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600fa89dd4239726/Models ^0 Reports/Basic Model/"/>
    </mc:Choice>
  </mc:AlternateContent>
  <xr:revisionPtr revIDLastSave="458" documentId="8_{3C9AD3BE-1EAC-4C16-8590-4325FFD6D03B}" xr6:coauthVersionLast="45" xr6:coauthVersionMax="45" xr10:uidLastSave="{70D13D0F-C6E7-425C-A867-0E10930AB785}"/>
  <bookViews>
    <workbookView xWindow="10500" yWindow="3108" windowWidth="31320" windowHeight="19632" tabRatio="764" activeTab="1" xr2:uid="{00000000-000D-0000-FFFF-FFFF00000000}"/>
  </bookViews>
  <sheets>
    <sheet name="Summary" sheetId="74" r:id="rId1"/>
    <sheet name="PPT Summaries" sheetId="88" r:id="rId2"/>
    <sheet name="Portfolio Waterfall" sheetId="77" r:id="rId3"/>
    <sheet name="After Tax Returns" sheetId="80" r:id="rId4"/>
    <sheet name="Aggregate CF" sheetId="79" r:id="rId5"/>
    <sheet name="Fay" sheetId="73" r:id="rId6"/>
    <sheet name="Bundy" sheetId="81" r:id="rId7"/>
    <sheet name="20th St. SM" sheetId="82" r:id="rId8"/>
    <sheet name="814 2nd St SM" sheetId="84" r:id="rId9"/>
    <sheet name="Ocean Park" sheetId="85" r:id="rId10"/>
    <sheet name="Castle Heights" sheetId="86" r:id="rId11"/>
    <sheet name="Castle Heights (DEV)" sheetId="89" r:id="rId12"/>
    <sheet name="8" sheetId="83" r:id="rId13"/>
    <sheet name="12" sheetId="87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____1__123Graph_A1633_10YR" hidden="1">'[1]1633'!$CL$13:$CW$13</definedName>
    <definedName name="_____10__123Graph_ACAPITAL_PORTFOL" hidden="1">[1]PORTFOLIO!$AG$182:$AJ$182</definedName>
    <definedName name="_____100__123Graph_EBORROWING_1633" hidden="1">'[1]1633'!$AG$28:$AL$28</definedName>
    <definedName name="_____101__123Graph_LBL_A1633_10YR" hidden="1">'[1]1633'!$CL$13:$CW$13</definedName>
    <definedName name="_____102__123Graph_LBL_ABORROWING_7122" hidden="1">'[1]712'!$AQ$26:$AV$26</definedName>
    <definedName name="_____103__123Graph_LBL_ABORROWING_FSQ2" localSheetId="13" hidden="1">[1]FSQ!#REF!</definedName>
    <definedName name="_____103__123Graph_LBL_ABORROWING_FSQ2" localSheetId="7" hidden="1">[1]FSQ!#REF!</definedName>
    <definedName name="_____103__123Graph_LBL_ABORROWING_FSQ2" localSheetId="12" hidden="1">[1]FSQ!#REF!</definedName>
    <definedName name="_____103__123Graph_LBL_ABORROWING_FSQ2" localSheetId="8" hidden="1">[1]FSQ!#REF!</definedName>
    <definedName name="_____103__123Graph_LBL_ABORROWING_FSQ2" localSheetId="4" hidden="1">[1]FSQ!#REF!</definedName>
    <definedName name="_____103__123Graph_LBL_ABORROWING_FSQ2" localSheetId="6" hidden="1">[1]FSQ!#REF!</definedName>
    <definedName name="_____103__123Graph_LBL_ABORROWING_FSQ2" localSheetId="10" hidden="1">[1]FSQ!#REF!</definedName>
    <definedName name="_____103__123Graph_LBL_ABORROWING_FSQ2" localSheetId="11" hidden="1">[1]FSQ!#REF!</definedName>
    <definedName name="_____103__123Graph_LBL_ABORROWING_FSQ2" localSheetId="5" hidden="1">[1]FSQ!#REF!</definedName>
    <definedName name="_____103__123Graph_LBL_ABORROWING_FSQ2" localSheetId="9" hidden="1">[1]FSQ!#REF!</definedName>
    <definedName name="_____103__123Graph_LBL_ABORROWING_FSQ2" hidden="1">[1]FSQ!#REF!</definedName>
    <definedName name="_____104__123Graph_LBL_ACAPITAL_FSQ" hidden="1">[1]FSQ!$AH$25:$AM$25</definedName>
    <definedName name="_____105__123Graph_LBL_ACAPITAL_IMPROVE" hidden="1">[1]PORTFOLIO!$AG$178:$AJ$178</definedName>
    <definedName name="_____106__123Graph_LBL_ACAPITAL_PORTFOL" hidden="1">[1]PORTFOLIO!$AG$182:$AJ$182</definedName>
    <definedName name="_____107__123Graph_LBL_ACHART_1" hidden="1">[1]OFFICE!$AF$13:$AK$13</definedName>
    <definedName name="_____108__123Graph_LBL_ACHART_2" hidden="1">[1]OFFICE!$AF$13:$AK$13</definedName>
    <definedName name="_____109__123Graph_LBL_ACHART_3" hidden="1">[1]OFFICE!$AF$13:$AK$13</definedName>
    <definedName name="_____11__123Graph_ACHART_1" hidden="1">[1]OFFICE!$AF$13:$AK$13</definedName>
    <definedName name="_____110__123Graph_LBL_ACHART_5" hidden="1">'[1]1325'!$AL$82:$AQ$82</definedName>
    <definedName name="_____111__123Graph_LBL_ACHART_6" hidden="1">'[1]1325'!$AL$26:$AQ$26</definedName>
    <definedName name="_____112__123Graph_LBL_ADEBTVSDEBT_1633" hidden="1">'[1]1633'!$AG$82:$AJ$82</definedName>
    <definedName name="_____113__123Graph_LBL_ADEBTVSDEBT_45B" hidden="1">'[1]45B'!$AL$86:$AR$86</definedName>
    <definedName name="_____114__123Graph_LBL_ADEBTVSDEBT_4TH" hidden="1">'[1]4TH'!$AD$83:$AJ$83</definedName>
    <definedName name="_____115__123Graph_LBL_ADEBTVSDEBT_712" hidden="1">'[1]712'!$AQ$53:$AV$53</definedName>
    <definedName name="_____116__123Graph_LBL_ADEBTVSDEBT_900" hidden="1">'[1]900'!$AF$45:$AJ$45</definedName>
    <definedName name="_____117__123Graph_LBL_ADEBTVSDEBT_FSQ" hidden="1">[1]FSQ!$AH$82:$AM$82</definedName>
    <definedName name="_____118__123Graph_LBL_ADEBTVSDEBT_ONE" hidden="1">[1]ONE!$AG$43:$AM$43</definedName>
    <definedName name="_____119__123Graph_LBL_ADEBTVSNOI_1325" hidden="1">'[1]1325'!$AL$36:$AQ$36</definedName>
    <definedName name="_____12__123Graph_ACHART_2" hidden="1">[1]OFFICE!$AF$13:$AK$13</definedName>
    <definedName name="_____120__123Graph_LBL_ADEBTVSNOI_1633" hidden="1">'[1]1633'!$AG$36:$AL$36</definedName>
    <definedName name="_____121__123Graph_LBL_ADEBTVSNOI_45B" hidden="1">'[1]45B'!$AL$52:$AR$52</definedName>
    <definedName name="_____122__123Graph_LBL_ADEBTVSNOI_900" hidden="1">'[1]900'!$AF$36:$AJ$36</definedName>
    <definedName name="_____123__123Graph_LBL_ADEBTVSNOI_FSQ" hidden="1">[1]FSQ!$AH$36:$AM$36</definedName>
    <definedName name="_____124__123Graph_LBL_AOPERATING_1633" hidden="1">'[1]1633'!$AG$13:$AL$13</definedName>
    <definedName name="_____125__123Graph_LBL_AOPERATING_45B" hidden="1">'[1]45B'!$AL$13:$AR$13</definedName>
    <definedName name="_____126__123Graph_LBL_AOPERATING_900" hidden="1">'[1]900'!$AF$13:$AJ$13</definedName>
    <definedName name="_____127__123Graph_LBL_AOPERATING_FSQ" hidden="1">[1]FSQ!$AH$13:$AM$13</definedName>
    <definedName name="_____128__123Graph_LBL_AOPERATING_ONE" hidden="1">[1]ONE!$AG$13:$AM$13</definedName>
    <definedName name="_____129__123Graph_LBL_AOPERATING2_OB" hidden="1">[1]OFFICE!$AF$13:$AK$13</definedName>
    <definedName name="_____13__123Graph_ACHART_3" hidden="1">[1]OFFICE!$AF$13:$AK$13</definedName>
    <definedName name="_____130__123Graph_LBL_B1633_10YR" hidden="1">'[1]1633'!$CL$14:$CW$14</definedName>
    <definedName name="_____131__123Graph_LBL_BBORROWING_45B2" hidden="1">'[1]45B'!$AL$32:$AR$32</definedName>
    <definedName name="_____132__123Graph_LBL_BBORROWING_9002" hidden="1">'[1]900'!$AF$28:$AJ$28</definedName>
    <definedName name="_____133__123Graph_LBL_BBORROWING_FSQ2" hidden="1">[1]FSQ!$AH$34:$AM$34</definedName>
    <definedName name="_____134__123Graph_LBL_BCAPITAL_IMPROVE" hidden="1">[1]PORTFOLIO!$AG$171:$AJ$171</definedName>
    <definedName name="_____135__123Graph_LBL_BCAPITAL_PORTFOL" hidden="1">[1]PORTFOLIO!$AG$175:$AJ$175</definedName>
    <definedName name="_____136__123Graph_LBL_BCHART_1" hidden="1">[1]OFFICE!$AF$14:$AK$14</definedName>
    <definedName name="_____137__123Graph_LBL_BCHART_2" hidden="1">[1]OFFICE!$AF$14:$AK$14</definedName>
    <definedName name="_____138__123Graph_LBL_BCHART_3" hidden="1">[1]OFFICE!$AF$14:$AK$14</definedName>
    <definedName name="_____139__123Graph_LBL_BCHART_5" hidden="1">'[1]1325'!$AL$83:$AQ$83</definedName>
    <definedName name="_____14__123Graph_ACHART_5" hidden="1">'[1]1325'!$AL$82:$AQ$82</definedName>
    <definedName name="_____140__123Graph_LBL_BDEBTVSDEBT_1633" hidden="1">'[1]1633'!$AG$83:$AJ$83</definedName>
    <definedName name="_____141__123Graph_LBL_BDEBTVSDEBT_45B" hidden="1">'[1]45B'!$AL$87:$AR$87</definedName>
    <definedName name="_____142__123Graph_LBL_BDEBTVSDEBT_4TH" hidden="1">'[1]4TH'!$AD$84:$AJ$84</definedName>
    <definedName name="_____143__123Graph_LBL_BDEBTVSDEBT_712" hidden="1">'[1]712'!$AQ$54:$AV$54</definedName>
    <definedName name="_____144__123Graph_LBL_BDEBTVSDEBT_900" hidden="1">'[1]900'!$AF$46:$AJ$46</definedName>
    <definedName name="_____145__123Graph_LBL_BDEBTVSDEBT_FSQ" hidden="1">[1]FSQ!$AH$83:$AM$83</definedName>
    <definedName name="_____146__123Graph_LBL_BDEBTVSDEBT_ONE" hidden="1">[1]ONE!$AG$44:$AM$44</definedName>
    <definedName name="_____147__123Graph_LBL_BDEBTVSNOI_1325" hidden="1">'[1]1325'!$AL$37:$AQ$37</definedName>
    <definedName name="_____148__123Graph_LBL_BDEBTVSNOI_1633" hidden="1">'[1]1633'!$AG$38:$AL$38</definedName>
    <definedName name="_____149__123Graph_LBL_BDEBTVSNOI_45B" hidden="1">'[1]45B'!$AL$53:$AR$53</definedName>
    <definedName name="_____15__123Graph_ACHART_6" hidden="1">'[1]1325'!$AL$26:$AQ$26</definedName>
    <definedName name="_____150__123Graph_LBL_BDEBTVSNOI_900" hidden="1">'[1]900'!$AF$38:$AJ$38</definedName>
    <definedName name="_____151__123Graph_LBL_BDEBTVSNOI_FSQ" hidden="1">[1]FSQ!$AH$37:$AM$37</definedName>
    <definedName name="_____152__123Graph_LBL_BOPERATING_1633" hidden="1">'[1]1633'!$AG$14:$AL$14</definedName>
    <definedName name="_____153__123Graph_LBL_BOPERATING_45B" hidden="1">'[1]45B'!$AL$14:$AR$14</definedName>
    <definedName name="_____154__123Graph_LBL_BOPERATING_900" hidden="1">'[1]900'!$AF$14:$AJ$14</definedName>
    <definedName name="_____155__123Graph_LBL_BOPERATING_FSQ" hidden="1">[1]FSQ!$AH$14:$AM$14</definedName>
    <definedName name="_____156__123Graph_LBL_BOPERATING_ONE" hidden="1">[1]ONE!$AG$14:$AM$14</definedName>
    <definedName name="_____157__123Graph_LBL_BOPERATING2_OB" hidden="1">[1]OFFICE!$AF$14:$AK$14</definedName>
    <definedName name="_____158__123Graph_LBL_C1633_10YR" hidden="1">'[1]1633'!$CL$15:$CW$15</definedName>
    <definedName name="_____159__123Graph_LBL_CBORROWING_16332" hidden="1">'[1]1633'!$AG$32:$AL$32</definedName>
    <definedName name="_____16__123Graph_ADEBTVSDEBT_1633" hidden="1">'[1]1633'!$AG$82:$AJ$82</definedName>
    <definedName name="_____160__123Graph_LBL_CBORROWING_900" hidden="1">'[1]900'!$AF$33:$AJ$33</definedName>
    <definedName name="_____161__123Graph_LBL_CBORROWING_FSQ2" hidden="1">[1]FSQ!$AH$32:$AM$32</definedName>
    <definedName name="_____162__123Graph_LBL_CCAPITAL_1633" hidden="1">'[1]1633'!$AG$23:$AL$23</definedName>
    <definedName name="_____163__123Graph_LBL_CCAPITAL_45B" hidden="1">'[1]45B'!$AL$23:$AR$23</definedName>
    <definedName name="_____164__123Graph_LBL_CCAPITAL_900" hidden="1">'[1]900'!$AF$23:$AJ$23</definedName>
    <definedName name="_____165__123Graph_LBL_CCAPITAL_FSQ" hidden="1">[1]FSQ!$AH$23:$AM$23</definedName>
    <definedName name="_____166__123Graph_LBL_CCHART_1" hidden="1">[1]OFFICE!$AF$17:$AK$17</definedName>
    <definedName name="_____167__123Graph_LBL_CCHART_2" hidden="1">[1]OFFICE!$AF$17:$AK$17</definedName>
    <definedName name="_____168__123Graph_LBL_CCHART_3" hidden="1">[1]OFFICE!$AF$17:$AK$17</definedName>
    <definedName name="_____169__123Graph_LBL_CINVEST_OB" hidden="1">[1]OFFICE!$AF$23:$AK$23</definedName>
    <definedName name="_____17__123Graph_ADEBTVSDEBT_45B" hidden="1">'[1]45B'!$AL$86:$AR$86</definedName>
    <definedName name="_____170__123Graph_LBL_COPERATING_1633" hidden="1">'[1]1633'!$AG$15:$AL$15</definedName>
    <definedName name="_____171__123Graph_LBL_COPERATING_45B" hidden="1">'[1]45B'!$AL$15:$AR$15</definedName>
    <definedName name="_____172__123Graph_LBL_COPERATING_900" hidden="1">'[1]900'!$AF$15:$AJ$15</definedName>
    <definedName name="_____173__123Graph_LBL_COPERATING_FSQ" hidden="1">[1]FSQ!$AH$15:$AM$15</definedName>
    <definedName name="_____174__123Graph_LBL_COPERATING_ONE" hidden="1">[1]ONE!$AG$15:$AM$15</definedName>
    <definedName name="_____175__123Graph_LBL_COPERATING2_OB" hidden="1">[1]OFFICE!$AF$17:$AK$17</definedName>
    <definedName name="_____176__123Graph_LBL_D1633_10YR" hidden="1">'[1]1633'!$CL$16:$CW$16</definedName>
    <definedName name="_____177__123Graph_LBL_DBORROWING_900" hidden="1">'[1]900'!$AF$32:$AJ$32</definedName>
    <definedName name="_____178__123Graph_LBL_DCAPITAL_FSQ" hidden="1">[1]FSQ!$AH$24:$AM$24</definedName>
    <definedName name="_____179__123Graph_LBL_DCHART_1" hidden="1">[1]OFFICE!$AF$67:$AK$67</definedName>
    <definedName name="_____18__123Graph_ADEBTVSDEBT_4TH" hidden="1">'[1]4TH'!$AD$83:$AJ$83</definedName>
    <definedName name="_____180__123Graph_LBL_DCHART_2" localSheetId="13" hidden="1">[1]OFFICE!#REF!</definedName>
    <definedName name="_____180__123Graph_LBL_DCHART_2" localSheetId="7" hidden="1">[1]OFFICE!#REF!</definedName>
    <definedName name="_____180__123Graph_LBL_DCHART_2" localSheetId="12" hidden="1">[1]OFFICE!#REF!</definedName>
    <definedName name="_____180__123Graph_LBL_DCHART_2" localSheetId="8" hidden="1">[1]OFFICE!#REF!</definedName>
    <definedName name="_____180__123Graph_LBL_DCHART_2" localSheetId="4" hidden="1">[1]OFFICE!#REF!</definedName>
    <definedName name="_____180__123Graph_LBL_DCHART_2" localSheetId="6" hidden="1">[1]OFFICE!#REF!</definedName>
    <definedName name="_____180__123Graph_LBL_DCHART_2" localSheetId="10" hidden="1">[1]OFFICE!#REF!</definedName>
    <definedName name="_____180__123Graph_LBL_DCHART_2" localSheetId="11" hidden="1">[1]OFFICE!#REF!</definedName>
    <definedName name="_____180__123Graph_LBL_DCHART_2" localSheetId="5" hidden="1">[1]OFFICE!#REF!</definedName>
    <definedName name="_____180__123Graph_LBL_DCHART_2" localSheetId="9" hidden="1">[1]OFFICE!#REF!</definedName>
    <definedName name="_____180__123Graph_LBL_DCHART_2" hidden="1">[1]OFFICE!#REF!</definedName>
    <definedName name="_____181__123Graph_LBL_DCHART_3" localSheetId="13" hidden="1">[1]OFFICE!#REF!</definedName>
    <definedName name="_____181__123Graph_LBL_DCHART_3" localSheetId="7" hidden="1">[1]OFFICE!#REF!</definedName>
    <definedName name="_____181__123Graph_LBL_DCHART_3" localSheetId="12" hidden="1">[1]OFFICE!#REF!</definedName>
    <definedName name="_____181__123Graph_LBL_DCHART_3" localSheetId="8" hidden="1">[1]OFFICE!#REF!</definedName>
    <definedName name="_____181__123Graph_LBL_DCHART_3" localSheetId="4" hidden="1">[1]OFFICE!#REF!</definedName>
    <definedName name="_____181__123Graph_LBL_DCHART_3" localSheetId="6" hidden="1">[1]OFFICE!#REF!</definedName>
    <definedName name="_____181__123Graph_LBL_DCHART_3" localSheetId="10" hidden="1">[1]OFFICE!#REF!</definedName>
    <definedName name="_____181__123Graph_LBL_DCHART_3" localSheetId="11" hidden="1">[1]OFFICE!#REF!</definedName>
    <definedName name="_____181__123Graph_LBL_DCHART_3" localSheetId="5" hidden="1">[1]OFFICE!#REF!</definedName>
    <definedName name="_____181__123Graph_LBL_DCHART_3" localSheetId="9" hidden="1">[1]OFFICE!#REF!</definedName>
    <definedName name="_____181__123Graph_LBL_DCHART_3" hidden="1">[1]OFFICE!#REF!</definedName>
    <definedName name="_____182__123Graph_LBL_DINVEST_OB" hidden="1">[1]OFFICE!$AF$24:$AL$24</definedName>
    <definedName name="_____183__123Graph_LBL_DOPERATING_1633" hidden="1">'[1]1633'!$AG$16:$AL$16</definedName>
    <definedName name="_____184__123Graph_LBL_DOPERATING_45B" hidden="1">'[1]45B'!$AL$16:$AR$16</definedName>
    <definedName name="_____185__123Graph_LBL_DOPERATING_900" hidden="1">'[1]900'!$AF$16:$AJ$16</definedName>
    <definedName name="_____186__123Graph_LBL_DOPERATING_FSQ" hidden="1">[1]FSQ!$AH$16:$AM$16</definedName>
    <definedName name="_____187__123Graph_LBL_DOPERATING_ONE" hidden="1">[1]ONE!$AG$17:$AM$17</definedName>
    <definedName name="_____188__123Graph_LBL_DOPERATING2_OB" hidden="1">[1]OFFICE!$AF$16:$AK$16</definedName>
    <definedName name="_____189__123Graph_LBL_EBORROWING_1633" hidden="1">'[1]1633'!$AG$28:$AL$28</definedName>
    <definedName name="_____19__123Graph_ADEBTVSDEBT_712" hidden="1">'[1]712'!$AQ$53:$AV$53</definedName>
    <definedName name="_____190__123Graph_X1633_10YR" hidden="1">'[1]1633'!$CL$12:$CW$12</definedName>
    <definedName name="_____191__123Graph_XBORROWING_1633" hidden="1">'[1]1633'!$AG$12:$AM$12</definedName>
    <definedName name="_____192__123Graph_XBORROWING_16332" hidden="1">'[1]1633'!$AG$12:$AM$12</definedName>
    <definedName name="_____193__123Graph_XBORROWING_900" hidden="1">'[1]900'!$AF$12:$AJ$12</definedName>
    <definedName name="_____194__123Graph_XCAPITAL_45B" hidden="1">'[1]45B'!$AL$12:$AR$12</definedName>
    <definedName name="_____195__123Graph_XCAPITAL_FSQ" hidden="1">[1]FSQ!$AH$12:$AM$12</definedName>
    <definedName name="_____196__123Graph_XCAPITAL_IMPROVE" hidden="1">[1]PORTFOLIO!$AG$163:$AJ$163</definedName>
    <definedName name="_____197__123Graph_XCHART_2" hidden="1">[1]OFFICE!$AF$12:$AK$12</definedName>
    <definedName name="_____198__123Graph_XCHART_3" hidden="1">[1]OFFICE!$AF$12:$AK$12</definedName>
    <definedName name="_____199__123Graph_XDEBTVSDEBT_1633" hidden="1">'[1]1633'!$AG$12:$AK$12</definedName>
    <definedName name="_____2__123Graph_ABORROWING_7122" hidden="1">'[1]712'!$AQ$26:$AV$26</definedName>
    <definedName name="_____20__123Graph_ADEBTVSDEBT_900" hidden="1">'[1]900'!$AF$45:$AJ$45</definedName>
    <definedName name="_____200__123Graph_XDEBTVSDEBT_45B" hidden="1">'[1]45B'!$AL$12:$AR$12</definedName>
    <definedName name="_____201__123Graph_XDEBTVSDEBT_712" hidden="1">'[1]712'!$AQ$12:$AV$12</definedName>
    <definedName name="_____202__123Graph_XDEBTVSDEBT_FSQ" hidden="1">[1]FSQ!$AH$12:$AM$12</definedName>
    <definedName name="_____203__123Graph_XDEBTVSNOI_900" hidden="1">'[1]900'!$AF$12:$AJ$12</definedName>
    <definedName name="_____204__123Graph_XDEBTVSNOI_FSQ" hidden="1">[1]FSQ!$AH$12:$AM$12</definedName>
    <definedName name="_____205__123Graph_XOPERATING_1633" hidden="1">'[1]1633'!$AG$12:$AM$12</definedName>
    <definedName name="_____206__123Graph_XOPERATING2_OB" hidden="1">[1]OFFICE!$AF$12:$AK$12</definedName>
    <definedName name="_____21__123Graph_ADEBTVSDEBT_FSQ" hidden="1">[1]FSQ!$AH$82:$AM$82</definedName>
    <definedName name="_____22__123Graph_ADEBTVSDEBT_ONE" hidden="1">[1]ONE!$AG$43:$AM$43</definedName>
    <definedName name="_____23__123Graph_ADEBTVSNOI_1325" hidden="1">'[1]1325'!$AL$36:$AQ$36</definedName>
    <definedName name="_____24__123Graph_ADEBTVSNOI_1633" hidden="1">'[1]1633'!$AG$36:$AL$36</definedName>
    <definedName name="_____25__123Graph_ADEBTVSNOI_45B" hidden="1">'[1]45B'!$AL$52:$AR$52</definedName>
    <definedName name="_____26__123Graph_ADEBTVSNOI_900" hidden="1">'[1]900'!$AF$36:$AJ$36</definedName>
    <definedName name="_____27__123Graph_ADEBTVSNOI_FSQ" hidden="1">[1]FSQ!$AH$36:$AM$36</definedName>
    <definedName name="_____28__123Graph_AINVEST_OB" hidden="1">[1]OFFICE!$AF$19:$AK$19</definedName>
    <definedName name="_____29__123Graph_AOPERATING_1633" hidden="1">'[1]1633'!$AG$13:$AL$13</definedName>
    <definedName name="_____3__123Graph_ABORROWING_900" hidden="1">'[1]900'!$AF$26:$AJ$26</definedName>
    <definedName name="_____30__123Graph_AOPERATING_45B" hidden="1">'[1]45B'!$AL$13:$AR$13</definedName>
    <definedName name="_____31__123Graph_AOPERATING_900" hidden="1">'[1]900'!$AF$13:$AJ$13</definedName>
    <definedName name="_____32__123Graph_AOPERATING_FSQ" hidden="1">[1]FSQ!$AH$13:$AM$13</definedName>
    <definedName name="_____33__123Graph_AOPERATING_ONE" hidden="1">[1]ONE!$AG$13:$AM$13</definedName>
    <definedName name="_____34__123Graph_AOPERATING2_OB" hidden="1">[1]OFFICE!$AF$13:$AK$13</definedName>
    <definedName name="_____35__123Graph_B1633_10YR" hidden="1">'[1]1633'!$CL$14:$CW$14</definedName>
    <definedName name="_____36__123Graph_BBORROWING_45B2" hidden="1">'[1]45B'!$AL$27:$AR$27</definedName>
    <definedName name="_____37__123Graph_BBORROWING_900" hidden="1">'[1]900'!$AF$28:$AJ$28</definedName>
    <definedName name="_____38__123Graph_BBORROWING_9002" hidden="1">'[1]900'!$AF$28:$AJ$28</definedName>
    <definedName name="_____39__123Graph_BBORROWING_FSQ2" hidden="1">[1]FSQ!$AH$28:$AM$28</definedName>
    <definedName name="_____4__123Graph_ABORROWING_FSQ2" hidden="1">[1]FSQ!$AH$27:$AM$27</definedName>
    <definedName name="_____40__123Graph_BCAPITAL_1633" hidden="1">'[1]1633'!$AG$20:$AL$20</definedName>
    <definedName name="_____41__123Graph_BCAPITAL_900" hidden="1">'[1]900'!$AF$20:$AJ$20</definedName>
    <definedName name="_____42__123Graph_BCAPITAL_IMPROVE" hidden="1">[1]PORTFOLIO!$AG$171:$AJ$171</definedName>
    <definedName name="_____43__123Graph_BCAPITAL_PORTFOL" hidden="1">[1]PORTFOLIO!$AG$175:$AJ$175</definedName>
    <definedName name="_____44__123Graph_BCHART_1" hidden="1">[1]OFFICE!$AF$14:$AK$14</definedName>
    <definedName name="_____45__123Graph_BCHART_2" hidden="1">[1]OFFICE!$AF$14:$AK$14</definedName>
    <definedName name="_____46__123Graph_BCHART_3" hidden="1">[1]OFFICE!$AF$14:$AK$14</definedName>
    <definedName name="_____47__123Graph_BCHART_5" hidden="1">'[1]1325'!$AL$83:$AQ$83</definedName>
    <definedName name="_____48__123Graph_BDEBTVSDEBT_1633" hidden="1">'[1]1633'!$AG$83:$AJ$83</definedName>
    <definedName name="_____49__123Graph_BDEBTVSDEBT_45B" hidden="1">'[1]45B'!$AL$87:$AR$87</definedName>
    <definedName name="_____5__123Graph_ACAPITAL_1633" hidden="1">'[1]1633'!$AG$19:$AL$19</definedName>
    <definedName name="_____50__123Graph_BDEBTVSDEBT_4TH" hidden="1">'[1]4TH'!$AD$84:$AJ$84</definedName>
    <definedName name="_____51__123Graph_BDEBTVSDEBT_712" hidden="1">'[1]712'!$AQ$54:$AV$54</definedName>
    <definedName name="_____52__123Graph_BDEBTVSDEBT_900" hidden="1">'[1]900'!$AF$46:$AJ$46</definedName>
    <definedName name="_____53__123Graph_BDEBTVSDEBT_FSQ" hidden="1">[1]FSQ!$AH$83:$AM$83</definedName>
    <definedName name="_____54__123Graph_BDEBTVSDEBT_ONE" hidden="1">[1]ONE!$AG$44:$AM$44</definedName>
    <definedName name="_____55__123Graph_BDEBTVSNOI_1325" hidden="1">'[1]1325'!$AL$37:$AQ$37</definedName>
    <definedName name="_____56__123Graph_BDEBTVSNOI_1633" hidden="1">'[1]1633'!$AG$37:$AL$37</definedName>
    <definedName name="_____57__123Graph_BDEBTVSNOI_45B" hidden="1">'[1]45B'!$AL$53:$AR$53</definedName>
    <definedName name="_____58__123Graph_BDEBTVSNOI_900" hidden="1">'[1]900'!$AF$37:$AJ$37</definedName>
    <definedName name="_____59__123Graph_BDEBTVSNOI_FSQ" hidden="1">[1]FSQ!$AH$37:$AM$37</definedName>
    <definedName name="_____6__123Graph_ACAPITAL_45B" hidden="1">'[1]45B'!$AL$19:$AR$19</definedName>
    <definedName name="_____60__123Graph_BINVEST_OB" hidden="1">[1]OFFICE!$AF$20:$AK$20</definedName>
    <definedName name="_____61__123Graph_BOPERATING_1633" hidden="1">'[1]1633'!$AG$14:$AL$14</definedName>
    <definedName name="_____62__123Graph_BOPERATING_45B" hidden="1">'[1]45B'!$AL$14:$AR$14</definedName>
    <definedName name="_____63__123Graph_BOPERATING_900" hidden="1">'[1]900'!$AF$14:$AJ$14</definedName>
    <definedName name="_____64__123Graph_BOPERATING_FSQ" hidden="1">[1]FSQ!$AH$14:$AM$14</definedName>
    <definedName name="_____65__123Graph_BOPERATING_ONE" hidden="1">[1]ONE!$AG$14:$AM$14</definedName>
    <definedName name="_____66__123Graph_BOPERATING2_OB" hidden="1">[1]OFFICE!$AF$14:$AK$14</definedName>
    <definedName name="_____67__123Graph_C1633_10YR" hidden="1">'[1]1633'!$CL$15:$CW$15</definedName>
    <definedName name="_____68__123Graph_CBORROWING_16332" hidden="1">'[1]1633'!$AG$28:$AL$28</definedName>
    <definedName name="_____69__123Graph_CBORROWING_900" hidden="1">'[1]900'!$AF$27:$AJ$27</definedName>
    <definedName name="_____7__123Graph_ACAPITAL_900" hidden="1">'[1]900'!$AF$19:$AJ$19</definedName>
    <definedName name="_____70__123Graph_CBORROWING_FSQ2" hidden="1">[1]FSQ!$AH$29:$AM$29</definedName>
    <definedName name="_____71__123Graph_CCAPITAL_1633" hidden="1">'[1]1633'!$AG$21:$AL$21</definedName>
    <definedName name="_____72__123Graph_CCAPITAL_45B" hidden="1">'[1]45B'!$AL$21:$AR$21</definedName>
    <definedName name="_____73__123Graph_CCAPITAL_900" hidden="1">'[1]900'!$AF$21:$AJ$21</definedName>
    <definedName name="_____74__123Graph_CCAPITAL_FSQ" hidden="1">[1]FSQ!$AH$21:$AM$21</definedName>
    <definedName name="_____75__123Graph_CCHART_1" hidden="1">[1]OFFICE!$AF$15:$AK$15</definedName>
    <definedName name="_____76__123Graph_CCHART_2" hidden="1">[1]OFFICE!$AF$15:$AK$15</definedName>
    <definedName name="_____77__123Graph_CCHART_3" hidden="1">[1]OFFICE!$AF$15:$AK$15</definedName>
    <definedName name="_____78__123Graph_CINVEST_OB" hidden="1">[1]OFFICE!$AF$21:$AK$21</definedName>
    <definedName name="_____79__123Graph_COPERATING_1633" hidden="1">'[1]1633'!$AG$15:$AL$15</definedName>
    <definedName name="_____8__123Graph_ACAPITAL_FSQ" hidden="1">[1]FSQ!$AH$19:$AM$19</definedName>
    <definedName name="_____80__123Graph_COPERATING_45B" hidden="1">'[1]45B'!$AL$15:$AR$15</definedName>
    <definedName name="_____81__123Graph_COPERATING_900" hidden="1">'[1]900'!$AF$15:$AJ$15</definedName>
    <definedName name="_____82__123Graph_COPERATING_FSQ" hidden="1">[1]FSQ!$AH$15:$AM$15</definedName>
    <definedName name="_____83__123Graph_COPERATING_ONE" hidden="1">[1]ONE!$AG$15:$AM$15</definedName>
    <definedName name="_____84__123Graph_COPERATING2_OB" hidden="1">[1]OFFICE!$AF$15:$AK$15</definedName>
    <definedName name="_____85__123Graph_D1633_10YR" hidden="1">'[1]1633'!$CL$16:$CW$16</definedName>
    <definedName name="_____86__123Graph_DBORROWING_900" hidden="1">'[1]900'!$AF$29:$AJ$29</definedName>
    <definedName name="_____87__123Graph_DCAPITAL_1633" hidden="1">'[1]1633'!$AG$22:$AL$22</definedName>
    <definedName name="_____88__123Graph_DCAPITAL_900" hidden="1">'[1]900'!$AF$22:$AJ$22</definedName>
    <definedName name="_____89__123Graph_DCAPITAL_FSQ" hidden="1">[1]FSQ!$AH$22:$AM$22</definedName>
    <definedName name="_____9__123Graph_ACAPITAL_IMPROVE" hidden="1">[1]PORTFOLIO!$AG$178:$AJ$178</definedName>
    <definedName name="_____90__123Graph_DCHART_1" hidden="1">[1]OFFICE!$AF$16:$AK$16</definedName>
    <definedName name="_____91__123Graph_DCHART_2" hidden="1">[1]OFFICE!$AF$16:$AK$16</definedName>
    <definedName name="_____92__123Graph_DCHART_3" hidden="1">[1]OFFICE!$AF$16:$AK$16</definedName>
    <definedName name="_____93__123Graph_DINVEST_OB" hidden="1">[1]OFFICE!$AF$22:$AK$22</definedName>
    <definedName name="_____94__123Graph_DOPERATING_1633" hidden="1">'[1]1633'!$AG$16:$AL$16</definedName>
    <definedName name="_____95__123Graph_DOPERATING_45B" hidden="1">'[1]45B'!$AL$16:$AR$16</definedName>
    <definedName name="_____96__123Graph_DOPERATING_900" hidden="1">'[1]900'!$AF$16:$AJ$16</definedName>
    <definedName name="_____97__123Graph_DOPERATING_FSQ" hidden="1">[1]FSQ!$AH$16:$AM$16</definedName>
    <definedName name="_____98__123Graph_DOPERATING_ONE" hidden="1">[1]ONE!$AG$16:$AM$16</definedName>
    <definedName name="_____99__123Graph_DOPERATING2_OB" hidden="1">[1]OFFICE!$AF$16:$AK$16</definedName>
    <definedName name="____1__123Graph_A1633_10YR" hidden="1">'[2]1633'!$CL$13:$CW$13</definedName>
    <definedName name="____10__123Graph_ACAPITAL_PORTFOL" hidden="1">[2]PORTFOLIO!$AG$182:$AJ$182</definedName>
    <definedName name="____100__123Graph_EBORROWING_1633" hidden="1">'[2]1633'!$AG$28:$AL$28</definedName>
    <definedName name="____101__123Graph_LBL_A1633_10YR" hidden="1">'[2]1633'!$CL$13:$CW$13</definedName>
    <definedName name="____102__123Graph_LBL_ABORROWING_7122" hidden="1">'[2]712'!$AQ$26:$AV$26</definedName>
    <definedName name="____103__123Graph_LBL_ABORROWING_FSQ2" localSheetId="13" hidden="1">[2]FSQ!#REF!</definedName>
    <definedName name="____103__123Graph_LBL_ABORROWING_FSQ2" localSheetId="7" hidden="1">[2]FSQ!#REF!</definedName>
    <definedName name="____103__123Graph_LBL_ABORROWING_FSQ2" localSheetId="12" hidden="1">[2]FSQ!#REF!</definedName>
    <definedName name="____103__123Graph_LBL_ABORROWING_FSQ2" localSheetId="8" hidden="1">[2]FSQ!#REF!</definedName>
    <definedName name="____103__123Graph_LBL_ABORROWING_FSQ2" localSheetId="4" hidden="1">[2]FSQ!#REF!</definedName>
    <definedName name="____103__123Graph_LBL_ABORROWING_FSQ2" localSheetId="6" hidden="1">[2]FSQ!#REF!</definedName>
    <definedName name="____103__123Graph_LBL_ABORROWING_FSQ2" localSheetId="10" hidden="1">[2]FSQ!#REF!</definedName>
    <definedName name="____103__123Graph_LBL_ABORROWING_FSQ2" localSheetId="11" hidden="1">[2]FSQ!#REF!</definedName>
    <definedName name="____103__123Graph_LBL_ABORROWING_FSQ2" localSheetId="5" hidden="1">[2]FSQ!#REF!</definedName>
    <definedName name="____103__123Graph_LBL_ABORROWING_FSQ2" localSheetId="9" hidden="1">[2]FSQ!#REF!</definedName>
    <definedName name="____103__123Graph_LBL_ABORROWING_FSQ2" hidden="1">[2]FSQ!#REF!</definedName>
    <definedName name="____104__123Graph_LBL_ACAPITAL_FSQ" hidden="1">[2]FSQ!$AH$25:$AM$25</definedName>
    <definedName name="____105__123Graph_LBL_ACAPITAL_IMPROVE" hidden="1">[2]PORTFOLIO!$AG$178:$AJ$178</definedName>
    <definedName name="____106__123Graph_LBL_ACAPITAL_PORTFOL" hidden="1">[2]PORTFOLIO!$AG$182:$AJ$182</definedName>
    <definedName name="____107__123Graph_LBL_ACHART_1" hidden="1">[2]OFFICE!$AF$13:$AK$13</definedName>
    <definedName name="____108__123Graph_LBL_ACHART_2" hidden="1">[2]OFFICE!$AF$13:$AK$13</definedName>
    <definedName name="____109__123Graph_LBL_ACHART_3" hidden="1">[2]OFFICE!$AF$13:$AK$13</definedName>
    <definedName name="____11__123Graph_ACHART_1" hidden="1">[2]OFFICE!$AF$13:$AK$13</definedName>
    <definedName name="____110__123Graph_LBL_ACHART_5" hidden="1">'[2]1325'!$AL$82:$AQ$82</definedName>
    <definedName name="____111__123Graph_LBL_ACHART_6" hidden="1">'[2]1325'!$AL$26:$AQ$26</definedName>
    <definedName name="____112__123Graph_LBL_ADEBTVSDEBT_1633" hidden="1">'[2]1633'!$AG$82:$AJ$82</definedName>
    <definedName name="____113__123Graph_LBL_ADEBTVSDEBT_45B" hidden="1">'[2]45B'!$AL$86:$AR$86</definedName>
    <definedName name="____114__123Graph_LBL_ADEBTVSDEBT_4TH" hidden="1">'[2]4TH'!$AD$83:$AJ$83</definedName>
    <definedName name="____115__123Graph_LBL_ADEBTVSDEBT_712" hidden="1">'[2]712'!$AQ$53:$AV$53</definedName>
    <definedName name="____116__123Graph_LBL_ADEBTVSDEBT_900" hidden="1">'[2]900'!$AF$45:$AJ$45</definedName>
    <definedName name="____117__123Graph_LBL_ADEBTVSDEBT_FSQ" hidden="1">[2]FSQ!$AH$82:$AM$82</definedName>
    <definedName name="____118__123Graph_LBL_ADEBTVSDEBT_ONE" hidden="1">[2]ONE!$AG$43:$AM$43</definedName>
    <definedName name="____119__123Graph_LBL_ADEBTVSNOI_1325" hidden="1">'[2]1325'!$AL$36:$AQ$36</definedName>
    <definedName name="____12__123Graph_ACHART_2" hidden="1">[2]OFFICE!$AF$13:$AK$13</definedName>
    <definedName name="____120__123Graph_LBL_ADEBTVSNOI_1633" hidden="1">'[2]1633'!$AG$36:$AL$36</definedName>
    <definedName name="____121__123Graph_LBL_ADEBTVSNOI_45B" hidden="1">'[2]45B'!$AL$52:$AR$52</definedName>
    <definedName name="____122__123Graph_LBL_ADEBTVSNOI_900" hidden="1">'[2]900'!$AF$36:$AJ$36</definedName>
    <definedName name="____123__123Graph_LBL_ADEBTVSNOI_FSQ" hidden="1">[2]FSQ!$AH$36:$AM$36</definedName>
    <definedName name="____124__123Graph_LBL_AOPERATING_1633" hidden="1">'[2]1633'!$AG$13:$AL$13</definedName>
    <definedName name="____125__123Graph_LBL_AOPERATING_45B" hidden="1">'[2]45B'!$AL$13:$AR$13</definedName>
    <definedName name="____126__123Graph_LBL_AOPERATING_900" hidden="1">'[2]900'!$AF$13:$AJ$13</definedName>
    <definedName name="____127__123Graph_LBL_AOPERATING_FSQ" hidden="1">[2]FSQ!$AH$13:$AM$13</definedName>
    <definedName name="____128__123Graph_LBL_AOPERATING_ONE" hidden="1">[2]ONE!$AG$13:$AM$13</definedName>
    <definedName name="____129__123Graph_LBL_AOPERATING2_OB" hidden="1">[2]OFFICE!$AF$13:$AK$13</definedName>
    <definedName name="____13__123Graph_ACHART_3" hidden="1">[2]OFFICE!$AF$13:$AK$13</definedName>
    <definedName name="____130__123Graph_LBL_B1633_10YR" hidden="1">'[2]1633'!$CL$14:$CW$14</definedName>
    <definedName name="____131__123Graph_LBL_BBORROWING_45B2" hidden="1">'[2]45B'!$AL$32:$AR$32</definedName>
    <definedName name="____132__123Graph_LBL_BBORROWING_9002" hidden="1">'[2]900'!$AF$28:$AJ$28</definedName>
    <definedName name="____133__123Graph_LBL_BBORROWING_FSQ2" hidden="1">[2]FSQ!$AH$34:$AM$34</definedName>
    <definedName name="____134__123Graph_LBL_BCAPITAL_IMPROVE" hidden="1">[2]PORTFOLIO!$AG$171:$AJ$171</definedName>
    <definedName name="____135__123Graph_LBL_BCAPITAL_PORTFOL" hidden="1">[2]PORTFOLIO!$AG$175:$AJ$175</definedName>
    <definedName name="____136__123Graph_LBL_BCHART_1" hidden="1">[2]OFFICE!$AF$14:$AK$14</definedName>
    <definedName name="____137__123Graph_LBL_BCHART_2" hidden="1">[2]OFFICE!$AF$14:$AK$14</definedName>
    <definedName name="____138__123Graph_LBL_BCHART_3" hidden="1">[2]OFFICE!$AF$14:$AK$14</definedName>
    <definedName name="____139__123Graph_LBL_BCHART_5" hidden="1">'[2]1325'!$AL$83:$AQ$83</definedName>
    <definedName name="____14__123Graph_ACHART_5" hidden="1">'[2]1325'!$AL$82:$AQ$82</definedName>
    <definedName name="____140__123Graph_LBL_BDEBTVSDEBT_1633" hidden="1">'[2]1633'!$AG$83:$AJ$83</definedName>
    <definedName name="____141__123Graph_LBL_BDEBTVSDEBT_45B" hidden="1">'[2]45B'!$AL$87:$AR$87</definedName>
    <definedName name="____142__123Graph_LBL_BDEBTVSDEBT_4TH" hidden="1">'[2]4TH'!$AD$84:$AJ$84</definedName>
    <definedName name="____143__123Graph_LBL_BDEBTVSDEBT_712" hidden="1">'[2]712'!$AQ$54:$AV$54</definedName>
    <definedName name="____144__123Graph_LBL_BDEBTVSDEBT_900" hidden="1">'[2]900'!$AF$46:$AJ$46</definedName>
    <definedName name="____145__123Graph_LBL_BDEBTVSDEBT_FSQ" hidden="1">[2]FSQ!$AH$83:$AM$83</definedName>
    <definedName name="____146__123Graph_LBL_BDEBTVSDEBT_ONE" hidden="1">[2]ONE!$AG$44:$AM$44</definedName>
    <definedName name="____147__123Graph_LBL_BDEBTVSNOI_1325" hidden="1">'[2]1325'!$AL$37:$AQ$37</definedName>
    <definedName name="____148__123Graph_LBL_BDEBTVSNOI_1633" hidden="1">'[2]1633'!$AG$38:$AL$38</definedName>
    <definedName name="____149__123Graph_LBL_BDEBTVSNOI_45B" hidden="1">'[2]45B'!$AL$53:$AR$53</definedName>
    <definedName name="____15__123Graph_ACHART_6" hidden="1">'[2]1325'!$AL$26:$AQ$26</definedName>
    <definedName name="____150__123Graph_LBL_BDEBTVSNOI_900" hidden="1">'[2]900'!$AF$38:$AJ$38</definedName>
    <definedName name="____151__123Graph_LBL_BDEBTVSNOI_FSQ" hidden="1">[2]FSQ!$AH$37:$AM$37</definedName>
    <definedName name="____152__123Graph_LBL_BOPERATING_1633" hidden="1">'[2]1633'!$AG$14:$AL$14</definedName>
    <definedName name="____153__123Graph_LBL_BOPERATING_45B" hidden="1">'[2]45B'!$AL$14:$AR$14</definedName>
    <definedName name="____154__123Graph_LBL_BOPERATING_900" hidden="1">'[2]900'!$AF$14:$AJ$14</definedName>
    <definedName name="____155__123Graph_LBL_BOPERATING_FSQ" hidden="1">[2]FSQ!$AH$14:$AM$14</definedName>
    <definedName name="____156__123Graph_LBL_BOPERATING_ONE" hidden="1">[2]ONE!$AG$14:$AM$14</definedName>
    <definedName name="____157__123Graph_LBL_BOPERATING2_OB" hidden="1">[2]OFFICE!$AF$14:$AK$14</definedName>
    <definedName name="____158__123Graph_LBL_C1633_10YR" hidden="1">'[2]1633'!$CL$15:$CW$15</definedName>
    <definedName name="____159__123Graph_LBL_CBORROWING_16332" hidden="1">'[2]1633'!$AG$32:$AL$32</definedName>
    <definedName name="____16__123Graph_ADEBTVSDEBT_1633" hidden="1">'[2]1633'!$AG$82:$AJ$82</definedName>
    <definedName name="____160__123Graph_LBL_CBORROWING_900" hidden="1">'[2]900'!$AF$33:$AJ$33</definedName>
    <definedName name="____161__123Graph_LBL_CBORROWING_FSQ2" hidden="1">[2]FSQ!$AH$32:$AM$32</definedName>
    <definedName name="____162__123Graph_LBL_CCAPITAL_1633" hidden="1">'[2]1633'!$AG$23:$AL$23</definedName>
    <definedName name="____163__123Graph_LBL_CCAPITAL_45B" hidden="1">'[2]45B'!$AL$23:$AR$23</definedName>
    <definedName name="____164__123Graph_LBL_CCAPITAL_900" hidden="1">'[2]900'!$AF$23:$AJ$23</definedName>
    <definedName name="____165__123Graph_LBL_CCAPITAL_FSQ" hidden="1">[2]FSQ!$AH$23:$AM$23</definedName>
    <definedName name="____166__123Graph_LBL_CCHART_1" hidden="1">[2]OFFICE!$AF$17:$AK$17</definedName>
    <definedName name="____167__123Graph_LBL_CCHART_2" hidden="1">[2]OFFICE!$AF$17:$AK$17</definedName>
    <definedName name="____168__123Graph_LBL_CCHART_3" hidden="1">[2]OFFICE!$AF$17:$AK$17</definedName>
    <definedName name="____169__123Graph_LBL_CINVEST_OB" hidden="1">[2]OFFICE!$AF$23:$AK$23</definedName>
    <definedName name="____17__123Graph_ADEBTVSDEBT_45B" hidden="1">'[2]45B'!$AL$86:$AR$86</definedName>
    <definedName name="____170__123Graph_LBL_COPERATING_1633" hidden="1">'[2]1633'!$AG$15:$AL$15</definedName>
    <definedName name="____171__123Graph_LBL_COPERATING_45B" hidden="1">'[2]45B'!$AL$15:$AR$15</definedName>
    <definedName name="____172__123Graph_LBL_COPERATING_900" hidden="1">'[2]900'!$AF$15:$AJ$15</definedName>
    <definedName name="____173__123Graph_LBL_COPERATING_FSQ" hidden="1">[2]FSQ!$AH$15:$AM$15</definedName>
    <definedName name="____174__123Graph_LBL_COPERATING_ONE" hidden="1">[2]ONE!$AG$15:$AM$15</definedName>
    <definedName name="____175__123Graph_LBL_COPERATING2_OB" hidden="1">[2]OFFICE!$AF$17:$AK$17</definedName>
    <definedName name="____176__123Graph_LBL_D1633_10YR" hidden="1">'[2]1633'!$CL$16:$CW$16</definedName>
    <definedName name="____177__123Graph_LBL_DBORROWING_900" hidden="1">'[2]900'!$AF$32:$AJ$32</definedName>
    <definedName name="____178__123Graph_LBL_DCAPITAL_FSQ" hidden="1">[2]FSQ!$AH$24:$AM$24</definedName>
    <definedName name="____179__123Graph_LBL_DCHART_1" hidden="1">[2]OFFICE!$AF$67:$AK$67</definedName>
    <definedName name="____18__123Graph_ADEBTVSDEBT_4TH" hidden="1">'[2]4TH'!$AD$83:$AJ$83</definedName>
    <definedName name="____180__123Graph_LBL_DCHART_2" localSheetId="13" hidden="1">[2]OFFICE!#REF!</definedName>
    <definedName name="____180__123Graph_LBL_DCHART_2" localSheetId="7" hidden="1">[2]OFFICE!#REF!</definedName>
    <definedName name="____180__123Graph_LBL_DCHART_2" localSheetId="12" hidden="1">[2]OFFICE!#REF!</definedName>
    <definedName name="____180__123Graph_LBL_DCHART_2" localSheetId="8" hidden="1">[2]OFFICE!#REF!</definedName>
    <definedName name="____180__123Graph_LBL_DCHART_2" localSheetId="4" hidden="1">[2]OFFICE!#REF!</definedName>
    <definedName name="____180__123Graph_LBL_DCHART_2" localSheetId="6" hidden="1">[2]OFFICE!#REF!</definedName>
    <definedName name="____180__123Graph_LBL_DCHART_2" localSheetId="10" hidden="1">[2]OFFICE!#REF!</definedName>
    <definedName name="____180__123Graph_LBL_DCHART_2" localSheetId="11" hidden="1">[2]OFFICE!#REF!</definedName>
    <definedName name="____180__123Graph_LBL_DCHART_2" localSheetId="5" hidden="1">[2]OFFICE!#REF!</definedName>
    <definedName name="____180__123Graph_LBL_DCHART_2" localSheetId="9" hidden="1">[2]OFFICE!#REF!</definedName>
    <definedName name="____180__123Graph_LBL_DCHART_2" hidden="1">[2]OFFICE!#REF!</definedName>
    <definedName name="____181__123Graph_LBL_DCHART_3" localSheetId="13" hidden="1">[2]OFFICE!#REF!</definedName>
    <definedName name="____181__123Graph_LBL_DCHART_3" localSheetId="7" hidden="1">[2]OFFICE!#REF!</definedName>
    <definedName name="____181__123Graph_LBL_DCHART_3" localSheetId="12" hidden="1">[2]OFFICE!#REF!</definedName>
    <definedName name="____181__123Graph_LBL_DCHART_3" localSheetId="8" hidden="1">[2]OFFICE!#REF!</definedName>
    <definedName name="____181__123Graph_LBL_DCHART_3" localSheetId="4" hidden="1">[2]OFFICE!#REF!</definedName>
    <definedName name="____181__123Graph_LBL_DCHART_3" localSheetId="6" hidden="1">[2]OFFICE!#REF!</definedName>
    <definedName name="____181__123Graph_LBL_DCHART_3" localSheetId="10" hidden="1">[2]OFFICE!#REF!</definedName>
    <definedName name="____181__123Graph_LBL_DCHART_3" localSheetId="11" hidden="1">[2]OFFICE!#REF!</definedName>
    <definedName name="____181__123Graph_LBL_DCHART_3" localSheetId="5" hidden="1">[2]OFFICE!#REF!</definedName>
    <definedName name="____181__123Graph_LBL_DCHART_3" localSheetId="9" hidden="1">[2]OFFICE!#REF!</definedName>
    <definedName name="____181__123Graph_LBL_DCHART_3" hidden="1">[2]OFFICE!#REF!</definedName>
    <definedName name="____182__123Graph_LBL_DINVEST_OB" hidden="1">[2]OFFICE!$AF$24:$AL$24</definedName>
    <definedName name="____183__123Graph_LBL_DOPERATING_1633" hidden="1">'[2]1633'!$AG$16:$AL$16</definedName>
    <definedName name="____184__123Graph_LBL_DOPERATING_45B" hidden="1">'[2]45B'!$AL$16:$AR$16</definedName>
    <definedName name="____185__123Graph_LBL_DOPERATING_900" hidden="1">'[2]900'!$AF$16:$AJ$16</definedName>
    <definedName name="____186__123Graph_LBL_DOPERATING_FSQ" hidden="1">[2]FSQ!$AH$16:$AM$16</definedName>
    <definedName name="____187__123Graph_LBL_DOPERATING_ONE" hidden="1">[2]ONE!$AG$17:$AM$17</definedName>
    <definedName name="____188__123Graph_LBL_DOPERATING2_OB" hidden="1">[2]OFFICE!$AF$16:$AK$16</definedName>
    <definedName name="____189__123Graph_LBL_EBORROWING_1633" hidden="1">'[2]1633'!$AG$28:$AL$28</definedName>
    <definedName name="____19__123Graph_ADEBTVSDEBT_712" hidden="1">'[2]712'!$AQ$53:$AV$53</definedName>
    <definedName name="____190__123Graph_X1633_10YR" hidden="1">'[2]1633'!$CL$12:$CW$12</definedName>
    <definedName name="____191__123Graph_XBORROWING_1633" hidden="1">'[2]1633'!$AG$12:$AM$12</definedName>
    <definedName name="____192__123Graph_XBORROWING_16332" hidden="1">'[2]1633'!$AG$12:$AM$12</definedName>
    <definedName name="____193__123Graph_XBORROWING_900" hidden="1">'[2]900'!$AF$12:$AJ$12</definedName>
    <definedName name="____194__123Graph_XCAPITAL_45B" hidden="1">'[2]45B'!$AL$12:$AR$12</definedName>
    <definedName name="____195__123Graph_XCAPITAL_FSQ" hidden="1">[2]FSQ!$AH$12:$AM$12</definedName>
    <definedName name="____196__123Graph_XCAPITAL_IMPROVE" hidden="1">[2]PORTFOLIO!$AG$163:$AJ$163</definedName>
    <definedName name="____197__123Graph_XCHART_2" hidden="1">[2]OFFICE!$AF$12:$AK$12</definedName>
    <definedName name="____198__123Graph_XCHART_3" hidden="1">[2]OFFICE!$AF$12:$AK$12</definedName>
    <definedName name="____199__123Graph_XDEBTVSDEBT_1633" hidden="1">'[2]1633'!$AG$12:$AK$12</definedName>
    <definedName name="____2__123Graph_ABORROWING_7122" hidden="1">'[2]712'!$AQ$26:$AV$26</definedName>
    <definedName name="____20__123Graph_ADEBTVSDEBT_900" hidden="1">'[2]900'!$AF$45:$AJ$45</definedName>
    <definedName name="____200__123Graph_XDEBTVSDEBT_45B" hidden="1">'[2]45B'!$AL$12:$AR$12</definedName>
    <definedName name="____201__123Graph_XDEBTVSDEBT_712" hidden="1">'[2]712'!$AQ$12:$AV$12</definedName>
    <definedName name="____202__123Graph_XDEBTVSDEBT_FSQ" hidden="1">[2]FSQ!$AH$12:$AM$12</definedName>
    <definedName name="____203__123Graph_XDEBTVSNOI_900" hidden="1">'[2]900'!$AF$12:$AJ$12</definedName>
    <definedName name="____204__123Graph_XDEBTVSNOI_FSQ" hidden="1">[2]FSQ!$AH$12:$AM$12</definedName>
    <definedName name="____205__123Graph_XOPERATING_1633" hidden="1">'[2]1633'!$AG$12:$AM$12</definedName>
    <definedName name="____206__123Graph_XOPERATING2_OB" hidden="1">[2]OFFICE!$AF$12:$AK$12</definedName>
    <definedName name="____21__123Graph_ADEBTVSDEBT_FSQ" hidden="1">[2]FSQ!$AH$82:$AM$82</definedName>
    <definedName name="____22__123Graph_ADEBTVSDEBT_ONE" hidden="1">[2]ONE!$AG$43:$AM$43</definedName>
    <definedName name="____23__123Graph_ADEBTVSNOI_1325" hidden="1">'[2]1325'!$AL$36:$AQ$36</definedName>
    <definedName name="____24__123Graph_ADEBTVSNOI_1633" hidden="1">'[2]1633'!$AG$36:$AL$36</definedName>
    <definedName name="____25__123Graph_ADEBTVSNOI_45B" hidden="1">'[2]45B'!$AL$52:$AR$52</definedName>
    <definedName name="____26__123Graph_ADEBTVSNOI_900" hidden="1">'[2]900'!$AF$36:$AJ$36</definedName>
    <definedName name="____27__123Graph_ADEBTVSNOI_FSQ" hidden="1">[2]FSQ!$AH$36:$AM$36</definedName>
    <definedName name="____28__123Graph_AINVEST_OB" hidden="1">[2]OFFICE!$AF$19:$AK$19</definedName>
    <definedName name="____29__123Graph_AOPERATING_1633" hidden="1">'[2]1633'!$AG$13:$AL$13</definedName>
    <definedName name="____3__123Graph_ABORROWING_900" hidden="1">'[2]900'!$AF$26:$AJ$26</definedName>
    <definedName name="____30__123Graph_AOPERATING_45B" hidden="1">'[2]45B'!$AL$13:$AR$13</definedName>
    <definedName name="____31__123Graph_AOPERATING_900" hidden="1">'[2]900'!$AF$13:$AJ$13</definedName>
    <definedName name="____32__123Graph_AOPERATING_FSQ" hidden="1">[2]FSQ!$AH$13:$AM$13</definedName>
    <definedName name="____33__123Graph_AOPERATING_ONE" hidden="1">[2]ONE!$AG$13:$AM$13</definedName>
    <definedName name="____34__123Graph_AOPERATING2_OB" hidden="1">[2]OFFICE!$AF$13:$AK$13</definedName>
    <definedName name="____35__123Graph_B1633_10YR" hidden="1">'[2]1633'!$CL$14:$CW$14</definedName>
    <definedName name="____36__123Graph_BBORROWING_45B2" hidden="1">'[2]45B'!$AL$27:$AR$27</definedName>
    <definedName name="____37__123Graph_BBORROWING_900" hidden="1">'[2]900'!$AF$28:$AJ$28</definedName>
    <definedName name="____38__123Graph_BBORROWING_9002" hidden="1">'[2]900'!$AF$28:$AJ$28</definedName>
    <definedName name="____39__123Graph_BBORROWING_FSQ2" hidden="1">[2]FSQ!$AH$28:$AM$28</definedName>
    <definedName name="____4__123Graph_ABORROWING_FSQ2" hidden="1">[2]FSQ!$AH$27:$AM$27</definedName>
    <definedName name="____40__123Graph_BCAPITAL_1633" hidden="1">'[2]1633'!$AG$20:$AL$20</definedName>
    <definedName name="____41__123Graph_BCAPITAL_900" hidden="1">'[2]900'!$AF$20:$AJ$20</definedName>
    <definedName name="____42__123Graph_BCAPITAL_IMPROVE" hidden="1">[2]PORTFOLIO!$AG$171:$AJ$171</definedName>
    <definedName name="____43__123Graph_BCAPITAL_PORTFOL" hidden="1">[2]PORTFOLIO!$AG$175:$AJ$175</definedName>
    <definedName name="____44__123Graph_BCHART_1" hidden="1">[2]OFFICE!$AF$14:$AK$14</definedName>
    <definedName name="____45__123Graph_BCHART_2" hidden="1">[2]OFFICE!$AF$14:$AK$14</definedName>
    <definedName name="____46__123Graph_BCHART_3" hidden="1">[2]OFFICE!$AF$14:$AK$14</definedName>
    <definedName name="____47__123Graph_BCHART_5" hidden="1">'[2]1325'!$AL$83:$AQ$83</definedName>
    <definedName name="____48__123Graph_BDEBTVSDEBT_1633" hidden="1">'[2]1633'!$AG$83:$AJ$83</definedName>
    <definedName name="____49__123Graph_BDEBTVSDEBT_45B" hidden="1">'[2]45B'!$AL$87:$AR$87</definedName>
    <definedName name="____5__123Graph_ACAPITAL_1633" hidden="1">'[2]1633'!$AG$19:$AL$19</definedName>
    <definedName name="____50__123Graph_BDEBTVSDEBT_4TH" hidden="1">'[2]4TH'!$AD$84:$AJ$84</definedName>
    <definedName name="____51__123Graph_BDEBTVSDEBT_712" hidden="1">'[2]712'!$AQ$54:$AV$54</definedName>
    <definedName name="____52__123Graph_BDEBTVSDEBT_900" hidden="1">'[2]900'!$AF$46:$AJ$46</definedName>
    <definedName name="____53__123Graph_BDEBTVSDEBT_FSQ" hidden="1">[2]FSQ!$AH$83:$AM$83</definedName>
    <definedName name="____54__123Graph_BDEBTVSDEBT_ONE" hidden="1">[2]ONE!$AG$44:$AM$44</definedName>
    <definedName name="____55__123Graph_BDEBTVSNOI_1325" hidden="1">'[2]1325'!$AL$37:$AQ$37</definedName>
    <definedName name="____56__123Graph_BDEBTVSNOI_1633" hidden="1">'[2]1633'!$AG$37:$AL$37</definedName>
    <definedName name="____57__123Graph_BDEBTVSNOI_45B" hidden="1">'[2]45B'!$AL$53:$AR$53</definedName>
    <definedName name="____58__123Graph_BDEBTVSNOI_900" hidden="1">'[2]900'!$AF$37:$AJ$37</definedName>
    <definedName name="____59__123Graph_BDEBTVSNOI_FSQ" hidden="1">[2]FSQ!$AH$37:$AM$37</definedName>
    <definedName name="____6__123Graph_ACAPITAL_45B" hidden="1">'[2]45B'!$AL$19:$AR$19</definedName>
    <definedName name="____60__123Graph_BINVEST_OB" hidden="1">[2]OFFICE!$AF$20:$AK$20</definedName>
    <definedName name="____61__123Graph_BOPERATING_1633" hidden="1">'[2]1633'!$AG$14:$AL$14</definedName>
    <definedName name="____62__123Graph_BOPERATING_45B" hidden="1">'[2]45B'!$AL$14:$AR$14</definedName>
    <definedName name="____63__123Graph_BOPERATING_900" hidden="1">'[2]900'!$AF$14:$AJ$14</definedName>
    <definedName name="____64__123Graph_BOPERATING_FSQ" hidden="1">[2]FSQ!$AH$14:$AM$14</definedName>
    <definedName name="____65__123Graph_BOPERATING_ONE" hidden="1">[2]ONE!$AG$14:$AM$14</definedName>
    <definedName name="____66__123Graph_BOPERATING2_OB" hidden="1">[2]OFFICE!$AF$14:$AK$14</definedName>
    <definedName name="____67__123Graph_C1633_10YR" hidden="1">'[2]1633'!$CL$15:$CW$15</definedName>
    <definedName name="____68__123Graph_CBORROWING_16332" hidden="1">'[2]1633'!$AG$28:$AL$28</definedName>
    <definedName name="____69__123Graph_CBORROWING_900" hidden="1">'[2]900'!$AF$27:$AJ$27</definedName>
    <definedName name="____7__123Graph_ACAPITAL_900" hidden="1">'[2]900'!$AF$19:$AJ$19</definedName>
    <definedName name="____70__123Graph_CBORROWING_FSQ2" hidden="1">[2]FSQ!$AH$29:$AM$29</definedName>
    <definedName name="____71__123Graph_CCAPITAL_1633" hidden="1">'[2]1633'!$AG$21:$AL$21</definedName>
    <definedName name="____72__123Graph_CCAPITAL_45B" hidden="1">'[2]45B'!$AL$21:$AR$21</definedName>
    <definedName name="____73__123Graph_CCAPITAL_900" hidden="1">'[2]900'!$AF$21:$AJ$21</definedName>
    <definedName name="____74__123Graph_CCAPITAL_FSQ" hidden="1">[2]FSQ!$AH$21:$AM$21</definedName>
    <definedName name="____75__123Graph_CCHART_1" hidden="1">[2]OFFICE!$AF$15:$AK$15</definedName>
    <definedName name="____76__123Graph_CCHART_2" hidden="1">[2]OFFICE!$AF$15:$AK$15</definedName>
    <definedName name="____77__123Graph_CCHART_3" hidden="1">[2]OFFICE!$AF$15:$AK$15</definedName>
    <definedName name="____78__123Graph_CINVEST_OB" hidden="1">[2]OFFICE!$AF$21:$AK$21</definedName>
    <definedName name="____79__123Graph_COPERATING_1633" hidden="1">'[2]1633'!$AG$15:$AL$15</definedName>
    <definedName name="____8__123Graph_ACAPITAL_FSQ" hidden="1">[2]FSQ!$AH$19:$AM$19</definedName>
    <definedName name="____80__123Graph_COPERATING_45B" hidden="1">'[2]45B'!$AL$15:$AR$15</definedName>
    <definedName name="____81__123Graph_COPERATING_900" hidden="1">'[2]900'!$AF$15:$AJ$15</definedName>
    <definedName name="____82__123Graph_COPERATING_FSQ" hidden="1">[2]FSQ!$AH$15:$AM$15</definedName>
    <definedName name="____83__123Graph_COPERATING_ONE" hidden="1">[2]ONE!$AG$15:$AM$15</definedName>
    <definedName name="____84__123Graph_COPERATING2_OB" hidden="1">[2]OFFICE!$AF$15:$AK$15</definedName>
    <definedName name="____85__123Graph_D1633_10YR" hidden="1">'[2]1633'!$CL$16:$CW$16</definedName>
    <definedName name="____86__123Graph_DBORROWING_900" hidden="1">'[2]900'!$AF$29:$AJ$29</definedName>
    <definedName name="____87__123Graph_DCAPITAL_1633" hidden="1">'[2]1633'!$AG$22:$AL$22</definedName>
    <definedName name="____88__123Graph_DCAPITAL_900" hidden="1">'[2]900'!$AF$22:$AJ$22</definedName>
    <definedName name="____89__123Graph_DCAPITAL_FSQ" hidden="1">[2]FSQ!$AH$22:$AM$22</definedName>
    <definedName name="____9__123Graph_ACAPITAL_IMPROVE" hidden="1">[2]PORTFOLIO!$AG$178:$AJ$178</definedName>
    <definedName name="____90__123Graph_DCHART_1" hidden="1">[2]OFFICE!$AF$16:$AK$16</definedName>
    <definedName name="____91__123Graph_DCHART_2" hidden="1">[2]OFFICE!$AF$16:$AK$16</definedName>
    <definedName name="____92__123Graph_DCHART_3" hidden="1">[2]OFFICE!$AF$16:$AK$16</definedName>
    <definedName name="____93__123Graph_DINVEST_OB" hidden="1">[2]OFFICE!$AF$22:$AK$22</definedName>
    <definedName name="____94__123Graph_DOPERATING_1633" hidden="1">'[2]1633'!$AG$16:$AL$16</definedName>
    <definedName name="____95__123Graph_DOPERATING_45B" hidden="1">'[2]45B'!$AL$16:$AR$16</definedName>
    <definedName name="____96__123Graph_DOPERATING_900" hidden="1">'[2]900'!$AF$16:$AJ$16</definedName>
    <definedName name="____97__123Graph_DOPERATING_FSQ" hidden="1">[2]FSQ!$AH$16:$AM$16</definedName>
    <definedName name="____98__123Graph_DOPERATING_ONE" hidden="1">[2]ONE!$AG$16:$AM$16</definedName>
    <definedName name="____99__123Graph_DOPERATING2_OB" hidden="1">[2]OFFICE!$AF$16:$AK$16</definedName>
    <definedName name="___1__123Graph_A1633_10YR" hidden="1">'[2]1633'!$CL$13:$CW$13</definedName>
    <definedName name="___10__123Graph_ACAPITAL_PORTFOL" hidden="1">[2]PORTFOLIO!$AG$182:$AJ$182</definedName>
    <definedName name="___100__123Graph_EBORROWING_1633" hidden="1">'[2]1633'!$AG$28:$AL$28</definedName>
    <definedName name="___101__123Graph_LBL_A1633_10YR" hidden="1">'[2]1633'!$CL$13:$CW$13</definedName>
    <definedName name="___102__123Graph_LBL_ABORROWING_7122" hidden="1">'[2]712'!$AQ$26:$AV$26</definedName>
    <definedName name="___103__123Graph_LBL_ABORROWING_FSQ2" localSheetId="13" hidden="1">[2]FSQ!#REF!</definedName>
    <definedName name="___103__123Graph_LBL_ABORROWING_FSQ2" localSheetId="7" hidden="1">[2]FSQ!#REF!</definedName>
    <definedName name="___103__123Graph_LBL_ABORROWING_FSQ2" localSheetId="12" hidden="1">[2]FSQ!#REF!</definedName>
    <definedName name="___103__123Graph_LBL_ABORROWING_FSQ2" localSheetId="8" hidden="1">[2]FSQ!#REF!</definedName>
    <definedName name="___103__123Graph_LBL_ABORROWING_FSQ2" localSheetId="4" hidden="1">[2]FSQ!#REF!</definedName>
    <definedName name="___103__123Graph_LBL_ABORROWING_FSQ2" localSheetId="6" hidden="1">[2]FSQ!#REF!</definedName>
    <definedName name="___103__123Graph_LBL_ABORROWING_FSQ2" localSheetId="10" hidden="1">[2]FSQ!#REF!</definedName>
    <definedName name="___103__123Graph_LBL_ABORROWING_FSQ2" localSheetId="11" hidden="1">[2]FSQ!#REF!</definedName>
    <definedName name="___103__123Graph_LBL_ABORROWING_FSQ2" localSheetId="5" hidden="1">[2]FSQ!#REF!</definedName>
    <definedName name="___103__123Graph_LBL_ABORROWING_FSQ2" localSheetId="9" hidden="1">[2]FSQ!#REF!</definedName>
    <definedName name="___103__123Graph_LBL_ABORROWING_FSQ2" hidden="1">[2]FSQ!#REF!</definedName>
    <definedName name="___104__123Graph_LBL_ACAPITAL_FSQ" hidden="1">[2]FSQ!$AH$25:$AM$25</definedName>
    <definedName name="___105__123Graph_LBL_ACAPITAL_IMPROVE" hidden="1">[2]PORTFOLIO!$AG$178:$AJ$178</definedName>
    <definedName name="___106__123Graph_LBL_ACAPITAL_PORTFOL" hidden="1">[2]PORTFOLIO!$AG$182:$AJ$182</definedName>
    <definedName name="___107__123Graph_LBL_ACHART_1" hidden="1">[2]OFFICE!$AF$13:$AK$13</definedName>
    <definedName name="___108__123Graph_LBL_ACHART_2" hidden="1">[2]OFFICE!$AF$13:$AK$13</definedName>
    <definedName name="___109__123Graph_LBL_ACHART_3" hidden="1">[2]OFFICE!$AF$13:$AK$13</definedName>
    <definedName name="___11__123Graph_ACHART_1" hidden="1">[2]OFFICE!$AF$13:$AK$13</definedName>
    <definedName name="___110__123Graph_LBL_ACHART_5" hidden="1">'[2]1325'!$AL$82:$AQ$82</definedName>
    <definedName name="___111__123Graph_LBL_ACHART_6" hidden="1">'[2]1325'!$AL$26:$AQ$26</definedName>
    <definedName name="___112__123Graph_LBL_ADEBTVSDEBT_1633" hidden="1">'[2]1633'!$AG$82:$AJ$82</definedName>
    <definedName name="___113__123Graph_LBL_ADEBTVSDEBT_45B" hidden="1">'[2]45B'!$AL$86:$AR$86</definedName>
    <definedName name="___114__123Graph_LBL_ADEBTVSDEBT_4TH" hidden="1">'[2]4TH'!$AD$83:$AJ$83</definedName>
    <definedName name="___115__123Graph_LBL_ADEBTVSDEBT_712" hidden="1">'[2]712'!$AQ$53:$AV$53</definedName>
    <definedName name="___116__123Graph_LBL_ADEBTVSDEBT_900" hidden="1">'[2]900'!$AF$45:$AJ$45</definedName>
    <definedName name="___117__123Graph_LBL_ADEBTVSDEBT_FSQ" hidden="1">[2]FSQ!$AH$82:$AM$82</definedName>
    <definedName name="___118__123Graph_LBL_ADEBTVSDEBT_ONE" hidden="1">[2]ONE!$AG$43:$AM$43</definedName>
    <definedName name="___119__123Graph_LBL_ADEBTVSNOI_1325" hidden="1">'[2]1325'!$AL$36:$AQ$36</definedName>
    <definedName name="___12__123Graph_ACHART_2" hidden="1">[2]OFFICE!$AF$13:$AK$13</definedName>
    <definedName name="___120__123Graph_LBL_ADEBTVSNOI_1633" hidden="1">'[2]1633'!$AG$36:$AL$36</definedName>
    <definedName name="___121__123Graph_LBL_ADEBTVSNOI_45B" hidden="1">'[2]45B'!$AL$52:$AR$52</definedName>
    <definedName name="___122__123Graph_LBL_ADEBTVSNOI_900" hidden="1">'[2]900'!$AF$36:$AJ$36</definedName>
    <definedName name="___123__123Graph_LBL_ADEBTVSNOI_FSQ" hidden="1">[2]FSQ!$AH$36:$AM$36</definedName>
    <definedName name="___124__123Graph_LBL_AOPERATING_1633" hidden="1">'[2]1633'!$AG$13:$AL$13</definedName>
    <definedName name="___125__123Graph_LBL_AOPERATING_45B" hidden="1">'[2]45B'!$AL$13:$AR$13</definedName>
    <definedName name="___126__123Graph_LBL_AOPERATING_900" hidden="1">'[2]900'!$AF$13:$AJ$13</definedName>
    <definedName name="___127__123Graph_LBL_AOPERATING_FSQ" hidden="1">[2]FSQ!$AH$13:$AM$13</definedName>
    <definedName name="___128__123Graph_LBL_AOPERATING_ONE" hidden="1">[2]ONE!$AG$13:$AM$13</definedName>
    <definedName name="___129__123Graph_LBL_AOPERATING2_OB" hidden="1">[2]OFFICE!$AF$13:$AK$13</definedName>
    <definedName name="___13__123Graph_ACHART_3" hidden="1">[2]OFFICE!$AF$13:$AK$13</definedName>
    <definedName name="___130__123Graph_LBL_B1633_10YR" hidden="1">'[2]1633'!$CL$14:$CW$14</definedName>
    <definedName name="___131__123Graph_LBL_BBORROWING_45B2" hidden="1">'[2]45B'!$AL$32:$AR$32</definedName>
    <definedName name="___132__123Graph_LBL_BBORROWING_9002" hidden="1">'[2]900'!$AF$28:$AJ$28</definedName>
    <definedName name="___133__123Graph_LBL_BBORROWING_FSQ2" hidden="1">[2]FSQ!$AH$34:$AM$34</definedName>
    <definedName name="___134__123Graph_LBL_BCAPITAL_IMPROVE" hidden="1">[2]PORTFOLIO!$AG$171:$AJ$171</definedName>
    <definedName name="___135__123Graph_LBL_BCAPITAL_PORTFOL" hidden="1">[2]PORTFOLIO!$AG$175:$AJ$175</definedName>
    <definedName name="___136__123Graph_LBL_BCHART_1" hidden="1">[2]OFFICE!$AF$14:$AK$14</definedName>
    <definedName name="___137__123Graph_LBL_BCHART_2" hidden="1">[2]OFFICE!$AF$14:$AK$14</definedName>
    <definedName name="___138__123Graph_LBL_BCHART_3" hidden="1">[2]OFFICE!$AF$14:$AK$14</definedName>
    <definedName name="___139__123Graph_LBL_BCHART_5" hidden="1">'[2]1325'!$AL$83:$AQ$83</definedName>
    <definedName name="___14__123Graph_ACHART_5" hidden="1">'[2]1325'!$AL$82:$AQ$82</definedName>
    <definedName name="___140__123Graph_LBL_BDEBTVSDEBT_1633" hidden="1">'[2]1633'!$AG$83:$AJ$83</definedName>
    <definedName name="___141__123Graph_LBL_BDEBTVSDEBT_45B" hidden="1">'[2]45B'!$AL$87:$AR$87</definedName>
    <definedName name="___142__123Graph_LBL_BDEBTVSDEBT_4TH" hidden="1">'[2]4TH'!$AD$84:$AJ$84</definedName>
    <definedName name="___143__123Graph_LBL_BDEBTVSDEBT_712" hidden="1">'[2]712'!$AQ$54:$AV$54</definedName>
    <definedName name="___144__123Graph_LBL_BDEBTVSDEBT_900" hidden="1">'[2]900'!$AF$46:$AJ$46</definedName>
    <definedName name="___145__123Graph_LBL_BDEBTVSDEBT_FSQ" hidden="1">[2]FSQ!$AH$83:$AM$83</definedName>
    <definedName name="___146__123Graph_LBL_BDEBTVSDEBT_ONE" hidden="1">[2]ONE!$AG$44:$AM$44</definedName>
    <definedName name="___147__123Graph_LBL_BDEBTVSNOI_1325" hidden="1">'[2]1325'!$AL$37:$AQ$37</definedName>
    <definedName name="___148__123Graph_LBL_BDEBTVSNOI_1633" hidden="1">'[2]1633'!$AG$38:$AL$38</definedName>
    <definedName name="___149__123Graph_LBL_BDEBTVSNOI_45B" hidden="1">'[2]45B'!$AL$53:$AR$53</definedName>
    <definedName name="___15__123Graph_ACHART_6" hidden="1">'[2]1325'!$AL$26:$AQ$26</definedName>
    <definedName name="___150__123Graph_LBL_BDEBTVSNOI_900" hidden="1">'[2]900'!$AF$38:$AJ$38</definedName>
    <definedName name="___151__123Graph_LBL_BDEBTVSNOI_FSQ" hidden="1">[2]FSQ!$AH$37:$AM$37</definedName>
    <definedName name="___152__123Graph_LBL_BOPERATING_1633" hidden="1">'[2]1633'!$AG$14:$AL$14</definedName>
    <definedName name="___153__123Graph_LBL_BOPERATING_45B" hidden="1">'[2]45B'!$AL$14:$AR$14</definedName>
    <definedName name="___154__123Graph_LBL_BOPERATING_900" hidden="1">'[2]900'!$AF$14:$AJ$14</definedName>
    <definedName name="___155__123Graph_LBL_BOPERATING_FSQ" hidden="1">[2]FSQ!$AH$14:$AM$14</definedName>
    <definedName name="___156__123Graph_LBL_BOPERATING_ONE" hidden="1">[2]ONE!$AG$14:$AM$14</definedName>
    <definedName name="___157__123Graph_LBL_BOPERATING2_OB" hidden="1">[2]OFFICE!$AF$14:$AK$14</definedName>
    <definedName name="___158__123Graph_LBL_C1633_10YR" hidden="1">'[2]1633'!$CL$15:$CW$15</definedName>
    <definedName name="___159__123Graph_LBL_CBORROWING_16332" hidden="1">'[2]1633'!$AG$32:$AL$32</definedName>
    <definedName name="___16__123Graph_ADEBTVSDEBT_1633" hidden="1">'[2]1633'!$AG$82:$AJ$82</definedName>
    <definedName name="___160__123Graph_LBL_CBORROWING_900" hidden="1">'[2]900'!$AF$33:$AJ$33</definedName>
    <definedName name="___161__123Graph_LBL_CBORROWING_FSQ2" hidden="1">[2]FSQ!$AH$32:$AM$32</definedName>
    <definedName name="___162__123Graph_LBL_CCAPITAL_1633" hidden="1">'[2]1633'!$AG$23:$AL$23</definedName>
    <definedName name="___163__123Graph_LBL_CCAPITAL_45B" hidden="1">'[2]45B'!$AL$23:$AR$23</definedName>
    <definedName name="___164__123Graph_LBL_CCAPITAL_900" hidden="1">'[2]900'!$AF$23:$AJ$23</definedName>
    <definedName name="___165__123Graph_LBL_CCAPITAL_FSQ" hidden="1">[2]FSQ!$AH$23:$AM$23</definedName>
    <definedName name="___166__123Graph_LBL_CCHART_1" hidden="1">[2]OFFICE!$AF$17:$AK$17</definedName>
    <definedName name="___167__123Graph_LBL_CCHART_2" hidden="1">[2]OFFICE!$AF$17:$AK$17</definedName>
    <definedName name="___168__123Graph_LBL_CCHART_3" hidden="1">[2]OFFICE!$AF$17:$AK$17</definedName>
    <definedName name="___169__123Graph_LBL_CINVEST_OB" hidden="1">[2]OFFICE!$AF$23:$AK$23</definedName>
    <definedName name="___17__123Graph_ADEBTVSDEBT_45B" hidden="1">'[2]45B'!$AL$86:$AR$86</definedName>
    <definedName name="___170__123Graph_LBL_COPERATING_1633" hidden="1">'[2]1633'!$AG$15:$AL$15</definedName>
    <definedName name="___171__123Graph_LBL_COPERATING_45B" hidden="1">'[2]45B'!$AL$15:$AR$15</definedName>
    <definedName name="___172__123Graph_LBL_COPERATING_900" hidden="1">'[2]900'!$AF$15:$AJ$15</definedName>
    <definedName name="___173__123Graph_LBL_COPERATING_FSQ" hidden="1">[2]FSQ!$AH$15:$AM$15</definedName>
    <definedName name="___174__123Graph_LBL_COPERATING_ONE" hidden="1">[2]ONE!$AG$15:$AM$15</definedName>
    <definedName name="___175__123Graph_LBL_COPERATING2_OB" hidden="1">[2]OFFICE!$AF$17:$AK$17</definedName>
    <definedName name="___176__123Graph_LBL_D1633_10YR" hidden="1">'[2]1633'!$CL$16:$CW$16</definedName>
    <definedName name="___177__123Graph_LBL_DBORROWING_900" hidden="1">'[2]900'!$AF$32:$AJ$32</definedName>
    <definedName name="___178__123Graph_LBL_DCAPITAL_FSQ" hidden="1">[2]FSQ!$AH$24:$AM$24</definedName>
    <definedName name="___179__123Graph_LBL_DCHART_1" hidden="1">[2]OFFICE!$AF$67:$AK$67</definedName>
    <definedName name="___18__123Graph_ADEBTVSDEBT_4TH" hidden="1">'[2]4TH'!$AD$83:$AJ$83</definedName>
    <definedName name="___180__123Graph_LBL_DCHART_2" localSheetId="13" hidden="1">[2]OFFICE!#REF!</definedName>
    <definedName name="___180__123Graph_LBL_DCHART_2" localSheetId="7" hidden="1">[2]OFFICE!#REF!</definedName>
    <definedName name="___180__123Graph_LBL_DCHART_2" localSheetId="12" hidden="1">[2]OFFICE!#REF!</definedName>
    <definedName name="___180__123Graph_LBL_DCHART_2" localSheetId="8" hidden="1">[2]OFFICE!#REF!</definedName>
    <definedName name="___180__123Graph_LBL_DCHART_2" localSheetId="4" hidden="1">[2]OFFICE!#REF!</definedName>
    <definedName name="___180__123Graph_LBL_DCHART_2" localSheetId="6" hidden="1">[2]OFFICE!#REF!</definedName>
    <definedName name="___180__123Graph_LBL_DCHART_2" localSheetId="10" hidden="1">[2]OFFICE!#REF!</definedName>
    <definedName name="___180__123Graph_LBL_DCHART_2" localSheetId="11" hidden="1">[2]OFFICE!#REF!</definedName>
    <definedName name="___180__123Graph_LBL_DCHART_2" localSheetId="5" hidden="1">[2]OFFICE!#REF!</definedName>
    <definedName name="___180__123Graph_LBL_DCHART_2" localSheetId="9" hidden="1">[2]OFFICE!#REF!</definedName>
    <definedName name="___180__123Graph_LBL_DCHART_2" hidden="1">[2]OFFICE!#REF!</definedName>
    <definedName name="___181__123Graph_LBL_DCHART_3" localSheetId="13" hidden="1">[2]OFFICE!#REF!</definedName>
    <definedName name="___181__123Graph_LBL_DCHART_3" localSheetId="7" hidden="1">[2]OFFICE!#REF!</definedName>
    <definedName name="___181__123Graph_LBL_DCHART_3" localSheetId="12" hidden="1">[2]OFFICE!#REF!</definedName>
    <definedName name="___181__123Graph_LBL_DCHART_3" localSheetId="8" hidden="1">[2]OFFICE!#REF!</definedName>
    <definedName name="___181__123Graph_LBL_DCHART_3" localSheetId="4" hidden="1">[2]OFFICE!#REF!</definedName>
    <definedName name="___181__123Graph_LBL_DCHART_3" localSheetId="6" hidden="1">[2]OFFICE!#REF!</definedName>
    <definedName name="___181__123Graph_LBL_DCHART_3" localSheetId="10" hidden="1">[2]OFFICE!#REF!</definedName>
    <definedName name="___181__123Graph_LBL_DCHART_3" localSheetId="11" hidden="1">[2]OFFICE!#REF!</definedName>
    <definedName name="___181__123Graph_LBL_DCHART_3" localSheetId="5" hidden="1">[2]OFFICE!#REF!</definedName>
    <definedName name="___181__123Graph_LBL_DCHART_3" localSheetId="9" hidden="1">[2]OFFICE!#REF!</definedName>
    <definedName name="___181__123Graph_LBL_DCHART_3" hidden="1">[2]OFFICE!#REF!</definedName>
    <definedName name="___182__123Graph_LBL_DINVEST_OB" hidden="1">[2]OFFICE!$AF$24:$AL$24</definedName>
    <definedName name="___183__123Graph_LBL_DOPERATING_1633" hidden="1">'[2]1633'!$AG$16:$AL$16</definedName>
    <definedName name="___184__123Graph_LBL_DOPERATING_45B" hidden="1">'[2]45B'!$AL$16:$AR$16</definedName>
    <definedName name="___185__123Graph_LBL_DOPERATING_900" hidden="1">'[2]900'!$AF$16:$AJ$16</definedName>
    <definedName name="___186__123Graph_LBL_DOPERATING_FSQ" hidden="1">[2]FSQ!$AH$16:$AM$16</definedName>
    <definedName name="___187__123Graph_LBL_DOPERATING_ONE" hidden="1">[2]ONE!$AG$17:$AM$17</definedName>
    <definedName name="___188__123Graph_LBL_DOPERATING2_OB" hidden="1">[2]OFFICE!$AF$16:$AK$16</definedName>
    <definedName name="___189__123Graph_LBL_EBORROWING_1633" hidden="1">'[2]1633'!$AG$28:$AL$28</definedName>
    <definedName name="___19__123Graph_ADEBTVSDEBT_712" hidden="1">'[2]712'!$AQ$53:$AV$53</definedName>
    <definedName name="___190__123Graph_X1633_10YR" hidden="1">'[2]1633'!$CL$12:$CW$12</definedName>
    <definedName name="___191__123Graph_XBORROWING_1633" hidden="1">'[2]1633'!$AG$12:$AM$12</definedName>
    <definedName name="___192__123Graph_XBORROWING_16332" hidden="1">'[2]1633'!$AG$12:$AM$12</definedName>
    <definedName name="___193__123Graph_XBORROWING_900" hidden="1">'[2]900'!$AF$12:$AJ$12</definedName>
    <definedName name="___194__123Graph_XCAPITAL_45B" hidden="1">'[2]45B'!$AL$12:$AR$12</definedName>
    <definedName name="___195__123Graph_XCAPITAL_FSQ" hidden="1">[2]FSQ!$AH$12:$AM$12</definedName>
    <definedName name="___196__123Graph_XCAPITAL_IMPROVE" hidden="1">[2]PORTFOLIO!$AG$163:$AJ$163</definedName>
    <definedName name="___197__123Graph_XCHART_2" hidden="1">[2]OFFICE!$AF$12:$AK$12</definedName>
    <definedName name="___198__123Graph_XCHART_3" hidden="1">[2]OFFICE!$AF$12:$AK$12</definedName>
    <definedName name="___199__123Graph_XDEBTVSDEBT_1633" hidden="1">'[2]1633'!$AG$12:$AK$12</definedName>
    <definedName name="___2__123Graph_ABORROWING_7122" hidden="1">'[2]712'!$AQ$26:$AV$26</definedName>
    <definedName name="___20__123Graph_ADEBTVSDEBT_900" hidden="1">'[2]900'!$AF$45:$AJ$45</definedName>
    <definedName name="___200__123Graph_XDEBTVSDEBT_45B" hidden="1">'[2]45B'!$AL$12:$AR$12</definedName>
    <definedName name="___201__123Graph_XDEBTVSDEBT_712" hidden="1">'[2]712'!$AQ$12:$AV$12</definedName>
    <definedName name="___202__123Graph_XDEBTVSDEBT_FSQ" hidden="1">[2]FSQ!$AH$12:$AM$12</definedName>
    <definedName name="___203__123Graph_XDEBTVSNOI_900" hidden="1">'[2]900'!$AF$12:$AJ$12</definedName>
    <definedName name="___204__123Graph_XDEBTVSNOI_FSQ" hidden="1">[2]FSQ!$AH$12:$AM$12</definedName>
    <definedName name="___205__123Graph_XOPERATING_1633" hidden="1">'[2]1633'!$AG$12:$AM$12</definedName>
    <definedName name="___206__123Graph_XOPERATING2_OB" hidden="1">[2]OFFICE!$AF$12:$AK$12</definedName>
    <definedName name="___21__123Graph_ADEBTVSDEBT_FSQ" hidden="1">[2]FSQ!$AH$82:$AM$82</definedName>
    <definedName name="___22__123Graph_ADEBTVSDEBT_ONE" hidden="1">[2]ONE!$AG$43:$AM$43</definedName>
    <definedName name="___23__123Graph_ADEBTVSNOI_1325" hidden="1">'[2]1325'!$AL$36:$AQ$36</definedName>
    <definedName name="___24__123Graph_ADEBTVSNOI_1633" hidden="1">'[2]1633'!$AG$36:$AL$36</definedName>
    <definedName name="___25__123Graph_ADEBTVSNOI_45B" hidden="1">'[2]45B'!$AL$52:$AR$52</definedName>
    <definedName name="___26__123Graph_ADEBTVSNOI_900" hidden="1">'[2]900'!$AF$36:$AJ$36</definedName>
    <definedName name="___27__123Graph_ADEBTVSNOI_FSQ" hidden="1">[2]FSQ!$AH$36:$AM$36</definedName>
    <definedName name="___28__123Graph_AINVEST_OB" hidden="1">[2]OFFICE!$AF$19:$AK$19</definedName>
    <definedName name="___29__123Graph_AOPERATING_1633" hidden="1">'[2]1633'!$AG$13:$AL$13</definedName>
    <definedName name="___3__123Graph_ABORROWING_900" hidden="1">'[2]900'!$AF$26:$AJ$26</definedName>
    <definedName name="___30__123Graph_AOPERATING_45B" hidden="1">'[2]45B'!$AL$13:$AR$13</definedName>
    <definedName name="___31__123Graph_AOPERATING_900" hidden="1">'[2]900'!$AF$13:$AJ$13</definedName>
    <definedName name="___32__123Graph_AOPERATING_FSQ" hidden="1">[2]FSQ!$AH$13:$AM$13</definedName>
    <definedName name="___33__123Graph_AOPERATING_ONE" hidden="1">[2]ONE!$AG$13:$AM$13</definedName>
    <definedName name="___34__123Graph_AOPERATING2_OB" hidden="1">[2]OFFICE!$AF$13:$AK$13</definedName>
    <definedName name="___35__123Graph_B1633_10YR" hidden="1">'[2]1633'!$CL$14:$CW$14</definedName>
    <definedName name="___36__123Graph_BBORROWING_45B2" hidden="1">'[2]45B'!$AL$27:$AR$27</definedName>
    <definedName name="___37__123Graph_BBORROWING_900" hidden="1">'[2]900'!$AF$28:$AJ$28</definedName>
    <definedName name="___38__123Graph_BBORROWING_9002" hidden="1">'[2]900'!$AF$28:$AJ$28</definedName>
    <definedName name="___39__123Graph_BBORROWING_FSQ2" hidden="1">[2]FSQ!$AH$28:$AM$28</definedName>
    <definedName name="___4__123Graph_ABORROWING_FSQ2" hidden="1">[2]FSQ!$AH$27:$AM$27</definedName>
    <definedName name="___40__123Graph_BCAPITAL_1633" hidden="1">'[2]1633'!$AG$20:$AL$20</definedName>
    <definedName name="___41__123Graph_BCAPITAL_900" hidden="1">'[2]900'!$AF$20:$AJ$20</definedName>
    <definedName name="___42__123Graph_BCAPITAL_IMPROVE" hidden="1">[2]PORTFOLIO!$AG$171:$AJ$171</definedName>
    <definedName name="___43__123Graph_BCAPITAL_PORTFOL" hidden="1">[2]PORTFOLIO!$AG$175:$AJ$175</definedName>
    <definedName name="___44__123Graph_BCHART_1" hidden="1">[2]OFFICE!$AF$14:$AK$14</definedName>
    <definedName name="___45__123Graph_BCHART_2" hidden="1">[2]OFFICE!$AF$14:$AK$14</definedName>
    <definedName name="___46__123Graph_BCHART_3" hidden="1">[2]OFFICE!$AF$14:$AK$14</definedName>
    <definedName name="___47__123Graph_BCHART_5" hidden="1">'[2]1325'!$AL$83:$AQ$83</definedName>
    <definedName name="___48__123Graph_BDEBTVSDEBT_1633" hidden="1">'[2]1633'!$AG$83:$AJ$83</definedName>
    <definedName name="___49__123Graph_BDEBTVSDEBT_45B" hidden="1">'[2]45B'!$AL$87:$AR$87</definedName>
    <definedName name="___5__123Graph_ACAPITAL_1633" hidden="1">'[2]1633'!$AG$19:$AL$19</definedName>
    <definedName name="___50__123Graph_BDEBTVSDEBT_4TH" hidden="1">'[2]4TH'!$AD$84:$AJ$84</definedName>
    <definedName name="___51__123Graph_BDEBTVSDEBT_712" hidden="1">'[2]712'!$AQ$54:$AV$54</definedName>
    <definedName name="___52__123Graph_BDEBTVSDEBT_900" hidden="1">'[2]900'!$AF$46:$AJ$46</definedName>
    <definedName name="___53__123Graph_BDEBTVSDEBT_FSQ" hidden="1">[2]FSQ!$AH$83:$AM$83</definedName>
    <definedName name="___54__123Graph_BDEBTVSDEBT_ONE" hidden="1">[2]ONE!$AG$44:$AM$44</definedName>
    <definedName name="___55__123Graph_BDEBTVSNOI_1325" hidden="1">'[2]1325'!$AL$37:$AQ$37</definedName>
    <definedName name="___56__123Graph_BDEBTVSNOI_1633" hidden="1">'[2]1633'!$AG$37:$AL$37</definedName>
    <definedName name="___57__123Graph_BDEBTVSNOI_45B" hidden="1">'[2]45B'!$AL$53:$AR$53</definedName>
    <definedName name="___58__123Graph_BDEBTVSNOI_900" hidden="1">'[2]900'!$AF$37:$AJ$37</definedName>
    <definedName name="___59__123Graph_BDEBTVSNOI_FSQ" hidden="1">[2]FSQ!$AH$37:$AM$37</definedName>
    <definedName name="___6__123Graph_ACAPITAL_45B" hidden="1">'[2]45B'!$AL$19:$AR$19</definedName>
    <definedName name="___60__123Graph_BINVEST_OB" hidden="1">[2]OFFICE!$AF$20:$AK$20</definedName>
    <definedName name="___61__123Graph_BOPERATING_1633" hidden="1">'[2]1633'!$AG$14:$AL$14</definedName>
    <definedName name="___62__123Graph_BOPERATING_45B" hidden="1">'[2]45B'!$AL$14:$AR$14</definedName>
    <definedName name="___63__123Graph_BOPERATING_900" hidden="1">'[2]900'!$AF$14:$AJ$14</definedName>
    <definedName name="___64__123Graph_BOPERATING_FSQ" hidden="1">[2]FSQ!$AH$14:$AM$14</definedName>
    <definedName name="___65__123Graph_BOPERATING_ONE" hidden="1">[2]ONE!$AG$14:$AM$14</definedName>
    <definedName name="___66__123Graph_BOPERATING2_OB" hidden="1">[2]OFFICE!$AF$14:$AK$14</definedName>
    <definedName name="___67__123Graph_C1633_10YR" hidden="1">'[2]1633'!$CL$15:$CW$15</definedName>
    <definedName name="___68__123Graph_CBORROWING_16332" hidden="1">'[2]1633'!$AG$28:$AL$28</definedName>
    <definedName name="___69__123Graph_CBORROWING_900" hidden="1">'[2]900'!$AF$27:$AJ$27</definedName>
    <definedName name="___7__123Graph_ACAPITAL_900" hidden="1">'[2]900'!$AF$19:$AJ$19</definedName>
    <definedName name="___70__123Graph_CBORROWING_FSQ2" hidden="1">[2]FSQ!$AH$29:$AM$29</definedName>
    <definedName name="___71__123Graph_CCAPITAL_1633" hidden="1">'[2]1633'!$AG$21:$AL$21</definedName>
    <definedName name="___72__123Graph_CCAPITAL_45B" hidden="1">'[2]45B'!$AL$21:$AR$21</definedName>
    <definedName name="___73__123Graph_CCAPITAL_900" hidden="1">'[2]900'!$AF$21:$AJ$21</definedName>
    <definedName name="___74__123Graph_CCAPITAL_FSQ" hidden="1">[2]FSQ!$AH$21:$AM$21</definedName>
    <definedName name="___75__123Graph_CCHART_1" hidden="1">[2]OFFICE!$AF$15:$AK$15</definedName>
    <definedName name="___76__123Graph_CCHART_2" hidden="1">[2]OFFICE!$AF$15:$AK$15</definedName>
    <definedName name="___77__123Graph_CCHART_3" hidden="1">[2]OFFICE!$AF$15:$AK$15</definedName>
    <definedName name="___78__123Graph_CINVEST_OB" hidden="1">[2]OFFICE!$AF$21:$AK$21</definedName>
    <definedName name="___79__123Graph_COPERATING_1633" hidden="1">'[2]1633'!$AG$15:$AL$15</definedName>
    <definedName name="___8__123Graph_ACAPITAL_FSQ" hidden="1">[2]FSQ!$AH$19:$AM$19</definedName>
    <definedName name="___80__123Graph_COPERATING_45B" hidden="1">'[2]45B'!$AL$15:$AR$15</definedName>
    <definedName name="___81__123Graph_COPERATING_900" hidden="1">'[2]900'!$AF$15:$AJ$15</definedName>
    <definedName name="___82__123Graph_COPERATING_FSQ" hidden="1">[2]FSQ!$AH$15:$AM$15</definedName>
    <definedName name="___83__123Graph_COPERATING_ONE" hidden="1">[2]ONE!$AG$15:$AM$15</definedName>
    <definedName name="___84__123Graph_COPERATING2_OB" hidden="1">[2]OFFICE!$AF$15:$AK$15</definedName>
    <definedName name="___85__123Graph_D1633_10YR" hidden="1">'[2]1633'!$CL$16:$CW$16</definedName>
    <definedName name="___86__123Graph_DBORROWING_900" hidden="1">'[2]900'!$AF$29:$AJ$29</definedName>
    <definedName name="___87__123Graph_DCAPITAL_1633" hidden="1">'[2]1633'!$AG$22:$AL$22</definedName>
    <definedName name="___88__123Graph_DCAPITAL_900" hidden="1">'[2]900'!$AF$22:$AJ$22</definedName>
    <definedName name="___89__123Graph_DCAPITAL_FSQ" hidden="1">[2]FSQ!$AH$22:$AM$22</definedName>
    <definedName name="___9__123Graph_ACAPITAL_IMPROVE" hidden="1">[2]PORTFOLIO!$AG$178:$AJ$178</definedName>
    <definedName name="___90__123Graph_DCHART_1" hidden="1">[2]OFFICE!$AF$16:$AK$16</definedName>
    <definedName name="___91__123Graph_DCHART_2" hidden="1">[2]OFFICE!$AF$16:$AK$16</definedName>
    <definedName name="___92__123Graph_DCHART_3" hidden="1">[2]OFFICE!$AF$16:$AK$16</definedName>
    <definedName name="___93__123Graph_DINVEST_OB" hidden="1">[2]OFFICE!$AF$22:$AK$22</definedName>
    <definedName name="___94__123Graph_DOPERATING_1633" hidden="1">'[2]1633'!$AG$16:$AL$16</definedName>
    <definedName name="___95__123Graph_DOPERATING_45B" hidden="1">'[2]45B'!$AL$16:$AR$16</definedName>
    <definedName name="___96__123Graph_DOPERATING_900" hidden="1">'[2]900'!$AF$16:$AJ$16</definedName>
    <definedName name="___97__123Graph_DOPERATING_FSQ" hidden="1">[2]FSQ!$AH$16:$AM$16</definedName>
    <definedName name="___98__123Graph_DOPERATING_ONE" hidden="1">[2]ONE!$AG$16:$AM$16</definedName>
    <definedName name="___99__123Graph_DOPERATING2_OB" hidden="1">[2]OFFICE!$AF$16:$AK$16</definedName>
    <definedName name="__1__123Graph_A1633_10YR" hidden="1">'[2]1633'!$CL$13:$CW$13</definedName>
    <definedName name="__10__123Graph_ACAPITAL_PORTFOL" hidden="1">[2]PORTFOLIO!$AG$182:$AJ$182</definedName>
    <definedName name="__100__123Graph_EBORROWING_1633" hidden="1">'[2]1633'!$AG$28:$AL$28</definedName>
    <definedName name="__101__123Graph_LBL_A1633_10YR" hidden="1">'[2]1633'!$CL$13:$CW$13</definedName>
    <definedName name="__102__123Graph_LBL_ABORROWING_7122" hidden="1">'[2]712'!$AQ$26:$AV$26</definedName>
    <definedName name="__103__123Graph_LBL_ABORROWING_FSQ2" localSheetId="13" hidden="1">[2]FSQ!#REF!</definedName>
    <definedName name="__103__123Graph_LBL_ABORROWING_FSQ2" localSheetId="7" hidden="1">[2]FSQ!#REF!</definedName>
    <definedName name="__103__123Graph_LBL_ABORROWING_FSQ2" localSheetId="12" hidden="1">[2]FSQ!#REF!</definedName>
    <definedName name="__103__123Graph_LBL_ABORROWING_FSQ2" localSheetId="8" hidden="1">[2]FSQ!#REF!</definedName>
    <definedName name="__103__123Graph_LBL_ABORROWING_FSQ2" localSheetId="4" hidden="1">[2]FSQ!#REF!</definedName>
    <definedName name="__103__123Graph_LBL_ABORROWING_FSQ2" localSheetId="6" hidden="1">[2]FSQ!#REF!</definedName>
    <definedName name="__103__123Graph_LBL_ABORROWING_FSQ2" localSheetId="10" hidden="1">[2]FSQ!#REF!</definedName>
    <definedName name="__103__123Graph_LBL_ABORROWING_FSQ2" localSheetId="11" hidden="1">[2]FSQ!#REF!</definedName>
    <definedName name="__103__123Graph_LBL_ABORROWING_FSQ2" localSheetId="5" hidden="1">[2]FSQ!#REF!</definedName>
    <definedName name="__103__123Graph_LBL_ABORROWING_FSQ2" localSheetId="9" hidden="1">[2]FSQ!#REF!</definedName>
    <definedName name="__103__123Graph_LBL_ABORROWING_FSQ2" hidden="1">[2]FSQ!#REF!</definedName>
    <definedName name="__104__123Graph_LBL_ACAPITAL_FSQ" hidden="1">[2]FSQ!$AH$25:$AM$25</definedName>
    <definedName name="__105__123Graph_LBL_ACAPITAL_IMPROVE" hidden="1">[2]PORTFOLIO!$AG$178:$AJ$178</definedName>
    <definedName name="__106__123Graph_LBL_ACAPITAL_PORTFOL" hidden="1">[2]PORTFOLIO!$AG$182:$AJ$182</definedName>
    <definedName name="__107__123Graph_LBL_ACHART_1" hidden="1">[2]OFFICE!$AF$13:$AK$13</definedName>
    <definedName name="__108__123Graph_LBL_ACHART_2" hidden="1">[2]OFFICE!$AF$13:$AK$13</definedName>
    <definedName name="__109__123Graph_LBL_ACHART_3" hidden="1">[2]OFFICE!$AF$13:$AK$13</definedName>
    <definedName name="__11__123Graph_ACHART_1" hidden="1">[2]OFFICE!$AF$13:$AK$13</definedName>
    <definedName name="__110__123Graph_LBL_ACHART_5" hidden="1">'[2]1325'!$AL$82:$AQ$82</definedName>
    <definedName name="__111__123Graph_LBL_ACHART_6" hidden="1">'[2]1325'!$AL$26:$AQ$26</definedName>
    <definedName name="__112__123Graph_LBL_ADEBTVSDEBT_1633" hidden="1">'[2]1633'!$AG$82:$AJ$82</definedName>
    <definedName name="__113__123Graph_LBL_ADEBTVSDEBT_45B" hidden="1">'[2]45B'!$AL$86:$AR$86</definedName>
    <definedName name="__114__123Graph_LBL_ADEBTVSDEBT_4TH" hidden="1">'[2]4TH'!$AD$83:$AJ$83</definedName>
    <definedName name="__115__123Graph_LBL_ADEBTVSDEBT_712" hidden="1">'[2]712'!$AQ$53:$AV$53</definedName>
    <definedName name="__116__123Graph_LBL_ADEBTVSDEBT_900" hidden="1">'[2]900'!$AF$45:$AJ$45</definedName>
    <definedName name="__117__123Graph_LBL_ADEBTVSDEBT_FSQ" hidden="1">[2]FSQ!$AH$82:$AM$82</definedName>
    <definedName name="__118__123Graph_LBL_ADEBTVSDEBT_ONE" hidden="1">[2]ONE!$AG$43:$AM$43</definedName>
    <definedName name="__119__123Graph_LBL_ADEBTVSNOI_1325" hidden="1">'[2]1325'!$AL$36:$AQ$36</definedName>
    <definedName name="__12__123Graph_ACHART_2" hidden="1">[2]OFFICE!$AF$13:$AK$13</definedName>
    <definedName name="__120__123Graph_LBL_ADEBTVSNOI_1633" hidden="1">'[2]1633'!$AG$36:$AL$36</definedName>
    <definedName name="__121__123Graph_LBL_ADEBTVSNOI_45B" hidden="1">'[2]45B'!$AL$52:$AR$52</definedName>
    <definedName name="__122__123Graph_LBL_ADEBTVSNOI_900" hidden="1">'[2]900'!$AF$36:$AJ$36</definedName>
    <definedName name="__123__123Graph_LBL_ADEBTVSNOI_FSQ" hidden="1">[2]FSQ!$AH$36:$AM$36</definedName>
    <definedName name="__123Graph_A" hidden="1">[2]ONE!$D$78:$D$87</definedName>
    <definedName name="__123Graph_B" localSheetId="13" hidden="1">[2]ONE!#REF!</definedName>
    <definedName name="__123Graph_B" localSheetId="7" hidden="1">[2]ONE!#REF!</definedName>
    <definedName name="__123Graph_B" localSheetId="12" hidden="1">[2]ONE!#REF!</definedName>
    <definedName name="__123Graph_B" localSheetId="8" hidden="1">[2]ONE!#REF!</definedName>
    <definedName name="__123Graph_B" localSheetId="4" hidden="1">[2]ONE!#REF!</definedName>
    <definedName name="__123Graph_B" localSheetId="6" hidden="1">[2]ONE!#REF!</definedName>
    <definedName name="__123Graph_B" localSheetId="10" hidden="1">[2]ONE!#REF!</definedName>
    <definedName name="__123Graph_B" localSheetId="11" hidden="1">[2]ONE!#REF!</definedName>
    <definedName name="__123Graph_B" localSheetId="5" hidden="1">[2]ONE!#REF!</definedName>
    <definedName name="__123Graph_B" localSheetId="9" hidden="1">[2]ONE!#REF!</definedName>
    <definedName name="__123Graph_B" hidden="1">[2]ONE!#REF!</definedName>
    <definedName name="__123Graph_C" localSheetId="13" hidden="1">[2]ONE!#REF!</definedName>
    <definedName name="__123Graph_C" localSheetId="7" hidden="1">[2]ONE!#REF!</definedName>
    <definedName name="__123Graph_C" localSheetId="12" hidden="1">[2]ONE!#REF!</definedName>
    <definedName name="__123Graph_C" localSheetId="8" hidden="1">[2]ONE!#REF!</definedName>
    <definedName name="__123Graph_C" localSheetId="4" hidden="1">[2]ONE!#REF!</definedName>
    <definedName name="__123Graph_C" localSheetId="6" hidden="1">[2]ONE!#REF!</definedName>
    <definedName name="__123Graph_C" localSheetId="10" hidden="1">[2]ONE!#REF!</definedName>
    <definedName name="__123Graph_C" localSheetId="11" hidden="1">[2]ONE!#REF!</definedName>
    <definedName name="__123Graph_C" localSheetId="5" hidden="1">[2]ONE!#REF!</definedName>
    <definedName name="__123Graph_C" localSheetId="9" hidden="1">[2]ONE!#REF!</definedName>
    <definedName name="__123Graph_C" hidden="1">[2]ONE!#REF!</definedName>
    <definedName name="__123Graph_D" localSheetId="13" hidden="1">[2]ONE!#REF!</definedName>
    <definedName name="__123Graph_D" localSheetId="7" hidden="1">[2]ONE!#REF!</definedName>
    <definedName name="__123Graph_D" localSheetId="12" hidden="1">[2]ONE!#REF!</definedName>
    <definedName name="__123Graph_D" localSheetId="8" hidden="1">[2]ONE!#REF!</definedName>
    <definedName name="__123Graph_D" localSheetId="4" hidden="1">[2]ONE!#REF!</definedName>
    <definedName name="__123Graph_D" localSheetId="6" hidden="1">[2]ONE!#REF!</definedName>
    <definedName name="__123Graph_D" localSheetId="10" hidden="1">[2]ONE!#REF!</definedName>
    <definedName name="__123Graph_D" localSheetId="11" hidden="1">[2]ONE!#REF!</definedName>
    <definedName name="__123Graph_D" localSheetId="5" hidden="1">[2]ONE!#REF!</definedName>
    <definedName name="__123Graph_D" localSheetId="9" hidden="1">[2]ONE!#REF!</definedName>
    <definedName name="__123Graph_D" hidden="1">[2]ONE!#REF!</definedName>
    <definedName name="__123Graph_E" localSheetId="13" hidden="1">[2]ONE!#REF!</definedName>
    <definedName name="__123Graph_E" localSheetId="7" hidden="1">[2]ONE!#REF!</definedName>
    <definedName name="__123Graph_E" localSheetId="12" hidden="1">[2]ONE!#REF!</definedName>
    <definedName name="__123Graph_E" localSheetId="8" hidden="1">[2]ONE!#REF!</definedName>
    <definedName name="__123Graph_E" localSheetId="4" hidden="1">[2]ONE!#REF!</definedName>
    <definedName name="__123Graph_E" localSheetId="6" hidden="1">[2]ONE!#REF!</definedName>
    <definedName name="__123Graph_E" localSheetId="10" hidden="1">[2]ONE!#REF!</definedName>
    <definedName name="__123Graph_E" localSheetId="11" hidden="1">[2]ONE!#REF!</definedName>
    <definedName name="__123Graph_E" localSheetId="5" hidden="1">[2]ONE!#REF!</definedName>
    <definedName name="__123Graph_E" localSheetId="9" hidden="1">[2]ONE!#REF!</definedName>
    <definedName name="__123Graph_E" hidden="1">[2]ONE!#REF!</definedName>
    <definedName name="__123Graph_F" localSheetId="13" hidden="1">[2]ONE!#REF!</definedName>
    <definedName name="__123Graph_F" localSheetId="7" hidden="1">[2]ONE!#REF!</definedName>
    <definedName name="__123Graph_F" localSheetId="12" hidden="1">[2]ONE!#REF!</definedName>
    <definedName name="__123Graph_F" localSheetId="8" hidden="1">[2]ONE!#REF!</definedName>
    <definedName name="__123Graph_F" localSheetId="4" hidden="1">[2]ONE!#REF!</definedName>
    <definedName name="__123Graph_F" localSheetId="6" hidden="1">[2]ONE!#REF!</definedName>
    <definedName name="__123Graph_F" localSheetId="10" hidden="1">[2]ONE!#REF!</definedName>
    <definedName name="__123Graph_F" localSheetId="11" hidden="1">[2]ONE!#REF!</definedName>
    <definedName name="__123Graph_F" localSheetId="5" hidden="1">[2]ONE!#REF!</definedName>
    <definedName name="__123Graph_F" localSheetId="9" hidden="1">[2]ONE!#REF!</definedName>
    <definedName name="__123Graph_F" hidden="1">[2]ONE!#REF!</definedName>
    <definedName name="__124__123Graph_LBL_AOPERATING_1633" hidden="1">'[2]1633'!$AG$13:$AL$13</definedName>
    <definedName name="__125__123Graph_LBL_AOPERATING_45B" hidden="1">'[2]45B'!$AL$13:$AR$13</definedName>
    <definedName name="__126__123Graph_LBL_AOPERATING_900" hidden="1">'[2]900'!$AF$13:$AJ$13</definedName>
    <definedName name="__127__123Graph_LBL_AOPERATING_FSQ" hidden="1">[2]FSQ!$AH$13:$AM$13</definedName>
    <definedName name="__128__123Graph_LBL_AOPERATING_ONE" hidden="1">[2]ONE!$AG$13:$AM$13</definedName>
    <definedName name="__129__123Graph_LBL_AOPERATING2_OB" hidden="1">[2]OFFICE!$AF$13:$AK$13</definedName>
    <definedName name="__13__123Graph_ACHART_3" hidden="1">[2]OFFICE!$AF$13:$AK$13</definedName>
    <definedName name="__130__123Graph_LBL_B1633_10YR" hidden="1">'[2]1633'!$CL$14:$CW$14</definedName>
    <definedName name="__131__123Graph_LBL_BBORROWING_45B2" hidden="1">'[2]45B'!$AL$32:$AR$32</definedName>
    <definedName name="__132__123Graph_LBL_BBORROWING_9002" hidden="1">'[2]900'!$AF$28:$AJ$28</definedName>
    <definedName name="__133__123Graph_LBL_BBORROWING_FSQ2" hidden="1">[2]FSQ!$AH$34:$AM$34</definedName>
    <definedName name="__134__123Graph_LBL_BCAPITAL_IMPROVE" hidden="1">[2]PORTFOLIO!$AG$171:$AJ$171</definedName>
    <definedName name="__135__123Graph_LBL_BCAPITAL_PORTFOL" hidden="1">[2]PORTFOLIO!$AG$175:$AJ$175</definedName>
    <definedName name="__136__123Graph_LBL_BCHART_1" hidden="1">[2]OFFICE!$AF$14:$AK$14</definedName>
    <definedName name="__137__123Graph_LBL_BCHART_2" hidden="1">[2]OFFICE!$AF$14:$AK$14</definedName>
    <definedName name="__138__123Graph_LBL_BCHART_3" hidden="1">[2]OFFICE!$AF$14:$AK$14</definedName>
    <definedName name="__139__123Graph_LBL_BCHART_5" hidden="1">'[2]1325'!$AL$83:$AQ$83</definedName>
    <definedName name="__14__123Graph_ACHART_5" hidden="1">'[2]1325'!$AL$82:$AQ$82</definedName>
    <definedName name="__140__123Graph_LBL_BDEBTVSDEBT_1633" hidden="1">'[2]1633'!$AG$83:$AJ$83</definedName>
    <definedName name="__141__123Graph_LBL_BDEBTVSDEBT_45B" hidden="1">'[2]45B'!$AL$87:$AR$87</definedName>
    <definedName name="__142__123Graph_LBL_BDEBTVSDEBT_4TH" hidden="1">'[2]4TH'!$AD$84:$AJ$84</definedName>
    <definedName name="__143__123Graph_LBL_BDEBTVSDEBT_712" hidden="1">'[2]712'!$AQ$54:$AV$54</definedName>
    <definedName name="__144__123Graph_LBL_BDEBTVSDEBT_900" hidden="1">'[2]900'!$AF$46:$AJ$46</definedName>
    <definedName name="__145__123Graph_LBL_BDEBTVSDEBT_FSQ" hidden="1">[2]FSQ!$AH$83:$AM$83</definedName>
    <definedName name="__146__123Graph_LBL_BDEBTVSDEBT_ONE" hidden="1">[2]ONE!$AG$44:$AM$44</definedName>
    <definedName name="__147__123Graph_LBL_BDEBTVSNOI_1325" hidden="1">'[2]1325'!$AL$37:$AQ$37</definedName>
    <definedName name="__148__123Graph_LBL_BDEBTVSNOI_1633" hidden="1">'[2]1633'!$AG$38:$AL$38</definedName>
    <definedName name="__149__123Graph_LBL_BDEBTVSNOI_45B" hidden="1">'[2]45B'!$AL$53:$AR$53</definedName>
    <definedName name="__15__123Graph_ACHART_6" hidden="1">'[2]1325'!$AL$26:$AQ$26</definedName>
    <definedName name="__150__123Graph_LBL_BDEBTVSNOI_900" hidden="1">'[2]900'!$AF$38:$AJ$38</definedName>
    <definedName name="__151__123Graph_LBL_BDEBTVSNOI_FSQ" hidden="1">[2]FSQ!$AH$37:$AM$37</definedName>
    <definedName name="__152__123Graph_LBL_BOPERATING_1633" hidden="1">'[2]1633'!$AG$14:$AL$14</definedName>
    <definedName name="__153__123Graph_LBL_BOPERATING_45B" hidden="1">'[2]45B'!$AL$14:$AR$14</definedName>
    <definedName name="__154__123Graph_LBL_BOPERATING_900" hidden="1">'[2]900'!$AF$14:$AJ$14</definedName>
    <definedName name="__155__123Graph_LBL_BOPERATING_FSQ" hidden="1">[2]FSQ!$AH$14:$AM$14</definedName>
    <definedName name="__156__123Graph_LBL_BOPERATING_ONE" hidden="1">[2]ONE!$AG$14:$AM$14</definedName>
    <definedName name="__157__123Graph_LBL_BOPERATING2_OB" hidden="1">[2]OFFICE!$AF$14:$AK$14</definedName>
    <definedName name="__158__123Graph_LBL_C1633_10YR" hidden="1">'[2]1633'!$CL$15:$CW$15</definedName>
    <definedName name="__159__123Graph_LBL_CBORROWING_16332" hidden="1">'[2]1633'!$AG$32:$AL$32</definedName>
    <definedName name="__16__123Graph_ADEBTVSDEBT_1633" hidden="1">'[2]1633'!$AG$82:$AJ$82</definedName>
    <definedName name="__160__123Graph_LBL_CBORROWING_900" hidden="1">'[2]900'!$AF$33:$AJ$33</definedName>
    <definedName name="__161__123Graph_LBL_CBORROWING_FSQ2" hidden="1">[2]FSQ!$AH$32:$AM$32</definedName>
    <definedName name="__162__123Graph_LBL_CCAPITAL_1633" hidden="1">'[2]1633'!$AG$23:$AL$23</definedName>
    <definedName name="__163__123Graph_LBL_CCAPITAL_45B" hidden="1">'[2]45B'!$AL$23:$AR$23</definedName>
    <definedName name="__164__123Graph_LBL_CCAPITAL_900" hidden="1">'[2]900'!$AF$23:$AJ$23</definedName>
    <definedName name="__165__123Graph_LBL_CCAPITAL_FSQ" hidden="1">[2]FSQ!$AH$23:$AM$23</definedName>
    <definedName name="__166__123Graph_LBL_CCHART_1" hidden="1">[2]OFFICE!$AF$17:$AK$17</definedName>
    <definedName name="__167__123Graph_LBL_CCHART_2" hidden="1">[2]OFFICE!$AF$17:$AK$17</definedName>
    <definedName name="__168__123Graph_LBL_CCHART_3" hidden="1">[2]OFFICE!$AF$17:$AK$17</definedName>
    <definedName name="__169__123Graph_LBL_CINVEST_OB" hidden="1">[2]OFFICE!$AF$23:$AK$23</definedName>
    <definedName name="__17__123Graph_ADEBTVSDEBT_45B" hidden="1">'[2]45B'!$AL$86:$AR$86</definedName>
    <definedName name="__170__123Graph_LBL_COPERATING_1633" hidden="1">'[2]1633'!$AG$15:$AL$15</definedName>
    <definedName name="__171__123Graph_LBL_COPERATING_45B" hidden="1">'[2]45B'!$AL$15:$AR$15</definedName>
    <definedName name="__172__123Graph_LBL_COPERATING_900" hidden="1">'[2]900'!$AF$15:$AJ$15</definedName>
    <definedName name="__173__123Graph_LBL_COPERATING_FSQ" hidden="1">[2]FSQ!$AH$15:$AM$15</definedName>
    <definedName name="__174__123Graph_LBL_COPERATING_ONE" hidden="1">[2]ONE!$AG$15:$AM$15</definedName>
    <definedName name="__175__123Graph_LBL_COPERATING2_OB" hidden="1">[2]OFFICE!$AF$17:$AK$17</definedName>
    <definedName name="__176__123Graph_LBL_D1633_10YR" hidden="1">'[2]1633'!$CL$16:$CW$16</definedName>
    <definedName name="__177__123Graph_LBL_DBORROWING_900" hidden="1">'[2]900'!$AF$32:$AJ$32</definedName>
    <definedName name="__178__123Graph_LBL_DCAPITAL_FSQ" hidden="1">[2]FSQ!$AH$24:$AM$24</definedName>
    <definedName name="__179__123Graph_LBL_DCHART_1" hidden="1">[2]OFFICE!$AF$67:$AK$67</definedName>
    <definedName name="__18__123Graph_ADEBTVSDEBT_4TH" hidden="1">'[2]4TH'!$AD$83:$AJ$83</definedName>
    <definedName name="__180__123Graph_LBL_DCHART_2" localSheetId="13" hidden="1">[2]OFFICE!#REF!</definedName>
    <definedName name="__180__123Graph_LBL_DCHART_2" localSheetId="7" hidden="1">[2]OFFICE!#REF!</definedName>
    <definedName name="__180__123Graph_LBL_DCHART_2" localSheetId="12" hidden="1">[2]OFFICE!#REF!</definedName>
    <definedName name="__180__123Graph_LBL_DCHART_2" localSheetId="8" hidden="1">[2]OFFICE!#REF!</definedName>
    <definedName name="__180__123Graph_LBL_DCHART_2" localSheetId="4" hidden="1">[2]OFFICE!#REF!</definedName>
    <definedName name="__180__123Graph_LBL_DCHART_2" localSheetId="6" hidden="1">[2]OFFICE!#REF!</definedName>
    <definedName name="__180__123Graph_LBL_DCHART_2" localSheetId="10" hidden="1">[2]OFFICE!#REF!</definedName>
    <definedName name="__180__123Graph_LBL_DCHART_2" localSheetId="11" hidden="1">[2]OFFICE!#REF!</definedName>
    <definedName name="__180__123Graph_LBL_DCHART_2" localSheetId="5" hidden="1">[2]OFFICE!#REF!</definedName>
    <definedName name="__180__123Graph_LBL_DCHART_2" localSheetId="9" hidden="1">[2]OFFICE!#REF!</definedName>
    <definedName name="__180__123Graph_LBL_DCHART_2" hidden="1">[2]OFFICE!#REF!</definedName>
    <definedName name="__181__123Graph_LBL_DCHART_3" localSheetId="13" hidden="1">[2]OFFICE!#REF!</definedName>
    <definedName name="__181__123Graph_LBL_DCHART_3" localSheetId="7" hidden="1">[2]OFFICE!#REF!</definedName>
    <definedName name="__181__123Graph_LBL_DCHART_3" localSheetId="12" hidden="1">[2]OFFICE!#REF!</definedName>
    <definedName name="__181__123Graph_LBL_DCHART_3" localSheetId="8" hidden="1">[2]OFFICE!#REF!</definedName>
    <definedName name="__181__123Graph_LBL_DCHART_3" localSheetId="4" hidden="1">[2]OFFICE!#REF!</definedName>
    <definedName name="__181__123Graph_LBL_DCHART_3" localSheetId="6" hidden="1">[2]OFFICE!#REF!</definedName>
    <definedName name="__181__123Graph_LBL_DCHART_3" localSheetId="10" hidden="1">[2]OFFICE!#REF!</definedName>
    <definedName name="__181__123Graph_LBL_DCHART_3" localSheetId="11" hidden="1">[2]OFFICE!#REF!</definedName>
    <definedName name="__181__123Graph_LBL_DCHART_3" localSheetId="5" hidden="1">[2]OFFICE!#REF!</definedName>
    <definedName name="__181__123Graph_LBL_DCHART_3" localSheetId="9" hidden="1">[2]OFFICE!#REF!</definedName>
    <definedName name="__181__123Graph_LBL_DCHART_3" hidden="1">[2]OFFICE!#REF!</definedName>
    <definedName name="__182__123Graph_LBL_DINVEST_OB" hidden="1">[2]OFFICE!$AF$24:$AL$24</definedName>
    <definedName name="__183__123Graph_LBL_DOPERATING_1633" hidden="1">'[2]1633'!$AG$16:$AL$16</definedName>
    <definedName name="__184__123Graph_LBL_DOPERATING_45B" hidden="1">'[2]45B'!$AL$16:$AR$16</definedName>
    <definedName name="__185__123Graph_LBL_DOPERATING_900" hidden="1">'[2]900'!$AF$16:$AJ$16</definedName>
    <definedName name="__186__123Graph_LBL_DOPERATING_FSQ" hidden="1">[2]FSQ!$AH$16:$AM$16</definedName>
    <definedName name="__187__123Graph_LBL_DOPERATING_ONE" hidden="1">[2]ONE!$AG$17:$AM$17</definedName>
    <definedName name="__188__123Graph_LBL_DOPERATING2_OB" hidden="1">[2]OFFICE!$AF$16:$AK$16</definedName>
    <definedName name="__189__123Graph_LBL_EBORROWING_1633" hidden="1">'[2]1633'!$AG$28:$AL$28</definedName>
    <definedName name="__19__123Graph_ADEBTVSDEBT_712" hidden="1">'[2]712'!$AQ$53:$AV$53</definedName>
    <definedName name="__190__123Graph_X1633_10YR" hidden="1">'[2]1633'!$CL$12:$CW$12</definedName>
    <definedName name="__191__123Graph_XBORROWING_1633" hidden="1">'[2]1633'!$AG$12:$AM$12</definedName>
    <definedName name="__192__123Graph_XBORROWING_16332" hidden="1">'[2]1633'!$AG$12:$AM$12</definedName>
    <definedName name="__193__123Graph_XBORROWING_900" hidden="1">'[2]900'!$AF$12:$AJ$12</definedName>
    <definedName name="__194__123Graph_XCAPITAL_45B" hidden="1">'[2]45B'!$AL$12:$AR$12</definedName>
    <definedName name="__195__123Graph_XCAPITAL_FSQ" hidden="1">[2]FSQ!$AH$12:$AM$12</definedName>
    <definedName name="__196__123Graph_XCAPITAL_IMPROVE" hidden="1">[2]PORTFOLIO!$AG$163:$AJ$163</definedName>
    <definedName name="__197__123Graph_XCHART_2" hidden="1">[2]OFFICE!$AF$12:$AK$12</definedName>
    <definedName name="__198__123Graph_XCHART_3" hidden="1">[2]OFFICE!$AF$12:$AK$12</definedName>
    <definedName name="__199__123Graph_XDEBTVSDEBT_1633" hidden="1">'[2]1633'!$AG$12:$AK$12</definedName>
    <definedName name="__2__123Graph_ABORROWING_7122" hidden="1">'[2]712'!$AQ$26:$AV$26</definedName>
    <definedName name="__20__123Graph_ADEBTVSDEBT_900" hidden="1">'[2]900'!$AF$45:$AJ$45</definedName>
    <definedName name="__200__123Graph_XDEBTVSDEBT_45B" hidden="1">'[2]45B'!$AL$12:$AR$12</definedName>
    <definedName name="__201__123Graph_XDEBTVSDEBT_712" hidden="1">'[2]712'!$AQ$12:$AV$12</definedName>
    <definedName name="__202__123Graph_XDEBTVSDEBT_FSQ" hidden="1">[2]FSQ!$AH$12:$AM$12</definedName>
    <definedName name="__203__123Graph_XDEBTVSNOI_900" hidden="1">'[2]900'!$AF$12:$AJ$12</definedName>
    <definedName name="__204__123Graph_XDEBTVSNOI_FSQ" hidden="1">[2]FSQ!$AH$12:$AM$12</definedName>
    <definedName name="__205__123Graph_XOPERATING_1633" hidden="1">'[2]1633'!$AG$12:$AM$12</definedName>
    <definedName name="__206__123Graph_XOPERATING2_OB" hidden="1">[2]OFFICE!$AF$12:$AK$12</definedName>
    <definedName name="__21__123Graph_ADEBTVSDEBT_FSQ" hidden="1">[2]FSQ!$AH$82:$AM$82</definedName>
    <definedName name="__22__123Graph_ADEBTVSDEBT_ONE" hidden="1">[2]ONE!$AG$43:$AM$43</definedName>
    <definedName name="__23__123Graph_ADEBTVSNOI_1325" hidden="1">'[2]1325'!$AL$36:$AQ$36</definedName>
    <definedName name="__24__123Graph_ADEBTVSNOI_1633" hidden="1">'[2]1633'!$AG$36:$AL$36</definedName>
    <definedName name="__25__123Graph_ADEBTVSNOI_45B" hidden="1">'[2]45B'!$AL$52:$AR$52</definedName>
    <definedName name="__26__123Graph_ADEBTVSNOI_900" hidden="1">'[2]900'!$AF$36:$AJ$36</definedName>
    <definedName name="__27__123Graph_ADEBTVSNOI_FSQ" hidden="1">[2]FSQ!$AH$36:$AM$36</definedName>
    <definedName name="__28__123Graph_AINVEST_OB" hidden="1">[2]OFFICE!$AF$19:$AK$19</definedName>
    <definedName name="__29__123Graph_AOPERATING_1633" hidden="1">'[2]1633'!$AG$13:$AL$13</definedName>
    <definedName name="__3__123Graph_ABORROWING_900" hidden="1">'[2]900'!$AF$26:$AJ$26</definedName>
    <definedName name="__30__123Graph_AOPERATING_45B" hidden="1">'[2]45B'!$AL$13:$AR$13</definedName>
    <definedName name="__31__123Graph_AOPERATING_900" hidden="1">'[2]900'!$AF$13:$AJ$13</definedName>
    <definedName name="__32__123Graph_AOPERATING_FSQ" hidden="1">[2]FSQ!$AH$13:$AM$13</definedName>
    <definedName name="__33__123Graph_AOPERATING_ONE" hidden="1">[2]ONE!$AG$13:$AM$13</definedName>
    <definedName name="__34__123Graph_AOPERATING2_OB" hidden="1">[2]OFFICE!$AF$13:$AK$13</definedName>
    <definedName name="__35__123Graph_B1633_10YR" hidden="1">'[2]1633'!$CL$14:$CW$14</definedName>
    <definedName name="__36__123Graph_BBORROWING_45B2" hidden="1">'[2]45B'!$AL$27:$AR$27</definedName>
    <definedName name="__37__123Graph_BBORROWING_900" hidden="1">'[2]900'!$AF$28:$AJ$28</definedName>
    <definedName name="__38__123Graph_BBORROWING_9002" hidden="1">'[2]900'!$AF$28:$AJ$28</definedName>
    <definedName name="__39__123Graph_BBORROWING_FSQ2" hidden="1">[2]FSQ!$AH$28:$AM$28</definedName>
    <definedName name="__4__123Graph_ABORROWING_FSQ2" hidden="1">[2]FSQ!$AH$27:$AM$27</definedName>
    <definedName name="__40__123Graph_BCAPITAL_1633" hidden="1">'[2]1633'!$AG$20:$AL$20</definedName>
    <definedName name="__41__123Graph_BCAPITAL_900" hidden="1">'[2]900'!$AF$20:$AJ$20</definedName>
    <definedName name="__42__123Graph_BCAPITAL_IMPROVE" hidden="1">[2]PORTFOLIO!$AG$171:$AJ$171</definedName>
    <definedName name="__43__123Graph_BCAPITAL_PORTFOL" hidden="1">[2]PORTFOLIO!$AG$175:$AJ$175</definedName>
    <definedName name="__44__123Graph_BCHART_1" hidden="1">[2]OFFICE!$AF$14:$AK$14</definedName>
    <definedName name="__45__123Graph_BCHART_2" hidden="1">[2]OFFICE!$AF$14:$AK$14</definedName>
    <definedName name="__46__123Graph_BCHART_3" hidden="1">[2]OFFICE!$AF$14:$AK$14</definedName>
    <definedName name="__47__123Graph_BCHART_5" hidden="1">'[2]1325'!$AL$83:$AQ$83</definedName>
    <definedName name="__48__123Graph_BDEBTVSDEBT_1633" hidden="1">'[2]1633'!$AG$83:$AJ$83</definedName>
    <definedName name="__49__123Graph_BDEBTVSDEBT_45B" hidden="1">'[2]45B'!$AL$87:$AR$87</definedName>
    <definedName name="__5__123Graph_ACAPITAL_1633" hidden="1">'[2]1633'!$AG$19:$AL$19</definedName>
    <definedName name="__50__123Graph_BDEBTVSDEBT_4TH" hidden="1">'[2]4TH'!$AD$84:$AJ$84</definedName>
    <definedName name="__51__123Graph_BDEBTVSDEBT_712" hidden="1">'[2]712'!$AQ$54:$AV$54</definedName>
    <definedName name="__52__123Graph_BDEBTVSDEBT_900" hidden="1">'[2]900'!$AF$46:$AJ$46</definedName>
    <definedName name="__53__123Graph_BDEBTVSDEBT_FSQ" hidden="1">[2]FSQ!$AH$83:$AM$83</definedName>
    <definedName name="__54__123Graph_BDEBTVSDEBT_ONE" hidden="1">[2]ONE!$AG$44:$AM$44</definedName>
    <definedName name="__55__123Graph_BDEBTVSNOI_1325" hidden="1">'[2]1325'!$AL$37:$AQ$37</definedName>
    <definedName name="__56__123Graph_BDEBTVSNOI_1633" hidden="1">'[2]1633'!$AG$37:$AL$37</definedName>
    <definedName name="__57__123Graph_BDEBTVSNOI_45B" hidden="1">'[2]45B'!$AL$53:$AR$53</definedName>
    <definedName name="__58__123Graph_BDEBTVSNOI_900" hidden="1">'[2]900'!$AF$37:$AJ$37</definedName>
    <definedName name="__59__123Graph_BDEBTVSNOI_FSQ" hidden="1">[2]FSQ!$AH$37:$AM$37</definedName>
    <definedName name="__6__123Graph_ACAPITAL_45B" hidden="1">'[2]45B'!$AL$19:$AR$19</definedName>
    <definedName name="__60__123Graph_BINVEST_OB" hidden="1">[2]OFFICE!$AF$20:$AK$20</definedName>
    <definedName name="__61__123Graph_BOPERATING_1633" hidden="1">'[2]1633'!$AG$14:$AL$14</definedName>
    <definedName name="__62__123Graph_BOPERATING_45B" hidden="1">'[2]45B'!$AL$14:$AR$14</definedName>
    <definedName name="__63__123Graph_BOPERATING_900" hidden="1">'[2]900'!$AF$14:$AJ$14</definedName>
    <definedName name="__64__123Graph_BOPERATING_FSQ" hidden="1">[2]FSQ!$AH$14:$AM$14</definedName>
    <definedName name="__65__123Graph_BOPERATING_ONE" hidden="1">[2]ONE!$AG$14:$AM$14</definedName>
    <definedName name="__66__123Graph_BOPERATING2_OB" hidden="1">[2]OFFICE!$AF$14:$AK$14</definedName>
    <definedName name="__67__123Graph_C1633_10YR" hidden="1">'[2]1633'!$CL$15:$CW$15</definedName>
    <definedName name="__68__123Graph_CBORROWING_16332" hidden="1">'[2]1633'!$AG$28:$AL$28</definedName>
    <definedName name="__69__123Graph_CBORROWING_900" hidden="1">'[2]900'!$AF$27:$AJ$27</definedName>
    <definedName name="__7__123Graph_ACAPITAL_900" hidden="1">'[2]900'!$AF$19:$AJ$19</definedName>
    <definedName name="__70__123Graph_CBORROWING_FSQ2" hidden="1">[2]FSQ!$AH$29:$AM$29</definedName>
    <definedName name="__71__123Graph_CCAPITAL_1633" hidden="1">'[2]1633'!$AG$21:$AL$21</definedName>
    <definedName name="__72__123Graph_CCAPITAL_45B" hidden="1">'[2]45B'!$AL$21:$AR$21</definedName>
    <definedName name="__73__123Graph_CCAPITAL_900" hidden="1">'[2]900'!$AF$21:$AJ$21</definedName>
    <definedName name="__74__123Graph_CCAPITAL_FSQ" hidden="1">[2]FSQ!$AH$21:$AM$21</definedName>
    <definedName name="__75__123Graph_CCHART_1" hidden="1">[2]OFFICE!$AF$15:$AK$15</definedName>
    <definedName name="__76__123Graph_CCHART_2" hidden="1">[2]OFFICE!$AF$15:$AK$15</definedName>
    <definedName name="__77__123Graph_CCHART_3" hidden="1">[2]OFFICE!$AF$15:$AK$15</definedName>
    <definedName name="__78__123Graph_CINVEST_OB" hidden="1">[2]OFFICE!$AF$21:$AK$21</definedName>
    <definedName name="__79__123Graph_COPERATING_1633" hidden="1">'[2]1633'!$AG$15:$AL$15</definedName>
    <definedName name="__8__123Graph_ACAPITAL_FSQ" hidden="1">[2]FSQ!$AH$19:$AM$19</definedName>
    <definedName name="__80__123Graph_COPERATING_45B" hidden="1">'[2]45B'!$AL$15:$AR$15</definedName>
    <definedName name="__81__123Graph_COPERATING_900" hidden="1">'[2]900'!$AF$15:$AJ$15</definedName>
    <definedName name="__82__123Graph_COPERATING_FSQ" hidden="1">[2]FSQ!$AH$15:$AM$15</definedName>
    <definedName name="__83__123Graph_COPERATING_ONE" hidden="1">[2]ONE!$AG$15:$AM$15</definedName>
    <definedName name="__84__123Graph_COPERATING2_OB" hidden="1">[2]OFFICE!$AF$15:$AK$15</definedName>
    <definedName name="__85__123Graph_D1633_10YR" hidden="1">'[2]1633'!$CL$16:$CW$16</definedName>
    <definedName name="__86__123Graph_DBORROWING_900" hidden="1">'[2]900'!$AF$29:$AJ$29</definedName>
    <definedName name="__87__123Graph_DCAPITAL_1633" hidden="1">'[2]1633'!$AG$22:$AL$22</definedName>
    <definedName name="__88__123Graph_DCAPITAL_900" hidden="1">'[2]900'!$AF$22:$AJ$22</definedName>
    <definedName name="__89__123Graph_DCAPITAL_FSQ" hidden="1">[2]FSQ!$AH$22:$AM$22</definedName>
    <definedName name="__9__123Graph_ACAPITAL_IMPROVE" hidden="1">[2]PORTFOLIO!$AG$178:$AJ$178</definedName>
    <definedName name="__90__123Graph_DCHART_1" hidden="1">[2]OFFICE!$AF$16:$AK$16</definedName>
    <definedName name="__91__123Graph_DCHART_2" hidden="1">[2]OFFICE!$AF$16:$AK$16</definedName>
    <definedName name="__92__123Graph_DCHART_3" hidden="1">[2]OFFICE!$AF$16:$AK$16</definedName>
    <definedName name="__93__123Graph_DINVEST_OB" hidden="1">[2]OFFICE!$AF$22:$AK$22</definedName>
    <definedName name="__94__123Graph_DOPERATING_1633" hidden="1">'[2]1633'!$AG$16:$AL$16</definedName>
    <definedName name="__95__123Graph_DOPERATING_45B" hidden="1">'[2]45B'!$AL$16:$AR$16</definedName>
    <definedName name="__96__123Graph_DOPERATING_900" hidden="1">'[2]900'!$AF$16:$AJ$16</definedName>
    <definedName name="__97__123Graph_DOPERATING_FSQ" hidden="1">[2]FSQ!$AH$16:$AM$16</definedName>
    <definedName name="__98__123Graph_DOPERATING_ONE" hidden="1">[2]ONE!$AG$16:$AM$16</definedName>
    <definedName name="__99__123Graph_DOPERATING2_OB" hidden="1">[2]OFFICE!$AF$16:$AK$16</definedName>
    <definedName name="_1__123Graph_A1633_10YR" hidden="1">'[2]1633'!$CL$13:$CW$13</definedName>
    <definedName name="_10__123Graph_ACAPITAL_PORTFOL" hidden="1">[2]PORTFOLIO!$AG$182:$AJ$182</definedName>
    <definedName name="_100__123Graph_EBORROWING_1633" hidden="1">'[2]1633'!$AG$28:$AL$28</definedName>
    <definedName name="_101__123Graph_LBL_A1633_10YR" hidden="1">'[2]1633'!$CL$13:$CW$13</definedName>
    <definedName name="_102__123Graph_LBL_ABORROWING_7122" hidden="1">'[2]712'!$AQ$26:$AV$26</definedName>
    <definedName name="_103__123Graph_LBL_ABORROWING_FSQ2" localSheetId="13" hidden="1">[2]FSQ!#REF!</definedName>
    <definedName name="_103__123Graph_LBL_ABORROWING_FSQ2" localSheetId="7" hidden="1">[2]FSQ!#REF!</definedName>
    <definedName name="_103__123Graph_LBL_ABORROWING_FSQ2" localSheetId="12" hidden="1">[2]FSQ!#REF!</definedName>
    <definedName name="_103__123Graph_LBL_ABORROWING_FSQ2" localSheetId="8" hidden="1">[2]FSQ!#REF!</definedName>
    <definedName name="_103__123Graph_LBL_ABORROWING_FSQ2" localSheetId="4" hidden="1">[2]FSQ!#REF!</definedName>
    <definedName name="_103__123Graph_LBL_ABORROWING_FSQ2" localSheetId="6" hidden="1">[2]FSQ!#REF!</definedName>
    <definedName name="_103__123Graph_LBL_ABORROWING_FSQ2" localSheetId="10" hidden="1">[2]FSQ!#REF!</definedName>
    <definedName name="_103__123Graph_LBL_ABORROWING_FSQ2" localSheetId="11" hidden="1">[2]FSQ!#REF!</definedName>
    <definedName name="_103__123Graph_LBL_ABORROWING_FSQ2" localSheetId="5" hidden="1">[2]FSQ!#REF!</definedName>
    <definedName name="_103__123Graph_LBL_ABORROWING_FSQ2" localSheetId="9" hidden="1">[2]FSQ!#REF!</definedName>
    <definedName name="_103__123Graph_LBL_ABORROWING_FSQ2" hidden="1">[2]FSQ!#REF!</definedName>
    <definedName name="_104__123Graph_LBL_ACAPITAL_FSQ" hidden="1">[2]FSQ!$AH$25:$AM$25</definedName>
    <definedName name="_105__123Graph_LBL_ACAPITAL_IMPROVE" hidden="1">[2]PORTFOLIO!$AG$178:$AJ$178</definedName>
    <definedName name="_106__123Graph_LBL_ACAPITAL_PORTFOL" hidden="1">[2]PORTFOLIO!$AG$182:$AJ$182</definedName>
    <definedName name="_107__123Graph_LBL_ACHART_1" hidden="1">[2]OFFICE!$AF$13:$AK$13</definedName>
    <definedName name="_108__123Graph_LBL_ACHART_2" hidden="1">[2]OFFICE!$AF$13:$AK$13</definedName>
    <definedName name="_109__123Graph_LBL_ACHART_3" hidden="1">[2]OFFICE!$AF$13:$AK$13</definedName>
    <definedName name="_11__123Graph_ACHART_1" hidden="1">[2]OFFICE!$AF$13:$AK$13</definedName>
    <definedName name="_110__123Graph_LBL_ACHART_5" hidden="1">'[2]1325'!$AL$82:$AQ$82</definedName>
    <definedName name="_111__123Graph_LBL_ACHART_6" hidden="1">'[2]1325'!$AL$26:$AQ$26</definedName>
    <definedName name="_112__123Graph_LBL_ADEBTVSDEBT_1633" hidden="1">'[2]1633'!$AG$82:$AJ$82</definedName>
    <definedName name="_113__123Graph_LBL_ADEBTVSDEBT_45B" hidden="1">'[2]45B'!$AL$86:$AR$86</definedName>
    <definedName name="_114__123Graph_LBL_ADEBTVSDEBT_4TH" hidden="1">'[2]4TH'!$AD$83:$AJ$83</definedName>
    <definedName name="_115__123Graph_LBL_ADEBTVSDEBT_712" hidden="1">'[2]712'!$AQ$53:$AV$53</definedName>
    <definedName name="_116__123Graph_LBL_ADEBTVSDEBT_900" hidden="1">'[2]900'!$AF$45:$AJ$45</definedName>
    <definedName name="_117__123Graph_LBL_ADEBTVSDEBT_FSQ" hidden="1">[2]FSQ!$AH$82:$AM$82</definedName>
    <definedName name="_118__123Graph_LBL_ADEBTVSDEBT_ONE" hidden="1">[2]ONE!$AG$43:$AM$43</definedName>
    <definedName name="_119__123Graph_LBL_ADEBTVSNOI_1325" hidden="1">'[2]1325'!$AL$36:$AQ$36</definedName>
    <definedName name="_12__123Graph_ACHART_2" hidden="1">[2]OFFICE!$AF$13:$AK$13</definedName>
    <definedName name="_120__123Graph_LBL_ADEBTVSNOI_1633" hidden="1">'[2]1633'!$AG$36:$AL$36</definedName>
    <definedName name="_121__123Graph_LBL_ADEBTVSNOI_45B" hidden="1">'[2]45B'!$AL$52:$AR$52</definedName>
    <definedName name="_122__123Graph_LBL_ADEBTVSNOI_900" hidden="1">'[2]900'!$AF$36:$AJ$36</definedName>
    <definedName name="_123__123Graph_LBL_ADEBTVSNOI_FSQ" hidden="1">[2]FSQ!$AH$36:$AM$36</definedName>
    <definedName name="_124__123Graph_LBL_AOPERATING_1633" hidden="1">'[2]1633'!$AG$13:$AL$13</definedName>
    <definedName name="_125__123Graph_LBL_AOPERATING_45B" hidden="1">'[2]45B'!$AL$13:$AR$13</definedName>
    <definedName name="_126__123Graph_LBL_AOPERATING_900" hidden="1">'[2]900'!$AF$13:$AJ$13</definedName>
    <definedName name="_127__123Graph_LBL_AOPERATING_FSQ" hidden="1">[2]FSQ!$AH$13:$AM$13</definedName>
    <definedName name="_128__123Graph_LBL_AOPERATING_ONE" hidden="1">[2]ONE!$AG$13:$AM$13</definedName>
    <definedName name="_129__123Graph_LBL_AOPERATING2_OB" hidden="1">[2]OFFICE!$AF$13:$AK$13</definedName>
    <definedName name="_13__123Graph_ACHART_3" hidden="1">[2]OFFICE!$AF$13:$AK$13</definedName>
    <definedName name="_130__123Graph_LBL_B1633_10YR" hidden="1">'[2]1633'!$CL$14:$CW$14</definedName>
    <definedName name="_131__123Graph_LBL_BBORROWING_45B2" hidden="1">'[2]45B'!$AL$32:$AR$32</definedName>
    <definedName name="_132__123Graph_LBL_BBORROWING_9002" hidden="1">'[2]900'!$AF$28:$AJ$28</definedName>
    <definedName name="_133__123Graph_LBL_BBORROWING_FSQ2" hidden="1">[2]FSQ!$AH$34:$AM$34</definedName>
    <definedName name="_134__123Graph_LBL_BCAPITAL_IMPROVE" hidden="1">[2]PORTFOLIO!$AG$171:$AJ$171</definedName>
    <definedName name="_135__123Graph_LBL_BCAPITAL_PORTFOL" hidden="1">[2]PORTFOLIO!$AG$175:$AJ$175</definedName>
    <definedName name="_136__123Graph_LBL_BCHART_1" hidden="1">[2]OFFICE!$AF$14:$AK$14</definedName>
    <definedName name="_137__123Graph_LBL_BCHART_2" hidden="1">[2]OFFICE!$AF$14:$AK$14</definedName>
    <definedName name="_138__123Graph_LBL_BCHART_3" hidden="1">[2]OFFICE!$AF$14:$AK$14</definedName>
    <definedName name="_139__123Graph_LBL_BCHART_5" hidden="1">'[2]1325'!$AL$83:$AQ$83</definedName>
    <definedName name="_14__123Graph_ACHART_5" hidden="1">'[2]1325'!$AL$82:$AQ$82</definedName>
    <definedName name="_140__123Graph_LBL_BDEBTVSDEBT_1633" hidden="1">'[2]1633'!$AG$83:$AJ$83</definedName>
    <definedName name="_141__123Graph_LBL_BDEBTVSDEBT_45B" hidden="1">'[2]45B'!$AL$87:$AR$87</definedName>
    <definedName name="_142__123Graph_LBL_BDEBTVSDEBT_4TH" hidden="1">'[2]4TH'!$AD$84:$AJ$84</definedName>
    <definedName name="_143__123Graph_LBL_BDEBTVSDEBT_712" hidden="1">'[2]712'!$AQ$54:$AV$54</definedName>
    <definedName name="_144__123Graph_LBL_BDEBTVSDEBT_900" hidden="1">'[2]900'!$AF$46:$AJ$46</definedName>
    <definedName name="_145__123Graph_LBL_BDEBTVSDEBT_FSQ" hidden="1">[2]FSQ!$AH$83:$AM$83</definedName>
    <definedName name="_146__123Graph_LBL_BDEBTVSDEBT_ONE" hidden="1">[2]ONE!$AG$44:$AM$44</definedName>
    <definedName name="_147__123Graph_LBL_BDEBTVSNOI_1325" hidden="1">'[2]1325'!$AL$37:$AQ$37</definedName>
    <definedName name="_148__123Graph_LBL_BDEBTVSNOI_1633" hidden="1">'[2]1633'!$AG$38:$AL$38</definedName>
    <definedName name="_149__123Graph_LBL_BDEBTVSNOI_45B" hidden="1">'[2]45B'!$AL$53:$AR$53</definedName>
    <definedName name="_15__123Graph_ACHART_6" hidden="1">'[2]1325'!$AL$26:$AQ$26</definedName>
    <definedName name="_150__123Graph_LBL_BDEBTVSNOI_900" hidden="1">'[2]900'!$AF$38:$AJ$38</definedName>
    <definedName name="_151__123Graph_LBL_BDEBTVSNOI_FSQ" hidden="1">[2]FSQ!$AH$37:$AM$37</definedName>
    <definedName name="_152__123Graph_LBL_BOPERATING_1633" hidden="1">'[2]1633'!$AG$14:$AL$14</definedName>
    <definedName name="_153__123Graph_LBL_BOPERATING_45B" hidden="1">'[2]45B'!$AL$14:$AR$14</definedName>
    <definedName name="_154__123Graph_LBL_BOPERATING_900" hidden="1">'[2]900'!$AF$14:$AJ$14</definedName>
    <definedName name="_155__123Graph_LBL_BOPERATING_FSQ" hidden="1">[2]FSQ!$AH$14:$AM$14</definedName>
    <definedName name="_156__123Graph_LBL_BOPERATING_ONE" hidden="1">[2]ONE!$AG$14:$AM$14</definedName>
    <definedName name="_157__123Graph_LBL_BOPERATING2_OB" hidden="1">[2]OFFICE!$AF$14:$AK$14</definedName>
    <definedName name="_158__123Graph_LBL_C1633_10YR" hidden="1">'[2]1633'!$CL$15:$CW$15</definedName>
    <definedName name="_159__123Graph_LBL_CBORROWING_16332" hidden="1">'[2]1633'!$AG$32:$AL$32</definedName>
    <definedName name="_16__123Graph_ADEBTVSDEBT_1633" hidden="1">'[2]1633'!$AG$82:$AJ$82</definedName>
    <definedName name="_160__123Graph_LBL_CBORROWING_900" hidden="1">'[2]900'!$AF$33:$AJ$33</definedName>
    <definedName name="_161__123Graph_LBL_CBORROWING_FSQ2" hidden="1">[2]FSQ!$AH$32:$AM$32</definedName>
    <definedName name="_162__123Graph_LBL_CCAPITAL_1633" hidden="1">'[2]1633'!$AG$23:$AL$23</definedName>
    <definedName name="_163__123Graph_LBL_CCAPITAL_45B" hidden="1">'[2]45B'!$AL$23:$AR$23</definedName>
    <definedName name="_164__123Graph_LBL_CCAPITAL_900" hidden="1">'[2]900'!$AF$23:$AJ$23</definedName>
    <definedName name="_165__123Graph_LBL_CCAPITAL_FSQ" hidden="1">[2]FSQ!$AH$23:$AM$23</definedName>
    <definedName name="_166__123Graph_LBL_CCHART_1" hidden="1">[2]OFFICE!$AF$17:$AK$17</definedName>
    <definedName name="_167__123Graph_LBL_CCHART_2" hidden="1">[2]OFFICE!$AF$17:$AK$17</definedName>
    <definedName name="_168__123Graph_LBL_CCHART_3" hidden="1">[2]OFFICE!$AF$17:$AK$17</definedName>
    <definedName name="_169__123Graph_LBL_CINVEST_OB" hidden="1">[2]OFFICE!$AF$23:$AK$23</definedName>
    <definedName name="_17__123Graph_ADEBTVSDEBT_45B" hidden="1">'[2]45B'!$AL$86:$AR$86</definedName>
    <definedName name="_170__123Graph_LBL_COPERATING_1633" hidden="1">'[2]1633'!$AG$15:$AL$15</definedName>
    <definedName name="_171__123Graph_LBL_COPERATING_45B" hidden="1">'[2]45B'!$AL$15:$AR$15</definedName>
    <definedName name="_172__123Graph_LBL_COPERATING_900" hidden="1">'[2]900'!$AF$15:$AJ$15</definedName>
    <definedName name="_173__123Graph_LBL_COPERATING_FSQ" hidden="1">[2]FSQ!$AH$15:$AM$15</definedName>
    <definedName name="_174__123Graph_LBL_COPERATING_ONE" hidden="1">[2]ONE!$AG$15:$AM$15</definedName>
    <definedName name="_175__123Graph_LBL_COPERATING2_OB" hidden="1">[2]OFFICE!$AF$17:$AK$17</definedName>
    <definedName name="_176__123Graph_LBL_D1633_10YR" hidden="1">'[2]1633'!$CL$16:$CW$16</definedName>
    <definedName name="_177__123Graph_LBL_DBORROWING_900" hidden="1">'[2]900'!$AF$32:$AJ$32</definedName>
    <definedName name="_178__123Graph_LBL_DCAPITAL_FSQ" hidden="1">[2]FSQ!$AH$24:$AM$24</definedName>
    <definedName name="_179__123Graph_LBL_DCHART_1" hidden="1">[2]OFFICE!$AF$67:$AK$67</definedName>
    <definedName name="_18__123Graph_ADEBTVSDEBT_4TH" hidden="1">'[2]4TH'!$AD$83:$AJ$83</definedName>
    <definedName name="_180__123Graph_LBL_DCHART_2" localSheetId="13" hidden="1">[2]OFFICE!#REF!</definedName>
    <definedName name="_180__123Graph_LBL_DCHART_2" localSheetId="7" hidden="1">[2]OFFICE!#REF!</definedName>
    <definedName name="_180__123Graph_LBL_DCHART_2" localSheetId="12" hidden="1">[2]OFFICE!#REF!</definedName>
    <definedName name="_180__123Graph_LBL_DCHART_2" localSheetId="8" hidden="1">[2]OFFICE!#REF!</definedName>
    <definedName name="_180__123Graph_LBL_DCHART_2" localSheetId="4" hidden="1">[2]OFFICE!#REF!</definedName>
    <definedName name="_180__123Graph_LBL_DCHART_2" localSheetId="6" hidden="1">[2]OFFICE!#REF!</definedName>
    <definedName name="_180__123Graph_LBL_DCHART_2" localSheetId="10" hidden="1">[2]OFFICE!#REF!</definedName>
    <definedName name="_180__123Graph_LBL_DCHART_2" localSheetId="11" hidden="1">[2]OFFICE!#REF!</definedName>
    <definedName name="_180__123Graph_LBL_DCHART_2" localSheetId="5" hidden="1">[2]OFFICE!#REF!</definedName>
    <definedName name="_180__123Graph_LBL_DCHART_2" localSheetId="9" hidden="1">[2]OFFICE!#REF!</definedName>
    <definedName name="_180__123Graph_LBL_DCHART_2" hidden="1">[2]OFFICE!#REF!</definedName>
    <definedName name="_181__123Graph_LBL_DCHART_3" localSheetId="13" hidden="1">[2]OFFICE!#REF!</definedName>
    <definedName name="_181__123Graph_LBL_DCHART_3" localSheetId="7" hidden="1">[2]OFFICE!#REF!</definedName>
    <definedName name="_181__123Graph_LBL_DCHART_3" localSheetId="12" hidden="1">[2]OFFICE!#REF!</definedName>
    <definedName name="_181__123Graph_LBL_DCHART_3" localSheetId="8" hidden="1">[2]OFFICE!#REF!</definedName>
    <definedName name="_181__123Graph_LBL_DCHART_3" localSheetId="4" hidden="1">[2]OFFICE!#REF!</definedName>
    <definedName name="_181__123Graph_LBL_DCHART_3" localSheetId="6" hidden="1">[2]OFFICE!#REF!</definedName>
    <definedName name="_181__123Graph_LBL_DCHART_3" localSheetId="10" hidden="1">[2]OFFICE!#REF!</definedName>
    <definedName name="_181__123Graph_LBL_DCHART_3" localSheetId="11" hidden="1">[2]OFFICE!#REF!</definedName>
    <definedName name="_181__123Graph_LBL_DCHART_3" localSheetId="5" hidden="1">[2]OFFICE!#REF!</definedName>
    <definedName name="_181__123Graph_LBL_DCHART_3" localSheetId="9" hidden="1">[2]OFFICE!#REF!</definedName>
    <definedName name="_181__123Graph_LBL_DCHART_3" hidden="1">[2]OFFICE!#REF!</definedName>
    <definedName name="_182__123Graph_LBL_DINVEST_OB" hidden="1">[2]OFFICE!$AF$24:$AL$24</definedName>
    <definedName name="_183__123Graph_LBL_DOPERATING_1633" hidden="1">'[2]1633'!$AG$16:$AL$16</definedName>
    <definedName name="_184__123Graph_LBL_DOPERATING_45B" hidden="1">'[2]45B'!$AL$16:$AR$16</definedName>
    <definedName name="_185__123Graph_LBL_DOPERATING_900" hidden="1">'[2]900'!$AF$16:$AJ$16</definedName>
    <definedName name="_186__123Graph_LBL_DOPERATING_FSQ" hidden="1">[2]FSQ!$AH$16:$AM$16</definedName>
    <definedName name="_187__123Graph_LBL_DOPERATING_ONE" hidden="1">[2]ONE!$AG$17:$AM$17</definedName>
    <definedName name="_188__123Graph_LBL_DOPERATING2_OB" hidden="1">[2]OFFICE!$AF$16:$AK$16</definedName>
    <definedName name="_189__123Graph_LBL_EBORROWING_1633" hidden="1">'[2]1633'!$AG$28:$AL$28</definedName>
    <definedName name="_19__123Graph_ADEBTVSDEBT_712" hidden="1">'[2]712'!$AQ$53:$AV$53</definedName>
    <definedName name="_190__123Graph_X1633_10YR" hidden="1">'[2]1633'!$CL$12:$CW$12</definedName>
    <definedName name="_191__123Graph_XBORROWING_1633" hidden="1">'[2]1633'!$AG$12:$AM$12</definedName>
    <definedName name="_192__123Graph_XBORROWING_16332" hidden="1">'[2]1633'!$AG$12:$AM$12</definedName>
    <definedName name="_193__123Graph_XBORROWING_900" hidden="1">'[2]900'!$AF$12:$AJ$12</definedName>
    <definedName name="_194__123Graph_XCAPITAL_45B" hidden="1">'[2]45B'!$AL$12:$AR$12</definedName>
    <definedName name="_195__123Graph_XCAPITAL_FSQ" hidden="1">[2]FSQ!$AH$12:$AM$12</definedName>
    <definedName name="_196__123Graph_XCAPITAL_IMPROVE" hidden="1">[2]PORTFOLIO!$AG$163:$AJ$163</definedName>
    <definedName name="_197__123Graph_XCHART_2" hidden="1">[2]OFFICE!$AF$12:$AK$12</definedName>
    <definedName name="_198__123Graph_XCHART_3" hidden="1">[2]OFFICE!$AF$12:$AK$12</definedName>
    <definedName name="_199__123Graph_XDEBTVSDEBT_1633" hidden="1">'[2]1633'!$AG$12:$AK$12</definedName>
    <definedName name="_2__123Graph_ABORROWING_7122" hidden="1">'[2]712'!$AQ$26:$AV$26</definedName>
    <definedName name="_20__123Graph_ADEBTVSDEBT_900" hidden="1">'[2]900'!$AF$45:$AJ$45</definedName>
    <definedName name="_200__123Graph_XDEBTVSDEBT_45B" hidden="1">'[2]45B'!$AL$12:$AR$12</definedName>
    <definedName name="_201__123Graph_XDEBTVSDEBT_712" hidden="1">'[2]712'!$AQ$12:$AV$12</definedName>
    <definedName name="_202__123Graph_XDEBTVSDEBT_FSQ" hidden="1">[2]FSQ!$AH$12:$AM$12</definedName>
    <definedName name="_203__123Graph_XDEBTVSNOI_900" hidden="1">'[2]900'!$AF$12:$AJ$12</definedName>
    <definedName name="_204__123Graph_XDEBTVSNOI_FSQ" hidden="1">[2]FSQ!$AH$12:$AM$12</definedName>
    <definedName name="_205__123Graph_XOPERATING_1633" hidden="1">'[2]1633'!$AG$12:$AM$12</definedName>
    <definedName name="_206__123Graph_XOPERATING2_OB" hidden="1">[2]OFFICE!$AF$12:$AK$12</definedName>
    <definedName name="_21__123Graph_ADEBTVSDEBT_FSQ" hidden="1">[2]FSQ!$AH$82:$AM$82</definedName>
    <definedName name="_22__123Graph_ADEBTVSDEBT_ONE" hidden="1">[2]ONE!$AG$43:$AM$43</definedName>
    <definedName name="_23__123Graph_ADEBTVSNOI_1325" hidden="1">'[2]1325'!$AL$36:$AQ$36</definedName>
    <definedName name="_24__123Graph_ADEBTVSNOI_1633" hidden="1">'[2]1633'!$AG$36:$AL$36</definedName>
    <definedName name="_25__123Graph_ADEBTVSNOI_45B" hidden="1">'[2]45B'!$AL$52:$AR$52</definedName>
    <definedName name="_26__123Graph_ADEBTVSNOI_900" hidden="1">'[2]900'!$AF$36:$AJ$36</definedName>
    <definedName name="_27__123Graph_ADEBTVSNOI_FSQ" hidden="1">[2]FSQ!$AH$36:$AM$36</definedName>
    <definedName name="_28__123Graph_AINVEST_OB" hidden="1">[2]OFFICE!$AF$19:$AK$19</definedName>
    <definedName name="_29__123Graph_AOPERATING_1633" hidden="1">'[2]1633'!$AG$13:$AL$13</definedName>
    <definedName name="_3__123Graph_ABORROWING_900" hidden="1">'[2]900'!$AF$26:$AJ$26</definedName>
    <definedName name="_30__123Graph_AOPERATING_45B" hidden="1">'[2]45B'!$AL$13:$AR$13</definedName>
    <definedName name="_31__123Graph_AOPERATING_900" hidden="1">'[2]900'!$AF$13:$AJ$13</definedName>
    <definedName name="_32__123Graph_AOPERATING_FSQ" hidden="1">[2]FSQ!$AH$13:$AM$13</definedName>
    <definedName name="_33__123Graph_AOPERATING_ONE" hidden="1">[2]ONE!$AG$13:$AM$13</definedName>
    <definedName name="_34__123Graph_AOPERATING2_OB" hidden="1">[2]OFFICE!$AF$13:$AK$13</definedName>
    <definedName name="_35__123Graph_B1633_10YR" hidden="1">'[2]1633'!$CL$14:$CW$14</definedName>
    <definedName name="_36__123Graph_BBORROWING_45B2" hidden="1">'[2]45B'!$AL$27:$AR$27</definedName>
    <definedName name="_37__123Graph_BBORROWING_900" hidden="1">'[2]900'!$AF$28:$AJ$28</definedName>
    <definedName name="_38__123Graph_BBORROWING_9002" hidden="1">'[2]900'!$AF$28:$AJ$28</definedName>
    <definedName name="_39__123Graph_BBORROWING_FSQ2" hidden="1">[2]FSQ!$AH$28:$AM$28</definedName>
    <definedName name="_4__123Graph_ABORROWING_FSQ2" hidden="1">[2]FSQ!$AH$27:$AM$27</definedName>
    <definedName name="_40__123Graph_BCAPITAL_1633" hidden="1">'[2]1633'!$AG$20:$AL$20</definedName>
    <definedName name="_41__123Graph_BCAPITAL_900" hidden="1">'[2]900'!$AF$20:$AJ$20</definedName>
    <definedName name="_42__123Graph_BCAPITAL_IMPROVE" hidden="1">[2]PORTFOLIO!$AG$171:$AJ$171</definedName>
    <definedName name="_43__123Graph_BCAPITAL_PORTFOL" hidden="1">[2]PORTFOLIO!$AG$175:$AJ$175</definedName>
    <definedName name="_44__123Graph_BCHART_1" hidden="1">[2]OFFICE!$AF$14:$AK$14</definedName>
    <definedName name="_45__123Graph_BCHART_2" hidden="1">[2]OFFICE!$AF$14:$AK$14</definedName>
    <definedName name="_46__123Graph_BCHART_3" hidden="1">[2]OFFICE!$AF$14:$AK$14</definedName>
    <definedName name="_47__123Graph_BCHART_5" hidden="1">'[2]1325'!$AL$83:$AQ$83</definedName>
    <definedName name="_48__123Graph_BDEBTVSDEBT_1633" hidden="1">'[2]1633'!$AG$83:$AJ$83</definedName>
    <definedName name="_49__123Graph_BDEBTVSDEBT_45B" hidden="1">'[2]45B'!$AL$87:$AR$87</definedName>
    <definedName name="_5__123Graph_ACAPITAL_1633" hidden="1">'[2]1633'!$AG$19:$AL$19</definedName>
    <definedName name="_50__123Graph_BDEBTVSDEBT_4TH" hidden="1">'[2]4TH'!$AD$84:$AJ$84</definedName>
    <definedName name="_51__123Graph_BDEBTVSDEBT_712" hidden="1">'[2]712'!$AQ$54:$AV$54</definedName>
    <definedName name="_52__123Graph_BDEBTVSDEBT_900" hidden="1">'[2]900'!$AF$46:$AJ$46</definedName>
    <definedName name="_53__123Graph_BDEBTVSDEBT_FSQ" hidden="1">[2]FSQ!$AH$83:$AM$83</definedName>
    <definedName name="_54__123Graph_BDEBTVSDEBT_ONE" hidden="1">[2]ONE!$AG$44:$AM$44</definedName>
    <definedName name="_55__123Graph_BDEBTVSNOI_1325" hidden="1">'[2]1325'!$AL$37:$AQ$37</definedName>
    <definedName name="_56__123Graph_BDEBTVSNOI_1633" hidden="1">'[2]1633'!$AG$37:$AL$37</definedName>
    <definedName name="_57__123Graph_BDEBTVSNOI_45B" hidden="1">'[2]45B'!$AL$53:$AR$53</definedName>
    <definedName name="_58__123Graph_BDEBTVSNOI_900" hidden="1">'[2]900'!$AF$37:$AJ$37</definedName>
    <definedName name="_59__123Graph_BDEBTVSNOI_FSQ" hidden="1">[2]FSQ!$AH$37:$AM$37</definedName>
    <definedName name="_6__123Graph_ACAPITAL_45B" hidden="1">'[2]45B'!$AL$19:$AR$19</definedName>
    <definedName name="_60__123Graph_BINVEST_OB" hidden="1">[2]OFFICE!$AF$20:$AK$20</definedName>
    <definedName name="_61__123Graph_BOPERATING_1633" hidden="1">'[2]1633'!$AG$14:$AL$14</definedName>
    <definedName name="_62__123Graph_BOPERATING_45B" hidden="1">'[2]45B'!$AL$14:$AR$14</definedName>
    <definedName name="_63__123Graph_BOPERATING_900" hidden="1">'[2]900'!$AF$14:$AJ$14</definedName>
    <definedName name="_64__123Graph_BOPERATING_FSQ" hidden="1">[2]FSQ!$AH$14:$AM$14</definedName>
    <definedName name="_65__123Graph_BOPERATING_ONE" hidden="1">[2]ONE!$AG$14:$AM$14</definedName>
    <definedName name="_66__123Graph_BOPERATING2_OB" hidden="1">[2]OFFICE!$AF$14:$AK$14</definedName>
    <definedName name="_67__123Graph_C1633_10YR" hidden="1">'[2]1633'!$CL$15:$CW$15</definedName>
    <definedName name="_68__123Graph_CBORROWING_16332" hidden="1">'[2]1633'!$AG$28:$AL$28</definedName>
    <definedName name="_69__123Graph_CBORROWING_900" hidden="1">'[2]900'!$AF$27:$AJ$27</definedName>
    <definedName name="_7__123Graph_ACAPITAL_900" hidden="1">'[2]900'!$AF$19:$AJ$19</definedName>
    <definedName name="_70__123Graph_CBORROWING_FSQ2" hidden="1">[2]FSQ!$AH$29:$AM$29</definedName>
    <definedName name="_71__123Graph_CCAPITAL_1633" hidden="1">'[2]1633'!$AG$21:$AL$21</definedName>
    <definedName name="_72__123Graph_CCAPITAL_45B" hidden="1">'[2]45B'!$AL$21:$AR$21</definedName>
    <definedName name="_73__123Graph_CCAPITAL_900" hidden="1">'[2]900'!$AF$21:$AJ$21</definedName>
    <definedName name="_74__123Graph_CCAPITAL_FSQ" hidden="1">[2]FSQ!$AH$21:$AM$21</definedName>
    <definedName name="_75__123Graph_CCHART_1" hidden="1">[2]OFFICE!$AF$15:$AK$15</definedName>
    <definedName name="_76__123Graph_CCHART_2" hidden="1">[2]OFFICE!$AF$15:$AK$15</definedName>
    <definedName name="_77__123Graph_CCHART_3" hidden="1">[2]OFFICE!$AF$15:$AK$15</definedName>
    <definedName name="_78__123Graph_CINVEST_OB" hidden="1">[2]OFFICE!$AF$21:$AK$21</definedName>
    <definedName name="_79__123Graph_COPERATING_1633" hidden="1">'[2]1633'!$AG$15:$AL$15</definedName>
    <definedName name="_8__123Graph_ACAPITAL_FSQ" hidden="1">[2]FSQ!$AH$19:$AM$19</definedName>
    <definedName name="_80__123Graph_COPERATING_45B" hidden="1">'[2]45B'!$AL$15:$AR$15</definedName>
    <definedName name="_81__123Graph_COPERATING_900" hidden="1">'[2]900'!$AF$15:$AJ$15</definedName>
    <definedName name="_82__123Graph_COPERATING_FSQ" hidden="1">[2]FSQ!$AH$15:$AM$15</definedName>
    <definedName name="_83__123Graph_COPERATING_ONE" hidden="1">[2]ONE!$AG$15:$AM$15</definedName>
    <definedName name="_84__123Graph_COPERATING2_OB" hidden="1">[2]OFFICE!$AF$15:$AK$15</definedName>
    <definedName name="_85__123Graph_D1633_10YR" hidden="1">'[2]1633'!$CL$16:$CW$16</definedName>
    <definedName name="_86__123Graph_DBORROWING_900" hidden="1">'[2]900'!$AF$29:$AJ$29</definedName>
    <definedName name="_87__123Graph_DCAPITAL_1633" hidden="1">'[2]1633'!$AG$22:$AL$22</definedName>
    <definedName name="_88__123Graph_DCAPITAL_900" hidden="1">'[2]900'!$AF$22:$AJ$22</definedName>
    <definedName name="_89__123Graph_DCAPITAL_FSQ" hidden="1">[2]FSQ!$AH$22:$AM$22</definedName>
    <definedName name="_9__123Graph_ACAPITAL_IMPROVE" hidden="1">[2]PORTFOLIO!$AG$178:$AJ$178</definedName>
    <definedName name="_90__123Graph_DCHART_1" hidden="1">[2]OFFICE!$AF$16:$AK$16</definedName>
    <definedName name="_91__123Graph_DCHART_2" hidden="1">[2]OFFICE!$AF$16:$AK$16</definedName>
    <definedName name="_92__123Graph_DCHART_3" hidden="1">[2]OFFICE!$AF$16:$AK$16</definedName>
    <definedName name="_93__123Graph_DINVEST_OB" hidden="1">[2]OFFICE!$AF$22:$AK$22</definedName>
    <definedName name="_94__123Graph_DOPERATING_1633" hidden="1">'[2]1633'!$AG$16:$AL$16</definedName>
    <definedName name="_95__123Graph_DOPERATING_45B" hidden="1">'[2]45B'!$AL$16:$AR$16</definedName>
    <definedName name="_96__123Graph_DOPERATING_900" hidden="1">'[2]900'!$AF$16:$AJ$16</definedName>
    <definedName name="_97__123Graph_DOPERATING_FSQ" hidden="1">[2]FSQ!$AH$16:$AM$16</definedName>
    <definedName name="_98__123Graph_DOPERATING_ONE" hidden="1">[2]ONE!$AG$16:$AM$16</definedName>
    <definedName name="_99__123Graph_DOPERATING2_OB" hidden="1">[2]OFFICE!$AF$16:$AK$16</definedName>
    <definedName name="_Example" hidden="1">[3]Variables!$B$1</definedName>
    <definedName name="_Fill" localSheetId="13" hidden="1">#REF!</definedName>
    <definedName name="_Fill" localSheetId="7" hidden="1">#REF!</definedName>
    <definedName name="_Fill" localSheetId="12" hidden="1">#REF!</definedName>
    <definedName name="_Fill" localSheetId="8" hidden="1">#REF!</definedName>
    <definedName name="_Fill" localSheetId="4" hidden="1">#REF!</definedName>
    <definedName name="_Fill" localSheetId="6" hidden="1">#REF!</definedName>
    <definedName name="_Fill" localSheetId="10" hidden="1">#REF!</definedName>
    <definedName name="_Fill" localSheetId="11" hidden="1">#REF!</definedName>
    <definedName name="_Fill" localSheetId="5" hidden="1">#REF!</definedName>
    <definedName name="_Fill" localSheetId="9" hidden="1">#REF!</definedName>
    <definedName name="_Fill" hidden="1">#REF!</definedName>
    <definedName name="_Look" hidden="1">[3]Variables!$B$4</definedName>
    <definedName name="_Order1" hidden="1">0</definedName>
    <definedName name="_Series" hidden="1">[3]Variables!$B$3</definedName>
    <definedName name="_Shading" hidden="1">[3]Variables!$B$2</definedName>
    <definedName name="DATA_01" localSheetId="13" hidden="1">#REF!</definedName>
    <definedName name="DATA_01" localSheetId="7" hidden="1">#REF!</definedName>
    <definedName name="DATA_01" localSheetId="12" hidden="1">#REF!</definedName>
    <definedName name="DATA_01" localSheetId="8" hidden="1">#REF!</definedName>
    <definedName name="DATA_01" localSheetId="4" hidden="1">#REF!</definedName>
    <definedName name="DATA_01" localSheetId="6" hidden="1">#REF!</definedName>
    <definedName name="DATA_01" localSheetId="10" hidden="1">#REF!</definedName>
    <definedName name="DATA_01" localSheetId="11" hidden="1">#REF!</definedName>
    <definedName name="DATA_01" localSheetId="5" hidden="1">#REF!</definedName>
    <definedName name="DATA_01" localSheetId="9" hidden="1">#REF!</definedName>
    <definedName name="DATA_01" localSheetId="2" hidden="1">#REF!</definedName>
    <definedName name="DATA_01" hidden="1">#REF!</definedName>
    <definedName name="DATA_02" localSheetId="13" hidden="1">#REF!</definedName>
    <definedName name="DATA_02" localSheetId="7" hidden="1">#REF!</definedName>
    <definedName name="DATA_02" localSheetId="12" hidden="1">#REF!</definedName>
    <definedName name="DATA_02" localSheetId="4" hidden="1">#REF!</definedName>
    <definedName name="DATA_02" localSheetId="6" hidden="1">#REF!</definedName>
    <definedName name="DATA_02" localSheetId="10" hidden="1">#REF!</definedName>
    <definedName name="DATA_02" localSheetId="11" hidden="1">#REF!</definedName>
    <definedName name="DATA_02" localSheetId="9" hidden="1">#REF!</definedName>
    <definedName name="DATA_02" localSheetId="2" hidden="1">#REF!</definedName>
    <definedName name="DATA_02" hidden="1">#REF!</definedName>
    <definedName name="DATA_03" localSheetId="13" hidden="1">#REF!</definedName>
    <definedName name="DATA_03" localSheetId="7" hidden="1">#REF!</definedName>
    <definedName name="DATA_03" localSheetId="12" hidden="1">#REF!</definedName>
    <definedName name="DATA_03" localSheetId="4" hidden="1">#REF!</definedName>
    <definedName name="DATA_03" localSheetId="6" hidden="1">#REF!</definedName>
    <definedName name="DATA_03" localSheetId="10" hidden="1">#REF!</definedName>
    <definedName name="DATA_03" localSheetId="11" hidden="1">#REF!</definedName>
    <definedName name="DATA_03" localSheetId="9" hidden="1">#REF!</definedName>
    <definedName name="DATA_03" localSheetId="2" hidden="1">#REF!</definedName>
    <definedName name="DATA_03" hidden="1">#REF!</definedName>
    <definedName name="DATA_04" localSheetId="13" hidden="1">#REF!</definedName>
    <definedName name="DATA_04" localSheetId="7" hidden="1">#REF!</definedName>
    <definedName name="DATA_04" localSheetId="12" hidden="1">#REF!</definedName>
    <definedName name="DATA_04" localSheetId="4" hidden="1">#REF!</definedName>
    <definedName name="DATA_04" localSheetId="6" hidden="1">#REF!</definedName>
    <definedName name="DATA_04" localSheetId="10" hidden="1">#REF!</definedName>
    <definedName name="DATA_04" localSheetId="11" hidden="1">#REF!</definedName>
    <definedName name="DATA_04" localSheetId="9" hidden="1">#REF!</definedName>
    <definedName name="DATA_04" localSheetId="2" hidden="1">#REF!</definedName>
    <definedName name="DATA_04" hidden="1">#REF!</definedName>
    <definedName name="DATA_05" localSheetId="13" hidden="1">#REF!</definedName>
    <definedName name="DATA_05" localSheetId="7" hidden="1">#REF!</definedName>
    <definedName name="DATA_05" localSheetId="12" hidden="1">#REF!</definedName>
    <definedName name="DATA_05" localSheetId="4" hidden="1">#REF!</definedName>
    <definedName name="DATA_05" localSheetId="6" hidden="1">#REF!</definedName>
    <definedName name="DATA_05" localSheetId="10" hidden="1">#REF!</definedName>
    <definedName name="DATA_05" localSheetId="11" hidden="1">#REF!</definedName>
    <definedName name="DATA_05" localSheetId="9" hidden="1">#REF!</definedName>
    <definedName name="DATA_05" localSheetId="2" hidden="1">#REF!</definedName>
    <definedName name="DATA_05" hidden="1">#REF!</definedName>
    <definedName name="DATA_06" localSheetId="13" hidden="1">#REF!</definedName>
    <definedName name="DATA_06" localSheetId="7" hidden="1">#REF!</definedName>
    <definedName name="DATA_06" localSheetId="12" hidden="1">#REF!</definedName>
    <definedName name="DATA_06" localSheetId="4" hidden="1">#REF!</definedName>
    <definedName name="DATA_06" localSheetId="6" hidden="1">#REF!</definedName>
    <definedName name="DATA_06" localSheetId="10" hidden="1">#REF!</definedName>
    <definedName name="DATA_06" localSheetId="11" hidden="1">#REF!</definedName>
    <definedName name="DATA_06" localSheetId="9" hidden="1">#REF!</definedName>
    <definedName name="DATA_06" localSheetId="2" hidden="1">#REF!</definedName>
    <definedName name="DATA_06" hidden="1">#REF!</definedName>
    <definedName name="DATA_07" localSheetId="13" hidden="1">#REF!</definedName>
    <definedName name="DATA_07" localSheetId="7" hidden="1">#REF!</definedName>
    <definedName name="DATA_07" localSheetId="12" hidden="1">#REF!</definedName>
    <definedName name="DATA_07" localSheetId="4" hidden="1">#REF!</definedName>
    <definedName name="DATA_07" localSheetId="6" hidden="1">#REF!</definedName>
    <definedName name="DATA_07" localSheetId="10" hidden="1">#REF!</definedName>
    <definedName name="DATA_07" localSheetId="11" hidden="1">#REF!</definedName>
    <definedName name="DATA_07" localSheetId="9" hidden="1">#REF!</definedName>
    <definedName name="DATA_07" localSheetId="2" hidden="1">#REF!</definedName>
    <definedName name="DATA_07" hidden="1">#REF!</definedName>
    <definedName name="DATA_08" localSheetId="13" hidden="1">#REF!</definedName>
    <definedName name="DATA_08" localSheetId="7" hidden="1">#REF!</definedName>
    <definedName name="DATA_08" localSheetId="12" hidden="1">#REF!</definedName>
    <definedName name="DATA_08" localSheetId="4" hidden="1">#REF!</definedName>
    <definedName name="DATA_08" localSheetId="6" hidden="1">#REF!</definedName>
    <definedName name="DATA_08" localSheetId="10" hidden="1">#REF!</definedName>
    <definedName name="DATA_08" localSheetId="11" hidden="1">#REF!</definedName>
    <definedName name="DATA_08" localSheetId="9" hidden="1">#REF!</definedName>
    <definedName name="DATA_08" localSheetId="2" hidden="1">#REF!</definedName>
    <definedName name="DATA_08" hidden="1">#REF!</definedName>
    <definedName name="DATA_09" localSheetId="13" hidden="1">#REF!</definedName>
    <definedName name="DATA_09" localSheetId="7" hidden="1">#REF!</definedName>
    <definedName name="DATA_09" localSheetId="12" hidden="1">#REF!</definedName>
    <definedName name="DATA_09" localSheetId="4" hidden="1">#REF!</definedName>
    <definedName name="DATA_09" localSheetId="6" hidden="1">#REF!</definedName>
    <definedName name="DATA_09" localSheetId="10" hidden="1">#REF!</definedName>
    <definedName name="DATA_09" localSheetId="11" hidden="1">#REF!</definedName>
    <definedName name="DATA_09" localSheetId="9" hidden="1">#REF!</definedName>
    <definedName name="DATA_09" localSheetId="2" hidden="1">#REF!</definedName>
    <definedName name="DATA_09" hidden="1">#REF!</definedName>
    <definedName name="DATA_10" localSheetId="13" hidden="1">#REF!</definedName>
    <definedName name="DATA_10" localSheetId="7" hidden="1">#REF!</definedName>
    <definedName name="DATA_10" localSheetId="12" hidden="1">#REF!</definedName>
    <definedName name="DATA_10" localSheetId="4" hidden="1">#REF!</definedName>
    <definedName name="DATA_10" localSheetId="6" hidden="1">#REF!</definedName>
    <definedName name="DATA_10" localSheetId="10" hidden="1">#REF!</definedName>
    <definedName name="DATA_10" localSheetId="11" hidden="1">#REF!</definedName>
    <definedName name="DATA_10" localSheetId="9" hidden="1">#REF!</definedName>
    <definedName name="DATA_10" localSheetId="2" hidden="1">#REF!</definedName>
    <definedName name="DATA_10" hidden="1">#REF!</definedName>
    <definedName name="Debt_Calc1_Amort" localSheetId="2" hidden="1">[4]DebtSupport!$C$33</definedName>
    <definedName name="Debt_Calc1_Amort" hidden="1">[5]DebtSupport!$C$32</definedName>
    <definedName name="Debt_Calc1_CapExEnd" localSheetId="2" hidden="1">[4]DebtSupport!$C$32</definedName>
    <definedName name="Debt_Calc1_CapExEnd" hidden="1">[5]DebtSupport!$C$31</definedName>
    <definedName name="Debt_Calc1_Draw" localSheetId="2" hidden="1">[4]DebtSupport!$C$30</definedName>
    <definedName name="Debt_Calc1_Draw" hidden="1">[6]DebtSupport!$C$30</definedName>
    <definedName name="Debt_Calc1_End" localSheetId="2" hidden="1">[4]DebtSupport!$C$34</definedName>
    <definedName name="Debt_Calc1_End" hidden="1">[5]DebtSupport!$C$33</definedName>
    <definedName name="Debt_Calc1_InitialBalance" localSheetId="2" hidden="1">[4]DebtSupport!$C$39</definedName>
    <definedName name="Debt_Calc1_InitialBalance" hidden="1">[5]DebtSupport!$C$38</definedName>
    <definedName name="Debt_Calc1_IO" localSheetId="2" hidden="1">[4]DebtSupport!$C$31</definedName>
    <definedName name="Debt_Calc1_IO" hidden="1">[6]DebtSupport!$C$31</definedName>
    <definedName name="Debt_Calc1_IsPrepaid" localSheetId="2" hidden="1">[4]DebtSupport!$C$36</definedName>
    <definedName name="Debt_Calc1_IsPrepaid" hidden="1">[5]DebtSupport!$C$35</definedName>
    <definedName name="Debt_Calc1_IsRefied" localSheetId="2" hidden="1">[4]DebtSupport!$C$35</definedName>
    <definedName name="Debt_Calc1_IsRefied" hidden="1">[6]DebtSupport!$C$35</definedName>
    <definedName name="Debt_Calc1_Maturity" localSheetId="2" hidden="1">[4]DebtSupport!$C$29</definedName>
    <definedName name="Debt_Calc1_Maturity" hidden="1">[6]DebtSupport!$C$29</definedName>
    <definedName name="Debt_Calc1_Start" localSheetId="2" hidden="1">[4]DebtSupport!$C$27</definedName>
    <definedName name="Debt_Calc1_Start" hidden="1">[5]DebtSupport!$C$26</definedName>
    <definedName name="Debt_Calc1_Term" localSheetId="2" hidden="1">[4]DebtSupport!$C$28</definedName>
    <definedName name="Debt_Calc1_Term" hidden="1">[6]DebtSupport!$C$28</definedName>
    <definedName name="Debt_Calc1_Year" localSheetId="2" hidden="1">[4]DebtSupport!$C$40</definedName>
    <definedName name="Debt_Calc1_Year" hidden="1">[6]DebtSupport!$C$40</definedName>
    <definedName name="Debt_Calc2_Amort" localSheetId="2" hidden="1">[4]DebtSupport!$D$33</definedName>
    <definedName name="Debt_Calc2_Amort" hidden="1">[5]DebtSupport!$D$32</definedName>
    <definedName name="Debt_Calc2_CapExEnd" localSheetId="2" hidden="1">[4]DebtSupport!$D$32</definedName>
    <definedName name="Debt_Calc2_CapExEnd" hidden="1">[5]DebtSupport!$D$31</definedName>
    <definedName name="Debt_Calc2_Draw" localSheetId="2" hidden="1">[4]DebtSupport!$D$30</definedName>
    <definedName name="Debt_Calc2_Draw" hidden="1">[6]DebtSupport!$D$30</definedName>
    <definedName name="Debt_Calc2_End" localSheetId="2" hidden="1">[4]DebtSupport!$D$34</definedName>
    <definedName name="Debt_Calc2_End" hidden="1">[5]DebtSupport!$D$33</definedName>
    <definedName name="Debt_Calc2_InitialBalance" localSheetId="2" hidden="1">[4]DebtSupport!$D$39</definedName>
    <definedName name="Debt_Calc2_InitialBalance" hidden="1">[5]DebtSupport!$D$38</definedName>
    <definedName name="Debt_Calc2_IO" localSheetId="2" hidden="1">[4]DebtSupport!$D$31</definedName>
    <definedName name="Debt_Calc2_IO" hidden="1">[6]DebtSupport!$D$31</definedName>
    <definedName name="Debt_Calc2_IsPrepaid" localSheetId="2" hidden="1">[4]DebtSupport!$D$36</definedName>
    <definedName name="Debt_Calc2_IsPrepaid" hidden="1">[5]DebtSupport!$D$35</definedName>
    <definedName name="Debt_Calc2_IsRefied" localSheetId="2" hidden="1">[4]DebtSupport!$D$35</definedName>
    <definedName name="Debt_Calc2_IsRefied" hidden="1">[6]DebtSupport!$D$35</definedName>
    <definedName name="Debt_Calc2_Maturity" localSheetId="2" hidden="1">[4]DebtSupport!$D$29</definedName>
    <definedName name="Debt_Calc2_Maturity" hidden="1">[6]DebtSupport!$D$29</definedName>
    <definedName name="Debt_Calc2_Start" localSheetId="2" hidden="1">[4]DebtSupport!$D$27</definedName>
    <definedName name="Debt_Calc2_Start" hidden="1">[5]DebtSupport!$D$26</definedName>
    <definedName name="Debt_Calc2_Term" localSheetId="2" hidden="1">[4]DebtSupport!$D$28</definedName>
    <definedName name="Debt_Calc2_Term" hidden="1">[6]DebtSupport!$D$28</definedName>
    <definedName name="Debt_Calc2_Year" localSheetId="2" hidden="1">[4]DebtSupport!$D$40</definedName>
    <definedName name="Debt_Calc2_Year" hidden="1">[6]DebtSupport!$D$40</definedName>
    <definedName name="Debt_Calc3_Amort" localSheetId="2" hidden="1">[4]DebtSupport!$E$33</definedName>
    <definedName name="Debt_Calc3_Amort" hidden="1">[5]DebtSupport!$E$32</definedName>
    <definedName name="Debt_Calc3_CapExEnd" localSheetId="2" hidden="1">[4]DebtSupport!$E$32</definedName>
    <definedName name="Debt_Calc3_CapExEnd" hidden="1">[5]DebtSupport!$E$31</definedName>
    <definedName name="Debt_Calc3_Draw" localSheetId="2" hidden="1">[4]DebtSupport!$E$30</definedName>
    <definedName name="Debt_Calc3_Draw" hidden="1">[6]DebtSupport!$E$30</definedName>
    <definedName name="Debt_Calc3_End" localSheetId="2" hidden="1">[4]DebtSupport!$E$34</definedName>
    <definedName name="Debt_Calc3_End" hidden="1">[5]DebtSupport!$E$33</definedName>
    <definedName name="Debt_Calc3_InitialBalance" localSheetId="2" hidden="1">[4]DebtSupport!$E$39</definedName>
    <definedName name="Debt_Calc3_InitialBalance" hidden="1">[5]DebtSupport!$E$38</definedName>
    <definedName name="Debt_Calc3_IO" localSheetId="2" hidden="1">[4]DebtSupport!$E$31</definedName>
    <definedName name="Debt_Calc3_IO" hidden="1">[6]DebtSupport!$E$31</definedName>
    <definedName name="Debt_Calc3_IsPrepaid" localSheetId="2" hidden="1">[4]DebtSupport!$E$36</definedName>
    <definedName name="Debt_Calc3_IsPrepaid" hidden="1">[5]DebtSupport!$E$35</definedName>
    <definedName name="Debt_Calc3_Maturity" localSheetId="2" hidden="1">[4]DebtSupport!$E$29</definedName>
    <definedName name="Debt_Calc3_Maturity" hidden="1">[6]DebtSupport!$E$29</definedName>
    <definedName name="Debt_Calc3_Refi1" localSheetId="2" hidden="1">[4]DebtSupport!$E$37</definedName>
    <definedName name="Debt_Calc3_Refi1" hidden="1">[5]DebtSupport!$E$36</definedName>
    <definedName name="Debt_Calc3_Refi2" localSheetId="2" hidden="1">[4]DebtSupport!$E$38</definedName>
    <definedName name="Debt_Calc3_Refi2" hidden="1">[5]DebtSupport!$E$37</definedName>
    <definedName name="Debt_Calc3_Start" localSheetId="2" hidden="1">[4]DebtSupport!$E$27</definedName>
    <definedName name="Debt_Calc3_Start" hidden="1">[5]DebtSupport!$E$26</definedName>
    <definedName name="Debt_Calc3_Term" localSheetId="2" hidden="1">[4]DebtSupport!$E$28</definedName>
    <definedName name="Debt_Calc3_Term" hidden="1">[6]DebtSupport!$E$28</definedName>
    <definedName name="Debt_CalcType2" localSheetId="2" hidden="1">[4]DebtValidation!$C$3</definedName>
    <definedName name="Debt_CalcType2" hidden="1">[5]DebtValidation!$C$3</definedName>
    <definedName name="Debt_CalcType3" localSheetId="2" hidden="1">[4]DebtValidation!$C$4</definedName>
    <definedName name="Debt_CalcType3" hidden="1">[5]DebtValidation!$C$4</definedName>
    <definedName name="Debt_CalcType4" localSheetId="2" hidden="1">[4]DebtValidation!$C$5</definedName>
    <definedName name="Debt_CalcType4" hidden="1">[5]DebtValidation!$C$5</definedName>
    <definedName name="Debt_CalcType5" localSheetId="2" hidden="1">[4]DebtValidation!$C$6</definedName>
    <definedName name="Debt_CalcType5" hidden="1">[5]DebtValidation!$C$6</definedName>
    <definedName name="Debt_CalcTypes" localSheetId="2" hidden="1">[4]DebtValidation!$C$2:$C$6</definedName>
    <definedName name="Debt_CalcTypes" hidden="1">[5]DebtValidation!$C$2:$C$6</definedName>
    <definedName name="Debt_FundType1" localSheetId="2" hidden="1">[4]DebtValidation!$E$2</definedName>
    <definedName name="Debt_FundType1" hidden="1">[6]DebtValidation!$E$2</definedName>
    <definedName name="Debt_FundType2" localSheetId="2" hidden="1">[4]DebtValidation!$E$3</definedName>
    <definedName name="Debt_FundType2" hidden="1">[6]DebtValidation!$E$3</definedName>
    <definedName name="Debt_FundType3" localSheetId="2" hidden="1">[4]DebtValidation!$E$4</definedName>
    <definedName name="Debt_FundType3" hidden="1">[6]DebtValidation!$E$4</definedName>
    <definedName name="Debt_FundTypes" localSheetId="2" hidden="1">[4]DebtValidation!$E$2:$E$3</definedName>
    <definedName name="Debt_FundTypes" hidden="1">[5]DebtValidation!$E$2:$E$3</definedName>
    <definedName name="DEBT_InitialBalance" localSheetId="13" hidden="1">#REF!</definedName>
    <definedName name="DEBT_InitialBalance" localSheetId="7" hidden="1">#REF!</definedName>
    <definedName name="DEBT_InitialBalance" localSheetId="12" hidden="1">#REF!</definedName>
    <definedName name="DEBT_InitialBalance" localSheetId="8" hidden="1">#REF!</definedName>
    <definedName name="DEBT_InitialBalance" localSheetId="4" hidden="1">#REF!</definedName>
    <definedName name="DEBT_InitialBalance" localSheetId="6" hidden="1">#REF!</definedName>
    <definedName name="DEBT_InitialBalance" localSheetId="10" hidden="1">#REF!</definedName>
    <definedName name="DEBT_InitialBalance" localSheetId="11" hidden="1">#REF!</definedName>
    <definedName name="DEBT_InitialBalance" localSheetId="5" hidden="1">#REF!</definedName>
    <definedName name="DEBT_InitialBalance" localSheetId="9" hidden="1">#REF!</definedName>
    <definedName name="DEBT_InitialBalance" localSheetId="2" hidden="1">'[4]Debt Inputs'!$BA$45</definedName>
    <definedName name="DEBT_InitialBalance" hidden="1">#REF!</definedName>
    <definedName name="Debt_InitialBOPBalance" localSheetId="13" hidden="1">#REF!</definedName>
    <definedName name="Debt_InitialBOPBalance" localSheetId="7" hidden="1">#REF!</definedName>
    <definedName name="Debt_InitialBOPBalance" localSheetId="12" hidden="1">#REF!</definedName>
    <definedName name="Debt_InitialBOPBalance" localSheetId="8" hidden="1">#REF!</definedName>
    <definedName name="Debt_InitialBOPBalance" localSheetId="4" hidden="1">#REF!</definedName>
    <definedName name="Debt_InitialBOPBalance" localSheetId="6" hidden="1">#REF!</definedName>
    <definedName name="Debt_InitialBOPBalance" localSheetId="10" hidden="1">#REF!</definedName>
    <definedName name="Debt_InitialBOPBalance" localSheetId="11" hidden="1">#REF!</definedName>
    <definedName name="Debt_InitialBOPBalance" localSheetId="5" hidden="1">#REF!</definedName>
    <definedName name="Debt_InitialBOPBalance" localSheetId="9" hidden="1">#REF!</definedName>
    <definedName name="Debt_InitialBOPBalance" localSheetId="2" hidden="1">'[4]Debt Inputs'!$AW$45</definedName>
    <definedName name="Debt_InitialBOPBalance" hidden="1">#REF!</definedName>
    <definedName name="DEBT_InitialCapital" localSheetId="13" hidden="1">#REF!</definedName>
    <definedName name="DEBT_InitialCapital" localSheetId="7" hidden="1">#REF!</definedName>
    <definedName name="DEBT_InitialCapital" localSheetId="12" hidden="1">#REF!</definedName>
    <definedName name="DEBT_InitialCapital" localSheetId="8" hidden="1">#REF!</definedName>
    <definedName name="DEBT_InitialCapital" localSheetId="4" hidden="1">#REF!</definedName>
    <definedName name="DEBT_InitialCapital" localSheetId="6" hidden="1">#REF!</definedName>
    <definedName name="DEBT_InitialCapital" localSheetId="10" hidden="1">#REF!</definedName>
    <definedName name="DEBT_InitialCapital" localSheetId="11" hidden="1">#REF!</definedName>
    <definedName name="DEBT_InitialCapital" localSheetId="5" hidden="1">#REF!</definedName>
    <definedName name="DEBT_InitialCapital" localSheetId="9" hidden="1">#REF!</definedName>
    <definedName name="DEBT_InitialCapital" localSheetId="2" hidden="1">'[4]Debt Inputs'!$AZ$45</definedName>
    <definedName name="DEBT_InitialCapital" hidden="1">#REF!</definedName>
    <definedName name="DEBT_InitialFunding" localSheetId="13" hidden="1">#REF!</definedName>
    <definedName name="DEBT_InitialFunding" localSheetId="7" hidden="1">#REF!</definedName>
    <definedName name="DEBT_InitialFunding" localSheetId="12" hidden="1">#REF!</definedName>
    <definedName name="DEBT_InitialFunding" localSheetId="8" hidden="1">#REF!</definedName>
    <definedName name="DEBT_InitialFunding" localSheetId="4" hidden="1">#REF!</definedName>
    <definedName name="DEBT_InitialFunding" localSheetId="6" hidden="1">#REF!</definedName>
    <definedName name="DEBT_InitialFunding" localSheetId="10" hidden="1">#REF!</definedName>
    <definedName name="DEBT_InitialFunding" localSheetId="11" hidden="1">#REF!</definedName>
    <definedName name="DEBT_InitialFunding" localSheetId="5" hidden="1">#REF!</definedName>
    <definedName name="DEBT_InitialFunding" localSheetId="9" hidden="1">#REF!</definedName>
    <definedName name="DEBT_InitialFunding" localSheetId="2" hidden="1">'[4]Debt Inputs'!$AU$46</definedName>
    <definedName name="DEBT_InitialFunding" hidden="1">#REF!</definedName>
    <definedName name="DEBT_InitialInterest" localSheetId="13" hidden="1">#REF!</definedName>
    <definedName name="DEBT_InitialInterest" localSheetId="7" hidden="1">#REF!</definedName>
    <definedName name="DEBT_InitialInterest" localSheetId="12" hidden="1">#REF!</definedName>
    <definedName name="DEBT_InitialInterest" localSheetId="8" hidden="1">#REF!</definedName>
    <definedName name="DEBT_InitialInterest" localSheetId="4" hidden="1">#REF!</definedName>
    <definedName name="DEBT_InitialInterest" localSheetId="6" hidden="1">#REF!</definedName>
    <definedName name="DEBT_InitialInterest" localSheetId="10" hidden="1">#REF!</definedName>
    <definedName name="DEBT_InitialInterest" localSheetId="11" hidden="1">#REF!</definedName>
    <definedName name="DEBT_InitialInterest" localSheetId="5" hidden="1">#REF!</definedName>
    <definedName name="DEBT_InitialInterest" localSheetId="9" hidden="1">#REF!</definedName>
    <definedName name="DEBT_InitialInterest" localSheetId="2" hidden="1">'[4]Debt Inputs'!$AX$45</definedName>
    <definedName name="DEBT_InitialInterest" hidden="1">#REF!</definedName>
    <definedName name="Debt_InitialLoanFee" localSheetId="13" hidden="1">#REF!</definedName>
    <definedName name="Debt_InitialLoanFee" localSheetId="7" hidden="1">#REF!</definedName>
    <definedName name="Debt_InitialLoanFee" localSheetId="12" hidden="1">#REF!</definedName>
    <definedName name="Debt_InitialLoanFee" localSheetId="8" hidden="1">#REF!</definedName>
    <definedName name="Debt_InitialLoanFee" localSheetId="4" hidden="1">#REF!</definedName>
    <definedName name="Debt_InitialLoanFee" localSheetId="6" hidden="1">#REF!</definedName>
    <definedName name="Debt_InitialLoanFee" localSheetId="10" hidden="1">#REF!</definedName>
    <definedName name="Debt_InitialLoanFee" localSheetId="11" hidden="1">#REF!</definedName>
    <definedName name="Debt_InitialLoanFee" localSheetId="5" hidden="1">#REF!</definedName>
    <definedName name="Debt_InitialLoanFee" localSheetId="9" hidden="1">#REF!</definedName>
    <definedName name="Debt_InitialLoanFee" localSheetId="2" hidden="1">'[4]Debt Inputs'!$AV$46</definedName>
    <definedName name="Debt_InitialLoanFee" hidden="1">#REF!</definedName>
    <definedName name="DEBT_InitialMaturity" localSheetId="13" hidden="1">#REF!</definedName>
    <definedName name="DEBT_InitialMaturity" localSheetId="7" hidden="1">#REF!</definedName>
    <definedName name="DEBT_InitialMaturity" localSheetId="12" hidden="1">#REF!</definedName>
    <definedName name="DEBT_InitialMaturity" localSheetId="8" hidden="1">#REF!</definedName>
    <definedName name="DEBT_InitialMaturity" localSheetId="4" hidden="1">#REF!</definedName>
    <definedName name="DEBT_InitialMaturity" localSheetId="6" hidden="1">#REF!</definedName>
    <definedName name="DEBT_InitialMaturity" localSheetId="10" hidden="1">#REF!</definedName>
    <definedName name="DEBT_InitialMaturity" localSheetId="11" hidden="1">#REF!</definedName>
    <definedName name="DEBT_InitialMaturity" localSheetId="5" hidden="1">#REF!</definedName>
    <definedName name="DEBT_InitialMaturity" localSheetId="9" hidden="1">#REF!</definedName>
    <definedName name="DEBT_InitialMaturity" localSheetId="2" hidden="1">'[4]Debt Inputs'!$BB$45</definedName>
    <definedName name="DEBT_InitialMaturity" hidden="1">#REF!</definedName>
    <definedName name="Debt_InitialPrepaymentFee" localSheetId="13" hidden="1">#REF!</definedName>
    <definedName name="Debt_InitialPrepaymentFee" localSheetId="7" hidden="1">#REF!</definedName>
    <definedName name="Debt_InitialPrepaymentFee" localSheetId="12" hidden="1">#REF!</definedName>
    <definedName name="Debt_InitialPrepaymentFee" localSheetId="8" hidden="1">#REF!</definedName>
    <definedName name="Debt_InitialPrepaymentFee" localSheetId="4" hidden="1">#REF!</definedName>
    <definedName name="Debt_InitialPrepaymentFee" localSheetId="6" hidden="1">#REF!</definedName>
    <definedName name="Debt_InitialPrepaymentFee" localSheetId="10" hidden="1">#REF!</definedName>
    <definedName name="Debt_InitialPrepaymentFee" localSheetId="11" hidden="1">#REF!</definedName>
    <definedName name="Debt_InitialPrepaymentFee" localSheetId="5" hidden="1">#REF!</definedName>
    <definedName name="Debt_InitialPrepaymentFee" localSheetId="9" hidden="1">#REF!</definedName>
    <definedName name="Debt_InitialPrepaymentFee" localSheetId="2" hidden="1">'[4]Debt Inputs'!$BD$45</definedName>
    <definedName name="Debt_InitialPrepaymentFee" hidden="1">#REF!</definedName>
    <definedName name="DEBT_InitialPrincipal" localSheetId="13" hidden="1">#REF!</definedName>
    <definedName name="DEBT_InitialPrincipal" localSheetId="7" hidden="1">#REF!</definedName>
    <definedName name="DEBT_InitialPrincipal" localSheetId="12" hidden="1">#REF!</definedName>
    <definedName name="DEBT_InitialPrincipal" localSheetId="8" hidden="1">#REF!</definedName>
    <definedName name="DEBT_InitialPrincipal" localSheetId="4" hidden="1">#REF!</definedName>
    <definedName name="DEBT_InitialPrincipal" localSheetId="6" hidden="1">#REF!</definedName>
    <definedName name="DEBT_InitialPrincipal" localSheetId="10" hidden="1">#REF!</definedName>
    <definedName name="DEBT_InitialPrincipal" localSheetId="11" hidden="1">#REF!</definedName>
    <definedName name="DEBT_InitialPrincipal" localSheetId="5" hidden="1">#REF!</definedName>
    <definedName name="DEBT_InitialPrincipal" localSheetId="9" hidden="1">#REF!</definedName>
    <definedName name="DEBT_InitialPrincipal" localSheetId="2" hidden="1">'[4]Debt Inputs'!$AY$45</definedName>
    <definedName name="DEBT_InitialPrincipal" hidden="1">#REF!</definedName>
    <definedName name="DEBT_InitialRefi" localSheetId="13" hidden="1">#REF!</definedName>
    <definedName name="DEBT_InitialRefi" localSheetId="7" hidden="1">#REF!</definedName>
    <definedName name="DEBT_InitialRefi" localSheetId="12" hidden="1">#REF!</definedName>
    <definedName name="DEBT_InitialRefi" localSheetId="8" hidden="1">#REF!</definedName>
    <definedName name="DEBT_InitialRefi" localSheetId="4" hidden="1">#REF!</definedName>
    <definedName name="DEBT_InitialRefi" localSheetId="6" hidden="1">#REF!</definedName>
    <definedName name="DEBT_InitialRefi" localSheetId="10" hidden="1">#REF!</definedName>
    <definedName name="DEBT_InitialRefi" localSheetId="11" hidden="1">#REF!</definedName>
    <definedName name="DEBT_InitialRefi" localSheetId="5" hidden="1">#REF!</definedName>
    <definedName name="DEBT_InitialRefi" localSheetId="9" hidden="1">#REF!</definedName>
    <definedName name="DEBT_InitialRefi" localSheetId="2" hidden="1">'[4]Debt Inputs'!$BC$45</definedName>
    <definedName name="DEBT_InitialRefi" hidden="1">#REF!</definedName>
    <definedName name="Debt_InitialSeniorBalance" localSheetId="13" hidden="1">#REF!</definedName>
    <definedName name="Debt_InitialSeniorBalance" localSheetId="7" hidden="1">#REF!</definedName>
    <definedName name="Debt_InitialSeniorBalance" localSheetId="12" hidden="1">#REF!</definedName>
    <definedName name="Debt_InitialSeniorBalance" localSheetId="8" hidden="1">#REF!</definedName>
    <definedName name="Debt_InitialSeniorBalance" localSheetId="4" hidden="1">#REF!</definedName>
    <definedName name="Debt_InitialSeniorBalance" localSheetId="6" hidden="1">#REF!</definedName>
    <definedName name="Debt_InitialSeniorBalance" localSheetId="10" hidden="1">#REF!</definedName>
    <definedName name="Debt_InitialSeniorBalance" localSheetId="11" hidden="1">#REF!</definedName>
    <definedName name="Debt_InitialSeniorBalance" localSheetId="5" hidden="1">#REF!</definedName>
    <definedName name="Debt_InitialSeniorBalance" localSheetId="9" hidden="1">#REF!</definedName>
    <definedName name="Debt_InitialSeniorBalance" localSheetId="2" hidden="1">'[4]Debt Inputs'!$BJ$45</definedName>
    <definedName name="Debt_InitialSeniorBalance" hidden="1">#REF!</definedName>
    <definedName name="Debt_InitialSeniorBOPBalance" localSheetId="13" hidden="1">#REF!</definedName>
    <definedName name="Debt_InitialSeniorBOPBalance" localSheetId="7" hidden="1">#REF!</definedName>
    <definedName name="Debt_InitialSeniorBOPBalance" localSheetId="12" hidden="1">#REF!</definedName>
    <definedName name="Debt_InitialSeniorBOPBalance" localSheetId="8" hidden="1">#REF!</definedName>
    <definedName name="Debt_InitialSeniorBOPBalance" localSheetId="4" hidden="1">#REF!</definedName>
    <definedName name="Debt_InitialSeniorBOPBalance" localSheetId="6" hidden="1">#REF!</definedName>
    <definedName name="Debt_InitialSeniorBOPBalance" localSheetId="10" hidden="1">#REF!</definedName>
    <definedName name="Debt_InitialSeniorBOPBalance" localSheetId="11" hidden="1">#REF!</definedName>
    <definedName name="Debt_InitialSeniorBOPBalance" localSheetId="5" hidden="1">#REF!</definedName>
    <definedName name="Debt_InitialSeniorBOPBalance" localSheetId="9" hidden="1">#REF!</definedName>
    <definedName name="Debt_InitialSeniorBOPBalance" localSheetId="2" hidden="1">'[4]Debt Inputs'!$BG$45</definedName>
    <definedName name="Debt_InitialSeniorBOPBalance" hidden="1">#REF!</definedName>
    <definedName name="Debt_InitialSeniorInterest" localSheetId="13" hidden="1">#REF!</definedName>
    <definedName name="Debt_InitialSeniorInterest" localSheetId="7" hidden="1">#REF!</definedName>
    <definedName name="Debt_InitialSeniorInterest" localSheetId="12" hidden="1">#REF!</definedName>
    <definedName name="Debt_InitialSeniorInterest" localSheetId="8" hidden="1">#REF!</definedName>
    <definedName name="Debt_InitialSeniorInterest" localSheetId="4" hidden="1">#REF!</definedName>
    <definedName name="Debt_InitialSeniorInterest" localSheetId="6" hidden="1">#REF!</definedName>
    <definedName name="Debt_InitialSeniorInterest" localSheetId="10" hidden="1">#REF!</definedName>
    <definedName name="Debt_InitialSeniorInterest" localSheetId="11" hidden="1">#REF!</definedName>
    <definedName name="Debt_InitialSeniorInterest" localSheetId="5" hidden="1">#REF!</definedName>
    <definedName name="Debt_InitialSeniorInterest" localSheetId="9" hidden="1">#REF!</definedName>
    <definedName name="Debt_InitialSeniorInterest" localSheetId="2" hidden="1">'[4]Debt Inputs'!$BH$45</definedName>
    <definedName name="Debt_InitialSeniorInterest" hidden="1">#REF!</definedName>
    <definedName name="Debt_InitialSeniorPrincipal" localSheetId="13" hidden="1">#REF!</definedName>
    <definedName name="Debt_InitialSeniorPrincipal" localSheetId="7" hidden="1">#REF!</definedName>
    <definedName name="Debt_InitialSeniorPrincipal" localSheetId="12" hidden="1">#REF!</definedName>
    <definedName name="Debt_InitialSeniorPrincipal" localSheetId="8" hidden="1">#REF!</definedName>
    <definedName name="Debt_InitialSeniorPrincipal" localSheetId="4" hidden="1">#REF!</definedName>
    <definedName name="Debt_InitialSeniorPrincipal" localSheetId="6" hidden="1">#REF!</definedName>
    <definedName name="Debt_InitialSeniorPrincipal" localSheetId="10" hidden="1">#REF!</definedName>
    <definedName name="Debt_InitialSeniorPrincipal" localSheetId="11" hidden="1">#REF!</definedName>
    <definedName name="Debt_InitialSeniorPrincipal" localSheetId="5" hidden="1">#REF!</definedName>
    <definedName name="Debt_InitialSeniorPrincipal" localSheetId="9" hidden="1">#REF!</definedName>
    <definedName name="Debt_InitialSeniorPrincipal" localSheetId="2" hidden="1">'[4]Debt Inputs'!$BI$45</definedName>
    <definedName name="Debt_InitialSeniorPrincipal" hidden="1">#REF!</definedName>
    <definedName name="Debt_Label1_Amort" localSheetId="2" hidden="1">[4]DebtSupport!$C$23</definedName>
    <definedName name="Debt_Label1_Amort" hidden="1">[5]DebtSupport!$C$22</definedName>
    <definedName name="Debt_Label1_Amount" localSheetId="2" hidden="1">[4]DebtSupport!$C$18</definedName>
    <definedName name="Debt_Label1_Amount" hidden="1">[5]DebtSupport!$C$17</definedName>
    <definedName name="Debt_Label1_InitialRate" localSheetId="2" hidden="1">[4]DebtSupport!$C$25</definedName>
    <definedName name="Debt_Label1_InitialRate" hidden="1">[5]DebtSupport!$C$24</definedName>
    <definedName name="Debt_Label1_IO" localSheetId="2" hidden="1">[4]DebtSupport!$C$22</definedName>
    <definedName name="Debt_Label1_IO" hidden="1">[5]DebtSupport!$C$21</definedName>
    <definedName name="Debt_Label1_Maturity" localSheetId="2" hidden="1">[4]DebtSupport!$C$24</definedName>
    <definedName name="Debt_Label1_Maturity" hidden="1">[5]DebtSupport!$C$23</definedName>
    <definedName name="Debt_Label1_Percent" localSheetId="2" hidden="1">[4]DebtSupport!$C$20</definedName>
    <definedName name="Debt_Label1_Percent" hidden="1">[5]DebtSupport!$C$19</definedName>
    <definedName name="Debt_Label1_Term" localSheetId="2" hidden="1">[4]DebtSupport!$C$21</definedName>
    <definedName name="Debt_Label1_Term" hidden="1">[5]DebtSupport!$C$20</definedName>
    <definedName name="Debt_Label1_Value" localSheetId="2" hidden="1">[4]DebtSupport!$C$19</definedName>
    <definedName name="Debt_Label1_Value" hidden="1">[5]DebtSupport!$C$18</definedName>
    <definedName name="Debt_Label2_Amort" localSheetId="2" hidden="1">[4]DebtSupport!$D$23</definedName>
    <definedName name="Debt_Label2_Amort" hidden="1">[5]DebtSupport!$D$22</definedName>
    <definedName name="Debt_Label2_Amount" localSheetId="2" hidden="1">[4]DebtSupport!$D$18</definedName>
    <definedName name="Debt_Label2_Amount" hidden="1">[5]DebtSupport!$D$17</definedName>
    <definedName name="Debt_Label2_InitialRate" localSheetId="2" hidden="1">[4]DebtSupport!$D$25</definedName>
    <definedName name="Debt_Label2_InitialRate" hidden="1">[5]DebtSupport!$D$24</definedName>
    <definedName name="Debt_Label2_IO" localSheetId="2" hidden="1">[4]DebtSupport!$D$22</definedName>
    <definedName name="Debt_Label2_IO" hidden="1">[5]DebtSupport!$D$21</definedName>
    <definedName name="Debt_Label2_Maturity" localSheetId="2" hidden="1">[4]DebtSupport!$D$24</definedName>
    <definedName name="Debt_Label2_Maturity" hidden="1">[5]DebtSupport!$D$23</definedName>
    <definedName name="Debt_Label2_Percent" localSheetId="2" hidden="1">[4]DebtSupport!$D$20</definedName>
    <definedName name="Debt_Label2_Percent" hidden="1">[5]DebtSupport!$D$19</definedName>
    <definedName name="Debt_Label2_Term" localSheetId="2" hidden="1">[4]DebtSupport!$D$21</definedName>
    <definedName name="Debt_Label2_Term" hidden="1">[5]DebtSupport!$D$20</definedName>
    <definedName name="Debt_Label2_Value" localSheetId="2" hidden="1">[4]DebtSupport!$D$19</definedName>
    <definedName name="Debt_Label2_Value" hidden="1">[5]DebtSupport!$D$18</definedName>
    <definedName name="Debt_Label3_Amort" localSheetId="2" hidden="1">[4]DebtSupport!$E$23</definedName>
    <definedName name="Debt_Label3_Amort" hidden="1">[5]DebtSupport!$E$22</definedName>
    <definedName name="Debt_Label3_Amount" localSheetId="2" hidden="1">[4]DebtSupport!$E$18</definedName>
    <definedName name="Debt_Label3_Amount" hidden="1">[5]DebtSupport!$E$17</definedName>
    <definedName name="Debt_Label3_InitialRate" localSheetId="2" hidden="1">[4]DebtSupport!$E$25</definedName>
    <definedName name="Debt_Label3_InitialRate" hidden="1">[5]DebtSupport!$E$24</definedName>
    <definedName name="Debt_Label3_IO" localSheetId="2" hidden="1">[4]DebtSupport!$E$22</definedName>
    <definedName name="Debt_Label3_IO" hidden="1">[5]DebtSupport!$E$21</definedName>
    <definedName name="Debt_Label3_Maturity" localSheetId="2" hidden="1">[4]DebtSupport!$E$24</definedName>
    <definedName name="Debt_Label3_Maturity" hidden="1">[5]DebtSupport!$E$23</definedName>
    <definedName name="Debt_Label3_Percent" localSheetId="2" hidden="1">[4]DebtSupport!$E$20</definedName>
    <definedName name="Debt_Label3_Percent" hidden="1">[5]DebtSupport!$E$19</definedName>
    <definedName name="Debt_Label3_Term" localSheetId="2" hidden="1">[4]DebtSupport!$E$21</definedName>
    <definedName name="Debt_Label3_Term" hidden="1">[5]DebtSupport!$E$20</definedName>
    <definedName name="Debt_Label3_Value" localSheetId="2" hidden="1">[4]DebtSupport!$E$19</definedName>
    <definedName name="Debt_Label3_Value" hidden="1">[5]DebtSupport!$E$18</definedName>
    <definedName name="Debt_LoanType1" localSheetId="2" hidden="1">[4]DebtValidation!$A$2</definedName>
    <definedName name="Debt_LoanType1" hidden="1">[5]DebtValidation!$A$2</definedName>
    <definedName name="Debt_LoanType2" localSheetId="2" hidden="1">[4]DebtValidation!$A$3</definedName>
    <definedName name="Debt_LoanType2" hidden="1">[5]DebtValidation!$A$3</definedName>
    <definedName name="Debt_LoanType4" localSheetId="2" hidden="1">[4]DebtValidation!$A$5</definedName>
    <definedName name="Debt_LoanType4" hidden="1">[6]DebtValidation!$A$5</definedName>
    <definedName name="Debt_LoanTypes" localSheetId="2" hidden="1">[4]DebtValidation!$A$2:$A$4</definedName>
    <definedName name="Debt_LoanTypes" hidden="1">[5]DebtValidation!$A$2:$A$4</definedName>
    <definedName name="DEBT_PaymentType1" localSheetId="2" hidden="1">[4]DebtValidation!$D$2</definedName>
    <definedName name="DEBT_PaymentType1" hidden="1">[6]DebtValidation!$D$2</definedName>
    <definedName name="DEBT_PaymentType5" localSheetId="2" hidden="1">[4]DebtValidation!$D$3</definedName>
    <definedName name="DEBT_PaymentType5" hidden="1">[5]DebtValidation!$D$3</definedName>
    <definedName name="DEBT_PaymentTypes" localSheetId="2" hidden="1">[4]DebtValidation!$D$2:$D$3</definedName>
    <definedName name="DEBT_PaymentTypes" hidden="1">[5]DebtValidation!$D$2:$D$3</definedName>
    <definedName name="Debt_PurchaseRange" hidden="1">0</definedName>
    <definedName name="Debt_RefiTypes" localSheetId="2" hidden="1">[4]DebtValidation!$A$2:$A$5</definedName>
    <definedName name="Debt_RefiTypes" hidden="1">[5]DebtValidation!$A$2:$A$5</definedName>
    <definedName name="Debt_Show1_Amort" localSheetId="2" hidden="1">[4]DebtSupport!$C$11</definedName>
    <definedName name="Debt_Show1_Amort" hidden="1">[5]DebtSupport!$C$11</definedName>
    <definedName name="Debt_Show1_AmortHC" localSheetId="2" hidden="1">[4]DebtSupport!$C$12</definedName>
    <definedName name="Debt_Show1_AmortHC" hidden="1">[6]DebtSupport!$C$12</definedName>
    <definedName name="Debt_Show1_Amount" localSheetId="2" hidden="1">[4]DebtSupport!$C$6</definedName>
    <definedName name="Debt_Show1_Amount" hidden="1">[5]DebtSupport!$C$6</definedName>
    <definedName name="Debt_Show1_CapEx" localSheetId="2" hidden="1">[4]DebtSupport!$C$3</definedName>
    <definedName name="Debt_Show1_CapEx" hidden="1">[5]DebtSupport!$C$3</definedName>
    <definedName name="Debt_Show1_FundDate" localSheetId="2" hidden="1">[4]DebtSupport!$C$5</definedName>
    <definedName name="Debt_Show1_FundDate" hidden="1">[5]DebtSupport!$C$5</definedName>
    <definedName name="Debt_Show1_FundMethod" localSheetId="2" hidden="1">[4]DebtSupport!$C$4</definedName>
    <definedName name="Debt_Show1_FundMethod" hidden="1">[5]DebtSupport!$C$4</definedName>
    <definedName name="Debt_Show1_FundPercent" localSheetId="2" hidden="1">[4]DebtSupport!$C$7</definedName>
    <definedName name="Debt_Show1_FundPercent" hidden="1">[5]DebtSupport!$C$7</definedName>
    <definedName name="Debt_Show1_FundPoints" localSheetId="2" hidden="1">[4]DebtSupport!$C$8</definedName>
    <definedName name="Debt_Show1_FundPoints" hidden="1">[5]DebtSupport!$C$8</definedName>
    <definedName name="Debt_Show1_Loan" localSheetId="2" hidden="1">[4]DebtSupport!$C$2</definedName>
    <definedName name="Debt_Show1_Loan" hidden="1">[5]DebtSupport!$C$2</definedName>
    <definedName name="Debt_Show1_Rate" localSheetId="2" hidden="1">[4]DebtSupport!$C$9</definedName>
    <definedName name="Debt_Show1_Rate" hidden="1">[5]DebtSupport!$C$9</definedName>
    <definedName name="Debt_Show1_Spread" localSheetId="2" hidden="1">[4]DebtSupport!$C$10</definedName>
    <definedName name="Debt_Show1_Spread" hidden="1">[5]DebtSupport!$C$10</definedName>
    <definedName name="Debt_Show2_Amort" localSheetId="2" hidden="1">[4]DebtSupport!$D$11</definedName>
    <definedName name="Debt_Show2_Amort" hidden="1">[5]DebtSupport!$D$11</definedName>
    <definedName name="Debt_Show2_AmortHC" localSheetId="2" hidden="1">[4]DebtSupport!$D$12</definedName>
    <definedName name="Debt_Show2_AmortHC" hidden="1">[6]DebtSupport!$D$12</definedName>
    <definedName name="Debt_Show2_Amount" localSheetId="2" hidden="1">[4]DebtSupport!$D$6</definedName>
    <definedName name="Debt_Show2_Amount" hidden="1">[5]DebtSupport!$D$6</definedName>
    <definedName name="Debt_Show2_CapEx" localSheetId="2" hidden="1">[4]DebtSupport!$D$3</definedName>
    <definedName name="Debt_Show2_CapEx" hidden="1">[5]DebtSupport!$D$3</definedName>
    <definedName name="Debt_Show2_FundDate" localSheetId="2" hidden="1">[4]DebtSupport!$D$5</definedName>
    <definedName name="Debt_Show2_FundDate" hidden="1">[5]DebtSupport!$D$5</definedName>
    <definedName name="Debt_Show2_FundMethod" localSheetId="2" hidden="1">[4]DebtSupport!$D$4</definedName>
    <definedName name="Debt_Show2_FundMethod" hidden="1">[5]DebtSupport!$D$4</definedName>
    <definedName name="Debt_Show2_FundPercent" localSheetId="2" hidden="1">[4]DebtSupport!$D$7</definedName>
    <definedName name="Debt_Show2_FundPercent" hidden="1">[5]DebtSupport!$D$7</definedName>
    <definedName name="Debt_Show2_FundPoints" localSheetId="2" hidden="1">[4]DebtSupport!$D$8</definedName>
    <definedName name="Debt_Show2_FundPoints" hidden="1">[5]DebtSupport!$D$8</definedName>
    <definedName name="Debt_Show2_Loan" localSheetId="2" hidden="1">[4]DebtSupport!$D$2</definedName>
    <definedName name="Debt_Show2_Loan" hidden="1">[5]DebtSupport!$D$2</definedName>
    <definedName name="Debt_Show2_Rate" localSheetId="2" hidden="1">[4]DebtSupport!$D$9</definedName>
    <definedName name="Debt_Show2_Rate" hidden="1">[5]DebtSupport!$D$9</definedName>
    <definedName name="Debt_Show2_Spread" localSheetId="2" hidden="1">[4]DebtSupport!$D$10</definedName>
    <definedName name="Debt_Show2_Spread" hidden="1">[5]DebtSupport!$D$10</definedName>
    <definedName name="Debt_Show3_Amort" localSheetId="2" hidden="1">[4]DebtSupport!$E$11</definedName>
    <definedName name="Debt_Show3_Amort" hidden="1">[5]DebtSupport!$E$11</definedName>
    <definedName name="Debt_Show3_AmortHC" localSheetId="2" hidden="1">[4]DebtSupport!$E$12</definedName>
    <definedName name="Debt_Show3_AmortHC" hidden="1">[6]DebtSupport!$E$12</definedName>
    <definedName name="Debt_Show3_Amount" localSheetId="2" hidden="1">[4]DebtSupport!$E$6</definedName>
    <definedName name="Debt_Show3_Amount" hidden="1">[5]DebtSupport!$E$6</definedName>
    <definedName name="Debt_Show3_CapEx" localSheetId="2" hidden="1">[4]DebtSupport!$E$3</definedName>
    <definedName name="Debt_Show3_CapEx" hidden="1">[5]DebtSupport!$E$3</definedName>
    <definedName name="Debt_Show3_FundDate" localSheetId="2" hidden="1">[4]DebtSupport!$E$5</definedName>
    <definedName name="Debt_Show3_FundDate" hidden="1">[5]DebtSupport!$E$5</definedName>
    <definedName name="Debt_Show3_FundMethod" localSheetId="2" hidden="1">[4]DebtSupport!$E$4</definedName>
    <definedName name="Debt_Show3_FundMethod" hidden="1">[5]DebtSupport!$E$4</definedName>
    <definedName name="Debt_Show3_FundPercent" localSheetId="2" hidden="1">[4]DebtSupport!$E$7</definedName>
    <definedName name="Debt_Show3_FundPercent" hidden="1">[5]DebtSupport!$E$7</definedName>
    <definedName name="Debt_Show3_FundPoints" localSheetId="2" hidden="1">[4]DebtSupport!$E$8</definedName>
    <definedName name="Debt_Show3_FundPoints" hidden="1">[5]DebtSupport!$E$8</definedName>
    <definedName name="Debt_Show3_Loan" localSheetId="2" hidden="1">[4]DebtSupport!$E$2</definedName>
    <definedName name="Debt_Show3_Loan" hidden="1">[5]DebtSupport!$E$2</definedName>
    <definedName name="Debt_Show3_Rate" localSheetId="2" hidden="1">[4]DebtSupport!$E$9</definedName>
    <definedName name="Debt_Show3_Rate" hidden="1">[5]DebtSupport!$E$9</definedName>
    <definedName name="Debt_Show3_Refi" localSheetId="2" hidden="1">[4]DebtSupport!$E$13</definedName>
    <definedName name="Debt_Show3_Refi" hidden="1">[5]DebtSupport!$E$12</definedName>
    <definedName name="Debt_Show3_Refi1" localSheetId="2" hidden="1">[4]DebtSupport!$E$14</definedName>
    <definedName name="Debt_Show3_Refi1" hidden="1">[5]DebtSupport!$E$13</definedName>
    <definedName name="Debt_Show3_Refi2" localSheetId="2" hidden="1">[4]DebtSupport!$E$15</definedName>
    <definedName name="Debt_Show3_Refi2" hidden="1">[5]DebtSupport!$E$14</definedName>
    <definedName name="Debt_Show3_Spread" localSheetId="2" hidden="1">[4]DebtSupport!$E$10</definedName>
    <definedName name="Debt_Show3_Spread" hidden="1">[5]DebtSupport!$E$10</definedName>
    <definedName name="Debt_SubordinationType2" localSheetId="2" hidden="1">[4]DebtValidation!$J$3</definedName>
    <definedName name="Debt_SubordinationType2" hidden="1">[5]DebtValidation!$J$3</definedName>
    <definedName name="Debt_SubordinationTypes" localSheetId="2" hidden="1">[4]DebtValidation!$J$2:$J$3</definedName>
    <definedName name="Debt_SubordinationTypes" hidden="1">[5]DebtValidation!$J$2:$J$3</definedName>
    <definedName name="Debt_Yes" localSheetId="2" hidden="1">[4]DebtValidation!$K$2</definedName>
    <definedName name="Debt_Yes" hidden="1">[6]DebtValidation!$K$2</definedName>
    <definedName name="Debt_YesNo" localSheetId="2" hidden="1">[4]DebtValidation!$K$2:$K$3</definedName>
    <definedName name="Debt_YesNo" hidden="1">[5]DebtValidation!$K$2:$K$3</definedName>
    <definedName name="Highlighting_Flag" hidden="1">[7]Assumptions!$B$57</definedName>
    <definedName name="IntroPrintArea" localSheetId="13" hidden="1">#REF!</definedName>
    <definedName name="IntroPrintArea" localSheetId="7" hidden="1">#REF!</definedName>
    <definedName name="IntroPrintArea" localSheetId="12" hidden="1">#REF!</definedName>
    <definedName name="IntroPrintArea" localSheetId="8" hidden="1">#REF!</definedName>
    <definedName name="IntroPrintArea" localSheetId="4" hidden="1">#REF!</definedName>
    <definedName name="IntroPrintArea" localSheetId="6" hidden="1">#REF!</definedName>
    <definedName name="IntroPrintArea" localSheetId="10" hidden="1">#REF!</definedName>
    <definedName name="IntroPrintArea" localSheetId="11" hidden="1">#REF!</definedName>
    <definedName name="IntroPrintArea" localSheetId="5" hidden="1">#REF!</definedName>
    <definedName name="IntroPrintArea" localSheetId="9" hidden="1">#REF!</definedName>
    <definedName name="IntroPrintArea" localSheetId="2" hidden="1">#REF!</definedName>
    <definedName name="IntroPrintArea" hidden="1">#REF!</definedName>
    <definedName name="np" localSheetId="13" hidden="1">#REF!</definedName>
    <definedName name="np" localSheetId="7" hidden="1">#REF!</definedName>
    <definedName name="np" localSheetId="12" hidden="1">#REF!</definedName>
    <definedName name="np" localSheetId="4" hidden="1">#REF!</definedName>
    <definedName name="np" localSheetId="6" hidden="1">#REF!</definedName>
    <definedName name="np" localSheetId="10" hidden="1">#REF!</definedName>
    <definedName name="np" localSheetId="11" hidden="1">#REF!</definedName>
    <definedName name="np" localSheetId="9" hidden="1">#REF!</definedName>
    <definedName name="np" localSheetId="2" hidden="1">#REF!</definedName>
    <definedName name="np" hidden="1">#REF!</definedName>
    <definedName name="ok" localSheetId="13" hidden="1">#REF!</definedName>
    <definedName name="ok" localSheetId="7" hidden="1">#REF!</definedName>
    <definedName name="ok" localSheetId="12" hidden="1">#REF!</definedName>
    <definedName name="ok" localSheetId="4" hidden="1">#REF!</definedName>
    <definedName name="ok" localSheetId="6" hidden="1">#REF!</definedName>
    <definedName name="ok" localSheetId="10" hidden="1">#REF!</definedName>
    <definedName name="ok" localSheetId="11" hidden="1">#REF!</definedName>
    <definedName name="ok" localSheetId="9" hidden="1">#REF!</definedName>
    <definedName name="ok" localSheetId="2" hidden="1">#REF!</definedName>
    <definedName name="ok" hidden="1">#REF!</definedName>
    <definedName name="Param_CumRent" localSheetId="13" hidden="1">[5]Settings_Parameters!#REF!</definedName>
    <definedName name="Param_CumRent" localSheetId="7" hidden="1">[5]Settings_Parameters!#REF!</definedName>
    <definedName name="Param_CumRent" localSheetId="12" hidden="1">[5]Settings_Parameters!#REF!</definedName>
    <definedName name="Param_CumRent" localSheetId="8" hidden="1">[5]Settings_Parameters!#REF!</definedName>
    <definedName name="Param_CumRent" localSheetId="4" hidden="1">[5]Settings_Parameters!#REF!</definedName>
    <definedName name="Param_CumRent" localSheetId="6" hidden="1">[5]Settings_Parameters!#REF!</definedName>
    <definedName name="Param_CumRent" localSheetId="10" hidden="1">[5]Settings_Parameters!#REF!</definedName>
    <definedName name="Param_CumRent" localSheetId="11" hidden="1">[5]Settings_Parameters!#REF!</definedName>
    <definedName name="Param_CumRent" localSheetId="5" hidden="1">[5]Settings_Parameters!#REF!</definedName>
    <definedName name="Param_CumRent" localSheetId="9" hidden="1">[5]Settings_Parameters!#REF!</definedName>
    <definedName name="Param_CumRent" localSheetId="2" hidden="1">[4]Settings_Parameters!#REF!</definedName>
    <definedName name="Param_CumRent" hidden="1">[5]Settings_Parameters!#REF!</definedName>
    <definedName name="Param_CurrentDate" localSheetId="2" hidden="1">[4]Settings_Parameters!$B$8</definedName>
    <definedName name="Param_CurrentDate" hidden="1">[6]Settings_Parameters!$B$8</definedName>
    <definedName name="Param_DRCredit" localSheetId="13" hidden="1">[5]Settings_Parameters!#REF!</definedName>
    <definedName name="Param_DRCredit" localSheetId="7" hidden="1">[5]Settings_Parameters!#REF!</definedName>
    <definedName name="Param_DRCredit" localSheetId="12" hidden="1">[5]Settings_Parameters!#REF!</definedName>
    <definedName name="Param_DRCredit" localSheetId="8" hidden="1">[5]Settings_Parameters!#REF!</definedName>
    <definedName name="Param_DRCredit" localSheetId="4" hidden="1">[5]Settings_Parameters!#REF!</definedName>
    <definedName name="Param_DRCredit" localSheetId="6" hidden="1">[5]Settings_Parameters!#REF!</definedName>
    <definedName name="Param_DRCredit" localSheetId="10" hidden="1">[5]Settings_Parameters!#REF!</definedName>
    <definedName name="Param_DRCredit" localSheetId="11" hidden="1">[5]Settings_Parameters!#REF!</definedName>
    <definedName name="Param_DRCredit" localSheetId="5" hidden="1">[5]Settings_Parameters!#REF!</definedName>
    <definedName name="Param_DRCredit" localSheetId="9" hidden="1">[5]Settings_Parameters!#REF!</definedName>
    <definedName name="Param_DRCredit" localSheetId="2" hidden="1">[4]Settings_Parameters!#REF!</definedName>
    <definedName name="Param_DRCredit" hidden="1">[5]Settings_Parameters!#REF!</definedName>
    <definedName name="Param_DRNonCredit" localSheetId="13" hidden="1">[5]Settings_Parameters!#REF!</definedName>
    <definedName name="Param_DRNonCredit" localSheetId="7" hidden="1">[5]Settings_Parameters!#REF!</definedName>
    <definedName name="Param_DRNonCredit" localSheetId="12" hidden="1">[5]Settings_Parameters!#REF!</definedName>
    <definedName name="Param_DRNonCredit" localSheetId="8" hidden="1">[5]Settings_Parameters!#REF!</definedName>
    <definedName name="Param_DRNonCredit" localSheetId="4" hidden="1">[5]Settings_Parameters!#REF!</definedName>
    <definedName name="Param_DRNonCredit" localSheetId="6" hidden="1">[5]Settings_Parameters!#REF!</definedName>
    <definedName name="Param_DRNonCredit" localSheetId="10" hidden="1">[5]Settings_Parameters!#REF!</definedName>
    <definedName name="Param_DRNonCredit" localSheetId="11" hidden="1">[5]Settings_Parameters!#REF!</definedName>
    <definedName name="Param_DRNonCredit" localSheetId="5" hidden="1">[5]Settings_Parameters!#REF!</definedName>
    <definedName name="Param_DRNonCredit" localSheetId="9" hidden="1">[5]Settings_Parameters!#REF!</definedName>
    <definedName name="Param_DRNonCredit" localSheetId="2" hidden="1">[4]Settings_Parameters!#REF!</definedName>
    <definedName name="Param_DRNonCredit" hidden="1">[5]Settings_Parameters!#REF!</definedName>
    <definedName name="Param_IncludeCPI" localSheetId="13" hidden="1">[5]Settings_Parameters!#REF!</definedName>
    <definedName name="Param_IncludeCPI" localSheetId="7" hidden="1">[5]Settings_Parameters!#REF!</definedName>
    <definedName name="Param_IncludeCPI" localSheetId="12" hidden="1">[5]Settings_Parameters!#REF!</definedName>
    <definedName name="Param_IncludeCPI" localSheetId="8" hidden="1">[5]Settings_Parameters!#REF!</definedName>
    <definedName name="Param_IncludeCPI" localSheetId="4" hidden="1">[5]Settings_Parameters!#REF!</definedName>
    <definedName name="Param_IncludeCPI" localSheetId="6" hidden="1">[5]Settings_Parameters!#REF!</definedName>
    <definedName name="Param_IncludeCPI" localSheetId="10" hidden="1">[5]Settings_Parameters!#REF!</definedName>
    <definedName name="Param_IncludeCPI" localSheetId="11" hidden="1">[5]Settings_Parameters!#REF!</definedName>
    <definedName name="Param_IncludeCPI" localSheetId="5" hidden="1">[5]Settings_Parameters!#REF!</definedName>
    <definedName name="Param_IncludeCPI" localSheetId="9" hidden="1">[5]Settings_Parameters!#REF!</definedName>
    <definedName name="Param_IncludeCPI" localSheetId="2" hidden="1">[4]Settings_Parameters!#REF!</definedName>
    <definedName name="Param_IncludeCPI" hidden="1">[5]Settings_Parameters!#REF!</definedName>
    <definedName name="Param_IncludePercentRent" localSheetId="13" hidden="1">[5]Settings_Parameters!#REF!</definedName>
    <definedName name="Param_IncludePercentRent" localSheetId="7" hidden="1">[5]Settings_Parameters!#REF!</definedName>
    <definedName name="Param_IncludePercentRent" localSheetId="12" hidden="1">[5]Settings_Parameters!#REF!</definedName>
    <definedName name="Param_IncludePercentRent" localSheetId="8" hidden="1">[5]Settings_Parameters!#REF!</definedName>
    <definedName name="Param_IncludePercentRent" localSheetId="4" hidden="1">[5]Settings_Parameters!#REF!</definedName>
    <definedName name="Param_IncludePercentRent" localSheetId="6" hidden="1">[5]Settings_Parameters!#REF!</definedName>
    <definedName name="Param_IncludePercentRent" localSheetId="10" hidden="1">[5]Settings_Parameters!#REF!</definedName>
    <definedName name="Param_IncludePercentRent" localSheetId="11" hidden="1">[5]Settings_Parameters!#REF!</definedName>
    <definedName name="Param_IncludePercentRent" localSheetId="5" hidden="1">[5]Settings_Parameters!#REF!</definedName>
    <definedName name="Param_IncludePercentRent" localSheetId="9" hidden="1">[5]Settings_Parameters!#REF!</definedName>
    <definedName name="Param_IncludePercentRent" localSheetId="2" hidden="1">[4]Settings_Parameters!#REF!</definedName>
    <definedName name="Param_IncludePercentRent" hidden="1">[5]Settings_Parameters!#REF!</definedName>
    <definedName name="Param_IncludePW" localSheetId="13" hidden="1">[5]Settings_Parameters!#REF!</definedName>
    <definedName name="Param_IncludePW" localSheetId="7" hidden="1">[5]Settings_Parameters!#REF!</definedName>
    <definedName name="Param_IncludePW" localSheetId="12" hidden="1">[5]Settings_Parameters!#REF!</definedName>
    <definedName name="Param_IncludePW" localSheetId="8" hidden="1">[5]Settings_Parameters!#REF!</definedName>
    <definedName name="Param_IncludePW" localSheetId="4" hidden="1">[5]Settings_Parameters!#REF!</definedName>
    <definedName name="Param_IncludePW" localSheetId="6" hidden="1">[5]Settings_Parameters!#REF!</definedName>
    <definedName name="Param_IncludePW" localSheetId="10" hidden="1">[5]Settings_Parameters!#REF!</definedName>
    <definedName name="Param_IncludePW" localSheetId="11" hidden="1">[5]Settings_Parameters!#REF!</definedName>
    <definedName name="Param_IncludePW" localSheetId="5" hidden="1">[5]Settings_Parameters!#REF!</definedName>
    <definedName name="Param_IncludePW" localSheetId="9" hidden="1">[5]Settings_Parameters!#REF!</definedName>
    <definedName name="Param_IncludePW" localSheetId="2" hidden="1">[4]Settings_Parameters!#REF!</definedName>
    <definedName name="Param_IncludePW" hidden="1">[5]Settings_Parameters!#REF!</definedName>
    <definedName name="Param_Inclusion" localSheetId="13" hidden="1">[5]Settings_Parameters!#REF!</definedName>
    <definedName name="Param_Inclusion" localSheetId="7" hidden="1">[5]Settings_Parameters!#REF!</definedName>
    <definedName name="Param_Inclusion" localSheetId="12" hidden="1">[5]Settings_Parameters!#REF!</definedName>
    <definedName name="Param_Inclusion" localSheetId="8" hidden="1">[5]Settings_Parameters!#REF!</definedName>
    <definedName name="Param_Inclusion" localSheetId="4" hidden="1">[5]Settings_Parameters!#REF!</definedName>
    <definedName name="Param_Inclusion" localSheetId="6" hidden="1">[5]Settings_Parameters!#REF!</definedName>
    <definedName name="Param_Inclusion" localSheetId="10" hidden="1">[5]Settings_Parameters!#REF!</definedName>
    <definedName name="Param_Inclusion" localSheetId="11" hidden="1">[5]Settings_Parameters!#REF!</definedName>
    <definedName name="Param_Inclusion" localSheetId="5" hidden="1">[5]Settings_Parameters!#REF!</definedName>
    <definedName name="Param_Inclusion" localSheetId="9" hidden="1">[5]Settings_Parameters!#REF!</definedName>
    <definedName name="Param_Inclusion" localSheetId="2" hidden="1">[4]Settings_Parameters!#REF!</definedName>
    <definedName name="Param_Inclusion" hidden="1">[5]Settings_Parameters!#REF!</definedName>
    <definedName name="Param_PVAbatement" localSheetId="13" hidden="1">[5]Settings_Parameters!#REF!</definedName>
    <definedName name="Param_PVAbatement" localSheetId="7" hidden="1">[5]Settings_Parameters!#REF!</definedName>
    <definedName name="Param_PVAbatement" localSheetId="12" hidden="1">[5]Settings_Parameters!#REF!</definedName>
    <definedName name="Param_PVAbatement" localSheetId="8" hidden="1">[5]Settings_Parameters!#REF!</definedName>
    <definedName name="Param_PVAbatement" localSheetId="4" hidden="1">[5]Settings_Parameters!#REF!</definedName>
    <definedName name="Param_PVAbatement" localSheetId="6" hidden="1">[5]Settings_Parameters!#REF!</definedName>
    <definedName name="Param_PVAbatement" localSheetId="10" hidden="1">[5]Settings_Parameters!#REF!</definedName>
    <definedName name="Param_PVAbatement" localSheetId="11" hidden="1">[5]Settings_Parameters!#REF!</definedName>
    <definedName name="Param_PVAbatement" localSheetId="5" hidden="1">[5]Settings_Parameters!#REF!</definedName>
    <definedName name="Param_PVAbatement" localSheetId="9" hidden="1">[5]Settings_Parameters!#REF!</definedName>
    <definedName name="Param_PVAbatement" localSheetId="2" hidden="1">[4]Settings_Parameters!#REF!</definedName>
    <definedName name="Param_PVAbatement" hidden="1">[5]Settings_Parameters!#REF!</definedName>
    <definedName name="Param_SLAbatement" localSheetId="13" hidden="1">[5]Settings_Parameters!#REF!</definedName>
    <definedName name="Param_SLAbatement" localSheetId="7" hidden="1">[5]Settings_Parameters!#REF!</definedName>
    <definedName name="Param_SLAbatement" localSheetId="12" hidden="1">[5]Settings_Parameters!#REF!</definedName>
    <definedName name="Param_SLAbatement" localSheetId="8" hidden="1">[5]Settings_Parameters!#REF!</definedName>
    <definedName name="Param_SLAbatement" localSheetId="4" hidden="1">[5]Settings_Parameters!#REF!</definedName>
    <definedName name="Param_SLAbatement" localSheetId="6" hidden="1">[5]Settings_Parameters!#REF!</definedName>
    <definedName name="Param_SLAbatement" localSheetId="10" hidden="1">[5]Settings_Parameters!#REF!</definedName>
    <definedName name="Param_SLAbatement" localSheetId="11" hidden="1">[5]Settings_Parameters!#REF!</definedName>
    <definedName name="Param_SLAbatement" localSheetId="5" hidden="1">[5]Settings_Parameters!#REF!</definedName>
    <definedName name="Param_SLAbatement" localSheetId="9" hidden="1">[5]Settings_Parameters!#REF!</definedName>
    <definedName name="Param_SLAbatement" localSheetId="2" hidden="1">[4]Settings_Parameters!#REF!</definedName>
    <definedName name="Param_SLAbatement" hidden="1">[5]Settings_Parameters!#REF!</definedName>
    <definedName name="Param_VacMarket" localSheetId="13" hidden="1">[5]Settings_Parameters!#REF!</definedName>
    <definedName name="Param_VacMarket" localSheetId="7" hidden="1">[5]Settings_Parameters!#REF!</definedName>
    <definedName name="Param_VacMarket" localSheetId="12" hidden="1">[5]Settings_Parameters!#REF!</definedName>
    <definedName name="Param_VacMarket" localSheetId="8" hidden="1">[5]Settings_Parameters!#REF!</definedName>
    <definedName name="Param_VacMarket" localSheetId="4" hidden="1">[5]Settings_Parameters!#REF!</definedName>
    <definedName name="Param_VacMarket" localSheetId="6" hidden="1">[5]Settings_Parameters!#REF!</definedName>
    <definedName name="Param_VacMarket" localSheetId="10" hidden="1">[5]Settings_Parameters!#REF!</definedName>
    <definedName name="Param_VacMarket" localSheetId="11" hidden="1">[5]Settings_Parameters!#REF!</definedName>
    <definedName name="Param_VacMarket" localSheetId="5" hidden="1">[5]Settings_Parameters!#REF!</definedName>
    <definedName name="Param_VacMarket" localSheetId="9" hidden="1">[5]Settings_Parameters!#REF!</definedName>
    <definedName name="Param_VacMarket" localSheetId="2" hidden="1">[4]Settings_Parameters!#REF!</definedName>
    <definedName name="Param_VacMarket" hidden="1">[5]Settings_Parameters!#REF!</definedName>
    <definedName name="Param_VacRenew" localSheetId="13" hidden="1">[5]Settings_Parameters!#REF!</definedName>
    <definedName name="Param_VacRenew" localSheetId="7" hidden="1">[5]Settings_Parameters!#REF!</definedName>
    <definedName name="Param_VacRenew" localSheetId="12" hidden="1">[5]Settings_Parameters!#REF!</definedName>
    <definedName name="Param_VacRenew" localSheetId="8" hidden="1">[5]Settings_Parameters!#REF!</definedName>
    <definedName name="Param_VacRenew" localSheetId="4" hidden="1">[5]Settings_Parameters!#REF!</definedName>
    <definedName name="Param_VacRenew" localSheetId="6" hidden="1">[5]Settings_Parameters!#REF!</definedName>
    <definedName name="Param_VacRenew" localSheetId="10" hidden="1">[5]Settings_Parameters!#REF!</definedName>
    <definedName name="Param_VacRenew" localSheetId="11" hidden="1">[5]Settings_Parameters!#REF!</definedName>
    <definedName name="Param_VacRenew" localSheetId="5" hidden="1">[5]Settings_Parameters!#REF!</definedName>
    <definedName name="Param_VacRenew" localSheetId="9" hidden="1">[5]Settings_Parameters!#REF!</definedName>
    <definedName name="Param_VacRenew" localSheetId="2" hidden="1">[4]Settings_Parameters!#REF!</definedName>
    <definedName name="Param_VacRenew" hidden="1">[5]Settings_Parameters!#REF!</definedName>
    <definedName name="Param_VacVacate" localSheetId="13" hidden="1">[5]Settings_Parameters!#REF!</definedName>
    <definedName name="Param_VacVacate" localSheetId="7" hidden="1">[5]Settings_Parameters!#REF!</definedName>
    <definedName name="Param_VacVacate" localSheetId="12" hidden="1">[5]Settings_Parameters!#REF!</definedName>
    <definedName name="Param_VacVacate" localSheetId="8" hidden="1">[5]Settings_Parameters!#REF!</definedName>
    <definedName name="Param_VacVacate" localSheetId="4" hidden="1">[5]Settings_Parameters!#REF!</definedName>
    <definedName name="Param_VacVacate" localSheetId="6" hidden="1">[5]Settings_Parameters!#REF!</definedName>
    <definedName name="Param_VacVacate" localSheetId="10" hidden="1">[5]Settings_Parameters!#REF!</definedName>
    <definedName name="Param_VacVacate" localSheetId="11" hidden="1">[5]Settings_Parameters!#REF!</definedName>
    <definedName name="Param_VacVacate" localSheetId="5" hidden="1">[5]Settings_Parameters!#REF!</definedName>
    <definedName name="Param_VacVacate" localSheetId="9" hidden="1">[5]Settings_Parameters!#REF!</definedName>
    <definedName name="Param_VacVacate" localSheetId="2" hidden="1">[4]Settings_Parameters!#REF!</definedName>
    <definedName name="Param_VacVacate" hidden="1">[5]Settings_Parameters!#REF!</definedName>
    <definedName name="RLAINPUT_DebtLoan1CapEx" localSheetId="13" hidden="1">#REF!</definedName>
    <definedName name="RLAINPUT_DebtLoan1CapEx" localSheetId="7" hidden="1">#REF!</definedName>
    <definedName name="RLAINPUT_DebtLoan1CapEx" localSheetId="12" hidden="1">#REF!</definedName>
    <definedName name="RLAINPUT_DebtLoan1CapEx" localSheetId="8" hidden="1">#REF!</definedName>
    <definedName name="RLAINPUT_DebtLoan1CapEx" localSheetId="4" hidden="1">#REF!</definedName>
    <definedName name="RLAINPUT_DebtLoan1CapEx" localSheetId="6" hidden="1">#REF!</definedName>
    <definedName name="RLAINPUT_DebtLoan1CapEx" localSheetId="10" hidden="1">#REF!</definedName>
    <definedName name="RLAINPUT_DebtLoan1CapEx" localSheetId="11" hidden="1">#REF!</definedName>
    <definedName name="RLAINPUT_DebtLoan1CapEx" localSheetId="5" hidden="1">#REF!</definedName>
    <definedName name="RLAINPUT_DebtLoan1CapEx" localSheetId="9" hidden="1">#REF!</definedName>
    <definedName name="RLAINPUT_DebtLoan1CapEx" hidden="1">#REF!</definedName>
    <definedName name="RLAINPUT_DebtLoan1Funding" localSheetId="13" hidden="1">#REF!,#REF!,#REF!</definedName>
    <definedName name="RLAINPUT_DebtLoan1Funding" localSheetId="7" hidden="1">#REF!,#REF!,#REF!</definedName>
    <definedName name="RLAINPUT_DebtLoan1Funding" localSheetId="12" hidden="1">#REF!,#REF!,#REF!</definedName>
    <definedName name="RLAINPUT_DebtLoan1Funding" localSheetId="8" hidden="1">#REF!,#REF!,#REF!</definedName>
    <definedName name="RLAINPUT_DebtLoan1Funding" localSheetId="4" hidden="1">#REF!,#REF!,#REF!</definedName>
    <definedName name="RLAINPUT_DebtLoan1Funding" localSheetId="6" hidden="1">#REF!,#REF!,#REF!</definedName>
    <definedName name="RLAINPUT_DebtLoan1Funding" localSheetId="10" hidden="1">#REF!,#REF!,#REF!</definedName>
    <definedName name="RLAINPUT_DebtLoan1Funding" localSheetId="11" hidden="1">#REF!,#REF!,#REF!</definedName>
    <definedName name="RLAINPUT_DebtLoan1Funding" localSheetId="5" hidden="1">#REF!,#REF!,#REF!</definedName>
    <definedName name="RLAINPUT_DebtLoan1Funding" localSheetId="9" hidden="1">#REF!,#REF!,#REF!</definedName>
    <definedName name="RLAINPUT_DebtLoan1Funding" localSheetId="2" hidden="1">'[4]Debt Inputs'!$J$24,'[4]Debt Inputs'!$J$26,'[4]Debt Inputs'!$J$28:$J$29</definedName>
    <definedName name="RLAINPUT_DebtLoan1Funding" hidden="1">#REF!,#REF!,#REF!</definedName>
    <definedName name="RLAINPUT_DebtLoan1Gen1" localSheetId="13" hidden="1">#REF!</definedName>
    <definedName name="RLAINPUT_DebtLoan1Gen1" localSheetId="7" hidden="1">#REF!</definedName>
    <definedName name="RLAINPUT_DebtLoan1Gen1" localSheetId="12" hidden="1">#REF!</definedName>
    <definedName name="RLAINPUT_DebtLoan1Gen1" localSheetId="8" hidden="1">#REF!</definedName>
    <definedName name="RLAINPUT_DebtLoan1Gen1" localSheetId="4" hidden="1">#REF!</definedName>
    <definedName name="RLAINPUT_DebtLoan1Gen1" localSheetId="6" hidden="1">#REF!</definedName>
    <definedName name="RLAINPUT_DebtLoan1Gen1" localSheetId="10" hidden="1">#REF!</definedName>
    <definedName name="RLAINPUT_DebtLoan1Gen1" localSheetId="11" hidden="1">#REF!</definedName>
    <definedName name="RLAINPUT_DebtLoan1Gen1" localSheetId="5" hidden="1">#REF!</definedName>
    <definedName name="RLAINPUT_DebtLoan1Gen1" localSheetId="9" hidden="1">#REF!</definedName>
    <definedName name="RLAINPUT_DebtLoan1Gen1" hidden="1">#REF!</definedName>
    <definedName name="RLAINPUT_DebtLoan1Gen2" localSheetId="13" hidden="1">#REF!</definedName>
    <definedName name="RLAINPUT_DebtLoan1Gen2" localSheetId="7" hidden="1">#REF!</definedName>
    <definedName name="RLAINPUT_DebtLoan1Gen2" localSheetId="12" hidden="1">#REF!</definedName>
    <definedName name="RLAINPUT_DebtLoan1Gen2" localSheetId="8" hidden="1">#REF!</definedName>
    <definedName name="RLAINPUT_DebtLoan1Gen2" localSheetId="4" hidden="1">#REF!</definedName>
    <definedName name="RLAINPUT_DebtLoan1Gen2" localSheetId="6" hidden="1">#REF!</definedName>
    <definedName name="RLAINPUT_DebtLoan1Gen2" localSheetId="10" hidden="1">#REF!</definedName>
    <definedName name="RLAINPUT_DebtLoan1Gen2" localSheetId="11" hidden="1">#REF!</definedName>
    <definedName name="RLAINPUT_DebtLoan1Gen2" localSheetId="5" hidden="1">#REF!</definedName>
    <definedName name="RLAINPUT_DebtLoan1Gen2" localSheetId="9" hidden="1">#REF!</definedName>
    <definedName name="RLAINPUT_DebtLoan1Gen2" hidden="1">#REF!</definedName>
    <definedName name="RLAINPUT_DebtLoan1Payment" localSheetId="13" hidden="1">#REF!</definedName>
    <definedName name="RLAINPUT_DebtLoan1Payment" localSheetId="7" hidden="1">#REF!</definedName>
    <definedName name="RLAINPUT_DebtLoan1Payment" localSheetId="12" hidden="1">#REF!</definedName>
    <definedName name="RLAINPUT_DebtLoan1Payment" localSheetId="8" hidden="1">#REF!</definedName>
    <definedName name="RLAINPUT_DebtLoan1Payment" localSheetId="4" hidden="1">#REF!</definedName>
    <definedName name="RLAINPUT_DebtLoan1Payment" localSheetId="6" hidden="1">#REF!</definedName>
    <definedName name="RLAINPUT_DebtLoan1Payment" localSheetId="10" hidden="1">#REF!</definedName>
    <definedName name="RLAINPUT_DebtLoan1Payment" localSheetId="11" hidden="1">#REF!</definedName>
    <definedName name="RLAINPUT_DebtLoan1Payment" localSheetId="5" hidden="1">#REF!</definedName>
    <definedName name="RLAINPUT_DebtLoan1Payment" localSheetId="9" hidden="1">#REF!</definedName>
    <definedName name="RLAINPUT_DebtLoan1Payment" hidden="1">#REF!</definedName>
    <definedName name="RLAINPUT_DebtLoan2CapEx" localSheetId="13" hidden="1">#REF!</definedName>
    <definedName name="RLAINPUT_DebtLoan2CapEx" localSheetId="7" hidden="1">#REF!</definedName>
    <definedName name="RLAINPUT_DebtLoan2CapEx" localSheetId="12" hidden="1">#REF!</definedName>
    <definedName name="RLAINPUT_DebtLoan2CapEx" localSheetId="8" hidden="1">#REF!</definedName>
    <definedName name="RLAINPUT_DebtLoan2CapEx" localSheetId="4" hidden="1">#REF!</definedName>
    <definedName name="RLAINPUT_DebtLoan2CapEx" localSheetId="6" hidden="1">#REF!</definedName>
    <definedName name="RLAINPUT_DebtLoan2CapEx" localSheetId="10" hidden="1">#REF!</definedName>
    <definedName name="RLAINPUT_DebtLoan2CapEx" localSheetId="11" hidden="1">#REF!</definedName>
    <definedName name="RLAINPUT_DebtLoan2CapEx" localSheetId="5" hidden="1">#REF!</definedName>
    <definedName name="RLAINPUT_DebtLoan2CapEx" localSheetId="9" hidden="1">#REF!</definedName>
    <definedName name="RLAINPUT_DebtLoan2CapEx" hidden="1">#REF!</definedName>
    <definedName name="RLAINPUT_DebtLoan2Funding" localSheetId="13" hidden="1">#REF!,#REF!,#REF!</definedName>
    <definedName name="RLAINPUT_DebtLoan2Funding" localSheetId="7" hidden="1">#REF!,#REF!,#REF!</definedName>
    <definedName name="RLAINPUT_DebtLoan2Funding" localSheetId="12" hidden="1">#REF!,#REF!,#REF!</definedName>
    <definedName name="RLAINPUT_DebtLoan2Funding" localSheetId="8" hidden="1">#REF!,#REF!,#REF!</definedName>
    <definedName name="RLAINPUT_DebtLoan2Funding" localSheetId="4" hidden="1">#REF!,#REF!,#REF!</definedName>
    <definedName name="RLAINPUT_DebtLoan2Funding" localSheetId="6" hidden="1">#REF!,#REF!,#REF!</definedName>
    <definedName name="RLAINPUT_DebtLoan2Funding" localSheetId="10" hidden="1">#REF!,#REF!,#REF!</definedName>
    <definedName name="RLAINPUT_DebtLoan2Funding" localSheetId="11" hidden="1">#REF!,#REF!,#REF!</definedName>
    <definedName name="RLAINPUT_DebtLoan2Funding" localSheetId="5" hidden="1">#REF!,#REF!,#REF!</definedName>
    <definedName name="RLAINPUT_DebtLoan2Funding" localSheetId="9" hidden="1">#REF!,#REF!,#REF!</definedName>
    <definedName name="RLAINPUT_DebtLoan2Funding" localSheetId="2" hidden="1">'[4]Debt Inputs'!$W$24,'[4]Debt Inputs'!$W$26,'[4]Debt Inputs'!$W$28:$W$29</definedName>
    <definedName name="RLAINPUT_DebtLoan2Funding" hidden="1">#REF!,#REF!,#REF!</definedName>
    <definedName name="RLAINPUT_DebtLoan2Gen1" localSheetId="13" hidden="1">#REF!</definedName>
    <definedName name="RLAINPUT_DebtLoan2Gen1" localSheetId="7" hidden="1">#REF!</definedName>
    <definedName name="RLAINPUT_DebtLoan2Gen1" localSheetId="12" hidden="1">#REF!</definedName>
    <definedName name="RLAINPUT_DebtLoan2Gen1" localSheetId="8" hidden="1">#REF!</definedName>
    <definedName name="RLAINPUT_DebtLoan2Gen1" localSheetId="4" hidden="1">#REF!</definedName>
    <definedName name="RLAINPUT_DebtLoan2Gen1" localSheetId="6" hidden="1">#REF!</definedName>
    <definedName name="RLAINPUT_DebtLoan2Gen1" localSheetId="10" hidden="1">#REF!</definedName>
    <definedName name="RLAINPUT_DebtLoan2Gen1" localSheetId="11" hidden="1">#REF!</definedName>
    <definedName name="RLAINPUT_DebtLoan2Gen1" localSheetId="5" hidden="1">#REF!</definedName>
    <definedName name="RLAINPUT_DebtLoan2Gen1" localSheetId="9" hidden="1">#REF!</definedName>
    <definedName name="RLAINPUT_DebtLoan2Gen1" hidden="1">#REF!</definedName>
    <definedName name="RLAINPUT_DebtLoan2Gen2" localSheetId="13" hidden="1">#REF!</definedName>
    <definedName name="RLAINPUT_DebtLoan2Gen2" localSheetId="7" hidden="1">#REF!</definedName>
    <definedName name="RLAINPUT_DebtLoan2Gen2" localSheetId="12" hidden="1">#REF!</definedName>
    <definedName name="RLAINPUT_DebtLoan2Gen2" localSheetId="8" hidden="1">#REF!</definedName>
    <definedName name="RLAINPUT_DebtLoan2Gen2" localSheetId="4" hidden="1">#REF!</definedName>
    <definedName name="RLAINPUT_DebtLoan2Gen2" localSheetId="6" hidden="1">#REF!</definedName>
    <definedName name="RLAINPUT_DebtLoan2Gen2" localSheetId="10" hidden="1">#REF!</definedName>
    <definedName name="RLAINPUT_DebtLoan2Gen2" localSheetId="11" hidden="1">#REF!</definedName>
    <definedName name="RLAINPUT_DebtLoan2Gen2" localSheetId="5" hidden="1">#REF!</definedName>
    <definedName name="RLAINPUT_DebtLoan2Gen2" localSheetId="9" hidden="1">#REF!</definedName>
    <definedName name="RLAINPUT_DebtLoan2Gen2" hidden="1">#REF!</definedName>
    <definedName name="RLAINPUT_DebtLoan2Payment" localSheetId="13" hidden="1">#REF!</definedName>
    <definedName name="RLAINPUT_DebtLoan2Payment" localSheetId="7" hidden="1">#REF!</definedName>
    <definedName name="RLAINPUT_DebtLoan2Payment" localSheetId="12" hidden="1">#REF!</definedName>
    <definedName name="RLAINPUT_DebtLoan2Payment" localSheetId="8" hidden="1">#REF!</definedName>
    <definedName name="RLAINPUT_DebtLoan2Payment" localSheetId="4" hidden="1">#REF!</definedName>
    <definedName name="RLAINPUT_DebtLoan2Payment" localSheetId="6" hidden="1">#REF!</definedName>
    <definedName name="RLAINPUT_DebtLoan2Payment" localSheetId="10" hidden="1">#REF!</definedName>
    <definedName name="RLAINPUT_DebtLoan2Payment" localSheetId="11" hidden="1">#REF!</definedName>
    <definedName name="RLAINPUT_DebtLoan2Payment" localSheetId="5" hidden="1">#REF!</definedName>
    <definedName name="RLAINPUT_DebtLoan2Payment" localSheetId="9" hidden="1">#REF!</definedName>
    <definedName name="RLAINPUT_DebtLoan2Payment" hidden="1">#REF!</definedName>
    <definedName name="RLAINPUT_DebtLoan3CapEx" localSheetId="13" hidden="1">#REF!</definedName>
    <definedName name="RLAINPUT_DebtLoan3CapEx" localSheetId="7" hidden="1">#REF!</definedName>
    <definedName name="RLAINPUT_DebtLoan3CapEx" localSheetId="12" hidden="1">#REF!</definedName>
    <definedName name="RLAINPUT_DebtLoan3CapEx" localSheetId="8" hidden="1">#REF!</definedName>
    <definedName name="RLAINPUT_DebtLoan3CapEx" localSheetId="4" hidden="1">#REF!</definedName>
    <definedName name="RLAINPUT_DebtLoan3CapEx" localSheetId="6" hidden="1">#REF!</definedName>
    <definedName name="RLAINPUT_DebtLoan3CapEx" localSheetId="10" hidden="1">#REF!</definedName>
    <definedName name="RLAINPUT_DebtLoan3CapEx" localSheetId="11" hidden="1">#REF!</definedName>
    <definedName name="RLAINPUT_DebtLoan3CapEx" localSheetId="5" hidden="1">#REF!</definedName>
    <definedName name="RLAINPUT_DebtLoan3CapEx" localSheetId="9" hidden="1">#REF!</definedName>
    <definedName name="RLAINPUT_DebtLoan3CapEx" hidden="1">#REF!</definedName>
    <definedName name="RLAINPUT_DebtLoan3Funding" localSheetId="13" hidden="1">#REF!,#REF!,#REF!</definedName>
    <definedName name="RLAINPUT_DebtLoan3Funding" localSheetId="7" hidden="1">#REF!,#REF!,#REF!</definedName>
    <definedName name="RLAINPUT_DebtLoan3Funding" localSheetId="12" hidden="1">#REF!,#REF!,#REF!</definedName>
    <definedName name="RLAINPUT_DebtLoan3Funding" localSheetId="8" hidden="1">#REF!,#REF!,#REF!</definedName>
    <definedName name="RLAINPUT_DebtLoan3Funding" localSheetId="4" hidden="1">#REF!,#REF!,#REF!</definedName>
    <definedName name="RLAINPUT_DebtLoan3Funding" localSheetId="6" hidden="1">#REF!,#REF!,#REF!</definedName>
    <definedName name="RLAINPUT_DebtLoan3Funding" localSheetId="10" hidden="1">#REF!,#REF!,#REF!</definedName>
    <definedName name="RLAINPUT_DebtLoan3Funding" localSheetId="11" hidden="1">#REF!,#REF!,#REF!</definedName>
    <definedName name="RLAINPUT_DebtLoan3Funding" localSheetId="5" hidden="1">#REF!,#REF!,#REF!</definedName>
    <definedName name="RLAINPUT_DebtLoan3Funding" localSheetId="9" hidden="1">#REF!,#REF!,#REF!</definedName>
    <definedName name="RLAINPUT_DebtLoan3Funding" localSheetId="2" hidden="1">'[4]Debt Inputs'!$AJ$24,'[4]Debt Inputs'!$AJ$26,'[4]Debt Inputs'!$AJ$28:$AJ$29</definedName>
    <definedName name="RLAINPUT_DebtLoan3Funding" hidden="1">#REF!,#REF!,#REF!</definedName>
    <definedName name="RLAINPUT_DebtLoan3Gen1" localSheetId="13" hidden="1">#REF!</definedName>
    <definedName name="RLAINPUT_DebtLoan3Gen1" localSheetId="7" hidden="1">#REF!</definedName>
    <definedName name="RLAINPUT_DebtLoan3Gen1" localSheetId="12" hidden="1">#REF!</definedName>
    <definedName name="RLAINPUT_DebtLoan3Gen1" localSheetId="8" hidden="1">#REF!</definedName>
    <definedName name="RLAINPUT_DebtLoan3Gen1" localSheetId="4" hidden="1">#REF!</definedName>
    <definedName name="RLAINPUT_DebtLoan3Gen1" localSheetId="6" hidden="1">#REF!</definedName>
    <definedName name="RLAINPUT_DebtLoan3Gen1" localSheetId="10" hidden="1">#REF!</definedName>
    <definedName name="RLAINPUT_DebtLoan3Gen1" localSheetId="11" hidden="1">#REF!</definedName>
    <definedName name="RLAINPUT_DebtLoan3Gen1" localSheetId="5" hidden="1">#REF!</definedName>
    <definedName name="RLAINPUT_DebtLoan3Gen1" localSheetId="9" hidden="1">#REF!</definedName>
    <definedName name="RLAINPUT_DebtLoan3Gen1" hidden="1">#REF!</definedName>
    <definedName name="RLAINPUT_DebtLoan3Gen2" localSheetId="13" hidden="1">#REF!</definedName>
    <definedName name="RLAINPUT_DebtLoan3Gen2" localSheetId="7" hidden="1">#REF!</definedName>
    <definedName name="RLAINPUT_DebtLoan3Gen2" localSheetId="12" hidden="1">#REF!</definedName>
    <definedName name="RLAINPUT_DebtLoan3Gen2" localSheetId="8" hidden="1">#REF!</definedName>
    <definedName name="RLAINPUT_DebtLoan3Gen2" localSheetId="4" hidden="1">#REF!</definedName>
    <definedName name="RLAINPUT_DebtLoan3Gen2" localSheetId="6" hidden="1">#REF!</definedName>
    <definedName name="RLAINPUT_DebtLoan3Gen2" localSheetId="10" hidden="1">#REF!</definedName>
    <definedName name="RLAINPUT_DebtLoan3Gen2" localSheetId="11" hidden="1">#REF!</definedName>
    <definedName name="RLAINPUT_DebtLoan3Gen2" localSheetId="5" hidden="1">#REF!</definedName>
    <definedName name="RLAINPUT_DebtLoan3Gen2" localSheetId="9" hidden="1">#REF!</definedName>
    <definedName name="RLAINPUT_DebtLoan3Gen2" hidden="1">#REF!</definedName>
    <definedName name="RLAINPUT_DebtLoan3Payment" localSheetId="13" hidden="1">#REF!</definedName>
    <definedName name="RLAINPUT_DebtLoan3Payment" localSheetId="7" hidden="1">#REF!</definedName>
    <definedName name="RLAINPUT_DebtLoan3Payment" localSheetId="12" hidden="1">#REF!</definedName>
    <definedName name="RLAINPUT_DebtLoan3Payment" localSheetId="8" hidden="1">#REF!</definedName>
    <definedName name="RLAINPUT_DebtLoan3Payment" localSheetId="4" hidden="1">#REF!</definedName>
    <definedName name="RLAINPUT_DebtLoan3Payment" localSheetId="6" hidden="1">#REF!</definedName>
    <definedName name="RLAINPUT_DebtLoan3Payment" localSheetId="10" hidden="1">#REF!</definedName>
    <definedName name="RLAINPUT_DebtLoan3Payment" localSheetId="11" hidden="1">#REF!</definedName>
    <definedName name="RLAINPUT_DebtLoan3Payment" localSheetId="5" hidden="1">#REF!</definedName>
    <definedName name="RLAINPUT_DebtLoan3Payment" localSheetId="9" hidden="1">#REF!</definedName>
    <definedName name="RLAINPUT_DebtLoan3Payment" hidden="1">#REF!</definedName>
    <definedName name="RLAINPUT_DebtRateIndex" localSheetId="13" hidden="1">#REF!</definedName>
    <definedName name="RLAINPUT_DebtRateIndex" localSheetId="7" hidden="1">#REF!</definedName>
    <definedName name="RLAINPUT_DebtRateIndex" localSheetId="12" hidden="1">#REF!</definedName>
    <definedName name="RLAINPUT_DebtRateIndex" localSheetId="8" hidden="1">#REF!</definedName>
    <definedName name="RLAINPUT_DebtRateIndex" localSheetId="4" hidden="1">#REF!</definedName>
    <definedName name="RLAINPUT_DebtRateIndex" localSheetId="6" hidden="1">#REF!</definedName>
    <definedName name="RLAINPUT_DebtRateIndex" localSheetId="10" hidden="1">#REF!</definedName>
    <definedName name="RLAINPUT_DebtRateIndex" localSheetId="11" hidden="1">#REF!</definedName>
    <definedName name="RLAINPUT_DebtRateIndex" localSheetId="5" hidden="1">#REF!</definedName>
    <definedName name="RLAINPUT_DebtRateIndex" localSheetId="9" hidden="1">#REF!</definedName>
    <definedName name="RLAINPUT_DebtRateIndex" hidden="1">#REF!</definedName>
    <definedName name="RLAINPUT_EquityCatchUp1" localSheetId="2" hidden="1">[8]Waterfall_2!$H$25:$I$27,[8]Waterfall_2!$H$34:$I$34</definedName>
    <definedName name="RLAINPUT_EquityCatchUp1" hidden="1">[5]Waterfall!$H$25:$I$27,[5]Waterfall!$H$34:$I$34</definedName>
    <definedName name="RLAINPUT_EquityCatchUp2" localSheetId="2" hidden="1">[8]Waterfall_2!$L$25:$M$27,[8]Waterfall_2!$L$34:$M$34</definedName>
    <definedName name="RLAINPUT_EquityCatchUp2" hidden="1">[5]Waterfall!$L$25:$M$27,[5]Waterfall!$L$34:$M$34</definedName>
    <definedName name="RLAINPUT_EquityCatchUp3" localSheetId="2" hidden="1">[8]Waterfall_2!$P$25:$Q$27,[8]Waterfall_2!$P$34:$Q$34</definedName>
    <definedName name="RLAINPUT_EquityCatchUp3" hidden="1">[5]Waterfall!$P$25:$Q$27,[5]Waterfall!$P$34:$Q$34</definedName>
    <definedName name="RLAINPUT_EquityInputs" localSheetId="2" hidden="1">[8]Waterfall_2!$D$8:$D$15,[8]Waterfall_2!$E$8,[8]Waterfall_2!$D$19</definedName>
    <definedName name="RLAINPUT_EquityInputs" hidden="1">[5]Waterfall!$D$8:$D$15,[5]Waterfall!$E$8,[5]Waterfall!$D$19</definedName>
    <definedName name="RLAINPUT_EquityPartnerNames" localSheetId="2" hidden="1">[8]Waterfall_2!$B$30:$B$31,[8]Waterfall_2!$B$34</definedName>
    <definedName name="RLAINPUT_EquityPartnerNames" hidden="1">[5]Waterfall!$B$30:$B$31,[5]Waterfall!$B$34</definedName>
    <definedName name="RLAINPUT_EquityRemainder" localSheetId="2" hidden="1">[8]Waterfall_2!$R$25:$R$27,[8]Waterfall_2!$R$34</definedName>
    <definedName name="RLAINPUT_EquityRemainder" hidden="1">[5]Waterfall!$R$25:$R$27,[5]Waterfall!$R$34</definedName>
    <definedName name="RLAINPUT_EquityTier1" localSheetId="2" hidden="1">[8]Waterfall_2!$F$25:$G$27,[8]Waterfall_2!$F$30</definedName>
    <definedName name="RLAINPUT_EquityTier1" hidden="1">[5]Waterfall!$F$25:$G$27,[5]Waterfall!$F$30</definedName>
    <definedName name="RLAINPUT_EquityTier2" localSheetId="2" hidden="1">[8]Waterfall_2!$J$25:$K$27,[8]Waterfall_2!$J$30,[8]Waterfall_2!$K$34</definedName>
    <definedName name="RLAINPUT_EquityTier2" hidden="1">[5]Waterfall!$J$25:$K$27,[5]Waterfall!$J$30,[5]Waterfall!$K$34</definedName>
    <definedName name="RLAINPUT_EquityTier3" localSheetId="2" hidden="1">[8]Waterfall_2!$N$25:$O$27,[8]Waterfall_2!$N$30,[8]Waterfall_2!$O$34</definedName>
    <definedName name="RLAINPUT_EquityTier3" hidden="1">[5]Waterfall!$N$25:$O$27,[5]Waterfall!$N$30,[5]Waterfall!$O$34</definedName>
    <definedName name="RLAINPUT_InPlaceRecovery" localSheetId="13" hidden="1">'[5]In Place'!#REF!</definedName>
    <definedName name="RLAINPUT_InPlaceRecovery" localSheetId="7" hidden="1">'[5]In Place'!#REF!</definedName>
    <definedName name="RLAINPUT_InPlaceRecovery" localSheetId="12" hidden="1">'[5]In Place'!#REF!</definedName>
    <definedName name="RLAINPUT_InPlaceRecovery" localSheetId="8" hidden="1">'[5]In Place'!#REF!</definedName>
    <definedName name="RLAINPUT_InPlaceRecovery" localSheetId="4" hidden="1">'[5]In Place'!#REF!</definedName>
    <definedName name="RLAINPUT_InPlaceRecovery" localSheetId="6" hidden="1">'[5]In Place'!#REF!</definedName>
    <definedName name="RLAINPUT_InPlaceRecovery" localSheetId="10" hidden="1">'[5]In Place'!#REF!</definedName>
    <definedName name="RLAINPUT_InPlaceRecovery" localSheetId="11" hidden="1">'[5]In Place'!#REF!</definedName>
    <definedName name="RLAINPUT_InPlaceRecovery" localSheetId="5" hidden="1">'[5]In Place'!#REF!</definedName>
    <definedName name="RLAINPUT_InPlaceRecovery" localSheetId="9" hidden="1">'[5]In Place'!#REF!</definedName>
    <definedName name="RLAINPUT_InPlaceRecovery" hidden="1">'[5]In Place'!#REF!</definedName>
    <definedName name="RLAINPUT_Loan3Refi" localSheetId="13" hidden="1">#REF!,#REF!,#REF!</definedName>
    <definedName name="RLAINPUT_Loan3Refi" localSheetId="7" hidden="1">#REF!,#REF!,#REF!</definedName>
    <definedName name="RLAINPUT_Loan3Refi" localSheetId="12" hidden="1">#REF!,#REF!,#REF!</definedName>
    <definedName name="RLAINPUT_Loan3Refi" localSheetId="8" hidden="1">#REF!,#REF!,#REF!</definedName>
    <definedName name="RLAINPUT_Loan3Refi" localSheetId="4" hidden="1">#REF!,#REF!,#REF!</definedName>
    <definedName name="RLAINPUT_Loan3Refi" localSheetId="6" hidden="1">#REF!,#REF!,#REF!</definedName>
    <definedName name="RLAINPUT_Loan3Refi" localSheetId="10" hidden="1">#REF!,#REF!,#REF!</definedName>
    <definedName name="RLAINPUT_Loan3Refi" localSheetId="11" hidden="1">#REF!,#REF!,#REF!</definedName>
    <definedName name="RLAINPUT_Loan3Refi" localSheetId="5" hidden="1">#REF!,#REF!,#REF!</definedName>
    <definedName name="RLAINPUT_Loan3Refi" localSheetId="9" hidden="1">#REF!,#REF!,#REF!</definedName>
    <definedName name="RLAINPUT_Loan3Refi" localSheetId="2" hidden="1">'[4]Debt Inputs'!$AJ$19,'[4]Debt Inputs'!$AM$19,'[4]Debt Inputs'!$AP$19</definedName>
    <definedName name="RLAINPUT_Loan3Refi" hidden="1">#REF!,#REF!,#REF!</definedName>
    <definedName name="test" localSheetId="13" hidden="1">#REF!</definedName>
    <definedName name="test" localSheetId="7" hidden="1">#REF!</definedName>
    <definedName name="test" localSheetId="12" hidden="1">#REF!</definedName>
    <definedName name="test" localSheetId="4" hidden="1">#REF!</definedName>
    <definedName name="test" localSheetId="6" hidden="1">#REF!</definedName>
    <definedName name="test" localSheetId="10" hidden="1">#REF!</definedName>
    <definedName name="test" localSheetId="11" hidden="1">#REF!</definedName>
    <definedName name="test" localSheetId="9" hidden="1">#REF!</definedName>
    <definedName name="test" localSheetId="2" hidden="1">#REF!</definedName>
    <definedName name="test" hidden="1">#REF!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99" i="73" l="1"/>
  <c r="P20" i="74"/>
  <c r="P19" i="74"/>
  <c r="P18" i="74"/>
  <c r="P17" i="74"/>
  <c r="P16" i="74"/>
  <c r="P15" i="74"/>
  <c r="P14" i="74"/>
  <c r="P13" i="74"/>
  <c r="P12" i="74"/>
  <c r="P8" i="74"/>
  <c r="M20" i="74"/>
  <c r="M19" i="74"/>
  <c r="M18" i="74"/>
  <c r="M17" i="74"/>
  <c r="M16" i="74"/>
  <c r="M15" i="74"/>
  <c r="M14" i="74"/>
  <c r="M13" i="74"/>
  <c r="M12" i="74"/>
  <c r="M8" i="74"/>
  <c r="I329" i="85"/>
  <c r="P803" i="73"/>
  <c r="O803" i="73"/>
  <c r="N803" i="73"/>
  <c r="M803" i="73"/>
  <c r="L803" i="73"/>
  <c r="K803" i="73"/>
  <c r="J803" i="73"/>
  <c r="I803" i="73"/>
  <c r="H803" i="73"/>
  <c r="G803" i="73"/>
  <c r="F803" i="73"/>
  <c r="P802" i="73"/>
  <c r="O802" i="73"/>
  <c r="N802" i="73"/>
  <c r="M802" i="73"/>
  <c r="L802" i="73"/>
  <c r="K802" i="73"/>
  <c r="J802" i="73"/>
  <c r="I802" i="73"/>
  <c r="H802" i="73"/>
  <c r="G802" i="73"/>
  <c r="F802" i="73"/>
  <c r="P801" i="73"/>
  <c r="O801" i="73"/>
  <c r="N801" i="73"/>
  <c r="M801" i="73"/>
  <c r="L801" i="73"/>
  <c r="K801" i="73"/>
  <c r="J801" i="73"/>
  <c r="I801" i="73"/>
  <c r="H801" i="73"/>
  <c r="G801" i="73"/>
  <c r="F801" i="73"/>
  <c r="P800" i="73"/>
  <c r="O800" i="73"/>
  <c r="N800" i="73"/>
  <c r="M800" i="73"/>
  <c r="L800" i="73"/>
  <c r="K800" i="73"/>
  <c r="J800" i="73"/>
  <c r="I800" i="73"/>
  <c r="H800" i="73"/>
  <c r="G800" i="73"/>
  <c r="F800" i="73"/>
  <c r="P799" i="73"/>
  <c r="O799" i="73"/>
  <c r="N799" i="73"/>
  <c r="M799" i="73"/>
  <c r="L799" i="73"/>
  <c r="K799" i="73"/>
  <c r="J799" i="73"/>
  <c r="I799" i="73"/>
  <c r="H799" i="73"/>
  <c r="G799" i="73"/>
  <c r="F799" i="73"/>
  <c r="P798" i="73"/>
  <c r="O798" i="73"/>
  <c r="N798" i="73"/>
  <c r="M798" i="73"/>
  <c r="L798" i="73"/>
  <c r="K798" i="73"/>
  <c r="J798" i="73"/>
  <c r="I798" i="73"/>
  <c r="H798" i="73"/>
  <c r="G798" i="73"/>
  <c r="F798" i="73"/>
  <c r="P804" i="81"/>
  <c r="O804" i="81"/>
  <c r="N804" i="81"/>
  <c r="M804" i="81"/>
  <c r="L804" i="81"/>
  <c r="K804" i="81"/>
  <c r="J804" i="81"/>
  <c r="I804" i="81"/>
  <c r="H804" i="81"/>
  <c r="G804" i="81"/>
  <c r="F804" i="81"/>
  <c r="P803" i="81"/>
  <c r="O803" i="81"/>
  <c r="N803" i="81"/>
  <c r="M803" i="81"/>
  <c r="L803" i="81"/>
  <c r="K803" i="81"/>
  <c r="J803" i="81"/>
  <c r="I803" i="81"/>
  <c r="H803" i="81"/>
  <c r="G803" i="81"/>
  <c r="F803" i="81"/>
  <c r="P798" i="81"/>
  <c r="O798" i="81"/>
  <c r="N798" i="81"/>
  <c r="M798" i="81"/>
  <c r="L798" i="81"/>
  <c r="K798" i="81"/>
  <c r="J798" i="81"/>
  <c r="I798" i="81"/>
  <c r="H798" i="81"/>
  <c r="G798" i="81"/>
  <c r="F798" i="81"/>
  <c r="P804" i="82"/>
  <c r="O804" i="82"/>
  <c r="N804" i="82"/>
  <c r="M804" i="82"/>
  <c r="L804" i="82"/>
  <c r="K804" i="82"/>
  <c r="J804" i="82"/>
  <c r="I804" i="82"/>
  <c r="H804" i="82"/>
  <c r="G804" i="82"/>
  <c r="F804" i="82"/>
  <c r="P803" i="82"/>
  <c r="O803" i="82"/>
  <c r="N803" i="82"/>
  <c r="M803" i="82"/>
  <c r="L803" i="82"/>
  <c r="K803" i="82"/>
  <c r="J803" i="82"/>
  <c r="I803" i="82"/>
  <c r="H803" i="82"/>
  <c r="G803" i="82"/>
  <c r="F803" i="82"/>
  <c r="P798" i="82"/>
  <c r="O798" i="82"/>
  <c r="N798" i="82"/>
  <c r="M798" i="82"/>
  <c r="L798" i="82"/>
  <c r="K798" i="82"/>
  <c r="J798" i="82"/>
  <c r="I798" i="82"/>
  <c r="H798" i="82"/>
  <c r="G798" i="82"/>
  <c r="F798" i="82"/>
  <c r="P804" i="84"/>
  <c r="O804" i="84"/>
  <c r="N804" i="84"/>
  <c r="M804" i="84"/>
  <c r="L804" i="84"/>
  <c r="K804" i="84"/>
  <c r="J804" i="84"/>
  <c r="I804" i="84"/>
  <c r="H804" i="84"/>
  <c r="G804" i="84"/>
  <c r="F804" i="84"/>
  <c r="P803" i="84"/>
  <c r="O803" i="84"/>
  <c r="N803" i="84"/>
  <c r="M803" i="84"/>
  <c r="L803" i="84"/>
  <c r="K803" i="84"/>
  <c r="J803" i="84"/>
  <c r="I803" i="84"/>
  <c r="H803" i="84"/>
  <c r="G803" i="84"/>
  <c r="F803" i="84"/>
  <c r="P798" i="84"/>
  <c r="O798" i="84"/>
  <c r="N798" i="84"/>
  <c r="M798" i="84"/>
  <c r="L798" i="84"/>
  <c r="K798" i="84"/>
  <c r="J798" i="84"/>
  <c r="I798" i="84"/>
  <c r="H798" i="84"/>
  <c r="G798" i="84"/>
  <c r="F798" i="84"/>
  <c r="P804" i="85"/>
  <c r="O804" i="85"/>
  <c r="N804" i="85"/>
  <c r="M804" i="85"/>
  <c r="L804" i="85"/>
  <c r="K804" i="85"/>
  <c r="J804" i="85"/>
  <c r="I804" i="85"/>
  <c r="H804" i="85"/>
  <c r="G804" i="85"/>
  <c r="F804" i="85"/>
  <c r="P803" i="85"/>
  <c r="O803" i="85"/>
  <c r="N803" i="85"/>
  <c r="M803" i="85"/>
  <c r="L803" i="85"/>
  <c r="K803" i="85"/>
  <c r="J803" i="85"/>
  <c r="I803" i="85"/>
  <c r="H803" i="85"/>
  <c r="G803" i="85"/>
  <c r="F803" i="85"/>
  <c r="P798" i="85"/>
  <c r="O798" i="85"/>
  <c r="N798" i="85"/>
  <c r="M798" i="85"/>
  <c r="L798" i="85"/>
  <c r="K798" i="85"/>
  <c r="J798" i="85"/>
  <c r="I798" i="85"/>
  <c r="H798" i="85"/>
  <c r="G798" i="85"/>
  <c r="F798" i="85"/>
  <c r="P804" i="89"/>
  <c r="O804" i="89"/>
  <c r="N804" i="89"/>
  <c r="M804" i="89"/>
  <c r="L804" i="89"/>
  <c r="K804" i="89"/>
  <c r="J804" i="89"/>
  <c r="I804" i="89"/>
  <c r="H804" i="89"/>
  <c r="G804" i="89"/>
  <c r="F804" i="89"/>
  <c r="P803" i="89"/>
  <c r="O803" i="89"/>
  <c r="N803" i="89"/>
  <c r="M803" i="89"/>
  <c r="L803" i="89"/>
  <c r="K803" i="89"/>
  <c r="J803" i="89"/>
  <c r="I803" i="89"/>
  <c r="H803" i="89"/>
  <c r="G803" i="89"/>
  <c r="F803" i="89"/>
  <c r="P798" i="89"/>
  <c r="O798" i="89"/>
  <c r="N798" i="89"/>
  <c r="M798" i="89"/>
  <c r="L798" i="89"/>
  <c r="K798" i="89"/>
  <c r="J798" i="89"/>
  <c r="I798" i="89"/>
  <c r="H798" i="89"/>
  <c r="G798" i="89"/>
  <c r="F798" i="89"/>
  <c r="P804" i="83"/>
  <c r="O804" i="83"/>
  <c r="N804" i="83"/>
  <c r="M804" i="83"/>
  <c r="L804" i="83"/>
  <c r="K804" i="83"/>
  <c r="J804" i="83"/>
  <c r="I804" i="83"/>
  <c r="H804" i="83"/>
  <c r="G804" i="83"/>
  <c r="F804" i="83"/>
  <c r="P803" i="83"/>
  <c r="O803" i="83"/>
  <c r="N803" i="83"/>
  <c r="M803" i="83"/>
  <c r="L803" i="83"/>
  <c r="K803" i="83"/>
  <c r="J803" i="83"/>
  <c r="I803" i="83"/>
  <c r="H803" i="83"/>
  <c r="G803" i="83"/>
  <c r="F803" i="83"/>
  <c r="P798" i="83"/>
  <c r="O798" i="83"/>
  <c r="N798" i="83"/>
  <c r="M798" i="83"/>
  <c r="L798" i="83"/>
  <c r="K798" i="83"/>
  <c r="J798" i="83"/>
  <c r="I798" i="83"/>
  <c r="H798" i="83"/>
  <c r="G798" i="83"/>
  <c r="F798" i="83"/>
  <c r="P804" i="87"/>
  <c r="O804" i="87"/>
  <c r="N804" i="87"/>
  <c r="M804" i="87"/>
  <c r="L804" i="87"/>
  <c r="K804" i="87"/>
  <c r="J804" i="87"/>
  <c r="I804" i="87"/>
  <c r="H804" i="87"/>
  <c r="G804" i="87"/>
  <c r="F804" i="87"/>
  <c r="P803" i="87"/>
  <c r="O803" i="87"/>
  <c r="N803" i="87"/>
  <c r="M803" i="87"/>
  <c r="L803" i="87"/>
  <c r="K803" i="87"/>
  <c r="J803" i="87"/>
  <c r="I803" i="87"/>
  <c r="H803" i="87"/>
  <c r="G803" i="87"/>
  <c r="F803" i="87"/>
  <c r="P798" i="87"/>
  <c r="O798" i="87"/>
  <c r="N798" i="87"/>
  <c r="M798" i="87"/>
  <c r="L798" i="87"/>
  <c r="K798" i="87"/>
  <c r="J798" i="87"/>
  <c r="I798" i="87"/>
  <c r="H798" i="87"/>
  <c r="G798" i="87"/>
  <c r="F798" i="87"/>
  <c r="P803" i="86"/>
  <c r="O803" i="86"/>
  <c r="N803" i="86"/>
  <c r="M803" i="86"/>
  <c r="L803" i="86"/>
  <c r="K803" i="86"/>
  <c r="J803" i="86"/>
  <c r="I803" i="86"/>
  <c r="H803" i="86"/>
  <c r="G803" i="86"/>
  <c r="F803" i="86"/>
  <c r="P798" i="86"/>
  <c r="O798" i="86"/>
  <c r="N798" i="86"/>
  <c r="M798" i="86"/>
  <c r="L798" i="86"/>
  <c r="K798" i="86"/>
  <c r="J798" i="86"/>
  <c r="I798" i="86"/>
  <c r="H798" i="86"/>
  <c r="G798" i="86"/>
  <c r="F798" i="86"/>
  <c r="E799" i="73"/>
  <c r="E800" i="73"/>
  <c r="E801" i="73"/>
  <c r="E802" i="73"/>
  <c r="E803" i="73"/>
  <c r="E803" i="81"/>
  <c r="E804" i="81"/>
  <c r="E803" i="82"/>
  <c r="E804" i="82"/>
  <c r="E803" i="84"/>
  <c r="E804" i="84"/>
  <c r="E803" i="85"/>
  <c r="E804" i="85"/>
  <c r="E803" i="89"/>
  <c r="E804" i="89"/>
  <c r="E803" i="83"/>
  <c r="E804" i="83"/>
  <c r="E803" i="87"/>
  <c r="E804" i="87"/>
  <c r="E803" i="86"/>
  <c r="E798" i="73"/>
  <c r="E798" i="81"/>
  <c r="E798" i="82"/>
  <c r="E798" i="84"/>
  <c r="E798" i="85"/>
  <c r="E798" i="89"/>
  <c r="E798" i="83"/>
  <c r="E798" i="87"/>
  <c r="E798" i="86"/>
  <c r="AB814" i="86"/>
  <c r="AA814" i="86"/>
  <c r="Z814" i="86"/>
  <c r="Y814" i="86"/>
  <c r="X814" i="86"/>
  <c r="W814" i="86"/>
  <c r="V814" i="86"/>
  <c r="U814" i="86"/>
  <c r="T814" i="86"/>
  <c r="S814" i="86"/>
  <c r="R814" i="86"/>
  <c r="Q814" i="86"/>
  <c r="P814" i="86"/>
  <c r="O814" i="86"/>
  <c r="N814" i="86"/>
  <c r="M814" i="86"/>
  <c r="L814" i="86"/>
  <c r="K814" i="86"/>
  <c r="J814" i="86"/>
  <c r="I814" i="86"/>
  <c r="H814" i="86"/>
  <c r="G814" i="86"/>
  <c r="F814" i="86"/>
  <c r="E814" i="85"/>
  <c r="E814" i="86"/>
  <c r="E814" i="73"/>
  <c r="F158" i="88"/>
  <c r="E158" i="88"/>
  <c r="F157" i="88"/>
  <c r="E157" i="88"/>
  <c r="AB805" i="73"/>
  <c r="AA805" i="73"/>
  <c r="Z805" i="73"/>
  <c r="Y805" i="73"/>
  <c r="X805" i="73"/>
  <c r="W805" i="73"/>
  <c r="V805" i="73"/>
  <c r="U805" i="73"/>
  <c r="T805" i="73"/>
  <c r="S805" i="73"/>
  <c r="R805" i="73"/>
  <c r="Q805" i="73"/>
  <c r="P805" i="73"/>
  <c r="O805" i="73"/>
  <c r="N805" i="73"/>
  <c r="M805" i="73"/>
  <c r="L805" i="73"/>
  <c r="K805" i="73"/>
  <c r="J805" i="73"/>
  <c r="I805" i="73"/>
  <c r="H805" i="73"/>
  <c r="G805" i="73"/>
  <c r="F805" i="73"/>
  <c r="AB805" i="81"/>
  <c r="AA805" i="81"/>
  <c r="Z805" i="81"/>
  <c r="Y805" i="81"/>
  <c r="X805" i="81"/>
  <c r="W805" i="81"/>
  <c r="V805" i="81"/>
  <c r="U805" i="81"/>
  <c r="T805" i="81"/>
  <c r="S805" i="81"/>
  <c r="R805" i="81"/>
  <c r="Q805" i="81"/>
  <c r="P805" i="81"/>
  <c r="O805" i="81"/>
  <c r="N805" i="81"/>
  <c r="M805" i="81"/>
  <c r="L805" i="81"/>
  <c r="K805" i="81"/>
  <c r="J805" i="81"/>
  <c r="I805" i="81"/>
  <c r="H805" i="81"/>
  <c r="G805" i="81"/>
  <c r="F805" i="81"/>
  <c r="AB805" i="82"/>
  <c r="AA805" i="82"/>
  <c r="Z805" i="82"/>
  <c r="Y805" i="82"/>
  <c r="X805" i="82"/>
  <c r="W805" i="82"/>
  <c r="V805" i="82"/>
  <c r="U805" i="82"/>
  <c r="T805" i="82"/>
  <c r="S805" i="82"/>
  <c r="R805" i="82"/>
  <c r="Q805" i="82"/>
  <c r="P805" i="82"/>
  <c r="O805" i="82"/>
  <c r="N805" i="82"/>
  <c r="M805" i="82"/>
  <c r="L805" i="82"/>
  <c r="K805" i="82"/>
  <c r="J805" i="82"/>
  <c r="I805" i="82"/>
  <c r="H805" i="82"/>
  <c r="G805" i="82"/>
  <c r="F805" i="82"/>
  <c r="AB805" i="84"/>
  <c r="AA805" i="84"/>
  <c r="Z805" i="84"/>
  <c r="Y805" i="84"/>
  <c r="X805" i="84"/>
  <c r="W805" i="84"/>
  <c r="V805" i="84"/>
  <c r="U805" i="84"/>
  <c r="T805" i="84"/>
  <c r="S805" i="84"/>
  <c r="R805" i="84"/>
  <c r="Q805" i="84"/>
  <c r="P805" i="84"/>
  <c r="O805" i="84"/>
  <c r="N805" i="84"/>
  <c r="M805" i="84"/>
  <c r="L805" i="84"/>
  <c r="K805" i="84"/>
  <c r="J805" i="84"/>
  <c r="I805" i="84"/>
  <c r="H805" i="84"/>
  <c r="G805" i="84"/>
  <c r="F805" i="84"/>
  <c r="AB805" i="85"/>
  <c r="AA805" i="85"/>
  <c r="Z805" i="85"/>
  <c r="Y805" i="85"/>
  <c r="X805" i="85"/>
  <c r="W805" i="85"/>
  <c r="V805" i="85"/>
  <c r="U805" i="85"/>
  <c r="T805" i="85"/>
  <c r="S805" i="85"/>
  <c r="R805" i="85"/>
  <c r="Q805" i="85"/>
  <c r="P805" i="85"/>
  <c r="O805" i="85"/>
  <c r="N805" i="85"/>
  <c r="M805" i="85"/>
  <c r="L805" i="85"/>
  <c r="K805" i="85"/>
  <c r="J805" i="85"/>
  <c r="I805" i="85"/>
  <c r="H805" i="85"/>
  <c r="G805" i="85"/>
  <c r="F805" i="85"/>
  <c r="AB805" i="89"/>
  <c r="AA805" i="89"/>
  <c r="Z805" i="89"/>
  <c r="Y805" i="89"/>
  <c r="X805" i="89"/>
  <c r="W805" i="89"/>
  <c r="V805" i="89"/>
  <c r="U805" i="89"/>
  <c r="T805" i="89"/>
  <c r="S805" i="89"/>
  <c r="R805" i="89"/>
  <c r="Q805" i="89"/>
  <c r="P805" i="89"/>
  <c r="O805" i="89"/>
  <c r="N805" i="89"/>
  <c r="M805" i="89"/>
  <c r="L805" i="89"/>
  <c r="K805" i="89"/>
  <c r="J805" i="89"/>
  <c r="I805" i="89"/>
  <c r="H805" i="89"/>
  <c r="G805" i="89"/>
  <c r="F805" i="89"/>
  <c r="AB805" i="83"/>
  <c r="AA805" i="83"/>
  <c r="Z805" i="83"/>
  <c r="Y805" i="83"/>
  <c r="X805" i="83"/>
  <c r="W805" i="83"/>
  <c r="V805" i="83"/>
  <c r="U805" i="83"/>
  <c r="T805" i="83"/>
  <c r="S805" i="83"/>
  <c r="R805" i="83"/>
  <c r="Q805" i="83"/>
  <c r="P805" i="83"/>
  <c r="O805" i="83"/>
  <c r="N805" i="83"/>
  <c r="M805" i="83"/>
  <c r="L805" i="83"/>
  <c r="K805" i="83"/>
  <c r="J805" i="83"/>
  <c r="I805" i="83"/>
  <c r="H805" i="83"/>
  <c r="G805" i="83"/>
  <c r="F805" i="83"/>
  <c r="AB805" i="87"/>
  <c r="AA805" i="87"/>
  <c r="Z805" i="87"/>
  <c r="Y805" i="87"/>
  <c r="X805" i="87"/>
  <c r="W805" i="87"/>
  <c r="V805" i="87"/>
  <c r="U805" i="87"/>
  <c r="T805" i="87"/>
  <c r="S805" i="87"/>
  <c r="R805" i="87"/>
  <c r="Q805" i="87"/>
  <c r="P805" i="87"/>
  <c r="O805" i="87"/>
  <c r="N805" i="87"/>
  <c r="M805" i="87"/>
  <c r="L805" i="87"/>
  <c r="K805" i="87"/>
  <c r="J805" i="87"/>
  <c r="I805" i="87"/>
  <c r="H805" i="87"/>
  <c r="G805" i="87"/>
  <c r="F805" i="87"/>
  <c r="AB805" i="86"/>
  <c r="E805" i="73"/>
  <c r="E805" i="81"/>
  <c r="E805" i="82"/>
  <c r="E805" i="84"/>
  <c r="E805" i="85"/>
  <c r="E805" i="89"/>
  <c r="E805" i="83"/>
  <c r="E805" i="87"/>
  <c r="E592" i="73"/>
  <c r="E591" i="73"/>
  <c r="E590" i="73"/>
  <c r="E589" i="73"/>
  <c r="E588" i="73"/>
  <c r="E587" i="73"/>
  <c r="E586" i="73"/>
  <c r="E585" i="73"/>
  <c r="E584" i="73"/>
  <c r="E583" i="73"/>
  <c r="E582" i="73"/>
  <c r="E581" i="73"/>
  <c r="E580" i="73"/>
  <c r="E579" i="73"/>
  <c r="E578" i="73"/>
  <c r="E577" i="73"/>
  <c r="E576" i="73"/>
  <c r="E575" i="73"/>
  <c r="E574" i="73"/>
  <c r="E572" i="73"/>
  <c r="E571" i="73"/>
  <c r="E568" i="73"/>
  <c r="E567" i="73"/>
  <c r="E564" i="73"/>
  <c r="E592" i="81"/>
  <c r="E591" i="81"/>
  <c r="E590" i="81"/>
  <c r="E589" i="81"/>
  <c r="E588" i="81"/>
  <c r="E587" i="81"/>
  <c r="E586" i="81"/>
  <c r="E585" i="81"/>
  <c r="E584" i="81"/>
  <c r="E583" i="81"/>
  <c r="E582" i="81"/>
  <c r="E581" i="81"/>
  <c r="E580" i="81"/>
  <c r="E579" i="81"/>
  <c r="E578" i="81"/>
  <c r="E577" i="81"/>
  <c r="E576" i="81"/>
  <c r="E575" i="81"/>
  <c r="E574" i="81"/>
  <c r="E573" i="81"/>
  <c r="E572" i="81"/>
  <c r="E571" i="81"/>
  <c r="E569" i="81"/>
  <c r="E568" i="81"/>
  <c r="E567" i="81"/>
  <c r="E565" i="81"/>
  <c r="E564" i="81"/>
  <c r="E592" i="82"/>
  <c r="E591" i="82"/>
  <c r="E590" i="82"/>
  <c r="E589" i="82"/>
  <c r="E588" i="82"/>
  <c r="E587" i="82"/>
  <c r="E586" i="82"/>
  <c r="E585" i="82"/>
  <c r="E584" i="82"/>
  <c r="E583" i="82"/>
  <c r="E582" i="82"/>
  <c r="E581" i="82"/>
  <c r="E580" i="82"/>
  <c r="E579" i="82"/>
  <c r="E578" i="82"/>
  <c r="E577" i="82"/>
  <c r="E576" i="82"/>
  <c r="E575" i="82"/>
  <c r="E574" i="82"/>
  <c r="E573" i="82"/>
  <c r="E572" i="82"/>
  <c r="E571" i="82"/>
  <c r="E569" i="82"/>
  <c r="E568" i="82"/>
  <c r="E567" i="82"/>
  <c r="E565" i="82"/>
  <c r="E564" i="82"/>
  <c r="E592" i="84"/>
  <c r="E591" i="84"/>
  <c r="E590" i="84"/>
  <c r="E589" i="84"/>
  <c r="E588" i="84"/>
  <c r="E587" i="84"/>
  <c r="E586" i="84"/>
  <c r="E585" i="84"/>
  <c r="E584" i="84"/>
  <c r="E583" i="84"/>
  <c r="E582" i="84"/>
  <c r="E581" i="84"/>
  <c r="E580" i="84"/>
  <c r="E579" i="84"/>
  <c r="E578" i="84"/>
  <c r="E577" i="84"/>
  <c r="E576" i="84"/>
  <c r="E575" i="84"/>
  <c r="E574" i="84"/>
  <c r="E573" i="84"/>
  <c r="E572" i="84"/>
  <c r="E571" i="84"/>
  <c r="E569" i="84"/>
  <c r="E568" i="84"/>
  <c r="E567" i="84"/>
  <c r="E565" i="84"/>
  <c r="E564" i="84"/>
  <c r="E592" i="85"/>
  <c r="E591" i="85"/>
  <c r="E590" i="85"/>
  <c r="E589" i="85"/>
  <c r="E588" i="85"/>
  <c r="E587" i="85"/>
  <c r="E586" i="85"/>
  <c r="E585" i="85"/>
  <c r="E584" i="85"/>
  <c r="E583" i="85"/>
  <c r="E582" i="85"/>
  <c r="E581" i="85"/>
  <c r="E580" i="85"/>
  <c r="E579" i="85"/>
  <c r="E578" i="85"/>
  <c r="E577" i="85"/>
  <c r="E576" i="85"/>
  <c r="E574" i="85"/>
  <c r="E573" i="85"/>
  <c r="E572" i="85"/>
  <c r="E569" i="85"/>
  <c r="E568" i="85"/>
  <c r="E565" i="85"/>
  <c r="E592" i="89"/>
  <c r="E591" i="89"/>
  <c r="E590" i="89"/>
  <c r="E589" i="89"/>
  <c r="E588" i="89"/>
  <c r="E587" i="89"/>
  <c r="E586" i="89"/>
  <c r="E585" i="89"/>
  <c r="E584" i="89"/>
  <c r="E583" i="89"/>
  <c r="E582" i="89"/>
  <c r="E581" i="89"/>
  <c r="E580" i="89"/>
  <c r="E579" i="89"/>
  <c r="E578" i="89"/>
  <c r="E577" i="89"/>
  <c r="E576" i="89"/>
  <c r="E575" i="89"/>
  <c r="E574" i="89"/>
  <c r="E573" i="89"/>
  <c r="E572" i="89"/>
  <c r="E571" i="89"/>
  <c r="E569" i="89"/>
  <c r="E568" i="89"/>
  <c r="E567" i="89"/>
  <c r="E565" i="89"/>
  <c r="E564" i="89"/>
  <c r="E592" i="83"/>
  <c r="E591" i="83"/>
  <c r="E590" i="83"/>
  <c r="E589" i="83"/>
  <c r="E588" i="83"/>
  <c r="E587" i="83"/>
  <c r="E586" i="83"/>
  <c r="E585" i="83"/>
  <c r="E584" i="83"/>
  <c r="E583" i="83"/>
  <c r="E582" i="83"/>
  <c r="E581" i="83"/>
  <c r="E580" i="83"/>
  <c r="E579" i="83"/>
  <c r="E578" i="83"/>
  <c r="E577" i="83"/>
  <c r="E576" i="83"/>
  <c r="E575" i="83"/>
  <c r="E574" i="83"/>
  <c r="E573" i="83"/>
  <c r="E572" i="83"/>
  <c r="E571" i="83"/>
  <c r="E569" i="83"/>
  <c r="E568" i="83"/>
  <c r="E567" i="83"/>
  <c r="E565" i="83"/>
  <c r="E564" i="83"/>
  <c r="E592" i="87"/>
  <c r="E591" i="87"/>
  <c r="E590" i="87"/>
  <c r="E589" i="87"/>
  <c r="E588" i="87"/>
  <c r="E587" i="87"/>
  <c r="E586" i="87"/>
  <c r="E585" i="87"/>
  <c r="E584" i="87"/>
  <c r="E583" i="87"/>
  <c r="E582" i="87"/>
  <c r="E581" i="87"/>
  <c r="E580" i="87"/>
  <c r="E579" i="87"/>
  <c r="E578" i="87"/>
  <c r="E577" i="87"/>
  <c r="E576" i="87"/>
  <c r="E575" i="87"/>
  <c r="E574" i="87"/>
  <c r="E573" i="87"/>
  <c r="E572" i="87"/>
  <c r="E571" i="87"/>
  <c r="E569" i="87"/>
  <c r="E568" i="87"/>
  <c r="E567" i="87"/>
  <c r="E565" i="87"/>
  <c r="E564" i="87"/>
  <c r="E592" i="86"/>
  <c r="E591" i="86"/>
  <c r="E590" i="86"/>
  <c r="E589" i="86"/>
  <c r="E588" i="86"/>
  <c r="E587" i="86"/>
  <c r="E586" i="86"/>
  <c r="E585" i="86"/>
  <c r="E584" i="86"/>
  <c r="E583" i="86"/>
  <c r="E582" i="86"/>
  <c r="E581" i="86"/>
  <c r="E580" i="86"/>
  <c r="E579" i="86"/>
  <c r="E578" i="86"/>
  <c r="E577" i="86"/>
  <c r="E576" i="86"/>
  <c r="E575" i="86"/>
  <c r="E574" i="86"/>
  <c r="E573" i="86"/>
  <c r="E572" i="86"/>
  <c r="E571" i="86"/>
  <c r="E570" i="86"/>
  <c r="E569" i="86"/>
  <c r="E568" i="86"/>
  <c r="E567" i="86"/>
  <c r="E565" i="86"/>
  <c r="E564" i="86"/>
  <c r="E563" i="81"/>
  <c r="E563" i="82"/>
  <c r="E563" i="84"/>
  <c r="E563" i="85"/>
  <c r="E563" i="89"/>
  <c r="E563" i="83"/>
  <c r="E563" i="87"/>
  <c r="E563" i="86"/>
  <c r="M912" i="79" a="1"/>
  <c r="J912" i="79" a="1"/>
  <c r="K912" i="79" a="1"/>
  <c r="N912" i="79" a="1"/>
  <c r="L912" i="79" a="1"/>
  <c r="H912" i="79" a="1"/>
  <c r="G912" i="79" a="1"/>
  <c r="I912" i="79" a="1"/>
  <c r="E912" i="86" l="1"/>
  <c r="L912" i="79"/>
  <c r="N158" i="88" s="1"/>
  <c r="H912" i="79"/>
  <c r="J158" i="88" s="1"/>
  <c r="K912" i="79"/>
  <c r="M158" i="88" s="1"/>
  <c r="G912" i="79"/>
  <c r="I158" i="88" s="1"/>
  <c r="N912" i="79"/>
  <c r="P158" i="88" s="1"/>
  <c r="J912" i="79"/>
  <c r="L158" i="88" s="1"/>
  <c r="M912" i="79"/>
  <c r="O158" i="88" s="1"/>
  <c r="I912" i="79"/>
  <c r="K158" i="88" s="1"/>
  <c r="T1199" i="89" l="1"/>
  <c r="U1190" i="89"/>
  <c r="V1190" i="89" s="1"/>
  <c r="W1190" i="89" s="1"/>
  <c r="X1190" i="89" s="1"/>
  <c r="Y1190" i="89" s="1"/>
  <c r="Z1190" i="89" s="1"/>
  <c r="AA1190" i="89" s="1"/>
  <c r="AB1190" i="89" s="1"/>
  <c r="AC1190" i="89" s="1"/>
  <c r="AD1190" i="89" s="1"/>
  <c r="AE1190" i="89" s="1"/>
  <c r="AF1190" i="89" s="1"/>
  <c r="AG1190" i="89" s="1"/>
  <c r="AH1190" i="89" s="1"/>
  <c r="AI1190" i="89" s="1"/>
  <c r="AJ1190" i="89" s="1"/>
  <c r="AK1190" i="89" s="1"/>
  <c r="AL1190" i="89" s="1"/>
  <c r="AM1190" i="89" s="1"/>
  <c r="AN1190" i="89" s="1"/>
  <c r="AO1190" i="89" s="1"/>
  <c r="AP1190" i="89" s="1"/>
  <c r="AQ1190" i="89" s="1"/>
  <c r="AR1190" i="89" s="1"/>
  <c r="D1183" i="89"/>
  <c r="D1181" i="89"/>
  <c r="D1180" i="89"/>
  <c r="D1179" i="89"/>
  <c r="D1178" i="89"/>
  <c r="I1177" i="89"/>
  <c r="D1176" i="89"/>
  <c r="E1427" i="89"/>
  <c r="E1426" i="89"/>
  <c r="E1425" i="89"/>
  <c r="E1424" i="89"/>
  <c r="E1423" i="89"/>
  <c r="E1422" i="89"/>
  <c r="E1421" i="89"/>
  <c r="E1420" i="89"/>
  <c r="E1419" i="89"/>
  <c r="E1418" i="89"/>
  <c r="E1417" i="89"/>
  <c r="E1416" i="89"/>
  <c r="E1415" i="89"/>
  <c r="E1414" i="89"/>
  <c r="E1413" i="89"/>
  <c r="E1412" i="89"/>
  <c r="E1411" i="89"/>
  <c r="E1410" i="89"/>
  <c r="E1409" i="89"/>
  <c r="E1408" i="89"/>
  <c r="E1407" i="89"/>
  <c r="E1406" i="89"/>
  <c r="E1405" i="89"/>
  <c r="E1404" i="89"/>
  <c r="E1403" i="89"/>
  <c r="E1470" i="89" s="1"/>
  <c r="E1402" i="89"/>
  <c r="E1401" i="89"/>
  <c r="E1400" i="89"/>
  <c r="E1467" i="89" s="1"/>
  <c r="E1399" i="89"/>
  <c r="E1466" i="89" s="1"/>
  <c r="E1398" i="89"/>
  <c r="E1468" i="89" l="1"/>
  <c r="E1476" i="89"/>
  <c r="E1484" i="89"/>
  <c r="E1492" i="89"/>
  <c r="E1469" i="89"/>
  <c r="E1477" i="89"/>
  <c r="E1485" i="89"/>
  <c r="E1493" i="89"/>
  <c r="E1471" i="89"/>
  <c r="E1487" i="89"/>
  <c r="E1472" i="89"/>
  <c r="E1488" i="89"/>
  <c r="E1479" i="89"/>
  <c r="E1480" i="89"/>
  <c r="E1481" i="89"/>
  <c r="E1482" i="89"/>
  <c r="E1490" i="89"/>
  <c r="E1474" i="89"/>
  <c r="E1473" i="89"/>
  <c r="E1489" i="89"/>
  <c r="E1483" i="89"/>
  <c r="E1491" i="89"/>
  <c r="E1475" i="89"/>
  <c r="E1465" i="89"/>
  <c r="E1478" i="89"/>
  <c r="E1486" i="89"/>
  <c r="E1494" i="89"/>
  <c r="I1184" i="89"/>
  <c r="D1177" i="89"/>
  <c r="D1182" i="89"/>
  <c r="F1420" i="89"/>
  <c r="F1400" i="89"/>
  <c r="F1407" i="89"/>
  <c r="F1415" i="89"/>
  <c r="F1423" i="89"/>
  <c r="F1412" i="89"/>
  <c r="F1410" i="89"/>
  <c r="F1418" i="89"/>
  <c r="F1426" i="89"/>
  <c r="F1413" i="89"/>
  <c r="F1421" i="89"/>
  <c r="F1402" i="89"/>
  <c r="F1408" i="89"/>
  <c r="F1416" i="89"/>
  <c r="F1424" i="89"/>
  <c r="F1403" i="89"/>
  <c r="F1411" i="89"/>
  <c r="F1419" i="89"/>
  <c r="F1427" i="89"/>
  <c r="F1398" i="89"/>
  <c r="F1399" i="89"/>
  <c r="F1404" i="89"/>
  <c r="F1406" i="89"/>
  <c r="F1414" i="89"/>
  <c r="F1422" i="89"/>
  <c r="F1489" i="89" s="1"/>
  <c r="F1405" i="89"/>
  <c r="F1409" i="89"/>
  <c r="F1417" i="89"/>
  <c r="F1425" i="89"/>
  <c r="F1401" i="89"/>
  <c r="B1399" i="89"/>
  <c r="B1400" i="89" s="1"/>
  <c r="B1401" i="89" s="1"/>
  <c r="B1402" i="89" s="1"/>
  <c r="B1403" i="89" s="1"/>
  <c r="B1404" i="89" s="1"/>
  <c r="B1405" i="89" s="1"/>
  <c r="B1406" i="89" s="1"/>
  <c r="B1407" i="89" s="1"/>
  <c r="B1408" i="89" s="1"/>
  <c r="B1409" i="89" s="1"/>
  <c r="B1410" i="89" s="1"/>
  <c r="B1411" i="89" s="1"/>
  <c r="B1412" i="89" s="1"/>
  <c r="B1413" i="89" s="1"/>
  <c r="B1414" i="89" s="1"/>
  <c r="B1415" i="89" s="1"/>
  <c r="B1416" i="89" s="1"/>
  <c r="B1417" i="89" s="1"/>
  <c r="B1418" i="89" s="1"/>
  <c r="B1419" i="89" s="1"/>
  <c r="B1420" i="89" s="1"/>
  <c r="B1421" i="89" s="1"/>
  <c r="B1422" i="89" s="1"/>
  <c r="B1423" i="89" s="1"/>
  <c r="B1424" i="89" s="1"/>
  <c r="B1425" i="89" s="1"/>
  <c r="B1426" i="89" s="1"/>
  <c r="B1427" i="89" s="1"/>
  <c r="C1399" i="89"/>
  <c r="C1400" i="89"/>
  <c r="C1401" i="89"/>
  <c r="C1402" i="89"/>
  <c r="C1403" i="89"/>
  <c r="C1404" i="89"/>
  <c r="C1405" i="89"/>
  <c r="C1406" i="89"/>
  <c r="C1407" i="89"/>
  <c r="C1408" i="89"/>
  <c r="C1409" i="89"/>
  <c r="C1410" i="89"/>
  <c r="C1411" i="89"/>
  <c r="C1412" i="89"/>
  <c r="C1413" i="89"/>
  <c r="C1414" i="89"/>
  <c r="C1415" i="89"/>
  <c r="C1416" i="89"/>
  <c r="C1417" i="89"/>
  <c r="C1418" i="89"/>
  <c r="C1419" i="89"/>
  <c r="C1420" i="89"/>
  <c r="C1421" i="89"/>
  <c r="C1422" i="89"/>
  <c r="C1423" i="89"/>
  <c r="C1424" i="89"/>
  <c r="C1425" i="89"/>
  <c r="C1426" i="89"/>
  <c r="C1427" i="89"/>
  <c r="C1398" i="89"/>
  <c r="E1389" i="89"/>
  <c r="E1511" i="89" s="1"/>
  <c r="F1390" i="89"/>
  <c r="G1390" i="89" s="1"/>
  <c r="E1388" i="89"/>
  <c r="B1533" i="89"/>
  <c r="C1533" i="89"/>
  <c r="B1534" i="89"/>
  <c r="C1534" i="89"/>
  <c r="B1535" i="89"/>
  <c r="C1535" i="89"/>
  <c r="B1536" i="89"/>
  <c r="C1536" i="89"/>
  <c r="B1537" i="89"/>
  <c r="C1537" i="89"/>
  <c r="B1538" i="89"/>
  <c r="C1538" i="89"/>
  <c r="B1539" i="89"/>
  <c r="C1539" i="89"/>
  <c r="B1540" i="89"/>
  <c r="C1540" i="89"/>
  <c r="B1541" i="89"/>
  <c r="C1541" i="89"/>
  <c r="B1542" i="89"/>
  <c r="C1542" i="89"/>
  <c r="B1543" i="89"/>
  <c r="C1543" i="89"/>
  <c r="B1544" i="89"/>
  <c r="C1544" i="89"/>
  <c r="B1545" i="89"/>
  <c r="C1545" i="89"/>
  <c r="B1546" i="89"/>
  <c r="C1546" i="89"/>
  <c r="B1547" i="89"/>
  <c r="C1547" i="89"/>
  <c r="B1548" i="89"/>
  <c r="C1548" i="89"/>
  <c r="B1549" i="89"/>
  <c r="C1549" i="89"/>
  <c r="B1550" i="89"/>
  <c r="C1550" i="89"/>
  <c r="B1551" i="89"/>
  <c r="C1551" i="89"/>
  <c r="B1552" i="89"/>
  <c r="C1552" i="89"/>
  <c r="B1553" i="89"/>
  <c r="C1553" i="89"/>
  <c r="B1554" i="89"/>
  <c r="C1554" i="89"/>
  <c r="B1555" i="89"/>
  <c r="C1555" i="89"/>
  <c r="B1556" i="89"/>
  <c r="C1556" i="89"/>
  <c r="B1557" i="89"/>
  <c r="C1557" i="89"/>
  <c r="B1558" i="89"/>
  <c r="C1558" i="89"/>
  <c r="B1559" i="89"/>
  <c r="C1559" i="89"/>
  <c r="B1560" i="89"/>
  <c r="C1560" i="89"/>
  <c r="B1561" i="89"/>
  <c r="C1561" i="89"/>
  <c r="B1498" i="89"/>
  <c r="B1532" i="89" s="1"/>
  <c r="C1437" i="89"/>
  <c r="C1438" i="89"/>
  <c r="C1439" i="89"/>
  <c r="C1440" i="89"/>
  <c r="C1441" i="89"/>
  <c r="C1442" i="89"/>
  <c r="C1443" i="89"/>
  <c r="C1444" i="89"/>
  <c r="C1445" i="89"/>
  <c r="C1446" i="89"/>
  <c r="C1447" i="89"/>
  <c r="C1448" i="89"/>
  <c r="C1449" i="89"/>
  <c r="C1450" i="89"/>
  <c r="C1451" i="89"/>
  <c r="C1452" i="89"/>
  <c r="C1453" i="89"/>
  <c r="C1454" i="89"/>
  <c r="C1455" i="89"/>
  <c r="C1456" i="89"/>
  <c r="C1457" i="89"/>
  <c r="C1458" i="89"/>
  <c r="C1459" i="89"/>
  <c r="C1460" i="89"/>
  <c r="C1461" i="89"/>
  <c r="B1433" i="89"/>
  <c r="B1434" i="89" s="1"/>
  <c r="B1435" i="89" s="1"/>
  <c r="B1436" i="89" s="1"/>
  <c r="B1437" i="89" s="1"/>
  <c r="B1438" i="89" s="1"/>
  <c r="B1439" i="89" s="1"/>
  <c r="B1440" i="89" s="1"/>
  <c r="B1441" i="89" s="1"/>
  <c r="B1442" i="89" s="1"/>
  <c r="B1443" i="89" s="1"/>
  <c r="B1444" i="89" s="1"/>
  <c r="B1445" i="89" s="1"/>
  <c r="B1446" i="89" s="1"/>
  <c r="B1447" i="89" s="1"/>
  <c r="B1448" i="89" s="1"/>
  <c r="B1449" i="89" s="1"/>
  <c r="B1450" i="89" s="1"/>
  <c r="B1451" i="89" s="1"/>
  <c r="B1452" i="89" s="1"/>
  <c r="B1453" i="89" s="1"/>
  <c r="B1454" i="89" s="1"/>
  <c r="B1455" i="89" s="1"/>
  <c r="B1456" i="89" s="1"/>
  <c r="B1457" i="89" s="1"/>
  <c r="B1458" i="89" s="1"/>
  <c r="B1459" i="89" s="1"/>
  <c r="B1460" i="89" s="1"/>
  <c r="B1461" i="89" s="1"/>
  <c r="C1433" i="89"/>
  <c r="C1434" i="89"/>
  <c r="C1435" i="89"/>
  <c r="C1436" i="89"/>
  <c r="C1432" i="89"/>
  <c r="C1498" i="89" s="1"/>
  <c r="C1532" i="89" s="1"/>
  <c r="B640" i="89"/>
  <c r="B641" i="89" s="1"/>
  <c r="B642" i="89" s="1"/>
  <c r="B643" i="89" s="1"/>
  <c r="B644" i="89" s="1"/>
  <c r="B645" i="89" s="1"/>
  <c r="B646" i="89" s="1"/>
  <c r="B647" i="89" s="1"/>
  <c r="B648" i="89" s="1"/>
  <c r="B649" i="89" s="1"/>
  <c r="B650" i="89" s="1"/>
  <c r="B651" i="89" s="1"/>
  <c r="B652" i="89" s="1"/>
  <c r="B653" i="89" s="1"/>
  <c r="B654" i="89" s="1"/>
  <c r="B655" i="89" s="1"/>
  <c r="B656" i="89" s="1"/>
  <c r="B657" i="89" s="1"/>
  <c r="B658" i="89" s="1"/>
  <c r="B659" i="89" s="1"/>
  <c r="B660" i="89" s="1"/>
  <c r="B661" i="89" s="1"/>
  <c r="B662" i="89" s="1"/>
  <c r="B663" i="89" s="1"/>
  <c r="B664" i="89" s="1"/>
  <c r="B665" i="89" s="1"/>
  <c r="B666" i="89" s="1"/>
  <c r="B667" i="89" s="1"/>
  <c r="B668" i="89" s="1"/>
  <c r="E1508" i="89" l="1"/>
  <c r="E1522" i="89"/>
  <c r="E1514" i="89"/>
  <c r="E1594" i="89"/>
  <c r="E1598" i="89"/>
  <c r="E1591" i="89"/>
  <c r="E1593" i="89"/>
  <c r="F1389" i="89"/>
  <c r="F1449" i="89" s="1"/>
  <c r="G1401" i="89"/>
  <c r="E1597" i="89"/>
  <c r="E1506" i="89"/>
  <c r="G1406" i="89"/>
  <c r="H1406" i="89" s="1"/>
  <c r="H1473" i="89" s="1"/>
  <c r="E1592" i="89"/>
  <c r="E1596" i="89"/>
  <c r="E1524" i="89"/>
  <c r="E1505" i="89"/>
  <c r="E1595" i="89"/>
  <c r="F1472" i="89"/>
  <c r="G1405" i="89"/>
  <c r="G1472" i="89" s="1"/>
  <c r="F1470" i="89"/>
  <c r="F1490" i="89"/>
  <c r="F1465" i="89"/>
  <c r="G1403" i="89"/>
  <c r="F1488" i="89"/>
  <c r="G1423" i="89"/>
  <c r="G1490" i="89" s="1"/>
  <c r="F1492" i="89"/>
  <c r="F1493" i="89"/>
  <c r="F1481" i="89"/>
  <c r="G1427" i="89"/>
  <c r="H1427" i="89" s="1"/>
  <c r="F1494" i="89"/>
  <c r="G1425" i="89"/>
  <c r="H1425" i="89" s="1"/>
  <c r="G1414" i="89"/>
  <c r="H1414" i="89" s="1"/>
  <c r="F1474" i="89"/>
  <c r="F1475" i="89"/>
  <c r="F1467" i="89"/>
  <c r="F1478" i="89"/>
  <c r="F1485" i="89"/>
  <c r="F1487" i="89"/>
  <c r="F1483" i="89"/>
  <c r="G1426" i="89"/>
  <c r="G1493" i="89" s="1"/>
  <c r="G1411" i="89"/>
  <c r="D1184" i="89"/>
  <c r="F1469" i="89"/>
  <c r="F1471" i="89"/>
  <c r="F1468" i="89"/>
  <c r="F1466" i="89"/>
  <c r="G1408" i="89"/>
  <c r="F1480" i="89"/>
  <c r="E1503" i="89"/>
  <c r="E1500" i="89"/>
  <c r="F1482" i="89"/>
  <c r="E1499" i="89"/>
  <c r="E1504" i="89"/>
  <c r="E1509" i="89"/>
  <c r="E1501" i="89"/>
  <c r="F1484" i="89"/>
  <c r="G1402" i="89"/>
  <c r="F1477" i="89"/>
  <c r="F1473" i="89"/>
  <c r="E1507" i="89"/>
  <c r="E1461" i="89"/>
  <c r="E1460" i="89"/>
  <c r="E1459" i="89"/>
  <c r="E1458" i="89"/>
  <c r="E1457" i="89"/>
  <c r="E1456" i="89"/>
  <c r="E1455" i="89"/>
  <c r="E1454" i="89"/>
  <c r="E1453" i="89"/>
  <c r="E1452" i="89"/>
  <c r="E1451" i="89"/>
  <c r="E1448" i="89"/>
  <c r="E1447" i="89"/>
  <c r="E1445" i="89"/>
  <c r="E1444" i="89"/>
  <c r="E1442" i="89"/>
  <c r="E1440" i="89"/>
  <c r="E1439" i="89"/>
  <c r="E1437" i="89"/>
  <c r="E1435" i="89"/>
  <c r="E1434" i="89"/>
  <c r="E1450" i="89"/>
  <c r="E1449" i="89"/>
  <c r="E1446" i="89"/>
  <c r="E1443" i="89"/>
  <c r="E1441" i="89"/>
  <c r="E1438" i="89"/>
  <c r="E1436" i="89"/>
  <c r="E1432" i="89"/>
  <c r="E1433" i="89"/>
  <c r="E1520" i="89"/>
  <c r="E1521" i="89"/>
  <c r="E1517" i="89"/>
  <c r="E1525" i="89"/>
  <c r="E1518" i="89"/>
  <c r="E1526" i="89"/>
  <c r="E1513" i="89"/>
  <c r="E1498" i="89"/>
  <c r="E1523" i="89"/>
  <c r="E1510" i="89"/>
  <c r="E1515" i="89"/>
  <c r="F1476" i="89"/>
  <c r="F1486" i="89"/>
  <c r="F1491" i="89"/>
  <c r="F1479" i="89"/>
  <c r="E1527" i="89"/>
  <c r="E1519" i="89"/>
  <c r="E1502" i="89"/>
  <c r="E1516" i="89"/>
  <c r="E1512" i="89"/>
  <c r="E1495" i="89"/>
  <c r="E1566" i="89" s="1"/>
  <c r="E1588" i="89" s="1"/>
  <c r="H1403" i="89"/>
  <c r="G1424" i="89"/>
  <c r="G1491" i="89" s="1"/>
  <c r="G1412" i="89"/>
  <c r="G1409" i="89"/>
  <c r="G1476" i="89" s="1"/>
  <c r="G1422" i="89"/>
  <c r="G1419" i="89"/>
  <c r="G1416" i="89"/>
  <c r="G1413" i="89"/>
  <c r="G1407" i="89"/>
  <c r="G1400" i="89"/>
  <c r="G1417" i="89"/>
  <c r="G1484" i="89" s="1"/>
  <c r="G1399" i="89"/>
  <c r="G1466" i="89" s="1"/>
  <c r="H1416" i="89"/>
  <c r="G1421" i="89"/>
  <c r="G1410" i="89"/>
  <c r="G1420" i="89"/>
  <c r="G1404" i="89"/>
  <c r="G1471" i="89" s="1"/>
  <c r="G1418" i="89"/>
  <c r="G1415" i="89"/>
  <c r="G1398" i="89"/>
  <c r="G1389" i="89"/>
  <c r="H1390" i="89"/>
  <c r="E79" i="89"/>
  <c r="M1378" i="89"/>
  <c r="M1377" i="89"/>
  <c r="M1376" i="89"/>
  <c r="M1375" i="89"/>
  <c r="M1374" i="89"/>
  <c r="M1373" i="89"/>
  <c r="M1372" i="89"/>
  <c r="M1371" i="89"/>
  <c r="M1370" i="89"/>
  <c r="M1369" i="89"/>
  <c r="M1368" i="89"/>
  <c r="M1367" i="89"/>
  <c r="M1366" i="89"/>
  <c r="M1365" i="89"/>
  <c r="M1364" i="89"/>
  <c r="M1363" i="89"/>
  <c r="M1362" i="89"/>
  <c r="M1361" i="89"/>
  <c r="M1360" i="89"/>
  <c r="M1357" i="89"/>
  <c r="M1356" i="89"/>
  <c r="M1355" i="89"/>
  <c r="M1354" i="89"/>
  <c r="M1353" i="89"/>
  <c r="M1352" i="89"/>
  <c r="M1351" i="89"/>
  <c r="M1350" i="89"/>
  <c r="M1347" i="89"/>
  <c r="M1346" i="89"/>
  <c r="M1345" i="89"/>
  <c r="M1344" i="89"/>
  <c r="M1343" i="89"/>
  <c r="M1342" i="89"/>
  <c r="M1341" i="89"/>
  <c r="M1340" i="89"/>
  <c r="M1337" i="89"/>
  <c r="M1336" i="89"/>
  <c r="M1335" i="89"/>
  <c r="M1334" i="89"/>
  <c r="M1333" i="89"/>
  <c r="M1332" i="89"/>
  <c r="M1331" i="89"/>
  <c r="M1330" i="89"/>
  <c r="M1327" i="89"/>
  <c r="M1326" i="89"/>
  <c r="M1325" i="89"/>
  <c r="M1324" i="89"/>
  <c r="M1323" i="89"/>
  <c r="M1322" i="89"/>
  <c r="M1321" i="89"/>
  <c r="M1320" i="89"/>
  <c r="M1319" i="89"/>
  <c r="M1318" i="89"/>
  <c r="M1317" i="89"/>
  <c r="M1316" i="89"/>
  <c r="M1315" i="89"/>
  <c r="M1312" i="89"/>
  <c r="M1311" i="89"/>
  <c r="M1310" i="89"/>
  <c r="M1309" i="89"/>
  <c r="M1308" i="89"/>
  <c r="M1307" i="89"/>
  <c r="M1306" i="89"/>
  <c r="M1305" i="89"/>
  <c r="M1302" i="89"/>
  <c r="M1301" i="89"/>
  <c r="M1300" i="89"/>
  <c r="M1299" i="89"/>
  <c r="M1298" i="89"/>
  <c r="M1297" i="89"/>
  <c r="M1296" i="89"/>
  <c r="M1295" i="89"/>
  <c r="M1294" i="89"/>
  <c r="M1293" i="89"/>
  <c r="M1292" i="89"/>
  <c r="M1291" i="89"/>
  <c r="M1290" i="89"/>
  <c r="M1289" i="89"/>
  <c r="M1288" i="89"/>
  <c r="M1287" i="89"/>
  <c r="M1286" i="89"/>
  <c r="M1285" i="89"/>
  <c r="M1284" i="89"/>
  <c r="M1283" i="89"/>
  <c r="M1282" i="89"/>
  <c r="M1281" i="89"/>
  <c r="M1280" i="89"/>
  <c r="M1277" i="89"/>
  <c r="M1276" i="89"/>
  <c r="M1275" i="89"/>
  <c r="M1274" i="89"/>
  <c r="M1273" i="89"/>
  <c r="M1272" i="89"/>
  <c r="M1271" i="89"/>
  <c r="M1270" i="89"/>
  <c r="M1269" i="89"/>
  <c r="M1268" i="89"/>
  <c r="M1267" i="89"/>
  <c r="M1266" i="89"/>
  <c r="M1265" i="89"/>
  <c r="M1262" i="89"/>
  <c r="M1261" i="89"/>
  <c r="M1260" i="89"/>
  <c r="M1259" i="89"/>
  <c r="M1258" i="89"/>
  <c r="M1257" i="89"/>
  <c r="M1256" i="89"/>
  <c r="M1255" i="89"/>
  <c r="C1379" i="89"/>
  <c r="M1252" i="89"/>
  <c r="M1251" i="89"/>
  <c r="M1250" i="89"/>
  <c r="M1249" i="89"/>
  <c r="M1248" i="89"/>
  <c r="M1247" i="89"/>
  <c r="M1246" i="89"/>
  <c r="M1245" i="89"/>
  <c r="M1244" i="89"/>
  <c r="M1243" i="89"/>
  <c r="M1242" i="89"/>
  <c r="M1241" i="89"/>
  <c r="M1240" i="89"/>
  <c r="M1239" i="89"/>
  <c r="M1238" i="89"/>
  <c r="M1237" i="89"/>
  <c r="M1236" i="89"/>
  <c r="M1235" i="89"/>
  <c r="M1234" i="89"/>
  <c r="M1233" i="89"/>
  <c r="M1232" i="89"/>
  <c r="M1231" i="89"/>
  <c r="M1230" i="89"/>
  <c r="M1229" i="89"/>
  <c r="M1228" i="89"/>
  <c r="M1227" i="89"/>
  <c r="M1226" i="89"/>
  <c r="M1225" i="89"/>
  <c r="M1222" i="89"/>
  <c r="M1221" i="89"/>
  <c r="M1220" i="89"/>
  <c r="M1219" i="89"/>
  <c r="M1218" i="89"/>
  <c r="M1217" i="89"/>
  <c r="M1216" i="89"/>
  <c r="M1215" i="89"/>
  <c r="M1214" i="89"/>
  <c r="M1213" i="89"/>
  <c r="M1212" i="89"/>
  <c r="M1211" i="89"/>
  <c r="M1210" i="89"/>
  <c r="M1209" i="89"/>
  <c r="M1208" i="89"/>
  <c r="M1207" i="89"/>
  <c r="M1206" i="89"/>
  <c r="M1205" i="89"/>
  <c r="M1204" i="89"/>
  <c r="M1203" i="89"/>
  <c r="M1202" i="89"/>
  <c r="M1201" i="89"/>
  <c r="M1200" i="89"/>
  <c r="M1199" i="89"/>
  <c r="M1198" i="89"/>
  <c r="M1197" i="89"/>
  <c r="M1196" i="89"/>
  <c r="M1195" i="89"/>
  <c r="M1194" i="89"/>
  <c r="M1193" i="89"/>
  <c r="M1192" i="89"/>
  <c r="R1196" i="89"/>
  <c r="R1195" i="89"/>
  <c r="C1358" i="89"/>
  <c r="C1348" i="89"/>
  <c r="C1338" i="89"/>
  <c r="C1328" i="89"/>
  <c r="C1313" i="89"/>
  <c r="C1303" i="89"/>
  <c r="C1278" i="89"/>
  <c r="C1263" i="89"/>
  <c r="C1253" i="89"/>
  <c r="C1223" i="89"/>
  <c r="H1426" i="89" l="1"/>
  <c r="G1504" i="89"/>
  <c r="G1473" i="89"/>
  <c r="F1509" i="89"/>
  <c r="F1517" i="89"/>
  <c r="F1527" i="89"/>
  <c r="F1455" i="89"/>
  <c r="H1405" i="89"/>
  <c r="F1505" i="89"/>
  <c r="F1513" i="89"/>
  <c r="F1498" i="89"/>
  <c r="F1439" i="89"/>
  <c r="F1520" i="89"/>
  <c r="F1500" i="89"/>
  <c r="F1447" i="89"/>
  <c r="F1508" i="89"/>
  <c r="F1452" i="89"/>
  <c r="F1504" i="89"/>
  <c r="F1510" i="89"/>
  <c r="H1423" i="89"/>
  <c r="I1423" i="89" s="1"/>
  <c r="H1399" i="89"/>
  <c r="H1466" i="89" s="1"/>
  <c r="G1492" i="89"/>
  <c r="I1425" i="89"/>
  <c r="I1492" i="89" s="1"/>
  <c r="G1468" i="89"/>
  <c r="G1527" i="89"/>
  <c r="F1456" i="89"/>
  <c r="F1438" i="89"/>
  <c r="F1446" i="89"/>
  <c r="F1461" i="89"/>
  <c r="G1597" i="89"/>
  <c r="U1199" i="89"/>
  <c r="AA1199" i="89"/>
  <c r="Z1199" i="89"/>
  <c r="Y1199" i="89"/>
  <c r="W1199" i="89"/>
  <c r="AB1199" i="89"/>
  <c r="X1199" i="89"/>
  <c r="V1199" i="89"/>
  <c r="G1509" i="89"/>
  <c r="F1518" i="89"/>
  <c r="F1525" i="89"/>
  <c r="F1523" i="89"/>
  <c r="F1515" i="89"/>
  <c r="F1433" i="89"/>
  <c r="F1441" i="89"/>
  <c r="F1593" i="89"/>
  <c r="F1596" i="89"/>
  <c r="F1594" i="89"/>
  <c r="F1598" i="89"/>
  <c r="F1595" i="89"/>
  <c r="F1591" i="89"/>
  <c r="H1401" i="89"/>
  <c r="H1468" i="89" s="1"/>
  <c r="F1522" i="89"/>
  <c r="F1502" i="89"/>
  <c r="F1514" i="89"/>
  <c r="F1499" i="89"/>
  <c r="F1434" i="89"/>
  <c r="F1442" i="89"/>
  <c r="F1450" i="89"/>
  <c r="F1592" i="89"/>
  <c r="E1600" i="89"/>
  <c r="E1603" i="89" s="1"/>
  <c r="F1512" i="89"/>
  <c r="F1511" i="89"/>
  <c r="F1459" i="89"/>
  <c r="F1435" i="89"/>
  <c r="F1443" i="89"/>
  <c r="F1451" i="89"/>
  <c r="F1440" i="89"/>
  <c r="F1448" i="89"/>
  <c r="F1597" i="89"/>
  <c r="G1506" i="89"/>
  <c r="G1594" i="89"/>
  <c r="G1598" i="89"/>
  <c r="G1595" i="89"/>
  <c r="G1593" i="89"/>
  <c r="G1596" i="89"/>
  <c r="G1591" i="89"/>
  <c r="F1516" i="89"/>
  <c r="F1506" i="89"/>
  <c r="F1507" i="89"/>
  <c r="F1526" i="89"/>
  <c r="F1521" i="89"/>
  <c r="F1503" i="89"/>
  <c r="F1458" i="89"/>
  <c r="F1436" i="89"/>
  <c r="F1444" i="89"/>
  <c r="F1454" i="89"/>
  <c r="G1592" i="89"/>
  <c r="F1432" i="89"/>
  <c r="F1460" i="89"/>
  <c r="G1501" i="89"/>
  <c r="G1515" i="89"/>
  <c r="F1519" i="89"/>
  <c r="F1501" i="89"/>
  <c r="F1524" i="89"/>
  <c r="G1526" i="89"/>
  <c r="F1457" i="89"/>
  <c r="F1437" i="89"/>
  <c r="F1445" i="89"/>
  <c r="F1453" i="89"/>
  <c r="G1477" i="89"/>
  <c r="G1510" i="89"/>
  <c r="G1475" i="89"/>
  <c r="H1408" i="89"/>
  <c r="H1475" i="89" s="1"/>
  <c r="G1508" i="89"/>
  <c r="I1403" i="89"/>
  <c r="I1470" i="89" s="1"/>
  <c r="H1470" i="89"/>
  <c r="G1485" i="89"/>
  <c r="G1518" i="89"/>
  <c r="G1488" i="89"/>
  <c r="G1507" i="89"/>
  <c r="G1474" i="89"/>
  <c r="H1407" i="89"/>
  <c r="G1512" i="89"/>
  <c r="G1521" i="89"/>
  <c r="G1467" i="89"/>
  <c r="G1500" i="89"/>
  <c r="G1486" i="89"/>
  <c r="E1462" i="89"/>
  <c r="F1495" i="89"/>
  <c r="F1566" i="89" s="1"/>
  <c r="F1588" i="89" s="1"/>
  <c r="I1406" i="89"/>
  <c r="H1419" i="89"/>
  <c r="H1486" i="89" s="1"/>
  <c r="G1513" i="89"/>
  <c r="G1480" i="89"/>
  <c r="H1413" i="89"/>
  <c r="I1413" i="89" s="1"/>
  <c r="G1482" i="89"/>
  <c r="G1489" i="89"/>
  <c r="G1522" i="89"/>
  <c r="H1422" i="89"/>
  <c r="I1422" i="89" s="1"/>
  <c r="G1479" i="89"/>
  <c r="G1469" i="89"/>
  <c r="H1402" i="89"/>
  <c r="I1402" i="89" s="1"/>
  <c r="G1502" i="89"/>
  <c r="G1465" i="89"/>
  <c r="G1498" i="89"/>
  <c r="G1487" i="89"/>
  <c r="G1520" i="89"/>
  <c r="G1519" i="89"/>
  <c r="G1517" i="89"/>
  <c r="I1414" i="89"/>
  <c r="I1481" i="89" s="1"/>
  <c r="I1426" i="89"/>
  <c r="I1493" i="89" s="1"/>
  <c r="G1499" i="89"/>
  <c r="H1411" i="89"/>
  <c r="I1411" i="89" s="1"/>
  <c r="H1494" i="89"/>
  <c r="G1461" i="89"/>
  <c r="G1453" i="89"/>
  <c r="G1454" i="89"/>
  <c r="G1451" i="89"/>
  <c r="G1450" i="89"/>
  <c r="G1449" i="89"/>
  <c r="G1448" i="89"/>
  <c r="G1447" i="89"/>
  <c r="G1446" i="89"/>
  <c r="G1445" i="89"/>
  <c r="G1444" i="89"/>
  <c r="G1455" i="89"/>
  <c r="G1456" i="89"/>
  <c r="G1457" i="89"/>
  <c r="G1458" i="89"/>
  <c r="G1452" i="89"/>
  <c r="G1459" i="89"/>
  <c r="G1460" i="89"/>
  <c r="G1435" i="89"/>
  <c r="G1440" i="89"/>
  <c r="G1433" i="89"/>
  <c r="G1432" i="89"/>
  <c r="G1442" i="89"/>
  <c r="G1434" i="89"/>
  <c r="G1441" i="89"/>
  <c r="G1443" i="89"/>
  <c r="G1439" i="89"/>
  <c r="G1438" i="89"/>
  <c r="G1437" i="89"/>
  <c r="G1436" i="89"/>
  <c r="G1483" i="89"/>
  <c r="G1524" i="89"/>
  <c r="G1511" i="89"/>
  <c r="G1514" i="89"/>
  <c r="H1492" i="89"/>
  <c r="G1470" i="89"/>
  <c r="G1494" i="89"/>
  <c r="G1523" i="89"/>
  <c r="I1427" i="89"/>
  <c r="I1494" i="89" s="1"/>
  <c r="E1528" i="89"/>
  <c r="H1483" i="89"/>
  <c r="H1493" i="89"/>
  <c r="H1490" i="89"/>
  <c r="G1503" i="89"/>
  <c r="G1481" i="89"/>
  <c r="G1505" i="89"/>
  <c r="G1516" i="89"/>
  <c r="G1478" i="89"/>
  <c r="H1481" i="89"/>
  <c r="G1525" i="89"/>
  <c r="H1421" i="89"/>
  <c r="H1417" i="89"/>
  <c r="H1415" i="89"/>
  <c r="H1409" i="89"/>
  <c r="H1476" i="89" s="1"/>
  <c r="H1424" i="89"/>
  <c r="H1400" i="89"/>
  <c r="H1398" i="89"/>
  <c r="I1398" i="89" s="1"/>
  <c r="I1401" i="89"/>
  <c r="H1410" i="89"/>
  <c r="H1477" i="89" s="1"/>
  <c r="I1416" i="89"/>
  <c r="I1483" i="89" s="1"/>
  <c r="H1418" i="89"/>
  <c r="H1420" i="89"/>
  <c r="H1404" i="89"/>
  <c r="H1412" i="89"/>
  <c r="H1389" i="89"/>
  <c r="H1526" i="89" s="1"/>
  <c r="I1390" i="89"/>
  <c r="M1379" i="89" a="1"/>
  <c r="M1379" i="89" s="1"/>
  <c r="M1348" i="89" a="1"/>
  <c r="M1348" i="89" s="1"/>
  <c r="M1223" i="89" a="1"/>
  <c r="M1223" i="89" s="1"/>
  <c r="M1358" i="89" a="1"/>
  <c r="M1358" i="89" s="1"/>
  <c r="M1278" i="89" a="1"/>
  <c r="M1278" i="89" s="1"/>
  <c r="M1313" i="89" a="1"/>
  <c r="M1313" i="89" s="1"/>
  <c r="M1303" i="89" a="1"/>
  <c r="M1303" i="89" s="1"/>
  <c r="M1328" i="89" a="1"/>
  <c r="M1328" i="89" s="1"/>
  <c r="M1253" i="89" a="1"/>
  <c r="M1253" i="89" s="1"/>
  <c r="M1338" i="89" a="1"/>
  <c r="M1338" i="89" s="1"/>
  <c r="M1263" i="89" a="1"/>
  <c r="M1263" i="89" s="1"/>
  <c r="K1168" i="89"/>
  <c r="J1168" i="89"/>
  <c r="M1167" i="89"/>
  <c r="M1166" i="89"/>
  <c r="M1165" i="89"/>
  <c r="M1164" i="89"/>
  <c r="M1163" i="89"/>
  <c r="M1162" i="89"/>
  <c r="M1161" i="89"/>
  <c r="M1160" i="89"/>
  <c r="M1159" i="89"/>
  <c r="M1158" i="89"/>
  <c r="M1157" i="89"/>
  <c r="M1156" i="89"/>
  <c r="M1155" i="89"/>
  <c r="M1154" i="89"/>
  <c r="M1153" i="89"/>
  <c r="M1152" i="89"/>
  <c r="M1151" i="89"/>
  <c r="M1150" i="89"/>
  <c r="M1149" i="89"/>
  <c r="M1148" i="89"/>
  <c r="M1147" i="89"/>
  <c r="M1146" i="89"/>
  <c r="M1145" i="89"/>
  <c r="M1144" i="89"/>
  <c r="M1143" i="89"/>
  <c r="M1142" i="89"/>
  <c r="M1140" i="89"/>
  <c r="M1139" i="89"/>
  <c r="M1138" i="89"/>
  <c r="M1141" i="89"/>
  <c r="C1168" i="89"/>
  <c r="G1167" i="89"/>
  <c r="G1166" i="89"/>
  <c r="G1165" i="89"/>
  <c r="G1164" i="89"/>
  <c r="G1163" i="89"/>
  <c r="G1162" i="89"/>
  <c r="G1161" i="89"/>
  <c r="G1160" i="89"/>
  <c r="G1159" i="89"/>
  <c r="G1158" i="89"/>
  <c r="G1157" i="89"/>
  <c r="G1156" i="89"/>
  <c r="G1155" i="89"/>
  <c r="G1154" i="89"/>
  <c r="G1153" i="89"/>
  <c r="G1152" i="89"/>
  <c r="G1151" i="89"/>
  <c r="G1150" i="89"/>
  <c r="G1149" i="89"/>
  <c r="G1148" i="89"/>
  <c r="G1147" i="89"/>
  <c r="G1146" i="89"/>
  <c r="G1145" i="89"/>
  <c r="G1144" i="89"/>
  <c r="G1143" i="89"/>
  <c r="G1142" i="89"/>
  <c r="G1141" i="89"/>
  <c r="G1140" i="89"/>
  <c r="G1139" i="89"/>
  <c r="G1138" i="89"/>
  <c r="B1093" i="89"/>
  <c r="B1094" i="89" s="1"/>
  <c r="B1095" i="89" s="1"/>
  <c r="B1096" i="89" s="1"/>
  <c r="B1097" i="89" s="1"/>
  <c r="B1098" i="89" s="1"/>
  <c r="B1099" i="89" s="1"/>
  <c r="B1100" i="89" s="1"/>
  <c r="B1101" i="89" s="1"/>
  <c r="B1102" i="89" s="1"/>
  <c r="B1103" i="89" s="1"/>
  <c r="B1104" i="89" s="1"/>
  <c r="B1105" i="89" s="1"/>
  <c r="B1106" i="89" s="1"/>
  <c r="B1107" i="89" s="1"/>
  <c r="B1108" i="89" s="1"/>
  <c r="B1109" i="89" s="1"/>
  <c r="B1110" i="89" s="1"/>
  <c r="B1111" i="89" s="1"/>
  <c r="B1112" i="89" s="1"/>
  <c r="B1113" i="89" s="1"/>
  <c r="B1114" i="89" s="1"/>
  <c r="B1115" i="89" s="1"/>
  <c r="B1116" i="89" s="1"/>
  <c r="B1117" i="89" s="1"/>
  <c r="B1118" i="89" s="1"/>
  <c r="B1119" i="89" s="1"/>
  <c r="B1120" i="89" s="1"/>
  <c r="B1121" i="89" s="1"/>
  <c r="B1122" i="89" s="1"/>
  <c r="B1123" i="89" s="1"/>
  <c r="B1124" i="89" s="1"/>
  <c r="E962" i="89"/>
  <c r="E961" i="89"/>
  <c r="E948" i="89"/>
  <c r="E947" i="89"/>
  <c r="E944" i="89"/>
  <c r="E945" i="89" s="1"/>
  <c r="E941" i="89"/>
  <c r="E935" i="89"/>
  <c r="F927" i="89"/>
  <c r="F935" i="89" s="1"/>
  <c r="E926" i="89"/>
  <c r="D900" i="89"/>
  <c r="C900" i="89"/>
  <c r="D899" i="89"/>
  <c r="C899" i="89"/>
  <c r="D898" i="89"/>
  <c r="C898" i="89"/>
  <c r="C897" i="89"/>
  <c r="C896" i="89"/>
  <c r="C895" i="89"/>
  <c r="C894" i="89"/>
  <c r="D893" i="89"/>
  <c r="C893" i="89"/>
  <c r="C887" i="89"/>
  <c r="C792" i="89" s="1"/>
  <c r="C886" i="89"/>
  <c r="C791" i="89" s="1"/>
  <c r="C885" i="89"/>
  <c r="C790" i="89" s="1"/>
  <c r="C884" i="89"/>
  <c r="C789" i="89" s="1"/>
  <c r="C883" i="89"/>
  <c r="C788" i="89" s="1"/>
  <c r="C882" i="89"/>
  <c r="C787" i="89" s="1"/>
  <c r="C881" i="89"/>
  <c r="C786" i="89" s="1"/>
  <c r="C880" i="89"/>
  <c r="C785" i="89" s="1"/>
  <c r="C879" i="89"/>
  <c r="C784" i="89" s="1"/>
  <c r="C878" i="89"/>
  <c r="C783" i="89" s="1"/>
  <c r="C877" i="89"/>
  <c r="C782" i="89" s="1"/>
  <c r="C876" i="89"/>
  <c r="C781" i="89" s="1"/>
  <c r="C875" i="89"/>
  <c r="C780" i="89" s="1"/>
  <c r="C874" i="89"/>
  <c r="C779" i="89" s="1"/>
  <c r="C873" i="89"/>
  <c r="C778" i="89" s="1"/>
  <c r="C872" i="89"/>
  <c r="C777" i="89" s="1"/>
  <c r="C871" i="89"/>
  <c r="C776" i="89" s="1"/>
  <c r="C859" i="89"/>
  <c r="C858" i="89"/>
  <c r="C857" i="89"/>
  <c r="C856" i="89"/>
  <c r="C855" i="89"/>
  <c r="C854" i="89"/>
  <c r="C853" i="89"/>
  <c r="C852" i="89"/>
  <c r="C851" i="89"/>
  <c r="C850" i="89"/>
  <c r="C849" i="89"/>
  <c r="C848" i="89"/>
  <c r="C847" i="89"/>
  <c r="C846" i="89"/>
  <c r="C845" i="89"/>
  <c r="C844" i="89"/>
  <c r="C843" i="89"/>
  <c r="C842" i="89"/>
  <c r="C841" i="89"/>
  <c r="C840" i="89"/>
  <c r="C839" i="89"/>
  <c r="C838" i="89"/>
  <c r="C837" i="89"/>
  <c r="C836" i="89"/>
  <c r="C835" i="89"/>
  <c r="C834" i="89"/>
  <c r="C833" i="89"/>
  <c r="C832" i="89"/>
  <c r="C831" i="89"/>
  <c r="B831" i="89"/>
  <c r="B832" i="89" s="1"/>
  <c r="B833" i="89" s="1"/>
  <c r="B834" i="89" s="1"/>
  <c r="B835" i="89" s="1"/>
  <c r="B836" i="89" s="1"/>
  <c r="B837" i="89" s="1"/>
  <c r="B838" i="89" s="1"/>
  <c r="B839" i="89" s="1"/>
  <c r="B840" i="89" s="1"/>
  <c r="B841" i="89" s="1"/>
  <c r="B842" i="89" s="1"/>
  <c r="B843" i="89" s="1"/>
  <c r="B844" i="89" s="1"/>
  <c r="B845" i="89" s="1"/>
  <c r="B846" i="89" s="1"/>
  <c r="B847" i="89" s="1"/>
  <c r="B848" i="89" s="1"/>
  <c r="B849" i="89" s="1"/>
  <c r="B850" i="89" s="1"/>
  <c r="B851" i="89" s="1"/>
  <c r="B852" i="89" s="1"/>
  <c r="B853" i="89" s="1"/>
  <c r="B854" i="89" s="1"/>
  <c r="B855" i="89" s="1"/>
  <c r="B856" i="89" s="1"/>
  <c r="B857" i="89" s="1"/>
  <c r="B858" i="89" s="1"/>
  <c r="B859" i="89" s="1"/>
  <c r="C830" i="89"/>
  <c r="F823" i="89"/>
  <c r="D807" i="89"/>
  <c r="C805" i="89"/>
  <c r="C804" i="89"/>
  <c r="C803" i="89"/>
  <c r="C802" i="89"/>
  <c r="C801" i="89"/>
  <c r="C800" i="89"/>
  <c r="C799" i="89"/>
  <c r="C798" i="89"/>
  <c r="AC793" i="89"/>
  <c r="D769" i="89"/>
  <c r="D734" i="89"/>
  <c r="D733" i="89"/>
  <c r="D732" i="89"/>
  <c r="D731" i="89"/>
  <c r="D730" i="89"/>
  <c r="D729" i="89"/>
  <c r="D728" i="89"/>
  <c r="D727" i="89"/>
  <c r="D726" i="89"/>
  <c r="D725" i="89"/>
  <c r="D724" i="89"/>
  <c r="D723" i="89"/>
  <c r="D722" i="89"/>
  <c r="D721" i="89"/>
  <c r="D720" i="89"/>
  <c r="D719" i="89"/>
  <c r="D718" i="89"/>
  <c r="D717" i="89"/>
  <c r="D716" i="89"/>
  <c r="D715" i="89"/>
  <c r="D714" i="89"/>
  <c r="D713" i="89"/>
  <c r="D712" i="89"/>
  <c r="D711" i="89"/>
  <c r="D710" i="89"/>
  <c r="D709" i="89"/>
  <c r="D708" i="89"/>
  <c r="D707" i="89"/>
  <c r="D706" i="89"/>
  <c r="D705" i="89"/>
  <c r="B701" i="89"/>
  <c r="B734" i="89" s="1"/>
  <c r="B768" i="89" s="1"/>
  <c r="B700" i="89"/>
  <c r="B733" i="89" s="1"/>
  <c r="B767" i="89" s="1"/>
  <c r="B699" i="89"/>
  <c r="B732" i="89" s="1"/>
  <c r="B766" i="89" s="1"/>
  <c r="B698" i="89"/>
  <c r="B731" i="89" s="1"/>
  <c r="B765" i="89" s="1"/>
  <c r="B697" i="89"/>
  <c r="B730" i="89" s="1"/>
  <c r="B764" i="89" s="1"/>
  <c r="B696" i="89"/>
  <c r="B729" i="89" s="1"/>
  <c r="B763" i="89" s="1"/>
  <c r="B695" i="89"/>
  <c r="B728" i="89" s="1"/>
  <c r="B762" i="89" s="1"/>
  <c r="B694" i="89"/>
  <c r="B727" i="89" s="1"/>
  <c r="B761" i="89" s="1"/>
  <c r="B693" i="89"/>
  <c r="B726" i="89" s="1"/>
  <c r="B760" i="89" s="1"/>
  <c r="B692" i="89"/>
  <c r="B725" i="89" s="1"/>
  <c r="B759" i="89" s="1"/>
  <c r="B691" i="89"/>
  <c r="B724" i="89" s="1"/>
  <c r="B758" i="89" s="1"/>
  <c r="B690" i="89"/>
  <c r="B723" i="89" s="1"/>
  <c r="B757" i="89" s="1"/>
  <c r="B689" i="89"/>
  <c r="B722" i="89" s="1"/>
  <c r="B756" i="89" s="1"/>
  <c r="B688" i="89"/>
  <c r="B721" i="89" s="1"/>
  <c r="B755" i="89" s="1"/>
  <c r="B687" i="89"/>
  <c r="B720" i="89" s="1"/>
  <c r="B754" i="89" s="1"/>
  <c r="B686" i="89"/>
  <c r="B719" i="89" s="1"/>
  <c r="B753" i="89" s="1"/>
  <c r="B685" i="89"/>
  <c r="B718" i="89" s="1"/>
  <c r="B752" i="89" s="1"/>
  <c r="B684" i="89"/>
  <c r="B717" i="89" s="1"/>
  <c r="B751" i="89" s="1"/>
  <c r="B683" i="89"/>
  <c r="B716" i="89" s="1"/>
  <c r="B750" i="89" s="1"/>
  <c r="B682" i="89"/>
  <c r="B715" i="89" s="1"/>
  <c r="B749" i="89" s="1"/>
  <c r="B681" i="89"/>
  <c r="B714" i="89" s="1"/>
  <c r="B748" i="89" s="1"/>
  <c r="B680" i="89"/>
  <c r="B713" i="89" s="1"/>
  <c r="B747" i="89" s="1"/>
  <c r="B679" i="89"/>
  <c r="B712" i="89" s="1"/>
  <c r="B746" i="89" s="1"/>
  <c r="B678" i="89"/>
  <c r="B711" i="89" s="1"/>
  <c r="B745" i="89" s="1"/>
  <c r="B677" i="89"/>
  <c r="B710" i="89" s="1"/>
  <c r="B744" i="89" s="1"/>
  <c r="B676" i="89"/>
  <c r="B709" i="89" s="1"/>
  <c r="B743" i="89" s="1"/>
  <c r="B675" i="89"/>
  <c r="B708" i="89" s="1"/>
  <c r="B742" i="89" s="1"/>
  <c r="B674" i="89"/>
  <c r="B707" i="89" s="1"/>
  <c r="B741" i="89" s="1"/>
  <c r="B673" i="89"/>
  <c r="B706" i="89" s="1"/>
  <c r="B740" i="89" s="1"/>
  <c r="B672" i="89"/>
  <c r="B705" i="89" s="1"/>
  <c r="B739" i="89" s="1"/>
  <c r="F629" i="89"/>
  <c r="D468" i="89"/>
  <c r="D467" i="89"/>
  <c r="D466" i="89"/>
  <c r="D465" i="89"/>
  <c r="D464" i="89"/>
  <c r="D463" i="89"/>
  <c r="D462" i="89"/>
  <c r="D461" i="89"/>
  <c r="D460" i="89"/>
  <c r="D459" i="89"/>
  <c r="D458" i="89"/>
  <c r="D457" i="89"/>
  <c r="D456" i="89"/>
  <c r="D455" i="89"/>
  <c r="D454" i="89"/>
  <c r="D453" i="89"/>
  <c r="D452" i="89"/>
  <c r="D451" i="89"/>
  <c r="D450" i="89"/>
  <c r="D449" i="89"/>
  <c r="D448" i="89"/>
  <c r="D447" i="89"/>
  <c r="D446" i="89"/>
  <c r="D445" i="89"/>
  <c r="D444" i="89"/>
  <c r="D443" i="89"/>
  <c r="D442" i="89"/>
  <c r="D441" i="89"/>
  <c r="D440" i="89"/>
  <c r="D439" i="89"/>
  <c r="F375" i="89"/>
  <c r="D373" i="89"/>
  <c r="C373" i="89"/>
  <c r="C406" i="89" s="1"/>
  <c r="C437" i="89" s="1"/>
  <c r="C468" i="89" s="1"/>
  <c r="C499" i="89" s="1"/>
  <c r="D372" i="89"/>
  <c r="C372" i="89"/>
  <c r="C405" i="89" s="1"/>
  <c r="C436" i="89" s="1"/>
  <c r="C467" i="89" s="1"/>
  <c r="C498" i="89" s="1"/>
  <c r="D371" i="89"/>
  <c r="C371" i="89"/>
  <c r="C404" i="89" s="1"/>
  <c r="C435" i="89" s="1"/>
  <c r="C466" i="89" s="1"/>
  <c r="C497" i="89" s="1"/>
  <c r="D370" i="89"/>
  <c r="C370" i="89"/>
  <c r="C403" i="89" s="1"/>
  <c r="C434" i="89" s="1"/>
  <c r="C465" i="89" s="1"/>
  <c r="C496" i="89" s="1"/>
  <c r="D369" i="89"/>
  <c r="C369" i="89"/>
  <c r="C402" i="89" s="1"/>
  <c r="C433" i="89" s="1"/>
  <c r="C464" i="89" s="1"/>
  <c r="C495" i="89" s="1"/>
  <c r="D368" i="89"/>
  <c r="C368" i="89"/>
  <c r="C401" i="89" s="1"/>
  <c r="C432" i="89" s="1"/>
  <c r="C463" i="89" s="1"/>
  <c r="C494" i="89" s="1"/>
  <c r="D367" i="89"/>
  <c r="C367" i="89"/>
  <c r="C400" i="89" s="1"/>
  <c r="C431" i="89" s="1"/>
  <c r="C462" i="89" s="1"/>
  <c r="C493" i="89" s="1"/>
  <c r="D366" i="89"/>
  <c r="C366" i="89"/>
  <c r="C399" i="89" s="1"/>
  <c r="C430" i="89" s="1"/>
  <c r="C461" i="89" s="1"/>
  <c r="C492" i="89" s="1"/>
  <c r="D365" i="89"/>
  <c r="C365" i="89"/>
  <c r="C398" i="89" s="1"/>
  <c r="C429" i="89" s="1"/>
  <c r="C460" i="89" s="1"/>
  <c r="C491" i="89" s="1"/>
  <c r="D364" i="89"/>
  <c r="C364" i="89"/>
  <c r="C397" i="89" s="1"/>
  <c r="C428" i="89" s="1"/>
  <c r="C459" i="89" s="1"/>
  <c r="C490" i="89" s="1"/>
  <c r="D363" i="89"/>
  <c r="C363" i="89"/>
  <c r="C396" i="89" s="1"/>
  <c r="C427" i="89" s="1"/>
  <c r="C458" i="89" s="1"/>
  <c r="C489" i="89" s="1"/>
  <c r="D362" i="89"/>
  <c r="C362" i="89"/>
  <c r="C395" i="89" s="1"/>
  <c r="C426" i="89" s="1"/>
  <c r="C457" i="89" s="1"/>
  <c r="C488" i="89" s="1"/>
  <c r="D361" i="89"/>
  <c r="C361" i="89"/>
  <c r="C394" i="89" s="1"/>
  <c r="C425" i="89" s="1"/>
  <c r="C456" i="89" s="1"/>
  <c r="C487" i="89" s="1"/>
  <c r="D360" i="89"/>
  <c r="C360" i="89"/>
  <c r="C393" i="89" s="1"/>
  <c r="C424" i="89" s="1"/>
  <c r="C455" i="89" s="1"/>
  <c r="C486" i="89" s="1"/>
  <c r="D359" i="89"/>
  <c r="C359" i="89"/>
  <c r="C392" i="89" s="1"/>
  <c r="C423" i="89" s="1"/>
  <c r="C454" i="89" s="1"/>
  <c r="C485" i="89" s="1"/>
  <c r="D358" i="89"/>
  <c r="C358" i="89"/>
  <c r="C391" i="89" s="1"/>
  <c r="C422" i="89" s="1"/>
  <c r="C453" i="89" s="1"/>
  <c r="C484" i="89" s="1"/>
  <c r="D357" i="89"/>
  <c r="C357" i="89"/>
  <c r="C390" i="89" s="1"/>
  <c r="C421" i="89" s="1"/>
  <c r="C452" i="89" s="1"/>
  <c r="C483" i="89" s="1"/>
  <c r="D356" i="89"/>
  <c r="C356" i="89"/>
  <c r="C389" i="89" s="1"/>
  <c r="C420" i="89" s="1"/>
  <c r="C451" i="89" s="1"/>
  <c r="C482" i="89" s="1"/>
  <c r="D355" i="89"/>
  <c r="C355" i="89"/>
  <c r="C388" i="89" s="1"/>
  <c r="C419" i="89" s="1"/>
  <c r="C450" i="89" s="1"/>
  <c r="C481" i="89" s="1"/>
  <c r="D354" i="89"/>
  <c r="C354" i="89"/>
  <c r="C387" i="89" s="1"/>
  <c r="C418" i="89" s="1"/>
  <c r="C449" i="89" s="1"/>
  <c r="C480" i="89" s="1"/>
  <c r="D353" i="89"/>
  <c r="C353" i="89"/>
  <c r="C386" i="89" s="1"/>
  <c r="C417" i="89" s="1"/>
  <c r="C448" i="89" s="1"/>
  <c r="C479" i="89" s="1"/>
  <c r="D352" i="89"/>
  <c r="C352" i="89"/>
  <c r="C385" i="89" s="1"/>
  <c r="C416" i="89" s="1"/>
  <c r="C447" i="89" s="1"/>
  <c r="C478" i="89" s="1"/>
  <c r="D351" i="89"/>
  <c r="C351" i="89"/>
  <c r="C384" i="89" s="1"/>
  <c r="C415" i="89" s="1"/>
  <c r="C446" i="89" s="1"/>
  <c r="C477" i="89" s="1"/>
  <c r="D350" i="89"/>
  <c r="C350" i="89"/>
  <c r="C383" i="89" s="1"/>
  <c r="C414" i="89" s="1"/>
  <c r="C445" i="89" s="1"/>
  <c r="C476" i="89" s="1"/>
  <c r="D349" i="89"/>
  <c r="C349" i="89"/>
  <c r="C382" i="89" s="1"/>
  <c r="C413" i="89" s="1"/>
  <c r="C444" i="89" s="1"/>
  <c r="C475" i="89" s="1"/>
  <c r="D348" i="89"/>
  <c r="C348" i="89"/>
  <c r="C381" i="89" s="1"/>
  <c r="C412" i="89" s="1"/>
  <c r="C443" i="89" s="1"/>
  <c r="C474" i="89" s="1"/>
  <c r="D347" i="89"/>
  <c r="C347" i="89"/>
  <c r="C380" i="89" s="1"/>
  <c r="C411" i="89" s="1"/>
  <c r="C442" i="89" s="1"/>
  <c r="C473" i="89" s="1"/>
  <c r="C504" i="89" s="1"/>
  <c r="D346" i="89"/>
  <c r="C346" i="89"/>
  <c r="C379" i="89" s="1"/>
  <c r="C410" i="89" s="1"/>
  <c r="C441" i="89" s="1"/>
  <c r="C472" i="89" s="1"/>
  <c r="D345" i="89"/>
  <c r="C345" i="89"/>
  <c r="C378" i="89" s="1"/>
  <c r="C409" i="89" s="1"/>
  <c r="C440" i="89" s="1"/>
  <c r="C471" i="89" s="1"/>
  <c r="D344" i="89"/>
  <c r="C344" i="89"/>
  <c r="C377" i="89" s="1"/>
  <c r="C408" i="89" s="1"/>
  <c r="C439" i="89" s="1"/>
  <c r="C470" i="89" s="1"/>
  <c r="B344" i="89"/>
  <c r="B377" i="89" s="1"/>
  <c r="B408" i="89" s="1"/>
  <c r="B439" i="89" s="1"/>
  <c r="U341" i="89"/>
  <c r="F329" i="89"/>
  <c r="E317" i="89"/>
  <c r="D323" i="89" s="1"/>
  <c r="E35" i="89" s="1"/>
  <c r="E314" i="89"/>
  <c r="E309" i="89"/>
  <c r="H300" i="89"/>
  <c r="F258" i="89"/>
  <c r="D252" i="89"/>
  <c r="D249" i="89"/>
  <c r="D246" i="89"/>
  <c r="H229" i="89"/>
  <c r="H228" i="89"/>
  <c r="G228" i="89"/>
  <c r="H227" i="89"/>
  <c r="G227" i="89"/>
  <c r="H226" i="89"/>
  <c r="G226" i="89"/>
  <c r="G225" i="89"/>
  <c r="H224" i="89"/>
  <c r="E214" i="89"/>
  <c r="I214" i="89" s="1"/>
  <c r="M230" i="89" s="1"/>
  <c r="J206" i="89"/>
  <c r="E206" i="89"/>
  <c r="D888" i="89" s="1"/>
  <c r="H205" i="89"/>
  <c r="H204" i="89"/>
  <c r="H203" i="89"/>
  <c r="H202" i="89"/>
  <c r="H201" i="89"/>
  <c r="H198" i="89"/>
  <c r="H197" i="89"/>
  <c r="H196" i="89"/>
  <c r="H195" i="89"/>
  <c r="H194" i="89"/>
  <c r="H193" i="89"/>
  <c r="H192" i="89"/>
  <c r="H191" i="89"/>
  <c r="H190" i="89"/>
  <c r="F181" i="89"/>
  <c r="G181" i="89" s="1"/>
  <c r="H181" i="89" s="1"/>
  <c r="I181" i="89" s="1"/>
  <c r="J181" i="89" s="1"/>
  <c r="K181" i="89" s="1"/>
  <c r="L181" i="89" s="1"/>
  <c r="M181" i="89" s="1"/>
  <c r="N181" i="89" s="1"/>
  <c r="F176" i="89"/>
  <c r="F177" i="89" s="1"/>
  <c r="F173" i="89"/>
  <c r="G173" i="89" s="1"/>
  <c r="H173" i="89" s="1"/>
  <c r="I173" i="89" s="1"/>
  <c r="J173" i="89" s="1"/>
  <c r="K173" i="89" s="1"/>
  <c r="L173" i="89" s="1"/>
  <c r="M173" i="89" s="1"/>
  <c r="N173" i="89" s="1"/>
  <c r="F170" i="89"/>
  <c r="G170" i="89" s="1"/>
  <c r="H170" i="89" s="1"/>
  <c r="I170" i="89" s="1"/>
  <c r="J170" i="89" s="1"/>
  <c r="K170" i="89" s="1"/>
  <c r="L170" i="89" s="1"/>
  <c r="M170" i="89" s="1"/>
  <c r="N170" i="89" s="1"/>
  <c r="F167" i="89"/>
  <c r="G167" i="89" s="1"/>
  <c r="H167" i="89" s="1"/>
  <c r="I167" i="89" s="1"/>
  <c r="J167" i="89" s="1"/>
  <c r="K167" i="89" s="1"/>
  <c r="L167" i="89" s="1"/>
  <c r="M167" i="89" s="1"/>
  <c r="N167" i="89" s="1"/>
  <c r="F164" i="89"/>
  <c r="G164" i="89" s="1"/>
  <c r="H164" i="89" s="1"/>
  <c r="I164" i="89" s="1"/>
  <c r="J164" i="89" s="1"/>
  <c r="K164" i="89" s="1"/>
  <c r="L164" i="89" s="1"/>
  <c r="M164" i="89" s="1"/>
  <c r="N164" i="89" s="1"/>
  <c r="C159" i="89"/>
  <c r="M231" i="89" s="1"/>
  <c r="K158" i="89"/>
  <c r="I158" i="89"/>
  <c r="D668" i="89" s="1"/>
  <c r="D701" i="89" s="1"/>
  <c r="G158" i="89"/>
  <c r="K157" i="89"/>
  <c r="I157" i="89"/>
  <c r="D667" i="89" s="1"/>
  <c r="D700" i="89" s="1"/>
  <c r="G157" i="89"/>
  <c r="K156" i="89"/>
  <c r="I156" i="89"/>
  <c r="D666" i="89" s="1"/>
  <c r="D699" i="89" s="1"/>
  <c r="G156" i="89"/>
  <c r="K155" i="89"/>
  <c r="I155" i="89"/>
  <c r="D665" i="89" s="1"/>
  <c r="D698" i="89" s="1"/>
  <c r="G155" i="89"/>
  <c r="K154" i="89"/>
  <c r="I154" i="89"/>
  <c r="D664" i="89" s="1"/>
  <c r="D697" i="89" s="1"/>
  <c r="G154" i="89"/>
  <c r="K153" i="89"/>
  <c r="I153" i="89"/>
  <c r="D663" i="89" s="1"/>
  <c r="D696" i="89" s="1"/>
  <c r="G153" i="89"/>
  <c r="K152" i="89"/>
  <c r="I152" i="89"/>
  <c r="D662" i="89" s="1"/>
  <c r="D695" i="89" s="1"/>
  <c r="G152" i="89"/>
  <c r="K151" i="89"/>
  <c r="I151" i="89"/>
  <c r="D661" i="89" s="1"/>
  <c r="D694" i="89" s="1"/>
  <c r="G151" i="89"/>
  <c r="K150" i="89"/>
  <c r="I150" i="89"/>
  <c r="D660" i="89" s="1"/>
  <c r="D693" i="89" s="1"/>
  <c r="G150" i="89"/>
  <c r="K149" i="89"/>
  <c r="I149" i="89"/>
  <c r="D659" i="89" s="1"/>
  <c r="D692" i="89" s="1"/>
  <c r="G149" i="89"/>
  <c r="K148" i="89"/>
  <c r="I148" i="89"/>
  <c r="D658" i="89" s="1"/>
  <c r="D691" i="89" s="1"/>
  <c r="G148" i="89"/>
  <c r="K147" i="89"/>
  <c r="I147" i="89"/>
  <c r="D657" i="89" s="1"/>
  <c r="D690" i="89" s="1"/>
  <c r="G147" i="89"/>
  <c r="K146" i="89"/>
  <c r="I146" i="89"/>
  <c r="D656" i="89" s="1"/>
  <c r="D689" i="89" s="1"/>
  <c r="G146" i="89"/>
  <c r="K145" i="89"/>
  <c r="I145" i="89"/>
  <c r="D655" i="89" s="1"/>
  <c r="D688" i="89" s="1"/>
  <c r="G145" i="89"/>
  <c r="K144" i="89"/>
  <c r="I144" i="89"/>
  <c r="D654" i="89" s="1"/>
  <c r="D687" i="89" s="1"/>
  <c r="G144" i="89"/>
  <c r="K143" i="89"/>
  <c r="I143" i="89"/>
  <c r="D653" i="89" s="1"/>
  <c r="D686" i="89" s="1"/>
  <c r="G143" i="89"/>
  <c r="K142" i="89"/>
  <c r="I142" i="89"/>
  <c r="D652" i="89" s="1"/>
  <c r="D685" i="89" s="1"/>
  <c r="G142" i="89"/>
  <c r="K141" i="89"/>
  <c r="I141" i="89"/>
  <c r="D651" i="89" s="1"/>
  <c r="D684" i="89" s="1"/>
  <c r="G141" i="89"/>
  <c r="K140" i="89"/>
  <c r="I140" i="89"/>
  <c r="D650" i="89" s="1"/>
  <c r="D683" i="89" s="1"/>
  <c r="G140" i="89"/>
  <c r="K139" i="89"/>
  <c r="I139" i="89"/>
  <c r="D649" i="89" s="1"/>
  <c r="D682" i="89" s="1"/>
  <c r="G139" i="89"/>
  <c r="K138" i="89"/>
  <c r="I138" i="89"/>
  <c r="D648" i="89" s="1"/>
  <c r="D681" i="89" s="1"/>
  <c r="G138" i="89"/>
  <c r="K137" i="89"/>
  <c r="I137" i="89"/>
  <c r="D647" i="89" s="1"/>
  <c r="D680" i="89" s="1"/>
  <c r="G137" i="89"/>
  <c r="K136" i="89"/>
  <c r="I136" i="89"/>
  <c r="D646" i="89" s="1"/>
  <c r="D679" i="89" s="1"/>
  <c r="G136" i="89"/>
  <c r="K135" i="89"/>
  <c r="I135" i="89"/>
  <c r="D645" i="89" s="1"/>
  <c r="D678" i="89" s="1"/>
  <c r="G135" i="89"/>
  <c r="K134" i="89"/>
  <c r="I134" i="89"/>
  <c r="D644" i="89" s="1"/>
  <c r="D677" i="89" s="1"/>
  <c r="G134" i="89"/>
  <c r="K133" i="89"/>
  <c r="I133" i="89"/>
  <c r="D643" i="89" s="1"/>
  <c r="D676" i="89" s="1"/>
  <c r="G133" i="89"/>
  <c r="K132" i="89"/>
  <c r="I132" i="89"/>
  <c r="D642" i="89" s="1"/>
  <c r="D675" i="89" s="1"/>
  <c r="G132" i="89"/>
  <c r="K131" i="89"/>
  <c r="I131" i="89"/>
  <c r="D641" i="89" s="1"/>
  <c r="D674" i="89" s="1"/>
  <c r="G131" i="89"/>
  <c r="K130" i="89"/>
  <c r="I130" i="89"/>
  <c r="D640" i="89" s="1"/>
  <c r="D673" i="89" s="1"/>
  <c r="G130" i="89"/>
  <c r="B130" i="89"/>
  <c r="B345" i="89" s="1"/>
  <c r="B378" i="89" s="1"/>
  <c r="B409" i="89" s="1"/>
  <c r="B440" i="89" s="1"/>
  <c r="K129" i="89"/>
  <c r="I129" i="89"/>
  <c r="D639" i="89" s="1"/>
  <c r="G129" i="89"/>
  <c r="M127" i="89"/>
  <c r="M157" i="89" s="1"/>
  <c r="H108" i="89"/>
  <c r="K72" i="89"/>
  <c r="J72" i="89"/>
  <c r="K71" i="89"/>
  <c r="J71" i="89"/>
  <c r="K70" i="89"/>
  <c r="J70" i="89"/>
  <c r="K69" i="89"/>
  <c r="J69" i="89"/>
  <c r="K68" i="89"/>
  <c r="J68" i="89"/>
  <c r="K67" i="89"/>
  <c r="J67" i="89"/>
  <c r="K66" i="89"/>
  <c r="J66" i="89"/>
  <c r="K65" i="89"/>
  <c r="K64" i="89"/>
  <c r="K63" i="89"/>
  <c r="K62" i="89"/>
  <c r="K61" i="89"/>
  <c r="J61" i="89"/>
  <c r="F59" i="89"/>
  <c r="E58" i="89"/>
  <c r="E57" i="89"/>
  <c r="E55" i="89"/>
  <c r="I52" i="89"/>
  <c r="H52" i="89"/>
  <c r="F42" i="89"/>
  <c r="E27" i="89"/>
  <c r="D9" i="89"/>
  <c r="D5" i="89"/>
  <c r="G1188" i="89" s="1"/>
  <c r="B2" i="89"/>
  <c r="D897" i="89" l="1"/>
  <c r="AB802" i="89"/>
  <c r="T802" i="89"/>
  <c r="L802" i="89"/>
  <c r="AA802" i="89"/>
  <c r="S802" i="89"/>
  <c r="K802" i="89"/>
  <c r="Z802" i="89"/>
  <c r="R802" i="89"/>
  <c r="J802" i="89"/>
  <c r="Y802" i="89"/>
  <c r="Q802" i="89"/>
  <c r="I802" i="89"/>
  <c r="W802" i="89"/>
  <c r="O802" i="89"/>
  <c r="G802" i="89"/>
  <c r="N802" i="89"/>
  <c r="M802" i="89"/>
  <c r="H802" i="89"/>
  <c r="F802" i="89"/>
  <c r="X802" i="89"/>
  <c r="V802" i="89"/>
  <c r="U802" i="89"/>
  <c r="E802" i="89"/>
  <c r="P802" i="89"/>
  <c r="P344" i="89"/>
  <c r="J344" i="89"/>
  <c r="I1419" i="89"/>
  <c r="P345" i="89"/>
  <c r="J345" i="89"/>
  <c r="G629" i="89"/>
  <c r="G258" i="89"/>
  <c r="H258" i="89" s="1"/>
  <c r="I258" i="89" s="1"/>
  <c r="J258" i="89" s="1"/>
  <c r="K258" i="89" s="1"/>
  <c r="L258" i="89" s="1"/>
  <c r="M258" i="89" s="1"/>
  <c r="N258" i="89" s="1"/>
  <c r="W804" i="89"/>
  <c r="V804" i="89"/>
  <c r="U803" i="89"/>
  <c r="X798" i="89"/>
  <c r="U804" i="89"/>
  <c r="AB803" i="89"/>
  <c r="T803" i="89"/>
  <c r="AB804" i="89"/>
  <c r="T804" i="89"/>
  <c r="AA803" i="89"/>
  <c r="S803" i="89"/>
  <c r="V798" i="89"/>
  <c r="AA804" i="89"/>
  <c r="S804" i="89"/>
  <c r="Z803" i="89"/>
  <c r="R803" i="89"/>
  <c r="U798" i="89"/>
  <c r="Y804" i="89"/>
  <c r="Q804" i="89"/>
  <c r="X803" i="89"/>
  <c r="AA798" i="89"/>
  <c r="S798" i="89"/>
  <c r="X804" i="89"/>
  <c r="Q803" i="89"/>
  <c r="Z798" i="89"/>
  <c r="R804" i="89"/>
  <c r="Y798" i="89"/>
  <c r="W798" i="89"/>
  <c r="T798" i="89"/>
  <c r="R798" i="89"/>
  <c r="Y803" i="89"/>
  <c r="Q798" i="89"/>
  <c r="W803" i="89"/>
  <c r="Z804" i="89"/>
  <c r="V803" i="89"/>
  <c r="AB798" i="89"/>
  <c r="D894" i="89"/>
  <c r="Y799" i="89"/>
  <c r="Q799" i="89"/>
  <c r="I799" i="89"/>
  <c r="X799" i="89"/>
  <c r="W799" i="89"/>
  <c r="O799" i="89"/>
  <c r="G799" i="89"/>
  <c r="V799" i="89"/>
  <c r="N799" i="89"/>
  <c r="F799" i="89"/>
  <c r="AB799" i="89"/>
  <c r="T799" i="89"/>
  <c r="L799" i="89"/>
  <c r="S799" i="89"/>
  <c r="R799" i="89"/>
  <c r="P799" i="89"/>
  <c r="M799" i="89"/>
  <c r="E799" i="89"/>
  <c r="K799" i="89"/>
  <c r="AA799" i="89"/>
  <c r="J799" i="89"/>
  <c r="Z799" i="89"/>
  <c r="H799" i="89"/>
  <c r="U799" i="89"/>
  <c r="H231" i="89"/>
  <c r="F585" i="89"/>
  <c r="F588" i="89"/>
  <c r="F586" i="89"/>
  <c r="F583" i="89"/>
  <c r="F589" i="89"/>
  <c r="F580" i="89"/>
  <c r="F579" i="89"/>
  <c r="F578" i="89"/>
  <c r="F577" i="89"/>
  <c r="F576" i="89"/>
  <c r="F575" i="89"/>
  <c r="F574" i="89"/>
  <c r="F573" i="89"/>
  <c r="F572" i="89"/>
  <c r="F571" i="89"/>
  <c r="F569" i="89"/>
  <c r="F568" i="89"/>
  <c r="F567" i="89"/>
  <c r="F565" i="89"/>
  <c r="F564" i="89"/>
  <c r="F563" i="89"/>
  <c r="F590" i="89"/>
  <c r="F591" i="89"/>
  <c r="F587" i="89"/>
  <c r="F584" i="89"/>
  <c r="F592" i="89"/>
  <c r="F581" i="89"/>
  <c r="F582" i="89"/>
  <c r="D895" i="89"/>
  <c r="Z800" i="89"/>
  <c r="R800" i="89"/>
  <c r="J800" i="89"/>
  <c r="Y800" i="89"/>
  <c r="Q800" i="89"/>
  <c r="I800" i="89"/>
  <c r="X800" i="89"/>
  <c r="P800" i="89"/>
  <c r="H800" i="89"/>
  <c r="W800" i="89"/>
  <c r="O800" i="89"/>
  <c r="G800" i="89"/>
  <c r="U800" i="89"/>
  <c r="M800" i="89"/>
  <c r="S800" i="89"/>
  <c r="N800" i="89"/>
  <c r="L800" i="89"/>
  <c r="K800" i="89"/>
  <c r="AB800" i="89"/>
  <c r="F800" i="89"/>
  <c r="E800" i="89"/>
  <c r="AA800" i="89"/>
  <c r="V800" i="89"/>
  <c r="T800" i="89"/>
  <c r="P346" i="89"/>
  <c r="J346" i="89"/>
  <c r="D896" i="89"/>
  <c r="AA801" i="89"/>
  <c r="S801" i="89"/>
  <c r="K801" i="89"/>
  <c r="Z801" i="89"/>
  <c r="R801" i="89"/>
  <c r="J801" i="89"/>
  <c r="Y801" i="89"/>
  <c r="Q801" i="89"/>
  <c r="I801" i="89"/>
  <c r="X801" i="89"/>
  <c r="P801" i="89"/>
  <c r="H801" i="89"/>
  <c r="V801" i="89"/>
  <c r="N801" i="89"/>
  <c r="F801" i="89"/>
  <c r="O801" i="89"/>
  <c r="M801" i="89"/>
  <c r="L801" i="89"/>
  <c r="G801" i="89"/>
  <c r="AB801" i="89"/>
  <c r="W801" i="89"/>
  <c r="E801" i="89"/>
  <c r="U801" i="89"/>
  <c r="T801" i="89"/>
  <c r="J352" i="89"/>
  <c r="P352" i="89"/>
  <c r="J368" i="89"/>
  <c r="P368" i="89"/>
  <c r="P348" i="89"/>
  <c r="J348" i="89"/>
  <c r="P372" i="89"/>
  <c r="J372" i="89"/>
  <c r="J349" i="89"/>
  <c r="P349" i="89"/>
  <c r="J353" i="89"/>
  <c r="P353" i="89"/>
  <c r="J357" i="89"/>
  <c r="P357" i="89"/>
  <c r="J361" i="89"/>
  <c r="P361" i="89"/>
  <c r="J365" i="89"/>
  <c r="P365" i="89"/>
  <c r="J369" i="89"/>
  <c r="P369" i="89"/>
  <c r="J373" i="89"/>
  <c r="P373" i="89"/>
  <c r="J360" i="89"/>
  <c r="P360" i="89"/>
  <c r="P364" i="89"/>
  <c r="J364" i="89"/>
  <c r="J350" i="89"/>
  <c r="P350" i="89"/>
  <c r="J354" i="89"/>
  <c r="P354" i="89"/>
  <c r="J358" i="89"/>
  <c r="P358" i="89"/>
  <c r="J362" i="89"/>
  <c r="P362" i="89"/>
  <c r="J366" i="89"/>
  <c r="P366" i="89"/>
  <c r="J370" i="89"/>
  <c r="P370" i="89"/>
  <c r="P356" i="89"/>
  <c r="J356" i="89"/>
  <c r="P351" i="89"/>
  <c r="J351" i="89"/>
  <c r="J355" i="89"/>
  <c r="P355" i="89"/>
  <c r="P359" i="89"/>
  <c r="J359" i="89"/>
  <c r="J363" i="89"/>
  <c r="P363" i="89"/>
  <c r="P367" i="89"/>
  <c r="J367" i="89"/>
  <c r="J371" i="89"/>
  <c r="P371" i="89"/>
  <c r="I1405" i="89"/>
  <c r="J1405" i="89" s="1"/>
  <c r="H1472" i="89"/>
  <c r="I1399" i="89"/>
  <c r="I1490" i="89"/>
  <c r="C534" i="89"/>
  <c r="C565" i="89" s="1"/>
  <c r="C596" i="89" s="1"/>
  <c r="C641" i="89" s="1"/>
  <c r="C674" i="89" s="1"/>
  <c r="C707" i="89" s="1"/>
  <c r="C741" i="89" s="1"/>
  <c r="C503" i="89"/>
  <c r="C538" i="89"/>
  <c r="C569" i="89" s="1"/>
  <c r="C600" i="89" s="1"/>
  <c r="C645" i="89" s="1"/>
  <c r="C678" i="89" s="1"/>
  <c r="C711" i="89" s="1"/>
  <c r="C745" i="89" s="1"/>
  <c r="C507" i="89"/>
  <c r="C542" i="89"/>
  <c r="C573" i="89" s="1"/>
  <c r="C604" i="89" s="1"/>
  <c r="C649" i="89" s="1"/>
  <c r="C682" i="89" s="1"/>
  <c r="C715" i="89" s="1"/>
  <c r="C749" i="89" s="1"/>
  <c r="C511" i="89"/>
  <c r="C546" i="89"/>
  <c r="C577" i="89" s="1"/>
  <c r="C608" i="89" s="1"/>
  <c r="C653" i="89" s="1"/>
  <c r="C686" i="89" s="1"/>
  <c r="C719" i="89" s="1"/>
  <c r="C753" i="89" s="1"/>
  <c r="C515" i="89"/>
  <c r="C550" i="89"/>
  <c r="C581" i="89" s="1"/>
  <c r="C612" i="89" s="1"/>
  <c r="C657" i="89" s="1"/>
  <c r="C690" i="89" s="1"/>
  <c r="C723" i="89" s="1"/>
  <c r="C757" i="89" s="1"/>
  <c r="C519" i="89"/>
  <c r="C554" i="89"/>
  <c r="C585" i="89" s="1"/>
  <c r="C616" i="89" s="1"/>
  <c r="C661" i="89" s="1"/>
  <c r="C694" i="89" s="1"/>
  <c r="C727" i="89" s="1"/>
  <c r="C761" i="89" s="1"/>
  <c r="C523" i="89"/>
  <c r="C558" i="89"/>
  <c r="C589" i="89" s="1"/>
  <c r="C620" i="89" s="1"/>
  <c r="C665" i="89" s="1"/>
  <c r="C698" i="89" s="1"/>
  <c r="C731" i="89" s="1"/>
  <c r="C765" i="89" s="1"/>
  <c r="C527" i="89"/>
  <c r="C539" i="89"/>
  <c r="C570" i="89" s="1"/>
  <c r="C601" i="89" s="1"/>
  <c r="C646" i="89" s="1"/>
  <c r="C679" i="89" s="1"/>
  <c r="C712" i="89" s="1"/>
  <c r="C746" i="89" s="1"/>
  <c r="C508" i="89"/>
  <c r="C543" i="89"/>
  <c r="C574" i="89" s="1"/>
  <c r="C605" i="89" s="1"/>
  <c r="C650" i="89" s="1"/>
  <c r="C683" i="89" s="1"/>
  <c r="C716" i="89" s="1"/>
  <c r="C750" i="89" s="1"/>
  <c r="C512" i="89"/>
  <c r="C547" i="89"/>
  <c r="C578" i="89" s="1"/>
  <c r="C609" i="89" s="1"/>
  <c r="C654" i="89" s="1"/>
  <c r="C687" i="89" s="1"/>
  <c r="C720" i="89" s="1"/>
  <c r="C754" i="89" s="1"/>
  <c r="C516" i="89"/>
  <c r="C551" i="89"/>
  <c r="C582" i="89" s="1"/>
  <c r="C613" i="89" s="1"/>
  <c r="C658" i="89" s="1"/>
  <c r="C691" i="89" s="1"/>
  <c r="C724" i="89" s="1"/>
  <c r="C758" i="89" s="1"/>
  <c r="C520" i="89"/>
  <c r="C555" i="89"/>
  <c r="C586" i="89" s="1"/>
  <c r="C617" i="89" s="1"/>
  <c r="C662" i="89" s="1"/>
  <c r="C695" i="89" s="1"/>
  <c r="C728" i="89" s="1"/>
  <c r="C762" i="89" s="1"/>
  <c r="C524" i="89"/>
  <c r="C559" i="89"/>
  <c r="C590" i="89" s="1"/>
  <c r="C621" i="89" s="1"/>
  <c r="C666" i="89" s="1"/>
  <c r="C699" i="89" s="1"/>
  <c r="C732" i="89" s="1"/>
  <c r="C766" i="89" s="1"/>
  <c r="C528" i="89"/>
  <c r="C532" i="89"/>
  <c r="C563" i="89" s="1"/>
  <c r="C594" i="89" s="1"/>
  <c r="C639" i="89" s="1"/>
  <c r="C672" i="89" s="1"/>
  <c r="C705" i="89" s="1"/>
  <c r="C739" i="89" s="1"/>
  <c r="C501" i="89"/>
  <c r="C536" i="89"/>
  <c r="C567" i="89" s="1"/>
  <c r="C598" i="89" s="1"/>
  <c r="C643" i="89" s="1"/>
  <c r="C676" i="89" s="1"/>
  <c r="C709" i="89" s="1"/>
  <c r="C743" i="89" s="1"/>
  <c r="C505" i="89"/>
  <c r="C540" i="89"/>
  <c r="C571" i="89" s="1"/>
  <c r="C602" i="89" s="1"/>
  <c r="C647" i="89" s="1"/>
  <c r="C680" i="89" s="1"/>
  <c r="C713" i="89" s="1"/>
  <c r="C747" i="89" s="1"/>
  <c r="C509" i="89"/>
  <c r="C544" i="89"/>
  <c r="C575" i="89" s="1"/>
  <c r="C606" i="89" s="1"/>
  <c r="C651" i="89" s="1"/>
  <c r="C684" i="89" s="1"/>
  <c r="C717" i="89" s="1"/>
  <c r="C751" i="89" s="1"/>
  <c r="C513" i="89"/>
  <c r="C548" i="89"/>
  <c r="C579" i="89" s="1"/>
  <c r="C610" i="89" s="1"/>
  <c r="C655" i="89" s="1"/>
  <c r="C688" i="89" s="1"/>
  <c r="C721" i="89" s="1"/>
  <c r="C755" i="89" s="1"/>
  <c r="C517" i="89"/>
  <c r="C552" i="89"/>
  <c r="C583" i="89" s="1"/>
  <c r="C614" i="89" s="1"/>
  <c r="C659" i="89" s="1"/>
  <c r="C692" i="89" s="1"/>
  <c r="C725" i="89" s="1"/>
  <c r="C759" i="89" s="1"/>
  <c r="C521" i="89"/>
  <c r="C556" i="89"/>
  <c r="C587" i="89" s="1"/>
  <c r="C618" i="89" s="1"/>
  <c r="C663" i="89" s="1"/>
  <c r="C696" i="89" s="1"/>
  <c r="C729" i="89" s="1"/>
  <c r="C763" i="89" s="1"/>
  <c r="C525" i="89"/>
  <c r="C560" i="89"/>
  <c r="C591" i="89" s="1"/>
  <c r="C622" i="89" s="1"/>
  <c r="C667" i="89" s="1"/>
  <c r="C700" i="89" s="1"/>
  <c r="C733" i="89" s="1"/>
  <c r="C767" i="89" s="1"/>
  <c r="C529" i="89"/>
  <c r="F1528" i="89"/>
  <c r="C533" i="89"/>
  <c r="C564" i="89" s="1"/>
  <c r="C595" i="89" s="1"/>
  <c r="C640" i="89" s="1"/>
  <c r="C673" i="89" s="1"/>
  <c r="C706" i="89" s="1"/>
  <c r="C740" i="89" s="1"/>
  <c r="C502" i="89"/>
  <c r="C537" i="89"/>
  <c r="C568" i="89" s="1"/>
  <c r="C599" i="89" s="1"/>
  <c r="C644" i="89" s="1"/>
  <c r="C677" i="89" s="1"/>
  <c r="C710" i="89" s="1"/>
  <c r="C744" i="89" s="1"/>
  <c r="C506" i="89"/>
  <c r="C541" i="89"/>
  <c r="C572" i="89" s="1"/>
  <c r="C603" i="89" s="1"/>
  <c r="C648" i="89" s="1"/>
  <c r="C681" i="89" s="1"/>
  <c r="C714" i="89" s="1"/>
  <c r="C748" i="89" s="1"/>
  <c r="C510" i="89"/>
  <c r="C545" i="89"/>
  <c r="C576" i="89" s="1"/>
  <c r="C607" i="89" s="1"/>
  <c r="C652" i="89" s="1"/>
  <c r="C685" i="89" s="1"/>
  <c r="C718" i="89" s="1"/>
  <c r="C752" i="89" s="1"/>
  <c r="C514" i="89"/>
  <c r="C549" i="89"/>
  <c r="C580" i="89" s="1"/>
  <c r="C611" i="89" s="1"/>
  <c r="C656" i="89" s="1"/>
  <c r="C689" i="89" s="1"/>
  <c r="C722" i="89" s="1"/>
  <c r="C756" i="89" s="1"/>
  <c r="C518" i="89"/>
  <c r="C553" i="89"/>
  <c r="C584" i="89" s="1"/>
  <c r="C615" i="89" s="1"/>
  <c r="C660" i="89" s="1"/>
  <c r="C693" i="89" s="1"/>
  <c r="C726" i="89" s="1"/>
  <c r="C760" i="89" s="1"/>
  <c r="C522" i="89"/>
  <c r="C557" i="89"/>
  <c r="C588" i="89" s="1"/>
  <c r="C619" i="89" s="1"/>
  <c r="C664" i="89" s="1"/>
  <c r="C697" i="89" s="1"/>
  <c r="C730" i="89" s="1"/>
  <c r="C764" i="89" s="1"/>
  <c r="C526" i="89"/>
  <c r="C561" i="89"/>
  <c r="C592" i="89" s="1"/>
  <c r="C623" i="89" s="1"/>
  <c r="C668" i="89" s="1"/>
  <c r="C701" i="89" s="1"/>
  <c r="C734" i="89" s="1"/>
  <c r="C768" i="89" s="1"/>
  <c r="C530" i="89"/>
  <c r="H1503" i="89"/>
  <c r="I1408" i="89"/>
  <c r="I1475" i="89" s="1"/>
  <c r="F1462" i="89"/>
  <c r="G1600" i="89"/>
  <c r="H1524" i="89"/>
  <c r="F1600" i="89"/>
  <c r="F1603" i="89" s="1"/>
  <c r="J1413" i="89"/>
  <c r="J1480" i="89" s="1"/>
  <c r="I1478" i="89"/>
  <c r="H1489" i="89"/>
  <c r="H1527" i="89"/>
  <c r="H1598" i="89"/>
  <c r="H1596" i="89"/>
  <c r="H1595" i="89"/>
  <c r="H1593" i="89"/>
  <c r="H1594" i="89"/>
  <c r="H1591" i="89"/>
  <c r="H1592" i="89"/>
  <c r="H1597" i="89"/>
  <c r="H1517" i="89"/>
  <c r="G1462" i="89"/>
  <c r="J1425" i="89"/>
  <c r="J1492" i="89" s="1"/>
  <c r="H1514" i="89"/>
  <c r="G1495" i="89"/>
  <c r="G1566" i="89" s="1"/>
  <c r="G1588" i="89" s="1"/>
  <c r="I1465" i="89"/>
  <c r="H1518" i="89"/>
  <c r="H1485" i="89"/>
  <c r="H1500" i="89"/>
  <c r="H1467" i="89"/>
  <c r="G1528" i="89"/>
  <c r="I1424" i="89"/>
  <c r="I1491" i="89" s="1"/>
  <c r="H1471" i="89"/>
  <c r="H1511" i="89"/>
  <c r="H1504" i="89"/>
  <c r="H1519" i="89"/>
  <c r="I1469" i="89"/>
  <c r="I1480" i="89"/>
  <c r="H1510" i="89"/>
  <c r="H1474" i="89"/>
  <c r="J1401" i="89"/>
  <c r="I1468" i="89"/>
  <c r="H1491" i="89"/>
  <c r="H1487" i="89"/>
  <c r="H1506" i="89"/>
  <c r="H1516" i="89"/>
  <c r="H1482" i="89"/>
  <c r="D203" i="89"/>
  <c r="G1180" i="89"/>
  <c r="G1183" i="89"/>
  <c r="G1179" i="89"/>
  <c r="G1176" i="89"/>
  <c r="E1179" i="89"/>
  <c r="E1176" i="89"/>
  <c r="G1178" i="89"/>
  <c r="G1181" i="89"/>
  <c r="G1182" i="89"/>
  <c r="E1178" i="89"/>
  <c r="E1181" i="89"/>
  <c r="E1182" i="89"/>
  <c r="G1177" i="89"/>
  <c r="E1183" i="89"/>
  <c r="E1180" i="89"/>
  <c r="E1177" i="89"/>
  <c r="I1407" i="89"/>
  <c r="J1407" i="89" s="1"/>
  <c r="H1509" i="89"/>
  <c r="J1426" i="89"/>
  <c r="I1466" i="89"/>
  <c r="H1512" i="89"/>
  <c r="I1489" i="89"/>
  <c r="H1522" i="89"/>
  <c r="H1505" i="89"/>
  <c r="J1416" i="89"/>
  <c r="I1486" i="89"/>
  <c r="H1465" i="89"/>
  <c r="H1502" i="89"/>
  <c r="H1479" i="89"/>
  <c r="H1480" i="89"/>
  <c r="H1513" i="89"/>
  <c r="H1523" i="89"/>
  <c r="I1410" i="89"/>
  <c r="H1525" i="89"/>
  <c r="H1469" i="89"/>
  <c r="H1507" i="89"/>
  <c r="H1521" i="89"/>
  <c r="H1508" i="89"/>
  <c r="H1484" i="89"/>
  <c r="H1515" i="89"/>
  <c r="J1402" i="89"/>
  <c r="J1411" i="89"/>
  <c r="J1427" i="89"/>
  <c r="J1414" i="89"/>
  <c r="J1403" i="89"/>
  <c r="J1470" i="89" s="1"/>
  <c r="J1398" i="89"/>
  <c r="J1406" i="89"/>
  <c r="H1520" i="89"/>
  <c r="H1498" i="89"/>
  <c r="H1488" i="89"/>
  <c r="H1454" i="89"/>
  <c r="H1451" i="89"/>
  <c r="H1450" i="89"/>
  <c r="H1449" i="89"/>
  <c r="H1448" i="89"/>
  <c r="H1447" i="89"/>
  <c r="H1446" i="89"/>
  <c r="H1445" i="89"/>
  <c r="H1443" i="89"/>
  <c r="H1455" i="89"/>
  <c r="H1456" i="89"/>
  <c r="H1457" i="89"/>
  <c r="H1458" i="89"/>
  <c r="H1459" i="89"/>
  <c r="H1453" i="89"/>
  <c r="H1460" i="89"/>
  <c r="H1452" i="89"/>
  <c r="H1461" i="89"/>
  <c r="H1442" i="89"/>
  <c r="H1434" i="89"/>
  <c r="H1438" i="89"/>
  <c r="H1435" i="89"/>
  <c r="H1441" i="89"/>
  <c r="H1444" i="89"/>
  <c r="H1440" i="89"/>
  <c r="H1433" i="89"/>
  <c r="H1439" i="89"/>
  <c r="H1437" i="89"/>
  <c r="H1436" i="89"/>
  <c r="H1432" i="89"/>
  <c r="H1501" i="89"/>
  <c r="J1423" i="89"/>
  <c r="J1399" i="89"/>
  <c r="H1478" i="89"/>
  <c r="I1473" i="89"/>
  <c r="H1499" i="89"/>
  <c r="I1412" i="89"/>
  <c r="I1420" i="89"/>
  <c r="I1417" i="89"/>
  <c r="I1484" i="89" s="1"/>
  <c r="I1421" i="89"/>
  <c r="J1410" i="89"/>
  <c r="I1418" i="89"/>
  <c r="I1415" i="89"/>
  <c r="I1404" i="89"/>
  <c r="J1422" i="89"/>
  <c r="I1409" i="89"/>
  <c r="J1419" i="89"/>
  <c r="I1400" i="89"/>
  <c r="I1389" i="89"/>
  <c r="J1390" i="89"/>
  <c r="L66" i="89"/>
  <c r="L70" i="89"/>
  <c r="N1337" i="89"/>
  <c r="D1392" i="89"/>
  <c r="N1213" i="89"/>
  <c r="N1194" i="89"/>
  <c r="N1229" i="89"/>
  <c r="N1268" i="89"/>
  <c r="N1287" i="89"/>
  <c r="N1305" i="89"/>
  <c r="N1331" i="89"/>
  <c r="N1354" i="89"/>
  <c r="N1369" i="89"/>
  <c r="N1306" i="89"/>
  <c r="N1333" i="89"/>
  <c r="N1259" i="89"/>
  <c r="N1352" i="89"/>
  <c r="N1323" i="89"/>
  <c r="N1262" i="89"/>
  <c r="N1232" i="89"/>
  <c r="N1271" i="89"/>
  <c r="N1201" i="89"/>
  <c r="N1312" i="89"/>
  <c r="N1310" i="89"/>
  <c r="N1205" i="89"/>
  <c r="N1207" i="89"/>
  <c r="N1256" i="89"/>
  <c r="N1265" i="89"/>
  <c r="N1330" i="89"/>
  <c r="N1361" i="89"/>
  <c r="N1374" i="89"/>
  <c r="N1246" i="89"/>
  <c r="N1317" i="89"/>
  <c r="N1234" i="89"/>
  <c r="N1258" i="89"/>
  <c r="N1307" i="89"/>
  <c r="N1228" i="89"/>
  <c r="N1302" i="89"/>
  <c r="N1266" i="89"/>
  <c r="N1196" i="89"/>
  <c r="N1197" i="89"/>
  <c r="N1249" i="89"/>
  <c r="N1261" i="89"/>
  <c r="N1270" i="89"/>
  <c r="N1300" i="89"/>
  <c r="N1327" i="89"/>
  <c r="N1335" i="89"/>
  <c r="N1350" i="89"/>
  <c r="N1371" i="89"/>
  <c r="N1319" i="89"/>
  <c r="N1247" i="89"/>
  <c r="N1239" i="89"/>
  <c r="N1373" i="89"/>
  <c r="N1281" i="89"/>
  <c r="N1230" i="89"/>
  <c r="N1376" i="89"/>
  <c r="N1252" i="89"/>
  <c r="N1340" i="89"/>
  <c r="N1215" i="89"/>
  <c r="N1316" i="89"/>
  <c r="N1250" i="89"/>
  <c r="N1222" i="89"/>
  <c r="N1218" i="89"/>
  <c r="N1241" i="89"/>
  <c r="N1260" i="89"/>
  <c r="N1299" i="89"/>
  <c r="N1292" i="89"/>
  <c r="N1321" i="89"/>
  <c r="N1332" i="89"/>
  <c r="N1378" i="89"/>
  <c r="N1363" i="89"/>
  <c r="N1283" i="89"/>
  <c r="N1212" i="89"/>
  <c r="N1365" i="89"/>
  <c r="N1315" i="89"/>
  <c r="N1273" i="89"/>
  <c r="N1211" i="89"/>
  <c r="N1219" i="89"/>
  <c r="N1209" i="89"/>
  <c r="N1216" i="89"/>
  <c r="N1375" i="89"/>
  <c r="N1214" i="89"/>
  <c r="N1233" i="89"/>
  <c r="N1257" i="89"/>
  <c r="N1296" i="89"/>
  <c r="N1326" i="89"/>
  <c r="N1341" i="89"/>
  <c r="N1370" i="89"/>
  <c r="N1360" i="89"/>
  <c r="N1275" i="89"/>
  <c r="N1200" i="89"/>
  <c r="N1308" i="89"/>
  <c r="N1322" i="89"/>
  <c r="N1204" i="89"/>
  <c r="N1243" i="89"/>
  <c r="N1311" i="89"/>
  <c r="N1298" i="89"/>
  <c r="F926" i="89"/>
  <c r="N1206" i="89"/>
  <c r="N1210" i="89"/>
  <c r="N1225" i="89"/>
  <c r="N1277" i="89"/>
  <c r="N1288" i="89"/>
  <c r="N1318" i="89"/>
  <c r="N1346" i="89"/>
  <c r="N1362" i="89"/>
  <c r="N1231" i="89"/>
  <c r="N1353" i="89"/>
  <c r="N1255" i="89"/>
  <c r="N1199" i="89"/>
  <c r="N1356" i="89"/>
  <c r="N1293" i="89"/>
  <c r="N1226" i="89"/>
  <c r="N1192" i="89"/>
  <c r="N1235" i="89"/>
  <c r="N1301" i="89"/>
  <c r="N1285" i="89"/>
  <c r="N1282" i="89"/>
  <c r="N1238" i="89"/>
  <c r="N1274" i="89"/>
  <c r="N1208" i="89"/>
  <c r="N1357" i="89"/>
  <c r="N1294" i="89"/>
  <c r="N1368" i="89"/>
  <c r="N1364" i="89"/>
  <c r="N1336" i="89"/>
  <c r="N1290" i="89"/>
  <c r="N1242" i="89"/>
  <c r="N1248" i="89"/>
  <c r="N1372" i="89"/>
  <c r="N1366" i="89"/>
  <c r="N1355" i="89"/>
  <c r="N1344" i="89"/>
  <c r="N1244" i="89"/>
  <c r="N1193" i="89"/>
  <c r="N1220" i="89"/>
  <c r="N1203" i="89"/>
  <c r="N1251" i="89"/>
  <c r="N1324" i="89"/>
  <c r="N1227" i="89"/>
  <c r="N1198" i="89"/>
  <c r="N1202" i="89"/>
  <c r="N1245" i="89"/>
  <c r="N1269" i="89"/>
  <c r="N1280" i="89"/>
  <c r="N1297" i="89"/>
  <c r="N1320" i="89"/>
  <c r="N1345" i="89"/>
  <c r="N1367" i="89"/>
  <c r="N1325" i="89"/>
  <c r="N1347" i="89"/>
  <c r="N1291" i="89"/>
  <c r="N1217" i="89"/>
  <c r="N1195" i="89"/>
  <c r="N1309" i="89"/>
  <c r="N1351" i="89"/>
  <c r="N1289" i="89"/>
  <c r="N1334" i="89"/>
  <c r="N1267" i="89"/>
  <c r="N1240" i="89"/>
  <c r="N1272" i="89"/>
  <c r="N1221" i="89"/>
  <c r="N1237" i="89"/>
  <c r="N1276" i="89"/>
  <c r="N1295" i="89"/>
  <c r="N1342" i="89"/>
  <c r="N1377" i="89"/>
  <c r="N1343" i="89"/>
  <c r="N1286" i="89"/>
  <c r="N1284" i="89"/>
  <c r="N1236" i="89"/>
  <c r="L68" i="89"/>
  <c r="J143" i="89"/>
  <c r="D844" i="89" s="1"/>
  <c r="J131" i="89"/>
  <c r="D832" i="89" s="1"/>
  <c r="G927" i="89"/>
  <c r="G941" i="89" s="1"/>
  <c r="D1161" i="89"/>
  <c r="D1153" i="89"/>
  <c r="D1145" i="89"/>
  <c r="R1194" i="89"/>
  <c r="D1160" i="89"/>
  <c r="D1152" i="89"/>
  <c r="D1144" i="89"/>
  <c r="D1167" i="89"/>
  <c r="D1159" i="89"/>
  <c r="D1151" i="89"/>
  <c r="D1143" i="89"/>
  <c r="D1166" i="89"/>
  <c r="D1158" i="89"/>
  <c r="D1150" i="89"/>
  <c r="D1142" i="89"/>
  <c r="D1146" i="89"/>
  <c r="D1165" i="89"/>
  <c r="D1157" i="89"/>
  <c r="D1149" i="89"/>
  <c r="D1141" i="89"/>
  <c r="D1154" i="89"/>
  <c r="D1164" i="89"/>
  <c r="D1156" i="89"/>
  <c r="D1148" i="89"/>
  <c r="D1140" i="89"/>
  <c r="D1138" i="89"/>
  <c r="D1163" i="89"/>
  <c r="D1155" i="89"/>
  <c r="D1147" i="89"/>
  <c r="D1139" i="89"/>
  <c r="D1162" i="89"/>
  <c r="F947" i="89"/>
  <c r="M140" i="89"/>
  <c r="N140" i="89" s="1"/>
  <c r="O140" i="89" s="1"/>
  <c r="D150" i="89"/>
  <c r="L71" i="89"/>
  <c r="I197" i="89"/>
  <c r="D134" i="89"/>
  <c r="L72" i="89"/>
  <c r="J155" i="89"/>
  <c r="D856" i="89" s="1"/>
  <c r="D158" i="89"/>
  <c r="I224" i="89"/>
  <c r="D142" i="89"/>
  <c r="M1168" i="89"/>
  <c r="M144" i="89"/>
  <c r="N144" i="89" s="1"/>
  <c r="O144" i="89" s="1"/>
  <c r="I189" i="89"/>
  <c r="D130" i="89"/>
  <c r="M148" i="89"/>
  <c r="N148" i="89" s="1"/>
  <c r="O148" i="89" s="1"/>
  <c r="L69" i="89"/>
  <c r="D154" i="89"/>
  <c r="H115" i="89"/>
  <c r="F196" i="89"/>
  <c r="U367" i="89"/>
  <c r="J151" i="89"/>
  <c r="D852" i="89" s="1"/>
  <c r="D193" i="89"/>
  <c r="I205" i="89"/>
  <c r="F941" i="89"/>
  <c r="J147" i="89"/>
  <c r="D848" i="89" s="1"/>
  <c r="F178" i="89"/>
  <c r="D201" i="89"/>
  <c r="F53" i="89"/>
  <c r="J139" i="89"/>
  <c r="D840" i="89" s="1"/>
  <c r="D146" i="89"/>
  <c r="L159" i="89"/>
  <c r="G1168" i="89"/>
  <c r="B131" i="89"/>
  <c r="B132" i="89" s="1"/>
  <c r="B347" i="89" s="1"/>
  <c r="B380" i="89" s="1"/>
  <c r="B411" i="89" s="1"/>
  <c r="B442" i="89" s="1"/>
  <c r="G159" i="89"/>
  <c r="L67" i="89"/>
  <c r="J135" i="89"/>
  <c r="D836" i="89" s="1"/>
  <c r="D138" i="89"/>
  <c r="F204" i="89"/>
  <c r="K224" i="89"/>
  <c r="F948" i="89"/>
  <c r="K73" i="89"/>
  <c r="M136" i="89"/>
  <c r="N136" i="89" s="1"/>
  <c r="O136" i="89" s="1"/>
  <c r="M132" i="89"/>
  <c r="N132" i="89" s="1"/>
  <c r="O132" i="89" s="1"/>
  <c r="U355" i="89"/>
  <c r="U363" i="89"/>
  <c r="U371" i="89"/>
  <c r="U350" i="89"/>
  <c r="U358" i="89"/>
  <c r="U347" i="89"/>
  <c r="U366" i="89"/>
  <c r="C535" i="89"/>
  <c r="C566" i="89" s="1"/>
  <c r="C597" i="89" s="1"/>
  <c r="C642" i="89" s="1"/>
  <c r="C675" i="89" s="1"/>
  <c r="C708" i="89" s="1"/>
  <c r="C742" i="89" s="1"/>
  <c r="P157" i="89"/>
  <c r="N157" i="89"/>
  <c r="O157" i="89" s="1"/>
  <c r="H230" i="89"/>
  <c r="K230" i="89"/>
  <c r="E973" i="89"/>
  <c r="F973" i="89" s="1"/>
  <c r="G973" i="89" s="1"/>
  <c r="H973" i="89" s="1"/>
  <c r="I973" i="89" s="1"/>
  <c r="J973" i="89" s="1"/>
  <c r="K973" i="89" s="1"/>
  <c r="L973" i="89" s="1"/>
  <c r="M973" i="89" s="1"/>
  <c r="N973" i="89" s="1"/>
  <c r="O973" i="89" s="1"/>
  <c r="P973" i="89" s="1"/>
  <c r="Q973" i="89" s="1"/>
  <c r="R973" i="89" s="1"/>
  <c r="S973" i="89" s="1"/>
  <c r="T973" i="89" s="1"/>
  <c r="U973" i="89" s="1"/>
  <c r="V973" i="89" s="1"/>
  <c r="W973" i="89" s="1"/>
  <c r="X973" i="89" s="1"/>
  <c r="Y973" i="89" s="1"/>
  <c r="Z973" i="89" s="1"/>
  <c r="AA973" i="89" s="1"/>
  <c r="AB973" i="89" s="1"/>
  <c r="AC973" i="89" s="1"/>
  <c r="AD973" i="89" s="1"/>
  <c r="AE973" i="89" s="1"/>
  <c r="AF973" i="89" s="1"/>
  <c r="AG973" i="89" s="1"/>
  <c r="AH973" i="89" s="1"/>
  <c r="AI973" i="89" s="1"/>
  <c r="AJ973" i="89" s="1"/>
  <c r="AK973" i="89" s="1"/>
  <c r="AL973" i="89" s="1"/>
  <c r="AM973" i="89" s="1"/>
  <c r="AN973" i="89" s="1"/>
  <c r="AO973" i="89" s="1"/>
  <c r="AP973" i="89" s="1"/>
  <c r="AQ973" i="89" s="1"/>
  <c r="AR973" i="89" s="1"/>
  <c r="AS973" i="89" s="1"/>
  <c r="AT973" i="89" s="1"/>
  <c r="AU973" i="89" s="1"/>
  <c r="AV973" i="89" s="1"/>
  <c r="AW973" i="89" s="1"/>
  <c r="AX973" i="89" s="1"/>
  <c r="AY973" i="89" s="1"/>
  <c r="AZ973" i="89" s="1"/>
  <c r="BA973" i="89" s="1"/>
  <c r="BB973" i="89" s="1"/>
  <c r="BC973" i="89" s="1"/>
  <c r="BD973" i="89" s="1"/>
  <c r="BE973" i="89" s="1"/>
  <c r="BF973" i="89" s="1"/>
  <c r="BG973" i="89" s="1"/>
  <c r="BH973" i="89" s="1"/>
  <c r="BI973" i="89" s="1"/>
  <c r="BJ973" i="89" s="1"/>
  <c r="BK973" i="89" s="1"/>
  <c r="BL973" i="89" s="1"/>
  <c r="BM973" i="89" s="1"/>
  <c r="BN973" i="89" s="1"/>
  <c r="BO973" i="89" s="1"/>
  <c r="BP973" i="89" s="1"/>
  <c r="BQ973" i="89" s="1"/>
  <c r="BR973" i="89" s="1"/>
  <c r="BS973" i="89" s="1"/>
  <c r="BT973" i="89" s="1"/>
  <c r="BU973" i="89" s="1"/>
  <c r="BV973" i="89" s="1"/>
  <c r="BW973" i="89" s="1"/>
  <c r="BX973" i="89" s="1"/>
  <c r="BY973" i="89" s="1"/>
  <c r="BZ973" i="89" s="1"/>
  <c r="CA973" i="89" s="1"/>
  <c r="CB973" i="89" s="1"/>
  <c r="CC973" i="89" s="1"/>
  <c r="CD973" i="89" s="1"/>
  <c r="CE973" i="89" s="1"/>
  <c r="CF973" i="89" s="1"/>
  <c r="CG973" i="89" s="1"/>
  <c r="CH973" i="89" s="1"/>
  <c r="CI973" i="89" s="1"/>
  <c r="CJ973" i="89" s="1"/>
  <c r="D973" i="89"/>
  <c r="L61" i="89"/>
  <c r="H114" i="89"/>
  <c r="D132" i="89"/>
  <c r="D136" i="89"/>
  <c r="D140" i="89"/>
  <c r="D144" i="89"/>
  <c r="D148" i="89"/>
  <c r="D152" i="89"/>
  <c r="D156" i="89"/>
  <c r="H159" i="89"/>
  <c r="F192" i="89"/>
  <c r="I193" i="89"/>
  <c r="D197" i="89"/>
  <c r="F200" i="89"/>
  <c r="I201" i="89"/>
  <c r="D205" i="89"/>
  <c r="K227" i="89"/>
  <c r="I231" i="89"/>
  <c r="D563" i="89"/>
  <c r="D571" i="89"/>
  <c r="D579" i="89"/>
  <c r="D587" i="89"/>
  <c r="J129" i="89"/>
  <c r="D592" i="89"/>
  <c r="D669" i="89"/>
  <c r="D672" i="89"/>
  <c r="D702" i="89" s="1"/>
  <c r="H116" i="89"/>
  <c r="D129" i="89"/>
  <c r="D133" i="89"/>
  <c r="D137" i="89"/>
  <c r="D141" i="89"/>
  <c r="D145" i="89"/>
  <c r="D149" i="89"/>
  <c r="D153" i="89"/>
  <c r="D157" i="89"/>
  <c r="F189" i="89"/>
  <c r="D191" i="89"/>
  <c r="F194" i="89"/>
  <c r="I195" i="89"/>
  <c r="D199" i="89"/>
  <c r="F202" i="89"/>
  <c r="I203" i="89"/>
  <c r="E227" i="89"/>
  <c r="D227" i="89" s="1"/>
  <c r="K231" i="89"/>
  <c r="U344" i="89"/>
  <c r="D565" i="89"/>
  <c r="U352" i="89"/>
  <c r="D573" i="89"/>
  <c r="U360" i="89"/>
  <c r="D581" i="89"/>
  <c r="U368" i="89"/>
  <c r="D589" i="89"/>
  <c r="J133" i="89"/>
  <c r="D834" i="89" s="1"/>
  <c r="M130" i="89"/>
  <c r="M134" i="89"/>
  <c r="M138" i="89"/>
  <c r="M142" i="89"/>
  <c r="M146" i="89"/>
  <c r="M150" i="89"/>
  <c r="M154" i="89"/>
  <c r="M158" i="89"/>
  <c r="I159" i="89"/>
  <c r="D189" i="89"/>
  <c r="I190" i="89"/>
  <c r="D194" i="89"/>
  <c r="F197" i="89"/>
  <c r="I198" i="89"/>
  <c r="D202" i="89"/>
  <c r="F205" i="89"/>
  <c r="E226" i="89"/>
  <c r="D226" i="89" s="1"/>
  <c r="K228" i="89"/>
  <c r="K229" i="89"/>
  <c r="D568" i="89"/>
  <c r="D576" i="89"/>
  <c r="D584" i="89"/>
  <c r="H117" i="89"/>
  <c r="M131" i="89"/>
  <c r="J132" i="89"/>
  <c r="D833" i="89" s="1"/>
  <c r="M135" i="89"/>
  <c r="J136" i="89"/>
  <c r="D837" i="89" s="1"/>
  <c r="M139" i="89"/>
  <c r="J140" i="89"/>
  <c r="D841" i="89" s="1"/>
  <c r="M143" i="89"/>
  <c r="J144" i="89"/>
  <c r="D845" i="89" s="1"/>
  <c r="M147" i="89"/>
  <c r="J148" i="89"/>
  <c r="D849" i="89" s="1"/>
  <c r="M151" i="89"/>
  <c r="J152" i="89"/>
  <c r="D853" i="89" s="1"/>
  <c r="M155" i="89"/>
  <c r="J156" i="89"/>
  <c r="D857" i="89" s="1"/>
  <c r="F191" i="89"/>
  <c r="I192" i="89"/>
  <c r="D196" i="89"/>
  <c r="F199" i="89"/>
  <c r="I200" i="89"/>
  <c r="D204" i="89"/>
  <c r="E228" i="89"/>
  <c r="D228" i="89" s="1"/>
  <c r="U349" i="89"/>
  <c r="D570" i="89"/>
  <c r="U357" i="89"/>
  <c r="D578" i="89"/>
  <c r="U365" i="89"/>
  <c r="D586" i="89"/>
  <c r="U373" i="89"/>
  <c r="E229" i="89"/>
  <c r="D229" i="89" s="1"/>
  <c r="E230" i="89"/>
  <c r="D230" i="89" s="1"/>
  <c r="U346" i="89"/>
  <c r="D567" i="89"/>
  <c r="U354" i="89"/>
  <c r="D575" i="89"/>
  <c r="U362" i="89"/>
  <c r="D583" i="89"/>
  <c r="U370" i="89"/>
  <c r="D591" i="89"/>
  <c r="I226" i="89"/>
  <c r="E231" i="89"/>
  <c r="D231" i="89" s="1"/>
  <c r="D564" i="89"/>
  <c r="U351" i="89"/>
  <c r="D572" i="89"/>
  <c r="U359" i="89"/>
  <c r="D580" i="89"/>
  <c r="D588" i="89"/>
  <c r="G375" i="89"/>
  <c r="D155" i="89"/>
  <c r="F190" i="89"/>
  <c r="I191" i="89"/>
  <c r="D195" i="89"/>
  <c r="F198" i="89"/>
  <c r="I199" i="89"/>
  <c r="I227" i="89"/>
  <c r="U348" i="89"/>
  <c r="D569" i="89"/>
  <c r="U356" i="89"/>
  <c r="D577" i="89"/>
  <c r="U364" i="89"/>
  <c r="D585" i="89"/>
  <c r="U372" i="89"/>
  <c r="J137" i="89"/>
  <c r="D838" i="89" s="1"/>
  <c r="J141" i="89"/>
  <c r="D842" i="89" s="1"/>
  <c r="J145" i="89"/>
  <c r="D846" i="89" s="1"/>
  <c r="J149" i="89"/>
  <c r="D850" i="89" s="1"/>
  <c r="M152" i="89"/>
  <c r="J153" i="89"/>
  <c r="D854" i="89" s="1"/>
  <c r="M156" i="89"/>
  <c r="J157" i="89"/>
  <c r="D858" i="89" s="1"/>
  <c r="E913" i="89"/>
  <c r="E631" i="89"/>
  <c r="D190" i="89"/>
  <c r="F193" i="89"/>
  <c r="I194" i="89"/>
  <c r="D198" i="89"/>
  <c r="F201" i="89"/>
  <c r="I202" i="89"/>
  <c r="E51" i="89"/>
  <c r="F46" i="89" s="1"/>
  <c r="H112" i="89"/>
  <c r="D131" i="89"/>
  <c r="D135" i="89"/>
  <c r="D139" i="89"/>
  <c r="D143" i="89"/>
  <c r="D147" i="89"/>
  <c r="D151" i="89"/>
  <c r="E76" i="89"/>
  <c r="H113" i="89"/>
  <c r="M129" i="89"/>
  <c r="J130" i="89"/>
  <c r="D831" i="89" s="1"/>
  <c r="M133" i="89"/>
  <c r="J134" i="89"/>
  <c r="D835" i="89" s="1"/>
  <c r="M137" i="89"/>
  <c r="J138" i="89"/>
  <c r="D839" i="89" s="1"/>
  <c r="M141" i="89"/>
  <c r="J142" i="89"/>
  <c r="D843" i="89" s="1"/>
  <c r="M145" i="89"/>
  <c r="J146" i="89"/>
  <c r="D847" i="89" s="1"/>
  <c r="M149" i="89"/>
  <c r="J150" i="89"/>
  <c r="D851" i="89" s="1"/>
  <c r="M153" i="89"/>
  <c r="J154" i="89"/>
  <c r="D855" i="89" s="1"/>
  <c r="J158" i="89"/>
  <c r="D859" i="89" s="1"/>
  <c r="D192" i="89"/>
  <c r="F195" i="89"/>
  <c r="I196" i="89"/>
  <c r="D200" i="89"/>
  <c r="F203" i="89"/>
  <c r="I204" i="89"/>
  <c r="E224" i="89"/>
  <c r="E225" i="89"/>
  <c r="D225" i="89" s="1"/>
  <c r="K226" i="89"/>
  <c r="I228" i="89"/>
  <c r="I229" i="89"/>
  <c r="G232" i="89"/>
  <c r="H240" i="89" s="1"/>
  <c r="U345" i="89"/>
  <c r="D566" i="89"/>
  <c r="U353" i="89"/>
  <c r="D574" i="89"/>
  <c r="U361" i="89"/>
  <c r="D582" i="89"/>
  <c r="U369" i="89"/>
  <c r="D590" i="89"/>
  <c r="D735" i="89"/>
  <c r="G823" i="89"/>
  <c r="D902" i="89"/>
  <c r="D904" i="89" s="1"/>
  <c r="F962" i="89"/>
  <c r="F961" i="89"/>
  <c r="E946" i="89"/>
  <c r="E949" i="89" s="1"/>
  <c r="F944" i="89" s="1"/>
  <c r="E963" i="89"/>
  <c r="H1168" i="89"/>
  <c r="E314" i="81"/>
  <c r="E314" i="82"/>
  <c r="E314" i="84"/>
  <c r="E314" i="85"/>
  <c r="E314" i="86"/>
  <c r="E314" i="83"/>
  <c r="E314" i="87"/>
  <c r="E314" i="73"/>
  <c r="E309" i="81"/>
  <c r="E309" i="82"/>
  <c r="E309" i="84"/>
  <c r="E309" i="85"/>
  <c r="E309" i="86"/>
  <c r="E309" i="83"/>
  <c r="E309" i="87"/>
  <c r="E309" i="73"/>
  <c r="D21" i="74"/>
  <c r="I52" i="81"/>
  <c r="I52" i="82"/>
  <c r="I52" i="84"/>
  <c r="I52" i="85"/>
  <c r="I52" i="86"/>
  <c r="I52" i="83"/>
  <c r="I52" i="87"/>
  <c r="I52" i="73"/>
  <c r="H52" i="81"/>
  <c r="H52" i="82"/>
  <c r="H52" i="84"/>
  <c r="H52" i="85"/>
  <c r="H52" i="86"/>
  <c r="H52" i="83"/>
  <c r="H52" i="87"/>
  <c r="H52" i="73"/>
  <c r="U341" i="73"/>
  <c r="U341" i="82"/>
  <c r="U341" i="84"/>
  <c r="U341" i="85"/>
  <c r="U341" i="86"/>
  <c r="U341" i="83"/>
  <c r="U341" i="87"/>
  <c r="U341" i="81"/>
  <c r="I52" i="79" a="1"/>
  <c r="H52" i="79" a="1"/>
  <c r="G592" i="89" l="1"/>
  <c r="G591" i="89"/>
  <c r="G590" i="89"/>
  <c r="G589" i="89"/>
  <c r="G588" i="89"/>
  <c r="G587" i="89"/>
  <c r="G586" i="89"/>
  <c r="G585" i="89"/>
  <c r="G583" i="89"/>
  <c r="G580" i="89"/>
  <c r="G579" i="89"/>
  <c r="G578" i="89"/>
  <c r="G577" i="89"/>
  <c r="G576" i="89"/>
  <c r="G575" i="89"/>
  <c r="G574" i="89"/>
  <c r="G573" i="89"/>
  <c r="G572" i="89"/>
  <c r="G571" i="89"/>
  <c r="G569" i="89"/>
  <c r="G568" i="89"/>
  <c r="G567" i="89"/>
  <c r="G565" i="89"/>
  <c r="G564" i="89"/>
  <c r="G563" i="89"/>
  <c r="G581" i="89"/>
  <c r="G584" i="89"/>
  <c r="G582" i="89"/>
  <c r="H629" i="89"/>
  <c r="G898" i="89"/>
  <c r="G897" i="89"/>
  <c r="G893" i="89"/>
  <c r="G896" i="89"/>
  <c r="G895" i="89"/>
  <c r="G899" i="89"/>
  <c r="G900" i="89"/>
  <c r="G570" i="89"/>
  <c r="F570" i="89"/>
  <c r="E570" i="89"/>
  <c r="Q649" i="89"/>
  <c r="E542" i="89"/>
  <c r="T371" i="89"/>
  <c r="E497" i="89" s="1"/>
  <c r="E466" i="89" s="1"/>
  <c r="E559" i="89"/>
  <c r="T357" i="89"/>
  <c r="E483" i="89" s="1"/>
  <c r="E545" i="89"/>
  <c r="T363" i="89"/>
  <c r="E489" i="89" s="1"/>
  <c r="E458" i="89" s="1"/>
  <c r="E551" i="89"/>
  <c r="E613" i="89" s="1"/>
  <c r="E758" i="89" s="1"/>
  <c r="R664" i="89"/>
  <c r="E557" i="89"/>
  <c r="P651" i="89"/>
  <c r="E544" i="89"/>
  <c r="T344" i="89"/>
  <c r="E470" i="89" s="1"/>
  <c r="E532" i="89"/>
  <c r="I656" i="89"/>
  <c r="E549" i="89"/>
  <c r="T643" i="89"/>
  <c r="E536" i="89"/>
  <c r="Z641" i="89"/>
  <c r="E534" i="89"/>
  <c r="T368" i="89"/>
  <c r="E494" i="89" s="1"/>
  <c r="E556" i="89"/>
  <c r="T355" i="89"/>
  <c r="E481" i="89" s="1"/>
  <c r="E450" i="89" s="1"/>
  <c r="E543" i="89"/>
  <c r="E605" i="89" s="1"/>
  <c r="E750" i="89" s="1"/>
  <c r="T367" i="89"/>
  <c r="E493" i="89" s="1"/>
  <c r="E462" i="89" s="1"/>
  <c r="E555" i="89"/>
  <c r="T349" i="89"/>
  <c r="E475" i="89" s="1"/>
  <c r="E444" i="89" s="1"/>
  <c r="E537" i="89"/>
  <c r="T648" i="89"/>
  <c r="E541" i="89"/>
  <c r="Q667" i="89"/>
  <c r="E560" i="89"/>
  <c r="S665" i="89"/>
  <c r="E558" i="89"/>
  <c r="T360" i="89"/>
  <c r="E486" i="89" s="1"/>
  <c r="E455" i="89" s="1"/>
  <c r="E548" i="89"/>
  <c r="Y661" i="89"/>
  <c r="E554" i="89"/>
  <c r="T359" i="89"/>
  <c r="E485" i="89" s="1"/>
  <c r="E454" i="89" s="1"/>
  <c r="E547" i="89"/>
  <c r="E609" i="89" s="1"/>
  <c r="E754" i="89" s="1"/>
  <c r="V668" i="89"/>
  <c r="E561" i="89"/>
  <c r="T347" i="89"/>
  <c r="V640" i="89"/>
  <c r="E533" i="89"/>
  <c r="L659" i="89"/>
  <c r="E552" i="89"/>
  <c r="J657" i="89"/>
  <c r="E550" i="89"/>
  <c r="T352" i="89"/>
  <c r="E478" i="89" s="1"/>
  <c r="E447" i="89" s="1"/>
  <c r="E540" i="89"/>
  <c r="Z653" i="89"/>
  <c r="E546" i="89"/>
  <c r="T351" i="89"/>
  <c r="E477" i="89" s="1"/>
  <c r="E446" i="89" s="1"/>
  <c r="E539" i="89"/>
  <c r="T365" i="89"/>
  <c r="E491" i="89" s="1"/>
  <c r="E460" i="89" s="1"/>
  <c r="E553" i="89"/>
  <c r="J645" i="89"/>
  <c r="E538" i="89"/>
  <c r="J1424" i="89"/>
  <c r="K1424" i="89" s="1"/>
  <c r="K1491" i="89" s="1"/>
  <c r="J1408" i="89"/>
  <c r="G948" i="89"/>
  <c r="G962" i="89"/>
  <c r="I1472" i="89"/>
  <c r="K1398" i="89"/>
  <c r="K1465" i="89" s="1"/>
  <c r="G935" i="89"/>
  <c r="G1603" i="89"/>
  <c r="I1524" i="89"/>
  <c r="I1591" i="89"/>
  <c r="I1595" i="89"/>
  <c r="I1596" i="89"/>
  <c r="I1593" i="89"/>
  <c r="I1594" i="89"/>
  <c r="I1598" i="89"/>
  <c r="I1597" i="89"/>
  <c r="I1592" i="89"/>
  <c r="I1509" i="89"/>
  <c r="K1426" i="89"/>
  <c r="H1600" i="89"/>
  <c r="I1515" i="89"/>
  <c r="I1520" i="89"/>
  <c r="I1521" i="89"/>
  <c r="J1417" i="89"/>
  <c r="J1484" i="89" s="1"/>
  <c r="X645" i="89"/>
  <c r="V645" i="89"/>
  <c r="E1184" i="89"/>
  <c r="J1466" i="89"/>
  <c r="K1403" i="89"/>
  <c r="J1420" i="89"/>
  <c r="K1420" i="89" s="1"/>
  <c r="J1400" i="89"/>
  <c r="K1400" i="89" s="1"/>
  <c r="I1506" i="89"/>
  <c r="J1474" i="89"/>
  <c r="J1473" i="89"/>
  <c r="I1482" i="89"/>
  <c r="I1517" i="89"/>
  <c r="J1478" i="89"/>
  <c r="K1402" i="89"/>
  <c r="K1469" i="89" s="1"/>
  <c r="K1405" i="89"/>
  <c r="K1408" i="89"/>
  <c r="K1416" i="89"/>
  <c r="K1483" i="89" s="1"/>
  <c r="K1411" i="89"/>
  <c r="K1427" i="89"/>
  <c r="K1414" i="89"/>
  <c r="K1399" i="89"/>
  <c r="K1406" i="89"/>
  <c r="K1425" i="89"/>
  <c r="K1423" i="89"/>
  <c r="K1490" i="89" s="1"/>
  <c r="J1490" i="89"/>
  <c r="I1476" i="89"/>
  <c r="J1491" i="89"/>
  <c r="I1467" i="89"/>
  <c r="I1461" i="89"/>
  <c r="I1460" i="89"/>
  <c r="I1459" i="89"/>
  <c r="I1458" i="89"/>
  <c r="I1457" i="89"/>
  <c r="I1456" i="89"/>
  <c r="I1455" i="89"/>
  <c r="I1454" i="89"/>
  <c r="I1453" i="89"/>
  <c r="I1452" i="89"/>
  <c r="I1451" i="89"/>
  <c r="I1449" i="89"/>
  <c r="I1447" i="89"/>
  <c r="I1445" i="89"/>
  <c r="I1443" i="89"/>
  <c r="I1441" i="89"/>
  <c r="I1439" i="89"/>
  <c r="I1436" i="89"/>
  <c r="I1434" i="89"/>
  <c r="I1432" i="89"/>
  <c r="I1450" i="89"/>
  <c r="I1448" i="89"/>
  <c r="I1446" i="89"/>
  <c r="I1444" i="89"/>
  <c r="I1442" i="89"/>
  <c r="I1440" i="89"/>
  <c r="I1438" i="89"/>
  <c r="I1437" i="89"/>
  <c r="I1435" i="89"/>
  <c r="I1433" i="89"/>
  <c r="I1503" i="89"/>
  <c r="I1527" i="89"/>
  <c r="I1511" i="89"/>
  <c r="I1499" i="89"/>
  <c r="I1502" i="89"/>
  <c r="I1523" i="89"/>
  <c r="I1525" i="89"/>
  <c r="I1514" i="89"/>
  <c r="J1421" i="89"/>
  <c r="K1413" i="89"/>
  <c r="I1507" i="89"/>
  <c r="H1528" i="89"/>
  <c r="G1184" i="89"/>
  <c r="I1501" i="89"/>
  <c r="J1483" i="89"/>
  <c r="I1477" i="89"/>
  <c r="I1485" i="89"/>
  <c r="K1493" i="89"/>
  <c r="J1493" i="89"/>
  <c r="K1419" i="89"/>
  <c r="J1404" i="89"/>
  <c r="H1462" i="89"/>
  <c r="I1479" i="89"/>
  <c r="J1481" i="89"/>
  <c r="I1508" i="89"/>
  <c r="I1498" i="89"/>
  <c r="I1526" i="89"/>
  <c r="J1468" i="89"/>
  <c r="J1475" i="89"/>
  <c r="J1469" i="89"/>
  <c r="H1495" i="89"/>
  <c r="H1566" i="89" s="1"/>
  <c r="H1588" i="89" s="1"/>
  <c r="I1522" i="89"/>
  <c r="I1519" i="89"/>
  <c r="J1489" i="89"/>
  <c r="I1505" i="89"/>
  <c r="I1500" i="89"/>
  <c r="I1518" i="89"/>
  <c r="I1504" i="89"/>
  <c r="I1471" i="89"/>
  <c r="K1401" i="89"/>
  <c r="K1422" i="89"/>
  <c r="K1489" i="89" s="1"/>
  <c r="J1494" i="89"/>
  <c r="J1477" i="89"/>
  <c r="I1510" i="89"/>
  <c r="J1486" i="89"/>
  <c r="I1513" i="89"/>
  <c r="I1474" i="89"/>
  <c r="I1487" i="89"/>
  <c r="I1516" i="89"/>
  <c r="J1472" i="89"/>
  <c r="J1465" i="89"/>
  <c r="K1407" i="89"/>
  <c r="K1478" i="89"/>
  <c r="I1512" i="89"/>
  <c r="I1488" i="89"/>
  <c r="F231" i="89"/>
  <c r="H1176" i="89"/>
  <c r="F1177" i="89"/>
  <c r="H1183" i="89"/>
  <c r="H1182" i="89"/>
  <c r="H1181" i="89"/>
  <c r="H1180" i="89"/>
  <c r="F1183" i="89"/>
  <c r="H1179" i="89"/>
  <c r="H1178" i="89"/>
  <c r="F1178" i="89"/>
  <c r="H1177" i="89"/>
  <c r="F1176" i="89"/>
  <c r="F1181" i="89"/>
  <c r="F1182" i="89"/>
  <c r="F1179" i="89"/>
  <c r="F1180" i="89"/>
  <c r="J1415" i="89"/>
  <c r="J1409" i="89"/>
  <c r="K1410" i="89"/>
  <c r="K1477" i="89" s="1"/>
  <c r="J1418" i="89"/>
  <c r="J1485" i="89" s="1"/>
  <c r="J1412" i="89"/>
  <c r="F645" i="89"/>
  <c r="M645" i="89"/>
  <c r="N645" i="89"/>
  <c r="N1278" i="89" a="1"/>
  <c r="N1278" i="89" s="1"/>
  <c r="K1390" i="89"/>
  <c r="J1389" i="89"/>
  <c r="Q658" i="89"/>
  <c r="R658" i="89"/>
  <c r="N1263" i="89" a="1"/>
  <c r="N1263" i="89" s="1"/>
  <c r="E1392" i="89"/>
  <c r="F1392" i="89" s="1"/>
  <c r="G1392" i="89" s="1"/>
  <c r="H1392" i="89" s="1"/>
  <c r="I1392" i="89" s="1"/>
  <c r="J1392" i="89" s="1"/>
  <c r="K1392" i="89" s="1"/>
  <c r="L1392" i="89" s="1"/>
  <c r="M1392" i="89" s="1"/>
  <c r="N1392" i="89" s="1"/>
  <c r="O1392" i="89" s="1"/>
  <c r="P1392" i="89" s="1"/>
  <c r="Q1392" i="89" s="1"/>
  <c r="R1392" i="89" s="1"/>
  <c r="S1392" i="89" s="1"/>
  <c r="T1392" i="89" s="1"/>
  <c r="U1392" i="89" s="1"/>
  <c r="V1392" i="89" s="1"/>
  <c r="W1392" i="89" s="1"/>
  <c r="X1392" i="89" s="1"/>
  <c r="Y1392" i="89" s="1"/>
  <c r="Z1392" i="89" s="1"/>
  <c r="AA1392" i="89" s="1"/>
  <c r="AB1392" i="89" s="1"/>
  <c r="D1395" i="89"/>
  <c r="O645" i="89"/>
  <c r="Q645" i="89"/>
  <c r="AB645" i="89"/>
  <c r="H645" i="89"/>
  <c r="N1313" i="89" a="1"/>
  <c r="N1313" i="89" s="1"/>
  <c r="N1348" i="89" a="1"/>
  <c r="N1348" i="89" s="1"/>
  <c r="N1328" i="89" a="1"/>
  <c r="N1328" i="89" s="1"/>
  <c r="R650" i="89"/>
  <c r="N1223" i="89" a="1"/>
  <c r="N1223" i="89" s="1"/>
  <c r="G961" i="89"/>
  <c r="N1253" i="89" a="1"/>
  <c r="N1253" i="89" s="1"/>
  <c r="N1338" i="89" a="1"/>
  <c r="N1338" i="89" s="1"/>
  <c r="H658" i="89"/>
  <c r="G947" i="89"/>
  <c r="W658" i="89"/>
  <c r="S658" i="89"/>
  <c r="H642" i="89"/>
  <c r="L653" i="89"/>
  <c r="P140" i="89"/>
  <c r="I642" i="89"/>
  <c r="Z658" i="89"/>
  <c r="AA658" i="89"/>
  <c r="E658" i="89"/>
  <c r="K653" i="89"/>
  <c r="E666" i="89"/>
  <c r="AB658" i="89"/>
  <c r="J653" i="89"/>
  <c r="F658" i="89"/>
  <c r="N1358" i="89" a="1"/>
  <c r="N1358" i="89" s="1"/>
  <c r="P666" i="89"/>
  <c r="K666" i="89"/>
  <c r="Y658" i="89"/>
  <c r="T653" i="89"/>
  <c r="O658" i="89"/>
  <c r="S653" i="89"/>
  <c r="N1303" i="89" a="1"/>
  <c r="N1303" i="89" s="1"/>
  <c r="P148" i="89"/>
  <c r="N661" i="89"/>
  <c r="Y666" i="89"/>
  <c r="X658" i="89"/>
  <c r="L658" i="89"/>
  <c r="L661" i="89"/>
  <c r="M653" i="89"/>
  <c r="U661" i="89"/>
  <c r="V666" i="89"/>
  <c r="F666" i="89"/>
  <c r="M658" i="89"/>
  <c r="N658" i="89"/>
  <c r="S662" i="89"/>
  <c r="P662" i="89"/>
  <c r="U666" i="89"/>
  <c r="N1379" i="89" a="1"/>
  <c r="N1379" i="89" s="1"/>
  <c r="I666" i="89"/>
  <c r="R663" i="89"/>
  <c r="H927" i="89"/>
  <c r="N666" i="89"/>
  <c r="W666" i="89"/>
  <c r="R1193" i="89"/>
  <c r="O1220" i="89"/>
  <c r="O1208" i="89"/>
  <c r="O1364" i="89"/>
  <c r="O1290" i="89"/>
  <c r="O1227" i="89"/>
  <c r="O1373" i="89"/>
  <c r="O1312" i="89"/>
  <c r="O1302" i="89"/>
  <c r="O1298" i="89"/>
  <c r="O1285" i="89"/>
  <c r="O1236" i="89"/>
  <c r="O1372" i="89"/>
  <c r="O1344" i="89"/>
  <c r="O1248" i="89"/>
  <c r="O1244" i="89"/>
  <c r="O1193" i="89"/>
  <c r="O1272" i="89"/>
  <c r="O1201" i="89"/>
  <c r="O1334" i="89"/>
  <c r="O1316" i="89"/>
  <c r="O1311" i="89"/>
  <c r="O1301" i="89"/>
  <c r="O1240" i="89"/>
  <c r="O1336" i="89"/>
  <c r="O1216" i="89"/>
  <c r="O1262" i="89"/>
  <c r="O1212" i="89"/>
  <c r="O1271" i="89"/>
  <c r="O1252" i="89"/>
  <c r="O1209" i="89"/>
  <c r="O1299" i="89"/>
  <c r="O1243" i="89"/>
  <c r="O1261" i="89"/>
  <c r="O1326" i="89"/>
  <c r="O1226" i="89"/>
  <c r="O1273" i="89"/>
  <c r="O1340" i="89"/>
  <c r="O1268" i="89"/>
  <c r="O1280" i="89"/>
  <c r="O1242" i="89"/>
  <c r="O1331" i="89"/>
  <c r="O1274" i="89"/>
  <c r="O1357" i="89"/>
  <c r="O1246" i="89"/>
  <c r="O1305" i="89"/>
  <c r="O1213" i="89"/>
  <c r="O1320" i="89"/>
  <c r="O1322" i="89"/>
  <c r="O1307" i="89"/>
  <c r="O1199" i="89"/>
  <c r="O1283" i="89"/>
  <c r="O1293" i="89"/>
  <c r="O1232" i="89"/>
  <c r="O1217" i="89"/>
  <c r="O1319" i="89"/>
  <c r="O1267" i="89"/>
  <c r="O1288" i="89"/>
  <c r="O1202" i="89"/>
  <c r="O1198" i="89"/>
  <c r="O1194" i="89"/>
  <c r="O1245" i="89"/>
  <c r="O1341" i="89"/>
  <c r="O1378" i="89"/>
  <c r="O1256" i="89"/>
  <c r="O1282" i="89"/>
  <c r="O1351" i="89"/>
  <c r="O1196" i="89"/>
  <c r="O1276" i="89"/>
  <c r="O1337" i="89"/>
  <c r="O1297" i="89"/>
  <c r="O1207" i="89"/>
  <c r="O1249" i="89"/>
  <c r="O1345" i="89"/>
  <c r="O1318" i="89"/>
  <c r="O1221" i="89"/>
  <c r="O1300" i="89"/>
  <c r="O1260" i="89"/>
  <c r="O1354" i="89"/>
  <c r="O1281" i="89"/>
  <c r="O1347" i="89"/>
  <c r="O1258" i="89"/>
  <c r="O1200" i="89"/>
  <c r="O1205" i="89"/>
  <c r="O1287" i="89"/>
  <c r="O1350" i="89"/>
  <c r="O1234" i="89"/>
  <c r="O1363" i="89"/>
  <c r="O1211" i="89"/>
  <c r="O1203" i="89"/>
  <c r="O1270" i="89"/>
  <c r="O1356" i="89"/>
  <c r="O1324" i="89"/>
  <c r="O1315" i="89"/>
  <c r="O1235" i="89"/>
  <c r="O1306" i="89"/>
  <c r="O1360" i="89"/>
  <c r="O1289" i="89"/>
  <c r="O1215" i="89"/>
  <c r="O1308" i="89"/>
  <c r="O1286" i="89"/>
  <c r="O1192" i="89"/>
  <c r="O1251" i="89"/>
  <c r="O1214" i="89"/>
  <c r="O1292" i="89"/>
  <c r="O1355" i="89"/>
  <c r="O1206" i="89"/>
  <c r="O1327" i="89"/>
  <c r="O1241" i="89"/>
  <c r="O1317" i="89"/>
  <c r="O1367" i="89"/>
  <c r="O1368" i="89"/>
  <c r="O1332" i="89"/>
  <c r="O1353" i="89"/>
  <c r="O1250" i="89"/>
  <c r="O1239" i="89"/>
  <c r="O1365" i="89"/>
  <c r="O1247" i="89"/>
  <c r="O1294" i="89"/>
  <c r="O1259" i="89"/>
  <c r="O1222" i="89"/>
  <c r="O1218" i="89"/>
  <c r="O1296" i="89"/>
  <c r="O1361" i="89"/>
  <c r="O1323" i="89"/>
  <c r="O1230" i="89"/>
  <c r="O1342" i="89"/>
  <c r="O1369" i="89"/>
  <c r="O1370" i="89"/>
  <c r="O1231" i="89"/>
  <c r="O1291" i="89"/>
  <c r="O1371" i="89"/>
  <c r="O1343" i="89"/>
  <c r="O1333" i="89"/>
  <c r="O1195" i="89"/>
  <c r="O1225" i="89"/>
  <c r="O1366" i="89"/>
  <c r="O1233" i="89"/>
  <c r="O1362" i="89"/>
  <c r="O1197" i="89"/>
  <c r="O1330" i="89"/>
  <c r="O1219" i="89"/>
  <c r="O1237" i="89"/>
  <c r="O1377" i="89"/>
  <c r="O1346" i="89"/>
  <c r="O1374" i="89"/>
  <c r="O1255" i="89"/>
  <c r="O1325" i="89"/>
  <c r="O1266" i="89"/>
  <c r="O1295" i="89"/>
  <c r="O1375" i="89"/>
  <c r="O1352" i="89"/>
  <c r="O1309" i="89"/>
  <c r="O1284" i="89"/>
  <c r="O1204" i="89"/>
  <c r="O1228" i="89"/>
  <c r="O1257" i="89"/>
  <c r="O1321" i="89"/>
  <c r="O1277" i="89"/>
  <c r="O1376" i="89"/>
  <c r="O1210" i="89"/>
  <c r="O1335" i="89"/>
  <c r="O1229" i="89"/>
  <c r="O1269" i="89"/>
  <c r="O1238" i="89"/>
  <c r="O1265" i="89"/>
  <c r="O1275" i="89"/>
  <c r="O1310" i="89"/>
  <c r="G926" i="89"/>
  <c r="T666" i="89"/>
  <c r="H666" i="89"/>
  <c r="F225" i="89"/>
  <c r="T358" i="89"/>
  <c r="E484" i="89" s="1"/>
  <c r="E453" i="89" s="1"/>
  <c r="AB653" i="89"/>
  <c r="R653" i="89"/>
  <c r="P653" i="89"/>
  <c r="AA653" i="89"/>
  <c r="O650" i="89"/>
  <c r="Y653" i="89"/>
  <c r="V653" i="89"/>
  <c r="Y662" i="89"/>
  <c r="J229" i="89"/>
  <c r="P658" i="89"/>
  <c r="T658" i="89"/>
  <c r="K658" i="89"/>
  <c r="K661" i="89"/>
  <c r="AA661" i="89"/>
  <c r="V662" i="89"/>
  <c r="J642" i="89"/>
  <c r="J227" i="89"/>
  <c r="M661" i="89"/>
  <c r="X662" i="89"/>
  <c r="G662" i="89"/>
  <c r="H660" i="89"/>
  <c r="V665" i="89"/>
  <c r="Q661" i="89"/>
  <c r="AB662" i="89"/>
  <c r="U658" i="89"/>
  <c r="V658" i="89"/>
  <c r="N642" i="89"/>
  <c r="V661" i="89"/>
  <c r="J226" i="89"/>
  <c r="O662" i="89"/>
  <c r="F227" i="89"/>
  <c r="F893" i="89"/>
  <c r="U647" i="89"/>
  <c r="G195" i="89"/>
  <c r="J658" i="89"/>
  <c r="I658" i="89"/>
  <c r="G658" i="89"/>
  <c r="E642" i="89"/>
  <c r="F661" i="89"/>
  <c r="N662" i="89"/>
  <c r="W662" i="89"/>
  <c r="G203" i="89"/>
  <c r="F226" i="89"/>
  <c r="S650" i="89"/>
  <c r="S661" i="89"/>
  <c r="O661" i="89"/>
  <c r="J661" i="89"/>
  <c r="E662" i="89"/>
  <c r="L662" i="89"/>
  <c r="J228" i="89"/>
  <c r="L228" i="89"/>
  <c r="H650" i="89"/>
  <c r="Z650" i="89"/>
  <c r="T650" i="89"/>
  <c r="AA650" i="89"/>
  <c r="G642" i="89"/>
  <c r="T661" i="89"/>
  <c r="X661" i="89"/>
  <c r="R661" i="89"/>
  <c r="Z662" i="89"/>
  <c r="Q662" i="89"/>
  <c r="U662" i="89"/>
  <c r="N647" i="89"/>
  <c r="G194" i="89"/>
  <c r="K650" i="89"/>
  <c r="P136" i="89"/>
  <c r="L650" i="89"/>
  <c r="M650" i="89"/>
  <c r="AB650" i="89"/>
  <c r="AB661" i="89"/>
  <c r="E661" i="89"/>
  <c r="G661" i="89"/>
  <c r="Z661" i="89"/>
  <c r="F662" i="89"/>
  <c r="H662" i="89"/>
  <c r="I662" i="89"/>
  <c r="K159" i="89"/>
  <c r="E647" i="89"/>
  <c r="G202" i="89"/>
  <c r="U650" i="89"/>
  <c r="W650" i="89"/>
  <c r="F895" i="89"/>
  <c r="T366" i="89"/>
  <c r="E492" i="89" s="1"/>
  <c r="P650" i="89"/>
  <c r="F650" i="89"/>
  <c r="W661" i="89"/>
  <c r="P661" i="89"/>
  <c r="K662" i="89"/>
  <c r="T662" i="89"/>
  <c r="R662" i="89"/>
  <c r="H647" i="89"/>
  <c r="P144" i="89"/>
  <c r="G196" i="89"/>
  <c r="F897" i="89"/>
  <c r="Y650" i="89"/>
  <c r="Q650" i="89"/>
  <c r="V650" i="89"/>
  <c r="H661" i="89"/>
  <c r="I661" i="89"/>
  <c r="F898" i="89"/>
  <c r="J659" i="89"/>
  <c r="F228" i="89"/>
  <c r="M662" i="89"/>
  <c r="J662" i="89"/>
  <c r="AA662" i="89"/>
  <c r="X663" i="89"/>
  <c r="G204" i="89"/>
  <c r="F963" i="89"/>
  <c r="U642" i="89"/>
  <c r="P642" i="89"/>
  <c r="O642" i="89"/>
  <c r="F896" i="89"/>
  <c r="J224" i="89"/>
  <c r="T373" i="89"/>
  <c r="E499" i="89" s="1"/>
  <c r="G663" i="89"/>
  <c r="G647" i="89"/>
  <c r="L230" i="89"/>
  <c r="F224" i="89"/>
  <c r="L229" i="89"/>
  <c r="L231" i="89"/>
  <c r="L224" i="89"/>
  <c r="L642" i="89"/>
  <c r="Z642" i="89"/>
  <c r="W642" i="89"/>
  <c r="M665" i="89"/>
  <c r="AA663" i="89"/>
  <c r="K647" i="89"/>
  <c r="L226" i="89"/>
  <c r="G191" i="89"/>
  <c r="F229" i="89"/>
  <c r="G190" i="89"/>
  <c r="V642" i="89"/>
  <c r="F642" i="89"/>
  <c r="K642" i="89"/>
  <c r="R644" i="89"/>
  <c r="V649" i="89"/>
  <c r="G192" i="89"/>
  <c r="G199" i="89"/>
  <c r="F230" i="89"/>
  <c r="G198" i="89"/>
  <c r="M642" i="89"/>
  <c r="Q642" i="89"/>
  <c r="S642" i="89"/>
  <c r="J644" i="89"/>
  <c r="J665" i="89"/>
  <c r="J647" i="89"/>
  <c r="G200" i="89"/>
  <c r="L227" i="89"/>
  <c r="G193" i="89"/>
  <c r="X642" i="89"/>
  <c r="AB642" i="89"/>
  <c r="AA642" i="89"/>
  <c r="N665" i="89"/>
  <c r="G197" i="89"/>
  <c r="J231" i="89"/>
  <c r="G201" i="89"/>
  <c r="G205" i="89"/>
  <c r="G189" i="89"/>
  <c r="B133" i="89"/>
  <c r="B134" i="89" s="1"/>
  <c r="R642" i="89"/>
  <c r="Y642" i="89"/>
  <c r="T642" i="89"/>
  <c r="E663" i="89"/>
  <c r="R648" i="89"/>
  <c r="Q648" i="89"/>
  <c r="E895" i="89"/>
  <c r="O644" i="89"/>
  <c r="Z665" i="89"/>
  <c r="P663" i="89"/>
  <c r="S647" i="89"/>
  <c r="W667" i="89"/>
  <c r="V660" i="89"/>
  <c r="G665" i="89"/>
  <c r="F900" i="89"/>
  <c r="E667" i="89"/>
  <c r="I665" i="89"/>
  <c r="L649" i="89"/>
  <c r="B346" i="89"/>
  <c r="B379" i="89" s="1"/>
  <c r="B410" i="89" s="1"/>
  <c r="B441" i="89" s="1"/>
  <c r="F665" i="89"/>
  <c r="W649" i="89"/>
  <c r="T354" i="89"/>
  <c r="E480" i="89" s="1"/>
  <c r="E449" i="89" s="1"/>
  <c r="I649" i="89"/>
  <c r="Z648" i="89"/>
  <c r="T644" i="89"/>
  <c r="I663" i="89"/>
  <c r="I647" i="89"/>
  <c r="P132" i="89"/>
  <c r="S659" i="89"/>
  <c r="L666" i="89"/>
  <c r="Q666" i="89"/>
  <c r="S666" i="89"/>
  <c r="X650" i="89"/>
  <c r="E650" i="89"/>
  <c r="N650" i="89"/>
  <c r="H653" i="89"/>
  <c r="Q653" i="89"/>
  <c r="U653" i="89"/>
  <c r="P645" i="89"/>
  <c r="T645" i="89"/>
  <c r="Z645" i="89"/>
  <c r="G648" i="89"/>
  <c r="T348" i="89"/>
  <c r="E474" i="89" s="1"/>
  <c r="F652" i="89"/>
  <c r="Z644" i="89"/>
  <c r="L665" i="89"/>
  <c r="W668" i="89"/>
  <c r="K663" i="89"/>
  <c r="S663" i="89"/>
  <c r="O647" i="89"/>
  <c r="X647" i="89"/>
  <c r="E645" i="89"/>
  <c r="R645" i="89"/>
  <c r="J666" i="89"/>
  <c r="R666" i="89"/>
  <c r="AB666" i="89"/>
  <c r="AA666" i="89"/>
  <c r="T350" i="89"/>
  <c r="E476" i="89" s="1"/>
  <c r="E445" i="89" s="1"/>
  <c r="X653" i="89"/>
  <c r="G653" i="89"/>
  <c r="F653" i="89"/>
  <c r="K645" i="89"/>
  <c r="AA645" i="89"/>
  <c r="L645" i="89"/>
  <c r="K648" i="89"/>
  <c r="F667" i="89"/>
  <c r="T370" i="89"/>
  <c r="E496" i="89" s="1"/>
  <c r="T346" i="89"/>
  <c r="E472" i="89" s="1"/>
  <c r="E441" i="89" s="1"/>
  <c r="N652" i="89"/>
  <c r="I644" i="89"/>
  <c r="T665" i="89"/>
  <c r="R665" i="89"/>
  <c r="F668" i="89"/>
  <c r="V663" i="89"/>
  <c r="L663" i="89"/>
  <c r="Z647" i="89"/>
  <c r="L647" i="89"/>
  <c r="I645" i="89"/>
  <c r="Z652" i="89"/>
  <c r="E463" i="89"/>
  <c r="F494" i="89" s="1"/>
  <c r="G666" i="89"/>
  <c r="M666" i="89"/>
  <c r="J650" i="89"/>
  <c r="I650" i="89"/>
  <c r="G650" i="89"/>
  <c r="I653" i="89"/>
  <c r="W653" i="89"/>
  <c r="N653" i="89"/>
  <c r="U645" i="89"/>
  <c r="G645" i="89"/>
  <c r="W645" i="89"/>
  <c r="X648" i="89"/>
  <c r="R667" i="89"/>
  <c r="O659" i="89"/>
  <c r="Y652" i="89"/>
  <c r="Y665" i="89"/>
  <c r="K665" i="89"/>
  <c r="AA649" i="89"/>
  <c r="F663" i="89"/>
  <c r="AA647" i="89"/>
  <c r="T647" i="89"/>
  <c r="T372" i="89"/>
  <c r="E498" i="89" s="1"/>
  <c r="K667" i="89"/>
  <c r="W659" i="89"/>
  <c r="K660" i="89"/>
  <c r="Z666" i="89"/>
  <c r="O666" i="89"/>
  <c r="X666" i="89"/>
  <c r="O653" i="89"/>
  <c r="E653" i="89"/>
  <c r="Y645" i="89"/>
  <c r="S645" i="89"/>
  <c r="Y648" i="89"/>
  <c r="M667" i="89"/>
  <c r="AA659" i="89"/>
  <c r="U665" i="89"/>
  <c r="N649" i="89"/>
  <c r="Z663" i="89"/>
  <c r="M663" i="89"/>
  <c r="X667" i="89"/>
  <c r="E452" i="89"/>
  <c r="P141" i="89"/>
  <c r="N141" i="89"/>
  <c r="O141" i="89" s="1"/>
  <c r="H118" i="89"/>
  <c r="D631" i="89"/>
  <c r="F631" i="89"/>
  <c r="G631" i="89" s="1"/>
  <c r="H631" i="89" s="1"/>
  <c r="I631" i="89" s="1"/>
  <c r="J631" i="89" s="1"/>
  <c r="K631" i="89" s="1"/>
  <c r="L631" i="89" s="1"/>
  <c r="M631" i="89" s="1"/>
  <c r="N631" i="89" s="1"/>
  <c r="O631" i="89" s="1"/>
  <c r="P631" i="89" s="1"/>
  <c r="Q631" i="89" s="1"/>
  <c r="R631" i="89" s="1"/>
  <c r="S631" i="89" s="1"/>
  <c r="T631" i="89" s="1"/>
  <c r="U631" i="89" s="1"/>
  <c r="V631" i="89" s="1"/>
  <c r="W631" i="89" s="1"/>
  <c r="X631" i="89" s="1"/>
  <c r="Y631" i="89" s="1"/>
  <c r="Z631" i="89" s="1"/>
  <c r="AA631" i="89" s="1"/>
  <c r="AB631" i="89" s="1"/>
  <c r="D1168" i="89"/>
  <c r="P664" i="89"/>
  <c r="AB664" i="89"/>
  <c r="T364" i="89"/>
  <c r="E490" i="89" s="1"/>
  <c r="H656" i="89"/>
  <c r="Z656" i="89"/>
  <c r="Q656" i="89"/>
  <c r="H648" i="89"/>
  <c r="L648" i="89"/>
  <c r="AB648" i="89"/>
  <c r="W640" i="89"/>
  <c r="K640" i="89"/>
  <c r="I667" i="89"/>
  <c r="Z667" i="89"/>
  <c r="Y667" i="89"/>
  <c r="M659" i="89"/>
  <c r="E659" i="89"/>
  <c r="N659" i="89"/>
  <c r="T659" i="89"/>
  <c r="O651" i="89"/>
  <c r="W651" i="89"/>
  <c r="S651" i="89"/>
  <c r="X651" i="89"/>
  <c r="AA643" i="89"/>
  <c r="U643" i="89"/>
  <c r="AB643" i="89"/>
  <c r="Q654" i="89"/>
  <c r="P654" i="89"/>
  <c r="G654" i="89"/>
  <c r="H646" i="89"/>
  <c r="M646" i="89"/>
  <c r="AB646" i="89"/>
  <c r="P155" i="89"/>
  <c r="N155" i="89"/>
  <c r="O155" i="89" s="1"/>
  <c r="P139" i="89"/>
  <c r="N139" i="89"/>
  <c r="O139" i="89" s="1"/>
  <c r="T660" i="89"/>
  <c r="O660" i="89"/>
  <c r="I660" i="89"/>
  <c r="AA652" i="89"/>
  <c r="H652" i="89"/>
  <c r="U652" i="89"/>
  <c r="AB644" i="89"/>
  <c r="V644" i="89"/>
  <c r="P644" i="89"/>
  <c r="P142" i="89"/>
  <c r="N142" i="89"/>
  <c r="O142" i="89" s="1"/>
  <c r="E665" i="89"/>
  <c r="P665" i="89"/>
  <c r="AA665" i="89"/>
  <c r="H657" i="89"/>
  <c r="T657" i="89"/>
  <c r="R657" i="89"/>
  <c r="E649" i="89"/>
  <c r="M649" i="89"/>
  <c r="Y649" i="89"/>
  <c r="Q641" i="89"/>
  <c r="AB641" i="89"/>
  <c r="L641" i="89"/>
  <c r="L668" i="89"/>
  <c r="G668" i="89"/>
  <c r="J668" i="89"/>
  <c r="E668" i="89"/>
  <c r="D830" i="89"/>
  <c r="D860" i="89" s="1"/>
  <c r="D862" i="89" s="1"/>
  <c r="D868" i="89" s="1"/>
  <c r="D890" i="89" s="1"/>
  <c r="D906" i="89" s="1"/>
  <c r="J159" i="89"/>
  <c r="J663" i="89"/>
  <c r="N663" i="89"/>
  <c r="Y663" i="89"/>
  <c r="AB663" i="89"/>
  <c r="S655" i="89"/>
  <c r="E655" i="89"/>
  <c r="P655" i="89"/>
  <c r="W647" i="89"/>
  <c r="Q647" i="89"/>
  <c r="X639" i="89"/>
  <c r="D632" i="89"/>
  <c r="D634" i="89" s="1"/>
  <c r="N639" i="89"/>
  <c r="I230" i="89"/>
  <c r="J230" i="89"/>
  <c r="F946" i="89"/>
  <c r="F949" i="89" s="1"/>
  <c r="G944" i="89" s="1"/>
  <c r="F945" i="89"/>
  <c r="D224" i="89"/>
  <c r="D232" i="89" s="1"/>
  <c r="E232" i="89"/>
  <c r="D240" i="89" s="1"/>
  <c r="N815" i="89"/>
  <c r="F815" i="89"/>
  <c r="L815" i="89"/>
  <c r="J815" i="89"/>
  <c r="F913" i="89"/>
  <c r="I815" i="89"/>
  <c r="P815" i="89"/>
  <c r="H815" i="89"/>
  <c r="O815" i="89"/>
  <c r="M815" i="89"/>
  <c r="K815" i="89"/>
  <c r="G815" i="89"/>
  <c r="E815" i="89"/>
  <c r="N156" i="89"/>
  <c r="O156" i="89" s="1"/>
  <c r="P156" i="89"/>
  <c r="T369" i="89"/>
  <c r="E495" i="89" s="1"/>
  <c r="W664" i="89"/>
  <c r="E664" i="89"/>
  <c r="X656" i="89"/>
  <c r="L656" i="89"/>
  <c r="Y656" i="89"/>
  <c r="V648" i="89"/>
  <c r="AA648" i="89"/>
  <c r="E648" i="89"/>
  <c r="U640" i="89"/>
  <c r="M640" i="89"/>
  <c r="I640" i="89"/>
  <c r="S640" i="89"/>
  <c r="Y640" i="89"/>
  <c r="O667" i="89"/>
  <c r="N667" i="89"/>
  <c r="U659" i="89"/>
  <c r="I659" i="89"/>
  <c r="AB659" i="89"/>
  <c r="J651" i="89"/>
  <c r="AA651" i="89"/>
  <c r="G643" i="89"/>
  <c r="H643" i="89"/>
  <c r="T654" i="89"/>
  <c r="X654" i="89"/>
  <c r="O654" i="89"/>
  <c r="R646" i="89"/>
  <c r="X646" i="89"/>
  <c r="K646" i="89"/>
  <c r="R660" i="89"/>
  <c r="G660" i="89"/>
  <c r="S660" i="89"/>
  <c r="Q660" i="89"/>
  <c r="T652" i="89"/>
  <c r="L652" i="89"/>
  <c r="P652" i="89"/>
  <c r="L644" i="89"/>
  <c r="AA644" i="89"/>
  <c r="E644" i="89"/>
  <c r="E893" i="89"/>
  <c r="P138" i="89"/>
  <c r="N138" i="89"/>
  <c r="O138" i="89" s="1"/>
  <c r="X657" i="89"/>
  <c r="G657" i="89"/>
  <c r="Z657" i="89"/>
  <c r="U649" i="89"/>
  <c r="P649" i="89"/>
  <c r="J649" i="89"/>
  <c r="H641" i="89"/>
  <c r="W641" i="89"/>
  <c r="F641" i="89"/>
  <c r="O668" i="89"/>
  <c r="S668" i="89"/>
  <c r="R668" i="89"/>
  <c r="M668" i="89"/>
  <c r="F655" i="89"/>
  <c r="M655" i="89"/>
  <c r="X655" i="89"/>
  <c r="L639" i="89"/>
  <c r="V639" i="89"/>
  <c r="P153" i="89"/>
  <c r="N153" i="89"/>
  <c r="O153" i="89" s="1"/>
  <c r="P137" i="89"/>
  <c r="N137" i="89"/>
  <c r="O137" i="89" s="1"/>
  <c r="T345" i="89"/>
  <c r="E471" i="89" s="1"/>
  <c r="E897" i="89"/>
  <c r="Z664" i="89"/>
  <c r="T664" i="89"/>
  <c r="M664" i="89"/>
  <c r="K656" i="89"/>
  <c r="T656" i="89"/>
  <c r="O648" i="89"/>
  <c r="J648" i="89"/>
  <c r="N648" i="89"/>
  <c r="M648" i="89"/>
  <c r="X640" i="89"/>
  <c r="Q640" i="89"/>
  <c r="AB640" i="89"/>
  <c r="E896" i="89"/>
  <c r="E618" i="89"/>
  <c r="E763" i="89" s="1"/>
  <c r="AA667" i="89"/>
  <c r="F659" i="89"/>
  <c r="Q659" i="89"/>
  <c r="H659" i="89"/>
  <c r="R651" i="89"/>
  <c r="Z651" i="89"/>
  <c r="L651" i="89"/>
  <c r="R643" i="89"/>
  <c r="K643" i="89"/>
  <c r="P643" i="89"/>
  <c r="E654" i="89"/>
  <c r="J654" i="89"/>
  <c r="W654" i="89"/>
  <c r="I646" i="89"/>
  <c r="S646" i="89"/>
  <c r="H200" i="89"/>
  <c r="P151" i="89"/>
  <c r="N151" i="89"/>
  <c r="O151" i="89" s="1"/>
  <c r="P135" i="89"/>
  <c r="N135" i="89"/>
  <c r="O135" i="89" s="1"/>
  <c r="X660" i="89"/>
  <c r="F660" i="89"/>
  <c r="Z660" i="89"/>
  <c r="R652" i="89"/>
  <c r="G652" i="89"/>
  <c r="AB652" i="89"/>
  <c r="X652" i="89"/>
  <c r="W644" i="89"/>
  <c r="H644" i="89"/>
  <c r="M644" i="89"/>
  <c r="D206" i="89"/>
  <c r="P134" i="89"/>
  <c r="N134" i="89"/>
  <c r="O134" i="89" s="1"/>
  <c r="O665" i="89"/>
  <c r="W665" i="89"/>
  <c r="S657" i="89"/>
  <c r="K657" i="89"/>
  <c r="O657" i="89"/>
  <c r="F657" i="89"/>
  <c r="H649" i="89"/>
  <c r="T649" i="89"/>
  <c r="R649" i="89"/>
  <c r="S641" i="89"/>
  <c r="N641" i="89"/>
  <c r="Q668" i="89"/>
  <c r="H668" i="89"/>
  <c r="Z668" i="89"/>
  <c r="U668" i="89"/>
  <c r="AA655" i="89"/>
  <c r="V655" i="89"/>
  <c r="U655" i="89"/>
  <c r="L655" i="89"/>
  <c r="T639" i="89"/>
  <c r="G639" i="89"/>
  <c r="E439" i="89"/>
  <c r="N152" i="89"/>
  <c r="O152" i="89" s="1"/>
  <c r="P152" i="89"/>
  <c r="AA664" i="89"/>
  <c r="H664" i="89"/>
  <c r="X664" i="89"/>
  <c r="S656" i="89"/>
  <c r="AA656" i="89"/>
  <c r="AB656" i="89"/>
  <c r="T356" i="89"/>
  <c r="E482" i="89" s="1"/>
  <c r="W648" i="89"/>
  <c r="F648" i="89"/>
  <c r="U648" i="89"/>
  <c r="Z640" i="89"/>
  <c r="L640" i="89"/>
  <c r="E610" i="89"/>
  <c r="E755" i="89" s="1"/>
  <c r="J667" i="89"/>
  <c r="G667" i="89"/>
  <c r="H667" i="89"/>
  <c r="V659" i="89"/>
  <c r="Y659" i="89"/>
  <c r="P659" i="89"/>
  <c r="M651" i="89"/>
  <c r="E651" i="89"/>
  <c r="N651" i="89"/>
  <c r="T651" i="89"/>
  <c r="W643" i="89"/>
  <c r="E643" i="89"/>
  <c r="V643" i="89"/>
  <c r="X643" i="89"/>
  <c r="F654" i="89"/>
  <c r="U654" i="89"/>
  <c r="R654" i="89"/>
  <c r="E646" i="89"/>
  <c r="T646" i="89"/>
  <c r="N646" i="89"/>
  <c r="AA646" i="89"/>
  <c r="J660" i="89"/>
  <c r="N660" i="89"/>
  <c r="E660" i="89"/>
  <c r="W652" i="89"/>
  <c r="O652" i="89"/>
  <c r="I652" i="89"/>
  <c r="N644" i="89"/>
  <c r="S644" i="89"/>
  <c r="U644" i="89"/>
  <c r="N130" i="89"/>
  <c r="O130" i="89" s="1"/>
  <c r="P130" i="89"/>
  <c r="Q665" i="89"/>
  <c r="H665" i="89"/>
  <c r="AA657" i="89"/>
  <c r="W657" i="89"/>
  <c r="N657" i="89"/>
  <c r="X649" i="89"/>
  <c r="G649" i="89"/>
  <c r="Z649" i="89"/>
  <c r="G641" i="89"/>
  <c r="I641" i="89"/>
  <c r="O641" i="89"/>
  <c r="V641" i="89"/>
  <c r="F206" i="89"/>
  <c r="D159" i="89"/>
  <c r="AA668" i="89"/>
  <c r="T668" i="89"/>
  <c r="O663" i="89"/>
  <c r="W663" i="89"/>
  <c r="I655" i="89"/>
  <c r="T655" i="89"/>
  <c r="Y647" i="89"/>
  <c r="R647" i="89"/>
  <c r="P647" i="89"/>
  <c r="H639" i="89"/>
  <c r="AB639" i="89"/>
  <c r="O639" i="89"/>
  <c r="E621" i="89"/>
  <c r="E766" i="89" s="1"/>
  <c r="P149" i="89"/>
  <c r="N149" i="89"/>
  <c r="O149" i="89" s="1"/>
  <c r="P133" i="89"/>
  <c r="N133" i="89"/>
  <c r="O133" i="89" s="1"/>
  <c r="T361" i="89"/>
  <c r="E487" i="89" s="1"/>
  <c r="J664" i="89"/>
  <c r="U664" i="89"/>
  <c r="F664" i="89"/>
  <c r="I664" i="89"/>
  <c r="F656" i="89"/>
  <c r="N656" i="89"/>
  <c r="E656" i="89"/>
  <c r="P648" i="89"/>
  <c r="I648" i="89"/>
  <c r="E640" i="89"/>
  <c r="T640" i="89"/>
  <c r="E602" i="89"/>
  <c r="E747" i="89" s="1"/>
  <c r="T667" i="89"/>
  <c r="V667" i="89"/>
  <c r="S667" i="89"/>
  <c r="P667" i="89"/>
  <c r="G659" i="89"/>
  <c r="K659" i="89"/>
  <c r="X659" i="89"/>
  <c r="U651" i="89"/>
  <c r="I651" i="89"/>
  <c r="AB651" i="89"/>
  <c r="O643" i="89"/>
  <c r="I643" i="89"/>
  <c r="N643" i="89"/>
  <c r="L654" i="89"/>
  <c r="I654" i="89"/>
  <c r="Z654" i="89"/>
  <c r="J646" i="89"/>
  <c r="Y646" i="89"/>
  <c r="P147" i="89"/>
  <c r="N147" i="89"/>
  <c r="O147" i="89" s="1"/>
  <c r="P131" i="89"/>
  <c r="N131" i="89"/>
  <c r="O131" i="89" s="1"/>
  <c r="AA660" i="89"/>
  <c r="W660" i="89"/>
  <c r="M660" i="89"/>
  <c r="U660" i="89"/>
  <c r="J652" i="89"/>
  <c r="S652" i="89"/>
  <c r="Q652" i="89"/>
  <c r="G644" i="89"/>
  <c r="X644" i="89"/>
  <c r="P158" i="89"/>
  <c r="N158" i="89"/>
  <c r="O158" i="89" s="1"/>
  <c r="L657" i="89"/>
  <c r="I657" i="89"/>
  <c r="V657" i="89"/>
  <c r="S649" i="89"/>
  <c r="K649" i="89"/>
  <c r="O649" i="89"/>
  <c r="F649" i="89"/>
  <c r="M641" i="89"/>
  <c r="X641" i="89"/>
  <c r="T641" i="89"/>
  <c r="Y641" i="89"/>
  <c r="I206" i="89"/>
  <c r="Y668" i="89"/>
  <c r="I668" i="89"/>
  <c r="Y655" i="89"/>
  <c r="G655" i="89"/>
  <c r="AB655" i="89"/>
  <c r="AA639" i="89"/>
  <c r="P639" i="89"/>
  <c r="E639" i="89"/>
  <c r="W639" i="89"/>
  <c r="E900" i="89"/>
  <c r="E898" i="89"/>
  <c r="H199" i="89"/>
  <c r="H375" i="89"/>
  <c r="H570" i="89" s="1"/>
  <c r="L664" i="89"/>
  <c r="O664" i="89"/>
  <c r="N664" i="89"/>
  <c r="Q664" i="89"/>
  <c r="V656" i="89"/>
  <c r="P656" i="89"/>
  <c r="M656" i="89"/>
  <c r="H640" i="89"/>
  <c r="P640" i="89"/>
  <c r="J640" i="89"/>
  <c r="F640" i="89"/>
  <c r="E594" i="89"/>
  <c r="F651" i="89"/>
  <c r="Q651" i="89"/>
  <c r="Z643" i="89"/>
  <c r="S643" i="89"/>
  <c r="Y643" i="89"/>
  <c r="AB654" i="89"/>
  <c r="Y654" i="89"/>
  <c r="K654" i="89"/>
  <c r="U646" i="89"/>
  <c r="G646" i="89"/>
  <c r="P154" i="89"/>
  <c r="N154" i="89"/>
  <c r="O154" i="89" s="1"/>
  <c r="AB657" i="89"/>
  <c r="Q657" i="89"/>
  <c r="E641" i="89"/>
  <c r="K641" i="89"/>
  <c r="J641" i="89"/>
  <c r="D773" i="89"/>
  <c r="D795" i="89" s="1"/>
  <c r="D810" i="89" s="1"/>
  <c r="J655" i="89"/>
  <c r="O655" i="89"/>
  <c r="J639" i="89"/>
  <c r="M639" i="89"/>
  <c r="I639" i="89"/>
  <c r="P145" i="89"/>
  <c r="N145" i="89"/>
  <c r="O145" i="89" s="1"/>
  <c r="M159" i="89"/>
  <c r="P129" i="89"/>
  <c r="N129" i="89"/>
  <c r="K664" i="89"/>
  <c r="G664" i="89"/>
  <c r="V664" i="89"/>
  <c r="Y664" i="89"/>
  <c r="O656" i="89"/>
  <c r="G656" i="89"/>
  <c r="J656" i="89"/>
  <c r="U656" i="89"/>
  <c r="G640" i="89"/>
  <c r="R640" i="89"/>
  <c r="N640" i="89"/>
  <c r="V651" i="89"/>
  <c r="Y651" i="89"/>
  <c r="H651" i="89"/>
  <c r="F643" i="89"/>
  <c r="L643" i="89"/>
  <c r="M654" i="89"/>
  <c r="S654" i="89"/>
  <c r="Z646" i="89"/>
  <c r="L646" i="89"/>
  <c r="F646" i="89"/>
  <c r="O646" i="89"/>
  <c r="P143" i="89"/>
  <c r="N143" i="89"/>
  <c r="O143" i="89" s="1"/>
  <c r="AB660" i="89"/>
  <c r="P660" i="89"/>
  <c r="E652" i="89"/>
  <c r="Q644" i="89"/>
  <c r="P150" i="89"/>
  <c r="N150" i="89"/>
  <c r="O150" i="89" s="1"/>
  <c r="E657" i="89"/>
  <c r="M657" i="89"/>
  <c r="Y657" i="89"/>
  <c r="P641" i="89"/>
  <c r="U641" i="89"/>
  <c r="R641" i="89"/>
  <c r="K668" i="89"/>
  <c r="P668" i="89"/>
  <c r="N668" i="89"/>
  <c r="K655" i="89"/>
  <c r="Q655" i="89"/>
  <c r="Z655" i="89"/>
  <c r="W655" i="89"/>
  <c r="R639" i="89"/>
  <c r="U639" i="89"/>
  <c r="Q639" i="89"/>
  <c r="H823" i="89"/>
  <c r="T353" i="89"/>
  <c r="E479" i="89" s="1"/>
  <c r="S664" i="89"/>
  <c r="W656" i="89"/>
  <c r="R656" i="89"/>
  <c r="S648" i="89"/>
  <c r="O640" i="89"/>
  <c r="AA640" i="89"/>
  <c r="AB667" i="89"/>
  <c r="L667" i="89"/>
  <c r="U667" i="89"/>
  <c r="R659" i="89"/>
  <c r="Z659" i="89"/>
  <c r="G651" i="89"/>
  <c r="K651" i="89"/>
  <c r="M643" i="89"/>
  <c r="Q643" i="89"/>
  <c r="J643" i="89"/>
  <c r="T362" i="89"/>
  <c r="E488" i="89" s="1"/>
  <c r="V654" i="89"/>
  <c r="N654" i="89"/>
  <c r="H654" i="89"/>
  <c r="AA654" i="89"/>
  <c r="P646" i="89"/>
  <c r="V646" i="89"/>
  <c r="Q646" i="89"/>
  <c r="W646" i="89"/>
  <c r="L660" i="89"/>
  <c r="Y660" i="89"/>
  <c r="K652" i="89"/>
  <c r="V652" i="89"/>
  <c r="M652" i="89"/>
  <c r="K644" i="89"/>
  <c r="F644" i="89"/>
  <c r="Y644" i="89"/>
  <c r="P146" i="89"/>
  <c r="N146" i="89"/>
  <c r="O146" i="89" s="1"/>
  <c r="AB665" i="89"/>
  <c r="X665" i="89"/>
  <c r="U657" i="89"/>
  <c r="P657" i="89"/>
  <c r="AB649" i="89"/>
  <c r="AA641" i="89"/>
  <c r="X668" i="89"/>
  <c r="AB668" i="89"/>
  <c r="H663" i="89"/>
  <c r="U663" i="89"/>
  <c r="Q663" i="89"/>
  <c r="T663" i="89"/>
  <c r="R655" i="89"/>
  <c r="N655" i="89"/>
  <c r="H655" i="89"/>
  <c r="M647" i="89"/>
  <c r="F647" i="89"/>
  <c r="V647" i="89"/>
  <c r="AB647" i="89"/>
  <c r="S639" i="89"/>
  <c r="K639" i="89"/>
  <c r="Z639" i="89"/>
  <c r="F639" i="89"/>
  <c r="Y639" i="89"/>
  <c r="I52" i="79"/>
  <c r="H52" i="79"/>
  <c r="B1093" i="81"/>
  <c r="B1094" i="81" s="1"/>
  <c r="B1095" i="81" s="1"/>
  <c r="B1096" i="81" s="1"/>
  <c r="B1097" i="81" s="1"/>
  <c r="B1098" i="81" s="1"/>
  <c r="B1099" i="81" s="1"/>
  <c r="B1100" i="81" s="1"/>
  <c r="B1101" i="81" s="1"/>
  <c r="B1102" i="81" s="1"/>
  <c r="B1103" i="81" s="1"/>
  <c r="B1104" i="81" s="1"/>
  <c r="B1105" i="81" s="1"/>
  <c r="B1106" i="81" s="1"/>
  <c r="B1107" i="81" s="1"/>
  <c r="B1108" i="81" s="1"/>
  <c r="B1109" i="81" s="1"/>
  <c r="B1110" i="81" s="1"/>
  <c r="B1111" i="81" s="1"/>
  <c r="B1112" i="81" s="1"/>
  <c r="B1113" i="81" s="1"/>
  <c r="B1114" i="81" s="1"/>
  <c r="B1115" i="81" s="1"/>
  <c r="B1116" i="81" s="1"/>
  <c r="B1117" i="81" s="1"/>
  <c r="B1118" i="81" s="1"/>
  <c r="B1119" i="81" s="1"/>
  <c r="B1120" i="81" s="1"/>
  <c r="B1121" i="81" s="1"/>
  <c r="B1122" i="81" s="1"/>
  <c r="B1123" i="81" s="1"/>
  <c r="B1124" i="81" s="1"/>
  <c r="B1093" i="82"/>
  <c r="B1094" i="82" s="1"/>
  <c r="B1095" i="82" s="1"/>
  <c r="B1096" i="82" s="1"/>
  <c r="B1097" i="82" s="1"/>
  <c r="B1098" i="82" s="1"/>
  <c r="B1099" i="82" s="1"/>
  <c r="B1100" i="82" s="1"/>
  <c r="B1101" i="82" s="1"/>
  <c r="B1102" i="82" s="1"/>
  <c r="B1103" i="82" s="1"/>
  <c r="B1104" i="82" s="1"/>
  <c r="B1105" i="82" s="1"/>
  <c r="B1106" i="82" s="1"/>
  <c r="B1107" i="82" s="1"/>
  <c r="B1108" i="82" s="1"/>
  <c r="B1109" i="82" s="1"/>
  <c r="B1110" i="82" s="1"/>
  <c r="B1111" i="82" s="1"/>
  <c r="B1112" i="82" s="1"/>
  <c r="B1113" i="82" s="1"/>
  <c r="B1114" i="82" s="1"/>
  <c r="B1115" i="82" s="1"/>
  <c r="B1116" i="82" s="1"/>
  <c r="B1117" i="82" s="1"/>
  <c r="B1118" i="82" s="1"/>
  <c r="B1119" i="82" s="1"/>
  <c r="B1120" i="82" s="1"/>
  <c r="B1121" i="82" s="1"/>
  <c r="B1122" i="82" s="1"/>
  <c r="B1123" i="82" s="1"/>
  <c r="B1124" i="82" s="1"/>
  <c r="B1093" i="84"/>
  <c r="B1094" i="84" s="1"/>
  <c r="B1095" i="84" s="1"/>
  <c r="B1096" i="84" s="1"/>
  <c r="B1097" i="84" s="1"/>
  <c r="B1098" i="84" s="1"/>
  <c r="B1099" i="84" s="1"/>
  <c r="B1100" i="84" s="1"/>
  <c r="B1101" i="84" s="1"/>
  <c r="B1102" i="84" s="1"/>
  <c r="B1103" i="84" s="1"/>
  <c r="B1104" i="84" s="1"/>
  <c r="B1105" i="84" s="1"/>
  <c r="B1106" i="84" s="1"/>
  <c r="B1107" i="84" s="1"/>
  <c r="B1108" i="84" s="1"/>
  <c r="B1109" i="84" s="1"/>
  <c r="B1110" i="84" s="1"/>
  <c r="B1111" i="84" s="1"/>
  <c r="B1112" i="84" s="1"/>
  <c r="B1113" i="84" s="1"/>
  <c r="B1114" i="84" s="1"/>
  <c r="B1115" i="84" s="1"/>
  <c r="B1116" i="84" s="1"/>
  <c r="B1117" i="84" s="1"/>
  <c r="B1118" i="84" s="1"/>
  <c r="B1119" i="84" s="1"/>
  <c r="B1120" i="84" s="1"/>
  <c r="B1121" i="84" s="1"/>
  <c r="B1122" i="84" s="1"/>
  <c r="B1123" i="84" s="1"/>
  <c r="B1124" i="84" s="1"/>
  <c r="B1093" i="85"/>
  <c r="B1094" i="85" s="1"/>
  <c r="B1095" i="85" s="1"/>
  <c r="B1096" i="85" s="1"/>
  <c r="B1097" i="85" s="1"/>
  <c r="B1098" i="85" s="1"/>
  <c r="B1099" i="85" s="1"/>
  <c r="B1100" i="85" s="1"/>
  <c r="B1101" i="85" s="1"/>
  <c r="B1102" i="85" s="1"/>
  <c r="B1103" i="85" s="1"/>
  <c r="B1104" i="85" s="1"/>
  <c r="B1105" i="85" s="1"/>
  <c r="B1106" i="85" s="1"/>
  <c r="B1107" i="85" s="1"/>
  <c r="B1108" i="85" s="1"/>
  <c r="B1109" i="85" s="1"/>
  <c r="B1110" i="85" s="1"/>
  <c r="B1111" i="85" s="1"/>
  <c r="B1112" i="85" s="1"/>
  <c r="B1113" i="85" s="1"/>
  <c r="B1114" i="85" s="1"/>
  <c r="B1115" i="85" s="1"/>
  <c r="B1116" i="85" s="1"/>
  <c r="B1117" i="85" s="1"/>
  <c r="B1118" i="85" s="1"/>
  <c r="B1119" i="85" s="1"/>
  <c r="B1120" i="85" s="1"/>
  <c r="B1121" i="85" s="1"/>
  <c r="B1122" i="85" s="1"/>
  <c r="B1123" i="85" s="1"/>
  <c r="B1124" i="85" s="1"/>
  <c r="B1093" i="86"/>
  <c r="B1094" i="86" s="1"/>
  <c r="B1095" i="86" s="1"/>
  <c r="B1096" i="86" s="1"/>
  <c r="B1097" i="86" s="1"/>
  <c r="B1098" i="86" s="1"/>
  <c r="B1099" i="86" s="1"/>
  <c r="B1100" i="86" s="1"/>
  <c r="B1101" i="86" s="1"/>
  <c r="B1102" i="86" s="1"/>
  <c r="B1103" i="86" s="1"/>
  <c r="B1104" i="86" s="1"/>
  <c r="B1105" i="86" s="1"/>
  <c r="B1106" i="86" s="1"/>
  <c r="B1107" i="86" s="1"/>
  <c r="B1108" i="86" s="1"/>
  <c r="B1109" i="86" s="1"/>
  <c r="B1110" i="86" s="1"/>
  <c r="B1111" i="86" s="1"/>
  <c r="B1112" i="86" s="1"/>
  <c r="B1113" i="86" s="1"/>
  <c r="B1114" i="86" s="1"/>
  <c r="B1115" i="86" s="1"/>
  <c r="B1116" i="86" s="1"/>
  <c r="B1117" i="86" s="1"/>
  <c r="B1118" i="86" s="1"/>
  <c r="B1119" i="86" s="1"/>
  <c r="B1120" i="86" s="1"/>
  <c r="B1121" i="86" s="1"/>
  <c r="B1122" i="86" s="1"/>
  <c r="B1123" i="86" s="1"/>
  <c r="B1124" i="86" s="1"/>
  <c r="B1093" i="83"/>
  <c r="B1094" i="83" s="1"/>
  <c r="B1095" i="83" s="1"/>
  <c r="B1096" i="83" s="1"/>
  <c r="B1097" i="83" s="1"/>
  <c r="B1098" i="83" s="1"/>
  <c r="B1099" i="83" s="1"/>
  <c r="B1100" i="83" s="1"/>
  <c r="B1101" i="83" s="1"/>
  <c r="B1102" i="83" s="1"/>
  <c r="B1103" i="83" s="1"/>
  <c r="B1104" i="83" s="1"/>
  <c r="B1105" i="83" s="1"/>
  <c r="B1106" i="83" s="1"/>
  <c r="B1107" i="83" s="1"/>
  <c r="B1108" i="83" s="1"/>
  <c r="B1109" i="83" s="1"/>
  <c r="B1110" i="83" s="1"/>
  <c r="B1111" i="83" s="1"/>
  <c r="B1112" i="83" s="1"/>
  <c r="B1113" i="83" s="1"/>
  <c r="B1114" i="83" s="1"/>
  <c r="B1115" i="83" s="1"/>
  <c r="B1116" i="83" s="1"/>
  <c r="B1117" i="83" s="1"/>
  <c r="B1118" i="83" s="1"/>
  <c r="B1119" i="83" s="1"/>
  <c r="B1120" i="83" s="1"/>
  <c r="B1121" i="83" s="1"/>
  <c r="B1122" i="83" s="1"/>
  <c r="B1123" i="83" s="1"/>
  <c r="B1124" i="83" s="1"/>
  <c r="B1093" i="87"/>
  <c r="B1094" i="87" s="1"/>
  <c r="B1095" i="87" s="1"/>
  <c r="B1096" i="87" s="1"/>
  <c r="B1097" i="87" s="1"/>
  <c r="B1098" i="87" s="1"/>
  <c r="B1099" i="87" s="1"/>
  <c r="B1100" i="87" s="1"/>
  <c r="B1101" i="87" s="1"/>
  <c r="B1102" i="87" s="1"/>
  <c r="B1103" i="87" s="1"/>
  <c r="B1104" i="87" s="1"/>
  <c r="B1105" i="87" s="1"/>
  <c r="B1106" i="87" s="1"/>
  <c r="B1107" i="87" s="1"/>
  <c r="B1108" i="87" s="1"/>
  <c r="B1109" i="87" s="1"/>
  <c r="B1110" i="87" s="1"/>
  <c r="B1111" i="87" s="1"/>
  <c r="B1112" i="87" s="1"/>
  <c r="B1113" i="87" s="1"/>
  <c r="B1114" i="87" s="1"/>
  <c r="B1115" i="87" s="1"/>
  <c r="B1116" i="87" s="1"/>
  <c r="B1117" i="87" s="1"/>
  <c r="B1118" i="87" s="1"/>
  <c r="B1119" i="87" s="1"/>
  <c r="B1120" i="87" s="1"/>
  <c r="B1121" i="87" s="1"/>
  <c r="B1122" i="87" s="1"/>
  <c r="B1123" i="87" s="1"/>
  <c r="B1124" i="87" s="1"/>
  <c r="B1093" i="73"/>
  <c r="B1094" i="73" s="1"/>
  <c r="B1095" i="73" s="1"/>
  <c r="B1096" i="73" s="1"/>
  <c r="B1097" i="73" s="1"/>
  <c r="B1098" i="73" s="1"/>
  <c r="B1099" i="73" s="1"/>
  <c r="B1100" i="73" s="1"/>
  <c r="B1101" i="73" s="1"/>
  <c r="B1102" i="73" s="1"/>
  <c r="B1103" i="73" s="1"/>
  <c r="B1104" i="73" s="1"/>
  <c r="B1105" i="73" s="1"/>
  <c r="B1106" i="73" s="1"/>
  <c r="B1107" i="73" s="1"/>
  <c r="B1108" i="73" s="1"/>
  <c r="B1109" i="73" s="1"/>
  <c r="B1110" i="73" s="1"/>
  <c r="B1111" i="73" s="1"/>
  <c r="B1112" i="73" s="1"/>
  <c r="B1113" i="73" s="1"/>
  <c r="B1114" i="73" s="1"/>
  <c r="B1115" i="73" s="1"/>
  <c r="B1116" i="73" s="1"/>
  <c r="B1117" i="73" s="1"/>
  <c r="B1118" i="73" s="1"/>
  <c r="B1119" i="73" s="1"/>
  <c r="B1120" i="73" s="1"/>
  <c r="B1121" i="73" s="1"/>
  <c r="B1122" i="73" s="1"/>
  <c r="B1123" i="73" s="1"/>
  <c r="B1124" i="73" s="1"/>
  <c r="H898" i="89" l="1"/>
  <c r="H897" i="89"/>
  <c r="H896" i="89"/>
  <c r="H895" i="89"/>
  <c r="H893" i="89"/>
  <c r="H900" i="89"/>
  <c r="H899" i="89"/>
  <c r="I629" i="89"/>
  <c r="H592" i="89"/>
  <c r="H591" i="89"/>
  <c r="H590" i="89"/>
  <c r="H589" i="89"/>
  <c r="H588" i="89"/>
  <c r="H587" i="89"/>
  <c r="H586" i="89"/>
  <c r="H585" i="89"/>
  <c r="H583" i="89"/>
  <c r="H580" i="89"/>
  <c r="H579" i="89"/>
  <c r="H578" i="89"/>
  <c r="H577" i="89"/>
  <c r="H576" i="89"/>
  <c r="H575" i="89"/>
  <c r="H574" i="89"/>
  <c r="H573" i="89"/>
  <c r="H572" i="89"/>
  <c r="H571" i="89"/>
  <c r="H569" i="89"/>
  <c r="H568" i="89"/>
  <c r="H567" i="89"/>
  <c r="H565" i="89"/>
  <c r="H564" i="89"/>
  <c r="H563" i="89"/>
  <c r="H581" i="89"/>
  <c r="H584" i="89"/>
  <c r="H582" i="89"/>
  <c r="E623" i="89"/>
  <c r="E768" i="89" s="1"/>
  <c r="F539" i="89"/>
  <c r="G539" i="89" s="1"/>
  <c r="H539" i="89" s="1"/>
  <c r="F552" i="89"/>
  <c r="F547" i="89"/>
  <c r="G547" i="89" s="1"/>
  <c r="F560" i="89"/>
  <c r="F543" i="89"/>
  <c r="F549" i="89"/>
  <c r="F551" i="89"/>
  <c r="G551" i="89" s="1"/>
  <c r="F546" i="89"/>
  <c r="G546" i="89" s="1"/>
  <c r="F533" i="89"/>
  <c r="G533" i="89" s="1"/>
  <c r="H533" i="89" s="1"/>
  <c r="F554" i="89"/>
  <c r="F541" i="89"/>
  <c r="G541" i="89" s="1"/>
  <c r="H541" i="89" s="1"/>
  <c r="F556" i="89"/>
  <c r="G556" i="89" s="1"/>
  <c r="H556" i="89" s="1"/>
  <c r="F532" i="89"/>
  <c r="G532" i="89" s="1"/>
  <c r="F545" i="89"/>
  <c r="G545" i="89" s="1"/>
  <c r="F538" i="89"/>
  <c r="G538" i="89" s="1"/>
  <c r="F540" i="89"/>
  <c r="F548" i="89"/>
  <c r="G548" i="89" s="1"/>
  <c r="H548" i="89" s="1"/>
  <c r="F537" i="89"/>
  <c r="G537" i="89" s="1"/>
  <c r="F534" i="89"/>
  <c r="G534" i="89" s="1"/>
  <c r="F544" i="89"/>
  <c r="G544" i="89" s="1"/>
  <c r="H544" i="89" s="1"/>
  <c r="F559" i="89"/>
  <c r="G559" i="89" s="1"/>
  <c r="F553" i="89"/>
  <c r="G553" i="89" s="1"/>
  <c r="F550" i="89"/>
  <c r="F561" i="89"/>
  <c r="F558" i="89"/>
  <c r="F555" i="89"/>
  <c r="G555" i="89" s="1"/>
  <c r="F536" i="89"/>
  <c r="F557" i="89"/>
  <c r="F542" i="89"/>
  <c r="G542" i="89" s="1"/>
  <c r="E617" i="89"/>
  <c r="E762" i="89" s="1"/>
  <c r="G963" i="89"/>
  <c r="J1467" i="89"/>
  <c r="L1401" i="89"/>
  <c r="L1468" i="89" s="1"/>
  <c r="J1521" i="89"/>
  <c r="J1487" i="89"/>
  <c r="K1417" i="89"/>
  <c r="K1484" i="89" s="1"/>
  <c r="E604" i="89"/>
  <c r="E749" i="89" s="1"/>
  <c r="J1500" i="89"/>
  <c r="J1593" i="89"/>
  <c r="J1598" i="89"/>
  <c r="J1594" i="89"/>
  <c r="J1595" i="89"/>
  <c r="J1591" i="89"/>
  <c r="J1596" i="89"/>
  <c r="J1592" i="89"/>
  <c r="J1597" i="89"/>
  <c r="K1421" i="89"/>
  <c r="K1488" i="89" s="1"/>
  <c r="H1603" i="89"/>
  <c r="L1407" i="89"/>
  <c r="L1474" i="89" s="1"/>
  <c r="I1600" i="89"/>
  <c r="I1495" i="89"/>
  <c r="I1566" i="89" s="1"/>
  <c r="I1588" i="89" s="1"/>
  <c r="J1504" i="89"/>
  <c r="J1510" i="89"/>
  <c r="J1499" i="89"/>
  <c r="I1528" i="89"/>
  <c r="K1480" i="89"/>
  <c r="J1488" i="89"/>
  <c r="K1492" i="89"/>
  <c r="K1475" i="89"/>
  <c r="J1520" i="89"/>
  <c r="L1411" i="89"/>
  <c r="L1402" i="89"/>
  <c r="L1416" i="89"/>
  <c r="L1427" i="89"/>
  <c r="L1426" i="89"/>
  <c r="L1403" i="89"/>
  <c r="L1424" i="89"/>
  <c r="L1425" i="89"/>
  <c r="L1414" i="89"/>
  <c r="L1413" i="89"/>
  <c r="L1399" i="89"/>
  <c r="L1422" i="89"/>
  <c r="L1406" i="89"/>
  <c r="L1473" i="89" s="1"/>
  <c r="L1423" i="89"/>
  <c r="L1490" i="89" s="1"/>
  <c r="L1408" i="89"/>
  <c r="L1475" i="89" s="1"/>
  <c r="J1518" i="89"/>
  <c r="K1487" i="89"/>
  <c r="J1511" i="89"/>
  <c r="K1474" i="89"/>
  <c r="K1466" i="89"/>
  <c r="J1522" i="89"/>
  <c r="L1405" i="89"/>
  <c r="J1507" i="89"/>
  <c r="J1524" i="89"/>
  <c r="J1482" i="89"/>
  <c r="K1481" i="89"/>
  <c r="J1515" i="89"/>
  <c r="K1473" i="89"/>
  <c r="J1461" i="89"/>
  <c r="J1460" i="89"/>
  <c r="J1459" i="89"/>
  <c r="J1458" i="89"/>
  <c r="J1457" i="89"/>
  <c r="J1456" i="89"/>
  <c r="J1455" i="89"/>
  <c r="J1454" i="89"/>
  <c r="J1453" i="89"/>
  <c r="J1452" i="89"/>
  <c r="J1451" i="89"/>
  <c r="J1450" i="89"/>
  <c r="J1449" i="89"/>
  <c r="J1448" i="89"/>
  <c r="J1447" i="89"/>
  <c r="J1446" i="89"/>
  <c r="J1445" i="89"/>
  <c r="J1444" i="89"/>
  <c r="J1443" i="89"/>
  <c r="J1442" i="89"/>
  <c r="J1441" i="89"/>
  <c r="J1440" i="89"/>
  <c r="J1439" i="89"/>
  <c r="J1438" i="89"/>
  <c r="J1437" i="89"/>
  <c r="J1436" i="89"/>
  <c r="J1435" i="89"/>
  <c r="J1434" i="89"/>
  <c r="J1433" i="89"/>
  <c r="J1432" i="89"/>
  <c r="J1501" i="89"/>
  <c r="J1513" i="89"/>
  <c r="J1525" i="89"/>
  <c r="J1527" i="89"/>
  <c r="J1508" i="89"/>
  <c r="L1419" i="89"/>
  <c r="L1486" i="89" s="1"/>
  <c r="J1498" i="89"/>
  <c r="J1512" i="89"/>
  <c r="K1494" i="89"/>
  <c r="J1506" i="89"/>
  <c r="J1502" i="89"/>
  <c r="J1517" i="89"/>
  <c r="J1503" i="89"/>
  <c r="L1420" i="89"/>
  <c r="J1519" i="89"/>
  <c r="J1514" i="89"/>
  <c r="K1404" i="89"/>
  <c r="K1470" i="89"/>
  <c r="I1462" i="89"/>
  <c r="J1523" i="89"/>
  <c r="L1398" i="89"/>
  <c r="K1415" i="89"/>
  <c r="L1415" i="89" s="1"/>
  <c r="L1482" i="89" s="1"/>
  <c r="K1467" i="89"/>
  <c r="J1526" i="89"/>
  <c r="J1516" i="89"/>
  <c r="J1479" i="89"/>
  <c r="K1472" i="89"/>
  <c r="K1486" i="89"/>
  <c r="K1468" i="89"/>
  <c r="J1471" i="89"/>
  <c r="J1505" i="89"/>
  <c r="J1476" i="89"/>
  <c r="J1509" i="89"/>
  <c r="E608" i="89"/>
  <c r="E753" i="89" s="1"/>
  <c r="B348" i="89"/>
  <c r="B381" i="89" s="1"/>
  <c r="B412" i="89" s="1"/>
  <c r="B443" i="89" s="1"/>
  <c r="H1184" i="89"/>
  <c r="F1184" i="89"/>
  <c r="L1410" i="89"/>
  <c r="K1409" i="89"/>
  <c r="K1476" i="89" s="1"/>
  <c r="K1418" i="89"/>
  <c r="K1485" i="89" s="1"/>
  <c r="L1400" i="89"/>
  <c r="K1412" i="89"/>
  <c r="F493" i="89"/>
  <c r="L1390" i="89"/>
  <c r="K1389" i="89"/>
  <c r="K1525" i="89" s="1"/>
  <c r="D635" i="89"/>
  <c r="O1338" i="89" a="1"/>
  <c r="O1338" i="89" s="1"/>
  <c r="F478" i="89"/>
  <c r="E600" i="89"/>
  <c r="E745" i="89" s="1"/>
  <c r="E461" i="89"/>
  <c r="E468" i="89"/>
  <c r="F499" i="89" s="1"/>
  <c r="F486" i="89"/>
  <c r="H947" i="89"/>
  <c r="H961" i="89"/>
  <c r="I927" i="89"/>
  <c r="H935" i="89"/>
  <c r="H962" i="89"/>
  <c r="H941" i="89"/>
  <c r="H948" i="89"/>
  <c r="H926" i="89"/>
  <c r="E467" i="89"/>
  <c r="O1263" i="89" a="1"/>
  <c r="O1263" i="89" s="1"/>
  <c r="O1303" i="89" a="1"/>
  <c r="O1303" i="89" s="1"/>
  <c r="F849" i="89"/>
  <c r="G849" i="89" s="1"/>
  <c r="H849" i="89" s="1"/>
  <c r="O1379" i="89" a="1"/>
  <c r="O1379" i="89" s="1"/>
  <c r="O1253" i="89" a="1"/>
  <c r="O1253" i="89" s="1"/>
  <c r="O1278" i="89" a="1"/>
  <c r="O1278" i="89" s="1"/>
  <c r="O1223" i="89" a="1"/>
  <c r="O1223" i="89" s="1"/>
  <c r="O1328" i="89" a="1"/>
  <c r="O1328" i="89" s="1"/>
  <c r="O1358" i="89" a="1"/>
  <c r="O1358" i="89" s="1"/>
  <c r="O1313" i="89" a="1"/>
  <c r="O1313" i="89" s="1"/>
  <c r="O1348" i="89" a="1"/>
  <c r="O1348" i="89" s="1"/>
  <c r="E833" i="89"/>
  <c r="F232" i="89"/>
  <c r="E852" i="89"/>
  <c r="F852" i="89"/>
  <c r="G852" i="89" s="1"/>
  <c r="H852" i="89" s="1"/>
  <c r="E729" i="89"/>
  <c r="G206" i="89"/>
  <c r="E853" i="89"/>
  <c r="F853" i="89"/>
  <c r="G853" i="89" s="1"/>
  <c r="H853" i="89" s="1"/>
  <c r="F841" i="89"/>
  <c r="G841" i="89" s="1"/>
  <c r="H841" i="89" s="1"/>
  <c r="E849" i="89"/>
  <c r="E596" i="89"/>
  <c r="E741" i="89" s="1"/>
  <c r="E854" i="89"/>
  <c r="F833" i="89"/>
  <c r="G833" i="89" s="1"/>
  <c r="H833" i="89" s="1"/>
  <c r="E857" i="89"/>
  <c r="E841" i="89"/>
  <c r="H206" i="89"/>
  <c r="E844" i="89"/>
  <c r="E838" i="89"/>
  <c r="F836" i="89"/>
  <c r="G836" i="89" s="1"/>
  <c r="H836" i="89" s="1"/>
  <c r="F844" i="89"/>
  <c r="G844" i="89" s="1"/>
  <c r="H844" i="89" s="1"/>
  <c r="E899" i="89"/>
  <c r="E836" i="89"/>
  <c r="F669" i="89"/>
  <c r="F858" i="89"/>
  <c r="G858" i="89" s="1"/>
  <c r="H858" i="89" s="1"/>
  <c r="I669" i="89"/>
  <c r="E443" i="89"/>
  <c r="F474" i="89" s="1"/>
  <c r="F598" i="89" s="1"/>
  <c r="F743" i="89" s="1"/>
  <c r="K669" i="89"/>
  <c r="E858" i="89"/>
  <c r="E465" i="89"/>
  <c r="F496" i="89" s="1"/>
  <c r="F857" i="89"/>
  <c r="G857" i="89" s="1"/>
  <c r="H857" i="89" s="1"/>
  <c r="S669" i="89"/>
  <c r="F837" i="89"/>
  <c r="G837" i="89" s="1"/>
  <c r="H837" i="89" s="1"/>
  <c r="F835" i="89"/>
  <c r="G835" i="89" s="1"/>
  <c r="H835" i="89" s="1"/>
  <c r="F463" i="89"/>
  <c r="G494" i="89" s="1"/>
  <c r="F840" i="89"/>
  <c r="G840" i="89" s="1"/>
  <c r="H840" i="89" s="1"/>
  <c r="F839" i="89"/>
  <c r="G839" i="89" s="1"/>
  <c r="H839" i="89" s="1"/>
  <c r="G946" i="89"/>
  <c r="G949" i="89" s="1"/>
  <c r="H944" i="89" s="1"/>
  <c r="G945" i="89"/>
  <c r="Y669" i="89"/>
  <c r="E457" i="89"/>
  <c r="F855" i="89"/>
  <c r="G855" i="89" s="1"/>
  <c r="H855" i="89" s="1"/>
  <c r="E830" i="89"/>
  <c r="E669" i="89"/>
  <c r="O669" i="89"/>
  <c r="E688" i="89"/>
  <c r="E721" i="89"/>
  <c r="F470" i="89"/>
  <c r="F439" i="89" s="1"/>
  <c r="F480" i="89"/>
  <c r="F481" i="89"/>
  <c r="V669" i="89"/>
  <c r="F838" i="89"/>
  <c r="G838" i="89" s="1"/>
  <c r="H838" i="89" s="1"/>
  <c r="E850" i="89"/>
  <c r="F475" i="89"/>
  <c r="P669" i="89"/>
  <c r="AB669" i="89"/>
  <c r="L669" i="89"/>
  <c r="E835" i="89"/>
  <c r="E839" i="89"/>
  <c r="E599" i="89"/>
  <c r="E744" i="89" s="1"/>
  <c r="F491" i="89"/>
  <c r="F854" i="89"/>
  <c r="G854" i="89" s="1"/>
  <c r="H854" i="89" s="1"/>
  <c r="Z669" i="89"/>
  <c r="F834" i="89"/>
  <c r="G834" i="89" s="1"/>
  <c r="H834" i="89" s="1"/>
  <c r="E448" i="89"/>
  <c r="F846" i="89"/>
  <c r="G846" i="89" s="1"/>
  <c r="H846" i="89" s="1"/>
  <c r="F485" i="89"/>
  <c r="E739" i="89"/>
  <c r="F484" i="89"/>
  <c r="AA669" i="89"/>
  <c r="H669" i="89"/>
  <c r="F856" i="89"/>
  <c r="G856" i="89" s="1"/>
  <c r="H856" i="89" s="1"/>
  <c r="E834" i="89"/>
  <c r="F831" i="89"/>
  <c r="G831" i="89" s="1"/>
  <c r="H831" i="89" s="1"/>
  <c r="E464" i="89"/>
  <c r="F832" i="89"/>
  <c r="G832" i="89" s="1"/>
  <c r="H832" i="89" s="1"/>
  <c r="F476" i="89"/>
  <c r="E615" i="89"/>
  <c r="E760" i="89" s="1"/>
  <c r="E831" i="89"/>
  <c r="E451" i="89"/>
  <c r="E846" i="89"/>
  <c r="E856" i="89"/>
  <c r="F847" i="89"/>
  <c r="G847" i="89" s="1"/>
  <c r="H847" i="89" s="1"/>
  <c r="E620" i="89"/>
  <c r="E765" i="89" s="1"/>
  <c r="E598" i="89"/>
  <c r="E743" i="89" s="1"/>
  <c r="E607" i="89"/>
  <c r="E752" i="89" s="1"/>
  <c r="M669" i="89"/>
  <c r="E832" i="89"/>
  <c r="E680" i="89"/>
  <c r="E713" i="89"/>
  <c r="E837" i="89"/>
  <c r="F472" i="89"/>
  <c r="E845" i="89"/>
  <c r="F489" i="89"/>
  <c r="E859" i="89"/>
  <c r="F497" i="89"/>
  <c r="F483" i="89"/>
  <c r="N159" i="89"/>
  <c r="P159" i="89" s="1"/>
  <c r="O129" i="89"/>
  <c r="O159" i="89" s="1"/>
  <c r="J669" i="89"/>
  <c r="F848" i="89"/>
  <c r="G848" i="89" s="1"/>
  <c r="H848" i="89" s="1"/>
  <c r="I375" i="89"/>
  <c r="F843" i="89"/>
  <c r="G843" i="89" s="1"/>
  <c r="H843" i="89" s="1"/>
  <c r="G669" i="89"/>
  <c r="F850" i="89"/>
  <c r="G850" i="89" s="1"/>
  <c r="H850" i="89" s="1"/>
  <c r="G913" i="89"/>
  <c r="H913" i="89" s="1"/>
  <c r="V815" i="89"/>
  <c r="AB815" i="89"/>
  <c r="T815" i="89"/>
  <c r="Z815" i="89"/>
  <c r="R815" i="89"/>
  <c r="Y815" i="89"/>
  <c r="Q815" i="89"/>
  <c r="X815" i="89"/>
  <c r="S815" i="89"/>
  <c r="AA815" i="89"/>
  <c r="W815" i="89"/>
  <c r="U815" i="89"/>
  <c r="F899" i="89"/>
  <c r="N669" i="89"/>
  <c r="E840" i="89"/>
  <c r="F845" i="89"/>
  <c r="G845" i="89" s="1"/>
  <c r="H845" i="89" s="1"/>
  <c r="I823" i="89"/>
  <c r="U669" i="89"/>
  <c r="F842" i="89"/>
  <c r="G842" i="89" s="1"/>
  <c r="H842" i="89" s="1"/>
  <c r="E847" i="89"/>
  <c r="E456" i="89"/>
  <c r="B349" i="89"/>
  <c r="B382" i="89" s="1"/>
  <c r="B413" i="89" s="1"/>
  <c r="B444" i="89" s="1"/>
  <c r="B135" i="89"/>
  <c r="E851" i="89"/>
  <c r="E842" i="89"/>
  <c r="T669" i="89"/>
  <c r="E459" i="89"/>
  <c r="F477" i="89"/>
  <c r="F601" i="89" s="1"/>
  <c r="F746" i="89" s="1"/>
  <c r="F830" i="89"/>
  <c r="Q669" i="89"/>
  <c r="R669" i="89"/>
  <c r="E848" i="89"/>
  <c r="E843" i="89"/>
  <c r="W669" i="89"/>
  <c r="F859" i="89"/>
  <c r="G859" i="89" s="1"/>
  <c r="H859" i="89" s="1"/>
  <c r="E440" i="89"/>
  <c r="E616" i="89"/>
  <c r="E761" i="89" s="1"/>
  <c r="F851" i="89"/>
  <c r="G851" i="89" s="1"/>
  <c r="H851" i="89" s="1"/>
  <c r="E855" i="89"/>
  <c r="X669" i="89"/>
  <c r="E75" i="89"/>
  <c r="I118" i="89"/>
  <c r="H120" i="89"/>
  <c r="E77" i="89" s="1"/>
  <c r="E601" i="89"/>
  <c r="E746" i="89" s="1"/>
  <c r="E622" i="89"/>
  <c r="E767" i="89" s="1"/>
  <c r="F20" i="74"/>
  <c r="F19" i="74"/>
  <c r="F18" i="74"/>
  <c r="F17" i="74"/>
  <c r="F16" i="74"/>
  <c r="F15" i="74"/>
  <c r="F14" i="74"/>
  <c r="F13" i="74"/>
  <c r="F12" i="74"/>
  <c r="F8" i="74"/>
  <c r="E20" i="74"/>
  <c r="E19" i="74"/>
  <c r="E18" i="74"/>
  <c r="E17" i="74"/>
  <c r="E16" i="74"/>
  <c r="E15" i="74"/>
  <c r="E14" i="74"/>
  <c r="E13" i="74"/>
  <c r="E12" i="74"/>
  <c r="E8" i="74"/>
  <c r="F127" i="80"/>
  <c r="F126" i="80"/>
  <c r="F125" i="80"/>
  <c r="G106" i="80"/>
  <c r="H106" i="80" s="1"/>
  <c r="I106" i="80" s="1"/>
  <c r="J106" i="80" s="1"/>
  <c r="K106" i="80" s="1"/>
  <c r="L106" i="80" s="1"/>
  <c r="M106" i="80" s="1"/>
  <c r="N106" i="80" s="1"/>
  <c r="O106" i="80" s="1"/>
  <c r="P106" i="80" s="1"/>
  <c r="Q106" i="80" s="1"/>
  <c r="R106" i="80" s="1"/>
  <c r="S106" i="80" s="1"/>
  <c r="T106" i="80" s="1"/>
  <c r="U106" i="80" s="1"/>
  <c r="V106" i="80" s="1"/>
  <c r="W106" i="80" s="1"/>
  <c r="X106" i="80" s="1"/>
  <c r="Y106" i="80" s="1"/>
  <c r="Z106" i="80" s="1"/>
  <c r="AA106" i="80" s="1"/>
  <c r="AB106" i="80" s="1"/>
  <c r="AC106" i="80" s="1"/>
  <c r="AD106" i="80" s="1"/>
  <c r="AE106" i="80" s="1"/>
  <c r="AF106" i="80" s="1"/>
  <c r="AG106" i="80" s="1"/>
  <c r="AH106" i="80" s="1"/>
  <c r="AI106" i="80" s="1"/>
  <c r="AJ106" i="80" s="1"/>
  <c r="AK106" i="80" s="1"/>
  <c r="AL106" i="80" s="1"/>
  <c r="AM106" i="80" s="1"/>
  <c r="AN106" i="80" s="1"/>
  <c r="AO106" i="80" s="1"/>
  <c r="AP106" i="80" s="1"/>
  <c r="AQ106" i="80" s="1"/>
  <c r="AR106" i="80" s="1"/>
  <c r="AS106" i="80" s="1"/>
  <c r="AT106" i="80" s="1"/>
  <c r="AU106" i="80" s="1"/>
  <c r="AV106" i="80" s="1"/>
  <c r="AW106" i="80" s="1"/>
  <c r="AX106" i="80" s="1"/>
  <c r="AY106" i="80" s="1"/>
  <c r="AZ106" i="80" s="1"/>
  <c r="BA106" i="80" s="1"/>
  <c r="BB106" i="80" s="1"/>
  <c r="BC106" i="80" s="1"/>
  <c r="BD106" i="80" s="1"/>
  <c r="BE106" i="80" s="1"/>
  <c r="BF106" i="80" s="1"/>
  <c r="BG106" i="80" s="1"/>
  <c r="BH106" i="80" s="1"/>
  <c r="BI106" i="80" s="1"/>
  <c r="BJ106" i="80" s="1"/>
  <c r="BK106" i="80" s="1"/>
  <c r="BL106" i="80" s="1"/>
  <c r="BM106" i="80" s="1"/>
  <c r="BN106" i="80" s="1"/>
  <c r="BO106" i="80" s="1"/>
  <c r="BP106" i="80" s="1"/>
  <c r="BQ106" i="80" s="1"/>
  <c r="BR106" i="80" s="1"/>
  <c r="BS106" i="80" s="1"/>
  <c r="BT106" i="80" s="1"/>
  <c r="BU106" i="80" s="1"/>
  <c r="BV106" i="80" s="1"/>
  <c r="BW106" i="80" s="1"/>
  <c r="BX106" i="80" s="1"/>
  <c r="BY106" i="80" s="1"/>
  <c r="BZ106" i="80" s="1"/>
  <c r="J69" i="80"/>
  <c r="J70" i="80"/>
  <c r="J71" i="80"/>
  <c r="J72" i="80"/>
  <c r="J68" i="80"/>
  <c r="G73" i="80"/>
  <c r="G69" i="80"/>
  <c r="G70" i="80"/>
  <c r="G71" i="80"/>
  <c r="G72" i="80"/>
  <c r="G68" i="80"/>
  <c r="O56" i="79" a="1"/>
  <c r="O54" i="79" a="1"/>
  <c r="O52" i="79" a="1"/>
  <c r="O48" i="79" a="1"/>
  <c r="O55" i="79" a="1"/>
  <c r="O50" i="79" a="1"/>
  <c r="O47" i="79" a="1"/>
  <c r="O53" i="79" a="1"/>
  <c r="O51" i="79" a="1"/>
  <c r="O49" i="79" a="1"/>
  <c r="I580" i="89" l="1"/>
  <c r="I579" i="89"/>
  <c r="I578" i="89"/>
  <c r="I577" i="89"/>
  <c r="I576" i="89"/>
  <c r="I575" i="89"/>
  <c r="I574" i="89"/>
  <c r="I573" i="89"/>
  <c r="I572" i="89"/>
  <c r="I571" i="89"/>
  <c r="I569" i="89"/>
  <c r="I588" i="89"/>
  <c r="I586" i="89"/>
  <c r="I581" i="89"/>
  <c r="I589" i="89"/>
  <c r="I584" i="89"/>
  <c r="I590" i="89"/>
  <c r="I591" i="89"/>
  <c r="I587" i="89"/>
  <c r="I592" i="89"/>
  <c r="I564" i="89"/>
  <c r="I582" i="89"/>
  <c r="I585" i="89"/>
  <c r="I568" i="89"/>
  <c r="I583" i="89"/>
  <c r="I567" i="89"/>
  <c r="I565" i="89"/>
  <c r="I563" i="89"/>
  <c r="I570" i="89"/>
  <c r="M1420" i="89"/>
  <c r="I893" i="89"/>
  <c r="I898" i="89"/>
  <c r="I897" i="89"/>
  <c r="I896" i="89"/>
  <c r="I895" i="89"/>
  <c r="I900" i="89"/>
  <c r="I899" i="89"/>
  <c r="J629" i="89"/>
  <c r="F602" i="89"/>
  <c r="F747" i="89" s="1"/>
  <c r="F620" i="89"/>
  <c r="F765" i="89" s="1"/>
  <c r="F610" i="89"/>
  <c r="F755" i="89" s="1"/>
  <c r="E695" i="89"/>
  <c r="F617" i="89"/>
  <c r="F762" i="89" s="1"/>
  <c r="F607" i="89"/>
  <c r="F752" i="89" s="1"/>
  <c r="F618" i="89"/>
  <c r="F763" i="89" s="1"/>
  <c r="H546" i="89"/>
  <c r="I546" i="89" s="1"/>
  <c r="H555" i="89"/>
  <c r="I555" i="89" s="1"/>
  <c r="H534" i="89"/>
  <c r="H551" i="89"/>
  <c r="I551" i="89" s="1"/>
  <c r="J551" i="89" s="1"/>
  <c r="H547" i="89"/>
  <c r="I556" i="89"/>
  <c r="J556" i="89" s="1"/>
  <c r="I544" i="89"/>
  <c r="J544" i="89" s="1"/>
  <c r="K544" i="89" s="1"/>
  <c r="I548" i="89"/>
  <c r="J548" i="89" s="1"/>
  <c r="K548" i="89" s="1"/>
  <c r="H545" i="89"/>
  <c r="I545" i="89" s="1"/>
  <c r="I533" i="89"/>
  <c r="J533" i="89" s="1"/>
  <c r="K533" i="89" s="1"/>
  <c r="G557" i="89"/>
  <c r="H532" i="89"/>
  <c r="G552" i="89"/>
  <c r="E728" i="89"/>
  <c r="G543" i="89"/>
  <c r="G560" i="89"/>
  <c r="G558" i="89"/>
  <c r="G561" i="89"/>
  <c r="H537" i="89"/>
  <c r="H542" i="89"/>
  <c r="H559" i="89"/>
  <c r="I541" i="89"/>
  <c r="G554" i="89"/>
  <c r="G550" i="89"/>
  <c r="H550" i="89" s="1"/>
  <c r="G540" i="89"/>
  <c r="H540" i="89" s="1"/>
  <c r="H538" i="89"/>
  <c r="I538" i="89" s="1"/>
  <c r="G549" i="89"/>
  <c r="H549" i="89" s="1"/>
  <c r="I539" i="89"/>
  <c r="G536" i="89"/>
  <c r="H553" i="89"/>
  <c r="L1417" i="89"/>
  <c r="M1417" i="89" s="1"/>
  <c r="M1484" i="89" s="1"/>
  <c r="L1421" i="89"/>
  <c r="L1488" i="89" s="1"/>
  <c r="F462" i="89"/>
  <c r="G493" i="89" s="1"/>
  <c r="G617" i="89" s="1"/>
  <c r="G762" i="89" s="1"/>
  <c r="F492" i="89"/>
  <c r="F616" i="89" s="1"/>
  <c r="F761" i="89" s="1"/>
  <c r="I1603" i="89"/>
  <c r="J1495" i="89"/>
  <c r="J1566" i="89" s="1"/>
  <c r="J1588" i="89" s="1"/>
  <c r="K1503" i="89"/>
  <c r="K1598" i="89"/>
  <c r="K1594" i="89"/>
  <c r="K1593" i="89"/>
  <c r="K1596" i="89"/>
  <c r="K1591" i="89"/>
  <c r="K1595" i="89"/>
  <c r="K1597" i="89"/>
  <c r="K1592" i="89"/>
  <c r="K1502" i="89"/>
  <c r="K1508" i="89"/>
  <c r="K1513" i="89"/>
  <c r="J1600" i="89"/>
  <c r="M1487" i="89"/>
  <c r="L1467" i="89"/>
  <c r="K1509" i="89"/>
  <c r="M1411" i="89"/>
  <c r="L1470" i="89"/>
  <c r="K1517" i="89"/>
  <c r="L1480" i="89"/>
  <c r="K1479" i="89"/>
  <c r="K1504" i="89"/>
  <c r="K1471" i="89"/>
  <c r="K1520" i="89"/>
  <c r="L1404" i="89"/>
  <c r="L1489" i="89"/>
  <c r="L1494" i="89"/>
  <c r="K1506" i="89"/>
  <c r="L1492" i="89"/>
  <c r="M1415" i="89"/>
  <c r="K1501" i="89"/>
  <c r="K1515" i="89"/>
  <c r="J1528" i="89"/>
  <c r="K1518" i="89"/>
  <c r="L1466" i="89"/>
  <c r="L1483" i="89"/>
  <c r="K1455" i="89"/>
  <c r="K1456" i="89"/>
  <c r="K1457" i="89"/>
  <c r="K1458" i="89"/>
  <c r="K1459" i="89"/>
  <c r="K1460" i="89"/>
  <c r="K1452" i="89"/>
  <c r="K1451" i="89"/>
  <c r="K1450" i="89"/>
  <c r="K1449" i="89"/>
  <c r="K1448" i="89"/>
  <c r="K1447" i="89"/>
  <c r="K1446" i="89"/>
  <c r="K1445" i="89"/>
  <c r="K1444" i="89"/>
  <c r="K1443" i="89"/>
  <c r="K1442" i="89"/>
  <c r="K1441" i="89"/>
  <c r="K1440" i="89"/>
  <c r="K1439" i="89"/>
  <c r="K1438" i="89"/>
  <c r="K1437" i="89"/>
  <c r="K1436" i="89"/>
  <c r="K1435" i="89"/>
  <c r="K1434" i="89"/>
  <c r="K1433" i="89"/>
  <c r="K1432" i="89"/>
  <c r="K1454" i="89"/>
  <c r="K1461" i="89"/>
  <c r="K1453" i="89"/>
  <c r="K1527" i="89"/>
  <c r="K1516" i="89"/>
  <c r="K1526" i="89"/>
  <c r="K1498" i="89"/>
  <c r="K1507" i="89"/>
  <c r="K1499" i="89"/>
  <c r="K1514" i="89"/>
  <c r="K1522" i="89"/>
  <c r="K1500" i="89"/>
  <c r="K1524" i="89"/>
  <c r="L1465" i="89"/>
  <c r="J1462" i="89"/>
  <c r="L1469" i="89"/>
  <c r="M1405" i="89"/>
  <c r="M1423" i="89"/>
  <c r="M1414" i="89"/>
  <c r="M1481" i="89" s="1"/>
  <c r="M1402" i="89"/>
  <c r="M1422" i="89"/>
  <c r="M1398" i="89"/>
  <c r="M1416" i="89"/>
  <c r="M1425" i="89"/>
  <c r="M1408" i="89"/>
  <c r="M1475" i="89" s="1"/>
  <c r="M1404" i="89"/>
  <c r="M1399" i="89"/>
  <c r="M1466" i="89" s="1"/>
  <c r="M1427" i="89"/>
  <c r="M1494" i="89" s="1"/>
  <c r="M1426" i="89"/>
  <c r="M1413" i="89"/>
  <c r="M1403" i="89"/>
  <c r="M1419" i="89"/>
  <c r="M1406" i="89"/>
  <c r="L1477" i="89"/>
  <c r="K1511" i="89"/>
  <c r="L1481" i="89"/>
  <c r="L1478" i="89"/>
  <c r="L1487" i="89"/>
  <c r="L1472" i="89"/>
  <c r="F447" i="89"/>
  <c r="G478" i="89" s="1"/>
  <c r="K1519" i="89"/>
  <c r="K1505" i="89"/>
  <c r="K1482" i="89"/>
  <c r="K1495" i="89" s="1"/>
  <c r="K1566" i="89" s="1"/>
  <c r="K1588" i="89" s="1"/>
  <c r="L1493" i="89"/>
  <c r="K1512" i="89"/>
  <c r="M1401" i="89"/>
  <c r="K1510" i="89"/>
  <c r="K1523" i="89"/>
  <c r="K1521" i="89"/>
  <c r="M1424" i="89"/>
  <c r="M1491" i="89" s="1"/>
  <c r="L1491" i="89"/>
  <c r="M1407" i="89"/>
  <c r="F608" i="89"/>
  <c r="F753" i="89" s="1"/>
  <c r="F455" i="89"/>
  <c r="L1409" i="89"/>
  <c r="M1410" i="89"/>
  <c r="L1418" i="89"/>
  <c r="L1412" i="89"/>
  <c r="M1400" i="89"/>
  <c r="E696" i="89"/>
  <c r="M1390" i="89"/>
  <c r="L1389" i="89"/>
  <c r="L1522" i="89" s="1"/>
  <c r="F498" i="89"/>
  <c r="F622" i="89" s="1"/>
  <c r="F767" i="89" s="1"/>
  <c r="F600" i="89"/>
  <c r="F745" i="89" s="1"/>
  <c r="E701" i="89"/>
  <c r="H963" i="89"/>
  <c r="I948" i="89"/>
  <c r="I947" i="89"/>
  <c r="I961" i="89"/>
  <c r="I941" i="89"/>
  <c r="I926" i="89"/>
  <c r="I935" i="89"/>
  <c r="J927" i="89"/>
  <c r="I962" i="89"/>
  <c r="F596" i="89"/>
  <c r="F741" i="89" s="1"/>
  <c r="I840" i="89"/>
  <c r="E709" i="89"/>
  <c r="F466" i="89"/>
  <c r="F444" i="89"/>
  <c r="F441" i="89"/>
  <c r="G472" i="89" s="1"/>
  <c r="I857" i="89"/>
  <c r="F452" i="89"/>
  <c r="I842" i="89"/>
  <c r="E698" i="89"/>
  <c r="I851" i="89"/>
  <c r="G463" i="89"/>
  <c r="H494" i="89" s="1"/>
  <c r="F458" i="89"/>
  <c r="F443" i="89"/>
  <c r="G474" i="89" s="1"/>
  <c r="F453" i="89"/>
  <c r="G484" i="89" s="1"/>
  <c r="G608" i="89" s="1"/>
  <c r="G753" i="89" s="1"/>
  <c r="F449" i="89"/>
  <c r="F465" i="89"/>
  <c r="F454" i="89"/>
  <c r="G485" i="89" s="1"/>
  <c r="F450" i="89"/>
  <c r="F445" i="89"/>
  <c r="G476" i="89" s="1"/>
  <c r="G470" i="89"/>
  <c r="G439" i="89" s="1"/>
  <c r="F74" i="89"/>
  <c r="I859" i="89"/>
  <c r="I850" i="89"/>
  <c r="I853" i="89"/>
  <c r="E678" i="89"/>
  <c r="E711" i="89"/>
  <c r="E619" i="89"/>
  <c r="E764" i="89" s="1"/>
  <c r="E686" i="89"/>
  <c r="E719" i="89"/>
  <c r="I846" i="89"/>
  <c r="I854" i="89"/>
  <c r="F604" i="89"/>
  <c r="F749" i="89" s="1"/>
  <c r="I838" i="89"/>
  <c r="I839" i="89"/>
  <c r="G830" i="89"/>
  <c r="F860" i="89"/>
  <c r="F490" i="89"/>
  <c r="F614" i="89" s="1"/>
  <c r="F759" i="89" s="1"/>
  <c r="J375" i="89"/>
  <c r="E699" i="89"/>
  <c r="E732" i="89"/>
  <c r="I831" i="89"/>
  <c r="E693" i="89"/>
  <c r="E726" i="89"/>
  <c r="I836" i="89"/>
  <c r="E683" i="89"/>
  <c r="E716" i="89"/>
  <c r="I844" i="89"/>
  <c r="I833" i="89"/>
  <c r="E614" i="89"/>
  <c r="E759" i="89" s="1"/>
  <c r="I835" i="89"/>
  <c r="I913" i="89"/>
  <c r="I848" i="89"/>
  <c r="E674" i="89"/>
  <c r="E707" i="89"/>
  <c r="F623" i="89"/>
  <c r="F768" i="89" s="1"/>
  <c r="F479" i="89"/>
  <c r="F603" i="89" s="1"/>
  <c r="F748" i="89" s="1"/>
  <c r="E700" i="89"/>
  <c r="E733" i="89"/>
  <c r="F621" i="89"/>
  <c r="F766" i="89" s="1"/>
  <c r="F468" i="89"/>
  <c r="E603" i="89"/>
  <c r="E748" i="89" s="1"/>
  <c r="F460" i="89"/>
  <c r="F599" i="89"/>
  <c r="F744" i="89" s="1"/>
  <c r="I841" i="89"/>
  <c r="F605" i="89"/>
  <c r="F750" i="89" s="1"/>
  <c r="B136" i="89"/>
  <c r="B350" i="89"/>
  <c r="B383" i="89" s="1"/>
  <c r="B414" i="89" s="1"/>
  <c r="B445" i="89" s="1"/>
  <c r="J823" i="89"/>
  <c r="I843" i="89"/>
  <c r="I852" i="89"/>
  <c r="I849" i="89"/>
  <c r="I834" i="89"/>
  <c r="E677" i="89"/>
  <c r="E710" i="89"/>
  <c r="E682" i="89"/>
  <c r="E715" i="89"/>
  <c r="F488" i="89"/>
  <c r="F612" i="89" s="1"/>
  <c r="F757" i="89" s="1"/>
  <c r="I858" i="89"/>
  <c r="H123" i="89"/>
  <c r="I123" i="89" s="1"/>
  <c r="G618" i="89"/>
  <c r="G763" i="89" s="1"/>
  <c r="E691" i="89"/>
  <c r="E724" i="89"/>
  <c r="I847" i="89"/>
  <c r="I856" i="89"/>
  <c r="E687" i="89"/>
  <c r="E720" i="89"/>
  <c r="E612" i="89"/>
  <c r="E757" i="89" s="1"/>
  <c r="H945" i="89"/>
  <c r="H946" i="89"/>
  <c r="H949" i="89" s="1"/>
  <c r="I944" i="89" s="1"/>
  <c r="F471" i="89"/>
  <c r="F595" i="89" s="1"/>
  <c r="F740" i="89" s="1"/>
  <c r="E679" i="89"/>
  <c r="E712" i="89"/>
  <c r="E685" i="89"/>
  <c r="E718" i="89"/>
  <c r="F482" i="89"/>
  <c r="I832" i="89"/>
  <c r="E860" i="89"/>
  <c r="E694" i="89"/>
  <c r="E727" i="89"/>
  <c r="F487" i="89"/>
  <c r="F611" i="89" s="1"/>
  <c r="F756" i="89" s="1"/>
  <c r="E595" i="89"/>
  <c r="F446" i="89"/>
  <c r="E611" i="89"/>
  <c r="E756" i="89" s="1"/>
  <c r="I845" i="89"/>
  <c r="F613" i="89"/>
  <c r="F758" i="89" s="1"/>
  <c r="E606" i="89"/>
  <c r="E751" i="89" s="1"/>
  <c r="F615" i="89"/>
  <c r="F760" i="89" s="1"/>
  <c r="F495" i="89"/>
  <c r="F609" i="89"/>
  <c r="F754" i="89" s="1"/>
  <c r="I837" i="89"/>
  <c r="E672" i="89"/>
  <c r="E705" i="89"/>
  <c r="I855" i="89"/>
  <c r="O49" i="79"/>
  <c r="J14" i="80" s="1"/>
  <c r="O53" i="79"/>
  <c r="J18" i="80" s="1"/>
  <c r="O48" i="79"/>
  <c r="J13" i="80" s="1"/>
  <c r="O50" i="79"/>
  <c r="J15" i="80" s="1"/>
  <c r="O47" i="79"/>
  <c r="J12" i="80" s="1"/>
  <c r="O54" i="79"/>
  <c r="J19" i="80" s="1"/>
  <c r="O51" i="79"/>
  <c r="J16" i="80" s="1"/>
  <c r="O55" i="79"/>
  <c r="J20" i="80" s="1"/>
  <c r="O52" i="79"/>
  <c r="J17" i="80" s="1"/>
  <c r="O56" i="79"/>
  <c r="J21" i="80" s="1"/>
  <c r="D5" i="79"/>
  <c r="Q7" i="80"/>
  <c r="Q8" i="80"/>
  <c r="G67" i="80"/>
  <c r="G58" i="80"/>
  <c r="G59" i="80"/>
  <c r="G60" i="80"/>
  <c r="G61" i="80"/>
  <c r="G62" i="80"/>
  <c r="G63" i="80"/>
  <c r="G64" i="80"/>
  <c r="G65" i="80"/>
  <c r="G66" i="80"/>
  <c r="G57" i="80"/>
  <c r="G51" i="80"/>
  <c r="G52" i="80"/>
  <c r="G53" i="80"/>
  <c r="G54" i="80"/>
  <c r="G55" i="80"/>
  <c r="G50" i="80"/>
  <c r="G49" i="80"/>
  <c r="G56" i="80"/>
  <c r="G74" i="80"/>
  <c r="G76" i="80"/>
  <c r="G77" i="80"/>
  <c r="G78" i="80"/>
  <c r="G79" i="80"/>
  <c r="G80" i="80"/>
  <c r="G8" i="80"/>
  <c r="G9" i="80"/>
  <c r="G10" i="80"/>
  <c r="G11" i="80"/>
  <c r="G22" i="80"/>
  <c r="G23" i="80"/>
  <c r="G24" i="80"/>
  <c r="G25" i="80"/>
  <c r="G26" i="80"/>
  <c r="G27" i="80"/>
  <c r="G28" i="80"/>
  <c r="G29" i="80"/>
  <c r="G30" i="80"/>
  <c r="G31" i="80"/>
  <c r="G32" i="80"/>
  <c r="G33" i="80"/>
  <c r="G34" i="80"/>
  <c r="G35" i="80"/>
  <c r="G36" i="80"/>
  <c r="G37" i="80"/>
  <c r="G38" i="80"/>
  <c r="G39" i="80"/>
  <c r="G40" i="80"/>
  <c r="G41" i="80"/>
  <c r="G42" i="80"/>
  <c r="G43" i="80"/>
  <c r="G44" i="80"/>
  <c r="G45" i="80"/>
  <c r="G46" i="80"/>
  <c r="G47" i="80"/>
  <c r="G48" i="80"/>
  <c r="G7" i="80"/>
  <c r="G6" i="80"/>
  <c r="K629" i="89" l="1"/>
  <c r="J814" i="89"/>
  <c r="J592" i="89"/>
  <c r="J591" i="89"/>
  <c r="J590" i="89"/>
  <c r="J589" i="89"/>
  <c r="J588" i="89"/>
  <c r="J586" i="89"/>
  <c r="J581" i="89"/>
  <c r="J584" i="89"/>
  <c r="J587" i="89"/>
  <c r="J582" i="89"/>
  <c r="J585" i="89"/>
  <c r="J583" i="89"/>
  <c r="J577" i="89"/>
  <c r="J573" i="89"/>
  <c r="J568" i="89"/>
  <c r="J578" i="89"/>
  <c r="J574" i="89"/>
  <c r="J569" i="89"/>
  <c r="J567" i="89"/>
  <c r="J565" i="89"/>
  <c r="J563" i="89"/>
  <c r="J579" i="89"/>
  <c r="J575" i="89"/>
  <c r="J571" i="89"/>
  <c r="J580" i="89"/>
  <c r="J576" i="89"/>
  <c r="J572" i="89"/>
  <c r="J564" i="89"/>
  <c r="J570" i="89"/>
  <c r="F78" i="89"/>
  <c r="F84" i="89" s="1"/>
  <c r="D267" i="89" s="1"/>
  <c r="E814" i="89"/>
  <c r="D958" i="89"/>
  <c r="F814" i="89"/>
  <c r="G814" i="89"/>
  <c r="H814" i="89"/>
  <c r="J895" i="89"/>
  <c r="J893" i="89"/>
  <c r="J898" i="89"/>
  <c r="J897" i="89"/>
  <c r="J896" i="89"/>
  <c r="J900" i="89"/>
  <c r="J899" i="89"/>
  <c r="L1484" i="89"/>
  <c r="N1417" i="89"/>
  <c r="I814" i="89"/>
  <c r="G602" i="89"/>
  <c r="G747" i="89" s="1"/>
  <c r="F729" i="89"/>
  <c r="L548" i="89"/>
  <c r="M548" i="89" s="1"/>
  <c r="I547" i="89"/>
  <c r="J538" i="89"/>
  <c r="J546" i="89"/>
  <c r="K546" i="89" s="1"/>
  <c r="I534" i="89"/>
  <c r="J534" i="89" s="1"/>
  <c r="K534" i="89" s="1"/>
  <c r="L534" i="89" s="1"/>
  <c r="H557" i="89"/>
  <c r="I557" i="89" s="1"/>
  <c r="J557" i="89" s="1"/>
  <c r="L533" i="89"/>
  <c r="M533" i="89" s="1"/>
  <c r="I532" i="89"/>
  <c r="J532" i="89" s="1"/>
  <c r="K532" i="89" s="1"/>
  <c r="L532" i="89" s="1"/>
  <c r="K551" i="89"/>
  <c r="L551" i="89" s="1"/>
  <c r="H561" i="89"/>
  <c r="I561" i="89" s="1"/>
  <c r="J539" i="89"/>
  <c r="H536" i="89"/>
  <c r="I536" i="89" s="1"/>
  <c r="H554" i="89"/>
  <c r="I554" i="89" s="1"/>
  <c r="J554" i="89" s="1"/>
  <c r="I537" i="89"/>
  <c r="J537" i="89" s="1"/>
  <c r="K537" i="89" s="1"/>
  <c r="J555" i="89"/>
  <c r="K555" i="89" s="1"/>
  <c r="H560" i="89"/>
  <c r="J541" i="89"/>
  <c r="J545" i="89"/>
  <c r="L544" i="89"/>
  <c r="H543" i="89"/>
  <c r="I549" i="89"/>
  <c r="J549" i="89" s="1"/>
  <c r="I540" i="89"/>
  <c r="J540" i="89" s="1"/>
  <c r="H552" i="89"/>
  <c r="I553" i="89"/>
  <c r="H558" i="89"/>
  <c r="I559" i="89"/>
  <c r="J559" i="89" s="1"/>
  <c r="K559" i="89" s="1"/>
  <c r="I550" i="89"/>
  <c r="K556" i="89"/>
  <c r="L556" i="89" s="1"/>
  <c r="I542" i="89"/>
  <c r="J542" i="89" s="1"/>
  <c r="K542" i="89" s="1"/>
  <c r="L542" i="89" s="1"/>
  <c r="J1603" i="89"/>
  <c r="G462" i="89"/>
  <c r="H493" i="89" s="1"/>
  <c r="F695" i="89"/>
  <c r="F461" i="89"/>
  <c r="G492" i="89" s="1"/>
  <c r="M1421" i="89"/>
  <c r="M1488" i="89" s="1"/>
  <c r="L1506" i="89"/>
  <c r="L1595" i="89"/>
  <c r="L1594" i="89"/>
  <c r="L1593" i="89"/>
  <c r="L1596" i="89"/>
  <c r="L1598" i="89"/>
  <c r="L1591" i="89"/>
  <c r="L1592" i="89"/>
  <c r="L1597" i="89"/>
  <c r="L1505" i="89"/>
  <c r="K1600" i="89"/>
  <c r="K1603" i="89" s="1"/>
  <c r="L1514" i="89"/>
  <c r="L1521" i="89"/>
  <c r="G447" i="89"/>
  <c r="H478" i="89" s="1"/>
  <c r="M1490" i="89"/>
  <c r="M1409" i="89"/>
  <c r="L1509" i="89"/>
  <c r="L1476" i="89"/>
  <c r="N1411" i="89"/>
  <c r="N1405" i="89"/>
  <c r="N1403" i="89"/>
  <c r="N1470" i="89" s="1"/>
  <c r="N1413" i="89"/>
  <c r="N1426" i="89"/>
  <c r="N1414" i="89"/>
  <c r="N1424" i="89"/>
  <c r="N1402" i="89"/>
  <c r="N1422" i="89"/>
  <c r="N1427" i="89"/>
  <c r="N1406" i="89"/>
  <c r="N1416" i="89"/>
  <c r="N1398" i="89"/>
  <c r="N1420" i="89"/>
  <c r="N1419" i="89"/>
  <c r="N1399" i="89"/>
  <c r="N1425" i="89"/>
  <c r="L1512" i="89"/>
  <c r="N1410" i="89"/>
  <c r="M1477" i="89"/>
  <c r="N1407" i="89"/>
  <c r="M1474" i="89"/>
  <c r="N1401" i="89"/>
  <c r="N1468" i="89" s="1"/>
  <c r="M1468" i="89"/>
  <c r="K1528" i="89"/>
  <c r="L1479" i="89"/>
  <c r="N1484" i="89"/>
  <c r="M1486" i="89"/>
  <c r="M1492" i="89"/>
  <c r="L1513" i="89"/>
  <c r="L1515" i="89"/>
  <c r="N1404" i="89"/>
  <c r="M1471" i="89"/>
  <c r="M1473" i="89"/>
  <c r="N1421" i="89"/>
  <c r="N1415" i="89"/>
  <c r="L1511" i="89"/>
  <c r="M1470" i="89"/>
  <c r="L1500" i="89"/>
  <c r="F680" i="89"/>
  <c r="M1467" i="89"/>
  <c r="L1520" i="89"/>
  <c r="M1480" i="89"/>
  <c r="M1465" i="89"/>
  <c r="M1483" i="89"/>
  <c r="L1499" i="89"/>
  <c r="L1525" i="89"/>
  <c r="L1471" i="89"/>
  <c r="L1504" i="89"/>
  <c r="N1423" i="89"/>
  <c r="N1408" i="89"/>
  <c r="M1482" i="89"/>
  <c r="M1493" i="89"/>
  <c r="M1489" i="89"/>
  <c r="L1502" i="89"/>
  <c r="L1498" i="89"/>
  <c r="K1462" i="89"/>
  <c r="M1418" i="89"/>
  <c r="L1518" i="89"/>
  <c r="L1485" i="89"/>
  <c r="M1472" i="89"/>
  <c r="L1456" i="89"/>
  <c r="L1457" i="89"/>
  <c r="L1458" i="89"/>
  <c r="L1459" i="89"/>
  <c r="L1460" i="89"/>
  <c r="L1452" i="89"/>
  <c r="L1451" i="89"/>
  <c r="L1450" i="89"/>
  <c r="L1449" i="89"/>
  <c r="L1448" i="89"/>
  <c r="L1447" i="89"/>
  <c r="L1446" i="89"/>
  <c r="L1445" i="89"/>
  <c r="L1444" i="89"/>
  <c r="L1443" i="89"/>
  <c r="L1461" i="89"/>
  <c r="L1453" i="89"/>
  <c r="L1455" i="89"/>
  <c r="L1454" i="89"/>
  <c r="L1441" i="89"/>
  <c r="L1438" i="89"/>
  <c r="L1440" i="89"/>
  <c r="L1433" i="89"/>
  <c r="L1439" i="89"/>
  <c r="L1437" i="89"/>
  <c r="L1434" i="89"/>
  <c r="L1436" i="89"/>
  <c r="L1432" i="89"/>
  <c r="L1435" i="89"/>
  <c r="L1442" i="89"/>
  <c r="L1516" i="89"/>
  <c r="L1517" i="89"/>
  <c r="L1507" i="89"/>
  <c r="L1523" i="89"/>
  <c r="L1519" i="89"/>
  <c r="L1527" i="89"/>
  <c r="L1503" i="89"/>
  <c r="L1501" i="89"/>
  <c r="L1524" i="89"/>
  <c r="L1508" i="89"/>
  <c r="L1526" i="89"/>
  <c r="M1469" i="89"/>
  <c r="M1478" i="89"/>
  <c r="L1510" i="89"/>
  <c r="G486" i="89"/>
  <c r="M1412" i="89"/>
  <c r="N1400" i="89"/>
  <c r="F467" i="89"/>
  <c r="G498" i="89" s="1"/>
  <c r="M1389" i="89"/>
  <c r="M1498" i="89" s="1"/>
  <c r="N1390" i="89"/>
  <c r="G475" i="89"/>
  <c r="G599" i="89" s="1"/>
  <c r="G744" i="89" s="1"/>
  <c r="E734" i="89"/>
  <c r="F728" i="89"/>
  <c r="F696" i="89"/>
  <c r="E731" i="89"/>
  <c r="I963" i="89"/>
  <c r="F709" i="89"/>
  <c r="F674" i="89"/>
  <c r="G696" i="89"/>
  <c r="J856" i="89"/>
  <c r="G483" i="89"/>
  <c r="G607" i="89" s="1"/>
  <c r="G752" i="89" s="1"/>
  <c r="E676" i="89"/>
  <c r="J849" i="89"/>
  <c r="G497" i="89"/>
  <c r="J961" i="89"/>
  <c r="J926" i="89"/>
  <c r="J948" i="89"/>
  <c r="J935" i="89"/>
  <c r="K927" i="89"/>
  <c r="J941" i="89"/>
  <c r="J962" i="89"/>
  <c r="J947" i="89"/>
  <c r="J857" i="89"/>
  <c r="G489" i="89"/>
  <c r="G613" i="89" s="1"/>
  <c r="G758" i="89" s="1"/>
  <c r="F687" i="89"/>
  <c r="F686" i="89"/>
  <c r="J842" i="89"/>
  <c r="J834" i="89"/>
  <c r="H618" i="89"/>
  <c r="H763" i="89" s="1"/>
  <c r="H463" i="89"/>
  <c r="I494" i="89" s="1"/>
  <c r="J843" i="89"/>
  <c r="G480" i="89"/>
  <c r="G604" i="89" s="1"/>
  <c r="G749" i="89" s="1"/>
  <c r="G453" i="89"/>
  <c r="J832" i="89"/>
  <c r="J837" i="89"/>
  <c r="J845" i="89"/>
  <c r="F459" i="89"/>
  <c r="G490" i="89" s="1"/>
  <c r="F464" i="89"/>
  <c r="G495" i="89" s="1"/>
  <c r="G619" i="89" s="1"/>
  <c r="G764" i="89" s="1"/>
  <c r="F731" i="89"/>
  <c r="G481" i="89"/>
  <c r="G605" i="89" s="1"/>
  <c r="G750" i="89" s="1"/>
  <c r="G496" i="89"/>
  <c r="G620" i="89" s="1"/>
  <c r="G765" i="89" s="1"/>
  <c r="F678" i="89"/>
  <c r="F440" i="89"/>
  <c r="G471" i="89" s="1"/>
  <c r="G445" i="89"/>
  <c r="H476" i="89" s="1"/>
  <c r="F448" i="89"/>
  <c r="G479" i="89" s="1"/>
  <c r="G603" i="89" s="1"/>
  <c r="G748" i="89" s="1"/>
  <c r="E689" i="89"/>
  <c r="E722" i="89"/>
  <c r="G609" i="89"/>
  <c r="G754" i="89" s="1"/>
  <c r="G443" i="89"/>
  <c r="J858" i="89"/>
  <c r="G491" i="89"/>
  <c r="F699" i="89"/>
  <c r="F732" i="89"/>
  <c r="F594" i="89"/>
  <c r="F705" i="89" s="1"/>
  <c r="G860" i="89"/>
  <c r="H830" i="89"/>
  <c r="G598" i="89"/>
  <c r="G743" i="89" s="1"/>
  <c r="E690" i="89"/>
  <c r="E723" i="89"/>
  <c r="J839" i="89"/>
  <c r="F619" i="89"/>
  <c r="F764" i="89" s="1"/>
  <c r="F606" i="89"/>
  <c r="F751" i="89" s="1"/>
  <c r="E684" i="89"/>
  <c r="E717" i="89"/>
  <c r="G596" i="89"/>
  <c r="G741" i="89" s="1"/>
  <c r="J838" i="89"/>
  <c r="J850" i="89"/>
  <c r="E740" i="89"/>
  <c r="F451" i="89"/>
  <c r="F457" i="89"/>
  <c r="G441" i="89"/>
  <c r="J848" i="89"/>
  <c r="J836" i="89"/>
  <c r="K375" i="89"/>
  <c r="J859" i="89"/>
  <c r="F682" i="89"/>
  <c r="F715" i="89"/>
  <c r="G454" i="89"/>
  <c r="I946" i="89"/>
  <c r="I949" i="89" s="1"/>
  <c r="J944" i="89" s="1"/>
  <c r="I945" i="89"/>
  <c r="K823" i="89"/>
  <c r="B351" i="89"/>
  <c r="B384" i="89" s="1"/>
  <c r="B415" i="89" s="1"/>
  <c r="B446" i="89" s="1"/>
  <c r="B137" i="89"/>
  <c r="J913" i="89"/>
  <c r="J831" i="89"/>
  <c r="E692" i="89"/>
  <c r="E725" i="89"/>
  <c r="J854" i="89"/>
  <c r="D908" i="89"/>
  <c r="J844" i="89"/>
  <c r="H617" i="89"/>
  <c r="H762" i="89" s="1"/>
  <c r="J846" i="89"/>
  <c r="J853" i="89"/>
  <c r="H470" i="89"/>
  <c r="H439" i="89" s="1"/>
  <c r="F691" i="89"/>
  <c r="F724" i="89"/>
  <c r="J851" i="89"/>
  <c r="G499" i="89"/>
  <c r="F683" i="89"/>
  <c r="F716" i="89"/>
  <c r="J835" i="89"/>
  <c r="F685" i="89"/>
  <c r="F718" i="89"/>
  <c r="G477" i="89"/>
  <c r="J855" i="89"/>
  <c r="E697" i="89"/>
  <c r="E730" i="89"/>
  <c r="F456" i="89"/>
  <c r="F677" i="89"/>
  <c r="F710" i="89"/>
  <c r="E673" i="89"/>
  <c r="E706" i="89"/>
  <c r="J847" i="89"/>
  <c r="J852" i="89"/>
  <c r="J841" i="89"/>
  <c r="E681" i="89"/>
  <c r="E714" i="89"/>
  <c r="J833" i="89"/>
  <c r="G600" i="89"/>
  <c r="G745" i="89" s="1"/>
  <c r="J840" i="89"/>
  <c r="L11" i="80"/>
  <c r="C887" i="79"/>
  <c r="C886" i="79"/>
  <c r="C885" i="79"/>
  <c r="E131" i="88" s="1"/>
  <c r="C884" i="79"/>
  <c r="E130" i="88" s="1"/>
  <c r="C883" i="79"/>
  <c r="C882" i="79"/>
  <c r="E128" i="88" s="1"/>
  <c r="C881" i="79"/>
  <c r="E127" i="88" s="1"/>
  <c r="C880" i="79"/>
  <c r="C879" i="79"/>
  <c r="C878" i="79"/>
  <c r="C877" i="79"/>
  <c r="E123" i="88" s="1"/>
  <c r="C876" i="79"/>
  <c r="E122" i="88" s="1"/>
  <c r="C875" i="79"/>
  <c r="C874" i="79"/>
  <c r="E120" i="88" s="1"/>
  <c r="C873" i="79"/>
  <c r="E119" i="88" s="1"/>
  <c r="C872" i="79"/>
  <c r="C871" i="79"/>
  <c r="E117" i="88" s="1"/>
  <c r="F161" i="88"/>
  <c r="E161" i="88"/>
  <c r="P160" i="88"/>
  <c r="O160" i="88"/>
  <c r="N160" i="88"/>
  <c r="M160" i="88"/>
  <c r="L160" i="88"/>
  <c r="K160" i="88"/>
  <c r="J160" i="88"/>
  <c r="I160" i="88"/>
  <c r="H160" i="88"/>
  <c r="G160" i="88"/>
  <c r="F160" i="88"/>
  <c r="E160" i="88"/>
  <c r="F159" i="88"/>
  <c r="E159" i="88"/>
  <c r="P156" i="88"/>
  <c r="O156" i="88"/>
  <c r="N156" i="88"/>
  <c r="M156" i="88"/>
  <c r="L156" i="88"/>
  <c r="K156" i="88"/>
  <c r="J156" i="88"/>
  <c r="I156" i="88"/>
  <c r="H156" i="88"/>
  <c r="G156" i="88"/>
  <c r="F156" i="88"/>
  <c r="E156" i="88"/>
  <c r="F155" i="88"/>
  <c r="E155" i="88"/>
  <c r="P154" i="88"/>
  <c r="O154" i="88"/>
  <c r="N154" i="88"/>
  <c r="M154" i="88"/>
  <c r="L154" i="88"/>
  <c r="K154" i="88"/>
  <c r="J154" i="88"/>
  <c r="I154" i="88"/>
  <c r="H154" i="88"/>
  <c r="G154" i="88"/>
  <c r="E153" i="88"/>
  <c r="E152" i="88"/>
  <c r="P151" i="88"/>
  <c r="O151" i="88"/>
  <c r="N151" i="88"/>
  <c r="M151" i="88"/>
  <c r="L151" i="88"/>
  <c r="K151" i="88"/>
  <c r="J151" i="88"/>
  <c r="I151" i="88"/>
  <c r="H151" i="88"/>
  <c r="G151" i="88"/>
  <c r="F151" i="88"/>
  <c r="E151" i="88"/>
  <c r="E150" i="88"/>
  <c r="P149" i="88"/>
  <c r="O149" i="88"/>
  <c r="N149" i="88"/>
  <c r="M149" i="88"/>
  <c r="L149" i="88"/>
  <c r="K149" i="88"/>
  <c r="J149" i="88"/>
  <c r="I149" i="88"/>
  <c r="H149" i="88"/>
  <c r="G149" i="88"/>
  <c r="F149" i="88"/>
  <c r="E149" i="88"/>
  <c r="E148" i="88"/>
  <c r="P147" i="88"/>
  <c r="O147" i="88"/>
  <c r="N147" i="88"/>
  <c r="M147" i="88"/>
  <c r="L147" i="88"/>
  <c r="K147" i="88"/>
  <c r="J147" i="88"/>
  <c r="I147" i="88"/>
  <c r="H147" i="88"/>
  <c r="G147" i="88"/>
  <c r="F147" i="88"/>
  <c r="E147" i="88"/>
  <c r="P138" i="88"/>
  <c r="O138" i="88"/>
  <c r="N138" i="88"/>
  <c r="M138" i="88"/>
  <c r="L138" i="88"/>
  <c r="K138" i="88"/>
  <c r="J138" i="88"/>
  <c r="I138" i="88"/>
  <c r="H138" i="88"/>
  <c r="G138" i="88"/>
  <c r="F138" i="88"/>
  <c r="E138" i="88"/>
  <c r="P137" i="88"/>
  <c r="O137" i="88"/>
  <c r="N137" i="88"/>
  <c r="M137" i="88"/>
  <c r="L137" i="88"/>
  <c r="K137" i="88"/>
  <c r="J137" i="88"/>
  <c r="I137" i="88"/>
  <c r="H137" i="88"/>
  <c r="G137" i="88"/>
  <c r="F137" i="88"/>
  <c r="E137" i="88"/>
  <c r="E136" i="88"/>
  <c r="P135" i="88"/>
  <c r="O135" i="88"/>
  <c r="N135" i="88"/>
  <c r="M135" i="88"/>
  <c r="L135" i="88"/>
  <c r="K135" i="88"/>
  <c r="J135" i="88"/>
  <c r="I135" i="88"/>
  <c r="H135" i="88"/>
  <c r="G135" i="88"/>
  <c r="F135" i="88"/>
  <c r="E135" i="88"/>
  <c r="E134" i="88"/>
  <c r="F133" i="88"/>
  <c r="E133" i="88"/>
  <c r="F132" i="88"/>
  <c r="E132" i="88"/>
  <c r="F131" i="88"/>
  <c r="F130" i="88"/>
  <c r="F129" i="88"/>
  <c r="E129" i="88"/>
  <c r="F128" i="88"/>
  <c r="F127" i="88"/>
  <c r="F126" i="88"/>
  <c r="E126" i="88"/>
  <c r="F125" i="88"/>
  <c r="E125" i="88"/>
  <c r="F124" i="88"/>
  <c r="E124" i="88"/>
  <c r="F123" i="88"/>
  <c r="F122" i="88"/>
  <c r="F121" i="88"/>
  <c r="E121" i="88"/>
  <c r="F120" i="88"/>
  <c r="F119" i="88"/>
  <c r="F118" i="88"/>
  <c r="E118" i="88"/>
  <c r="F117" i="88"/>
  <c r="P116" i="88"/>
  <c r="O116" i="88"/>
  <c r="N116" i="88"/>
  <c r="M116" i="88"/>
  <c r="L116" i="88"/>
  <c r="K116" i="88"/>
  <c r="J116" i="88"/>
  <c r="I116" i="88"/>
  <c r="H116" i="88"/>
  <c r="G116" i="88"/>
  <c r="F116" i="88"/>
  <c r="E116" i="88"/>
  <c r="P115" i="88"/>
  <c r="O115" i="88"/>
  <c r="N115" i="88"/>
  <c r="M115" i="88"/>
  <c r="L115" i="88"/>
  <c r="K115" i="88"/>
  <c r="J115" i="88"/>
  <c r="I115" i="88"/>
  <c r="H115" i="88"/>
  <c r="G115" i="88"/>
  <c r="F115" i="88"/>
  <c r="E115" i="88"/>
  <c r="E114" i="88"/>
  <c r="P113" i="88"/>
  <c r="O113" i="88"/>
  <c r="N113" i="88"/>
  <c r="M113" i="88"/>
  <c r="L113" i="88"/>
  <c r="K113" i="88"/>
  <c r="J113" i="88"/>
  <c r="I113" i="88"/>
  <c r="H113" i="88"/>
  <c r="G113" i="88"/>
  <c r="F113" i="88"/>
  <c r="E113" i="88"/>
  <c r="F112" i="88"/>
  <c r="E112" i="88"/>
  <c r="F111" i="88"/>
  <c r="E111" i="88"/>
  <c r="F110" i="88"/>
  <c r="E110" i="88"/>
  <c r="P109" i="88"/>
  <c r="O109" i="88"/>
  <c r="N109" i="88"/>
  <c r="M109" i="88"/>
  <c r="L109" i="88"/>
  <c r="K109" i="88"/>
  <c r="J109" i="88"/>
  <c r="I109" i="88"/>
  <c r="H109" i="88"/>
  <c r="G109" i="88"/>
  <c r="F109" i="88"/>
  <c r="E109" i="88"/>
  <c r="E108" i="88"/>
  <c r="F107" i="88"/>
  <c r="E107" i="88"/>
  <c r="E106" i="88"/>
  <c r="P75" i="88"/>
  <c r="O75" i="88"/>
  <c r="N75" i="88"/>
  <c r="M75" i="88"/>
  <c r="L75" i="88"/>
  <c r="K75" i="88"/>
  <c r="J75" i="88"/>
  <c r="I75" i="88"/>
  <c r="H75" i="88"/>
  <c r="G75" i="88"/>
  <c r="F75" i="88"/>
  <c r="E75" i="88"/>
  <c r="P74" i="88"/>
  <c r="O74" i="88"/>
  <c r="N74" i="88"/>
  <c r="M74" i="88"/>
  <c r="L74" i="88"/>
  <c r="K74" i="88"/>
  <c r="J74" i="88"/>
  <c r="I74" i="88"/>
  <c r="H74" i="88"/>
  <c r="G74" i="88"/>
  <c r="F74" i="88"/>
  <c r="E74" i="88"/>
  <c r="P73" i="88"/>
  <c r="O73" i="88"/>
  <c r="N73" i="88"/>
  <c r="M73" i="88"/>
  <c r="L73" i="88"/>
  <c r="K73" i="88"/>
  <c r="J73" i="88"/>
  <c r="I73" i="88"/>
  <c r="H73" i="88"/>
  <c r="G73" i="88"/>
  <c r="F73" i="88"/>
  <c r="E73" i="88"/>
  <c r="F72" i="88"/>
  <c r="E72" i="88"/>
  <c r="E193" i="88"/>
  <c r="H193" i="88"/>
  <c r="E194" i="88"/>
  <c r="H194" i="88"/>
  <c r="E196" i="88"/>
  <c r="H196" i="88"/>
  <c r="E197" i="88"/>
  <c r="H197" i="88"/>
  <c r="I198" i="88"/>
  <c r="J198" i="88"/>
  <c r="L198" i="88"/>
  <c r="M198" i="88"/>
  <c r="I200" i="88"/>
  <c r="J200" i="88"/>
  <c r="L200" i="88"/>
  <c r="M200" i="88"/>
  <c r="H59" i="88"/>
  <c r="E59" i="88"/>
  <c r="H58" i="88"/>
  <c r="E58" i="88"/>
  <c r="H57" i="88"/>
  <c r="E57" i="88"/>
  <c r="H56" i="88"/>
  <c r="E56" i="88"/>
  <c r="H55" i="88"/>
  <c r="E55" i="88"/>
  <c r="H54" i="88"/>
  <c r="E54" i="88"/>
  <c r="H53" i="88"/>
  <c r="E53" i="88"/>
  <c r="H52" i="88"/>
  <c r="E52" i="88"/>
  <c r="H51" i="88"/>
  <c r="E51" i="88"/>
  <c r="H50" i="88"/>
  <c r="E50" i="88"/>
  <c r="H49" i="88"/>
  <c r="E49" i="88"/>
  <c r="H48" i="88"/>
  <c r="E48" i="88"/>
  <c r="H47" i="88"/>
  <c r="E47" i="88"/>
  <c r="H46" i="88"/>
  <c r="E46" i="88"/>
  <c r="H45" i="88"/>
  <c r="E45" i="88"/>
  <c r="H44" i="88"/>
  <c r="E44" i="88"/>
  <c r="H43" i="88"/>
  <c r="E43" i="88"/>
  <c r="H42" i="88"/>
  <c r="E42" i="88"/>
  <c r="H41" i="88"/>
  <c r="E41" i="88"/>
  <c r="H40" i="88"/>
  <c r="E40" i="88"/>
  <c r="H39" i="88"/>
  <c r="E39" i="88"/>
  <c r="H38" i="88"/>
  <c r="E38" i="88"/>
  <c r="H37" i="88"/>
  <c r="E37" i="88"/>
  <c r="H36" i="88"/>
  <c r="E36" i="88"/>
  <c r="H35" i="88"/>
  <c r="E35" i="88"/>
  <c r="H34" i="88"/>
  <c r="E34" i="88"/>
  <c r="H33" i="88"/>
  <c r="E33" i="88"/>
  <c r="H32" i="88"/>
  <c r="E32" i="88"/>
  <c r="H31" i="88"/>
  <c r="E31" i="88"/>
  <c r="H30" i="88"/>
  <c r="E30" i="88"/>
  <c r="U13" i="88"/>
  <c r="V13" i="88"/>
  <c r="W13" i="88"/>
  <c r="Y13" i="88"/>
  <c r="Z13" i="88"/>
  <c r="AA13" i="88"/>
  <c r="U14" i="88"/>
  <c r="V14" i="88"/>
  <c r="W14" i="88"/>
  <c r="Y14" i="88"/>
  <c r="Z14" i="88"/>
  <c r="AA14" i="88"/>
  <c r="U15" i="88"/>
  <c r="V15" i="88"/>
  <c r="W15" i="88"/>
  <c r="Y15" i="88"/>
  <c r="Z15" i="88"/>
  <c r="AA15" i="88"/>
  <c r="U16" i="88"/>
  <c r="V16" i="88"/>
  <c r="W16" i="88"/>
  <c r="Y16" i="88"/>
  <c r="Z16" i="88"/>
  <c r="AA16" i="88"/>
  <c r="U17" i="88"/>
  <c r="V17" i="88"/>
  <c r="W17" i="88"/>
  <c r="Y17" i="88"/>
  <c r="Z17" i="88"/>
  <c r="AA17" i="88"/>
  <c r="U18" i="88"/>
  <c r="V18" i="88"/>
  <c r="W18" i="88"/>
  <c r="Y18" i="88"/>
  <c r="Z18" i="88"/>
  <c r="AA18" i="88"/>
  <c r="U19" i="88"/>
  <c r="V19" i="88"/>
  <c r="W19" i="88"/>
  <c r="Y19" i="88"/>
  <c r="Z19" i="88"/>
  <c r="AA19" i="88"/>
  <c r="U20" i="88"/>
  <c r="V20" i="88"/>
  <c r="W20" i="88"/>
  <c r="Y20" i="88"/>
  <c r="Z20" i="88"/>
  <c r="AA20" i="88"/>
  <c r="U21" i="88"/>
  <c r="V21" i="88"/>
  <c r="W21" i="88"/>
  <c r="Y21" i="88"/>
  <c r="Z21" i="88"/>
  <c r="AA21" i="88"/>
  <c r="L13" i="88"/>
  <c r="M13" i="88"/>
  <c r="N13" i="88"/>
  <c r="O13" i="88"/>
  <c r="P13" i="88"/>
  <c r="R13" i="88"/>
  <c r="S13" i="88"/>
  <c r="T13" i="88"/>
  <c r="L14" i="88"/>
  <c r="M14" i="88"/>
  <c r="N14" i="88"/>
  <c r="O14" i="88"/>
  <c r="P14" i="88"/>
  <c r="R14" i="88"/>
  <c r="S14" i="88"/>
  <c r="T14" i="88"/>
  <c r="L15" i="88"/>
  <c r="M15" i="88"/>
  <c r="N15" i="88"/>
  <c r="O15" i="88"/>
  <c r="P15" i="88"/>
  <c r="R15" i="88"/>
  <c r="S15" i="88"/>
  <c r="T15" i="88"/>
  <c r="L16" i="88"/>
  <c r="M16" i="88"/>
  <c r="N16" i="88"/>
  <c r="O16" i="88"/>
  <c r="P16" i="88"/>
  <c r="R16" i="88"/>
  <c r="S16" i="88"/>
  <c r="T16" i="88"/>
  <c r="L17" i="88"/>
  <c r="M17" i="88"/>
  <c r="N17" i="88"/>
  <c r="O17" i="88"/>
  <c r="P17" i="88"/>
  <c r="R17" i="88"/>
  <c r="S17" i="88"/>
  <c r="T17" i="88"/>
  <c r="L18" i="88"/>
  <c r="M18" i="88"/>
  <c r="N18" i="88"/>
  <c r="O18" i="88"/>
  <c r="P18" i="88"/>
  <c r="R18" i="88"/>
  <c r="S18" i="88"/>
  <c r="T18" i="88"/>
  <c r="L19" i="88"/>
  <c r="M19" i="88"/>
  <c r="N19" i="88"/>
  <c r="O19" i="88"/>
  <c r="P19" i="88"/>
  <c r="R19" i="88"/>
  <c r="S19" i="88"/>
  <c r="T19" i="88"/>
  <c r="L20" i="88"/>
  <c r="M20" i="88"/>
  <c r="N20" i="88"/>
  <c r="O20" i="88"/>
  <c r="P20" i="88"/>
  <c r="R20" i="88"/>
  <c r="S20" i="88"/>
  <c r="T20" i="88"/>
  <c r="L21" i="88"/>
  <c r="M21" i="88"/>
  <c r="N21" i="88"/>
  <c r="O21" i="88"/>
  <c r="P21" i="88"/>
  <c r="R21" i="88"/>
  <c r="S21" i="88"/>
  <c r="T21" i="88"/>
  <c r="K21" i="88"/>
  <c r="J21" i="88"/>
  <c r="I21" i="88"/>
  <c r="H21" i="88"/>
  <c r="G21" i="88"/>
  <c r="F21" i="88"/>
  <c r="K20" i="88"/>
  <c r="J20" i="88"/>
  <c r="I20" i="88"/>
  <c r="H20" i="88"/>
  <c r="G20" i="88"/>
  <c r="F20" i="88"/>
  <c r="K19" i="88"/>
  <c r="J19" i="88"/>
  <c r="I19" i="88"/>
  <c r="H19" i="88"/>
  <c r="G19" i="88"/>
  <c r="F19" i="88"/>
  <c r="K18" i="88"/>
  <c r="J18" i="88"/>
  <c r="I18" i="88"/>
  <c r="H18" i="88"/>
  <c r="G18" i="88"/>
  <c r="F18" i="88"/>
  <c r="K17" i="88"/>
  <c r="J17" i="88"/>
  <c r="I17" i="88"/>
  <c r="H17" i="88"/>
  <c r="G17" i="88"/>
  <c r="F17" i="88"/>
  <c r="K16" i="88"/>
  <c r="J16" i="88"/>
  <c r="I16" i="88"/>
  <c r="H16" i="88"/>
  <c r="G16" i="88"/>
  <c r="F16" i="88"/>
  <c r="K15" i="88"/>
  <c r="J15" i="88"/>
  <c r="I15" i="88"/>
  <c r="H15" i="88"/>
  <c r="G15" i="88"/>
  <c r="F15" i="88"/>
  <c r="K14" i="88"/>
  <c r="J14" i="88"/>
  <c r="I14" i="88"/>
  <c r="H14" i="88"/>
  <c r="G14" i="88"/>
  <c r="F14" i="88"/>
  <c r="K13" i="88"/>
  <c r="J13" i="88"/>
  <c r="I13" i="88"/>
  <c r="H13" i="88"/>
  <c r="G13" i="88"/>
  <c r="F13" i="88"/>
  <c r="C7" i="88"/>
  <c r="C8" i="88"/>
  <c r="C9" i="88"/>
  <c r="C10" i="88"/>
  <c r="C11" i="88"/>
  <c r="C12" i="88"/>
  <c r="C13" i="88"/>
  <c r="C14" i="88"/>
  <c r="C15" i="88"/>
  <c r="C16" i="88"/>
  <c r="C17" i="88"/>
  <c r="C18" i="88"/>
  <c r="C19" i="88"/>
  <c r="C20" i="88"/>
  <c r="C21" i="88"/>
  <c r="C6" i="88"/>
  <c r="U12" i="88"/>
  <c r="L11" i="88"/>
  <c r="L9" i="88"/>
  <c r="M10" i="88"/>
  <c r="M8" i="88"/>
  <c r="M9" i="88"/>
  <c r="M7" i="88"/>
  <c r="L7" i="88"/>
  <c r="M11" i="88"/>
  <c r="M6" i="88"/>
  <c r="L8" i="88"/>
  <c r="L10" i="88"/>
  <c r="L6" i="88"/>
  <c r="K896" i="89" l="1"/>
  <c r="K895" i="89"/>
  <c r="K893" i="89"/>
  <c r="K898" i="89"/>
  <c r="K897" i="89"/>
  <c r="K899" i="89"/>
  <c r="K900" i="89"/>
  <c r="K592" i="89"/>
  <c r="K591" i="89"/>
  <c r="K590" i="89"/>
  <c r="K589" i="89"/>
  <c r="K588" i="89"/>
  <c r="K584" i="89"/>
  <c r="K587" i="89"/>
  <c r="K582" i="89"/>
  <c r="K585" i="89"/>
  <c r="K583" i="89"/>
  <c r="K580" i="89"/>
  <c r="K579" i="89"/>
  <c r="K578" i="89"/>
  <c r="K577" i="89"/>
  <c r="K576" i="89"/>
  <c r="K575" i="89"/>
  <c r="K574" i="89"/>
  <c r="K573" i="89"/>
  <c r="K572" i="89"/>
  <c r="K571" i="89"/>
  <c r="K569" i="89"/>
  <c r="K568" i="89"/>
  <c r="K567" i="89"/>
  <c r="K565" i="89"/>
  <c r="K563" i="89"/>
  <c r="K564" i="89"/>
  <c r="K586" i="89"/>
  <c r="K581" i="89"/>
  <c r="K570" i="89"/>
  <c r="L629" i="89"/>
  <c r="K814" i="89"/>
  <c r="K540" i="89"/>
  <c r="L540" i="89" s="1"/>
  <c r="M540" i="89" s="1"/>
  <c r="N540" i="89" s="1"/>
  <c r="K538" i="89"/>
  <c r="L538" i="89" s="1"/>
  <c r="N533" i="89"/>
  <c r="O533" i="89" s="1"/>
  <c r="P533" i="89" s="1"/>
  <c r="Q533" i="89" s="1"/>
  <c r="R533" i="89" s="1"/>
  <c r="S533" i="89" s="1"/>
  <c r="T533" i="89" s="1"/>
  <c r="U533" i="89" s="1"/>
  <c r="V533" i="89" s="1"/>
  <c r="W533" i="89" s="1"/>
  <c r="X533" i="89" s="1"/>
  <c r="Y533" i="89" s="1"/>
  <c r="Z533" i="89" s="1"/>
  <c r="AA533" i="89" s="1"/>
  <c r="AB533" i="89" s="1"/>
  <c r="I558" i="89"/>
  <c r="J558" i="89" s="1"/>
  <c r="J547" i="89"/>
  <c r="K547" i="89" s="1"/>
  <c r="L559" i="89"/>
  <c r="M559" i="89" s="1"/>
  <c r="K549" i="89"/>
  <c r="L549" i="89" s="1"/>
  <c r="M532" i="89"/>
  <c r="N532" i="89" s="1"/>
  <c r="L537" i="89"/>
  <c r="M537" i="89" s="1"/>
  <c r="I543" i="89"/>
  <c r="I560" i="89"/>
  <c r="I552" i="89"/>
  <c r="J552" i="89" s="1"/>
  <c r="K539" i="89"/>
  <c r="L539" i="89" s="1"/>
  <c r="M544" i="89"/>
  <c r="N544" i="89" s="1"/>
  <c r="O544" i="89" s="1"/>
  <c r="P544" i="89" s="1"/>
  <c r="Q544" i="89" s="1"/>
  <c r="K545" i="89"/>
  <c r="K557" i="89"/>
  <c r="K554" i="89"/>
  <c r="L554" i="89" s="1"/>
  <c r="N548" i="89"/>
  <c r="M534" i="89"/>
  <c r="J561" i="89"/>
  <c r="K561" i="89" s="1"/>
  <c r="M551" i="89"/>
  <c r="J550" i="89"/>
  <c r="L546" i="89"/>
  <c r="M546" i="89" s="1"/>
  <c r="J536" i="89"/>
  <c r="K541" i="89"/>
  <c r="L541" i="89" s="1"/>
  <c r="M541" i="89" s="1"/>
  <c r="L555" i="89"/>
  <c r="M555" i="89" s="1"/>
  <c r="M542" i="89"/>
  <c r="N542" i="89" s="1"/>
  <c r="O542" i="89" s="1"/>
  <c r="J553" i="89"/>
  <c r="K553" i="89" s="1"/>
  <c r="L553" i="89" s="1"/>
  <c r="M556" i="89"/>
  <c r="N556" i="89" s="1"/>
  <c r="F727" i="89"/>
  <c r="H462" i="89"/>
  <c r="I493" i="89" s="1"/>
  <c r="G728" i="89"/>
  <c r="L1495" i="89"/>
  <c r="L1566" i="89" s="1"/>
  <c r="L1588" i="89" s="1"/>
  <c r="G680" i="89"/>
  <c r="M1510" i="89"/>
  <c r="M1504" i="89"/>
  <c r="L1600" i="89"/>
  <c r="M1523" i="89"/>
  <c r="F713" i="89"/>
  <c r="M1501" i="89"/>
  <c r="M1595" i="89"/>
  <c r="M1593" i="89"/>
  <c r="M1591" i="89"/>
  <c r="M1598" i="89"/>
  <c r="M1594" i="89"/>
  <c r="M1596" i="89"/>
  <c r="M1592" i="89"/>
  <c r="M1597" i="89"/>
  <c r="M1516" i="89"/>
  <c r="M1508" i="89"/>
  <c r="N1409" i="89"/>
  <c r="M1509" i="89"/>
  <c r="M1515" i="89"/>
  <c r="M1503" i="89"/>
  <c r="M1506" i="89"/>
  <c r="N1474" i="89"/>
  <c r="O1420" i="89"/>
  <c r="N1487" i="89"/>
  <c r="N1481" i="89"/>
  <c r="M1461" i="89"/>
  <c r="M1460" i="89"/>
  <c r="M1459" i="89"/>
  <c r="M1458" i="89"/>
  <c r="M1457" i="89"/>
  <c r="M1456" i="89"/>
  <c r="M1455" i="89"/>
  <c r="M1454" i="89"/>
  <c r="M1453" i="89"/>
  <c r="M1452" i="89"/>
  <c r="M1450" i="89"/>
  <c r="M1449" i="89"/>
  <c r="M1446" i="89"/>
  <c r="M1444" i="89"/>
  <c r="M1443" i="89"/>
  <c r="M1441" i="89"/>
  <c r="M1438" i="89"/>
  <c r="M1436" i="89"/>
  <c r="M1434" i="89"/>
  <c r="M1451" i="89"/>
  <c r="M1448" i="89"/>
  <c r="M1447" i="89"/>
  <c r="M1445" i="89"/>
  <c r="M1442" i="89"/>
  <c r="M1440" i="89"/>
  <c r="M1439" i="89"/>
  <c r="M1437" i="89"/>
  <c r="M1435" i="89"/>
  <c r="M1433" i="89"/>
  <c r="M1432" i="89"/>
  <c r="M1511" i="89"/>
  <c r="M1513" i="89"/>
  <c r="M1524" i="89"/>
  <c r="M1520" i="89"/>
  <c r="M1517" i="89"/>
  <c r="M1514" i="89"/>
  <c r="O1408" i="89"/>
  <c r="N1475" i="89"/>
  <c r="N1471" i="89"/>
  <c r="M1519" i="89"/>
  <c r="O1410" i="89"/>
  <c r="N1477" i="89"/>
  <c r="N1473" i="89"/>
  <c r="N1493" i="89"/>
  <c r="O1400" i="89"/>
  <c r="N1467" i="89"/>
  <c r="O1413" i="89"/>
  <c r="N1480" i="89"/>
  <c r="M1505" i="89"/>
  <c r="M1522" i="89"/>
  <c r="N1490" i="89"/>
  <c r="O1427" i="89"/>
  <c r="N1494" i="89"/>
  <c r="O1405" i="89"/>
  <c r="N1472" i="89"/>
  <c r="M1521" i="89"/>
  <c r="N1412" i="89"/>
  <c r="M1512" i="89"/>
  <c r="M1479" i="89"/>
  <c r="L1528" i="89"/>
  <c r="O1415" i="89"/>
  <c r="N1482" i="89"/>
  <c r="N1492" i="89"/>
  <c r="O1422" i="89"/>
  <c r="N1489" i="89"/>
  <c r="N1478" i="89"/>
  <c r="O1411" i="89"/>
  <c r="O1402" i="89"/>
  <c r="O1414" i="89"/>
  <c r="O1424" i="89"/>
  <c r="O1423" i="89"/>
  <c r="O1403" i="89"/>
  <c r="O1426" i="89"/>
  <c r="O1407" i="89"/>
  <c r="O1406" i="89"/>
  <c r="O1398" i="89"/>
  <c r="O1404" i="89"/>
  <c r="O1399" i="89"/>
  <c r="O1425" i="89"/>
  <c r="O1419" i="89"/>
  <c r="O1401" i="89"/>
  <c r="O1416" i="89"/>
  <c r="N1483" i="89"/>
  <c r="M1527" i="89"/>
  <c r="M1525" i="89"/>
  <c r="O1417" i="89"/>
  <c r="M1499" i="89"/>
  <c r="M1507" i="89"/>
  <c r="N1466" i="89"/>
  <c r="N1469" i="89"/>
  <c r="M1476" i="89"/>
  <c r="N1465" i="89"/>
  <c r="M1502" i="89"/>
  <c r="L1462" i="89"/>
  <c r="N1418" i="89"/>
  <c r="M1485" i="89"/>
  <c r="M1518" i="89"/>
  <c r="M1526" i="89"/>
  <c r="M1500" i="89"/>
  <c r="O1421" i="89"/>
  <c r="N1488" i="89"/>
  <c r="N1486" i="89"/>
  <c r="N1491" i="89"/>
  <c r="F688" i="89"/>
  <c r="F721" i="89"/>
  <c r="G610" i="89"/>
  <c r="G755" i="89" s="1"/>
  <c r="G455" i="89"/>
  <c r="F733" i="89"/>
  <c r="N1389" i="89"/>
  <c r="N1526" i="89" s="1"/>
  <c r="O1390" i="89"/>
  <c r="F676" i="89"/>
  <c r="G444" i="89"/>
  <c r="H475" i="89" s="1"/>
  <c r="H599" i="89" s="1"/>
  <c r="H744" i="89" s="1"/>
  <c r="H484" i="89"/>
  <c r="H608" i="89" s="1"/>
  <c r="H753" i="89" s="1"/>
  <c r="K855" i="89"/>
  <c r="G452" i="89"/>
  <c r="H483" i="89" s="1"/>
  <c r="H607" i="89" s="1"/>
  <c r="H752" i="89" s="1"/>
  <c r="J963" i="89"/>
  <c r="F720" i="89"/>
  <c r="G729" i="89"/>
  <c r="K856" i="89"/>
  <c r="F707" i="89"/>
  <c r="K851" i="89"/>
  <c r="K831" i="89"/>
  <c r="K843" i="89"/>
  <c r="G621" i="89"/>
  <c r="G766" i="89" s="1"/>
  <c r="G466" i="89"/>
  <c r="K948" i="89"/>
  <c r="K926" i="89"/>
  <c r="L927" i="89"/>
  <c r="K935" i="89"/>
  <c r="K961" i="89"/>
  <c r="K941" i="89"/>
  <c r="K947" i="89"/>
  <c r="K962" i="89"/>
  <c r="K832" i="89"/>
  <c r="G458" i="89"/>
  <c r="F692" i="89"/>
  <c r="G450" i="89"/>
  <c r="H481" i="89" s="1"/>
  <c r="F719" i="89"/>
  <c r="F673" i="89"/>
  <c r="F697" i="89"/>
  <c r="H696" i="89"/>
  <c r="K852" i="89"/>
  <c r="G449" i="89"/>
  <c r="H480" i="89" s="1"/>
  <c r="F711" i="89"/>
  <c r="K837" i="89"/>
  <c r="G465" i="89"/>
  <c r="H496" i="89" s="1"/>
  <c r="H620" i="89" s="1"/>
  <c r="H765" i="89" s="1"/>
  <c r="K844" i="89"/>
  <c r="K859" i="89"/>
  <c r="K846" i="89"/>
  <c r="K834" i="89"/>
  <c r="K836" i="89"/>
  <c r="K857" i="89"/>
  <c r="K913" i="89"/>
  <c r="K838" i="89"/>
  <c r="H600" i="89"/>
  <c r="H745" i="89" s="1"/>
  <c r="H445" i="89"/>
  <c r="I476" i="89" s="1"/>
  <c r="G446" i="89"/>
  <c r="G678" i="89"/>
  <c r="F698" i="89"/>
  <c r="F681" i="89"/>
  <c r="G467" i="89"/>
  <c r="H498" i="89" s="1"/>
  <c r="H622" i="89" s="1"/>
  <c r="H767" i="89" s="1"/>
  <c r="I463" i="89"/>
  <c r="J494" i="89" s="1"/>
  <c r="J618" i="89" s="1"/>
  <c r="J763" i="89" s="1"/>
  <c r="G460" i="89"/>
  <c r="H491" i="89" s="1"/>
  <c r="F672" i="89"/>
  <c r="J945" i="89"/>
  <c r="J946" i="89"/>
  <c r="J949" i="89" s="1"/>
  <c r="K944" i="89" s="1"/>
  <c r="I470" i="89"/>
  <c r="I439" i="89" s="1"/>
  <c r="K840" i="89"/>
  <c r="K833" i="89"/>
  <c r="K847" i="89"/>
  <c r="F679" i="89"/>
  <c r="F712" i="89"/>
  <c r="K835" i="89"/>
  <c r="G459" i="89"/>
  <c r="K848" i="89"/>
  <c r="K850" i="89"/>
  <c r="H602" i="89"/>
  <c r="H747" i="89" s="1"/>
  <c r="H594" i="89"/>
  <c r="G614" i="89"/>
  <c r="G759" i="89" s="1"/>
  <c r="K858" i="89"/>
  <c r="K841" i="89"/>
  <c r="G487" i="89"/>
  <c r="G601" i="89"/>
  <c r="G746" i="89" s="1"/>
  <c r="F694" i="89"/>
  <c r="K853" i="89"/>
  <c r="G622" i="89"/>
  <c r="G767" i="89" s="1"/>
  <c r="G482" i="89"/>
  <c r="K839" i="89"/>
  <c r="F693" i="89"/>
  <c r="F726" i="89"/>
  <c r="H474" i="89"/>
  <c r="G461" i="89"/>
  <c r="K849" i="89"/>
  <c r="K854" i="89"/>
  <c r="B352" i="89"/>
  <c r="B385" i="89" s="1"/>
  <c r="B416" i="89" s="1"/>
  <c r="B447" i="89" s="1"/>
  <c r="B138" i="89"/>
  <c r="L375" i="89"/>
  <c r="I618" i="89"/>
  <c r="I763" i="89" s="1"/>
  <c r="G464" i="89"/>
  <c r="G448" i="89"/>
  <c r="I830" i="89"/>
  <c r="H860" i="89"/>
  <c r="G615" i="89"/>
  <c r="G760" i="89" s="1"/>
  <c r="G616" i="89"/>
  <c r="G761" i="89" s="1"/>
  <c r="F701" i="89"/>
  <c r="F734" i="89"/>
  <c r="H485" i="89"/>
  <c r="G595" i="89"/>
  <c r="G740" i="89" s="1"/>
  <c r="G865" i="89"/>
  <c r="G864" i="89"/>
  <c r="G866" i="89"/>
  <c r="G861" i="89"/>
  <c r="G862" i="89" s="1"/>
  <c r="F739" i="89"/>
  <c r="G623" i="89"/>
  <c r="G768" i="89" s="1"/>
  <c r="D269" i="89"/>
  <c r="H472" i="89"/>
  <c r="G440" i="89"/>
  <c r="G468" i="89"/>
  <c r="D974" i="89"/>
  <c r="D907" i="89"/>
  <c r="E28" i="89" s="1"/>
  <c r="L823" i="89"/>
  <c r="G686" i="89"/>
  <c r="G719" i="89"/>
  <c r="G594" i="89"/>
  <c r="G672" i="89" s="1"/>
  <c r="K842" i="89"/>
  <c r="K845" i="89"/>
  <c r="G488" i="89"/>
  <c r="H447" i="89"/>
  <c r="X18" i="88"/>
  <c r="X14" i="88"/>
  <c r="X19" i="88"/>
  <c r="X17" i="88"/>
  <c r="X21" i="88"/>
  <c r="X13" i="88"/>
  <c r="X20" i="88"/>
  <c r="X15" i="88"/>
  <c r="X16" i="88"/>
  <c r="Q21" i="88"/>
  <c r="Q20" i="88"/>
  <c r="Q19" i="88"/>
  <c r="Q18" i="88"/>
  <c r="Q17" i="88"/>
  <c r="Q16" i="88"/>
  <c r="Q15" i="88"/>
  <c r="Q14" i="88"/>
  <c r="Q13" i="88"/>
  <c r="M12" i="88"/>
  <c r="R12" i="88"/>
  <c r="P12" i="88"/>
  <c r="S12" i="88"/>
  <c r="L12" i="88"/>
  <c r="O12" i="88"/>
  <c r="T12" i="88"/>
  <c r="N12" i="88"/>
  <c r="Y12" i="88"/>
  <c r="C154" i="79" a="1"/>
  <c r="C142" i="79" a="1"/>
  <c r="C158" i="79" a="1"/>
  <c r="C151" i="79" a="1"/>
  <c r="C145" i="79" a="1"/>
  <c r="C137" i="79" a="1"/>
  <c r="C139" i="79" a="1"/>
  <c r="C132" i="79" a="1"/>
  <c r="C150" i="79" a="1"/>
  <c r="C146" i="79" a="1"/>
  <c r="C135" i="79" a="1"/>
  <c r="C156" i="79" a="1"/>
  <c r="C149" i="79" a="1"/>
  <c r="C136" i="79" a="1"/>
  <c r="C157" i="79" a="1"/>
  <c r="C140" i="79" a="1"/>
  <c r="C147" i="79" a="1"/>
  <c r="C148" i="79" a="1"/>
  <c r="C133" i="79" a="1"/>
  <c r="C144" i="79" a="1"/>
  <c r="C143" i="79" a="1"/>
  <c r="C131" i="79" a="1"/>
  <c r="C130" i="79" a="1"/>
  <c r="C141" i="79" a="1"/>
  <c r="C134" i="79" a="1"/>
  <c r="C155" i="79" a="1"/>
  <c r="C152" i="79" a="1"/>
  <c r="C138" i="79" a="1"/>
  <c r="C153" i="79" a="1"/>
  <c r="M629" i="89" l="1"/>
  <c r="L814" i="89"/>
  <c r="L913" i="89"/>
  <c r="L897" i="89"/>
  <c r="L896" i="89"/>
  <c r="L895" i="89"/>
  <c r="L893" i="89"/>
  <c r="L898" i="89"/>
  <c r="L900" i="89"/>
  <c r="L899" i="89"/>
  <c r="L592" i="89"/>
  <c r="L591" i="89"/>
  <c r="L590" i="89"/>
  <c r="L589" i="89"/>
  <c r="L588" i="89"/>
  <c r="L587" i="89"/>
  <c r="L586" i="89"/>
  <c r="L585" i="89"/>
  <c r="L584" i="89"/>
  <c r="L583" i="89"/>
  <c r="L582" i="89"/>
  <c r="L581" i="89"/>
  <c r="L580" i="89"/>
  <c r="L579" i="89"/>
  <c r="L578" i="89"/>
  <c r="L577" i="89"/>
  <c r="L576" i="89"/>
  <c r="L575" i="89"/>
  <c r="L574" i="89"/>
  <c r="L573" i="89"/>
  <c r="L572" i="89"/>
  <c r="L571" i="89"/>
  <c r="L569" i="89"/>
  <c r="L568" i="89"/>
  <c r="L567" i="89"/>
  <c r="L565" i="89"/>
  <c r="L564" i="89"/>
  <c r="L563" i="89"/>
  <c r="L570" i="89"/>
  <c r="M538" i="89"/>
  <c r="K558" i="89"/>
  <c r="L558" i="89" s="1"/>
  <c r="M558" i="89" s="1"/>
  <c r="N558" i="89" s="1"/>
  <c r="L545" i="89"/>
  <c r="M545" i="89" s="1"/>
  <c r="N545" i="89" s="1"/>
  <c r="O545" i="89" s="1"/>
  <c r="P545" i="89" s="1"/>
  <c r="Q545" i="89" s="1"/>
  <c r="R545" i="89" s="1"/>
  <c r="S545" i="89" s="1"/>
  <c r="T545" i="89" s="1"/>
  <c r="U545" i="89" s="1"/>
  <c r="V545" i="89" s="1"/>
  <c r="W545" i="89" s="1"/>
  <c r="X545" i="89" s="1"/>
  <c r="Y545" i="89" s="1"/>
  <c r="Z545" i="89" s="1"/>
  <c r="AA545" i="89" s="1"/>
  <c r="AB545" i="89" s="1"/>
  <c r="N559" i="89"/>
  <c r="O559" i="89" s="1"/>
  <c r="P559" i="89" s="1"/>
  <c r="O532" i="89"/>
  <c r="P532" i="89" s="1"/>
  <c r="Q532" i="89" s="1"/>
  <c r="L561" i="89"/>
  <c r="M561" i="89" s="1"/>
  <c r="J543" i="89"/>
  <c r="K543" i="89" s="1"/>
  <c r="L543" i="89" s="1"/>
  <c r="M543" i="89" s="1"/>
  <c r="N543" i="89" s="1"/>
  <c r="L547" i="89"/>
  <c r="R544" i="89"/>
  <c r="S544" i="89" s="1"/>
  <c r="T544" i="89" s="1"/>
  <c r="U544" i="89" s="1"/>
  <c r="V544" i="89" s="1"/>
  <c r="W544" i="89" s="1"/>
  <c r="X544" i="89" s="1"/>
  <c r="Y544" i="89" s="1"/>
  <c r="Z544" i="89" s="1"/>
  <c r="AA544" i="89" s="1"/>
  <c r="AB544" i="89" s="1"/>
  <c r="N534" i="89"/>
  <c r="N551" i="89"/>
  <c r="O551" i="89" s="1"/>
  <c r="P542" i="89"/>
  <c r="Q542" i="89" s="1"/>
  <c r="R542" i="89" s="1"/>
  <c r="S542" i="89" s="1"/>
  <c r="T542" i="89" s="1"/>
  <c r="U542" i="89" s="1"/>
  <c r="V542" i="89" s="1"/>
  <c r="W542" i="89" s="1"/>
  <c r="X542" i="89" s="1"/>
  <c r="Y542" i="89" s="1"/>
  <c r="Z542" i="89" s="1"/>
  <c r="AA542" i="89" s="1"/>
  <c r="AB542" i="89" s="1"/>
  <c r="M549" i="89"/>
  <c r="N549" i="89" s="1"/>
  <c r="O549" i="89" s="1"/>
  <c r="P549" i="89" s="1"/>
  <c r="Q549" i="89" s="1"/>
  <c r="R549" i="89" s="1"/>
  <c r="S549" i="89" s="1"/>
  <c r="T549" i="89" s="1"/>
  <c r="U549" i="89" s="1"/>
  <c r="V549" i="89" s="1"/>
  <c r="W549" i="89" s="1"/>
  <c r="X549" i="89" s="1"/>
  <c r="Y549" i="89" s="1"/>
  <c r="Z549" i="89" s="1"/>
  <c r="AA549" i="89" s="1"/>
  <c r="AB549" i="89" s="1"/>
  <c r="M554" i="89"/>
  <c r="N554" i="89" s="1"/>
  <c r="N541" i="89"/>
  <c r="O541" i="89" s="1"/>
  <c r="P541" i="89" s="1"/>
  <c r="M553" i="89"/>
  <c r="N555" i="89"/>
  <c r="K536" i="89"/>
  <c r="N546" i="89"/>
  <c r="O546" i="89" s="1"/>
  <c r="P546" i="89" s="1"/>
  <c r="Q546" i="89" s="1"/>
  <c r="R546" i="89" s="1"/>
  <c r="S546" i="89" s="1"/>
  <c r="T546" i="89" s="1"/>
  <c r="U546" i="89" s="1"/>
  <c r="V546" i="89" s="1"/>
  <c r="W546" i="89" s="1"/>
  <c r="X546" i="89" s="1"/>
  <c r="Y546" i="89" s="1"/>
  <c r="Z546" i="89" s="1"/>
  <c r="AA546" i="89" s="1"/>
  <c r="AB546" i="89" s="1"/>
  <c r="K550" i="89"/>
  <c r="H477" i="89"/>
  <c r="H601" i="89" s="1"/>
  <c r="H746" i="89" s="1"/>
  <c r="G679" i="89"/>
  <c r="J560" i="89"/>
  <c r="K560" i="89" s="1"/>
  <c r="O548" i="89"/>
  <c r="P548" i="89" s="1"/>
  <c r="M539" i="89"/>
  <c r="N539" i="89" s="1"/>
  <c r="O539" i="89" s="1"/>
  <c r="P539" i="89" s="1"/>
  <c r="Q539" i="89" s="1"/>
  <c r="R539" i="89" s="1"/>
  <c r="S539" i="89" s="1"/>
  <c r="T539" i="89" s="1"/>
  <c r="U539" i="89" s="1"/>
  <c r="V539" i="89" s="1"/>
  <c r="W539" i="89" s="1"/>
  <c r="X539" i="89" s="1"/>
  <c r="Y539" i="89" s="1"/>
  <c r="Z539" i="89" s="1"/>
  <c r="AA539" i="89" s="1"/>
  <c r="AB539" i="89" s="1"/>
  <c r="N537" i="89"/>
  <c r="O540" i="89"/>
  <c r="O556" i="89"/>
  <c r="P556" i="89" s="1"/>
  <c r="Q556" i="89" s="1"/>
  <c r="L557" i="89"/>
  <c r="K552" i="89"/>
  <c r="G695" i="89"/>
  <c r="L1603" i="89"/>
  <c r="N1524" i="89"/>
  <c r="G713" i="89"/>
  <c r="N1502" i="89"/>
  <c r="M1495" i="89"/>
  <c r="M1566" i="89" s="1"/>
  <c r="M1588" i="89" s="1"/>
  <c r="N1514" i="89"/>
  <c r="N1593" i="89"/>
  <c r="N1596" i="89"/>
  <c r="N1594" i="89"/>
  <c r="N1595" i="89"/>
  <c r="N1591" i="89"/>
  <c r="N1598" i="89"/>
  <c r="N1597" i="89"/>
  <c r="N1592" i="89"/>
  <c r="N1519" i="89"/>
  <c r="M1528" i="89"/>
  <c r="N1498" i="89"/>
  <c r="N1515" i="89"/>
  <c r="N1505" i="89"/>
  <c r="M1600" i="89"/>
  <c r="P1404" i="89"/>
  <c r="O1471" i="89"/>
  <c r="O1481" i="89"/>
  <c r="N1523" i="89"/>
  <c r="P1400" i="89"/>
  <c r="O1467" i="89"/>
  <c r="O1465" i="89"/>
  <c r="P1411" i="89"/>
  <c r="P1405" i="89"/>
  <c r="P1422" i="89"/>
  <c r="P1414" i="89"/>
  <c r="P1424" i="89"/>
  <c r="P1398" i="89"/>
  <c r="P1406" i="89"/>
  <c r="P1413" i="89"/>
  <c r="P1427" i="89"/>
  <c r="P1403" i="89"/>
  <c r="P1426" i="89"/>
  <c r="P1415" i="89"/>
  <c r="P1401" i="89"/>
  <c r="P1419" i="89"/>
  <c r="O1418" i="89"/>
  <c r="N1518" i="89"/>
  <c r="N1485" i="89"/>
  <c r="N1499" i="89"/>
  <c r="N1516" i="89"/>
  <c r="O1473" i="89"/>
  <c r="O1478" i="89"/>
  <c r="N1511" i="89"/>
  <c r="N1504" i="89"/>
  <c r="N1457" i="89"/>
  <c r="N1458" i="89"/>
  <c r="N1459" i="89"/>
  <c r="N1451" i="89"/>
  <c r="N1450" i="89"/>
  <c r="N1449" i="89"/>
  <c r="N1448" i="89"/>
  <c r="N1447" i="89"/>
  <c r="N1446" i="89"/>
  <c r="N1445" i="89"/>
  <c r="N1444" i="89"/>
  <c r="N1443" i="89"/>
  <c r="N1442" i="89"/>
  <c r="N1441" i="89"/>
  <c r="N1440" i="89"/>
  <c r="N1439" i="89"/>
  <c r="N1438" i="89"/>
  <c r="N1437" i="89"/>
  <c r="N1436" i="89"/>
  <c r="N1435" i="89"/>
  <c r="N1434" i="89"/>
  <c r="N1433" i="89"/>
  <c r="N1432" i="89"/>
  <c r="N1460" i="89"/>
  <c r="N1452" i="89"/>
  <c r="N1461" i="89"/>
  <c r="N1453" i="89"/>
  <c r="N1454" i="89"/>
  <c r="N1456" i="89"/>
  <c r="N1455" i="89"/>
  <c r="N1503" i="89"/>
  <c r="N1517" i="89"/>
  <c r="N1501" i="89"/>
  <c r="N1521" i="89"/>
  <c r="P1416" i="89"/>
  <c r="O1483" i="89"/>
  <c r="P1407" i="89"/>
  <c r="O1474" i="89"/>
  <c r="O1482" i="89"/>
  <c r="O1472" i="89"/>
  <c r="N1506" i="89"/>
  <c r="P1402" i="89"/>
  <c r="O1469" i="89"/>
  <c r="O1468" i="89"/>
  <c r="O1493" i="89"/>
  <c r="N1522" i="89"/>
  <c r="N1513" i="89"/>
  <c r="N1508" i="89"/>
  <c r="M1462" i="89"/>
  <c r="N1520" i="89"/>
  <c r="P1421" i="89"/>
  <c r="O1488" i="89"/>
  <c r="O1486" i="89"/>
  <c r="O1470" i="89"/>
  <c r="N1527" i="89"/>
  <c r="O1480" i="89"/>
  <c r="N1510" i="89"/>
  <c r="P1408" i="89"/>
  <c r="O1475" i="89"/>
  <c r="O1409" i="89"/>
  <c r="N1509" i="89"/>
  <c r="N1476" i="89"/>
  <c r="P1417" i="89"/>
  <c r="O1484" i="89"/>
  <c r="P1425" i="89"/>
  <c r="O1492" i="89"/>
  <c r="P1423" i="89"/>
  <c r="O1490" i="89"/>
  <c r="O1489" i="89"/>
  <c r="O1494" i="89"/>
  <c r="N1500" i="89"/>
  <c r="P1420" i="89"/>
  <c r="O1487" i="89"/>
  <c r="P1399" i="89"/>
  <c r="O1466" i="89"/>
  <c r="O1491" i="89"/>
  <c r="N1525" i="89"/>
  <c r="O1412" i="89"/>
  <c r="N1512" i="89"/>
  <c r="N1479" i="89"/>
  <c r="P1410" i="89"/>
  <c r="O1477" i="89"/>
  <c r="N1507" i="89"/>
  <c r="H486" i="89"/>
  <c r="F700" i="89"/>
  <c r="O1389" i="89"/>
  <c r="O1514" i="89" s="1"/>
  <c r="P1390" i="89"/>
  <c r="H444" i="89"/>
  <c r="I475" i="89" s="1"/>
  <c r="H453" i="89"/>
  <c r="G677" i="89"/>
  <c r="K963" i="89"/>
  <c r="G683" i="89"/>
  <c r="G685" i="89"/>
  <c r="H452" i="89"/>
  <c r="I483" i="89" s="1"/>
  <c r="I607" i="89" s="1"/>
  <c r="I752" i="89" s="1"/>
  <c r="H489" i="89"/>
  <c r="H613" i="89" s="1"/>
  <c r="H758" i="89" s="1"/>
  <c r="F706" i="89"/>
  <c r="H497" i="89"/>
  <c r="H621" i="89" s="1"/>
  <c r="H766" i="89" s="1"/>
  <c r="L948" i="89"/>
  <c r="L941" i="89"/>
  <c r="L947" i="89"/>
  <c r="L935" i="89"/>
  <c r="L926" i="89"/>
  <c r="M927" i="89"/>
  <c r="L961" i="89"/>
  <c r="L962" i="89"/>
  <c r="F725" i="89"/>
  <c r="F730" i="89"/>
  <c r="H729" i="89"/>
  <c r="H465" i="89"/>
  <c r="H443" i="89"/>
  <c r="I474" i="89" s="1"/>
  <c r="I598" i="89" s="1"/>
  <c r="I743" i="89" s="1"/>
  <c r="F714" i="89"/>
  <c r="G682" i="89"/>
  <c r="I696" i="89"/>
  <c r="H441" i="89"/>
  <c r="G700" i="89"/>
  <c r="G868" i="89"/>
  <c r="H711" i="89"/>
  <c r="H467" i="89"/>
  <c r="I498" i="89" s="1"/>
  <c r="I462" i="89"/>
  <c r="J493" i="89" s="1"/>
  <c r="J617" i="89" s="1"/>
  <c r="J762" i="89" s="1"/>
  <c r="H449" i="89"/>
  <c r="I480" i="89" s="1"/>
  <c r="I604" i="89" s="1"/>
  <c r="I749" i="89" s="1"/>
  <c r="G693" i="89"/>
  <c r="G711" i="89"/>
  <c r="G456" i="89"/>
  <c r="H487" i="89" s="1"/>
  <c r="J470" i="89"/>
  <c r="J439" i="89" s="1"/>
  <c r="K945" i="89"/>
  <c r="K946" i="89"/>
  <c r="K949" i="89" s="1"/>
  <c r="L944" i="89" s="1"/>
  <c r="L842" i="89"/>
  <c r="H499" i="89"/>
  <c r="L852" i="89"/>
  <c r="D936" i="89"/>
  <c r="M270" i="89"/>
  <c r="H270" i="89"/>
  <c r="J63" i="89" s="1"/>
  <c r="L63" i="89" s="1"/>
  <c r="H269" i="89"/>
  <c r="H272" i="89"/>
  <c r="J65" i="89" s="1"/>
  <c r="L65" i="89" s="1"/>
  <c r="M268" i="89"/>
  <c r="H271" i="89"/>
  <c r="J64" i="89" s="1"/>
  <c r="L64" i="89" s="1"/>
  <c r="H460" i="89"/>
  <c r="L843" i="89"/>
  <c r="M375" i="89"/>
  <c r="L850" i="89"/>
  <c r="L835" i="89"/>
  <c r="L845" i="89"/>
  <c r="L838" i="89"/>
  <c r="L857" i="89"/>
  <c r="B353" i="89"/>
  <c r="B386" i="89" s="1"/>
  <c r="B417" i="89" s="1"/>
  <c r="B448" i="89" s="1"/>
  <c r="B139" i="89"/>
  <c r="L841" i="89"/>
  <c r="L856" i="89"/>
  <c r="G674" i="89"/>
  <c r="G707" i="89"/>
  <c r="L844" i="89"/>
  <c r="F684" i="89"/>
  <c r="F717" i="89"/>
  <c r="G705" i="89"/>
  <c r="H672" i="89"/>
  <c r="H705" i="89"/>
  <c r="L831" i="89"/>
  <c r="H596" i="89"/>
  <c r="H741" i="89" s="1"/>
  <c r="I445" i="89"/>
  <c r="H615" i="89"/>
  <c r="H760" i="89" s="1"/>
  <c r="L854" i="89"/>
  <c r="G451" i="89"/>
  <c r="L859" i="89"/>
  <c r="L848" i="89"/>
  <c r="L847" i="89"/>
  <c r="I478" i="89"/>
  <c r="L855" i="89"/>
  <c r="H450" i="89"/>
  <c r="L836" i="89"/>
  <c r="H604" i="89"/>
  <c r="H749" i="89" s="1"/>
  <c r="H861" i="89"/>
  <c r="H862" i="89" s="1"/>
  <c r="H865" i="89"/>
  <c r="H864" i="89"/>
  <c r="H866" i="89"/>
  <c r="L849" i="89"/>
  <c r="G676" i="89"/>
  <c r="G709" i="89"/>
  <c r="G606" i="89"/>
  <c r="G751" i="89" s="1"/>
  <c r="L833" i="89"/>
  <c r="F690" i="89"/>
  <c r="F723" i="89"/>
  <c r="M823" i="89"/>
  <c r="G691" i="89"/>
  <c r="G724" i="89"/>
  <c r="H605" i="89"/>
  <c r="H750" i="89" s="1"/>
  <c r="G687" i="89"/>
  <c r="G720" i="89"/>
  <c r="I860" i="89"/>
  <c r="J830" i="89"/>
  <c r="H492" i="89"/>
  <c r="L839" i="89"/>
  <c r="L853" i="89"/>
  <c r="L832" i="89"/>
  <c r="I600" i="89"/>
  <c r="I745" i="89" s="1"/>
  <c r="L851" i="89"/>
  <c r="G612" i="89"/>
  <c r="G757" i="89" s="1"/>
  <c r="L846" i="89"/>
  <c r="L834" i="89"/>
  <c r="H609" i="89"/>
  <c r="H754" i="89" s="1"/>
  <c r="H479" i="89"/>
  <c r="H598" i="89"/>
  <c r="H743" i="89" s="1"/>
  <c r="F689" i="89"/>
  <c r="F722" i="89"/>
  <c r="L858" i="89"/>
  <c r="H695" i="89"/>
  <c r="H728" i="89"/>
  <c r="H739" i="89"/>
  <c r="G457" i="89"/>
  <c r="G739" i="89"/>
  <c r="L837" i="89"/>
  <c r="H471" i="89"/>
  <c r="H440" i="89" s="1"/>
  <c r="D271" i="89"/>
  <c r="D288" i="89" s="1"/>
  <c r="G826" i="89"/>
  <c r="H454" i="89"/>
  <c r="H495" i="89"/>
  <c r="J463" i="89"/>
  <c r="G611" i="89"/>
  <c r="G756" i="89" s="1"/>
  <c r="H490" i="89"/>
  <c r="L840" i="89"/>
  <c r="I617" i="89"/>
  <c r="I762" i="89" s="1"/>
  <c r="L22" i="88"/>
  <c r="Q12" i="88"/>
  <c r="M22" i="88"/>
  <c r="C135" i="79"/>
  <c r="G36" i="88" s="1"/>
  <c r="C143" i="79"/>
  <c r="G44" i="88" s="1"/>
  <c r="C147" i="79"/>
  <c r="G48" i="88" s="1"/>
  <c r="C151" i="79"/>
  <c r="G52" i="88" s="1"/>
  <c r="C155" i="79"/>
  <c r="G56" i="88" s="1"/>
  <c r="C131" i="79"/>
  <c r="G32" i="88" s="1"/>
  <c r="C132" i="79"/>
  <c r="G33" i="88" s="1"/>
  <c r="C140" i="79"/>
  <c r="G41" i="88" s="1"/>
  <c r="C148" i="79"/>
  <c r="G49" i="88" s="1"/>
  <c r="C156" i="79"/>
  <c r="G57" i="88" s="1"/>
  <c r="C139" i="79"/>
  <c r="G40" i="88" s="1"/>
  <c r="C136" i="79"/>
  <c r="G37" i="88" s="1"/>
  <c r="C144" i="79"/>
  <c r="G45" i="88" s="1"/>
  <c r="C152" i="79"/>
  <c r="G53" i="88" s="1"/>
  <c r="C133" i="79"/>
  <c r="G34" i="88" s="1"/>
  <c r="C141" i="79"/>
  <c r="G42" i="88" s="1"/>
  <c r="C153" i="79"/>
  <c r="G54" i="88" s="1"/>
  <c r="C137" i="79"/>
  <c r="G38" i="88" s="1"/>
  <c r="C145" i="79"/>
  <c r="G46" i="88" s="1"/>
  <c r="C149" i="79"/>
  <c r="G50" i="88" s="1"/>
  <c r="C157" i="79"/>
  <c r="G58" i="88" s="1"/>
  <c r="C134" i="79"/>
  <c r="G35" i="88" s="1"/>
  <c r="C142" i="79"/>
  <c r="G43" i="88" s="1"/>
  <c r="C154" i="79"/>
  <c r="G55" i="88" s="1"/>
  <c r="C130" i="79"/>
  <c r="G31" i="88" s="1"/>
  <c r="C138" i="79"/>
  <c r="G39" i="88" s="1"/>
  <c r="C146" i="79"/>
  <c r="G47" i="88" s="1"/>
  <c r="C150" i="79"/>
  <c r="G51" i="88" s="1"/>
  <c r="C158" i="79"/>
  <c r="G59" i="88" s="1"/>
  <c r="D9" i="86"/>
  <c r="D9" i="85"/>
  <c r="D9" i="84"/>
  <c r="D9" i="82"/>
  <c r="D9" i="81"/>
  <c r="M592" i="89" l="1"/>
  <c r="M591" i="89"/>
  <c r="M590" i="89"/>
  <c r="M589" i="89"/>
  <c r="M588" i="89"/>
  <c r="M587" i="89"/>
  <c r="M586" i="89"/>
  <c r="M585" i="89"/>
  <c r="M582" i="89"/>
  <c r="M581" i="89"/>
  <c r="M568" i="89"/>
  <c r="M578" i="89"/>
  <c r="M574" i="89"/>
  <c r="M569" i="89"/>
  <c r="M567" i="89"/>
  <c r="M563" i="89"/>
  <c r="M583" i="89"/>
  <c r="M565" i="89"/>
  <c r="M579" i="89"/>
  <c r="M575" i="89"/>
  <c r="M571" i="89"/>
  <c r="M577" i="89"/>
  <c r="M573" i="89"/>
  <c r="M580" i="89"/>
  <c r="M584" i="89"/>
  <c r="M576" i="89"/>
  <c r="M564" i="89"/>
  <c r="M572" i="89"/>
  <c r="M570" i="89"/>
  <c r="N629" i="89"/>
  <c r="M814" i="89"/>
  <c r="M913" i="89"/>
  <c r="M898" i="89"/>
  <c r="M897" i="89"/>
  <c r="M896" i="89"/>
  <c r="M895" i="89"/>
  <c r="M893" i="89"/>
  <c r="M900" i="89"/>
  <c r="M899" i="89"/>
  <c r="N561" i="89"/>
  <c r="O561" i="89" s="1"/>
  <c r="H446" i="89"/>
  <c r="I477" i="89" s="1"/>
  <c r="N538" i="89"/>
  <c r="O538" i="89" s="1"/>
  <c r="P538" i="89" s="1"/>
  <c r="Q538" i="89" s="1"/>
  <c r="R538" i="89" s="1"/>
  <c r="S538" i="89" s="1"/>
  <c r="T538" i="89" s="1"/>
  <c r="O558" i="89"/>
  <c r="P558" i="89" s="1"/>
  <c r="Q558" i="89" s="1"/>
  <c r="R558" i="89" s="1"/>
  <c r="S558" i="89" s="1"/>
  <c r="T558" i="89" s="1"/>
  <c r="U558" i="89" s="1"/>
  <c r="V558" i="89" s="1"/>
  <c r="W558" i="89" s="1"/>
  <c r="X558" i="89" s="1"/>
  <c r="Y558" i="89" s="1"/>
  <c r="Z558" i="89" s="1"/>
  <c r="AA558" i="89" s="1"/>
  <c r="AB558" i="89" s="1"/>
  <c r="O534" i="89"/>
  <c r="P534" i="89" s="1"/>
  <c r="P551" i="89"/>
  <c r="Q551" i="89" s="1"/>
  <c r="R551" i="89" s="1"/>
  <c r="S551" i="89" s="1"/>
  <c r="T551" i="89" s="1"/>
  <c r="U551" i="89" s="1"/>
  <c r="V551" i="89" s="1"/>
  <c r="W551" i="89" s="1"/>
  <c r="X551" i="89" s="1"/>
  <c r="Y551" i="89" s="1"/>
  <c r="Z551" i="89" s="1"/>
  <c r="AA551" i="89" s="1"/>
  <c r="AB551" i="89" s="1"/>
  <c r="Q559" i="89"/>
  <c r="R559" i="89" s="1"/>
  <c r="S559" i="89" s="1"/>
  <c r="T559" i="89" s="1"/>
  <c r="U559" i="89" s="1"/>
  <c r="V559" i="89" s="1"/>
  <c r="W559" i="89" s="1"/>
  <c r="X559" i="89" s="1"/>
  <c r="Y559" i="89" s="1"/>
  <c r="Z559" i="89" s="1"/>
  <c r="AA559" i="89" s="1"/>
  <c r="AB559" i="89" s="1"/>
  <c r="M547" i="89"/>
  <c r="N547" i="89" s="1"/>
  <c r="Q541" i="89"/>
  <c r="R541" i="89" s="1"/>
  <c r="S541" i="89" s="1"/>
  <c r="T541" i="89" s="1"/>
  <c r="U541" i="89" s="1"/>
  <c r="V541" i="89" s="1"/>
  <c r="W541" i="89" s="1"/>
  <c r="X541" i="89" s="1"/>
  <c r="Y541" i="89" s="1"/>
  <c r="Z541" i="89" s="1"/>
  <c r="AA541" i="89" s="1"/>
  <c r="AB541" i="89" s="1"/>
  <c r="O554" i="89"/>
  <c r="P554" i="89" s="1"/>
  <c r="Q554" i="89" s="1"/>
  <c r="R532" i="89"/>
  <c r="S532" i="89" s="1"/>
  <c r="T532" i="89" s="1"/>
  <c r="U532" i="89" s="1"/>
  <c r="V532" i="89" s="1"/>
  <c r="W532" i="89" s="1"/>
  <c r="X532" i="89" s="1"/>
  <c r="Y532" i="89" s="1"/>
  <c r="O543" i="89"/>
  <c r="P543" i="89" s="1"/>
  <c r="L536" i="89"/>
  <c r="R556" i="89"/>
  <c r="S556" i="89" s="1"/>
  <c r="T556" i="89" s="1"/>
  <c r="U556" i="89" s="1"/>
  <c r="V556" i="89" s="1"/>
  <c r="W556" i="89" s="1"/>
  <c r="X556" i="89" s="1"/>
  <c r="Y556" i="89" s="1"/>
  <c r="Z556" i="89" s="1"/>
  <c r="AA556" i="89" s="1"/>
  <c r="AB556" i="89" s="1"/>
  <c r="N553" i="89"/>
  <c r="O553" i="89" s="1"/>
  <c r="P553" i="89" s="1"/>
  <c r="L560" i="89"/>
  <c r="M560" i="89" s="1"/>
  <c r="M557" i="89"/>
  <c r="N557" i="89" s="1"/>
  <c r="L552" i="89"/>
  <c r="M552" i="89" s="1"/>
  <c r="N552" i="89" s="1"/>
  <c r="P540" i="89"/>
  <c r="Q540" i="89" s="1"/>
  <c r="R540" i="89" s="1"/>
  <c r="Q548" i="89"/>
  <c r="R548" i="89" s="1"/>
  <c r="S548" i="89" s="1"/>
  <c r="T548" i="89" s="1"/>
  <c r="U548" i="89" s="1"/>
  <c r="V548" i="89" s="1"/>
  <c r="W548" i="89" s="1"/>
  <c r="X548" i="89" s="1"/>
  <c r="Y548" i="89" s="1"/>
  <c r="Z548" i="89" s="1"/>
  <c r="AA548" i="89" s="1"/>
  <c r="AB548" i="89" s="1"/>
  <c r="L550" i="89"/>
  <c r="M550" i="89" s="1"/>
  <c r="N550" i="89" s="1"/>
  <c r="O550" i="89" s="1"/>
  <c r="P550" i="89" s="1"/>
  <c r="Q550" i="89" s="1"/>
  <c r="R550" i="89" s="1"/>
  <c r="O537" i="89"/>
  <c r="P537" i="89" s="1"/>
  <c r="Q537" i="89" s="1"/>
  <c r="R537" i="89" s="1"/>
  <c r="S537" i="89" s="1"/>
  <c r="T537" i="89" s="1"/>
  <c r="U537" i="89" s="1"/>
  <c r="V537" i="89" s="1"/>
  <c r="W537" i="89" s="1"/>
  <c r="X537" i="89" s="1"/>
  <c r="Y537" i="89" s="1"/>
  <c r="Z537" i="89" s="1"/>
  <c r="AA537" i="89" s="1"/>
  <c r="AB537" i="89" s="1"/>
  <c r="O555" i="89"/>
  <c r="P555" i="89" s="1"/>
  <c r="Q555" i="89" s="1"/>
  <c r="R555" i="89" s="1"/>
  <c r="S555" i="89" s="1"/>
  <c r="T555" i="89" s="1"/>
  <c r="U555" i="89" s="1"/>
  <c r="V555" i="89" s="1"/>
  <c r="W555" i="89" s="1"/>
  <c r="X555" i="89" s="1"/>
  <c r="Y555" i="89" s="1"/>
  <c r="Z555" i="89" s="1"/>
  <c r="AA555" i="89" s="1"/>
  <c r="AB555" i="89" s="1"/>
  <c r="M1603" i="89"/>
  <c r="N1495" i="89"/>
  <c r="N1566" i="89" s="1"/>
  <c r="N1588" i="89" s="1"/>
  <c r="O1515" i="89"/>
  <c r="O1520" i="89"/>
  <c r="O1501" i="89"/>
  <c r="O1500" i="89"/>
  <c r="O1594" i="89"/>
  <c r="O1598" i="89"/>
  <c r="O1595" i="89"/>
  <c r="O1596" i="89"/>
  <c r="O1593" i="89"/>
  <c r="O1591" i="89"/>
  <c r="O1597" i="89"/>
  <c r="O1592" i="89"/>
  <c r="N1600" i="89"/>
  <c r="N1603" i="89" s="1"/>
  <c r="O1513" i="89"/>
  <c r="O1523" i="89"/>
  <c r="Q1417" i="89"/>
  <c r="P1484" i="89"/>
  <c r="O1521" i="89"/>
  <c r="O1505" i="89"/>
  <c r="Q1416" i="89"/>
  <c r="P1483" i="89"/>
  <c r="P1482" i="89"/>
  <c r="P1481" i="89"/>
  <c r="P1467" i="89"/>
  <c r="Q1423" i="89"/>
  <c r="P1490" i="89"/>
  <c r="N1528" i="89"/>
  <c r="P1409" i="89"/>
  <c r="O1476" i="89"/>
  <c r="O1509" i="89"/>
  <c r="O1502" i="89"/>
  <c r="O1507" i="89"/>
  <c r="Q1427" i="89"/>
  <c r="P1494" i="89"/>
  <c r="P1478" i="89"/>
  <c r="P1412" i="89"/>
  <c r="O1479" i="89"/>
  <c r="O1512" i="89"/>
  <c r="P1470" i="89"/>
  <c r="O1510" i="89"/>
  <c r="O1524" i="89"/>
  <c r="O1525" i="89"/>
  <c r="O1503" i="89"/>
  <c r="P1480" i="89"/>
  <c r="O1498" i="89"/>
  <c r="O1504" i="89"/>
  <c r="Q1420" i="89"/>
  <c r="P1487" i="89"/>
  <c r="P1472" i="89"/>
  <c r="O1527" i="89"/>
  <c r="Q1425" i="89"/>
  <c r="P1492" i="89"/>
  <c r="O1508" i="89"/>
  <c r="P1469" i="89"/>
  <c r="Q1407" i="89"/>
  <c r="P1474" i="89"/>
  <c r="O1511" i="89"/>
  <c r="P1418" i="89"/>
  <c r="O1485" i="89"/>
  <c r="O1518" i="89"/>
  <c r="Q1406" i="89"/>
  <c r="P1473" i="89"/>
  <c r="Q1421" i="89"/>
  <c r="P1488" i="89"/>
  <c r="Q1426" i="89"/>
  <c r="P1493" i="89"/>
  <c r="Q1405" i="89"/>
  <c r="Q1402" i="89"/>
  <c r="Q1408" i="89"/>
  <c r="Q1424" i="89"/>
  <c r="Q1414" i="89"/>
  <c r="Q1411" i="89"/>
  <c r="Q1404" i="89"/>
  <c r="Q1403" i="89"/>
  <c r="Q1413" i="89"/>
  <c r="Q1415" i="89"/>
  <c r="Q1400" i="89"/>
  <c r="Q1410" i="89"/>
  <c r="P1477" i="89"/>
  <c r="O1499" i="89"/>
  <c r="O1522" i="89"/>
  <c r="P1475" i="89"/>
  <c r="O1519" i="89"/>
  <c r="O1516" i="89"/>
  <c r="Q1419" i="89"/>
  <c r="P1486" i="89"/>
  <c r="Q1398" i="89"/>
  <c r="P1465" i="89"/>
  <c r="P1471" i="89"/>
  <c r="Q1422" i="89"/>
  <c r="P1489" i="89"/>
  <c r="O1458" i="89"/>
  <c r="O1459" i="89"/>
  <c r="O1451" i="89"/>
  <c r="O1450" i="89"/>
  <c r="O1449" i="89"/>
  <c r="O1448" i="89"/>
  <c r="O1447" i="89"/>
  <c r="O1446" i="89"/>
  <c r="O1445" i="89"/>
  <c r="O1444" i="89"/>
  <c r="O1443" i="89"/>
  <c r="O1460" i="89"/>
  <c r="O1452" i="89"/>
  <c r="O1461" i="89"/>
  <c r="O1453" i="89"/>
  <c r="O1454" i="89"/>
  <c r="O1455" i="89"/>
  <c r="O1457" i="89"/>
  <c r="O1456" i="89"/>
  <c r="O1440" i="89"/>
  <c r="O1438" i="89"/>
  <c r="O1436" i="89"/>
  <c r="O1439" i="89"/>
  <c r="O1437" i="89"/>
  <c r="O1432" i="89"/>
  <c r="O1441" i="89"/>
  <c r="O1435" i="89"/>
  <c r="O1442" i="89"/>
  <c r="O1434" i="89"/>
  <c r="O1433" i="89"/>
  <c r="Q1399" i="89"/>
  <c r="P1466" i="89"/>
  <c r="O1517" i="89"/>
  <c r="O1526" i="89"/>
  <c r="N1462" i="89"/>
  <c r="O1506" i="89"/>
  <c r="Q1401" i="89"/>
  <c r="P1468" i="89"/>
  <c r="P1491" i="89"/>
  <c r="H455" i="89"/>
  <c r="G721" i="89"/>
  <c r="G688" i="89"/>
  <c r="H677" i="89"/>
  <c r="M851" i="89"/>
  <c r="P1389" i="89"/>
  <c r="P1500" i="89" s="1"/>
  <c r="Q1390" i="89"/>
  <c r="I484" i="89"/>
  <c r="I608" i="89" s="1"/>
  <c r="I753" i="89" s="1"/>
  <c r="G710" i="89"/>
  <c r="G716" i="89"/>
  <c r="L963" i="89"/>
  <c r="G715" i="89"/>
  <c r="G718" i="89"/>
  <c r="I452" i="89"/>
  <c r="I718" i="89" s="1"/>
  <c r="H458" i="89"/>
  <c r="I489" i="89" s="1"/>
  <c r="I613" i="89" s="1"/>
  <c r="I758" i="89" s="1"/>
  <c r="H718" i="89"/>
  <c r="I496" i="89"/>
  <c r="I620" i="89" s="1"/>
  <c r="I765" i="89" s="1"/>
  <c r="H676" i="89"/>
  <c r="G712" i="89"/>
  <c r="G699" i="89"/>
  <c r="G732" i="89"/>
  <c r="M948" i="89"/>
  <c r="M941" i="89"/>
  <c r="N927" i="89"/>
  <c r="M935" i="89"/>
  <c r="M961" i="89"/>
  <c r="M926" i="89"/>
  <c r="M962" i="89"/>
  <c r="M947" i="89"/>
  <c r="H466" i="89"/>
  <c r="G726" i="89"/>
  <c r="I472" i="89"/>
  <c r="I596" i="89" s="1"/>
  <c r="I741" i="89" s="1"/>
  <c r="H678" i="89"/>
  <c r="G722" i="89"/>
  <c r="H700" i="89"/>
  <c r="I444" i="89"/>
  <c r="J475" i="89" s="1"/>
  <c r="I729" i="89"/>
  <c r="H459" i="89"/>
  <c r="I490" i="89" s="1"/>
  <c r="I614" i="89" s="1"/>
  <c r="I759" i="89" s="1"/>
  <c r="I443" i="89"/>
  <c r="M858" i="89"/>
  <c r="H868" i="89"/>
  <c r="M834" i="89"/>
  <c r="M832" i="89"/>
  <c r="M848" i="89"/>
  <c r="H468" i="89"/>
  <c r="M840" i="89"/>
  <c r="M837" i="89"/>
  <c r="M855" i="89"/>
  <c r="G698" i="89"/>
  <c r="G731" i="89"/>
  <c r="M271" i="89"/>
  <c r="G733" i="89"/>
  <c r="H611" i="89"/>
  <c r="H756" i="89" s="1"/>
  <c r="H456" i="89"/>
  <c r="I487" i="89" s="1"/>
  <c r="H448" i="89"/>
  <c r="I479" i="89" s="1"/>
  <c r="I695" i="89"/>
  <c r="H682" i="89"/>
  <c r="I449" i="89"/>
  <c r="J480" i="89" s="1"/>
  <c r="I447" i="89"/>
  <c r="J478" i="89" s="1"/>
  <c r="H461" i="89"/>
  <c r="K470" i="89"/>
  <c r="M849" i="89"/>
  <c r="B140" i="89"/>
  <c r="B354" i="89"/>
  <c r="B387" i="89" s="1"/>
  <c r="B418" i="89" s="1"/>
  <c r="B449" i="89" s="1"/>
  <c r="I471" i="89"/>
  <c r="H616" i="89"/>
  <c r="H761" i="89" s="1"/>
  <c r="H680" i="89"/>
  <c r="H713" i="89"/>
  <c r="M857" i="89"/>
  <c r="N375" i="89"/>
  <c r="E932" i="89"/>
  <c r="M842" i="89"/>
  <c r="H619" i="89"/>
  <c r="H764" i="89" s="1"/>
  <c r="H464" i="89"/>
  <c r="M853" i="89"/>
  <c r="K830" i="89"/>
  <c r="J860" i="89"/>
  <c r="H826" i="89"/>
  <c r="M844" i="89"/>
  <c r="M838" i="89"/>
  <c r="I622" i="89"/>
  <c r="I767" i="89" s="1"/>
  <c r="G692" i="89"/>
  <c r="G725" i="89"/>
  <c r="H614" i="89"/>
  <c r="H759" i="89" s="1"/>
  <c r="G681" i="89"/>
  <c r="G714" i="89"/>
  <c r="M846" i="89"/>
  <c r="M839" i="89"/>
  <c r="I861" i="89"/>
  <c r="I862" i="89" s="1"/>
  <c r="I865" i="89"/>
  <c r="I864" i="89"/>
  <c r="I866" i="89"/>
  <c r="I594" i="89"/>
  <c r="I672" i="89" s="1"/>
  <c r="M836" i="89"/>
  <c r="I602" i="89"/>
  <c r="I747" i="89" s="1"/>
  <c r="M856" i="89"/>
  <c r="J462" i="89"/>
  <c r="M852" i="89"/>
  <c r="I485" i="89"/>
  <c r="H488" i="89"/>
  <c r="H603" i="89"/>
  <c r="H748" i="89" s="1"/>
  <c r="N823" i="89"/>
  <c r="M833" i="89"/>
  <c r="I481" i="89"/>
  <c r="M847" i="89"/>
  <c r="H482" i="89"/>
  <c r="M841" i="89"/>
  <c r="G701" i="89"/>
  <c r="G734" i="89"/>
  <c r="K494" i="89"/>
  <c r="H698" i="89"/>
  <c r="H731" i="89"/>
  <c r="M854" i="89"/>
  <c r="M831" i="89"/>
  <c r="M835" i="89"/>
  <c r="H280" i="89"/>
  <c r="H281" i="89" s="1"/>
  <c r="J62" i="89"/>
  <c r="L946" i="89"/>
  <c r="L949" i="89" s="1"/>
  <c r="M944" i="89" s="1"/>
  <c r="L945" i="89"/>
  <c r="D290" i="89"/>
  <c r="G673" i="89"/>
  <c r="G706" i="89"/>
  <c r="J476" i="89"/>
  <c r="M845" i="89"/>
  <c r="M850" i="89"/>
  <c r="M843" i="89"/>
  <c r="H623" i="89"/>
  <c r="H768" i="89" s="1"/>
  <c r="H674" i="89"/>
  <c r="H707" i="89"/>
  <c r="G697" i="89"/>
  <c r="G730" i="89"/>
  <c r="I599" i="89"/>
  <c r="I744" i="89" s="1"/>
  <c r="I467" i="89"/>
  <c r="G694" i="89"/>
  <c r="G727" i="89"/>
  <c r="M859" i="89"/>
  <c r="H686" i="89"/>
  <c r="H719" i="89"/>
  <c r="I491" i="89"/>
  <c r="D9" i="73"/>
  <c r="O629" i="89" l="1"/>
  <c r="N814" i="89"/>
  <c r="N898" i="89"/>
  <c r="N897" i="89"/>
  <c r="N896" i="89"/>
  <c r="N895" i="89"/>
  <c r="N893" i="89"/>
  <c r="N900" i="89"/>
  <c r="N899" i="89"/>
  <c r="N588" i="89"/>
  <c r="N582" i="89"/>
  <c r="N589" i="89"/>
  <c r="N587" i="89"/>
  <c r="N590" i="89"/>
  <c r="N591" i="89"/>
  <c r="N583" i="89"/>
  <c r="N580" i="89"/>
  <c r="N579" i="89"/>
  <c r="N578" i="89"/>
  <c r="N577" i="89"/>
  <c r="N576" i="89"/>
  <c r="N575" i="89"/>
  <c r="N574" i="89"/>
  <c r="N573" i="89"/>
  <c r="N572" i="89"/>
  <c r="N571" i="89"/>
  <c r="N569" i="89"/>
  <c r="N568" i="89"/>
  <c r="N567" i="89"/>
  <c r="N565" i="89"/>
  <c r="N564" i="89"/>
  <c r="N563" i="89"/>
  <c r="N592" i="89"/>
  <c r="N585" i="89"/>
  <c r="N581" i="89"/>
  <c r="N586" i="89"/>
  <c r="N584" i="89"/>
  <c r="N570" i="89"/>
  <c r="U538" i="89"/>
  <c r="V538" i="89" s="1"/>
  <c r="W538" i="89" s="1"/>
  <c r="X538" i="89" s="1"/>
  <c r="Y538" i="89" s="1"/>
  <c r="Z538" i="89" s="1"/>
  <c r="AA538" i="89" s="1"/>
  <c r="AB538" i="89" s="1"/>
  <c r="N560" i="89"/>
  <c r="O560" i="89" s="1"/>
  <c r="Q534" i="89"/>
  <c r="R534" i="89" s="1"/>
  <c r="Z532" i="89"/>
  <c r="AA532" i="89" s="1"/>
  <c r="AB532" i="89" s="1"/>
  <c r="R554" i="89"/>
  <c r="O547" i="89"/>
  <c r="P547" i="89" s="1"/>
  <c r="S540" i="89"/>
  <c r="T540" i="89" s="1"/>
  <c r="U540" i="89" s="1"/>
  <c r="V540" i="89" s="1"/>
  <c r="Q553" i="89"/>
  <c r="R553" i="89" s="1"/>
  <c r="S553" i="89" s="1"/>
  <c r="T553" i="89" s="1"/>
  <c r="U553" i="89" s="1"/>
  <c r="V553" i="89" s="1"/>
  <c r="W553" i="89" s="1"/>
  <c r="X553" i="89" s="1"/>
  <c r="Y553" i="89" s="1"/>
  <c r="Z553" i="89" s="1"/>
  <c r="AA553" i="89" s="1"/>
  <c r="AB553" i="89" s="1"/>
  <c r="S550" i="89"/>
  <c r="T550" i="89" s="1"/>
  <c r="U550" i="89" s="1"/>
  <c r="V550" i="89" s="1"/>
  <c r="W550" i="89" s="1"/>
  <c r="X550" i="89" s="1"/>
  <c r="Y550" i="89" s="1"/>
  <c r="Z550" i="89" s="1"/>
  <c r="AA550" i="89" s="1"/>
  <c r="AB550" i="89" s="1"/>
  <c r="Q543" i="89"/>
  <c r="R543" i="89" s="1"/>
  <c r="S543" i="89" s="1"/>
  <c r="T543" i="89" s="1"/>
  <c r="U543" i="89" s="1"/>
  <c r="V543" i="89" s="1"/>
  <c r="W543" i="89" s="1"/>
  <c r="X543" i="89" s="1"/>
  <c r="Y543" i="89" s="1"/>
  <c r="Z543" i="89" s="1"/>
  <c r="O557" i="89"/>
  <c r="P557" i="89" s="1"/>
  <c r="Q557" i="89" s="1"/>
  <c r="R557" i="89" s="1"/>
  <c r="P561" i="89"/>
  <c r="Q561" i="89" s="1"/>
  <c r="R561" i="89" s="1"/>
  <c r="S561" i="89" s="1"/>
  <c r="T561" i="89" s="1"/>
  <c r="U561" i="89" s="1"/>
  <c r="V561" i="89" s="1"/>
  <c r="W561" i="89" s="1"/>
  <c r="X561" i="89" s="1"/>
  <c r="Y561" i="89" s="1"/>
  <c r="Z561" i="89" s="1"/>
  <c r="AA561" i="89" s="1"/>
  <c r="AB561" i="89" s="1"/>
  <c r="M536" i="89"/>
  <c r="N536" i="89" s="1"/>
  <c r="O536" i="89" s="1"/>
  <c r="P536" i="89" s="1"/>
  <c r="Q536" i="89" s="1"/>
  <c r="R536" i="89" s="1"/>
  <c r="S536" i="89" s="1"/>
  <c r="T536" i="89" s="1"/>
  <c r="U536" i="89" s="1"/>
  <c r="V536" i="89" s="1"/>
  <c r="W536" i="89" s="1"/>
  <c r="X536" i="89" s="1"/>
  <c r="Y536" i="89" s="1"/>
  <c r="Z536" i="89" s="1"/>
  <c r="AA536" i="89" s="1"/>
  <c r="AB536" i="89" s="1"/>
  <c r="O552" i="89"/>
  <c r="P552" i="89" s="1"/>
  <c r="Q552" i="89" s="1"/>
  <c r="R552" i="89" s="1"/>
  <c r="S552" i="89" s="1"/>
  <c r="T552" i="89" s="1"/>
  <c r="U552" i="89" s="1"/>
  <c r="V552" i="89" s="1"/>
  <c r="W552" i="89" s="1"/>
  <c r="X552" i="89" s="1"/>
  <c r="Y552" i="89" s="1"/>
  <c r="Z552" i="89" s="1"/>
  <c r="AA552" i="89" s="1"/>
  <c r="AB552" i="89" s="1"/>
  <c r="O375" i="89"/>
  <c r="O1600" i="89"/>
  <c r="P1510" i="89"/>
  <c r="P1520" i="89"/>
  <c r="P1515" i="89"/>
  <c r="P1598" i="89"/>
  <c r="P1593" i="89"/>
  <c r="P1591" i="89"/>
  <c r="P1594" i="89"/>
  <c r="P1595" i="89"/>
  <c r="P1596" i="89"/>
  <c r="P1597" i="89"/>
  <c r="P1592" i="89"/>
  <c r="P1501" i="89"/>
  <c r="P1522" i="89"/>
  <c r="P1525" i="89"/>
  <c r="O1528" i="89"/>
  <c r="O1495" i="89"/>
  <c r="O1566" i="89" s="1"/>
  <c r="O1588" i="89" s="1"/>
  <c r="O1603" i="89" s="1"/>
  <c r="R1399" i="89"/>
  <c r="Q1466" i="89"/>
  <c r="R1426" i="89"/>
  <c r="Q1493" i="89"/>
  <c r="R1422" i="89"/>
  <c r="Q1489" i="89"/>
  <c r="P1519" i="89"/>
  <c r="R1404" i="89"/>
  <c r="Q1471" i="89"/>
  <c r="P1526" i="89"/>
  <c r="R1401" i="89"/>
  <c r="Q1468" i="89"/>
  <c r="R1420" i="89"/>
  <c r="Q1487" i="89"/>
  <c r="P1504" i="89"/>
  <c r="R1410" i="89"/>
  <c r="Q1477" i="89"/>
  <c r="R1424" i="89"/>
  <c r="Q1491" i="89"/>
  <c r="P1521" i="89"/>
  <c r="P1511" i="89"/>
  <c r="Q1409" i="89"/>
  <c r="P1509" i="89"/>
  <c r="P1476" i="89"/>
  <c r="Q1412" i="89"/>
  <c r="P1479" i="89"/>
  <c r="P1512" i="89"/>
  <c r="R1419" i="89"/>
  <c r="Q1486" i="89"/>
  <c r="R1400" i="89"/>
  <c r="Q1467" i="89"/>
  <c r="Q1475" i="89"/>
  <c r="R1421" i="89"/>
  <c r="Q1488" i="89"/>
  <c r="R1425" i="89"/>
  <c r="Q1492" i="89"/>
  <c r="P1503" i="89"/>
  <c r="P1514" i="89"/>
  <c r="P1517" i="89"/>
  <c r="R1405" i="89"/>
  <c r="R1402" i="89"/>
  <c r="R1408" i="89"/>
  <c r="R1414" i="89"/>
  <c r="R1413" i="89"/>
  <c r="P1524" i="89"/>
  <c r="P1498" i="89"/>
  <c r="P1508" i="89"/>
  <c r="R1415" i="89"/>
  <c r="Q1482" i="89"/>
  <c r="Q1469" i="89"/>
  <c r="P1506" i="89"/>
  <c r="P1507" i="89"/>
  <c r="P1513" i="89"/>
  <c r="P1527" i="89"/>
  <c r="P1523" i="89"/>
  <c r="R1411" i="89"/>
  <c r="Q1478" i="89"/>
  <c r="R1416" i="89"/>
  <c r="Q1483" i="89"/>
  <c r="Q1418" i="89"/>
  <c r="P1518" i="89"/>
  <c r="P1485" i="89"/>
  <c r="P1459" i="89"/>
  <c r="P1451" i="89"/>
  <c r="P1450" i="89"/>
  <c r="P1449" i="89"/>
  <c r="P1448" i="89"/>
  <c r="P1447" i="89"/>
  <c r="P1446" i="89"/>
  <c r="P1445" i="89"/>
  <c r="P1443" i="89"/>
  <c r="P1442" i="89"/>
  <c r="P1460" i="89"/>
  <c r="P1452" i="89"/>
  <c r="P1461" i="89"/>
  <c r="P1453" i="89"/>
  <c r="P1454" i="89"/>
  <c r="P1455" i="89"/>
  <c r="P1456" i="89"/>
  <c r="P1458" i="89"/>
  <c r="P1457" i="89"/>
  <c r="P1439" i="89"/>
  <c r="P1436" i="89"/>
  <c r="P1444" i="89"/>
  <c r="P1438" i="89"/>
  <c r="P1437" i="89"/>
  <c r="P1432" i="89"/>
  <c r="P1435" i="89"/>
  <c r="P1434" i="89"/>
  <c r="P1441" i="89"/>
  <c r="P1433" i="89"/>
  <c r="P1440" i="89"/>
  <c r="Q1480" i="89"/>
  <c r="Q1472" i="89"/>
  <c r="R1407" i="89"/>
  <c r="Q1474" i="89"/>
  <c r="P1505" i="89"/>
  <c r="R1427" i="89"/>
  <c r="Q1494" i="89"/>
  <c r="R1417" i="89"/>
  <c r="Q1484" i="89"/>
  <c r="Q1481" i="89"/>
  <c r="P1499" i="89"/>
  <c r="O1462" i="89"/>
  <c r="R1398" i="89"/>
  <c r="Q1465" i="89"/>
  <c r="R1403" i="89"/>
  <c r="Q1470" i="89"/>
  <c r="R1406" i="89"/>
  <c r="Q1473" i="89"/>
  <c r="P1502" i="89"/>
  <c r="R1423" i="89"/>
  <c r="Q1490" i="89"/>
  <c r="P1516" i="89"/>
  <c r="I486" i="89"/>
  <c r="I610" i="89" s="1"/>
  <c r="I755" i="89" s="1"/>
  <c r="H610" i="89"/>
  <c r="H755" i="89" s="1"/>
  <c r="R1390" i="89"/>
  <c r="Q1389" i="89"/>
  <c r="Q1503" i="89" s="1"/>
  <c r="H710" i="89"/>
  <c r="I453" i="89"/>
  <c r="J484" i="89" s="1"/>
  <c r="J608" i="89" s="1"/>
  <c r="J753" i="89" s="1"/>
  <c r="I685" i="89"/>
  <c r="I458" i="89"/>
  <c r="J483" i="89"/>
  <c r="J607" i="89" s="1"/>
  <c r="J752" i="89" s="1"/>
  <c r="I441" i="89"/>
  <c r="J472" i="89" s="1"/>
  <c r="I465" i="89"/>
  <c r="H691" i="89"/>
  <c r="H685" i="89"/>
  <c r="I677" i="89"/>
  <c r="H709" i="89"/>
  <c r="H725" i="89"/>
  <c r="H733" i="89"/>
  <c r="I499" i="89"/>
  <c r="I623" i="89" s="1"/>
  <c r="I768" i="89" s="1"/>
  <c r="M963" i="89"/>
  <c r="N961" i="89"/>
  <c r="N962" i="89"/>
  <c r="O927" i="89"/>
  <c r="N948" i="89"/>
  <c r="N941" i="89"/>
  <c r="N935" i="89"/>
  <c r="N947" i="89"/>
  <c r="N926" i="89"/>
  <c r="G689" i="89"/>
  <c r="I497" i="89"/>
  <c r="J474" i="89"/>
  <c r="J598" i="89" s="1"/>
  <c r="J743" i="89" s="1"/>
  <c r="H681" i="89"/>
  <c r="H715" i="89"/>
  <c r="I459" i="89"/>
  <c r="J490" i="89" s="1"/>
  <c r="I682" i="89"/>
  <c r="I680" i="89"/>
  <c r="K463" i="89"/>
  <c r="L494" i="89" s="1"/>
  <c r="L618" i="89" s="1"/>
  <c r="L763" i="89" s="1"/>
  <c r="N847" i="89"/>
  <c r="N834" i="89"/>
  <c r="J447" i="89"/>
  <c r="K478" i="89" s="1"/>
  <c r="J449" i="89"/>
  <c r="K480" i="89" s="1"/>
  <c r="H689" i="89"/>
  <c r="I460" i="89"/>
  <c r="I728" i="89"/>
  <c r="H694" i="89"/>
  <c r="I492" i="89"/>
  <c r="I616" i="89" s="1"/>
  <c r="I761" i="89" s="1"/>
  <c r="I705" i="89"/>
  <c r="H595" i="89"/>
  <c r="H673" i="89" s="1"/>
  <c r="J498" i="89"/>
  <c r="N843" i="89"/>
  <c r="M945" i="89"/>
  <c r="M946" i="89"/>
  <c r="M949" i="89" s="1"/>
  <c r="N944" i="89" s="1"/>
  <c r="N848" i="89"/>
  <c r="I676" i="89"/>
  <c r="I709" i="89"/>
  <c r="I601" i="89"/>
  <c r="I746" i="89" s="1"/>
  <c r="I605" i="89"/>
  <c r="I750" i="89" s="1"/>
  <c r="H612" i="89"/>
  <c r="H757" i="89" s="1"/>
  <c r="I739" i="89"/>
  <c r="N832" i="89"/>
  <c r="N840" i="89"/>
  <c r="B355" i="89"/>
  <c r="B388" i="89" s="1"/>
  <c r="B419" i="89" s="1"/>
  <c r="B450" i="89" s="1"/>
  <c r="B141" i="89"/>
  <c r="K594" i="89"/>
  <c r="J444" i="89"/>
  <c r="N850" i="89"/>
  <c r="H701" i="89"/>
  <c r="H734" i="89"/>
  <c r="N855" i="89"/>
  <c r="I446" i="89"/>
  <c r="I603" i="89"/>
  <c r="I748" i="89" s="1"/>
  <c r="H457" i="89"/>
  <c r="N858" i="89"/>
  <c r="N837" i="89"/>
  <c r="N842" i="89"/>
  <c r="J600" i="89"/>
  <c r="J745" i="89" s="1"/>
  <c r="D942" i="89"/>
  <c r="M288" i="89"/>
  <c r="H301" i="89"/>
  <c r="M311" i="89"/>
  <c r="G684" i="89"/>
  <c r="G717" i="89"/>
  <c r="I868" i="89"/>
  <c r="N844" i="89"/>
  <c r="I495" i="89"/>
  <c r="I595" i="89"/>
  <c r="I740" i="89" s="1"/>
  <c r="J604" i="89"/>
  <c r="J749" i="89" s="1"/>
  <c r="N913" i="89"/>
  <c r="N859" i="89"/>
  <c r="N845" i="89"/>
  <c r="J599" i="89"/>
  <c r="J744" i="89" s="1"/>
  <c r="D291" i="89"/>
  <c r="N851" i="89"/>
  <c r="H451" i="89"/>
  <c r="N833" i="89"/>
  <c r="N852" i="89"/>
  <c r="N836" i="89"/>
  <c r="N839" i="89"/>
  <c r="E934" i="89"/>
  <c r="E936" i="89" s="1"/>
  <c r="F932" i="89" s="1"/>
  <c r="E933" i="89"/>
  <c r="N857" i="89"/>
  <c r="I440" i="89"/>
  <c r="I678" i="89"/>
  <c r="I711" i="89"/>
  <c r="L62" i="89"/>
  <c r="L73" i="89" s="1"/>
  <c r="J73" i="89"/>
  <c r="H606" i="89"/>
  <c r="H751" i="89" s="1"/>
  <c r="K493" i="89"/>
  <c r="H687" i="89"/>
  <c r="H720" i="89"/>
  <c r="N846" i="89"/>
  <c r="N838" i="89"/>
  <c r="J864" i="89"/>
  <c r="J861" i="89"/>
  <c r="J862" i="89" s="1"/>
  <c r="J866" i="89"/>
  <c r="J865" i="89"/>
  <c r="N849" i="89"/>
  <c r="J594" i="89"/>
  <c r="J705" i="89" s="1"/>
  <c r="J696" i="89"/>
  <c r="J729" i="89"/>
  <c r="I609" i="89"/>
  <c r="I754" i="89" s="1"/>
  <c r="K860" i="89"/>
  <c r="L830" i="89"/>
  <c r="I611" i="89"/>
  <c r="I756" i="89" s="1"/>
  <c r="H693" i="89"/>
  <c r="H726" i="89"/>
  <c r="J445" i="89"/>
  <c r="N831" i="89"/>
  <c r="I448" i="89"/>
  <c r="H683" i="89"/>
  <c r="H716" i="89"/>
  <c r="I615" i="89"/>
  <c r="I760" i="89" s="1"/>
  <c r="N835" i="89"/>
  <c r="N854" i="89"/>
  <c r="H679" i="89"/>
  <c r="H712" i="89"/>
  <c r="K618" i="89"/>
  <c r="K763" i="89" s="1"/>
  <c r="N841" i="89"/>
  <c r="I450" i="89"/>
  <c r="G690" i="89"/>
  <c r="G723" i="89"/>
  <c r="I454" i="89"/>
  <c r="N856" i="89"/>
  <c r="J602" i="89"/>
  <c r="J747" i="89" s="1"/>
  <c r="I826" i="89"/>
  <c r="N853" i="89"/>
  <c r="I456" i="89"/>
  <c r="K439" i="89"/>
  <c r="E962" i="81"/>
  <c r="E962" i="82"/>
  <c r="E962" i="83"/>
  <c r="E962" i="84"/>
  <c r="E962" i="85"/>
  <c r="E962" i="86"/>
  <c r="E962" i="87"/>
  <c r="E962" i="73"/>
  <c r="J20" i="74"/>
  <c r="I20" i="74"/>
  <c r="J19" i="74"/>
  <c r="I19" i="74"/>
  <c r="J18" i="74"/>
  <c r="I18" i="74"/>
  <c r="J17" i="74"/>
  <c r="I17" i="74"/>
  <c r="J16" i="74"/>
  <c r="I16" i="74"/>
  <c r="J15" i="74"/>
  <c r="I15" i="74"/>
  <c r="J14" i="74"/>
  <c r="I14" i="74"/>
  <c r="J13" i="74"/>
  <c r="I13" i="74"/>
  <c r="E962" i="79" a="1"/>
  <c r="O592" i="89" l="1"/>
  <c r="O591" i="89"/>
  <c r="O590" i="89"/>
  <c r="O589" i="89"/>
  <c r="O588" i="89"/>
  <c r="O587" i="89"/>
  <c r="O586" i="89"/>
  <c r="O585" i="89"/>
  <c r="O583" i="89"/>
  <c r="O580" i="89"/>
  <c r="O579" i="89"/>
  <c r="O578" i="89"/>
  <c r="O577" i="89"/>
  <c r="O576" i="89"/>
  <c r="O575" i="89"/>
  <c r="O574" i="89"/>
  <c r="O573" i="89"/>
  <c r="O572" i="89"/>
  <c r="O571" i="89"/>
  <c r="O569" i="89"/>
  <c r="O568" i="89"/>
  <c r="O567" i="89"/>
  <c r="O565" i="89"/>
  <c r="O564" i="89"/>
  <c r="O563" i="89"/>
  <c r="O584" i="89"/>
  <c r="O582" i="89"/>
  <c r="O581" i="89"/>
  <c r="O570" i="89"/>
  <c r="P629" i="89"/>
  <c r="O814" i="89"/>
  <c r="W540" i="89"/>
  <c r="X540" i="89" s="1"/>
  <c r="Y540" i="89" s="1"/>
  <c r="Z540" i="89" s="1"/>
  <c r="AA540" i="89" s="1"/>
  <c r="AB540" i="89" s="1"/>
  <c r="P560" i="89"/>
  <c r="Q560" i="89" s="1"/>
  <c r="R560" i="89" s="1"/>
  <c r="S560" i="89" s="1"/>
  <c r="T560" i="89" s="1"/>
  <c r="U560" i="89" s="1"/>
  <c r="V560" i="89" s="1"/>
  <c r="W560" i="89" s="1"/>
  <c r="X560" i="89" s="1"/>
  <c r="Y560" i="89" s="1"/>
  <c r="Z560" i="89" s="1"/>
  <c r="AA560" i="89" s="1"/>
  <c r="AB560" i="89" s="1"/>
  <c r="S534" i="89"/>
  <c r="T534" i="89" s="1"/>
  <c r="U534" i="89" s="1"/>
  <c r="V534" i="89" s="1"/>
  <c r="W534" i="89" s="1"/>
  <c r="X534" i="89" s="1"/>
  <c r="Y534" i="89" s="1"/>
  <c r="Z534" i="89" s="1"/>
  <c r="AA534" i="89" s="1"/>
  <c r="AB534" i="89" s="1"/>
  <c r="S557" i="89"/>
  <c r="T557" i="89" s="1"/>
  <c r="U557" i="89" s="1"/>
  <c r="V557" i="89" s="1"/>
  <c r="W557" i="89" s="1"/>
  <c r="X557" i="89" s="1"/>
  <c r="Y557" i="89" s="1"/>
  <c r="Z557" i="89" s="1"/>
  <c r="AA557" i="89" s="1"/>
  <c r="AB557" i="89" s="1"/>
  <c r="S554" i="89"/>
  <c r="T554" i="89" s="1"/>
  <c r="U554" i="89" s="1"/>
  <c r="V554" i="89" s="1"/>
  <c r="W554" i="89" s="1"/>
  <c r="X554" i="89" s="1"/>
  <c r="Q547" i="89"/>
  <c r="R547" i="89" s="1"/>
  <c r="S547" i="89" s="1"/>
  <c r="T547" i="89" s="1"/>
  <c r="U547" i="89" s="1"/>
  <c r="V547" i="89" s="1"/>
  <c r="W547" i="89" s="1"/>
  <c r="X547" i="89" s="1"/>
  <c r="Y547" i="89" s="1"/>
  <c r="Z547" i="89" s="1"/>
  <c r="AA547" i="89" s="1"/>
  <c r="AB547" i="89" s="1"/>
  <c r="AA543" i="89"/>
  <c r="AB543" i="89" s="1"/>
  <c r="Q1527" i="89"/>
  <c r="P375" i="89"/>
  <c r="P1528" i="89"/>
  <c r="Q1516" i="89"/>
  <c r="Q1526" i="89"/>
  <c r="Q1591" i="89"/>
  <c r="Q1595" i="89"/>
  <c r="Q1596" i="89"/>
  <c r="Q1593" i="89"/>
  <c r="Q1598" i="89"/>
  <c r="Q1594" i="89"/>
  <c r="Q1597" i="89"/>
  <c r="Q1592" i="89"/>
  <c r="Q1522" i="89"/>
  <c r="P1600" i="89"/>
  <c r="Q1511" i="89"/>
  <c r="Q1502" i="89"/>
  <c r="P1495" i="89"/>
  <c r="P1566" i="89" s="1"/>
  <c r="P1588" i="89" s="1"/>
  <c r="Q1508" i="89"/>
  <c r="S1427" i="89"/>
  <c r="R1494" i="89"/>
  <c r="S1408" i="89"/>
  <c r="R1475" i="89"/>
  <c r="S1400" i="89"/>
  <c r="R1467" i="89"/>
  <c r="S1401" i="89"/>
  <c r="R1468" i="89"/>
  <c r="Q1523" i="89"/>
  <c r="Q1515" i="89"/>
  <c r="R1469" i="89"/>
  <c r="Q1521" i="89"/>
  <c r="Q1519" i="89"/>
  <c r="R1409" i="89"/>
  <c r="Q1476" i="89"/>
  <c r="Q1509" i="89"/>
  <c r="S1410" i="89"/>
  <c r="R1477" i="89"/>
  <c r="S1422" i="89"/>
  <c r="R1489" i="89"/>
  <c r="R1478" i="89"/>
  <c r="S1425" i="89"/>
  <c r="R1492" i="89"/>
  <c r="R1470" i="89"/>
  <c r="Q1514" i="89"/>
  <c r="R1418" i="89"/>
  <c r="Q1485" i="89"/>
  <c r="Q1518" i="89"/>
  <c r="S1415" i="89"/>
  <c r="R1482" i="89"/>
  <c r="S1405" i="89"/>
  <c r="R1472" i="89"/>
  <c r="Q1461" i="89"/>
  <c r="Q1460" i="89"/>
  <c r="Q1459" i="89"/>
  <c r="Q1458" i="89"/>
  <c r="Q1457" i="89"/>
  <c r="Q1456" i="89"/>
  <c r="Q1455" i="89"/>
  <c r="Q1454" i="89"/>
  <c r="Q1453" i="89"/>
  <c r="Q1452" i="89"/>
  <c r="Q1451" i="89"/>
  <c r="Q1450" i="89"/>
  <c r="Q1448" i="89"/>
  <c r="Q1446" i="89"/>
  <c r="Q1444" i="89"/>
  <c r="Q1442" i="89"/>
  <c r="Q1440" i="89"/>
  <c r="Q1438" i="89"/>
  <c r="Q1437" i="89"/>
  <c r="Q1435" i="89"/>
  <c r="Q1433" i="89"/>
  <c r="Q1449" i="89"/>
  <c r="Q1447" i="89"/>
  <c r="Q1445" i="89"/>
  <c r="Q1443" i="89"/>
  <c r="Q1441" i="89"/>
  <c r="Q1439" i="89"/>
  <c r="Q1436" i="89"/>
  <c r="Q1434" i="89"/>
  <c r="Q1432" i="89"/>
  <c r="S1423" i="89"/>
  <c r="R1490" i="89"/>
  <c r="Q1498" i="89"/>
  <c r="Q1517" i="89"/>
  <c r="Q1507" i="89"/>
  <c r="S1421" i="89"/>
  <c r="R1488" i="89"/>
  <c r="S1419" i="89"/>
  <c r="R1486" i="89"/>
  <c r="Q1504" i="89"/>
  <c r="S1404" i="89"/>
  <c r="S1402" i="89"/>
  <c r="S1411" i="89"/>
  <c r="S1414" i="89"/>
  <c r="S1424" i="89"/>
  <c r="S1403" i="89"/>
  <c r="S1407" i="89"/>
  <c r="R1474" i="89"/>
  <c r="Q1524" i="89"/>
  <c r="Q1520" i="89"/>
  <c r="R1471" i="89"/>
  <c r="S1426" i="89"/>
  <c r="R1493" i="89"/>
  <c r="Q1506" i="89"/>
  <c r="S1398" i="89"/>
  <c r="R1465" i="89"/>
  <c r="S1417" i="89"/>
  <c r="R1484" i="89"/>
  <c r="Q1505" i="89"/>
  <c r="S1416" i="89"/>
  <c r="R1483" i="89"/>
  <c r="S1420" i="89"/>
  <c r="R1487" i="89"/>
  <c r="Q1499" i="89"/>
  <c r="S1413" i="89"/>
  <c r="R1480" i="89"/>
  <c r="R1412" i="89"/>
  <c r="Q1479" i="89"/>
  <c r="Q1512" i="89"/>
  <c r="R1491" i="89"/>
  <c r="Q1501" i="89"/>
  <c r="S1406" i="89"/>
  <c r="R1473" i="89"/>
  <c r="Q1513" i="89"/>
  <c r="P1462" i="89"/>
  <c r="R1481" i="89"/>
  <c r="Q1525" i="89"/>
  <c r="Q1500" i="89"/>
  <c r="Q1510" i="89"/>
  <c r="S1399" i="89"/>
  <c r="R1466" i="89"/>
  <c r="I455" i="89"/>
  <c r="J486" i="89" s="1"/>
  <c r="J610" i="89" s="1"/>
  <c r="J755" i="89" s="1"/>
  <c r="H688" i="89"/>
  <c r="H721" i="89"/>
  <c r="I719" i="89"/>
  <c r="S1390" i="89"/>
  <c r="R1389" i="89"/>
  <c r="I710" i="89"/>
  <c r="I692" i="89"/>
  <c r="J489" i="89"/>
  <c r="J613" i="89" s="1"/>
  <c r="J758" i="89" s="1"/>
  <c r="H692" i="89"/>
  <c r="H724" i="89"/>
  <c r="J443" i="89"/>
  <c r="K474" i="89" s="1"/>
  <c r="J452" i="89"/>
  <c r="I674" i="89"/>
  <c r="J496" i="89"/>
  <c r="I713" i="89"/>
  <c r="J491" i="89"/>
  <c r="J615" i="89" s="1"/>
  <c r="J760" i="89" s="1"/>
  <c r="I468" i="89"/>
  <c r="J499" i="89" s="1"/>
  <c r="J623" i="89" s="1"/>
  <c r="J768" i="89" s="1"/>
  <c r="I715" i="89"/>
  <c r="J682" i="89"/>
  <c r="H699" i="89"/>
  <c r="H732" i="89"/>
  <c r="I621" i="89"/>
  <c r="I766" i="89" s="1"/>
  <c r="I466" i="89"/>
  <c r="O948" i="89"/>
  <c r="O941" i="89"/>
  <c r="P927" i="89"/>
  <c r="O935" i="89"/>
  <c r="O947" i="89"/>
  <c r="O926" i="89"/>
  <c r="O962" i="89"/>
  <c r="O961" i="89"/>
  <c r="N963" i="89"/>
  <c r="K696" i="89"/>
  <c r="H714" i="89"/>
  <c r="J713" i="89"/>
  <c r="J441" i="89"/>
  <c r="K449" i="89"/>
  <c r="L480" i="89" s="1"/>
  <c r="L604" i="89" s="1"/>
  <c r="L749" i="89" s="1"/>
  <c r="H727" i="89"/>
  <c r="J868" i="89"/>
  <c r="K447" i="89"/>
  <c r="L478" i="89" s="1"/>
  <c r="L602" i="89" s="1"/>
  <c r="L747" i="89" s="1"/>
  <c r="J467" i="89"/>
  <c r="K498" i="89" s="1"/>
  <c r="K622" i="89" s="1"/>
  <c r="K767" i="89" s="1"/>
  <c r="I464" i="89"/>
  <c r="J495" i="89" s="1"/>
  <c r="J672" i="89"/>
  <c r="J453" i="89"/>
  <c r="H722" i="89"/>
  <c r="L463" i="89"/>
  <c r="M494" i="89" s="1"/>
  <c r="I461" i="89"/>
  <c r="H706" i="89"/>
  <c r="N946" i="89"/>
  <c r="N949" i="89" s="1"/>
  <c r="O944" i="89" s="1"/>
  <c r="N945" i="89"/>
  <c r="K476" i="89"/>
  <c r="J459" i="89"/>
  <c r="I619" i="89"/>
  <c r="I764" i="89" s="1"/>
  <c r="B142" i="89"/>
  <c r="B356" i="89"/>
  <c r="B389" i="89" s="1"/>
  <c r="B420" i="89" s="1"/>
  <c r="B451" i="89" s="1"/>
  <c r="I693" i="89"/>
  <c r="I726" i="89"/>
  <c r="E938" i="89"/>
  <c r="D967" i="89"/>
  <c r="D968" i="89" s="1"/>
  <c r="J485" i="89"/>
  <c r="J739" i="89"/>
  <c r="J695" i="89"/>
  <c r="J728" i="89"/>
  <c r="K739" i="89"/>
  <c r="K475" i="89"/>
  <c r="J614" i="89"/>
  <c r="J759" i="89" s="1"/>
  <c r="L470" i="89"/>
  <c r="L439" i="89" s="1"/>
  <c r="J479" i="89"/>
  <c r="K462" i="89"/>
  <c r="H740" i="89"/>
  <c r="M830" i="89"/>
  <c r="L860" i="89"/>
  <c r="K617" i="89"/>
  <c r="K762" i="89" s="1"/>
  <c r="F933" i="89"/>
  <c r="F934" i="89"/>
  <c r="F936" i="89" s="1"/>
  <c r="G932" i="89" s="1"/>
  <c r="I691" i="89"/>
  <c r="I724" i="89"/>
  <c r="J477" i="89"/>
  <c r="K865" i="89"/>
  <c r="K864" i="89"/>
  <c r="K866" i="89"/>
  <c r="K861" i="89"/>
  <c r="K862" i="89" s="1"/>
  <c r="I482" i="89"/>
  <c r="I700" i="89"/>
  <c r="I733" i="89"/>
  <c r="K602" i="89"/>
  <c r="K747" i="89" s="1"/>
  <c r="J487" i="89"/>
  <c r="J481" i="89"/>
  <c r="K604" i="89"/>
  <c r="K749" i="89" s="1"/>
  <c r="J826" i="89"/>
  <c r="J471" i="89"/>
  <c r="J596" i="89"/>
  <c r="J741" i="89" s="1"/>
  <c r="H697" i="89"/>
  <c r="H730" i="89"/>
  <c r="I488" i="89"/>
  <c r="J622" i="89"/>
  <c r="J767" i="89" s="1"/>
  <c r="E962" i="79"/>
  <c r="H20" i="74"/>
  <c r="G20" i="74"/>
  <c r="H19" i="74"/>
  <c r="G19" i="74"/>
  <c r="H18" i="74"/>
  <c r="G18" i="74"/>
  <c r="H17" i="74"/>
  <c r="G17" i="74"/>
  <c r="H16" i="74"/>
  <c r="G16" i="74"/>
  <c r="H15" i="74"/>
  <c r="G15" i="74"/>
  <c r="H14" i="74"/>
  <c r="G14" i="74"/>
  <c r="H13" i="74"/>
  <c r="G13" i="74"/>
  <c r="G12" i="74"/>
  <c r="G8" i="74"/>
  <c r="G7" i="74"/>
  <c r="G9" i="74"/>
  <c r="G11" i="74"/>
  <c r="G10" i="74"/>
  <c r="G6" i="74"/>
  <c r="Q629" i="89" l="1"/>
  <c r="P814" i="89"/>
  <c r="P592" i="89"/>
  <c r="P591" i="89"/>
  <c r="P590" i="89"/>
  <c r="P589" i="89"/>
  <c r="P588" i="89"/>
  <c r="P587" i="89"/>
  <c r="P586" i="89"/>
  <c r="P583" i="89"/>
  <c r="P580" i="89"/>
  <c r="P579" i="89"/>
  <c r="P578" i="89"/>
  <c r="P577" i="89"/>
  <c r="P576" i="89"/>
  <c r="P575" i="89"/>
  <c r="P574" i="89"/>
  <c r="P573" i="89"/>
  <c r="P572" i="89"/>
  <c r="P571" i="89"/>
  <c r="P569" i="89"/>
  <c r="P568" i="89"/>
  <c r="P567" i="89"/>
  <c r="P565" i="89"/>
  <c r="P564" i="89"/>
  <c r="P563" i="89"/>
  <c r="P585" i="89"/>
  <c r="P581" i="89"/>
  <c r="P584" i="89"/>
  <c r="P582" i="89"/>
  <c r="P570" i="89"/>
  <c r="Y554" i="89"/>
  <c r="Z554" i="89" s="1"/>
  <c r="AA554" i="89" s="1"/>
  <c r="AB554" i="89" s="1"/>
  <c r="Q375" i="89"/>
  <c r="Q1495" i="89"/>
  <c r="Q1566" i="89" s="1"/>
  <c r="Q1588" i="89" s="1"/>
  <c r="T1407" i="89"/>
  <c r="T1474" i="89" s="1"/>
  <c r="R1508" i="89"/>
  <c r="R1593" i="89"/>
  <c r="R1598" i="89"/>
  <c r="R1594" i="89"/>
  <c r="R1595" i="89"/>
  <c r="R1591" i="89"/>
  <c r="R1596" i="89"/>
  <c r="R1597" i="89"/>
  <c r="R1592" i="89"/>
  <c r="R1516" i="89"/>
  <c r="R1522" i="89"/>
  <c r="R1513" i="89"/>
  <c r="R1503" i="89"/>
  <c r="R1521" i="89"/>
  <c r="R1517" i="89"/>
  <c r="P1603" i="89"/>
  <c r="Q1600" i="89"/>
  <c r="R1524" i="89"/>
  <c r="R1514" i="89"/>
  <c r="R1498" i="89"/>
  <c r="T1398" i="89"/>
  <c r="S1465" i="89"/>
  <c r="T1402" i="89"/>
  <c r="S1469" i="89"/>
  <c r="T1400" i="89"/>
  <c r="S1467" i="89"/>
  <c r="T1406" i="89"/>
  <c r="S1473" i="89"/>
  <c r="T1416" i="89"/>
  <c r="S1483" i="89"/>
  <c r="T1404" i="89"/>
  <c r="S1471" i="89"/>
  <c r="Q1462" i="89"/>
  <c r="R1515" i="89"/>
  <c r="T1421" i="89"/>
  <c r="S1488" i="89"/>
  <c r="S1409" i="89"/>
  <c r="R1509" i="89"/>
  <c r="R1476" i="89"/>
  <c r="Q1528" i="89"/>
  <c r="T1413" i="89"/>
  <c r="S1480" i="89"/>
  <c r="R1507" i="89"/>
  <c r="T1415" i="89"/>
  <c r="S1482" i="89"/>
  <c r="T1422" i="89"/>
  <c r="S1489" i="89"/>
  <c r="R1461" i="89"/>
  <c r="R1460" i="89"/>
  <c r="R1459" i="89"/>
  <c r="R1458" i="89"/>
  <c r="R1457" i="89"/>
  <c r="R1456" i="89"/>
  <c r="R1455" i="89"/>
  <c r="R1454" i="89"/>
  <c r="R1453" i="89"/>
  <c r="R1452" i="89"/>
  <c r="R1451" i="89"/>
  <c r="R1450" i="89"/>
  <c r="R1449" i="89"/>
  <c r="R1448" i="89"/>
  <c r="R1447" i="89"/>
  <c r="R1446" i="89"/>
  <c r="R1445" i="89"/>
  <c r="R1444" i="89"/>
  <c r="R1443" i="89"/>
  <c r="R1442" i="89"/>
  <c r="R1441" i="89"/>
  <c r="R1440" i="89"/>
  <c r="R1439" i="89"/>
  <c r="R1438" i="89"/>
  <c r="R1437" i="89"/>
  <c r="R1436" i="89"/>
  <c r="R1435" i="89"/>
  <c r="R1434" i="89"/>
  <c r="R1433" i="89"/>
  <c r="R1432" i="89"/>
  <c r="J455" i="89"/>
  <c r="R1526" i="89"/>
  <c r="S1474" i="89"/>
  <c r="R1519" i="89"/>
  <c r="R1501" i="89"/>
  <c r="T1408" i="89"/>
  <c r="S1475" i="89"/>
  <c r="T1403" i="89"/>
  <c r="S1470" i="89"/>
  <c r="R1525" i="89"/>
  <c r="R1510" i="89"/>
  <c r="R1502" i="89"/>
  <c r="R1527" i="89"/>
  <c r="T1426" i="89"/>
  <c r="S1493" i="89"/>
  <c r="R1499" i="89"/>
  <c r="R1520" i="89"/>
  <c r="T1417" i="89"/>
  <c r="S1484" i="89"/>
  <c r="R1504" i="89"/>
  <c r="T1424" i="89"/>
  <c r="S1491" i="89"/>
  <c r="T1419" i="89"/>
  <c r="S1486" i="89"/>
  <c r="R1523" i="89"/>
  <c r="R1505" i="89"/>
  <c r="S1418" i="89"/>
  <c r="R1485" i="89"/>
  <c r="R1518" i="89"/>
  <c r="T1425" i="89"/>
  <c r="S1492" i="89"/>
  <c r="T1410" i="89"/>
  <c r="S1477" i="89"/>
  <c r="T1401" i="89"/>
  <c r="S1468" i="89"/>
  <c r="T1399" i="89"/>
  <c r="S1466" i="89"/>
  <c r="T1420" i="89"/>
  <c r="S1487" i="89"/>
  <c r="T1414" i="89"/>
  <c r="S1481" i="89"/>
  <c r="T1423" i="89"/>
  <c r="S1490" i="89"/>
  <c r="T1427" i="89"/>
  <c r="S1494" i="89"/>
  <c r="R1506" i="89"/>
  <c r="S1412" i="89"/>
  <c r="R1512" i="89"/>
  <c r="R1479" i="89"/>
  <c r="T1411" i="89"/>
  <c r="S1478" i="89"/>
  <c r="T1405" i="89"/>
  <c r="S1472" i="89"/>
  <c r="R1511" i="89"/>
  <c r="R1500" i="89"/>
  <c r="I721" i="89"/>
  <c r="I686" i="89"/>
  <c r="T1390" i="89"/>
  <c r="S1389" i="89"/>
  <c r="S1526" i="89" s="1"/>
  <c r="I725" i="89"/>
  <c r="J715" i="89"/>
  <c r="K483" i="89"/>
  <c r="J676" i="89"/>
  <c r="J458" i="89"/>
  <c r="K489" i="89" s="1"/>
  <c r="K613" i="89" s="1"/>
  <c r="K758" i="89" s="1"/>
  <c r="I707" i="89"/>
  <c r="I731" i="89"/>
  <c r="I698" i="89"/>
  <c r="J620" i="89"/>
  <c r="J765" i="89" s="1"/>
  <c r="J465" i="89"/>
  <c r="K729" i="89"/>
  <c r="J460" i="89"/>
  <c r="K472" i="89"/>
  <c r="K596" i="89" s="1"/>
  <c r="K741" i="89" s="1"/>
  <c r="J680" i="89"/>
  <c r="J468" i="89"/>
  <c r="K499" i="89" s="1"/>
  <c r="K623" i="89" s="1"/>
  <c r="K768" i="89" s="1"/>
  <c r="P926" i="89"/>
  <c r="P935" i="89"/>
  <c r="Q927" i="89"/>
  <c r="P962" i="89"/>
  <c r="P961" i="89"/>
  <c r="P941" i="89"/>
  <c r="P947" i="89"/>
  <c r="P948" i="89"/>
  <c r="O963" i="89"/>
  <c r="J497" i="89"/>
  <c r="J700" i="89"/>
  <c r="K680" i="89"/>
  <c r="J685" i="89"/>
  <c r="J718" i="89"/>
  <c r="K443" i="89"/>
  <c r="L474" i="89" s="1"/>
  <c r="L598" i="89" s="1"/>
  <c r="L743" i="89" s="1"/>
  <c r="K715" i="89"/>
  <c r="K444" i="89"/>
  <c r="L475" i="89" s="1"/>
  <c r="L599" i="89" s="1"/>
  <c r="L744" i="89" s="1"/>
  <c r="L449" i="89"/>
  <c r="M480" i="89" s="1"/>
  <c r="M604" i="89" s="1"/>
  <c r="M749" i="89" s="1"/>
  <c r="L447" i="89"/>
  <c r="M478" i="89" s="1"/>
  <c r="M602" i="89" s="1"/>
  <c r="M747" i="89" s="1"/>
  <c r="I697" i="89"/>
  <c r="L696" i="89"/>
  <c r="K484" i="89"/>
  <c r="K608" i="89" s="1"/>
  <c r="K753" i="89" s="1"/>
  <c r="J450" i="89"/>
  <c r="K481" i="89" s="1"/>
  <c r="K605" i="89" s="1"/>
  <c r="K750" i="89" s="1"/>
  <c r="J446" i="89"/>
  <c r="J492" i="89"/>
  <c r="J616" i="89" s="1"/>
  <c r="J761" i="89" s="1"/>
  <c r="O946" i="89"/>
  <c r="O949" i="89" s="1"/>
  <c r="P944" i="89" s="1"/>
  <c r="O945" i="89"/>
  <c r="I673" i="89"/>
  <c r="I706" i="89"/>
  <c r="I683" i="89"/>
  <c r="I716" i="89"/>
  <c r="I451" i="89"/>
  <c r="J601" i="89"/>
  <c r="J746" i="89" s="1"/>
  <c r="J619" i="89"/>
  <c r="J764" i="89" s="1"/>
  <c r="H690" i="89"/>
  <c r="H723" i="89"/>
  <c r="I606" i="89"/>
  <c r="I751" i="89" s="1"/>
  <c r="L865" i="89"/>
  <c r="L864" i="89"/>
  <c r="L866" i="89"/>
  <c r="L861" i="89"/>
  <c r="L862" i="89" s="1"/>
  <c r="J677" i="89"/>
  <c r="J710" i="89"/>
  <c r="I457" i="89"/>
  <c r="J605" i="89"/>
  <c r="J750" i="89" s="1"/>
  <c r="K598" i="89"/>
  <c r="K743" i="89" s="1"/>
  <c r="G934" i="89"/>
  <c r="G933" i="89"/>
  <c r="M860" i="89"/>
  <c r="N830" i="89"/>
  <c r="N860" i="89" s="1"/>
  <c r="L493" i="89"/>
  <c r="L617" i="89" s="1"/>
  <c r="L762" i="89" s="1"/>
  <c r="M463" i="89"/>
  <c r="K599" i="89"/>
  <c r="K744" i="89" s="1"/>
  <c r="I687" i="89"/>
  <c r="I720" i="89"/>
  <c r="J464" i="89"/>
  <c r="B357" i="89"/>
  <c r="B390" i="89" s="1"/>
  <c r="B421" i="89" s="1"/>
  <c r="B452" i="89" s="1"/>
  <c r="B143" i="89"/>
  <c r="J611" i="89"/>
  <c r="J756" i="89" s="1"/>
  <c r="J456" i="89"/>
  <c r="I612" i="89"/>
  <c r="I757" i="89" s="1"/>
  <c r="I689" i="89"/>
  <c r="I722" i="89"/>
  <c r="K826" i="89"/>
  <c r="M618" i="89"/>
  <c r="M763" i="89" s="1"/>
  <c r="J454" i="89"/>
  <c r="K490" i="89"/>
  <c r="I681" i="89"/>
  <c r="I714" i="89"/>
  <c r="K672" i="89"/>
  <c r="K705" i="89"/>
  <c r="J609" i="89"/>
  <c r="J754" i="89" s="1"/>
  <c r="J678" i="89"/>
  <c r="J711" i="89"/>
  <c r="K868" i="89"/>
  <c r="J603" i="89"/>
  <c r="J748" i="89" s="1"/>
  <c r="M470" i="89"/>
  <c r="M439" i="89" s="1"/>
  <c r="K600" i="89"/>
  <c r="K745" i="89" s="1"/>
  <c r="J440" i="89"/>
  <c r="I679" i="89"/>
  <c r="I712" i="89"/>
  <c r="J448" i="89"/>
  <c r="D979" i="89"/>
  <c r="E965" i="89"/>
  <c r="D921" i="89"/>
  <c r="M318" i="89"/>
  <c r="M331" i="89" s="1"/>
  <c r="K445" i="89"/>
  <c r="K467" i="89"/>
  <c r="J674" i="89"/>
  <c r="J707" i="89"/>
  <c r="H684" i="89"/>
  <c r="H717" i="89"/>
  <c r="E939" i="89"/>
  <c r="E952" i="89" s="1"/>
  <c r="E940" i="89"/>
  <c r="E953" i="89" s="1"/>
  <c r="H12" i="88"/>
  <c r="H7" i="88"/>
  <c r="H9" i="88"/>
  <c r="H10" i="88"/>
  <c r="H11" i="88"/>
  <c r="H8" i="88"/>
  <c r="D5" i="81"/>
  <c r="D5" i="82"/>
  <c r="D5" i="83"/>
  <c r="D5" i="84"/>
  <c r="D5" i="85"/>
  <c r="D5" i="86"/>
  <c r="D5" i="87"/>
  <c r="D5" i="73"/>
  <c r="G5" i="74"/>
  <c r="R375" i="89" l="1"/>
  <c r="Q589" i="89"/>
  <c r="Q587" i="89"/>
  <c r="Q583" i="89"/>
  <c r="Q580" i="89"/>
  <c r="Q579" i="89"/>
  <c r="Q578" i="89"/>
  <c r="Q577" i="89"/>
  <c r="Q576" i="89"/>
  <c r="Q575" i="89"/>
  <c r="Q574" i="89"/>
  <c r="Q573" i="89"/>
  <c r="Q572" i="89"/>
  <c r="Q571" i="89"/>
  <c r="Q569" i="89"/>
  <c r="Q590" i="89"/>
  <c r="Q591" i="89"/>
  <c r="Q585" i="89"/>
  <c r="Q581" i="89"/>
  <c r="Q592" i="89"/>
  <c r="Q584" i="89"/>
  <c r="Q586" i="89"/>
  <c r="Q582" i="89"/>
  <c r="Q567" i="89"/>
  <c r="Q563" i="89"/>
  <c r="Q565" i="89"/>
  <c r="Q588" i="89"/>
  <c r="Q564" i="89"/>
  <c r="Q568" i="89"/>
  <c r="Q570" i="89"/>
  <c r="R629" i="89"/>
  <c r="Q814" i="89"/>
  <c r="K477" i="89"/>
  <c r="K446" i="89" s="1"/>
  <c r="U1407" i="89"/>
  <c r="S1511" i="89"/>
  <c r="Q1603" i="89"/>
  <c r="R1600" i="89"/>
  <c r="I688" i="89"/>
  <c r="S1499" i="89"/>
  <c r="R1495" i="89"/>
  <c r="R1566" i="89" s="1"/>
  <c r="R1588" i="89" s="1"/>
  <c r="S1502" i="89"/>
  <c r="S1598" i="89"/>
  <c r="S1594" i="89"/>
  <c r="S1593" i="89"/>
  <c r="S1596" i="89"/>
  <c r="S1591" i="89"/>
  <c r="S1595" i="89"/>
  <c r="S1597" i="89"/>
  <c r="S1592" i="89"/>
  <c r="S1505" i="89"/>
  <c r="S1503" i="89"/>
  <c r="S1504" i="89"/>
  <c r="K486" i="89"/>
  <c r="K610" i="89" s="1"/>
  <c r="K755" i="89" s="1"/>
  <c r="U1474" i="89"/>
  <c r="J721" i="89"/>
  <c r="J688" i="89"/>
  <c r="U1426" i="89"/>
  <c r="T1493" i="89"/>
  <c r="U1415" i="89"/>
  <c r="T1482" i="89"/>
  <c r="U1423" i="89"/>
  <c r="T1490" i="89"/>
  <c r="U1410" i="89"/>
  <c r="T1477" i="89"/>
  <c r="S1517" i="89"/>
  <c r="S1521" i="89"/>
  <c r="U1400" i="89"/>
  <c r="T1467" i="89"/>
  <c r="R1462" i="89"/>
  <c r="U1404" i="89"/>
  <c r="T1471" i="89"/>
  <c r="T1412" i="89"/>
  <c r="S1479" i="89"/>
  <c r="S1512" i="89"/>
  <c r="S1514" i="89"/>
  <c r="U1399" i="89"/>
  <c r="T1466" i="89"/>
  <c r="S1507" i="89"/>
  <c r="S1516" i="89"/>
  <c r="U1403" i="89"/>
  <c r="T1470" i="89"/>
  <c r="T1409" i="89"/>
  <c r="S1476" i="89"/>
  <c r="S1509" i="89"/>
  <c r="S1525" i="89"/>
  <c r="S1519" i="89"/>
  <c r="U1417" i="89"/>
  <c r="T1484" i="89"/>
  <c r="S1522" i="89"/>
  <c r="S1513" i="89"/>
  <c r="U1421" i="89"/>
  <c r="T1488" i="89"/>
  <c r="U1416" i="89"/>
  <c r="T1483" i="89"/>
  <c r="T1472" i="89"/>
  <c r="T1481" i="89"/>
  <c r="U1425" i="89"/>
  <c r="T1492" i="89"/>
  <c r="U1419" i="89"/>
  <c r="T1486" i="89"/>
  <c r="U1413" i="89"/>
  <c r="T1480" i="89"/>
  <c r="T1469" i="89"/>
  <c r="S1460" i="89"/>
  <c r="S1452" i="89"/>
  <c r="S1461" i="89"/>
  <c r="S1453" i="89"/>
  <c r="S1454" i="89"/>
  <c r="S1455" i="89"/>
  <c r="S1456" i="89"/>
  <c r="S1457" i="89"/>
  <c r="S1450" i="89"/>
  <c r="S1449" i="89"/>
  <c r="S1448" i="89"/>
  <c r="S1447" i="89"/>
  <c r="S1446" i="89"/>
  <c r="S1445" i="89"/>
  <c r="S1444" i="89"/>
  <c r="S1443" i="89"/>
  <c r="S1442" i="89"/>
  <c r="S1441" i="89"/>
  <c r="S1440" i="89"/>
  <c r="S1439" i="89"/>
  <c r="S1438" i="89"/>
  <c r="S1437" i="89"/>
  <c r="S1436" i="89"/>
  <c r="S1435" i="89"/>
  <c r="S1434" i="89"/>
  <c r="S1433" i="89"/>
  <c r="S1432" i="89"/>
  <c r="S1459" i="89"/>
  <c r="S1458" i="89"/>
  <c r="S1451" i="89"/>
  <c r="S1527" i="89"/>
  <c r="S1520" i="89"/>
  <c r="S1501" i="89"/>
  <c r="S1524" i="89"/>
  <c r="S1508" i="89"/>
  <c r="T1489" i="89"/>
  <c r="S1506" i="89"/>
  <c r="S1498" i="89"/>
  <c r="U1406" i="89"/>
  <c r="U1405" i="89"/>
  <c r="U1422" i="89"/>
  <c r="U1414" i="89"/>
  <c r="U1402" i="89"/>
  <c r="U1427" i="89"/>
  <c r="T1494" i="89"/>
  <c r="U1401" i="89"/>
  <c r="T1468" i="89"/>
  <c r="U1408" i="89"/>
  <c r="T1475" i="89"/>
  <c r="T1473" i="89"/>
  <c r="U1411" i="89"/>
  <c r="T1478" i="89"/>
  <c r="S1523" i="89"/>
  <c r="U1420" i="89"/>
  <c r="T1487" i="89"/>
  <c r="S1510" i="89"/>
  <c r="T1418" i="89"/>
  <c r="S1518" i="89"/>
  <c r="S1485" i="89"/>
  <c r="U1424" i="89"/>
  <c r="T1491" i="89"/>
  <c r="R1528" i="89"/>
  <c r="S1515" i="89"/>
  <c r="S1500" i="89"/>
  <c r="U1398" i="89"/>
  <c r="T1465" i="89"/>
  <c r="J709" i="89"/>
  <c r="U1390" i="89"/>
  <c r="T1389" i="89"/>
  <c r="T1514" i="89" s="1"/>
  <c r="K452" i="89"/>
  <c r="L483" i="89" s="1"/>
  <c r="L607" i="89" s="1"/>
  <c r="L752" i="89" s="1"/>
  <c r="K491" i="89"/>
  <c r="K615" i="89" s="1"/>
  <c r="K760" i="89" s="1"/>
  <c r="K458" i="89"/>
  <c r="K691" i="89" s="1"/>
  <c r="J691" i="89"/>
  <c r="K496" i="89"/>
  <c r="K620" i="89" s="1"/>
  <c r="K765" i="89" s="1"/>
  <c r="K468" i="89"/>
  <c r="L499" i="89" s="1"/>
  <c r="L623" i="89" s="1"/>
  <c r="L768" i="89" s="1"/>
  <c r="K441" i="89"/>
  <c r="J701" i="89"/>
  <c r="K677" i="89"/>
  <c r="I701" i="89"/>
  <c r="I734" i="89"/>
  <c r="J679" i="89"/>
  <c r="P963" i="89"/>
  <c r="J621" i="89"/>
  <c r="J766" i="89" s="1"/>
  <c r="J466" i="89"/>
  <c r="Q947" i="89"/>
  <c r="Q926" i="89"/>
  <c r="Q941" i="89"/>
  <c r="Q935" i="89"/>
  <c r="Q962" i="89"/>
  <c r="R927" i="89"/>
  <c r="Q961" i="89"/>
  <c r="Q948" i="89"/>
  <c r="I699" i="89"/>
  <c r="I732" i="89"/>
  <c r="K713" i="89"/>
  <c r="K709" i="89"/>
  <c r="K682" i="89"/>
  <c r="L713" i="89"/>
  <c r="J733" i="89"/>
  <c r="L715" i="89"/>
  <c r="E942" i="89"/>
  <c r="F938" i="89" s="1"/>
  <c r="F940" i="89" s="1"/>
  <c r="F953" i="89" s="1"/>
  <c r="K607" i="89"/>
  <c r="K752" i="89" s="1"/>
  <c r="I730" i="89"/>
  <c r="J716" i="89"/>
  <c r="L868" i="89"/>
  <c r="J686" i="89"/>
  <c r="J719" i="89"/>
  <c r="M449" i="89"/>
  <c r="I694" i="89"/>
  <c r="I727" i="89"/>
  <c r="L729" i="89"/>
  <c r="L443" i="89"/>
  <c r="K453" i="89"/>
  <c r="J461" i="89"/>
  <c r="N470" i="89"/>
  <c r="N439" i="89" s="1"/>
  <c r="J692" i="89"/>
  <c r="J725" i="89"/>
  <c r="K695" i="89"/>
  <c r="K728" i="89"/>
  <c r="K479" i="89"/>
  <c r="K603" i="89" s="1"/>
  <c r="K748" i="89" s="1"/>
  <c r="L498" i="89"/>
  <c r="M447" i="89"/>
  <c r="K459" i="89"/>
  <c r="L444" i="89"/>
  <c r="L462" i="89"/>
  <c r="J488" i="89"/>
  <c r="K450" i="89"/>
  <c r="K471" i="89"/>
  <c r="K614" i="89"/>
  <c r="K759" i="89" s="1"/>
  <c r="J693" i="89"/>
  <c r="J726" i="89"/>
  <c r="P945" i="89"/>
  <c r="P946" i="89"/>
  <c r="P949" i="89" s="1"/>
  <c r="Q944" i="89" s="1"/>
  <c r="N861" i="89"/>
  <c r="N862" i="89" s="1"/>
  <c r="N865" i="89"/>
  <c r="N864" i="89"/>
  <c r="N866" i="89"/>
  <c r="L476" i="89"/>
  <c r="L600" i="89" s="1"/>
  <c r="L745" i="89" s="1"/>
  <c r="L594" i="89"/>
  <c r="L705" i="89" s="1"/>
  <c r="M866" i="89"/>
  <c r="M861" i="89"/>
  <c r="M862" i="89" s="1"/>
  <c r="M865" i="89"/>
  <c r="M864" i="89"/>
  <c r="J482" i="89"/>
  <c r="B144" i="89"/>
  <c r="B358" i="89"/>
  <c r="B391" i="89" s="1"/>
  <c r="B422" i="89" s="1"/>
  <c r="B453" i="89" s="1"/>
  <c r="L826" i="89"/>
  <c r="K485" i="89"/>
  <c r="K609" i="89" s="1"/>
  <c r="K754" i="89" s="1"/>
  <c r="K487" i="89"/>
  <c r="N494" i="89"/>
  <c r="N618" i="89" s="1"/>
  <c r="N763" i="89" s="1"/>
  <c r="J595" i="89"/>
  <c r="K601" i="89"/>
  <c r="K746" i="89" s="1"/>
  <c r="E954" i="89"/>
  <c r="K495" i="89"/>
  <c r="G936" i="89"/>
  <c r="H932" i="89" s="1"/>
  <c r="H6" i="88"/>
  <c r="H22" i="88" s="1"/>
  <c r="G21" i="74"/>
  <c r="E973" i="87"/>
  <c r="F973" i="87" s="1"/>
  <c r="G973" i="87" s="1"/>
  <c r="H973" i="87" s="1"/>
  <c r="I973" i="87" s="1"/>
  <c r="J973" i="87" s="1"/>
  <c r="K973" i="87" s="1"/>
  <c r="L973" i="87" s="1"/>
  <c r="M973" i="87" s="1"/>
  <c r="N973" i="87" s="1"/>
  <c r="O973" i="87" s="1"/>
  <c r="P973" i="87" s="1"/>
  <c r="Q973" i="87" s="1"/>
  <c r="R973" i="87" s="1"/>
  <c r="S973" i="87" s="1"/>
  <c r="T973" i="87" s="1"/>
  <c r="U973" i="87" s="1"/>
  <c r="V973" i="87" s="1"/>
  <c r="W973" i="87" s="1"/>
  <c r="X973" i="87" s="1"/>
  <c r="Y973" i="87" s="1"/>
  <c r="Z973" i="87" s="1"/>
  <c r="AA973" i="87" s="1"/>
  <c r="AB973" i="87" s="1"/>
  <c r="AC973" i="87" s="1"/>
  <c r="AD973" i="87" s="1"/>
  <c r="AE973" i="87" s="1"/>
  <c r="AF973" i="87" s="1"/>
  <c r="AG973" i="87" s="1"/>
  <c r="AH973" i="87" s="1"/>
  <c r="AI973" i="87" s="1"/>
  <c r="AJ973" i="87" s="1"/>
  <c r="AK973" i="87" s="1"/>
  <c r="AL973" i="87" s="1"/>
  <c r="AM973" i="87" s="1"/>
  <c r="AN973" i="87" s="1"/>
  <c r="AO973" i="87" s="1"/>
  <c r="AP973" i="87" s="1"/>
  <c r="AQ973" i="87" s="1"/>
  <c r="AR973" i="87" s="1"/>
  <c r="AS973" i="87" s="1"/>
  <c r="AT973" i="87" s="1"/>
  <c r="AU973" i="87" s="1"/>
  <c r="AV973" i="87" s="1"/>
  <c r="AW973" i="87" s="1"/>
  <c r="AX973" i="87" s="1"/>
  <c r="AY973" i="87" s="1"/>
  <c r="AZ973" i="87" s="1"/>
  <c r="BA973" i="87" s="1"/>
  <c r="BB973" i="87" s="1"/>
  <c r="BC973" i="87" s="1"/>
  <c r="BD973" i="87" s="1"/>
  <c r="BE973" i="87" s="1"/>
  <c r="BF973" i="87" s="1"/>
  <c r="BG973" i="87" s="1"/>
  <c r="BH973" i="87" s="1"/>
  <c r="BI973" i="87" s="1"/>
  <c r="BJ973" i="87" s="1"/>
  <c r="BK973" i="87" s="1"/>
  <c r="BL973" i="87" s="1"/>
  <c r="BM973" i="87" s="1"/>
  <c r="BN973" i="87" s="1"/>
  <c r="BO973" i="87" s="1"/>
  <c r="BP973" i="87" s="1"/>
  <c r="BQ973" i="87" s="1"/>
  <c r="BR973" i="87" s="1"/>
  <c r="BS973" i="87" s="1"/>
  <c r="BT973" i="87" s="1"/>
  <c r="BU973" i="87" s="1"/>
  <c r="BV973" i="87" s="1"/>
  <c r="BW973" i="87" s="1"/>
  <c r="BX973" i="87" s="1"/>
  <c r="BY973" i="87" s="1"/>
  <c r="BZ973" i="87" s="1"/>
  <c r="CA973" i="87" s="1"/>
  <c r="CB973" i="87" s="1"/>
  <c r="CC973" i="87" s="1"/>
  <c r="CD973" i="87" s="1"/>
  <c r="CE973" i="87" s="1"/>
  <c r="CF973" i="87" s="1"/>
  <c r="CG973" i="87" s="1"/>
  <c r="CH973" i="87" s="1"/>
  <c r="CI973" i="87" s="1"/>
  <c r="CJ973" i="87" s="1"/>
  <c r="D973" i="87"/>
  <c r="E961" i="87"/>
  <c r="E948" i="87"/>
  <c r="E947" i="87"/>
  <c r="E944" i="87"/>
  <c r="E941" i="87"/>
  <c r="E935" i="87"/>
  <c r="F927" i="87"/>
  <c r="F962" i="87" s="1"/>
  <c r="E926" i="87"/>
  <c r="D900" i="87"/>
  <c r="C900" i="87"/>
  <c r="D899" i="87"/>
  <c r="C899" i="87"/>
  <c r="D898" i="87"/>
  <c r="C898" i="87"/>
  <c r="C897" i="87"/>
  <c r="C896" i="87"/>
  <c r="C895" i="87"/>
  <c r="C894" i="87"/>
  <c r="D893" i="87"/>
  <c r="C893" i="87"/>
  <c r="C887" i="87"/>
  <c r="C792" i="87" s="1"/>
  <c r="C886" i="87"/>
  <c r="C791" i="87" s="1"/>
  <c r="C885" i="87"/>
  <c r="C790" i="87" s="1"/>
  <c r="C884" i="87"/>
  <c r="C789" i="87" s="1"/>
  <c r="C883" i="87"/>
  <c r="C788" i="87" s="1"/>
  <c r="C882" i="87"/>
  <c r="C787" i="87" s="1"/>
  <c r="C881" i="87"/>
  <c r="C786" i="87" s="1"/>
  <c r="C880" i="87"/>
  <c r="C785" i="87" s="1"/>
  <c r="C879" i="87"/>
  <c r="C784" i="87" s="1"/>
  <c r="C878" i="87"/>
  <c r="C783" i="87" s="1"/>
  <c r="C877" i="87"/>
  <c r="C782" i="87" s="1"/>
  <c r="C876" i="87"/>
  <c r="C781" i="87" s="1"/>
  <c r="C875" i="87"/>
  <c r="C780" i="87" s="1"/>
  <c r="C874" i="87"/>
  <c r="C779" i="87" s="1"/>
  <c r="C873" i="87"/>
  <c r="C778" i="87" s="1"/>
  <c r="C872" i="87"/>
  <c r="C777" i="87" s="1"/>
  <c r="C871" i="87"/>
  <c r="C776" i="87" s="1"/>
  <c r="C859" i="87"/>
  <c r="C858" i="87"/>
  <c r="C857" i="87"/>
  <c r="C856" i="87"/>
  <c r="C855" i="87"/>
  <c r="C854" i="87"/>
  <c r="C853" i="87"/>
  <c r="C852" i="87"/>
  <c r="C851" i="87"/>
  <c r="C850" i="87"/>
  <c r="C849" i="87"/>
  <c r="C848" i="87"/>
  <c r="C847" i="87"/>
  <c r="C846" i="87"/>
  <c r="C845" i="87"/>
  <c r="C844" i="87"/>
  <c r="C843" i="87"/>
  <c r="C842" i="87"/>
  <c r="C841" i="87"/>
  <c r="C840" i="87"/>
  <c r="C839" i="87"/>
  <c r="C838" i="87"/>
  <c r="C837" i="87"/>
  <c r="C836" i="87"/>
  <c r="C835" i="87"/>
  <c r="C834" i="87"/>
  <c r="C833" i="87"/>
  <c r="C832" i="87"/>
  <c r="C831" i="87"/>
  <c r="B831" i="87"/>
  <c r="B832" i="87" s="1"/>
  <c r="B833" i="87" s="1"/>
  <c r="B834" i="87" s="1"/>
  <c r="B835" i="87" s="1"/>
  <c r="B836" i="87" s="1"/>
  <c r="B837" i="87" s="1"/>
  <c r="B838" i="87" s="1"/>
  <c r="B839" i="87" s="1"/>
  <c r="B840" i="87" s="1"/>
  <c r="B841" i="87" s="1"/>
  <c r="B842" i="87" s="1"/>
  <c r="B843" i="87" s="1"/>
  <c r="B844" i="87" s="1"/>
  <c r="B845" i="87" s="1"/>
  <c r="B846" i="87" s="1"/>
  <c r="B847" i="87" s="1"/>
  <c r="B848" i="87" s="1"/>
  <c r="B849" i="87" s="1"/>
  <c r="B850" i="87" s="1"/>
  <c r="B851" i="87" s="1"/>
  <c r="B852" i="87" s="1"/>
  <c r="B853" i="87" s="1"/>
  <c r="B854" i="87" s="1"/>
  <c r="B855" i="87" s="1"/>
  <c r="B856" i="87" s="1"/>
  <c r="B857" i="87" s="1"/>
  <c r="B858" i="87" s="1"/>
  <c r="B859" i="87" s="1"/>
  <c r="C830" i="87"/>
  <c r="F823" i="87"/>
  <c r="D807" i="87"/>
  <c r="C805" i="87"/>
  <c r="C804" i="87"/>
  <c r="C803" i="87"/>
  <c r="C802" i="87"/>
  <c r="C801" i="87"/>
  <c r="C800" i="87"/>
  <c r="C799" i="87"/>
  <c r="C798" i="87"/>
  <c r="AC793" i="87"/>
  <c r="D769" i="87"/>
  <c r="D734" i="87"/>
  <c r="D733" i="87"/>
  <c r="D732" i="87"/>
  <c r="D731" i="87"/>
  <c r="D730" i="87"/>
  <c r="D729" i="87"/>
  <c r="D728" i="87"/>
  <c r="D727" i="87"/>
  <c r="D726" i="87"/>
  <c r="D725" i="87"/>
  <c r="D724" i="87"/>
  <c r="D723" i="87"/>
  <c r="D722" i="87"/>
  <c r="D721" i="87"/>
  <c r="D720" i="87"/>
  <c r="D719" i="87"/>
  <c r="D718" i="87"/>
  <c r="D717" i="87"/>
  <c r="D716" i="87"/>
  <c r="D715" i="87"/>
  <c r="D714" i="87"/>
  <c r="D713" i="87"/>
  <c r="D712" i="87"/>
  <c r="D711" i="87"/>
  <c r="D710" i="87"/>
  <c r="D709" i="87"/>
  <c r="D708" i="87"/>
  <c r="D707" i="87"/>
  <c r="D706" i="87"/>
  <c r="D705" i="87"/>
  <c r="B668" i="87"/>
  <c r="B701" i="87" s="1"/>
  <c r="B734" i="87" s="1"/>
  <c r="B768" i="87" s="1"/>
  <c r="B667" i="87"/>
  <c r="B700" i="87" s="1"/>
  <c r="B733" i="87" s="1"/>
  <c r="B767" i="87" s="1"/>
  <c r="B666" i="87"/>
  <c r="B699" i="87" s="1"/>
  <c r="B732" i="87" s="1"/>
  <c r="B766" i="87" s="1"/>
  <c r="B665" i="87"/>
  <c r="B698" i="87" s="1"/>
  <c r="B731" i="87" s="1"/>
  <c r="B765" i="87" s="1"/>
  <c r="B664" i="87"/>
  <c r="B697" i="87" s="1"/>
  <c r="B730" i="87" s="1"/>
  <c r="B764" i="87" s="1"/>
  <c r="B663" i="87"/>
  <c r="B696" i="87" s="1"/>
  <c r="B729" i="87" s="1"/>
  <c r="B763" i="87" s="1"/>
  <c r="B662" i="87"/>
  <c r="B695" i="87" s="1"/>
  <c r="B728" i="87" s="1"/>
  <c r="B762" i="87" s="1"/>
  <c r="B661" i="87"/>
  <c r="B694" i="87" s="1"/>
  <c r="B727" i="87" s="1"/>
  <c r="B761" i="87" s="1"/>
  <c r="B660" i="87"/>
  <c r="B693" i="87" s="1"/>
  <c r="B726" i="87" s="1"/>
  <c r="B760" i="87" s="1"/>
  <c r="B659" i="87"/>
  <c r="B692" i="87" s="1"/>
  <c r="B725" i="87" s="1"/>
  <c r="B759" i="87" s="1"/>
  <c r="B658" i="87"/>
  <c r="B691" i="87" s="1"/>
  <c r="B724" i="87" s="1"/>
  <c r="B758" i="87" s="1"/>
  <c r="B657" i="87"/>
  <c r="B690" i="87" s="1"/>
  <c r="B723" i="87" s="1"/>
  <c r="B757" i="87" s="1"/>
  <c r="B656" i="87"/>
  <c r="B689" i="87" s="1"/>
  <c r="B722" i="87" s="1"/>
  <c r="B756" i="87" s="1"/>
  <c r="B655" i="87"/>
  <c r="B688" i="87" s="1"/>
  <c r="B721" i="87" s="1"/>
  <c r="B755" i="87" s="1"/>
  <c r="B654" i="87"/>
  <c r="B687" i="87" s="1"/>
  <c r="B720" i="87" s="1"/>
  <c r="B754" i="87" s="1"/>
  <c r="B653" i="87"/>
  <c r="B686" i="87" s="1"/>
  <c r="B719" i="87" s="1"/>
  <c r="B753" i="87" s="1"/>
  <c r="B652" i="87"/>
  <c r="B685" i="87" s="1"/>
  <c r="B718" i="87" s="1"/>
  <c r="B752" i="87" s="1"/>
  <c r="B651" i="87"/>
  <c r="B684" i="87" s="1"/>
  <c r="B717" i="87" s="1"/>
  <c r="B751" i="87" s="1"/>
  <c r="B650" i="87"/>
  <c r="B683" i="87" s="1"/>
  <c r="B716" i="87" s="1"/>
  <c r="B750" i="87" s="1"/>
  <c r="B649" i="87"/>
  <c r="B682" i="87" s="1"/>
  <c r="B715" i="87" s="1"/>
  <c r="B749" i="87" s="1"/>
  <c r="B648" i="87"/>
  <c r="B681" i="87" s="1"/>
  <c r="B714" i="87" s="1"/>
  <c r="B748" i="87" s="1"/>
  <c r="B647" i="87"/>
  <c r="B680" i="87" s="1"/>
  <c r="B713" i="87" s="1"/>
  <c r="B747" i="87" s="1"/>
  <c r="B646" i="87"/>
  <c r="B679" i="87" s="1"/>
  <c r="B712" i="87" s="1"/>
  <c r="B746" i="87" s="1"/>
  <c r="B645" i="87"/>
  <c r="B678" i="87" s="1"/>
  <c r="B711" i="87" s="1"/>
  <c r="B745" i="87" s="1"/>
  <c r="B644" i="87"/>
  <c r="B677" i="87" s="1"/>
  <c r="B710" i="87" s="1"/>
  <c r="B744" i="87" s="1"/>
  <c r="B643" i="87"/>
  <c r="B676" i="87" s="1"/>
  <c r="B709" i="87" s="1"/>
  <c r="B743" i="87" s="1"/>
  <c r="B642" i="87"/>
  <c r="B675" i="87" s="1"/>
  <c r="B708" i="87" s="1"/>
  <c r="B742" i="87" s="1"/>
  <c r="B641" i="87"/>
  <c r="B674" i="87" s="1"/>
  <c r="B707" i="87" s="1"/>
  <c r="B741" i="87" s="1"/>
  <c r="B640" i="87"/>
  <c r="B673" i="87" s="1"/>
  <c r="B706" i="87" s="1"/>
  <c r="B740" i="87" s="1"/>
  <c r="B639" i="87"/>
  <c r="B672" i="87" s="1"/>
  <c r="B705" i="87" s="1"/>
  <c r="B739" i="87" s="1"/>
  <c r="F629" i="87"/>
  <c r="D468" i="87"/>
  <c r="D467" i="87"/>
  <c r="D466" i="87"/>
  <c r="D465" i="87"/>
  <c r="D464" i="87"/>
  <c r="D463" i="87"/>
  <c r="D462" i="87"/>
  <c r="D461" i="87"/>
  <c r="D460" i="87"/>
  <c r="D459" i="87"/>
  <c r="D458" i="87"/>
  <c r="D457" i="87"/>
  <c r="D456" i="87"/>
  <c r="D455" i="87"/>
  <c r="D454" i="87"/>
  <c r="D453" i="87"/>
  <c r="D452" i="87"/>
  <c r="D451" i="87"/>
  <c r="D450" i="87"/>
  <c r="D449" i="87"/>
  <c r="D448" i="87"/>
  <c r="D447" i="87"/>
  <c r="D446" i="87"/>
  <c r="D445" i="87"/>
  <c r="D444" i="87"/>
  <c r="D443" i="87"/>
  <c r="D442" i="87"/>
  <c r="D441" i="87"/>
  <c r="D440" i="87"/>
  <c r="D439" i="87"/>
  <c r="F375" i="87"/>
  <c r="D373" i="87"/>
  <c r="C373" i="87"/>
  <c r="C406" i="87" s="1"/>
  <c r="C437" i="87" s="1"/>
  <c r="C468" i="87" s="1"/>
  <c r="C499" i="87" s="1"/>
  <c r="D372" i="87"/>
  <c r="C372" i="87"/>
  <c r="C405" i="87" s="1"/>
  <c r="C436" i="87" s="1"/>
  <c r="C467" i="87" s="1"/>
  <c r="C498" i="87" s="1"/>
  <c r="D371" i="87"/>
  <c r="C371" i="87"/>
  <c r="C404" i="87" s="1"/>
  <c r="C435" i="87" s="1"/>
  <c r="C466" i="87" s="1"/>
  <c r="C497" i="87" s="1"/>
  <c r="D370" i="87"/>
  <c r="C370" i="87"/>
  <c r="C403" i="87" s="1"/>
  <c r="C434" i="87" s="1"/>
  <c r="C465" i="87" s="1"/>
  <c r="C496" i="87" s="1"/>
  <c r="D369" i="87"/>
  <c r="C369" i="87"/>
  <c r="C402" i="87" s="1"/>
  <c r="C433" i="87" s="1"/>
  <c r="C464" i="87" s="1"/>
  <c r="C495" i="87" s="1"/>
  <c r="D368" i="87"/>
  <c r="C368" i="87"/>
  <c r="C401" i="87" s="1"/>
  <c r="C432" i="87" s="1"/>
  <c r="C463" i="87" s="1"/>
  <c r="C494" i="87" s="1"/>
  <c r="D367" i="87"/>
  <c r="C367" i="87"/>
  <c r="C400" i="87" s="1"/>
  <c r="C431" i="87" s="1"/>
  <c r="C462" i="87" s="1"/>
  <c r="C493" i="87" s="1"/>
  <c r="D366" i="87"/>
  <c r="C366" i="87"/>
  <c r="C399" i="87" s="1"/>
  <c r="C430" i="87" s="1"/>
  <c r="C461" i="87" s="1"/>
  <c r="C492" i="87" s="1"/>
  <c r="D365" i="87"/>
  <c r="C365" i="87"/>
  <c r="C398" i="87" s="1"/>
  <c r="C429" i="87" s="1"/>
  <c r="C460" i="87" s="1"/>
  <c r="C491" i="87" s="1"/>
  <c r="D364" i="87"/>
  <c r="C364" i="87"/>
  <c r="C397" i="87" s="1"/>
  <c r="C428" i="87" s="1"/>
  <c r="C459" i="87" s="1"/>
  <c r="C490" i="87" s="1"/>
  <c r="D363" i="87"/>
  <c r="C363" i="87"/>
  <c r="C396" i="87" s="1"/>
  <c r="C427" i="87" s="1"/>
  <c r="C458" i="87" s="1"/>
  <c r="C489" i="87" s="1"/>
  <c r="D362" i="87"/>
  <c r="C362" i="87"/>
  <c r="C395" i="87" s="1"/>
  <c r="C426" i="87" s="1"/>
  <c r="C457" i="87" s="1"/>
  <c r="C488" i="87" s="1"/>
  <c r="D361" i="87"/>
  <c r="C361" i="87"/>
  <c r="C394" i="87" s="1"/>
  <c r="C425" i="87" s="1"/>
  <c r="C456" i="87" s="1"/>
  <c r="C487" i="87" s="1"/>
  <c r="D360" i="87"/>
  <c r="C360" i="87"/>
  <c r="C393" i="87" s="1"/>
  <c r="C424" i="87" s="1"/>
  <c r="C455" i="87" s="1"/>
  <c r="C486" i="87" s="1"/>
  <c r="D359" i="87"/>
  <c r="C359" i="87"/>
  <c r="C392" i="87" s="1"/>
  <c r="C423" i="87" s="1"/>
  <c r="C454" i="87" s="1"/>
  <c r="C485" i="87" s="1"/>
  <c r="D358" i="87"/>
  <c r="C358" i="87"/>
  <c r="C391" i="87" s="1"/>
  <c r="C422" i="87" s="1"/>
  <c r="C453" i="87" s="1"/>
  <c r="C484" i="87" s="1"/>
  <c r="D357" i="87"/>
  <c r="C357" i="87"/>
  <c r="C390" i="87" s="1"/>
  <c r="C421" i="87" s="1"/>
  <c r="C452" i="87" s="1"/>
  <c r="C483" i="87" s="1"/>
  <c r="D356" i="87"/>
  <c r="C356" i="87"/>
  <c r="C389" i="87" s="1"/>
  <c r="C420" i="87" s="1"/>
  <c r="C451" i="87" s="1"/>
  <c r="C482" i="87" s="1"/>
  <c r="D355" i="87"/>
  <c r="C355" i="87"/>
  <c r="C388" i="87" s="1"/>
  <c r="C419" i="87" s="1"/>
  <c r="C450" i="87" s="1"/>
  <c r="C481" i="87" s="1"/>
  <c r="D354" i="87"/>
  <c r="C354" i="87"/>
  <c r="C387" i="87" s="1"/>
  <c r="C418" i="87" s="1"/>
  <c r="C449" i="87" s="1"/>
  <c r="C480" i="87" s="1"/>
  <c r="D353" i="87"/>
  <c r="C353" i="87"/>
  <c r="C386" i="87" s="1"/>
  <c r="C417" i="87" s="1"/>
  <c r="C448" i="87" s="1"/>
  <c r="C479" i="87" s="1"/>
  <c r="D352" i="87"/>
  <c r="C352" i="87"/>
  <c r="C385" i="87" s="1"/>
  <c r="C416" i="87" s="1"/>
  <c r="C447" i="87" s="1"/>
  <c r="C478" i="87" s="1"/>
  <c r="D351" i="87"/>
  <c r="C351" i="87"/>
  <c r="C384" i="87" s="1"/>
  <c r="C415" i="87" s="1"/>
  <c r="C446" i="87" s="1"/>
  <c r="C477" i="87" s="1"/>
  <c r="D350" i="87"/>
  <c r="C350" i="87"/>
  <c r="C383" i="87" s="1"/>
  <c r="C414" i="87" s="1"/>
  <c r="C445" i="87" s="1"/>
  <c r="C476" i="87" s="1"/>
  <c r="D349" i="87"/>
  <c r="C349" i="87"/>
  <c r="C382" i="87" s="1"/>
  <c r="C413" i="87" s="1"/>
  <c r="C444" i="87" s="1"/>
  <c r="C475" i="87" s="1"/>
  <c r="D348" i="87"/>
  <c r="C348" i="87"/>
  <c r="C381" i="87" s="1"/>
  <c r="C412" i="87" s="1"/>
  <c r="C443" i="87" s="1"/>
  <c r="C474" i="87" s="1"/>
  <c r="D347" i="87"/>
  <c r="C347" i="87"/>
  <c r="C380" i="87" s="1"/>
  <c r="C411" i="87" s="1"/>
  <c r="C442" i="87" s="1"/>
  <c r="C473" i="87" s="1"/>
  <c r="C504" i="87" s="1"/>
  <c r="D346" i="87"/>
  <c r="C346" i="87"/>
  <c r="C379" i="87" s="1"/>
  <c r="C410" i="87" s="1"/>
  <c r="C441" i="87" s="1"/>
  <c r="C472" i="87" s="1"/>
  <c r="C503" i="87" s="1"/>
  <c r="D345" i="87"/>
  <c r="C345" i="87"/>
  <c r="C378" i="87" s="1"/>
  <c r="C409" i="87" s="1"/>
  <c r="C440" i="87" s="1"/>
  <c r="C471" i="87" s="1"/>
  <c r="C502" i="87" s="1"/>
  <c r="D344" i="87"/>
  <c r="C344" i="87"/>
  <c r="C377" i="87" s="1"/>
  <c r="C408" i="87" s="1"/>
  <c r="C439" i="87" s="1"/>
  <c r="C470" i="87" s="1"/>
  <c r="C501" i="87" s="1"/>
  <c r="B344" i="87"/>
  <c r="B377" i="87" s="1"/>
  <c r="B408" i="87" s="1"/>
  <c r="B439" i="87" s="1"/>
  <c r="E317" i="87"/>
  <c r="D323" i="87" s="1"/>
  <c r="E35" i="87" s="1"/>
  <c r="H300" i="87"/>
  <c r="F258" i="87"/>
  <c r="D252" i="87"/>
  <c r="D249" i="87"/>
  <c r="D246" i="87"/>
  <c r="H229" i="87"/>
  <c r="H228" i="87"/>
  <c r="G228" i="87"/>
  <c r="H227" i="87"/>
  <c r="G227" i="87"/>
  <c r="H226" i="87"/>
  <c r="G226" i="87"/>
  <c r="G225" i="87"/>
  <c r="H224" i="87"/>
  <c r="E214" i="87"/>
  <c r="I214" i="87" s="1"/>
  <c r="M230" i="87" s="1"/>
  <c r="J206" i="87"/>
  <c r="E206" i="87"/>
  <c r="D888" i="87" s="1"/>
  <c r="H205" i="87"/>
  <c r="H204" i="87"/>
  <c r="H203" i="87"/>
  <c r="H202" i="87"/>
  <c r="H201" i="87"/>
  <c r="H198" i="87"/>
  <c r="H197" i="87"/>
  <c r="H196" i="87"/>
  <c r="H195" i="87"/>
  <c r="H194" i="87"/>
  <c r="H193" i="87"/>
  <c r="H192" i="87"/>
  <c r="H191" i="87"/>
  <c r="H190" i="87"/>
  <c r="F181" i="87"/>
  <c r="G181" i="87" s="1"/>
  <c r="H181" i="87" s="1"/>
  <c r="I181" i="87" s="1"/>
  <c r="J181" i="87" s="1"/>
  <c r="K181" i="87" s="1"/>
  <c r="L181" i="87" s="1"/>
  <c r="M181" i="87" s="1"/>
  <c r="N181" i="87" s="1"/>
  <c r="F176" i="87"/>
  <c r="F177" i="87" s="1"/>
  <c r="F173" i="87"/>
  <c r="G173" i="87" s="1"/>
  <c r="H173" i="87" s="1"/>
  <c r="I173" i="87" s="1"/>
  <c r="J173" i="87" s="1"/>
  <c r="K173" i="87" s="1"/>
  <c r="L173" i="87" s="1"/>
  <c r="M173" i="87" s="1"/>
  <c r="N173" i="87" s="1"/>
  <c r="F170" i="87"/>
  <c r="G170" i="87" s="1"/>
  <c r="H170" i="87" s="1"/>
  <c r="I170" i="87" s="1"/>
  <c r="J170" i="87" s="1"/>
  <c r="K170" i="87" s="1"/>
  <c r="L170" i="87" s="1"/>
  <c r="M170" i="87" s="1"/>
  <c r="N170" i="87" s="1"/>
  <c r="F167" i="87"/>
  <c r="G167" i="87" s="1"/>
  <c r="H167" i="87" s="1"/>
  <c r="I167" i="87" s="1"/>
  <c r="J167" i="87" s="1"/>
  <c r="K167" i="87" s="1"/>
  <c r="L167" i="87" s="1"/>
  <c r="M167" i="87" s="1"/>
  <c r="N167" i="87" s="1"/>
  <c r="F164" i="87"/>
  <c r="G164" i="87" s="1"/>
  <c r="H164" i="87" s="1"/>
  <c r="I164" i="87" s="1"/>
  <c r="J164" i="87" s="1"/>
  <c r="K164" i="87" s="1"/>
  <c r="L164" i="87" s="1"/>
  <c r="M164" i="87" s="1"/>
  <c r="N164" i="87" s="1"/>
  <c r="C159" i="87"/>
  <c r="K158" i="87"/>
  <c r="I158" i="87"/>
  <c r="D668" i="87" s="1"/>
  <c r="D701" i="87" s="1"/>
  <c r="G158" i="87"/>
  <c r="K157" i="87"/>
  <c r="I157" i="87"/>
  <c r="D667" i="87" s="1"/>
  <c r="D700" i="87" s="1"/>
  <c r="G157" i="87"/>
  <c r="K156" i="87"/>
  <c r="I156" i="87"/>
  <c r="D666" i="87" s="1"/>
  <c r="D699" i="87" s="1"/>
  <c r="G156" i="87"/>
  <c r="K155" i="87"/>
  <c r="I155" i="87"/>
  <c r="D665" i="87" s="1"/>
  <c r="D698" i="87" s="1"/>
  <c r="G155" i="87"/>
  <c r="K154" i="87"/>
  <c r="I154" i="87"/>
  <c r="D664" i="87" s="1"/>
  <c r="D697" i="87" s="1"/>
  <c r="G154" i="87"/>
  <c r="K153" i="87"/>
  <c r="I153" i="87"/>
  <c r="D663" i="87" s="1"/>
  <c r="D696" i="87" s="1"/>
  <c r="G153" i="87"/>
  <c r="K152" i="87"/>
  <c r="I152" i="87"/>
  <c r="D662" i="87" s="1"/>
  <c r="D695" i="87" s="1"/>
  <c r="G152" i="87"/>
  <c r="K151" i="87"/>
  <c r="I151" i="87"/>
  <c r="D661" i="87" s="1"/>
  <c r="D694" i="87" s="1"/>
  <c r="G151" i="87"/>
  <c r="K150" i="87"/>
  <c r="I150" i="87"/>
  <c r="D660" i="87" s="1"/>
  <c r="D693" i="87" s="1"/>
  <c r="G150" i="87"/>
  <c r="K149" i="87"/>
  <c r="I149" i="87"/>
  <c r="D659" i="87" s="1"/>
  <c r="D692" i="87" s="1"/>
  <c r="G149" i="87"/>
  <c r="K148" i="87"/>
  <c r="I148" i="87"/>
  <c r="D658" i="87" s="1"/>
  <c r="D691" i="87" s="1"/>
  <c r="G148" i="87"/>
  <c r="K147" i="87"/>
  <c r="I147" i="87"/>
  <c r="D657" i="87" s="1"/>
  <c r="D690" i="87" s="1"/>
  <c r="G147" i="87"/>
  <c r="K146" i="87"/>
  <c r="I146" i="87"/>
  <c r="D656" i="87" s="1"/>
  <c r="D689" i="87" s="1"/>
  <c r="G146" i="87"/>
  <c r="K145" i="87"/>
  <c r="I145" i="87"/>
  <c r="D655" i="87" s="1"/>
  <c r="D688" i="87" s="1"/>
  <c r="G145" i="87"/>
  <c r="K144" i="87"/>
  <c r="I144" i="87"/>
  <c r="D654" i="87" s="1"/>
  <c r="D687" i="87" s="1"/>
  <c r="G144" i="87"/>
  <c r="K143" i="87"/>
  <c r="I143" i="87"/>
  <c r="D653" i="87" s="1"/>
  <c r="D686" i="87" s="1"/>
  <c r="G143" i="87"/>
  <c r="K142" i="87"/>
  <c r="I142" i="87"/>
  <c r="D652" i="87" s="1"/>
  <c r="D685" i="87" s="1"/>
  <c r="G142" i="87"/>
  <c r="K141" i="87"/>
  <c r="I141" i="87"/>
  <c r="D651" i="87" s="1"/>
  <c r="D684" i="87" s="1"/>
  <c r="G141" i="87"/>
  <c r="K140" i="87"/>
  <c r="I140" i="87"/>
  <c r="D650" i="87" s="1"/>
  <c r="D683" i="87" s="1"/>
  <c r="G140" i="87"/>
  <c r="K139" i="87"/>
  <c r="I139" i="87"/>
  <c r="D649" i="87" s="1"/>
  <c r="D682" i="87" s="1"/>
  <c r="G139" i="87"/>
  <c r="K138" i="87"/>
  <c r="I138" i="87"/>
  <c r="D648" i="87" s="1"/>
  <c r="D681" i="87" s="1"/>
  <c r="G138" i="87"/>
  <c r="K137" i="87"/>
  <c r="I137" i="87"/>
  <c r="D647" i="87" s="1"/>
  <c r="D680" i="87" s="1"/>
  <c r="G137" i="87"/>
  <c r="K136" i="87"/>
  <c r="I136" i="87"/>
  <c r="D646" i="87" s="1"/>
  <c r="D679" i="87" s="1"/>
  <c r="G136" i="87"/>
  <c r="K135" i="87"/>
  <c r="I135" i="87"/>
  <c r="D645" i="87" s="1"/>
  <c r="D678" i="87" s="1"/>
  <c r="G135" i="87"/>
  <c r="K134" i="87"/>
  <c r="I134" i="87"/>
  <c r="D644" i="87" s="1"/>
  <c r="D677" i="87" s="1"/>
  <c r="G134" i="87"/>
  <c r="K133" i="87"/>
  <c r="I133" i="87"/>
  <c r="D643" i="87" s="1"/>
  <c r="D676" i="87" s="1"/>
  <c r="G133" i="87"/>
  <c r="K132" i="87"/>
  <c r="I132" i="87"/>
  <c r="G132" i="87"/>
  <c r="K131" i="87"/>
  <c r="I131" i="87"/>
  <c r="D641" i="87" s="1"/>
  <c r="D674" i="87" s="1"/>
  <c r="G131" i="87"/>
  <c r="K130" i="87"/>
  <c r="I130" i="87"/>
  <c r="D640" i="87" s="1"/>
  <c r="D673" i="87" s="1"/>
  <c r="G130" i="87"/>
  <c r="B130" i="87"/>
  <c r="B345" i="87" s="1"/>
  <c r="B378" i="87" s="1"/>
  <c r="B409" i="87" s="1"/>
  <c r="B440" i="87" s="1"/>
  <c r="K129" i="87"/>
  <c r="I129" i="87"/>
  <c r="D639" i="87" s="1"/>
  <c r="G129" i="87"/>
  <c r="M127" i="87"/>
  <c r="M152" i="87" s="1"/>
  <c r="H108" i="87"/>
  <c r="K72" i="87"/>
  <c r="J72" i="87"/>
  <c r="K71" i="87"/>
  <c r="J71" i="87"/>
  <c r="K70" i="87"/>
  <c r="J70" i="87"/>
  <c r="K69" i="87"/>
  <c r="J69" i="87"/>
  <c r="K68" i="87"/>
  <c r="J68" i="87"/>
  <c r="K67" i="87"/>
  <c r="J67" i="87"/>
  <c r="K66" i="87"/>
  <c r="J66" i="87"/>
  <c r="K65" i="87"/>
  <c r="K64" i="87"/>
  <c r="K63" i="87"/>
  <c r="K62" i="87"/>
  <c r="K61" i="87"/>
  <c r="J61" i="87"/>
  <c r="L61" i="87" s="1"/>
  <c r="F59" i="87"/>
  <c r="E58" i="87"/>
  <c r="E57" i="87"/>
  <c r="E55" i="87"/>
  <c r="F42" i="87"/>
  <c r="E27" i="87"/>
  <c r="B2" i="87"/>
  <c r="E973" i="86"/>
  <c r="F973" i="86" s="1"/>
  <c r="G973" i="86" s="1"/>
  <c r="H973" i="86" s="1"/>
  <c r="I973" i="86" s="1"/>
  <c r="J973" i="86" s="1"/>
  <c r="K973" i="86" s="1"/>
  <c r="L973" i="86" s="1"/>
  <c r="M973" i="86" s="1"/>
  <c r="N973" i="86" s="1"/>
  <c r="O973" i="86" s="1"/>
  <c r="P973" i="86" s="1"/>
  <c r="Q973" i="86" s="1"/>
  <c r="R973" i="86" s="1"/>
  <c r="S973" i="86" s="1"/>
  <c r="T973" i="86" s="1"/>
  <c r="U973" i="86" s="1"/>
  <c r="V973" i="86" s="1"/>
  <c r="W973" i="86" s="1"/>
  <c r="X973" i="86" s="1"/>
  <c r="Y973" i="86" s="1"/>
  <c r="Z973" i="86" s="1"/>
  <c r="AA973" i="86" s="1"/>
  <c r="AB973" i="86" s="1"/>
  <c r="AC973" i="86" s="1"/>
  <c r="AD973" i="86" s="1"/>
  <c r="AE973" i="86" s="1"/>
  <c r="AF973" i="86" s="1"/>
  <c r="AG973" i="86" s="1"/>
  <c r="AH973" i="86" s="1"/>
  <c r="AI973" i="86" s="1"/>
  <c r="AJ973" i="86" s="1"/>
  <c r="AK973" i="86" s="1"/>
  <c r="AL973" i="86" s="1"/>
  <c r="AM973" i="86" s="1"/>
  <c r="AN973" i="86" s="1"/>
  <c r="AO973" i="86" s="1"/>
  <c r="AP973" i="86" s="1"/>
  <c r="AQ973" i="86" s="1"/>
  <c r="AR973" i="86" s="1"/>
  <c r="AS973" i="86" s="1"/>
  <c r="AT973" i="86" s="1"/>
  <c r="AU973" i="86" s="1"/>
  <c r="AV973" i="86" s="1"/>
  <c r="AW973" i="86" s="1"/>
  <c r="AX973" i="86" s="1"/>
  <c r="AY973" i="86" s="1"/>
  <c r="AZ973" i="86" s="1"/>
  <c r="BA973" i="86" s="1"/>
  <c r="BB973" i="86" s="1"/>
  <c r="BC973" i="86" s="1"/>
  <c r="BD973" i="86" s="1"/>
  <c r="BE973" i="86" s="1"/>
  <c r="BF973" i="86" s="1"/>
  <c r="BG973" i="86" s="1"/>
  <c r="BH973" i="86" s="1"/>
  <c r="BI973" i="86" s="1"/>
  <c r="BJ973" i="86" s="1"/>
  <c r="BK973" i="86" s="1"/>
  <c r="BL973" i="86" s="1"/>
  <c r="BM973" i="86" s="1"/>
  <c r="BN973" i="86" s="1"/>
  <c r="BO973" i="86" s="1"/>
  <c r="BP973" i="86" s="1"/>
  <c r="BQ973" i="86" s="1"/>
  <c r="BR973" i="86" s="1"/>
  <c r="BS973" i="86" s="1"/>
  <c r="BT973" i="86" s="1"/>
  <c r="BU973" i="86" s="1"/>
  <c r="BV973" i="86" s="1"/>
  <c r="BW973" i="86" s="1"/>
  <c r="BX973" i="86" s="1"/>
  <c r="BY973" i="86" s="1"/>
  <c r="BZ973" i="86" s="1"/>
  <c r="CA973" i="86" s="1"/>
  <c r="CB973" i="86" s="1"/>
  <c r="CC973" i="86" s="1"/>
  <c r="CD973" i="86" s="1"/>
  <c r="CE973" i="86" s="1"/>
  <c r="CF973" i="86" s="1"/>
  <c r="CG973" i="86" s="1"/>
  <c r="CH973" i="86" s="1"/>
  <c r="CI973" i="86" s="1"/>
  <c r="CJ973" i="86" s="1"/>
  <c r="D973" i="86"/>
  <c r="E961" i="86"/>
  <c r="E948" i="86"/>
  <c r="E947" i="86"/>
  <c r="E944" i="86"/>
  <c r="E941" i="86"/>
  <c r="E935" i="86"/>
  <c r="F927" i="86"/>
  <c r="F962" i="86" s="1"/>
  <c r="E926" i="86"/>
  <c r="D900" i="86"/>
  <c r="C900" i="86"/>
  <c r="C899" i="86"/>
  <c r="D898" i="86"/>
  <c r="C898" i="86"/>
  <c r="C897" i="86"/>
  <c r="C896" i="86"/>
  <c r="C895" i="86"/>
  <c r="C894" i="86"/>
  <c r="D893" i="86"/>
  <c r="C893" i="86"/>
  <c r="C887" i="86"/>
  <c r="C792" i="86" s="1"/>
  <c r="C886" i="86"/>
  <c r="C791" i="86" s="1"/>
  <c r="C885" i="86"/>
  <c r="C790" i="86" s="1"/>
  <c r="C884" i="86"/>
  <c r="C789" i="86" s="1"/>
  <c r="C883" i="86"/>
  <c r="C788" i="86" s="1"/>
  <c r="C882" i="86"/>
  <c r="C787" i="86" s="1"/>
  <c r="C881" i="86"/>
  <c r="C786" i="86" s="1"/>
  <c r="C880" i="86"/>
  <c r="C785" i="86" s="1"/>
  <c r="C879" i="86"/>
  <c r="C784" i="86" s="1"/>
  <c r="C878" i="86"/>
  <c r="C783" i="86" s="1"/>
  <c r="C877" i="86"/>
  <c r="C782" i="86" s="1"/>
  <c r="C876" i="86"/>
  <c r="C781" i="86" s="1"/>
  <c r="C875" i="86"/>
  <c r="C780" i="86" s="1"/>
  <c r="C874" i="86"/>
  <c r="C779" i="86" s="1"/>
  <c r="C873" i="86"/>
  <c r="C778" i="86" s="1"/>
  <c r="C872" i="86"/>
  <c r="C777" i="86" s="1"/>
  <c r="C871" i="86"/>
  <c r="C776" i="86" s="1"/>
  <c r="C859" i="86"/>
  <c r="C858" i="86"/>
  <c r="C857" i="86"/>
  <c r="C856" i="86"/>
  <c r="C855" i="86"/>
  <c r="C854" i="86"/>
  <c r="C853" i="86"/>
  <c r="C852" i="86"/>
  <c r="C851" i="86"/>
  <c r="C850" i="86"/>
  <c r="C849" i="86"/>
  <c r="C848" i="86"/>
  <c r="C847" i="86"/>
  <c r="C846" i="86"/>
  <c r="C845" i="86"/>
  <c r="C844" i="86"/>
  <c r="C843" i="86"/>
  <c r="C842" i="86"/>
  <c r="C841" i="86"/>
  <c r="C840" i="86"/>
  <c r="C839" i="86"/>
  <c r="C838" i="86"/>
  <c r="C837" i="86"/>
  <c r="C836" i="86"/>
  <c r="C835" i="86"/>
  <c r="C834" i="86"/>
  <c r="C833" i="86"/>
  <c r="C832" i="86"/>
  <c r="C831" i="86"/>
  <c r="B831" i="86"/>
  <c r="B832" i="86" s="1"/>
  <c r="B833" i="86" s="1"/>
  <c r="B834" i="86" s="1"/>
  <c r="B835" i="86" s="1"/>
  <c r="B836" i="86" s="1"/>
  <c r="B837" i="86" s="1"/>
  <c r="B838" i="86" s="1"/>
  <c r="B839" i="86" s="1"/>
  <c r="B840" i="86" s="1"/>
  <c r="B841" i="86" s="1"/>
  <c r="B842" i="86" s="1"/>
  <c r="B843" i="86" s="1"/>
  <c r="B844" i="86" s="1"/>
  <c r="B845" i="86" s="1"/>
  <c r="B846" i="86" s="1"/>
  <c r="B847" i="86" s="1"/>
  <c r="B848" i="86" s="1"/>
  <c r="B849" i="86" s="1"/>
  <c r="B850" i="86" s="1"/>
  <c r="B851" i="86" s="1"/>
  <c r="B852" i="86" s="1"/>
  <c r="B853" i="86" s="1"/>
  <c r="B854" i="86" s="1"/>
  <c r="B855" i="86" s="1"/>
  <c r="B856" i="86" s="1"/>
  <c r="B857" i="86" s="1"/>
  <c r="B858" i="86" s="1"/>
  <c r="B859" i="86" s="1"/>
  <c r="C830" i="86"/>
  <c r="F823" i="86"/>
  <c r="F912" i="86" s="1"/>
  <c r="D807" i="86"/>
  <c r="C805" i="86"/>
  <c r="C804" i="86"/>
  <c r="C803" i="86"/>
  <c r="C802" i="86"/>
  <c r="C801" i="86"/>
  <c r="C800" i="86"/>
  <c r="C799" i="86"/>
  <c r="C798" i="86"/>
  <c r="AC793" i="86"/>
  <c r="D769" i="86"/>
  <c r="D734" i="86"/>
  <c r="D733" i="86"/>
  <c r="D732" i="86"/>
  <c r="D731" i="86"/>
  <c r="D730" i="86"/>
  <c r="D729" i="86"/>
  <c r="D728" i="86"/>
  <c r="D727" i="86"/>
  <c r="D726" i="86"/>
  <c r="D725" i="86"/>
  <c r="D724" i="86"/>
  <c r="D723" i="86"/>
  <c r="D722" i="86"/>
  <c r="D721" i="86"/>
  <c r="D720" i="86"/>
  <c r="D719" i="86"/>
  <c r="D718" i="86"/>
  <c r="D717" i="86"/>
  <c r="D716" i="86"/>
  <c r="D715" i="86"/>
  <c r="D714" i="86"/>
  <c r="D713" i="86"/>
  <c r="D712" i="86"/>
  <c r="D711" i="86"/>
  <c r="D710" i="86"/>
  <c r="D709" i="86"/>
  <c r="D708" i="86"/>
  <c r="D707" i="86"/>
  <c r="D706" i="86"/>
  <c r="D705" i="86"/>
  <c r="B668" i="86"/>
  <c r="B701" i="86" s="1"/>
  <c r="B734" i="86" s="1"/>
  <c r="B768" i="86" s="1"/>
  <c r="B667" i="86"/>
  <c r="B700" i="86" s="1"/>
  <c r="B733" i="86" s="1"/>
  <c r="B767" i="86" s="1"/>
  <c r="B666" i="86"/>
  <c r="B699" i="86" s="1"/>
  <c r="B732" i="86" s="1"/>
  <c r="B766" i="86" s="1"/>
  <c r="B665" i="86"/>
  <c r="B698" i="86" s="1"/>
  <c r="B731" i="86" s="1"/>
  <c r="B765" i="86" s="1"/>
  <c r="B664" i="86"/>
  <c r="B697" i="86" s="1"/>
  <c r="B730" i="86" s="1"/>
  <c r="B764" i="86" s="1"/>
  <c r="B663" i="86"/>
  <c r="B696" i="86" s="1"/>
  <c r="B729" i="86" s="1"/>
  <c r="B763" i="86" s="1"/>
  <c r="B662" i="86"/>
  <c r="B695" i="86" s="1"/>
  <c r="B728" i="86" s="1"/>
  <c r="B762" i="86" s="1"/>
  <c r="B661" i="86"/>
  <c r="B694" i="86" s="1"/>
  <c r="B727" i="86" s="1"/>
  <c r="B761" i="86" s="1"/>
  <c r="B660" i="86"/>
  <c r="B693" i="86" s="1"/>
  <c r="B726" i="86" s="1"/>
  <c r="B760" i="86" s="1"/>
  <c r="B659" i="86"/>
  <c r="B692" i="86" s="1"/>
  <c r="B725" i="86" s="1"/>
  <c r="B759" i="86" s="1"/>
  <c r="B658" i="86"/>
  <c r="B691" i="86" s="1"/>
  <c r="B724" i="86" s="1"/>
  <c r="B758" i="86" s="1"/>
  <c r="B657" i="86"/>
  <c r="B690" i="86" s="1"/>
  <c r="B723" i="86" s="1"/>
  <c r="B757" i="86" s="1"/>
  <c r="B656" i="86"/>
  <c r="B689" i="86" s="1"/>
  <c r="B722" i="86" s="1"/>
  <c r="B756" i="86" s="1"/>
  <c r="B655" i="86"/>
  <c r="B688" i="86" s="1"/>
  <c r="B721" i="86" s="1"/>
  <c r="B755" i="86" s="1"/>
  <c r="B654" i="86"/>
  <c r="B687" i="86" s="1"/>
  <c r="B720" i="86" s="1"/>
  <c r="B754" i="86" s="1"/>
  <c r="B653" i="86"/>
  <c r="B686" i="86" s="1"/>
  <c r="B719" i="86" s="1"/>
  <c r="B753" i="86" s="1"/>
  <c r="B652" i="86"/>
  <c r="B685" i="86" s="1"/>
  <c r="B718" i="86" s="1"/>
  <c r="B752" i="86" s="1"/>
  <c r="B651" i="86"/>
  <c r="B684" i="86" s="1"/>
  <c r="B717" i="86" s="1"/>
  <c r="B751" i="86" s="1"/>
  <c r="B650" i="86"/>
  <c r="B683" i="86" s="1"/>
  <c r="B716" i="86" s="1"/>
  <c r="B750" i="86" s="1"/>
  <c r="B649" i="86"/>
  <c r="B682" i="86" s="1"/>
  <c r="B715" i="86" s="1"/>
  <c r="B749" i="86" s="1"/>
  <c r="B648" i="86"/>
  <c r="B681" i="86" s="1"/>
  <c r="B714" i="86" s="1"/>
  <c r="B748" i="86" s="1"/>
  <c r="B647" i="86"/>
  <c r="B680" i="86" s="1"/>
  <c r="B713" i="86" s="1"/>
  <c r="B747" i="86" s="1"/>
  <c r="B646" i="86"/>
  <c r="B679" i="86" s="1"/>
  <c r="B712" i="86" s="1"/>
  <c r="B746" i="86" s="1"/>
  <c r="B645" i="86"/>
  <c r="B678" i="86" s="1"/>
  <c r="B711" i="86" s="1"/>
  <c r="B745" i="86" s="1"/>
  <c r="B644" i="86"/>
  <c r="B677" i="86" s="1"/>
  <c r="B710" i="86" s="1"/>
  <c r="B744" i="86" s="1"/>
  <c r="B643" i="86"/>
  <c r="B676" i="86" s="1"/>
  <c r="B709" i="86" s="1"/>
  <c r="B743" i="86" s="1"/>
  <c r="B642" i="86"/>
  <c r="B675" i="86" s="1"/>
  <c r="B708" i="86" s="1"/>
  <c r="B742" i="86" s="1"/>
  <c r="B641" i="86"/>
  <c r="B674" i="86" s="1"/>
  <c r="B707" i="86" s="1"/>
  <c r="B741" i="86" s="1"/>
  <c r="B640" i="86"/>
  <c r="B673" i="86" s="1"/>
  <c r="B706" i="86" s="1"/>
  <c r="B740" i="86" s="1"/>
  <c r="B639" i="86"/>
  <c r="B672" i="86" s="1"/>
  <c r="B705" i="86" s="1"/>
  <c r="B739" i="86" s="1"/>
  <c r="F629" i="86"/>
  <c r="G629" i="86" s="1"/>
  <c r="H629" i="86" s="1"/>
  <c r="I629" i="86" s="1"/>
  <c r="J629" i="86" s="1"/>
  <c r="K629" i="86" s="1"/>
  <c r="L629" i="86" s="1"/>
  <c r="M629" i="86" s="1"/>
  <c r="N629" i="86" s="1"/>
  <c r="O629" i="86" s="1"/>
  <c r="P629" i="86" s="1"/>
  <c r="Q629" i="86" s="1"/>
  <c r="R629" i="86" s="1"/>
  <c r="S629" i="86" s="1"/>
  <c r="T629" i="86" s="1"/>
  <c r="U629" i="86" s="1"/>
  <c r="V629" i="86" s="1"/>
  <c r="W629" i="86" s="1"/>
  <c r="X629" i="86" s="1"/>
  <c r="Y629" i="86" s="1"/>
  <c r="Z629" i="86" s="1"/>
  <c r="AA629" i="86" s="1"/>
  <c r="AB629" i="86" s="1"/>
  <c r="D468" i="86"/>
  <c r="D467" i="86"/>
  <c r="D466" i="86"/>
  <c r="D465" i="86"/>
  <c r="D464" i="86"/>
  <c r="D463" i="86"/>
  <c r="D462" i="86"/>
  <c r="D461" i="86"/>
  <c r="D460" i="86"/>
  <c r="D459" i="86"/>
  <c r="D458" i="86"/>
  <c r="D457" i="86"/>
  <c r="D456" i="86"/>
  <c r="D455" i="86"/>
  <c r="D454" i="86"/>
  <c r="D453" i="86"/>
  <c r="D452" i="86"/>
  <c r="D451" i="86"/>
  <c r="D450" i="86"/>
  <c r="D449" i="86"/>
  <c r="D448" i="86"/>
  <c r="D447" i="86"/>
  <c r="D446" i="86"/>
  <c r="D445" i="86"/>
  <c r="D444" i="86"/>
  <c r="D443" i="86"/>
  <c r="D442" i="86"/>
  <c r="D441" i="86"/>
  <c r="D440" i="86"/>
  <c r="D439" i="86"/>
  <c r="F375" i="86"/>
  <c r="D373" i="86"/>
  <c r="C373" i="86"/>
  <c r="C406" i="86" s="1"/>
  <c r="C437" i="86" s="1"/>
  <c r="C468" i="86" s="1"/>
  <c r="C499" i="86" s="1"/>
  <c r="D372" i="86"/>
  <c r="C372" i="86"/>
  <c r="C405" i="86" s="1"/>
  <c r="C436" i="86" s="1"/>
  <c r="C467" i="86" s="1"/>
  <c r="C498" i="86" s="1"/>
  <c r="D371" i="86"/>
  <c r="C371" i="86"/>
  <c r="C404" i="86" s="1"/>
  <c r="C435" i="86" s="1"/>
  <c r="C466" i="86" s="1"/>
  <c r="C497" i="86" s="1"/>
  <c r="D370" i="86"/>
  <c r="C370" i="86"/>
  <c r="C403" i="86" s="1"/>
  <c r="C434" i="86" s="1"/>
  <c r="C465" i="86" s="1"/>
  <c r="C496" i="86" s="1"/>
  <c r="D369" i="86"/>
  <c r="C369" i="86"/>
  <c r="C402" i="86" s="1"/>
  <c r="C433" i="86" s="1"/>
  <c r="C464" i="86" s="1"/>
  <c r="C495" i="86" s="1"/>
  <c r="D368" i="86"/>
  <c r="C368" i="86"/>
  <c r="C401" i="86" s="1"/>
  <c r="C432" i="86" s="1"/>
  <c r="C463" i="86" s="1"/>
  <c r="C494" i="86" s="1"/>
  <c r="D367" i="86"/>
  <c r="C367" i="86"/>
  <c r="C400" i="86" s="1"/>
  <c r="C431" i="86" s="1"/>
  <c r="C462" i="86" s="1"/>
  <c r="C493" i="86" s="1"/>
  <c r="D366" i="86"/>
  <c r="C366" i="86"/>
  <c r="C399" i="86" s="1"/>
  <c r="C430" i="86" s="1"/>
  <c r="C461" i="86" s="1"/>
  <c r="C492" i="86" s="1"/>
  <c r="D365" i="86"/>
  <c r="C365" i="86"/>
  <c r="C398" i="86" s="1"/>
  <c r="C429" i="86" s="1"/>
  <c r="C460" i="86" s="1"/>
  <c r="C491" i="86" s="1"/>
  <c r="D364" i="86"/>
  <c r="C364" i="86"/>
  <c r="C397" i="86" s="1"/>
  <c r="C428" i="86" s="1"/>
  <c r="C459" i="86" s="1"/>
  <c r="C490" i="86" s="1"/>
  <c r="D363" i="86"/>
  <c r="C363" i="86"/>
  <c r="C396" i="86" s="1"/>
  <c r="C427" i="86" s="1"/>
  <c r="C458" i="86" s="1"/>
  <c r="C489" i="86" s="1"/>
  <c r="D362" i="86"/>
  <c r="C362" i="86"/>
  <c r="C395" i="86" s="1"/>
  <c r="C426" i="86" s="1"/>
  <c r="C457" i="86" s="1"/>
  <c r="C488" i="86" s="1"/>
  <c r="D361" i="86"/>
  <c r="C361" i="86"/>
  <c r="C394" i="86" s="1"/>
  <c r="C425" i="86" s="1"/>
  <c r="C456" i="86" s="1"/>
  <c r="C487" i="86" s="1"/>
  <c r="D360" i="86"/>
  <c r="C360" i="86"/>
  <c r="C393" i="86" s="1"/>
  <c r="C424" i="86" s="1"/>
  <c r="C455" i="86" s="1"/>
  <c r="C486" i="86" s="1"/>
  <c r="D359" i="86"/>
  <c r="C359" i="86"/>
  <c r="C392" i="86" s="1"/>
  <c r="C423" i="86" s="1"/>
  <c r="C454" i="86" s="1"/>
  <c r="C485" i="86" s="1"/>
  <c r="D358" i="86"/>
  <c r="C358" i="86"/>
  <c r="C391" i="86" s="1"/>
  <c r="C422" i="86" s="1"/>
  <c r="C453" i="86" s="1"/>
  <c r="C484" i="86" s="1"/>
  <c r="D357" i="86"/>
  <c r="C357" i="86"/>
  <c r="C390" i="86" s="1"/>
  <c r="C421" i="86" s="1"/>
  <c r="C452" i="86" s="1"/>
  <c r="C483" i="86" s="1"/>
  <c r="D356" i="86"/>
  <c r="C356" i="86"/>
  <c r="C389" i="86" s="1"/>
  <c r="C420" i="86" s="1"/>
  <c r="C451" i="86" s="1"/>
  <c r="C482" i="86" s="1"/>
  <c r="D355" i="86"/>
  <c r="C355" i="86"/>
  <c r="C388" i="86" s="1"/>
  <c r="C419" i="86" s="1"/>
  <c r="C450" i="86" s="1"/>
  <c r="C481" i="86" s="1"/>
  <c r="D354" i="86"/>
  <c r="C354" i="86"/>
  <c r="C387" i="86" s="1"/>
  <c r="C418" i="86" s="1"/>
  <c r="C449" i="86" s="1"/>
  <c r="C480" i="86" s="1"/>
  <c r="D353" i="86"/>
  <c r="C353" i="86"/>
  <c r="C386" i="86" s="1"/>
  <c r="C417" i="86" s="1"/>
  <c r="C448" i="86" s="1"/>
  <c r="C479" i="86" s="1"/>
  <c r="D352" i="86"/>
  <c r="C352" i="86"/>
  <c r="C385" i="86" s="1"/>
  <c r="C416" i="86" s="1"/>
  <c r="C447" i="86" s="1"/>
  <c r="C478" i="86" s="1"/>
  <c r="D351" i="86"/>
  <c r="C351" i="86"/>
  <c r="C384" i="86" s="1"/>
  <c r="C415" i="86" s="1"/>
  <c r="C446" i="86" s="1"/>
  <c r="C477" i="86" s="1"/>
  <c r="D350" i="86"/>
  <c r="C350" i="86"/>
  <c r="C383" i="86" s="1"/>
  <c r="C414" i="86" s="1"/>
  <c r="C445" i="86" s="1"/>
  <c r="C476" i="86" s="1"/>
  <c r="D349" i="86"/>
  <c r="C349" i="86"/>
  <c r="C382" i="86" s="1"/>
  <c r="C413" i="86" s="1"/>
  <c r="C444" i="86" s="1"/>
  <c r="C475" i="86" s="1"/>
  <c r="D348" i="86"/>
  <c r="C348" i="86"/>
  <c r="C381" i="86" s="1"/>
  <c r="C412" i="86" s="1"/>
  <c r="C443" i="86" s="1"/>
  <c r="C474" i="86" s="1"/>
  <c r="D347" i="86"/>
  <c r="C347" i="86"/>
  <c r="C380" i="86" s="1"/>
  <c r="C411" i="86" s="1"/>
  <c r="C442" i="86" s="1"/>
  <c r="C473" i="86" s="1"/>
  <c r="D346" i="86"/>
  <c r="C346" i="86"/>
  <c r="C379" i="86" s="1"/>
  <c r="C410" i="86" s="1"/>
  <c r="C441" i="86" s="1"/>
  <c r="C472" i="86" s="1"/>
  <c r="C503" i="86" s="1"/>
  <c r="D345" i="86"/>
  <c r="C345" i="86"/>
  <c r="C378" i="86" s="1"/>
  <c r="C409" i="86" s="1"/>
  <c r="C440" i="86" s="1"/>
  <c r="C471" i="86" s="1"/>
  <c r="D344" i="86"/>
  <c r="C344" i="86"/>
  <c r="C377" i="86" s="1"/>
  <c r="C408" i="86" s="1"/>
  <c r="C439" i="86" s="1"/>
  <c r="C470" i="86" s="1"/>
  <c r="C501" i="86" s="1"/>
  <c r="B344" i="86"/>
  <c r="B377" i="86" s="1"/>
  <c r="B408" i="86" s="1"/>
  <c r="B439" i="86" s="1"/>
  <c r="E317" i="86"/>
  <c r="D323" i="86" s="1"/>
  <c r="E35" i="86" s="1"/>
  <c r="H300" i="86"/>
  <c r="F258" i="86"/>
  <c r="D252" i="86"/>
  <c r="D249" i="86"/>
  <c r="D246" i="86"/>
  <c r="H229" i="86"/>
  <c r="H228" i="86"/>
  <c r="G228" i="86"/>
  <c r="H227" i="86"/>
  <c r="G227" i="86"/>
  <c r="H226" i="86"/>
  <c r="G226" i="86"/>
  <c r="G225" i="86"/>
  <c r="H224" i="86"/>
  <c r="E214" i="86"/>
  <c r="I214" i="86" s="1"/>
  <c r="J206" i="86"/>
  <c r="E206" i="86"/>
  <c r="D888" i="86" s="1"/>
  <c r="H205" i="86"/>
  <c r="H204" i="86"/>
  <c r="H203" i="86"/>
  <c r="H202" i="86"/>
  <c r="H201" i="86"/>
  <c r="H198" i="86"/>
  <c r="H197" i="86"/>
  <c r="H196" i="86"/>
  <c r="H195" i="86"/>
  <c r="H194" i="86"/>
  <c r="H193" i="86"/>
  <c r="H192" i="86"/>
  <c r="H191" i="86"/>
  <c r="H190" i="86"/>
  <c r="F181" i="86"/>
  <c r="G181" i="86" s="1"/>
  <c r="H181" i="86" s="1"/>
  <c r="I181" i="86" s="1"/>
  <c r="J181" i="86" s="1"/>
  <c r="K181" i="86" s="1"/>
  <c r="L181" i="86" s="1"/>
  <c r="M181" i="86" s="1"/>
  <c r="N181" i="86" s="1"/>
  <c r="F176" i="86"/>
  <c r="F177" i="86" s="1"/>
  <c r="F173" i="86"/>
  <c r="G173" i="86" s="1"/>
  <c r="H173" i="86" s="1"/>
  <c r="I173" i="86" s="1"/>
  <c r="J173" i="86" s="1"/>
  <c r="K173" i="86" s="1"/>
  <c r="L173" i="86" s="1"/>
  <c r="M173" i="86" s="1"/>
  <c r="N173" i="86" s="1"/>
  <c r="F170" i="86"/>
  <c r="G170" i="86" s="1"/>
  <c r="H170" i="86" s="1"/>
  <c r="I170" i="86" s="1"/>
  <c r="J170" i="86" s="1"/>
  <c r="K170" i="86" s="1"/>
  <c r="L170" i="86" s="1"/>
  <c r="M170" i="86" s="1"/>
  <c r="N170" i="86" s="1"/>
  <c r="F167" i="86"/>
  <c r="G167" i="86" s="1"/>
  <c r="H167" i="86" s="1"/>
  <c r="I167" i="86" s="1"/>
  <c r="J167" i="86" s="1"/>
  <c r="K167" i="86" s="1"/>
  <c r="L167" i="86" s="1"/>
  <c r="M167" i="86" s="1"/>
  <c r="N167" i="86" s="1"/>
  <c r="F164" i="86"/>
  <c r="G164" i="86" s="1"/>
  <c r="H164" i="86" s="1"/>
  <c r="I164" i="86" s="1"/>
  <c r="J164" i="86" s="1"/>
  <c r="K164" i="86" s="1"/>
  <c r="L164" i="86" s="1"/>
  <c r="M164" i="86" s="1"/>
  <c r="N164" i="86" s="1"/>
  <c r="C159" i="86"/>
  <c r="K158" i="86"/>
  <c r="I158" i="86"/>
  <c r="D668" i="86" s="1"/>
  <c r="D701" i="86" s="1"/>
  <c r="G158" i="86"/>
  <c r="K157" i="86"/>
  <c r="I157" i="86"/>
  <c r="D667" i="86" s="1"/>
  <c r="D700" i="86" s="1"/>
  <c r="G157" i="86"/>
  <c r="K156" i="86"/>
  <c r="I156" i="86"/>
  <c r="D666" i="86" s="1"/>
  <c r="D699" i="86" s="1"/>
  <c r="G156" i="86"/>
  <c r="K155" i="86"/>
  <c r="I155" i="86"/>
  <c r="D665" i="86" s="1"/>
  <c r="D698" i="86" s="1"/>
  <c r="G155" i="86"/>
  <c r="K154" i="86"/>
  <c r="I154" i="86"/>
  <c r="D664" i="86" s="1"/>
  <c r="D697" i="86" s="1"/>
  <c r="G154" i="86"/>
  <c r="K153" i="86"/>
  <c r="I153" i="86"/>
  <c r="D663" i="86" s="1"/>
  <c r="D696" i="86" s="1"/>
  <c r="G153" i="86"/>
  <c r="K152" i="86"/>
  <c r="I152" i="86"/>
  <c r="D662" i="86" s="1"/>
  <c r="D695" i="86" s="1"/>
  <c r="G152" i="86"/>
  <c r="K151" i="86"/>
  <c r="I151" i="86"/>
  <c r="D661" i="86" s="1"/>
  <c r="D694" i="86" s="1"/>
  <c r="G151" i="86"/>
  <c r="K150" i="86"/>
  <c r="I150" i="86"/>
  <c r="D660" i="86" s="1"/>
  <c r="D693" i="86" s="1"/>
  <c r="G150" i="86"/>
  <c r="K149" i="86"/>
  <c r="I149" i="86"/>
  <c r="D659" i="86" s="1"/>
  <c r="D692" i="86" s="1"/>
  <c r="G149" i="86"/>
  <c r="K148" i="86"/>
  <c r="I148" i="86"/>
  <c r="D658" i="86" s="1"/>
  <c r="D691" i="86" s="1"/>
  <c r="G148" i="86"/>
  <c r="K147" i="86"/>
  <c r="I147" i="86"/>
  <c r="D657" i="86" s="1"/>
  <c r="D690" i="86" s="1"/>
  <c r="G147" i="86"/>
  <c r="K146" i="86"/>
  <c r="I146" i="86"/>
  <c r="D656" i="86" s="1"/>
  <c r="D689" i="86" s="1"/>
  <c r="G146" i="86"/>
  <c r="K145" i="86"/>
  <c r="I145" i="86"/>
  <c r="D655" i="86" s="1"/>
  <c r="D688" i="86" s="1"/>
  <c r="G145" i="86"/>
  <c r="K144" i="86"/>
  <c r="I144" i="86"/>
  <c r="D654" i="86" s="1"/>
  <c r="D687" i="86" s="1"/>
  <c r="G144" i="86"/>
  <c r="K143" i="86"/>
  <c r="I143" i="86"/>
  <c r="D653" i="86" s="1"/>
  <c r="D686" i="86" s="1"/>
  <c r="G143" i="86"/>
  <c r="K142" i="86"/>
  <c r="I142" i="86"/>
  <c r="D652" i="86" s="1"/>
  <c r="D685" i="86" s="1"/>
  <c r="G142" i="86"/>
  <c r="K141" i="86"/>
  <c r="I141" i="86"/>
  <c r="D651" i="86" s="1"/>
  <c r="D684" i="86" s="1"/>
  <c r="G141" i="86"/>
  <c r="K140" i="86"/>
  <c r="I140" i="86"/>
  <c r="J140" i="86" s="1"/>
  <c r="D841" i="86" s="1"/>
  <c r="G140" i="86"/>
  <c r="K139" i="86"/>
  <c r="I139" i="86"/>
  <c r="D649" i="86" s="1"/>
  <c r="D682" i="86" s="1"/>
  <c r="G139" i="86"/>
  <c r="K138" i="86"/>
  <c r="I138" i="86"/>
  <c r="D648" i="86" s="1"/>
  <c r="D681" i="86" s="1"/>
  <c r="G138" i="86"/>
  <c r="K137" i="86"/>
  <c r="I137" i="86"/>
  <c r="D647" i="86" s="1"/>
  <c r="D680" i="86" s="1"/>
  <c r="G137" i="86"/>
  <c r="K136" i="86"/>
  <c r="I136" i="86"/>
  <c r="D646" i="86" s="1"/>
  <c r="D679" i="86" s="1"/>
  <c r="G136" i="86"/>
  <c r="K135" i="86"/>
  <c r="I135" i="86"/>
  <c r="G135" i="86"/>
  <c r="K134" i="86"/>
  <c r="I134" i="86"/>
  <c r="D644" i="86" s="1"/>
  <c r="D677" i="86" s="1"/>
  <c r="G134" i="86"/>
  <c r="K133" i="86"/>
  <c r="I133" i="86"/>
  <c r="G133" i="86"/>
  <c r="K132" i="86"/>
  <c r="I132" i="86"/>
  <c r="J132" i="86" s="1"/>
  <c r="D833" i="86" s="1"/>
  <c r="G132" i="86"/>
  <c r="K131" i="86"/>
  <c r="I131" i="86"/>
  <c r="D641" i="86" s="1"/>
  <c r="D674" i="86" s="1"/>
  <c r="G131" i="86"/>
  <c r="K130" i="86"/>
  <c r="I130" i="86"/>
  <c r="G130" i="86"/>
  <c r="B130" i="86"/>
  <c r="B345" i="86" s="1"/>
  <c r="B378" i="86" s="1"/>
  <c r="B409" i="86" s="1"/>
  <c r="B440" i="86" s="1"/>
  <c r="K129" i="86"/>
  <c r="I129" i="86"/>
  <c r="D639" i="86" s="1"/>
  <c r="G129" i="86"/>
  <c r="M127" i="86"/>
  <c r="H108" i="86"/>
  <c r="K72" i="86"/>
  <c r="J72" i="86"/>
  <c r="K71" i="86"/>
  <c r="J71" i="86"/>
  <c r="K70" i="86"/>
  <c r="J70" i="86"/>
  <c r="K69" i="86"/>
  <c r="J69" i="86"/>
  <c r="K68" i="86"/>
  <c r="J68" i="86"/>
  <c r="K67" i="86"/>
  <c r="J67" i="86"/>
  <c r="K66" i="86"/>
  <c r="J66" i="86"/>
  <c r="K65" i="86"/>
  <c r="K64" i="86"/>
  <c r="K63" i="86"/>
  <c r="K62" i="86"/>
  <c r="K61" i="86"/>
  <c r="J61" i="86"/>
  <c r="F59" i="86"/>
  <c r="E58" i="86"/>
  <c r="E57" i="86"/>
  <c r="E55" i="86"/>
  <c r="F42" i="86"/>
  <c r="E27" i="86"/>
  <c r="B2" i="86"/>
  <c r="E973" i="85"/>
  <c r="F973" i="85" s="1"/>
  <c r="G973" i="85" s="1"/>
  <c r="H973" i="85" s="1"/>
  <c r="I973" i="85" s="1"/>
  <c r="J973" i="85" s="1"/>
  <c r="K973" i="85" s="1"/>
  <c r="L973" i="85" s="1"/>
  <c r="M973" i="85" s="1"/>
  <c r="N973" i="85" s="1"/>
  <c r="O973" i="85" s="1"/>
  <c r="P973" i="85" s="1"/>
  <c r="Q973" i="85" s="1"/>
  <c r="R973" i="85" s="1"/>
  <c r="S973" i="85" s="1"/>
  <c r="T973" i="85" s="1"/>
  <c r="U973" i="85" s="1"/>
  <c r="V973" i="85" s="1"/>
  <c r="W973" i="85" s="1"/>
  <c r="X973" i="85" s="1"/>
  <c r="Y973" i="85" s="1"/>
  <c r="Z973" i="85" s="1"/>
  <c r="AA973" i="85" s="1"/>
  <c r="AB973" i="85" s="1"/>
  <c r="AC973" i="85" s="1"/>
  <c r="AD973" i="85" s="1"/>
  <c r="AE973" i="85" s="1"/>
  <c r="AF973" i="85" s="1"/>
  <c r="AG973" i="85" s="1"/>
  <c r="AH973" i="85" s="1"/>
  <c r="AI973" i="85" s="1"/>
  <c r="AJ973" i="85" s="1"/>
  <c r="AK973" i="85" s="1"/>
  <c r="AL973" i="85" s="1"/>
  <c r="AM973" i="85" s="1"/>
  <c r="AN973" i="85" s="1"/>
  <c r="AO973" i="85" s="1"/>
  <c r="AP973" i="85" s="1"/>
  <c r="AQ973" i="85" s="1"/>
  <c r="AR973" i="85" s="1"/>
  <c r="AS973" i="85" s="1"/>
  <c r="AT973" i="85" s="1"/>
  <c r="AU973" i="85" s="1"/>
  <c r="AV973" i="85" s="1"/>
  <c r="AW973" i="85" s="1"/>
  <c r="AX973" i="85" s="1"/>
  <c r="AY973" i="85" s="1"/>
  <c r="AZ973" i="85" s="1"/>
  <c r="BA973" i="85" s="1"/>
  <c r="BB973" i="85" s="1"/>
  <c r="BC973" i="85" s="1"/>
  <c r="BD973" i="85" s="1"/>
  <c r="BE973" i="85" s="1"/>
  <c r="BF973" i="85" s="1"/>
  <c r="BG973" i="85" s="1"/>
  <c r="BH973" i="85" s="1"/>
  <c r="BI973" i="85" s="1"/>
  <c r="BJ973" i="85" s="1"/>
  <c r="BK973" i="85" s="1"/>
  <c r="BL973" i="85" s="1"/>
  <c r="BM973" i="85" s="1"/>
  <c r="BN973" i="85" s="1"/>
  <c r="BO973" i="85" s="1"/>
  <c r="BP973" i="85" s="1"/>
  <c r="BQ973" i="85" s="1"/>
  <c r="BR973" i="85" s="1"/>
  <c r="BS973" i="85" s="1"/>
  <c r="BT973" i="85" s="1"/>
  <c r="BU973" i="85" s="1"/>
  <c r="BV973" i="85" s="1"/>
  <c r="BW973" i="85" s="1"/>
  <c r="BX973" i="85" s="1"/>
  <c r="BY973" i="85" s="1"/>
  <c r="BZ973" i="85" s="1"/>
  <c r="CA973" i="85" s="1"/>
  <c r="CB973" i="85" s="1"/>
  <c r="CC973" i="85" s="1"/>
  <c r="CD973" i="85" s="1"/>
  <c r="CE973" i="85" s="1"/>
  <c r="CF973" i="85" s="1"/>
  <c r="CG973" i="85" s="1"/>
  <c r="CH973" i="85" s="1"/>
  <c r="CI973" i="85" s="1"/>
  <c r="CJ973" i="85" s="1"/>
  <c r="D973" i="85"/>
  <c r="E961" i="85"/>
  <c r="E948" i="85"/>
  <c r="E947" i="85"/>
  <c r="E944" i="85"/>
  <c r="E941" i="85"/>
  <c r="E935" i="85"/>
  <c r="F927" i="85"/>
  <c r="F962" i="85" s="1"/>
  <c r="E926" i="85"/>
  <c r="D900" i="85"/>
  <c r="C900" i="85"/>
  <c r="D899" i="85"/>
  <c r="C899" i="85"/>
  <c r="D898" i="85"/>
  <c r="C898" i="85"/>
  <c r="C897" i="85"/>
  <c r="C896" i="85"/>
  <c r="C895" i="85"/>
  <c r="C894" i="85"/>
  <c r="D893" i="85"/>
  <c r="C893" i="85"/>
  <c r="C887" i="85"/>
  <c r="C792" i="85" s="1"/>
  <c r="C886" i="85"/>
  <c r="C791" i="85" s="1"/>
  <c r="C885" i="85"/>
  <c r="C790" i="85" s="1"/>
  <c r="C884" i="85"/>
  <c r="C789" i="85" s="1"/>
  <c r="C883" i="85"/>
  <c r="C788" i="85" s="1"/>
  <c r="C882" i="85"/>
  <c r="C787" i="85" s="1"/>
  <c r="C881" i="85"/>
  <c r="C786" i="85" s="1"/>
  <c r="C880" i="85"/>
  <c r="C785" i="85" s="1"/>
  <c r="C879" i="85"/>
  <c r="C784" i="85" s="1"/>
  <c r="C878" i="85"/>
  <c r="C783" i="85" s="1"/>
  <c r="C877" i="85"/>
  <c r="C782" i="85" s="1"/>
  <c r="C876" i="85"/>
  <c r="C781" i="85" s="1"/>
  <c r="C875" i="85"/>
  <c r="C780" i="85" s="1"/>
  <c r="C874" i="85"/>
  <c r="C779" i="85" s="1"/>
  <c r="C873" i="85"/>
  <c r="C778" i="85" s="1"/>
  <c r="C872" i="85"/>
  <c r="C777" i="85" s="1"/>
  <c r="C871" i="85"/>
  <c r="C776" i="85" s="1"/>
  <c r="C859" i="85"/>
  <c r="C858" i="85"/>
  <c r="C857" i="85"/>
  <c r="C856" i="85"/>
  <c r="C855" i="85"/>
  <c r="C854" i="85"/>
  <c r="C853" i="85"/>
  <c r="C852" i="85"/>
  <c r="C851" i="85"/>
  <c r="C850" i="85"/>
  <c r="C849" i="85"/>
  <c r="C848" i="85"/>
  <c r="C847" i="85"/>
  <c r="C846" i="85"/>
  <c r="C845" i="85"/>
  <c r="C844" i="85"/>
  <c r="C843" i="85"/>
  <c r="C842" i="85"/>
  <c r="C841" i="85"/>
  <c r="C840" i="85"/>
  <c r="C839" i="85"/>
  <c r="C838" i="85"/>
  <c r="C837" i="85"/>
  <c r="C836" i="85"/>
  <c r="C835" i="85"/>
  <c r="C834" i="85"/>
  <c r="C833" i="85"/>
  <c r="C832" i="85"/>
  <c r="C831" i="85"/>
  <c r="B831" i="85"/>
  <c r="B832" i="85" s="1"/>
  <c r="B833" i="85" s="1"/>
  <c r="B834" i="85" s="1"/>
  <c r="B835" i="85" s="1"/>
  <c r="B836" i="85" s="1"/>
  <c r="B837" i="85" s="1"/>
  <c r="B838" i="85" s="1"/>
  <c r="B839" i="85" s="1"/>
  <c r="B840" i="85" s="1"/>
  <c r="B841" i="85" s="1"/>
  <c r="B842" i="85" s="1"/>
  <c r="B843" i="85" s="1"/>
  <c r="B844" i="85" s="1"/>
  <c r="B845" i="85" s="1"/>
  <c r="B846" i="85" s="1"/>
  <c r="B847" i="85" s="1"/>
  <c r="B848" i="85" s="1"/>
  <c r="B849" i="85" s="1"/>
  <c r="B850" i="85" s="1"/>
  <c r="B851" i="85" s="1"/>
  <c r="B852" i="85" s="1"/>
  <c r="B853" i="85" s="1"/>
  <c r="B854" i="85" s="1"/>
  <c r="B855" i="85" s="1"/>
  <c r="B856" i="85" s="1"/>
  <c r="B857" i="85" s="1"/>
  <c r="B858" i="85" s="1"/>
  <c r="B859" i="85" s="1"/>
  <c r="C830" i="85"/>
  <c r="F823" i="85"/>
  <c r="D807" i="85"/>
  <c r="C805" i="85"/>
  <c r="C804" i="85"/>
  <c r="C803" i="85"/>
  <c r="C802" i="85"/>
  <c r="C801" i="85"/>
  <c r="C800" i="85"/>
  <c r="C799" i="85"/>
  <c r="C798" i="85"/>
  <c r="AC793" i="85"/>
  <c r="D769" i="85"/>
  <c r="D734" i="85"/>
  <c r="D733" i="85"/>
  <c r="D732" i="85"/>
  <c r="D731" i="85"/>
  <c r="D730" i="85"/>
  <c r="D729" i="85"/>
  <c r="D728" i="85"/>
  <c r="D727" i="85"/>
  <c r="D726" i="85"/>
  <c r="D725" i="85"/>
  <c r="D724" i="85"/>
  <c r="D723" i="85"/>
  <c r="D722" i="85"/>
  <c r="D721" i="85"/>
  <c r="D720" i="85"/>
  <c r="D719" i="85"/>
  <c r="D718" i="85"/>
  <c r="D717" i="85"/>
  <c r="D716" i="85"/>
  <c r="D715" i="85"/>
  <c r="D714" i="85"/>
  <c r="D713" i="85"/>
  <c r="D712" i="85"/>
  <c r="D711" i="85"/>
  <c r="D710" i="85"/>
  <c r="D709" i="85"/>
  <c r="D708" i="85"/>
  <c r="D707" i="85"/>
  <c r="D706" i="85"/>
  <c r="D705" i="85"/>
  <c r="B668" i="85"/>
  <c r="B701" i="85" s="1"/>
  <c r="B734" i="85" s="1"/>
  <c r="B768" i="85" s="1"/>
  <c r="B667" i="85"/>
  <c r="B700" i="85" s="1"/>
  <c r="B733" i="85" s="1"/>
  <c r="B767" i="85" s="1"/>
  <c r="B666" i="85"/>
  <c r="B699" i="85" s="1"/>
  <c r="B732" i="85" s="1"/>
  <c r="B766" i="85" s="1"/>
  <c r="B665" i="85"/>
  <c r="B698" i="85" s="1"/>
  <c r="B731" i="85" s="1"/>
  <c r="B765" i="85" s="1"/>
  <c r="B664" i="85"/>
  <c r="B697" i="85" s="1"/>
  <c r="B730" i="85" s="1"/>
  <c r="B764" i="85" s="1"/>
  <c r="B663" i="85"/>
  <c r="B696" i="85" s="1"/>
  <c r="B729" i="85" s="1"/>
  <c r="B763" i="85" s="1"/>
  <c r="B662" i="85"/>
  <c r="B695" i="85" s="1"/>
  <c r="B728" i="85" s="1"/>
  <c r="B762" i="85" s="1"/>
  <c r="B661" i="85"/>
  <c r="B694" i="85" s="1"/>
  <c r="B727" i="85" s="1"/>
  <c r="B761" i="85" s="1"/>
  <c r="B660" i="85"/>
  <c r="B693" i="85" s="1"/>
  <c r="B726" i="85" s="1"/>
  <c r="B760" i="85" s="1"/>
  <c r="B659" i="85"/>
  <c r="B692" i="85" s="1"/>
  <c r="B725" i="85" s="1"/>
  <c r="B759" i="85" s="1"/>
  <c r="B658" i="85"/>
  <c r="B691" i="85" s="1"/>
  <c r="B724" i="85" s="1"/>
  <c r="B758" i="85" s="1"/>
  <c r="B657" i="85"/>
  <c r="B690" i="85" s="1"/>
  <c r="B723" i="85" s="1"/>
  <c r="B757" i="85" s="1"/>
  <c r="B656" i="85"/>
  <c r="B689" i="85" s="1"/>
  <c r="B722" i="85" s="1"/>
  <c r="B756" i="85" s="1"/>
  <c r="B655" i="85"/>
  <c r="B688" i="85" s="1"/>
  <c r="B721" i="85" s="1"/>
  <c r="B755" i="85" s="1"/>
  <c r="B654" i="85"/>
  <c r="B687" i="85" s="1"/>
  <c r="B720" i="85" s="1"/>
  <c r="B754" i="85" s="1"/>
  <c r="B653" i="85"/>
  <c r="B686" i="85" s="1"/>
  <c r="B719" i="85" s="1"/>
  <c r="B753" i="85" s="1"/>
  <c r="B652" i="85"/>
  <c r="B685" i="85" s="1"/>
  <c r="B718" i="85" s="1"/>
  <c r="B752" i="85" s="1"/>
  <c r="B651" i="85"/>
  <c r="B684" i="85" s="1"/>
  <c r="B717" i="85" s="1"/>
  <c r="B751" i="85" s="1"/>
  <c r="B650" i="85"/>
  <c r="B683" i="85" s="1"/>
  <c r="B716" i="85" s="1"/>
  <c r="B750" i="85" s="1"/>
  <c r="B649" i="85"/>
  <c r="B682" i="85" s="1"/>
  <c r="B715" i="85" s="1"/>
  <c r="B749" i="85" s="1"/>
  <c r="B648" i="85"/>
  <c r="B681" i="85" s="1"/>
  <c r="B714" i="85" s="1"/>
  <c r="B748" i="85" s="1"/>
  <c r="B647" i="85"/>
  <c r="B680" i="85" s="1"/>
  <c r="B713" i="85" s="1"/>
  <c r="B747" i="85" s="1"/>
  <c r="B646" i="85"/>
  <c r="B679" i="85" s="1"/>
  <c r="B712" i="85" s="1"/>
  <c r="B746" i="85" s="1"/>
  <c r="B645" i="85"/>
  <c r="B678" i="85" s="1"/>
  <c r="B711" i="85" s="1"/>
  <c r="B745" i="85" s="1"/>
  <c r="B644" i="85"/>
  <c r="B677" i="85" s="1"/>
  <c r="B710" i="85" s="1"/>
  <c r="B744" i="85" s="1"/>
  <c r="B643" i="85"/>
  <c r="B676" i="85" s="1"/>
  <c r="B709" i="85" s="1"/>
  <c r="B743" i="85" s="1"/>
  <c r="B642" i="85"/>
  <c r="B675" i="85" s="1"/>
  <c r="B708" i="85" s="1"/>
  <c r="B742" i="85" s="1"/>
  <c r="B641" i="85"/>
  <c r="B674" i="85" s="1"/>
  <c r="B707" i="85" s="1"/>
  <c r="B741" i="85" s="1"/>
  <c r="B640" i="85"/>
  <c r="B673" i="85" s="1"/>
  <c r="B706" i="85" s="1"/>
  <c r="B740" i="85" s="1"/>
  <c r="B639" i="85"/>
  <c r="B672" i="85" s="1"/>
  <c r="B705" i="85" s="1"/>
  <c r="B739" i="85" s="1"/>
  <c r="F629" i="85"/>
  <c r="D468" i="85"/>
  <c r="D467" i="85"/>
  <c r="D466" i="85"/>
  <c r="D465" i="85"/>
  <c r="D464" i="85"/>
  <c r="D463" i="85"/>
  <c r="D462" i="85"/>
  <c r="D461" i="85"/>
  <c r="D460" i="85"/>
  <c r="D459" i="85"/>
  <c r="D458" i="85"/>
  <c r="D457" i="85"/>
  <c r="D456" i="85"/>
  <c r="D455" i="85"/>
  <c r="D454" i="85"/>
  <c r="D453" i="85"/>
  <c r="D452" i="85"/>
  <c r="D451" i="85"/>
  <c r="D450" i="85"/>
  <c r="D449" i="85"/>
  <c r="D448" i="85"/>
  <c r="D447" i="85"/>
  <c r="D446" i="85"/>
  <c r="D445" i="85"/>
  <c r="D444" i="85"/>
  <c r="D443" i="85"/>
  <c r="D442" i="85"/>
  <c r="D441" i="85"/>
  <c r="D440" i="85"/>
  <c r="D439" i="85"/>
  <c r="F375" i="85"/>
  <c r="D373" i="85"/>
  <c r="C373" i="85"/>
  <c r="C406" i="85" s="1"/>
  <c r="C437" i="85" s="1"/>
  <c r="C468" i="85" s="1"/>
  <c r="C499" i="85" s="1"/>
  <c r="D372" i="85"/>
  <c r="C372" i="85"/>
  <c r="C405" i="85" s="1"/>
  <c r="C436" i="85" s="1"/>
  <c r="C467" i="85" s="1"/>
  <c r="C498" i="85" s="1"/>
  <c r="D371" i="85"/>
  <c r="C371" i="85"/>
  <c r="C404" i="85" s="1"/>
  <c r="C435" i="85" s="1"/>
  <c r="C466" i="85" s="1"/>
  <c r="C497" i="85" s="1"/>
  <c r="D370" i="85"/>
  <c r="C370" i="85"/>
  <c r="C403" i="85" s="1"/>
  <c r="C434" i="85" s="1"/>
  <c r="C465" i="85" s="1"/>
  <c r="C496" i="85" s="1"/>
  <c r="D369" i="85"/>
  <c r="C369" i="85"/>
  <c r="C402" i="85" s="1"/>
  <c r="C433" i="85" s="1"/>
  <c r="C464" i="85" s="1"/>
  <c r="C495" i="85" s="1"/>
  <c r="D368" i="85"/>
  <c r="C368" i="85"/>
  <c r="C401" i="85" s="1"/>
  <c r="C432" i="85" s="1"/>
  <c r="C463" i="85" s="1"/>
  <c r="C494" i="85" s="1"/>
  <c r="D367" i="85"/>
  <c r="C367" i="85"/>
  <c r="C400" i="85" s="1"/>
  <c r="C431" i="85" s="1"/>
  <c r="C462" i="85" s="1"/>
  <c r="C493" i="85" s="1"/>
  <c r="D366" i="85"/>
  <c r="C366" i="85"/>
  <c r="C399" i="85" s="1"/>
  <c r="C430" i="85" s="1"/>
  <c r="C461" i="85" s="1"/>
  <c r="C492" i="85" s="1"/>
  <c r="D365" i="85"/>
  <c r="C365" i="85"/>
  <c r="C398" i="85" s="1"/>
  <c r="C429" i="85" s="1"/>
  <c r="C460" i="85" s="1"/>
  <c r="C491" i="85" s="1"/>
  <c r="D364" i="85"/>
  <c r="C364" i="85"/>
  <c r="C397" i="85" s="1"/>
  <c r="C428" i="85" s="1"/>
  <c r="C459" i="85" s="1"/>
  <c r="C490" i="85" s="1"/>
  <c r="D363" i="85"/>
  <c r="C363" i="85"/>
  <c r="C396" i="85" s="1"/>
  <c r="C427" i="85" s="1"/>
  <c r="C458" i="85" s="1"/>
  <c r="C489" i="85" s="1"/>
  <c r="D362" i="85"/>
  <c r="C362" i="85"/>
  <c r="C395" i="85" s="1"/>
  <c r="C426" i="85" s="1"/>
  <c r="C457" i="85" s="1"/>
  <c r="C488" i="85" s="1"/>
  <c r="D361" i="85"/>
  <c r="C361" i="85"/>
  <c r="C394" i="85" s="1"/>
  <c r="C425" i="85" s="1"/>
  <c r="C456" i="85" s="1"/>
  <c r="C487" i="85" s="1"/>
  <c r="D360" i="85"/>
  <c r="C360" i="85"/>
  <c r="C393" i="85" s="1"/>
  <c r="C424" i="85" s="1"/>
  <c r="C455" i="85" s="1"/>
  <c r="C486" i="85" s="1"/>
  <c r="D359" i="85"/>
  <c r="C359" i="85"/>
  <c r="C392" i="85" s="1"/>
  <c r="C423" i="85" s="1"/>
  <c r="C454" i="85" s="1"/>
  <c r="C485" i="85" s="1"/>
  <c r="D358" i="85"/>
  <c r="C358" i="85"/>
  <c r="C391" i="85" s="1"/>
  <c r="C422" i="85" s="1"/>
  <c r="C453" i="85" s="1"/>
  <c r="C484" i="85" s="1"/>
  <c r="D357" i="85"/>
  <c r="C357" i="85"/>
  <c r="C390" i="85" s="1"/>
  <c r="C421" i="85" s="1"/>
  <c r="C452" i="85" s="1"/>
  <c r="C483" i="85" s="1"/>
  <c r="D356" i="85"/>
  <c r="C356" i="85"/>
  <c r="C389" i="85" s="1"/>
  <c r="C420" i="85" s="1"/>
  <c r="C451" i="85" s="1"/>
  <c r="C482" i="85" s="1"/>
  <c r="D355" i="85"/>
  <c r="C355" i="85"/>
  <c r="C388" i="85" s="1"/>
  <c r="C419" i="85" s="1"/>
  <c r="C450" i="85" s="1"/>
  <c r="C481" i="85" s="1"/>
  <c r="D354" i="85"/>
  <c r="C354" i="85"/>
  <c r="C387" i="85" s="1"/>
  <c r="C418" i="85" s="1"/>
  <c r="C449" i="85" s="1"/>
  <c r="C480" i="85" s="1"/>
  <c r="D353" i="85"/>
  <c r="C353" i="85"/>
  <c r="C386" i="85" s="1"/>
  <c r="C417" i="85" s="1"/>
  <c r="C448" i="85" s="1"/>
  <c r="C479" i="85" s="1"/>
  <c r="D352" i="85"/>
  <c r="C352" i="85"/>
  <c r="C385" i="85" s="1"/>
  <c r="C416" i="85" s="1"/>
  <c r="C447" i="85" s="1"/>
  <c r="C478" i="85" s="1"/>
  <c r="D351" i="85"/>
  <c r="C351" i="85"/>
  <c r="C384" i="85" s="1"/>
  <c r="C415" i="85" s="1"/>
  <c r="C446" i="85" s="1"/>
  <c r="C477" i="85" s="1"/>
  <c r="D350" i="85"/>
  <c r="C350" i="85"/>
  <c r="C383" i="85" s="1"/>
  <c r="C414" i="85" s="1"/>
  <c r="C445" i="85" s="1"/>
  <c r="C476" i="85" s="1"/>
  <c r="D349" i="85"/>
  <c r="C349" i="85"/>
  <c r="C382" i="85" s="1"/>
  <c r="C413" i="85" s="1"/>
  <c r="C444" i="85" s="1"/>
  <c r="C475" i="85" s="1"/>
  <c r="D348" i="85"/>
  <c r="C348" i="85"/>
  <c r="C381" i="85" s="1"/>
  <c r="C412" i="85" s="1"/>
  <c r="C443" i="85" s="1"/>
  <c r="C474" i="85" s="1"/>
  <c r="D347" i="85"/>
  <c r="C347" i="85"/>
  <c r="C380" i="85" s="1"/>
  <c r="C411" i="85" s="1"/>
  <c r="C442" i="85" s="1"/>
  <c r="C473" i="85" s="1"/>
  <c r="C504" i="85" s="1"/>
  <c r="D346" i="85"/>
  <c r="C346" i="85"/>
  <c r="C379" i="85" s="1"/>
  <c r="C410" i="85" s="1"/>
  <c r="C441" i="85" s="1"/>
  <c r="C472" i="85" s="1"/>
  <c r="C503" i="85" s="1"/>
  <c r="D345" i="85"/>
  <c r="C345" i="85"/>
  <c r="C378" i="85" s="1"/>
  <c r="C409" i="85" s="1"/>
  <c r="C440" i="85" s="1"/>
  <c r="C471" i="85" s="1"/>
  <c r="C502" i="85" s="1"/>
  <c r="D344" i="85"/>
  <c r="C344" i="85"/>
  <c r="C377" i="85" s="1"/>
  <c r="C408" i="85" s="1"/>
  <c r="C439" i="85" s="1"/>
  <c r="C470" i="85" s="1"/>
  <c r="C501" i="85" s="1"/>
  <c r="B344" i="85"/>
  <c r="B377" i="85" s="1"/>
  <c r="B408" i="85" s="1"/>
  <c r="B439" i="85" s="1"/>
  <c r="E317" i="85"/>
  <c r="D323" i="85" s="1"/>
  <c r="E35" i="85" s="1"/>
  <c r="H300" i="85"/>
  <c r="F258" i="85"/>
  <c r="D252" i="85"/>
  <c r="D249" i="85"/>
  <c r="D246" i="85"/>
  <c r="H229" i="85"/>
  <c r="H228" i="85"/>
  <c r="G228" i="85"/>
  <c r="H227" i="85"/>
  <c r="G227" i="85"/>
  <c r="H226" i="85"/>
  <c r="G226" i="85"/>
  <c r="G225" i="85"/>
  <c r="H224" i="85"/>
  <c r="E214" i="85"/>
  <c r="J206" i="85"/>
  <c r="E206" i="85"/>
  <c r="D888" i="85" s="1"/>
  <c r="H205" i="85"/>
  <c r="H204" i="85"/>
  <c r="H203" i="85"/>
  <c r="H202" i="85"/>
  <c r="H201" i="85"/>
  <c r="H198" i="85"/>
  <c r="H197" i="85"/>
  <c r="H196" i="85"/>
  <c r="H195" i="85"/>
  <c r="H194" i="85"/>
  <c r="H193" i="85"/>
  <c r="H192" i="85"/>
  <c r="H191" i="85"/>
  <c r="H190" i="85"/>
  <c r="F181" i="85"/>
  <c r="G181" i="85" s="1"/>
  <c r="H181" i="85" s="1"/>
  <c r="I181" i="85" s="1"/>
  <c r="J181" i="85" s="1"/>
  <c r="K181" i="85" s="1"/>
  <c r="L181" i="85" s="1"/>
  <c r="M181" i="85" s="1"/>
  <c r="N181" i="85" s="1"/>
  <c r="F176" i="85"/>
  <c r="F177" i="85" s="1"/>
  <c r="F173" i="85"/>
  <c r="G173" i="85" s="1"/>
  <c r="H173" i="85" s="1"/>
  <c r="I173" i="85" s="1"/>
  <c r="J173" i="85" s="1"/>
  <c r="K173" i="85" s="1"/>
  <c r="L173" i="85" s="1"/>
  <c r="M173" i="85" s="1"/>
  <c r="N173" i="85" s="1"/>
  <c r="F170" i="85"/>
  <c r="G170" i="85" s="1"/>
  <c r="H170" i="85" s="1"/>
  <c r="I170" i="85" s="1"/>
  <c r="J170" i="85" s="1"/>
  <c r="K170" i="85" s="1"/>
  <c r="L170" i="85" s="1"/>
  <c r="M170" i="85" s="1"/>
  <c r="N170" i="85" s="1"/>
  <c r="F167" i="85"/>
  <c r="G167" i="85" s="1"/>
  <c r="H167" i="85" s="1"/>
  <c r="I167" i="85" s="1"/>
  <c r="J167" i="85" s="1"/>
  <c r="K167" i="85" s="1"/>
  <c r="L167" i="85" s="1"/>
  <c r="M167" i="85" s="1"/>
  <c r="N167" i="85" s="1"/>
  <c r="F164" i="85"/>
  <c r="G164" i="85" s="1"/>
  <c r="H164" i="85" s="1"/>
  <c r="I164" i="85" s="1"/>
  <c r="J164" i="85" s="1"/>
  <c r="K164" i="85" s="1"/>
  <c r="L164" i="85" s="1"/>
  <c r="M164" i="85" s="1"/>
  <c r="N164" i="85" s="1"/>
  <c r="C159" i="85"/>
  <c r="K158" i="85"/>
  <c r="I158" i="85"/>
  <c r="D668" i="85" s="1"/>
  <c r="D701" i="85" s="1"/>
  <c r="G158" i="85"/>
  <c r="K157" i="85"/>
  <c r="I157" i="85"/>
  <c r="G157" i="85"/>
  <c r="K156" i="85"/>
  <c r="I156" i="85"/>
  <c r="D666" i="85" s="1"/>
  <c r="D699" i="85" s="1"/>
  <c r="G156" i="85"/>
  <c r="K155" i="85"/>
  <c r="I155" i="85"/>
  <c r="G155" i="85"/>
  <c r="K154" i="85"/>
  <c r="I154" i="85"/>
  <c r="D664" i="85" s="1"/>
  <c r="D697" i="85" s="1"/>
  <c r="G154" i="85"/>
  <c r="K153" i="85"/>
  <c r="I153" i="85"/>
  <c r="D663" i="85" s="1"/>
  <c r="D696" i="85" s="1"/>
  <c r="G153" i="85"/>
  <c r="K152" i="85"/>
  <c r="I152" i="85"/>
  <c r="D662" i="85" s="1"/>
  <c r="D695" i="85" s="1"/>
  <c r="G152" i="85"/>
  <c r="K151" i="85"/>
  <c r="I151" i="85"/>
  <c r="D661" i="85" s="1"/>
  <c r="D694" i="85" s="1"/>
  <c r="G151" i="85"/>
  <c r="K150" i="85"/>
  <c r="I150" i="85"/>
  <c r="G150" i="85"/>
  <c r="K149" i="85"/>
  <c r="I149" i="85"/>
  <c r="G149" i="85"/>
  <c r="K148" i="85"/>
  <c r="I148" i="85"/>
  <c r="G148" i="85"/>
  <c r="K147" i="85"/>
  <c r="I147" i="85"/>
  <c r="D657" i="85" s="1"/>
  <c r="D690" i="85" s="1"/>
  <c r="G147" i="85"/>
  <c r="K146" i="85"/>
  <c r="I146" i="85"/>
  <c r="D656" i="85" s="1"/>
  <c r="D689" i="85" s="1"/>
  <c r="G146" i="85"/>
  <c r="K145" i="85"/>
  <c r="I145" i="85"/>
  <c r="D655" i="85" s="1"/>
  <c r="D688" i="85" s="1"/>
  <c r="G145" i="85"/>
  <c r="K144" i="85"/>
  <c r="I144" i="85"/>
  <c r="D654" i="85" s="1"/>
  <c r="D687" i="85" s="1"/>
  <c r="G144" i="85"/>
  <c r="K143" i="85"/>
  <c r="I143" i="85"/>
  <c r="D653" i="85" s="1"/>
  <c r="D686" i="85" s="1"/>
  <c r="G143" i="85"/>
  <c r="K142" i="85"/>
  <c r="I142" i="85"/>
  <c r="D652" i="85" s="1"/>
  <c r="D685" i="85" s="1"/>
  <c r="G142" i="85"/>
  <c r="K141" i="85"/>
  <c r="I141" i="85"/>
  <c r="G141" i="85"/>
  <c r="K140" i="85"/>
  <c r="I140" i="85"/>
  <c r="D650" i="85" s="1"/>
  <c r="D683" i="85" s="1"/>
  <c r="G140" i="85"/>
  <c r="K139" i="85"/>
  <c r="I139" i="85"/>
  <c r="G139" i="85"/>
  <c r="K138" i="85"/>
  <c r="I138" i="85"/>
  <c r="D648" i="85" s="1"/>
  <c r="D681" i="85" s="1"/>
  <c r="G138" i="85"/>
  <c r="D138" i="85"/>
  <c r="K137" i="85"/>
  <c r="I137" i="85"/>
  <c r="J137" i="85" s="1"/>
  <c r="D838" i="85" s="1"/>
  <c r="G137" i="85"/>
  <c r="K136" i="85"/>
  <c r="I136" i="85"/>
  <c r="D646" i="85" s="1"/>
  <c r="D679" i="85" s="1"/>
  <c r="G136" i="85"/>
  <c r="K135" i="85"/>
  <c r="I135" i="85"/>
  <c r="D645" i="85" s="1"/>
  <c r="D678" i="85" s="1"/>
  <c r="G135" i="85"/>
  <c r="K134" i="85"/>
  <c r="I134" i="85"/>
  <c r="D644" i="85" s="1"/>
  <c r="D677" i="85" s="1"/>
  <c r="G134" i="85"/>
  <c r="K133" i="85"/>
  <c r="I133" i="85"/>
  <c r="G133" i="85"/>
  <c r="K132" i="85"/>
  <c r="I132" i="85"/>
  <c r="G132" i="85"/>
  <c r="K131" i="85"/>
  <c r="I131" i="85"/>
  <c r="G131" i="85"/>
  <c r="K130" i="85"/>
  <c r="I130" i="85"/>
  <c r="G130" i="85"/>
  <c r="B130" i="85"/>
  <c r="B345" i="85" s="1"/>
  <c r="B378" i="85" s="1"/>
  <c r="B409" i="85" s="1"/>
  <c r="B440" i="85" s="1"/>
  <c r="K129" i="85"/>
  <c r="I129" i="85"/>
  <c r="D639" i="85" s="1"/>
  <c r="G129" i="85"/>
  <c r="M127" i="85"/>
  <c r="M157" i="85" s="1"/>
  <c r="P157" i="85" s="1"/>
  <c r="H108" i="85"/>
  <c r="K72" i="85"/>
  <c r="J72" i="85"/>
  <c r="K71" i="85"/>
  <c r="J71" i="85"/>
  <c r="K70" i="85"/>
  <c r="J70" i="85"/>
  <c r="K69" i="85"/>
  <c r="J69" i="85"/>
  <c r="K68" i="85"/>
  <c r="J68" i="85"/>
  <c r="K67" i="85"/>
  <c r="J67" i="85"/>
  <c r="K66" i="85"/>
  <c r="J66" i="85"/>
  <c r="K65" i="85"/>
  <c r="K64" i="85"/>
  <c r="K63" i="85"/>
  <c r="K62" i="85"/>
  <c r="K61" i="85"/>
  <c r="J61" i="85"/>
  <c r="F59" i="85"/>
  <c r="E58" i="85"/>
  <c r="E57" i="85"/>
  <c r="E55" i="85"/>
  <c r="F42" i="85"/>
  <c r="E27" i="85"/>
  <c r="B2" i="85"/>
  <c r="E973" i="84"/>
  <c r="F973" i="84" s="1"/>
  <c r="G973" i="84" s="1"/>
  <c r="H973" i="84" s="1"/>
  <c r="I973" i="84" s="1"/>
  <c r="J973" i="84" s="1"/>
  <c r="K973" i="84" s="1"/>
  <c r="L973" i="84" s="1"/>
  <c r="M973" i="84" s="1"/>
  <c r="N973" i="84" s="1"/>
  <c r="O973" i="84" s="1"/>
  <c r="P973" i="84" s="1"/>
  <c r="Q973" i="84" s="1"/>
  <c r="R973" i="84" s="1"/>
  <c r="S973" i="84" s="1"/>
  <c r="T973" i="84" s="1"/>
  <c r="U973" i="84" s="1"/>
  <c r="V973" i="84" s="1"/>
  <c r="W973" i="84" s="1"/>
  <c r="X973" i="84" s="1"/>
  <c r="Y973" i="84" s="1"/>
  <c r="Z973" i="84" s="1"/>
  <c r="AA973" i="84" s="1"/>
  <c r="AB973" i="84" s="1"/>
  <c r="AC973" i="84" s="1"/>
  <c r="AD973" i="84" s="1"/>
  <c r="AE973" i="84" s="1"/>
  <c r="AF973" i="84" s="1"/>
  <c r="AG973" i="84" s="1"/>
  <c r="AH973" i="84" s="1"/>
  <c r="AI973" i="84" s="1"/>
  <c r="AJ973" i="84" s="1"/>
  <c r="AK973" i="84" s="1"/>
  <c r="AL973" i="84" s="1"/>
  <c r="AM973" i="84" s="1"/>
  <c r="AN973" i="84" s="1"/>
  <c r="AO973" i="84" s="1"/>
  <c r="AP973" i="84" s="1"/>
  <c r="AQ973" i="84" s="1"/>
  <c r="AR973" i="84" s="1"/>
  <c r="AS973" i="84" s="1"/>
  <c r="AT973" i="84" s="1"/>
  <c r="AU973" i="84" s="1"/>
  <c r="AV973" i="84" s="1"/>
  <c r="AW973" i="84" s="1"/>
  <c r="AX973" i="84" s="1"/>
  <c r="AY973" i="84" s="1"/>
  <c r="AZ973" i="84" s="1"/>
  <c r="BA973" i="84" s="1"/>
  <c r="BB973" i="84" s="1"/>
  <c r="BC973" i="84" s="1"/>
  <c r="BD973" i="84" s="1"/>
  <c r="BE973" i="84" s="1"/>
  <c r="BF973" i="84" s="1"/>
  <c r="BG973" i="84" s="1"/>
  <c r="BH973" i="84" s="1"/>
  <c r="BI973" i="84" s="1"/>
  <c r="BJ973" i="84" s="1"/>
  <c r="BK973" i="84" s="1"/>
  <c r="BL973" i="84" s="1"/>
  <c r="BM973" i="84" s="1"/>
  <c r="BN973" i="84" s="1"/>
  <c r="BO973" i="84" s="1"/>
  <c r="BP973" i="84" s="1"/>
  <c r="BQ973" i="84" s="1"/>
  <c r="BR973" i="84" s="1"/>
  <c r="BS973" i="84" s="1"/>
  <c r="BT973" i="84" s="1"/>
  <c r="BU973" i="84" s="1"/>
  <c r="BV973" i="84" s="1"/>
  <c r="BW973" i="84" s="1"/>
  <c r="BX973" i="84" s="1"/>
  <c r="BY973" i="84" s="1"/>
  <c r="BZ973" i="84" s="1"/>
  <c r="CA973" i="84" s="1"/>
  <c r="CB973" i="84" s="1"/>
  <c r="CC973" i="84" s="1"/>
  <c r="CD973" i="84" s="1"/>
  <c r="CE973" i="84" s="1"/>
  <c r="CF973" i="84" s="1"/>
  <c r="CG973" i="84" s="1"/>
  <c r="CH973" i="84" s="1"/>
  <c r="CI973" i="84" s="1"/>
  <c r="CJ973" i="84" s="1"/>
  <c r="D973" i="84"/>
  <c r="E961" i="84"/>
  <c r="E948" i="84"/>
  <c r="E947" i="84"/>
  <c r="E944" i="84"/>
  <c r="E941" i="84"/>
  <c r="E935" i="84"/>
  <c r="F927" i="84"/>
  <c r="E926" i="84"/>
  <c r="D900" i="84"/>
  <c r="C900" i="84"/>
  <c r="D899" i="84"/>
  <c r="C899" i="84"/>
  <c r="D898" i="84"/>
  <c r="C898" i="84"/>
  <c r="C897" i="84"/>
  <c r="C896" i="84"/>
  <c r="C895" i="84"/>
  <c r="C894" i="84"/>
  <c r="D893" i="84"/>
  <c r="C893" i="84"/>
  <c r="C887" i="84"/>
  <c r="C792" i="84" s="1"/>
  <c r="C886" i="84"/>
  <c r="C791" i="84" s="1"/>
  <c r="C885" i="84"/>
  <c r="C790" i="84" s="1"/>
  <c r="C884" i="84"/>
  <c r="C789" i="84" s="1"/>
  <c r="C883" i="84"/>
  <c r="C788" i="84" s="1"/>
  <c r="C882" i="84"/>
  <c r="C787" i="84" s="1"/>
  <c r="C881" i="84"/>
  <c r="C786" i="84" s="1"/>
  <c r="C880" i="84"/>
  <c r="C785" i="84" s="1"/>
  <c r="C879" i="84"/>
  <c r="C784" i="84" s="1"/>
  <c r="C878" i="84"/>
  <c r="C783" i="84" s="1"/>
  <c r="C877" i="84"/>
  <c r="C782" i="84" s="1"/>
  <c r="C876" i="84"/>
  <c r="C781" i="84" s="1"/>
  <c r="C875" i="84"/>
  <c r="C780" i="84" s="1"/>
  <c r="C874" i="84"/>
  <c r="C779" i="84" s="1"/>
  <c r="C873" i="84"/>
  <c r="C778" i="84" s="1"/>
  <c r="C872" i="84"/>
  <c r="C777" i="84" s="1"/>
  <c r="C871" i="84"/>
  <c r="C776" i="84" s="1"/>
  <c r="C859" i="84"/>
  <c r="C858" i="84"/>
  <c r="C857" i="84"/>
  <c r="C856" i="84"/>
  <c r="C855" i="84"/>
  <c r="C854" i="84"/>
  <c r="C853" i="84"/>
  <c r="C852" i="84"/>
  <c r="C851" i="84"/>
  <c r="C850" i="84"/>
  <c r="C849" i="84"/>
  <c r="C848" i="84"/>
  <c r="C847" i="84"/>
  <c r="C846" i="84"/>
  <c r="C845" i="84"/>
  <c r="C844" i="84"/>
  <c r="C843" i="84"/>
  <c r="C842" i="84"/>
  <c r="C841" i="84"/>
  <c r="C840" i="84"/>
  <c r="C839" i="84"/>
  <c r="C838" i="84"/>
  <c r="C837" i="84"/>
  <c r="C836" i="84"/>
  <c r="C835" i="84"/>
  <c r="C834" i="84"/>
  <c r="C833" i="84"/>
  <c r="C832" i="84"/>
  <c r="C831" i="84"/>
  <c r="B831" i="84"/>
  <c r="B832" i="84" s="1"/>
  <c r="B833" i="84" s="1"/>
  <c r="B834" i="84" s="1"/>
  <c r="B835" i="84" s="1"/>
  <c r="B836" i="84" s="1"/>
  <c r="B837" i="84" s="1"/>
  <c r="B838" i="84" s="1"/>
  <c r="B839" i="84" s="1"/>
  <c r="B840" i="84" s="1"/>
  <c r="B841" i="84" s="1"/>
  <c r="B842" i="84" s="1"/>
  <c r="B843" i="84" s="1"/>
  <c r="B844" i="84" s="1"/>
  <c r="B845" i="84" s="1"/>
  <c r="B846" i="84" s="1"/>
  <c r="B847" i="84" s="1"/>
  <c r="B848" i="84" s="1"/>
  <c r="B849" i="84" s="1"/>
  <c r="B850" i="84" s="1"/>
  <c r="B851" i="84" s="1"/>
  <c r="B852" i="84" s="1"/>
  <c r="B853" i="84" s="1"/>
  <c r="B854" i="84" s="1"/>
  <c r="B855" i="84" s="1"/>
  <c r="B856" i="84" s="1"/>
  <c r="B857" i="84" s="1"/>
  <c r="B858" i="84" s="1"/>
  <c r="B859" i="84" s="1"/>
  <c r="C830" i="84"/>
  <c r="F823" i="84"/>
  <c r="D807" i="84"/>
  <c r="C805" i="84"/>
  <c r="C804" i="84"/>
  <c r="C803" i="84"/>
  <c r="C802" i="84"/>
  <c r="C801" i="84"/>
  <c r="C800" i="84"/>
  <c r="C799" i="84"/>
  <c r="C798" i="84"/>
  <c r="AC793" i="84"/>
  <c r="D769" i="84"/>
  <c r="D734" i="84"/>
  <c r="D733" i="84"/>
  <c r="D732" i="84"/>
  <c r="D731" i="84"/>
  <c r="D730" i="84"/>
  <c r="D729" i="84"/>
  <c r="D728" i="84"/>
  <c r="D727" i="84"/>
  <c r="D726" i="84"/>
  <c r="D725" i="84"/>
  <c r="D724" i="84"/>
  <c r="D723" i="84"/>
  <c r="D722" i="84"/>
  <c r="D721" i="84"/>
  <c r="D720" i="84"/>
  <c r="D719" i="84"/>
  <c r="D718" i="84"/>
  <c r="D717" i="84"/>
  <c r="D716" i="84"/>
  <c r="D715" i="84"/>
  <c r="D714" i="84"/>
  <c r="D713" i="84"/>
  <c r="D712" i="84"/>
  <c r="D711" i="84"/>
  <c r="D710" i="84"/>
  <c r="D709" i="84"/>
  <c r="D708" i="84"/>
  <c r="D707" i="84"/>
  <c r="D706" i="84"/>
  <c r="D705" i="84"/>
  <c r="B668" i="84"/>
  <c r="B701" i="84" s="1"/>
  <c r="B734" i="84" s="1"/>
  <c r="B768" i="84" s="1"/>
  <c r="B667" i="84"/>
  <c r="B700" i="84" s="1"/>
  <c r="B733" i="84" s="1"/>
  <c r="B767" i="84" s="1"/>
  <c r="B666" i="84"/>
  <c r="B699" i="84" s="1"/>
  <c r="B732" i="84" s="1"/>
  <c r="B766" i="84" s="1"/>
  <c r="B665" i="84"/>
  <c r="B698" i="84" s="1"/>
  <c r="B731" i="84" s="1"/>
  <c r="B765" i="84" s="1"/>
  <c r="B664" i="84"/>
  <c r="B697" i="84" s="1"/>
  <c r="B730" i="84" s="1"/>
  <c r="B764" i="84" s="1"/>
  <c r="B663" i="84"/>
  <c r="B696" i="84" s="1"/>
  <c r="B729" i="84" s="1"/>
  <c r="B763" i="84" s="1"/>
  <c r="B662" i="84"/>
  <c r="B695" i="84" s="1"/>
  <c r="B728" i="84" s="1"/>
  <c r="B762" i="84" s="1"/>
  <c r="B661" i="84"/>
  <c r="B694" i="84" s="1"/>
  <c r="B727" i="84" s="1"/>
  <c r="B761" i="84" s="1"/>
  <c r="B660" i="84"/>
  <c r="B693" i="84" s="1"/>
  <c r="B726" i="84" s="1"/>
  <c r="B760" i="84" s="1"/>
  <c r="B659" i="84"/>
  <c r="B692" i="84" s="1"/>
  <c r="B725" i="84" s="1"/>
  <c r="B759" i="84" s="1"/>
  <c r="B658" i="84"/>
  <c r="B691" i="84" s="1"/>
  <c r="B724" i="84" s="1"/>
  <c r="B758" i="84" s="1"/>
  <c r="B657" i="84"/>
  <c r="B690" i="84" s="1"/>
  <c r="B723" i="84" s="1"/>
  <c r="B757" i="84" s="1"/>
  <c r="B656" i="84"/>
  <c r="B689" i="84" s="1"/>
  <c r="B722" i="84" s="1"/>
  <c r="B756" i="84" s="1"/>
  <c r="B655" i="84"/>
  <c r="B688" i="84" s="1"/>
  <c r="B721" i="84" s="1"/>
  <c r="B755" i="84" s="1"/>
  <c r="B654" i="84"/>
  <c r="B687" i="84" s="1"/>
  <c r="B720" i="84" s="1"/>
  <c r="B754" i="84" s="1"/>
  <c r="B653" i="84"/>
  <c r="B686" i="84" s="1"/>
  <c r="B719" i="84" s="1"/>
  <c r="B753" i="84" s="1"/>
  <c r="B652" i="84"/>
  <c r="B685" i="84" s="1"/>
  <c r="B718" i="84" s="1"/>
  <c r="B752" i="84" s="1"/>
  <c r="B651" i="84"/>
  <c r="B684" i="84" s="1"/>
  <c r="B717" i="84" s="1"/>
  <c r="B751" i="84" s="1"/>
  <c r="B650" i="84"/>
  <c r="B683" i="84" s="1"/>
  <c r="B716" i="84" s="1"/>
  <c r="B750" i="84" s="1"/>
  <c r="B649" i="84"/>
  <c r="B682" i="84" s="1"/>
  <c r="B715" i="84" s="1"/>
  <c r="B749" i="84" s="1"/>
  <c r="B648" i="84"/>
  <c r="B681" i="84" s="1"/>
  <c r="B714" i="84" s="1"/>
  <c r="B748" i="84" s="1"/>
  <c r="B647" i="84"/>
  <c r="B680" i="84" s="1"/>
  <c r="B713" i="84" s="1"/>
  <c r="B747" i="84" s="1"/>
  <c r="B646" i="84"/>
  <c r="B679" i="84" s="1"/>
  <c r="B712" i="84" s="1"/>
  <c r="B746" i="84" s="1"/>
  <c r="B645" i="84"/>
  <c r="B678" i="84" s="1"/>
  <c r="B711" i="84" s="1"/>
  <c r="B745" i="84" s="1"/>
  <c r="B644" i="84"/>
  <c r="B677" i="84" s="1"/>
  <c r="B710" i="84" s="1"/>
  <c r="B744" i="84" s="1"/>
  <c r="B643" i="84"/>
  <c r="B676" i="84" s="1"/>
  <c r="B709" i="84" s="1"/>
  <c r="B743" i="84" s="1"/>
  <c r="B642" i="84"/>
  <c r="B675" i="84" s="1"/>
  <c r="B708" i="84" s="1"/>
  <c r="B742" i="84" s="1"/>
  <c r="B641" i="84"/>
  <c r="B674" i="84" s="1"/>
  <c r="B707" i="84" s="1"/>
  <c r="B741" i="84" s="1"/>
  <c r="B640" i="84"/>
  <c r="B673" i="84" s="1"/>
  <c r="B706" i="84" s="1"/>
  <c r="B740" i="84" s="1"/>
  <c r="B639" i="84"/>
  <c r="B672" i="84" s="1"/>
  <c r="B705" i="84" s="1"/>
  <c r="B739" i="84" s="1"/>
  <c r="F629" i="84"/>
  <c r="D468" i="84"/>
  <c r="D467" i="84"/>
  <c r="D466" i="84"/>
  <c r="D465" i="84"/>
  <c r="D464" i="84"/>
  <c r="D463" i="84"/>
  <c r="D462" i="84"/>
  <c r="D461" i="84"/>
  <c r="D460" i="84"/>
  <c r="D459" i="84"/>
  <c r="D458" i="84"/>
  <c r="D457" i="84"/>
  <c r="D456" i="84"/>
  <c r="D455" i="84"/>
  <c r="D454" i="84"/>
  <c r="D453" i="84"/>
  <c r="D452" i="84"/>
  <c r="D451" i="84"/>
  <c r="D450" i="84"/>
  <c r="D449" i="84"/>
  <c r="D448" i="84"/>
  <c r="D447" i="84"/>
  <c r="D446" i="84"/>
  <c r="D445" i="84"/>
  <c r="D444" i="84"/>
  <c r="D443" i="84"/>
  <c r="D442" i="84"/>
  <c r="D441" i="84"/>
  <c r="D440" i="84"/>
  <c r="D439" i="84"/>
  <c r="F375" i="84"/>
  <c r="D373" i="84"/>
  <c r="C373" i="84"/>
  <c r="C406" i="84" s="1"/>
  <c r="C437" i="84" s="1"/>
  <c r="C468" i="84" s="1"/>
  <c r="C499" i="84" s="1"/>
  <c r="D372" i="84"/>
  <c r="C372" i="84"/>
  <c r="C405" i="84" s="1"/>
  <c r="C436" i="84" s="1"/>
  <c r="C467" i="84" s="1"/>
  <c r="C498" i="84" s="1"/>
  <c r="D371" i="84"/>
  <c r="C371" i="84"/>
  <c r="C404" i="84" s="1"/>
  <c r="C435" i="84" s="1"/>
  <c r="C466" i="84" s="1"/>
  <c r="C497" i="84" s="1"/>
  <c r="D370" i="84"/>
  <c r="C370" i="84"/>
  <c r="C403" i="84" s="1"/>
  <c r="C434" i="84" s="1"/>
  <c r="C465" i="84" s="1"/>
  <c r="C496" i="84" s="1"/>
  <c r="D369" i="84"/>
  <c r="C369" i="84"/>
  <c r="C402" i="84" s="1"/>
  <c r="C433" i="84" s="1"/>
  <c r="C464" i="84" s="1"/>
  <c r="C495" i="84" s="1"/>
  <c r="D368" i="84"/>
  <c r="C368" i="84"/>
  <c r="C401" i="84" s="1"/>
  <c r="C432" i="84" s="1"/>
  <c r="C463" i="84" s="1"/>
  <c r="C494" i="84" s="1"/>
  <c r="D367" i="84"/>
  <c r="C367" i="84"/>
  <c r="C400" i="84" s="1"/>
  <c r="C431" i="84" s="1"/>
  <c r="C462" i="84" s="1"/>
  <c r="C493" i="84" s="1"/>
  <c r="D366" i="84"/>
  <c r="C366" i="84"/>
  <c r="C399" i="84" s="1"/>
  <c r="C430" i="84" s="1"/>
  <c r="C461" i="84" s="1"/>
  <c r="C492" i="84" s="1"/>
  <c r="D365" i="84"/>
  <c r="C365" i="84"/>
  <c r="C398" i="84" s="1"/>
  <c r="C429" i="84" s="1"/>
  <c r="C460" i="84" s="1"/>
  <c r="C491" i="84" s="1"/>
  <c r="D364" i="84"/>
  <c r="C364" i="84"/>
  <c r="C397" i="84" s="1"/>
  <c r="C428" i="84" s="1"/>
  <c r="C459" i="84" s="1"/>
  <c r="C490" i="84" s="1"/>
  <c r="D363" i="84"/>
  <c r="C363" i="84"/>
  <c r="C396" i="84" s="1"/>
  <c r="C427" i="84" s="1"/>
  <c r="C458" i="84" s="1"/>
  <c r="C489" i="84" s="1"/>
  <c r="D362" i="84"/>
  <c r="C362" i="84"/>
  <c r="C395" i="84" s="1"/>
  <c r="C426" i="84" s="1"/>
  <c r="C457" i="84" s="1"/>
  <c r="C488" i="84" s="1"/>
  <c r="D361" i="84"/>
  <c r="C361" i="84"/>
  <c r="C394" i="84" s="1"/>
  <c r="C425" i="84" s="1"/>
  <c r="C456" i="84" s="1"/>
  <c r="C487" i="84" s="1"/>
  <c r="D360" i="84"/>
  <c r="C360" i="84"/>
  <c r="C393" i="84" s="1"/>
  <c r="C424" i="84" s="1"/>
  <c r="C455" i="84" s="1"/>
  <c r="C486" i="84" s="1"/>
  <c r="D359" i="84"/>
  <c r="C359" i="84"/>
  <c r="C392" i="84" s="1"/>
  <c r="C423" i="84" s="1"/>
  <c r="C454" i="84" s="1"/>
  <c r="C485" i="84" s="1"/>
  <c r="D358" i="84"/>
  <c r="C358" i="84"/>
  <c r="C391" i="84" s="1"/>
  <c r="C422" i="84" s="1"/>
  <c r="C453" i="84" s="1"/>
  <c r="C484" i="84" s="1"/>
  <c r="D357" i="84"/>
  <c r="C357" i="84"/>
  <c r="C390" i="84" s="1"/>
  <c r="C421" i="84" s="1"/>
  <c r="C452" i="84" s="1"/>
  <c r="C483" i="84" s="1"/>
  <c r="D356" i="84"/>
  <c r="C356" i="84"/>
  <c r="C389" i="84" s="1"/>
  <c r="C420" i="84" s="1"/>
  <c r="C451" i="84" s="1"/>
  <c r="C482" i="84" s="1"/>
  <c r="D355" i="84"/>
  <c r="C355" i="84"/>
  <c r="C388" i="84" s="1"/>
  <c r="C419" i="84" s="1"/>
  <c r="C450" i="84" s="1"/>
  <c r="C481" i="84" s="1"/>
  <c r="D354" i="84"/>
  <c r="C354" i="84"/>
  <c r="C387" i="84" s="1"/>
  <c r="C418" i="84" s="1"/>
  <c r="C449" i="84" s="1"/>
  <c r="C480" i="84" s="1"/>
  <c r="D353" i="84"/>
  <c r="C353" i="84"/>
  <c r="C386" i="84" s="1"/>
  <c r="C417" i="84" s="1"/>
  <c r="C448" i="84" s="1"/>
  <c r="C479" i="84" s="1"/>
  <c r="D352" i="84"/>
  <c r="C352" i="84"/>
  <c r="C385" i="84" s="1"/>
  <c r="C416" i="84" s="1"/>
  <c r="C447" i="84" s="1"/>
  <c r="C478" i="84" s="1"/>
  <c r="D351" i="84"/>
  <c r="C351" i="84"/>
  <c r="C384" i="84" s="1"/>
  <c r="C415" i="84" s="1"/>
  <c r="C446" i="84" s="1"/>
  <c r="C477" i="84" s="1"/>
  <c r="D350" i="84"/>
  <c r="C350" i="84"/>
  <c r="C383" i="84" s="1"/>
  <c r="C414" i="84" s="1"/>
  <c r="C445" i="84" s="1"/>
  <c r="C476" i="84" s="1"/>
  <c r="D349" i="84"/>
  <c r="C349" i="84"/>
  <c r="C382" i="84" s="1"/>
  <c r="C413" i="84" s="1"/>
  <c r="C444" i="84" s="1"/>
  <c r="C475" i="84" s="1"/>
  <c r="D348" i="84"/>
  <c r="C348" i="84"/>
  <c r="C381" i="84" s="1"/>
  <c r="C412" i="84" s="1"/>
  <c r="C443" i="84" s="1"/>
  <c r="C474" i="84" s="1"/>
  <c r="D347" i="84"/>
  <c r="C347" i="84"/>
  <c r="C380" i="84" s="1"/>
  <c r="C411" i="84" s="1"/>
  <c r="C442" i="84" s="1"/>
  <c r="C473" i="84" s="1"/>
  <c r="C504" i="84" s="1"/>
  <c r="D346" i="84"/>
  <c r="C346" i="84"/>
  <c r="C379" i="84" s="1"/>
  <c r="C410" i="84" s="1"/>
  <c r="C441" i="84" s="1"/>
  <c r="C472" i="84" s="1"/>
  <c r="C503" i="84" s="1"/>
  <c r="D345" i="84"/>
  <c r="C345" i="84"/>
  <c r="C378" i="84" s="1"/>
  <c r="C409" i="84" s="1"/>
  <c r="C440" i="84" s="1"/>
  <c r="C471" i="84" s="1"/>
  <c r="C502" i="84" s="1"/>
  <c r="D344" i="84"/>
  <c r="C344" i="84"/>
  <c r="C377" i="84" s="1"/>
  <c r="C408" i="84" s="1"/>
  <c r="C439" i="84" s="1"/>
  <c r="C470" i="84" s="1"/>
  <c r="B344" i="84"/>
  <c r="B377" i="84" s="1"/>
  <c r="B408" i="84" s="1"/>
  <c r="B439" i="84" s="1"/>
  <c r="E317" i="84"/>
  <c r="D323" i="84" s="1"/>
  <c r="E35" i="84" s="1"/>
  <c r="H300" i="84"/>
  <c r="F258" i="84"/>
  <c r="D252" i="84"/>
  <c r="D249" i="84"/>
  <c r="D246" i="84"/>
  <c r="H229" i="84"/>
  <c r="H228" i="84"/>
  <c r="G228" i="84"/>
  <c r="H227" i="84"/>
  <c r="G227" i="84"/>
  <c r="H226" i="84"/>
  <c r="G226" i="84"/>
  <c r="G225" i="84"/>
  <c r="H224" i="84"/>
  <c r="E214" i="84"/>
  <c r="J206" i="84"/>
  <c r="E206" i="84"/>
  <c r="D888" i="84" s="1"/>
  <c r="H205" i="84"/>
  <c r="H204" i="84"/>
  <c r="H203" i="84"/>
  <c r="H202" i="84"/>
  <c r="H201" i="84"/>
  <c r="H198" i="84"/>
  <c r="H197" i="84"/>
  <c r="H196" i="84"/>
  <c r="H195" i="84"/>
  <c r="H194" i="84"/>
  <c r="H193" i="84"/>
  <c r="H192" i="84"/>
  <c r="H191" i="84"/>
  <c r="H190" i="84"/>
  <c r="F181" i="84"/>
  <c r="G181" i="84" s="1"/>
  <c r="H181" i="84" s="1"/>
  <c r="I181" i="84" s="1"/>
  <c r="J181" i="84" s="1"/>
  <c r="K181" i="84" s="1"/>
  <c r="L181" i="84" s="1"/>
  <c r="M181" i="84" s="1"/>
  <c r="N181" i="84" s="1"/>
  <c r="F176" i="84"/>
  <c r="F177" i="84" s="1"/>
  <c r="F173" i="84"/>
  <c r="G173" i="84" s="1"/>
  <c r="H173" i="84" s="1"/>
  <c r="I173" i="84" s="1"/>
  <c r="J173" i="84" s="1"/>
  <c r="K173" i="84" s="1"/>
  <c r="L173" i="84" s="1"/>
  <c r="M173" i="84" s="1"/>
  <c r="N173" i="84" s="1"/>
  <c r="F170" i="84"/>
  <c r="G170" i="84" s="1"/>
  <c r="H170" i="84" s="1"/>
  <c r="I170" i="84" s="1"/>
  <c r="J170" i="84" s="1"/>
  <c r="K170" i="84" s="1"/>
  <c r="L170" i="84" s="1"/>
  <c r="M170" i="84" s="1"/>
  <c r="N170" i="84" s="1"/>
  <c r="F167" i="84"/>
  <c r="G167" i="84" s="1"/>
  <c r="H167" i="84" s="1"/>
  <c r="I167" i="84" s="1"/>
  <c r="J167" i="84" s="1"/>
  <c r="K167" i="84" s="1"/>
  <c r="L167" i="84" s="1"/>
  <c r="M167" i="84" s="1"/>
  <c r="N167" i="84" s="1"/>
  <c r="F164" i="84"/>
  <c r="G164" i="84" s="1"/>
  <c r="H164" i="84" s="1"/>
  <c r="I164" i="84" s="1"/>
  <c r="J164" i="84" s="1"/>
  <c r="K164" i="84" s="1"/>
  <c r="L164" i="84" s="1"/>
  <c r="M164" i="84" s="1"/>
  <c r="N164" i="84" s="1"/>
  <c r="C159" i="84"/>
  <c r="K158" i="84"/>
  <c r="I158" i="84"/>
  <c r="G158" i="84"/>
  <c r="K157" i="84"/>
  <c r="I157" i="84"/>
  <c r="G157" i="84"/>
  <c r="K156" i="84"/>
  <c r="I156" i="84"/>
  <c r="G156" i="84"/>
  <c r="K155" i="84"/>
  <c r="I155" i="84"/>
  <c r="J155" i="84" s="1"/>
  <c r="D856" i="84" s="1"/>
  <c r="G155" i="84"/>
  <c r="K154" i="84"/>
  <c r="I154" i="84"/>
  <c r="G154" i="84"/>
  <c r="K153" i="84"/>
  <c r="I153" i="84"/>
  <c r="G153" i="84"/>
  <c r="K152" i="84"/>
  <c r="I152" i="84"/>
  <c r="G152" i="84"/>
  <c r="K151" i="84"/>
  <c r="I151" i="84"/>
  <c r="G151" i="84"/>
  <c r="K150" i="84"/>
  <c r="I150" i="84"/>
  <c r="G150" i="84"/>
  <c r="K149" i="84"/>
  <c r="I149" i="84"/>
  <c r="G149" i="84"/>
  <c r="K148" i="84"/>
  <c r="I148" i="84"/>
  <c r="G148" i="84"/>
  <c r="K147" i="84"/>
  <c r="I147" i="84"/>
  <c r="G147" i="84"/>
  <c r="K146" i="84"/>
  <c r="I146" i="84"/>
  <c r="G146" i="84"/>
  <c r="K145" i="84"/>
  <c r="I145" i="84"/>
  <c r="G145" i="84"/>
  <c r="K144" i="84"/>
  <c r="I144" i="84"/>
  <c r="G144" i="84"/>
  <c r="K143" i="84"/>
  <c r="I143" i="84"/>
  <c r="G143" i="84"/>
  <c r="K142" i="84"/>
  <c r="I142" i="84"/>
  <c r="G142" i="84"/>
  <c r="K141" i="84"/>
  <c r="I141" i="84"/>
  <c r="G141" i="84"/>
  <c r="K140" i="84"/>
  <c r="I140" i="84"/>
  <c r="G140" i="84"/>
  <c r="K139" i="84"/>
  <c r="I139" i="84"/>
  <c r="J139" i="84" s="1"/>
  <c r="D840" i="84" s="1"/>
  <c r="G139" i="84"/>
  <c r="K138" i="84"/>
  <c r="I138" i="84"/>
  <c r="G138" i="84"/>
  <c r="K137" i="84"/>
  <c r="I137" i="84"/>
  <c r="G137" i="84"/>
  <c r="K136" i="84"/>
  <c r="I136" i="84"/>
  <c r="G136" i="84"/>
  <c r="K135" i="84"/>
  <c r="I135" i="84"/>
  <c r="G135" i="84"/>
  <c r="K134" i="84"/>
  <c r="I134" i="84"/>
  <c r="G134" i="84"/>
  <c r="K133" i="84"/>
  <c r="I133" i="84"/>
  <c r="G133" i="84"/>
  <c r="K132" i="84"/>
  <c r="I132" i="84"/>
  <c r="G132" i="84"/>
  <c r="K131" i="84"/>
  <c r="I131" i="84"/>
  <c r="D641" i="84" s="1"/>
  <c r="D674" i="84" s="1"/>
  <c r="G131" i="84"/>
  <c r="K130" i="84"/>
  <c r="I130" i="84"/>
  <c r="G130" i="84"/>
  <c r="B130" i="84"/>
  <c r="B345" i="84" s="1"/>
  <c r="B378" i="84" s="1"/>
  <c r="B409" i="84" s="1"/>
  <c r="B440" i="84" s="1"/>
  <c r="K129" i="84"/>
  <c r="I129" i="84"/>
  <c r="D639" i="84" s="1"/>
  <c r="G129" i="84"/>
  <c r="M127" i="84"/>
  <c r="M154" i="84" s="1"/>
  <c r="H108" i="84"/>
  <c r="K72" i="84"/>
  <c r="J72" i="84"/>
  <c r="K71" i="84"/>
  <c r="J71" i="84"/>
  <c r="K70" i="84"/>
  <c r="J70" i="84"/>
  <c r="K69" i="84"/>
  <c r="J69" i="84"/>
  <c r="K68" i="84"/>
  <c r="J68" i="84"/>
  <c r="K67" i="84"/>
  <c r="J67" i="84"/>
  <c r="K66" i="84"/>
  <c r="J66" i="84"/>
  <c r="K65" i="84"/>
  <c r="K64" i="84"/>
  <c r="K63" i="84"/>
  <c r="K62" i="84"/>
  <c r="K61" i="84"/>
  <c r="J61" i="84"/>
  <c r="F59" i="84"/>
  <c r="E58" i="84"/>
  <c r="E57" i="84"/>
  <c r="E55" i="84"/>
  <c r="F42" i="84"/>
  <c r="E27" i="84"/>
  <c r="B2" i="84"/>
  <c r="E973" i="83"/>
  <c r="F973" i="83" s="1"/>
  <c r="G973" i="83" s="1"/>
  <c r="H973" i="83" s="1"/>
  <c r="I973" i="83" s="1"/>
  <c r="J973" i="83" s="1"/>
  <c r="K973" i="83" s="1"/>
  <c r="L973" i="83" s="1"/>
  <c r="M973" i="83" s="1"/>
  <c r="N973" i="83" s="1"/>
  <c r="O973" i="83" s="1"/>
  <c r="P973" i="83" s="1"/>
  <c r="Q973" i="83" s="1"/>
  <c r="R973" i="83" s="1"/>
  <c r="S973" i="83" s="1"/>
  <c r="T973" i="83" s="1"/>
  <c r="U973" i="83" s="1"/>
  <c r="V973" i="83" s="1"/>
  <c r="W973" i="83" s="1"/>
  <c r="X973" i="83" s="1"/>
  <c r="Y973" i="83" s="1"/>
  <c r="Z973" i="83" s="1"/>
  <c r="AA973" i="83" s="1"/>
  <c r="AB973" i="83" s="1"/>
  <c r="AC973" i="83" s="1"/>
  <c r="AD973" i="83" s="1"/>
  <c r="AE973" i="83" s="1"/>
  <c r="AF973" i="83" s="1"/>
  <c r="AG973" i="83" s="1"/>
  <c r="AH973" i="83" s="1"/>
  <c r="AI973" i="83" s="1"/>
  <c r="AJ973" i="83" s="1"/>
  <c r="AK973" i="83" s="1"/>
  <c r="AL973" i="83" s="1"/>
  <c r="AM973" i="83" s="1"/>
  <c r="AN973" i="83" s="1"/>
  <c r="AO973" i="83" s="1"/>
  <c r="AP973" i="83" s="1"/>
  <c r="AQ973" i="83" s="1"/>
  <c r="AR973" i="83" s="1"/>
  <c r="AS973" i="83" s="1"/>
  <c r="AT973" i="83" s="1"/>
  <c r="AU973" i="83" s="1"/>
  <c r="AV973" i="83" s="1"/>
  <c r="AW973" i="83" s="1"/>
  <c r="AX973" i="83" s="1"/>
  <c r="AY973" i="83" s="1"/>
  <c r="AZ973" i="83" s="1"/>
  <c r="BA973" i="83" s="1"/>
  <c r="BB973" i="83" s="1"/>
  <c r="BC973" i="83" s="1"/>
  <c r="BD973" i="83" s="1"/>
  <c r="BE973" i="83" s="1"/>
  <c r="BF973" i="83" s="1"/>
  <c r="BG973" i="83" s="1"/>
  <c r="BH973" i="83" s="1"/>
  <c r="BI973" i="83" s="1"/>
  <c r="BJ973" i="83" s="1"/>
  <c r="BK973" i="83" s="1"/>
  <c r="BL973" i="83" s="1"/>
  <c r="BM973" i="83" s="1"/>
  <c r="BN973" i="83" s="1"/>
  <c r="BO973" i="83" s="1"/>
  <c r="BP973" i="83" s="1"/>
  <c r="BQ973" i="83" s="1"/>
  <c r="BR973" i="83" s="1"/>
  <c r="BS973" i="83" s="1"/>
  <c r="BT973" i="83" s="1"/>
  <c r="BU973" i="83" s="1"/>
  <c r="BV973" i="83" s="1"/>
  <c r="BW973" i="83" s="1"/>
  <c r="BX973" i="83" s="1"/>
  <c r="BY973" i="83" s="1"/>
  <c r="BZ973" i="83" s="1"/>
  <c r="CA973" i="83" s="1"/>
  <c r="CB973" i="83" s="1"/>
  <c r="CC973" i="83" s="1"/>
  <c r="CD973" i="83" s="1"/>
  <c r="CE973" i="83" s="1"/>
  <c r="CF973" i="83" s="1"/>
  <c r="CG973" i="83" s="1"/>
  <c r="CH973" i="83" s="1"/>
  <c r="CI973" i="83" s="1"/>
  <c r="CJ973" i="83" s="1"/>
  <c r="D973" i="83"/>
  <c r="E961" i="83"/>
  <c r="E948" i="83"/>
  <c r="E947" i="83"/>
  <c r="E944" i="83"/>
  <c r="E941" i="83"/>
  <c r="E935" i="83"/>
  <c r="F927" i="83"/>
  <c r="E926" i="83"/>
  <c r="D900" i="83"/>
  <c r="C900" i="83"/>
  <c r="D899" i="83"/>
  <c r="C899" i="83"/>
  <c r="D898" i="83"/>
  <c r="C898" i="83"/>
  <c r="C897" i="83"/>
  <c r="C896" i="83"/>
  <c r="C895" i="83"/>
  <c r="C894" i="83"/>
  <c r="D893" i="83"/>
  <c r="C893" i="83"/>
  <c r="C887" i="83"/>
  <c r="C792" i="83" s="1"/>
  <c r="C886" i="83"/>
  <c r="C791" i="83" s="1"/>
  <c r="C885" i="83"/>
  <c r="C790" i="83" s="1"/>
  <c r="C884" i="83"/>
  <c r="C789" i="83" s="1"/>
  <c r="C883" i="83"/>
  <c r="C788" i="83" s="1"/>
  <c r="C882" i="83"/>
  <c r="C787" i="83" s="1"/>
  <c r="C881" i="83"/>
  <c r="C786" i="83" s="1"/>
  <c r="C880" i="83"/>
  <c r="C785" i="83" s="1"/>
  <c r="C879" i="83"/>
  <c r="C784" i="83" s="1"/>
  <c r="C878" i="83"/>
  <c r="C783" i="83" s="1"/>
  <c r="C877" i="83"/>
  <c r="C782" i="83" s="1"/>
  <c r="C876" i="83"/>
  <c r="C781" i="83" s="1"/>
  <c r="C875" i="83"/>
  <c r="C780" i="83" s="1"/>
  <c r="C874" i="83"/>
  <c r="C779" i="83" s="1"/>
  <c r="C873" i="83"/>
  <c r="C778" i="83" s="1"/>
  <c r="C872" i="83"/>
  <c r="C777" i="83" s="1"/>
  <c r="C871" i="83"/>
  <c r="C776" i="83" s="1"/>
  <c r="C859" i="83"/>
  <c r="C858" i="83"/>
  <c r="C857" i="83"/>
  <c r="C856" i="83"/>
  <c r="C855" i="83"/>
  <c r="C854" i="83"/>
  <c r="C853" i="83"/>
  <c r="C852" i="83"/>
  <c r="C851" i="83"/>
  <c r="C850" i="83"/>
  <c r="C849" i="83"/>
  <c r="C848" i="83"/>
  <c r="C847" i="83"/>
  <c r="C846" i="83"/>
  <c r="C845" i="83"/>
  <c r="C844" i="83"/>
  <c r="C843" i="83"/>
  <c r="C842" i="83"/>
  <c r="C841" i="83"/>
  <c r="C840" i="83"/>
  <c r="C839" i="83"/>
  <c r="C838" i="83"/>
  <c r="C837" i="83"/>
  <c r="C836" i="83"/>
  <c r="C835" i="83"/>
  <c r="C834" i="83"/>
  <c r="C833" i="83"/>
  <c r="C832" i="83"/>
  <c r="C831" i="83"/>
  <c r="B831" i="83"/>
  <c r="B832" i="83" s="1"/>
  <c r="B833" i="83" s="1"/>
  <c r="B834" i="83" s="1"/>
  <c r="B835" i="83" s="1"/>
  <c r="B836" i="83" s="1"/>
  <c r="B837" i="83" s="1"/>
  <c r="B838" i="83" s="1"/>
  <c r="B839" i="83" s="1"/>
  <c r="B840" i="83" s="1"/>
  <c r="B841" i="83" s="1"/>
  <c r="B842" i="83" s="1"/>
  <c r="B843" i="83" s="1"/>
  <c r="B844" i="83" s="1"/>
  <c r="B845" i="83" s="1"/>
  <c r="B846" i="83" s="1"/>
  <c r="B847" i="83" s="1"/>
  <c r="B848" i="83" s="1"/>
  <c r="B849" i="83" s="1"/>
  <c r="B850" i="83" s="1"/>
  <c r="B851" i="83" s="1"/>
  <c r="B852" i="83" s="1"/>
  <c r="B853" i="83" s="1"/>
  <c r="B854" i="83" s="1"/>
  <c r="B855" i="83" s="1"/>
  <c r="B856" i="83" s="1"/>
  <c r="B857" i="83" s="1"/>
  <c r="B858" i="83" s="1"/>
  <c r="B859" i="83" s="1"/>
  <c r="C830" i="83"/>
  <c r="F823" i="83"/>
  <c r="D807" i="83"/>
  <c r="C805" i="83"/>
  <c r="C804" i="83"/>
  <c r="C803" i="83"/>
  <c r="C802" i="83"/>
  <c r="C801" i="83"/>
  <c r="C800" i="83"/>
  <c r="C799" i="83"/>
  <c r="C798" i="83"/>
  <c r="AC793" i="83"/>
  <c r="D769" i="83"/>
  <c r="D734" i="83"/>
  <c r="D733" i="83"/>
  <c r="D732" i="83"/>
  <c r="D731" i="83"/>
  <c r="D730" i="83"/>
  <c r="D729" i="83"/>
  <c r="D728" i="83"/>
  <c r="D727" i="83"/>
  <c r="D726" i="83"/>
  <c r="D725" i="83"/>
  <c r="D724" i="83"/>
  <c r="D723" i="83"/>
  <c r="D722" i="83"/>
  <c r="D721" i="83"/>
  <c r="D720" i="83"/>
  <c r="D719" i="83"/>
  <c r="D718" i="83"/>
  <c r="D717" i="83"/>
  <c r="D716" i="83"/>
  <c r="D715" i="83"/>
  <c r="D714" i="83"/>
  <c r="D713" i="83"/>
  <c r="D712" i="83"/>
  <c r="D711" i="83"/>
  <c r="D710" i="83"/>
  <c r="D709" i="83"/>
  <c r="D708" i="83"/>
  <c r="D707" i="83"/>
  <c r="D706" i="83"/>
  <c r="D705" i="83"/>
  <c r="B668" i="83"/>
  <c r="B701" i="83" s="1"/>
  <c r="B734" i="83" s="1"/>
  <c r="B768" i="83" s="1"/>
  <c r="B667" i="83"/>
  <c r="B700" i="83" s="1"/>
  <c r="B733" i="83" s="1"/>
  <c r="B767" i="83" s="1"/>
  <c r="B666" i="83"/>
  <c r="B699" i="83" s="1"/>
  <c r="B732" i="83" s="1"/>
  <c r="B766" i="83" s="1"/>
  <c r="B665" i="83"/>
  <c r="B698" i="83" s="1"/>
  <c r="B731" i="83" s="1"/>
  <c r="B765" i="83" s="1"/>
  <c r="B664" i="83"/>
  <c r="B697" i="83" s="1"/>
  <c r="B730" i="83" s="1"/>
  <c r="B764" i="83" s="1"/>
  <c r="B663" i="83"/>
  <c r="B696" i="83" s="1"/>
  <c r="B729" i="83" s="1"/>
  <c r="B763" i="83" s="1"/>
  <c r="B662" i="83"/>
  <c r="B695" i="83" s="1"/>
  <c r="B728" i="83" s="1"/>
  <c r="B762" i="83" s="1"/>
  <c r="B661" i="83"/>
  <c r="B694" i="83" s="1"/>
  <c r="B727" i="83" s="1"/>
  <c r="B761" i="83" s="1"/>
  <c r="B660" i="83"/>
  <c r="B693" i="83" s="1"/>
  <c r="B726" i="83" s="1"/>
  <c r="B760" i="83" s="1"/>
  <c r="B659" i="83"/>
  <c r="B692" i="83" s="1"/>
  <c r="B725" i="83" s="1"/>
  <c r="B759" i="83" s="1"/>
  <c r="B658" i="83"/>
  <c r="B691" i="83" s="1"/>
  <c r="B724" i="83" s="1"/>
  <c r="B758" i="83" s="1"/>
  <c r="B657" i="83"/>
  <c r="B690" i="83" s="1"/>
  <c r="B723" i="83" s="1"/>
  <c r="B757" i="83" s="1"/>
  <c r="B656" i="83"/>
  <c r="B689" i="83" s="1"/>
  <c r="B722" i="83" s="1"/>
  <c r="B756" i="83" s="1"/>
  <c r="B655" i="83"/>
  <c r="B688" i="83" s="1"/>
  <c r="B721" i="83" s="1"/>
  <c r="B755" i="83" s="1"/>
  <c r="B654" i="83"/>
  <c r="B687" i="83" s="1"/>
  <c r="B720" i="83" s="1"/>
  <c r="B754" i="83" s="1"/>
  <c r="B653" i="83"/>
  <c r="B686" i="83" s="1"/>
  <c r="B719" i="83" s="1"/>
  <c r="B753" i="83" s="1"/>
  <c r="B652" i="83"/>
  <c r="B685" i="83" s="1"/>
  <c r="B718" i="83" s="1"/>
  <c r="B752" i="83" s="1"/>
  <c r="B651" i="83"/>
  <c r="B684" i="83" s="1"/>
  <c r="B717" i="83" s="1"/>
  <c r="B751" i="83" s="1"/>
  <c r="B650" i="83"/>
  <c r="B683" i="83" s="1"/>
  <c r="B716" i="83" s="1"/>
  <c r="B750" i="83" s="1"/>
  <c r="B649" i="83"/>
  <c r="B682" i="83" s="1"/>
  <c r="B715" i="83" s="1"/>
  <c r="B749" i="83" s="1"/>
  <c r="B648" i="83"/>
  <c r="B681" i="83" s="1"/>
  <c r="B714" i="83" s="1"/>
  <c r="B748" i="83" s="1"/>
  <c r="B647" i="83"/>
  <c r="B680" i="83" s="1"/>
  <c r="B713" i="83" s="1"/>
  <c r="B747" i="83" s="1"/>
  <c r="B646" i="83"/>
  <c r="B679" i="83" s="1"/>
  <c r="B712" i="83" s="1"/>
  <c r="B746" i="83" s="1"/>
  <c r="B645" i="83"/>
  <c r="B678" i="83" s="1"/>
  <c r="B711" i="83" s="1"/>
  <c r="B745" i="83" s="1"/>
  <c r="B644" i="83"/>
  <c r="B677" i="83" s="1"/>
  <c r="B710" i="83" s="1"/>
  <c r="B744" i="83" s="1"/>
  <c r="B643" i="83"/>
  <c r="B676" i="83" s="1"/>
  <c r="B709" i="83" s="1"/>
  <c r="B743" i="83" s="1"/>
  <c r="B642" i="83"/>
  <c r="B675" i="83" s="1"/>
  <c r="B708" i="83" s="1"/>
  <c r="B742" i="83" s="1"/>
  <c r="B641" i="83"/>
  <c r="B674" i="83" s="1"/>
  <c r="B707" i="83" s="1"/>
  <c r="B741" i="83" s="1"/>
  <c r="B640" i="83"/>
  <c r="B673" i="83" s="1"/>
  <c r="B706" i="83" s="1"/>
  <c r="B740" i="83" s="1"/>
  <c r="B639" i="83"/>
  <c r="B672" i="83" s="1"/>
  <c r="B705" i="83" s="1"/>
  <c r="B739" i="83" s="1"/>
  <c r="F629" i="83"/>
  <c r="D468" i="83"/>
  <c r="D467" i="83"/>
  <c r="D466" i="83"/>
  <c r="D465" i="83"/>
  <c r="D464" i="83"/>
  <c r="D463" i="83"/>
  <c r="D462" i="83"/>
  <c r="D461" i="83"/>
  <c r="D460" i="83"/>
  <c r="D459" i="83"/>
  <c r="D458" i="83"/>
  <c r="D457" i="83"/>
  <c r="D456" i="83"/>
  <c r="D455" i="83"/>
  <c r="D454" i="83"/>
  <c r="D453" i="83"/>
  <c r="D452" i="83"/>
  <c r="D451" i="83"/>
  <c r="D450" i="83"/>
  <c r="D449" i="83"/>
  <c r="D448" i="83"/>
  <c r="D447" i="83"/>
  <c r="D446" i="83"/>
  <c r="D445" i="83"/>
  <c r="D444" i="83"/>
  <c r="D443" i="83"/>
  <c r="D442" i="83"/>
  <c r="D441" i="83"/>
  <c r="D440" i="83"/>
  <c r="D439" i="83"/>
  <c r="F375" i="83"/>
  <c r="D373" i="83"/>
  <c r="C373" i="83"/>
  <c r="C406" i="83" s="1"/>
  <c r="C437" i="83" s="1"/>
  <c r="C468" i="83" s="1"/>
  <c r="C499" i="83" s="1"/>
  <c r="D372" i="83"/>
  <c r="C372" i="83"/>
  <c r="C405" i="83" s="1"/>
  <c r="C436" i="83" s="1"/>
  <c r="C467" i="83" s="1"/>
  <c r="C498" i="83" s="1"/>
  <c r="D371" i="83"/>
  <c r="C371" i="83"/>
  <c r="C404" i="83" s="1"/>
  <c r="C435" i="83" s="1"/>
  <c r="C466" i="83" s="1"/>
  <c r="C497" i="83" s="1"/>
  <c r="D370" i="83"/>
  <c r="C370" i="83"/>
  <c r="C403" i="83" s="1"/>
  <c r="C434" i="83" s="1"/>
  <c r="C465" i="83" s="1"/>
  <c r="C496" i="83" s="1"/>
  <c r="D369" i="83"/>
  <c r="C369" i="83"/>
  <c r="C402" i="83" s="1"/>
  <c r="C433" i="83" s="1"/>
  <c r="C464" i="83" s="1"/>
  <c r="C495" i="83" s="1"/>
  <c r="D368" i="83"/>
  <c r="C368" i="83"/>
  <c r="C401" i="83" s="1"/>
  <c r="C432" i="83" s="1"/>
  <c r="C463" i="83" s="1"/>
  <c r="C494" i="83" s="1"/>
  <c r="D367" i="83"/>
  <c r="C367" i="83"/>
  <c r="C400" i="83" s="1"/>
  <c r="C431" i="83" s="1"/>
  <c r="C462" i="83" s="1"/>
  <c r="C493" i="83" s="1"/>
  <c r="D366" i="83"/>
  <c r="C366" i="83"/>
  <c r="C399" i="83" s="1"/>
  <c r="C430" i="83" s="1"/>
  <c r="C461" i="83" s="1"/>
  <c r="C492" i="83" s="1"/>
  <c r="D365" i="83"/>
  <c r="C365" i="83"/>
  <c r="C398" i="83" s="1"/>
  <c r="C429" i="83" s="1"/>
  <c r="C460" i="83" s="1"/>
  <c r="C491" i="83" s="1"/>
  <c r="D364" i="83"/>
  <c r="C364" i="83"/>
  <c r="C397" i="83" s="1"/>
  <c r="C428" i="83" s="1"/>
  <c r="C459" i="83" s="1"/>
  <c r="C490" i="83" s="1"/>
  <c r="D363" i="83"/>
  <c r="C363" i="83"/>
  <c r="C396" i="83" s="1"/>
  <c r="C427" i="83" s="1"/>
  <c r="C458" i="83" s="1"/>
  <c r="C489" i="83" s="1"/>
  <c r="D362" i="83"/>
  <c r="C362" i="83"/>
  <c r="C395" i="83" s="1"/>
  <c r="C426" i="83" s="1"/>
  <c r="C457" i="83" s="1"/>
  <c r="C488" i="83" s="1"/>
  <c r="D361" i="83"/>
  <c r="C361" i="83"/>
  <c r="C394" i="83" s="1"/>
  <c r="C425" i="83" s="1"/>
  <c r="C456" i="83" s="1"/>
  <c r="C487" i="83" s="1"/>
  <c r="D360" i="83"/>
  <c r="C360" i="83"/>
  <c r="C393" i="83" s="1"/>
  <c r="C424" i="83" s="1"/>
  <c r="C455" i="83" s="1"/>
  <c r="C486" i="83" s="1"/>
  <c r="D359" i="83"/>
  <c r="C359" i="83"/>
  <c r="C392" i="83" s="1"/>
  <c r="C423" i="83" s="1"/>
  <c r="C454" i="83" s="1"/>
  <c r="C485" i="83" s="1"/>
  <c r="D358" i="83"/>
  <c r="C358" i="83"/>
  <c r="C391" i="83" s="1"/>
  <c r="C422" i="83" s="1"/>
  <c r="C453" i="83" s="1"/>
  <c r="C484" i="83" s="1"/>
  <c r="D357" i="83"/>
  <c r="C357" i="83"/>
  <c r="C390" i="83" s="1"/>
  <c r="C421" i="83" s="1"/>
  <c r="C452" i="83" s="1"/>
  <c r="C483" i="83" s="1"/>
  <c r="D356" i="83"/>
  <c r="C356" i="83"/>
  <c r="C389" i="83" s="1"/>
  <c r="C420" i="83" s="1"/>
  <c r="C451" i="83" s="1"/>
  <c r="C482" i="83" s="1"/>
  <c r="D355" i="83"/>
  <c r="C355" i="83"/>
  <c r="C388" i="83" s="1"/>
  <c r="C419" i="83" s="1"/>
  <c r="C450" i="83" s="1"/>
  <c r="C481" i="83" s="1"/>
  <c r="D354" i="83"/>
  <c r="C354" i="83"/>
  <c r="C387" i="83" s="1"/>
  <c r="C418" i="83" s="1"/>
  <c r="C449" i="83" s="1"/>
  <c r="C480" i="83" s="1"/>
  <c r="D353" i="83"/>
  <c r="C353" i="83"/>
  <c r="C386" i="83" s="1"/>
  <c r="C417" i="83" s="1"/>
  <c r="C448" i="83" s="1"/>
  <c r="C479" i="83" s="1"/>
  <c r="D352" i="83"/>
  <c r="C352" i="83"/>
  <c r="C385" i="83" s="1"/>
  <c r="C416" i="83" s="1"/>
  <c r="C447" i="83" s="1"/>
  <c r="C478" i="83" s="1"/>
  <c r="D351" i="83"/>
  <c r="C351" i="83"/>
  <c r="C384" i="83" s="1"/>
  <c r="C415" i="83" s="1"/>
  <c r="C446" i="83" s="1"/>
  <c r="C477" i="83" s="1"/>
  <c r="D350" i="83"/>
  <c r="C350" i="83"/>
  <c r="C383" i="83" s="1"/>
  <c r="C414" i="83" s="1"/>
  <c r="C445" i="83" s="1"/>
  <c r="C476" i="83" s="1"/>
  <c r="D349" i="83"/>
  <c r="C349" i="83"/>
  <c r="C382" i="83" s="1"/>
  <c r="C413" i="83" s="1"/>
  <c r="C444" i="83" s="1"/>
  <c r="C475" i="83" s="1"/>
  <c r="D348" i="83"/>
  <c r="C348" i="83"/>
  <c r="C381" i="83" s="1"/>
  <c r="C412" i="83" s="1"/>
  <c r="C443" i="83" s="1"/>
  <c r="C474" i="83" s="1"/>
  <c r="D347" i="83"/>
  <c r="C347" i="83"/>
  <c r="C380" i="83" s="1"/>
  <c r="C411" i="83" s="1"/>
  <c r="C442" i="83" s="1"/>
  <c r="C473" i="83" s="1"/>
  <c r="C504" i="83" s="1"/>
  <c r="D346" i="83"/>
  <c r="C346" i="83"/>
  <c r="C379" i="83" s="1"/>
  <c r="C410" i="83" s="1"/>
  <c r="C441" i="83" s="1"/>
  <c r="C472" i="83" s="1"/>
  <c r="C503" i="83" s="1"/>
  <c r="D345" i="83"/>
  <c r="C345" i="83"/>
  <c r="C378" i="83" s="1"/>
  <c r="C409" i="83" s="1"/>
  <c r="C440" i="83" s="1"/>
  <c r="C471" i="83" s="1"/>
  <c r="C502" i="83" s="1"/>
  <c r="D344" i="83"/>
  <c r="C344" i="83"/>
  <c r="C377" i="83" s="1"/>
  <c r="C408" i="83" s="1"/>
  <c r="C439" i="83" s="1"/>
  <c r="C470" i="83" s="1"/>
  <c r="C501" i="83" s="1"/>
  <c r="B344" i="83"/>
  <c r="B377" i="83" s="1"/>
  <c r="B408" i="83" s="1"/>
  <c r="B439" i="83" s="1"/>
  <c r="E317" i="83"/>
  <c r="D323" i="83" s="1"/>
  <c r="E35" i="83" s="1"/>
  <c r="H300" i="83"/>
  <c r="F258" i="83"/>
  <c r="D252" i="83"/>
  <c r="D249" i="83"/>
  <c r="D246" i="83"/>
  <c r="H229" i="83"/>
  <c r="H228" i="83"/>
  <c r="G228" i="83"/>
  <c r="H227" i="83"/>
  <c r="G227" i="83"/>
  <c r="H226" i="83"/>
  <c r="G226" i="83"/>
  <c r="G225" i="83"/>
  <c r="H224" i="83"/>
  <c r="E214" i="83"/>
  <c r="I214" i="83" s="1"/>
  <c r="M230" i="83" s="1"/>
  <c r="J206" i="83"/>
  <c r="E206" i="83"/>
  <c r="D888" i="83" s="1"/>
  <c r="H205" i="83"/>
  <c r="H204" i="83"/>
  <c r="H203" i="83"/>
  <c r="H202" i="83"/>
  <c r="H201" i="83"/>
  <c r="H198" i="83"/>
  <c r="H197" i="83"/>
  <c r="H196" i="83"/>
  <c r="H195" i="83"/>
  <c r="H194" i="83"/>
  <c r="H193" i="83"/>
  <c r="H192" i="83"/>
  <c r="H191" i="83"/>
  <c r="H190" i="83"/>
  <c r="F181" i="83"/>
  <c r="G181" i="83" s="1"/>
  <c r="H181" i="83" s="1"/>
  <c r="I181" i="83" s="1"/>
  <c r="J181" i="83" s="1"/>
  <c r="K181" i="83" s="1"/>
  <c r="L181" i="83" s="1"/>
  <c r="M181" i="83" s="1"/>
  <c r="N181" i="83" s="1"/>
  <c r="F176" i="83"/>
  <c r="F177" i="83" s="1"/>
  <c r="F173" i="83"/>
  <c r="G173" i="83" s="1"/>
  <c r="H173" i="83" s="1"/>
  <c r="I173" i="83" s="1"/>
  <c r="J173" i="83" s="1"/>
  <c r="K173" i="83" s="1"/>
  <c r="L173" i="83" s="1"/>
  <c r="M173" i="83" s="1"/>
  <c r="N173" i="83" s="1"/>
  <c r="F170" i="83"/>
  <c r="G170" i="83" s="1"/>
  <c r="H170" i="83" s="1"/>
  <c r="I170" i="83" s="1"/>
  <c r="J170" i="83" s="1"/>
  <c r="K170" i="83" s="1"/>
  <c r="L170" i="83" s="1"/>
  <c r="M170" i="83" s="1"/>
  <c r="N170" i="83" s="1"/>
  <c r="F167" i="83"/>
  <c r="G167" i="83" s="1"/>
  <c r="H167" i="83" s="1"/>
  <c r="I167" i="83" s="1"/>
  <c r="J167" i="83" s="1"/>
  <c r="K167" i="83" s="1"/>
  <c r="L167" i="83" s="1"/>
  <c r="M167" i="83" s="1"/>
  <c r="N167" i="83" s="1"/>
  <c r="F164" i="83"/>
  <c r="G164" i="83" s="1"/>
  <c r="H164" i="83" s="1"/>
  <c r="I164" i="83" s="1"/>
  <c r="J164" i="83" s="1"/>
  <c r="K164" i="83" s="1"/>
  <c r="L164" i="83" s="1"/>
  <c r="M164" i="83" s="1"/>
  <c r="N164" i="83" s="1"/>
  <c r="C159" i="83"/>
  <c r="M231" i="83" s="1"/>
  <c r="H231" i="83" s="1"/>
  <c r="K158" i="83"/>
  <c r="I158" i="83"/>
  <c r="D668" i="83" s="1"/>
  <c r="D701" i="83" s="1"/>
  <c r="G158" i="83"/>
  <c r="K157" i="83"/>
  <c r="I157" i="83"/>
  <c r="D667" i="83" s="1"/>
  <c r="D700" i="83" s="1"/>
  <c r="G157" i="83"/>
  <c r="K156" i="83"/>
  <c r="I156" i="83"/>
  <c r="D666" i="83" s="1"/>
  <c r="D699" i="83" s="1"/>
  <c r="G156" i="83"/>
  <c r="K155" i="83"/>
  <c r="I155" i="83"/>
  <c r="D665" i="83" s="1"/>
  <c r="D698" i="83" s="1"/>
  <c r="G155" i="83"/>
  <c r="K154" i="83"/>
  <c r="I154" i="83"/>
  <c r="D664" i="83" s="1"/>
  <c r="D697" i="83" s="1"/>
  <c r="G154" i="83"/>
  <c r="K153" i="83"/>
  <c r="I153" i="83"/>
  <c r="D663" i="83" s="1"/>
  <c r="D696" i="83" s="1"/>
  <c r="G153" i="83"/>
  <c r="K152" i="83"/>
  <c r="I152" i="83"/>
  <c r="D662" i="83" s="1"/>
  <c r="D695" i="83" s="1"/>
  <c r="G152" i="83"/>
  <c r="K151" i="83"/>
  <c r="I151" i="83"/>
  <c r="D661" i="83" s="1"/>
  <c r="D694" i="83" s="1"/>
  <c r="G151" i="83"/>
  <c r="K150" i="83"/>
  <c r="I150" i="83"/>
  <c r="D660" i="83" s="1"/>
  <c r="D693" i="83" s="1"/>
  <c r="G150" i="83"/>
  <c r="K149" i="83"/>
  <c r="I149" i="83"/>
  <c r="D659" i="83" s="1"/>
  <c r="D692" i="83" s="1"/>
  <c r="G149" i="83"/>
  <c r="K148" i="83"/>
  <c r="I148" i="83"/>
  <c r="D658" i="83" s="1"/>
  <c r="D691" i="83" s="1"/>
  <c r="G148" i="83"/>
  <c r="K147" i="83"/>
  <c r="I147" i="83"/>
  <c r="D657" i="83" s="1"/>
  <c r="D690" i="83" s="1"/>
  <c r="G147" i="83"/>
  <c r="K146" i="83"/>
  <c r="I146" i="83"/>
  <c r="D656" i="83" s="1"/>
  <c r="D689" i="83" s="1"/>
  <c r="G146" i="83"/>
  <c r="K145" i="83"/>
  <c r="I145" i="83"/>
  <c r="D655" i="83" s="1"/>
  <c r="D688" i="83" s="1"/>
  <c r="G145" i="83"/>
  <c r="K144" i="83"/>
  <c r="I144" i="83"/>
  <c r="D654" i="83" s="1"/>
  <c r="D687" i="83" s="1"/>
  <c r="G144" i="83"/>
  <c r="K143" i="83"/>
  <c r="I143" i="83"/>
  <c r="D653" i="83" s="1"/>
  <c r="D686" i="83" s="1"/>
  <c r="G143" i="83"/>
  <c r="K142" i="83"/>
  <c r="I142" i="83"/>
  <c r="D652" i="83" s="1"/>
  <c r="D685" i="83" s="1"/>
  <c r="G142" i="83"/>
  <c r="K141" i="83"/>
  <c r="I141" i="83"/>
  <c r="D651" i="83" s="1"/>
  <c r="D684" i="83" s="1"/>
  <c r="G141" i="83"/>
  <c r="K140" i="83"/>
  <c r="I140" i="83"/>
  <c r="D650" i="83" s="1"/>
  <c r="D683" i="83" s="1"/>
  <c r="G140" i="83"/>
  <c r="K139" i="83"/>
  <c r="I139" i="83"/>
  <c r="D649" i="83" s="1"/>
  <c r="D682" i="83" s="1"/>
  <c r="G139" i="83"/>
  <c r="K138" i="83"/>
  <c r="I138" i="83"/>
  <c r="D648" i="83" s="1"/>
  <c r="D681" i="83" s="1"/>
  <c r="G138" i="83"/>
  <c r="K137" i="83"/>
  <c r="I137" i="83"/>
  <c r="D647" i="83" s="1"/>
  <c r="D680" i="83" s="1"/>
  <c r="G137" i="83"/>
  <c r="K136" i="83"/>
  <c r="I136" i="83"/>
  <c r="D646" i="83" s="1"/>
  <c r="D679" i="83" s="1"/>
  <c r="G136" i="83"/>
  <c r="K135" i="83"/>
  <c r="I135" i="83"/>
  <c r="D645" i="83" s="1"/>
  <c r="D678" i="83" s="1"/>
  <c r="G135" i="83"/>
  <c r="K134" i="83"/>
  <c r="I134" i="83"/>
  <c r="D644" i="83" s="1"/>
  <c r="D677" i="83" s="1"/>
  <c r="G134" i="83"/>
  <c r="K133" i="83"/>
  <c r="I133" i="83"/>
  <c r="D643" i="83" s="1"/>
  <c r="D676" i="83" s="1"/>
  <c r="G133" i="83"/>
  <c r="K132" i="83"/>
  <c r="I132" i="83"/>
  <c r="D642" i="83" s="1"/>
  <c r="D675" i="83" s="1"/>
  <c r="G132" i="83"/>
  <c r="K131" i="83"/>
  <c r="I131" i="83"/>
  <c r="D641" i="83" s="1"/>
  <c r="D674" i="83" s="1"/>
  <c r="G131" i="83"/>
  <c r="K130" i="83"/>
  <c r="I130" i="83"/>
  <c r="D640" i="83" s="1"/>
  <c r="D673" i="83" s="1"/>
  <c r="G130" i="83"/>
  <c r="B130" i="83"/>
  <c r="B345" i="83" s="1"/>
  <c r="B378" i="83" s="1"/>
  <c r="B409" i="83" s="1"/>
  <c r="B440" i="83" s="1"/>
  <c r="K129" i="83"/>
  <c r="I129" i="83"/>
  <c r="D639" i="83" s="1"/>
  <c r="G129" i="83"/>
  <c r="M127" i="83"/>
  <c r="M158" i="83" s="1"/>
  <c r="H108" i="83"/>
  <c r="E76" i="83" s="1"/>
  <c r="K72" i="83"/>
  <c r="J72" i="83"/>
  <c r="K71" i="83"/>
  <c r="J71" i="83"/>
  <c r="K70" i="83"/>
  <c r="J70" i="83"/>
  <c r="K69" i="83"/>
  <c r="J69" i="83"/>
  <c r="K68" i="83"/>
  <c r="J68" i="83"/>
  <c r="K67" i="83"/>
  <c r="J67" i="83"/>
  <c r="K66" i="83"/>
  <c r="J66" i="83"/>
  <c r="K65" i="83"/>
  <c r="K64" i="83"/>
  <c r="K63" i="83"/>
  <c r="K62" i="83"/>
  <c r="K61" i="83"/>
  <c r="J61" i="83"/>
  <c r="F59" i="83"/>
  <c r="E58" i="83"/>
  <c r="E57" i="83"/>
  <c r="E55" i="83"/>
  <c r="F42" i="83"/>
  <c r="E27" i="83"/>
  <c r="B2" i="83"/>
  <c r="E973" i="82"/>
  <c r="F973" i="82" s="1"/>
  <c r="G973" i="82" s="1"/>
  <c r="H973" i="82" s="1"/>
  <c r="I973" i="82" s="1"/>
  <c r="J973" i="82" s="1"/>
  <c r="K973" i="82" s="1"/>
  <c r="L973" i="82" s="1"/>
  <c r="M973" i="82" s="1"/>
  <c r="N973" i="82" s="1"/>
  <c r="O973" i="82" s="1"/>
  <c r="P973" i="82" s="1"/>
  <c r="Q973" i="82" s="1"/>
  <c r="R973" i="82" s="1"/>
  <c r="S973" i="82" s="1"/>
  <c r="T973" i="82" s="1"/>
  <c r="U973" i="82" s="1"/>
  <c r="V973" i="82" s="1"/>
  <c r="W973" i="82" s="1"/>
  <c r="X973" i="82" s="1"/>
  <c r="Y973" i="82" s="1"/>
  <c r="Z973" i="82" s="1"/>
  <c r="AA973" i="82" s="1"/>
  <c r="AB973" i="82" s="1"/>
  <c r="AC973" i="82" s="1"/>
  <c r="AD973" i="82" s="1"/>
  <c r="AE973" i="82" s="1"/>
  <c r="AF973" i="82" s="1"/>
  <c r="AG973" i="82" s="1"/>
  <c r="AH973" i="82" s="1"/>
  <c r="AI973" i="82" s="1"/>
  <c r="AJ973" i="82" s="1"/>
  <c r="AK973" i="82" s="1"/>
  <c r="AL973" i="82" s="1"/>
  <c r="AM973" i="82" s="1"/>
  <c r="AN973" i="82" s="1"/>
  <c r="AO973" i="82" s="1"/>
  <c r="AP973" i="82" s="1"/>
  <c r="AQ973" i="82" s="1"/>
  <c r="AR973" i="82" s="1"/>
  <c r="AS973" i="82" s="1"/>
  <c r="AT973" i="82" s="1"/>
  <c r="AU973" i="82" s="1"/>
  <c r="AV973" i="82" s="1"/>
  <c r="AW973" i="82" s="1"/>
  <c r="AX973" i="82" s="1"/>
  <c r="AY973" i="82" s="1"/>
  <c r="AZ973" i="82" s="1"/>
  <c r="BA973" i="82" s="1"/>
  <c r="BB973" i="82" s="1"/>
  <c r="BC973" i="82" s="1"/>
  <c r="BD973" i="82" s="1"/>
  <c r="BE973" i="82" s="1"/>
  <c r="BF973" i="82" s="1"/>
  <c r="BG973" i="82" s="1"/>
  <c r="BH973" i="82" s="1"/>
  <c r="BI973" i="82" s="1"/>
  <c r="BJ973" i="82" s="1"/>
  <c r="BK973" i="82" s="1"/>
  <c r="BL973" i="82" s="1"/>
  <c r="BM973" i="82" s="1"/>
  <c r="BN973" i="82" s="1"/>
  <c r="BO973" i="82" s="1"/>
  <c r="BP973" i="82" s="1"/>
  <c r="BQ973" i="82" s="1"/>
  <c r="BR973" i="82" s="1"/>
  <c r="BS973" i="82" s="1"/>
  <c r="BT973" i="82" s="1"/>
  <c r="BU973" i="82" s="1"/>
  <c r="BV973" i="82" s="1"/>
  <c r="BW973" i="82" s="1"/>
  <c r="BX973" i="82" s="1"/>
  <c r="BY973" i="82" s="1"/>
  <c r="BZ973" i="82" s="1"/>
  <c r="CA973" i="82" s="1"/>
  <c r="CB973" i="82" s="1"/>
  <c r="CC973" i="82" s="1"/>
  <c r="CD973" i="82" s="1"/>
  <c r="CE973" i="82" s="1"/>
  <c r="CF973" i="82" s="1"/>
  <c r="CG973" i="82" s="1"/>
  <c r="CH973" i="82" s="1"/>
  <c r="CI973" i="82" s="1"/>
  <c r="CJ973" i="82" s="1"/>
  <c r="D973" i="82"/>
  <c r="E961" i="82"/>
  <c r="E948" i="82"/>
  <c r="E947" i="82"/>
  <c r="E944" i="82"/>
  <c r="E941" i="82"/>
  <c r="E935" i="82"/>
  <c r="F927" i="82"/>
  <c r="E926" i="82"/>
  <c r="D900" i="82"/>
  <c r="C900" i="82"/>
  <c r="D899" i="82"/>
  <c r="C899" i="82"/>
  <c r="D898" i="82"/>
  <c r="C898" i="82"/>
  <c r="C897" i="82"/>
  <c r="C896" i="82"/>
  <c r="C895" i="82"/>
  <c r="C894" i="82"/>
  <c r="D893" i="82"/>
  <c r="C893" i="82"/>
  <c r="C887" i="82"/>
  <c r="C792" i="82" s="1"/>
  <c r="C886" i="82"/>
  <c r="C791" i="82" s="1"/>
  <c r="C885" i="82"/>
  <c r="C790" i="82" s="1"/>
  <c r="C884" i="82"/>
  <c r="C789" i="82" s="1"/>
  <c r="C883" i="82"/>
  <c r="C788" i="82" s="1"/>
  <c r="C882" i="82"/>
  <c r="C787" i="82" s="1"/>
  <c r="C881" i="82"/>
  <c r="C786" i="82" s="1"/>
  <c r="C880" i="82"/>
  <c r="C785" i="82" s="1"/>
  <c r="C879" i="82"/>
  <c r="C784" i="82" s="1"/>
  <c r="C878" i="82"/>
  <c r="C783" i="82" s="1"/>
  <c r="C877" i="82"/>
  <c r="C782" i="82" s="1"/>
  <c r="C876" i="82"/>
  <c r="C781" i="82" s="1"/>
  <c r="C875" i="82"/>
  <c r="C780" i="82" s="1"/>
  <c r="C874" i="82"/>
  <c r="C779" i="82" s="1"/>
  <c r="C873" i="82"/>
  <c r="C778" i="82" s="1"/>
  <c r="C872" i="82"/>
  <c r="C777" i="82" s="1"/>
  <c r="C871" i="82"/>
  <c r="C776" i="82" s="1"/>
  <c r="C859" i="82"/>
  <c r="C858" i="82"/>
  <c r="C857" i="82"/>
  <c r="C856" i="82"/>
  <c r="C855" i="82"/>
  <c r="C854" i="82"/>
  <c r="C853" i="82"/>
  <c r="C852" i="82"/>
  <c r="C851" i="82"/>
  <c r="C850" i="82"/>
  <c r="C849" i="82"/>
  <c r="C848" i="82"/>
  <c r="C847" i="82"/>
  <c r="C846" i="82"/>
  <c r="C845" i="82"/>
  <c r="C844" i="82"/>
  <c r="C843" i="82"/>
  <c r="C842" i="82"/>
  <c r="C841" i="82"/>
  <c r="C840" i="82"/>
  <c r="C839" i="82"/>
  <c r="C838" i="82"/>
  <c r="C837" i="82"/>
  <c r="C836" i="82"/>
  <c r="C835" i="82"/>
  <c r="C834" i="82"/>
  <c r="C833" i="82"/>
  <c r="C832" i="82"/>
  <c r="C831" i="82"/>
  <c r="B831" i="82"/>
  <c r="B832" i="82" s="1"/>
  <c r="B833" i="82" s="1"/>
  <c r="B834" i="82" s="1"/>
  <c r="B835" i="82" s="1"/>
  <c r="B836" i="82" s="1"/>
  <c r="B837" i="82" s="1"/>
  <c r="B838" i="82" s="1"/>
  <c r="B839" i="82" s="1"/>
  <c r="B840" i="82" s="1"/>
  <c r="B841" i="82" s="1"/>
  <c r="B842" i="82" s="1"/>
  <c r="B843" i="82" s="1"/>
  <c r="B844" i="82" s="1"/>
  <c r="B845" i="82" s="1"/>
  <c r="B846" i="82" s="1"/>
  <c r="B847" i="82" s="1"/>
  <c r="B848" i="82" s="1"/>
  <c r="B849" i="82" s="1"/>
  <c r="B850" i="82" s="1"/>
  <c r="B851" i="82" s="1"/>
  <c r="B852" i="82" s="1"/>
  <c r="B853" i="82" s="1"/>
  <c r="B854" i="82" s="1"/>
  <c r="B855" i="82" s="1"/>
  <c r="B856" i="82" s="1"/>
  <c r="B857" i="82" s="1"/>
  <c r="B858" i="82" s="1"/>
  <c r="B859" i="82" s="1"/>
  <c r="C830" i="82"/>
  <c r="F823" i="82"/>
  <c r="D807" i="82"/>
  <c r="C805" i="82"/>
  <c r="C804" i="82"/>
  <c r="C803" i="82"/>
  <c r="C802" i="82"/>
  <c r="C801" i="82"/>
  <c r="C800" i="82"/>
  <c r="C799" i="82"/>
  <c r="C798" i="82"/>
  <c r="AC793" i="82"/>
  <c r="D769" i="82"/>
  <c r="D734" i="82"/>
  <c r="D733" i="82"/>
  <c r="D732" i="82"/>
  <c r="D731" i="82"/>
  <c r="D730" i="82"/>
  <c r="D729" i="82"/>
  <c r="D728" i="82"/>
  <c r="D727" i="82"/>
  <c r="D726" i="82"/>
  <c r="D725" i="82"/>
  <c r="D724" i="82"/>
  <c r="D723" i="82"/>
  <c r="D722" i="82"/>
  <c r="D721" i="82"/>
  <c r="D720" i="82"/>
  <c r="D719" i="82"/>
  <c r="D718" i="82"/>
  <c r="D717" i="82"/>
  <c r="D716" i="82"/>
  <c r="D715" i="82"/>
  <c r="D714" i="82"/>
  <c r="D713" i="82"/>
  <c r="D712" i="82"/>
  <c r="D711" i="82"/>
  <c r="D710" i="82"/>
  <c r="D709" i="82"/>
  <c r="D708" i="82"/>
  <c r="D707" i="82"/>
  <c r="D706" i="82"/>
  <c r="D705" i="82"/>
  <c r="B668" i="82"/>
  <c r="B701" i="82" s="1"/>
  <c r="B734" i="82" s="1"/>
  <c r="B768" i="82" s="1"/>
  <c r="B667" i="82"/>
  <c r="B700" i="82" s="1"/>
  <c r="B733" i="82" s="1"/>
  <c r="B767" i="82" s="1"/>
  <c r="B666" i="82"/>
  <c r="B699" i="82" s="1"/>
  <c r="B732" i="82" s="1"/>
  <c r="B766" i="82" s="1"/>
  <c r="B665" i="82"/>
  <c r="B698" i="82" s="1"/>
  <c r="B731" i="82" s="1"/>
  <c r="B765" i="82" s="1"/>
  <c r="B664" i="82"/>
  <c r="B697" i="82" s="1"/>
  <c r="B730" i="82" s="1"/>
  <c r="B764" i="82" s="1"/>
  <c r="B663" i="82"/>
  <c r="B696" i="82" s="1"/>
  <c r="B729" i="82" s="1"/>
  <c r="B763" i="82" s="1"/>
  <c r="B662" i="82"/>
  <c r="B695" i="82" s="1"/>
  <c r="B728" i="82" s="1"/>
  <c r="B762" i="82" s="1"/>
  <c r="B661" i="82"/>
  <c r="B694" i="82" s="1"/>
  <c r="B727" i="82" s="1"/>
  <c r="B761" i="82" s="1"/>
  <c r="B660" i="82"/>
  <c r="B693" i="82" s="1"/>
  <c r="B726" i="82" s="1"/>
  <c r="B760" i="82" s="1"/>
  <c r="B659" i="82"/>
  <c r="B692" i="82" s="1"/>
  <c r="B725" i="82" s="1"/>
  <c r="B759" i="82" s="1"/>
  <c r="B658" i="82"/>
  <c r="B691" i="82" s="1"/>
  <c r="B724" i="82" s="1"/>
  <c r="B758" i="82" s="1"/>
  <c r="B657" i="82"/>
  <c r="B690" i="82" s="1"/>
  <c r="B723" i="82" s="1"/>
  <c r="B757" i="82" s="1"/>
  <c r="B656" i="82"/>
  <c r="B689" i="82" s="1"/>
  <c r="B722" i="82" s="1"/>
  <c r="B756" i="82" s="1"/>
  <c r="B655" i="82"/>
  <c r="B688" i="82" s="1"/>
  <c r="B721" i="82" s="1"/>
  <c r="B755" i="82" s="1"/>
  <c r="B654" i="82"/>
  <c r="B687" i="82" s="1"/>
  <c r="B720" i="82" s="1"/>
  <c r="B754" i="82" s="1"/>
  <c r="B653" i="82"/>
  <c r="B686" i="82" s="1"/>
  <c r="B719" i="82" s="1"/>
  <c r="B753" i="82" s="1"/>
  <c r="B652" i="82"/>
  <c r="B685" i="82" s="1"/>
  <c r="B718" i="82" s="1"/>
  <c r="B752" i="82" s="1"/>
  <c r="B651" i="82"/>
  <c r="B684" i="82" s="1"/>
  <c r="B717" i="82" s="1"/>
  <c r="B751" i="82" s="1"/>
  <c r="B650" i="82"/>
  <c r="B683" i="82" s="1"/>
  <c r="B716" i="82" s="1"/>
  <c r="B750" i="82" s="1"/>
  <c r="B649" i="82"/>
  <c r="B682" i="82" s="1"/>
  <c r="B715" i="82" s="1"/>
  <c r="B749" i="82" s="1"/>
  <c r="B648" i="82"/>
  <c r="B681" i="82" s="1"/>
  <c r="B714" i="82" s="1"/>
  <c r="B748" i="82" s="1"/>
  <c r="B647" i="82"/>
  <c r="B680" i="82" s="1"/>
  <c r="B713" i="82" s="1"/>
  <c r="B747" i="82" s="1"/>
  <c r="B646" i="82"/>
  <c r="B679" i="82" s="1"/>
  <c r="B712" i="82" s="1"/>
  <c r="B746" i="82" s="1"/>
  <c r="B645" i="82"/>
  <c r="B678" i="82" s="1"/>
  <c r="B711" i="82" s="1"/>
  <c r="B745" i="82" s="1"/>
  <c r="B644" i="82"/>
  <c r="B677" i="82" s="1"/>
  <c r="B710" i="82" s="1"/>
  <c r="B744" i="82" s="1"/>
  <c r="B643" i="82"/>
  <c r="B676" i="82" s="1"/>
  <c r="B709" i="82" s="1"/>
  <c r="B743" i="82" s="1"/>
  <c r="B642" i="82"/>
  <c r="B675" i="82" s="1"/>
  <c r="B708" i="82" s="1"/>
  <c r="B742" i="82" s="1"/>
  <c r="B641" i="82"/>
  <c r="B674" i="82" s="1"/>
  <c r="B707" i="82" s="1"/>
  <c r="B741" i="82" s="1"/>
  <c r="B640" i="82"/>
  <c r="B673" i="82" s="1"/>
  <c r="B706" i="82" s="1"/>
  <c r="B740" i="82" s="1"/>
  <c r="B639" i="82"/>
  <c r="B672" i="82" s="1"/>
  <c r="B705" i="82" s="1"/>
  <c r="B739" i="82" s="1"/>
  <c r="F629" i="82"/>
  <c r="D468" i="82"/>
  <c r="D467" i="82"/>
  <c r="D466" i="82"/>
  <c r="D465" i="82"/>
  <c r="D464" i="82"/>
  <c r="D463" i="82"/>
  <c r="D462" i="82"/>
  <c r="D461" i="82"/>
  <c r="D460" i="82"/>
  <c r="D459" i="82"/>
  <c r="D458" i="82"/>
  <c r="D457" i="82"/>
  <c r="D456" i="82"/>
  <c r="D455" i="82"/>
  <c r="D454" i="82"/>
  <c r="D453" i="82"/>
  <c r="D452" i="82"/>
  <c r="D451" i="82"/>
  <c r="D450" i="82"/>
  <c r="D449" i="82"/>
  <c r="D448" i="82"/>
  <c r="D447" i="82"/>
  <c r="D446" i="82"/>
  <c r="D445" i="82"/>
  <c r="D444" i="82"/>
  <c r="D443" i="82"/>
  <c r="D442" i="82"/>
  <c r="D441" i="82"/>
  <c r="D440" i="82"/>
  <c r="D439" i="82"/>
  <c r="F375" i="82"/>
  <c r="D373" i="82"/>
  <c r="C373" i="82"/>
  <c r="C406" i="82" s="1"/>
  <c r="C437" i="82" s="1"/>
  <c r="C468" i="82" s="1"/>
  <c r="C499" i="82" s="1"/>
  <c r="D372" i="82"/>
  <c r="C372" i="82"/>
  <c r="C405" i="82" s="1"/>
  <c r="C436" i="82" s="1"/>
  <c r="C467" i="82" s="1"/>
  <c r="C498" i="82" s="1"/>
  <c r="D371" i="82"/>
  <c r="C371" i="82"/>
  <c r="C404" i="82" s="1"/>
  <c r="C435" i="82" s="1"/>
  <c r="C466" i="82" s="1"/>
  <c r="C497" i="82" s="1"/>
  <c r="D370" i="82"/>
  <c r="C370" i="82"/>
  <c r="C403" i="82" s="1"/>
  <c r="C434" i="82" s="1"/>
  <c r="C465" i="82" s="1"/>
  <c r="C496" i="82" s="1"/>
  <c r="D369" i="82"/>
  <c r="C369" i="82"/>
  <c r="C402" i="82" s="1"/>
  <c r="C433" i="82" s="1"/>
  <c r="C464" i="82" s="1"/>
  <c r="C495" i="82" s="1"/>
  <c r="D368" i="82"/>
  <c r="C368" i="82"/>
  <c r="C401" i="82" s="1"/>
  <c r="C432" i="82" s="1"/>
  <c r="C463" i="82" s="1"/>
  <c r="C494" i="82" s="1"/>
  <c r="D367" i="82"/>
  <c r="C367" i="82"/>
  <c r="C400" i="82" s="1"/>
  <c r="C431" i="82" s="1"/>
  <c r="C462" i="82" s="1"/>
  <c r="C493" i="82" s="1"/>
  <c r="D366" i="82"/>
  <c r="C366" i="82"/>
  <c r="C399" i="82" s="1"/>
  <c r="C430" i="82" s="1"/>
  <c r="C461" i="82" s="1"/>
  <c r="C492" i="82" s="1"/>
  <c r="D365" i="82"/>
  <c r="C365" i="82"/>
  <c r="C398" i="82" s="1"/>
  <c r="C429" i="82" s="1"/>
  <c r="C460" i="82" s="1"/>
  <c r="C491" i="82" s="1"/>
  <c r="D364" i="82"/>
  <c r="C364" i="82"/>
  <c r="C397" i="82" s="1"/>
  <c r="C428" i="82" s="1"/>
  <c r="C459" i="82" s="1"/>
  <c r="C490" i="82" s="1"/>
  <c r="D363" i="82"/>
  <c r="C363" i="82"/>
  <c r="C396" i="82" s="1"/>
  <c r="C427" i="82" s="1"/>
  <c r="C458" i="82" s="1"/>
  <c r="C489" i="82" s="1"/>
  <c r="D362" i="82"/>
  <c r="C362" i="82"/>
  <c r="C395" i="82" s="1"/>
  <c r="C426" i="82" s="1"/>
  <c r="C457" i="82" s="1"/>
  <c r="C488" i="82" s="1"/>
  <c r="D361" i="82"/>
  <c r="C361" i="82"/>
  <c r="C394" i="82" s="1"/>
  <c r="C425" i="82" s="1"/>
  <c r="C456" i="82" s="1"/>
  <c r="C487" i="82" s="1"/>
  <c r="D360" i="82"/>
  <c r="C360" i="82"/>
  <c r="C393" i="82" s="1"/>
  <c r="C424" i="82" s="1"/>
  <c r="C455" i="82" s="1"/>
  <c r="C486" i="82" s="1"/>
  <c r="D359" i="82"/>
  <c r="C359" i="82"/>
  <c r="C392" i="82" s="1"/>
  <c r="C423" i="82" s="1"/>
  <c r="C454" i="82" s="1"/>
  <c r="C485" i="82" s="1"/>
  <c r="D358" i="82"/>
  <c r="C358" i="82"/>
  <c r="C391" i="82" s="1"/>
  <c r="C422" i="82" s="1"/>
  <c r="C453" i="82" s="1"/>
  <c r="C484" i="82" s="1"/>
  <c r="D357" i="82"/>
  <c r="C357" i="82"/>
  <c r="C390" i="82" s="1"/>
  <c r="C421" i="82" s="1"/>
  <c r="C452" i="82" s="1"/>
  <c r="C483" i="82" s="1"/>
  <c r="D356" i="82"/>
  <c r="C356" i="82"/>
  <c r="C389" i="82" s="1"/>
  <c r="C420" i="82" s="1"/>
  <c r="C451" i="82" s="1"/>
  <c r="C482" i="82" s="1"/>
  <c r="D355" i="82"/>
  <c r="C355" i="82"/>
  <c r="C388" i="82" s="1"/>
  <c r="C419" i="82" s="1"/>
  <c r="C450" i="82" s="1"/>
  <c r="C481" i="82" s="1"/>
  <c r="D354" i="82"/>
  <c r="C354" i="82"/>
  <c r="C387" i="82" s="1"/>
  <c r="C418" i="82" s="1"/>
  <c r="C449" i="82" s="1"/>
  <c r="C480" i="82" s="1"/>
  <c r="D353" i="82"/>
  <c r="C353" i="82"/>
  <c r="C386" i="82" s="1"/>
  <c r="C417" i="82" s="1"/>
  <c r="C448" i="82" s="1"/>
  <c r="C479" i="82" s="1"/>
  <c r="D352" i="82"/>
  <c r="C352" i="82"/>
  <c r="C385" i="82" s="1"/>
  <c r="C416" i="82" s="1"/>
  <c r="C447" i="82" s="1"/>
  <c r="C478" i="82" s="1"/>
  <c r="D351" i="82"/>
  <c r="C351" i="82"/>
  <c r="C384" i="82" s="1"/>
  <c r="C415" i="82" s="1"/>
  <c r="C446" i="82" s="1"/>
  <c r="C477" i="82" s="1"/>
  <c r="D350" i="82"/>
  <c r="C350" i="82"/>
  <c r="C383" i="82" s="1"/>
  <c r="C414" i="82" s="1"/>
  <c r="C445" i="82" s="1"/>
  <c r="C476" i="82" s="1"/>
  <c r="D349" i="82"/>
  <c r="C349" i="82"/>
  <c r="C382" i="82" s="1"/>
  <c r="C413" i="82" s="1"/>
  <c r="C444" i="82" s="1"/>
  <c r="C475" i="82" s="1"/>
  <c r="D348" i="82"/>
  <c r="C348" i="82"/>
  <c r="C381" i="82" s="1"/>
  <c r="C412" i="82" s="1"/>
  <c r="C443" i="82" s="1"/>
  <c r="C474" i="82" s="1"/>
  <c r="D347" i="82"/>
  <c r="C347" i="82"/>
  <c r="C380" i="82" s="1"/>
  <c r="C411" i="82" s="1"/>
  <c r="C442" i="82" s="1"/>
  <c r="C473" i="82" s="1"/>
  <c r="C504" i="82" s="1"/>
  <c r="D346" i="82"/>
  <c r="C346" i="82"/>
  <c r="C379" i="82" s="1"/>
  <c r="C410" i="82" s="1"/>
  <c r="C441" i="82" s="1"/>
  <c r="C472" i="82" s="1"/>
  <c r="D345" i="82"/>
  <c r="C345" i="82"/>
  <c r="C378" i="82" s="1"/>
  <c r="C409" i="82" s="1"/>
  <c r="C440" i="82" s="1"/>
  <c r="C471" i="82" s="1"/>
  <c r="C502" i="82" s="1"/>
  <c r="D344" i="82"/>
  <c r="C344" i="82"/>
  <c r="C377" i="82" s="1"/>
  <c r="C408" i="82" s="1"/>
  <c r="C439" i="82" s="1"/>
  <c r="C470" i="82" s="1"/>
  <c r="C501" i="82" s="1"/>
  <c r="B344" i="82"/>
  <c r="B377" i="82" s="1"/>
  <c r="B408" i="82" s="1"/>
  <c r="B439" i="82" s="1"/>
  <c r="E317" i="82"/>
  <c r="D323" i="82" s="1"/>
  <c r="E35" i="82" s="1"/>
  <c r="H300" i="82"/>
  <c r="F258" i="82"/>
  <c r="D252" i="82"/>
  <c r="D249" i="82"/>
  <c r="D246" i="82"/>
  <c r="H229" i="82"/>
  <c r="H228" i="82"/>
  <c r="G228" i="82"/>
  <c r="H227" i="82"/>
  <c r="G227" i="82"/>
  <c r="H226" i="82"/>
  <c r="G226" i="82"/>
  <c r="G225" i="82"/>
  <c r="H224" i="82"/>
  <c r="E214" i="82"/>
  <c r="J206" i="82"/>
  <c r="E206" i="82"/>
  <c r="D888" i="82" s="1"/>
  <c r="H205" i="82"/>
  <c r="H204" i="82"/>
  <c r="H203" i="82"/>
  <c r="H202" i="82"/>
  <c r="H201" i="82"/>
  <c r="H198" i="82"/>
  <c r="H197" i="82"/>
  <c r="H196" i="82"/>
  <c r="H195" i="82"/>
  <c r="H194" i="82"/>
  <c r="H193" i="82"/>
  <c r="H192" i="82"/>
  <c r="H191" i="82"/>
  <c r="H190" i="82"/>
  <c r="F181" i="82"/>
  <c r="G181" i="82" s="1"/>
  <c r="H181" i="82" s="1"/>
  <c r="I181" i="82" s="1"/>
  <c r="J181" i="82" s="1"/>
  <c r="K181" i="82" s="1"/>
  <c r="L181" i="82" s="1"/>
  <c r="M181" i="82" s="1"/>
  <c r="N181" i="82" s="1"/>
  <c r="F176" i="82"/>
  <c r="F177" i="82" s="1"/>
  <c r="F173" i="82"/>
  <c r="G173" i="82" s="1"/>
  <c r="H173" i="82" s="1"/>
  <c r="I173" i="82" s="1"/>
  <c r="J173" i="82" s="1"/>
  <c r="K173" i="82" s="1"/>
  <c r="L173" i="82" s="1"/>
  <c r="M173" i="82" s="1"/>
  <c r="N173" i="82" s="1"/>
  <c r="F170" i="82"/>
  <c r="G170" i="82" s="1"/>
  <c r="H170" i="82" s="1"/>
  <c r="I170" i="82" s="1"/>
  <c r="J170" i="82" s="1"/>
  <c r="K170" i="82" s="1"/>
  <c r="L170" i="82" s="1"/>
  <c r="M170" i="82" s="1"/>
  <c r="N170" i="82" s="1"/>
  <c r="F167" i="82"/>
  <c r="G167" i="82" s="1"/>
  <c r="H167" i="82" s="1"/>
  <c r="I167" i="82" s="1"/>
  <c r="J167" i="82" s="1"/>
  <c r="K167" i="82" s="1"/>
  <c r="L167" i="82" s="1"/>
  <c r="M167" i="82" s="1"/>
  <c r="N167" i="82" s="1"/>
  <c r="F164" i="82"/>
  <c r="G164" i="82" s="1"/>
  <c r="H164" i="82" s="1"/>
  <c r="I164" i="82" s="1"/>
  <c r="J164" i="82" s="1"/>
  <c r="K164" i="82" s="1"/>
  <c r="L164" i="82" s="1"/>
  <c r="M164" i="82" s="1"/>
  <c r="N164" i="82" s="1"/>
  <c r="C159" i="82"/>
  <c r="K158" i="82"/>
  <c r="I158" i="82"/>
  <c r="D668" i="82" s="1"/>
  <c r="D701" i="82" s="1"/>
  <c r="G158" i="82"/>
  <c r="K157" i="82"/>
  <c r="I157" i="82"/>
  <c r="D667" i="82" s="1"/>
  <c r="D700" i="82" s="1"/>
  <c r="G157" i="82"/>
  <c r="K156" i="82"/>
  <c r="I156" i="82"/>
  <c r="D666" i="82" s="1"/>
  <c r="D699" i="82" s="1"/>
  <c r="G156" i="82"/>
  <c r="K155" i="82"/>
  <c r="I155" i="82"/>
  <c r="D665" i="82" s="1"/>
  <c r="D698" i="82" s="1"/>
  <c r="G155" i="82"/>
  <c r="K154" i="82"/>
  <c r="I154" i="82"/>
  <c r="D664" i="82" s="1"/>
  <c r="D697" i="82" s="1"/>
  <c r="G154" i="82"/>
  <c r="K153" i="82"/>
  <c r="I153" i="82"/>
  <c r="D663" i="82" s="1"/>
  <c r="D696" i="82" s="1"/>
  <c r="G153" i="82"/>
  <c r="K152" i="82"/>
  <c r="I152" i="82"/>
  <c r="D662" i="82" s="1"/>
  <c r="D695" i="82" s="1"/>
  <c r="G152" i="82"/>
  <c r="K151" i="82"/>
  <c r="I151" i="82"/>
  <c r="D661" i="82" s="1"/>
  <c r="D694" i="82" s="1"/>
  <c r="G151" i="82"/>
  <c r="K150" i="82"/>
  <c r="I150" i="82"/>
  <c r="D660" i="82" s="1"/>
  <c r="D693" i="82" s="1"/>
  <c r="G150" i="82"/>
  <c r="K149" i="82"/>
  <c r="I149" i="82"/>
  <c r="D659" i="82" s="1"/>
  <c r="D692" i="82" s="1"/>
  <c r="G149" i="82"/>
  <c r="K148" i="82"/>
  <c r="I148" i="82"/>
  <c r="D658" i="82" s="1"/>
  <c r="D691" i="82" s="1"/>
  <c r="G148" i="82"/>
  <c r="K147" i="82"/>
  <c r="I147" i="82"/>
  <c r="D657" i="82" s="1"/>
  <c r="D690" i="82" s="1"/>
  <c r="G147" i="82"/>
  <c r="K146" i="82"/>
  <c r="I146" i="82"/>
  <c r="D656" i="82" s="1"/>
  <c r="D689" i="82" s="1"/>
  <c r="G146" i="82"/>
  <c r="K145" i="82"/>
  <c r="I145" i="82"/>
  <c r="D655" i="82" s="1"/>
  <c r="D688" i="82" s="1"/>
  <c r="G145" i="82"/>
  <c r="K144" i="82"/>
  <c r="I144" i="82"/>
  <c r="D654" i="82" s="1"/>
  <c r="D687" i="82" s="1"/>
  <c r="G144" i="82"/>
  <c r="K143" i="82"/>
  <c r="I143" i="82"/>
  <c r="D653" i="82" s="1"/>
  <c r="D686" i="82" s="1"/>
  <c r="G143" i="82"/>
  <c r="K142" i="82"/>
  <c r="I142" i="82"/>
  <c r="D652" i="82" s="1"/>
  <c r="D685" i="82" s="1"/>
  <c r="G142" i="82"/>
  <c r="K141" i="82"/>
  <c r="I141" i="82"/>
  <c r="D651" i="82" s="1"/>
  <c r="D684" i="82" s="1"/>
  <c r="G141" i="82"/>
  <c r="K140" i="82"/>
  <c r="I140" i="82"/>
  <c r="D650" i="82" s="1"/>
  <c r="D683" i="82" s="1"/>
  <c r="G140" i="82"/>
  <c r="K139" i="82"/>
  <c r="I139" i="82"/>
  <c r="D649" i="82" s="1"/>
  <c r="D682" i="82" s="1"/>
  <c r="G139" i="82"/>
  <c r="K138" i="82"/>
  <c r="I138" i="82"/>
  <c r="D648" i="82" s="1"/>
  <c r="D681" i="82" s="1"/>
  <c r="G138" i="82"/>
  <c r="K137" i="82"/>
  <c r="I137" i="82"/>
  <c r="D647" i="82" s="1"/>
  <c r="D680" i="82" s="1"/>
  <c r="G137" i="82"/>
  <c r="K136" i="82"/>
  <c r="I136" i="82"/>
  <c r="D646" i="82" s="1"/>
  <c r="D679" i="82" s="1"/>
  <c r="G136" i="82"/>
  <c r="K135" i="82"/>
  <c r="I135" i="82"/>
  <c r="D645" i="82" s="1"/>
  <c r="D678" i="82" s="1"/>
  <c r="G135" i="82"/>
  <c r="K134" i="82"/>
  <c r="I134" i="82"/>
  <c r="D644" i="82" s="1"/>
  <c r="D677" i="82" s="1"/>
  <c r="G134" i="82"/>
  <c r="K133" i="82"/>
  <c r="I133" i="82"/>
  <c r="D643" i="82" s="1"/>
  <c r="D676" i="82" s="1"/>
  <c r="G133" i="82"/>
  <c r="K132" i="82"/>
  <c r="I132" i="82"/>
  <c r="D642" i="82" s="1"/>
  <c r="D675" i="82" s="1"/>
  <c r="G132" i="82"/>
  <c r="K131" i="82"/>
  <c r="I131" i="82"/>
  <c r="D641" i="82" s="1"/>
  <c r="D674" i="82" s="1"/>
  <c r="G131" i="82"/>
  <c r="K130" i="82"/>
  <c r="I130" i="82"/>
  <c r="D640" i="82" s="1"/>
  <c r="D673" i="82" s="1"/>
  <c r="G130" i="82"/>
  <c r="B130" i="82"/>
  <c r="B345" i="82" s="1"/>
  <c r="B378" i="82" s="1"/>
  <c r="B409" i="82" s="1"/>
  <c r="B440" i="82" s="1"/>
  <c r="K129" i="82"/>
  <c r="I129" i="82"/>
  <c r="D639" i="82" s="1"/>
  <c r="G129" i="82"/>
  <c r="M127" i="82"/>
  <c r="M158" i="82" s="1"/>
  <c r="H108" i="82"/>
  <c r="E76" i="82" s="1"/>
  <c r="K72" i="82"/>
  <c r="J72" i="82"/>
  <c r="K71" i="82"/>
  <c r="J71" i="82"/>
  <c r="K70" i="82"/>
  <c r="J70" i="82"/>
  <c r="K69" i="82"/>
  <c r="J69" i="82"/>
  <c r="K68" i="82"/>
  <c r="J68" i="82"/>
  <c r="K67" i="82"/>
  <c r="J67" i="82"/>
  <c r="K66" i="82"/>
  <c r="J66" i="82"/>
  <c r="K65" i="82"/>
  <c r="K64" i="82"/>
  <c r="K63" i="82"/>
  <c r="K62" i="82"/>
  <c r="K61" i="82"/>
  <c r="J61" i="82"/>
  <c r="F59" i="82"/>
  <c r="E58" i="82"/>
  <c r="E57" i="82"/>
  <c r="E55" i="82"/>
  <c r="F42" i="82"/>
  <c r="E27" i="82"/>
  <c r="B2" i="82"/>
  <c r="E973" i="81"/>
  <c r="F973" i="81" s="1"/>
  <c r="G973" i="81" s="1"/>
  <c r="H973" i="81" s="1"/>
  <c r="I973" i="81" s="1"/>
  <c r="J973" i="81" s="1"/>
  <c r="K973" i="81" s="1"/>
  <c r="L973" i="81" s="1"/>
  <c r="M973" i="81" s="1"/>
  <c r="N973" i="81" s="1"/>
  <c r="O973" i="81" s="1"/>
  <c r="P973" i="81" s="1"/>
  <c r="Q973" i="81" s="1"/>
  <c r="R973" i="81" s="1"/>
  <c r="S973" i="81" s="1"/>
  <c r="T973" i="81" s="1"/>
  <c r="U973" i="81" s="1"/>
  <c r="V973" i="81" s="1"/>
  <c r="W973" i="81" s="1"/>
  <c r="X973" i="81" s="1"/>
  <c r="Y973" i="81" s="1"/>
  <c r="Z973" i="81" s="1"/>
  <c r="AA973" i="81" s="1"/>
  <c r="AB973" i="81" s="1"/>
  <c r="AC973" i="81" s="1"/>
  <c r="AD973" i="81" s="1"/>
  <c r="AE973" i="81" s="1"/>
  <c r="AF973" i="81" s="1"/>
  <c r="AG973" i="81" s="1"/>
  <c r="AH973" i="81" s="1"/>
  <c r="AI973" i="81" s="1"/>
  <c r="AJ973" i="81" s="1"/>
  <c r="AK973" i="81" s="1"/>
  <c r="AL973" i="81" s="1"/>
  <c r="AM973" i="81" s="1"/>
  <c r="AN973" i="81" s="1"/>
  <c r="AO973" i="81" s="1"/>
  <c r="AP973" i="81" s="1"/>
  <c r="AQ973" i="81" s="1"/>
  <c r="AR973" i="81" s="1"/>
  <c r="AS973" i="81" s="1"/>
  <c r="AT973" i="81" s="1"/>
  <c r="AU973" i="81" s="1"/>
  <c r="AV973" i="81" s="1"/>
  <c r="AW973" i="81" s="1"/>
  <c r="AX973" i="81" s="1"/>
  <c r="AY973" i="81" s="1"/>
  <c r="AZ973" i="81" s="1"/>
  <c r="BA973" i="81" s="1"/>
  <c r="BB973" i="81" s="1"/>
  <c r="BC973" i="81" s="1"/>
  <c r="BD973" i="81" s="1"/>
  <c r="BE973" i="81" s="1"/>
  <c r="BF973" i="81" s="1"/>
  <c r="BG973" i="81" s="1"/>
  <c r="BH973" i="81" s="1"/>
  <c r="BI973" i="81" s="1"/>
  <c r="BJ973" i="81" s="1"/>
  <c r="BK973" i="81" s="1"/>
  <c r="BL973" i="81" s="1"/>
  <c r="BM973" i="81" s="1"/>
  <c r="BN973" i="81" s="1"/>
  <c r="BO973" i="81" s="1"/>
  <c r="BP973" i="81" s="1"/>
  <c r="BQ973" i="81" s="1"/>
  <c r="BR973" i="81" s="1"/>
  <c r="BS973" i="81" s="1"/>
  <c r="BT973" i="81" s="1"/>
  <c r="BU973" i="81" s="1"/>
  <c r="BV973" i="81" s="1"/>
  <c r="BW973" i="81" s="1"/>
  <c r="BX973" i="81" s="1"/>
  <c r="BY973" i="81" s="1"/>
  <c r="BZ973" i="81" s="1"/>
  <c r="CA973" i="81" s="1"/>
  <c r="CB973" i="81" s="1"/>
  <c r="CC973" i="81" s="1"/>
  <c r="CD973" i="81" s="1"/>
  <c r="CE973" i="81" s="1"/>
  <c r="CF973" i="81" s="1"/>
  <c r="CG973" i="81" s="1"/>
  <c r="CH973" i="81" s="1"/>
  <c r="CI973" i="81" s="1"/>
  <c r="CJ973" i="81" s="1"/>
  <c r="D973" i="81"/>
  <c r="E961" i="81"/>
  <c r="E948" i="81"/>
  <c r="E947" i="81"/>
  <c r="E944" i="81"/>
  <c r="E941" i="81"/>
  <c r="E935" i="81"/>
  <c r="F927" i="81"/>
  <c r="E926" i="81"/>
  <c r="D900" i="81"/>
  <c r="C900" i="81"/>
  <c r="D899" i="81"/>
  <c r="C899" i="81"/>
  <c r="D898" i="81"/>
  <c r="C898" i="81"/>
  <c r="C897" i="81"/>
  <c r="C896" i="81"/>
  <c r="C895" i="81"/>
  <c r="C894" i="81"/>
  <c r="D893" i="81"/>
  <c r="C893" i="81"/>
  <c r="C887" i="81"/>
  <c r="C792" i="81" s="1"/>
  <c r="C886" i="81"/>
  <c r="C791" i="81" s="1"/>
  <c r="C885" i="81"/>
  <c r="C790" i="81" s="1"/>
  <c r="C884" i="81"/>
  <c r="C789" i="81" s="1"/>
  <c r="C883" i="81"/>
  <c r="C788" i="81" s="1"/>
  <c r="C882" i="81"/>
  <c r="C787" i="81" s="1"/>
  <c r="C881" i="81"/>
  <c r="C786" i="81" s="1"/>
  <c r="C880" i="81"/>
  <c r="C785" i="81" s="1"/>
  <c r="C879" i="81"/>
  <c r="C784" i="81" s="1"/>
  <c r="C878" i="81"/>
  <c r="C783" i="81" s="1"/>
  <c r="C877" i="81"/>
  <c r="C782" i="81" s="1"/>
  <c r="C876" i="81"/>
  <c r="C781" i="81" s="1"/>
  <c r="C875" i="81"/>
  <c r="C780" i="81" s="1"/>
  <c r="C874" i="81"/>
  <c r="C779" i="81" s="1"/>
  <c r="C873" i="81"/>
  <c r="C778" i="81" s="1"/>
  <c r="C872" i="81"/>
  <c r="C777" i="81" s="1"/>
  <c r="C871" i="81"/>
  <c r="C776" i="81" s="1"/>
  <c r="C859" i="81"/>
  <c r="C858" i="81"/>
  <c r="C857" i="81"/>
  <c r="C856" i="81"/>
  <c r="C855" i="81"/>
  <c r="C854" i="81"/>
  <c r="C853" i="81"/>
  <c r="C852" i="81"/>
  <c r="C851" i="81"/>
  <c r="C850" i="81"/>
  <c r="C849" i="81"/>
  <c r="C848" i="81"/>
  <c r="C847" i="81"/>
  <c r="C846" i="81"/>
  <c r="C845" i="81"/>
  <c r="C844" i="81"/>
  <c r="C843" i="81"/>
  <c r="C842" i="81"/>
  <c r="C841" i="81"/>
  <c r="C840" i="81"/>
  <c r="C839" i="81"/>
  <c r="C838" i="81"/>
  <c r="C837" i="81"/>
  <c r="C836" i="81"/>
  <c r="C835" i="81"/>
  <c r="C834" i="81"/>
  <c r="C833" i="81"/>
  <c r="C832" i="81"/>
  <c r="C831" i="81"/>
  <c r="B831" i="81"/>
  <c r="B832" i="81" s="1"/>
  <c r="B833" i="81" s="1"/>
  <c r="B834" i="81" s="1"/>
  <c r="B835" i="81" s="1"/>
  <c r="B836" i="81" s="1"/>
  <c r="B837" i="81" s="1"/>
  <c r="B838" i="81" s="1"/>
  <c r="B839" i="81" s="1"/>
  <c r="B840" i="81" s="1"/>
  <c r="B841" i="81" s="1"/>
  <c r="B842" i="81" s="1"/>
  <c r="B843" i="81" s="1"/>
  <c r="B844" i="81" s="1"/>
  <c r="B845" i="81" s="1"/>
  <c r="B846" i="81" s="1"/>
  <c r="B847" i="81" s="1"/>
  <c r="B848" i="81" s="1"/>
  <c r="B849" i="81" s="1"/>
  <c r="B850" i="81" s="1"/>
  <c r="B851" i="81" s="1"/>
  <c r="B852" i="81" s="1"/>
  <c r="B853" i="81" s="1"/>
  <c r="B854" i="81" s="1"/>
  <c r="B855" i="81" s="1"/>
  <c r="B856" i="81" s="1"/>
  <c r="B857" i="81" s="1"/>
  <c r="B858" i="81" s="1"/>
  <c r="B859" i="81" s="1"/>
  <c r="C830" i="81"/>
  <c r="F823" i="81"/>
  <c r="D807" i="81"/>
  <c r="C805" i="81"/>
  <c r="C804" i="81"/>
  <c r="C803" i="81"/>
  <c r="C802" i="81"/>
  <c r="C801" i="81"/>
  <c r="C800" i="81"/>
  <c r="C799" i="81"/>
  <c r="C798" i="81"/>
  <c r="AC793" i="81"/>
  <c r="D769" i="81"/>
  <c r="D734" i="81"/>
  <c r="D733" i="81"/>
  <c r="D732" i="81"/>
  <c r="D731" i="81"/>
  <c r="D730" i="81"/>
  <c r="D729" i="81"/>
  <c r="D728" i="81"/>
  <c r="D727" i="81"/>
  <c r="D726" i="81"/>
  <c r="D725" i="81"/>
  <c r="D724" i="81"/>
  <c r="D723" i="81"/>
  <c r="D722" i="81"/>
  <c r="D721" i="81"/>
  <c r="D720" i="81"/>
  <c r="D719" i="81"/>
  <c r="D718" i="81"/>
  <c r="D717" i="81"/>
  <c r="D716" i="81"/>
  <c r="D715" i="81"/>
  <c r="D714" i="81"/>
  <c r="D713" i="81"/>
  <c r="D712" i="81"/>
  <c r="D711" i="81"/>
  <c r="D710" i="81"/>
  <c r="D709" i="81"/>
  <c r="D708" i="81"/>
  <c r="D707" i="81"/>
  <c r="D706" i="81"/>
  <c r="D705" i="81"/>
  <c r="B668" i="81"/>
  <c r="B701" i="81" s="1"/>
  <c r="B734" i="81" s="1"/>
  <c r="B768" i="81" s="1"/>
  <c r="B667" i="81"/>
  <c r="B700" i="81" s="1"/>
  <c r="B733" i="81" s="1"/>
  <c r="B767" i="81" s="1"/>
  <c r="B666" i="81"/>
  <c r="B699" i="81" s="1"/>
  <c r="B732" i="81" s="1"/>
  <c r="B766" i="81" s="1"/>
  <c r="B665" i="81"/>
  <c r="B698" i="81" s="1"/>
  <c r="B731" i="81" s="1"/>
  <c r="B765" i="81" s="1"/>
  <c r="B664" i="81"/>
  <c r="B697" i="81" s="1"/>
  <c r="B730" i="81" s="1"/>
  <c r="B764" i="81" s="1"/>
  <c r="B663" i="81"/>
  <c r="B696" i="81" s="1"/>
  <c r="B729" i="81" s="1"/>
  <c r="B763" i="81" s="1"/>
  <c r="B662" i="81"/>
  <c r="B695" i="81" s="1"/>
  <c r="B728" i="81" s="1"/>
  <c r="B762" i="81" s="1"/>
  <c r="B661" i="81"/>
  <c r="B694" i="81" s="1"/>
  <c r="B727" i="81" s="1"/>
  <c r="B761" i="81" s="1"/>
  <c r="B660" i="81"/>
  <c r="B693" i="81" s="1"/>
  <c r="B726" i="81" s="1"/>
  <c r="B760" i="81" s="1"/>
  <c r="B659" i="81"/>
  <c r="B692" i="81" s="1"/>
  <c r="B725" i="81" s="1"/>
  <c r="B759" i="81" s="1"/>
  <c r="B658" i="81"/>
  <c r="B691" i="81" s="1"/>
  <c r="B724" i="81" s="1"/>
  <c r="B758" i="81" s="1"/>
  <c r="B657" i="81"/>
  <c r="B690" i="81" s="1"/>
  <c r="B723" i="81" s="1"/>
  <c r="B757" i="81" s="1"/>
  <c r="B656" i="81"/>
  <c r="B689" i="81" s="1"/>
  <c r="B722" i="81" s="1"/>
  <c r="B756" i="81" s="1"/>
  <c r="B655" i="81"/>
  <c r="B688" i="81" s="1"/>
  <c r="B721" i="81" s="1"/>
  <c r="B755" i="81" s="1"/>
  <c r="B654" i="81"/>
  <c r="B687" i="81" s="1"/>
  <c r="B720" i="81" s="1"/>
  <c r="B754" i="81" s="1"/>
  <c r="B653" i="81"/>
  <c r="B686" i="81" s="1"/>
  <c r="B719" i="81" s="1"/>
  <c r="B753" i="81" s="1"/>
  <c r="B652" i="81"/>
  <c r="B685" i="81" s="1"/>
  <c r="B718" i="81" s="1"/>
  <c r="B752" i="81" s="1"/>
  <c r="B651" i="81"/>
  <c r="B684" i="81" s="1"/>
  <c r="B717" i="81" s="1"/>
  <c r="B751" i="81" s="1"/>
  <c r="B650" i="81"/>
  <c r="B683" i="81" s="1"/>
  <c r="B716" i="81" s="1"/>
  <c r="B750" i="81" s="1"/>
  <c r="B649" i="81"/>
  <c r="B682" i="81" s="1"/>
  <c r="B715" i="81" s="1"/>
  <c r="B749" i="81" s="1"/>
  <c r="B648" i="81"/>
  <c r="B681" i="81" s="1"/>
  <c r="B714" i="81" s="1"/>
  <c r="B748" i="81" s="1"/>
  <c r="B647" i="81"/>
  <c r="B680" i="81" s="1"/>
  <c r="B713" i="81" s="1"/>
  <c r="B747" i="81" s="1"/>
  <c r="B646" i="81"/>
  <c r="B679" i="81" s="1"/>
  <c r="B712" i="81" s="1"/>
  <c r="B746" i="81" s="1"/>
  <c r="B645" i="81"/>
  <c r="B678" i="81" s="1"/>
  <c r="B711" i="81" s="1"/>
  <c r="B745" i="81" s="1"/>
  <c r="B644" i="81"/>
  <c r="B677" i="81" s="1"/>
  <c r="B710" i="81" s="1"/>
  <c r="B744" i="81" s="1"/>
  <c r="B643" i="81"/>
  <c r="B676" i="81" s="1"/>
  <c r="B709" i="81" s="1"/>
  <c r="B743" i="81" s="1"/>
  <c r="B642" i="81"/>
  <c r="B675" i="81" s="1"/>
  <c r="B708" i="81" s="1"/>
  <c r="B742" i="81" s="1"/>
  <c r="B641" i="81"/>
  <c r="B674" i="81" s="1"/>
  <c r="B707" i="81" s="1"/>
  <c r="B741" i="81" s="1"/>
  <c r="B640" i="81"/>
  <c r="B673" i="81" s="1"/>
  <c r="B706" i="81" s="1"/>
  <c r="B740" i="81" s="1"/>
  <c r="B639" i="81"/>
  <c r="B672" i="81" s="1"/>
  <c r="B705" i="81" s="1"/>
  <c r="B739" i="81" s="1"/>
  <c r="F629" i="81"/>
  <c r="D468" i="81"/>
  <c r="D467" i="81"/>
  <c r="D466" i="81"/>
  <c r="D465" i="81"/>
  <c r="D464" i="81"/>
  <c r="D463" i="81"/>
  <c r="D462" i="81"/>
  <c r="D461" i="81"/>
  <c r="D460" i="81"/>
  <c r="D459" i="81"/>
  <c r="D458" i="81"/>
  <c r="D457" i="81"/>
  <c r="D456" i="81"/>
  <c r="D455" i="81"/>
  <c r="D454" i="81"/>
  <c r="D453" i="81"/>
  <c r="D452" i="81"/>
  <c r="D451" i="81"/>
  <c r="D450" i="81"/>
  <c r="D449" i="81"/>
  <c r="D448" i="81"/>
  <c r="D447" i="81"/>
  <c r="D446" i="81"/>
  <c r="D445" i="81"/>
  <c r="D444" i="81"/>
  <c r="D443" i="81"/>
  <c r="D442" i="81"/>
  <c r="D441" i="81"/>
  <c r="D440" i="81"/>
  <c r="D439" i="81"/>
  <c r="F375" i="81"/>
  <c r="D373" i="81"/>
  <c r="C373" i="81"/>
  <c r="C406" i="81" s="1"/>
  <c r="C437" i="81" s="1"/>
  <c r="C468" i="81" s="1"/>
  <c r="C499" i="81" s="1"/>
  <c r="D372" i="81"/>
  <c r="C372" i="81"/>
  <c r="C405" i="81" s="1"/>
  <c r="C436" i="81" s="1"/>
  <c r="C467" i="81" s="1"/>
  <c r="C498" i="81" s="1"/>
  <c r="D371" i="81"/>
  <c r="C371" i="81"/>
  <c r="C404" i="81" s="1"/>
  <c r="C435" i="81" s="1"/>
  <c r="C466" i="81" s="1"/>
  <c r="C497" i="81" s="1"/>
  <c r="D370" i="81"/>
  <c r="C370" i="81"/>
  <c r="C403" i="81" s="1"/>
  <c r="C434" i="81" s="1"/>
  <c r="C465" i="81" s="1"/>
  <c r="C496" i="81" s="1"/>
  <c r="D369" i="81"/>
  <c r="C369" i="81"/>
  <c r="C402" i="81" s="1"/>
  <c r="C433" i="81" s="1"/>
  <c r="C464" i="81" s="1"/>
  <c r="C495" i="81" s="1"/>
  <c r="D368" i="81"/>
  <c r="C368" i="81"/>
  <c r="C401" i="81" s="1"/>
  <c r="C432" i="81" s="1"/>
  <c r="C463" i="81" s="1"/>
  <c r="C494" i="81" s="1"/>
  <c r="D367" i="81"/>
  <c r="C367" i="81"/>
  <c r="C400" i="81" s="1"/>
  <c r="C431" i="81" s="1"/>
  <c r="C462" i="81" s="1"/>
  <c r="C493" i="81" s="1"/>
  <c r="D366" i="81"/>
  <c r="C366" i="81"/>
  <c r="C399" i="81" s="1"/>
  <c r="C430" i="81" s="1"/>
  <c r="C461" i="81" s="1"/>
  <c r="C492" i="81" s="1"/>
  <c r="D365" i="81"/>
  <c r="C365" i="81"/>
  <c r="C398" i="81" s="1"/>
  <c r="C429" i="81" s="1"/>
  <c r="C460" i="81" s="1"/>
  <c r="C491" i="81" s="1"/>
  <c r="D364" i="81"/>
  <c r="C364" i="81"/>
  <c r="C397" i="81" s="1"/>
  <c r="C428" i="81" s="1"/>
  <c r="C459" i="81" s="1"/>
  <c r="C490" i="81" s="1"/>
  <c r="D363" i="81"/>
  <c r="C363" i="81"/>
  <c r="C396" i="81" s="1"/>
  <c r="C427" i="81" s="1"/>
  <c r="C458" i="81" s="1"/>
  <c r="C489" i="81" s="1"/>
  <c r="D362" i="81"/>
  <c r="C362" i="81"/>
  <c r="C395" i="81" s="1"/>
  <c r="C426" i="81" s="1"/>
  <c r="C457" i="81" s="1"/>
  <c r="C488" i="81" s="1"/>
  <c r="D361" i="81"/>
  <c r="C361" i="81"/>
  <c r="C394" i="81" s="1"/>
  <c r="C425" i="81" s="1"/>
  <c r="C456" i="81" s="1"/>
  <c r="C487" i="81" s="1"/>
  <c r="D360" i="81"/>
  <c r="C360" i="81"/>
  <c r="C393" i="81" s="1"/>
  <c r="C424" i="81" s="1"/>
  <c r="C455" i="81" s="1"/>
  <c r="C486" i="81" s="1"/>
  <c r="D359" i="81"/>
  <c r="C359" i="81"/>
  <c r="C392" i="81" s="1"/>
  <c r="C423" i="81" s="1"/>
  <c r="C454" i="81" s="1"/>
  <c r="C485" i="81" s="1"/>
  <c r="D358" i="81"/>
  <c r="C358" i="81"/>
  <c r="C391" i="81" s="1"/>
  <c r="C422" i="81" s="1"/>
  <c r="C453" i="81" s="1"/>
  <c r="C484" i="81" s="1"/>
  <c r="D357" i="81"/>
  <c r="C357" i="81"/>
  <c r="C390" i="81" s="1"/>
  <c r="C421" i="81" s="1"/>
  <c r="C452" i="81" s="1"/>
  <c r="C483" i="81" s="1"/>
  <c r="D356" i="81"/>
  <c r="C356" i="81"/>
  <c r="C389" i="81" s="1"/>
  <c r="C420" i="81" s="1"/>
  <c r="C451" i="81" s="1"/>
  <c r="C482" i="81" s="1"/>
  <c r="D355" i="81"/>
  <c r="C355" i="81"/>
  <c r="C388" i="81" s="1"/>
  <c r="C419" i="81" s="1"/>
  <c r="C450" i="81" s="1"/>
  <c r="C481" i="81" s="1"/>
  <c r="D354" i="81"/>
  <c r="C354" i="81"/>
  <c r="C387" i="81" s="1"/>
  <c r="C418" i="81" s="1"/>
  <c r="C449" i="81" s="1"/>
  <c r="C480" i="81" s="1"/>
  <c r="D353" i="81"/>
  <c r="C353" i="81"/>
  <c r="C386" i="81" s="1"/>
  <c r="C417" i="81" s="1"/>
  <c r="C448" i="81" s="1"/>
  <c r="C479" i="81" s="1"/>
  <c r="D352" i="81"/>
  <c r="C352" i="81"/>
  <c r="C385" i="81" s="1"/>
  <c r="C416" i="81" s="1"/>
  <c r="C447" i="81" s="1"/>
  <c r="C478" i="81" s="1"/>
  <c r="D351" i="81"/>
  <c r="C351" i="81"/>
  <c r="C384" i="81" s="1"/>
  <c r="C415" i="81" s="1"/>
  <c r="C446" i="81" s="1"/>
  <c r="C477" i="81" s="1"/>
  <c r="D350" i="81"/>
  <c r="C350" i="81"/>
  <c r="C383" i="81" s="1"/>
  <c r="C414" i="81" s="1"/>
  <c r="C445" i="81" s="1"/>
  <c r="C476" i="81" s="1"/>
  <c r="D349" i="81"/>
  <c r="C349" i="81"/>
  <c r="C382" i="81" s="1"/>
  <c r="C413" i="81" s="1"/>
  <c r="C444" i="81" s="1"/>
  <c r="C475" i="81" s="1"/>
  <c r="D348" i="81"/>
  <c r="C348" i="81"/>
  <c r="C381" i="81" s="1"/>
  <c r="C412" i="81" s="1"/>
  <c r="C443" i="81" s="1"/>
  <c r="C474" i="81" s="1"/>
  <c r="D347" i="81"/>
  <c r="C347" i="81"/>
  <c r="C380" i="81" s="1"/>
  <c r="C411" i="81" s="1"/>
  <c r="C442" i="81" s="1"/>
  <c r="C473" i="81" s="1"/>
  <c r="C504" i="81" s="1"/>
  <c r="D346" i="81"/>
  <c r="C346" i="81"/>
  <c r="C379" i="81" s="1"/>
  <c r="C410" i="81" s="1"/>
  <c r="C441" i="81" s="1"/>
  <c r="C472" i="81" s="1"/>
  <c r="C503" i="81" s="1"/>
  <c r="D345" i="81"/>
  <c r="C345" i="81"/>
  <c r="C378" i="81" s="1"/>
  <c r="C409" i="81" s="1"/>
  <c r="C440" i="81" s="1"/>
  <c r="C471" i="81" s="1"/>
  <c r="C502" i="81" s="1"/>
  <c r="D344" i="81"/>
  <c r="C344" i="81"/>
  <c r="C377" i="81" s="1"/>
  <c r="C408" i="81" s="1"/>
  <c r="C439" i="81" s="1"/>
  <c r="C470" i="81" s="1"/>
  <c r="C501" i="81" s="1"/>
  <c r="B344" i="81"/>
  <c r="B377" i="81" s="1"/>
  <c r="B408" i="81" s="1"/>
  <c r="B439" i="81" s="1"/>
  <c r="E317" i="81"/>
  <c r="D323" i="81" s="1"/>
  <c r="E35" i="81" s="1"/>
  <c r="H300" i="81"/>
  <c r="F258" i="81"/>
  <c r="D252" i="81"/>
  <c r="D249" i="81"/>
  <c r="D246" i="81"/>
  <c r="H229" i="81"/>
  <c r="H228" i="81"/>
  <c r="G228" i="81"/>
  <c r="H227" i="81"/>
  <c r="G227" i="81"/>
  <c r="H226" i="81"/>
  <c r="G226" i="81"/>
  <c r="G225" i="81"/>
  <c r="H224" i="81"/>
  <c r="E214" i="81"/>
  <c r="J206" i="81"/>
  <c r="E206" i="81"/>
  <c r="D888" i="81" s="1"/>
  <c r="H205" i="81"/>
  <c r="H204" i="81"/>
  <c r="H203" i="81"/>
  <c r="H202" i="81"/>
  <c r="H201" i="81"/>
  <c r="H198" i="81"/>
  <c r="H197" i="81"/>
  <c r="H196" i="81"/>
  <c r="H195" i="81"/>
  <c r="H194" i="81"/>
  <c r="H193" i="81"/>
  <c r="H192" i="81"/>
  <c r="H191" i="81"/>
  <c r="H190" i="81"/>
  <c r="F181" i="81"/>
  <c r="G181" i="81" s="1"/>
  <c r="H181" i="81" s="1"/>
  <c r="I181" i="81" s="1"/>
  <c r="J181" i="81" s="1"/>
  <c r="K181" i="81" s="1"/>
  <c r="L181" i="81" s="1"/>
  <c r="M181" i="81" s="1"/>
  <c r="N181" i="81" s="1"/>
  <c r="F176" i="81"/>
  <c r="F177" i="81" s="1"/>
  <c r="F173" i="81"/>
  <c r="G173" i="81" s="1"/>
  <c r="H173" i="81" s="1"/>
  <c r="I173" i="81" s="1"/>
  <c r="J173" i="81" s="1"/>
  <c r="K173" i="81" s="1"/>
  <c r="L173" i="81" s="1"/>
  <c r="M173" i="81" s="1"/>
  <c r="N173" i="81" s="1"/>
  <c r="F170" i="81"/>
  <c r="G170" i="81" s="1"/>
  <c r="H170" i="81" s="1"/>
  <c r="I170" i="81" s="1"/>
  <c r="J170" i="81" s="1"/>
  <c r="K170" i="81" s="1"/>
  <c r="L170" i="81" s="1"/>
  <c r="M170" i="81" s="1"/>
  <c r="N170" i="81" s="1"/>
  <c r="F167" i="81"/>
  <c r="G167" i="81" s="1"/>
  <c r="H167" i="81" s="1"/>
  <c r="I167" i="81" s="1"/>
  <c r="J167" i="81" s="1"/>
  <c r="K167" i="81" s="1"/>
  <c r="L167" i="81" s="1"/>
  <c r="M167" i="81" s="1"/>
  <c r="N167" i="81" s="1"/>
  <c r="F164" i="81"/>
  <c r="G164" i="81" s="1"/>
  <c r="H164" i="81" s="1"/>
  <c r="I164" i="81" s="1"/>
  <c r="J164" i="81" s="1"/>
  <c r="K164" i="81" s="1"/>
  <c r="L164" i="81" s="1"/>
  <c r="M164" i="81" s="1"/>
  <c r="N164" i="81" s="1"/>
  <c r="C159" i="81"/>
  <c r="K158" i="81"/>
  <c r="I158" i="81"/>
  <c r="D668" i="81" s="1"/>
  <c r="D701" i="81" s="1"/>
  <c r="G158" i="81"/>
  <c r="K157" i="81"/>
  <c r="I157" i="81"/>
  <c r="D667" i="81" s="1"/>
  <c r="D700" i="81" s="1"/>
  <c r="G157" i="81"/>
  <c r="K156" i="81"/>
  <c r="I156" i="81"/>
  <c r="J156" i="81" s="1"/>
  <c r="D857" i="81" s="1"/>
  <c r="G156" i="81"/>
  <c r="K155" i="81"/>
  <c r="I155" i="81"/>
  <c r="J155" i="81" s="1"/>
  <c r="D856" i="81" s="1"/>
  <c r="G155" i="81"/>
  <c r="K154" i="81"/>
  <c r="I154" i="81"/>
  <c r="D664" i="81" s="1"/>
  <c r="D697" i="81" s="1"/>
  <c r="G154" i="81"/>
  <c r="K153" i="81"/>
  <c r="I153" i="81"/>
  <c r="D663" i="81" s="1"/>
  <c r="D696" i="81" s="1"/>
  <c r="G153" i="81"/>
  <c r="K152" i="81"/>
  <c r="I152" i="81"/>
  <c r="J152" i="81" s="1"/>
  <c r="D853" i="81" s="1"/>
  <c r="G152" i="81"/>
  <c r="K151" i="81"/>
  <c r="I151" i="81"/>
  <c r="J151" i="81" s="1"/>
  <c r="D852" i="81" s="1"/>
  <c r="G151" i="81"/>
  <c r="K150" i="81"/>
  <c r="I150" i="81"/>
  <c r="D660" i="81" s="1"/>
  <c r="D693" i="81" s="1"/>
  <c r="G150" i="81"/>
  <c r="K149" i="81"/>
  <c r="I149" i="81"/>
  <c r="D659" i="81" s="1"/>
  <c r="D692" i="81" s="1"/>
  <c r="G149" i="81"/>
  <c r="K148" i="81"/>
  <c r="I148" i="81"/>
  <c r="J148" i="81" s="1"/>
  <c r="D849" i="81" s="1"/>
  <c r="G148" i="81"/>
  <c r="K147" i="81"/>
  <c r="I147" i="81"/>
  <c r="J147" i="81" s="1"/>
  <c r="D848" i="81" s="1"/>
  <c r="G147" i="81"/>
  <c r="K146" i="81"/>
  <c r="I146" i="81"/>
  <c r="D656" i="81" s="1"/>
  <c r="D689" i="81" s="1"/>
  <c r="G146" i="81"/>
  <c r="K145" i="81"/>
  <c r="I145" i="81"/>
  <c r="D655" i="81" s="1"/>
  <c r="D688" i="81" s="1"/>
  <c r="G145" i="81"/>
  <c r="K144" i="81"/>
  <c r="I144" i="81"/>
  <c r="J144" i="81" s="1"/>
  <c r="D845" i="81" s="1"/>
  <c r="G144" i="81"/>
  <c r="K143" i="81"/>
  <c r="I143" i="81"/>
  <c r="J143" i="81" s="1"/>
  <c r="D844" i="81" s="1"/>
  <c r="G143" i="81"/>
  <c r="K142" i="81"/>
  <c r="I142" i="81"/>
  <c r="J142" i="81" s="1"/>
  <c r="D843" i="81" s="1"/>
  <c r="G142" i="81"/>
  <c r="K141" i="81"/>
  <c r="I141" i="81"/>
  <c r="D651" i="81" s="1"/>
  <c r="D684" i="81" s="1"/>
  <c r="G141" i="81"/>
  <c r="K140" i="81"/>
  <c r="I140" i="81"/>
  <c r="J140" i="81" s="1"/>
  <c r="D841" i="81" s="1"/>
  <c r="G140" i="81"/>
  <c r="K139" i="81"/>
  <c r="I139" i="81"/>
  <c r="J139" i="81" s="1"/>
  <c r="D840" i="81" s="1"/>
  <c r="G139" i="81"/>
  <c r="K138" i="81"/>
  <c r="I138" i="81"/>
  <c r="J138" i="81" s="1"/>
  <c r="D839" i="81" s="1"/>
  <c r="G138" i="81"/>
  <c r="K137" i="81"/>
  <c r="I137" i="81"/>
  <c r="D647" i="81" s="1"/>
  <c r="D680" i="81" s="1"/>
  <c r="G137" i="81"/>
  <c r="K136" i="81"/>
  <c r="I136" i="81"/>
  <c r="J136" i="81" s="1"/>
  <c r="D837" i="81" s="1"/>
  <c r="G136" i="81"/>
  <c r="K135" i="81"/>
  <c r="I135" i="81"/>
  <c r="J135" i="81" s="1"/>
  <c r="D836" i="81" s="1"/>
  <c r="G135" i="81"/>
  <c r="K134" i="81"/>
  <c r="I134" i="81"/>
  <c r="J134" i="81" s="1"/>
  <c r="D835" i="81" s="1"/>
  <c r="G134" i="81"/>
  <c r="K133" i="81"/>
  <c r="I133" i="81"/>
  <c r="D643" i="81" s="1"/>
  <c r="D676" i="81" s="1"/>
  <c r="G133" i="81"/>
  <c r="K132" i="81"/>
  <c r="I132" i="81"/>
  <c r="D642" i="81" s="1"/>
  <c r="D675" i="81" s="1"/>
  <c r="G132" i="81"/>
  <c r="K131" i="81"/>
  <c r="I131" i="81"/>
  <c r="J131" i="81" s="1"/>
  <c r="D832" i="81" s="1"/>
  <c r="G131" i="81"/>
  <c r="K130" i="81"/>
  <c r="I130" i="81"/>
  <c r="D640" i="81" s="1"/>
  <c r="D673" i="81" s="1"/>
  <c r="G130" i="81"/>
  <c r="B130" i="81"/>
  <c r="B345" i="81" s="1"/>
  <c r="B378" i="81" s="1"/>
  <c r="B409" i="81" s="1"/>
  <c r="B440" i="81" s="1"/>
  <c r="K129" i="81"/>
  <c r="I129" i="81"/>
  <c r="D639" i="81" s="1"/>
  <c r="G129" i="81"/>
  <c r="M127" i="81"/>
  <c r="M158" i="81" s="1"/>
  <c r="H108" i="81"/>
  <c r="E76" i="81" s="1"/>
  <c r="K72" i="81"/>
  <c r="J72" i="81"/>
  <c r="K71" i="81"/>
  <c r="J71" i="81"/>
  <c r="K70" i="81"/>
  <c r="J70" i="81"/>
  <c r="K69" i="81"/>
  <c r="J69" i="81"/>
  <c r="K68" i="81"/>
  <c r="J68" i="81"/>
  <c r="K67" i="81"/>
  <c r="J67" i="81"/>
  <c r="K66" i="81"/>
  <c r="J66" i="81"/>
  <c r="K65" i="81"/>
  <c r="K64" i="81"/>
  <c r="K63" i="81"/>
  <c r="K62" i="81"/>
  <c r="K61" i="81"/>
  <c r="J61" i="81"/>
  <c r="F59" i="81"/>
  <c r="E58" i="81"/>
  <c r="E57" i="81"/>
  <c r="E55" i="81"/>
  <c r="F42" i="81"/>
  <c r="E27" i="81"/>
  <c r="B2" i="81"/>
  <c r="E9" i="74"/>
  <c r="E7" i="74"/>
  <c r="E10" i="74"/>
  <c r="S9" i="88"/>
  <c r="E6" i="74"/>
  <c r="E11" i="74"/>
  <c r="S7" i="88"/>
  <c r="S10" i="88"/>
  <c r="S8" i="88"/>
  <c r="S11" i="88"/>
  <c r="D897" i="81" l="1"/>
  <c r="V802" i="81"/>
  <c r="N802" i="81"/>
  <c r="F802" i="81"/>
  <c r="AB802" i="81"/>
  <c r="T802" i="81"/>
  <c r="L802" i="81"/>
  <c r="U802" i="81"/>
  <c r="J802" i="81"/>
  <c r="S802" i="81"/>
  <c r="I802" i="81"/>
  <c r="R802" i="81"/>
  <c r="H802" i="81"/>
  <c r="AA802" i="81"/>
  <c r="Q802" i="81"/>
  <c r="G802" i="81"/>
  <c r="Z802" i="81"/>
  <c r="P802" i="81"/>
  <c r="X802" i="81"/>
  <c r="M802" i="81"/>
  <c r="Y802" i="81"/>
  <c r="W802" i="81"/>
  <c r="O802" i="81"/>
  <c r="E802" i="81"/>
  <c r="K802" i="81"/>
  <c r="P346" i="81"/>
  <c r="J346" i="81"/>
  <c r="M230" i="81"/>
  <c r="I214" i="81"/>
  <c r="D896" i="82"/>
  <c r="V801" i="82"/>
  <c r="N801" i="82"/>
  <c r="F801" i="82"/>
  <c r="AB801" i="82"/>
  <c r="T801" i="82"/>
  <c r="L801" i="82"/>
  <c r="Z801" i="82"/>
  <c r="P801" i="82"/>
  <c r="Y801" i="82"/>
  <c r="O801" i="82"/>
  <c r="X801" i="82"/>
  <c r="M801" i="82"/>
  <c r="W801" i="82"/>
  <c r="K801" i="82"/>
  <c r="U801" i="82"/>
  <c r="J801" i="82"/>
  <c r="R801" i="82"/>
  <c r="H801" i="82"/>
  <c r="AA801" i="82"/>
  <c r="S801" i="82"/>
  <c r="E801" i="82"/>
  <c r="Q801" i="82"/>
  <c r="I801" i="82"/>
  <c r="G801" i="82"/>
  <c r="P345" i="82"/>
  <c r="J345" i="82"/>
  <c r="G629" i="82"/>
  <c r="G823" i="82"/>
  <c r="D894" i="83"/>
  <c r="X799" i="83"/>
  <c r="P799" i="83"/>
  <c r="H799" i="83"/>
  <c r="W799" i="83"/>
  <c r="O799" i="83"/>
  <c r="G799" i="83"/>
  <c r="E799" i="83"/>
  <c r="V799" i="83"/>
  <c r="N799" i="83"/>
  <c r="F799" i="83"/>
  <c r="U799" i="83"/>
  <c r="M799" i="83"/>
  <c r="AB799" i="83"/>
  <c r="T799" i="83"/>
  <c r="L799" i="83"/>
  <c r="AA799" i="83"/>
  <c r="S799" i="83"/>
  <c r="K799" i="83"/>
  <c r="Z799" i="83"/>
  <c r="R799" i="83"/>
  <c r="J799" i="83"/>
  <c r="Y799" i="83"/>
  <c r="Q799" i="83"/>
  <c r="I799" i="83"/>
  <c r="D897" i="84"/>
  <c r="X802" i="84"/>
  <c r="P802" i="84"/>
  <c r="H802" i="84"/>
  <c r="V802" i="84"/>
  <c r="N802" i="84"/>
  <c r="F802" i="84"/>
  <c r="Z802" i="84"/>
  <c r="O802" i="84"/>
  <c r="Y802" i="84"/>
  <c r="M802" i="84"/>
  <c r="W802" i="84"/>
  <c r="L802" i="84"/>
  <c r="U802" i="84"/>
  <c r="K802" i="84"/>
  <c r="T802" i="84"/>
  <c r="J802" i="84"/>
  <c r="AB802" i="84"/>
  <c r="R802" i="84"/>
  <c r="G802" i="84"/>
  <c r="Q802" i="84"/>
  <c r="I802" i="84"/>
  <c r="E802" i="84"/>
  <c r="AA802" i="84"/>
  <c r="S802" i="84"/>
  <c r="P346" i="84"/>
  <c r="J346" i="84"/>
  <c r="Z800" i="85"/>
  <c r="R800" i="85"/>
  <c r="J800" i="85"/>
  <c r="Y800" i="85"/>
  <c r="Q800" i="85"/>
  <c r="I800" i="85"/>
  <c r="X800" i="85"/>
  <c r="P800" i="85"/>
  <c r="H800" i="85"/>
  <c r="W800" i="85"/>
  <c r="O800" i="85"/>
  <c r="G800" i="85"/>
  <c r="V800" i="85"/>
  <c r="N800" i="85"/>
  <c r="F800" i="85"/>
  <c r="AB800" i="85"/>
  <c r="T800" i="85"/>
  <c r="L800" i="85"/>
  <c r="M800" i="85"/>
  <c r="K800" i="85"/>
  <c r="AA800" i="85"/>
  <c r="U800" i="85"/>
  <c r="E800" i="85"/>
  <c r="S800" i="85"/>
  <c r="P344" i="85"/>
  <c r="J344" i="85"/>
  <c r="D897" i="87"/>
  <c r="AB802" i="87"/>
  <c r="T802" i="87"/>
  <c r="L802" i="87"/>
  <c r="AA802" i="87"/>
  <c r="S802" i="87"/>
  <c r="K802" i="87"/>
  <c r="Z802" i="87"/>
  <c r="R802" i="87"/>
  <c r="J802" i="87"/>
  <c r="E802" i="87"/>
  <c r="Y802" i="87"/>
  <c r="Q802" i="87"/>
  <c r="I802" i="87"/>
  <c r="X802" i="87"/>
  <c r="P802" i="87"/>
  <c r="H802" i="87"/>
  <c r="W802" i="87"/>
  <c r="O802" i="87"/>
  <c r="G802" i="87"/>
  <c r="V802" i="87"/>
  <c r="N802" i="87"/>
  <c r="F802" i="87"/>
  <c r="U802" i="87"/>
  <c r="M802" i="87"/>
  <c r="P346" i="87"/>
  <c r="J346" i="87"/>
  <c r="G258" i="82"/>
  <c r="H258" i="82" s="1"/>
  <c r="I258" i="82" s="1"/>
  <c r="J258" i="82" s="1"/>
  <c r="K258" i="82" s="1"/>
  <c r="L258" i="82" s="1"/>
  <c r="M258" i="82" s="1"/>
  <c r="N258" i="82" s="1"/>
  <c r="Y804" i="82"/>
  <c r="Q804" i="82"/>
  <c r="X803" i="82"/>
  <c r="AA798" i="82"/>
  <c r="S798" i="82"/>
  <c r="W804" i="82"/>
  <c r="V803" i="82"/>
  <c r="Y798" i="82"/>
  <c r="Q798" i="82"/>
  <c r="V804" i="82"/>
  <c r="AB803" i="82"/>
  <c r="R803" i="82"/>
  <c r="U798" i="82"/>
  <c r="U804" i="82"/>
  <c r="AA803" i="82"/>
  <c r="Q803" i="82"/>
  <c r="T798" i="82"/>
  <c r="T804" i="82"/>
  <c r="Z803" i="82"/>
  <c r="R798" i="82"/>
  <c r="S804" i="82"/>
  <c r="Y803" i="82"/>
  <c r="AB798" i="82"/>
  <c r="AB804" i="82"/>
  <c r="R804" i="82"/>
  <c r="W803" i="82"/>
  <c r="Z798" i="82"/>
  <c r="Z804" i="82"/>
  <c r="T803" i="82"/>
  <c r="W798" i="82"/>
  <c r="U803" i="82"/>
  <c r="V798" i="82"/>
  <c r="S803" i="82"/>
  <c r="AA804" i="82"/>
  <c r="X804" i="82"/>
  <c r="X798" i="82"/>
  <c r="F591" i="82"/>
  <c r="F592" i="82"/>
  <c r="F590" i="82"/>
  <c r="F589" i="82"/>
  <c r="F588" i="82"/>
  <c r="F587" i="82"/>
  <c r="F586" i="82"/>
  <c r="F585" i="82"/>
  <c r="F584" i="82"/>
  <c r="F583" i="82"/>
  <c r="F582" i="82"/>
  <c r="F581" i="82"/>
  <c r="F580" i="82"/>
  <c r="F571" i="82"/>
  <c r="F568" i="82"/>
  <c r="F578" i="82"/>
  <c r="F573" i="82"/>
  <c r="F569" i="82"/>
  <c r="F579" i="82"/>
  <c r="F572" i="82"/>
  <c r="F567" i="82"/>
  <c r="F565" i="82"/>
  <c r="F564" i="82"/>
  <c r="F563" i="82"/>
  <c r="F574" i="82"/>
  <c r="F577" i="82"/>
  <c r="F575" i="82"/>
  <c r="F576" i="82"/>
  <c r="D895" i="83"/>
  <c r="Y800" i="83"/>
  <c r="Q800" i="83"/>
  <c r="I800" i="83"/>
  <c r="X800" i="83"/>
  <c r="P800" i="83"/>
  <c r="H800" i="83"/>
  <c r="W800" i="83"/>
  <c r="O800" i="83"/>
  <c r="G800" i="83"/>
  <c r="E800" i="83"/>
  <c r="V800" i="83"/>
  <c r="N800" i="83"/>
  <c r="F800" i="83"/>
  <c r="U800" i="83"/>
  <c r="M800" i="83"/>
  <c r="AB800" i="83"/>
  <c r="T800" i="83"/>
  <c r="L800" i="83"/>
  <c r="AA800" i="83"/>
  <c r="S800" i="83"/>
  <c r="K800" i="83"/>
  <c r="Z800" i="83"/>
  <c r="R800" i="83"/>
  <c r="J800" i="83"/>
  <c r="P344" i="83"/>
  <c r="J344" i="83"/>
  <c r="I214" i="84"/>
  <c r="M230" i="84" s="1"/>
  <c r="H230" i="87"/>
  <c r="R1603" i="89"/>
  <c r="E51" i="84"/>
  <c r="M231" i="84"/>
  <c r="H231" i="84" s="1"/>
  <c r="P347" i="84"/>
  <c r="J347" i="84"/>
  <c r="AA801" i="85"/>
  <c r="S801" i="85"/>
  <c r="K801" i="85"/>
  <c r="Z801" i="85"/>
  <c r="R801" i="85"/>
  <c r="J801" i="85"/>
  <c r="Y801" i="85"/>
  <c r="Q801" i="85"/>
  <c r="I801" i="85"/>
  <c r="X801" i="85"/>
  <c r="P801" i="85"/>
  <c r="H801" i="85"/>
  <c r="W801" i="85"/>
  <c r="O801" i="85"/>
  <c r="G801" i="85"/>
  <c r="U801" i="85"/>
  <c r="M801" i="85"/>
  <c r="V801" i="85"/>
  <c r="T801" i="85"/>
  <c r="N801" i="85"/>
  <c r="L801" i="85"/>
  <c r="F801" i="85"/>
  <c r="AB801" i="85"/>
  <c r="E801" i="85"/>
  <c r="D894" i="86"/>
  <c r="O799" i="86"/>
  <c r="G799" i="86"/>
  <c r="N799" i="86"/>
  <c r="F799" i="86"/>
  <c r="M799" i="86"/>
  <c r="L799" i="86"/>
  <c r="K799" i="86"/>
  <c r="J799" i="86"/>
  <c r="E799" i="86"/>
  <c r="I799" i="86"/>
  <c r="P799" i="86"/>
  <c r="H799" i="86"/>
  <c r="E51" i="87"/>
  <c r="M231" i="87"/>
  <c r="P347" i="87"/>
  <c r="J347" i="87"/>
  <c r="D897" i="82"/>
  <c r="W802" i="82"/>
  <c r="O802" i="82"/>
  <c r="G802" i="82"/>
  <c r="U802" i="82"/>
  <c r="M802" i="82"/>
  <c r="Y802" i="82"/>
  <c r="N802" i="82"/>
  <c r="X802" i="82"/>
  <c r="L802" i="82"/>
  <c r="V802" i="82"/>
  <c r="K802" i="82"/>
  <c r="T802" i="82"/>
  <c r="J802" i="82"/>
  <c r="S802" i="82"/>
  <c r="I802" i="82"/>
  <c r="AA802" i="82"/>
  <c r="Q802" i="82"/>
  <c r="F802" i="82"/>
  <c r="P802" i="82"/>
  <c r="H802" i="82"/>
  <c r="E802" i="82"/>
  <c r="AB802" i="82"/>
  <c r="Z802" i="82"/>
  <c r="R802" i="82"/>
  <c r="AB800" i="81"/>
  <c r="T800" i="81"/>
  <c r="L800" i="81"/>
  <c r="Z800" i="81"/>
  <c r="R800" i="81"/>
  <c r="J800" i="81"/>
  <c r="X800" i="81"/>
  <c r="N800" i="81"/>
  <c r="W800" i="81"/>
  <c r="M800" i="81"/>
  <c r="V800" i="81"/>
  <c r="K800" i="81"/>
  <c r="U800" i="81"/>
  <c r="I800" i="81"/>
  <c r="S800" i="81"/>
  <c r="H800" i="81"/>
  <c r="AA800" i="81"/>
  <c r="P800" i="81"/>
  <c r="F800" i="81"/>
  <c r="G800" i="81"/>
  <c r="E800" i="81"/>
  <c r="Y800" i="81"/>
  <c r="Q800" i="81"/>
  <c r="O800" i="81"/>
  <c r="P344" i="81"/>
  <c r="J344" i="81"/>
  <c r="I214" i="82"/>
  <c r="M230" i="82" s="1"/>
  <c r="D896" i="83"/>
  <c r="AB801" i="83"/>
  <c r="T801" i="83"/>
  <c r="L801" i="83"/>
  <c r="Y801" i="83"/>
  <c r="Q801" i="83"/>
  <c r="U801" i="83"/>
  <c r="J801" i="83"/>
  <c r="S801" i="83"/>
  <c r="I801" i="83"/>
  <c r="R801" i="83"/>
  <c r="H801" i="83"/>
  <c r="AA801" i="83"/>
  <c r="P801" i="83"/>
  <c r="G801" i="83"/>
  <c r="E801" i="83"/>
  <c r="Z801" i="83"/>
  <c r="O801" i="83"/>
  <c r="F801" i="83"/>
  <c r="X801" i="83"/>
  <c r="N801" i="83"/>
  <c r="W801" i="83"/>
  <c r="M801" i="83"/>
  <c r="V801" i="83"/>
  <c r="K801" i="83"/>
  <c r="P345" i="83"/>
  <c r="J345" i="83"/>
  <c r="G629" i="83"/>
  <c r="D894" i="84"/>
  <c r="X799" i="84"/>
  <c r="P799" i="84"/>
  <c r="H799" i="84"/>
  <c r="W799" i="84"/>
  <c r="O799" i="84"/>
  <c r="G799" i="84"/>
  <c r="V799" i="84"/>
  <c r="N799" i="84"/>
  <c r="F799" i="84"/>
  <c r="U799" i="84"/>
  <c r="M799" i="84"/>
  <c r="AB799" i="84"/>
  <c r="T799" i="84"/>
  <c r="L799" i="84"/>
  <c r="Z799" i="84"/>
  <c r="R799" i="84"/>
  <c r="J799" i="84"/>
  <c r="I799" i="84"/>
  <c r="AA799" i="84"/>
  <c r="Y799" i="84"/>
  <c r="S799" i="84"/>
  <c r="Q799" i="84"/>
  <c r="K799" i="84"/>
  <c r="E799" i="84"/>
  <c r="V804" i="85"/>
  <c r="U803" i="85"/>
  <c r="X798" i="85"/>
  <c r="U804" i="85"/>
  <c r="AB803" i="85"/>
  <c r="T803" i="85"/>
  <c r="W798" i="85"/>
  <c r="AB804" i="85"/>
  <c r="T804" i="85"/>
  <c r="AA803" i="85"/>
  <c r="S803" i="85"/>
  <c r="V798" i="85"/>
  <c r="AA804" i="85"/>
  <c r="S804" i="85"/>
  <c r="Z803" i="85"/>
  <c r="R803" i="85"/>
  <c r="U798" i="85"/>
  <c r="Z804" i="85"/>
  <c r="R804" i="85"/>
  <c r="Y803" i="85"/>
  <c r="Q803" i="85"/>
  <c r="AB798" i="85"/>
  <c r="T798" i="85"/>
  <c r="X804" i="85"/>
  <c r="W803" i="85"/>
  <c r="Z798" i="85"/>
  <c r="R798" i="85"/>
  <c r="W804" i="85"/>
  <c r="AA798" i="85"/>
  <c r="Q804" i="85"/>
  <c r="Y798" i="85"/>
  <c r="S798" i="85"/>
  <c r="Q798" i="85"/>
  <c r="X803" i="85"/>
  <c r="V803" i="85"/>
  <c r="Y804" i="85"/>
  <c r="D895" i="86"/>
  <c r="L800" i="86"/>
  <c r="K800" i="86"/>
  <c r="J800" i="86"/>
  <c r="I800" i="86"/>
  <c r="P800" i="86"/>
  <c r="H800" i="86"/>
  <c r="O800" i="86"/>
  <c r="G800" i="86"/>
  <c r="N800" i="86"/>
  <c r="F800" i="86"/>
  <c r="E800" i="86"/>
  <c r="M800" i="86"/>
  <c r="D894" i="87"/>
  <c r="Y799" i="87"/>
  <c r="Q799" i="87"/>
  <c r="I799" i="87"/>
  <c r="X799" i="87"/>
  <c r="P799" i="87"/>
  <c r="H799" i="87"/>
  <c r="W799" i="87"/>
  <c r="O799" i="87"/>
  <c r="G799" i="87"/>
  <c r="V799" i="87"/>
  <c r="N799" i="87"/>
  <c r="F799" i="87"/>
  <c r="U799" i="87"/>
  <c r="M799" i="87"/>
  <c r="AB799" i="87"/>
  <c r="T799" i="87"/>
  <c r="L799" i="87"/>
  <c r="AA799" i="87"/>
  <c r="S799" i="87"/>
  <c r="K799" i="87"/>
  <c r="E799" i="87"/>
  <c r="Z799" i="87"/>
  <c r="R799" i="87"/>
  <c r="J799" i="87"/>
  <c r="D894" i="81"/>
  <c r="AA799" i="81"/>
  <c r="S799" i="81"/>
  <c r="K799" i="81"/>
  <c r="Y799" i="81"/>
  <c r="Q799" i="81"/>
  <c r="I799" i="81"/>
  <c r="Z799" i="81"/>
  <c r="O799" i="81"/>
  <c r="X799" i="81"/>
  <c r="N799" i="81"/>
  <c r="W799" i="81"/>
  <c r="M799" i="81"/>
  <c r="V799" i="81"/>
  <c r="L799" i="81"/>
  <c r="U799" i="81"/>
  <c r="J799" i="81"/>
  <c r="R799" i="81"/>
  <c r="G799" i="81"/>
  <c r="AB799" i="81"/>
  <c r="T799" i="81"/>
  <c r="P799" i="81"/>
  <c r="E799" i="81"/>
  <c r="H799" i="81"/>
  <c r="F799" i="81"/>
  <c r="E51" i="82"/>
  <c r="M231" i="82"/>
  <c r="P347" i="82"/>
  <c r="J347" i="82"/>
  <c r="G258" i="83"/>
  <c r="H258" i="83" s="1"/>
  <c r="I258" i="83" s="1"/>
  <c r="J258" i="83" s="1"/>
  <c r="K258" i="83" s="1"/>
  <c r="L258" i="83" s="1"/>
  <c r="M258" i="83" s="1"/>
  <c r="N258" i="83" s="1"/>
  <c r="W804" i="83"/>
  <c r="V803" i="83"/>
  <c r="AB804" i="83"/>
  <c r="T804" i="83"/>
  <c r="AA803" i="83"/>
  <c r="S803" i="83"/>
  <c r="R804" i="83"/>
  <c r="X803" i="83"/>
  <c r="W798" i="83"/>
  <c r="AA804" i="83"/>
  <c r="Q804" i="83"/>
  <c r="W803" i="83"/>
  <c r="V798" i="83"/>
  <c r="Z804" i="83"/>
  <c r="U803" i="83"/>
  <c r="U798" i="83"/>
  <c r="Y804" i="83"/>
  <c r="T803" i="83"/>
  <c r="AB798" i="83"/>
  <c r="T798" i="83"/>
  <c r="X804" i="83"/>
  <c r="R803" i="83"/>
  <c r="AA798" i="83"/>
  <c r="S798" i="83"/>
  <c r="V804" i="83"/>
  <c r="AB803" i="83"/>
  <c r="Q803" i="83"/>
  <c r="Z798" i="83"/>
  <c r="R798" i="83"/>
  <c r="U804" i="83"/>
  <c r="Z803" i="83"/>
  <c r="Y798" i="83"/>
  <c r="Q798" i="83"/>
  <c r="S804" i="83"/>
  <c r="Y803" i="83"/>
  <c r="X798" i="83"/>
  <c r="F592" i="83"/>
  <c r="F591" i="83"/>
  <c r="F590" i="83"/>
  <c r="F589" i="83"/>
  <c r="F588" i="83"/>
  <c r="F587" i="83"/>
  <c r="F586" i="83"/>
  <c r="F585" i="83"/>
  <c r="F584" i="83"/>
  <c r="F583" i="83"/>
  <c r="F582" i="83"/>
  <c r="F581" i="83"/>
  <c r="F580" i="83"/>
  <c r="F579" i="83"/>
  <c r="F578" i="83"/>
  <c r="F577" i="83"/>
  <c r="F576" i="83"/>
  <c r="F575" i="83"/>
  <c r="F572" i="83"/>
  <c r="F567" i="83"/>
  <c r="F571" i="83"/>
  <c r="F565" i="83"/>
  <c r="F564" i="83"/>
  <c r="F563" i="83"/>
  <c r="F574" i="83"/>
  <c r="F569" i="83"/>
  <c r="F573" i="83"/>
  <c r="F568" i="83"/>
  <c r="D895" i="84"/>
  <c r="V800" i="84"/>
  <c r="N800" i="84"/>
  <c r="AB800" i="84"/>
  <c r="T800" i="84"/>
  <c r="R800" i="84"/>
  <c r="I800" i="84"/>
  <c r="AA800" i="84"/>
  <c r="Q800" i="84"/>
  <c r="H800" i="84"/>
  <c r="Z800" i="84"/>
  <c r="P800" i="84"/>
  <c r="G800" i="84"/>
  <c r="Y800" i="84"/>
  <c r="O800" i="84"/>
  <c r="F800" i="84"/>
  <c r="X800" i="84"/>
  <c r="M800" i="84"/>
  <c r="U800" i="84"/>
  <c r="K800" i="84"/>
  <c r="S800" i="84"/>
  <c r="E800" i="84"/>
  <c r="L800" i="84"/>
  <c r="J800" i="84"/>
  <c r="W800" i="84"/>
  <c r="P344" i="84"/>
  <c r="J344" i="84"/>
  <c r="AB802" i="85"/>
  <c r="T802" i="85"/>
  <c r="L802" i="85"/>
  <c r="AA802" i="85"/>
  <c r="S802" i="85"/>
  <c r="K802" i="85"/>
  <c r="Z802" i="85"/>
  <c r="R802" i="85"/>
  <c r="J802" i="85"/>
  <c r="Y802" i="85"/>
  <c r="Q802" i="85"/>
  <c r="I802" i="85"/>
  <c r="X802" i="85"/>
  <c r="P802" i="85"/>
  <c r="H802" i="85"/>
  <c r="V802" i="85"/>
  <c r="N802" i="85"/>
  <c r="F802" i="85"/>
  <c r="E802" i="85"/>
  <c r="W802" i="85"/>
  <c r="U802" i="85"/>
  <c r="O802" i="85"/>
  <c r="M802" i="85"/>
  <c r="G802" i="85"/>
  <c r="P346" i="85"/>
  <c r="J346" i="85"/>
  <c r="D895" i="87"/>
  <c r="Z800" i="87"/>
  <c r="R800" i="87"/>
  <c r="J800" i="87"/>
  <c r="E800" i="87"/>
  <c r="Y800" i="87"/>
  <c r="Q800" i="87"/>
  <c r="I800" i="87"/>
  <c r="X800" i="87"/>
  <c r="P800" i="87"/>
  <c r="H800" i="87"/>
  <c r="W800" i="87"/>
  <c r="O800" i="87"/>
  <c r="G800" i="87"/>
  <c r="V800" i="87"/>
  <c r="N800" i="87"/>
  <c r="F800" i="87"/>
  <c r="U800" i="87"/>
  <c r="M800" i="87"/>
  <c r="AB800" i="87"/>
  <c r="T800" i="87"/>
  <c r="L800" i="87"/>
  <c r="AA800" i="87"/>
  <c r="S800" i="87"/>
  <c r="K800" i="87"/>
  <c r="P344" i="87"/>
  <c r="J344" i="87"/>
  <c r="U801" i="81"/>
  <c r="M801" i="81"/>
  <c r="AA801" i="81"/>
  <c r="S801" i="81"/>
  <c r="K801" i="81"/>
  <c r="W801" i="81"/>
  <c r="L801" i="81"/>
  <c r="V801" i="81"/>
  <c r="J801" i="81"/>
  <c r="T801" i="81"/>
  <c r="I801" i="81"/>
  <c r="R801" i="81"/>
  <c r="H801" i="81"/>
  <c r="AB801" i="81"/>
  <c r="Q801" i="81"/>
  <c r="G801" i="81"/>
  <c r="Y801" i="81"/>
  <c r="O801" i="81"/>
  <c r="Z801" i="81"/>
  <c r="X801" i="81"/>
  <c r="P801" i="81"/>
  <c r="N801" i="81"/>
  <c r="F801" i="81"/>
  <c r="E801" i="81"/>
  <c r="P345" i="81"/>
  <c r="J345" i="81"/>
  <c r="D894" i="82"/>
  <c r="AB799" i="82"/>
  <c r="T799" i="82"/>
  <c r="L799" i="82"/>
  <c r="Z799" i="82"/>
  <c r="R799" i="82"/>
  <c r="J799" i="82"/>
  <c r="S799" i="82"/>
  <c r="H799" i="82"/>
  <c r="Q799" i="82"/>
  <c r="G799" i="82"/>
  <c r="AA799" i="82"/>
  <c r="P799" i="82"/>
  <c r="F799" i="82"/>
  <c r="Y799" i="82"/>
  <c r="O799" i="82"/>
  <c r="X799" i="82"/>
  <c r="N799" i="82"/>
  <c r="V799" i="82"/>
  <c r="K799" i="82"/>
  <c r="E799" i="82"/>
  <c r="W799" i="82"/>
  <c r="U799" i="82"/>
  <c r="M799" i="82"/>
  <c r="I799" i="82"/>
  <c r="D897" i="83"/>
  <c r="U802" i="83"/>
  <c r="M802" i="83"/>
  <c r="Z802" i="83"/>
  <c r="R802" i="83"/>
  <c r="J802" i="83"/>
  <c r="S802" i="83"/>
  <c r="H802" i="83"/>
  <c r="AB802" i="83"/>
  <c r="Q802" i="83"/>
  <c r="G802" i="83"/>
  <c r="AA802" i="83"/>
  <c r="P802" i="83"/>
  <c r="F802" i="83"/>
  <c r="Y802" i="83"/>
  <c r="O802" i="83"/>
  <c r="X802" i="83"/>
  <c r="N802" i="83"/>
  <c r="E802" i="83"/>
  <c r="W802" i="83"/>
  <c r="L802" i="83"/>
  <c r="V802" i="83"/>
  <c r="K802" i="83"/>
  <c r="T802" i="83"/>
  <c r="I802" i="83"/>
  <c r="P346" i="83"/>
  <c r="J346" i="83"/>
  <c r="I214" i="85"/>
  <c r="M230" i="85" s="1"/>
  <c r="I801" i="86"/>
  <c r="P801" i="86"/>
  <c r="H801" i="86"/>
  <c r="O801" i="86"/>
  <c r="G801" i="86"/>
  <c r="N801" i="86"/>
  <c r="F801" i="86"/>
  <c r="M801" i="86"/>
  <c r="L801" i="86"/>
  <c r="K801" i="86"/>
  <c r="J801" i="86"/>
  <c r="E801" i="86"/>
  <c r="S375" i="89"/>
  <c r="R592" i="89"/>
  <c r="R591" i="89"/>
  <c r="R590" i="89"/>
  <c r="R589" i="89"/>
  <c r="R588" i="89"/>
  <c r="R585" i="89"/>
  <c r="R581" i="89"/>
  <c r="R584" i="89"/>
  <c r="R586" i="89"/>
  <c r="R578" i="89"/>
  <c r="R574" i="89"/>
  <c r="R569" i="89"/>
  <c r="R565" i="89"/>
  <c r="R583" i="89"/>
  <c r="R579" i="89"/>
  <c r="R575" i="89"/>
  <c r="R571" i="89"/>
  <c r="R564" i="89"/>
  <c r="R587" i="89"/>
  <c r="R580" i="89"/>
  <c r="R576" i="89"/>
  <c r="R572" i="89"/>
  <c r="R577" i="89"/>
  <c r="R573" i="89"/>
  <c r="R568" i="89"/>
  <c r="R582" i="89"/>
  <c r="R567" i="89"/>
  <c r="R563" i="89"/>
  <c r="R570" i="89"/>
  <c r="G258" i="81"/>
  <c r="H258" i="81" s="1"/>
  <c r="I258" i="81" s="1"/>
  <c r="J258" i="81" s="1"/>
  <c r="K258" i="81" s="1"/>
  <c r="L258" i="81" s="1"/>
  <c r="M258" i="81" s="1"/>
  <c r="N258" i="81" s="1"/>
  <c r="X804" i="81"/>
  <c r="W803" i="81"/>
  <c r="Z798" i="81"/>
  <c r="R798" i="81"/>
  <c r="V804" i="81"/>
  <c r="U803" i="81"/>
  <c r="X798" i="81"/>
  <c r="S804" i="81"/>
  <c r="Z803" i="81"/>
  <c r="AB798" i="81"/>
  <c r="Q798" i="81"/>
  <c r="AB804" i="81"/>
  <c r="R804" i="81"/>
  <c r="Y803" i="81"/>
  <c r="AA798" i="81"/>
  <c r="AA804" i="81"/>
  <c r="Q804" i="81"/>
  <c r="X803" i="81"/>
  <c r="Y798" i="81"/>
  <c r="Z804" i="81"/>
  <c r="V803" i="81"/>
  <c r="W798" i="81"/>
  <c r="Y804" i="81"/>
  <c r="T803" i="81"/>
  <c r="V798" i="81"/>
  <c r="U804" i="81"/>
  <c r="AB803" i="81"/>
  <c r="R803" i="81"/>
  <c r="T798" i="81"/>
  <c r="Q803" i="81"/>
  <c r="W804" i="81"/>
  <c r="T804" i="81"/>
  <c r="AA803" i="81"/>
  <c r="U798" i="81"/>
  <c r="S803" i="81"/>
  <c r="S798" i="81"/>
  <c r="D895" i="82"/>
  <c r="U800" i="82"/>
  <c r="M800" i="82"/>
  <c r="AA800" i="82"/>
  <c r="S800" i="82"/>
  <c r="K800" i="82"/>
  <c r="AB800" i="82"/>
  <c r="Q800" i="82"/>
  <c r="G800" i="82"/>
  <c r="Z800" i="82"/>
  <c r="P800" i="82"/>
  <c r="F800" i="82"/>
  <c r="Y800" i="82"/>
  <c r="O800" i="82"/>
  <c r="X800" i="82"/>
  <c r="N800" i="82"/>
  <c r="W800" i="82"/>
  <c r="L800" i="82"/>
  <c r="T800" i="82"/>
  <c r="I800" i="82"/>
  <c r="R800" i="82"/>
  <c r="J800" i="82"/>
  <c r="H800" i="82"/>
  <c r="E800" i="82"/>
  <c r="V800" i="82"/>
  <c r="P344" i="82"/>
  <c r="J344" i="82"/>
  <c r="D896" i="84"/>
  <c r="W801" i="84"/>
  <c r="O801" i="84"/>
  <c r="G801" i="84"/>
  <c r="U801" i="84"/>
  <c r="M801" i="84"/>
  <c r="AA801" i="84"/>
  <c r="Q801" i="84"/>
  <c r="F801" i="84"/>
  <c r="Z801" i="84"/>
  <c r="P801" i="84"/>
  <c r="Y801" i="84"/>
  <c r="N801" i="84"/>
  <c r="X801" i="84"/>
  <c r="L801" i="84"/>
  <c r="V801" i="84"/>
  <c r="K801" i="84"/>
  <c r="S801" i="84"/>
  <c r="I801" i="84"/>
  <c r="E801" i="84"/>
  <c r="AB801" i="84"/>
  <c r="T801" i="84"/>
  <c r="R801" i="84"/>
  <c r="J801" i="84"/>
  <c r="H801" i="84"/>
  <c r="P345" i="84"/>
  <c r="J345" i="84"/>
  <c r="E51" i="85"/>
  <c r="M231" i="85"/>
  <c r="H231" i="85" s="1"/>
  <c r="P347" i="85"/>
  <c r="J347" i="85"/>
  <c r="D896" i="87"/>
  <c r="AA801" i="87"/>
  <c r="S801" i="87"/>
  <c r="K801" i="87"/>
  <c r="Z801" i="87"/>
  <c r="R801" i="87"/>
  <c r="J801" i="87"/>
  <c r="E801" i="87"/>
  <c r="Y801" i="87"/>
  <c r="Q801" i="87"/>
  <c r="I801" i="87"/>
  <c r="X801" i="87"/>
  <c r="P801" i="87"/>
  <c r="H801" i="87"/>
  <c r="W801" i="87"/>
  <c r="O801" i="87"/>
  <c r="G801" i="87"/>
  <c r="V801" i="87"/>
  <c r="N801" i="87"/>
  <c r="F801" i="87"/>
  <c r="U801" i="87"/>
  <c r="M801" i="87"/>
  <c r="L801" i="87"/>
  <c r="T801" i="87"/>
  <c r="AB801" i="87"/>
  <c r="P345" i="87"/>
  <c r="J345" i="87"/>
  <c r="G629" i="87"/>
  <c r="S629" i="89"/>
  <c r="R814" i="89"/>
  <c r="E51" i="81"/>
  <c r="M231" i="81"/>
  <c r="H231" i="81" s="1"/>
  <c r="P347" i="83"/>
  <c r="J347" i="83"/>
  <c r="G258" i="84"/>
  <c r="H258" i="84" s="1"/>
  <c r="I258" i="84" s="1"/>
  <c r="J258" i="84" s="1"/>
  <c r="K258" i="84" s="1"/>
  <c r="L258" i="84" s="1"/>
  <c r="M258" i="84" s="1"/>
  <c r="N258" i="84" s="1"/>
  <c r="Z804" i="84"/>
  <c r="R804" i="84"/>
  <c r="Y803" i="84"/>
  <c r="Q803" i="84"/>
  <c r="X804" i="84"/>
  <c r="W803" i="84"/>
  <c r="Y804" i="84"/>
  <c r="T803" i="84"/>
  <c r="W798" i="84"/>
  <c r="W804" i="84"/>
  <c r="S803" i="84"/>
  <c r="V798" i="84"/>
  <c r="V804" i="84"/>
  <c r="AB803" i="84"/>
  <c r="R803" i="84"/>
  <c r="U798" i="84"/>
  <c r="U804" i="84"/>
  <c r="AA803" i="84"/>
  <c r="AB798" i="84"/>
  <c r="T798" i="84"/>
  <c r="T804" i="84"/>
  <c r="Z803" i="84"/>
  <c r="AA798" i="84"/>
  <c r="S798" i="84"/>
  <c r="AB804" i="84"/>
  <c r="Q804" i="84"/>
  <c r="V803" i="84"/>
  <c r="Y798" i="84"/>
  <c r="Q798" i="84"/>
  <c r="X803" i="84"/>
  <c r="Z798" i="84"/>
  <c r="U803" i="84"/>
  <c r="X798" i="84"/>
  <c r="R798" i="84"/>
  <c r="AA804" i="84"/>
  <c r="S804" i="84"/>
  <c r="Y799" i="85"/>
  <c r="Q799" i="85"/>
  <c r="I799" i="85"/>
  <c r="X799" i="85"/>
  <c r="P799" i="85"/>
  <c r="H799" i="85"/>
  <c r="W799" i="85"/>
  <c r="O799" i="85"/>
  <c r="G799" i="85"/>
  <c r="V799" i="85"/>
  <c r="N799" i="85"/>
  <c r="F799" i="85"/>
  <c r="U799" i="85"/>
  <c r="M799" i="85"/>
  <c r="AA799" i="85"/>
  <c r="S799" i="85"/>
  <c r="K799" i="85"/>
  <c r="AB799" i="85"/>
  <c r="Z799" i="85"/>
  <c r="T799" i="85"/>
  <c r="R799" i="85"/>
  <c r="E799" i="85"/>
  <c r="L799" i="85"/>
  <c r="J799" i="85"/>
  <c r="D897" i="86"/>
  <c r="N802" i="86"/>
  <c r="F802" i="86"/>
  <c r="E802" i="86"/>
  <c r="M802" i="86"/>
  <c r="L802" i="86"/>
  <c r="K802" i="86"/>
  <c r="J802" i="86"/>
  <c r="I802" i="86"/>
  <c r="P802" i="86"/>
  <c r="H802" i="86"/>
  <c r="G802" i="86"/>
  <c r="O802" i="86"/>
  <c r="G258" i="87"/>
  <c r="H258" i="87" s="1"/>
  <c r="I258" i="87" s="1"/>
  <c r="J258" i="87" s="1"/>
  <c r="K258" i="87" s="1"/>
  <c r="L258" i="87" s="1"/>
  <c r="M258" i="87" s="1"/>
  <c r="N258" i="87" s="1"/>
  <c r="V804" i="87"/>
  <c r="U803" i="87"/>
  <c r="X798" i="87"/>
  <c r="U804" i="87"/>
  <c r="AB803" i="87"/>
  <c r="T803" i="87"/>
  <c r="W798" i="87"/>
  <c r="AB804" i="87"/>
  <c r="T804" i="87"/>
  <c r="AA803" i="87"/>
  <c r="S803" i="87"/>
  <c r="V798" i="87"/>
  <c r="AA804" i="87"/>
  <c r="S804" i="87"/>
  <c r="Z803" i="87"/>
  <c r="R803" i="87"/>
  <c r="U798" i="87"/>
  <c r="Z804" i="87"/>
  <c r="R804" i="87"/>
  <c r="Y803" i="87"/>
  <c r="Q803" i="87"/>
  <c r="AB798" i="87"/>
  <c r="T798" i="87"/>
  <c r="Y804" i="87"/>
  <c r="Q804" i="87"/>
  <c r="X803" i="87"/>
  <c r="AA798" i="87"/>
  <c r="S798" i="87"/>
  <c r="X804" i="87"/>
  <c r="W803" i="87"/>
  <c r="Z798" i="87"/>
  <c r="R798" i="87"/>
  <c r="W804" i="87"/>
  <c r="V803" i="87"/>
  <c r="Q798" i="87"/>
  <c r="Y798" i="87"/>
  <c r="F592" i="87"/>
  <c r="F591" i="87"/>
  <c r="F590" i="87"/>
  <c r="F589" i="87"/>
  <c r="F588" i="87"/>
  <c r="F587" i="87"/>
  <c r="F586" i="87"/>
  <c r="F585" i="87"/>
  <c r="F584" i="87"/>
  <c r="F583" i="87"/>
  <c r="F582" i="87"/>
  <c r="F581" i="87"/>
  <c r="F580" i="87"/>
  <c r="F579" i="87"/>
  <c r="F578" i="87"/>
  <c r="F577" i="87"/>
  <c r="F576" i="87"/>
  <c r="F575" i="87"/>
  <c r="F574" i="87"/>
  <c r="F573" i="87"/>
  <c r="F572" i="87"/>
  <c r="F571" i="87"/>
  <c r="F569" i="87"/>
  <c r="F568" i="87"/>
  <c r="F567" i="87"/>
  <c r="F565" i="87"/>
  <c r="F564" i="87"/>
  <c r="F563" i="87"/>
  <c r="F592" i="86"/>
  <c r="F591" i="86"/>
  <c r="F590" i="86"/>
  <c r="F589" i="86"/>
  <c r="F588" i="86"/>
  <c r="F587" i="86"/>
  <c r="F586" i="86"/>
  <c r="F585" i="86"/>
  <c r="F584" i="86"/>
  <c r="F583" i="86"/>
  <c r="F582" i="86"/>
  <c r="F581" i="86"/>
  <c r="F580" i="86"/>
  <c r="F579" i="86"/>
  <c r="F578" i="86"/>
  <c r="F577" i="86"/>
  <c r="F576" i="86"/>
  <c r="F575" i="86"/>
  <c r="F574" i="86"/>
  <c r="F573" i="86"/>
  <c r="F572" i="86"/>
  <c r="F571" i="86"/>
  <c r="F570" i="86"/>
  <c r="F569" i="86"/>
  <c r="F568" i="86"/>
  <c r="F567" i="86"/>
  <c r="F565" i="86"/>
  <c r="F563" i="86"/>
  <c r="F564" i="86"/>
  <c r="M230" i="86"/>
  <c r="G230" i="86"/>
  <c r="E230" i="86" s="1"/>
  <c r="D230" i="86" s="1"/>
  <c r="G258" i="86"/>
  <c r="H258" i="86" s="1"/>
  <c r="I258" i="86" s="1"/>
  <c r="J258" i="86" s="1"/>
  <c r="K258" i="86" s="1"/>
  <c r="L258" i="86" s="1"/>
  <c r="M258" i="86" s="1"/>
  <c r="N258" i="86" s="1"/>
  <c r="Z803" i="86"/>
  <c r="R803" i="86"/>
  <c r="Y802" i="86"/>
  <c r="Q802" i="86"/>
  <c r="X801" i="86"/>
  <c r="W800" i="86"/>
  <c r="V799" i="86"/>
  <c r="U798" i="86"/>
  <c r="AB803" i="86"/>
  <c r="Z801" i="86"/>
  <c r="Y800" i="86"/>
  <c r="W799" i="86"/>
  <c r="V798" i="86"/>
  <c r="Y803" i="86"/>
  <c r="Q803" i="86"/>
  <c r="X802" i="86"/>
  <c r="W801" i="86"/>
  <c r="V800" i="86"/>
  <c r="U799" i="86"/>
  <c r="AB798" i="86"/>
  <c r="T798" i="86"/>
  <c r="T803" i="86"/>
  <c r="R801" i="86"/>
  <c r="Q800" i="86"/>
  <c r="X799" i="86"/>
  <c r="Z802" i="86"/>
  <c r="Y801" i="86"/>
  <c r="X803" i="86"/>
  <c r="W802" i="86"/>
  <c r="V801" i="86"/>
  <c r="U800" i="86"/>
  <c r="AB799" i="86"/>
  <c r="T799" i="86"/>
  <c r="AA798" i="86"/>
  <c r="S798" i="86"/>
  <c r="W803" i="86"/>
  <c r="V802" i="86"/>
  <c r="U801" i="86"/>
  <c r="AB800" i="86"/>
  <c r="T800" i="86"/>
  <c r="AA799" i="86"/>
  <c r="S799" i="86"/>
  <c r="Z798" i="86"/>
  <c r="R798" i="86"/>
  <c r="S803" i="86"/>
  <c r="Q801" i="86"/>
  <c r="V803" i="86"/>
  <c r="U802" i="86"/>
  <c r="AB801" i="86"/>
  <c r="T801" i="86"/>
  <c r="AA800" i="86"/>
  <c r="S800" i="86"/>
  <c r="Z799" i="86"/>
  <c r="R799" i="86"/>
  <c r="Y798" i="86"/>
  <c r="Q798" i="86"/>
  <c r="AA802" i="86"/>
  <c r="R802" i="86"/>
  <c r="U803" i="86"/>
  <c r="AB802" i="86"/>
  <c r="T802" i="86"/>
  <c r="AA801" i="86"/>
  <c r="S801" i="86"/>
  <c r="Z800" i="86"/>
  <c r="R800" i="86"/>
  <c r="Y799" i="86"/>
  <c r="Q799" i="86"/>
  <c r="X798" i="86"/>
  <c r="S802" i="86"/>
  <c r="W798" i="86"/>
  <c r="AA803" i="86"/>
  <c r="X800" i="86"/>
  <c r="J346" i="86"/>
  <c r="P346" i="86"/>
  <c r="E51" i="86"/>
  <c r="M231" i="86"/>
  <c r="P344" i="86"/>
  <c r="J344" i="86"/>
  <c r="P345" i="86"/>
  <c r="J345" i="86"/>
  <c r="G629" i="85"/>
  <c r="F814" i="85"/>
  <c r="F592" i="85"/>
  <c r="F591" i="85"/>
  <c r="F590" i="85"/>
  <c r="F589" i="85"/>
  <c r="F588" i="85"/>
  <c r="F587" i="85"/>
  <c r="F586" i="85"/>
  <c r="F585" i="85"/>
  <c r="F584" i="85"/>
  <c r="F583" i="85"/>
  <c r="F582" i="85"/>
  <c r="F581" i="85"/>
  <c r="F580" i="85"/>
  <c r="F579" i="85"/>
  <c r="F578" i="85"/>
  <c r="F577" i="85"/>
  <c r="F576" i="85"/>
  <c r="F574" i="85"/>
  <c r="F573" i="85"/>
  <c r="F572" i="85"/>
  <c r="F569" i="85"/>
  <c r="F568" i="85"/>
  <c r="F565" i="85"/>
  <c r="F563" i="85"/>
  <c r="F592" i="84"/>
  <c r="F591" i="84"/>
  <c r="F590" i="84"/>
  <c r="F589" i="84"/>
  <c r="F588" i="84"/>
  <c r="F587" i="84"/>
  <c r="F586" i="84"/>
  <c r="F585" i="84"/>
  <c r="F584" i="84"/>
  <c r="F583" i="84"/>
  <c r="F582" i="84"/>
  <c r="F581" i="84"/>
  <c r="F580" i="84"/>
  <c r="F579" i="84"/>
  <c r="F578" i="84"/>
  <c r="F577" i="84"/>
  <c r="F576" i="84"/>
  <c r="F575" i="84"/>
  <c r="F574" i="84"/>
  <c r="F573" i="84"/>
  <c r="F572" i="84"/>
  <c r="F571" i="84"/>
  <c r="F569" i="84"/>
  <c r="F568" i="84"/>
  <c r="F567" i="84"/>
  <c r="F565" i="84"/>
  <c r="F563" i="84"/>
  <c r="F564" i="84"/>
  <c r="G629" i="84"/>
  <c r="G629" i="81"/>
  <c r="F592" i="81"/>
  <c r="F591" i="81"/>
  <c r="F590" i="81"/>
  <c r="F589" i="81"/>
  <c r="F588" i="81"/>
  <c r="F587" i="81"/>
  <c r="F586" i="81"/>
  <c r="F585" i="81"/>
  <c r="F584" i="81"/>
  <c r="F583" i="81"/>
  <c r="F582" i="81"/>
  <c r="F581" i="81"/>
  <c r="F580" i="81"/>
  <c r="F579" i="81"/>
  <c r="F578" i="81"/>
  <c r="F577" i="81"/>
  <c r="F576" i="81"/>
  <c r="F575" i="81"/>
  <c r="F574" i="81"/>
  <c r="F573" i="81"/>
  <c r="F572" i="81"/>
  <c r="F571" i="81"/>
  <c r="F569" i="81"/>
  <c r="F568" i="81"/>
  <c r="F567" i="81"/>
  <c r="F565" i="81"/>
  <c r="F563" i="81"/>
  <c r="F564" i="81"/>
  <c r="J354" i="81"/>
  <c r="P354" i="81"/>
  <c r="J360" i="82"/>
  <c r="P360" i="82"/>
  <c r="P356" i="84"/>
  <c r="J356" i="84"/>
  <c r="P350" i="85"/>
  <c r="J350" i="85"/>
  <c r="P354" i="85"/>
  <c r="J354" i="85"/>
  <c r="J358" i="85"/>
  <c r="P358" i="85"/>
  <c r="J362" i="85"/>
  <c r="P362" i="85"/>
  <c r="J366" i="85"/>
  <c r="P366" i="85"/>
  <c r="J370" i="85"/>
  <c r="P370" i="85"/>
  <c r="P348" i="86"/>
  <c r="J348" i="86"/>
  <c r="J352" i="86"/>
  <c r="P352" i="86"/>
  <c r="P356" i="86"/>
  <c r="J356" i="86"/>
  <c r="J360" i="86"/>
  <c r="P360" i="86"/>
  <c r="P364" i="86"/>
  <c r="J364" i="86"/>
  <c r="J368" i="86"/>
  <c r="P368" i="86"/>
  <c r="P372" i="86"/>
  <c r="J372" i="86"/>
  <c r="P350" i="87"/>
  <c r="J350" i="87"/>
  <c r="J354" i="87"/>
  <c r="P354" i="87"/>
  <c r="J358" i="87"/>
  <c r="P358" i="87"/>
  <c r="J362" i="87"/>
  <c r="P362" i="87"/>
  <c r="J366" i="87"/>
  <c r="P366" i="87"/>
  <c r="J370" i="87"/>
  <c r="P370" i="87"/>
  <c r="P358" i="81"/>
  <c r="J358" i="81"/>
  <c r="J368" i="82"/>
  <c r="P368" i="82"/>
  <c r="J370" i="83"/>
  <c r="P370" i="83"/>
  <c r="P364" i="84"/>
  <c r="J364" i="84"/>
  <c r="J355" i="81"/>
  <c r="P355" i="81"/>
  <c r="J371" i="81"/>
  <c r="P371" i="81"/>
  <c r="J349" i="82"/>
  <c r="P349" i="82"/>
  <c r="J361" i="82"/>
  <c r="P361" i="82"/>
  <c r="J365" i="82"/>
  <c r="P365" i="82"/>
  <c r="J369" i="82"/>
  <c r="P369" i="82"/>
  <c r="J373" i="82"/>
  <c r="P373" i="82"/>
  <c r="P351" i="83"/>
  <c r="J351" i="83"/>
  <c r="J355" i="83"/>
  <c r="P355" i="83"/>
  <c r="P363" i="83"/>
  <c r="J363" i="83"/>
  <c r="J367" i="83"/>
  <c r="P367" i="83"/>
  <c r="P371" i="83"/>
  <c r="J371" i="83"/>
  <c r="J353" i="84"/>
  <c r="P353" i="84"/>
  <c r="J357" i="84"/>
  <c r="P357" i="84"/>
  <c r="P361" i="84"/>
  <c r="J361" i="84"/>
  <c r="J365" i="84"/>
  <c r="P365" i="84"/>
  <c r="P369" i="84"/>
  <c r="J369" i="84"/>
  <c r="J373" i="84"/>
  <c r="P373" i="84"/>
  <c r="J362" i="81"/>
  <c r="P362" i="81"/>
  <c r="P364" i="82"/>
  <c r="J364" i="82"/>
  <c r="J350" i="83"/>
  <c r="P350" i="83"/>
  <c r="J348" i="84"/>
  <c r="P348" i="84"/>
  <c r="J368" i="84"/>
  <c r="P368" i="84"/>
  <c r="J359" i="81"/>
  <c r="P359" i="81"/>
  <c r="J367" i="81"/>
  <c r="P367" i="81"/>
  <c r="J351" i="85"/>
  <c r="P351" i="85"/>
  <c r="J355" i="85"/>
  <c r="P355" i="85"/>
  <c r="J359" i="85"/>
  <c r="P359" i="85"/>
  <c r="P363" i="85"/>
  <c r="J363" i="85"/>
  <c r="J367" i="85"/>
  <c r="P367" i="85"/>
  <c r="P371" i="85"/>
  <c r="J371" i="85"/>
  <c r="J349" i="86"/>
  <c r="P349" i="86"/>
  <c r="J353" i="86"/>
  <c r="P353" i="86"/>
  <c r="J357" i="86"/>
  <c r="P357" i="86"/>
  <c r="J361" i="86"/>
  <c r="P361" i="86"/>
  <c r="J365" i="86"/>
  <c r="P365" i="86"/>
  <c r="J369" i="86"/>
  <c r="P369" i="86"/>
  <c r="J373" i="86"/>
  <c r="P373" i="86"/>
  <c r="J351" i="87"/>
  <c r="P351" i="87"/>
  <c r="J355" i="87"/>
  <c r="P355" i="87"/>
  <c r="P359" i="87"/>
  <c r="J359" i="87"/>
  <c r="P363" i="87"/>
  <c r="J363" i="87"/>
  <c r="J367" i="87"/>
  <c r="P367" i="87"/>
  <c r="P371" i="87"/>
  <c r="J371" i="87"/>
  <c r="J363" i="81"/>
  <c r="P363" i="81"/>
  <c r="J348" i="81"/>
  <c r="P348" i="81"/>
  <c r="J352" i="81"/>
  <c r="P352" i="81"/>
  <c r="J356" i="81"/>
  <c r="P356" i="81"/>
  <c r="J360" i="81"/>
  <c r="P360" i="81"/>
  <c r="J364" i="81"/>
  <c r="P364" i="81"/>
  <c r="J368" i="81"/>
  <c r="P368" i="81"/>
  <c r="J372" i="81"/>
  <c r="P372" i="81"/>
  <c r="J350" i="82"/>
  <c r="P350" i="82"/>
  <c r="J354" i="82"/>
  <c r="P354" i="82"/>
  <c r="J358" i="82"/>
  <c r="P358" i="82"/>
  <c r="J362" i="82"/>
  <c r="P362" i="82"/>
  <c r="J366" i="82"/>
  <c r="P366" i="82"/>
  <c r="J370" i="82"/>
  <c r="P370" i="82"/>
  <c r="J348" i="83"/>
  <c r="P348" i="83"/>
  <c r="J352" i="83"/>
  <c r="P352" i="83"/>
  <c r="J356" i="83"/>
  <c r="P356" i="83"/>
  <c r="J364" i="83"/>
  <c r="P364" i="83"/>
  <c r="J368" i="83"/>
  <c r="P368" i="83"/>
  <c r="J372" i="83"/>
  <c r="P372" i="83"/>
  <c r="J350" i="84"/>
  <c r="P350" i="84"/>
  <c r="J354" i="84"/>
  <c r="P354" i="84"/>
  <c r="J358" i="84"/>
  <c r="P358" i="84"/>
  <c r="J362" i="84"/>
  <c r="P362" i="84"/>
  <c r="J366" i="84"/>
  <c r="P366" i="84"/>
  <c r="J370" i="84"/>
  <c r="P370" i="84"/>
  <c r="P366" i="81"/>
  <c r="J366" i="81"/>
  <c r="J352" i="82"/>
  <c r="P352" i="82"/>
  <c r="P372" i="82"/>
  <c r="J372" i="82"/>
  <c r="P354" i="83"/>
  <c r="J354" i="83"/>
  <c r="J360" i="84"/>
  <c r="P360" i="84"/>
  <c r="P372" i="84"/>
  <c r="J372" i="84"/>
  <c r="P360" i="85"/>
  <c r="J360" i="85"/>
  <c r="J364" i="85"/>
  <c r="P364" i="85"/>
  <c r="P368" i="85"/>
  <c r="J368" i="85"/>
  <c r="J372" i="85"/>
  <c r="P372" i="85"/>
  <c r="J350" i="86"/>
  <c r="P350" i="86"/>
  <c r="J354" i="86"/>
  <c r="P354" i="86"/>
  <c r="J358" i="86"/>
  <c r="P358" i="86"/>
  <c r="J362" i="86"/>
  <c r="P362" i="86"/>
  <c r="J366" i="86"/>
  <c r="P366" i="86"/>
  <c r="J370" i="86"/>
  <c r="P370" i="86"/>
  <c r="J348" i="87"/>
  <c r="P348" i="87"/>
  <c r="J352" i="87"/>
  <c r="P352" i="87"/>
  <c r="J356" i="87"/>
  <c r="P356" i="87"/>
  <c r="J360" i="87"/>
  <c r="P360" i="87"/>
  <c r="J364" i="87"/>
  <c r="P364" i="87"/>
  <c r="P368" i="87"/>
  <c r="J368" i="87"/>
  <c r="J372" i="87"/>
  <c r="P372" i="87"/>
  <c r="J350" i="81"/>
  <c r="P350" i="81"/>
  <c r="J370" i="81"/>
  <c r="P370" i="81"/>
  <c r="J348" i="82"/>
  <c r="P348" i="82"/>
  <c r="P366" i="83"/>
  <c r="J366" i="83"/>
  <c r="P352" i="84"/>
  <c r="J352" i="84"/>
  <c r="J353" i="81"/>
  <c r="P353" i="81"/>
  <c r="J361" i="81"/>
  <c r="P361" i="81"/>
  <c r="J369" i="81"/>
  <c r="P369" i="81"/>
  <c r="J351" i="82"/>
  <c r="P351" i="82"/>
  <c r="J359" i="82"/>
  <c r="P359" i="82"/>
  <c r="J367" i="82"/>
  <c r="P367" i="82"/>
  <c r="J349" i="83"/>
  <c r="P349" i="83"/>
  <c r="J365" i="83"/>
  <c r="P365" i="83"/>
  <c r="J351" i="84"/>
  <c r="P351" i="84"/>
  <c r="J359" i="84"/>
  <c r="P359" i="84"/>
  <c r="J363" i="84"/>
  <c r="P363" i="84"/>
  <c r="J367" i="84"/>
  <c r="P367" i="84"/>
  <c r="J371" i="84"/>
  <c r="P371" i="84"/>
  <c r="J356" i="82"/>
  <c r="P356" i="82"/>
  <c r="J362" i="83"/>
  <c r="P362" i="83"/>
  <c r="P349" i="81"/>
  <c r="J349" i="81"/>
  <c r="J357" i="81"/>
  <c r="P357" i="81"/>
  <c r="J365" i="81"/>
  <c r="P365" i="81"/>
  <c r="J373" i="81"/>
  <c r="P373" i="81"/>
  <c r="P355" i="82"/>
  <c r="J355" i="82"/>
  <c r="J363" i="82"/>
  <c r="P363" i="82"/>
  <c r="J371" i="82"/>
  <c r="P371" i="82"/>
  <c r="J353" i="83"/>
  <c r="P353" i="83"/>
  <c r="J361" i="83"/>
  <c r="P361" i="83"/>
  <c r="J369" i="83"/>
  <c r="P369" i="83"/>
  <c r="J373" i="83"/>
  <c r="P373" i="83"/>
  <c r="J349" i="85"/>
  <c r="P349" i="85"/>
  <c r="J353" i="85"/>
  <c r="P353" i="85"/>
  <c r="J357" i="85"/>
  <c r="P357" i="85"/>
  <c r="J361" i="85"/>
  <c r="P361" i="85"/>
  <c r="J365" i="85"/>
  <c r="P365" i="85"/>
  <c r="J369" i="85"/>
  <c r="P369" i="85"/>
  <c r="J373" i="85"/>
  <c r="P373" i="85"/>
  <c r="P351" i="86"/>
  <c r="J351" i="86"/>
  <c r="J355" i="86"/>
  <c r="P355" i="86"/>
  <c r="P359" i="86"/>
  <c r="J359" i="86"/>
  <c r="J363" i="86"/>
  <c r="P363" i="86"/>
  <c r="P367" i="86"/>
  <c r="J367" i="86"/>
  <c r="J371" i="86"/>
  <c r="P371" i="86"/>
  <c r="J349" i="87"/>
  <c r="P349" i="87"/>
  <c r="P353" i="87"/>
  <c r="J353" i="87"/>
  <c r="J365" i="87"/>
  <c r="P365" i="87"/>
  <c r="J369" i="87"/>
  <c r="P369" i="87"/>
  <c r="J373" i="87"/>
  <c r="P373" i="87"/>
  <c r="K455" i="89"/>
  <c r="L486" i="89" s="1"/>
  <c r="G375" i="83"/>
  <c r="L610" i="89"/>
  <c r="L755" i="89" s="1"/>
  <c r="V1399" i="89"/>
  <c r="S1495" i="89"/>
  <c r="S1566" i="89" s="1"/>
  <c r="S1588" i="89" s="1"/>
  <c r="C539" i="81"/>
  <c r="C570" i="81" s="1"/>
  <c r="C601" i="81" s="1"/>
  <c r="C646" i="81" s="1"/>
  <c r="C679" i="81" s="1"/>
  <c r="C712" i="81" s="1"/>
  <c r="C746" i="81" s="1"/>
  <c r="C508" i="81"/>
  <c r="C543" i="81"/>
  <c r="C574" i="81" s="1"/>
  <c r="C605" i="81" s="1"/>
  <c r="C650" i="81" s="1"/>
  <c r="C683" i="81" s="1"/>
  <c r="C716" i="81" s="1"/>
  <c r="C750" i="81" s="1"/>
  <c r="C512" i="81"/>
  <c r="C547" i="81"/>
  <c r="C578" i="81" s="1"/>
  <c r="C609" i="81" s="1"/>
  <c r="C654" i="81" s="1"/>
  <c r="C687" i="81" s="1"/>
  <c r="C720" i="81" s="1"/>
  <c r="C754" i="81" s="1"/>
  <c r="C516" i="81"/>
  <c r="C551" i="81"/>
  <c r="C582" i="81" s="1"/>
  <c r="C613" i="81" s="1"/>
  <c r="C658" i="81" s="1"/>
  <c r="C691" i="81" s="1"/>
  <c r="C724" i="81" s="1"/>
  <c r="C758" i="81" s="1"/>
  <c r="C520" i="81"/>
  <c r="C555" i="81"/>
  <c r="C586" i="81" s="1"/>
  <c r="C617" i="81" s="1"/>
  <c r="C662" i="81" s="1"/>
  <c r="C695" i="81" s="1"/>
  <c r="C728" i="81" s="1"/>
  <c r="C762" i="81" s="1"/>
  <c r="C524" i="81"/>
  <c r="C559" i="81"/>
  <c r="C590" i="81" s="1"/>
  <c r="C621" i="81" s="1"/>
  <c r="C666" i="81" s="1"/>
  <c r="C699" i="81" s="1"/>
  <c r="C732" i="81" s="1"/>
  <c r="C766" i="81" s="1"/>
  <c r="C528" i="81"/>
  <c r="C537" i="82"/>
  <c r="C568" i="82" s="1"/>
  <c r="C599" i="82" s="1"/>
  <c r="C644" i="82" s="1"/>
  <c r="C677" i="82" s="1"/>
  <c r="C710" i="82" s="1"/>
  <c r="C744" i="82" s="1"/>
  <c r="C506" i="82"/>
  <c r="C541" i="82"/>
  <c r="C572" i="82" s="1"/>
  <c r="C603" i="82" s="1"/>
  <c r="C648" i="82" s="1"/>
  <c r="C681" i="82" s="1"/>
  <c r="C714" i="82" s="1"/>
  <c r="C748" i="82" s="1"/>
  <c r="C510" i="82"/>
  <c r="C545" i="82"/>
  <c r="C576" i="82" s="1"/>
  <c r="C607" i="82" s="1"/>
  <c r="C652" i="82" s="1"/>
  <c r="C685" i="82" s="1"/>
  <c r="C718" i="82" s="1"/>
  <c r="C752" i="82" s="1"/>
  <c r="C514" i="82"/>
  <c r="C549" i="82"/>
  <c r="C580" i="82" s="1"/>
  <c r="C611" i="82" s="1"/>
  <c r="C656" i="82" s="1"/>
  <c r="C689" i="82" s="1"/>
  <c r="C722" i="82" s="1"/>
  <c r="C756" i="82" s="1"/>
  <c r="C518" i="82"/>
  <c r="C553" i="82"/>
  <c r="C584" i="82" s="1"/>
  <c r="C615" i="82" s="1"/>
  <c r="C660" i="82" s="1"/>
  <c r="C693" i="82" s="1"/>
  <c r="C726" i="82" s="1"/>
  <c r="C760" i="82" s="1"/>
  <c r="C522" i="82"/>
  <c r="C557" i="82"/>
  <c r="C588" i="82" s="1"/>
  <c r="C619" i="82" s="1"/>
  <c r="C664" i="82" s="1"/>
  <c r="C697" i="82" s="1"/>
  <c r="C730" i="82" s="1"/>
  <c r="C764" i="82" s="1"/>
  <c r="C526" i="82"/>
  <c r="C561" i="82"/>
  <c r="C592" i="82" s="1"/>
  <c r="C623" i="82" s="1"/>
  <c r="C668" i="82" s="1"/>
  <c r="C701" i="82" s="1"/>
  <c r="C734" i="82" s="1"/>
  <c r="C768" i="82" s="1"/>
  <c r="C530" i="82"/>
  <c r="C539" i="83"/>
  <c r="C570" i="83" s="1"/>
  <c r="C601" i="83" s="1"/>
  <c r="C646" i="83" s="1"/>
  <c r="C679" i="83" s="1"/>
  <c r="C712" i="83" s="1"/>
  <c r="C746" i="83" s="1"/>
  <c r="C508" i="83"/>
  <c r="C543" i="83"/>
  <c r="C574" i="83" s="1"/>
  <c r="C605" i="83" s="1"/>
  <c r="C650" i="83" s="1"/>
  <c r="C683" i="83" s="1"/>
  <c r="C716" i="83" s="1"/>
  <c r="C750" i="83" s="1"/>
  <c r="C512" i="83"/>
  <c r="C547" i="83"/>
  <c r="C578" i="83" s="1"/>
  <c r="C609" i="83" s="1"/>
  <c r="C654" i="83" s="1"/>
  <c r="C687" i="83" s="1"/>
  <c r="C720" i="83" s="1"/>
  <c r="C754" i="83" s="1"/>
  <c r="C516" i="83"/>
  <c r="C551" i="83"/>
  <c r="C582" i="83" s="1"/>
  <c r="C613" i="83" s="1"/>
  <c r="C658" i="83" s="1"/>
  <c r="C691" i="83" s="1"/>
  <c r="C724" i="83" s="1"/>
  <c r="C758" i="83" s="1"/>
  <c r="C520" i="83"/>
  <c r="C555" i="83"/>
  <c r="C586" i="83" s="1"/>
  <c r="C617" i="83" s="1"/>
  <c r="C662" i="83" s="1"/>
  <c r="C695" i="83" s="1"/>
  <c r="C728" i="83" s="1"/>
  <c r="C762" i="83" s="1"/>
  <c r="C524" i="83"/>
  <c r="C559" i="83"/>
  <c r="C590" i="83" s="1"/>
  <c r="C621" i="83" s="1"/>
  <c r="C666" i="83" s="1"/>
  <c r="C699" i="83" s="1"/>
  <c r="C732" i="83" s="1"/>
  <c r="C766" i="83" s="1"/>
  <c r="C528" i="83"/>
  <c r="C537" i="84"/>
  <c r="C568" i="84" s="1"/>
  <c r="C599" i="84" s="1"/>
  <c r="C644" i="84" s="1"/>
  <c r="C677" i="84" s="1"/>
  <c r="C710" i="84" s="1"/>
  <c r="C744" i="84" s="1"/>
  <c r="C506" i="84"/>
  <c r="C541" i="84"/>
  <c r="C572" i="84" s="1"/>
  <c r="C603" i="84" s="1"/>
  <c r="C648" i="84" s="1"/>
  <c r="C681" i="84" s="1"/>
  <c r="C714" i="84" s="1"/>
  <c r="C748" i="84" s="1"/>
  <c r="C510" i="84"/>
  <c r="C545" i="84"/>
  <c r="C576" i="84" s="1"/>
  <c r="C607" i="84" s="1"/>
  <c r="C652" i="84" s="1"/>
  <c r="C685" i="84" s="1"/>
  <c r="C718" i="84" s="1"/>
  <c r="C752" i="84" s="1"/>
  <c r="C514" i="84"/>
  <c r="C549" i="84"/>
  <c r="C580" i="84" s="1"/>
  <c r="C611" i="84" s="1"/>
  <c r="C656" i="84" s="1"/>
  <c r="C689" i="84" s="1"/>
  <c r="C722" i="84" s="1"/>
  <c r="C756" i="84" s="1"/>
  <c r="C518" i="84"/>
  <c r="C553" i="84"/>
  <c r="C584" i="84" s="1"/>
  <c r="C615" i="84" s="1"/>
  <c r="C660" i="84" s="1"/>
  <c r="C693" i="84" s="1"/>
  <c r="C726" i="84" s="1"/>
  <c r="C760" i="84" s="1"/>
  <c r="C522" i="84"/>
  <c r="C557" i="84"/>
  <c r="C588" i="84" s="1"/>
  <c r="C619" i="84" s="1"/>
  <c r="C664" i="84" s="1"/>
  <c r="C697" i="84" s="1"/>
  <c r="C730" i="84" s="1"/>
  <c r="C764" i="84" s="1"/>
  <c r="C526" i="84"/>
  <c r="C561" i="84"/>
  <c r="C592" i="84" s="1"/>
  <c r="C623" i="84" s="1"/>
  <c r="C668" i="84" s="1"/>
  <c r="C701" i="84" s="1"/>
  <c r="C734" i="84" s="1"/>
  <c r="C768" i="84" s="1"/>
  <c r="C530" i="84"/>
  <c r="C539" i="87"/>
  <c r="C570" i="87" s="1"/>
  <c r="C601" i="87" s="1"/>
  <c r="C646" i="87" s="1"/>
  <c r="C679" i="87" s="1"/>
  <c r="C712" i="87" s="1"/>
  <c r="C746" i="87" s="1"/>
  <c r="C508" i="87"/>
  <c r="C547" i="87"/>
  <c r="C578" i="87" s="1"/>
  <c r="C609" i="87" s="1"/>
  <c r="C654" i="87" s="1"/>
  <c r="C687" i="87" s="1"/>
  <c r="C720" i="87" s="1"/>
  <c r="C754" i="87" s="1"/>
  <c r="C516" i="87"/>
  <c r="C555" i="87"/>
  <c r="C586" i="87" s="1"/>
  <c r="C617" i="87" s="1"/>
  <c r="C662" i="87" s="1"/>
  <c r="C695" i="87" s="1"/>
  <c r="C728" i="87" s="1"/>
  <c r="C762" i="87" s="1"/>
  <c r="C524" i="87"/>
  <c r="C536" i="81"/>
  <c r="C567" i="81" s="1"/>
  <c r="C598" i="81" s="1"/>
  <c r="C643" i="81" s="1"/>
  <c r="C676" i="81" s="1"/>
  <c r="C709" i="81" s="1"/>
  <c r="C743" i="81" s="1"/>
  <c r="C505" i="81"/>
  <c r="C540" i="81"/>
  <c r="C571" i="81" s="1"/>
  <c r="C602" i="81" s="1"/>
  <c r="C647" i="81" s="1"/>
  <c r="C680" i="81" s="1"/>
  <c r="C713" i="81" s="1"/>
  <c r="C747" i="81" s="1"/>
  <c r="C509" i="81"/>
  <c r="C544" i="81"/>
  <c r="C575" i="81" s="1"/>
  <c r="C606" i="81" s="1"/>
  <c r="C651" i="81" s="1"/>
  <c r="C684" i="81" s="1"/>
  <c r="C717" i="81" s="1"/>
  <c r="C751" i="81" s="1"/>
  <c r="C513" i="81"/>
  <c r="C548" i="81"/>
  <c r="C579" i="81" s="1"/>
  <c r="C610" i="81" s="1"/>
  <c r="C655" i="81" s="1"/>
  <c r="C688" i="81" s="1"/>
  <c r="C721" i="81" s="1"/>
  <c r="C755" i="81" s="1"/>
  <c r="C517" i="81"/>
  <c r="C552" i="81"/>
  <c r="C583" i="81" s="1"/>
  <c r="C614" i="81" s="1"/>
  <c r="C659" i="81" s="1"/>
  <c r="C692" i="81" s="1"/>
  <c r="C725" i="81" s="1"/>
  <c r="C759" i="81" s="1"/>
  <c r="C521" i="81"/>
  <c r="C556" i="81"/>
  <c r="C587" i="81" s="1"/>
  <c r="C618" i="81" s="1"/>
  <c r="C663" i="81" s="1"/>
  <c r="C696" i="81" s="1"/>
  <c r="C729" i="81" s="1"/>
  <c r="C763" i="81" s="1"/>
  <c r="C525" i="81"/>
  <c r="C560" i="81"/>
  <c r="C591" i="81" s="1"/>
  <c r="C622" i="81" s="1"/>
  <c r="C667" i="81" s="1"/>
  <c r="C700" i="81" s="1"/>
  <c r="C733" i="81" s="1"/>
  <c r="C767" i="81" s="1"/>
  <c r="C529" i="81"/>
  <c r="C503" i="82"/>
  <c r="C538" i="82"/>
  <c r="C569" i="82" s="1"/>
  <c r="C600" i="82" s="1"/>
  <c r="C645" i="82" s="1"/>
  <c r="C678" i="82" s="1"/>
  <c r="C711" i="82" s="1"/>
  <c r="C745" i="82" s="1"/>
  <c r="C507" i="82"/>
  <c r="C542" i="82"/>
  <c r="C573" i="82" s="1"/>
  <c r="C604" i="82" s="1"/>
  <c r="C649" i="82" s="1"/>
  <c r="C682" i="82" s="1"/>
  <c r="C715" i="82" s="1"/>
  <c r="C749" i="82" s="1"/>
  <c r="C511" i="82"/>
  <c r="C546" i="82"/>
  <c r="C577" i="82" s="1"/>
  <c r="C608" i="82" s="1"/>
  <c r="C653" i="82" s="1"/>
  <c r="C686" i="82" s="1"/>
  <c r="C719" i="82" s="1"/>
  <c r="C753" i="82" s="1"/>
  <c r="C515" i="82"/>
  <c r="C550" i="82"/>
  <c r="C581" i="82" s="1"/>
  <c r="C612" i="82" s="1"/>
  <c r="C657" i="82" s="1"/>
  <c r="C690" i="82" s="1"/>
  <c r="C723" i="82" s="1"/>
  <c r="C757" i="82" s="1"/>
  <c r="C519" i="82"/>
  <c r="C554" i="82"/>
  <c r="C585" i="82" s="1"/>
  <c r="C616" i="82" s="1"/>
  <c r="C661" i="82" s="1"/>
  <c r="C694" i="82" s="1"/>
  <c r="C727" i="82" s="1"/>
  <c r="C761" i="82" s="1"/>
  <c r="C523" i="82"/>
  <c r="C558" i="82"/>
  <c r="C589" i="82" s="1"/>
  <c r="C620" i="82" s="1"/>
  <c r="C665" i="82" s="1"/>
  <c r="C698" i="82" s="1"/>
  <c r="C731" i="82" s="1"/>
  <c r="C765" i="82" s="1"/>
  <c r="C527" i="82"/>
  <c r="C536" i="83"/>
  <c r="C567" i="83" s="1"/>
  <c r="C598" i="83" s="1"/>
  <c r="C643" i="83" s="1"/>
  <c r="C676" i="83" s="1"/>
  <c r="C709" i="83" s="1"/>
  <c r="C743" i="83" s="1"/>
  <c r="C505" i="83"/>
  <c r="C540" i="83"/>
  <c r="C571" i="83" s="1"/>
  <c r="C602" i="83" s="1"/>
  <c r="C647" i="83" s="1"/>
  <c r="C680" i="83" s="1"/>
  <c r="C713" i="83" s="1"/>
  <c r="C747" i="83" s="1"/>
  <c r="C509" i="83"/>
  <c r="C544" i="83"/>
  <c r="C575" i="83" s="1"/>
  <c r="C606" i="83" s="1"/>
  <c r="C651" i="83" s="1"/>
  <c r="C684" i="83" s="1"/>
  <c r="C717" i="83" s="1"/>
  <c r="C751" i="83" s="1"/>
  <c r="C513" i="83"/>
  <c r="C548" i="83"/>
  <c r="C579" i="83" s="1"/>
  <c r="C610" i="83" s="1"/>
  <c r="C655" i="83" s="1"/>
  <c r="C688" i="83" s="1"/>
  <c r="C721" i="83" s="1"/>
  <c r="C755" i="83" s="1"/>
  <c r="C517" i="83"/>
  <c r="C552" i="83"/>
  <c r="C583" i="83" s="1"/>
  <c r="C614" i="83" s="1"/>
  <c r="C659" i="83" s="1"/>
  <c r="C692" i="83" s="1"/>
  <c r="C725" i="83" s="1"/>
  <c r="C759" i="83" s="1"/>
  <c r="C521" i="83"/>
  <c r="C556" i="83"/>
  <c r="C587" i="83" s="1"/>
  <c r="C618" i="83" s="1"/>
  <c r="C663" i="83" s="1"/>
  <c r="C696" i="83" s="1"/>
  <c r="C729" i="83" s="1"/>
  <c r="C763" i="83" s="1"/>
  <c r="C525" i="83"/>
  <c r="C560" i="83"/>
  <c r="C591" i="83" s="1"/>
  <c r="C622" i="83" s="1"/>
  <c r="C667" i="83" s="1"/>
  <c r="C700" i="83" s="1"/>
  <c r="C733" i="83" s="1"/>
  <c r="C767" i="83" s="1"/>
  <c r="C529" i="83"/>
  <c r="C538" i="84"/>
  <c r="C569" i="84" s="1"/>
  <c r="C600" i="84" s="1"/>
  <c r="C645" i="84" s="1"/>
  <c r="C678" i="84" s="1"/>
  <c r="C711" i="84" s="1"/>
  <c r="C745" i="84" s="1"/>
  <c r="C507" i="84"/>
  <c r="C542" i="84"/>
  <c r="C573" i="84" s="1"/>
  <c r="C604" i="84" s="1"/>
  <c r="C649" i="84" s="1"/>
  <c r="C682" i="84" s="1"/>
  <c r="C715" i="84" s="1"/>
  <c r="C749" i="84" s="1"/>
  <c r="C511" i="84"/>
  <c r="C546" i="84"/>
  <c r="C577" i="84" s="1"/>
  <c r="C608" i="84" s="1"/>
  <c r="C653" i="84" s="1"/>
  <c r="C686" i="84" s="1"/>
  <c r="C719" i="84" s="1"/>
  <c r="C753" i="84" s="1"/>
  <c r="C515" i="84"/>
  <c r="C550" i="84"/>
  <c r="C581" i="84" s="1"/>
  <c r="C612" i="84" s="1"/>
  <c r="C657" i="84" s="1"/>
  <c r="C690" i="84" s="1"/>
  <c r="C723" i="84" s="1"/>
  <c r="C757" i="84" s="1"/>
  <c r="C519" i="84"/>
  <c r="C554" i="84"/>
  <c r="C585" i="84" s="1"/>
  <c r="C616" i="84" s="1"/>
  <c r="C661" i="84" s="1"/>
  <c r="C694" i="84" s="1"/>
  <c r="C727" i="84" s="1"/>
  <c r="C761" i="84" s="1"/>
  <c r="C523" i="84"/>
  <c r="C558" i="84"/>
  <c r="C589" i="84" s="1"/>
  <c r="C620" i="84" s="1"/>
  <c r="C665" i="84" s="1"/>
  <c r="C698" i="84" s="1"/>
  <c r="C731" i="84" s="1"/>
  <c r="C765" i="84" s="1"/>
  <c r="C527" i="84"/>
  <c r="C539" i="85"/>
  <c r="C570" i="85" s="1"/>
  <c r="C601" i="85" s="1"/>
  <c r="C646" i="85" s="1"/>
  <c r="C679" i="85" s="1"/>
  <c r="C712" i="85" s="1"/>
  <c r="C746" i="85" s="1"/>
  <c r="C508" i="85"/>
  <c r="C559" i="85"/>
  <c r="C590" i="85" s="1"/>
  <c r="C621" i="85" s="1"/>
  <c r="C666" i="85" s="1"/>
  <c r="C699" i="85" s="1"/>
  <c r="C732" i="85" s="1"/>
  <c r="C766" i="85" s="1"/>
  <c r="C528" i="85"/>
  <c r="C537" i="86"/>
  <c r="C568" i="86" s="1"/>
  <c r="C599" i="86" s="1"/>
  <c r="C644" i="86" s="1"/>
  <c r="C677" i="86" s="1"/>
  <c r="C710" i="86" s="1"/>
  <c r="C744" i="86" s="1"/>
  <c r="C506" i="86"/>
  <c r="C541" i="86"/>
  <c r="C572" i="86" s="1"/>
  <c r="C603" i="86" s="1"/>
  <c r="C648" i="86" s="1"/>
  <c r="C681" i="86" s="1"/>
  <c r="C714" i="86" s="1"/>
  <c r="C748" i="86" s="1"/>
  <c r="C510" i="86"/>
  <c r="C545" i="86"/>
  <c r="C576" i="86" s="1"/>
  <c r="C607" i="86" s="1"/>
  <c r="C652" i="86" s="1"/>
  <c r="C685" i="86" s="1"/>
  <c r="C718" i="86" s="1"/>
  <c r="C752" i="86" s="1"/>
  <c r="C514" i="86"/>
  <c r="C549" i="86"/>
  <c r="C580" i="86" s="1"/>
  <c r="C611" i="86" s="1"/>
  <c r="C656" i="86" s="1"/>
  <c r="C689" i="86" s="1"/>
  <c r="C722" i="86" s="1"/>
  <c r="C756" i="86" s="1"/>
  <c r="C518" i="86"/>
  <c r="C553" i="86"/>
  <c r="C584" i="86" s="1"/>
  <c r="C615" i="86" s="1"/>
  <c r="C660" i="86" s="1"/>
  <c r="C693" i="86" s="1"/>
  <c r="C726" i="86" s="1"/>
  <c r="C760" i="86" s="1"/>
  <c r="C522" i="86"/>
  <c r="C557" i="86"/>
  <c r="C588" i="86" s="1"/>
  <c r="C619" i="86" s="1"/>
  <c r="C664" i="86" s="1"/>
  <c r="C697" i="86" s="1"/>
  <c r="C730" i="86" s="1"/>
  <c r="C764" i="86" s="1"/>
  <c r="C526" i="86"/>
  <c r="C561" i="86"/>
  <c r="C592" i="86" s="1"/>
  <c r="C623" i="86" s="1"/>
  <c r="C668" i="86" s="1"/>
  <c r="C701" i="86" s="1"/>
  <c r="C734" i="86" s="1"/>
  <c r="C768" i="86" s="1"/>
  <c r="C530" i="86"/>
  <c r="C543" i="87"/>
  <c r="C574" i="87" s="1"/>
  <c r="C605" i="87" s="1"/>
  <c r="C650" i="87" s="1"/>
  <c r="C683" i="87" s="1"/>
  <c r="C716" i="87" s="1"/>
  <c r="C750" i="87" s="1"/>
  <c r="C512" i="87"/>
  <c r="C551" i="87"/>
  <c r="C582" i="87" s="1"/>
  <c r="C613" i="87" s="1"/>
  <c r="C658" i="87" s="1"/>
  <c r="C691" i="87" s="1"/>
  <c r="C724" i="87" s="1"/>
  <c r="C758" i="87" s="1"/>
  <c r="C520" i="87"/>
  <c r="C559" i="87"/>
  <c r="C590" i="87" s="1"/>
  <c r="C621" i="87" s="1"/>
  <c r="C666" i="87" s="1"/>
  <c r="C699" i="87" s="1"/>
  <c r="C732" i="87" s="1"/>
  <c r="C766" i="87" s="1"/>
  <c r="C528" i="87"/>
  <c r="C536" i="85"/>
  <c r="C567" i="85" s="1"/>
  <c r="C598" i="85" s="1"/>
  <c r="C643" i="85" s="1"/>
  <c r="C676" i="85" s="1"/>
  <c r="C709" i="85" s="1"/>
  <c r="C743" i="85" s="1"/>
  <c r="C505" i="85"/>
  <c r="C540" i="85"/>
  <c r="C571" i="85" s="1"/>
  <c r="C602" i="85" s="1"/>
  <c r="C647" i="85" s="1"/>
  <c r="C680" i="85" s="1"/>
  <c r="C713" i="85" s="1"/>
  <c r="C747" i="85" s="1"/>
  <c r="C509" i="85"/>
  <c r="C544" i="85"/>
  <c r="C575" i="85" s="1"/>
  <c r="C606" i="85" s="1"/>
  <c r="C651" i="85" s="1"/>
  <c r="C684" i="85" s="1"/>
  <c r="C717" i="85" s="1"/>
  <c r="C751" i="85" s="1"/>
  <c r="C513" i="85"/>
  <c r="C548" i="85"/>
  <c r="C579" i="85" s="1"/>
  <c r="C610" i="85" s="1"/>
  <c r="C655" i="85" s="1"/>
  <c r="C688" i="85" s="1"/>
  <c r="C721" i="85" s="1"/>
  <c r="C755" i="85" s="1"/>
  <c r="C517" i="85"/>
  <c r="C552" i="85"/>
  <c r="C583" i="85" s="1"/>
  <c r="C614" i="85" s="1"/>
  <c r="C659" i="85" s="1"/>
  <c r="C692" i="85" s="1"/>
  <c r="C725" i="85" s="1"/>
  <c r="C759" i="85" s="1"/>
  <c r="C521" i="85"/>
  <c r="C556" i="85"/>
  <c r="C587" i="85" s="1"/>
  <c r="C618" i="85" s="1"/>
  <c r="C663" i="85" s="1"/>
  <c r="C696" i="85" s="1"/>
  <c r="C729" i="85" s="1"/>
  <c r="C763" i="85" s="1"/>
  <c r="C525" i="85"/>
  <c r="C560" i="85"/>
  <c r="C591" i="85" s="1"/>
  <c r="C622" i="85" s="1"/>
  <c r="C667" i="85" s="1"/>
  <c r="C700" i="85" s="1"/>
  <c r="C733" i="85" s="1"/>
  <c r="C767" i="85" s="1"/>
  <c r="C529" i="85"/>
  <c r="C538" i="86"/>
  <c r="C569" i="86" s="1"/>
  <c r="C600" i="86" s="1"/>
  <c r="C645" i="86" s="1"/>
  <c r="C678" i="86" s="1"/>
  <c r="C711" i="86" s="1"/>
  <c r="C745" i="86" s="1"/>
  <c r="C507" i="86"/>
  <c r="C542" i="86"/>
  <c r="C573" i="86" s="1"/>
  <c r="C604" i="86" s="1"/>
  <c r="C649" i="86" s="1"/>
  <c r="C682" i="86" s="1"/>
  <c r="C715" i="86" s="1"/>
  <c r="C749" i="86" s="1"/>
  <c r="C511" i="86"/>
  <c r="C546" i="86"/>
  <c r="C577" i="86" s="1"/>
  <c r="C608" i="86" s="1"/>
  <c r="C653" i="86" s="1"/>
  <c r="C686" i="86" s="1"/>
  <c r="C719" i="86" s="1"/>
  <c r="C753" i="86" s="1"/>
  <c r="C515" i="86"/>
  <c r="C550" i="86"/>
  <c r="C581" i="86" s="1"/>
  <c r="C612" i="86" s="1"/>
  <c r="C657" i="86" s="1"/>
  <c r="C690" i="86" s="1"/>
  <c r="C723" i="86" s="1"/>
  <c r="C757" i="86" s="1"/>
  <c r="C519" i="86"/>
  <c r="C554" i="86"/>
  <c r="C585" i="86" s="1"/>
  <c r="C616" i="86" s="1"/>
  <c r="C661" i="86" s="1"/>
  <c r="C694" i="86" s="1"/>
  <c r="C727" i="86" s="1"/>
  <c r="C761" i="86" s="1"/>
  <c r="C523" i="86"/>
  <c r="C558" i="86"/>
  <c r="C589" i="86" s="1"/>
  <c r="C620" i="86" s="1"/>
  <c r="C665" i="86" s="1"/>
  <c r="C698" i="86" s="1"/>
  <c r="C731" i="86" s="1"/>
  <c r="C765" i="86" s="1"/>
  <c r="C527" i="86"/>
  <c r="C536" i="87"/>
  <c r="C567" i="87" s="1"/>
  <c r="C598" i="87" s="1"/>
  <c r="C643" i="87" s="1"/>
  <c r="C676" i="87" s="1"/>
  <c r="C709" i="87" s="1"/>
  <c r="C743" i="87" s="1"/>
  <c r="C505" i="87"/>
  <c r="C540" i="87"/>
  <c r="C571" i="87" s="1"/>
  <c r="C602" i="87" s="1"/>
  <c r="C647" i="87" s="1"/>
  <c r="C680" i="87" s="1"/>
  <c r="C713" i="87" s="1"/>
  <c r="C747" i="87" s="1"/>
  <c r="C509" i="87"/>
  <c r="C544" i="87"/>
  <c r="C575" i="87" s="1"/>
  <c r="C606" i="87" s="1"/>
  <c r="C651" i="87" s="1"/>
  <c r="C684" i="87" s="1"/>
  <c r="C717" i="87" s="1"/>
  <c r="C751" i="87" s="1"/>
  <c r="C513" i="87"/>
  <c r="C548" i="87"/>
  <c r="C579" i="87" s="1"/>
  <c r="C610" i="87" s="1"/>
  <c r="C655" i="87" s="1"/>
  <c r="C688" i="87" s="1"/>
  <c r="C721" i="87" s="1"/>
  <c r="C755" i="87" s="1"/>
  <c r="C517" i="87"/>
  <c r="C552" i="87"/>
  <c r="C583" i="87" s="1"/>
  <c r="C614" i="87" s="1"/>
  <c r="C659" i="87" s="1"/>
  <c r="C692" i="87" s="1"/>
  <c r="C725" i="87" s="1"/>
  <c r="C759" i="87" s="1"/>
  <c r="C521" i="87"/>
  <c r="C556" i="87"/>
  <c r="C587" i="87" s="1"/>
  <c r="C618" i="87" s="1"/>
  <c r="C663" i="87" s="1"/>
  <c r="C696" i="87" s="1"/>
  <c r="C729" i="87" s="1"/>
  <c r="C763" i="87" s="1"/>
  <c r="C525" i="87"/>
  <c r="C560" i="87"/>
  <c r="C591" i="87" s="1"/>
  <c r="C622" i="87" s="1"/>
  <c r="C667" i="87" s="1"/>
  <c r="C700" i="87" s="1"/>
  <c r="C733" i="87" s="1"/>
  <c r="C767" i="87" s="1"/>
  <c r="C529" i="87"/>
  <c r="C555" i="85"/>
  <c r="C586" i="85" s="1"/>
  <c r="C617" i="85" s="1"/>
  <c r="C662" i="85" s="1"/>
  <c r="C695" i="85" s="1"/>
  <c r="C728" i="85" s="1"/>
  <c r="C762" i="85" s="1"/>
  <c r="C524" i="85"/>
  <c r="C539" i="82"/>
  <c r="C570" i="82" s="1"/>
  <c r="C601" i="82" s="1"/>
  <c r="C646" i="82" s="1"/>
  <c r="C679" i="82" s="1"/>
  <c r="C712" i="82" s="1"/>
  <c r="C746" i="82" s="1"/>
  <c r="C508" i="82"/>
  <c r="C543" i="82"/>
  <c r="C574" i="82" s="1"/>
  <c r="C605" i="82" s="1"/>
  <c r="C650" i="82" s="1"/>
  <c r="C683" i="82" s="1"/>
  <c r="C716" i="82" s="1"/>
  <c r="C750" i="82" s="1"/>
  <c r="C512" i="82"/>
  <c r="C547" i="82"/>
  <c r="C578" i="82" s="1"/>
  <c r="C609" i="82" s="1"/>
  <c r="C654" i="82" s="1"/>
  <c r="C687" i="82" s="1"/>
  <c r="C720" i="82" s="1"/>
  <c r="C754" i="82" s="1"/>
  <c r="C516" i="82"/>
  <c r="C551" i="82"/>
  <c r="C582" i="82" s="1"/>
  <c r="C613" i="82" s="1"/>
  <c r="C658" i="82" s="1"/>
  <c r="C691" i="82" s="1"/>
  <c r="C724" i="82" s="1"/>
  <c r="C758" i="82" s="1"/>
  <c r="C520" i="82"/>
  <c r="C555" i="82"/>
  <c r="C586" i="82" s="1"/>
  <c r="C617" i="82" s="1"/>
  <c r="C662" i="82" s="1"/>
  <c r="C695" i="82" s="1"/>
  <c r="C728" i="82" s="1"/>
  <c r="C762" i="82" s="1"/>
  <c r="C524" i="82"/>
  <c r="C559" i="82"/>
  <c r="C590" i="82" s="1"/>
  <c r="C621" i="82" s="1"/>
  <c r="C666" i="82" s="1"/>
  <c r="C699" i="82" s="1"/>
  <c r="C732" i="82" s="1"/>
  <c r="C766" i="82" s="1"/>
  <c r="C528" i="82"/>
  <c r="C537" i="83"/>
  <c r="C568" i="83" s="1"/>
  <c r="C599" i="83" s="1"/>
  <c r="C644" i="83" s="1"/>
  <c r="C677" i="83" s="1"/>
  <c r="C710" i="83" s="1"/>
  <c r="C744" i="83" s="1"/>
  <c r="C506" i="83"/>
  <c r="C541" i="83"/>
  <c r="C572" i="83" s="1"/>
  <c r="C603" i="83" s="1"/>
  <c r="C648" i="83" s="1"/>
  <c r="C681" i="83" s="1"/>
  <c r="C714" i="83" s="1"/>
  <c r="C748" i="83" s="1"/>
  <c r="C510" i="83"/>
  <c r="C545" i="83"/>
  <c r="C576" i="83" s="1"/>
  <c r="C607" i="83" s="1"/>
  <c r="C652" i="83" s="1"/>
  <c r="C685" i="83" s="1"/>
  <c r="C718" i="83" s="1"/>
  <c r="C752" i="83" s="1"/>
  <c r="C514" i="83"/>
  <c r="C549" i="83"/>
  <c r="C580" i="83" s="1"/>
  <c r="C611" i="83" s="1"/>
  <c r="C656" i="83" s="1"/>
  <c r="C689" i="83" s="1"/>
  <c r="C722" i="83" s="1"/>
  <c r="C756" i="83" s="1"/>
  <c r="C518" i="83"/>
  <c r="C553" i="83"/>
  <c r="C584" i="83" s="1"/>
  <c r="C615" i="83" s="1"/>
  <c r="C660" i="83" s="1"/>
  <c r="C693" i="83" s="1"/>
  <c r="C726" i="83" s="1"/>
  <c r="C760" i="83" s="1"/>
  <c r="C522" i="83"/>
  <c r="C557" i="83"/>
  <c r="C588" i="83" s="1"/>
  <c r="C619" i="83" s="1"/>
  <c r="C664" i="83" s="1"/>
  <c r="C697" i="83" s="1"/>
  <c r="C730" i="83" s="1"/>
  <c r="C764" i="83" s="1"/>
  <c r="C526" i="83"/>
  <c r="C561" i="83"/>
  <c r="C592" i="83" s="1"/>
  <c r="C623" i="83" s="1"/>
  <c r="C668" i="83" s="1"/>
  <c r="C701" i="83" s="1"/>
  <c r="C734" i="83" s="1"/>
  <c r="C768" i="83" s="1"/>
  <c r="C530" i="83"/>
  <c r="C539" i="84"/>
  <c r="C570" i="84" s="1"/>
  <c r="C601" i="84" s="1"/>
  <c r="C646" i="84" s="1"/>
  <c r="C679" i="84" s="1"/>
  <c r="C712" i="84" s="1"/>
  <c r="C746" i="84" s="1"/>
  <c r="C508" i="84"/>
  <c r="C543" i="84"/>
  <c r="C574" i="84" s="1"/>
  <c r="C605" i="84" s="1"/>
  <c r="C650" i="84" s="1"/>
  <c r="C683" i="84" s="1"/>
  <c r="C716" i="84" s="1"/>
  <c r="C750" i="84" s="1"/>
  <c r="C512" i="84"/>
  <c r="C547" i="84"/>
  <c r="C578" i="84" s="1"/>
  <c r="C609" i="84" s="1"/>
  <c r="C654" i="84" s="1"/>
  <c r="C687" i="84" s="1"/>
  <c r="C720" i="84" s="1"/>
  <c r="C754" i="84" s="1"/>
  <c r="C516" i="84"/>
  <c r="C551" i="84"/>
  <c r="C582" i="84" s="1"/>
  <c r="C613" i="84" s="1"/>
  <c r="C658" i="84" s="1"/>
  <c r="C691" i="84" s="1"/>
  <c r="C724" i="84" s="1"/>
  <c r="C758" i="84" s="1"/>
  <c r="C520" i="84"/>
  <c r="C555" i="84"/>
  <c r="C586" i="84" s="1"/>
  <c r="C617" i="84" s="1"/>
  <c r="C662" i="84" s="1"/>
  <c r="C695" i="84" s="1"/>
  <c r="C728" i="84" s="1"/>
  <c r="C762" i="84" s="1"/>
  <c r="C524" i="84"/>
  <c r="C559" i="84"/>
  <c r="C590" i="84" s="1"/>
  <c r="C621" i="84" s="1"/>
  <c r="C666" i="84" s="1"/>
  <c r="C699" i="84" s="1"/>
  <c r="C732" i="84" s="1"/>
  <c r="C766" i="84" s="1"/>
  <c r="C528" i="84"/>
  <c r="T1524" i="89"/>
  <c r="T1520" i="89"/>
  <c r="C551" i="85"/>
  <c r="C582" i="85" s="1"/>
  <c r="C613" i="85" s="1"/>
  <c r="C658" i="85" s="1"/>
  <c r="C691" i="85" s="1"/>
  <c r="C724" i="85" s="1"/>
  <c r="C758" i="85" s="1"/>
  <c r="C520" i="85"/>
  <c r="C537" i="81"/>
  <c r="C568" i="81" s="1"/>
  <c r="C599" i="81" s="1"/>
  <c r="C644" i="81" s="1"/>
  <c r="C677" i="81" s="1"/>
  <c r="C710" i="81" s="1"/>
  <c r="C744" i="81" s="1"/>
  <c r="C506" i="81"/>
  <c r="C549" i="81"/>
  <c r="C580" i="81" s="1"/>
  <c r="C611" i="81" s="1"/>
  <c r="C656" i="81" s="1"/>
  <c r="C689" i="81" s="1"/>
  <c r="C722" i="81" s="1"/>
  <c r="C756" i="81" s="1"/>
  <c r="C518" i="81"/>
  <c r="C561" i="81"/>
  <c r="C592" i="81" s="1"/>
  <c r="C623" i="81" s="1"/>
  <c r="C668" i="81" s="1"/>
  <c r="C701" i="81" s="1"/>
  <c r="C734" i="81" s="1"/>
  <c r="C768" i="81" s="1"/>
  <c r="C530" i="81"/>
  <c r="C541" i="85"/>
  <c r="C572" i="85" s="1"/>
  <c r="C603" i="85" s="1"/>
  <c r="C648" i="85" s="1"/>
  <c r="C681" i="85" s="1"/>
  <c r="C714" i="85" s="1"/>
  <c r="C748" i="85" s="1"/>
  <c r="C510" i="85"/>
  <c r="C545" i="85"/>
  <c r="C576" i="85" s="1"/>
  <c r="C607" i="85" s="1"/>
  <c r="C652" i="85" s="1"/>
  <c r="C685" i="85" s="1"/>
  <c r="C718" i="85" s="1"/>
  <c r="C752" i="85" s="1"/>
  <c r="C514" i="85"/>
  <c r="C549" i="85"/>
  <c r="C580" i="85" s="1"/>
  <c r="C611" i="85" s="1"/>
  <c r="C656" i="85" s="1"/>
  <c r="C689" i="85" s="1"/>
  <c r="C722" i="85" s="1"/>
  <c r="C756" i="85" s="1"/>
  <c r="C518" i="85"/>
  <c r="C553" i="85"/>
  <c r="C584" i="85" s="1"/>
  <c r="C615" i="85" s="1"/>
  <c r="C660" i="85" s="1"/>
  <c r="C693" i="85" s="1"/>
  <c r="C726" i="85" s="1"/>
  <c r="C760" i="85" s="1"/>
  <c r="C522" i="85"/>
  <c r="C557" i="85"/>
  <c r="C588" i="85" s="1"/>
  <c r="C619" i="85" s="1"/>
  <c r="C664" i="85" s="1"/>
  <c r="C697" i="85" s="1"/>
  <c r="C730" i="85" s="1"/>
  <c r="C764" i="85" s="1"/>
  <c r="C526" i="85"/>
  <c r="C561" i="85"/>
  <c r="C592" i="85" s="1"/>
  <c r="C623" i="85" s="1"/>
  <c r="C668" i="85" s="1"/>
  <c r="C701" i="85" s="1"/>
  <c r="C734" i="85" s="1"/>
  <c r="C768" i="85" s="1"/>
  <c r="C530" i="85"/>
  <c r="C535" i="86"/>
  <c r="C566" i="86" s="1"/>
  <c r="C597" i="86" s="1"/>
  <c r="C642" i="86" s="1"/>
  <c r="C675" i="86" s="1"/>
  <c r="C708" i="86" s="1"/>
  <c r="C742" i="86" s="1"/>
  <c r="C504" i="86"/>
  <c r="C539" i="86"/>
  <c r="C570" i="86" s="1"/>
  <c r="C601" i="86" s="1"/>
  <c r="C646" i="86" s="1"/>
  <c r="C679" i="86" s="1"/>
  <c r="C712" i="86" s="1"/>
  <c r="C746" i="86" s="1"/>
  <c r="C508" i="86"/>
  <c r="C543" i="86"/>
  <c r="C574" i="86" s="1"/>
  <c r="C605" i="86" s="1"/>
  <c r="C650" i="86" s="1"/>
  <c r="C683" i="86" s="1"/>
  <c r="C716" i="86" s="1"/>
  <c r="C750" i="86" s="1"/>
  <c r="C512" i="86"/>
  <c r="C547" i="86"/>
  <c r="C578" i="86" s="1"/>
  <c r="C609" i="86" s="1"/>
  <c r="C654" i="86" s="1"/>
  <c r="C687" i="86" s="1"/>
  <c r="C720" i="86" s="1"/>
  <c r="C754" i="86" s="1"/>
  <c r="C516" i="86"/>
  <c r="C551" i="86"/>
  <c r="C582" i="86" s="1"/>
  <c r="C613" i="86" s="1"/>
  <c r="C658" i="86" s="1"/>
  <c r="C691" i="86" s="1"/>
  <c r="C724" i="86" s="1"/>
  <c r="C758" i="86" s="1"/>
  <c r="C520" i="86"/>
  <c r="C555" i="86"/>
  <c r="C586" i="86" s="1"/>
  <c r="C617" i="86" s="1"/>
  <c r="C662" i="86" s="1"/>
  <c r="C695" i="86" s="1"/>
  <c r="C728" i="86" s="1"/>
  <c r="C762" i="86" s="1"/>
  <c r="C524" i="86"/>
  <c r="C559" i="86"/>
  <c r="C590" i="86" s="1"/>
  <c r="C621" i="86" s="1"/>
  <c r="C666" i="86" s="1"/>
  <c r="C699" i="86" s="1"/>
  <c r="C732" i="86" s="1"/>
  <c r="C766" i="86" s="1"/>
  <c r="C528" i="86"/>
  <c r="C537" i="87"/>
  <c r="C568" i="87" s="1"/>
  <c r="C599" i="87" s="1"/>
  <c r="C644" i="87" s="1"/>
  <c r="C677" i="87" s="1"/>
  <c r="C710" i="87" s="1"/>
  <c r="C744" i="87" s="1"/>
  <c r="C506" i="87"/>
  <c r="C541" i="87"/>
  <c r="C572" i="87" s="1"/>
  <c r="C603" i="87" s="1"/>
  <c r="C648" i="87" s="1"/>
  <c r="C681" i="87" s="1"/>
  <c r="C714" i="87" s="1"/>
  <c r="C748" i="87" s="1"/>
  <c r="C510" i="87"/>
  <c r="C545" i="87"/>
  <c r="C576" i="87" s="1"/>
  <c r="C607" i="87" s="1"/>
  <c r="C652" i="87" s="1"/>
  <c r="C685" i="87" s="1"/>
  <c r="C718" i="87" s="1"/>
  <c r="C752" i="87" s="1"/>
  <c r="C514" i="87"/>
  <c r="C549" i="87"/>
  <c r="C580" i="87" s="1"/>
  <c r="C611" i="87" s="1"/>
  <c r="C656" i="87" s="1"/>
  <c r="C689" i="87" s="1"/>
  <c r="C722" i="87" s="1"/>
  <c r="C756" i="87" s="1"/>
  <c r="C518" i="87"/>
  <c r="C553" i="87"/>
  <c r="C584" i="87" s="1"/>
  <c r="C615" i="87" s="1"/>
  <c r="C660" i="87" s="1"/>
  <c r="C693" i="87" s="1"/>
  <c r="C726" i="87" s="1"/>
  <c r="C760" i="87" s="1"/>
  <c r="C522" i="87"/>
  <c r="C557" i="87"/>
  <c r="C588" i="87" s="1"/>
  <c r="C619" i="87" s="1"/>
  <c r="C664" i="87" s="1"/>
  <c r="C697" i="87" s="1"/>
  <c r="C730" i="87" s="1"/>
  <c r="C764" i="87" s="1"/>
  <c r="C526" i="87"/>
  <c r="C561" i="87"/>
  <c r="C592" i="87" s="1"/>
  <c r="C623" i="87" s="1"/>
  <c r="C668" i="87" s="1"/>
  <c r="C701" i="87" s="1"/>
  <c r="C734" i="87" s="1"/>
  <c r="C768" i="87" s="1"/>
  <c r="C530" i="87"/>
  <c r="S1600" i="89"/>
  <c r="C543" i="85"/>
  <c r="C574" i="85" s="1"/>
  <c r="C605" i="85" s="1"/>
  <c r="C650" i="85" s="1"/>
  <c r="C683" i="85" s="1"/>
  <c r="C716" i="85" s="1"/>
  <c r="C750" i="85" s="1"/>
  <c r="C512" i="85"/>
  <c r="C541" i="81"/>
  <c r="C572" i="81" s="1"/>
  <c r="C603" i="81" s="1"/>
  <c r="C648" i="81" s="1"/>
  <c r="C681" i="81" s="1"/>
  <c r="C714" i="81" s="1"/>
  <c r="C748" i="81" s="1"/>
  <c r="C510" i="81"/>
  <c r="C553" i="81"/>
  <c r="C584" i="81" s="1"/>
  <c r="C615" i="81" s="1"/>
  <c r="C660" i="81" s="1"/>
  <c r="C693" i="81" s="1"/>
  <c r="C726" i="81" s="1"/>
  <c r="C760" i="81" s="1"/>
  <c r="C522" i="81"/>
  <c r="C537" i="85"/>
  <c r="C568" i="85" s="1"/>
  <c r="C599" i="85" s="1"/>
  <c r="C644" i="85" s="1"/>
  <c r="C677" i="85" s="1"/>
  <c r="C710" i="85" s="1"/>
  <c r="C744" i="85" s="1"/>
  <c r="C506" i="85"/>
  <c r="C538" i="81"/>
  <c r="C569" i="81" s="1"/>
  <c r="C600" i="81" s="1"/>
  <c r="C645" i="81" s="1"/>
  <c r="C678" i="81" s="1"/>
  <c r="C711" i="81" s="1"/>
  <c r="C745" i="81" s="1"/>
  <c r="C507" i="81"/>
  <c r="C542" i="81"/>
  <c r="C573" i="81" s="1"/>
  <c r="C604" i="81" s="1"/>
  <c r="C649" i="81" s="1"/>
  <c r="C682" i="81" s="1"/>
  <c r="C715" i="81" s="1"/>
  <c r="C749" i="81" s="1"/>
  <c r="C511" i="81"/>
  <c r="C546" i="81"/>
  <c r="C577" i="81" s="1"/>
  <c r="C608" i="81" s="1"/>
  <c r="C653" i="81" s="1"/>
  <c r="C686" i="81" s="1"/>
  <c r="C719" i="81" s="1"/>
  <c r="C753" i="81" s="1"/>
  <c r="C515" i="81"/>
  <c r="C550" i="81"/>
  <c r="C581" i="81" s="1"/>
  <c r="C612" i="81" s="1"/>
  <c r="C657" i="81" s="1"/>
  <c r="C690" i="81" s="1"/>
  <c r="C723" i="81" s="1"/>
  <c r="C757" i="81" s="1"/>
  <c r="C519" i="81"/>
  <c r="C554" i="81"/>
  <c r="C585" i="81" s="1"/>
  <c r="C616" i="81" s="1"/>
  <c r="C661" i="81" s="1"/>
  <c r="C694" i="81" s="1"/>
  <c r="C727" i="81" s="1"/>
  <c r="C761" i="81" s="1"/>
  <c r="C523" i="81"/>
  <c r="C558" i="81"/>
  <c r="C589" i="81" s="1"/>
  <c r="C620" i="81" s="1"/>
  <c r="C665" i="81" s="1"/>
  <c r="C698" i="81" s="1"/>
  <c r="C731" i="81" s="1"/>
  <c r="C765" i="81" s="1"/>
  <c r="C527" i="81"/>
  <c r="C536" i="82"/>
  <c r="C567" i="82" s="1"/>
  <c r="C598" i="82" s="1"/>
  <c r="C643" i="82" s="1"/>
  <c r="C676" i="82" s="1"/>
  <c r="C709" i="82" s="1"/>
  <c r="C743" i="82" s="1"/>
  <c r="C505" i="82"/>
  <c r="C540" i="82"/>
  <c r="C571" i="82" s="1"/>
  <c r="C602" i="82" s="1"/>
  <c r="C647" i="82" s="1"/>
  <c r="C680" i="82" s="1"/>
  <c r="C713" i="82" s="1"/>
  <c r="C747" i="82" s="1"/>
  <c r="C509" i="82"/>
  <c r="C544" i="82"/>
  <c r="C575" i="82" s="1"/>
  <c r="C606" i="82" s="1"/>
  <c r="C651" i="82" s="1"/>
  <c r="C684" i="82" s="1"/>
  <c r="C717" i="82" s="1"/>
  <c r="C751" i="82" s="1"/>
  <c r="C513" i="82"/>
  <c r="C548" i="82"/>
  <c r="C579" i="82" s="1"/>
  <c r="C610" i="82" s="1"/>
  <c r="C655" i="82" s="1"/>
  <c r="C688" i="82" s="1"/>
  <c r="C721" i="82" s="1"/>
  <c r="C755" i="82" s="1"/>
  <c r="C517" i="82"/>
  <c r="C552" i="82"/>
  <c r="C583" i="82" s="1"/>
  <c r="C614" i="82" s="1"/>
  <c r="C659" i="82" s="1"/>
  <c r="C692" i="82" s="1"/>
  <c r="C725" i="82" s="1"/>
  <c r="C759" i="82" s="1"/>
  <c r="C521" i="82"/>
  <c r="C556" i="82"/>
  <c r="C587" i="82" s="1"/>
  <c r="C618" i="82" s="1"/>
  <c r="C663" i="82" s="1"/>
  <c r="C696" i="82" s="1"/>
  <c r="C729" i="82" s="1"/>
  <c r="C763" i="82" s="1"/>
  <c r="C525" i="82"/>
  <c r="C560" i="82"/>
  <c r="C591" i="82" s="1"/>
  <c r="C622" i="82" s="1"/>
  <c r="C667" i="82" s="1"/>
  <c r="C700" i="82" s="1"/>
  <c r="C733" i="82" s="1"/>
  <c r="C767" i="82" s="1"/>
  <c r="C529" i="82"/>
  <c r="C538" i="83"/>
  <c r="C569" i="83" s="1"/>
  <c r="C600" i="83" s="1"/>
  <c r="C645" i="83" s="1"/>
  <c r="C678" i="83" s="1"/>
  <c r="C711" i="83" s="1"/>
  <c r="C745" i="83" s="1"/>
  <c r="C507" i="83"/>
  <c r="C542" i="83"/>
  <c r="C573" i="83" s="1"/>
  <c r="C604" i="83" s="1"/>
  <c r="C649" i="83" s="1"/>
  <c r="C682" i="83" s="1"/>
  <c r="C715" i="83" s="1"/>
  <c r="C749" i="83" s="1"/>
  <c r="C511" i="83"/>
  <c r="C546" i="83"/>
  <c r="C577" i="83" s="1"/>
  <c r="C608" i="83" s="1"/>
  <c r="C653" i="83" s="1"/>
  <c r="C686" i="83" s="1"/>
  <c r="C719" i="83" s="1"/>
  <c r="C753" i="83" s="1"/>
  <c r="C515" i="83"/>
  <c r="C550" i="83"/>
  <c r="C581" i="83" s="1"/>
  <c r="C612" i="83" s="1"/>
  <c r="C657" i="83" s="1"/>
  <c r="C690" i="83" s="1"/>
  <c r="C723" i="83" s="1"/>
  <c r="C757" i="83" s="1"/>
  <c r="C519" i="83"/>
  <c r="C554" i="83"/>
  <c r="C585" i="83" s="1"/>
  <c r="C616" i="83" s="1"/>
  <c r="C661" i="83" s="1"/>
  <c r="C694" i="83" s="1"/>
  <c r="C727" i="83" s="1"/>
  <c r="C761" i="83" s="1"/>
  <c r="C523" i="83"/>
  <c r="C558" i="83"/>
  <c r="C589" i="83" s="1"/>
  <c r="C620" i="83" s="1"/>
  <c r="C665" i="83" s="1"/>
  <c r="C698" i="83" s="1"/>
  <c r="C731" i="83" s="1"/>
  <c r="C765" i="83" s="1"/>
  <c r="C527" i="83"/>
  <c r="C532" i="84"/>
  <c r="C563" i="84" s="1"/>
  <c r="C594" i="84" s="1"/>
  <c r="C639" i="84" s="1"/>
  <c r="C672" i="84" s="1"/>
  <c r="C705" i="84" s="1"/>
  <c r="C739" i="84" s="1"/>
  <c r="C501" i="84"/>
  <c r="C536" i="84"/>
  <c r="C567" i="84" s="1"/>
  <c r="C598" i="84" s="1"/>
  <c r="C643" i="84" s="1"/>
  <c r="C676" i="84" s="1"/>
  <c r="C709" i="84" s="1"/>
  <c r="C743" i="84" s="1"/>
  <c r="C505" i="84"/>
  <c r="C540" i="84"/>
  <c r="C571" i="84" s="1"/>
  <c r="C602" i="84" s="1"/>
  <c r="C647" i="84" s="1"/>
  <c r="C680" i="84" s="1"/>
  <c r="C713" i="84" s="1"/>
  <c r="C747" i="84" s="1"/>
  <c r="C509" i="84"/>
  <c r="C544" i="84"/>
  <c r="C575" i="84" s="1"/>
  <c r="C606" i="84" s="1"/>
  <c r="C651" i="84" s="1"/>
  <c r="C684" i="84" s="1"/>
  <c r="C717" i="84" s="1"/>
  <c r="C751" i="84" s="1"/>
  <c r="C513" i="84"/>
  <c r="C548" i="84"/>
  <c r="C579" i="84" s="1"/>
  <c r="C610" i="84" s="1"/>
  <c r="C655" i="84" s="1"/>
  <c r="C688" i="84" s="1"/>
  <c r="C721" i="84" s="1"/>
  <c r="C755" i="84" s="1"/>
  <c r="C517" i="84"/>
  <c r="C552" i="84"/>
  <c r="C583" i="84" s="1"/>
  <c r="C614" i="84" s="1"/>
  <c r="C659" i="84" s="1"/>
  <c r="C692" i="84" s="1"/>
  <c r="C725" i="84" s="1"/>
  <c r="C759" i="84" s="1"/>
  <c r="C521" i="84"/>
  <c r="C556" i="84"/>
  <c r="C587" i="84" s="1"/>
  <c r="C618" i="84" s="1"/>
  <c r="C663" i="84" s="1"/>
  <c r="C696" i="84" s="1"/>
  <c r="C729" i="84" s="1"/>
  <c r="C763" i="84" s="1"/>
  <c r="C525" i="84"/>
  <c r="C560" i="84"/>
  <c r="C591" i="84" s="1"/>
  <c r="C622" i="84" s="1"/>
  <c r="C667" i="84" s="1"/>
  <c r="C700" i="84" s="1"/>
  <c r="C733" i="84" s="1"/>
  <c r="C767" i="84" s="1"/>
  <c r="C529" i="84"/>
  <c r="T1521" i="89"/>
  <c r="T1499" i="89"/>
  <c r="C547" i="85"/>
  <c r="C578" i="85" s="1"/>
  <c r="C609" i="85" s="1"/>
  <c r="C654" i="85" s="1"/>
  <c r="C687" i="85" s="1"/>
  <c r="C720" i="85" s="1"/>
  <c r="C754" i="85" s="1"/>
  <c r="C516" i="85"/>
  <c r="C533" i="86"/>
  <c r="C564" i="86" s="1"/>
  <c r="C595" i="86" s="1"/>
  <c r="C640" i="86" s="1"/>
  <c r="C673" i="86" s="1"/>
  <c r="C706" i="86" s="1"/>
  <c r="C740" i="86" s="1"/>
  <c r="C502" i="86"/>
  <c r="C545" i="81"/>
  <c r="C576" i="81" s="1"/>
  <c r="C607" i="81" s="1"/>
  <c r="C652" i="81" s="1"/>
  <c r="C685" i="81" s="1"/>
  <c r="C718" i="81" s="1"/>
  <c r="C752" i="81" s="1"/>
  <c r="C514" i="81"/>
  <c r="C557" i="81"/>
  <c r="C588" i="81" s="1"/>
  <c r="C619" i="81" s="1"/>
  <c r="C664" i="81" s="1"/>
  <c r="C697" i="81" s="1"/>
  <c r="C730" i="81" s="1"/>
  <c r="C764" i="81" s="1"/>
  <c r="C526" i="81"/>
  <c r="C538" i="85"/>
  <c r="C569" i="85" s="1"/>
  <c r="C600" i="85" s="1"/>
  <c r="C645" i="85" s="1"/>
  <c r="C678" i="85" s="1"/>
  <c r="C711" i="85" s="1"/>
  <c r="C745" i="85" s="1"/>
  <c r="C507" i="85"/>
  <c r="C542" i="85"/>
  <c r="C573" i="85" s="1"/>
  <c r="C604" i="85" s="1"/>
  <c r="C649" i="85" s="1"/>
  <c r="C682" i="85" s="1"/>
  <c r="C715" i="85" s="1"/>
  <c r="C749" i="85" s="1"/>
  <c r="C511" i="85"/>
  <c r="C546" i="85"/>
  <c r="C577" i="85" s="1"/>
  <c r="C608" i="85" s="1"/>
  <c r="C653" i="85" s="1"/>
  <c r="C686" i="85" s="1"/>
  <c r="C719" i="85" s="1"/>
  <c r="C753" i="85" s="1"/>
  <c r="C515" i="85"/>
  <c r="C550" i="85"/>
  <c r="C581" i="85" s="1"/>
  <c r="C612" i="85" s="1"/>
  <c r="C657" i="85" s="1"/>
  <c r="C690" i="85" s="1"/>
  <c r="C723" i="85" s="1"/>
  <c r="C757" i="85" s="1"/>
  <c r="C519" i="85"/>
  <c r="C554" i="85"/>
  <c r="C585" i="85" s="1"/>
  <c r="C616" i="85" s="1"/>
  <c r="C661" i="85" s="1"/>
  <c r="C694" i="85" s="1"/>
  <c r="C727" i="85" s="1"/>
  <c r="C761" i="85" s="1"/>
  <c r="C523" i="85"/>
  <c r="C558" i="85"/>
  <c r="C589" i="85" s="1"/>
  <c r="C620" i="85" s="1"/>
  <c r="C665" i="85" s="1"/>
  <c r="C698" i="85" s="1"/>
  <c r="C731" i="85" s="1"/>
  <c r="C765" i="85" s="1"/>
  <c r="C527" i="85"/>
  <c r="C536" i="86"/>
  <c r="C567" i="86" s="1"/>
  <c r="C598" i="86" s="1"/>
  <c r="C643" i="86" s="1"/>
  <c r="C676" i="86" s="1"/>
  <c r="C709" i="86" s="1"/>
  <c r="C743" i="86" s="1"/>
  <c r="C505" i="86"/>
  <c r="C540" i="86"/>
  <c r="C571" i="86" s="1"/>
  <c r="C602" i="86" s="1"/>
  <c r="C647" i="86" s="1"/>
  <c r="C680" i="86" s="1"/>
  <c r="C713" i="86" s="1"/>
  <c r="C747" i="86" s="1"/>
  <c r="C509" i="86"/>
  <c r="C544" i="86"/>
  <c r="C575" i="86" s="1"/>
  <c r="C606" i="86" s="1"/>
  <c r="C651" i="86" s="1"/>
  <c r="C684" i="86" s="1"/>
  <c r="C717" i="86" s="1"/>
  <c r="C751" i="86" s="1"/>
  <c r="C513" i="86"/>
  <c r="C548" i="86"/>
  <c r="C579" i="86" s="1"/>
  <c r="C610" i="86" s="1"/>
  <c r="C655" i="86" s="1"/>
  <c r="C688" i="86" s="1"/>
  <c r="C721" i="86" s="1"/>
  <c r="C755" i="86" s="1"/>
  <c r="C517" i="86"/>
  <c r="C552" i="86"/>
  <c r="C583" i="86" s="1"/>
  <c r="C614" i="86" s="1"/>
  <c r="C659" i="86" s="1"/>
  <c r="C692" i="86" s="1"/>
  <c r="C725" i="86" s="1"/>
  <c r="C759" i="86" s="1"/>
  <c r="C521" i="86"/>
  <c r="C556" i="86"/>
  <c r="C587" i="86" s="1"/>
  <c r="C618" i="86" s="1"/>
  <c r="C663" i="86" s="1"/>
  <c r="C696" i="86" s="1"/>
  <c r="C729" i="86" s="1"/>
  <c r="C763" i="86" s="1"/>
  <c r="C525" i="86"/>
  <c r="C560" i="86"/>
  <c r="C591" i="86" s="1"/>
  <c r="C622" i="86" s="1"/>
  <c r="C667" i="86" s="1"/>
  <c r="C700" i="86" s="1"/>
  <c r="C733" i="86" s="1"/>
  <c r="C767" i="86" s="1"/>
  <c r="C529" i="86"/>
  <c r="C538" i="87"/>
  <c r="C569" i="87" s="1"/>
  <c r="C600" i="87" s="1"/>
  <c r="C645" i="87" s="1"/>
  <c r="C678" i="87" s="1"/>
  <c r="C711" i="87" s="1"/>
  <c r="C745" i="87" s="1"/>
  <c r="C507" i="87"/>
  <c r="C542" i="87"/>
  <c r="C573" i="87" s="1"/>
  <c r="C604" i="87" s="1"/>
  <c r="C649" i="87" s="1"/>
  <c r="C682" i="87" s="1"/>
  <c r="C715" i="87" s="1"/>
  <c r="C749" i="87" s="1"/>
  <c r="C511" i="87"/>
  <c r="C546" i="87"/>
  <c r="C577" i="87" s="1"/>
  <c r="C608" i="87" s="1"/>
  <c r="C653" i="87" s="1"/>
  <c r="C686" i="87" s="1"/>
  <c r="C719" i="87" s="1"/>
  <c r="C753" i="87" s="1"/>
  <c r="C515" i="87"/>
  <c r="C550" i="87"/>
  <c r="C581" i="87" s="1"/>
  <c r="C612" i="87" s="1"/>
  <c r="C657" i="87" s="1"/>
  <c r="C690" i="87" s="1"/>
  <c r="C723" i="87" s="1"/>
  <c r="C757" i="87" s="1"/>
  <c r="C519" i="87"/>
  <c r="C554" i="87"/>
  <c r="C585" i="87" s="1"/>
  <c r="C616" i="87" s="1"/>
  <c r="C661" i="87" s="1"/>
  <c r="C694" i="87" s="1"/>
  <c r="C727" i="87" s="1"/>
  <c r="C761" i="87" s="1"/>
  <c r="C523" i="87"/>
  <c r="C558" i="87"/>
  <c r="C589" i="87" s="1"/>
  <c r="C620" i="87" s="1"/>
  <c r="C665" i="87" s="1"/>
  <c r="C698" i="87" s="1"/>
  <c r="C731" i="87" s="1"/>
  <c r="C765" i="87" s="1"/>
  <c r="C527" i="87"/>
  <c r="L71" i="87"/>
  <c r="S1603" i="89"/>
  <c r="T1498" i="89"/>
  <c r="T1501" i="89"/>
  <c r="T1511" i="89"/>
  <c r="T1513" i="89"/>
  <c r="T1515" i="89"/>
  <c r="T1594" i="89"/>
  <c r="T1595" i="89"/>
  <c r="T1593" i="89"/>
  <c r="T1596" i="89"/>
  <c r="T1598" i="89"/>
  <c r="T1591" i="89"/>
  <c r="T1597" i="89"/>
  <c r="T1592" i="89"/>
  <c r="T1510" i="89"/>
  <c r="T1508" i="89"/>
  <c r="U1418" i="89"/>
  <c r="T1485" i="89"/>
  <c r="T1518" i="89"/>
  <c r="V1411" i="89"/>
  <c r="U1478" i="89"/>
  <c r="V1401" i="89"/>
  <c r="U1468" i="89"/>
  <c r="V1406" i="89"/>
  <c r="U1473" i="89"/>
  <c r="T1525" i="89"/>
  <c r="T1503" i="89"/>
  <c r="T1523" i="89"/>
  <c r="T1526" i="89"/>
  <c r="V1466" i="89"/>
  <c r="V1405" i="89"/>
  <c r="U1472" i="89"/>
  <c r="V1410" i="89"/>
  <c r="U1477" i="89"/>
  <c r="T1527" i="89"/>
  <c r="T1502" i="89"/>
  <c r="T1516" i="89"/>
  <c r="T1517" i="89"/>
  <c r="T1500" i="89"/>
  <c r="V1426" i="89"/>
  <c r="U1493" i="89"/>
  <c r="S1528" i="89"/>
  <c r="T1506" i="89"/>
  <c r="V1425" i="89"/>
  <c r="U1492" i="89"/>
  <c r="V1416" i="89"/>
  <c r="U1483" i="89"/>
  <c r="V1417" i="89"/>
  <c r="U1484" i="89"/>
  <c r="V1403" i="89"/>
  <c r="U1470" i="89"/>
  <c r="V1400" i="89"/>
  <c r="U1467" i="89"/>
  <c r="V1423" i="89"/>
  <c r="U1490" i="89"/>
  <c r="V1419" i="89"/>
  <c r="U1486" i="89"/>
  <c r="V1427" i="89"/>
  <c r="U1494" i="89"/>
  <c r="U1412" i="89"/>
  <c r="T1512" i="89"/>
  <c r="T1479" i="89"/>
  <c r="V1420" i="89"/>
  <c r="U1487" i="89"/>
  <c r="V1402" i="89"/>
  <c r="U1469" i="89"/>
  <c r="T1522" i="89"/>
  <c r="V1413" i="89"/>
  <c r="U1480" i="89"/>
  <c r="T1504" i="89"/>
  <c r="U1409" i="89"/>
  <c r="T1476" i="89"/>
  <c r="T1495" i="89" s="1"/>
  <c r="T1566" i="89" s="1"/>
  <c r="T1588" i="89" s="1"/>
  <c r="T1509" i="89"/>
  <c r="V1424" i="89"/>
  <c r="U1491" i="89"/>
  <c r="V1408" i="89"/>
  <c r="U1475" i="89"/>
  <c r="V1414" i="89"/>
  <c r="U1481" i="89"/>
  <c r="S1462" i="89"/>
  <c r="V1421" i="89"/>
  <c r="U1488" i="89"/>
  <c r="V1398" i="89"/>
  <c r="U1465" i="89"/>
  <c r="U1466" i="89"/>
  <c r="T1461" i="89"/>
  <c r="T1453" i="89"/>
  <c r="T1454" i="89"/>
  <c r="T1455" i="89"/>
  <c r="T1456" i="89"/>
  <c r="T1457" i="89"/>
  <c r="T1450" i="89"/>
  <c r="T1449" i="89"/>
  <c r="T1448" i="89"/>
  <c r="T1447" i="89"/>
  <c r="T1446" i="89"/>
  <c r="T1445" i="89"/>
  <c r="T1444" i="89"/>
  <c r="T1443" i="89"/>
  <c r="T1458" i="89"/>
  <c r="T1460" i="89"/>
  <c r="T1459" i="89"/>
  <c r="T1451" i="89"/>
  <c r="T1452" i="89"/>
  <c r="T1438" i="89"/>
  <c r="T1434" i="89"/>
  <c r="T1437" i="89"/>
  <c r="T1432" i="89"/>
  <c r="T1436" i="89"/>
  <c r="T1435" i="89"/>
  <c r="T1439" i="89"/>
  <c r="T1442" i="89"/>
  <c r="T1441" i="89"/>
  <c r="T1433" i="89"/>
  <c r="T1440" i="89"/>
  <c r="T1507" i="89"/>
  <c r="V1422" i="89"/>
  <c r="U1489" i="89"/>
  <c r="T1519" i="89"/>
  <c r="T1505" i="89"/>
  <c r="V1404" i="89"/>
  <c r="U1471" i="89"/>
  <c r="V1415" i="89"/>
  <c r="U1482" i="89"/>
  <c r="V1407" i="89"/>
  <c r="K718" i="89"/>
  <c r="J724" i="89"/>
  <c r="L472" i="89"/>
  <c r="L596" i="89" s="1"/>
  <c r="L741" i="89" s="1"/>
  <c r="U1389" i="89"/>
  <c r="V1390" i="89"/>
  <c r="K724" i="89"/>
  <c r="K460" i="89"/>
  <c r="K693" i="89" s="1"/>
  <c r="L682" i="89"/>
  <c r="K701" i="89"/>
  <c r="L489" i="89"/>
  <c r="L613" i="89" s="1"/>
  <c r="L758" i="89" s="1"/>
  <c r="K710" i="89"/>
  <c r="K465" i="89"/>
  <c r="J698" i="89"/>
  <c r="J731" i="89"/>
  <c r="J734" i="89"/>
  <c r="K676" i="89"/>
  <c r="J712" i="89"/>
  <c r="K497" i="89"/>
  <c r="K621" i="89" s="1"/>
  <c r="K766" i="89" s="1"/>
  <c r="J683" i="89"/>
  <c r="Q963" i="89"/>
  <c r="R962" i="89"/>
  <c r="R961" i="89"/>
  <c r="R947" i="89"/>
  <c r="R926" i="89"/>
  <c r="R935" i="89"/>
  <c r="S927" i="89"/>
  <c r="R941" i="89"/>
  <c r="R948" i="89"/>
  <c r="M474" i="89"/>
  <c r="M598" i="89" s="1"/>
  <c r="M743" i="89" s="1"/>
  <c r="L680" i="89"/>
  <c r="F939" i="89"/>
  <c r="F952" i="89" s="1"/>
  <c r="F954" i="89" s="1"/>
  <c r="L452" i="89"/>
  <c r="N480" i="89"/>
  <c r="N604" i="89" s="1"/>
  <c r="N749" i="89" s="1"/>
  <c r="N868" i="89"/>
  <c r="K448" i="89"/>
  <c r="L479" i="89" s="1"/>
  <c r="L603" i="89" s="1"/>
  <c r="L748" i="89" s="1"/>
  <c r="F942" i="89"/>
  <c r="G938" i="89" s="1"/>
  <c r="G939" i="89" s="1"/>
  <c r="G952" i="89" s="1"/>
  <c r="L672" i="89"/>
  <c r="L467" i="89"/>
  <c r="L468" i="89"/>
  <c r="K492" i="89"/>
  <c r="K616" i="89" s="1"/>
  <c r="K761" i="89" s="1"/>
  <c r="L484" i="89"/>
  <c r="M868" i="89"/>
  <c r="J697" i="89"/>
  <c r="J730" i="89"/>
  <c r="K454" i="89"/>
  <c r="K678" i="89"/>
  <c r="K711" i="89"/>
  <c r="J673" i="89"/>
  <c r="J706" i="89"/>
  <c r="J457" i="89"/>
  <c r="K619" i="89"/>
  <c r="K764" i="89" s="1"/>
  <c r="M696" i="89"/>
  <c r="M729" i="89"/>
  <c r="I684" i="89"/>
  <c r="I717" i="89"/>
  <c r="J612" i="89"/>
  <c r="J757" i="89" s="1"/>
  <c r="N478" i="89"/>
  <c r="N602" i="89" s="1"/>
  <c r="N747" i="89" s="1"/>
  <c r="K464" i="89"/>
  <c r="J740" i="89"/>
  <c r="N463" i="89"/>
  <c r="B359" i="89"/>
  <c r="B392" i="89" s="1"/>
  <c r="B423" i="89" s="1"/>
  <c r="B454" i="89" s="1"/>
  <c r="B145" i="89"/>
  <c r="J451" i="89"/>
  <c r="L445" i="89"/>
  <c r="N826" i="89"/>
  <c r="K440" i="89"/>
  <c r="K674" i="89"/>
  <c r="K707" i="89"/>
  <c r="M493" i="89"/>
  <c r="M617" i="89" s="1"/>
  <c r="M762" i="89" s="1"/>
  <c r="L477" i="89"/>
  <c r="L601" i="89" s="1"/>
  <c r="L746" i="89" s="1"/>
  <c r="J681" i="89"/>
  <c r="J714" i="89"/>
  <c r="J606" i="89"/>
  <c r="J751" i="89" s="1"/>
  <c r="M475" i="89"/>
  <c r="M599" i="89" s="1"/>
  <c r="M744" i="89" s="1"/>
  <c r="J689" i="89"/>
  <c r="J722" i="89"/>
  <c r="M826" i="89"/>
  <c r="L490" i="89"/>
  <c r="L614" i="89" s="1"/>
  <c r="L759" i="89" s="1"/>
  <c r="L676" i="89"/>
  <c r="L709" i="89"/>
  <c r="K611" i="89"/>
  <c r="K756" i="89" s="1"/>
  <c r="K700" i="89"/>
  <c r="K733" i="89"/>
  <c r="O470" i="89"/>
  <c r="O439" i="89" s="1"/>
  <c r="K456" i="89"/>
  <c r="L739" i="89"/>
  <c r="Q946" i="89"/>
  <c r="Q949" i="89" s="1"/>
  <c r="R944" i="89" s="1"/>
  <c r="Q945" i="89"/>
  <c r="L481" i="89"/>
  <c r="L605" i="89" s="1"/>
  <c r="L750" i="89" s="1"/>
  <c r="H933" i="89"/>
  <c r="H934" i="89"/>
  <c r="H936" i="89" s="1"/>
  <c r="I932" i="89" s="1"/>
  <c r="J687" i="89"/>
  <c r="J720" i="89"/>
  <c r="M682" i="89"/>
  <c r="M715" i="89"/>
  <c r="I690" i="89"/>
  <c r="I723" i="89"/>
  <c r="M594" i="89"/>
  <c r="M672" i="89" s="1"/>
  <c r="L622" i="89"/>
  <c r="L767" i="89" s="1"/>
  <c r="U345" i="82"/>
  <c r="U346" i="85"/>
  <c r="U344" i="86"/>
  <c r="U346" i="87"/>
  <c r="U347" i="83"/>
  <c r="U347" i="85"/>
  <c r="U345" i="86"/>
  <c r="U347" i="87"/>
  <c r="U344" i="81"/>
  <c r="E532" i="81" s="1"/>
  <c r="U346" i="82"/>
  <c r="U344" i="83"/>
  <c r="U346" i="84"/>
  <c r="D142" i="83"/>
  <c r="E51" i="83"/>
  <c r="F46" i="83" s="1"/>
  <c r="U344" i="85"/>
  <c r="U346" i="86"/>
  <c r="U344" i="87"/>
  <c r="U345" i="84"/>
  <c r="U345" i="81"/>
  <c r="U347" i="84"/>
  <c r="U345" i="83"/>
  <c r="E533" i="83" s="1"/>
  <c r="U345" i="85"/>
  <c r="U347" i="86"/>
  <c r="U345" i="87"/>
  <c r="U347" i="81"/>
  <c r="U347" i="82"/>
  <c r="U346" i="81"/>
  <c r="U344" i="82"/>
  <c r="E532" i="82" s="1"/>
  <c r="U346" i="83"/>
  <c r="U344" i="84"/>
  <c r="U366" i="85"/>
  <c r="U360" i="86"/>
  <c r="U358" i="87"/>
  <c r="U348" i="81"/>
  <c r="U360" i="81"/>
  <c r="E548" i="81" s="1"/>
  <c r="U350" i="82"/>
  <c r="U348" i="83"/>
  <c r="U360" i="83"/>
  <c r="U368" i="83"/>
  <c r="E556" i="83" s="1"/>
  <c r="U350" i="84"/>
  <c r="U358" i="84"/>
  <c r="U370" i="84"/>
  <c r="U355" i="85"/>
  <c r="U363" i="85"/>
  <c r="E551" i="85" s="1"/>
  <c r="U367" i="85"/>
  <c r="U353" i="86"/>
  <c r="U361" i="86"/>
  <c r="U365" i="86"/>
  <c r="U373" i="86"/>
  <c r="U355" i="87"/>
  <c r="U363" i="87"/>
  <c r="E551" i="87" s="1"/>
  <c r="U371" i="87"/>
  <c r="U359" i="81"/>
  <c r="U353" i="82"/>
  <c r="U369" i="82"/>
  <c r="U351" i="83"/>
  <c r="U371" i="83"/>
  <c r="U365" i="84"/>
  <c r="U362" i="85"/>
  <c r="U370" i="85"/>
  <c r="U368" i="86"/>
  <c r="U370" i="87"/>
  <c r="U364" i="81"/>
  <c r="U370" i="82"/>
  <c r="U352" i="83"/>
  <c r="U364" i="83"/>
  <c r="U372" i="83"/>
  <c r="U354" i="84"/>
  <c r="U362" i="84"/>
  <c r="U366" i="84"/>
  <c r="U351" i="85"/>
  <c r="U359" i="85"/>
  <c r="U371" i="85"/>
  <c r="U349" i="86"/>
  <c r="U357" i="86"/>
  <c r="U369" i="86"/>
  <c r="U351" i="87"/>
  <c r="U359" i="87"/>
  <c r="E547" i="87" s="1"/>
  <c r="U367" i="87"/>
  <c r="U349" i="81"/>
  <c r="U353" i="81"/>
  <c r="U357" i="81"/>
  <c r="U361" i="81"/>
  <c r="U365" i="81"/>
  <c r="U369" i="81"/>
  <c r="U373" i="81"/>
  <c r="U351" i="82"/>
  <c r="U355" i="82"/>
  <c r="U359" i="82"/>
  <c r="U363" i="82"/>
  <c r="E551" i="82" s="1"/>
  <c r="U367" i="82"/>
  <c r="U371" i="82"/>
  <c r="U349" i="83"/>
  <c r="U353" i="83"/>
  <c r="U357" i="83"/>
  <c r="U361" i="83"/>
  <c r="U365" i="83"/>
  <c r="U369" i="83"/>
  <c r="U373" i="83"/>
  <c r="U351" i="84"/>
  <c r="U355" i="84"/>
  <c r="U359" i="84"/>
  <c r="U363" i="84"/>
  <c r="U367" i="84"/>
  <c r="E555" i="84" s="1"/>
  <c r="U371" i="84"/>
  <c r="U348" i="85"/>
  <c r="U352" i="85"/>
  <c r="U356" i="85"/>
  <c r="U360" i="85"/>
  <c r="U364" i="85"/>
  <c r="U368" i="85"/>
  <c r="U372" i="85"/>
  <c r="U350" i="86"/>
  <c r="U354" i="86"/>
  <c r="U358" i="86"/>
  <c r="U362" i="86"/>
  <c r="U366" i="86"/>
  <c r="U370" i="86"/>
  <c r="U348" i="87"/>
  <c r="U352" i="87"/>
  <c r="U356" i="87"/>
  <c r="U360" i="87"/>
  <c r="U364" i="87"/>
  <c r="U368" i="87"/>
  <c r="U372" i="87"/>
  <c r="U351" i="81"/>
  <c r="U367" i="81"/>
  <c r="U361" i="82"/>
  <c r="U359" i="83"/>
  <c r="U363" i="83"/>
  <c r="U349" i="84"/>
  <c r="U357" i="84"/>
  <c r="U373" i="84"/>
  <c r="U350" i="85"/>
  <c r="U356" i="86"/>
  <c r="U372" i="86"/>
  <c r="U362" i="87"/>
  <c r="E550" i="87" s="1"/>
  <c r="U356" i="81"/>
  <c r="U368" i="81"/>
  <c r="U354" i="82"/>
  <c r="U366" i="82"/>
  <c r="U356" i="83"/>
  <c r="U363" i="81"/>
  <c r="U349" i="82"/>
  <c r="U365" i="82"/>
  <c r="E553" i="82" s="1"/>
  <c r="U361" i="84"/>
  <c r="U358" i="85"/>
  <c r="U348" i="86"/>
  <c r="U350" i="87"/>
  <c r="E538" i="87" s="1"/>
  <c r="U366" i="87"/>
  <c r="U350" i="81"/>
  <c r="U354" i="81"/>
  <c r="U358" i="81"/>
  <c r="U362" i="81"/>
  <c r="U366" i="81"/>
  <c r="U370" i="81"/>
  <c r="U348" i="82"/>
  <c r="U352" i="82"/>
  <c r="U356" i="82"/>
  <c r="E544" i="82" s="1"/>
  <c r="U360" i="82"/>
  <c r="U364" i="82"/>
  <c r="U368" i="82"/>
  <c r="U372" i="82"/>
  <c r="U350" i="83"/>
  <c r="U354" i="83"/>
  <c r="U358" i="83"/>
  <c r="U362" i="83"/>
  <c r="U366" i="83"/>
  <c r="E554" i="83" s="1"/>
  <c r="U370" i="83"/>
  <c r="U348" i="84"/>
  <c r="U352" i="84"/>
  <c r="U356" i="84"/>
  <c r="U360" i="84"/>
  <c r="U364" i="84"/>
  <c r="U368" i="84"/>
  <c r="U372" i="84"/>
  <c r="U349" i="85"/>
  <c r="U353" i="85"/>
  <c r="E541" i="85" s="1"/>
  <c r="U357" i="85"/>
  <c r="U361" i="85"/>
  <c r="U365" i="85"/>
  <c r="U369" i="85"/>
  <c r="U373" i="85"/>
  <c r="U351" i="86"/>
  <c r="U355" i="86"/>
  <c r="U359" i="86"/>
  <c r="U363" i="86"/>
  <c r="U367" i="86"/>
  <c r="U371" i="86"/>
  <c r="U349" i="87"/>
  <c r="U353" i="87"/>
  <c r="U357" i="87"/>
  <c r="U361" i="87"/>
  <c r="U365" i="87"/>
  <c r="U369" i="87"/>
  <c r="U373" i="87"/>
  <c r="U355" i="81"/>
  <c r="U371" i="81"/>
  <c r="U357" i="82"/>
  <c r="U373" i="82"/>
  <c r="U355" i="83"/>
  <c r="U367" i="83"/>
  <c r="U353" i="84"/>
  <c r="U369" i="84"/>
  <c r="U354" i="85"/>
  <c r="U352" i="86"/>
  <c r="U364" i="86"/>
  <c r="U354" i="87"/>
  <c r="U352" i="81"/>
  <c r="U372" i="81"/>
  <c r="U358" i="82"/>
  <c r="U362" i="82"/>
  <c r="D136" i="85"/>
  <c r="L70" i="83"/>
  <c r="E963" i="83"/>
  <c r="L68" i="81"/>
  <c r="F46" i="85"/>
  <c r="E963" i="85"/>
  <c r="D203" i="87"/>
  <c r="L159" i="87"/>
  <c r="H159" i="87"/>
  <c r="D131" i="83"/>
  <c r="D154" i="83"/>
  <c r="D152" i="83"/>
  <c r="E231" i="83"/>
  <c r="D231" i="83" s="1"/>
  <c r="L159" i="83"/>
  <c r="H159" i="83"/>
  <c r="E231" i="86"/>
  <c r="D231" i="86" s="1"/>
  <c r="L159" i="86"/>
  <c r="H159" i="86"/>
  <c r="F178" i="85"/>
  <c r="K228" i="85"/>
  <c r="L159" i="85"/>
  <c r="H159" i="85"/>
  <c r="K231" i="84"/>
  <c r="H159" i="84"/>
  <c r="L159" i="84"/>
  <c r="E231" i="82"/>
  <c r="D231" i="82" s="1"/>
  <c r="H159" i="82"/>
  <c r="L159" i="82"/>
  <c r="H159" i="81"/>
  <c r="L159" i="81"/>
  <c r="D134" i="83"/>
  <c r="D140" i="83"/>
  <c r="D150" i="83"/>
  <c r="D130" i="85"/>
  <c r="J148" i="86"/>
  <c r="D849" i="86" s="1"/>
  <c r="H115" i="83"/>
  <c r="D138" i="83"/>
  <c r="E963" i="84"/>
  <c r="E963" i="86"/>
  <c r="E963" i="87"/>
  <c r="F53" i="81"/>
  <c r="L61" i="81"/>
  <c r="L71" i="84"/>
  <c r="L61" i="86"/>
  <c r="L68" i="82"/>
  <c r="L72" i="82"/>
  <c r="F948" i="83"/>
  <c r="F962" i="83"/>
  <c r="D564" i="84"/>
  <c r="D572" i="84"/>
  <c r="D580" i="84"/>
  <c r="D588" i="84"/>
  <c r="F948" i="81"/>
  <c r="F962" i="81"/>
  <c r="K231" i="81"/>
  <c r="F46" i="81"/>
  <c r="E963" i="81"/>
  <c r="F53" i="82"/>
  <c r="L61" i="82"/>
  <c r="F948" i="82"/>
  <c r="F962" i="82"/>
  <c r="H117" i="85"/>
  <c r="D134" i="85"/>
  <c r="L67" i="86"/>
  <c r="L69" i="87"/>
  <c r="B131" i="87"/>
  <c r="B346" i="87" s="1"/>
  <c r="B379" i="87" s="1"/>
  <c r="B410" i="87" s="1"/>
  <c r="B441" i="87" s="1"/>
  <c r="L66" i="81"/>
  <c r="L72" i="81"/>
  <c r="E963" i="82"/>
  <c r="F961" i="84"/>
  <c r="F962" i="84"/>
  <c r="D132" i="85"/>
  <c r="L66" i="86"/>
  <c r="L70" i="87"/>
  <c r="L72" i="84"/>
  <c r="L71" i="81"/>
  <c r="J144" i="87"/>
  <c r="D845" i="87" s="1"/>
  <c r="L72" i="87"/>
  <c r="L70" i="81"/>
  <c r="I201" i="86"/>
  <c r="F178" i="86"/>
  <c r="L71" i="86"/>
  <c r="J138" i="86"/>
  <c r="D839" i="86" s="1"/>
  <c r="J158" i="87"/>
  <c r="D859" i="87" s="1"/>
  <c r="J148" i="87"/>
  <c r="D849" i="87" s="1"/>
  <c r="L66" i="87"/>
  <c r="J142" i="87"/>
  <c r="D843" i="87" s="1"/>
  <c r="J129" i="85"/>
  <c r="D830" i="85" s="1"/>
  <c r="L71" i="85"/>
  <c r="L72" i="85"/>
  <c r="B131" i="85"/>
  <c r="B346" i="85" s="1"/>
  <c r="B379" i="85" s="1"/>
  <c r="B410" i="85" s="1"/>
  <c r="B441" i="85" s="1"/>
  <c r="J142" i="85"/>
  <c r="D843" i="85" s="1"/>
  <c r="J140" i="85"/>
  <c r="D841" i="85" s="1"/>
  <c r="J158" i="85"/>
  <c r="D859" i="85" s="1"/>
  <c r="J131" i="84"/>
  <c r="D832" i="84" s="1"/>
  <c r="L68" i="84"/>
  <c r="D570" i="84"/>
  <c r="D578" i="84"/>
  <c r="D586" i="84"/>
  <c r="F948" i="84"/>
  <c r="L69" i="84"/>
  <c r="D130" i="84"/>
  <c r="D576" i="84"/>
  <c r="D584" i="84"/>
  <c r="D592" i="84"/>
  <c r="L70" i="84"/>
  <c r="H117" i="84"/>
  <c r="D158" i="83"/>
  <c r="L67" i="83"/>
  <c r="L71" i="83"/>
  <c r="D902" i="83"/>
  <c r="D904" i="83" s="1"/>
  <c r="L69" i="83"/>
  <c r="L66" i="83"/>
  <c r="H114" i="83"/>
  <c r="D130" i="83"/>
  <c r="D136" i="83"/>
  <c r="I190" i="83"/>
  <c r="L68" i="83"/>
  <c r="L72" i="83"/>
  <c r="D144" i="83"/>
  <c r="D156" i="83"/>
  <c r="E229" i="82"/>
  <c r="D229" i="82" s="1"/>
  <c r="D132" i="82"/>
  <c r="D129" i="82"/>
  <c r="D143" i="82"/>
  <c r="L66" i="82"/>
  <c r="F199" i="82"/>
  <c r="I193" i="82"/>
  <c r="F941" i="82"/>
  <c r="B131" i="82"/>
  <c r="D145" i="82"/>
  <c r="F46" i="82"/>
  <c r="L71" i="82"/>
  <c r="F947" i="82"/>
  <c r="F926" i="82"/>
  <c r="J132" i="81"/>
  <c r="D833" i="81" s="1"/>
  <c r="D133" i="81"/>
  <c r="H116" i="81"/>
  <c r="D139" i="81"/>
  <c r="D137" i="81"/>
  <c r="D135" i="81"/>
  <c r="D141" i="81"/>
  <c r="D149" i="81"/>
  <c r="D145" i="81"/>
  <c r="D147" i="81"/>
  <c r="D143" i="81"/>
  <c r="D155" i="81"/>
  <c r="D153" i="81"/>
  <c r="D151" i="81"/>
  <c r="I189" i="82"/>
  <c r="J132" i="82"/>
  <c r="D833" i="82" s="1"/>
  <c r="D139" i="82"/>
  <c r="D155" i="82"/>
  <c r="F191" i="82"/>
  <c r="D196" i="82"/>
  <c r="G159" i="84"/>
  <c r="F198" i="85"/>
  <c r="F46" i="86"/>
  <c r="J142" i="86"/>
  <c r="D843" i="86" s="1"/>
  <c r="D650" i="86"/>
  <c r="D683" i="86" s="1"/>
  <c r="J136" i="87"/>
  <c r="D837" i="87" s="1"/>
  <c r="J152" i="87"/>
  <c r="D853" i="87" s="1"/>
  <c r="J134" i="85"/>
  <c r="D835" i="85" s="1"/>
  <c r="J140" i="87"/>
  <c r="D841" i="87" s="1"/>
  <c r="J156" i="87"/>
  <c r="D857" i="87" s="1"/>
  <c r="D157" i="82"/>
  <c r="I205" i="82"/>
  <c r="J144" i="86"/>
  <c r="D845" i="86" s="1"/>
  <c r="J138" i="87"/>
  <c r="D839" i="87" s="1"/>
  <c r="J154" i="87"/>
  <c r="D855" i="87" s="1"/>
  <c r="D157" i="81"/>
  <c r="H112" i="82"/>
  <c r="D137" i="82"/>
  <c r="D153" i="82"/>
  <c r="F178" i="83"/>
  <c r="I191" i="85"/>
  <c r="F192" i="86"/>
  <c r="J134" i="87"/>
  <c r="D835" i="87" s="1"/>
  <c r="J150" i="87"/>
  <c r="D851" i="87" s="1"/>
  <c r="J147" i="85"/>
  <c r="D848" i="85" s="1"/>
  <c r="J146" i="86"/>
  <c r="D847" i="86" s="1"/>
  <c r="F196" i="86"/>
  <c r="H113" i="82"/>
  <c r="D135" i="82"/>
  <c r="D151" i="82"/>
  <c r="D197" i="82"/>
  <c r="F203" i="82"/>
  <c r="I194" i="83"/>
  <c r="J129" i="84"/>
  <c r="D830" i="84" s="1"/>
  <c r="J146" i="85"/>
  <c r="D847" i="85" s="1"/>
  <c r="J156" i="85"/>
  <c r="D857" i="85" s="1"/>
  <c r="I205" i="86"/>
  <c r="D141" i="82"/>
  <c r="E230" i="82"/>
  <c r="D230" i="82" s="1"/>
  <c r="K224" i="86"/>
  <c r="H114" i="82"/>
  <c r="D133" i="82"/>
  <c r="D149" i="82"/>
  <c r="D193" i="82"/>
  <c r="E224" i="82"/>
  <c r="D224" i="82" s="1"/>
  <c r="D190" i="83"/>
  <c r="J144" i="85"/>
  <c r="D845" i="85" s="1"/>
  <c r="F202" i="85"/>
  <c r="H115" i="86"/>
  <c r="D130" i="86"/>
  <c r="J136" i="86"/>
  <c r="D837" i="86" s="1"/>
  <c r="D201" i="86"/>
  <c r="J129" i="87"/>
  <c r="D830" i="87" s="1"/>
  <c r="J146" i="87"/>
  <c r="D847" i="87" s="1"/>
  <c r="F200" i="82"/>
  <c r="J136" i="85"/>
  <c r="D837" i="85" s="1"/>
  <c r="J138" i="85"/>
  <c r="D839" i="85" s="1"/>
  <c r="D201" i="82"/>
  <c r="D147" i="82"/>
  <c r="F178" i="82"/>
  <c r="D204" i="82"/>
  <c r="I228" i="82"/>
  <c r="H117" i="86"/>
  <c r="J150" i="86"/>
  <c r="D851" i="86" s="1"/>
  <c r="I193" i="86"/>
  <c r="H112" i="81"/>
  <c r="D193" i="81"/>
  <c r="I197" i="81"/>
  <c r="F203" i="81"/>
  <c r="D131" i="81"/>
  <c r="H115" i="81"/>
  <c r="F178" i="81"/>
  <c r="D204" i="81"/>
  <c r="K227" i="81"/>
  <c r="F199" i="81"/>
  <c r="H117" i="81"/>
  <c r="D130" i="81"/>
  <c r="I189" i="81"/>
  <c r="F195" i="81"/>
  <c r="F200" i="81"/>
  <c r="I204" i="81"/>
  <c r="K224" i="81"/>
  <c r="D205" i="81"/>
  <c r="D129" i="81"/>
  <c r="D196" i="81"/>
  <c r="I201" i="81"/>
  <c r="I229" i="81"/>
  <c r="D134" i="81"/>
  <c r="D136" i="81"/>
  <c r="D138" i="81"/>
  <c r="D140" i="81"/>
  <c r="D142" i="81"/>
  <c r="D144" i="81"/>
  <c r="D146" i="81"/>
  <c r="D148" i="81"/>
  <c r="D150" i="81"/>
  <c r="D152" i="81"/>
  <c r="D154" i="81"/>
  <c r="D156" i="81"/>
  <c r="D158" i="81"/>
  <c r="D192" i="81"/>
  <c r="I205" i="81"/>
  <c r="E230" i="81"/>
  <c r="D230" i="81" s="1"/>
  <c r="M129" i="83"/>
  <c r="N129" i="83" s="1"/>
  <c r="O129" i="83" s="1"/>
  <c r="K73" i="81"/>
  <c r="L67" i="81"/>
  <c r="H113" i="81"/>
  <c r="D132" i="81"/>
  <c r="I196" i="81"/>
  <c r="I200" i="81"/>
  <c r="H200" i="81" s="1"/>
  <c r="F204" i="81"/>
  <c r="K226" i="81"/>
  <c r="H115" i="82"/>
  <c r="D131" i="82"/>
  <c r="D134" i="82"/>
  <c r="D136" i="82"/>
  <c r="D138" i="82"/>
  <c r="D140" i="82"/>
  <c r="D142" i="82"/>
  <c r="D144" i="82"/>
  <c r="D146" i="82"/>
  <c r="D148" i="82"/>
  <c r="D150" i="82"/>
  <c r="D152" i="82"/>
  <c r="D154" i="82"/>
  <c r="D156" i="82"/>
  <c r="D158" i="82"/>
  <c r="I204" i="82"/>
  <c r="G927" i="82"/>
  <c r="G947" i="82" s="1"/>
  <c r="G159" i="83"/>
  <c r="G205" i="83" s="1"/>
  <c r="F193" i="83"/>
  <c r="D645" i="84"/>
  <c r="D678" i="84" s="1"/>
  <c r="J135" i="84"/>
  <c r="D836" i="84" s="1"/>
  <c r="D653" i="84"/>
  <c r="D686" i="84" s="1"/>
  <c r="J143" i="84"/>
  <c r="D844" i="84" s="1"/>
  <c r="D661" i="84"/>
  <c r="D694" i="84" s="1"/>
  <c r="J151" i="84"/>
  <c r="D852" i="84" s="1"/>
  <c r="D665" i="85"/>
  <c r="D698" i="85" s="1"/>
  <c r="J155" i="85"/>
  <c r="D856" i="85" s="1"/>
  <c r="G159" i="81"/>
  <c r="H114" i="81"/>
  <c r="B131" i="81"/>
  <c r="F191" i="81"/>
  <c r="I193" i="81"/>
  <c r="D197" i="81"/>
  <c r="D201" i="81"/>
  <c r="E224" i="81"/>
  <c r="D224" i="81" s="1"/>
  <c r="E227" i="81"/>
  <c r="D227" i="81" s="1"/>
  <c r="E229" i="81"/>
  <c r="D229" i="81" s="1"/>
  <c r="D735" i="81"/>
  <c r="H116" i="82"/>
  <c r="D192" i="82"/>
  <c r="F195" i="82"/>
  <c r="I197" i="82"/>
  <c r="I201" i="82"/>
  <c r="D205" i="82"/>
  <c r="K224" i="82"/>
  <c r="K227" i="82"/>
  <c r="I229" i="82"/>
  <c r="J130" i="83"/>
  <c r="D831" i="83" s="1"/>
  <c r="D148" i="83"/>
  <c r="D648" i="84"/>
  <c r="D681" i="84" s="1"/>
  <c r="J138" i="84"/>
  <c r="D839" i="84" s="1"/>
  <c r="D656" i="84"/>
  <c r="D689" i="84" s="1"/>
  <c r="J146" i="84"/>
  <c r="D847" i="84" s="1"/>
  <c r="D664" i="84"/>
  <c r="D697" i="84" s="1"/>
  <c r="J154" i="84"/>
  <c r="D855" i="84" s="1"/>
  <c r="D660" i="85"/>
  <c r="D693" i="85" s="1"/>
  <c r="J150" i="85"/>
  <c r="D851" i="85" s="1"/>
  <c r="I202" i="85"/>
  <c r="D645" i="86"/>
  <c r="D678" i="86" s="1"/>
  <c r="J135" i="86"/>
  <c r="D836" i="86" s="1"/>
  <c r="L69" i="82"/>
  <c r="H117" i="82"/>
  <c r="D130" i="82"/>
  <c r="F192" i="82"/>
  <c r="E225" i="82"/>
  <c r="D225" i="82" s="1"/>
  <c r="E228" i="82"/>
  <c r="D228" i="82" s="1"/>
  <c r="F53" i="83"/>
  <c r="D146" i="83"/>
  <c r="D189" i="83"/>
  <c r="D194" i="83"/>
  <c r="D643" i="84"/>
  <c r="D676" i="84" s="1"/>
  <c r="J133" i="84"/>
  <c r="D834" i="84" s="1"/>
  <c r="D651" i="84"/>
  <c r="D684" i="84" s="1"/>
  <c r="J141" i="84"/>
  <c r="D842" i="84" s="1"/>
  <c r="D659" i="84"/>
  <c r="D692" i="84" s="1"/>
  <c r="J149" i="84"/>
  <c r="D850" i="84" s="1"/>
  <c r="D667" i="84"/>
  <c r="D700" i="84" s="1"/>
  <c r="J157" i="84"/>
  <c r="D858" i="84" s="1"/>
  <c r="D641" i="85"/>
  <c r="D674" i="85" s="1"/>
  <c r="J131" i="85"/>
  <c r="D832" i="85" s="1"/>
  <c r="I190" i="85"/>
  <c r="D646" i="84"/>
  <c r="D679" i="84" s="1"/>
  <c r="J136" i="84"/>
  <c r="D837" i="84" s="1"/>
  <c r="D654" i="84"/>
  <c r="D687" i="84" s="1"/>
  <c r="J144" i="84"/>
  <c r="D845" i="84" s="1"/>
  <c r="D662" i="84"/>
  <c r="D695" i="84" s="1"/>
  <c r="J152" i="84"/>
  <c r="D853" i="84" s="1"/>
  <c r="D649" i="85"/>
  <c r="D682" i="85" s="1"/>
  <c r="J139" i="85"/>
  <c r="D840" i="85" s="1"/>
  <c r="D658" i="85"/>
  <c r="D691" i="85" s="1"/>
  <c r="J148" i="85"/>
  <c r="D849" i="85" s="1"/>
  <c r="D895" i="85"/>
  <c r="E226" i="85"/>
  <c r="D226" i="85" s="1"/>
  <c r="D643" i="86"/>
  <c r="D676" i="86" s="1"/>
  <c r="J133" i="86"/>
  <c r="D834" i="86" s="1"/>
  <c r="L69" i="81"/>
  <c r="F192" i="81"/>
  <c r="E225" i="81"/>
  <c r="D225" i="81" s="1"/>
  <c r="E228" i="81"/>
  <c r="D228" i="81" s="1"/>
  <c r="L70" i="82"/>
  <c r="I192" i="82"/>
  <c r="F196" i="82"/>
  <c r="D200" i="82"/>
  <c r="D735" i="82"/>
  <c r="M132" i="83"/>
  <c r="P132" i="83" s="1"/>
  <c r="J147" i="84"/>
  <c r="D848" i="84" s="1"/>
  <c r="D657" i="84"/>
  <c r="D690" i="84" s="1"/>
  <c r="D568" i="84"/>
  <c r="G159" i="82"/>
  <c r="G197" i="82" s="1"/>
  <c r="D644" i="84"/>
  <c r="D677" i="84" s="1"/>
  <c r="J134" i="84"/>
  <c r="D835" i="84" s="1"/>
  <c r="D652" i="84"/>
  <c r="D685" i="84" s="1"/>
  <c r="J142" i="84"/>
  <c r="D843" i="84" s="1"/>
  <c r="D660" i="84"/>
  <c r="D693" i="84" s="1"/>
  <c r="J150" i="84"/>
  <c r="D851" i="84" s="1"/>
  <c r="D668" i="84"/>
  <c r="D701" i="84" s="1"/>
  <c r="J158" i="84"/>
  <c r="D859" i="84" s="1"/>
  <c r="D649" i="84"/>
  <c r="D682" i="84" s="1"/>
  <c r="K227" i="85"/>
  <c r="I201" i="85"/>
  <c r="I197" i="85"/>
  <c r="F194" i="85"/>
  <c r="E230" i="85"/>
  <c r="D230" i="85" s="1"/>
  <c r="I227" i="85"/>
  <c r="D205" i="85"/>
  <c r="I193" i="85"/>
  <c r="F190" i="85"/>
  <c r="K229" i="85"/>
  <c r="D201" i="85"/>
  <c r="D197" i="85"/>
  <c r="I189" i="85"/>
  <c r="D158" i="85"/>
  <c r="D156" i="85"/>
  <c r="H115" i="85"/>
  <c r="I203" i="85"/>
  <c r="I199" i="85"/>
  <c r="H199" i="85" s="1"/>
  <c r="D193" i="85"/>
  <c r="F189" i="85"/>
  <c r="D154" i="85"/>
  <c r="D152" i="85"/>
  <c r="D150" i="85"/>
  <c r="D148" i="85"/>
  <c r="D131" i="85"/>
  <c r="H114" i="85"/>
  <c r="E631" i="85"/>
  <c r="F631" i="85" s="1"/>
  <c r="G631" i="85" s="1"/>
  <c r="H631" i="85" s="1"/>
  <c r="I631" i="85" s="1"/>
  <c r="J631" i="85" s="1"/>
  <c r="K631" i="85" s="1"/>
  <c r="L631" i="85" s="1"/>
  <c r="M631" i="85" s="1"/>
  <c r="N631" i="85" s="1"/>
  <c r="O631" i="85" s="1"/>
  <c r="P631" i="85" s="1"/>
  <c r="Q631" i="85" s="1"/>
  <c r="R631" i="85" s="1"/>
  <c r="S631" i="85" s="1"/>
  <c r="T631" i="85" s="1"/>
  <c r="U631" i="85" s="1"/>
  <c r="V631" i="85" s="1"/>
  <c r="W631" i="85" s="1"/>
  <c r="X631" i="85" s="1"/>
  <c r="Y631" i="85" s="1"/>
  <c r="Z631" i="85" s="1"/>
  <c r="AA631" i="85" s="1"/>
  <c r="AB631" i="85" s="1"/>
  <c r="E229" i="85"/>
  <c r="D229" i="85" s="1"/>
  <c r="E227" i="85"/>
  <c r="D227" i="85" s="1"/>
  <c r="I195" i="85"/>
  <c r="D189" i="85"/>
  <c r="D146" i="85"/>
  <c r="D144" i="85"/>
  <c r="D142" i="85"/>
  <c r="D140" i="85"/>
  <c r="H113" i="85"/>
  <c r="K231" i="85"/>
  <c r="I194" i="85"/>
  <c r="I198" i="85"/>
  <c r="I205" i="85"/>
  <c r="I231" i="85"/>
  <c r="I192" i="81"/>
  <c r="F196" i="81"/>
  <c r="D200" i="81"/>
  <c r="K73" i="82"/>
  <c r="L67" i="82"/>
  <c r="I196" i="82"/>
  <c r="I200" i="82"/>
  <c r="H200" i="82" s="1"/>
  <c r="F204" i="82"/>
  <c r="K226" i="82"/>
  <c r="L61" i="83"/>
  <c r="D647" i="84"/>
  <c r="D680" i="84" s="1"/>
  <c r="J137" i="84"/>
  <c r="D838" i="84" s="1"/>
  <c r="D655" i="84"/>
  <c r="D688" i="84" s="1"/>
  <c r="J145" i="84"/>
  <c r="D846" i="84" s="1"/>
  <c r="D663" i="84"/>
  <c r="D696" i="84" s="1"/>
  <c r="J153" i="84"/>
  <c r="D854" i="84" s="1"/>
  <c r="D665" i="84"/>
  <c r="D698" i="84" s="1"/>
  <c r="E946" i="84"/>
  <c r="E949" i="84" s="1"/>
  <c r="F944" i="84" s="1"/>
  <c r="F945" i="84" s="1"/>
  <c r="E945" i="84"/>
  <c r="I228" i="81"/>
  <c r="D650" i="84"/>
  <c r="D683" i="84" s="1"/>
  <c r="J140" i="84"/>
  <c r="D841" i="84" s="1"/>
  <c r="D658" i="84"/>
  <c r="D691" i="84" s="1"/>
  <c r="J148" i="84"/>
  <c r="D849" i="84" s="1"/>
  <c r="D666" i="84"/>
  <c r="D699" i="84" s="1"/>
  <c r="J156" i="84"/>
  <c r="D857" i="84" s="1"/>
  <c r="M158" i="86"/>
  <c r="N158" i="86" s="1"/>
  <c r="M151" i="86"/>
  <c r="N151" i="86" s="1"/>
  <c r="M135" i="86"/>
  <c r="P135" i="86" s="1"/>
  <c r="F53" i="84"/>
  <c r="B131" i="84"/>
  <c r="B132" i="84" s="1"/>
  <c r="F53" i="85"/>
  <c r="L69" i="85"/>
  <c r="J131" i="86"/>
  <c r="D832" i="86" s="1"/>
  <c r="J152" i="86"/>
  <c r="D853" i="86" s="1"/>
  <c r="J154" i="86"/>
  <c r="D855" i="86" s="1"/>
  <c r="J156" i="86"/>
  <c r="D857" i="86" s="1"/>
  <c r="J158" i="86"/>
  <c r="D859" i="86" s="1"/>
  <c r="L67" i="87"/>
  <c r="D197" i="86"/>
  <c r="L66" i="85"/>
  <c r="L70" i="85"/>
  <c r="F53" i="86"/>
  <c r="L68" i="86"/>
  <c r="D132" i="86"/>
  <c r="J137" i="86"/>
  <c r="D838" i="86" s="1"/>
  <c r="J139" i="86"/>
  <c r="D840" i="86" s="1"/>
  <c r="J141" i="86"/>
  <c r="D842" i="86" s="1"/>
  <c r="J143" i="86"/>
  <c r="D844" i="86" s="1"/>
  <c r="J145" i="86"/>
  <c r="D846" i="86" s="1"/>
  <c r="J147" i="86"/>
  <c r="D848" i="86" s="1"/>
  <c r="J149" i="86"/>
  <c r="D850" i="86" s="1"/>
  <c r="J151" i="86"/>
  <c r="D852" i="86" s="1"/>
  <c r="D193" i="86"/>
  <c r="K227" i="86"/>
  <c r="D735" i="83"/>
  <c r="L67" i="84"/>
  <c r="D902" i="84"/>
  <c r="L61" i="85"/>
  <c r="L67" i="85"/>
  <c r="L69" i="86"/>
  <c r="L72" i="86"/>
  <c r="J129" i="86"/>
  <c r="D830" i="86" s="1"/>
  <c r="J153" i="86"/>
  <c r="D854" i="86" s="1"/>
  <c r="J155" i="86"/>
  <c r="D856" i="86" s="1"/>
  <c r="J157" i="86"/>
  <c r="D858" i="86" s="1"/>
  <c r="I197" i="86"/>
  <c r="F204" i="86"/>
  <c r="B131" i="86"/>
  <c r="B132" i="86" s="1"/>
  <c r="J131" i="87"/>
  <c r="D832" i="87" s="1"/>
  <c r="J152" i="85"/>
  <c r="D853" i="85" s="1"/>
  <c r="J154" i="85"/>
  <c r="D855" i="85" s="1"/>
  <c r="H113" i="86"/>
  <c r="J134" i="86"/>
  <c r="D835" i="86" s="1"/>
  <c r="I189" i="86"/>
  <c r="F200" i="86"/>
  <c r="D205" i="86"/>
  <c r="E229" i="86"/>
  <c r="D229" i="86" s="1"/>
  <c r="D642" i="86"/>
  <c r="D675" i="86" s="1"/>
  <c r="J133" i="87"/>
  <c r="D834" i="87" s="1"/>
  <c r="J135" i="87"/>
  <c r="D836" i="87" s="1"/>
  <c r="J137" i="87"/>
  <c r="D838" i="87" s="1"/>
  <c r="J139" i="87"/>
  <c r="D840" i="87" s="1"/>
  <c r="J141" i="87"/>
  <c r="D842" i="87" s="1"/>
  <c r="J143" i="87"/>
  <c r="D844" i="87" s="1"/>
  <c r="J145" i="87"/>
  <c r="D846" i="87" s="1"/>
  <c r="J147" i="87"/>
  <c r="D848" i="87" s="1"/>
  <c r="J149" i="87"/>
  <c r="D850" i="87" s="1"/>
  <c r="J151" i="87"/>
  <c r="D852" i="87" s="1"/>
  <c r="J153" i="87"/>
  <c r="D854" i="87" s="1"/>
  <c r="J155" i="87"/>
  <c r="D856" i="87" s="1"/>
  <c r="J157" i="87"/>
  <c r="D858" i="87" s="1"/>
  <c r="I159" i="87"/>
  <c r="M158" i="84"/>
  <c r="N158" i="84" s="1"/>
  <c r="M143" i="86"/>
  <c r="P143" i="86" s="1"/>
  <c r="M140" i="87"/>
  <c r="P140" i="87" s="1"/>
  <c r="M130" i="82"/>
  <c r="N130" i="82" s="1"/>
  <c r="M142" i="84"/>
  <c r="P142" i="84" s="1"/>
  <c r="M135" i="81"/>
  <c r="M139" i="81"/>
  <c r="M143" i="81"/>
  <c r="M147" i="81"/>
  <c r="M151" i="81"/>
  <c r="M155" i="81"/>
  <c r="M130" i="83"/>
  <c r="N130" i="83" s="1"/>
  <c r="M150" i="85"/>
  <c r="N150" i="85" s="1"/>
  <c r="M151" i="85"/>
  <c r="P151" i="85" s="1"/>
  <c r="M130" i="86"/>
  <c r="P130" i="86" s="1"/>
  <c r="M133" i="86"/>
  <c r="N133" i="86" s="1"/>
  <c r="M141" i="86"/>
  <c r="P141" i="86" s="1"/>
  <c r="M149" i="86"/>
  <c r="P149" i="86" s="1"/>
  <c r="M157" i="86"/>
  <c r="P157" i="86" s="1"/>
  <c r="M136" i="87"/>
  <c r="P136" i="87" s="1"/>
  <c r="M156" i="87"/>
  <c r="P156" i="87" s="1"/>
  <c r="M132" i="81"/>
  <c r="P132" i="81" s="1"/>
  <c r="M135" i="82"/>
  <c r="M139" i="82"/>
  <c r="M143" i="82"/>
  <c r="M147" i="82"/>
  <c r="M151" i="82"/>
  <c r="M155" i="82"/>
  <c r="M130" i="84"/>
  <c r="N130" i="84" s="1"/>
  <c r="M132" i="84"/>
  <c r="P132" i="84" s="1"/>
  <c r="M148" i="84"/>
  <c r="P148" i="84" s="1"/>
  <c r="M132" i="85"/>
  <c r="N132" i="85" s="1"/>
  <c r="M142" i="85"/>
  <c r="N142" i="85" s="1"/>
  <c r="M143" i="85"/>
  <c r="N143" i="85" s="1"/>
  <c r="M131" i="81"/>
  <c r="P131" i="81" s="1"/>
  <c r="M133" i="81"/>
  <c r="M137" i="81"/>
  <c r="M141" i="81"/>
  <c r="M145" i="81"/>
  <c r="M149" i="81"/>
  <c r="M153" i="81"/>
  <c r="M157" i="81"/>
  <c r="M132" i="82"/>
  <c r="N132" i="82" s="1"/>
  <c r="M134" i="84"/>
  <c r="P134" i="84" s="1"/>
  <c r="M150" i="84"/>
  <c r="P150" i="84" s="1"/>
  <c r="M129" i="85"/>
  <c r="M134" i="85"/>
  <c r="N134" i="85" s="1"/>
  <c r="M135" i="85"/>
  <c r="N135" i="85" s="1"/>
  <c r="M131" i="86"/>
  <c r="P131" i="86" s="1"/>
  <c r="M137" i="86"/>
  <c r="P137" i="86" s="1"/>
  <c r="M145" i="86"/>
  <c r="N145" i="86" s="1"/>
  <c r="M153" i="86"/>
  <c r="P153" i="86" s="1"/>
  <c r="M131" i="87"/>
  <c r="N131" i="87" s="1"/>
  <c r="M144" i="87"/>
  <c r="P144" i="87" s="1"/>
  <c r="M130" i="81"/>
  <c r="P130" i="81" s="1"/>
  <c r="M131" i="82"/>
  <c r="P131" i="82" s="1"/>
  <c r="M133" i="82"/>
  <c r="M137" i="82"/>
  <c r="M141" i="82"/>
  <c r="M145" i="82"/>
  <c r="M149" i="82"/>
  <c r="M153" i="82"/>
  <c r="M157" i="82"/>
  <c r="M131" i="84"/>
  <c r="M140" i="84"/>
  <c r="P140" i="84" s="1"/>
  <c r="M156" i="84"/>
  <c r="P156" i="84" s="1"/>
  <c r="M158" i="85"/>
  <c r="N158" i="85" s="1"/>
  <c r="M139" i="86"/>
  <c r="P139" i="86" s="1"/>
  <c r="M147" i="86"/>
  <c r="P147" i="86" s="1"/>
  <c r="M155" i="86"/>
  <c r="N155" i="86" s="1"/>
  <c r="M132" i="87"/>
  <c r="P132" i="87" s="1"/>
  <c r="M148" i="87"/>
  <c r="N148" i="87" s="1"/>
  <c r="P158" i="81"/>
  <c r="N158" i="81"/>
  <c r="D672" i="81"/>
  <c r="C535" i="81"/>
  <c r="C566" i="81" s="1"/>
  <c r="C597" i="81" s="1"/>
  <c r="C642" i="81" s="1"/>
  <c r="C675" i="81" s="1"/>
  <c r="C708" i="81" s="1"/>
  <c r="C742" i="81" s="1"/>
  <c r="C533" i="81"/>
  <c r="C564" i="81" s="1"/>
  <c r="C595" i="81" s="1"/>
  <c r="C640" i="81" s="1"/>
  <c r="C673" i="81" s="1"/>
  <c r="C706" i="81" s="1"/>
  <c r="C740" i="81" s="1"/>
  <c r="C532" i="82"/>
  <c r="C563" i="82" s="1"/>
  <c r="C594" i="82" s="1"/>
  <c r="C639" i="82" s="1"/>
  <c r="C672" i="82" s="1"/>
  <c r="C705" i="82" s="1"/>
  <c r="C739" i="82" s="1"/>
  <c r="C534" i="82"/>
  <c r="C565" i="82" s="1"/>
  <c r="C596" i="82" s="1"/>
  <c r="C641" i="82" s="1"/>
  <c r="C674" i="82" s="1"/>
  <c r="C707" i="82" s="1"/>
  <c r="C741" i="82" s="1"/>
  <c r="C532" i="81"/>
  <c r="C563" i="81" s="1"/>
  <c r="C594" i="81" s="1"/>
  <c r="C639" i="81" s="1"/>
  <c r="C672" i="81" s="1"/>
  <c r="C705" i="81" s="1"/>
  <c r="C739" i="81" s="1"/>
  <c r="P158" i="82"/>
  <c r="N158" i="82"/>
  <c r="C534" i="81"/>
  <c r="C565" i="81" s="1"/>
  <c r="C596" i="81" s="1"/>
  <c r="C641" i="81" s="1"/>
  <c r="C674" i="81" s="1"/>
  <c r="C707" i="81" s="1"/>
  <c r="C741" i="81" s="1"/>
  <c r="H230" i="81"/>
  <c r="K230" i="81"/>
  <c r="C535" i="82"/>
  <c r="C566" i="82" s="1"/>
  <c r="C597" i="82" s="1"/>
  <c r="C642" i="82" s="1"/>
  <c r="C675" i="82" s="1"/>
  <c r="C708" i="82" s="1"/>
  <c r="C742" i="82" s="1"/>
  <c r="C533" i="82"/>
  <c r="C564" i="82" s="1"/>
  <c r="C595" i="82" s="1"/>
  <c r="C640" i="82" s="1"/>
  <c r="C673" i="82" s="1"/>
  <c r="C706" i="82" s="1"/>
  <c r="C740" i="82" s="1"/>
  <c r="G232" i="81"/>
  <c r="H240" i="81" s="1"/>
  <c r="D646" i="81"/>
  <c r="D679" i="81" s="1"/>
  <c r="D650" i="81"/>
  <c r="D683" i="81" s="1"/>
  <c r="D654" i="81"/>
  <c r="D687" i="81" s="1"/>
  <c r="D658" i="81"/>
  <c r="D691" i="81" s="1"/>
  <c r="D662" i="81"/>
  <c r="D695" i="81" s="1"/>
  <c r="D666" i="81"/>
  <c r="D699" i="81" s="1"/>
  <c r="D895" i="81"/>
  <c r="D896" i="81"/>
  <c r="F961" i="81"/>
  <c r="G232" i="82"/>
  <c r="H240" i="82" s="1"/>
  <c r="D570" i="82"/>
  <c r="D574" i="82"/>
  <c r="D578" i="82"/>
  <c r="D582" i="82"/>
  <c r="D586" i="82"/>
  <c r="D590" i="82"/>
  <c r="C533" i="83"/>
  <c r="C564" i="83" s="1"/>
  <c r="C595" i="83" s="1"/>
  <c r="C640" i="83" s="1"/>
  <c r="C673" i="83" s="1"/>
  <c r="C706" i="83" s="1"/>
  <c r="C740" i="83" s="1"/>
  <c r="C535" i="83"/>
  <c r="C566" i="83" s="1"/>
  <c r="C597" i="83" s="1"/>
  <c r="C642" i="83" s="1"/>
  <c r="C675" i="83" s="1"/>
  <c r="C708" i="83" s="1"/>
  <c r="C742" i="83" s="1"/>
  <c r="J146" i="81"/>
  <c r="D847" i="81" s="1"/>
  <c r="J150" i="81"/>
  <c r="D851" i="81" s="1"/>
  <c r="J154" i="81"/>
  <c r="D855" i="81" s="1"/>
  <c r="J158" i="81"/>
  <c r="D859" i="81" s="1"/>
  <c r="I231" i="81"/>
  <c r="D563" i="81"/>
  <c r="D565" i="81"/>
  <c r="D567" i="81"/>
  <c r="D569" i="81"/>
  <c r="D571" i="81"/>
  <c r="D573" i="81"/>
  <c r="D575" i="81"/>
  <c r="D577" i="81"/>
  <c r="D579" i="81"/>
  <c r="D581" i="81"/>
  <c r="D583" i="81"/>
  <c r="D585" i="81"/>
  <c r="D587" i="81"/>
  <c r="D589" i="81"/>
  <c r="D591" i="81"/>
  <c r="D641" i="81"/>
  <c r="D674" i="81" s="1"/>
  <c r="D645" i="81"/>
  <c r="D678" i="81" s="1"/>
  <c r="D649" i="81"/>
  <c r="D682" i="81" s="1"/>
  <c r="D653" i="81"/>
  <c r="D686" i="81" s="1"/>
  <c r="D657" i="81"/>
  <c r="D690" i="81" s="1"/>
  <c r="D661" i="81"/>
  <c r="D694" i="81" s="1"/>
  <c r="D665" i="81"/>
  <c r="D698" i="81" s="1"/>
  <c r="F935" i="81"/>
  <c r="J131" i="82"/>
  <c r="D832" i="82" s="1"/>
  <c r="J134" i="82"/>
  <c r="D835" i="82" s="1"/>
  <c r="J136" i="82"/>
  <c r="D837" i="82" s="1"/>
  <c r="J138" i="82"/>
  <c r="D839" i="82" s="1"/>
  <c r="J140" i="82"/>
  <c r="D841" i="82" s="1"/>
  <c r="J142" i="82"/>
  <c r="D843" i="82" s="1"/>
  <c r="J144" i="82"/>
  <c r="D845" i="82" s="1"/>
  <c r="J146" i="82"/>
  <c r="D847" i="82" s="1"/>
  <c r="J148" i="82"/>
  <c r="D849" i="82" s="1"/>
  <c r="J150" i="82"/>
  <c r="D851" i="82" s="1"/>
  <c r="J152" i="82"/>
  <c r="D853" i="82" s="1"/>
  <c r="J154" i="82"/>
  <c r="D855" i="82" s="1"/>
  <c r="J156" i="82"/>
  <c r="D857" i="82" s="1"/>
  <c r="J158" i="82"/>
  <c r="D859" i="82" s="1"/>
  <c r="D571" i="82"/>
  <c r="D575" i="82"/>
  <c r="D579" i="82"/>
  <c r="D583" i="82"/>
  <c r="D587" i="82"/>
  <c r="D591" i="82"/>
  <c r="D563" i="82"/>
  <c r="D565" i="82"/>
  <c r="D567" i="82"/>
  <c r="P158" i="83"/>
  <c r="N158" i="83"/>
  <c r="M129" i="81"/>
  <c r="J130" i="81"/>
  <c r="D831" i="81" s="1"/>
  <c r="D189" i="81"/>
  <c r="D190" i="81"/>
  <c r="I190" i="81"/>
  <c r="F193" i="81"/>
  <c r="D194" i="81"/>
  <c r="I194" i="81"/>
  <c r="F197" i="81"/>
  <c r="D198" i="81"/>
  <c r="I198" i="81"/>
  <c r="F201" i="81"/>
  <c r="D202" i="81"/>
  <c r="I202" i="81"/>
  <c r="F205" i="81"/>
  <c r="E226" i="81"/>
  <c r="D226" i="81" s="1"/>
  <c r="I226" i="81"/>
  <c r="K228" i="81"/>
  <c r="K229" i="81"/>
  <c r="E231" i="81"/>
  <c r="D231" i="81" s="1"/>
  <c r="G375" i="81"/>
  <c r="E631" i="81"/>
  <c r="D644" i="81"/>
  <c r="D677" i="81" s="1"/>
  <c r="D648" i="81"/>
  <c r="D681" i="81" s="1"/>
  <c r="D652" i="81"/>
  <c r="D685" i="81" s="1"/>
  <c r="G823" i="81"/>
  <c r="E913" i="81"/>
  <c r="F926" i="81"/>
  <c r="G927" i="81"/>
  <c r="G962" i="81" s="1"/>
  <c r="F941" i="81"/>
  <c r="E945" i="81"/>
  <c r="E946" i="81"/>
  <c r="E949" i="81" s="1"/>
  <c r="F944" i="81" s="1"/>
  <c r="D669" i="82"/>
  <c r="D672" i="82"/>
  <c r="D702" i="82" s="1"/>
  <c r="M129" i="82"/>
  <c r="J130" i="82"/>
  <c r="D831" i="82" s="1"/>
  <c r="D189" i="82"/>
  <c r="D190" i="82"/>
  <c r="I190" i="82"/>
  <c r="F193" i="82"/>
  <c r="D194" i="82"/>
  <c r="I194" i="82"/>
  <c r="F197" i="82"/>
  <c r="D198" i="82"/>
  <c r="I198" i="82"/>
  <c r="F201" i="82"/>
  <c r="D202" i="82"/>
  <c r="I202" i="82"/>
  <c r="F205" i="82"/>
  <c r="D902" i="82"/>
  <c r="E226" i="82"/>
  <c r="D226" i="82" s="1"/>
  <c r="I226" i="82"/>
  <c r="K228" i="82"/>
  <c r="K229" i="82"/>
  <c r="G375" i="82"/>
  <c r="D572" i="82"/>
  <c r="D576" i="82"/>
  <c r="D580" i="82"/>
  <c r="D584" i="82"/>
  <c r="D588" i="82"/>
  <c r="D592" i="82"/>
  <c r="C532" i="83"/>
  <c r="C563" i="83" s="1"/>
  <c r="C594" i="83" s="1"/>
  <c r="C639" i="83" s="1"/>
  <c r="C672" i="83" s="1"/>
  <c r="C705" i="83" s="1"/>
  <c r="C739" i="83" s="1"/>
  <c r="C534" i="83"/>
  <c r="C565" i="83" s="1"/>
  <c r="C596" i="83" s="1"/>
  <c r="C641" i="83" s="1"/>
  <c r="C674" i="83" s="1"/>
  <c r="C707" i="83" s="1"/>
  <c r="C741" i="83" s="1"/>
  <c r="J129" i="81"/>
  <c r="J133" i="81"/>
  <c r="D834" i="81" s="1"/>
  <c r="M134" i="81"/>
  <c r="M136" i="81"/>
  <c r="J137" i="81"/>
  <c r="D838" i="81" s="1"/>
  <c r="M138" i="81"/>
  <c r="M140" i="81"/>
  <c r="J141" i="81"/>
  <c r="D842" i="81" s="1"/>
  <c r="M142" i="81"/>
  <c r="M144" i="81"/>
  <c r="J145" i="81"/>
  <c r="D846" i="81" s="1"/>
  <c r="M146" i="81"/>
  <c r="M148" i="81"/>
  <c r="J149" i="81"/>
  <c r="D850" i="81" s="1"/>
  <c r="M150" i="81"/>
  <c r="M152" i="81"/>
  <c r="J153" i="81"/>
  <c r="D854" i="81" s="1"/>
  <c r="M154" i="81"/>
  <c r="M156" i="81"/>
  <c r="J157" i="81"/>
  <c r="D858" i="81" s="1"/>
  <c r="I159" i="81"/>
  <c r="F189" i="81"/>
  <c r="F190" i="81"/>
  <c r="D191" i="81"/>
  <c r="I191" i="81"/>
  <c r="F194" i="81"/>
  <c r="D195" i="81"/>
  <c r="I195" i="81"/>
  <c r="F198" i="81"/>
  <c r="D199" i="81"/>
  <c r="I199" i="81"/>
  <c r="F202" i="81"/>
  <c r="D203" i="81"/>
  <c r="I203" i="81"/>
  <c r="I224" i="81"/>
  <c r="I227" i="81"/>
  <c r="D564" i="81"/>
  <c r="D566" i="81"/>
  <c r="D568" i="81"/>
  <c r="D570" i="81"/>
  <c r="D572" i="81"/>
  <c r="D574" i="81"/>
  <c r="D576" i="81"/>
  <c r="D578" i="81"/>
  <c r="D580" i="81"/>
  <c r="D582" i="81"/>
  <c r="D584" i="81"/>
  <c r="D586" i="81"/>
  <c r="D588" i="81"/>
  <c r="D590" i="81"/>
  <c r="D592" i="81"/>
  <c r="F947" i="81"/>
  <c r="J129" i="82"/>
  <c r="J133" i="82"/>
  <c r="D834" i="82" s="1"/>
  <c r="M134" i="82"/>
  <c r="J135" i="82"/>
  <c r="D836" i="82" s="1"/>
  <c r="M136" i="82"/>
  <c r="J137" i="82"/>
  <c r="D838" i="82" s="1"/>
  <c r="M138" i="82"/>
  <c r="J139" i="82"/>
  <c r="D840" i="82" s="1"/>
  <c r="M140" i="82"/>
  <c r="J141" i="82"/>
  <c r="D842" i="82" s="1"/>
  <c r="M142" i="82"/>
  <c r="J143" i="82"/>
  <c r="D844" i="82" s="1"/>
  <c r="M144" i="82"/>
  <c r="J145" i="82"/>
  <c r="D846" i="82" s="1"/>
  <c r="M146" i="82"/>
  <c r="J147" i="82"/>
  <c r="D848" i="82" s="1"/>
  <c r="M148" i="82"/>
  <c r="J149" i="82"/>
  <c r="D850" i="82" s="1"/>
  <c r="M150" i="82"/>
  <c r="J151" i="82"/>
  <c r="D852" i="82" s="1"/>
  <c r="M152" i="82"/>
  <c r="J153" i="82"/>
  <c r="D854" i="82" s="1"/>
  <c r="M154" i="82"/>
  <c r="J155" i="82"/>
  <c r="D856" i="82" s="1"/>
  <c r="M156" i="82"/>
  <c r="J157" i="82"/>
  <c r="D858" i="82" s="1"/>
  <c r="E913" i="82"/>
  <c r="E631" i="82"/>
  <c r="I159" i="82"/>
  <c r="F189" i="82"/>
  <c r="F190" i="82"/>
  <c r="D191" i="82"/>
  <c r="I191" i="82"/>
  <c r="F194" i="82"/>
  <c r="D195" i="82"/>
  <c r="I195" i="82"/>
  <c r="F198" i="82"/>
  <c r="D199" i="82"/>
  <c r="I199" i="82"/>
  <c r="F202" i="82"/>
  <c r="D203" i="82"/>
  <c r="I203" i="82"/>
  <c r="I224" i="82"/>
  <c r="E227" i="82"/>
  <c r="D227" i="82" s="1"/>
  <c r="I227" i="82"/>
  <c r="K231" i="82"/>
  <c r="D569" i="82"/>
  <c r="D573" i="82"/>
  <c r="D577" i="82"/>
  <c r="D581" i="82"/>
  <c r="D585" i="82"/>
  <c r="D589" i="82"/>
  <c r="D564" i="82"/>
  <c r="D566" i="82"/>
  <c r="D568" i="82"/>
  <c r="H230" i="83"/>
  <c r="K230" i="83"/>
  <c r="F961" i="82"/>
  <c r="H112" i="83"/>
  <c r="H116" i="83"/>
  <c r="D129" i="83"/>
  <c r="M131" i="83"/>
  <c r="J132" i="83"/>
  <c r="D833" i="83" s="1"/>
  <c r="D133" i="83"/>
  <c r="D135" i="83"/>
  <c r="D137" i="83"/>
  <c r="D139" i="83"/>
  <c r="D141" i="83"/>
  <c r="D143" i="83"/>
  <c r="D145" i="83"/>
  <c r="D147" i="83"/>
  <c r="D149" i="83"/>
  <c r="D151" i="83"/>
  <c r="D153" i="83"/>
  <c r="D155" i="83"/>
  <c r="D157" i="83"/>
  <c r="F191" i="83"/>
  <c r="D192" i="83"/>
  <c r="I192" i="83"/>
  <c r="F195" i="83"/>
  <c r="D196" i="83"/>
  <c r="I196" i="83"/>
  <c r="F199" i="83"/>
  <c r="D200" i="83"/>
  <c r="I200" i="83"/>
  <c r="F203" i="83"/>
  <c r="D204" i="83"/>
  <c r="I204" i="83"/>
  <c r="E224" i="83"/>
  <c r="E225" i="83"/>
  <c r="D225" i="83" s="1"/>
  <c r="K226" i="83"/>
  <c r="E228" i="83"/>
  <c r="D228" i="83" s="1"/>
  <c r="I228" i="83"/>
  <c r="I229" i="83"/>
  <c r="G232" i="83"/>
  <c r="H240" i="83" s="1"/>
  <c r="D564" i="83"/>
  <c r="D568" i="83"/>
  <c r="D572" i="83"/>
  <c r="D576" i="83"/>
  <c r="D580" i="83"/>
  <c r="D584" i="83"/>
  <c r="D588" i="83"/>
  <c r="D592" i="83"/>
  <c r="F935" i="82"/>
  <c r="H113" i="83"/>
  <c r="H117" i="83"/>
  <c r="B131" i="83"/>
  <c r="J131" i="83"/>
  <c r="D832" i="83" s="1"/>
  <c r="D132" i="83"/>
  <c r="M133" i="83"/>
  <c r="J134" i="83"/>
  <c r="D835" i="83" s="1"/>
  <c r="M135" i="83"/>
  <c r="J136" i="83"/>
  <c r="D837" i="83" s="1"/>
  <c r="M137" i="83"/>
  <c r="J138" i="83"/>
  <c r="D839" i="83" s="1"/>
  <c r="M139" i="83"/>
  <c r="J140" i="83"/>
  <c r="D841" i="83" s="1"/>
  <c r="M141" i="83"/>
  <c r="J142" i="83"/>
  <c r="D843" i="83" s="1"/>
  <c r="M143" i="83"/>
  <c r="J144" i="83"/>
  <c r="D845" i="83" s="1"/>
  <c r="M145" i="83"/>
  <c r="J146" i="83"/>
  <c r="D847" i="83" s="1"/>
  <c r="M147" i="83"/>
  <c r="J148" i="83"/>
  <c r="D849" i="83" s="1"/>
  <c r="M149" i="83"/>
  <c r="J150" i="83"/>
  <c r="D851" i="83" s="1"/>
  <c r="M151" i="83"/>
  <c r="J152" i="83"/>
  <c r="D853" i="83" s="1"/>
  <c r="M153" i="83"/>
  <c r="J154" i="83"/>
  <c r="D855" i="83" s="1"/>
  <c r="M155" i="83"/>
  <c r="J156" i="83"/>
  <c r="D857" i="83" s="1"/>
  <c r="M157" i="83"/>
  <c r="J158" i="83"/>
  <c r="D859" i="83" s="1"/>
  <c r="I189" i="83"/>
  <c r="F192" i="83"/>
  <c r="D193" i="83"/>
  <c r="I193" i="83"/>
  <c r="F196" i="83"/>
  <c r="D197" i="83"/>
  <c r="I197" i="83"/>
  <c r="F200" i="83"/>
  <c r="D201" i="83"/>
  <c r="I201" i="83"/>
  <c r="F204" i="83"/>
  <c r="D205" i="83"/>
  <c r="I205" i="83"/>
  <c r="K224" i="83"/>
  <c r="K227" i="83"/>
  <c r="E229" i="83"/>
  <c r="D229" i="83" s="1"/>
  <c r="E230" i="83"/>
  <c r="D230" i="83" s="1"/>
  <c r="I231" i="83"/>
  <c r="D563" i="83"/>
  <c r="D567" i="83"/>
  <c r="D571" i="83"/>
  <c r="D575" i="83"/>
  <c r="D579" i="83"/>
  <c r="D583" i="83"/>
  <c r="D587" i="83"/>
  <c r="D591" i="83"/>
  <c r="E945" i="82"/>
  <c r="E946" i="82"/>
  <c r="E949" i="82" s="1"/>
  <c r="F944" i="82" s="1"/>
  <c r="K73" i="83"/>
  <c r="D672" i="83"/>
  <c r="D702" i="83" s="1"/>
  <c r="D669" i="83"/>
  <c r="F197" i="83"/>
  <c r="D198" i="83"/>
  <c r="I198" i="83"/>
  <c r="F201" i="83"/>
  <c r="D202" i="83"/>
  <c r="I202" i="83"/>
  <c r="F205" i="83"/>
  <c r="E226" i="83"/>
  <c r="D226" i="83" s="1"/>
  <c r="I226" i="83"/>
  <c r="K228" i="83"/>
  <c r="K229" i="83"/>
  <c r="D566" i="83"/>
  <c r="D570" i="83"/>
  <c r="D574" i="83"/>
  <c r="D578" i="83"/>
  <c r="D582" i="83"/>
  <c r="D586" i="83"/>
  <c r="D590" i="83"/>
  <c r="J129" i="83"/>
  <c r="J133" i="83"/>
  <c r="D834" i="83" s="1"/>
  <c r="M134" i="83"/>
  <c r="J135" i="83"/>
  <c r="D836" i="83" s="1"/>
  <c r="M136" i="83"/>
  <c r="J137" i="83"/>
  <c r="D838" i="83" s="1"/>
  <c r="M138" i="83"/>
  <c r="J139" i="83"/>
  <c r="D840" i="83" s="1"/>
  <c r="M140" i="83"/>
  <c r="J141" i="83"/>
  <c r="D842" i="83" s="1"/>
  <c r="M142" i="83"/>
  <c r="J143" i="83"/>
  <c r="D844" i="83" s="1"/>
  <c r="M144" i="83"/>
  <c r="J145" i="83"/>
  <c r="D846" i="83" s="1"/>
  <c r="M146" i="83"/>
  <c r="J147" i="83"/>
  <c r="D848" i="83" s="1"/>
  <c r="M148" i="83"/>
  <c r="J149" i="83"/>
  <c r="D850" i="83" s="1"/>
  <c r="M150" i="83"/>
  <c r="J151" i="83"/>
  <c r="D852" i="83" s="1"/>
  <c r="M152" i="83"/>
  <c r="J153" i="83"/>
  <c r="D854" i="83" s="1"/>
  <c r="M154" i="83"/>
  <c r="J155" i="83"/>
  <c r="D856" i="83" s="1"/>
  <c r="M156" i="83"/>
  <c r="J157" i="83"/>
  <c r="D858" i="83" s="1"/>
  <c r="E913" i="83"/>
  <c r="E631" i="83"/>
  <c r="I159" i="83"/>
  <c r="F189" i="83"/>
  <c r="F190" i="83"/>
  <c r="D191" i="83"/>
  <c r="I191" i="83"/>
  <c r="F194" i="83"/>
  <c r="D195" i="83"/>
  <c r="I195" i="83"/>
  <c r="F198" i="83"/>
  <c r="D199" i="83"/>
  <c r="I199" i="83"/>
  <c r="F202" i="83"/>
  <c r="D203" i="83"/>
  <c r="I203" i="83"/>
  <c r="I224" i="83"/>
  <c r="E227" i="83"/>
  <c r="D227" i="83" s="1"/>
  <c r="I227" i="83"/>
  <c r="K231" i="83"/>
  <c r="D565" i="83"/>
  <c r="D569" i="83"/>
  <c r="D573" i="83"/>
  <c r="D577" i="83"/>
  <c r="D581" i="83"/>
  <c r="D585" i="83"/>
  <c r="D589" i="83"/>
  <c r="H375" i="83"/>
  <c r="P154" i="84"/>
  <c r="N154" i="84"/>
  <c r="G823" i="83"/>
  <c r="F935" i="83"/>
  <c r="L61" i="84"/>
  <c r="H113" i="84"/>
  <c r="D640" i="84"/>
  <c r="D673" i="84" s="1"/>
  <c r="J130" i="84"/>
  <c r="D831" i="84" s="1"/>
  <c r="M138" i="84"/>
  <c r="M146" i="84"/>
  <c r="D191" i="84"/>
  <c r="D195" i="84"/>
  <c r="D199" i="84"/>
  <c r="E227" i="84"/>
  <c r="D227" i="84" s="1"/>
  <c r="I229" i="84"/>
  <c r="F46" i="84"/>
  <c r="L66" i="84"/>
  <c r="H115" i="84"/>
  <c r="M157" i="84"/>
  <c r="M155" i="84"/>
  <c r="M153" i="84"/>
  <c r="M151" i="84"/>
  <c r="M149" i="84"/>
  <c r="M147" i="84"/>
  <c r="M145" i="84"/>
  <c r="M143" i="84"/>
  <c r="M141" i="84"/>
  <c r="M139" i="84"/>
  <c r="M137" i="84"/>
  <c r="M135" i="84"/>
  <c r="M133" i="84"/>
  <c r="D132" i="84"/>
  <c r="M136" i="84"/>
  <c r="M144" i="84"/>
  <c r="M152" i="84"/>
  <c r="I159" i="84"/>
  <c r="F178" i="84"/>
  <c r="F189" i="84"/>
  <c r="I199" i="84"/>
  <c r="F202" i="84"/>
  <c r="I203" i="84"/>
  <c r="D585" i="84"/>
  <c r="M129" i="84"/>
  <c r="F190" i="84"/>
  <c r="I191" i="84"/>
  <c r="F194" i="84"/>
  <c r="I195" i="84"/>
  <c r="F198" i="84"/>
  <c r="I228" i="84"/>
  <c r="C533" i="84"/>
  <c r="C564" i="84" s="1"/>
  <c r="C595" i="84" s="1"/>
  <c r="C640" i="84" s="1"/>
  <c r="C673" i="84" s="1"/>
  <c r="C706" i="84" s="1"/>
  <c r="C740" i="84" s="1"/>
  <c r="C535" i="84"/>
  <c r="C566" i="84" s="1"/>
  <c r="C597" i="84" s="1"/>
  <c r="C642" i="84" s="1"/>
  <c r="C675" i="84" s="1"/>
  <c r="C708" i="84" s="1"/>
  <c r="C742" i="84" s="1"/>
  <c r="D569" i="84"/>
  <c r="D573" i="84"/>
  <c r="F941" i="83"/>
  <c r="G927" i="83"/>
  <c r="G962" i="83" s="1"/>
  <c r="F926" i="83"/>
  <c r="F961" i="83"/>
  <c r="F947" i="83"/>
  <c r="K73" i="84"/>
  <c r="E76" i="84"/>
  <c r="D672" i="84"/>
  <c r="D642" i="84"/>
  <c r="D675" i="84" s="1"/>
  <c r="J132" i="84"/>
  <c r="D833" i="84" s="1"/>
  <c r="E913" i="84"/>
  <c r="E631" i="84"/>
  <c r="E231" i="84"/>
  <c r="D231" i="84" s="1"/>
  <c r="K229" i="84"/>
  <c r="K228" i="84"/>
  <c r="E226" i="84"/>
  <c r="D226" i="84" s="1"/>
  <c r="F205" i="84"/>
  <c r="I202" i="84"/>
  <c r="D202" i="84"/>
  <c r="F201" i="84"/>
  <c r="I198" i="84"/>
  <c r="D198" i="84"/>
  <c r="F197" i="84"/>
  <c r="I194" i="84"/>
  <c r="D194" i="84"/>
  <c r="F193" i="84"/>
  <c r="I190" i="84"/>
  <c r="D190" i="84"/>
  <c r="D189" i="84"/>
  <c r="D158" i="84"/>
  <c r="D156" i="84"/>
  <c r="D154" i="84"/>
  <c r="D152" i="84"/>
  <c r="D150" i="84"/>
  <c r="D148" i="84"/>
  <c r="D146" i="84"/>
  <c r="D144" i="84"/>
  <c r="D142" i="84"/>
  <c r="D140" i="84"/>
  <c r="D138" i="84"/>
  <c r="D136" i="84"/>
  <c r="D134" i="84"/>
  <c r="D131" i="84"/>
  <c r="H114" i="84"/>
  <c r="I231" i="84"/>
  <c r="E230" i="84"/>
  <c r="D230" i="84" s="1"/>
  <c r="E229" i="84"/>
  <c r="D229" i="84" s="1"/>
  <c r="K227" i="84"/>
  <c r="K224" i="84"/>
  <c r="I205" i="84"/>
  <c r="D205" i="84"/>
  <c r="F204" i="84"/>
  <c r="I201" i="84"/>
  <c r="D201" i="84"/>
  <c r="F200" i="84"/>
  <c r="I197" i="84"/>
  <c r="D197" i="84"/>
  <c r="F196" i="84"/>
  <c r="I193" i="84"/>
  <c r="D193" i="84"/>
  <c r="F192" i="84"/>
  <c r="I189" i="84"/>
  <c r="K226" i="84"/>
  <c r="E225" i="84"/>
  <c r="D225" i="84" s="1"/>
  <c r="E224" i="84"/>
  <c r="I204" i="84"/>
  <c r="D204" i="84"/>
  <c r="F203" i="84"/>
  <c r="I200" i="84"/>
  <c r="D200" i="84"/>
  <c r="F199" i="84"/>
  <c r="I196" i="84"/>
  <c r="D196" i="84"/>
  <c r="F195" i="84"/>
  <c r="I192" i="84"/>
  <c r="D192" i="84"/>
  <c r="F191" i="84"/>
  <c r="D157" i="84"/>
  <c r="D155" i="84"/>
  <c r="D153" i="84"/>
  <c r="D151" i="84"/>
  <c r="D149" i="84"/>
  <c r="D147" i="84"/>
  <c r="D145" i="84"/>
  <c r="D143" i="84"/>
  <c r="D141" i="84"/>
  <c r="D139" i="84"/>
  <c r="D137" i="84"/>
  <c r="D135" i="84"/>
  <c r="D133" i="84"/>
  <c r="D129" i="84"/>
  <c r="H116" i="84"/>
  <c r="H112" i="84"/>
  <c r="D203" i="84"/>
  <c r="I224" i="84"/>
  <c r="I227" i="84"/>
  <c r="D577" i="84"/>
  <c r="C534" i="84"/>
  <c r="C565" i="84" s="1"/>
  <c r="C596" i="84" s="1"/>
  <c r="C641" i="84" s="1"/>
  <c r="C674" i="84" s="1"/>
  <c r="C707" i="84" s="1"/>
  <c r="C741" i="84" s="1"/>
  <c r="D589" i="84"/>
  <c r="D566" i="84"/>
  <c r="D574" i="84"/>
  <c r="D582" i="84"/>
  <c r="D590" i="84"/>
  <c r="D565" i="84"/>
  <c r="D581" i="84"/>
  <c r="I159" i="85"/>
  <c r="E76" i="85"/>
  <c r="G159" i="85"/>
  <c r="C535" i="85"/>
  <c r="C566" i="85" s="1"/>
  <c r="C597" i="85" s="1"/>
  <c r="C642" i="85" s="1"/>
  <c r="C675" i="85" s="1"/>
  <c r="C708" i="85" s="1"/>
  <c r="C742" i="85" s="1"/>
  <c r="G375" i="85"/>
  <c r="D659" i="85"/>
  <c r="D692" i="85" s="1"/>
  <c r="J149" i="85"/>
  <c r="D850" i="85" s="1"/>
  <c r="C534" i="85"/>
  <c r="C565" i="85" s="1"/>
  <c r="C596" i="85" s="1"/>
  <c r="C641" i="85" s="1"/>
  <c r="C674" i="85" s="1"/>
  <c r="C707" i="85" s="1"/>
  <c r="C741" i="85" s="1"/>
  <c r="D640" i="86"/>
  <c r="D673" i="86" s="1"/>
  <c r="I159" i="86"/>
  <c r="J130" i="86"/>
  <c r="D831" i="86" s="1"/>
  <c r="E228" i="84"/>
  <c r="D228" i="84" s="1"/>
  <c r="G232" i="84"/>
  <c r="H240" i="84" s="1"/>
  <c r="D642" i="85"/>
  <c r="D675" i="85" s="1"/>
  <c r="J132" i="85"/>
  <c r="D833" i="85" s="1"/>
  <c r="D667" i="85"/>
  <c r="D700" i="85" s="1"/>
  <c r="J157" i="85"/>
  <c r="D858" i="85" s="1"/>
  <c r="D578" i="85"/>
  <c r="D585" i="85"/>
  <c r="D591" i="85"/>
  <c r="C532" i="85"/>
  <c r="C563" i="85" s="1"/>
  <c r="C594" i="85" s="1"/>
  <c r="C639" i="85" s="1"/>
  <c r="C672" i="85" s="1"/>
  <c r="C705" i="85" s="1"/>
  <c r="C739" i="85" s="1"/>
  <c r="D563" i="84"/>
  <c r="D567" i="84"/>
  <c r="D571" i="84"/>
  <c r="D575" i="84"/>
  <c r="D579" i="84"/>
  <c r="D583" i="84"/>
  <c r="D587" i="84"/>
  <c r="D591" i="84"/>
  <c r="D735" i="84"/>
  <c r="D643" i="85"/>
  <c r="D676" i="85" s="1"/>
  <c r="J133" i="85"/>
  <c r="D834" i="85" s="1"/>
  <c r="I226" i="85"/>
  <c r="I229" i="85"/>
  <c r="C533" i="85"/>
  <c r="C564" i="85" s="1"/>
  <c r="C595" i="85" s="1"/>
  <c r="C640" i="85" s="1"/>
  <c r="C673" i="85" s="1"/>
  <c r="C706" i="85" s="1"/>
  <c r="C740" i="85" s="1"/>
  <c r="D569" i="85"/>
  <c r="D575" i="85"/>
  <c r="E575" i="85" s="1"/>
  <c r="D567" i="86"/>
  <c r="D571" i="86"/>
  <c r="E945" i="83"/>
  <c r="E946" i="83"/>
  <c r="E949" i="83" s="1"/>
  <c r="F944" i="83" s="1"/>
  <c r="I226" i="84"/>
  <c r="G375" i="84"/>
  <c r="K73" i="85"/>
  <c r="D651" i="85"/>
  <c r="D684" i="85" s="1"/>
  <c r="J141" i="85"/>
  <c r="D842" i="85" s="1"/>
  <c r="N157" i="85"/>
  <c r="G159" i="86"/>
  <c r="M130" i="85"/>
  <c r="M136" i="85"/>
  <c r="M137" i="85"/>
  <c r="M144" i="85"/>
  <c r="M145" i="85"/>
  <c r="M152" i="85"/>
  <c r="M153" i="85"/>
  <c r="D897" i="85"/>
  <c r="E228" i="85"/>
  <c r="D228" i="85" s="1"/>
  <c r="D574" i="85"/>
  <c r="D590" i="85"/>
  <c r="D565" i="85"/>
  <c r="D573" i="85"/>
  <c r="D577" i="85"/>
  <c r="D581" i="85"/>
  <c r="D589" i="85"/>
  <c r="D640" i="85"/>
  <c r="D673" i="85" s="1"/>
  <c r="D647" i="85"/>
  <c r="D680" i="85" s="1"/>
  <c r="D735" i="85"/>
  <c r="F961" i="85"/>
  <c r="F948" i="85"/>
  <c r="F947" i="85"/>
  <c r="F941" i="85"/>
  <c r="G927" i="85"/>
  <c r="G962" i="85" s="1"/>
  <c r="F926" i="85"/>
  <c r="F935" i="84"/>
  <c r="F947" i="84"/>
  <c r="J130" i="85"/>
  <c r="D831" i="85" s="1"/>
  <c r="M131" i="85"/>
  <c r="J135" i="85"/>
  <c r="D836" i="85" s="1"/>
  <c r="M138" i="85"/>
  <c r="M139" i="85"/>
  <c r="J143" i="85"/>
  <c r="D844" i="85" s="1"/>
  <c r="M146" i="85"/>
  <c r="M147" i="85"/>
  <c r="J151" i="85"/>
  <c r="D852" i="85" s="1"/>
  <c r="M154" i="85"/>
  <c r="M155" i="85"/>
  <c r="I224" i="85"/>
  <c r="D896" i="85"/>
  <c r="I228" i="85"/>
  <c r="D570" i="85"/>
  <c r="D586" i="85"/>
  <c r="G823" i="85"/>
  <c r="H230" i="86"/>
  <c r="K230" i="86"/>
  <c r="D896" i="86"/>
  <c r="E227" i="86"/>
  <c r="D227" i="86" s="1"/>
  <c r="D583" i="86"/>
  <c r="D587" i="86"/>
  <c r="G375" i="86"/>
  <c r="G823" i="84"/>
  <c r="F926" i="84"/>
  <c r="G927" i="84"/>
  <c r="G962" i="84" s="1"/>
  <c r="F941" i="84"/>
  <c r="L68" i="85"/>
  <c r="D672" i="85"/>
  <c r="M133" i="85"/>
  <c r="M140" i="85"/>
  <c r="M141" i="85"/>
  <c r="J145" i="85"/>
  <c r="D846" i="85" s="1"/>
  <c r="M148" i="85"/>
  <c r="M149" i="85"/>
  <c r="J153" i="85"/>
  <c r="D854" i="85" s="1"/>
  <c r="M156" i="85"/>
  <c r="E913" i="85"/>
  <c r="K226" i="85"/>
  <c r="E224" i="85"/>
  <c r="I204" i="85"/>
  <c r="D204" i="85"/>
  <c r="F203" i="85"/>
  <c r="I200" i="85"/>
  <c r="D200" i="85"/>
  <c r="F199" i="85"/>
  <c r="I196" i="85"/>
  <c r="D196" i="85"/>
  <c r="F195" i="85"/>
  <c r="I192" i="85"/>
  <c r="D192" i="85"/>
  <c r="F191" i="85"/>
  <c r="D157" i="85"/>
  <c r="D155" i="85"/>
  <c r="D153" i="85"/>
  <c r="D151" i="85"/>
  <c r="D149" i="85"/>
  <c r="D147" i="85"/>
  <c r="D145" i="85"/>
  <c r="D143" i="85"/>
  <c r="D141" i="85"/>
  <c r="D139" i="85"/>
  <c r="D137" i="85"/>
  <c r="D135" i="85"/>
  <c r="D133" i="85"/>
  <c r="D129" i="85"/>
  <c r="H116" i="85"/>
  <c r="H112" i="85"/>
  <c r="D190" i="85"/>
  <c r="D191" i="85"/>
  <c r="F192" i="85"/>
  <c r="F193" i="85"/>
  <c r="D194" i="85"/>
  <c r="D195" i="85"/>
  <c r="F196" i="85"/>
  <c r="F197" i="85"/>
  <c r="D198" i="85"/>
  <c r="D199" i="85"/>
  <c r="F200" i="85"/>
  <c r="F201" i="85"/>
  <c r="D202" i="85"/>
  <c r="D203" i="85"/>
  <c r="F204" i="85"/>
  <c r="F205" i="85"/>
  <c r="K224" i="85"/>
  <c r="D894" i="85"/>
  <c r="G232" i="85"/>
  <c r="H240" i="85" s="1"/>
  <c r="E225" i="85"/>
  <c r="D225" i="85" s="1"/>
  <c r="E231" i="85"/>
  <c r="D231" i="85" s="1"/>
  <c r="G258" i="85"/>
  <c r="H258" i="85" s="1"/>
  <c r="I258" i="85" s="1"/>
  <c r="J258" i="85" s="1"/>
  <c r="K258" i="85" s="1"/>
  <c r="L258" i="85" s="1"/>
  <c r="M258" i="85" s="1"/>
  <c r="N258" i="85" s="1"/>
  <c r="D566" i="85"/>
  <c r="D582" i="85"/>
  <c r="D563" i="85"/>
  <c r="D567" i="85"/>
  <c r="E567" i="85" s="1"/>
  <c r="D571" i="85"/>
  <c r="E571" i="85" s="1"/>
  <c r="D579" i="85"/>
  <c r="D583" i="85"/>
  <c r="D587" i="85"/>
  <c r="F935" i="85"/>
  <c r="D564" i="85"/>
  <c r="E564" i="85" s="1"/>
  <c r="D568" i="85"/>
  <c r="D572" i="85"/>
  <c r="D576" i="85"/>
  <c r="D580" i="85"/>
  <c r="D584" i="85"/>
  <c r="D588" i="85"/>
  <c r="D592" i="85"/>
  <c r="I226" i="86"/>
  <c r="D575" i="86"/>
  <c r="D591" i="86"/>
  <c r="C534" i="86"/>
  <c r="C565" i="86" s="1"/>
  <c r="C596" i="86" s="1"/>
  <c r="C641" i="86" s="1"/>
  <c r="C674" i="86" s="1"/>
  <c r="C707" i="86" s="1"/>
  <c r="C741" i="86" s="1"/>
  <c r="F941" i="86"/>
  <c r="G927" i="86"/>
  <c r="G962" i="86" s="1"/>
  <c r="F926" i="86"/>
  <c r="F935" i="86"/>
  <c r="F961" i="86"/>
  <c r="F948" i="86"/>
  <c r="F947" i="86"/>
  <c r="K73" i="86"/>
  <c r="L70" i="86"/>
  <c r="M129" i="86"/>
  <c r="D563" i="86"/>
  <c r="D579" i="86"/>
  <c r="C532" i="86"/>
  <c r="C563" i="86" s="1"/>
  <c r="C594" i="86" s="1"/>
  <c r="C639" i="86" s="1"/>
  <c r="C672" i="86" s="1"/>
  <c r="C705" i="86" s="1"/>
  <c r="C739" i="86" s="1"/>
  <c r="E945" i="85"/>
  <c r="E946" i="85"/>
  <c r="E949" i="85" s="1"/>
  <c r="F944" i="85" s="1"/>
  <c r="E76" i="86"/>
  <c r="H114" i="86"/>
  <c r="D672" i="86"/>
  <c r="D131" i="86"/>
  <c r="D134" i="86"/>
  <c r="D136" i="86"/>
  <c r="D138" i="86"/>
  <c r="D140" i="86"/>
  <c r="D142" i="86"/>
  <c r="D144" i="86"/>
  <c r="D146" i="86"/>
  <c r="D148" i="86"/>
  <c r="D150" i="86"/>
  <c r="D152" i="86"/>
  <c r="D154" i="86"/>
  <c r="D156" i="86"/>
  <c r="D158" i="86"/>
  <c r="D189" i="86"/>
  <c r="D190" i="86"/>
  <c r="I190" i="86"/>
  <c r="F193" i="86"/>
  <c r="D194" i="86"/>
  <c r="I194" i="86"/>
  <c r="F197" i="86"/>
  <c r="D198" i="86"/>
  <c r="I198" i="86"/>
  <c r="F201" i="86"/>
  <c r="D202" i="86"/>
  <c r="I202" i="86"/>
  <c r="F205" i="86"/>
  <c r="E226" i="86"/>
  <c r="D226" i="86" s="1"/>
  <c r="K228" i="86"/>
  <c r="K229" i="86"/>
  <c r="D566" i="86"/>
  <c r="D570" i="86"/>
  <c r="D574" i="86"/>
  <c r="D578" i="86"/>
  <c r="D582" i="86"/>
  <c r="D586" i="86"/>
  <c r="D590" i="86"/>
  <c r="G159" i="87"/>
  <c r="J227" i="87" s="1"/>
  <c r="M132" i="86"/>
  <c r="M134" i="86"/>
  <c r="M136" i="86"/>
  <c r="M138" i="86"/>
  <c r="M140" i="86"/>
  <c r="M142" i="86"/>
  <c r="M144" i="86"/>
  <c r="M146" i="86"/>
  <c r="M148" i="86"/>
  <c r="M150" i="86"/>
  <c r="M152" i="86"/>
  <c r="M154" i="86"/>
  <c r="M156" i="86"/>
  <c r="E913" i="86"/>
  <c r="E631" i="86"/>
  <c r="F189" i="86"/>
  <c r="F190" i="86"/>
  <c r="D191" i="86"/>
  <c r="I191" i="86"/>
  <c r="F194" i="86"/>
  <c r="D195" i="86"/>
  <c r="I195" i="86"/>
  <c r="F198" i="86"/>
  <c r="D199" i="86"/>
  <c r="I199" i="86"/>
  <c r="F202" i="86"/>
  <c r="D203" i="86"/>
  <c r="I203" i="86"/>
  <c r="I224" i="86"/>
  <c r="I227" i="86"/>
  <c r="K231" i="86"/>
  <c r="D565" i="86"/>
  <c r="D569" i="86"/>
  <c r="D573" i="86"/>
  <c r="D577" i="86"/>
  <c r="D581" i="86"/>
  <c r="D585" i="86"/>
  <c r="D589" i="86"/>
  <c r="H112" i="86"/>
  <c r="H116" i="86"/>
  <c r="D129" i="86"/>
  <c r="D133" i="86"/>
  <c r="D135" i="86"/>
  <c r="D137" i="86"/>
  <c r="D139" i="86"/>
  <c r="D141" i="86"/>
  <c r="D143" i="86"/>
  <c r="D145" i="86"/>
  <c r="D147" i="86"/>
  <c r="D149" i="86"/>
  <c r="D151" i="86"/>
  <c r="D153" i="86"/>
  <c r="D155" i="86"/>
  <c r="D157" i="86"/>
  <c r="F191" i="86"/>
  <c r="D192" i="86"/>
  <c r="I192" i="86"/>
  <c r="F195" i="86"/>
  <c r="D196" i="86"/>
  <c r="I196" i="86"/>
  <c r="F199" i="86"/>
  <c r="D200" i="86"/>
  <c r="I200" i="86"/>
  <c r="F203" i="86"/>
  <c r="D204" i="86"/>
  <c r="I204" i="86"/>
  <c r="E224" i="86"/>
  <c r="E225" i="86"/>
  <c r="D225" i="86" s="1"/>
  <c r="K226" i="86"/>
  <c r="E228" i="86"/>
  <c r="D228" i="86" s="1"/>
  <c r="I228" i="86"/>
  <c r="I229" i="86"/>
  <c r="G232" i="86"/>
  <c r="H240" i="86" s="1"/>
  <c r="D564" i="86"/>
  <c r="D568" i="86"/>
  <c r="D572" i="86"/>
  <c r="D576" i="86"/>
  <c r="D580" i="86"/>
  <c r="D584" i="86"/>
  <c r="D588" i="86"/>
  <c r="D592" i="86"/>
  <c r="E913" i="87"/>
  <c r="E631" i="87"/>
  <c r="E231" i="87"/>
  <c r="D231" i="87" s="1"/>
  <c r="K229" i="87"/>
  <c r="K228" i="87"/>
  <c r="E226" i="87"/>
  <c r="D226" i="87" s="1"/>
  <c r="F205" i="87"/>
  <c r="I202" i="87"/>
  <c r="D202" i="87"/>
  <c r="F201" i="87"/>
  <c r="I198" i="87"/>
  <c r="D198" i="87"/>
  <c r="F197" i="87"/>
  <c r="I194" i="87"/>
  <c r="D194" i="87"/>
  <c r="F193" i="87"/>
  <c r="I190" i="87"/>
  <c r="D190" i="87"/>
  <c r="D189" i="87"/>
  <c r="D158" i="87"/>
  <c r="D156" i="87"/>
  <c r="D154" i="87"/>
  <c r="D152" i="87"/>
  <c r="D150" i="87"/>
  <c r="D148" i="87"/>
  <c r="D146" i="87"/>
  <c r="D144" i="87"/>
  <c r="D142" i="87"/>
  <c r="D140" i="87"/>
  <c r="D138" i="87"/>
  <c r="D136" i="87"/>
  <c r="D134" i="87"/>
  <c r="D131" i="87"/>
  <c r="H114" i="87"/>
  <c r="E230" i="87"/>
  <c r="D230" i="87" s="1"/>
  <c r="E229" i="87"/>
  <c r="D229" i="87" s="1"/>
  <c r="K227" i="87"/>
  <c r="K224" i="87"/>
  <c r="I205" i="87"/>
  <c r="D205" i="87"/>
  <c r="F204" i="87"/>
  <c r="I201" i="87"/>
  <c r="D201" i="87"/>
  <c r="F200" i="87"/>
  <c r="I197" i="87"/>
  <c r="D197" i="87"/>
  <c r="F196" i="87"/>
  <c r="I193" i="87"/>
  <c r="D193" i="87"/>
  <c r="F192" i="87"/>
  <c r="I189" i="87"/>
  <c r="D132" i="87"/>
  <c r="H117" i="87"/>
  <c r="H113" i="87"/>
  <c r="K226" i="87"/>
  <c r="E224" i="87"/>
  <c r="I204" i="87"/>
  <c r="D204" i="87"/>
  <c r="F203" i="87"/>
  <c r="I200" i="87"/>
  <c r="D200" i="87"/>
  <c r="F199" i="87"/>
  <c r="I196" i="87"/>
  <c r="D196" i="87"/>
  <c r="F195" i="87"/>
  <c r="I192" i="87"/>
  <c r="D192" i="87"/>
  <c r="F191" i="87"/>
  <c r="D157" i="87"/>
  <c r="D155" i="87"/>
  <c r="D153" i="87"/>
  <c r="D151" i="87"/>
  <c r="D149" i="87"/>
  <c r="D147" i="87"/>
  <c r="D145" i="87"/>
  <c r="D143" i="87"/>
  <c r="D141" i="87"/>
  <c r="D139" i="87"/>
  <c r="D137" i="87"/>
  <c r="D135" i="87"/>
  <c r="D133" i="87"/>
  <c r="D129" i="87"/>
  <c r="H116" i="87"/>
  <c r="H112" i="87"/>
  <c r="K231" i="87"/>
  <c r="F198" i="87"/>
  <c r="I195" i="87"/>
  <c r="F194" i="87"/>
  <c r="I191" i="87"/>
  <c r="F190" i="87"/>
  <c r="D130" i="87"/>
  <c r="I203" i="87"/>
  <c r="F202" i="87"/>
  <c r="I199" i="87"/>
  <c r="F189" i="87"/>
  <c r="E227" i="87"/>
  <c r="D227" i="87" s="1"/>
  <c r="D199" i="87"/>
  <c r="D195" i="87"/>
  <c r="D191" i="87"/>
  <c r="H115" i="87"/>
  <c r="F46" i="87"/>
  <c r="D573" i="87"/>
  <c r="E76" i="87"/>
  <c r="D589" i="87"/>
  <c r="D735" i="86"/>
  <c r="P152" i="87"/>
  <c r="N152" i="87"/>
  <c r="I224" i="87"/>
  <c r="I227" i="87"/>
  <c r="D642" i="87"/>
  <c r="D675" i="87" s="1"/>
  <c r="J132" i="87"/>
  <c r="D833" i="87" s="1"/>
  <c r="M138" i="87"/>
  <c r="M146" i="87"/>
  <c r="M154" i="87"/>
  <c r="K230" i="87"/>
  <c r="I229" i="87"/>
  <c r="D577" i="87"/>
  <c r="C534" i="87"/>
  <c r="C565" i="87" s="1"/>
  <c r="C596" i="87" s="1"/>
  <c r="C641" i="87" s="1"/>
  <c r="C674" i="87" s="1"/>
  <c r="C707" i="87" s="1"/>
  <c r="C741" i="87" s="1"/>
  <c r="F53" i="87"/>
  <c r="F178" i="87"/>
  <c r="D565" i="87"/>
  <c r="D581" i="87"/>
  <c r="C532" i="87"/>
  <c r="C563" i="87" s="1"/>
  <c r="C594" i="87" s="1"/>
  <c r="C639" i="87" s="1"/>
  <c r="C672" i="87" s="1"/>
  <c r="C705" i="87" s="1"/>
  <c r="C739" i="87" s="1"/>
  <c r="G823" i="86"/>
  <c r="G893" i="86" s="1"/>
  <c r="K73" i="87"/>
  <c r="L68" i="87"/>
  <c r="M157" i="87"/>
  <c r="M155" i="87"/>
  <c r="M153" i="87"/>
  <c r="M151" i="87"/>
  <c r="M149" i="87"/>
  <c r="M147" i="87"/>
  <c r="M145" i="87"/>
  <c r="M143" i="87"/>
  <c r="M141" i="87"/>
  <c r="M139" i="87"/>
  <c r="M137" i="87"/>
  <c r="M135" i="87"/>
  <c r="M133" i="87"/>
  <c r="M130" i="87"/>
  <c r="M134" i="87"/>
  <c r="M142" i="87"/>
  <c r="M150" i="87"/>
  <c r="M158" i="87"/>
  <c r="I228" i="87"/>
  <c r="I230" i="87"/>
  <c r="C533" i="87"/>
  <c r="C564" i="87" s="1"/>
  <c r="C595" i="87" s="1"/>
  <c r="C640" i="87" s="1"/>
  <c r="C673" i="87" s="1"/>
  <c r="C706" i="87" s="1"/>
  <c r="C740" i="87" s="1"/>
  <c r="D569" i="87"/>
  <c r="D585" i="87"/>
  <c r="C535" i="87"/>
  <c r="C566" i="87" s="1"/>
  <c r="C597" i="87" s="1"/>
  <c r="C642" i="87" s="1"/>
  <c r="C675" i="87" s="1"/>
  <c r="C708" i="87" s="1"/>
  <c r="C742" i="87" s="1"/>
  <c r="E225" i="87"/>
  <c r="D225" i="87" s="1"/>
  <c r="E228" i="87"/>
  <c r="D228" i="87" s="1"/>
  <c r="G232" i="87"/>
  <c r="H240" i="87" s="1"/>
  <c r="D564" i="87"/>
  <c r="D568" i="87"/>
  <c r="D572" i="87"/>
  <c r="D576" i="87"/>
  <c r="D580" i="87"/>
  <c r="D584" i="87"/>
  <c r="D588" i="87"/>
  <c r="D592" i="87"/>
  <c r="D563" i="87"/>
  <c r="D567" i="87"/>
  <c r="D571" i="87"/>
  <c r="D575" i="87"/>
  <c r="D579" i="87"/>
  <c r="D583" i="87"/>
  <c r="D587" i="87"/>
  <c r="D591" i="87"/>
  <c r="E945" i="86"/>
  <c r="E946" i="86"/>
  <c r="E949" i="86" s="1"/>
  <c r="F944" i="86" s="1"/>
  <c r="D672" i="87"/>
  <c r="M129" i="87"/>
  <c r="J130" i="87"/>
  <c r="D831" i="87" s="1"/>
  <c r="D902" i="87"/>
  <c r="D904" i="87" s="1"/>
  <c r="I226" i="87"/>
  <c r="D566" i="87"/>
  <c r="D570" i="87"/>
  <c r="D574" i="87"/>
  <c r="D578" i="87"/>
  <c r="D582" i="87"/>
  <c r="D586" i="87"/>
  <c r="D590" i="87"/>
  <c r="G375" i="87"/>
  <c r="D735" i="87"/>
  <c r="F961" i="87"/>
  <c r="F947" i="87"/>
  <c r="F948" i="87"/>
  <c r="F935" i="87"/>
  <c r="G927" i="87"/>
  <c r="G962" i="87" s="1"/>
  <c r="F926" i="87"/>
  <c r="G823" i="87"/>
  <c r="G899" i="87" s="1"/>
  <c r="F941" i="87"/>
  <c r="E945" i="87"/>
  <c r="E946" i="87"/>
  <c r="E949" i="87" s="1"/>
  <c r="F944" i="87" s="1"/>
  <c r="M127" i="73"/>
  <c r="M143" i="73" s="1"/>
  <c r="P143" i="73" s="1"/>
  <c r="C159" i="73"/>
  <c r="C344" i="73"/>
  <c r="C377" i="73" s="1"/>
  <c r="C408" i="73" s="1"/>
  <c r="C439" i="73" s="1"/>
  <c r="C470" i="73" s="1"/>
  <c r="C501" i="73" s="1"/>
  <c r="I129" i="73"/>
  <c r="D639" i="73" s="1"/>
  <c r="D672" i="73" s="1"/>
  <c r="I130" i="73"/>
  <c r="J130" i="73" s="1"/>
  <c r="D831" i="73" s="1"/>
  <c r="I131" i="73"/>
  <c r="J131" i="73" s="1"/>
  <c r="D832" i="73" s="1"/>
  <c r="I132" i="73"/>
  <c r="J132" i="73" s="1"/>
  <c r="D833" i="73" s="1"/>
  <c r="I133" i="73"/>
  <c r="D643" i="73" s="1"/>
  <c r="D676" i="73" s="1"/>
  <c r="I134" i="73"/>
  <c r="J134" i="73" s="1"/>
  <c r="D835" i="73" s="1"/>
  <c r="I135" i="73"/>
  <c r="D645" i="73" s="1"/>
  <c r="D678" i="73" s="1"/>
  <c r="I136" i="73"/>
  <c r="D646" i="73" s="1"/>
  <c r="D679" i="73" s="1"/>
  <c r="I137" i="73"/>
  <c r="J137" i="73" s="1"/>
  <c r="D838" i="73" s="1"/>
  <c r="I138" i="73"/>
  <c r="J138" i="73" s="1"/>
  <c r="D839" i="73" s="1"/>
  <c r="I139" i="73"/>
  <c r="J139" i="73" s="1"/>
  <c r="D840" i="73" s="1"/>
  <c r="I140" i="73"/>
  <c r="J140" i="73" s="1"/>
  <c r="D841" i="73" s="1"/>
  <c r="I141" i="73"/>
  <c r="D651" i="73" s="1"/>
  <c r="D684" i="73" s="1"/>
  <c r="I142" i="73"/>
  <c r="J142" i="73" s="1"/>
  <c r="D843" i="73" s="1"/>
  <c r="I143" i="73"/>
  <c r="J143" i="73" s="1"/>
  <c r="D844" i="73" s="1"/>
  <c r="I144" i="73"/>
  <c r="J144" i="73" s="1"/>
  <c r="D845" i="73" s="1"/>
  <c r="I145" i="73"/>
  <c r="J145" i="73" s="1"/>
  <c r="D846" i="73" s="1"/>
  <c r="I146" i="73"/>
  <c r="J146" i="73" s="1"/>
  <c r="D847" i="73" s="1"/>
  <c r="I147" i="73"/>
  <c r="J147" i="73" s="1"/>
  <c r="D848" i="73" s="1"/>
  <c r="I148" i="73"/>
  <c r="J148" i="73" s="1"/>
  <c r="D849" i="73" s="1"/>
  <c r="I149" i="73"/>
  <c r="D659" i="73" s="1"/>
  <c r="D692" i="73" s="1"/>
  <c r="I150" i="73"/>
  <c r="J150" i="73" s="1"/>
  <c r="D851" i="73" s="1"/>
  <c r="I151" i="73"/>
  <c r="J151" i="73" s="1"/>
  <c r="D852" i="73" s="1"/>
  <c r="I152" i="73"/>
  <c r="J152" i="73" s="1"/>
  <c r="D853" i="73" s="1"/>
  <c r="I153" i="73"/>
  <c r="I154" i="73"/>
  <c r="J154" i="73" s="1"/>
  <c r="D855" i="73" s="1"/>
  <c r="I155" i="73"/>
  <c r="J155" i="73" s="1"/>
  <c r="D856" i="73" s="1"/>
  <c r="I156" i="73"/>
  <c r="J156" i="73" s="1"/>
  <c r="D857" i="73" s="1"/>
  <c r="I157" i="73"/>
  <c r="J157" i="73" s="1"/>
  <c r="D858" i="73" s="1"/>
  <c r="I158" i="73"/>
  <c r="J158" i="73" s="1"/>
  <c r="D859" i="73" s="1"/>
  <c r="G129" i="73"/>
  <c r="G130" i="73"/>
  <c r="G131" i="73"/>
  <c r="G132" i="73"/>
  <c r="G133" i="73"/>
  <c r="G134" i="73"/>
  <c r="G135" i="73"/>
  <c r="G136" i="73"/>
  <c r="G137" i="73"/>
  <c r="G138" i="73"/>
  <c r="G139" i="73"/>
  <c r="G140" i="73"/>
  <c r="G141" i="73"/>
  <c r="G142" i="73"/>
  <c r="G143" i="73"/>
  <c r="G144" i="73"/>
  <c r="G145" i="73"/>
  <c r="G146" i="73"/>
  <c r="G147" i="73"/>
  <c r="G148" i="73"/>
  <c r="G149" i="73"/>
  <c r="G150" i="73"/>
  <c r="G151" i="73"/>
  <c r="G152" i="73"/>
  <c r="G153" i="73"/>
  <c r="G154" i="73"/>
  <c r="G155" i="73"/>
  <c r="G156" i="73"/>
  <c r="G157" i="73"/>
  <c r="G158" i="73"/>
  <c r="L129" i="73"/>
  <c r="E317" i="73"/>
  <c r="D323" i="73" s="1"/>
  <c r="E35" i="73" s="1"/>
  <c r="B64" i="74"/>
  <c r="B75" i="74" s="1"/>
  <c r="B85" i="74" s="1"/>
  <c r="H108" i="73"/>
  <c r="E76" i="73" s="1"/>
  <c r="F42" i="73"/>
  <c r="E55" i="73"/>
  <c r="E57" i="73"/>
  <c r="E58" i="73"/>
  <c r="F59" i="73"/>
  <c r="D344" i="73"/>
  <c r="D439" i="73"/>
  <c r="C345" i="73"/>
  <c r="C378" i="73" s="1"/>
  <c r="C409" i="73" s="1"/>
  <c r="C440" i="73" s="1"/>
  <c r="C471" i="73" s="1"/>
  <c r="C502" i="73" s="1"/>
  <c r="D345" i="73"/>
  <c r="D440" i="73"/>
  <c r="D346" i="73"/>
  <c r="D441" i="73"/>
  <c r="D347" i="73"/>
  <c r="D442" i="73"/>
  <c r="D348" i="73"/>
  <c r="D443" i="73"/>
  <c r="D349" i="73"/>
  <c r="D444" i="73"/>
  <c r="D350" i="73"/>
  <c r="D445" i="73"/>
  <c r="D351" i="73"/>
  <c r="D446" i="73"/>
  <c r="D352" i="73"/>
  <c r="D447" i="73"/>
  <c r="D353" i="73"/>
  <c r="D448" i="73"/>
  <c r="D354" i="73"/>
  <c r="D449" i="73"/>
  <c r="D355" i="73"/>
  <c r="D450" i="73"/>
  <c r="D356" i="73"/>
  <c r="D451" i="73"/>
  <c r="D357" i="73"/>
  <c r="D452" i="73"/>
  <c r="D358" i="73"/>
  <c r="D453" i="73"/>
  <c r="D359" i="73"/>
  <c r="D454" i="73"/>
  <c r="D360" i="73"/>
  <c r="D455" i="73"/>
  <c r="D361" i="73"/>
  <c r="D456" i="73"/>
  <c r="D362" i="73"/>
  <c r="D457" i="73"/>
  <c r="D363" i="73"/>
  <c r="D458" i="73"/>
  <c r="D364" i="73"/>
  <c r="D459" i="73"/>
  <c r="D365" i="73"/>
  <c r="D460" i="73"/>
  <c r="D366" i="73"/>
  <c r="D461" i="73"/>
  <c r="D367" i="73"/>
  <c r="D462" i="73"/>
  <c r="D368" i="73"/>
  <c r="D463" i="73"/>
  <c r="D369" i="73"/>
  <c r="D464" i="73"/>
  <c r="D370" i="73"/>
  <c r="D465" i="73"/>
  <c r="D371" i="73"/>
  <c r="D466" i="73"/>
  <c r="D372" i="73"/>
  <c r="D467" i="73"/>
  <c r="D373" i="73"/>
  <c r="D468" i="73"/>
  <c r="H224" i="73"/>
  <c r="H226" i="73"/>
  <c r="H227" i="73"/>
  <c r="H228" i="73"/>
  <c r="H229" i="73"/>
  <c r="E214" i="73"/>
  <c r="E944" i="73"/>
  <c r="E945" i="73" s="1"/>
  <c r="E948" i="73"/>
  <c r="E935" i="73"/>
  <c r="E941" i="73"/>
  <c r="E947" i="73"/>
  <c r="E961" i="73"/>
  <c r="F375" i="73"/>
  <c r="C346" i="73"/>
  <c r="C379" i="73" s="1"/>
  <c r="C410" i="73" s="1"/>
  <c r="C441" i="73" s="1"/>
  <c r="C472" i="73" s="1"/>
  <c r="F927" i="73"/>
  <c r="F948" i="73" s="1"/>
  <c r="C347" i="73"/>
  <c r="C380" i="73" s="1"/>
  <c r="C411" i="73" s="1"/>
  <c r="C442" i="73" s="1"/>
  <c r="C473" i="73" s="1"/>
  <c r="C504" i="73" s="1"/>
  <c r="F173" i="73"/>
  <c r="G173" i="73" s="1"/>
  <c r="H173" i="73" s="1"/>
  <c r="I173" i="73" s="1"/>
  <c r="J173" i="73" s="1"/>
  <c r="K173" i="73" s="1"/>
  <c r="L173" i="73" s="1"/>
  <c r="M173" i="73" s="1"/>
  <c r="N173" i="73" s="1"/>
  <c r="F164" i="73"/>
  <c r="G164" i="73" s="1"/>
  <c r="H164" i="73" s="1"/>
  <c r="I164" i="73" s="1"/>
  <c r="J164" i="73" s="1"/>
  <c r="K164" i="73" s="1"/>
  <c r="L164" i="73" s="1"/>
  <c r="M164" i="73" s="1"/>
  <c r="N164" i="73" s="1"/>
  <c r="F170" i="73"/>
  <c r="G170" i="73" s="1"/>
  <c r="H170" i="73" s="1"/>
  <c r="I170" i="73" s="1"/>
  <c r="J170" i="73" s="1"/>
  <c r="K170" i="73" s="1"/>
  <c r="L170" i="73" s="1"/>
  <c r="M170" i="73" s="1"/>
  <c r="N170" i="73" s="1"/>
  <c r="F258" i="73"/>
  <c r="F823" i="73"/>
  <c r="F181" i="73"/>
  <c r="G181" i="73" s="1"/>
  <c r="H181" i="73" s="1"/>
  <c r="I181" i="73" s="1"/>
  <c r="J181" i="73" s="1"/>
  <c r="K181" i="73" s="1"/>
  <c r="L181" i="73" s="1"/>
  <c r="M181" i="73" s="1"/>
  <c r="N181" i="73" s="1"/>
  <c r="F167" i="73"/>
  <c r="G167" i="73" s="1"/>
  <c r="H167" i="73" s="1"/>
  <c r="I167" i="73" s="1"/>
  <c r="J167" i="73" s="1"/>
  <c r="K167" i="73" s="1"/>
  <c r="L167" i="73" s="1"/>
  <c r="M167" i="73" s="1"/>
  <c r="N167" i="73" s="1"/>
  <c r="B65" i="74"/>
  <c r="B76" i="74" s="1"/>
  <c r="B86" i="74" s="1"/>
  <c r="B66" i="74"/>
  <c r="B77" i="74" s="1"/>
  <c r="B87" i="74" s="1"/>
  <c r="B63" i="74"/>
  <c r="B74" i="74" s="1"/>
  <c r="B84" i="74" s="1"/>
  <c r="O55" i="74"/>
  <c r="M58" i="74"/>
  <c r="M57" i="74"/>
  <c r="M56" i="74"/>
  <c r="K57" i="74"/>
  <c r="K58" i="74"/>
  <c r="K56" i="74"/>
  <c r="E926" i="73"/>
  <c r="D893" i="73"/>
  <c r="D894" i="73"/>
  <c r="D895" i="73"/>
  <c r="D896" i="73"/>
  <c r="D897" i="73"/>
  <c r="D898" i="73"/>
  <c r="D900" i="73"/>
  <c r="C6" i="77"/>
  <c r="B831" i="79"/>
  <c r="B832" i="79" s="1"/>
  <c r="B833" i="79" s="1"/>
  <c r="B834" i="79" s="1"/>
  <c r="B835" i="79" s="1"/>
  <c r="B836" i="79" s="1"/>
  <c r="B837" i="79" s="1"/>
  <c r="B838" i="79" s="1"/>
  <c r="B839" i="79" s="1"/>
  <c r="B840" i="79" s="1"/>
  <c r="B841" i="79" s="1"/>
  <c r="B842" i="79" s="1"/>
  <c r="B843" i="79" s="1"/>
  <c r="B844" i="79" s="1"/>
  <c r="B845" i="79" s="1"/>
  <c r="B846" i="79" s="1"/>
  <c r="B847" i="79" s="1"/>
  <c r="B848" i="79" s="1"/>
  <c r="B849" i="79" s="1"/>
  <c r="B850" i="79" s="1"/>
  <c r="B851" i="79" s="1"/>
  <c r="B852" i="79" s="1"/>
  <c r="B853" i="79" s="1"/>
  <c r="B854" i="79" s="1"/>
  <c r="B855" i="79" s="1"/>
  <c r="B856" i="79" s="1"/>
  <c r="B857" i="79" s="1"/>
  <c r="B858" i="79" s="1"/>
  <c r="B859" i="79" s="1"/>
  <c r="C854" i="79"/>
  <c r="E100" i="88" s="1"/>
  <c r="C855" i="79"/>
  <c r="E101" i="88" s="1"/>
  <c r="C856" i="79"/>
  <c r="E102" i="88" s="1"/>
  <c r="C857" i="79"/>
  <c r="E103" i="88" s="1"/>
  <c r="C858" i="79"/>
  <c r="E104" i="88" s="1"/>
  <c r="C859" i="79"/>
  <c r="E105" i="88" s="1"/>
  <c r="B831" i="73"/>
  <c r="B832" i="73" s="1"/>
  <c r="B833" i="73" s="1"/>
  <c r="B834" i="73" s="1"/>
  <c r="B835" i="73" s="1"/>
  <c r="B836" i="73" s="1"/>
  <c r="B837" i="73" s="1"/>
  <c r="B838" i="73" s="1"/>
  <c r="B839" i="73" s="1"/>
  <c r="B840" i="73" s="1"/>
  <c r="B841" i="73" s="1"/>
  <c r="B842" i="73" s="1"/>
  <c r="B843" i="73" s="1"/>
  <c r="B844" i="73" s="1"/>
  <c r="B845" i="73" s="1"/>
  <c r="B846" i="73" s="1"/>
  <c r="B847" i="73" s="1"/>
  <c r="B848" i="73" s="1"/>
  <c r="B849" i="73" s="1"/>
  <c r="B850" i="73" s="1"/>
  <c r="B851" i="73" s="1"/>
  <c r="B852" i="73" s="1"/>
  <c r="B853" i="73" s="1"/>
  <c r="B854" i="73" s="1"/>
  <c r="B855" i="73" s="1"/>
  <c r="B856" i="73" s="1"/>
  <c r="B857" i="73" s="1"/>
  <c r="B858" i="73" s="1"/>
  <c r="B859" i="73" s="1"/>
  <c r="C854" i="73"/>
  <c r="C855" i="73"/>
  <c r="C856" i="73"/>
  <c r="C857" i="73"/>
  <c r="C858" i="73"/>
  <c r="C859" i="73"/>
  <c r="C834" i="79"/>
  <c r="E80" i="88" s="1"/>
  <c r="C835" i="79"/>
  <c r="E81" i="88" s="1"/>
  <c r="C836" i="79"/>
  <c r="E82" i="88" s="1"/>
  <c r="C837" i="79"/>
  <c r="E83" i="88" s="1"/>
  <c r="C838" i="79"/>
  <c r="E84" i="88" s="1"/>
  <c r="C839" i="79"/>
  <c r="E85" i="88" s="1"/>
  <c r="C840" i="79"/>
  <c r="E86" i="88" s="1"/>
  <c r="C841" i="79"/>
  <c r="E87" i="88" s="1"/>
  <c r="C842" i="79"/>
  <c r="E88" i="88" s="1"/>
  <c r="C843" i="79"/>
  <c r="E89" i="88" s="1"/>
  <c r="C844" i="79"/>
  <c r="E90" i="88" s="1"/>
  <c r="C845" i="79"/>
  <c r="E91" i="88" s="1"/>
  <c r="C846" i="79"/>
  <c r="E92" i="88" s="1"/>
  <c r="C847" i="79"/>
  <c r="E93" i="88" s="1"/>
  <c r="C848" i="79"/>
  <c r="E94" i="88" s="1"/>
  <c r="C849" i="79"/>
  <c r="E95" i="88" s="1"/>
  <c r="C850" i="79"/>
  <c r="E96" i="88" s="1"/>
  <c r="C851" i="79"/>
  <c r="E97" i="88" s="1"/>
  <c r="C852" i="79"/>
  <c r="E98" i="88" s="1"/>
  <c r="C853" i="79"/>
  <c r="E99" i="88" s="1"/>
  <c r="C834" i="73"/>
  <c r="C835" i="73"/>
  <c r="C836" i="73"/>
  <c r="C837" i="73"/>
  <c r="C838" i="73"/>
  <c r="C839" i="73"/>
  <c r="C840" i="73"/>
  <c r="C841" i="73"/>
  <c r="C842" i="73"/>
  <c r="C843" i="73"/>
  <c r="C844" i="73"/>
  <c r="C845" i="73"/>
  <c r="C846" i="73"/>
  <c r="C847" i="73"/>
  <c r="C848" i="73"/>
  <c r="C849" i="73"/>
  <c r="C850" i="73"/>
  <c r="C851" i="73"/>
  <c r="C852" i="73"/>
  <c r="C853" i="73"/>
  <c r="D769" i="73"/>
  <c r="C348" i="73"/>
  <c r="C381" i="73" s="1"/>
  <c r="C412" i="73" s="1"/>
  <c r="C443" i="73" s="1"/>
  <c r="C474" i="73" s="1"/>
  <c r="C349" i="73"/>
  <c r="C382" i="73" s="1"/>
  <c r="C413" i="73" s="1"/>
  <c r="C444" i="73" s="1"/>
  <c r="C475" i="73" s="1"/>
  <c r="C350" i="73"/>
  <c r="C383" i="73" s="1"/>
  <c r="C414" i="73" s="1"/>
  <c r="C445" i="73" s="1"/>
  <c r="C476" i="73" s="1"/>
  <c r="C351" i="73"/>
  <c r="C384" i="73" s="1"/>
  <c r="C415" i="73" s="1"/>
  <c r="C446" i="73" s="1"/>
  <c r="C477" i="73" s="1"/>
  <c r="C352" i="73"/>
  <c r="C385" i="73" s="1"/>
  <c r="C416" i="73" s="1"/>
  <c r="C447" i="73" s="1"/>
  <c r="C478" i="73" s="1"/>
  <c r="C353" i="73"/>
  <c r="C386" i="73" s="1"/>
  <c r="C417" i="73" s="1"/>
  <c r="C448" i="73" s="1"/>
  <c r="C479" i="73" s="1"/>
  <c r="C354" i="73"/>
  <c r="C387" i="73" s="1"/>
  <c r="C418" i="73" s="1"/>
  <c r="C449" i="73" s="1"/>
  <c r="C480" i="73" s="1"/>
  <c r="C355" i="73"/>
  <c r="C388" i="73" s="1"/>
  <c r="C419" i="73" s="1"/>
  <c r="C450" i="73" s="1"/>
  <c r="C481" i="73" s="1"/>
  <c r="C356" i="73"/>
  <c r="C389" i="73" s="1"/>
  <c r="C420" i="73" s="1"/>
  <c r="C451" i="73" s="1"/>
  <c r="C482" i="73" s="1"/>
  <c r="C357" i="73"/>
  <c r="C390" i="73" s="1"/>
  <c r="C421" i="73" s="1"/>
  <c r="C452" i="73" s="1"/>
  <c r="C483" i="73" s="1"/>
  <c r="C358" i="73"/>
  <c r="C391" i="73" s="1"/>
  <c r="C422" i="73" s="1"/>
  <c r="C453" i="73" s="1"/>
  <c r="C484" i="73" s="1"/>
  <c r="C359" i="73"/>
  <c r="C392" i="73" s="1"/>
  <c r="C423" i="73" s="1"/>
  <c r="C454" i="73" s="1"/>
  <c r="C485" i="73" s="1"/>
  <c r="C360" i="73"/>
  <c r="C393" i="73" s="1"/>
  <c r="C424" i="73" s="1"/>
  <c r="C455" i="73" s="1"/>
  <c r="C486" i="73" s="1"/>
  <c r="C361" i="73"/>
  <c r="C394" i="73" s="1"/>
  <c r="C425" i="73" s="1"/>
  <c r="C456" i="73" s="1"/>
  <c r="C487" i="73" s="1"/>
  <c r="C362" i="73"/>
  <c r="C395" i="73" s="1"/>
  <c r="C426" i="73" s="1"/>
  <c r="C457" i="73" s="1"/>
  <c r="C488" i="73" s="1"/>
  <c r="C363" i="73"/>
  <c r="C396" i="73" s="1"/>
  <c r="C427" i="73" s="1"/>
  <c r="C458" i="73" s="1"/>
  <c r="C489" i="73" s="1"/>
  <c r="C364" i="73"/>
  <c r="C397" i="73" s="1"/>
  <c r="C428" i="73" s="1"/>
  <c r="C459" i="73" s="1"/>
  <c r="C490" i="73" s="1"/>
  <c r="C365" i="73"/>
  <c r="C398" i="73" s="1"/>
  <c r="C429" i="73" s="1"/>
  <c r="C460" i="73" s="1"/>
  <c r="C491" i="73" s="1"/>
  <c r="C366" i="73"/>
  <c r="C399" i="73" s="1"/>
  <c r="C430" i="73" s="1"/>
  <c r="C461" i="73" s="1"/>
  <c r="C492" i="73" s="1"/>
  <c r="C367" i="73"/>
  <c r="C400" i="73" s="1"/>
  <c r="C431" i="73" s="1"/>
  <c r="C462" i="73" s="1"/>
  <c r="C493" i="73" s="1"/>
  <c r="C368" i="73"/>
  <c r="C401" i="73" s="1"/>
  <c r="C432" i="73" s="1"/>
  <c r="C463" i="73" s="1"/>
  <c r="C494" i="73" s="1"/>
  <c r="C369" i="73"/>
  <c r="C402" i="73" s="1"/>
  <c r="C433" i="73" s="1"/>
  <c r="C464" i="73" s="1"/>
  <c r="C495" i="73" s="1"/>
  <c r="C370" i="73"/>
  <c r="C403" i="73" s="1"/>
  <c r="C434" i="73" s="1"/>
  <c r="C465" i="73" s="1"/>
  <c r="C496" i="73" s="1"/>
  <c r="C371" i="73"/>
  <c r="C404" i="73" s="1"/>
  <c r="C435" i="73" s="1"/>
  <c r="C466" i="73" s="1"/>
  <c r="C497" i="73" s="1"/>
  <c r="C372" i="73"/>
  <c r="C405" i="73" s="1"/>
  <c r="C436" i="73" s="1"/>
  <c r="C467" i="73" s="1"/>
  <c r="C498" i="73" s="1"/>
  <c r="C373" i="73"/>
  <c r="C406" i="73" s="1"/>
  <c r="C437" i="73" s="1"/>
  <c r="C468" i="73" s="1"/>
  <c r="C499" i="73" s="1"/>
  <c r="B668" i="73"/>
  <c r="B701" i="73" s="1"/>
  <c r="B734" i="73" s="1"/>
  <c r="B768" i="73" s="1"/>
  <c r="B640" i="73"/>
  <c r="B673" i="73" s="1"/>
  <c r="B706" i="73" s="1"/>
  <c r="B740" i="73" s="1"/>
  <c r="B641" i="73"/>
  <c r="B674" i="73" s="1"/>
  <c r="B707" i="73" s="1"/>
  <c r="B741" i="73" s="1"/>
  <c r="B642" i="73"/>
  <c r="B675" i="73" s="1"/>
  <c r="B708" i="73" s="1"/>
  <c r="B742" i="73" s="1"/>
  <c r="B643" i="73"/>
  <c r="B676" i="73" s="1"/>
  <c r="B709" i="73" s="1"/>
  <c r="B743" i="73" s="1"/>
  <c r="B644" i="73"/>
  <c r="B677" i="73" s="1"/>
  <c r="B710" i="73" s="1"/>
  <c r="B744" i="73" s="1"/>
  <c r="B645" i="73"/>
  <c r="B678" i="73" s="1"/>
  <c r="B711" i="73" s="1"/>
  <c r="B745" i="73" s="1"/>
  <c r="B646" i="73"/>
  <c r="B679" i="73" s="1"/>
  <c r="B712" i="73" s="1"/>
  <c r="B746" i="73" s="1"/>
  <c r="B647" i="73"/>
  <c r="B680" i="73" s="1"/>
  <c r="B713" i="73" s="1"/>
  <c r="B747" i="73" s="1"/>
  <c r="B648" i="73"/>
  <c r="B681" i="73" s="1"/>
  <c r="B714" i="73" s="1"/>
  <c r="B748" i="73" s="1"/>
  <c r="B649" i="73"/>
  <c r="B682" i="73" s="1"/>
  <c r="B715" i="73" s="1"/>
  <c r="B749" i="73" s="1"/>
  <c r="B650" i="73"/>
  <c r="B683" i="73" s="1"/>
  <c r="B716" i="73" s="1"/>
  <c r="B750" i="73" s="1"/>
  <c r="B651" i="73"/>
  <c r="B684" i="73" s="1"/>
  <c r="B717" i="73" s="1"/>
  <c r="B751" i="73" s="1"/>
  <c r="B652" i="73"/>
  <c r="B685" i="73" s="1"/>
  <c r="B718" i="73" s="1"/>
  <c r="B752" i="73" s="1"/>
  <c r="B653" i="73"/>
  <c r="B686" i="73" s="1"/>
  <c r="B719" i="73" s="1"/>
  <c r="B753" i="73" s="1"/>
  <c r="B654" i="73"/>
  <c r="B687" i="73" s="1"/>
  <c r="B720" i="73" s="1"/>
  <c r="B754" i="73" s="1"/>
  <c r="B655" i="73"/>
  <c r="B688" i="73" s="1"/>
  <c r="B721" i="73" s="1"/>
  <c r="B755" i="73" s="1"/>
  <c r="B656" i="73"/>
  <c r="B689" i="73" s="1"/>
  <c r="B722" i="73" s="1"/>
  <c r="B756" i="73" s="1"/>
  <c r="B657" i="73"/>
  <c r="B690" i="73" s="1"/>
  <c r="B723" i="73" s="1"/>
  <c r="B757" i="73" s="1"/>
  <c r="B658" i="73"/>
  <c r="B691" i="73" s="1"/>
  <c r="B724" i="73" s="1"/>
  <c r="B758" i="73" s="1"/>
  <c r="B659" i="73"/>
  <c r="B692" i="73" s="1"/>
  <c r="B725" i="73" s="1"/>
  <c r="B759" i="73" s="1"/>
  <c r="B660" i="73"/>
  <c r="B693" i="73" s="1"/>
  <c r="B726" i="73" s="1"/>
  <c r="B760" i="73" s="1"/>
  <c r="B661" i="73"/>
  <c r="B694" i="73" s="1"/>
  <c r="B727" i="73" s="1"/>
  <c r="B761" i="73" s="1"/>
  <c r="B662" i="73"/>
  <c r="B695" i="73" s="1"/>
  <c r="B728" i="73" s="1"/>
  <c r="B762" i="73" s="1"/>
  <c r="B663" i="73"/>
  <c r="B696" i="73" s="1"/>
  <c r="B729" i="73" s="1"/>
  <c r="B763" i="73" s="1"/>
  <c r="B664" i="73"/>
  <c r="B697" i="73" s="1"/>
  <c r="B730" i="73" s="1"/>
  <c r="B764" i="73" s="1"/>
  <c r="B665" i="73"/>
  <c r="B698" i="73" s="1"/>
  <c r="B731" i="73" s="1"/>
  <c r="B765" i="73" s="1"/>
  <c r="B666" i="73"/>
  <c r="B699" i="73" s="1"/>
  <c r="B732" i="73" s="1"/>
  <c r="B766" i="73" s="1"/>
  <c r="B667" i="73"/>
  <c r="B700" i="73" s="1"/>
  <c r="B733" i="73" s="1"/>
  <c r="B767" i="73" s="1"/>
  <c r="B639" i="73"/>
  <c r="B672" i="73" s="1"/>
  <c r="B705" i="73" s="1"/>
  <c r="B739" i="73" s="1"/>
  <c r="H192" i="73"/>
  <c r="H191" i="73"/>
  <c r="H190" i="73"/>
  <c r="D705" i="73"/>
  <c r="D706" i="73"/>
  <c r="D707" i="73"/>
  <c r="D708" i="73"/>
  <c r="D709" i="73"/>
  <c r="D710" i="73"/>
  <c r="D711" i="73"/>
  <c r="D712" i="73"/>
  <c r="D713" i="73"/>
  <c r="D714" i="73"/>
  <c r="D715" i="73"/>
  <c r="D716" i="73"/>
  <c r="D717" i="73"/>
  <c r="D718" i="73"/>
  <c r="D719" i="73"/>
  <c r="D720" i="73"/>
  <c r="D721" i="73"/>
  <c r="D722" i="73"/>
  <c r="D723" i="73"/>
  <c r="D724" i="73"/>
  <c r="D725" i="73"/>
  <c r="D726" i="73"/>
  <c r="D727" i="73"/>
  <c r="D728" i="73"/>
  <c r="D729" i="73"/>
  <c r="D730" i="73"/>
  <c r="D731" i="73"/>
  <c r="D732" i="73"/>
  <c r="D733" i="73"/>
  <c r="D734" i="73"/>
  <c r="B130" i="73"/>
  <c r="B345" i="73" s="1"/>
  <c r="B378" i="73" s="1"/>
  <c r="B409" i="73" s="1"/>
  <c r="B440" i="73" s="1"/>
  <c r="B344" i="73"/>
  <c r="B377" i="73" s="1"/>
  <c r="B408" i="73" s="1"/>
  <c r="B439" i="73" s="1"/>
  <c r="B130" i="79"/>
  <c r="B344" i="79"/>
  <c r="C373" i="79"/>
  <c r="C345" i="79"/>
  <c r="C346" i="79"/>
  <c r="C347" i="79"/>
  <c r="C348" i="79"/>
  <c r="C349" i="79"/>
  <c r="C350" i="79"/>
  <c r="C351" i="79"/>
  <c r="C352" i="79"/>
  <c r="C353" i="79"/>
  <c r="C354" i="79"/>
  <c r="C355" i="79"/>
  <c r="C356" i="79"/>
  <c r="C357" i="79"/>
  <c r="C358" i="79"/>
  <c r="C359" i="79"/>
  <c r="C360" i="79"/>
  <c r="C361" i="79"/>
  <c r="C362" i="79"/>
  <c r="C363" i="79"/>
  <c r="C364" i="79"/>
  <c r="C365" i="79"/>
  <c r="C366" i="79"/>
  <c r="C367" i="79"/>
  <c r="C368" i="79"/>
  <c r="C369" i="79"/>
  <c r="C370" i="79"/>
  <c r="C371" i="79"/>
  <c r="C372" i="79"/>
  <c r="C344" i="79"/>
  <c r="K158" i="73"/>
  <c r="K157" i="73"/>
  <c r="K156" i="73"/>
  <c r="K155" i="73"/>
  <c r="K154" i="73"/>
  <c r="K153" i="73"/>
  <c r="K152" i="73"/>
  <c r="K151" i="73"/>
  <c r="K150" i="73"/>
  <c r="K149" i="73"/>
  <c r="K148" i="73"/>
  <c r="K147" i="73"/>
  <c r="K146" i="73"/>
  <c r="K145" i="73"/>
  <c r="K144" i="73"/>
  <c r="K143" i="73"/>
  <c r="K142" i="73"/>
  <c r="K141" i="73"/>
  <c r="K140" i="73"/>
  <c r="K139" i="73"/>
  <c r="K138" i="73"/>
  <c r="K137" i="73"/>
  <c r="K136" i="73"/>
  <c r="K135" i="73"/>
  <c r="K134" i="73"/>
  <c r="K133" i="73"/>
  <c r="K132" i="73"/>
  <c r="K131" i="73"/>
  <c r="K130" i="73"/>
  <c r="K129" i="73"/>
  <c r="F40" i="77"/>
  <c r="F46" i="77" s="1"/>
  <c r="E11" i="77"/>
  <c r="L55" i="74" s="1"/>
  <c r="I11" i="77"/>
  <c r="P55" i="74" s="1"/>
  <c r="F54" i="77"/>
  <c r="F61" i="77" s="1"/>
  <c r="E12" i="77"/>
  <c r="L56" i="74" s="1"/>
  <c r="G12" i="77"/>
  <c r="N56" i="74" s="1"/>
  <c r="E13" i="77"/>
  <c r="L57" i="74" s="1"/>
  <c r="G13" i="77"/>
  <c r="N57" i="74" s="1"/>
  <c r="G14" i="77"/>
  <c r="N58" i="74" s="1"/>
  <c r="G18" i="77"/>
  <c r="H18" i="77" s="1"/>
  <c r="I18" i="77" s="1"/>
  <c r="I16" i="77" s="1"/>
  <c r="E973" i="79"/>
  <c r="F973" i="79" s="1"/>
  <c r="G973" i="79" s="1"/>
  <c r="D973" i="79"/>
  <c r="I3" i="77" s="1"/>
  <c r="F927" i="79"/>
  <c r="G927" i="79" s="1"/>
  <c r="G926" i="79" s="1"/>
  <c r="F823" i="79"/>
  <c r="G823" i="79" s="1"/>
  <c r="H823" i="79" s="1"/>
  <c r="I823" i="79" s="1"/>
  <c r="J823" i="79" s="1"/>
  <c r="K823" i="79" s="1"/>
  <c r="L823" i="79" s="1"/>
  <c r="M823" i="79" s="1"/>
  <c r="N823" i="79" s="1"/>
  <c r="H205" i="73"/>
  <c r="H204" i="73"/>
  <c r="H203" i="73"/>
  <c r="H202" i="73"/>
  <c r="H201" i="73"/>
  <c r="H198" i="73"/>
  <c r="H197" i="73"/>
  <c r="H196" i="73"/>
  <c r="H195" i="73"/>
  <c r="H194" i="73"/>
  <c r="H193" i="73"/>
  <c r="J72" i="73"/>
  <c r="K72" i="73"/>
  <c r="J71" i="73"/>
  <c r="K71" i="73"/>
  <c r="J70" i="73"/>
  <c r="K70" i="73"/>
  <c r="J69" i="73"/>
  <c r="K69" i="73"/>
  <c r="J68" i="73"/>
  <c r="K68" i="73"/>
  <c r="J67" i="73"/>
  <c r="K67" i="73"/>
  <c r="J66" i="73"/>
  <c r="K66" i="73"/>
  <c r="K65" i="73"/>
  <c r="K64" i="73"/>
  <c r="K63" i="73"/>
  <c r="K62" i="73"/>
  <c r="J61" i="73"/>
  <c r="K61" i="73"/>
  <c r="B2" i="79"/>
  <c r="E27" i="79"/>
  <c r="F258" i="79"/>
  <c r="G258" i="79" s="1"/>
  <c r="H258" i="79" s="1"/>
  <c r="I258" i="79" s="1"/>
  <c r="J258" i="79" s="1"/>
  <c r="K258" i="79" s="1"/>
  <c r="L258" i="79" s="1"/>
  <c r="M258" i="79" s="1"/>
  <c r="N258" i="79" s="1"/>
  <c r="E35" i="79"/>
  <c r="D246" i="79"/>
  <c r="D249" i="79"/>
  <c r="D252" i="79"/>
  <c r="C830" i="79"/>
  <c r="E76" i="88" s="1"/>
  <c r="C831" i="79"/>
  <c r="E77" i="88" s="1"/>
  <c r="C832" i="79"/>
  <c r="E78" i="88" s="1"/>
  <c r="C833" i="79"/>
  <c r="E79" i="88" s="1"/>
  <c r="E926" i="79"/>
  <c r="C900" i="79"/>
  <c r="E146" i="88" s="1"/>
  <c r="C899" i="79"/>
  <c r="E145" i="88" s="1"/>
  <c r="C898" i="79"/>
  <c r="E144" i="88" s="1"/>
  <c r="C897" i="79"/>
  <c r="E143" i="88" s="1"/>
  <c r="C896" i="79"/>
  <c r="E142" i="88" s="1"/>
  <c r="C895" i="79"/>
  <c r="E141" i="88" s="1"/>
  <c r="C894" i="79"/>
  <c r="E140" i="88" s="1"/>
  <c r="C893" i="79"/>
  <c r="E139" i="88" s="1"/>
  <c r="B86" i="77"/>
  <c r="B79" i="77"/>
  <c r="B73" i="77"/>
  <c r="B64" i="77"/>
  <c r="B58" i="77"/>
  <c r="B49" i="77"/>
  <c r="H16" i="77"/>
  <c r="E206" i="73"/>
  <c r="D888" i="73" s="1"/>
  <c r="B2" i="73"/>
  <c r="J206" i="73"/>
  <c r="E27" i="73"/>
  <c r="D973" i="73"/>
  <c r="E973" i="73"/>
  <c r="F973" i="73" s="1"/>
  <c r="G973" i="73" s="1"/>
  <c r="H973" i="73" s="1"/>
  <c r="I973" i="73" s="1"/>
  <c r="J973" i="73" s="1"/>
  <c r="K973" i="73" s="1"/>
  <c r="L973" i="73" s="1"/>
  <c r="M973" i="73" s="1"/>
  <c r="N973" i="73" s="1"/>
  <c r="O973" i="73" s="1"/>
  <c r="P973" i="73" s="1"/>
  <c r="Q973" i="73" s="1"/>
  <c r="R973" i="73" s="1"/>
  <c r="S973" i="73" s="1"/>
  <c r="T973" i="73" s="1"/>
  <c r="U973" i="73" s="1"/>
  <c r="V973" i="73" s="1"/>
  <c r="W973" i="73" s="1"/>
  <c r="X973" i="73" s="1"/>
  <c r="Y973" i="73" s="1"/>
  <c r="Z973" i="73" s="1"/>
  <c r="AA973" i="73" s="1"/>
  <c r="AB973" i="73" s="1"/>
  <c r="AC973" i="73" s="1"/>
  <c r="AD973" i="73" s="1"/>
  <c r="AE973" i="73" s="1"/>
  <c r="AF973" i="73" s="1"/>
  <c r="AG973" i="73" s="1"/>
  <c r="AH973" i="73" s="1"/>
  <c r="AI973" i="73" s="1"/>
  <c r="AJ973" i="73" s="1"/>
  <c r="AK973" i="73" s="1"/>
  <c r="AL973" i="73" s="1"/>
  <c r="AM973" i="73" s="1"/>
  <c r="AN973" i="73" s="1"/>
  <c r="AO973" i="73" s="1"/>
  <c r="AP973" i="73" s="1"/>
  <c r="AQ973" i="73" s="1"/>
  <c r="AR973" i="73" s="1"/>
  <c r="AS973" i="73" s="1"/>
  <c r="AT973" i="73" s="1"/>
  <c r="AU973" i="73" s="1"/>
  <c r="AV973" i="73" s="1"/>
  <c r="AW973" i="73" s="1"/>
  <c r="AX973" i="73" s="1"/>
  <c r="AY973" i="73" s="1"/>
  <c r="AZ973" i="73" s="1"/>
  <c r="BA973" i="73" s="1"/>
  <c r="BB973" i="73" s="1"/>
  <c r="BC973" i="73" s="1"/>
  <c r="BD973" i="73" s="1"/>
  <c r="BE973" i="73" s="1"/>
  <c r="BF973" i="73" s="1"/>
  <c r="BG973" i="73" s="1"/>
  <c r="BH973" i="73" s="1"/>
  <c r="BI973" i="73" s="1"/>
  <c r="BJ973" i="73" s="1"/>
  <c r="BK973" i="73" s="1"/>
  <c r="BL973" i="73" s="1"/>
  <c r="BM973" i="73" s="1"/>
  <c r="BN973" i="73" s="1"/>
  <c r="BO973" i="73" s="1"/>
  <c r="BP973" i="73" s="1"/>
  <c r="BQ973" i="73" s="1"/>
  <c r="BR973" i="73" s="1"/>
  <c r="BS973" i="73" s="1"/>
  <c r="BT973" i="73" s="1"/>
  <c r="BU973" i="73" s="1"/>
  <c r="BV973" i="73" s="1"/>
  <c r="BW973" i="73" s="1"/>
  <c r="BX973" i="73" s="1"/>
  <c r="BY973" i="73" s="1"/>
  <c r="BZ973" i="73" s="1"/>
  <c r="CA973" i="73" s="1"/>
  <c r="CB973" i="73" s="1"/>
  <c r="CC973" i="73" s="1"/>
  <c r="CD973" i="73" s="1"/>
  <c r="CE973" i="73" s="1"/>
  <c r="CF973" i="73" s="1"/>
  <c r="CG973" i="73" s="1"/>
  <c r="CH973" i="73" s="1"/>
  <c r="CI973" i="73" s="1"/>
  <c r="CJ973" i="73" s="1"/>
  <c r="C799" i="73"/>
  <c r="C800" i="73"/>
  <c r="C801" i="73"/>
  <c r="C802" i="73"/>
  <c r="C803" i="73"/>
  <c r="C804" i="73"/>
  <c r="C805" i="73"/>
  <c r="C798" i="73"/>
  <c r="AC793" i="73"/>
  <c r="F629" i="73"/>
  <c r="C894" i="73"/>
  <c r="C895" i="73"/>
  <c r="C896" i="73"/>
  <c r="C897" i="73"/>
  <c r="C898" i="73"/>
  <c r="C899" i="73"/>
  <c r="C900" i="73"/>
  <c r="C893" i="73"/>
  <c r="C872" i="73"/>
  <c r="C777" i="73" s="1"/>
  <c r="C873" i="73"/>
  <c r="C778" i="73" s="1"/>
  <c r="C874" i="73"/>
  <c r="C779" i="73" s="1"/>
  <c r="C875" i="73"/>
  <c r="C780" i="73" s="1"/>
  <c r="C876" i="73"/>
  <c r="C781" i="73" s="1"/>
  <c r="C877" i="73"/>
  <c r="C782" i="73" s="1"/>
  <c r="C878" i="73"/>
  <c r="C783" i="73" s="1"/>
  <c r="C879" i="73"/>
  <c r="C784" i="73" s="1"/>
  <c r="C880" i="73"/>
  <c r="C785" i="73" s="1"/>
  <c r="C881" i="73"/>
  <c r="C786" i="73" s="1"/>
  <c r="C882" i="73"/>
  <c r="C787" i="73" s="1"/>
  <c r="C883" i="73"/>
  <c r="C788" i="73" s="1"/>
  <c r="C884" i="73"/>
  <c r="C789" i="73" s="1"/>
  <c r="C885" i="73"/>
  <c r="C790" i="73" s="1"/>
  <c r="C886" i="73"/>
  <c r="C791" i="73" s="1"/>
  <c r="C887" i="73"/>
  <c r="C792" i="73" s="1"/>
  <c r="C871" i="73"/>
  <c r="C776" i="73" s="1"/>
  <c r="C833" i="73"/>
  <c r="C832" i="73"/>
  <c r="C831" i="73"/>
  <c r="C830" i="73"/>
  <c r="F176" i="73"/>
  <c r="F177" i="73" s="1"/>
  <c r="D252" i="73"/>
  <c r="D249" i="73"/>
  <c r="D246" i="73"/>
  <c r="D807" i="73"/>
  <c r="H300" i="73"/>
  <c r="O8" i="88"/>
  <c r="F6" i="74"/>
  <c r="O7" i="88"/>
  <c r="F11" i="74"/>
  <c r="S6" i="88"/>
  <c r="E5" i="74"/>
  <c r="O9" i="88"/>
  <c r="F10" i="74"/>
  <c r="O10" i="88"/>
  <c r="F7" i="74"/>
  <c r="O11" i="88"/>
  <c r="F9" i="74"/>
  <c r="H230" i="84" l="1"/>
  <c r="I230" i="84" s="1"/>
  <c r="K230" i="84"/>
  <c r="K230" i="85"/>
  <c r="H230" i="85"/>
  <c r="G899" i="82"/>
  <c r="H230" i="82"/>
  <c r="K230" i="82"/>
  <c r="G897" i="83"/>
  <c r="G896" i="83"/>
  <c r="G895" i="83"/>
  <c r="G893" i="83"/>
  <c r="G898" i="83"/>
  <c r="P351" i="73"/>
  <c r="J351" i="73"/>
  <c r="P347" i="73"/>
  <c r="J347" i="73"/>
  <c r="C53" i="77"/>
  <c r="H629" i="87"/>
  <c r="I375" i="83"/>
  <c r="H592" i="83"/>
  <c r="H589" i="83"/>
  <c r="H588" i="83"/>
  <c r="H591" i="83"/>
  <c r="H590" i="83"/>
  <c r="H586" i="83"/>
  <c r="H585" i="83"/>
  <c r="H584" i="83"/>
  <c r="H583" i="83"/>
  <c r="H582" i="83"/>
  <c r="H581" i="83"/>
  <c r="H580" i="83"/>
  <c r="H579" i="83"/>
  <c r="H578" i="83"/>
  <c r="H577" i="83"/>
  <c r="H576" i="83"/>
  <c r="H575" i="83"/>
  <c r="H574" i="83"/>
  <c r="H573" i="83"/>
  <c r="H572" i="83"/>
  <c r="H571" i="83"/>
  <c r="H569" i="83"/>
  <c r="H568" i="83"/>
  <c r="H567" i="83"/>
  <c r="H565" i="83"/>
  <c r="H564" i="83"/>
  <c r="H563" i="83"/>
  <c r="H587" i="83"/>
  <c r="T375" i="89"/>
  <c r="S592" i="89"/>
  <c r="S591" i="89"/>
  <c r="S590" i="89"/>
  <c r="S589" i="89"/>
  <c r="S588" i="89"/>
  <c r="S585" i="89"/>
  <c r="S581" i="89"/>
  <c r="S584" i="89"/>
  <c r="S586" i="89"/>
  <c r="S582" i="89"/>
  <c r="S587" i="89"/>
  <c r="S583" i="89"/>
  <c r="S580" i="89"/>
  <c r="S579" i="89"/>
  <c r="S578" i="89"/>
  <c r="S577" i="89"/>
  <c r="S576" i="89"/>
  <c r="S575" i="89"/>
  <c r="S574" i="89"/>
  <c r="S573" i="89"/>
  <c r="S572" i="89"/>
  <c r="S571" i="89"/>
  <c r="S569" i="89"/>
  <c r="S568" i="89"/>
  <c r="S567" i="89"/>
  <c r="S565" i="89"/>
  <c r="S564" i="89"/>
  <c r="S563" i="89"/>
  <c r="S570" i="89"/>
  <c r="G900" i="87"/>
  <c r="H231" i="87"/>
  <c r="I231" i="87" s="1"/>
  <c r="H823" i="82"/>
  <c r="G893" i="82"/>
  <c r="G898" i="82"/>
  <c r="G897" i="82"/>
  <c r="G896" i="82"/>
  <c r="G895" i="82"/>
  <c r="P345" i="73"/>
  <c r="J345" i="73"/>
  <c r="G895" i="87"/>
  <c r="G893" i="87"/>
  <c r="G898" i="87"/>
  <c r="G897" i="87"/>
  <c r="G896" i="87"/>
  <c r="I214" i="73"/>
  <c r="G230" i="73" s="1"/>
  <c r="G591" i="82"/>
  <c r="G592" i="82"/>
  <c r="G590" i="82"/>
  <c r="G589" i="82"/>
  <c r="G588" i="82"/>
  <c r="G587" i="82"/>
  <c r="G583" i="82"/>
  <c r="G578" i="82"/>
  <c r="G573" i="82"/>
  <c r="G569" i="82"/>
  <c r="G586" i="82"/>
  <c r="G582" i="82"/>
  <c r="G576" i="82"/>
  <c r="G575" i="82"/>
  <c r="G585" i="82"/>
  <c r="G581" i="82"/>
  <c r="G567" i="82"/>
  <c r="G565" i="82"/>
  <c r="G564" i="82"/>
  <c r="G563" i="82"/>
  <c r="G577" i="82"/>
  <c r="G574" i="82"/>
  <c r="G584" i="82"/>
  <c r="G579" i="82"/>
  <c r="G571" i="82"/>
  <c r="G572" i="82"/>
  <c r="G580" i="82"/>
  <c r="G568" i="82"/>
  <c r="G900" i="83"/>
  <c r="G899" i="83"/>
  <c r="H900" i="82"/>
  <c r="G900" i="82"/>
  <c r="H231" i="82"/>
  <c r="I231" i="82" s="1"/>
  <c r="H629" i="82"/>
  <c r="G592" i="87"/>
  <c r="G591" i="87"/>
  <c r="G590" i="87"/>
  <c r="G589" i="87"/>
  <c r="G588" i="87"/>
  <c r="G587" i="87"/>
  <c r="G586" i="87"/>
  <c r="G585" i="87"/>
  <c r="G584" i="87"/>
  <c r="G583" i="87"/>
  <c r="G582" i="87"/>
  <c r="G581" i="87"/>
  <c r="G580" i="87"/>
  <c r="G579" i="87"/>
  <c r="G578" i="87"/>
  <c r="G577" i="87"/>
  <c r="G576" i="87"/>
  <c r="G575" i="87"/>
  <c r="G574" i="87"/>
  <c r="G573" i="87"/>
  <c r="G572" i="87"/>
  <c r="G571" i="87"/>
  <c r="G569" i="87"/>
  <c r="G568" i="87"/>
  <c r="G567" i="87"/>
  <c r="G565" i="87"/>
  <c r="G564" i="87"/>
  <c r="G563" i="87"/>
  <c r="X803" i="73"/>
  <c r="W803" i="73"/>
  <c r="V803" i="73"/>
  <c r="U802" i="73"/>
  <c r="AB801" i="73"/>
  <c r="T801" i="73"/>
  <c r="AA800" i="73"/>
  <c r="S800" i="73"/>
  <c r="Z799" i="73"/>
  <c r="R799" i="73"/>
  <c r="Y798" i="73"/>
  <c r="Q798" i="73"/>
  <c r="U803" i="73"/>
  <c r="AB803" i="73"/>
  <c r="T803" i="73"/>
  <c r="AA802" i="73"/>
  <c r="S802" i="73"/>
  <c r="Z801" i="73"/>
  <c r="R801" i="73"/>
  <c r="Y800" i="73"/>
  <c r="Q800" i="73"/>
  <c r="X799" i="73"/>
  <c r="W798" i="73"/>
  <c r="AA803" i="73"/>
  <c r="S803" i="73"/>
  <c r="Z802" i="73"/>
  <c r="R802" i="73"/>
  <c r="Y801" i="73"/>
  <c r="Q801" i="73"/>
  <c r="X800" i="73"/>
  <c r="W799" i="73"/>
  <c r="Z803" i="73"/>
  <c r="R803" i="73"/>
  <c r="Y802" i="73"/>
  <c r="Q802" i="73"/>
  <c r="X801" i="73"/>
  <c r="W800" i="73"/>
  <c r="V799" i="73"/>
  <c r="Y803" i="73"/>
  <c r="S799" i="73"/>
  <c r="X798" i="73"/>
  <c r="Q799" i="73"/>
  <c r="V798" i="73"/>
  <c r="AB802" i="73"/>
  <c r="AA801" i="73"/>
  <c r="AB800" i="73"/>
  <c r="U798" i="73"/>
  <c r="X802" i="73"/>
  <c r="W801" i="73"/>
  <c r="Z800" i="73"/>
  <c r="AB799" i="73"/>
  <c r="T798" i="73"/>
  <c r="W802" i="73"/>
  <c r="V801" i="73"/>
  <c r="V800" i="73"/>
  <c r="AA799" i="73"/>
  <c r="S798" i="73"/>
  <c r="Q803" i="73"/>
  <c r="T802" i="73"/>
  <c r="S801" i="73"/>
  <c r="T800" i="73"/>
  <c r="U799" i="73"/>
  <c r="AA798" i="73"/>
  <c r="V802" i="73"/>
  <c r="U800" i="73"/>
  <c r="R800" i="73"/>
  <c r="AB798" i="73"/>
  <c r="Z798" i="73"/>
  <c r="U801" i="73"/>
  <c r="R798" i="73"/>
  <c r="Y799" i="73"/>
  <c r="T799" i="73"/>
  <c r="F197" i="73"/>
  <c r="M231" i="73"/>
  <c r="H231" i="73" s="1"/>
  <c r="G592" i="83"/>
  <c r="G591" i="83"/>
  <c r="G590" i="83"/>
  <c r="G589" i="83"/>
  <c r="G588" i="83"/>
  <c r="G587" i="83"/>
  <c r="G586" i="83"/>
  <c r="G585" i="83"/>
  <c r="G584" i="83"/>
  <c r="G583" i="83"/>
  <c r="G582" i="83"/>
  <c r="G581" i="83"/>
  <c r="G580" i="83"/>
  <c r="G579" i="83"/>
  <c r="G578" i="83"/>
  <c r="G577" i="83"/>
  <c r="G576" i="83"/>
  <c r="G575" i="83"/>
  <c r="G571" i="83"/>
  <c r="G565" i="83"/>
  <c r="G564" i="83"/>
  <c r="G563" i="83"/>
  <c r="G574" i="83"/>
  <c r="G569" i="83"/>
  <c r="G572" i="83"/>
  <c r="G567" i="83"/>
  <c r="G568" i="83"/>
  <c r="G573" i="83"/>
  <c r="T629" i="89"/>
  <c r="S814" i="89"/>
  <c r="H629" i="83"/>
  <c r="L455" i="89"/>
  <c r="G629" i="73"/>
  <c r="G814" i="73" s="1"/>
  <c r="F814" i="73"/>
  <c r="F592" i="73"/>
  <c r="F591" i="73"/>
  <c r="F590" i="73"/>
  <c r="F589" i="73"/>
  <c r="F588" i="73"/>
  <c r="F587" i="73"/>
  <c r="F586" i="73"/>
  <c r="F585" i="73"/>
  <c r="F584" i="73"/>
  <c r="F583" i="73"/>
  <c r="F582" i="73"/>
  <c r="F581" i="73"/>
  <c r="F580" i="73"/>
  <c r="F579" i="73"/>
  <c r="F578" i="73"/>
  <c r="F577" i="73"/>
  <c r="F576" i="73"/>
  <c r="F575" i="73"/>
  <c r="F574" i="73"/>
  <c r="F572" i="73"/>
  <c r="F571" i="73"/>
  <c r="F568" i="73"/>
  <c r="F567" i="73"/>
  <c r="F564" i="73"/>
  <c r="G895" i="86"/>
  <c r="G592" i="86"/>
  <c r="G591" i="86"/>
  <c r="G590" i="86"/>
  <c r="G589" i="86"/>
  <c r="G588" i="86"/>
  <c r="G587" i="86"/>
  <c r="G586" i="86"/>
  <c r="G585" i="86"/>
  <c r="G584" i="86"/>
  <c r="G583" i="86"/>
  <c r="G582" i="86"/>
  <c r="G581" i="86"/>
  <c r="G580" i="86"/>
  <c r="G579" i="86"/>
  <c r="G578" i="86"/>
  <c r="G577" i="86"/>
  <c r="G576" i="86"/>
  <c r="G575" i="86"/>
  <c r="G574" i="86"/>
  <c r="G573" i="86"/>
  <c r="G572" i="86"/>
  <c r="G571" i="86"/>
  <c r="G570" i="86"/>
  <c r="G569" i="86"/>
  <c r="G568" i="86"/>
  <c r="G567" i="86"/>
  <c r="G565" i="86"/>
  <c r="G563" i="86"/>
  <c r="G564" i="86"/>
  <c r="G896" i="86"/>
  <c r="G898" i="86"/>
  <c r="AA804" i="86"/>
  <c r="S804" i="86"/>
  <c r="K804" i="86"/>
  <c r="T804" i="86"/>
  <c r="Z804" i="86"/>
  <c r="R804" i="86"/>
  <c r="J804" i="86"/>
  <c r="L804" i="86"/>
  <c r="Y804" i="86"/>
  <c r="Q804" i="86"/>
  <c r="I804" i="86"/>
  <c r="X804" i="86"/>
  <c r="P804" i="86"/>
  <c r="H804" i="86"/>
  <c r="M804" i="86"/>
  <c r="AB804" i="86"/>
  <c r="W804" i="86"/>
  <c r="O804" i="86"/>
  <c r="G804" i="86"/>
  <c r="V804" i="86"/>
  <c r="N804" i="86"/>
  <c r="F804" i="86"/>
  <c r="E804" i="86"/>
  <c r="U804" i="86"/>
  <c r="D899" i="86"/>
  <c r="G897" i="86"/>
  <c r="G899" i="86"/>
  <c r="G900" i="86"/>
  <c r="H231" i="86"/>
  <c r="I231" i="86" s="1"/>
  <c r="G896" i="85"/>
  <c r="G895" i="85"/>
  <c r="G893" i="85"/>
  <c r="G900" i="85"/>
  <c r="G897" i="85"/>
  <c r="G899" i="85"/>
  <c r="G898" i="85"/>
  <c r="F571" i="85"/>
  <c r="G592" i="85"/>
  <c r="G591" i="85"/>
  <c r="G590" i="85"/>
  <c r="G589" i="85"/>
  <c r="G588" i="85"/>
  <c r="G587" i="85"/>
  <c r="G586" i="85"/>
  <c r="G585" i="85"/>
  <c r="G584" i="85"/>
  <c r="G583" i="85"/>
  <c r="G582" i="85"/>
  <c r="G581" i="85"/>
  <c r="G580" i="85"/>
  <c r="G579" i="85"/>
  <c r="G578" i="85"/>
  <c r="G577" i="85"/>
  <c r="G576" i="85"/>
  <c r="G575" i="85"/>
  <c r="G574" i="85"/>
  <c r="G573" i="85"/>
  <c r="G572" i="85"/>
  <c r="G571" i="85"/>
  <c r="G569" i="85"/>
  <c r="G568" i="85"/>
  <c r="G567" i="85"/>
  <c r="G565" i="85"/>
  <c r="G564" i="85"/>
  <c r="G563" i="85"/>
  <c r="F564" i="85"/>
  <c r="F575" i="85"/>
  <c r="F567" i="85"/>
  <c r="H629" i="85"/>
  <c r="G814" i="85"/>
  <c r="G897" i="84"/>
  <c r="G896" i="84"/>
  <c r="G895" i="84"/>
  <c r="G893" i="84"/>
  <c r="G899" i="84"/>
  <c r="G900" i="84"/>
  <c r="G898" i="84"/>
  <c r="H629" i="84"/>
  <c r="G592" i="84"/>
  <c r="G591" i="84"/>
  <c r="G590" i="84"/>
  <c r="G589" i="84"/>
  <c r="G588" i="84"/>
  <c r="G587" i="84"/>
  <c r="G586" i="84"/>
  <c r="G585" i="84"/>
  <c r="G584" i="84"/>
  <c r="G583" i="84"/>
  <c r="G582" i="84"/>
  <c r="G581" i="84"/>
  <c r="G580" i="84"/>
  <c r="G579" i="84"/>
  <c r="G578" i="84"/>
  <c r="G577" i="84"/>
  <c r="G576" i="84"/>
  <c r="G575" i="84"/>
  <c r="G574" i="84"/>
  <c r="G573" i="84"/>
  <c r="G572" i="84"/>
  <c r="G571" i="84"/>
  <c r="G569" i="84"/>
  <c r="G568" i="84"/>
  <c r="G567" i="84"/>
  <c r="G565" i="84"/>
  <c r="G564" i="84"/>
  <c r="G563" i="84"/>
  <c r="G900" i="81"/>
  <c r="G893" i="81"/>
  <c r="G899" i="81"/>
  <c r="G898" i="81"/>
  <c r="G897" i="81"/>
  <c r="G896" i="81"/>
  <c r="G895" i="81"/>
  <c r="H375" i="81"/>
  <c r="G592" i="81"/>
  <c r="G591" i="81"/>
  <c r="G590" i="81"/>
  <c r="G589" i="81"/>
  <c r="G588" i="81"/>
  <c r="G587" i="81"/>
  <c r="G586" i="81"/>
  <c r="G585" i="81"/>
  <c r="G584" i="81"/>
  <c r="G583" i="81"/>
  <c r="G582" i="81"/>
  <c r="G581" i="81"/>
  <c r="G580" i="81"/>
  <c r="G579" i="81"/>
  <c r="G578" i="81"/>
  <c r="G577" i="81"/>
  <c r="G576" i="81"/>
  <c r="G575" i="81"/>
  <c r="G574" i="81"/>
  <c r="G573" i="81"/>
  <c r="G572" i="81"/>
  <c r="G571" i="81"/>
  <c r="G569" i="81"/>
  <c r="G568" i="81"/>
  <c r="G567" i="81"/>
  <c r="G565" i="81"/>
  <c r="G563" i="81"/>
  <c r="G564" i="81"/>
  <c r="H629" i="81"/>
  <c r="G823" i="73"/>
  <c r="J368" i="73"/>
  <c r="P368" i="73"/>
  <c r="G570" i="85"/>
  <c r="F570" i="85"/>
  <c r="E570" i="85"/>
  <c r="H570" i="83"/>
  <c r="G570" i="83"/>
  <c r="F570" i="83"/>
  <c r="E570" i="83"/>
  <c r="I570" i="83"/>
  <c r="J364" i="73"/>
  <c r="P364" i="73"/>
  <c r="J371" i="73"/>
  <c r="P371" i="73"/>
  <c r="J367" i="73"/>
  <c r="P367" i="73"/>
  <c r="J363" i="73"/>
  <c r="P363" i="73"/>
  <c r="J359" i="73"/>
  <c r="P359" i="73"/>
  <c r="J355" i="73"/>
  <c r="P355" i="73"/>
  <c r="E570" i="81"/>
  <c r="H570" i="81"/>
  <c r="G570" i="81"/>
  <c r="F570" i="81"/>
  <c r="G570" i="82"/>
  <c r="F570" i="82"/>
  <c r="E570" i="82"/>
  <c r="J372" i="73"/>
  <c r="P372" i="73"/>
  <c r="P352" i="73"/>
  <c r="J352" i="73"/>
  <c r="J370" i="73"/>
  <c r="P370" i="73"/>
  <c r="J366" i="73"/>
  <c r="P366" i="73"/>
  <c r="J362" i="73"/>
  <c r="P362" i="73"/>
  <c r="J358" i="73"/>
  <c r="P358" i="73"/>
  <c r="J356" i="73"/>
  <c r="P356" i="73"/>
  <c r="G570" i="87"/>
  <c r="F570" i="87"/>
  <c r="E570" i="87"/>
  <c r="J360" i="73"/>
  <c r="P360" i="73"/>
  <c r="J348" i="73"/>
  <c r="P348" i="73"/>
  <c r="J373" i="73"/>
  <c r="P373" i="73"/>
  <c r="P369" i="73"/>
  <c r="J369" i="73"/>
  <c r="J365" i="73"/>
  <c r="P365" i="73"/>
  <c r="P361" i="73"/>
  <c r="J361" i="73"/>
  <c r="J357" i="73"/>
  <c r="P357" i="73"/>
  <c r="J353" i="73"/>
  <c r="P353" i="73"/>
  <c r="J349" i="73"/>
  <c r="P349" i="73"/>
  <c r="G570" i="84"/>
  <c r="F570" i="84"/>
  <c r="E570" i="84"/>
  <c r="Y649" i="85"/>
  <c r="E542" i="85"/>
  <c r="Z650" i="81"/>
  <c r="E543" i="81"/>
  <c r="X666" i="86"/>
  <c r="E559" i="86"/>
  <c r="Q660" i="85"/>
  <c r="E553" i="85"/>
  <c r="I655" i="84"/>
  <c r="E548" i="84"/>
  <c r="J649" i="83"/>
  <c r="E542" i="83"/>
  <c r="H643" i="82"/>
  <c r="E536" i="82"/>
  <c r="F538" i="87"/>
  <c r="T366" i="82"/>
  <c r="E492" i="82" s="1"/>
  <c r="E554" i="82"/>
  <c r="E616" i="82" s="1"/>
  <c r="T373" i="84"/>
  <c r="E499" i="84" s="1"/>
  <c r="E468" i="84" s="1"/>
  <c r="E561" i="84"/>
  <c r="E623" i="84" s="1"/>
  <c r="E768" i="84" s="1"/>
  <c r="J667" i="87"/>
  <c r="E560" i="87"/>
  <c r="T366" i="86"/>
  <c r="E492" i="86" s="1"/>
  <c r="E554" i="86"/>
  <c r="T360" i="85"/>
  <c r="E486" i="85" s="1"/>
  <c r="E548" i="85"/>
  <c r="E610" i="85" s="1"/>
  <c r="H650" i="84"/>
  <c r="V644" i="83"/>
  <c r="E537" i="83"/>
  <c r="I664" i="81"/>
  <c r="E557" i="81"/>
  <c r="I646" i="87"/>
  <c r="E539" i="87"/>
  <c r="R657" i="84"/>
  <c r="E550" i="84"/>
  <c r="F663" i="86"/>
  <c r="E556" i="86"/>
  <c r="Y654" i="81"/>
  <c r="E547" i="81"/>
  <c r="M662" i="85"/>
  <c r="E555" i="85"/>
  <c r="N643" i="83"/>
  <c r="E536" i="83"/>
  <c r="W641" i="83"/>
  <c r="E534" i="83"/>
  <c r="F533" i="83"/>
  <c r="R642" i="83"/>
  <c r="E535" i="83"/>
  <c r="M657" i="82"/>
  <c r="E550" i="82"/>
  <c r="T664" i="84"/>
  <c r="E557" i="84"/>
  <c r="O668" i="87"/>
  <c r="E561" i="87"/>
  <c r="K662" i="86"/>
  <c r="E555" i="86"/>
  <c r="N656" i="85"/>
  <c r="E549" i="85"/>
  <c r="U651" i="84"/>
  <c r="E544" i="84"/>
  <c r="Y645" i="83"/>
  <c r="E538" i="83"/>
  <c r="T665" i="81"/>
  <c r="E558" i="81"/>
  <c r="O643" i="86"/>
  <c r="E536" i="86"/>
  <c r="P649" i="82"/>
  <c r="E542" i="82"/>
  <c r="AB652" i="84"/>
  <c r="E545" i="84"/>
  <c r="R663" i="87"/>
  <c r="E556" i="87"/>
  <c r="E657" i="86"/>
  <c r="E550" i="86"/>
  <c r="T356" i="85"/>
  <c r="U646" i="84"/>
  <c r="E539" i="84"/>
  <c r="L666" i="82"/>
  <c r="E559" i="82"/>
  <c r="X660" i="81"/>
  <c r="E553" i="81"/>
  <c r="G664" i="86"/>
  <c r="E557" i="86"/>
  <c r="AB649" i="84"/>
  <c r="E542" i="84"/>
  <c r="Z665" i="85"/>
  <c r="E558" i="85"/>
  <c r="U666" i="87"/>
  <c r="E559" i="87"/>
  <c r="F551" i="85"/>
  <c r="M645" i="82"/>
  <c r="E538" i="82"/>
  <c r="F532" i="82"/>
  <c r="G532" i="82" s="1"/>
  <c r="Y642" i="84"/>
  <c r="E535" i="84"/>
  <c r="T346" i="84"/>
  <c r="E472" i="84" s="1"/>
  <c r="E534" i="84"/>
  <c r="J641" i="87"/>
  <c r="E534" i="87"/>
  <c r="S653" i="82"/>
  <c r="E546" i="82"/>
  <c r="L648" i="84"/>
  <c r="E541" i="84"/>
  <c r="Z664" i="87"/>
  <c r="E557" i="87"/>
  <c r="E619" i="87" s="1"/>
  <c r="E658" i="86"/>
  <c r="E551" i="86"/>
  <c r="P652" i="85"/>
  <c r="E545" i="85"/>
  <c r="N647" i="84"/>
  <c r="E540" i="84"/>
  <c r="X667" i="82"/>
  <c r="E560" i="82"/>
  <c r="E661" i="81"/>
  <c r="E554" i="81"/>
  <c r="I653" i="85"/>
  <c r="E546" i="85"/>
  <c r="X663" i="81"/>
  <c r="E556" i="81"/>
  <c r="J644" i="84"/>
  <c r="X659" i="87"/>
  <c r="E552" i="87"/>
  <c r="U653" i="86"/>
  <c r="E546" i="86"/>
  <c r="U647" i="85"/>
  <c r="N668" i="83"/>
  <c r="E561" i="83"/>
  <c r="T367" i="82"/>
  <c r="E493" i="82" s="1"/>
  <c r="E462" i="82" s="1"/>
  <c r="F493" i="82" s="1"/>
  <c r="E555" i="82"/>
  <c r="N656" i="81"/>
  <c r="E549" i="81"/>
  <c r="M652" i="86"/>
  <c r="E545" i="86"/>
  <c r="T372" i="83"/>
  <c r="E498" i="83" s="1"/>
  <c r="E467" i="83" s="1"/>
  <c r="F498" i="83" s="1"/>
  <c r="E560" i="83"/>
  <c r="E622" i="83" s="1"/>
  <c r="W657" i="85"/>
  <c r="E550" i="85"/>
  <c r="F551" i="87"/>
  <c r="G551" i="87" s="1"/>
  <c r="K650" i="85"/>
  <c r="E543" i="85"/>
  <c r="F548" i="81"/>
  <c r="M641" i="81"/>
  <c r="E534" i="81"/>
  <c r="J640" i="81"/>
  <c r="E533" i="81"/>
  <c r="Q639" i="83"/>
  <c r="E532" i="83"/>
  <c r="T344" i="86"/>
  <c r="E470" i="86" s="1"/>
  <c r="E532" i="86"/>
  <c r="T372" i="81"/>
  <c r="E498" i="81" s="1"/>
  <c r="E467" i="81" s="1"/>
  <c r="F498" i="81" s="1"/>
  <c r="E560" i="81"/>
  <c r="P662" i="83"/>
  <c r="E555" i="83"/>
  <c r="T660" i="87"/>
  <c r="E553" i="87"/>
  <c r="J654" i="86"/>
  <c r="E547" i="86"/>
  <c r="F541" i="85"/>
  <c r="G541" i="85" s="1"/>
  <c r="P643" i="84"/>
  <c r="E536" i="84"/>
  <c r="T368" i="82"/>
  <c r="E494" i="82" s="1"/>
  <c r="E463" i="82" s="1"/>
  <c r="F494" i="82" s="1"/>
  <c r="E556" i="82"/>
  <c r="M657" i="81"/>
  <c r="E550" i="81"/>
  <c r="N656" i="84"/>
  <c r="E549" i="84"/>
  <c r="E651" i="81"/>
  <c r="E544" i="81"/>
  <c r="T363" i="83"/>
  <c r="E489" i="83" s="1"/>
  <c r="E551" i="83"/>
  <c r="F655" i="87"/>
  <c r="E548" i="87"/>
  <c r="Z649" i="86"/>
  <c r="E542" i="86"/>
  <c r="N643" i="85"/>
  <c r="T369" i="83"/>
  <c r="E495" i="83" s="1"/>
  <c r="E464" i="83" s="1"/>
  <c r="F495" i="83" s="1"/>
  <c r="E557" i="83"/>
  <c r="F551" i="82"/>
  <c r="G551" i="82" s="1"/>
  <c r="J652" i="81"/>
  <c r="E545" i="81"/>
  <c r="K644" i="86"/>
  <c r="E537" i="86"/>
  <c r="Y659" i="83"/>
  <c r="E552" i="83"/>
  <c r="Z660" i="84"/>
  <c r="E553" i="84"/>
  <c r="W650" i="87"/>
  <c r="E543" i="87"/>
  <c r="X665" i="84"/>
  <c r="E558" i="84"/>
  <c r="T348" i="81"/>
  <c r="E474" i="81" s="1"/>
  <c r="E536" i="81"/>
  <c r="W642" i="82"/>
  <c r="E535" i="82"/>
  <c r="T345" i="84"/>
  <c r="E471" i="84" s="1"/>
  <c r="E533" i="84"/>
  <c r="K641" i="82"/>
  <c r="X641" i="85"/>
  <c r="E534" i="85"/>
  <c r="S647" i="81"/>
  <c r="E540" i="81"/>
  <c r="K650" i="83"/>
  <c r="E543" i="83"/>
  <c r="U656" i="87"/>
  <c r="W650" i="86"/>
  <c r="E543" i="86"/>
  <c r="I644" i="85"/>
  <c r="E537" i="85"/>
  <c r="F665" i="83"/>
  <c r="E558" i="83"/>
  <c r="E659" i="82"/>
  <c r="E552" i="82"/>
  <c r="AB653" i="81"/>
  <c r="E546" i="81"/>
  <c r="F553" i="82"/>
  <c r="F550" i="87"/>
  <c r="G550" i="87" s="1"/>
  <c r="T359" i="83"/>
  <c r="X651" i="87"/>
  <c r="E544" i="87"/>
  <c r="AB645" i="86"/>
  <c r="E538" i="86"/>
  <c r="X666" i="84"/>
  <c r="E559" i="84"/>
  <c r="V660" i="83"/>
  <c r="E553" i="83"/>
  <c r="S654" i="82"/>
  <c r="E547" i="82"/>
  <c r="J648" i="81"/>
  <c r="E541" i="81"/>
  <c r="AA666" i="85"/>
  <c r="E559" i="85"/>
  <c r="Q647" i="83"/>
  <c r="E540" i="83"/>
  <c r="T666" i="83"/>
  <c r="E559" i="83"/>
  <c r="AB668" i="86"/>
  <c r="E561" i="86"/>
  <c r="T358" i="84"/>
  <c r="E484" i="84" s="1"/>
  <c r="E546" i="84"/>
  <c r="E653" i="87"/>
  <c r="E546" i="87"/>
  <c r="W642" i="81"/>
  <c r="E639" i="87"/>
  <c r="E532" i="87"/>
  <c r="F532" i="81"/>
  <c r="T345" i="82"/>
  <c r="E471" i="82" s="1"/>
  <c r="E533" i="82"/>
  <c r="V649" i="87"/>
  <c r="E542" i="87"/>
  <c r="R668" i="82"/>
  <c r="E561" i="82"/>
  <c r="G652" i="87"/>
  <c r="Q646" i="86"/>
  <c r="E539" i="86"/>
  <c r="Q667" i="84"/>
  <c r="E560" i="84"/>
  <c r="F554" i="83"/>
  <c r="J655" i="82"/>
  <c r="E548" i="82"/>
  <c r="F649" i="81"/>
  <c r="E542" i="81"/>
  <c r="P644" i="82"/>
  <c r="E537" i="82"/>
  <c r="P667" i="86"/>
  <c r="E560" i="86"/>
  <c r="W656" i="82"/>
  <c r="E549" i="82"/>
  <c r="Y647" i="87"/>
  <c r="E540" i="87"/>
  <c r="X667" i="85"/>
  <c r="E560" i="85"/>
  <c r="F555" i="84"/>
  <c r="G555" i="84" s="1"/>
  <c r="H555" i="84" s="1"/>
  <c r="N656" i="83"/>
  <c r="E549" i="83"/>
  <c r="N650" i="82"/>
  <c r="E543" i="82"/>
  <c r="S644" i="81"/>
  <c r="E537" i="81"/>
  <c r="H654" i="85"/>
  <c r="E547" i="85"/>
  <c r="L665" i="82"/>
  <c r="E558" i="82"/>
  <c r="T646" i="83"/>
  <c r="E539" i="83"/>
  <c r="Q660" i="86"/>
  <c r="E553" i="86"/>
  <c r="AA645" i="84"/>
  <c r="E538" i="84"/>
  <c r="K655" i="86"/>
  <c r="E548" i="86"/>
  <c r="O640" i="87"/>
  <c r="E533" i="87"/>
  <c r="W641" i="86"/>
  <c r="E534" i="86"/>
  <c r="Z642" i="87"/>
  <c r="E535" i="87"/>
  <c r="Z659" i="86"/>
  <c r="E552" i="86"/>
  <c r="F652" i="82"/>
  <c r="I648" i="87"/>
  <c r="E541" i="87"/>
  <c r="W668" i="85"/>
  <c r="E561" i="85"/>
  <c r="L663" i="84"/>
  <c r="E556" i="84"/>
  <c r="K657" i="83"/>
  <c r="E550" i="83"/>
  <c r="F544" i="82"/>
  <c r="G544" i="82" s="1"/>
  <c r="U645" i="81"/>
  <c r="E538" i="81"/>
  <c r="Y658" i="81"/>
  <c r="E551" i="81"/>
  <c r="N651" i="86"/>
  <c r="E544" i="86"/>
  <c r="W662" i="81"/>
  <c r="E555" i="81"/>
  <c r="P643" i="87"/>
  <c r="E536" i="87"/>
  <c r="N663" i="85"/>
  <c r="E556" i="85"/>
  <c r="AB658" i="84"/>
  <c r="E551" i="84"/>
  <c r="K652" i="83"/>
  <c r="AB646" i="82"/>
  <c r="E539" i="82"/>
  <c r="H662" i="87"/>
  <c r="E555" i="87"/>
  <c r="AB646" i="85"/>
  <c r="E539" i="85"/>
  <c r="E659" i="81"/>
  <c r="E552" i="81"/>
  <c r="Y664" i="82"/>
  <c r="E557" i="82"/>
  <c r="T361" i="86"/>
  <c r="E487" i="86" s="1"/>
  <c r="E456" i="86" s="1"/>
  <c r="F487" i="86" s="1"/>
  <c r="E549" i="86"/>
  <c r="F556" i="83"/>
  <c r="G556" i="83" s="1"/>
  <c r="R661" i="85"/>
  <c r="E554" i="85"/>
  <c r="U639" i="85"/>
  <c r="E532" i="85"/>
  <c r="S640" i="86"/>
  <c r="E533" i="86"/>
  <c r="M647" i="86"/>
  <c r="E540" i="86"/>
  <c r="U666" i="81"/>
  <c r="E559" i="81"/>
  <c r="X644" i="87"/>
  <c r="E537" i="87"/>
  <c r="V664" i="85"/>
  <c r="E557" i="85"/>
  <c r="Q659" i="84"/>
  <c r="E552" i="84"/>
  <c r="T358" i="83"/>
  <c r="L647" i="82"/>
  <c r="E540" i="82"/>
  <c r="AB661" i="87"/>
  <c r="E554" i="87"/>
  <c r="F651" i="83"/>
  <c r="E544" i="83"/>
  <c r="T350" i="85"/>
  <c r="E476" i="85" s="1"/>
  <c r="E445" i="85" s="1"/>
  <c r="F476" i="85" s="1"/>
  <c r="E538" i="85"/>
  <c r="E646" i="81"/>
  <c r="T665" i="86"/>
  <c r="E558" i="86"/>
  <c r="V659" i="85"/>
  <c r="E552" i="85"/>
  <c r="J654" i="84"/>
  <c r="E547" i="84"/>
  <c r="F648" i="83"/>
  <c r="E541" i="83"/>
  <c r="W668" i="81"/>
  <c r="E561" i="81"/>
  <c r="F547" i="87"/>
  <c r="G547" i="87" s="1"/>
  <c r="M661" i="84"/>
  <c r="E554" i="84"/>
  <c r="R665" i="87"/>
  <c r="E558" i="87"/>
  <c r="T353" i="82"/>
  <c r="Q648" i="86"/>
  <c r="E541" i="86"/>
  <c r="V655" i="83"/>
  <c r="M639" i="84"/>
  <c r="E532" i="84"/>
  <c r="AB640" i="85"/>
  <c r="J642" i="85"/>
  <c r="E535" i="85"/>
  <c r="F202" i="73"/>
  <c r="F192" i="73"/>
  <c r="D196" i="73"/>
  <c r="U1520" i="89"/>
  <c r="U1502" i="89"/>
  <c r="J153" i="73"/>
  <c r="D854" i="73" s="1"/>
  <c r="D663" i="73"/>
  <c r="D696" i="73" s="1"/>
  <c r="U344" i="73"/>
  <c r="L721" i="89"/>
  <c r="L688" i="89"/>
  <c r="U1498" i="89"/>
  <c r="U1503" i="89"/>
  <c r="C559" i="73"/>
  <c r="C590" i="73" s="1"/>
  <c r="C621" i="73" s="1"/>
  <c r="C666" i="73" s="1"/>
  <c r="C699" i="73" s="1"/>
  <c r="C732" i="73" s="1"/>
  <c r="C766" i="73" s="1"/>
  <c r="C528" i="73"/>
  <c r="C557" i="73"/>
  <c r="C588" i="73" s="1"/>
  <c r="C619" i="73" s="1"/>
  <c r="C664" i="73" s="1"/>
  <c r="C697" i="73" s="1"/>
  <c r="C730" i="73" s="1"/>
  <c r="C764" i="73" s="1"/>
  <c r="C526" i="73"/>
  <c r="C549" i="73"/>
  <c r="C580" i="73" s="1"/>
  <c r="C611" i="73" s="1"/>
  <c r="C656" i="73" s="1"/>
  <c r="C689" i="73" s="1"/>
  <c r="C722" i="73" s="1"/>
  <c r="C756" i="73" s="1"/>
  <c r="C518" i="73"/>
  <c r="C541" i="73"/>
  <c r="C572" i="73" s="1"/>
  <c r="C603" i="73" s="1"/>
  <c r="C648" i="73" s="1"/>
  <c r="C681" i="73" s="1"/>
  <c r="C714" i="73" s="1"/>
  <c r="C748" i="73" s="1"/>
  <c r="C510" i="73"/>
  <c r="B132" i="85"/>
  <c r="B133" i="85" s="1"/>
  <c r="G926" i="82"/>
  <c r="G935" i="82"/>
  <c r="C544" i="73"/>
  <c r="C575" i="73" s="1"/>
  <c r="C606" i="73" s="1"/>
  <c r="C651" i="73" s="1"/>
  <c r="C684" i="73" s="1"/>
  <c r="C717" i="73" s="1"/>
  <c r="C751" i="73" s="1"/>
  <c r="C513" i="73"/>
  <c r="D191" i="73"/>
  <c r="C543" i="73"/>
  <c r="C574" i="73" s="1"/>
  <c r="C605" i="73" s="1"/>
  <c r="C650" i="73" s="1"/>
  <c r="C683" i="73" s="1"/>
  <c r="C716" i="73" s="1"/>
  <c r="C750" i="73" s="1"/>
  <c r="C512" i="73"/>
  <c r="E231" i="73"/>
  <c r="D231" i="73" s="1"/>
  <c r="C556" i="73"/>
  <c r="C587" i="73" s="1"/>
  <c r="C618" i="73" s="1"/>
  <c r="C663" i="73" s="1"/>
  <c r="C696" i="73" s="1"/>
  <c r="C729" i="73" s="1"/>
  <c r="C763" i="73" s="1"/>
  <c r="C525" i="73"/>
  <c r="C552" i="73"/>
  <c r="C583" i="73" s="1"/>
  <c r="C614" i="73" s="1"/>
  <c r="C659" i="73" s="1"/>
  <c r="C692" i="73" s="1"/>
  <c r="C725" i="73" s="1"/>
  <c r="C759" i="73" s="1"/>
  <c r="C521" i="73"/>
  <c r="E229" i="73"/>
  <c r="D229" i="73" s="1"/>
  <c r="D200" i="73"/>
  <c r="C551" i="73"/>
  <c r="C582" i="73" s="1"/>
  <c r="C613" i="73" s="1"/>
  <c r="C658" i="73" s="1"/>
  <c r="C691" i="73" s="1"/>
  <c r="C724" i="73" s="1"/>
  <c r="C758" i="73" s="1"/>
  <c r="C520" i="73"/>
  <c r="D195" i="73"/>
  <c r="C542" i="73"/>
  <c r="C573" i="73" s="1"/>
  <c r="C604" i="73" s="1"/>
  <c r="C649" i="73" s="1"/>
  <c r="C682" i="73" s="1"/>
  <c r="C715" i="73" s="1"/>
  <c r="C749" i="73" s="1"/>
  <c r="C511" i="73"/>
  <c r="D190" i="73"/>
  <c r="F190" i="73"/>
  <c r="C540" i="73"/>
  <c r="C571" i="73" s="1"/>
  <c r="C602" i="73" s="1"/>
  <c r="C647" i="73" s="1"/>
  <c r="C680" i="73" s="1"/>
  <c r="C713" i="73" s="1"/>
  <c r="C747" i="73" s="1"/>
  <c r="C509" i="73"/>
  <c r="C555" i="73"/>
  <c r="C586" i="73" s="1"/>
  <c r="C617" i="73" s="1"/>
  <c r="C662" i="73" s="1"/>
  <c r="C695" i="73" s="1"/>
  <c r="C728" i="73" s="1"/>
  <c r="C762" i="73" s="1"/>
  <c r="C524" i="73"/>
  <c r="C503" i="73"/>
  <c r="G961" i="82"/>
  <c r="G948" i="82"/>
  <c r="C536" i="73"/>
  <c r="C567" i="73" s="1"/>
  <c r="C598" i="73" s="1"/>
  <c r="C643" i="73" s="1"/>
  <c r="C676" i="73" s="1"/>
  <c r="C709" i="73" s="1"/>
  <c r="C743" i="73" s="1"/>
  <c r="C505" i="73"/>
  <c r="C550" i="73"/>
  <c r="C581" i="73" s="1"/>
  <c r="C612" i="73" s="1"/>
  <c r="C657" i="73" s="1"/>
  <c r="C690" i="73" s="1"/>
  <c r="C723" i="73" s="1"/>
  <c r="C757" i="73" s="1"/>
  <c r="C519" i="73"/>
  <c r="H927" i="82"/>
  <c r="H962" i="82" s="1"/>
  <c r="C539" i="73"/>
  <c r="C570" i="73" s="1"/>
  <c r="C601" i="73" s="1"/>
  <c r="C646" i="73" s="1"/>
  <c r="C679" i="73" s="1"/>
  <c r="C712" i="73" s="1"/>
  <c r="C746" i="73" s="1"/>
  <c r="C508" i="73"/>
  <c r="E226" i="73"/>
  <c r="D226" i="73" s="1"/>
  <c r="K227" i="73"/>
  <c r="D205" i="73"/>
  <c r="C554" i="73"/>
  <c r="C585" i="73" s="1"/>
  <c r="C616" i="73" s="1"/>
  <c r="C661" i="73" s="1"/>
  <c r="C694" i="73" s="1"/>
  <c r="C727" i="73" s="1"/>
  <c r="C761" i="73" s="1"/>
  <c r="C523" i="73"/>
  <c r="C546" i="73"/>
  <c r="C577" i="73" s="1"/>
  <c r="C608" i="73" s="1"/>
  <c r="C653" i="73" s="1"/>
  <c r="C686" i="73" s="1"/>
  <c r="C719" i="73" s="1"/>
  <c r="C753" i="73" s="1"/>
  <c r="C515" i="73"/>
  <c r="C538" i="73"/>
  <c r="C569" i="73" s="1"/>
  <c r="C600" i="73" s="1"/>
  <c r="C645" i="73" s="1"/>
  <c r="C678" i="73" s="1"/>
  <c r="C711" i="73" s="1"/>
  <c r="C745" i="73" s="1"/>
  <c r="C507" i="73"/>
  <c r="C560" i="73"/>
  <c r="C591" i="73" s="1"/>
  <c r="C622" i="73" s="1"/>
  <c r="C667" i="73" s="1"/>
  <c r="C700" i="73" s="1"/>
  <c r="C733" i="73" s="1"/>
  <c r="C767" i="73" s="1"/>
  <c r="C529" i="73"/>
  <c r="F203" i="73"/>
  <c r="C558" i="73"/>
  <c r="C589" i="73" s="1"/>
  <c r="C620" i="73" s="1"/>
  <c r="C665" i="73" s="1"/>
  <c r="C698" i="73" s="1"/>
  <c r="C731" i="73" s="1"/>
  <c r="C765" i="73" s="1"/>
  <c r="C527" i="73"/>
  <c r="D202" i="73"/>
  <c r="C548" i="73"/>
  <c r="C579" i="73" s="1"/>
  <c r="C610" i="73" s="1"/>
  <c r="C655" i="73" s="1"/>
  <c r="C688" i="73" s="1"/>
  <c r="C721" i="73" s="1"/>
  <c r="C755" i="73" s="1"/>
  <c r="C517" i="73"/>
  <c r="E230" i="73"/>
  <c r="D230" i="73" s="1"/>
  <c r="D197" i="73"/>
  <c r="C547" i="73"/>
  <c r="C578" i="73" s="1"/>
  <c r="C609" i="73" s="1"/>
  <c r="C654" i="73" s="1"/>
  <c r="C687" i="73" s="1"/>
  <c r="C720" i="73" s="1"/>
  <c r="C754" i="73" s="1"/>
  <c r="C516" i="73"/>
  <c r="F194" i="73"/>
  <c r="K228" i="73"/>
  <c r="D641" i="73"/>
  <c r="D674" i="73" s="1"/>
  <c r="C561" i="73"/>
  <c r="C592" i="73" s="1"/>
  <c r="C623" i="73" s="1"/>
  <c r="C668" i="73" s="1"/>
  <c r="C701" i="73" s="1"/>
  <c r="C734" i="73" s="1"/>
  <c r="C768" i="73" s="1"/>
  <c r="C530" i="73"/>
  <c r="C553" i="73"/>
  <c r="C584" i="73" s="1"/>
  <c r="C615" i="73" s="1"/>
  <c r="C660" i="73" s="1"/>
  <c r="C693" i="73" s="1"/>
  <c r="C726" i="73" s="1"/>
  <c r="C760" i="73" s="1"/>
  <c r="C522" i="73"/>
  <c r="C545" i="73"/>
  <c r="C576" i="73" s="1"/>
  <c r="C607" i="73" s="1"/>
  <c r="C652" i="73" s="1"/>
  <c r="C685" i="73" s="1"/>
  <c r="C718" i="73" s="1"/>
  <c r="C752" i="73" s="1"/>
  <c r="C514" i="73"/>
  <c r="C537" i="73"/>
  <c r="C568" i="73" s="1"/>
  <c r="C599" i="73" s="1"/>
  <c r="C644" i="73" s="1"/>
  <c r="C677" i="73" s="1"/>
  <c r="C710" i="73" s="1"/>
  <c r="C744" i="73" s="1"/>
  <c r="C506" i="73"/>
  <c r="U1525" i="89"/>
  <c r="U1513" i="89"/>
  <c r="U1506" i="89"/>
  <c r="U1595" i="89"/>
  <c r="U1593" i="89"/>
  <c r="U1596" i="89"/>
  <c r="U1598" i="89"/>
  <c r="U1591" i="89"/>
  <c r="U1594" i="89"/>
  <c r="U1597" i="89"/>
  <c r="U1592" i="89"/>
  <c r="U1524" i="89"/>
  <c r="D702" i="87"/>
  <c r="D773" i="87" s="1"/>
  <c r="D795" i="87" s="1"/>
  <c r="D810" i="87" s="1"/>
  <c r="M486" i="89"/>
  <c r="M610" i="89" s="1"/>
  <c r="M755" i="89" s="1"/>
  <c r="T1600" i="89"/>
  <c r="T1603" i="89" s="1"/>
  <c r="T1528" i="89"/>
  <c r="W1404" i="89"/>
  <c r="V1471" i="89"/>
  <c r="U1504" i="89"/>
  <c r="T1462" i="89"/>
  <c r="U1499" i="89"/>
  <c r="U1514" i="89"/>
  <c r="W1424" i="89"/>
  <c r="V1491" i="89"/>
  <c r="W1413" i="89"/>
  <c r="V1480" i="89"/>
  <c r="W1416" i="89"/>
  <c r="V1483" i="89"/>
  <c r="U1510" i="89"/>
  <c r="U1501" i="89"/>
  <c r="W1401" i="89"/>
  <c r="V1468" i="89"/>
  <c r="W1414" i="89"/>
  <c r="V1481" i="89"/>
  <c r="W1403" i="89"/>
  <c r="V1470" i="89"/>
  <c r="U1505" i="89"/>
  <c r="W1407" i="89"/>
  <c r="V1474" i="89"/>
  <c r="W1398" i="89"/>
  <c r="V1465" i="89"/>
  <c r="V1409" i="89"/>
  <c r="U1509" i="89"/>
  <c r="U1476" i="89"/>
  <c r="V1412" i="89"/>
  <c r="U1512" i="89"/>
  <c r="U1479" i="89"/>
  <c r="U1523" i="89"/>
  <c r="U1517" i="89"/>
  <c r="W1425" i="89"/>
  <c r="V1492" i="89"/>
  <c r="U1511" i="89"/>
  <c r="W1426" i="89"/>
  <c r="V1493" i="89"/>
  <c r="W1415" i="89"/>
  <c r="U1515" i="89"/>
  <c r="U1522" i="89"/>
  <c r="U1508" i="89"/>
  <c r="W1402" i="89"/>
  <c r="V1469" i="89"/>
  <c r="W1423" i="89"/>
  <c r="V1490" i="89"/>
  <c r="W1405" i="89"/>
  <c r="V1472" i="89"/>
  <c r="W1411" i="89"/>
  <c r="V1478" i="89"/>
  <c r="W1419" i="89"/>
  <c r="V1486" i="89"/>
  <c r="U1461" i="89"/>
  <c r="U1460" i="89"/>
  <c r="U1459" i="89"/>
  <c r="U1458" i="89"/>
  <c r="U1457" i="89"/>
  <c r="U1456" i="89"/>
  <c r="U1455" i="89"/>
  <c r="U1454" i="89"/>
  <c r="U1453" i="89"/>
  <c r="U1452" i="89"/>
  <c r="U1451" i="89"/>
  <c r="U1449" i="89"/>
  <c r="U1448" i="89"/>
  <c r="U1445" i="89"/>
  <c r="U1442" i="89"/>
  <c r="U1440" i="89"/>
  <c r="U1439" i="89"/>
  <c r="U1437" i="89"/>
  <c r="U1435" i="89"/>
  <c r="U1450" i="89"/>
  <c r="U1447" i="89"/>
  <c r="U1446" i="89"/>
  <c r="U1444" i="89"/>
  <c r="U1443" i="89"/>
  <c r="U1441" i="89"/>
  <c r="U1438" i="89"/>
  <c r="U1436" i="89"/>
  <c r="U1434" i="89"/>
  <c r="U1433" i="89"/>
  <c r="U1432" i="89"/>
  <c r="U1507" i="89"/>
  <c r="U1521" i="89"/>
  <c r="W1408" i="89"/>
  <c r="V1475" i="89"/>
  <c r="U1527" i="89"/>
  <c r="U1500" i="89"/>
  <c r="W1417" i="89"/>
  <c r="V1484" i="89"/>
  <c r="K688" i="89"/>
  <c r="K721" i="89"/>
  <c r="W1410" i="89"/>
  <c r="V1477" i="89"/>
  <c r="V1482" i="89"/>
  <c r="W1422" i="89"/>
  <c r="V1489" i="89"/>
  <c r="W1421" i="89"/>
  <c r="V1488" i="89"/>
  <c r="W1427" i="89"/>
  <c r="V1494" i="89"/>
  <c r="W1406" i="89"/>
  <c r="V1473" i="89"/>
  <c r="W1420" i="89"/>
  <c r="V1487" i="89"/>
  <c r="U1519" i="89"/>
  <c r="W1400" i="89"/>
  <c r="V1467" i="89"/>
  <c r="U1516" i="89"/>
  <c r="U1526" i="89"/>
  <c r="W1399" i="89"/>
  <c r="V1418" i="89"/>
  <c r="U1518" i="89"/>
  <c r="U1485" i="89"/>
  <c r="K685" i="89"/>
  <c r="L441" i="89"/>
  <c r="M472" i="89" s="1"/>
  <c r="M596" i="89" s="1"/>
  <c r="M741" i="89" s="1"/>
  <c r="V1389" i="89"/>
  <c r="V1515" i="89" s="1"/>
  <c r="W1390" i="89"/>
  <c r="L491" i="89"/>
  <c r="L615" i="89" s="1"/>
  <c r="L760" i="89" s="1"/>
  <c r="K734" i="89"/>
  <c r="K726" i="89"/>
  <c r="L458" i="89"/>
  <c r="L496" i="89"/>
  <c r="L620" i="89" s="1"/>
  <c r="L765" i="89" s="1"/>
  <c r="R963" i="89"/>
  <c r="S947" i="89"/>
  <c r="S948" i="89"/>
  <c r="S935" i="89"/>
  <c r="S941" i="89"/>
  <c r="S961" i="89"/>
  <c r="S926" i="89"/>
  <c r="T927" i="89"/>
  <c r="S962" i="89"/>
  <c r="J699" i="89"/>
  <c r="J732" i="89"/>
  <c r="M443" i="89"/>
  <c r="K466" i="89"/>
  <c r="G940" i="89"/>
  <c r="G953" i="89" s="1"/>
  <c r="G954" i="89" s="1"/>
  <c r="K461" i="89"/>
  <c r="L492" i="89" s="1"/>
  <c r="L616" i="89" s="1"/>
  <c r="L761" i="89" s="1"/>
  <c r="M498" i="89"/>
  <c r="M622" i="89" s="1"/>
  <c r="M767" i="89" s="1"/>
  <c r="M483" i="89"/>
  <c r="M607" i="89" s="1"/>
  <c r="M752" i="89" s="1"/>
  <c r="N449" i="89"/>
  <c r="O480" i="89" s="1"/>
  <c r="O604" i="89" s="1"/>
  <c r="O749" i="89" s="1"/>
  <c r="M499" i="89"/>
  <c r="K714" i="89"/>
  <c r="L453" i="89"/>
  <c r="K686" i="89"/>
  <c r="K719" i="89"/>
  <c r="L608" i="89"/>
  <c r="L753" i="89" s="1"/>
  <c r="M462" i="89"/>
  <c r="J694" i="89"/>
  <c r="J727" i="89"/>
  <c r="L450" i="89"/>
  <c r="M481" i="89" s="1"/>
  <c r="M605" i="89" s="1"/>
  <c r="M750" i="89" s="1"/>
  <c r="M705" i="89"/>
  <c r="I933" i="89"/>
  <c r="I934" i="89"/>
  <c r="R946" i="89"/>
  <c r="R949" i="89" s="1"/>
  <c r="S944" i="89" s="1"/>
  <c r="R945" i="89"/>
  <c r="P470" i="89"/>
  <c r="P439" i="89" s="1"/>
  <c r="L701" i="89"/>
  <c r="L734" i="89"/>
  <c r="K679" i="89"/>
  <c r="K712" i="89"/>
  <c r="L471" i="89"/>
  <c r="L440" i="89" s="1"/>
  <c r="L446" i="89"/>
  <c r="K488" i="89"/>
  <c r="K612" i="89" s="1"/>
  <c r="K757" i="89" s="1"/>
  <c r="N594" i="89"/>
  <c r="N705" i="89" s="1"/>
  <c r="O494" i="89"/>
  <c r="O618" i="89" s="1"/>
  <c r="O763" i="89" s="1"/>
  <c r="L485" i="89"/>
  <c r="L609" i="89" s="1"/>
  <c r="L754" i="89" s="1"/>
  <c r="L700" i="89"/>
  <c r="L733" i="89"/>
  <c r="L487" i="89"/>
  <c r="L611" i="89" s="1"/>
  <c r="L756" i="89" s="1"/>
  <c r="L695" i="89"/>
  <c r="L728" i="89"/>
  <c r="M739" i="89"/>
  <c r="L448" i="89"/>
  <c r="M476" i="89"/>
  <c r="M600" i="89" s="1"/>
  <c r="M745" i="89" s="1"/>
  <c r="L677" i="89"/>
  <c r="L710" i="89"/>
  <c r="K482" i="89"/>
  <c r="K606" i="89" s="1"/>
  <c r="K751" i="89" s="1"/>
  <c r="L495" i="89"/>
  <c r="L619" i="89" s="1"/>
  <c r="L764" i="89" s="1"/>
  <c r="K683" i="89"/>
  <c r="K716" i="89"/>
  <c r="K692" i="89"/>
  <c r="K725" i="89"/>
  <c r="B360" i="89"/>
  <c r="B393" i="89" s="1"/>
  <c r="B424" i="89" s="1"/>
  <c r="B455" i="89" s="1"/>
  <c r="B146" i="89"/>
  <c r="M680" i="89"/>
  <c r="M713" i="89"/>
  <c r="L459" i="89"/>
  <c r="M444" i="89"/>
  <c r="N447" i="89"/>
  <c r="K595" i="89"/>
  <c r="AB656" i="86"/>
  <c r="O656" i="86"/>
  <c r="L660" i="83"/>
  <c r="I661" i="85"/>
  <c r="U640" i="87"/>
  <c r="T658" i="81"/>
  <c r="J667" i="82"/>
  <c r="O651" i="83"/>
  <c r="S667" i="82"/>
  <c r="X653" i="84"/>
  <c r="G644" i="85"/>
  <c r="AA658" i="81"/>
  <c r="W655" i="87"/>
  <c r="M668" i="83"/>
  <c r="K641" i="84"/>
  <c r="W640" i="84"/>
  <c r="AA641" i="87"/>
  <c r="I663" i="84"/>
  <c r="T351" i="81"/>
  <c r="U663" i="84"/>
  <c r="T645" i="82"/>
  <c r="H640" i="87"/>
  <c r="V639" i="86"/>
  <c r="Z656" i="86"/>
  <c r="AB639" i="86"/>
  <c r="R667" i="81"/>
  <c r="AA651" i="83"/>
  <c r="E656" i="86"/>
  <c r="I641" i="83"/>
  <c r="X641" i="84"/>
  <c r="O639" i="86"/>
  <c r="I656" i="86"/>
  <c r="F639" i="87"/>
  <c r="J639" i="86"/>
  <c r="L649" i="83"/>
  <c r="AA664" i="81"/>
  <c r="T662" i="87"/>
  <c r="U660" i="86"/>
  <c r="G656" i="86"/>
  <c r="G640" i="85"/>
  <c r="R639" i="87"/>
  <c r="L641" i="87"/>
  <c r="F639" i="86"/>
  <c r="F641" i="87"/>
  <c r="AA661" i="87"/>
  <c r="U646" i="81"/>
  <c r="M656" i="86"/>
  <c r="G664" i="85"/>
  <c r="X661" i="87"/>
  <c r="E644" i="85"/>
  <c r="Q659" i="82"/>
  <c r="W652" i="81"/>
  <c r="AB662" i="83"/>
  <c r="G662" i="86"/>
  <c r="X644" i="85"/>
  <c r="P668" i="83"/>
  <c r="G652" i="83"/>
  <c r="S641" i="84"/>
  <c r="Y641" i="84"/>
  <c r="G641" i="84"/>
  <c r="G641" i="87"/>
  <c r="K639" i="86"/>
  <c r="Y668" i="81"/>
  <c r="Z641" i="84"/>
  <c r="V666" i="82"/>
  <c r="R668" i="81"/>
  <c r="N652" i="81"/>
  <c r="F656" i="86"/>
  <c r="M641" i="83"/>
  <c r="AA640" i="87"/>
  <c r="J641" i="84"/>
  <c r="E666" i="81"/>
  <c r="Q644" i="85"/>
  <c r="G650" i="84"/>
  <c r="Z668" i="81"/>
  <c r="V652" i="81"/>
  <c r="J654" i="81"/>
  <c r="V640" i="87"/>
  <c r="U641" i="84"/>
  <c r="Q641" i="84"/>
  <c r="U642" i="83"/>
  <c r="X639" i="86"/>
  <c r="J667" i="81"/>
  <c r="J666" i="81"/>
  <c r="M652" i="85"/>
  <c r="J661" i="87"/>
  <c r="G668" i="81"/>
  <c r="G664" i="82"/>
  <c r="W655" i="83"/>
  <c r="Y641" i="83"/>
  <c r="N641" i="84"/>
  <c r="I641" i="84"/>
  <c r="E642" i="83"/>
  <c r="Y661" i="87"/>
  <c r="K661" i="87"/>
  <c r="Z654" i="81"/>
  <c r="AB639" i="84"/>
  <c r="H641" i="84"/>
  <c r="AA641" i="84"/>
  <c r="W641" i="84"/>
  <c r="N642" i="83"/>
  <c r="H667" i="81"/>
  <c r="O644" i="85"/>
  <c r="O659" i="82"/>
  <c r="H661" i="87"/>
  <c r="Y651" i="83"/>
  <c r="R658" i="83"/>
  <c r="T650" i="84"/>
  <c r="O666" i="82"/>
  <c r="K668" i="81"/>
  <c r="W645" i="84"/>
  <c r="E641" i="83"/>
  <c r="O641" i="84"/>
  <c r="V641" i="84"/>
  <c r="F641" i="84"/>
  <c r="F642" i="83"/>
  <c r="W667" i="81"/>
  <c r="O661" i="87"/>
  <c r="X667" i="81"/>
  <c r="Y666" i="81"/>
  <c r="V652" i="85"/>
  <c r="W661" i="87"/>
  <c r="O668" i="81"/>
  <c r="E641" i="84"/>
  <c r="P641" i="84"/>
  <c r="Q652" i="85"/>
  <c r="H644" i="85"/>
  <c r="W665" i="83"/>
  <c r="M649" i="83"/>
  <c r="AB659" i="82"/>
  <c r="O661" i="81"/>
  <c r="F661" i="87"/>
  <c r="T363" i="81"/>
  <c r="E489" i="81" s="1"/>
  <c r="T667" i="86"/>
  <c r="P652" i="84"/>
  <c r="G656" i="82"/>
  <c r="I646" i="81"/>
  <c r="H651" i="85"/>
  <c r="P656" i="83"/>
  <c r="X668" i="81"/>
  <c r="Y664" i="81"/>
  <c r="R652" i="81"/>
  <c r="J664" i="82"/>
  <c r="Q656" i="86"/>
  <c r="R645" i="84"/>
  <c r="G641" i="83"/>
  <c r="I640" i="87"/>
  <c r="T639" i="87"/>
  <c r="L642" i="83"/>
  <c r="U653" i="82"/>
  <c r="S650" i="81"/>
  <c r="K648" i="87"/>
  <c r="Z652" i="85"/>
  <c r="P644" i="85"/>
  <c r="N665" i="83"/>
  <c r="P649" i="83"/>
  <c r="X663" i="82"/>
  <c r="S659" i="82"/>
  <c r="G661" i="81"/>
  <c r="W658" i="81"/>
  <c r="AB661" i="82"/>
  <c r="H652" i="84"/>
  <c r="Q656" i="82"/>
  <c r="O646" i="81"/>
  <c r="L651" i="85"/>
  <c r="O650" i="84"/>
  <c r="H664" i="83"/>
  <c r="T656" i="83"/>
  <c r="I668" i="81"/>
  <c r="H664" i="81"/>
  <c r="K652" i="81"/>
  <c r="E657" i="85"/>
  <c r="H664" i="82"/>
  <c r="X656" i="86"/>
  <c r="S656" i="86"/>
  <c r="H650" i="85"/>
  <c r="P645" i="84"/>
  <c r="V641" i="83"/>
  <c r="P640" i="87"/>
  <c r="Y640" i="87"/>
  <c r="E640" i="81"/>
  <c r="M639" i="87"/>
  <c r="O642" i="83"/>
  <c r="U648" i="87"/>
  <c r="K652" i="85"/>
  <c r="V649" i="83"/>
  <c r="R663" i="82"/>
  <c r="P656" i="82"/>
  <c r="N646" i="81"/>
  <c r="W664" i="83"/>
  <c r="J668" i="81"/>
  <c r="G664" i="81"/>
  <c r="S657" i="85"/>
  <c r="Q666" i="87"/>
  <c r="P650" i="85"/>
  <c r="AA641" i="83"/>
  <c r="F640" i="87"/>
  <c r="X640" i="87"/>
  <c r="U639" i="87"/>
  <c r="L642" i="87"/>
  <c r="AB642" i="83"/>
  <c r="AA663" i="82"/>
  <c r="Q664" i="83"/>
  <c r="T369" i="87"/>
  <c r="E495" i="87" s="1"/>
  <c r="E464" i="87" s="1"/>
  <c r="F495" i="87" s="1"/>
  <c r="O652" i="85"/>
  <c r="O647" i="84"/>
  <c r="S653" i="83"/>
  <c r="X645" i="83"/>
  <c r="Y663" i="82"/>
  <c r="I668" i="84"/>
  <c r="Y665" i="86"/>
  <c r="R664" i="83"/>
  <c r="O662" i="82"/>
  <c r="F668" i="81"/>
  <c r="V668" i="81"/>
  <c r="T652" i="86"/>
  <c r="R648" i="82"/>
  <c r="M655" i="83"/>
  <c r="Q653" i="87"/>
  <c r="J641" i="83"/>
  <c r="K640" i="87"/>
  <c r="V639" i="83"/>
  <c r="V640" i="86"/>
  <c r="AA642" i="83"/>
  <c r="T666" i="86"/>
  <c r="W668" i="84"/>
  <c r="I639" i="83"/>
  <c r="F666" i="86"/>
  <c r="X652" i="85"/>
  <c r="R649" i="83"/>
  <c r="T645" i="81"/>
  <c r="H668" i="84"/>
  <c r="T654" i="83"/>
  <c r="F646" i="81"/>
  <c r="AA661" i="86"/>
  <c r="I648" i="83"/>
  <c r="T667" i="83"/>
  <c r="H663" i="86"/>
  <c r="R662" i="85"/>
  <c r="P642" i="82"/>
  <c r="I639" i="87"/>
  <c r="T344" i="83"/>
  <c r="E470" i="83" s="1"/>
  <c r="K665" i="81"/>
  <c r="O653" i="84"/>
  <c r="F643" i="82"/>
  <c r="N667" i="81"/>
  <c r="Z649" i="85"/>
  <c r="Z662" i="86"/>
  <c r="W644" i="85"/>
  <c r="S659" i="84"/>
  <c r="H665" i="83"/>
  <c r="I649" i="83"/>
  <c r="P663" i="82"/>
  <c r="H663" i="82"/>
  <c r="H659" i="82"/>
  <c r="N643" i="82"/>
  <c r="Q643" i="82"/>
  <c r="Y665" i="81"/>
  <c r="Q661" i="81"/>
  <c r="Y644" i="82"/>
  <c r="G658" i="81"/>
  <c r="AB651" i="83"/>
  <c r="Q668" i="84"/>
  <c r="K661" i="86"/>
  <c r="P655" i="85"/>
  <c r="E651" i="85"/>
  <c r="AA658" i="84"/>
  <c r="AA668" i="83"/>
  <c r="X664" i="83"/>
  <c r="J656" i="83"/>
  <c r="P662" i="82"/>
  <c r="AA668" i="81"/>
  <c r="S668" i="81"/>
  <c r="N668" i="81"/>
  <c r="F664" i="81"/>
  <c r="P652" i="81"/>
  <c r="G652" i="81"/>
  <c r="Z644" i="81"/>
  <c r="L650" i="87"/>
  <c r="L653" i="84"/>
  <c r="O645" i="84"/>
  <c r="R655" i="83"/>
  <c r="X639" i="84"/>
  <c r="K641" i="83"/>
  <c r="L642" i="81"/>
  <c r="W640" i="87"/>
  <c r="Z639" i="87"/>
  <c r="V639" i="87"/>
  <c r="AB641" i="84"/>
  <c r="G639" i="83"/>
  <c r="G642" i="87"/>
  <c r="M641" i="87"/>
  <c r="S643" i="82"/>
  <c r="AB662" i="82"/>
  <c r="U653" i="84"/>
  <c r="S641" i="87"/>
  <c r="E617" i="82"/>
  <c r="Z668" i="82"/>
  <c r="M644" i="87"/>
  <c r="E662" i="86"/>
  <c r="J665" i="83"/>
  <c r="O663" i="82"/>
  <c r="K663" i="82"/>
  <c r="Y643" i="82"/>
  <c r="O643" i="82"/>
  <c r="L665" i="81"/>
  <c r="S658" i="81"/>
  <c r="M651" i="83"/>
  <c r="T368" i="81"/>
  <c r="E494" i="81" s="1"/>
  <c r="F645" i="85"/>
  <c r="P668" i="84"/>
  <c r="L661" i="86"/>
  <c r="K655" i="85"/>
  <c r="U651" i="85"/>
  <c r="Q658" i="84"/>
  <c r="Z646" i="84"/>
  <c r="Y664" i="83"/>
  <c r="M664" i="83"/>
  <c r="N662" i="82"/>
  <c r="P668" i="81"/>
  <c r="Q668" i="81"/>
  <c r="L668" i="81"/>
  <c r="Y652" i="81"/>
  <c r="M652" i="81"/>
  <c r="U644" i="81"/>
  <c r="W654" i="85"/>
  <c r="K665" i="82"/>
  <c r="U648" i="82"/>
  <c r="T371" i="87"/>
  <c r="E497" i="87" s="1"/>
  <c r="AA650" i="87"/>
  <c r="Q653" i="84"/>
  <c r="S645" i="84"/>
  <c r="R639" i="84"/>
  <c r="J642" i="81"/>
  <c r="M640" i="85"/>
  <c r="G639" i="87"/>
  <c r="J639" i="87"/>
  <c r="O639" i="83"/>
  <c r="Q642" i="87"/>
  <c r="W641" i="87"/>
  <c r="Z643" i="82"/>
  <c r="T370" i="81"/>
  <c r="E496" i="81" s="1"/>
  <c r="K662" i="82"/>
  <c r="H652" i="81"/>
  <c r="I668" i="82"/>
  <c r="T652" i="87"/>
  <c r="W644" i="87"/>
  <c r="V662" i="86"/>
  <c r="Q665" i="83"/>
  <c r="I645" i="83"/>
  <c r="G663" i="82"/>
  <c r="AB663" i="82"/>
  <c r="G643" i="82"/>
  <c r="J643" i="82"/>
  <c r="Z665" i="81"/>
  <c r="H658" i="81"/>
  <c r="P658" i="81"/>
  <c r="U651" i="83"/>
  <c r="V645" i="85"/>
  <c r="E668" i="84"/>
  <c r="F658" i="83"/>
  <c r="H643" i="87"/>
  <c r="I661" i="86"/>
  <c r="Z655" i="85"/>
  <c r="X651" i="85"/>
  <c r="T658" i="84"/>
  <c r="S646" i="84"/>
  <c r="N664" i="83"/>
  <c r="S664" i="83"/>
  <c r="F666" i="82"/>
  <c r="J662" i="82"/>
  <c r="W646" i="82"/>
  <c r="M668" i="81"/>
  <c r="T668" i="81"/>
  <c r="AB668" i="81"/>
  <c r="T652" i="81"/>
  <c r="X652" i="81"/>
  <c r="I652" i="86"/>
  <c r="E654" i="85"/>
  <c r="P665" i="82"/>
  <c r="Y648" i="82"/>
  <c r="I666" i="87"/>
  <c r="P650" i="87"/>
  <c r="M653" i="84"/>
  <c r="Z645" i="84"/>
  <c r="W643" i="83"/>
  <c r="H639" i="84"/>
  <c r="Z642" i="81"/>
  <c r="O640" i="85"/>
  <c r="W639" i="87"/>
  <c r="O639" i="87"/>
  <c r="P639" i="83"/>
  <c r="E642" i="87"/>
  <c r="Z641" i="87"/>
  <c r="Z639" i="86"/>
  <c r="M640" i="82"/>
  <c r="K643" i="82"/>
  <c r="G655" i="85"/>
  <c r="T642" i="82"/>
  <c r="E649" i="87"/>
  <c r="E648" i="84"/>
  <c r="Y668" i="87"/>
  <c r="F652" i="87"/>
  <c r="E664" i="85"/>
  <c r="V643" i="82"/>
  <c r="R643" i="82"/>
  <c r="E665" i="81"/>
  <c r="AA653" i="81"/>
  <c r="J643" i="87"/>
  <c r="Y661" i="86"/>
  <c r="U655" i="85"/>
  <c r="V662" i="82"/>
  <c r="AB652" i="81"/>
  <c r="F652" i="81"/>
  <c r="P652" i="86"/>
  <c r="Z654" i="85"/>
  <c r="K667" i="83"/>
  <c r="T665" i="82"/>
  <c r="T666" i="87"/>
  <c r="S653" i="84"/>
  <c r="L643" i="83"/>
  <c r="E642" i="82"/>
  <c r="J640" i="85"/>
  <c r="Q640" i="84"/>
  <c r="M642" i="87"/>
  <c r="U641" i="87"/>
  <c r="W640" i="82"/>
  <c r="AA643" i="82"/>
  <c r="I652" i="81"/>
  <c r="W642" i="87"/>
  <c r="J649" i="87"/>
  <c r="M648" i="84"/>
  <c r="P668" i="87"/>
  <c r="Z652" i="87"/>
  <c r="AB664" i="85"/>
  <c r="U647" i="84"/>
  <c r="T665" i="83"/>
  <c r="M663" i="82"/>
  <c r="P643" i="82"/>
  <c r="U665" i="81"/>
  <c r="J653" i="81"/>
  <c r="K658" i="81"/>
  <c r="Z651" i="83"/>
  <c r="P661" i="82"/>
  <c r="S668" i="84"/>
  <c r="F652" i="84"/>
  <c r="F654" i="83"/>
  <c r="Q643" i="87"/>
  <c r="F661" i="86"/>
  <c r="R667" i="85"/>
  <c r="Q655" i="85"/>
  <c r="W668" i="83"/>
  <c r="F664" i="83"/>
  <c r="F662" i="82"/>
  <c r="I662" i="82"/>
  <c r="T373" i="81"/>
  <c r="E499" i="81" s="1"/>
  <c r="U668" i="81"/>
  <c r="H668" i="81"/>
  <c r="S652" i="81"/>
  <c r="Z652" i="81"/>
  <c r="L662" i="87"/>
  <c r="S652" i="86"/>
  <c r="M654" i="85"/>
  <c r="M667" i="83"/>
  <c r="J665" i="82"/>
  <c r="J666" i="87"/>
  <c r="AB662" i="85"/>
  <c r="Y653" i="84"/>
  <c r="V653" i="84"/>
  <c r="S643" i="83"/>
  <c r="O639" i="84"/>
  <c r="G642" i="82"/>
  <c r="V640" i="85"/>
  <c r="AA640" i="84"/>
  <c r="J641" i="82"/>
  <c r="Y642" i="87"/>
  <c r="T346" i="87"/>
  <c r="E472" i="87" s="1"/>
  <c r="E596" i="87" s="1"/>
  <c r="E741" i="87" s="1"/>
  <c r="E641" i="87"/>
  <c r="Z653" i="82"/>
  <c r="F667" i="81"/>
  <c r="N649" i="87"/>
  <c r="O647" i="86"/>
  <c r="L668" i="82"/>
  <c r="Z666" i="81"/>
  <c r="S652" i="87"/>
  <c r="E666" i="86"/>
  <c r="K666" i="86"/>
  <c r="J666" i="86"/>
  <c r="X662" i="86"/>
  <c r="O658" i="86"/>
  <c r="P658" i="86"/>
  <c r="F652" i="85"/>
  <c r="R652" i="85"/>
  <c r="Q645" i="83"/>
  <c r="AA649" i="82"/>
  <c r="E649" i="82"/>
  <c r="Y649" i="82"/>
  <c r="S649" i="82"/>
  <c r="J649" i="82"/>
  <c r="P659" i="85"/>
  <c r="O644" i="81"/>
  <c r="G644" i="81"/>
  <c r="L644" i="81"/>
  <c r="Q644" i="81"/>
  <c r="E644" i="81"/>
  <c r="W644" i="81"/>
  <c r="T362" i="85"/>
  <c r="E488" i="85" s="1"/>
  <c r="U657" i="85"/>
  <c r="H657" i="85"/>
  <c r="M657" i="85"/>
  <c r="L657" i="85"/>
  <c r="F657" i="85"/>
  <c r="O657" i="85"/>
  <c r="J657" i="85"/>
  <c r="T373" i="82"/>
  <c r="E499" i="82" s="1"/>
  <c r="N668" i="82"/>
  <c r="X668" i="82"/>
  <c r="F668" i="82"/>
  <c r="AA647" i="83"/>
  <c r="U647" i="83"/>
  <c r="J647" i="83"/>
  <c r="T365" i="86"/>
  <c r="E491" i="86" s="1"/>
  <c r="E460" i="86" s="1"/>
  <c r="F491" i="86" s="1"/>
  <c r="N660" i="86"/>
  <c r="AB660" i="86"/>
  <c r="V660" i="86"/>
  <c r="W660" i="86"/>
  <c r="P660" i="86"/>
  <c r="K660" i="86"/>
  <c r="O660" i="86"/>
  <c r="X660" i="86"/>
  <c r="Y660" i="86"/>
  <c r="J660" i="86"/>
  <c r="I667" i="81"/>
  <c r="T667" i="81"/>
  <c r="K662" i="83"/>
  <c r="AA668" i="82"/>
  <c r="M652" i="82"/>
  <c r="AB644" i="87"/>
  <c r="S662" i="86"/>
  <c r="AB662" i="86"/>
  <c r="J650" i="86"/>
  <c r="J660" i="85"/>
  <c r="S652" i="85"/>
  <c r="G649" i="86"/>
  <c r="O649" i="84"/>
  <c r="T649" i="84"/>
  <c r="W649" i="84"/>
  <c r="Y649" i="84"/>
  <c r="T365" i="84"/>
  <c r="E491" i="84" s="1"/>
  <c r="E615" i="84" s="1"/>
  <c r="E760" i="84" s="1"/>
  <c r="J660" i="84"/>
  <c r="N660" i="84"/>
  <c r="R660" i="84"/>
  <c r="S660" i="84"/>
  <c r="H660" i="84"/>
  <c r="E660" i="84"/>
  <c r="R649" i="87"/>
  <c r="F649" i="87"/>
  <c r="T354" i="87"/>
  <c r="E480" i="87" s="1"/>
  <c r="E449" i="87" s="1"/>
  <c r="F480" i="87" s="1"/>
  <c r="H662" i="83"/>
  <c r="T668" i="82"/>
  <c r="L666" i="81"/>
  <c r="Q666" i="81"/>
  <c r="AB666" i="81"/>
  <c r="K666" i="81"/>
  <c r="T371" i="81"/>
  <c r="E497" i="81" s="1"/>
  <c r="E621" i="81" s="1"/>
  <c r="L664" i="87"/>
  <c r="S664" i="87"/>
  <c r="M662" i="86"/>
  <c r="H662" i="86"/>
  <c r="T357" i="85"/>
  <c r="E483" i="85" s="1"/>
  <c r="Y652" i="85"/>
  <c r="W652" i="85"/>
  <c r="T652" i="85"/>
  <c r="N652" i="85"/>
  <c r="H652" i="85"/>
  <c r="J652" i="85"/>
  <c r="AA652" i="85"/>
  <c r="L652" i="85"/>
  <c r="E652" i="85"/>
  <c r="K645" i="83"/>
  <c r="AB645" i="83"/>
  <c r="S645" i="83"/>
  <c r="O645" i="83"/>
  <c r="U645" i="83"/>
  <c r="R645" i="83"/>
  <c r="L667" i="81"/>
  <c r="P659" i="86"/>
  <c r="V649" i="85"/>
  <c r="K649" i="85"/>
  <c r="AB649" i="85"/>
  <c r="Y662" i="83"/>
  <c r="M668" i="82"/>
  <c r="AA666" i="81"/>
  <c r="I660" i="87"/>
  <c r="J662" i="86"/>
  <c r="F662" i="86"/>
  <c r="AB652" i="85"/>
  <c r="T648" i="85"/>
  <c r="AA648" i="85"/>
  <c r="H647" i="82"/>
  <c r="T647" i="82"/>
  <c r="K647" i="82"/>
  <c r="Z657" i="82"/>
  <c r="Z667" i="81"/>
  <c r="Q667" i="81"/>
  <c r="K659" i="86"/>
  <c r="S668" i="82"/>
  <c r="F666" i="81"/>
  <c r="K660" i="87"/>
  <c r="O652" i="87"/>
  <c r="AB652" i="87"/>
  <c r="P662" i="86"/>
  <c r="G652" i="85"/>
  <c r="I652" i="85"/>
  <c r="I647" i="82"/>
  <c r="X657" i="87"/>
  <c r="H657" i="87"/>
  <c r="V650" i="82"/>
  <c r="H650" i="82"/>
  <c r="E650" i="82"/>
  <c r="P650" i="82"/>
  <c r="AB650" i="82"/>
  <c r="T650" i="82"/>
  <c r="W650" i="82"/>
  <c r="Z650" i="82"/>
  <c r="I650" i="82"/>
  <c r="I666" i="85"/>
  <c r="H646" i="83"/>
  <c r="W646" i="83"/>
  <c r="F646" i="83"/>
  <c r="N646" i="83"/>
  <c r="V646" i="83"/>
  <c r="J662" i="83"/>
  <c r="S662" i="83"/>
  <c r="N662" i="83"/>
  <c r="Q668" i="82"/>
  <c r="T367" i="86"/>
  <c r="E493" i="86" s="1"/>
  <c r="E462" i="86" s="1"/>
  <c r="F493" i="86" s="1"/>
  <c r="Y662" i="86"/>
  <c r="T662" i="86"/>
  <c r="Q662" i="86"/>
  <c r="W662" i="86"/>
  <c r="W655" i="84"/>
  <c r="Q659" i="87"/>
  <c r="AB659" i="87"/>
  <c r="R659" i="87"/>
  <c r="U659" i="87"/>
  <c r="AA659" i="87"/>
  <c r="V659" i="87"/>
  <c r="W659" i="87"/>
  <c r="Y659" i="86"/>
  <c r="AB659" i="86"/>
  <c r="Q659" i="86"/>
  <c r="Z667" i="84"/>
  <c r="S667" i="84"/>
  <c r="Y667" i="84"/>
  <c r="G660" i="82"/>
  <c r="R660" i="82"/>
  <c r="T660" i="81"/>
  <c r="I660" i="81"/>
  <c r="K660" i="81"/>
  <c r="V660" i="81"/>
  <c r="AB660" i="81"/>
  <c r="V666" i="85"/>
  <c r="E666" i="85"/>
  <c r="K666" i="85"/>
  <c r="F666" i="85"/>
  <c r="M666" i="85"/>
  <c r="Z666" i="85"/>
  <c r="R666" i="85"/>
  <c r="U666" i="85"/>
  <c r="R661" i="84"/>
  <c r="AA661" i="84"/>
  <c r="Q661" i="84"/>
  <c r="P661" i="84"/>
  <c r="R647" i="84"/>
  <c r="M665" i="83"/>
  <c r="AA649" i="83"/>
  <c r="P661" i="87"/>
  <c r="Z661" i="87"/>
  <c r="V668" i="84"/>
  <c r="AA652" i="84"/>
  <c r="M662" i="81"/>
  <c r="Z661" i="86"/>
  <c r="F655" i="85"/>
  <c r="AA651" i="85"/>
  <c r="F646" i="84"/>
  <c r="V656" i="83"/>
  <c r="X662" i="82"/>
  <c r="AA662" i="82"/>
  <c r="R662" i="82"/>
  <c r="X652" i="86"/>
  <c r="Q654" i="85"/>
  <c r="AA667" i="83"/>
  <c r="N666" i="87"/>
  <c r="I653" i="84"/>
  <c r="G653" i="84"/>
  <c r="E643" i="83"/>
  <c r="L639" i="84"/>
  <c r="K639" i="84"/>
  <c r="Q642" i="82"/>
  <c r="S640" i="87"/>
  <c r="Q640" i="87"/>
  <c r="G642" i="84"/>
  <c r="S640" i="84"/>
  <c r="K640" i="84"/>
  <c r="T344" i="87"/>
  <c r="E470" i="87" s="1"/>
  <c r="Q639" i="87"/>
  <c r="P639" i="87"/>
  <c r="Q641" i="86"/>
  <c r="H639" i="83"/>
  <c r="AB639" i="83"/>
  <c r="X639" i="83"/>
  <c r="G641" i="82"/>
  <c r="F642" i="87"/>
  <c r="T347" i="83"/>
  <c r="E473" i="83" s="1"/>
  <c r="G642" i="83"/>
  <c r="N639" i="86"/>
  <c r="U665" i="83"/>
  <c r="AA661" i="81"/>
  <c r="M661" i="87"/>
  <c r="I661" i="87"/>
  <c r="J661" i="82"/>
  <c r="K668" i="84"/>
  <c r="U652" i="84"/>
  <c r="AB658" i="83"/>
  <c r="R656" i="82"/>
  <c r="I667" i="87"/>
  <c r="AB666" i="84"/>
  <c r="S662" i="82"/>
  <c r="G662" i="82"/>
  <c r="Q662" i="82"/>
  <c r="N654" i="85"/>
  <c r="AB667" i="83"/>
  <c r="AA648" i="86"/>
  <c r="K643" i="83"/>
  <c r="H655" i="86"/>
  <c r="F639" i="84"/>
  <c r="T639" i="84"/>
  <c r="S642" i="82"/>
  <c r="T640" i="87"/>
  <c r="Z642" i="84"/>
  <c r="P640" i="84"/>
  <c r="O640" i="84"/>
  <c r="S639" i="87"/>
  <c r="L639" i="87"/>
  <c r="H639" i="87"/>
  <c r="K639" i="83"/>
  <c r="M639" i="83"/>
  <c r="T639" i="83"/>
  <c r="X642" i="87"/>
  <c r="W642" i="83"/>
  <c r="I642" i="83"/>
  <c r="F649" i="83"/>
  <c r="AB661" i="81"/>
  <c r="U661" i="87"/>
  <c r="R661" i="82"/>
  <c r="T668" i="84"/>
  <c r="M652" i="84"/>
  <c r="W658" i="83"/>
  <c r="Z656" i="82"/>
  <c r="M661" i="86"/>
  <c r="AA663" i="85"/>
  <c r="O655" i="85"/>
  <c r="AB651" i="85"/>
  <c r="E666" i="84"/>
  <c r="AA650" i="84"/>
  <c r="W662" i="82"/>
  <c r="U662" i="82"/>
  <c r="L662" i="82"/>
  <c r="AB654" i="85"/>
  <c r="I667" i="83"/>
  <c r="K653" i="84"/>
  <c r="Z655" i="83"/>
  <c r="AA643" i="83"/>
  <c r="R655" i="86"/>
  <c r="Y639" i="84"/>
  <c r="N639" i="84"/>
  <c r="N641" i="81"/>
  <c r="AA642" i="82"/>
  <c r="AB640" i="87"/>
  <c r="L640" i="87"/>
  <c r="T347" i="84"/>
  <c r="E473" i="84" s="1"/>
  <c r="K642" i="84"/>
  <c r="H640" i="84"/>
  <c r="J640" i="84"/>
  <c r="X639" i="87"/>
  <c r="AB639" i="87"/>
  <c r="Y639" i="87"/>
  <c r="T641" i="84"/>
  <c r="N639" i="83"/>
  <c r="Y639" i="83"/>
  <c r="J639" i="83"/>
  <c r="U642" i="87"/>
  <c r="Q642" i="83"/>
  <c r="Y642" i="83"/>
  <c r="V661" i="82"/>
  <c r="O654" i="85"/>
  <c r="X667" i="83"/>
  <c r="O665" i="84"/>
  <c r="T643" i="81"/>
  <c r="E642" i="84"/>
  <c r="U642" i="84"/>
  <c r="M640" i="84"/>
  <c r="F640" i="84"/>
  <c r="Z639" i="83"/>
  <c r="W639" i="83"/>
  <c r="AA639" i="83"/>
  <c r="L643" i="81"/>
  <c r="Q642" i="84"/>
  <c r="S639" i="83"/>
  <c r="M642" i="84"/>
  <c r="G661" i="82"/>
  <c r="J668" i="84"/>
  <c r="F668" i="84"/>
  <c r="O652" i="84"/>
  <c r="X655" i="87"/>
  <c r="E648" i="83"/>
  <c r="T662" i="82"/>
  <c r="E662" i="82"/>
  <c r="M662" i="82"/>
  <c r="AA654" i="85"/>
  <c r="H657" i="84"/>
  <c r="V667" i="83"/>
  <c r="J667" i="83"/>
  <c r="K666" i="83"/>
  <c r="T655" i="83"/>
  <c r="U639" i="84"/>
  <c r="T344" i="84"/>
  <c r="E470" i="84" s="1"/>
  <c r="H642" i="82"/>
  <c r="P642" i="84"/>
  <c r="I640" i="84"/>
  <c r="G640" i="84"/>
  <c r="AA639" i="87"/>
  <c r="K639" i="87"/>
  <c r="N639" i="87"/>
  <c r="U639" i="83"/>
  <c r="F639" i="83"/>
  <c r="R639" i="83"/>
  <c r="T642" i="87"/>
  <c r="S642" i="87"/>
  <c r="M642" i="83"/>
  <c r="K642" i="83"/>
  <c r="AB640" i="82"/>
  <c r="AA639" i="84"/>
  <c r="V639" i="84"/>
  <c r="T642" i="84"/>
  <c r="E640" i="84"/>
  <c r="T640" i="84"/>
  <c r="E639" i="83"/>
  <c r="L639" i="83"/>
  <c r="I643" i="84"/>
  <c r="AA661" i="83"/>
  <c r="Y661" i="83"/>
  <c r="Q667" i="82"/>
  <c r="V645" i="87"/>
  <c r="R645" i="87"/>
  <c r="F645" i="87"/>
  <c r="H644" i="82"/>
  <c r="G644" i="82"/>
  <c r="R653" i="82"/>
  <c r="W649" i="87"/>
  <c r="T659" i="86"/>
  <c r="J659" i="86"/>
  <c r="R649" i="85"/>
  <c r="W668" i="82"/>
  <c r="H668" i="82"/>
  <c r="V652" i="82"/>
  <c r="P666" i="81"/>
  <c r="V666" i="81"/>
  <c r="K650" i="81"/>
  <c r="R664" i="87"/>
  <c r="AA664" i="87"/>
  <c r="E664" i="87"/>
  <c r="M660" i="87"/>
  <c r="V660" i="87"/>
  <c r="E660" i="87"/>
  <c r="F656" i="87"/>
  <c r="L652" i="87"/>
  <c r="M652" i="87"/>
  <c r="W648" i="87"/>
  <c r="S644" i="87"/>
  <c r="W666" i="86"/>
  <c r="O650" i="86"/>
  <c r="F660" i="85"/>
  <c r="R644" i="85"/>
  <c r="M644" i="85"/>
  <c r="O667" i="84"/>
  <c r="V659" i="84"/>
  <c r="AB647" i="84"/>
  <c r="E643" i="84"/>
  <c r="T370" i="83"/>
  <c r="E496" i="83" s="1"/>
  <c r="Y665" i="83"/>
  <c r="G665" i="83"/>
  <c r="E665" i="83"/>
  <c r="K665" i="83"/>
  <c r="AA665" i="83"/>
  <c r="Z665" i="83"/>
  <c r="I665" i="83"/>
  <c r="K649" i="83"/>
  <c r="AB649" i="83"/>
  <c r="AA667" i="82"/>
  <c r="M667" i="82"/>
  <c r="Q665" i="81"/>
  <c r="H665" i="81"/>
  <c r="N661" i="81"/>
  <c r="U644" i="82"/>
  <c r="R644" i="82"/>
  <c r="V657" i="87"/>
  <c r="S657" i="87"/>
  <c r="P657" i="87"/>
  <c r="Z657" i="87"/>
  <c r="F657" i="87"/>
  <c r="T361" i="82"/>
  <c r="E487" i="82" s="1"/>
  <c r="E456" i="82" s="1"/>
  <c r="F487" i="82" s="1"/>
  <c r="U656" i="82"/>
  <c r="O656" i="82"/>
  <c r="Y656" i="82"/>
  <c r="AA656" i="82"/>
  <c r="E656" i="82"/>
  <c r="L656" i="82"/>
  <c r="T656" i="82"/>
  <c r="M656" i="82"/>
  <c r="V656" i="82"/>
  <c r="X656" i="82"/>
  <c r="AA643" i="87"/>
  <c r="T354" i="86"/>
  <c r="E480" i="86" s="1"/>
  <c r="Q649" i="86"/>
  <c r="X649" i="86"/>
  <c r="N649" i="86"/>
  <c r="F649" i="86"/>
  <c r="E649" i="86"/>
  <c r="W649" i="86"/>
  <c r="O649" i="86"/>
  <c r="T659" i="85"/>
  <c r="H646" i="84"/>
  <c r="F639" i="82"/>
  <c r="Y639" i="82"/>
  <c r="T639" i="82"/>
  <c r="X639" i="82"/>
  <c r="H639" i="82"/>
  <c r="L639" i="82"/>
  <c r="P639" i="82"/>
  <c r="J639" i="82"/>
  <c r="V639" i="82"/>
  <c r="I639" i="82"/>
  <c r="K639" i="82"/>
  <c r="U640" i="83"/>
  <c r="K640" i="83"/>
  <c r="P640" i="83"/>
  <c r="F640" i="83"/>
  <c r="L640" i="83"/>
  <c r="M640" i="83"/>
  <c r="N640" i="83"/>
  <c r="T368" i="85"/>
  <c r="E494" i="85" s="1"/>
  <c r="AB663" i="85"/>
  <c r="E663" i="85"/>
  <c r="P663" i="85"/>
  <c r="R663" i="85"/>
  <c r="K663" i="85"/>
  <c r="W663" i="85"/>
  <c r="F663" i="85"/>
  <c r="I663" i="85"/>
  <c r="J663" i="85"/>
  <c r="T663" i="85"/>
  <c r="O663" i="85"/>
  <c r="Y663" i="85"/>
  <c r="U663" i="85"/>
  <c r="V663" i="85"/>
  <c r="N653" i="82"/>
  <c r="L649" i="87"/>
  <c r="G659" i="86"/>
  <c r="S659" i="86"/>
  <c r="L649" i="85"/>
  <c r="U668" i="82"/>
  <c r="J668" i="82"/>
  <c r="H652" i="82"/>
  <c r="G666" i="81"/>
  <c r="M666" i="81"/>
  <c r="G650" i="81"/>
  <c r="O664" i="87"/>
  <c r="I664" i="87"/>
  <c r="J664" i="87"/>
  <c r="T365" i="87"/>
  <c r="E491" i="87" s="1"/>
  <c r="E615" i="87" s="1"/>
  <c r="N660" i="87"/>
  <c r="S660" i="87"/>
  <c r="J656" i="87"/>
  <c r="X652" i="87"/>
  <c r="E652" i="87"/>
  <c r="V648" i="87"/>
  <c r="L666" i="86"/>
  <c r="AB654" i="86"/>
  <c r="Z650" i="86"/>
  <c r="R660" i="85"/>
  <c r="V648" i="85"/>
  <c r="U644" i="85"/>
  <c r="Z659" i="84"/>
  <c r="V651" i="84"/>
  <c r="M647" i="84"/>
  <c r="V643" i="84"/>
  <c r="G653" i="83"/>
  <c r="E649" i="83"/>
  <c r="Y667" i="82"/>
  <c r="K667" i="82"/>
  <c r="R665" i="81"/>
  <c r="V644" i="82"/>
  <c r="O644" i="82"/>
  <c r="I667" i="86"/>
  <c r="O644" i="84"/>
  <c r="X644" i="84"/>
  <c r="V644" i="84"/>
  <c r="U644" i="84"/>
  <c r="E643" i="87"/>
  <c r="T370" i="86"/>
  <c r="E496" i="86" s="1"/>
  <c r="AA665" i="86"/>
  <c r="R665" i="86"/>
  <c r="H665" i="86"/>
  <c r="P665" i="86"/>
  <c r="F665" i="86"/>
  <c r="G663" i="85"/>
  <c r="T646" i="84"/>
  <c r="T655" i="81"/>
  <c r="X655" i="81"/>
  <c r="H664" i="87"/>
  <c r="Q660" i="87"/>
  <c r="V664" i="87"/>
  <c r="K664" i="87"/>
  <c r="M664" i="87"/>
  <c r="H660" i="87"/>
  <c r="X660" i="87"/>
  <c r="F660" i="87"/>
  <c r="M650" i="86"/>
  <c r="AA650" i="86"/>
  <c r="S660" i="85"/>
  <c r="M648" i="85"/>
  <c r="M667" i="84"/>
  <c r="W667" i="84"/>
  <c r="P667" i="84"/>
  <c r="Y659" i="84"/>
  <c r="H647" i="84"/>
  <c r="Z647" i="84"/>
  <c r="N643" i="84"/>
  <c r="F653" i="83"/>
  <c r="AB667" i="82"/>
  <c r="F665" i="81"/>
  <c r="I665" i="81"/>
  <c r="J665" i="81"/>
  <c r="W665" i="81"/>
  <c r="V665" i="81"/>
  <c r="O665" i="81"/>
  <c r="AB665" i="81"/>
  <c r="M665" i="81"/>
  <c r="AA665" i="81"/>
  <c r="S665" i="81"/>
  <c r="J644" i="82"/>
  <c r="M667" i="86"/>
  <c r="T662" i="81"/>
  <c r="K662" i="81"/>
  <c r="S662" i="81"/>
  <c r="AA662" i="81"/>
  <c r="T367" i="81"/>
  <c r="E493" i="81" s="1"/>
  <c r="E617" i="81" s="1"/>
  <c r="V662" i="81"/>
  <c r="S651" i="87"/>
  <c r="U651" i="87"/>
  <c r="I651" i="87"/>
  <c r="G651" i="87"/>
  <c r="L651" i="87"/>
  <c r="U643" i="87"/>
  <c r="J667" i="85"/>
  <c r="X663" i="85"/>
  <c r="R659" i="85"/>
  <c r="W659" i="85"/>
  <c r="AB659" i="85"/>
  <c r="N659" i="85"/>
  <c r="X659" i="85"/>
  <c r="F659" i="85"/>
  <c r="L662" i="84"/>
  <c r="AB662" i="84"/>
  <c r="J662" i="84"/>
  <c r="E662" i="84"/>
  <c r="S668" i="86"/>
  <c r="J657" i="82"/>
  <c r="Y649" i="87"/>
  <c r="I649" i="87"/>
  <c r="I659" i="86"/>
  <c r="P664" i="87"/>
  <c r="T664" i="87"/>
  <c r="G664" i="87"/>
  <c r="Z660" i="87"/>
  <c r="L660" i="87"/>
  <c r="P660" i="87"/>
  <c r="R652" i="87"/>
  <c r="P652" i="87"/>
  <c r="AB648" i="87"/>
  <c r="H666" i="86"/>
  <c r="V650" i="86"/>
  <c r="Q650" i="86"/>
  <c r="Y660" i="85"/>
  <c r="S648" i="85"/>
  <c r="T349" i="85"/>
  <c r="E475" i="85" s="1"/>
  <c r="E599" i="85" s="1"/>
  <c r="L644" i="85"/>
  <c r="K644" i="85"/>
  <c r="F644" i="85"/>
  <c r="Y644" i="85"/>
  <c r="L659" i="84"/>
  <c r="G647" i="84"/>
  <c r="Q647" i="84"/>
  <c r="V653" i="83"/>
  <c r="T354" i="83"/>
  <c r="E480" i="83" s="1"/>
  <c r="T649" i="83"/>
  <c r="S649" i="83"/>
  <c r="Y649" i="83"/>
  <c r="Q649" i="83"/>
  <c r="N649" i="83"/>
  <c r="Z649" i="83"/>
  <c r="X649" i="83"/>
  <c r="O649" i="83"/>
  <c r="W649" i="83"/>
  <c r="W667" i="82"/>
  <c r="N665" i="81"/>
  <c r="S661" i="81"/>
  <c r="V661" i="81"/>
  <c r="F661" i="81"/>
  <c r="Y661" i="81"/>
  <c r="W661" i="81"/>
  <c r="H661" i="81"/>
  <c r="K661" i="81"/>
  <c r="U663" i="81"/>
  <c r="J663" i="81"/>
  <c r="L663" i="81"/>
  <c r="H663" i="81"/>
  <c r="W667" i="86"/>
  <c r="Z643" i="87"/>
  <c r="AA653" i="86"/>
  <c r="S667" i="85"/>
  <c r="L663" i="85"/>
  <c r="T351" i="84"/>
  <c r="E477" i="84" s="1"/>
  <c r="AA646" i="84"/>
  <c r="Y646" i="84"/>
  <c r="X646" i="84"/>
  <c r="Q646" i="84"/>
  <c r="J646" i="84"/>
  <c r="M646" i="84"/>
  <c r="E646" i="84"/>
  <c r="R646" i="84"/>
  <c r="L646" i="84"/>
  <c r="O646" i="84"/>
  <c r="I646" i="84"/>
  <c r="P646" i="84"/>
  <c r="K646" i="84"/>
  <c r="AB646" i="84"/>
  <c r="G646" i="84"/>
  <c r="W646" i="84"/>
  <c r="V646" i="84"/>
  <c r="N646" i="84"/>
  <c r="R646" i="85"/>
  <c r="O646" i="85"/>
  <c r="AA646" i="85"/>
  <c r="Y646" i="85"/>
  <c r="Q646" i="85"/>
  <c r="E646" i="85"/>
  <c r="L646" i="85"/>
  <c r="T646" i="85"/>
  <c r="R668" i="86"/>
  <c r="Q664" i="87"/>
  <c r="O660" i="87"/>
  <c r="X650" i="86"/>
  <c r="K660" i="85"/>
  <c r="T349" i="82"/>
  <c r="E475" i="82" s="1"/>
  <c r="S644" i="82"/>
  <c r="T644" i="82"/>
  <c r="Z644" i="82"/>
  <c r="F644" i="82"/>
  <c r="Q644" i="82"/>
  <c r="N644" i="82"/>
  <c r="R657" i="82"/>
  <c r="S649" i="87"/>
  <c r="H649" i="87"/>
  <c r="L659" i="86"/>
  <c r="Y668" i="82"/>
  <c r="AB668" i="82"/>
  <c r="AA652" i="82"/>
  <c r="T666" i="81"/>
  <c r="H666" i="81"/>
  <c r="F650" i="81"/>
  <c r="W664" i="87"/>
  <c r="Y664" i="87"/>
  <c r="N664" i="87"/>
  <c r="J660" i="87"/>
  <c r="AA660" i="87"/>
  <c r="R660" i="87"/>
  <c r="U652" i="87"/>
  <c r="J652" i="87"/>
  <c r="H648" i="87"/>
  <c r="Y644" i="87"/>
  <c r="AB666" i="86"/>
  <c r="K650" i="86"/>
  <c r="R650" i="86"/>
  <c r="X660" i="85"/>
  <c r="I648" i="85"/>
  <c r="AA644" i="85"/>
  <c r="V667" i="84"/>
  <c r="W647" i="84"/>
  <c r="G649" i="83"/>
  <c r="T364" i="82"/>
  <c r="E490" i="82" s="1"/>
  <c r="E614" i="82" s="1"/>
  <c r="R659" i="82"/>
  <c r="L659" i="82"/>
  <c r="T659" i="82"/>
  <c r="N659" i="82"/>
  <c r="AA659" i="82"/>
  <c r="T348" i="82"/>
  <c r="E474" i="82" s="1"/>
  <c r="E443" i="82" s="1"/>
  <c r="F474" i="82" s="1"/>
  <c r="T643" i="82"/>
  <c r="L643" i="82"/>
  <c r="I643" i="82"/>
  <c r="W643" i="82"/>
  <c r="M643" i="82"/>
  <c r="U643" i="82"/>
  <c r="E643" i="82"/>
  <c r="X643" i="82"/>
  <c r="AB643" i="82"/>
  <c r="P665" i="81"/>
  <c r="P661" i="81"/>
  <c r="G657" i="81"/>
  <c r="T366" i="87"/>
  <c r="E492" i="87" s="1"/>
  <c r="E461" i="87" s="1"/>
  <c r="F492" i="87" s="1"/>
  <c r="E661" i="87"/>
  <c r="T661" i="87"/>
  <c r="S661" i="87"/>
  <c r="G661" i="87"/>
  <c r="L661" i="87"/>
  <c r="V661" i="87"/>
  <c r="R661" i="87"/>
  <c r="Q661" i="87"/>
  <c r="N661" i="87"/>
  <c r="K644" i="82"/>
  <c r="S667" i="87"/>
  <c r="V667" i="87"/>
  <c r="L667" i="87"/>
  <c r="L643" i="87"/>
  <c r="S663" i="85"/>
  <c r="U664" i="87"/>
  <c r="W660" i="87"/>
  <c r="Z643" i="84"/>
  <c r="H643" i="84"/>
  <c r="AA643" i="84"/>
  <c r="W643" i="84"/>
  <c r="Q643" i="84"/>
  <c r="T372" i="82"/>
  <c r="E498" i="82" s="1"/>
  <c r="U667" i="82"/>
  <c r="V667" i="82"/>
  <c r="T667" i="82"/>
  <c r="H667" i="82"/>
  <c r="R667" i="82"/>
  <c r="N667" i="82"/>
  <c r="D652" i="73"/>
  <c r="D685" i="73" s="1"/>
  <c r="Z652" i="82"/>
  <c r="W650" i="81"/>
  <c r="F664" i="87"/>
  <c r="X664" i="87"/>
  <c r="AB664" i="87"/>
  <c r="G660" i="87"/>
  <c r="Y660" i="87"/>
  <c r="U660" i="87"/>
  <c r="K652" i="87"/>
  <c r="M648" i="87"/>
  <c r="T650" i="86"/>
  <c r="I650" i="86"/>
  <c r="N660" i="85"/>
  <c r="AA660" i="85"/>
  <c r="H659" i="84"/>
  <c r="I659" i="84"/>
  <c r="J659" i="84"/>
  <c r="T352" i="84"/>
  <c r="E478" i="84" s="1"/>
  <c r="E602" i="84" s="1"/>
  <c r="AA647" i="84"/>
  <c r="V647" i="84"/>
  <c r="I647" i="84"/>
  <c r="S647" i="84"/>
  <c r="E653" i="83"/>
  <c r="R653" i="83"/>
  <c r="Y653" i="83"/>
  <c r="F667" i="82"/>
  <c r="U645" i="87"/>
  <c r="W644" i="82"/>
  <c r="E644" i="82"/>
  <c r="T372" i="86"/>
  <c r="E498" i="86" s="1"/>
  <c r="H667" i="86"/>
  <c r="E667" i="86"/>
  <c r="J667" i="86"/>
  <c r="Z667" i="86"/>
  <c r="L667" i="86"/>
  <c r="K667" i="86"/>
  <c r="Q667" i="86"/>
  <c r="U667" i="86"/>
  <c r="AB643" i="87"/>
  <c r="V643" i="87"/>
  <c r="X643" i="87"/>
  <c r="R643" i="87"/>
  <c r="W643" i="87"/>
  <c r="G643" i="87"/>
  <c r="O643" i="87"/>
  <c r="F643" i="87"/>
  <c r="T643" i="87"/>
  <c r="N643" i="87"/>
  <c r="S643" i="87"/>
  <c r="M643" i="87"/>
  <c r="K643" i="87"/>
  <c r="I643" i="87"/>
  <c r="Y643" i="87"/>
  <c r="T348" i="87"/>
  <c r="E474" i="87" s="1"/>
  <c r="T358" i="86"/>
  <c r="E484" i="86" s="1"/>
  <c r="E608" i="86" s="1"/>
  <c r="Q653" i="86"/>
  <c r="E653" i="86"/>
  <c r="H653" i="86"/>
  <c r="T372" i="85"/>
  <c r="E498" i="85" s="1"/>
  <c r="E467" i="85" s="1"/>
  <c r="F498" i="85" s="1"/>
  <c r="T667" i="85"/>
  <c r="L667" i="85"/>
  <c r="I667" i="85"/>
  <c r="M667" i="85"/>
  <c r="H667" i="85"/>
  <c r="Z667" i="85"/>
  <c r="Z663" i="85"/>
  <c r="T647" i="85"/>
  <c r="X647" i="85"/>
  <c r="J647" i="85"/>
  <c r="O647" i="85"/>
  <c r="O658" i="82"/>
  <c r="Q658" i="82"/>
  <c r="R648" i="81"/>
  <c r="Q648" i="81"/>
  <c r="T648" i="81"/>
  <c r="T353" i="81"/>
  <c r="E479" i="81" s="1"/>
  <c r="O648" i="81"/>
  <c r="M648" i="81"/>
  <c r="X648" i="81"/>
  <c r="Y648" i="81"/>
  <c r="P648" i="81"/>
  <c r="S648" i="81"/>
  <c r="N648" i="81"/>
  <c r="T373" i="86"/>
  <c r="E499" i="86" s="1"/>
  <c r="E468" i="86" s="1"/>
  <c r="F499" i="86" s="1"/>
  <c r="K668" i="86"/>
  <c r="N668" i="86"/>
  <c r="W668" i="86"/>
  <c r="E668" i="86"/>
  <c r="P668" i="86"/>
  <c r="I668" i="86"/>
  <c r="H668" i="86"/>
  <c r="O668" i="86"/>
  <c r="Q668" i="86"/>
  <c r="Z668" i="86"/>
  <c r="L668" i="86"/>
  <c r="G668" i="86"/>
  <c r="T668" i="86"/>
  <c r="AA668" i="86"/>
  <c r="F668" i="86"/>
  <c r="Y668" i="86"/>
  <c r="U668" i="86"/>
  <c r="M668" i="86"/>
  <c r="X668" i="86"/>
  <c r="V668" i="86"/>
  <c r="J668" i="86"/>
  <c r="U658" i="85"/>
  <c r="S658" i="85"/>
  <c r="H658" i="85"/>
  <c r="Q656" i="81"/>
  <c r="S656" i="81"/>
  <c r="V654" i="87"/>
  <c r="H654" i="87"/>
  <c r="Y654" i="87"/>
  <c r="T354" i="84"/>
  <c r="E480" i="84" s="1"/>
  <c r="X649" i="84"/>
  <c r="H649" i="84"/>
  <c r="M649" i="84"/>
  <c r="V649" i="84"/>
  <c r="N649" i="84"/>
  <c r="F649" i="84"/>
  <c r="AA649" i="84"/>
  <c r="E649" i="84"/>
  <c r="P649" i="84"/>
  <c r="N659" i="83"/>
  <c r="F659" i="83"/>
  <c r="T659" i="83"/>
  <c r="G659" i="83"/>
  <c r="R659" i="83"/>
  <c r="F654" i="81"/>
  <c r="I654" i="81"/>
  <c r="U654" i="81"/>
  <c r="Q654" i="81"/>
  <c r="AA654" i="81"/>
  <c r="K654" i="81"/>
  <c r="X654" i="81"/>
  <c r="V654" i="81"/>
  <c r="M654" i="81"/>
  <c r="S658" i="87"/>
  <c r="E658" i="87"/>
  <c r="T346" i="82"/>
  <c r="M641" i="82"/>
  <c r="Q641" i="82"/>
  <c r="Z641" i="82"/>
  <c r="Y641" i="82"/>
  <c r="H641" i="82"/>
  <c r="T641" i="82"/>
  <c r="S641" i="82"/>
  <c r="X641" i="82"/>
  <c r="E641" i="82"/>
  <c r="O641" i="82"/>
  <c r="R641" i="82"/>
  <c r="AA641" i="82"/>
  <c r="W641" i="82"/>
  <c r="Z649" i="84"/>
  <c r="S663" i="86"/>
  <c r="M663" i="86"/>
  <c r="G663" i="86"/>
  <c r="N663" i="86"/>
  <c r="T654" i="81"/>
  <c r="T353" i="86"/>
  <c r="E479" i="86" s="1"/>
  <c r="E448" i="86" s="1"/>
  <c r="F479" i="86" s="1"/>
  <c r="W648" i="86"/>
  <c r="J648" i="86"/>
  <c r="I648" i="86"/>
  <c r="Z648" i="86"/>
  <c r="L648" i="86"/>
  <c r="Y663" i="83"/>
  <c r="R663" i="83"/>
  <c r="H663" i="83"/>
  <c r="P645" i="82"/>
  <c r="AA645" i="82"/>
  <c r="J645" i="82"/>
  <c r="O653" i="87"/>
  <c r="AA653" i="87"/>
  <c r="H641" i="86"/>
  <c r="AB641" i="86"/>
  <c r="T641" i="86"/>
  <c r="L641" i="86"/>
  <c r="G641" i="86"/>
  <c r="R641" i="86"/>
  <c r="Z641" i="86"/>
  <c r="F641" i="82"/>
  <c r="AA639" i="81"/>
  <c r="G639" i="81"/>
  <c r="H639" i="81"/>
  <c r="W639" i="81"/>
  <c r="I639" i="81"/>
  <c r="M639" i="81"/>
  <c r="T345" i="86"/>
  <c r="E471" i="86" s="1"/>
  <c r="I640" i="86"/>
  <c r="K640" i="86"/>
  <c r="R640" i="86"/>
  <c r="E640" i="86"/>
  <c r="Y640" i="86"/>
  <c r="F645" i="83"/>
  <c r="W645" i="83"/>
  <c r="H653" i="81"/>
  <c r="T656" i="84"/>
  <c r="W661" i="82"/>
  <c r="N645" i="85"/>
  <c r="P646" i="81"/>
  <c r="V646" i="81"/>
  <c r="S655" i="85"/>
  <c r="R655" i="85"/>
  <c r="V651" i="85"/>
  <c r="Q651" i="85"/>
  <c r="M658" i="84"/>
  <c r="U668" i="83"/>
  <c r="J664" i="83"/>
  <c r="Z664" i="83"/>
  <c r="S650" i="82"/>
  <c r="G650" i="82"/>
  <c r="E664" i="81"/>
  <c r="AB664" i="86"/>
  <c r="H666" i="85"/>
  <c r="W666" i="85"/>
  <c r="T359" i="85"/>
  <c r="E485" i="85" s="1"/>
  <c r="E454" i="85" s="1"/>
  <c r="F485" i="85" s="1"/>
  <c r="P654" i="85"/>
  <c r="J654" i="85"/>
  <c r="L654" i="85"/>
  <c r="U654" i="85"/>
  <c r="G654" i="85"/>
  <c r="T654" i="85"/>
  <c r="K654" i="85"/>
  <c r="Y654" i="85"/>
  <c r="R654" i="85"/>
  <c r="I649" i="84"/>
  <c r="K649" i="84"/>
  <c r="E659" i="83"/>
  <c r="T664" i="82"/>
  <c r="AB664" i="82"/>
  <c r="S664" i="82"/>
  <c r="Z664" i="82"/>
  <c r="AA664" i="82"/>
  <c r="H654" i="81"/>
  <c r="R639" i="85"/>
  <c r="P641" i="82"/>
  <c r="H645" i="83"/>
  <c r="N645" i="83"/>
  <c r="V653" i="81"/>
  <c r="S656" i="84"/>
  <c r="Y661" i="82"/>
  <c r="Y645" i="85"/>
  <c r="X646" i="81"/>
  <c r="G646" i="81"/>
  <c r="M655" i="87"/>
  <c r="W655" i="85"/>
  <c r="E655" i="85"/>
  <c r="G651" i="85"/>
  <c r="M651" i="85"/>
  <c r="Z658" i="84"/>
  <c r="AA664" i="83"/>
  <c r="P666" i="82"/>
  <c r="AA666" i="82"/>
  <c r="R666" i="82"/>
  <c r="Q650" i="82"/>
  <c r="J650" i="82"/>
  <c r="T369" i="81"/>
  <c r="E495" i="81" s="1"/>
  <c r="E619" i="81" s="1"/>
  <c r="E764" i="81" s="1"/>
  <c r="L664" i="81"/>
  <c r="T349" i="81"/>
  <c r="E475" i="81" s="1"/>
  <c r="E444" i="81" s="1"/>
  <c r="F475" i="81" s="1"/>
  <c r="K644" i="81"/>
  <c r="N644" i="81"/>
  <c r="P644" i="81"/>
  <c r="H644" i="81"/>
  <c r="AB644" i="81"/>
  <c r="I644" i="81"/>
  <c r="F664" i="86"/>
  <c r="T666" i="85"/>
  <c r="S666" i="85"/>
  <c r="I654" i="85"/>
  <c r="S654" i="85"/>
  <c r="Q649" i="84"/>
  <c r="U649" i="84"/>
  <c r="O659" i="83"/>
  <c r="S659" i="81"/>
  <c r="U659" i="81"/>
  <c r="P654" i="81"/>
  <c r="T648" i="86"/>
  <c r="T346" i="83"/>
  <c r="E472" i="83" s="1"/>
  <c r="S641" i="83"/>
  <c r="U641" i="83"/>
  <c r="T641" i="83"/>
  <c r="F641" i="83"/>
  <c r="P641" i="83"/>
  <c r="N641" i="83"/>
  <c r="X641" i="83"/>
  <c r="Q641" i="83"/>
  <c r="L641" i="83"/>
  <c r="H641" i="83"/>
  <c r="K642" i="82"/>
  <c r="AB642" i="82"/>
  <c r="I641" i="82"/>
  <c r="Q645" i="85"/>
  <c r="R655" i="87"/>
  <c r="Q645" i="86"/>
  <c r="I655" i="85"/>
  <c r="J655" i="85"/>
  <c r="I651" i="85"/>
  <c r="P651" i="85"/>
  <c r="T668" i="83"/>
  <c r="AB668" i="83"/>
  <c r="R668" i="83"/>
  <c r="P664" i="83"/>
  <c r="L664" i="83"/>
  <c r="O664" i="83"/>
  <c r="I664" i="83"/>
  <c r="G664" i="83"/>
  <c r="K664" i="83"/>
  <c r="T664" i="83"/>
  <c r="E664" i="83"/>
  <c r="V664" i="83"/>
  <c r="AB664" i="83"/>
  <c r="P652" i="83"/>
  <c r="V652" i="83"/>
  <c r="I652" i="83"/>
  <c r="U650" i="82"/>
  <c r="K664" i="81"/>
  <c r="K656" i="81"/>
  <c r="AB666" i="85"/>
  <c r="V654" i="85"/>
  <c r="G649" i="84"/>
  <c r="R649" i="84"/>
  <c r="H659" i="83"/>
  <c r="O647" i="83"/>
  <c r="N647" i="83"/>
  <c r="F647" i="83"/>
  <c r="P647" i="83"/>
  <c r="R654" i="81"/>
  <c r="R650" i="87"/>
  <c r="T650" i="87"/>
  <c r="H650" i="87"/>
  <c r="F650" i="87"/>
  <c r="Y650" i="87"/>
  <c r="N648" i="86"/>
  <c r="T367" i="85"/>
  <c r="E493" i="85" s="1"/>
  <c r="E462" i="85" s="1"/>
  <c r="F493" i="85" s="1"/>
  <c r="L662" i="85"/>
  <c r="N662" i="85"/>
  <c r="I662" i="85"/>
  <c r="Q662" i="85"/>
  <c r="N655" i="86"/>
  <c r="Q655" i="86"/>
  <c r="M655" i="86"/>
  <c r="S655" i="86"/>
  <c r="E655" i="86"/>
  <c r="V642" i="82"/>
  <c r="G642" i="86"/>
  <c r="M642" i="86"/>
  <c r="Q642" i="86"/>
  <c r="V640" i="81"/>
  <c r="T640" i="81"/>
  <c r="Y640" i="81"/>
  <c r="M639" i="85"/>
  <c r="J639" i="85"/>
  <c r="L639" i="85"/>
  <c r="AA639" i="85"/>
  <c r="E639" i="85"/>
  <c r="I639" i="85"/>
  <c r="N641" i="82"/>
  <c r="N654" i="83"/>
  <c r="N655" i="87"/>
  <c r="AB655" i="85"/>
  <c r="N655" i="85"/>
  <c r="R651" i="85"/>
  <c r="K651" i="85"/>
  <c r="T355" i="82"/>
  <c r="E481" i="82" s="1"/>
  <c r="E450" i="82" s="1"/>
  <c r="F481" i="82" s="1"/>
  <c r="R650" i="82"/>
  <c r="X650" i="82"/>
  <c r="AA650" i="82"/>
  <c r="M650" i="82"/>
  <c r="F650" i="82"/>
  <c r="Y650" i="82"/>
  <c r="L650" i="82"/>
  <c r="O650" i="82"/>
  <c r="K650" i="82"/>
  <c r="Q664" i="81"/>
  <c r="R664" i="81"/>
  <c r="X664" i="81"/>
  <c r="O664" i="81"/>
  <c r="U664" i="81"/>
  <c r="J664" i="81"/>
  <c r="T361" i="81"/>
  <c r="E487" i="81" s="1"/>
  <c r="E456" i="81" s="1"/>
  <c r="F487" i="81" s="1"/>
  <c r="I664" i="86"/>
  <c r="AA664" i="86"/>
  <c r="M664" i="86"/>
  <c r="T371" i="85"/>
  <c r="E497" i="85" s="1"/>
  <c r="E466" i="85" s="1"/>
  <c r="F497" i="85" s="1"/>
  <c r="X666" i="85"/>
  <c r="L666" i="85"/>
  <c r="J666" i="85"/>
  <c r="N666" i="85"/>
  <c r="P666" i="85"/>
  <c r="Q666" i="85"/>
  <c r="G666" i="85"/>
  <c r="Y666" i="85"/>
  <c r="O666" i="85"/>
  <c r="S649" i="84"/>
  <c r="L649" i="84"/>
  <c r="AA659" i="83"/>
  <c r="L666" i="83"/>
  <c r="T359" i="81"/>
  <c r="E485" i="81" s="1"/>
  <c r="E609" i="81" s="1"/>
  <c r="P648" i="86"/>
  <c r="Z653" i="87"/>
  <c r="R642" i="82"/>
  <c r="M642" i="82"/>
  <c r="J642" i="82"/>
  <c r="O642" i="82"/>
  <c r="L642" i="82"/>
  <c r="Z642" i="82"/>
  <c r="X642" i="82"/>
  <c r="N642" i="82"/>
  <c r="I642" i="82"/>
  <c r="T347" i="82"/>
  <c r="E473" i="82" s="1"/>
  <c r="E597" i="82" s="1"/>
  <c r="E742" i="82" s="1"/>
  <c r="U642" i="82"/>
  <c r="F642" i="82"/>
  <c r="Y642" i="82"/>
  <c r="U640" i="81"/>
  <c r="V641" i="82"/>
  <c r="Y666" i="87"/>
  <c r="W656" i="86"/>
  <c r="H642" i="84"/>
  <c r="X642" i="84"/>
  <c r="O641" i="87"/>
  <c r="H639" i="86"/>
  <c r="Q639" i="86"/>
  <c r="L640" i="82"/>
  <c r="H662" i="82"/>
  <c r="Y662" i="82"/>
  <c r="Z662" i="82"/>
  <c r="F646" i="82"/>
  <c r="E668" i="81"/>
  <c r="F667" i="83"/>
  <c r="P667" i="83"/>
  <c r="Q665" i="82"/>
  <c r="X657" i="85"/>
  <c r="S646" i="83"/>
  <c r="V648" i="82"/>
  <c r="S666" i="87"/>
  <c r="R656" i="86"/>
  <c r="I639" i="84"/>
  <c r="Z639" i="84"/>
  <c r="S639" i="84"/>
  <c r="J640" i="87"/>
  <c r="R640" i="87"/>
  <c r="E640" i="87"/>
  <c r="S642" i="84"/>
  <c r="F642" i="84"/>
  <c r="J642" i="84"/>
  <c r="R641" i="84"/>
  <c r="T639" i="86"/>
  <c r="L639" i="86"/>
  <c r="G640" i="82"/>
  <c r="I657" i="85"/>
  <c r="Y646" i="83"/>
  <c r="E648" i="82"/>
  <c r="J639" i="84"/>
  <c r="W639" i="84"/>
  <c r="E639" i="84"/>
  <c r="X642" i="81"/>
  <c r="G640" i="87"/>
  <c r="AB642" i="84"/>
  <c r="O642" i="84"/>
  <c r="I642" i="84"/>
  <c r="L641" i="84"/>
  <c r="V641" i="87"/>
  <c r="H641" i="87"/>
  <c r="AA639" i="86"/>
  <c r="N641" i="85"/>
  <c r="O640" i="82"/>
  <c r="W667" i="83"/>
  <c r="R646" i="83"/>
  <c r="AA648" i="82"/>
  <c r="X666" i="87"/>
  <c r="P656" i="86"/>
  <c r="Q639" i="84"/>
  <c r="P639" i="84"/>
  <c r="G639" i="84"/>
  <c r="AA642" i="81"/>
  <c r="M640" i="87"/>
  <c r="N640" i="87"/>
  <c r="L642" i="84"/>
  <c r="N642" i="84"/>
  <c r="M641" i="84"/>
  <c r="F640" i="82"/>
  <c r="U345" i="73"/>
  <c r="I657" i="82"/>
  <c r="X653" i="82"/>
  <c r="M653" i="82"/>
  <c r="T364" i="86"/>
  <c r="E490" i="86" s="1"/>
  <c r="E614" i="86" s="1"/>
  <c r="E759" i="86" s="1"/>
  <c r="R659" i="86"/>
  <c r="H659" i="86"/>
  <c r="AA659" i="86"/>
  <c r="F659" i="86"/>
  <c r="U659" i="86"/>
  <c r="V659" i="86"/>
  <c r="J649" i="85"/>
  <c r="W649" i="85"/>
  <c r="R654" i="86"/>
  <c r="Q664" i="85"/>
  <c r="V655" i="84"/>
  <c r="Y655" i="82"/>
  <c r="V655" i="82"/>
  <c r="M655" i="82"/>
  <c r="W655" i="82"/>
  <c r="I649" i="81"/>
  <c r="AA649" i="81"/>
  <c r="P649" i="81"/>
  <c r="T354" i="81"/>
  <c r="E480" i="81" s="1"/>
  <c r="E604" i="81" s="1"/>
  <c r="G649" i="81"/>
  <c r="K649" i="81"/>
  <c r="R653" i="85"/>
  <c r="O653" i="85"/>
  <c r="AB653" i="85"/>
  <c r="AA653" i="85"/>
  <c r="L653" i="85"/>
  <c r="Q653" i="85"/>
  <c r="E647" i="86"/>
  <c r="Q647" i="86"/>
  <c r="G647" i="86"/>
  <c r="AA647" i="86"/>
  <c r="M650" i="83"/>
  <c r="N650" i="83"/>
  <c r="E650" i="83"/>
  <c r="V650" i="83"/>
  <c r="Z650" i="83"/>
  <c r="T359" i="86"/>
  <c r="E485" i="86" s="1"/>
  <c r="M654" i="86"/>
  <c r="H654" i="86"/>
  <c r="N654" i="86"/>
  <c r="S654" i="86"/>
  <c r="P654" i="86"/>
  <c r="T654" i="86"/>
  <c r="U654" i="86"/>
  <c r="G654" i="86"/>
  <c r="F654" i="86"/>
  <c r="Y654" i="86"/>
  <c r="I654" i="86"/>
  <c r="Z654" i="86"/>
  <c r="AA646" i="86"/>
  <c r="O646" i="86"/>
  <c r="X646" i="86"/>
  <c r="S646" i="86"/>
  <c r="T360" i="84"/>
  <c r="E486" i="84" s="1"/>
  <c r="E455" i="84" s="1"/>
  <c r="F486" i="84" s="1"/>
  <c r="N655" i="84"/>
  <c r="X655" i="84"/>
  <c r="K655" i="84"/>
  <c r="AB655" i="84"/>
  <c r="J655" i="84"/>
  <c r="G655" i="84"/>
  <c r="F655" i="84"/>
  <c r="O655" i="84"/>
  <c r="E655" i="84"/>
  <c r="H655" i="84"/>
  <c r="L655" i="84"/>
  <c r="P655" i="84"/>
  <c r="K651" i="82"/>
  <c r="O651" i="82"/>
  <c r="AA651" i="82"/>
  <c r="T362" i="81"/>
  <c r="E488" i="81" s="1"/>
  <c r="AB657" i="81"/>
  <c r="W657" i="81"/>
  <c r="Z657" i="81"/>
  <c r="L657" i="81"/>
  <c r="J657" i="81"/>
  <c r="F657" i="81"/>
  <c r="E657" i="81"/>
  <c r="N657" i="81"/>
  <c r="R657" i="81"/>
  <c r="F926" i="73"/>
  <c r="D583" i="73"/>
  <c r="E913" i="73"/>
  <c r="G815" i="73" s="1"/>
  <c r="E51" i="73"/>
  <c r="L653" i="82"/>
  <c r="H653" i="82"/>
  <c r="K667" i="81"/>
  <c r="K649" i="87"/>
  <c r="E659" i="86"/>
  <c r="X659" i="86"/>
  <c r="W647" i="86"/>
  <c r="G649" i="85"/>
  <c r="AA649" i="85"/>
  <c r="T367" i="83"/>
  <c r="E493" i="83" s="1"/>
  <c r="E462" i="83" s="1"/>
  <c r="F493" i="83" s="1"/>
  <c r="O654" i="86"/>
  <c r="T646" i="86"/>
  <c r="L664" i="85"/>
  <c r="P660" i="85"/>
  <c r="Q655" i="84"/>
  <c r="X645" i="87"/>
  <c r="L645" i="87"/>
  <c r="Q645" i="87"/>
  <c r="AB645" i="87"/>
  <c r="N645" i="87"/>
  <c r="G645" i="87"/>
  <c r="Z645" i="87"/>
  <c r="Y645" i="87"/>
  <c r="S645" i="87"/>
  <c r="M645" i="87"/>
  <c r="AA645" i="87"/>
  <c r="E645" i="87"/>
  <c r="I645" i="87"/>
  <c r="K645" i="87"/>
  <c r="J645" i="87"/>
  <c r="O645" i="87"/>
  <c r="T645" i="87"/>
  <c r="H645" i="87"/>
  <c r="W645" i="87"/>
  <c r="X657" i="82"/>
  <c r="N657" i="82"/>
  <c r="AA657" i="82"/>
  <c r="O657" i="82"/>
  <c r="AA653" i="82"/>
  <c r="Y653" i="82"/>
  <c r="K647" i="86"/>
  <c r="T354" i="85"/>
  <c r="E480" i="85" s="1"/>
  <c r="E449" i="85" s="1"/>
  <c r="F480" i="85" s="1"/>
  <c r="H649" i="85"/>
  <c r="T649" i="85"/>
  <c r="M649" i="85"/>
  <c r="I649" i="85"/>
  <c r="U649" i="85"/>
  <c r="F649" i="85"/>
  <c r="W654" i="86"/>
  <c r="N668" i="85"/>
  <c r="N664" i="85"/>
  <c r="U655" i="84"/>
  <c r="U657" i="83"/>
  <c r="E643" i="86"/>
  <c r="U351" i="73"/>
  <c r="U347" i="73"/>
  <c r="H639" i="73"/>
  <c r="K639" i="73"/>
  <c r="O639" i="73"/>
  <c r="P657" i="82"/>
  <c r="V653" i="82"/>
  <c r="P653" i="82"/>
  <c r="O653" i="82"/>
  <c r="M659" i="86"/>
  <c r="N659" i="86"/>
  <c r="N647" i="86"/>
  <c r="X649" i="85"/>
  <c r="Q649" i="85"/>
  <c r="S664" i="84"/>
  <c r="U662" i="83"/>
  <c r="V662" i="83"/>
  <c r="L662" i="83"/>
  <c r="W662" i="83"/>
  <c r="G662" i="83"/>
  <c r="E662" i="83"/>
  <c r="O662" i="83"/>
  <c r="T373" i="87"/>
  <c r="E499" i="87" s="1"/>
  <c r="E623" i="87" s="1"/>
  <c r="E654" i="86"/>
  <c r="U668" i="85"/>
  <c r="W664" i="85"/>
  <c r="T365" i="85"/>
  <c r="E491" i="85" s="1"/>
  <c r="E615" i="85" s="1"/>
  <c r="L660" i="85"/>
  <c r="AB660" i="85"/>
  <c r="V660" i="85"/>
  <c r="E660" i="85"/>
  <c r="H660" i="85"/>
  <c r="U660" i="85"/>
  <c r="O660" i="85"/>
  <c r="Z660" i="85"/>
  <c r="T660" i="85"/>
  <c r="M660" i="85"/>
  <c r="G660" i="85"/>
  <c r="W660" i="85"/>
  <c r="R648" i="85"/>
  <c r="W648" i="85"/>
  <c r="P648" i="85"/>
  <c r="Q648" i="85"/>
  <c r="AB648" i="85"/>
  <c r="Z648" i="85"/>
  <c r="J648" i="85"/>
  <c r="Y648" i="85"/>
  <c r="M655" i="84"/>
  <c r="T651" i="84"/>
  <c r="G651" i="84"/>
  <c r="AB651" i="84"/>
  <c r="T348" i="84"/>
  <c r="E474" i="84" s="1"/>
  <c r="U643" i="84"/>
  <c r="T643" i="84"/>
  <c r="R643" i="84"/>
  <c r="Y643" i="84"/>
  <c r="M643" i="84"/>
  <c r="J643" i="84"/>
  <c r="AB643" i="84"/>
  <c r="O643" i="84"/>
  <c r="K643" i="84"/>
  <c r="F643" i="84"/>
  <c r="O657" i="83"/>
  <c r="T350" i="87"/>
  <c r="E476" i="87" s="1"/>
  <c r="E445" i="87" s="1"/>
  <c r="F476" i="87" s="1"/>
  <c r="Z643" i="86"/>
  <c r="AB657" i="82"/>
  <c r="G653" i="82"/>
  <c r="F653" i="82"/>
  <c r="P667" i="81"/>
  <c r="G667" i="81"/>
  <c r="S667" i="81"/>
  <c r="Y667" i="81"/>
  <c r="P649" i="87"/>
  <c r="T649" i="87"/>
  <c r="U649" i="87"/>
  <c r="Z649" i="87"/>
  <c r="AB649" i="87"/>
  <c r="W659" i="86"/>
  <c r="O659" i="86"/>
  <c r="P647" i="86"/>
  <c r="O649" i="85"/>
  <c r="E649" i="85"/>
  <c r="F662" i="83"/>
  <c r="H650" i="83"/>
  <c r="G656" i="87"/>
  <c r="W656" i="87"/>
  <c r="J644" i="87"/>
  <c r="N644" i="87"/>
  <c r="F644" i="87"/>
  <c r="I644" i="87"/>
  <c r="Q644" i="87"/>
  <c r="Z644" i="87"/>
  <c r="AA658" i="86"/>
  <c r="Y658" i="86"/>
  <c r="AA654" i="86"/>
  <c r="I660" i="85"/>
  <c r="T655" i="84"/>
  <c r="AA655" i="84"/>
  <c r="P645" i="87"/>
  <c r="U354" i="73"/>
  <c r="U346" i="73"/>
  <c r="T358" i="82"/>
  <c r="E484" i="82" s="1"/>
  <c r="I653" i="82"/>
  <c r="T653" i="82"/>
  <c r="J653" i="82"/>
  <c r="K653" i="82"/>
  <c r="Q653" i="82"/>
  <c r="AB653" i="82"/>
  <c r="H647" i="86"/>
  <c r="I650" i="83"/>
  <c r="Q654" i="86"/>
  <c r="L654" i="86"/>
  <c r="Y668" i="85"/>
  <c r="O668" i="85"/>
  <c r="AB668" i="85"/>
  <c r="I668" i="85"/>
  <c r="T668" i="85"/>
  <c r="S655" i="84"/>
  <c r="R655" i="84"/>
  <c r="R657" i="83"/>
  <c r="Q657" i="83"/>
  <c r="L657" i="83"/>
  <c r="T348" i="86"/>
  <c r="E474" i="86" s="1"/>
  <c r="E443" i="86" s="1"/>
  <c r="F474" i="86" s="1"/>
  <c r="F643" i="86"/>
  <c r="M643" i="86"/>
  <c r="G643" i="86"/>
  <c r="R643" i="86"/>
  <c r="Q643" i="86"/>
  <c r="L643" i="86"/>
  <c r="H643" i="86"/>
  <c r="W643" i="86"/>
  <c r="V643" i="86"/>
  <c r="X643" i="86"/>
  <c r="AA643" i="86"/>
  <c r="S643" i="86"/>
  <c r="AB643" i="86"/>
  <c r="L657" i="82"/>
  <c r="W653" i="82"/>
  <c r="E653" i="82"/>
  <c r="Y647" i="86"/>
  <c r="P649" i="85"/>
  <c r="N649" i="85"/>
  <c r="P650" i="83"/>
  <c r="L668" i="87"/>
  <c r="V668" i="87"/>
  <c r="W668" i="87"/>
  <c r="J668" i="87"/>
  <c r="AA668" i="87"/>
  <c r="K654" i="86"/>
  <c r="V654" i="86"/>
  <c r="U646" i="86"/>
  <c r="P664" i="85"/>
  <c r="Y664" i="85"/>
  <c r="I664" i="85"/>
  <c r="AA664" i="85"/>
  <c r="J664" i="85"/>
  <c r="K664" i="85"/>
  <c r="X664" i="85"/>
  <c r="H664" i="85"/>
  <c r="T664" i="85"/>
  <c r="U664" i="85"/>
  <c r="Y655" i="84"/>
  <c r="Z655" i="84"/>
  <c r="T657" i="81"/>
  <c r="I650" i="81"/>
  <c r="R662" i="86"/>
  <c r="F653" i="81"/>
  <c r="G656" i="84"/>
  <c r="U658" i="81"/>
  <c r="X658" i="81"/>
  <c r="V651" i="83"/>
  <c r="K651" i="83"/>
  <c r="V649" i="82"/>
  <c r="W663" i="81"/>
  <c r="Q657" i="87"/>
  <c r="I657" i="87"/>
  <c r="N657" i="87"/>
  <c r="F667" i="86"/>
  <c r="J645" i="85"/>
  <c r="L645" i="85"/>
  <c r="R644" i="84"/>
  <c r="Y658" i="83"/>
  <c r="M658" i="83"/>
  <c r="L658" i="83"/>
  <c r="X654" i="83"/>
  <c r="Y654" i="83"/>
  <c r="W654" i="83"/>
  <c r="L662" i="81"/>
  <c r="X662" i="81"/>
  <c r="F662" i="81"/>
  <c r="AB667" i="87"/>
  <c r="N663" i="87"/>
  <c r="Y659" i="87"/>
  <c r="O659" i="87"/>
  <c r="Q655" i="87"/>
  <c r="Y655" i="87"/>
  <c r="T356" i="87"/>
  <c r="E482" i="87" s="1"/>
  <c r="E451" i="87" s="1"/>
  <c r="F482" i="87" s="1"/>
  <c r="N651" i="87"/>
  <c r="W665" i="86"/>
  <c r="I665" i="86"/>
  <c r="Q661" i="86"/>
  <c r="N661" i="86"/>
  <c r="AB661" i="86"/>
  <c r="J657" i="86"/>
  <c r="F653" i="86"/>
  <c r="J649" i="86"/>
  <c r="V649" i="86"/>
  <c r="I649" i="86"/>
  <c r="U659" i="85"/>
  <c r="J659" i="85"/>
  <c r="T352" i="85"/>
  <c r="AA647" i="85"/>
  <c r="H647" i="85"/>
  <c r="I647" i="85"/>
  <c r="W647" i="85"/>
  <c r="G647" i="85"/>
  <c r="V647" i="85"/>
  <c r="Z647" i="85"/>
  <c r="R666" i="84"/>
  <c r="T662" i="84"/>
  <c r="P658" i="84"/>
  <c r="S658" i="84"/>
  <c r="H658" i="84"/>
  <c r="E658" i="84"/>
  <c r="F658" i="84"/>
  <c r="V658" i="84"/>
  <c r="W658" i="84"/>
  <c r="J658" i="84"/>
  <c r="I658" i="84"/>
  <c r="L658" i="84"/>
  <c r="J648" i="83"/>
  <c r="F644" i="83"/>
  <c r="AA658" i="82"/>
  <c r="F654" i="82"/>
  <c r="AB654" i="82"/>
  <c r="Y654" i="82"/>
  <c r="R654" i="82"/>
  <c r="Y662" i="87"/>
  <c r="AA654" i="87"/>
  <c r="X665" i="85"/>
  <c r="M645" i="83"/>
  <c r="N653" i="81"/>
  <c r="L656" i="84"/>
  <c r="R658" i="81"/>
  <c r="M658" i="81"/>
  <c r="L658" i="81"/>
  <c r="I651" i="83"/>
  <c r="R651" i="83"/>
  <c r="AB663" i="81"/>
  <c r="AB657" i="87"/>
  <c r="W657" i="87"/>
  <c r="G657" i="87"/>
  <c r="Z645" i="85"/>
  <c r="AA645" i="85"/>
  <c r="M644" i="84"/>
  <c r="G658" i="83"/>
  <c r="Z658" i="83"/>
  <c r="Q658" i="83"/>
  <c r="Q654" i="83"/>
  <c r="O654" i="83"/>
  <c r="U654" i="83"/>
  <c r="O662" i="81"/>
  <c r="P662" i="81"/>
  <c r="T667" i="87"/>
  <c r="X663" i="87"/>
  <c r="T659" i="87"/>
  <c r="K659" i="87"/>
  <c r="T655" i="87"/>
  <c r="V655" i="87"/>
  <c r="L665" i="86"/>
  <c r="E665" i="86"/>
  <c r="S661" i="86"/>
  <c r="P661" i="86"/>
  <c r="J661" i="86"/>
  <c r="V657" i="86"/>
  <c r="I653" i="86"/>
  <c r="U649" i="86"/>
  <c r="S659" i="85"/>
  <c r="I659" i="85"/>
  <c r="O666" i="84"/>
  <c r="I662" i="84"/>
  <c r="V650" i="84"/>
  <c r="L650" i="84"/>
  <c r="I650" i="84"/>
  <c r="Y650" i="84"/>
  <c r="K650" i="84"/>
  <c r="E650" i="84"/>
  <c r="W650" i="84"/>
  <c r="Y652" i="83"/>
  <c r="AA652" i="83"/>
  <c r="U652" i="83"/>
  <c r="W652" i="83"/>
  <c r="O652" i="83"/>
  <c r="L652" i="83"/>
  <c r="J652" i="83"/>
  <c r="E652" i="83"/>
  <c r="N652" i="83"/>
  <c r="X648" i="83"/>
  <c r="AB658" i="82"/>
  <c r="V662" i="87"/>
  <c r="AA643" i="85"/>
  <c r="U643" i="85"/>
  <c r="H643" i="85"/>
  <c r="R644" i="83"/>
  <c r="Z644" i="83"/>
  <c r="Y644" i="83"/>
  <c r="N644" i="83"/>
  <c r="W644" i="83"/>
  <c r="T644" i="83"/>
  <c r="L644" i="83"/>
  <c r="P644" i="83"/>
  <c r="T370" i="85"/>
  <c r="E496" i="85" s="1"/>
  <c r="E465" i="85" s="1"/>
  <c r="F496" i="85" s="1"/>
  <c r="T665" i="85"/>
  <c r="R665" i="85"/>
  <c r="V665" i="85"/>
  <c r="E665" i="85"/>
  <c r="S665" i="85"/>
  <c r="M665" i="85"/>
  <c r="F665" i="85"/>
  <c r="Q665" i="85"/>
  <c r="W665" i="85"/>
  <c r="H665" i="85"/>
  <c r="N665" i="85"/>
  <c r="J665" i="85"/>
  <c r="AA665" i="85"/>
  <c r="O665" i="85"/>
  <c r="T657" i="87"/>
  <c r="AA657" i="87"/>
  <c r="Y657" i="87"/>
  <c r="R651" i="86"/>
  <c r="X645" i="85"/>
  <c r="W645" i="85"/>
  <c r="L644" i="84"/>
  <c r="S658" i="83"/>
  <c r="O658" i="83"/>
  <c r="Z654" i="83"/>
  <c r="G654" i="83"/>
  <c r="E654" i="83"/>
  <c r="Y662" i="81"/>
  <c r="H662" i="81"/>
  <c r="G667" i="87"/>
  <c r="AA663" i="87"/>
  <c r="M659" i="87"/>
  <c r="H659" i="87"/>
  <c r="G655" i="87"/>
  <c r="K655" i="87"/>
  <c r="AB665" i="86"/>
  <c r="S665" i="86"/>
  <c r="W661" i="86"/>
  <c r="U661" i="86"/>
  <c r="H661" i="86"/>
  <c r="AB653" i="86"/>
  <c r="W645" i="86"/>
  <c r="L659" i="85"/>
  <c r="W666" i="84"/>
  <c r="AA666" i="84"/>
  <c r="G662" i="84"/>
  <c r="L648" i="83"/>
  <c r="Q644" i="83"/>
  <c r="J658" i="82"/>
  <c r="L646" i="82"/>
  <c r="Z662" i="87"/>
  <c r="T359" i="87"/>
  <c r="E485" i="87" s="1"/>
  <c r="E609" i="87" s="1"/>
  <c r="U654" i="87"/>
  <c r="W654" i="87"/>
  <c r="Z654" i="87"/>
  <c r="N654" i="87"/>
  <c r="R654" i="87"/>
  <c r="O654" i="87"/>
  <c r="K668" i="82"/>
  <c r="G668" i="82"/>
  <c r="V668" i="82"/>
  <c r="S652" i="82"/>
  <c r="X666" i="81"/>
  <c r="R666" i="81"/>
  <c r="W666" i="81"/>
  <c r="T355" i="81"/>
  <c r="E481" i="81" s="1"/>
  <c r="E450" i="81" s="1"/>
  <c r="F481" i="81" s="1"/>
  <c r="AB660" i="87"/>
  <c r="T648" i="87"/>
  <c r="N666" i="86"/>
  <c r="AA666" i="86"/>
  <c r="N662" i="86"/>
  <c r="L662" i="86"/>
  <c r="I662" i="86"/>
  <c r="AB650" i="86"/>
  <c r="G650" i="86"/>
  <c r="G667" i="84"/>
  <c r="E647" i="84"/>
  <c r="X647" i="84"/>
  <c r="K647" i="84"/>
  <c r="R665" i="83"/>
  <c r="H649" i="83"/>
  <c r="U649" i="83"/>
  <c r="V645" i="83"/>
  <c r="E645" i="83"/>
  <c r="P667" i="82"/>
  <c r="L667" i="82"/>
  <c r="O667" i="82"/>
  <c r="S663" i="82"/>
  <c r="U663" i="82"/>
  <c r="U659" i="82"/>
  <c r="G665" i="81"/>
  <c r="X665" i="81"/>
  <c r="J661" i="81"/>
  <c r="P653" i="81"/>
  <c r="K660" i="82"/>
  <c r="X644" i="82"/>
  <c r="L644" i="82"/>
  <c r="AA644" i="82"/>
  <c r="I658" i="81"/>
  <c r="AB658" i="81"/>
  <c r="H651" i="83"/>
  <c r="Q651" i="83"/>
  <c r="H661" i="82"/>
  <c r="M661" i="82"/>
  <c r="W649" i="82"/>
  <c r="R663" i="81"/>
  <c r="T651" i="81"/>
  <c r="M657" i="87"/>
  <c r="L657" i="87"/>
  <c r="R657" i="87"/>
  <c r="O667" i="86"/>
  <c r="AA667" i="86"/>
  <c r="G651" i="86"/>
  <c r="M645" i="85"/>
  <c r="O645" i="85"/>
  <c r="H644" i="84"/>
  <c r="H658" i="83"/>
  <c r="V658" i="83"/>
  <c r="S654" i="83"/>
  <c r="I654" i="83"/>
  <c r="AA654" i="83"/>
  <c r="H656" i="82"/>
  <c r="I656" i="82"/>
  <c r="R662" i="81"/>
  <c r="I662" i="81"/>
  <c r="S646" i="81"/>
  <c r="M646" i="81"/>
  <c r="Z667" i="87"/>
  <c r="M663" i="87"/>
  <c r="Z659" i="87"/>
  <c r="F659" i="87"/>
  <c r="E655" i="87"/>
  <c r="L655" i="87"/>
  <c r="Z651" i="87"/>
  <c r="G665" i="86"/>
  <c r="Z665" i="86"/>
  <c r="E661" i="86"/>
  <c r="T661" i="86"/>
  <c r="R661" i="86"/>
  <c r="K653" i="86"/>
  <c r="J653" i="86"/>
  <c r="T649" i="86"/>
  <c r="K649" i="86"/>
  <c r="AA645" i="86"/>
  <c r="AB667" i="85"/>
  <c r="N667" i="85"/>
  <c r="H663" i="85"/>
  <c r="M663" i="85"/>
  <c r="Q663" i="85"/>
  <c r="O659" i="85"/>
  <c r="E659" i="85"/>
  <c r="R647" i="85"/>
  <c r="L666" i="84"/>
  <c r="Y666" i="84"/>
  <c r="F662" i="84"/>
  <c r="O658" i="84"/>
  <c r="U650" i="84"/>
  <c r="G656" i="83"/>
  <c r="H656" i="83"/>
  <c r="R656" i="83"/>
  <c r="M656" i="83"/>
  <c r="AB656" i="83"/>
  <c r="I656" i="83"/>
  <c r="O656" i="83"/>
  <c r="S652" i="83"/>
  <c r="Z648" i="83"/>
  <c r="AB644" i="83"/>
  <c r="R658" i="82"/>
  <c r="P646" i="82"/>
  <c r="G648" i="81"/>
  <c r="E648" i="81"/>
  <c r="AA648" i="81"/>
  <c r="H648" i="81"/>
  <c r="V648" i="81"/>
  <c r="L648" i="81"/>
  <c r="Z648" i="81"/>
  <c r="I648" i="81"/>
  <c r="F648" i="81"/>
  <c r="W648" i="81"/>
  <c r="K648" i="81"/>
  <c r="AB648" i="81"/>
  <c r="M662" i="87"/>
  <c r="Y664" i="86"/>
  <c r="K664" i="86"/>
  <c r="R664" i="86"/>
  <c r="O664" i="86"/>
  <c r="S664" i="86"/>
  <c r="V664" i="86"/>
  <c r="H664" i="86"/>
  <c r="T664" i="86"/>
  <c r="P644" i="86"/>
  <c r="R644" i="86"/>
  <c r="P668" i="82"/>
  <c r="E668" i="82"/>
  <c r="O668" i="82"/>
  <c r="E652" i="82"/>
  <c r="N666" i="81"/>
  <c r="S666" i="81"/>
  <c r="I666" i="81"/>
  <c r="Q650" i="81"/>
  <c r="Q666" i="86"/>
  <c r="Y666" i="86"/>
  <c r="O662" i="86"/>
  <c r="AA662" i="86"/>
  <c r="U662" i="86"/>
  <c r="N650" i="86"/>
  <c r="L667" i="84"/>
  <c r="Y647" i="84"/>
  <c r="L647" i="84"/>
  <c r="F647" i="84"/>
  <c r="V665" i="83"/>
  <c r="O665" i="83"/>
  <c r="J645" i="83"/>
  <c r="P645" i="83"/>
  <c r="E667" i="82"/>
  <c r="G667" i="82"/>
  <c r="Z667" i="82"/>
  <c r="J663" i="82"/>
  <c r="T663" i="82"/>
  <c r="I644" i="82"/>
  <c r="M644" i="82"/>
  <c r="AB644" i="82"/>
  <c r="V658" i="81"/>
  <c r="O658" i="81"/>
  <c r="N651" i="83"/>
  <c r="J651" i="83"/>
  <c r="Q661" i="82"/>
  <c r="Z661" i="82"/>
  <c r="U657" i="87"/>
  <c r="E657" i="87"/>
  <c r="K657" i="87"/>
  <c r="G667" i="86"/>
  <c r="X667" i="86"/>
  <c r="E651" i="86"/>
  <c r="G645" i="85"/>
  <c r="AB645" i="85"/>
  <c r="I658" i="83"/>
  <c r="K658" i="83"/>
  <c r="K654" i="83"/>
  <c r="V654" i="83"/>
  <c r="J654" i="83"/>
  <c r="E662" i="81"/>
  <c r="U662" i="81"/>
  <c r="L659" i="87"/>
  <c r="S659" i="87"/>
  <c r="I659" i="87"/>
  <c r="AB655" i="87"/>
  <c r="S655" i="87"/>
  <c r="N665" i="86"/>
  <c r="U665" i="86"/>
  <c r="K665" i="86"/>
  <c r="X661" i="86"/>
  <c r="O661" i="86"/>
  <c r="G661" i="86"/>
  <c r="W653" i="86"/>
  <c r="P653" i="86"/>
  <c r="H649" i="86"/>
  <c r="AB649" i="86"/>
  <c r="K645" i="86"/>
  <c r="AA667" i="85"/>
  <c r="H659" i="85"/>
  <c r="M647" i="85"/>
  <c r="I666" i="84"/>
  <c r="R658" i="84"/>
  <c r="X650" i="84"/>
  <c r="AB660" i="83"/>
  <c r="W660" i="83"/>
  <c r="T652" i="83"/>
  <c r="AA648" i="83"/>
  <c r="X644" i="83"/>
  <c r="U648" i="81"/>
  <c r="S662" i="87"/>
  <c r="Y646" i="87"/>
  <c r="S646" i="87"/>
  <c r="T368" i="86"/>
  <c r="E494" i="86" s="1"/>
  <c r="J663" i="86"/>
  <c r="P663" i="86"/>
  <c r="Z663" i="86"/>
  <c r="T663" i="86"/>
  <c r="AA663" i="86"/>
  <c r="I663" i="86"/>
  <c r="Y663" i="86"/>
  <c r="AB663" i="86"/>
  <c r="X663" i="86"/>
  <c r="R663" i="86"/>
  <c r="O663" i="86"/>
  <c r="U663" i="86"/>
  <c r="L663" i="86"/>
  <c r="Q663" i="86"/>
  <c r="W663" i="86"/>
  <c r="V663" i="86"/>
  <c r="K663" i="86"/>
  <c r="E663" i="86"/>
  <c r="AB651" i="86"/>
  <c r="AB654" i="83"/>
  <c r="L654" i="83"/>
  <c r="M654" i="83"/>
  <c r="T371" i="84"/>
  <c r="E497" i="84" s="1"/>
  <c r="E621" i="84" s="1"/>
  <c r="F666" i="84"/>
  <c r="T666" i="84"/>
  <c r="N666" i="84"/>
  <c r="J666" i="84"/>
  <c r="K666" i="84"/>
  <c r="U666" i="84"/>
  <c r="V666" i="84"/>
  <c r="G666" i="84"/>
  <c r="S666" i="84"/>
  <c r="Z666" i="84"/>
  <c r="H666" i="84"/>
  <c r="M666" i="84"/>
  <c r="O648" i="83"/>
  <c r="Q648" i="83"/>
  <c r="K648" i="83"/>
  <c r="H648" i="83"/>
  <c r="P648" i="83"/>
  <c r="M648" i="83"/>
  <c r="T648" i="83"/>
  <c r="T353" i="83"/>
  <c r="E479" i="83" s="1"/>
  <c r="E448" i="83" s="1"/>
  <c r="F479" i="83" s="1"/>
  <c r="G648" i="83"/>
  <c r="AB648" i="83"/>
  <c r="M644" i="83"/>
  <c r="H658" i="82"/>
  <c r="U658" i="82"/>
  <c r="K658" i="82"/>
  <c r="M658" i="82"/>
  <c r="S658" i="82"/>
  <c r="T658" i="82"/>
  <c r="Q662" i="87"/>
  <c r="K662" i="87"/>
  <c r="N662" i="87"/>
  <c r="T367" i="87"/>
  <c r="E493" i="87" s="1"/>
  <c r="R662" i="87"/>
  <c r="J662" i="87"/>
  <c r="AB662" i="87"/>
  <c r="F662" i="87"/>
  <c r="G662" i="87"/>
  <c r="I665" i="85"/>
  <c r="O657" i="87"/>
  <c r="J657" i="87"/>
  <c r="T362" i="87"/>
  <c r="E488" i="87" s="1"/>
  <c r="E457" i="87" s="1"/>
  <c r="F488" i="87" s="1"/>
  <c r="P651" i="86"/>
  <c r="N658" i="83"/>
  <c r="R654" i="83"/>
  <c r="H654" i="83"/>
  <c r="P654" i="83"/>
  <c r="T364" i="85"/>
  <c r="E490" i="85" s="1"/>
  <c r="E459" i="85" s="1"/>
  <c r="F490" i="85" s="1"/>
  <c r="M659" i="85"/>
  <c r="P666" i="84"/>
  <c r="AA662" i="84"/>
  <c r="W662" i="84"/>
  <c r="K662" i="84"/>
  <c r="N662" i="84"/>
  <c r="V662" i="84"/>
  <c r="X662" i="84"/>
  <c r="O662" i="84"/>
  <c r="U662" i="84"/>
  <c r="R662" i="84"/>
  <c r="V648" i="83"/>
  <c r="AA644" i="83"/>
  <c r="S644" i="83"/>
  <c r="G646" i="82"/>
  <c r="V646" i="82"/>
  <c r="X646" i="82"/>
  <c r="AA646" i="82"/>
  <c r="H646" i="82"/>
  <c r="Z646" i="82"/>
  <c r="I646" i="82"/>
  <c r="X662" i="87"/>
  <c r="P665" i="85"/>
  <c r="T655" i="85"/>
  <c r="M655" i="85"/>
  <c r="H655" i="85"/>
  <c r="Y647" i="83"/>
  <c r="K657" i="85"/>
  <c r="Q657" i="85"/>
  <c r="P657" i="85"/>
  <c r="F660" i="84"/>
  <c r="AB660" i="84"/>
  <c r="O648" i="82"/>
  <c r="L648" i="82"/>
  <c r="AB648" i="82"/>
  <c r="P658" i="87"/>
  <c r="O662" i="85"/>
  <c r="R650" i="85"/>
  <c r="R653" i="84"/>
  <c r="AA653" i="84"/>
  <c r="N653" i="84"/>
  <c r="Q645" i="84"/>
  <c r="J645" i="84"/>
  <c r="I663" i="83"/>
  <c r="O663" i="83"/>
  <c r="P655" i="83"/>
  <c r="F645" i="82"/>
  <c r="S655" i="81"/>
  <c r="W643" i="81"/>
  <c r="E643" i="81"/>
  <c r="AB653" i="87"/>
  <c r="T653" i="87"/>
  <c r="AA655" i="86"/>
  <c r="Q661" i="85"/>
  <c r="AA641" i="81"/>
  <c r="J641" i="81"/>
  <c r="M642" i="81"/>
  <c r="H642" i="81"/>
  <c r="Z642" i="86"/>
  <c r="X640" i="85"/>
  <c r="V640" i="83"/>
  <c r="H640" i="81"/>
  <c r="K641" i="86"/>
  <c r="G639" i="85"/>
  <c r="N642" i="85"/>
  <c r="T648" i="82"/>
  <c r="S648" i="82"/>
  <c r="Z648" i="82"/>
  <c r="X658" i="87"/>
  <c r="AA658" i="87"/>
  <c r="T350" i="84"/>
  <c r="E476" i="84" s="1"/>
  <c r="AB645" i="84"/>
  <c r="AB663" i="83"/>
  <c r="J663" i="83"/>
  <c r="H643" i="81"/>
  <c r="P643" i="81"/>
  <c r="X643" i="81"/>
  <c r="M653" i="87"/>
  <c r="S653" i="87"/>
  <c r="P661" i="85"/>
  <c r="E641" i="81"/>
  <c r="Y641" i="81"/>
  <c r="N642" i="81"/>
  <c r="O642" i="86"/>
  <c r="T345" i="85"/>
  <c r="W640" i="85"/>
  <c r="N640" i="85"/>
  <c r="R640" i="85"/>
  <c r="T640" i="85"/>
  <c r="L640" i="85"/>
  <c r="F640" i="85"/>
  <c r="Y640" i="85"/>
  <c r="K640" i="85"/>
  <c r="I640" i="85"/>
  <c r="H640" i="85"/>
  <c r="AA640" i="85"/>
  <c r="P640" i="85"/>
  <c r="R640" i="81"/>
  <c r="M640" i="81"/>
  <c r="AA640" i="81"/>
  <c r="K640" i="81"/>
  <c r="Z640" i="81"/>
  <c r="AB640" i="81"/>
  <c r="L640" i="81"/>
  <c r="P640" i="81"/>
  <c r="N640" i="81"/>
  <c r="S640" i="81"/>
  <c r="T345" i="81"/>
  <c r="E471" i="81" s="1"/>
  <c r="I640" i="81"/>
  <c r="F640" i="81"/>
  <c r="Q640" i="81"/>
  <c r="Z642" i="85"/>
  <c r="AA641" i="85"/>
  <c r="L655" i="85"/>
  <c r="V655" i="85"/>
  <c r="X655" i="85"/>
  <c r="G668" i="83"/>
  <c r="V668" i="83"/>
  <c r="E666" i="82"/>
  <c r="Q666" i="82"/>
  <c r="F644" i="81"/>
  <c r="J644" i="81"/>
  <c r="X644" i="81"/>
  <c r="J652" i="86"/>
  <c r="Z667" i="83"/>
  <c r="S667" i="83"/>
  <c r="V659" i="83"/>
  <c r="W659" i="83"/>
  <c r="M647" i="83"/>
  <c r="L647" i="83"/>
  <c r="AA657" i="85"/>
  <c r="Y657" i="85"/>
  <c r="Z657" i="85"/>
  <c r="X660" i="84"/>
  <c r="V660" i="84"/>
  <c r="H648" i="82"/>
  <c r="Q648" i="82"/>
  <c r="P648" i="82"/>
  <c r="E654" i="81"/>
  <c r="S654" i="81"/>
  <c r="O654" i="81"/>
  <c r="V666" i="87"/>
  <c r="L666" i="87"/>
  <c r="T363" i="87"/>
  <c r="E489" i="87" s="1"/>
  <c r="E613" i="87" s="1"/>
  <c r="W658" i="87"/>
  <c r="S660" i="86"/>
  <c r="T660" i="86"/>
  <c r="H656" i="86"/>
  <c r="L656" i="86"/>
  <c r="Y656" i="86"/>
  <c r="S648" i="86"/>
  <c r="X662" i="85"/>
  <c r="V662" i="85"/>
  <c r="N665" i="84"/>
  <c r="E653" i="84"/>
  <c r="J653" i="84"/>
  <c r="P653" i="84"/>
  <c r="H645" i="84"/>
  <c r="F645" i="84"/>
  <c r="V663" i="83"/>
  <c r="M663" i="83"/>
  <c r="K655" i="83"/>
  <c r="F643" i="81"/>
  <c r="Z643" i="81"/>
  <c r="N653" i="87"/>
  <c r="U653" i="87"/>
  <c r="T360" i="86"/>
  <c r="E486" i="86" s="1"/>
  <c r="E610" i="86" s="1"/>
  <c r="J655" i="86"/>
  <c r="V655" i="86"/>
  <c r="O655" i="86"/>
  <c r="F655" i="86"/>
  <c r="AB641" i="81"/>
  <c r="P642" i="81"/>
  <c r="G642" i="81"/>
  <c r="L642" i="86"/>
  <c r="W642" i="86"/>
  <c r="S640" i="85"/>
  <c r="Z640" i="85"/>
  <c r="Z640" i="83"/>
  <c r="X640" i="81"/>
  <c r="T344" i="85"/>
  <c r="E470" i="85" s="1"/>
  <c r="S639" i="85"/>
  <c r="K639" i="85"/>
  <c r="O639" i="85"/>
  <c r="Q639" i="85"/>
  <c r="F639" i="85"/>
  <c r="T639" i="85"/>
  <c r="P639" i="85"/>
  <c r="V639" i="85"/>
  <c r="N639" i="85"/>
  <c r="W639" i="85"/>
  <c r="Y639" i="85"/>
  <c r="H639" i="85"/>
  <c r="AB639" i="85"/>
  <c r="T641" i="85"/>
  <c r="T368" i="83"/>
  <c r="E494" i="83" s="1"/>
  <c r="E463" i="83" s="1"/>
  <c r="E663" i="83"/>
  <c r="L663" i="83"/>
  <c r="K663" i="83"/>
  <c r="P663" i="83"/>
  <c r="G663" i="83"/>
  <c r="S663" i="83"/>
  <c r="Q643" i="81"/>
  <c r="Y643" i="81"/>
  <c r="G643" i="81"/>
  <c r="N643" i="81"/>
  <c r="K643" i="81"/>
  <c r="M643" i="81"/>
  <c r="AB643" i="81"/>
  <c r="T366" i="85"/>
  <c r="E492" i="85" s="1"/>
  <c r="E461" i="85" s="1"/>
  <c r="F492" i="85" s="1"/>
  <c r="U661" i="85"/>
  <c r="X661" i="85"/>
  <c r="AB661" i="85"/>
  <c r="AA661" i="85"/>
  <c r="F641" i="81"/>
  <c r="L641" i="81"/>
  <c r="O641" i="81"/>
  <c r="R641" i="81"/>
  <c r="T641" i="81"/>
  <c r="V641" i="81"/>
  <c r="U641" i="81"/>
  <c r="S641" i="81"/>
  <c r="W641" i="81"/>
  <c r="P641" i="81"/>
  <c r="Q641" i="81"/>
  <c r="Z641" i="81"/>
  <c r="H641" i="81"/>
  <c r="AB642" i="85"/>
  <c r="R641" i="85"/>
  <c r="L668" i="83"/>
  <c r="G666" i="82"/>
  <c r="X666" i="82"/>
  <c r="U660" i="81"/>
  <c r="V644" i="81"/>
  <c r="R644" i="81"/>
  <c r="Y644" i="81"/>
  <c r="Y652" i="86"/>
  <c r="X654" i="85"/>
  <c r="J649" i="84"/>
  <c r="Y667" i="83"/>
  <c r="O667" i="83"/>
  <c r="P659" i="83"/>
  <c r="U659" i="83"/>
  <c r="AB647" i="83"/>
  <c r="S647" i="83"/>
  <c r="AB657" i="85"/>
  <c r="V657" i="85"/>
  <c r="G657" i="85"/>
  <c r="Y660" i="84"/>
  <c r="Q660" i="84"/>
  <c r="X648" i="82"/>
  <c r="G648" i="82"/>
  <c r="F648" i="82"/>
  <c r="L654" i="81"/>
  <c r="W654" i="81"/>
  <c r="AB654" i="81"/>
  <c r="W666" i="87"/>
  <c r="G666" i="87"/>
  <c r="M658" i="87"/>
  <c r="G660" i="86"/>
  <c r="H660" i="86"/>
  <c r="AA656" i="86"/>
  <c r="U656" i="86"/>
  <c r="T656" i="86"/>
  <c r="O648" i="86"/>
  <c r="U648" i="86"/>
  <c r="H662" i="85"/>
  <c r="J662" i="85"/>
  <c r="AB650" i="85"/>
  <c r="T665" i="84"/>
  <c r="W653" i="84"/>
  <c r="F653" i="84"/>
  <c r="T653" i="84"/>
  <c r="L645" i="84"/>
  <c r="T645" i="84"/>
  <c r="AA663" i="83"/>
  <c r="U663" i="83"/>
  <c r="AB655" i="83"/>
  <c r="I655" i="83"/>
  <c r="J643" i="81"/>
  <c r="AA643" i="81"/>
  <c r="P653" i="87"/>
  <c r="G653" i="87"/>
  <c r="L653" i="87"/>
  <c r="Y655" i="86"/>
  <c r="T661" i="85"/>
  <c r="G641" i="81"/>
  <c r="R642" i="81"/>
  <c r="F642" i="86"/>
  <c r="Y642" i="86"/>
  <c r="E640" i="85"/>
  <c r="E640" i="83"/>
  <c r="I640" i="83"/>
  <c r="G640" i="81"/>
  <c r="AA641" i="86"/>
  <c r="X639" i="85"/>
  <c r="R642" i="85"/>
  <c r="AB641" i="85"/>
  <c r="Y655" i="85"/>
  <c r="AA655" i="85"/>
  <c r="S668" i="83"/>
  <c r="S660" i="81"/>
  <c r="T644" i="81"/>
  <c r="M644" i="81"/>
  <c r="AA644" i="81"/>
  <c r="W652" i="86"/>
  <c r="R667" i="83"/>
  <c r="Q667" i="83"/>
  <c r="I659" i="83"/>
  <c r="X659" i="83"/>
  <c r="X647" i="83"/>
  <c r="Z647" i="83"/>
  <c r="R657" i="85"/>
  <c r="T657" i="85"/>
  <c r="N657" i="85"/>
  <c r="I660" i="84"/>
  <c r="G660" i="84"/>
  <c r="N648" i="82"/>
  <c r="I648" i="82"/>
  <c r="K648" i="82"/>
  <c r="N654" i="81"/>
  <c r="G654" i="81"/>
  <c r="AA666" i="87"/>
  <c r="E666" i="87"/>
  <c r="J658" i="87"/>
  <c r="F660" i="86"/>
  <c r="E660" i="86"/>
  <c r="K656" i="86"/>
  <c r="V656" i="86"/>
  <c r="J656" i="86"/>
  <c r="R648" i="86"/>
  <c r="H648" i="86"/>
  <c r="F662" i="85"/>
  <c r="G662" i="85"/>
  <c r="M650" i="85"/>
  <c r="K665" i="84"/>
  <c r="H653" i="84"/>
  <c r="Z653" i="84"/>
  <c r="AB653" i="84"/>
  <c r="U645" i="84"/>
  <c r="E645" i="84"/>
  <c r="X663" i="83"/>
  <c r="F663" i="83"/>
  <c r="L655" i="83"/>
  <c r="R643" i="81"/>
  <c r="I643" i="81"/>
  <c r="J653" i="87"/>
  <c r="X653" i="87"/>
  <c r="L655" i="86"/>
  <c r="V661" i="85"/>
  <c r="T344" i="82"/>
  <c r="E470" i="82" s="1"/>
  <c r="R639" i="82"/>
  <c r="U639" i="82"/>
  <c r="N639" i="82"/>
  <c r="G639" i="82"/>
  <c r="Q639" i="82"/>
  <c r="O639" i="82"/>
  <c r="E639" i="82"/>
  <c r="S639" i="82"/>
  <c r="AA639" i="82"/>
  <c r="W639" i="82"/>
  <c r="Z639" i="82"/>
  <c r="M639" i="82"/>
  <c r="AB639" i="82"/>
  <c r="X641" i="81"/>
  <c r="H642" i="86"/>
  <c r="U640" i="85"/>
  <c r="R640" i="83"/>
  <c r="W640" i="81"/>
  <c r="O640" i="81"/>
  <c r="T346" i="86"/>
  <c r="E472" i="86" s="1"/>
  <c r="Y641" i="86"/>
  <c r="U641" i="86"/>
  <c r="S641" i="86"/>
  <c r="J641" i="86"/>
  <c r="X641" i="86"/>
  <c r="N641" i="86"/>
  <c r="I641" i="86"/>
  <c r="M641" i="86"/>
  <c r="E641" i="86"/>
  <c r="F641" i="86"/>
  <c r="P641" i="86"/>
  <c r="O641" i="86"/>
  <c r="V641" i="86"/>
  <c r="Z639" i="85"/>
  <c r="AB639" i="81"/>
  <c r="U639" i="81"/>
  <c r="Z639" i="81"/>
  <c r="K639" i="81"/>
  <c r="L639" i="81"/>
  <c r="N639" i="81"/>
  <c r="Y639" i="81"/>
  <c r="T639" i="81"/>
  <c r="P639" i="81"/>
  <c r="E639" i="81"/>
  <c r="X639" i="81"/>
  <c r="T344" i="81"/>
  <c r="E470" i="81" s="1"/>
  <c r="Q639" i="81"/>
  <c r="F639" i="81"/>
  <c r="J639" i="81"/>
  <c r="S639" i="81"/>
  <c r="O639" i="81"/>
  <c r="V639" i="81"/>
  <c r="R639" i="81"/>
  <c r="R658" i="87"/>
  <c r="N663" i="83"/>
  <c r="T663" i="83"/>
  <c r="V643" i="81"/>
  <c r="U643" i="81"/>
  <c r="F653" i="87"/>
  <c r="H653" i="87"/>
  <c r="Y653" i="87"/>
  <c r="I653" i="87"/>
  <c r="K653" i="87"/>
  <c r="W653" i="87"/>
  <c r="T358" i="87"/>
  <c r="E484" i="87" s="1"/>
  <c r="E453" i="87" s="1"/>
  <c r="F484" i="87" s="1"/>
  <c r="G661" i="85"/>
  <c r="I641" i="81"/>
  <c r="T347" i="86"/>
  <c r="X642" i="86"/>
  <c r="R642" i="86"/>
  <c r="J642" i="86"/>
  <c r="I642" i="86"/>
  <c r="AA642" i="86"/>
  <c r="AB642" i="86"/>
  <c r="V642" i="86"/>
  <c r="U642" i="86"/>
  <c r="T642" i="86"/>
  <c r="K642" i="86"/>
  <c r="S642" i="86"/>
  <c r="P642" i="86"/>
  <c r="E642" i="86"/>
  <c r="T347" i="85"/>
  <c r="E473" i="85" s="1"/>
  <c r="I642" i="85"/>
  <c r="O642" i="85"/>
  <c r="E642" i="85"/>
  <c r="T642" i="85"/>
  <c r="AA642" i="85"/>
  <c r="M642" i="85"/>
  <c r="X642" i="85"/>
  <c r="H642" i="85"/>
  <c r="L642" i="85"/>
  <c r="F642" i="85"/>
  <c r="K642" i="85"/>
  <c r="S642" i="85"/>
  <c r="G642" i="85"/>
  <c r="Q642" i="85"/>
  <c r="Y642" i="85"/>
  <c r="U642" i="85"/>
  <c r="V642" i="85"/>
  <c r="P642" i="85"/>
  <c r="M648" i="82"/>
  <c r="J648" i="82"/>
  <c r="W648" i="82"/>
  <c r="V650" i="85"/>
  <c r="K645" i="84"/>
  <c r="V645" i="84"/>
  <c r="Z663" i="83"/>
  <c r="Q663" i="83"/>
  <c r="AA655" i="83"/>
  <c r="J655" i="83"/>
  <c r="N655" i="83"/>
  <c r="Q655" i="83"/>
  <c r="S655" i="83"/>
  <c r="I655" i="81"/>
  <c r="AA655" i="81"/>
  <c r="L655" i="81"/>
  <c r="O643" i="81"/>
  <c r="S643" i="81"/>
  <c r="V653" i="87"/>
  <c r="R653" i="87"/>
  <c r="Z661" i="85"/>
  <c r="T346" i="81"/>
  <c r="E472" i="81" s="1"/>
  <c r="E596" i="81" s="1"/>
  <c r="E741" i="81" s="1"/>
  <c r="K641" i="81"/>
  <c r="S642" i="81"/>
  <c r="O642" i="81"/>
  <c r="T642" i="81"/>
  <c r="E642" i="81"/>
  <c r="V642" i="81"/>
  <c r="F642" i="81"/>
  <c r="K642" i="81"/>
  <c r="I642" i="81"/>
  <c r="AB642" i="81"/>
  <c r="T347" i="81"/>
  <c r="Y642" i="81"/>
  <c r="Q642" i="81"/>
  <c r="U642" i="81"/>
  <c r="N642" i="86"/>
  <c r="Q640" i="85"/>
  <c r="T345" i="83"/>
  <c r="E471" i="83" s="1"/>
  <c r="W640" i="83"/>
  <c r="S640" i="83"/>
  <c r="T640" i="83"/>
  <c r="Q640" i="83"/>
  <c r="Y640" i="83"/>
  <c r="G640" i="83"/>
  <c r="H640" i="83"/>
  <c r="AB640" i="83"/>
  <c r="O640" i="83"/>
  <c r="AA640" i="83"/>
  <c r="X640" i="83"/>
  <c r="J640" i="83"/>
  <c r="W642" i="85"/>
  <c r="T346" i="85"/>
  <c r="E472" i="85" s="1"/>
  <c r="Z641" i="85"/>
  <c r="M641" i="85"/>
  <c r="J641" i="85"/>
  <c r="Q641" i="85"/>
  <c r="O641" i="85"/>
  <c r="U641" i="85"/>
  <c r="W641" i="85"/>
  <c r="Y641" i="85"/>
  <c r="S641" i="85"/>
  <c r="H641" i="85"/>
  <c r="K641" i="85"/>
  <c r="F641" i="85"/>
  <c r="E641" i="85"/>
  <c r="I641" i="85"/>
  <c r="V641" i="85"/>
  <c r="P641" i="85"/>
  <c r="L641" i="85"/>
  <c r="G641" i="85"/>
  <c r="L640" i="84"/>
  <c r="Z640" i="84"/>
  <c r="U640" i="84"/>
  <c r="P642" i="87"/>
  <c r="R642" i="87"/>
  <c r="T347" i="87"/>
  <c r="E473" i="87" s="1"/>
  <c r="AB640" i="86"/>
  <c r="J640" i="86"/>
  <c r="T640" i="86"/>
  <c r="N640" i="86"/>
  <c r="P642" i="83"/>
  <c r="T642" i="83"/>
  <c r="V642" i="83"/>
  <c r="K641" i="87"/>
  <c r="X641" i="87"/>
  <c r="AB641" i="87"/>
  <c r="G639" i="86"/>
  <c r="U639" i="86"/>
  <c r="R639" i="86"/>
  <c r="N640" i="82"/>
  <c r="T640" i="82"/>
  <c r="P640" i="82"/>
  <c r="N642" i="87"/>
  <c r="H642" i="87"/>
  <c r="K642" i="87"/>
  <c r="F640" i="86"/>
  <c r="Q640" i="86"/>
  <c r="Z640" i="86"/>
  <c r="Q640" i="82"/>
  <c r="V640" i="82"/>
  <c r="I640" i="82"/>
  <c r="P640" i="86"/>
  <c r="E640" i="82"/>
  <c r="Z641" i="83"/>
  <c r="Z640" i="87"/>
  <c r="T345" i="87"/>
  <c r="E471" i="87" s="1"/>
  <c r="R642" i="84"/>
  <c r="V642" i="84"/>
  <c r="W642" i="84"/>
  <c r="N640" i="84"/>
  <c r="V640" i="84"/>
  <c r="AB640" i="84"/>
  <c r="L641" i="82"/>
  <c r="U641" i="82"/>
  <c r="AB641" i="82"/>
  <c r="O642" i="87"/>
  <c r="I642" i="87"/>
  <c r="AA642" i="87"/>
  <c r="M640" i="86"/>
  <c r="L640" i="86"/>
  <c r="W640" i="86"/>
  <c r="S642" i="83"/>
  <c r="Z642" i="83"/>
  <c r="H642" i="83"/>
  <c r="Y641" i="87"/>
  <c r="Q641" i="87"/>
  <c r="N641" i="87"/>
  <c r="T641" i="87"/>
  <c r="Y639" i="86"/>
  <c r="P639" i="86"/>
  <c r="S639" i="86"/>
  <c r="R640" i="82"/>
  <c r="AA640" i="82"/>
  <c r="J640" i="82"/>
  <c r="O641" i="83"/>
  <c r="R641" i="83"/>
  <c r="AB641" i="83"/>
  <c r="AA642" i="84"/>
  <c r="X640" i="84"/>
  <c r="R640" i="84"/>
  <c r="Y640" i="84"/>
  <c r="V642" i="87"/>
  <c r="J642" i="87"/>
  <c r="AB642" i="87"/>
  <c r="AA640" i="86"/>
  <c r="H640" i="86"/>
  <c r="U640" i="86"/>
  <c r="X642" i="83"/>
  <c r="J642" i="83"/>
  <c r="I641" i="87"/>
  <c r="P641" i="87"/>
  <c r="R641" i="87"/>
  <c r="I639" i="86"/>
  <c r="M639" i="86"/>
  <c r="W639" i="86"/>
  <c r="E639" i="86"/>
  <c r="U640" i="82"/>
  <c r="Y640" i="82"/>
  <c r="K640" i="82"/>
  <c r="G640" i="86"/>
  <c r="O640" i="86"/>
  <c r="X640" i="86"/>
  <c r="X640" i="82"/>
  <c r="S640" i="82"/>
  <c r="H640" i="82"/>
  <c r="Z640" i="82"/>
  <c r="S22" i="88"/>
  <c r="U372" i="73"/>
  <c r="U348" i="73"/>
  <c r="I647" i="81"/>
  <c r="T369" i="84"/>
  <c r="E495" i="84" s="1"/>
  <c r="E619" i="84" s="1"/>
  <c r="E764" i="84" s="1"/>
  <c r="Q664" i="84"/>
  <c r="Y664" i="84"/>
  <c r="Z664" i="84"/>
  <c r="AB664" i="84"/>
  <c r="V664" i="84"/>
  <c r="J664" i="84"/>
  <c r="Y648" i="84"/>
  <c r="O656" i="87"/>
  <c r="E656" i="87"/>
  <c r="T361" i="87"/>
  <c r="AA656" i="87"/>
  <c r="N656" i="87"/>
  <c r="Y656" i="87"/>
  <c r="L656" i="87"/>
  <c r="T363" i="86"/>
  <c r="E489" i="86" s="1"/>
  <c r="N658" i="86"/>
  <c r="G658" i="86"/>
  <c r="H658" i="86"/>
  <c r="J658" i="86"/>
  <c r="AB658" i="86"/>
  <c r="W658" i="86"/>
  <c r="P656" i="85"/>
  <c r="G656" i="85"/>
  <c r="AA656" i="85"/>
  <c r="T368" i="84"/>
  <c r="E494" i="84" s="1"/>
  <c r="E618" i="84" s="1"/>
  <c r="X663" i="84"/>
  <c r="O663" i="84"/>
  <c r="R663" i="84"/>
  <c r="F663" i="84"/>
  <c r="Q663" i="84"/>
  <c r="K663" i="84"/>
  <c r="Y663" i="84"/>
  <c r="H663" i="84"/>
  <c r="V663" i="84"/>
  <c r="E663" i="84"/>
  <c r="AB663" i="84"/>
  <c r="M663" i="84"/>
  <c r="K661" i="83"/>
  <c r="T356" i="82"/>
  <c r="E482" i="82" s="1"/>
  <c r="I651" i="82"/>
  <c r="F651" i="82"/>
  <c r="T651" i="82"/>
  <c r="U651" i="82"/>
  <c r="X651" i="82"/>
  <c r="S651" i="82"/>
  <c r="Z651" i="82"/>
  <c r="Q651" i="82"/>
  <c r="AB651" i="82"/>
  <c r="H651" i="82"/>
  <c r="L651" i="82"/>
  <c r="J651" i="82"/>
  <c r="M651" i="82"/>
  <c r="W651" i="82"/>
  <c r="P651" i="82"/>
  <c r="Z645" i="81"/>
  <c r="T365" i="82"/>
  <c r="E491" i="82" s="1"/>
  <c r="U660" i="82"/>
  <c r="E660" i="82"/>
  <c r="AA660" i="82"/>
  <c r="V660" i="82"/>
  <c r="I660" i="82"/>
  <c r="W660" i="82"/>
  <c r="J660" i="82"/>
  <c r="S660" i="82"/>
  <c r="Z660" i="82"/>
  <c r="P660" i="82"/>
  <c r="M660" i="82"/>
  <c r="Y660" i="82"/>
  <c r="N660" i="82"/>
  <c r="AB660" i="82"/>
  <c r="X660" i="82"/>
  <c r="W651" i="81"/>
  <c r="H647" i="87"/>
  <c r="N654" i="84"/>
  <c r="T370" i="87"/>
  <c r="E496" i="87" s="1"/>
  <c r="E465" i="87" s="1"/>
  <c r="F496" i="87" s="1"/>
  <c r="G665" i="87"/>
  <c r="F665" i="87"/>
  <c r="H665" i="87"/>
  <c r="K665" i="87"/>
  <c r="V665" i="87"/>
  <c r="X665" i="87"/>
  <c r="S665" i="87"/>
  <c r="Q665" i="87"/>
  <c r="U665" i="87"/>
  <c r="AA665" i="87"/>
  <c r="N665" i="87"/>
  <c r="O665" i="87"/>
  <c r="E665" i="87"/>
  <c r="Y665" i="87"/>
  <c r="L665" i="87"/>
  <c r="P665" i="87"/>
  <c r="Z665" i="87"/>
  <c r="T665" i="87"/>
  <c r="I665" i="87"/>
  <c r="J665" i="87"/>
  <c r="B346" i="86"/>
  <c r="B379" i="86" s="1"/>
  <c r="B410" i="86" s="1"/>
  <c r="B441" i="86" s="1"/>
  <c r="T362" i="82"/>
  <c r="E488" i="82" s="1"/>
  <c r="S657" i="82"/>
  <c r="V657" i="82"/>
  <c r="K657" i="82"/>
  <c r="F657" i="82"/>
  <c r="Q657" i="82"/>
  <c r="T657" i="82"/>
  <c r="X647" i="81"/>
  <c r="F647" i="81"/>
  <c r="T352" i="86"/>
  <c r="E478" i="86" s="1"/>
  <c r="E602" i="86" s="1"/>
  <c r="Z647" i="86"/>
  <c r="S647" i="86"/>
  <c r="J647" i="86"/>
  <c r="U647" i="86"/>
  <c r="F647" i="86"/>
  <c r="I647" i="86"/>
  <c r="N664" i="84"/>
  <c r="M664" i="84"/>
  <c r="J648" i="84"/>
  <c r="AB648" i="84"/>
  <c r="AA650" i="83"/>
  <c r="O650" i="83"/>
  <c r="Y652" i="82"/>
  <c r="U652" i="82"/>
  <c r="AB652" i="82"/>
  <c r="O650" i="81"/>
  <c r="V650" i="81"/>
  <c r="K668" i="87"/>
  <c r="Q668" i="87"/>
  <c r="E668" i="87"/>
  <c r="K656" i="87"/>
  <c r="X656" i="87"/>
  <c r="L648" i="87"/>
  <c r="J648" i="87"/>
  <c r="AA644" i="87"/>
  <c r="T644" i="87"/>
  <c r="L644" i="87"/>
  <c r="V644" i="87"/>
  <c r="E644" i="87"/>
  <c r="H644" i="87"/>
  <c r="G644" i="87"/>
  <c r="F658" i="86"/>
  <c r="T658" i="86"/>
  <c r="K646" i="86"/>
  <c r="L646" i="86"/>
  <c r="L668" i="85"/>
  <c r="J668" i="85"/>
  <c r="V668" i="85"/>
  <c r="AB656" i="85"/>
  <c r="M656" i="85"/>
  <c r="T656" i="85"/>
  <c r="S663" i="84"/>
  <c r="AA651" i="84"/>
  <c r="R661" i="83"/>
  <c r="T362" i="83"/>
  <c r="E488" i="83" s="1"/>
  <c r="E612" i="83" s="1"/>
  <c r="V657" i="83"/>
  <c r="W657" i="83"/>
  <c r="F657" i="83"/>
  <c r="G657" i="83"/>
  <c r="H657" i="83"/>
  <c r="S657" i="83"/>
  <c r="X657" i="83"/>
  <c r="T657" i="83"/>
  <c r="J657" i="83"/>
  <c r="E657" i="83"/>
  <c r="AB657" i="83"/>
  <c r="N657" i="83"/>
  <c r="M657" i="83"/>
  <c r="Y657" i="83"/>
  <c r="AA657" i="83"/>
  <c r="T655" i="82"/>
  <c r="N651" i="82"/>
  <c r="U647" i="82"/>
  <c r="E647" i="82"/>
  <c r="N645" i="81"/>
  <c r="W656" i="84"/>
  <c r="H660" i="82"/>
  <c r="H651" i="81"/>
  <c r="U663" i="87"/>
  <c r="E647" i="87"/>
  <c r="R657" i="86"/>
  <c r="J645" i="86"/>
  <c r="AB643" i="85"/>
  <c r="W643" i="85"/>
  <c r="T365" i="83"/>
  <c r="E491" i="83" s="1"/>
  <c r="H660" i="83"/>
  <c r="X660" i="83"/>
  <c r="N660" i="83"/>
  <c r="U660" i="83"/>
  <c r="R660" i="83"/>
  <c r="I660" i="83"/>
  <c r="M660" i="83"/>
  <c r="Q660" i="83"/>
  <c r="G660" i="83"/>
  <c r="P660" i="83"/>
  <c r="E660" i="83"/>
  <c r="T660" i="83"/>
  <c r="F660" i="83"/>
  <c r="K660" i="83"/>
  <c r="O660" i="83"/>
  <c r="Z660" i="83"/>
  <c r="Y660" i="83"/>
  <c r="AA660" i="83"/>
  <c r="W654" i="82"/>
  <c r="R656" i="81"/>
  <c r="T351" i="87"/>
  <c r="E477" i="87" s="1"/>
  <c r="AA644" i="86"/>
  <c r="Y658" i="85"/>
  <c r="E647" i="81"/>
  <c r="Z647" i="81"/>
  <c r="K647" i="81"/>
  <c r="V647" i="81"/>
  <c r="O647" i="81"/>
  <c r="AA647" i="81"/>
  <c r="I656" i="85"/>
  <c r="T359" i="84"/>
  <c r="E485" i="84" s="1"/>
  <c r="E609" i="84" s="1"/>
  <c r="T654" i="84"/>
  <c r="Y654" i="84"/>
  <c r="U654" i="84"/>
  <c r="Q654" i="84"/>
  <c r="L654" i="84"/>
  <c r="M654" i="84"/>
  <c r="K654" i="84"/>
  <c r="X654" i="84"/>
  <c r="F654" i="84"/>
  <c r="G654" i="84"/>
  <c r="AB654" i="84"/>
  <c r="S654" i="84"/>
  <c r="Z654" i="84"/>
  <c r="V654" i="84"/>
  <c r="H654" i="84"/>
  <c r="I654" i="84"/>
  <c r="W654" i="84"/>
  <c r="U364" i="73"/>
  <c r="U355" i="73"/>
  <c r="N647" i="81"/>
  <c r="E664" i="84"/>
  <c r="I656" i="87"/>
  <c r="E656" i="85"/>
  <c r="B346" i="84"/>
  <c r="B379" i="84" s="1"/>
  <c r="B410" i="84" s="1"/>
  <c r="B441" i="84" s="1"/>
  <c r="G657" i="82"/>
  <c r="H657" i="82"/>
  <c r="U647" i="81"/>
  <c r="G647" i="81"/>
  <c r="T647" i="86"/>
  <c r="L647" i="86"/>
  <c r="L664" i="84"/>
  <c r="O664" i="84"/>
  <c r="AA664" i="84"/>
  <c r="H648" i="84"/>
  <c r="I648" i="84"/>
  <c r="M662" i="83"/>
  <c r="Z662" i="83"/>
  <c r="Q662" i="83"/>
  <c r="AA662" i="83"/>
  <c r="I662" i="83"/>
  <c r="X662" i="83"/>
  <c r="F650" i="83"/>
  <c r="G650" i="83"/>
  <c r="K652" i="82"/>
  <c r="Y650" i="81"/>
  <c r="N650" i="81"/>
  <c r="M650" i="81"/>
  <c r="AB668" i="87"/>
  <c r="F668" i="87"/>
  <c r="AB656" i="87"/>
  <c r="V656" i="87"/>
  <c r="AA652" i="87"/>
  <c r="I652" i="87"/>
  <c r="V652" i="87"/>
  <c r="N652" i="87"/>
  <c r="H652" i="87"/>
  <c r="Q652" i="87"/>
  <c r="W652" i="87"/>
  <c r="Y648" i="87"/>
  <c r="R648" i="87"/>
  <c r="T349" i="87"/>
  <c r="E475" i="87" s="1"/>
  <c r="O644" i="87"/>
  <c r="P666" i="86"/>
  <c r="R666" i="86"/>
  <c r="X658" i="86"/>
  <c r="M658" i="86"/>
  <c r="T355" i="86"/>
  <c r="E481" i="86" s="1"/>
  <c r="U650" i="86"/>
  <c r="S650" i="86"/>
  <c r="Y650" i="86"/>
  <c r="L650" i="86"/>
  <c r="F650" i="86"/>
  <c r="E650" i="86"/>
  <c r="R646" i="86"/>
  <c r="Q668" i="85"/>
  <c r="P668" i="85"/>
  <c r="X656" i="85"/>
  <c r="Z656" i="85"/>
  <c r="E648" i="85"/>
  <c r="H648" i="85"/>
  <c r="T372" i="84"/>
  <c r="E498" i="84" s="1"/>
  <c r="F667" i="84"/>
  <c r="R667" i="84"/>
  <c r="N667" i="84"/>
  <c r="H667" i="84"/>
  <c r="X667" i="84"/>
  <c r="I667" i="84"/>
  <c r="AA667" i="84"/>
  <c r="J667" i="84"/>
  <c r="K667" i="84"/>
  <c r="AB667" i="84"/>
  <c r="T667" i="84"/>
  <c r="E667" i="84"/>
  <c r="N663" i="84"/>
  <c r="G659" i="84"/>
  <c r="Z651" i="84"/>
  <c r="G661" i="83"/>
  <c r="P657" i="83"/>
  <c r="X653" i="83"/>
  <c r="I653" i="83"/>
  <c r="P653" i="83"/>
  <c r="L653" i="83"/>
  <c r="AB653" i="83"/>
  <c r="Q653" i="83"/>
  <c r="U653" i="83"/>
  <c r="M653" i="83"/>
  <c r="AA653" i="83"/>
  <c r="O653" i="83"/>
  <c r="H653" i="83"/>
  <c r="N653" i="83"/>
  <c r="W653" i="83"/>
  <c r="Z653" i="83"/>
  <c r="T653" i="83"/>
  <c r="J653" i="83"/>
  <c r="E655" i="82"/>
  <c r="V651" i="82"/>
  <c r="R647" i="82"/>
  <c r="S653" i="81"/>
  <c r="I653" i="81"/>
  <c r="E653" i="81"/>
  <c r="K653" i="81"/>
  <c r="Y653" i="81"/>
  <c r="R653" i="81"/>
  <c r="X653" i="81"/>
  <c r="L653" i="81"/>
  <c r="W653" i="81"/>
  <c r="M653" i="81"/>
  <c r="Q653" i="81"/>
  <c r="O653" i="81"/>
  <c r="T358" i="81"/>
  <c r="E484" i="81" s="1"/>
  <c r="G653" i="81"/>
  <c r="Z653" i="81"/>
  <c r="U653" i="81"/>
  <c r="Q645" i="81"/>
  <c r="P653" i="85"/>
  <c r="AB656" i="84"/>
  <c r="F660" i="82"/>
  <c r="T354" i="82"/>
  <c r="E480" i="82" s="1"/>
  <c r="K649" i="82"/>
  <c r="F649" i="82"/>
  <c r="N649" i="82"/>
  <c r="I649" i="82"/>
  <c r="O649" i="82"/>
  <c r="M649" i="82"/>
  <c r="L649" i="82"/>
  <c r="Z649" i="82"/>
  <c r="T649" i="82"/>
  <c r="X649" i="82"/>
  <c r="Q649" i="82"/>
  <c r="H649" i="82"/>
  <c r="R649" i="82"/>
  <c r="G649" i="82"/>
  <c r="AB649" i="82"/>
  <c r="X651" i="81"/>
  <c r="T357" i="84"/>
  <c r="E483" i="84" s="1"/>
  <c r="J652" i="84"/>
  <c r="E652" i="84"/>
  <c r="V652" i="84"/>
  <c r="I652" i="84"/>
  <c r="N652" i="84"/>
  <c r="Y652" i="84"/>
  <c r="K652" i="84"/>
  <c r="Q652" i="84"/>
  <c r="G652" i="84"/>
  <c r="W652" i="84"/>
  <c r="S652" i="84"/>
  <c r="R652" i="84"/>
  <c r="T652" i="84"/>
  <c r="Z652" i="84"/>
  <c r="X652" i="84"/>
  <c r="K663" i="87"/>
  <c r="N645" i="86"/>
  <c r="P643" i="85"/>
  <c r="AA654" i="84"/>
  <c r="S660" i="83"/>
  <c r="X654" i="82"/>
  <c r="J656" i="81"/>
  <c r="T644" i="86"/>
  <c r="K657" i="84"/>
  <c r="V659" i="81"/>
  <c r="I659" i="81"/>
  <c r="G659" i="81"/>
  <c r="Z659" i="81"/>
  <c r="AA659" i="81"/>
  <c r="Y659" i="81"/>
  <c r="P659" i="81"/>
  <c r="N659" i="81"/>
  <c r="X659" i="81"/>
  <c r="H659" i="81"/>
  <c r="O659" i="81"/>
  <c r="Q659" i="81"/>
  <c r="T659" i="81"/>
  <c r="M659" i="81"/>
  <c r="AB659" i="81"/>
  <c r="F659" i="81"/>
  <c r="T364" i="81"/>
  <c r="E490" i="81" s="1"/>
  <c r="R659" i="81"/>
  <c r="K659" i="81"/>
  <c r="L659" i="81"/>
  <c r="J659" i="81"/>
  <c r="W659" i="81"/>
  <c r="Q647" i="81"/>
  <c r="S647" i="87"/>
  <c r="F647" i="87"/>
  <c r="O647" i="87"/>
  <c r="W647" i="87"/>
  <c r="R647" i="87"/>
  <c r="N647" i="87"/>
  <c r="T352" i="87"/>
  <c r="E478" i="87" s="1"/>
  <c r="T647" i="87"/>
  <c r="U647" i="87"/>
  <c r="J647" i="87"/>
  <c r="P647" i="87"/>
  <c r="Z647" i="87"/>
  <c r="K647" i="87"/>
  <c r="Q647" i="87"/>
  <c r="L647" i="87"/>
  <c r="AB647" i="87"/>
  <c r="U360" i="73"/>
  <c r="W647" i="81"/>
  <c r="Y647" i="81"/>
  <c r="U359" i="73"/>
  <c r="M647" i="81"/>
  <c r="H664" i="84"/>
  <c r="R648" i="84"/>
  <c r="T357" i="82"/>
  <c r="N652" i="82"/>
  <c r="P652" i="82"/>
  <c r="I652" i="82"/>
  <c r="R652" i="82"/>
  <c r="W652" i="82"/>
  <c r="L652" i="82"/>
  <c r="S656" i="87"/>
  <c r="Q658" i="86"/>
  <c r="H646" i="86"/>
  <c r="N646" i="86"/>
  <c r="W646" i="86"/>
  <c r="AB646" i="86"/>
  <c r="Y646" i="86"/>
  <c r="J646" i="86"/>
  <c r="E661" i="83"/>
  <c r="E651" i="82"/>
  <c r="T362" i="86"/>
  <c r="E488" i="86" s="1"/>
  <c r="AB657" i="86"/>
  <c r="W657" i="86"/>
  <c r="Q657" i="86"/>
  <c r="U657" i="86"/>
  <c r="X657" i="86"/>
  <c r="H657" i="86"/>
  <c r="N657" i="86"/>
  <c r="I657" i="86"/>
  <c r="Z657" i="86"/>
  <c r="L657" i="86"/>
  <c r="AA657" i="86"/>
  <c r="O657" i="86"/>
  <c r="K657" i="86"/>
  <c r="M657" i="86"/>
  <c r="F657" i="86"/>
  <c r="T657" i="86"/>
  <c r="P646" i="87"/>
  <c r="L646" i="87"/>
  <c r="K646" i="87"/>
  <c r="V646" i="87"/>
  <c r="M646" i="87"/>
  <c r="R646" i="87"/>
  <c r="N646" i="87"/>
  <c r="E646" i="87"/>
  <c r="T646" i="87"/>
  <c r="X646" i="87"/>
  <c r="F646" i="87"/>
  <c r="H646" i="87"/>
  <c r="O646" i="87"/>
  <c r="Q646" i="87"/>
  <c r="AA646" i="87"/>
  <c r="G646" i="87"/>
  <c r="W646" i="87"/>
  <c r="AB646" i="87"/>
  <c r="Q644" i="86"/>
  <c r="U370" i="73"/>
  <c r="U366" i="73"/>
  <c r="U362" i="73"/>
  <c r="U358" i="73"/>
  <c r="U350" i="73"/>
  <c r="E657" i="82"/>
  <c r="W657" i="82"/>
  <c r="H647" i="81"/>
  <c r="R647" i="81"/>
  <c r="R647" i="86"/>
  <c r="V647" i="86"/>
  <c r="I664" i="84"/>
  <c r="K664" i="84"/>
  <c r="P664" i="84"/>
  <c r="T648" i="84"/>
  <c r="F648" i="84"/>
  <c r="R650" i="83"/>
  <c r="X650" i="83"/>
  <c r="L650" i="83"/>
  <c r="O652" i="82"/>
  <c r="Q652" i="82"/>
  <c r="R650" i="81"/>
  <c r="U650" i="81"/>
  <c r="AA650" i="81"/>
  <c r="Z668" i="87"/>
  <c r="T656" i="87"/>
  <c r="Q656" i="87"/>
  <c r="G648" i="87"/>
  <c r="Q648" i="87"/>
  <c r="E648" i="87"/>
  <c r="R644" i="87"/>
  <c r="K644" i="87"/>
  <c r="T371" i="86"/>
  <c r="E497" i="86" s="1"/>
  <c r="V666" i="86"/>
  <c r="I666" i="86"/>
  <c r="U666" i="86"/>
  <c r="M666" i="86"/>
  <c r="S666" i="86"/>
  <c r="G666" i="86"/>
  <c r="U658" i="86"/>
  <c r="S658" i="86"/>
  <c r="T351" i="86"/>
  <c r="E477" i="86" s="1"/>
  <c r="I646" i="86"/>
  <c r="Z646" i="86"/>
  <c r="H668" i="85"/>
  <c r="R668" i="85"/>
  <c r="O656" i="85"/>
  <c r="T353" i="85"/>
  <c r="E479" i="85" s="1"/>
  <c r="E603" i="85" s="1"/>
  <c r="F648" i="85"/>
  <c r="G648" i="85"/>
  <c r="O648" i="85"/>
  <c r="U648" i="85"/>
  <c r="L648" i="85"/>
  <c r="N648" i="85"/>
  <c r="AA663" i="84"/>
  <c r="P663" i="84"/>
  <c r="T364" i="84"/>
  <c r="E490" i="84" s="1"/>
  <c r="E614" i="84" s="1"/>
  <c r="E759" i="84" s="1"/>
  <c r="F659" i="84"/>
  <c r="E659" i="84"/>
  <c r="T659" i="84"/>
  <c r="N659" i="84"/>
  <c r="U659" i="84"/>
  <c r="K659" i="84"/>
  <c r="AB659" i="84"/>
  <c r="R659" i="84"/>
  <c r="M659" i="84"/>
  <c r="P659" i="84"/>
  <c r="X659" i="84"/>
  <c r="O659" i="84"/>
  <c r="AA659" i="84"/>
  <c r="X651" i="84"/>
  <c r="Z657" i="83"/>
  <c r="S655" i="82"/>
  <c r="G651" i="82"/>
  <c r="G647" i="82"/>
  <c r="E649" i="81"/>
  <c r="S649" i="81"/>
  <c r="X649" i="81"/>
  <c r="H649" i="81"/>
  <c r="V649" i="81"/>
  <c r="W649" i="81"/>
  <c r="AB649" i="81"/>
  <c r="Z649" i="81"/>
  <c r="N649" i="81"/>
  <c r="T649" i="81"/>
  <c r="O649" i="81"/>
  <c r="L649" i="81"/>
  <c r="M649" i="81"/>
  <c r="J649" i="81"/>
  <c r="Y649" i="81"/>
  <c r="Q649" i="81"/>
  <c r="AA645" i="81"/>
  <c r="T358" i="85"/>
  <c r="E484" i="85" s="1"/>
  <c r="H653" i="85"/>
  <c r="J653" i="85"/>
  <c r="S653" i="85"/>
  <c r="M653" i="85"/>
  <c r="G653" i="85"/>
  <c r="K653" i="85"/>
  <c r="Z653" i="85"/>
  <c r="T653" i="85"/>
  <c r="V653" i="85"/>
  <c r="W653" i="85"/>
  <c r="Y653" i="85"/>
  <c r="F653" i="85"/>
  <c r="E653" i="85"/>
  <c r="N653" i="85"/>
  <c r="X653" i="85"/>
  <c r="R656" i="84"/>
  <c r="O660" i="82"/>
  <c r="I651" i="81"/>
  <c r="T356" i="86"/>
  <c r="E482" i="86" s="1"/>
  <c r="U651" i="86"/>
  <c r="H651" i="86"/>
  <c r="X651" i="86"/>
  <c r="I651" i="86"/>
  <c r="AA651" i="86"/>
  <c r="J651" i="86"/>
  <c r="Y651" i="86"/>
  <c r="K651" i="86"/>
  <c r="W651" i="86"/>
  <c r="F651" i="86"/>
  <c r="L651" i="86"/>
  <c r="M651" i="86"/>
  <c r="Z651" i="86"/>
  <c r="O651" i="86"/>
  <c r="T651" i="86"/>
  <c r="V651" i="86"/>
  <c r="Q651" i="86"/>
  <c r="T663" i="87"/>
  <c r="AA647" i="87"/>
  <c r="G657" i="86"/>
  <c r="L645" i="86"/>
  <c r="X643" i="85"/>
  <c r="R654" i="84"/>
  <c r="I654" i="82"/>
  <c r="U656" i="81"/>
  <c r="J646" i="87"/>
  <c r="G644" i="86"/>
  <c r="G657" i="84"/>
  <c r="W665" i="87"/>
  <c r="T363" i="85"/>
  <c r="E489" i="85" s="1"/>
  <c r="E458" i="85" s="1"/>
  <c r="F489" i="85" s="1"/>
  <c r="G658" i="85"/>
  <c r="AA658" i="85"/>
  <c r="W658" i="85"/>
  <c r="R658" i="85"/>
  <c r="F658" i="85"/>
  <c r="M658" i="85"/>
  <c r="AB658" i="85"/>
  <c r="Z658" i="85"/>
  <c r="V658" i="85"/>
  <c r="T658" i="85"/>
  <c r="J658" i="85"/>
  <c r="I658" i="85"/>
  <c r="L658" i="85"/>
  <c r="P658" i="85"/>
  <c r="O658" i="85"/>
  <c r="N658" i="85"/>
  <c r="Q658" i="85"/>
  <c r="E658" i="85"/>
  <c r="K658" i="85"/>
  <c r="X658" i="85"/>
  <c r="AB647" i="81"/>
  <c r="T361" i="85"/>
  <c r="E487" i="85" s="1"/>
  <c r="Y656" i="85"/>
  <c r="R656" i="85"/>
  <c r="V656" i="85"/>
  <c r="U656" i="85"/>
  <c r="S656" i="85"/>
  <c r="F656" i="85"/>
  <c r="T366" i="83"/>
  <c r="E492" i="83" s="1"/>
  <c r="E616" i="83" s="1"/>
  <c r="V661" i="83"/>
  <c r="W661" i="83"/>
  <c r="P661" i="83"/>
  <c r="I661" i="83"/>
  <c r="O661" i="83"/>
  <c r="X661" i="83"/>
  <c r="AB661" i="83"/>
  <c r="J661" i="83"/>
  <c r="N661" i="83"/>
  <c r="M661" i="83"/>
  <c r="L661" i="83"/>
  <c r="F661" i="83"/>
  <c r="H661" i="83"/>
  <c r="U661" i="83"/>
  <c r="S661" i="83"/>
  <c r="U368" i="73"/>
  <c r="U352" i="73"/>
  <c r="U367" i="73"/>
  <c r="W648" i="84"/>
  <c r="X668" i="87"/>
  <c r="H668" i="87"/>
  <c r="M668" i="87"/>
  <c r="T668" i="87"/>
  <c r="U668" i="87"/>
  <c r="I668" i="87"/>
  <c r="W663" i="84"/>
  <c r="M651" i="81"/>
  <c r="D902" i="86"/>
  <c r="D904" i="86" s="1"/>
  <c r="Y657" i="82"/>
  <c r="U657" i="82"/>
  <c r="AB667" i="81"/>
  <c r="O667" i="81"/>
  <c r="E667" i="81"/>
  <c r="U667" i="81"/>
  <c r="V667" i="81"/>
  <c r="AA667" i="81"/>
  <c r="M667" i="81"/>
  <c r="T647" i="81"/>
  <c r="P647" i="81"/>
  <c r="M649" i="87"/>
  <c r="Q649" i="87"/>
  <c r="G649" i="87"/>
  <c r="X649" i="87"/>
  <c r="AA649" i="87"/>
  <c r="O649" i="87"/>
  <c r="AB647" i="86"/>
  <c r="X647" i="86"/>
  <c r="U664" i="84"/>
  <c r="R664" i="84"/>
  <c r="S648" i="84"/>
  <c r="AA648" i="84"/>
  <c r="R662" i="83"/>
  <c r="T662" i="83"/>
  <c r="AB650" i="83"/>
  <c r="W650" i="83"/>
  <c r="T652" i="82"/>
  <c r="G652" i="82"/>
  <c r="X650" i="81"/>
  <c r="J650" i="81"/>
  <c r="S668" i="87"/>
  <c r="R668" i="87"/>
  <c r="Z656" i="87"/>
  <c r="P656" i="87"/>
  <c r="T357" i="87"/>
  <c r="Y652" i="87"/>
  <c r="O648" i="87"/>
  <c r="AA648" i="87"/>
  <c r="U644" i="87"/>
  <c r="P644" i="87"/>
  <c r="O666" i="86"/>
  <c r="Z666" i="86"/>
  <c r="I658" i="86"/>
  <c r="V658" i="86"/>
  <c r="P650" i="86"/>
  <c r="H650" i="86"/>
  <c r="E646" i="86"/>
  <c r="G646" i="86"/>
  <c r="V646" i="86"/>
  <c r="S668" i="85"/>
  <c r="T369" i="85"/>
  <c r="E495" i="85" s="1"/>
  <c r="F664" i="85"/>
  <c r="R664" i="85"/>
  <c r="M664" i="85"/>
  <c r="Z664" i="85"/>
  <c r="O664" i="85"/>
  <c r="S664" i="85"/>
  <c r="J656" i="85"/>
  <c r="H656" i="85"/>
  <c r="K648" i="85"/>
  <c r="X648" i="85"/>
  <c r="U667" i="84"/>
  <c r="G663" i="84"/>
  <c r="T663" i="84"/>
  <c r="W659" i="84"/>
  <c r="Q661" i="83"/>
  <c r="I657" i="83"/>
  <c r="K653" i="83"/>
  <c r="AB655" i="82"/>
  <c r="Y651" i="82"/>
  <c r="T653" i="81"/>
  <c r="U649" i="81"/>
  <c r="R649" i="81"/>
  <c r="U653" i="85"/>
  <c r="H656" i="84"/>
  <c r="Q660" i="82"/>
  <c r="U649" i="82"/>
  <c r="E663" i="81"/>
  <c r="Z663" i="81"/>
  <c r="S663" i="81"/>
  <c r="G663" i="81"/>
  <c r="AA663" i="81"/>
  <c r="I663" i="81"/>
  <c r="V663" i="81"/>
  <c r="M663" i="81"/>
  <c r="F663" i="81"/>
  <c r="N663" i="81"/>
  <c r="O663" i="81"/>
  <c r="K663" i="81"/>
  <c r="P663" i="81"/>
  <c r="T663" i="81"/>
  <c r="Y663" i="81"/>
  <c r="Q663" i="81"/>
  <c r="S651" i="86"/>
  <c r="L652" i="84"/>
  <c r="T349" i="84"/>
  <c r="I644" i="84"/>
  <c r="N644" i="84"/>
  <c r="S644" i="84"/>
  <c r="Q644" i="84"/>
  <c r="Y644" i="84"/>
  <c r="AB644" i="84"/>
  <c r="W644" i="84"/>
  <c r="E644" i="84"/>
  <c r="G644" i="84"/>
  <c r="T644" i="84"/>
  <c r="F644" i="84"/>
  <c r="AA644" i="84"/>
  <c r="P644" i="84"/>
  <c r="Z644" i="84"/>
  <c r="K644" i="84"/>
  <c r="T372" i="87"/>
  <c r="E498" i="87" s="1"/>
  <c r="E467" i="87" s="1"/>
  <c r="F498" i="87" s="1"/>
  <c r="X667" i="87"/>
  <c r="H667" i="87"/>
  <c r="F667" i="87"/>
  <c r="R667" i="87"/>
  <c r="Y667" i="87"/>
  <c r="K667" i="87"/>
  <c r="N667" i="87"/>
  <c r="E667" i="87"/>
  <c r="AA667" i="87"/>
  <c r="M667" i="87"/>
  <c r="W667" i="87"/>
  <c r="O667" i="87"/>
  <c r="Q667" i="87"/>
  <c r="U667" i="87"/>
  <c r="P667" i="87"/>
  <c r="R651" i="87"/>
  <c r="AA651" i="87"/>
  <c r="K651" i="87"/>
  <c r="Y651" i="87"/>
  <c r="O651" i="87"/>
  <c r="Q651" i="87"/>
  <c r="H651" i="87"/>
  <c r="V651" i="87"/>
  <c r="P651" i="87"/>
  <c r="M651" i="87"/>
  <c r="J651" i="87"/>
  <c r="AB651" i="87"/>
  <c r="E651" i="87"/>
  <c r="W651" i="87"/>
  <c r="F651" i="87"/>
  <c r="T651" i="87"/>
  <c r="M647" i="87"/>
  <c r="Y657" i="86"/>
  <c r="P657" i="86"/>
  <c r="P645" i="86"/>
  <c r="P654" i="84"/>
  <c r="J660" i="83"/>
  <c r="Z646" i="87"/>
  <c r="M665" i="87"/>
  <c r="T353" i="84"/>
  <c r="E479" i="84" s="1"/>
  <c r="E603" i="84" s="1"/>
  <c r="E748" i="84" s="1"/>
  <c r="K648" i="84"/>
  <c r="O648" i="84"/>
  <c r="X648" i="84"/>
  <c r="Z648" i="84"/>
  <c r="U648" i="84"/>
  <c r="G648" i="84"/>
  <c r="K656" i="85"/>
  <c r="S645" i="81"/>
  <c r="M645" i="81"/>
  <c r="O645" i="81"/>
  <c r="F645" i="81"/>
  <c r="T350" i="81"/>
  <c r="E476" i="81" s="1"/>
  <c r="E645" i="81"/>
  <c r="X645" i="81"/>
  <c r="Y645" i="81"/>
  <c r="G645" i="81"/>
  <c r="W645" i="81"/>
  <c r="P645" i="81"/>
  <c r="V645" i="81"/>
  <c r="J645" i="81"/>
  <c r="L645" i="81"/>
  <c r="H645" i="81"/>
  <c r="K645" i="81"/>
  <c r="Q651" i="81"/>
  <c r="T356" i="81"/>
  <c r="E482" i="81" s="1"/>
  <c r="AA651" i="81"/>
  <c r="O651" i="81"/>
  <c r="Y651" i="81"/>
  <c r="P651" i="81"/>
  <c r="F651" i="81"/>
  <c r="L651" i="81"/>
  <c r="R651" i="81"/>
  <c r="Z651" i="81"/>
  <c r="K651" i="81"/>
  <c r="AB651" i="81"/>
  <c r="J651" i="81"/>
  <c r="U651" i="81"/>
  <c r="V651" i="81"/>
  <c r="N651" i="81"/>
  <c r="V647" i="87"/>
  <c r="U356" i="73"/>
  <c r="B132" i="87"/>
  <c r="B347" i="87" s="1"/>
  <c r="B380" i="87" s="1"/>
  <c r="B411" i="87" s="1"/>
  <c r="B442" i="87" s="1"/>
  <c r="F664" i="84"/>
  <c r="V648" i="84"/>
  <c r="U371" i="73"/>
  <c r="U363" i="73"/>
  <c r="G664" i="84"/>
  <c r="R658" i="86"/>
  <c r="T373" i="85"/>
  <c r="E499" i="85" s="1"/>
  <c r="M668" i="85"/>
  <c r="K668" i="85"/>
  <c r="X668" i="85"/>
  <c r="G668" i="85"/>
  <c r="F668" i="85"/>
  <c r="AA668" i="85"/>
  <c r="Q656" i="85"/>
  <c r="AB645" i="81"/>
  <c r="L660" i="82"/>
  <c r="E663" i="87"/>
  <c r="F663" i="87"/>
  <c r="P663" i="87"/>
  <c r="O663" i="87"/>
  <c r="L663" i="87"/>
  <c r="J663" i="87"/>
  <c r="G663" i="87"/>
  <c r="W663" i="87"/>
  <c r="V663" i="87"/>
  <c r="AB663" i="87"/>
  <c r="Q663" i="87"/>
  <c r="H663" i="87"/>
  <c r="Y663" i="87"/>
  <c r="Z663" i="87"/>
  <c r="I663" i="87"/>
  <c r="X647" i="87"/>
  <c r="T348" i="85"/>
  <c r="R643" i="85"/>
  <c r="I643" i="85"/>
  <c r="K643" i="85"/>
  <c r="O643" i="85"/>
  <c r="S643" i="85"/>
  <c r="M643" i="85"/>
  <c r="L643" i="85"/>
  <c r="E643" i="85"/>
  <c r="Z643" i="85"/>
  <c r="V643" i="85"/>
  <c r="T643" i="85"/>
  <c r="G643" i="85"/>
  <c r="J643" i="85"/>
  <c r="F643" i="85"/>
  <c r="Q643" i="85"/>
  <c r="E654" i="84"/>
  <c r="AB644" i="86"/>
  <c r="N644" i="86"/>
  <c r="W644" i="86"/>
  <c r="M644" i="86"/>
  <c r="J644" i="86"/>
  <c r="U644" i="86"/>
  <c r="T349" i="86"/>
  <c r="E475" i="86" s="1"/>
  <c r="E444" i="86" s="1"/>
  <c r="F475" i="86" s="1"/>
  <c r="E644" i="86"/>
  <c r="H644" i="86"/>
  <c r="O644" i="86"/>
  <c r="Y644" i="86"/>
  <c r="F644" i="86"/>
  <c r="I644" i="86"/>
  <c r="Z644" i="86"/>
  <c r="L644" i="86"/>
  <c r="X644" i="86"/>
  <c r="V644" i="86"/>
  <c r="U666" i="83"/>
  <c r="H666" i="83"/>
  <c r="N666" i="83"/>
  <c r="T371" i="83"/>
  <c r="E497" i="83" s="1"/>
  <c r="P666" i="83"/>
  <c r="Y666" i="83"/>
  <c r="F666" i="83"/>
  <c r="J666" i="83"/>
  <c r="Z666" i="83"/>
  <c r="Q666" i="83"/>
  <c r="M666" i="83"/>
  <c r="G666" i="83"/>
  <c r="AB666" i="83"/>
  <c r="AA666" i="83"/>
  <c r="V666" i="83"/>
  <c r="R666" i="83"/>
  <c r="E666" i="83"/>
  <c r="O666" i="83"/>
  <c r="I666" i="83"/>
  <c r="X666" i="83"/>
  <c r="W666" i="83"/>
  <c r="I227" i="73"/>
  <c r="U373" i="73"/>
  <c r="U369" i="73"/>
  <c r="U365" i="73"/>
  <c r="U361" i="73"/>
  <c r="U357" i="73"/>
  <c r="U353" i="73"/>
  <c r="U349" i="73"/>
  <c r="T352" i="81"/>
  <c r="E478" i="81" s="1"/>
  <c r="E602" i="81" s="1"/>
  <c r="J647" i="81"/>
  <c r="L647" i="81"/>
  <c r="X664" i="84"/>
  <c r="W664" i="84"/>
  <c r="Q648" i="84"/>
  <c r="P648" i="84"/>
  <c r="N648" i="84"/>
  <c r="T355" i="83"/>
  <c r="E481" i="83" s="1"/>
  <c r="Y650" i="83"/>
  <c r="T650" i="83"/>
  <c r="S650" i="83"/>
  <c r="J650" i="83"/>
  <c r="Q650" i="83"/>
  <c r="U650" i="83"/>
  <c r="X652" i="82"/>
  <c r="J652" i="82"/>
  <c r="L650" i="81"/>
  <c r="P650" i="81"/>
  <c r="H650" i="81"/>
  <c r="AB650" i="81"/>
  <c r="T650" i="81"/>
  <c r="E650" i="81"/>
  <c r="N668" i="87"/>
  <c r="G668" i="87"/>
  <c r="H656" i="87"/>
  <c r="M656" i="87"/>
  <c r="R656" i="87"/>
  <c r="F648" i="87"/>
  <c r="N648" i="87"/>
  <c r="X648" i="87"/>
  <c r="S648" i="87"/>
  <c r="P648" i="87"/>
  <c r="Z648" i="87"/>
  <c r="T353" i="87"/>
  <c r="E479" i="87" s="1"/>
  <c r="E603" i="87" s="1"/>
  <c r="L658" i="86"/>
  <c r="Z658" i="86"/>
  <c r="K658" i="86"/>
  <c r="M646" i="86"/>
  <c r="P646" i="86"/>
  <c r="F646" i="86"/>
  <c r="E668" i="85"/>
  <c r="Z668" i="85"/>
  <c r="W656" i="85"/>
  <c r="L656" i="85"/>
  <c r="J663" i="84"/>
  <c r="Z663" i="84"/>
  <c r="T356" i="84"/>
  <c r="E482" i="84" s="1"/>
  <c r="H651" i="84"/>
  <c r="I651" i="84"/>
  <c r="E651" i="84"/>
  <c r="F651" i="84"/>
  <c r="M651" i="84"/>
  <c r="Q651" i="84"/>
  <c r="L651" i="84"/>
  <c r="P651" i="84"/>
  <c r="Y651" i="84"/>
  <c r="W651" i="84"/>
  <c r="N651" i="84"/>
  <c r="S651" i="84"/>
  <c r="O651" i="84"/>
  <c r="K651" i="84"/>
  <c r="J651" i="84"/>
  <c r="R651" i="84"/>
  <c r="T661" i="83"/>
  <c r="Z661" i="83"/>
  <c r="T360" i="82"/>
  <c r="E486" i="82" s="1"/>
  <c r="F655" i="82"/>
  <c r="G655" i="82"/>
  <c r="O655" i="82"/>
  <c r="I655" i="82"/>
  <c r="K655" i="82"/>
  <c r="L655" i="82"/>
  <c r="H655" i="82"/>
  <c r="P655" i="82"/>
  <c r="N655" i="82"/>
  <c r="AA655" i="82"/>
  <c r="X655" i="82"/>
  <c r="Z655" i="82"/>
  <c r="Q655" i="82"/>
  <c r="R655" i="82"/>
  <c r="U655" i="82"/>
  <c r="R651" i="82"/>
  <c r="T352" i="82"/>
  <c r="E478" i="82" s="1"/>
  <c r="X647" i="82"/>
  <c r="Y647" i="82"/>
  <c r="J647" i="82"/>
  <c r="AB647" i="82"/>
  <c r="Z647" i="82"/>
  <c r="AA647" i="82"/>
  <c r="F647" i="82"/>
  <c r="O647" i="82"/>
  <c r="Q647" i="82"/>
  <c r="P647" i="82"/>
  <c r="V647" i="82"/>
  <c r="S647" i="82"/>
  <c r="N647" i="82"/>
  <c r="M647" i="82"/>
  <c r="W647" i="82"/>
  <c r="R645" i="81"/>
  <c r="I645" i="81"/>
  <c r="T361" i="84"/>
  <c r="E487" i="84" s="1"/>
  <c r="X656" i="84"/>
  <c r="O656" i="84"/>
  <c r="I656" i="84"/>
  <c r="Y656" i="84"/>
  <c r="M656" i="84"/>
  <c r="V656" i="84"/>
  <c r="Z656" i="84"/>
  <c r="K656" i="84"/>
  <c r="E656" i="84"/>
  <c r="F656" i="84"/>
  <c r="J656" i="84"/>
  <c r="AA656" i="84"/>
  <c r="U656" i="84"/>
  <c r="Q656" i="84"/>
  <c r="P656" i="84"/>
  <c r="T660" i="82"/>
  <c r="G651" i="81"/>
  <c r="S651" i="81"/>
  <c r="T368" i="87"/>
  <c r="E494" i="87" s="1"/>
  <c r="E463" i="87" s="1"/>
  <c r="F494" i="87" s="1"/>
  <c r="S663" i="87"/>
  <c r="I647" i="87"/>
  <c r="G647" i="87"/>
  <c r="S657" i="86"/>
  <c r="T350" i="86"/>
  <c r="E476" i="86" s="1"/>
  <c r="O645" i="86"/>
  <c r="X645" i="86"/>
  <c r="S645" i="86"/>
  <c r="V645" i="86"/>
  <c r="Y645" i="86"/>
  <c r="G645" i="86"/>
  <c r="T645" i="86"/>
  <c r="I645" i="86"/>
  <c r="E645" i="86"/>
  <c r="Z645" i="86"/>
  <c r="U645" i="86"/>
  <c r="M645" i="86"/>
  <c r="R645" i="86"/>
  <c r="H645" i="86"/>
  <c r="F645" i="86"/>
  <c r="Y643" i="85"/>
  <c r="O654" i="84"/>
  <c r="T359" i="82"/>
  <c r="E485" i="82" s="1"/>
  <c r="H654" i="82"/>
  <c r="P654" i="82"/>
  <c r="M654" i="82"/>
  <c r="Z654" i="82"/>
  <c r="N654" i="82"/>
  <c r="Q654" i="82"/>
  <c r="T654" i="82"/>
  <c r="AA654" i="82"/>
  <c r="E654" i="82"/>
  <c r="O654" i="82"/>
  <c r="U654" i="82"/>
  <c r="K654" i="82"/>
  <c r="G654" i="82"/>
  <c r="J654" i="82"/>
  <c r="V654" i="82"/>
  <c r="L654" i="82"/>
  <c r="L656" i="81"/>
  <c r="I656" i="81"/>
  <c r="G656" i="81"/>
  <c r="AA656" i="81"/>
  <c r="W656" i="81"/>
  <c r="F656" i="81"/>
  <c r="P656" i="81"/>
  <c r="M656" i="81"/>
  <c r="T656" i="81"/>
  <c r="E656" i="81"/>
  <c r="Y656" i="81"/>
  <c r="O656" i="81"/>
  <c r="X656" i="81"/>
  <c r="Z656" i="81"/>
  <c r="AB656" i="81"/>
  <c r="V656" i="81"/>
  <c r="H656" i="81"/>
  <c r="U646" i="87"/>
  <c r="S644" i="86"/>
  <c r="T362" i="84"/>
  <c r="E488" i="84" s="1"/>
  <c r="E457" i="84" s="1"/>
  <c r="F488" i="84" s="1"/>
  <c r="L657" i="84"/>
  <c r="AB657" i="84"/>
  <c r="W657" i="84"/>
  <c r="X657" i="84"/>
  <c r="U657" i="84"/>
  <c r="V657" i="84"/>
  <c r="P657" i="84"/>
  <c r="Z657" i="84"/>
  <c r="N657" i="84"/>
  <c r="O657" i="84"/>
  <c r="T657" i="84"/>
  <c r="M657" i="84"/>
  <c r="I657" i="84"/>
  <c r="J657" i="84"/>
  <c r="AA657" i="84"/>
  <c r="F657" i="84"/>
  <c r="E657" i="84"/>
  <c r="Q657" i="84"/>
  <c r="Y657" i="84"/>
  <c r="S657" i="84"/>
  <c r="AB665" i="87"/>
  <c r="S666" i="83"/>
  <c r="S649" i="85"/>
  <c r="O666" i="81"/>
  <c r="X654" i="86"/>
  <c r="U652" i="85"/>
  <c r="T644" i="85"/>
  <c r="AB644" i="85"/>
  <c r="N644" i="85"/>
  <c r="T647" i="84"/>
  <c r="J647" i="84"/>
  <c r="P647" i="84"/>
  <c r="L643" i="84"/>
  <c r="X643" i="84"/>
  <c r="G643" i="84"/>
  <c r="P665" i="83"/>
  <c r="X665" i="83"/>
  <c r="AB665" i="83"/>
  <c r="T645" i="83"/>
  <c r="G645" i="83"/>
  <c r="T350" i="83"/>
  <c r="E476" i="83" s="1"/>
  <c r="E600" i="83" s="1"/>
  <c r="I667" i="82"/>
  <c r="W663" i="82"/>
  <c r="Q663" i="82"/>
  <c r="L663" i="82"/>
  <c r="V659" i="82"/>
  <c r="M659" i="82"/>
  <c r="Z659" i="82"/>
  <c r="R661" i="81"/>
  <c r="I661" i="81"/>
  <c r="X661" i="81"/>
  <c r="S657" i="81"/>
  <c r="H657" i="81"/>
  <c r="U657" i="81"/>
  <c r="U643" i="86"/>
  <c r="P643" i="86"/>
  <c r="K643" i="86"/>
  <c r="F658" i="81"/>
  <c r="E658" i="81"/>
  <c r="N658" i="81"/>
  <c r="T651" i="83"/>
  <c r="P651" i="83"/>
  <c r="X651" i="83"/>
  <c r="F661" i="82"/>
  <c r="I661" i="82"/>
  <c r="K661" i="82"/>
  <c r="S667" i="86"/>
  <c r="V667" i="86"/>
  <c r="R667" i="86"/>
  <c r="U645" i="85"/>
  <c r="H645" i="85"/>
  <c r="T645" i="85"/>
  <c r="AA668" i="84"/>
  <c r="O668" i="84"/>
  <c r="U668" i="84"/>
  <c r="AA658" i="83"/>
  <c r="E658" i="83"/>
  <c r="J658" i="83"/>
  <c r="N656" i="82"/>
  <c r="AB656" i="82"/>
  <c r="J656" i="82"/>
  <c r="J662" i="81"/>
  <c r="Z662" i="81"/>
  <c r="Q662" i="81"/>
  <c r="Y646" i="81"/>
  <c r="T646" i="81"/>
  <c r="K646" i="81"/>
  <c r="T364" i="87"/>
  <c r="E490" i="87" s="1"/>
  <c r="E459" i="87" s="1"/>
  <c r="F490" i="87" s="1"/>
  <c r="E659" i="87"/>
  <c r="P659" i="87"/>
  <c r="N659" i="87"/>
  <c r="H655" i="87"/>
  <c r="P655" i="87"/>
  <c r="AA655" i="87"/>
  <c r="V665" i="86"/>
  <c r="M665" i="86"/>
  <c r="Q665" i="86"/>
  <c r="V661" i="86"/>
  <c r="L653" i="86"/>
  <c r="G653" i="86"/>
  <c r="R653" i="86"/>
  <c r="Y649" i="86"/>
  <c r="R649" i="86"/>
  <c r="L649" i="86"/>
  <c r="W667" i="85"/>
  <c r="F667" i="85"/>
  <c r="Q667" i="85"/>
  <c r="G659" i="85"/>
  <c r="K659" i="85"/>
  <c r="Y659" i="85"/>
  <c r="N651" i="85"/>
  <c r="T651" i="85"/>
  <c r="Y651" i="85"/>
  <c r="S647" i="85"/>
  <c r="Q647" i="85"/>
  <c r="K647" i="85"/>
  <c r="T367" i="84"/>
  <c r="E493" i="84" s="1"/>
  <c r="E617" i="84" s="1"/>
  <c r="H662" i="84"/>
  <c r="Y662" i="84"/>
  <c r="P662" i="84"/>
  <c r="S662" i="84"/>
  <c r="M662" i="84"/>
  <c r="Z662" i="84"/>
  <c r="P650" i="84"/>
  <c r="Z650" i="84"/>
  <c r="Q668" i="83"/>
  <c r="H668" i="83"/>
  <c r="AA656" i="83"/>
  <c r="Y656" i="83"/>
  <c r="T357" i="83"/>
  <c r="M652" i="83"/>
  <c r="AB652" i="83"/>
  <c r="F652" i="83"/>
  <c r="X652" i="83"/>
  <c r="Q652" i="83"/>
  <c r="H652" i="83"/>
  <c r="K666" i="82"/>
  <c r="M666" i="82"/>
  <c r="Z666" i="82"/>
  <c r="G658" i="82"/>
  <c r="Z658" i="82"/>
  <c r="U646" i="82"/>
  <c r="S646" i="82"/>
  <c r="V664" i="81"/>
  <c r="M664" i="81"/>
  <c r="Z664" i="81"/>
  <c r="W664" i="81"/>
  <c r="P664" i="81"/>
  <c r="T664" i="81"/>
  <c r="AB664" i="81"/>
  <c r="L660" i="81"/>
  <c r="Q660" i="81"/>
  <c r="O662" i="87"/>
  <c r="P662" i="87"/>
  <c r="E662" i="87"/>
  <c r="I662" i="87"/>
  <c r="U662" i="87"/>
  <c r="AA662" i="87"/>
  <c r="W662" i="87"/>
  <c r="M654" i="87"/>
  <c r="K654" i="87"/>
  <c r="N664" i="86"/>
  <c r="P664" i="86"/>
  <c r="R652" i="86"/>
  <c r="E652" i="86"/>
  <c r="O661" i="84"/>
  <c r="H665" i="82"/>
  <c r="M646" i="83"/>
  <c r="T351" i="83"/>
  <c r="E477" i="83" s="1"/>
  <c r="E446" i="83" s="1"/>
  <c r="AA646" i="83"/>
  <c r="AB646" i="83"/>
  <c r="J646" i="83"/>
  <c r="E646" i="83"/>
  <c r="G646" i="83"/>
  <c r="Q646" i="83"/>
  <c r="Z646" i="83"/>
  <c r="K646" i="83"/>
  <c r="L646" i="83"/>
  <c r="P646" i="83"/>
  <c r="X646" i="83"/>
  <c r="U646" i="83"/>
  <c r="O646" i="83"/>
  <c r="I646" i="83"/>
  <c r="N658" i="87"/>
  <c r="AB658" i="87"/>
  <c r="O658" i="87"/>
  <c r="T658" i="87"/>
  <c r="Z658" i="87"/>
  <c r="I658" i="87"/>
  <c r="H658" i="87"/>
  <c r="Y658" i="87"/>
  <c r="U658" i="87"/>
  <c r="F658" i="87"/>
  <c r="V658" i="87"/>
  <c r="Q658" i="87"/>
  <c r="G658" i="87"/>
  <c r="K658" i="87"/>
  <c r="L658" i="87"/>
  <c r="AA650" i="85"/>
  <c r="H665" i="84"/>
  <c r="H643" i="83"/>
  <c r="I645" i="82"/>
  <c r="E655" i="81"/>
  <c r="V663" i="82"/>
  <c r="I663" i="82"/>
  <c r="N663" i="82"/>
  <c r="W659" i="82"/>
  <c r="X659" i="82"/>
  <c r="G659" i="82"/>
  <c r="Z661" i="81"/>
  <c r="U661" i="81"/>
  <c r="T366" i="81"/>
  <c r="E492" i="81" s="1"/>
  <c r="E616" i="81" s="1"/>
  <c r="AA657" i="81"/>
  <c r="Y657" i="81"/>
  <c r="X657" i="81"/>
  <c r="Y643" i="86"/>
  <c r="I643" i="86"/>
  <c r="T643" i="86"/>
  <c r="L651" i="83"/>
  <c r="E651" i="83"/>
  <c r="G651" i="83"/>
  <c r="X661" i="82"/>
  <c r="T661" i="82"/>
  <c r="E661" i="82"/>
  <c r="P645" i="85"/>
  <c r="I645" i="85"/>
  <c r="R645" i="85"/>
  <c r="L668" i="84"/>
  <c r="M668" i="84"/>
  <c r="G668" i="84"/>
  <c r="P658" i="83"/>
  <c r="R646" i="81"/>
  <c r="H646" i="81"/>
  <c r="AB646" i="81"/>
  <c r="U655" i="87"/>
  <c r="I655" i="87"/>
  <c r="O655" i="87"/>
  <c r="M653" i="86"/>
  <c r="O653" i="86"/>
  <c r="S653" i="86"/>
  <c r="P649" i="86"/>
  <c r="U667" i="85"/>
  <c r="O667" i="85"/>
  <c r="G667" i="85"/>
  <c r="J651" i="85"/>
  <c r="O651" i="85"/>
  <c r="S651" i="85"/>
  <c r="Y647" i="85"/>
  <c r="L647" i="85"/>
  <c r="P647" i="85"/>
  <c r="T355" i="84"/>
  <c r="J650" i="84"/>
  <c r="Q650" i="84"/>
  <c r="R650" i="84"/>
  <c r="M650" i="84"/>
  <c r="S650" i="84"/>
  <c r="N650" i="84"/>
  <c r="Y668" i="83"/>
  <c r="O668" i="83"/>
  <c r="S656" i="83"/>
  <c r="X656" i="83"/>
  <c r="S666" i="82"/>
  <c r="AB666" i="82"/>
  <c r="X658" i="82"/>
  <c r="P658" i="82"/>
  <c r="T351" i="82"/>
  <c r="E477" i="82" s="1"/>
  <c r="M646" i="82"/>
  <c r="T646" i="82"/>
  <c r="O660" i="81"/>
  <c r="Z660" i="81"/>
  <c r="G660" i="81"/>
  <c r="L654" i="87"/>
  <c r="F654" i="87"/>
  <c r="X654" i="87"/>
  <c r="T369" i="86"/>
  <c r="E495" i="86" s="1"/>
  <c r="E464" i="86" s="1"/>
  <c r="F495" i="86" s="1"/>
  <c r="E664" i="86"/>
  <c r="Z664" i="86"/>
  <c r="L664" i="86"/>
  <c r="W664" i="86"/>
  <c r="X664" i="86"/>
  <c r="Q664" i="86"/>
  <c r="U652" i="86"/>
  <c r="F652" i="86"/>
  <c r="G661" i="84"/>
  <c r="S665" i="82"/>
  <c r="T355" i="85"/>
  <c r="E481" i="85" s="1"/>
  <c r="G650" i="85"/>
  <c r="Q650" i="85"/>
  <c r="Z650" i="85"/>
  <c r="W650" i="85"/>
  <c r="O650" i="85"/>
  <c r="L650" i="85"/>
  <c r="U650" i="85"/>
  <c r="Y650" i="85"/>
  <c r="E650" i="85"/>
  <c r="S650" i="85"/>
  <c r="T650" i="85"/>
  <c r="N650" i="85"/>
  <c r="I650" i="85"/>
  <c r="J650" i="85"/>
  <c r="X650" i="85"/>
  <c r="F665" i="84"/>
  <c r="Q643" i="83"/>
  <c r="F643" i="83"/>
  <c r="J643" i="83"/>
  <c r="T348" i="83"/>
  <c r="E474" i="83" s="1"/>
  <c r="E598" i="83" s="1"/>
  <c r="O643" i="83"/>
  <c r="G643" i="83"/>
  <c r="U643" i="83"/>
  <c r="V643" i="83"/>
  <c r="X643" i="83"/>
  <c r="T643" i="83"/>
  <c r="I643" i="83"/>
  <c r="M643" i="83"/>
  <c r="Y643" i="83"/>
  <c r="Z643" i="83"/>
  <c r="AB643" i="83"/>
  <c r="R643" i="83"/>
  <c r="W645" i="82"/>
  <c r="Y655" i="81"/>
  <c r="Z644" i="85"/>
  <c r="S644" i="85"/>
  <c r="J644" i="85"/>
  <c r="S643" i="84"/>
  <c r="L665" i="83"/>
  <c r="S665" i="83"/>
  <c r="AA645" i="83"/>
  <c r="Z645" i="83"/>
  <c r="L645" i="83"/>
  <c r="F663" i="82"/>
  <c r="Z663" i="82"/>
  <c r="E663" i="82"/>
  <c r="P659" i="82"/>
  <c r="F659" i="82"/>
  <c r="I659" i="82"/>
  <c r="M661" i="81"/>
  <c r="T661" i="81"/>
  <c r="L661" i="81"/>
  <c r="O657" i="81"/>
  <c r="Q657" i="81"/>
  <c r="P657" i="81"/>
  <c r="N643" i="86"/>
  <c r="J643" i="86"/>
  <c r="Q658" i="81"/>
  <c r="J658" i="81"/>
  <c r="Z658" i="81"/>
  <c r="T356" i="83"/>
  <c r="E482" i="83" s="1"/>
  <c r="E606" i="83" s="1"/>
  <c r="S651" i="83"/>
  <c r="W651" i="83"/>
  <c r="AA661" i="82"/>
  <c r="N661" i="82"/>
  <c r="O661" i="82"/>
  <c r="AB667" i="86"/>
  <c r="N667" i="86"/>
  <c r="Y667" i="86"/>
  <c r="S645" i="85"/>
  <c r="E645" i="85"/>
  <c r="K645" i="85"/>
  <c r="N668" i="84"/>
  <c r="Y668" i="84"/>
  <c r="AB668" i="84"/>
  <c r="T658" i="83"/>
  <c r="X658" i="83"/>
  <c r="U658" i="83"/>
  <c r="F656" i="82"/>
  <c r="K656" i="82"/>
  <c r="S656" i="82"/>
  <c r="G662" i="81"/>
  <c r="N662" i="81"/>
  <c r="AB662" i="81"/>
  <c r="L646" i="81"/>
  <c r="J646" i="81"/>
  <c r="AA646" i="81"/>
  <c r="G659" i="87"/>
  <c r="J659" i="87"/>
  <c r="T360" i="87"/>
  <c r="E486" i="87" s="1"/>
  <c r="E455" i="87" s="1"/>
  <c r="F486" i="87" s="1"/>
  <c r="J655" i="87"/>
  <c r="Z655" i="87"/>
  <c r="J665" i="86"/>
  <c r="O665" i="86"/>
  <c r="X665" i="86"/>
  <c r="T653" i="86"/>
  <c r="Y653" i="86"/>
  <c r="V653" i="86"/>
  <c r="S649" i="86"/>
  <c r="AA649" i="86"/>
  <c r="M649" i="86"/>
  <c r="P667" i="85"/>
  <c r="V667" i="85"/>
  <c r="E667" i="85"/>
  <c r="AA659" i="85"/>
  <c r="Z659" i="85"/>
  <c r="Q659" i="85"/>
  <c r="W651" i="85"/>
  <c r="Z651" i="85"/>
  <c r="F651" i="85"/>
  <c r="E647" i="85"/>
  <c r="F647" i="85"/>
  <c r="AB647" i="85"/>
  <c r="Q662" i="84"/>
  <c r="T363" i="84"/>
  <c r="E489" i="84" s="1"/>
  <c r="E613" i="84" s="1"/>
  <c r="G658" i="84"/>
  <c r="Y658" i="84"/>
  <c r="X658" i="84"/>
  <c r="K658" i="84"/>
  <c r="U658" i="84"/>
  <c r="N658" i="84"/>
  <c r="AB650" i="84"/>
  <c r="F650" i="84"/>
  <c r="E668" i="83"/>
  <c r="K656" i="83"/>
  <c r="Q656" i="83"/>
  <c r="Z652" i="83"/>
  <c r="R652" i="83"/>
  <c r="U648" i="83"/>
  <c r="R648" i="83"/>
  <c r="N648" i="83"/>
  <c r="S648" i="83"/>
  <c r="W648" i="83"/>
  <c r="Y648" i="83"/>
  <c r="T349" i="83"/>
  <c r="E475" i="83" s="1"/>
  <c r="E444" i="83" s="1"/>
  <c r="F475" i="83" s="1"/>
  <c r="E644" i="83"/>
  <c r="J644" i="83"/>
  <c r="I644" i="83"/>
  <c r="U644" i="83"/>
  <c r="K644" i="83"/>
  <c r="O644" i="83"/>
  <c r="H644" i="83"/>
  <c r="G644" i="83"/>
  <c r="Y666" i="82"/>
  <c r="N658" i="82"/>
  <c r="W658" i="82"/>
  <c r="E646" i="82"/>
  <c r="Y646" i="82"/>
  <c r="N664" i="81"/>
  <c r="S664" i="81"/>
  <c r="T365" i="81"/>
  <c r="E491" i="81" s="1"/>
  <c r="E660" i="81"/>
  <c r="L652" i="81"/>
  <c r="U652" i="81"/>
  <c r="O652" i="81"/>
  <c r="Q652" i="81"/>
  <c r="AA652" i="81"/>
  <c r="E652" i="81"/>
  <c r="T357" i="81"/>
  <c r="E483" i="81" s="1"/>
  <c r="I654" i="87"/>
  <c r="G654" i="87"/>
  <c r="J664" i="86"/>
  <c r="U664" i="86"/>
  <c r="Q652" i="86"/>
  <c r="L652" i="86"/>
  <c r="V652" i="86"/>
  <c r="K646" i="85"/>
  <c r="V646" i="85"/>
  <c r="I646" i="85"/>
  <c r="T351" i="85"/>
  <c r="E477" i="85" s="1"/>
  <c r="E446" i="85" s="1"/>
  <c r="U646" i="85"/>
  <c r="J646" i="85"/>
  <c r="N646" i="85"/>
  <c r="P646" i="85"/>
  <c r="G646" i="85"/>
  <c r="S646" i="85"/>
  <c r="Z646" i="85"/>
  <c r="F646" i="85"/>
  <c r="W646" i="85"/>
  <c r="H646" i="85"/>
  <c r="M646" i="85"/>
  <c r="X646" i="85"/>
  <c r="Y661" i="84"/>
  <c r="Z665" i="82"/>
  <c r="T369" i="82"/>
  <c r="E495" i="82" s="1"/>
  <c r="E464" i="82" s="1"/>
  <c r="F495" i="82" s="1"/>
  <c r="O664" i="82"/>
  <c r="M664" i="82"/>
  <c r="X664" i="82"/>
  <c r="K664" i="82"/>
  <c r="L664" i="82"/>
  <c r="W664" i="82"/>
  <c r="Q664" i="82"/>
  <c r="N664" i="82"/>
  <c r="U664" i="82"/>
  <c r="I664" i="82"/>
  <c r="E664" i="82"/>
  <c r="P664" i="82"/>
  <c r="R664" i="82"/>
  <c r="F664" i="82"/>
  <c r="V664" i="82"/>
  <c r="I650" i="87"/>
  <c r="M650" i="87"/>
  <c r="S650" i="87"/>
  <c r="O650" i="87"/>
  <c r="V650" i="87"/>
  <c r="AB650" i="87"/>
  <c r="E650" i="87"/>
  <c r="J650" i="87"/>
  <c r="K650" i="87"/>
  <c r="T355" i="87"/>
  <c r="E481" i="87" s="1"/>
  <c r="U650" i="87"/>
  <c r="Z650" i="87"/>
  <c r="X650" i="87"/>
  <c r="N650" i="87"/>
  <c r="G650" i="87"/>
  <c r="Q650" i="87"/>
  <c r="F650" i="85"/>
  <c r="S665" i="84"/>
  <c r="P643" i="83"/>
  <c r="G645" i="82"/>
  <c r="U655" i="81"/>
  <c r="V644" i="85"/>
  <c r="J659" i="82"/>
  <c r="Y659" i="82"/>
  <c r="K659" i="82"/>
  <c r="V657" i="81"/>
  <c r="K657" i="81"/>
  <c r="I657" i="81"/>
  <c r="L661" i="82"/>
  <c r="U661" i="82"/>
  <c r="S661" i="82"/>
  <c r="X668" i="84"/>
  <c r="Z668" i="84"/>
  <c r="R668" i="84"/>
  <c r="W646" i="81"/>
  <c r="Z646" i="81"/>
  <c r="Q646" i="81"/>
  <c r="X653" i="86"/>
  <c r="N653" i="86"/>
  <c r="Z653" i="86"/>
  <c r="K667" i="85"/>
  <c r="Y667" i="85"/>
  <c r="N647" i="85"/>
  <c r="J660" i="81"/>
  <c r="F660" i="81"/>
  <c r="AA660" i="81"/>
  <c r="Y660" i="81"/>
  <c r="M660" i="81"/>
  <c r="P660" i="81"/>
  <c r="H660" i="81"/>
  <c r="E654" i="87"/>
  <c r="P654" i="87"/>
  <c r="T654" i="87"/>
  <c r="S654" i="87"/>
  <c r="Q654" i="87"/>
  <c r="J654" i="87"/>
  <c r="AB654" i="87"/>
  <c r="O652" i="86"/>
  <c r="N652" i="86"/>
  <c r="V661" i="84"/>
  <c r="T370" i="82"/>
  <c r="E496" i="82" s="1"/>
  <c r="E620" i="82" s="1"/>
  <c r="F665" i="82"/>
  <c r="I665" i="82"/>
  <c r="G665" i="82"/>
  <c r="M665" i="82"/>
  <c r="R665" i="82"/>
  <c r="AB665" i="82"/>
  <c r="O665" i="82"/>
  <c r="W665" i="82"/>
  <c r="N665" i="82"/>
  <c r="AA665" i="82"/>
  <c r="X665" i="82"/>
  <c r="Y665" i="82"/>
  <c r="U665" i="82"/>
  <c r="V665" i="82"/>
  <c r="E665" i="82"/>
  <c r="T370" i="84"/>
  <c r="E496" i="84" s="1"/>
  <c r="I665" i="84"/>
  <c r="W665" i="84"/>
  <c r="AA665" i="84"/>
  <c r="P665" i="84"/>
  <c r="U665" i="84"/>
  <c r="L665" i="84"/>
  <c r="M665" i="84"/>
  <c r="Z665" i="84"/>
  <c r="Q665" i="84"/>
  <c r="E665" i="84"/>
  <c r="G665" i="84"/>
  <c r="R665" i="84"/>
  <c r="AB665" i="84"/>
  <c r="Y665" i="84"/>
  <c r="J665" i="84"/>
  <c r="T350" i="82"/>
  <c r="E476" i="82" s="1"/>
  <c r="L645" i="82"/>
  <c r="S645" i="82"/>
  <c r="X645" i="82"/>
  <c r="Q645" i="82"/>
  <c r="AB645" i="82"/>
  <c r="V645" i="82"/>
  <c r="H645" i="82"/>
  <c r="R645" i="82"/>
  <c r="K645" i="82"/>
  <c r="U645" i="82"/>
  <c r="N645" i="82"/>
  <c r="O645" i="82"/>
  <c r="Z645" i="82"/>
  <c r="Y645" i="82"/>
  <c r="E645" i="82"/>
  <c r="T373" i="83"/>
  <c r="E499" i="83" s="1"/>
  <c r="F668" i="83"/>
  <c r="X668" i="83"/>
  <c r="K668" i="83"/>
  <c r="I668" i="83"/>
  <c r="Z668" i="83"/>
  <c r="J668" i="83"/>
  <c r="T361" i="83"/>
  <c r="E487" i="83" s="1"/>
  <c r="L656" i="83"/>
  <c r="F656" i="83"/>
  <c r="Z656" i="83"/>
  <c r="E656" i="83"/>
  <c r="U656" i="83"/>
  <c r="W656" i="83"/>
  <c r="T371" i="82"/>
  <c r="E497" i="82" s="1"/>
  <c r="E621" i="82" s="1"/>
  <c r="J666" i="82"/>
  <c r="I666" i="82"/>
  <c r="W666" i="82"/>
  <c r="H666" i="82"/>
  <c r="N666" i="82"/>
  <c r="U666" i="82"/>
  <c r="T666" i="82"/>
  <c r="T363" i="82"/>
  <c r="E489" i="82" s="1"/>
  <c r="E613" i="82" s="1"/>
  <c r="L658" i="82"/>
  <c r="F658" i="82"/>
  <c r="Y658" i="82"/>
  <c r="I658" i="82"/>
  <c r="E658" i="82"/>
  <c r="V658" i="82"/>
  <c r="Q646" i="82"/>
  <c r="O646" i="82"/>
  <c r="R646" i="82"/>
  <c r="K646" i="82"/>
  <c r="J646" i="82"/>
  <c r="N646" i="82"/>
  <c r="W660" i="81"/>
  <c r="N660" i="81"/>
  <c r="R660" i="81"/>
  <c r="T357" i="86"/>
  <c r="E483" i="86" s="1"/>
  <c r="E452" i="86" s="1"/>
  <c r="F483" i="86" s="1"/>
  <c r="H652" i="86"/>
  <c r="K652" i="86"/>
  <c r="AA652" i="86"/>
  <c r="Z652" i="86"/>
  <c r="AB652" i="86"/>
  <c r="G652" i="86"/>
  <c r="T366" i="84"/>
  <c r="E492" i="84" s="1"/>
  <c r="N661" i="84"/>
  <c r="K661" i="84"/>
  <c r="U661" i="84"/>
  <c r="H661" i="84"/>
  <c r="Z661" i="84"/>
  <c r="F661" i="84"/>
  <c r="E661" i="84"/>
  <c r="L661" i="84"/>
  <c r="S661" i="84"/>
  <c r="J661" i="84"/>
  <c r="W661" i="84"/>
  <c r="X661" i="84"/>
  <c r="AB661" i="84"/>
  <c r="I661" i="84"/>
  <c r="T661" i="84"/>
  <c r="V665" i="84"/>
  <c r="P655" i="81"/>
  <c r="M655" i="81"/>
  <c r="W655" i="81"/>
  <c r="K655" i="81"/>
  <c r="V655" i="81"/>
  <c r="R655" i="81"/>
  <c r="O655" i="81"/>
  <c r="J655" i="81"/>
  <c r="Z655" i="81"/>
  <c r="H655" i="81"/>
  <c r="N655" i="81"/>
  <c r="Q655" i="81"/>
  <c r="T360" i="81"/>
  <c r="E486" i="81" s="1"/>
  <c r="E610" i="81" s="1"/>
  <c r="F655" i="81"/>
  <c r="G655" i="81"/>
  <c r="AB655" i="81"/>
  <c r="Q666" i="84"/>
  <c r="U664" i="83"/>
  <c r="G667" i="83"/>
  <c r="L667" i="83"/>
  <c r="E667" i="83"/>
  <c r="Q659" i="83"/>
  <c r="AB659" i="83"/>
  <c r="L659" i="83"/>
  <c r="R647" i="83"/>
  <c r="W647" i="83"/>
  <c r="H647" i="83"/>
  <c r="G665" i="85"/>
  <c r="AB665" i="85"/>
  <c r="L665" i="85"/>
  <c r="W660" i="84"/>
  <c r="AA660" i="84"/>
  <c r="M660" i="84"/>
  <c r="O666" i="87"/>
  <c r="K666" i="87"/>
  <c r="M666" i="87"/>
  <c r="AA660" i="86"/>
  <c r="L660" i="86"/>
  <c r="M660" i="86"/>
  <c r="N656" i="86"/>
  <c r="X648" i="86"/>
  <c r="AB648" i="86"/>
  <c r="F648" i="86"/>
  <c r="W662" i="85"/>
  <c r="S662" i="85"/>
  <c r="Y662" i="85"/>
  <c r="X645" i="84"/>
  <c r="Y645" i="84"/>
  <c r="G645" i="84"/>
  <c r="W663" i="83"/>
  <c r="E655" i="83"/>
  <c r="X655" i="83"/>
  <c r="Y655" i="83"/>
  <c r="W655" i="86"/>
  <c r="T655" i="86"/>
  <c r="P655" i="86"/>
  <c r="Y661" i="85"/>
  <c r="J661" i="85"/>
  <c r="F661" i="85"/>
  <c r="J659" i="83"/>
  <c r="M659" i="83"/>
  <c r="S659" i="83"/>
  <c r="T647" i="83"/>
  <c r="E647" i="83"/>
  <c r="I647" i="83"/>
  <c r="T660" i="84"/>
  <c r="P660" i="84"/>
  <c r="O660" i="84"/>
  <c r="F666" i="87"/>
  <c r="R666" i="87"/>
  <c r="Z666" i="87"/>
  <c r="E648" i="86"/>
  <c r="M648" i="86"/>
  <c r="G648" i="86"/>
  <c r="K662" i="85"/>
  <c r="U662" i="85"/>
  <c r="T662" i="85"/>
  <c r="G655" i="83"/>
  <c r="U655" i="83"/>
  <c r="O655" i="83"/>
  <c r="X655" i="86"/>
  <c r="Z655" i="86"/>
  <c r="I655" i="86"/>
  <c r="W661" i="85"/>
  <c r="H661" i="85"/>
  <c r="S661" i="85"/>
  <c r="F654" i="85"/>
  <c r="H667" i="83"/>
  <c r="U667" i="83"/>
  <c r="N667" i="83"/>
  <c r="T364" i="83"/>
  <c r="E490" i="83" s="1"/>
  <c r="Z659" i="83"/>
  <c r="K659" i="83"/>
  <c r="K647" i="83"/>
  <c r="G647" i="83"/>
  <c r="V647" i="83"/>
  <c r="U665" i="85"/>
  <c r="Y665" i="85"/>
  <c r="K665" i="85"/>
  <c r="U660" i="84"/>
  <c r="K660" i="84"/>
  <c r="L660" i="84"/>
  <c r="P666" i="87"/>
  <c r="AB666" i="87"/>
  <c r="H666" i="87"/>
  <c r="R660" i="86"/>
  <c r="I660" i="86"/>
  <c r="Z660" i="86"/>
  <c r="K648" i="86"/>
  <c r="V648" i="86"/>
  <c r="Y648" i="86"/>
  <c r="E662" i="85"/>
  <c r="AA662" i="85"/>
  <c r="Z662" i="85"/>
  <c r="I645" i="84"/>
  <c r="M645" i="84"/>
  <c r="N645" i="84"/>
  <c r="F655" i="83"/>
  <c r="H655" i="83"/>
  <c r="T360" i="83"/>
  <c r="G655" i="86"/>
  <c r="AB655" i="86"/>
  <c r="U655" i="86"/>
  <c r="L661" i="85"/>
  <c r="M661" i="85"/>
  <c r="K661" i="85"/>
  <c r="T352" i="83"/>
  <c r="E478" i="83" s="1"/>
  <c r="P662" i="85"/>
  <c r="E661" i="85"/>
  <c r="O661" i="85"/>
  <c r="N661" i="85"/>
  <c r="P148" i="87"/>
  <c r="D655" i="73"/>
  <c r="D688" i="73" s="1"/>
  <c r="D640" i="73"/>
  <c r="D673" i="73" s="1"/>
  <c r="D631" i="85"/>
  <c r="D575" i="73"/>
  <c r="D571" i="73"/>
  <c r="D653" i="73"/>
  <c r="D686" i="73" s="1"/>
  <c r="I226" i="73"/>
  <c r="L70" i="73"/>
  <c r="G927" i="73"/>
  <c r="G962" i="73" s="1"/>
  <c r="G197" i="81"/>
  <c r="H113" i="73"/>
  <c r="F227" i="86"/>
  <c r="D135" i="73"/>
  <c r="L229" i="84"/>
  <c r="L229" i="82"/>
  <c r="P133" i="86"/>
  <c r="N130" i="86"/>
  <c r="O130" i="86" s="1"/>
  <c r="D579" i="73"/>
  <c r="D567" i="73"/>
  <c r="J231" i="86"/>
  <c r="D668" i="73"/>
  <c r="D701" i="73" s="1"/>
  <c r="D564" i="73"/>
  <c r="D669" i="87"/>
  <c r="F191" i="73"/>
  <c r="F196" i="73"/>
  <c r="F201" i="73"/>
  <c r="D660" i="73"/>
  <c r="D693" i="73" s="1"/>
  <c r="D904" i="82"/>
  <c r="D904" i="84"/>
  <c r="I196" i="73"/>
  <c r="N139" i="86"/>
  <c r="N135" i="86"/>
  <c r="O135" i="86" s="1"/>
  <c r="P143" i="85"/>
  <c r="P142" i="85"/>
  <c r="N149" i="86"/>
  <c r="O149" i="86" s="1"/>
  <c r="N141" i="86"/>
  <c r="P158" i="84"/>
  <c r="N140" i="84"/>
  <c r="N131" i="86"/>
  <c r="M147" i="73"/>
  <c r="N147" i="73" s="1"/>
  <c r="M139" i="73"/>
  <c r="N139" i="73" s="1"/>
  <c r="O139" i="73" s="1"/>
  <c r="M135" i="73"/>
  <c r="P135" i="73" s="1"/>
  <c r="M159" i="83"/>
  <c r="M155" i="73"/>
  <c r="N155" i="73" s="1"/>
  <c r="M131" i="73"/>
  <c r="N131" i="73" s="1"/>
  <c r="M151" i="73"/>
  <c r="N151" i="73" s="1"/>
  <c r="F12" i="88"/>
  <c r="F8" i="88"/>
  <c r="F10" i="88"/>
  <c r="F9" i="88"/>
  <c r="F11" i="88"/>
  <c r="F7" i="88"/>
  <c r="M159" i="87"/>
  <c r="P129" i="83"/>
  <c r="M159" i="86"/>
  <c r="J226" i="86"/>
  <c r="F963" i="85"/>
  <c r="P132" i="85"/>
  <c r="P135" i="85"/>
  <c r="P134" i="85"/>
  <c r="M159" i="85"/>
  <c r="M159" i="84"/>
  <c r="G193" i="82"/>
  <c r="G202" i="82"/>
  <c r="G195" i="82"/>
  <c r="M159" i="82"/>
  <c r="G203" i="82"/>
  <c r="J229" i="82"/>
  <c r="G192" i="82"/>
  <c r="G194" i="82"/>
  <c r="G196" i="82"/>
  <c r="G199" i="82"/>
  <c r="G198" i="82"/>
  <c r="F230" i="82"/>
  <c r="M159" i="81"/>
  <c r="D589" i="73"/>
  <c r="D585" i="73"/>
  <c r="D581" i="73"/>
  <c r="D577" i="73"/>
  <c r="D573" i="73"/>
  <c r="E573" i="73" s="1"/>
  <c r="F935" i="73"/>
  <c r="B131" i="73"/>
  <c r="B346" i="73" s="1"/>
  <c r="B379" i="73" s="1"/>
  <c r="B410" i="73" s="1"/>
  <c r="B441" i="73" s="1"/>
  <c r="D154" i="73"/>
  <c r="D147" i="73"/>
  <c r="I199" i="73"/>
  <c r="H199" i="73" s="1"/>
  <c r="D133" i="73"/>
  <c r="H114" i="73"/>
  <c r="L159" i="73"/>
  <c r="H159" i="73"/>
  <c r="F946" i="84"/>
  <c r="F949" i="84" s="1"/>
  <c r="G944" i="84" s="1"/>
  <c r="D592" i="73"/>
  <c r="D588" i="73"/>
  <c r="D584" i="73"/>
  <c r="D582" i="73"/>
  <c r="D576" i="73"/>
  <c r="D570" i="73"/>
  <c r="E225" i="73"/>
  <c r="D225" i="73" s="1"/>
  <c r="D193" i="73"/>
  <c r="F195" i="73"/>
  <c r="D194" i="73"/>
  <c r="K224" i="73"/>
  <c r="K229" i="73"/>
  <c r="F200" i="73"/>
  <c r="D199" i="73"/>
  <c r="F198" i="73"/>
  <c r="F189" i="73"/>
  <c r="F205" i="73"/>
  <c r="D204" i="73"/>
  <c r="I229" i="73"/>
  <c r="H33" i="77"/>
  <c r="D665" i="73"/>
  <c r="D698" i="73" s="1"/>
  <c r="D657" i="73"/>
  <c r="D690" i="73" s="1"/>
  <c r="D649" i="73"/>
  <c r="D682" i="73" s="1"/>
  <c r="E946" i="73"/>
  <c r="E949" i="73" s="1"/>
  <c r="I195" i="73"/>
  <c r="D146" i="73"/>
  <c r="D131" i="73"/>
  <c r="M132" i="73"/>
  <c r="P132" i="73" s="1"/>
  <c r="N153" i="86"/>
  <c r="F963" i="86"/>
  <c r="L230" i="86"/>
  <c r="N134" i="84"/>
  <c r="J231" i="81"/>
  <c r="D578" i="73"/>
  <c r="D566" i="73"/>
  <c r="N136" i="87"/>
  <c r="G232" i="73"/>
  <c r="H240" i="73" s="1"/>
  <c r="E227" i="73"/>
  <c r="D227" i="73" s="1"/>
  <c r="D201" i="73"/>
  <c r="F199" i="73"/>
  <c r="D198" i="73"/>
  <c r="K226" i="73"/>
  <c r="K231" i="73"/>
  <c r="F204" i="73"/>
  <c r="D203" i="73"/>
  <c r="D189" i="73"/>
  <c r="F193" i="73"/>
  <c r="D192" i="73"/>
  <c r="E224" i="73"/>
  <c r="D224" i="73" s="1"/>
  <c r="I231" i="73"/>
  <c r="F178" i="73"/>
  <c r="G16" i="77"/>
  <c r="G33" i="77"/>
  <c r="D664" i="73"/>
  <c r="D697" i="73" s="1"/>
  <c r="D644" i="73"/>
  <c r="D677" i="73" s="1"/>
  <c r="H13" i="77"/>
  <c r="I13" i="77" s="1"/>
  <c r="P57" i="74" s="1"/>
  <c r="I205" i="73"/>
  <c r="I191" i="73"/>
  <c r="D158" i="73"/>
  <c r="D143" i="73"/>
  <c r="F963" i="87"/>
  <c r="P145" i="86"/>
  <c r="D902" i="85"/>
  <c r="F963" i="84"/>
  <c r="M158" i="73"/>
  <c r="N158" i="73" s="1"/>
  <c r="M154" i="73"/>
  <c r="P154" i="73" s="1"/>
  <c r="M150" i="73"/>
  <c r="P150" i="73" s="1"/>
  <c r="M146" i="73"/>
  <c r="P146" i="73" s="1"/>
  <c r="M142" i="73"/>
  <c r="N142" i="73" s="1"/>
  <c r="M138" i="73"/>
  <c r="P138" i="73" s="1"/>
  <c r="M134" i="73"/>
  <c r="P134" i="73" s="1"/>
  <c r="M130" i="73"/>
  <c r="P130" i="73" s="1"/>
  <c r="H927" i="79"/>
  <c r="G17" i="77"/>
  <c r="G107" i="80" s="1"/>
  <c r="C68" i="77"/>
  <c r="B75" i="77" s="1"/>
  <c r="G258" i="73"/>
  <c r="H258" i="73" s="1"/>
  <c r="I258" i="73" s="1"/>
  <c r="J258" i="73" s="1"/>
  <c r="K258" i="73" s="1"/>
  <c r="L258" i="73" s="1"/>
  <c r="M258" i="73" s="1"/>
  <c r="N258" i="73" s="1"/>
  <c r="D563" i="73"/>
  <c r="F53" i="73"/>
  <c r="F893" i="82"/>
  <c r="M157" i="73"/>
  <c r="N157" i="73" s="1"/>
  <c r="M149" i="73"/>
  <c r="P149" i="73" s="1"/>
  <c r="M141" i="73"/>
  <c r="M133" i="73"/>
  <c r="E228" i="73"/>
  <c r="D228" i="73" s="1"/>
  <c r="F947" i="73"/>
  <c r="F962" i="73"/>
  <c r="M153" i="73"/>
  <c r="N153" i="73" s="1"/>
  <c r="O153" i="73" s="1"/>
  <c r="M145" i="73"/>
  <c r="N145" i="73" s="1"/>
  <c r="M137" i="73"/>
  <c r="P137" i="73" s="1"/>
  <c r="M129" i="73"/>
  <c r="P129" i="73" s="1"/>
  <c r="M156" i="73"/>
  <c r="N156" i="73" s="1"/>
  <c r="O156" i="73" s="1"/>
  <c r="M152" i="73"/>
  <c r="N152" i="73" s="1"/>
  <c r="M148" i="73"/>
  <c r="N148" i="73" s="1"/>
  <c r="M144" i="73"/>
  <c r="P144" i="73" s="1"/>
  <c r="M140" i="73"/>
  <c r="N140" i="73" s="1"/>
  <c r="M136" i="73"/>
  <c r="N136" i="73" s="1"/>
  <c r="L72" i="73"/>
  <c r="F17" i="77"/>
  <c r="F107" i="80" s="1"/>
  <c r="D654" i="73"/>
  <c r="D687" i="73" s="1"/>
  <c r="E963" i="73"/>
  <c r="D565" i="73"/>
  <c r="E565" i="73" s="1"/>
  <c r="G941" i="82"/>
  <c r="G962" i="82"/>
  <c r="F963" i="82"/>
  <c r="F963" i="81"/>
  <c r="F963" i="83"/>
  <c r="C535" i="73"/>
  <c r="C566" i="73" s="1"/>
  <c r="C597" i="73" s="1"/>
  <c r="C642" i="73" s="1"/>
  <c r="C675" i="73" s="1"/>
  <c r="C708" i="73" s="1"/>
  <c r="C742" i="73" s="1"/>
  <c r="D574" i="73"/>
  <c r="D860" i="86"/>
  <c r="F900" i="82"/>
  <c r="D662" i="73"/>
  <c r="D695" i="73" s="1"/>
  <c r="D591" i="73"/>
  <c r="J135" i="73"/>
  <c r="D836" i="73" s="1"/>
  <c r="N150" i="84"/>
  <c r="D773" i="82"/>
  <c r="D795" i="82" s="1"/>
  <c r="D810" i="82" s="1"/>
  <c r="D590" i="73"/>
  <c r="D580" i="73"/>
  <c r="N137" i="86"/>
  <c r="P151" i="86"/>
  <c r="J136" i="73"/>
  <c r="D837" i="73" s="1"/>
  <c r="F895" i="82"/>
  <c r="L71" i="73"/>
  <c r="D656" i="73"/>
  <c r="D689" i="73" s="1"/>
  <c r="D647" i="73"/>
  <c r="D680" i="73" s="1"/>
  <c r="D572" i="73"/>
  <c r="D568" i="73"/>
  <c r="J149" i="73"/>
  <c r="D850" i="73" s="1"/>
  <c r="P158" i="86"/>
  <c r="N143" i="86"/>
  <c r="G201" i="81"/>
  <c r="N156" i="84"/>
  <c r="I224" i="73"/>
  <c r="D587" i="73"/>
  <c r="F900" i="87"/>
  <c r="H6" i="74"/>
  <c r="I7" i="88" s="1"/>
  <c r="H7" i="74"/>
  <c r="H12" i="74"/>
  <c r="H11" i="74"/>
  <c r="I11" i="88" s="1"/>
  <c r="H8" i="74"/>
  <c r="H9" i="74"/>
  <c r="I9" i="88" s="1"/>
  <c r="H10" i="74"/>
  <c r="I10" i="88" s="1"/>
  <c r="F898" i="87"/>
  <c r="F893" i="87"/>
  <c r="F897" i="86"/>
  <c r="E896" i="86"/>
  <c r="F898" i="86"/>
  <c r="N132" i="87"/>
  <c r="F897" i="87"/>
  <c r="F895" i="87"/>
  <c r="N157" i="86"/>
  <c r="P158" i="85"/>
  <c r="N140" i="87"/>
  <c r="E455" i="85"/>
  <c r="F897" i="84"/>
  <c r="F898" i="84"/>
  <c r="J229" i="84"/>
  <c r="G203" i="84"/>
  <c r="J227" i="84"/>
  <c r="L230" i="84"/>
  <c r="F224" i="84"/>
  <c r="E459" i="84"/>
  <c r="G196" i="84"/>
  <c r="J226" i="84"/>
  <c r="N148" i="84"/>
  <c r="G204" i="84"/>
  <c r="L224" i="84"/>
  <c r="G190" i="84"/>
  <c r="F896" i="84"/>
  <c r="F895" i="84"/>
  <c r="G194" i="84"/>
  <c r="G195" i="84"/>
  <c r="F900" i="83"/>
  <c r="D773" i="83"/>
  <c r="D795" i="83" s="1"/>
  <c r="D810" i="83" s="1"/>
  <c r="K159" i="83"/>
  <c r="G190" i="83"/>
  <c r="L227" i="83"/>
  <c r="G203" i="83"/>
  <c r="F226" i="83"/>
  <c r="F225" i="83"/>
  <c r="G194" i="83"/>
  <c r="F224" i="83"/>
  <c r="F229" i="83"/>
  <c r="J226" i="83"/>
  <c r="J228" i="83"/>
  <c r="G198" i="83"/>
  <c r="L226" i="83"/>
  <c r="F230" i="83"/>
  <c r="L228" i="83"/>
  <c r="J227" i="83"/>
  <c r="F227" i="83"/>
  <c r="G202" i="83"/>
  <c r="G192" i="83"/>
  <c r="J231" i="83"/>
  <c r="L229" i="83"/>
  <c r="L231" i="83"/>
  <c r="G196" i="83"/>
  <c r="G193" i="83"/>
  <c r="F231" i="83"/>
  <c r="L230" i="83"/>
  <c r="G191" i="83"/>
  <c r="G200" i="83"/>
  <c r="G197" i="83"/>
  <c r="J229" i="83"/>
  <c r="J224" i="83"/>
  <c r="G195" i="83"/>
  <c r="G204" i="83"/>
  <c r="G201" i="83"/>
  <c r="F228" i="83"/>
  <c r="G189" i="83"/>
  <c r="G199" i="83"/>
  <c r="L224" i="83"/>
  <c r="F895" i="83"/>
  <c r="F898" i="83"/>
  <c r="F897" i="83"/>
  <c r="D206" i="83"/>
  <c r="F893" i="83"/>
  <c r="F896" i="83"/>
  <c r="J226" i="82"/>
  <c r="K159" i="82"/>
  <c r="J224" i="82"/>
  <c r="F224" i="82"/>
  <c r="G200" i="82"/>
  <c r="G201" i="82"/>
  <c r="F226" i="82"/>
  <c r="J231" i="82"/>
  <c r="F227" i="82"/>
  <c r="F225" i="82"/>
  <c r="G204" i="82"/>
  <c r="G205" i="82"/>
  <c r="L230" i="82"/>
  <c r="J227" i="82"/>
  <c r="L226" i="82"/>
  <c r="L224" i="82"/>
  <c r="L228" i="82"/>
  <c r="G189" i="82"/>
  <c r="L231" i="82"/>
  <c r="F228" i="82"/>
  <c r="L227" i="82"/>
  <c r="F231" i="82"/>
  <c r="G190" i="82"/>
  <c r="G191" i="82"/>
  <c r="J228" i="82"/>
  <c r="F229" i="82"/>
  <c r="B346" i="82"/>
  <c r="B379" i="82" s="1"/>
  <c r="B410" i="82" s="1"/>
  <c r="B441" i="82" s="1"/>
  <c r="B132" i="82"/>
  <c r="I206" i="82"/>
  <c r="F896" i="82"/>
  <c r="F897" i="81"/>
  <c r="E896" i="81"/>
  <c r="F895" i="81"/>
  <c r="F224" i="81"/>
  <c r="I815" i="73"/>
  <c r="J224" i="87"/>
  <c r="H118" i="84"/>
  <c r="H120" i="84" s="1"/>
  <c r="E77" i="84" s="1"/>
  <c r="D159" i="82"/>
  <c r="D658" i="73"/>
  <c r="D691" i="73" s="1"/>
  <c r="D642" i="73"/>
  <c r="D675" i="73" s="1"/>
  <c r="E815" i="73"/>
  <c r="I198" i="73"/>
  <c r="D151" i="73"/>
  <c r="D134" i="73"/>
  <c r="J133" i="73"/>
  <c r="D834" i="73" s="1"/>
  <c r="H117" i="73"/>
  <c r="J229" i="87"/>
  <c r="L228" i="84"/>
  <c r="G189" i="84"/>
  <c r="G199" i="84"/>
  <c r="G200" i="84"/>
  <c r="F226" i="84"/>
  <c r="G200" i="81"/>
  <c r="D661" i="73"/>
  <c r="D694" i="73" s="1"/>
  <c r="I192" i="73"/>
  <c r="D145" i="73"/>
  <c r="F46" i="73"/>
  <c r="J231" i="84"/>
  <c r="F227" i="84"/>
  <c r="G198" i="84"/>
  <c r="F225" i="84"/>
  <c r="L227" i="84"/>
  <c r="G197" i="84"/>
  <c r="H118" i="81"/>
  <c r="E75" i="81" s="1"/>
  <c r="J141" i="73"/>
  <c r="D842" i="73" s="1"/>
  <c r="D702" i="85"/>
  <c r="D773" i="85" s="1"/>
  <c r="D795" i="85" s="1"/>
  <c r="D810" i="85" s="1"/>
  <c r="J224" i="84"/>
  <c r="G205" i="84"/>
  <c r="J230" i="84"/>
  <c r="G202" i="84"/>
  <c r="L226" i="84"/>
  <c r="F229" i="84"/>
  <c r="F231" i="84"/>
  <c r="J226" i="81"/>
  <c r="K159" i="81"/>
  <c r="H118" i="82"/>
  <c r="I118" i="82" s="1"/>
  <c r="D667" i="73"/>
  <c r="D700" i="73" s="1"/>
  <c r="D650" i="73"/>
  <c r="D683" i="73" s="1"/>
  <c r="D666" i="73"/>
  <c r="D699" i="73" s="1"/>
  <c r="I204" i="73"/>
  <c r="I189" i="73"/>
  <c r="D156" i="73"/>
  <c r="D141" i="73"/>
  <c r="J228" i="87"/>
  <c r="J159" i="86"/>
  <c r="H118" i="86"/>
  <c r="H120" i="86" s="1"/>
  <c r="E77" i="86" s="1"/>
  <c r="D669" i="86"/>
  <c r="H118" i="85"/>
  <c r="E75" i="85" s="1"/>
  <c r="E460" i="84"/>
  <c r="F491" i="84" s="1"/>
  <c r="L231" i="84"/>
  <c r="F228" i="84"/>
  <c r="F230" i="84"/>
  <c r="K159" i="84"/>
  <c r="G193" i="84"/>
  <c r="E461" i="82"/>
  <c r="F492" i="82" s="1"/>
  <c r="D159" i="81"/>
  <c r="N815" i="73"/>
  <c r="D648" i="73"/>
  <c r="D681" i="73" s="1"/>
  <c r="I201" i="73"/>
  <c r="E631" i="73"/>
  <c r="D155" i="73"/>
  <c r="D137" i="73"/>
  <c r="F227" i="87"/>
  <c r="G201" i="84"/>
  <c r="J228" i="84"/>
  <c r="G191" i="84"/>
  <c r="G192" i="84"/>
  <c r="J224" i="81"/>
  <c r="E466" i="81"/>
  <c r="F497" i="81" s="1"/>
  <c r="E463" i="81"/>
  <c r="E449" i="81"/>
  <c r="F480" i="81" s="1"/>
  <c r="E458" i="81"/>
  <c r="F489" i="81" s="1"/>
  <c r="L61" i="73"/>
  <c r="K73" i="73"/>
  <c r="L68" i="73"/>
  <c r="N131" i="82"/>
  <c r="I228" i="73"/>
  <c r="L69" i="73"/>
  <c r="L66" i="73"/>
  <c r="F913" i="73"/>
  <c r="Q815" i="73" s="1"/>
  <c r="N131" i="81"/>
  <c r="N147" i="86"/>
  <c r="O147" i="86" s="1"/>
  <c r="N144" i="87"/>
  <c r="O144" i="87" s="1"/>
  <c r="N142" i="84"/>
  <c r="P131" i="87"/>
  <c r="P150" i="85"/>
  <c r="P155" i="86"/>
  <c r="O131" i="87"/>
  <c r="N156" i="87"/>
  <c r="O156" i="87" s="1"/>
  <c r="P130" i="84"/>
  <c r="C534" i="73"/>
  <c r="C565" i="73" s="1"/>
  <c r="C596" i="73" s="1"/>
  <c r="C641" i="73" s="1"/>
  <c r="C674" i="73" s="1"/>
  <c r="C707" i="73" s="1"/>
  <c r="C741" i="73" s="1"/>
  <c r="C533" i="73"/>
  <c r="C564" i="73" s="1"/>
  <c r="C595" i="73" s="1"/>
  <c r="C640" i="73" s="1"/>
  <c r="C673" i="73" s="1"/>
  <c r="C706" i="73" s="1"/>
  <c r="C740" i="73" s="1"/>
  <c r="H629" i="73"/>
  <c r="H814" i="73" s="1"/>
  <c r="D586" i="73"/>
  <c r="D569" i="73"/>
  <c r="E569" i="73" s="1"/>
  <c r="D735" i="73"/>
  <c r="P132" i="82"/>
  <c r="N130" i="81"/>
  <c r="N132" i="81"/>
  <c r="N151" i="85"/>
  <c r="O151" i="85" s="1"/>
  <c r="N132" i="84"/>
  <c r="F55" i="77"/>
  <c r="B60" i="77"/>
  <c r="I33" i="77"/>
  <c r="J18" i="77"/>
  <c r="H17" i="77"/>
  <c r="H107" i="80" s="1"/>
  <c r="L67" i="73"/>
  <c r="O57" i="74"/>
  <c r="E29" i="79"/>
  <c r="I17" i="77"/>
  <c r="I107" i="80" s="1"/>
  <c r="H973" i="79"/>
  <c r="B345" i="79"/>
  <c r="B131" i="79"/>
  <c r="E34" i="79"/>
  <c r="F926" i="79"/>
  <c r="H14" i="77"/>
  <c r="H12" i="77"/>
  <c r="C39" i="77"/>
  <c r="G375" i="73"/>
  <c r="F896" i="87"/>
  <c r="G961" i="73"/>
  <c r="E616" i="86"/>
  <c r="E461" i="86"/>
  <c r="F492" i="86" s="1"/>
  <c r="F893" i="85"/>
  <c r="F898" i="85"/>
  <c r="G159" i="73"/>
  <c r="C532" i="73"/>
  <c r="C563" i="73" s="1"/>
  <c r="C594" i="73" s="1"/>
  <c r="C639" i="73" s="1"/>
  <c r="C672" i="73" s="1"/>
  <c r="C705" i="73" s="1"/>
  <c r="C739" i="73" s="1"/>
  <c r="J224" i="85"/>
  <c r="J228" i="85"/>
  <c r="J226" i="85"/>
  <c r="F227" i="85"/>
  <c r="J227" i="85"/>
  <c r="J229" i="85"/>
  <c r="L230" i="85"/>
  <c r="F961" i="73"/>
  <c r="F963" i="73" s="1"/>
  <c r="D150" i="73"/>
  <c r="D140" i="73"/>
  <c r="D129" i="73"/>
  <c r="H115" i="73"/>
  <c r="F897" i="82"/>
  <c r="I197" i="73"/>
  <c r="D149" i="73"/>
  <c r="D138" i="73"/>
  <c r="F896" i="85"/>
  <c r="F895" i="85"/>
  <c r="F900" i="84"/>
  <c r="I159" i="73"/>
  <c r="F899" i="87"/>
  <c r="K159" i="87"/>
  <c r="J230" i="87"/>
  <c r="F941" i="73"/>
  <c r="F893" i="86"/>
  <c r="K159" i="85"/>
  <c r="F899" i="84"/>
  <c r="J129" i="73"/>
  <c r="D159" i="87"/>
  <c r="H375" i="86"/>
  <c r="F897" i="85"/>
  <c r="E897" i="84"/>
  <c r="E618" i="83"/>
  <c r="H112" i="73"/>
  <c r="D136" i="73"/>
  <c r="D144" i="73"/>
  <c r="D152" i="73"/>
  <c r="I194" i="73"/>
  <c r="I202" i="73"/>
  <c r="H116" i="73"/>
  <c r="D130" i="73"/>
  <c r="D139" i="73"/>
  <c r="D148" i="73"/>
  <c r="D157" i="73"/>
  <c r="I193" i="73"/>
  <c r="I203" i="73"/>
  <c r="D206" i="85"/>
  <c r="F893" i="84"/>
  <c r="I200" i="73"/>
  <c r="H200" i="73" s="1"/>
  <c r="I190" i="73"/>
  <c r="D153" i="73"/>
  <c r="D142" i="73"/>
  <c r="D132" i="73"/>
  <c r="F896" i="86"/>
  <c r="F206" i="85"/>
  <c r="D669" i="85"/>
  <c r="E900" i="83"/>
  <c r="F898" i="82"/>
  <c r="F898" i="81"/>
  <c r="F895" i="86"/>
  <c r="D159" i="84"/>
  <c r="F896" i="81"/>
  <c r="F900" i="81"/>
  <c r="F900" i="85"/>
  <c r="D632" i="84"/>
  <c r="D634" i="84" s="1"/>
  <c r="D232" i="82"/>
  <c r="D702" i="86"/>
  <c r="D773" i="86" s="1"/>
  <c r="D795" i="86" s="1"/>
  <c r="D810" i="86" s="1"/>
  <c r="D159" i="85"/>
  <c r="F227" i="81"/>
  <c r="F225" i="81"/>
  <c r="G204" i="81"/>
  <c r="G205" i="81"/>
  <c r="F226" i="81"/>
  <c r="L230" i="81"/>
  <c r="J227" i="81"/>
  <c r="L226" i="81"/>
  <c r="L224" i="81"/>
  <c r="L228" i="81"/>
  <c r="N132" i="83"/>
  <c r="G189" i="81"/>
  <c r="L231" i="81"/>
  <c r="F228" i="81"/>
  <c r="L227" i="81"/>
  <c r="L229" i="81"/>
  <c r="E465" i="81"/>
  <c r="F496" i="81" s="1"/>
  <c r="G190" i="81"/>
  <c r="G191" i="81"/>
  <c r="J228" i="81"/>
  <c r="F229" i="81"/>
  <c r="F231" i="81"/>
  <c r="B346" i="81"/>
  <c r="B379" i="81" s="1"/>
  <c r="B410" i="81" s="1"/>
  <c r="B441" i="81" s="1"/>
  <c r="B132" i="81"/>
  <c r="D232" i="81"/>
  <c r="D902" i="81"/>
  <c r="G194" i="81"/>
  <c r="G195" i="81"/>
  <c r="J229" i="81"/>
  <c r="F230" i="81"/>
  <c r="P130" i="83"/>
  <c r="G198" i="81"/>
  <c r="G199" i="81"/>
  <c r="G192" i="81"/>
  <c r="G193" i="81"/>
  <c r="P130" i="82"/>
  <c r="E464" i="81"/>
  <c r="F495" i="81" s="1"/>
  <c r="G202" i="81"/>
  <c r="G203" i="81"/>
  <c r="G196" i="81"/>
  <c r="N149" i="82"/>
  <c r="P149" i="82"/>
  <c r="N133" i="82"/>
  <c r="P133" i="82"/>
  <c r="N153" i="81"/>
  <c r="P153" i="81"/>
  <c r="N137" i="81"/>
  <c r="P137" i="81"/>
  <c r="N143" i="82"/>
  <c r="P143" i="82"/>
  <c r="N147" i="81"/>
  <c r="P147" i="81"/>
  <c r="P131" i="84"/>
  <c r="N131" i="84"/>
  <c r="N145" i="82"/>
  <c r="P145" i="82"/>
  <c r="N149" i="81"/>
  <c r="P149" i="81"/>
  <c r="N133" i="81"/>
  <c r="P133" i="81"/>
  <c r="N155" i="82"/>
  <c r="P155" i="82"/>
  <c r="N139" i="82"/>
  <c r="P139" i="82"/>
  <c r="N143" i="81"/>
  <c r="P143" i="81"/>
  <c r="N157" i="82"/>
  <c r="P157" i="82"/>
  <c r="N141" i="82"/>
  <c r="P141" i="82"/>
  <c r="N145" i="81"/>
  <c r="P145" i="81"/>
  <c r="N151" i="82"/>
  <c r="P151" i="82"/>
  <c r="N135" i="82"/>
  <c r="P135" i="82"/>
  <c r="N155" i="81"/>
  <c r="P155" i="81"/>
  <c r="N139" i="81"/>
  <c r="P139" i="81"/>
  <c r="N153" i="82"/>
  <c r="P153" i="82"/>
  <c r="N137" i="82"/>
  <c r="P137" i="82"/>
  <c r="P129" i="85"/>
  <c r="N129" i="85"/>
  <c r="N157" i="81"/>
  <c r="P157" i="81"/>
  <c r="N141" i="81"/>
  <c r="P141" i="81"/>
  <c r="N147" i="82"/>
  <c r="P147" i="82"/>
  <c r="N151" i="81"/>
  <c r="P151" i="81"/>
  <c r="N135" i="81"/>
  <c r="P135" i="81"/>
  <c r="F946" i="83"/>
  <c r="F949" i="83" s="1"/>
  <c r="G944" i="83" s="1"/>
  <c r="F945" i="83"/>
  <c r="F946" i="85"/>
  <c r="F949" i="85" s="1"/>
  <c r="G944" i="85" s="1"/>
  <c r="F945" i="85"/>
  <c r="F946" i="82"/>
  <c r="F949" i="82" s="1"/>
  <c r="G944" i="82" s="1"/>
  <c r="F945" i="82"/>
  <c r="F946" i="81"/>
  <c r="F949" i="81" s="1"/>
  <c r="G944" i="81" s="1"/>
  <c r="F945" i="81"/>
  <c r="F946" i="87"/>
  <c r="F949" i="87" s="1"/>
  <c r="G944" i="87" s="1"/>
  <c r="F945" i="87"/>
  <c r="F945" i="86"/>
  <c r="F946" i="86"/>
  <c r="F949" i="86" s="1"/>
  <c r="G944" i="86" s="1"/>
  <c r="P129" i="87"/>
  <c r="N129" i="87"/>
  <c r="E900" i="87"/>
  <c r="P134" i="87"/>
  <c r="N134" i="87"/>
  <c r="N135" i="87"/>
  <c r="P135" i="87"/>
  <c r="N143" i="87"/>
  <c r="P143" i="87"/>
  <c r="N151" i="87"/>
  <c r="P151" i="87"/>
  <c r="H823" i="86"/>
  <c r="D860" i="87"/>
  <c r="D862" i="87" s="1"/>
  <c r="D868" i="87" s="1"/>
  <c r="D890" i="87" s="1"/>
  <c r="D906" i="87" s="1"/>
  <c r="P138" i="87"/>
  <c r="N138" i="87"/>
  <c r="F206" i="87"/>
  <c r="I206" i="87"/>
  <c r="O148" i="87"/>
  <c r="D224" i="86"/>
  <c r="D232" i="86" s="1"/>
  <c r="E232" i="86"/>
  <c r="D240" i="86" s="1"/>
  <c r="H200" i="86"/>
  <c r="F913" i="86"/>
  <c r="N815" i="86"/>
  <c r="J815" i="86"/>
  <c r="F815" i="86"/>
  <c r="M815" i="86"/>
  <c r="I815" i="86"/>
  <c r="E815" i="86"/>
  <c r="P815" i="86"/>
  <c r="L815" i="86"/>
  <c r="H815" i="86"/>
  <c r="K815" i="86"/>
  <c r="G815" i="86"/>
  <c r="O815" i="86"/>
  <c r="N150" i="86"/>
  <c r="P150" i="86"/>
  <c r="N142" i="86"/>
  <c r="P142" i="86"/>
  <c r="N134" i="86"/>
  <c r="P134" i="86"/>
  <c r="D206" i="86"/>
  <c r="D632" i="86"/>
  <c r="D634" i="86" s="1"/>
  <c r="O158" i="86"/>
  <c r="P149" i="85"/>
  <c r="N149" i="85"/>
  <c r="N140" i="85"/>
  <c r="P140" i="85"/>
  <c r="H823" i="85"/>
  <c r="P139" i="85"/>
  <c r="N139" i="85"/>
  <c r="O151" i="86"/>
  <c r="P145" i="85"/>
  <c r="N145" i="85"/>
  <c r="P130" i="85"/>
  <c r="N130" i="85"/>
  <c r="L231" i="86"/>
  <c r="J227" i="86"/>
  <c r="J224" i="86"/>
  <c r="G202" i="86"/>
  <c r="G198" i="86"/>
  <c r="G194" i="86"/>
  <c r="G190" i="86"/>
  <c r="G189" i="86"/>
  <c r="F231" i="86"/>
  <c r="L229" i="86"/>
  <c r="L228" i="86"/>
  <c r="F226" i="86"/>
  <c r="G205" i="86"/>
  <c r="G201" i="86"/>
  <c r="G197" i="86"/>
  <c r="G193" i="86"/>
  <c r="F230" i="86"/>
  <c r="F229" i="86"/>
  <c r="L227" i="86"/>
  <c r="L224" i="86"/>
  <c r="G204" i="86"/>
  <c r="G200" i="86"/>
  <c r="G196" i="86"/>
  <c r="G192" i="86"/>
  <c r="F228" i="86"/>
  <c r="L226" i="86"/>
  <c r="G203" i="86"/>
  <c r="J228" i="86"/>
  <c r="F224" i="86"/>
  <c r="J229" i="86"/>
  <c r="F225" i="86"/>
  <c r="G199" i="86"/>
  <c r="G195" i="86"/>
  <c r="G191" i="86"/>
  <c r="H375" i="84"/>
  <c r="O135" i="85"/>
  <c r="E895" i="84"/>
  <c r="L231" i="85"/>
  <c r="G202" i="85"/>
  <c r="G198" i="85"/>
  <c r="G194" i="85"/>
  <c r="G190" i="85"/>
  <c r="G189" i="85"/>
  <c r="J231" i="85"/>
  <c r="L229" i="85"/>
  <c r="F229" i="85"/>
  <c r="L226" i="85"/>
  <c r="L227" i="85"/>
  <c r="F226" i="85"/>
  <c r="F225" i="85"/>
  <c r="F230" i="85"/>
  <c r="L228" i="85"/>
  <c r="G199" i="85"/>
  <c r="G195" i="85"/>
  <c r="G191" i="85"/>
  <c r="F231" i="85"/>
  <c r="F224" i="85"/>
  <c r="G203" i="85"/>
  <c r="G200" i="85"/>
  <c r="G196" i="85"/>
  <c r="G192" i="85"/>
  <c r="F228" i="85"/>
  <c r="G204" i="85"/>
  <c r="G197" i="85"/>
  <c r="G193" i="85"/>
  <c r="G201" i="85"/>
  <c r="G205" i="85"/>
  <c r="L224" i="85"/>
  <c r="F631" i="84"/>
  <c r="G631" i="84" s="1"/>
  <c r="H631" i="84" s="1"/>
  <c r="I631" i="84" s="1"/>
  <c r="J631" i="84" s="1"/>
  <c r="K631" i="84" s="1"/>
  <c r="L631" i="84" s="1"/>
  <c r="M631" i="84" s="1"/>
  <c r="N631" i="84" s="1"/>
  <c r="O631" i="84" s="1"/>
  <c r="P631" i="84" s="1"/>
  <c r="Q631" i="84" s="1"/>
  <c r="R631" i="84" s="1"/>
  <c r="S631" i="84" s="1"/>
  <c r="T631" i="84" s="1"/>
  <c r="U631" i="84" s="1"/>
  <c r="V631" i="84" s="1"/>
  <c r="W631" i="84" s="1"/>
  <c r="X631" i="84" s="1"/>
  <c r="Y631" i="84" s="1"/>
  <c r="Z631" i="84" s="1"/>
  <c r="AA631" i="84" s="1"/>
  <c r="AB631" i="84" s="1"/>
  <c r="D631" i="84"/>
  <c r="O130" i="84"/>
  <c r="G935" i="83"/>
  <c r="G948" i="83"/>
  <c r="G947" i="83"/>
  <c r="G961" i="83"/>
  <c r="G941" i="83"/>
  <c r="H927" i="83"/>
  <c r="H962" i="83" s="1"/>
  <c r="G926" i="83"/>
  <c r="P136" i="84"/>
  <c r="N136" i="84"/>
  <c r="N133" i="84"/>
  <c r="P133" i="84"/>
  <c r="N141" i="84"/>
  <c r="P141" i="84"/>
  <c r="N149" i="84"/>
  <c r="P149" i="84"/>
  <c r="N157" i="84"/>
  <c r="P157" i="84"/>
  <c r="P138" i="84"/>
  <c r="N138" i="84"/>
  <c r="D860" i="84"/>
  <c r="H199" i="83"/>
  <c r="N815" i="83"/>
  <c r="J815" i="83"/>
  <c r="F815" i="83"/>
  <c r="P815" i="83"/>
  <c r="L815" i="83"/>
  <c r="H815" i="83"/>
  <c r="F913" i="83"/>
  <c r="O815" i="83"/>
  <c r="G815" i="83"/>
  <c r="M815" i="83"/>
  <c r="E815" i="83"/>
  <c r="K815" i="83"/>
  <c r="I815" i="83"/>
  <c r="P154" i="83"/>
  <c r="N154" i="83"/>
  <c r="P150" i="83"/>
  <c r="N150" i="83"/>
  <c r="P146" i="83"/>
  <c r="N146" i="83"/>
  <c r="P142" i="83"/>
  <c r="N142" i="83"/>
  <c r="P138" i="83"/>
  <c r="N138" i="83"/>
  <c r="P134" i="83"/>
  <c r="N134" i="83"/>
  <c r="E893" i="83"/>
  <c r="N157" i="83"/>
  <c r="P157" i="83"/>
  <c r="N153" i="83"/>
  <c r="P153" i="83"/>
  <c r="N149" i="83"/>
  <c r="P149" i="83"/>
  <c r="N145" i="83"/>
  <c r="P145" i="83"/>
  <c r="N141" i="83"/>
  <c r="P141" i="83"/>
  <c r="N137" i="83"/>
  <c r="P137" i="83"/>
  <c r="N133" i="83"/>
  <c r="P133" i="83"/>
  <c r="D224" i="83"/>
  <c r="D232" i="83" s="1"/>
  <c r="E232" i="83"/>
  <c r="D240" i="83" s="1"/>
  <c r="H200" i="83"/>
  <c r="D159" i="83"/>
  <c r="E897" i="82"/>
  <c r="P156" i="82"/>
  <c r="N156" i="82"/>
  <c r="P152" i="82"/>
  <c r="N152" i="82"/>
  <c r="P148" i="82"/>
  <c r="N148" i="82"/>
  <c r="P144" i="82"/>
  <c r="N144" i="82"/>
  <c r="P140" i="82"/>
  <c r="N140" i="82"/>
  <c r="P136" i="82"/>
  <c r="N136" i="82"/>
  <c r="D830" i="82"/>
  <c r="D860" i="82" s="1"/>
  <c r="J159" i="82"/>
  <c r="F206" i="81"/>
  <c r="P154" i="81"/>
  <c r="N154" i="81"/>
  <c r="P144" i="81"/>
  <c r="N144" i="81"/>
  <c r="P138" i="81"/>
  <c r="N138" i="81"/>
  <c r="E896" i="82"/>
  <c r="D632" i="82"/>
  <c r="D634" i="82" s="1"/>
  <c r="E893" i="81"/>
  <c r="O158" i="82"/>
  <c r="G961" i="87"/>
  <c r="G947" i="87"/>
  <c r="G948" i="87"/>
  <c r="G941" i="87"/>
  <c r="H927" i="87"/>
  <c r="H962" i="87" s="1"/>
  <c r="G926" i="87"/>
  <c r="G935" i="87"/>
  <c r="H375" i="87"/>
  <c r="E896" i="87"/>
  <c r="E893" i="87"/>
  <c r="D632" i="87"/>
  <c r="D634" i="87" s="1"/>
  <c r="E897" i="87"/>
  <c r="P158" i="87"/>
  <c r="N158" i="87"/>
  <c r="N137" i="87"/>
  <c r="P137" i="87"/>
  <c r="N145" i="87"/>
  <c r="P145" i="87"/>
  <c r="N153" i="87"/>
  <c r="P153" i="87"/>
  <c r="E898" i="87"/>
  <c r="H199" i="87"/>
  <c r="D206" i="87"/>
  <c r="E898" i="86"/>
  <c r="H199" i="86"/>
  <c r="N156" i="86"/>
  <c r="P156" i="86"/>
  <c r="N148" i="86"/>
  <c r="P148" i="86"/>
  <c r="N140" i="86"/>
  <c r="P140" i="86"/>
  <c r="N132" i="86"/>
  <c r="P132" i="86"/>
  <c r="O145" i="86"/>
  <c r="O155" i="86"/>
  <c r="P815" i="85"/>
  <c r="L815" i="85"/>
  <c r="H815" i="85"/>
  <c r="F913" i="85"/>
  <c r="O815" i="85"/>
  <c r="K815" i="85"/>
  <c r="G815" i="85"/>
  <c r="N815" i="85"/>
  <c r="J815" i="85"/>
  <c r="F815" i="85"/>
  <c r="M815" i="85"/>
  <c r="I815" i="85"/>
  <c r="E815" i="85"/>
  <c r="N148" i="85"/>
  <c r="P148" i="85"/>
  <c r="P133" i="85"/>
  <c r="N133" i="85"/>
  <c r="H823" i="84"/>
  <c r="I230" i="86"/>
  <c r="J230" i="86"/>
  <c r="E897" i="85"/>
  <c r="P147" i="85"/>
  <c r="N147" i="85"/>
  <c r="N138" i="85"/>
  <c r="P138" i="85"/>
  <c r="G948" i="85"/>
  <c r="G947" i="85"/>
  <c r="G941" i="85"/>
  <c r="H927" i="85"/>
  <c r="H962" i="85" s="1"/>
  <c r="G926" i="85"/>
  <c r="G935" i="85"/>
  <c r="G961" i="85"/>
  <c r="N144" i="85"/>
  <c r="P144" i="85"/>
  <c r="E893" i="84"/>
  <c r="O158" i="85"/>
  <c r="B347" i="86"/>
  <c r="B380" i="86" s="1"/>
  <c r="B411" i="86" s="1"/>
  <c r="B442" i="86" s="1"/>
  <c r="B133" i="86"/>
  <c r="N815" i="84"/>
  <c r="J815" i="84"/>
  <c r="F815" i="84"/>
  <c r="M815" i="84"/>
  <c r="I815" i="84"/>
  <c r="E815" i="84"/>
  <c r="P815" i="84"/>
  <c r="L815" i="84"/>
  <c r="H815" i="84"/>
  <c r="O815" i="84"/>
  <c r="K815" i="84"/>
  <c r="F913" i="84"/>
  <c r="G815" i="84"/>
  <c r="D669" i="84"/>
  <c r="O158" i="84"/>
  <c r="N135" i="84"/>
  <c r="P135" i="84"/>
  <c r="N143" i="84"/>
  <c r="P143" i="84"/>
  <c r="N151" i="84"/>
  <c r="P151" i="84"/>
  <c r="F206" i="83"/>
  <c r="H935" i="82"/>
  <c r="I927" i="82"/>
  <c r="I962" i="82" s="1"/>
  <c r="D632" i="83"/>
  <c r="D634" i="83" s="1"/>
  <c r="J230" i="83"/>
  <c r="I230" i="83"/>
  <c r="F631" i="82"/>
  <c r="G631" i="82" s="1"/>
  <c r="H631" i="82" s="1"/>
  <c r="I631" i="82" s="1"/>
  <c r="J631" i="82" s="1"/>
  <c r="K631" i="82" s="1"/>
  <c r="L631" i="82" s="1"/>
  <c r="M631" i="82" s="1"/>
  <c r="N631" i="82" s="1"/>
  <c r="O631" i="82" s="1"/>
  <c r="P631" i="82" s="1"/>
  <c r="Q631" i="82" s="1"/>
  <c r="R631" i="82" s="1"/>
  <c r="S631" i="82" s="1"/>
  <c r="T631" i="82" s="1"/>
  <c r="U631" i="82" s="1"/>
  <c r="V631" i="82" s="1"/>
  <c r="W631" i="82" s="1"/>
  <c r="X631" i="82" s="1"/>
  <c r="Y631" i="82" s="1"/>
  <c r="Z631" i="82" s="1"/>
  <c r="AA631" i="82" s="1"/>
  <c r="AB631" i="82" s="1"/>
  <c r="D631" i="82"/>
  <c r="P148" i="81"/>
  <c r="N148" i="81"/>
  <c r="P142" i="81"/>
  <c r="N142" i="81"/>
  <c r="D830" i="81"/>
  <c r="D860" i="81" s="1"/>
  <c r="J159" i="81"/>
  <c r="H375" i="82"/>
  <c r="H570" i="82" s="1"/>
  <c r="E893" i="82"/>
  <c r="D206" i="82"/>
  <c r="F913" i="81"/>
  <c r="O815" i="81"/>
  <c r="K815" i="81"/>
  <c r="G815" i="81"/>
  <c r="N815" i="81"/>
  <c r="J815" i="81"/>
  <c r="F815" i="81"/>
  <c r="M815" i="81"/>
  <c r="I815" i="81"/>
  <c r="E815" i="81"/>
  <c r="P815" i="81"/>
  <c r="L815" i="81"/>
  <c r="H815" i="81"/>
  <c r="F893" i="81"/>
  <c r="E895" i="81"/>
  <c r="F631" i="81"/>
  <c r="G631" i="81" s="1"/>
  <c r="H631" i="81" s="1"/>
  <c r="I631" i="81" s="1"/>
  <c r="J631" i="81" s="1"/>
  <c r="K631" i="81" s="1"/>
  <c r="L631" i="81" s="1"/>
  <c r="M631" i="81" s="1"/>
  <c r="N631" i="81" s="1"/>
  <c r="O631" i="81" s="1"/>
  <c r="P631" i="81" s="1"/>
  <c r="Q631" i="81" s="1"/>
  <c r="R631" i="81" s="1"/>
  <c r="S631" i="81" s="1"/>
  <c r="T631" i="81" s="1"/>
  <c r="U631" i="81" s="1"/>
  <c r="V631" i="81" s="1"/>
  <c r="W631" i="81" s="1"/>
  <c r="X631" i="81" s="1"/>
  <c r="Y631" i="81" s="1"/>
  <c r="Z631" i="81" s="1"/>
  <c r="AA631" i="81" s="1"/>
  <c r="AB631" i="81" s="1"/>
  <c r="D631" i="81"/>
  <c r="D206" i="81"/>
  <c r="E900" i="82"/>
  <c r="E443" i="81"/>
  <c r="F474" i="81" s="1"/>
  <c r="J230" i="81"/>
  <c r="I230" i="81"/>
  <c r="D702" i="81"/>
  <c r="D773" i="81" s="1"/>
  <c r="D795" i="81" s="1"/>
  <c r="D810" i="81" s="1"/>
  <c r="E895" i="87"/>
  <c r="P150" i="87"/>
  <c r="N150" i="87"/>
  <c r="N130" i="87"/>
  <c r="P130" i="87"/>
  <c r="N139" i="87"/>
  <c r="P139" i="87"/>
  <c r="N147" i="87"/>
  <c r="P147" i="87"/>
  <c r="N155" i="87"/>
  <c r="P155" i="87"/>
  <c r="P154" i="87"/>
  <c r="N154" i="87"/>
  <c r="O152" i="87"/>
  <c r="D631" i="87"/>
  <c r="F631" i="87"/>
  <c r="G631" i="87" s="1"/>
  <c r="H631" i="87" s="1"/>
  <c r="I631" i="87" s="1"/>
  <c r="J631" i="87" s="1"/>
  <c r="K631" i="87" s="1"/>
  <c r="L631" i="87" s="1"/>
  <c r="M631" i="87" s="1"/>
  <c r="N631" i="87" s="1"/>
  <c r="O631" i="87" s="1"/>
  <c r="P631" i="87" s="1"/>
  <c r="Q631" i="87" s="1"/>
  <c r="R631" i="87" s="1"/>
  <c r="S631" i="87" s="1"/>
  <c r="T631" i="87" s="1"/>
  <c r="U631" i="87" s="1"/>
  <c r="V631" i="87" s="1"/>
  <c r="W631" i="87" s="1"/>
  <c r="X631" i="87" s="1"/>
  <c r="Y631" i="87" s="1"/>
  <c r="Z631" i="87" s="1"/>
  <c r="AA631" i="87" s="1"/>
  <c r="AB631" i="87" s="1"/>
  <c r="E897" i="86"/>
  <c r="F206" i="86"/>
  <c r="N154" i="86"/>
  <c r="P154" i="86"/>
  <c r="N146" i="86"/>
  <c r="P146" i="86"/>
  <c r="N138" i="86"/>
  <c r="P138" i="86"/>
  <c r="E893" i="86"/>
  <c r="E900" i="85"/>
  <c r="G935" i="86"/>
  <c r="G961" i="86"/>
  <c r="G948" i="86"/>
  <c r="G947" i="86"/>
  <c r="H927" i="86"/>
  <c r="H962" i="86" s="1"/>
  <c r="G926" i="86"/>
  <c r="G941" i="86"/>
  <c r="D632" i="85"/>
  <c r="D634" i="85" s="1"/>
  <c r="D635" i="85" s="1"/>
  <c r="E896" i="85"/>
  <c r="I206" i="85"/>
  <c r="N156" i="85"/>
  <c r="P156" i="85"/>
  <c r="P155" i="85"/>
  <c r="N155" i="85"/>
  <c r="N146" i="85"/>
  <c r="P146" i="85"/>
  <c r="P153" i="85"/>
  <c r="N153" i="85"/>
  <c r="P137" i="85"/>
  <c r="N137" i="85"/>
  <c r="O133" i="86"/>
  <c r="O157" i="85"/>
  <c r="O142" i="85"/>
  <c r="O132" i="85"/>
  <c r="E895" i="85"/>
  <c r="E900" i="84"/>
  <c r="I230" i="85"/>
  <c r="J230" i="85"/>
  <c r="D860" i="85"/>
  <c r="I206" i="84"/>
  <c r="D702" i="84"/>
  <c r="D773" i="84" s="1"/>
  <c r="D795" i="84" s="1"/>
  <c r="D810" i="84" s="1"/>
  <c r="H199" i="84"/>
  <c r="P152" i="84"/>
  <c r="N152" i="84"/>
  <c r="B347" i="84"/>
  <c r="B380" i="84" s="1"/>
  <c r="B411" i="84" s="1"/>
  <c r="B442" i="84" s="1"/>
  <c r="B133" i="84"/>
  <c r="N137" i="84"/>
  <c r="P137" i="84"/>
  <c r="N145" i="84"/>
  <c r="P145" i="84"/>
  <c r="N153" i="84"/>
  <c r="P153" i="84"/>
  <c r="E897" i="83"/>
  <c r="P156" i="83"/>
  <c r="N156" i="83"/>
  <c r="P152" i="83"/>
  <c r="N152" i="83"/>
  <c r="P148" i="83"/>
  <c r="N148" i="83"/>
  <c r="P144" i="83"/>
  <c r="N144" i="83"/>
  <c r="P140" i="83"/>
  <c r="N140" i="83"/>
  <c r="P136" i="83"/>
  <c r="N136" i="83"/>
  <c r="D830" i="83"/>
  <c r="D860" i="83" s="1"/>
  <c r="D862" i="83" s="1"/>
  <c r="D868" i="83" s="1"/>
  <c r="D890" i="83" s="1"/>
  <c r="D906" i="83" s="1"/>
  <c r="J159" i="83"/>
  <c r="E895" i="83"/>
  <c r="I206" i="83"/>
  <c r="N155" i="83"/>
  <c r="P155" i="83"/>
  <c r="N151" i="83"/>
  <c r="P151" i="83"/>
  <c r="N147" i="83"/>
  <c r="P147" i="83"/>
  <c r="N143" i="83"/>
  <c r="P143" i="83"/>
  <c r="N139" i="83"/>
  <c r="P139" i="83"/>
  <c r="N135" i="83"/>
  <c r="P135" i="83"/>
  <c r="E898" i="82"/>
  <c r="H199" i="82"/>
  <c r="H206" i="82" s="1"/>
  <c r="F913" i="82"/>
  <c r="O815" i="82"/>
  <c r="K815" i="82"/>
  <c r="G815" i="82"/>
  <c r="N815" i="82"/>
  <c r="J815" i="82"/>
  <c r="F815" i="82"/>
  <c r="M815" i="82"/>
  <c r="I815" i="82"/>
  <c r="E815" i="82"/>
  <c r="P815" i="82"/>
  <c r="L815" i="82"/>
  <c r="H815" i="82"/>
  <c r="P154" i="82"/>
  <c r="N154" i="82"/>
  <c r="P150" i="82"/>
  <c r="N150" i="82"/>
  <c r="P146" i="82"/>
  <c r="N146" i="82"/>
  <c r="P142" i="82"/>
  <c r="N142" i="82"/>
  <c r="P138" i="82"/>
  <c r="N138" i="82"/>
  <c r="P134" i="82"/>
  <c r="N134" i="82"/>
  <c r="E900" i="81"/>
  <c r="I206" i="81"/>
  <c r="P152" i="81"/>
  <c r="N152" i="81"/>
  <c r="P146" i="81"/>
  <c r="N146" i="81"/>
  <c r="P136" i="81"/>
  <c r="N136" i="81"/>
  <c r="E232" i="82"/>
  <c r="D240" i="82" s="1"/>
  <c r="E232" i="81"/>
  <c r="D240" i="81" s="1"/>
  <c r="O130" i="83"/>
  <c r="E895" i="82"/>
  <c r="E898" i="81"/>
  <c r="D632" i="81"/>
  <c r="D634" i="81" s="1"/>
  <c r="E618" i="82"/>
  <c r="E897" i="81"/>
  <c r="O132" i="82"/>
  <c r="J230" i="82"/>
  <c r="I230" i="82"/>
  <c r="D669" i="81"/>
  <c r="O158" i="81"/>
  <c r="H823" i="87"/>
  <c r="E899" i="87"/>
  <c r="P142" i="87"/>
  <c r="N142" i="87"/>
  <c r="N133" i="87"/>
  <c r="P133" i="87"/>
  <c r="N141" i="87"/>
  <c r="P141" i="87"/>
  <c r="N149" i="87"/>
  <c r="P149" i="87"/>
  <c r="N157" i="87"/>
  <c r="P157" i="87"/>
  <c r="J159" i="87"/>
  <c r="P146" i="87"/>
  <c r="N146" i="87"/>
  <c r="H118" i="87"/>
  <c r="H200" i="87"/>
  <c r="E232" i="87"/>
  <c r="D240" i="87" s="1"/>
  <c r="D224" i="87"/>
  <c r="D232" i="87" s="1"/>
  <c r="F913" i="87"/>
  <c r="N815" i="87"/>
  <c r="J815" i="87"/>
  <c r="F815" i="87"/>
  <c r="M815" i="87"/>
  <c r="I815" i="87"/>
  <c r="E815" i="87"/>
  <c r="P815" i="87"/>
  <c r="L815" i="87"/>
  <c r="H815" i="87"/>
  <c r="K815" i="87"/>
  <c r="G815" i="87"/>
  <c r="O815" i="87"/>
  <c r="D159" i="86"/>
  <c r="F631" i="86"/>
  <c r="G631" i="86" s="1"/>
  <c r="H631" i="86" s="1"/>
  <c r="I631" i="86" s="1"/>
  <c r="J631" i="86" s="1"/>
  <c r="K631" i="86" s="1"/>
  <c r="L631" i="86" s="1"/>
  <c r="M631" i="86" s="1"/>
  <c r="N631" i="86" s="1"/>
  <c r="O631" i="86" s="1"/>
  <c r="P631" i="86" s="1"/>
  <c r="Q631" i="86" s="1"/>
  <c r="R631" i="86" s="1"/>
  <c r="S631" i="86" s="1"/>
  <c r="T631" i="86" s="1"/>
  <c r="U631" i="86" s="1"/>
  <c r="V631" i="86" s="1"/>
  <c r="W631" i="86" s="1"/>
  <c r="X631" i="86" s="1"/>
  <c r="Y631" i="86" s="1"/>
  <c r="Z631" i="86" s="1"/>
  <c r="AA631" i="86" s="1"/>
  <c r="AB631" i="86" s="1"/>
  <c r="D631" i="86"/>
  <c r="N152" i="86"/>
  <c r="P152" i="86"/>
  <c r="N144" i="86"/>
  <c r="P144" i="86"/>
  <c r="N136" i="86"/>
  <c r="P136" i="86"/>
  <c r="J231" i="87"/>
  <c r="F230" i="87"/>
  <c r="F229" i="87"/>
  <c r="L227" i="87"/>
  <c r="L224" i="87"/>
  <c r="G204" i="87"/>
  <c r="G200" i="87"/>
  <c r="G196" i="87"/>
  <c r="G192" i="87"/>
  <c r="F228" i="87"/>
  <c r="L226" i="87"/>
  <c r="F225" i="87"/>
  <c r="F224" i="87"/>
  <c r="G203" i="87"/>
  <c r="G199" i="87"/>
  <c r="G195" i="87"/>
  <c r="G191" i="87"/>
  <c r="L231" i="87"/>
  <c r="G202" i="87"/>
  <c r="G198" i="87"/>
  <c r="G194" i="87"/>
  <c r="G190" i="87"/>
  <c r="G189" i="87"/>
  <c r="L229" i="87"/>
  <c r="F231" i="87"/>
  <c r="F226" i="87"/>
  <c r="G197" i="87"/>
  <c r="G193" i="87"/>
  <c r="G201" i="87"/>
  <c r="L228" i="87"/>
  <c r="L230" i="87"/>
  <c r="G205" i="87"/>
  <c r="J226" i="87"/>
  <c r="E466" i="86"/>
  <c r="F497" i="86" s="1"/>
  <c r="I206" i="86"/>
  <c r="N129" i="86"/>
  <c r="P129" i="86"/>
  <c r="E895" i="86"/>
  <c r="H200" i="85"/>
  <c r="H206" i="85" s="1"/>
  <c r="D224" i="85"/>
  <c r="D232" i="85" s="1"/>
  <c r="E232" i="85"/>
  <c r="D240" i="85" s="1"/>
  <c r="P141" i="85"/>
  <c r="N141" i="85"/>
  <c r="G948" i="84"/>
  <c r="G947" i="84"/>
  <c r="G935" i="84"/>
  <c r="G961" i="84"/>
  <c r="G926" i="84"/>
  <c r="G941" i="84"/>
  <c r="H927" i="84"/>
  <c r="H962" i="84" s="1"/>
  <c r="N154" i="85"/>
  <c r="P154" i="85"/>
  <c r="N131" i="85"/>
  <c r="P131" i="85"/>
  <c r="E893" i="85"/>
  <c r="N152" i="85"/>
  <c r="P152" i="85"/>
  <c r="N136" i="85"/>
  <c r="P136" i="85"/>
  <c r="O143" i="85"/>
  <c r="E898" i="85"/>
  <c r="O134" i="85"/>
  <c r="E896" i="84"/>
  <c r="J159" i="85"/>
  <c r="K159" i="86"/>
  <c r="O150" i="85"/>
  <c r="H375" i="85"/>
  <c r="E453" i="84"/>
  <c r="F484" i="84" s="1"/>
  <c r="H200" i="84"/>
  <c r="E232" i="84"/>
  <c r="D240" i="84" s="1"/>
  <c r="D224" i="84"/>
  <c r="D232" i="84" s="1"/>
  <c r="D206" i="84"/>
  <c r="E899" i="84"/>
  <c r="N129" i="84"/>
  <c r="P129" i="84"/>
  <c r="F206" i="84"/>
  <c r="P144" i="84"/>
  <c r="N144" i="84"/>
  <c r="N139" i="84"/>
  <c r="P139" i="84"/>
  <c r="N147" i="84"/>
  <c r="P147" i="84"/>
  <c r="N155" i="84"/>
  <c r="P155" i="84"/>
  <c r="E898" i="84"/>
  <c r="P146" i="84"/>
  <c r="N146" i="84"/>
  <c r="J159" i="84"/>
  <c r="H823" i="83"/>
  <c r="O154" i="84"/>
  <c r="E898" i="83"/>
  <c r="F631" i="83"/>
  <c r="G631" i="83" s="1"/>
  <c r="H631" i="83" s="1"/>
  <c r="I631" i="83" s="1"/>
  <c r="J631" i="83" s="1"/>
  <c r="K631" i="83" s="1"/>
  <c r="L631" i="83" s="1"/>
  <c r="M631" i="83" s="1"/>
  <c r="N631" i="83" s="1"/>
  <c r="O631" i="83" s="1"/>
  <c r="P631" i="83" s="1"/>
  <c r="Q631" i="83" s="1"/>
  <c r="R631" i="83" s="1"/>
  <c r="S631" i="83" s="1"/>
  <c r="T631" i="83" s="1"/>
  <c r="U631" i="83" s="1"/>
  <c r="V631" i="83" s="1"/>
  <c r="W631" i="83" s="1"/>
  <c r="X631" i="83" s="1"/>
  <c r="Y631" i="83" s="1"/>
  <c r="Z631" i="83" s="1"/>
  <c r="AA631" i="83" s="1"/>
  <c r="AB631" i="83" s="1"/>
  <c r="D631" i="83"/>
  <c r="E458" i="83"/>
  <c r="F489" i="83" s="1"/>
  <c r="E896" i="83"/>
  <c r="B346" i="83"/>
  <c r="B379" i="83" s="1"/>
  <c r="B410" i="83" s="1"/>
  <c r="B441" i="83" s="1"/>
  <c r="B132" i="83"/>
  <c r="P131" i="83"/>
  <c r="N131" i="83"/>
  <c r="H118" i="83"/>
  <c r="F206" i="82"/>
  <c r="H199" i="81"/>
  <c r="H206" i="81" s="1"/>
  <c r="P156" i="81"/>
  <c r="N156" i="81"/>
  <c r="P150" i="81"/>
  <c r="N150" i="81"/>
  <c r="P140" i="81"/>
  <c r="N140" i="81"/>
  <c r="P134" i="81"/>
  <c r="N134" i="81"/>
  <c r="N129" i="82"/>
  <c r="P129" i="82"/>
  <c r="G941" i="81"/>
  <c r="H927" i="81"/>
  <c r="H962" i="81" s="1"/>
  <c r="G926" i="81"/>
  <c r="G935" i="81"/>
  <c r="G961" i="81"/>
  <c r="G948" i="81"/>
  <c r="G947" i="81"/>
  <c r="H823" i="81"/>
  <c r="N129" i="81"/>
  <c r="P129" i="81"/>
  <c r="O158" i="83"/>
  <c r="O130" i="82"/>
  <c r="N143" i="73"/>
  <c r="F962" i="79" a="1"/>
  <c r="K63" i="79" a="1"/>
  <c r="M228" i="79" a="1"/>
  <c r="E51" i="79" a="1"/>
  <c r="J149" i="79" a="1"/>
  <c r="G131" i="79" a="1"/>
  <c r="D843" i="79" a="1"/>
  <c r="E944" i="79" a="1"/>
  <c r="E60" i="79" a="1"/>
  <c r="I132" i="79" a="1"/>
  <c r="E62" i="79" a="1"/>
  <c r="H273" i="79" a="1"/>
  <c r="H277" i="79" a="1"/>
  <c r="I197" i="79" a="1"/>
  <c r="N158" i="79" a="1"/>
  <c r="H94" i="79" a="1"/>
  <c r="E949" i="79" a="1"/>
  <c r="E198" i="79" a="1"/>
  <c r="E66" i="79" a="1"/>
  <c r="D841" i="79" a="1"/>
  <c r="H194" i="79" a="1"/>
  <c r="I156" i="79" a="1"/>
  <c r="E205" i="79" a="1"/>
  <c r="G134" i="79" a="1"/>
  <c r="H295" i="79" a="1"/>
  <c r="J72" i="79" a="1"/>
  <c r="H196" i="79" a="1"/>
  <c r="H98" i="79" a="1"/>
  <c r="E945" i="79" a="1"/>
  <c r="I144" i="79" a="1"/>
  <c r="E197" i="79" a="1"/>
  <c r="H195" i="79" a="1"/>
  <c r="J133" i="79" a="1"/>
  <c r="H97" i="79" a="1"/>
  <c r="E57" i="79" a="1"/>
  <c r="I189" i="79" a="1"/>
  <c r="G152" i="79" a="1"/>
  <c r="G129" i="79" a="1"/>
  <c r="G132" i="79" a="1"/>
  <c r="H275" i="79" a="1"/>
  <c r="J155" i="79" a="1"/>
  <c r="H279" i="79" a="1"/>
  <c r="J150" i="79" a="1"/>
  <c r="J69" i="79" a="1"/>
  <c r="G141" i="79" a="1"/>
  <c r="N145" i="79" a="1"/>
  <c r="D852" i="79" a="1"/>
  <c r="J134" i="79" a="1"/>
  <c r="R8" i="88"/>
  <c r="N7" i="88"/>
  <c r="E199" i="79" a="1"/>
  <c r="E204" i="79" a="1"/>
  <c r="G130" i="79" a="1"/>
  <c r="I154" i="79" a="1"/>
  <c r="H193" i="79" a="1"/>
  <c r="H297" i="79" a="1"/>
  <c r="E201" i="79" a="1"/>
  <c r="I131" i="79" a="1"/>
  <c r="N131" i="79" a="1"/>
  <c r="H192" i="79" a="1"/>
  <c r="G150" i="79" a="1"/>
  <c r="H117" i="79" a="1"/>
  <c r="I145" i="79" a="1"/>
  <c r="D846" i="79" a="1"/>
  <c r="E67" i="79" a="1"/>
  <c r="I112" i="79" a="1"/>
  <c r="E68" i="79" a="1"/>
  <c r="E45" i="79" a="1"/>
  <c r="H204" i="79" a="1"/>
  <c r="J130" i="79" a="1"/>
  <c r="I192" i="79" a="1"/>
  <c r="D894" i="79" a="1"/>
  <c r="I205" i="79" a="1"/>
  <c r="H276" i="79" a="1"/>
  <c r="E49" i="79" a="1"/>
  <c r="E194" i="79" a="1"/>
  <c r="H268" i="79" a="1"/>
  <c r="D856" i="79" a="1"/>
  <c r="E70" i="79" a="1"/>
  <c r="H289" i="79" a="1"/>
  <c r="K71" i="79" a="1"/>
  <c r="N155" i="79" a="1"/>
  <c r="N147" i="79" a="1"/>
  <c r="K65" i="79" a="1"/>
  <c r="I200" i="79" a="1"/>
  <c r="I137" i="79" a="1"/>
  <c r="G133" i="79" a="1"/>
  <c r="G149" i="79" a="1"/>
  <c r="E195" i="79" a="1"/>
  <c r="I153" i="79" a="1"/>
  <c r="H317" i="79" a="1"/>
  <c r="K67" i="79" a="1"/>
  <c r="H288" i="79" a="1"/>
  <c r="J129" i="79" a="1"/>
  <c r="G230" i="79" a="1"/>
  <c r="I155" i="79" a="1"/>
  <c r="E52" i="79" a="1"/>
  <c r="I136" i="79" a="1"/>
  <c r="I204" i="79" a="1"/>
  <c r="G156" i="79" a="1"/>
  <c r="N151" i="79" a="1"/>
  <c r="I202" i="79" a="1"/>
  <c r="E76" i="79" a="1"/>
  <c r="I141" i="79" a="1"/>
  <c r="I138" i="79" a="1"/>
  <c r="E191" i="79" a="1"/>
  <c r="H316" i="79" a="1"/>
  <c r="I134" i="79" a="1"/>
  <c r="L61" i="79" a="1"/>
  <c r="H314" i="79" a="1"/>
  <c r="I199" i="79" a="1"/>
  <c r="N140" i="79" a="1"/>
  <c r="I113" i="79" a="1"/>
  <c r="N152" i="79" a="1"/>
  <c r="E54" i="79" a="1"/>
  <c r="M229" i="79" a="1"/>
  <c r="D949" i="79" a="1"/>
  <c r="H291" i="79" a="1"/>
  <c r="G155" i="79" a="1"/>
  <c r="H203" i="79" a="1"/>
  <c r="N10" i="88"/>
  <c r="I157" i="79" a="1"/>
  <c r="R10" i="88"/>
  <c r="I148" i="79" a="1"/>
  <c r="H315" i="79" a="1"/>
  <c r="G140" i="79" a="1"/>
  <c r="E193" i="79" a="1"/>
  <c r="D859" i="79" a="1"/>
  <c r="L69" i="79" a="1"/>
  <c r="I135" i="79" a="1"/>
  <c r="G226" i="79" a="1"/>
  <c r="D853" i="79" a="1"/>
  <c r="G143" i="79" a="1"/>
  <c r="I115" i="79" a="1"/>
  <c r="L68" i="79" a="1"/>
  <c r="J131" i="79" a="1"/>
  <c r="H116" i="79" a="1"/>
  <c r="J67" i="79" a="1"/>
  <c r="I146" i="79" a="1"/>
  <c r="K61" i="79" a="1"/>
  <c r="G136" i="79" a="1"/>
  <c r="J153" i="79" a="1"/>
  <c r="M231" i="79" a="1"/>
  <c r="H205" i="79" a="1"/>
  <c r="G151" i="79" a="1"/>
  <c r="K64" i="79" a="1"/>
  <c r="D849" i="79" a="1"/>
  <c r="J142" i="79" a="1"/>
  <c r="G139" i="79" a="1"/>
  <c r="G148" i="79" a="1"/>
  <c r="E61" i="79" a="1"/>
  <c r="G224" i="79" a="1"/>
  <c r="I129" i="79" a="1"/>
  <c r="I195" i="79" a="1"/>
  <c r="G961" i="79" a="1"/>
  <c r="C129" i="79" a="1"/>
  <c r="E961" i="79" a="1"/>
  <c r="D895" i="79" a="1"/>
  <c r="H278" i="79" a="1"/>
  <c r="K62" i="79" a="1"/>
  <c r="J138" i="79" a="1"/>
  <c r="M227" i="79" a="1"/>
  <c r="D850" i="79" a="1"/>
  <c r="D837" i="79" a="1"/>
  <c r="J70" i="79" a="1"/>
  <c r="H96" i="79" a="1"/>
  <c r="N142" i="79" a="1"/>
  <c r="I151" i="79" a="1"/>
  <c r="J145" i="79" a="1"/>
  <c r="E71" i="79" a="1"/>
  <c r="D834" i="79" a="1"/>
  <c r="D835" i="79" a="1"/>
  <c r="E190" i="79" a="1"/>
  <c r="E83" i="79" a="1"/>
  <c r="H115" i="79" a="1"/>
  <c r="E56" i="79" a="1"/>
  <c r="R9" i="88"/>
  <c r="D831" i="79" a="1"/>
  <c r="D839" i="79" a="1"/>
  <c r="E47" i="79" a="1"/>
  <c r="J139" i="79" a="1"/>
  <c r="G145" i="79" a="1"/>
  <c r="I139" i="79" a="1"/>
  <c r="G225" i="79" a="1"/>
  <c r="H113" i="79" a="1"/>
  <c r="I149" i="79" a="1"/>
  <c r="I133" i="79" a="1"/>
  <c r="D897" i="79" a="1"/>
  <c r="D848" i="79" a="1"/>
  <c r="K69" i="79" a="1"/>
  <c r="E200" i="79" a="1"/>
  <c r="N9" i="88"/>
  <c r="I193" i="79" a="1"/>
  <c r="I196" i="79" a="1"/>
  <c r="N136" i="79" a="1"/>
  <c r="H294" i="79" a="1"/>
  <c r="G229" i="79" a="1"/>
  <c r="N148" i="79" a="1"/>
  <c r="L70" i="79" a="1"/>
  <c r="G962" i="79" a="1"/>
  <c r="D898" i="79" a="1"/>
  <c r="E44" i="79" a="1"/>
  <c r="D292" i="79" a="1"/>
  <c r="J147" i="79" a="1"/>
  <c r="I143" i="79" a="1"/>
  <c r="J140" i="79" a="1"/>
  <c r="E72" i="79" a="1"/>
  <c r="H190" i="79" a="1"/>
  <c r="H319" i="79" a="1"/>
  <c r="E203" i="79" a="1"/>
  <c r="D858" i="79" a="1"/>
  <c r="E81" i="79" a="1"/>
  <c r="H99" i="79" a="1"/>
  <c r="M224" i="79" a="1"/>
  <c r="E80" i="79" a="1"/>
  <c r="E214" i="79" a="1"/>
  <c r="I116" i="79" a="1"/>
  <c r="N157" i="79" a="1"/>
  <c r="H200" i="79" a="1"/>
  <c r="E48" i="79" a="1"/>
  <c r="D851" i="79" a="1"/>
  <c r="N8" i="88"/>
  <c r="J132" i="79" a="1"/>
  <c r="D836" i="79" a="1"/>
  <c r="D854" i="79" a="1"/>
  <c r="G144" i="79" a="1"/>
  <c r="K70" i="79" a="1"/>
  <c r="J68" i="79" a="1"/>
  <c r="H112" i="79" a="1"/>
  <c r="M226" i="79" a="1"/>
  <c r="H101" i="79" a="1"/>
  <c r="H318" i="79" a="1"/>
  <c r="G154" i="79" a="1"/>
  <c r="I150" i="79" a="1"/>
  <c r="G142" i="79" a="1"/>
  <c r="J156" i="79" a="1"/>
  <c r="K66" i="79" a="1"/>
  <c r="N143" i="79" a="1"/>
  <c r="J136" i="79" a="1"/>
  <c r="J137" i="79" a="1"/>
  <c r="R7" i="88"/>
  <c r="H299" i="79" a="1"/>
  <c r="H191" i="79" a="1"/>
  <c r="I158" i="79" a="1"/>
  <c r="I191" i="79" a="1"/>
  <c r="F961" i="79" a="1"/>
  <c r="D833" i="79" a="1"/>
  <c r="J146" i="79" a="1"/>
  <c r="D855" i="79" a="1"/>
  <c r="R11" i="88"/>
  <c r="J66" i="79" a="1"/>
  <c r="F5" i="74"/>
  <c r="H298" i="79" a="1"/>
  <c r="J151" i="79" a="1"/>
  <c r="G231" i="79" a="1"/>
  <c r="D844" i="79" a="1"/>
  <c r="I214" i="79" a="1"/>
  <c r="L66" i="79" a="1"/>
  <c r="J152" i="79" a="1"/>
  <c r="N139" i="79" a="1"/>
  <c r="K72" i="79" a="1"/>
  <c r="E58" i="79" a="1"/>
  <c r="G135" i="79" a="1"/>
  <c r="G147" i="79" a="1"/>
  <c r="H107" i="79" a="1"/>
  <c r="G138" i="79" a="1"/>
  <c r="H100" i="79" a="1"/>
  <c r="H201" i="79" a="1"/>
  <c r="H292" i="79" a="1"/>
  <c r="J144" i="79" a="1"/>
  <c r="H313" i="79" a="1"/>
  <c r="I114" i="79" a="1"/>
  <c r="E50" i="79" a="1"/>
  <c r="J71" i="79" a="1"/>
  <c r="H199" i="79" a="1"/>
  <c r="J157" i="79" a="1"/>
  <c r="E82" i="79" a="1"/>
  <c r="H293" i="79" a="1"/>
  <c r="L67" i="79" a="1"/>
  <c r="H296" i="79" a="1"/>
  <c r="E947" i="79" a="1"/>
  <c r="D845" i="79" a="1"/>
  <c r="D900" i="79" a="1"/>
  <c r="H91" i="79" a="1"/>
  <c r="J148" i="79" a="1"/>
  <c r="H92" i="79" a="1"/>
  <c r="G153" i="79" a="1"/>
  <c r="K68" i="79" a="1"/>
  <c r="G227" i="79" a="1"/>
  <c r="I194" i="79" a="1"/>
  <c r="H189" i="79" a="1"/>
  <c r="H274" i="79" a="1"/>
  <c r="G146" i="79" a="1"/>
  <c r="J143" i="79" a="1"/>
  <c r="H202" i="79" a="1"/>
  <c r="J158" i="79" a="1"/>
  <c r="E43" i="79" a="1"/>
  <c r="H308" i="79" a="1"/>
  <c r="D840" i="79" a="1"/>
  <c r="E55" i="79" a="1"/>
  <c r="L71" i="79" a="1"/>
  <c r="J141" i="79" a="1"/>
  <c r="I201" i="79" a="1"/>
  <c r="D832" i="79" a="1"/>
  <c r="G158" i="79" a="1"/>
  <c r="H198" i="79" a="1"/>
  <c r="I130" i="79" a="1"/>
  <c r="I203" i="79" a="1"/>
  <c r="E69" i="79" a="1"/>
  <c r="D838" i="79" a="1"/>
  <c r="O6" i="88"/>
  <c r="N156" i="79" a="1"/>
  <c r="I190" i="79" a="1"/>
  <c r="E79" i="79" a="1"/>
  <c r="J61" i="79" a="1"/>
  <c r="J135" i="79" a="1"/>
  <c r="I152" i="79" a="1"/>
  <c r="H95" i="79" a="1"/>
  <c r="H197" i="79" a="1"/>
  <c r="I142" i="79" a="1"/>
  <c r="E65" i="79" a="1"/>
  <c r="H114" i="79" a="1"/>
  <c r="E63" i="79" a="1"/>
  <c r="I198" i="79" a="1"/>
  <c r="E192" i="79" a="1"/>
  <c r="I147" i="79" a="1"/>
  <c r="G137" i="79" a="1"/>
  <c r="G228" i="79" a="1"/>
  <c r="E196" i="79" a="1"/>
  <c r="I140" i="79" a="1"/>
  <c r="E189" i="79" a="1"/>
  <c r="D896" i="79" a="1"/>
  <c r="E73" i="79" a="1"/>
  <c r="E64" i="79" a="1"/>
  <c r="N11" i="88"/>
  <c r="I117" i="79" a="1"/>
  <c r="D857" i="79" a="1"/>
  <c r="H93" i="79" a="1"/>
  <c r="H290" i="79" a="1"/>
  <c r="N153" i="79" a="1"/>
  <c r="G157" i="79" a="1"/>
  <c r="L72" i="79" a="1"/>
  <c r="D847" i="79" a="1"/>
  <c r="E202" i="79" a="1"/>
  <c r="J154" i="79" a="1"/>
  <c r="U375" i="89" l="1"/>
  <c r="T592" i="89"/>
  <c r="T591" i="89"/>
  <c r="T590" i="89"/>
  <c r="T589" i="89"/>
  <c r="T588" i="89"/>
  <c r="T587" i="89"/>
  <c r="T586" i="89"/>
  <c r="T585" i="89"/>
  <c r="T584" i="89"/>
  <c r="T583" i="89"/>
  <c r="T582" i="89"/>
  <c r="T581" i="89"/>
  <c r="T580" i="89"/>
  <c r="T579" i="89"/>
  <c r="T578" i="89"/>
  <c r="T577" i="89"/>
  <c r="T576" i="89"/>
  <c r="T575" i="89"/>
  <c r="T574" i="89"/>
  <c r="T573" i="89"/>
  <c r="T572" i="89"/>
  <c r="T571" i="89"/>
  <c r="T569" i="89"/>
  <c r="T568" i="89"/>
  <c r="T567" i="89"/>
  <c r="T565" i="89"/>
  <c r="T564" i="89"/>
  <c r="T563" i="89"/>
  <c r="T570" i="89"/>
  <c r="H893" i="83"/>
  <c r="H898" i="83"/>
  <c r="H897" i="83"/>
  <c r="H896" i="83"/>
  <c r="H895" i="83"/>
  <c r="H899" i="83"/>
  <c r="H900" i="83"/>
  <c r="H895" i="87"/>
  <c r="H893" i="87"/>
  <c r="H898" i="87"/>
  <c r="H897" i="87"/>
  <c r="H896" i="87"/>
  <c r="H899" i="87"/>
  <c r="E563" i="73"/>
  <c r="I629" i="82"/>
  <c r="Y804" i="73"/>
  <c r="Q804" i="73"/>
  <c r="I804" i="73"/>
  <c r="X804" i="73"/>
  <c r="P804" i="73"/>
  <c r="H804" i="73"/>
  <c r="W804" i="73"/>
  <c r="O804" i="73"/>
  <c r="G804" i="73"/>
  <c r="V804" i="73"/>
  <c r="N804" i="73"/>
  <c r="F804" i="73"/>
  <c r="U804" i="73"/>
  <c r="M804" i="73"/>
  <c r="AB804" i="73"/>
  <c r="T804" i="73"/>
  <c r="L804" i="73"/>
  <c r="AA804" i="73"/>
  <c r="S804" i="73"/>
  <c r="K804" i="73"/>
  <c r="Z804" i="73"/>
  <c r="R804" i="73"/>
  <c r="J804" i="73"/>
  <c r="E804" i="73"/>
  <c r="D899" i="73"/>
  <c r="D902" i="73" s="1"/>
  <c r="H592" i="87"/>
  <c r="H591" i="87"/>
  <c r="H590" i="87"/>
  <c r="H589" i="87"/>
  <c r="H588" i="87"/>
  <c r="H587" i="87"/>
  <c r="H586" i="87"/>
  <c r="H585" i="87"/>
  <c r="H584" i="87"/>
  <c r="H583" i="87"/>
  <c r="H582" i="87"/>
  <c r="H581" i="87"/>
  <c r="H580" i="87"/>
  <c r="H579" i="87"/>
  <c r="H578" i="87"/>
  <c r="H577" i="87"/>
  <c r="H576" i="87"/>
  <c r="H575" i="87"/>
  <c r="H574" i="87"/>
  <c r="H573" i="87"/>
  <c r="H572" i="87"/>
  <c r="H571" i="87"/>
  <c r="H569" i="87"/>
  <c r="H568" i="87"/>
  <c r="H567" i="87"/>
  <c r="H565" i="87"/>
  <c r="H564" i="87"/>
  <c r="H563" i="87"/>
  <c r="U629" i="89"/>
  <c r="T814" i="89"/>
  <c r="M230" i="73"/>
  <c r="I629" i="87"/>
  <c r="H898" i="82"/>
  <c r="H897" i="82"/>
  <c r="H896" i="82"/>
  <c r="H895" i="82"/>
  <c r="H893" i="82"/>
  <c r="I823" i="82"/>
  <c r="H570" i="87"/>
  <c r="H900" i="87"/>
  <c r="H592" i="82"/>
  <c r="H591" i="82"/>
  <c r="H590" i="82"/>
  <c r="H589" i="82"/>
  <c r="H588" i="82"/>
  <c r="H587" i="82"/>
  <c r="H586" i="82"/>
  <c r="H585" i="82"/>
  <c r="H584" i="82"/>
  <c r="H583" i="82"/>
  <c r="H582" i="82"/>
  <c r="H581" i="82"/>
  <c r="H580" i="82"/>
  <c r="H579" i="82"/>
  <c r="H578" i="82"/>
  <c r="H577" i="82"/>
  <c r="H576" i="82"/>
  <c r="H573" i="82"/>
  <c r="H569" i="82"/>
  <c r="H575" i="82"/>
  <c r="H572" i="82"/>
  <c r="H574" i="82"/>
  <c r="H571" i="82"/>
  <c r="H568" i="82"/>
  <c r="H564" i="82"/>
  <c r="H565" i="82"/>
  <c r="H567" i="82"/>
  <c r="H563" i="82"/>
  <c r="H899" i="82"/>
  <c r="I629" i="83"/>
  <c r="J375" i="83"/>
  <c r="I589" i="83"/>
  <c r="I588" i="83"/>
  <c r="I587" i="83"/>
  <c r="I590" i="83"/>
  <c r="I586" i="83"/>
  <c r="I585" i="83"/>
  <c r="I584" i="83"/>
  <c r="I583" i="83"/>
  <c r="I582" i="83"/>
  <c r="I581" i="83"/>
  <c r="I580" i="83"/>
  <c r="I579" i="83"/>
  <c r="I578" i="83"/>
  <c r="I577" i="83"/>
  <c r="I576" i="83"/>
  <c r="I592" i="83"/>
  <c r="I571" i="83"/>
  <c r="I565" i="83"/>
  <c r="I564" i="83"/>
  <c r="I563" i="83"/>
  <c r="I574" i="83"/>
  <c r="I569" i="83"/>
  <c r="I575" i="83"/>
  <c r="I573" i="83"/>
  <c r="I568" i="83"/>
  <c r="I591" i="83"/>
  <c r="I572" i="83"/>
  <c r="I567" i="83"/>
  <c r="E604" i="83"/>
  <c r="E622" i="86"/>
  <c r="E607" i="85"/>
  <c r="E618" i="85"/>
  <c r="E601" i="84"/>
  <c r="E617" i="87"/>
  <c r="E604" i="82"/>
  <c r="E619" i="85"/>
  <c r="E622" i="84"/>
  <c r="E767" i="84" s="1"/>
  <c r="E612" i="81"/>
  <c r="E606" i="84"/>
  <c r="E751" i="84" s="1"/>
  <c r="E618" i="86"/>
  <c r="F563" i="73"/>
  <c r="F573" i="73"/>
  <c r="F565" i="73"/>
  <c r="G592" i="73"/>
  <c r="G580" i="73"/>
  <c r="G567" i="73"/>
  <c r="G568" i="73"/>
  <c r="G563" i="73"/>
  <c r="G590" i="73"/>
  <c r="G574" i="73"/>
  <c r="G571" i="73"/>
  <c r="G586" i="73"/>
  <c r="G576" i="73"/>
  <c r="G591" i="73"/>
  <c r="G589" i="73"/>
  <c r="G587" i="73"/>
  <c r="G585" i="73"/>
  <c r="G583" i="73"/>
  <c r="G581" i="73"/>
  <c r="G579" i="73"/>
  <c r="G577" i="73"/>
  <c r="G575" i="73"/>
  <c r="G573" i="73"/>
  <c r="G588" i="73"/>
  <c r="G584" i="73"/>
  <c r="G565" i="73"/>
  <c r="G564" i="73"/>
  <c r="G572" i="73"/>
  <c r="G569" i="73"/>
  <c r="G582" i="73"/>
  <c r="G578" i="73"/>
  <c r="F569" i="73"/>
  <c r="H898" i="86"/>
  <c r="H895" i="86"/>
  <c r="H893" i="86"/>
  <c r="H899" i="86"/>
  <c r="H900" i="86"/>
  <c r="H896" i="86"/>
  <c r="H897" i="86"/>
  <c r="H565" i="86"/>
  <c r="H591" i="86"/>
  <c r="H589" i="86"/>
  <c r="H587" i="86"/>
  <c r="H585" i="86"/>
  <c r="H583" i="86"/>
  <c r="H581" i="86"/>
  <c r="H579" i="86"/>
  <c r="H577" i="86"/>
  <c r="H575" i="86"/>
  <c r="H573" i="86"/>
  <c r="H571" i="86"/>
  <c r="H569" i="86"/>
  <c r="H567" i="86"/>
  <c r="H563" i="86"/>
  <c r="H564" i="86"/>
  <c r="H590" i="86"/>
  <c r="H586" i="86"/>
  <c r="H582" i="86"/>
  <c r="H578" i="86"/>
  <c r="H574" i="86"/>
  <c r="H570" i="86"/>
  <c r="H592" i="86"/>
  <c r="H588" i="86"/>
  <c r="H584" i="86"/>
  <c r="H580" i="86"/>
  <c r="H576" i="86"/>
  <c r="H572" i="86"/>
  <c r="H568" i="86"/>
  <c r="H895" i="85"/>
  <c r="H893" i="85"/>
  <c r="H900" i="85"/>
  <c r="H899" i="85"/>
  <c r="H896" i="85"/>
  <c r="H898" i="85"/>
  <c r="H897" i="85"/>
  <c r="H592" i="85"/>
  <c r="H591" i="85"/>
  <c r="H590" i="85"/>
  <c r="H589" i="85"/>
  <c r="H588" i="85"/>
  <c r="H587" i="85"/>
  <c r="H586" i="85"/>
  <c r="H585" i="85"/>
  <c r="H584" i="85"/>
  <c r="H583" i="85"/>
  <c r="H582" i="85"/>
  <c r="H581" i="85"/>
  <c r="H580" i="85"/>
  <c r="H579" i="85"/>
  <c r="H578" i="85"/>
  <c r="H577" i="85"/>
  <c r="H576" i="85"/>
  <c r="H575" i="85"/>
  <c r="H574" i="85"/>
  <c r="H573" i="85"/>
  <c r="H572" i="85"/>
  <c r="H571" i="85"/>
  <c r="H569" i="85"/>
  <c r="H568" i="85"/>
  <c r="H567" i="85"/>
  <c r="H565" i="85"/>
  <c r="H564" i="85"/>
  <c r="H563" i="85"/>
  <c r="H570" i="85"/>
  <c r="I629" i="85"/>
  <c r="H814" i="85"/>
  <c r="H895" i="84"/>
  <c r="H893" i="84"/>
  <c r="H900" i="84"/>
  <c r="H896" i="84"/>
  <c r="H899" i="84"/>
  <c r="H898" i="84"/>
  <c r="H897" i="84"/>
  <c r="H592" i="84"/>
  <c r="H591" i="84"/>
  <c r="H590" i="84"/>
  <c r="H589" i="84"/>
  <c r="H588" i="84"/>
  <c r="H587" i="84"/>
  <c r="H586" i="84"/>
  <c r="H585" i="84"/>
  <c r="H584" i="84"/>
  <c r="H583" i="84"/>
  <c r="H582" i="84"/>
  <c r="H581" i="84"/>
  <c r="H580" i="84"/>
  <c r="H579" i="84"/>
  <c r="H578" i="84"/>
  <c r="H577" i="84"/>
  <c r="H576" i="84"/>
  <c r="H575" i="84"/>
  <c r="H574" i="84"/>
  <c r="H573" i="84"/>
  <c r="H572" i="84"/>
  <c r="H571" i="84"/>
  <c r="H569" i="84"/>
  <c r="H568" i="84"/>
  <c r="H567" i="84"/>
  <c r="H565" i="84"/>
  <c r="H564" i="84"/>
  <c r="H563" i="84"/>
  <c r="H570" i="84"/>
  <c r="I629" i="84"/>
  <c r="H893" i="81"/>
  <c r="H895" i="81"/>
  <c r="H900" i="81"/>
  <c r="H899" i="81"/>
  <c r="H898" i="81"/>
  <c r="H897" i="81"/>
  <c r="H896" i="81"/>
  <c r="I629" i="81"/>
  <c r="E620" i="81"/>
  <c r="E618" i="81"/>
  <c r="E613" i="81"/>
  <c r="I375" i="81"/>
  <c r="H592" i="81"/>
  <c r="H588" i="81"/>
  <c r="H584" i="81"/>
  <c r="H580" i="81"/>
  <c r="H576" i="81"/>
  <c r="H571" i="81"/>
  <c r="H574" i="81"/>
  <c r="H564" i="81"/>
  <c r="H591" i="81"/>
  <c r="H587" i="81"/>
  <c r="H583" i="81"/>
  <c r="H579" i="81"/>
  <c r="H568" i="81"/>
  <c r="H567" i="81"/>
  <c r="H572" i="81"/>
  <c r="H590" i="81"/>
  <c r="H586" i="81"/>
  <c r="H582" i="81"/>
  <c r="H578" i="81"/>
  <c r="H575" i="81"/>
  <c r="H565" i="81"/>
  <c r="H569" i="81"/>
  <c r="H589" i="81"/>
  <c r="H585" i="81"/>
  <c r="H581" i="81"/>
  <c r="H577" i="81"/>
  <c r="H573" i="81"/>
  <c r="H563" i="81"/>
  <c r="H823" i="73"/>
  <c r="G900" i="73"/>
  <c r="G898" i="73"/>
  <c r="G897" i="73"/>
  <c r="G896" i="73"/>
  <c r="G895" i="73"/>
  <c r="G893" i="73"/>
  <c r="E610" i="82"/>
  <c r="E603" i="81"/>
  <c r="E748" i="81" s="1"/>
  <c r="E614" i="83"/>
  <c r="E600" i="86"/>
  <c r="E597" i="87"/>
  <c r="E742" i="87" s="1"/>
  <c r="E620" i="86"/>
  <c r="E765" i="86" s="1"/>
  <c r="H551" i="87"/>
  <c r="I551" i="87" s="1"/>
  <c r="J551" i="87" s="1"/>
  <c r="E620" i="83"/>
  <c r="E765" i="83" s="1"/>
  <c r="E602" i="83"/>
  <c r="E600" i="81"/>
  <c r="E611" i="85"/>
  <c r="O22" i="88"/>
  <c r="E607" i="81"/>
  <c r="E752" i="81" s="1"/>
  <c r="E621" i="87"/>
  <c r="E766" i="87" s="1"/>
  <c r="E601" i="87"/>
  <c r="F570" i="73"/>
  <c r="E570" i="73"/>
  <c r="G570" i="73"/>
  <c r="E611" i="84"/>
  <c r="E756" i="84" s="1"/>
  <c r="E599" i="87"/>
  <c r="E614" i="81"/>
  <c r="E605" i="87"/>
  <c r="E750" i="87" s="1"/>
  <c r="E612" i="86"/>
  <c r="E757" i="86" s="1"/>
  <c r="H532" i="82"/>
  <c r="I532" i="82" s="1"/>
  <c r="G532" i="81"/>
  <c r="H532" i="81" s="1"/>
  <c r="H556" i="83"/>
  <c r="I556" i="83" s="1"/>
  <c r="I555" i="84"/>
  <c r="J555" i="84" s="1"/>
  <c r="K555" i="84" s="1"/>
  <c r="T357" i="73"/>
  <c r="E483" i="73" s="1"/>
  <c r="E452" i="73" s="1"/>
  <c r="F483" i="73" s="1"/>
  <c r="E545" i="73"/>
  <c r="E607" i="73" s="1"/>
  <c r="T345" i="73"/>
  <c r="E471" i="73" s="1"/>
  <c r="E533" i="73"/>
  <c r="F549" i="86"/>
  <c r="F555" i="87"/>
  <c r="G555" i="87" s="1"/>
  <c r="F556" i="85"/>
  <c r="G556" i="85" s="1"/>
  <c r="F551" i="81"/>
  <c r="G551" i="81" s="1"/>
  <c r="H544" i="82"/>
  <c r="I544" i="82" s="1"/>
  <c r="F541" i="87"/>
  <c r="G541" i="87" s="1"/>
  <c r="F534" i="86"/>
  <c r="G534" i="86" s="1"/>
  <c r="H534" i="86" s="1"/>
  <c r="F553" i="86"/>
  <c r="F537" i="81"/>
  <c r="F560" i="86"/>
  <c r="G560" i="86" s="1"/>
  <c r="G554" i="83"/>
  <c r="H554" i="83" s="1"/>
  <c r="F561" i="82"/>
  <c r="F558" i="83"/>
  <c r="G558" i="83" s="1"/>
  <c r="F543" i="83"/>
  <c r="G543" i="83" s="1"/>
  <c r="F533" i="84"/>
  <c r="F543" i="87"/>
  <c r="F545" i="81"/>
  <c r="F542" i="84"/>
  <c r="G542" i="84" s="1"/>
  <c r="H542" i="84" s="1"/>
  <c r="F539" i="84"/>
  <c r="F545" i="84"/>
  <c r="G545" i="84" s="1"/>
  <c r="H545" i="84" s="1"/>
  <c r="F538" i="83"/>
  <c r="G538" i="83" s="1"/>
  <c r="F561" i="87"/>
  <c r="G561" i="87" s="1"/>
  <c r="G533" i="83"/>
  <c r="F547" i="81"/>
  <c r="F557" i="81"/>
  <c r="F619" i="81" s="1"/>
  <c r="F554" i="86"/>
  <c r="G554" i="86" s="1"/>
  <c r="G538" i="87"/>
  <c r="F553" i="85"/>
  <c r="G553" i="85" s="1"/>
  <c r="F477" i="83"/>
  <c r="T361" i="73"/>
  <c r="E487" i="73" s="1"/>
  <c r="E549" i="73"/>
  <c r="E611" i="73" s="1"/>
  <c r="E756" i="73" s="1"/>
  <c r="T363" i="73"/>
  <c r="E489" i="73" s="1"/>
  <c r="E551" i="73"/>
  <c r="E613" i="73" s="1"/>
  <c r="E758" i="73" s="1"/>
  <c r="V642" i="73"/>
  <c r="E535" i="73"/>
  <c r="F535" i="85"/>
  <c r="F541" i="86"/>
  <c r="G541" i="86" s="1"/>
  <c r="F561" i="81"/>
  <c r="F558" i="86"/>
  <c r="G558" i="86" s="1"/>
  <c r="F554" i="87"/>
  <c r="F557" i="85"/>
  <c r="G557" i="85" s="1"/>
  <c r="F533" i="86"/>
  <c r="F546" i="84"/>
  <c r="F559" i="85"/>
  <c r="G559" i="85" s="1"/>
  <c r="F559" i="84"/>
  <c r="G559" i="84" s="1"/>
  <c r="F557" i="83"/>
  <c r="G557" i="83" s="1"/>
  <c r="H557" i="83" s="1"/>
  <c r="F551" i="83"/>
  <c r="F613" i="83" s="1"/>
  <c r="F556" i="82"/>
  <c r="F618" i="82" s="1"/>
  <c r="F763" i="82" s="1"/>
  <c r="F547" i="86"/>
  <c r="F532" i="86"/>
  <c r="F545" i="86"/>
  <c r="G545" i="86" s="1"/>
  <c r="F556" i="81"/>
  <c r="G556" i="81" s="1"/>
  <c r="F540" i="84"/>
  <c r="F541" i="84"/>
  <c r="F603" i="84" s="1"/>
  <c r="F535" i="84"/>
  <c r="G551" i="85"/>
  <c r="F477" i="85"/>
  <c r="T365" i="73"/>
  <c r="E491" i="73" s="1"/>
  <c r="E553" i="73"/>
  <c r="E615" i="73" s="1"/>
  <c r="E760" i="73" s="1"/>
  <c r="T371" i="73"/>
  <c r="E497" i="73" s="1"/>
  <c r="E559" i="73"/>
  <c r="T367" i="73"/>
  <c r="E493" i="73" s="1"/>
  <c r="E462" i="73" s="1"/>
  <c r="F493" i="73" s="1"/>
  <c r="E555" i="73"/>
  <c r="T350" i="73"/>
  <c r="T360" i="73"/>
  <c r="E486" i="73" s="1"/>
  <c r="E455" i="73" s="1"/>
  <c r="F486" i="73" s="1"/>
  <c r="E548" i="73"/>
  <c r="E610" i="73" s="1"/>
  <c r="E755" i="73" s="1"/>
  <c r="T355" i="73"/>
  <c r="E481" i="73" s="1"/>
  <c r="E543" i="73"/>
  <c r="E646" i="73"/>
  <c r="E539" i="73"/>
  <c r="F557" i="82"/>
  <c r="F539" i="82"/>
  <c r="G539" i="82" s="1"/>
  <c r="H539" i="82" s="1"/>
  <c r="F536" i="87"/>
  <c r="F538" i="81"/>
  <c r="F550" i="83"/>
  <c r="G550" i="83" s="1"/>
  <c r="F533" i="87"/>
  <c r="F539" i="83"/>
  <c r="F543" i="82"/>
  <c r="G543" i="82" s="1"/>
  <c r="F560" i="85"/>
  <c r="G560" i="85" s="1"/>
  <c r="H560" i="85" s="1"/>
  <c r="F537" i="82"/>
  <c r="G537" i="82" s="1"/>
  <c r="F560" i="84"/>
  <c r="G560" i="84" s="1"/>
  <c r="F542" i="87"/>
  <c r="G553" i="82"/>
  <c r="F537" i="85"/>
  <c r="G537" i="85" s="1"/>
  <c r="F540" i="81"/>
  <c r="G540" i="81" s="1"/>
  <c r="F535" i="82"/>
  <c r="F553" i="84"/>
  <c r="G553" i="84" s="1"/>
  <c r="H553" i="84" s="1"/>
  <c r="F557" i="86"/>
  <c r="F542" i="82"/>
  <c r="G542" i="82" s="1"/>
  <c r="F544" i="84"/>
  <c r="G544" i="84" s="1"/>
  <c r="F557" i="84"/>
  <c r="G557" i="84" s="1"/>
  <c r="F534" i="83"/>
  <c r="G534" i="83" s="1"/>
  <c r="F556" i="86"/>
  <c r="F537" i="83"/>
  <c r="G537" i="83" s="1"/>
  <c r="H537" i="83" s="1"/>
  <c r="F560" i="87"/>
  <c r="F536" i="82"/>
  <c r="F559" i="86"/>
  <c r="G559" i="86" s="1"/>
  <c r="T369" i="73"/>
  <c r="E495" i="73" s="1"/>
  <c r="E557" i="73"/>
  <c r="T352" i="73"/>
  <c r="E478" i="73" s="1"/>
  <c r="E447" i="73" s="1"/>
  <c r="F478" i="73" s="1"/>
  <c r="E540" i="73"/>
  <c r="T358" i="73"/>
  <c r="E484" i="73" s="1"/>
  <c r="E453" i="73" s="1"/>
  <c r="F484" i="73" s="1"/>
  <c r="E546" i="73"/>
  <c r="T364" i="73"/>
  <c r="E490" i="73" s="1"/>
  <c r="E459" i="73" s="1"/>
  <c r="E552" i="73"/>
  <c r="T348" i="73"/>
  <c r="E474" i="73" s="1"/>
  <c r="E536" i="73"/>
  <c r="E598" i="73" s="1"/>
  <c r="E743" i="73" s="1"/>
  <c r="F541" i="83"/>
  <c r="F540" i="82"/>
  <c r="F537" i="87"/>
  <c r="G537" i="87" s="1"/>
  <c r="F532" i="85"/>
  <c r="F532" i="87"/>
  <c r="F561" i="86"/>
  <c r="G561" i="86" s="1"/>
  <c r="F541" i="81"/>
  <c r="G541" i="81" s="1"/>
  <c r="F538" i="86"/>
  <c r="G538" i="86" s="1"/>
  <c r="F544" i="81"/>
  <c r="G544" i="81" s="1"/>
  <c r="F536" i="84"/>
  <c r="G536" i="84" s="1"/>
  <c r="H536" i="84" s="1"/>
  <c r="F553" i="87"/>
  <c r="F615" i="87" s="1"/>
  <c r="F532" i="83"/>
  <c r="F549" i="81"/>
  <c r="G549" i="81" s="1"/>
  <c r="F546" i="86"/>
  <c r="F546" i="85"/>
  <c r="F545" i="85"/>
  <c r="G545" i="85" s="1"/>
  <c r="F546" i="82"/>
  <c r="G546" i="82" s="1"/>
  <c r="T373" i="73"/>
  <c r="E499" i="73" s="1"/>
  <c r="E468" i="73" s="1"/>
  <c r="F499" i="73" s="1"/>
  <c r="E561" i="73"/>
  <c r="T368" i="73"/>
  <c r="E494" i="73" s="1"/>
  <c r="E463" i="73" s="1"/>
  <c r="E556" i="73"/>
  <c r="T362" i="73"/>
  <c r="E488" i="73" s="1"/>
  <c r="E457" i="73" s="1"/>
  <c r="F488" i="73" s="1"/>
  <c r="E550" i="73"/>
  <c r="T372" i="73"/>
  <c r="E498" i="73" s="1"/>
  <c r="E560" i="73"/>
  <c r="F552" i="81"/>
  <c r="F555" i="81"/>
  <c r="G555" i="81" s="1"/>
  <c r="F556" i="84"/>
  <c r="G556" i="84" s="1"/>
  <c r="F552" i="86"/>
  <c r="G552" i="86" s="1"/>
  <c r="F548" i="86"/>
  <c r="G548" i="86" s="1"/>
  <c r="F558" i="82"/>
  <c r="F549" i="83"/>
  <c r="G549" i="83" s="1"/>
  <c r="F540" i="87"/>
  <c r="G540" i="87" s="1"/>
  <c r="F542" i="81"/>
  <c r="F604" i="81" s="1"/>
  <c r="F539" i="86"/>
  <c r="F533" i="82"/>
  <c r="H550" i="87"/>
  <c r="F546" i="81"/>
  <c r="F543" i="86"/>
  <c r="G543" i="86" s="1"/>
  <c r="H543" i="86" s="1"/>
  <c r="F534" i="85"/>
  <c r="G534" i="85" s="1"/>
  <c r="F536" i="81"/>
  <c r="F552" i="83"/>
  <c r="G552" i="83" s="1"/>
  <c r="H551" i="82"/>
  <c r="I551" i="82" s="1"/>
  <c r="G548" i="81"/>
  <c r="H548" i="81" s="1"/>
  <c r="F559" i="87"/>
  <c r="G559" i="87" s="1"/>
  <c r="F553" i="81"/>
  <c r="G553" i="81" s="1"/>
  <c r="F550" i="86"/>
  <c r="F536" i="86"/>
  <c r="F549" i="85"/>
  <c r="F550" i="82"/>
  <c r="G550" i="82" s="1"/>
  <c r="F536" i="83"/>
  <c r="F550" i="84"/>
  <c r="F561" i="84"/>
  <c r="F542" i="83"/>
  <c r="G542" i="83" s="1"/>
  <c r="F543" i="81"/>
  <c r="G543" i="81" s="1"/>
  <c r="T366" i="73"/>
  <c r="E492" i="73" s="1"/>
  <c r="E554" i="73"/>
  <c r="F532" i="84"/>
  <c r="F558" i="87"/>
  <c r="F620" i="87" s="1"/>
  <c r="F547" i="84"/>
  <c r="G547" i="84" s="1"/>
  <c r="F538" i="85"/>
  <c r="G538" i="85" s="1"/>
  <c r="F559" i="81"/>
  <c r="G559" i="81" s="1"/>
  <c r="F554" i="85"/>
  <c r="G554" i="85" s="1"/>
  <c r="F559" i="83"/>
  <c r="F547" i="82"/>
  <c r="F544" i="87"/>
  <c r="F542" i="86"/>
  <c r="F549" i="84"/>
  <c r="G549" i="84" s="1"/>
  <c r="F555" i="83"/>
  <c r="G555" i="83" s="1"/>
  <c r="F533" i="81"/>
  <c r="G533" i="81" s="1"/>
  <c r="F543" i="85"/>
  <c r="G543" i="85" s="1"/>
  <c r="F550" i="85"/>
  <c r="F555" i="82"/>
  <c r="G555" i="82" s="1"/>
  <c r="F552" i="87"/>
  <c r="G552" i="87" s="1"/>
  <c r="F554" i="81"/>
  <c r="G554" i="81" s="1"/>
  <c r="F551" i="86"/>
  <c r="F534" i="87"/>
  <c r="T349" i="73"/>
  <c r="E475" i="73" s="1"/>
  <c r="E537" i="73"/>
  <c r="T356" i="73"/>
  <c r="E482" i="73" s="1"/>
  <c r="E451" i="73" s="1"/>
  <c r="F482" i="73" s="1"/>
  <c r="E544" i="73"/>
  <c r="T370" i="73"/>
  <c r="E496" i="73" s="1"/>
  <c r="E465" i="73" s="1"/>
  <c r="F496" i="73" s="1"/>
  <c r="E558" i="73"/>
  <c r="T346" i="73"/>
  <c r="H547" i="87"/>
  <c r="F539" i="85"/>
  <c r="G539" i="85" s="1"/>
  <c r="F551" i="84"/>
  <c r="G551" i="84" s="1"/>
  <c r="F544" i="86"/>
  <c r="F561" i="85"/>
  <c r="F535" i="87"/>
  <c r="F538" i="84"/>
  <c r="G538" i="84" s="1"/>
  <c r="F547" i="85"/>
  <c r="G547" i="85" s="1"/>
  <c r="F549" i="82"/>
  <c r="G549" i="82" s="1"/>
  <c r="H549" i="82" s="1"/>
  <c r="F548" i="82"/>
  <c r="G548" i="82" s="1"/>
  <c r="F552" i="82"/>
  <c r="F558" i="84"/>
  <c r="F537" i="86"/>
  <c r="H541" i="85"/>
  <c r="I541" i="85" s="1"/>
  <c r="F558" i="85"/>
  <c r="G558" i="85" s="1"/>
  <c r="F559" i="82"/>
  <c r="G559" i="82" s="1"/>
  <c r="F556" i="87"/>
  <c r="G556" i="87" s="1"/>
  <c r="F558" i="81"/>
  <c r="F620" i="81" s="1"/>
  <c r="F555" i="86"/>
  <c r="G555" i="86" s="1"/>
  <c r="H555" i="86" s="1"/>
  <c r="F535" i="83"/>
  <c r="G535" i="83" s="1"/>
  <c r="H535" i="83" s="1"/>
  <c r="F555" i="85"/>
  <c r="G555" i="85" s="1"/>
  <c r="F539" i="87"/>
  <c r="G539" i="87" s="1"/>
  <c r="F548" i="85"/>
  <c r="G548" i="85" s="1"/>
  <c r="H548" i="85" s="1"/>
  <c r="F554" i="82"/>
  <c r="F548" i="84"/>
  <c r="G548" i="84" s="1"/>
  <c r="F542" i="85"/>
  <c r="G542" i="85" s="1"/>
  <c r="H542" i="85" s="1"/>
  <c r="T353" i="73"/>
  <c r="E479" i="73" s="1"/>
  <c r="E448" i="73" s="1"/>
  <c r="F479" i="73" s="1"/>
  <c r="E541" i="73"/>
  <c r="E603" i="73" s="1"/>
  <c r="E748" i="73" s="1"/>
  <c r="T359" i="73"/>
  <c r="E485" i="73" s="1"/>
  <c r="E454" i="73" s="1"/>
  <c r="F485" i="73" s="1"/>
  <c r="E547" i="73"/>
  <c r="E609" i="73" s="1"/>
  <c r="E754" i="73" s="1"/>
  <c r="T354" i="73"/>
  <c r="T344" i="73"/>
  <c r="F554" i="84"/>
  <c r="G554" i="84" s="1"/>
  <c r="F552" i="85"/>
  <c r="G552" i="85" s="1"/>
  <c r="F544" i="83"/>
  <c r="F552" i="84"/>
  <c r="F540" i="86"/>
  <c r="F546" i="87"/>
  <c r="G546" i="87" s="1"/>
  <c r="F540" i="83"/>
  <c r="F553" i="83"/>
  <c r="G553" i="83" s="1"/>
  <c r="F548" i="87"/>
  <c r="F550" i="81"/>
  <c r="G550" i="81" s="1"/>
  <c r="H550" i="81" s="1"/>
  <c r="F560" i="81"/>
  <c r="F534" i="81"/>
  <c r="F560" i="83"/>
  <c r="G560" i="83" s="1"/>
  <c r="H560" i="83" s="1"/>
  <c r="F561" i="83"/>
  <c r="F560" i="82"/>
  <c r="F557" i="87"/>
  <c r="G557" i="87" s="1"/>
  <c r="F534" i="84"/>
  <c r="G534" i="84" s="1"/>
  <c r="H534" i="84" s="1"/>
  <c r="F538" i="82"/>
  <c r="G538" i="82" s="1"/>
  <c r="O815" i="73"/>
  <c r="N639" i="73"/>
  <c r="U639" i="73"/>
  <c r="R639" i="73"/>
  <c r="L815" i="73"/>
  <c r="J815" i="73"/>
  <c r="P815" i="73"/>
  <c r="P639" i="73"/>
  <c r="V639" i="73"/>
  <c r="AB639" i="73"/>
  <c r="S639" i="73"/>
  <c r="T639" i="73"/>
  <c r="W639" i="73"/>
  <c r="L639" i="73"/>
  <c r="M815" i="73"/>
  <c r="E697" i="87"/>
  <c r="J639" i="73"/>
  <c r="Q639" i="73"/>
  <c r="G639" i="73"/>
  <c r="F815" i="73"/>
  <c r="K815" i="73"/>
  <c r="H815" i="73"/>
  <c r="M639" i="73"/>
  <c r="Z639" i="73"/>
  <c r="F639" i="73"/>
  <c r="X639" i="73"/>
  <c r="AA639" i="73"/>
  <c r="E446" i="87"/>
  <c r="E465" i="86"/>
  <c r="F496" i="86" s="1"/>
  <c r="Y639" i="73"/>
  <c r="E639" i="73"/>
  <c r="I639" i="73"/>
  <c r="H926" i="82"/>
  <c r="H941" i="82"/>
  <c r="H947" i="82"/>
  <c r="H948" i="82"/>
  <c r="H961" i="82"/>
  <c r="B347" i="85"/>
  <c r="B380" i="85" s="1"/>
  <c r="B411" i="85" s="1"/>
  <c r="B442" i="85" s="1"/>
  <c r="V1500" i="89"/>
  <c r="E457" i="85"/>
  <c r="F488" i="85" s="1"/>
  <c r="E449" i="83"/>
  <c r="F480" i="83" s="1"/>
  <c r="G963" i="82"/>
  <c r="E459" i="82"/>
  <c r="F490" i="82" s="1"/>
  <c r="E462" i="81"/>
  <c r="F493" i="81" s="1"/>
  <c r="U1495" i="89"/>
  <c r="U1566" i="89" s="1"/>
  <c r="U1588" i="89" s="1"/>
  <c r="E454" i="87"/>
  <c r="F485" i="87" s="1"/>
  <c r="E453" i="86"/>
  <c r="F484" i="86" s="1"/>
  <c r="E598" i="86"/>
  <c r="E709" i="86" s="1"/>
  <c r="E444" i="87"/>
  <c r="F475" i="87" s="1"/>
  <c r="E465" i="83"/>
  <c r="F496" i="83" s="1"/>
  <c r="H206" i="73"/>
  <c r="V1522" i="89"/>
  <c r="D862" i="84"/>
  <c r="D862" i="81"/>
  <c r="E622" i="87"/>
  <c r="D862" i="85"/>
  <c r="E466" i="83"/>
  <c r="F497" i="83" s="1"/>
  <c r="D862" i="86"/>
  <c r="D862" i="82"/>
  <c r="E729" i="82"/>
  <c r="E623" i="86"/>
  <c r="G926" i="73"/>
  <c r="U1600" i="89"/>
  <c r="E445" i="84"/>
  <c r="F476" i="84" s="1"/>
  <c r="G947" i="73"/>
  <c r="H927" i="73"/>
  <c r="H962" i="73" s="1"/>
  <c r="G935" i="73"/>
  <c r="G948" i="73"/>
  <c r="V1526" i="89"/>
  <c r="V1593" i="89"/>
  <c r="V1596" i="89"/>
  <c r="V1594" i="89"/>
  <c r="V1595" i="89"/>
  <c r="V1591" i="89"/>
  <c r="V1598" i="89"/>
  <c r="V1592" i="89"/>
  <c r="V1597" i="89"/>
  <c r="V1506" i="89"/>
  <c r="U1462" i="89"/>
  <c r="M455" i="89"/>
  <c r="X1421" i="89"/>
  <c r="W1488" i="89"/>
  <c r="X1410" i="89"/>
  <c r="W1477" i="89"/>
  <c r="X1411" i="89"/>
  <c r="W1478" i="89"/>
  <c r="V1502" i="89"/>
  <c r="X1426" i="89"/>
  <c r="W1493" i="89"/>
  <c r="W1465" i="89"/>
  <c r="V1514" i="89"/>
  <c r="W1491" i="89"/>
  <c r="V1508" i="89"/>
  <c r="V1505" i="89"/>
  <c r="X1402" i="89"/>
  <c r="W1469" i="89"/>
  <c r="V1507" i="89"/>
  <c r="V1516" i="89"/>
  <c r="X1406" i="89"/>
  <c r="W1473" i="89"/>
  <c r="X1408" i="89"/>
  <c r="W1475" i="89"/>
  <c r="W1412" i="89"/>
  <c r="V1512" i="89"/>
  <c r="V1479" i="89"/>
  <c r="X1414" i="89"/>
  <c r="W1481" i="89"/>
  <c r="X1416" i="89"/>
  <c r="W1483" i="89"/>
  <c r="X1400" i="89"/>
  <c r="W1467" i="89"/>
  <c r="V1527" i="89"/>
  <c r="X1422" i="89"/>
  <c r="W1489" i="89"/>
  <c r="V1517" i="89"/>
  <c r="V1519" i="89"/>
  <c r="W1472" i="89"/>
  <c r="X1407" i="89"/>
  <c r="W1474" i="89"/>
  <c r="V1501" i="89"/>
  <c r="V1513" i="89"/>
  <c r="W1418" i="89"/>
  <c r="V1518" i="89"/>
  <c r="V1485" i="89"/>
  <c r="V1523" i="89"/>
  <c r="V1525" i="89"/>
  <c r="W1494" i="89"/>
  <c r="X1417" i="89"/>
  <c r="W1484" i="89"/>
  <c r="X1419" i="89"/>
  <c r="W1486" i="89"/>
  <c r="X1415" i="89"/>
  <c r="W1482" i="89"/>
  <c r="X1425" i="89"/>
  <c r="W1492" i="89"/>
  <c r="W1409" i="89"/>
  <c r="V1509" i="89"/>
  <c r="V1476" i="89"/>
  <c r="V1503" i="89"/>
  <c r="X1401" i="89"/>
  <c r="W1468" i="89"/>
  <c r="X1413" i="89"/>
  <c r="W1480" i="89"/>
  <c r="V1504" i="89"/>
  <c r="X1427" i="89"/>
  <c r="X1405" i="89"/>
  <c r="X1424" i="89"/>
  <c r="X1398" i="89"/>
  <c r="X1399" i="89"/>
  <c r="W1466" i="89"/>
  <c r="V1520" i="89"/>
  <c r="V1511" i="89"/>
  <c r="X1423" i="89"/>
  <c r="W1490" i="89"/>
  <c r="U1528" i="89"/>
  <c r="V1454" i="89"/>
  <c r="V1455" i="89"/>
  <c r="V1456" i="89"/>
  <c r="V1450" i="89"/>
  <c r="V1449" i="89"/>
  <c r="V1448" i="89"/>
  <c r="V1447" i="89"/>
  <c r="V1446" i="89"/>
  <c r="V1445" i="89"/>
  <c r="V1444" i="89"/>
  <c r="V1443" i="89"/>
  <c r="V1442" i="89"/>
  <c r="V1441" i="89"/>
  <c r="V1440" i="89"/>
  <c r="V1439" i="89"/>
  <c r="V1438" i="89"/>
  <c r="V1437" i="89"/>
  <c r="V1436" i="89"/>
  <c r="V1435" i="89"/>
  <c r="V1434" i="89"/>
  <c r="V1433" i="89"/>
  <c r="V1432" i="89"/>
  <c r="V1457" i="89"/>
  <c r="V1458" i="89"/>
  <c r="V1459" i="89"/>
  <c r="V1451" i="89"/>
  <c r="V1461" i="89"/>
  <c r="V1460" i="89"/>
  <c r="V1452" i="89"/>
  <c r="V1453" i="89"/>
  <c r="V1499" i="89"/>
  <c r="X1420" i="89"/>
  <c r="W1487" i="89"/>
  <c r="V1521" i="89"/>
  <c r="V1510" i="89"/>
  <c r="V1498" i="89"/>
  <c r="X1403" i="89"/>
  <c r="W1470" i="89"/>
  <c r="V1524" i="89"/>
  <c r="X1404" i="89"/>
  <c r="W1471" i="89"/>
  <c r="L707" i="89"/>
  <c r="E465" i="84"/>
  <c r="F496" i="84" s="1"/>
  <c r="F620" i="84" s="1"/>
  <c r="W1389" i="89"/>
  <c r="W1524" i="89" s="1"/>
  <c r="X1390" i="89"/>
  <c r="L460" i="89"/>
  <c r="M491" i="89" s="1"/>
  <c r="M615" i="89" s="1"/>
  <c r="M760" i="89" s="1"/>
  <c r="M489" i="89"/>
  <c r="K681" i="89"/>
  <c r="K727" i="89"/>
  <c r="K698" i="89"/>
  <c r="K731" i="89"/>
  <c r="L465" i="89"/>
  <c r="S963" i="89"/>
  <c r="E468" i="83"/>
  <c r="F499" i="83" s="1"/>
  <c r="T962" i="89"/>
  <c r="T948" i="89"/>
  <c r="T941" i="89"/>
  <c r="U927" i="89"/>
  <c r="T935" i="89"/>
  <c r="T947" i="89"/>
  <c r="T926" i="89"/>
  <c r="T961" i="89"/>
  <c r="L497" i="89"/>
  <c r="L621" i="89" s="1"/>
  <c r="L766" i="89" s="1"/>
  <c r="N474" i="89"/>
  <c r="N598" i="89" s="1"/>
  <c r="N743" i="89" s="1"/>
  <c r="G942" i="89"/>
  <c r="H938" i="89" s="1"/>
  <c r="H939" i="89" s="1"/>
  <c r="H952" i="89" s="1"/>
  <c r="M467" i="89"/>
  <c r="L683" i="89"/>
  <c r="M452" i="89"/>
  <c r="O449" i="89"/>
  <c r="O682" i="89" s="1"/>
  <c r="N493" i="89"/>
  <c r="N617" i="89" s="1"/>
  <c r="N762" i="89" s="1"/>
  <c r="L718" i="89"/>
  <c r="L685" i="89"/>
  <c r="L456" i="89"/>
  <c r="O463" i="89"/>
  <c r="P494" i="89" s="1"/>
  <c r="P618" i="89" s="1"/>
  <c r="P763" i="89" s="1"/>
  <c r="M623" i="89"/>
  <c r="M768" i="89" s="1"/>
  <c r="M468" i="89"/>
  <c r="N672" i="89"/>
  <c r="M445" i="89"/>
  <c r="M484" i="89"/>
  <c r="M608" i="89" s="1"/>
  <c r="M753" i="89" s="1"/>
  <c r="L454" i="89"/>
  <c r="M450" i="89"/>
  <c r="L464" i="89"/>
  <c r="L461" i="89"/>
  <c r="M471" i="89"/>
  <c r="M440" i="89" s="1"/>
  <c r="K697" i="89"/>
  <c r="K730" i="89"/>
  <c r="L678" i="89"/>
  <c r="L711" i="89"/>
  <c r="K689" i="89"/>
  <c r="K722" i="89"/>
  <c r="O478" i="89"/>
  <c r="O602" i="89" s="1"/>
  <c r="O747" i="89" s="1"/>
  <c r="M477" i="89"/>
  <c r="M601" i="89" s="1"/>
  <c r="M746" i="89" s="1"/>
  <c r="K673" i="89"/>
  <c r="K706" i="89"/>
  <c r="S945" i="89"/>
  <c r="S946" i="89"/>
  <c r="S949" i="89" s="1"/>
  <c r="T944" i="89" s="1"/>
  <c r="N475" i="89"/>
  <c r="N599" i="89" s="1"/>
  <c r="N744" i="89" s="1"/>
  <c r="M479" i="89"/>
  <c r="M603" i="89" s="1"/>
  <c r="M748" i="89" s="1"/>
  <c r="M490" i="89"/>
  <c r="M614" i="89" s="1"/>
  <c r="M759" i="89" s="1"/>
  <c r="J684" i="89"/>
  <c r="J717" i="89"/>
  <c r="M695" i="89"/>
  <c r="M728" i="89"/>
  <c r="M441" i="89"/>
  <c r="N696" i="89"/>
  <c r="N729" i="89"/>
  <c r="N739" i="89"/>
  <c r="K451" i="89"/>
  <c r="K687" i="89"/>
  <c r="K720" i="89"/>
  <c r="Q470" i="89"/>
  <c r="Q439" i="89" s="1"/>
  <c r="J690" i="89"/>
  <c r="J723" i="89"/>
  <c r="O594" i="89"/>
  <c r="O672" i="89" s="1"/>
  <c r="K740" i="89"/>
  <c r="B147" i="89"/>
  <c r="B361" i="89"/>
  <c r="B394" i="89" s="1"/>
  <c r="B425" i="89" s="1"/>
  <c r="B456" i="89" s="1"/>
  <c r="K457" i="89"/>
  <c r="I936" i="89"/>
  <c r="J932" i="89" s="1"/>
  <c r="E449" i="84"/>
  <c r="F480" i="84" s="1"/>
  <c r="E459" i="83"/>
  <c r="F490" i="83" s="1"/>
  <c r="E448" i="84"/>
  <c r="F479" i="84" s="1"/>
  <c r="E619" i="86"/>
  <c r="E604" i="87"/>
  <c r="E447" i="86"/>
  <c r="F478" i="86" s="1"/>
  <c r="E454" i="86"/>
  <c r="F485" i="86" s="1"/>
  <c r="E604" i="85"/>
  <c r="E749" i="85" s="1"/>
  <c r="E622" i="85"/>
  <c r="E767" i="85" s="1"/>
  <c r="E617" i="83"/>
  <c r="E599" i="86"/>
  <c r="E446" i="86"/>
  <c r="F477" i="86" s="1"/>
  <c r="E447" i="84"/>
  <c r="F478" i="84" s="1"/>
  <c r="E446" i="84"/>
  <c r="E618" i="87"/>
  <c r="E460" i="87"/>
  <c r="F491" i="87" s="1"/>
  <c r="E599" i="81"/>
  <c r="E465" i="82"/>
  <c r="F496" i="82" s="1"/>
  <c r="E451" i="83"/>
  <c r="E684" i="83" s="1"/>
  <c r="P156" i="73"/>
  <c r="N137" i="73"/>
  <c r="O137" i="73" s="1"/>
  <c r="E461" i="83"/>
  <c r="F492" i="83" s="1"/>
  <c r="E443" i="83"/>
  <c r="E676" i="83" s="1"/>
  <c r="L663" i="73"/>
  <c r="L659" i="73"/>
  <c r="E450" i="87"/>
  <c r="F481" i="87" s="1"/>
  <c r="E450" i="85"/>
  <c r="F481" i="85" s="1"/>
  <c r="E456" i="84"/>
  <c r="X651" i="73"/>
  <c r="E663" i="73"/>
  <c r="E464" i="85"/>
  <c r="F495" i="85" s="1"/>
  <c r="E451" i="84"/>
  <c r="F482" i="84" s="1"/>
  <c r="F666" i="73"/>
  <c r="E460" i="83"/>
  <c r="F491" i="83" s="1"/>
  <c r="I651" i="73"/>
  <c r="AA663" i="73"/>
  <c r="J654" i="73"/>
  <c r="E600" i="87"/>
  <c r="E461" i="81"/>
  <c r="F492" i="81" s="1"/>
  <c r="V668" i="73"/>
  <c r="E650" i="73"/>
  <c r="S649" i="73"/>
  <c r="E466" i="87"/>
  <c r="F497" i="87" s="1"/>
  <c r="K646" i="73"/>
  <c r="N135" i="73"/>
  <c r="O135" i="73" s="1"/>
  <c r="Y654" i="73"/>
  <c r="E610" i="84"/>
  <c r="E755" i="84" s="1"/>
  <c r="N654" i="73"/>
  <c r="I659" i="73"/>
  <c r="AA668" i="73"/>
  <c r="L668" i="73"/>
  <c r="W668" i="73"/>
  <c r="V651" i="73"/>
  <c r="V667" i="73"/>
  <c r="J660" i="73"/>
  <c r="E668" i="73"/>
  <c r="F658" i="73"/>
  <c r="N651" i="73"/>
  <c r="K661" i="73"/>
  <c r="I667" i="73"/>
  <c r="U668" i="73"/>
  <c r="M651" i="73"/>
  <c r="X661" i="73"/>
  <c r="X668" i="73"/>
  <c r="J668" i="73"/>
  <c r="Q651" i="73"/>
  <c r="I663" i="73"/>
  <c r="J649" i="73"/>
  <c r="U665" i="73"/>
  <c r="S659" i="73"/>
  <c r="E623" i="81"/>
  <c r="E768" i="81" s="1"/>
  <c r="E468" i="81"/>
  <c r="E601" i="85"/>
  <c r="E456" i="83"/>
  <c r="F487" i="83" s="1"/>
  <c r="F611" i="83" s="1"/>
  <c r="E459" i="86"/>
  <c r="F490" i="86" s="1"/>
  <c r="F614" i="86" s="1"/>
  <c r="W661" i="73"/>
  <c r="M665" i="73"/>
  <c r="K654" i="73"/>
  <c r="W659" i="73"/>
  <c r="F659" i="73"/>
  <c r="V649" i="73"/>
  <c r="U646" i="73"/>
  <c r="E445" i="86"/>
  <c r="F476" i="86" s="1"/>
  <c r="F600" i="86" s="1"/>
  <c r="E444" i="85"/>
  <c r="F475" i="85" s="1"/>
  <c r="E607" i="86"/>
  <c r="E654" i="73"/>
  <c r="AA649" i="73"/>
  <c r="E455" i="86"/>
  <c r="F486" i="86" s="1"/>
  <c r="E452" i="85"/>
  <c r="F483" i="85" s="1"/>
  <c r="F607" i="85" s="1"/>
  <c r="E445" i="81"/>
  <c r="F476" i="81" s="1"/>
  <c r="F600" i="81" s="1"/>
  <c r="E460" i="85"/>
  <c r="F491" i="85" s="1"/>
  <c r="O651" i="73"/>
  <c r="AA661" i="73"/>
  <c r="Z665" i="73"/>
  <c r="AB654" i="73"/>
  <c r="N659" i="73"/>
  <c r="K659" i="73"/>
  <c r="U649" i="73"/>
  <c r="R661" i="73"/>
  <c r="H659" i="73"/>
  <c r="F617" i="82"/>
  <c r="F762" i="82" s="1"/>
  <c r="U661" i="73"/>
  <c r="F642" i="73"/>
  <c r="B133" i="87"/>
  <c r="B134" i="87" s="1"/>
  <c r="E620" i="85"/>
  <c r="H123" i="86"/>
  <c r="I123" i="86" s="1"/>
  <c r="E448" i="85"/>
  <c r="F479" i="85" s="1"/>
  <c r="E615" i="86"/>
  <c r="F458" i="85"/>
  <c r="G489" i="85" s="1"/>
  <c r="E605" i="82"/>
  <c r="E750" i="82" s="1"/>
  <c r="J666" i="73"/>
  <c r="K651" i="73"/>
  <c r="F657" i="73"/>
  <c r="AB661" i="73"/>
  <c r="X665" i="73"/>
  <c r="P654" i="73"/>
  <c r="Q659" i="73"/>
  <c r="M659" i="73"/>
  <c r="M641" i="73"/>
  <c r="R649" i="73"/>
  <c r="AB646" i="73"/>
  <c r="E659" i="73"/>
  <c r="Z642" i="73"/>
  <c r="AB659" i="73"/>
  <c r="E75" i="86"/>
  <c r="F74" i="86" s="1"/>
  <c r="E448" i="81"/>
  <c r="F479" i="81" s="1"/>
  <c r="Z651" i="73"/>
  <c r="W657" i="73"/>
  <c r="Y661" i="73"/>
  <c r="O665" i="73"/>
  <c r="O654" i="73"/>
  <c r="AA659" i="73"/>
  <c r="T659" i="73"/>
  <c r="U641" i="73"/>
  <c r="H649" i="73"/>
  <c r="I118" i="86"/>
  <c r="E611" i="81"/>
  <c r="F661" i="73"/>
  <c r="AB665" i="73"/>
  <c r="L654" i="73"/>
  <c r="U659" i="73"/>
  <c r="V659" i="73"/>
  <c r="Y659" i="73"/>
  <c r="Q641" i="73"/>
  <c r="Z649" i="73"/>
  <c r="E461" i="84"/>
  <c r="F492" i="84" s="1"/>
  <c r="Q668" i="73"/>
  <c r="T668" i="73"/>
  <c r="K668" i="73"/>
  <c r="G663" i="73"/>
  <c r="V663" i="73"/>
  <c r="R663" i="73"/>
  <c r="V665" i="73"/>
  <c r="R659" i="73"/>
  <c r="M643" i="73"/>
  <c r="F667" i="73"/>
  <c r="Y667" i="73"/>
  <c r="L641" i="73"/>
  <c r="I641" i="73"/>
  <c r="E641" i="73"/>
  <c r="L649" i="73"/>
  <c r="K649" i="73"/>
  <c r="N642" i="73"/>
  <c r="O646" i="73"/>
  <c r="L646" i="73"/>
  <c r="X652" i="73"/>
  <c r="AB668" i="73"/>
  <c r="M668" i="73"/>
  <c r="F668" i="73"/>
  <c r="I658" i="73"/>
  <c r="N663" i="73"/>
  <c r="Q663" i="73"/>
  <c r="U663" i="73"/>
  <c r="K665" i="73"/>
  <c r="Y665" i="73"/>
  <c r="AA643" i="73"/>
  <c r="P667" i="73"/>
  <c r="T667" i="73"/>
  <c r="Y641" i="73"/>
  <c r="G641" i="73"/>
  <c r="X641" i="73"/>
  <c r="G649" i="73"/>
  <c r="T649" i="73"/>
  <c r="K642" i="73"/>
  <c r="F646" i="73"/>
  <c r="I646" i="73"/>
  <c r="E640" i="73"/>
  <c r="H663" i="73"/>
  <c r="G643" i="73"/>
  <c r="J667" i="73"/>
  <c r="AA640" i="73"/>
  <c r="E610" i="87"/>
  <c r="E452" i="81"/>
  <c r="E718" i="81" s="1"/>
  <c r="O668" i="73"/>
  <c r="R668" i="73"/>
  <c r="S668" i="73"/>
  <c r="H658" i="73"/>
  <c r="T651" i="73"/>
  <c r="F663" i="73"/>
  <c r="O663" i="73"/>
  <c r="M663" i="73"/>
  <c r="E661" i="73"/>
  <c r="N665" i="73"/>
  <c r="J665" i="73"/>
  <c r="AB650" i="73"/>
  <c r="S643" i="73"/>
  <c r="X667" i="73"/>
  <c r="W667" i="73"/>
  <c r="AA641" i="73"/>
  <c r="S641" i="73"/>
  <c r="M649" i="73"/>
  <c r="Q649" i="73"/>
  <c r="E649" i="73"/>
  <c r="R642" i="73"/>
  <c r="R646" i="73"/>
  <c r="J646" i="73"/>
  <c r="I640" i="73"/>
  <c r="E468" i="82"/>
  <c r="E623" i="82"/>
  <c r="E768" i="82" s="1"/>
  <c r="T663" i="73"/>
  <c r="J663" i="73"/>
  <c r="P663" i="73"/>
  <c r="V645" i="73"/>
  <c r="F643" i="73"/>
  <c r="Q667" i="73"/>
  <c r="R667" i="73"/>
  <c r="F641" i="73"/>
  <c r="N641" i="73"/>
  <c r="F649" i="73"/>
  <c r="G642" i="73"/>
  <c r="T351" i="73"/>
  <c r="E477" i="73" s="1"/>
  <c r="V646" i="73"/>
  <c r="Q640" i="73"/>
  <c r="H668" i="73"/>
  <c r="W647" i="73"/>
  <c r="X663" i="73"/>
  <c r="AB663" i="73"/>
  <c r="K663" i="73"/>
  <c r="S645" i="73"/>
  <c r="K643" i="73"/>
  <c r="S667" i="73"/>
  <c r="E667" i="73"/>
  <c r="Z641" i="73"/>
  <c r="W641" i="73"/>
  <c r="H646" i="73"/>
  <c r="T646" i="73"/>
  <c r="R640" i="73"/>
  <c r="V641" i="73"/>
  <c r="X644" i="73"/>
  <c r="I668" i="73"/>
  <c r="Y668" i="73"/>
  <c r="P668" i="73"/>
  <c r="S666" i="73"/>
  <c r="U651" i="73"/>
  <c r="Y651" i="73"/>
  <c r="S663" i="73"/>
  <c r="Y663" i="73"/>
  <c r="W663" i="73"/>
  <c r="K653" i="73"/>
  <c r="N661" i="73"/>
  <c r="S661" i="73"/>
  <c r="S665" i="73"/>
  <c r="I643" i="73"/>
  <c r="M667" i="73"/>
  <c r="AA667" i="73"/>
  <c r="H641" i="73"/>
  <c r="K641" i="73"/>
  <c r="AB649" i="73"/>
  <c r="O649" i="73"/>
  <c r="AB642" i="73"/>
  <c r="X646" i="73"/>
  <c r="S646" i="73"/>
  <c r="E468" i="87"/>
  <c r="F499" i="87" s="1"/>
  <c r="E617" i="85"/>
  <c r="E467" i="84"/>
  <c r="F498" i="84" s="1"/>
  <c r="E614" i="85"/>
  <c r="F644" i="73"/>
  <c r="Q652" i="73"/>
  <c r="T664" i="73"/>
  <c r="V662" i="73"/>
  <c r="H657" i="73"/>
  <c r="Q657" i="73"/>
  <c r="I661" i="73"/>
  <c r="P661" i="73"/>
  <c r="V661" i="73"/>
  <c r="H665" i="73"/>
  <c r="Q665" i="73"/>
  <c r="E665" i="73"/>
  <c r="F654" i="73"/>
  <c r="U654" i="73"/>
  <c r="E605" i="81"/>
  <c r="J650" i="73"/>
  <c r="V643" i="73"/>
  <c r="L667" i="73"/>
  <c r="G667" i="73"/>
  <c r="H667" i="73"/>
  <c r="I649" i="73"/>
  <c r="P649" i="73"/>
  <c r="Y649" i="73"/>
  <c r="E642" i="73"/>
  <c r="P642" i="73"/>
  <c r="G646" i="73"/>
  <c r="Z646" i="73"/>
  <c r="AA646" i="73"/>
  <c r="K640" i="73"/>
  <c r="E450" i="83"/>
  <c r="F481" i="83" s="1"/>
  <c r="E447" i="87"/>
  <c r="F478" i="87" s="1"/>
  <c r="E462" i="84"/>
  <c r="F493" i="84" s="1"/>
  <c r="E608" i="87"/>
  <c r="E443" i="87"/>
  <c r="F474" i="87" s="1"/>
  <c r="E458" i="87"/>
  <c r="F489" i="87" s="1"/>
  <c r="E463" i="85"/>
  <c r="F494" i="85" s="1"/>
  <c r="F618" i="85" s="1"/>
  <c r="E457" i="81"/>
  <c r="F488" i="81" s="1"/>
  <c r="E454" i="81"/>
  <c r="F485" i="81" s="1"/>
  <c r="F609" i="81" s="1"/>
  <c r="E463" i="86"/>
  <c r="P652" i="73"/>
  <c r="K664" i="73"/>
  <c r="X662" i="73"/>
  <c r="L653" i="73"/>
  <c r="M657" i="73"/>
  <c r="L657" i="73"/>
  <c r="Q661" i="73"/>
  <c r="P665" i="73"/>
  <c r="L665" i="73"/>
  <c r="W665" i="73"/>
  <c r="V654" i="73"/>
  <c r="U642" i="73"/>
  <c r="M640" i="73"/>
  <c r="F640" i="73"/>
  <c r="E444" i="82"/>
  <c r="E599" i="82"/>
  <c r="E744" i="82" s="1"/>
  <c r="X657" i="73"/>
  <c r="E454" i="84"/>
  <c r="F485" i="84" s="1"/>
  <c r="E462" i="87"/>
  <c r="F493" i="87" s="1"/>
  <c r="E467" i="86"/>
  <c r="F498" i="86" s="1"/>
  <c r="F622" i="86" s="1"/>
  <c r="E466" i="84"/>
  <c r="F497" i="84" s="1"/>
  <c r="F621" i="84" s="1"/>
  <c r="E611" i="82"/>
  <c r="E598" i="82"/>
  <c r="E743" i="82" s="1"/>
  <c r="V652" i="73"/>
  <c r="R662" i="73"/>
  <c r="AA653" i="73"/>
  <c r="E657" i="73"/>
  <c r="Y657" i="73"/>
  <c r="I665" i="73"/>
  <c r="G665" i="73"/>
  <c r="R665" i="73"/>
  <c r="I642" i="73"/>
  <c r="N646" i="73"/>
  <c r="Y648" i="73"/>
  <c r="S653" i="73"/>
  <c r="P657" i="73"/>
  <c r="T657" i="73"/>
  <c r="E622" i="82"/>
  <c r="E767" i="82" s="1"/>
  <c r="E467" i="82"/>
  <c r="E449" i="86"/>
  <c r="E604" i="86"/>
  <c r="E749" i="86" s="1"/>
  <c r="E447" i="81"/>
  <c r="F478" i="81" s="1"/>
  <c r="F602" i="81" s="1"/>
  <c r="K648" i="73"/>
  <c r="N656" i="73"/>
  <c r="M647" i="73"/>
  <c r="Z663" i="73"/>
  <c r="Q653" i="73"/>
  <c r="I657" i="73"/>
  <c r="O657" i="73"/>
  <c r="T661" i="73"/>
  <c r="H661" i="73"/>
  <c r="AA665" i="73"/>
  <c r="F665" i="73"/>
  <c r="T665" i="73"/>
  <c r="H654" i="73"/>
  <c r="W654" i="73"/>
  <c r="K667" i="73"/>
  <c r="U667" i="73"/>
  <c r="P641" i="73"/>
  <c r="O641" i="73"/>
  <c r="R641" i="73"/>
  <c r="N649" i="73"/>
  <c r="X649" i="73"/>
  <c r="W649" i="73"/>
  <c r="Q642" i="73"/>
  <c r="Y642" i="73"/>
  <c r="P646" i="73"/>
  <c r="W646" i="73"/>
  <c r="U640" i="73"/>
  <c r="J648" i="73"/>
  <c r="P647" i="73"/>
  <c r="R653" i="73"/>
  <c r="K657" i="73"/>
  <c r="U657" i="73"/>
  <c r="E51" i="79"/>
  <c r="W648" i="73"/>
  <c r="F648" i="73"/>
  <c r="I652" i="73"/>
  <c r="Y652" i="73"/>
  <c r="H660" i="73"/>
  <c r="E664" i="73"/>
  <c r="G666" i="73"/>
  <c r="AB651" i="73"/>
  <c r="H651" i="73"/>
  <c r="AA651" i="73"/>
  <c r="Z657" i="73"/>
  <c r="G657" i="73"/>
  <c r="R657" i="73"/>
  <c r="V655" i="73"/>
  <c r="P650" i="73"/>
  <c r="H643" i="73"/>
  <c r="T643" i="73"/>
  <c r="P643" i="73"/>
  <c r="L642" i="73"/>
  <c r="M642" i="73"/>
  <c r="AA642" i="73"/>
  <c r="N640" i="73"/>
  <c r="AB640" i="73"/>
  <c r="V640" i="73"/>
  <c r="E458" i="82"/>
  <c r="F489" i="82" s="1"/>
  <c r="F613" i="82" s="1"/>
  <c r="M648" i="73"/>
  <c r="V648" i="73"/>
  <c r="AA652" i="73"/>
  <c r="E652" i="73"/>
  <c r="I660" i="73"/>
  <c r="P664" i="73"/>
  <c r="Y666" i="73"/>
  <c r="L651" i="73"/>
  <c r="G651" i="73"/>
  <c r="E651" i="73"/>
  <c r="M655" i="73"/>
  <c r="Q650" i="73"/>
  <c r="Q643" i="73"/>
  <c r="N643" i="73"/>
  <c r="W643" i="73"/>
  <c r="O642" i="73"/>
  <c r="X642" i="73"/>
  <c r="J640" i="73"/>
  <c r="Z640" i="73"/>
  <c r="W640" i="73"/>
  <c r="I655" i="73"/>
  <c r="AA648" i="73"/>
  <c r="X648" i="73"/>
  <c r="Y655" i="73"/>
  <c r="K650" i="73"/>
  <c r="Z643" i="73"/>
  <c r="X643" i="73"/>
  <c r="Y643" i="73"/>
  <c r="E608" i="82"/>
  <c r="E753" i="82" s="1"/>
  <c r="E453" i="82"/>
  <c r="O640" i="73"/>
  <c r="S640" i="73"/>
  <c r="X640" i="73"/>
  <c r="E455" i="81"/>
  <c r="F486" i="81" s="1"/>
  <c r="F610" i="81" s="1"/>
  <c r="F755" i="81" s="1"/>
  <c r="L648" i="73"/>
  <c r="H648" i="73"/>
  <c r="L652" i="73"/>
  <c r="F656" i="73"/>
  <c r="O660" i="73"/>
  <c r="J651" i="73"/>
  <c r="W651" i="73"/>
  <c r="P651" i="73"/>
  <c r="L662" i="73"/>
  <c r="U645" i="73"/>
  <c r="M653" i="73"/>
  <c r="AA657" i="73"/>
  <c r="S657" i="73"/>
  <c r="J657" i="73"/>
  <c r="R654" i="73"/>
  <c r="F655" i="73"/>
  <c r="X650" i="73"/>
  <c r="O659" i="73"/>
  <c r="Z659" i="73"/>
  <c r="G659" i="73"/>
  <c r="AB643" i="73"/>
  <c r="R643" i="73"/>
  <c r="L643" i="73"/>
  <c r="J642" i="73"/>
  <c r="W642" i="73"/>
  <c r="T642" i="73"/>
  <c r="H640" i="73"/>
  <c r="L640" i="73"/>
  <c r="G640" i="73"/>
  <c r="AA644" i="73"/>
  <c r="P648" i="73"/>
  <c r="I648" i="73"/>
  <c r="J652" i="73"/>
  <c r="T656" i="73"/>
  <c r="G664" i="73"/>
  <c r="N668" i="73"/>
  <c r="G668" i="73"/>
  <c r="Z668" i="73"/>
  <c r="AB666" i="73"/>
  <c r="R651" i="73"/>
  <c r="S651" i="73"/>
  <c r="F651" i="73"/>
  <c r="E662" i="73"/>
  <c r="N645" i="73"/>
  <c r="H653" i="73"/>
  <c r="N657" i="73"/>
  <c r="V657" i="73"/>
  <c r="AB657" i="73"/>
  <c r="R655" i="73"/>
  <c r="N650" i="73"/>
  <c r="J659" i="73"/>
  <c r="X659" i="73"/>
  <c r="P659" i="73"/>
  <c r="J643" i="73"/>
  <c r="E643" i="73"/>
  <c r="O643" i="73"/>
  <c r="AB641" i="73"/>
  <c r="T641" i="73"/>
  <c r="J641" i="73"/>
  <c r="T347" i="73"/>
  <c r="E473" i="73" s="1"/>
  <c r="H642" i="73"/>
  <c r="S642" i="73"/>
  <c r="Y646" i="73"/>
  <c r="Q646" i="73"/>
  <c r="M646" i="73"/>
  <c r="Y640" i="73"/>
  <c r="T640" i="73"/>
  <c r="P640" i="73"/>
  <c r="E598" i="84"/>
  <c r="E743" i="84" s="1"/>
  <c r="E443" i="84"/>
  <c r="O648" i="73"/>
  <c r="R648" i="73"/>
  <c r="G652" i="73"/>
  <c r="F652" i="73"/>
  <c r="L664" i="73"/>
  <c r="E466" i="82"/>
  <c r="F497" i="82" s="1"/>
  <c r="F621" i="82" s="1"/>
  <c r="AB656" i="73"/>
  <c r="X645" i="73"/>
  <c r="E445" i="83"/>
  <c r="F476" i="83" s="1"/>
  <c r="F600" i="83" s="1"/>
  <c r="F613" i="85"/>
  <c r="W656" i="73"/>
  <c r="N660" i="73"/>
  <c r="N664" i="73"/>
  <c r="AB658" i="73"/>
  <c r="T647" i="73"/>
  <c r="M645" i="73"/>
  <c r="AB653" i="73"/>
  <c r="G655" i="73"/>
  <c r="G650" i="73"/>
  <c r="E606" i="82"/>
  <c r="E451" i="82"/>
  <c r="P139" i="73"/>
  <c r="E601" i="83"/>
  <c r="E612" i="84"/>
  <c r="E614" i="87"/>
  <c r="E457" i="83"/>
  <c r="F488" i="83" s="1"/>
  <c r="E450" i="86"/>
  <c r="F481" i="86" s="1"/>
  <c r="E458" i="84"/>
  <c r="F489" i="84" s="1"/>
  <c r="F613" i="84" s="1"/>
  <c r="E448" i="87"/>
  <c r="F479" i="87" s="1"/>
  <c r="R644" i="73"/>
  <c r="H644" i="73"/>
  <c r="AB644" i="73"/>
  <c r="E648" i="73"/>
  <c r="U648" i="73"/>
  <c r="S648" i="73"/>
  <c r="N652" i="73"/>
  <c r="Z652" i="73"/>
  <c r="R652" i="73"/>
  <c r="AA656" i="73"/>
  <c r="K656" i="73"/>
  <c r="V656" i="73"/>
  <c r="X660" i="73"/>
  <c r="Z660" i="73"/>
  <c r="R660" i="73"/>
  <c r="Y664" i="73"/>
  <c r="AB664" i="73"/>
  <c r="R664" i="73"/>
  <c r="L658" i="73"/>
  <c r="R658" i="73"/>
  <c r="Y658" i="73"/>
  <c r="W666" i="73"/>
  <c r="R666" i="73"/>
  <c r="Z666" i="73"/>
  <c r="H662" i="73"/>
  <c r="Q662" i="73"/>
  <c r="G662" i="73"/>
  <c r="K647" i="73"/>
  <c r="V647" i="73"/>
  <c r="G647" i="73"/>
  <c r="Y645" i="73"/>
  <c r="R645" i="73"/>
  <c r="E645" i="73"/>
  <c r="V653" i="73"/>
  <c r="I653" i="73"/>
  <c r="N653" i="73"/>
  <c r="G661" i="73"/>
  <c r="M661" i="73"/>
  <c r="L661" i="73"/>
  <c r="T654" i="73"/>
  <c r="I654" i="73"/>
  <c r="X654" i="73"/>
  <c r="AB655" i="73"/>
  <c r="E655" i="73"/>
  <c r="T655" i="73"/>
  <c r="Y650" i="73"/>
  <c r="R650" i="73"/>
  <c r="AA650" i="73"/>
  <c r="O667" i="73"/>
  <c r="Z667" i="73"/>
  <c r="E456" i="73"/>
  <c r="F487" i="73" s="1"/>
  <c r="Z656" i="73"/>
  <c r="I644" i="73"/>
  <c r="W644" i="73"/>
  <c r="J644" i="73"/>
  <c r="U656" i="73"/>
  <c r="E660" i="73"/>
  <c r="M660" i="73"/>
  <c r="W664" i="73"/>
  <c r="V658" i="73"/>
  <c r="K662" i="73"/>
  <c r="Q647" i="73"/>
  <c r="S647" i="73"/>
  <c r="J645" i="73"/>
  <c r="S655" i="73"/>
  <c r="I118" i="85"/>
  <c r="D868" i="85"/>
  <c r="E453" i="85"/>
  <c r="F484" i="85" s="1"/>
  <c r="E464" i="84"/>
  <c r="F495" i="84" s="1"/>
  <c r="F619" i="84" s="1"/>
  <c r="E449" i="82"/>
  <c r="F480" i="82" s="1"/>
  <c r="E459" i="81"/>
  <c r="F490" i="81" s="1"/>
  <c r="F614" i="81" s="1"/>
  <c r="E615" i="81"/>
  <c r="E760" i="81" s="1"/>
  <c r="E460" i="81"/>
  <c r="K644" i="73"/>
  <c r="Y644" i="73"/>
  <c r="G644" i="73"/>
  <c r="N648" i="73"/>
  <c r="Z648" i="73"/>
  <c r="Q648" i="73"/>
  <c r="M652" i="73"/>
  <c r="U652" i="73"/>
  <c r="H652" i="73"/>
  <c r="L656" i="73"/>
  <c r="E656" i="73"/>
  <c r="J656" i="73"/>
  <c r="F660" i="73"/>
  <c r="L660" i="73"/>
  <c r="U660" i="73"/>
  <c r="J664" i="73"/>
  <c r="X664" i="73"/>
  <c r="M664" i="73"/>
  <c r="M658" i="73"/>
  <c r="O658" i="73"/>
  <c r="T658" i="73"/>
  <c r="H666" i="73"/>
  <c r="V666" i="73"/>
  <c r="E666" i="73"/>
  <c r="S662" i="73"/>
  <c r="P662" i="73"/>
  <c r="M662" i="73"/>
  <c r="X647" i="73"/>
  <c r="Z647" i="73"/>
  <c r="AB647" i="73"/>
  <c r="P645" i="73"/>
  <c r="F645" i="73"/>
  <c r="G645" i="73"/>
  <c r="T653" i="73"/>
  <c r="W653" i="73"/>
  <c r="Y653" i="73"/>
  <c r="S654" i="73"/>
  <c r="AA654" i="73"/>
  <c r="G654" i="73"/>
  <c r="Q655" i="73"/>
  <c r="H655" i="73"/>
  <c r="J655" i="73"/>
  <c r="O650" i="73"/>
  <c r="F650" i="73"/>
  <c r="U650" i="73"/>
  <c r="T644" i="73"/>
  <c r="N644" i="73"/>
  <c r="Y656" i="73"/>
  <c r="AA660" i="73"/>
  <c r="I645" i="73"/>
  <c r="E615" i="82"/>
  <c r="E760" i="82" s="1"/>
  <c r="E460" i="82"/>
  <c r="M656" i="73"/>
  <c r="O664" i="73"/>
  <c r="G658" i="73"/>
  <c r="U666" i="73"/>
  <c r="T666" i="73"/>
  <c r="F662" i="73"/>
  <c r="Q645" i="73"/>
  <c r="P655" i="73"/>
  <c r="E453" i="81"/>
  <c r="E608" i="81"/>
  <c r="E753" i="81" s="1"/>
  <c r="E458" i="86"/>
  <c r="F489" i="86" s="1"/>
  <c r="E463" i="84"/>
  <c r="F494" i="84" s="1"/>
  <c r="E619" i="82"/>
  <c r="E609" i="82"/>
  <c r="E754" i="82" s="1"/>
  <c r="E454" i="82"/>
  <c r="O644" i="73"/>
  <c r="E644" i="73"/>
  <c r="M644" i="73"/>
  <c r="Z644" i="73"/>
  <c r="T648" i="73"/>
  <c r="G648" i="73"/>
  <c r="AB648" i="73"/>
  <c r="W652" i="73"/>
  <c r="S652" i="73"/>
  <c r="O652" i="73"/>
  <c r="O656" i="73"/>
  <c r="X656" i="73"/>
  <c r="P656" i="73"/>
  <c r="V660" i="73"/>
  <c r="P660" i="73"/>
  <c r="K660" i="73"/>
  <c r="AA664" i="73"/>
  <c r="I664" i="73"/>
  <c r="H664" i="73"/>
  <c r="E468" i="85"/>
  <c r="E623" i="85"/>
  <c r="E768" i="85" s="1"/>
  <c r="U658" i="73"/>
  <c r="Z658" i="73"/>
  <c r="E658" i="73"/>
  <c r="Q666" i="73"/>
  <c r="AA666" i="73"/>
  <c r="P666" i="73"/>
  <c r="E606" i="81"/>
  <c r="E751" i="81" s="1"/>
  <c r="E451" i="81"/>
  <c r="AB662" i="73"/>
  <c r="U662" i="73"/>
  <c r="T662" i="73"/>
  <c r="O647" i="73"/>
  <c r="L647" i="73"/>
  <c r="AA647" i="73"/>
  <c r="K645" i="73"/>
  <c r="AA645" i="73"/>
  <c r="Z645" i="73"/>
  <c r="X653" i="73"/>
  <c r="G653" i="73"/>
  <c r="Z653" i="73"/>
  <c r="J661" i="73"/>
  <c r="O661" i="73"/>
  <c r="Z661" i="73"/>
  <c r="Q654" i="73"/>
  <c r="M654" i="73"/>
  <c r="Z654" i="73"/>
  <c r="AA655" i="73"/>
  <c r="K655" i="73"/>
  <c r="W655" i="73"/>
  <c r="I650" i="73"/>
  <c r="Z650" i="73"/>
  <c r="W650" i="73"/>
  <c r="U643" i="73"/>
  <c r="N667" i="73"/>
  <c r="AB667" i="73"/>
  <c r="E447" i="82"/>
  <c r="E602" i="82"/>
  <c r="E747" i="82" s="1"/>
  <c r="AB660" i="73"/>
  <c r="Q658" i="73"/>
  <c r="AA658" i="73"/>
  <c r="I662" i="73"/>
  <c r="I647" i="73"/>
  <c r="N666" i="73"/>
  <c r="O662" i="73"/>
  <c r="Y647" i="73"/>
  <c r="N130" i="73"/>
  <c r="E447" i="83"/>
  <c r="F478" i="83" s="1"/>
  <c r="E456" i="85"/>
  <c r="F487" i="85" s="1"/>
  <c r="E457" i="86"/>
  <c r="F488" i="86" s="1"/>
  <c r="E455" i="82"/>
  <c r="E600" i="82"/>
  <c r="E745" i="82" s="1"/>
  <c r="E445" i="82"/>
  <c r="L644" i="73"/>
  <c r="S644" i="73"/>
  <c r="U644" i="73"/>
  <c r="AB652" i="73"/>
  <c r="T652" i="73"/>
  <c r="K652" i="73"/>
  <c r="I656" i="73"/>
  <c r="S656" i="73"/>
  <c r="G656" i="73"/>
  <c r="S660" i="73"/>
  <c r="Y660" i="73"/>
  <c r="G660" i="73"/>
  <c r="F664" i="73"/>
  <c r="V664" i="73"/>
  <c r="Z664" i="73"/>
  <c r="N658" i="73"/>
  <c r="W658" i="73"/>
  <c r="P658" i="73"/>
  <c r="M666" i="73"/>
  <c r="O666" i="73"/>
  <c r="K666" i="73"/>
  <c r="N662" i="73"/>
  <c r="Z662" i="73"/>
  <c r="W662" i="73"/>
  <c r="R647" i="73"/>
  <c r="N647" i="73"/>
  <c r="E647" i="73"/>
  <c r="E451" i="86"/>
  <c r="E606" i="86"/>
  <c r="E751" i="86" s="1"/>
  <c r="AB645" i="73"/>
  <c r="L645" i="73"/>
  <c r="H645" i="73"/>
  <c r="F653" i="73"/>
  <c r="J653" i="73"/>
  <c r="U653" i="73"/>
  <c r="X655" i="73"/>
  <c r="O655" i="73"/>
  <c r="N655" i="73"/>
  <c r="L650" i="73"/>
  <c r="H650" i="73"/>
  <c r="S650" i="73"/>
  <c r="E457" i="82"/>
  <c r="E612" i="82"/>
  <c r="E757" i="82" s="1"/>
  <c r="J658" i="73"/>
  <c r="U647" i="73"/>
  <c r="E607" i="84"/>
  <c r="E752" i="84" s="1"/>
  <c r="E452" i="84"/>
  <c r="H120" i="85"/>
  <c r="E77" i="85" s="1"/>
  <c r="F74" i="85" s="1"/>
  <c r="D958" i="85" s="1"/>
  <c r="E601" i="82"/>
  <c r="E746" i="82" s="1"/>
  <c r="E446" i="82"/>
  <c r="P644" i="73"/>
  <c r="V644" i="73"/>
  <c r="Q644" i="73"/>
  <c r="Q656" i="73"/>
  <c r="H656" i="73"/>
  <c r="R656" i="73"/>
  <c r="Q660" i="73"/>
  <c r="W660" i="73"/>
  <c r="T660" i="73"/>
  <c r="S664" i="73"/>
  <c r="Q664" i="73"/>
  <c r="U664" i="73"/>
  <c r="X658" i="73"/>
  <c r="S658" i="73"/>
  <c r="K658" i="73"/>
  <c r="I666" i="73"/>
  <c r="L666" i="73"/>
  <c r="X666" i="73"/>
  <c r="J662" i="73"/>
  <c r="AA662" i="73"/>
  <c r="Y662" i="73"/>
  <c r="J647" i="73"/>
  <c r="F647" i="73"/>
  <c r="H647" i="73"/>
  <c r="T645" i="73"/>
  <c r="O645" i="73"/>
  <c r="W645" i="73"/>
  <c r="O653" i="73"/>
  <c r="P653" i="73"/>
  <c r="E653" i="73"/>
  <c r="U655" i="73"/>
  <c r="Z655" i="73"/>
  <c r="L655" i="73"/>
  <c r="M650" i="73"/>
  <c r="V650" i="73"/>
  <c r="T650" i="73"/>
  <c r="E728" i="82"/>
  <c r="E763" i="86"/>
  <c r="E759" i="81"/>
  <c r="E763" i="81"/>
  <c r="E749" i="83"/>
  <c r="E768" i="87"/>
  <c r="E747" i="81"/>
  <c r="E752" i="85"/>
  <c r="E755" i="86"/>
  <c r="E746" i="87"/>
  <c r="E764" i="85"/>
  <c r="E745" i="86"/>
  <c r="E747" i="86"/>
  <c r="E748" i="87"/>
  <c r="E751" i="83"/>
  <c r="E755" i="85"/>
  <c r="E758" i="82"/>
  <c r="E760" i="85"/>
  <c r="E766" i="82"/>
  <c r="E744" i="87"/>
  <c r="E749" i="81"/>
  <c r="E767" i="86"/>
  <c r="E757" i="83"/>
  <c r="E747" i="84"/>
  <c r="E763" i="84"/>
  <c r="E754" i="87"/>
  <c r="E761" i="82"/>
  <c r="E761" i="83"/>
  <c r="E757" i="81"/>
  <c r="E755" i="82"/>
  <c r="E766" i="84"/>
  <c r="E748" i="85"/>
  <c r="E747" i="83"/>
  <c r="E759" i="82"/>
  <c r="E762" i="84"/>
  <c r="E743" i="83"/>
  <c r="E755" i="81"/>
  <c r="E754" i="84"/>
  <c r="E762" i="87"/>
  <c r="E761" i="81"/>
  <c r="E746" i="84"/>
  <c r="E765" i="81"/>
  <c r="E763" i="82"/>
  <c r="E756" i="85"/>
  <c r="E762" i="82"/>
  <c r="E767" i="83"/>
  <c r="E744" i="85"/>
  <c r="E763" i="83"/>
  <c r="E758" i="87"/>
  <c r="E753" i="86"/>
  <c r="E758" i="84"/>
  <c r="E764" i="87"/>
  <c r="E759" i="83"/>
  <c r="E745" i="81"/>
  <c r="E745" i="83"/>
  <c r="E760" i="87"/>
  <c r="E763" i="85"/>
  <c r="E761" i="86"/>
  <c r="F486" i="85"/>
  <c r="F610" i="85" s="1"/>
  <c r="F499" i="84"/>
  <c r="F468" i="84" s="1"/>
  <c r="G499" i="84" s="1"/>
  <c r="F494" i="81"/>
  <c r="F463" i="81" s="1"/>
  <c r="F494" i="83"/>
  <c r="F618" i="83" s="1"/>
  <c r="E725" i="84"/>
  <c r="F490" i="84"/>
  <c r="F459" i="84" s="1"/>
  <c r="G490" i="84" s="1"/>
  <c r="E464" i="73"/>
  <c r="F495" i="73" s="1"/>
  <c r="N132" i="73"/>
  <c r="O132" i="73" s="1"/>
  <c r="O139" i="86"/>
  <c r="O131" i="86"/>
  <c r="N138" i="73"/>
  <c r="O138" i="73" s="1"/>
  <c r="G941" i="73"/>
  <c r="O141" i="86"/>
  <c r="G963" i="87"/>
  <c r="B132" i="73"/>
  <c r="B347" i="73" s="1"/>
  <c r="B380" i="73" s="1"/>
  <c r="B411" i="73" s="1"/>
  <c r="B442" i="73" s="1"/>
  <c r="D904" i="73"/>
  <c r="D904" i="85"/>
  <c r="D904" i="81"/>
  <c r="O131" i="73"/>
  <c r="P131" i="73"/>
  <c r="P153" i="73"/>
  <c r="P157" i="73"/>
  <c r="P140" i="73"/>
  <c r="O140" i="73"/>
  <c r="O157" i="73"/>
  <c r="N146" i="73"/>
  <c r="O146" i="73" s="1"/>
  <c r="O136" i="73"/>
  <c r="O140" i="84"/>
  <c r="P136" i="73"/>
  <c r="O136" i="87"/>
  <c r="N149" i="73"/>
  <c r="O149" i="73" s="1"/>
  <c r="P142" i="73"/>
  <c r="O151" i="73"/>
  <c r="O145" i="73"/>
  <c r="P145" i="73"/>
  <c r="P151" i="73"/>
  <c r="O147" i="73"/>
  <c r="O153" i="86"/>
  <c r="O143" i="86"/>
  <c r="P147" i="73"/>
  <c r="O156" i="84"/>
  <c r="N134" i="73"/>
  <c r="O134" i="73" s="1"/>
  <c r="N129" i="73"/>
  <c r="O129" i="73" s="1"/>
  <c r="O134" i="84"/>
  <c r="N150" i="73"/>
  <c r="O155" i="73"/>
  <c r="P155" i="73"/>
  <c r="N144" i="73"/>
  <c r="P158" i="73"/>
  <c r="N154" i="73"/>
  <c r="O154" i="73" s="1"/>
  <c r="P148" i="73"/>
  <c r="O157" i="86"/>
  <c r="O148" i="73"/>
  <c r="O150" i="84"/>
  <c r="O152" i="73"/>
  <c r="P152" i="73"/>
  <c r="G12" i="88"/>
  <c r="I8" i="88"/>
  <c r="I12" i="88"/>
  <c r="G11" i="88"/>
  <c r="G7" i="88"/>
  <c r="G8" i="88"/>
  <c r="G10" i="88"/>
  <c r="G9" i="88"/>
  <c r="F6" i="88"/>
  <c r="F22" i="88" s="1"/>
  <c r="I22" i="88" s="1"/>
  <c r="M159" i="73"/>
  <c r="F898" i="73"/>
  <c r="U815" i="73"/>
  <c r="T815" i="73"/>
  <c r="S815" i="73"/>
  <c r="D206" i="73"/>
  <c r="F206" i="73"/>
  <c r="R815" i="73"/>
  <c r="D632" i="73"/>
  <c r="D634" i="73" s="1"/>
  <c r="D232" i="73"/>
  <c r="E467" i="73"/>
  <c r="F896" i="73"/>
  <c r="E896" i="73"/>
  <c r="E612" i="73"/>
  <c r="E608" i="73"/>
  <c r="E692" i="82"/>
  <c r="G963" i="83"/>
  <c r="E232" i="73"/>
  <c r="D240" i="73" s="1"/>
  <c r="E895" i="73"/>
  <c r="G962" i="79"/>
  <c r="F962" i="79"/>
  <c r="G963" i="81"/>
  <c r="G963" i="84"/>
  <c r="G963" i="85"/>
  <c r="H120" i="81"/>
  <c r="E77" i="81" s="1"/>
  <c r="F74" i="81" s="1"/>
  <c r="I927" i="79"/>
  <c r="H926" i="79"/>
  <c r="G963" i="86"/>
  <c r="F893" i="73"/>
  <c r="N133" i="73"/>
  <c r="P133" i="73"/>
  <c r="N141" i="73"/>
  <c r="P141" i="73"/>
  <c r="O137" i="86"/>
  <c r="F232" i="83"/>
  <c r="F895" i="73"/>
  <c r="E443" i="73"/>
  <c r="F474" i="73" s="1"/>
  <c r="G206" i="82"/>
  <c r="F897" i="73"/>
  <c r="E729" i="81"/>
  <c r="E721" i="85"/>
  <c r="F899" i="73"/>
  <c r="E900" i="73"/>
  <c r="H5" i="74"/>
  <c r="O132" i="87"/>
  <c r="F620" i="82"/>
  <c r="E691" i="81"/>
  <c r="F613" i="81"/>
  <c r="F614" i="83"/>
  <c r="E698" i="81"/>
  <c r="E694" i="86"/>
  <c r="F616" i="86"/>
  <c r="E699" i="81"/>
  <c r="F621" i="81"/>
  <c r="F615" i="84"/>
  <c r="E682" i="81"/>
  <c r="E727" i="82"/>
  <c r="F616" i="82"/>
  <c r="E693" i="87"/>
  <c r="O140" i="87"/>
  <c r="G206" i="84"/>
  <c r="F232" i="84"/>
  <c r="O148" i="84"/>
  <c r="G206" i="83"/>
  <c r="F232" i="82"/>
  <c r="B133" i="82"/>
  <c r="B347" i="82"/>
  <c r="B380" i="82" s="1"/>
  <c r="B411" i="82" s="1"/>
  <c r="B442" i="82" s="1"/>
  <c r="D635" i="81"/>
  <c r="I118" i="81"/>
  <c r="E692" i="83"/>
  <c r="E729" i="83"/>
  <c r="F606" i="84"/>
  <c r="E717" i="84"/>
  <c r="O131" i="81"/>
  <c r="H206" i="86"/>
  <c r="E75" i="84"/>
  <c r="F74" i="84" s="1"/>
  <c r="D635" i="84"/>
  <c r="E460" i="73"/>
  <c r="F491" i="73" s="1"/>
  <c r="H120" i="82"/>
  <c r="E450" i="73"/>
  <c r="F481" i="73" s="1"/>
  <c r="O131" i="82"/>
  <c r="I118" i="84"/>
  <c r="E75" i="82"/>
  <c r="E466" i="73"/>
  <c r="F497" i="73" s="1"/>
  <c r="K159" i="73"/>
  <c r="D669" i="73"/>
  <c r="D631" i="73"/>
  <c r="F631" i="73"/>
  <c r="G631" i="73" s="1"/>
  <c r="H631" i="73" s="1"/>
  <c r="D702" i="73"/>
  <c r="D773" i="73" s="1"/>
  <c r="D795" i="73" s="1"/>
  <c r="D810" i="73" s="1"/>
  <c r="E21" i="74"/>
  <c r="E832" i="87"/>
  <c r="F832" i="87"/>
  <c r="G832" i="87" s="1"/>
  <c r="H832" i="87" s="1"/>
  <c r="V815" i="73"/>
  <c r="W815" i="73"/>
  <c r="X815" i="73"/>
  <c r="Y815" i="73"/>
  <c r="Z815" i="73"/>
  <c r="AA815" i="73"/>
  <c r="AB815" i="73"/>
  <c r="G913" i="73"/>
  <c r="H913" i="73" s="1"/>
  <c r="E897" i="73"/>
  <c r="F900" i="73"/>
  <c r="F855" i="84"/>
  <c r="G855" i="84" s="1"/>
  <c r="H855" i="84" s="1"/>
  <c r="E830" i="83"/>
  <c r="O132" i="83"/>
  <c r="F830" i="83"/>
  <c r="G830" i="83" s="1"/>
  <c r="H830" i="83" s="1"/>
  <c r="O132" i="84"/>
  <c r="O130" i="81"/>
  <c r="O142" i="84"/>
  <c r="I629" i="73"/>
  <c r="E898" i="73"/>
  <c r="O132" i="81"/>
  <c r="E444" i="73"/>
  <c r="F475" i="73" s="1"/>
  <c r="H375" i="73"/>
  <c r="H570" i="73" s="1"/>
  <c r="E730" i="81"/>
  <c r="F232" i="81"/>
  <c r="G946" i="84"/>
  <c r="G949" i="84" s="1"/>
  <c r="H944" i="84" s="1"/>
  <c r="G945" i="84"/>
  <c r="G206" i="81"/>
  <c r="E458" i="73"/>
  <c r="F489" i="73" s="1"/>
  <c r="H935" i="73"/>
  <c r="I375" i="86"/>
  <c r="E461" i="73"/>
  <c r="F492" i="73" s="1"/>
  <c r="B346" i="79"/>
  <c r="B132" i="79"/>
  <c r="E893" i="73"/>
  <c r="B45" i="77"/>
  <c r="F41" i="77"/>
  <c r="I206" i="73"/>
  <c r="J159" i="73"/>
  <c r="D830" i="73"/>
  <c r="I12" i="77"/>
  <c r="P56" i="74" s="1"/>
  <c r="O56" i="74"/>
  <c r="J17" i="77"/>
  <c r="J107" i="80" s="1"/>
  <c r="I973" i="79"/>
  <c r="F464" i="87"/>
  <c r="G495" i="87" s="1"/>
  <c r="B133" i="81"/>
  <c r="B347" i="81"/>
  <c r="B380" i="81" s="1"/>
  <c r="B411" i="81" s="1"/>
  <c r="B442" i="81" s="1"/>
  <c r="H118" i="73"/>
  <c r="E899" i="73"/>
  <c r="O58" i="74"/>
  <c r="I14" i="77"/>
  <c r="P58" i="74" s="1"/>
  <c r="J33" i="77"/>
  <c r="K18" i="77"/>
  <c r="J16" i="77"/>
  <c r="D159" i="73"/>
  <c r="F459" i="85"/>
  <c r="G490" i="85" s="1"/>
  <c r="F454" i="73"/>
  <c r="G485" i="73" s="1"/>
  <c r="F227" i="73"/>
  <c r="L229" i="73"/>
  <c r="G197" i="73"/>
  <c r="J231" i="73"/>
  <c r="J228" i="73"/>
  <c r="L228" i="73"/>
  <c r="G193" i="73"/>
  <c r="J229" i="73"/>
  <c r="G190" i="73"/>
  <c r="J226" i="73"/>
  <c r="L227" i="73"/>
  <c r="G189" i="73"/>
  <c r="J227" i="73"/>
  <c r="L230" i="73"/>
  <c r="F224" i="73"/>
  <c r="F229" i="73"/>
  <c r="L226" i="73"/>
  <c r="F230" i="73"/>
  <c r="J224" i="73"/>
  <c r="G198" i="73"/>
  <c r="G191" i="73"/>
  <c r="G201" i="73"/>
  <c r="G202" i="73"/>
  <c r="G203" i="73"/>
  <c r="L224" i="73"/>
  <c r="G204" i="73"/>
  <c r="G199" i="73"/>
  <c r="G195" i="73"/>
  <c r="G200" i="73"/>
  <c r="F225" i="73"/>
  <c r="F231" i="73"/>
  <c r="F226" i="73"/>
  <c r="G194" i="73"/>
  <c r="L231" i="73"/>
  <c r="G205" i="73"/>
  <c r="G196" i="73"/>
  <c r="F228" i="73"/>
  <c r="G192" i="73"/>
  <c r="E855" i="84"/>
  <c r="E833" i="85"/>
  <c r="E695" i="82"/>
  <c r="O135" i="81"/>
  <c r="O147" i="82"/>
  <c r="O157" i="81"/>
  <c r="O137" i="82"/>
  <c r="O139" i="81"/>
  <c r="O135" i="82"/>
  <c r="O145" i="81"/>
  <c r="O157" i="82"/>
  <c r="O139" i="82"/>
  <c r="O133" i="81"/>
  <c r="O145" i="82"/>
  <c r="O147" i="81"/>
  <c r="O137" i="81"/>
  <c r="O133" i="82"/>
  <c r="O129" i="85"/>
  <c r="O131" i="84"/>
  <c r="O151" i="81"/>
  <c r="O141" i="81"/>
  <c r="O153" i="82"/>
  <c r="O155" i="81"/>
  <c r="O151" i="82"/>
  <c r="O141" i="82"/>
  <c r="O143" i="81"/>
  <c r="O155" i="82"/>
  <c r="O149" i="81"/>
  <c r="O143" i="82"/>
  <c r="O153" i="81"/>
  <c r="O149" i="82"/>
  <c r="G946" i="83"/>
  <c r="G949" i="83" s="1"/>
  <c r="H944" i="83" s="1"/>
  <c r="G945" i="83"/>
  <c r="N159" i="81"/>
  <c r="P159" i="81" s="1"/>
  <c r="O129" i="81"/>
  <c r="H935" i="81"/>
  <c r="H961" i="81"/>
  <c r="H948" i="81"/>
  <c r="H947" i="81"/>
  <c r="H941" i="81"/>
  <c r="I927" i="81"/>
  <c r="I962" i="81" s="1"/>
  <c r="H926" i="81"/>
  <c r="O134" i="81"/>
  <c r="O150" i="81"/>
  <c r="I118" i="83"/>
  <c r="E75" i="83"/>
  <c r="H120" i="83"/>
  <c r="H123" i="83" s="1"/>
  <c r="I123" i="83" s="1"/>
  <c r="B133" i="83"/>
  <c r="B347" i="83"/>
  <c r="B380" i="83" s="1"/>
  <c r="B411" i="83" s="1"/>
  <c r="B442" i="83" s="1"/>
  <c r="E599" i="83"/>
  <c r="O144" i="84"/>
  <c r="O129" i="84"/>
  <c r="N159" i="84"/>
  <c r="P159" i="84" s="1"/>
  <c r="E608" i="84"/>
  <c r="E851" i="85"/>
  <c r="O136" i="85"/>
  <c r="O154" i="85"/>
  <c r="O129" i="86"/>
  <c r="N159" i="86"/>
  <c r="P159" i="86" s="1"/>
  <c r="F621" i="86"/>
  <c r="G206" i="87"/>
  <c r="O136" i="86"/>
  <c r="O152" i="86"/>
  <c r="G913" i="87"/>
  <c r="H913" i="87" s="1"/>
  <c r="Z815" i="87"/>
  <c r="V815" i="87"/>
  <c r="R815" i="87"/>
  <c r="Y815" i="87"/>
  <c r="U815" i="87"/>
  <c r="Q815" i="87"/>
  <c r="AB815" i="87"/>
  <c r="X815" i="87"/>
  <c r="T815" i="87"/>
  <c r="AA815" i="87"/>
  <c r="W815" i="87"/>
  <c r="S815" i="87"/>
  <c r="E75" i="87"/>
  <c r="I118" i="87"/>
  <c r="H120" i="87"/>
  <c r="E77" i="87" s="1"/>
  <c r="O146" i="87"/>
  <c r="O142" i="87"/>
  <c r="E899" i="82"/>
  <c r="E833" i="82"/>
  <c r="O146" i="81"/>
  <c r="O139" i="83"/>
  <c r="O147" i="83"/>
  <c r="O155" i="83"/>
  <c r="E603" i="83"/>
  <c r="B134" i="84"/>
  <c r="B348" i="84"/>
  <c r="B381" i="84" s="1"/>
  <c r="B412" i="84" s="1"/>
  <c r="B443" i="84" s="1"/>
  <c r="E604" i="84"/>
  <c r="F899" i="85"/>
  <c r="F609" i="85"/>
  <c r="O137" i="85"/>
  <c r="O155" i="85"/>
  <c r="F616" i="85"/>
  <c r="O138" i="86"/>
  <c r="O154" i="86"/>
  <c r="E853" i="87"/>
  <c r="O154" i="87"/>
  <c r="O147" i="87"/>
  <c r="O130" i="87"/>
  <c r="E606" i="87"/>
  <c r="F899" i="81"/>
  <c r="E598" i="81"/>
  <c r="E749" i="82"/>
  <c r="F456" i="81"/>
  <c r="G487" i="81" s="1"/>
  <c r="AA815" i="81"/>
  <c r="W815" i="81"/>
  <c r="S815" i="81"/>
  <c r="Z815" i="81"/>
  <c r="V815" i="81"/>
  <c r="R815" i="81"/>
  <c r="Y815" i="81"/>
  <c r="U815" i="81"/>
  <c r="Q815" i="81"/>
  <c r="G913" i="81"/>
  <c r="AB815" i="81"/>
  <c r="X815" i="81"/>
  <c r="T815" i="81"/>
  <c r="F456" i="82"/>
  <c r="G487" i="82" s="1"/>
  <c r="O148" i="81"/>
  <c r="F899" i="83"/>
  <c r="E621" i="83"/>
  <c r="O151" i="84"/>
  <c r="O135" i="84"/>
  <c r="B348" i="86"/>
  <c r="B381" i="86" s="1"/>
  <c r="B412" i="86" s="1"/>
  <c r="B443" i="86" s="1"/>
  <c r="B134" i="86"/>
  <c r="O147" i="85"/>
  <c r="E899" i="86"/>
  <c r="G913" i="85"/>
  <c r="H913" i="85" s="1"/>
  <c r="AB815" i="85"/>
  <c r="X815" i="85"/>
  <c r="T815" i="85"/>
  <c r="AA815" i="85"/>
  <c r="W815" i="85"/>
  <c r="S815" i="85"/>
  <c r="Z815" i="85"/>
  <c r="V815" i="85"/>
  <c r="R815" i="85"/>
  <c r="Q815" i="85"/>
  <c r="Y815" i="85"/>
  <c r="U815" i="85"/>
  <c r="E856" i="86"/>
  <c r="E605" i="86"/>
  <c r="O140" i="86"/>
  <c r="O156" i="86"/>
  <c r="H206" i="87"/>
  <c r="O158" i="87"/>
  <c r="F462" i="82"/>
  <c r="G493" i="82" s="1"/>
  <c r="O144" i="81"/>
  <c r="O140" i="82"/>
  <c r="O148" i="82"/>
  <c r="O156" i="82"/>
  <c r="H206" i="83"/>
  <c r="O138" i="84"/>
  <c r="E831" i="84"/>
  <c r="F232" i="85"/>
  <c r="I375" i="84"/>
  <c r="G206" i="86"/>
  <c r="O130" i="85"/>
  <c r="N159" i="85"/>
  <c r="P159" i="85" s="1"/>
  <c r="E852" i="86"/>
  <c r="O139" i="85"/>
  <c r="E613" i="86"/>
  <c r="O142" i="86"/>
  <c r="E611" i="86"/>
  <c r="E754" i="81"/>
  <c r="E762" i="81"/>
  <c r="I823" i="81"/>
  <c r="N159" i="82"/>
  <c r="P159" i="82" s="1"/>
  <c r="O129" i="82"/>
  <c r="O131" i="83"/>
  <c r="N159" i="83"/>
  <c r="P159" i="83" s="1"/>
  <c r="O146" i="84"/>
  <c r="O147" i="84"/>
  <c r="E835" i="85"/>
  <c r="F844" i="85"/>
  <c r="G844" i="85" s="1"/>
  <c r="H844" i="85" s="1"/>
  <c r="H941" i="84"/>
  <c r="H947" i="84"/>
  <c r="H961" i="84"/>
  <c r="H948" i="84"/>
  <c r="I927" i="84"/>
  <c r="I962" i="84" s="1"/>
  <c r="H926" i="84"/>
  <c r="H935" i="84"/>
  <c r="O141" i="85"/>
  <c r="E621" i="86"/>
  <c r="O157" i="87"/>
  <c r="O141" i="87"/>
  <c r="E602" i="87"/>
  <c r="I823" i="87"/>
  <c r="F450" i="82"/>
  <c r="G481" i="82" s="1"/>
  <c r="O138" i="82"/>
  <c r="O146" i="82"/>
  <c r="O154" i="82"/>
  <c r="O136" i="83"/>
  <c r="O144" i="83"/>
  <c r="O152" i="83"/>
  <c r="O145" i="84"/>
  <c r="H206" i="84"/>
  <c r="E899" i="85"/>
  <c r="F833" i="85"/>
  <c r="G833" i="85" s="1"/>
  <c r="H833" i="85" s="1"/>
  <c r="F834" i="86"/>
  <c r="G834" i="86" s="1"/>
  <c r="H834" i="86" s="1"/>
  <c r="E605" i="85"/>
  <c r="E616" i="85"/>
  <c r="O150" i="87"/>
  <c r="E899" i="81"/>
  <c r="E758" i="81"/>
  <c r="E766" i="81"/>
  <c r="F622" i="81"/>
  <c r="F443" i="82"/>
  <c r="G474" i="82" s="1"/>
  <c r="E899" i="83"/>
  <c r="E605" i="83"/>
  <c r="F623" i="83"/>
  <c r="O144" i="85"/>
  <c r="E608" i="85"/>
  <c r="F443" i="86"/>
  <c r="G474" i="86" s="1"/>
  <c r="F603" i="86"/>
  <c r="O145" i="87"/>
  <c r="I375" i="87"/>
  <c r="F458" i="81"/>
  <c r="G489" i="81" s="1"/>
  <c r="O133" i="83"/>
  <c r="O141" i="83"/>
  <c r="O149" i="83"/>
  <c r="O157" i="83"/>
  <c r="O138" i="83"/>
  <c r="O146" i="83"/>
  <c r="O154" i="83"/>
  <c r="Z815" i="83"/>
  <c r="V815" i="83"/>
  <c r="R815" i="83"/>
  <c r="G913" i="83"/>
  <c r="H913" i="83" s="1"/>
  <c r="AB815" i="83"/>
  <c r="X815" i="83"/>
  <c r="T815" i="83"/>
  <c r="W815" i="83"/>
  <c r="U815" i="83"/>
  <c r="Q815" i="83"/>
  <c r="AA815" i="83"/>
  <c r="Y815" i="83"/>
  <c r="S815" i="83"/>
  <c r="E611" i="83"/>
  <c r="O149" i="84"/>
  <c r="O133" i="84"/>
  <c r="F831" i="84"/>
  <c r="G831" i="84" s="1"/>
  <c r="H831" i="84" s="1"/>
  <c r="F598" i="86"/>
  <c r="I823" i="85"/>
  <c r="D635" i="86"/>
  <c r="F849" i="87"/>
  <c r="G849" i="87" s="1"/>
  <c r="H849" i="87" s="1"/>
  <c r="O151" i="87"/>
  <c r="O135" i="87"/>
  <c r="E724" i="87"/>
  <c r="G946" i="85"/>
  <c r="G949" i="85" s="1"/>
  <c r="H944" i="85" s="1"/>
  <c r="G945" i="85"/>
  <c r="F831" i="82"/>
  <c r="G831" i="82" s="1"/>
  <c r="H831" i="82" s="1"/>
  <c r="I831" i="82" s="1"/>
  <c r="F464" i="82"/>
  <c r="G495" i="82" s="1"/>
  <c r="O140" i="81"/>
  <c r="O156" i="81"/>
  <c r="E615" i="83"/>
  <c r="E733" i="83"/>
  <c r="I375" i="85"/>
  <c r="F851" i="85"/>
  <c r="G851" i="85" s="1"/>
  <c r="H851" i="85" s="1"/>
  <c r="E844" i="85"/>
  <c r="O152" i="85"/>
  <c r="O131" i="85"/>
  <c r="F617" i="86"/>
  <c r="F232" i="87"/>
  <c r="O144" i="86"/>
  <c r="F616" i="87"/>
  <c r="F831" i="83"/>
  <c r="O136" i="81"/>
  <c r="O152" i="81"/>
  <c r="O135" i="83"/>
  <c r="O143" i="83"/>
  <c r="O151" i="83"/>
  <c r="E619" i="83"/>
  <c r="O152" i="84"/>
  <c r="E620" i="84"/>
  <c r="O153" i="85"/>
  <c r="O156" i="85"/>
  <c r="H961" i="86"/>
  <c r="H948" i="86"/>
  <c r="H947" i="86"/>
  <c r="H941" i="86"/>
  <c r="I927" i="86"/>
  <c r="I962" i="86" s="1"/>
  <c r="H926" i="86"/>
  <c r="H935" i="86"/>
  <c r="O146" i="86"/>
  <c r="E710" i="87"/>
  <c r="O155" i="87"/>
  <c r="O139" i="87"/>
  <c r="E620" i="87"/>
  <c r="E622" i="81"/>
  <c r="E765" i="82"/>
  <c r="O142" i="81"/>
  <c r="D635" i="83"/>
  <c r="E623" i="83"/>
  <c r="O143" i="84"/>
  <c r="O148" i="85"/>
  <c r="E601" i="86"/>
  <c r="O132" i="86"/>
  <c r="O148" i="86"/>
  <c r="E603" i="86"/>
  <c r="E598" i="87"/>
  <c r="D635" i="87"/>
  <c r="H948" i="87"/>
  <c r="H961" i="87"/>
  <c r="H941" i="87"/>
  <c r="H935" i="87"/>
  <c r="I927" i="87"/>
  <c r="I962" i="87" s="1"/>
  <c r="H926" i="87"/>
  <c r="H947" i="87"/>
  <c r="F444" i="81"/>
  <c r="G475" i="81" s="1"/>
  <c r="O138" i="81"/>
  <c r="O154" i="81"/>
  <c r="O136" i="82"/>
  <c r="O144" i="82"/>
  <c r="O152" i="82"/>
  <c r="F463" i="82"/>
  <c r="G494" i="82" s="1"/>
  <c r="O136" i="84"/>
  <c r="H961" i="83"/>
  <c r="H941" i="83"/>
  <c r="I927" i="83"/>
  <c r="I962" i="83" s="1"/>
  <c r="H926" i="83"/>
  <c r="H948" i="83"/>
  <c r="H935" i="83"/>
  <c r="H947" i="83"/>
  <c r="G206" i="85"/>
  <c r="B134" i="85"/>
  <c r="B348" i="85"/>
  <c r="B381" i="85" s="1"/>
  <c r="B412" i="85" s="1"/>
  <c r="B443" i="85" s="1"/>
  <c r="O145" i="85"/>
  <c r="E621" i="85"/>
  <c r="E612" i="85"/>
  <c r="O140" i="85"/>
  <c r="E609" i="86"/>
  <c r="O134" i="86"/>
  <c r="O150" i="86"/>
  <c r="E849" i="87"/>
  <c r="O138" i="87"/>
  <c r="I823" i="86"/>
  <c r="O134" i="87"/>
  <c r="G946" i="87"/>
  <c r="G949" i="87" s="1"/>
  <c r="H944" i="87" s="1"/>
  <c r="G945" i="87"/>
  <c r="G946" i="82"/>
  <c r="G949" i="82" s="1"/>
  <c r="H944" i="82" s="1"/>
  <c r="G945" i="82"/>
  <c r="E831" i="82"/>
  <c r="E613" i="83"/>
  <c r="I823" i="83"/>
  <c r="O155" i="84"/>
  <c r="O139" i="84"/>
  <c r="E617" i="86"/>
  <c r="O149" i="87"/>
  <c r="O133" i="87"/>
  <c r="E616" i="87"/>
  <c r="F899" i="82"/>
  <c r="F833" i="82"/>
  <c r="G833" i="82" s="1"/>
  <c r="H833" i="82" s="1"/>
  <c r="I833" i="82" s="1"/>
  <c r="E831" i="83"/>
  <c r="O134" i="82"/>
  <c r="O142" i="82"/>
  <c r="O150" i="82"/>
  <c r="AA815" i="82"/>
  <c r="W815" i="82"/>
  <c r="S815" i="82"/>
  <c r="Z815" i="82"/>
  <c r="V815" i="82"/>
  <c r="R815" i="82"/>
  <c r="Y815" i="82"/>
  <c r="U815" i="82"/>
  <c r="Q815" i="82"/>
  <c r="G913" i="82"/>
  <c r="H913" i="82" s="1"/>
  <c r="I913" i="82" s="1"/>
  <c r="AB815" i="82"/>
  <c r="X815" i="82"/>
  <c r="T815" i="82"/>
  <c r="O140" i="83"/>
  <c r="O148" i="83"/>
  <c r="O156" i="83"/>
  <c r="O153" i="84"/>
  <c r="O137" i="84"/>
  <c r="E600" i="84"/>
  <c r="E609" i="85"/>
  <c r="E843" i="85"/>
  <c r="F843" i="85"/>
  <c r="G843" i="85" s="1"/>
  <c r="H843" i="85" s="1"/>
  <c r="E834" i="86"/>
  <c r="F832" i="86"/>
  <c r="G832" i="86" s="1"/>
  <c r="H832" i="86" s="1"/>
  <c r="O146" i="85"/>
  <c r="E600" i="85"/>
  <c r="F853" i="87"/>
  <c r="G853" i="87" s="1"/>
  <c r="H853" i="87" s="1"/>
  <c r="I375" i="82"/>
  <c r="I961" i="82"/>
  <c r="I948" i="82"/>
  <c r="I947" i="82"/>
  <c r="I941" i="82"/>
  <c r="J927" i="82"/>
  <c r="J962" i="82" s="1"/>
  <c r="I926" i="82"/>
  <c r="I935" i="82"/>
  <c r="Z815" i="84"/>
  <c r="V815" i="84"/>
  <c r="R815" i="84"/>
  <c r="Y815" i="84"/>
  <c r="U815" i="84"/>
  <c r="Q815" i="84"/>
  <c r="G913" i="84"/>
  <c r="H913" i="84" s="1"/>
  <c r="AB815" i="84"/>
  <c r="X815" i="84"/>
  <c r="T815" i="84"/>
  <c r="AA815" i="84"/>
  <c r="W815" i="84"/>
  <c r="S815" i="84"/>
  <c r="H941" i="85"/>
  <c r="I927" i="85"/>
  <c r="I962" i="85" s="1"/>
  <c r="H926" i="85"/>
  <c r="H935" i="85"/>
  <c r="H961" i="85"/>
  <c r="H947" i="85"/>
  <c r="H948" i="85"/>
  <c r="O138" i="85"/>
  <c r="F899" i="86"/>
  <c r="I823" i="84"/>
  <c r="O133" i="85"/>
  <c r="F856" i="86"/>
  <c r="G856" i="86" s="1"/>
  <c r="H856" i="86" s="1"/>
  <c r="O153" i="87"/>
  <c r="O137" i="87"/>
  <c r="E612" i="87"/>
  <c r="F450" i="81"/>
  <c r="G481" i="81" s="1"/>
  <c r="D635" i="82"/>
  <c r="O137" i="83"/>
  <c r="O145" i="83"/>
  <c r="O153" i="83"/>
  <c r="O134" i="83"/>
  <c r="O142" i="83"/>
  <c r="O150" i="83"/>
  <c r="O157" i="84"/>
  <c r="O141" i="84"/>
  <c r="E616" i="84"/>
  <c r="F232" i="86"/>
  <c r="F852" i="86"/>
  <c r="G852" i="86" s="1"/>
  <c r="H852" i="86" s="1"/>
  <c r="O149" i="85"/>
  <c r="G913" i="86"/>
  <c r="H913" i="86" s="1"/>
  <c r="Z815" i="86"/>
  <c r="V815" i="86"/>
  <c r="R815" i="86"/>
  <c r="Y815" i="86"/>
  <c r="U815" i="86"/>
  <c r="Q815" i="86"/>
  <c r="AB815" i="86"/>
  <c r="X815" i="86"/>
  <c r="T815" i="86"/>
  <c r="AA815" i="86"/>
  <c r="W815" i="86"/>
  <c r="S815" i="86"/>
  <c r="O143" i="87"/>
  <c r="O129" i="87"/>
  <c r="N159" i="87"/>
  <c r="P159" i="87" s="1"/>
  <c r="G946" i="86"/>
  <c r="G949" i="86" s="1"/>
  <c r="H944" i="86" s="1"/>
  <c r="G945" i="86"/>
  <c r="G946" i="81"/>
  <c r="G949" i="81" s="1"/>
  <c r="H944" i="81" s="1"/>
  <c r="G945" i="81"/>
  <c r="H123" i="84"/>
  <c r="I123" i="84" s="1"/>
  <c r="N140" i="79"/>
  <c r="I190" i="79"/>
  <c r="G225" i="79"/>
  <c r="K72" i="79"/>
  <c r="I192" i="79"/>
  <c r="M228" i="79"/>
  <c r="H228" i="79" s="1"/>
  <c r="K68" i="79"/>
  <c r="I204" i="79"/>
  <c r="H194" i="79"/>
  <c r="G226" i="79"/>
  <c r="I193" i="79"/>
  <c r="J68" i="79"/>
  <c r="N156" i="79"/>
  <c r="N147" i="79"/>
  <c r="H288" i="79"/>
  <c r="N139" i="79"/>
  <c r="H101" i="79"/>
  <c r="J67" i="80" s="1"/>
  <c r="L67" i="80" s="1"/>
  <c r="H93" i="79"/>
  <c r="J59" i="80" s="1"/>
  <c r="L59" i="80" s="1"/>
  <c r="H115" i="79"/>
  <c r="J53" i="80" s="1"/>
  <c r="L53" i="80" s="1"/>
  <c r="H293" i="79"/>
  <c r="N131" i="79"/>
  <c r="N157" i="79"/>
  <c r="J69" i="79"/>
  <c r="K64" i="79"/>
  <c r="H296" i="79"/>
  <c r="H279" i="79"/>
  <c r="H316" i="79"/>
  <c r="I117" i="79"/>
  <c r="H112" i="79"/>
  <c r="J50" i="80" s="1"/>
  <c r="L50" i="80" s="1"/>
  <c r="H100" i="79"/>
  <c r="J66" i="80" s="1"/>
  <c r="L66" i="80" s="1"/>
  <c r="J61" i="79"/>
  <c r="H193" i="79"/>
  <c r="G227" i="79"/>
  <c r="G229" i="79"/>
  <c r="H313" i="79"/>
  <c r="L72" i="79"/>
  <c r="N145" i="79"/>
  <c r="N151" i="79"/>
  <c r="N136" i="79"/>
  <c r="H273" i="79"/>
  <c r="G231" i="79"/>
  <c r="H92" i="79"/>
  <c r="J58" i="80" s="1"/>
  <c r="L58" i="80" s="1"/>
  <c r="L70" i="79"/>
  <c r="H116" i="79"/>
  <c r="J54" i="80" s="1"/>
  <c r="L54" i="80" s="1"/>
  <c r="H198" i="79"/>
  <c r="N152" i="79"/>
  <c r="N148" i="79"/>
  <c r="N155" i="79"/>
  <c r="N153" i="79"/>
  <c r="M231" i="79"/>
  <c r="H231" i="79" s="1"/>
  <c r="H190" i="79"/>
  <c r="H199" i="79"/>
  <c r="M224" i="79"/>
  <c r="H224" i="79" s="1"/>
  <c r="K65" i="79"/>
  <c r="I200" i="79"/>
  <c r="H317" i="79"/>
  <c r="H275" i="79"/>
  <c r="J67" i="79"/>
  <c r="J70" i="79"/>
  <c r="I194" i="79"/>
  <c r="E214" i="79"/>
  <c r="I197" i="79"/>
  <c r="K61" i="79"/>
  <c r="J71" i="79"/>
  <c r="I115" i="79"/>
  <c r="H197" i="79"/>
  <c r="H294" i="79"/>
  <c r="M226" i="79"/>
  <c r="H226" i="79" s="1"/>
  <c r="K62" i="79"/>
  <c r="J72" i="79"/>
  <c r="H268" i="79"/>
  <c r="I195" i="79"/>
  <c r="K63" i="79"/>
  <c r="H91" i="79"/>
  <c r="J57" i="80" s="1"/>
  <c r="L57" i="80" s="1"/>
  <c r="I116" i="79"/>
  <c r="H195" i="79"/>
  <c r="H295" i="79"/>
  <c r="H94" i="79"/>
  <c r="J60" i="80" s="1"/>
  <c r="L60" i="80" s="1"/>
  <c r="H113" i="79"/>
  <c r="J51" i="80" s="1"/>
  <c r="L51" i="80" s="1"/>
  <c r="H205" i="79"/>
  <c r="H298" i="79"/>
  <c r="H200" i="79"/>
  <c r="M229" i="79"/>
  <c r="H229" i="79" s="1"/>
  <c r="I191" i="79"/>
  <c r="H95" i="79"/>
  <c r="J61" i="80" s="1"/>
  <c r="L61" i="80" s="1"/>
  <c r="H114" i="79"/>
  <c r="J52" i="80" s="1"/>
  <c r="L52" i="80" s="1"/>
  <c r="H203" i="79"/>
  <c r="H299" i="79"/>
  <c r="H297" i="79"/>
  <c r="I198" i="79"/>
  <c r="H189" i="79"/>
  <c r="I214" i="79"/>
  <c r="H96" i="79"/>
  <c r="J62" i="80" s="1"/>
  <c r="L62" i="80" s="1"/>
  <c r="H201" i="79"/>
  <c r="H97" i="79"/>
  <c r="J63" i="80" s="1"/>
  <c r="L63" i="80" s="1"/>
  <c r="K67" i="79"/>
  <c r="H292" i="79"/>
  <c r="I196" i="79"/>
  <c r="H202" i="79"/>
  <c r="H196" i="79"/>
  <c r="G230" i="79"/>
  <c r="I205" i="79"/>
  <c r="I189" i="79"/>
  <c r="L67" i="79"/>
  <c r="H98" i="79"/>
  <c r="J64" i="80" s="1"/>
  <c r="L64" i="80" s="1"/>
  <c r="H117" i="79"/>
  <c r="J55" i="80" s="1"/>
  <c r="L55" i="80" s="1"/>
  <c r="H314" i="79"/>
  <c r="L68" i="79"/>
  <c r="G224" i="79"/>
  <c r="H274" i="79"/>
  <c r="I203" i="79"/>
  <c r="L69" i="79"/>
  <c r="H99" i="79"/>
  <c r="J65" i="80" s="1"/>
  <c r="L65" i="80" s="1"/>
  <c r="D292" i="79"/>
  <c r="H315" i="79"/>
  <c r="M227" i="79"/>
  <c r="H227" i="79" s="1"/>
  <c r="L66" i="79"/>
  <c r="H289" i="79"/>
  <c r="I113" i="79"/>
  <c r="J66" i="79"/>
  <c r="I114" i="79"/>
  <c r="L71" i="79"/>
  <c r="H308" i="79"/>
  <c r="H277" i="79"/>
  <c r="I202" i="79"/>
  <c r="K66" i="79"/>
  <c r="H204" i="79"/>
  <c r="H276" i="79"/>
  <c r="I201" i="79"/>
  <c r="E48" i="79"/>
  <c r="J22" i="80" s="1"/>
  <c r="L22" i="80" s="1"/>
  <c r="K69" i="79"/>
  <c r="H107" i="79"/>
  <c r="H191" i="79"/>
  <c r="H290" i="79"/>
  <c r="H318" i="79"/>
  <c r="K70" i="79"/>
  <c r="G228" i="79"/>
  <c r="H278" i="79"/>
  <c r="I199" i="79"/>
  <c r="L61" i="79"/>
  <c r="K71" i="79"/>
  <c r="I112" i="79"/>
  <c r="H192" i="79"/>
  <c r="H291" i="79"/>
  <c r="H319" i="79"/>
  <c r="E44" i="79"/>
  <c r="J8" i="80" s="1"/>
  <c r="L8" i="80" s="1"/>
  <c r="D834" i="79"/>
  <c r="F80" i="88" s="1"/>
  <c r="E71" i="79"/>
  <c r="J45" i="80" s="1"/>
  <c r="L45" i="80" s="1"/>
  <c r="E45" i="79"/>
  <c r="J9" i="80" s="1"/>
  <c r="L9" i="80" s="1"/>
  <c r="D949" i="79"/>
  <c r="E65" i="79"/>
  <c r="J39" i="80" s="1"/>
  <c r="L39" i="80" s="1"/>
  <c r="D853" i="79"/>
  <c r="F99" i="88" s="1"/>
  <c r="G961" i="79"/>
  <c r="E68" i="79"/>
  <c r="J42" i="80" s="1"/>
  <c r="L42" i="80" s="1"/>
  <c r="D857" i="79"/>
  <c r="F103" i="88" s="1"/>
  <c r="D897" i="79"/>
  <c r="F143" i="88" s="1"/>
  <c r="E76" i="79"/>
  <c r="D894" i="79"/>
  <c r="F140" i="88" s="1"/>
  <c r="E61" i="79"/>
  <c r="J35" i="80" s="1"/>
  <c r="L35" i="80" s="1"/>
  <c r="E190" i="79"/>
  <c r="E67" i="79"/>
  <c r="J41" i="80" s="1"/>
  <c r="L41" i="80" s="1"/>
  <c r="E961" i="79"/>
  <c r="E56" i="79"/>
  <c r="J30" i="80" s="1"/>
  <c r="L30" i="80" s="1"/>
  <c r="D856" i="79"/>
  <c r="F102" i="88" s="1"/>
  <c r="D896" i="79"/>
  <c r="F142" i="88" s="1"/>
  <c r="F961" i="79"/>
  <c r="E43" i="79"/>
  <c r="J7" i="80" s="1"/>
  <c r="E60" i="79"/>
  <c r="J34" i="80" s="1"/>
  <c r="L34" i="80" s="1"/>
  <c r="D852" i="79"/>
  <c r="F98" i="88" s="1"/>
  <c r="E72" i="79"/>
  <c r="J46" i="80" s="1"/>
  <c r="L46" i="80" s="1"/>
  <c r="D850" i="79"/>
  <c r="F96" i="88" s="1"/>
  <c r="E58" i="79"/>
  <c r="J32" i="80" s="1"/>
  <c r="L32" i="80" s="1"/>
  <c r="E947" i="79"/>
  <c r="D895" i="79"/>
  <c r="F141" i="88" s="1"/>
  <c r="E57" i="79"/>
  <c r="J31" i="80" s="1"/>
  <c r="L31" i="80" s="1"/>
  <c r="E79" i="79"/>
  <c r="J76" i="80" s="1"/>
  <c r="L76" i="80" s="1"/>
  <c r="D845" i="79"/>
  <c r="F91" i="88" s="1"/>
  <c r="E198" i="79"/>
  <c r="D840" i="79"/>
  <c r="F86" i="88" s="1"/>
  <c r="E189" i="79"/>
  <c r="D847" i="79"/>
  <c r="F93" i="88" s="1"/>
  <c r="J142" i="79"/>
  <c r="L43" i="88" s="1"/>
  <c r="I143" i="79"/>
  <c r="K44" i="88" s="1"/>
  <c r="I147" i="79"/>
  <c r="K48" i="88" s="1"/>
  <c r="J140" i="79"/>
  <c r="L41" i="88" s="1"/>
  <c r="J153" i="79"/>
  <c r="L54" i="88" s="1"/>
  <c r="J134" i="79"/>
  <c r="L35" i="88" s="1"/>
  <c r="J148" i="79"/>
  <c r="L49" i="88" s="1"/>
  <c r="J147" i="79"/>
  <c r="L48" i="88" s="1"/>
  <c r="J157" i="79"/>
  <c r="L58" i="88" s="1"/>
  <c r="G155" i="79"/>
  <c r="I56" i="88" s="1"/>
  <c r="C129" i="79"/>
  <c r="I145" i="79"/>
  <c r="K46" i="88" s="1"/>
  <c r="G138" i="79"/>
  <c r="I39" i="88" s="1"/>
  <c r="G130" i="79"/>
  <c r="I31" i="88" s="1"/>
  <c r="I144" i="79"/>
  <c r="K45" i="88" s="1"/>
  <c r="I129" i="79"/>
  <c r="K30" i="88" s="1"/>
  <c r="J138" i="79"/>
  <c r="L39" i="88" s="1"/>
  <c r="J136" i="79"/>
  <c r="L37" i="88" s="1"/>
  <c r="G134" i="79"/>
  <c r="I35" i="88" s="1"/>
  <c r="J129" i="79"/>
  <c r="L30" i="88" s="1"/>
  <c r="G133" i="79"/>
  <c r="I34" i="88" s="1"/>
  <c r="I150" i="79"/>
  <c r="K51" i="88" s="1"/>
  <c r="I134" i="79"/>
  <c r="K35" i="88" s="1"/>
  <c r="E199" i="79"/>
  <c r="E49" i="79"/>
  <c r="J23" i="80" s="1"/>
  <c r="L23" i="80" s="1"/>
  <c r="E196" i="79"/>
  <c r="E82" i="79"/>
  <c r="J79" i="80" s="1"/>
  <c r="L79" i="80" s="1"/>
  <c r="D846" i="79"/>
  <c r="F92" i="88" s="1"/>
  <c r="E64" i="79"/>
  <c r="J38" i="80" s="1"/>
  <c r="L38" i="80" s="1"/>
  <c r="E205" i="79"/>
  <c r="D831" i="79"/>
  <c r="F77" i="88" s="1"/>
  <c r="E70" i="79"/>
  <c r="J44" i="80" s="1"/>
  <c r="L44" i="80" s="1"/>
  <c r="E203" i="79"/>
  <c r="E69" i="79"/>
  <c r="J43" i="80" s="1"/>
  <c r="L43" i="80" s="1"/>
  <c r="E202" i="79"/>
  <c r="D841" i="79"/>
  <c r="F87" i="88" s="1"/>
  <c r="D836" i="79"/>
  <c r="F82" i="88" s="1"/>
  <c r="D859" i="79"/>
  <c r="F105" i="88" s="1"/>
  <c r="D843" i="79"/>
  <c r="F89" i="88" s="1"/>
  <c r="J139" i="79"/>
  <c r="L40" i="88" s="1"/>
  <c r="G132" i="79"/>
  <c r="I33" i="88" s="1"/>
  <c r="J155" i="79"/>
  <c r="L56" i="88" s="1"/>
  <c r="G154" i="79"/>
  <c r="I55" i="88" s="1"/>
  <c r="J137" i="79"/>
  <c r="L38" i="88" s="1"/>
  <c r="G146" i="79"/>
  <c r="I47" i="88" s="1"/>
  <c r="J132" i="79"/>
  <c r="L33" i="88" s="1"/>
  <c r="J131" i="79"/>
  <c r="L32" i="88" s="1"/>
  <c r="J149" i="79"/>
  <c r="L50" i="88" s="1"/>
  <c r="G147" i="79"/>
  <c r="I48" i="88" s="1"/>
  <c r="I157" i="79"/>
  <c r="K58" i="88" s="1"/>
  <c r="I141" i="79"/>
  <c r="K42" i="88" s="1"/>
  <c r="G153" i="79"/>
  <c r="I54" i="88" s="1"/>
  <c r="I156" i="79"/>
  <c r="K57" i="88" s="1"/>
  <c r="I140" i="79"/>
  <c r="K41" i="88" s="1"/>
  <c r="G152" i="79"/>
  <c r="I53" i="88" s="1"/>
  <c r="I131" i="79"/>
  <c r="G158" i="79"/>
  <c r="I59" i="88" s="1"/>
  <c r="J151" i="79"/>
  <c r="L52" i="88" s="1"/>
  <c r="G157" i="79"/>
  <c r="I58" i="88" s="1"/>
  <c r="I146" i="79"/>
  <c r="K47" i="88" s="1"/>
  <c r="E83" i="79"/>
  <c r="J80" i="80" s="1"/>
  <c r="L80" i="80" s="1"/>
  <c r="E81" i="79"/>
  <c r="J78" i="80" s="1"/>
  <c r="L78" i="80" s="1"/>
  <c r="E55" i="79"/>
  <c r="J29" i="80" s="1"/>
  <c r="L29" i="80" s="1"/>
  <c r="E945" i="79"/>
  <c r="D900" i="79"/>
  <c r="F146" i="88" s="1"/>
  <c r="E80" i="79"/>
  <c r="J77" i="80" s="1"/>
  <c r="L77" i="80" s="1"/>
  <c r="E195" i="79"/>
  <c r="E204" i="79"/>
  <c r="E62" i="79"/>
  <c r="J36" i="80" s="1"/>
  <c r="L36" i="80" s="1"/>
  <c r="E47" i="79"/>
  <c r="E193" i="79"/>
  <c r="E944" i="79"/>
  <c r="E191" i="79"/>
  <c r="E200" i="79"/>
  <c r="G156" i="79"/>
  <c r="I57" i="88" s="1"/>
  <c r="D837" i="79"/>
  <c r="F83" i="88" s="1"/>
  <c r="G135" i="79"/>
  <c r="I36" i="88" s="1"/>
  <c r="D848" i="79"/>
  <c r="F94" i="88" s="1"/>
  <c r="D832" i="79"/>
  <c r="F78" i="88" s="1"/>
  <c r="D855" i="79"/>
  <c r="F101" i="88" s="1"/>
  <c r="D839" i="79"/>
  <c r="F85" i="88" s="1"/>
  <c r="J130" i="79"/>
  <c r="L31" i="88" s="1"/>
  <c r="I155" i="79"/>
  <c r="K56" i="88" s="1"/>
  <c r="J145" i="79"/>
  <c r="L46" i="88" s="1"/>
  <c r="G129" i="79"/>
  <c r="I30" i="88" s="1"/>
  <c r="G148" i="79"/>
  <c r="I49" i="88" s="1"/>
  <c r="G143" i="79"/>
  <c r="I44" i="88" s="1"/>
  <c r="G140" i="79"/>
  <c r="I41" i="88" s="1"/>
  <c r="J141" i="79"/>
  <c r="L42" i="88" s="1"/>
  <c r="G139" i="79"/>
  <c r="I40" i="88" s="1"/>
  <c r="I153" i="79"/>
  <c r="K54" i="88" s="1"/>
  <c r="I137" i="79"/>
  <c r="K38" i="88" s="1"/>
  <c r="G145" i="79"/>
  <c r="I46" i="88" s="1"/>
  <c r="I152" i="79"/>
  <c r="K53" i="88" s="1"/>
  <c r="I136" i="79"/>
  <c r="K37" i="88" s="1"/>
  <c r="J154" i="79"/>
  <c r="L55" i="88" s="1"/>
  <c r="G144" i="79"/>
  <c r="I45" i="88" s="1"/>
  <c r="J152" i="79"/>
  <c r="L53" i="88" s="1"/>
  <c r="G150" i="79"/>
  <c r="I51" i="88" s="1"/>
  <c r="J143" i="79"/>
  <c r="L44" i="88" s="1"/>
  <c r="G149" i="79"/>
  <c r="I50" i="88" s="1"/>
  <c r="I158" i="79"/>
  <c r="K59" i="88" s="1"/>
  <c r="I142" i="79"/>
  <c r="K43" i="88" s="1"/>
  <c r="E63" i="79"/>
  <c r="J37" i="80" s="1"/>
  <c r="L37" i="80" s="1"/>
  <c r="E201" i="79"/>
  <c r="E73" i="79"/>
  <c r="J47" i="80" s="1"/>
  <c r="L47" i="80" s="1"/>
  <c r="E50" i="79"/>
  <c r="J24" i="80" s="1"/>
  <c r="L24" i="80" s="1"/>
  <c r="E66" i="79"/>
  <c r="J40" i="80" s="1"/>
  <c r="L40" i="80" s="1"/>
  <c r="E197" i="79"/>
  <c r="E54" i="79"/>
  <c r="J28" i="80" s="1"/>
  <c r="L28" i="80" s="1"/>
  <c r="D838" i="79"/>
  <c r="F84" i="88" s="1"/>
  <c r="E194" i="79"/>
  <c r="E52" i="79"/>
  <c r="J26" i="80" s="1"/>
  <c r="L26" i="80" s="1"/>
  <c r="D898" i="79"/>
  <c r="F144" i="88" s="1"/>
  <c r="D854" i="79"/>
  <c r="F100" i="88" s="1"/>
  <c r="D858" i="79"/>
  <c r="F104" i="88" s="1"/>
  <c r="E192" i="79"/>
  <c r="D849" i="79"/>
  <c r="F95" i="88" s="1"/>
  <c r="D833" i="79"/>
  <c r="F79" i="88" s="1"/>
  <c r="D844" i="79"/>
  <c r="F90" i="88" s="1"/>
  <c r="D851" i="79"/>
  <c r="F97" i="88" s="1"/>
  <c r="D835" i="79"/>
  <c r="F81" i="88" s="1"/>
  <c r="G151" i="79"/>
  <c r="I52" i="88" s="1"/>
  <c r="J158" i="79"/>
  <c r="L59" i="88" s="1"/>
  <c r="J156" i="79"/>
  <c r="L57" i="88" s="1"/>
  <c r="I135" i="79"/>
  <c r="K36" i="88" s="1"/>
  <c r="J150" i="79"/>
  <c r="L51" i="88" s="1"/>
  <c r="I139" i="79"/>
  <c r="K40" i="88" s="1"/>
  <c r="I151" i="79"/>
  <c r="K52" i="88" s="1"/>
  <c r="I130" i="79"/>
  <c r="J133" i="79"/>
  <c r="L34" i="88" s="1"/>
  <c r="G131" i="79"/>
  <c r="I32" i="88" s="1"/>
  <c r="I149" i="79"/>
  <c r="K50" i="88" s="1"/>
  <c r="I133" i="79"/>
  <c r="K34" i="88" s="1"/>
  <c r="G137" i="79"/>
  <c r="I38" i="88" s="1"/>
  <c r="I148" i="79"/>
  <c r="K49" i="88" s="1"/>
  <c r="I132" i="79"/>
  <c r="J146" i="79"/>
  <c r="L47" i="88" s="1"/>
  <c r="G136" i="79"/>
  <c r="I37" i="88" s="1"/>
  <c r="J144" i="79"/>
  <c r="L45" i="88" s="1"/>
  <c r="G142" i="79"/>
  <c r="I43" i="88" s="1"/>
  <c r="J135" i="79"/>
  <c r="L36" i="88" s="1"/>
  <c r="G141" i="79"/>
  <c r="I42" i="88" s="1"/>
  <c r="I154" i="79"/>
  <c r="K55" i="88" s="1"/>
  <c r="I138" i="79"/>
  <c r="K39" i="88" s="1"/>
  <c r="O143" i="73"/>
  <c r="N143" i="79"/>
  <c r="N142" i="79"/>
  <c r="N158" i="79"/>
  <c r="O142" i="73"/>
  <c r="O158" i="73"/>
  <c r="E949" i="79"/>
  <c r="F944" i="73"/>
  <c r="M230" i="79" a="1"/>
  <c r="H962" i="79" a="1"/>
  <c r="O132" i="79" a="1"/>
  <c r="O136" i="79" a="1"/>
  <c r="O152" i="79" a="1"/>
  <c r="O158" i="79" a="1"/>
  <c r="I10" i="74"/>
  <c r="O139" i="79" a="1"/>
  <c r="N130" i="79" a="1"/>
  <c r="N154" i="79" a="1"/>
  <c r="O135" i="79" a="1"/>
  <c r="F898" i="79" a="1"/>
  <c r="N146" i="79" a="1"/>
  <c r="T9" i="88"/>
  <c r="D830" i="79" a="1"/>
  <c r="P11" i="88"/>
  <c r="T10" i="88"/>
  <c r="O143" i="79" a="1"/>
  <c r="O156" i="79" a="1"/>
  <c r="N129" i="79" a="1"/>
  <c r="P8" i="88"/>
  <c r="O147" i="79" a="1"/>
  <c r="P10" i="88"/>
  <c r="T7" i="88"/>
  <c r="O145" i="79" a="1"/>
  <c r="O142" i="79" a="1"/>
  <c r="O140" i="79" a="1"/>
  <c r="N150" i="79" a="1"/>
  <c r="N144" i="79" a="1"/>
  <c r="N141" i="79" a="1"/>
  <c r="P9" i="88"/>
  <c r="O131" i="79" a="1"/>
  <c r="I6" i="74"/>
  <c r="O155" i="79" a="1"/>
  <c r="O157" i="79" a="1"/>
  <c r="T11" i="88"/>
  <c r="O153" i="79" a="1"/>
  <c r="I9" i="74"/>
  <c r="N132" i="79" a="1"/>
  <c r="O134" i="79" a="1"/>
  <c r="N134" i="79" a="1"/>
  <c r="P7" i="88"/>
  <c r="N133" i="79" a="1"/>
  <c r="O138" i="79" a="1"/>
  <c r="N137" i="79" a="1"/>
  <c r="O148" i="79" a="1"/>
  <c r="T8" i="88"/>
  <c r="E898" i="79" a="1"/>
  <c r="O146" i="79" a="1"/>
  <c r="N135" i="79" a="1"/>
  <c r="F944" i="79" a="1"/>
  <c r="N149" i="79" a="1"/>
  <c r="O154" i="79" a="1"/>
  <c r="D842" i="79" a="1"/>
  <c r="O151" i="79" a="1"/>
  <c r="N138" i="79" a="1"/>
  <c r="I11" i="74"/>
  <c r="O129" i="79" a="1"/>
  <c r="O149" i="79" a="1"/>
  <c r="O137" i="79" a="1"/>
  <c r="M230" i="79" l="1"/>
  <c r="H230" i="79" s="1"/>
  <c r="I896" i="87"/>
  <c r="I895" i="87"/>
  <c r="I893" i="87"/>
  <c r="I898" i="87"/>
  <c r="I897" i="87"/>
  <c r="I899" i="87"/>
  <c r="I900" i="87"/>
  <c r="I591" i="82"/>
  <c r="I592" i="82"/>
  <c r="I590" i="82"/>
  <c r="I589" i="82"/>
  <c r="I588" i="82"/>
  <c r="I587" i="82"/>
  <c r="I586" i="82"/>
  <c r="I585" i="82"/>
  <c r="I584" i="82"/>
  <c r="I583" i="82"/>
  <c r="I582" i="82"/>
  <c r="I581" i="82"/>
  <c r="I580" i="82"/>
  <c r="I579" i="82"/>
  <c r="I578" i="82"/>
  <c r="I577" i="82"/>
  <c r="I576" i="82"/>
  <c r="I575" i="82"/>
  <c r="I569" i="82"/>
  <c r="I572" i="82"/>
  <c r="I567" i="82"/>
  <c r="I565" i="82"/>
  <c r="I564" i="82"/>
  <c r="I563" i="82"/>
  <c r="I571" i="82"/>
  <c r="I568" i="82"/>
  <c r="I574" i="82"/>
  <c r="I573" i="82"/>
  <c r="I570" i="82"/>
  <c r="I895" i="83"/>
  <c r="I893" i="83"/>
  <c r="I898" i="83"/>
  <c r="I897" i="83"/>
  <c r="I896" i="83"/>
  <c r="I899" i="83"/>
  <c r="I900" i="83"/>
  <c r="I592" i="87"/>
  <c r="I591" i="87"/>
  <c r="I590" i="87"/>
  <c r="I589" i="87"/>
  <c r="I588" i="87"/>
  <c r="I587" i="87"/>
  <c r="I586" i="87"/>
  <c r="I585" i="87"/>
  <c r="I584" i="87"/>
  <c r="I583" i="87"/>
  <c r="I582" i="87"/>
  <c r="I581" i="87"/>
  <c r="I580" i="87"/>
  <c r="I579" i="87"/>
  <c r="I578" i="87"/>
  <c r="I577" i="87"/>
  <c r="I576" i="87"/>
  <c r="I575" i="87"/>
  <c r="I574" i="87"/>
  <c r="I573" i="87"/>
  <c r="I572" i="87"/>
  <c r="I571" i="87"/>
  <c r="I569" i="87"/>
  <c r="I568" i="87"/>
  <c r="I567" i="87"/>
  <c r="I565" i="87"/>
  <c r="I564" i="87"/>
  <c r="I563" i="87"/>
  <c r="I570" i="87"/>
  <c r="D958" i="81"/>
  <c r="E814" i="81"/>
  <c r="F814" i="81"/>
  <c r="G814" i="81"/>
  <c r="H814" i="81"/>
  <c r="J913" i="82"/>
  <c r="D958" i="84"/>
  <c r="E814" i="84"/>
  <c r="F814" i="84"/>
  <c r="G814" i="84"/>
  <c r="H814" i="84"/>
  <c r="I898" i="82"/>
  <c r="I897" i="82"/>
  <c r="I896" i="82"/>
  <c r="I895" i="82"/>
  <c r="I893" i="82"/>
  <c r="I899" i="82"/>
  <c r="I900" i="82"/>
  <c r="J823" i="82"/>
  <c r="H230" i="73"/>
  <c r="K230" i="73"/>
  <c r="G899" i="73"/>
  <c r="J629" i="87"/>
  <c r="V629" i="89"/>
  <c r="U814" i="89"/>
  <c r="J629" i="83"/>
  <c r="V375" i="89"/>
  <c r="U592" i="89"/>
  <c r="U591" i="89"/>
  <c r="U590" i="89"/>
  <c r="U589" i="89"/>
  <c r="U588" i="89"/>
  <c r="U587" i="89"/>
  <c r="U586" i="89"/>
  <c r="U585" i="89"/>
  <c r="U584" i="89"/>
  <c r="U582" i="89"/>
  <c r="U583" i="89"/>
  <c r="U579" i="89"/>
  <c r="U575" i="89"/>
  <c r="U571" i="89"/>
  <c r="U564" i="89"/>
  <c r="U580" i="89"/>
  <c r="U576" i="89"/>
  <c r="U572" i="89"/>
  <c r="U567" i="89"/>
  <c r="U578" i="89"/>
  <c r="U574" i="89"/>
  <c r="U569" i="89"/>
  <c r="U565" i="89"/>
  <c r="U568" i="89"/>
  <c r="U563" i="89"/>
  <c r="U573" i="89"/>
  <c r="U581" i="89"/>
  <c r="U577" i="89"/>
  <c r="U570" i="89"/>
  <c r="K375" i="83"/>
  <c r="J588" i="83"/>
  <c r="J587" i="83"/>
  <c r="J591" i="83"/>
  <c r="J592" i="83"/>
  <c r="J589" i="83"/>
  <c r="J578" i="83"/>
  <c r="J590" i="83"/>
  <c r="J579" i="83"/>
  <c r="J577" i="83"/>
  <c r="J574" i="83"/>
  <c r="J569" i="83"/>
  <c r="J585" i="83"/>
  <c r="J583" i="83"/>
  <c r="J580" i="83"/>
  <c r="J576" i="83"/>
  <c r="J581" i="83"/>
  <c r="J575" i="83"/>
  <c r="J573" i="83"/>
  <c r="J568" i="83"/>
  <c r="J586" i="83"/>
  <c r="J584" i="83"/>
  <c r="J582" i="83"/>
  <c r="J571" i="83"/>
  <c r="J565" i="83"/>
  <c r="J564" i="83"/>
  <c r="J563" i="83"/>
  <c r="J572" i="83"/>
  <c r="J567" i="83"/>
  <c r="J570" i="83"/>
  <c r="J629" i="82"/>
  <c r="F614" i="82"/>
  <c r="F615" i="83"/>
  <c r="F603" i="81"/>
  <c r="E722" i="84"/>
  <c r="F615" i="85"/>
  <c r="F602" i="86"/>
  <c r="F619" i="87"/>
  <c r="F616" i="84"/>
  <c r="F617" i="81"/>
  <c r="F598" i="87"/>
  <c r="F743" i="87" s="1"/>
  <c r="F609" i="86"/>
  <c r="F599" i="85"/>
  <c r="F601" i="86"/>
  <c r="F746" i="86" s="1"/>
  <c r="F600" i="84"/>
  <c r="F745" i="84" s="1"/>
  <c r="E743" i="86"/>
  <c r="F620" i="86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69" i="73"/>
  <c r="H568" i="73"/>
  <c r="H567" i="73"/>
  <c r="H565" i="73"/>
  <c r="H564" i="73"/>
  <c r="H563" i="73"/>
  <c r="I897" i="86"/>
  <c r="I898" i="86"/>
  <c r="I895" i="86"/>
  <c r="I896" i="86"/>
  <c r="I893" i="86"/>
  <c r="I899" i="86"/>
  <c r="I900" i="86"/>
  <c r="I592" i="86"/>
  <c r="I591" i="86"/>
  <c r="I590" i="86"/>
  <c r="I589" i="86"/>
  <c r="I588" i="86"/>
  <c r="I587" i="86"/>
  <c r="I586" i="86"/>
  <c r="I585" i="86"/>
  <c r="I584" i="86"/>
  <c r="I583" i="86"/>
  <c r="I582" i="86"/>
  <c r="I581" i="86"/>
  <c r="I580" i="86"/>
  <c r="I579" i="86"/>
  <c r="I578" i="86"/>
  <c r="I577" i="86"/>
  <c r="I576" i="86"/>
  <c r="I575" i="86"/>
  <c r="I574" i="86"/>
  <c r="I573" i="86"/>
  <c r="I572" i="86"/>
  <c r="I571" i="86"/>
  <c r="I570" i="86"/>
  <c r="I569" i="86"/>
  <c r="I568" i="86"/>
  <c r="I567" i="86"/>
  <c r="I565" i="86"/>
  <c r="I564" i="86"/>
  <c r="I563" i="86"/>
  <c r="F78" i="86"/>
  <c r="F84" i="86" s="1"/>
  <c r="D908" i="86" s="1"/>
  <c r="D958" i="86"/>
  <c r="I896" i="85"/>
  <c r="I897" i="85"/>
  <c r="I895" i="85"/>
  <c r="I893" i="85"/>
  <c r="I900" i="85"/>
  <c r="I899" i="85"/>
  <c r="I898" i="85"/>
  <c r="J629" i="85"/>
  <c r="I814" i="85"/>
  <c r="I592" i="85"/>
  <c r="I591" i="85"/>
  <c r="I590" i="85"/>
  <c r="I589" i="85"/>
  <c r="I588" i="85"/>
  <c r="I587" i="85"/>
  <c r="I586" i="85"/>
  <c r="I585" i="85"/>
  <c r="I584" i="85"/>
  <c r="I583" i="85"/>
  <c r="I582" i="85"/>
  <c r="I581" i="85"/>
  <c r="I580" i="85"/>
  <c r="I579" i="85"/>
  <c r="I578" i="85"/>
  <c r="I577" i="85"/>
  <c r="I576" i="85"/>
  <c r="I575" i="85"/>
  <c r="I574" i="85"/>
  <c r="I573" i="85"/>
  <c r="I572" i="85"/>
  <c r="I571" i="85"/>
  <c r="I569" i="85"/>
  <c r="I568" i="85"/>
  <c r="I567" i="85"/>
  <c r="I565" i="85"/>
  <c r="I564" i="85"/>
  <c r="I563" i="85"/>
  <c r="I570" i="85"/>
  <c r="I896" i="84"/>
  <c r="I895" i="84"/>
  <c r="I893" i="84"/>
  <c r="I900" i="84"/>
  <c r="I899" i="84"/>
  <c r="I898" i="84"/>
  <c r="I897" i="84"/>
  <c r="I592" i="84"/>
  <c r="I590" i="84"/>
  <c r="I588" i="84"/>
  <c r="I586" i="84"/>
  <c r="I584" i="84"/>
  <c r="I582" i="84"/>
  <c r="I580" i="84"/>
  <c r="I578" i="84"/>
  <c r="I576" i="84"/>
  <c r="I574" i="84"/>
  <c r="I572" i="84"/>
  <c r="I569" i="84"/>
  <c r="I567" i="84"/>
  <c r="I563" i="84"/>
  <c r="I591" i="84"/>
  <c r="I589" i="84"/>
  <c r="I587" i="84"/>
  <c r="I585" i="84"/>
  <c r="I583" i="84"/>
  <c r="I581" i="84"/>
  <c r="I579" i="84"/>
  <c r="I577" i="84"/>
  <c r="I575" i="84"/>
  <c r="I573" i="84"/>
  <c r="I571" i="84"/>
  <c r="I568" i="84"/>
  <c r="I565" i="84"/>
  <c r="I564" i="84"/>
  <c r="I570" i="84"/>
  <c r="J629" i="84"/>
  <c r="I814" i="84"/>
  <c r="I895" i="81"/>
  <c r="I896" i="81"/>
  <c r="I893" i="81"/>
  <c r="I900" i="81"/>
  <c r="I899" i="81"/>
  <c r="I898" i="81"/>
  <c r="I897" i="81"/>
  <c r="J375" i="81"/>
  <c r="I574" i="81"/>
  <c r="I564" i="81"/>
  <c r="I591" i="81"/>
  <c r="I587" i="81"/>
  <c r="I583" i="81"/>
  <c r="I579" i="81"/>
  <c r="I568" i="81"/>
  <c r="I572" i="81"/>
  <c r="I588" i="81"/>
  <c r="I580" i="81"/>
  <c r="I590" i="81"/>
  <c r="I586" i="81"/>
  <c r="I582" i="81"/>
  <c r="I578" i="81"/>
  <c r="I575" i="81"/>
  <c r="I565" i="81"/>
  <c r="I569" i="81"/>
  <c r="I589" i="81"/>
  <c r="I585" i="81"/>
  <c r="I581" i="81"/>
  <c r="I577" i="81"/>
  <c r="I573" i="81"/>
  <c r="I592" i="81"/>
  <c r="I567" i="81"/>
  <c r="I563" i="81"/>
  <c r="I584" i="81"/>
  <c r="I576" i="81"/>
  <c r="I571" i="81"/>
  <c r="I570" i="81"/>
  <c r="J629" i="81"/>
  <c r="I814" i="81"/>
  <c r="I823" i="73"/>
  <c r="H900" i="73"/>
  <c r="H899" i="73"/>
  <c r="H898" i="73"/>
  <c r="H897" i="73"/>
  <c r="H896" i="73"/>
  <c r="H893" i="73"/>
  <c r="H895" i="73"/>
  <c r="I6" i="88"/>
  <c r="H540" i="81"/>
  <c r="I540" i="81" s="1"/>
  <c r="F619" i="83"/>
  <c r="F612" i="86"/>
  <c r="H553" i="81"/>
  <c r="I553" i="81" s="1"/>
  <c r="E619" i="73"/>
  <c r="E764" i="73" s="1"/>
  <c r="I560" i="85"/>
  <c r="J560" i="85" s="1"/>
  <c r="F616" i="81"/>
  <c r="F761" i="81" s="1"/>
  <c r="H543" i="85"/>
  <c r="I543" i="85" s="1"/>
  <c r="J543" i="85" s="1"/>
  <c r="H548" i="86"/>
  <c r="I548" i="86" s="1"/>
  <c r="J548" i="86" s="1"/>
  <c r="K548" i="86" s="1"/>
  <c r="F602" i="87"/>
  <c r="H550" i="82"/>
  <c r="I550" i="82" s="1"/>
  <c r="F612" i="81"/>
  <c r="F757" i="81" s="1"/>
  <c r="Q9" i="88"/>
  <c r="Q8" i="88"/>
  <c r="Q7" i="88"/>
  <c r="Q11" i="88"/>
  <c r="Q10" i="88"/>
  <c r="D868" i="84"/>
  <c r="D890" i="84" s="1"/>
  <c r="D906" i="84" s="1"/>
  <c r="J544" i="82"/>
  <c r="K544" i="82" s="1"/>
  <c r="E618" i="73"/>
  <c r="E763" i="73" s="1"/>
  <c r="D868" i="82"/>
  <c r="D868" i="81"/>
  <c r="D890" i="81" s="1"/>
  <c r="D906" i="81" s="1"/>
  <c r="F603" i="87"/>
  <c r="F748" i="87" s="1"/>
  <c r="D868" i="86"/>
  <c r="D890" i="86" s="1"/>
  <c r="D906" i="86" s="1"/>
  <c r="D907" i="86" s="1"/>
  <c r="E28" i="86" s="1"/>
  <c r="H552" i="85"/>
  <c r="I552" i="85" s="1"/>
  <c r="G550" i="86"/>
  <c r="H550" i="86" s="1"/>
  <c r="H538" i="87"/>
  <c r="I538" i="87" s="1"/>
  <c r="G619" i="87"/>
  <c r="G764" i="87" s="1"/>
  <c r="F604" i="82"/>
  <c r="E605" i="73"/>
  <c r="E750" i="73" s="1"/>
  <c r="E621" i="73"/>
  <c r="E766" i="73" s="1"/>
  <c r="F600" i="85"/>
  <c r="F745" i="85" s="1"/>
  <c r="F605" i="83"/>
  <c r="F608" i="85"/>
  <c r="G546" i="85"/>
  <c r="H546" i="85" s="1"/>
  <c r="I546" i="85" s="1"/>
  <c r="J546" i="85" s="1"/>
  <c r="H559" i="86"/>
  <c r="I559" i="86" s="1"/>
  <c r="H539" i="87"/>
  <c r="I539" i="87" s="1"/>
  <c r="J539" i="87" s="1"/>
  <c r="J532" i="82"/>
  <c r="K532" i="82" s="1"/>
  <c r="L532" i="82" s="1"/>
  <c r="M532" i="82" s="1"/>
  <c r="N532" i="82" s="1"/>
  <c r="J556" i="83"/>
  <c r="K556" i="83" s="1"/>
  <c r="H538" i="86"/>
  <c r="I538" i="86" s="1"/>
  <c r="G554" i="87"/>
  <c r="H554" i="87" s="1"/>
  <c r="I554" i="87" s="1"/>
  <c r="H538" i="85"/>
  <c r="I538" i="85" s="1"/>
  <c r="H559" i="81"/>
  <c r="H546" i="82"/>
  <c r="I546" i="82" s="1"/>
  <c r="H541" i="81"/>
  <c r="I541" i="81" s="1"/>
  <c r="E614" i="73"/>
  <c r="E759" i="73" s="1"/>
  <c r="I553" i="84"/>
  <c r="J553" i="84" s="1"/>
  <c r="I532" i="81"/>
  <c r="J532" i="81" s="1"/>
  <c r="H547" i="85"/>
  <c r="I547" i="85" s="1"/>
  <c r="H560" i="84"/>
  <c r="I560" i="84" s="1"/>
  <c r="H556" i="87"/>
  <c r="I556" i="87" s="1"/>
  <c r="H554" i="81"/>
  <c r="I554" i="81" s="1"/>
  <c r="H549" i="84"/>
  <c r="I549" i="84" s="1"/>
  <c r="H559" i="87"/>
  <c r="I559" i="87" s="1"/>
  <c r="J559" i="87" s="1"/>
  <c r="I555" i="86"/>
  <c r="J555" i="86" s="1"/>
  <c r="G540" i="86"/>
  <c r="H540" i="86" s="1"/>
  <c r="G554" i="82"/>
  <c r="H555" i="85"/>
  <c r="I555" i="85" s="1"/>
  <c r="J551" i="82"/>
  <c r="I550" i="81"/>
  <c r="J550" i="81" s="1"/>
  <c r="K550" i="81" s="1"/>
  <c r="F547" i="73"/>
  <c r="G542" i="86"/>
  <c r="H542" i="86" s="1"/>
  <c r="F560" i="73"/>
  <c r="I534" i="84"/>
  <c r="G560" i="81"/>
  <c r="H546" i="87"/>
  <c r="H559" i="82"/>
  <c r="G537" i="86"/>
  <c r="H537" i="86" s="1"/>
  <c r="I549" i="82"/>
  <c r="J549" i="82" s="1"/>
  <c r="K549" i="82" s="1"/>
  <c r="H552" i="87"/>
  <c r="G550" i="85"/>
  <c r="H550" i="85" s="1"/>
  <c r="H533" i="81"/>
  <c r="I533" i="81" s="1"/>
  <c r="G547" i="82"/>
  <c r="H547" i="82" s="1"/>
  <c r="G558" i="87"/>
  <c r="H558" i="87" s="1"/>
  <c r="H538" i="82"/>
  <c r="I560" i="83"/>
  <c r="I542" i="85"/>
  <c r="I548" i="85"/>
  <c r="I535" i="83"/>
  <c r="H548" i="82"/>
  <c r="I548" i="82" s="1"/>
  <c r="J548" i="82" s="1"/>
  <c r="G535" i="87"/>
  <c r="H535" i="87" s="1"/>
  <c r="H551" i="84"/>
  <c r="I551" i="84" s="1"/>
  <c r="H543" i="81"/>
  <c r="G550" i="84"/>
  <c r="H550" i="84" s="1"/>
  <c r="F477" i="87"/>
  <c r="E712" i="87"/>
  <c r="H557" i="87"/>
  <c r="G561" i="83"/>
  <c r="H561" i="83" s="1"/>
  <c r="H554" i="84"/>
  <c r="I554" i="84" s="1"/>
  <c r="G561" i="84"/>
  <c r="G536" i="86"/>
  <c r="H536" i="86" s="1"/>
  <c r="G548" i="87"/>
  <c r="G560" i="82"/>
  <c r="G540" i="83"/>
  <c r="H548" i="84"/>
  <c r="G544" i="86"/>
  <c r="H549" i="83"/>
  <c r="H556" i="84"/>
  <c r="I556" i="84" s="1"/>
  <c r="G552" i="81"/>
  <c r="H552" i="81" s="1"/>
  <c r="F477" i="84"/>
  <c r="F601" i="84" s="1"/>
  <c r="F746" i="84" s="1"/>
  <c r="G534" i="81"/>
  <c r="H553" i="83"/>
  <c r="G552" i="84"/>
  <c r="G544" i="83"/>
  <c r="H544" i="83" s="1"/>
  <c r="G558" i="81"/>
  <c r="G558" i="84"/>
  <c r="H538" i="84"/>
  <c r="G561" i="85"/>
  <c r="H561" i="85" s="1"/>
  <c r="I561" i="85" s="1"/>
  <c r="H555" i="82"/>
  <c r="I555" i="82" s="1"/>
  <c r="H542" i="83"/>
  <c r="J541" i="85"/>
  <c r="H558" i="85"/>
  <c r="I558" i="85" s="1"/>
  <c r="J558" i="85" s="1"/>
  <c r="G552" i="82"/>
  <c r="F558" i="73"/>
  <c r="G551" i="86"/>
  <c r="H547" i="84"/>
  <c r="I547" i="84" s="1"/>
  <c r="F554" i="73"/>
  <c r="G554" i="73" s="1"/>
  <c r="G549" i="85"/>
  <c r="H534" i="85"/>
  <c r="G533" i="82"/>
  <c r="F546" i="73"/>
  <c r="F608" i="73" s="1"/>
  <c r="H544" i="84"/>
  <c r="F544" i="73"/>
  <c r="G536" i="81"/>
  <c r="G546" i="81"/>
  <c r="E622" i="73"/>
  <c r="E767" i="73" s="1"/>
  <c r="F540" i="73"/>
  <c r="I537" i="83"/>
  <c r="J537" i="83" s="1"/>
  <c r="F541" i="73"/>
  <c r="G541" i="73" s="1"/>
  <c r="H539" i="85"/>
  <c r="I539" i="85" s="1"/>
  <c r="E606" i="73"/>
  <c r="E717" i="73" s="1"/>
  <c r="H555" i="83"/>
  <c r="G559" i="83"/>
  <c r="H559" i="83" s="1"/>
  <c r="H554" i="85"/>
  <c r="I554" i="85" s="1"/>
  <c r="I548" i="81"/>
  <c r="J548" i="81" s="1"/>
  <c r="H552" i="83"/>
  <c r="I552" i="83" s="1"/>
  <c r="G558" i="82"/>
  <c r="G532" i="83"/>
  <c r="I536" i="84"/>
  <c r="J536" i="84" s="1"/>
  <c r="G557" i="86"/>
  <c r="H545" i="85"/>
  <c r="I545" i="85" s="1"/>
  <c r="G532" i="85"/>
  <c r="H557" i="84"/>
  <c r="I557" i="84" s="1"/>
  <c r="G535" i="82"/>
  <c r="H549" i="81"/>
  <c r="I549" i="81" s="1"/>
  <c r="H544" i="81"/>
  <c r="I544" i="81" s="1"/>
  <c r="H537" i="87"/>
  <c r="G534" i="87"/>
  <c r="H534" i="87" s="1"/>
  <c r="G532" i="84"/>
  <c r="I543" i="86"/>
  <c r="J543" i="86" s="1"/>
  <c r="G553" i="87"/>
  <c r="H561" i="86"/>
  <c r="L555" i="84"/>
  <c r="G560" i="87"/>
  <c r="H537" i="85"/>
  <c r="I537" i="85" s="1"/>
  <c r="G544" i="87"/>
  <c r="G539" i="86"/>
  <c r="H555" i="81"/>
  <c r="F556" i="73"/>
  <c r="G540" i="82"/>
  <c r="F536" i="73"/>
  <c r="G536" i="73" s="1"/>
  <c r="F557" i="73"/>
  <c r="G556" i="86"/>
  <c r="H534" i="83"/>
  <c r="H537" i="82"/>
  <c r="G538" i="81"/>
  <c r="H538" i="81" s="1"/>
  <c r="H545" i="86"/>
  <c r="I545" i="86" s="1"/>
  <c r="H559" i="85"/>
  <c r="I559" i="85" s="1"/>
  <c r="H553" i="82"/>
  <c r="F548" i="73"/>
  <c r="G548" i="73" s="1"/>
  <c r="H548" i="73" s="1"/>
  <c r="I548" i="73" s="1"/>
  <c r="F553" i="73"/>
  <c r="G553" i="73" s="1"/>
  <c r="I557" i="83"/>
  <c r="J557" i="83" s="1"/>
  <c r="G546" i="84"/>
  <c r="G557" i="81"/>
  <c r="H557" i="81" s="1"/>
  <c r="G542" i="81"/>
  <c r="F561" i="73"/>
  <c r="G561" i="73" s="1"/>
  <c r="H561" i="73" s="1"/>
  <c r="G532" i="87"/>
  <c r="H550" i="83"/>
  <c r="H541" i="86"/>
  <c r="I541" i="86" s="1"/>
  <c r="I545" i="84"/>
  <c r="I547" i="87"/>
  <c r="F537" i="73"/>
  <c r="G537" i="73" s="1"/>
  <c r="H537" i="73" s="1"/>
  <c r="G536" i="83"/>
  <c r="H540" i="87"/>
  <c r="H552" i="86"/>
  <c r="I552" i="86" s="1"/>
  <c r="G546" i="86"/>
  <c r="G536" i="82"/>
  <c r="H542" i="82"/>
  <c r="I539" i="82"/>
  <c r="G535" i="84"/>
  <c r="G541" i="84"/>
  <c r="G540" i="84"/>
  <c r="H553" i="85"/>
  <c r="H554" i="86"/>
  <c r="G557" i="82"/>
  <c r="G551" i="83"/>
  <c r="G561" i="81"/>
  <c r="F535" i="73"/>
  <c r="G535" i="73" s="1"/>
  <c r="F539" i="73"/>
  <c r="F555" i="73"/>
  <c r="G555" i="73" s="1"/>
  <c r="H551" i="85"/>
  <c r="H557" i="85"/>
  <c r="I557" i="85" s="1"/>
  <c r="E617" i="73"/>
  <c r="E762" i="73" s="1"/>
  <c r="G532" i="86"/>
  <c r="H558" i="86"/>
  <c r="G547" i="81"/>
  <c r="I550" i="87"/>
  <c r="G541" i="83"/>
  <c r="G542" i="87"/>
  <c r="H542" i="87" s="1"/>
  <c r="G539" i="83"/>
  <c r="G536" i="87"/>
  <c r="H556" i="81"/>
  <c r="G556" i="82"/>
  <c r="H561" i="87"/>
  <c r="H538" i="83"/>
  <c r="I538" i="83" s="1"/>
  <c r="G539" i="84"/>
  <c r="H539" i="84" s="1"/>
  <c r="E623" i="73"/>
  <c r="E768" i="73" s="1"/>
  <c r="H559" i="84"/>
  <c r="I559" i="84" s="1"/>
  <c r="G533" i="86"/>
  <c r="G535" i="85"/>
  <c r="G545" i="81"/>
  <c r="G543" i="87"/>
  <c r="G533" i="84"/>
  <c r="H533" i="84" s="1"/>
  <c r="I554" i="83"/>
  <c r="F545" i="73"/>
  <c r="G537" i="81"/>
  <c r="G553" i="86"/>
  <c r="H553" i="86" s="1"/>
  <c r="F550" i="73"/>
  <c r="F612" i="73" s="1"/>
  <c r="F552" i="73"/>
  <c r="K551" i="87"/>
  <c r="H543" i="82"/>
  <c r="G533" i="87"/>
  <c r="G547" i="86"/>
  <c r="F551" i="73"/>
  <c r="G551" i="73" s="1"/>
  <c r="H551" i="73" s="1"/>
  <c r="I542" i="84"/>
  <c r="H541" i="87"/>
  <c r="I541" i="87" s="1"/>
  <c r="G549" i="86"/>
  <c r="H533" i="83"/>
  <c r="H558" i="83"/>
  <c r="H543" i="83"/>
  <c r="H551" i="81"/>
  <c r="I551" i="81" s="1"/>
  <c r="G561" i="82"/>
  <c r="H561" i="82" s="1"/>
  <c r="H560" i="86"/>
  <c r="H556" i="85"/>
  <c r="I556" i="85" s="1"/>
  <c r="F543" i="73"/>
  <c r="G543" i="73" s="1"/>
  <c r="F559" i="73"/>
  <c r="G559" i="73" s="1"/>
  <c r="F549" i="73"/>
  <c r="F611" i="73" s="1"/>
  <c r="F756" i="73" s="1"/>
  <c r="I534" i="86"/>
  <c r="H555" i="87"/>
  <c r="F533" i="73"/>
  <c r="G533" i="73" s="1"/>
  <c r="E719" i="86"/>
  <c r="H963" i="82"/>
  <c r="E730" i="87"/>
  <c r="E731" i="86"/>
  <c r="E715" i="83"/>
  <c r="F448" i="84"/>
  <c r="G479" i="84" s="1"/>
  <c r="E698" i="82"/>
  <c r="E676" i="86"/>
  <c r="E714" i="84"/>
  <c r="U1603" i="89"/>
  <c r="V1495" i="89"/>
  <c r="V1566" i="89" s="1"/>
  <c r="V1588" i="89" s="1"/>
  <c r="I375" i="73"/>
  <c r="E720" i="87"/>
  <c r="F612" i="87"/>
  <c r="F757" i="87" s="1"/>
  <c r="F622" i="87"/>
  <c r="F767" i="87" s="1"/>
  <c r="F447" i="86"/>
  <c r="G478" i="86" s="1"/>
  <c r="E695" i="81"/>
  <c r="E731" i="83"/>
  <c r="F462" i="81"/>
  <c r="G493" i="81" s="1"/>
  <c r="G617" i="81" s="1"/>
  <c r="F444" i="85"/>
  <c r="G475" i="85" s="1"/>
  <c r="V1600" i="89"/>
  <c r="I853" i="87"/>
  <c r="E729" i="85"/>
  <c r="E713" i="84"/>
  <c r="E710" i="85"/>
  <c r="F483" i="81"/>
  <c r="F607" i="81" s="1"/>
  <c r="F752" i="81" s="1"/>
  <c r="E696" i="82"/>
  <c r="D842" i="79"/>
  <c r="F88" i="88" s="1"/>
  <c r="D890" i="82"/>
  <c r="D906" i="82" s="1"/>
  <c r="E679" i="86"/>
  <c r="D890" i="85"/>
  <c r="D906" i="85" s="1"/>
  <c r="F487" i="84"/>
  <c r="F611" i="84" s="1"/>
  <c r="F756" i="84" s="1"/>
  <c r="F445" i="86"/>
  <c r="G476" i="86" s="1"/>
  <c r="E726" i="85"/>
  <c r="E725" i="86"/>
  <c r="F459" i="86"/>
  <c r="G490" i="86" s="1"/>
  <c r="G614" i="86" s="1"/>
  <c r="F482" i="83"/>
  <c r="F606" i="83" s="1"/>
  <c r="F751" i="83" s="1"/>
  <c r="E711" i="86"/>
  <c r="H962" i="79"/>
  <c r="H926" i="73"/>
  <c r="E690" i="81"/>
  <c r="W1594" i="89"/>
  <c r="W1598" i="89"/>
  <c r="W1595" i="89"/>
  <c r="W1596" i="89"/>
  <c r="W1593" i="89"/>
  <c r="W1591" i="89"/>
  <c r="W1597" i="89"/>
  <c r="W1592" i="89"/>
  <c r="W1498" i="89"/>
  <c r="E714" i="85"/>
  <c r="H961" i="73"/>
  <c r="E727" i="83"/>
  <c r="E720" i="86"/>
  <c r="I927" i="73"/>
  <c r="I962" i="73" s="1"/>
  <c r="V1462" i="89"/>
  <c r="E727" i="84"/>
  <c r="F454" i="86"/>
  <c r="G485" i="86" s="1"/>
  <c r="H947" i="73"/>
  <c r="E712" i="84"/>
  <c r="G963" i="73"/>
  <c r="W1515" i="89"/>
  <c r="W1526" i="89"/>
  <c r="H948" i="73"/>
  <c r="W1504" i="89"/>
  <c r="H941" i="73"/>
  <c r="N486" i="89"/>
  <c r="L674" i="89"/>
  <c r="V1528" i="89"/>
  <c r="W1455" i="89"/>
  <c r="W1456" i="89"/>
  <c r="W1450" i="89"/>
  <c r="W1449" i="89"/>
  <c r="W1448" i="89"/>
  <c r="W1447" i="89"/>
  <c r="W1446" i="89"/>
  <c r="W1445" i="89"/>
  <c r="W1444" i="89"/>
  <c r="W1443" i="89"/>
  <c r="W1457" i="89"/>
  <c r="W1458" i="89"/>
  <c r="W1459" i="89"/>
  <c r="W1451" i="89"/>
  <c r="W1460" i="89"/>
  <c r="W1452" i="89"/>
  <c r="W1461" i="89"/>
  <c r="W1453" i="89"/>
  <c r="W1454" i="89"/>
  <c r="W1437" i="89"/>
  <c r="W1435" i="89"/>
  <c r="W1434" i="89"/>
  <c r="W1438" i="89"/>
  <c r="W1436" i="89"/>
  <c r="W1442" i="89"/>
  <c r="W1441" i="89"/>
  <c r="W1433" i="89"/>
  <c r="W1432" i="89"/>
  <c r="W1440" i="89"/>
  <c r="W1439" i="89"/>
  <c r="Y1427" i="89"/>
  <c r="X1494" i="89"/>
  <c r="W1527" i="89"/>
  <c r="W1516" i="89"/>
  <c r="X1412" i="89"/>
  <c r="W1479" i="89"/>
  <c r="W1512" i="89"/>
  <c r="W1511" i="89"/>
  <c r="Y1415" i="89"/>
  <c r="X1482" i="89"/>
  <c r="Y1404" i="89"/>
  <c r="X1471" i="89"/>
  <c r="W1520" i="89"/>
  <c r="W1499" i="89"/>
  <c r="W1513" i="89"/>
  <c r="W1522" i="89"/>
  <c r="Y1416" i="89"/>
  <c r="X1483" i="89"/>
  <c r="W1508" i="89"/>
  <c r="W1502" i="89"/>
  <c r="Y1411" i="89"/>
  <c r="X1478" i="89"/>
  <c r="X1409" i="89"/>
  <c r="W1509" i="89"/>
  <c r="W1476" i="89"/>
  <c r="W1519" i="89"/>
  <c r="W1507" i="89"/>
  <c r="Y1422" i="89"/>
  <c r="X1489" i="89"/>
  <c r="W1514" i="89"/>
  <c r="Y1408" i="89"/>
  <c r="X1475" i="89"/>
  <c r="Y1402" i="89"/>
  <c r="X1469" i="89"/>
  <c r="W1510" i="89"/>
  <c r="Y1420" i="89"/>
  <c r="X1487" i="89"/>
  <c r="Y1399" i="89"/>
  <c r="X1466" i="89"/>
  <c r="Y1413" i="89"/>
  <c r="X1480" i="89"/>
  <c r="Y1419" i="89"/>
  <c r="X1486" i="89"/>
  <c r="Y1407" i="89"/>
  <c r="X1474" i="89"/>
  <c r="Y1410" i="89"/>
  <c r="X1477" i="89"/>
  <c r="W1503" i="89"/>
  <c r="Y1398" i="89"/>
  <c r="X1465" i="89"/>
  <c r="W1525" i="89"/>
  <c r="W1505" i="89"/>
  <c r="Y1414" i="89"/>
  <c r="X1481" i="89"/>
  <c r="W1506" i="89"/>
  <c r="Y1426" i="89"/>
  <c r="X1493" i="89"/>
  <c r="W1521" i="89"/>
  <c r="Y1403" i="89"/>
  <c r="X1470" i="89"/>
  <c r="W1523" i="89"/>
  <c r="Y1424" i="89"/>
  <c r="X1491" i="89"/>
  <c r="W1501" i="89"/>
  <c r="Y1425" i="89"/>
  <c r="X1492" i="89"/>
  <c r="W1517" i="89"/>
  <c r="W1500" i="89"/>
  <c r="Y1406" i="89"/>
  <c r="X1473" i="89"/>
  <c r="X1389" i="89"/>
  <c r="X1507" i="89" s="1"/>
  <c r="Y1390" i="89"/>
  <c r="Y1401" i="89"/>
  <c r="Y1423" i="89"/>
  <c r="X1490" i="89"/>
  <c r="Y1405" i="89"/>
  <c r="X1472" i="89"/>
  <c r="X1468" i="89"/>
  <c r="Y1417" i="89"/>
  <c r="X1484" i="89"/>
  <c r="X1418" i="89"/>
  <c r="W1518" i="89"/>
  <c r="W1485" i="89"/>
  <c r="Y1400" i="89"/>
  <c r="X1467" i="89"/>
  <c r="Y1421" i="89"/>
  <c r="X1488" i="89"/>
  <c r="K694" i="89"/>
  <c r="L693" i="89"/>
  <c r="E732" i="82"/>
  <c r="E681" i="87"/>
  <c r="F466" i="82"/>
  <c r="G497" i="82" s="1"/>
  <c r="M613" i="89"/>
  <c r="M758" i="89" s="1"/>
  <c r="M458" i="89"/>
  <c r="L724" i="89"/>
  <c r="L691" i="89"/>
  <c r="F463" i="85"/>
  <c r="G494" i="85" s="1"/>
  <c r="G618" i="85" s="1"/>
  <c r="F691" i="85"/>
  <c r="E732" i="84"/>
  <c r="F445" i="83"/>
  <c r="G476" i="83" s="1"/>
  <c r="E713" i="86"/>
  <c r="T963" i="89"/>
  <c r="E723" i="86"/>
  <c r="M496" i="89"/>
  <c r="M620" i="89" s="1"/>
  <c r="M765" i="89" s="1"/>
  <c r="P480" i="89"/>
  <c r="P604" i="89" s="1"/>
  <c r="P749" i="89" s="1"/>
  <c r="N462" i="89"/>
  <c r="O493" i="89" s="1"/>
  <c r="O617" i="89" s="1"/>
  <c r="O762" i="89" s="1"/>
  <c r="E733" i="85"/>
  <c r="F457" i="86"/>
  <c r="G488" i="86" s="1"/>
  <c r="E680" i="81"/>
  <c r="O729" i="89"/>
  <c r="M485" i="89"/>
  <c r="M609" i="89" s="1"/>
  <c r="M754" i="89" s="1"/>
  <c r="N498" i="89"/>
  <c r="N622" i="89" s="1"/>
  <c r="N767" i="89" s="1"/>
  <c r="M676" i="89"/>
  <c r="M709" i="89"/>
  <c r="U935" i="89"/>
  <c r="U926" i="89"/>
  <c r="U961" i="89"/>
  <c r="U962" i="89"/>
  <c r="U947" i="89"/>
  <c r="U948" i="89"/>
  <c r="U941" i="89"/>
  <c r="V927" i="89"/>
  <c r="N481" i="89"/>
  <c r="N605" i="89" s="1"/>
  <c r="N750" i="89" s="1"/>
  <c r="O715" i="89"/>
  <c r="L466" i="89"/>
  <c r="K699" i="89"/>
  <c r="K732" i="89"/>
  <c r="N443" i="89"/>
  <c r="H940" i="89"/>
  <c r="H953" i="89" s="1"/>
  <c r="H954" i="89" s="1"/>
  <c r="M685" i="89"/>
  <c r="N483" i="89"/>
  <c r="N607" i="89" s="1"/>
  <c r="N752" i="89" s="1"/>
  <c r="L716" i="89"/>
  <c r="M495" i="89"/>
  <c r="M619" i="89" s="1"/>
  <c r="M764" i="89" s="1"/>
  <c r="M487" i="89"/>
  <c r="M611" i="89" s="1"/>
  <c r="M756" i="89" s="1"/>
  <c r="N715" i="89"/>
  <c r="N682" i="89"/>
  <c r="M448" i="89"/>
  <c r="N479" i="89" s="1"/>
  <c r="N603" i="89" s="1"/>
  <c r="N748" i="89" s="1"/>
  <c r="N499" i="89"/>
  <c r="P463" i="89"/>
  <c r="F599" i="81"/>
  <c r="F744" i="81" s="1"/>
  <c r="N476" i="89"/>
  <c r="N600" i="89" s="1"/>
  <c r="N745" i="89" s="1"/>
  <c r="M453" i="89"/>
  <c r="M460" i="89"/>
  <c r="L686" i="89"/>
  <c r="L719" i="89"/>
  <c r="M492" i="89"/>
  <c r="R470" i="89"/>
  <c r="R439" i="89" s="1"/>
  <c r="N471" i="89"/>
  <c r="N440" i="89" s="1"/>
  <c r="B148" i="89"/>
  <c r="B362" i="89"/>
  <c r="B395" i="89" s="1"/>
  <c r="B426" i="89" s="1"/>
  <c r="B457" i="89" s="1"/>
  <c r="O705" i="89"/>
  <c r="L482" i="89"/>
  <c r="L606" i="89" s="1"/>
  <c r="L751" i="89" s="1"/>
  <c r="N680" i="89"/>
  <c r="N713" i="89"/>
  <c r="J934" i="89"/>
  <c r="J936" i="89" s="1"/>
  <c r="K932" i="89" s="1"/>
  <c r="J933" i="89"/>
  <c r="L689" i="89"/>
  <c r="L722" i="89"/>
  <c r="L697" i="89"/>
  <c r="L730" i="89"/>
  <c r="O447" i="89"/>
  <c r="L488" i="89"/>
  <c r="L612" i="89" s="1"/>
  <c r="L757" i="89" s="1"/>
  <c r="N472" i="89"/>
  <c r="N596" i="89" s="1"/>
  <c r="N741" i="89" s="1"/>
  <c r="M677" i="89"/>
  <c r="M710" i="89"/>
  <c r="L687" i="89"/>
  <c r="L720" i="89"/>
  <c r="L692" i="89"/>
  <c r="L725" i="89"/>
  <c r="P594" i="89"/>
  <c r="P672" i="89" s="1"/>
  <c r="M459" i="89"/>
  <c r="L681" i="89"/>
  <c r="L714" i="89"/>
  <c r="N444" i="89"/>
  <c r="M700" i="89"/>
  <c r="M733" i="89"/>
  <c r="O739" i="89"/>
  <c r="M683" i="89"/>
  <c r="M716" i="89"/>
  <c r="L595" i="89"/>
  <c r="L673" i="89" s="1"/>
  <c r="T946" i="89"/>
  <c r="T949" i="89" s="1"/>
  <c r="U944" i="89" s="1"/>
  <c r="T945" i="89"/>
  <c r="L679" i="89"/>
  <c r="L712" i="89"/>
  <c r="M446" i="89"/>
  <c r="M678" i="89"/>
  <c r="M711" i="89"/>
  <c r="F622" i="85"/>
  <c r="F767" i="85" s="1"/>
  <c r="F459" i="81"/>
  <c r="F692" i="81" s="1"/>
  <c r="E730" i="85"/>
  <c r="E716" i="83"/>
  <c r="E687" i="81"/>
  <c r="F474" i="83"/>
  <c r="F598" i="83" s="1"/>
  <c r="F743" i="83" s="1"/>
  <c r="F458" i="82"/>
  <c r="G489" i="82" s="1"/>
  <c r="G458" i="82" s="1"/>
  <c r="H489" i="82" s="1"/>
  <c r="E694" i="81"/>
  <c r="E724" i="82"/>
  <c r="E710" i="81"/>
  <c r="E733" i="84"/>
  <c r="E677" i="81"/>
  <c r="E715" i="85"/>
  <c r="E744" i="81"/>
  <c r="F600" i="87"/>
  <c r="F745" i="87" s="1"/>
  <c r="E720" i="73"/>
  <c r="F611" i="81"/>
  <c r="F756" i="81" s="1"/>
  <c r="F455" i="85"/>
  <c r="G486" i="85" s="1"/>
  <c r="E716" i="87"/>
  <c r="E726" i="83"/>
  <c r="F610" i="87"/>
  <c r="F755" i="87" s="1"/>
  <c r="E689" i="81"/>
  <c r="E732" i="87"/>
  <c r="E678" i="81"/>
  <c r="E696" i="83"/>
  <c r="E712" i="83"/>
  <c r="F464" i="84"/>
  <c r="G495" i="84" s="1"/>
  <c r="F601" i="83"/>
  <c r="F746" i="83" s="1"/>
  <c r="E730" i="84"/>
  <c r="E689" i="84"/>
  <c r="E685" i="81"/>
  <c r="F467" i="86"/>
  <c r="G498" i="86" s="1"/>
  <c r="E700" i="86"/>
  <c r="E692" i="84"/>
  <c r="N137" i="79"/>
  <c r="O38" i="88" s="1"/>
  <c r="F611" i="82"/>
  <c r="F756" i="82" s="1"/>
  <c r="E721" i="84"/>
  <c r="E732" i="86"/>
  <c r="E682" i="82"/>
  <c r="E689" i="82"/>
  <c r="E689" i="85"/>
  <c r="E756" i="82"/>
  <c r="F610" i="84"/>
  <c r="F755" i="84" s="1"/>
  <c r="E692" i="85"/>
  <c r="E722" i="81"/>
  <c r="F598" i="82"/>
  <c r="F743" i="82" s="1"/>
  <c r="E756" i="81"/>
  <c r="N135" i="79"/>
  <c r="O36" i="88" s="1"/>
  <c r="E683" i="82"/>
  <c r="B133" i="73"/>
  <c r="B348" i="73" s="1"/>
  <c r="B381" i="73" s="1"/>
  <c r="B412" i="73" s="1"/>
  <c r="B443" i="73" s="1"/>
  <c r="E721" i="81"/>
  <c r="F455" i="81"/>
  <c r="G486" i="81" s="1"/>
  <c r="F614" i="85"/>
  <c r="F759" i="85" s="1"/>
  <c r="E728" i="84"/>
  <c r="E721" i="86"/>
  <c r="F605" i="82"/>
  <c r="F750" i="82" s="1"/>
  <c r="E711" i="85"/>
  <c r="E716" i="81"/>
  <c r="F486" i="82"/>
  <c r="F610" i="82" s="1"/>
  <c r="F755" i="82" s="1"/>
  <c r="E733" i="81"/>
  <c r="D635" i="73"/>
  <c r="E840" i="73"/>
  <c r="E716" i="82"/>
  <c r="J11" i="88"/>
  <c r="J11" i="74"/>
  <c r="K11" i="88" s="1"/>
  <c r="E721" i="82"/>
  <c r="E688" i="82"/>
  <c r="F608" i="87"/>
  <c r="F753" i="87" s="1"/>
  <c r="E720" i="84"/>
  <c r="E714" i="81"/>
  <c r="E731" i="87"/>
  <c r="F454" i="84"/>
  <c r="G485" i="84" s="1"/>
  <c r="F499" i="81"/>
  <c r="B348" i="87"/>
  <c r="B381" i="87" s="1"/>
  <c r="B412" i="87" s="1"/>
  <c r="B443" i="87" s="1"/>
  <c r="E718" i="85"/>
  <c r="E722" i="82"/>
  <c r="E716" i="86"/>
  <c r="E697" i="82"/>
  <c r="E719" i="87"/>
  <c r="E678" i="83"/>
  <c r="E728" i="85"/>
  <c r="F840" i="73"/>
  <c r="G840" i="73" s="1"/>
  <c r="F499" i="82"/>
  <c r="E724" i="83"/>
  <c r="E725" i="85"/>
  <c r="E721" i="87"/>
  <c r="E714" i="73"/>
  <c r="E750" i="81"/>
  <c r="F617" i="85"/>
  <c r="F762" i="85" s="1"/>
  <c r="E683" i="81"/>
  <c r="E759" i="85"/>
  <c r="F605" i="81"/>
  <c r="F750" i="81" s="1"/>
  <c r="E676" i="82"/>
  <c r="E728" i="87"/>
  <c r="H123" i="85"/>
  <c r="I123" i="85" s="1"/>
  <c r="E689" i="73"/>
  <c r="F480" i="86"/>
  <c r="F498" i="82"/>
  <c r="E720" i="85"/>
  <c r="E696" i="81"/>
  <c r="F454" i="81"/>
  <c r="G485" i="81" s="1"/>
  <c r="E709" i="82"/>
  <c r="F494" i="86"/>
  <c r="E709" i="87"/>
  <c r="F463" i="83"/>
  <c r="G494" i="83" s="1"/>
  <c r="G618" i="83" s="1"/>
  <c r="F475" i="82"/>
  <c r="E723" i="83"/>
  <c r="E764" i="82"/>
  <c r="F474" i="84"/>
  <c r="F598" i="84" s="1"/>
  <c r="F743" i="84" s="1"/>
  <c r="F484" i="82"/>
  <c r="G613" i="85"/>
  <c r="G758" i="85" s="1"/>
  <c r="F614" i="87"/>
  <c r="F759" i="87" s="1"/>
  <c r="E613" i="85"/>
  <c r="E724" i="85" s="1"/>
  <c r="E730" i="82"/>
  <c r="F619" i="82"/>
  <c r="F764" i="82" s="1"/>
  <c r="N130" i="79"/>
  <c r="M130" i="79" s="1"/>
  <c r="F477" i="82"/>
  <c r="F482" i="86"/>
  <c r="F482" i="82"/>
  <c r="E684" i="82"/>
  <c r="F488" i="82"/>
  <c r="F612" i="82" s="1"/>
  <c r="F757" i="82" s="1"/>
  <c r="E690" i="82"/>
  <c r="F499" i="85"/>
  <c r="O130" i="73"/>
  <c r="E731" i="84"/>
  <c r="E719" i="85"/>
  <c r="F491" i="81"/>
  <c r="F482" i="81"/>
  <c r="E684" i="81"/>
  <c r="E681" i="73"/>
  <c r="E677" i="85"/>
  <c r="E727" i="85"/>
  <c r="F476" i="82"/>
  <c r="E724" i="86"/>
  <c r="E694" i="82"/>
  <c r="E729" i="84"/>
  <c r="F483" i="84"/>
  <c r="F478" i="82"/>
  <c r="F484" i="81"/>
  <c r="F458" i="84"/>
  <c r="G489" i="84" s="1"/>
  <c r="E711" i="84"/>
  <c r="E711" i="87"/>
  <c r="E724" i="84"/>
  <c r="E751" i="82"/>
  <c r="F485" i="82"/>
  <c r="E687" i="82"/>
  <c r="F491" i="82"/>
  <c r="E727" i="87"/>
  <c r="E728" i="86"/>
  <c r="E713" i="83"/>
  <c r="E692" i="86"/>
  <c r="E722" i="83"/>
  <c r="E733" i="87"/>
  <c r="E734" i="83"/>
  <c r="E725" i="87"/>
  <c r="E714" i="86"/>
  <c r="E700" i="85"/>
  <c r="E723" i="87"/>
  <c r="E688" i="85"/>
  <c r="E713" i="87"/>
  <c r="C89" i="74"/>
  <c r="E89" i="74"/>
  <c r="F89" i="74"/>
  <c r="G89" i="74"/>
  <c r="D89" i="74"/>
  <c r="E709" i="83"/>
  <c r="E723" i="85"/>
  <c r="E734" i="86"/>
  <c r="E716" i="85"/>
  <c r="E722" i="86"/>
  <c r="E715" i="84"/>
  <c r="E719" i="73"/>
  <c r="E726" i="87"/>
  <c r="E732" i="85"/>
  <c r="E712" i="85"/>
  <c r="E723" i="73"/>
  <c r="E717" i="83"/>
  <c r="E731" i="85"/>
  <c r="E710" i="83"/>
  <c r="E693" i="84"/>
  <c r="E726" i="84"/>
  <c r="E725" i="82"/>
  <c r="E715" i="81"/>
  <c r="E718" i="86"/>
  <c r="E732" i="83"/>
  <c r="E710" i="86"/>
  <c r="E714" i="83"/>
  <c r="E719" i="84"/>
  <c r="E729" i="87"/>
  <c r="E709" i="81"/>
  <c r="E730" i="86"/>
  <c r="E723" i="84"/>
  <c r="E725" i="83"/>
  <c r="E724" i="81"/>
  <c r="E727" i="86"/>
  <c r="E731" i="81"/>
  <c r="E715" i="87"/>
  <c r="E717" i="87"/>
  <c r="E718" i="73"/>
  <c r="E701" i="84"/>
  <c r="E734" i="84"/>
  <c r="E732" i="81"/>
  <c r="E728" i="81"/>
  <c r="E730" i="83"/>
  <c r="E726" i="86"/>
  <c r="E728" i="83"/>
  <c r="E726" i="73"/>
  <c r="E723" i="81"/>
  <c r="E754" i="85"/>
  <c r="F759" i="81"/>
  <c r="F759" i="82"/>
  <c r="E755" i="87"/>
  <c r="F744" i="85"/>
  <c r="F766" i="81"/>
  <c r="F755" i="85"/>
  <c r="E754" i="86"/>
  <c r="E746" i="86"/>
  <c r="E753" i="87"/>
  <c r="F743" i="86"/>
  <c r="F765" i="84"/>
  <c r="E749" i="87"/>
  <c r="E750" i="86"/>
  <c r="E751" i="87"/>
  <c r="F748" i="81"/>
  <c r="F745" i="86"/>
  <c r="F758" i="85"/>
  <c r="E752" i="73"/>
  <c r="F761" i="84"/>
  <c r="E762" i="83"/>
  <c r="F747" i="87"/>
  <c r="E761" i="84"/>
  <c r="E761" i="87"/>
  <c r="E762" i="86"/>
  <c r="E766" i="85"/>
  <c r="E743" i="87"/>
  <c r="E745" i="87"/>
  <c r="F748" i="86"/>
  <c r="E753" i="85"/>
  <c r="F767" i="81"/>
  <c r="E746" i="85"/>
  <c r="F751" i="84"/>
  <c r="F760" i="84"/>
  <c r="F749" i="82"/>
  <c r="F752" i="85"/>
  <c r="E757" i="73"/>
  <c r="E757" i="85"/>
  <c r="E756" i="86"/>
  <c r="F761" i="82"/>
  <c r="F763" i="85"/>
  <c r="E759" i="87"/>
  <c r="E748" i="86"/>
  <c r="E765" i="85"/>
  <c r="E760" i="83"/>
  <c r="F754" i="86"/>
  <c r="F759" i="86"/>
  <c r="F765" i="87"/>
  <c r="F760" i="83"/>
  <c r="E758" i="86"/>
  <c r="E744" i="83"/>
  <c r="F749" i="81"/>
  <c r="F760" i="87"/>
  <c r="F747" i="81"/>
  <c r="F761" i="86"/>
  <c r="F758" i="81"/>
  <c r="E765" i="87"/>
  <c r="F764" i="84"/>
  <c r="F756" i="83"/>
  <c r="E767" i="87"/>
  <c r="E762" i="85"/>
  <c r="E767" i="81"/>
  <c r="E746" i="83"/>
  <c r="E756" i="83"/>
  <c r="F764" i="83"/>
  <c r="E752" i="86"/>
  <c r="E766" i="83"/>
  <c r="E744" i="86"/>
  <c r="E748" i="83"/>
  <c r="E753" i="84"/>
  <c r="F747" i="86"/>
  <c r="F758" i="82"/>
  <c r="F757" i="86"/>
  <c r="F759" i="83"/>
  <c r="F760" i="85"/>
  <c r="F763" i="83"/>
  <c r="E764" i="83"/>
  <c r="E760" i="86"/>
  <c r="E761" i="85"/>
  <c r="F762" i="81"/>
  <c r="F765" i="86"/>
  <c r="E745" i="84"/>
  <c r="E768" i="86"/>
  <c r="E766" i="86"/>
  <c r="F753" i="85"/>
  <c r="E753" i="73"/>
  <c r="E757" i="87"/>
  <c r="E763" i="87"/>
  <c r="E743" i="81"/>
  <c r="F754" i="85"/>
  <c r="E764" i="86"/>
  <c r="F766" i="86"/>
  <c r="E757" i="84"/>
  <c r="F758" i="83"/>
  <c r="F745" i="81"/>
  <c r="F766" i="82"/>
  <c r="F765" i="81"/>
  <c r="F767" i="86"/>
  <c r="F748" i="84"/>
  <c r="F754" i="81"/>
  <c r="E745" i="85"/>
  <c r="F761" i="85"/>
  <c r="F766" i="84"/>
  <c r="E750" i="83"/>
  <c r="E750" i="85"/>
  <c r="E749" i="84"/>
  <c r="E758" i="83"/>
  <c r="E768" i="83"/>
  <c r="E765" i="84"/>
  <c r="F761" i="87"/>
  <c r="F762" i="86"/>
  <c r="F768" i="83"/>
  <c r="E747" i="87"/>
  <c r="F764" i="87"/>
  <c r="F750" i="83"/>
  <c r="F764" i="81"/>
  <c r="F745" i="83"/>
  <c r="F758" i="84"/>
  <c r="F765" i="82"/>
  <c r="F457" i="73"/>
  <c r="E696" i="85"/>
  <c r="F459" i="82"/>
  <c r="G490" i="82" s="1"/>
  <c r="G494" i="81"/>
  <c r="F490" i="73"/>
  <c r="E733" i="73"/>
  <c r="F498" i="73"/>
  <c r="F622" i="73" s="1"/>
  <c r="F618" i="81"/>
  <c r="F623" i="84"/>
  <c r="F728" i="81"/>
  <c r="F494" i="73"/>
  <c r="F831" i="86"/>
  <c r="G831" i="86" s="1"/>
  <c r="H831" i="86" s="1"/>
  <c r="I831" i="86" s="1"/>
  <c r="F850" i="86"/>
  <c r="G850" i="86" s="1"/>
  <c r="H850" i="86" s="1"/>
  <c r="I850" i="86" s="1"/>
  <c r="E840" i="86"/>
  <c r="F840" i="86"/>
  <c r="G840" i="86" s="1"/>
  <c r="H840" i="86" s="1"/>
  <c r="I840" i="86" s="1"/>
  <c r="E832" i="86"/>
  <c r="N138" i="79"/>
  <c r="O39" i="88" s="1"/>
  <c r="N132" i="79"/>
  <c r="L132" i="79" s="1"/>
  <c r="N33" i="88" s="1"/>
  <c r="F465" i="81"/>
  <c r="G496" i="81" s="1"/>
  <c r="I843" i="85"/>
  <c r="F448" i="81"/>
  <c r="F714" i="81" s="1"/>
  <c r="F459" i="83"/>
  <c r="G490" i="83" s="1"/>
  <c r="F844" i="86"/>
  <c r="G844" i="86" s="1"/>
  <c r="H844" i="86" s="1"/>
  <c r="I844" i="86" s="1"/>
  <c r="E832" i="73"/>
  <c r="E831" i="86"/>
  <c r="F852" i="73"/>
  <c r="G852" i="73" s="1"/>
  <c r="H852" i="73" s="1"/>
  <c r="E850" i="86"/>
  <c r="O144" i="73"/>
  <c r="F842" i="86"/>
  <c r="G842" i="86" s="1"/>
  <c r="H842" i="86" s="1"/>
  <c r="I842" i="86" s="1"/>
  <c r="E854" i="86"/>
  <c r="E841" i="84"/>
  <c r="F832" i="73"/>
  <c r="G832" i="73" s="1"/>
  <c r="H832" i="73" s="1"/>
  <c r="E842" i="86"/>
  <c r="F854" i="86"/>
  <c r="G854" i="86" s="1"/>
  <c r="H854" i="86" s="1"/>
  <c r="I854" i="86" s="1"/>
  <c r="O150" i="73"/>
  <c r="F457" i="81"/>
  <c r="G488" i="81" s="1"/>
  <c r="G612" i="81" s="1"/>
  <c r="F461" i="81"/>
  <c r="F727" i="81" s="1"/>
  <c r="F461" i="82"/>
  <c r="G492" i="82" s="1"/>
  <c r="H123" i="81"/>
  <c r="I123" i="81" s="1"/>
  <c r="I963" i="82"/>
  <c r="H963" i="81"/>
  <c r="F851" i="84"/>
  <c r="G851" i="84" s="1"/>
  <c r="H851" i="84" s="1"/>
  <c r="I851" i="84" s="1"/>
  <c r="E835" i="84"/>
  <c r="E844" i="86"/>
  <c r="F841" i="84"/>
  <c r="G841" i="84" s="1"/>
  <c r="H841" i="84" s="1"/>
  <c r="I841" i="84" s="1"/>
  <c r="E852" i="73"/>
  <c r="F446" i="84"/>
  <c r="F466" i="84"/>
  <c r="G497" i="84" s="1"/>
  <c r="G621" i="84" s="1"/>
  <c r="H963" i="83"/>
  <c r="F466" i="81"/>
  <c r="G497" i="81" s="1"/>
  <c r="H963" i="84"/>
  <c r="G115" i="80"/>
  <c r="G136" i="80"/>
  <c r="G138" i="80" s="1"/>
  <c r="H115" i="80"/>
  <c r="H136" i="80"/>
  <c r="H138" i="80" s="1"/>
  <c r="I115" i="80"/>
  <c r="I136" i="80"/>
  <c r="I138" i="80" s="1"/>
  <c r="L68" i="80"/>
  <c r="J73" i="80"/>
  <c r="N146" i="79"/>
  <c r="O47" i="88" s="1"/>
  <c r="N149" i="79"/>
  <c r="O50" i="88" s="1"/>
  <c r="N129" i="79"/>
  <c r="O30" i="88" s="1"/>
  <c r="N134" i="79"/>
  <c r="L134" i="79" s="1"/>
  <c r="N35" i="88" s="1"/>
  <c r="L7" i="80"/>
  <c r="D9" i="80"/>
  <c r="J11" i="80"/>
  <c r="G30" i="88"/>
  <c r="L131" i="79"/>
  <c r="N32" i="88" s="1"/>
  <c r="O32" i="88"/>
  <c r="L152" i="79"/>
  <c r="N53" i="88" s="1"/>
  <c r="O53" i="88"/>
  <c r="L151" i="79"/>
  <c r="N52" i="88" s="1"/>
  <c r="O52" i="88"/>
  <c r="L157" i="79"/>
  <c r="N58" i="88" s="1"/>
  <c r="O58" i="88"/>
  <c r="H130" i="79"/>
  <c r="J31" i="88" s="1"/>
  <c r="K31" i="88"/>
  <c r="L156" i="79"/>
  <c r="N57" i="88" s="1"/>
  <c r="O57" i="88"/>
  <c r="L142" i="79"/>
  <c r="N43" i="88" s="1"/>
  <c r="O43" i="88"/>
  <c r="H132" i="79"/>
  <c r="J33" i="88" s="1"/>
  <c r="K33" i="88"/>
  <c r="L153" i="79"/>
  <c r="N54" i="88" s="1"/>
  <c r="O54" i="88"/>
  <c r="L145" i="79"/>
  <c r="N46" i="88" s="1"/>
  <c r="O46" i="88"/>
  <c r="L143" i="79"/>
  <c r="N44" i="88" s="1"/>
  <c r="O44" i="88"/>
  <c r="L155" i="79"/>
  <c r="N56" i="88" s="1"/>
  <c r="O56" i="88"/>
  <c r="L139" i="79"/>
  <c r="N40" i="88" s="1"/>
  <c r="O40" i="88"/>
  <c r="L140" i="79"/>
  <c r="N41" i="88" s="1"/>
  <c r="O41" i="88"/>
  <c r="L147" i="79"/>
  <c r="N48" i="88" s="1"/>
  <c r="O48" i="88"/>
  <c r="L158" i="79"/>
  <c r="N59" i="88" s="1"/>
  <c r="O59" i="88"/>
  <c r="H131" i="79"/>
  <c r="J32" i="88" s="1"/>
  <c r="K32" i="88"/>
  <c r="L148" i="79"/>
  <c r="N49" i="88" s="1"/>
  <c r="O49" i="88"/>
  <c r="L136" i="79"/>
  <c r="N37" i="88" s="1"/>
  <c r="O37" i="88"/>
  <c r="N150" i="79"/>
  <c r="N144" i="79"/>
  <c r="E851" i="84"/>
  <c r="F854" i="73"/>
  <c r="G854" i="73" s="1"/>
  <c r="H854" i="73" s="1"/>
  <c r="E853" i="73"/>
  <c r="E849" i="73"/>
  <c r="F849" i="73"/>
  <c r="G849" i="73" s="1"/>
  <c r="H849" i="73" s="1"/>
  <c r="N154" i="79"/>
  <c r="J9" i="88"/>
  <c r="J7" i="88"/>
  <c r="J10" i="88"/>
  <c r="G6" i="88"/>
  <c r="H138" i="79"/>
  <c r="H153" i="79"/>
  <c r="H155" i="79"/>
  <c r="H156" i="79"/>
  <c r="H150" i="79"/>
  <c r="H146" i="79"/>
  <c r="H154" i="79"/>
  <c r="H148" i="79"/>
  <c r="H139" i="79"/>
  <c r="H157" i="79"/>
  <c r="H147" i="79"/>
  <c r="H151" i="79"/>
  <c r="H141" i="79"/>
  <c r="H142" i="79"/>
  <c r="H136" i="79"/>
  <c r="H143" i="79"/>
  <c r="H133" i="79"/>
  <c r="H135" i="79"/>
  <c r="H158" i="79"/>
  <c r="H152" i="79"/>
  <c r="H149" i="79"/>
  <c r="H145" i="79"/>
  <c r="H137" i="79"/>
  <c r="H140" i="79"/>
  <c r="H134" i="79"/>
  <c r="H144" i="79"/>
  <c r="H129" i="79"/>
  <c r="F460" i="87"/>
  <c r="G491" i="87" s="1"/>
  <c r="H963" i="85"/>
  <c r="F460" i="85"/>
  <c r="F447" i="81"/>
  <c r="G478" i="81" s="1"/>
  <c r="F445" i="81"/>
  <c r="F898" i="79"/>
  <c r="H144" i="88" s="1"/>
  <c r="N159" i="73"/>
  <c r="P159" i="73" s="1"/>
  <c r="E854" i="73"/>
  <c r="F841" i="73"/>
  <c r="G841" i="73" s="1"/>
  <c r="H841" i="73" s="1"/>
  <c r="M152" i="79"/>
  <c r="M139" i="79"/>
  <c r="M140" i="79"/>
  <c r="M136" i="79"/>
  <c r="M157" i="79"/>
  <c r="M145" i="79"/>
  <c r="M131" i="79"/>
  <c r="M147" i="79"/>
  <c r="M158" i="79"/>
  <c r="M142" i="79"/>
  <c r="M156" i="79"/>
  <c r="M143" i="79"/>
  <c r="M153" i="79"/>
  <c r="M148" i="79"/>
  <c r="M151" i="79"/>
  <c r="M155" i="79"/>
  <c r="C40" i="74"/>
  <c r="D40" i="74" s="1"/>
  <c r="E690" i="73"/>
  <c r="F614" i="84"/>
  <c r="E833" i="87"/>
  <c r="F697" i="87"/>
  <c r="N141" i="79"/>
  <c r="N133" i="79"/>
  <c r="H963" i="87"/>
  <c r="F833" i="87"/>
  <c r="G833" i="87" s="1"/>
  <c r="H833" i="87" s="1"/>
  <c r="I833" i="87" s="1"/>
  <c r="I849" i="87"/>
  <c r="I832" i="87"/>
  <c r="O141" i="73"/>
  <c r="H963" i="86"/>
  <c r="F465" i="82"/>
  <c r="F838" i="86"/>
  <c r="G838" i="86" s="1"/>
  <c r="H838" i="86" s="1"/>
  <c r="I838" i="86" s="1"/>
  <c r="J927" i="79"/>
  <c r="I926" i="79"/>
  <c r="E838" i="86"/>
  <c r="O133" i="73"/>
  <c r="J6" i="74"/>
  <c r="K7" i="88" s="1"/>
  <c r="J9" i="74"/>
  <c r="K9" i="88" s="1"/>
  <c r="J10" i="74"/>
  <c r="K10" i="88" s="1"/>
  <c r="D267" i="86"/>
  <c r="D269" i="86" s="1"/>
  <c r="F461" i="86"/>
  <c r="G492" i="86" s="1"/>
  <c r="F465" i="86"/>
  <c r="F460" i="84"/>
  <c r="F78" i="81"/>
  <c r="F84" i="81" s="1"/>
  <c r="D267" i="81" s="1"/>
  <c r="D269" i="81" s="1"/>
  <c r="H270" i="81" s="1"/>
  <c r="F78" i="84"/>
  <c r="F84" i="84" s="1"/>
  <c r="D908" i="84" s="1"/>
  <c r="F467" i="85"/>
  <c r="F725" i="86"/>
  <c r="F78" i="85"/>
  <c r="F84" i="85" s="1"/>
  <c r="D267" i="85" s="1"/>
  <c r="I330" i="85" s="1"/>
  <c r="F680" i="86"/>
  <c r="F449" i="82"/>
  <c r="G480" i="82" s="1"/>
  <c r="F456" i="73"/>
  <c r="F448" i="87"/>
  <c r="G479" i="87" s="1"/>
  <c r="H21" i="74"/>
  <c r="C36" i="74"/>
  <c r="F177" i="88" s="1"/>
  <c r="D29" i="74"/>
  <c r="F841" i="87"/>
  <c r="G841" i="87" s="1"/>
  <c r="H841" i="87" s="1"/>
  <c r="I841" i="87" s="1"/>
  <c r="E841" i="87"/>
  <c r="F611" i="85"/>
  <c r="F456" i="85"/>
  <c r="G487" i="85" s="1"/>
  <c r="E698" i="86"/>
  <c r="F452" i="85"/>
  <c r="E681" i="84"/>
  <c r="E690" i="86"/>
  <c r="F468" i="87"/>
  <c r="G499" i="87" s="1"/>
  <c r="F623" i="87"/>
  <c r="F623" i="73"/>
  <c r="G614" i="85"/>
  <c r="F444" i="86"/>
  <c r="G475" i="86" s="1"/>
  <c r="F453" i="86"/>
  <c r="G484" i="86" s="1"/>
  <c r="G608" i="86" s="1"/>
  <c r="F454" i="85"/>
  <c r="E849" i="84"/>
  <c r="F849" i="84"/>
  <c r="G849" i="84" s="1"/>
  <c r="H849" i="84" s="1"/>
  <c r="I849" i="84" s="1"/>
  <c r="I913" i="84"/>
  <c r="F622" i="84"/>
  <c r="F467" i="84"/>
  <c r="G498" i="84" s="1"/>
  <c r="F451" i="84"/>
  <c r="G482" i="84" s="1"/>
  <c r="F467" i="83"/>
  <c r="F458" i="83"/>
  <c r="F845" i="87"/>
  <c r="G845" i="87" s="1"/>
  <c r="H845" i="87" s="1"/>
  <c r="I845" i="87" s="1"/>
  <c r="F852" i="85"/>
  <c r="G852" i="85" s="1"/>
  <c r="H852" i="85" s="1"/>
  <c r="I852" i="85" s="1"/>
  <c r="F832" i="82"/>
  <c r="G832" i="82" s="1"/>
  <c r="H832" i="82" s="1"/>
  <c r="I832" i="82" s="1"/>
  <c r="J832" i="82" s="1"/>
  <c r="B348" i="82"/>
  <c r="B381" i="82" s="1"/>
  <c r="B412" i="82" s="1"/>
  <c r="B443" i="82" s="1"/>
  <c r="B134" i="82"/>
  <c r="E832" i="82"/>
  <c r="E832" i="81"/>
  <c r="F615" i="73"/>
  <c r="F449" i="81"/>
  <c r="G480" i="81" s="1"/>
  <c r="E77" i="82"/>
  <c r="F74" i="82" s="1"/>
  <c r="I814" i="82" s="1"/>
  <c r="H123" i="82"/>
  <c r="I123" i="82" s="1"/>
  <c r="E684" i="84"/>
  <c r="F445" i="85"/>
  <c r="G476" i="85" s="1"/>
  <c r="F832" i="81"/>
  <c r="G832" i="81" s="1"/>
  <c r="H832" i="81" s="1"/>
  <c r="I832" i="81" s="1"/>
  <c r="F468" i="86"/>
  <c r="F457" i="84"/>
  <c r="G488" i="84" s="1"/>
  <c r="F465" i="84"/>
  <c r="G496" i="84" s="1"/>
  <c r="F443" i="81"/>
  <c r="F450" i="85"/>
  <c r="G481" i="85" s="1"/>
  <c r="G605" i="85" s="1"/>
  <c r="F457" i="83"/>
  <c r="G488" i="83" s="1"/>
  <c r="F465" i="83"/>
  <c r="G496" i="83" s="1"/>
  <c r="G620" i="83" s="1"/>
  <c r="F446" i="86"/>
  <c r="G477" i="86" s="1"/>
  <c r="F466" i="85"/>
  <c r="F456" i="83"/>
  <c r="G487" i="83" s="1"/>
  <c r="G458" i="85"/>
  <c r="H489" i="85" s="1"/>
  <c r="F467" i="81"/>
  <c r="G498" i="81" s="1"/>
  <c r="E845" i="87"/>
  <c r="E843" i="84"/>
  <c r="E852" i="85"/>
  <c r="F453" i="73"/>
  <c r="E687" i="73"/>
  <c r="F843" i="84"/>
  <c r="G843" i="84" s="1"/>
  <c r="H843" i="84" s="1"/>
  <c r="I843" i="84" s="1"/>
  <c r="E833" i="81"/>
  <c r="E833" i="84"/>
  <c r="F833" i="84"/>
  <c r="G833" i="84" s="1"/>
  <c r="H833" i="84" s="1"/>
  <c r="I833" i="84" s="1"/>
  <c r="E833" i="83"/>
  <c r="F833" i="83"/>
  <c r="G833" i="83" s="1"/>
  <c r="H833" i="83" s="1"/>
  <c r="I833" i="83" s="1"/>
  <c r="F831" i="81"/>
  <c r="G831" i="81" s="1"/>
  <c r="H831" i="81" s="1"/>
  <c r="I831" i="81" s="1"/>
  <c r="E857" i="87"/>
  <c r="E831" i="81"/>
  <c r="E846" i="73"/>
  <c r="E841" i="73"/>
  <c r="E898" i="79"/>
  <c r="G144" i="88" s="1"/>
  <c r="F598" i="73"/>
  <c r="F443" i="73"/>
  <c r="G474" i="73" s="1"/>
  <c r="E846" i="86"/>
  <c r="F452" i="73"/>
  <c r="J629" i="73"/>
  <c r="I631" i="73"/>
  <c r="F833" i="81"/>
  <c r="G833" i="81" s="1"/>
  <c r="H833" i="81" s="1"/>
  <c r="I833" i="81" s="1"/>
  <c r="F21" i="74"/>
  <c r="K73" i="79"/>
  <c r="H108" i="79"/>
  <c r="C159" i="79"/>
  <c r="P669" i="87"/>
  <c r="O669" i="87"/>
  <c r="C42" i="74"/>
  <c r="D42" i="74" s="1"/>
  <c r="G214" i="79"/>
  <c r="U669" i="87"/>
  <c r="E844" i="73"/>
  <c r="D830" i="79"/>
  <c r="B347" i="79"/>
  <c r="B133" i="79"/>
  <c r="F53" i="79"/>
  <c r="C41" i="74" s="1"/>
  <c r="D41" i="74" s="1"/>
  <c r="H946" i="84"/>
  <c r="H949" i="84" s="1"/>
  <c r="I944" i="84" s="1"/>
  <c r="I946" i="84" s="1"/>
  <c r="H945" i="84"/>
  <c r="N669" i="87"/>
  <c r="Z669" i="87"/>
  <c r="F619" i="85"/>
  <c r="F464" i="85"/>
  <c r="B348" i="81"/>
  <c r="B381" i="81" s="1"/>
  <c r="B412" i="81" s="1"/>
  <c r="B443" i="81" s="1"/>
  <c r="B134" i="81"/>
  <c r="F604" i="85"/>
  <c r="F449" i="85"/>
  <c r="G480" i="85" s="1"/>
  <c r="F605" i="86"/>
  <c r="F450" i="86"/>
  <c r="G481" i="86" s="1"/>
  <c r="I832" i="86"/>
  <c r="F464" i="73"/>
  <c r="G495" i="73" s="1"/>
  <c r="Y669" i="87"/>
  <c r="F458" i="86"/>
  <c r="G489" i="86" s="1"/>
  <c r="G613" i="86" s="1"/>
  <c r="I852" i="86"/>
  <c r="F453" i="84"/>
  <c r="G484" i="84" s="1"/>
  <c r="F454" i="87"/>
  <c r="G485" i="87" s="1"/>
  <c r="E841" i="81"/>
  <c r="F446" i="83"/>
  <c r="F462" i="84"/>
  <c r="G493" i="84" s="1"/>
  <c r="F74" i="87"/>
  <c r="I814" i="87" s="1"/>
  <c r="E685" i="73"/>
  <c r="F450" i="87"/>
  <c r="G481" i="87" s="1"/>
  <c r="F464" i="86"/>
  <c r="G464" i="87"/>
  <c r="H495" i="87" s="1"/>
  <c r="G206" i="73"/>
  <c r="J973" i="79"/>
  <c r="K17" i="77"/>
  <c r="K107" i="80" s="1"/>
  <c r="F607" i="73"/>
  <c r="E724" i="73"/>
  <c r="F602" i="84"/>
  <c r="F447" i="84"/>
  <c r="G478" i="84" s="1"/>
  <c r="K669" i="87"/>
  <c r="F609" i="73"/>
  <c r="F603" i="73"/>
  <c r="D860" i="73"/>
  <c r="I669" i="87"/>
  <c r="S669" i="87"/>
  <c r="F452" i="86"/>
  <c r="G483" i="86" s="1"/>
  <c r="G607" i="86" s="1"/>
  <c r="F448" i="86"/>
  <c r="G479" i="86" s="1"/>
  <c r="F460" i="83"/>
  <c r="G491" i="83" s="1"/>
  <c r="F448" i="73"/>
  <c r="G479" i="73" s="1"/>
  <c r="E721" i="73"/>
  <c r="E682" i="85"/>
  <c r="I856" i="86"/>
  <c r="F448" i="83"/>
  <c r="G479" i="83" s="1"/>
  <c r="H123" i="87"/>
  <c r="I123" i="87" s="1"/>
  <c r="F451" i="73"/>
  <c r="G482" i="73" s="1"/>
  <c r="F455" i="84"/>
  <c r="G486" i="84" s="1"/>
  <c r="F464" i="81"/>
  <c r="G495" i="81" s="1"/>
  <c r="F602" i="73"/>
  <c r="AA669" i="87"/>
  <c r="I913" i="86"/>
  <c r="F463" i="87"/>
  <c r="F465" i="85"/>
  <c r="G496" i="85" s="1"/>
  <c r="G620" i="85" s="1"/>
  <c r="E841" i="85"/>
  <c r="I851" i="85"/>
  <c r="F464" i="83"/>
  <c r="G495" i="83" s="1"/>
  <c r="F232" i="73"/>
  <c r="E75" i="73"/>
  <c r="I118" i="73"/>
  <c r="H120" i="73"/>
  <c r="F618" i="84"/>
  <c r="F463" i="84"/>
  <c r="G494" i="84" s="1"/>
  <c r="I926" i="73"/>
  <c r="F462" i="73"/>
  <c r="G493" i="73" s="1"/>
  <c r="E602" i="73"/>
  <c r="L18" i="77"/>
  <c r="K16" i="77"/>
  <c r="K33" i="77"/>
  <c r="E686" i="73"/>
  <c r="E688" i="84"/>
  <c r="E620" i="73"/>
  <c r="E616" i="73"/>
  <c r="J375" i="86"/>
  <c r="F617" i="73"/>
  <c r="E697" i="81"/>
  <c r="E599" i="73"/>
  <c r="V669" i="87"/>
  <c r="X669" i="87"/>
  <c r="L669" i="87"/>
  <c r="E853" i="85"/>
  <c r="F853" i="85"/>
  <c r="G853" i="85" s="1"/>
  <c r="H853" i="85" s="1"/>
  <c r="I853" i="85" s="1"/>
  <c r="E855" i="85"/>
  <c r="F842" i="82"/>
  <c r="G842" i="82" s="1"/>
  <c r="H842" i="82" s="1"/>
  <c r="I842" i="82" s="1"/>
  <c r="J842" i="82" s="1"/>
  <c r="F856" i="81"/>
  <c r="G856" i="81" s="1"/>
  <c r="H856" i="81" s="1"/>
  <c r="I856" i="81" s="1"/>
  <c r="F840" i="82"/>
  <c r="G840" i="82" s="1"/>
  <c r="H840" i="82" s="1"/>
  <c r="I840" i="82" s="1"/>
  <c r="J840" i="82" s="1"/>
  <c r="F669" i="87"/>
  <c r="J669" i="87"/>
  <c r="T669" i="87"/>
  <c r="F850" i="87"/>
  <c r="G850" i="87" s="1"/>
  <c r="H850" i="87" s="1"/>
  <c r="I850" i="87" s="1"/>
  <c r="E855" i="87"/>
  <c r="E832" i="85"/>
  <c r="F845" i="83"/>
  <c r="G845" i="83" s="1"/>
  <c r="H845" i="83" s="1"/>
  <c r="I845" i="83" s="1"/>
  <c r="O669" i="83"/>
  <c r="U669" i="83"/>
  <c r="F856" i="82"/>
  <c r="G856" i="82" s="1"/>
  <c r="H856" i="82" s="1"/>
  <c r="I856" i="82" s="1"/>
  <c r="J856" i="82" s="1"/>
  <c r="F844" i="81"/>
  <c r="G844" i="81" s="1"/>
  <c r="H844" i="81" s="1"/>
  <c r="I844" i="81" s="1"/>
  <c r="F854" i="82"/>
  <c r="G854" i="82" s="1"/>
  <c r="H854" i="82" s="1"/>
  <c r="I854" i="82" s="1"/>
  <c r="J854" i="82" s="1"/>
  <c r="E842" i="81"/>
  <c r="F852" i="81"/>
  <c r="G852" i="81" s="1"/>
  <c r="H852" i="81" s="1"/>
  <c r="I852" i="81" s="1"/>
  <c r="E832" i="84"/>
  <c r="F832" i="84"/>
  <c r="G832" i="84" s="1"/>
  <c r="H832" i="84" s="1"/>
  <c r="I832" i="84" s="1"/>
  <c r="E830" i="85"/>
  <c r="E834" i="81"/>
  <c r="E840" i="81"/>
  <c r="E853" i="84"/>
  <c r="F855" i="83"/>
  <c r="G855" i="83" s="1"/>
  <c r="H855" i="83" s="1"/>
  <c r="I855" i="83" s="1"/>
  <c r="E851" i="87"/>
  <c r="F669" i="83"/>
  <c r="P669" i="83"/>
  <c r="Z669" i="83"/>
  <c r="S669" i="83"/>
  <c r="I669" i="83"/>
  <c r="Y669" i="83"/>
  <c r="E845" i="84"/>
  <c r="F850" i="82"/>
  <c r="G850" i="82" s="1"/>
  <c r="H850" i="82" s="1"/>
  <c r="I850" i="82" s="1"/>
  <c r="J850" i="82" s="1"/>
  <c r="E854" i="81"/>
  <c r="E844" i="82"/>
  <c r="E850" i="81"/>
  <c r="E842" i="82"/>
  <c r="F852" i="82"/>
  <c r="G852" i="82" s="1"/>
  <c r="H852" i="82" s="1"/>
  <c r="I852" i="82" s="1"/>
  <c r="J852" i="82" s="1"/>
  <c r="E856" i="81"/>
  <c r="E834" i="82"/>
  <c r="F838" i="81"/>
  <c r="G838" i="81" s="1"/>
  <c r="H838" i="81" s="1"/>
  <c r="I838" i="81" s="1"/>
  <c r="E846" i="82"/>
  <c r="E840" i="82"/>
  <c r="E846" i="81"/>
  <c r="E838" i="82"/>
  <c r="L669" i="83"/>
  <c r="N669" i="83"/>
  <c r="X669" i="83"/>
  <c r="E849" i="81"/>
  <c r="F844" i="82"/>
  <c r="G844" i="82" s="1"/>
  <c r="H844" i="82" s="1"/>
  <c r="I844" i="82" s="1"/>
  <c r="J844" i="82" s="1"/>
  <c r="E856" i="82"/>
  <c r="E844" i="81"/>
  <c r="E854" i="82"/>
  <c r="F842" i="81"/>
  <c r="G842" i="81" s="1"/>
  <c r="H842" i="81" s="1"/>
  <c r="I842" i="81" s="1"/>
  <c r="E852" i="81"/>
  <c r="F834" i="81"/>
  <c r="G834" i="81" s="1"/>
  <c r="H834" i="81" s="1"/>
  <c r="I834" i="81" s="1"/>
  <c r="F840" i="81"/>
  <c r="G840" i="81" s="1"/>
  <c r="H840" i="81" s="1"/>
  <c r="I840" i="81" s="1"/>
  <c r="O159" i="87"/>
  <c r="H669" i="87"/>
  <c r="R669" i="87"/>
  <c r="AB669" i="87"/>
  <c r="F849" i="86"/>
  <c r="G849" i="86" s="1"/>
  <c r="H849" i="86" s="1"/>
  <c r="I849" i="86" s="1"/>
  <c r="T669" i="83"/>
  <c r="V669" i="83"/>
  <c r="J669" i="83"/>
  <c r="K669" i="83"/>
  <c r="AA669" i="83"/>
  <c r="E850" i="82"/>
  <c r="F854" i="81"/>
  <c r="G854" i="81" s="1"/>
  <c r="H854" i="81" s="1"/>
  <c r="I854" i="81" s="1"/>
  <c r="F850" i="81"/>
  <c r="G850" i="81" s="1"/>
  <c r="H850" i="81" s="1"/>
  <c r="I850" i="81" s="1"/>
  <c r="E852" i="82"/>
  <c r="F830" i="85"/>
  <c r="G830" i="85" s="1"/>
  <c r="H830" i="85" s="1"/>
  <c r="I830" i="85" s="1"/>
  <c r="F834" i="82"/>
  <c r="G834" i="82" s="1"/>
  <c r="H834" i="82" s="1"/>
  <c r="I834" i="82" s="1"/>
  <c r="J834" i="82" s="1"/>
  <c r="E838" i="81"/>
  <c r="F838" i="82"/>
  <c r="G838" i="82" s="1"/>
  <c r="H838" i="82" s="1"/>
  <c r="I838" i="82" s="1"/>
  <c r="J838" i="82" s="1"/>
  <c r="E206" i="79"/>
  <c r="D888" i="79" s="1"/>
  <c r="F134" i="88" s="1"/>
  <c r="H118" i="79"/>
  <c r="O152" i="79"/>
  <c r="P53" i="88" s="1"/>
  <c r="O139" i="79"/>
  <c r="P40" i="88" s="1"/>
  <c r="O153" i="79"/>
  <c r="P54" i="88" s="1"/>
  <c r="O148" i="79"/>
  <c r="P49" i="88" s="1"/>
  <c r="O145" i="79"/>
  <c r="P46" i="88" s="1"/>
  <c r="O151" i="79"/>
  <c r="P52" i="88" s="1"/>
  <c r="O156" i="79"/>
  <c r="P57" i="88" s="1"/>
  <c r="O157" i="79"/>
  <c r="P58" i="88" s="1"/>
  <c r="O131" i="79"/>
  <c r="P32" i="88" s="1"/>
  <c r="O155" i="79"/>
  <c r="P56" i="88" s="1"/>
  <c r="O129" i="79"/>
  <c r="P30" i="88" s="1"/>
  <c r="O154" i="79"/>
  <c r="P55" i="88" s="1"/>
  <c r="O136" i="79"/>
  <c r="P37" i="88" s="1"/>
  <c r="O140" i="79"/>
  <c r="P41" i="88" s="1"/>
  <c r="O149" i="79"/>
  <c r="P50" i="88" s="1"/>
  <c r="O147" i="79"/>
  <c r="P48" i="88" s="1"/>
  <c r="H946" i="86"/>
  <c r="H949" i="86" s="1"/>
  <c r="I944" i="86" s="1"/>
  <c r="H945" i="86"/>
  <c r="H946" i="83"/>
  <c r="H949" i="83" s="1"/>
  <c r="I944" i="83" s="1"/>
  <c r="H945" i="83"/>
  <c r="H946" i="81"/>
  <c r="H949" i="81" s="1"/>
  <c r="I944" i="81" s="1"/>
  <c r="H945" i="81"/>
  <c r="H945" i="85"/>
  <c r="H946" i="85"/>
  <c r="H949" i="85" s="1"/>
  <c r="I944" i="85" s="1"/>
  <c r="E844" i="87"/>
  <c r="E689" i="86"/>
  <c r="F850" i="85"/>
  <c r="G850" i="85" s="1"/>
  <c r="H850" i="85" s="1"/>
  <c r="I850" i="85" s="1"/>
  <c r="E835" i="83"/>
  <c r="E838" i="83"/>
  <c r="E696" i="87"/>
  <c r="E838" i="87"/>
  <c r="F455" i="86"/>
  <c r="G486" i="86" s="1"/>
  <c r="J823" i="84"/>
  <c r="E698" i="85"/>
  <c r="E839" i="85"/>
  <c r="I935" i="85"/>
  <c r="I961" i="85"/>
  <c r="I948" i="85"/>
  <c r="I947" i="85"/>
  <c r="I941" i="85"/>
  <c r="J927" i="85"/>
  <c r="J962" i="85" s="1"/>
  <c r="I926" i="85"/>
  <c r="J375" i="82"/>
  <c r="F462" i="87"/>
  <c r="G493" i="87" s="1"/>
  <c r="F451" i="87"/>
  <c r="G482" i="87" s="1"/>
  <c r="F838" i="84"/>
  <c r="G838" i="84" s="1"/>
  <c r="H838" i="84" s="1"/>
  <c r="I838" i="84" s="1"/>
  <c r="E854" i="84"/>
  <c r="E849" i="83"/>
  <c r="F841" i="83"/>
  <c r="G841" i="83" s="1"/>
  <c r="H841" i="83" s="1"/>
  <c r="I841" i="83" s="1"/>
  <c r="E851" i="82"/>
  <c r="F843" i="82"/>
  <c r="G843" i="82" s="1"/>
  <c r="H843" i="82" s="1"/>
  <c r="I843" i="82" s="1"/>
  <c r="J843" i="82" s="1"/>
  <c r="E834" i="87"/>
  <c r="E690" i="84"/>
  <c r="E856" i="84"/>
  <c r="F444" i="83"/>
  <c r="G475" i="83" s="1"/>
  <c r="E700" i="87"/>
  <c r="F460" i="86"/>
  <c r="G491" i="86" s="1"/>
  <c r="E694" i="84"/>
  <c r="F729" i="82"/>
  <c r="E853" i="82"/>
  <c r="F845" i="82"/>
  <c r="G845" i="82" s="1"/>
  <c r="H845" i="82" s="1"/>
  <c r="I845" i="82" s="1"/>
  <c r="J845" i="82" s="1"/>
  <c r="E855" i="81"/>
  <c r="F839" i="81"/>
  <c r="G839" i="81" s="1"/>
  <c r="H839" i="81" s="1"/>
  <c r="I839" i="81" s="1"/>
  <c r="E833" i="86"/>
  <c r="F849" i="85"/>
  <c r="G849" i="85" s="1"/>
  <c r="H849" i="85" s="1"/>
  <c r="I849" i="85" s="1"/>
  <c r="E844" i="84"/>
  <c r="E843" i="81"/>
  <c r="E840" i="87"/>
  <c r="F856" i="87"/>
  <c r="G856" i="87" s="1"/>
  <c r="H856" i="87" s="1"/>
  <c r="I856" i="87" s="1"/>
  <c r="F444" i="87"/>
  <c r="G475" i="87" s="1"/>
  <c r="E857" i="85"/>
  <c r="E854" i="85"/>
  <c r="E678" i="84"/>
  <c r="E695" i="83"/>
  <c r="F852" i="83"/>
  <c r="F853" i="81"/>
  <c r="F461" i="87"/>
  <c r="G492" i="87" s="1"/>
  <c r="E692" i="87"/>
  <c r="F623" i="86"/>
  <c r="F845" i="86"/>
  <c r="G845" i="86" s="1"/>
  <c r="H845" i="86" s="1"/>
  <c r="I845" i="86" s="1"/>
  <c r="F832" i="85"/>
  <c r="G832" i="85" s="1"/>
  <c r="H832" i="85" s="1"/>
  <c r="I832" i="85" s="1"/>
  <c r="J375" i="85"/>
  <c r="E700" i="83"/>
  <c r="F601" i="87"/>
  <c r="F613" i="87"/>
  <c r="E834" i="84"/>
  <c r="F850" i="84"/>
  <c r="G850" i="84" s="1"/>
  <c r="H850" i="84" s="1"/>
  <c r="I850" i="84" s="1"/>
  <c r="F839" i="83"/>
  <c r="G839" i="83" s="1"/>
  <c r="H839" i="83" s="1"/>
  <c r="I839" i="83" s="1"/>
  <c r="E850" i="83"/>
  <c r="F842" i="83"/>
  <c r="F724" i="81"/>
  <c r="E699" i="87"/>
  <c r="E846" i="87"/>
  <c r="F709" i="86"/>
  <c r="E686" i="87"/>
  <c r="F851" i="87"/>
  <c r="G851" i="87" s="1"/>
  <c r="H851" i="87" s="1"/>
  <c r="I851" i="87" s="1"/>
  <c r="E698" i="84"/>
  <c r="E845" i="83"/>
  <c r="F855" i="82"/>
  <c r="G855" i="82" s="1"/>
  <c r="H855" i="82" s="1"/>
  <c r="I855" i="82" s="1"/>
  <c r="J855" i="82" s="1"/>
  <c r="J823" i="87"/>
  <c r="F842" i="87"/>
  <c r="G842" i="87" s="1"/>
  <c r="H842" i="87" s="1"/>
  <c r="I842" i="87" s="1"/>
  <c r="E697" i="86"/>
  <c r="F842" i="85"/>
  <c r="G842" i="85" s="1"/>
  <c r="H842" i="85" s="1"/>
  <c r="I842" i="85" s="1"/>
  <c r="F601" i="85"/>
  <c r="F832" i="83"/>
  <c r="F830" i="82"/>
  <c r="Q669" i="82"/>
  <c r="J669" i="82"/>
  <c r="Z669" i="82"/>
  <c r="S669" i="82"/>
  <c r="L669" i="82"/>
  <c r="AB669" i="82"/>
  <c r="F843" i="86"/>
  <c r="G843" i="86" s="1"/>
  <c r="H843" i="86" s="1"/>
  <c r="I843" i="86" s="1"/>
  <c r="K669" i="85"/>
  <c r="AB669" i="85"/>
  <c r="O159" i="85"/>
  <c r="E831" i="85"/>
  <c r="E669" i="85"/>
  <c r="U669" i="85"/>
  <c r="N669" i="85"/>
  <c r="F448" i="85"/>
  <c r="G479" i="85" s="1"/>
  <c r="E689" i="83"/>
  <c r="E849" i="82"/>
  <c r="F841" i="82"/>
  <c r="G841" i="82" s="1"/>
  <c r="H841" i="82" s="1"/>
  <c r="I841" i="82" s="1"/>
  <c r="J841" i="82" s="1"/>
  <c r="E678" i="87"/>
  <c r="E690" i="87"/>
  <c r="F607" i="86"/>
  <c r="E857" i="86"/>
  <c r="F453" i="85"/>
  <c r="G484" i="85" s="1"/>
  <c r="F462" i="85"/>
  <c r="G493" i="85" s="1"/>
  <c r="F598" i="81"/>
  <c r="F599" i="86"/>
  <c r="E855" i="86"/>
  <c r="E694" i="85"/>
  <c r="E856" i="85"/>
  <c r="B349" i="84"/>
  <c r="B382" i="84" s="1"/>
  <c r="B413" i="84" s="1"/>
  <c r="B444" i="84" s="1"/>
  <c r="B135" i="84"/>
  <c r="F603" i="83"/>
  <c r="F449" i="83"/>
  <c r="G480" i="83" s="1"/>
  <c r="F856" i="83"/>
  <c r="E843" i="87"/>
  <c r="I913" i="87"/>
  <c r="E699" i="86"/>
  <c r="M669" i="86"/>
  <c r="U669" i="86"/>
  <c r="F669" i="86"/>
  <c r="V669" i="86"/>
  <c r="O669" i="86"/>
  <c r="H669" i="86"/>
  <c r="X669" i="86"/>
  <c r="F855" i="85"/>
  <c r="G855" i="85" s="1"/>
  <c r="H855" i="85" s="1"/>
  <c r="I855" i="85" s="1"/>
  <c r="E830" i="84"/>
  <c r="E669" i="84"/>
  <c r="U669" i="84"/>
  <c r="Q669" i="84"/>
  <c r="F830" i="84"/>
  <c r="M669" i="84"/>
  <c r="N669" i="84"/>
  <c r="K669" i="84"/>
  <c r="AA669" i="84"/>
  <c r="F845" i="84"/>
  <c r="G845" i="84" s="1"/>
  <c r="H845" i="84" s="1"/>
  <c r="I845" i="84" s="1"/>
  <c r="E691" i="83"/>
  <c r="B348" i="83"/>
  <c r="B381" i="83" s="1"/>
  <c r="B412" i="83" s="1"/>
  <c r="B443" i="83" s="1"/>
  <c r="B134" i="83"/>
  <c r="F851" i="81"/>
  <c r="G851" i="81" s="1"/>
  <c r="H851" i="81" s="1"/>
  <c r="I851" i="81" s="1"/>
  <c r="I961" i="81"/>
  <c r="I948" i="81"/>
  <c r="I947" i="81"/>
  <c r="I941" i="81"/>
  <c r="J927" i="81"/>
  <c r="J962" i="81" s="1"/>
  <c r="I926" i="81"/>
  <c r="I935" i="81"/>
  <c r="E830" i="81"/>
  <c r="E669" i="81"/>
  <c r="U669" i="81"/>
  <c r="N669" i="81"/>
  <c r="G669" i="81"/>
  <c r="W669" i="81"/>
  <c r="H669" i="81"/>
  <c r="X669" i="81"/>
  <c r="M669" i="87"/>
  <c r="G669" i="87"/>
  <c r="W669" i="87"/>
  <c r="E682" i="87"/>
  <c r="F456" i="86"/>
  <c r="G487" i="86" s="1"/>
  <c r="E691" i="86"/>
  <c r="E850" i="85"/>
  <c r="E690" i="85"/>
  <c r="F842" i="84"/>
  <c r="G842" i="84" s="1"/>
  <c r="H842" i="84" s="1"/>
  <c r="I842" i="84" s="1"/>
  <c r="F851" i="83"/>
  <c r="G851" i="83" s="1"/>
  <c r="H851" i="83" s="1"/>
  <c r="I851" i="83" s="1"/>
  <c r="F854" i="83"/>
  <c r="E685" i="86"/>
  <c r="D974" i="86"/>
  <c r="F610" i="86"/>
  <c r="E683" i="86"/>
  <c r="J948" i="82"/>
  <c r="J947" i="82"/>
  <c r="J941" i="82"/>
  <c r="K927" i="82"/>
  <c r="K962" i="82" s="1"/>
  <c r="J926" i="82"/>
  <c r="J935" i="82"/>
  <c r="J961" i="82"/>
  <c r="F461" i="83"/>
  <c r="G492" i="83" s="1"/>
  <c r="E676" i="81"/>
  <c r="F617" i="87"/>
  <c r="F449" i="84"/>
  <c r="G480" i="84" s="1"/>
  <c r="F854" i="84"/>
  <c r="G854" i="84" s="1"/>
  <c r="H854" i="84" s="1"/>
  <c r="I854" i="84" s="1"/>
  <c r="E841" i="83"/>
  <c r="E843" i="82"/>
  <c r="E701" i="86"/>
  <c r="E686" i="84"/>
  <c r="D936" i="81"/>
  <c r="M270" i="81"/>
  <c r="M268" i="81"/>
  <c r="H946" i="87"/>
  <c r="H949" i="87" s="1"/>
  <c r="I944" i="87" s="1"/>
  <c r="H945" i="87"/>
  <c r="E688" i="87"/>
  <c r="E835" i="87"/>
  <c r="J823" i="86"/>
  <c r="F851" i="86"/>
  <c r="G851" i="86" s="1"/>
  <c r="H851" i="86" s="1"/>
  <c r="I851" i="86" s="1"/>
  <c r="F612" i="85"/>
  <c r="F621" i="85"/>
  <c r="I948" i="83"/>
  <c r="I947" i="83"/>
  <c r="I935" i="83"/>
  <c r="I961" i="83"/>
  <c r="I941" i="83"/>
  <c r="J927" i="83"/>
  <c r="J962" i="83" s="1"/>
  <c r="I926" i="83"/>
  <c r="E845" i="82"/>
  <c r="E839" i="81"/>
  <c r="E687" i="87"/>
  <c r="E856" i="87"/>
  <c r="F599" i="87"/>
  <c r="I948" i="86"/>
  <c r="I947" i="86"/>
  <c r="I941" i="86"/>
  <c r="I935" i="86"/>
  <c r="J927" i="86"/>
  <c r="J962" i="86" s="1"/>
  <c r="I926" i="86"/>
  <c r="I961" i="86"/>
  <c r="F612" i="83"/>
  <c r="E852" i="83"/>
  <c r="F844" i="83"/>
  <c r="G844" i="83" s="1"/>
  <c r="H844" i="83" s="1"/>
  <c r="I844" i="83" s="1"/>
  <c r="E853" i="81"/>
  <c r="E845" i="86"/>
  <c r="E695" i="86"/>
  <c r="E679" i="85"/>
  <c r="F852" i="87"/>
  <c r="G852" i="87" s="1"/>
  <c r="H852" i="87" s="1"/>
  <c r="I852" i="87" s="1"/>
  <c r="F615" i="86"/>
  <c r="I831" i="84"/>
  <c r="E850" i="84"/>
  <c r="I913" i="83"/>
  <c r="E839" i="83"/>
  <c r="E842" i="83"/>
  <c r="F834" i="83"/>
  <c r="J375" i="87"/>
  <c r="F466" i="87"/>
  <c r="G497" i="87" s="1"/>
  <c r="F443" i="87"/>
  <c r="G474" i="87" s="1"/>
  <c r="E681" i="86"/>
  <c r="E699" i="83"/>
  <c r="F465" i="87"/>
  <c r="G496" i="87" s="1"/>
  <c r="E855" i="82"/>
  <c r="F605" i="87"/>
  <c r="E842" i="87"/>
  <c r="I961" i="84"/>
  <c r="I948" i="84"/>
  <c r="J927" i="84"/>
  <c r="J962" i="84" s="1"/>
  <c r="I926" i="84"/>
  <c r="I941" i="84"/>
  <c r="I935" i="84"/>
  <c r="I947" i="84"/>
  <c r="I844" i="85"/>
  <c r="E679" i="83"/>
  <c r="AB669" i="83"/>
  <c r="H669" i="83"/>
  <c r="R669" i="83"/>
  <c r="E832" i="83"/>
  <c r="E830" i="82"/>
  <c r="E669" i="82"/>
  <c r="U669" i="82"/>
  <c r="N669" i="82"/>
  <c r="G669" i="82"/>
  <c r="W669" i="82"/>
  <c r="P669" i="82"/>
  <c r="J823" i="81"/>
  <c r="E843" i="86"/>
  <c r="F613" i="86"/>
  <c r="F840" i="85"/>
  <c r="G840" i="85" s="1"/>
  <c r="H840" i="85" s="1"/>
  <c r="I840" i="85" s="1"/>
  <c r="S669" i="85"/>
  <c r="G669" i="85"/>
  <c r="H669" i="85"/>
  <c r="I669" i="85"/>
  <c r="Y669" i="85"/>
  <c r="R669" i="85"/>
  <c r="J375" i="84"/>
  <c r="F603" i="85"/>
  <c r="E841" i="82"/>
  <c r="F845" i="81"/>
  <c r="G845" i="81" s="1"/>
  <c r="H845" i="81" s="1"/>
  <c r="I845" i="81" s="1"/>
  <c r="F728" i="82"/>
  <c r="F618" i="87"/>
  <c r="F841" i="86"/>
  <c r="G841" i="86" s="1"/>
  <c r="H841" i="86" s="1"/>
  <c r="I841" i="86" s="1"/>
  <c r="F450" i="83"/>
  <c r="G481" i="83" s="1"/>
  <c r="F849" i="81"/>
  <c r="F831" i="87"/>
  <c r="G831" i="87" s="1"/>
  <c r="H831" i="87" s="1"/>
  <c r="I831" i="87" s="1"/>
  <c r="F855" i="87"/>
  <c r="G855" i="87" s="1"/>
  <c r="H855" i="87" s="1"/>
  <c r="I855" i="87" s="1"/>
  <c r="F839" i="86"/>
  <c r="G839" i="86" s="1"/>
  <c r="H839" i="86" s="1"/>
  <c r="I839" i="86" s="1"/>
  <c r="F461" i="85"/>
  <c r="G492" i="85" s="1"/>
  <c r="F617" i="84"/>
  <c r="F604" i="84"/>
  <c r="F604" i="83"/>
  <c r="E856" i="83"/>
  <c r="F447" i="87"/>
  <c r="G478" i="87" s="1"/>
  <c r="F843" i="87"/>
  <c r="G843" i="87" s="1"/>
  <c r="H843" i="87" s="1"/>
  <c r="I843" i="87" s="1"/>
  <c r="E686" i="86"/>
  <c r="F466" i="86"/>
  <c r="G497" i="86" s="1"/>
  <c r="Q669" i="86"/>
  <c r="F830" i="86"/>
  <c r="O159" i="86"/>
  <c r="J669" i="86"/>
  <c r="Z669" i="86"/>
  <c r="S669" i="86"/>
  <c r="L669" i="86"/>
  <c r="AB669" i="86"/>
  <c r="F730" i="84"/>
  <c r="Z669" i="84"/>
  <c r="O159" i="84"/>
  <c r="V669" i="84"/>
  <c r="R669" i="84"/>
  <c r="T669" i="84"/>
  <c r="O669" i="84"/>
  <c r="E77" i="83"/>
  <c r="F74" i="83" s="1"/>
  <c r="E851" i="81"/>
  <c r="I669" i="81"/>
  <c r="Y669" i="81"/>
  <c r="R669" i="81"/>
  <c r="K669" i="81"/>
  <c r="AA669" i="81"/>
  <c r="L669" i="81"/>
  <c r="AB669" i="81"/>
  <c r="E669" i="83"/>
  <c r="F830" i="87"/>
  <c r="Q669" i="87"/>
  <c r="E699" i="85"/>
  <c r="E842" i="84"/>
  <c r="E851" i="83"/>
  <c r="F843" i="83"/>
  <c r="G843" i="83" s="1"/>
  <c r="H843" i="83" s="1"/>
  <c r="I843" i="83" s="1"/>
  <c r="E854" i="83"/>
  <c r="F854" i="87"/>
  <c r="G854" i="87" s="1"/>
  <c r="H854" i="87" s="1"/>
  <c r="I854" i="87" s="1"/>
  <c r="F834" i="85"/>
  <c r="G834" i="85" s="1"/>
  <c r="H834" i="85" s="1"/>
  <c r="I834" i="85" s="1"/>
  <c r="F616" i="83"/>
  <c r="E684" i="87"/>
  <c r="E681" i="83"/>
  <c r="E835" i="82"/>
  <c r="F840" i="84"/>
  <c r="G840" i="84" s="1"/>
  <c r="H840" i="84" s="1"/>
  <c r="I840" i="84" s="1"/>
  <c r="I830" i="83"/>
  <c r="F467" i="87"/>
  <c r="G498" i="87" s="1"/>
  <c r="E839" i="87"/>
  <c r="E851" i="86"/>
  <c r="F841" i="85"/>
  <c r="G841" i="85" s="1"/>
  <c r="H841" i="85" s="1"/>
  <c r="I841" i="85" s="1"/>
  <c r="B349" i="85"/>
  <c r="B382" i="85" s="1"/>
  <c r="B413" i="85" s="1"/>
  <c r="B444" i="85" s="1"/>
  <c r="B135" i="85"/>
  <c r="F461" i="84"/>
  <c r="G492" i="84" s="1"/>
  <c r="F447" i="83"/>
  <c r="G478" i="83" s="1"/>
  <c r="I961" i="87"/>
  <c r="I947" i="87"/>
  <c r="I948" i="87"/>
  <c r="I941" i="87"/>
  <c r="I935" i="87"/>
  <c r="J927" i="87"/>
  <c r="J962" i="87" s="1"/>
  <c r="I926" i="87"/>
  <c r="E683" i="85"/>
  <c r="F445" i="84"/>
  <c r="G476" i="84" s="1"/>
  <c r="F853" i="84"/>
  <c r="G853" i="84" s="1"/>
  <c r="H853" i="84" s="1"/>
  <c r="I853" i="84" s="1"/>
  <c r="F462" i="83"/>
  <c r="G493" i="83" s="1"/>
  <c r="E844" i="83"/>
  <c r="G831" i="83"/>
  <c r="E694" i="87"/>
  <c r="F459" i="87"/>
  <c r="G490" i="87" s="1"/>
  <c r="F462" i="86"/>
  <c r="G493" i="86" s="1"/>
  <c r="F446" i="85"/>
  <c r="F622" i="83"/>
  <c r="E679" i="87"/>
  <c r="E691" i="87"/>
  <c r="E852" i="87"/>
  <c r="F720" i="86"/>
  <c r="E834" i="83"/>
  <c r="F621" i="87"/>
  <c r="F714" i="86"/>
  <c r="E701" i="83"/>
  <c r="F453" i="87"/>
  <c r="G484" i="87" s="1"/>
  <c r="I834" i="86"/>
  <c r="E846" i="84"/>
  <c r="E697" i="83"/>
  <c r="F853" i="83"/>
  <c r="G853" i="83" s="1"/>
  <c r="H853" i="83" s="1"/>
  <c r="I853" i="83" s="1"/>
  <c r="F617" i="83"/>
  <c r="F839" i="82"/>
  <c r="G839" i="82" s="1"/>
  <c r="H839" i="82" s="1"/>
  <c r="I839" i="82" s="1"/>
  <c r="J839" i="82" s="1"/>
  <c r="F720" i="81"/>
  <c r="F609" i="84"/>
  <c r="O159" i="83"/>
  <c r="I669" i="82"/>
  <c r="Y669" i="82"/>
  <c r="R669" i="82"/>
  <c r="K669" i="82"/>
  <c r="AA669" i="82"/>
  <c r="T669" i="82"/>
  <c r="F611" i="86"/>
  <c r="E840" i="85"/>
  <c r="L669" i="85"/>
  <c r="O669" i="85"/>
  <c r="P669" i="85"/>
  <c r="M669" i="85"/>
  <c r="F669" i="85"/>
  <c r="V669" i="85"/>
  <c r="F839" i="84"/>
  <c r="G839" i="84" s="1"/>
  <c r="H839" i="84" s="1"/>
  <c r="I839" i="84" s="1"/>
  <c r="E845" i="81"/>
  <c r="F445" i="87"/>
  <c r="G476" i="87" s="1"/>
  <c r="F457" i="87"/>
  <c r="G488" i="87" s="1"/>
  <c r="E841" i="86"/>
  <c r="I913" i="85"/>
  <c r="F852" i="84"/>
  <c r="G852" i="84" s="1"/>
  <c r="H852" i="84" s="1"/>
  <c r="I852" i="84" s="1"/>
  <c r="H913" i="81"/>
  <c r="E839" i="86"/>
  <c r="F838" i="85"/>
  <c r="G838" i="85" s="1"/>
  <c r="H838" i="85" s="1"/>
  <c r="I838" i="85" s="1"/>
  <c r="E687" i="85"/>
  <c r="F840" i="83"/>
  <c r="E853" i="86"/>
  <c r="I669" i="86"/>
  <c r="N669" i="86"/>
  <c r="G669" i="86"/>
  <c r="W669" i="86"/>
  <c r="P669" i="86"/>
  <c r="J669" i="84"/>
  <c r="F669" i="84"/>
  <c r="AB669" i="84"/>
  <c r="X669" i="84"/>
  <c r="Y669" i="84"/>
  <c r="S669" i="84"/>
  <c r="F599" i="83"/>
  <c r="E835" i="81"/>
  <c r="M669" i="81"/>
  <c r="F669" i="81"/>
  <c r="V669" i="81"/>
  <c r="O669" i="81"/>
  <c r="O159" i="81"/>
  <c r="P669" i="81"/>
  <c r="E830" i="87"/>
  <c r="E669" i="87"/>
  <c r="F449" i="87"/>
  <c r="G480" i="87" s="1"/>
  <c r="F844" i="87"/>
  <c r="G844" i="87" s="1"/>
  <c r="H844" i="87" s="1"/>
  <c r="I844" i="87" s="1"/>
  <c r="J844" i="87" s="1"/>
  <c r="F457" i="85"/>
  <c r="G488" i="85" s="1"/>
  <c r="E843" i="83"/>
  <c r="E846" i="83"/>
  <c r="F838" i="83"/>
  <c r="G838" i="83" s="1"/>
  <c r="H838" i="83" s="1"/>
  <c r="I838" i="83" s="1"/>
  <c r="F732" i="81"/>
  <c r="F838" i="87"/>
  <c r="G838" i="87" s="1"/>
  <c r="H838" i="87" s="1"/>
  <c r="I838" i="87" s="1"/>
  <c r="E854" i="87"/>
  <c r="E688" i="86"/>
  <c r="E834" i="85"/>
  <c r="F839" i="85"/>
  <c r="G839" i="85" s="1"/>
  <c r="H839" i="85" s="1"/>
  <c r="I839" i="85" s="1"/>
  <c r="E682" i="84"/>
  <c r="E838" i="84"/>
  <c r="E857" i="83"/>
  <c r="F849" i="83"/>
  <c r="G849" i="83" s="1"/>
  <c r="H849" i="83" s="1"/>
  <c r="I849" i="83" s="1"/>
  <c r="F851" i="82"/>
  <c r="G851" i="82" s="1"/>
  <c r="H851" i="82" s="1"/>
  <c r="I851" i="82" s="1"/>
  <c r="J851" i="82" s="1"/>
  <c r="F834" i="87"/>
  <c r="G834" i="87" s="1"/>
  <c r="H834" i="87" s="1"/>
  <c r="I834" i="87" s="1"/>
  <c r="E850" i="87"/>
  <c r="E840" i="84"/>
  <c r="F856" i="84"/>
  <c r="G856" i="84" s="1"/>
  <c r="H856" i="84" s="1"/>
  <c r="I856" i="84" s="1"/>
  <c r="J856" i="84" s="1"/>
  <c r="J823" i="83"/>
  <c r="E677" i="83"/>
  <c r="H946" i="82"/>
  <c r="H949" i="82" s="1"/>
  <c r="I944" i="82" s="1"/>
  <c r="H945" i="82"/>
  <c r="F455" i="87"/>
  <c r="G486" i="87" s="1"/>
  <c r="F839" i="87"/>
  <c r="G839" i="87" s="1"/>
  <c r="H839" i="87" s="1"/>
  <c r="I839" i="87" s="1"/>
  <c r="E693" i="86"/>
  <c r="E835" i="86"/>
  <c r="E846" i="85"/>
  <c r="F602" i="83"/>
  <c r="F853" i="82"/>
  <c r="G853" i="82" s="1"/>
  <c r="H853" i="82" s="1"/>
  <c r="I853" i="82" s="1"/>
  <c r="J853" i="82" s="1"/>
  <c r="F855" i="81"/>
  <c r="G855" i="81" s="1"/>
  <c r="H855" i="81" s="1"/>
  <c r="I855" i="81" s="1"/>
  <c r="Q669" i="83"/>
  <c r="F609" i="87"/>
  <c r="E849" i="86"/>
  <c r="F833" i="86"/>
  <c r="G833" i="86" s="1"/>
  <c r="H833" i="86" s="1"/>
  <c r="I833" i="86" s="1"/>
  <c r="E849" i="85"/>
  <c r="F620" i="85"/>
  <c r="F844" i="84"/>
  <c r="G844" i="84" s="1"/>
  <c r="H844" i="84" s="1"/>
  <c r="I844" i="84" s="1"/>
  <c r="F843" i="81"/>
  <c r="G843" i="81" s="1"/>
  <c r="H843" i="81" s="1"/>
  <c r="I843" i="81" s="1"/>
  <c r="F840" i="87"/>
  <c r="G840" i="87" s="1"/>
  <c r="H840" i="87" s="1"/>
  <c r="I840" i="87" s="1"/>
  <c r="E677" i="87"/>
  <c r="E678" i="85"/>
  <c r="F854" i="85"/>
  <c r="G854" i="85" s="1"/>
  <c r="H854" i="85" s="1"/>
  <c r="I854" i="85" s="1"/>
  <c r="F714" i="84"/>
  <c r="I855" i="84"/>
  <c r="J855" i="84" s="1"/>
  <c r="E857" i="81"/>
  <c r="F841" i="81"/>
  <c r="F446" i="87"/>
  <c r="F458" i="87"/>
  <c r="G489" i="87" s="1"/>
  <c r="J823" i="85"/>
  <c r="F834" i="84"/>
  <c r="G834" i="84" s="1"/>
  <c r="H834" i="84" s="1"/>
  <c r="I834" i="84" s="1"/>
  <c r="E855" i="83"/>
  <c r="F620" i="83"/>
  <c r="F850" i="83"/>
  <c r="E845" i="85"/>
  <c r="F845" i="85"/>
  <c r="G845" i="85" s="1"/>
  <c r="H845" i="85" s="1"/>
  <c r="I845" i="85" s="1"/>
  <c r="F468" i="83"/>
  <c r="G499" i="83" s="1"/>
  <c r="F466" i="83"/>
  <c r="G497" i="83" s="1"/>
  <c r="E700" i="81"/>
  <c r="E698" i="87"/>
  <c r="E677" i="86"/>
  <c r="F605" i="85"/>
  <c r="I833" i="85"/>
  <c r="E853" i="83"/>
  <c r="E839" i="82"/>
  <c r="B349" i="87"/>
  <c r="B382" i="87" s="1"/>
  <c r="B413" i="87" s="1"/>
  <c r="B444" i="87" s="1"/>
  <c r="B135" i="87"/>
  <c r="F733" i="86"/>
  <c r="E842" i="85"/>
  <c r="G669" i="83"/>
  <c r="W669" i="83"/>
  <c r="M669" i="83"/>
  <c r="O159" i="82"/>
  <c r="M669" i="82"/>
  <c r="F669" i="82"/>
  <c r="V669" i="82"/>
  <c r="O669" i="82"/>
  <c r="H669" i="82"/>
  <c r="X669" i="82"/>
  <c r="F604" i="87"/>
  <c r="AA669" i="85"/>
  <c r="T669" i="85"/>
  <c r="W669" i="85"/>
  <c r="X669" i="85"/>
  <c r="F831" i="85"/>
  <c r="Q669" i="85"/>
  <c r="J669" i="85"/>
  <c r="Z669" i="85"/>
  <c r="E681" i="85"/>
  <c r="E839" i="84"/>
  <c r="E857" i="82"/>
  <c r="F849" i="82"/>
  <c r="G849" i="82" s="1"/>
  <c r="H849" i="82" s="1"/>
  <c r="I849" i="82" s="1"/>
  <c r="J849" i="82" s="1"/>
  <c r="E695" i="85"/>
  <c r="B135" i="86"/>
  <c r="B349" i="86"/>
  <c r="B382" i="86" s="1"/>
  <c r="B413" i="86" s="1"/>
  <c r="B444" i="86" s="1"/>
  <c r="E852" i="84"/>
  <c r="F621" i="83"/>
  <c r="F606" i="87"/>
  <c r="E831" i="87"/>
  <c r="F855" i="86"/>
  <c r="G855" i="86" s="1"/>
  <c r="H855" i="86" s="1"/>
  <c r="I855" i="86" s="1"/>
  <c r="J855" i="86" s="1"/>
  <c r="F856" i="85"/>
  <c r="G856" i="85" s="1"/>
  <c r="H856" i="85" s="1"/>
  <c r="I856" i="85" s="1"/>
  <c r="E838" i="85"/>
  <c r="E682" i="83"/>
  <c r="E840" i="83"/>
  <c r="E680" i="87"/>
  <c r="F619" i="86"/>
  <c r="F608" i="86"/>
  <c r="F853" i="86"/>
  <c r="G853" i="86" s="1"/>
  <c r="H853" i="86" s="1"/>
  <c r="I853" i="86" s="1"/>
  <c r="J853" i="86" s="1"/>
  <c r="E830" i="86"/>
  <c r="E669" i="86"/>
  <c r="Y669" i="86"/>
  <c r="R669" i="86"/>
  <c r="K669" i="86"/>
  <c r="AA669" i="86"/>
  <c r="T669" i="86"/>
  <c r="F608" i="84"/>
  <c r="F612" i="84"/>
  <c r="P669" i="84"/>
  <c r="L669" i="84"/>
  <c r="H669" i="84"/>
  <c r="I669" i="84"/>
  <c r="G669" i="84"/>
  <c r="W669" i="84"/>
  <c r="Q669" i="81"/>
  <c r="F830" i="81"/>
  <c r="J669" i="81"/>
  <c r="Z669" i="81"/>
  <c r="S669" i="81"/>
  <c r="T669" i="81"/>
  <c r="F42" i="79"/>
  <c r="H300" i="79"/>
  <c r="F59" i="79"/>
  <c r="C39" i="74" s="1"/>
  <c r="D39" i="74" s="1"/>
  <c r="I159" i="79"/>
  <c r="K61" i="88" s="1"/>
  <c r="G159" i="79"/>
  <c r="J159" i="79"/>
  <c r="L61" i="88" s="1"/>
  <c r="G232" i="79"/>
  <c r="H240" i="79" s="1"/>
  <c r="H206" i="79"/>
  <c r="I206" i="79"/>
  <c r="E855" i="73"/>
  <c r="E830" i="73"/>
  <c r="E839" i="73"/>
  <c r="O132" i="79"/>
  <c r="P33" i="88" s="1"/>
  <c r="O138" i="79"/>
  <c r="P39" i="88" s="1"/>
  <c r="F839" i="73"/>
  <c r="G839" i="73" s="1"/>
  <c r="E838" i="73"/>
  <c r="F838" i="73"/>
  <c r="G838" i="73" s="1"/>
  <c r="E833" i="73"/>
  <c r="O146" i="79"/>
  <c r="P47" i="88" s="1"/>
  <c r="O137" i="79"/>
  <c r="P38" i="88" s="1"/>
  <c r="O143" i="79"/>
  <c r="P44" i="88" s="1"/>
  <c r="F843" i="73"/>
  <c r="E843" i="73"/>
  <c r="E835" i="73"/>
  <c r="O134" i="79"/>
  <c r="P35" i="88" s="1"/>
  <c r="O142" i="79"/>
  <c r="P43" i="88" s="1"/>
  <c r="O158" i="79"/>
  <c r="P59" i="88" s="1"/>
  <c r="O135" i="79"/>
  <c r="P36" i="88" s="1"/>
  <c r="F944" i="79"/>
  <c r="F945" i="73"/>
  <c r="F946" i="73"/>
  <c r="I8" i="74"/>
  <c r="I12" i="74"/>
  <c r="H961" i="79" a="1"/>
  <c r="E853" i="79" a="1"/>
  <c r="F840" i="79" a="1"/>
  <c r="O150" i="79" a="1"/>
  <c r="H120" i="79" a="1"/>
  <c r="N6" i="88"/>
  <c r="E855" i="79" a="1"/>
  <c r="F945" i="79" a="1"/>
  <c r="F947" i="79" a="1"/>
  <c r="E854" i="79" a="1"/>
  <c r="O144" i="79" a="1"/>
  <c r="O141" i="79" a="1"/>
  <c r="E840" i="79" a="1"/>
  <c r="R6" i="88"/>
  <c r="O133" i="79" a="1"/>
  <c r="E75" i="79" a="1"/>
  <c r="I7" i="74"/>
  <c r="F841" i="79" a="1"/>
  <c r="E841" i="79" a="1"/>
  <c r="E830" i="79" a="1"/>
  <c r="O130" i="79" a="1"/>
  <c r="I962" i="79" a="1"/>
  <c r="E833" i="79" a="1"/>
  <c r="G898" i="79" a="1"/>
  <c r="J592" i="82" l="1"/>
  <c r="J591" i="82"/>
  <c r="J590" i="82"/>
  <c r="J589" i="82"/>
  <c r="J588" i="82"/>
  <c r="J587" i="82"/>
  <c r="J586" i="82"/>
  <c r="J585" i="82"/>
  <c r="J584" i="82"/>
  <c r="J583" i="82"/>
  <c r="J582" i="82"/>
  <c r="J581" i="82"/>
  <c r="J580" i="82"/>
  <c r="J579" i="82"/>
  <c r="J578" i="82"/>
  <c r="J577" i="82"/>
  <c r="J576" i="82"/>
  <c r="J575" i="82"/>
  <c r="J574" i="82"/>
  <c r="J573" i="82"/>
  <c r="J572" i="82"/>
  <c r="J571" i="82"/>
  <c r="J569" i="82"/>
  <c r="J568" i="82"/>
  <c r="J567" i="82"/>
  <c r="J565" i="82"/>
  <c r="J564" i="82"/>
  <c r="J563" i="82"/>
  <c r="J570" i="82"/>
  <c r="J896" i="83"/>
  <c r="J895" i="83"/>
  <c r="J893" i="83"/>
  <c r="J898" i="83"/>
  <c r="J897" i="83"/>
  <c r="J899" i="83"/>
  <c r="J900" i="83"/>
  <c r="J592" i="87"/>
  <c r="J591" i="87"/>
  <c r="J590" i="87"/>
  <c r="J589" i="87"/>
  <c r="J588" i="87"/>
  <c r="J587" i="87"/>
  <c r="J586" i="87"/>
  <c r="J585" i="87"/>
  <c r="J584" i="87"/>
  <c r="J583" i="87"/>
  <c r="J582" i="87"/>
  <c r="J581" i="87"/>
  <c r="J580" i="87"/>
  <c r="J579" i="87"/>
  <c r="J578" i="87"/>
  <c r="J577" i="87"/>
  <c r="J576" i="87"/>
  <c r="J575" i="87"/>
  <c r="J574" i="87"/>
  <c r="J573" i="87"/>
  <c r="J572" i="87"/>
  <c r="J571" i="87"/>
  <c r="J569" i="87"/>
  <c r="J568" i="87"/>
  <c r="J567" i="87"/>
  <c r="J565" i="87"/>
  <c r="J564" i="87"/>
  <c r="J563" i="87"/>
  <c r="J570" i="87"/>
  <c r="K629" i="87"/>
  <c r="J814" i="87"/>
  <c r="I230" i="73"/>
  <c r="J230" i="73"/>
  <c r="J897" i="87"/>
  <c r="J896" i="87"/>
  <c r="J895" i="87"/>
  <c r="J893" i="87"/>
  <c r="J898" i="87"/>
  <c r="J899" i="87"/>
  <c r="J900" i="87"/>
  <c r="D958" i="87"/>
  <c r="E814" i="87"/>
  <c r="F814" i="87"/>
  <c r="G814" i="87"/>
  <c r="H814" i="87"/>
  <c r="L375" i="83"/>
  <c r="K592" i="83"/>
  <c r="K591" i="83"/>
  <c r="K588" i="83"/>
  <c r="K587" i="83"/>
  <c r="K590" i="83"/>
  <c r="K586" i="83"/>
  <c r="K585" i="83"/>
  <c r="K584" i="83"/>
  <c r="K583" i="83"/>
  <c r="K582" i="83"/>
  <c r="K589" i="83"/>
  <c r="K579" i="83"/>
  <c r="K577" i="83"/>
  <c r="K574" i="83"/>
  <c r="K569" i="83"/>
  <c r="K580" i="83"/>
  <c r="K576" i="83"/>
  <c r="K581" i="83"/>
  <c r="K575" i="83"/>
  <c r="K573" i="83"/>
  <c r="K568" i="83"/>
  <c r="K572" i="83"/>
  <c r="K567" i="83"/>
  <c r="K571" i="83"/>
  <c r="K565" i="83"/>
  <c r="K564" i="83"/>
  <c r="K563" i="83"/>
  <c r="K578" i="83"/>
  <c r="K570" i="83"/>
  <c r="J898" i="82"/>
  <c r="J897" i="82"/>
  <c r="J896" i="82"/>
  <c r="J895" i="82"/>
  <c r="J893" i="82"/>
  <c r="J899" i="82"/>
  <c r="J900" i="82"/>
  <c r="K823" i="82"/>
  <c r="D958" i="83"/>
  <c r="E814" i="83"/>
  <c r="F814" i="83"/>
  <c r="G814" i="83"/>
  <c r="H814" i="83"/>
  <c r="K854" i="82"/>
  <c r="W375" i="89"/>
  <c r="V590" i="89"/>
  <c r="V591" i="89"/>
  <c r="V582" i="89"/>
  <c r="V592" i="89"/>
  <c r="V586" i="89"/>
  <c r="V580" i="89"/>
  <c r="V579" i="89"/>
  <c r="V578" i="89"/>
  <c r="V577" i="89"/>
  <c r="V576" i="89"/>
  <c r="V575" i="89"/>
  <c r="V574" i="89"/>
  <c r="V573" i="89"/>
  <c r="V572" i="89"/>
  <c r="V571" i="89"/>
  <c r="V569" i="89"/>
  <c r="V568" i="89"/>
  <c r="V567" i="89"/>
  <c r="V565" i="89"/>
  <c r="V564" i="89"/>
  <c r="V563" i="89"/>
  <c r="V587" i="89"/>
  <c r="V588" i="89"/>
  <c r="V581" i="89"/>
  <c r="V589" i="89"/>
  <c r="V583" i="89"/>
  <c r="V585" i="89"/>
  <c r="V584" i="89"/>
  <c r="V570" i="89"/>
  <c r="K856" i="82"/>
  <c r="I814" i="83"/>
  <c r="K832" i="82"/>
  <c r="K629" i="83"/>
  <c r="J814" i="83"/>
  <c r="J831" i="82"/>
  <c r="K853" i="82"/>
  <c r="K843" i="82"/>
  <c r="K838" i="82"/>
  <c r="D958" i="82"/>
  <c r="E814" i="82"/>
  <c r="F814" i="82"/>
  <c r="G814" i="82"/>
  <c r="H814" i="82"/>
  <c r="K629" i="82"/>
  <c r="J814" i="82"/>
  <c r="W629" i="89"/>
  <c r="V814" i="89"/>
  <c r="J833" i="82"/>
  <c r="F616" i="73"/>
  <c r="E729" i="73"/>
  <c r="G616" i="82"/>
  <c r="G605" i="87"/>
  <c r="F599" i="73"/>
  <c r="G599" i="86"/>
  <c r="J540" i="81"/>
  <c r="G602" i="86"/>
  <c r="F605" i="73"/>
  <c r="F618" i="73"/>
  <c r="F614" i="73"/>
  <c r="G614" i="82"/>
  <c r="G759" i="82" s="1"/>
  <c r="F451" i="83"/>
  <c r="G482" i="83" s="1"/>
  <c r="I592" i="73"/>
  <c r="I591" i="73"/>
  <c r="I590" i="73"/>
  <c r="I589" i="73"/>
  <c r="I588" i="73"/>
  <c r="I587" i="73"/>
  <c r="I586" i="73"/>
  <c r="I585" i="73"/>
  <c r="I584" i="73"/>
  <c r="I583" i="73"/>
  <c r="I582" i="73"/>
  <c r="I581" i="73"/>
  <c r="I580" i="73"/>
  <c r="I579" i="73"/>
  <c r="I578" i="73"/>
  <c r="I577" i="73"/>
  <c r="I576" i="73"/>
  <c r="I575" i="73"/>
  <c r="I574" i="73"/>
  <c r="I573" i="73"/>
  <c r="I572" i="73"/>
  <c r="I571" i="73"/>
  <c r="I569" i="73"/>
  <c r="I568" i="73"/>
  <c r="I567" i="73"/>
  <c r="I565" i="73"/>
  <c r="I564" i="73"/>
  <c r="I563" i="73"/>
  <c r="I570" i="73"/>
  <c r="J898" i="86"/>
  <c r="J896" i="86"/>
  <c r="J897" i="86"/>
  <c r="J893" i="86"/>
  <c r="J895" i="86"/>
  <c r="J899" i="86"/>
  <c r="J900" i="86"/>
  <c r="J592" i="86"/>
  <c r="J591" i="86"/>
  <c r="J590" i="86"/>
  <c r="J589" i="86"/>
  <c r="J588" i="86"/>
  <c r="J587" i="86"/>
  <c r="J586" i="86"/>
  <c r="J585" i="86"/>
  <c r="J584" i="86"/>
  <c r="J583" i="86"/>
  <c r="J582" i="86"/>
  <c r="J581" i="86"/>
  <c r="J580" i="86"/>
  <c r="J579" i="86"/>
  <c r="J578" i="86"/>
  <c r="J577" i="86"/>
  <c r="J576" i="86"/>
  <c r="J575" i="86"/>
  <c r="J574" i="86"/>
  <c r="J573" i="86"/>
  <c r="J572" i="86"/>
  <c r="J571" i="86"/>
  <c r="J570" i="86"/>
  <c r="J569" i="86"/>
  <c r="J568" i="86"/>
  <c r="J567" i="86"/>
  <c r="J565" i="86"/>
  <c r="J563" i="86"/>
  <c r="J564" i="86"/>
  <c r="J897" i="85"/>
  <c r="J896" i="85"/>
  <c r="J895" i="85"/>
  <c r="J898" i="85"/>
  <c r="J893" i="85"/>
  <c r="J900" i="85"/>
  <c r="J899" i="85"/>
  <c r="J592" i="85"/>
  <c r="J591" i="85"/>
  <c r="J590" i="85"/>
  <c r="J589" i="85"/>
  <c r="J588" i="85"/>
  <c r="J587" i="85"/>
  <c r="J586" i="85"/>
  <c r="J585" i="85"/>
  <c r="J584" i="85"/>
  <c r="J583" i="85"/>
  <c r="J582" i="85"/>
  <c r="J581" i="85"/>
  <c r="J580" i="85"/>
  <c r="J579" i="85"/>
  <c r="J578" i="85"/>
  <c r="J577" i="85"/>
  <c r="J576" i="85"/>
  <c r="J575" i="85"/>
  <c r="J574" i="85"/>
  <c r="J573" i="85"/>
  <c r="J572" i="85"/>
  <c r="J571" i="85"/>
  <c r="J569" i="85"/>
  <c r="J568" i="85"/>
  <c r="J567" i="85"/>
  <c r="J565" i="85"/>
  <c r="J564" i="85"/>
  <c r="J563" i="85"/>
  <c r="J570" i="85"/>
  <c r="K629" i="85"/>
  <c r="J814" i="85"/>
  <c r="J897" i="84"/>
  <c r="J896" i="84"/>
  <c r="J895" i="84"/>
  <c r="J898" i="84"/>
  <c r="J893" i="84"/>
  <c r="J900" i="84"/>
  <c r="J899" i="84"/>
  <c r="J592" i="84"/>
  <c r="J591" i="84"/>
  <c r="J590" i="84"/>
  <c r="J589" i="84"/>
  <c r="J588" i="84"/>
  <c r="J587" i="84"/>
  <c r="J586" i="84"/>
  <c r="J585" i="84"/>
  <c r="J584" i="84"/>
  <c r="J583" i="84"/>
  <c r="J582" i="84"/>
  <c r="J581" i="84"/>
  <c r="J580" i="84"/>
  <c r="J579" i="84"/>
  <c r="J578" i="84"/>
  <c r="J577" i="84"/>
  <c r="J576" i="84"/>
  <c r="J575" i="84"/>
  <c r="J574" i="84"/>
  <c r="J573" i="84"/>
  <c r="J572" i="84"/>
  <c r="J571" i="84"/>
  <c r="J569" i="84"/>
  <c r="J568" i="84"/>
  <c r="J567" i="84"/>
  <c r="J565" i="84"/>
  <c r="J564" i="84"/>
  <c r="J563" i="84"/>
  <c r="J570" i="84"/>
  <c r="K629" i="84"/>
  <c r="J814" i="84"/>
  <c r="J896" i="81"/>
  <c r="J895" i="81"/>
  <c r="J893" i="81"/>
  <c r="J897" i="81"/>
  <c r="J900" i="81"/>
  <c r="J899" i="81"/>
  <c r="J898" i="81"/>
  <c r="G620" i="81"/>
  <c r="K629" i="81"/>
  <c r="J814" i="81"/>
  <c r="K375" i="81"/>
  <c r="J591" i="81"/>
  <c r="J587" i="81"/>
  <c r="J583" i="81"/>
  <c r="J579" i="81"/>
  <c r="J568" i="81"/>
  <c r="J572" i="81"/>
  <c r="J590" i="81"/>
  <c r="J586" i="81"/>
  <c r="J582" i="81"/>
  <c r="J578" i="81"/>
  <c r="J575" i="81"/>
  <c r="J565" i="81"/>
  <c r="J569" i="81"/>
  <c r="J574" i="81"/>
  <c r="J589" i="81"/>
  <c r="J585" i="81"/>
  <c r="J581" i="81"/>
  <c r="J577" i="81"/>
  <c r="J573" i="81"/>
  <c r="J567" i="81"/>
  <c r="J563" i="81"/>
  <c r="J564" i="81"/>
  <c r="J592" i="81"/>
  <c r="J588" i="81"/>
  <c r="J584" i="81"/>
  <c r="J580" i="81"/>
  <c r="J576" i="81"/>
  <c r="J571" i="81"/>
  <c r="J570" i="81"/>
  <c r="J823" i="73"/>
  <c r="I893" i="73"/>
  <c r="I900" i="73"/>
  <c r="I899" i="73"/>
  <c r="I898" i="73"/>
  <c r="I897" i="73"/>
  <c r="I896" i="73"/>
  <c r="I895" i="73"/>
  <c r="I913" i="73"/>
  <c r="J913" i="73" s="1"/>
  <c r="E732" i="73"/>
  <c r="E725" i="73"/>
  <c r="K560" i="85"/>
  <c r="L560" i="85" s="1"/>
  <c r="E734" i="73"/>
  <c r="E728" i="73"/>
  <c r="I559" i="81"/>
  <c r="J559" i="81" s="1"/>
  <c r="L544" i="82"/>
  <c r="M544" i="82" s="1"/>
  <c r="N544" i="82" s="1"/>
  <c r="O544" i="82" s="1"/>
  <c r="F621" i="73"/>
  <c r="F766" i="73" s="1"/>
  <c r="G549" i="73"/>
  <c r="H549" i="73" s="1"/>
  <c r="I550" i="86"/>
  <c r="J550" i="86" s="1"/>
  <c r="K550" i="86" s="1"/>
  <c r="J538" i="87"/>
  <c r="K538" i="87" s="1"/>
  <c r="L538" i="87" s="1"/>
  <c r="J554" i="87"/>
  <c r="K554" i="87" s="1"/>
  <c r="L554" i="87" s="1"/>
  <c r="J541" i="81"/>
  <c r="K541" i="81" s="1"/>
  <c r="K553" i="84"/>
  <c r="J559" i="86"/>
  <c r="K559" i="86" s="1"/>
  <c r="L559" i="86" s="1"/>
  <c r="F606" i="73"/>
  <c r="F751" i="73" s="1"/>
  <c r="K537" i="83"/>
  <c r="L537" i="83" s="1"/>
  <c r="J557" i="84"/>
  <c r="K557" i="84" s="1"/>
  <c r="G544" i="73"/>
  <c r="K558" i="85"/>
  <c r="L558" i="85" s="1"/>
  <c r="M558" i="85" s="1"/>
  <c r="N558" i="85" s="1"/>
  <c r="J546" i="82"/>
  <c r="K546" i="82" s="1"/>
  <c r="L546" i="82" s="1"/>
  <c r="J554" i="81"/>
  <c r="H557" i="82"/>
  <c r="I557" i="82" s="1"/>
  <c r="K543" i="86"/>
  <c r="L543" i="86" s="1"/>
  <c r="J539" i="82"/>
  <c r="K539" i="82" s="1"/>
  <c r="L539" i="82" s="1"/>
  <c r="H532" i="83"/>
  <c r="I532" i="83" s="1"/>
  <c r="J532" i="83" s="1"/>
  <c r="J554" i="84"/>
  <c r="K554" i="84" s="1"/>
  <c r="L554" i="84" s="1"/>
  <c r="K532" i="81"/>
  <c r="I537" i="73"/>
  <c r="K555" i="86"/>
  <c r="L555" i="86" s="1"/>
  <c r="H545" i="81"/>
  <c r="I545" i="81" s="1"/>
  <c r="J556" i="84"/>
  <c r="K556" i="84" s="1"/>
  <c r="L550" i="81"/>
  <c r="M550" i="81" s="1"/>
  <c r="H548" i="87"/>
  <c r="I548" i="87" s="1"/>
  <c r="H543" i="73"/>
  <c r="I543" i="73" s="1"/>
  <c r="J543" i="73" s="1"/>
  <c r="K543" i="73" s="1"/>
  <c r="O532" i="82"/>
  <c r="I550" i="83"/>
  <c r="J550" i="83" s="1"/>
  <c r="J549" i="84"/>
  <c r="J560" i="83"/>
  <c r="K560" i="83" s="1"/>
  <c r="L560" i="83" s="1"/>
  <c r="K548" i="82"/>
  <c r="L548" i="82" s="1"/>
  <c r="M548" i="82" s="1"/>
  <c r="J554" i="85"/>
  <c r="K554" i="85" s="1"/>
  <c r="I538" i="82"/>
  <c r="J538" i="82" s="1"/>
  <c r="H536" i="73"/>
  <c r="I536" i="73" s="1"/>
  <c r="J556" i="87"/>
  <c r="K556" i="87" s="1"/>
  <c r="I547" i="82"/>
  <c r="J547" i="82" s="1"/>
  <c r="J548" i="73"/>
  <c r="K548" i="73" s="1"/>
  <c r="H533" i="73"/>
  <c r="H559" i="73"/>
  <c r="I559" i="73" s="1"/>
  <c r="L556" i="83"/>
  <c r="J541" i="87"/>
  <c r="K541" i="87" s="1"/>
  <c r="J542" i="84"/>
  <c r="I551" i="73"/>
  <c r="H547" i="86"/>
  <c r="H533" i="86"/>
  <c r="I539" i="84"/>
  <c r="J545" i="84"/>
  <c r="H551" i="83"/>
  <c r="I551" i="83" s="1"/>
  <c r="J551" i="83" s="1"/>
  <c r="H541" i="84"/>
  <c r="G557" i="73"/>
  <c r="H557" i="73" s="1"/>
  <c r="J547" i="85"/>
  <c r="K547" i="85" s="1"/>
  <c r="J545" i="85"/>
  <c r="K545" i="85" s="1"/>
  <c r="I560" i="86"/>
  <c r="J556" i="85"/>
  <c r="K556" i="85" s="1"/>
  <c r="L556" i="85" s="1"/>
  <c r="H537" i="81"/>
  <c r="I556" i="81"/>
  <c r="H535" i="82"/>
  <c r="I535" i="82" s="1"/>
  <c r="G477" i="85"/>
  <c r="I561" i="82"/>
  <c r="J561" i="82" s="1"/>
  <c r="H533" i="87"/>
  <c r="I533" i="87" s="1"/>
  <c r="L551" i="87"/>
  <c r="M551" i="87" s="1"/>
  <c r="N551" i="87" s="1"/>
  <c r="H536" i="82"/>
  <c r="L548" i="86"/>
  <c r="H546" i="84"/>
  <c r="I534" i="83"/>
  <c r="J534" i="83" s="1"/>
  <c r="G556" i="73"/>
  <c r="H556" i="73" s="1"/>
  <c r="E684" i="73"/>
  <c r="E751" i="73"/>
  <c r="G477" i="87"/>
  <c r="G477" i="83"/>
  <c r="G446" i="83" s="1"/>
  <c r="G477" i="84"/>
  <c r="J551" i="81"/>
  <c r="I533" i="83"/>
  <c r="G552" i="73"/>
  <c r="G550" i="73"/>
  <c r="G545" i="73"/>
  <c r="I561" i="87"/>
  <c r="J561" i="87" s="1"/>
  <c r="H536" i="87"/>
  <c r="I542" i="87"/>
  <c r="J542" i="87" s="1"/>
  <c r="K542" i="87" s="1"/>
  <c r="H561" i="81"/>
  <c r="I561" i="81" s="1"/>
  <c r="I540" i="87"/>
  <c r="J540" i="87" s="1"/>
  <c r="J547" i="87"/>
  <c r="H553" i="73"/>
  <c r="I553" i="73" s="1"/>
  <c r="J559" i="85"/>
  <c r="H556" i="86"/>
  <c r="I556" i="86" s="1"/>
  <c r="J549" i="81"/>
  <c r="H549" i="86"/>
  <c r="I533" i="84"/>
  <c r="H535" i="85"/>
  <c r="I535" i="85" s="1"/>
  <c r="H556" i="82"/>
  <c r="I556" i="82" s="1"/>
  <c r="J557" i="85"/>
  <c r="K557" i="85" s="1"/>
  <c r="L557" i="85" s="1"/>
  <c r="I554" i="86"/>
  <c r="J554" i="86" s="1"/>
  <c r="H542" i="81"/>
  <c r="I542" i="81" s="1"/>
  <c r="I537" i="82"/>
  <c r="I555" i="81"/>
  <c r="H560" i="87"/>
  <c r="I560" i="87" s="1"/>
  <c r="I559" i="83"/>
  <c r="J559" i="83" s="1"/>
  <c r="K559" i="83" s="1"/>
  <c r="G540" i="73"/>
  <c r="I558" i="83"/>
  <c r="I543" i="82"/>
  <c r="J543" i="82" s="1"/>
  <c r="I553" i="86"/>
  <c r="I558" i="86"/>
  <c r="J558" i="86" s="1"/>
  <c r="K558" i="86" s="1"/>
  <c r="H532" i="86"/>
  <c r="G539" i="73"/>
  <c r="H535" i="84"/>
  <c r="I535" i="84" s="1"/>
  <c r="J541" i="86"/>
  <c r="K541" i="86" s="1"/>
  <c r="H539" i="86"/>
  <c r="I539" i="86" s="1"/>
  <c r="J539" i="86" s="1"/>
  <c r="I543" i="83"/>
  <c r="J559" i="84"/>
  <c r="H539" i="83"/>
  <c r="J550" i="87"/>
  <c r="H555" i="73"/>
  <c r="H546" i="86"/>
  <c r="I546" i="86" s="1"/>
  <c r="J560" i="84"/>
  <c r="K560" i="84" s="1"/>
  <c r="J553" i="81"/>
  <c r="K553" i="81" s="1"/>
  <c r="I555" i="83"/>
  <c r="J555" i="83" s="1"/>
  <c r="K555" i="83" s="1"/>
  <c r="I551" i="85"/>
  <c r="H535" i="73"/>
  <c r="I535" i="73" s="1"/>
  <c r="I557" i="81"/>
  <c r="J557" i="81" s="1"/>
  <c r="I553" i="82"/>
  <c r="J553" i="82" s="1"/>
  <c r="J537" i="85"/>
  <c r="K537" i="85" s="1"/>
  <c r="I555" i="87"/>
  <c r="J555" i="87" s="1"/>
  <c r="J554" i="83"/>
  <c r="K554" i="83" s="1"/>
  <c r="H543" i="87"/>
  <c r="I543" i="87" s="1"/>
  <c r="J538" i="83"/>
  <c r="K538" i="83" s="1"/>
  <c r="I561" i="86"/>
  <c r="H553" i="87"/>
  <c r="L549" i="82"/>
  <c r="M549" i="82" s="1"/>
  <c r="H541" i="73"/>
  <c r="I544" i="84"/>
  <c r="J555" i="82"/>
  <c r="K555" i="82" s="1"/>
  <c r="L555" i="82" s="1"/>
  <c r="H534" i="81"/>
  <c r="I534" i="81" s="1"/>
  <c r="I552" i="81"/>
  <c r="J552" i="81" s="1"/>
  <c r="K552" i="81" s="1"/>
  <c r="I561" i="83"/>
  <c r="I537" i="86"/>
  <c r="J537" i="86" s="1"/>
  <c r="K537" i="86" s="1"/>
  <c r="L537" i="86" s="1"/>
  <c r="H558" i="84"/>
  <c r="I558" i="84" s="1"/>
  <c r="J552" i="85"/>
  <c r="K552" i="85" s="1"/>
  <c r="I550" i="84"/>
  <c r="J550" i="84" s="1"/>
  <c r="H544" i="86"/>
  <c r="J535" i="83"/>
  <c r="K535" i="83" s="1"/>
  <c r="I542" i="86"/>
  <c r="J542" i="86" s="1"/>
  <c r="J534" i="86"/>
  <c r="I538" i="81"/>
  <c r="H540" i="82"/>
  <c r="J550" i="82"/>
  <c r="K536" i="84"/>
  <c r="H546" i="81"/>
  <c r="I546" i="81" s="1"/>
  <c r="I540" i="86"/>
  <c r="J540" i="86" s="1"/>
  <c r="I549" i="83"/>
  <c r="J549" i="83" s="1"/>
  <c r="I557" i="87"/>
  <c r="I542" i="82"/>
  <c r="J542" i="82" s="1"/>
  <c r="J537" i="73"/>
  <c r="J538" i="86"/>
  <c r="K538" i="86" s="1"/>
  <c r="H536" i="81"/>
  <c r="K543" i="85"/>
  <c r="L543" i="85" s="1"/>
  <c r="I543" i="81"/>
  <c r="J543" i="81" s="1"/>
  <c r="K543" i="81" s="1"/>
  <c r="J551" i="84"/>
  <c r="I561" i="73"/>
  <c r="K557" i="83"/>
  <c r="H532" i="84"/>
  <c r="J544" i="81"/>
  <c r="K544" i="81" s="1"/>
  <c r="H557" i="86"/>
  <c r="J552" i="83"/>
  <c r="K552" i="83" s="1"/>
  <c r="L552" i="83" s="1"/>
  <c r="G546" i="73"/>
  <c r="H546" i="73" s="1"/>
  <c r="G558" i="73"/>
  <c r="H558" i="73" s="1"/>
  <c r="I558" i="73" s="1"/>
  <c r="H558" i="81"/>
  <c r="I534" i="85"/>
  <c r="H554" i="73"/>
  <c r="I554" i="73" s="1"/>
  <c r="I553" i="83"/>
  <c r="I535" i="87"/>
  <c r="I548" i="84"/>
  <c r="J547" i="84"/>
  <c r="K547" i="84" s="1"/>
  <c r="L547" i="84" s="1"/>
  <c r="H552" i="82"/>
  <c r="I552" i="82" s="1"/>
  <c r="J542" i="85"/>
  <c r="H541" i="83"/>
  <c r="H547" i="81"/>
  <c r="I547" i="81" s="1"/>
  <c r="I553" i="85"/>
  <c r="H536" i="83"/>
  <c r="I536" i="83" s="1"/>
  <c r="H544" i="87"/>
  <c r="H558" i="82"/>
  <c r="I558" i="82" s="1"/>
  <c r="K548" i="81"/>
  <c r="M555" i="84"/>
  <c r="I538" i="84"/>
  <c r="H554" i="82"/>
  <c r="I554" i="82" s="1"/>
  <c r="J554" i="82" s="1"/>
  <c r="H552" i="84"/>
  <c r="I552" i="84" s="1"/>
  <c r="J555" i="85"/>
  <c r="H532" i="85"/>
  <c r="K541" i="85"/>
  <c r="K540" i="81"/>
  <c r="G547" i="73"/>
  <c r="J548" i="85"/>
  <c r="H549" i="85"/>
  <c r="J561" i="85"/>
  <c r="K561" i="85" s="1"/>
  <c r="I536" i="86"/>
  <c r="J534" i="84"/>
  <c r="I559" i="82"/>
  <c r="G560" i="73"/>
  <c r="H560" i="73" s="1"/>
  <c r="I546" i="87"/>
  <c r="H540" i="84"/>
  <c r="J552" i="86"/>
  <c r="H532" i="87"/>
  <c r="J545" i="86"/>
  <c r="K545" i="86" s="1"/>
  <c r="I534" i="87"/>
  <c r="J534" i="87" s="1"/>
  <c r="I537" i="87"/>
  <c r="I552" i="87"/>
  <c r="J538" i="85"/>
  <c r="K546" i="85"/>
  <c r="H533" i="82"/>
  <c r="H540" i="83"/>
  <c r="H560" i="82"/>
  <c r="I560" i="82" s="1"/>
  <c r="K551" i="82"/>
  <c r="L551" i="82" s="1"/>
  <c r="K559" i="87"/>
  <c r="L559" i="87" s="1"/>
  <c r="I550" i="85"/>
  <c r="J550" i="85" s="1"/>
  <c r="H560" i="81"/>
  <c r="H551" i="86"/>
  <c r="I542" i="83"/>
  <c r="I544" i="83"/>
  <c r="K539" i="87"/>
  <c r="I558" i="87"/>
  <c r="J533" i="81"/>
  <c r="J539" i="85"/>
  <c r="K539" i="85" s="1"/>
  <c r="H561" i="84"/>
  <c r="E676" i="87"/>
  <c r="F710" i="85"/>
  <c r="E712" i="86"/>
  <c r="J852" i="84"/>
  <c r="V1603" i="89"/>
  <c r="J853" i="84"/>
  <c r="J853" i="87"/>
  <c r="E693" i="85"/>
  <c r="E693" i="83"/>
  <c r="E683" i="83"/>
  <c r="F711" i="83"/>
  <c r="F732" i="82"/>
  <c r="E731" i="82"/>
  <c r="F721" i="85"/>
  <c r="E699" i="82"/>
  <c r="E687" i="86"/>
  <c r="E690" i="83"/>
  <c r="E680" i="83"/>
  <c r="I935" i="73"/>
  <c r="J840" i="87"/>
  <c r="J913" i="84"/>
  <c r="I948" i="73"/>
  <c r="G490" i="81"/>
  <c r="G614" i="81" s="1"/>
  <c r="G759" i="81" s="1"/>
  <c r="J838" i="87"/>
  <c r="J839" i="87"/>
  <c r="I961" i="73"/>
  <c r="J843" i="87"/>
  <c r="I947" i="73"/>
  <c r="J834" i="87"/>
  <c r="J927" i="73"/>
  <c r="J962" i="73" s="1"/>
  <c r="J854" i="87"/>
  <c r="I941" i="73"/>
  <c r="E698" i="83"/>
  <c r="F711" i="86"/>
  <c r="J375" i="73"/>
  <c r="E694" i="83"/>
  <c r="E727" i="73"/>
  <c r="F452" i="81"/>
  <c r="G483" i="81" s="1"/>
  <c r="G607" i="81" s="1"/>
  <c r="G752" i="81" s="1"/>
  <c r="F722" i="83"/>
  <c r="G463" i="85"/>
  <c r="H494" i="85" s="1"/>
  <c r="E680" i="84"/>
  <c r="W1495" i="89"/>
  <c r="W1566" i="89" s="1"/>
  <c r="W1588" i="89" s="1"/>
  <c r="J831" i="86"/>
  <c r="F717" i="83"/>
  <c r="R22" i="88"/>
  <c r="B134" i="73"/>
  <c r="B349" i="73" s="1"/>
  <c r="B382" i="73" s="1"/>
  <c r="B413" i="73" s="1"/>
  <c r="B444" i="73" s="1"/>
  <c r="F456" i="84"/>
  <c r="G487" i="84" s="1"/>
  <c r="G456" i="84" s="1"/>
  <c r="H487" i="84" s="1"/>
  <c r="E678" i="86"/>
  <c r="E697" i="85"/>
  <c r="E695" i="87"/>
  <c r="E683" i="87"/>
  <c r="F723" i="86"/>
  <c r="G461" i="82"/>
  <c r="H492" i="82" s="1"/>
  <c r="D862" i="73"/>
  <c r="L726" i="89"/>
  <c r="H961" i="79"/>
  <c r="J115" i="80" s="1"/>
  <c r="I962" i="79"/>
  <c r="X1505" i="89"/>
  <c r="X1506" i="89"/>
  <c r="X1524" i="89"/>
  <c r="N610" i="89"/>
  <c r="N755" i="89" s="1"/>
  <c r="N455" i="89"/>
  <c r="X1508" i="89"/>
  <c r="X1598" i="89"/>
  <c r="X1594" i="89"/>
  <c r="X1595" i="89"/>
  <c r="X1596" i="89"/>
  <c r="X1591" i="89"/>
  <c r="X1593" i="89"/>
  <c r="X1592" i="89"/>
  <c r="X1597" i="89"/>
  <c r="X1526" i="89"/>
  <c r="X1499" i="89"/>
  <c r="X1502" i="89"/>
  <c r="W1462" i="89"/>
  <c r="X1498" i="89"/>
  <c r="H963" i="73"/>
  <c r="X1521" i="89"/>
  <c r="X1523" i="89"/>
  <c r="X1515" i="89"/>
  <c r="E697" i="84"/>
  <c r="X1520" i="89"/>
  <c r="X1527" i="89"/>
  <c r="M688" i="89"/>
  <c r="M721" i="89"/>
  <c r="X1517" i="89"/>
  <c r="X1510" i="89"/>
  <c r="X1513" i="89"/>
  <c r="X1522" i="89"/>
  <c r="X1511" i="89"/>
  <c r="F721" i="81"/>
  <c r="X1500" i="89"/>
  <c r="W1600" i="89"/>
  <c r="E679" i="84"/>
  <c r="E711" i="81"/>
  <c r="F724" i="85"/>
  <c r="Z1400" i="89"/>
  <c r="Y1467" i="89"/>
  <c r="X1501" i="89"/>
  <c r="Y1389" i="89"/>
  <c r="Y1500" i="89" s="1"/>
  <c r="Z1390" i="89"/>
  <c r="Z1413" i="89"/>
  <c r="X1503" i="89"/>
  <c r="X1514" i="89"/>
  <c r="Z1398" i="89"/>
  <c r="Y1465" i="89"/>
  <c r="X1519" i="89"/>
  <c r="Z1399" i="89"/>
  <c r="Y1466" i="89"/>
  <c r="X1456" i="89"/>
  <c r="X1450" i="89"/>
  <c r="X1449" i="89"/>
  <c r="X1448" i="89"/>
  <c r="X1447" i="89"/>
  <c r="X1446" i="89"/>
  <c r="X1445" i="89"/>
  <c r="X1444" i="89"/>
  <c r="X1443" i="89"/>
  <c r="X1442" i="89"/>
  <c r="X1457" i="89"/>
  <c r="X1458" i="89"/>
  <c r="X1451" i="89"/>
  <c r="X1459" i="89"/>
  <c r="X1460" i="89"/>
  <c r="X1452" i="89"/>
  <c r="X1461" i="89"/>
  <c r="X1453" i="89"/>
  <c r="X1454" i="89"/>
  <c r="X1455" i="89"/>
  <c r="X1436" i="89"/>
  <c r="X1441" i="89"/>
  <c r="X1435" i="89"/>
  <c r="X1434" i="89"/>
  <c r="X1433" i="89"/>
  <c r="X1440" i="89"/>
  <c r="X1439" i="89"/>
  <c r="X1438" i="89"/>
  <c r="X1432" i="89"/>
  <c r="X1437" i="89"/>
  <c r="X1525" i="89"/>
  <c r="X1516" i="89"/>
  <c r="X1504" i="89"/>
  <c r="Z1425" i="89"/>
  <c r="Y1492" i="89"/>
  <c r="Z1403" i="89"/>
  <c r="Y1470" i="89"/>
  <c r="Z1414" i="89"/>
  <c r="Y1481" i="89"/>
  <c r="Z1419" i="89"/>
  <c r="Y1486" i="89"/>
  <c r="Z1408" i="89"/>
  <c r="Y1475" i="89"/>
  <c r="Y1412" i="89"/>
  <c r="X1512" i="89"/>
  <c r="X1479" i="89"/>
  <c r="Y1418" i="89"/>
  <c r="X1485" i="89"/>
  <c r="X1518" i="89"/>
  <c r="Z1405" i="89"/>
  <c r="Y1472" i="89"/>
  <c r="W1528" i="89"/>
  <c r="Z1420" i="89"/>
  <c r="Y1487" i="89"/>
  <c r="Y1409" i="89"/>
  <c r="X1476" i="89"/>
  <c r="X1509" i="89"/>
  <c r="Z1416" i="89"/>
  <c r="Y1483" i="89"/>
  <c r="Z1404" i="89"/>
  <c r="Y1471" i="89"/>
  <c r="Z1410" i="89"/>
  <c r="Y1477" i="89"/>
  <c r="Z1421" i="89"/>
  <c r="Y1488" i="89"/>
  <c r="Z1406" i="89"/>
  <c r="Y1473" i="89"/>
  <c r="Y1480" i="89"/>
  <c r="Z1417" i="89"/>
  <c r="Y1484" i="89"/>
  <c r="Z1423" i="89"/>
  <c r="Y1490" i="89"/>
  <c r="Z1424" i="89"/>
  <c r="Y1491" i="89"/>
  <c r="Z1426" i="89"/>
  <c r="Y1493" i="89"/>
  <c r="Z1422" i="89"/>
  <c r="Y1489" i="89"/>
  <c r="Z1411" i="89"/>
  <c r="Y1478" i="89"/>
  <c r="Z1415" i="89"/>
  <c r="Y1482" i="89"/>
  <c r="Z1401" i="89"/>
  <c r="Y1468" i="89"/>
  <c r="Z1407" i="89"/>
  <c r="Y1474" i="89"/>
  <c r="Z1402" i="89"/>
  <c r="Y1469" i="89"/>
  <c r="Z1427" i="89"/>
  <c r="Y1494" i="89"/>
  <c r="N695" i="89"/>
  <c r="E714" i="87"/>
  <c r="E699" i="84"/>
  <c r="E680" i="86"/>
  <c r="N489" i="89"/>
  <c r="N613" i="89" s="1"/>
  <c r="N758" i="89" s="1"/>
  <c r="E700" i="84"/>
  <c r="G463" i="81"/>
  <c r="H494" i="81" s="1"/>
  <c r="N467" i="89"/>
  <c r="N700" i="89" s="1"/>
  <c r="E734" i="87"/>
  <c r="E701" i="87"/>
  <c r="U963" i="89"/>
  <c r="E727" i="81"/>
  <c r="P449" i="89"/>
  <c r="M465" i="89"/>
  <c r="L698" i="89"/>
  <c r="L731" i="89"/>
  <c r="N450" i="89"/>
  <c r="O481" i="89" s="1"/>
  <c r="O605" i="89" s="1"/>
  <c r="O750" i="89" s="1"/>
  <c r="M454" i="89"/>
  <c r="E715" i="82"/>
  <c r="E713" i="81"/>
  <c r="O696" i="89"/>
  <c r="M464" i="89"/>
  <c r="N495" i="89" s="1"/>
  <c r="N619" i="89" s="1"/>
  <c r="N764" i="89" s="1"/>
  <c r="E720" i="81"/>
  <c r="M497" i="89"/>
  <c r="M621" i="89" s="1"/>
  <c r="M766" i="89" s="1"/>
  <c r="M718" i="89"/>
  <c r="V926" i="89"/>
  <c r="V935" i="89"/>
  <c r="V947" i="89"/>
  <c r="V948" i="89"/>
  <c r="V961" i="89"/>
  <c r="V962" i="89"/>
  <c r="V941" i="89"/>
  <c r="W927" i="89"/>
  <c r="O474" i="89"/>
  <c r="D908" i="81"/>
  <c r="D974" i="81" s="1"/>
  <c r="H942" i="89"/>
  <c r="I938" i="89" s="1"/>
  <c r="I939" i="89" s="1"/>
  <c r="I952" i="89" s="1"/>
  <c r="N452" i="89"/>
  <c r="M681" i="89"/>
  <c r="M456" i="89"/>
  <c r="F710" i="81"/>
  <c r="F722" i="82"/>
  <c r="N441" i="89"/>
  <c r="O472" i="89" s="1"/>
  <c r="O596" i="89" s="1"/>
  <c r="O741" i="89" s="1"/>
  <c r="Q494" i="89"/>
  <c r="N623" i="89"/>
  <c r="N768" i="89" s="1"/>
  <c r="N468" i="89"/>
  <c r="M701" i="89"/>
  <c r="M734" i="89"/>
  <c r="F722" i="81"/>
  <c r="N491" i="89"/>
  <c r="N615" i="89" s="1"/>
  <c r="N760" i="89" s="1"/>
  <c r="N484" i="89"/>
  <c r="N608" i="89" s="1"/>
  <c r="N753" i="89" s="1"/>
  <c r="L694" i="89"/>
  <c r="L727" i="89"/>
  <c r="N448" i="89"/>
  <c r="M616" i="89"/>
  <c r="M761" i="89" s="1"/>
  <c r="M461" i="89"/>
  <c r="N445" i="89"/>
  <c r="K934" i="89"/>
  <c r="K933" i="89"/>
  <c r="O471" i="89"/>
  <c r="O440" i="89" s="1"/>
  <c r="U946" i="89"/>
  <c r="U949" i="89" s="1"/>
  <c r="V944" i="89" s="1"/>
  <c r="U945" i="89"/>
  <c r="S470" i="89"/>
  <c r="S439" i="89" s="1"/>
  <c r="N490" i="89"/>
  <c r="N614" i="89" s="1"/>
  <c r="N759" i="89" s="1"/>
  <c r="M674" i="89"/>
  <c r="M707" i="89"/>
  <c r="P705" i="89"/>
  <c r="K684" i="89"/>
  <c r="K717" i="89"/>
  <c r="L740" i="89"/>
  <c r="L706" i="89"/>
  <c r="K690" i="89"/>
  <c r="K723" i="89"/>
  <c r="L451" i="89"/>
  <c r="O462" i="89"/>
  <c r="L457" i="89"/>
  <c r="P696" i="89"/>
  <c r="P729" i="89"/>
  <c r="N477" i="89"/>
  <c r="N601" i="89" s="1"/>
  <c r="N746" i="89" s="1"/>
  <c r="Q594" i="89"/>
  <c r="Q672" i="89" s="1"/>
  <c r="B363" i="89"/>
  <c r="B396" i="89" s="1"/>
  <c r="B427" i="89" s="1"/>
  <c r="B458" i="89" s="1"/>
  <c r="B149" i="89"/>
  <c r="M595" i="89"/>
  <c r="M706" i="89" s="1"/>
  <c r="O475" i="89"/>
  <c r="O599" i="89" s="1"/>
  <c r="O744" i="89" s="1"/>
  <c r="P739" i="89"/>
  <c r="P478" i="89"/>
  <c r="P602" i="89" s="1"/>
  <c r="P747" i="89" s="1"/>
  <c r="F727" i="86"/>
  <c r="E691" i="82"/>
  <c r="F709" i="82"/>
  <c r="M135" i="79"/>
  <c r="P135" i="79" s="1"/>
  <c r="Q36" i="88" s="1"/>
  <c r="E733" i="86"/>
  <c r="M137" i="79"/>
  <c r="P137" i="79" s="1"/>
  <c r="Q38" i="88" s="1"/>
  <c r="L137" i="79"/>
  <c r="N38" i="88" s="1"/>
  <c r="F730" i="82"/>
  <c r="F443" i="83"/>
  <c r="G474" i="83" s="1"/>
  <c r="G598" i="83" s="1"/>
  <c r="G743" i="83" s="1"/>
  <c r="E725" i="81"/>
  <c r="E692" i="81"/>
  <c r="F716" i="82"/>
  <c r="E722" i="85"/>
  <c r="F731" i="85"/>
  <c r="E695" i="73"/>
  <c r="F716" i="81"/>
  <c r="F720" i="73"/>
  <c r="E691" i="84"/>
  <c r="F455" i="82"/>
  <c r="F688" i="82" s="1"/>
  <c r="L135" i="79"/>
  <c r="N36" i="88" s="1"/>
  <c r="F459" i="73"/>
  <c r="G490" i="73" s="1"/>
  <c r="G459" i="73" s="1"/>
  <c r="H490" i="73" s="1"/>
  <c r="E688" i="81"/>
  <c r="F725" i="85"/>
  <c r="F711" i="85"/>
  <c r="E686" i="85"/>
  <c r="E695" i="84"/>
  <c r="F728" i="84"/>
  <c r="E687" i="84"/>
  <c r="E713" i="73"/>
  <c r="E722" i="73"/>
  <c r="F467" i="73"/>
  <c r="G498" i="73" s="1"/>
  <c r="E681" i="81"/>
  <c r="F718" i="86"/>
  <c r="E685" i="85"/>
  <c r="F723" i="73"/>
  <c r="E734" i="81"/>
  <c r="E701" i="81"/>
  <c r="F623" i="81"/>
  <c r="F768" i="81" s="1"/>
  <c r="F468" i="81"/>
  <c r="E691" i="85"/>
  <c r="F692" i="82"/>
  <c r="E701" i="82"/>
  <c r="E734" i="82"/>
  <c r="F623" i="82"/>
  <c r="F768" i="82" s="1"/>
  <c r="F468" i="82"/>
  <c r="E711" i="83"/>
  <c r="L130" i="79"/>
  <c r="N31" i="88" s="1"/>
  <c r="E758" i="85"/>
  <c r="O31" i="88"/>
  <c r="D267" i="84"/>
  <c r="D269" i="84" s="1"/>
  <c r="E717" i="81"/>
  <c r="F599" i="82"/>
  <c r="F744" i="82" s="1"/>
  <c r="F444" i="82"/>
  <c r="G463" i="83"/>
  <c r="F622" i="82"/>
  <c r="F767" i="82" s="1"/>
  <c r="F467" i="82"/>
  <c r="E696" i="86"/>
  <c r="E729" i="86"/>
  <c r="E682" i="86"/>
  <c r="E715" i="86"/>
  <c r="E733" i="82"/>
  <c r="E700" i="82"/>
  <c r="F618" i="86"/>
  <c r="F763" i="86" s="1"/>
  <c r="F463" i="86"/>
  <c r="F604" i="86"/>
  <c r="F749" i="86" s="1"/>
  <c r="F449" i="86"/>
  <c r="E710" i="82"/>
  <c r="E677" i="82"/>
  <c r="E731" i="73"/>
  <c r="E686" i="82"/>
  <c r="E719" i="82"/>
  <c r="J839" i="86"/>
  <c r="E720" i="82"/>
  <c r="F453" i="82"/>
  <c r="F457" i="82"/>
  <c r="F690" i="82" s="1"/>
  <c r="E709" i="84"/>
  <c r="E676" i="84"/>
  <c r="F443" i="84"/>
  <c r="F716" i="85"/>
  <c r="F947" i="79"/>
  <c r="O130" i="79"/>
  <c r="P31" i="88" s="1"/>
  <c r="N22" i="88"/>
  <c r="F615" i="82"/>
  <c r="F760" i="82" s="1"/>
  <c r="F460" i="82"/>
  <c r="F724" i="84"/>
  <c r="G462" i="81"/>
  <c r="H493" i="81" s="1"/>
  <c r="F712" i="86"/>
  <c r="D908" i="85"/>
  <c r="D974" i="85" s="1"/>
  <c r="F607" i="84"/>
  <c r="F752" i="84" s="1"/>
  <c r="F452" i="84"/>
  <c r="E717" i="82"/>
  <c r="F949" i="73"/>
  <c r="G944" i="73" s="1"/>
  <c r="F606" i="82"/>
  <c r="F751" i="82" s="1"/>
  <c r="F451" i="82"/>
  <c r="F692" i="86"/>
  <c r="E719" i="81"/>
  <c r="E686" i="81"/>
  <c r="E684" i="86"/>
  <c r="E717" i="86"/>
  <c r="F609" i="82"/>
  <c r="F754" i="82" s="1"/>
  <c r="F454" i="82"/>
  <c r="F608" i="81"/>
  <c r="F753" i="81" s="1"/>
  <c r="F453" i="81"/>
  <c r="F606" i="81"/>
  <c r="F751" i="81" s="1"/>
  <c r="F451" i="81"/>
  <c r="E734" i="85"/>
  <c r="E701" i="85"/>
  <c r="F606" i="86"/>
  <c r="F751" i="86" s="1"/>
  <c r="F451" i="86"/>
  <c r="F712" i="84"/>
  <c r="G459" i="86"/>
  <c r="H490" i="86" s="1"/>
  <c r="F713" i="81"/>
  <c r="E713" i="82"/>
  <c r="E680" i="82"/>
  <c r="E678" i="82"/>
  <c r="E711" i="82"/>
  <c r="E723" i="82"/>
  <c r="F623" i="85"/>
  <c r="F768" i="85" s="1"/>
  <c r="F468" i="85"/>
  <c r="E712" i="82"/>
  <c r="E679" i="82"/>
  <c r="E726" i="82"/>
  <c r="E693" i="82"/>
  <c r="F602" i="82"/>
  <c r="F747" i="82" s="1"/>
  <c r="F447" i="82"/>
  <c r="F600" i="82"/>
  <c r="F745" i="82" s="1"/>
  <c r="F445" i="82"/>
  <c r="E726" i="81"/>
  <c r="E693" i="81"/>
  <c r="F601" i="82"/>
  <c r="F746" i="82" s="1"/>
  <c r="F446" i="82"/>
  <c r="E696" i="84"/>
  <c r="F726" i="83"/>
  <c r="F724" i="86"/>
  <c r="D868" i="73"/>
  <c r="E718" i="84"/>
  <c r="E685" i="84"/>
  <c r="F615" i="81"/>
  <c r="F760" i="81" s="1"/>
  <c r="F460" i="81"/>
  <c r="G51" i="79"/>
  <c r="E693" i="73"/>
  <c r="F723" i="84"/>
  <c r="G61" i="88"/>
  <c r="F730" i="86"/>
  <c r="F692" i="85"/>
  <c r="G459" i="82"/>
  <c r="H490" i="82" s="1"/>
  <c r="E710" i="73"/>
  <c r="O159" i="73"/>
  <c r="G447" i="86"/>
  <c r="H478" i="86" s="1"/>
  <c r="F729" i="81"/>
  <c r="F720" i="84"/>
  <c r="F709" i="81"/>
  <c r="E700" i="73"/>
  <c r="E697" i="73"/>
  <c r="E730" i="73"/>
  <c r="F730" i="87"/>
  <c r="E683" i="73"/>
  <c r="E716" i="73"/>
  <c r="F734" i="84"/>
  <c r="E676" i="73"/>
  <c r="E709" i="73"/>
  <c r="F713" i="86"/>
  <c r="F725" i="81"/>
  <c r="F725" i="84"/>
  <c r="F716" i="86"/>
  <c r="F765" i="85"/>
  <c r="F757" i="83"/>
  <c r="F768" i="86"/>
  <c r="F748" i="73"/>
  <c r="F756" i="85"/>
  <c r="F753" i="84"/>
  <c r="F756" i="86"/>
  <c r="F761" i="83"/>
  <c r="G752" i="86"/>
  <c r="F762" i="84"/>
  <c r="F763" i="87"/>
  <c r="F746" i="85"/>
  <c r="F746" i="87"/>
  <c r="F763" i="84"/>
  <c r="F760" i="73"/>
  <c r="F767" i="84"/>
  <c r="F766" i="83"/>
  <c r="F764" i="85"/>
  <c r="F766" i="87"/>
  <c r="F766" i="85"/>
  <c r="F755" i="86"/>
  <c r="F744" i="86"/>
  <c r="F752" i="86"/>
  <c r="E765" i="73"/>
  <c r="E747" i="73"/>
  <c r="F761" i="73"/>
  <c r="F754" i="73"/>
  <c r="G763" i="83"/>
  <c r="G750" i="85"/>
  <c r="G759" i="85"/>
  <c r="F759" i="84"/>
  <c r="F767" i="73"/>
  <c r="G762" i="81"/>
  <c r="F753" i="86"/>
  <c r="G758" i="86"/>
  <c r="F750" i="87"/>
  <c r="F764" i="86"/>
  <c r="G765" i="85"/>
  <c r="F748" i="85"/>
  <c r="F744" i="87"/>
  <c r="F757" i="85"/>
  <c r="F747" i="84"/>
  <c r="F750" i="86"/>
  <c r="G761" i="82"/>
  <c r="F757" i="73"/>
  <c r="G747" i="86"/>
  <c r="E761" i="73"/>
  <c r="F768" i="87"/>
  <c r="F748" i="83"/>
  <c r="F749" i="87"/>
  <c r="F765" i="83"/>
  <c r="F747" i="83"/>
  <c r="F754" i="84"/>
  <c r="F758" i="86"/>
  <c r="F743" i="81"/>
  <c r="G750" i="87"/>
  <c r="F747" i="73"/>
  <c r="F743" i="73"/>
  <c r="F750" i="73"/>
  <c r="G765" i="81"/>
  <c r="F759" i="73"/>
  <c r="F750" i="85"/>
  <c r="F762" i="83"/>
  <c r="G744" i="86"/>
  <c r="E744" i="73"/>
  <c r="F749" i="85"/>
  <c r="G757" i="81"/>
  <c r="F754" i="87"/>
  <c r="G765" i="83"/>
  <c r="F749" i="83"/>
  <c r="F762" i="87"/>
  <c r="F752" i="73"/>
  <c r="G763" i="85"/>
  <c r="F768" i="84"/>
  <c r="F744" i="73"/>
  <c r="G759" i="86"/>
  <c r="F760" i="86"/>
  <c r="F757" i="84"/>
  <c r="F751" i="87"/>
  <c r="F767" i="83"/>
  <c r="F749" i="84"/>
  <c r="F758" i="87"/>
  <c r="F762" i="73"/>
  <c r="F753" i="73"/>
  <c r="G766" i="84"/>
  <c r="G753" i="86"/>
  <c r="F768" i="73"/>
  <c r="F763" i="81"/>
  <c r="G457" i="81"/>
  <c r="H488" i="81" s="1"/>
  <c r="H612" i="81" s="1"/>
  <c r="G488" i="73"/>
  <c r="G466" i="84"/>
  <c r="F463" i="73"/>
  <c r="G494" i="73" s="1"/>
  <c r="F727" i="82"/>
  <c r="F681" i="81"/>
  <c r="G618" i="81"/>
  <c r="G485" i="85"/>
  <c r="G609" i="85" s="1"/>
  <c r="F695" i="81"/>
  <c r="G494" i="87"/>
  <c r="G463" i="87" s="1"/>
  <c r="H494" i="87" s="1"/>
  <c r="G483" i="73"/>
  <c r="G499" i="86"/>
  <c r="G623" i="86" s="1"/>
  <c r="G487" i="73"/>
  <c r="G492" i="81"/>
  <c r="G461" i="81" s="1"/>
  <c r="H492" i="81" s="1"/>
  <c r="F718" i="85"/>
  <c r="G483" i="85"/>
  <c r="G452" i="85" s="1"/>
  <c r="G491" i="85"/>
  <c r="G615" i="85" s="1"/>
  <c r="F696" i="81"/>
  <c r="F686" i="86"/>
  <c r="G613" i="82"/>
  <c r="G495" i="86"/>
  <c r="G464" i="86" s="1"/>
  <c r="G489" i="83"/>
  <c r="G613" i="83" s="1"/>
  <c r="G476" i="81"/>
  <c r="G445" i="81" s="1"/>
  <c r="H476" i="81" s="1"/>
  <c r="G479" i="81"/>
  <c r="G448" i="81" s="1"/>
  <c r="H479" i="81" s="1"/>
  <c r="G611" i="84"/>
  <c r="E696" i="73"/>
  <c r="G465" i="81"/>
  <c r="G497" i="85"/>
  <c r="G621" i="85" s="1"/>
  <c r="G474" i="81"/>
  <c r="G443" i="81" s="1"/>
  <c r="H474" i="81" s="1"/>
  <c r="G498" i="83"/>
  <c r="G467" i="83" s="1"/>
  <c r="F726" i="84"/>
  <c r="G491" i="84"/>
  <c r="G615" i="84" s="1"/>
  <c r="G484" i="73"/>
  <c r="F720" i="85"/>
  <c r="F681" i="83"/>
  <c r="G495" i="85"/>
  <c r="G619" i="85" s="1"/>
  <c r="G498" i="85"/>
  <c r="G622" i="85" s="1"/>
  <c r="G496" i="86"/>
  <c r="G620" i="86" s="1"/>
  <c r="G496" i="82"/>
  <c r="G620" i="82" s="1"/>
  <c r="M138" i="79"/>
  <c r="P138" i="79" s="1"/>
  <c r="Q39" i="88" s="1"/>
  <c r="L138" i="79"/>
  <c r="N39" i="88" s="1"/>
  <c r="M132" i="79"/>
  <c r="P132" i="79" s="1"/>
  <c r="Q33" i="88" s="1"/>
  <c r="O33" i="88"/>
  <c r="J834" i="86"/>
  <c r="F711" i="81"/>
  <c r="F731" i="81"/>
  <c r="F830" i="73"/>
  <c r="J833" i="85"/>
  <c r="I963" i="83"/>
  <c r="F731" i="86"/>
  <c r="J855" i="87"/>
  <c r="F466" i="73"/>
  <c r="G497" i="73" s="1"/>
  <c r="F734" i="86"/>
  <c r="J831" i="87"/>
  <c r="J852" i="87"/>
  <c r="F725" i="83"/>
  <c r="J913" i="87"/>
  <c r="F726" i="85"/>
  <c r="O144" i="79"/>
  <c r="P45" i="88" s="1"/>
  <c r="J838" i="81"/>
  <c r="G669" i="73"/>
  <c r="I669" i="73"/>
  <c r="F851" i="73"/>
  <c r="E851" i="73"/>
  <c r="O150" i="79"/>
  <c r="P51" i="88" s="1"/>
  <c r="H669" i="73"/>
  <c r="J963" i="82"/>
  <c r="F731" i="82"/>
  <c r="F850" i="73"/>
  <c r="E850" i="73"/>
  <c r="J833" i="84"/>
  <c r="J845" i="87"/>
  <c r="J855" i="81"/>
  <c r="J832" i="87"/>
  <c r="J849" i="87"/>
  <c r="J843" i="81"/>
  <c r="J841" i="84"/>
  <c r="J839" i="84"/>
  <c r="J849" i="84"/>
  <c r="E692" i="73"/>
  <c r="J834" i="84"/>
  <c r="J844" i="84"/>
  <c r="J841" i="87"/>
  <c r="J833" i="87"/>
  <c r="J842" i="84"/>
  <c r="J842" i="87"/>
  <c r="M146" i="79"/>
  <c r="P146" i="79" s="1"/>
  <c r="Q47" i="88" s="1"/>
  <c r="L146" i="79"/>
  <c r="N47" i="88" s="1"/>
  <c r="L149" i="79"/>
  <c r="N50" i="88" s="1"/>
  <c r="M134" i="79"/>
  <c r="P134" i="79" s="1"/>
  <c r="Q35" i="88" s="1"/>
  <c r="M149" i="79"/>
  <c r="P149" i="79" s="1"/>
  <c r="Q50" i="88" s="1"/>
  <c r="O35" i="88"/>
  <c r="L129" i="79"/>
  <c r="N30" i="88" s="1"/>
  <c r="M129" i="79"/>
  <c r="P129" i="79" s="1"/>
  <c r="Q30" i="88" s="1"/>
  <c r="K130" i="79"/>
  <c r="M31" i="88" s="1"/>
  <c r="D860" i="79"/>
  <c r="F76" i="88"/>
  <c r="F175" i="88"/>
  <c r="F176" i="88"/>
  <c r="F178" i="88"/>
  <c r="F179" i="88"/>
  <c r="F159" i="79"/>
  <c r="H61" i="88" s="1"/>
  <c r="K131" i="79"/>
  <c r="M32" i="88" s="1"/>
  <c r="K151" i="79"/>
  <c r="M52" i="88" s="1"/>
  <c r="J52" i="88"/>
  <c r="G197" i="79"/>
  <c r="I61" i="88"/>
  <c r="P145" i="79"/>
  <c r="Q46" i="88" s="1"/>
  <c r="P152" i="79"/>
  <c r="Q53" i="88" s="1"/>
  <c r="K149" i="79"/>
  <c r="M50" i="88" s="1"/>
  <c r="J50" i="88"/>
  <c r="K141" i="79"/>
  <c r="M42" i="88" s="1"/>
  <c r="J42" i="88"/>
  <c r="K150" i="79"/>
  <c r="M51" i="88" s="1"/>
  <c r="J51" i="88"/>
  <c r="L144" i="79"/>
  <c r="N45" i="88" s="1"/>
  <c r="O45" i="88"/>
  <c r="K158" i="79"/>
  <c r="M59" i="88" s="1"/>
  <c r="J59" i="88"/>
  <c r="P156" i="79"/>
  <c r="Q57" i="88" s="1"/>
  <c r="P136" i="79"/>
  <c r="Q37" i="88" s="1"/>
  <c r="K144" i="79"/>
  <c r="M45" i="88" s="1"/>
  <c r="J45" i="88"/>
  <c r="K135" i="79"/>
  <c r="M36" i="88" s="1"/>
  <c r="J36" i="88"/>
  <c r="K157" i="79"/>
  <c r="M58" i="88" s="1"/>
  <c r="J58" i="88"/>
  <c r="K153" i="79"/>
  <c r="M54" i="88" s="1"/>
  <c r="J54" i="88"/>
  <c r="P143" i="79"/>
  <c r="Q44" i="88" s="1"/>
  <c r="K152" i="79"/>
  <c r="M53" i="88" s="1"/>
  <c r="J53" i="88"/>
  <c r="K147" i="79"/>
  <c r="M48" i="88" s="1"/>
  <c r="J48" i="88"/>
  <c r="L154" i="79"/>
  <c r="N55" i="88" s="1"/>
  <c r="O55" i="88"/>
  <c r="P155" i="79"/>
  <c r="Q56" i="88" s="1"/>
  <c r="P142" i="79"/>
  <c r="Q43" i="88" s="1"/>
  <c r="P140" i="79"/>
  <c r="Q41" i="88" s="1"/>
  <c r="K134" i="79"/>
  <c r="M35" i="88" s="1"/>
  <c r="J35" i="88"/>
  <c r="K133" i="79"/>
  <c r="M34" i="88" s="1"/>
  <c r="J34" i="88"/>
  <c r="K139" i="79"/>
  <c r="M40" i="88" s="1"/>
  <c r="J40" i="88"/>
  <c r="K138" i="79"/>
  <c r="M39" i="88" s="1"/>
  <c r="J39" i="88"/>
  <c r="P157" i="79"/>
  <c r="Q58" i="88" s="1"/>
  <c r="K129" i="79"/>
  <c r="M30" i="88" s="1"/>
  <c r="J30" i="88"/>
  <c r="K132" i="79"/>
  <c r="M33" i="88" s="1"/>
  <c r="P151" i="79"/>
  <c r="Q52" i="88" s="1"/>
  <c r="P158" i="79"/>
  <c r="Q59" i="88" s="1"/>
  <c r="P139" i="79"/>
  <c r="Q40" i="88" s="1"/>
  <c r="K140" i="79"/>
  <c r="M41" i="88" s="1"/>
  <c r="J41" i="88"/>
  <c r="K143" i="79"/>
  <c r="M44" i="88" s="1"/>
  <c r="J44" i="88"/>
  <c r="K148" i="79"/>
  <c r="M49" i="88" s="1"/>
  <c r="J49" i="88"/>
  <c r="L133" i="79"/>
  <c r="N34" i="88" s="1"/>
  <c r="O34" i="88"/>
  <c r="P148" i="79"/>
  <c r="Q49" i="88" s="1"/>
  <c r="P147" i="79"/>
  <c r="Q48" i="88" s="1"/>
  <c r="K137" i="79"/>
  <c r="M38" i="88" s="1"/>
  <c r="J38" i="88"/>
  <c r="K136" i="79"/>
  <c r="M37" i="88" s="1"/>
  <c r="J37" i="88"/>
  <c r="K154" i="79"/>
  <c r="M55" i="88" s="1"/>
  <c r="J55" i="88"/>
  <c r="K156" i="79"/>
  <c r="M57" i="88" s="1"/>
  <c r="J57" i="88"/>
  <c r="L150" i="79"/>
  <c r="N51" i="88" s="1"/>
  <c r="O51" i="88"/>
  <c r="K155" i="79"/>
  <c r="M56" i="88" s="1"/>
  <c r="J56" i="88"/>
  <c r="L141" i="79"/>
  <c r="N42" i="88" s="1"/>
  <c r="O42" i="88"/>
  <c r="P153" i="79"/>
  <c r="Q54" i="88" s="1"/>
  <c r="K145" i="79"/>
  <c r="M46" i="88" s="1"/>
  <c r="J46" i="88"/>
  <c r="K142" i="79"/>
  <c r="M43" i="88" s="1"/>
  <c r="J43" i="88"/>
  <c r="K146" i="79"/>
  <c r="M47" i="88" s="1"/>
  <c r="J47" i="88"/>
  <c r="M144" i="79"/>
  <c r="M150" i="79"/>
  <c r="F669" i="73"/>
  <c r="M154" i="79"/>
  <c r="J12" i="88"/>
  <c r="D36" i="74"/>
  <c r="E36" i="74" s="1"/>
  <c r="G22" i="88"/>
  <c r="J8" i="88"/>
  <c r="F726" i="87"/>
  <c r="F733" i="83"/>
  <c r="F744" i="83"/>
  <c r="F694" i="81"/>
  <c r="G898" i="79"/>
  <c r="I144" i="88" s="1"/>
  <c r="M141" i="79"/>
  <c r="M133" i="79"/>
  <c r="F205" i="79"/>
  <c r="H159" i="79"/>
  <c r="J61" i="88" s="1"/>
  <c r="F710" i="86"/>
  <c r="F690" i="73"/>
  <c r="J832" i="84"/>
  <c r="J850" i="87"/>
  <c r="J850" i="81"/>
  <c r="J844" i="81"/>
  <c r="I963" i="87"/>
  <c r="I963" i="86"/>
  <c r="N159" i="79"/>
  <c r="C72" i="74" s="1"/>
  <c r="O141" i="79"/>
  <c r="P42" i="88" s="1"/>
  <c r="O133" i="79"/>
  <c r="P34" i="88" s="1"/>
  <c r="E842" i="73"/>
  <c r="J833" i="86"/>
  <c r="J831" i="84"/>
  <c r="J845" i="84"/>
  <c r="F730" i="85"/>
  <c r="J854" i="81"/>
  <c r="J840" i="81"/>
  <c r="J852" i="81"/>
  <c r="E701" i="73"/>
  <c r="E669" i="73"/>
  <c r="J843" i="84"/>
  <c r="K927" i="79"/>
  <c r="J926" i="79"/>
  <c r="J856" i="85"/>
  <c r="J845" i="85"/>
  <c r="J840" i="84"/>
  <c r="J841" i="86"/>
  <c r="I963" i="84"/>
  <c r="I963" i="81"/>
  <c r="J850" i="84"/>
  <c r="J838" i="84"/>
  <c r="I963" i="85"/>
  <c r="J8" i="74"/>
  <c r="J12" i="74"/>
  <c r="J7" i="74"/>
  <c r="F78" i="83"/>
  <c r="F84" i="83" s="1"/>
  <c r="D908" i="83" s="1"/>
  <c r="F731" i="83"/>
  <c r="D271" i="81"/>
  <c r="D288" i="81" s="1"/>
  <c r="H272" i="81"/>
  <c r="J65" i="81" s="1"/>
  <c r="F716" i="87"/>
  <c r="F696" i="87"/>
  <c r="H269" i="81"/>
  <c r="F78" i="87"/>
  <c r="F84" i="87" s="1"/>
  <c r="F450" i="73"/>
  <c r="G481" i="73" s="1"/>
  <c r="F732" i="85"/>
  <c r="H271" i="81"/>
  <c r="J64" i="81" s="1"/>
  <c r="F722" i="73"/>
  <c r="F78" i="82"/>
  <c r="F84" i="82" s="1"/>
  <c r="D267" i="82" s="1"/>
  <c r="G603" i="87"/>
  <c r="F714" i="87"/>
  <c r="F715" i="82"/>
  <c r="F718" i="73"/>
  <c r="E29" i="74"/>
  <c r="G453" i="84"/>
  <c r="H484" i="84" s="1"/>
  <c r="G459" i="85"/>
  <c r="H490" i="85" s="1"/>
  <c r="F468" i="73"/>
  <c r="G619" i="83"/>
  <c r="G620" i="84"/>
  <c r="F734" i="87"/>
  <c r="F722" i="85"/>
  <c r="F686" i="73"/>
  <c r="E699" i="73"/>
  <c r="G622" i="81"/>
  <c r="G612" i="83"/>
  <c r="G609" i="87"/>
  <c r="G454" i="86"/>
  <c r="J832" i="86"/>
  <c r="G445" i="86"/>
  <c r="J849" i="86"/>
  <c r="J838" i="86"/>
  <c r="J854" i="84"/>
  <c r="F733" i="84"/>
  <c r="F719" i="84"/>
  <c r="J851" i="84"/>
  <c r="F717" i="84"/>
  <c r="F692" i="84"/>
  <c r="G614" i="84"/>
  <c r="G459" i="84"/>
  <c r="H490" i="84" s="1"/>
  <c r="G445" i="83"/>
  <c r="B135" i="82"/>
  <c r="B349" i="82"/>
  <c r="B382" i="82" s="1"/>
  <c r="B413" i="82" s="1"/>
  <c r="B444" i="82" s="1"/>
  <c r="G464" i="82"/>
  <c r="F199" i="79"/>
  <c r="J197" i="79"/>
  <c r="I229" i="79"/>
  <c r="D147" i="79"/>
  <c r="F48" i="88" s="1"/>
  <c r="D271" i="86"/>
  <c r="D288" i="86" s="1"/>
  <c r="D290" i="86" s="1"/>
  <c r="G724" i="85"/>
  <c r="G458" i="84"/>
  <c r="G454" i="84"/>
  <c r="H485" i="84" s="1"/>
  <c r="F715" i="81"/>
  <c r="G462" i="84"/>
  <c r="H493" i="84" s="1"/>
  <c r="F690" i="83"/>
  <c r="G451" i="83"/>
  <c r="H482" i="83" s="1"/>
  <c r="G465" i="85"/>
  <c r="H496" i="85" s="1"/>
  <c r="H620" i="85" s="1"/>
  <c r="G462" i="82"/>
  <c r="F733" i="81"/>
  <c r="G463" i="82"/>
  <c r="G460" i="83"/>
  <c r="H491" i="83" s="1"/>
  <c r="G457" i="86"/>
  <c r="H488" i="86" s="1"/>
  <c r="G445" i="85"/>
  <c r="F460" i="73"/>
  <c r="G491" i="73" s="1"/>
  <c r="K231" i="79"/>
  <c r="D136" i="79"/>
  <c r="F37" i="88" s="1"/>
  <c r="D190" i="79"/>
  <c r="J194" i="79"/>
  <c r="J201" i="79"/>
  <c r="D158" i="79"/>
  <c r="F59" i="88" s="1"/>
  <c r="K230" i="79"/>
  <c r="D142" i="79"/>
  <c r="F43" i="88" s="1"/>
  <c r="F197" i="79"/>
  <c r="J196" i="79"/>
  <c r="D202" i="79"/>
  <c r="J192" i="79"/>
  <c r="E225" i="79"/>
  <c r="D225" i="79" s="1"/>
  <c r="F191" i="79"/>
  <c r="D135" i="79"/>
  <c r="F36" i="88" s="1"/>
  <c r="F201" i="79"/>
  <c r="F202" i="79"/>
  <c r="E228" i="79"/>
  <c r="D228" i="79" s="1"/>
  <c r="D144" i="79"/>
  <c r="F45" i="88" s="1"/>
  <c r="D155" i="79"/>
  <c r="F56" i="88" s="1"/>
  <c r="E229" i="79"/>
  <c r="D229" i="79" s="1"/>
  <c r="J189" i="79"/>
  <c r="K224" i="79"/>
  <c r="F190" i="79"/>
  <c r="I227" i="79"/>
  <c r="D141" i="79"/>
  <c r="F42" i="88" s="1"/>
  <c r="I230" i="79"/>
  <c r="F195" i="79"/>
  <c r="G456" i="81"/>
  <c r="G444" i="81"/>
  <c r="K229" i="79"/>
  <c r="F194" i="79"/>
  <c r="D151" i="79"/>
  <c r="F52" i="88" s="1"/>
  <c r="D132" i="79"/>
  <c r="F33" i="88" s="1"/>
  <c r="E227" i="79"/>
  <c r="D227" i="79" s="1"/>
  <c r="F189" i="79"/>
  <c r="D192" i="79"/>
  <c r="K228" i="79"/>
  <c r="D146" i="79"/>
  <c r="F47" i="88" s="1"/>
  <c r="I228" i="79"/>
  <c r="D204" i="79"/>
  <c r="D195" i="79"/>
  <c r="J204" i="79"/>
  <c r="D201" i="79"/>
  <c r="D143" i="79"/>
  <c r="F44" i="88" s="1"/>
  <c r="D140" i="79"/>
  <c r="F41" i="88" s="1"/>
  <c r="F198" i="79"/>
  <c r="D191" i="79"/>
  <c r="D205" i="79"/>
  <c r="J195" i="79"/>
  <c r="D139" i="79"/>
  <c r="F40" i="88" s="1"/>
  <c r="J198" i="79"/>
  <c r="J191" i="79"/>
  <c r="D134" i="79"/>
  <c r="F35" i="88" s="1"/>
  <c r="F200" i="79"/>
  <c r="I226" i="79"/>
  <c r="J193" i="79"/>
  <c r="D193" i="79"/>
  <c r="J190" i="79"/>
  <c r="J202" i="79"/>
  <c r="E231" i="79"/>
  <c r="D231" i="79" s="1"/>
  <c r="D196" i="79"/>
  <c r="J200" i="79"/>
  <c r="F192" i="79"/>
  <c r="D133" i="79"/>
  <c r="F34" i="88" s="1"/>
  <c r="D138" i="79"/>
  <c r="F39" i="88" s="1"/>
  <c r="D156" i="79"/>
  <c r="F57" i="88" s="1"/>
  <c r="D194" i="79"/>
  <c r="D131" i="79"/>
  <c r="F32" i="88" s="1"/>
  <c r="D203" i="79"/>
  <c r="D129" i="79"/>
  <c r="F30" i="88" s="1"/>
  <c r="F196" i="79"/>
  <c r="J203" i="79"/>
  <c r="D145" i="79"/>
  <c r="F46" i="88" s="1"/>
  <c r="D137" i="79"/>
  <c r="F38" i="88" s="1"/>
  <c r="I224" i="79"/>
  <c r="E230" i="79"/>
  <c r="D230" i="79" s="1"/>
  <c r="D199" i="79"/>
  <c r="J199" i="79"/>
  <c r="D154" i="79"/>
  <c r="F55" i="88" s="1"/>
  <c r="D153" i="79"/>
  <c r="F54" i="88" s="1"/>
  <c r="D157" i="79"/>
  <c r="F58" i="88" s="1"/>
  <c r="D148" i="79"/>
  <c r="F49" i="88" s="1"/>
  <c r="I231" i="79"/>
  <c r="K226" i="79"/>
  <c r="F203" i="79"/>
  <c r="F204" i="79"/>
  <c r="D197" i="79"/>
  <c r="E226" i="79"/>
  <c r="D226" i="79" s="1"/>
  <c r="D152" i="79"/>
  <c r="F53" i="88" s="1"/>
  <c r="D149" i="79"/>
  <c r="F50" i="88" s="1"/>
  <c r="D150" i="79"/>
  <c r="F51" i="88" s="1"/>
  <c r="D200" i="79"/>
  <c r="F193" i="79"/>
  <c r="E224" i="79"/>
  <c r="D224" i="79" s="1"/>
  <c r="D189" i="79"/>
  <c r="J205" i="79"/>
  <c r="D130" i="79"/>
  <c r="F31" i="88" s="1"/>
  <c r="K227" i="79"/>
  <c r="D198" i="79"/>
  <c r="F455" i="73"/>
  <c r="I118" i="79"/>
  <c r="P130" i="79"/>
  <c r="Q31" i="88" s="1"/>
  <c r="K629" i="73"/>
  <c r="G598" i="73"/>
  <c r="F709" i="73"/>
  <c r="F461" i="73"/>
  <c r="G492" i="73" s="1"/>
  <c r="F447" i="73"/>
  <c r="G478" i="73" s="1"/>
  <c r="J631" i="73"/>
  <c r="P131" i="79"/>
  <c r="Q32" i="88" s="1"/>
  <c r="E39" i="74"/>
  <c r="E42" i="74"/>
  <c r="E41" i="74"/>
  <c r="E40" i="74"/>
  <c r="J231" i="79"/>
  <c r="L231" i="79"/>
  <c r="L230" i="79"/>
  <c r="G202" i="79"/>
  <c r="J230" i="79"/>
  <c r="F229" i="79"/>
  <c r="G192" i="79"/>
  <c r="L228" i="79"/>
  <c r="J229" i="79"/>
  <c r="G200" i="79"/>
  <c r="J224" i="79"/>
  <c r="G199" i="79"/>
  <c r="J228" i="79"/>
  <c r="G193" i="79"/>
  <c r="F227" i="79"/>
  <c r="G191" i="79"/>
  <c r="J227" i="79"/>
  <c r="F224" i="79"/>
  <c r="F230" i="79"/>
  <c r="G205" i="79"/>
  <c r="L229" i="79"/>
  <c r="F228" i="79"/>
  <c r="G196" i="79"/>
  <c r="G198" i="79"/>
  <c r="G194" i="79"/>
  <c r="F225" i="79"/>
  <c r="G201" i="79"/>
  <c r="H120" i="79"/>
  <c r="E75" i="79"/>
  <c r="G604" i="85"/>
  <c r="F715" i="85"/>
  <c r="G467" i="86"/>
  <c r="G449" i="82"/>
  <c r="F720" i="87"/>
  <c r="G458" i="86"/>
  <c r="J913" i="86"/>
  <c r="K375" i="86"/>
  <c r="F620" i="73"/>
  <c r="E698" i="73"/>
  <c r="E691" i="73"/>
  <c r="G454" i="73"/>
  <c r="H485" i="73" s="1"/>
  <c r="G464" i="84"/>
  <c r="H495" i="84" s="1"/>
  <c r="M18" i="77"/>
  <c r="L33" i="77"/>
  <c r="L16" i="77"/>
  <c r="E77" i="73"/>
  <c r="F74" i="73" s="1"/>
  <c r="J814" i="73" s="1"/>
  <c r="F730" i="81"/>
  <c r="G451" i="73"/>
  <c r="H482" i="73" s="1"/>
  <c r="E688" i="73"/>
  <c r="F613" i="73"/>
  <c r="B135" i="81"/>
  <c r="B349" i="81"/>
  <c r="B382" i="81" s="1"/>
  <c r="B413" i="81" s="1"/>
  <c r="B444" i="81" s="1"/>
  <c r="F465" i="73"/>
  <c r="G496" i="73" s="1"/>
  <c r="H123" i="73"/>
  <c r="I123" i="73" s="1"/>
  <c r="E680" i="73"/>
  <c r="F458" i="73"/>
  <c r="G489" i="73" s="1"/>
  <c r="F687" i="73"/>
  <c r="H619" i="87"/>
  <c r="E677" i="73"/>
  <c r="G618" i="84"/>
  <c r="F729" i="84"/>
  <c r="F610" i="73"/>
  <c r="K973" i="79"/>
  <c r="L17" i="77"/>
  <c r="L107" i="80" s="1"/>
  <c r="G444" i="85"/>
  <c r="H475" i="85" s="1"/>
  <c r="F721" i="84"/>
  <c r="F714" i="73"/>
  <c r="J845" i="83"/>
  <c r="G457" i="84"/>
  <c r="J832" i="81"/>
  <c r="G443" i="82"/>
  <c r="H474" i="82" s="1"/>
  <c r="F444" i="73"/>
  <c r="G475" i="73" s="1"/>
  <c r="E694" i="73"/>
  <c r="F619" i="73"/>
  <c r="G450" i="85"/>
  <c r="H481" i="85" s="1"/>
  <c r="G448" i="83"/>
  <c r="H479" i="83" s="1"/>
  <c r="J845" i="81"/>
  <c r="F728" i="73"/>
  <c r="K927" i="73"/>
  <c r="K962" i="73" s="1"/>
  <c r="F713" i="84"/>
  <c r="F763" i="73"/>
  <c r="B348" i="79"/>
  <c r="B134" i="79"/>
  <c r="I949" i="84"/>
  <c r="J944" i="84" s="1"/>
  <c r="J946" i="84" s="1"/>
  <c r="I945" i="84"/>
  <c r="E841" i="79"/>
  <c r="G87" i="88" s="1"/>
  <c r="F841" i="79"/>
  <c r="H87" i="88" s="1"/>
  <c r="F840" i="79"/>
  <c r="H86" i="88" s="1"/>
  <c r="E854" i="79"/>
  <c r="G100" i="88" s="1"/>
  <c r="E840" i="79"/>
  <c r="G86" i="88" s="1"/>
  <c r="E853" i="79"/>
  <c r="G99" i="88" s="1"/>
  <c r="I946" i="85"/>
  <c r="I949" i="85" s="1"/>
  <c r="J944" i="85" s="1"/>
  <c r="I945" i="85"/>
  <c r="I946" i="82"/>
  <c r="I949" i="82" s="1"/>
  <c r="J944" i="82" s="1"/>
  <c r="I945" i="82"/>
  <c r="I946" i="86"/>
  <c r="I949" i="86" s="1"/>
  <c r="J944" i="86" s="1"/>
  <c r="I945" i="86"/>
  <c r="G830" i="81"/>
  <c r="G606" i="83"/>
  <c r="G623" i="84"/>
  <c r="G831" i="85"/>
  <c r="F734" i="83"/>
  <c r="J853" i="85"/>
  <c r="F721" i="87"/>
  <c r="J838" i="83"/>
  <c r="F723" i="85"/>
  <c r="J838" i="85"/>
  <c r="G604" i="82"/>
  <c r="J913" i="85"/>
  <c r="F711" i="87"/>
  <c r="G609" i="84"/>
  <c r="G454" i="81"/>
  <c r="H485" i="81" s="1"/>
  <c r="G455" i="81"/>
  <c r="H486" i="81" s="1"/>
  <c r="G446" i="86"/>
  <c r="H477" i="86" s="1"/>
  <c r="J855" i="83"/>
  <c r="F725" i="87"/>
  <c r="F728" i="83"/>
  <c r="F690" i="84"/>
  <c r="G450" i="86"/>
  <c r="H481" i="86" s="1"/>
  <c r="G619" i="84"/>
  <c r="F689" i="81"/>
  <c r="G456" i="82"/>
  <c r="H487" i="82" s="1"/>
  <c r="G600" i="83"/>
  <c r="G456" i="83"/>
  <c r="H487" i="83" s="1"/>
  <c r="K823" i="81"/>
  <c r="J961" i="84"/>
  <c r="J948" i="84"/>
  <c r="K927" i="84"/>
  <c r="K962" i="84" s="1"/>
  <c r="J926" i="84"/>
  <c r="J941" i="84"/>
  <c r="J935" i="84"/>
  <c r="J947" i="84"/>
  <c r="J842" i="81"/>
  <c r="G598" i="82"/>
  <c r="J831" i="81"/>
  <c r="G834" i="83"/>
  <c r="J852" i="85"/>
  <c r="J842" i="86"/>
  <c r="F727" i="83"/>
  <c r="G854" i="83"/>
  <c r="J948" i="81"/>
  <c r="J947" i="81"/>
  <c r="J941" i="81"/>
  <c r="K927" i="81"/>
  <c r="K962" i="81" s="1"/>
  <c r="J926" i="81"/>
  <c r="J935" i="81"/>
  <c r="J961" i="81"/>
  <c r="J851" i="81"/>
  <c r="G600" i="86"/>
  <c r="F715" i="83"/>
  <c r="F714" i="85"/>
  <c r="K823" i="87"/>
  <c r="G450" i="82"/>
  <c r="H481" i="82" s="1"/>
  <c r="J851" i="87"/>
  <c r="G467" i="81"/>
  <c r="H498" i="81" s="1"/>
  <c r="F676" i="86"/>
  <c r="G458" i="81"/>
  <c r="H489" i="81" s="1"/>
  <c r="J851" i="85"/>
  <c r="F727" i="87"/>
  <c r="G852" i="83"/>
  <c r="G600" i="85"/>
  <c r="F710" i="87"/>
  <c r="G618" i="82"/>
  <c r="G461" i="86"/>
  <c r="H492" i="86" s="1"/>
  <c r="F721" i="86"/>
  <c r="G450" i="81"/>
  <c r="H481" i="81" s="1"/>
  <c r="G455" i="85"/>
  <c r="H486" i="85" s="1"/>
  <c r="B350" i="86"/>
  <c r="B383" i="86" s="1"/>
  <c r="B414" i="86" s="1"/>
  <c r="B445" i="86" s="1"/>
  <c r="B136" i="86"/>
  <c r="G615" i="83"/>
  <c r="F687" i="84"/>
  <c r="G612" i="86"/>
  <c r="G622" i="86"/>
  <c r="F699" i="82"/>
  <c r="G464" i="83"/>
  <c r="H495" i="83" s="1"/>
  <c r="K823" i="85"/>
  <c r="F712" i="87"/>
  <c r="G841" i="81"/>
  <c r="G448" i="84"/>
  <c r="H479" i="84" s="1"/>
  <c r="K823" i="83"/>
  <c r="J849" i="83"/>
  <c r="F699" i="81"/>
  <c r="G453" i="86"/>
  <c r="H484" i="86" s="1"/>
  <c r="G840" i="83"/>
  <c r="G601" i="84"/>
  <c r="G610" i="81"/>
  <c r="F719" i="87"/>
  <c r="F681" i="86"/>
  <c r="F728" i="86"/>
  <c r="H831" i="83"/>
  <c r="J961" i="87"/>
  <c r="J948" i="87"/>
  <c r="J947" i="87"/>
  <c r="J941" i="87"/>
  <c r="J935" i="87"/>
  <c r="K927" i="87"/>
  <c r="K962" i="87" s="1"/>
  <c r="J926" i="87"/>
  <c r="F676" i="81"/>
  <c r="G612" i="84"/>
  <c r="F697" i="84"/>
  <c r="G830" i="86"/>
  <c r="F713" i="87"/>
  <c r="F727" i="85"/>
  <c r="G611" i="82"/>
  <c r="F695" i="82"/>
  <c r="G611" i="83"/>
  <c r="K375" i="84"/>
  <c r="J840" i="85"/>
  <c r="F697" i="86"/>
  <c r="F731" i="87"/>
  <c r="G599" i="85"/>
  <c r="J941" i="86"/>
  <c r="K927" i="86"/>
  <c r="K962" i="86" s="1"/>
  <c r="J926" i="86"/>
  <c r="J935" i="86"/>
  <c r="J961" i="86"/>
  <c r="J947" i="86"/>
  <c r="J948" i="86"/>
  <c r="G599" i="81"/>
  <c r="M271" i="81"/>
  <c r="J843" i="85"/>
  <c r="F722" i="86"/>
  <c r="B135" i="83"/>
  <c r="B349" i="83"/>
  <c r="B382" i="83" s="1"/>
  <c r="B413" i="83" s="1"/>
  <c r="B444" i="83" s="1"/>
  <c r="G830" i="84"/>
  <c r="F728" i="85"/>
  <c r="G450" i="87"/>
  <c r="H481" i="87" s="1"/>
  <c r="G443" i="86"/>
  <c r="H474" i="86" s="1"/>
  <c r="F697" i="82"/>
  <c r="J832" i="85"/>
  <c r="J856" i="87"/>
  <c r="J839" i="81"/>
  <c r="F717" i="87"/>
  <c r="J961" i="85"/>
  <c r="J948" i="85"/>
  <c r="J947" i="85"/>
  <c r="J941" i="85"/>
  <c r="K927" i="85"/>
  <c r="K962" i="85" s="1"/>
  <c r="J926" i="85"/>
  <c r="J935" i="85"/>
  <c r="K823" i="84"/>
  <c r="J852" i="86"/>
  <c r="G610" i="85"/>
  <c r="I946" i="81"/>
  <c r="I949" i="81" s="1"/>
  <c r="J944" i="81" s="1"/>
  <c r="I945" i="81"/>
  <c r="F701" i="84"/>
  <c r="G725" i="86"/>
  <c r="G621" i="82"/>
  <c r="G850" i="83"/>
  <c r="F724" i="87"/>
  <c r="G603" i="84"/>
  <c r="J854" i="85"/>
  <c r="J839" i="85"/>
  <c r="G621" i="81"/>
  <c r="G603" i="83"/>
  <c r="I913" i="81"/>
  <c r="F687" i="81"/>
  <c r="G448" i="86"/>
  <c r="H479" i="86" s="1"/>
  <c r="G465" i="83"/>
  <c r="H496" i="83" s="1"/>
  <c r="F687" i="86"/>
  <c r="F712" i="85"/>
  <c r="F711" i="84"/>
  <c r="H618" i="85"/>
  <c r="F727" i="84"/>
  <c r="J841" i="85"/>
  <c r="G467" i="87"/>
  <c r="H498" i="87" s="1"/>
  <c r="F733" i="87"/>
  <c r="J830" i="83"/>
  <c r="J834" i="85"/>
  <c r="G452" i="86"/>
  <c r="H483" i="86" s="1"/>
  <c r="J843" i="83"/>
  <c r="G830" i="87"/>
  <c r="G617" i="84"/>
  <c r="G611" i="81"/>
  <c r="G849" i="81"/>
  <c r="F716" i="83"/>
  <c r="G617" i="82"/>
  <c r="J844" i="85"/>
  <c r="F676" i="82"/>
  <c r="F709" i="87"/>
  <c r="G447" i="81"/>
  <c r="H478" i="81" s="1"/>
  <c r="J913" i="83"/>
  <c r="J844" i="83"/>
  <c r="J856" i="81"/>
  <c r="J851" i="86"/>
  <c r="F715" i="84"/>
  <c r="J851" i="83"/>
  <c r="J844" i="86"/>
  <c r="F719" i="85"/>
  <c r="G605" i="86"/>
  <c r="J843" i="86"/>
  <c r="G832" i="83"/>
  <c r="F683" i="82"/>
  <c r="G598" i="86"/>
  <c r="F691" i="81"/>
  <c r="G842" i="83"/>
  <c r="J854" i="86"/>
  <c r="J849" i="85"/>
  <c r="F696" i="82"/>
  <c r="F710" i="83"/>
  <c r="D269" i="85"/>
  <c r="F728" i="87"/>
  <c r="D936" i="86"/>
  <c r="H272" i="86"/>
  <c r="J65" i="86" s="1"/>
  <c r="L65" i="86" s="1"/>
  <c r="M270" i="86"/>
  <c r="M268" i="86"/>
  <c r="H270" i="86"/>
  <c r="J63" i="86" s="1"/>
  <c r="L63" i="86" s="1"/>
  <c r="H271" i="86"/>
  <c r="J64" i="86" s="1"/>
  <c r="L64" i="86" s="1"/>
  <c r="H269" i="86"/>
  <c r="F683" i="81"/>
  <c r="J850" i="86"/>
  <c r="J850" i="85"/>
  <c r="I946" i="83"/>
  <c r="I949" i="83" s="1"/>
  <c r="J944" i="83" s="1"/>
  <c r="I945" i="83"/>
  <c r="F226" i="79"/>
  <c r="F684" i="83"/>
  <c r="G468" i="84"/>
  <c r="H499" i="84" s="1"/>
  <c r="G613" i="84"/>
  <c r="F700" i="86"/>
  <c r="B350" i="87"/>
  <c r="B383" i="87" s="1"/>
  <c r="B414" i="87" s="1"/>
  <c r="B445" i="87" s="1"/>
  <c r="B136" i="87"/>
  <c r="G466" i="82"/>
  <c r="H497" i="82" s="1"/>
  <c r="F732" i="83"/>
  <c r="D974" i="84"/>
  <c r="D907" i="84"/>
  <c r="E28" i="84" s="1"/>
  <c r="F681" i="84"/>
  <c r="F683" i="85"/>
  <c r="J830" i="85"/>
  <c r="G466" i="81"/>
  <c r="H497" i="81" s="1"/>
  <c r="F715" i="87"/>
  <c r="F723" i="87"/>
  <c r="G446" i="84"/>
  <c r="G609" i="81"/>
  <c r="J853" i="83"/>
  <c r="G601" i="86"/>
  <c r="G603" i="86"/>
  <c r="G609" i="86"/>
  <c r="F713" i="83"/>
  <c r="B136" i="85"/>
  <c r="B350" i="85"/>
  <c r="B383" i="85" s="1"/>
  <c r="B414" i="85" s="1"/>
  <c r="B445" i="85" s="1"/>
  <c r="F683" i="86"/>
  <c r="K854" i="87"/>
  <c r="F732" i="86"/>
  <c r="F689" i="82"/>
  <c r="F678" i="83"/>
  <c r="F732" i="87"/>
  <c r="K375" i="87"/>
  <c r="G602" i="81"/>
  <c r="F677" i="85"/>
  <c r="J833" i="81"/>
  <c r="F677" i="81"/>
  <c r="J941" i="83"/>
  <c r="K927" i="83"/>
  <c r="K962" i="83" s="1"/>
  <c r="J926" i="83"/>
  <c r="J961" i="83"/>
  <c r="J948" i="83"/>
  <c r="J935" i="83"/>
  <c r="J947" i="83"/>
  <c r="K823" i="86"/>
  <c r="I946" i="87"/>
  <c r="I949" i="87" s="1"/>
  <c r="J944" i="87" s="1"/>
  <c r="I945" i="87"/>
  <c r="E932" i="81"/>
  <c r="J63" i="81"/>
  <c r="K941" i="82"/>
  <c r="L927" i="82"/>
  <c r="L962" i="82" s="1"/>
  <c r="K926" i="82"/>
  <c r="K935" i="82"/>
  <c r="K961" i="82"/>
  <c r="K948" i="82"/>
  <c r="K947" i="82"/>
  <c r="J856" i="86"/>
  <c r="J855" i="85"/>
  <c r="G856" i="83"/>
  <c r="B350" i="84"/>
  <c r="B383" i="84" s="1"/>
  <c r="B414" i="84" s="1"/>
  <c r="B445" i="84" s="1"/>
  <c r="B136" i="84"/>
  <c r="J833" i="83"/>
  <c r="J840" i="86"/>
  <c r="G830" i="82"/>
  <c r="J842" i="85"/>
  <c r="G605" i="82"/>
  <c r="G444" i="86"/>
  <c r="H475" i="86" s="1"/>
  <c r="G613" i="81"/>
  <c r="J839" i="83"/>
  <c r="G619" i="82"/>
  <c r="K375" i="85"/>
  <c r="J845" i="86"/>
  <c r="G853" i="81"/>
  <c r="G457" i="83"/>
  <c r="H488" i="83" s="1"/>
  <c r="F678" i="85"/>
  <c r="J834" i="81"/>
  <c r="F726" i="86"/>
  <c r="J841" i="83"/>
  <c r="G616" i="86"/>
  <c r="K375" i="82"/>
  <c r="G605" i="81"/>
  <c r="F688" i="85"/>
  <c r="G195" i="79"/>
  <c r="F231" i="79"/>
  <c r="L227" i="79"/>
  <c r="G203" i="79"/>
  <c r="L224" i="79"/>
  <c r="G190" i="79"/>
  <c r="L226" i="79"/>
  <c r="G189" i="79"/>
  <c r="K159" i="79"/>
  <c r="M61" i="88" s="1"/>
  <c r="J226" i="79"/>
  <c r="G204" i="79"/>
  <c r="E855" i="79"/>
  <c r="G101" i="88" s="1"/>
  <c r="E830" i="79"/>
  <c r="G76" i="88" s="1"/>
  <c r="E833" i="79"/>
  <c r="G79" i="88" s="1"/>
  <c r="G843" i="73"/>
  <c r="F945" i="79"/>
  <c r="H839" i="73"/>
  <c r="H840" i="73"/>
  <c r="I854" i="73"/>
  <c r="H838" i="73"/>
  <c r="I852" i="73"/>
  <c r="I841" i="73"/>
  <c r="I849" i="73"/>
  <c r="I832" i="73"/>
  <c r="E851" i="79" a="1"/>
  <c r="G944" i="79" a="1"/>
  <c r="P6" i="88"/>
  <c r="K962" i="79" a="1"/>
  <c r="G841" i="79" a="1"/>
  <c r="E77" i="79" a="1"/>
  <c r="I961" i="79" a="1"/>
  <c r="T6" i="88"/>
  <c r="F850" i="79" a="1"/>
  <c r="J962" i="79" a="1"/>
  <c r="E850" i="79" a="1"/>
  <c r="F830" i="79" a="1"/>
  <c r="F851" i="79" a="1"/>
  <c r="D893" i="79" a="1"/>
  <c r="I5" i="74"/>
  <c r="F949" i="79" a="1"/>
  <c r="G840" i="79" a="1"/>
  <c r="E852" i="79" a="1"/>
  <c r="H898" i="79" a="1"/>
  <c r="F852" i="79" a="1"/>
  <c r="D899" i="79" a="1"/>
  <c r="K591" i="87" l="1"/>
  <c r="K589" i="87"/>
  <c r="K587" i="87"/>
  <c r="K585" i="87"/>
  <c r="K583" i="87"/>
  <c r="K581" i="87"/>
  <c r="K579" i="87"/>
  <c r="K577" i="87"/>
  <c r="K575" i="87"/>
  <c r="K573" i="87"/>
  <c r="K571" i="87"/>
  <c r="K567" i="87"/>
  <c r="K568" i="87"/>
  <c r="K563" i="87"/>
  <c r="K586" i="87"/>
  <c r="K580" i="87"/>
  <c r="K572" i="87"/>
  <c r="K565" i="87"/>
  <c r="K590" i="87"/>
  <c r="K584" i="87"/>
  <c r="K576" i="87"/>
  <c r="K569" i="87"/>
  <c r="K564" i="87"/>
  <c r="K588" i="87"/>
  <c r="K582" i="87"/>
  <c r="K574" i="87"/>
  <c r="K592" i="87"/>
  <c r="K578" i="87"/>
  <c r="K570" i="87"/>
  <c r="K897" i="83"/>
  <c r="K896" i="83"/>
  <c r="K895" i="83"/>
  <c r="K893" i="83"/>
  <c r="K898" i="83"/>
  <c r="K899" i="83"/>
  <c r="K900" i="83"/>
  <c r="L629" i="82"/>
  <c r="K814" i="82"/>
  <c r="K893" i="82"/>
  <c r="K898" i="82"/>
  <c r="K897" i="82"/>
  <c r="K896" i="82"/>
  <c r="K895" i="82"/>
  <c r="K900" i="82"/>
  <c r="K899" i="82"/>
  <c r="K913" i="82"/>
  <c r="L913" i="82" s="1"/>
  <c r="L823" i="82"/>
  <c r="L629" i="87"/>
  <c r="K814" i="87"/>
  <c r="X375" i="89"/>
  <c r="W592" i="89"/>
  <c r="W591" i="89"/>
  <c r="W590" i="89"/>
  <c r="W589" i="89"/>
  <c r="W588" i="89"/>
  <c r="W587" i="89"/>
  <c r="W586" i="89"/>
  <c r="W585" i="89"/>
  <c r="W584" i="89"/>
  <c r="W582" i="89"/>
  <c r="W580" i="89"/>
  <c r="W579" i="89"/>
  <c r="W578" i="89"/>
  <c r="W577" i="89"/>
  <c r="W576" i="89"/>
  <c r="W575" i="89"/>
  <c r="W574" i="89"/>
  <c r="W573" i="89"/>
  <c r="W572" i="89"/>
  <c r="W571" i="89"/>
  <c r="W569" i="89"/>
  <c r="W568" i="89"/>
  <c r="W567" i="89"/>
  <c r="W565" i="89"/>
  <c r="W564" i="89"/>
  <c r="W563" i="89"/>
  <c r="W583" i="89"/>
  <c r="W581" i="89"/>
  <c r="W570" i="89"/>
  <c r="K855" i="82"/>
  <c r="L855" i="82" s="1"/>
  <c r="K833" i="82"/>
  <c r="L833" i="82" s="1"/>
  <c r="K831" i="82"/>
  <c r="L831" i="82" s="1"/>
  <c r="K845" i="82"/>
  <c r="L845" i="82" s="1"/>
  <c r="K842" i="82"/>
  <c r="L842" i="82" s="1"/>
  <c r="K851" i="82"/>
  <c r="L851" i="82" s="1"/>
  <c r="K852" i="82"/>
  <c r="L852" i="82" s="1"/>
  <c r="K841" i="82"/>
  <c r="L841" i="82" s="1"/>
  <c r="K850" i="82"/>
  <c r="L850" i="82" s="1"/>
  <c r="K814" i="73"/>
  <c r="X629" i="89"/>
  <c r="W814" i="89"/>
  <c r="K849" i="82"/>
  <c r="L849" i="82" s="1"/>
  <c r="K834" i="82"/>
  <c r="L834" i="82" s="1"/>
  <c r="K844" i="82"/>
  <c r="L844" i="82" s="1"/>
  <c r="I963" i="73"/>
  <c r="L629" i="83"/>
  <c r="K814" i="83"/>
  <c r="K592" i="82"/>
  <c r="K591" i="82"/>
  <c r="K590" i="82"/>
  <c r="K583" i="82"/>
  <c r="K578" i="82"/>
  <c r="K587" i="82"/>
  <c r="K575" i="82"/>
  <c r="K572" i="82"/>
  <c r="K567" i="82"/>
  <c r="K565" i="82"/>
  <c r="K564" i="82"/>
  <c r="K563" i="82"/>
  <c r="K588" i="82"/>
  <c r="K586" i="82"/>
  <c r="K582" i="82"/>
  <c r="K576" i="82"/>
  <c r="K589" i="82"/>
  <c r="K579" i="82"/>
  <c r="K574" i="82"/>
  <c r="K577" i="82"/>
  <c r="K584" i="82"/>
  <c r="K580" i="82"/>
  <c r="K573" i="82"/>
  <c r="K569" i="82"/>
  <c r="K581" i="82"/>
  <c r="K571" i="82"/>
  <c r="K585" i="82"/>
  <c r="K568" i="82"/>
  <c r="K570" i="82"/>
  <c r="K898" i="87"/>
  <c r="K897" i="87"/>
  <c r="K896" i="87"/>
  <c r="K895" i="87"/>
  <c r="K893" i="87"/>
  <c r="K899" i="87"/>
  <c r="K900" i="87"/>
  <c r="D958" i="73"/>
  <c r="I814" i="73"/>
  <c r="K840" i="82"/>
  <c r="L840" i="82" s="1"/>
  <c r="K839" i="82"/>
  <c r="L839" i="82" s="1"/>
  <c r="M375" i="83"/>
  <c r="L587" i="83"/>
  <c r="L591" i="83"/>
  <c r="L590" i="83"/>
  <c r="L586" i="83"/>
  <c r="L585" i="83"/>
  <c r="L584" i="83"/>
  <c r="L583" i="83"/>
  <c r="L582" i="83"/>
  <c r="L581" i="83"/>
  <c r="L580" i="83"/>
  <c r="L579" i="83"/>
  <c r="L578" i="83"/>
  <c r="L577" i="83"/>
  <c r="L576" i="83"/>
  <c r="L575" i="83"/>
  <c r="L574" i="83"/>
  <c r="L573" i="83"/>
  <c r="L572" i="83"/>
  <c r="L571" i="83"/>
  <c r="L569" i="83"/>
  <c r="L568" i="83"/>
  <c r="L567" i="83"/>
  <c r="L565" i="83"/>
  <c r="L588" i="83"/>
  <c r="L592" i="83"/>
  <c r="L589" i="83"/>
  <c r="L563" i="83"/>
  <c r="L564" i="83"/>
  <c r="L570" i="83"/>
  <c r="H614" i="82"/>
  <c r="M560" i="85"/>
  <c r="N560" i="85" s="1"/>
  <c r="J592" i="73"/>
  <c r="J591" i="73"/>
  <c r="J590" i="73"/>
  <c r="J589" i="73"/>
  <c r="J588" i="73"/>
  <c r="J587" i="73"/>
  <c r="J586" i="73"/>
  <c r="J585" i="73"/>
  <c r="J584" i="73"/>
  <c r="J583" i="73"/>
  <c r="J582" i="73"/>
  <c r="J581" i="73"/>
  <c r="J580" i="73"/>
  <c r="J579" i="73"/>
  <c r="J578" i="73"/>
  <c r="J577" i="73"/>
  <c r="J576" i="73"/>
  <c r="J575" i="73"/>
  <c r="J574" i="73"/>
  <c r="J573" i="73"/>
  <c r="J572" i="73"/>
  <c r="J571" i="73"/>
  <c r="J569" i="73"/>
  <c r="J568" i="73"/>
  <c r="J567" i="73"/>
  <c r="J565" i="73"/>
  <c r="J564" i="73"/>
  <c r="J563" i="73"/>
  <c r="J570" i="73"/>
  <c r="K913" i="86"/>
  <c r="K895" i="86"/>
  <c r="K898" i="86"/>
  <c r="K896" i="86"/>
  <c r="K893" i="86"/>
  <c r="K897" i="86"/>
  <c r="K900" i="86"/>
  <c r="K899" i="86"/>
  <c r="K592" i="86"/>
  <c r="K591" i="86"/>
  <c r="K590" i="86"/>
  <c r="K589" i="86"/>
  <c r="K588" i="86"/>
  <c r="K587" i="86"/>
  <c r="K586" i="86"/>
  <c r="K585" i="86"/>
  <c r="K584" i="86"/>
  <c r="K583" i="86"/>
  <c r="K582" i="86"/>
  <c r="K581" i="86"/>
  <c r="K580" i="86"/>
  <c r="K579" i="86"/>
  <c r="K578" i="86"/>
  <c r="K577" i="86"/>
  <c r="K576" i="86"/>
  <c r="K575" i="86"/>
  <c r="K574" i="86"/>
  <c r="K573" i="86"/>
  <c r="K572" i="86"/>
  <c r="K571" i="86"/>
  <c r="K570" i="86"/>
  <c r="K569" i="86"/>
  <c r="K568" i="86"/>
  <c r="K567" i="86"/>
  <c r="K565" i="86"/>
  <c r="K563" i="86"/>
  <c r="K564" i="86"/>
  <c r="K898" i="85"/>
  <c r="K897" i="85"/>
  <c r="K896" i="85"/>
  <c r="K895" i="85"/>
  <c r="K893" i="85"/>
  <c r="K899" i="85"/>
  <c r="K900" i="85"/>
  <c r="L629" i="85"/>
  <c r="K814" i="85"/>
  <c r="K592" i="85"/>
  <c r="K588" i="85"/>
  <c r="K584" i="85"/>
  <c r="K580" i="85"/>
  <c r="K576" i="85"/>
  <c r="K572" i="85"/>
  <c r="K567" i="85"/>
  <c r="K565" i="85"/>
  <c r="K563" i="85"/>
  <c r="K564" i="85"/>
  <c r="K589" i="85"/>
  <c r="K585" i="85"/>
  <c r="K581" i="85"/>
  <c r="K577" i="85"/>
  <c r="K573" i="85"/>
  <c r="K568" i="85"/>
  <c r="K591" i="85"/>
  <c r="K579" i="85"/>
  <c r="K587" i="85"/>
  <c r="K571" i="85"/>
  <c r="K590" i="85"/>
  <c r="K586" i="85"/>
  <c r="K582" i="85"/>
  <c r="K578" i="85"/>
  <c r="K574" i="85"/>
  <c r="K569" i="85"/>
  <c r="K575" i="85"/>
  <c r="K583" i="85"/>
  <c r="K570" i="85"/>
  <c r="K913" i="84"/>
  <c r="K898" i="84"/>
  <c r="K897" i="84"/>
  <c r="K896" i="84"/>
  <c r="K895" i="84"/>
  <c r="K899" i="84"/>
  <c r="K893" i="84"/>
  <c r="K900" i="84"/>
  <c r="L629" i="84"/>
  <c r="K814" i="84"/>
  <c r="K592" i="84"/>
  <c r="K591" i="84"/>
  <c r="K590" i="84"/>
  <c r="K589" i="84"/>
  <c r="K588" i="84"/>
  <c r="K587" i="84"/>
  <c r="K586" i="84"/>
  <c r="K585" i="84"/>
  <c r="K584" i="84"/>
  <c r="K583" i="84"/>
  <c r="K582" i="84"/>
  <c r="K581" i="84"/>
  <c r="K580" i="84"/>
  <c r="K579" i="84"/>
  <c r="K578" i="84"/>
  <c r="K577" i="84"/>
  <c r="K576" i="84"/>
  <c r="K575" i="84"/>
  <c r="K574" i="84"/>
  <c r="K573" i="84"/>
  <c r="K572" i="84"/>
  <c r="K571" i="84"/>
  <c r="K569" i="84"/>
  <c r="K568" i="84"/>
  <c r="K567" i="84"/>
  <c r="K565" i="84"/>
  <c r="K563" i="84"/>
  <c r="K564" i="84"/>
  <c r="K570" i="84"/>
  <c r="K897" i="81"/>
  <c r="K896" i="81"/>
  <c r="K895" i="81"/>
  <c r="K893" i="81"/>
  <c r="K898" i="81"/>
  <c r="K900" i="81"/>
  <c r="K899" i="81"/>
  <c r="L375" i="81"/>
  <c r="K592" i="81"/>
  <c r="K591" i="81"/>
  <c r="K590" i="81"/>
  <c r="K589" i="81"/>
  <c r="K588" i="81"/>
  <c r="K587" i="81"/>
  <c r="K586" i="81"/>
  <c r="K585" i="81"/>
  <c r="K584" i="81"/>
  <c r="K583" i="81"/>
  <c r="K582" i="81"/>
  <c r="K581" i="81"/>
  <c r="K580" i="81"/>
  <c r="K579" i="81"/>
  <c r="K578" i="81"/>
  <c r="K577" i="81"/>
  <c r="K576" i="81"/>
  <c r="K575" i="81"/>
  <c r="K574" i="81"/>
  <c r="K573" i="81"/>
  <c r="K572" i="81"/>
  <c r="K571" i="81"/>
  <c r="K569" i="81"/>
  <c r="K568" i="81"/>
  <c r="K567" i="81"/>
  <c r="K565" i="81"/>
  <c r="K564" i="81"/>
  <c r="K563" i="81"/>
  <c r="K570" i="81"/>
  <c r="L629" i="81"/>
  <c r="K814" i="81"/>
  <c r="I961" i="79"/>
  <c r="K136" i="80" s="1"/>
  <c r="K138" i="80" s="1"/>
  <c r="K913" i="73"/>
  <c r="K823" i="73"/>
  <c r="J895" i="73"/>
  <c r="J893" i="73"/>
  <c r="J900" i="73"/>
  <c r="J899" i="73"/>
  <c r="J898" i="73"/>
  <c r="J897" i="73"/>
  <c r="J896" i="73"/>
  <c r="L541" i="81"/>
  <c r="M541" i="81" s="1"/>
  <c r="N541" i="81" s="1"/>
  <c r="O541" i="81" s="1"/>
  <c r="H463" i="85"/>
  <c r="M538" i="87"/>
  <c r="N538" i="87" s="1"/>
  <c r="O538" i="87" s="1"/>
  <c r="L553" i="84"/>
  <c r="M553" i="84" s="1"/>
  <c r="N553" i="84" s="1"/>
  <c r="O553" i="84" s="1"/>
  <c r="K559" i="81"/>
  <c r="L559" i="81" s="1"/>
  <c r="M559" i="81" s="1"/>
  <c r="F717" i="73"/>
  <c r="D907" i="81"/>
  <c r="E28" i="81" s="1"/>
  <c r="G611" i="73"/>
  <c r="G756" i="73" s="1"/>
  <c r="K532" i="83"/>
  <c r="L532" i="83" s="1"/>
  <c r="M532" i="83" s="1"/>
  <c r="N532" i="83" s="1"/>
  <c r="J962" i="79"/>
  <c r="Q6" i="88"/>
  <c r="P22" i="88"/>
  <c r="Q22" i="88" s="1"/>
  <c r="J557" i="82"/>
  <c r="K557" i="82" s="1"/>
  <c r="K549" i="83"/>
  <c r="L549" i="83" s="1"/>
  <c r="M559" i="86"/>
  <c r="N559" i="86" s="1"/>
  <c r="O559" i="86" s="1"/>
  <c r="P559" i="86" s="1"/>
  <c r="G607" i="73"/>
  <c r="G752" i="73" s="1"/>
  <c r="L539" i="85"/>
  <c r="M539" i="85" s="1"/>
  <c r="N539" i="85" s="1"/>
  <c r="L554" i="85"/>
  <c r="M554" i="85" s="1"/>
  <c r="L554" i="83"/>
  <c r="M554" i="83" s="1"/>
  <c r="N554" i="83" s="1"/>
  <c r="M537" i="83"/>
  <c r="N537" i="83" s="1"/>
  <c r="L544" i="81"/>
  <c r="M544" i="81" s="1"/>
  <c r="N544" i="81" s="1"/>
  <c r="O544" i="81" s="1"/>
  <c r="P544" i="81" s="1"/>
  <c r="Q544" i="81" s="1"/>
  <c r="R544" i="81" s="1"/>
  <c r="S544" i="81" s="1"/>
  <c r="L556" i="87"/>
  <c r="M556" i="87" s="1"/>
  <c r="N556" i="87" s="1"/>
  <c r="J552" i="82"/>
  <c r="K552" i="82" s="1"/>
  <c r="P532" i="82"/>
  <c r="Q532" i="82" s="1"/>
  <c r="R532" i="82" s="1"/>
  <c r="S532" i="82" s="1"/>
  <c r="T532" i="82" s="1"/>
  <c r="U532" i="82" s="1"/>
  <c r="V532" i="82" s="1"/>
  <c r="W532" i="82" s="1"/>
  <c r="X532" i="82" s="1"/>
  <c r="K547" i="87"/>
  <c r="L547" i="87" s="1"/>
  <c r="M547" i="87" s="1"/>
  <c r="H544" i="73"/>
  <c r="K538" i="82"/>
  <c r="L538" i="82" s="1"/>
  <c r="J548" i="87"/>
  <c r="K548" i="87" s="1"/>
  <c r="L548" i="87" s="1"/>
  <c r="M548" i="87" s="1"/>
  <c r="L556" i="84"/>
  <c r="K550" i="83"/>
  <c r="L550" i="83" s="1"/>
  <c r="M550" i="83" s="1"/>
  <c r="J537" i="82"/>
  <c r="K537" i="82" s="1"/>
  <c r="L537" i="82" s="1"/>
  <c r="K540" i="87"/>
  <c r="L540" i="87" s="1"/>
  <c r="M540" i="87" s="1"/>
  <c r="L548" i="73"/>
  <c r="M548" i="73" s="1"/>
  <c r="K554" i="81"/>
  <c r="L554" i="81" s="1"/>
  <c r="K550" i="87"/>
  <c r="K543" i="82"/>
  <c r="L543" i="82" s="1"/>
  <c r="M546" i="82"/>
  <c r="N546" i="82" s="1"/>
  <c r="G608" i="73"/>
  <c r="G753" i="73" s="1"/>
  <c r="K554" i="82"/>
  <c r="L554" i="82" s="1"/>
  <c r="I557" i="73"/>
  <c r="J557" i="73" s="1"/>
  <c r="M551" i="82"/>
  <c r="N551" i="82" s="1"/>
  <c r="O551" i="82" s="1"/>
  <c r="I560" i="73"/>
  <c r="J560" i="73" s="1"/>
  <c r="M554" i="84"/>
  <c r="N554" i="84" s="1"/>
  <c r="O554" i="84" s="1"/>
  <c r="P554" i="84" s="1"/>
  <c r="Q554" i="84" s="1"/>
  <c r="R554" i="84" s="1"/>
  <c r="S554" i="84" s="1"/>
  <c r="T554" i="84" s="1"/>
  <c r="U554" i="84" s="1"/>
  <c r="V554" i="84" s="1"/>
  <c r="W554" i="84" s="1"/>
  <c r="X554" i="84" s="1"/>
  <c r="Y554" i="84" s="1"/>
  <c r="Z554" i="84" s="1"/>
  <c r="AA554" i="84" s="1"/>
  <c r="AB554" i="84" s="1"/>
  <c r="J560" i="87"/>
  <c r="K560" i="87" s="1"/>
  <c r="L532" i="81"/>
  <c r="J534" i="81"/>
  <c r="M554" i="87"/>
  <c r="N554" i="87" s="1"/>
  <c r="M557" i="85"/>
  <c r="N557" i="85" s="1"/>
  <c r="O557" i="85" s="1"/>
  <c r="P557" i="85" s="1"/>
  <c r="Q557" i="85" s="1"/>
  <c r="R557" i="85" s="1"/>
  <c r="S557" i="85" s="1"/>
  <c r="T557" i="85" s="1"/>
  <c r="U557" i="85" s="1"/>
  <c r="V557" i="85" s="1"/>
  <c r="W557" i="85" s="1"/>
  <c r="X557" i="85" s="1"/>
  <c r="Y557" i="85" s="1"/>
  <c r="Z557" i="85" s="1"/>
  <c r="AA557" i="85" s="1"/>
  <c r="AB557" i="85" s="1"/>
  <c r="K549" i="84"/>
  <c r="L549" i="84" s="1"/>
  <c r="J554" i="73"/>
  <c r="M539" i="82"/>
  <c r="N539" i="82" s="1"/>
  <c r="K539" i="86"/>
  <c r="J556" i="82"/>
  <c r="J545" i="81"/>
  <c r="L545" i="86"/>
  <c r="M545" i="86" s="1"/>
  <c r="J558" i="84"/>
  <c r="K558" i="84" s="1"/>
  <c r="H477" i="84"/>
  <c r="K548" i="85"/>
  <c r="L548" i="85" s="1"/>
  <c r="I532" i="87"/>
  <c r="J532" i="87" s="1"/>
  <c r="J559" i="82"/>
  <c r="N550" i="81"/>
  <c r="I549" i="85"/>
  <c r="M537" i="86"/>
  <c r="N537" i="86" s="1"/>
  <c r="I544" i="87"/>
  <c r="J544" i="87" s="1"/>
  <c r="J536" i="83"/>
  <c r="K536" i="83" s="1"/>
  <c r="K554" i="73"/>
  <c r="L554" i="73" s="1"/>
  <c r="M554" i="73" s="1"/>
  <c r="N554" i="73" s="1"/>
  <c r="O554" i="73" s="1"/>
  <c r="P554" i="73" s="1"/>
  <c r="Q554" i="73" s="1"/>
  <c r="R554" i="73" s="1"/>
  <c r="S554" i="73" s="1"/>
  <c r="T554" i="73" s="1"/>
  <c r="U554" i="73" s="1"/>
  <c r="V554" i="73" s="1"/>
  <c r="W554" i="73" s="1"/>
  <c r="X554" i="73" s="1"/>
  <c r="Y554" i="73" s="1"/>
  <c r="Z554" i="73" s="1"/>
  <c r="AA554" i="73" s="1"/>
  <c r="AB554" i="73" s="1"/>
  <c r="J558" i="73"/>
  <c r="K558" i="73" s="1"/>
  <c r="K542" i="82"/>
  <c r="L542" i="82" s="1"/>
  <c r="M542" i="82" s="1"/>
  <c r="K537" i="73"/>
  <c r="L537" i="73" s="1"/>
  <c r="J546" i="81"/>
  <c r="K546" i="81" s="1"/>
  <c r="K542" i="86"/>
  <c r="J543" i="87"/>
  <c r="K543" i="87" s="1"/>
  <c r="K561" i="82"/>
  <c r="L561" i="82" s="1"/>
  <c r="M561" i="82" s="1"/>
  <c r="N561" i="82" s="1"/>
  <c r="L545" i="85"/>
  <c r="K547" i="82"/>
  <c r="L547" i="82" s="1"/>
  <c r="M547" i="82" s="1"/>
  <c r="K534" i="84"/>
  <c r="L534" i="84" s="1"/>
  <c r="O558" i="85"/>
  <c r="P558" i="85" s="1"/>
  <c r="Q558" i="85" s="1"/>
  <c r="R558" i="85" s="1"/>
  <c r="L548" i="81"/>
  <c r="M548" i="81" s="1"/>
  <c r="J553" i="85"/>
  <c r="J548" i="84"/>
  <c r="K548" i="84" s="1"/>
  <c r="I536" i="81"/>
  <c r="J536" i="81" s="1"/>
  <c r="M543" i="86"/>
  <c r="N543" i="86" s="1"/>
  <c r="K534" i="86"/>
  <c r="L552" i="85"/>
  <c r="M552" i="85" s="1"/>
  <c r="N552" i="85" s="1"/>
  <c r="M555" i="82"/>
  <c r="I533" i="82"/>
  <c r="K552" i="86"/>
  <c r="L552" i="86" s="1"/>
  <c r="J546" i="87"/>
  <c r="K546" i="87" s="1"/>
  <c r="L546" i="87" s="1"/>
  <c r="L540" i="81"/>
  <c r="M540" i="81" s="1"/>
  <c r="N540" i="81" s="1"/>
  <c r="L541" i="85"/>
  <c r="L557" i="83"/>
  <c r="M557" i="83" s="1"/>
  <c r="M543" i="85"/>
  <c r="N543" i="85" s="1"/>
  <c r="J538" i="81"/>
  <c r="I544" i="86"/>
  <c r="J544" i="86" s="1"/>
  <c r="J544" i="83"/>
  <c r="I551" i="86"/>
  <c r="I560" i="81"/>
  <c r="N548" i="82"/>
  <c r="O548" i="82" s="1"/>
  <c r="P548" i="82" s="1"/>
  <c r="Q548" i="82" s="1"/>
  <c r="R548" i="82" s="1"/>
  <c r="S548" i="82" s="1"/>
  <c r="I540" i="83"/>
  <c r="J558" i="82"/>
  <c r="K558" i="82" s="1"/>
  <c r="K555" i="85"/>
  <c r="L555" i="85" s="1"/>
  <c r="M555" i="85" s="1"/>
  <c r="N555" i="85" s="1"/>
  <c r="O555" i="85" s="1"/>
  <c r="P555" i="85" s="1"/>
  <c r="Q555" i="85" s="1"/>
  <c r="R555" i="85" s="1"/>
  <c r="S555" i="85" s="1"/>
  <c r="T555" i="85" s="1"/>
  <c r="U555" i="85" s="1"/>
  <c r="V555" i="85" s="1"/>
  <c r="W555" i="85" s="1"/>
  <c r="X555" i="85" s="1"/>
  <c r="Y555" i="85" s="1"/>
  <c r="Z555" i="85" s="1"/>
  <c r="AA555" i="85" s="1"/>
  <c r="AB555" i="85" s="1"/>
  <c r="K542" i="85"/>
  <c r="M560" i="83"/>
  <c r="J553" i="83"/>
  <c r="K553" i="83" s="1"/>
  <c r="L553" i="83" s="1"/>
  <c r="J544" i="84"/>
  <c r="I546" i="73"/>
  <c r="I557" i="86"/>
  <c r="J534" i="85"/>
  <c r="K534" i="85" s="1"/>
  <c r="L538" i="86"/>
  <c r="M538" i="86" s="1"/>
  <c r="L535" i="83"/>
  <c r="M535" i="83" s="1"/>
  <c r="K550" i="84"/>
  <c r="L546" i="85"/>
  <c r="M546" i="85" s="1"/>
  <c r="J537" i="87"/>
  <c r="K537" i="87" s="1"/>
  <c r="I540" i="84"/>
  <c r="J540" i="84" s="1"/>
  <c r="K540" i="84" s="1"/>
  <c r="J561" i="73"/>
  <c r="K561" i="73" s="1"/>
  <c r="L561" i="73" s="1"/>
  <c r="K550" i="82"/>
  <c r="L550" i="82" s="1"/>
  <c r="M550" i="82" s="1"/>
  <c r="H477" i="83"/>
  <c r="K538" i="85"/>
  <c r="L550" i="86"/>
  <c r="M550" i="86" s="1"/>
  <c r="N550" i="86" s="1"/>
  <c r="K540" i="86"/>
  <c r="I561" i="84"/>
  <c r="J561" i="84" s="1"/>
  <c r="L539" i="87"/>
  <c r="J552" i="84"/>
  <c r="H547" i="73"/>
  <c r="G609" i="73"/>
  <c r="G754" i="73" s="1"/>
  <c r="I532" i="85"/>
  <c r="J547" i="81"/>
  <c r="K547" i="81" s="1"/>
  <c r="J535" i="87"/>
  <c r="I558" i="81"/>
  <c r="J558" i="81" s="1"/>
  <c r="K551" i="84"/>
  <c r="J558" i="87"/>
  <c r="K558" i="87" s="1"/>
  <c r="I540" i="82"/>
  <c r="M555" i="86"/>
  <c r="N555" i="86" s="1"/>
  <c r="J557" i="87"/>
  <c r="K557" i="87" s="1"/>
  <c r="L552" i="81"/>
  <c r="M552" i="81" s="1"/>
  <c r="I556" i="73"/>
  <c r="J556" i="73" s="1"/>
  <c r="J552" i="87"/>
  <c r="K534" i="87"/>
  <c r="J538" i="84"/>
  <c r="K538" i="84" s="1"/>
  <c r="M547" i="84"/>
  <c r="K550" i="85"/>
  <c r="L550" i="85" s="1"/>
  <c r="I532" i="84"/>
  <c r="N549" i="82"/>
  <c r="O549" i="82" s="1"/>
  <c r="L542" i="87"/>
  <c r="M542" i="87" s="1"/>
  <c r="N542" i="87" s="1"/>
  <c r="O542" i="87" s="1"/>
  <c r="P542" i="87" s="1"/>
  <c r="Q542" i="87" s="1"/>
  <c r="R542" i="87" s="1"/>
  <c r="S542" i="87" s="1"/>
  <c r="T542" i="87" s="1"/>
  <c r="U542" i="87" s="1"/>
  <c r="V542" i="87" s="1"/>
  <c r="W542" i="87" s="1"/>
  <c r="X542" i="87" s="1"/>
  <c r="Y542" i="87" s="1"/>
  <c r="Z542" i="87" s="1"/>
  <c r="AA542" i="87" s="1"/>
  <c r="AB542" i="87" s="1"/>
  <c r="L541" i="87"/>
  <c r="M541" i="87" s="1"/>
  <c r="K533" i="81"/>
  <c r="J560" i="82"/>
  <c r="M559" i="87"/>
  <c r="N559" i="87" s="1"/>
  <c r="J536" i="86"/>
  <c r="L561" i="85"/>
  <c r="N555" i="84"/>
  <c r="O555" i="84" s="1"/>
  <c r="L543" i="81"/>
  <c r="M543" i="81" s="1"/>
  <c r="L536" i="84"/>
  <c r="J561" i="83"/>
  <c r="J561" i="86"/>
  <c r="M556" i="85"/>
  <c r="N556" i="85" s="1"/>
  <c r="O556" i="85" s="1"/>
  <c r="P556" i="85" s="1"/>
  <c r="Q556" i="85" s="1"/>
  <c r="R556" i="85" s="1"/>
  <c r="S556" i="85" s="1"/>
  <c r="T556" i="85" s="1"/>
  <c r="U556" i="85" s="1"/>
  <c r="V556" i="85" s="1"/>
  <c r="W556" i="85" s="1"/>
  <c r="X556" i="85" s="1"/>
  <c r="Y556" i="85" s="1"/>
  <c r="Z556" i="85" s="1"/>
  <c r="AA556" i="85" s="1"/>
  <c r="AB556" i="85" s="1"/>
  <c r="J536" i="73"/>
  <c r="K536" i="73" s="1"/>
  <c r="L536" i="73" s="1"/>
  <c r="L560" i="84"/>
  <c r="J546" i="86"/>
  <c r="K546" i="86" s="1"/>
  <c r="J535" i="84"/>
  <c r="H539" i="73"/>
  <c r="I539" i="73" s="1"/>
  <c r="J533" i="84"/>
  <c r="K533" i="84" s="1"/>
  <c r="L533" i="84" s="1"/>
  <c r="M533" i="84" s="1"/>
  <c r="K549" i="81"/>
  <c r="L549" i="81" s="1"/>
  <c r="M549" i="81" s="1"/>
  <c r="N549" i="81" s="1"/>
  <c r="O549" i="81" s="1"/>
  <c r="P549" i="81" s="1"/>
  <c r="Q549" i="81" s="1"/>
  <c r="I536" i="87"/>
  <c r="J560" i="86"/>
  <c r="K551" i="81"/>
  <c r="I541" i="73"/>
  <c r="J541" i="73" s="1"/>
  <c r="L537" i="85"/>
  <c r="K557" i="81"/>
  <c r="K551" i="83"/>
  <c r="J535" i="73"/>
  <c r="K535" i="73" s="1"/>
  <c r="L559" i="83"/>
  <c r="M559" i="83" s="1"/>
  <c r="J535" i="85"/>
  <c r="K561" i="87"/>
  <c r="L561" i="87" s="1"/>
  <c r="J533" i="87"/>
  <c r="P544" i="82"/>
  <c r="Q544" i="82" s="1"/>
  <c r="R544" i="82" s="1"/>
  <c r="I536" i="82"/>
  <c r="J536" i="82" s="1"/>
  <c r="L543" i="73"/>
  <c r="L553" i="81"/>
  <c r="H550" i="73"/>
  <c r="K559" i="85"/>
  <c r="L559" i="85" s="1"/>
  <c r="I533" i="86"/>
  <c r="J533" i="86" s="1"/>
  <c r="L541" i="86"/>
  <c r="J551" i="73"/>
  <c r="L538" i="83"/>
  <c r="M538" i="83" s="1"/>
  <c r="N538" i="83" s="1"/>
  <c r="J542" i="83"/>
  <c r="L557" i="84"/>
  <c r="I541" i="83"/>
  <c r="K555" i="87"/>
  <c r="K554" i="86"/>
  <c r="L554" i="86" s="1"/>
  <c r="M552" i="83"/>
  <c r="J553" i="73"/>
  <c r="K534" i="83"/>
  <c r="L547" i="85"/>
  <c r="M547" i="85" s="1"/>
  <c r="J539" i="84"/>
  <c r="K539" i="84" s="1"/>
  <c r="J543" i="83"/>
  <c r="K543" i="83" s="1"/>
  <c r="I533" i="73"/>
  <c r="I532" i="86"/>
  <c r="J556" i="86"/>
  <c r="K556" i="86" s="1"/>
  <c r="L556" i="86" s="1"/>
  <c r="J533" i="83"/>
  <c r="K533" i="83" s="1"/>
  <c r="L533" i="83" s="1"/>
  <c r="I546" i="84"/>
  <c r="O551" i="87"/>
  <c r="K545" i="84"/>
  <c r="L545" i="84" s="1"/>
  <c r="M556" i="83"/>
  <c r="J535" i="82"/>
  <c r="K553" i="82"/>
  <c r="J551" i="85"/>
  <c r="K551" i="85" s="1"/>
  <c r="L555" i="83"/>
  <c r="I539" i="83"/>
  <c r="J539" i="83" s="1"/>
  <c r="J558" i="83"/>
  <c r="H540" i="73"/>
  <c r="J542" i="81"/>
  <c r="K542" i="81" s="1"/>
  <c r="H552" i="73"/>
  <c r="I552" i="73" s="1"/>
  <c r="M548" i="86"/>
  <c r="N548" i="86" s="1"/>
  <c r="O548" i="86" s="1"/>
  <c r="J556" i="81"/>
  <c r="I541" i="84"/>
  <c r="J541" i="84" s="1"/>
  <c r="J553" i="86"/>
  <c r="K553" i="86" s="1"/>
  <c r="I537" i="81"/>
  <c r="J537" i="81" s="1"/>
  <c r="I553" i="87"/>
  <c r="J553" i="87" s="1"/>
  <c r="L558" i="86"/>
  <c r="M558" i="86" s="1"/>
  <c r="I549" i="86"/>
  <c r="J549" i="86" s="1"/>
  <c r="K549" i="86" s="1"/>
  <c r="J561" i="81"/>
  <c r="K561" i="81" s="1"/>
  <c r="L561" i="81" s="1"/>
  <c r="K559" i="84"/>
  <c r="L559" i="84" s="1"/>
  <c r="M559" i="84" s="1"/>
  <c r="K542" i="84"/>
  <c r="L542" i="84" s="1"/>
  <c r="I555" i="73"/>
  <c r="J555" i="73" s="1"/>
  <c r="J555" i="81"/>
  <c r="H545" i="73"/>
  <c r="I547" i="86"/>
  <c r="J547" i="86" s="1"/>
  <c r="J559" i="73"/>
  <c r="I549" i="73"/>
  <c r="G727" i="82"/>
  <c r="F689" i="83"/>
  <c r="Y1507" i="89"/>
  <c r="G459" i="81"/>
  <c r="H490" i="81" s="1"/>
  <c r="Y1521" i="89"/>
  <c r="Y1525" i="89"/>
  <c r="F694" i="86"/>
  <c r="B135" i="73"/>
  <c r="Y1519" i="89"/>
  <c r="Y1526" i="89"/>
  <c r="Y1517" i="89"/>
  <c r="K834" i="81"/>
  <c r="Y1502" i="89"/>
  <c r="Y1515" i="89"/>
  <c r="F691" i="86"/>
  <c r="F679" i="84"/>
  <c r="F698" i="86"/>
  <c r="J926" i="73"/>
  <c r="J961" i="73"/>
  <c r="J948" i="73"/>
  <c r="F678" i="86"/>
  <c r="J947" i="73"/>
  <c r="J935" i="73"/>
  <c r="Y1516" i="89"/>
  <c r="Y1503" i="89"/>
  <c r="J941" i="73"/>
  <c r="F688" i="81"/>
  <c r="F690" i="86"/>
  <c r="G452" i="81"/>
  <c r="H483" i="81" s="1"/>
  <c r="H452" i="81" s="1"/>
  <c r="Y1511" i="89"/>
  <c r="Y1504" i="89"/>
  <c r="Y1520" i="89"/>
  <c r="Y1523" i="89"/>
  <c r="W1603" i="89"/>
  <c r="K375" i="73"/>
  <c r="F718" i="81"/>
  <c r="F698" i="85"/>
  <c r="F729" i="85"/>
  <c r="F696" i="85"/>
  <c r="Y1527" i="89"/>
  <c r="Y1501" i="89"/>
  <c r="Y1524" i="89"/>
  <c r="Y1513" i="89"/>
  <c r="Y1514" i="89"/>
  <c r="Y1510" i="89"/>
  <c r="Y1505" i="89"/>
  <c r="Y1522" i="89"/>
  <c r="Y1506" i="89"/>
  <c r="Y1508" i="89"/>
  <c r="Y1499" i="89"/>
  <c r="Y1498" i="89"/>
  <c r="T22" i="88"/>
  <c r="D899" i="79"/>
  <c r="F145" i="88" s="1"/>
  <c r="D893" i="79"/>
  <c r="D890" i="73"/>
  <c r="D906" i="73" s="1"/>
  <c r="J136" i="80"/>
  <c r="J138" i="80" s="1"/>
  <c r="X1600" i="89"/>
  <c r="G729" i="81"/>
  <c r="F733" i="73"/>
  <c r="X1495" i="89"/>
  <c r="X1566" i="89" s="1"/>
  <c r="X1588" i="89" s="1"/>
  <c r="O486" i="89"/>
  <c r="F695" i="84"/>
  <c r="Y1591" i="89"/>
  <c r="Y1596" i="89"/>
  <c r="Y1595" i="89"/>
  <c r="Y1593" i="89"/>
  <c r="Y1598" i="89"/>
  <c r="Y1594" i="89"/>
  <c r="Y1597" i="89"/>
  <c r="Y1592" i="89"/>
  <c r="AA1426" i="89"/>
  <c r="Z1493" i="89"/>
  <c r="AA1404" i="89"/>
  <c r="Z1471" i="89"/>
  <c r="AA1408" i="89"/>
  <c r="Z1475" i="89"/>
  <c r="AA1399" i="89"/>
  <c r="Z1466" i="89"/>
  <c r="Z1389" i="89"/>
  <c r="Z1500" i="89" s="1"/>
  <c r="AA1390" i="89"/>
  <c r="AA1427" i="89"/>
  <c r="Z1494" i="89"/>
  <c r="AA1403" i="89"/>
  <c r="Z1470" i="89"/>
  <c r="X1462" i="89"/>
  <c r="Y1461" i="89"/>
  <c r="Y1460" i="89"/>
  <c r="Y1459" i="89"/>
  <c r="Y1458" i="89"/>
  <c r="Y1457" i="89"/>
  <c r="Y1456" i="89"/>
  <c r="Y1455" i="89"/>
  <c r="Y1454" i="89"/>
  <c r="Y1453" i="89"/>
  <c r="Y1452" i="89"/>
  <c r="Y1451" i="89"/>
  <c r="Y1449" i="89"/>
  <c r="Y1447" i="89"/>
  <c r="Y1445" i="89"/>
  <c r="Y1443" i="89"/>
  <c r="Y1441" i="89"/>
  <c r="Y1439" i="89"/>
  <c r="Y1437" i="89"/>
  <c r="Y1436" i="89"/>
  <c r="Y1434" i="89"/>
  <c r="Y1432" i="89"/>
  <c r="Y1450" i="89"/>
  <c r="Y1448" i="89"/>
  <c r="Y1446" i="89"/>
  <c r="Y1444" i="89"/>
  <c r="Y1442" i="89"/>
  <c r="Y1440" i="89"/>
  <c r="Y1438" i="89"/>
  <c r="Y1435" i="89"/>
  <c r="Y1433" i="89"/>
  <c r="AA1401" i="89"/>
  <c r="Z1468" i="89"/>
  <c r="AA1411" i="89"/>
  <c r="Z1511" i="89"/>
  <c r="Z1478" i="89"/>
  <c r="AA1417" i="89"/>
  <c r="Z1484" i="89"/>
  <c r="AA1421" i="89"/>
  <c r="Z1488" i="89"/>
  <c r="Z1418" i="89"/>
  <c r="Y1518" i="89"/>
  <c r="Y1485" i="89"/>
  <c r="X1528" i="89"/>
  <c r="AA1420" i="89"/>
  <c r="Z1487" i="89"/>
  <c r="AA1419" i="89"/>
  <c r="Z1486" i="89"/>
  <c r="AA1402" i="89"/>
  <c r="Z1469" i="89"/>
  <c r="AA1424" i="89"/>
  <c r="Z1491" i="89"/>
  <c r="AA1416" i="89"/>
  <c r="Z1483" i="89"/>
  <c r="AA1425" i="89"/>
  <c r="Z1525" i="89"/>
  <c r="Z1492" i="89"/>
  <c r="AA1398" i="89"/>
  <c r="Z1465" i="89"/>
  <c r="AA1422" i="89"/>
  <c r="Z1489" i="89"/>
  <c r="AA1410" i="89"/>
  <c r="Z1477" i="89"/>
  <c r="Z1412" i="89"/>
  <c r="Y1479" i="89"/>
  <c r="Y1512" i="89"/>
  <c r="AA1400" i="89"/>
  <c r="Z1467" i="89"/>
  <c r="AA1414" i="89"/>
  <c r="Z1481" i="89"/>
  <c r="AA1407" i="89"/>
  <c r="Z1474" i="89"/>
  <c r="AA1415" i="89"/>
  <c r="Z1482" i="89"/>
  <c r="AA1423" i="89"/>
  <c r="Z1523" i="89"/>
  <c r="Z1490" i="89"/>
  <c r="AA1406" i="89"/>
  <c r="Z1506" i="89"/>
  <c r="Z1473" i="89"/>
  <c r="Z1409" i="89"/>
  <c r="Y1509" i="89"/>
  <c r="Y1476" i="89"/>
  <c r="AA1405" i="89"/>
  <c r="Z1472" i="89"/>
  <c r="AA1413" i="89"/>
  <c r="Z1480" i="89"/>
  <c r="Z1513" i="89"/>
  <c r="N728" i="89"/>
  <c r="N683" i="89"/>
  <c r="F685" i="86"/>
  <c r="N458" i="89"/>
  <c r="O489" i="89" s="1"/>
  <c r="N733" i="89"/>
  <c r="M691" i="89"/>
  <c r="M724" i="89"/>
  <c r="O498" i="89"/>
  <c r="O622" i="89" s="1"/>
  <c r="O767" i="89" s="1"/>
  <c r="F676" i="83"/>
  <c r="N496" i="89"/>
  <c r="N620" i="89" s="1"/>
  <c r="N765" i="89" s="1"/>
  <c r="Q480" i="89"/>
  <c r="F724" i="82"/>
  <c r="F691" i="82"/>
  <c r="N485" i="89"/>
  <c r="N609" i="89" s="1"/>
  <c r="N754" i="89" s="1"/>
  <c r="M730" i="89"/>
  <c r="N487" i="89"/>
  <c r="N611" i="89" s="1"/>
  <c r="N756" i="89" s="1"/>
  <c r="M466" i="89"/>
  <c r="N676" i="89"/>
  <c r="N709" i="89"/>
  <c r="O598" i="89"/>
  <c r="O743" i="89" s="1"/>
  <c r="O443" i="89"/>
  <c r="W962" i="89"/>
  <c r="W948" i="89"/>
  <c r="W947" i="89"/>
  <c r="W935" i="89"/>
  <c r="W926" i="89"/>
  <c r="W941" i="89"/>
  <c r="X927" i="89"/>
  <c r="W961" i="89"/>
  <c r="V963" i="89"/>
  <c r="L699" i="89"/>
  <c r="L732" i="89"/>
  <c r="D907" i="85"/>
  <c r="E28" i="85" s="1"/>
  <c r="I940" i="89"/>
  <c r="I953" i="89" s="1"/>
  <c r="I954" i="89" s="1"/>
  <c r="M714" i="89"/>
  <c r="O483" i="89"/>
  <c r="N674" i="89"/>
  <c r="N464" i="89"/>
  <c r="O499" i="89"/>
  <c r="Q618" i="89"/>
  <c r="Q763" i="89" s="1"/>
  <c r="Q463" i="89"/>
  <c r="N459" i="89"/>
  <c r="O490" i="89" s="1"/>
  <c r="M686" i="89"/>
  <c r="M719" i="89"/>
  <c r="O441" i="89"/>
  <c r="N714" i="89"/>
  <c r="N453" i="89"/>
  <c r="O479" i="89"/>
  <c r="O603" i="89" s="1"/>
  <c r="O748" i="89" s="1"/>
  <c r="O476" i="89"/>
  <c r="N492" i="89"/>
  <c r="N616" i="89" s="1"/>
  <c r="N761" i="89" s="1"/>
  <c r="N460" i="89"/>
  <c r="M693" i="89"/>
  <c r="M726" i="89"/>
  <c r="M673" i="89"/>
  <c r="T470" i="89"/>
  <c r="T439" i="89" s="1"/>
  <c r="V945" i="89"/>
  <c r="V946" i="89"/>
  <c r="V949" i="89" s="1"/>
  <c r="W944" i="89" s="1"/>
  <c r="P447" i="89"/>
  <c r="M687" i="89"/>
  <c r="M720" i="89"/>
  <c r="R594" i="89"/>
  <c r="R705" i="89" s="1"/>
  <c r="M488" i="89"/>
  <c r="M612" i="89" s="1"/>
  <c r="M757" i="89" s="1"/>
  <c r="Q705" i="89"/>
  <c r="N677" i="89"/>
  <c r="N710" i="89"/>
  <c r="B150" i="89"/>
  <c r="B364" i="89"/>
  <c r="B397" i="89" s="1"/>
  <c r="B428" i="89" s="1"/>
  <c r="B459" i="89" s="1"/>
  <c r="P493" i="89"/>
  <c r="P617" i="89" s="1"/>
  <c r="P762" i="89" s="1"/>
  <c r="N595" i="89"/>
  <c r="N673" i="89" s="1"/>
  <c r="M679" i="89"/>
  <c r="M712" i="89"/>
  <c r="M482" i="89"/>
  <c r="M606" i="89" s="1"/>
  <c r="M751" i="89" s="1"/>
  <c r="M692" i="89"/>
  <c r="M725" i="89"/>
  <c r="O450" i="89"/>
  <c r="P471" i="89"/>
  <c r="O444" i="89"/>
  <c r="Q739" i="89"/>
  <c r="N446" i="89"/>
  <c r="M689" i="89"/>
  <c r="M722" i="89"/>
  <c r="O680" i="89"/>
  <c r="O713" i="89"/>
  <c r="M740" i="89"/>
  <c r="K936" i="89"/>
  <c r="L932" i="89" s="1"/>
  <c r="G443" i="83"/>
  <c r="H474" i="83" s="1"/>
  <c r="H598" i="83" s="1"/>
  <c r="H743" i="83" s="1"/>
  <c r="G725" i="85"/>
  <c r="F725" i="73"/>
  <c r="F697" i="85"/>
  <c r="F725" i="82"/>
  <c r="F723" i="82"/>
  <c r="G465" i="82"/>
  <c r="H496" i="82" s="1"/>
  <c r="H465" i="82" s="1"/>
  <c r="F721" i="82"/>
  <c r="G486" i="82"/>
  <c r="G610" i="82" s="1"/>
  <c r="G755" i="82" s="1"/>
  <c r="G453" i="73"/>
  <c r="H484" i="73" s="1"/>
  <c r="F682" i="82"/>
  <c r="G488" i="82"/>
  <c r="G612" i="82" s="1"/>
  <c r="G757" i="82" s="1"/>
  <c r="F687" i="85"/>
  <c r="F680" i="81"/>
  <c r="G499" i="81"/>
  <c r="G499" i="82"/>
  <c r="H494" i="83"/>
  <c r="G475" i="82"/>
  <c r="F693" i="83"/>
  <c r="F679" i="86"/>
  <c r="G728" i="81"/>
  <c r="G466" i="85"/>
  <c r="G699" i="85" s="1"/>
  <c r="G480" i="86"/>
  <c r="F729" i="83"/>
  <c r="F696" i="83"/>
  <c r="F700" i="83"/>
  <c r="G494" i="86"/>
  <c r="G618" i="86" s="1"/>
  <c r="G763" i="86" s="1"/>
  <c r="G498" i="82"/>
  <c r="F949" i="79"/>
  <c r="H459" i="82"/>
  <c r="I490" i="82" s="1"/>
  <c r="I614" i="82" s="1"/>
  <c r="I759" i="82" s="1"/>
  <c r="F608" i="82"/>
  <c r="F753" i="82" s="1"/>
  <c r="K832" i="87"/>
  <c r="G474" i="84"/>
  <c r="G598" i="84" s="1"/>
  <c r="G743" i="84" s="1"/>
  <c r="K831" i="87"/>
  <c r="G484" i="82"/>
  <c r="G608" i="82" s="1"/>
  <c r="G753" i="82" s="1"/>
  <c r="F852" i="79"/>
  <c r="H98" i="88" s="1"/>
  <c r="E852" i="79"/>
  <c r="G98" i="88" s="1"/>
  <c r="G491" i="82"/>
  <c r="G615" i="82" s="1"/>
  <c r="G760" i="82" s="1"/>
  <c r="F691" i="84"/>
  <c r="G460" i="85"/>
  <c r="H491" i="85" s="1"/>
  <c r="H615" i="85" s="1"/>
  <c r="G476" i="82"/>
  <c r="G600" i="82" s="1"/>
  <c r="G745" i="82" s="1"/>
  <c r="G499" i="85"/>
  <c r="G484" i="81"/>
  <c r="G483" i="84"/>
  <c r="G607" i="84" s="1"/>
  <c r="G752" i="84" s="1"/>
  <c r="G478" i="82"/>
  <c r="G482" i="86"/>
  <c r="G606" i="86" s="1"/>
  <c r="G751" i="86" s="1"/>
  <c r="G485" i="82"/>
  <c r="G609" i="82" s="1"/>
  <c r="G754" i="82" s="1"/>
  <c r="G482" i="81"/>
  <c r="G606" i="81" s="1"/>
  <c r="G751" i="81" s="1"/>
  <c r="G467" i="85"/>
  <c r="H498" i="85" s="1"/>
  <c r="H622" i="85" s="1"/>
  <c r="G454" i="85"/>
  <c r="H485" i="85" s="1"/>
  <c r="H609" i="85" s="1"/>
  <c r="F685" i="85"/>
  <c r="G491" i="81"/>
  <c r="G615" i="81" s="1"/>
  <c r="G760" i="81" s="1"/>
  <c r="G477" i="82"/>
  <c r="G482" i="82"/>
  <c r="H51" i="79"/>
  <c r="I51" i="79"/>
  <c r="F696" i="73"/>
  <c r="G468" i="86"/>
  <c r="H499" i="86" s="1"/>
  <c r="F693" i="84"/>
  <c r="D267" i="83"/>
  <c r="D269" i="83" s="1"/>
  <c r="C37" i="74"/>
  <c r="D37" i="74" s="1"/>
  <c r="E37" i="74" s="1"/>
  <c r="F46" i="79"/>
  <c r="J25" i="80"/>
  <c r="F686" i="84"/>
  <c r="F677" i="86"/>
  <c r="G695" i="84"/>
  <c r="G452" i="73"/>
  <c r="H483" i="73" s="1"/>
  <c r="G690" i="81"/>
  <c r="G680" i="86"/>
  <c r="G465" i="86"/>
  <c r="F722" i="84"/>
  <c r="F689" i="84"/>
  <c r="F689" i="73"/>
  <c r="G616" i="81"/>
  <c r="G761" i="81" s="1"/>
  <c r="G463" i="73"/>
  <c r="H494" i="73" s="1"/>
  <c r="G618" i="73"/>
  <c r="G763" i="73" s="1"/>
  <c r="H602" i="86"/>
  <c r="H747" i="86" s="1"/>
  <c r="H447" i="86"/>
  <c r="I478" i="86" s="1"/>
  <c r="G603" i="81"/>
  <c r="G714" i="81" s="1"/>
  <c r="F723" i="83"/>
  <c r="F730" i="73"/>
  <c r="G699" i="84"/>
  <c r="G732" i="84"/>
  <c r="F698" i="81"/>
  <c r="G724" i="82"/>
  <c r="G458" i="83"/>
  <c r="H489" i="83" s="1"/>
  <c r="G456" i="73"/>
  <c r="H487" i="73" s="1"/>
  <c r="F697" i="83"/>
  <c r="F730" i="83"/>
  <c r="F679" i="83"/>
  <c r="F712" i="83"/>
  <c r="F691" i="83"/>
  <c r="F724" i="83"/>
  <c r="G722" i="84"/>
  <c r="F690" i="81"/>
  <c r="F723" i="81"/>
  <c r="H497" i="84"/>
  <c r="H466" i="84" s="1"/>
  <c r="F698" i="84"/>
  <c r="F731" i="84"/>
  <c r="F719" i="86"/>
  <c r="F729" i="87"/>
  <c r="F714" i="83"/>
  <c r="F701" i="86"/>
  <c r="G697" i="87"/>
  <c r="G730" i="87"/>
  <c r="F719" i="73"/>
  <c r="F700" i="85"/>
  <c r="F733" i="85"/>
  <c r="F699" i="84"/>
  <c r="F732" i="84"/>
  <c r="G748" i="87"/>
  <c r="G748" i="86"/>
  <c r="H763" i="85"/>
  <c r="G748" i="84"/>
  <c r="G764" i="82"/>
  <c r="G750" i="86"/>
  <c r="G762" i="84"/>
  <c r="G767" i="86"/>
  <c r="G743" i="86"/>
  <c r="G755" i="85"/>
  <c r="G757" i="84"/>
  <c r="G757" i="86"/>
  <c r="G758" i="81"/>
  <c r="G754" i="81"/>
  <c r="G762" i="82"/>
  <c r="G755" i="81"/>
  <c r="G760" i="83"/>
  <c r="G763" i="84"/>
  <c r="F765" i="73"/>
  <c r="G743" i="73"/>
  <c r="H757" i="81"/>
  <c r="G764" i="83"/>
  <c r="G767" i="85"/>
  <c r="G745" i="85"/>
  <c r="G747" i="81"/>
  <c r="G745" i="86"/>
  <c r="H765" i="85"/>
  <c r="G766" i="85"/>
  <c r="G750" i="82"/>
  <c r="G754" i="86"/>
  <c r="G744" i="85"/>
  <c r="G756" i="83"/>
  <c r="G764" i="84"/>
  <c r="G757" i="83"/>
  <c r="G768" i="86"/>
  <c r="G746" i="84"/>
  <c r="G754" i="85"/>
  <c r="G763" i="82"/>
  <c r="G749" i="82"/>
  <c r="F755" i="73"/>
  <c r="G767" i="81"/>
  <c r="G760" i="84"/>
  <c r="G765" i="82"/>
  <c r="G758" i="82"/>
  <c r="G760" i="85"/>
  <c r="F764" i="73"/>
  <c r="F758" i="73"/>
  <c r="G756" i="84"/>
  <c r="G763" i="81"/>
  <c r="G758" i="83"/>
  <c r="G748" i="83"/>
  <c r="G759" i="84"/>
  <c r="G750" i="81"/>
  <c r="G746" i="86"/>
  <c r="G754" i="84"/>
  <c r="G768" i="84"/>
  <c r="G765" i="84"/>
  <c r="G764" i="85"/>
  <c r="G744" i="81"/>
  <c r="G754" i="87"/>
  <c r="G758" i="84"/>
  <c r="G756" i="81"/>
  <c r="G766" i="82"/>
  <c r="G743" i="82"/>
  <c r="G761" i="86"/>
  <c r="G766" i="81"/>
  <c r="G756" i="82"/>
  <c r="G745" i="83"/>
  <c r="H759" i="82"/>
  <c r="G751" i="83"/>
  <c r="H764" i="87"/>
  <c r="G749" i="85"/>
  <c r="G765" i="86"/>
  <c r="G598" i="81"/>
  <c r="F694" i="82"/>
  <c r="G464" i="85"/>
  <c r="H495" i="85" s="1"/>
  <c r="H619" i="85" s="1"/>
  <c r="G731" i="85"/>
  <c r="G612" i="73"/>
  <c r="G457" i="73"/>
  <c r="H495" i="86"/>
  <c r="H498" i="83"/>
  <c r="F688" i="73"/>
  <c r="G486" i="73"/>
  <c r="G610" i="73" s="1"/>
  <c r="I494" i="85"/>
  <c r="I618" i="85" s="1"/>
  <c r="H483" i="85"/>
  <c r="G614" i="73"/>
  <c r="G622" i="83"/>
  <c r="G618" i="87"/>
  <c r="H494" i="82"/>
  <c r="H618" i="82" s="1"/>
  <c r="H489" i="84"/>
  <c r="H458" i="84" s="1"/>
  <c r="I489" i="84" s="1"/>
  <c r="G733" i="86"/>
  <c r="H498" i="86"/>
  <c r="H622" i="86" s="1"/>
  <c r="H488" i="84"/>
  <c r="H612" i="84" s="1"/>
  <c r="G619" i="86"/>
  <c r="F699" i="85"/>
  <c r="H489" i="86"/>
  <c r="H613" i="86" s="1"/>
  <c r="H475" i="81"/>
  <c r="H444" i="81" s="1"/>
  <c r="H476" i="85"/>
  <c r="H600" i="85" s="1"/>
  <c r="G600" i="81"/>
  <c r="H485" i="86"/>
  <c r="H609" i="86" s="1"/>
  <c r="H487" i="81"/>
  <c r="H611" i="81" s="1"/>
  <c r="H493" i="82"/>
  <c r="H617" i="82" s="1"/>
  <c r="H495" i="82"/>
  <c r="H464" i="82" s="1"/>
  <c r="I495" i="82" s="1"/>
  <c r="G499" i="73"/>
  <c r="G623" i="73" s="1"/>
  <c r="G723" i="86"/>
  <c r="H480" i="82"/>
  <c r="H604" i="82" s="1"/>
  <c r="H476" i="83"/>
  <c r="H600" i="83" s="1"/>
  <c r="H476" i="86"/>
  <c r="H600" i="86" s="1"/>
  <c r="H496" i="81"/>
  <c r="G731" i="81"/>
  <c r="K845" i="85"/>
  <c r="K833" i="87"/>
  <c r="G690" i="84"/>
  <c r="K838" i="87"/>
  <c r="K845" i="87"/>
  <c r="F678" i="81"/>
  <c r="F830" i="79"/>
  <c r="H76" i="88" s="1"/>
  <c r="K842" i="87"/>
  <c r="G830" i="73"/>
  <c r="K834" i="87"/>
  <c r="K839" i="83"/>
  <c r="F693" i="85"/>
  <c r="F692" i="83"/>
  <c r="G614" i="83"/>
  <c r="G459" i="83"/>
  <c r="H490" i="83" s="1"/>
  <c r="F700" i="81"/>
  <c r="K849" i="85"/>
  <c r="K850" i="85"/>
  <c r="K842" i="85"/>
  <c r="K840" i="85"/>
  <c r="K839" i="85"/>
  <c r="K855" i="85"/>
  <c r="E851" i="79"/>
  <c r="G97" i="88" s="1"/>
  <c r="F851" i="79"/>
  <c r="H97" i="88" s="1"/>
  <c r="G851" i="73"/>
  <c r="K850" i="87"/>
  <c r="E850" i="79"/>
  <c r="G96" i="88" s="1"/>
  <c r="F850" i="79"/>
  <c r="H96" i="88" s="1"/>
  <c r="K840" i="86"/>
  <c r="K840" i="87"/>
  <c r="K841" i="87"/>
  <c r="K851" i="83"/>
  <c r="K853" i="87"/>
  <c r="G850" i="73"/>
  <c r="G460" i="84"/>
  <c r="G693" i="84" s="1"/>
  <c r="F698" i="82"/>
  <c r="K849" i="84"/>
  <c r="K852" i="87"/>
  <c r="K855" i="87"/>
  <c r="K844" i="87"/>
  <c r="J963" i="87"/>
  <c r="K840" i="84"/>
  <c r="K838" i="84"/>
  <c r="K856" i="87"/>
  <c r="J963" i="81"/>
  <c r="K844" i="81"/>
  <c r="K833" i="84"/>
  <c r="J963" i="84"/>
  <c r="K840" i="81"/>
  <c r="K852" i="81"/>
  <c r="H123" i="79"/>
  <c r="I123" i="79" s="1"/>
  <c r="J74" i="80"/>
  <c r="Q10" i="80" s="1"/>
  <c r="D862" i="79"/>
  <c r="F106" i="88"/>
  <c r="L159" i="79"/>
  <c r="N61" i="88" s="1"/>
  <c r="P159" i="79"/>
  <c r="Q61" i="88" s="1"/>
  <c r="O61" i="88"/>
  <c r="P133" i="79"/>
  <c r="Q34" i="88" s="1"/>
  <c r="P144" i="79"/>
  <c r="Q45" i="88" s="1"/>
  <c r="P141" i="79"/>
  <c r="Q42" i="88" s="1"/>
  <c r="P150" i="79"/>
  <c r="Q51" i="88" s="1"/>
  <c r="P154" i="79"/>
  <c r="Q55" i="88" s="1"/>
  <c r="K8" i="88"/>
  <c r="K12" i="88"/>
  <c r="J6" i="88"/>
  <c r="J22" i="88" s="1"/>
  <c r="K22" i="88" s="1"/>
  <c r="F693" i="87"/>
  <c r="G615" i="87"/>
  <c r="G460" i="87"/>
  <c r="H491" i="87" s="1"/>
  <c r="E596" i="83"/>
  <c r="E595" i="83"/>
  <c r="E594" i="83"/>
  <c r="J963" i="85"/>
  <c r="D908" i="82"/>
  <c r="D974" i="82" s="1"/>
  <c r="E595" i="81"/>
  <c r="E594" i="81"/>
  <c r="H898" i="79"/>
  <c r="J144" i="88" s="1"/>
  <c r="M159" i="79"/>
  <c r="G601" i="83"/>
  <c r="K843" i="81"/>
  <c r="K844" i="83"/>
  <c r="K838" i="81"/>
  <c r="F685" i="73"/>
  <c r="K850" i="81"/>
  <c r="K855" i="81"/>
  <c r="K854" i="81"/>
  <c r="K856" i="81"/>
  <c r="K913" i="83"/>
  <c r="K843" i="83"/>
  <c r="G715" i="82"/>
  <c r="H280" i="81"/>
  <c r="H281" i="81" s="1"/>
  <c r="K841" i="83"/>
  <c r="K833" i="83"/>
  <c r="K833" i="81"/>
  <c r="K853" i="83"/>
  <c r="K851" i="81"/>
  <c r="K834" i="84"/>
  <c r="K839" i="81"/>
  <c r="O159" i="79"/>
  <c r="K962" i="79"/>
  <c r="J963" i="86"/>
  <c r="G678" i="83"/>
  <c r="F698" i="83"/>
  <c r="K845" i="81"/>
  <c r="K856" i="85"/>
  <c r="F683" i="87"/>
  <c r="J62" i="81"/>
  <c r="J73" i="81" s="1"/>
  <c r="G687" i="86"/>
  <c r="K832" i="81"/>
  <c r="L927" i="79"/>
  <c r="K926" i="79"/>
  <c r="K963" i="82"/>
  <c r="J963" i="83"/>
  <c r="I21" i="74"/>
  <c r="J21" i="74" s="1"/>
  <c r="J5" i="74"/>
  <c r="K6" i="88" s="1"/>
  <c r="G730" i="84"/>
  <c r="G691" i="84"/>
  <c r="G677" i="81"/>
  <c r="G465" i="84"/>
  <c r="H496" i="84" s="1"/>
  <c r="G607" i="85"/>
  <c r="G448" i="87"/>
  <c r="H479" i="87" s="1"/>
  <c r="G678" i="85"/>
  <c r="G454" i="87"/>
  <c r="F687" i="87"/>
  <c r="F681" i="87"/>
  <c r="F716" i="73"/>
  <c r="G608" i="84"/>
  <c r="G695" i="82"/>
  <c r="G724" i="86"/>
  <c r="G711" i="86"/>
  <c r="G689" i="81"/>
  <c r="H696" i="85"/>
  <c r="D908" i="87"/>
  <c r="D267" i="87"/>
  <c r="D269" i="87" s="1"/>
  <c r="D271" i="87" s="1"/>
  <c r="D288" i="87" s="1"/>
  <c r="D290" i="87" s="1"/>
  <c r="F78" i="73"/>
  <c r="F84" i="73" s="1"/>
  <c r="D267" i="73" s="1"/>
  <c r="H457" i="81"/>
  <c r="I488" i="81" s="1"/>
  <c r="G714" i="83"/>
  <c r="H603" i="83"/>
  <c r="G616" i="73"/>
  <c r="G697" i="82"/>
  <c r="G717" i="83"/>
  <c r="H606" i="83"/>
  <c r="H609" i="84"/>
  <c r="H450" i="85"/>
  <c r="I481" i="85" s="1"/>
  <c r="G677" i="85"/>
  <c r="H599" i="85"/>
  <c r="G696" i="82"/>
  <c r="F701" i="87"/>
  <c r="F689" i="85"/>
  <c r="G623" i="87"/>
  <c r="G468" i="87"/>
  <c r="H499" i="87" s="1"/>
  <c r="H615" i="83"/>
  <c r="G456" i="85"/>
  <c r="H487" i="85" s="1"/>
  <c r="G676" i="82"/>
  <c r="G602" i="73"/>
  <c r="H446" i="83"/>
  <c r="K856" i="86"/>
  <c r="K845" i="86"/>
  <c r="M271" i="86"/>
  <c r="K851" i="87"/>
  <c r="G458" i="87"/>
  <c r="H489" i="87" s="1"/>
  <c r="H613" i="87" s="1"/>
  <c r="G459" i="87"/>
  <c r="G465" i="87"/>
  <c r="H496" i="87" s="1"/>
  <c r="K854" i="85"/>
  <c r="K832" i="85"/>
  <c r="K843" i="85"/>
  <c r="K844" i="85"/>
  <c r="K841" i="85"/>
  <c r="K834" i="85"/>
  <c r="G446" i="85"/>
  <c r="H465" i="85"/>
  <c r="I496" i="85" s="1"/>
  <c r="K841" i="84"/>
  <c r="G461" i="84"/>
  <c r="H492" i="84" s="1"/>
  <c r="H614" i="84"/>
  <c r="G725" i="84"/>
  <c r="H459" i="84"/>
  <c r="I490" i="84" s="1"/>
  <c r="F700" i="84"/>
  <c r="K832" i="84"/>
  <c r="G622" i="84"/>
  <c r="G467" i="84"/>
  <c r="H498" i="84" s="1"/>
  <c r="K851" i="84"/>
  <c r="K839" i="84"/>
  <c r="K843" i="84"/>
  <c r="F684" i="84"/>
  <c r="G606" i="84"/>
  <c r="G451" i="84"/>
  <c r="H482" i="84" s="1"/>
  <c r="G726" i="83"/>
  <c r="K845" i="83"/>
  <c r="B350" i="82"/>
  <c r="B383" i="82" s="1"/>
  <c r="B414" i="82" s="1"/>
  <c r="B445" i="82" s="1"/>
  <c r="B136" i="82"/>
  <c r="D291" i="86"/>
  <c r="G466" i="87"/>
  <c r="H497" i="87" s="1"/>
  <c r="D271" i="84"/>
  <c r="D288" i="84" s="1"/>
  <c r="D290" i="84" s="1"/>
  <c r="M311" i="84" s="1"/>
  <c r="G720" i="84"/>
  <c r="G453" i="85"/>
  <c r="H462" i="84"/>
  <c r="I493" i="84" s="1"/>
  <c r="G461" i="87"/>
  <c r="H492" i="87" s="1"/>
  <c r="G468" i="83"/>
  <c r="H499" i="83" s="1"/>
  <c r="G463" i="84"/>
  <c r="H494" i="84" s="1"/>
  <c r="G449" i="85"/>
  <c r="H480" i="85" s="1"/>
  <c r="F682" i="81"/>
  <c r="G691" i="85"/>
  <c r="G449" i="84"/>
  <c r="H480" i="84" s="1"/>
  <c r="G604" i="81"/>
  <c r="G449" i="81"/>
  <c r="H480" i="81" s="1"/>
  <c r="H613" i="85"/>
  <c r="H458" i="85"/>
  <c r="I489" i="85" s="1"/>
  <c r="G466" i="86"/>
  <c r="H497" i="86" s="1"/>
  <c r="G447" i="83"/>
  <c r="H478" i="83" s="1"/>
  <c r="D271" i="85"/>
  <c r="D288" i="85" s="1"/>
  <c r="D290" i="85" s="1"/>
  <c r="M311" i="85" s="1"/>
  <c r="G451" i="87"/>
  <c r="H482" i="87" s="1"/>
  <c r="H445" i="81"/>
  <c r="I476" i="81" s="1"/>
  <c r="F726" i="73"/>
  <c r="G460" i="73"/>
  <c r="H491" i="73" s="1"/>
  <c r="G444" i="83"/>
  <c r="H448" i="81"/>
  <c r="H463" i="87"/>
  <c r="D269" i="82"/>
  <c r="D271" i="82" s="1"/>
  <c r="D288" i="82" s="1"/>
  <c r="D290" i="82" s="1"/>
  <c r="J206" i="79"/>
  <c r="D232" i="79"/>
  <c r="D206" i="79"/>
  <c r="F206" i="79"/>
  <c r="D159" i="79"/>
  <c r="F61" i="88" s="1"/>
  <c r="E232" i="79"/>
  <c r="D240" i="79" s="1"/>
  <c r="J945" i="84"/>
  <c r="G462" i="73"/>
  <c r="H459" i="73"/>
  <c r="I490" i="73" s="1"/>
  <c r="G443" i="73"/>
  <c r="H474" i="73" s="1"/>
  <c r="F676" i="73"/>
  <c r="F727" i="73"/>
  <c r="K631" i="73"/>
  <c r="J669" i="73"/>
  <c r="L629" i="73"/>
  <c r="L814" i="73" s="1"/>
  <c r="F232" i="79"/>
  <c r="E77" i="79"/>
  <c r="F74" i="79" s="1"/>
  <c r="D13" i="80" s="1"/>
  <c r="H463" i="81"/>
  <c r="I494" i="81" s="1"/>
  <c r="I618" i="81" s="1"/>
  <c r="H456" i="84"/>
  <c r="K849" i="83"/>
  <c r="E442" i="83"/>
  <c r="E566" i="83" s="1"/>
  <c r="K831" i="81"/>
  <c r="G602" i="84"/>
  <c r="G447" i="84"/>
  <c r="H478" i="84" s="1"/>
  <c r="G617" i="73"/>
  <c r="G610" i="84"/>
  <c r="G467" i="73"/>
  <c r="H498" i="73" s="1"/>
  <c r="G606" i="73"/>
  <c r="L375" i="86"/>
  <c r="F688" i="84"/>
  <c r="G622" i="73"/>
  <c r="B136" i="81"/>
  <c r="B350" i="81"/>
  <c r="B383" i="81" s="1"/>
  <c r="B414" i="81" s="1"/>
  <c r="B445" i="81" s="1"/>
  <c r="B349" i="79"/>
  <c r="B135" i="79"/>
  <c r="G462" i="85"/>
  <c r="H493" i="85" s="1"/>
  <c r="G457" i="85"/>
  <c r="G455" i="84"/>
  <c r="H486" i="84" s="1"/>
  <c r="F696" i="84"/>
  <c r="G619" i="81"/>
  <c r="G464" i="81"/>
  <c r="H495" i="81" s="1"/>
  <c r="G443" i="87"/>
  <c r="H474" i="87" s="1"/>
  <c r="H462" i="81"/>
  <c r="G455" i="87"/>
  <c r="H486" i="87" s="1"/>
  <c r="G619" i="73"/>
  <c r="G464" i="73"/>
  <c r="H495" i="73" s="1"/>
  <c r="F731" i="73"/>
  <c r="F697" i="81"/>
  <c r="G720" i="73"/>
  <c r="F682" i="85"/>
  <c r="G621" i="73"/>
  <c r="G446" i="87"/>
  <c r="F697" i="73"/>
  <c r="G448" i="73"/>
  <c r="H479" i="73" s="1"/>
  <c r="K935" i="73"/>
  <c r="K961" i="73"/>
  <c r="K948" i="73"/>
  <c r="K941" i="73"/>
  <c r="K947" i="73"/>
  <c r="L927" i="73"/>
  <c r="L962" i="73" s="1"/>
  <c r="K926" i="73"/>
  <c r="F710" i="73"/>
  <c r="F681" i="73"/>
  <c r="M17" i="77"/>
  <c r="M107" i="80" s="1"/>
  <c r="L973" i="79"/>
  <c r="F680" i="84"/>
  <c r="F724" i="73"/>
  <c r="M33" i="77"/>
  <c r="N18" i="77"/>
  <c r="M16" i="77"/>
  <c r="G466" i="83"/>
  <c r="H497" i="83" s="1"/>
  <c r="M311" i="86"/>
  <c r="G462" i="87"/>
  <c r="H493" i="87" s="1"/>
  <c r="H457" i="86"/>
  <c r="G466" i="73"/>
  <c r="H497" i="73" s="1"/>
  <c r="F695" i="73"/>
  <c r="G603" i="73"/>
  <c r="F684" i="73"/>
  <c r="H464" i="87"/>
  <c r="I495" i="87" s="1"/>
  <c r="J949" i="84"/>
  <c r="K944" i="84" s="1"/>
  <c r="K945" i="84" s="1"/>
  <c r="G206" i="79"/>
  <c r="G841" i="79"/>
  <c r="I87" i="88" s="1"/>
  <c r="G840" i="79"/>
  <c r="I86" i="88" s="1"/>
  <c r="J946" i="83"/>
  <c r="J949" i="83" s="1"/>
  <c r="K944" i="83" s="1"/>
  <c r="J945" i="83"/>
  <c r="J946" i="81"/>
  <c r="J949" i="81" s="1"/>
  <c r="K944" i="81" s="1"/>
  <c r="J945" i="81"/>
  <c r="J946" i="85"/>
  <c r="J949" i="85" s="1"/>
  <c r="K944" i="85" s="1"/>
  <c r="J945" i="85"/>
  <c r="G460" i="86"/>
  <c r="H491" i="86" s="1"/>
  <c r="H853" i="81"/>
  <c r="H830" i="82"/>
  <c r="E439" i="81"/>
  <c r="L63" i="81"/>
  <c r="L375" i="87"/>
  <c r="F699" i="86"/>
  <c r="H464" i="84"/>
  <c r="I495" i="84" s="1"/>
  <c r="F680" i="83"/>
  <c r="G457" i="87"/>
  <c r="H488" i="87" s="1"/>
  <c r="G449" i="87"/>
  <c r="H480" i="87" s="1"/>
  <c r="H461" i="82"/>
  <c r="I492" i="82" s="1"/>
  <c r="K850" i="86"/>
  <c r="E932" i="86"/>
  <c r="K843" i="86"/>
  <c r="G598" i="87"/>
  <c r="H461" i="81"/>
  <c r="I492" i="81" s="1"/>
  <c r="H849" i="81"/>
  <c r="K832" i="86"/>
  <c r="K830" i="83"/>
  <c r="H622" i="87"/>
  <c r="G616" i="84"/>
  <c r="F678" i="84"/>
  <c r="G601" i="85"/>
  <c r="J913" i="81"/>
  <c r="G613" i="87"/>
  <c r="G692" i="86"/>
  <c r="G606" i="87"/>
  <c r="K850" i="84"/>
  <c r="H830" i="84"/>
  <c r="F689" i="86"/>
  <c r="K854" i="84"/>
  <c r="H613" i="82"/>
  <c r="G461" i="85"/>
  <c r="H492" i="85" s="1"/>
  <c r="F680" i="87"/>
  <c r="H830" i="86"/>
  <c r="K961" i="87"/>
  <c r="K947" i="87"/>
  <c r="K948" i="87"/>
  <c r="K941" i="87"/>
  <c r="K935" i="87"/>
  <c r="L927" i="87"/>
  <c r="L962" i="87" s="1"/>
  <c r="K926" i="87"/>
  <c r="G462" i="86"/>
  <c r="H493" i="86" s="1"/>
  <c r="L823" i="83"/>
  <c r="G714" i="84"/>
  <c r="L823" i="85"/>
  <c r="G721" i="85"/>
  <c r="F688" i="86"/>
  <c r="G444" i="87"/>
  <c r="H475" i="87" s="1"/>
  <c r="H852" i="83"/>
  <c r="G448" i="85"/>
  <c r="H479" i="85" s="1"/>
  <c r="G449" i="83"/>
  <c r="H480" i="83" s="1"/>
  <c r="G616" i="83"/>
  <c r="F695" i="83"/>
  <c r="G614" i="87"/>
  <c r="G600" i="87"/>
  <c r="G612" i="85"/>
  <c r="G610" i="87"/>
  <c r="G623" i="83"/>
  <c r="H460" i="83"/>
  <c r="I491" i="83" s="1"/>
  <c r="K855" i="86"/>
  <c r="H830" i="81"/>
  <c r="L375" i="85"/>
  <c r="B351" i="84"/>
  <c r="B384" i="84" s="1"/>
  <c r="B415" i="84" s="1"/>
  <c r="B446" i="84" s="1"/>
  <c r="B137" i="84"/>
  <c r="L935" i="82"/>
  <c r="L961" i="82"/>
  <c r="L948" i="82"/>
  <c r="L947" i="82"/>
  <c r="L941" i="82"/>
  <c r="M927" i="82"/>
  <c r="M962" i="82" s="1"/>
  <c r="L926" i="82"/>
  <c r="J946" i="87"/>
  <c r="J949" i="87" s="1"/>
  <c r="K944" i="87" s="1"/>
  <c r="J945" i="87"/>
  <c r="F699" i="87"/>
  <c r="H443" i="82"/>
  <c r="I474" i="82" s="1"/>
  <c r="G621" i="86"/>
  <c r="G602" i="83"/>
  <c r="G732" i="81"/>
  <c r="H616" i="82"/>
  <c r="G621" i="83"/>
  <c r="J62" i="86"/>
  <c r="H280" i="86"/>
  <c r="H281" i="86" s="1"/>
  <c r="G617" i="87"/>
  <c r="G599" i="83"/>
  <c r="H842" i="83"/>
  <c r="F686" i="85"/>
  <c r="H611" i="84"/>
  <c r="F682" i="84"/>
  <c r="L65" i="81"/>
  <c r="H459" i="85"/>
  <c r="I490" i="85" s="1"/>
  <c r="G713" i="81"/>
  <c r="F683" i="83"/>
  <c r="H830" i="87"/>
  <c r="H443" i="81"/>
  <c r="I474" i="81" s="1"/>
  <c r="G622" i="87"/>
  <c r="G445" i="84"/>
  <c r="H476" i="84" s="1"/>
  <c r="K834" i="86"/>
  <c r="E439" i="83"/>
  <c r="H459" i="86"/>
  <c r="I490" i="86" s="1"/>
  <c r="G716" i="87"/>
  <c r="F695" i="85"/>
  <c r="G456" i="86"/>
  <c r="H487" i="86" s="1"/>
  <c r="H458" i="82"/>
  <c r="I489" i="82" s="1"/>
  <c r="L64" i="81"/>
  <c r="K831" i="84"/>
  <c r="E440" i="83"/>
  <c r="F698" i="87"/>
  <c r="G447" i="87"/>
  <c r="H478" i="87" s="1"/>
  <c r="K853" i="84"/>
  <c r="F686" i="87"/>
  <c r="G719" i="86"/>
  <c r="H617" i="81"/>
  <c r="K855" i="84"/>
  <c r="G601" i="87"/>
  <c r="G455" i="86"/>
  <c r="H486" i="86" s="1"/>
  <c r="G599" i="87"/>
  <c r="F694" i="87"/>
  <c r="G733" i="81"/>
  <c r="G603" i="85"/>
  <c r="H854" i="83"/>
  <c r="G461" i="83"/>
  <c r="H492" i="83" s="1"/>
  <c r="K849" i="87"/>
  <c r="K842" i="81"/>
  <c r="K948" i="84"/>
  <c r="K947" i="84"/>
  <c r="K941" i="84"/>
  <c r="K935" i="84"/>
  <c r="L927" i="84"/>
  <c r="L962" i="84" s="1"/>
  <c r="K961" i="84"/>
  <c r="K926" i="84"/>
  <c r="H617" i="84"/>
  <c r="G716" i="86"/>
  <c r="G462" i="83"/>
  <c r="H493" i="83" s="1"/>
  <c r="G712" i="86"/>
  <c r="G721" i="81"/>
  <c r="G445" i="87"/>
  <c r="H476" i="87" s="1"/>
  <c r="K856" i="84"/>
  <c r="K839" i="87"/>
  <c r="F693" i="86"/>
  <c r="G710" i="86"/>
  <c r="E934" i="81"/>
  <c r="E936" i="81" s="1"/>
  <c r="E933" i="81"/>
  <c r="L823" i="86"/>
  <c r="F690" i="87"/>
  <c r="F682" i="87"/>
  <c r="G732" i="82"/>
  <c r="D936" i="85"/>
  <c r="H272" i="85"/>
  <c r="J65" i="85" s="1"/>
  <c r="L65" i="85" s="1"/>
  <c r="M270" i="85"/>
  <c r="M268" i="85"/>
  <c r="H269" i="85"/>
  <c r="H271" i="85"/>
  <c r="J64" i="85" s="1"/>
  <c r="L64" i="85" s="1"/>
  <c r="H270" i="85"/>
  <c r="J63" i="85" s="1"/>
  <c r="L63" i="85" s="1"/>
  <c r="G608" i="85"/>
  <c r="H614" i="85"/>
  <c r="F676" i="87"/>
  <c r="G450" i="83"/>
  <c r="H481" i="83" s="1"/>
  <c r="K839" i="86"/>
  <c r="G718" i="86"/>
  <c r="F694" i="84"/>
  <c r="G600" i="84"/>
  <c r="F679" i="85"/>
  <c r="G714" i="86"/>
  <c r="F691" i="87"/>
  <c r="H850" i="83"/>
  <c r="H614" i="86"/>
  <c r="F684" i="87"/>
  <c r="G709" i="86"/>
  <c r="B350" i="83"/>
  <c r="B383" i="83" s="1"/>
  <c r="B414" i="83" s="1"/>
  <c r="B445" i="83" s="1"/>
  <c r="B136" i="83"/>
  <c r="G611" i="86"/>
  <c r="G620" i="87"/>
  <c r="L375" i="84"/>
  <c r="F694" i="85"/>
  <c r="G602" i="87"/>
  <c r="I831" i="83"/>
  <c r="F695" i="86"/>
  <c r="G608" i="87"/>
  <c r="K844" i="84"/>
  <c r="E441" i="81"/>
  <c r="H841" i="81"/>
  <c r="G610" i="86"/>
  <c r="G727" i="86"/>
  <c r="G616" i="87"/>
  <c r="H458" i="81"/>
  <c r="I489" i="81" s="1"/>
  <c r="G724" i="81"/>
  <c r="G716" i="82"/>
  <c r="F682" i="83"/>
  <c r="K842" i="86"/>
  <c r="K838" i="86"/>
  <c r="K852" i="85"/>
  <c r="H598" i="82"/>
  <c r="K843" i="87"/>
  <c r="G617" i="83"/>
  <c r="F692" i="87"/>
  <c r="K855" i="83"/>
  <c r="G720" i="81"/>
  <c r="K913" i="85"/>
  <c r="K838" i="85"/>
  <c r="K838" i="83"/>
  <c r="F688" i="87"/>
  <c r="F701" i="83"/>
  <c r="H831" i="85"/>
  <c r="E441" i="83"/>
  <c r="J946" i="86"/>
  <c r="J949" i="86" s="1"/>
  <c r="K944" i="86" s="1"/>
  <c r="J945" i="86"/>
  <c r="J946" i="82"/>
  <c r="J949" i="82" s="1"/>
  <c r="K944" i="82" s="1"/>
  <c r="J945" i="82"/>
  <c r="H618" i="81"/>
  <c r="L375" i="82"/>
  <c r="G615" i="86"/>
  <c r="G723" i="83"/>
  <c r="H856" i="83"/>
  <c r="K935" i="83"/>
  <c r="K948" i="83"/>
  <c r="K947" i="83"/>
  <c r="K941" i="83"/>
  <c r="L927" i="83"/>
  <c r="L962" i="83" s="1"/>
  <c r="K926" i="83"/>
  <c r="K961" i="83"/>
  <c r="G621" i="87"/>
  <c r="K841" i="86"/>
  <c r="B351" i="85"/>
  <c r="B384" i="85" s="1"/>
  <c r="B415" i="85" s="1"/>
  <c r="B446" i="85" s="1"/>
  <c r="B137" i="85"/>
  <c r="G712" i="84"/>
  <c r="G612" i="87"/>
  <c r="G604" i="87"/>
  <c r="K830" i="85"/>
  <c r="G694" i="82"/>
  <c r="F699" i="83"/>
  <c r="B351" i="87"/>
  <c r="B384" i="87" s="1"/>
  <c r="B415" i="87" s="1"/>
  <c r="B446" i="87" s="1"/>
  <c r="B137" i="87"/>
  <c r="G734" i="84"/>
  <c r="D974" i="83"/>
  <c r="D907" i="83"/>
  <c r="E28" i="83" s="1"/>
  <c r="F695" i="87"/>
  <c r="F677" i="83"/>
  <c r="K854" i="86"/>
  <c r="H832" i="83"/>
  <c r="K844" i="86"/>
  <c r="G689" i="84"/>
  <c r="G604" i="84"/>
  <c r="K851" i="86"/>
  <c r="G605" i="83"/>
  <c r="F700" i="87"/>
  <c r="G731" i="83"/>
  <c r="E440" i="81"/>
  <c r="D936" i="84"/>
  <c r="H271" i="84"/>
  <c r="J64" i="84" s="1"/>
  <c r="L64" i="84" s="1"/>
  <c r="H269" i="84"/>
  <c r="H272" i="84"/>
  <c r="J65" i="84" s="1"/>
  <c r="L65" i="84" s="1"/>
  <c r="M270" i="84"/>
  <c r="M268" i="84"/>
  <c r="H270" i="84"/>
  <c r="J63" i="84" s="1"/>
  <c r="L63" i="84" s="1"/>
  <c r="K852" i="86"/>
  <c r="L823" i="84"/>
  <c r="K948" i="85"/>
  <c r="K947" i="85"/>
  <c r="K941" i="85"/>
  <c r="L927" i="85"/>
  <c r="L962" i="85" s="1"/>
  <c r="K926" i="85"/>
  <c r="K935" i="85"/>
  <c r="K961" i="85"/>
  <c r="G617" i="85"/>
  <c r="K842" i="84"/>
  <c r="G691" i="82"/>
  <c r="K935" i="86"/>
  <c r="K961" i="86"/>
  <c r="K948" i="86"/>
  <c r="K947" i="86"/>
  <c r="L927" i="86"/>
  <c r="L962" i="86" s="1"/>
  <c r="K926" i="86"/>
  <c r="K941" i="86"/>
  <c r="G616" i="85"/>
  <c r="G617" i="86"/>
  <c r="G453" i="87"/>
  <c r="H484" i="87" s="1"/>
  <c r="K852" i="84"/>
  <c r="H840" i="83"/>
  <c r="K833" i="86"/>
  <c r="F679" i="87"/>
  <c r="G730" i="83"/>
  <c r="H612" i="86"/>
  <c r="B351" i="86"/>
  <c r="B384" i="86" s="1"/>
  <c r="B415" i="86" s="1"/>
  <c r="B446" i="86" s="1"/>
  <c r="B137" i="86"/>
  <c r="K853" i="86"/>
  <c r="G716" i="81"/>
  <c r="F677" i="87"/>
  <c r="K851" i="85"/>
  <c r="L823" i="87"/>
  <c r="F681" i="85"/>
  <c r="G604" i="83"/>
  <c r="K913" i="87"/>
  <c r="K845" i="84"/>
  <c r="K941" i="81"/>
  <c r="L927" i="81"/>
  <c r="L962" i="81" s="1"/>
  <c r="K926" i="81"/>
  <c r="K935" i="81"/>
  <c r="K961" i="81"/>
  <c r="K948" i="81"/>
  <c r="K947" i="81"/>
  <c r="F694" i="83"/>
  <c r="H834" i="83"/>
  <c r="L823" i="81"/>
  <c r="G722" i="83"/>
  <c r="G722" i="82"/>
  <c r="H619" i="84"/>
  <c r="D290" i="81"/>
  <c r="K849" i="86"/>
  <c r="F678" i="87"/>
  <c r="F690" i="85"/>
  <c r="K831" i="86"/>
  <c r="L831" i="86" s="1"/>
  <c r="K853" i="85"/>
  <c r="K833" i="85"/>
  <c r="D942" i="86"/>
  <c r="E938" i="86" s="1"/>
  <c r="M288" i="86"/>
  <c r="H301" i="86"/>
  <c r="H843" i="73"/>
  <c r="G944" i="79"/>
  <c r="G945" i="73"/>
  <c r="G946" i="73"/>
  <c r="J854" i="73"/>
  <c r="J849" i="73"/>
  <c r="J841" i="73"/>
  <c r="I838" i="73"/>
  <c r="I839" i="73"/>
  <c r="J832" i="73"/>
  <c r="I840" i="73"/>
  <c r="J852" i="73"/>
  <c r="H841" i="79" a="1"/>
  <c r="D267" i="79" a="1"/>
  <c r="G852" i="79" a="1"/>
  <c r="J961" i="79" a="1"/>
  <c r="G851" i="79" a="1"/>
  <c r="G945" i="79" a="1"/>
  <c r="G850" i="79" a="1"/>
  <c r="I898" i="79" a="1"/>
  <c r="D958" i="79" a="1"/>
  <c r="H840" i="79" a="1"/>
  <c r="L962" i="79" a="1"/>
  <c r="G947" i="79" a="1"/>
  <c r="G830" i="79" a="1"/>
  <c r="K961" i="79" a="1"/>
  <c r="D958" i="79" l="1"/>
  <c r="L898" i="83"/>
  <c r="L897" i="83"/>
  <c r="L896" i="83"/>
  <c r="L895" i="83"/>
  <c r="L893" i="83"/>
  <c r="L899" i="83"/>
  <c r="L900" i="83"/>
  <c r="L592" i="87"/>
  <c r="L591" i="87"/>
  <c r="L590" i="87"/>
  <c r="L589" i="87"/>
  <c r="L588" i="87"/>
  <c r="L587" i="87"/>
  <c r="L586" i="87"/>
  <c r="L585" i="87"/>
  <c r="L584" i="87"/>
  <c r="L583" i="87"/>
  <c r="L582" i="87"/>
  <c r="L581" i="87"/>
  <c r="L580" i="87"/>
  <c r="L579" i="87"/>
  <c r="L578" i="87"/>
  <c r="L577" i="87"/>
  <c r="L576" i="87"/>
  <c r="L575" i="87"/>
  <c r="L574" i="87"/>
  <c r="L573" i="87"/>
  <c r="L572" i="87"/>
  <c r="L571" i="87"/>
  <c r="L569" i="87"/>
  <c r="L565" i="87"/>
  <c r="L563" i="87"/>
  <c r="L567" i="87"/>
  <c r="L564" i="87"/>
  <c r="L568" i="87"/>
  <c r="L570" i="87"/>
  <c r="M629" i="87"/>
  <c r="L814" i="87"/>
  <c r="L898" i="87"/>
  <c r="L897" i="87"/>
  <c r="L896" i="87"/>
  <c r="L895" i="87"/>
  <c r="L893" i="87"/>
  <c r="L899" i="87"/>
  <c r="L900" i="87"/>
  <c r="N375" i="83"/>
  <c r="M592" i="83"/>
  <c r="M587" i="83"/>
  <c r="M591" i="83"/>
  <c r="M590" i="83"/>
  <c r="M586" i="83"/>
  <c r="M585" i="83"/>
  <c r="M584" i="83"/>
  <c r="M583" i="83"/>
  <c r="M582" i="83"/>
  <c r="M581" i="83"/>
  <c r="M580" i="83"/>
  <c r="M579" i="83"/>
  <c r="M578" i="83"/>
  <c r="M589" i="83"/>
  <c r="M588" i="83"/>
  <c r="M576" i="83"/>
  <c r="M575" i="83"/>
  <c r="M573" i="83"/>
  <c r="M568" i="83"/>
  <c r="M572" i="83"/>
  <c r="M567" i="83"/>
  <c r="M564" i="83"/>
  <c r="M563" i="83"/>
  <c r="M577" i="83"/>
  <c r="M574" i="83"/>
  <c r="M569" i="83"/>
  <c r="M571" i="83"/>
  <c r="M565" i="83"/>
  <c r="M570" i="83"/>
  <c r="M629" i="83"/>
  <c r="L814" i="83"/>
  <c r="L895" i="82"/>
  <c r="L893" i="82"/>
  <c r="L898" i="82"/>
  <c r="L897" i="82"/>
  <c r="L896" i="82"/>
  <c r="L900" i="82"/>
  <c r="L899" i="82"/>
  <c r="L853" i="82"/>
  <c r="M853" i="82" s="1"/>
  <c r="L854" i="82"/>
  <c r="L856" i="82"/>
  <c r="M823" i="82"/>
  <c r="M834" i="82" s="1"/>
  <c r="L838" i="82"/>
  <c r="M838" i="82" s="1"/>
  <c r="L843" i="82"/>
  <c r="M843" i="82" s="1"/>
  <c r="L832" i="82"/>
  <c r="M629" i="82"/>
  <c r="L814" i="82"/>
  <c r="L592" i="82"/>
  <c r="L587" i="82"/>
  <c r="L575" i="82"/>
  <c r="L572" i="82"/>
  <c r="L567" i="82"/>
  <c r="L565" i="82"/>
  <c r="L564" i="82"/>
  <c r="L563" i="82"/>
  <c r="L588" i="82"/>
  <c r="L586" i="82"/>
  <c r="L582" i="82"/>
  <c r="L576" i="82"/>
  <c r="L589" i="82"/>
  <c r="L579" i="82"/>
  <c r="L574" i="82"/>
  <c r="L585" i="82"/>
  <c r="L581" i="82"/>
  <c r="L571" i="82"/>
  <c r="L568" i="82"/>
  <c r="L584" i="82"/>
  <c r="L580" i="82"/>
  <c r="L573" i="82"/>
  <c r="L569" i="82"/>
  <c r="L590" i="82"/>
  <c r="L577" i="82"/>
  <c r="L583" i="82"/>
  <c r="L591" i="82"/>
  <c r="L578" i="82"/>
  <c r="L570" i="82"/>
  <c r="E813" i="83" a="1"/>
  <c r="Y629" i="89"/>
  <c r="X814" i="89"/>
  <c r="Y375" i="89"/>
  <c r="X592" i="89"/>
  <c r="X591" i="89"/>
  <c r="X590" i="89"/>
  <c r="X589" i="89"/>
  <c r="X588" i="89"/>
  <c r="X587" i="89"/>
  <c r="X586" i="89"/>
  <c r="X585" i="89"/>
  <c r="X580" i="89"/>
  <c r="X579" i="89"/>
  <c r="X578" i="89"/>
  <c r="X577" i="89"/>
  <c r="X576" i="89"/>
  <c r="X575" i="89"/>
  <c r="X574" i="89"/>
  <c r="X573" i="89"/>
  <c r="X572" i="89"/>
  <c r="X571" i="89"/>
  <c r="X569" i="89"/>
  <c r="X568" i="89"/>
  <c r="X567" i="89"/>
  <c r="X565" i="89"/>
  <c r="X564" i="89"/>
  <c r="X563" i="89"/>
  <c r="X583" i="89"/>
  <c r="X584" i="89"/>
  <c r="X581" i="89"/>
  <c r="X582" i="89"/>
  <c r="X570" i="89"/>
  <c r="O560" i="85"/>
  <c r="P560" i="85" s="1"/>
  <c r="Q560" i="85" s="1"/>
  <c r="R560" i="85" s="1"/>
  <c r="K592" i="73"/>
  <c r="K591" i="73"/>
  <c r="K590" i="73"/>
  <c r="K589" i="73"/>
  <c r="K588" i="73"/>
  <c r="K587" i="73"/>
  <c r="K586" i="73"/>
  <c r="K585" i="73"/>
  <c r="K584" i="73"/>
  <c r="K583" i="73"/>
  <c r="K582" i="73"/>
  <c r="K581" i="73"/>
  <c r="K580" i="73"/>
  <c r="K579" i="73"/>
  <c r="K578" i="73"/>
  <c r="K577" i="73"/>
  <c r="K576" i="73"/>
  <c r="K575" i="73"/>
  <c r="K574" i="73"/>
  <c r="K573" i="73"/>
  <c r="K572" i="73"/>
  <c r="K571" i="73"/>
  <c r="K569" i="73"/>
  <c r="K568" i="73"/>
  <c r="K567" i="73"/>
  <c r="K565" i="73"/>
  <c r="K564" i="73"/>
  <c r="K563" i="73"/>
  <c r="K570" i="73"/>
  <c r="L898" i="86"/>
  <c r="L893" i="86"/>
  <c r="L897" i="86"/>
  <c r="L899" i="86"/>
  <c r="L900" i="86"/>
  <c r="L895" i="86"/>
  <c r="L896" i="86"/>
  <c r="L592" i="86"/>
  <c r="L591" i="86"/>
  <c r="L590" i="86"/>
  <c r="L589" i="86"/>
  <c r="L588" i="86"/>
  <c r="L587" i="86"/>
  <c r="L586" i="86"/>
  <c r="L585" i="86"/>
  <c r="L584" i="86"/>
  <c r="L583" i="86"/>
  <c r="L582" i="86"/>
  <c r="L581" i="86"/>
  <c r="L580" i="86"/>
  <c r="L579" i="86"/>
  <c r="L578" i="86"/>
  <c r="L577" i="86"/>
  <c r="L576" i="86"/>
  <c r="L575" i="86"/>
  <c r="L574" i="86"/>
  <c r="L573" i="86"/>
  <c r="L572" i="86"/>
  <c r="L571" i="86"/>
  <c r="L570" i="86"/>
  <c r="L569" i="86"/>
  <c r="L568" i="86"/>
  <c r="L567" i="86"/>
  <c r="L565" i="86"/>
  <c r="L564" i="86"/>
  <c r="L563" i="86"/>
  <c r="L899" i="85"/>
  <c r="L900" i="85"/>
  <c r="L898" i="85"/>
  <c r="L897" i="85"/>
  <c r="L896" i="85"/>
  <c r="L895" i="85"/>
  <c r="L893" i="85"/>
  <c r="L592" i="85"/>
  <c r="L591" i="85"/>
  <c r="L590" i="85"/>
  <c r="L589" i="85"/>
  <c r="L588" i="85"/>
  <c r="L587" i="85"/>
  <c r="L586" i="85"/>
  <c r="L585" i="85"/>
  <c r="L584" i="85"/>
  <c r="L583" i="85"/>
  <c r="L582" i="85"/>
  <c r="L581" i="85"/>
  <c r="L580" i="85"/>
  <c r="L579" i="85"/>
  <c r="L578" i="85"/>
  <c r="L577" i="85"/>
  <c r="L576" i="85"/>
  <c r="L575" i="85"/>
  <c r="L574" i="85"/>
  <c r="L573" i="85"/>
  <c r="L572" i="85"/>
  <c r="L571" i="85"/>
  <c r="L569" i="85"/>
  <c r="L568" i="85"/>
  <c r="L567" i="85"/>
  <c r="L565" i="85"/>
  <c r="L564" i="85"/>
  <c r="L563" i="85"/>
  <c r="L570" i="85"/>
  <c r="N554" i="85"/>
  <c r="O554" i="85" s="1"/>
  <c r="M629" i="85"/>
  <c r="L814" i="85"/>
  <c r="L899" i="84"/>
  <c r="L898" i="84"/>
  <c r="L897" i="84"/>
  <c r="L896" i="84"/>
  <c r="L895" i="84"/>
  <c r="L893" i="84"/>
  <c r="L900" i="84"/>
  <c r="L592" i="84"/>
  <c r="L591" i="84"/>
  <c r="L590" i="84"/>
  <c r="L589" i="84"/>
  <c r="L588" i="84"/>
  <c r="L587" i="84"/>
  <c r="L586" i="84"/>
  <c r="L585" i="84"/>
  <c r="L584" i="84"/>
  <c r="L583" i="84"/>
  <c r="L582" i="84"/>
  <c r="L581" i="84"/>
  <c r="L580" i="84"/>
  <c r="L579" i="84"/>
  <c r="L578" i="84"/>
  <c r="L577" i="84"/>
  <c r="L576" i="84"/>
  <c r="L575" i="84"/>
  <c r="L574" i="84"/>
  <c r="L573" i="84"/>
  <c r="L572" i="84"/>
  <c r="L571" i="84"/>
  <c r="L569" i="84"/>
  <c r="L568" i="84"/>
  <c r="L567" i="84"/>
  <c r="L565" i="84"/>
  <c r="L563" i="84"/>
  <c r="L564" i="84"/>
  <c r="L570" i="84"/>
  <c r="M629" i="84"/>
  <c r="L814" i="84"/>
  <c r="K115" i="80"/>
  <c r="L898" i="81"/>
  <c r="L897" i="81"/>
  <c r="L899" i="81"/>
  <c r="L896" i="81"/>
  <c r="L895" i="81"/>
  <c r="L893" i="81"/>
  <c r="L900" i="81"/>
  <c r="P541" i="81"/>
  <c r="Q541" i="81" s="1"/>
  <c r="R541" i="81" s="1"/>
  <c r="S541" i="81" s="1"/>
  <c r="T541" i="81" s="1"/>
  <c r="M629" i="81"/>
  <c r="L814" i="81"/>
  <c r="M375" i="81"/>
  <c r="L592" i="81"/>
  <c r="L591" i="81"/>
  <c r="L590" i="81"/>
  <c r="L589" i="81"/>
  <c r="L588" i="81"/>
  <c r="L587" i="81"/>
  <c r="L586" i="81"/>
  <c r="L585" i="81"/>
  <c r="L584" i="81"/>
  <c r="L583" i="81"/>
  <c r="L582" i="81"/>
  <c r="L581" i="81"/>
  <c r="L580" i="81"/>
  <c r="L579" i="81"/>
  <c r="L578" i="81"/>
  <c r="L577" i="81"/>
  <c r="L576" i="81"/>
  <c r="L572" i="81"/>
  <c r="L575" i="81"/>
  <c r="L565" i="81"/>
  <c r="L569" i="81"/>
  <c r="L573" i="81"/>
  <c r="L563" i="81"/>
  <c r="L568" i="81"/>
  <c r="L567" i="81"/>
  <c r="L571" i="81"/>
  <c r="L574" i="81"/>
  <c r="L564" i="81"/>
  <c r="L570" i="81"/>
  <c r="J961" i="79"/>
  <c r="L136" i="80" s="1"/>
  <c r="L138" i="80" s="1"/>
  <c r="J963" i="73"/>
  <c r="L823" i="73"/>
  <c r="K896" i="73"/>
  <c r="K895" i="73"/>
  <c r="K893" i="73"/>
  <c r="K900" i="73"/>
  <c r="K899" i="73"/>
  <c r="K898" i="73"/>
  <c r="K897" i="73"/>
  <c r="L913" i="73"/>
  <c r="L557" i="82"/>
  <c r="M557" i="82" s="1"/>
  <c r="L546" i="81"/>
  <c r="M546" i="81" s="1"/>
  <c r="N546" i="81" s="1"/>
  <c r="K556" i="82"/>
  <c r="L556" i="82" s="1"/>
  <c r="O546" i="82"/>
  <c r="P546" i="82" s="1"/>
  <c r="Q546" i="82" s="1"/>
  <c r="R546" i="82" s="1"/>
  <c r="S546" i="82" s="1"/>
  <c r="N559" i="81"/>
  <c r="O559" i="81" s="1"/>
  <c r="P538" i="87"/>
  <c r="Q538" i="87" s="1"/>
  <c r="R538" i="87" s="1"/>
  <c r="S538" i="87" s="1"/>
  <c r="T538" i="87" s="1"/>
  <c r="U538" i="87" s="1"/>
  <c r="V538" i="87" s="1"/>
  <c r="W538" i="87" s="1"/>
  <c r="X538" i="87" s="1"/>
  <c r="Y538" i="87" s="1"/>
  <c r="Z538" i="87" s="1"/>
  <c r="AA538" i="87" s="1"/>
  <c r="AB538" i="87" s="1"/>
  <c r="L560" i="87"/>
  <c r="M560" i="87" s="1"/>
  <c r="P549" i="82"/>
  <c r="Q549" i="82" s="1"/>
  <c r="R549" i="82" s="1"/>
  <c r="K556" i="73"/>
  <c r="L556" i="73" s="1"/>
  <c r="N548" i="87"/>
  <c r="O548" i="87" s="1"/>
  <c r="P548" i="87" s="1"/>
  <c r="Q548" i="87" s="1"/>
  <c r="R548" i="87" s="1"/>
  <c r="S548" i="87" s="1"/>
  <c r="T548" i="87" s="1"/>
  <c r="U548" i="87" s="1"/>
  <c r="V548" i="87" s="1"/>
  <c r="W548" i="87" s="1"/>
  <c r="X548" i="87" s="1"/>
  <c r="Y548" i="87" s="1"/>
  <c r="Z548" i="87" s="1"/>
  <c r="AA548" i="87" s="1"/>
  <c r="AB548" i="87" s="1"/>
  <c r="L552" i="82"/>
  <c r="M552" i="82" s="1"/>
  <c r="M554" i="82"/>
  <c r="N554" i="82" s="1"/>
  <c r="I544" i="73"/>
  <c r="T544" i="81"/>
  <c r="U544" i="81" s="1"/>
  <c r="V544" i="81" s="1"/>
  <c r="W544" i="81" s="1"/>
  <c r="X544" i="81" s="1"/>
  <c r="Y544" i="81" s="1"/>
  <c r="Z544" i="81" s="1"/>
  <c r="AA544" i="81" s="1"/>
  <c r="AB544" i="81" s="1"/>
  <c r="O537" i="86"/>
  <c r="P537" i="86" s="1"/>
  <c r="Q537" i="86" s="1"/>
  <c r="R537" i="86" s="1"/>
  <c r="S537" i="86" s="1"/>
  <c r="T537" i="86" s="1"/>
  <c r="U537" i="86" s="1"/>
  <c r="V537" i="86" s="1"/>
  <c r="O537" i="83"/>
  <c r="P537" i="83" s="1"/>
  <c r="Q537" i="83" s="1"/>
  <c r="N548" i="73"/>
  <c r="O548" i="73" s="1"/>
  <c r="K536" i="82"/>
  <c r="L536" i="82" s="1"/>
  <c r="M536" i="82" s="1"/>
  <c r="Y532" i="82"/>
  <c r="Z532" i="82" s="1"/>
  <c r="AA532" i="82" s="1"/>
  <c r="AB532" i="82" s="1"/>
  <c r="N550" i="83"/>
  <c r="O550" i="83" s="1"/>
  <c r="K534" i="81"/>
  <c r="L534" i="81" s="1"/>
  <c r="L558" i="84"/>
  <c r="M558" i="84" s="1"/>
  <c r="N558" i="84" s="1"/>
  <c r="O558" i="84" s="1"/>
  <c r="P558" i="84" s="1"/>
  <c r="Q558" i="84" s="1"/>
  <c r="R558" i="84" s="1"/>
  <c r="S558" i="84" s="1"/>
  <c r="O556" i="87"/>
  <c r="P556" i="87" s="1"/>
  <c r="L550" i="87"/>
  <c r="M550" i="87" s="1"/>
  <c r="M556" i="86"/>
  <c r="N556" i="86" s="1"/>
  <c r="O556" i="86" s="1"/>
  <c r="M549" i="83"/>
  <c r="N549" i="83" s="1"/>
  <c r="O540" i="81"/>
  <c r="N548" i="81"/>
  <c r="O548" i="81" s="1"/>
  <c r="P551" i="82"/>
  <c r="Q551" i="82" s="1"/>
  <c r="R551" i="82" s="1"/>
  <c r="O554" i="87"/>
  <c r="P554" i="87" s="1"/>
  <c r="Q554" i="87" s="1"/>
  <c r="L536" i="83"/>
  <c r="M536" i="83" s="1"/>
  <c r="M561" i="87"/>
  <c r="K553" i="87"/>
  <c r="L553" i="87" s="1"/>
  <c r="M553" i="87" s="1"/>
  <c r="M536" i="73"/>
  <c r="N536" i="73" s="1"/>
  <c r="O539" i="82"/>
  <c r="P539" i="82" s="1"/>
  <c r="Q539" i="82" s="1"/>
  <c r="T548" i="82"/>
  <c r="U548" i="82" s="1"/>
  <c r="V548" i="82" s="1"/>
  <c r="W548" i="82" s="1"/>
  <c r="X548" i="82" s="1"/>
  <c r="Y548" i="82" s="1"/>
  <c r="Z548" i="82" s="1"/>
  <c r="AA548" i="82" s="1"/>
  <c r="AB548" i="82" s="1"/>
  <c r="K545" i="81"/>
  <c r="K544" i="86"/>
  <c r="L544" i="86" s="1"/>
  <c r="L534" i="85"/>
  <c r="M534" i="85" s="1"/>
  <c r="N545" i="86"/>
  <c r="O545" i="86" s="1"/>
  <c r="P545" i="86" s="1"/>
  <c r="Q545" i="86" s="1"/>
  <c r="R545" i="86" s="1"/>
  <c r="S545" i="86" s="1"/>
  <c r="T545" i="86" s="1"/>
  <c r="U545" i="86" s="1"/>
  <c r="V545" i="86" s="1"/>
  <c r="W545" i="86" s="1"/>
  <c r="X545" i="86" s="1"/>
  <c r="Y545" i="86" s="1"/>
  <c r="Z545" i="86" s="1"/>
  <c r="AA545" i="86" s="1"/>
  <c r="AB545" i="86" s="1"/>
  <c r="M543" i="82"/>
  <c r="N543" i="82" s="1"/>
  <c r="O543" i="82" s="1"/>
  <c r="P543" i="82" s="1"/>
  <c r="Q543" i="82" s="1"/>
  <c r="R543" i="82" s="1"/>
  <c r="S543" i="82" s="1"/>
  <c r="T543" i="82" s="1"/>
  <c r="U543" i="82" s="1"/>
  <c r="V543" i="82" s="1"/>
  <c r="W543" i="82" s="1"/>
  <c r="X543" i="82" s="1"/>
  <c r="Y543" i="82" s="1"/>
  <c r="Z543" i="82" s="1"/>
  <c r="AA543" i="82" s="1"/>
  <c r="AB543" i="82" s="1"/>
  <c r="O539" i="85"/>
  <c r="P539" i="85" s="1"/>
  <c r="Q539" i="85" s="1"/>
  <c r="R539" i="85" s="1"/>
  <c r="S539" i="85" s="1"/>
  <c r="T539" i="85" s="1"/>
  <c r="U539" i="85" s="1"/>
  <c r="V539" i="85" s="1"/>
  <c r="W539" i="85" s="1"/>
  <c r="X539" i="85" s="1"/>
  <c r="Y539" i="85" s="1"/>
  <c r="Z539" i="85" s="1"/>
  <c r="AA539" i="85" s="1"/>
  <c r="AB539" i="85" s="1"/>
  <c r="M556" i="84"/>
  <c r="N556" i="84" s="1"/>
  <c r="M554" i="81"/>
  <c r="L558" i="87"/>
  <c r="M558" i="87" s="1"/>
  <c r="N558" i="87" s="1"/>
  <c r="O532" i="83"/>
  <c r="P532" i="83" s="1"/>
  <c r="M538" i="82"/>
  <c r="N538" i="82" s="1"/>
  <c r="N559" i="83"/>
  <c r="O559" i="83" s="1"/>
  <c r="P559" i="83" s="1"/>
  <c r="Q559" i="83" s="1"/>
  <c r="R559" i="83" s="1"/>
  <c r="S559" i="83" s="1"/>
  <c r="T559" i="83" s="1"/>
  <c r="U559" i="83" s="1"/>
  <c r="V559" i="83" s="1"/>
  <c r="W559" i="83" s="1"/>
  <c r="X559" i="83" s="1"/>
  <c r="Y559" i="83" s="1"/>
  <c r="Z559" i="83" s="1"/>
  <c r="AA559" i="83" s="1"/>
  <c r="AB559" i="83" s="1"/>
  <c r="O552" i="85"/>
  <c r="P552" i="85" s="1"/>
  <c r="Q552" i="85" s="1"/>
  <c r="R552" i="85" s="1"/>
  <c r="S552" i="85" s="1"/>
  <c r="T552" i="85" s="1"/>
  <c r="U552" i="85" s="1"/>
  <c r="V552" i="85" s="1"/>
  <c r="W552" i="85" s="1"/>
  <c r="X552" i="85" s="1"/>
  <c r="Y552" i="85" s="1"/>
  <c r="Z552" i="85" s="1"/>
  <c r="AA552" i="85" s="1"/>
  <c r="AB552" i="85" s="1"/>
  <c r="L539" i="86"/>
  <c r="M539" i="86" s="1"/>
  <c r="M549" i="84"/>
  <c r="L535" i="73"/>
  <c r="M535" i="73" s="1"/>
  <c r="L551" i="85"/>
  <c r="M551" i="85" s="1"/>
  <c r="M541" i="85"/>
  <c r="N541" i="85" s="1"/>
  <c r="M534" i="84"/>
  <c r="N534" i="84" s="1"/>
  <c r="O534" i="84" s="1"/>
  <c r="P534" i="84" s="1"/>
  <c r="M532" i="81"/>
  <c r="N532" i="81" s="1"/>
  <c r="M554" i="86"/>
  <c r="N554" i="86" s="1"/>
  <c r="K555" i="73"/>
  <c r="L555" i="73" s="1"/>
  <c r="M555" i="73" s="1"/>
  <c r="I540" i="73"/>
  <c r="J540" i="73" s="1"/>
  <c r="K540" i="73" s="1"/>
  <c r="L540" i="73" s="1"/>
  <c r="M540" i="73" s="1"/>
  <c r="L553" i="82"/>
  <c r="M553" i="82" s="1"/>
  <c r="N553" i="82" s="1"/>
  <c r="O553" i="82" s="1"/>
  <c r="P553" i="82" s="1"/>
  <c r="Q553" i="82" s="1"/>
  <c r="P551" i="87"/>
  <c r="Q551" i="87" s="1"/>
  <c r="R549" i="81"/>
  <c r="S549" i="81" s="1"/>
  <c r="T549" i="81" s="1"/>
  <c r="U549" i="81" s="1"/>
  <c r="V549" i="81" s="1"/>
  <c r="W549" i="81" s="1"/>
  <c r="X549" i="81" s="1"/>
  <c r="Y549" i="81" s="1"/>
  <c r="Z549" i="81" s="1"/>
  <c r="AA549" i="81" s="1"/>
  <c r="AB549" i="81" s="1"/>
  <c r="N541" i="87"/>
  <c r="O541" i="87" s="1"/>
  <c r="P541" i="87" s="1"/>
  <c r="Q541" i="87" s="1"/>
  <c r="N557" i="83"/>
  <c r="O557" i="83" s="1"/>
  <c r="N542" i="82"/>
  <c r="O542" i="82" s="1"/>
  <c r="P542" i="82" s="1"/>
  <c r="Q542" i="82" s="1"/>
  <c r="R542" i="82" s="1"/>
  <c r="S542" i="82" s="1"/>
  <c r="T542" i="82" s="1"/>
  <c r="U542" i="82" s="1"/>
  <c r="V542" i="82" s="1"/>
  <c r="W542" i="82" s="1"/>
  <c r="X542" i="82" s="1"/>
  <c r="Y542" i="82" s="1"/>
  <c r="Z542" i="82" s="1"/>
  <c r="AA542" i="82" s="1"/>
  <c r="AB542" i="82" s="1"/>
  <c r="K558" i="83"/>
  <c r="L558" i="83" s="1"/>
  <c r="M537" i="82"/>
  <c r="N537" i="82" s="1"/>
  <c r="O537" i="82" s="1"/>
  <c r="P537" i="82" s="1"/>
  <c r="Q537" i="82" s="1"/>
  <c r="R537" i="82" s="1"/>
  <c r="S537" i="82" s="1"/>
  <c r="T537" i="82" s="1"/>
  <c r="U537" i="82" s="1"/>
  <c r="V537" i="82" s="1"/>
  <c r="W537" i="82" s="1"/>
  <c r="X537" i="82" s="1"/>
  <c r="Y537" i="82" s="1"/>
  <c r="Z537" i="82" s="1"/>
  <c r="AA537" i="82" s="1"/>
  <c r="AB537" i="82" s="1"/>
  <c r="K551" i="73"/>
  <c r="O538" i="83"/>
  <c r="P538" i="83" s="1"/>
  <c r="P548" i="86"/>
  <c r="Q548" i="86" s="1"/>
  <c r="Q559" i="86"/>
  <c r="R559" i="86" s="1"/>
  <c r="S559" i="86" s="1"/>
  <c r="T559" i="86" s="1"/>
  <c r="U559" i="86" s="1"/>
  <c r="V559" i="86" s="1"/>
  <c r="W559" i="86" s="1"/>
  <c r="X559" i="86" s="1"/>
  <c r="Y559" i="86" s="1"/>
  <c r="Z559" i="86" s="1"/>
  <c r="AA559" i="86" s="1"/>
  <c r="AB559" i="86" s="1"/>
  <c r="M561" i="81"/>
  <c r="N561" i="81" s="1"/>
  <c r="O561" i="81" s="1"/>
  <c r="P561" i="81" s="1"/>
  <c r="Q561" i="81" s="1"/>
  <c r="R561" i="81" s="1"/>
  <c r="S561" i="81" s="1"/>
  <c r="T561" i="81" s="1"/>
  <c r="U561" i="81" s="1"/>
  <c r="V561" i="81" s="1"/>
  <c r="W561" i="81" s="1"/>
  <c r="X561" i="81" s="1"/>
  <c r="L555" i="87"/>
  <c r="N535" i="83"/>
  <c r="O535" i="83" s="1"/>
  <c r="P535" i="83" s="1"/>
  <c r="Q535" i="83" s="1"/>
  <c r="L543" i="87"/>
  <c r="M543" i="87" s="1"/>
  <c r="M548" i="85"/>
  <c r="I477" i="83"/>
  <c r="L549" i="86"/>
  <c r="M549" i="86" s="1"/>
  <c r="M533" i="83"/>
  <c r="N533" i="83" s="1"/>
  <c r="O533" i="83" s="1"/>
  <c r="P533" i="83" s="1"/>
  <c r="Q533" i="83" s="1"/>
  <c r="R533" i="83" s="1"/>
  <c r="S533" i="83" s="1"/>
  <c r="T533" i="83" s="1"/>
  <c r="U533" i="83" s="1"/>
  <c r="V533" i="83" s="1"/>
  <c r="W533" i="83" s="1"/>
  <c r="X533" i="83" s="1"/>
  <c r="Y533" i="83" s="1"/>
  <c r="Z533" i="83" s="1"/>
  <c r="AA533" i="83" s="1"/>
  <c r="AB533" i="83" s="1"/>
  <c r="O554" i="83"/>
  <c r="P554" i="83" s="1"/>
  <c r="Q554" i="83" s="1"/>
  <c r="R554" i="83" s="1"/>
  <c r="J539" i="73"/>
  <c r="K539" i="73" s="1"/>
  <c r="N550" i="82"/>
  <c r="O550" i="82" s="1"/>
  <c r="P550" i="82" s="1"/>
  <c r="H477" i="85"/>
  <c r="J549" i="73"/>
  <c r="K549" i="73" s="1"/>
  <c r="J532" i="86"/>
  <c r="K532" i="86" s="1"/>
  <c r="K553" i="73"/>
  <c r="L553" i="73" s="1"/>
  <c r="M553" i="73" s="1"/>
  <c r="I550" i="73"/>
  <c r="J550" i="73" s="1"/>
  <c r="M553" i="81"/>
  <c r="N553" i="81" s="1"/>
  <c r="S544" i="82"/>
  <c r="T544" i="82" s="1"/>
  <c r="U544" i="82" s="1"/>
  <c r="V544" i="82" s="1"/>
  <c r="W544" i="82" s="1"/>
  <c r="X544" i="82" s="1"/>
  <c r="Y544" i="82" s="1"/>
  <c r="Z544" i="82" s="1"/>
  <c r="AA544" i="82" s="1"/>
  <c r="AB544" i="82" s="1"/>
  <c r="K560" i="86"/>
  <c r="K560" i="82"/>
  <c r="I545" i="73"/>
  <c r="K555" i="81"/>
  <c r="L555" i="81" s="1"/>
  <c r="M542" i="84"/>
  <c r="N542" i="84" s="1"/>
  <c r="O542" i="84" s="1"/>
  <c r="P542" i="84" s="1"/>
  <c r="Q542" i="84" s="1"/>
  <c r="R542" i="84" s="1"/>
  <c r="S542" i="84" s="1"/>
  <c r="T542" i="84" s="1"/>
  <c r="U542" i="84" s="1"/>
  <c r="V542" i="84" s="1"/>
  <c r="W542" i="84" s="1"/>
  <c r="X542" i="84" s="1"/>
  <c r="Y542" i="84" s="1"/>
  <c r="Z542" i="84" s="1"/>
  <c r="AA542" i="84" s="1"/>
  <c r="AB542" i="84" s="1"/>
  <c r="K535" i="82"/>
  <c r="L535" i="82" s="1"/>
  <c r="M535" i="82" s="1"/>
  <c r="J541" i="83"/>
  <c r="M541" i="86"/>
  <c r="N541" i="86" s="1"/>
  <c r="O541" i="86" s="1"/>
  <c r="P541" i="86" s="1"/>
  <c r="Q541" i="86" s="1"/>
  <c r="L557" i="81"/>
  <c r="M557" i="81" s="1"/>
  <c r="N557" i="81" s="1"/>
  <c r="O557" i="81" s="1"/>
  <c r="P557" i="81" s="1"/>
  <c r="Q557" i="81" s="1"/>
  <c r="R557" i="81" s="1"/>
  <c r="S557" i="81" s="1"/>
  <c r="T557" i="81" s="1"/>
  <c r="U557" i="81" s="1"/>
  <c r="V557" i="81" s="1"/>
  <c r="W557" i="81" s="1"/>
  <c r="X557" i="81" s="1"/>
  <c r="Y557" i="81" s="1"/>
  <c r="Z557" i="81" s="1"/>
  <c r="AA557" i="81" s="1"/>
  <c r="AB557" i="81" s="1"/>
  <c r="J536" i="87"/>
  <c r="K536" i="87" s="1"/>
  <c r="L547" i="81"/>
  <c r="K552" i="84"/>
  <c r="L552" i="84" s="1"/>
  <c r="K559" i="73"/>
  <c r="L559" i="73" s="1"/>
  <c r="N552" i="83"/>
  <c r="O552" i="83" s="1"/>
  <c r="P552" i="83" s="1"/>
  <c r="Q552" i="83" s="1"/>
  <c r="R552" i="83" s="1"/>
  <c r="S552" i="83" s="1"/>
  <c r="T552" i="83" s="1"/>
  <c r="U552" i="83" s="1"/>
  <c r="V552" i="83" s="1"/>
  <c r="W552" i="83" s="1"/>
  <c r="X552" i="83" s="1"/>
  <c r="Y552" i="83" s="1"/>
  <c r="Z552" i="83" s="1"/>
  <c r="AA552" i="83" s="1"/>
  <c r="AB552" i="83" s="1"/>
  <c r="M557" i="84"/>
  <c r="N557" i="84" s="1"/>
  <c r="O557" i="84" s="1"/>
  <c r="P557" i="84" s="1"/>
  <c r="Q557" i="84" s="1"/>
  <c r="R557" i="84" s="1"/>
  <c r="K535" i="85"/>
  <c r="M537" i="85"/>
  <c r="N537" i="85" s="1"/>
  <c r="O537" i="85" s="1"/>
  <c r="P537" i="85" s="1"/>
  <c r="Q537" i="85" s="1"/>
  <c r="R537" i="85" s="1"/>
  <c r="S537" i="85" s="1"/>
  <c r="T537" i="85" s="1"/>
  <c r="U537" i="85" s="1"/>
  <c r="V537" i="85" s="1"/>
  <c r="W537" i="85" s="1"/>
  <c r="X537" i="85" s="1"/>
  <c r="Y537" i="85" s="1"/>
  <c r="Z537" i="85" s="1"/>
  <c r="AA537" i="85" s="1"/>
  <c r="AB537" i="85" s="1"/>
  <c r="N547" i="87"/>
  <c r="O547" i="87" s="1"/>
  <c r="P547" i="87" s="1"/>
  <c r="Q547" i="87" s="1"/>
  <c r="R547" i="87" s="1"/>
  <c r="S547" i="87" s="1"/>
  <c r="T547" i="87" s="1"/>
  <c r="U547" i="87" s="1"/>
  <c r="V547" i="87" s="1"/>
  <c r="W547" i="87" s="1"/>
  <c r="X547" i="87" s="1"/>
  <c r="Y547" i="87" s="1"/>
  <c r="Z547" i="87" s="1"/>
  <c r="AA547" i="87" s="1"/>
  <c r="AB547" i="87" s="1"/>
  <c r="L534" i="87"/>
  <c r="M534" i="87" s="1"/>
  <c r="N534" i="87" s="1"/>
  <c r="O534" i="87" s="1"/>
  <c r="M561" i="73"/>
  <c r="N561" i="73" s="1"/>
  <c r="O561" i="73" s="1"/>
  <c r="P561" i="73" s="1"/>
  <c r="Q561" i="73" s="1"/>
  <c r="N538" i="86"/>
  <c r="K547" i="86"/>
  <c r="L547" i="86" s="1"/>
  <c r="L553" i="86"/>
  <c r="N556" i="83"/>
  <c r="O556" i="83" s="1"/>
  <c r="K533" i="86"/>
  <c r="L533" i="86" s="1"/>
  <c r="K535" i="84"/>
  <c r="L535" i="84" s="1"/>
  <c r="J532" i="85"/>
  <c r="K532" i="85" s="1"/>
  <c r="M546" i="87"/>
  <c r="N546" i="87" s="1"/>
  <c r="K539" i="83"/>
  <c r="M559" i="85"/>
  <c r="N559" i="85" s="1"/>
  <c r="O559" i="85" s="1"/>
  <c r="P559" i="85" s="1"/>
  <c r="Q559" i="85" s="1"/>
  <c r="R559" i="85" s="1"/>
  <c r="L533" i="81"/>
  <c r="M553" i="83"/>
  <c r="N553" i="83" s="1"/>
  <c r="O553" i="83" s="1"/>
  <c r="P553" i="83" s="1"/>
  <c r="Q553" i="83" s="1"/>
  <c r="R553" i="83" s="1"/>
  <c r="S553" i="83" s="1"/>
  <c r="T553" i="83" s="1"/>
  <c r="U553" i="83" s="1"/>
  <c r="V553" i="83" s="1"/>
  <c r="W553" i="83" s="1"/>
  <c r="X553" i="83" s="1"/>
  <c r="Y553" i="83" s="1"/>
  <c r="Z553" i="83" s="1"/>
  <c r="AA553" i="83" s="1"/>
  <c r="AB553" i="83" s="1"/>
  <c r="K558" i="81"/>
  <c r="L558" i="81" s="1"/>
  <c r="N552" i="82"/>
  <c r="O552" i="82" s="1"/>
  <c r="P552" i="82" s="1"/>
  <c r="Q552" i="82" s="1"/>
  <c r="R552" i="82" s="1"/>
  <c r="S552" i="82" s="1"/>
  <c r="T552" i="82" s="1"/>
  <c r="U552" i="82" s="1"/>
  <c r="V552" i="82" s="1"/>
  <c r="W552" i="82" s="1"/>
  <c r="X552" i="82" s="1"/>
  <c r="Y552" i="82" s="1"/>
  <c r="Z552" i="82" s="1"/>
  <c r="AA552" i="82" s="1"/>
  <c r="AB552" i="82" s="1"/>
  <c r="J549" i="85"/>
  <c r="K549" i="85" s="1"/>
  <c r="N547" i="84"/>
  <c r="O547" i="84" s="1"/>
  <c r="P547" i="84" s="1"/>
  <c r="Q547" i="84" s="1"/>
  <c r="R547" i="84" s="1"/>
  <c r="S547" i="84" s="1"/>
  <c r="T547" i="84" s="1"/>
  <c r="U547" i="84" s="1"/>
  <c r="V547" i="84" s="1"/>
  <c r="W547" i="84" s="1"/>
  <c r="X547" i="84" s="1"/>
  <c r="Y547" i="84" s="1"/>
  <c r="Z547" i="84" s="1"/>
  <c r="AA547" i="84" s="1"/>
  <c r="AB547" i="84" s="1"/>
  <c r="N547" i="82"/>
  <c r="M543" i="73"/>
  <c r="N543" i="81"/>
  <c r="O543" i="81" s="1"/>
  <c r="P543" i="81" s="1"/>
  <c r="Q543" i="81" s="1"/>
  <c r="R543" i="81" s="1"/>
  <c r="S543" i="81" s="1"/>
  <c r="T543" i="81" s="1"/>
  <c r="U543" i="81" s="1"/>
  <c r="V543" i="81" s="1"/>
  <c r="W543" i="81" s="1"/>
  <c r="X543" i="81" s="1"/>
  <c r="Y543" i="81" s="1"/>
  <c r="Z543" i="81" s="1"/>
  <c r="AA543" i="81" s="1"/>
  <c r="AB543" i="81" s="1"/>
  <c r="M561" i="85"/>
  <c r="K538" i="81"/>
  <c r="L538" i="81" s="1"/>
  <c r="K561" i="86"/>
  <c r="P555" i="84"/>
  <c r="Q555" i="84" s="1"/>
  <c r="R555" i="84" s="1"/>
  <c r="S555" i="84" s="1"/>
  <c r="T555" i="84" s="1"/>
  <c r="U555" i="84" s="1"/>
  <c r="V555" i="84" s="1"/>
  <c r="W555" i="84" s="1"/>
  <c r="X555" i="84" s="1"/>
  <c r="Y555" i="84" s="1"/>
  <c r="Z555" i="84" s="1"/>
  <c r="AA555" i="84" s="1"/>
  <c r="AB555" i="84" s="1"/>
  <c r="L542" i="85"/>
  <c r="J560" i="81"/>
  <c r="L534" i="86"/>
  <c r="M534" i="86" s="1"/>
  <c r="M545" i="85"/>
  <c r="M537" i="73"/>
  <c r="N537" i="73" s="1"/>
  <c r="K532" i="87"/>
  <c r="L537" i="87"/>
  <c r="M537" i="87" s="1"/>
  <c r="N537" i="87" s="1"/>
  <c r="O537" i="87" s="1"/>
  <c r="P537" i="87" s="1"/>
  <c r="Q537" i="87" s="1"/>
  <c r="R537" i="87" s="1"/>
  <c r="S537" i="87" s="1"/>
  <c r="T537" i="87" s="1"/>
  <c r="U537" i="87" s="1"/>
  <c r="V537" i="87" s="1"/>
  <c r="W537" i="87" s="1"/>
  <c r="X537" i="87" s="1"/>
  <c r="Y537" i="87" s="1"/>
  <c r="Z537" i="87" s="1"/>
  <c r="AA537" i="87" s="1"/>
  <c r="AB537" i="87" s="1"/>
  <c r="M552" i="86"/>
  <c r="N552" i="86" s="1"/>
  <c r="O552" i="86" s="1"/>
  <c r="K556" i="81"/>
  <c r="M555" i="83"/>
  <c r="N555" i="83" s="1"/>
  <c r="O555" i="83" s="1"/>
  <c r="J533" i="73"/>
  <c r="K533" i="73" s="1"/>
  <c r="L533" i="73" s="1"/>
  <c r="K557" i="73"/>
  <c r="L534" i="83"/>
  <c r="M534" i="83" s="1"/>
  <c r="N534" i="83" s="1"/>
  <c r="O534" i="83" s="1"/>
  <c r="P534" i="83" s="1"/>
  <c r="Q534" i="83" s="1"/>
  <c r="R534" i="83" s="1"/>
  <c r="S534" i="83" s="1"/>
  <c r="T534" i="83" s="1"/>
  <c r="U534" i="83" s="1"/>
  <c r="V534" i="83" s="1"/>
  <c r="W534" i="83" s="1"/>
  <c r="X534" i="83" s="1"/>
  <c r="Y534" i="83" s="1"/>
  <c r="Z534" i="83" s="1"/>
  <c r="AA534" i="83" s="1"/>
  <c r="AB534" i="83" s="1"/>
  <c r="K541" i="73"/>
  <c r="L551" i="81"/>
  <c r="L542" i="81"/>
  <c r="M542" i="81" s="1"/>
  <c r="N542" i="81" s="1"/>
  <c r="O542" i="81" s="1"/>
  <c r="L546" i="86"/>
  <c r="M546" i="86" s="1"/>
  <c r="O559" i="87"/>
  <c r="K533" i="87"/>
  <c r="N552" i="81"/>
  <c r="O552" i="81" s="1"/>
  <c r="P552" i="81" s="1"/>
  <c r="Q552" i="81" s="1"/>
  <c r="R552" i="81" s="1"/>
  <c r="S552" i="81" s="1"/>
  <c r="T552" i="81" s="1"/>
  <c r="U552" i="81" s="1"/>
  <c r="V552" i="81" s="1"/>
  <c r="W552" i="81" s="1"/>
  <c r="L557" i="87"/>
  <c r="M557" i="87" s="1"/>
  <c r="L540" i="84"/>
  <c r="J557" i="86"/>
  <c r="K557" i="86" s="1"/>
  <c r="L557" i="86" s="1"/>
  <c r="M557" i="86" s="1"/>
  <c r="J546" i="73"/>
  <c r="K546" i="73" s="1"/>
  <c r="L542" i="86"/>
  <c r="M542" i="86" s="1"/>
  <c r="K544" i="87"/>
  <c r="L544" i="87" s="1"/>
  <c r="M544" i="87" s="1"/>
  <c r="O550" i="81"/>
  <c r="P550" i="81" s="1"/>
  <c r="Q550" i="81" s="1"/>
  <c r="R550" i="81" s="1"/>
  <c r="S550" i="81" s="1"/>
  <c r="N546" i="85"/>
  <c r="N559" i="84"/>
  <c r="N558" i="86"/>
  <c r="O558" i="86" s="1"/>
  <c r="P558" i="86" s="1"/>
  <c r="Q558" i="86" s="1"/>
  <c r="R558" i="86" s="1"/>
  <c r="S558" i="86" s="1"/>
  <c r="T558" i="86" s="1"/>
  <c r="U558" i="86" s="1"/>
  <c r="V558" i="86" s="1"/>
  <c r="W558" i="86" s="1"/>
  <c r="X558" i="86" s="1"/>
  <c r="Y558" i="86" s="1"/>
  <c r="Z558" i="86" s="1"/>
  <c r="AA558" i="86" s="1"/>
  <c r="AB558" i="86" s="1"/>
  <c r="J552" i="73"/>
  <c r="N540" i="87"/>
  <c r="K542" i="83"/>
  <c r="L542" i="83" s="1"/>
  <c r="L543" i="83"/>
  <c r="M543" i="83" s="1"/>
  <c r="N543" i="83" s="1"/>
  <c r="O543" i="83" s="1"/>
  <c r="P543" i="83" s="1"/>
  <c r="Q543" i="83" s="1"/>
  <c r="R543" i="83" s="1"/>
  <c r="S543" i="83" s="1"/>
  <c r="T543" i="83" s="1"/>
  <c r="U543" i="83" s="1"/>
  <c r="V543" i="83" s="1"/>
  <c r="W543" i="83" s="1"/>
  <c r="X543" i="83" s="1"/>
  <c r="Y543" i="83" s="1"/>
  <c r="Z543" i="83" s="1"/>
  <c r="AA543" i="83" s="1"/>
  <c r="AB543" i="83" s="1"/>
  <c r="N547" i="85"/>
  <c r="N533" i="84"/>
  <c r="O533" i="84" s="1"/>
  <c r="M536" i="84"/>
  <c r="N536" i="84" s="1"/>
  <c r="O543" i="86"/>
  <c r="P543" i="86" s="1"/>
  <c r="Q543" i="86" s="1"/>
  <c r="R543" i="86" s="1"/>
  <c r="S543" i="86" s="1"/>
  <c r="I547" i="73"/>
  <c r="J547" i="73" s="1"/>
  <c r="P553" i="84"/>
  <c r="L540" i="86"/>
  <c r="M540" i="86" s="1"/>
  <c r="L548" i="84"/>
  <c r="L538" i="85"/>
  <c r="M539" i="87"/>
  <c r="N539" i="87" s="1"/>
  <c r="O543" i="85"/>
  <c r="P543" i="85" s="1"/>
  <c r="Q543" i="85" s="1"/>
  <c r="R543" i="85" s="1"/>
  <c r="S543" i="85" s="1"/>
  <c r="T543" i="85" s="1"/>
  <c r="U543" i="85" s="1"/>
  <c r="V543" i="85" s="1"/>
  <c r="W543" i="85" s="1"/>
  <c r="X543" i="85" s="1"/>
  <c r="Y543" i="85" s="1"/>
  <c r="Z543" i="85" s="1"/>
  <c r="AA543" i="85" s="1"/>
  <c r="AB543" i="85" s="1"/>
  <c r="L558" i="82"/>
  <c r="M558" i="82" s="1"/>
  <c r="N558" i="82" s="1"/>
  <c r="K544" i="83"/>
  <c r="L544" i="83" s="1"/>
  <c r="M544" i="83" s="1"/>
  <c r="N544" i="83" s="1"/>
  <c r="O544" i="83" s="1"/>
  <c r="P544" i="83" s="1"/>
  <c r="Q544" i="83" s="1"/>
  <c r="R544" i="83" s="1"/>
  <c r="L551" i="83"/>
  <c r="M551" i="83" s="1"/>
  <c r="N551" i="83" s="1"/>
  <c r="K536" i="81"/>
  <c r="L536" i="81" s="1"/>
  <c r="M536" i="81" s="1"/>
  <c r="K560" i="73"/>
  <c r="L560" i="73" s="1"/>
  <c r="K559" i="82"/>
  <c r="M560" i="84"/>
  <c r="L538" i="84"/>
  <c r="Q556" i="87"/>
  <c r="O555" i="86"/>
  <c r="P555" i="86" s="1"/>
  <c r="Q555" i="86" s="1"/>
  <c r="L551" i="84"/>
  <c r="M551" i="84" s="1"/>
  <c r="K544" i="84"/>
  <c r="N555" i="82"/>
  <c r="S558" i="85"/>
  <c r="O561" i="82"/>
  <c r="L550" i="84"/>
  <c r="M550" i="84" s="1"/>
  <c r="N550" i="84" s="1"/>
  <c r="O550" i="84" s="1"/>
  <c r="P550" i="84" s="1"/>
  <c r="Q550" i="84" s="1"/>
  <c r="R550" i="84" s="1"/>
  <c r="S550" i="84" s="1"/>
  <c r="T550" i="84" s="1"/>
  <c r="U550" i="84" s="1"/>
  <c r="V550" i="84" s="1"/>
  <c r="W550" i="84" s="1"/>
  <c r="X550" i="84" s="1"/>
  <c r="Y550" i="84" s="1"/>
  <c r="Z550" i="84" s="1"/>
  <c r="AA550" i="84" s="1"/>
  <c r="AB550" i="84" s="1"/>
  <c r="J540" i="82"/>
  <c r="P540" i="81"/>
  <c r="Q540" i="81" s="1"/>
  <c r="K535" i="87"/>
  <c r="L535" i="87" s="1"/>
  <c r="M535" i="87" s="1"/>
  <c r="J532" i="84"/>
  <c r="J540" i="83"/>
  <c r="K540" i="83" s="1"/>
  <c r="M545" i="84"/>
  <c r="N545" i="84" s="1"/>
  <c r="O545" i="84" s="1"/>
  <c r="K537" i="81"/>
  <c r="L537" i="81" s="1"/>
  <c r="J546" i="84"/>
  <c r="L539" i="84"/>
  <c r="M539" i="84" s="1"/>
  <c r="K561" i="83"/>
  <c r="K536" i="86"/>
  <c r="M550" i="85"/>
  <c r="N550" i="85" s="1"/>
  <c r="O550" i="85" s="1"/>
  <c r="P550" i="85" s="1"/>
  <c r="Q550" i="85" s="1"/>
  <c r="R550" i="85" s="1"/>
  <c r="S550" i="85" s="1"/>
  <c r="T550" i="85" s="1"/>
  <c r="U550" i="85" s="1"/>
  <c r="V550" i="85" s="1"/>
  <c r="W550" i="85" s="1"/>
  <c r="X550" i="85" s="1"/>
  <c r="Y550" i="85" s="1"/>
  <c r="Z550" i="85" s="1"/>
  <c r="AA550" i="85" s="1"/>
  <c r="AB550" i="85" s="1"/>
  <c r="K552" i="87"/>
  <c r="L552" i="87" s="1"/>
  <c r="M552" i="87" s="1"/>
  <c r="N552" i="87" s="1"/>
  <c r="O552" i="87" s="1"/>
  <c r="P552" i="87" s="1"/>
  <c r="Q552" i="87" s="1"/>
  <c r="R552" i="87" s="1"/>
  <c r="S552" i="87" s="1"/>
  <c r="T552" i="87" s="1"/>
  <c r="U552" i="87" s="1"/>
  <c r="V552" i="87" s="1"/>
  <c r="W552" i="87" s="1"/>
  <c r="K541" i="84"/>
  <c r="L541" i="84" s="1"/>
  <c r="K561" i="84"/>
  <c r="O550" i="86"/>
  <c r="N560" i="83"/>
  <c r="O560" i="83" s="1"/>
  <c r="P560" i="83" s="1"/>
  <c r="Q560" i="83" s="1"/>
  <c r="R560" i="83" s="1"/>
  <c r="S560" i="83" s="1"/>
  <c r="T560" i="83" s="1"/>
  <c r="U560" i="83" s="1"/>
  <c r="V560" i="83" s="1"/>
  <c r="W560" i="83" s="1"/>
  <c r="X560" i="83" s="1"/>
  <c r="Y560" i="83" s="1"/>
  <c r="Z560" i="83" s="1"/>
  <c r="AA560" i="83" s="1"/>
  <c r="AB560" i="83" s="1"/>
  <c r="J551" i="86"/>
  <c r="J533" i="82"/>
  <c r="K533" i="82" s="1"/>
  <c r="K553" i="85"/>
  <c r="L553" i="85" s="1"/>
  <c r="L558" i="73"/>
  <c r="E813" i="83"/>
  <c r="G696" i="81"/>
  <c r="F685" i="81"/>
  <c r="G729" i="85"/>
  <c r="G696" i="85"/>
  <c r="B136" i="73"/>
  <c r="B350" i="73"/>
  <c r="B383" i="73" s="1"/>
  <c r="B414" i="73" s="1"/>
  <c r="B445" i="73" s="1"/>
  <c r="F700" i="73"/>
  <c r="L375" i="73"/>
  <c r="H443" i="83"/>
  <c r="I474" i="83" s="1"/>
  <c r="Z1517" i="89"/>
  <c r="Z1515" i="89"/>
  <c r="Z1502" i="89"/>
  <c r="Z1510" i="89"/>
  <c r="Y1495" i="89"/>
  <c r="Y1566" i="89" s="1"/>
  <c r="Y1588" i="89" s="1"/>
  <c r="Z1503" i="89"/>
  <c r="X1603" i="89"/>
  <c r="F139" i="88"/>
  <c r="D902" i="79"/>
  <c r="Y1528" i="89"/>
  <c r="O610" i="89"/>
  <c r="O755" i="89" s="1"/>
  <c r="O455" i="89"/>
  <c r="N688" i="89"/>
  <c r="N721" i="89"/>
  <c r="Z1508" i="89"/>
  <c r="Z1593" i="89"/>
  <c r="Z1598" i="89"/>
  <c r="Z1595" i="89"/>
  <c r="Z1591" i="89"/>
  <c r="Z1596" i="89"/>
  <c r="Z1594" i="89"/>
  <c r="Z1597" i="89"/>
  <c r="Z1592" i="89"/>
  <c r="Y1600" i="89"/>
  <c r="AB1407" i="89"/>
  <c r="AA1474" i="89"/>
  <c r="AB1422" i="89"/>
  <c r="AA1489" i="89"/>
  <c r="Z1519" i="89"/>
  <c r="AB1399" i="89"/>
  <c r="AA1466" i="89"/>
  <c r="AB1405" i="89"/>
  <c r="AE1405" i="89" s="1"/>
  <c r="AA1472" i="89"/>
  <c r="AB1416" i="89"/>
  <c r="AE1416" i="89" s="1"/>
  <c r="AA1483" i="89"/>
  <c r="AA1418" i="89"/>
  <c r="Z1485" i="89"/>
  <c r="Z1518" i="89"/>
  <c r="Z1527" i="89"/>
  <c r="Z1526" i="89"/>
  <c r="AB1423" i="89"/>
  <c r="AE1423" i="89" s="1"/>
  <c r="AA1490" i="89"/>
  <c r="Z1514" i="89"/>
  <c r="AA1412" i="89"/>
  <c r="Z1512" i="89"/>
  <c r="Z1479" i="89"/>
  <c r="Z1498" i="89"/>
  <c r="AB1419" i="89"/>
  <c r="AA1486" i="89"/>
  <c r="Z1521" i="89"/>
  <c r="AB1411" i="89"/>
  <c r="AA1478" i="89"/>
  <c r="AB1426" i="89"/>
  <c r="AA1493" i="89"/>
  <c r="AB1414" i="89"/>
  <c r="AA1481" i="89"/>
  <c r="AB1398" i="89"/>
  <c r="AA1465" i="89"/>
  <c r="Z1524" i="89"/>
  <c r="Z1520" i="89"/>
  <c r="Z1501" i="89"/>
  <c r="AB1427" i="89"/>
  <c r="AA1494" i="89"/>
  <c r="AA1409" i="89"/>
  <c r="Z1476" i="89"/>
  <c r="Z1509" i="89"/>
  <c r="AB1424" i="89"/>
  <c r="AE1424" i="89" s="1"/>
  <c r="AA1491" i="89"/>
  <c r="AB1421" i="89"/>
  <c r="AE1421" i="89" s="1"/>
  <c r="AA1488" i="89"/>
  <c r="AA1389" i="89"/>
  <c r="AA1501" i="89" s="1"/>
  <c r="AB1390" i="89"/>
  <c r="AB1389" i="89" s="1"/>
  <c r="AB1408" i="89"/>
  <c r="AA1475" i="89"/>
  <c r="AB1415" i="89"/>
  <c r="AE1415" i="89" s="1"/>
  <c r="AA1482" i="89"/>
  <c r="AB1410" i="89"/>
  <c r="AA1477" i="89"/>
  <c r="AB1420" i="89"/>
  <c r="AE1420" i="89" s="1"/>
  <c r="AA1487" i="89"/>
  <c r="AB1401" i="89"/>
  <c r="AA1468" i="89"/>
  <c r="Z1460" i="89"/>
  <c r="Z1459" i="89"/>
  <c r="Z1458" i="89"/>
  <c r="Z1457" i="89"/>
  <c r="Z1456" i="89"/>
  <c r="Z1455" i="89"/>
  <c r="Z1454" i="89"/>
  <c r="Z1453" i="89"/>
  <c r="Z1452" i="89"/>
  <c r="Z1451" i="89"/>
  <c r="Z1461" i="89"/>
  <c r="Z1450" i="89"/>
  <c r="Z1449" i="89"/>
  <c r="Z1448" i="89"/>
  <c r="Z1447" i="89"/>
  <c r="Z1446" i="89"/>
  <c r="Z1445" i="89"/>
  <c r="Z1444" i="89"/>
  <c r="Z1443" i="89"/>
  <c r="Z1442" i="89"/>
  <c r="Z1441" i="89"/>
  <c r="Z1440" i="89"/>
  <c r="Z1439" i="89"/>
  <c r="Z1438" i="89"/>
  <c r="Z1437" i="89"/>
  <c r="Z1436" i="89"/>
  <c r="Z1435" i="89"/>
  <c r="Z1434" i="89"/>
  <c r="Z1433" i="89"/>
  <c r="Z1432" i="89"/>
  <c r="AB1413" i="89"/>
  <c r="AA1480" i="89"/>
  <c r="AB1425" i="89"/>
  <c r="AA1492" i="89"/>
  <c r="Z1499" i="89"/>
  <c r="Z1504" i="89"/>
  <c r="Z1505" i="89"/>
  <c r="AB1406" i="89"/>
  <c r="AA1473" i="89"/>
  <c r="Z1507" i="89"/>
  <c r="AB1400" i="89"/>
  <c r="AA1467" i="89"/>
  <c r="Z1522" i="89"/>
  <c r="Z1516" i="89"/>
  <c r="AB1402" i="89"/>
  <c r="AA1469" i="89"/>
  <c r="AB1417" i="89"/>
  <c r="AA1517" i="89"/>
  <c r="AA1484" i="89"/>
  <c r="Y1462" i="89"/>
  <c r="AB1403" i="89"/>
  <c r="AA1470" i="89"/>
  <c r="AB1404" i="89"/>
  <c r="AE1404" i="89" s="1"/>
  <c r="AA1471" i="89"/>
  <c r="N716" i="89"/>
  <c r="G724" i="83"/>
  <c r="N691" i="89"/>
  <c r="N497" i="89"/>
  <c r="N621" i="89" s="1"/>
  <c r="N766" i="89" s="1"/>
  <c r="I942" i="89"/>
  <c r="J938" i="89" s="1"/>
  <c r="J940" i="89" s="1"/>
  <c r="J953" i="89" s="1"/>
  <c r="O467" i="89"/>
  <c r="P498" i="89" s="1"/>
  <c r="P622" i="89" s="1"/>
  <c r="P767" i="89" s="1"/>
  <c r="O613" i="89"/>
  <c r="O758" i="89" s="1"/>
  <c r="O458" i="89"/>
  <c r="I459" i="82"/>
  <c r="J490" i="82" s="1"/>
  <c r="F709" i="83"/>
  <c r="F692" i="73"/>
  <c r="N454" i="89"/>
  <c r="O485" i="89" s="1"/>
  <c r="O609" i="89" s="1"/>
  <c r="O754" i="89" s="1"/>
  <c r="N707" i="89"/>
  <c r="H729" i="81"/>
  <c r="H713" i="86"/>
  <c r="P682" i="89"/>
  <c r="P715" i="89"/>
  <c r="Q604" i="89"/>
  <c r="Q749" i="89" s="1"/>
  <c r="Q449" i="89"/>
  <c r="N465" i="89"/>
  <c r="M731" i="89"/>
  <c r="M698" i="89"/>
  <c r="N456" i="89"/>
  <c r="M697" i="89"/>
  <c r="O495" i="89"/>
  <c r="O619" i="89" s="1"/>
  <c r="O764" i="89" s="1"/>
  <c r="G700" i="85"/>
  <c r="M699" i="89"/>
  <c r="M732" i="89"/>
  <c r="W963" i="89"/>
  <c r="P474" i="89"/>
  <c r="X941" i="89"/>
  <c r="X947" i="89"/>
  <c r="X948" i="89"/>
  <c r="X935" i="89"/>
  <c r="X926" i="89"/>
  <c r="Y927" i="89"/>
  <c r="X962" i="89"/>
  <c r="X961" i="89"/>
  <c r="N718" i="89"/>
  <c r="N685" i="89"/>
  <c r="O607" i="89"/>
  <c r="O752" i="89" s="1"/>
  <c r="O452" i="89"/>
  <c r="P472" i="89"/>
  <c r="P596" i="89" s="1"/>
  <c r="P741" i="89" s="1"/>
  <c r="N725" i="89"/>
  <c r="O448" i="89"/>
  <c r="O681" i="89" s="1"/>
  <c r="O614" i="89"/>
  <c r="O759" i="89" s="1"/>
  <c r="O459" i="89"/>
  <c r="N681" i="89"/>
  <c r="R494" i="89"/>
  <c r="N701" i="89"/>
  <c r="N734" i="89"/>
  <c r="O623" i="89"/>
  <c r="O768" i="89" s="1"/>
  <c r="O468" i="89"/>
  <c r="M457" i="89"/>
  <c r="O491" i="89"/>
  <c r="O615" i="89" s="1"/>
  <c r="O760" i="89" s="1"/>
  <c r="M694" i="89"/>
  <c r="M727" i="89"/>
  <c r="O484" i="89"/>
  <c r="O608" i="89" s="1"/>
  <c r="O753" i="89" s="1"/>
  <c r="N461" i="89"/>
  <c r="P462" i="89"/>
  <c r="N678" i="89"/>
  <c r="N711" i="89"/>
  <c r="O600" i="89"/>
  <c r="O745" i="89" s="1"/>
  <c r="O445" i="89"/>
  <c r="R672" i="89"/>
  <c r="O477" i="89"/>
  <c r="O601" i="89" s="1"/>
  <c r="O746" i="89" s="1"/>
  <c r="B365" i="89"/>
  <c r="B398" i="89" s="1"/>
  <c r="B429" i="89" s="1"/>
  <c r="B460" i="89" s="1"/>
  <c r="B151" i="89"/>
  <c r="N697" i="89"/>
  <c r="N730" i="89"/>
  <c r="N706" i="89"/>
  <c r="U470" i="89"/>
  <c r="U439" i="89" s="1"/>
  <c r="P440" i="89"/>
  <c r="O695" i="89"/>
  <c r="O728" i="89"/>
  <c r="L690" i="89"/>
  <c r="L723" i="89"/>
  <c r="Q478" i="89"/>
  <c r="Q602" i="89" s="1"/>
  <c r="Q747" i="89" s="1"/>
  <c r="L684" i="89"/>
  <c r="L717" i="89"/>
  <c r="S594" i="89"/>
  <c r="S672" i="89" s="1"/>
  <c r="M451" i="89"/>
  <c r="W946" i="89"/>
  <c r="W949" i="89" s="1"/>
  <c r="X944" i="89" s="1"/>
  <c r="W945" i="89"/>
  <c r="P475" i="89"/>
  <c r="P599" i="89" s="1"/>
  <c r="P744" i="89" s="1"/>
  <c r="P481" i="89"/>
  <c r="P605" i="89" s="1"/>
  <c r="P750" i="89" s="1"/>
  <c r="N740" i="89"/>
  <c r="R739" i="89"/>
  <c r="O674" i="89"/>
  <c r="O707" i="89"/>
  <c r="L934" i="89"/>
  <c r="L933" i="89"/>
  <c r="O595" i="89"/>
  <c r="O673" i="89" s="1"/>
  <c r="G692" i="85"/>
  <c r="G676" i="83"/>
  <c r="H458" i="86"/>
  <c r="I489" i="86" s="1"/>
  <c r="H462" i="82"/>
  <c r="I493" i="82" s="1"/>
  <c r="G719" i="73"/>
  <c r="G700" i="86"/>
  <c r="G698" i="85"/>
  <c r="G731" i="82"/>
  <c r="G682" i="82"/>
  <c r="P61" i="88"/>
  <c r="F195" i="88"/>
  <c r="H456" i="81"/>
  <c r="I487" i="81" s="1"/>
  <c r="G722" i="73"/>
  <c r="G455" i="82"/>
  <c r="G721" i="82" s="1"/>
  <c r="H723" i="86"/>
  <c r="G731" i="84"/>
  <c r="H616" i="81"/>
  <c r="H761" i="81" s="1"/>
  <c r="L855" i="85"/>
  <c r="H497" i="85"/>
  <c r="H621" i="85" s="1"/>
  <c r="H766" i="85" s="1"/>
  <c r="G457" i="82"/>
  <c r="H488" i="82" s="1"/>
  <c r="H612" i="82" s="1"/>
  <c r="H757" i="82" s="1"/>
  <c r="G443" i="84"/>
  <c r="H474" i="84" s="1"/>
  <c r="H598" i="84" s="1"/>
  <c r="H743" i="84" s="1"/>
  <c r="H467" i="83"/>
  <c r="I498" i="83" s="1"/>
  <c r="F734" i="81"/>
  <c r="F701" i="81"/>
  <c r="H445" i="86"/>
  <c r="I476" i="86" s="1"/>
  <c r="G623" i="81"/>
  <c r="G768" i="81" s="1"/>
  <c r="G468" i="81"/>
  <c r="H445" i="83"/>
  <c r="I476" i="83" s="1"/>
  <c r="F729" i="73"/>
  <c r="H621" i="84"/>
  <c r="H766" i="84" s="1"/>
  <c r="H457" i="84"/>
  <c r="I488" i="84" s="1"/>
  <c r="G727" i="84"/>
  <c r="G697" i="84"/>
  <c r="F734" i="82"/>
  <c r="F701" i="82"/>
  <c r="G623" i="82"/>
  <c r="G768" i="82" s="1"/>
  <c r="G468" i="82"/>
  <c r="G681" i="81"/>
  <c r="F729" i="86"/>
  <c r="F696" i="86"/>
  <c r="G734" i="86"/>
  <c r="G678" i="86"/>
  <c r="F710" i="82"/>
  <c r="F677" i="82"/>
  <c r="F733" i="82"/>
  <c r="F700" i="82"/>
  <c r="F715" i="86"/>
  <c r="F682" i="86"/>
  <c r="G599" i="82"/>
  <c r="G744" i="82" s="1"/>
  <c r="G444" i="82"/>
  <c r="G729" i="73"/>
  <c r="G622" i="82"/>
  <c r="G767" i="82" s="1"/>
  <c r="G467" i="82"/>
  <c r="G604" i="86"/>
  <c r="G749" i="86" s="1"/>
  <c r="G449" i="86"/>
  <c r="G729" i="83"/>
  <c r="G696" i="83"/>
  <c r="H463" i="82"/>
  <c r="I494" i="82" s="1"/>
  <c r="G695" i="81"/>
  <c r="G463" i="86"/>
  <c r="H618" i="83"/>
  <c r="H763" i="83" s="1"/>
  <c r="H463" i="83"/>
  <c r="G460" i="81"/>
  <c r="G454" i="82"/>
  <c r="H485" i="82" s="1"/>
  <c r="H609" i="82" s="1"/>
  <c r="H754" i="82" s="1"/>
  <c r="F709" i="84"/>
  <c r="F676" i="84"/>
  <c r="G460" i="82"/>
  <c r="H491" i="82" s="1"/>
  <c r="H615" i="82" s="1"/>
  <c r="H760" i="82" s="1"/>
  <c r="G453" i="82"/>
  <c r="F719" i="82"/>
  <c r="F686" i="82"/>
  <c r="G947" i="79"/>
  <c r="G852" i="79"/>
  <c r="I98" i="88" s="1"/>
  <c r="F717" i="82"/>
  <c r="F684" i="82"/>
  <c r="F720" i="82"/>
  <c r="F687" i="82"/>
  <c r="H461" i="84"/>
  <c r="I492" i="84" s="1"/>
  <c r="I616" i="84" s="1"/>
  <c r="G726" i="85"/>
  <c r="G606" i="82"/>
  <c r="G751" i="82" s="1"/>
  <c r="G451" i="82"/>
  <c r="G451" i="86"/>
  <c r="G445" i="82"/>
  <c r="F726" i="82"/>
  <c r="F693" i="82"/>
  <c r="G623" i="85"/>
  <c r="G768" i="85" s="1"/>
  <c r="G468" i="85"/>
  <c r="G949" i="73"/>
  <c r="H944" i="73" s="1"/>
  <c r="G718" i="73"/>
  <c r="G723" i="81"/>
  <c r="G728" i="84"/>
  <c r="F712" i="82"/>
  <c r="F679" i="82"/>
  <c r="F717" i="86"/>
  <c r="F684" i="86"/>
  <c r="G452" i="84"/>
  <c r="F678" i="82"/>
  <c r="F711" i="82"/>
  <c r="G693" i="83"/>
  <c r="G468" i="73"/>
  <c r="H499" i="73" s="1"/>
  <c r="G687" i="85"/>
  <c r="G713" i="86"/>
  <c r="G601" i="82"/>
  <c r="G746" i="82" s="1"/>
  <c r="G446" i="82"/>
  <c r="G451" i="81"/>
  <c r="F685" i="84"/>
  <c r="F718" i="84"/>
  <c r="F734" i="85"/>
  <c r="F701" i="85"/>
  <c r="G690" i="86"/>
  <c r="I445" i="81"/>
  <c r="J476" i="81" s="1"/>
  <c r="F726" i="81"/>
  <c r="F693" i="81"/>
  <c r="F684" i="81"/>
  <c r="F717" i="81"/>
  <c r="F713" i="82"/>
  <c r="F680" i="82"/>
  <c r="G602" i="82"/>
  <c r="G747" i="82" s="1"/>
  <c r="G447" i="82"/>
  <c r="F719" i="81"/>
  <c r="F686" i="81"/>
  <c r="L62" i="81"/>
  <c r="G608" i="81"/>
  <c r="G753" i="81" s="1"/>
  <c r="G453" i="81"/>
  <c r="G691" i="86"/>
  <c r="G724" i="87"/>
  <c r="G725" i="82"/>
  <c r="G692" i="82"/>
  <c r="G697" i="85"/>
  <c r="D907" i="82"/>
  <c r="E28" i="82" s="1"/>
  <c r="D936" i="87"/>
  <c r="E932" i="87" s="1"/>
  <c r="Q9" i="80"/>
  <c r="G696" i="87"/>
  <c r="G727" i="81"/>
  <c r="I447" i="86"/>
  <c r="J478" i="86" s="1"/>
  <c r="J447" i="86" s="1"/>
  <c r="K478" i="86" s="1"/>
  <c r="G717" i="73"/>
  <c r="I463" i="85"/>
  <c r="J494" i="85" s="1"/>
  <c r="J618" i="85" s="1"/>
  <c r="G725" i="81"/>
  <c r="G692" i="81"/>
  <c r="H614" i="81"/>
  <c r="H759" i="81" s="1"/>
  <c r="H459" i="81"/>
  <c r="H496" i="86"/>
  <c r="H622" i="83"/>
  <c r="H767" i="83" s="1"/>
  <c r="H603" i="81"/>
  <c r="H748" i="81" s="1"/>
  <c r="G694" i="81"/>
  <c r="H464" i="86"/>
  <c r="I495" i="86" s="1"/>
  <c r="I619" i="86" s="1"/>
  <c r="G718" i="85"/>
  <c r="G684" i="83"/>
  <c r="G709" i="87"/>
  <c r="G748" i="81"/>
  <c r="H598" i="81"/>
  <c r="H743" i="81" s="1"/>
  <c r="I602" i="86"/>
  <c r="I747" i="86" s="1"/>
  <c r="I497" i="84"/>
  <c r="F721" i="73"/>
  <c r="G712" i="83"/>
  <c r="G711" i="81"/>
  <c r="G729" i="87"/>
  <c r="F699" i="73"/>
  <c r="F732" i="73"/>
  <c r="G720" i="86"/>
  <c r="G723" i="84"/>
  <c r="G717" i="87"/>
  <c r="G728" i="82"/>
  <c r="H729" i="85"/>
  <c r="F680" i="73"/>
  <c r="F713" i="73"/>
  <c r="G719" i="84"/>
  <c r="G685" i="81"/>
  <c r="G718" i="81"/>
  <c r="G710" i="81"/>
  <c r="G730" i="82"/>
  <c r="G726" i="84"/>
  <c r="G722" i="81"/>
  <c r="G730" i="86"/>
  <c r="G709" i="81"/>
  <c r="G732" i="85"/>
  <c r="G711" i="85"/>
  <c r="F701" i="73"/>
  <c r="F734" i="73"/>
  <c r="G710" i="85"/>
  <c r="G709" i="82"/>
  <c r="G724" i="84"/>
  <c r="G733" i="87"/>
  <c r="G683" i="85"/>
  <c r="G716" i="85"/>
  <c r="G711" i="83"/>
  <c r="G729" i="82"/>
  <c r="G700" i="83"/>
  <c r="G733" i="83"/>
  <c r="G692" i="73"/>
  <c r="G725" i="73"/>
  <c r="G749" i="87"/>
  <c r="G747" i="87"/>
  <c r="H762" i="84"/>
  <c r="G757" i="87"/>
  <c r="H743" i="82"/>
  <c r="H759" i="85"/>
  <c r="G768" i="83"/>
  <c r="G760" i="86"/>
  <c r="G746" i="87"/>
  <c r="G767" i="87"/>
  <c r="H761" i="82"/>
  <c r="G755" i="87"/>
  <c r="H754" i="85"/>
  <c r="H744" i="85"/>
  <c r="G753" i="84"/>
  <c r="E741" i="83"/>
  <c r="H760" i="85"/>
  <c r="H762" i="82"/>
  <c r="H745" i="85"/>
  <c r="G749" i="83"/>
  <c r="H767" i="87"/>
  <c r="G766" i="73"/>
  <c r="G747" i="84"/>
  <c r="G768" i="87"/>
  <c r="H756" i="81"/>
  <c r="G743" i="81"/>
  <c r="G762" i="85"/>
  <c r="H758" i="87"/>
  <c r="G749" i="84"/>
  <c r="H763" i="81"/>
  <c r="G761" i="87"/>
  <c r="G753" i="87"/>
  <c r="H759" i="86"/>
  <c r="H762" i="81"/>
  <c r="G744" i="83"/>
  <c r="I763" i="85"/>
  <c r="G745" i="87"/>
  <c r="G767" i="73"/>
  <c r="H759" i="84"/>
  <c r="E740" i="81"/>
  <c r="G760" i="87"/>
  <c r="H745" i="83"/>
  <c r="H758" i="86"/>
  <c r="H763" i="82"/>
  <c r="G758" i="87"/>
  <c r="H764" i="84"/>
  <c r="G762" i="83"/>
  <c r="G765" i="87"/>
  <c r="G762" i="87"/>
  <c r="G747" i="83"/>
  <c r="G761" i="73"/>
  <c r="G752" i="85"/>
  <c r="G759" i="83"/>
  <c r="H749" i="82"/>
  <c r="G753" i="85"/>
  <c r="G751" i="73"/>
  <c r="G764" i="86"/>
  <c r="G750" i="83"/>
  <c r="G766" i="87"/>
  <c r="G756" i="86"/>
  <c r="G748" i="85"/>
  <c r="G759" i="87"/>
  <c r="G764" i="73"/>
  <c r="G764" i="81"/>
  <c r="H754" i="86"/>
  <c r="H767" i="85"/>
  <c r="G755" i="73"/>
  <c r="G757" i="73"/>
  <c r="I763" i="81"/>
  <c r="G744" i="87"/>
  <c r="G757" i="85"/>
  <c r="G749" i="81"/>
  <c r="H745" i="86"/>
  <c r="H757" i="86"/>
  <c r="G761" i="85"/>
  <c r="G755" i="86"/>
  <c r="G745" i="84"/>
  <c r="H756" i="84"/>
  <c r="G766" i="86"/>
  <c r="G746" i="85"/>
  <c r="G755" i="84"/>
  <c r="G767" i="84"/>
  <c r="H754" i="84"/>
  <c r="G746" i="83"/>
  <c r="G745" i="81"/>
  <c r="H764" i="85"/>
  <c r="H757" i="84"/>
  <c r="G763" i="87"/>
  <c r="G762" i="86"/>
  <c r="G766" i="83"/>
  <c r="H758" i="82"/>
  <c r="G751" i="87"/>
  <c r="G748" i="73"/>
  <c r="G676" i="81"/>
  <c r="H760" i="83"/>
  <c r="H751" i="83"/>
  <c r="H748" i="83"/>
  <c r="E739" i="83"/>
  <c r="G768" i="73"/>
  <c r="H767" i="86"/>
  <c r="G767" i="83"/>
  <c r="G761" i="83"/>
  <c r="G761" i="84"/>
  <c r="G743" i="87"/>
  <c r="G762" i="73"/>
  <c r="H758" i="85"/>
  <c r="G751" i="84"/>
  <c r="G747" i="73"/>
  <c r="E740" i="83"/>
  <c r="G759" i="73"/>
  <c r="H613" i="84"/>
  <c r="H467" i="85"/>
  <c r="I498" i="85" s="1"/>
  <c r="H607" i="81"/>
  <c r="G731" i="87"/>
  <c r="H620" i="82"/>
  <c r="H488" i="73"/>
  <c r="G723" i="73"/>
  <c r="G678" i="81"/>
  <c r="H600" i="81"/>
  <c r="H618" i="87"/>
  <c r="I483" i="81"/>
  <c r="I475" i="81"/>
  <c r="I496" i="82"/>
  <c r="F471" i="83"/>
  <c r="F595" i="83" s="1"/>
  <c r="H445" i="85"/>
  <c r="I476" i="85" s="1"/>
  <c r="H731" i="85"/>
  <c r="F471" i="81"/>
  <c r="F595" i="81" s="1"/>
  <c r="F472" i="83"/>
  <c r="F596" i="83" s="1"/>
  <c r="G681" i="83"/>
  <c r="H449" i="82"/>
  <c r="I480" i="82" s="1"/>
  <c r="H454" i="86"/>
  <c r="I485" i="86" s="1"/>
  <c r="H485" i="87"/>
  <c r="H609" i="87" s="1"/>
  <c r="G698" i="81"/>
  <c r="H599" i="81"/>
  <c r="F470" i="83"/>
  <c r="G734" i="83"/>
  <c r="I465" i="85"/>
  <c r="J496" i="85" s="1"/>
  <c r="J620" i="85" s="1"/>
  <c r="F472" i="81"/>
  <c r="F596" i="81" s="1"/>
  <c r="H452" i="85"/>
  <c r="I483" i="85" s="1"/>
  <c r="H484" i="85"/>
  <c r="H608" i="85" s="1"/>
  <c r="H491" i="84"/>
  <c r="H460" i="84" s="1"/>
  <c r="I491" i="84" s="1"/>
  <c r="H620" i="81"/>
  <c r="H465" i="81"/>
  <c r="I488" i="86"/>
  <c r="I612" i="86" s="1"/>
  <c r="H493" i="73"/>
  <c r="H617" i="73" s="1"/>
  <c r="H619" i="82"/>
  <c r="H490" i="87"/>
  <c r="H614" i="87" s="1"/>
  <c r="H619" i="86"/>
  <c r="H477" i="87"/>
  <c r="H601" i="87" s="1"/>
  <c r="I494" i="87"/>
  <c r="I618" i="87" s="1"/>
  <c r="I487" i="84"/>
  <c r="I611" i="84" s="1"/>
  <c r="G712" i="85"/>
  <c r="F470" i="81"/>
  <c r="H614" i="73"/>
  <c r="I493" i="81"/>
  <c r="I617" i="81" s="1"/>
  <c r="G723" i="85"/>
  <c r="H488" i="85"/>
  <c r="H612" i="85" s="1"/>
  <c r="F473" i="83"/>
  <c r="F442" i="83" s="1"/>
  <c r="F566" i="83" s="1"/>
  <c r="F813" i="83" s="1" a="1"/>
  <c r="G710" i="83"/>
  <c r="H475" i="83"/>
  <c r="H444" i="83" s="1"/>
  <c r="I475" i="83" s="1"/>
  <c r="G727" i="87"/>
  <c r="G732" i="86"/>
  <c r="G697" i="86"/>
  <c r="G687" i="84"/>
  <c r="I479" i="81"/>
  <c r="I603" i="81" s="1"/>
  <c r="G447" i="73"/>
  <c r="H478" i="73" s="1"/>
  <c r="L851" i="83"/>
  <c r="H695" i="81"/>
  <c r="G719" i="85"/>
  <c r="H454" i="84"/>
  <c r="I485" i="84" s="1"/>
  <c r="G830" i="79"/>
  <c r="I76" i="88" s="1"/>
  <c r="L849" i="86"/>
  <c r="L853" i="86"/>
  <c r="L833" i="86"/>
  <c r="L852" i="86"/>
  <c r="L838" i="86"/>
  <c r="H830" i="73"/>
  <c r="L850" i="85"/>
  <c r="L853" i="85"/>
  <c r="H460" i="85"/>
  <c r="I491" i="85" s="1"/>
  <c r="L840" i="85"/>
  <c r="L838" i="85"/>
  <c r="L839" i="85"/>
  <c r="L842" i="85"/>
  <c r="G725" i="83"/>
  <c r="L913" i="85"/>
  <c r="G720" i="87"/>
  <c r="G461" i="73"/>
  <c r="H492" i="73" s="1"/>
  <c r="H616" i="73" s="1"/>
  <c r="L851" i="85"/>
  <c r="L833" i="85"/>
  <c r="L834" i="85"/>
  <c r="L852" i="85"/>
  <c r="L845" i="85"/>
  <c r="G455" i="73"/>
  <c r="H486" i="73" s="1"/>
  <c r="L963" i="82"/>
  <c r="L852" i="84"/>
  <c r="L842" i="84"/>
  <c r="G851" i="79"/>
  <c r="I97" i="88" s="1"/>
  <c r="H851" i="73"/>
  <c r="L838" i="84"/>
  <c r="G850" i="79"/>
  <c r="I96" i="88" s="1"/>
  <c r="H850" i="73"/>
  <c r="L838" i="83"/>
  <c r="L855" i="83"/>
  <c r="L913" i="83"/>
  <c r="H467" i="86"/>
  <c r="I498" i="86" s="1"/>
  <c r="L833" i="83"/>
  <c r="L841" i="83"/>
  <c r="G729" i="84"/>
  <c r="H605" i="85"/>
  <c r="L841" i="85"/>
  <c r="L845" i="84"/>
  <c r="L843" i="83"/>
  <c r="L856" i="86"/>
  <c r="L74" i="80"/>
  <c r="Q6" i="80"/>
  <c r="D868" i="79"/>
  <c r="F108" i="88"/>
  <c r="H615" i="87"/>
  <c r="G726" i="87"/>
  <c r="H451" i="83"/>
  <c r="L843" i="85"/>
  <c r="K963" i="85"/>
  <c r="H464" i="85"/>
  <c r="H730" i="85" s="1"/>
  <c r="L844" i="85"/>
  <c r="E739" i="81"/>
  <c r="G695" i="73"/>
  <c r="E595" i="73"/>
  <c r="I898" i="79"/>
  <c r="K144" i="88" s="1"/>
  <c r="E446" i="73"/>
  <c r="D908" i="73"/>
  <c r="D907" i="73" s="1"/>
  <c r="E28" i="73" s="1"/>
  <c r="G679" i="83"/>
  <c r="K963" i="87"/>
  <c r="L851" i="86"/>
  <c r="L844" i="86"/>
  <c r="L839" i="86"/>
  <c r="L962" i="79"/>
  <c r="K963" i="81"/>
  <c r="K963" i="86"/>
  <c r="K963" i="84"/>
  <c r="K963" i="73"/>
  <c r="L832" i="85"/>
  <c r="H601" i="83"/>
  <c r="K963" i="83"/>
  <c r="L926" i="79"/>
  <c r="M927" i="79"/>
  <c r="H607" i="85"/>
  <c r="G685" i="85"/>
  <c r="H271" i="87"/>
  <c r="J64" i="87" s="1"/>
  <c r="L64" i="87" s="1"/>
  <c r="G714" i="87"/>
  <c r="D974" i="87"/>
  <c r="D907" i="87"/>
  <c r="E28" i="87" s="1"/>
  <c r="H270" i="87"/>
  <c r="J63" i="87" s="1"/>
  <c r="L63" i="87" s="1"/>
  <c r="M268" i="87"/>
  <c r="M270" i="87"/>
  <c r="H272" i="87"/>
  <c r="J65" i="87" s="1"/>
  <c r="L65" i="87" s="1"/>
  <c r="H689" i="84"/>
  <c r="F683" i="73"/>
  <c r="G692" i="87"/>
  <c r="H269" i="87"/>
  <c r="J62" i="87" s="1"/>
  <c r="G605" i="73"/>
  <c r="G450" i="73"/>
  <c r="H481" i="73" s="1"/>
  <c r="F78" i="79"/>
  <c r="F84" i="79" s="1"/>
  <c r="H611" i="85"/>
  <c r="H610" i="87"/>
  <c r="H604" i="84"/>
  <c r="G611" i="85"/>
  <c r="G679" i="87"/>
  <c r="G713" i="83"/>
  <c r="H602" i="83"/>
  <c r="H601" i="85"/>
  <c r="I614" i="73"/>
  <c r="H617" i="87"/>
  <c r="H617" i="85"/>
  <c r="H695" i="84"/>
  <c r="I617" i="84"/>
  <c r="H621" i="87"/>
  <c r="G734" i="87"/>
  <c r="H604" i="85"/>
  <c r="G732" i="83"/>
  <c r="H621" i="83"/>
  <c r="H446" i="86"/>
  <c r="H467" i="87"/>
  <c r="H444" i="85"/>
  <c r="I614" i="84"/>
  <c r="H725" i="84"/>
  <c r="H606" i="84"/>
  <c r="G717" i="84"/>
  <c r="H451" i="84"/>
  <c r="I482" i="84" s="1"/>
  <c r="G692" i="84"/>
  <c r="G733" i="84"/>
  <c r="H448" i="83"/>
  <c r="I479" i="83" s="1"/>
  <c r="L853" i="83"/>
  <c r="L839" i="83"/>
  <c r="L849" i="83"/>
  <c r="L845" i="83"/>
  <c r="B137" i="82"/>
  <c r="B351" i="82"/>
  <c r="B384" i="82" s="1"/>
  <c r="B415" i="82" s="1"/>
  <c r="B446" i="82" s="1"/>
  <c r="D942" i="82"/>
  <c r="E938" i="82" s="1"/>
  <c r="M288" i="82"/>
  <c r="H301" i="82"/>
  <c r="M311" i="82"/>
  <c r="F693" i="73"/>
  <c r="M271" i="84"/>
  <c r="G695" i="85"/>
  <c r="H448" i="86"/>
  <c r="D291" i="84"/>
  <c r="F694" i="73"/>
  <c r="G615" i="73"/>
  <c r="H724" i="85"/>
  <c r="H456" i="82"/>
  <c r="I487" i="82" s="1"/>
  <c r="I611" i="82" s="1"/>
  <c r="D271" i="83"/>
  <c r="D288" i="83" s="1"/>
  <c r="G695" i="87"/>
  <c r="H456" i="73"/>
  <c r="G715" i="84"/>
  <c r="G715" i="81"/>
  <c r="D291" i="82"/>
  <c r="H454" i="85"/>
  <c r="I485" i="85" s="1"/>
  <c r="G732" i="87"/>
  <c r="H269" i="82"/>
  <c r="H272" i="82"/>
  <c r="J65" i="82" s="1"/>
  <c r="L65" i="82" s="1"/>
  <c r="M270" i="82"/>
  <c r="M268" i="82"/>
  <c r="D936" i="82"/>
  <c r="E932" i="82" s="1"/>
  <c r="H271" i="82"/>
  <c r="J64" i="82" s="1"/>
  <c r="L64" i="82" s="1"/>
  <c r="H270" i="82"/>
  <c r="J63" i="82" s="1"/>
  <c r="L63" i="82" s="1"/>
  <c r="D291" i="87"/>
  <c r="D291" i="85"/>
  <c r="G688" i="87"/>
  <c r="M271" i="85"/>
  <c r="H615" i="73"/>
  <c r="H460" i="73"/>
  <c r="I491" i="73" s="1"/>
  <c r="H466" i="81"/>
  <c r="D291" i="81"/>
  <c r="K946" i="84"/>
  <c r="K949" i="84" s="1"/>
  <c r="L944" i="84" s="1"/>
  <c r="L945" i="84" s="1"/>
  <c r="H453" i="73"/>
  <c r="I484" i="73" s="1"/>
  <c r="L631" i="73"/>
  <c r="K669" i="73"/>
  <c r="G444" i="73"/>
  <c r="H475" i="73" s="1"/>
  <c r="M629" i="73"/>
  <c r="M814" i="73" s="1"/>
  <c r="G709" i="73"/>
  <c r="H454" i="73"/>
  <c r="I485" i="73" s="1"/>
  <c r="C38" i="74"/>
  <c r="G177" i="88" s="1"/>
  <c r="D267" i="79"/>
  <c r="L913" i="87"/>
  <c r="H461" i="87"/>
  <c r="I492" i="87" s="1"/>
  <c r="H458" i="83"/>
  <c r="I489" i="83" s="1"/>
  <c r="G613" i="73"/>
  <c r="N17" i="77"/>
  <c r="N107" i="80" s="1"/>
  <c r="M973" i="79"/>
  <c r="G620" i="73"/>
  <c r="H611" i="73"/>
  <c r="G684" i="73"/>
  <c r="H452" i="73"/>
  <c r="I483" i="73" s="1"/>
  <c r="E440" i="73"/>
  <c r="H457" i="83"/>
  <c r="L842" i="86"/>
  <c r="H450" i="82"/>
  <c r="I481" i="82" s="1"/>
  <c r="L935" i="73"/>
  <c r="L961" i="73"/>
  <c r="L941" i="73"/>
  <c r="L948" i="73"/>
  <c r="L947" i="73"/>
  <c r="M927" i="73"/>
  <c r="M962" i="73" s="1"/>
  <c r="L926" i="73"/>
  <c r="G687" i="73"/>
  <c r="G713" i="84"/>
  <c r="H602" i="84"/>
  <c r="H455" i="81"/>
  <c r="G732" i="73"/>
  <c r="H618" i="84"/>
  <c r="H463" i="84"/>
  <c r="I494" i="84" s="1"/>
  <c r="G730" i="81"/>
  <c r="G721" i="84"/>
  <c r="H443" i="87"/>
  <c r="H446" i="84"/>
  <c r="H467" i="81"/>
  <c r="I498" i="81" s="1"/>
  <c r="H730" i="87"/>
  <c r="D269" i="73"/>
  <c r="H609" i="73"/>
  <c r="M375" i="86"/>
  <c r="H606" i="73"/>
  <c r="N33" i="77"/>
  <c r="O18" i="77"/>
  <c r="N16" i="77"/>
  <c r="G730" i="73"/>
  <c r="L854" i="86"/>
  <c r="L841" i="86"/>
  <c r="B350" i="79"/>
  <c r="B136" i="79"/>
  <c r="B137" i="81"/>
  <c r="B351" i="81"/>
  <c r="B384" i="81" s="1"/>
  <c r="B415" i="81" s="1"/>
  <c r="B446" i="81" s="1"/>
  <c r="H450" i="81"/>
  <c r="L845" i="86"/>
  <c r="F691" i="73"/>
  <c r="F677" i="73"/>
  <c r="F698" i="73"/>
  <c r="H607" i="73"/>
  <c r="H618" i="73"/>
  <c r="H461" i="86"/>
  <c r="I492" i="86" s="1"/>
  <c r="H450" i="86"/>
  <c r="I481" i="86" s="1"/>
  <c r="L856" i="85"/>
  <c r="G458" i="73"/>
  <c r="H489" i="73" s="1"/>
  <c r="G599" i="73"/>
  <c r="G714" i="73"/>
  <c r="G465" i="73"/>
  <c r="H496" i="73" s="1"/>
  <c r="H451" i="73"/>
  <c r="I482" i="73" s="1"/>
  <c r="H608" i="73"/>
  <c r="H463" i="73"/>
  <c r="I494" i="73" s="1"/>
  <c r="G733" i="73"/>
  <c r="H840" i="79"/>
  <c r="J86" i="88" s="1"/>
  <c r="H841" i="79"/>
  <c r="J87" i="88" s="1"/>
  <c r="K961" i="79"/>
  <c r="K946" i="85"/>
  <c r="K949" i="85" s="1"/>
  <c r="L944" i="85" s="1"/>
  <c r="K945" i="85"/>
  <c r="K946" i="81"/>
  <c r="K949" i="81" s="1"/>
  <c r="L944" i="81" s="1"/>
  <c r="K945" i="81"/>
  <c r="K946" i="82"/>
  <c r="K949" i="82" s="1"/>
  <c r="L944" i="82" s="1"/>
  <c r="K945" i="82"/>
  <c r="K946" i="87"/>
  <c r="K949" i="87" s="1"/>
  <c r="L944" i="87" s="1"/>
  <c r="K945" i="87"/>
  <c r="G689" i="83"/>
  <c r="M823" i="81"/>
  <c r="H605" i="81"/>
  <c r="B352" i="86"/>
  <c r="B385" i="86" s="1"/>
  <c r="B416" i="86" s="1"/>
  <c r="B447" i="86" s="1"/>
  <c r="B138" i="86"/>
  <c r="G719" i="87"/>
  <c r="H465" i="87"/>
  <c r="I496" i="87" s="1"/>
  <c r="L961" i="86"/>
  <c r="L948" i="86"/>
  <c r="L947" i="86"/>
  <c r="L941" i="86"/>
  <c r="M927" i="86"/>
  <c r="M962" i="86" s="1"/>
  <c r="L926" i="86"/>
  <c r="L935" i="86"/>
  <c r="H451" i="87"/>
  <c r="I482" i="87" s="1"/>
  <c r="H465" i="83"/>
  <c r="I496" i="83" s="1"/>
  <c r="H468" i="86"/>
  <c r="I499" i="86" s="1"/>
  <c r="I832" i="83"/>
  <c r="H468" i="84"/>
  <c r="I499" i="84" s="1"/>
  <c r="G686" i="84"/>
  <c r="H601" i="84"/>
  <c r="B352" i="85"/>
  <c r="B385" i="85" s="1"/>
  <c r="B416" i="85" s="1"/>
  <c r="B447" i="85" s="1"/>
  <c r="B138" i="85"/>
  <c r="H612" i="83"/>
  <c r="E707" i="83"/>
  <c r="H454" i="81"/>
  <c r="I485" i="81" s="1"/>
  <c r="I457" i="81"/>
  <c r="J488" i="81" s="1"/>
  <c r="H605" i="82"/>
  <c r="H613" i="81"/>
  <c r="H616" i="86"/>
  <c r="B137" i="83"/>
  <c r="B351" i="83"/>
  <c r="B384" i="83" s="1"/>
  <c r="B415" i="83" s="1"/>
  <c r="B446" i="83" s="1"/>
  <c r="H443" i="86"/>
  <c r="I474" i="86" s="1"/>
  <c r="H613" i="83"/>
  <c r="H603" i="86"/>
  <c r="H466" i="82"/>
  <c r="I497" i="82" s="1"/>
  <c r="H447" i="83"/>
  <c r="I478" i="83" s="1"/>
  <c r="L833" i="87"/>
  <c r="M823" i="86"/>
  <c r="L840" i="86"/>
  <c r="H444" i="86"/>
  <c r="I475" i="86" s="1"/>
  <c r="I463" i="81"/>
  <c r="J494" i="81" s="1"/>
  <c r="G711" i="87"/>
  <c r="G688" i="81"/>
  <c r="H601" i="86"/>
  <c r="H605" i="86"/>
  <c r="G727" i="83"/>
  <c r="H622" i="81"/>
  <c r="H450" i="87"/>
  <c r="I481" i="87" s="1"/>
  <c r="L834" i="86"/>
  <c r="L852" i="87"/>
  <c r="L852" i="81"/>
  <c r="H621" i="81"/>
  <c r="I830" i="81"/>
  <c r="I852" i="83"/>
  <c r="H455" i="85"/>
  <c r="I486" i="85" s="1"/>
  <c r="M823" i="83"/>
  <c r="G728" i="86"/>
  <c r="I830" i="86"/>
  <c r="I830" i="84"/>
  <c r="H606" i="87"/>
  <c r="L839" i="84"/>
  <c r="G700" i="87"/>
  <c r="L830" i="83"/>
  <c r="H598" i="87"/>
  <c r="L844" i="83"/>
  <c r="L843" i="86"/>
  <c r="D967" i="86"/>
  <c r="D968" i="86" s="1"/>
  <c r="H727" i="82"/>
  <c r="L850" i="87"/>
  <c r="H730" i="84"/>
  <c r="M375" i="87"/>
  <c r="D942" i="84"/>
  <c r="E938" i="84" s="1"/>
  <c r="M288" i="84"/>
  <c r="H301" i="84"/>
  <c r="H468" i="83"/>
  <c r="I499" i="83" s="1"/>
  <c r="M288" i="81"/>
  <c r="D942" i="81"/>
  <c r="H301" i="81"/>
  <c r="M311" i="81"/>
  <c r="G689" i="82"/>
  <c r="H456" i="83"/>
  <c r="I487" i="83" s="1"/>
  <c r="L935" i="81"/>
  <c r="L961" i="81"/>
  <c r="L948" i="81"/>
  <c r="L947" i="81"/>
  <c r="L941" i="81"/>
  <c r="M927" i="81"/>
  <c r="M962" i="81" s="1"/>
  <c r="L926" i="81"/>
  <c r="M823" i="87"/>
  <c r="G697" i="83"/>
  <c r="I598" i="83"/>
  <c r="L941" i="85"/>
  <c r="M927" i="85"/>
  <c r="M962" i="85" s="1"/>
  <c r="L926" i="85"/>
  <c r="L935" i="85"/>
  <c r="L961" i="85"/>
  <c r="L948" i="85"/>
  <c r="L947" i="85"/>
  <c r="M823" i="84"/>
  <c r="L844" i="87"/>
  <c r="L833" i="84"/>
  <c r="H623" i="86"/>
  <c r="H623" i="84"/>
  <c r="H608" i="84"/>
  <c r="L845" i="81"/>
  <c r="K946" i="86"/>
  <c r="K949" i="86" s="1"/>
  <c r="L944" i="86" s="1"/>
  <c r="K945" i="86"/>
  <c r="I831" i="85"/>
  <c r="L843" i="87"/>
  <c r="L844" i="84"/>
  <c r="H598" i="86"/>
  <c r="G685" i="86"/>
  <c r="L856" i="81"/>
  <c r="J62" i="85"/>
  <c r="H280" i="85"/>
  <c r="H281" i="85" s="1"/>
  <c r="E932" i="85"/>
  <c r="L832" i="87"/>
  <c r="F932" i="81"/>
  <c r="H599" i="86"/>
  <c r="L839" i="87"/>
  <c r="L831" i="81"/>
  <c r="I854" i="83"/>
  <c r="H453" i="86"/>
  <c r="I484" i="86" s="1"/>
  <c r="G713" i="87"/>
  <c r="L831" i="84"/>
  <c r="H724" i="82"/>
  <c r="H725" i="86"/>
  <c r="G711" i="84"/>
  <c r="I830" i="87"/>
  <c r="G680" i="81"/>
  <c r="L855" i="81"/>
  <c r="H726" i="83"/>
  <c r="H620" i="84"/>
  <c r="G715" i="83"/>
  <c r="G714" i="85"/>
  <c r="H610" i="85"/>
  <c r="G681" i="84"/>
  <c r="L850" i="84"/>
  <c r="E934" i="86"/>
  <c r="E936" i="86" s="1"/>
  <c r="F932" i="86" s="1"/>
  <c r="E933" i="86"/>
  <c r="L841" i="84"/>
  <c r="G723" i="87"/>
  <c r="E705" i="81"/>
  <c r="I853" i="81"/>
  <c r="H460" i="86"/>
  <c r="I491" i="86" s="1"/>
  <c r="G726" i="86"/>
  <c r="H611" i="83"/>
  <c r="H464" i="83"/>
  <c r="I495" i="83" s="1"/>
  <c r="I840" i="83"/>
  <c r="L838" i="81"/>
  <c r="H458" i="87"/>
  <c r="I489" i="87" s="1"/>
  <c r="E932" i="84"/>
  <c r="E706" i="81"/>
  <c r="G698" i="83"/>
  <c r="H453" i="84"/>
  <c r="I484" i="84" s="1"/>
  <c r="L830" i="85"/>
  <c r="G679" i="84"/>
  <c r="L850" i="81"/>
  <c r="L961" i="83"/>
  <c r="L941" i="83"/>
  <c r="M927" i="83"/>
  <c r="M962" i="83" s="1"/>
  <c r="L926" i="83"/>
  <c r="L948" i="83"/>
  <c r="L935" i="83"/>
  <c r="L947" i="83"/>
  <c r="G687" i="81"/>
  <c r="L851" i="87"/>
  <c r="I841" i="81"/>
  <c r="J831" i="83"/>
  <c r="M375" i="84"/>
  <c r="H462" i="85"/>
  <c r="I493" i="85" s="1"/>
  <c r="H690" i="86"/>
  <c r="L843" i="84"/>
  <c r="G681" i="86"/>
  <c r="L844" i="81"/>
  <c r="H452" i="86"/>
  <c r="I483" i="86" s="1"/>
  <c r="G716" i="83"/>
  <c r="L849" i="84"/>
  <c r="L832" i="84"/>
  <c r="G699" i="82"/>
  <c r="L854" i="81"/>
  <c r="L838" i="87"/>
  <c r="L840" i="84"/>
  <c r="H466" i="86"/>
  <c r="I497" i="86" s="1"/>
  <c r="L856" i="84"/>
  <c r="H610" i="81"/>
  <c r="G728" i="83"/>
  <c r="L941" i="84"/>
  <c r="L947" i="84"/>
  <c r="L961" i="84"/>
  <c r="M927" i="84"/>
  <c r="M962" i="84" s="1"/>
  <c r="L926" i="84"/>
  <c r="L935" i="84"/>
  <c r="L948" i="84"/>
  <c r="L849" i="87"/>
  <c r="G700" i="81"/>
  <c r="G721" i="86"/>
  <c r="G686" i="86"/>
  <c r="L853" i="84"/>
  <c r="L841" i="87"/>
  <c r="E706" i="83"/>
  <c r="G683" i="87"/>
  <c r="E705" i="83"/>
  <c r="L834" i="84"/>
  <c r="H447" i="81"/>
  <c r="I478" i="81" s="1"/>
  <c r="I842" i="83"/>
  <c r="L845" i="87"/>
  <c r="L842" i="87"/>
  <c r="M375" i="85"/>
  <c r="L855" i="86"/>
  <c r="H465" i="84"/>
  <c r="I496" i="84" s="1"/>
  <c r="L73" i="81"/>
  <c r="L851" i="81"/>
  <c r="G710" i="87"/>
  <c r="M823" i="85"/>
  <c r="H448" i="84"/>
  <c r="I479" i="84" s="1"/>
  <c r="L961" i="87"/>
  <c r="L948" i="87"/>
  <c r="L941" i="87"/>
  <c r="L947" i="87"/>
  <c r="L935" i="87"/>
  <c r="M927" i="87"/>
  <c r="M962" i="87" s="1"/>
  <c r="L926" i="87"/>
  <c r="L854" i="84"/>
  <c r="L856" i="87"/>
  <c r="L854" i="85"/>
  <c r="L851" i="84"/>
  <c r="L850" i="86"/>
  <c r="L843" i="81"/>
  <c r="L913" i="84"/>
  <c r="L854" i="87"/>
  <c r="I830" i="82"/>
  <c r="E940" i="86"/>
  <c r="E942" i="86" s="1"/>
  <c r="F938" i="86" s="1"/>
  <c r="E939" i="86"/>
  <c r="H611" i="82"/>
  <c r="I834" i="83"/>
  <c r="G683" i="81"/>
  <c r="H619" i="83"/>
  <c r="J62" i="84"/>
  <c r="H280" i="84"/>
  <c r="H281" i="84" s="1"/>
  <c r="L840" i="87"/>
  <c r="H620" i="83"/>
  <c r="L853" i="87"/>
  <c r="G701" i="84"/>
  <c r="B138" i="87"/>
  <c r="B352" i="87"/>
  <c r="B385" i="87" s="1"/>
  <c r="B416" i="87" s="1"/>
  <c r="B447" i="87" s="1"/>
  <c r="L833" i="81"/>
  <c r="I856" i="83"/>
  <c r="G690" i="83"/>
  <c r="L834" i="81"/>
  <c r="M375" i="82"/>
  <c r="H609" i="81"/>
  <c r="I612" i="81"/>
  <c r="G683" i="82"/>
  <c r="G691" i="81"/>
  <c r="H616" i="87"/>
  <c r="G694" i="86"/>
  <c r="E707" i="81"/>
  <c r="I620" i="85"/>
  <c r="H620" i="87"/>
  <c r="G676" i="86"/>
  <c r="D942" i="87"/>
  <c r="E938" i="87" s="1"/>
  <c r="M288" i="87"/>
  <c r="H301" i="87"/>
  <c r="I850" i="83"/>
  <c r="L834" i="87"/>
  <c r="H607" i="86"/>
  <c r="D936" i="83"/>
  <c r="H270" i="83"/>
  <c r="H271" i="83"/>
  <c r="H269" i="83"/>
  <c r="H272" i="83"/>
  <c r="M270" i="83"/>
  <c r="M268" i="83"/>
  <c r="H621" i="82"/>
  <c r="L832" i="81"/>
  <c r="G677" i="86"/>
  <c r="G679" i="86"/>
  <c r="G683" i="86"/>
  <c r="L842" i="81"/>
  <c r="L855" i="84"/>
  <c r="H608" i="86"/>
  <c r="G722" i="86"/>
  <c r="H605" i="87"/>
  <c r="M311" i="87"/>
  <c r="L855" i="87"/>
  <c r="H602" i="81"/>
  <c r="H725" i="85"/>
  <c r="L62" i="86"/>
  <c r="L73" i="86" s="1"/>
  <c r="J73" i="86"/>
  <c r="G699" i="81"/>
  <c r="H621" i="86"/>
  <c r="L831" i="87"/>
  <c r="H709" i="82"/>
  <c r="M961" i="82"/>
  <c r="M948" i="82"/>
  <c r="M947" i="82"/>
  <c r="M941" i="82"/>
  <c r="N927" i="82"/>
  <c r="N962" i="82" s="1"/>
  <c r="M926" i="82"/>
  <c r="M935" i="82"/>
  <c r="B138" i="84"/>
  <c r="B352" i="84"/>
  <c r="B385" i="84" s="1"/>
  <c r="B416" i="84" s="1"/>
  <c r="B447" i="84" s="1"/>
  <c r="H623" i="83"/>
  <c r="G688" i="85"/>
  <c r="H603" i="84"/>
  <c r="G727" i="85"/>
  <c r="I600" i="81"/>
  <c r="L839" i="81"/>
  <c r="K913" i="81"/>
  <c r="H616" i="84"/>
  <c r="L832" i="86"/>
  <c r="I849" i="81"/>
  <c r="L849" i="85"/>
  <c r="G715" i="87"/>
  <c r="L840" i="81"/>
  <c r="D942" i="85"/>
  <c r="E938" i="85" s="1"/>
  <c r="M288" i="85"/>
  <c r="H301" i="85"/>
  <c r="K946" i="83"/>
  <c r="K949" i="83" s="1"/>
  <c r="L944" i="83" s="1"/>
  <c r="K945" i="83"/>
  <c r="L913" i="86"/>
  <c r="I843" i="73"/>
  <c r="G945" i="79"/>
  <c r="J840" i="73"/>
  <c r="K852" i="73"/>
  <c r="K832" i="73"/>
  <c r="J839" i="73"/>
  <c r="K849" i="73"/>
  <c r="K854" i="73"/>
  <c r="J838" i="73"/>
  <c r="K841" i="73"/>
  <c r="D269" i="79" a="1"/>
  <c r="I841" i="79" a="1"/>
  <c r="H830" i="79" a="1"/>
  <c r="J898" i="79" a="1"/>
  <c r="H944" i="79" a="1"/>
  <c r="L961" i="79" a="1"/>
  <c r="I840" i="79" a="1"/>
  <c r="H852" i="79" a="1"/>
  <c r="M962" i="79" a="1"/>
  <c r="H850" i="79" a="1"/>
  <c r="H851" i="79" a="1"/>
  <c r="G949" i="79" a="1"/>
  <c r="O375" i="83" l="1"/>
  <c r="N592" i="83"/>
  <c r="N591" i="83"/>
  <c r="N590" i="83"/>
  <c r="N589" i="83"/>
  <c r="N588" i="83"/>
  <c r="N587" i="83"/>
  <c r="N586" i="83"/>
  <c r="N585" i="83"/>
  <c r="N584" i="83"/>
  <c r="N583" i="83"/>
  <c r="N582" i="83"/>
  <c r="N581" i="83"/>
  <c r="N580" i="83"/>
  <c r="N579" i="83"/>
  <c r="N578" i="83"/>
  <c r="N577" i="83"/>
  <c r="N576" i="83"/>
  <c r="N575" i="83"/>
  <c r="N573" i="83"/>
  <c r="N568" i="83"/>
  <c r="N572" i="83"/>
  <c r="N567" i="83"/>
  <c r="N564" i="83"/>
  <c r="N563" i="83"/>
  <c r="N571" i="83"/>
  <c r="N565" i="83"/>
  <c r="N574" i="83"/>
  <c r="N569" i="83"/>
  <c r="N570" i="83"/>
  <c r="Z629" i="89"/>
  <c r="Y814" i="89"/>
  <c r="M832" i="82"/>
  <c r="N629" i="83"/>
  <c r="M814" i="83"/>
  <c r="M855" i="86"/>
  <c r="N629" i="87"/>
  <c r="M814" i="87"/>
  <c r="M898" i="87"/>
  <c r="M897" i="87"/>
  <c r="M896" i="87"/>
  <c r="M895" i="87"/>
  <c r="M893" i="87"/>
  <c r="M899" i="87"/>
  <c r="M900" i="87"/>
  <c r="N629" i="82"/>
  <c r="M814" i="82"/>
  <c r="M896" i="82"/>
  <c r="M895" i="82"/>
  <c r="M893" i="82"/>
  <c r="M898" i="82"/>
  <c r="M897" i="82"/>
  <c r="M900" i="82"/>
  <c r="M899" i="82"/>
  <c r="N823" i="82"/>
  <c r="N834" i="82" s="1"/>
  <c r="M841" i="82"/>
  <c r="N841" i="82" s="1"/>
  <c r="M849" i="82"/>
  <c r="M850" i="82"/>
  <c r="N850" i="82" s="1"/>
  <c r="M852" i="82"/>
  <c r="N852" i="82" s="1"/>
  <c r="M840" i="82"/>
  <c r="M855" i="82"/>
  <c r="M842" i="82"/>
  <c r="M845" i="82"/>
  <c r="N845" i="82" s="1"/>
  <c r="M851" i="82"/>
  <c r="N851" i="82" s="1"/>
  <c r="M831" i="82"/>
  <c r="M839" i="82"/>
  <c r="N839" i="82" s="1"/>
  <c r="M913" i="82"/>
  <c r="N913" i="82" s="1"/>
  <c r="M844" i="82"/>
  <c r="M898" i="83"/>
  <c r="M897" i="83"/>
  <c r="M896" i="83"/>
  <c r="M895" i="83"/>
  <c r="M893" i="83"/>
  <c r="M899" i="83"/>
  <c r="M900" i="83"/>
  <c r="M856" i="82"/>
  <c r="M833" i="82"/>
  <c r="N833" i="82" s="1"/>
  <c r="M589" i="82"/>
  <c r="M588" i="82"/>
  <c r="M587" i="82"/>
  <c r="M586" i="82"/>
  <c r="M585" i="82"/>
  <c r="M584" i="82"/>
  <c r="M583" i="82"/>
  <c r="M582" i="82"/>
  <c r="M581" i="82"/>
  <c r="M580" i="82"/>
  <c r="M579" i="82"/>
  <c r="M578" i="82"/>
  <c r="M577" i="82"/>
  <c r="M576" i="82"/>
  <c r="M575" i="82"/>
  <c r="M574" i="82"/>
  <c r="M573" i="82"/>
  <c r="M572" i="82"/>
  <c r="M571" i="82"/>
  <c r="M569" i="82"/>
  <c r="M592" i="82"/>
  <c r="M568" i="82"/>
  <c r="M590" i="82"/>
  <c r="M591" i="82"/>
  <c r="M565" i="82"/>
  <c r="M567" i="82"/>
  <c r="M563" i="82"/>
  <c r="M564" i="82"/>
  <c r="M570" i="82"/>
  <c r="M592" i="87"/>
  <c r="M591" i="87"/>
  <c r="M590" i="87"/>
  <c r="M589" i="87"/>
  <c r="M588" i="87"/>
  <c r="M587" i="87"/>
  <c r="M586" i="87"/>
  <c r="M585" i="87"/>
  <c r="M584" i="87"/>
  <c r="M583" i="87"/>
  <c r="M582" i="87"/>
  <c r="M581" i="87"/>
  <c r="M580" i="87"/>
  <c r="M579" i="87"/>
  <c r="M578" i="87"/>
  <c r="M577" i="87"/>
  <c r="M576" i="87"/>
  <c r="M575" i="87"/>
  <c r="M574" i="87"/>
  <c r="M573" i="87"/>
  <c r="M572" i="87"/>
  <c r="M571" i="87"/>
  <c r="M569" i="87"/>
  <c r="M568" i="87"/>
  <c r="M567" i="87"/>
  <c r="M565" i="87"/>
  <c r="M564" i="87"/>
  <c r="M563" i="87"/>
  <c r="M570" i="87"/>
  <c r="M854" i="82"/>
  <c r="Z375" i="89"/>
  <c r="Y591" i="89"/>
  <c r="Y580" i="89"/>
  <c r="Y579" i="89"/>
  <c r="Y578" i="89"/>
  <c r="Y577" i="89"/>
  <c r="Y576" i="89"/>
  <c r="Y575" i="89"/>
  <c r="Y574" i="89"/>
  <c r="Y573" i="89"/>
  <c r="Y572" i="89"/>
  <c r="Y571" i="89"/>
  <c r="Y569" i="89"/>
  <c r="Y568" i="89"/>
  <c r="Y592" i="89"/>
  <c r="Y586" i="89"/>
  <c r="Y583" i="89"/>
  <c r="Y581" i="89"/>
  <c r="Y587" i="89"/>
  <c r="Y588" i="89"/>
  <c r="Y584" i="89"/>
  <c r="Y589" i="89"/>
  <c r="Y585" i="89"/>
  <c r="Y582" i="89"/>
  <c r="Y564" i="89"/>
  <c r="Y563" i="89"/>
  <c r="Y590" i="89"/>
  <c r="Y565" i="89"/>
  <c r="Y567" i="89"/>
  <c r="Y570" i="89"/>
  <c r="Q532" i="83"/>
  <c r="R532" i="83" s="1"/>
  <c r="S532" i="83" s="1"/>
  <c r="T532" i="83" s="1"/>
  <c r="U532" i="83" s="1"/>
  <c r="V532" i="83" s="1"/>
  <c r="W532" i="83" s="1"/>
  <c r="X532" i="83" s="1"/>
  <c r="Y532" i="83" s="1"/>
  <c r="Z532" i="83" s="1"/>
  <c r="AA532" i="83" s="1"/>
  <c r="AB532" i="83" s="1"/>
  <c r="N557" i="82"/>
  <c r="O557" i="82" s="1"/>
  <c r="P554" i="85"/>
  <c r="Q554" i="85" s="1"/>
  <c r="R554" i="85" s="1"/>
  <c r="S554" i="85" s="1"/>
  <c r="T554" i="85" s="1"/>
  <c r="U554" i="85" s="1"/>
  <c r="V554" i="85" s="1"/>
  <c r="W554" i="85" s="1"/>
  <c r="X554" i="85" s="1"/>
  <c r="Y554" i="85" s="1"/>
  <c r="Z554" i="85" s="1"/>
  <c r="AA554" i="85" s="1"/>
  <c r="AB554" i="85" s="1"/>
  <c r="U541" i="81"/>
  <c r="V541" i="81" s="1"/>
  <c r="W541" i="81" s="1"/>
  <c r="X541" i="81" s="1"/>
  <c r="Y541" i="81" s="1"/>
  <c r="Z541" i="81" s="1"/>
  <c r="AA541" i="81" s="1"/>
  <c r="AB541" i="81" s="1"/>
  <c r="L592" i="73"/>
  <c r="L591" i="73"/>
  <c r="L590" i="73"/>
  <c r="L589" i="73"/>
  <c r="L588" i="73"/>
  <c r="L587" i="73"/>
  <c r="L586" i="73"/>
  <c r="L585" i="73"/>
  <c r="L584" i="73"/>
  <c r="L583" i="73"/>
  <c r="L582" i="73"/>
  <c r="L581" i="73"/>
  <c r="L580" i="73"/>
  <c r="L579" i="73"/>
  <c r="L578" i="73"/>
  <c r="L577" i="73"/>
  <c r="L576" i="73"/>
  <c r="L575" i="73"/>
  <c r="L574" i="73"/>
  <c r="L573" i="73"/>
  <c r="L572" i="73"/>
  <c r="L571" i="73"/>
  <c r="L569" i="73"/>
  <c r="L568" i="73"/>
  <c r="L567" i="73"/>
  <c r="L565" i="73"/>
  <c r="L564" i="73"/>
  <c r="L563" i="73"/>
  <c r="L570" i="73"/>
  <c r="M893" i="86"/>
  <c r="M895" i="86"/>
  <c r="M898" i="86"/>
  <c r="M899" i="86"/>
  <c r="M900" i="86"/>
  <c r="M896" i="86"/>
  <c r="M897" i="86"/>
  <c r="M592" i="86"/>
  <c r="M591" i="86"/>
  <c r="M590" i="86"/>
  <c r="M589" i="86"/>
  <c r="M588" i="86"/>
  <c r="M587" i="86"/>
  <c r="M586" i="86"/>
  <c r="M585" i="86"/>
  <c r="M584" i="86"/>
  <c r="M583" i="86"/>
  <c r="M582" i="86"/>
  <c r="M581" i="86"/>
  <c r="M580" i="86"/>
  <c r="M579" i="86"/>
  <c r="M578" i="86"/>
  <c r="M577" i="86"/>
  <c r="M576" i="86"/>
  <c r="M575" i="86"/>
  <c r="M574" i="86"/>
  <c r="M573" i="86"/>
  <c r="M572" i="86"/>
  <c r="M571" i="86"/>
  <c r="M570" i="86"/>
  <c r="M569" i="86"/>
  <c r="M568" i="86"/>
  <c r="M567" i="86"/>
  <c r="M564" i="86"/>
  <c r="M565" i="86"/>
  <c r="M563" i="86"/>
  <c r="M900" i="85"/>
  <c r="M899" i="85"/>
  <c r="M898" i="85"/>
  <c r="M897" i="85"/>
  <c r="M896" i="85"/>
  <c r="M895" i="85"/>
  <c r="M893" i="85"/>
  <c r="N629" i="85"/>
  <c r="M814" i="85"/>
  <c r="M592" i="85"/>
  <c r="M588" i="85"/>
  <c r="M584" i="85"/>
  <c r="M580" i="85"/>
  <c r="M576" i="85"/>
  <c r="M572" i="85"/>
  <c r="M567" i="85"/>
  <c r="M565" i="85"/>
  <c r="M564" i="85"/>
  <c r="M589" i="85"/>
  <c r="M585" i="85"/>
  <c r="M581" i="85"/>
  <c r="M577" i="85"/>
  <c r="M573" i="85"/>
  <c r="M568" i="85"/>
  <c r="M590" i="85"/>
  <c r="M586" i="85"/>
  <c r="M582" i="85"/>
  <c r="M578" i="85"/>
  <c r="M574" i="85"/>
  <c r="M569" i="85"/>
  <c r="M591" i="85"/>
  <c r="M587" i="85"/>
  <c r="M583" i="85"/>
  <c r="M579" i="85"/>
  <c r="M575" i="85"/>
  <c r="M571" i="85"/>
  <c r="M563" i="85"/>
  <c r="M570" i="85"/>
  <c r="L115" i="80"/>
  <c r="M900" i="84"/>
  <c r="M899" i="84"/>
  <c r="M898" i="84"/>
  <c r="M897" i="84"/>
  <c r="M896" i="84"/>
  <c r="M895" i="84"/>
  <c r="M893" i="84"/>
  <c r="N629" i="84"/>
  <c r="M814" i="84"/>
  <c r="M592" i="84"/>
  <c r="M591" i="84"/>
  <c r="M590" i="84"/>
  <c r="M589" i="84"/>
  <c r="M588" i="84"/>
  <c r="M587" i="84"/>
  <c r="M586" i="84"/>
  <c r="M585" i="84"/>
  <c r="M584" i="84"/>
  <c r="M583" i="84"/>
  <c r="M582" i="84"/>
  <c r="M581" i="84"/>
  <c r="M580" i="84"/>
  <c r="M579" i="84"/>
  <c r="M578" i="84"/>
  <c r="M577" i="84"/>
  <c r="M576" i="84"/>
  <c r="M575" i="84"/>
  <c r="M574" i="84"/>
  <c r="M573" i="84"/>
  <c r="M572" i="84"/>
  <c r="M571" i="84"/>
  <c r="M569" i="84"/>
  <c r="M568" i="84"/>
  <c r="M567" i="84"/>
  <c r="M565" i="84"/>
  <c r="M564" i="84"/>
  <c r="M563" i="84"/>
  <c r="M570" i="84"/>
  <c r="M899" i="81"/>
  <c r="M898" i="81"/>
  <c r="M897" i="81"/>
  <c r="M896" i="81"/>
  <c r="M900" i="81"/>
  <c r="M895" i="81"/>
  <c r="M893" i="81"/>
  <c r="M843" i="81"/>
  <c r="N629" i="81"/>
  <c r="M814" i="81"/>
  <c r="N375" i="81"/>
  <c r="M592" i="81"/>
  <c r="M591" i="81"/>
  <c r="M590" i="81"/>
  <c r="M589" i="81"/>
  <c r="M588" i="81"/>
  <c r="M587" i="81"/>
  <c r="M586" i="81"/>
  <c r="M585" i="81"/>
  <c r="M584" i="81"/>
  <c r="M583" i="81"/>
  <c r="M582" i="81"/>
  <c r="M581" i="81"/>
  <c r="M580" i="81"/>
  <c r="M579" i="81"/>
  <c r="M578" i="81"/>
  <c r="M577" i="81"/>
  <c r="M576" i="81"/>
  <c r="M575" i="81"/>
  <c r="M574" i="81"/>
  <c r="M573" i="81"/>
  <c r="M572" i="81"/>
  <c r="M571" i="81"/>
  <c r="M569" i="81"/>
  <c r="M568" i="81"/>
  <c r="M567" i="81"/>
  <c r="M565" i="81"/>
  <c r="M564" i="81"/>
  <c r="M563" i="81"/>
  <c r="M570" i="81"/>
  <c r="M823" i="73"/>
  <c r="L897" i="73"/>
  <c r="L896" i="73"/>
  <c r="L895" i="73"/>
  <c r="L893" i="73"/>
  <c r="L900" i="73"/>
  <c r="L899" i="73"/>
  <c r="L898" i="73"/>
  <c r="M544" i="86"/>
  <c r="N544" i="86" s="1"/>
  <c r="O544" i="86" s="1"/>
  <c r="P544" i="86" s="1"/>
  <c r="Q544" i="86" s="1"/>
  <c r="R544" i="86" s="1"/>
  <c r="S544" i="86" s="1"/>
  <c r="T544" i="86" s="1"/>
  <c r="U544" i="86" s="1"/>
  <c r="V544" i="86" s="1"/>
  <c r="W544" i="86" s="1"/>
  <c r="X544" i="86" s="1"/>
  <c r="Y544" i="86" s="1"/>
  <c r="Z544" i="86" s="1"/>
  <c r="AA544" i="86" s="1"/>
  <c r="AB544" i="86" s="1"/>
  <c r="O554" i="82"/>
  <c r="P554" i="82" s="1"/>
  <c r="P557" i="83"/>
  <c r="Q557" i="83" s="1"/>
  <c r="R557" i="83" s="1"/>
  <c r="S557" i="83" s="1"/>
  <c r="T557" i="83" s="1"/>
  <c r="U557" i="83" s="1"/>
  <c r="V557" i="83" s="1"/>
  <c r="W557" i="83" s="1"/>
  <c r="X557" i="83" s="1"/>
  <c r="Y557" i="83" s="1"/>
  <c r="Z557" i="83" s="1"/>
  <c r="AA557" i="83" s="1"/>
  <c r="AB557" i="83" s="1"/>
  <c r="R537" i="83"/>
  <c r="S537" i="83" s="1"/>
  <c r="T537" i="83" s="1"/>
  <c r="U537" i="83" s="1"/>
  <c r="V537" i="83" s="1"/>
  <c r="W537" i="83" s="1"/>
  <c r="X537" i="83" s="1"/>
  <c r="Y537" i="83" s="1"/>
  <c r="Z537" i="83" s="1"/>
  <c r="AA537" i="83" s="1"/>
  <c r="AB537" i="83" s="1"/>
  <c r="O532" i="81"/>
  <c r="P532" i="81" s="1"/>
  <c r="Q532" i="81" s="1"/>
  <c r="R532" i="81" s="1"/>
  <c r="S532" i="81" s="1"/>
  <c r="T532" i="81" s="1"/>
  <c r="U532" i="81" s="1"/>
  <c r="V532" i="81" s="1"/>
  <c r="W532" i="81" s="1"/>
  <c r="X532" i="81" s="1"/>
  <c r="Y532" i="81" s="1"/>
  <c r="Z532" i="81" s="1"/>
  <c r="AA532" i="81" s="1"/>
  <c r="AB532" i="81" s="1"/>
  <c r="R541" i="87"/>
  <c r="S541" i="87" s="1"/>
  <c r="T541" i="87" s="1"/>
  <c r="U541" i="87" s="1"/>
  <c r="V541" i="87" s="1"/>
  <c r="W541" i="87" s="1"/>
  <c r="X541" i="87" s="1"/>
  <c r="Y541" i="87" s="1"/>
  <c r="Z541" i="87" s="1"/>
  <c r="AA541" i="87" s="1"/>
  <c r="AB541" i="87" s="1"/>
  <c r="T546" i="82"/>
  <c r="U546" i="82" s="1"/>
  <c r="V546" i="82" s="1"/>
  <c r="W546" i="82" s="1"/>
  <c r="X546" i="82" s="1"/>
  <c r="Y546" i="82" s="1"/>
  <c r="Z546" i="82" s="1"/>
  <c r="AA546" i="82" s="1"/>
  <c r="AB546" i="82" s="1"/>
  <c r="O549" i="83"/>
  <c r="N560" i="87"/>
  <c r="O560" i="87" s="1"/>
  <c r="P560" i="87" s="1"/>
  <c r="M556" i="82"/>
  <c r="N556" i="82" s="1"/>
  <c r="S549" i="82"/>
  <c r="T549" i="82" s="1"/>
  <c r="U549" i="82" s="1"/>
  <c r="V549" i="82" s="1"/>
  <c r="W549" i="82" s="1"/>
  <c r="X549" i="82" s="1"/>
  <c r="Y549" i="82" s="1"/>
  <c r="Z549" i="82" s="1"/>
  <c r="AA549" i="82" s="1"/>
  <c r="AB549" i="82" s="1"/>
  <c r="M552" i="84"/>
  <c r="N552" i="84" s="1"/>
  <c r="O552" i="84" s="1"/>
  <c r="P552" i="84" s="1"/>
  <c r="Q552" i="84" s="1"/>
  <c r="R552" i="84" s="1"/>
  <c r="S552" i="84" s="1"/>
  <c r="T552" i="84" s="1"/>
  <c r="U552" i="84" s="1"/>
  <c r="V552" i="84" s="1"/>
  <c r="W552" i="84" s="1"/>
  <c r="X552" i="84" s="1"/>
  <c r="Y552" i="84" s="1"/>
  <c r="Z552" i="84" s="1"/>
  <c r="AA552" i="84" s="1"/>
  <c r="AB552" i="84" s="1"/>
  <c r="P550" i="83"/>
  <c r="Q550" i="83" s="1"/>
  <c r="R550" i="83" s="1"/>
  <c r="S550" i="83" s="1"/>
  <c r="T550" i="83" s="1"/>
  <c r="U550" i="83" s="1"/>
  <c r="V550" i="83" s="1"/>
  <c r="W550" i="83" s="1"/>
  <c r="X550" i="83" s="1"/>
  <c r="Y550" i="83" s="1"/>
  <c r="Z550" i="83" s="1"/>
  <c r="AA550" i="83" s="1"/>
  <c r="AB550" i="83" s="1"/>
  <c r="S559" i="85"/>
  <c r="T559" i="85" s="1"/>
  <c r="U559" i="85" s="1"/>
  <c r="V559" i="85" s="1"/>
  <c r="W559" i="85" s="1"/>
  <c r="X559" i="85" s="1"/>
  <c r="Y559" i="85" s="1"/>
  <c r="Z559" i="85" s="1"/>
  <c r="AA559" i="85" s="1"/>
  <c r="AB559" i="85" s="1"/>
  <c r="O538" i="82"/>
  <c r="P538" i="82" s="1"/>
  <c r="O558" i="87"/>
  <c r="P558" i="87" s="1"/>
  <c r="M534" i="81"/>
  <c r="N534" i="81" s="1"/>
  <c r="O534" i="81" s="1"/>
  <c r="P534" i="81" s="1"/>
  <c r="Q534" i="81" s="1"/>
  <c r="R534" i="81" s="1"/>
  <c r="S534" i="81" s="1"/>
  <c r="T534" i="81" s="1"/>
  <c r="U534" i="81" s="1"/>
  <c r="V534" i="81" s="1"/>
  <c r="W534" i="81" s="1"/>
  <c r="X534" i="81" s="1"/>
  <c r="Y534" i="81" s="1"/>
  <c r="Z534" i="81" s="1"/>
  <c r="AA534" i="81" s="1"/>
  <c r="AB534" i="81" s="1"/>
  <c r="N536" i="83"/>
  <c r="O536" i="83" s="1"/>
  <c r="P536" i="83" s="1"/>
  <c r="Q536" i="83" s="1"/>
  <c r="R536" i="83" s="1"/>
  <c r="S536" i="83" s="1"/>
  <c r="T536" i="83" s="1"/>
  <c r="U536" i="83" s="1"/>
  <c r="V536" i="83" s="1"/>
  <c r="W536" i="83" s="1"/>
  <c r="X536" i="83" s="1"/>
  <c r="Y536" i="83" s="1"/>
  <c r="Z536" i="83" s="1"/>
  <c r="AA536" i="83" s="1"/>
  <c r="AB536" i="83" s="1"/>
  <c r="N550" i="87"/>
  <c r="O550" i="87" s="1"/>
  <c r="P550" i="87" s="1"/>
  <c r="P556" i="86"/>
  <c r="Q556" i="86" s="1"/>
  <c r="R556" i="86" s="1"/>
  <c r="S556" i="86" s="1"/>
  <c r="R553" i="82"/>
  <c r="S553" i="82" s="1"/>
  <c r="T553" i="82" s="1"/>
  <c r="U553" i="82" s="1"/>
  <c r="V553" i="82" s="1"/>
  <c r="W553" i="82" s="1"/>
  <c r="X553" i="82" s="1"/>
  <c r="Y553" i="82" s="1"/>
  <c r="Z553" i="82" s="1"/>
  <c r="AA553" i="82" s="1"/>
  <c r="AB553" i="82" s="1"/>
  <c r="N561" i="87"/>
  <c r="O561" i="87" s="1"/>
  <c r="N534" i="85"/>
  <c r="O534" i="85" s="1"/>
  <c r="O546" i="87"/>
  <c r="P546" i="87" s="1"/>
  <c r="Q546" i="87" s="1"/>
  <c r="R546" i="87" s="1"/>
  <c r="P556" i="83"/>
  <c r="Q556" i="83" s="1"/>
  <c r="R556" i="83" s="1"/>
  <c r="S556" i="83" s="1"/>
  <c r="T556" i="83" s="1"/>
  <c r="U556" i="83" s="1"/>
  <c r="V556" i="83" s="1"/>
  <c r="W556" i="83" s="1"/>
  <c r="X556" i="83" s="1"/>
  <c r="Y556" i="83" s="1"/>
  <c r="Z556" i="83" s="1"/>
  <c r="AA556" i="83" s="1"/>
  <c r="AB556" i="83" s="1"/>
  <c r="R554" i="87"/>
  <c r="S554" i="87" s="1"/>
  <c r="T554" i="87" s="1"/>
  <c r="N549" i="84"/>
  <c r="O549" i="84" s="1"/>
  <c r="X552" i="81"/>
  <c r="Y552" i="81" s="1"/>
  <c r="Z552" i="81" s="1"/>
  <c r="AA552" i="81" s="1"/>
  <c r="AB552" i="81" s="1"/>
  <c r="N539" i="86"/>
  <c r="O539" i="86" s="1"/>
  <c r="P539" i="86" s="1"/>
  <c r="J544" i="73"/>
  <c r="K544" i="73" s="1"/>
  <c r="N546" i="86"/>
  <c r="O546" i="86" s="1"/>
  <c r="P546" i="86" s="1"/>
  <c r="Q546" i="86" s="1"/>
  <c r="O541" i="85"/>
  <c r="P541" i="85" s="1"/>
  <c r="Q541" i="85" s="1"/>
  <c r="O536" i="73"/>
  <c r="P536" i="73" s="1"/>
  <c r="P545" i="84"/>
  <c r="Q545" i="84" s="1"/>
  <c r="R545" i="84" s="1"/>
  <c r="S545" i="84" s="1"/>
  <c r="T545" i="84" s="1"/>
  <c r="U545" i="84" s="1"/>
  <c r="V545" i="84" s="1"/>
  <c r="W545" i="84" s="1"/>
  <c r="X545" i="84" s="1"/>
  <c r="Y545" i="84" s="1"/>
  <c r="Z545" i="84" s="1"/>
  <c r="AA545" i="84" s="1"/>
  <c r="AB545" i="84" s="1"/>
  <c r="O554" i="86"/>
  <c r="P554" i="86" s="1"/>
  <c r="Q554" i="86" s="1"/>
  <c r="R554" i="86" s="1"/>
  <c r="S554" i="86" s="1"/>
  <c r="T554" i="86" s="1"/>
  <c r="U554" i="86" s="1"/>
  <c r="V554" i="86" s="1"/>
  <c r="R561" i="73"/>
  <c r="S561" i="73" s="1"/>
  <c r="T561" i="73" s="1"/>
  <c r="U561" i="73" s="1"/>
  <c r="V561" i="73" s="1"/>
  <c r="W561" i="73" s="1"/>
  <c r="X561" i="73" s="1"/>
  <c r="Y561" i="73" s="1"/>
  <c r="Z561" i="73" s="1"/>
  <c r="AA561" i="73" s="1"/>
  <c r="AB561" i="73" s="1"/>
  <c r="M547" i="81"/>
  <c r="N547" i="81" s="1"/>
  <c r="O547" i="81" s="1"/>
  <c r="P547" i="81" s="1"/>
  <c r="Q547" i="81" s="1"/>
  <c r="R547" i="81" s="1"/>
  <c r="S547" i="81" s="1"/>
  <c r="T547" i="81" s="1"/>
  <c r="U547" i="81" s="1"/>
  <c r="V547" i="81" s="1"/>
  <c r="W547" i="81" s="1"/>
  <c r="X547" i="81" s="1"/>
  <c r="Y547" i="81" s="1"/>
  <c r="Z547" i="81" s="1"/>
  <c r="AA547" i="81" s="1"/>
  <c r="AB547" i="81" s="1"/>
  <c r="R548" i="86"/>
  <c r="S548" i="86" s="1"/>
  <c r="T548" i="86" s="1"/>
  <c r="U548" i="86" s="1"/>
  <c r="V548" i="86" s="1"/>
  <c r="O539" i="87"/>
  <c r="P539" i="87" s="1"/>
  <c r="Q539" i="87" s="1"/>
  <c r="R539" i="87" s="1"/>
  <c r="S539" i="87" s="1"/>
  <c r="T539" i="87" s="1"/>
  <c r="U539" i="87" s="1"/>
  <c r="V539" i="87" s="1"/>
  <c r="W539" i="87" s="1"/>
  <c r="X539" i="87" s="1"/>
  <c r="Y539" i="87" s="1"/>
  <c r="Z539" i="87" s="1"/>
  <c r="AA539" i="87" s="1"/>
  <c r="AB539" i="87" s="1"/>
  <c r="M559" i="73"/>
  <c r="N559" i="73" s="1"/>
  <c r="O559" i="73" s="1"/>
  <c r="P559" i="73" s="1"/>
  <c r="Q559" i="73" s="1"/>
  <c r="R559" i="73" s="1"/>
  <c r="S559" i="73" s="1"/>
  <c r="T559" i="73" s="1"/>
  <c r="U559" i="73" s="1"/>
  <c r="V559" i="73" s="1"/>
  <c r="W559" i="73" s="1"/>
  <c r="X559" i="73" s="1"/>
  <c r="Y559" i="73" s="1"/>
  <c r="Z559" i="73" s="1"/>
  <c r="AA559" i="73" s="1"/>
  <c r="AB559" i="73" s="1"/>
  <c r="L545" i="81"/>
  <c r="M545" i="81" s="1"/>
  <c r="L533" i="82"/>
  <c r="M533" i="82" s="1"/>
  <c r="N533" i="82" s="1"/>
  <c r="O533" i="82" s="1"/>
  <c r="P533" i="82" s="1"/>
  <c r="Q533" i="82" s="1"/>
  <c r="R533" i="82" s="1"/>
  <c r="S533" i="82" s="1"/>
  <c r="T533" i="82" s="1"/>
  <c r="U533" i="82" s="1"/>
  <c r="V533" i="82" s="1"/>
  <c r="W533" i="82" s="1"/>
  <c r="X533" i="82" s="1"/>
  <c r="Y533" i="82" s="1"/>
  <c r="Z533" i="82" s="1"/>
  <c r="AA533" i="82" s="1"/>
  <c r="AB533" i="82" s="1"/>
  <c r="L544" i="84"/>
  <c r="M544" i="84" s="1"/>
  <c r="T543" i="86"/>
  <c r="U543" i="86" s="1"/>
  <c r="V543" i="86" s="1"/>
  <c r="W543" i="86" s="1"/>
  <c r="X543" i="86" s="1"/>
  <c r="Y543" i="86" s="1"/>
  <c r="Z543" i="86" s="1"/>
  <c r="AA543" i="86" s="1"/>
  <c r="AB543" i="86" s="1"/>
  <c r="N540" i="86"/>
  <c r="O540" i="86" s="1"/>
  <c r="P540" i="86" s="1"/>
  <c r="Q540" i="86" s="1"/>
  <c r="R540" i="86" s="1"/>
  <c r="S540" i="86" s="1"/>
  <c r="T540" i="86" s="1"/>
  <c r="U540" i="86" s="1"/>
  <c r="V540" i="86" s="1"/>
  <c r="W540" i="86" s="1"/>
  <c r="X540" i="86" s="1"/>
  <c r="Y540" i="86" s="1"/>
  <c r="Z540" i="86" s="1"/>
  <c r="AA540" i="86" s="1"/>
  <c r="AB540" i="86" s="1"/>
  <c r="K541" i="83"/>
  <c r="L541" i="83" s="1"/>
  <c r="S554" i="83"/>
  <c r="T554" i="83" s="1"/>
  <c r="U554" i="83" s="1"/>
  <c r="V554" i="83" s="1"/>
  <c r="W554" i="83" s="1"/>
  <c r="X554" i="83" s="1"/>
  <c r="Y554" i="83" s="1"/>
  <c r="Z554" i="83" s="1"/>
  <c r="AA554" i="83" s="1"/>
  <c r="AB554" i="83" s="1"/>
  <c r="R539" i="82"/>
  <c r="S539" i="82" s="1"/>
  <c r="T539" i="82" s="1"/>
  <c r="U539" i="82" s="1"/>
  <c r="V539" i="82" s="1"/>
  <c r="W539" i="82" s="1"/>
  <c r="X539" i="82" s="1"/>
  <c r="Y539" i="82" s="1"/>
  <c r="Z539" i="82" s="1"/>
  <c r="AA539" i="82" s="1"/>
  <c r="AB539" i="82" s="1"/>
  <c r="N539" i="84"/>
  <c r="O539" i="84" s="1"/>
  <c r="P539" i="84" s="1"/>
  <c r="Q539" i="84" s="1"/>
  <c r="R539" i="84" s="1"/>
  <c r="S539" i="84" s="1"/>
  <c r="T539" i="84" s="1"/>
  <c r="U539" i="84" s="1"/>
  <c r="V539" i="84" s="1"/>
  <c r="W539" i="84" s="1"/>
  <c r="X539" i="84" s="1"/>
  <c r="Y539" i="84" s="1"/>
  <c r="Z539" i="84" s="1"/>
  <c r="AA539" i="84" s="1"/>
  <c r="AB539" i="84" s="1"/>
  <c r="L536" i="87"/>
  <c r="M536" i="87" s="1"/>
  <c r="N536" i="87" s="1"/>
  <c r="O536" i="87" s="1"/>
  <c r="Q550" i="82"/>
  <c r="R550" i="82" s="1"/>
  <c r="S550" i="82" s="1"/>
  <c r="T550" i="82" s="1"/>
  <c r="U550" i="82" s="1"/>
  <c r="V550" i="82" s="1"/>
  <c r="W550" i="82" s="1"/>
  <c r="X550" i="82" s="1"/>
  <c r="Y550" i="82" s="1"/>
  <c r="Z550" i="82" s="1"/>
  <c r="AA550" i="82" s="1"/>
  <c r="AB550" i="82" s="1"/>
  <c r="N554" i="81"/>
  <c r="O554" i="81" s="1"/>
  <c r="P554" i="81" s="1"/>
  <c r="Q554" i="81" s="1"/>
  <c r="R554" i="81" s="1"/>
  <c r="S554" i="81" s="1"/>
  <c r="T554" i="81" s="1"/>
  <c r="U554" i="81" s="1"/>
  <c r="V554" i="81" s="1"/>
  <c r="W554" i="81" s="1"/>
  <c r="X554" i="81" s="1"/>
  <c r="Y554" i="81" s="1"/>
  <c r="Z554" i="81" s="1"/>
  <c r="AA554" i="81" s="1"/>
  <c r="AB554" i="81" s="1"/>
  <c r="S551" i="82"/>
  <c r="T551" i="82" s="1"/>
  <c r="U551" i="82" s="1"/>
  <c r="V551" i="82" s="1"/>
  <c r="W551" i="82" s="1"/>
  <c r="X551" i="82" s="1"/>
  <c r="Y551" i="82" s="1"/>
  <c r="Z551" i="82" s="1"/>
  <c r="AA551" i="82" s="1"/>
  <c r="AB551" i="82" s="1"/>
  <c r="S557" i="84"/>
  <c r="T557" i="84" s="1"/>
  <c r="U557" i="84" s="1"/>
  <c r="V557" i="84" s="1"/>
  <c r="W557" i="84" s="1"/>
  <c r="X557" i="84" s="1"/>
  <c r="Y557" i="84" s="1"/>
  <c r="Z557" i="84" s="1"/>
  <c r="AA557" i="84" s="1"/>
  <c r="AB557" i="84" s="1"/>
  <c r="Q534" i="84"/>
  <c r="R534" i="84" s="1"/>
  <c r="S534" i="84" s="1"/>
  <c r="T534" i="84" s="1"/>
  <c r="U534" i="84" s="1"/>
  <c r="V534" i="84" s="1"/>
  <c r="W534" i="84" s="1"/>
  <c r="X534" i="84" s="1"/>
  <c r="O556" i="84"/>
  <c r="P556" i="84" s="1"/>
  <c r="Q556" i="84" s="1"/>
  <c r="R556" i="84" s="1"/>
  <c r="S556" i="84" s="1"/>
  <c r="T556" i="84" s="1"/>
  <c r="U556" i="84" s="1"/>
  <c r="V556" i="84" s="1"/>
  <c r="W556" i="84" s="1"/>
  <c r="X556" i="84" s="1"/>
  <c r="Y556" i="84" s="1"/>
  <c r="Z556" i="84" s="1"/>
  <c r="AA556" i="84" s="1"/>
  <c r="AB556" i="84" s="1"/>
  <c r="P557" i="82"/>
  <c r="Q557" i="82" s="1"/>
  <c r="P552" i="86"/>
  <c r="O553" i="81"/>
  <c r="P553" i="81" s="1"/>
  <c r="Q553" i="81" s="1"/>
  <c r="R553" i="81" s="1"/>
  <c r="S553" i="81" s="1"/>
  <c r="T553" i="81" s="1"/>
  <c r="U553" i="81" s="1"/>
  <c r="V553" i="81" s="1"/>
  <c r="W553" i="81" s="1"/>
  <c r="X553" i="81" s="1"/>
  <c r="Y553" i="81" s="1"/>
  <c r="Z553" i="81" s="1"/>
  <c r="AA553" i="81" s="1"/>
  <c r="AB553" i="81" s="1"/>
  <c r="M538" i="81"/>
  <c r="N538" i="81" s="1"/>
  <c r="O538" i="81" s="1"/>
  <c r="P538" i="81" s="1"/>
  <c r="Q538" i="81" s="1"/>
  <c r="R538" i="81" s="1"/>
  <c r="S538" i="81" s="1"/>
  <c r="T538" i="81" s="1"/>
  <c r="U538" i="81" s="1"/>
  <c r="V538" i="81" s="1"/>
  <c r="W538" i="81" s="1"/>
  <c r="X538" i="81" s="1"/>
  <c r="Y538" i="81" s="1"/>
  <c r="Z538" i="81" s="1"/>
  <c r="AA538" i="81" s="1"/>
  <c r="AB538" i="81" s="1"/>
  <c r="K550" i="73"/>
  <c r="L550" i="73" s="1"/>
  <c r="M558" i="83"/>
  <c r="N558" i="83" s="1"/>
  <c r="M542" i="83"/>
  <c r="N542" i="83" s="1"/>
  <c r="N553" i="87"/>
  <c r="O553" i="87" s="1"/>
  <c r="P553" i="87" s="1"/>
  <c r="Q553" i="87" s="1"/>
  <c r="R553" i="87" s="1"/>
  <c r="S553" i="87" s="1"/>
  <c r="T553" i="87" s="1"/>
  <c r="U553" i="87" s="1"/>
  <c r="V553" i="87" s="1"/>
  <c r="W553" i="87" s="1"/>
  <c r="X553" i="87" s="1"/>
  <c r="Y553" i="87" s="1"/>
  <c r="Z553" i="87" s="1"/>
  <c r="AA553" i="87" s="1"/>
  <c r="AB553" i="87" s="1"/>
  <c r="N535" i="87"/>
  <c r="O535" i="87" s="1"/>
  <c r="P535" i="87" s="1"/>
  <c r="Q535" i="87" s="1"/>
  <c r="R535" i="87" s="1"/>
  <c r="S535" i="87" s="1"/>
  <c r="T535" i="87" s="1"/>
  <c r="U535" i="87" s="1"/>
  <c r="V535" i="87" s="1"/>
  <c r="W535" i="87" s="1"/>
  <c r="X535" i="87" s="1"/>
  <c r="Y535" i="87" s="1"/>
  <c r="Z535" i="87" s="1"/>
  <c r="AA535" i="87" s="1"/>
  <c r="AB535" i="87" s="1"/>
  <c r="R540" i="81"/>
  <c r="S540" i="81" s="1"/>
  <c r="T540" i="81" s="1"/>
  <c r="U540" i="81" s="1"/>
  <c r="V540" i="81" s="1"/>
  <c r="W540" i="81" s="1"/>
  <c r="X540" i="81" s="1"/>
  <c r="Y540" i="81" s="1"/>
  <c r="Z540" i="81" s="1"/>
  <c r="AA540" i="81" s="1"/>
  <c r="AB540" i="81" s="1"/>
  <c r="L549" i="73"/>
  <c r="M549" i="73" s="1"/>
  <c r="N549" i="73" s="1"/>
  <c r="N549" i="86"/>
  <c r="O549" i="86" s="1"/>
  <c r="P549" i="86" s="1"/>
  <c r="Q549" i="86" s="1"/>
  <c r="R549" i="86" s="1"/>
  <c r="S549" i="86" s="1"/>
  <c r="T549" i="86" s="1"/>
  <c r="U549" i="86" s="1"/>
  <c r="V549" i="86" s="1"/>
  <c r="W549" i="86" s="1"/>
  <c r="X549" i="86" s="1"/>
  <c r="Y549" i="86" s="1"/>
  <c r="Z549" i="86" s="1"/>
  <c r="AA549" i="86" s="1"/>
  <c r="AB549" i="86" s="1"/>
  <c r="L540" i="83"/>
  <c r="M540" i="83" s="1"/>
  <c r="M535" i="84"/>
  <c r="N535" i="84" s="1"/>
  <c r="O535" i="84" s="1"/>
  <c r="P535" i="84" s="1"/>
  <c r="Q535" i="84" s="1"/>
  <c r="R535" i="84" s="1"/>
  <c r="S535" i="84" s="1"/>
  <c r="T535" i="84" s="1"/>
  <c r="U535" i="84" s="1"/>
  <c r="V535" i="84" s="1"/>
  <c r="W535" i="84" s="1"/>
  <c r="X535" i="84" s="1"/>
  <c r="Y535" i="84" s="1"/>
  <c r="Z535" i="84" s="1"/>
  <c r="AA535" i="84" s="1"/>
  <c r="AB535" i="84" s="1"/>
  <c r="K551" i="86"/>
  <c r="L551" i="86" s="1"/>
  <c r="M551" i="86" s="1"/>
  <c r="L561" i="84"/>
  <c r="K546" i="84"/>
  <c r="L546" i="84" s="1"/>
  <c r="M546" i="84" s="1"/>
  <c r="N546" i="84" s="1"/>
  <c r="L556" i="81"/>
  <c r="M556" i="81" s="1"/>
  <c r="N556" i="81" s="1"/>
  <c r="O556" i="81" s="1"/>
  <c r="P556" i="81" s="1"/>
  <c r="Q556" i="81" s="1"/>
  <c r="R556" i="81" s="1"/>
  <c r="S556" i="81" s="1"/>
  <c r="T556" i="81" s="1"/>
  <c r="U556" i="81" s="1"/>
  <c r="V556" i="81" s="1"/>
  <c r="W556" i="81" s="1"/>
  <c r="X556" i="81" s="1"/>
  <c r="Y556" i="81" s="1"/>
  <c r="Z556" i="81" s="1"/>
  <c r="AA556" i="81" s="1"/>
  <c r="AB556" i="81" s="1"/>
  <c r="N545" i="85"/>
  <c r="O545" i="85" s="1"/>
  <c r="K547" i="73"/>
  <c r="L547" i="73" s="1"/>
  <c r="N551" i="85"/>
  <c r="O551" i="85" s="1"/>
  <c r="F477" i="73"/>
  <c r="P548" i="73"/>
  <c r="Q548" i="73" s="1"/>
  <c r="R548" i="73" s="1"/>
  <c r="S548" i="73" s="1"/>
  <c r="P561" i="82"/>
  <c r="Q561" i="82" s="1"/>
  <c r="R561" i="82" s="1"/>
  <c r="S561" i="82" s="1"/>
  <c r="T561" i="82" s="1"/>
  <c r="U561" i="82" s="1"/>
  <c r="V561" i="82" s="1"/>
  <c r="W561" i="82" s="1"/>
  <c r="X561" i="82" s="1"/>
  <c r="Y561" i="82" s="1"/>
  <c r="Z561" i="82" s="1"/>
  <c r="AA561" i="82" s="1"/>
  <c r="AB561" i="82" s="1"/>
  <c r="M538" i="84"/>
  <c r="N544" i="87"/>
  <c r="O559" i="84"/>
  <c r="P559" i="84" s="1"/>
  <c r="Q559" i="84" s="1"/>
  <c r="R559" i="84" s="1"/>
  <c r="S559" i="84" s="1"/>
  <c r="T559" i="84" s="1"/>
  <c r="U559" i="84" s="1"/>
  <c r="V559" i="84" s="1"/>
  <c r="W559" i="84" s="1"/>
  <c r="X559" i="84" s="1"/>
  <c r="Y559" i="84" s="1"/>
  <c r="Z559" i="84" s="1"/>
  <c r="AA559" i="84" s="1"/>
  <c r="AB559" i="84" s="1"/>
  <c r="N542" i="86"/>
  <c r="O542" i="86" s="1"/>
  <c r="P542" i="86" s="1"/>
  <c r="Q542" i="86" s="1"/>
  <c r="R542" i="86" s="1"/>
  <c r="S542" i="86" s="1"/>
  <c r="T542" i="86" s="1"/>
  <c r="U542" i="86" s="1"/>
  <c r="V542" i="86" s="1"/>
  <c r="W542" i="86" s="1"/>
  <c r="X542" i="86" s="1"/>
  <c r="Y542" i="86" s="1"/>
  <c r="Z542" i="86" s="1"/>
  <c r="AA542" i="86" s="1"/>
  <c r="AB542" i="86" s="1"/>
  <c r="L561" i="86"/>
  <c r="K552" i="73"/>
  <c r="L552" i="73" s="1"/>
  <c r="O546" i="81"/>
  <c r="P546" i="81" s="1"/>
  <c r="Q546" i="81" s="1"/>
  <c r="R546" i="81" s="1"/>
  <c r="S546" i="81" s="1"/>
  <c r="T546" i="81" s="1"/>
  <c r="U546" i="81" s="1"/>
  <c r="V546" i="81" s="1"/>
  <c r="W546" i="81" s="1"/>
  <c r="X546" i="81" s="1"/>
  <c r="Y546" i="81" s="1"/>
  <c r="Z546" i="81" s="1"/>
  <c r="AA546" i="81" s="1"/>
  <c r="AB546" i="81" s="1"/>
  <c r="M556" i="73"/>
  <c r="L535" i="85"/>
  <c r="M555" i="81"/>
  <c r="J545" i="73"/>
  <c r="N536" i="82"/>
  <c r="O536" i="82" s="1"/>
  <c r="P536" i="82" s="1"/>
  <c r="Q536" i="82" s="1"/>
  <c r="R536" i="82" s="1"/>
  <c r="S536" i="82" s="1"/>
  <c r="T536" i="82" s="1"/>
  <c r="U536" i="82" s="1"/>
  <c r="V536" i="82" s="1"/>
  <c r="W536" i="82" s="1"/>
  <c r="X536" i="82" s="1"/>
  <c r="Y536" i="82" s="1"/>
  <c r="Z536" i="82" s="1"/>
  <c r="AA536" i="82" s="1"/>
  <c r="AB536" i="82" s="1"/>
  <c r="M537" i="81"/>
  <c r="N537" i="81" s="1"/>
  <c r="O537" i="81" s="1"/>
  <c r="P537" i="81" s="1"/>
  <c r="Q537" i="81" s="1"/>
  <c r="R537" i="81" s="1"/>
  <c r="S537" i="81" s="1"/>
  <c r="T537" i="81" s="1"/>
  <c r="U537" i="81" s="1"/>
  <c r="V537" i="81" s="1"/>
  <c r="W537" i="81" s="1"/>
  <c r="X537" i="81" s="1"/>
  <c r="Y537" i="81" s="1"/>
  <c r="Z537" i="81" s="1"/>
  <c r="AA537" i="81" s="1"/>
  <c r="AB537" i="81" s="1"/>
  <c r="I477" i="84"/>
  <c r="I446" i="84" s="1"/>
  <c r="M541" i="84"/>
  <c r="N541" i="84" s="1"/>
  <c r="T558" i="85"/>
  <c r="U558" i="85" s="1"/>
  <c r="V558" i="85" s="1"/>
  <c r="M560" i="73"/>
  <c r="M548" i="84"/>
  <c r="N548" i="84" s="1"/>
  <c r="O548" i="84" s="1"/>
  <c r="P548" i="84" s="1"/>
  <c r="Q548" i="84" s="1"/>
  <c r="R548" i="84" s="1"/>
  <c r="S548" i="84" s="1"/>
  <c r="T548" i="84" s="1"/>
  <c r="U548" i="84" s="1"/>
  <c r="V548" i="84" s="1"/>
  <c r="W548" i="84" s="1"/>
  <c r="X548" i="84" s="1"/>
  <c r="Y548" i="84" s="1"/>
  <c r="Z548" i="84" s="1"/>
  <c r="AA548" i="84" s="1"/>
  <c r="AB548" i="84" s="1"/>
  <c r="O536" i="84"/>
  <c r="P536" i="84" s="1"/>
  <c r="N535" i="73"/>
  <c r="O535" i="73" s="1"/>
  <c r="P535" i="73" s="1"/>
  <c r="Q535" i="73" s="1"/>
  <c r="R535" i="73" s="1"/>
  <c r="S535" i="73" s="1"/>
  <c r="T535" i="73" s="1"/>
  <c r="U535" i="73" s="1"/>
  <c r="V535" i="73" s="1"/>
  <c r="W535" i="73" s="1"/>
  <c r="X535" i="73" s="1"/>
  <c r="Y535" i="73" s="1"/>
  <c r="Z535" i="73" s="1"/>
  <c r="AA535" i="73" s="1"/>
  <c r="AB535" i="73" s="1"/>
  <c r="K532" i="84"/>
  <c r="L532" i="84" s="1"/>
  <c r="M532" i="84" s="1"/>
  <c r="N532" i="84" s="1"/>
  <c r="O532" i="84" s="1"/>
  <c r="P532" i="84" s="1"/>
  <c r="Q532" i="84" s="1"/>
  <c r="R532" i="84" s="1"/>
  <c r="S532" i="84" s="1"/>
  <c r="T532" i="84" s="1"/>
  <c r="U532" i="84" s="1"/>
  <c r="V532" i="84" s="1"/>
  <c r="W532" i="84" s="1"/>
  <c r="X532" i="84" s="1"/>
  <c r="Y532" i="84" s="1"/>
  <c r="Z532" i="84" s="1"/>
  <c r="AA532" i="84" s="1"/>
  <c r="AB532" i="84" s="1"/>
  <c r="M542" i="85"/>
  <c r="N542" i="85" s="1"/>
  <c r="O542" i="85" s="1"/>
  <c r="P542" i="85" s="1"/>
  <c r="Q542" i="85" s="1"/>
  <c r="R542" i="85" s="1"/>
  <c r="S542" i="85" s="1"/>
  <c r="T542" i="85" s="1"/>
  <c r="U542" i="85" s="1"/>
  <c r="V542" i="85" s="1"/>
  <c r="W542" i="85" s="1"/>
  <c r="X542" i="85" s="1"/>
  <c r="Y542" i="85" s="1"/>
  <c r="Z542" i="85" s="1"/>
  <c r="AA542" i="85" s="1"/>
  <c r="AB542" i="85" s="1"/>
  <c r="M540" i="84"/>
  <c r="N543" i="73"/>
  <c r="O543" i="73" s="1"/>
  <c r="O538" i="86"/>
  <c r="P538" i="86" s="1"/>
  <c r="Q538" i="86" s="1"/>
  <c r="R538" i="86" s="1"/>
  <c r="S538" i="86" s="1"/>
  <c r="T538" i="86" s="1"/>
  <c r="U538" i="86" s="1"/>
  <c r="V538" i="86" s="1"/>
  <c r="W538" i="86" s="1"/>
  <c r="X538" i="86" s="1"/>
  <c r="Y538" i="86" s="1"/>
  <c r="Z538" i="86" s="1"/>
  <c r="AA538" i="86" s="1"/>
  <c r="AB538" i="86" s="1"/>
  <c r="W537" i="86"/>
  <c r="X537" i="86" s="1"/>
  <c r="Y537" i="86" s="1"/>
  <c r="Z537" i="86" s="1"/>
  <c r="AA537" i="86" s="1"/>
  <c r="AB537" i="86" s="1"/>
  <c r="P559" i="81"/>
  <c r="Q559" i="81" s="1"/>
  <c r="R559" i="81" s="1"/>
  <c r="S559" i="81" s="1"/>
  <c r="T559" i="81" s="1"/>
  <c r="U559" i="81" s="1"/>
  <c r="V559" i="81" s="1"/>
  <c r="W559" i="81" s="1"/>
  <c r="X559" i="81" s="1"/>
  <c r="Y559" i="81" s="1"/>
  <c r="Z559" i="81" s="1"/>
  <c r="L539" i="83"/>
  <c r="M539" i="83" s="1"/>
  <c r="N539" i="83" s="1"/>
  <c r="M553" i="86"/>
  <c r="N553" i="86" s="1"/>
  <c r="O553" i="86" s="1"/>
  <c r="P553" i="86" s="1"/>
  <c r="Q553" i="86" s="1"/>
  <c r="R553" i="86" s="1"/>
  <c r="S553" i="86" s="1"/>
  <c r="T553" i="86" s="1"/>
  <c r="U553" i="86" s="1"/>
  <c r="V553" i="86" s="1"/>
  <c r="W553" i="86" s="1"/>
  <c r="X553" i="86" s="1"/>
  <c r="Y553" i="86" s="1"/>
  <c r="Z553" i="86" s="1"/>
  <c r="AA553" i="86" s="1"/>
  <c r="AB553" i="86" s="1"/>
  <c r="R541" i="86"/>
  <c r="S541" i="86" s="1"/>
  <c r="T541" i="86" s="1"/>
  <c r="U541" i="86" s="1"/>
  <c r="V541" i="86" s="1"/>
  <c r="W541" i="86" s="1"/>
  <c r="X541" i="86" s="1"/>
  <c r="Y541" i="86" s="1"/>
  <c r="Z541" i="86" s="1"/>
  <c r="AA541" i="86" s="1"/>
  <c r="AB541" i="86" s="1"/>
  <c r="N535" i="82"/>
  <c r="O535" i="82" s="1"/>
  <c r="P535" i="82" s="1"/>
  <c r="Q535" i="82" s="1"/>
  <c r="R535" i="82" s="1"/>
  <c r="S535" i="82" s="1"/>
  <c r="T535" i="82" s="1"/>
  <c r="U535" i="82" s="1"/>
  <c r="V535" i="82" s="1"/>
  <c r="W535" i="82" s="1"/>
  <c r="X535" i="82" s="1"/>
  <c r="Y535" i="82" s="1"/>
  <c r="Z535" i="82" s="1"/>
  <c r="AA535" i="82" s="1"/>
  <c r="AB535" i="82" s="1"/>
  <c r="L560" i="82"/>
  <c r="M560" i="82" s="1"/>
  <c r="N560" i="82" s="1"/>
  <c r="O560" i="82" s="1"/>
  <c r="P560" i="82" s="1"/>
  <c r="L532" i="86"/>
  <c r="O555" i="82"/>
  <c r="P555" i="82" s="1"/>
  <c r="Q555" i="82" s="1"/>
  <c r="R555" i="82" s="1"/>
  <c r="S555" i="82" s="1"/>
  <c r="T555" i="82" s="1"/>
  <c r="U555" i="82" s="1"/>
  <c r="V555" i="82" s="1"/>
  <c r="W555" i="82" s="1"/>
  <c r="X555" i="82" s="1"/>
  <c r="Y555" i="82" s="1"/>
  <c r="Z555" i="82" s="1"/>
  <c r="AA555" i="82" s="1"/>
  <c r="AB555" i="82" s="1"/>
  <c r="R535" i="83"/>
  <c r="S535" i="83" s="1"/>
  <c r="T535" i="83" s="1"/>
  <c r="U535" i="83" s="1"/>
  <c r="V535" i="83" s="1"/>
  <c r="W535" i="83" s="1"/>
  <c r="X535" i="83" s="1"/>
  <c r="Y535" i="83" s="1"/>
  <c r="Z535" i="83" s="1"/>
  <c r="AA535" i="83" s="1"/>
  <c r="AB535" i="83" s="1"/>
  <c r="Q538" i="83"/>
  <c r="R538" i="83" s="1"/>
  <c r="M558" i="73"/>
  <c r="N558" i="73" s="1"/>
  <c r="X552" i="87"/>
  <c r="Y552" i="87" s="1"/>
  <c r="Z552" i="87" s="1"/>
  <c r="AA552" i="87" s="1"/>
  <c r="AB552" i="87" s="1"/>
  <c r="N536" i="81"/>
  <c r="O536" i="81" s="1"/>
  <c r="P536" i="81" s="1"/>
  <c r="Q536" i="81" s="1"/>
  <c r="R536" i="81" s="1"/>
  <c r="S536" i="81" s="1"/>
  <c r="T536" i="81" s="1"/>
  <c r="U536" i="81" s="1"/>
  <c r="V536" i="81" s="1"/>
  <c r="W536" i="81" s="1"/>
  <c r="X536" i="81" s="1"/>
  <c r="Y536" i="81" s="1"/>
  <c r="Z536" i="81" s="1"/>
  <c r="AA536" i="81" s="1"/>
  <c r="AB536" i="81" s="1"/>
  <c r="K540" i="82"/>
  <c r="L540" i="82" s="1"/>
  <c r="O546" i="85"/>
  <c r="P546" i="85" s="1"/>
  <c r="T550" i="81"/>
  <c r="U550" i="81" s="1"/>
  <c r="V550" i="81" s="1"/>
  <c r="W550" i="81" s="1"/>
  <c r="X550" i="81" s="1"/>
  <c r="Y550" i="81" s="1"/>
  <c r="Z550" i="81" s="1"/>
  <c r="AA550" i="81" s="1"/>
  <c r="AB550" i="81" s="1"/>
  <c r="P542" i="81"/>
  <c r="L541" i="73"/>
  <c r="L557" i="73"/>
  <c r="P555" i="83"/>
  <c r="Q555" i="83" s="1"/>
  <c r="R555" i="83" s="1"/>
  <c r="S555" i="83" s="1"/>
  <c r="T555" i="83" s="1"/>
  <c r="U555" i="83" s="1"/>
  <c r="V555" i="83" s="1"/>
  <c r="W555" i="83" s="1"/>
  <c r="X555" i="83" s="1"/>
  <c r="Y555" i="83" s="1"/>
  <c r="Z555" i="83" s="1"/>
  <c r="AA555" i="83" s="1"/>
  <c r="AB555" i="83" s="1"/>
  <c r="K560" i="81"/>
  <c r="L549" i="85"/>
  <c r="O547" i="85"/>
  <c r="P547" i="85" s="1"/>
  <c r="Q547" i="85" s="1"/>
  <c r="R547" i="85" s="1"/>
  <c r="S547" i="85" s="1"/>
  <c r="T547" i="85" s="1"/>
  <c r="U547" i="85" s="1"/>
  <c r="V547" i="85" s="1"/>
  <c r="W547" i="85" s="1"/>
  <c r="X547" i="85" s="1"/>
  <c r="Y547" i="85" s="1"/>
  <c r="Z547" i="85" s="1"/>
  <c r="AA547" i="85" s="1"/>
  <c r="AB547" i="85" s="1"/>
  <c r="N553" i="73"/>
  <c r="O553" i="73" s="1"/>
  <c r="P550" i="86"/>
  <c r="Q550" i="86" s="1"/>
  <c r="N543" i="87"/>
  <c r="R551" i="87"/>
  <c r="S551" i="87" s="1"/>
  <c r="T551" i="87" s="1"/>
  <c r="U551" i="87" s="1"/>
  <c r="V551" i="87" s="1"/>
  <c r="W551" i="87" s="1"/>
  <c r="X551" i="87" s="1"/>
  <c r="Y551" i="87" s="1"/>
  <c r="Z551" i="87" s="1"/>
  <c r="AA551" i="87" s="1"/>
  <c r="AB551" i="87" s="1"/>
  <c r="L560" i="86"/>
  <c r="L561" i="83"/>
  <c r="M561" i="83" s="1"/>
  <c r="N561" i="83" s="1"/>
  <c r="N551" i="84"/>
  <c r="O551" i="84" s="1"/>
  <c r="P551" i="84" s="1"/>
  <c r="Q551" i="84" s="1"/>
  <c r="R551" i="84" s="1"/>
  <c r="S551" i="84" s="1"/>
  <c r="T551" i="84" s="1"/>
  <c r="U551" i="84" s="1"/>
  <c r="V551" i="84" s="1"/>
  <c r="W551" i="84" s="1"/>
  <c r="X551" i="84" s="1"/>
  <c r="Y551" i="84" s="1"/>
  <c r="Z551" i="84" s="1"/>
  <c r="AA551" i="84" s="1"/>
  <c r="AB551" i="84" s="1"/>
  <c r="N560" i="84"/>
  <c r="O560" i="84" s="1"/>
  <c r="P560" i="84" s="1"/>
  <c r="Q560" i="84" s="1"/>
  <c r="R560" i="84" s="1"/>
  <c r="S560" i="84" s="1"/>
  <c r="Q553" i="84"/>
  <c r="R553" i="84" s="1"/>
  <c r="S553" i="84" s="1"/>
  <c r="T553" i="84" s="1"/>
  <c r="U553" i="84" s="1"/>
  <c r="V553" i="84" s="1"/>
  <c r="W553" i="84" s="1"/>
  <c r="X553" i="84" s="1"/>
  <c r="Y553" i="84" s="1"/>
  <c r="Z553" i="84" s="1"/>
  <c r="AA553" i="84" s="1"/>
  <c r="AB553" i="84" s="1"/>
  <c r="L546" i="73"/>
  <c r="M546" i="73" s="1"/>
  <c r="N557" i="87"/>
  <c r="O557" i="87" s="1"/>
  <c r="P557" i="87" s="1"/>
  <c r="Q557" i="87" s="1"/>
  <c r="R557" i="87" s="1"/>
  <c r="S557" i="87" s="1"/>
  <c r="T557" i="87" s="1"/>
  <c r="U557" i="87" s="1"/>
  <c r="V557" i="87" s="1"/>
  <c r="W557" i="87" s="1"/>
  <c r="X557" i="87" s="1"/>
  <c r="Y557" i="87" s="1"/>
  <c r="Z557" i="87" s="1"/>
  <c r="AA557" i="87" s="1"/>
  <c r="AB557" i="87" s="1"/>
  <c r="O547" i="82"/>
  <c r="P547" i="82" s="1"/>
  <c r="Q547" i="82" s="1"/>
  <c r="R547" i="82" s="1"/>
  <c r="S547" i="82" s="1"/>
  <c r="T547" i="82" s="1"/>
  <c r="N540" i="73"/>
  <c r="O540" i="73" s="1"/>
  <c r="P540" i="73" s="1"/>
  <c r="Y561" i="81"/>
  <c r="Z561" i="81" s="1"/>
  <c r="AA561" i="81" s="1"/>
  <c r="AB561" i="81" s="1"/>
  <c r="M533" i="86"/>
  <c r="N534" i="86"/>
  <c r="M538" i="85"/>
  <c r="N538" i="85" s="1"/>
  <c r="O551" i="83"/>
  <c r="P551" i="83" s="1"/>
  <c r="Q551" i="83" s="1"/>
  <c r="R551" i="83" s="1"/>
  <c r="S551" i="83" s="1"/>
  <c r="T551" i="83" s="1"/>
  <c r="U551" i="83" s="1"/>
  <c r="V551" i="83" s="1"/>
  <c r="W551" i="83" s="1"/>
  <c r="X551" i="83" s="1"/>
  <c r="Y551" i="83" s="1"/>
  <c r="Z551" i="83" s="1"/>
  <c r="AA551" i="83" s="1"/>
  <c r="AB551" i="83" s="1"/>
  <c r="N557" i="86"/>
  <c r="O557" i="86" s="1"/>
  <c r="P557" i="86" s="1"/>
  <c r="Q557" i="86" s="1"/>
  <c r="R557" i="86" s="1"/>
  <c r="S557" i="86" s="1"/>
  <c r="M551" i="81"/>
  <c r="N551" i="81" s="1"/>
  <c r="N548" i="85"/>
  <c r="M558" i="81"/>
  <c r="N558" i="81" s="1"/>
  <c r="O558" i="81" s="1"/>
  <c r="P558" i="81" s="1"/>
  <c r="Q558" i="81" s="1"/>
  <c r="R558" i="81" s="1"/>
  <c r="S558" i="81" s="1"/>
  <c r="T558" i="81" s="1"/>
  <c r="U558" i="81" s="1"/>
  <c r="V558" i="81" s="1"/>
  <c r="W558" i="81" s="1"/>
  <c r="X558" i="81" s="1"/>
  <c r="Y558" i="81" s="1"/>
  <c r="Z558" i="81" s="1"/>
  <c r="AA558" i="81" s="1"/>
  <c r="AB558" i="81" s="1"/>
  <c r="L532" i="85"/>
  <c r="M532" i="85" s="1"/>
  <c r="N532" i="85" s="1"/>
  <c r="O532" i="85" s="1"/>
  <c r="P532" i="85" s="1"/>
  <c r="P534" i="87"/>
  <c r="Q534" i="87" s="1"/>
  <c r="R534" i="87" s="1"/>
  <c r="S534" i="87" s="1"/>
  <c r="T534" i="87" s="1"/>
  <c r="U534" i="87" s="1"/>
  <c r="V534" i="87" s="1"/>
  <c r="W534" i="87" s="1"/>
  <c r="X534" i="87" s="1"/>
  <c r="Y534" i="87" s="1"/>
  <c r="Z534" i="87" s="1"/>
  <c r="AA534" i="87" s="1"/>
  <c r="AB534" i="87" s="1"/>
  <c r="T558" i="84"/>
  <c r="U558" i="84" s="1"/>
  <c r="V558" i="84" s="1"/>
  <c r="W558" i="84" s="1"/>
  <c r="X558" i="84" s="1"/>
  <c r="Y558" i="84" s="1"/>
  <c r="Z558" i="84" s="1"/>
  <c r="AA558" i="84" s="1"/>
  <c r="AB558" i="84" s="1"/>
  <c r="P559" i="87"/>
  <c r="Q559" i="87" s="1"/>
  <c r="N555" i="73"/>
  <c r="O555" i="73" s="1"/>
  <c r="R555" i="86"/>
  <c r="S555" i="86" s="1"/>
  <c r="T555" i="86" s="1"/>
  <c r="U555" i="86" s="1"/>
  <c r="V555" i="86" s="1"/>
  <c r="W555" i="86" s="1"/>
  <c r="X555" i="86" s="1"/>
  <c r="Y555" i="86" s="1"/>
  <c r="Z555" i="86" s="1"/>
  <c r="AA555" i="86" s="1"/>
  <c r="AB555" i="86" s="1"/>
  <c r="S544" i="83"/>
  <c r="T544" i="83" s="1"/>
  <c r="U544" i="83" s="1"/>
  <c r="V544" i="83" s="1"/>
  <c r="W544" i="83" s="1"/>
  <c r="X544" i="83" s="1"/>
  <c r="Y544" i="83" s="1"/>
  <c r="Z544" i="83" s="1"/>
  <c r="AA544" i="83" s="1"/>
  <c r="AB544" i="83" s="1"/>
  <c r="O540" i="87"/>
  <c r="P540" i="87" s="1"/>
  <c r="Q540" i="87" s="1"/>
  <c r="R540" i="87" s="1"/>
  <c r="S540" i="87" s="1"/>
  <c r="T540" i="87" s="1"/>
  <c r="U540" i="87" s="1"/>
  <c r="V540" i="87" s="1"/>
  <c r="W540" i="87" s="1"/>
  <c r="X540" i="87" s="1"/>
  <c r="Y540" i="87" s="1"/>
  <c r="Z540" i="87" s="1"/>
  <c r="AA540" i="87" s="1"/>
  <c r="AB540" i="87" s="1"/>
  <c r="L533" i="87"/>
  <c r="M533" i="87" s="1"/>
  <c r="N533" i="87" s="1"/>
  <c r="O533" i="87" s="1"/>
  <c r="P533" i="87" s="1"/>
  <c r="Q533" i="87" s="1"/>
  <c r="R533" i="87" s="1"/>
  <c r="S533" i="87" s="1"/>
  <c r="T533" i="87" s="1"/>
  <c r="U533" i="87" s="1"/>
  <c r="V533" i="87" s="1"/>
  <c r="W533" i="87" s="1"/>
  <c r="X533" i="87" s="1"/>
  <c r="Y533" i="87" s="1"/>
  <c r="Z533" i="87" s="1"/>
  <c r="AA533" i="87" s="1"/>
  <c r="AB533" i="87" s="1"/>
  <c r="M533" i="73"/>
  <c r="N561" i="85"/>
  <c r="P548" i="81"/>
  <c r="Q548" i="81" s="1"/>
  <c r="R548" i="81" s="1"/>
  <c r="S548" i="81" s="1"/>
  <c r="T548" i="81" s="1"/>
  <c r="U548" i="81" s="1"/>
  <c r="V548" i="81" s="1"/>
  <c r="W548" i="81" s="1"/>
  <c r="X548" i="81" s="1"/>
  <c r="Y548" i="81" s="1"/>
  <c r="Z548" i="81" s="1"/>
  <c r="AA548" i="81" s="1"/>
  <c r="AB548" i="81" s="1"/>
  <c r="M553" i="85"/>
  <c r="N553" i="85" s="1"/>
  <c r="L536" i="86"/>
  <c r="L559" i="82"/>
  <c r="R556" i="87"/>
  <c r="S556" i="87" s="1"/>
  <c r="L532" i="87"/>
  <c r="O558" i="82"/>
  <c r="P558" i="82" s="1"/>
  <c r="P533" i="84"/>
  <c r="Q533" i="84" s="1"/>
  <c r="R533" i="84" s="1"/>
  <c r="S533" i="84" s="1"/>
  <c r="O537" i="73"/>
  <c r="P537" i="73" s="1"/>
  <c r="Q537" i="73" s="1"/>
  <c r="R537" i="73" s="1"/>
  <c r="S537" i="73" s="1"/>
  <c r="T537" i="73" s="1"/>
  <c r="U537" i="73" s="1"/>
  <c r="V537" i="73" s="1"/>
  <c r="W537" i="73" s="1"/>
  <c r="X537" i="73" s="1"/>
  <c r="Y537" i="73" s="1"/>
  <c r="Z537" i="73" s="1"/>
  <c r="AA537" i="73" s="1"/>
  <c r="AB537" i="73" s="1"/>
  <c r="M533" i="81"/>
  <c r="N533" i="81" s="1"/>
  <c r="L539" i="73"/>
  <c r="M539" i="73" s="1"/>
  <c r="N539" i="73" s="1"/>
  <c r="O539" i="73" s="1"/>
  <c r="P539" i="73" s="1"/>
  <c r="Q539" i="73" s="1"/>
  <c r="R539" i="73" s="1"/>
  <c r="S539" i="73" s="1"/>
  <c r="T539" i="73" s="1"/>
  <c r="U539" i="73" s="1"/>
  <c r="V539" i="73" s="1"/>
  <c r="W539" i="73" s="1"/>
  <c r="X539" i="73" s="1"/>
  <c r="Y539" i="73" s="1"/>
  <c r="Z539" i="73" s="1"/>
  <c r="AA539" i="73" s="1"/>
  <c r="AB539" i="73" s="1"/>
  <c r="M555" i="87"/>
  <c r="N555" i="87" s="1"/>
  <c r="O555" i="87" s="1"/>
  <c r="P555" i="87" s="1"/>
  <c r="L551" i="73"/>
  <c r="M551" i="73" s="1"/>
  <c r="N551" i="73" s="1"/>
  <c r="S560" i="85"/>
  <c r="T560" i="85" s="1"/>
  <c r="U560" i="85" s="1"/>
  <c r="V560" i="85" s="1"/>
  <c r="W560" i="85" s="1"/>
  <c r="X560" i="85" s="1"/>
  <c r="Y560" i="85" s="1"/>
  <c r="Z560" i="85" s="1"/>
  <c r="M547" i="86"/>
  <c r="N547" i="86" s="1"/>
  <c r="O547" i="86" s="1"/>
  <c r="P547" i="86" s="1"/>
  <c r="Q547" i="86" s="1"/>
  <c r="R547" i="86" s="1"/>
  <c r="S547" i="86" s="1"/>
  <c r="T547" i="86" s="1"/>
  <c r="U547" i="86" s="1"/>
  <c r="V547" i="86" s="1"/>
  <c r="W547" i="86" s="1"/>
  <c r="X547" i="86" s="1"/>
  <c r="Y547" i="86" s="1"/>
  <c r="Z547" i="86" s="1"/>
  <c r="AA547" i="86" s="1"/>
  <c r="AB547" i="86" s="1"/>
  <c r="H696" i="81"/>
  <c r="I443" i="83"/>
  <c r="J474" i="83" s="1"/>
  <c r="AA1500" i="89"/>
  <c r="B137" i="73"/>
  <c r="B351" i="73"/>
  <c r="B384" i="73" s="1"/>
  <c r="B415" i="73" s="1"/>
  <c r="B446" i="73" s="1"/>
  <c r="H724" i="86"/>
  <c r="M843" i="87"/>
  <c r="M375" i="73"/>
  <c r="Q493" i="89"/>
  <c r="Q617" i="89" s="1"/>
  <c r="Q762" i="89" s="1"/>
  <c r="G691" i="87"/>
  <c r="G684" i="87"/>
  <c r="G691" i="83"/>
  <c r="H729" i="82"/>
  <c r="AA1504" i="89"/>
  <c r="Y1603" i="89"/>
  <c r="G698" i="84"/>
  <c r="Z1495" i="89"/>
  <c r="Z1566" i="89" s="1"/>
  <c r="Z1588" i="89" s="1"/>
  <c r="F148" i="88"/>
  <c r="D904" i="79"/>
  <c r="F150" i="88" s="1"/>
  <c r="H733" i="83"/>
  <c r="M845" i="87"/>
  <c r="M840" i="87"/>
  <c r="AB1595" i="89"/>
  <c r="AB1594" i="89"/>
  <c r="AB1596" i="89"/>
  <c r="AB1598" i="89"/>
  <c r="AB1593" i="89"/>
  <c r="AB1591" i="89"/>
  <c r="AB1592" i="89"/>
  <c r="AB1597" i="89"/>
  <c r="P486" i="89"/>
  <c r="P610" i="89" s="1"/>
  <c r="P755" i="89" s="1"/>
  <c r="AA1507" i="89"/>
  <c r="AA1598" i="89"/>
  <c r="AA1594" i="89"/>
  <c r="AA1593" i="89"/>
  <c r="AA1591" i="89"/>
  <c r="AA1595" i="89"/>
  <c r="AA1596" i="89"/>
  <c r="AA1597" i="89"/>
  <c r="AA1592" i="89"/>
  <c r="Z1600" i="89"/>
  <c r="Z1603" i="89" s="1"/>
  <c r="I458" i="86"/>
  <c r="J489" i="86" s="1"/>
  <c r="H711" i="83"/>
  <c r="AA1503" i="89"/>
  <c r="AA1502" i="89"/>
  <c r="AA1506" i="89"/>
  <c r="AA1525" i="89"/>
  <c r="AA1520" i="89"/>
  <c r="AB1482" i="89"/>
  <c r="AB1515" i="89"/>
  <c r="AB1409" i="89"/>
  <c r="AA1509" i="89"/>
  <c r="AA1476" i="89"/>
  <c r="AA1498" i="89"/>
  <c r="AB1502" i="89"/>
  <c r="AB1469" i="89"/>
  <c r="AA1508" i="89"/>
  <c r="AA1521" i="89"/>
  <c r="AA1527" i="89"/>
  <c r="AB1465" i="89"/>
  <c r="AB1498" i="89"/>
  <c r="AA1511" i="89"/>
  <c r="AA1522" i="89"/>
  <c r="AB1503" i="89"/>
  <c r="AB1470" i="89"/>
  <c r="AB1506" i="89"/>
  <c r="AB1473" i="89"/>
  <c r="AB1525" i="89"/>
  <c r="AB1492" i="89"/>
  <c r="AB1487" i="89"/>
  <c r="AB1520" i="89"/>
  <c r="AB1488" i="89"/>
  <c r="AB1521" i="89"/>
  <c r="AA1514" i="89"/>
  <c r="AB1511" i="89"/>
  <c r="AB1478" i="89"/>
  <c r="AB1412" i="89"/>
  <c r="AE1412" i="89" s="1"/>
  <c r="AA1479" i="89"/>
  <c r="AA1512" i="89"/>
  <c r="AA1505" i="89"/>
  <c r="AB1522" i="89"/>
  <c r="AB1489" i="89"/>
  <c r="AA1513" i="89"/>
  <c r="AA1510" i="89"/>
  <c r="AB1508" i="89"/>
  <c r="AB1475" i="89"/>
  <c r="AA1524" i="89"/>
  <c r="AB1494" i="89"/>
  <c r="AB1527" i="89"/>
  <c r="AB1505" i="89"/>
  <c r="AB1472" i="89"/>
  <c r="AB1458" i="89"/>
  <c r="AB1459" i="89"/>
  <c r="AB1451" i="89"/>
  <c r="AB1460" i="89"/>
  <c r="AB1452" i="89"/>
  <c r="AB1453" i="89"/>
  <c r="AB1461" i="89"/>
  <c r="AB1454" i="89"/>
  <c r="AB1450" i="89"/>
  <c r="AB1449" i="89"/>
  <c r="AB1448" i="89"/>
  <c r="AB1447" i="89"/>
  <c r="AB1446" i="89"/>
  <c r="AB1445" i="89"/>
  <c r="AB1444" i="89"/>
  <c r="AB1443" i="89"/>
  <c r="AB1442" i="89"/>
  <c r="AB1455" i="89"/>
  <c r="AB1456" i="89"/>
  <c r="AB1457" i="89"/>
  <c r="AB1435" i="89"/>
  <c r="AB1433" i="89"/>
  <c r="AB1439" i="89"/>
  <c r="AB1434" i="89"/>
  <c r="AB1441" i="89"/>
  <c r="AB1440" i="89"/>
  <c r="AB1436" i="89"/>
  <c r="AB1438" i="89"/>
  <c r="AB1432" i="89"/>
  <c r="AB1437" i="89"/>
  <c r="Z1528" i="89"/>
  <c r="AB1481" i="89"/>
  <c r="AB1514" i="89"/>
  <c r="AB1418" i="89"/>
  <c r="AA1485" i="89"/>
  <c r="AA1518" i="89"/>
  <c r="AB1513" i="89"/>
  <c r="AB1480" i="89"/>
  <c r="AB1477" i="89"/>
  <c r="AB1510" i="89"/>
  <c r="AA1461" i="89"/>
  <c r="AA1457" i="89"/>
  <c r="AA1458" i="89"/>
  <c r="AA1459" i="89"/>
  <c r="AA1451" i="89"/>
  <c r="AA1452" i="89"/>
  <c r="AA1460" i="89"/>
  <c r="AA1453" i="89"/>
  <c r="AA1454" i="89"/>
  <c r="AA1450" i="89"/>
  <c r="AA1449" i="89"/>
  <c r="AA1448" i="89"/>
  <c r="AA1447" i="89"/>
  <c r="AA1446" i="89"/>
  <c r="AA1445" i="89"/>
  <c r="AA1444" i="89"/>
  <c r="AA1443" i="89"/>
  <c r="AA1442" i="89"/>
  <c r="AA1441" i="89"/>
  <c r="AA1440" i="89"/>
  <c r="AA1439" i="89"/>
  <c r="AA1438" i="89"/>
  <c r="AA1437" i="89"/>
  <c r="AA1436" i="89"/>
  <c r="AA1435" i="89"/>
  <c r="AA1434" i="89"/>
  <c r="AA1433" i="89"/>
  <c r="AA1432" i="89"/>
  <c r="AA1455" i="89"/>
  <c r="AA1456" i="89"/>
  <c r="AB1491" i="89"/>
  <c r="AB1524" i="89"/>
  <c r="AA1519" i="89"/>
  <c r="AA1499" i="89"/>
  <c r="AB1474" i="89"/>
  <c r="AB1507" i="89"/>
  <c r="AE1407" i="89"/>
  <c r="AB1517" i="89"/>
  <c r="AB1484" i="89"/>
  <c r="AB1467" i="89"/>
  <c r="AB1500" i="89"/>
  <c r="AE1400" i="89"/>
  <c r="AA1515" i="89"/>
  <c r="AA1526" i="89"/>
  <c r="AB1519" i="89"/>
  <c r="AB1486" i="89"/>
  <c r="AA1523" i="89"/>
  <c r="AA1516" i="89"/>
  <c r="AB1466" i="89"/>
  <c r="AB1499" i="89"/>
  <c r="AE1399" i="89"/>
  <c r="AE1413" i="89"/>
  <c r="N466" i="89"/>
  <c r="O497" i="89" s="1"/>
  <c r="O621" i="89" s="1"/>
  <c r="O766" i="89" s="1"/>
  <c r="AB1504" i="89"/>
  <c r="AB1471" i="89"/>
  <c r="Z1462" i="89"/>
  <c r="AB1501" i="89"/>
  <c r="AB1468" i="89"/>
  <c r="AB1526" i="89"/>
  <c r="AB1493" i="89"/>
  <c r="AB1523" i="89"/>
  <c r="AB1490" i="89"/>
  <c r="AB1516" i="89"/>
  <c r="AB1483" i="89"/>
  <c r="AE1408" i="89"/>
  <c r="O487" i="89"/>
  <c r="O611" i="89" s="1"/>
  <c r="O756" i="89" s="1"/>
  <c r="N687" i="89"/>
  <c r="J939" i="89"/>
  <c r="J952" i="89" s="1"/>
  <c r="J954" i="89" s="1"/>
  <c r="N724" i="89"/>
  <c r="P467" i="89"/>
  <c r="P700" i="89" s="1"/>
  <c r="I725" i="82"/>
  <c r="P489" i="89"/>
  <c r="N692" i="89"/>
  <c r="O464" i="89"/>
  <c r="P495" i="89" s="1"/>
  <c r="P619" i="89" s="1"/>
  <c r="P764" i="89" s="1"/>
  <c r="H722" i="81"/>
  <c r="H680" i="86"/>
  <c r="O454" i="89"/>
  <c r="P485" i="89" s="1"/>
  <c r="P609" i="89" s="1"/>
  <c r="P754" i="89" s="1"/>
  <c r="G733" i="85"/>
  <c r="O496" i="89"/>
  <c r="O620" i="89" s="1"/>
  <c r="O765" i="89" s="1"/>
  <c r="R480" i="89"/>
  <c r="R604" i="89" s="1"/>
  <c r="R749" i="89" s="1"/>
  <c r="P441" i="89"/>
  <c r="Q472" i="89" s="1"/>
  <c r="Q596" i="89" s="1"/>
  <c r="Q741" i="89" s="1"/>
  <c r="X963" i="89"/>
  <c r="P490" i="89"/>
  <c r="P614" i="89" s="1"/>
  <c r="P759" i="89" s="1"/>
  <c r="G698" i="82"/>
  <c r="O676" i="89"/>
  <c r="O709" i="89"/>
  <c r="P598" i="89"/>
  <c r="P743" i="89" s="1"/>
  <c r="P443" i="89"/>
  <c r="Y941" i="89"/>
  <c r="Y935" i="89"/>
  <c r="Y962" i="89"/>
  <c r="Y948" i="89"/>
  <c r="Y961" i="89"/>
  <c r="Y947" i="89"/>
  <c r="Y926" i="89"/>
  <c r="Z927" i="89"/>
  <c r="P483" i="89"/>
  <c r="P607" i="89" s="1"/>
  <c r="P752" i="89" s="1"/>
  <c r="J942" i="89"/>
  <c r="K938" i="89" s="1"/>
  <c r="K939" i="89" s="1"/>
  <c r="K952" i="89" s="1"/>
  <c r="P479" i="89"/>
  <c r="P603" i="89" s="1"/>
  <c r="P748" i="89" s="1"/>
  <c r="O714" i="89"/>
  <c r="P450" i="89"/>
  <c r="Q481" i="89" s="1"/>
  <c r="Q605" i="89" s="1"/>
  <c r="Q750" i="89" s="1"/>
  <c r="Q447" i="89"/>
  <c r="R478" i="89" s="1"/>
  <c r="R602" i="89" s="1"/>
  <c r="R747" i="89" s="1"/>
  <c r="Q696" i="89"/>
  <c r="Q729" i="89"/>
  <c r="R618" i="89"/>
  <c r="R763" i="89" s="1"/>
  <c r="R463" i="89"/>
  <c r="P499" i="89"/>
  <c r="G694" i="84"/>
  <c r="N488" i="89"/>
  <c r="N612" i="89" s="1"/>
  <c r="N757" i="89" s="1"/>
  <c r="O453" i="89"/>
  <c r="H728" i="82"/>
  <c r="N693" i="89"/>
  <c r="N726" i="89"/>
  <c r="O492" i="89"/>
  <c r="O616" i="89" s="1"/>
  <c r="O761" i="89" s="1"/>
  <c r="O460" i="89"/>
  <c r="P476" i="89"/>
  <c r="P600" i="89" s="1"/>
  <c r="P745" i="89" s="1"/>
  <c r="N686" i="89"/>
  <c r="N719" i="89"/>
  <c r="S705" i="89"/>
  <c r="X945" i="89"/>
  <c r="X946" i="89"/>
  <c r="X949" i="89" s="1"/>
  <c r="Y944" i="89" s="1"/>
  <c r="V470" i="89"/>
  <c r="V439" i="89" s="1"/>
  <c r="P444" i="89"/>
  <c r="P680" i="89"/>
  <c r="P713" i="89"/>
  <c r="P595" i="89"/>
  <c r="O706" i="89"/>
  <c r="O692" i="89"/>
  <c r="O725" i="89"/>
  <c r="N482" i="89"/>
  <c r="N606" i="89" s="1"/>
  <c r="N751" i="89" s="1"/>
  <c r="N679" i="89"/>
  <c r="N712" i="89"/>
  <c r="M690" i="89"/>
  <c r="M723" i="89"/>
  <c r="S739" i="89"/>
  <c r="N689" i="89"/>
  <c r="N722" i="89"/>
  <c r="O446" i="89"/>
  <c r="O683" i="89"/>
  <c r="O716" i="89"/>
  <c r="B152" i="89"/>
  <c r="B366" i="89"/>
  <c r="B399" i="89" s="1"/>
  <c r="B430" i="89" s="1"/>
  <c r="B461" i="89" s="1"/>
  <c r="O740" i="89"/>
  <c r="Q471" i="89"/>
  <c r="Q440" i="89" s="1"/>
  <c r="L936" i="89"/>
  <c r="M932" i="89" s="1"/>
  <c r="O677" i="89"/>
  <c r="O710" i="89"/>
  <c r="P695" i="89"/>
  <c r="P728" i="89"/>
  <c r="T594" i="89"/>
  <c r="T672" i="89" s="1"/>
  <c r="G709" i="83"/>
  <c r="G689" i="73"/>
  <c r="G686" i="73"/>
  <c r="H723" i="84"/>
  <c r="G685" i="73"/>
  <c r="G688" i="82"/>
  <c r="G696" i="73"/>
  <c r="G709" i="84"/>
  <c r="G730" i="85"/>
  <c r="H457" i="82"/>
  <c r="H466" i="85"/>
  <c r="I497" i="85" s="1"/>
  <c r="I621" i="85" s="1"/>
  <c r="I766" i="85" s="1"/>
  <c r="H486" i="82"/>
  <c r="H610" i="82" s="1"/>
  <c r="H755" i="82" s="1"/>
  <c r="H727" i="81"/>
  <c r="F194" i="88"/>
  <c r="G194" i="88" s="1"/>
  <c r="F196" i="88"/>
  <c r="G196" i="88" s="1"/>
  <c r="F197" i="88"/>
  <c r="G197" i="88" s="1"/>
  <c r="F193" i="88"/>
  <c r="G193" i="88" s="1"/>
  <c r="H699" i="84"/>
  <c r="H711" i="86"/>
  <c r="H491" i="81"/>
  <c r="H460" i="81" s="1"/>
  <c r="I452" i="81"/>
  <c r="J483" i="81" s="1"/>
  <c r="H732" i="84"/>
  <c r="I621" i="84"/>
  <c r="I766" i="84" s="1"/>
  <c r="G720" i="85"/>
  <c r="G690" i="82"/>
  <c r="G699" i="83"/>
  <c r="M856" i="87"/>
  <c r="G734" i="73"/>
  <c r="M833" i="85"/>
  <c r="G676" i="87"/>
  <c r="H499" i="81"/>
  <c r="H623" i="81" s="1"/>
  <c r="H768" i="81" s="1"/>
  <c r="G701" i="86"/>
  <c r="H733" i="85"/>
  <c r="I462" i="81"/>
  <c r="J493" i="81" s="1"/>
  <c r="I680" i="86"/>
  <c r="F594" i="83"/>
  <c r="F739" i="83" s="1"/>
  <c r="G720" i="82"/>
  <c r="H443" i="84"/>
  <c r="I474" i="84" s="1"/>
  <c r="I465" i="82"/>
  <c r="J496" i="82" s="1"/>
  <c r="I448" i="81"/>
  <c r="J479" i="81" s="1"/>
  <c r="J603" i="81" s="1"/>
  <c r="H462" i="73"/>
  <c r="I493" i="73" s="1"/>
  <c r="F594" i="81"/>
  <c r="H725" i="82"/>
  <c r="H692" i="82"/>
  <c r="H460" i="82"/>
  <c r="H499" i="82"/>
  <c r="H623" i="82" s="1"/>
  <c r="H768" i="82" s="1"/>
  <c r="H480" i="86"/>
  <c r="H475" i="82"/>
  <c r="I494" i="83"/>
  <c r="I618" i="83" s="1"/>
  <c r="I763" i="83" s="1"/>
  <c r="I460" i="84"/>
  <c r="H498" i="82"/>
  <c r="H494" i="86"/>
  <c r="H454" i="82"/>
  <c r="I485" i="82" s="1"/>
  <c r="G949" i="79"/>
  <c r="M831" i="87"/>
  <c r="M855" i="87"/>
  <c r="H698" i="85"/>
  <c r="G693" i="82"/>
  <c r="H484" i="82"/>
  <c r="H608" i="82" s="1"/>
  <c r="H753" i="82" s="1"/>
  <c r="H709" i="81"/>
  <c r="H852" i="79"/>
  <c r="J98" i="88" s="1"/>
  <c r="H727" i="84"/>
  <c r="H718" i="85"/>
  <c r="H477" i="82"/>
  <c r="G726" i="81"/>
  <c r="G693" i="81"/>
  <c r="H720" i="86"/>
  <c r="G680" i="83"/>
  <c r="G693" i="85"/>
  <c r="H483" i="84"/>
  <c r="H607" i="84" s="1"/>
  <c r="H752" i="84" s="1"/>
  <c r="H476" i="82"/>
  <c r="H478" i="82"/>
  <c r="H602" i="82" s="1"/>
  <c r="H747" i="82" s="1"/>
  <c r="H482" i="86"/>
  <c r="H606" i="86" s="1"/>
  <c r="H751" i="86" s="1"/>
  <c r="H482" i="81"/>
  <c r="H606" i="81" s="1"/>
  <c r="H751" i="81" s="1"/>
  <c r="G694" i="87"/>
  <c r="I463" i="87"/>
  <c r="J494" i="87" s="1"/>
  <c r="H499" i="85"/>
  <c r="H482" i="82"/>
  <c r="H606" i="82" s="1"/>
  <c r="H751" i="82" s="1"/>
  <c r="H484" i="81"/>
  <c r="H608" i="81" s="1"/>
  <c r="H753" i="81" s="1"/>
  <c r="I444" i="81"/>
  <c r="J475" i="81" s="1"/>
  <c r="H715" i="82"/>
  <c r="I466" i="84"/>
  <c r="J497" i="84" s="1"/>
  <c r="J621" i="84" s="1"/>
  <c r="G677" i="83"/>
  <c r="I731" i="85"/>
  <c r="H454" i="87"/>
  <c r="I485" i="87" s="1"/>
  <c r="I609" i="87" s="1"/>
  <c r="I711" i="81"/>
  <c r="G698" i="87"/>
  <c r="G679" i="85"/>
  <c r="J463" i="85"/>
  <c r="K494" i="85" s="1"/>
  <c r="K618" i="85" s="1"/>
  <c r="H453" i="85"/>
  <c r="I484" i="85" s="1"/>
  <c r="I608" i="85" s="1"/>
  <c r="H730" i="86"/>
  <c r="G731" i="86"/>
  <c r="G698" i="86"/>
  <c r="H620" i="86"/>
  <c r="H765" i="86" s="1"/>
  <c r="H465" i="86"/>
  <c r="I490" i="81"/>
  <c r="H681" i="81"/>
  <c r="I620" i="82"/>
  <c r="I765" i="82" s="1"/>
  <c r="I456" i="84"/>
  <c r="J487" i="84" s="1"/>
  <c r="H711" i="85"/>
  <c r="G687" i="87"/>
  <c r="I457" i="86"/>
  <c r="J488" i="86" s="1"/>
  <c r="G690" i="85"/>
  <c r="G722" i="85"/>
  <c r="H731" i="82"/>
  <c r="G726" i="73"/>
  <c r="I607" i="81"/>
  <c r="I752" i="81" s="1"/>
  <c r="H720" i="84"/>
  <c r="G699" i="86"/>
  <c r="G721" i="73"/>
  <c r="G701" i="83"/>
  <c r="H698" i="82"/>
  <c r="G686" i="85"/>
  <c r="H718" i="81"/>
  <c r="G728" i="73"/>
  <c r="G728" i="87"/>
  <c r="G728" i="85"/>
  <c r="G682" i="84"/>
  <c r="H459" i="87"/>
  <c r="I490" i="87" s="1"/>
  <c r="I614" i="87" s="1"/>
  <c r="H729" i="87"/>
  <c r="G721" i="87"/>
  <c r="H728" i="81"/>
  <c r="H724" i="84"/>
  <c r="H725" i="73"/>
  <c r="H728" i="84"/>
  <c r="H690" i="81"/>
  <c r="H723" i="81"/>
  <c r="H714" i="81"/>
  <c r="H722" i="84"/>
  <c r="H724" i="81"/>
  <c r="G682" i="85"/>
  <c r="G715" i="85"/>
  <c r="H712" i="83"/>
  <c r="H730" i="82"/>
  <c r="G725" i="87"/>
  <c r="H716" i="85"/>
  <c r="H710" i="81"/>
  <c r="G712" i="87"/>
  <c r="H696" i="87"/>
  <c r="H678" i="81"/>
  <c r="H711" i="81"/>
  <c r="H752" i="86"/>
  <c r="H765" i="84"/>
  <c r="H768" i="84"/>
  <c r="H758" i="83"/>
  <c r="H758" i="81"/>
  <c r="J763" i="85"/>
  <c r="I759" i="73"/>
  <c r="H759" i="87"/>
  <c r="H755" i="85"/>
  <c r="G760" i="73"/>
  <c r="H749" i="85"/>
  <c r="H748" i="84"/>
  <c r="H765" i="87"/>
  <c r="H754" i="81"/>
  <c r="H756" i="82"/>
  <c r="H743" i="86"/>
  <c r="H767" i="81"/>
  <c r="H750" i="82"/>
  <c r="H763" i="73"/>
  <c r="H763" i="84"/>
  <c r="H749" i="84"/>
  <c r="H746" i="83"/>
  <c r="H764" i="82"/>
  <c r="F741" i="83"/>
  <c r="H765" i="82"/>
  <c r="H750" i="87"/>
  <c r="I765" i="85"/>
  <c r="I761" i="84"/>
  <c r="H766" i="81"/>
  <c r="H752" i="73"/>
  <c r="H747" i="84"/>
  <c r="G758" i="73"/>
  <c r="H766" i="87"/>
  <c r="H746" i="85"/>
  <c r="H755" i="87"/>
  <c r="H750" i="85"/>
  <c r="H757" i="85"/>
  <c r="H762" i="73"/>
  <c r="H753" i="85"/>
  <c r="H744" i="81"/>
  <c r="H685" i="81"/>
  <c r="H766" i="82"/>
  <c r="H755" i="81"/>
  <c r="H748" i="86"/>
  <c r="H762" i="87"/>
  <c r="H747" i="81"/>
  <c r="H765" i="83"/>
  <c r="H768" i="86"/>
  <c r="G744" i="73"/>
  <c r="H751" i="73"/>
  <c r="I762" i="84"/>
  <c r="H747" i="83"/>
  <c r="I756" i="84"/>
  <c r="F740" i="81"/>
  <c r="H752" i="81"/>
  <c r="H753" i="84"/>
  <c r="H743" i="87"/>
  <c r="G765" i="73"/>
  <c r="H756" i="83"/>
  <c r="H744" i="86"/>
  <c r="H751" i="87"/>
  <c r="H750" i="86"/>
  <c r="H746" i="84"/>
  <c r="H751" i="84"/>
  <c r="H756" i="85"/>
  <c r="H752" i="85"/>
  <c r="H760" i="87"/>
  <c r="I762" i="81"/>
  <c r="I763" i="87"/>
  <c r="I757" i="86"/>
  <c r="H754" i="87"/>
  <c r="H763" i="87"/>
  <c r="H761" i="86"/>
  <c r="H766" i="86"/>
  <c r="H761" i="87"/>
  <c r="H764" i="83"/>
  <c r="I743" i="83"/>
  <c r="H746" i="86"/>
  <c r="H754" i="73"/>
  <c r="I756" i="82"/>
  <c r="H766" i="83"/>
  <c r="H761" i="73"/>
  <c r="I764" i="86"/>
  <c r="I748" i="81"/>
  <c r="H746" i="87"/>
  <c r="F741" i="81"/>
  <c r="H745" i="81"/>
  <c r="H758" i="84"/>
  <c r="I757" i="81"/>
  <c r="H761" i="84"/>
  <c r="I745" i="81"/>
  <c r="H768" i="83"/>
  <c r="H753" i="86"/>
  <c r="H757" i="83"/>
  <c r="H750" i="81"/>
  <c r="H756" i="73"/>
  <c r="H760" i="73"/>
  <c r="I759" i="84"/>
  <c r="H762" i="85"/>
  <c r="G756" i="85"/>
  <c r="G750" i="73"/>
  <c r="H759" i="73"/>
  <c r="H764" i="86"/>
  <c r="H765" i="81"/>
  <c r="J765" i="85"/>
  <c r="F740" i="83"/>
  <c r="G690" i="73"/>
  <c r="H612" i="73"/>
  <c r="H457" i="73"/>
  <c r="G713" i="73"/>
  <c r="H615" i="84"/>
  <c r="M842" i="84"/>
  <c r="I599" i="81"/>
  <c r="H722" i="73"/>
  <c r="I487" i="73"/>
  <c r="I611" i="73" s="1"/>
  <c r="H683" i="81"/>
  <c r="I481" i="81"/>
  <c r="I605" i="81" s="1"/>
  <c r="I486" i="81"/>
  <c r="I610" i="81" s="1"/>
  <c r="G473" i="83"/>
  <c r="I482" i="83"/>
  <c r="I606" i="83" s="1"/>
  <c r="J602" i="86"/>
  <c r="I496" i="81"/>
  <c r="H731" i="81"/>
  <c r="H446" i="87"/>
  <c r="H723" i="83"/>
  <c r="I488" i="83"/>
  <c r="I457" i="83" s="1"/>
  <c r="J488" i="83" s="1"/>
  <c r="I497" i="81"/>
  <c r="I621" i="81" s="1"/>
  <c r="I475" i="85"/>
  <c r="I599" i="85" s="1"/>
  <c r="H599" i="83"/>
  <c r="I479" i="86"/>
  <c r="I603" i="86" s="1"/>
  <c r="I498" i="87"/>
  <c r="I467" i="87" s="1"/>
  <c r="J498" i="87" s="1"/>
  <c r="H709" i="87"/>
  <c r="I474" i="87"/>
  <c r="I598" i="87" s="1"/>
  <c r="I477" i="86"/>
  <c r="I601" i="86" s="1"/>
  <c r="I495" i="85"/>
  <c r="I464" i="85" s="1"/>
  <c r="J495" i="85" s="1"/>
  <c r="H677" i="81"/>
  <c r="F471" i="73"/>
  <c r="M832" i="87"/>
  <c r="H712" i="86"/>
  <c r="H722" i="82"/>
  <c r="H830" i="79"/>
  <c r="J76" i="88" s="1"/>
  <c r="H679" i="84"/>
  <c r="G699" i="87"/>
  <c r="M853" i="86"/>
  <c r="L963" i="84"/>
  <c r="G696" i="84"/>
  <c r="M842" i="87"/>
  <c r="I830" i="73"/>
  <c r="M841" i="87"/>
  <c r="M855" i="81"/>
  <c r="M852" i="86"/>
  <c r="H459" i="83"/>
  <c r="I490" i="83" s="1"/>
  <c r="I615" i="85"/>
  <c r="H726" i="85"/>
  <c r="G692" i="83"/>
  <c r="H733" i="87"/>
  <c r="M834" i="87"/>
  <c r="M853" i="87"/>
  <c r="M839" i="87"/>
  <c r="M838" i="85"/>
  <c r="M838" i="86"/>
  <c r="H732" i="81"/>
  <c r="M831" i="84"/>
  <c r="L963" i="81"/>
  <c r="H851" i="79"/>
  <c r="J97" i="88" s="1"/>
  <c r="I851" i="73"/>
  <c r="H455" i="87"/>
  <c r="H466" i="83"/>
  <c r="I497" i="83" s="1"/>
  <c r="H683" i="85"/>
  <c r="H850" i="79"/>
  <c r="J96" i="88" s="1"/>
  <c r="I850" i="73"/>
  <c r="M839" i="81"/>
  <c r="M854" i="81"/>
  <c r="L963" i="83"/>
  <c r="M854" i="87"/>
  <c r="M843" i="84"/>
  <c r="M833" i="84"/>
  <c r="H466" i="87"/>
  <c r="I497" i="87" s="1"/>
  <c r="M840" i="81"/>
  <c r="M851" i="81"/>
  <c r="M834" i="81"/>
  <c r="M913" i="84"/>
  <c r="M834" i="84"/>
  <c r="M853" i="84"/>
  <c r="M844" i="81"/>
  <c r="M831" i="81"/>
  <c r="I450" i="85"/>
  <c r="H733" i="86"/>
  <c r="M832" i="84"/>
  <c r="M850" i="81"/>
  <c r="L963" i="86"/>
  <c r="M855" i="84"/>
  <c r="M854" i="84"/>
  <c r="M840" i="84"/>
  <c r="M841" i="84"/>
  <c r="M271" i="87"/>
  <c r="M832" i="81"/>
  <c r="M833" i="81"/>
  <c r="M851" i="84"/>
  <c r="M856" i="84"/>
  <c r="M849" i="84"/>
  <c r="M842" i="81"/>
  <c r="M850" i="84"/>
  <c r="M845" i="83"/>
  <c r="I605" i="85"/>
  <c r="Q12" i="80"/>
  <c r="M115" i="80"/>
  <c r="M136" i="80"/>
  <c r="M138" i="80" s="1"/>
  <c r="F114" i="88"/>
  <c r="D890" i="79"/>
  <c r="L28" i="74"/>
  <c r="G175" i="88"/>
  <c r="H175" i="88" s="1"/>
  <c r="I175" i="88" s="1"/>
  <c r="G176" i="88"/>
  <c r="H176" i="88" s="1"/>
  <c r="I176" i="88" s="1"/>
  <c r="G178" i="88"/>
  <c r="H177" i="88"/>
  <c r="I177" i="88" s="1"/>
  <c r="M844" i="86"/>
  <c r="C43" i="74"/>
  <c r="F38" i="74" s="1"/>
  <c r="G693" i="87"/>
  <c r="H460" i="87"/>
  <c r="I491" i="87" s="1"/>
  <c r="E632" i="83"/>
  <c r="F597" i="83"/>
  <c r="E597" i="83"/>
  <c r="E708" i="83" s="1"/>
  <c r="I446" i="83"/>
  <c r="H446" i="85"/>
  <c r="M271" i="82"/>
  <c r="H461" i="73"/>
  <c r="I492" i="73" s="1"/>
  <c r="E740" i="73"/>
  <c r="J898" i="79"/>
  <c r="L144" i="88" s="1"/>
  <c r="D974" i="73"/>
  <c r="F601" i="73"/>
  <c r="E601" i="73"/>
  <c r="I459" i="73"/>
  <c r="H679" i="83"/>
  <c r="M850" i="85"/>
  <c r="M831" i="86"/>
  <c r="M856" i="86"/>
  <c r="M839" i="86"/>
  <c r="M843" i="86"/>
  <c r="M913" i="86"/>
  <c r="M849" i="85"/>
  <c r="M849" i="86"/>
  <c r="M838" i="87"/>
  <c r="M856" i="81"/>
  <c r="I462" i="84"/>
  <c r="J493" i="84" s="1"/>
  <c r="M852" i="81"/>
  <c r="M832" i="86"/>
  <c r="M963" i="82"/>
  <c r="H681" i="86"/>
  <c r="M850" i="86"/>
  <c r="M849" i="87"/>
  <c r="H457" i="85"/>
  <c r="M851" i="87"/>
  <c r="M838" i="81"/>
  <c r="M913" i="87"/>
  <c r="M845" i="81"/>
  <c r="M844" i="87"/>
  <c r="M834" i="86"/>
  <c r="L963" i="73"/>
  <c r="H449" i="84"/>
  <c r="I480" i="84" s="1"/>
  <c r="I601" i="83"/>
  <c r="M962" i="79"/>
  <c r="M841" i="86"/>
  <c r="M926" i="79"/>
  <c r="N927" i="79"/>
  <c r="M840" i="86"/>
  <c r="M845" i="86"/>
  <c r="L963" i="87"/>
  <c r="L963" i="85"/>
  <c r="M854" i="86"/>
  <c r="D908" i="79"/>
  <c r="H692" i="73"/>
  <c r="I464" i="86"/>
  <c r="J495" i="86" s="1"/>
  <c r="H280" i="87"/>
  <c r="H281" i="87" s="1"/>
  <c r="G681" i="87"/>
  <c r="H603" i="87"/>
  <c r="H448" i="87"/>
  <c r="I479" i="87" s="1"/>
  <c r="G716" i="73"/>
  <c r="H462" i="87"/>
  <c r="I493" i="87" s="1"/>
  <c r="H688" i="81"/>
  <c r="H686" i="73"/>
  <c r="I608" i="73"/>
  <c r="H444" i="73"/>
  <c r="I475" i="73" s="1"/>
  <c r="G701" i="87"/>
  <c r="H456" i="85"/>
  <c r="I487" i="85" s="1"/>
  <c r="I613" i="83"/>
  <c r="H687" i="73"/>
  <c r="I609" i="73"/>
  <c r="H623" i="87"/>
  <c r="H468" i="87"/>
  <c r="I499" i="87" s="1"/>
  <c r="G689" i="85"/>
  <c r="H694" i="87"/>
  <c r="I616" i="87"/>
  <c r="H694" i="86"/>
  <c r="H716" i="82"/>
  <c r="I605" i="82"/>
  <c r="H449" i="85"/>
  <c r="I467" i="85"/>
  <c r="G700" i="84"/>
  <c r="I459" i="84"/>
  <c r="J490" i="84" s="1"/>
  <c r="H467" i="84"/>
  <c r="I498" i="84" s="1"/>
  <c r="H692" i="84"/>
  <c r="I454" i="84"/>
  <c r="J485" i="84" s="1"/>
  <c r="H717" i="84"/>
  <c r="G684" i="84"/>
  <c r="H714" i="83"/>
  <c r="F439" i="83"/>
  <c r="H450" i="83"/>
  <c r="I481" i="83" s="1"/>
  <c r="H461" i="83"/>
  <c r="B138" i="82"/>
  <c r="B352" i="82"/>
  <c r="B385" i="82" s="1"/>
  <c r="B416" i="82" s="1"/>
  <c r="B447" i="82" s="1"/>
  <c r="E934" i="82"/>
  <c r="E936" i="82" s="1"/>
  <c r="F932" i="82" s="1"/>
  <c r="H464" i="73"/>
  <c r="H443" i="73"/>
  <c r="G682" i="81"/>
  <c r="D271" i="73"/>
  <c r="D288" i="73" s="1"/>
  <c r="H720" i="85"/>
  <c r="I609" i="85"/>
  <c r="H604" i="81"/>
  <c r="H449" i="81"/>
  <c r="I480" i="81" s="1"/>
  <c r="H447" i="87"/>
  <c r="E933" i="82"/>
  <c r="I613" i="85"/>
  <c r="I458" i="85"/>
  <c r="J489" i="85" s="1"/>
  <c r="I615" i="73"/>
  <c r="H726" i="73"/>
  <c r="I460" i="73"/>
  <c r="J491" i="73" s="1"/>
  <c r="H691" i="85"/>
  <c r="H724" i="83"/>
  <c r="H733" i="81"/>
  <c r="D967" i="82"/>
  <c r="D968" i="82" s="1"/>
  <c r="M318" i="82" s="1"/>
  <c r="M331" i="82" s="1"/>
  <c r="F440" i="83"/>
  <c r="G471" i="83" s="1"/>
  <c r="D967" i="84"/>
  <c r="D968" i="84" s="1"/>
  <c r="D921" i="84" s="1"/>
  <c r="H447" i="73"/>
  <c r="G693" i="73"/>
  <c r="G677" i="73"/>
  <c r="H280" i="82"/>
  <c r="H281" i="82" s="1"/>
  <c r="J62" i="82"/>
  <c r="I622" i="81"/>
  <c r="I459" i="85"/>
  <c r="J490" i="85" s="1"/>
  <c r="H456" i="86"/>
  <c r="H449" i="83"/>
  <c r="I464" i="84"/>
  <c r="J495" i="84" s="1"/>
  <c r="J619" i="84" s="1"/>
  <c r="I461" i="82"/>
  <c r="J492" i="82" s="1"/>
  <c r="H455" i="84"/>
  <c r="I443" i="81"/>
  <c r="F441" i="81"/>
  <c r="G472" i="81" s="1"/>
  <c r="F439" i="81"/>
  <c r="H455" i="73"/>
  <c r="H466" i="73"/>
  <c r="L946" i="84"/>
  <c r="L949" i="84" s="1"/>
  <c r="M944" i="84" s="1"/>
  <c r="M945" i="84" s="1"/>
  <c r="M631" i="73"/>
  <c r="L669" i="73"/>
  <c r="N629" i="73"/>
  <c r="N814" i="73" s="1"/>
  <c r="H598" i="73"/>
  <c r="G676" i="73"/>
  <c r="D38" i="74"/>
  <c r="E38" i="74" s="1"/>
  <c r="D269" i="79"/>
  <c r="C27" i="74" s="1"/>
  <c r="I605" i="86"/>
  <c r="I450" i="86"/>
  <c r="J445" i="81"/>
  <c r="I457" i="84"/>
  <c r="H445" i="84"/>
  <c r="I458" i="82"/>
  <c r="I467" i="83"/>
  <c r="J498" i="83" s="1"/>
  <c r="I445" i="85"/>
  <c r="H462" i="86"/>
  <c r="I493" i="86" s="1"/>
  <c r="I445" i="86"/>
  <c r="H453" i="87"/>
  <c r="I484" i="87" s="1"/>
  <c r="H448" i="73"/>
  <c r="I479" i="73" s="1"/>
  <c r="B352" i="81"/>
  <c r="B385" i="81" s="1"/>
  <c r="B416" i="81" s="1"/>
  <c r="B447" i="81" s="1"/>
  <c r="B138" i="81"/>
  <c r="G697" i="73"/>
  <c r="M840" i="85"/>
  <c r="M849" i="83"/>
  <c r="H683" i="86"/>
  <c r="M843" i="83"/>
  <c r="B351" i="79"/>
  <c r="B137" i="79"/>
  <c r="H619" i="73"/>
  <c r="M268" i="73"/>
  <c r="D936" i="73"/>
  <c r="M270" i="73"/>
  <c r="H270" i="73"/>
  <c r="H269" i="73"/>
  <c r="H271" i="73"/>
  <c r="H272" i="73"/>
  <c r="I619" i="87"/>
  <c r="I464" i="87"/>
  <c r="J495" i="87" s="1"/>
  <c r="G680" i="84"/>
  <c r="H718" i="73"/>
  <c r="H729" i="73"/>
  <c r="I463" i="73"/>
  <c r="J494" i="73" s="1"/>
  <c r="H717" i="73"/>
  <c r="H697" i="87"/>
  <c r="H461" i="85"/>
  <c r="H623" i="73"/>
  <c r="G688" i="84"/>
  <c r="H729" i="84"/>
  <c r="I618" i="84"/>
  <c r="H621" i="73"/>
  <c r="M854" i="85"/>
  <c r="I459" i="86"/>
  <c r="J490" i="86" s="1"/>
  <c r="H602" i="73"/>
  <c r="H610" i="84"/>
  <c r="H610" i="73"/>
  <c r="G699" i="73"/>
  <c r="E706" i="73"/>
  <c r="I460" i="83"/>
  <c r="I458" i="81"/>
  <c r="M855" i="83"/>
  <c r="M844" i="83"/>
  <c r="H445" i="87"/>
  <c r="I476" i="87" s="1"/>
  <c r="F441" i="83"/>
  <c r="G700" i="73"/>
  <c r="G731" i="73"/>
  <c r="H468" i="73"/>
  <c r="I499" i="73" s="1"/>
  <c r="N375" i="86"/>
  <c r="M913" i="83"/>
  <c r="M839" i="83"/>
  <c r="M853" i="83"/>
  <c r="H622" i="73"/>
  <c r="H753" i="73"/>
  <c r="H603" i="73"/>
  <c r="G724" i="73"/>
  <c r="G697" i="81"/>
  <c r="N973" i="79"/>
  <c r="O17" i="77"/>
  <c r="O107" i="80" s="1"/>
  <c r="M841" i="83"/>
  <c r="H467" i="73"/>
  <c r="I498" i="73" s="1"/>
  <c r="G681" i="73"/>
  <c r="E442" i="73"/>
  <c r="E566" i="73" s="1"/>
  <c r="P18" i="77"/>
  <c r="O16" i="77"/>
  <c r="O33" i="77"/>
  <c r="H619" i="81"/>
  <c r="H464" i="81"/>
  <c r="I495" i="81" s="1"/>
  <c r="H447" i="84"/>
  <c r="I478" i="84" s="1"/>
  <c r="M961" i="73"/>
  <c r="M948" i="73"/>
  <c r="M935" i="73"/>
  <c r="M941" i="73"/>
  <c r="N927" i="73"/>
  <c r="N962" i="73" s="1"/>
  <c r="M947" i="73"/>
  <c r="M926" i="73"/>
  <c r="I841" i="79"/>
  <c r="K87" i="88" s="1"/>
  <c r="I840" i="79"/>
  <c r="K86" i="88" s="1"/>
  <c r="L961" i="79"/>
  <c r="L946" i="81"/>
  <c r="L949" i="81" s="1"/>
  <c r="M944" i="81" s="1"/>
  <c r="L945" i="81"/>
  <c r="L946" i="83"/>
  <c r="L949" i="83" s="1"/>
  <c r="M944" i="83" s="1"/>
  <c r="L945" i="83"/>
  <c r="L946" i="82"/>
  <c r="L949" i="82" s="1"/>
  <c r="M944" i="82" s="1"/>
  <c r="L945" i="82"/>
  <c r="L945" i="87"/>
  <c r="L946" i="87"/>
  <c r="L949" i="87" s="1"/>
  <c r="M944" i="87" s="1"/>
  <c r="G694" i="85"/>
  <c r="I454" i="86"/>
  <c r="J485" i="86" s="1"/>
  <c r="I614" i="85"/>
  <c r="I598" i="81"/>
  <c r="H611" i="86"/>
  <c r="M271" i="83"/>
  <c r="J856" i="83"/>
  <c r="I613" i="86"/>
  <c r="L62" i="84"/>
  <c r="L73" i="84" s="1"/>
  <c r="J73" i="84"/>
  <c r="J834" i="83"/>
  <c r="M853" i="85"/>
  <c r="I461" i="81"/>
  <c r="J492" i="81" s="1"/>
  <c r="I612" i="84"/>
  <c r="H714" i="84"/>
  <c r="H444" i="87"/>
  <c r="I475" i="87" s="1"/>
  <c r="N375" i="85"/>
  <c r="J842" i="83"/>
  <c r="H455" i="86"/>
  <c r="I486" i="86" s="1"/>
  <c r="M947" i="84"/>
  <c r="M961" i="84"/>
  <c r="N927" i="84"/>
  <c r="N962" i="84" s="1"/>
  <c r="M926" i="84"/>
  <c r="M948" i="84"/>
  <c r="M935" i="84"/>
  <c r="M941" i="84"/>
  <c r="G695" i="83"/>
  <c r="H697" i="82"/>
  <c r="H605" i="83"/>
  <c r="M839" i="85"/>
  <c r="I458" i="84"/>
  <c r="J489" i="84" s="1"/>
  <c r="I461" i="86"/>
  <c r="J492" i="86" s="1"/>
  <c r="M852" i="85"/>
  <c r="E673" i="81"/>
  <c r="E934" i="84"/>
  <c r="E933" i="84"/>
  <c r="M843" i="85"/>
  <c r="I456" i="82"/>
  <c r="J487" i="82" s="1"/>
  <c r="J853" i="81"/>
  <c r="E952" i="86"/>
  <c r="H448" i="85"/>
  <c r="I479" i="85" s="1"/>
  <c r="H604" i="83"/>
  <c r="I615" i="83"/>
  <c r="H600" i="84"/>
  <c r="H692" i="86"/>
  <c r="L62" i="87"/>
  <c r="L73" i="87" s="1"/>
  <c r="J73" i="87"/>
  <c r="I445" i="83"/>
  <c r="J476" i="83" s="1"/>
  <c r="J854" i="83"/>
  <c r="F933" i="81"/>
  <c r="F934" i="81"/>
  <c r="F936" i="81" s="1"/>
  <c r="M845" i="85"/>
  <c r="I456" i="81"/>
  <c r="J487" i="81" s="1"/>
  <c r="M844" i="84"/>
  <c r="J465" i="85"/>
  <c r="K496" i="85" s="1"/>
  <c r="H697" i="85"/>
  <c r="I619" i="84"/>
  <c r="M830" i="83"/>
  <c r="H617" i="86"/>
  <c r="J830" i="81"/>
  <c r="M852" i="87"/>
  <c r="I609" i="84"/>
  <c r="H716" i="87"/>
  <c r="I449" i="82"/>
  <c r="J480" i="82" s="1"/>
  <c r="H616" i="83"/>
  <c r="H600" i="87"/>
  <c r="I729" i="81"/>
  <c r="N823" i="86"/>
  <c r="I613" i="81"/>
  <c r="M842" i="86"/>
  <c r="H720" i="81"/>
  <c r="E674" i="83"/>
  <c r="I462" i="82"/>
  <c r="J493" i="82" s="1"/>
  <c r="B353" i="85"/>
  <c r="B386" i="85" s="1"/>
  <c r="B417" i="85" s="1"/>
  <c r="B448" i="85" s="1"/>
  <c r="B139" i="85"/>
  <c r="M851" i="86"/>
  <c r="H734" i="86"/>
  <c r="H717" i="87"/>
  <c r="H731" i="87"/>
  <c r="H608" i="87"/>
  <c r="B139" i="86"/>
  <c r="B353" i="86"/>
  <c r="B386" i="86" s="1"/>
  <c r="B417" i="86" s="1"/>
  <c r="B448" i="86" s="1"/>
  <c r="J600" i="81"/>
  <c r="G682" i="87"/>
  <c r="J459" i="82"/>
  <c r="K490" i="82" s="1"/>
  <c r="H616" i="85"/>
  <c r="I609" i="86"/>
  <c r="B353" i="84"/>
  <c r="B386" i="84" s="1"/>
  <c r="B417" i="84" s="1"/>
  <c r="B448" i="84" s="1"/>
  <c r="B139" i="84"/>
  <c r="H676" i="82"/>
  <c r="J65" i="83"/>
  <c r="J63" i="83"/>
  <c r="B353" i="87"/>
  <c r="B386" i="87" s="1"/>
  <c r="B417" i="87" s="1"/>
  <c r="B448" i="87" s="1"/>
  <c r="B139" i="87"/>
  <c r="H713" i="81"/>
  <c r="E672" i="83"/>
  <c r="E673" i="83"/>
  <c r="H610" i="86"/>
  <c r="H462" i="83"/>
  <c r="I493" i="83" s="1"/>
  <c r="I464" i="82"/>
  <c r="J495" i="82" s="1"/>
  <c r="H718" i="86"/>
  <c r="H728" i="85"/>
  <c r="J841" i="81"/>
  <c r="I613" i="84"/>
  <c r="H719" i="84"/>
  <c r="F440" i="81"/>
  <c r="H724" i="87"/>
  <c r="J840" i="83"/>
  <c r="G693" i="86"/>
  <c r="G690" i="87"/>
  <c r="E953" i="86"/>
  <c r="G681" i="85"/>
  <c r="I614" i="86"/>
  <c r="H691" i="82"/>
  <c r="G680" i="87"/>
  <c r="L62" i="85"/>
  <c r="L73" i="85" s="1"/>
  <c r="J73" i="85"/>
  <c r="H700" i="83"/>
  <c r="I611" i="81"/>
  <c r="H691" i="81"/>
  <c r="N823" i="84"/>
  <c r="M845" i="84"/>
  <c r="H722" i="83"/>
  <c r="N375" i="87"/>
  <c r="M850" i="87"/>
  <c r="H694" i="82"/>
  <c r="M839" i="84"/>
  <c r="J830" i="84"/>
  <c r="D967" i="87"/>
  <c r="D968" i="87" s="1"/>
  <c r="H678" i="86"/>
  <c r="I447" i="83"/>
  <c r="J478" i="83" s="1"/>
  <c r="H713" i="83"/>
  <c r="M844" i="85"/>
  <c r="M913" i="85"/>
  <c r="I617" i="82"/>
  <c r="M841" i="85"/>
  <c r="M948" i="86"/>
  <c r="M947" i="86"/>
  <c r="M941" i="86"/>
  <c r="M935" i="86"/>
  <c r="M961" i="86"/>
  <c r="N927" i="86"/>
  <c r="N962" i="86" s="1"/>
  <c r="M926" i="86"/>
  <c r="H604" i="87"/>
  <c r="J614" i="82"/>
  <c r="I598" i="82"/>
  <c r="H692" i="85"/>
  <c r="G689" i="86"/>
  <c r="H280" i="83"/>
  <c r="H281" i="83" s="1"/>
  <c r="J62" i="83"/>
  <c r="E932" i="83"/>
  <c r="E940" i="87"/>
  <c r="E942" i="87" s="1"/>
  <c r="F938" i="87" s="1"/>
  <c r="E939" i="87"/>
  <c r="N375" i="82"/>
  <c r="H691" i="86"/>
  <c r="F939" i="86"/>
  <c r="F940" i="86"/>
  <c r="F942" i="86" s="1"/>
  <c r="G938" i="86" s="1"/>
  <c r="H694" i="81"/>
  <c r="M961" i="87"/>
  <c r="M948" i="87"/>
  <c r="M947" i="87"/>
  <c r="M941" i="87"/>
  <c r="N927" i="87"/>
  <c r="N962" i="87" s="1"/>
  <c r="M935" i="87"/>
  <c r="M926" i="87"/>
  <c r="G677" i="87"/>
  <c r="H731" i="84"/>
  <c r="I618" i="82"/>
  <c r="M855" i="85"/>
  <c r="H617" i="83"/>
  <c r="I619" i="82"/>
  <c r="G683" i="83"/>
  <c r="N375" i="84"/>
  <c r="K831" i="83"/>
  <c r="H730" i="83"/>
  <c r="I615" i="86"/>
  <c r="E672" i="81"/>
  <c r="H612" i="87"/>
  <c r="F934" i="86"/>
  <c r="F936" i="86" s="1"/>
  <c r="G932" i="86" s="1"/>
  <c r="F933" i="86"/>
  <c r="M856" i="85"/>
  <c r="G682" i="83"/>
  <c r="I607" i="85"/>
  <c r="H693" i="83"/>
  <c r="J830" i="87"/>
  <c r="H719" i="86"/>
  <c r="D967" i="85"/>
  <c r="D968" i="85" s="1"/>
  <c r="J831" i="85"/>
  <c r="L946" i="86"/>
  <c r="L949" i="86" s="1"/>
  <c r="M944" i="86" s="1"/>
  <c r="L945" i="86"/>
  <c r="M935" i="85"/>
  <c r="M961" i="85"/>
  <c r="M948" i="85"/>
  <c r="M947" i="85"/>
  <c r="N927" i="85"/>
  <c r="N962" i="85" s="1"/>
  <c r="M941" i="85"/>
  <c r="M926" i="85"/>
  <c r="M852" i="84"/>
  <c r="E938" i="81"/>
  <c r="D967" i="81"/>
  <c r="E939" i="84"/>
  <c r="E940" i="84"/>
  <c r="E942" i="84" s="1"/>
  <c r="F938" i="84" s="1"/>
  <c r="H697" i="84"/>
  <c r="I616" i="82"/>
  <c r="N823" i="83"/>
  <c r="H721" i="85"/>
  <c r="E934" i="87"/>
  <c r="E933" i="87"/>
  <c r="I600" i="86"/>
  <c r="M833" i="87"/>
  <c r="H732" i="82"/>
  <c r="H709" i="86"/>
  <c r="B352" i="83"/>
  <c r="B385" i="83" s="1"/>
  <c r="B416" i="83" s="1"/>
  <c r="B447" i="83" s="1"/>
  <c r="B138" i="83"/>
  <c r="M838" i="83"/>
  <c r="M833" i="83"/>
  <c r="I601" i="84"/>
  <c r="J832" i="83"/>
  <c r="I709" i="83"/>
  <c r="M838" i="84"/>
  <c r="E939" i="85"/>
  <c r="E940" i="85"/>
  <c r="E942" i="85" s="1"/>
  <c r="F938" i="85" s="1"/>
  <c r="H449" i="87"/>
  <c r="I480" i="87" s="1"/>
  <c r="J849" i="81"/>
  <c r="L913" i="81"/>
  <c r="N948" i="82"/>
  <c r="N947" i="82"/>
  <c r="N941" i="82"/>
  <c r="O927" i="82"/>
  <c r="O962" i="82" s="1"/>
  <c r="N926" i="82"/>
  <c r="N935" i="82"/>
  <c r="N961" i="82"/>
  <c r="I443" i="82"/>
  <c r="J474" i="82" s="1"/>
  <c r="H676" i="81"/>
  <c r="J64" i="83"/>
  <c r="I458" i="83"/>
  <c r="J489" i="83" s="1"/>
  <c r="J850" i="83"/>
  <c r="E674" i="81"/>
  <c r="H676" i="87"/>
  <c r="I461" i="84"/>
  <c r="J492" i="84" s="1"/>
  <c r="I678" i="81"/>
  <c r="J830" i="82"/>
  <c r="I616" i="81"/>
  <c r="N823" i="85"/>
  <c r="H599" i="87"/>
  <c r="I463" i="82"/>
  <c r="J494" i="82" s="1"/>
  <c r="E940" i="82"/>
  <c r="E939" i="82"/>
  <c r="G688" i="86"/>
  <c r="H732" i="86"/>
  <c r="H691" i="84"/>
  <c r="M948" i="83"/>
  <c r="M947" i="83"/>
  <c r="M935" i="83"/>
  <c r="N927" i="83"/>
  <c r="N962" i="83" s="1"/>
  <c r="M926" i="83"/>
  <c r="M961" i="83"/>
  <c r="M941" i="83"/>
  <c r="M830" i="85"/>
  <c r="M851" i="85"/>
  <c r="H615" i="86"/>
  <c r="H457" i="87"/>
  <c r="I488" i="87" s="1"/>
  <c r="H603" i="85"/>
  <c r="I452" i="85"/>
  <c r="J483" i="85" s="1"/>
  <c r="G678" i="84"/>
  <c r="I613" i="82"/>
  <c r="I600" i="83"/>
  <c r="H602" i="87"/>
  <c r="M842" i="85"/>
  <c r="E934" i="85"/>
  <c r="E933" i="85"/>
  <c r="I622" i="83"/>
  <c r="H689" i="81"/>
  <c r="I622" i="85"/>
  <c r="I600" i="85"/>
  <c r="N823" i="87"/>
  <c r="M961" i="81"/>
  <c r="M948" i="81"/>
  <c r="M947" i="81"/>
  <c r="M941" i="81"/>
  <c r="N927" i="81"/>
  <c r="N962" i="81" s="1"/>
  <c r="M926" i="81"/>
  <c r="M935" i="81"/>
  <c r="H734" i="83"/>
  <c r="D921" i="86"/>
  <c r="D979" i="86"/>
  <c r="E965" i="86"/>
  <c r="M318" i="86"/>
  <c r="M331" i="86" s="1"/>
  <c r="J830" i="86"/>
  <c r="G695" i="86"/>
  <c r="J852" i="83"/>
  <c r="M851" i="83"/>
  <c r="M832" i="85"/>
  <c r="I604" i="82"/>
  <c r="G694" i="83"/>
  <c r="G678" i="87"/>
  <c r="I444" i="86"/>
  <c r="J475" i="86" s="1"/>
  <c r="H710" i="86"/>
  <c r="I616" i="86"/>
  <c r="I723" i="81"/>
  <c r="H695" i="82"/>
  <c r="H734" i="84"/>
  <c r="M834" i="85"/>
  <c r="H731" i="83"/>
  <c r="G686" i="87"/>
  <c r="M833" i="86"/>
  <c r="N823" i="81"/>
  <c r="D290" i="83"/>
  <c r="L945" i="85"/>
  <c r="L946" i="85"/>
  <c r="L949" i="85" s="1"/>
  <c r="M944" i="85" s="1"/>
  <c r="J843" i="73"/>
  <c r="H944" i="79"/>
  <c r="H946" i="73"/>
  <c r="H945" i="73"/>
  <c r="K838" i="73"/>
  <c r="L832" i="73"/>
  <c r="L854" i="73"/>
  <c r="K839" i="73"/>
  <c r="L849" i="73"/>
  <c r="K840" i="73"/>
  <c r="L852" i="73"/>
  <c r="L841" i="73"/>
  <c r="M961" i="79" a="1"/>
  <c r="D271" i="79" a="1"/>
  <c r="D288" i="79" a="1"/>
  <c r="H271" i="79" a="1"/>
  <c r="K898" i="79" a="1"/>
  <c r="I850" i="79" a="1"/>
  <c r="H272" i="79" a="1"/>
  <c r="I830" i="79" a="1"/>
  <c r="D974" i="79" a="1"/>
  <c r="M268" i="79" a="1"/>
  <c r="I852" i="79" a="1"/>
  <c r="M270" i="79" a="1"/>
  <c r="N962" i="79" a="1"/>
  <c r="H947" i="79" a="1"/>
  <c r="H269" i="79" a="1"/>
  <c r="J840" i="79" a="1"/>
  <c r="H270" i="79" a="1"/>
  <c r="J841" i="79" a="1"/>
  <c r="H945" i="79" a="1"/>
  <c r="I851" i="79" a="1"/>
  <c r="D936" i="79" a="1"/>
  <c r="N589" i="82" l="1"/>
  <c r="N588" i="82"/>
  <c r="N587" i="82"/>
  <c r="N586" i="82"/>
  <c r="N585" i="82"/>
  <c r="N584" i="82"/>
  <c r="N583" i="82"/>
  <c r="N582" i="82"/>
  <c r="N581" i="82"/>
  <c r="N580" i="82"/>
  <c r="N591" i="82"/>
  <c r="N590" i="82"/>
  <c r="N576" i="82"/>
  <c r="N592" i="82"/>
  <c r="N579" i="82"/>
  <c r="N574" i="82"/>
  <c r="N568" i="82"/>
  <c r="N571" i="82"/>
  <c r="N577" i="82"/>
  <c r="N569" i="82"/>
  <c r="N578" i="82"/>
  <c r="N567" i="82"/>
  <c r="N565" i="82"/>
  <c r="N564" i="82"/>
  <c r="N563" i="82"/>
  <c r="N575" i="82"/>
  <c r="N572" i="82"/>
  <c r="N573" i="82"/>
  <c r="N570" i="82"/>
  <c r="N854" i="82"/>
  <c r="N856" i="82"/>
  <c r="N842" i="82"/>
  <c r="O629" i="82"/>
  <c r="N814" i="82"/>
  <c r="N855" i="82"/>
  <c r="P375" i="83"/>
  <c r="O592" i="83"/>
  <c r="O591" i="83"/>
  <c r="O590" i="83"/>
  <c r="O589" i="83"/>
  <c r="O588" i="83"/>
  <c r="O587" i="83"/>
  <c r="O586" i="83"/>
  <c r="O585" i="83"/>
  <c r="O584" i="83"/>
  <c r="O583" i="83"/>
  <c r="O582" i="83"/>
  <c r="O581" i="83"/>
  <c r="O580" i="83"/>
  <c r="O579" i="83"/>
  <c r="O578" i="83"/>
  <c r="O577" i="83"/>
  <c r="O576" i="83"/>
  <c r="O575" i="83"/>
  <c r="O574" i="83"/>
  <c r="O572" i="83"/>
  <c r="O567" i="83"/>
  <c r="O564" i="83"/>
  <c r="O563" i="83"/>
  <c r="O571" i="83"/>
  <c r="O565" i="83"/>
  <c r="O573" i="83"/>
  <c r="O568" i="83"/>
  <c r="O569" i="83"/>
  <c r="O570" i="83"/>
  <c r="E813" i="73" a="1"/>
  <c r="N844" i="82"/>
  <c r="N840" i="82"/>
  <c r="O629" i="83"/>
  <c r="N814" i="83"/>
  <c r="N832" i="82"/>
  <c r="N831" i="82"/>
  <c r="N849" i="82"/>
  <c r="AA629" i="89"/>
  <c r="Z814" i="89"/>
  <c r="N898" i="83"/>
  <c r="N897" i="83"/>
  <c r="N896" i="83"/>
  <c r="N895" i="83"/>
  <c r="N893" i="83"/>
  <c r="N899" i="83"/>
  <c r="N900" i="83"/>
  <c r="N898" i="87"/>
  <c r="N897" i="87"/>
  <c r="N896" i="87"/>
  <c r="N895" i="87"/>
  <c r="N893" i="87"/>
  <c r="N899" i="87"/>
  <c r="N900" i="87"/>
  <c r="N592" i="87"/>
  <c r="N591" i="87"/>
  <c r="N590" i="87"/>
  <c r="N589" i="87"/>
  <c r="N588" i="87"/>
  <c r="N587" i="87"/>
  <c r="N586" i="87"/>
  <c r="N585" i="87"/>
  <c r="N584" i="87"/>
  <c r="N583" i="87"/>
  <c r="N582" i="87"/>
  <c r="N581" i="87"/>
  <c r="N580" i="87"/>
  <c r="N579" i="87"/>
  <c r="N578" i="87"/>
  <c r="N577" i="87"/>
  <c r="N576" i="87"/>
  <c r="N575" i="87"/>
  <c r="N574" i="87"/>
  <c r="N573" i="87"/>
  <c r="N572" i="87"/>
  <c r="N571" i="87"/>
  <c r="N569" i="87"/>
  <c r="N568" i="87"/>
  <c r="N567" i="87"/>
  <c r="N565" i="87"/>
  <c r="N564" i="87"/>
  <c r="N563" i="87"/>
  <c r="N570" i="87"/>
  <c r="AA375" i="89"/>
  <c r="Z592" i="89"/>
  <c r="Z591" i="89"/>
  <c r="Z590" i="89"/>
  <c r="Z589" i="89"/>
  <c r="Z588" i="89"/>
  <c r="Z587" i="89"/>
  <c r="Z586" i="89"/>
  <c r="Z583" i="89"/>
  <c r="Z581" i="89"/>
  <c r="Z584" i="89"/>
  <c r="Z585" i="89"/>
  <c r="Z582" i="89"/>
  <c r="Z579" i="89"/>
  <c r="Z575" i="89"/>
  <c r="Z571" i="89"/>
  <c r="Z580" i="89"/>
  <c r="Z576" i="89"/>
  <c r="Z572" i="89"/>
  <c r="Z563" i="89"/>
  <c r="Z577" i="89"/>
  <c r="Z573" i="89"/>
  <c r="Z568" i="89"/>
  <c r="Z567" i="89"/>
  <c r="Z578" i="89"/>
  <c r="Z574" i="89"/>
  <c r="Z569" i="89"/>
  <c r="Z564" i="89"/>
  <c r="Z565" i="89"/>
  <c r="Z570" i="89"/>
  <c r="N897" i="82"/>
  <c r="N896" i="82"/>
  <c r="N895" i="82"/>
  <c r="N893" i="82"/>
  <c r="N898" i="82"/>
  <c r="N899" i="82"/>
  <c r="N900" i="82"/>
  <c r="N838" i="82"/>
  <c r="N843" i="82"/>
  <c r="N853" i="82"/>
  <c r="O629" i="87"/>
  <c r="N814" i="87"/>
  <c r="Q538" i="82"/>
  <c r="R538" i="82" s="1"/>
  <c r="S538" i="82" s="1"/>
  <c r="T538" i="82" s="1"/>
  <c r="U538" i="82" s="1"/>
  <c r="V538" i="82" s="1"/>
  <c r="W538" i="82" s="1"/>
  <c r="X538" i="82" s="1"/>
  <c r="Q560" i="87"/>
  <c r="R560" i="87" s="1"/>
  <c r="S560" i="87" s="1"/>
  <c r="T560" i="87" s="1"/>
  <c r="U560" i="87" s="1"/>
  <c r="V560" i="87" s="1"/>
  <c r="W560" i="87" s="1"/>
  <c r="X560" i="87" s="1"/>
  <c r="Y560" i="87" s="1"/>
  <c r="Z560" i="87" s="1"/>
  <c r="AA560" i="87" s="1"/>
  <c r="AB560" i="87" s="1"/>
  <c r="W548" i="86"/>
  <c r="X548" i="86" s="1"/>
  <c r="Y548" i="86" s="1"/>
  <c r="Z548" i="86" s="1"/>
  <c r="AA548" i="86" s="1"/>
  <c r="AB548" i="86" s="1"/>
  <c r="W554" i="86"/>
  <c r="X554" i="86" s="1"/>
  <c r="Y554" i="86" s="1"/>
  <c r="Z554" i="86" s="1"/>
  <c r="AA554" i="86" s="1"/>
  <c r="AB554" i="86" s="1"/>
  <c r="M592" i="73"/>
  <c r="M591" i="73"/>
  <c r="M590" i="73"/>
  <c r="M589" i="73"/>
  <c r="M588" i="73"/>
  <c r="M587" i="73"/>
  <c r="M586" i="73"/>
  <c r="M585" i="73"/>
  <c r="M584" i="73"/>
  <c r="M583" i="73"/>
  <c r="M582" i="73"/>
  <c r="M581" i="73"/>
  <c r="M580" i="73"/>
  <c r="M579" i="73"/>
  <c r="M578" i="73"/>
  <c r="M577" i="73"/>
  <c r="M576" i="73"/>
  <c r="M575" i="73"/>
  <c r="M574" i="73"/>
  <c r="M573" i="73"/>
  <c r="M572" i="73"/>
  <c r="M571" i="73"/>
  <c r="M569" i="73"/>
  <c r="M568" i="73"/>
  <c r="M564" i="73"/>
  <c r="M563" i="73"/>
  <c r="M565" i="73"/>
  <c r="M567" i="73"/>
  <c r="M570" i="73"/>
  <c r="N897" i="86"/>
  <c r="N898" i="86"/>
  <c r="N893" i="86"/>
  <c r="N900" i="86"/>
  <c r="N899" i="86"/>
  <c r="N895" i="86"/>
  <c r="N896" i="86"/>
  <c r="N592" i="86"/>
  <c r="N591" i="86"/>
  <c r="N590" i="86"/>
  <c r="N589" i="86"/>
  <c r="N588" i="86"/>
  <c r="N587" i="86"/>
  <c r="N586" i="86"/>
  <c r="N585" i="86"/>
  <c r="N584" i="86"/>
  <c r="N583" i="86"/>
  <c r="N582" i="86"/>
  <c r="N581" i="86"/>
  <c r="N580" i="86"/>
  <c r="N579" i="86"/>
  <c r="N578" i="86"/>
  <c r="N577" i="86"/>
  <c r="N576" i="86"/>
  <c r="N575" i="86"/>
  <c r="N574" i="86"/>
  <c r="N573" i="86"/>
  <c r="N572" i="86"/>
  <c r="N571" i="86"/>
  <c r="N570" i="86"/>
  <c r="N569" i="86"/>
  <c r="N568" i="86"/>
  <c r="N567" i="86"/>
  <c r="N565" i="86"/>
  <c r="N564" i="86"/>
  <c r="N563" i="86"/>
  <c r="Q539" i="86"/>
  <c r="R539" i="86" s="1"/>
  <c r="S539" i="86" s="1"/>
  <c r="T539" i="86" s="1"/>
  <c r="U539" i="86" s="1"/>
  <c r="V539" i="86" s="1"/>
  <c r="W539" i="86" s="1"/>
  <c r="X539" i="86" s="1"/>
  <c r="Y539" i="86" s="1"/>
  <c r="Z539" i="86" s="1"/>
  <c r="AA539" i="86" s="1"/>
  <c r="AB539" i="86" s="1"/>
  <c r="N893" i="85"/>
  <c r="N900" i="85"/>
  <c r="N899" i="85"/>
  <c r="N898" i="85"/>
  <c r="N897" i="85"/>
  <c r="N896" i="85"/>
  <c r="N895" i="85"/>
  <c r="W558" i="85"/>
  <c r="X558" i="85" s="1"/>
  <c r="Y558" i="85" s="1"/>
  <c r="Z558" i="85" s="1"/>
  <c r="AA558" i="85" s="1"/>
  <c r="AB558" i="85" s="1"/>
  <c r="N592" i="85"/>
  <c r="N591" i="85"/>
  <c r="N590" i="85"/>
  <c r="N589" i="85"/>
  <c r="N588" i="85"/>
  <c r="N587" i="85"/>
  <c r="N586" i="85"/>
  <c r="N585" i="85"/>
  <c r="N584" i="85"/>
  <c r="N583" i="85"/>
  <c r="N582" i="85"/>
  <c r="N581" i="85"/>
  <c r="N580" i="85"/>
  <c r="N579" i="85"/>
  <c r="N578" i="85"/>
  <c r="N577" i="85"/>
  <c r="N576" i="85"/>
  <c r="N575" i="85"/>
  <c r="N574" i="85"/>
  <c r="N573" i="85"/>
  <c r="N572" i="85"/>
  <c r="N571" i="85"/>
  <c r="N569" i="85"/>
  <c r="N568" i="85"/>
  <c r="N567" i="85"/>
  <c r="N564" i="85"/>
  <c r="N565" i="85"/>
  <c r="N563" i="85"/>
  <c r="N570" i="85"/>
  <c r="O629" i="85"/>
  <c r="N814" i="85"/>
  <c r="N900" i="84"/>
  <c r="N899" i="84"/>
  <c r="N898" i="84"/>
  <c r="N897" i="84"/>
  <c r="N896" i="84"/>
  <c r="N893" i="84"/>
  <c r="N895" i="84"/>
  <c r="O375" i="84"/>
  <c r="N592" i="84"/>
  <c r="N591" i="84"/>
  <c r="N590" i="84"/>
  <c r="N589" i="84"/>
  <c r="N588" i="84"/>
  <c r="N587" i="84"/>
  <c r="N586" i="84"/>
  <c r="N585" i="84"/>
  <c r="N584" i="84"/>
  <c r="N583" i="84"/>
  <c r="N582" i="84"/>
  <c r="N581" i="84"/>
  <c r="N580" i="84"/>
  <c r="N579" i="84"/>
  <c r="N578" i="84"/>
  <c r="N577" i="84"/>
  <c r="N576" i="84"/>
  <c r="N575" i="84"/>
  <c r="N574" i="84"/>
  <c r="N573" i="84"/>
  <c r="N572" i="84"/>
  <c r="N571" i="84"/>
  <c r="N569" i="84"/>
  <c r="N568" i="84"/>
  <c r="N567" i="84"/>
  <c r="N565" i="84"/>
  <c r="N564" i="84"/>
  <c r="N563" i="84"/>
  <c r="N570" i="84"/>
  <c r="O629" i="84"/>
  <c r="N814" i="84"/>
  <c r="N900" i="81"/>
  <c r="N899" i="81"/>
  <c r="N898" i="81"/>
  <c r="N897" i="81"/>
  <c r="N896" i="81"/>
  <c r="N895" i="81"/>
  <c r="N893" i="81"/>
  <c r="O375" i="81"/>
  <c r="N592" i="81"/>
  <c r="N591" i="81"/>
  <c r="N590" i="81"/>
  <c r="N589" i="81"/>
  <c r="N588" i="81"/>
  <c r="N587" i="81"/>
  <c r="N586" i="81"/>
  <c r="N585" i="81"/>
  <c r="N584" i="81"/>
  <c r="N583" i="81"/>
  <c r="N582" i="81"/>
  <c r="N581" i="81"/>
  <c r="N580" i="81"/>
  <c r="N579" i="81"/>
  <c r="N578" i="81"/>
  <c r="N577" i="81"/>
  <c r="N576" i="81"/>
  <c r="N575" i="81"/>
  <c r="N574" i="81"/>
  <c r="N573" i="81"/>
  <c r="N572" i="81"/>
  <c r="N571" i="81"/>
  <c r="N569" i="81"/>
  <c r="N568" i="81"/>
  <c r="N567" i="81"/>
  <c r="N565" i="81"/>
  <c r="N564" i="81"/>
  <c r="N563" i="81"/>
  <c r="N570" i="81"/>
  <c r="O629" i="81"/>
  <c r="N814" i="81"/>
  <c r="N823" i="73"/>
  <c r="M898" i="73"/>
  <c r="M897" i="73"/>
  <c r="M896" i="73"/>
  <c r="M895" i="73"/>
  <c r="M893" i="73"/>
  <c r="M900" i="73"/>
  <c r="M899" i="73"/>
  <c r="M913" i="73"/>
  <c r="N913" i="73" s="1"/>
  <c r="Q554" i="82"/>
  <c r="R554" i="82" s="1"/>
  <c r="S554" i="82" s="1"/>
  <c r="T554" i="82" s="1"/>
  <c r="U554" i="82" s="1"/>
  <c r="V554" i="82" s="1"/>
  <c r="W554" i="82" s="1"/>
  <c r="X554" i="82" s="1"/>
  <c r="Y554" i="82" s="1"/>
  <c r="Z554" i="82" s="1"/>
  <c r="AA554" i="82" s="1"/>
  <c r="AB554" i="82" s="1"/>
  <c r="R557" i="82"/>
  <c r="S557" i="82" s="1"/>
  <c r="T557" i="82" s="1"/>
  <c r="U557" i="82" s="1"/>
  <c r="V557" i="82" s="1"/>
  <c r="W557" i="82" s="1"/>
  <c r="X557" i="82" s="1"/>
  <c r="Y557" i="82" s="1"/>
  <c r="Z557" i="82" s="1"/>
  <c r="AA557" i="82" s="1"/>
  <c r="AB557" i="82" s="1"/>
  <c r="S546" i="87"/>
  <c r="T546" i="87" s="1"/>
  <c r="U546" i="87" s="1"/>
  <c r="V546" i="87" s="1"/>
  <c r="W546" i="87" s="1"/>
  <c r="X546" i="87" s="1"/>
  <c r="Y546" i="87" s="1"/>
  <c r="Z546" i="87" s="1"/>
  <c r="AA546" i="87" s="1"/>
  <c r="AB546" i="87" s="1"/>
  <c r="Q558" i="87"/>
  <c r="R558" i="87" s="1"/>
  <c r="S558" i="87" s="1"/>
  <c r="T558" i="87" s="1"/>
  <c r="U558" i="87" s="1"/>
  <c r="V558" i="87" s="1"/>
  <c r="W558" i="87" s="1"/>
  <c r="P549" i="83"/>
  <c r="Q549" i="83" s="1"/>
  <c r="R549" i="83" s="1"/>
  <c r="S549" i="83" s="1"/>
  <c r="T549" i="83" s="1"/>
  <c r="U549" i="83" s="1"/>
  <c r="V549" i="83" s="1"/>
  <c r="W549" i="83" s="1"/>
  <c r="Q536" i="73"/>
  <c r="R536" i="73" s="1"/>
  <c r="S536" i="73" s="1"/>
  <c r="O556" i="82"/>
  <c r="P556" i="82" s="1"/>
  <c r="Q556" i="82" s="1"/>
  <c r="R556" i="82" s="1"/>
  <c r="S556" i="82" s="1"/>
  <c r="T556" i="82" s="1"/>
  <c r="T533" i="84"/>
  <c r="U533" i="84" s="1"/>
  <c r="V533" i="84" s="1"/>
  <c r="W533" i="84" s="1"/>
  <c r="X533" i="84" s="1"/>
  <c r="Y533" i="84" s="1"/>
  <c r="Z533" i="84" s="1"/>
  <c r="AA533" i="84" s="1"/>
  <c r="AB533" i="84" s="1"/>
  <c r="L544" i="73"/>
  <c r="M544" i="73" s="1"/>
  <c r="N544" i="73" s="1"/>
  <c r="O544" i="73" s="1"/>
  <c r="T556" i="87"/>
  <c r="U556" i="87" s="1"/>
  <c r="V556" i="87" s="1"/>
  <c r="W556" i="87" s="1"/>
  <c r="X556" i="87" s="1"/>
  <c r="Y556" i="87" s="1"/>
  <c r="Z556" i="87" s="1"/>
  <c r="AA556" i="87" s="1"/>
  <c r="AB556" i="87" s="1"/>
  <c r="AA560" i="85"/>
  <c r="AB560" i="85" s="1"/>
  <c r="P534" i="85"/>
  <c r="Q534" i="85" s="1"/>
  <c r="R534" i="85" s="1"/>
  <c r="S534" i="85" s="1"/>
  <c r="T534" i="85" s="1"/>
  <c r="P553" i="73"/>
  <c r="Q553" i="73" s="1"/>
  <c r="R553" i="73" s="1"/>
  <c r="S553" i="73" s="1"/>
  <c r="T553" i="73" s="1"/>
  <c r="U553" i="73" s="1"/>
  <c r="V553" i="73" s="1"/>
  <c r="W553" i="73" s="1"/>
  <c r="X553" i="73" s="1"/>
  <c r="Y553" i="73" s="1"/>
  <c r="Z553" i="73" s="1"/>
  <c r="AA553" i="73" s="1"/>
  <c r="AB553" i="73" s="1"/>
  <c r="R541" i="85"/>
  <c r="S541" i="85" s="1"/>
  <c r="T541" i="85" s="1"/>
  <c r="U541" i="85" s="1"/>
  <c r="V541" i="85" s="1"/>
  <c r="W541" i="85" s="1"/>
  <c r="X541" i="85" s="1"/>
  <c r="Y541" i="85" s="1"/>
  <c r="Z541" i="85" s="1"/>
  <c r="AA541" i="85" s="1"/>
  <c r="AB541" i="85" s="1"/>
  <c r="P561" i="87"/>
  <c r="Q561" i="87" s="1"/>
  <c r="R561" i="87" s="1"/>
  <c r="S561" i="87" s="1"/>
  <c r="T561" i="87" s="1"/>
  <c r="U561" i="87" s="1"/>
  <c r="V561" i="87" s="1"/>
  <c r="W561" i="87" s="1"/>
  <c r="O548" i="85"/>
  <c r="P548" i="85" s="1"/>
  <c r="Q548" i="85" s="1"/>
  <c r="R548" i="85" s="1"/>
  <c r="S548" i="85" s="1"/>
  <c r="T548" i="85" s="1"/>
  <c r="U548" i="85" s="1"/>
  <c r="V548" i="85" s="1"/>
  <c r="W548" i="85" s="1"/>
  <c r="X548" i="85" s="1"/>
  <c r="Y548" i="85" s="1"/>
  <c r="Z548" i="85" s="1"/>
  <c r="AA548" i="85" s="1"/>
  <c r="AB548" i="85" s="1"/>
  <c r="N546" i="73"/>
  <c r="O546" i="73" s="1"/>
  <c r="P546" i="73" s="1"/>
  <c r="Q546" i="73" s="1"/>
  <c r="R546" i="73" s="1"/>
  <c r="S546" i="73" s="1"/>
  <c r="T546" i="73" s="1"/>
  <c r="U546" i="73" s="1"/>
  <c r="V546" i="73" s="1"/>
  <c r="W546" i="73" s="1"/>
  <c r="X546" i="73" s="1"/>
  <c r="Y546" i="73" s="1"/>
  <c r="Z546" i="73" s="1"/>
  <c r="AA546" i="73" s="1"/>
  <c r="AB546" i="73" s="1"/>
  <c r="Q550" i="87"/>
  <c r="R550" i="87" s="1"/>
  <c r="S550" i="87" s="1"/>
  <c r="T550" i="87" s="1"/>
  <c r="U550" i="87" s="1"/>
  <c r="V550" i="87" s="1"/>
  <c r="W550" i="87" s="1"/>
  <c r="X550" i="87" s="1"/>
  <c r="Y550" i="87" s="1"/>
  <c r="Z550" i="87" s="1"/>
  <c r="AA550" i="87" s="1"/>
  <c r="AB550" i="87" s="1"/>
  <c r="T556" i="86"/>
  <c r="U556" i="86" s="1"/>
  <c r="V556" i="86" s="1"/>
  <c r="W556" i="86" s="1"/>
  <c r="X556" i="86" s="1"/>
  <c r="Y556" i="86" s="1"/>
  <c r="Z556" i="86" s="1"/>
  <c r="AA556" i="86" s="1"/>
  <c r="AB556" i="86" s="1"/>
  <c r="N545" i="81"/>
  <c r="O545" i="81" s="1"/>
  <c r="P549" i="84"/>
  <c r="Q549" i="84" s="1"/>
  <c r="R549" i="84" s="1"/>
  <c r="S549" i="84" s="1"/>
  <c r="T549" i="84" s="1"/>
  <c r="U549" i="84" s="1"/>
  <c r="V549" i="84" s="1"/>
  <c r="W549" i="84" s="1"/>
  <c r="X549" i="84" s="1"/>
  <c r="Y549" i="84" s="1"/>
  <c r="Z549" i="84" s="1"/>
  <c r="AA549" i="84" s="1"/>
  <c r="AB549" i="84" s="1"/>
  <c r="U554" i="87"/>
  <c r="V554" i="87" s="1"/>
  <c r="W554" i="87" s="1"/>
  <c r="X554" i="87" s="1"/>
  <c r="Y554" i="87" s="1"/>
  <c r="Z554" i="87" s="1"/>
  <c r="AA554" i="87" s="1"/>
  <c r="AB554" i="87" s="1"/>
  <c r="T560" i="84"/>
  <c r="U560" i="84" s="1"/>
  <c r="V560" i="84" s="1"/>
  <c r="W560" i="84" s="1"/>
  <c r="X560" i="84" s="1"/>
  <c r="Y560" i="84" s="1"/>
  <c r="Z560" i="84" s="1"/>
  <c r="AA560" i="84" s="1"/>
  <c r="AB560" i="84" s="1"/>
  <c r="M549" i="85"/>
  <c r="N549" i="85" s="1"/>
  <c r="O549" i="85" s="1"/>
  <c r="P549" i="85" s="1"/>
  <c r="P555" i="73"/>
  <c r="Q555" i="73" s="1"/>
  <c r="R555" i="73" s="1"/>
  <c r="S555" i="73" s="1"/>
  <c r="T555" i="73" s="1"/>
  <c r="U555" i="73" s="1"/>
  <c r="V555" i="73" s="1"/>
  <c r="W555" i="73" s="1"/>
  <c r="X555" i="73" s="1"/>
  <c r="Y555" i="73" s="1"/>
  <c r="Z555" i="73" s="1"/>
  <c r="AA555" i="73" s="1"/>
  <c r="AB555" i="73" s="1"/>
  <c r="Y534" i="84"/>
  <c r="Z534" i="84" s="1"/>
  <c r="AA534" i="84" s="1"/>
  <c r="AB534" i="84" s="1"/>
  <c r="M541" i="83"/>
  <c r="O538" i="85"/>
  <c r="P538" i="85" s="1"/>
  <c r="Q538" i="85" s="1"/>
  <c r="R538" i="85" s="1"/>
  <c r="S538" i="85" s="1"/>
  <c r="T538" i="85" s="1"/>
  <c r="U538" i="85" s="1"/>
  <c r="V538" i="85" s="1"/>
  <c r="W538" i="85" s="1"/>
  <c r="P543" i="73"/>
  <c r="Q543" i="73" s="1"/>
  <c r="R543" i="73" s="1"/>
  <c r="S543" i="73" s="1"/>
  <c r="T543" i="73" s="1"/>
  <c r="U543" i="73" s="1"/>
  <c r="V543" i="73" s="1"/>
  <c r="W543" i="73" s="1"/>
  <c r="X543" i="73" s="1"/>
  <c r="Y543" i="73" s="1"/>
  <c r="Z543" i="73" s="1"/>
  <c r="AA543" i="73" s="1"/>
  <c r="AB543" i="73" s="1"/>
  <c r="P551" i="85"/>
  <c r="Q551" i="85" s="1"/>
  <c r="R551" i="85" s="1"/>
  <c r="S551" i="85" s="1"/>
  <c r="T551" i="85" s="1"/>
  <c r="U551" i="85" s="1"/>
  <c r="V551" i="85" s="1"/>
  <c r="W551" i="85" s="1"/>
  <c r="X551" i="85" s="1"/>
  <c r="Y551" i="85" s="1"/>
  <c r="Z551" i="85" s="1"/>
  <c r="AA551" i="85" s="1"/>
  <c r="AB551" i="85" s="1"/>
  <c r="O546" i="84"/>
  <c r="P546" i="84" s="1"/>
  <c r="Q546" i="84" s="1"/>
  <c r="R546" i="84" s="1"/>
  <c r="S546" i="84" s="1"/>
  <c r="T546" i="84" s="1"/>
  <c r="U546" i="84" s="1"/>
  <c r="V546" i="84" s="1"/>
  <c r="W546" i="84" s="1"/>
  <c r="X546" i="84" s="1"/>
  <c r="Y546" i="84" s="1"/>
  <c r="Z546" i="84" s="1"/>
  <c r="AA546" i="84" s="1"/>
  <c r="AB546" i="84" s="1"/>
  <c r="Q552" i="86"/>
  <c r="R552" i="86" s="1"/>
  <c r="Q540" i="73"/>
  <c r="R540" i="73" s="1"/>
  <c r="S540" i="73" s="1"/>
  <c r="T540" i="73" s="1"/>
  <c r="U540" i="73" s="1"/>
  <c r="N544" i="84"/>
  <c r="O544" i="84" s="1"/>
  <c r="P544" i="84" s="1"/>
  <c r="Q544" i="84" s="1"/>
  <c r="R544" i="84" s="1"/>
  <c r="S544" i="84" s="1"/>
  <c r="T544" i="84" s="1"/>
  <c r="U544" i="84" s="1"/>
  <c r="V544" i="84" s="1"/>
  <c r="W544" i="84" s="1"/>
  <c r="X544" i="84" s="1"/>
  <c r="Y544" i="84" s="1"/>
  <c r="Z544" i="84" s="1"/>
  <c r="AA544" i="84" s="1"/>
  <c r="AB544" i="84" s="1"/>
  <c r="Q532" i="85"/>
  <c r="R532" i="85" s="1"/>
  <c r="S532" i="85" s="1"/>
  <c r="T532" i="85" s="1"/>
  <c r="U532" i="85" s="1"/>
  <c r="V532" i="85" s="1"/>
  <c r="W532" i="85" s="1"/>
  <c r="X532" i="85" s="1"/>
  <c r="Y532" i="85" s="1"/>
  <c r="Z532" i="85" s="1"/>
  <c r="AA532" i="85" s="1"/>
  <c r="AB532" i="85" s="1"/>
  <c r="O551" i="81"/>
  <c r="P551" i="81" s="1"/>
  <c r="Q551" i="81" s="1"/>
  <c r="R551" i="81" s="1"/>
  <c r="S551" i="81" s="1"/>
  <c r="T551" i="81" s="1"/>
  <c r="U551" i="81" s="1"/>
  <c r="V551" i="81" s="1"/>
  <c r="W551" i="81" s="1"/>
  <c r="X551" i="81" s="1"/>
  <c r="Y551" i="81" s="1"/>
  <c r="Z551" i="81" s="1"/>
  <c r="AA551" i="81" s="1"/>
  <c r="AB551" i="81" s="1"/>
  <c r="R550" i="86"/>
  <c r="S550" i="86" s="1"/>
  <c r="T550" i="86" s="1"/>
  <c r="U550" i="86" s="1"/>
  <c r="V550" i="86" s="1"/>
  <c r="W550" i="86" s="1"/>
  <c r="X550" i="86" s="1"/>
  <c r="Y550" i="86" s="1"/>
  <c r="Z550" i="86" s="1"/>
  <c r="AA550" i="86" s="1"/>
  <c r="AB550" i="86" s="1"/>
  <c r="M550" i="73"/>
  <c r="N550" i="73" s="1"/>
  <c r="O550" i="73" s="1"/>
  <c r="P550" i="73" s="1"/>
  <c r="Q550" i="73" s="1"/>
  <c r="R550" i="73" s="1"/>
  <c r="S550" i="73" s="1"/>
  <c r="T550" i="73" s="1"/>
  <c r="U550" i="73" s="1"/>
  <c r="V550" i="73" s="1"/>
  <c r="W550" i="73" s="1"/>
  <c r="X550" i="73" s="1"/>
  <c r="Y550" i="73" s="1"/>
  <c r="Z550" i="73" s="1"/>
  <c r="AA550" i="73" s="1"/>
  <c r="AB550" i="73" s="1"/>
  <c r="M552" i="73"/>
  <c r="N552" i="73" s="1"/>
  <c r="O552" i="73" s="1"/>
  <c r="P552" i="73" s="1"/>
  <c r="Q552" i="73" s="1"/>
  <c r="R546" i="86"/>
  <c r="S546" i="86" s="1"/>
  <c r="T546" i="86" s="1"/>
  <c r="U546" i="86" s="1"/>
  <c r="J477" i="84"/>
  <c r="J477" i="83"/>
  <c r="J446" i="83" s="1"/>
  <c r="O553" i="85"/>
  <c r="P553" i="85" s="1"/>
  <c r="Q553" i="85" s="1"/>
  <c r="R553" i="85" s="1"/>
  <c r="S553" i="85" s="1"/>
  <c r="T553" i="85" s="1"/>
  <c r="U553" i="85" s="1"/>
  <c r="V553" i="85" s="1"/>
  <c r="W553" i="85" s="1"/>
  <c r="X553" i="85" s="1"/>
  <c r="Y553" i="85" s="1"/>
  <c r="Z553" i="85" s="1"/>
  <c r="AA553" i="85" s="1"/>
  <c r="AB553" i="85" s="1"/>
  <c r="T557" i="86"/>
  <c r="U557" i="86" s="1"/>
  <c r="V557" i="86" s="1"/>
  <c r="W557" i="86" s="1"/>
  <c r="X557" i="86" s="1"/>
  <c r="Y557" i="86" s="1"/>
  <c r="Z557" i="86" s="1"/>
  <c r="AA557" i="86" s="1"/>
  <c r="AB557" i="86" s="1"/>
  <c r="N533" i="86"/>
  <c r="O533" i="86" s="1"/>
  <c r="P533" i="86" s="1"/>
  <c r="Q533" i="86" s="1"/>
  <c r="R533" i="86" s="1"/>
  <c r="S533" i="86" s="1"/>
  <c r="T533" i="86" s="1"/>
  <c r="U533" i="86" s="1"/>
  <c r="V533" i="86" s="1"/>
  <c r="Q555" i="87"/>
  <c r="R555" i="87" s="1"/>
  <c r="S555" i="87" s="1"/>
  <c r="T555" i="87" s="1"/>
  <c r="U555" i="87" s="1"/>
  <c r="V555" i="87" s="1"/>
  <c r="W555" i="87" s="1"/>
  <c r="X555" i="87" s="1"/>
  <c r="Y555" i="87" s="1"/>
  <c r="Z555" i="87" s="1"/>
  <c r="AA555" i="87" s="1"/>
  <c r="AB555" i="87" s="1"/>
  <c r="O541" i="84"/>
  <c r="P541" i="84" s="1"/>
  <c r="Q541" i="84" s="1"/>
  <c r="R541" i="84" s="1"/>
  <c r="S541" i="84" s="1"/>
  <c r="T541" i="84" s="1"/>
  <c r="U541" i="84" s="1"/>
  <c r="V541" i="84" s="1"/>
  <c r="W541" i="84" s="1"/>
  <c r="X541" i="84" s="1"/>
  <c r="Y541" i="84" s="1"/>
  <c r="Z541" i="84" s="1"/>
  <c r="AA541" i="84" s="1"/>
  <c r="AB541" i="84" s="1"/>
  <c r="Q546" i="85"/>
  <c r="R546" i="85" s="1"/>
  <c r="S546" i="85" s="1"/>
  <c r="T546" i="85" s="1"/>
  <c r="U546" i="85" s="1"/>
  <c r="V546" i="85" s="1"/>
  <c r="W546" i="85" s="1"/>
  <c r="X546" i="85" s="1"/>
  <c r="Y546" i="85" s="1"/>
  <c r="Z546" i="85" s="1"/>
  <c r="AA546" i="85" s="1"/>
  <c r="AB546" i="85" s="1"/>
  <c r="L560" i="81"/>
  <c r="M560" i="81" s="1"/>
  <c r="N560" i="81" s="1"/>
  <c r="O560" i="81" s="1"/>
  <c r="P560" i="81" s="1"/>
  <c r="Q560" i="81" s="1"/>
  <c r="R560" i="81" s="1"/>
  <c r="S560" i="81" s="1"/>
  <c r="T560" i="81" s="1"/>
  <c r="U560" i="81" s="1"/>
  <c r="V560" i="81" s="1"/>
  <c r="W560" i="81" s="1"/>
  <c r="X560" i="81" s="1"/>
  <c r="Y560" i="81" s="1"/>
  <c r="Z560" i="81" s="1"/>
  <c r="AA560" i="81" s="1"/>
  <c r="AB560" i="81" s="1"/>
  <c r="M561" i="86"/>
  <c r="N538" i="84"/>
  <c r="P545" i="85"/>
  <c r="Q545" i="85" s="1"/>
  <c r="R545" i="85" s="1"/>
  <c r="S545" i="85" s="1"/>
  <c r="T545" i="85" s="1"/>
  <c r="U545" i="85" s="1"/>
  <c r="V545" i="85" s="1"/>
  <c r="W545" i="85" s="1"/>
  <c r="X545" i="85" s="1"/>
  <c r="Y545" i="85" s="1"/>
  <c r="Z545" i="85" s="1"/>
  <c r="AA545" i="85" s="1"/>
  <c r="AB545" i="85" s="1"/>
  <c r="O558" i="83"/>
  <c r="P558" i="83" s="1"/>
  <c r="Q558" i="83" s="1"/>
  <c r="R558" i="83" s="1"/>
  <c r="S558" i="83" s="1"/>
  <c r="T558" i="83" s="1"/>
  <c r="U558" i="83" s="1"/>
  <c r="V558" i="83" s="1"/>
  <c r="W558" i="83" s="1"/>
  <c r="X558" i="83" s="1"/>
  <c r="Y558" i="83" s="1"/>
  <c r="Z558" i="83" s="1"/>
  <c r="AA558" i="83" s="1"/>
  <c r="AB558" i="83" s="1"/>
  <c r="M559" i="82"/>
  <c r="N559" i="82" s="1"/>
  <c r="O559" i="82" s="1"/>
  <c r="P559" i="82" s="1"/>
  <c r="Q559" i="82" s="1"/>
  <c r="R559" i="82" s="1"/>
  <c r="S559" i="82" s="1"/>
  <c r="T559" i="82" s="1"/>
  <c r="U559" i="82" s="1"/>
  <c r="V559" i="82" s="1"/>
  <c r="W559" i="82" s="1"/>
  <c r="X559" i="82" s="1"/>
  <c r="Y559" i="82" s="1"/>
  <c r="Z559" i="82" s="1"/>
  <c r="AA559" i="82" s="1"/>
  <c r="AB559" i="82" s="1"/>
  <c r="O543" i="87"/>
  <c r="P543" i="87" s="1"/>
  <c r="Q543" i="87" s="1"/>
  <c r="R543" i="87" s="1"/>
  <c r="S543" i="87" s="1"/>
  <c r="T543" i="87" s="1"/>
  <c r="U543" i="87" s="1"/>
  <c r="V543" i="87" s="1"/>
  <c r="W543" i="87" s="1"/>
  <c r="X543" i="87" s="1"/>
  <c r="Y543" i="87" s="1"/>
  <c r="Z543" i="87" s="1"/>
  <c r="AA543" i="87" s="1"/>
  <c r="AB543" i="87" s="1"/>
  <c r="S538" i="83"/>
  <c r="T538" i="83" s="1"/>
  <c r="U538" i="83" s="1"/>
  <c r="V538" i="83" s="1"/>
  <c r="W538" i="83" s="1"/>
  <c r="X538" i="83" s="1"/>
  <c r="Y538" i="83" s="1"/>
  <c r="Z538" i="83" s="1"/>
  <c r="AA538" i="83" s="1"/>
  <c r="AB538" i="83" s="1"/>
  <c r="K545" i="73"/>
  <c r="N551" i="86"/>
  <c r="O551" i="86" s="1"/>
  <c r="M541" i="73"/>
  <c r="O542" i="83"/>
  <c r="M532" i="86"/>
  <c r="N532" i="86" s="1"/>
  <c r="O532" i="86" s="1"/>
  <c r="P532" i="86" s="1"/>
  <c r="Q532" i="86" s="1"/>
  <c r="R532" i="86" s="1"/>
  <c r="S532" i="86" s="1"/>
  <c r="T532" i="86" s="1"/>
  <c r="U532" i="86" s="1"/>
  <c r="V532" i="86" s="1"/>
  <c r="W532" i="86" s="1"/>
  <c r="X532" i="86" s="1"/>
  <c r="Y532" i="86" s="1"/>
  <c r="Z532" i="86" s="1"/>
  <c r="AA532" i="86" s="1"/>
  <c r="AB532" i="86" s="1"/>
  <c r="AA559" i="81"/>
  <c r="AB559" i="81" s="1"/>
  <c r="N555" i="81"/>
  <c r="O555" i="81" s="1"/>
  <c r="M536" i="86"/>
  <c r="N536" i="86" s="1"/>
  <c r="Q498" i="89"/>
  <c r="Q622" i="89" s="1"/>
  <c r="Q767" i="89" s="1"/>
  <c r="Q558" i="82"/>
  <c r="R558" i="82" s="1"/>
  <c r="S558" i="82" s="1"/>
  <c r="T558" i="82" s="1"/>
  <c r="U558" i="82" s="1"/>
  <c r="V558" i="82" s="1"/>
  <c r="W558" i="82" s="1"/>
  <c r="X558" i="82" s="1"/>
  <c r="Y558" i="82" s="1"/>
  <c r="Z558" i="82" s="1"/>
  <c r="AA558" i="82" s="1"/>
  <c r="AB558" i="82" s="1"/>
  <c r="U547" i="82"/>
  <c r="V547" i="82" s="1"/>
  <c r="W547" i="82" s="1"/>
  <c r="X547" i="82" s="1"/>
  <c r="Y547" i="82" s="1"/>
  <c r="Z547" i="82" s="1"/>
  <c r="AA547" i="82" s="1"/>
  <c r="AB547" i="82" s="1"/>
  <c r="Q560" i="82"/>
  <c r="R560" i="82" s="1"/>
  <c r="S560" i="82" s="1"/>
  <c r="N540" i="83"/>
  <c r="O540" i="83" s="1"/>
  <c r="P540" i="83" s="1"/>
  <c r="Q540" i="83" s="1"/>
  <c r="R540" i="83" s="1"/>
  <c r="S540" i="83" s="1"/>
  <c r="T540" i="83" s="1"/>
  <c r="U540" i="83" s="1"/>
  <c r="V540" i="83" s="1"/>
  <c r="W540" i="83" s="1"/>
  <c r="X540" i="83" s="1"/>
  <c r="Y540" i="83" s="1"/>
  <c r="Z540" i="83" s="1"/>
  <c r="AA540" i="83" s="1"/>
  <c r="AB540" i="83" s="1"/>
  <c r="N560" i="73"/>
  <c r="I477" i="87"/>
  <c r="I446" i="87" s="1"/>
  <c r="O533" i="81"/>
  <c r="P533" i="81" s="1"/>
  <c r="Q533" i="81" s="1"/>
  <c r="R533" i="81" s="1"/>
  <c r="S533" i="81" s="1"/>
  <c r="T533" i="81" s="1"/>
  <c r="U533" i="81" s="1"/>
  <c r="V533" i="81" s="1"/>
  <c r="W533" i="81" s="1"/>
  <c r="X533" i="81" s="1"/>
  <c r="Y533" i="81" s="1"/>
  <c r="Z533" i="81" s="1"/>
  <c r="AA533" i="81" s="1"/>
  <c r="AB533" i="81" s="1"/>
  <c r="O561" i="85"/>
  <c r="P561" i="85" s="1"/>
  <c r="Q561" i="85" s="1"/>
  <c r="R561" i="85" s="1"/>
  <c r="S561" i="85" s="1"/>
  <c r="T561" i="85" s="1"/>
  <c r="U561" i="85" s="1"/>
  <c r="V561" i="85" s="1"/>
  <c r="W561" i="85" s="1"/>
  <c r="X561" i="85" s="1"/>
  <c r="Y561" i="85" s="1"/>
  <c r="Z561" i="85" s="1"/>
  <c r="AA561" i="85" s="1"/>
  <c r="AB561" i="85" s="1"/>
  <c r="N533" i="73"/>
  <c r="O533" i="73" s="1"/>
  <c r="P533" i="73" s="1"/>
  <c r="Q533" i="73" s="1"/>
  <c r="R533" i="73" s="1"/>
  <c r="S533" i="73" s="1"/>
  <c r="T533" i="73" s="1"/>
  <c r="U533" i="73" s="1"/>
  <c r="V533" i="73" s="1"/>
  <c r="W533" i="73" s="1"/>
  <c r="X533" i="73" s="1"/>
  <c r="Y533" i="73" s="1"/>
  <c r="Z533" i="73" s="1"/>
  <c r="AA533" i="73" s="1"/>
  <c r="AB533" i="73" s="1"/>
  <c r="O561" i="83"/>
  <c r="P561" i="83" s="1"/>
  <c r="Q561" i="83" s="1"/>
  <c r="M535" i="85"/>
  <c r="N535" i="85" s="1"/>
  <c r="O535" i="85" s="1"/>
  <c r="P535" i="85" s="1"/>
  <c r="Q535" i="85" s="1"/>
  <c r="R535" i="85" s="1"/>
  <c r="S535" i="85" s="1"/>
  <c r="T535" i="85" s="1"/>
  <c r="U535" i="85" s="1"/>
  <c r="V535" i="85" s="1"/>
  <c r="W535" i="85" s="1"/>
  <c r="X535" i="85" s="1"/>
  <c r="Y535" i="85" s="1"/>
  <c r="Z535" i="85" s="1"/>
  <c r="AA535" i="85" s="1"/>
  <c r="AB535" i="85" s="1"/>
  <c r="M547" i="73"/>
  <c r="N547" i="73" s="1"/>
  <c r="M561" i="84"/>
  <c r="N561" i="84" s="1"/>
  <c r="O561" i="84" s="1"/>
  <c r="P561" i="84" s="1"/>
  <c r="Q561" i="84" s="1"/>
  <c r="R561" i="84" s="1"/>
  <c r="S561" i="84" s="1"/>
  <c r="T561" i="84" s="1"/>
  <c r="U561" i="84" s="1"/>
  <c r="V561" i="84" s="1"/>
  <c r="W561" i="84" s="1"/>
  <c r="X561" i="84" s="1"/>
  <c r="Y561" i="84" s="1"/>
  <c r="Z561" i="84" s="1"/>
  <c r="AA561" i="84" s="1"/>
  <c r="AB561" i="84" s="1"/>
  <c r="O551" i="73"/>
  <c r="P551" i="73" s="1"/>
  <c r="Q551" i="73" s="1"/>
  <c r="R551" i="73" s="1"/>
  <c r="S551" i="73" s="1"/>
  <c r="T551" i="73" s="1"/>
  <c r="U551" i="73" s="1"/>
  <c r="V551" i="73" s="1"/>
  <c r="W551" i="73" s="1"/>
  <c r="X551" i="73" s="1"/>
  <c r="Y551" i="73" s="1"/>
  <c r="Z551" i="73" s="1"/>
  <c r="AA551" i="73" s="1"/>
  <c r="AB551" i="73" s="1"/>
  <c r="R559" i="87"/>
  <c r="S559" i="87" s="1"/>
  <c r="T559" i="87" s="1"/>
  <c r="U559" i="87" s="1"/>
  <c r="V559" i="87" s="1"/>
  <c r="W559" i="87" s="1"/>
  <c r="X559" i="87" s="1"/>
  <c r="Y559" i="87" s="1"/>
  <c r="Z559" i="87" s="1"/>
  <c r="AA559" i="87" s="1"/>
  <c r="AB559" i="87" s="1"/>
  <c r="M557" i="73"/>
  <c r="N557" i="73" s="1"/>
  <c r="Q542" i="81"/>
  <c r="R542" i="81" s="1"/>
  <c r="S542" i="81" s="1"/>
  <c r="T542" i="81" s="1"/>
  <c r="M540" i="82"/>
  <c r="N540" i="82" s="1"/>
  <c r="O540" i="82" s="1"/>
  <c r="P540" i="82" s="1"/>
  <c r="Q540" i="82" s="1"/>
  <c r="R540" i="82" s="1"/>
  <c r="S540" i="82" s="1"/>
  <c r="T540" i="82" s="1"/>
  <c r="U540" i="82" s="1"/>
  <c r="V540" i="82" s="1"/>
  <c r="W540" i="82" s="1"/>
  <c r="X540" i="82" s="1"/>
  <c r="Y540" i="82" s="1"/>
  <c r="Z540" i="82" s="1"/>
  <c r="AA540" i="82" s="1"/>
  <c r="AB540" i="82" s="1"/>
  <c r="O558" i="73"/>
  <c r="P558" i="73" s="1"/>
  <c r="Q558" i="73" s="1"/>
  <c r="R558" i="73" s="1"/>
  <c r="S558" i="73" s="1"/>
  <c r="T558" i="73" s="1"/>
  <c r="U558" i="73" s="1"/>
  <c r="V558" i="73" s="1"/>
  <c r="W558" i="73" s="1"/>
  <c r="X558" i="73" s="1"/>
  <c r="Y558" i="73" s="1"/>
  <c r="Z558" i="73" s="1"/>
  <c r="AA558" i="73" s="1"/>
  <c r="AB558" i="73" s="1"/>
  <c r="N556" i="73"/>
  <c r="O556" i="73" s="1"/>
  <c r="T548" i="73"/>
  <c r="U548" i="73" s="1"/>
  <c r="V548" i="73" s="1"/>
  <c r="W548" i="73" s="1"/>
  <c r="X548" i="73" s="1"/>
  <c r="Y548" i="73" s="1"/>
  <c r="Z548" i="73" s="1"/>
  <c r="AA548" i="73" s="1"/>
  <c r="AB548" i="73" s="1"/>
  <c r="O549" i="73"/>
  <c r="P549" i="73" s="1"/>
  <c r="Q549" i="73" s="1"/>
  <c r="R549" i="73" s="1"/>
  <c r="S549" i="73" s="1"/>
  <c r="T549" i="73" s="1"/>
  <c r="U549" i="73" s="1"/>
  <c r="V549" i="73" s="1"/>
  <c r="W549" i="73" s="1"/>
  <c r="X549" i="73" s="1"/>
  <c r="Y549" i="73" s="1"/>
  <c r="Z549" i="73" s="1"/>
  <c r="AA549" i="73" s="1"/>
  <c r="AB549" i="73" s="1"/>
  <c r="O534" i="86"/>
  <c r="M532" i="87"/>
  <c r="N532" i="87" s="1"/>
  <c r="O532" i="87" s="1"/>
  <c r="P532" i="87" s="1"/>
  <c r="Q532" i="87" s="1"/>
  <c r="R532" i="87" s="1"/>
  <c r="S532" i="87" s="1"/>
  <c r="T532" i="87" s="1"/>
  <c r="U532" i="87" s="1"/>
  <c r="V532" i="87" s="1"/>
  <c r="W532" i="87" s="1"/>
  <c r="X532" i="87" s="1"/>
  <c r="Y532" i="87" s="1"/>
  <c r="Z532" i="87" s="1"/>
  <c r="AA532" i="87" s="1"/>
  <c r="AB532" i="87" s="1"/>
  <c r="P536" i="87"/>
  <c r="Q536" i="87" s="1"/>
  <c r="R536" i="87" s="1"/>
  <c r="S536" i="87" s="1"/>
  <c r="T536" i="87" s="1"/>
  <c r="U536" i="87" s="1"/>
  <c r="V536" i="87" s="1"/>
  <c r="W536" i="87" s="1"/>
  <c r="X536" i="87" s="1"/>
  <c r="Y536" i="87" s="1"/>
  <c r="Z536" i="87" s="1"/>
  <c r="AA536" i="87" s="1"/>
  <c r="AB536" i="87" s="1"/>
  <c r="Q536" i="84"/>
  <c r="R536" i="84" s="1"/>
  <c r="M560" i="86"/>
  <c r="N560" i="86" s="1"/>
  <c r="O560" i="86" s="1"/>
  <c r="P560" i="86" s="1"/>
  <c r="Q560" i="86" s="1"/>
  <c r="R560" i="86" s="1"/>
  <c r="S560" i="86" s="1"/>
  <c r="T560" i="86" s="1"/>
  <c r="U560" i="86" s="1"/>
  <c r="V560" i="86" s="1"/>
  <c r="W560" i="86" s="1"/>
  <c r="X560" i="86" s="1"/>
  <c r="Y560" i="86" s="1"/>
  <c r="Z560" i="86" s="1"/>
  <c r="AA560" i="86" s="1"/>
  <c r="AB560" i="86" s="1"/>
  <c r="O539" i="83"/>
  <c r="P539" i="83" s="1"/>
  <c r="Q539" i="83" s="1"/>
  <c r="R539" i="83" s="1"/>
  <c r="S539" i="83" s="1"/>
  <c r="T539" i="83" s="1"/>
  <c r="U539" i="83" s="1"/>
  <c r="V539" i="83" s="1"/>
  <c r="W539" i="83" s="1"/>
  <c r="X539" i="83" s="1"/>
  <c r="Y539" i="83" s="1"/>
  <c r="Z539" i="83" s="1"/>
  <c r="AA539" i="83" s="1"/>
  <c r="AB539" i="83" s="1"/>
  <c r="N540" i="84"/>
  <c r="O540" i="84" s="1"/>
  <c r="P540" i="84" s="1"/>
  <c r="Q540" i="84" s="1"/>
  <c r="R540" i="84" s="1"/>
  <c r="S540" i="84" s="1"/>
  <c r="T540" i="84" s="1"/>
  <c r="U540" i="84" s="1"/>
  <c r="V540" i="84" s="1"/>
  <c r="W540" i="84" s="1"/>
  <c r="X540" i="84" s="1"/>
  <c r="Y540" i="84" s="1"/>
  <c r="Z540" i="84" s="1"/>
  <c r="AA540" i="84" s="1"/>
  <c r="AB540" i="84" s="1"/>
  <c r="O544" i="87"/>
  <c r="P544" i="87" s="1"/>
  <c r="Q544" i="87" s="1"/>
  <c r="R544" i="87" s="1"/>
  <c r="S544" i="87" s="1"/>
  <c r="T544" i="87" s="1"/>
  <c r="U544" i="87" s="1"/>
  <c r="V544" i="87" s="1"/>
  <c r="W544" i="87" s="1"/>
  <c r="X544" i="87" s="1"/>
  <c r="Y544" i="87" s="1"/>
  <c r="Z544" i="87" s="1"/>
  <c r="AA544" i="87" s="1"/>
  <c r="AB544" i="87" s="1"/>
  <c r="G470" i="81"/>
  <c r="G439" i="81" s="1"/>
  <c r="G470" i="83"/>
  <c r="H687" i="86"/>
  <c r="H696" i="82"/>
  <c r="Q462" i="89"/>
  <c r="R493" i="89" s="1"/>
  <c r="R617" i="89" s="1"/>
  <c r="R762" i="89" s="1"/>
  <c r="H709" i="83"/>
  <c r="H676" i="83"/>
  <c r="N832" i="85"/>
  <c r="B138" i="73"/>
  <c r="B352" i="73"/>
  <c r="B385" i="73" s="1"/>
  <c r="B416" i="73" s="1"/>
  <c r="B447" i="73" s="1"/>
  <c r="N913" i="87"/>
  <c r="N375" i="73"/>
  <c r="P733" i="89"/>
  <c r="O456" i="89"/>
  <c r="P487" i="89" s="1"/>
  <c r="P611" i="89" s="1"/>
  <c r="P756" i="89" s="1"/>
  <c r="AA1495" i="89"/>
  <c r="AA1566" i="89" s="1"/>
  <c r="AA1588" i="89" s="1"/>
  <c r="P455" i="89"/>
  <c r="P721" i="89" s="1"/>
  <c r="N699" i="89"/>
  <c r="AB1600" i="89"/>
  <c r="AA1528" i="89"/>
  <c r="AA1600" i="89"/>
  <c r="O721" i="89"/>
  <c r="O688" i="89"/>
  <c r="H678" i="83"/>
  <c r="AB1476" i="89"/>
  <c r="AB1509" i="89"/>
  <c r="O466" i="89"/>
  <c r="P497" i="89" s="1"/>
  <c r="AA1462" i="89"/>
  <c r="AB1462" i="89"/>
  <c r="AB1518" i="89"/>
  <c r="AB1485" i="89"/>
  <c r="AB1512" i="89"/>
  <c r="AB1479" i="89"/>
  <c r="N720" i="89"/>
  <c r="I692" i="82"/>
  <c r="I718" i="81"/>
  <c r="P459" i="89"/>
  <c r="Q490" i="89" s="1"/>
  <c r="Q614" i="89" s="1"/>
  <c r="Q759" i="89" s="1"/>
  <c r="I466" i="85"/>
  <c r="J497" i="85" s="1"/>
  <c r="O733" i="89"/>
  <c r="O700" i="89"/>
  <c r="O724" i="89"/>
  <c r="O691" i="89"/>
  <c r="P613" i="89"/>
  <c r="P758" i="89" s="1"/>
  <c r="P458" i="89"/>
  <c r="P683" i="89"/>
  <c r="H678" i="85"/>
  <c r="P464" i="89"/>
  <c r="P697" i="89" s="1"/>
  <c r="O730" i="89"/>
  <c r="R449" i="89"/>
  <c r="P454" i="89"/>
  <c r="H732" i="87"/>
  <c r="H694" i="84"/>
  <c r="O687" i="89"/>
  <c r="Q682" i="89"/>
  <c r="Q715" i="89"/>
  <c r="O465" i="89"/>
  <c r="N698" i="89"/>
  <c r="N731" i="89"/>
  <c r="P707" i="89"/>
  <c r="H679" i="86"/>
  <c r="H728" i="73"/>
  <c r="Z948" i="89"/>
  <c r="Z947" i="89"/>
  <c r="AA927" i="89"/>
  <c r="Z941" i="89"/>
  <c r="Z962" i="89"/>
  <c r="Z926" i="89"/>
  <c r="Z961" i="89"/>
  <c r="Z935" i="89"/>
  <c r="Q474" i="89"/>
  <c r="Y963" i="89"/>
  <c r="K940" i="89"/>
  <c r="K953" i="89" s="1"/>
  <c r="K954" i="89" s="1"/>
  <c r="P448" i="89"/>
  <c r="O685" i="89"/>
  <c r="O718" i="89"/>
  <c r="P452" i="89"/>
  <c r="Q680" i="89"/>
  <c r="P623" i="89"/>
  <c r="P768" i="89" s="1"/>
  <c r="P468" i="89"/>
  <c r="O734" i="89"/>
  <c r="O701" i="89"/>
  <c r="Q441" i="89"/>
  <c r="R472" i="89" s="1"/>
  <c r="R596" i="89" s="1"/>
  <c r="R741" i="89" s="1"/>
  <c r="O461" i="89"/>
  <c r="S494" i="89"/>
  <c r="G701" i="73"/>
  <c r="N457" i="89"/>
  <c r="N451" i="89"/>
  <c r="O482" i="89" s="1"/>
  <c r="R447" i="89"/>
  <c r="S478" i="89" s="1"/>
  <c r="S602" i="89" s="1"/>
  <c r="S747" i="89" s="1"/>
  <c r="O678" i="89"/>
  <c r="O711" i="89"/>
  <c r="H690" i="84"/>
  <c r="P445" i="89"/>
  <c r="P484" i="89"/>
  <c r="P608" i="89" s="1"/>
  <c r="P753" i="89" s="1"/>
  <c r="P491" i="89"/>
  <c r="P615" i="89" s="1"/>
  <c r="P760" i="89" s="1"/>
  <c r="N694" i="89"/>
  <c r="N727" i="89"/>
  <c r="Y945" i="89"/>
  <c r="Y946" i="89"/>
  <c r="Y949" i="89" s="1"/>
  <c r="Z944" i="89" s="1"/>
  <c r="B153" i="89"/>
  <c r="B367" i="89"/>
  <c r="B400" i="89" s="1"/>
  <c r="B431" i="89" s="1"/>
  <c r="B462" i="89" s="1"/>
  <c r="R471" i="89"/>
  <c r="W470" i="89"/>
  <c r="W439" i="89" s="1"/>
  <c r="T705" i="89"/>
  <c r="P740" i="89"/>
  <c r="M934" i="89"/>
  <c r="M936" i="89" s="1"/>
  <c r="N932" i="89" s="1"/>
  <c r="M933" i="89"/>
  <c r="Q450" i="89"/>
  <c r="U594" i="89"/>
  <c r="U705" i="89" s="1"/>
  <c r="P477" i="89"/>
  <c r="P601" i="89" s="1"/>
  <c r="P746" i="89" s="1"/>
  <c r="Q695" i="89"/>
  <c r="Q728" i="89"/>
  <c r="T739" i="89"/>
  <c r="M684" i="89"/>
  <c r="M717" i="89"/>
  <c r="P673" i="89"/>
  <c r="P706" i="89"/>
  <c r="Q475" i="89"/>
  <c r="Q599" i="89" s="1"/>
  <c r="Q744" i="89" s="1"/>
  <c r="H687" i="84"/>
  <c r="I698" i="85"/>
  <c r="H700" i="87"/>
  <c r="I720" i="84"/>
  <c r="H685" i="85"/>
  <c r="H455" i="82"/>
  <c r="I486" i="82" s="1"/>
  <c r="I610" i="82" s="1"/>
  <c r="I755" i="82" s="1"/>
  <c r="H615" i="81"/>
  <c r="H760" i="81" s="1"/>
  <c r="G676" i="84"/>
  <c r="H699" i="85"/>
  <c r="G723" i="82"/>
  <c r="I488" i="82"/>
  <c r="I713" i="86"/>
  <c r="H700" i="85"/>
  <c r="J491" i="84"/>
  <c r="J615" i="84" s="1"/>
  <c r="J729" i="85"/>
  <c r="H689" i="82"/>
  <c r="H697" i="86"/>
  <c r="H676" i="84"/>
  <c r="H453" i="82"/>
  <c r="G726" i="82"/>
  <c r="H726" i="84"/>
  <c r="I466" i="81"/>
  <c r="I732" i="81" s="1"/>
  <c r="N833" i="83"/>
  <c r="I454" i="87"/>
  <c r="J485" i="87" s="1"/>
  <c r="J609" i="87" s="1"/>
  <c r="I723" i="86"/>
  <c r="H720" i="82"/>
  <c r="G701" i="81"/>
  <c r="G734" i="81"/>
  <c r="I728" i="81"/>
  <c r="I714" i="81"/>
  <c r="G687" i="82"/>
  <c r="H720" i="87"/>
  <c r="I463" i="83"/>
  <c r="J494" i="83" s="1"/>
  <c r="H468" i="81"/>
  <c r="I454" i="82"/>
  <c r="I609" i="82"/>
  <c r="I754" i="82" s="1"/>
  <c r="I677" i="81"/>
  <c r="G701" i="82"/>
  <c r="G734" i="82"/>
  <c r="I491" i="82"/>
  <c r="I615" i="82" s="1"/>
  <c r="I760" i="82" s="1"/>
  <c r="I722" i="84"/>
  <c r="I729" i="87"/>
  <c r="H468" i="82"/>
  <c r="F739" i="81"/>
  <c r="F595" i="73"/>
  <c r="F740" i="73" s="1"/>
  <c r="H618" i="86"/>
  <c r="H763" i="86" s="1"/>
  <c r="G733" i="82"/>
  <c r="G700" i="82"/>
  <c r="G710" i="82"/>
  <c r="G677" i="82"/>
  <c r="H622" i="82"/>
  <c r="H767" i="82" s="1"/>
  <c r="H467" i="82"/>
  <c r="H599" i="82"/>
  <c r="H744" i="82" s="1"/>
  <c r="H444" i="82"/>
  <c r="G715" i="86"/>
  <c r="G682" i="86"/>
  <c r="H604" i="86"/>
  <c r="H749" i="86" s="1"/>
  <c r="H449" i="86"/>
  <c r="H729" i="83"/>
  <c r="H696" i="83"/>
  <c r="H463" i="86"/>
  <c r="I730" i="86"/>
  <c r="G729" i="86"/>
  <c r="G696" i="86"/>
  <c r="H719" i="87"/>
  <c r="N834" i="85"/>
  <c r="H451" i="82"/>
  <c r="I482" i="82" s="1"/>
  <c r="I598" i="84"/>
  <c r="I743" i="84" s="1"/>
  <c r="I443" i="84"/>
  <c r="G719" i="82"/>
  <c r="G686" i="82"/>
  <c r="I852" i="79"/>
  <c r="K98" i="88" s="1"/>
  <c r="H947" i="79"/>
  <c r="G712" i="82"/>
  <c r="G679" i="82"/>
  <c r="I699" i="84"/>
  <c r="H451" i="86"/>
  <c r="H445" i="82"/>
  <c r="H601" i="82"/>
  <c r="H746" i="82" s="1"/>
  <c r="H446" i="82"/>
  <c r="G684" i="82"/>
  <c r="G717" i="82"/>
  <c r="G701" i="85"/>
  <c r="G734" i="85"/>
  <c r="G717" i="86"/>
  <c r="G684" i="86"/>
  <c r="G711" i="82"/>
  <c r="G678" i="82"/>
  <c r="H623" i="85"/>
  <c r="H768" i="85" s="1"/>
  <c r="H468" i="85"/>
  <c r="H600" i="82"/>
  <c r="H745" i="82" s="1"/>
  <c r="G719" i="81"/>
  <c r="G686" i="81"/>
  <c r="G685" i="84"/>
  <c r="G718" i="84"/>
  <c r="J466" i="84"/>
  <c r="K497" i="84" s="1"/>
  <c r="H453" i="81"/>
  <c r="H452" i="84"/>
  <c r="H451" i="81"/>
  <c r="G680" i="82"/>
  <c r="G713" i="82"/>
  <c r="G717" i="81"/>
  <c r="G684" i="81"/>
  <c r="H447" i="82"/>
  <c r="I491" i="81"/>
  <c r="I731" i="82"/>
  <c r="I453" i="85"/>
  <c r="I719" i="85" s="1"/>
  <c r="I455" i="81"/>
  <c r="I721" i="81" s="1"/>
  <c r="H682" i="82"/>
  <c r="G688" i="73"/>
  <c r="I692" i="85"/>
  <c r="I728" i="84"/>
  <c r="I459" i="81"/>
  <c r="H699" i="81"/>
  <c r="H719" i="85"/>
  <c r="H725" i="81"/>
  <c r="H692" i="81"/>
  <c r="H692" i="87"/>
  <c r="I496" i="86"/>
  <c r="H690" i="83"/>
  <c r="I729" i="85"/>
  <c r="I696" i="85"/>
  <c r="I446" i="86"/>
  <c r="J477" i="86" s="1"/>
  <c r="J601" i="86" s="1"/>
  <c r="H689" i="73"/>
  <c r="H720" i="73"/>
  <c r="I724" i="81"/>
  <c r="H721" i="81"/>
  <c r="H726" i="86"/>
  <c r="I724" i="86"/>
  <c r="H727" i="86"/>
  <c r="H716" i="81"/>
  <c r="I711" i="85"/>
  <c r="F708" i="83"/>
  <c r="G694" i="73"/>
  <c r="G727" i="73"/>
  <c r="H714" i="86"/>
  <c r="H719" i="73"/>
  <c r="H677" i="85"/>
  <c r="H710" i="85"/>
  <c r="H684" i="83"/>
  <c r="H717" i="83"/>
  <c r="H712" i="84"/>
  <c r="I730" i="84"/>
  <c r="H700" i="81"/>
  <c r="H710" i="83"/>
  <c r="H716" i="86"/>
  <c r="G710" i="73"/>
  <c r="H727" i="87"/>
  <c r="G680" i="73"/>
  <c r="E712" i="73"/>
  <c r="J713" i="86"/>
  <c r="I749" i="82"/>
  <c r="J748" i="81"/>
  <c r="H749" i="87"/>
  <c r="I756" i="81"/>
  <c r="H755" i="84"/>
  <c r="I763" i="84"/>
  <c r="H743" i="73"/>
  <c r="I760" i="73"/>
  <c r="I754" i="85"/>
  <c r="H768" i="87"/>
  <c r="I759" i="87"/>
  <c r="I748" i="86"/>
  <c r="I744" i="81"/>
  <c r="H764" i="81"/>
  <c r="J764" i="84"/>
  <c r="H747" i="87"/>
  <c r="I761" i="81"/>
  <c r="I761" i="82"/>
  <c r="I752" i="85"/>
  <c r="J745" i="81"/>
  <c r="H745" i="87"/>
  <c r="I764" i="84"/>
  <c r="H756" i="86"/>
  <c r="I758" i="85"/>
  <c r="K763" i="85"/>
  <c r="I746" i="86"/>
  <c r="H744" i="83"/>
  <c r="I755" i="81"/>
  <c r="H760" i="84"/>
  <c r="H748" i="73"/>
  <c r="I745" i="83"/>
  <c r="H748" i="85"/>
  <c r="I763" i="82"/>
  <c r="H761" i="83"/>
  <c r="I760" i="83"/>
  <c r="I743" i="81"/>
  <c r="H767" i="73"/>
  <c r="I764" i="87"/>
  <c r="H764" i="73"/>
  <c r="I758" i="83"/>
  <c r="E746" i="73"/>
  <c r="I743" i="87"/>
  <c r="I744" i="85"/>
  <c r="I750" i="81"/>
  <c r="H747" i="73"/>
  <c r="I767" i="85"/>
  <c r="I758" i="82"/>
  <c r="I760" i="86"/>
  <c r="I753" i="85"/>
  <c r="H755" i="86"/>
  <c r="I758" i="81"/>
  <c r="I759" i="85"/>
  <c r="H768" i="73"/>
  <c r="I750" i="86"/>
  <c r="I761" i="87"/>
  <c r="I753" i="73"/>
  <c r="I766" i="81"/>
  <c r="J747" i="86"/>
  <c r="H745" i="84"/>
  <c r="I761" i="86"/>
  <c r="H744" i="87"/>
  <c r="I764" i="82"/>
  <c r="H753" i="87"/>
  <c r="H749" i="83"/>
  <c r="I754" i="87"/>
  <c r="F746" i="73"/>
  <c r="I750" i="85"/>
  <c r="I767" i="83"/>
  <c r="H760" i="86"/>
  <c r="I745" i="86"/>
  <c r="I743" i="82"/>
  <c r="I762" i="82"/>
  <c r="I754" i="86"/>
  <c r="H762" i="86"/>
  <c r="H750" i="83"/>
  <c r="I757" i="84"/>
  <c r="I758" i="86"/>
  <c r="H766" i="73"/>
  <c r="I750" i="82"/>
  <c r="H748" i="87"/>
  <c r="I751" i="83"/>
  <c r="H757" i="73"/>
  <c r="I758" i="84"/>
  <c r="I754" i="73"/>
  <c r="I745" i="85"/>
  <c r="I746" i="84"/>
  <c r="H757" i="87"/>
  <c r="H762" i="83"/>
  <c r="J759" i="82"/>
  <c r="I759" i="86"/>
  <c r="H761" i="85"/>
  <c r="I754" i="84"/>
  <c r="H755" i="73"/>
  <c r="I767" i="81"/>
  <c r="H749" i="81"/>
  <c r="J766" i="84"/>
  <c r="I746" i="83"/>
  <c r="I760" i="85"/>
  <c r="I488" i="73"/>
  <c r="H723" i="73"/>
  <c r="H693" i="84"/>
  <c r="I448" i="86"/>
  <c r="I681" i="86" s="1"/>
  <c r="I615" i="84"/>
  <c r="I726" i="84" s="1"/>
  <c r="I478" i="87"/>
  <c r="I602" i="87" s="1"/>
  <c r="I726" i="83"/>
  <c r="J491" i="83"/>
  <c r="J615" i="83" s="1"/>
  <c r="I451" i="83"/>
  <c r="J482" i="83" s="1"/>
  <c r="J606" i="83" s="1"/>
  <c r="K476" i="81"/>
  <c r="K600" i="81" s="1"/>
  <c r="I709" i="81"/>
  <c r="J474" i="81"/>
  <c r="J598" i="81" s="1"/>
  <c r="H727" i="83"/>
  <c r="I492" i="83"/>
  <c r="I616" i="83" s="1"/>
  <c r="I619" i="85"/>
  <c r="H683" i="83"/>
  <c r="I444" i="85"/>
  <c r="J475" i="85" s="1"/>
  <c r="G472" i="83"/>
  <c r="G596" i="83" s="1"/>
  <c r="J476" i="85"/>
  <c r="J445" i="85" s="1"/>
  <c r="K476" i="85" s="1"/>
  <c r="J481" i="85"/>
  <c r="J605" i="85" s="1"/>
  <c r="I486" i="87"/>
  <c r="I610" i="87" s="1"/>
  <c r="I622" i="87"/>
  <c r="H688" i="84"/>
  <c r="I486" i="84"/>
  <c r="I610" i="84" s="1"/>
  <c r="I474" i="73"/>
  <c r="I598" i="73" s="1"/>
  <c r="J490" i="73"/>
  <c r="J614" i="73" s="1"/>
  <c r="I450" i="81"/>
  <c r="J481" i="81" s="1"/>
  <c r="I480" i="85"/>
  <c r="I449" i="85" s="1"/>
  <c r="J480" i="85" s="1"/>
  <c r="J481" i="86"/>
  <c r="J605" i="86" s="1"/>
  <c r="J498" i="85"/>
  <c r="J622" i="85" s="1"/>
  <c r="F473" i="73"/>
  <c r="F597" i="73" s="1"/>
  <c r="J489" i="82"/>
  <c r="J613" i="82" s="1"/>
  <c r="I497" i="73"/>
  <c r="I621" i="73" s="1"/>
  <c r="I480" i="83"/>
  <c r="I604" i="83" s="1"/>
  <c r="I477" i="85"/>
  <c r="I601" i="85" s="1"/>
  <c r="I492" i="85"/>
  <c r="I616" i="85" s="1"/>
  <c r="J476" i="86"/>
  <c r="J445" i="86" s="1"/>
  <c r="H730" i="73"/>
  <c r="I495" i="73"/>
  <c r="I619" i="73" s="1"/>
  <c r="I725" i="86"/>
  <c r="G471" i="81"/>
  <c r="G595" i="81" s="1"/>
  <c r="I476" i="84"/>
  <c r="I600" i="84" s="1"/>
  <c r="I486" i="73"/>
  <c r="I610" i="73" s="1"/>
  <c r="I487" i="86"/>
  <c r="I611" i="86" s="1"/>
  <c r="I488" i="85"/>
  <c r="I612" i="85" s="1"/>
  <c r="H698" i="81"/>
  <c r="I712" i="83"/>
  <c r="H732" i="83"/>
  <c r="J489" i="81"/>
  <c r="J613" i="81" s="1"/>
  <c r="J488" i="84"/>
  <c r="J612" i="84" s="1"/>
  <c r="I478" i="73"/>
  <c r="I602" i="73" s="1"/>
  <c r="I620" i="81"/>
  <c r="I465" i="81"/>
  <c r="I733" i="85"/>
  <c r="H723" i="85"/>
  <c r="H683" i="82"/>
  <c r="I830" i="79"/>
  <c r="K76" i="88" s="1"/>
  <c r="J830" i="73"/>
  <c r="H711" i="87"/>
  <c r="H711" i="84"/>
  <c r="N856" i="84"/>
  <c r="I460" i="85"/>
  <c r="I461" i="87"/>
  <c r="I727" i="87" s="1"/>
  <c r="H693" i="85"/>
  <c r="M318" i="84"/>
  <c r="M331" i="84" s="1"/>
  <c r="I614" i="83"/>
  <c r="E965" i="84"/>
  <c r="H614" i="83"/>
  <c r="I716" i="86"/>
  <c r="D979" i="84"/>
  <c r="I459" i="87"/>
  <c r="H721" i="87"/>
  <c r="H727" i="73"/>
  <c r="J711" i="81"/>
  <c r="H727" i="85"/>
  <c r="N834" i="84"/>
  <c r="I724" i="82"/>
  <c r="I851" i="79"/>
  <c r="K97" i="88" s="1"/>
  <c r="J851" i="73"/>
  <c r="N845" i="83"/>
  <c r="I850" i="79"/>
  <c r="K96" i="88" s="1"/>
  <c r="H715" i="84"/>
  <c r="J850" i="73"/>
  <c r="I604" i="84"/>
  <c r="I449" i="84"/>
  <c r="N853" i="86"/>
  <c r="N850" i="86"/>
  <c r="H691" i="83"/>
  <c r="M963" i="84"/>
  <c r="N845" i="86"/>
  <c r="I716" i="85"/>
  <c r="N843" i="86"/>
  <c r="H700" i="86"/>
  <c r="I467" i="86"/>
  <c r="J498" i="86" s="1"/>
  <c r="N849" i="86"/>
  <c r="N831" i="86"/>
  <c r="N840" i="86"/>
  <c r="F154" i="88"/>
  <c r="D906" i="79"/>
  <c r="F152" i="88" s="1"/>
  <c r="F136" i="88"/>
  <c r="G179" i="88"/>
  <c r="H179" i="88" s="1"/>
  <c r="I179" i="88" s="1"/>
  <c r="H178" i="88"/>
  <c r="I178" i="88" s="1"/>
  <c r="F36" i="74"/>
  <c r="F39" i="74"/>
  <c r="F42" i="74"/>
  <c r="F40" i="74"/>
  <c r="F37" i="74"/>
  <c r="F43" i="74"/>
  <c r="D43" i="74"/>
  <c r="E43" i="74" s="1"/>
  <c r="F41" i="74"/>
  <c r="I443" i="87"/>
  <c r="I615" i="87"/>
  <c r="H726" i="87"/>
  <c r="F742" i="83"/>
  <c r="G597" i="83"/>
  <c r="E742" i="83"/>
  <c r="E675" i="83"/>
  <c r="E597" i="73"/>
  <c r="K898" i="79"/>
  <c r="M144" i="88" s="1"/>
  <c r="D974" i="79"/>
  <c r="F446" i="73"/>
  <c r="I454" i="73"/>
  <c r="E679" i="73"/>
  <c r="M963" i="73"/>
  <c r="H676" i="73"/>
  <c r="N844" i="86"/>
  <c r="N852" i="86"/>
  <c r="N854" i="86"/>
  <c r="N838" i="86"/>
  <c r="N833" i="86"/>
  <c r="N851" i="83"/>
  <c r="M963" i="83"/>
  <c r="M963" i="87"/>
  <c r="N851" i="86"/>
  <c r="N842" i="86"/>
  <c r="N856" i="86"/>
  <c r="H680" i="87"/>
  <c r="N834" i="86"/>
  <c r="N962" i="79"/>
  <c r="N832" i="84"/>
  <c r="N851" i="84"/>
  <c r="N855" i="84"/>
  <c r="N963" i="82"/>
  <c r="N838" i="84"/>
  <c r="M963" i="86"/>
  <c r="K463" i="85"/>
  <c r="L494" i="85" s="1"/>
  <c r="M963" i="81"/>
  <c r="H682" i="83"/>
  <c r="N913" i="84"/>
  <c r="N852" i="84"/>
  <c r="N845" i="84"/>
  <c r="M963" i="85"/>
  <c r="N842" i="84"/>
  <c r="N839" i="84"/>
  <c r="O927" i="79"/>
  <c r="N926" i="79"/>
  <c r="N136" i="80"/>
  <c r="N138" i="80" s="1"/>
  <c r="I456" i="73"/>
  <c r="I453" i="73"/>
  <c r="G683" i="73"/>
  <c r="I723" i="84"/>
  <c r="F707" i="81"/>
  <c r="H599" i="73"/>
  <c r="I612" i="83"/>
  <c r="H605" i="73"/>
  <c r="H450" i="73"/>
  <c r="I481" i="73" s="1"/>
  <c r="H714" i="87"/>
  <c r="N115" i="80"/>
  <c r="H728" i="87"/>
  <c r="E953" i="87"/>
  <c r="I711" i="86"/>
  <c r="H689" i="86"/>
  <c r="H688" i="73"/>
  <c r="J614" i="86"/>
  <c r="H734" i="87"/>
  <c r="I617" i="86"/>
  <c r="F706" i="83"/>
  <c r="H713" i="73"/>
  <c r="H732" i="73"/>
  <c r="I700" i="83"/>
  <c r="J622" i="83"/>
  <c r="I611" i="85"/>
  <c r="H722" i="85"/>
  <c r="J616" i="82"/>
  <c r="F952" i="86"/>
  <c r="H695" i="86"/>
  <c r="N841" i="86"/>
  <c r="N913" i="86"/>
  <c r="I450" i="87"/>
  <c r="J481" i="87" s="1"/>
  <c r="E952" i="85"/>
  <c r="J459" i="85"/>
  <c r="I622" i="84"/>
  <c r="I467" i="84"/>
  <c r="J498" i="84" s="1"/>
  <c r="H622" i="84"/>
  <c r="H684" i="84"/>
  <c r="I725" i="84"/>
  <c r="I451" i="84"/>
  <c r="J482" i="84" s="1"/>
  <c r="H681" i="83"/>
  <c r="I603" i="83"/>
  <c r="I448" i="83"/>
  <c r="J479" i="83" s="1"/>
  <c r="N849" i="83"/>
  <c r="N838" i="83"/>
  <c r="N844" i="83"/>
  <c r="N841" i="83"/>
  <c r="N855" i="83"/>
  <c r="D979" i="82"/>
  <c r="E965" i="82"/>
  <c r="E953" i="82"/>
  <c r="D921" i="82"/>
  <c r="E952" i="82"/>
  <c r="B139" i="82"/>
  <c r="B353" i="82"/>
  <c r="B386" i="82" s="1"/>
  <c r="B417" i="82" s="1"/>
  <c r="B448" i="82" s="1"/>
  <c r="D271" i="79"/>
  <c r="J460" i="73"/>
  <c r="K491" i="73" s="1"/>
  <c r="H693" i="73"/>
  <c r="E952" i="87"/>
  <c r="J444" i="81"/>
  <c r="K475" i="81" s="1"/>
  <c r="L62" i="82"/>
  <c r="L73" i="82" s="1"/>
  <c r="J73" i="82"/>
  <c r="H715" i="81"/>
  <c r="I450" i="82"/>
  <c r="J481" i="82" s="1"/>
  <c r="I724" i="85"/>
  <c r="I694" i="82"/>
  <c r="E953" i="85"/>
  <c r="I454" i="85"/>
  <c r="J485" i="85" s="1"/>
  <c r="F933" i="82"/>
  <c r="F934" i="82"/>
  <c r="F936" i="82" s="1"/>
  <c r="G932" i="82" s="1"/>
  <c r="G934" i="82" s="1"/>
  <c r="D291" i="83"/>
  <c r="I451" i="87"/>
  <c r="J482" i="87" s="1"/>
  <c r="H687" i="85"/>
  <c r="I466" i="82"/>
  <c r="J497" i="82" s="1"/>
  <c r="I455" i="85"/>
  <c r="J486" i="85" s="1"/>
  <c r="I464" i="83"/>
  <c r="J495" i="83" s="1"/>
  <c r="I466" i="87"/>
  <c r="I462" i="85"/>
  <c r="I726" i="73"/>
  <c r="J615" i="73"/>
  <c r="I467" i="81"/>
  <c r="J498" i="81" s="1"/>
  <c r="J463" i="81"/>
  <c r="J448" i="81"/>
  <c r="K479" i="81" s="1"/>
  <c r="K603" i="81" s="1"/>
  <c r="J452" i="81"/>
  <c r="K483" i="81" s="1"/>
  <c r="I461" i="73"/>
  <c r="J492" i="73" s="1"/>
  <c r="H465" i="73"/>
  <c r="I496" i="73" s="1"/>
  <c r="H458" i="73"/>
  <c r="M669" i="73"/>
  <c r="O629" i="73"/>
  <c r="O814" i="73" s="1"/>
  <c r="N631" i="73"/>
  <c r="D268" i="79"/>
  <c r="M268" i="79"/>
  <c r="H272" i="79"/>
  <c r="H271" i="79"/>
  <c r="H269" i="79"/>
  <c r="H270" i="79"/>
  <c r="M270" i="79"/>
  <c r="D288" i="79"/>
  <c r="D936" i="79"/>
  <c r="N851" i="85"/>
  <c r="N831" i="84"/>
  <c r="N849" i="84"/>
  <c r="I454" i="81"/>
  <c r="J456" i="84"/>
  <c r="K487" i="84" s="1"/>
  <c r="K611" i="84" s="1"/>
  <c r="H696" i="84"/>
  <c r="J618" i="73"/>
  <c r="I607" i="73"/>
  <c r="H714" i="73"/>
  <c r="I466" i="86"/>
  <c r="J497" i="86" s="1"/>
  <c r="N833" i="84"/>
  <c r="I448" i="84"/>
  <c r="J479" i="84" s="1"/>
  <c r="J603" i="84" s="1"/>
  <c r="H696" i="73"/>
  <c r="H685" i="73"/>
  <c r="J65" i="73"/>
  <c r="B139" i="81"/>
  <c r="B353" i="81"/>
  <c r="B386" i="81" s="1"/>
  <c r="B417" i="81" s="1"/>
  <c r="B448" i="81" s="1"/>
  <c r="G441" i="81"/>
  <c r="M946" i="84"/>
  <c r="M949" i="84" s="1"/>
  <c r="N944" i="84" s="1"/>
  <c r="N946" i="84" s="1"/>
  <c r="H713" i="84"/>
  <c r="I602" i="84"/>
  <c r="I616" i="73"/>
  <c r="I617" i="73"/>
  <c r="O375" i="86"/>
  <c r="I618" i="73"/>
  <c r="I452" i="73"/>
  <c r="J483" i="73" s="1"/>
  <c r="J64" i="73"/>
  <c r="I466" i="83"/>
  <c r="J497" i="83" s="1"/>
  <c r="O973" i="79"/>
  <c r="P17" i="77"/>
  <c r="P107" i="80" s="1"/>
  <c r="H695" i="73"/>
  <c r="H734" i="73"/>
  <c r="J62" i="73"/>
  <c r="H280" i="73"/>
  <c r="H281" i="73" s="1"/>
  <c r="E942" i="82"/>
  <c r="F938" i="82" s="1"/>
  <c r="F940" i="82" s="1"/>
  <c r="J462" i="84"/>
  <c r="K493" i="84" s="1"/>
  <c r="K617" i="84" s="1"/>
  <c r="N843" i="84"/>
  <c r="H730" i="81"/>
  <c r="I462" i="73"/>
  <c r="J493" i="73" s="1"/>
  <c r="I756" i="73"/>
  <c r="J63" i="73"/>
  <c r="J457" i="81"/>
  <c r="K488" i="81" s="1"/>
  <c r="K612" i="81" s="1"/>
  <c r="I450" i="83"/>
  <c r="J481" i="83" s="1"/>
  <c r="I456" i="83"/>
  <c r="J487" i="83" s="1"/>
  <c r="N850" i="84"/>
  <c r="Q18" i="77"/>
  <c r="P16" i="77"/>
  <c r="P33" i="77"/>
  <c r="G698" i="73"/>
  <c r="I451" i="73"/>
  <c r="J482" i="73" s="1"/>
  <c r="M271" i="73"/>
  <c r="J443" i="83"/>
  <c r="K474" i="83" s="1"/>
  <c r="I452" i="86"/>
  <c r="J483" i="86" s="1"/>
  <c r="I447" i="81"/>
  <c r="J478" i="81" s="1"/>
  <c r="I468" i="86"/>
  <c r="H613" i="73"/>
  <c r="H620" i="73"/>
  <c r="F440" i="73"/>
  <c r="I463" i="84"/>
  <c r="J494" i="84" s="1"/>
  <c r="D290" i="73"/>
  <c r="H684" i="73"/>
  <c r="B352" i="79"/>
  <c r="B138" i="79"/>
  <c r="N961" i="73"/>
  <c r="N948" i="73"/>
  <c r="N935" i="73"/>
  <c r="N941" i="73"/>
  <c r="O927" i="73"/>
  <c r="O962" i="73" s="1"/>
  <c r="N947" i="73"/>
  <c r="N926" i="73"/>
  <c r="H733" i="73"/>
  <c r="G691" i="73"/>
  <c r="E673" i="73"/>
  <c r="I606" i="73"/>
  <c r="I730" i="87"/>
  <c r="J619" i="87"/>
  <c r="E932" i="73"/>
  <c r="J840" i="79"/>
  <c r="L86" i="88" s="1"/>
  <c r="J841" i="79"/>
  <c r="L87" i="88" s="1"/>
  <c r="M961" i="79"/>
  <c r="M946" i="87"/>
  <c r="M949" i="87" s="1"/>
  <c r="N944" i="87" s="1"/>
  <c r="M945" i="87"/>
  <c r="M946" i="85"/>
  <c r="M949" i="85" s="1"/>
  <c r="N944" i="85" s="1"/>
  <c r="M945" i="85"/>
  <c r="G940" i="86"/>
  <c r="G942" i="86" s="1"/>
  <c r="H938" i="86" s="1"/>
  <c r="G939" i="86"/>
  <c r="M946" i="83"/>
  <c r="M949" i="83" s="1"/>
  <c r="N944" i="83" s="1"/>
  <c r="M945" i="83"/>
  <c r="M946" i="86"/>
  <c r="M949" i="86" s="1"/>
  <c r="N944" i="86" s="1"/>
  <c r="M945" i="86"/>
  <c r="F939" i="87"/>
  <c r="F940" i="87"/>
  <c r="F942" i="87" s="1"/>
  <c r="G938" i="87" s="1"/>
  <c r="M946" i="82"/>
  <c r="M949" i="82" s="1"/>
  <c r="N944" i="82" s="1"/>
  <c r="M945" i="82"/>
  <c r="H701" i="84"/>
  <c r="I690" i="81"/>
  <c r="J617" i="81"/>
  <c r="J601" i="83"/>
  <c r="I465" i="83"/>
  <c r="J496" i="83" s="1"/>
  <c r="I468" i="84"/>
  <c r="J499" i="84" s="1"/>
  <c r="J612" i="81"/>
  <c r="I698" i="82"/>
  <c r="I599" i="86"/>
  <c r="J454" i="84"/>
  <c r="K485" i="84" s="1"/>
  <c r="I468" i="83"/>
  <c r="J499" i="83" s="1"/>
  <c r="N948" i="81"/>
  <c r="N947" i="81"/>
  <c r="N941" i="81"/>
  <c r="O927" i="81"/>
  <c r="O962" i="81" s="1"/>
  <c r="N926" i="81"/>
  <c r="N935" i="81"/>
  <c r="N961" i="81"/>
  <c r="E936" i="85"/>
  <c r="F932" i="85" s="1"/>
  <c r="N839" i="87"/>
  <c r="I718" i="85"/>
  <c r="H723" i="87"/>
  <c r="I621" i="86"/>
  <c r="I729" i="82"/>
  <c r="K830" i="82"/>
  <c r="J458" i="86"/>
  <c r="K489" i="86" s="1"/>
  <c r="N838" i="85"/>
  <c r="J598" i="82"/>
  <c r="I709" i="82"/>
  <c r="N839" i="81"/>
  <c r="K849" i="81"/>
  <c r="F940" i="85"/>
  <c r="F942" i="85" s="1"/>
  <c r="G938" i="85" s="1"/>
  <c r="F939" i="85"/>
  <c r="I676" i="83"/>
  <c r="H676" i="86"/>
  <c r="I621" i="82"/>
  <c r="H688" i="85"/>
  <c r="I601" i="87"/>
  <c r="D968" i="81"/>
  <c r="I678" i="85"/>
  <c r="N843" i="87"/>
  <c r="I691" i="81"/>
  <c r="I453" i="86"/>
  <c r="J484" i="86" s="1"/>
  <c r="J459" i="86"/>
  <c r="K490" i="86" s="1"/>
  <c r="F953" i="86"/>
  <c r="I460" i="86"/>
  <c r="J491" i="86" s="1"/>
  <c r="I619" i="83"/>
  <c r="J464" i="86"/>
  <c r="K495" i="86" s="1"/>
  <c r="J607" i="81"/>
  <c r="I465" i="84"/>
  <c r="J496" i="84" s="1"/>
  <c r="N840" i="87"/>
  <c r="N853" i="87"/>
  <c r="O375" i="82"/>
  <c r="I453" i="87"/>
  <c r="J484" i="87" s="1"/>
  <c r="J618" i="87"/>
  <c r="N941" i="86"/>
  <c r="O927" i="86"/>
  <c r="O962" i="86" s="1"/>
  <c r="N926" i="86"/>
  <c r="N935" i="86"/>
  <c r="N961" i="86"/>
  <c r="N947" i="86"/>
  <c r="N948" i="86"/>
  <c r="N913" i="85"/>
  <c r="N844" i="85"/>
  <c r="I602" i="83"/>
  <c r="I445" i="87"/>
  <c r="J476" i="87" s="1"/>
  <c r="N843" i="83"/>
  <c r="I611" i="83"/>
  <c r="H691" i="87"/>
  <c r="H686" i="84"/>
  <c r="I617" i="85"/>
  <c r="I607" i="86"/>
  <c r="N853" i="84"/>
  <c r="N845" i="87"/>
  <c r="N854" i="87"/>
  <c r="I712" i="84"/>
  <c r="H684" i="87"/>
  <c r="H701" i="86"/>
  <c r="I728" i="82"/>
  <c r="I609" i="81"/>
  <c r="I696" i="81"/>
  <c r="I605" i="87"/>
  <c r="I621" i="83"/>
  <c r="N845" i="81"/>
  <c r="K854" i="83"/>
  <c r="J600" i="83"/>
  <c r="I711" i="83"/>
  <c r="H714" i="85"/>
  <c r="N841" i="84"/>
  <c r="K853" i="81"/>
  <c r="E952" i="84"/>
  <c r="N852" i="85"/>
  <c r="I455" i="86"/>
  <c r="J486" i="86" s="1"/>
  <c r="H721" i="86"/>
  <c r="H681" i="84"/>
  <c r="N843" i="81"/>
  <c r="N850" i="85"/>
  <c r="K856" i="83"/>
  <c r="N840" i="81"/>
  <c r="I623" i="83"/>
  <c r="N838" i="87"/>
  <c r="N834" i="81"/>
  <c r="K850" i="83"/>
  <c r="N849" i="85"/>
  <c r="I598" i="86"/>
  <c r="N833" i="87"/>
  <c r="F675" i="83"/>
  <c r="E940" i="81"/>
  <c r="E942" i="81" s="1"/>
  <c r="E939" i="81"/>
  <c r="N961" i="85"/>
  <c r="N948" i="85"/>
  <c r="N947" i="85"/>
  <c r="N941" i="85"/>
  <c r="O927" i="85"/>
  <c r="O962" i="85" s="1"/>
  <c r="N926" i="85"/>
  <c r="N935" i="85"/>
  <c r="D979" i="85"/>
  <c r="E965" i="85"/>
  <c r="D921" i="85"/>
  <c r="M318" i="85"/>
  <c r="M331" i="85" s="1"/>
  <c r="N832" i="87"/>
  <c r="N856" i="85"/>
  <c r="G934" i="86"/>
  <c r="G933" i="86"/>
  <c r="N838" i="81"/>
  <c r="N850" i="81"/>
  <c r="J619" i="86"/>
  <c r="N855" i="85"/>
  <c r="H677" i="83"/>
  <c r="N834" i="87"/>
  <c r="E934" i="83"/>
  <c r="E933" i="83"/>
  <c r="N832" i="81"/>
  <c r="N852" i="81"/>
  <c r="N839" i="83"/>
  <c r="K840" i="83"/>
  <c r="I613" i="87"/>
  <c r="I608" i="84"/>
  <c r="K841" i="81"/>
  <c r="H728" i="83"/>
  <c r="H680" i="81"/>
  <c r="B140" i="86"/>
  <c r="B354" i="86"/>
  <c r="B387" i="86" s="1"/>
  <c r="B418" i="86" s="1"/>
  <c r="B449" i="86" s="1"/>
  <c r="I608" i="87"/>
  <c r="H698" i="87"/>
  <c r="I715" i="82"/>
  <c r="I722" i="81"/>
  <c r="G932" i="81"/>
  <c r="E953" i="84"/>
  <c r="N851" i="87"/>
  <c r="N841" i="87"/>
  <c r="K842" i="83"/>
  <c r="I623" i="84"/>
  <c r="J620" i="82"/>
  <c r="J680" i="86"/>
  <c r="K830" i="86"/>
  <c r="D942" i="83"/>
  <c r="M288" i="83"/>
  <c r="H301" i="83"/>
  <c r="M311" i="83"/>
  <c r="H698" i="83"/>
  <c r="J462" i="81"/>
  <c r="K493" i="81" s="1"/>
  <c r="J465" i="82"/>
  <c r="K496" i="82" s="1"/>
  <c r="H677" i="86"/>
  <c r="K447" i="86"/>
  <c r="L478" i="86" s="1"/>
  <c r="K852" i="83"/>
  <c r="J464" i="84"/>
  <c r="K495" i="84" s="1"/>
  <c r="N842" i="85"/>
  <c r="N941" i="83"/>
  <c r="O927" i="83"/>
  <c r="O962" i="83" s="1"/>
  <c r="N926" i="83"/>
  <c r="N961" i="83"/>
  <c r="N947" i="83"/>
  <c r="N948" i="83"/>
  <c r="N935" i="83"/>
  <c r="H699" i="86"/>
  <c r="I727" i="84"/>
  <c r="I724" i="83"/>
  <c r="L64" i="83"/>
  <c r="O941" i="82"/>
  <c r="P927" i="82"/>
  <c r="P962" i="82" s="1"/>
  <c r="O926" i="82"/>
  <c r="O935" i="82"/>
  <c r="O961" i="82"/>
  <c r="O948" i="82"/>
  <c r="O947" i="82"/>
  <c r="J598" i="83"/>
  <c r="B139" i="83"/>
  <c r="B353" i="83"/>
  <c r="B386" i="83" s="1"/>
  <c r="B417" i="83" s="1"/>
  <c r="B448" i="83" s="1"/>
  <c r="I443" i="86"/>
  <c r="J474" i="86" s="1"/>
  <c r="H699" i="82"/>
  <c r="G442" i="83"/>
  <c r="G566" i="83" s="1"/>
  <c r="E936" i="87"/>
  <c r="F932" i="87" s="1"/>
  <c r="I610" i="85"/>
  <c r="J617" i="84"/>
  <c r="N844" i="87"/>
  <c r="K831" i="85"/>
  <c r="H686" i="86"/>
  <c r="K830" i="87"/>
  <c r="H697" i="83"/>
  <c r="H698" i="84"/>
  <c r="N856" i="87"/>
  <c r="I444" i="83"/>
  <c r="J475" i="83" s="1"/>
  <c r="N840" i="85"/>
  <c r="L62" i="83"/>
  <c r="J73" i="83"/>
  <c r="J463" i="87"/>
  <c r="K494" i="87" s="1"/>
  <c r="J457" i="86"/>
  <c r="K488" i="86" s="1"/>
  <c r="H680" i="83"/>
  <c r="I621" i="87"/>
  <c r="D979" i="87"/>
  <c r="E965" i="87"/>
  <c r="D921" i="87"/>
  <c r="M318" i="87"/>
  <c r="M331" i="87" s="1"/>
  <c r="O375" i="87"/>
  <c r="H689" i="83"/>
  <c r="I458" i="87"/>
  <c r="J489" i="87" s="1"/>
  <c r="I453" i="84"/>
  <c r="J484" i="84" s="1"/>
  <c r="H685" i="86"/>
  <c r="I730" i="82"/>
  <c r="N849" i="87"/>
  <c r="I602" i="81"/>
  <c r="N854" i="85"/>
  <c r="N833" i="85"/>
  <c r="B354" i="87"/>
  <c r="B387" i="87" s="1"/>
  <c r="B418" i="87" s="1"/>
  <c r="B449" i="87" s="1"/>
  <c r="B140" i="87"/>
  <c r="N833" i="81"/>
  <c r="L63" i="83"/>
  <c r="I465" i="87"/>
  <c r="J496" i="87" s="1"/>
  <c r="I606" i="87"/>
  <c r="I623" i="86"/>
  <c r="B354" i="85"/>
  <c r="B387" i="85" s="1"/>
  <c r="B418" i="85" s="1"/>
  <c r="B449" i="85" s="1"/>
  <c r="B140" i="85"/>
  <c r="H687" i="81"/>
  <c r="J618" i="81"/>
  <c r="N852" i="87"/>
  <c r="J599" i="81"/>
  <c r="N839" i="86"/>
  <c r="N845" i="85"/>
  <c r="E936" i="84"/>
  <c r="F932" i="84" s="1"/>
  <c r="N913" i="83"/>
  <c r="I727" i="86"/>
  <c r="N854" i="81"/>
  <c r="O375" i="85"/>
  <c r="N851" i="81"/>
  <c r="I603" i="84"/>
  <c r="J611" i="84"/>
  <c r="N853" i="85"/>
  <c r="J614" i="85"/>
  <c r="I720" i="86"/>
  <c r="I620" i="83"/>
  <c r="K602" i="86"/>
  <c r="H701" i="83"/>
  <c r="N830" i="85"/>
  <c r="I691" i="86"/>
  <c r="N831" i="87"/>
  <c r="M913" i="81"/>
  <c r="H715" i="87"/>
  <c r="K832" i="83"/>
  <c r="F940" i="84"/>
  <c r="F942" i="84" s="1"/>
  <c r="G938" i="84" s="1"/>
  <c r="F939" i="84"/>
  <c r="I608" i="86"/>
  <c r="H693" i="86"/>
  <c r="L831" i="83"/>
  <c r="N844" i="81"/>
  <c r="I620" i="84"/>
  <c r="N961" i="87"/>
  <c r="N947" i="87"/>
  <c r="N935" i="87"/>
  <c r="O927" i="87"/>
  <c r="O962" i="87" s="1"/>
  <c r="N926" i="87"/>
  <c r="N941" i="87"/>
  <c r="N948" i="87"/>
  <c r="I599" i="83"/>
  <c r="N855" i="87"/>
  <c r="N841" i="85"/>
  <c r="J612" i="86"/>
  <c r="J602" i="83"/>
  <c r="K830" i="84"/>
  <c r="N850" i="87"/>
  <c r="F706" i="81"/>
  <c r="H695" i="85"/>
  <c r="N842" i="87"/>
  <c r="L65" i="83"/>
  <c r="B354" i="84"/>
  <c r="B387" i="84" s="1"/>
  <c r="B418" i="84" s="1"/>
  <c r="B449" i="84" s="1"/>
  <c r="B140" i="84"/>
  <c r="J725" i="82"/>
  <c r="D27" i="74"/>
  <c r="E27" i="74" s="1"/>
  <c r="I620" i="87"/>
  <c r="I600" i="87"/>
  <c r="H683" i="87"/>
  <c r="J609" i="84"/>
  <c r="K830" i="81"/>
  <c r="N830" i="83"/>
  <c r="J731" i="85"/>
  <c r="N853" i="83"/>
  <c r="N844" i="84"/>
  <c r="N856" i="81"/>
  <c r="N831" i="81"/>
  <c r="N855" i="81"/>
  <c r="E954" i="86"/>
  <c r="I722" i="82"/>
  <c r="N843" i="85"/>
  <c r="I724" i="84"/>
  <c r="N839" i="85"/>
  <c r="I605" i="83"/>
  <c r="N840" i="84"/>
  <c r="N961" i="84"/>
  <c r="O927" i="84"/>
  <c r="O962" i="84" s="1"/>
  <c r="N926" i="84"/>
  <c r="N948" i="84"/>
  <c r="N935" i="84"/>
  <c r="N941" i="84"/>
  <c r="N947" i="84"/>
  <c r="N855" i="86"/>
  <c r="H710" i="87"/>
  <c r="N854" i="84"/>
  <c r="I727" i="81"/>
  <c r="K834" i="83"/>
  <c r="J613" i="86"/>
  <c r="N842" i="81"/>
  <c r="N832" i="86"/>
  <c r="M946" i="81"/>
  <c r="M949" i="81" s="1"/>
  <c r="N944" i="81" s="1"/>
  <c r="M945" i="81"/>
  <c r="K843" i="73"/>
  <c r="H945" i="79"/>
  <c r="H949" i="73"/>
  <c r="M854" i="73"/>
  <c r="M852" i="73"/>
  <c r="M841" i="73"/>
  <c r="L838" i="73"/>
  <c r="M849" i="73"/>
  <c r="L840" i="73"/>
  <c r="L839" i="73"/>
  <c r="M832" i="73"/>
  <c r="L898" i="79" a="1"/>
  <c r="J851" i="79" a="1"/>
  <c r="J830" i="79" a="1"/>
  <c r="E932" i="79" a="1"/>
  <c r="K841" i="79" a="1"/>
  <c r="H949" i="79" a="1"/>
  <c r="K840" i="79" a="1"/>
  <c r="J63" i="79" a="1"/>
  <c r="O962" i="79" a="1"/>
  <c r="N961" i="79" a="1"/>
  <c r="D290" i="79" a="1"/>
  <c r="J850" i="79" a="1"/>
  <c r="J852" i="79" a="1"/>
  <c r="J65" i="79" a="1"/>
  <c r="M271" i="79" a="1"/>
  <c r="J62" i="79" a="1"/>
  <c r="J64" i="79" a="1"/>
  <c r="E502" i="89" l="1" a="1"/>
  <c r="P375" i="82"/>
  <c r="O589" i="82"/>
  <c r="O588" i="82"/>
  <c r="O587" i="82"/>
  <c r="O591" i="82"/>
  <c r="O590" i="82"/>
  <c r="O592" i="82"/>
  <c r="O586" i="82"/>
  <c r="O582" i="82"/>
  <c r="O579" i="82"/>
  <c r="O574" i="82"/>
  <c r="O568" i="82"/>
  <c r="O571" i="82"/>
  <c r="O585" i="82"/>
  <c r="O581" i="82"/>
  <c r="O577" i="82"/>
  <c r="O573" i="82"/>
  <c r="O578" i="82"/>
  <c r="O567" i="82"/>
  <c r="O565" i="82"/>
  <c r="O564" i="82"/>
  <c r="O563" i="82"/>
  <c r="O583" i="82"/>
  <c r="O575" i="82"/>
  <c r="O572" i="82"/>
  <c r="O584" i="82"/>
  <c r="O580" i="82"/>
  <c r="O576" i="82"/>
  <c r="O569" i="82"/>
  <c r="O570" i="82"/>
  <c r="P629" i="87"/>
  <c r="O814" i="87"/>
  <c r="E513" i="89" a="1"/>
  <c r="E524" i="89" a="1"/>
  <c r="AB629" i="89"/>
  <c r="AB814" i="89" s="1"/>
  <c r="AA814" i="89"/>
  <c r="E527" i="89" a="1"/>
  <c r="E507" i="89" a="1"/>
  <c r="E506" i="89" a="1"/>
  <c r="E508" i="89" a="1"/>
  <c r="E518" i="89" a="1"/>
  <c r="E501" i="89" a="1"/>
  <c r="AB375" i="89"/>
  <c r="AA592" i="89"/>
  <c r="AA591" i="89"/>
  <c r="AA590" i="89"/>
  <c r="AA589" i="89"/>
  <c r="AA588" i="89"/>
  <c r="AA587" i="89"/>
  <c r="AA581" i="89"/>
  <c r="AA584" i="89"/>
  <c r="AA585" i="89"/>
  <c r="AA580" i="89"/>
  <c r="AA579" i="89"/>
  <c r="AA578" i="89"/>
  <c r="AA577" i="89"/>
  <c r="AA576" i="89"/>
  <c r="AA575" i="89"/>
  <c r="AA574" i="89"/>
  <c r="AA573" i="89"/>
  <c r="AA572" i="89"/>
  <c r="AA571" i="89"/>
  <c r="AA569" i="89"/>
  <c r="AA568" i="89"/>
  <c r="AA567" i="89"/>
  <c r="AA565" i="89"/>
  <c r="AA563" i="89"/>
  <c r="AA586" i="89"/>
  <c r="AA564" i="89"/>
  <c r="AA583" i="89"/>
  <c r="AA582" i="89"/>
  <c r="AA570" i="89"/>
  <c r="E403" i="89" a="1"/>
  <c r="E505" i="89" a="1"/>
  <c r="P629" i="83"/>
  <c r="O814" i="83"/>
  <c r="E509" i="89" a="1"/>
  <c r="E514" i="89" a="1"/>
  <c r="P629" i="82"/>
  <c r="O814" i="82"/>
  <c r="G813" i="83" a="1"/>
  <c r="Q375" i="83"/>
  <c r="P591" i="83"/>
  <c r="P590" i="83"/>
  <c r="P586" i="83"/>
  <c r="P589" i="83"/>
  <c r="P592" i="83"/>
  <c r="P587" i="83"/>
  <c r="P585" i="83"/>
  <c r="P584" i="83"/>
  <c r="P583" i="83"/>
  <c r="P582" i="83"/>
  <c r="P581" i="83"/>
  <c r="P580" i="83"/>
  <c r="P579" i="83"/>
  <c r="P578" i="83"/>
  <c r="P577" i="83"/>
  <c r="P576" i="83"/>
  <c r="P575" i="83"/>
  <c r="P574" i="83"/>
  <c r="P573" i="83"/>
  <c r="P572" i="83"/>
  <c r="P571" i="83"/>
  <c r="P569" i="83"/>
  <c r="P568" i="83"/>
  <c r="P567" i="83"/>
  <c r="P565" i="83"/>
  <c r="P564" i="83"/>
  <c r="P563" i="83"/>
  <c r="P588" i="83"/>
  <c r="P570" i="83"/>
  <c r="P375" i="87"/>
  <c r="O592" i="87"/>
  <c r="O591" i="87"/>
  <c r="O590" i="87"/>
  <c r="O589" i="87"/>
  <c r="O588" i="87"/>
  <c r="O587" i="87"/>
  <c r="O586" i="87"/>
  <c r="O585" i="87"/>
  <c r="O584" i="87"/>
  <c r="O583" i="87"/>
  <c r="O582" i="87"/>
  <c r="O581" i="87"/>
  <c r="O580" i="87"/>
  <c r="O579" i="87"/>
  <c r="O578" i="87"/>
  <c r="O577" i="87"/>
  <c r="O576" i="87"/>
  <c r="O575" i="87"/>
  <c r="O574" i="87"/>
  <c r="O573" i="87"/>
  <c r="O572" i="87"/>
  <c r="O571" i="87"/>
  <c r="O569" i="87"/>
  <c r="O568" i="87"/>
  <c r="O567" i="87"/>
  <c r="O565" i="87"/>
  <c r="O564" i="87"/>
  <c r="O563" i="87"/>
  <c r="O570" i="87"/>
  <c r="E529" i="89" a="1"/>
  <c r="E516" i="89" a="1"/>
  <c r="U556" i="82"/>
  <c r="V556" i="82" s="1"/>
  <c r="W556" i="82" s="1"/>
  <c r="X556" i="82" s="1"/>
  <c r="Y556" i="82" s="1"/>
  <c r="Z556" i="82" s="1"/>
  <c r="AA556" i="82" s="1"/>
  <c r="AB556" i="82" s="1"/>
  <c r="Y538" i="82"/>
  <c r="Z538" i="82" s="1"/>
  <c r="AA538" i="82" s="1"/>
  <c r="AB538" i="82" s="1"/>
  <c r="P545" i="81"/>
  <c r="Q545" i="81" s="1"/>
  <c r="R545" i="81" s="1"/>
  <c r="S545" i="81" s="1"/>
  <c r="T545" i="81" s="1"/>
  <c r="U545" i="81" s="1"/>
  <c r="V545" i="81" s="1"/>
  <c r="W545" i="81" s="1"/>
  <c r="X545" i="81" s="1"/>
  <c r="Y545" i="81" s="1"/>
  <c r="Z545" i="81" s="1"/>
  <c r="AA545" i="81" s="1"/>
  <c r="AB545" i="81" s="1"/>
  <c r="V540" i="73"/>
  <c r="W540" i="73" s="1"/>
  <c r="X540" i="73" s="1"/>
  <c r="Y540" i="73" s="1"/>
  <c r="Z540" i="73" s="1"/>
  <c r="AA540" i="73" s="1"/>
  <c r="AB540" i="73" s="1"/>
  <c r="X558" i="87"/>
  <c r="Y558" i="87" s="1"/>
  <c r="Z558" i="87" s="1"/>
  <c r="AA558" i="87" s="1"/>
  <c r="AB558" i="87" s="1"/>
  <c r="U534" i="85"/>
  <c r="V534" i="85" s="1"/>
  <c r="W534" i="85" s="1"/>
  <c r="X534" i="85" s="1"/>
  <c r="Y534" i="85" s="1"/>
  <c r="Z534" i="85" s="1"/>
  <c r="AA534" i="85" s="1"/>
  <c r="AB534" i="85" s="1"/>
  <c r="T536" i="73"/>
  <c r="U536" i="73" s="1"/>
  <c r="V536" i="73" s="1"/>
  <c r="W536" i="73" s="1"/>
  <c r="X536" i="73" s="1"/>
  <c r="Y536" i="73" s="1"/>
  <c r="Z536" i="73" s="1"/>
  <c r="AA536" i="73" s="1"/>
  <c r="AB536" i="73" s="1"/>
  <c r="N592" i="73"/>
  <c r="N591" i="73"/>
  <c r="N590" i="73"/>
  <c r="N589" i="73"/>
  <c r="N588" i="73"/>
  <c r="N587" i="73"/>
  <c r="N586" i="73"/>
  <c r="N585" i="73"/>
  <c r="N584" i="73"/>
  <c r="N583" i="73"/>
  <c r="N582" i="73"/>
  <c r="N581" i="73"/>
  <c r="N580" i="73"/>
  <c r="N579" i="73"/>
  <c r="N578" i="73"/>
  <c r="N577" i="73"/>
  <c r="N576" i="73"/>
  <c r="N575" i="73"/>
  <c r="N574" i="73"/>
  <c r="N573" i="73"/>
  <c r="N572" i="73"/>
  <c r="N571" i="73"/>
  <c r="N569" i="73"/>
  <c r="N568" i="73"/>
  <c r="N567" i="73"/>
  <c r="N565" i="73"/>
  <c r="N564" i="73"/>
  <c r="N563" i="73"/>
  <c r="N570" i="73"/>
  <c r="O592" i="86"/>
  <c r="O591" i="86"/>
  <c r="O590" i="86"/>
  <c r="O589" i="86"/>
  <c r="O588" i="86"/>
  <c r="O587" i="86"/>
  <c r="O586" i="86"/>
  <c r="O585" i="86"/>
  <c r="O584" i="86"/>
  <c r="O583" i="86"/>
  <c r="O582" i="86"/>
  <c r="O581" i="86"/>
  <c r="O580" i="86"/>
  <c r="O579" i="86"/>
  <c r="O578" i="86"/>
  <c r="O577" i="86"/>
  <c r="O576" i="86"/>
  <c r="O575" i="86"/>
  <c r="O574" i="86"/>
  <c r="O573" i="86"/>
  <c r="O572" i="86"/>
  <c r="O571" i="86"/>
  <c r="O570" i="86"/>
  <c r="O569" i="86"/>
  <c r="O568" i="86"/>
  <c r="O567" i="86"/>
  <c r="O565" i="86"/>
  <c r="O563" i="86"/>
  <c r="O564" i="86"/>
  <c r="P375" i="85"/>
  <c r="O592" i="85"/>
  <c r="O591" i="85"/>
  <c r="O590" i="85"/>
  <c r="O589" i="85"/>
  <c r="O588" i="85"/>
  <c r="O587" i="85"/>
  <c r="O586" i="85"/>
  <c r="O585" i="85"/>
  <c r="O584" i="85"/>
  <c r="O583" i="85"/>
  <c r="O582" i="85"/>
  <c r="O581" i="85"/>
  <c r="O580" i="85"/>
  <c r="O579" i="85"/>
  <c r="O578" i="85"/>
  <c r="O577" i="85"/>
  <c r="O576" i="85"/>
  <c r="O575" i="85"/>
  <c r="O574" i="85"/>
  <c r="O573" i="85"/>
  <c r="O572" i="85"/>
  <c r="O571" i="85"/>
  <c r="O569" i="85"/>
  <c r="O568" i="85"/>
  <c r="O567" i="85"/>
  <c r="O565" i="85"/>
  <c r="O564" i="85"/>
  <c r="O563" i="85"/>
  <c r="O570" i="85"/>
  <c r="P629" i="85"/>
  <c r="O814" i="85"/>
  <c r="P629" i="84"/>
  <c r="O814" i="84"/>
  <c r="P375" i="84"/>
  <c r="O592" i="84"/>
  <c r="O591" i="84"/>
  <c r="O590" i="84"/>
  <c r="O589" i="84"/>
  <c r="O588" i="84"/>
  <c r="O587" i="84"/>
  <c r="O586" i="84"/>
  <c r="O585" i="84"/>
  <c r="O584" i="84"/>
  <c r="O583" i="84"/>
  <c r="O582" i="84"/>
  <c r="O581" i="84"/>
  <c r="O580" i="84"/>
  <c r="O579" i="84"/>
  <c r="O578" i="84"/>
  <c r="O577" i="84"/>
  <c r="O576" i="84"/>
  <c r="O575" i="84"/>
  <c r="O574" i="84"/>
  <c r="O573" i="84"/>
  <c r="O572" i="84"/>
  <c r="O571" i="84"/>
  <c r="O569" i="84"/>
  <c r="O568" i="84"/>
  <c r="O567" i="84"/>
  <c r="O565" i="84"/>
  <c r="O564" i="84"/>
  <c r="O563" i="84"/>
  <c r="O570" i="84"/>
  <c r="P629" i="81"/>
  <c r="O814" i="81"/>
  <c r="P375" i="81"/>
  <c r="O592" i="81"/>
  <c r="O591" i="81"/>
  <c r="O590" i="81"/>
  <c r="O589" i="81"/>
  <c r="O588" i="81"/>
  <c r="O587" i="81"/>
  <c r="O586" i="81"/>
  <c r="O585" i="81"/>
  <c r="O584" i="81"/>
  <c r="O583" i="81"/>
  <c r="O582" i="81"/>
  <c r="O581" i="81"/>
  <c r="O580" i="81"/>
  <c r="O579" i="81"/>
  <c r="O578" i="81"/>
  <c r="O577" i="81"/>
  <c r="O576" i="81"/>
  <c r="O575" i="81"/>
  <c r="O574" i="81"/>
  <c r="O573" i="81"/>
  <c r="O572" i="81"/>
  <c r="O571" i="81"/>
  <c r="O569" i="81"/>
  <c r="O568" i="81"/>
  <c r="O567" i="81"/>
  <c r="O565" i="81"/>
  <c r="O564" i="81"/>
  <c r="O563" i="81"/>
  <c r="O570" i="81"/>
  <c r="N899" i="73"/>
  <c r="N898" i="73"/>
  <c r="N897" i="73"/>
  <c r="N896" i="73"/>
  <c r="N895" i="73"/>
  <c r="N893" i="73"/>
  <c r="N900" i="73"/>
  <c r="P544" i="73"/>
  <c r="Q544" i="73" s="1"/>
  <c r="R544" i="73" s="1"/>
  <c r="V546" i="86"/>
  <c r="W546" i="86" s="1"/>
  <c r="X546" i="86" s="1"/>
  <c r="Y546" i="86" s="1"/>
  <c r="Z546" i="86" s="1"/>
  <c r="AA546" i="86" s="1"/>
  <c r="AB546" i="86" s="1"/>
  <c r="X549" i="83"/>
  <c r="Y549" i="83" s="1"/>
  <c r="Z549" i="83" s="1"/>
  <c r="AA549" i="83" s="1"/>
  <c r="AB549" i="83" s="1"/>
  <c r="R561" i="83"/>
  <c r="S561" i="83" s="1"/>
  <c r="T561" i="83" s="1"/>
  <c r="U561" i="83" s="1"/>
  <c r="V561" i="83" s="1"/>
  <c r="W561" i="83" s="1"/>
  <c r="X561" i="83" s="1"/>
  <c r="Y561" i="83" s="1"/>
  <c r="Z561" i="83" s="1"/>
  <c r="AA561" i="83" s="1"/>
  <c r="AB561" i="83" s="1"/>
  <c r="O557" i="73"/>
  <c r="P557" i="73" s="1"/>
  <c r="Q557" i="73" s="1"/>
  <c r="R557" i="73" s="1"/>
  <c r="S557" i="73" s="1"/>
  <c r="T557" i="73" s="1"/>
  <c r="U557" i="73" s="1"/>
  <c r="V557" i="73" s="1"/>
  <c r="W557" i="73" s="1"/>
  <c r="X557" i="73" s="1"/>
  <c r="Y557" i="73" s="1"/>
  <c r="Z557" i="73" s="1"/>
  <c r="AA557" i="73" s="1"/>
  <c r="AB557" i="73" s="1"/>
  <c r="X561" i="87"/>
  <c r="Y561" i="87" s="1"/>
  <c r="Z561" i="87" s="1"/>
  <c r="AA561" i="87" s="1"/>
  <c r="AB561" i="87" s="1"/>
  <c r="P556" i="73"/>
  <c r="Q556" i="73" s="1"/>
  <c r="R556" i="73" s="1"/>
  <c r="S556" i="73" s="1"/>
  <c r="T556" i="73" s="1"/>
  <c r="U556" i="73" s="1"/>
  <c r="V556" i="73" s="1"/>
  <c r="W556" i="73" s="1"/>
  <c r="X556" i="73" s="1"/>
  <c r="Y556" i="73" s="1"/>
  <c r="Z556" i="73" s="1"/>
  <c r="AA556" i="73" s="1"/>
  <c r="AB556" i="73" s="1"/>
  <c r="X538" i="85"/>
  <c r="Y538" i="85" s="1"/>
  <c r="Z538" i="85" s="1"/>
  <c r="AA538" i="85" s="1"/>
  <c r="AB538" i="85" s="1"/>
  <c r="P551" i="86"/>
  <c r="Q551" i="86" s="1"/>
  <c r="R551" i="86" s="1"/>
  <c r="S551" i="86" s="1"/>
  <c r="T551" i="86" s="1"/>
  <c r="U551" i="86" s="1"/>
  <c r="V551" i="86" s="1"/>
  <c r="W551" i="86" s="1"/>
  <c r="X551" i="86" s="1"/>
  <c r="Y551" i="86" s="1"/>
  <c r="Z551" i="86" s="1"/>
  <c r="AA551" i="86" s="1"/>
  <c r="AB551" i="86" s="1"/>
  <c r="Q549" i="85"/>
  <c r="R549" i="85" s="1"/>
  <c r="S549" i="85" s="1"/>
  <c r="T549" i="85" s="1"/>
  <c r="U549" i="85" s="1"/>
  <c r="V549" i="85" s="1"/>
  <c r="W549" i="85" s="1"/>
  <c r="X549" i="85" s="1"/>
  <c r="Y549" i="85" s="1"/>
  <c r="Z549" i="85" s="1"/>
  <c r="AA549" i="85" s="1"/>
  <c r="AB549" i="85" s="1"/>
  <c r="W533" i="86"/>
  <c r="X533" i="86" s="1"/>
  <c r="Y533" i="86" s="1"/>
  <c r="Z533" i="86" s="1"/>
  <c r="AA533" i="86" s="1"/>
  <c r="AB533" i="86" s="1"/>
  <c r="O536" i="86"/>
  <c r="P536" i="86" s="1"/>
  <c r="Q536" i="86" s="1"/>
  <c r="R536" i="86" s="1"/>
  <c r="S536" i="86" s="1"/>
  <c r="T536" i="86" s="1"/>
  <c r="U536" i="86" s="1"/>
  <c r="V536" i="86" s="1"/>
  <c r="W536" i="86" s="1"/>
  <c r="X536" i="86" s="1"/>
  <c r="Y536" i="86" s="1"/>
  <c r="Z536" i="86" s="1"/>
  <c r="AA536" i="86" s="1"/>
  <c r="AB536" i="86" s="1"/>
  <c r="N541" i="83"/>
  <c r="O541" i="83" s="1"/>
  <c r="U542" i="81"/>
  <c r="V542" i="81" s="1"/>
  <c r="W542" i="81" s="1"/>
  <c r="X542" i="81" s="1"/>
  <c r="Y542" i="81" s="1"/>
  <c r="Z542" i="81" s="1"/>
  <c r="AA542" i="81" s="1"/>
  <c r="AB542" i="81" s="1"/>
  <c r="O547" i="73"/>
  <c r="P547" i="73" s="1"/>
  <c r="S552" i="86"/>
  <c r="T552" i="86" s="1"/>
  <c r="U552" i="86" s="1"/>
  <c r="V552" i="86" s="1"/>
  <c r="W552" i="86" s="1"/>
  <c r="X552" i="86" s="1"/>
  <c r="Y552" i="86" s="1"/>
  <c r="Z552" i="86" s="1"/>
  <c r="AA552" i="86" s="1"/>
  <c r="AB552" i="86" s="1"/>
  <c r="Q467" i="89"/>
  <c r="R498" i="89" s="1"/>
  <c r="P534" i="86"/>
  <c r="Q534" i="86" s="1"/>
  <c r="R534" i="86" s="1"/>
  <c r="L545" i="73"/>
  <c r="M545" i="73" s="1"/>
  <c r="N545" i="73" s="1"/>
  <c r="O545" i="73" s="1"/>
  <c r="P545" i="73" s="1"/>
  <c r="R552" i="73"/>
  <c r="S552" i="73" s="1"/>
  <c r="T552" i="73" s="1"/>
  <c r="U552" i="73" s="1"/>
  <c r="V552" i="73" s="1"/>
  <c r="W552" i="73" s="1"/>
  <c r="X552" i="73" s="1"/>
  <c r="Y552" i="73" s="1"/>
  <c r="Z552" i="73" s="1"/>
  <c r="AA552" i="73" s="1"/>
  <c r="AB552" i="73" s="1"/>
  <c r="G477" i="73"/>
  <c r="O560" i="73"/>
  <c r="P560" i="73" s="1"/>
  <c r="Q560" i="73" s="1"/>
  <c r="R560" i="73" s="1"/>
  <c r="S560" i="73" s="1"/>
  <c r="T560" i="73" s="1"/>
  <c r="U560" i="73" s="1"/>
  <c r="V560" i="73" s="1"/>
  <c r="W560" i="73" s="1"/>
  <c r="X560" i="73" s="1"/>
  <c r="Y560" i="73" s="1"/>
  <c r="Z560" i="73" s="1"/>
  <c r="AA560" i="73" s="1"/>
  <c r="AB560" i="73" s="1"/>
  <c r="P542" i="83"/>
  <c r="Q542" i="83" s="1"/>
  <c r="R542" i="83" s="1"/>
  <c r="S542" i="83" s="1"/>
  <c r="T542" i="83" s="1"/>
  <c r="U542" i="83" s="1"/>
  <c r="V542" i="83" s="1"/>
  <c r="W542" i="83" s="1"/>
  <c r="X542" i="83" s="1"/>
  <c r="Y542" i="83" s="1"/>
  <c r="Z542" i="83" s="1"/>
  <c r="AA542" i="83" s="1"/>
  <c r="AB542" i="83" s="1"/>
  <c r="N561" i="86"/>
  <c r="O561" i="86" s="1"/>
  <c r="N541" i="73"/>
  <c r="O541" i="73" s="1"/>
  <c r="P541" i="73" s="1"/>
  <c r="T560" i="82"/>
  <c r="U560" i="82" s="1"/>
  <c r="V560" i="82" s="1"/>
  <c r="W560" i="82" s="1"/>
  <c r="X560" i="82" s="1"/>
  <c r="Y560" i="82" s="1"/>
  <c r="Z560" i="82" s="1"/>
  <c r="AA560" i="82" s="1"/>
  <c r="AB560" i="82" s="1"/>
  <c r="P555" i="81"/>
  <c r="Q555" i="81" s="1"/>
  <c r="R555" i="81" s="1"/>
  <c r="S555" i="81" s="1"/>
  <c r="T555" i="81" s="1"/>
  <c r="U555" i="81" s="1"/>
  <c r="V555" i="81" s="1"/>
  <c r="W555" i="81" s="1"/>
  <c r="X555" i="81" s="1"/>
  <c r="Y555" i="81" s="1"/>
  <c r="Z555" i="81" s="1"/>
  <c r="AA555" i="81" s="1"/>
  <c r="AB555" i="81" s="1"/>
  <c r="S536" i="84"/>
  <c r="T536" i="84" s="1"/>
  <c r="U536" i="84" s="1"/>
  <c r="V536" i="84" s="1"/>
  <c r="W536" i="84" s="1"/>
  <c r="X536" i="84" s="1"/>
  <c r="Y536" i="84" s="1"/>
  <c r="Z536" i="84" s="1"/>
  <c r="AA536" i="84" s="1"/>
  <c r="AB536" i="84" s="1"/>
  <c r="O538" i="84"/>
  <c r="P538" i="84" s="1"/>
  <c r="Q538" i="84" s="1"/>
  <c r="R538" i="84" s="1"/>
  <c r="S538" i="84" s="1"/>
  <c r="T538" i="84" s="1"/>
  <c r="U538" i="84" s="1"/>
  <c r="V538" i="84" s="1"/>
  <c r="W538" i="84" s="1"/>
  <c r="X538" i="84" s="1"/>
  <c r="F813" i="83"/>
  <c r="F705" i="81"/>
  <c r="H470" i="81"/>
  <c r="B139" i="73"/>
  <c r="B353" i="73"/>
  <c r="B386" i="73" s="1"/>
  <c r="B417" i="73" s="1"/>
  <c r="B448" i="73" s="1"/>
  <c r="O375" i="73"/>
  <c r="N732" i="89"/>
  <c r="I687" i="84"/>
  <c r="O689" i="89"/>
  <c r="I689" i="84"/>
  <c r="H697" i="73"/>
  <c r="Q486" i="89"/>
  <c r="Q610" i="89" s="1"/>
  <c r="Q755" i="89" s="1"/>
  <c r="P688" i="89"/>
  <c r="I696" i="87"/>
  <c r="AA1603" i="89"/>
  <c r="I732" i="85"/>
  <c r="AB1528" i="89"/>
  <c r="AB1495" i="89"/>
  <c r="AB1566" i="89" s="1"/>
  <c r="AB1588" i="89" s="1"/>
  <c r="AB1603" i="89" s="1"/>
  <c r="Q485" i="89"/>
  <c r="Q609" i="89" s="1"/>
  <c r="Q754" i="89" s="1"/>
  <c r="P716" i="89"/>
  <c r="O732" i="89"/>
  <c r="I697" i="84"/>
  <c r="I685" i="81"/>
  <c r="I683" i="86"/>
  <c r="I695" i="81"/>
  <c r="P725" i="89"/>
  <c r="H699" i="87"/>
  <c r="I455" i="87"/>
  <c r="J486" i="87" s="1"/>
  <c r="P730" i="89"/>
  <c r="Z963" i="89"/>
  <c r="S480" i="89"/>
  <c r="S604" i="89" s="1"/>
  <c r="S749" i="89" s="1"/>
  <c r="Q489" i="89"/>
  <c r="Q613" i="89" s="1"/>
  <c r="Q758" i="89" s="1"/>
  <c r="P674" i="89"/>
  <c r="Q495" i="89"/>
  <c r="Q619" i="89" s="1"/>
  <c r="Q764" i="89" s="1"/>
  <c r="O697" i="89"/>
  <c r="O720" i="89"/>
  <c r="P496" i="89"/>
  <c r="P620" i="89" s="1"/>
  <c r="P765" i="89" s="1"/>
  <c r="R682" i="89"/>
  <c r="R715" i="89"/>
  <c r="I716" i="81"/>
  <c r="I693" i="83"/>
  <c r="H699" i="83"/>
  <c r="P492" i="89"/>
  <c r="P616" i="89" s="1"/>
  <c r="P761" i="89" s="1"/>
  <c r="Q713" i="89"/>
  <c r="P621" i="89"/>
  <c r="P766" i="89" s="1"/>
  <c r="P466" i="89"/>
  <c r="Q707" i="89"/>
  <c r="AA926" i="89"/>
  <c r="AA961" i="89"/>
  <c r="AA962" i="89"/>
  <c r="AB927" i="89"/>
  <c r="AA947" i="89"/>
  <c r="AA948" i="89"/>
  <c r="AA935" i="89"/>
  <c r="AA941" i="89"/>
  <c r="P676" i="89"/>
  <c r="P709" i="89"/>
  <c r="Q598" i="89"/>
  <c r="Q743" i="89" s="1"/>
  <c r="Q443" i="89"/>
  <c r="K942" i="89"/>
  <c r="L938" i="89" s="1"/>
  <c r="L940" i="89" s="1"/>
  <c r="L953" i="89" s="1"/>
  <c r="R462" i="89"/>
  <c r="Q479" i="89"/>
  <c r="Q483" i="89"/>
  <c r="Q607" i="89" s="1"/>
  <c r="Q752" i="89" s="1"/>
  <c r="P456" i="89"/>
  <c r="S618" i="89"/>
  <c r="S763" i="89" s="1"/>
  <c r="S463" i="89"/>
  <c r="R696" i="89"/>
  <c r="R729" i="89"/>
  <c r="P460" i="89"/>
  <c r="Q491" i="89" s="1"/>
  <c r="Q615" i="89" s="1"/>
  <c r="Q760" i="89" s="1"/>
  <c r="Q499" i="89"/>
  <c r="Q623" i="89" s="1"/>
  <c r="Q768" i="89" s="1"/>
  <c r="O606" i="89"/>
  <c r="O751" i="89" s="1"/>
  <c r="O451" i="89"/>
  <c r="P482" i="89" s="1"/>
  <c r="N717" i="89"/>
  <c r="R441" i="89"/>
  <c r="S472" i="89" s="1"/>
  <c r="S596" i="89" s="1"/>
  <c r="S741" i="89" s="1"/>
  <c r="O488" i="89"/>
  <c r="O612" i="89" s="1"/>
  <c r="O757" i="89" s="1"/>
  <c r="O693" i="89"/>
  <c r="O726" i="89"/>
  <c r="J497" i="81"/>
  <c r="J621" i="81" s="1"/>
  <c r="J766" i="81" s="1"/>
  <c r="R713" i="89"/>
  <c r="O686" i="89"/>
  <c r="O719" i="89"/>
  <c r="O727" i="89"/>
  <c r="O694" i="89"/>
  <c r="P453" i="89"/>
  <c r="P446" i="89"/>
  <c r="Q476" i="89"/>
  <c r="Q600" i="89" s="1"/>
  <c r="Q745" i="89" s="1"/>
  <c r="U672" i="89"/>
  <c r="N933" i="89"/>
  <c r="N934" i="89"/>
  <c r="U739" i="89"/>
  <c r="Q459" i="89"/>
  <c r="B368" i="89"/>
  <c r="B401" i="89" s="1"/>
  <c r="B432" i="89" s="1"/>
  <c r="B463" i="89" s="1"/>
  <c r="B154" i="89"/>
  <c r="R440" i="89"/>
  <c r="Q595" i="89"/>
  <c r="Q673" i="89" s="1"/>
  <c r="Z945" i="89"/>
  <c r="Z946" i="89"/>
  <c r="Z949" i="89" s="1"/>
  <c r="AA944" i="89" s="1"/>
  <c r="P677" i="89"/>
  <c r="P710" i="89"/>
  <c r="R481" i="89"/>
  <c r="R605" i="89" s="1"/>
  <c r="R750" i="89" s="1"/>
  <c r="V594" i="89"/>
  <c r="V672" i="89" s="1"/>
  <c r="Q444" i="89"/>
  <c r="S447" i="89"/>
  <c r="N690" i="89"/>
  <c r="N723" i="89"/>
  <c r="O722" i="89"/>
  <c r="O679" i="89"/>
  <c r="O712" i="89"/>
  <c r="X470" i="89"/>
  <c r="X439" i="89" s="1"/>
  <c r="P687" i="89"/>
  <c r="P720" i="89"/>
  <c r="J446" i="86"/>
  <c r="K477" i="86" s="1"/>
  <c r="H732" i="85"/>
  <c r="I690" i="84"/>
  <c r="H694" i="83"/>
  <c r="I690" i="86"/>
  <c r="J732" i="84"/>
  <c r="I710" i="85"/>
  <c r="I455" i="82"/>
  <c r="J486" i="82" s="1"/>
  <c r="J610" i="82" s="1"/>
  <c r="J755" i="82" s="1"/>
  <c r="I718" i="86"/>
  <c r="H688" i="87"/>
  <c r="J460" i="84"/>
  <c r="H687" i="82"/>
  <c r="H709" i="84"/>
  <c r="H723" i="82"/>
  <c r="H690" i="82"/>
  <c r="I612" i="82"/>
  <c r="I757" i="82" s="1"/>
  <c r="I457" i="82"/>
  <c r="J689" i="84"/>
  <c r="J696" i="85"/>
  <c r="I720" i="87"/>
  <c r="J486" i="81"/>
  <c r="J610" i="81" s="1"/>
  <c r="J755" i="81" s="1"/>
  <c r="I484" i="82"/>
  <c r="I608" i="82" s="1"/>
  <c r="I753" i="82" s="1"/>
  <c r="I729" i="83"/>
  <c r="I460" i="82"/>
  <c r="I710" i="81"/>
  <c r="H687" i="87"/>
  <c r="I681" i="81"/>
  <c r="H694" i="85"/>
  <c r="H690" i="85"/>
  <c r="I697" i="86"/>
  <c r="I499" i="81"/>
  <c r="I623" i="81" s="1"/>
  <c r="I768" i="81" s="1"/>
  <c r="H726" i="82"/>
  <c r="H693" i="82"/>
  <c r="J484" i="85"/>
  <c r="I499" i="82"/>
  <c r="I623" i="82" s="1"/>
  <c r="I768" i="82" s="1"/>
  <c r="J485" i="82"/>
  <c r="H686" i="87"/>
  <c r="H725" i="87"/>
  <c r="I498" i="82"/>
  <c r="I622" i="82" s="1"/>
  <c r="I767" i="82" s="1"/>
  <c r="I494" i="86"/>
  <c r="I618" i="86" s="1"/>
  <c r="I763" i="86" s="1"/>
  <c r="I692" i="86"/>
  <c r="I732" i="84"/>
  <c r="I700" i="85"/>
  <c r="H684" i="82"/>
  <c r="J618" i="83"/>
  <c r="J763" i="83" s="1"/>
  <c r="J463" i="83"/>
  <c r="I480" i="86"/>
  <c r="I475" i="82"/>
  <c r="I688" i="81"/>
  <c r="J457" i="84"/>
  <c r="K488" i="84" s="1"/>
  <c r="K612" i="84" s="1"/>
  <c r="I712" i="86"/>
  <c r="H686" i="82"/>
  <c r="H719" i="82"/>
  <c r="J474" i="84"/>
  <c r="J852" i="79"/>
  <c r="L98" i="88" s="1"/>
  <c r="I615" i="81"/>
  <c r="I760" i="81" s="1"/>
  <c r="I460" i="81"/>
  <c r="I482" i="81"/>
  <c r="I606" i="81" s="1"/>
  <c r="I751" i="81" s="1"/>
  <c r="I476" i="82"/>
  <c r="I600" i="82" s="1"/>
  <c r="I745" i="82" s="1"/>
  <c r="I483" i="84"/>
  <c r="I482" i="86"/>
  <c r="I606" i="86" s="1"/>
  <c r="I751" i="86" s="1"/>
  <c r="I478" i="82"/>
  <c r="I602" i="82" s="1"/>
  <c r="I747" i="82" s="1"/>
  <c r="I484" i="81"/>
  <c r="I608" i="81" s="1"/>
  <c r="I753" i="81" s="1"/>
  <c r="I499" i="85"/>
  <c r="J459" i="73"/>
  <c r="J725" i="73" s="1"/>
  <c r="I606" i="82"/>
  <c r="I751" i="82" s="1"/>
  <c r="I451" i="82"/>
  <c r="I477" i="82"/>
  <c r="I601" i="82" s="1"/>
  <c r="I746" i="82" s="1"/>
  <c r="J450" i="86"/>
  <c r="K481" i="86" s="1"/>
  <c r="K605" i="86" s="1"/>
  <c r="I455" i="73"/>
  <c r="J486" i="73" s="1"/>
  <c r="J455" i="73" s="1"/>
  <c r="K486" i="73" s="1"/>
  <c r="H726" i="81"/>
  <c r="H693" i="81"/>
  <c r="I699" i="81"/>
  <c r="I678" i="86"/>
  <c r="K445" i="81"/>
  <c r="L476" i="81" s="1"/>
  <c r="L600" i="81" s="1"/>
  <c r="I729" i="73"/>
  <c r="I684" i="83"/>
  <c r="I725" i="85"/>
  <c r="H678" i="87"/>
  <c r="H678" i="84"/>
  <c r="I679" i="83"/>
  <c r="I713" i="81"/>
  <c r="J678" i="81"/>
  <c r="I695" i="84"/>
  <c r="I447" i="73"/>
  <c r="J478" i="73" s="1"/>
  <c r="J602" i="73" s="1"/>
  <c r="J467" i="85"/>
  <c r="K498" i="85" s="1"/>
  <c r="K622" i="85" s="1"/>
  <c r="H686" i="85"/>
  <c r="I466" i="73"/>
  <c r="J497" i="73" s="1"/>
  <c r="I456" i="86"/>
  <c r="J487" i="86" s="1"/>
  <c r="J611" i="86" s="1"/>
  <c r="G441" i="83"/>
  <c r="G707" i="83" s="1"/>
  <c r="I614" i="81"/>
  <c r="I759" i="81" s="1"/>
  <c r="I620" i="86"/>
  <c r="I765" i="86" s="1"/>
  <c r="I465" i="86"/>
  <c r="J490" i="81"/>
  <c r="J614" i="81" s="1"/>
  <c r="J759" i="81" s="1"/>
  <c r="H731" i="86"/>
  <c r="H698" i="86"/>
  <c r="I447" i="87"/>
  <c r="J478" i="87" s="1"/>
  <c r="I461" i="85"/>
  <c r="J492" i="85" s="1"/>
  <c r="J616" i="85" s="1"/>
  <c r="I443" i="73"/>
  <c r="J474" i="73" s="1"/>
  <c r="E708" i="73"/>
  <c r="J600" i="86"/>
  <c r="J745" i="86" s="1"/>
  <c r="H733" i="84"/>
  <c r="H721" i="84"/>
  <c r="H716" i="83"/>
  <c r="I728" i="85"/>
  <c r="J458" i="81"/>
  <c r="K489" i="81" s="1"/>
  <c r="K458" i="81" s="1"/>
  <c r="L489" i="81" s="1"/>
  <c r="I723" i="83"/>
  <c r="H725" i="83"/>
  <c r="H715" i="83"/>
  <c r="H722" i="86"/>
  <c r="I732" i="87"/>
  <c r="I445" i="84"/>
  <c r="J476" i="84" s="1"/>
  <c r="I710" i="86"/>
  <c r="F674" i="83"/>
  <c r="F707" i="83"/>
  <c r="I686" i="85"/>
  <c r="F672" i="83"/>
  <c r="F705" i="83"/>
  <c r="H721" i="73"/>
  <c r="I733" i="87"/>
  <c r="I730" i="85"/>
  <c r="I714" i="86"/>
  <c r="I733" i="83"/>
  <c r="H682" i="85"/>
  <c r="H715" i="85"/>
  <c r="H709" i="73"/>
  <c r="H728" i="86"/>
  <c r="I692" i="73"/>
  <c r="I725" i="73"/>
  <c r="I713" i="83"/>
  <c r="H710" i="73"/>
  <c r="J450" i="85"/>
  <c r="I727" i="82"/>
  <c r="H679" i="85"/>
  <c r="H712" i="85"/>
  <c r="H679" i="87"/>
  <c r="H712" i="87"/>
  <c r="H713" i="87"/>
  <c r="I697" i="85"/>
  <c r="I768" i="86"/>
  <c r="I753" i="87"/>
  <c r="I764" i="83"/>
  <c r="J762" i="81"/>
  <c r="J763" i="81"/>
  <c r="I755" i="85"/>
  <c r="I768" i="83"/>
  <c r="I750" i="87"/>
  <c r="J763" i="87"/>
  <c r="J752" i="81"/>
  <c r="I744" i="86"/>
  <c r="I748" i="83"/>
  <c r="I762" i="86"/>
  <c r="J757" i="84"/>
  <c r="I757" i="85"/>
  <c r="I746" i="85"/>
  <c r="J759" i="73"/>
  <c r="I747" i="83"/>
  <c r="J754" i="84"/>
  <c r="J765" i="82"/>
  <c r="J764" i="86"/>
  <c r="J745" i="83"/>
  <c r="I752" i="86"/>
  <c r="I746" i="87"/>
  <c r="I751" i="73"/>
  <c r="K757" i="81"/>
  <c r="J760" i="83"/>
  <c r="I764" i="73"/>
  <c r="I749" i="83"/>
  <c r="I743" i="73"/>
  <c r="I767" i="84"/>
  <c r="I760" i="87"/>
  <c r="I759" i="83"/>
  <c r="J758" i="81"/>
  <c r="I756" i="86"/>
  <c r="I766" i="73"/>
  <c r="J758" i="86"/>
  <c r="I745" i="87"/>
  <c r="I744" i="83"/>
  <c r="I765" i="84"/>
  <c r="K748" i="81"/>
  <c r="I768" i="84"/>
  <c r="I762" i="85"/>
  <c r="I766" i="82"/>
  <c r="I762" i="73"/>
  <c r="J760" i="73"/>
  <c r="I756" i="85"/>
  <c r="J758" i="82"/>
  <c r="K745" i="81"/>
  <c r="I747" i="87"/>
  <c r="J759" i="85"/>
  <c r="I754" i="81"/>
  <c r="K747" i="86"/>
  <c r="J756" i="84"/>
  <c r="J744" i="81"/>
  <c r="I747" i="81"/>
  <c r="J746" i="86"/>
  <c r="I766" i="86"/>
  <c r="I761" i="73"/>
  <c r="I752" i="73"/>
  <c r="I755" i="84"/>
  <c r="J751" i="83"/>
  <c r="H750" i="73"/>
  <c r="I755" i="73"/>
  <c r="I767" i="87"/>
  <c r="I764" i="85"/>
  <c r="J760" i="84"/>
  <c r="I756" i="83"/>
  <c r="J757" i="81"/>
  <c r="K762" i="84"/>
  <c r="I765" i="87"/>
  <c r="J747" i="83"/>
  <c r="I748" i="84"/>
  <c r="I743" i="86"/>
  <c r="I766" i="83"/>
  <c r="J743" i="82"/>
  <c r="J746" i="83"/>
  <c r="H765" i="73"/>
  <c r="I747" i="84"/>
  <c r="J763" i="73"/>
  <c r="J743" i="81"/>
  <c r="I757" i="83"/>
  <c r="I765" i="81"/>
  <c r="I745" i="84"/>
  <c r="I761" i="85"/>
  <c r="J767" i="85"/>
  <c r="I755" i="87"/>
  <c r="J754" i="87"/>
  <c r="J764" i="87"/>
  <c r="H758" i="73"/>
  <c r="J767" i="83"/>
  <c r="J759" i="86"/>
  <c r="H744" i="73"/>
  <c r="G742" i="83"/>
  <c r="H759" i="83"/>
  <c r="J750" i="86"/>
  <c r="J750" i="85"/>
  <c r="K756" i="84"/>
  <c r="J757" i="86"/>
  <c r="I753" i="84"/>
  <c r="I761" i="83"/>
  <c r="I750" i="83"/>
  <c r="I753" i="86"/>
  <c r="I765" i="83"/>
  <c r="I751" i="87"/>
  <c r="I766" i="87"/>
  <c r="J762" i="84"/>
  <c r="J743" i="83"/>
  <c r="J748" i="84"/>
  <c r="I758" i="87"/>
  <c r="H767" i="84"/>
  <c r="J761" i="82"/>
  <c r="I749" i="84"/>
  <c r="I747" i="73"/>
  <c r="G740" i="81"/>
  <c r="G741" i="83"/>
  <c r="I457" i="85"/>
  <c r="J488" i="85" s="1"/>
  <c r="J612" i="85" s="1"/>
  <c r="J454" i="87"/>
  <c r="K485" i="87" s="1"/>
  <c r="K609" i="87" s="1"/>
  <c r="I449" i="83"/>
  <c r="J480" i="83" s="1"/>
  <c r="J604" i="83" s="1"/>
  <c r="I732" i="82"/>
  <c r="H690" i="73"/>
  <c r="I612" i="73"/>
  <c r="I457" i="73"/>
  <c r="J728" i="84"/>
  <c r="I604" i="85"/>
  <c r="I716" i="87"/>
  <c r="J458" i="82"/>
  <c r="K489" i="82" s="1"/>
  <c r="K613" i="82" s="1"/>
  <c r="J479" i="86"/>
  <c r="J448" i="86" s="1"/>
  <c r="K479" i="86" s="1"/>
  <c r="I760" i="84"/>
  <c r="I693" i="84"/>
  <c r="J619" i="85"/>
  <c r="J490" i="87"/>
  <c r="J614" i="87" s="1"/>
  <c r="I676" i="81"/>
  <c r="I714" i="84"/>
  <c r="I719" i="73"/>
  <c r="J484" i="73"/>
  <c r="J608" i="73" s="1"/>
  <c r="J491" i="85"/>
  <c r="J615" i="85" s="1"/>
  <c r="F674" i="81"/>
  <c r="H472" i="81"/>
  <c r="H441" i="81" s="1"/>
  <c r="K490" i="85"/>
  <c r="K614" i="85" s="1"/>
  <c r="I446" i="85"/>
  <c r="J600" i="85"/>
  <c r="J487" i="73"/>
  <c r="J456" i="73" s="1"/>
  <c r="K487" i="73" s="1"/>
  <c r="J499" i="86"/>
  <c r="J623" i="86" s="1"/>
  <c r="K476" i="86"/>
  <c r="J480" i="84"/>
  <c r="J604" i="84" s="1"/>
  <c r="H473" i="83"/>
  <c r="H597" i="83" s="1"/>
  <c r="I732" i="86"/>
  <c r="I725" i="87"/>
  <c r="G471" i="73"/>
  <c r="J496" i="81"/>
  <c r="I731" i="81"/>
  <c r="J485" i="81"/>
  <c r="J609" i="81" s="1"/>
  <c r="J493" i="85"/>
  <c r="J617" i="85" s="1"/>
  <c r="I712" i="87"/>
  <c r="J477" i="87"/>
  <c r="J601" i="87" s="1"/>
  <c r="J497" i="87"/>
  <c r="J466" i="87" s="1"/>
  <c r="K497" i="87" s="1"/>
  <c r="K494" i="81"/>
  <c r="K618" i="81" s="1"/>
  <c r="J723" i="81"/>
  <c r="K477" i="83"/>
  <c r="K601" i="83" s="1"/>
  <c r="H724" i="73"/>
  <c r="I489" i="73"/>
  <c r="I613" i="73" s="1"/>
  <c r="J485" i="73"/>
  <c r="J609" i="73" s="1"/>
  <c r="J474" i="87"/>
  <c r="J598" i="87" s="1"/>
  <c r="J492" i="87"/>
  <c r="J616" i="87" s="1"/>
  <c r="I726" i="85"/>
  <c r="J830" i="79"/>
  <c r="L76" i="88" s="1"/>
  <c r="J714" i="81"/>
  <c r="J712" i="83"/>
  <c r="F673" i="83"/>
  <c r="I459" i="83"/>
  <c r="K830" i="73"/>
  <c r="I691" i="82"/>
  <c r="I709" i="87"/>
  <c r="H692" i="83"/>
  <c r="H694" i="73"/>
  <c r="J729" i="81"/>
  <c r="J457" i="83"/>
  <c r="K488" i="83" s="1"/>
  <c r="J461" i="82"/>
  <c r="K492" i="82" s="1"/>
  <c r="K616" i="82" s="1"/>
  <c r="J851" i="79"/>
  <c r="L97" i="88" s="1"/>
  <c r="K851" i="73"/>
  <c r="J850" i="79"/>
  <c r="L96" i="88" s="1"/>
  <c r="J725" i="85"/>
  <c r="I720" i="73"/>
  <c r="K850" i="73"/>
  <c r="H682" i="84"/>
  <c r="N963" i="87"/>
  <c r="F672" i="81"/>
  <c r="N963" i="85"/>
  <c r="I682" i="84"/>
  <c r="J622" i="86"/>
  <c r="I622" i="86"/>
  <c r="I460" i="87"/>
  <c r="J491" i="87" s="1"/>
  <c r="O963" i="82"/>
  <c r="I683" i="85"/>
  <c r="D907" i="79"/>
  <c r="H693" i="87"/>
  <c r="G595" i="83"/>
  <c r="J467" i="83"/>
  <c r="G439" i="83"/>
  <c r="F632" i="83"/>
  <c r="I456" i="85"/>
  <c r="J464" i="85"/>
  <c r="G596" i="81"/>
  <c r="G594" i="81"/>
  <c r="I720" i="81"/>
  <c r="F742" i="73"/>
  <c r="E742" i="73"/>
  <c r="E857" i="73"/>
  <c r="L898" i="79"/>
  <c r="N144" i="88" s="1"/>
  <c r="N963" i="73"/>
  <c r="F712" i="73"/>
  <c r="H680" i="73"/>
  <c r="G933" i="82"/>
  <c r="H699" i="73"/>
  <c r="N963" i="81"/>
  <c r="I464" i="73"/>
  <c r="N963" i="84"/>
  <c r="I462" i="86"/>
  <c r="J493" i="86" s="1"/>
  <c r="I455" i="84"/>
  <c r="J486" i="84" s="1"/>
  <c r="I461" i="83"/>
  <c r="J492" i="83" s="1"/>
  <c r="J616" i="83" s="1"/>
  <c r="J460" i="83"/>
  <c r="O962" i="79"/>
  <c r="K729" i="85"/>
  <c r="N963" i="83"/>
  <c r="J443" i="81"/>
  <c r="N963" i="86"/>
  <c r="P927" i="79"/>
  <c r="O926" i="79"/>
  <c r="O136" i="80"/>
  <c r="O138" i="80" s="1"/>
  <c r="I690" i="83"/>
  <c r="J612" i="83"/>
  <c r="H681" i="87"/>
  <c r="I603" i="87"/>
  <c r="I448" i="87"/>
  <c r="J479" i="87" s="1"/>
  <c r="G440" i="83"/>
  <c r="H716" i="73"/>
  <c r="O115" i="80"/>
  <c r="E954" i="87"/>
  <c r="H695" i="87"/>
  <c r="I462" i="87"/>
  <c r="J493" i="87" s="1"/>
  <c r="F954" i="86"/>
  <c r="J677" i="81"/>
  <c r="J676" i="83"/>
  <c r="K598" i="83"/>
  <c r="J451" i="83"/>
  <c r="K482" i="83" s="1"/>
  <c r="J606" i="87"/>
  <c r="J605" i="82"/>
  <c r="I465" i="73"/>
  <c r="J496" i="73" s="1"/>
  <c r="J619" i="83"/>
  <c r="J605" i="83"/>
  <c r="I721" i="85"/>
  <c r="J610" i="85"/>
  <c r="I701" i="86"/>
  <c r="I722" i="83"/>
  <c r="J611" i="83"/>
  <c r="I699" i="83"/>
  <c r="J621" i="83"/>
  <c r="J685" i="81"/>
  <c r="K452" i="81"/>
  <c r="L483" i="81" s="1"/>
  <c r="J726" i="73"/>
  <c r="K615" i="73"/>
  <c r="H689" i="85"/>
  <c r="H701" i="87"/>
  <c r="I623" i="87"/>
  <c r="I468" i="87"/>
  <c r="J499" i="87" s="1"/>
  <c r="G952" i="86"/>
  <c r="G953" i="86"/>
  <c r="J452" i="86"/>
  <c r="E954" i="85"/>
  <c r="K465" i="85"/>
  <c r="J621" i="85"/>
  <c r="J466" i="85"/>
  <c r="K497" i="85" s="1"/>
  <c r="I447" i="84"/>
  <c r="J478" i="84" s="1"/>
  <c r="J606" i="84"/>
  <c r="J622" i="84"/>
  <c r="I733" i="84"/>
  <c r="J467" i="84"/>
  <c r="K498" i="84" s="1"/>
  <c r="I606" i="84"/>
  <c r="H700" i="84"/>
  <c r="I692" i="84"/>
  <c r="J614" i="84"/>
  <c r="J459" i="84"/>
  <c r="K490" i="84" s="1"/>
  <c r="J603" i="83"/>
  <c r="I714" i="83"/>
  <c r="I462" i="83"/>
  <c r="E954" i="82"/>
  <c r="F953" i="82"/>
  <c r="J456" i="82"/>
  <c r="K487" i="82" s="1"/>
  <c r="B354" i="82"/>
  <c r="B387" i="82" s="1"/>
  <c r="B418" i="82" s="1"/>
  <c r="B449" i="82" s="1"/>
  <c r="B140" i="82"/>
  <c r="F939" i="82"/>
  <c r="F952" i="82" s="1"/>
  <c r="J622" i="81"/>
  <c r="I733" i="81"/>
  <c r="I464" i="81"/>
  <c r="I691" i="85"/>
  <c r="I693" i="73"/>
  <c r="J613" i="85"/>
  <c r="J458" i="85"/>
  <c r="K489" i="85" s="1"/>
  <c r="I694" i="73"/>
  <c r="K457" i="81"/>
  <c r="L488" i="81" s="1"/>
  <c r="F942" i="82"/>
  <c r="G938" i="82" s="1"/>
  <c r="G939" i="82" s="1"/>
  <c r="H439" i="81"/>
  <c r="I716" i="82"/>
  <c r="H698" i="73"/>
  <c r="J616" i="73"/>
  <c r="J467" i="81"/>
  <c r="K498" i="81" s="1"/>
  <c r="I697" i="83"/>
  <c r="K462" i="84"/>
  <c r="L493" i="84" s="1"/>
  <c r="L617" i="84" s="1"/>
  <c r="I684" i="87"/>
  <c r="J443" i="82"/>
  <c r="K474" i="82" s="1"/>
  <c r="K598" i="82" s="1"/>
  <c r="H682" i="81"/>
  <c r="I683" i="83"/>
  <c r="J609" i="85"/>
  <c r="I720" i="85"/>
  <c r="I604" i="81"/>
  <c r="I449" i="81"/>
  <c r="J480" i="81" s="1"/>
  <c r="J461" i="86"/>
  <c r="K492" i="86" s="1"/>
  <c r="K616" i="86" s="1"/>
  <c r="J466" i="86"/>
  <c r="D291" i="73"/>
  <c r="J461" i="81"/>
  <c r="K492" i="81" s="1"/>
  <c r="K616" i="81" s="1"/>
  <c r="G440" i="81"/>
  <c r="H471" i="81" s="1"/>
  <c r="J463" i="73"/>
  <c r="K494" i="73" s="1"/>
  <c r="I444" i="73"/>
  <c r="J475" i="73" s="1"/>
  <c r="I448" i="73"/>
  <c r="J479" i="73" s="1"/>
  <c r="O631" i="73"/>
  <c r="E837" i="81"/>
  <c r="E836" i="81"/>
  <c r="F442" i="73"/>
  <c r="F566" i="73" s="1"/>
  <c r="E836" i="83"/>
  <c r="N669" i="73"/>
  <c r="E837" i="83"/>
  <c r="P629" i="73"/>
  <c r="P814" i="73" s="1"/>
  <c r="H280" i="79"/>
  <c r="H281" i="79" s="1"/>
  <c r="D290" i="79"/>
  <c r="D289" i="79" s="1"/>
  <c r="J65" i="79"/>
  <c r="M271" i="79"/>
  <c r="E932" i="79"/>
  <c r="J63" i="79"/>
  <c r="J62" i="79"/>
  <c r="J64" i="79"/>
  <c r="J444" i="85"/>
  <c r="K475" i="85" s="1"/>
  <c r="I718" i="73"/>
  <c r="P375" i="86"/>
  <c r="E675" i="73"/>
  <c r="I603" i="73"/>
  <c r="J454" i="86"/>
  <c r="J452" i="85"/>
  <c r="K483" i="85" s="1"/>
  <c r="M288" i="73"/>
  <c r="D942" i="73"/>
  <c r="H301" i="73"/>
  <c r="M311" i="73"/>
  <c r="H680" i="84"/>
  <c r="L65" i="73"/>
  <c r="H681" i="73"/>
  <c r="B353" i="79"/>
  <c r="B139" i="79"/>
  <c r="B354" i="81"/>
  <c r="B387" i="81" s="1"/>
  <c r="B418" i="81" s="1"/>
  <c r="B449" i="81" s="1"/>
  <c r="B140" i="81"/>
  <c r="I623" i="73"/>
  <c r="J464" i="82"/>
  <c r="K495" i="82" s="1"/>
  <c r="K619" i="82" s="1"/>
  <c r="E934" i="73"/>
  <c r="E933" i="73"/>
  <c r="O961" i="73"/>
  <c r="O948" i="73"/>
  <c r="O941" i="73"/>
  <c r="P927" i="73"/>
  <c r="P962" i="73" s="1"/>
  <c r="O935" i="73"/>
  <c r="O947" i="73"/>
  <c r="O926" i="73"/>
  <c r="J618" i="84"/>
  <c r="I729" i="84"/>
  <c r="L63" i="73"/>
  <c r="I728" i="73"/>
  <c r="L62" i="73"/>
  <c r="J73" i="73"/>
  <c r="H701" i="73"/>
  <c r="J464" i="87"/>
  <c r="K495" i="87" s="1"/>
  <c r="I467" i="73"/>
  <c r="J498" i="73" s="1"/>
  <c r="F706" i="73"/>
  <c r="I599" i="73"/>
  <c r="H697" i="81"/>
  <c r="I468" i="73"/>
  <c r="J499" i="73" s="1"/>
  <c r="H700" i="73"/>
  <c r="I717" i="73"/>
  <c r="Q33" i="77"/>
  <c r="R18" i="77"/>
  <c r="Q16" i="77"/>
  <c r="H677" i="73"/>
  <c r="Q17" i="77"/>
  <c r="Q107" i="80" s="1"/>
  <c r="P973" i="79"/>
  <c r="I696" i="73"/>
  <c r="I763" i="73"/>
  <c r="J461" i="84"/>
  <c r="G936" i="86"/>
  <c r="H932" i="86" s="1"/>
  <c r="H933" i="86" s="1"/>
  <c r="I697" i="87"/>
  <c r="I622" i="73"/>
  <c r="I619" i="81"/>
  <c r="L64" i="73"/>
  <c r="N949" i="84"/>
  <c r="O944" i="84" s="1"/>
  <c r="O946" i="84" s="1"/>
  <c r="N945" i="84"/>
  <c r="K840" i="79"/>
  <c r="M86" i="88" s="1"/>
  <c r="N961" i="79"/>
  <c r="K841" i="79"/>
  <c r="M87" i="88" s="1"/>
  <c r="N946" i="81"/>
  <c r="N949" i="81" s="1"/>
  <c r="O944" i="81" s="1"/>
  <c r="N945" i="81"/>
  <c r="N946" i="86"/>
  <c r="N949" i="86" s="1"/>
  <c r="O944" i="86" s="1"/>
  <c r="N945" i="86"/>
  <c r="N946" i="82"/>
  <c r="N949" i="82" s="1"/>
  <c r="O944" i="82" s="1"/>
  <c r="N945" i="82"/>
  <c r="N946" i="83"/>
  <c r="N949" i="83" s="1"/>
  <c r="O944" i="83" s="1"/>
  <c r="N945" i="83"/>
  <c r="N946" i="87"/>
  <c r="N949" i="87" s="1"/>
  <c r="O944" i="87" s="1"/>
  <c r="N945" i="87"/>
  <c r="L834" i="83"/>
  <c r="I599" i="87"/>
  <c r="J698" i="85"/>
  <c r="J692" i="82"/>
  <c r="K456" i="84"/>
  <c r="L487" i="84" s="1"/>
  <c r="J616" i="81"/>
  <c r="I691" i="84"/>
  <c r="I689" i="82"/>
  <c r="K620" i="85"/>
  <c r="L830" i="81"/>
  <c r="K459" i="82"/>
  <c r="L490" i="82" s="1"/>
  <c r="J447" i="81"/>
  <c r="K478" i="81" s="1"/>
  <c r="F673" i="81"/>
  <c r="I699" i="87"/>
  <c r="J447" i="83"/>
  <c r="K478" i="83" s="1"/>
  <c r="K448" i="81"/>
  <c r="L479" i="81" s="1"/>
  <c r="J466" i="82"/>
  <c r="K497" i="82" s="1"/>
  <c r="I449" i="87"/>
  <c r="J480" i="87" s="1"/>
  <c r="J444" i="86"/>
  <c r="K475" i="86" s="1"/>
  <c r="I687" i="86"/>
  <c r="I731" i="87"/>
  <c r="J602" i="81"/>
  <c r="J619" i="82"/>
  <c r="K612" i="86"/>
  <c r="J723" i="86"/>
  <c r="L73" i="83"/>
  <c r="L831" i="85"/>
  <c r="J458" i="83"/>
  <c r="K489" i="83" s="1"/>
  <c r="J616" i="84"/>
  <c r="L852" i="83"/>
  <c r="J467" i="87"/>
  <c r="K498" i="87" s="1"/>
  <c r="J599" i="85"/>
  <c r="J466" i="83"/>
  <c r="K497" i="83" s="1"/>
  <c r="I682" i="82"/>
  <c r="I695" i="85"/>
  <c r="E954" i="84"/>
  <c r="I448" i="85"/>
  <c r="J479" i="85" s="1"/>
  <c r="L854" i="83"/>
  <c r="J462" i="82"/>
  <c r="K493" i="82" s="1"/>
  <c r="J446" i="84"/>
  <c r="J607" i="86"/>
  <c r="J450" i="82"/>
  <c r="K481" i="82" s="1"/>
  <c r="L849" i="81"/>
  <c r="K466" i="84"/>
  <c r="L497" i="84" s="1"/>
  <c r="L830" i="82"/>
  <c r="J463" i="82"/>
  <c r="K494" i="82" s="1"/>
  <c r="I685" i="85"/>
  <c r="G939" i="87"/>
  <c r="G940" i="87"/>
  <c r="G942" i="87" s="1"/>
  <c r="H938" i="87" s="1"/>
  <c r="H677" i="87"/>
  <c r="J613" i="84"/>
  <c r="G940" i="84"/>
  <c r="G942" i="84" s="1"/>
  <c r="H938" i="84" s="1"/>
  <c r="G939" i="84"/>
  <c r="I604" i="87"/>
  <c r="I694" i="86"/>
  <c r="F933" i="84"/>
  <c r="F952" i="84" s="1"/>
  <c r="F934" i="84"/>
  <c r="F953" i="84" s="1"/>
  <c r="I710" i="83"/>
  <c r="B354" i="83"/>
  <c r="B387" i="83" s="1"/>
  <c r="B418" i="83" s="1"/>
  <c r="B449" i="83" s="1"/>
  <c r="B140" i="83"/>
  <c r="J730" i="84"/>
  <c r="K619" i="84"/>
  <c r="K620" i="82"/>
  <c r="J731" i="82"/>
  <c r="E938" i="83"/>
  <c r="D967" i="83"/>
  <c r="L830" i="86"/>
  <c r="I689" i="81"/>
  <c r="J604" i="82"/>
  <c r="B355" i="86"/>
  <c r="B388" i="86" s="1"/>
  <c r="B419" i="86" s="1"/>
  <c r="B450" i="86" s="1"/>
  <c r="B141" i="86"/>
  <c r="H695" i="83"/>
  <c r="L840" i="83"/>
  <c r="O948" i="85"/>
  <c r="O947" i="85"/>
  <c r="O941" i="85"/>
  <c r="P927" i="85"/>
  <c r="P962" i="85" s="1"/>
  <c r="O926" i="85"/>
  <c r="O935" i="85"/>
  <c r="O961" i="85"/>
  <c r="E952" i="81"/>
  <c r="H688" i="86"/>
  <c r="L853" i="81"/>
  <c r="I678" i="83"/>
  <c r="I694" i="87"/>
  <c r="J617" i="82"/>
  <c r="I719" i="87"/>
  <c r="K614" i="86"/>
  <c r="J725" i="86"/>
  <c r="I719" i="86"/>
  <c r="J618" i="82"/>
  <c r="H690" i="87"/>
  <c r="F933" i="85"/>
  <c r="F952" i="85" s="1"/>
  <c r="F934" i="85"/>
  <c r="F953" i="85" s="1"/>
  <c r="I734" i="83"/>
  <c r="J599" i="86"/>
  <c r="J623" i="84"/>
  <c r="I734" i="84"/>
  <c r="H940" i="86"/>
  <c r="H942" i="86" s="1"/>
  <c r="I938" i="86" s="1"/>
  <c r="H939" i="86"/>
  <c r="O948" i="84"/>
  <c r="O947" i="84"/>
  <c r="O961" i="84"/>
  <c r="O935" i="84"/>
  <c r="O941" i="84"/>
  <c r="O926" i="84"/>
  <c r="P927" i="84"/>
  <c r="P962" i="84" s="1"/>
  <c r="K614" i="82"/>
  <c r="I444" i="87"/>
  <c r="J475" i="87" s="1"/>
  <c r="J458" i="84"/>
  <c r="K489" i="84" s="1"/>
  <c r="J611" i="82"/>
  <c r="L830" i="84"/>
  <c r="M831" i="83"/>
  <c r="L832" i="83"/>
  <c r="N913" i="81"/>
  <c r="J609" i="86"/>
  <c r="J616" i="86"/>
  <c r="B355" i="85"/>
  <c r="B388" i="85" s="1"/>
  <c r="B419" i="85" s="1"/>
  <c r="B450" i="85" s="1"/>
  <c r="B141" i="85"/>
  <c r="I697" i="82"/>
  <c r="I719" i="84"/>
  <c r="J450" i="81"/>
  <c r="K481" i="81" s="1"/>
  <c r="K618" i="87"/>
  <c r="J729" i="87"/>
  <c r="I721" i="87"/>
  <c r="F934" i="87"/>
  <c r="F953" i="87" s="1"/>
  <c r="F933" i="87"/>
  <c r="F952" i="87" s="1"/>
  <c r="I691" i="83"/>
  <c r="L602" i="86"/>
  <c r="K713" i="86"/>
  <c r="K617" i="81"/>
  <c r="J728" i="81"/>
  <c r="J448" i="84"/>
  <c r="K479" i="84" s="1"/>
  <c r="I700" i="87"/>
  <c r="J456" i="81"/>
  <c r="K487" i="81" s="1"/>
  <c r="J450" i="87"/>
  <c r="K481" i="87" s="1"/>
  <c r="J449" i="82"/>
  <c r="K480" i="82" s="1"/>
  <c r="I617" i="83"/>
  <c r="E953" i="81"/>
  <c r="L850" i="83"/>
  <c r="J450" i="83"/>
  <c r="K481" i="83" s="1"/>
  <c r="I610" i="86"/>
  <c r="H681" i="85"/>
  <c r="J445" i="83"/>
  <c r="K476" i="83" s="1"/>
  <c r="J605" i="87"/>
  <c r="I679" i="84"/>
  <c r="O935" i="86"/>
  <c r="O961" i="86"/>
  <c r="O948" i="86"/>
  <c r="O947" i="86"/>
  <c r="O941" i="86"/>
  <c r="P927" i="86"/>
  <c r="P962" i="86" s="1"/>
  <c r="O926" i="86"/>
  <c r="I731" i="84"/>
  <c r="K621" i="84"/>
  <c r="I676" i="82"/>
  <c r="J621" i="86"/>
  <c r="I457" i="87"/>
  <c r="J488" i="87" s="1"/>
  <c r="J607" i="85"/>
  <c r="J720" i="84"/>
  <c r="K609" i="84"/>
  <c r="I731" i="83"/>
  <c r="I694" i="81"/>
  <c r="B355" i="84"/>
  <c r="B388" i="84" s="1"/>
  <c r="B419" i="84" s="1"/>
  <c r="B450" i="84" s="1"/>
  <c r="B141" i="84"/>
  <c r="I680" i="83"/>
  <c r="O961" i="87"/>
  <c r="O948" i="87"/>
  <c r="O947" i="87"/>
  <c r="O941" i="87"/>
  <c r="O935" i="87"/>
  <c r="P927" i="87"/>
  <c r="P962" i="87" s="1"/>
  <c r="O926" i="87"/>
  <c r="H682" i="87"/>
  <c r="G936" i="82"/>
  <c r="H932" i="82" s="1"/>
  <c r="I677" i="86"/>
  <c r="B355" i="87"/>
  <c r="B388" i="87" s="1"/>
  <c r="B419" i="87" s="1"/>
  <c r="B450" i="87" s="1"/>
  <c r="B141" i="87"/>
  <c r="J613" i="87"/>
  <c r="I724" i="87"/>
  <c r="J605" i="81"/>
  <c r="L830" i="87"/>
  <c r="G708" i="83"/>
  <c r="J598" i="86"/>
  <c r="I709" i="86"/>
  <c r="P935" i="82"/>
  <c r="P961" i="82"/>
  <c r="P948" i="82"/>
  <c r="P947" i="82"/>
  <c r="P941" i="82"/>
  <c r="Q927" i="82"/>
  <c r="Q962" i="82" s="1"/>
  <c r="P926" i="82"/>
  <c r="J613" i="83"/>
  <c r="I694" i="84"/>
  <c r="O935" i="83"/>
  <c r="O948" i="83"/>
  <c r="O947" i="83"/>
  <c r="O961" i="83"/>
  <c r="O941" i="83"/>
  <c r="P927" i="83"/>
  <c r="P962" i="83" s="1"/>
  <c r="O926" i="83"/>
  <c r="L842" i="83"/>
  <c r="J622" i="87"/>
  <c r="G934" i="81"/>
  <c r="G936" i="81" s="1"/>
  <c r="G933" i="81"/>
  <c r="J611" i="81"/>
  <c r="L841" i="81"/>
  <c r="E936" i="83"/>
  <c r="F938" i="81"/>
  <c r="L856" i="83"/>
  <c r="J610" i="86"/>
  <c r="I603" i="85"/>
  <c r="I695" i="82"/>
  <c r="J601" i="84"/>
  <c r="I711" i="87"/>
  <c r="J730" i="86"/>
  <c r="I726" i="86"/>
  <c r="E965" i="81"/>
  <c r="D921" i="81"/>
  <c r="M318" i="81"/>
  <c r="D979" i="81"/>
  <c r="J621" i="82"/>
  <c r="G940" i="85"/>
  <c r="G942" i="85" s="1"/>
  <c r="H938" i="85" s="1"/>
  <c r="G939" i="85"/>
  <c r="K613" i="86"/>
  <c r="J724" i="86"/>
  <c r="I696" i="82"/>
  <c r="I612" i="87"/>
  <c r="O941" i="81"/>
  <c r="P927" i="81"/>
  <c r="P962" i="81" s="1"/>
  <c r="O926" i="81"/>
  <c r="O935" i="81"/>
  <c r="O961" i="81"/>
  <c r="O948" i="81"/>
  <c r="O947" i="81"/>
  <c r="N946" i="85"/>
  <c r="N949" i="85" s="1"/>
  <c r="O944" i="85" s="1"/>
  <c r="N945" i="85"/>
  <c r="L843" i="73"/>
  <c r="H949" i="79"/>
  <c r="I944" i="73"/>
  <c r="N832" i="73"/>
  <c r="N854" i="73"/>
  <c r="N849" i="73"/>
  <c r="M839" i="73"/>
  <c r="M838" i="73"/>
  <c r="N852" i="73"/>
  <c r="M840" i="73"/>
  <c r="N841" i="73"/>
  <c r="O961" i="79" a="1"/>
  <c r="E935" i="79" a="1"/>
  <c r="I944" i="79" a="1"/>
  <c r="L64" i="79" a="1"/>
  <c r="D942" i="79" a="1"/>
  <c r="K830" i="79" a="1"/>
  <c r="M311" i="79" a="1"/>
  <c r="L62" i="79" a="1"/>
  <c r="K852" i="79" a="1"/>
  <c r="K850" i="79" a="1"/>
  <c r="K851" i="79" a="1"/>
  <c r="L63" i="79" a="1"/>
  <c r="O948" i="79" a="1"/>
  <c r="L65" i="79" a="1"/>
  <c r="P962" i="79" a="1"/>
  <c r="L841" i="79" a="1"/>
  <c r="E933" i="79" a="1"/>
  <c r="L840" i="79" a="1"/>
  <c r="M898" i="79" a="1"/>
  <c r="O507" i="89" l="1"/>
  <c r="S507" i="89"/>
  <c r="E507" i="89"/>
  <c r="P507" i="89"/>
  <c r="Y507" i="89"/>
  <c r="H507" i="89"/>
  <c r="Q507" i="89"/>
  <c r="W507" i="89"/>
  <c r="AA507" i="89"/>
  <c r="R507" i="89"/>
  <c r="AB507" i="89"/>
  <c r="L507" i="89"/>
  <c r="F507" i="89"/>
  <c r="J507" i="89"/>
  <c r="I507" i="89"/>
  <c r="N507" i="89"/>
  <c r="K507" i="89"/>
  <c r="U507" i="89"/>
  <c r="V507" i="89"/>
  <c r="M507" i="89"/>
  <c r="Z507" i="89"/>
  <c r="G507" i="89"/>
  <c r="X507" i="89"/>
  <c r="T507" i="89"/>
  <c r="Q375" i="82"/>
  <c r="P592" i="82"/>
  <c r="P591" i="82"/>
  <c r="P589" i="82"/>
  <c r="P588" i="82"/>
  <c r="P587" i="82"/>
  <c r="P586" i="82"/>
  <c r="P585" i="82"/>
  <c r="P584" i="82"/>
  <c r="P583" i="82"/>
  <c r="P582" i="82"/>
  <c r="P581" i="82"/>
  <c r="P580" i="82"/>
  <c r="P579" i="82"/>
  <c r="P578" i="82"/>
  <c r="P577" i="82"/>
  <c r="P576" i="82"/>
  <c r="P590" i="82"/>
  <c r="P571" i="82"/>
  <c r="P573" i="82"/>
  <c r="P569" i="82"/>
  <c r="P575" i="82"/>
  <c r="P572" i="82"/>
  <c r="P574" i="82"/>
  <c r="P565" i="82"/>
  <c r="P567" i="82"/>
  <c r="P568" i="82"/>
  <c r="P563" i="82"/>
  <c r="P564" i="82"/>
  <c r="P570" i="82"/>
  <c r="Q629" i="83"/>
  <c r="P814" i="83"/>
  <c r="AB592" i="89"/>
  <c r="AB591" i="89"/>
  <c r="AB590" i="89"/>
  <c r="AB589" i="89"/>
  <c r="AB588" i="89"/>
  <c r="AB587" i="89"/>
  <c r="AB586" i="89"/>
  <c r="AB585" i="89"/>
  <c r="AB584" i="89"/>
  <c r="AB583" i="89"/>
  <c r="AB582" i="89"/>
  <c r="AB581" i="89"/>
  <c r="AB580" i="89"/>
  <c r="AB579" i="89"/>
  <c r="AB578" i="89"/>
  <c r="AB577" i="89"/>
  <c r="AB576" i="89"/>
  <c r="AB575" i="89"/>
  <c r="AB574" i="89"/>
  <c r="AB573" i="89"/>
  <c r="AB572" i="89"/>
  <c r="AB571" i="89"/>
  <c r="AB569" i="89"/>
  <c r="AB568" i="89"/>
  <c r="AB567" i="89"/>
  <c r="AB565" i="89"/>
  <c r="AB564" i="89"/>
  <c r="AB563" i="89"/>
  <c r="AB570" i="89"/>
  <c r="E383" i="89" a="1"/>
  <c r="E387" i="89" a="1"/>
  <c r="E380" i="89" a="1"/>
  <c r="E389" i="89" a="1"/>
  <c r="E381" i="89" a="1"/>
  <c r="E388" i="89" a="1"/>
  <c r="E392" i="89" a="1"/>
  <c r="E384" i="89" a="1"/>
  <c r="E390" i="89" a="1"/>
  <c r="E404" i="89" a="1"/>
  <c r="E402" i="89" a="1"/>
  <c r="E382" i="89" a="1"/>
  <c r="E391" i="89" a="1"/>
  <c r="E396" i="89" a="1"/>
  <c r="E393" i="89" a="1"/>
  <c r="E510" i="89" a="1"/>
  <c r="E521" i="89" a="1"/>
  <c r="E526" i="89" a="1"/>
  <c r="E512" i="89" a="1"/>
  <c r="E400" i="89" a="1"/>
  <c r="E530" i="89" a="1"/>
  <c r="E517" i="89" a="1"/>
  <c r="E385" i="89" a="1"/>
  <c r="E406" i="89" a="1"/>
  <c r="E515" i="89" a="1"/>
  <c r="E399" i="89" a="1"/>
  <c r="E377" i="89" a="1"/>
  <c r="E395" i="89" a="1"/>
  <c r="E386" i="89" a="1"/>
  <c r="E523" i="89" a="1"/>
  <c r="E522" i="89" a="1"/>
  <c r="E397" i="89" a="1"/>
  <c r="E394" i="89" a="1"/>
  <c r="E511" i="89" a="1"/>
  <c r="E504" i="89" a="1"/>
  <c r="E528" i="89" a="1"/>
  <c r="E519" i="89" a="1"/>
  <c r="E379" i="89" a="1"/>
  <c r="E503" i="89" a="1"/>
  <c r="E401" i="89" a="1"/>
  <c r="E398" i="89" a="1"/>
  <c r="E378" i="89" a="1"/>
  <c r="E405" i="89" a="1"/>
  <c r="E525" i="89" a="1"/>
  <c r="E520" i="89" a="1"/>
  <c r="Q629" i="87"/>
  <c r="P814" i="87"/>
  <c r="Q629" i="82"/>
  <c r="P814" i="82"/>
  <c r="AA505" i="89"/>
  <c r="P505" i="89"/>
  <c r="Y505" i="89"/>
  <c r="F505" i="89"/>
  <c r="K505" i="89"/>
  <c r="R505" i="89"/>
  <c r="L505" i="89"/>
  <c r="J505" i="89"/>
  <c r="H505" i="89"/>
  <c r="N505" i="89"/>
  <c r="X505" i="89"/>
  <c r="U505" i="89"/>
  <c r="O505" i="89"/>
  <c r="W505" i="89"/>
  <c r="E505" i="89"/>
  <c r="S505" i="89"/>
  <c r="V505" i="89"/>
  <c r="M505" i="89"/>
  <c r="G505" i="89"/>
  <c r="AB505" i="89"/>
  <c r="I505" i="89"/>
  <c r="T505" i="89"/>
  <c r="Z505" i="89"/>
  <c r="Q505" i="89"/>
  <c r="N527" i="89"/>
  <c r="P527" i="89"/>
  <c r="Q527" i="89"/>
  <c r="AA527" i="89"/>
  <c r="I527" i="89"/>
  <c r="J527" i="89"/>
  <c r="T527" i="89"/>
  <c r="M527" i="89"/>
  <c r="U527" i="89"/>
  <c r="X527" i="89"/>
  <c r="V527" i="89"/>
  <c r="E527" i="89"/>
  <c r="W527" i="89"/>
  <c r="Y527" i="89"/>
  <c r="L527" i="89"/>
  <c r="K527" i="89"/>
  <c r="F527" i="89"/>
  <c r="Z527" i="89"/>
  <c r="G527" i="89"/>
  <c r="AB527" i="89"/>
  <c r="S527" i="89"/>
  <c r="H527" i="89"/>
  <c r="O527" i="89"/>
  <c r="R527" i="89"/>
  <c r="K403" i="89"/>
  <c r="T403" i="89"/>
  <c r="AB403" i="89"/>
  <c r="U403" i="89"/>
  <c r="I403" i="89"/>
  <c r="N403" i="89"/>
  <c r="E403" i="89"/>
  <c r="V403" i="89"/>
  <c r="Z403" i="89"/>
  <c r="O403" i="89"/>
  <c r="J403" i="89"/>
  <c r="H403" i="89"/>
  <c r="AA403" i="89"/>
  <c r="W403" i="89"/>
  <c r="P403" i="89"/>
  <c r="R403" i="89"/>
  <c r="L403" i="89"/>
  <c r="X403" i="89"/>
  <c r="S403" i="89"/>
  <c r="Y403" i="89"/>
  <c r="Q403" i="89"/>
  <c r="G403" i="89"/>
  <c r="F403" i="89"/>
  <c r="M403" i="89"/>
  <c r="AA501" i="89"/>
  <c r="X501" i="89"/>
  <c r="U501" i="89"/>
  <c r="J501" i="89"/>
  <c r="W501" i="89"/>
  <c r="M501" i="89"/>
  <c r="E501" i="89"/>
  <c r="S501" i="89"/>
  <c r="Y501" i="89"/>
  <c r="H501" i="89"/>
  <c r="AB501" i="89"/>
  <c r="G501" i="89"/>
  <c r="Q501" i="89"/>
  <c r="K501" i="89"/>
  <c r="L501" i="89"/>
  <c r="Z501" i="89"/>
  <c r="T501" i="89"/>
  <c r="N501" i="89"/>
  <c r="I501" i="89"/>
  <c r="F501" i="89"/>
  <c r="V501" i="89"/>
  <c r="R501" i="89"/>
  <c r="O501" i="89"/>
  <c r="P501" i="89"/>
  <c r="I516" i="89"/>
  <c r="O516" i="89"/>
  <c r="Z516" i="89"/>
  <c r="L516" i="89"/>
  <c r="V516" i="89"/>
  <c r="K516" i="89"/>
  <c r="E516" i="89"/>
  <c r="P516" i="89"/>
  <c r="J516" i="89"/>
  <c r="S516" i="89"/>
  <c r="W516" i="89"/>
  <c r="Y516" i="89"/>
  <c r="X516" i="89"/>
  <c r="T516" i="89"/>
  <c r="R516" i="89"/>
  <c r="G516" i="89"/>
  <c r="F516" i="89"/>
  <c r="M516" i="89"/>
  <c r="AB516" i="89"/>
  <c r="AA516" i="89"/>
  <c r="U516" i="89"/>
  <c r="H516" i="89"/>
  <c r="N516" i="89"/>
  <c r="Q516" i="89"/>
  <c r="R375" i="83"/>
  <c r="Q591" i="83"/>
  <c r="Q590" i="83"/>
  <c r="Q586" i="83"/>
  <c r="Q589" i="83"/>
  <c r="Q592" i="83"/>
  <c r="Q588" i="83"/>
  <c r="Q587" i="83"/>
  <c r="Q585" i="83"/>
  <c r="Q584" i="83"/>
  <c r="Q583" i="83"/>
  <c r="Q582" i="83"/>
  <c r="Q581" i="83"/>
  <c r="Q580" i="83"/>
  <c r="Q579" i="83"/>
  <c r="Q578" i="83"/>
  <c r="Q577" i="83"/>
  <c r="Q576" i="83"/>
  <c r="Q575" i="83"/>
  <c r="Q572" i="83"/>
  <c r="Q567" i="83"/>
  <c r="Q564" i="83"/>
  <c r="Q563" i="83"/>
  <c r="Q571" i="83"/>
  <c r="Q565" i="83"/>
  <c r="Q569" i="83"/>
  <c r="Q573" i="83"/>
  <c r="Q568" i="83"/>
  <c r="Q574" i="83"/>
  <c r="Q570" i="83"/>
  <c r="J514" i="89"/>
  <c r="W514" i="89"/>
  <c r="P514" i="89"/>
  <c r="R514" i="89"/>
  <c r="H514" i="89"/>
  <c r="Q514" i="89"/>
  <c r="E514" i="89"/>
  <c r="Z514" i="89"/>
  <c r="X514" i="89"/>
  <c r="M514" i="89"/>
  <c r="K514" i="89"/>
  <c r="I514" i="89"/>
  <c r="U514" i="89"/>
  <c r="S514" i="89"/>
  <c r="Y514" i="89"/>
  <c r="F514" i="89"/>
  <c r="AA514" i="89"/>
  <c r="L514" i="89"/>
  <c r="N514" i="89"/>
  <c r="T514" i="89"/>
  <c r="AB514" i="89"/>
  <c r="V514" i="89"/>
  <c r="G514" i="89"/>
  <c r="O514" i="89"/>
  <c r="W518" i="89"/>
  <c r="AB518" i="89"/>
  <c r="P518" i="89"/>
  <c r="H518" i="89"/>
  <c r="N518" i="89"/>
  <c r="I518" i="89"/>
  <c r="F518" i="89"/>
  <c r="Z518" i="89"/>
  <c r="S518" i="89"/>
  <c r="O518" i="89"/>
  <c r="E518" i="89"/>
  <c r="J518" i="89"/>
  <c r="Y518" i="89"/>
  <c r="Q518" i="89"/>
  <c r="K518" i="89"/>
  <c r="L518" i="89"/>
  <c r="AA518" i="89"/>
  <c r="T518" i="89"/>
  <c r="V518" i="89"/>
  <c r="G518" i="89"/>
  <c r="U518" i="89"/>
  <c r="M518" i="89"/>
  <c r="R518" i="89"/>
  <c r="X518" i="89"/>
  <c r="E912" i="89"/>
  <c r="F912" i="89"/>
  <c r="P529" i="89"/>
  <c r="W529" i="89"/>
  <c r="H529" i="89"/>
  <c r="Y529" i="89"/>
  <c r="V529" i="89"/>
  <c r="AA529" i="89"/>
  <c r="Z529" i="89"/>
  <c r="L529" i="89"/>
  <c r="X529" i="89"/>
  <c r="F529" i="89"/>
  <c r="K529" i="89"/>
  <c r="I529" i="89"/>
  <c r="O529" i="89"/>
  <c r="E529" i="89"/>
  <c r="R529" i="89"/>
  <c r="AB529" i="89"/>
  <c r="M529" i="89"/>
  <c r="T529" i="89"/>
  <c r="Q529" i="89"/>
  <c r="S529" i="89"/>
  <c r="J529" i="89"/>
  <c r="G529" i="89"/>
  <c r="N529" i="89"/>
  <c r="U529" i="89"/>
  <c r="Q375" i="87"/>
  <c r="P592" i="87"/>
  <c r="P591" i="87"/>
  <c r="P590" i="87"/>
  <c r="P589" i="87"/>
  <c r="P588" i="87"/>
  <c r="P587" i="87"/>
  <c r="P586" i="87"/>
  <c r="P585" i="87"/>
  <c r="P584" i="87"/>
  <c r="P583" i="87"/>
  <c r="P582" i="87"/>
  <c r="P581" i="87"/>
  <c r="P580" i="87"/>
  <c r="P579" i="87"/>
  <c r="P578" i="87"/>
  <c r="P577" i="87"/>
  <c r="P576" i="87"/>
  <c r="P575" i="87"/>
  <c r="P574" i="87"/>
  <c r="P573" i="87"/>
  <c r="P572" i="87"/>
  <c r="P571" i="87"/>
  <c r="P569" i="87"/>
  <c r="P568" i="87"/>
  <c r="P567" i="87"/>
  <c r="P565" i="87"/>
  <c r="P564" i="87"/>
  <c r="P563" i="87"/>
  <c r="P570" i="87"/>
  <c r="E502" i="89"/>
  <c r="F502" i="89"/>
  <c r="AA502" i="89"/>
  <c r="X502" i="89"/>
  <c r="O502" i="89"/>
  <c r="I502" i="89"/>
  <c r="V502" i="89"/>
  <c r="S502" i="89"/>
  <c r="M502" i="89"/>
  <c r="J502" i="89"/>
  <c r="W502" i="89"/>
  <c r="T502" i="89"/>
  <c r="Q502" i="89"/>
  <c r="K502" i="89"/>
  <c r="Z502" i="89"/>
  <c r="U502" i="89"/>
  <c r="H502" i="89"/>
  <c r="G502" i="89"/>
  <c r="Y502" i="89"/>
  <c r="R502" i="89"/>
  <c r="L502" i="89"/>
  <c r="P502" i="89"/>
  <c r="AB502" i="89"/>
  <c r="N502" i="89"/>
  <c r="P509" i="89"/>
  <c r="Z509" i="89"/>
  <c r="Q509" i="89"/>
  <c r="AA509" i="89"/>
  <c r="H509" i="89"/>
  <c r="I509" i="89"/>
  <c r="E509" i="89"/>
  <c r="G509" i="89"/>
  <c r="L509" i="89"/>
  <c r="J509" i="89"/>
  <c r="R509" i="89"/>
  <c r="N509" i="89"/>
  <c r="T509" i="89"/>
  <c r="AB509" i="89"/>
  <c r="O509" i="89"/>
  <c r="K509" i="89"/>
  <c r="S509" i="89"/>
  <c r="Y509" i="89"/>
  <c r="V509" i="89"/>
  <c r="W509" i="89"/>
  <c r="U509" i="89"/>
  <c r="F509" i="89"/>
  <c r="X509" i="89"/>
  <c r="M509" i="89"/>
  <c r="S508" i="89"/>
  <c r="I508" i="89"/>
  <c r="R508" i="89"/>
  <c r="T508" i="89"/>
  <c r="L508" i="89"/>
  <c r="O508" i="89"/>
  <c r="X508" i="89"/>
  <c r="U508" i="89"/>
  <c r="P508" i="89"/>
  <c r="E508" i="89"/>
  <c r="W508" i="89"/>
  <c r="V508" i="89"/>
  <c r="Z508" i="89"/>
  <c r="F508" i="89"/>
  <c r="J508" i="89"/>
  <c r="Q508" i="89"/>
  <c r="Y508" i="89"/>
  <c r="AB508" i="89"/>
  <c r="H508" i="89"/>
  <c r="AA508" i="89"/>
  <c r="N508" i="89"/>
  <c r="G508" i="89"/>
  <c r="M508" i="89"/>
  <c r="K508" i="89"/>
  <c r="F524" i="89"/>
  <c r="V524" i="89"/>
  <c r="H524" i="89"/>
  <c r="O524" i="89"/>
  <c r="S524" i="89"/>
  <c r="R524" i="89"/>
  <c r="G524" i="89"/>
  <c r="M524" i="89"/>
  <c r="U524" i="89"/>
  <c r="T524" i="89"/>
  <c r="N524" i="89"/>
  <c r="Y524" i="89"/>
  <c r="K524" i="89"/>
  <c r="W524" i="89"/>
  <c r="L524" i="89"/>
  <c r="P524" i="89"/>
  <c r="X524" i="89"/>
  <c r="AB524" i="89"/>
  <c r="Q524" i="89"/>
  <c r="E524" i="89"/>
  <c r="AA524" i="89"/>
  <c r="Z524" i="89"/>
  <c r="J524" i="89"/>
  <c r="I524" i="89"/>
  <c r="F813" i="73" a="1"/>
  <c r="M506" i="89"/>
  <c r="H506" i="89"/>
  <c r="X506" i="89"/>
  <c r="I506" i="89"/>
  <c r="U506" i="89"/>
  <c r="AB506" i="89"/>
  <c r="Q506" i="89"/>
  <c r="F506" i="89"/>
  <c r="K506" i="89"/>
  <c r="Y506" i="89"/>
  <c r="N506" i="89"/>
  <c r="L506" i="89"/>
  <c r="J506" i="89"/>
  <c r="V506" i="89"/>
  <c r="P506" i="89"/>
  <c r="R506" i="89"/>
  <c r="G506" i="89"/>
  <c r="S506" i="89"/>
  <c r="Z506" i="89"/>
  <c r="O506" i="89"/>
  <c r="T506" i="89"/>
  <c r="E506" i="89"/>
  <c r="W506" i="89"/>
  <c r="AA506" i="89"/>
  <c r="F513" i="89"/>
  <c r="W513" i="89"/>
  <c r="J513" i="89"/>
  <c r="S513" i="89"/>
  <c r="E513" i="89"/>
  <c r="H513" i="89"/>
  <c r="I513" i="89"/>
  <c r="K513" i="89"/>
  <c r="AA513" i="89"/>
  <c r="N513" i="89"/>
  <c r="M513" i="89"/>
  <c r="O513" i="89"/>
  <c r="G513" i="89"/>
  <c r="X513" i="89"/>
  <c r="T513" i="89"/>
  <c r="R513" i="89"/>
  <c r="Q513" i="89"/>
  <c r="Z513" i="89"/>
  <c r="AB513" i="89"/>
  <c r="L513" i="89"/>
  <c r="U513" i="89"/>
  <c r="P513" i="89"/>
  <c r="Y513" i="89"/>
  <c r="V513" i="89"/>
  <c r="O568" i="73"/>
  <c r="O571" i="73"/>
  <c r="O563" i="73"/>
  <c r="O591" i="73"/>
  <c r="O589" i="73"/>
  <c r="O587" i="73"/>
  <c r="O585" i="73"/>
  <c r="O583" i="73"/>
  <c r="O581" i="73"/>
  <c r="O579" i="73"/>
  <c r="O577" i="73"/>
  <c r="O575" i="73"/>
  <c r="O573" i="73"/>
  <c r="O564" i="73"/>
  <c r="O565" i="73"/>
  <c r="O572" i="73"/>
  <c r="O569" i="73"/>
  <c r="O567" i="73"/>
  <c r="O592" i="73"/>
  <c r="O590" i="73"/>
  <c r="O588" i="73"/>
  <c r="O586" i="73"/>
  <c r="O584" i="73"/>
  <c r="O582" i="73"/>
  <c r="O580" i="73"/>
  <c r="O578" i="73"/>
  <c r="O576" i="73"/>
  <c r="O574" i="73"/>
  <c r="O570" i="73"/>
  <c r="P591" i="86"/>
  <c r="P589" i="86"/>
  <c r="P587" i="86"/>
  <c r="P585" i="86"/>
  <c r="P583" i="86"/>
  <c r="P581" i="86"/>
  <c r="P579" i="86"/>
  <c r="P577" i="86"/>
  <c r="P575" i="86"/>
  <c r="P573" i="86"/>
  <c r="P571" i="86"/>
  <c r="P569" i="86"/>
  <c r="P567" i="86"/>
  <c r="P563" i="86"/>
  <c r="P592" i="86"/>
  <c r="P590" i="86"/>
  <c r="P588" i="86"/>
  <c r="P586" i="86"/>
  <c r="P584" i="86"/>
  <c r="P582" i="86"/>
  <c r="P580" i="86"/>
  <c r="P578" i="86"/>
  <c r="P576" i="86"/>
  <c r="P574" i="86"/>
  <c r="P572" i="86"/>
  <c r="P570" i="86"/>
  <c r="P568" i="86"/>
  <c r="P565" i="86"/>
  <c r="P564" i="86"/>
  <c r="Q629" i="85"/>
  <c r="P814" i="85"/>
  <c r="Q375" i="85"/>
  <c r="P592" i="85"/>
  <c r="P591" i="85"/>
  <c r="P590" i="85"/>
  <c r="P589" i="85"/>
  <c r="P588" i="85"/>
  <c r="P587" i="85"/>
  <c r="P586" i="85"/>
  <c r="P585" i="85"/>
  <c r="P584" i="85"/>
  <c r="P583" i="85"/>
  <c r="P582" i="85"/>
  <c r="P581" i="85"/>
  <c r="P580" i="85"/>
  <c r="P579" i="85"/>
  <c r="P578" i="85"/>
  <c r="P577" i="85"/>
  <c r="P576" i="85"/>
  <c r="P575" i="85"/>
  <c r="P574" i="85"/>
  <c r="P573" i="85"/>
  <c r="P572" i="85"/>
  <c r="P571" i="85"/>
  <c r="P569" i="85"/>
  <c r="P568" i="85"/>
  <c r="P567" i="85"/>
  <c r="P565" i="85"/>
  <c r="P564" i="85"/>
  <c r="P563" i="85"/>
  <c r="P570" i="85"/>
  <c r="Q375" i="84"/>
  <c r="P592" i="84"/>
  <c r="P591" i="84"/>
  <c r="P590" i="84"/>
  <c r="P589" i="84"/>
  <c r="P588" i="84"/>
  <c r="P587" i="84"/>
  <c r="P586" i="84"/>
  <c r="P585" i="84"/>
  <c r="P584" i="84"/>
  <c r="P583" i="84"/>
  <c r="P582" i="84"/>
  <c r="P581" i="84"/>
  <c r="P580" i="84"/>
  <c r="P579" i="84"/>
  <c r="P578" i="84"/>
  <c r="P577" i="84"/>
  <c r="P576" i="84"/>
  <c r="P575" i="84"/>
  <c r="P574" i="84"/>
  <c r="P573" i="84"/>
  <c r="P572" i="84"/>
  <c r="P571" i="84"/>
  <c r="P569" i="84"/>
  <c r="P568" i="84"/>
  <c r="P567" i="84"/>
  <c r="P565" i="84"/>
  <c r="P564" i="84"/>
  <c r="P563" i="84"/>
  <c r="P570" i="84"/>
  <c r="Q629" i="84"/>
  <c r="P814" i="84"/>
  <c r="Q375" i="81"/>
  <c r="P575" i="81"/>
  <c r="P565" i="81"/>
  <c r="P590" i="81"/>
  <c r="P586" i="81"/>
  <c r="P582" i="81"/>
  <c r="P578" i="81"/>
  <c r="P569" i="81"/>
  <c r="P573" i="81"/>
  <c r="P591" i="81"/>
  <c r="P583" i="81"/>
  <c r="P563" i="81"/>
  <c r="P589" i="81"/>
  <c r="P585" i="81"/>
  <c r="P581" i="81"/>
  <c r="P577" i="81"/>
  <c r="P567" i="81"/>
  <c r="P571" i="81"/>
  <c r="P592" i="81"/>
  <c r="P588" i="81"/>
  <c r="P584" i="81"/>
  <c r="P580" i="81"/>
  <c r="P576" i="81"/>
  <c r="P574" i="81"/>
  <c r="P564" i="81"/>
  <c r="P579" i="81"/>
  <c r="P572" i="81"/>
  <c r="P568" i="81"/>
  <c r="P587" i="81"/>
  <c r="P570" i="81"/>
  <c r="Q629" i="81"/>
  <c r="P814" i="81"/>
  <c r="S544" i="73"/>
  <c r="T544" i="73" s="1"/>
  <c r="U544" i="73" s="1"/>
  <c r="V544" i="73" s="1"/>
  <c r="W544" i="73" s="1"/>
  <c r="X544" i="73" s="1"/>
  <c r="Y544" i="73" s="1"/>
  <c r="Z544" i="73" s="1"/>
  <c r="AA544" i="73" s="1"/>
  <c r="AB544" i="73" s="1"/>
  <c r="P541" i="83"/>
  <c r="Q541" i="83" s="1"/>
  <c r="R541" i="83" s="1"/>
  <c r="S541" i="83" s="1"/>
  <c r="T541" i="83" s="1"/>
  <c r="U541" i="83" s="1"/>
  <c r="V541" i="83" s="1"/>
  <c r="W541" i="83" s="1"/>
  <c r="X541" i="83" s="1"/>
  <c r="Y541" i="83" s="1"/>
  <c r="Z541" i="83" s="1"/>
  <c r="AA541" i="83" s="1"/>
  <c r="AB541" i="83" s="1"/>
  <c r="Y538" i="84"/>
  <c r="Z538" i="84" s="1"/>
  <c r="AA538" i="84" s="1"/>
  <c r="AB538" i="84" s="1"/>
  <c r="Q547" i="73"/>
  <c r="R547" i="73" s="1"/>
  <c r="S547" i="73" s="1"/>
  <c r="T547" i="73" s="1"/>
  <c r="U547" i="73" s="1"/>
  <c r="V547" i="73" s="1"/>
  <c r="W547" i="73" s="1"/>
  <c r="X547" i="73" s="1"/>
  <c r="Y547" i="73" s="1"/>
  <c r="Z547" i="73" s="1"/>
  <c r="AA547" i="73" s="1"/>
  <c r="AB547" i="73" s="1"/>
  <c r="P561" i="86"/>
  <c r="Q561" i="86" s="1"/>
  <c r="R561" i="86" s="1"/>
  <c r="S561" i="86" s="1"/>
  <c r="T561" i="86" s="1"/>
  <c r="U561" i="86" s="1"/>
  <c r="V561" i="86" s="1"/>
  <c r="W561" i="86" s="1"/>
  <c r="K477" i="84"/>
  <c r="S534" i="86"/>
  <c r="T534" i="86" s="1"/>
  <c r="U534" i="86" s="1"/>
  <c r="V534" i="86" s="1"/>
  <c r="W534" i="86" s="1"/>
  <c r="X534" i="86" s="1"/>
  <c r="Y534" i="86" s="1"/>
  <c r="Z534" i="86" s="1"/>
  <c r="AA534" i="86" s="1"/>
  <c r="AB534" i="86" s="1"/>
  <c r="Q477" i="89"/>
  <c r="Q601" i="89" s="1"/>
  <c r="Q746" i="89" s="1"/>
  <c r="Q541" i="73"/>
  <c r="R541" i="73" s="1"/>
  <c r="S541" i="73" s="1"/>
  <c r="T541" i="73" s="1"/>
  <c r="U541" i="73" s="1"/>
  <c r="V541" i="73" s="1"/>
  <c r="W541" i="73" s="1"/>
  <c r="X541" i="73" s="1"/>
  <c r="Y541" i="73" s="1"/>
  <c r="Z541" i="73" s="1"/>
  <c r="AA541" i="73" s="1"/>
  <c r="AB541" i="73" s="1"/>
  <c r="Q545" i="73"/>
  <c r="R545" i="73" s="1"/>
  <c r="S545" i="73" s="1"/>
  <c r="T545" i="73" s="1"/>
  <c r="U545" i="73" s="1"/>
  <c r="V545" i="73" s="1"/>
  <c r="W545" i="73" s="1"/>
  <c r="X545" i="73" s="1"/>
  <c r="Y545" i="73" s="1"/>
  <c r="Z545" i="73" s="1"/>
  <c r="AA545" i="73" s="1"/>
  <c r="AB545" i="73" s="1"/>
  <c r="G813" i="83"/>
  <c r="B140" i="73"/>
  <c r="B354" i="73"/>
  <c r="B387" i="73" s="1"/>
  <c r="B418" i="73" s="1"/>
  <c r="B449" i="73" s="1"/>
  <c r="I677" i="85"/>
  <c r="Q455" i="89"/>
  <c r="R486" i="89" s="1"/>
  <c r="R455" i="89" s="1"/>
  <c r="P375" i="73"/>
  <c r="E594" i="84"/>
  <c r="E739" i="84" s="1"/>
  <c r="I699" i="85"/>
  <c r="Q454" i="89"/>
  <c r="Q687" i="89" s="1"/>
  <c r="J699" i="84"/>
  <c r="O699" i="89"/>
  <c r="R610" i="89"/>
  <c r="R755" i="89" s="1"/>
  <c r="Q688" i="89"/>
  <c r="Q721" i="89"/>
  <c r="I683" i="81"/>
  <c r="P692" i="89"/>
  <c r="J722" i="84"/>
  <c r="S449" i="89"/>
  <c r="P724" i="89"/>
  <c r="P691" i="89"/>
  <c r="Q458" i="89"/>
  <c r="Q674" i="89"/>
  <c r="Q464" i="89"/>
  <c r="I723" i="85"/>
  <c r="P465" i="89"/>
  <c r="Q496" i="89" s="1"/>
  <c r="Q620" i="89" s="1"/>
  <c r="Q765" i="89" s="1"/>
  <c r="J695" i="84"/>
  <c r="O698" i="89"/>
  <c r="O731" i="89"/>
  <c r="I692" i="87"/>
  <c r="N684" i="89"/>
  <c r="P461" i="89"/>
  <c r="Q492" i="89" s="1"/>
  <c r="Q616" i="89" s="1"/>
  <c r="Q761" i="89" s="1"/>
  <c r="Q733" i="89"/>
  <c r="Q700" i="89"/>
  <c r="R622" i="89"/>
  <c r="R767" i="89" s="1"/>
  <c r="R467" i="89"/>
  <c r="Q487" i="89"/>
  <c r="Q611" i="89" s="1"/>
  <c r="Q756" i="89" s="1"/>
  <c r="P726" i="89"/>
  <c r="R474" i="89"/>
  <c r="AB947" i="89"/>
  <c r="AB926" i="89"/>
  <c r="AB935" i="89"/>
  <c r="AC927" i="89"/>
  <c r="AB961" i="89"/>
  <c r="AB962" i="89"/>
  <c r="AB948" i="89"/>
  <c r="AB941" i="89"/>
  <c r="Q497" i="89"/>
  <c r="Q621" i="89" s="1"/>
  <c r="Q766" i="89" s="1"/>
  <c r="AA963" i="89"/>
  <c r="L942" i="89"/>
  <c r="M938" i="89" s="1"/>
  <c r="M939" i="89" s="1"/>
  <c r="M952" i="89" s="1"/>
  <c r="L939" i="89"/>
  <c r="L952" i="89" s="1"/>
  <c r="L954" i="89" s="1"/>
  <c r="O457" i="89"/>
  <c r="P488" i="89" s="1"/>
  <c r="P612" i="89" s="1"/>
  <c r="P757" i="89" s="1"/>
  <c r="Q452" i="89"/>
  <c r="R483" i="89" s="1"/>
  <c r="R607" i="89" s="1"/>
  <c r="R752" i="89" s="1"/>
  <c r="P681" i="89"/>
  <c r="P714" i="89"/>
  <c r="Q603" i="89"/>
  <c r="Q748" i="89" s="1"/>
  <c r="Q448" i="89"/>
  <c r="S493" i="89"/>
  <c r="P679" i="89"/>
  <c r="P718" i="89"/>
  <c r="P685" i="89"/>
  <c r="R680" i="89"/>
  <c r="Q468" i="89"/>
  <c r="R499" i="89" s="1"/>
  <c r="P701" i="89"/>
  <c r="P734" i="89"/>
  <c r="S441" i="89"/>
  <c r="T472" i="89" s="1"/>
  <c r="T596" i="89" s="1"/>
  <c r="T741" i="89" s="1"/>
  <c r="T494" i="89"/>
  <c r="T618" i="89" s="1"/>
  <c r="T763" i="89" s="1"/>
  <c r="Q445" i="89"/>
  <c r="R476" i="89" s="1"/>
  <c r="R600" i="89" s="1"/>
  <c r="R745" i="89" s="1"/>
  <c r="P606" i="89"/>
  <c r="P751" i="89" s="1"/>
  <c r="J712" i="86"/>
  <c r="J716" i="86"/>
  <c r="J466" i="81"/>
  <c r="J732" i="81" s="1"/>
  <c r="R707" i="89"/>
  <c r="O684" i="89"/>
  <c r="Q484" i="89"/>
  <c r="Q608" i="89" s="1"/>
  <c r="Q753" i="89" s="1"/>
  <c r="Q460" i="89"/>
  <c r="Q446" i="89"/>
  <c r="P678" i="89"/>
  <c r="P711" i="89"/>
  <c r="Y470" i="89"/>
  <c r="Y439" i="89" s="1"/>
  <c r="AA945" i="89"/>
  <c r="AA946" i="89"/>
  <c r="AA949" i="89" s="1"/>
  <c r="AB944" i="89" s="1"/>
  <c r="W594" i="89"/>
  <c r="W672" i="89" s="1"/>
  <c r="R475" i="89"/>
  <c r="R599" i="89" s="1"/>
  <c r="R744" i="89" s="1"/>
  <c r="S471" i="89"/>
  <c r="V739" i="89"/>
  <c r="R595" i="89"/>
  <c r="R490" i="89"/>
  <c r="R614" i="89" s="1"/>
  <c r="R759" i="89" s="1"/>
  <c r="Q706" i="89"/>
  <c r="Q683" i="89"/>
  <c r="Q716" i="89"/>
  <c r="R450" i="89"/>
  <c r="Q740" i="89"/>
  <c r="P451" i="89"/>
  <c r="T478" i="89"/>
  <c r="T602" i="89" s="1"/>
  <c r="T747" i="89" s="1"/>
  <c r="B155" i="89"/>
  <c r="B369" i="89"/>
  <c r="B402" i="89" s="1"/>
  <c r="B433" i="89" s="1"/>
  <c r="B464" i="89" s="1"/>
  <c r="N936" i="89"/>
  <c r="O932" i="89" s="1"/>
  <c r="V705" i="89"/>
  <c r="P689" i="89"/>
  <c r="P722" i="89"/>
  <c r="J700" i="85"/>
  <c r="I676" i="87"/>
  <c r="I694" i="85"/>
  <c r="I699" i="82"/>
  <c r="I688" i="82"/>
  <c r="H721" i="82"/>
  <c r="H688" i="82"/>
  <c r="I685" i="86"/>
  <c r="I687" i="87"/>
  <c r="K491" i="84"/>
  <c r="J709" i="82"/>
  <c r="J488" i="82"/>
  <c r="J455" i="81"/>
  <c r="K486" i="81" s="1"/>
  <c r="K610" i="81" s="1"/>
  <c r="I711" i="84"/>
  <c r="J723" i="83"/>
  <c r="J456" i="86"/>
  <c r="K487" i="86" s="1"/>
  <c r="K611" i="86" s="1"/>
  <c r="I453" i="82"/>
  <c r="I696" i="83"/>
  <c r="I679" i="86"/>
  <c r="H691" i="73"/>
  <c r="H472" i="83"/>
  <c r="H596" i="83" s="1"/>
  <c r="H741" i="83" s="1"/>
  <c r="I463" i="86"/>
  <c r="J494" i="86" s="1"/>
  <c r="J618" i="86" s="1"/>
  <c r="J763" i="86" s="1"/>
  <c r="J491" i="82"/>
  <c r="J615" i="82" s="1"/>
  <c r="J760" i="82" s="1"/>
  <c r="J730" i="82"/>
  <c r="I722" i="86"/>
  <c r="I721" i="73"/>
  <c r="J443" i="73"/>
  <c r="K474" i="73" s="1"/>
  <c r="K598" i="73" s="1"/>
  <c r="I446" i="82"/>
  <c r="I468" i="82"/>
  <c r="I449" i="86"/>
  <c r="J480" i="86" s="1"/>
  <c r="J604" i="86" s="1"/>
  <c r="J749" i="86" s="1"/>
  <c r="I679" i="87"/>
  <c r="I468" i="81"/>
  <c r="H734" i="81"/>
  <c r="H701" i="81"/>
  <c r="H717" i="82"/>
  <c r="K445" i="86"/>
  <c r="L476" i="86" s="1"/>
  <c r="L600" i="86" s="1"/>
  <c r="I732" i="73"/>
  <c r="J690" i="84"/>
  <c r="J608" i="85"/>
  <c r="J753" i="85" s="1"/>
  <c r="J453" i="85"/>
  <c r="J454" i="82"/>
  <c r="K459" i="85"/>
  <c r="L490" i="85" s="1"/>
  <c r="I720" i="82"/>
  <c r="I687" i="82"/>
  <c r="H734" i="82"/>
  <c r="H701" i="82"/>
  <c r="G594" i="83"/>
  <c r="G739" i="83" s="1"/>
  <c r="G595" i="73"/>
  <c r="G740" i="73" s="1"/>
  <c r="H715" i="86"/>
  <c r="H682" i="86"/>
  <c r="I604" i="86"/>
  <c r="I749" i="86" s="1"/>
  <c r="H729" i="86"/>
  <c r="H696" i="86"/>
  <c r="K494" i="83"/>
  <c r="J690" i="81"/>
  <c r="I467" i="82"/>
  <c r="J454" i="81"/>
  <c r="K485" i="81" s="1"/>
  <c r="K609" i="81" s="1"/>
  <c r="I445" i="82"/>
  <c r="J476" i="82" s="1"/>
  <c r="J600" i="82" s="1"/>
  <c r="J745" i="82" s="1"/>
  <c r="H710" i="82"/>
  <c r="H677" i="82"/>
  <c r="H733" i="82"/>
  <c r="H700" i="82"/>
  <c r="I599" i="82"/>
  <c r="I744" i="82" s="1"/>
  <c r="I444" i="82"/>
  <c r="K463" i="81"/>
  <c r="L494" i="81" s="1"/>
  <c r="J687" i="87"/>
  <c r="I683" i="87"/>
  <c r="I709" i="73"/>
  <c r="J443" i="84"/>
  <c r="J449" i="84"/>
  <c r="K480" i="84" s="1"/>
  <c r="K604" i="84" s="1"/>
  <c r="K490" i="73"/>
  <c r="K459" i="73" s="1"/>
  <c r="L490" i="73" s="1"/>
  <c r="I676" i="84"/>
  <c r="I709" i="84"/>
  <c r="I681" i="84"/>
  <c r="J603" i="86"/>
  <c r="J696" i="81"/>
  <c r="K852" i="79"/>
  <c r="M98" i="88" s="1"/>
  <c r="E935" i="79"/>
  <c r="I623" i="85"/>
  <c r="I768" i="85" s="1"/>
  <c r="I468" i="85"/>
  <c r="I451" i="86"/>
  <c r="J482" i="82"/>
  <c r="I453" i="81"/>
  <c r="H717" i="86"/>
  <c r="H684" i="86"/>
  <c r="I451" i="81"/>
  <c r="H679" i="82"/>
  <c r="H712" i="82"/>
  <c r="H719" i="81"/>
  <c r="H686" i="81"/>
  <c r="H684" i="81"/>
  <c r="H717" i="81"/>
  <c r="K711" i="81"/>
  <c r="J443" i="87"/>
  <c r="K474" i="87" s="1"/>
  <c r="I452" i="84"/>
  <c r="H734" i="85"/>
  <c r="H701" i="85"/>
  <c r="J681" i="81"/>
  <c r="H685" i="84"/>
  <c r="H718" i="84"/>
  <c r="J491" i="81"/>
  <c r="I447" i="82"/>
  <c r="I607" i="84"/>
  <c r="I752" i="84" s="1"/>
  <c r="E936" i="73"/>
  <c r="J468" i="86"/>
  <c r="K499" i="86" s="1"/>
  <c r="K623" i="86" s="1"/>
  <c r="I717" i="83"/>
  <c r="H713" i="82"/>
  <c r="H680" i="82"/>
  <c r="H678" i="82"/>
  <c r="H711" i="82"/>
  <c r="I699" i="86"/>
  <c r="I713" i="73"/>
  <c r="J711" i="86"/>
  <c r="I680" i="81"/>
  <c r="I713" i="87"/>
  <c r="I725" i="81"/>
  <c r="I692" i="81"/>
  <c r="J679" i="83"/>
  <c r="J455" i="82"/>
  <c r="J496" i="86"/>
  <c r="G674" i="83"/>
  <c r="J459" i="87"/>
  <c r="K490" i="87" s="1"/>
  <c r="J459" i="81"/>
  <c r="J678" i="86"/>
  <c r="K600" i="86"/>
  <c r="K745" i="86" s="1"/>
  <c r="J462" i="85"/>
  <c r="K493" i="85" s="1"/>
  <c r="K617" i="85" s="1"/>
  <c r="K481" i="85"/>
  <c r="K450" i="85" s="1"/>
  <c r="L481" i="85" s="1"/>
  <c r="G707" i="81"/>
  <c r="J727" i="86"/>
  <c r="I688" i="85"/>
  <c r="J691" i="82"/>
  <c r="I683" i="82"/>
  <c r="I717" i="84"/>
  <c r="I715" i="85"/>
  <c r="I734" i="86"/>
  <c r="J683" i="85"/>
  <c r="J716" i="85"/>
  <c r="I721" i="86"/>
  <c r="J692" i="85"/>
  <c r="G705" i="81"/>
  <c r="J711" i="85"/>
  <c r="J718" i="81"/>
  <c r="I727" i="73"/>
  <c r="J710" i="81"/>
  <c r="J709" i="83"/>
  <c r="K446" i="83"/>
  <c r="J446" i="87"/>
  <c r="I687" i="73"/>
  <c r="I733" i="86"/>
  <c r="J454" i="73"/>
  <c r="K485" i="73" s="1"/>
  <c r="I730" i="83"/>
  <c r="I717" i="87"/>
  <c r="I715" i="84"/>
  <c r="H731" i="73"/>
  <c r="I716" i="83"/>
  <c r="I689" i="73"/>
  <c r="I722" i="73"/>
  <c r="J460" i="85"/>
  <c r="K491" i="85" s="1"/>
  <c r="I732" i="83"/>
  <c r="K600" i="85"/>
  <c r="K762" i="81"/>
  <c r="J761" i="86"/>
  <c r="I764" i="81"/>
  <c r="K758" i="86"/>
  <c r="J746" i="84"/>
  <c r="J750" i="81"/>
  <c r="J757" i="85"/>
  <c r="I755" i="86"/>
  <c r="L747" i="86"/>
  <c r="I749" i="87"/>
  <c r="K765" i="85"/>
  <c r="I744" i="87"/>
  <c r="I767" i="73"/>
  <c r="I744" i="73"/>
  <c r="J761" i="87"/>
  <c r="J756" i="86"/>
  <c r="J762" i="85"/>
  <c r="J764" i="85"/>
  <c r="J752" i="85"/>
  <c r="K761" i="81"/>
  <c r="K757" i="86"/>
  <c r="I748" i="85"/>
  <c r="J767" i="87"/>
  <c r="J754" i="86"/>
  <c r="J763" i="82"/>
  <c r="J752" i="86"/>
  <c r="J744" i="85"/>
  <c r="J761" i="84"/>
  <c r="J764" i="82"/>
  <c r="I768" i="73"/>
  <c r="K761" i="86"/>
  <c r="J758" i="85"/>
  <c r="J767" i="81"/>
  <c r="J766" i="85"/>
  <c r="I768" i="87"/>
  <c r="J764" i="83"/>
  <c r="J743" i="87"/>
  <c r="K763" i="81"/>
  <c r="J754" i="81"/>
  <c r="J745" i="85"/>
  <c r="J748" i="83"/>
  <c r="J767" i="84"/>
  <c r="J766" i="83"/>
  <c r="J755" i="85"/>
  <c r="J749" i="83"/>
  <c r="K757" i="84"/>
  <c r="J753" i="73"/>
  <c r="G740" i="83"/>
  <c r="J754" i="73"/>
  <c r="H742" i="83"/>
  <c r="I757" i="73"/>
  <c r="J758" i="87"/>
  <c r="J766" i="86"/>
  <c r="J747" i="81"/>
  <c r="I757" i="87"/>
  <c r="J744" i="86"/>
  <c r="J749" i="82"/>
  <c r="K764" i="84"/>
  <c r="J758" i="84"/>
  <c r="J761" i="81"/>
  <c r="I749" i="81"/>
  <c r="K767" i="85"/>
  <c r="K754" i="87"/>
  <c r="J761" i="83"/>
  <c r="I767" i="86"/>
  <c r="K759" i="85"/>
  <c r="J768" i="84"/>
  <c r="K765" i="82"/>
  <c r="J755" i="86"/>
  <c r="J758" i="83"/>
  <c r="K764" i="82"/>
  <c r="K754" i="84"/>
  <c r="K750" i="86"/>
  <c r="L745" i="81"/>
  <c r="L762" i="84"/>
  <c r="J759" i="84"/>
  <c r="J751" i="84"/>
  <c r="J756" i="83"/>
  <c r="J747" i="73"/>
  <c r="J750" i="82"/>
  <c r="I758" i="73"/>
  <c r="J749" i="84"/>
  <c r="J756" i="82"/>
  <c r="K743" i="82"/>
  <c r="J756" i="81"/>
  <c r="J743" i="86"/>
  <c r="J750" i="87"/>
  <c r="K759" i="86"/>
  <c r="J762" i="82"/>
  <c r="J763" i="84"/>
  <c r="I748" i="73"/>
  <c r="J754" i="85"/>
  <c r="J751" i="87"/>
  <c r="J767" i="86"/>
  <c r="J746" i="87"/>
  <c r="K758" i="82"/>
  <c r="K763" i="87"/>
  <c r="J750" i="83"/>
  <c r="I748" i="87"/>
  <c r="J757" i="83"/>
  <c r="K746" i="83"/>
  <c r="J768" i="86"/>
  <c r="K766" i="84"/>
  <c r="K759" i="82"/>
  <c r="J766" i="82"/>
  <c r="I762" i="83"/>
  <c r="K761" i="82"/>
  <c r="J761" i="73"/>
  <c r="I751" i="84"/>
  <c r="K743" i="83"/>
  <c r="J761" i="85"/>
  <c r="J760" i="85"/>
  <c r="J759" i="87"/>
  <c r="I749" i="85"/>
  <c r="G741" i="81"/>
  <c r="K443" i="82"/>
  <c r="L474" i="82" s="1"/>
  <c r="J488" i="73"/>
  <c r="J612" i="73" s="1"/>
  <c r="I723" i="73"/>
  <c r="J727" i="82"/>
  <c r="K613" i="81"/>
  <c r="J461" i="87"/>
  <c r="K492" i="87" s="1"/>
  <c r="K616" i="87" s="1"/>
  <c r="I686" i="73"/>
  <c r="J678" i="85"/>
  <c r="K497" i="86"/>
  <c r="K621" i="86" s="1"/>
  <c r="J495" i="81"/>
  <c r="J619" i="81" s="1"/>
  <c r="L496" i="85"/>
  <c r="L620" i="85" s="1"/>
  <c r="K491" i="83"/>
  <c r="K615" i="83" s="1"/>
  <c r="J490" i="83"/>
  <c r="J614" i="83" s="1"/>
  <c r="J621" i="87"/>
  <c r="J611" i="73"/>
  <c r="J610" i="73"/>
  <c r="I722" i="85"/>
  <c r="J487" i="85"/>
  <c r="J611" i="85" s="1"/>
  <c r="I693" i="85"/>
  <c r="K492" i="84"/>
  <c r="K616" i="84" s="1"/>
  <c r="G473" i="73"/>
  <c r="G597" i="73" s="1"/>
  <c r="K483" i="86"/>
  <c r="K607" i="86" s="1"/>
  <c r="H470" i="83"/>
  <c r="H439" i="83" s="1"/>
  <c r="I470" i="81"/>
  <c r="J493" i="83"/>
  <c r="J617" i="83" s="1"/>
  <c r="G673" i="83"/>
  <c r="H471" i="83"/>
  <c r="K474" i="81"/>
  <c r="K443" i="81" s="1"/>
  <c r="K498" i="83"/>
  <c r="K622" i="83" s="1"/>
  <c r="I712" i="85"/>
  <c r="J477" i="85"/>
  <c r="I472" i="81"/>
  <c r="K495" i="85"/>
  <c r="K619" i="85" s="1"/>
  <c r="I698" i="81"/>
  <c r="J720" i="86"/>
  <c r="K485" i="86"/>
  <c r="K609" i="86" s="1"/>
  <c r="J620" i="81"/>
  <c r="J465" i="81"/>
  <c r="J495" i="73"/>
  <c r="J619" i="73" s="1"/>
  <c r="K830" i="79"/>
  <c r="M76" i="88" s="1"/>
  <c r="J693" i="73"/>
  <c r="L830" i="73"/>
  <c r="J733" i="83"/>
  <c r="J730" i="85"/>
  <c r="I687" i="81"/>
  <c r="P963" i="82"/>
  <c r="K851" i="79"/>
  <c r="M97" i="88" s="1"/>
  <c r="L851" i="73"/>
  <c r="I728" i="83"/>
  <c r="K850" i="79"/>
  <c r="M96" i="88" s="1"/>
  <c r="O963" i="81"/>
  <c r="J467" i="86"/>
  <c r="K457" i="84"/>
  <c r="L488" i="84" s="1"/>
  <c r="L850" i="73"/>
  <c r="J447" i="73"/>
  <c r="K478" i="73" s="1"/>
  <c r="I700" i="86"/>
  <c r="J727" i="81"/>
  <c r="G673" i="81"/>
  <c r="K445" i="85"/>
  <c r="L476" i="85" s="1"/>
  <c r="L600" i="85" s="1"/>
  <c r="L27" i="74"/>
  <c r="F153" i="88"/>
  <c r="E28" i="79"/>
  <c r="G672" i="81"/>
  <c r="G674" i="81"/>
  <c r="J615" i="87"/>
  <c r="J460" i="87"/>
  <c r="K491" i="87" s="1"/>
  <c r="I689" i="83"/>
  <c r="J455" i="85"/>
  <c r="K731" i="85"/>
  <c r="G940" i="82"/>
  <c r="G953" i="82" s="1"/>
  <c r="H594" i="81"/>
  <c r="H705" i="81" s="1"/>
  <c r="G739" i="81"/>
  <c r="M898" i="79"/>
  <c r="O144" i="88" s="1"/>
  <c r="F679" i="73"/>
  <c r="J453" i="73"/>
  <c r="K484" i="73" s="1"/>
  <c r="G446" i="73"/>
  <c r="G601" i="73"/>
  <c r="J617" i="86"/>
  <c r="J462" i="86"/>
  <c r="J727" i="84"/>
  <c r="J726" i="83"/>
  <c r="J699" i="86"/>
  <c r="K728" i="84"/>
  <c r="F708" i="73"/>
  <c r="J692" i="73"/>
  <c r="O963" i="83"/>
  <c r="I727" i="83"/>
  <c r="L462" i="84"/>
  <c r="M493" i="84" s="1"/>
  <c r="K458" i="82"/>
  <c r="L489" i="82" s="1"/>
  <c r="L613" i="82" s="1"/>
  <c r="O963" i="73"/>
  <c r="K460" i="73"/>
  <c r="L491" i="73" s="1"/>
  <c r="G952" i="82"/>
  <c r="K607" i="81"/>
  <c r="P962" i="79"/>
  <c r="K696" i="85"/>
  <c r="O963" i="86"/>
  <c r="O963" i="84"/>
  <c r="O963" i="85"/>
  <c r="K467" i="85"/>
  <c r="J456" i="83"/>
  <c r="K487" i="83" s="1"/>
  <c r="K611" i="83" s="1"/>
  <c r="I620" i="73"/>
  <c r="L618" i="85"/>
  <c r="L463" i="85"/>
  <c r="M494" i="85" s="1"/>
  <c r="J461" i="85"/>
  <c r="K492" i="85" s="1"/>
  <c r="O963" i="87"/>
  <c r="Q927" i="79"/>
  <c r="P926" i="79"/>
  <c r="P136" i="80"/>
  <c r="P138" i="80" s="1"/>
  <c r="I730" i="81"/>
  <c r="I458" i="73"/>
  <c r="I714" i="87"/>
  <c r="J449" i="83"/>
  <c r="H683" i="73"/>
  <c r="I605" i="73"/>
  <c r="I450" i="73"/>
  <c r="J481" i="73" s="1"/>
  <c r="P115" i="80"/>
  <c r="J451" i="87"/>
  <c r="J617" i="87"/>
  <c r="I617" i="87"/>
  <c r="K454" i="87"/>
  <c r="J685" i="86"/>
  <c r="K723" i="81"/>
  <c r="L612" i="81"/>
  <c r="J717" i="83"/>
  <c r="J464" i="83"/>
  <c r="K495" i="83" s="1"/>
  <c r="J722" i="82"/>
  <c r="K611" i="82"/>
  <c r="I714" i="73"/>
  <c r="J603" i="73"/>
  <c r="J623" i="87"/>
  <c r="I734" i="87"/>
  <c r="J685" i="85"/>
  <c r="K607" i="85"/>
  <c r="K443" i="83"/>
  <c r="K599" i="85"/>
  <c r="J729" i="73"/>
  <c r="K618" i="73"/>
  <c r="G954" i="86"/>
  <c r="K621" i="85"/>
  <c r="J732" i="85"/>
  <c r="K466" i="85"/>
  <c r="L497" i="85" s="1"/>
  <c r="J454" i="85"/>
  <c r="K485" i="85" s="1"/>
  <c r="J725" i="84"/>
  <c r="J733" i="84"/>
  <c r="I700" i="84"/>
  <c r="J451" i="84"/>
  <c r="K482" i="84" s="1"/>
  <c r="I684" i="84"/>
  <c r="I681" i="83"/>
  <c r="J448" i="83"/>
  <c r="K479" i="83" s="1"/>
  <c r="H442" i="83"/>
  <c r="F954" i="82"/>
  <c r="B141" i="82"/>
  <c r="B355" i="82"/>
  <c r="B388" i="82" s="1"/>
  <c r="B419" i="82" s="1"/>
  <c r="B450" i="82" s="1"/>
  <c r="J444" i="73"/>
  <c r="I687" i="85"/>
  <c r="I715" i="81"/>
  <c r="J604" i="81"/>
  <c r="K613" i="85"/>
  <c r="J724" i="85"/>
  <c r="J445" i="84"/>
  <c r="K476" i="84" s="1"/>
  <c r="K600" i="84" s="1"/>
  <c r="K622" i="81"/>
  <c r="J733" i="81"/>
  <c r="J710" i="85"/>
  <c r="J457" i="85"/>
  <c r="J449" i="81"/>
  <c r="K480" i="81" s="1"/>
  <c r="J599" i="73"/>
  <c r="J455" i="84"/>
  <c r="I700" i="81"/>
  <c r="K599" i="81"/>
  <c r="K444" i="81"/>
  <c r="L475" i="81" s="1"/>
  <c r="J445" i="87"/>
  <c r="J465" i="83"/>
  <c r="K496" i="83" s="1"/>
  <c r="K465" i="82"/>
  <c r="I710" i="73"/>
  <c r="K464" i="84"/>
  <c r="J461" i="73"/>
  <c r="K492" i="73" s="1"/>
  <c r="J462" i="73"/>
  <c r="K493" i="73" s="1"/>
  <c r="C28" i="74"/>
  <c r="D28" i="74" s="1"/>
  <c r="E28" i="74" s="1"/>
  <c r="M288" i="79"/>
  <c r="H301" i="79"/>
  <c r="Q629" i="73"/>
  <c r="Q814" i="73" s="1"/>
  <c r="E858" i="83"/>
  <c r="E847" i="83"/>
  <c r="E858" i="81"/>
  <c r="E847" i="81"/>
  <c r="O669" i="73"/>
  <c r="E831" i="73"/>
  <c r="E859" i="83"/>
  <c r="E848" i="83"/>
  <c r="E859" i="81"/>
  <c r="E848" i="81"/>
  <c r="J598" i="73"/>
  <c r="P631" i="73"/>
  <c r="J466" i="73"/>
  <c r="K497" i="73" s="1"/>
  <c r="O945" i="84"/>
  <c r="J73" i="79"/>
  <c r="L65" i="79"/>
  <c r="M311" i="79"/>
  <c r="L63" i="79"/>
  <c r="E933" i="79"/>
  <c r="D942" i="79"/>
  <c r="L62" i="79"/>
  <c r="L64" i="79"/>
  <c r="J465" i="84"/>
  <c r="K496" i="84" s="1"/>
  <c r="K450" i="86"/>
  <c r="K716" i="86" s="1"/>
  <c r="H934" i="86"/>
  <c r="H936" i="86" s="1"/>
  <c r="I932" i="86" s="1"/>
  <c r="I684" i="73"/>
  <c r="F673" i="73"/>
  <c r="J460" i="86"/>
  <c r="J453" i="87"/>
  <c r="K461" i="82"/>
  <c r="K727" i="82" s="1"/>
  <c r="J451" i="73"/>
  <c r="K482" i="73" s="1"/>
  <c r="G440" i="73"/>
  <c r="B355" i="81"/>
  <c r="B388" i="81" s="1"/>
  <c r="B419" i="81" s="1"/>
  <c r="B450" i="81" s="1"/>
  <c r="B141" i="81"/>
  <c r="J607" i="73"/>
  <c r="R17" i="77"/>
  <c r="R107" i="80" s="1"/>
  <c r="Q973" i="79"/>
  <c r="I682" i="85"/>
  <c r="J468" i="73"/>
  <c r="K499" i="73" s="1"/>
  <c r="I734" i="73"/>
  <c r="I685" i="73"/>
  <c r="H952" i="86"/>
  <c r="L445" i="81"/>
  <c r="M476" i="81" s="1"/>
  <c r="J449" i="85"/>
  <c r="K480" i="85" s="1"/>
  <c r="I733" i="73"/>
  <c r="J463" i="84"/>
  <c r="K494" i="84" s="1"/>
  <c r="P961" i="73"/>
  <c r="P941" i="73"/>
  <c r="P935" i="73"/>
  <c r="P947" i="73"/>
  <c r="P948" i="73"/>
  <c r="Q927" i="73"/>
  <c r="Q962" i="73" s="1"/>
  <c r="P926" i="73"/>
  <c r="E938" i="73"/>
  <c r="D967" i="73"/>
  <c r="J452" i="73"/>
  <c r="K483" i="73" s="1"/>
  <c r="J606" i="73"/>
  <c r="I695" i="73"/>
  <c r="K760" i="73"/>
  <c r="J604" i="85"/>
  <c r="L73" i="73"/>
  <c r="I696" i="84"/>
  <c r="K458" i="86"/>
  <c r="L489" i="86" s="1"/>
  <c r="J455" i="87"/>
  <c r="K486" i="87" s="1"/>
  <c r="K610" i="87" s="1"/>
  <c r="J468" i="83"/>
  <c r="R33" i="77"/>
  <c r="S18" i="77"/>
  <c r="R16" i="77"/>
  <c r="K619" i="87"/>
  <c r="J730" i="87"/>
  <c r="J617" i="73"/>
  <c r="J458" i="87"/>
  <c r="K461" i="86"/>
  <c r="L492" i="86" s="1"/>
  <c r="J453" i="86"/>
  <c r="K484" i="86" s="1"/>
  <c r="J621" i="73"/>
  <c r="J610" i="84"/>
  <c r="B354" i="79"/>
  <c r="B140" i="79"/>
  <c r="Q375" i="86"/>
  <c r="O949" i="84"/>
  <c r="P944" i="84" s="1"/>
  <c r="P945" i="84" s="1"/>
  <c r="F954" i="84"/>
  <c r="O948" i="79"/>
  <c r="L840" i="79"/>
  <c r="N86" i="88" s="1"/>
  <c r="O961" i="79"/>
  <c r="L841" i="79"/>
  <c r="N87" i="88" s="1"/>
  <c r="O946" i="85"/>
  <c r="O949" i="85" s="1"/>
  <c r="P944" i="85" s="1"/>
  <c r="O945" i="85"/>
  <c r="I940" i="86"/>
  <c r="I942" i="86" s="1"/>
  <c r="J938" i="86" s="1"/>
  <c r="I939" i="86"/>
  <c r="H940" i="87"/>
  <c r="H942" i="87" s="1"/>
  <c r="I938" i="87" s="1"/>
  <c r="H939" i="87"/>
  <c r="O946" i="83"/>
  <c r="O949" i="83" s="1"/>
  <c r="P944" i="83" s="1"/>
  <c r="O945" i="83"/>
  <c r="O946" i="82"/>
  <c r="O949" i="82" s="1"/>
  <c r="P944" i="82" s="1"/>
  <c r="O945" i="82"/>
  <c r="P935" i="81"/>
  <c r="P961" i="81"/>
  <c r="P948" i="81"/>
  <c r="P947" i="81"/>
  <c r="P941" i="81"/>
  <c r="Q927" i="81"/>
  <c r="Q962" i="81" s="1"/>
  <c r="P926" i="81"/>
  <c r="K612" i="83"/>
  <c r="J697" i="86"/>
  <c r="K457" i="83"/>
  <c r="L488" i="83" s="1"/>
  <c r="I693" i="86"/>
  <c r="K464" i="86"/>
  <c r="L495" i="86" s="1"/>
  <c r="F932" i="83"/>
  <c r="G675" i="83"/>
  <c r="M830" i="87"/>
  <c r="I691" i="87"/>
  <c r="K464" i="82"/>
  <c r="L495" i="82" s="1"/>
  <c r="I698" i="83"/>
  <c r="J687" i="84"/>
  <c r="J620" i="84"/>
  <c r="J600" i="84"/>
  <c r="K611" i="81"/>
  <c r="J722" i="81"/>
  <c r="K462" i="81"/>
  <c r="L493" i="81" s="1"/>
  <c r="F936" i="87"/>
  <c r="G932" i="87" s="1"/>
  <c r="K463" i="87"/>
  <c r="L494" i="87" s="1"/>
  <c r="J461" i="83"/>
  <c r="K492" i="83" s="1"/>
  <c r="I686" i="84"/>
  <c r="N831" i="83"/>
  <c r="P941" i="84"/>
  <c r="P948" i="84"/>
  <c r="P947" i="84"/>
  <c r="Q927" i="84"/>
  <c r="Q962" i="84" s="1"/>
  <c r="P926" i="84"/>
  <c r="P935" i="84"/>
  <c r="P961" i="84"/>
  <c r="I701" i="84"/>
  <c r="I701" i="83"/>
  <c r="F954" i="85"/>
  <c r="J608" i="86"/>
  <c r="E954" i="81"/>
  <c r="M840" i="83"/>
  <c r="B356" i="86"/>
  <c r="B389" i="86" s="1"/>
  <c r="B420" i="86" s="1"/>
  <c r="B451" i="86" s="1"/>
  <c r="B142" i="86"/>
  <c r="E940" i="83"/>
  <c r="E942" i="83" s="1"/>
  <c r="E939" i="83"/>
  <c r="J444" i="83"/>
  <c r="K475" i="83" s="1"/>
  <c r="H440" i="81"/>
  <c r="J447" i="87"/>
  <c r="K478" i="87" s="1"/>
  <c r="K605" i="82"/>
  <c r="J716" i="82"/>
  <c r="J733" i="87"/>
  <c r="K457" i="86"/>
  <c r="L488" i="86" s="1"/>
  <c r="J465" i="87"/>
  <c r="K496" i="87" s="1"/>
  <c r="M830" i="81"/>
  <c r="I688" i="86"/>
  <c r="F939" i="81"/>
  <c r="F940" i="81"/>
  <c r="F942" i="81" s="1"/>
  <c r="H932" i="81"/>
  <c r="I676" i="86"/>
  <c r="K454" i="84"/>
  <c r="L485" i="84" s="1"/>
  <c r="I723" i="87"/>
  <c r="J716" i="83"/>
  <c r="J714" i="84"/>
  <c r="K603" i="84"/>
  <c r="K680" i="86"/>
  <c r="I688" i="87"/>
  <c r="J608" i="84"/>
  <c r="M830" i="84"/>
  <c r="J724" i="84"/>
  <c r="F936" i="85"/>
  <c r="G932" i="85" s="1"/>
  <c r="J692" i="86"/>
  <c r="I686" i="87"/>
  <c r="M853" i="81"/>
  <c r="J698" i="82"/>
  <c r="J599" i="83"/>
  <c r="M830" i="82"/>
  <c r="K617" i="82"/>
  <c r="J728" i="82"/>
  <c r="M854" i="83"/>
  <c r="K621" i="83"/>
  <c r="J732" i="83"/>
  <c r="K599" i="86"/>
  <c r="J710" i="86"/>
  <c r="J604" i="87"/>
  <c r="I715" i="87"/>
  <c r="L614" i="82"/>
  <c r="K725" i="82"/>
  <c r="L611" i="84"/>
  <c r="K722" i="84"/>
  <c r="O946" i="87"/>
  <c r="O949" i="87" s="1"/>
  <c r="P944" i="87" s="1"/>
  <c r="O945" i="87"/>
  <c r="O946" i="81"/>
  <c r="O949" i="81" s="1"/>
  <c r="P944" i="81" s="1"/>
  <c r="O945" i="81"/>
  <c r="L598" i="82"/>
  <c r="K619" i="86"/>
  <c r="I678" i="87"/>
  <c r="J691" i="86"/>
  <c r="K448" i="86"/>
  <c r="L479" i="86" s="1"/>
  <c r="J615" i="86"/>
  <c r="J600" i="87"/>
  <c r="J455" i="86"/>
  <c r="K486" i="86" s="1"/>
  <c r="L458" i="81"/>
  <c r="M489" i="81" s="1"/>
  <c r="M842" i="83"/>
  <c r="P961" i="83"/>
  <c r="P941" i="83"/>
  <c r="Q927" i="83"/>
  <c r="Q962" i="83" s="1"/>
  <c r="P926" i="83"/>
  <c r="P948" i="83"/>
  <c r="P935" i="83"/>
  <c r="P947" i="83"/>
  <c r="Q961" i="82"/>
  <c r="Q948" i="82"/>
  <c r="Q947" i="82"/>
  <c r="Q941" i="82"/>
  <c r="R927" i="82"/>
  <c r="R962" i="82" s="1"/>
  <c r="Q926" i="82"/>
  <c r="Q935" i="82"/>
  <c r="J443" i="86"/>
  <c r="K474" i="86" s="1"/>
  <c r="K446" i="86"/>
  <c r="L477" i="86" s="1"/>
  <c r="B142" i="87"/>
  <c r="B356" i="87"/>
  <c r="B389" i="87" s="1"/>
  <c r="B420" i="87" s="1"/>
  <c r="B451" i="87" s="1"/>
  <c r="B142" i="84"/>
  <c r="B356" i="84"/>
  <c r="B389" i="84" s="1"/>
  <c r="B420" i="84" s="1"/>
  <c r="B451" i="84" s="1"/>
  <c r="J620" i="83"/>
  <c r="P961" i="86"/>
  <c r="P948" i="86"/>
  <c r="P947" i="86"/>
  <c r="P941" i="86"/>
  <c r="Q927" i="86"/>
  <c r="Q962" i="86" s="1"/>
  <c r="P926" i="86"/>
  <c r="P935" i="86"/>
  <c r="K600" i="83"/>
  <c r="J711" i="83"/>
  <c r="M850" i="83"/>
  <c r="K604" i="82"/>
  <c r="J715" i="82"/>
  <c r="J695" i="81"/>
  <c r="L447" i="86"/>
  <c r="M478" i="86" s="1"/>
  <c r="F954" i="87"/>
  <c r="J610" i="87"/>
  <c r="K605" i="81"/>
  <c r="J716" i="81"/>
  <c r="J453" i="84"/>
  <c r="K484" i="84" s="1"/>
  <c r="B356" i="85"/>
  <c r="B389" i="85" s="1"/>
  <c r="B420" i="85" s="1"/>
  <c r="B451" i="85" s="1"/>
  <c r="B142" i="85"/>
  <c r="M832" i="83"/>
  <c r="J599" i="87"/>
  <c r="I710" i="87"/>
  <c r="K456" i="82"/>
  <c r="L487" i="82" s="1"/>
  <c r="K461" i="81"/>
  <c r="L492" i="81" s="1"/>
  <c r="J468" i="84"/>
  <c r="K499" i="84" s="1"/>
  <c r="J623" i="83"/>
  <c r="I686" i="86"/>
  <c r="K459" i="86"/>
  <c r="L490" i="86" s="1"/>
  <c r="J608" i="87"/>
  <c r="K678" i="81"/>
  <c r="M830" i="86"/>
  <c r="B141" i="83"/>
  <c r="B355" i="83"/>
  <c r="B388" i="83" s="1"/>
  <c r="B419" i="83" s="1"/>
  <c r="B450" i="83" s="1"/>
  <c r="F936" i="84"/>
  <c r="G932" i="84" s="1"/>
  <c r="L621" i="84"/>
  <c r="K732" i="84"/>
  <c r="J603" i="85"/>
  <c r="I714" i="85"/>
  <c r="M831" i="85"/>
  <c r="J690" i="86"/>
  <c r="I698" i="87"/>
  <c r="K621" i="82"/>
  <c r="J732" i="82"/>
  <c r="K602" i="83"/>
  <c r="J713" i="83"/>
  <c r="K602" i="81"/>
  <c r="J713" i="81"/>
  <c r="M834" i="83"/>
  <c r="H940" i="85"/>
  <c r="H942" i="85" s="1"/>
  <c r="I938" i="85" s="1"/>
  <c r="H939" i="85"/>
  <c r="M331" i="81"/>
  <c r="M856" i="83"/>
  <c r="M841" i="81"/>
  <c r="K601" i="86"/>
  <c r="J694" i="86"/>
  <c r="H933" i="82"/>
  <c r="H934" i="82"/>
  <c r="P948" i="87"/>
  <c r="P941" i="87"/>
  <c r="P961" i="87"/>
  <c r="P935" i="87"/>
  <c r="Q927" i="87"/>
  <c r="Q962" i="87" s="1"/>
  <c r="P926" i="87"/>
  <c r="P947" i="87"/>
  <c r="I698" i="84"/>
  <c r="L614" i="85"/>
  <c r="K605" i="87"/>
  <c r="J716" i="87"/>
  <c r="J696" i="87"/>
  <c r="P941" i="85"/>
  <c r="Q927" i="85"/>
  <c r="Q962" i="85" s="1"/>
  <c r="P926" i="85"/>
  <c r="P935" i="85"/>
  <c r="P961" i="85"/>
  <c r="P947" i="85"/>
  <c r="P948" i="85"/>
  <c r="D968" i="83"/>
  <c r="J697" i="84"/>
  <c r="I677" i="83"/>
  <c r="M617" i="84"/>
  <c r="L728" i="84"/>
  <c r="H940" i="84"/>
  <c r="H942" i="84" s="1"/>
  <c r="I938" i="84" s="1"/>
  <c r="H939" i="84"/>
  <c r="K618" i="82"/>
  <c r="J729" i="82"/>
  <c r="M849" i="81"/>
  <c r="J602" i="87"/>
  <c r="K446" i="84"/>
  <c r="J712" i="84"/>
  <c r="K601" i="84"/>
  <c r="M852" i="83"/>
  <c r="K613" i="83"/>
  <c r="J724" i="83"/>
  <c r="J620" i="87"/>
  <c r="L603" i="81"/>
  <c r="K714" i="81"/>
  <c r="O946" i="86"/>
  <c r="O949" i="86" s="1"/>
  <c r="P944" i="86" s="1"/>
  <c r="O945" i="86"/>
  <c r="M843" i="73"/>
  <c r="I944" i="79"/>
  <c r="I945" i="73"/>
  <c r="I946" i="73"/>
  <c r="N840" i="73"/>
  <c r="N838" i="73"/>
  <c r="N839" i="73"/>
  <c r="M840" i="79" a="1"/>
  <c r="E832" i="79" a="1"/>
  <c r="M841" i="79" a="1"/>
  <c r="I945" i="79" a="1"/>
  <c r="D967" i="79" a="1"/>
  <c r="Q962" i="79" a="1"/>
  <c r="N898" i="79" a="1"/>
  <c r="L830" i="79" a="1"/>
  <c r="P961" i="79" a="1"/>
  <c r="P948" i="79" a="1"/>
  <c r="L852" i="79" a="1"/>
  <c r="L851" i="79" a="1"/>
  <c r="I947" i="79" a="1"/>
  <c r="L850" i="79" a="1"/>
  <c r="Z405" i="89" l="1"/>
  <c r="V405" i="89"/>
  <c r="R405" i="89"/>
  <c r="E405" i="89"/>
  <c r="S405" i="89"/>
  <c r="K405" i="89"/>
  <c r="P405" i="89"/>
  <c r="F405" i="89"/>
  <c r="I405" i="89"/>
  <c r="M405" i="89"/>
  <c r="O405" i="89"/>
  <c r="J405" i="89"/>
  <c r="Y405" i="89"/>
  <c r="G405" i="89"/>
  <c r="H405" i="89"/>
  <c r="AB405" i="89"/>
  <c r="N405" i="89"/>
  <c r="AA405" i="89"/>
  <c r="L405" i="89"/>
  <c r="X405" i="89"/>
  <c r="W405" i="89"/>
  <c r="U405" i="89"/>
  <c r="Q405" i="89"/>
  <c r="T405" i="89"/>
  <c r="G504" i="89"/>
  <c r="E504" i="89"/>
  <c r="E535" i="89" s="1"/>
  <c r="Q504" i="89"/>
  <c r="S504" i="89"/>
  <c r="Z504" i="89"/>
  <c r="H504" i="89"/>
  <c r="U504" i="89"/>
  <c r="L504" i="89"/>
  <c r="P504" i="89"/>
  <c r="M504" i="89"/>
  <c r="J504" i="89"/>
  <c r="AA504" i="89"/>
  <c r="F504" i="89"/>
  <c r="W504" i="89"/>
  <c r="K504" i="89"/>
  <c r="X504" i="89"/>
  <c r="AB504" i="89"/>
  <c r="O504" i="89"/>
  <c r="N504" i="89"/>
  <c r="T504" i="89"/>
  <c r="I504" i="89"/>
  <c r="R504" i="89"/>
  <c r="V504" i="89"/>
  <c r="Y504" i="89"/>
  <c r="W377" i="89"/>
  <c r="L377" i="89"/>
  <c r="AA377" i="89"/>
  <c r="E377" i="89"/>
  <c r="H377" i="89"/>
  <c r="T377" i="89"/>
  <c r="M377" i="89"/>
  <c r="P377" i="89"/>
  <c r="AB377" i="89"/>
  <c r="U377" i="89"/>
  <c r="X377" i="89"/>
  <c r="Z377" i="89"/>
  <c r="F377" i="89"/>
  <c r="G377" i="89"/>
  <c r="K377" i="89"/>
  <c r="N377" i="89"/>
  <c r="I377" i="89"/>
  <c r="J377" i="89"/>
  <c r="V377" i="89"/>
  <c r="Q377" i="89"/>
  <c r="R377" i="89"/>
  <c r="O377" i="89"/>
  <c r="Y377" i="89"/>
  <c r="S377" i="89"/>
  <c r="P512" i="89"/>
  <c r="F512" i="89"/>
  <c r="U512" i="89"/>
  <c r="E512" i="89"/>
  <c r="O512" i="89"/>
  <c r="M512" i="89"/>
  <c r="Q512" i="89"/>
  <c r="Y512" i="89"/>
  <c r="X512" i="89"/>
  <c r="T512" i="89"/>
  <c r="N512" i="89"/>
  <c r="K512" i="89"/>
  <c r="H512" i="89"/>
  <c r="R512" i="89"/>
  <c r="L512" i="89"/>
  <c r="S512" i="89"/>
  <c r="I512" i="89"/>
  <c r="V512" i="89"/>
  <c r="AB512" i="89"/>
  <c r="Z512" i="89"/>
  <c r="W512" i="89"/>
  <c r="G512" i="89"/>
  <c r="AA512" i="89"/>
  <c r="J512" i="89"/>
  <c r="P402" i="89"/>
  <c r="U402" i="89"/>
  <c r="J402" i="89"/>
  <c r="T402" i="89"/>
  <c r="W402" i="89"/>
  <c r="V402" i="89"/>
  <c r="AB402" i="89"/>
  <c r="F402" i="89"/>
  <c r="K402" i="89"/>
  <c r="Z402" i="89"/>
  <c r="I402" i="89"/>
  <c r="Y402" i="89"/>
  <c r="E402" i="89"/>
  <c r="H402" i="89"/>
  <c r="AA402" i="89"/>
  <c r="M402" i="89"/>
  <c r="X402" i="89"/>
  <c r="O402" i="89"/>
  <c r="L402" i="89"/>
  <c r="Q402" i="89"/>
  <c r="G402" i="89"/>
  <c r="S402" i="89"/>
  <c r="N402" i="89"/>
  <c r="R402" i="89"/>
  <c r="K380" i="89"/>
  <c r="R380" i="89"/>
  <c r="X380" i="89"/>
  <c r="S380" i="89"/>
  <c r="AA380" i="89"/>
  <c r="M380" i="89"/>
  <c r="T380" i="89"/>
  <c r="H380" i="89"/>
  <c r="V380" i="89"/>
  <c r="G380" i="89"/>
  <c r="Z380" i="89"/>
  <c r="Q380" i="89"/>
  <c r="Y380" i="89"/>
  <c r="P380" i="89"/>
  <c r="L380" i="89"/>
  <c r="O380" i="89"/>
  <c r="E380" i="89"/>
  <c r="N380" i="89"/>
  <c r="J380" i="89"/>
  <c r="AB380" i="89"/>
  <c r="U380" i="89"/>
  <c r="W380" i="89"/>
  <c r="F380" i="89"/>
  <c r="I380" i="89"/>
  <c r="S375" i="83"/>
  <c r="R589" i="83"/>
  <c r="R592" i="83"/>
  <c r="R588" i="83"/>
  <c r="R591" i="83"/>
  <c r="R590" i="83"/>
  <c r="R586" i="83"/>
  <c r="R580" i="83"/>
  <c r="R575" i="83"/>
  <c r="R585" i="83"/>
  <c r="R583" i="83"/>
  <c r="R581" i="83"/>
  <c r="R571" i="83"/>
  <c r="R565" i="83"/>
  <c r="R587" i="83"/>
  <c r="R569" i="83"/>
  <c r="R574" i="83"/>
  <c r="R578" i="83"/>
  <c r="R577" i="83"/>
  <c r="R579" i="83"/>
  <c r="R576" i="83"/>
  <c r="R572" i="83"/>
  <c r="R567" i="83"/>
  <c r="R564" i="83"/>
  <c r="R563" i="83"/>
  <c r="R584" i="83"/>
  <c r="R568" i="83"/>
  <c r="R582" i="83"/>
  <c r="R573" i="83"/>
  <c r="R570" i="83"/>
  <c r="R629" i="87"/>
  <c r="Q814" i="87"/>
  <c r="V503" i="89"/>
  <c r="P503" i="89"/>
  <c r="O503" i="89"/>
  <c r="E503" i="89"/>
  <c r="R503" i="89"/>
  <c r="W503" i="89"/>
  <c r="I503" i="89"/>
  <c r="M503" i="89"/>
  <c r="G503" i="89"/>
  <c r="X503" i="89"/>
  <c r="Q503" i="89"/>
  <c r="N503" i="89"/>
  <c r="Y503" i="89"/>
  <c r="L503" i="89"/>
  <c r="S503" i="89"/>
  <c r="H503" i="89"/>
  <c r="J503" i="89"/>
  <c r="F503" i="89"/>
  <c r="AB503" i="89"/>
  <c r="U503" i="89"/>
  <c r="Z503" i="89"/>
  <c r="AA503" i="89"/>
  <c r="T503" i="89"/>
  <c r="K503" i="89"/>
  <c r="R522" i="89"/>
  <c r="U522" i="89"/>
  <c r="G522" i="89"/>
  <c r="AA522" i="89"/>
  <c r="M522" i="89"/>
  <c r="Q522" i="89"/>
  <c r="J522" i="89"/>
  <c r="W522" i="89"/>
  <c r="H522" i="89"/>
  <c r="S522" i="89"/>
  <c r="E522" i="89"/>
  <c r="P522" i="89"/>
  <c r="F522" i="89"/>
  <c r="AB522" i="89"/>
  <c r="O522" i="89"/>
  <c r="N522" i="89"/>
  <c r="K522" i="89"/>
  <c r="X522" i="89"/>
  <c r="V522" i="89"/>
  <c r="T522" i="89"/>
  <c r="Y522" i="89"/>
  <c r="I522" i="89"/>
  <c r="L522" i="89"/>
  <c r="Z522" i="89"/>
  <c r="F385" i="89"/>
  <c r="G385" i="89"/>
  <c r="Z385" i="89"/>
  <c r="Q385" i="89"/>
  <c r="N385" i="89"/>
  <c r="AA385" i="89"/>
  <c r="H385" i="89"/>
  <c r="O385" i="89"/>
  <c r="S385" i="89"/>
  <c r="V385" i="89"/>
  <c r="P385" i="89"/>
  <c r="U385" i="89"/>
  <c r="I385" i="89"/>
  <c r="T385" i="89"/>
  <c r="K385" i="89"/>
  <c r="W385" i="89"/>
  <c r="Y385" i="89"/>
  <c r="E385" i="89"/>
  <c r="J385" i="89"/>
  <c r="L385" i="89"/>
  <c r="AB385" i="89"/>
  <c r="R385" i="89"/>
  <c r="X385" i="89"/>
  <c r="M385" i="89"/>
  <c r="L393" i="89"/>
  <c r="AB393" i="89"/>
  <c r="K393" i="89"/>
  <c r="J393" i="89"/>
  <c r="X393" i="89"/>
  <c r="M393" i="89"/>
  <c r="F393" i="89"/>
  <c r="G393" i="89"/>
  <c r="Z393" i="89"/>
  <c r="Q393" i="89"/>
  <c r="N393" i="89"/>
  <c r="E393" i="89"/>
  <c r="H393" i="89"/>
  <c r="O393" i="89"/>
  <c r="R393" i="89"/>
  <c r="V393" i="89"/>
  <c r="P393" i="89"/>
  <c r="S393" i="89"/>
  <c r="I393" i="89"/>
  <c r="T393" i="89"/>
  <c r="AA393" i="89"/>
  <c r="W393" i="89"/>
  <c r="Y393" i="89"/>
  <c r="U393" i="89"/>
  <c r="O392" i="89"/>
  <c r="AB392" i="89"/>
  <c r="F392" i="89"/>
  <c r="K392" i="89"/>
  <c r="Y392" i="89"/>
  <c r="G392" i="89"/>
  <c r="H392" i="89"/>
  <c r="I392" i="89"/>
  <c r="M392" i="89"/>
  <c r="T392" i="89"/>
  <c r="P392" i="89"/>
  <c r="E392" i="89"/>
  <c r="J392" i="89"/>
  <c r="Q392" i="89"/>
  <c r="V392" i="89"/>
  <c r="W392" i="89"/>
  <c r="R392" i="89"/>
  <c r="AA392" i="89"/>
  <c r="L392" i="89"/>
  <c r="U392" i="89"/>
  <c r="N392" i="89"/>
  <c r="X392" i="89"/>
  <c r="Z392" i="89"/>
  <c r="S392" i="89"/>
  <c r="AB379" i="89"/>
  <c r="K379" i="89"/>
  <c r="O379" i="89"/>
  <c r="L379" i="89"/>
  <c r="X379" i="89"/>
  <c r="G379" i="89"/>
  <c r="M379" i="89"/>
  <c r="S379" i="89"/>
  <c r="Y379" i="89"/>
  <c r="T379" i="89"/>
  <c r="I379" i="89"/>
  <c r="N379" i="89"/>
  <c r="U379" i="89"/>
  <c r="AA379" i="89"/>
  <c r="W379" i="89"/>
  <c r="H379" i="89"/>
  <c r="J379" i="89"/>
  <c r="R379" i="89"/>
  <c r="Z379" i="89"/>
  <c r="Q379" i="89"/>
  <c r="V379" i="89"/>
  <c r="E379" i="89"/>
  <c r="P379" i="89"/>
  <c r="F379" i="89"/>
  <c r="AB523" i="89"/>
  <c r="G523" i="89"/>
  <c r="K523" i="89"/>
  <c r="T523" i="89"/>
  <c r="L523" i="89"/>
  <c r="Z523" i="89"/>
  <c r="H523" i="89"/>
  <c r="AA523" i="89"/>
  <c r="V523" i="89"/>
  <c r="E523" i="89"/>
  <c r="M523" i="89"/>
  <c r="O523" i="89"/>
  <c r="F523" i="89"/>
  <c r="U523" i="89"/>
  <c r="J523" i="89"/>
  <c r="P523" i="89"/>
  <c r="X523" i="89"/>
  <c r="S523" i="89"/>
  <c r="Q523" i="89"/>
  <c r="Y523" i="89"/>
  <c r="N523" i="89"/>
  <c r="R523" i="89"/>
  <c r="I523" i="89"/>
  <c r="W523" i="89"/>
  <c r="P517" i="89"/>
  <c r="G517" i="89"/>
  <c r="E517" i="89"/>
  <c r="S517" i="89"/>
  <c r="R517" i="89"/>
  <c r="M517" i="89"/>
  <c r="K517" i="89"/>
  <c r="T517" i="89"/>
  <c r="U517" i="89"/>
  <c r="J517" i="89"/>
  <c r="I517" i="89"/>
  <c r="O517" i="89"/>
  <c r="V517" i="89"/>
  <c r="Q517" i="89"/>
  <c r="N517" i="89"/>
  <c r="W517" i="89"/>
  <c r="X517" i="89"/>
  <c r="AB517" i="89"/>
  <c r="F517" i="89"/>
  <c r="Y517" i="89"/>
  <c r="Z517" i="89"/>
  <c r="H517" i="89"/>
  <c r="L517" i="89"/>
  <c r="AA517" i="89"/>
  <c r="K396" i="89"/>
  <c r="O396" i="89"/>
  <c r="J396" i="89"/>
  <c r="F396" i="89"/>
  <c r="L396" i="89"/>
  <c r="W396" i="89"/>
  <c r="N396" i="89"/>
  <c r="Q396" i="89"/>
  <c r="H396" i="89"/>
  <c r="S396" i="89"/>
  <c r="Z396" i="89"/>
  <c r="X396" i="89"/>
  <c r="U396" i="89"/>
  <c r="AA396" i="89"/>
  <c r="M396" i="89"/>
  <c r="E396" i="89"/>
  <c r="AB396" i="89"/>
  <c r="P396" i="89"/>
  <c r="V396" i="89"/>
  <c r="R396" i="89"/>
  <c r="T396" i="89"/>
  <c r="I396" i="89"/>
  <c r="G396" i="89"/>
  <c r="Y396" i="89"/>
  <c r="M388" i="89"/>
  <c r="J388" i="89"/>
  <c r="U388" i="89"/>
  <c r="F388" i="89"/>
  <c r="T388" i="89"/>
  <c r="E388" i="89"/>
  <c r="AB388" i="89"/>
  <c r="Q388" i="89"/>
  <c r="V388" i="89"/>
  <c r="P388" i="89"/>
  <c r="N388" i="89"/>
  <c r="H388" i="89"/>
  <c r="K388" i="89"/>
  <c r="G388" i="89"/>
  <c r="Z388" i="89"/>
  <c r="X388" i="89"/>
  <c r="Y388" i="89"/>
  <c r="W388" i="89"/>
  <c r="AA388" i="89"/>
  <c r="S388" i="89"/>
  <c r="R388" i="89"/>
  <c r="I388" i="89"/>
  <c r="O388" i="89"/>
  <c r="L388" i="89"/>
  <c r="R375" i="87"/>
  <c r="Q592" i="87"/>
  <c r="Q591" i="87"/>
  <c r="Q590" i="87"/>
  <c r="Q589" i="87"/>
  <c r="Q588" i="87"/>
  <c r="Q587" i="87"/>
  <c r="Q586" i="87"/>
  <c r="Q585" i="87"/>
  <c r="Q584" i="87"/>
  <c r="Q583" i="87"/>
  <c r="Q582" i="87"/>
  <c r="Q581" i="87"/>
  <c r="Q580" i="87"/>
  <c r="Q579" i="87"/>
  <c r="Q578" i="87"/>
  <c r="Q577" i="87"/>
  <c r="Q576" i="87"/>
  <c r="Q575" i="87"/>
  <c r="Q574" i="87"/>
  <c r="Q573" i="87"/>
  <c r="Q572" i="87"/>
  <c r="Q571" i="87"/>
  <c r="Q569" i="87"/>
  <c r="Q568" i="87"/>
  <c r="Q567" i="87"/>
  <c r="Q565" i="87"/>
  <c r="Q564" i="87"/>
  <c r="Q563" i="87"/>
  <c r="Q570" i="87"/>
  <c r="P520" i="89"/>
  <c r="T520" i="89"/>
  <c r="J520" i="89"/>
  <c r="Y520" i="89"/>
  <c r="L520" i="89"/>
  <c r="R520" i="89"/>
  <c r="E520" i="89"/>
  <c r="M520" i="89"/>
  <c r="H520" i="89"/>
  <c r="U520" i="89"/>
  <c r="F520" i="89"/>
  <c r="Q520" i="89"/>
  <c r="X520" i="89"/>
  <c r="S520" i="89"/>
  <c r="W520" i="89"/>
  <c r="AB520" i="89"/>
  <c r="N520" i="89"/>
  <c r="Z520" i="89"/>
  <c r="I520" i="89"/>
  <c r="G520" i="89"/>
  <c r="AA520" i="89"/>
  <c r="K520" i="89"/>
  <c r="V520" i="89"/>
  <c r="O520" i="89"/>
  <c r="Q519" i="89"/>
  <c r="M519" i="89"/>
  <c r="P519" i="89"/>
  <c r="L519" i="89"/>
  <c r="G519" i="89"/>
  <c r="AA519" i="89"/>
  <c r="U519" i="89"/>
  <c r="N519" i="89"/>
  <c r="AB519" i="89"/>
  <c r="V519" i="89"/>
  <c r="O519" i="89"/>
  <c r="Z519" i="89"/>
  <c r="X519" i="89"/>
  <c r="W519" i="89"/>
  <c r="R519" i="89"/>
  <c r="J519" i="89"/>
  <c r="T519" i="89"/>
  <c r="K519" i="89"/>
  <c r="I519" i="89"/>
  <c r="E519" i="89"/>
  <c r="S519" i="89"/>
  <c r="F519" i="89"/>
  <c r="Y519" i="89"/>
  <c r="H519" i="89"/>
  <c r="E386" i="89"/>
  <c r="U386" i="89"/>
  <c r="W386" i="89"/>
  <c r="O386" i="89"/>
  <c r="F386" i="89"/>
  <c r="X386" i="89"/>
  <c r="AA386" i="89"/>
  <c r="AB386" i="89"/>
  <c r="Z386" i="89"/>
  <c r="G386" i="89"/>
  <c r="L386" i="89"/>
  <c r="R386" i="89"/>
  <c r="S386" i="89"/>
  <c r="M386" i="89"/>
  <c r="J386" i="89"/>
  <c r="H386" i="89"/>
  <c r="N386" i="89"/>
  <c r="Y386" i="89"/>
  <c r="T386" i="89"/>
  <c r="P386" i="89"/>
  <c r="Q386" i="89"/>
  <c r="I386" i="89"/>
  <c r="K386" i="89"/>
  <c r="V386" i="89"/>
  <c r="K530" i="89"/>
  <c r="U530" i="89"/>
  <c r="P530" i="89"/>
  <c r="S530" i="89"/>
  <c r="F530" i="89"/>
  <c r="W530" i="89"/>
  <c r="I530" i="89"/>
  <c r="AA530" i="89"/>
  <c r="N530" i="89"/>
  <c r="Q530" i="89"/>
  <c r="L530" i="89"/>
  <c r="V530" i="89"/>
  <c r="Y530" i="89"/>
  <c r="T530" i="89"/>
  <c r="G530" i="89"/>
  <c r="J530" i="89"/>
  <c r="AB530" i="89"/>
  <c r="H530" i="89"/>
  <c r="R530" i="89"/>
  <c r="E530" i="89"/>
  <c r="O530" i="89"/>
  <c r="Z530" i="89"/>
  <c r="M530" i="89"/>
  <c r="X530" i="89"/>
  <c r="R391" i="89"/>
  <c r="U391" i="89"/>
  <c r="N391" i="89"/>
  <c r="G391" i="89"/>
  <c r="Z391" i="89"/>
  <c r="F391" i="89"/>
  <c r="O391" i="89"/>
  <c r="K391" i="89"/>
  <c r="V391" i="89"/>
  <c r="W391" i="89"/>
  <c r="S391" i="89"/>
  <c r="H391" i="89"/>
  <c r="I391" i="89"/>
  <c r="AA391" i="89"/>
  <c r="X391" i="89"/>
  <c r="Q391" i="89"/>
  <c r="P391" i="89"/>
  <c r="L391" i="89"/>
  <c r="Y391" i="89"/>
  <c r="T391" i="89"/>
  <c r="AB391" i="89"/>
  <c r="J391" i="89"/>
  <c r="E391" i="89"/>
  <c r="M391" i="89"/>
  <c r="J381" i="89"/>
  <c r="AA381" i="89"/>
  <c r="M381" i="89"/>
  <c r="AB381" i="89"/>
  <c r="I381" i="89"/>
  <c r="G381" i="89"/>
  <c r="L381" i="89"/>
  <c r="X381" i="89"/>
  <c r="V381" i="89"/>
  <c r="R381" i="89"/>
  <c r="P381" i="89"/>
  <c r="N381" i="89"/>
  <c r="S381" i="89"/>
  <c r="W381" i="89"/>
  <c r="Q381" i="89"/>
  <c r="K381" i="89"/>
  <c r="U381" i="89"/>
  <c r="Y381" i="89"/>
  <c r="T381" i="89"/>
  <c r="H381" i="89"/>
  <c r="F381" i="89"/>
  <c r="E381" i="89"/>
  <c r="Z381" i="89"/>
  <c r="O381" i="89"/>
  <c r="R375" i="82"/>
  <c r="Q589" i="82"/>
  <c r="Q588" i="82"/>
  <c r="Q587" i="82"/>
  <c r="Q586" i="82"/>
  <c r="Q585" i="82"/>
  <c r="Q584" i="82"/>
  <c r="Q583" i="82"/>
  <c r="Q582" i="82"/>
  <c r="Q581" i="82"/>
  <c r="Q580" i="82"/>
  <c r="Q579" i="82"/>
  <c r="Q578" i="82"/>
  <c r="Q577" i="82"/>
  <c r="Q576" i="82"/>
  <c r="Q575" i="82"/>
  <c r="Q590" i="82"/>
  <c r="Q591" i="82"/>
  <c r="Q592" i="82"/>
  <c r="Q573" i="82"/>
  <c r="Q569" i="82"/>
  <c r="Q567" i="82"/>
  <c r="Q565" i="82"/>
  <c r="Q564" i="82"/>
  <c r="Q563" i="82"/>
  <c r="Q574" i="82"/>
  <c r="Q568" i="82"/>
  <c r="Q571" i="82"/>
  <c r="Q572" i="82"/>
  <c r="Q570" i="82"/>
  <c r="AB525" i="89"/>
  <c r="L525" i="89"/>
  <c r="H525" i="89"/>
  <c r="Y525" i="89"/>
  <c r="E525" i="89"/>
  <c r="N525" i="89"/>
  <c r="R525" i="89"/>
  <c r="K525" i="89"/>
  <c r="AA525" i="89"/>
  <c r="I525" i="89"/>
  <c r="G525" i="89"/>
  <c r="X525" i="89"/>
  <c r="J525" i="89"/>
  <c r="F525" i="89"/>
  <c r="U525" i="89"/>
  <c r="O525" i="89"/>
  <c r="W525" i="89"/>
  <c r="T525" i="89"/>
  <c r="Q525" i="89"/>
  <c r="S525" i="89"/>
  <c r="Z525" i="89"/>
  <c r="V525" i="89"/>
  <c r="P525" i="89"/>
  <c r="M525" i="89"/>
  <c r="T528" i="89"/>
  <c r="I528" i="89"/>
  <c r="V528" i="89"/>
  <c r="O528" i="89"/>
  <c r="U528" i="89"/>
  <c r="Y528" i="89"/>
  <c r="R528" i="89"/>
  <c r="K528" i="89"/>
  <c r="X528" i="89"/>
  <c r="S528" i="89"/>
  <c r="M528" i="89"/>
  <c r="W528" i="89"/>
  <c r="Z528" i="89"/>
  <c r="AA528" i="89"/>
  <c r="L528" i="89"/>
  <c r="AB528" i="89"/>
  <c r="F528" i="89"/>
  <c r="G528" i="89"/>
  <c r="H528" i="89"/>
  <c r="Q528" i="89"/>
  <c r="P528" i="89"/>
  <c r="E528" i="89"/>
  <c r="J528" i="89"/>
  <c r="N528" i="89"/>
  <c r="AB395" i="89"/>
  <c r="H395" i="89"/>
  <c r="O395" i="89"/>
  <c r="I395" i="89"/>
  <c r="V395" i="89"/>
  <c r="E395" i="89"/>
  <c r="F395" i="89"/>
  <c r="M395" i="89"/>
  <c r="K395" i="89"/>
  <c r="N395" i="89"/>
  <c r="G395" i="89"/>
  <c r="X395" i="89"/>
  <c r="Q395" i="89"/>
  <c r="Z395" i="89"/>
  <c r="AA395" i="89"/>
  <c r="R395" i="89"/>
  <c r="W395" i="89"/>
  <c r="L395" i="89"/>
  <c r="T395" i="89"/>
  <c r="S395" i="89"/>
  <c r="U395" i="89"/>
  <c r="Y395" i="89"/>
  <c r="J395" i="89"/>
  <c r="P395" i="89"/>
  <c r="V400" i="89"/>
  <c r="I400" i="89"/>
  <c r="O400" i="89"/>
  <c r="L400" i="89"/>
  <c r="W400" i="89"/>
  <c r="K400" i="89"/>
  <c r="Y400" i="89"/>
  <c r="E400" i="89"/>
  <c r="S400" i="89"/>
  <c r="P400" i="89"/>
  <c r="Z400" i="89"/>
  <c r="T400" i="89"/>
  <c r="Q400" i="89"/>
  <c r="G400" i="89"/>
  <c r="F400" i="89"/>
  <c r="M400" i="89"/>
  <c r="H400" i="89"/>
  <c r="AA400" i="89"/>
  <c r="N400" i="89"/>
  <c r="AB400" i="89"/>
  <c r="X400" i="89"/>
  <c r="U400" i="89"/>
  <c r="R400" i="89"/>
  <c r="J400" i="89"/>
  <c r="AA382" i="89"/>
  <c r="U382" i="89"/>
  <c r="N382" i="89"/>
  <c r="E382" i="89"/>
  <c r="T382" i="89"/>
  <c r="X382" i="89"/>
  <c r="S382" i="89"/>
  <c r="AB382" i="89"/>
  <c r="M382" i="89"/>
  <c r="I382" i="89"/>
  <c r="L382" i="89"/>
  <c r="O382" i="89"/>
  <c r="Y382" i="89"/>
  <c r="Q382" i="89"/>
  <c r="P382" i="89"/>
  <c r="J382" i="89"/>
  <c r="R382" i="89"/>
  <c r="H382" i="89"/>
  <c r="Z382" i="89"/>
  <c r="F382" i="89"/>
  <c r="W382" i="89"/>
  <c r="K382" i="89"/>
  <c r="V382" i="89"/>
  <c r="G382" i="89"/>
  <c r="U389" i="89"/>
  <c r="F389" i="89"/>
  <c r="R389" i="89"/>
  <c r="E389" i="89"/>
  <c r="O389" i="89"/>
  <c r="X389" i="89"/>
  <c r="T389" i="89"/>
  <c r="J389" i="89"/>
  <c r="N389" i="89"/>
  <c r="AA389" i="89"/>
  <c r="W389" i="89"/>
  <c r="I389" i="89"/>
  <c r="K389" i="89"/>
  <c r="H389" i="89"/>
  <c r="G389" i="89"/>
  <c r="M389" i="89"/>
  <c r="AB389" i="89"/>
  <c r="Y389" i="89"/>
  <c r="S389" i="89"/>
  <c r="P389" i="89"/>
  <c r="V389" i="89"/>
  <c r="Z389" i="89"/>
  <c r="L389" i="89"/>
  <c r="Q389" i="89"/>
  <c r="E434" i="89" a="1"/>
  <c r="R629" i="82"/>
  <c r="Q814" i="82"/>
  <c r="M378" i="89"/>
  <c r="H378" i="89"/>
  <c r="Y378" i="89"/>
  <c r="I378" i="89"/>
  <c r="W378" i="89"/>
  <c r="N378" i="89"/>
  <c r="G378" i="89"/>
  <c r="T378" i="89"/>
  <c r="O378" i="89"/>
  <c r="S378" i="89"/>
  <c r="X378" i="89"/>
  <c r="P378" i="89"/>
  <c r="K378" i="89"/>
  <c r="E378" i="89"/>
  <c r="E409" i="89" s="1" a="1"/>
  <c r="Q378" i="89"/>
  <c r="U378" i="89"/>
  <c r="AA378" i="89"/>
  <c r="J378" i="89"/>
  <c r="L378" i="89"/>
  <c r="F378" i="89"/>
  <c r="Z378" i="89"/>
  <c r="AB378" i="89"/>
  <c r="V378" i="89"/>
  <c r="R378" i="89"/>
  <c r="S511" i="89"/>
  <c r="N511" i="89"/>
  <c r="M511" i="89"/>
  <c r="I511" i="89"/>
  <c r="AA511" i="89"/>
  <c r="Y511" i="89"/>
  <c r="P511" i="89"/>
  <c r="V511" i="89"/>
  <c r="K511" i="89"/>
  <c r="R511" i="89"/>
  <c r="G511" i="89"/>
  <c r="AB511" i="89"/>
  <c r="E511" i="89"/>
  <c r="J511" i="89"/>
  <c r="L511" i="89"/>
  <c r="H511" i="89"/>
  <c r="O511" i="89"/>
  <c r="F511" i="89"/>
  <c r="T511" i="89"/>
  <c r="Z511" i="89"/>
  <c r="Q511" i="89"/>
  <c r="U511" i="89"/>
  <c r="W511" i="89"/>
  <c r="X511" i="89"/>
  <c r="M399" i="89"/>
  <c r="N399" i="89"/>
  <c r="G399" i="89"/>
  <c r="I399" i="89"/>
  <c r="U399" i="89"/>
  <c r="Z399" i="89"/>
  <c r="Q399" i="89"/>
  <c r="H399" i="89"/>
  <c r="O399" i="89"/>
  <c r="Y399" i="89"/>
  <c r="V399" i="89"/>
  <c r="AA399" i="89"/>
  <c r="L399" i="89"/>
  <c r="J399" i="89"/>
  <c r="P399" i="89"/>
  <c r="T399" i="89"/>
  <c r="W399" i="89"/>
  <c r="F399" i="89"/>
  <c r="AB399" i="89"/>
  <c r="K399" i="89"/>
  <c r="R399" i="89"/>
  <c r="E399" i="89"/>
  <c r="E430" i="89" s="1" a="1"/>
  <c r="X399" i="89"/>
  <c r="S399" i="89"/>
  <c r="H526" i="89"/>
  <c r="F526" i="89"/>
  <c r="V526" i="89"/>
  <c r="Z526" i="89"/>
  <c r="P526" i="89"/>
  <c r="U526" i="89"/>
  <c r="Y526" i="89"/>
  <c r="Q526" i="89"/>
  <c r="J526" i="89"/>
  <c r="G526" i="89"/>
  <c r="AA526" i="89"/>
  <c r="O526" i="89"/>
  <c r="M526" i="89"/>
  <c r="N526" i="89"/>
  <c r="E526" i="89"/>
  <c r="W526" i="89"/>
  <c r="AB526" i="89"/>
  <c r="I526" i="89"/>
  <c r="R526" i="89"/>
  <c r="X526" i="89"/>
  <c r="K526" i="89"/>
  <c r="T526" i="89"/>
  <c r="S526" i="89"/>
  <c r="L526" i="89"/>
  <c r="X404" i="89"/>
  <c r="O404" i="89"/>
  <c r="F404" i="89"/>
  <c r="H404" i="89"/>
  <c r="K404" i="89"/>
  <c r="W404" i="89"/>
  <c r="T404" i="89"/>
  <c r="AA404" i="89"/>
  <c r="AB404" i="89"/>
  <c r="M404" i="89"/>
  <c r="L404" i="89"/>
  <c r="S404" i="89"/>
  <c r="Z404" i="89"/>
  <c r="N404" i="89"/>
  <c r="J404" i="89"/>
  <c r="E404" i="89"/>
  <c r="Q404" i="89"/>
  <c r="G404" i="89"/>
  <c r="V404" i="89"/>
  <c r="R404" i="89"/>
  <c r="P404" i="89"/>
  <c r="I404" i="89"/>
  <c r="U404" i="89"/>
  <c r="Y404" i="89"/>
  <c r="O387" i="89"/>
  <c r="AA387" i="89"/>
  <c r="K387" i="89"/>
  <c r="G387" i="89"/>
  <c r="U387" i="89"/>
  <c r="Q387" i="89"/>
  <c r="T387" i="89"/>
  <c r="W387" i="89"/>
  <c r="Y387" i="89"/>
  <c r="V387" i="89"/>
  <c r="AB387" i="89"/>
  <c r="Z387" i="89"/>
  <c r="E387" i="89"/>
  <c r="L387" i="89"/>
  <c r="J387" i="89"/>
  <c r="F387" i="89"/>
  <c r="X387" i="89"/>
  <c r="H387" i="89"/>
  <c r="M387" i="89"/>
  <c r="S387" i="89"/>
  <c r="R387" i="89"/>
  <c r="N387" i="89"/>
  <c r="I387" i="89"/>
  <c r="P387" i="89"/>
  <c r="W398" i="89"/>
  <c r="J398" i="89"/>
  <c r="Q398" i="89"/>
  <c r="I398" i="89"/>
  <c r="R398" i="89"/>
  <c r="T398" i="89"/>
  <c r="K398" i="89"/>
  <c r="U398" i="89"/>
  <c r="AB398" i="89"/>
  <c r="O398" i="89"/>
  <c r="H398" i="89"/>
  <c r="M398" i="89"/>
  <c r="P398" i="89"/>
  <c r="F398" i="89"/>
  <c r="X398" i="89"/>
  <c r="S398" i="89"/>
  <c r="N398" i="89"/>
  <c r="L398" i="89"/>
  <c r="Y398" i="89"/>
  <c r="V398" i="89"/>
  <c r="E398" i="89"/>
  <c r="G398" i="89"/>
  <c r="Z398" i="89"/>
  <c r="AA398" i="89"/>
  <c r="T394" i="89"/>
  <c r="P394" i="89"/>
  <c r="Q394" i="89"/>
  <c r="I394" i="89"/>
  <c r="K394" i="89"/>
  <c r="V394" i="89"/>
  <c r="E394" i="89"/>
  <c r="U394" i="89"/>
  <c r="W394" i="89"/>
  <c r="O394" i="89"/>
  <c r="F394" i="89"/>
  <c r="X394" i="89"/>
  <c r="AA394" i="89"/>
  <c r="AB394" i="89"/>
  <c r="Z394" i="89"/>
  <c r="G394" i="89"/>
  <c r="L394" i="89"/>
  <c r="R394" i="89"/>
  <c r="S394" i="89"/>
  <c r="M394" i="89"/>
  <c r="J394" i="89"/>
  <c r="H394" i="89"/>
  <c r="N394" i="89"/>
  <c r="Y394" i="89"/>
  <c r="Z515" i="89"/>
  <c r="R515" i="89"/>
  <c r="S515" i="89"/>
  <c r="J515" i="89"/>
  <c r="T515" i="89"/>
  <c r="AA515" i="89"/>
  <c r="U515" i="89"/>
  <c r="F515" i="89"/>
  <c r="G515" i="89"/>
  <c r="L515" i="89"/>
  <c r="X515" i="89"/>
  <c r="K515" i="89"/>
  <c r="V515" i="89"/>
  <c r="H515" i="89"/>
  <c r="O515" i="89"/>
  <c r="M515" i="89"/>
  <c r="I515" i="89"/>
  <c r="W515" i="89"/>
  <c r="E515" i="89"/>
  <c r="N515" i="89"/>
  <c r="Y515" i="89"/>
  <c r="P515" i="89"/>
  <c r="Q515" i="89"/>
  <c r="AB515" i="89"/>
  <c r="AB521" i="89"/>
  <c r="U521" i="89"/>
  <c r="Q521" i="89"/>
  <c r="J521" i="89"/>
  <c r="H521" i="89"/>
  <c r="Y521" i="89"/>
  <c r="F521" i="89"/>
  <c r="K521" i="89"/>
  <c r="S521" i="89"/>
  <c r="P521" i="89"/>
  <c r="O521" i="89"/>
  <c r="Z521" i="89"/>
  <c r="V521" i="89"/>
  <c r="T521" i="89"/>
  <c r="I521" i="89"/>
  <c r="W521" i="89"/>
  <c r="L521" i="89"/>
  <c r="N521" i="89"/>
  <c r="AA521" i="89"/>
  <c r="R521" i="89"/>
  <c r="X521" i="89"/>
  <c r="G521" i="89"/>
  <c r="M521" i="89"/>
  <c r="E521" i="89"/>
  <c r="K390" i="89"/>
  <c r="AB390" i="89"/>
  <c r="S390" i="89"/>
  <c r="J390" i="89"/>
  <c r="O390" i="89"/>
  <c r="U390" i="89"/>
  <c r="R390" i="89"/>
  <c r="AA390" i="89"/>
  <c r="P390" i="89"/>
  <c r="Z390" i="89"/>
  <c r="E390" i="89"/>
  <c r="Q390" i="89"/>
  <c r="T390" i="89"/>
  <c r="W390" i="89"/>
  <c r="N390" i="89"/>
  <c r="V390" i="89"/>
  <c r="L390" i="89"/>
  <c r="I390" i="89"/>
  <c r="Y390" i="89"/>
  <c r="M390" i="89"/>
  <c r="X390" i="89"/>
  <c r="G390" i="89"/>
  <c r="H390" i="89"/>
  <c r="F390" i="89"/>
  <c r="Q383" i="89"/>
  <c r="E383" i="89"/>
  <c r="M383" i="89"/>
  <c r="F383" i="89"/>
  <c r="Y383" i="89"/>
  <c r="U383" i="89"/>
  <c r="N383" i="89"/>
  <c r="J383" i="89"/>
  <c r="G383" i="89"/>
  <c r="V383" i="89"/>
  <c r="R383" i="89"/>
  <c r="W383" i="89"/>
  <c r="H383" i="89"/>
  <c r="Z383" i="89"/>
  <c r="K383" i="89"/>
  <c r="P383" i="89"/>
  <c r="O383" i="89"/>
  <c r="AA383" i="89"/>
  <c r="X383" i="89"/>
  <c r="S383" i="89"/>
  <c r="L383" i="89"/>
  <c r="I383" i="89"/>
  <c r="T383" i="89"/>
  <c r="AB383" i="89"/>
  <c r="R629" i="83"/>
  <c r="Q814" i="83"/>
  <c r="M401" i="89"/>
  <c r="X401" i="89"/>
  <c r="H401" i="89"/>
  <c r="F401" i="89"/>
  <c r="P401" i="89"/>
  <c r="J401" i="89"/>
  <c r="N401" i="89"/>
  <c r="S401" i="89"/>
  <c r="O401" i="89"/>
  <c r="E401" i="89"/>
  <c r="W401" i="89"/>
  <c r="R401" i="89"/>
  <c r="T401" i="89"/>
  <c r="Y401" i="89"/>
  <c r="Z401" i="89"/>
  <c r="G401" i="89"/>
  <c r="AB401" i="89"/>
  <c r="U401" i="89"/>
  <c r="V401" i="89"/>
  <c r="I401" i="89"/>
  <c r="AA401" i="89"/>
  <c r="K401" i="89"/>
  <c r="L401" i="89"/>
  <c r="Q401" i="89"/>
  <c r="P397" i="89"/>
  <c r="E397" i="89"/>
  <c r="Q397" i="89"/>
  <c r="H397" i="89"/>
  <c r="L397" i="89"/>
  <c r="U397" i="89"/>
  <c r="X397" i="89"/>
  <c r="G397" i="89"/>
  <c r="Z397" i="89"/>
  <c r="AB397" i="89"/>
  <c r="J397" i="89"/>
  <c r="R397" i="89"/>
  <c r="N397" i="89"/>
  <c r="O397" i="89"/>
  <c r="F397" i="89"/>
  <c r="I397" i="89"/>
  <c r="T397" i="89"/>
  <c r="AA397" i="89"/>
  <c r="V397" i="89"/>
  <c r="W397" i="89"/>
  <c r="Y397" i="89"/>
  <c r="S397" i="89"/>
  <c r="K397" i="89"/>
  <c r="M397" i="89"/>
  <c r="AA406" i="89"/>
  <c r="X406" i="89"/>
  <c r="U406" i="89"/>
  <c r="G406" i="89"/>
  <c r="N406" i="89"/>
  <c r="V406" i="89"/>
  <c r="L406" i="89"/>
  <c r="R406" i="89"/>
  <c r="S406" i="89"/>
  <c r="Q406" i="89"/>
  <c r="F406" i="89"/>
  <c r="E406" i="89"/>
  <c r="Y406" i="89"/>
  <c r="P406" i="89"/>
  <c r="I406" i="89"/>
  <c r="AB406" i="89"/>
  <c r="W406" i="89"/>
  <c r="H406" i="89"/>
  <c r="Z406" i="89"/>
  <c r="O406" i="89"/>
  <c r="M406" i="89"/>
  <c r="T406" i="89"/>
  <c r="J406" i="89"/>
  <c r="K406" i="89"/>
  <c r="K510" i="89"/>
  <c r="V510" i="89"/>
  <c r="P510" i="89"/>
  <c r="H510" i="89"/>
  <c r="T510" i="89"/>
  <c r="G510" i="89"/>
  <c r="E510" i="89"/>
  <c r="L510" i="89"/>
  <c r="Z510" i="89"/>
  <c r="N510" i="89"/>
  <c r="U510" i="89"/>
  <c r="I510" i="89"/>
  <c r="W510" i="89"/>
  <c r="M510" i="89"/>
  <c r="J510" i="89"/>
  <c r="F510" i="89"/>
  <c r="Q510" i="89"/>
  <c r="AA510" i="89"/>
  <c r="O510" i="89"/>
  <c r="R510" i="89"/>
  <c r="AB510" i="89"/>
  <c r="Y510" i="89"/>
  <c r="S510" i="89"/>
  <c r="X510" i="89"/>
  <c r="G384" i="89"/>
  <c r="H384" i="89"/>
  <c r="AA384" i="89"/>
  <c r="R384" i="89"/>
  <c r="O384" i="89"/>
  <c r="N384" i="89"/>
  <c r="I384" i="89"/>
  <c r="P384" i="89"/>
  <c r="S384" i="89"/>
  <c r="W384" i="89"/>
  <c r="Q384" i="89"/>
  <c r="F384" i="89"/>
  <c r="J384" i="89"/>
  <c r="T384" i="89"/>
  <c r="U384" i="89"/>
  <c r="X384" i="89"/>
  <c r="Z384" i="89"/>
  <c r="M384" i="89"/>
  <c r="L384" i="89"/>
  <c r="AB384" i="89"/>
  <c r="E384" i="89"/>
  <c r="K384" i="89"/>
  <c r="Y384" i="89"/>
  <c r="V384" i="89"/>
  <c r="P592" i="73"/>
  <c r="P591" i="73"/>
  <c r="P590" i="73"/>
  <c r="P589" i="73"/>
  <c r="P588" i="73"/>
  <c r="P587" i="73"/>
  <c r="P586" i="73"/>
  <c r="P585" i="73"/>
  <c r="P584" i="73"/>
  <c r="P583" i="73"/>
  <c r="P582" i="73"/>
  <c r="P581" i="73"/>
  <c r="P580" i="73"/>
  <c r="P579" i="73"/>
  <c r="P578" i="73"/>
  <c r="P577" i="73"/>
  <c r="P576" i="73"/>
  <c r="P575" i="73"/>
  <c r="P574" i="73"/>
  <c r="P573" i="73"/>
  <c r="P572" i="73"/>
  <c r="P571" i="73"/>
  <c r="P569" i="73"/>
  <c r="P568" i="73"/>
  <c r="P567" i="73"/>
  <c r="P565" i="73"/>
  <c r="P564" i="73"/>
  <c r="P563" i="73"/>
  <c r="P570" i="73"/>
  <c r="Q592" i="86"/>
  <c r="Q591" i="86"/>
  <c r="Q590" i="86"/>
  <c r="Q589" i="86"/>
  <c r="Q588" i="86"/>
  <c r="Q587" i="86"/>
  <c r="Q586" i="86"/>
  <c r="Q585" i="86"/>
  <c r="Q584" i="86"/>
  <c r="Q583" i="86"/>
  <c r="Q582" i="86"/>
  <c r="Q581" i="86"/>
  <c r="Q580" i="86"/>
  <c r="Q579" i="86"/>
  <c r="Q578" i="86"/>
  <c r="Q577" i="86"/>
  <c r="Q576" i="86"/>
  <c r="Q575" i="86"/>
  <c r="Q574" i="86"/>
  <c r="Q573" i="86"/>
  <c r="Q572" i="86"/>
  <c r="Q571" i="86"/>
  <c r="Q570" i="86"/>
  <c r="Q569" i="86"/>
  <c r="Q568" i="86"/>
  <c r="Q567" i="86"/>
  <c r="Q565" i="86"/>
  <c r="Q564" i="86"/>
  <c r="Q563" i="86"/>
  <c r="R375" i="85"/>
  <c r="Q592" i="85"/>
  <c r="Q591" i="85"/>
  <c r="Q590" i="85"/>
  <c r="Q589" i="85"/>
  <c r="Q588" i="85"/>
  <c r="Q587" i="85"/>
  <c r="Q586" i="85"/>
  <c r="Q585" i="85"/>
  <c r="Q584" i="85"/>
  <c r="Q583" i="85"/>
  <c r="Q582" i="85"/>
  <c r="Q581" i="85"/>
  <c r="Q580" i="85"/>
  <c r="Q579" i="85"/>
  <c r="Q578" i="85"/>
  <c r="Q577" i="85"/>
  <c r="Q576" i="85"/>
  <c r="Q575" i="85"/>
  <c r="Q574" i="85"/>
  <c r="Q573" i="85"/>
  <c r="Q572" i="85"/>
  <c r="Q571" i="85"/>
  <c r="Q569" i="85"/>
  <c r="Q568" i="85"/>
  <c r="Q567" i="85"/>
  <c r="Q565" i="85"/>
  <c r="Q564" i="85"/>
  <c r="Q563" i="85"/>
  <c r="Q570" i="85"/>
  <c r="R629" i="85"/>
  <c r="Q814" i="85"/>
  <c r="R629" i="84"/>
  <c r="Q814" i="84"/>
  <c r="R375" i="84"/>
  <c r="Q582" i="84"/>
  <c r="Q564" i="84"/>
  <c r="Q584" i="84"/>
  <c r="Q567" i="84"/>
  <c r="Q591" i="84"/>
  <c r="Q589" i="84"/>
  <c r="Q587" i="84"/>
  <c r="Q585" i="84"/>
  <c r="Q583" i="84"/>
  <c r="Q581" i="84"/>
  <c r="Q579" i="84"/>
  <c r="Q577" i="84"/>
  <c r="Q575" i="84"/>
  <c r="Q573" i="84"/>
  <c r="Q571" i="84"/>
  <c r="Q568" i="84"/>
  <c r="Q565" i="84"/>
  <c r="Q563" i="84"/>
  <c r="Q586" i="84"/>
  <c r="Q569" i="84"/>
  <c r="Q590" i="84"/>
  <c r="Q592" i="84"/>
  <c r="Q588" i="84"/>
  <c r="Q580" i="84"/>
  <c r="Q578" i="84"/>
  <c r="Q576" i="84"/>
  <c r="Q574" i="84"/>
  <c r="Q572" i="84"/>
  <c r="Q570" i="84"/>
  <c r="R629" i="81"/>
  <c r="Q814" i="81"/>
  <c r="R375" i="81"/>
  <c r="Q590" i="81"/>
  <c r="Q586" i="81"/>
  <c r="Q582" i="81"/>
  <c r="Q578" i="81"/>
  <c r="Q569" i="81"/>
  <c r="Q573" i="81"/>
  <c r="Q589" i="81"/>
  <c r="Q585" i="81"/>
  <c r="Q581" i="81"/>
  <c r="Q577" i="81"/>
  <c r="Q567" i="81"/>
  <c r="Q571" i="81"/>
  <c r="Q592" i="81"/>
  <c r="Q588" i="81"/>
  <c r="Q584" i="81"/>
  <c r="Q580" i="81"/>
  <c r="Q576" i="81"/>
  <c r="Q574" i="81"/>
  <c r="Q564" i="81"/>
  <c r="Q568" i="81"/>
  <c r="Q575" i="81"/>
  <c r="Q591" i="81"/>
  <c r="Q587" i="81"/>
  <c r="Q583" i="81"/>
  <c r="Q579" i="81"/>
  <c r="Q572" i="81"/>
  <c r="Q563" i="81"/>
  <c r="Q565" i="81"/>
  <c r="Q570" i="81"/>
  <c r="X561" i="86"/>
  <c r="Y561" i="86" s="1"/>
  <c r="Z561" i="86" s="1"/>
  <c r="AA561" i="86" s="1"/>
  <c r="AB561" i="86" s="1"/>
  <c r="I473" i="83"/>
  <c r="H566" i="83"/>
  <c r="L477" i="84"/>
  <c r="K477" i="87"/>
  <c r="K601" i="87" s="1"/>
  <c r="K746" i="87" s="1"/>
  <c r="J712" i="87"/>
  <c r="L477" i="83"/>
  <c r="L601" i="83" s="1"/>
  <c r="L746" i="83" s="1"/>
  <c r="H477" i="73"/>
  <c r="B141" i="73"/>
  <c r="B355" i="73"/>
  <c r="B388" i="73" s="1"/>
  <c r="B419" i="73" s="1"/>
  <c r="B450" i="73" s="1"/>
  <c r="J690" i="83"/>
  <c r="J679" i="86"/>
  <c r="F594" i="84"/>
  <c r="F739" i="84" s="1"/>
  <c r="K725" i="85"/>
  <c r="Q375" i="73"/>
  <c r="Q720" i="89"/>
  <c r="J697" i="82"/>
  <c r="J709" i="87"/>
  <c r="K698" i="85"/>
  <c r="J722" i="86"/>
  <c r="J720" i="81"/>
  <c r="R485" i="89"/>
  <c r="R609" i="89" s="1"/>
  <c r="R754" i="89" s="1"/>
  <c r="L450" i="85"/>
  <c r="M481" i="85" s="1"/>
  <c r="J683" i="86"/>
  <c r="S486" i="89"/>
  <c r="S610" i="89" s="1"/>
  <c r="S755" i="89" s="1"/>
  <c r="O690" i="89"/>
  <c r="T480" i="89"/>
  <c r="T449" i="89" s="1"/>
  <c r="P694" i="89"/>
  <c r="I676" i="73"/>
  <c r="I699" i="73"/>
  <c r="K729" i="81"/>
  <c r="P712" i="89"/>
  <c r="Q456" i="89"/>
  <c r="R487" i="89" s="1"/>
  <c r="R611" i="89" s="1"/>
  <c r="R756" i="89" s="1"/>
  <c r="R489" i="89"/>
  <c r="M940" i="89"/>
  <c r="M942" i="89" s="1"/>
  <c r="N938" i="89" s="1"/>
  <c r="I690" i="85"/>
  <c r="J676" i="82"/>
  <c r="R495" i="89"/>
  <c r="Q466" i="89"/>
  <c r="R497" i="89" s="1"/>
  <c r="P698" i="89"/>
  <c r="J693" i="83"/>
  <c r="O717" i="89"/>
  <c r="Q465" i="89"/>
  <c r="J728" i="85"/>
  <c r="S715" i="89"/>
  <c r="S682" i="89"/>
  <c r="S498" i="89"/>
  <c r="S622" i="89" s="1"/>
  <c r="S767" i="89" s="1"/>
  <c r="J733" i="85"/>
  <c r="J699" i="81"/>
  <c r="K497" i="81"/>
  <c r="K466" i="81" s="1"/>
  <c r="P693" i="89"/>
  <c r="K709" i="82"/>
  <c r="Q676" i="89"/>
  <c r="Q709" i="89"/>
  <c r="R598" i="89"/>
  <c r="R743" i="89" s="1"/>
  <c r="R443" i="89"/>
  <c r="AB963" i="89"/>
  <c r="AD927" i="89"/>
  <c r="AC935" i="89"/>
  <c r="AC926" i="89"/>
  <c r="AC961" i="89"/>
  <c r="AC962" i="89"/>
  <c r="AC947" i="89"/>
  <c r="AC941" i="89"/>
  <c r="AC948" i="89"/>
  <c r="P699" i="89"/>
  <c r="P732" i="89"/>
  <c r="G942" i="82"/>
  <c r="H938" i="82" s="1"/>
  <c r="H940" i="82" s="1"/>
  <c r="H953" i="82" s="1"/>
  <c r="S617" i="89"/>
  <c r="S762" i="89" s="1"/>
  <c r="S462" i="89"/>
  <c r="R728" i="89"/>
  <c r="R695" i="89"/>
  <c r="R479" i="89"/>
  <c r="Q685" i="89"/>
  <c r="R452" i="89"/>
  <c r="S707" i="89"/>
  <c r="R477" i="89"/>
  <c r="R601" i="89" s="1"/>
  <c r="R746" i="89" s="1"/>
  <c r="Q711" i="89"/>
  <c r="R674" i="89"/>
  <c r="Q461" i="89"/>
  <c r="R492" i="89" s="1"/>
  <c r="R616" i="89" s="1"/>
  <c r="R761" i="89" s="1"/>
  <c r="Q701" i="89"/>
  <c r="T463" i="89"/>
  <c r="U494" i="89" s="1"/>
  <c r="Q453" i="89"/>
  <c r="R484" i="89" s="1"/>
  <c r="R608" i="89" s="1"/>
  <c r="R753" i="89" s="1"/>
  <c r="S696" i="89"/>
  <c r="S729" i="89"/>
  <c r="R623" i="89"/>
  <c r="R768" i="89" s="1"/>
  <c r="R468" i="89"/>
  <c r="L459" i="85"/>
  <c r="M490" i="85" s="1"/>
  <c r="M614" i="85" s="1"/>
  <c r="R491" i="89"/>
  <c r="R615" i="89" s="1"/>
  <c r="R760" i="89" s="1"/>
  <c r="R445" i="89"/>
  <c r="P686" i="89"/>
  <c r="P719" i="89"/>
  <c r="W705" i="89"/>
  <c r="AB946" i="89"/>
  <c r="AB949" i="89" s="1"/>
  <c r="AC944" i="89" s="1"/>
  <c r="AB945" i="89"/>
  <c r="S680" i="89"/>
  <c r="S713" i="89"/>
  <c r="Q482" i="89"/>
  <c r="Q606" i="89" s="1"/>
  <c r="Q751" i="89" s="1"/>
  <c r="S481" i="89"/>
  <c r="S605" i="89" s="1"/>
  <c r="S750" i="89" s="1"/>
  <c r="Q692" i="89"/>
  <c r="Q725" i="89"/>
  <c r="O934" i="89"/>
  <c r="O936" i="89" s="1"/>
  <c r="P932" i="89" s="1"/>
  <c r="O933" i="89"/>
  <c r="T447" i="89"/>
  <c r="R459" i="89"/>
  <c r="T441" i="89"/>
  <c r="Q679" i="89"/>
  <c r="Q712" i="89"/>
  <c r="R740" i="89"/>
  <c r="R673" i="89"/>
  <c r="R706" i="89"/>
  <c r="Q677" i="89"/>
  <c r="Q710" i="89"/>
  <c r="B156" i="89"/>
  <c r="B370" i="89"/>
  <c r="B403" i="89" s="1"/>
  <c r="B434" i="89" s="1"/>
  <c r="B465" i="89" s="1"/>
  <c r="X594" i="89"/>
  <c r="X672" i="89" s="1"/>
  <c r="W739" i="89"/>
  <c r="Z470" i="89"/>
  <c r="Z439" i="89" s="1"/>
  <c r="P457" i="89"/>
  <c r="S440" i="89"/>
  <c r="R444" i="89"/>
  <c r="J714" i="86"/>
  <c r="J734" i="83"/>
  <c r="K461" i="84"/>
  <c r="L492" i="84" s="1"/>
  <c r="L616" i="84" s="1"/>
  <c r="J709" i="73"/>
  <c r="I727" i="85"/>
  <c r="I680" i="73"/>
  <c r="I721" i="82"/>
  <c r="K712" i="83"/>
  <c r="I680" i="87"/>
  <c r="I688" i="73"/>
  <c r="J694" i="84"/>
  <c r="J462" i="83"/>
  <c r="K493" i="83" s="1"/>
  <c r="K617" i="83" s="1"/>
  <c r="I678" i="84"/>
  <c r="J726" i="84"/>
  <c r="J693" i="84"/>
  <c r="K615" i="84"/>
  <c r="K760" i="84" s="1"/>
  <c r="K460" i="84"/>
  <c r="J721" i="81"/>
  <c r="J484" i="82"/>
  <c r="J608" i="82" s="1"/>
  <c r="J753" i="82" s="1"/>
  <c r="K464" i="85"/>
  <c r="K730" i="85" s="1"/>
  <c r="K455" i="81"/>
  <c r="L486" i="81" s="1"/>
  <c r="L610" i="81" s="1"/>
  <c r="I723" i="82"/>
  <c r="I690" i="82"/>
  <c r="J612" i="82"/>
  <c r="J757" i="82" s="1"/>
  <c r="J457" i="82"/>
  <c r="I715" i="86"/>
  <c r="J460" i="82"/>
  <c r="K491" i="82" s="1"/>
  <c r="H441" i="83"/>
  <c r="I729" i="86"/>
  <c r="J701" i="86"/>
  <c r="I689" i="86"/>
  <c r="J477" i="82"/>
  <c r="J601" i="82" s="1"/>
  <c r="J746" i="82" s="1"/>
  <c r="J687" i="73"/>
  <c r="J499" i="82"/>
  <c r="J623" i="82" s="1"/>
  <c r="J768" i="82" s="1"/>
  <c r="J694" i="81"/>
  <c r="J723" i="84"/>
  <c r="J715" i="84"/>
  <c r="K449" i="84"/>
  <c r="I726" i="82"/>
  <c r="I693" i="82"/>
  <c r="J720" i="87"/>
  <c r="I678" i="82"/>
  <c r="K711" i="85"/>
  <c r="K711" i="86"/>
  <c r="J499" i="81"/>
  <c r="J623" i="81" s="1"/>
  <c r="J768" i="81" s="1"/>
  <c r="J609" i="82"/>
  <c r="J754" i="82" s="1"/>
  <c r="K485" i="82"/>
  <c r="K609" i="82" s="1"/>
  <c r="K754" i="82" s="1"/>
  <c r="J463" i="86"/>
  <c r="K494" i="86" s="1"/>
  <c r="K618" i="86" s="1"/>
  <c r="K763" i="86" s="1"/>
  <c r="K484" i="85"/>
  <c r="I594" i="81"/>
  <c r="I739" i="81" s="1"/>
  <c r="I734" i="82"/>
  <c r="I701" i="82"/>
  <c r="H594" i="83"/>
  <c r="H739" i="83" s="1"/>
  <c r="J681" i="86"/>
  <c r="K603" i="86"/>
  <c r="K748" i="86" s="1"/>
  <c r="G705" i="83"/>
  <c r="J748" i="86"/>
  <c r="I689" i="85"/>
  <c r="J498" i="82"/>
  <c r="J622" i="82" s="1"/>
  <c r="J767" i="82" s="1"/>
  <c r="J729" i="83"/>
  <c r="J696" i="83"/>
  <c r="K618" i="83"/>
  <c r="K763" i="83" s="1"/>
  <c r="K463" i="83"/>
  <c r="J449" i="86"/>
  <c r="J475" i="82"/>
  <c r="F932" i="73"/>
  <c r="F934" i="73" s="1"/>
  <c r="F936" i="73" s="1"/>
  <c r="G932" i="73" s="1"/>
  <c r="I719" i="82"/>
  <c r="I686" i="82"/>
  <c r="I728" i="87"/>
  <c r="J724" i="81"/>
  <c r="J691" i="81"/>
  <c r="J598" i="84"/>
  <c r="J743" i="84" s="1"/>
  <c r="K614" i="73"/>
  <c r="K759" i="73" s="1"/>
  <c r="K474" i="84"/>
  <c r="K598" i="84" s="1"/>
  <c r="K743" i="84" s="1"/>
  <c r="E832" i="79"/>
  <c r="G78" i="88" s="1"/>
  <c r="L852" i="79"/>
  <c r="N98" i="88" s="1"/>
  <c r="I947" i="79"/>
  <c r="I712" i="82"/>
  <c r="I679" i="82"/>
  <c r="I717" i="82"/>
  <c r="I684" i="82"/>
  <c r="J484" i="81"/>
  <c r="J608" i="81" s="1"/>
  <c r="J753" i="81" s="1"/>
  <c r="J697" i="85"/>
  <c r="J606" i="82"/>
  <c r="J751" i="82" s="1"/>
  <c r="J451" i="82"/>
  <c r="J687" i="86"/>
  <c r="J724" i="82"/>
  <c r="J478" i="82"/>
  <c r="J483" i="84"/>
  <c r="J482" i="86"/>
  <c r="I726" i="81"/>
  <c r="I693" i="81"/>
  <c r="J499" i="85"/>
  <c r="K695" i="84"/>
  <c r="J445" i="82"/>
  <c r="J615" i="81"/>
  <c r="J760" i="81" s="1"/>
  <c r="J460" i="81"/>
  <c r="J482" i="81"/>
  <c r="J726" i="85"/>
  <c r="K467" i="83"/>
  <c r="L498" i="83" s="1"/>
  <c r="L622" i="83" s="1"/>
  <c r="K690" i="81"/>
  <c r="J456" i="85"/>
  <c r="K487" i="85" s="1"/>
  <c r="K611" i="85" s="1"/>
  <c r="J700" i="83"/>
  <c r="J725" i="87"/>
  <c r="J694" i="82"/>
  <c r="J689" i="82"/>
  <c r="J465" i="86"/>
  <c r="I731" i="86"/>
  <c r="I698" i="86"/>
  <c r="I694" i="83"/>
  <c r="I439" i="81"/>
  <c r="K490" i="81"/>
  <c r="K614" i="81" s="1"/>
  <c r="K759" i="81" s="1"/>
  <c r="K486" i="82"/>
  <c r="K610" i="82" s="1"/>
  <c r="K755" i="82" s="1"/>
  <c r="K605" i="85"/>
  <c r="L465" i="85"/>
  <c r="L698" i="85" s="1"/>
  <c r="J727" i="87"/>
  <c r="G442" i="73"/>
  <c r="J732" i="87"/>
  <c r="K609" i="73"/>
  <c r="K754" i="73" s="1"/>
  <c r="K454" i="73"/>
  <c r="L485" i="73" s="1"/>
  <c r="I695" i="83"/>
  <c r="I731" i="73"/>
  <c r="K718" i="81"/>
  <c r="J676" i="81"/>
  <c r="J709" i="81"/>
  <c r="J721" i="73"/>
  <c r="J718" i="86"/>
  <c r="G672" i="83"/>
  <c r="K460" i="83"/>
  <c r="J722" i="73"/>
  <c r="I682" i="83"/>
  <c r="I715" i="83"/>
  <c r="J728" i="86"/>
  <c r="G706" i="81"/>
  <c r="I693" i="87"/>
  <c r="I726" i="87"/>
  <c r="J718" i="85"/>
  <c r="I688" i="84"/>
  <c r="I721" i="84"/>
  <c r="J732" i="86"/>
  <c r="G706" i="83"/>
  <c r="I697" i="73"/>
  <c r="I730" i="73"/>
  <c r="I692" i="83"/>
  <c r="I725" i="83"/>
  <c r="I695" i="86"/>
  <c r="I728" i="86"/>
  <c r="K724" i="81"/>
  <c r="I680" i="84"/>
  <c r="I713" i="84"/>
  <c r="K745" i="85"/>
  <c r="L748" i="81"/>
  <c r="L766" i="84"/>
  <c r="J749" i="87"/>
  <c r="J744" i="83"/>
  <c r="J753" i="84"/>
  <c r="L745" i="85"/>
  <c r="K764" i="87"/>
  <c r="J744" i="73"/>
  <c r="K758" i="85"/>
  <c r="K766" i="85"/>
  <c r="I750" i="73"/>
  <c r="K761" i="87"/>
  <c r="J765" i="87"/>
  <c r="K750" i="87"/>
  <c r="K746" i="86"/>
  <c r="K745" i="83"/>
  <c r="K764" i="86"/>
  <c r="K756" i="86"/>
  <c r="J749" i="85"/>
  <c r="J751" i="73"/>
  <c r="J752" i="73"/>
  <c r="J743" i="73"/>
  <c r="J749" i="81"/>
  <c r="J768" i="87"/>
  <c r="J762" i="87"/>
  <c r="I765" i="73"/>
  <c r="J756" i="85"/>
  <c r="K760" i="83"/>
  <c r="K758" i="81"/>
  <c r="K756" i="83"/>
  <c r="J747" i="87"/>
  <c r="K754" i="81"/>
  <c r="J745" i="87"/>
  <c r="L756" i="84"/>
  <c r="K744" i="86"/>
  <c r="K745" i="84"/>
  <c r="K750" i="82"/>
  <c r="J753" i="86"/>
  <c r="K756" i="81"/>
  <c r="J748" i="73"/>
  <c r="K752" i="81"/>
  <c r="J764" i="73"/>
  <c r="K767" i="83"/>
  <c r="L765" i="85"/>
  <c r="K746" i="84"/>
  <c r="K758" i="83"/>
  <c r="L758" i="82"/>
  <c r="J753" i="87"/>
  <c r="J765" i="83"/>
  <c r="L743" i="82"/>
  <c r="J745" i="84"/>
  <c r="K744" i="85"/>
  <c r="J764" i="81"/>
  <c r="M762" i="84"/>
  <c r="K755" i="87"/>
  <c r="L759" i="85"/>
  <c r="K747" i="81"/>
  <c r="J748" i="85"/>
  <c r="J744" i="87"/>
  <c r="J760" i="86"/>
  <c r="L759" i="82"/>
  <c r="K762" i="82"/>
  <c r="K757" i="83"/>
  <c r="K621" i="87"/>
  <c r="L757" i="81"/>
  <c r="J762" i="86"/>
  <c r="H672" i="81"/>
  <c r="K749" i="84"/>
  <c r="K764" i="85"/>
  <c r="J755" i="73"/>
  <c r="K766" i="86"/>
  <c r="J757" i="73"/>
  <c r="K763" i="82"/>
  <c r="K766" i="82"/>
  <c r="K750" i="81"/>
  <c r="K749" i="82"/>
  <c r="K766" i="83"/>
  <c r="K748" i="84"/>
  <c r="J765" i="84"/>
  <c r="J755" i="84"/>
  <c r="K744" i="81"/>
  <c r="K767" i="81"/>
  <c r="K762" i="85"/>
  <c r="K756" i="82"/>
  <c r="G746" i="73"/>
  <c r="J765" i="81"/>
  <c r="K752" i="86"/>
  <c r="J756" i="73"/>
  <c r="L745" i="86"/>
  <c r="J766" i="73"/>
  <c r="J762" i="73"/>
  <c r="K752" i="85"/>
  <c r="K755" i="81"/>
  <c r="K768" i="86"/>
  <c r="J766" i="87"/>
  <c r="K747" i="83"/>
  <c r="J768" i="83"/>
  <c r="J755" i="87"/>
  <c r="K763" i="73"/>
  <c r="I762" i="87"/>
  <c r="L763" i="85"/>
  <c r="J760" i="87"/>
  <c r="K754" i="86"/>
  <c r="J762" i="83"/>
  <c r="K761" i="84"/>
  <c r="J759" i="83"/>
  <c r="J699" i="87"/>
  <c r="K598" i="81"/>
  <c r="J464" i="81"/>
  <c r="K495" i="81" s="1"/>
  <c r="K619" i="81" s="1"/>
  <c r="J689" i="73"/>
  <c r="K466" i="86"/>
  <c r="I690" i="73"/>
  <c r="J457" i="73"/>
  <c r="J464" i="73"/>
  <c r="K495" i="73" s="1"/>
  <c r="K619" i="73" s="1"/>
  <c r="J459" i="83"/>
  <c r="K490" i="83" s="1"/>
  <c r="K468" i="86"/>
  <c r="K734" i="86" s="1"/>
  <c r="L613" i="81"/>
  <c r="K691" i="81"/>
  <c r="G632" i="83"/>
  <c r="J713" i="73"/>
  <c r="K452" i="86"/>
  <c r="K718" i="86" s="1"/>
  <c r="K611" i="73"/>
  <c r="L474" i="81"/>
  <c r="L495" i="84"/>
  <c r="L619" i="84" s="1"/>
  <c r="L474" i="83"/>
  <c r="L443" i="83" s="1"/>
  <c r="K480" i="83"/>
  <c r="K484" i="87"/>
  <c r="K608" i="87" s="1"/>
  <c r="L481" i="86"/>
  <c r="L605" i="86" s="1"/>
  <c r="J733" i="86"/>
  <c r="K498" i="86"/>
  <c r="K622" i="86" s="1"/>
  <c r="I470" i="83"/>
  <c r="H471" i="73"/>
  <c r="K496" i="81"/>
  <c r="J731" i="81"/>
  <c r="J601" i="85"/>
  <c r="J446" i="85"/>
  <c r="I471" i="81"/>
  <c r="I595" i="81" s="1"/>
  <c r="L496" i="82"/>
  <c r="L620" i="82" s="1"/>
  <c r="K482" i="87"/>
  <c r="K606" i="87" s="1"/>
  <c r="I679" i="85"/>
  <c r="L492" i="82"/>
  <c r="L616" i="82" s="1"/>
  <c r="K491" i="86"/>
  <c r="K615" i="86" s="1"/>
  <c r="J688" i="84"/>
  <c r="K486" i="84"/>
  <c r="K455" i="84" s="1"/>
  <c r="L486" i="84" s="1"/>
  <c r="K475" i="73"/>
  <c r="K599" i="73" s="1"/>
  <c r="K499" i="83"/>
  <c r="K623" i="83" s="1"/>
  <c r="L498" i="85"/>
  <c r="L622" i="85" s="1"/>
  <c r="K493" i="86"/>
  <c r="K617" i="86" s="1"/>
  <c r="K486" i="85"/>
  <c r="K610" i="85" s="1"/>
  <c r="K489" i="87"/>
  <c r="K613" i="87" s="1"/>
  <c r="J711" i="87"/>
  <c r="K476" i="87"/>
  <c r="K600" i="87" s="1"/>
  <c r="K488" i="85"/>
  <c r="K612" i="85" s="1"/>
  <c r="L485" i="87"/>
  <c r="L609" i="87" s="1"/>
  <c r="J489" i="73"/>
  <c r="J613" i="73" s="1"/>
  <c r="L830" i="79"/>
  <c r="N76" i="88" s="1"/>
  <c r="M830" i="73"/>
  <c r="J721" i="85"/>
  <c r="K615" i="85"/>
  <c r="K460" i="85"/>
  <c r="L491" i="85" s="1"/>
  <c r="J711" i="84"/>
  <c r="K454" i="86"/>
  <c r="K720" i="86" s="1"/>
  <c r="F675" i="73"/>
  <c r="L851" i="79"/>
  <c r="N97" i="88" s="1"/>
  <c r="M851" i="73"/>
  <c r="L850" i="79"/>
  <c r="N96" i="88" s="1"/>
  <c r="K724" i="82"/>
  <c r="K723" i="84"/>
  <c r="J724" i="87"/>
  <c r="M850" i="73"/>
  <c r="P963" i="83"/>
  <c r="P963" i="73"/>
  <c r="I724" i="73"/>
  <c r="I697" i="81"/>
  <c r="G954" i="82"/>
  <c r="J726" i="87"/>
  <c r="H595" i="83"/>
  <c r="H440" i="83"/>
  <c r="K444" i="85"/>
  <c r="H595" i="81"/>
  <c r="H739" i="81"/>
  <c r="H596" i="81"/>
  <c r="H707" i="81" s="1"/>
  <c r="I596" i="81"/>
  <c r="G742" i="73"/>
  <c r="K743" i="73"/>
  <c r="N898" i="79"/>
  <c r="P144" i="88" s="1"/>
  <c r="G712" i="73"/>
  <c r="J719" i="73"/>
  <c r="L607" i="81"/>
  <c r="K726" i="73"/>
  <c r="P963" i="81"/>
  <c r="L457" i="81"/>
  <c r="P963" i="87"/>
  <c r="Q963" i="82"/>
  <c r="K461" i="87"/>
  <c r="J677" i="73"/>
  <c r="J448" i="73"/>
  <c r="Q962" i="79"/>
  <c r="J719" i="87"/>
  <c r="P963" i="84"/>
  <c r="J727" i="85"/>
  <c r="K462" i="85"/>
  <c r="P963" i="86"/>
  <c r="M618" i="85"/>
  <c r="L729" i="85"/>
  <c r="P963" i="85"/>
  <c r="J688" i="87"/>
  <c r="I681" i="73"/>
  <c r="K456" i="73"/>
  <c r="Q926" i="79"/>
  <c r="R927" i="79"/>
  <c r="Q117" i="80"/>
  <c r="Q137" i="80"/>
  <c r="Q136" i="80"/>
  <c r="Q138" i="80" s="1"/>
  <c r="J693" i="86"/>
  <c r="J603" i="87"/>
  <c r="J448" i="87"/>
  <c r="K479" i="87" s="1"/>
  <c r="I677" i="73"/>
  <c r="I716" i="73"/>
  <c r="I681" i="87"/>
  <c r="J677" i="85"/>
  <c r="Q115" i="80"/>
  <c r="O963" i="79"/>
  <c r="J717" i="87"/>
  <c r="K466" i="87"/>
  <c r="L497" i="87" s="1"/>
  <c r="J462" i="87"/>
  <c r="K493" i="87" s="1"/>
  <c r="I695" i="87"/>
  <c r="L613" i="86"/>
  <c r="J696" i="73"/>
  <c r="J719" i="86"/>
  <c r="K608" i="86"/>
  <c r="J728" i="73"/>
  <c r="K617" i="73"/>
  <c r="J468" i="87"/>
  <c r="K499" i="87" s="1"/>
  <c r="I701" i="87"/>
  <c r="L616" i="86"/>
  <c r="J732" i="73"/>
  <c r="K621" i="73"/>
  <c r="J730" i="83"/>
  <c r="K619" i="83"/>
  <c r="M600" i="81"/>
  <c r="J698" i="84"/>
  <c r="K620" i="84"/>
  <c r="J731" i="83"/>
  <c r="K620" i="83"/>
  <c r="K463" i="73"/>
  <c r="L494" i="73" s="1"/>
  <c r="K606" i="83"/>
  <c r="K451" i="83"/>
  <c r="L482" i="83" s="1"/>
  <c r="J602" i="84"/>
  <c r="J447" i="84"/>
  <c r="K478" i="84" s="1"/>
  <c r="K449" i="81"/>
  <c r="L480" i="81" s="1"/>
  <c r="J684" i="83"/>
  <c r="K444" i="86"/>
  <c r="H953" i="86"/>
  <c r="H954" i="86" s="1"/>
  <c r="K732" i="85"/>
  <c r="L621" i="85"/>
  <c r="J699" i="85"/>
  <c r="J720" i="85"/>
  <c r="E597" i="84"/>
  <c r="M462" i="84"/>
  <c r="K606" i="84"/>
  <c r="J717" i="84"/>
  <c r="K451" i="84"/>
  <c r="L482" i="84" s="1"/>
  <c r="J700" i="84"/>
  <c r="K622" i="84"/>
  <c r="K467" i="84"/>
  <c r="L498" i="84" s="1"/>
  <c r="J692" i="84"/>
  <c r="K614" i="84"/>
  <c r="K459" i="84"/>
  <c r="L490" i="84" s="1"/>
  <c r="K603" i="83"/>
  <c r="K448" i="83"/>
  <c r="L479" i="83" s="1"/>
  <c r="J714" i="83"/>
  <c r="K458" i="83"/>
  <c r="L489" i="83" s="1"/>
  <c r="L613" i="83" s="1"/>
  <c r="L443" i="82"/>
  <c r="M474" i="82" s="1"/>
  <c r="M598" i="82" s="1"/>
  <c r="B356" i="82"/>
  <c r="B389" i="82" s="1"/>
  <c r="B420" i="82" s="1"/>
  <c r="B451" i="82" s="1"/>
  <c r="B142" i="82"/>
  <c r="L459" i="82"/>
  <c r="L725" i="82" s="1"/>
  <c r="I933" i="86"/>
  <c r="I952" i="86" s="1"/>
  <c r="I934" i="86"/>
  <c r="I953" i="86" s="1"/>
  <c r="J449" i="87"/>
  <c r="K459" i="87"/>
  <c r="L490" i="87" s="1"/>
  <c r="K467" i="81"/>
  <c r="L498" i="81" s="1"/>
  <c r="K452" i="85"/>
  <c r="L483" i="85" s="1"/>
  <c r="J691" i="85"/>
  <c r="J682" i="81"/>
  <c r="L466" i="84"/>
  <c r="L599" i="81"/>
  <c r="K710" i="81"/>
  <c r="J727" i="73"/>
  <c r="K609" i="85"/>
  <c r="K454" i="85"/>
  <c r="L485" i="85" s="1"/>
  <c r="I682" i="81"/>
  <c r="L711" i="81"/>
  <c r="K466" i="83"/>
  <c r="K458" i="85"/>
  <c r="L489" i="85" s="1"/>
  <c r="K456" i="81"/>
  <c r="J700" i="81"/>
  <c r="L448" i="81"/>
  <c r="M479" i="81" s="1"/>
  <c r="J31" i="74"/>
  <c r="K455" i="73"/>
  <c r="L486" i="73" s="1"/>
  <c r="E860" i="81"/>
  <c r="E860" i="83"/>
  <c r="P669" i="73"/>
  <c r="R629" i="73"/>
  <c r="R814" i="73" s="1"/>
  <c r="Q631" i="73"/>
  <c r="E834" i="73"/>
  <c r="J467" i="73"/>
  <c r="K498" i="73" s="1"/>
  <c r="K443" i="73"/>
  <c r="L474" i="73" s="1"/>
  <c r="L73" i="79"/>
  <c r="D967" i="79"/>
  <c r="J718" i="73"/>
  <c r="K607" i="73"/>
  <c r="K618" i="84"/>
  <c r="J729" i="84"/>
  <c r="K458" i="84"/>
  <c r="L445" i="86"/>
  <c r="M476" i="86" s="1"/>
  <c r="P946" i="84"/>
  <c r="P949" i="84" s="1"/>
  <c r="Q944" i="84" s="1"/>
  <c r="Q945" i="84" s="1"/>
  <c r="K610" i="73"/>
  <c r="J622" i="73"/>
  <c r="R973" i="79"/>
  <c r="S17" i="77"/>
  <c r="S107" i="80" s="1"/>
  <c r="J444" i="87"/>
  <c r="L446" i="83"/>
  <c r="L460" i="73"/>
  <c r="M491" i="73" s="1"/>
  <c r="I700" i="73"/>
  <c r="I701" i="73"/>
  <c r="J717" i="73"/>
  <c r="K606" i="73"/>
  <c r="J620" i="73"/>
  <c r="R375" i="86"/>
  <c r="B355" i="79"/>
  <c r="B141" i="79"/>
  <c r="J688" i="73"/>
  <c r="L615" i="73"/>
  <c r="K468" i="73"/>
  <c r="L499" i="73" s="1"/>
  <c r="K623" i="73"/>
  <c r="G706" i="73"/>
  <c r="I698" i="73"/>
  <c r="T18" i="77"/>
  <c r="S16" i="77"/>
  <c r="S33" i="77"/>
  <c r="D968" i="73"/>
  <c r="J623" i="73"/>
  <c r="L459" i="73"/>
  <c r="M490" i="73" s="1"/>
  <c r="J465" i="73"/>
  <c r="K496" i="73" s="1"/>
  <c r="K466" i="82"/>
  <c r="L497" i="82" s="1"/>
  <c r="L621" i="82" s="1"/>
  <c r="I441" i="81"/>
  <c r="J457" i="87"/>
  <c r="K447" i="73"/>
  <c r="L478" i="73" s="1"/>
  <c r="E939" i="73"/>
  <c r="E940" i="73"/>
  <c r="L458" i="82"/>
  <c r="K447" i="83"/>
  <c r="K450" i="83"/>
  <c r="L481" i="83" s="1"/>
  <c r="K602" i="73"/>
  <c r="K464" i="87"/>
  <c r="L495" i="87" s="1"/>
  <c r="Q961" i="73"/>
  <c r="Q948" i="73"/>
  <c r="Q935" i="73"/>
  <c r="Q941" i="73"/>
  <c r="Q947" i="73"/>
  <c r="R927" i="73"/>
  <c r="R962" i="73" s="1"/>
  <c r="Q926" i="73"/>
  <c r="K604" i="85"/>
  <c r="J715" i="85"/>
  <c r="J697" i="87"/>
  <c r="B356" i="81"/>
  <c r="B389" i="81" s="1"/>
  <c r="B420" i="81" s="1"/>
  <c r="B451" i="81" s="1"/>
  <c r="B142" i="81"/>
  <c r="M841" i="79"/>
  <c r="O87" i="88" s="1"/>
  <c r="M840" i="79"/>
  <c r="O86" i="88" s="1"/>
  <c r="P948" i="79"/>
  <c r="P961" i="79"/>
  <c r="I939" i="85"/>
  <c r="I940" i="85"/>
  <c r="I942" i="85" s="1"/>
  <c r="J938" i="85" s="1"/>
  <c r="P946" i="81"/>
  <c r="P949" i="81" s="1"/>
  <c r="Q944" i="81" s="1"/>
  <c r="P945" i="81"/>
  <c r="P946" i="83"/>
  <c r="P949" i="83" s="1"/>
  <c r="Q944" i="83" s="1"/>
  <c r="P945" i="83"/>
  <c r="P946" i="85"/>
  <c r="P949" i="85" s="1"/>
  <c r="Q944" i="85" s="1"/>
  <c r="P945" i="85"/>
  <c r="L618" i="81"/>
  <c r="L601" i="84"/>
  <c r="K712" i="84"/>
  <c r="P946" i="86"/>
  <c r="P949" i="86" s="1"/>
  <c r="Q944" i="86" s="1"/>
  <c r="P945" i="86"/>
  <c r="K681" i="81"/>
  <c r="K443" i="87"/>
  <c r="L474" i="87" s="1"/>
  <c r="L463" i="81"/>
  <c r="M494" i="81" s="1"/>
  <c r="J679" i="84"/>
  <c r="K463" i="82"/>
  <c r="L494" i="82" s="1"/>
  <c r="L695" i="84"/>
  <c r="D921" i="83"/>
  <c r="D979" i="83"/>
  <c r="E965" i="83"/>
  <c r="M318" i="83"/>
  <c r="Q935" i="85"/>
  <c r="Q961" i="85"/>
  <c r="Q948" i="85"/>
  <c r="Q947" i="85"/>
  <c r="Q926" i="85"/>
  <c r="Q941" i="85"/>
  <c r="R927" i="85"/>
  <c r="R962" i="85" s="1"/>
  <c r="K455" i="87"/>
  <c r="L486" i="87" s="1"/>
  <c r="K692" i="85"/>
  <c r="N841" i="81"/>
  <c r="N856" i="83"/>
  <c r="J687" i="81"/>
  <c r="K447" i="81"/>
  <c r="L478" i="81" s="1"/>
  <c r="B356" i="83"/>
  <c r="B389" i="83" s="1"/>
  <c r="B420" i="83" s="1"/>
  <c r="B451" i="83" s="1"/>
  <c r="B142" i="83"/>
  <c r="K623" i="84"/>
  <c r="J734" i="84"/>
  <c r="J683" i="81"/>
  <c r="J682" i="82"/>
  <c r="J678" i="83"/>
  <c r="L601" i="86"/>
  <c r="K712" i="86"/>
  <c r="N842" i="83"/>
  <c r="K610" i="86"/>
  <c r="K455" i="86"/>
  <c r="L486" i="86" s="1"/>
  <c r="J721" i="86"/>
  <c r="K676" i="82"/>
  <c r="J677" i="86"/>
  <c r="J699" i="83"/>
  <c r="K456" i="86"/>
  <c r="L487" i="86" s="1"/>
  <c r="J695" i="82"/>
  <c r="N830" i="82"/>
  <c r="J701" i="83"/>
  <c r="J681" i="84"/>
  <c r="J683" i="83"/>
  <c r="L609" i="84"/>
  <c r="K720" i="84"/>
  <c r="I442" i="83"/>
  <c r="I566" i="83" s="1"/>
  <c r="G938" i="81"/>
  <c r="L445" i="85"/>
  <c r="M476" i="85" s="1"/>
  <c r="J683" i="82"/>
  <c r="Q941" i="84"/>
  <c r="Q947" i="84"/>
  <c r="R927" i="84"/>
  <c r="R962" i="84" s="1"/>
  <c r="Q926" i="84"/>
  <c r="Q961" i="84"/>
  <c r="Q935" i="84"/>
  <c r="Q948" i="84"/>
  <c r="L618" i="87"/>
  <c r="K729" i="87"/>
  <c r="G933" i="87"/>
  <c r="G952" i="87" s="1"/>
  <c r="G934" i="87"/>
  <c r="G953" i="87" s="1"/>
  <c r="N830" i="87"/>
  <c r="L619" i="86"/>
  <c r="K730" i="86"/>
  <c r="Q961" i="81"/>
  <c r="Q948" i="81"/>
  <c r="Q947" i="81"/>
  <c r="Q941" i="81"/>
  <c r="R927" i="81"/>
  <c r="R962" i="81" s="1"/>
  <c r="Q926" i="81"/>
  <c r="Q935" i="81"/>
  <c r="J683" i="87"/>
  <c r="J680" i="83"/>
  <c r="J699" i="82"/>
  <c r="I681" i="85"/>
  <c r="L616" i="81"/>
  <c r="K727" i="81"/>
  <c r="N832" i="83"/>
  <c r="B143" i="85"/>
  <c r="B357" i="85"/>
  <c r="B390" i="85" s="1"/>
  <c r="B421" i="85" s="1"/>
  <c r="B452" i="85" s="1"/>
  <c r="M602" i="86"/>
  <c r="L713" i="86"/>
  <c r="Q948" i="86"/>
  <c r="Q947" i="86"/>
  <c r="Q941" i="86"/>
  <c r="Q935" i="86"/>
  <c r="Q961" i="86"/>
  <c r="R927" i="86"/>
  <c r="R962" i="86" s="1"/>
  <c r="Q926" i="86"/>
  <c r="B357" i="84"/>
  <c r="B390" i="84" s="1"/>
  <c r="B421" i="84" s="1"/>
  <c r="B452" i="84" s="1"/>
  <c r="B143" i="84"/>
  <c r="B357" i="87"/>
  <c r="B390" i="87" s="1"/>
  <c r="B421" i="87" s="1"/>
  <c r="B452" i="87" s="1"/>
  <c r="B143" i="87"/>
  <c r="K598" i="86"/>
  <c r="J709" i="86"/>
  <c r="P946" i="87"/>
  <c r="P949" i="87" s="1"/>
  <c r="Q944" i="87" s="1"/>
  <c r="P945" i="87"/>
  <c r="K689" i="84"/>
  <c r="I682" i="87"/>
  <c r="K613" i="84"/>
  <c r="I690" i="87"/>
  <c r="H934" i="81"/>
  <c r="H933" i="81"/>
  <c r="N830" i="81"/>
  <c r="K685" i="81"/>
  <c r="K620" i="87"/>
  <c r="J731" i="87"/>
  <c r="J700" i="87"/>
  <c r="K599" i="83"/>
  <c r="J710" i="83"/>
  <c r="E952" i="83"/>
  <c r="N840" i="83"/>
  <c r="L617" i="81"/>
  <c r="K728" i="81"/>
  <c r="P946" i="82"/>
  <c r="P949" i="82" s="1"/>
  <c r="Q944" i="82" s="1"/>
  <c r="P945" i="82"/>
  <c r="E442" i="84"/>
  <c r="K456" i="83"/>
  <c r="L487" i="83" s="1"/>
  <c r="J691" i="83"/>
  <c r="N852" i="83"/>
  <c r="N849" i="81"/>
  <c r="K694" i="82"/>
  <c r="K450" i="87"/>
  <c r="L481" i="87" s="1"/>
  <c r="Q961" i="87"/>
  <c r="Q947" i="87"/>
  <c r="Q935" i="87"/>
  <c r="Q948" i="87"/>
  <c r="Q941" i="87"/>
  <c r="Q926" i="87"/>
  <c r="R927" i="87"/>
  <c r="R962" i="87" s="1"/>
  <c r="K454" i="81"/>
  <c r="L485" i="81" s="1"/>
  <c r="J695" i="86"/>
  <c r="J448" i="85"/>
  <c r="K479" i="85" s="1"/>
  <c r="K699" i="84"/>
  <c r="G934" i="84"/>
  <c r="G953" i="84" s="1"/>
  <c r="G933" i="84"/>
  <c r="G952" i="84" s="1"/>
  <c r="N830" i="86"/>
  <c r="L611" i="82"/>
  <c r="K722" i="82"/>
  <c r="I677" i="87"/>
  <c r="K679" i="83"/>
  <c r="K450" i="81"/>
  <c r="L481" i="81" s="1"/>
  <c r="K449" i="82"/>
  <c r="L480" i="82" s="1"/>
  <c r="N850" i="83"/>
  <c r="K445" i="83"/>
  <c r="L476" i="83" s="1"/>
  <c r="M613" i="81"/>
  <c r="L456" i="84"/>
  <c r="M487" i="84" s="1"/>
  <c r="K692" i="82"/>
  <c r="K614" i="87"/>
  <c r="K462" i="82"/>
  <c r="L493" i="82" s="1"/>
  <c r="J691" i="84"/>
  <c r="N830" i="84"/>
  <c r="K683" i="86"/>
  <c r="K448" i="84"/>
  <c r="L479" i="84" s="1"/>
  <c r="K605" i="83"/>
  <c r="K445" i="84"/>
  <c r="L476" i="84" s="1"/>
  <c r="J612" i="87"/>
  <c r="F953" i="81"/>
  <c r="L452" i="81"/>
  <c r="M483" i="81" s="1"/>
  <c r="L612" i="86"/>
  <c r="K723" i="86"/>
  <c r="K467" i="87"/>
  <c r="L498" i="87" s="1"/>
  <c r="K450" i="82"/>
  <c r="L481" i="82" s="1"/>
  <c r="E953" i="83"/>
  <c r="B143" i="86"/>
  <c r="B357" i="86"/>
  <c r="B390" i="86" s="1"/>
  <c r="B421" i="86" s="1"/>
  <c r="B452" i="86" s="1"/>
  <c r="J689" i="81"/>
  <c r="K598" i="87"/>
  <c r="J679" i="87"/>
  <c r="J696" i="82"/>
  <c r="I940" i="84"/>
  <c r="I942" i="84" s="1"/>
  <c r="J938" i="84" s="1"/>
  <c r="I939" i="84"/>
  <c r="H936" i="82"/>
  <c r="I932" i="82" s="1"/>
  <c r="N834" i="83"/>
  <c r="J680" i="81"/>
  <c r="N831" i="85"/>
  <c r="L614" i="86"/>
  <c r="K725" i="86"/>
  <c r="K608" i="84"/>
  <c r="J719" i="84"/>
  <c r="R948" i="82"/>
  <c r="R947" i="82"/>
  <c r="R941" i="82"/>
  <c r="S927" i="82"/>
  <c r="S962" i="82" s="1"/>
  <c r="R926" i="82"/>
  <c r="R935" i="82"/>
  <c r="R961" i="82"/>
  <c r="Q948" i="83"/>
  <c r="Q947" i="83"/>
  <c r="Q935" i="83"/>
  <c r="Q961" i="83"/>
  <c r="Q941" i="83"/>
  <c r="R927" i="83"/>
  <c r="R962" i="83" s="1"/>
  <c r="Q926" i="83"/>
  <c r="L603" i="86"/>
  <c r="J689" i="86"/>
  <c r="N854" i="83"/>
  <c r="N853" i="81"/>
  <c r="G933" i="85"/>
  <c r="G952" i="85" s="1"/>
  <c r="G934" i="85"/>
  <c r="G953" i="85" s="1"/>
  <c r="F952" i="81"/>
  <c r="K622" i="87"/>
  <c r="J713" i="87"/>
  <c r="F938" i="83"/>
  <c r="K616" i="83"/>
  <c r="J727" i="83"/>
  <c r="L619" i="82"/>
  <c r="K730" i="82"/>
  <c r="F934" i="83"/>
  <c r="F936" i="83" s="1"/>
  <c r="F933" i="83"/>
  <c r="L612" i="83"/>
  <c r="K723" i="83"/>
  <c r="I939" i="87"/>
  <c r="I940" i="87"/>
  <c r="I942" i="87" s="1"/>
  <c r="J938" i="87" s="1"/>
  <c r="J940" i="86"/>
  <c r="J942" i="86" s="1"/>
  <c r="K938" i="86" s="1"/>
  <c r="J939" i="86"/>
  <c r="N843" i="73"/>
  <c r="I945" i="79"/>
  <c r="I949" i="73"/>
  <c r="Q961" i="79" a="1"/>
  <c r="M830" i="79" a="1"/>
  <c r="N840" i="79" a="1"/>
  <c r="F932" i="79" a="1"/>
  <c r="E835" i="79" a="1"/>
  <c r="E834" i="79" a="1"/>
  <c r="M852" i="79" a="1"/>
  <c r="E940" i="79" a="1"/>
  <c r="Q948" i="79" a="1"/>
  <c r="D968" i="79" a="1"/>
  <c r="N841" i="79" a="1"/>
  <c r="I949" i="79" a="1"/>
  <c r="M850" i="79" a="1"/>
  <c r="M851" i="79" a="1"/>
  <c r="R962" i="79" a="1"/>
  <c r="F935" i="79" a="1"/>
  <c r="E437" i="89" l="1" a="1"/>
  <c r="AB430" i="89"/>
  <c r="M430" i="89"/>
  <c r="X430" i="89"/>
  <c r="U430" i="89"/>
  <c r="Z430" i="89"/>
  <c r="K430" i="89"/>
  <c r="T430" i="89"/>
  <c r="H430" i="89"/>
  <c r="P430" i="89"/>
  <c r="E430" i="89"/>
  <c r="Y430" i="89"/>
  <c r="N430" i="89"/>
  <c r="R430" i="89"/>
  <c r="G430" i="89"/>
  <c r="AA430" i="89"/>
  <c r="W430" i="89"/>
  <c r="V430" i="89"/>
  <c r="I430" i="89"/>
  <c r="J430" i="89"/>
  <c r="L430" i="89"/>
  <c r="F430" i="89"/>
  <c r="S430" i="89"/>
  <c r="Q430" i="89"/>
  <c r="O430" i="89"/>
  <c r="T409" i="89"/>
  <c r="X409" i="89"/>
  <c r="W409" i="89"/>
  <c r="Q409" i="89"/>
  <c r="F409" i="89"/>
  <c r="E409" i="89"/>
  <c r="V409" i="89"/>
  <c r="S409" i="89"/>
  <c r="R409" i="89"/>
  <c r="O409" i="89"/>
  <c r="L409" i="89"/>
  <c r="M409" i="89"/>
  <c r="AB409" i="89"/>
  <c r="I409" i="89"/>
  <c r="P409" i="89"/>
  <c r="J409" i="89"/>
  <c r="N409" i="89"/>
  <c r="U409" i="89"/>
  <c r="Y409" i="89"/>
  <c r="AA409" i="89"/>
  <c r="K409" i="89"/>
  <c r="Z409" i="89"/>
  <c r="G409" i="89"/>
  <c r="H409" i="89"/>
  <c r="O434" i="89"/>
  <c r="I434" i="89"/>
  <c r="Z434" i="89"/>
  <c r="AB434" i="89"/>
  <c r="N434" i="89"/>
  <c r="H434" i="89"/>
  <c r="Y434" i="89"/>
  <c r="AA434" i="89"/>
  <c r="M434" i="89"/>
  <c r="G434" i="89"/>
  <c r="K434" i="89"/>
  <c r="P434" i="89"/>
  <c r="R434" i="89"/>
  <c r="T434" i="89"/>
  <c r="X434" i="89"/>
  <c r="W434" i="89"/>
  <c r="Q434" i="89"/>
  <c r="F434" i="89"/>
  <c r="E434" i="89"/>
  <c r="V434" i="89"/>
  <c r="S434" i="89"/>
  <c r="J434" i="89"/>
  <c r="L434" i="89"/>
  <c r="U434" i="89"/>
  <c r="E427" i="89" a="1"/>
  <c r="E423" i="89" a="1"/>
  <c r="E424" i="89" a="1"/>
  <c r="T375" i="83"/>
  <c r="S592" i="83"/>
  <c r="S591" i="83"/>
  <c r="S589" i="83"/>
  <c r="S588" i="83"/>
  <c r="S587" i="83"/>
  <c r="S585" i="83"/>
  <c r="S584" i="83"/>
  <c r="S583" i="83"/>
  <c r="S582" i="83"/>
  <c r="S581" i="83"/>
  <c r="S590" i="83"/>
  <c r="S586" i="83"/>
  <c r="S571" i="83"/>
  <c r="S565" i="83"/>
  <c r="S569" i="83"/>
  <c r="S574" i="83"/>
  <c r="S573" i="83"/>
  <c r="S568" i="83"/>
  <c r="S579" i="83"/>
  <c r="S576" i="83"/>
  <c r="S572" i="83"/>
  <c r="S567" i="83"/>
  <c r="S564" i="83"/>
  <c r="S563" i="83"/>
  <c r="S580" i="83"/>
  <c r="S575" i="83"/>
  <c r="S578" i="83"/>
  <c r="S577" i="83"/>
  <c r="S570" i="83"/>
  <c r="E433" i="89" a="1"/>
  <c r="E429" i="89" a="1"/>
  <c r="E418" i="89" a="1"/>
  <c r="E431" i="89" a="1"/>
  <c r="E408" i="89" a="1"/>
  <c r="E436" i="89" a="1"/>
  <c r="I813" i="83" a="1"/>
  <c r="H813" i="83" a="1"/>
  <c r="H813" i="83" s="1"/>
  <c r="E428" i="89" a="1"/>
  <c r="E432" i="89" a="1"/>
  <c r="E419" i="89" a="1"/>
  <c r="E410" i="89" a="1"/>
  <c r="E416" i="89" a="1"/>
  <c r="E421" i="89" a="1"/>
  <c r="E426" i="89" a="1"/>
  <c r="F535" i="89"/>
  <c r="E597" i="89"/>
  <c r="E414" i="89" a="1"/>
  <c r="S375" i="82"/>
  <c r="R592" i="82"/>
  <c r="R591" i="82"/>
  <c r="R590" i="82"/>
  <c r="R589" i="82"/>
  <c r="R588" i="82"/>
  <c r="R587" i="82"/>
  <c r="R586" i="82"/>
  <c r="R585" i="82"/>
  <c r="R584" i="82"/>
  <c r="R583" i="82"/>
  <c r="R582" i="82"/>
  <c r="R581" i="82"/>
  <c r="R580" i="82"/>
  <c r="R579" i="82"/>
  <c r="R578" i="82"/>
  <c r="R577" i="82"/>
  <c r="R576" i="82"/>
  <c r="R575" i="82"/>
  <c r="R574" i="82"/>
  <c r="R573" i="82"/>
  <c r="R572" i="82"/>
  <c r="R571" i="82"/>
  <c r="R569" i="82"/>
  <c r="R568" i="82"/>
  <c r="R567" i="82"/>
  <c r="R565" i="82"/>
  <c r="R564" i="82"/>
  <c r="R563" i="82"/>
  <c r="R570" i="82"/>
  <c r="E417" i="89" a="1"/>
  <c r="E411" i="89" a="1"/>
  <c r="S629" i="83"/>
  <c r="R814" i="83"/>
  <c r="E420" i="89" a="1"/>
  <c r="E413" i="89" a="1"/>
  <c r="S629" i="87"/>
  <c r="R814" i="87"/>
  <c r="E435" i="89" a="1"/>
  <c r="E422" i="89" a="1"/>
  <c r="S375" i="87"/>
  <c r="R592" i="87"/>
  <c r="R591" i="87"/>
  <c r="R590" i="87"/>
  <c r="R589" i="87"/>
  <c r="R588" i="87"/>
  <c r="R587" i="87"/>
  <c r="R586" i="87"/>
  <c r="R585" i="87"/>
  <c r="R584" i="87"/>
  <c r="R583" i="87"/>
  <c r="R582" i="87"/>
  <c r="R581" i="87"/>
  <c r="R580" i="87"/>
  <c r="R579" i="87"/>
  <c r="R578" i="87"/>
  <c r="R577" i="87"/>
  <c r="R576" i="87"/>
  <c r="R575" i="87"/>
  <c r="R574" i="87"/>
  <c r="R573" i="87"/>
  <c r="R572" i="87"/>
  <c r="R571" i="87"/>
  <c r="R569" i="87"/>
  <c r="R568" i="87"/>
  <c r="R567" i="87"/>
  <c r="R565" i="87"/>
  <c r="R564" i="87"/>
  <c r="R563" i="87"/>
  <c r="R570" i="87"/>
  <c r="E415" i="89" a="1"/>
  <c r="E425" i="89" a="1"/>
  <c r="S629" i="82"/>
  <c r="R814" i="82"/>
  <c r="E412" i="89" a="1"/>
  <c r="K446" i="87"/>
  <c r="L477" i="87" s="1"/>
  <c r="Q592" i="73"/>
  <c r="Q591" i="73"/>
  <c r="Q590" i="73"/>
  <c r="Q589" i="73"/>
  <c r="Q588" i="73"/>
  <c r="Q587" i="73"/>
  <c r="Q586" i="73"/>
  <c r="Q585" i="73"/>
  <c r="Q584" i="73"/>
  <c r="Q583" i="73"/>
  <c r="Q582" i="73"/>
  <c r="Q581" i="73"/>
  <c r="Q580" i="73"/>
  <c r="Q579" i="73"/>
  <c r="Q578" i="73"/>
  <c r="Q577" i="73"/>
  <c r="Q576" i="73"/>
  <c r="Q575" i="73"/>
  <c r="Q574" i="73"/>
  <c r="Q573" i="73"/>
  <c r="Q572" i="73"/>
  <c r="Q571" i="73"/>
  <c r="Q569" i="73"/>
  <c r="Q568" i="73"/>
  <c r="Q567" i="73"/>
  <c r="Q565" i="73"/>
  <c r="Q564" i="73"/>
  <c r="Q563" i="73"/>
  <c r="Q570" i="73"/>
  <c r="R592" i="86"/>
  <c r="R591" i="86"/>
  <c r="R590" i="86"/>
  <c r="R589" i="86"/>
  <c r="R588" i="86"/>
  <c r="R587" i="86"/>
  <c r="R586" i="86"/>
  <c r="R585" i="86"/>
  <c r="R584" i="86"/>
  <c r="R583" i="86"/>
  <c r="R582" i="86"/>
  <c r="R581" i="86"/>
  <c r="R580" i="86"/>
  <c r="R579" i="86"/>
  <c r="R578" i="86"/>
  <c r="R577" i="86"/>
  <c r="R576" i="86"/>
  <c r="R575" i="86"/>
  <c r="R574" i="86"/>
  <c r="R573" i="86"/>
  <c r="R572" i="86"/>
  <c r="R571" i="86"/>
  <c r="R570" i="86"/>
  <c r="R569" i="86"/>
  <c r="R568" i="86"/>
  <c r="R567" i="86"/>
  <c r="R565" i="86"/>
  <c r="R563" i="86"/>
  <c r="R564" i="86"/>
  <c r="S629" i="85"/>
  <c r="R814" i="85"/>
  <c r="S375" i="85"/>
  <c r="R592" i="85"/>
  <c r="R591" i="85"/>
  <c r="R590" i="85"/>
  <c r="R589" i="85"/>
  <c r="R588" i="85"/>
  <c r="R587" i="85"/>
  <c r="R586" i="85"/>
  <c r="R585" i="85"/>
  <c r="R584" i="85"/>
  <c r="R583" i="85"/>
  <c r="R582" i="85"/>
  <c r="R581" i="85"/>
  <c r="R580" i="85"/>
  <c r="R579" i="85"/>
  <c r="R578" i="85"/>
  <c r="R577" i="85"/>
  <c r="R576" i="85"/>
  <c r="R575" i="85"/>
  <c r="R574" i="85"/>
  <c r="R573" i="85"/>
  <c r="R572" i="85"/>
  <c r="R571" i="85"/>
  <c r="R569" i="85"/>
  <c r="R568" i="85"/>
  <c r="R567" i="85"/>
  <c r="R565" i="85"/>
  <c r="R564" i="85"/>
  <c r="R563" i="85"/>
  <c r="R570" i="85"/>
  <c r="S629" i="84"/>
  <c r="R814" i="84"/>
  <c r="S375" i="84"/>
  <c r="R592" i="84"/>
  <c r="R591" i="84"/>
  <c r="R590" i="84"/>
  <c r="R589" i="84"/>
  <c r="R588" i="84"/>
  <c r="R587" i="84"/>
  <c r="R586" i="84"/>
  <c r="R585" i="84"/>
  <c r="R584" i="84"/>
  <c r="R583" i="84"/>
  <c r="R582" i="84"/>
  <c r="R581" i="84"/>
  <c r="R580" i="84"/>
  <c r="R579" i="84"/>
  <c r="R578" i="84"/>
  <c r="R577" i="84"/>
  <c r="R576" i="84"/>
  <c r="R575" i="84"/>
  <c r="R574" i="84"/>
  <c r="R573" i="84"/>
  <c r="R572" i="84"/>
  <c r="R571" i="84"/>
  <c r="R569" i="84"/>
  <c r="R568" i="84"/>
  <c r="R567" i="84"/>
  <c r="R565" i="84"/>
  <c r="R564" i="84"/>
  <c r="R563" i="84"/>
  <c r="R570" i="84"/>
  <c r="S375" i="81"/>
  <c r="R573" i="81"/>
  <c r="R589" i="81"/>
  <c r="R585" i="81"/>
  <c r="R581" i="81"/>
  <c r="R577" i="81"/>
  <c r="R567" i="81"/>
  <c r="R571" i="81"/>
  <c r="R569" i="81"/>
  <c r="R592" i="81"/>
  <c r="R588" i="81"/>
  <c r="R584" i="81"/>
  <c r="R580" i="81"/>
  <c r="R576" i="81"/>
  <c r="R574" i="81"/>
  <c r="R564" i="81"/>
  <c r="R568" i="81"/>
  <c r="R591" i="81"/>
  <c r="R587" i="81"/>
  <c r="R583" i="81"/>
  <c r="R579" i="81"/>
  <c r="R572" i="81"/>
  <c r="R563" i="81"/>
  <c r="R586" i="81"/>
  <c r="R582" i="81"/>
  <c r="R575" i="81"/>
  <c r="R565" i="81"/>
  <c r="R590" i="81"/>
  <c r="R578" i="81"/>
  <c r="R570" i="81"/>
  <c r="S629" i="81"/>
  <c r="R814" i="81"/>
  <c r="H708" i="83"/>
  <c r="F473" i="84"/>
  <c r="E566" i="84"/>
  <c r="H473" i="73"/>
  <c r="H442" i="73" s="1"/>
  <c r="G566" i="73"/>
  <c r="R454" i="89"/>
  <c r="S485" i="89" s="1"/>
  <c r="S609" i="89" s="1"/>
  <c r="S754" i="89" s="1"/>
  <c r="J470" i="81"/>
  <c r="J439" i="81" s="1"/>
  <c r="I705" i="81"/>
  <c r="H939" i="82"/>
  <c r="H952" i="82" s="1"/>
  <c r="H954" i="82" s="1"/>
  <c r="B142" i="73"/>
  <c r="B356" i="73"/>
  <c r="B389" i="73" s="1"/>
  <c r="B420" i="73" s="1"/>
  <c r="B451" i="73" s="1"/>
  <c r="J688" i="81"/>
  <c r="J676" i="87"/>
  <c r="S375" i="86"/>
  <c r="R375" i="73"/>
  <c r="L725" i="85"/>
  <c r="K727" i="84"/>
  <c r="K696" i="81"/>
  <c r="S455" i="89"/>
  <c r="T486" i="89" s="1"/>
  <c r="T610" i="89" s="1"/>
  <c r="T755" i="89" s="1"/>
  <c r="J728" i="83"/>
  <c r="M459" i="85"/>
  <c r="N490" i="85" s="1"/>
  <c r="N614" i="85" s="1"/>
  <c r="R688" i="89"/>
  <c r="R721" i="89"/>
  <c r="M953" i="89"/>
  <c r="M954" i="89" s="1"/>
  <c r="T604" i="89"/>
  <c r="T749" i="89" s="1"/>
  <c r="O723" i="89"/>
  <c r="P727" i="89"/>
  <c r="K621" i="81"/>
  <c r="K766" i="81" s="1"/>
  <c r="Q719" i="89"/>
  <c r="S467" i="89"/>
  <c r="R456" i="89"/>
  <c r="Q689" i="89"/>
  <c r="R687" i="89"/>
  <c r="R613" i="89"/>
  <c r="R758" i="89" s="1"/>
  <c r="R458" i="89"/>
  <c r="Q724" i="89"/>
  <c r="Q691" i="89"/>
  <c r="J692" i="87"/>
  <c r="Q697" i="89"/>
  <c r="Q730" i="89"/>
  <c r="R619" i="89"/>
  <c r="R764" i="89" s="1"/>
  <c r="R464" i="89"/>
  <c r="P731" i="89"/>
  <c r="Q699" i="89"/>
  <c r="K678" i="86"/>
  <c r="J676" i="73"/>
  <c r="J695" i="85"/>
  <c r="R496" i="89"/>
  <c r="R620" i="89" s="1"/>
  <c r="R765" i="89" s="1"/>
  <c r="U480" i="89"/>
  <c r="S674" i="89"/>
  <c r="Q678" i="89"/>
  <c r="R700" i="89"/>
  <c r="R733" i="89"/>
  <c r="R446" i="89"/>
  <c r="AC963" i="89"/>
  <c r="J678" i="87"/>
  <c r="S474" i="89"/>
  <c r="R621" i="89"/>
  <c r="R766" i="89" s="1"/>
  <c r="R466" i="89"/>
  <c r="AD961" i="89"/>
  <c r="AD962" i="89"/>
  <c r="AE927" i="89"/>
  <c r="AD926" i="89"/>
  <c r="AD948" i="89"/>
  <c r="Q681" i="89"/>
  <c r="Q714" i="89"/>
  <c r="R603" i="89"/>
  <c r="R748" i="89" s="1"/>
  <c r="R448" i="89"/>
  <c r="Q718" i="89"/>
  <c r="T493" i="89"/>
  <c r="S483" i="89"/>
  <c r="S607" i="89" s="1"/>
  <c r="S752" i="89" s="1"/>
  <c r="Q451" i="89"/>
  <c r="R482" i="89" s="1"/>
  <c r="R606" i="89" s="1"/>
  <c r="R751" i="89" s="1"/>
  <c r="Q694" i="89"/>
  <c r="T729" i="89"/>
  <c r="Q734" i="89"/>
  <c r="N940" i="89"/>
  <c r="N939" i="89"/>
  <c r="N952" i="89" s="1"/>
  <c r="R453" i="89"/>
  <c r="S484" i="89" s="1"/>
  <c r="S608" i="89" s="1"/>
  <c r="S753" i="89" s="1"/>
  <c r="S499" i="89"/>
  <c r="U618" i="89"/>
  <c r="U763" i="89" s="1"/>
  <c r="U463" i="89"/>
  <c r="K678" i="85"/>
  <c r="S476" i="89"/>
  <c r="S600" i="89" s="1"/>
  <c r="S745" i="89" s="1"/>
  <c r="R461" i="89"/>
  <c r="R460" i="89"/>
  <c r="L455" i="81"/>
  <c r="M486" i="81" s="1"/>
  <c r="M610" i="81" s="1"/>
  <c r="Q693" i="89"/>
  <c r="Q726" i="89"/>
  <c r="S450" i="89"/>
  <c r="T481" i="89" s="1"/>
  <c r="T605" i="89" s="1"/>
  <c r="T750" i="89" s="1"/>
  <c r="X705" i="89"/>
  <c r="AC946" i="89"/>
  <c r="AC949" i="89" s="1"/>
  <c r="AD944" i="89" s="1"/>
  <c r="AC945" i="89"/>
  <c r="T471" i="89"/>
  <c r="T440" i="89" s="1"/>
  <c r="Q488" i="89"/>
  <c r="Q612" i="89" s="1"/>
  <c r="Q757" i="89" s="1"/>
  <c r="P684" i="89"/>
  <c r="P717" i="89"/>
  <c r="S595" i="89"/>
  <c r="X739" i="89"/>
  <c r="B371" i="89"/>
  <c r="B404" i="89" s="1"/>
  <c r="B435" i="89" s="1"/>
  <c r="B466" i="89" s="1"/>
  <c r="B157" i="89"/>
  <c r="U472" i="89"/>
  <c r="U596" i="89" s="1"/>
  <c r="U741" i="89" s="1"/>
  <c r="R683" i="89"/>
  <c r="R716" i="89"/>
  <c r="AA470" i="89"/>
  <c r="AA439" i="89" s="1"/>
  <c r="U478" i="89"/>
  <c r="U602" i="89" s="1"/>
  <c r="U747" i="89" s="1"/>
  <c r="S490" i="89"/>
  <c r="S614" i="89" s="1"/>
  <c r="S759" i="89" s="1"/>
  <c r="Y594" i="89"/>
  <c r="Y672" i="89" s="1"/>
  <c r="S475" i="89"/>
  <c r="S599" i="89" s="1"/>
  <c r="S744" i="89" s="1"/>
  <c r="P933" i="89"/>
  <c r="P934" i="89"/>
  <c r="K462" i="86"/>
  <c r="L493" i="86" s="1"/>
  <c r="L495" i="85"/>
  <c r="L619" i="85" s="1"/>
  <c r="L764" i="85" s="1"/>
  <c r="K685" i="86"/>
  <c r="J720" i="73"/>
  <c r="J686" i="87"/>
  <c r="J678" i="84"/>
  <c r="J446" i="82"/>
  <c r="L491" i="84"/>
  <c r="J682" i="84"/>
  <c r="J453" i="82"/>
  <c r="J734" i="86"/>
  <c r="K721" i="81"/>
  <c r="I682" i="86"/>
  <c r="K488" i="82"/>
  <c r="K612" i="82" s="1"/>
  <c r="K757" i="82" s="1"/>
  <c r="J468" i="82"/>
  <c r="K499" i="82" s="1"/>
  <c r="K623" i="82" s="1"/>
  <c r="K768" i="82" s="1"/>
  <c r="J726" i="82"/>
  <c r="I696" i="86"/>
  <c r="K457" i="85"/>
  <c r="L488" i="85" s="1"/>
  <c r="I472" i="83"/>
  <c r="J729" i="86"/>
  <c r="J467" i="82"/>
  <c r="I711" i="82"/>
  <c r="L480" i="84"/>
  <c r="J680" i="73"/>
  <c r="L467" i="85"/>
  <c r="M498" i="85" s="1"/>
  <c r="M622" i="85" s="1"/>
  <c r="J722" i="85"/>
  <c r="J451" i="81"/>
  <c r="J453" i="81"/>
  <c r="K615" i="82"/>
  <c r="K760" i="82" s="1"/>
  <c r="K460" i="82"/>
  <c r="J468" i="81"/>
  <c r="K499" i="81" s="1"/>
  <c r="K733" i="83"/>
  <c r="L465" i="82"/>
  <c r="M496" i="82" s="1"/>
  <c r="M620" i="82" s="1"/>
  <c r="I734" i="81"/>
  <c r="I701" i="81"/>
  <c r="K692" i="73"/>
  <c r="J594" i="81"/>
  <c r="J739" i="81" s="1"/>
  <c r="L450" i="86"/>
  <c r="M481" i="86" s="1"/>
  <c r="M605" i="86" s="1"/>
  <c r="M496" i="85"/>
  <c r="M620" i="85" s="1"/>
  <c r="M765" i="85" s="1"/>
  <c r="K458" i="87"/>
  <c r="L489" i="87" s="1"/>
  <c r="L613" i="87" s="1"/>
  <c r="K454" i="82"/>
  <c r="K463" i="86"/>
  <c r="J720" i="82"/>
  <c r="J687" i="82"/>
  <c r="J719" i="85"/>
  <c r="J686" i="85"/>
  <c r="K608" i="85"/>
  <c r="K753" i="85" s="1"/>
  <c r="K453" i="85"/>
  <c r="K714" i="86"/>
  <c r="H705" i="83"/>
  <c r="H595" i="73"/>
  <c r="H740" i="73" s="1"/>
  <c r="L614" i="73"/>
  <c r="L759" i="73" s="1"/>
  <c r="K683" i="85"/>
  <c r="K480" i="86"/>
  <c r="K604" i="86" s="1"/>
  <c r="K749" i="86" s="1"/>
  <c r="I733" i="82"/>
  <c r="I700" i="82"/>
  <c r="I710" i="82"/>
  <c r="I677" i="82"/>
  <c r="L494" i="83"/>
  <c r="L618" i="83" s="1"/>
  <c r="L763" i="83" s="1"/>
  <c r="J599" i="82"/>
  <c r="J744" i="82" s="1"/>
  <c r="J444" i="82"/>
  <c r="F932" i="79"/>
  <c r="K725" i="73"/>
  <c r="K443" i="84"/>
  <c r="J709" i="84"/>
  <c r="J676" i="84"/>
  <c r="J452" i="84"/>
  <c r="K483" i="84" s="1"/>
  <c r="F933" i="73"/>
  <c r="E835" i="79"/>
  <c r="G81" i="88" s="1"/>
  <c r="F935" i="79"/>
  <c r="M852" i="79"/>
  <c r="O98" i="88" s="1"/>
  <c r="K697" i="85"/>
  <c r="J693" i="85"/>
  <c r="J451" i="86"/>
  <c r="I734" i="85"/>
  <c r="I701" i="85"/>
  <c r="J623" i="85"/>
  <c r="J768" i="85" s="1"/>
  <c r="J468" i="85"/>
  <c r="I718" i="84"/>
  <c r="I685" i="84"/>
  <c r="J606" i="81"/>
  <c r="J751" i="81" s="1"/>
  <c r="J607" i="84"/>
  <c r="J752" i="84" s="1"/>
  <c r="K482" i="82"/>
  <c r="K606" i="82" s="1"/>
  <c r="K751" i="82" s="1"/>
  <c r="I717" i="81"/>
  <c r="I684" i="81"/>
  <c r="I680" i="82"/>
  <c r="I713" i="82"/>
  <c r="K491" i="81"/>
  <c r="K615" i="81" s="1"/>
  <c r="K760" i="81" s="1"/>
  <c r="J447" i="82"/>
  <c r="J606" i="86"/>
  <c r="J751" i="86" s="1"/>
  <c r="J602" i="82"/>
  <c r="J747" i="82" s="1"/>
  <c r="K476" i="82"/>
  <c r="K600" i="82" s="1"/>
  <c r="K745" i="82" s="1"/>
  <c r="I717" i="86"/>
  <c r="I684" i="86"/>
  <c r="I719" i="81"/>
  <c r="I686" i="81"/>
  <c r="M605" i="85"/>
  <c r="M750" i="85" s="1"/>
  <c r="J694" i="87"/>
  <c r="K455" i="82"/>
  <c r="L486" i="82" s="1"/>
  <c r="J697" i="81"/>
  <c r="J700" i="86"/>
  <c r="I936" i="86"/>
  <c r="J932" i="86" s="1"/>
  <c r="J933" i="86" s="1"/>
  <c r="J952" i="86" s="1"/>
  <c r="K459" i="81"/>
  <c r="K496" i="86"/>
  <c r="K620" i="86" s="1"/>
  <c r="K765" i="86" s="1"/>
  <c r="J725" i="81"/>
  <c r="J692" i="81"/>
  <c r="J458" i="73"/>
  <c r="K489" i="73" s="1"/>
  <c r="K613" i="73" s="1"/>
  <c r="K750" i="85"/>
  <c r="L605" i="85"/>
  <c r="L750" i="85" s="1"/>
  <c r="J721" i="82"/>
  <c r="J688" i="82"/>
  <c r="J620" i="86"/>
  <c r="J765" i="86" s="1"/>
  <c r="K716" i="85"/>
  <c r="L464" i="84"/>
  <c r="M495" i="84" s="1"/>
  <c r="K468" i="83"/>
  <c r="K453" i="87"/>
  <c r="L484" i="87" s="1"/>
  <c r="L608" i="87" s="1"/>
  <c r="K451" i="87"/>
  <c r="L482" i="87" s="1"/>
  <c r="L606" i="87" s="1"/>
  <c r="H675" i="83"/>
  <c r="L497" i="81"/>
  <c r="H672" i="83"/>
  <c r="J688" i="85"/>
  <c r="K691" i="82"/>
  <c r="K720" i="73"/>
  <c r="J731" i="84"/>
  <c r="L609" i="73"/>
  <c r="L754" i="73" s="1"/>
  <c r="L454" i="73"/>
  <c r="M485" i="73" s="1"/>
  <c r="L499" i="86"/>
  <c r="J726" i="86"/>
  <c r="J723" i="87"/>
  <c r="J691" i="87"/>
  <c r="J734" i="73"/>
  <c r="K694" i="86"/>
  <c r="K727" i="86"/>
  <c r="J690" i="85"/>
  <c r="J723" i="85"/>
  <c r="L724" i="81"/>
  <c r="J721" i="84"/>
  <c r="L491" i="83"/>
  <c r="K700" i="85"/>
  <c r="K733" i="85"/>
  <c r="K687" i="87"/>
  <c r="K720" i="87"/>
  <c r="K691" i="86"/>
  <c r="K724" i="86"/>
  <c r="L461" i="82"/>
  <c r="M492" i="82" s="1"/>
  <c r="M616" i="82" s="1"/>
  <c r="J721" i="87"/>
  <c r="H706" i="81"/>
  <c r="J682" i="83"/>
  <c r="J715" i="83"/>
  <c r="L483" i="86"/>
  <c r="L607" i="86" s="1"/>
  <c r="L752" i="86" s="1"/>
  <c r="J710" i="73"/>
  <c r="K698" i="82"/>
  <c r="K731" i="82"/>
  <c r="J689" i="83"/>
  <c r="J722" i="83"/>
  <c r="K676" i="83"/>
  <c r="K709" i="83"/>
  <c r="L731" i="85"/>
  <c r="K697" i="84"/>
  <c r="K730" i="84"/>
  <c r="J715" i="81"/>
  <c r="K676" i="81"/>
  <c r="K709" i="81"/>
  <c r="K752" i="73"/>
  <c r="K767" i="84"/>
  <c r="M763" i="85"/>
  <c r="K765" i="87"/>
  <c r="M747" i="86"/>
  <c r="M759" i="85"/>
  <c r="K755" i="86"/>
  <c r="L760" i="73"/>
  <c r="K751" i="83"/>
  <c r="L761" i="86"/>
  <c r="J748" i="87"/>
  <c r="H740" i="81"/>
  <c r="J758" i="73"/>
  <c r="K758" i="87"/>
  <c r="L761" i="82"/>
  <c r="K764" i="73"/>
  <c r="K759" i="84"/>
  <c r="L766" i="85"/>
  <c r="H740" i="83"/>
  <c r="K760" i="86"/>
  <c r="K756" i="73"/>
  <c r="L757" i="83"/>
  <c r="K767" i="87"/>
  <c r="L758" i="83"/>
  <c r="K749" i="85"/>
  <c r="K764" i="81"/>
  <c r="M743" i="82"/>
  <c r="K764" i="83"/>
  <c r="K756" i="85"/>
  <c r="L754" i="87"/>
  <c r="K755" i="85"/>
  <c r="M758" i="81"/>
  <c r="K751" i="73"/>
  <c r="K751" i="84"/>
  <c r="J757" i="87"/>
  <c r="K759" i="87"/>
  <c r="L756" i="82"/>
  <c r="K744" i="83"/>
  <c r="L761" i="81"/>
  <c r="L754" i="84"/>
  <c r="K762" i="83"/>
  <c r="L746" i="84"/>
  <c r="K765" i="83"/>
  <c r="K762" i="86"/>
  <c r="K744" i="73"/>
  <c r="J746" i="85"/>
  <c r="L764" i="82"/>
  <c r="K743" i="87"/>
  <c r="K743" i="86"/>
  <c r="L763" i="81"/>
  <c r="J767" i="73"/>
  <c r="K754" i="85"/>
  <c r="K762" i="73"/>
  <c r="L758" i="86"/>
  <c r="L752" i="81"/>
  <c r="K757" i="85"/>
  <c r="L767" i="85"/>
  <c r="L764" i="84"/>
  <c r="L763" i="87"/>
  <c r="L748" i="86"/>
  <c r="K753" i="84"/>
  <c r="L766" i="82"/>
  <c r="L762" i="81"/>
  <c r="L764" i="86"/>
  <c r="K755" i="73"/>
  <c r="E742" i="84"/>
  <c r="K765" i="84"/>
  <c r="K767" i="86"/>
  <c r="K745" i="87"/>
  <c r="K768" i="83"/>
  <c r="K751" i="87"/>
  <c r="L750" i="86"/>
  <c r="L767" i="83"/>
  <c r="K761" i="83"/>
  <c r="K768" i="84"/>
  <c r="K747" i="73"/>
  <c r="J768" i="73"/>
  <c r="K768" i="73"/>
  <c r="K748" i="83"/>
  <c r="K753" i="86"/>
  <c r="L755" i="81"/>
  <c r="H741" i="81"/>
  <c r="L765" i="82"/>
  <c r="K753" i="87"/>
  <c r="L758" i="81"/>
  <c r="L761" i="84"/>
  <c r="K758" i="84"/>
  <c r="L746" i="86"/>
  <c r="L759" i="86"/>
  <c r="L757" i="86"/>
  <c r="K750" i="83"/>
  <c r="J765" i="73"/>
  <c r="K763" i="84"/>
  <c r="L744" i="81"/>
  <c r="J747" i="84"/>
  <c r="M745" i="81"/>
  <c r="K766" i="73"/>
  <c r="K760" i="85"/>
  <c r="K743" i="81"/>
  <c r="K766" i="87"/>
  <c r="L598" i="81"/>
  <c r="K445" i="87"/>
  <c r="L476" i="87" s="1"/>
  <c r="L600" i="87" s="1"/>
  <c r="K464" i="81"/>
  <c r="L495" i="81" s="1"/>
  <c r="L619" i="81" s="1"/>
  <c r="K488" i="73"/>
  <c r="J723" i="73"/>
  <c r="J698" i="83"/>
  <c r="J730" i="73"/>
  <c r="L443" i="81"/>
  <c r="L497" i="86"/>
  <c r="K732" i="86"/>
  <c r="K444" i="73"/>
  <c r="K701" i="86"/>
  <c r="K455" i="85"/>
  <c r="K464" i="73"/>
  <c r="L495" i="73" s="1"/>
  <c r="L619" i="73" s="1"/>
  <c r="K460" i="86"/>
  <c r="K726" i="86" s="1"/>
  <c r="L489" i="84"/>
  <c r="L613" i="84" s="1"/>
  <c r="M490" i="82"/>
  <c r="M614" i="82" s="1"/>
  <c r="L454" i="87"/>
  <c r="L687" i="87" s="1"/>
  <c r="J473" i="83"/>
  <c r="J597" i="83" s="1"/>
  <c r="J699" i="73"/>
  <c r="J698" i="81"/>
  <c r="M474" i="83"/>
  <c r="L475" i="85"/>
  <c r="L599" i="85" s="1"/>
  <c r="K620" i="81"/>
  <c r="K465" i="81"/>
  <c r="L478" i="83"/>
  <c r="L602" i="83" s="1"/>
  <c r="K479" i="73"/>
  <c r="K603" i="73" s="1"/>
  <c r="H706" i="83"/>
  <c r="I471" i="83"/>
  <c r="M489" i="82"/>
  <c r="M613" i="82" s="1"/>
  <c r="K488" i="87"/>
  <c r="K612" i="87" s="1"/>
  <c r="M477" i="83"/>
  <c r="M601" i="83" s="1"/>
  <c r="L497" i="83"/>
  <c r="L621" i="83" s="1"/>
  <c r="K475" i="87"/>
  <c r="K599" i="87" s="1"/>
  <c r="L493" i="85"/>
  <c r="L462" i="85" s="1"/>
  <c r="M493" i="85" s="1"/>
  <c r="J472" i="81"/>
  <c r="J596" i="81" s="1"/>
  <c r="L487" i="81"/>
  <c r="L611" i="81" s="1"/>
  <c r="K689" i="73"/>
  <c r="L487" i="73"/>
  <c r="L611" i="73" s="1"/>
  <c r="L492" i="87"/>
  <c r="L616" i="87" s="1"/>
  <c r="M488" i="81"/>
  <c r="M612" i="81" s="1"/>
  <c r="M497" i="84"/>
  <c r="M621" i="84" s="1"/>
  <c r="K480" i="87"/>
  <c r="K604" i="87" s="1"/>
  <c r="N493" i="84"/>
  <c r="N617" i="84" s="1"/>
  <c r="L475" i="86"/>
  <c r="L599" i="86" s="1"/>
  <c r="L485" i="86"/>
  <c r="L609" i="86" s="1"/>
  <c r="K477" i="85"/>
  <c r="K601" i="85" s="1"/>
  <c r="J712" i="85"/>
  <c r="M830" i="79"/>
  <c r="O76" i="88" s="1"/>
  <c r="N830" i="73"/>
  <c r="K614" i="83"/>
  <c r="I691" i="73"/>
  <c r="K453" i="86"/>
  <c r="L484" i="86" s="1"/>
  <c r="L608" i="86" s="1"/>
  <c r="K726" i="85"/>
  <c r="J715" i="87"/>
  <c r="K459" i="83"/>
  <c r="L490" i="83" s="1"/>
  <c r="R963" i="82"/>
  <c r="Q963" i="81"/>
  <c r="M445" i="81"/>
  <c r="L678" i="81"/>
  <c r="I674" i="81"/>
  <c r="M851" i="79"/>
  <c r="O97" i="88" s="1"/>
  <c r="N851" i="73"/>
  <c r="M850" i="79"/>
  <c r="O96" i="88" s="1"/>
  <c r="L461" i="86"/>
  <c r="L694" i="86" s="1"/>
  <c r="K467" i="86"/>
  <c r="K690" i="84"/>
  <c r="L612" i="84"/>
  <c r="L457" i="84"/>
  <c r="M488" i="84" s="1"/>
  <c r="N850" i="73"/>
  <c r="J687" i="85"/>
  <c r="K604" i="83"/>
  <c r="K449" i="83"/>
  <c r="L480" i="83" s="1"/>
  <c r="J693" i="87"/>
  <c r="K615" i="87"/>
  <c r="K460" i="87"/>
  <c r="L491" i="87" s="1"/>
  <c r="I597" i="83"/>
  <c r="K464" i="83"/>
  <c r="L495" i="83" s="1"/>
  <c r="E595" i="84"/>
  <c r="H674" i="81"/>
  <c r="I741" i="81"/>
  <c r="I740" i="81"/>
  <c r="H597" i="73"/>
  <c r="G679" i="73"/>
  <c r="H601" i="73"/>
  <c r="J686" i="73"/>
  <c r="K608" i="73"/>
  <c r="K453" i="73"/>
  <c r="L484" i="73" s="1"/>
  <c r="H446" i="73"/>
  <c r="K465" i="84"/>
  <c r="L723" i="81"/>
  <c r="I439" i="83"/>
  <c r="K732" i="82"/>
  <c r="Q963" i="73"/>
  <c r="K693" i="73"/>
  <c r="K462" i="73"/>
  <c r="J714" i="73"/>
  <c r="R962" i="79"/>
  <c r="Q963" i="86"/>
  <c r="L458" i="86"/>
  <c r="M489" i="86" s="1"/>
  <c r="M463" i="85"/>
  <c r="N494" i="85" s="1"/>
  <c r="Q963" i="83"/>
  <c r="J710" i="87"/>
  <c r="Q963" i="87"/>
  <c r="Q963" i="84"/>
  <c r="R926" i="79"/>
  <c r="S927" i="79"/>
  <c r="L696" i="85"/>
  <c r="J694" i="85"/>
  <c r="Q963" i="85"/>
  <c r="K616" i="85"/>
  <c r="K461" i="85"/>
  <c r="L492" i="85" s="1"/>
  <c r="R136" i="80"/>
  <c r="R138" i="80" s="1"/>
  <c r="R117" i="80"/>
  <c r="R137" i="80"/>
  <c r="I683" i="73"/>
  <c r="K603" i="87"/>
  <c r="J714" i="87"/>
  <c r="J605" i="73"/>
  <c r="J450" i="73"/>
  <c r="K481" i="73" s="1"/>
  <c r="J695" i="73"/>
  <c r="L732" i="84"/>
  <c r="K465" i="83"/>
  <c r="K456" i="85"/>
  <c r="L487" i="85" s="1"/>
  <c r="R115" i="80"/>
  <c r="P963" i="79"/>
  <c r="K617" i="87"/>
  <c r="J728" i="87"/>
  <c r="L621" i="87"/>
  <c r="K732" i="87"/>
  <c r="J684" i="87"/>
  <c r="J686" i="86"/>
  <c r="K602" i="84"/>
  <c r="J713" i="84"/>
  <c r="K623" i="87"/>
  <c r="J734" i="87"/>
  <c r="K604" i="81"/>
  <c r="K610" i="84"/>
  <c r="L598" i="83"/>
  <c r="K729" i="73"/>
  <c r="L618" i="73"/>
  <c r="K724" i="84"/>
  <c r="L614" i="87"/>
  <c r="M448" i="81"/>
  <c r="N479" i="81" s="1"/>
  <c r="L605" i="83"/>
  <c r="J700" i="73"/>
  <c r="K467" i="73"/>
  <c r="L498" i="73" s="1"/>
  <c r="J697" i="83"/>
  <c r="L606" i="83"/>
  <c r="K717" i="83"/>
  <c r="L712" i="83"/>
  <c r="L455" i="73"/>
  <c r="M486" i="73" s="1"/>
  <c r="L466" i="85"/>
  <c r="M497" i="85" s="1"/>
  <c r="K699" i="85"/>
  <c r="E596" i="84"/>
  <c r="L614" i="84"/>
  <c r="K725" i="84"/>
  <c r="L459" i="84"/>
  <c r="M490" i="84" s="1"/>
  <c r="K733" i="84"/>
  <c r="K717" i="84"/>
  <c r="L606" i="84"/>
  <c r="J684" i="84"/>
  <c r="K468" i="84"/>
  <c r="J681" i="83"/>
  <c r="L603" i="83"/>
  <c r="K714" i="83"/>
  <c r="K683" i="83"/>
  <c r="I954" i="86"/>
  <c r="B143" i="82"/>
  <c r="B357" i="82"/>
  <c r="B390" i="82" s="1"/>
  <c r="B421" i="82" s="1"/>
  <c r="B452" i="82" s="1"/>
  <c r="M447" i="86"/>
  <c r="N478" i="86" s="1"/>
  <c r="N602" i="86" s="1"/>
  <c r="J694" i="73"/>
  <c r="M450" i="85"/>
  <c r="N481" i="85" s="1"/>
  <c r="L444" i="81"/>
  <c r="M475" i="81" s="1"/>
  <c r="K616" i="73"/>
  <c r="K461" i="73"/>
  <c r="L492" i="73" s="1"/>
  <c r="L457" i="83"/>
  <c r="M488" i="83" s="1"/>
  <c r="L461" i="84"/>
  <c r="M492" i="84" s="1"/>
  <c r="M616" i="84" s="1"/>
  <c r="K465" i="87"/>
  <c r="L496" i="87" s="1"/>
  <c r="K692" i="87"/>
  <c r="K462" i="83"/>
  <c r="K688" i="73"/>
  <c r="K677" i="81"/>
  <c r="L466" i="82"/>
  <c r="L607" i="85"/>
  <c r="K718" i="85"/>
  <c r="K733" i="81"/>
  <c r="K443" i="86"/>
  <c r="L613" i="85"/>
  <c r="K724" i="85"/>
  <c r="L609" i="85"/>
  <c r="K720" i="85"/>
  <c r="K466" i="73"/>
  <c r="L497" i="73" s="1"/>
  <c r="K451" i="73"/>
  <c r="L482" i="73" s="1"/>
  <c r="K452" i="73"/>
  <c r="K718" i="73" s="1"/>
  <c r="E834" i="79"/>
  <c r="G80" i="88" s="1"/>
  <c r="E836" i="73"/>
  <c r="E856" i="73"/>
  <c r="E845" i="73"/>
  <c r="K709" i="73"/>
  <c r="L598" i="73"/>
  <c r="R631" i="73"/>
  <c r="F831" i="73"/>
  <c r="Q669" i="73"/>
  <c r="S629" i="73"/>
  <c r="S814" i="73" s="1"/>
  <c r="E940" i="79"/>
  <c r="D968" i="79"/>
  <c r="M600" i="86"/>
  <c r="M445" i="86"/>
  <c r="N476" i="86" s="1"/>
  <c r="L457" i="86"/>
  <c r="M488" i="86" s="1"/>
  <c r="M612" i="86" s="1"/>
  <c r="H942" i="82"/>
  <c r="I938" i="82" s="1"/>
  <c r="I940" i="82" s="1"/>
  <c r="I942" i="82" s="1"/>
  <c r="J938" i="82" s="1"/>
  <c r="L454" i="84"/>
  <c r="M485" i="84" s="1"/>
  <c r="M609" i="84" s="1"/>
  <c r="R961" i="73"/>
  <c r="R948" i="73"/>
  <c r="R935" i="73"/>
  <c r="R941" i="73"/>
  <c r="R947" i="73"/>
  <c r="S927" i="73"/>
  <c r="S962" i="73" s="1"/>
  <c r="R926" i="73"/>
  <c r="L619" i="87"/>
  <c r="K730" i="87"/>
  <c r="G933" i="73"/>
  <c r="G934" i="73"/>
  <c r="M614" i="73"/>
  <c r="G673" i="73"/>
  <c r="J701" i="73"/>
  <c r="S973" i="79"/>
  <c r="T17" i="77"/>
  <c r="T107" i="80" s="1"/>
  <c r="L464" i="86"/>
  <c r="L730" i="86" s="1"/>
  <c r="H440" i="73"/>
  <c r="B356" i="79"/>
  <c r="B142" i="79"/>
  <c r="K734" i="73"/>
  <c r="L623" i="73"/>
  <c r="E953" i="73"/>
  <c r="U18" i="77"/>
  <c r="T16" i="77"/>
  <c r="T33" i="77"/>
  <c r="J696" i="84"/>
  <c r="J685" i="73"/>
  <c r="G936" i="85"/>
  <c r="H932" i="85" s="1"/>
  <c r="M443" i="82"/>
  <c r="N474" i="82" s="1"/>
  <c r="N598" i="82" s="1"/>
  <c r="E942" i="73"/>
  <c r="D979" i="73"/>
  <c r="M318" i="73"/>
  <c r="D921" i="73"/>
  <c r="E965" i="73"/>
  <c r="K463" i="84"/>
  <c r="L494" i="84" s="1"/>
  <c r="K449" i="85"/>
  <c r="L480" i="85" s="1"/>
  <c r="E952" i="73"/>
  <c r="K713" i="73"/>
  <c r="L602" i="73"/>
  <c r="L448" i="86"/>
  <c r="K444" i="83"/>
  <c r="L711" i="86"/>
  <c r="L461" i="81"/>
  <c r="G936" i="87"/>
  <c r="H932" i="87" s="1"/>
  <c r="H933" i="87" s="1"/>
  <c r="H952" i="87" s="1"/>
  <c r="J682" i="85"/>
  <c r="K620" i="73"/>
  <c r="J731" i="73"/>
  <c r="L459" i="86"/>
  <c r="L458" i="83"/>
  <c r="I440" i="81"/>
  <c r="J471" i="81" s="1"/>
  <c r="B357" i="81"/>
  <c r="B390" i="81" s="1"/>
  <c r="B421" i="81" s="1"/>
  <c r="B452" i="81" s="1"/>
  <c r="B143" i="81"/>
  <c r="J684" i="73"/>
  <c r="L726" i="73"/>
  <c r="M615" i="73"/>
  <c r="G954" i="87"/>
  <c r="Q946" i="84"/>
  <c r="Q949" i="84" s="1"/>
  <c r="R944" i="84" s="1"/>
  <c r="N840" i="79"/>
  <c r="P86" i="88" s="1"/>
  <c r="Q948" i="79"/>
  <c r="N841" i="79"/>
  <c r="P87" i="88" s="1"/>
  <c r="Q961" i="79"/>
  <c r="J940" i="87"/>
  <c r="J942" i="87" s="1"/>
  <c r="K938" i="87" s="1"/>
  <c r="J939" i="87"/>
  <c r="Q946" i="86"/>
  <c r="Q949" i="86" s="1"/>
  <c r="R944" i="86" s="1"/>
  <c r="Q945" i="86"/>
  <c r="Q946" i="83"/>
  <c r="Q949" i="83" s="1"/>
  <c r="R944" i="83" s="1"/>
  <c r="Q945" i="83"/>
  <c r="J940" i="85"/>
  <c r="J942" i="85" s="1"/>
  <c r="K938" i="85" s="1"/>
  <c r="J939" i="85"/>
  <c r="Q946" i="87"/>
  <c r="Q949" i="87" s="1"/>
  <c r="R944" i="87" s="1"/>
  <c r="Q945" i="87"/>
  <c r="K940" i="86"/>
  <c r="K942" i="86" s="1"/>
  <c r="L938" i="86" s="1"/>
  <c r="K939" i="86"/>
  <c r="K690" i="83"/>
  <c r="G932" i="83"/>
  <c r="K697" i="82"/>
  <c r="L464" i="82"/>
  <c r="M495" i="82" s="1"/>
  <c r="J694" i="83"/>
  <c r="F940" i="83"/>
  <c r="F942" i="83" s="1"/>
  <c r="F939" i="83"/>
  <c r="F952" i="83" s="1"/>
  <c r="F954" i="81"/>
  <c r="G954" i="85"/>
  <c r="K681" i="86"/>
  <c r="S941" i="82"/>
  <c r="T927" i="82"/>
  <c r="T962" i="82" s="1"/>
  <c r="S926" i="82"/>
  <c r="S935" i="82"/>
  <c r="S961" i="82"/>
  <c r="S948" i="82"/>
  <c r="S947" i="82"/>
  <c r="K690" i="86"/>
  <c r="L600" i="84"/>
  <c r="K711" i="84"/>
  <c r="M458" i="81"/>
  <c r="N489" i="81" s="1"/>
  <c r="L604" i="82"/>
  <c r="K715" i="82"/>
  <c r="L456" i="82"/>
  <c r="M487" i="82" s="1"/>
  <c r="G936" i="84"/>
  <c r="H932" i="84" s="1"/>
  <c r="L605" i="87"/>
  <c r="K716" i="87"/>
  <c r="L601" i="87"/>
  <c r="K712" i="87"/>
  <c r="K695" i="81"/>
  <c r="K687" i="86"/>
  <c r="B358" i="84"/>
  <c r="B391" i="84" s="1"/>
  <c r="B422" i="84" s="1"/>
  <c r="B453" i="84" s="1"/>
  <c r="B144" i="84"/>
  <c r="B144" i="85"/>
  <c r="B358" i="85"/>
  <c r="B391" i="85" s="1"/>
  <c r="B422" i="85" s="1"/>
  <c r="B453" i="85" s="1"/>
  <c r="K694" i="81"/>
  <c r="L692" i="85"/>
  <c r="R948" i="81"/>
  <c r="R947" i="81"/>
  <c r="R941" i="81"/>
  <c r="S927" i="81"/>
  <c r="S962" i="81" s="1"/>
  <c r="R926" i="81"/>
  <c r="R935" i="81"/>
  <c r="R961" i="81"/>
  <c r="K697" i="86"/>
  <c r="L463" i="87"/>
  <c r="M494" i="87" s="1"/>
  <c r="K687" i="84"/>
  <c r="L611" i="86"/>
  <c r="K722" i="86"/>
  <c r="L446" i="86"/>
  <c r="M477" i="86" s="1"/>
  <c r="B143" i="83"/>
  <c r="B357" i="83"/>
  <c r="B390" i="83" s="1"/>
  <c r="B421" i="83" s="1"/>
  <c r="B452" i="83" s="1"/>
  <c r="L618" i="82"/>
  <c r="K729" i="82"/>
  <c r="L598" i="87"/>
  <c r="K709" i="87"/>
  <c r="L446" i="84"/>
  <c r="J680" i="87"/>
  <c r="E441" i="84"/>
  <c r="F472" i="84" s="1"/>
  <c r="J690" i="87"/>
  <c r="J686" i="84"/>
  <c r="K694" i="84"/>
  <c r="L605" i="82"/>
  <c r="K716" i="82"/>
  <c r="L622" i="87"/>
  <c r="L467" i="87"/>
  <c r="M498" i="87" s="1"/>
  <c r="K733" i="87"/>
  <c r="M607" i="81"/>
  <c r="L718" i="81"/>
  <c r="L605" i="81"/>
  <c r="K716" i="81"/>
  <c r="K603" i="85"/>
  <c r="J714" i="85"/>
  <c r="L449" i="81"/>
  <c r="M480" i="81" s="1"/>
  <c r="E440" i="84"/>
  <c r="E954" i="83"/>
  <c r="E439" i="84"/>
  <c r="Q946" i="85"/>
  <c r="Q949" i="85" s="1"/>
  <c r="R944" i="85" s="1"/>
  <c r="Q945" i="85"/>
  <c r="Q946" i="81"/>
  <c r="Q949" i="81" s="1"/>
  <c r="R944" i="81" s="1"/>
  <c r="Q945" i="81"/>
  <c r="K461" i="83"/>
  <c r="L492" i="83" s="1"/>
  <c r="K447" i="87"/>
  <c r="L478" i="87" s="1"/>
  <c r="L692" i="82"/>
  <c r="K453" i="84"/>
  <c r="L484" i="84" s="1"/>
  <c r="K692" i="86"/>
  <c r="I934" i="82"/>
  <c r="I936" i="82" s="1"/>
  <c r="J932" i="82" s="1"/>
  <c r="I933" i="82"/>
  <c r="L467" i="83"/>
  <c r="M498" i="83" s="1"/>
  <c r="L617" i="82"/>
  <c r="K728" i="82"/>
  <c r="M611" i="84"/>
  <c r="L722" i="84"/>
  <c r="L600" i="83"/>
  <c r="K711" i="83"/>
  <c r="G954" i="84"/>
  <c r="L609" i="81"/>
  <c r="K720" i="81"/>
  <c r="R961" i="87"/>
  <c r="R948" i="87"/>
  <c r="R941" i="87"/>
  <c r="R947" i="87"/>
  <c r="S927" i="87"/>
  <c r="S962" i="87" s="1"/>
  <c r="R926" i="87"/>
  <c r="R935" i="87"/>
  <c r="L611" i="83"/>
  <c r="K722" i="83"/>
  <c r="L462" i="81"/>
  <c r="M493" i="81" s="1"/>
  <c r="J677" i="83"/>
  <c r="H936" i="81"/>
  <c r="J676" i="86"/>
  <c r="B358" i="87"/>
  <c r="B391" i="87" s="1"/>
  <c r="B422" i="87" s="1"/>
  <c r="B453" i="87" s="1"/>
  <c r="B144" i="87"/>
  <c r="H673" i="81"/>
  <c r="M600" i="85"/>
  <c r="L711" i="85"/>
  <c r="G940" i="81"/>
  <c r="G942" i="81" s="1"/>
  <c r="G939" i="81"/>
  <c r="J688" i="86"/>
  <c r="K679" i="86"/>
  <c r="J701" i="84"/>
  <c r="L617" i="86"/>
  <c r="L610" i="87"/>
  <c r="K721" i="87"/>
  <c r="R961" i="85"/>
  <c r="R948" i="85"/>
  <c r="R947" i="85"/>
  <c r="R941" i="85"/>
  <c r="S927" i="85"/>
  <c r="S962" i="85" s="1"/>
  <c r="R926" i="85"/>
  <c r="R935" i="85"/>
  <c r="K602" i="87"/>
  <c r="R941" i="83"/>
  <c r="S927" i="83"/>
  <c r="S962" i="83" s="1"/>
  <c r="R926" i="83"/>
  <c r="R961" i="83"/>
  <c r="R948" i="83"/>
  <c r="R935" i="83"/>
  <c r="R947" i="83"/>
  <c r="J939" i="84"/>
  <c r="J940" i="84"/>
  <c r="J942" i="84" s="1"/>
  <c r="K938" i="84" s="1"/>
  <c r="B144" i="86"/>
  <c r="B358" i="86"/>
  <c r="B391" i="86" s="1"/>
  <c r="B422" i="86" s="1"/>
  <c r="B453" i="86" s="1"/>
  <c r="L612" i="85"/>
  <c r="K723" i="85"/>
  <c r="L603" i="84"/>
  <c r="K714" i="84"/>
  <c r="L691" i="81"/>
  <c r="K689" i="82"/>
  <c r="E708" i="84"/>
  <c r="Q946" i="82"/>
  <c r="Q949" i="82" s="1"/>
  <c r="R944" i="82" s="1"/>
  <c r="Q945" i="82"/>
  <c r="J698" i="87"/>
  <c r="R941" i="86"/>
  <c r="S927" i="86"/>
  <c r="S962" i="86" s="1"/>
  <c r="R926" i="86"/>
  <c r="R935" i="86"/>
  <c r="R961" i="86"/>
  <c r="R947" i="86"/>
  <c r="R948" i="86"/>
  <c r="L680" i="86"/>
  <c r="K696" i="87"/>
  <c r="R961" i="84"/>
  <c r="R947" i="84"/>
  <c r="S927" i="84"/>
  <c r="S962" i="84" s="1"/>
  <c r="R926" i="84"/>
  <c r="R935" i="84"/>
  <c r="R948" i="84"/>
  <c r="R941" i="84"/>
  <c r="L610" i="86"/>
  <c r="K721" i="86"/>
  <c r="L602" i="81"/>
  <c r="K713" i="81"/>
  <c r="M331" i="83"/>
  <c r="M463" i="81"/>
  <c r="N494" i="81" s="1"/>
  <c r="M618" i="81"/>
  <c r="L729" i="81"/>
  <c r="K679" i="84"/>
  <c r="I949" i="79"/>
  <c r="J944" i="73"/>
  <c r="E952" i="79" a="1"/>
  <c r="M318" i="79" a="1"/>
  <c r="N830" i="79" a="1"/>
  <c r="D921" i="79" a="1"/>
  <c r="S962" i="79" a="1"/>
  <c r="J944" i="79" a="1"/>
  <c r="E846" i="79" a="1"/>
  <c r="N851" i="79" a="1"/>
  <c r="R948" i="79" a="1"/>
  <c r="G932" i="79" a="1"/>
  <c r="N852" i="79" a="1"/>
  <c r="R961" i="79" a="1"/>
  <c r="E856" i="79" a="1"/>
  <c r="F933" i="79" a="1"/>
  <c r="N850" i="79" a="1"/>
  <c r="E965" i="79" a="1"/>
  <c r="E942" i="79" a="1"/>
  <c r="D979" i="79" a="1"/>
  <c r="F832" i="79" a="1"/>
  <c r="AB411" i="89" l="1"/>
  <c r="T411" i="89"/>
  <c r="S411" i="89"/>
  <c r="M411" i="89"/>
  <c r="G411" i="89"/>
  <c r="I411" i="89"/>
  <c r="R411" i="89"/>
  <c r="L411" i="89"/>
  <c r="N411" i="89"/>
  <c r="E411" i="89"/>
  <c r="E473" i="89" s="1"/>
  <c r="AA411" i="89"/>
  <c r="K411" i="89"/>
  <c r="H411" i="89"/>
  <c r="X411" i="89"/>
  <c r="W411" i="89"/>
  <c r="Y411" i="89"/>
  <c r="J411" i="89"/>
  <c r="P411" i="89"/>
  <c r="O411" i="89"/>
  <c r="U411" i="89"/>
  <c r="Z411" i="89"/>
  <c r="F411" i="89"/>
  <c r="Q411" i="89"/>
  <c r="V411" i="89"/>
  <c r="T375" i="82"/>
  <c r="S592" i="82"/>
  <c r="S591" i="82"/>
  <c r="S590" i="82"/>
  <c r="S588" i="82"/>
  <c r="S573" i="82"/>
  <c r="S589" i="82"/>
  <c r="S585" i="82"/>
  <c r="S581" i="82"/>
  <c r="S577" i="82"/>
  <c r="S569" i="82"/>
  <c r="S565" i="82"/>
  <c r="S564" i="82"/>
  <c r="S563" i="82"/>
  <c r="S567" i="82"/>
  <c r="S584" i="82"/>
  <c r="S580" i="82"/>
  <c r="S572" i="82"/>
  <c r="S583" i="82"/>
  <c r="S574" i="82"/>
  <c r="S568" i="82"/>
  <c r="S576" i="82"/>
  <c r="S571" i="82"/>
  <c r="S579" i="82"/>
  <c r="S586" i="82"/>
  <c r="S575" i="82"/>
  <c r="S578" i="82"/>
  <c r="S582" i="82"/>
  <c r="S587" i="82"/>
  <c r="S570" i="82"/>
  <c r="E416" i="89"/>
  <c r="R416" i="89"/>
  <c r="F416" i="89"/>
  <c r="Q416" i="89"/>
  <c r="V416" i="89"/>
  <c r="P416" i="89"/>
  <c r="O416" i="89"/>
  <c r="L416" i="89"/>
  <c r="U416" i="89"/>
  <c r="AB416" i="89"/>
  <c r="S416" i="89"/>
  <c r="J416" i="89"/>
  <c r="H416" i="89"/>
  <c r="I416" i="89"/>
  <c r="X416" i="89"/>
  <c r="M416" i="89"/>
  <c r="G416" i="89"/>
  <c r="N416" i="89"/>
  <c r="Y416" i="89"/>
  <c r="T416" i="89"/>
  <c r="Z416" i="89"/>
  <c r="W416" i="89"/>
  <c r="AA416" i="89"/>
  <c r="K416" i="89"/>
  <c r="L433" i="89"/>
  <c r="X433" i="89"/>
  <c r="W433" i="89"/>
  <c r="Q433" i="89"/>
  <c r="F433" i="89"/>
  <c r="M433" i="89"/>
  <c r="AB433" i="89"/>
  <c r="V433" i="89"/>
  <c r="U433" i="89"/>
  <c r="J433" i="89"/>
  <c r="AA433" i="89"/>
  <c r="K433" i="89"/>
  <c r="O433" i="89"/>
  <c r="I433" i="89"/>
  <c r="P433" i="89"/>
  <c r="T433" i="89"/>
  <c r="N433" i="89"/>
  <c r="H433" i="89"/>
  <c r="Y433" i="89"/>
  <c r="Z433" i="89"/>
  <c r="E433" i="89"/>
  <c r="G433" i="89"/>
  <c r="S433" i="89"/>
  <c r="R433" i="89"/>
  <c r="G424" i="89"/>
  <c r="I424" i="89"/>
  <c r="H424" i="89"/>
  <c r="Y424" i="89"/>
  <c r="F424" i="89"/>
  <c r="Z424" i="89"/>
  <c r="V424" i="89"/>
  <c r="S424" i="89"/>
  <c r="W424" i="89"/>
  <c r="Q424" i="89"/>
  <c r="U424" i="89"/>
  <c r="AB424" i="89"/>
  <c r="T424" i="89"/>
  <c r="M424" i="89"/>
  <c r="L424" i="89"/>
  <c r="O424" i="89"/>
  <c r="N424" i="89"/>
  <c r="J424" i="89"/>
  <c r="AA424" i="89"/>
  <c r="R424" i="89"/>
  <c r="X424" i="89"/>
  <c r="P424" i="89"/>
  <c r="K424" i="89"/>
  <c r="E424" i="89"/>
  <c r="G708" i="73"/>
  <c r="G813" i="73" a="1"/>
  <c r="T629" i="82"/>
  <c r="S814" i="82"/>
  <c r="G535" i="89"/>
  <c r="AA410" i="89"/>
  <c r="J410" i="89"/>
  <c r="O410" i="89"/>
  <c r="I410" i="89"/>
  <c r="M410" i="89"/>
  <c r="T410" i="89"/>
  <c r="F410" i="89"/>
  <c r="Z410" i="89"/>
  <c r="Y410" i="89"/>
  <c r="S410" i="89"/>
  <c r="H410" i="89"/>
  <c r="G410" i="89"/>
  <c r="V410" i="89"/>
  <c r="X410" i="89"/>
  <c r="E410" i="89"/>
  <c r="L410" i="89"/>
  <c r="U410" i="89"/>
  <c r="R410" i="89"/>
  <c r="Q410" i="89"/>
  <c r="K410" i="89"/>
  <c r="W410" i="89"/>
  <c r="N410" i="89"/>
  <c r="P410" i="89"/>
  <c r="AB410" i="89"/>
  <c r="AA423" i="89"/>
  <c r="U423" i="89"/>
  <c r="J423" i="89"/>
  <c r="N423" i="89"/>
  <c r="H423" i="89"/>
  <c r="AB423" i="89"/>
  <c r="S423" i="89"/>
  <c r="M423" i="89"/>
  <c r="T423" i="89"/>
  <c r="F423" i="89"/>
  <c r="R423" i="89"/>
  <c r="V423" i="89"/>
  <c r="I423" i="89"/>
  <c r="O423" i="89"/>
  <c r="X423" i="89"/>
  <c r="Q423" i="89"/>
  <c r="K423" i="89"/>
  <c r="L423" i="89"/>
  <c r="P423" i="89"/>
  <c r="G423" i="89"/>
  <c r="Z423" i="89"/>
  <c r="Y423" i="89"/>
  <c r="W423" i="89"/>
  <c r="E423" i="89"/>
  <c r="E425" i="89"/>
  <c r="G425" i="89"/>
  <c r="P425" i="89"/>
  <c r="R425" i="89"/>
  <c r="L425" i="89"/>
  <c r="S425" i="89"/>
  <c r="W425" i="89"/>
  <c r="Q425" i="89"/>
  <c r="X425" i="89"/>
  <c r="AB425" i="89"/>
  <c r="V425" i="89"/>
  <c r="F425" i="89"/>
  <c r="O425" i="89"/>
  <c r="I425" i="89"/>
  <c r="M425" i="89"/>
  <c r="Y425" i="89"/>
  <c r="AA425" i="89"/>
  <c r="N425" i="89"/>
  <c r="U425" i="89"/>
  <c r="K425" i="89"/>
  <c r="Z425" i="89"/>
  <c r="J425" i="89"/>
  <c r="H425" i="89"/>
  <c r="T425" i="89"/>
  <c r="T375" i="87"/>
  <c r="S567" i="87"/>
  <c r="S563" i="87"/>
  <c r="S576" i="87"/>
  <c r="S568" i="87"/>
  <c r="S574" i="87"/>
  <c r="S569" i="87"/>
  <c r="S592" i="87"/>
  <c r="S590" i="87"/>
  <c r="S588" i="87"/>
  <c r="S586" i="87"/>
  <c r="S584" i="87"/>
  <c r="S582" i="87"/>
  <c r="S580" i="87"/>
  <c r="S578" i="87"/>
  <c r="S572" i="87"/>
  <c r="S591" i="87"/>
  <c r="S589" i="87"/>
  <c r="S587" i="87"/>
  <c r="S585" i="87"/>
  <c r="S583" i="87"/>
  <c r="S581" i="87"/>
  <c r="S579" i="87"/>
  <c r="S577" i="87"/>
  <c r="S575" i="87"/>
  <c r="S573" i="87"/>
  <c r="S571" i="87"/>
  <c r="S565" i="87"/>
  <c r="S564" i="87"/>
  <c r="S570" i="87"/>
  <c r="T629" i="87"/>
  <c r="S814" i="87"/>
  <c r="J414" i="89"/>
  <c r="T414" i="89"/>
  <c r="Q414" i="89"/>
  <c r="X414" i="89"/>
  <c r="G414" i="89"/>
  <c r="Z414" i="89"/>
  <c r="F414" i="89"/>
  <c r="E414" i="89"/>
  <c r="P414" i="89"/>
  <c r="W414" i="89"/>
  <c r="L414" i="89"/>
  <c r="V414" i="89"/>
  <c r="AB414" i="89"/>
  <c r="S414" i="89"/>
  <c r="I414" i="89"/>
  <c r="K414" i="89"/>
  <c r="R414" i="89"/>
  <c r="N414" i="89"/>
  <c r="Y414" i="89"/>
  <c r="H414" i="89"/>
  <c r="O414" i="89"/>
  <c r="AA414" i="89"/>
  <c r="U414" i="89"/>
  <c r="M414" i="89"/>
  <c r="O419" i="89"/>
  <c r="P419" i="89"/>
  <c r="U419" i="89"/>
  <c r="AB419" i="89"/>
  <c r="N419" i="89"/>
  <c r="K419" i="89"/>
  <c r="I419" i="89"/>
  <c r="AA419" i="89"/>
  <c r="Z419" i="89"/>
  <c r="G419" i="89"/>
  <c r="H419" i="89"/>
  <c r="M419" i="89"/>
  <c r="X419" i="89"/>
  <c r="S419" i="89"/>
  <c r="E419" i="89"/>
  <c r="F419" i="89"/>
  <c r="J419" i="89"/>
  <c r="Y419" i="89"/>
  <c r="W419" i="89"/>
  <c r="Q419" i="89"/>
  <c r="T419" i="89"/>
  <c r="R419" i="89"/>
  <c r="V419" i="89"/>
  <c r="L419" i="89"/>
  <c r="G427" i="89"/>
  <c r="N427" i="89"/>
  <c r="K427" i="89"/>
  <c r="T427" i="89"/>
  <c r="AA427" i="89"/>
  <c r="P427" i="89"/>
  <c r="Y427" i="89"/>
  <c r="I427" i="89"/>
  <c r="W427" i="89"/>
  <c r="L427" i="89"/>
  <c r="F427" i="89"/>
  <c r="R427" i="89"/>
  <c r="V427" i="89"/>
  <c r="X427" i="89"/>
  <c r="Z427" i="89"/>
  <c r="Q427" i="89"/>
  <c r="O427" i="89"/>
  <c r="S427" i="89"/>
  <c r="AB427" i="89"/>
  <c r="U427" i="89"/>
  <c r="M427" i="89"/>
  <c r="H427" i="89"/>
  <c r="E427" i="89"/>
  <c r="J427" i="89"/>
  <c r="E813" i="84" a="1"/>
  <c r="S415" i="89"/>
  <c r="E415" i="89"/>
  <c r="I415" i="89"/>
  <c r="T415" i="89"/>
  <c r="O415" i="89"/>
  <c r="U415" i="89"/>
  <c r="K415" i="89"/>
  <c r="V415" i="89"/>
  <c r="J415" i="89"/>
  <c r="L415" i="89"/>
  <c r="Y415" i="89"/>
  <c r="AA415" i="89"/>
  <c r="R415" i="89"/>
  <c r="F415" i="89"/>
  <c r="G415" i="89"/>
  <c r="N415" i="89"/>
  <c r="P415" i="89"/>
  <c r="Q415" i="89"/>
  <c r="H415" i="89"/>
  <c r="M415" i="89"/>
  <c r="Z415" i="89"/>
  <c r="X415" i="89"/>
  <c r="AB415" i="89"/>
  <c r="W415" i="89"/>
  <c r="AB422" i="89"/>
  <c r="Q422" i="89"/>
  <c r="W422" i="89"/>
  <c r="J422" i="89"/>
  <c r="Z422" i="89"/>
  <c r="F422" i="89"/>
  <c r="O422" i="89"/>
  <c r="N422" i="89"/>
  <c r="S422" i="89"/>
  <c r="T422" i="89"/>
  <c r="AA422" i="89"/>
  <c r="X422" i="89"/>
  <c r="G422" i="89"/>
  <c r="M422" i="89"/>
  <c r="K422" i="89"/>
  <c r="L422" i="89"/>
  <c r="I422" i="89"/>
  <c r="E422" i="89"/>
  <c r="R422" i="89"/>
  <c r="U422" i="89"/>
  <c r="P422" i="89"/>
  <c r="Y422" i="89"/>
  <c r="H422" i="89"/>
  <c r="V422" i="89"/>
  <c r="R417" i="89"/>
  <c r="F417" i="89"/>
  <c r="W417" i="89"/>
  <c r="V417" i="89"/>
  <c r="L417" i="89"/>
  <c r="U417" i="89"/>
  <c r="AB417" i="89"/>
  <c r="Q417" i="89"/>
  <c r="K417" i="89"/>
  <c r="J417" i="89"/>
  <c r="X417" i="89"/>
  <c r="O417" i="89"/>
  <c r="M417" i="89"/>
  <c r="N417" i="89"/>
  <c r="S417" i="89"/>
  <c r="Z417" i="89"/>
  <c r="H417" i="89"/>
  <c r="AA417" i="89"/>
  <c r="G417" i="89"/>
  <c r="T417" i="89"/>
  <c r="I417" i="89"/>
  <c r="E417" i="89"/>
  <c r="Y417" i="89"/>
  <c r="P417" i="89"/>
  <c r="F597" i="89"/>
  <c r="V426" i="89"/>
  <c r="S426" i="89"/>
  <c r="E426" i="89"/>
  <c r="L426" i="89"/>
  <c r="R426" i="89"/>
  <c r="J426" i="89"/>
  <c r="I426" i="89"/>
  <c r="P426" i="89"/>
  <c r="O426" i="89"/>
  <c r="N426" i="89"/>
  <c r="U426" i="89"/>
  <c r="AB426" i="89"/>
  <c r="Y426" i="89"/>
  <c r="AA426" i="89"/>
  <c r="K426" i="89"/>
  <c r="G426" i="89"/>
  <c r="W426" i="89"/>
  <c r="Z426" i="89"/>
  <c r="T426" i="89"/>
  <c r="X426" i="89"/>
  <c r="H426" i="89"/>
  <c r="Q426" i="89"/>
  <c r="F426" i="89"/>
  <c r="M426" i="89"/>
  <c r="L436" i="89"/>
  <c r="F436" i="89"/>
  <c r="O436" i="89"/>
  <c r="V436" i="89"/>
  <c r="P436" i="89"/>
  <c r="W436" i="89"/>
  <c r="AA436" i="89"/>
  <c r="U436" i="89"/>
  <c r="E436" i="89"/>
  <c r="N436" i="89"/>
  <c r="Z436" i="89"/>
  <c r="T436" i="89"/>
  <c r="Q436" i="89"/>
  <c r="R436" i="89"/>
  <c r="I436" i="89"/>
  <c r="J436" i="89"/>
  <c r="S436" i="89"/>
  <c r="Y436" i="89"/>
  <c r="X436" i="89"/>
  <c r="G436" i="89"/>
  <c r="K436" i="89"/>
  <c r="AB436" i="89"/>
  <c r="H436" i="89"/>
  <c r="M436" i="89"/>
  <c r="T437" i="89"/>
  <c r="F437" i="89"/>
  <c r="E437" i="89"/>
  <c r="Q437" i="89"/>
  <c r="S437" i="89"/>
  <c r="R437" i="89"/>
  <c r="V437" i="89"/>
  <c r="H437" i="89"/>
  <c r="M437" i="89"/>
  <c r="O437" i="89"/>
  <c r="L437" i="89"/>
  <c r="P437" i="89"/>
  <c r="AB437" i="89"/>
  <c r="I437" i="89"/>
  <c r="U437" i="89"/>
  <c r="J437" i="89"/>
  <c r="N437" i="89"/>
  <c r="K437" i="89"/>
  <c r="Y437" i="89"/>
  <c r="AA437" i="89"/>
  <c r="Z437" i="89"/>
  <c r="G437" i="89"/>
  <c r="X437" i="89"/>
  <c r="W437" i="89"/>
  <c r="R413" i="89"/>
  <c r="G413" i="89"/>
  <c r="K413" i="89"/>
  <c r="P413" i="89"/>
  <c r="H413" i="89"/>
  <c r="Y413" i="89"/>
  <c r="W413" i="89"/>
  <c r="L413" i="89"/>
  <c r="E413" i="89"/>
  <c r="J413" i="89"/>
  <c r="F413" i="89"/>
  <c r="T413" i="89"/>
  <c r="Q413" i="89"/>
  <c r="N413" i="89"/>
  <c r="U413" i="89"/>
  <c r="Z413" i="89"/>
  <c r="O413" i="89"/>
  <c r="V413" i="89"/>
  <c r="S413" i="89"/>
  <c r="X413" i="89"/>
  <c r="AA413" i="89"/>
  <c r="I413" i="89"/>
  <c r="AB413" i="89"/>
  <c r="M413" i="89"/>
  <c r="W421" i="89"/>
  <c r="T421" i="89"/>
  <c r="X421" i="89"/>
  <c r="E421" i="89"/>
  <c r="Q421" i="89"/>
  <c r="F421" i="89"/>
  <c r="R421" i="89"/>
  <c r="V421" i="89"/>
  <c r="S421" i="89"/>
  <c r="O421" i="89"/>
  <c r="L421" i="89"/>
  <c r="K421" i="89"/>
  <c r="J421" i="89"/>
  <c r="I421" i="89"/>
  <c r="M421" i="89"/>
  <c r="P421" i="89"/>
  <c r="N421" i="89"/>
  <c r="AA421" i="89"/>
  <c r="H421" i="89"/>
  <c r="Z421" i="89"/>
  <c r="AB421" i="89"/>
  <c r="U421" i="89"/>
  <c r="Y421" i="89"/>
  <c r="G421" i="89"/>
  <c r="X408" i="89"/>
  <c r="Y408" i="89"/>
  <c r="G408" i="89"/>
  <c r="F408" i="89"/>
  <c r="R408" i="89"/>
  <c r="L408" i="89"/>
  <c r="K408" i="89"/>
  <c r="W408" i="89"/>
  <c r="Q408" i="89"/>
  <c r="P408" i="89"/>
  <c r="E408" i="89"/>
  <c r="V408" i="89"/>
  <c r="AA408" i="89"/>
  <c r="U408" i="89"/>
  <c r="T408" i="89"/>
  <c r="I408" i="89"/>
  <c r="Z408" i="89"/>
  <c r="AB408" i="89"/>
  <c r="N408" i="89"/>
  <c r="H408" i="89"/>
  <c r="J408" i="89"/>
  <c r="O408" i="89"/>
  <c r="S408" i="89"/>
  <c r="M408" i="89"/>
  <c r="AB420" i="89"/>
  <c r="F420" i="89"/>
  <c r="P420" i="89"/>
  <c r="J420" i="89"/>
  <c r="AA420" i="89"/>
  <c r="E420" i="89"/>
  <c r="V420" i="89"/>
  <c r="I420" i="89"/>
  <c r="Z420" i="89"/>
  <c r="T420" i="89"/>
  <c r="U420" i="89"/>
  <c r="H420" i="89"/>
  <c r="N420" i="89"/>
  <c r="X420" i="89"/>
  <c r="W420" i="89"/>
  <c r="K420" i="89"/>
  <c r="R420" i="89"/>
  <c r="G420" i="89"/>
  <c r="Y420" i="89"/>
  <c r="O420" i="89"/>
  <c r="L420" i="89"/>
  <c r="Q420" i="89"/>
  <c r="S420" i="89"/>
  <c r="M420" i="89"/>
  <c r="E742" i="89"/>
  <c r="E769" i="89" s="1"/>
  <c r="E633" i="89"/>
  <c r="Z432" i="89"/>
  <c r="G432" i="89"/>
  <c r="F432" i="89"/>
  <c r="W432" i="89"/>
  <c r="T432" i="89"/>
  <c r="S432" i="89"/>
  <c r="E432" i="89"/>
  <c r="Y432" i="89"/>
  <c r="AA432" i="89"/>
  <c r="P432" i="89"/>
  <c r="R432" i="89"/>
  <c r="N432" i="89"/>
  <c r="U432" i="89"/>
  <c r="I432" i="89"/>
  <c r="V432" i="89"/>
  <c r="K432" i="89"/>
  <c r="O432" i="89"/>
  <c r="L432" i="89"/>
  <c r="H432" i="89"/>
  <c r="AB432" i="89"/>
  <c r="Q432" i="89"/>
  <c r="M432" i="89"/>
  <c r="J432" i="89"/>
  <c r="X432" i="89"/>
  <c r="Y431" i="89"/>
  <c r="N431" i="89"/>
  <c r="U431" i="89"/>
  <c r="G431" i="89"/>
  <c r="E431" i="89"/>
  <c r="Z431" i="89"/>
  <c r="T431" i="89"/>
  <c r="S431" i="89"/>
  <c r="H431" i="89"/>
  <c r="Q431" i="89"/>
  <c r="X431" i="89"/>
  <c r="M431" i="89"/>
  <c r="L431" i="89"/>
  <c r="R431" i="89"/>
  <c r="J431" i="89"/>
  <c r="W431" i="89"/>
  <c r="O431" i="89"/>
  <c r="V431" i="89"/>
  <c r="AB431" i="89"/>
  <c r="AA431" i="89"/>
  <c r="I431" i="89"/>
  <c r="F431" i="89"/>
  <c r="K431" i="89"/>
  <c r="P431" i="89"/>
  <c r="N435" i="89"/>
  <c r="P435" i="89"/>
  <c r="T435" i="89"/>
  <c r="I435" i="89"/>
  <c r="Z435" i="89"/>
  <c r="AB435" i="89"/>
  <c r="F435" i="89"/>
  <c r="H435" i="89"/>
  <c r="J435" i="89"/>
  <c r="X435" i="89"/>
  <c r="W435" i="89"/>
  <c r="V435" i="89"/>
  <c r="M435" i="89"/>
  <c r="G435" i="89"/>
  <c r="E435" i="89"/>
  <c r="R435" i="89"/>
  <c r="AA435" i="89"/>
  <c r="O435" i="89"/>
  <c r="S435" i="89"/>
  <c r="Y435" i="89"/>
  <c r="U435" i="89"/>
  <c r="L435" i="89"/>
  <c r="K435" i="89"/>
  <c r="Q435" i="89"/>
  <c r="X428" i="89"/>
  <c r="N428" i="89"/>
  <c r="M428" i="89"/>
  <c r="F428" i="89"/>
  <c r="L428" i="89"/>
  <c r="V428" i="89"/>
  <c r="P428" i="89"/>
  <c r="R428" i="89"/>
  <c r="Y428" i="89"/>
  <c r="J428" i="89"/>
  <c r="I428" i="89"/>
  <c r="Z428" i="89"/>
  <c r="AA428" i="89"/>
  <c r="AB428" i="89"/>
  <c r="S428" i="89"/>
  <c r="O428" i="89"/>
  <c r="E428" i="89"/>
  <c r="G428" i="89"/>
  <c r="T428" i="89"/>
  <c r="K428" i="89"/>
  <c r="H428" i="89"/>
  <c r="Q428" i="89"/>
  <c r="W428" i="89"/>
  <c r="U428" i="89"/>
  <c r="X418" i="89"/>
  <c r="T418" i="89"/>
  <c r="Q418" i="89"/>
  <c r="F418" i="89"/>
  <c r="R418" i="89"/>
  <c r="Y418" i="89"/>
  <c r="M418" i="89"/>
  <c r="W418" i="89"/>
  <c r="G418" i="89"/>
  <c r="P418" i="89"/>
  <c r="L418" i="89"/>
  <c r="S418" i="89"/>
  <c r="E418" i="89"/>
  <c r="J418" i="89"/>
  <c r="I418" i="89"/>
  <c r="N418" i="89"/>
  <c r="AB418" i="89"/>
  <c r="U418" i="89"/>
  <c r="Z418" i="89"/>
  <c r="H418" i="89"/>
  <c r="K418" i="89"/>
  <c r="V418" i="89"/>
  <c r="O418" i="89"/>
  <c r="AA418" i="89"/>
  <c r="U375" i="83"/>
  <c r="T592" i="83"/>
  <c r="T588" i="83"/>
  <c r="T587" i="83"/>
  <c r="T585" i="83"/>
  <c r="T584" i="83"/>
  <c r="T583" i="83"/>
  <c r="T582" i="83"/>
  <c r="T581" i="83"/>
  <c r="T580" i="83"/>
  <c r="T579" i="83"/>
  <c r="T578" i="83"/>
  <c r="T577" i="83"/>
  <c r="T576" i="83"/>
  <c r="T575" i="83"/>
  <c r="T574" i="83"/>
  <c r="T573" i="83"/>
  <c r="T572" i="83"/>
  <c r="T571" i="83"/>
  <c r="T569" i="83"/>
  <c r="T568" i="83"/>
  <c r="T567" i="83"/>
  <c r="T565" i="83"/>
  <c r="T591" i="83"/>
  <c r="T589" i="83"/>
  <c r="T590" i="83"/>
  <c r="T563" i="83"/>
  <c r="T564" i="83"/>
  <c r="T586" i="83"/>
  <c r="T570" i="83"/>
  <c r="R412" i="89"/>
  <c r="Q412" i="89"/>
  <c r="G412" i="89"/>
  <c r="Z412" i="89"/>
  <c r="O412" i="89"/>
  <c r="S412" i="89"/>
  <c r="W412" i="89"/>
  <c r="Y412" i="89"/>
  <c r="F412" i="89"/>
  <c r="U412" i="89"/>
  <c r="L412" i="89"/>
  <c r="V412" i="89"/>
  <c r="T412" i="89"/>
  <c r="K412" i="89"/>
  <c r="I412" i="89"/>
  <c r="P412" i="89"/>
  <c r="AA412" i="89"/>
  <c r="X412" i="89"/>
  <c r="J412" i="89"/>
  <c r="N412" i="89"/>
  <c r="AB412" i="89"/>
  <c r="M412" i="89"/>
  <c r="H412" i="89"/>
  <c r="E412" i="89"/>
  <c r="T629" i="83"/>
  <c r="S814" i="83"/>
  <c r="W429" i="89"/>
  <c r="T429" i="89"/>
  <c r="X429" i="89"/>
  <c r="E429" i="89"/>
  <c r="Q429" i="89"/>
  <c r="F429" i="89"/>
  <c r="R429" i="89"/>
  <c r="V429" i="89"/>
  <c r="S429" i="89"/>
  <c r="O429" i="89"/>
  <c r="L429" i="89"/>
  <c r="U429" i="89"/>
  <c r="J429" i="89"/>
  <c r="N429" i="89"/>
  <c r="M429" i="89"/>
  <c r="H429" i="89"/>
  <c r="Z429" i="89"/>
  <c r="AB429" i="89"/>
  <c r="K429" i="89"/>
  <c r="Y429" i="89"/>
  <c r="G429" i="89"/>
  <c r="I429" i="89"/>
  <c r="AA429" i="89"/>
  <c r="P429" i="89"/>
  <c r="R592" i="73"/>
  <c r="R591" i="73"/>
  <c r="R590" i="73"/>
  <c r="R589" i="73"/>
  <c r="R588" i="73"/>
  <c r="R587" i="73"/>
  <c r="R586" i="73"/>
  <c r="R585" i="73"/>
  <c r="R584" i="73"/>
  <c r="R583" i="73"/>
  <c r="R582" i="73"/>
  <c r="R581" i="73"/>
  <c r="R580" i="73"/>
  <c r="R579" i="73"/>
  <c r="R578" i="73"/>
  <c r="R577" i="73"/>
  <c r="R576" i="73"/>
  <c r="R575" i="73"/>
  <c r="R574" i="73"/>
  <c r="R573" i="73"/>
  <c r="R572" i="73"/>
  <c r="R571" i="73"/>
  <c r="R569" i="73"/>
  <c r="R568" i="73"/>
  <c r="R567" i="73"/>
  <c r="R565" i="73"/>
  <c r="R564" i="73"/>
  <c r="R563" i="73"/>
  <c r="R570" i="73"/>
  <c r="S592" i="86"/>
  <c r="S591" i="86"/>
  <c r="S590" i="86"/>
  <c r="S589" i="86"/>
  <c r="S588" i="86"/>
  <c r="S587" i="86"/>
  <c r="S586" i="86"/>
  <c r="S585" i="86"/>
  <c r="S584" i="86"/>
  <c r="S583" i="86"/>
  <c r="S582" i="86"/>
  <c r="S581" i="86"/>
  <c r="S580" i="86"/>
  <c r="S579" i="86"/>
  <c r="S578" i="86"/>
  <c r="S577" i="86"/>
  <c r="S576" i="86"/>
  <c r="S575" i="86"/>
  <c r="S574" i="86"/>
  <c r="S573" i="86"/>
  <c r="S572" i="86"/>
  <c r="S571" i="86"/>
  <c r="S570" i="86"/>
  <c r="S569" i="86"/>
  <c r="S568" i="86"/>
  <c r="S567" i="86"/>
  <c r="S565" i="86"/>
  <c r="S564" i="86"/>
  <c r="S563" i="86"/>
  <c r="T629" i="85"/>
  <c r="S814" i="85"/>
  <c r="T375" i="85"/>
  <c r="S576" i="85"/>
  <c r="S589" i="85"/>
  <c r="S585" i="85"/>
  <c r="S581" i="85"/>
  <c r="S577" i="85"/>
  <c r="S573" i="85"/>
  <c r="S568" i="85"/>
  <c r="S563" i="85"/>
  <c r="S588" i="85"/>
  <c r="S592" i="85"/>
  <c r="S572" i="85"/>
  <c r="S564" i="85"/>
  <c r="S590" i="85"/>
  <c r="S586" i="85"/>
  <c r="S582" i="85"/>
  <c r="S578" i="85"/>
  <c r="S574" i="85"/>
  <c r="S569" i="85"/>
  <c r="S584" i="85"/>
  <c r="S591" i="85"/>
  <c r="S587" i="85"/>
  <c r="S583" i="85"/>
  <c r="S579" i="85"/>
  <c r="S575" i="85"/>
  <c r="S571" i="85"/>
  <c r="S580" i="85"/>
  <c r="S567" i="85"/>
  <c r="S565" i="85"/>
  <c r="S570" i="85"/>
  <c r="T375" i="84"/>
  <c r="S592" i="84"/>
  <c r="S591" i="84"/>
  <c r="S590" i="84"/>
  <c r="S589" i="84"/>
  <c r="S588" i="84"/>
  <c r="S587" i="84"/>
  <c r="S586" i="84"/>
  <c r="S585" i="84"/>
  <c r="S584" i="84"/>
  <c r="S583" i="84"/>
  <c r="S582" i="84"/>
  <c r="S581" i="84"/>
  <c r="S580" i="84"/>
  <c r="S579" i="84"/>
  <c r="S578" i="84"/>
  <c r="S577" i="84"/>
  <c r="S576" i="84"/>
  <c r="S575" i="84"/>
  <c r="S574" i="84"/>
  <c r="S573" i="84"/>
  <c r="S572" i="84"/>
  <c r="S571" i="84"/>
  <c r="S569" i="84"/>
  <c r="S568" i="84"/>
  <c r="S567" i="84"/>
  <c r="S565" i="84"/>
  <c r="S564" i="84"/>
  <c r="S563" i="84"/>
  <c r="S570" i="84"/>
  <c r="T629" i="84"/>
  <c r="S814" i="84"/>
  <c r="T629" i="81"/>
  <c r="S814" i="81"/>
  <c r="T375" i="81"/>
  <c r="S592" i="81"/>
  <c r="S591" i="81"/>
  <c r="S590" i="81"/>
  <c r="S589" i="81"/>
  <c r="S588" i="81"/>
  <c r="S587" i="81"/>
  <c r="S586" i="81"/>
  <c r="S585" i="81"/>
  <c r="S584" i="81"/>
  <c r="S583" i="81"/>
  <c r="S582" i="81"/>
  <c r="S581" i="81"/>
  <c r="S580" i="81"/>
  <c r="S579" i="81"/>
  <c r="S578" i="81"/>
  <c r="S577" i="81"/>
  <c r="S576" i="81"/>
  <c r="S575" i="81"/>
  <c r="S574" i="81"/>
  <c r="S573" i="81"/>
  <c r="S572" i="81"/>
  <c r="S571" i="81"/>
  <c r="S569" i="81"/>
  <c r="S568" i="81"/>
  <c r="S567" i="81"/>
  <c r="S565" i="81"/>
  <c r="S564" i="81"/>
  <c r="S563" i="81"/>
  <c r="S570" i="81"/>
  <c r="S454" i="89"/>
  <c r="T485" i="89" s="1"/>
  <c r="T609" i="89" s="1"/>
  <c r="T754" i="89" s="1"/>
  <c r="I473" i="73"/>
  <c r="H566" i="73"/>
  <c r="H813" i="73" s="1" a="1"/>
  <c r="I477" i="73"/>
  <c r="M477" i="84"/>
  <c r="S477" i="89"/>
  <c r="S601" i="89" s="1"/>
  <c r="S746" i="89" s="1"/>
  <c r="R712" i="89"/>
  <c r="J470" i="83"/>
  <c r="J439" i="83" s="1"/>
  <c r="K470" i="81"/>
  <c r="F470" i="84"/>
  <c r="E705" i="84"/>
  <c r="B357" i="73"/>
  <c r="B390" i="73" s="1"/>
  <c r="B421" i="73" s="1"/>
  <c r="B452" i="73" s="1"/>
  <c r="B143" i="73"/>
  <c r="J695" i="83"/>
  <c r="R686" i="89"/>
  <c r="S375" i="73"/>
  <c r="K728" i="86"/>
  <c r="T375" i="86"/>
  <c r="I672" i="81"/>
  <c r="T455" i="89"/>
  <c r="U486" i="89" s="1"/>
  <c r="U610" i="89" s="1"/>
  <c r="U755" i="89" s="1"/>
  <c r="S721" i="89"/>
  <c r="M725" i="85"/>
  <c r="L731" i="82"/>
  <c r="K700" i="83"/>
  <c r="U604" i="89"/>
  <c r="U749" i="89" s="1"/>
  <c r="L721" i="81"/>
  <c r="Q686" i="89"/>
  <c r="K724" i="87"/>
  <c r="L716" i="86"/>
  <c r="Q732" i="89"/>
  <c r="T498" i="89"/>
  <c r="T622" i="89" s="1"/>
  <c r="T767" i="89" s="1"/>
  <c r="S487" i="89"/>
  <c r="S611" i="89" s="1"/>
  <c r="S756" i="89" s="1"/>
  <c r="K449" i="87"/>
  <c r="L480" i="87" s="1"/>
  <c r="L604" i="87" s="1"/>
  <c r="Q722" i="89"/>
  <c r="S687" i="89"/>
  <c r="R720" i="89"/>
  <c r="S489" i="89"/>
  <c r="K719" i="87"/>
  <c r="J734" i="82"/>
  <c r="G675" i="73"/>
  <c r="S495" i="89"/>
  <c r="Q717" i="89"/>
  <c r="L456" i="81"/>
  <c r="M487" i="81" s="1"/>
  <c r="M611" i="81" s="1"/>
  <c r="T682" i="89"/>
  <c r="T715" i="89"/>
  <c r="R465" i="89"/>
  <c r="Q698" i="89"/>
  <c r="Q731" i="89"/>
  <c r="U449" i="89"/>
  <c r="S700" i="89"/>
  <c r="S733" i="89"/>
  <c r="K711" i="87"/>
  <c r="AE935" i="89"/>
  <c r="AE926" i="89"/>
  <c r="AF927" i="89"/>
  <c r="AE941" i="89"/>
  <c r="AE961" i="89"/>
  <c r="AE962" i="89"/>
  <c r="AE948" i="89"/>
  <c r="AE947" i="89"/>
  <c r="R676" i="89"/>
  <c r="R709" i="89"/>
  <c r="S598" i="89"/>
  <c r="S743" i="89" s="1"/>
  <c r="S443" i="89"/>
  <c r="S716" i="89"/>
  <c r="S452" i="89"/>
  <c r="T483" i="89" s="1"/>
  <c r="T607" i="89" s="1"/>
  <c r="T752" i="89" s="1"/>
  <c r="AD963" i="89"/>
  <c r="S497" i="89"/>
  <c r="S621" i="89" s="1"/>
  <c r="S766" i="89" s="1"/>
  <c r="S695" i="89"/>
  <c r="S728" i="89"/>
  <c r="T617" i="89"/>
  <c r="T762" i="89" s="1"/>
  <c r="T462" i="89"/>
  <c r="S479" i="89"/>
  <c r="S603" i="89" s="1"/>
  <c r="S748" i="89" s="1"/>
  <c r="T696" i="89"/>
  <c r="R685" i="89"/>
  <c r="R718" i="89"/>
  <c r="Q727" i="89"/>
  <c r="U441" i="89"/>
  <c r="S459" i="89"/>
  <c r="T490" i="89" s="1"/>
  <c r="T614" i="89" s="1"/>
  <c r="T759" i="89" s="1"/>
  <c r="N942" i="89"/>
  <c r="O938" i="89" s="1"/>
  <c r="N953" i="89"/>
  <c r="N954" i="89" s="1"/>
  <c r="V494" i="89"/>
  <c r="V618" i="89" s="1"/>
  <c r="V763" i="89" s="1"/>
  <c r="R451" i="89"/>
  <c r="S482" i="89" s="1"/>
  <c r="S606" i="89" s="1"/>
  <c r="S751" i="89" s="1"/>
  <c r="R701" i="89"/>
  <c r="R734" i="89"/>
  <c r="S623" i="89"/>
  <c r="S768" i="89" s="1"/>
  <c r="S468" i="89"/>
  <c r="J689" i="85"/>
  <c r="L697" i="84"/>
  <c r="U447" i="89"/>
  <c r="S453" i="89"/>
  <c r="S491" i="89"/>
  <c r="S615" i="89" s="1"/>
  <c r="S760" i="89" s="1"/>
  <c r="L461" i="87"/>
  <c r="M492" i="87" s="1"/>
  <c r="Y705" i="89"/>
  <c r="S492" i="89"/>
  <c r="S616" i="89" s="1"/>
  <c r="S761" i="89" s="1"/>
  <c r="R678" i="89"/>
  <c r="R711" i="89"/>
  <c r="S445" i="89"/>
  <c r="U471" i="89"/>
  <c r="U440" i="89" s="1"/>
  <c r="AD946" i="89"/>
  <c r="AD945" i="89"/>
  <c r="T450" i="89"/>
  <c r="S740" i="89"/>
  <c r="Q457" i="89"/>
  <c r="R692" i="89"/>
  <c r="R725" i="89"/>
  <c r="T680" i="89"/>
  <c r="T713" i="89"/>
  <c r="R689" i="89"/>
  <c r="R722" i="89"/>
  <c r="B158" i="89"/>
  <c r="B373" i="89" s="1"/>
  <c r="B406" i="89" s="1"/>
  <c r="B437" i="89" s="1"/>
  <c r="B468" i="89" s="1"/>
  <c r="B372" i="89"/>
  <c r="B405" i="89" s="1"/>
  <c r="B436" i="89" s="1"/>
  <c r="B467" i="89" s="1"/>
  <c r="S673" i="89"/>
  <c r="S706" i="89"/>
  <c r="R677" i="89"/>
  <c r="R710" i="89"/>
  <c r="Y739" i="89"/>
  <c r="S444" i="89"/>
  <c r="Z594" i="89"/>
  <c r="AB470" i="89"/>
  <c r="AB439" i="89" s="1"/>
  <c r="P936" i="89"/>
  <c r="Q932" i="89" s="1"/>
  <c r="T674" i="89"/>
  <c r="T707" i="89"/>
  <c r="P690" i="89"/>
  <c r="P723" i="89"/>
  <c r="L464" i="85"/>
  <c r="M495" i="85" s="1"/>
  <c r="M619" i="85" s="1"/>
  <c r="M764" i="85" s="1"/>
  <c r="L444" i="86"/>
  <c r="M475" i="86" s="1"/>
  <c r="K484" i="82"/>
  <c r="K608" i="82" s="1"/>
  <c r="K753" i="82" s="1"/>
  <c r="J693" i="82"/>
  <c r="M461" i="82"/>
  <c r="N492" i="82" s="1"/>
  <c r="N616" i="82" s="1"/>
  <c r="L458" i="84"/>
  <c r="M489" i="84" s="1"/>
  <c r="M613" i="84" s="1"/>
  <c r="L454" i="86"/>
  <c r="M485" i="86" s="1"/>
  <c r="M609" i="86" s="1"/>
  <c r="K477" i="82"/>
  <c r="K601" i="82" s="1"/>
  <c r="K746" i="82" s="1"/>
  <c r="K457" i="87"/>
  <c r="L488" i="87" s="1"/>
  <c r="L612" i="87" s="1"/>
  <c r="L615" i="84"/>
  <c r="L760" i="84" s="1"/>
  <c r="L460" i="84"/>
  <c r="K726" i="84"/>
  <c r="K693" i="84"/>
  <c r="K498" i="82"/>
  <c r="K622" i="82" s="1"/>
  <c r="K767" i="82" s="1"/>
  <c r="K688" i="81"/>
  <c r="L447" i="83"/>
  <c r="M478" i="83" s="1"/>
  <c r="M602" i="83" s="1"/>
  <c r="J730" i="81"/>
  <c r="L463" i="83"/>
  <c r="K457" i="82"/>
  <c r="J723" i="82"/>
  <c r="J690" i="82"/>
  <c r="J696" i="86"/>
  <c r="K484" i="81"/>
  <c r="K608" i="81" s="1"/>
  <c r="K753" i="81" s="1"/>
  <c r="J441" i="81"/>
  <c r="K472" i="81" s="1"/>
  <c r="K596" i="81" s="1"/>
  <c r="M716" i="85"/>
  <c r="L725" i="73"/>
  <c r="H707" i="83"/>
  <c r="H674" i="83"/>
  <c r="I596" i="83"/>
  <c r="I741" i="83" s="1"/>
  <c r="I441" i="83"/>
  <c r="M467" i="85"/>
  <c r="K482" i="81"/>
  <c r="K606" i="81" s="1"/>
  <c r="K751" i="81" s="1"/>
  <c r="K468" i="82"/>
  <c r="L499" i="82" s="1"/>
  <c r="L623" i="82" s="1"/>
  <c r="L768" i="82" s="1"/>
  <c r="L466" i="83"/>
  <c r="M497" i="83" s="1"/>
  <c r="L494" i="86"/>
  <c r="L618" i="86" s="1"/>
  <c r="L763" i="86" s="1"/>
  <c r="K449" i="86"/>
  <c r="L491" i="82"/>
  <c r="L615" i="82" s="1"/>
  <c r="L760" i="82" s="1"/>
  <c r="K715" i="84"/>
  <c r="K682" i="84"/>
  <c r="I939" i="82"/>
  <c r="I952" i="82" s="1"/>
  <c r="L604" i="84"/>
  <c r="L749" i="84" s="1"/>
  <c r="L449" i="84"/>
  <c r="J734" i="81"/>
  <c r="K468" i="81"/>
  <c r="K623" i="81"/>
  <c r="K768" i="81" s="1"/>
  <c r="M443" i="83"/>
  <c r="N474" i="83" s="1"/>
  <c r="N598" i="83" s="1"/>
  <c r="L484" i="85"/>
  <c r="L485" i="82"/>
  <c r="L609" i="82" s="1"/>
  <c r="L754" i="82" s="1"/>
  <c r="K699" i="82"/>
  <c r="M458" i="82"/>
  <c r="N489" i="82" s="1"/>
  <c r="N613" i="82" s="1"/>
  <c r="K697" i="73"/>
  <c r="M465" i="85"/>
  <c r="K721" i="82"/>
  <c r="K475" i="82"/>
  <c r="J715" i="86"/>
  <c r="J682" i="86"/>
  <c r="K729" i="83"/>
  <c r="K696" i="83"/>
  <c r="L723" i="83"/>
  <c r="K451" i="82"/>
  <c r="J733" i="82"/>
  <c r="J700" i="82"/>
  <c r="K696" i="86"/>
  <c r="K729" i="86"/>
  <c r="F933" i="79"/>
  <c r="M619" i="84"/>
  <c r="M764" i="84" s="1"/>
  <c r="M464" i="84"/>
  <c r="N495" i="84" s="1"/>
  <c r="K607" i="84"/>
  <c r="K752" i="84" s="1"/>
  <c r="K452" i="84"/>
  <c r="J685" i="84"/>
  <c r="J719" i="82"/>
  <c r="J686" i="82"/>
  <c r="L474" i="84"/>
  <c r="L598" i="84" s="1"/>
  <c r="L743" i="84" s="1"/>
  <c r="E846" i="79"/>
  <c r="G92" i="88" s="1"/>
  <c r="F832" i="79"/>
  <c r="H78" i="88" s="1"/>
  <c r="N852" i="79"/>
  <c r="P98" i="88" s="1"/>
  <c r="J717" i="81"/>
  <c r="J684" i="81"/>
  <c r="J691" i="73"/>
  <c r="K445" i="82"/>
  <c r="L699" i="84"/>
  <c r="J711" i="82"/>
  <c r="J678" i="82"/>
  <c r="K693" i="86"/>
  <c r="M446" i="83"/>
  <c r="G936" i="73"/>
  <c r="H932" i="73" s="1"/>
  <c r="H933" i="73" s="1"/>
  <c r="K478" i="82"/>
  <c r="K602" i="82" s="1"/>
  <c r="K747" i="82" s="1"/>
  <c r="J717" i="82"/>
  <c r="J684" i="82"/>
  <c r="J934" i="86"/>
  <c r="J953" i="86" s="1"/>
  <c r="J954" i="86" s="1"/>
  <c r="K460" i="81"/>
  <c r="K482" i="86"/>
  <c r="K606" i="86" s="1"/>
  <c r="K751" i="86" s="1"/>
  <c r="J726" i="81"/>
  <c r="J693" i="81"/>
  <c r="J712" i="82"/>
  <c r="J679" i="82"/>
  <c r="K499" i="85"/>
  <c r="J719" i="81"/>
  <c r="J686" i="81"/>
  <c r="L683" i="85"/>
  <c r="L486" i="85"/>
  <c r="L610" i="85" s="1"/>
  <c r="L755" i="85" s="1"/>
  <c r="M609" i="73"/>
  <c r="M754" i="73" s="1"/>
  <c r="L716" i="85"/>
  <c r="N462" i="84"/>
  <c r="O493" i="84" s="1"/>
  <c r="O617" i="84" s="1"/>
  <c r="K687" i="73"/>
  <c r="J698" i="86"/>
  <c r="J731" i="86"/>
  <c r="K717" i="87"/>
  <c r="K465" i="86"/>
  <c r="L610" i="82"/>
  <c r="L755" i="82" s="1"/>
  <c r="L455" i="82"/>
  <c r="L490" i="81"/>
  <c r="L614" i="81" s="1"/>
  <c r="L759" i="81" s="1"/>
  <c r="K730" i="81"/>
  <c r="M466" i="84"/>
  <c r="N497" i="84" s="1"/>
  <c r="K444" i="87"/>
  <c r="K710" i="87" s="1"/>
  <c r="H673" i="83"/>
  <c r="L617" i="85"/>
  <c r="L762" i="85" s="1"/>
  <c r="L499" i="83"/>
  <c r="L709" i="83"/>
  <c r="L727" i="86"/>
  <c r="H632" i="83"/>
  <c r="K732" i="81"/>
  <c r="K699" i="81"/>
  <c r="L621" i="81"/>
  <c r="L766" i="81" s="1"/>
  <c r="L466" i="81"/>
  <c r="L464" i="73"/>
  <c r="M495" i="73" s="1"/>
  <c r="M619" i="73" s="1"/>
  <c r="K721" i="85"/>
  <c r="K688" i="85"/>
  <c r="J677" i="87"/>
  <c r="K715" i="81"/>
  <c r="L720" i="73"/>
  <c r="K691" i="83"/>
  <c r="K724" i="83"/>
  <c r="L452" i="86"/>
  <c r="L681" i="81"/>
  <c r="L714" i="81"/>
  <c r="L676" i="82"/>
  <c r="L709" i="82"/>
  <c r="L691" i="82"/>
  <c r="L724" i="82"/>
  <c r="M695" i="84"/>
  <c r="M728" i="84"/>
  <c r="L623" i="86"/>
  <c r="L468" i="86"/>
  <c r="K680" i="83"/>
  <c r="K713" i="83"/>
  <c r="K693" i="83"/>
  <c r="K726" i="83"/>
  <c r="J697" i="73"/>
  <c r="K677" i="85"/>
  <c r="K710" i="85"/>
  <c r="J733" i="73"/>
  <c r="L720" i="87"/>
  <c r="L615" i="83"/>
  <c r="L460" i="83"/>
  <c r="K722" i="73"/>
  <c r="K721" i="73"/>
  <c r="K695" i="85"/>
  <c r="K728" i="85"/>
  <c r="K716" i="83"/>
  <c r="K694" i="87"/>
  <c r="K727" i="87"/>
  <c r="K689" i="81"/>
  <c r="K722" i="81"/>
  <c r="I708" i="83"/>
  <c r="K677" i="86"/>
  <c r="K710" i="86"/>
  <c r="K725" i="87"/>
  <c r="K721" i="84"/>
  <c r="K699" i="83"/>
  <c r="K732" i="83"/>
  <c r="J692" i="83"/>
  <c r="J725" i="83"/>
  <c r="I707" i="81"/>
  <c r="L750" i="82"/>
  <c r="L764" i="81"/>
  <c r="L754" i="85"/>
  <c r="L747" i="83"/>
  <c r="L762" i="86"/>
  <c r="M757" i="86"/>
  <c r="J750" i="73"/>
  <c r="K761" i="85"/>
  <c r="M755" i="81"/>
  <c r="M757" i="81"/>
  <c r="J741" i="81"/>
  <c r="K744" i="87"/>
  <c r="K757" i="87"/>
  <c r="J742" i="83"/>
  <c r="L743" i="73"/>
  <c r="M756" i="84"/>
  <c r="L763" i="82"/>
  <c r="L747" i="73"/>
  <c r="L758" i="85"/>
  <c r="L752" i="85"/>
  <c r="N747" i="86"/>
  <c r="L763" i="73"/>
  <c r="L751" i="87"/>
  <c r="L766" i="87"/>
  <c r="N762" i="84"/>
  <c r="L761" i="87"/>
  <c r="K765" i="81"/>
  <c r="M761" i="82"/>
  <c r="N743" i="82"/>
  <c r="L750" i="83"/>
  <c r="K753" i="73"/>
  <c r="L744" i="86"/>
  <c r="L747" i="81"/>
  <c r="M745" i="85"/>
  <c r="L756" i="83"/>
  <c r="M752" i="81"/>
  <c r="L756" i="86"/>
  <c r="L750" i="87"/>
  <c r="M760" i="73"/>
  <c r="L764" i="87"/>
  <c r="L751" i="83"/>
  <c r="K748" i="87"/>
  <c r="K749" i="83"/>
  <c r="K759" i="83"/>
  <c r="K749" i="87"/>
  <c r="L756" i="73"/>
  <c r="M758" i="82"/>
  <c r="M767" i="85"/>
  <c r="L751" i="84"/>
  <c r="L745" i="87"/>
  <c r="L762" i="82"/>
  <c r="K765" i="73"/>
  <c r="L748" i="83"/>
  <c r="L759" i="87"/>
  <c r="K768" i="87"/>
  <c r="K747" i="84"/>
  <c r="K762" i="87"/>
  <c r="K760" i="87"/>
  <c r="M766" i="84"/>
  <c r="L743" i="87"/>
  <c r="L748" i="84"/>
  <c r="K747" i="87"/>
  <c r="L754" i="81"/>
  <c r="N759" i="85"/>
  <c r="L753" i="87"/>
  <c r="L755" i="86"/>
  <c r="M765" i="82"/>
  <c r="M754" i="84"/>
  <c r="K748" i="85"/>
  <c r="M750" i="86"/>
  <c r="L745" i="84"/>
  <c r="K761" i="73"/>
  <c r="L759" i="84"/>
  <c r="L743" i="83"/>
  <c r="H746" i="73"/>
  <c r="L757" i="84"/>
  <c r="L753" i="86"/>
  <c r="K746" i="85"/>
  <c r="L756" i="81"/>
  <c r="L766" i="83"/>
  <c r="L743" i="81"/>
  <c r="L757" i="85"/>
  <c r="L767" i="87"/>
  <c r="M759" i="73"/>
  <c r="K755" i="84"/>
  <c r="E740" i="84"/>
  <c r="L754" i="86"/>
  <c r="K758" i="73"/>
  <c r="K748" i="73"/>
  <c r="M759" i="82"/>
  <c r="M763" i="81"/>
  <c r="M761" i="84"/>
  <c r="L755" i="87"/>
  <c r="L745" i="83"/>
  <c r="L750" i="81"/>
  <c r="L746" i="87"/>
  <c r="L749" i="82"/>
  <c r="L758" i="87"/>
  <c r="L768" i="73"/>
  <c r="M745" i="86"/>
  <c r="K749" i="81"/>
  <c r="I742" i="83"/>
  <c r="L744" i="85"/>
  <c r="L764" i="73"/>
  <c r="M746" i="83"/>
  <c r="L758" i="84"/>
  <c r="L475" i="73"/>
  <c r="K710" i="73"/>
  <c r="K699" i="86"/>
  <c r="J690" i="73"/>
  <c r="M459" i="82"/>
  <c r="N490" i="82" s="1"/>
  <c r="N614" i="82" s="1"/>
  <c r="K458" i="73"/>
  <c r="L489" i="73" s="1"/>
  <c r="L621" i="86"/>
  <c r="L466" i="86"/>
  <c r="K612" i="73"/>
  <c r="K457" i="73"/>
  <c r="M474" i="81"/>
  <c r="L709" i="81"/>
  <c r="K446" i="85"/>
  <c r="L720" i="84"/>
  <c r="K691" i="84"/>
  <c r="M457" i="81"/>
  <c r="N488" i="81" s="1"/>
  <c r="N612" i="81" s="1"/>
  <c r="K448" i="73"/>
  <c r="L491" i="86"/>
  <c r="K719" i="86"/>
  <c r="J682" i="87"/>
  <c r="M495" i="86"/>
  <c r="M464" i="86" s="1"/>
  <c r="N495" i="86" s="1"/>
  <c r="L493" i="83"/>
  <c r="L617" i="83" s="1"/>
  <c r="L496" i="84"/>
  <c r="L620" i="84" s="1"/>
  <c r="M711" i="81"/>
  <c r="N476" i="81"/>
  <c r="N600" i="81" s="1"/>
  <c r="J679" i="85"/>
  <c r="L496" i="81"/>
  <c r="K731" i="81"/>
  <c r="F471" i="84"/>
  <c r="M490" i="86"/>
  <c r="M614" i="86" s="1"/>
  <c r="K710" i="83"/>
  <c r="L475" i="83"/>
  <c r="L599" i="83" s="1"/>
  <c r="L483" i="73"/>
  <c r="L607" i="73" s="1"/>
  <c r="L498" i="86"/>
  <c r="K728" i="73"/>
  <c r="L493" i="73"/>
  <c r="L617" i="73" s="1"/>
  <c r="M492" i="86"/>
  <c r="M461" i="86" s="1"/>
  <c r="N492" i="86" s="1"/>
  <c r="M492" i="81"/>
  <c r="M616" i="81" s="1"/>
  <c r="L474" i="86"/>
  <c r="L598" i="86" s="1"/>
  <c r="M497" i="82"/>
  <c r="M621" i="82" s="1"/>
  <c r="L499" i="84"/>
  <c r="L623" i="84" s="1"/>
  <c r="L496" i="83"/>
  <c r="L723" i="86"/>
  <c r="M479" i="86"/>
  <c r="M603" i="86" s="1"/>
  <c r="M485" i="87"/>
  <c r="M454" i="87" s="1"/>
  <c r="M489" i="83"/>
  <c r="M613" i="83" s="1"/>
  <c r="I471" i="73"/>
  <c r="L679" i="83"/>
  <c r="L444" i="85"/>
  <c r="M475" i="85" s="1"/>
  <c r="N830" i="79"/>
  <c r="P76" i="88" s="1"/>
  <c r="H934" i="87"/>
  <c r="H953" i="87" s="1"/>
  <c r="H954" i="87" s="1"/>
  <c r="L459" i="87"/>
  <c r="M490" i="87" s="1"/>
  <c r="M614" i="87" s="1"/>
  <c r="K622" i="73"/>
  <c r="L732" i="82"/>
  <c r="L614" i="83"/>
  <c r="K725" i="83"/>
  <c r="K693" i="85"/>
  <c r="K734" i="84"/>
  <c r="L615" i="85"/>
  <c r="L460" i="85"/>
  <c r="M491" i="85" s="1"/>
  <c r="K731" i="84"/>
  <c r="N851" i="79"/>
  <c r="P97" i="88" s="1"/>
  <c r="R963" i="83"/>
  <c r="N850" i="79"/>
  <c r="P96" i="88" s="1"/>
  <c r="R963" i="86"/>
  <c r="M612" i="84"/>
  <c r="L723" i="84"/>
  <c r="R963" i="84"/>
  <c r="L451" i="87"/>
  <c r="M482" i="87" s="1"/>
  <c r="S963" i="82"/>
  <c r="K715" i="83"/>
  <c r="L678" i="86"/>
  <c r="L725" i="86"/>
  <c r="L456" i="73"/>
  <c r="E594" i="87"/>
  <c r="K726" i="87"/>
  <c r="K448" i="87"/>
  <c r="I440" i="83"/>
  <c r="J471" i="83" s="1"/>
  <c r="I595" i="83"/>
  <c r="I594" i="83"/>
  <c r="K730" i="83"/>
  <c r="E596" i="85"/>
  <c r="E594" i="82"/>
  <c r="E595" i="82"/>
  <c r="M455" i="81"/>
  <c r="N486" i="81" s="1"/>
  <c r="I597" i="73"/>
  <c r="H742" i="73"/>
  <c r="H712" i="73"/>
  <c r="K719" i="73"/>
  <c r="M454" i="73"/>
  <c r="K728" i="83"/>
  <c r="E439" i="85"/>
  <c r="J681" i="73"/>
  <c r="L690" i="81"/>
  <c r="L724" i="83"/>
  <c r="S962" i="79"/>
  <c r="R963" i="81"/>
  <c r="L616" i="85"/>
  <c r="K727" i="85"/>
  <c r="N618" i="85"/>
  <c r="M729" i="85"/>
  <c r="R963" i="85"/>
  <c r="R963" i="87"/>
  <c r="R963" i="73"/>
  <c r="L610" i="73"/>
  <c r="S926" i="79"/>
  <c r="T927" i="79"/>
  <c r="L724" i="86"/>
  <c r="S136" i="80"/>
  <c r="S138" i="80" s="1"/>
  <c r="S117" i="80"/>
  <c r="S137" i="80"/>
  <c r="K605" i="73"/>
  <c r="J716" i="73"/>
  <c r="J705" i="81"/>
  <c r="I706" i="81"/>
  <c r="K439" i="81"/>
  <c r="J681" i="87"/>
  <c r="K722" i="85"/>
  <c r="M713" i="86"/>
  <c r="M603" i="81"/>
  <c r="N447" i="86"/>
  <c r="O478" i="86" s="1"/>
  <c r="O602" i="86" s="1"/>
  <c r="L676" i="83"/>
  <c r="S115" i="80"/>
  <c r="Q963" i="79"/>
  <c r="K699" i="87"/>
  <c r="K462" i="87"/>
  <c r="L493" i="87" s="1"/>
  <c r="J695" i="87"/>
  <c r="L466" i="87"/>
  <c r="M497" i="87" s="1"/>
  <c r="E595" i="87"/>
  <c r="L604" i="81"/>
  <c r="L610" i="84"/>
  <c r="L620" i="87"/>
  <c r="N605" i="85"/>
  <c r="K447" i="84"/>
  <c r="L478" i="84" s="1"/>
  <c r="L611" i="85"/>
  <c r="L456" i="85"/>
  <c r="M487" i="85" s="1"/>
  <c r="L450" i="83"/>
  <c r="M481" i="83" s="1"/>
  <c r="N600" i="86"/>
  <c r="K732" i="73"/>
  <c r="K696" i="73"/>
  <c r="L606" i="73"/>
  <c r="M612" i="83"/>
  <c r="L451" i="83"/>
  <c r="M482" i="83" s="1"/>
  <c r="L463" i="73"/>
  <c r="M494" i="73" s="1"/>
  <c r="K684" i="83"/>
  <c r="K468" i="87"/>
  <c r="L499" i="87" s="1"/>
  <c r="M598" i="83"/>
  <c r="J701" i="87"/>
  <c r="J680" i="84"/>
  <c r="L455" i="87"/>
  <c r="M621" i="85"/>
  <c r="L732" i="85"/>
  <c r="M466" i="85"/>
  <c r="N497" i="85" s="1"/>
  <c r="E741" i="84"/>
  <c r="E857" i="84"/>
  <c r="L451" i="84"/>
  <c r="M482" i="84" s="1"/>
  <c r="M454" i="84"/>
  <c r="K684" i="84"/>
  <c r="K700" i="84"/>
  <c r="L622" i="84"/>
  <c r="L467" i="84"/>
  <c r="M498" i="84" s="1"/>
  <c r="L725" i="84"/>
  <c r="K692" i="84"/>
  <c r="L448" i="83"/>
  <c r="M479" i="83" s="1"/>
  <c r="K681" i="83"/>
  <c r="F953" i="83"/>
  <c r="F954" i="83" s="1"/>
  <c r="J442" i="83"/>
  <c r="L619" i="83"/>
  <c r="L464" i="83"/>
  <c r="M495" i="83" s="1"/>
  <c r="B358" i="82"/>
  <c r="B391" i="82" s="1"/>
  <c r="B422" i="82" s="1"/>
  <c r="B453" i="82" s="1"/>
  <c r="B144" i="82"/>
  <c r="M678" i="86"/>
  <c r="M457" i="86"/>
  <c r="N488" i="86" s="1"/>
  <c r="H933" i="85"/>
  <c r="H952" i="85" s="1"/>
  <c r="L458" i="85"/>
  <c r="M489" i="85" s="1"/>
  <c r="L455" i="86"/>
  <c r="F442" i="84"/>
  <c r="M461" i="84"/>
  <c r="N492" i="84" s="1"/>
  <c r="H934" i="85"/>
  <c r="H953" i="85" s="1"/>
  <c r="K685" i="85"/>
  <c r="L445" i="87"/>
  <c r="L454" i="85"/>
  <c r="M485" i="85" s="1"/>
  <c r="K700" i="81"/>
  <c r="L452" i="85"/>
  <c r="M483" i="85" s="1"/>
  <c r="K727" i="73"/>
  <c r="L616" i="73"/>
  <c r="M445" i="85"/>
  <c r="N476" i="85" s="1"/>
  <c r="L455" i="84"/>
  <c r="M486" i="84" s="1"/>
  <c r="K687" i="85"/>
  <c r="L622" i="81"/>
  <c r="L467" i="81"/>
  <c r="M498" i="81" s="1"/>
  <c r="N443" i="82"/>
  <c r="O474" i="82" s="1"/>
  <c r="M599" i="81"/>
  <c r="L710" i="81"/>
  <c r="M444" i="81"/>
  <c r="N475" i="81" s="1"/>
  <c r="L445" i="83"/>
  <c r="M476" i="83" s="1"/>
  <c r="L450" i="82"/>
  <c r="M481" i="82" s="1"/>
  <c r="K691" i="85"/>
  <c r="K465" i="73"/>
  <c r="E856" i="79"/>
  <c r="G102" i="88" s="1"/>
  <c r="L447" i="73"/>
  <c r="L468" i="73"/>
  <c r="M499" i="73" s="1"/>
  <c r="M459" i="73"/>
  <c r="G831" i="73"/>
  <c r="F833" i="73"/>
  <c r="F853" i="73"/>
  <c r="F842" i="73"/>
  <c r="S631" i="73"/>
  <c r="R669" i="73"/>
  <c r="L443" i="73"/>
  <c r="M474" i="73" s="1"/>
  <c r="T629" i="73"/>
  <c r="T814" i="73" s="1"/>
  <c r="E837" i="73"/>
  <c r="E858" i="73"/>
  <c r="E847" i="73"/>
  <c r="K676" i="73"/>
  <c r="D979" i="79"/>
  <c r="F35" i="77" s="1"/>
  <c r="E942" i="79"/>
  <c r="E965" i="79"/>
  <c r="D921" i="79"/>
  <c r="E952" i="79"/>
  <c r="M318" i="79"/>
  <c r="R945" i="84"/>
  <c r="R946" i="84"/>
  <c r="R949" i="84" s="1"/>
  <c r="S944" i="84" s="1"/>
  <c r="S945" i="84" s="1"/>
  <c r="L693" i="73"/>
  <c r="L604" i="85"/>
  <c r="K715" i="85"/>
  <c r="L618" i="84"/>
  <c r="K729" i="84"/>
  <c r="H706" i="73"/>
  <c r="K685" i="73"/>
  <c r="F938" i="73"/>
  <c r="L450" i="87"/>
  <c r="M481" i="87" s="1"/>
  <c r="K697" i="87"/>
  <c r="L453" i="87"/>
  <c r="M484" i="87" s="1"/>
  <c r="M450" i="86"/>
  <c r="B144" i="81"/>
  <c r="B358" i="81"/>
  <c r="B391" i="81" s="1"/>
  <c r="B422" i="81" s="1"/>
  <c r="B453" i="81" s="1"/>
  <c r="K701" i="73"/>
  <c r="B357" i="79"/>
  <c r="B143" i="79"/>
  <c r="L464" i="87"/>
  <c r="M495" i="87" s="1"/>
  <c r="L450" i="81"/>
  <c r="M452" i="81"/>
  <c r="L446" i="87"/>
  <c r="L464" i="81"/>
  <c r="M495" i="81" s="1"/>
  <c r="L462" i="86"/>
  <c r="L443" i="87"/>
  <c r="M460" i="73"/>
  <c r="N491" i="73" s="1"/>
  <c r="J698" i="73"/>
  <c r="K680" i="73"/>
  <c r="U33" i="77"/>
  <c r="V18" i="77"/>
  <c r="U16" i="77"/>
  <c r="U17" i="77"/>
  <c r="U107" i="80" s="1"/>
  <c r="T973" i="79"/>
  <c r="K688" i="84"/>
  <c r="L447" i="81"/>
  <c r="E954" i="73"/>
  <c r="M331" i="73"/>
  <c r="L692" i="73"/>
  <c r="S961" i="73"/>
  <c r="S948" i="73"/>
  <c r="S935" i="73"/>
  <c r="S941" i="73"/>
  <c r="T927" i="73"/>
  <c r="T962" i="73" s="1"/>
  <c r="S947" i="73"/>
  <c r="S926" i="73"/>
  <c r="R948" i="79"/>
  <c r="R961" i="79"/>
  <c r="G932" i="79"/>
  <c r="K940" i="84"/>
  <c r="K942" i="84" s="1"/>
  <c r="L938" i="84" s="1"/>
  <c r="K939" i="84"/>
  <c r="L940" i="86"/>
  <c r="L942" i="86" s="1"/>
  <c r="M938" i="86" s="1"/>
  <c r="L939" i="86"/>
  <c r="K940" i="85"/>
  <c r="K942" i="85" s="1"/>
  <c r="L938" i="85" s="1"/>
  <c r="K939" i="85"/>
  <c r="R946" i="82"/>
  <c r="R949" i="82" s="1"/>
  <c r="S944" i="82" s="1"/>
  <c r="R945" i="82"/>
  <c r="J940" i="82"/>
  <c r="J942" i="82" s="1"/>
  <c r="K938" i="82" s="1"/>
  <c r="J939" i="82"/>
  <c r="R946" i="81"/>
  <c r="R949" i="81" s="1"/>
  <c r="S944" i="81" s="1"/>
  <c r="R945" i="81"/>
  <c r="R945" i="86"/>
  <c r="R946" i="86"/>
  <c r="R949" i="86" s="1"/>
  <c r="S944" i="86" s="1"/>
  <c r="K940" i="87"/>
  <c r="K942" i="87" s="1"/>
  <c r="L938" i="87" s="1"/>
  <c r="K939" i="87"/>
  <c r="J933" i="82"/>
  <c r="J934" i="82"/>
  <c r="J936" i="82" s="1"/>
  <c r="K932" i="82" s="1"/>
  <c r="R945" i="87"/>
  <c r="R946" i="87"/>
  <c r="R949" i="87" s="1"/>
  <c r="S944" i="87" s="1"/>
  <c r="N618" i="81"/>
  <c r="M729" i="81"/>
  <c r="S948" i="84"/>
  <c r="S947" i="84"/>
  <c r="S935" i="84"/>
  <c r="S961" i="84"/>
  <c r="S941" i="84"/>
  <c r="S926" i="84"/>
  <c r="T927" i="84"/>
  <c r="T962" i="84" s="1"/>
  <c r="S935" i="86"/>
  <c r="S961" i="86"/>
  <c r="S948" i="86"/>
  <c r="S947" i="86"/>
  <c r="S941" i="86"/>
  <c r="T927" i="86"/>
  <c r="T962" i="86" s="1"/>
  <c r="S926" i="86"/>
  <c r="N448" i="81"/>
  <c r="O479" i="81" s="1"/>
  <c r="K680" i="81"/>
  <c r="K688" i="86"/>
  <c r="J440" i="81"/>
  <c r="E440" i="87"/>
  <c r="L698" i="82"/>
  <c r="K690" i="85"/>
  <c r="K688" i="87"/>
  <c r="L678" i="85"/>
  <c r="B359" i="87"/>
  <c r="B392" i="87" s="1"/>
  <c r="B423" i="87" s="1"/>
  <c r="B454" i="87" s="1"/>
  <c r="B145" i="87"/>
  <c r="M599" i="86"/>
  <c r="L456" i="83"/>
  <c r="M487" i="83" s="1"/>
  <c r="L454" i="81"/>
  <c r="M485" i="81" s="1"/>
  <c r="K678" i="83"/>
  <c r="K695" i="82"/>
  <c r="G594" i="84"/>
  <c r="L697" i="86"/>
  <c r="N459" i="85"/>
  <c r="O490" i="85" s="1"/>
  <c r="L453" i="86"/>
  <c r="M484" i="86" s="1"/>
  <c r="K682" i="81"/>
  <c r="K448" i="85"/>
  <c r="L479" i="85" s="1"/>
  <c r="K700" i="87"/>
  <c r="B358" i="83"/>
  <c r="B391" i="83" s="1"/>
  <c r="B422" i="83" s="1"/>
  <c r="B453" i="83" s="1"/>
  <c r="B144" i="83"/>
  <c r="L456" i="86"/>
  <c r="M487" i="86" s="1"/>
  <c r="L683" i="86"/>
  <c r="S941" i="81"/>
  <c r="T927" i="81"/>
  <c r="T962" i="81" s="1"/>
  <c r="S926" i="81"/>
  <c r="S935" i="81"/>
  <c r="S961" i="81"/>
  <c r="S948" i="81"/>
  <c r="S947" i="81"/>
  <c r="H934" i="84"/>
  <c r="H953" i="84" s="1"/>
  <c r="H933" i="84"/>
  <c r="H952" i="84" s="1"/>
  <c r="L449" i="82"/>
  <c r="M480" i="82" s="1"/>
  <c r="K678" i="84"/>
  <c r="L458" i="87"/>
  <c r="M489" i="87" s="1"/>
  <c r="M619" i="82"/>
  <c r="L730" i="82"/>
  <c r="L696" i="81"/>
  <c r="E675" i="84"/>
  <c r="K681" i="84"/>
  <c r="S948" i="85"/>
  <c r="S947" i="85"/>
  <c r="S941" i="85"/>
  <c r="T927" i="85"/>
  <c r="T962" i="85" s="1"/>
  <c r="S926" i="85"/>
  <c r="S935" i="85"/>
  <c r="S961" i="85"/>
  <c r="E441" i="85"/>
  <c r="G952" i="81"/>
  <c r="I932" i="81"/>
  <c r="L689" i="84"/>
  <c r="L602" i="87"/>
  <c r="K713" i="87"/>
  <c r="L616" i="83"/>
  <c r="K727" i="83"/>
  <c r="E706" i="84"/>
  <c r="E442" i="87"/>
  <c r="E566" i="87" s="1"/>
  <c r="M604" i="81"/>
  <c r="M622" i="87"/>
  <c r="L733" i="87"/>
  <c r="E707" i="84"/>
  <c r="K696" i="82"/>
  <c r="I675" i="83"/>
  <c r="K683" i="87"/>
  <c r="E439" i="87"/>
  <c r="T935" i="82"/>
  <c r="T961" i="82"/>
  <c r="T948" i="82"/>
  <c r="T947" i="82"/>
  <c r="T941" i="82"/>
  <c r="U927" i="82"/>
  <c r="U962" i="82" s="1"/>
  <c r="T926" i="82"/>
  <c r="R946" i="83"/>
  <c r="R949" i="83" s="1"/>
  <c r="S944" i="83" s="1"/>
  <c r="R945" i="83"/>
  <c r="M465" i="82"/>
  <c r="N496" i="82" s="1"/>
  <c r="E442" i="85"/>
  <c r="E566" i="85" s="1"/>
  <c r="L448" i="84"/>
  <c r="M479" i="84" s="1"/>
  <c r="L457" i="85"/>
  <c r="M488" i="85" s="1"/>
  <c r="S935" i="83"/>
  <c r="S948" i="83"/>
  <c r="S947" i="83"/>
  <c r="S941" i="83"/>
  <c r="T927" i="83"/>
  <c r="T962" i="83" s="1"/>
  <c r="S926" i="83"/>
  <c r="S961" i="83"/>
  <c r="G953" i="81"/>
  <c r="M616" i="87"/>
  <c r="K687" i="81"/>
  <c r="M456" i="84"/>
  <c r="N487" i="84" s="1"/>
  <c r="L462" i="82"/>
  <c r="M493" i="82" s="1"/>
  <c r="L722" i="81"/>
  <c r="N450" i="85"/>
  <c r="O481" i="85" s="1"/>
  <c r="M692" i="85"/>
  <c r="L685" i="81"/>
  <c r="K676" i="87"/>
  <c r="L463" i="82"/>
  <c r="M494" i="82" s="1"/>
  <c r="M601" i="86"/>
  <c r="L712" i="86"/>
  <c r="B359" i="84"/>
  <c r="B392" i="84" s="1"/>
  <c r="B423" i="84" s="1"/>
  <c r="B454" i="84" s="1"/>
  <c r="B145" i="84"/>
  <c r="E441" i="87"/>
  <c r="M611" i="82"/>
  <c r="L722" i="82"/>
  <c r="L445" i="84"/>
  <c r="M476" i="84" s="1"/>
  <c r="K691" i="87"/>
  <c r="E439" i="82"/>
  <c r="B359" i="86"/>
  <c r="B392" i="86" s="1"/>
  <c r="B423" i="86" s="1"/>
  <c r="B454" i="86" s="1"/>
  <c r="B145" i="86"/>
  <c r="E442" i="82"/>
  <c r="K695" i="86"/>
  <c r="H938" i="81"/>
  <c r="M617" i="81"/>
  <c r="L728" i="81"/>
  <c r="K689" i="83"/>
  <c r="S961" i="87"/>
  <c r="S947" i="87"/>
  <c r="S948" i="87"/>
  <c r="S941" i="87"/>
  <c r="T927" i="87"/>
  <c r="T962" i="87" s="1"/>
  <c r="S926" i="87"/>
  <c r="S935" i="87"/>
  <c r="E440" i="82"/>
  <c r="M622" i="83"/>
  <c r="L733" i="83"/>
  <c r="I953" i="82"/>
  <c r="L608" i="84"/>
  <c r="K719" i="84"/>
  <c r="R946" i="85"/>
  <c r="R949" i="85" s="1"/>
  <c r="S944" i="85" s="1"/>
  <c r="R945" i="85"/>
  <c r="J681" i="85"/>
  <c r="K683" i="81"/>
  <c r="K683" i="82"/>
  <c r="M601" i="84"/>
  <c r="L712" i="84"/>
  <c r="K689" i="86"/>
  <c r="M618" i="87"/>
  <c r="L729" i="87"/>
  <c r="B359" i="85"/>
  <c r="B392" i="85" s="1"/>
  <c r="B423" i="85" s="1"/>
  <c r="B454" i="85" s="1"/>
  <c r="B145" i="85"/>
  <c r="K679" i="87"/>
  <c r="K682" i="82"/>
  <c r="N613" i="81"/>
  <c r="M724" i="81"/>
  <c r="G938" i="83"/>
  <c r="G934" i="83"/>
  <c r="G933" i="83"/>
  <c r="J944" i="79"/>
  <c r="J945" i="73"/>
  <c r="J946" i="73"/>
  <c r="S948" i="79" a="1"/>
  <c r="G935" i="79" a="1"/>
  <c r="F854" i="79" a="1"/>
  <c r="S961" i="79" a="1"/>
  <c r="M331" i="79" a="1"/>
  <c r="G832" i="79" a="1"/>
  <c r="F833" i="79" a="1"/>
  <c r="E954" i="79" a="1"/>
  <c r="F853" i="79" a="1"/>
  <c r="J945" i="79" a="1"/>
  <c r="G933" i="79" a="1"/>
  <c r="J947" i="79" a="1"/>
  <c r="T962" i="79" a="1"/>
  <c r="U629" i="83" l="1"/>
  <c r="T814" i="83"/>
  <c r="E813" i="87" a="1"/>
  <c r="U375" i="87"/>
  <c r="T592" i="87"/>
  <c r="T591" i="87"/>
  <c r="T590" i="87"/>
  <c r="T589" i="87"/>
  <c r="T588" i="87"/>
  <c r="T587" i="87"/>
  <c r="T586" i="87"/>
  <c r="T585" i="87"/>
  <c r="T584" i="87"/>
  <c r="T583" i="87"/>
  <c r="T582" i="87"/>
  <c r="T581" i="87"/>
  <c r="T580" i="87"/>
  <c r="T579" i="87"/>
  <c r="T578" i="87"/>
  <c r="T577" i="87"/>
  <c r="T576" i="87"/>
  <c r="T575" i="87"/>
  <c r="T574" i="87"/>
  <c r="T573" i="87"/>
  <c r="T572" i="87"/>
  <c r="T571" i="87"/>
  <c r="T569" i="87"/>
  <c r="T568" i="87"/>
  <c r="T565" i="87"/>
  <c r="T564" i="87"/>
  <c r="T567" i="87"/>
  <c r="T563" i="87"/>
  <c r="T570" i="87"/>
  <c r="E812" i="89"/>
  <c r="E442" i="89"/>
  <c r="F742" i="89"/>
  <c r="F769" i="89" s="1"/>
  <c r="F633" i="89"/>
  <c r="U375" i="82"/>
  <c r="T590" i="82"/>
  <c r="T591" i="82"/>
  <c r="T592" i="82"/>
  <c r="T589" i="82"/>
  <c r="T585" i="82"/>
  <c r="T581" i="82"/>
  <c r="T577" i="82"/>
  <c r="T569" i="82"/>
  <c r="T565" i="82"/>
  <c r="T564" i="82"/>
  <c r="T563" i="82"/>
  <c r="T567" i="82"/>
  <c r="T584" i="82"/>
  <c r="T580" i="82"/>
  <c r="T572" i="82"/>
  <c r="T578" i="82"/>
  <c r="T575" i="82"/>
  <c r="T576" i="82"/>
  <c r="T571" i="82"/>
  <c r="T587" i="82"/>
  <c r="T586" i="82"/>
  <c r="T582" i="82"/>
  <c r="T579" i="82"/>
  <c r="T583" i="82"/>
  <c r="T568" i="82"/>
  <c r="T588" i="82"/>
  <c r="T573" i="82"/>
  <c r="T574" i="82"/>
  <c r="T570" i="82"/>
  <c r="H708" i="73"/>
  <c r="G597" i="89"/>
  <c r="V375" i="83"/>
  <c r="U592" i="83"/>
  <c r="U591" i="83"/>
  <c r="U588" i="83"/>
  <c r="U587" i="83"/>
  <c r="U585" i="83"/>
  <c r="U584" i="83"/>
  <c r="U583" i="83"/>
  <c r="U582" i="83"/>
  <c r="U581" i="83"/>
  <c r="U580" i="83"/>
  <c r="U579" i="83"/>
  <c r="U578" i="83"/>
  <c r="U590" i="83"/>
  <c r="U586" i="83"/>
  <c r="U589" i="83"/>
  <c r="U569" i="83"/>
  <c r="U574" i="83"/>
  <c r="U573" i="83"/>
  <c r="U568" i="83"/>
  <c r="U577" i="83"/>
  <c r="U564" i="83"/>
  <c r="U563" i="83"/>
  <c r="U575" i="83"/>
  <c r="U571" i="83"/>
  <c r="U565" i="83"/>
  <c r="U576" i="83"/>
  <c r="U572" i="83"/>
  <c r="U567" i="83"/>
  <c r="U570" i="83"/>
  <c r="H535" i="89"/>
  <c r="E813" i="85" a="1"/>
  <c r="U629" i="82"/>
  <c r="T814" i="82"/>
  <c r="U629" i="87"/>
  <c r="T814" i="87"/>
  <c r="S446" i="89"/>
  <c r="T477" i="89" s="1"/>
  <c r="T601" i="89" s="1"/>
  <c r="T746" i="89" s="1"/>
  <c r="T454" i="89"/>
  <c r="U485" i="89" s="1"/>
  <c r="U609" i="89" s="1"/>
  <c r="U754" i="89" s="1"/>
  <c r="S592" i="73"/>
  <c r="S591" i="73"/>
  <c r="S590" i="73"/>
  <c r="S589" i="73"/>
  <c r="S588" i="73"/>
  <c r="S587" i="73"/>
  <c r="S586" i="73"/>
  <c r="S585" i="73"/>
  <c r="S584" i="73"/>
  <c r="S583" i="73"/>
  <c r="S582" i="73"/>
  <c r="S581" i="73"/>
  <c r="S580" i="73"/>
  <c r="S579" i="73"/>
  <c r="S578" i="73"/>
  <c r="S577" i="73"/>
  <c r="S576" i="73"/>
  <c r="S575" i="73"/>
  <c r="S574" i="73"/>
  <c r="S573" i="73"/>
  <c r="S572" i="73"/>
  <c r="S571" i="73"/>
  <c r="S569" i="73"/>
  <c r="S568" i="73"/>
  <c r="S567" i="73"/>
  <c r="S565" i="73"/>
  <c r="S564" i="73"/>
  <c r="S563" i="73"/>
  <c r="S570" i="73"/>
  <c r="T592" i="86"/>
  <c r="T591" i="86"/>
  <c r="T590" i="86"/>
  <c r="T589" i="86"/>
  <c r="T588" i="86"/>
  <c r="T587" i="86"/>
  <c r="T586" i="86"/>
  <c r="T585" i="86"/>
  <c r="T584" i="86"/>
  <c r="T583" i="86"/>
  <c r="T582" i="86"/>
  <c r="T581" i="86"/>
  <c r="T580" i="86"/>
  <c r="T579" i="86"/>
  <c r="T578" i="86"/>
  <c r="T577" i="86"/>
  <c r="T576" i="86"/>
  <c r="T575" i="86"/>
  <c r="T574" i="86"/>
  <c r="T573" i="86"/>
  <c r="T572" i="86"/>
  <c r="T571" i="86"/>
  <c r="T570" i="86"/>
  <c r="T569" i="86"/>
  <c r="T568" i="86"/>
  <c r="T567" i="86"/>
  <c r="T565" i="86"/>
  <c r="T564" i="86"/>
  <c r="T563" i="86"/>
  <c r="U375" i="85"/>
  <c r="T592" i="85"/>
  <c r="T591" i="85"/>
  <c r="T590" i="85"/>
  <c r="T589" i="85"/>
  <c r="T588" i="85"/>
  <c r="T587" i="85"/>
  <c r="T586" i="85"/>
  <c r="T585" i="85"/>
  <c r="T584" i="85"/>
  <c r="T583" i="85"/>
  <c r="T582" i="85"/>
  <c r="T581" i="85"/>
  <c r="T580" i="85"/>
  <c r="T579" i="85"/>
  <c r="T578" i="85"/>
  <c r="T577" i="85"/>
  <c r="T576" i="85"/>
  <c r="T575" i="85"/>
  <c r="T574" i="85"/>
  <c r="T573" i="85"/>
  <c r="T572" i="85"/>
  <c r="T571" i="85"/>
  <c r="T569" i="85"/>
  <c r="T568" i="85"/>
  <c r="T567" i="85"/>
  <c r="T565" i="85"/>
  <c r="T564" i="85"/>
  <c r="T563" i="85"/>
  <c r="T570" i="85"/>
  <c r="U629" i="85"/>
  <c r="T814" i="85"/>
  <c r="U375" i="84"/>
  <c r="T592" i="84"/>
  <c r="T591" i="84"/>
  <c r="T590" i="84"/>
  <c r="T589" i="84"/>
  <c r="T588" i="84"/>
  <c r="T587" i="84"/>
  <c r="T586" i="84"/>
  <c r="T585" i="84"/>
  <c r="T584" i="84"/>
  <c r="T583" i="84"/>
  <c r="T582" i="84"/>
  <c r="T581" i="84"/>
  <c r="T580" i="84"/>
  <c r="T579" i="84"/>
  <c r="T578" i="84"/>
  <c r="T577" i="84"/>
  <c r="T576" i="84"/>
  <c r="T575" i="84"/>
  <c r="T574" i="84"/>
  <c r="T573" i="84"/>
  <c r="T572" i="84"/>
  <c r="T571" i="84"/>
  <c r="T569" i="84"/>
  <c r="T568" i="84"/>
  <c r="T567" i="84"/>
  <c r="T565" i="84"/>
  <c r="T564" i="84"/>
  <c r="T563" i="84"/>
  <c r="T570" i="84"/>
  <c r="U629" i="84"/>
  <c r="T814" i="84"/>
  <c r="U375" i="81"/>
  <c r="T592" i="81"/>
  <c r="T591" i="81"/>
  <c r="T590" i="81"/>
  <c r="T589" i="81"/>
  <c r="T588" i="81"/>
  <c r="T587" i="81"/>
  <c r="T586" i="81"/>
  <c r="T585" i="81"/>
  <c r="T584" i="81"/>
  <c r="T583" i="81"/>
  <c r="T582" i="81"/>
  <c r="T581" i="81"/>
  <c r="T580" i="81"/>
  <c r="T579" i="81"/>
  <c r="T578" i="81"/>
  <c r="T577" i="81"/>
  <c r="T576" i="81"/>
  <c r="T567" i="81"/>
  <c r="T571" i="81"/>
  <c r="T574" i="81"/>
  <c r="T564" i="81"/>
  <c r="T573" i="81"/>
  <c r="T568" i="81"/>
  <c r="T563" i="81"/>
  <c r="T572" i="81"/>
  <c r="T575" i="81"/>
  <c r="T565" i="81"/>
  <c r="T569" i="81"/>
  <c r="T570" i="81"/>
  <c r="U629" i="81"/>
  <c r="T814" i="81"/>
  <c r="K473" i="83"/>
  <c r="J566" i="83"/>
  <c r="F473" i="82"/>
  <c r="E566" i="82"/>
  <c r="G473" i="84"/>
  <c r="F566" i="84"/>
  <c r="L477" i="85"/>
  <c r="L601" i="85" s="1"/>
  <c r="L746" i="85" s="1"/>
  <c r="N477" i="83"/>
  <c r="N601" i="83" s="1"/>
  <c r="J936" i="86"/>
  <c r="K932" i="86" s="1"/>
  <c r="I813" i="83"/>
  <c r="E813" i="84"/>
  <c r="E813" i="87"/>
  <c r="E813" i="85"/>
  <c r="L470" i="81"/>
  <c r="L439" i="81" s="1"/>
  <c r="R719" i="89"/>
  <c r="B358" i="73"/>
  <c r="B391" i="73" s="1"/>
  <c r="B422" i="73" s="1"/>
  <c r="B453" i="73" s="1"/>
  <c r="B144" i="73"/>
  <c r="K678" i="87"/>
  <c r="S456" i="89"/>
  <c r="T487" i="89" s="1"/>
  <c r="T611" i="89" s="1"/>
  <c r="T756" i="89" s="1"/>
  <c r="U375" i="86"/>
  <c r="T375" i="73"/>
  <c r="L688" i="81"/>
  <c r="T721" i="89"/>
  <c r="K715" i="87"/>
  <c r="S688" i="89"/>
  <c r="K686" i="87"/>
  <c r="M458" i="84"/>
  <c r="N489" i="84" s="1"/>
  <c r="L724" i="84"/>
  <c r="M464" i="85"/>
  <c r="N495" i="85" s="1"/>
  <c r="U455" i="89"/>
  <c r="T687" i="89"/>
  <c r="T467" i="89"/>
  <c r="R679" i="89"/>
  <c r="L727" i="87"/>
  <c r="M727" i="82"/>
  <c r="K677" i="87"/>
  <c r="J701" i="82"/>
  <c r="S613" i="89"/>
  <c r="S758" i="89" s="1"/>
  <c r="S458" i="89"/>
  <c r="S720" i="89"/>
  <c r="R691" i="89"/>
  <c r="R724" i="89"/>
  <c r="J707" i="81"/>
  <c r="M724" i="82"/>
  <c r="L720" i="86"/>
  <c r="Q684" i="89"/>
  <c r="S619" i="89"/>
  <c r="S764" i="89" s="1"/>
  <c r="S464" i="89"/>
  <c r="R697" i="89"/>
  <c r="R730" i="89"/>
  <c r="AE963" i="89"/>
  <c r="L730" i="84"/>
  <c r="V480" i="89"/>
  <c r="V604" i="89" s="1"/>
  <c r="V749" i="89" s="1"/>
  <c r="S496" i="89"/>
  <c r="S620" i="89" s="1"/>
  <c r="S765" i="89" s="1"/>
  <c r="S683" i="89"/>
  <c r="S448" i="89"/>
  <c r="T474" i="89"/>
  <c r="T598" i="89" s="1"/>
  <c r="T743" i="89" s="1"/>
  <c r="S685" i="89"/>
  <c r="AF926" i="89"/>
  <c r="AF962" i="89"/>
  <c r="AF961" i="89"/>
  <c r="AF941" i="89"/>
  <c r="AF947" i="89"/>
  <c r="AF948" i="89"/>
  <c r="AG927" i="89"/>
  <c r="AF935" i="89"/>
  <c r="R699" i="89"/>
  <c r="R732" i="89"/>
  <c r="S466" i="89"/>
  <c r="H934" i="73"/>
  <c r="R681" i="89"/>
  <c r="R714" i="89"/>
  <c r="U493" i="89"/>
  <c r="T452" i="89"/>
  <c r="S725" i="89"/>
  <c r="R684" i="89"/>
  <c r="V472" i="89"/>
  <c r="V596" i="89" s="1"/>
  <c r="V741" i="89" s="1"/>
  <c r="O939" i="89"/>
  <c r="O952" i="89" s="1"/>
  <c r="O940" i="89"/>
  <c r="V478" i="89"/>
  <c r="U696" i="89"/>
  <c r="U729" i="89"/>
  <c r="T499" i="89"/>
  <c r="T623" i="89" s="1"/>
  <c r="T768" i="89" s="1"/>
  <c r="V463" i="89"/>
  <c r="M683" i="85"/>
  <c r="L710" i="86"/>
  <c r="R693" i="89"/>
  <c r="R726" i="89"/>
  <c r="S460" i="89"/>
  <c r="R694" i="89"/>
  <c r="R727" i="89"/>
  <c r="T484" i="89"/>
  <c r="T608" i="89" s="1"/>
  <c r="T753" i="89" s="1"/>
  <c r="S461" i="89"/>
  <c r="T476" i="89"/>
  <c r="T600" i="89" s="1"/>
  <c r="T745" i="89" s="1"/>
  <c r="V471" i="89"/>
  <c r="S679" i="89"/>
  <c r="S712" i="89"/>
  <c r="R488" i="89"/>
  <c r="R612" i="89" s="1"/>
  <c r="R757" i="89" s="1"/>
  <c r="U674" i="89"/>
  <c r="U707" i="89"/>
  <c r="AA594" i="89"/>
  <c r="AA672" i="89" s="1"/>
  <c r="Z739" i="89"/>
  <c r="T595" i="89"/>
  <c r="Z705" i="89"/>
  <c r="S451" i="89"/>
  <c r="T459" i="89"/>
  <c r="U481" i="89"/>
  <c r="U605" i="89" s="1"/>
  <c r="U750" i="89" s="1"/>
  <c r="U680" i="89"/>
  <c r="U713" i="89"/>
  <c r="Q933" i="89"/>
  <c r="Q934" i="89"/>
  <c r="T475" i="89"/>
  <c r="T599" i="89" s="1"/>
  <c r="T744" i="89" s="1"/>
  <c r="Z672" i="89"/>
  <c r="M466" i="82"/>
  <c r="N497" i="82" s="1"/>
  <c r="N621" i="82" s="1"/>
  <c r="L463" i="86"/>
  <c r="M494" i="86" s="1"/>
  <c r="M618" i="86" s="1"/>
  <c r="M763" i="86" s="1"/>
  <c r="K453" i="82"/>
  <c r="K719" i="82" s="1"/>
  <c r="K690" i="87"/>
  <c r="M709" i="83"/>
  <c r="M459" i="86"/>
  <c r="N490" i="86" s="1"/>
  <c r="N614" i="86" s="1"/>
  <c r="L680" i="83"/>
  <c r="K446" i="82"/>
  <c r="K451" i="81"/>
  <c r="L482" i="81" s="1"/>
  <c r="L606" i="81" s="1"/>
  <c r="L751" i="81" s="1"/>
  <c r="J724" i="73"/>
  <c r="M491" i="84"/>
  <c r="M615" i="84" s="1"/>
  <c r="M760" i="84" s="1"/>
  <c r="K453" i="81"/>
  <c r="L484" i="81" s="1"/>
  <c r="L608" i="81" s="1"/>
  <c r="L753" i="81" s="1"/>
  <c r="K467" i="82"/>
  <c r="L498" i="82" s="1"/>
  <c r="L622" i="82" s="1"/>
  <c r="L767" i="82" s="1"/>
  <c r="M494" i="83"/>
  <c r="M618" i="83" s="1"/>
  <c r="M763" i="83" s="1"/>
  <c r="L733" i="85"/>
  <c r="L700" i="85"/>
  <c r="J718" i="84"/>
  <c r="L488" i="82"/>
  <c r="L612" i="82" s="1"/>
  <c r="L757" i="82" s="1"/>
  <c r="M621" i="83"/>
  <c r="M766" i="83" s="1"/>
  <c r="M466" i="83"/>
  <c r="N497" i="83" s="1"/>
  <c r="K686" i="86"/>
  <c r="L462" i="83"/>
  <c r="M493" i="83" s="1"/>
  <c r="M617" i="83" s="1"/>
  <c r="M448" i="86"/>
  <c r="N479" i="86" s="1"/>
  <c r="N603" i="86" s="1"/>
  <c r="L699" i="83"/>
  <c r="K698" i="84"/>
  <c r="M461" i="81"/>
  <c r="M694" i="81" s="1"/>
  <c r="N498" i="85"/>
  <c r="J472" i="83"/>
  <c r="K701" i="82"/>
  <c r="L687" i="73"/>
  <c r="L692" i="86"/>
  <c r="L725" i="87"/>
  <c r="L480" i="86"/>
  <c r="L604" i="86" s="1"/>
  <c r="L749" i="86" s="1"/>
  <c r="J701" i="81"/>
  <c r="L460" i="82"/>
  <c r="K726" i="82"/>
  <c r="K693" i="82"/>
  <c r="M480" i="84"/>
  <c r="H936" i="87"/>
  <c r="I932" i="87" s="1"/>
  <c r="I934" i="87" s="1"/>
  <c r="I953" i="87" s="1"/>
  <c r="L696" i="86"/>
  <c r="L454" i="82"/>
  <c r="L499" i="81"/>
  <c r="L623" i="81" s="1"/>
  <c r="L768" i="81" s="1"/>
  <c r="L690" i="83"/>
  <c r="M730" i="84"/>
  <c r="N496" i="85"/>
  <c r="K719" i="85"/>
  <c r="K686" i="85"/>
  <c r="L455" i="85"/>
  <c r="L608" i="85"/>
  <c r="L753" i="85" s="1"/>
  <c r="L453" i="85"/>
  <c r="K730" i="73"/>
  <c r="K688" i="82"/>
  <c r="L468" i="82"/>
  <c r="K720" i="82"/>
  <c r="K687" i="82"/>
  <c r="L728" i="85"/>
  <c r="M617" i="85"/>
  <c r="M762" i="85" s="1"/>
  <c r="N619" i="84"/>
  <c r="N764" i="84" s="1"/>
  <c r="H594" i="84"/>
  <c r="H739" i="84" s="1"/>
  <c r="K594" i="81"/>
  <c r="K739" i="81" s="1"/>
  <c r="I595" i="73"/>
  <c r="I740" i="73" s="1"/>
  <c r="F595" i="84"/>
  <c r="F740" i="84" s="1"/>
  <c r="L483" i="84"/>
  <c r="L607" i="84" s="1"/>
  <c r="L752" i="84" s="1"/>
  <c r="K715" i="86"/>
  <c r="K682" i="86"/>
  <c r="J710" i="82"/>
  <c r="J677" i="82"/>
  <c r="L729" i="83"/>
  <c r="L696" i="83"/>
  <c r="K599" i="82"/>
  <c r="K744" i="82" s="1"/>
  <c r="K444" i="82"/>
  <c r="L717" i="87"/>
  <c r="L482" i="82"/>
  <c r="L606" i="82" s="1"/>
  <c r="L751" i="82" s="1"/>
  <c r="K451" i="86"/>
  <c r="L482" i="86" s="1"/>
  <c r="L606" i="86" s="1"/>
  <c r="L751" i="86" s="1"/>
  <c r="K447" i="82"/>
  <c r="L478" i="82" s="1"/>
  <c r="L602" i="82" s="1"/>
  <c r="L747" i="82" s="1"/>
  <c r="K709" i="84"/>
  <c r="K676" i="84"/>
  <c r="L443" i="84"/>
  <c r="J947" i="79"/>
  <c r="F854" i="79"/>
  <c r="H100" i="88" s="1"/>
  <c r="G935" i="79"/>
  <c r="G832" i="79"/>
  <c r="I78" i="88" s="1"/>
  <c r="J949" i="73"/>
  <c r="K944" i="73" s="1"/>
  <c r="J734" i="85"/>
  <c r="J701" i="85"/>
  <c r="J717" i="86"/>
  <c r="J684" i="86"/>
  <c r="J713" i="82"/>
  <c r="J680" i="82"/>
  <c r="L476" i="82"/>
  <c r="L600" i="82" s="1"/>
  <c r="L745" i="82" s="1"/>
  <c r="K468" i="85"/>
  <c r="L491" i="81"/>
  <c r="L615" i="81" s="1"/>
  <c r="L760" i="81" s="1"/>
  <c r="K718" i="84"/>
  <c r="K685" i="84"/>
  <c r="K684" i="87"/>
  <c r="K697" i="81"/>
  <c r="K724" i="73"/>
  <c r="L730" i="73"/>
  <c r="N621" i="84"/>
  <c r="N766" i="84" s="1"/>
  <c r="N466" i="84"/>
  <c r="L687" i="84"/>
  <c r="K677" i="83"/>
  <c r="M447" i="83"/>
  <c r="N478" i="83" s="1"/>
  <c r="N602" i="83" s="1"/>
  <c r="O462" i="84"/>
  <c r="O728" i="84" s="1"/>
  <c r="K725" i="81"/>
  <c r="K692" i="81"/>
  <c r="L459" i="81"/>
  <c r="M458" i="83"/>
  <c r="N489" i="83" s="1"/>
  <c r="N613" i="83" s="1"/>
  <c r="L443" i="86"/>
  <c r="M474" i="86" s="1"/>
  <c r="M598" i="86" s="1"/>
  <c r="L465" i="84"/>
  <c r="L475" i="87"/>
  <c r="L599" i="87" s="1"/>
  <c r="L744" i="87" s="1"/>
  <c r="M486" i="82"/>
  <c r="M610" i="82" s="1"/>
  <c r="M755" i="82" s="1"/>
  <c r="L496" i="86"/>
  <c r="L620" i="86" s="1"/>
  <c r="L765" i="86" s="1"/>
  <c r="N695" i="84"/>
  <c r="M678" i="81"/>
  <c r="M723" i="81"/>
  <c r="I705" i="83"/>
  <c r="K701" i="83"/>
  <c r="K734" i="83"/>
  <c r="L623" i="83"/>
  <c r="L768" i="83" s="1"/>
  <c r="L468" i="83"/>
  <c r="M497" i="81"/>
  <c r="L699" i="82"/>
  <c r="L691" i="83"/>
  <c r="K733" i="73"/>
  <c r="K698" i="83"/>
  <c r="K731" i="83"/>
  <c r="L694" i="82"/>
  <c r="L727" i="82"/>
  <c r="M499" i="86"/>
  <c r="L701" i="86"/>
  <c r="M714" i="81"/>
  <c r="M491" i="83"/>
  <c r="M615" i="83" s="1"/>
  <c r="L693" i="83"/>
  <c r="L768" i="86"/>
  <c r="L690" i="86"/>
  <c r="L452" i="73"/>
  <c r="M483" i="73" s="1"/>
  <c r="M607" i="73" s="1"/>
  <c r="L694" i="84"/>
  <c r="L727" i="84"/>
  <c r="L760" i="83"/>
  <c r="L721" i="73"/>
  <c r="K676" i="86"/>
  <c r="K709" i="86"/>
  <c r="K700" i="86"/>
  <c r="K733" i="86"/>
  <c r="M676" i="82"/>
  <c r="M709" i="82"/>
  <c r="K684" i="73"/>
  <c r="K717" i="73"/>
  <c r="L715" i="81"/>
  <c r="L694" i="81"/>
  <c r="L727" i="81"/>
  <c r="K698" i="87"/>
  <c r="K731" i="87"/>
  <c r="L681" i="86"/>
  <c r="L714" i="86"/>
  <c r="M711" i="86"/>
  <c r="M483" i="86"/>
  <c r="L749" i="87"/>
  <c r="M748" i="81"/>
  <c r="E741" i="85"/>
  <c r="L768" i="84"/>
  <c r="N758" i="81"/>
  <c r="M763" i="87"/>
  <c r="M762" i="81"/>
  <c r="M754" i="86"/>
  <c r="N761" i="82"/>
  <c r="M743" i="83"/>
  <c r="N745" i="86"/>
  <c r="L761" i="85"/>
  <c r="M757" i="84"/>
  <c r="K757" i="73"/>
  <c r="M744" i="86"/>
  <c r="L762" i="73"/>
  <c r="L747" i="87"/>
  <c r="L763" i="84"/>
  <c r="L767" i="81"/>
  <c r="K750" i="73"/>
  <c r="L755" i="73"/>
  <c r="L759" i="83"/>
  <c r="M766" i="82"/>
  <c r="K741" i="81"/>
  <c r="N757" i="81"/>
  <c r="M758" i="83"/>
  <c r="O747" i="86"/>
  <c r="L753" i="84"/>
  <c r="N743" i="83"/>
  <c r="M759" i="87"/>
  <c r="N763" i="81"/>
  <c r="L751" i="73"/>
  <c r="L755" i="84"/>
  <c r="E740" i="82"/>
  <c r="I740" i="83"/>
  <c r="L743" i="86"/>
  <c r="N745" i="81"/>
  <c r="L766" i="86"/>
  <c r="L761" i="83"/>
  <c r="L749" i="81"/>
  <c r="I742" i="73"/>
  <c r="L760" i="85"/>
  <c r="M748" i="86"/>
  <c r="L744" i="83"/>
  <c r="M767" i="87"/>
  <c r="M746" i="84"/>
  <c r="M756" i="81"/>
  <c r="L749" i="85"/>
  <c r="L752" i="73"/>
  <c r="M756" i="82"/>
  <c r="M746" i="86"/>
  <c r="M758" i="84"/>
  <c r="L764" i="83"/>
  <c r="L767" i="84"/>
  <c r="L756" i="85"/>
  <c r="M747" i="83"/>
  <c r="N746" i="83"/>
  <c r="L765" i="84"/>
  <c r="N759" i="82"/>
  <c r="L765" i="87"/>
  <c r="M767" i="83"/>
  <c r="M749" i="81"/>
  <c r="M764" i="82"/>
  <c r="L761" i="73"/>
  <c r="L757" i="87"/>
  <c r="E739" i="87"/>
  <c r="O762" i="84"/>
  <c r="M761" i="81"/>
  <c r="M759" i="86"/>
  <c r="L762" i="83"/>
  <c r="N758" i="82"/>
  <c r="M757" i="83"/>
  <c r="M761" i="87"/>
  <c r="M744" i="81"/>
  <c r="M766" i="85"/>
  <c r="N750" i="85"/>
  <c r="N763" i="85"/>
  <c r="K767" i="73"/>
  <c r="N457" i="81"/>
  <c r="N723" i="81" s="1"/>
  <c r="K712" i="85"/>
  <c r="L676" i="81"/>
  <c r="M598" i="81"/>
  <c r="M443" i="81"/>
  <c r="M725" i="82"/>
  <c r="K723" i="73"/>
  <c r="L488" i="73"/>
  <c r="M497" i="86"/>
  <c r="L732" i="86"/>
  <c r="K677" i="73"/>
  <c r="L599" i="73"/>
  <c r="L444" i="73"/>
  <c r="L468" i="84"/>
  <c r="M499" i="84" s="1"/>
  <c r="N445" i="81"/>
  <c r="O476" i="81" s="1"/>
  <c r="K695" i="73"/>
  <c r="L479" i="73"/>
  <c r="K714" i="73"/>
  <c r="M609" i="87"/>
  <c r="M720" i="87" s="1"/>
  <c r="L460" i="86"/>
  <c r="L615" i="86"/>
  <c r="M619" i="86"/>
  <c r="F473" i="87"/>
  <c r="F597" i="87" s="1"/>
  <c r="F472" i="87"/>
  <c r="F596" i="87" s="1"/>
  <c r="M493" i="86"/>
  <c r="M617" i="86" s="1"/>
  <c r="M486" i="86"/>
  <c r="M610" i="86" s="1"/>
  <c r="N485" i="73"/>
  <c r="N609" i="73" s="1"/>
  <c r="M487" i="73"/>
  <c r="M611" i="73" s="1"/>
  <c r="N485" i="87"/>
  <c r="N454" i="87" s="1"/>
  <c r="O485" i="87" s="1"/>
  <c r="M616" i="86"/>
  <c r="K471" i="81"/>
  <c r="F473" i="85"/>
  <c r="F597" i="85" s="1"/>
  <c r="F472" i="85"/>
  <c r="F596" i="85" s="1"/>
  <c r="N490" i="73"/>
  <c r="N614" i="73" s="1"/>
  <c r="K698" i="81"/>
  <c r="F471" i="82"/>
  <c r="F595" i="82" s="1"/>
  <c r="M478" i="81"/>
  <c r="M602" i="81" s="1"/>
  <c r="L712" i="87"/>
  <c r="M477" i="87"/>
  <c r="M601" i="87" s="1"/>
  <c r="N485" i="84"/>
  <c r="N609" i="84" s="1"/>
  <c r="M486" i="87"/>
  <c r="M610" i="87" s="1"/>
  <c r="F470" i="85"/>
  <c r="F439" i="85" s="1"/>
  <c r="L620" i="81"/>
  <c r="L465" i="81"/>
  <c r="N483" i="81"/>
  <c r="N607" i="81" s="1"/>
  <c r="L496" i="73"/>
  <c r="L620" i="73" s="1"/>
  <c r="L479" i="87"/>
  <c r="L603" i="87" s="1"/>
  <c r="K470" i="83"/>
  <c r="F470" i="82"/>
  <c r="F470" i="87"/>
  <c r="M474" i="87"/>
  <c r="M598" i="87" s="1"/>
  <c r="M481" i="81"/>
  <c r="M605" i="81" s="1"/>
  <c r="N481" i="86"/>
  <c r="N605" i="86" s="1"/>
  <c r="F471" i="87"/>
  <c r="F595" i="87" s="1"/>
  <c r="M478" i="73"/>
  <c r="M602" i="73" s="1"/>
  <c r="M476" i="87"/>
  <c r="M600" i="87" s="1"/>
  <c r="L622" i="73"/>
  <c r="L710" i="85"/>
  <c r="I933" i="87"/>
  <c r="I952" i="87" s="1"/>
  <c r="K701" i="84"/>
  <c r="L459" i="83"/>
  <c r="M490" i="83" s="1"/>
  <c r="L726" i="85"/>
  <c r="K692" i="83"/>
  <c r="S963" i="83"/>
  <c r="K697" i="83"/>
  <c r="M457" i="84"/>
  <c r="K731" i="73"/>
  <c r="M720" i="73"/>
  <c r="L722" i="73"/>
  <c r="K714" i="87"/>
  <c r="L690" i="84"/>
  <c r="L622" i="86"/>
  <c r="L467" i="86"/>
  <c r="M498" i="86" s="1"/>
  <c r="E632" i="84"/>
  <c r="K695" i="83"/>
  <c r="I673" i="81"/>
  <c r="M721" i="81"/>
  <c r="K682" i="83"/>
  <c r="L451" i="73"/>
  <c r="J672" i="81"/>
  <c r="L604" i="83"/>
  <c r="L449" i="83"/>
  <c r="M480" i="83" s="1"/>
  <c r="G123" i="80"/>
  <c r="K693" i="87"/>
  <c r="L615" i="87"/>
  <c r="L460" i="87"/>
  <c r="M491" i="87" s="1"/>
  <c r="I739" i="83"/>
  <c r="I672" i="83"/>
  <c r="I706" i="83"/>
  <c r="J594" i="83"/>
  <c r="J705" i="83" s="1"/>
  <c r="E597" i="85"/>
  <c r="E594" i="85"/>
  <c r="K689" i="85"/>
  <c r="N463" i="85"/>
  <c r="F597" i="82"/>
  <c r="E739" i="82"/>
  <c r="J595" i="81"/>
  <c r="L453" i="73"/>
  <c r="M484" i="73" s="1"/>
  <c r="L608" i="73"/>
  <c r="K450" i="73"/>
  <c r="L462" i="73"/>
  <c r="M493" i="73" s="1"/>
  <c r="K686" i="73"/>
  <c r="I446" i="73"/>
  <c r="H679" i="73"/>
  <c r="L713" i="73"/>
  <c r="S963" i="73"/>
  <c r="L711" i="87"/>
  <c r="L719" i="87"/>
  <c r="L444" i="83"/>
  <c r="S963" i="85"/>
  <c r="N713" i="86"/>
  <c r="T963" i="82"/>
  <c r="S963" i="84"/>
  <c r="T962" i="79"/>
  <c r="M610" i="73"/>
  <c r="L691" i="86"/>
  <c r="M696" i="85"/>
  <c r="L461" i="85"/>
  <c r="M492" i="85" s="1"/>
  <c r="S963" i="87"/>
  <c r="S963" i="81"/>
  <c r="L465" i="87"/>
  <c r="M496" i="87" s="1"/>
  <c r="M620" i="87" s="1"/>
  <c r="M613" i="86"/>
  <c r="M458" i="86"/>
  <c r="N489" i="86" s="1"/>
  <c r="N610" i="81"/>
  <c r="N455" i="81"/>
  <c r="O486" i="81" s="1"/>
  <c r="M680" i="86"/>
  <c r="M692" i="86"/>
  <c r="S963" i="86"/>
  <c r="T926" i="79"/>
  <c r="U927" i="79"/>
  <c r="K694" i="85"/>
  <c r="M681" i="81"/>
  <c r="T136" i="80"/>
  <c r="T138" i="80" s="1"/>
  <c r="T117" i="80"/>
  <c r="T137" i="80"/>
  <c r="F43" i="77"/>
  <c r="F47" i="77" s="1"/>
  <c r="F48" i="77" s="1"/>
  <c r="D7" i="77"/>
  <c r="N603" i="81"/>
  <c r="M725" i="73"/>
  <c r="M457" i="83"/>
  <c r="N488" i="83" s="1"/>
  <c r="J683" i="73"/>
  <c r="N445" i="86"/>
  <c r="O476" i="86" s="1"/>
  <c r="L620" i="83"/>
  <c r="L465" i="83"/>
  <c r="M496" i="83" s="1"/>
  <c r="T115" i="80"/>
  <c r="R963" i="79"/>
  <c r="L732" i="87"/>
  <c r="L617" i="87"/>
  <c r="K728" i="87"/>
  <c r="E740" i="87"/>
  <c r="M716" i="86"/>
  <c r="M606" i="87"/>
  <c r="M451" i="87"/>
  <c r="N482" i="87" s="1"/>
  <c r="L717" i="83"/>
  <c r="M605" i="83"/>
  <c r="L716" i="83"/>
  <c r="M623" i="73"/>
  <c r="O598" i="82"/>
  <c r="L623" i="87"/>
  <c r="K734" i="87"/>
  <c r="L466" i="73"/>
  <c r="M497" i="73" s="1"/>
  <c r="L621" i="73"/>
  <c r="M605" i="82"/>
  <c r="K699" i="73"/>
  <c r="L457" i="87"/>
  <c r="M488" i="87" s="1"/>
  <c r="M600" i="83"/>
  <c r="M611" i="85"/>
  <c r="L722" i="85"/>
  <c r="N600" i="85"/>
  <c r="L729" i="73"/>
  <c r="L721" i="86"/>
  <c r="N612" i="86"/>
  <c r="K713" i="84"/>
  <c r="L713" i="81"/>
  <c r="M610" i="84"/>
  <c r="M608" i="87"/>
  <c r="M453" i="87"/>
  <c r="N484" i="87" s="1"/>
  <c r="M459" i="87"/>
  <c r="N621" i="85"/>
  <c r="M732" i="85"/>
  <c r="L699" i="85"/>
  <c r="H954" i="85"/>
  <c r="M462" i="85"/>
  <c r="G597" i="84"/>
  <c r="F597" i="84"/>
  <c r="H936" i="84"/>
  <c r="I932" i="84" s="1"/>
  <c r="I933" i="84" s="1"/>
  <c r="I952" i="84" s="1"/>
  <c r="L733" i="84"/>
  <c r="L692" i="84"/>
  <c r="M614" i="84"/>
  <c r="M459" i="84"/>
  <c r="N490" i="84" s="1"/>
  <c r="M606" i="84"/>
  <c r="L717" i="84"/>
  <c r="M451" i="84"/>
  <c r="N482" i="84" s="1"/>
  <c r="M603" i="83"/>
  <c r="L714" i="83"/>
  <c r="M448" i="83"/>
  <c r="N479" i="83" s="1"/>
  <c r="N443" i="83"/>
  <c r="O474" i="83" s="1"/>
  <c r="M619" i="83"/>
  <c r="L730" i="83"/>
  <c r="B145" i="82"/>
  <c r="B359" i="82"/>
  <c r="B392" i="82" s="1"/>
  <c r="B423" i="82" s="1"/>
  <c r="B454" i="82" s="1"/>
  <c r="N616" i="84"/>
  <c r="N461" i="84"/>
  <c r="L449" i="85"/>
  <c r="K694" i="73"/>
  <c r="G442" i="84"/>
  <c r="L718" i="85"/>
  <c r="M607" i="85"/>
  <c r="M452" i="85"/>
  <c r="N483" i="85" s="1"/>
  <c r="M458" i="85"/>
  <c r="N489" i="85" s="1"/>
  <c r="M613" i="85"/>
  <c r="L724" i="85"/>
  <c r="L716" i="87"/>
  <c r="M467" i="83"/>
  <c r="L461" i="83"/>
  <c r="M492" i="83" s="1"/>
  <c r="M616" i="83" s="1"/>
  <c r="L688" i="84"/>
  <c r="L733" i="81"/>
  <c r="H936" i="85"/>
  <c r="I932" i="85" s="1"/>
  <c r="M605" i="87"/>
  <c r="M446" i="84"/>
  <c r="M609" i="85"/>
  <c r="L720" i="85"/>
  <c r="L461" i="73"/>
  <c r="M492" i="73" s="1"/>
  <c r="M727" i="84"/>
  <c r="L463" i="84"/>
  <c r="M494" i="84" s="1"/>
  <c r="L677" i="81"/>
  <c r="M710" i="81"/>
  <c r="F42" i="77"/>
  <c r="F56" i="77"/>
  <c r="F853" i="79"/>
  <c r="H99" i="88" s="1"/>
  <c r="F833" i="79"/>
  <c r="H79" i="88" s="1"/>
  <c r="S669" i="73"/>
  <c r="T631" i="73"/>
  <c r="H831" i="73"/>
  <c r="U629" i="73"/>
  <c r="U814" i="73" s="1"/>
  <c r="G842" i="73"/>
  <c r="F855" i="73"/>
  <c r="F844" i="73"/>
  <c r="L709" i="73"/>
  <c r="G853" i="73"/>
  <c r="E859" i="73"/>
  <c r="E848" i="73"/>
  <c r="M455" i="73"/>
  <c r="G833" i="73"/>
  <c r="S946" i="84"/>
  <c r="S949" i="84" s="1"/>
  <c r="T944" i="84" s="1"/>
  <c r="T945" i="84" s="1"/>
  <c r="M331" i="79"/>
  <c r="E954" i="79"/>
  <c r="L613" i="73"/>
  <c r="H675" i="73"/>
  <c r="M764" i="73"/>
  <c r="I442" i="73"/>
  <c r="M464" i="73"/>
  <c r="N495" i="73" s="1"/>
  <c r="K696" i="84"/>
  <c r="M619" i="87"/>
  <c r="L730" i="87"/>
  <c r="L688" i="73"/>
  <c r="L697" i="73"/>
  <c r="N461" i="82"/>
  <c r="O492" i="82" s="1"/>
  <c r="L449" i="87"/>
  <c r="T961" i="73"/>
  <c r="T948" i="73"/>
  <c r="T935" i="73"/>
  <c r="T941" i="73"/>
  <c r="T947" i="73"/>
  <c r="U927" i="73"/>
  <c r="U962" i="73" s="1"/>
  <c r="T926" i="73"/>
  <c r="B358" i="79"/>
  <c r="B144" i="79"/>
  <c r="H936" i="73"/>
  <c r="I932" i="73" s="1"/>
  <c r="F939" i="73"/>
  <c r="F940" i="73"/>
  <c r="N458" i="81"/>
  <c r="O489" i="81" s="1"/>
  <c r="F439" i="84"/>
  <c r="M456" i="81"/>
  <c r="N487" i="81" s="1"/>
  <c r="N464" i="86"/>
  <c r="O495" i="86" s="1"/>
  <c r="L447" i="87"/>
  <c r="J952" i="82"/>
  <c r="V33" i="77"/>
  <c r="W18" i="77"/>
  <c r="V16" i="77"/>
  <c r="L730" i="81"/>
  <c r="M619" i="81"/>
  <c r="B145" i="81"/>
  <c r="B359" i="81"/>
  <c r="B392" i="81" s="1"/>
  <c r="B423" i="81" s="1"/>
  <c r="B454" i="81" s="1"/>
  <c r="H673" i="73"/>
  <c r="N459" i="82"/>
  <c r="M454" i="86"/>
  <c r="N464" i="84"/>
  <c r="O495" i="84" s="1"/>
  <c r="O619" i="84" s="1"/>
  <c r="V17" i="77"/>
  <c r="V107" i="80" s="1"/>
  <c r="U973" i="79"/>
  <c r="L467" i="73"/>
  <c r="M498" i="73" s="1"/>
  <c r="I440" i="73"/>
  <c r="K700" i="73"/>
  <c r="K682" i="85"/>
  <c r="M463" i="87"/>
  <c r="O447" i="86"/>
  <c r="P478" i="86" s="1"/>
  <c r="M444" i="86"/>
  <c r="N475" i="86" s="1"/>
  <c r="L458" i="73"/>
  <c r="M489" i="73" s="1"/>
  <c r="M726" i="73"/>
  <c r="N615" i="73"/>
  <c r="N460" i="73"/>
  <c r="O491" i="73" s="1"/>
  <c r="H954" i="84"/>
  <c r="S948" i="79"/>
  <c r="S961" i="79"/>
  <c r="G933" i="79"/>
  <c r="S946" i="83"/>
  <c r="S949" i="83" s="1"/>
  <c r="T944" i="83" s="1"/>
  <c r="S945" i="83"/>
  <c r="K940" i="82"/>
  <c r="K942" i="82" s="1"/>
  <c r="L938" i="82" s="1"/>
  <c r="K939" i="82"/>
  <c r="M940" i="86"/>
  <c r="M942" i="86" s="1"/>
  <c r="N938" i="86" s="1"/>
  <c r="M939" i="86"/>
  <c r="S946" i="87"/>
  <c r="S949" i="87" s="1"/>
  <c r="T944" i="87" s="1"/>
  <c r="S945" i="87"/>
  <c r="G939" i="83"/>
  <c r="G952" i="83" s="1"/>
  <c r="G940" i="83"/>
  <c r="G953" i="83" s="1"/>
  <c r="S946" i="85"/>
  <c r="S949" i="85" s="1"/>
  <c r="T944" i="85" s="1"/>
  <c r="S945" i="85"/>
  <c r="L689" i="82"/>
  <c r="M612" i="85"/>
  <c r="L723" i="85"/>
  <c r="G936" i="83"/>
  <c r="M691" i="81"/>
  <c r="L696" i="87"/>
  <c r="K442" i="83"/>
  <c r="K566" i="83" s="1"/>
  <c r="L679" i="84"/>
  <c r="E672" i="84"/>
  <c r="K686" i="84"/>
  <c r="L700" i="83"/>
  <c r="T961" i="87"/>
  <c r="T948" i="87"/>
  <c r="T941" i="87"/>
  <c r="T947" i="87"/>
  <c r="T935" i="87"/>
  <c r="U927" i="87"/>
  <c r="U962" i="87" s="1"/>
  <c r="T926" i="87"/>
  <c r="I936" i="87"/>
  <c r="J932" i="87" s="1"/>
  <c r="N458" i="82"/>
  <c r="O489" i="82" s="1"/>
  <c r="M600" i="84"/>
  <c r="L711" i="84"/>
  <c r="M456" i="82"/>
  <c r="N487" i="82" s="1"/>
  <c r="B146" i="84"/>
  <c r="B360" i="84"/>
  <c r="B393" i="84" s="1"/>
  <c r="B424" i="84" s="1"/>
  <c r="B455" i="84" s="1"/>
  <c r="O605" i="85"/>
  <c r="N716" i="85"/>
  <c r="L689" i="81"/>
  <c r="M617" i="82"/>
  <c r="L728" i="82"/>
  <c r="L687" i="86"/>
  <c r="M603" i="84"/>
  <c r="L714" i="84"/>
  <c r="N620" i="82"/>
  <c r="M731" i="82"/>
  <c r="U961" i="82"/>
  <c r="U948" i="82"/>
  <c r="U947" i="82"/>
  <c r="U941" i="82"/>
  <c r="V927" i="82"/>
  <c r="V962" i="82" s="1"/>
  <c r="U926" i="82"/>
  <c r="U935" i="82"/>
  <c r="E674" i="84"/>
  <c r="M467" i="87"/>
  <c r="N498" i="87" s="1"/>
  <c r="M449" i="81"/>
  <c r="N480" i="81" s="1"/>
  <c r="E708" i="87"/>
  <c r="F440" i="84"/>
  <c r="I934" i="81"/>
  <c r="I936" i="81" s="1"/>
  <c r="I933" i="81"/>
  <c r="T941" i="85"/>
  <c r="U927" i="85"/>
  <c r="U962" i="85" s="1"/>
  <c r="T926" i="85"/>
  <c r="T935" i="85"/>
  <c r="T961" i="85"/>
  <c r="T947" i="85"/>
  <c r="T948" i="85"/>
  <c r="M464" i="82"/>
  <c r="N495" i="82" s="1"/>
  <c r="M611" i="86"/>
  <c r="M456" i="86"/>
  <c r="N487" i="86" s="1"/>
  <c r="L722" i="86"/>
  <c r="M608" i="86"/>
  <c r="L719" i="86"/>
  <c r="E706" i="87"/>
  <c r="O603" i="81"/>
  <c r="T941" i="84"/>
  <c r="T961" i="84"/>
  <c r="T948" i="84"/>
  <c r="U927" i="84"/>
  <c r="U962" i="84" s="1"/>
  <c r="T926" i="84"/>
  <c r="T947" i="84"/>
  <c r="T935" i="84"/>
  <c r="J953" i="82"/>
  <c r="T961" i="83"/>
  <c r="T941" i="83"/>
  <c r="U927" i="83"/>
  <c r="U962" i="83" s="1"/>
  <c r="T926" i="83"/>
  <c r="T948" i="83"/>
  <c r="T935" i="83"/>
  <c r="T947" i="83"/>
  <c r="N613" i="84"/>
  <c r="B145" i="83"/>
  <c r="B359" i="83"/>
  <c r="B392" i="83" s="1"/>
  <c r="B423" i="83" s="1"/>
  <c r="B454" i="83" s="1"/>
  <c r="L603" i="85"/>
  <c r="K714" i="85"/>
  <c r="O614" i="85"/>
  <c r="N725" i="85"/>
  <c r="K682" i="87"/>
  <c r="M696" i="81"/>
  <c r="S946" i="86"/>
  <c r="S949" i="86" s="1"/>
  <c r="T944" i="86" s="1"/>
  <c r="S945" i="86"/>
  <c r="S946" i="81"/>
  <c r="S949" i="81" s="1"/>
  <c r="T944" i="81" s="1"/>
  <c r="S945" i="81"/>
  <c r="S946" i="82"/>
  <c r="S949" i="82" s="1"/>
  <c r="T944" i="82" s="1"/>
  <c r="S945" i="82"/>
  <c r="L939" i="84"/>
  <c r="L940" i="84"/>
  <c r="L942" i="84" s="1"/>
  <c r="M938" i="84" s="1"/>
  <c r="E706" i="82"/>
  <c r="L695" i="81"/>
  <c r="H940" i="81"/>
  <c r="H942" i="81" s="1"/>
  <c r="H939" i="81"/>
  <c r="B360" i="86"/>
  <c r="B393" i="86" s="1"/>
  <c r="B424" i="86" s="1"/>
  <c r="B455" i="86" s="1"/>
  <c r="B146" i="86"/>
  <c r="E707" i="87"/>
  <c r="L679" i="86"/>
  <c r="M618" i="82"/>
  <c r="L729" i="82"/>
  <c r="N611" i="84"/>
  <c r="M722" i="84"/>
  <c r="B360" i="85"/>
  <c r="B393" i="85" s="1"/>
  <c r="B424" i="85" s="1"/>
  <c r="B455" i="85" s="1"/>
  <c r="B146" i="85"/>
  <c r="N457" i="86"/>
  <c r="O488" i="86" s="1"/>
  <c r="L453" i="84"/>
  <c r="M484" i="84" s="1"/>
  <c r="M462" i="81"/>
  <c r="N493" i="81" s="1"/>
  <c r="K441" i="81"/>
  <c r="E705" i="82"/>
  <c r="M446" i="86"/>
  <c r="N477" i="86" s="1"/>
  <c r="N619" i="85"/>
  <c r="M730" i="85"/>
  <c r="I954" i="82"/>
  <c r="M461" i="87"/>
  <c r="N492" i="87" s="1"/>
  <c r="O443" i="82"/>
  <c r="P474" i="82" s="1"/>
  <c r="N461" i="86"/>
  <c r="O492" i="86" s="1"/>
  <c r="F441" i="84"/>
  <c r="G472" i="84" s="1"/>
  <c r="L682" i="81"/>
  <c r="E673" i="84"/>
  <c r="K680" i="87"/>
  <c r="G954" i="81"/>
  <c r="M604" i="82"/>
  <c r="L715" i="82"/>
  <c r="G739" i="84"/>
  <c r="M609" i="81"/>
  <c r="L720" i="81"/>
  <c r="T961" i="86"/>
  <c r="T948" i="86"/>
  <c r="T947" i="86"/>
  <c r="T941" i="86"/>
  <c r="U927" i="86"/>
  <c r="U962" i="86" s="1"/>
  <c r="T926" i="86"/>
  <c r="T935" i="86"/>
  <c r="N463" i="81"/>
  <c r="O494" i="81" s="1"/>
  <c r="K934" i="82"/>
  <c r="K933" i="82"/>
  <c r="L695" i="85"/>
  <c r="E705" i="87"/>
  <c r="K934" i="86"/>
  <c r="K953" i="86" s="1"/>
  <c r="K933" i="86"/>
  <c r="K952" i="86" s="1"/>
  <c r="L700" i="87"/>
  <c r="K694" i="83"/>
  <c r="E707" i="85"/>
  <c r="L697" i="82"/>
  <c r="M613" i="87"/>
  <c r="L724" i="87"/>
  <c r="T935" i="81"/>
  <c r="T961" i="81"/>
  <c r="T948" i="81"/>
  <c r="T947" i="81"/>
  <c r="T941" i="81"/>
  <c r="U927" i="81"/>
  <c r="U962" i="81" s="1"/>
  <c r="T926" i="81"/>
  <c r="M611" i="83"/>
  <c r="L722" i="83"/>
  <c r="B146" i="87"/>
  <c r="B360" i="87"/>
  <c r="B393" i="87" s="1"/>
  <c r="B424" i="87" s="1"/>
  <c r="B455" i="87" s="1"/>
  <c r="L940" i="87"/>
  <c r="L942" i="87" s="1"/>
  <c r="M938" i="87" s="1"/>
  <c r="L939" i="87"/>
  <c r="L939" i="85"/>
  <c r="L940" i="85"/>
  <c r="L942" i="85" s="1"/>
  <c r="M938" i="85" s="1"/>
  <c r="J945" i="79"/>
  <c r="F940" i="79" a="1"/>
  <c r="G833" i="79" a="1"/>
  <c r="K944" i="79" a="1"/>
  <c r="G853" i="79" a="1"/>
  <c r="U962" i="79" a="1"/>
  <c r="J949" i="79" a="1"/>
  <c r="H832" i="79" a="1"/>
  <c r="T961" i="79" a="1"/>
  <c r="G854" i="79" a="1"/>
  <c r="T948" i="79" a="1"/>
  <c r="F855" i="79" a="1"/>
  <c r="J813" i="83" l="1"/>
  <c r="K813" i="83" a="1"/>
  <c r="J813" i="83" a="1"/>
  <c r="G742" i="89"/>
  <c r="G769" i="89" s="1"/>
  <c r="G633" i="89"/>
  <c r="V629" i="83"/>
  <c r="U814" i="83"/>
  <c r="F813" i="84" a="1"/>
  <c r="I535" i="89"/>
  <c r="K597" i="89"/>
  <c r="H597" i="89"/>
  <c r="J535" i="89"/>
  <c r="K535" i="89" s="1"/>
  <c r="W375" i="83"/>
  <c r="V592" i="83"/>
  <c r="V591" i="83"/>
  <c r="V590" i="83"/>
  <c r="V589" i="83"/>
  <c r="V588" i="83"/>
  <c r="V587" i="83"/>
  <c r="V586" i="83"/>
  <c r="V585" i="83"/>
  <c r="V584" i="83"/>
  <c r="V583" i="83"/>
  <c r="V582" i="83"/>
  <c r="V581" i="83"/>
  <c r="V580" i="83"/>
  <c r="V579" i="83"/>
  <c r="V578" i="83"/>
  <c r="V577" i="83"/>
  <c r="V576" i="83"/>
  <c r="V575" i="83"/>
  <c r="V569" i="83"/>
  <c r="V574" i="83"/>
  <c r="V573" i="83"/>
  <c r="V568" i="83"/>
  <c r="V564" i="83"/>
  <c r="V563" i="83"/>
  <c r="V572" i="83"/>
  <c r="V567" i="83"/>
  <c r="V571" i="83"/>
  <c r="V565" i="83"/>
  <c r="V570" i="83"/>
  <c r="L535" i="89"/>
  <c r="M535" i="89" s="1"/>
  <c r="N535" i="89" s="1"/>
  <c r="O535" i="89" s="1"/>
  <c r="P535" i="89" s="1"/>
  <c r="Q535" i="89" s="1"/>
  <c r="R535" i="89" s="1"/>
  <c r="S535" i="89" s="1"/>
  <c r="T535" i="89" s="1"/>
  <c r="U535" i="89" s="1"/>
  <c r="V535" i="89" s="1"/>
  <c r="W535" i="89" s="1"/>
  <c r="X535" i="89" s="1"/>
  <c r="Y535" i="89" s="1"/>
  <c r="Z535" i="89" s="1"/>
  <c r="AA535" i="89" s="1"/>
  <c r="AB535" i="89" s="1"/>
  <c r="V629" i="82"/>
  <c r="U814" i="82"/>
  <c r="V375" i="82"/>
  <c r="U590" i="82"/>
  <c r="U591" i="82"/>
  <c r="U592" i="82"/>
  <c r="U589" i="82"/>
  <c r="U588" i="82"/>
  <c r="U587" i="82"/>
  <c r="U586" i="82"/>
  <c r="U585" i="82"/>
  <c r="U584" i="82"/>
  <c r="U583" i="82"/>
  <c r="U582" i="82"/>
  <c r="U581" i="82"/>
  <c r="U580" i="82"/>
  <c r="U579" i="82"/>
  <c r="U578" i="82"/>
  <c r="U577" i="82"/>
  <c r="U576" i="82"/>
  <c r="U575" i="82"/>
  <c r="U574" i="82"/>
  <c r="U573" i="82"/>
  <c r="U572" i="82"/>
  <c r="U571" i="82"/>
  <c r="U569" i="82"/>
  <c r="U567" i="82"/>
  <c r="U568" i="82"/>
  <c r="U563" i="82"/>
  <c r="U564" i="82"/>
  <c r="U565" i="82"/>
  <c r="U570" i="82"/>
  <c r="J597" i="89"/>
  <c r="E708" i="82"/>
  <c r="E813" i="82" a="1"/>
  <c r="E813" i="82" s="1"/>
  <c r="V629" i="87"/>
  <c r="U814" i="87"/>
  <c r="V375" i="87"/>
  <c r="U592" i="87"/>
  <c r="U591" i="87"/>
  <c r="U590" i="87"/>
  <c r="U589" i="87"/>
  <c r="U588" i="87"/>
  <c r="U587" i="87"/>
  <c r="U586" i="87"/>
  <c r="U585" i="87"/>
  <c r="U584" i="87"/>
  <c r="U583" i="87"/>
  <c r="U582" i="87"/>
  <c r="U581" i="87"/>
  <c r="U580" i="87"/>
  <c r="U579" i="87"/>
  <c r="U578" i="87"/>
  <c r="U577" i="87"/>
  <c r="U576" i="87"/>
  <c r="U575" i="87"/>
  <c r="U574" i="87"/>
  <c r="U573" i="87"/>
  <c r="U572" i="87"/>
  <c r="U571" i="87"/>
  <c r="U569" i="87"/>
  <c r="U568" i="87"/>
  <c r="U567" i="87"/>
  <c r="U565" i="87"/>
  <c r="U564" i="87"/>
  <c r="U563" i="87"/>
  <c r="U570" i="87"/>
  <c r="E566" i="89"/>
  <c r="F473" i="89"/>
  <c r="F812" i="89" s="1"/>
  <c r="F813" i="84"/>
  <c r="U454" i="89"/>
  <c r="V485" i="89" s="1"/>
  <c r="V609" i="89" s="1"/>
  <c r="V754" i="89" s="1"/>
  <c r="J708" i="83"/>
  <c r="T592" i="73"/>
  <c r="T591" i="73"/>
  <c r="T590" i="73"/>
  <c r="T589" i="73"/>
  <c r="T588" i="73"/>
  <c r="T587" i="73"/>
  <c r="T586" i="73"/>
  <c r="T585" i="73"/>
  <c r="T584" i="73"/>
  <c r="T583" i="73"/>
  <c r="T582" i="73"/>
  <c r="T581" i="73"/>
  <c r="T580" i="73"/>
  <c r="T579" i="73"/>
  <c r="T578" i="73"/>
  <c r="T577" i="73"/>
  <c r="T576" i="73"/>
  <c r="T575" i="73"/>
  <c r="T574" i="73"/>
  <c r="T573" i="73"/>
  <c r="T572" i="73"/>
  <c r="T571" i="73"/>
  <c r="T569" i="73"/>
  <c r="T568" i="73"/>
  <c r="T567" i="73"/>
  <c r="T565" i="73"/>
  <c r="T564" i="73"/>
  <c r="T563" i="73"/>
  <c r="T570" i="73"/>
  <c r="V375" i="86"/>
  <c r="U592" i="86"/>
  <c r="U591" i="86"/>
  <c r="U590" i="86"/>
  <c r="U589" i="86"/>
  <c r="U588" i="86"/>
  <c r="U587" i="86"/>
  <c r="U586" i="86"/>
  <c r="U585" i="86"/>
  <c r="U584" i="86"/>
  <c r="U583" i="86"/>
  <c r="U582" i="86"/>
  <c r="U581" i="86"/>
  <c r="U580" i="86"/>
  <c r="U579" i="86"/>
  <c r="U578" i="86"/>
  <c r="U577" i="86"/>
  <c r="U576" i="86"/>
  <c r="U575" i="86"/>
  <c r="U574" i="86"/>
  <c r="U573" i="86"/>
  <c r="U572" i="86"/>
  <c r="U571" i="86"/>
  <c r="U570" i="86"/>
  <c r="U569" i="86"/>
  <c r="U568" i="86"/>
  <c r="U567" i="86"/>
  <c r="U564" i="86"/>
  <c r="U565" i="86"/>
  <c r="U563" i="86"/>
  <c r="V629" i="85"/>
  <c r="U814" i="85"/>
  <c r="V375" i="85"/>
  <c r="U589" i="85"/>
  <c r="U585" i="85"/>
  <c r="U581" i="85"/>
  <c r="U577" i="85"/>
  <c r="U573" i="85"/>
  <c r="U568" i="85"/>
  <c r="U563" i="85"/>
  <c r="U590" i="85"/>
  <c r="U586" i="85"/>
  <c r="U582" i="85"/>
  <c r="U578" i="85"/>
  <c r="U574" i="85"/>
  <c r="U569" i="85"/>
  <c r="U591" i="85"/>
  <c r="U587" i="85"/>
  <c r="U583" i="85"/>
  <c r="U579" i="85"/>
  <c r="U575" i="85"/>
  <c r="U571" i="85"/>
  <c r="U565" i="85"/>
  <c r="U592" i="85"/>
  <c r="U588" i="85"/>
  <c r="U584" i="85"/>
  <c r="U580" i="85"/>
  <c r="U576" i="85"/>
  <c r="U572" i="85"/>
  <c r="U567" i="85"/>
  <c r="U564" i="85"/>
  <c r="U570" i="85"/>
  <c r="V629" i="84"/>
  <c r="U814" i="84"/>
  <c r="V375" i="84"/>
  <c r="U592" i="84"/>
  <c r="U591" i="84"/>
  <c r="U590" i="84"/>
  <c r="U589" i="84"/>
  <c r="U588" i="84"/>
  <c r="U587" i="84"/>
  <c r="U586" i="84"/>
  <c r="U585" i="84"/>
  <c r="U584" i="84"/>
  <c r="U583" i="84"/>
  <c r="U582" i="84"/>
  <c r="U581" i="84"/>
  <c r="U580" i="84"/>
  <c r="U579" i="84"/>
  <c r="U578" i="84"/>
  <c r="U577" i="84"/>
  <c r="U576" i="84"/>
  <c r="U575" i="84"/>
  <c r="U574" i="84"/>
  <c r="U573" i="84"/>
  <c r="U572" i="84"/>
  <c r="U571" i="84"/>
  <c r="U569" i="84"/>
  <c r="U568" i="84"/>
  <c r="U567" i="84"/>
  <c r="U565" i="84"/>
  <c r="U564" i="84"/>
  <c r="U563" i="84"/>
  <c r="U570" i="84"/>
  <c r="V629" i="81"/>
  <c r="U814" i="81"/>
  <c r="V375" i="81"/>
  <c r="U592" i="81"/>
  <c r="U591" i="81"/>
  <c r="U590" i="81"/>
  <c r="U589" i="81"/>
  <c r="U588" i="81"/>
  <c r="U587" i="81"/>
  <c r="U586" i="81"/>
  <c r="U585" i="81"/>
  <c r="U584" i="81"/>
  <c r="U583" i="81"/>
  <c r="U582" i="81"/>
  <c r="U581" i="81"/>
  <c r="U580" i="81"/>
  <c r="U579" i="81"/>
  <c r="U578" i="81"/>
  <c r="U577" i="81"/>
  <c r="U576" i="81"/>
  <c r="U575" i="81"/>
  <c r="U574" i="81"/>
  <c r="U573" i="81"/>
  <c r="U572" i="81"/>
  <c r="U571" i="81"/>
  <c r="U569" i="81"/>
  <c r="U568" i="81"/>
  <c r="U567" i="81"/>
  <c r="U565" i="81"/>
  <c r="U564" i="81"/>
  <c r="U563" i="81"/>
  <c r="U570" i="81"/>
  <c r="L446" i="85"/>
  <c r="M477" i="85" s="1"/>
  <c r="H473" i="84"/>
  <c r="G566" i="84"/>
  <c r="J473" i="73"/>
  <c r="I566" i="73"/>
  <c r="L477" i="82"/>
  <c r="L446" i="82" s="1"/>
  <c r="K712" i="82"/>
  <c r="N446" i="83"/>
  <c r="J477" i="73"/>
  <c r="M470" i="81"/>
  <c r="B145" i="73"/>
  <c r="B359" i="73"/>
  <c r="B392" i="73" s="1"/>
  <c r="B423" i="73" s="1"/>
  <c r="B454" i="73" s="1"/>
  <c r="L684" i="87"/>
  <c r="T688" i="89"/>
  <c r="U375" i="73"/>
  <c r="L691" i="84"/>
  <c r="L694" i="87"/>
  <c r="M724" i="84"/>
  <c r="M713" i="83"/>
  <c r="M676" i="83"/>
  <c r="L677" i="86"/>
  <c r="U498" i="89"/>
  <c r="U622" i="89" s="1"/>
  <c r="U767" i="89" s="1"/>
  <c r="T720" i="89"/>
  <c r="V486" i="89"/>
  <c r="V610" i="89" s="1"/>
  <c r="V755" i="89" s="1"/>
  <c r="M694" i="82"/>
  <c r="J674" i="81"/>
  <c r="T446" i="89"/>
  <c r="R717" i="89"/>
  <c r="T489" i="89"/>
  <c r="T613" i="89" s="1"/>
  <c r="T758" i="89" s="1"/>
  <c r="T495" i="89"/>
  <c r="T619" i="89" s="1"/>
  <c r="T764" i="89" s="1"/>
  <c r="M691" i="82"/>
  <c r="S465" i="89"/>
  <c r="T496" i="89" s="1"/>
  <c r="T620" i="89" s="1"/>
  <c r="T765" i="89" s="1"/>
  <c r="S692" i="89"/>
  <c r="V449" i="89"/>
  <c r="T479" i="89"/>
  <c r="T603" i="89" s="1"/>
  <c r="T748" i="89" s="1"/>
  <c r="R698" i="89"/>
  <c r="R731" i="89"/>
  <c r="U682" i="89"/>
  <c r="U715" i="89"/>
  <c r="T700" i="89"/>
  <c r="T733" i="89"/>
  <c r="L692" i="87"/>
  <c r="M732" i="82"/>
  <c r="S718" i="89"/>
  <c r="T443" i="89"/>
  <c r="AH927" i="89"/>
  <c r="AG926" i="89"/>
  <c r="AG935" i="89"/>
  <c r="AG962" i="89"/>
  <c r="AG961" i="89"/>
  <c r="AG948" i="89"/>
  <c r="AG947" i="89"/>
  <c r="AG941" i="89"/>
  <c r="S676" i="89"/>
  <c r="S709" i="89"/>
  <c r="T497" i="89"/>
  <c r="AF963" i="89"/>
  <c r="U617" i="89"/>
  <c r="U762" i="89" s="1"/>
  <c r="U462" i="89"/>
  <c r="T695" i="89"/>
  <c r="T728" i="89"/>
  <c r="S681" i="89"/>
  <c r="S714" i="89"/>
  <c r="U483" i="89"/>
  <c r="U607" i="89" s="1"/>
  <c r="U752" i="89" s="1"/>
  <c r="T445" i="89"/>
  <c r="V441" i="89"/>
  <c r="W472" i="89" s="1"/>
  <c r="W596" i="89" s="1"/>
  <c r="W741" i="89" s="1"/>
  <c r="T468" i="89"/>
  <c r="U499" i="89" s="1"/>
  <c r="R457" i="89"/>
  <c r="S488" i="89" s="1"/>
  <c r="S612" i="89" s="1"/>
  <c r="S757" i="89" s="1"/>
  <c r="O942" i="89"/>
  <c r="P938" i="89" s="1"/>
  <c r="O953" i="89"/>
  <c r="O954" i="89" s="1"/>
  <c r="W494" i="89"/>
  <c r="W618" i="89" s="1"/>
  <c r="W763" i="89" s="1"/>
  <c r="S701" i="89"/>
  <c r="S734" i="89"/>
  <c r="V602" i="89"/>
  <c r="V747" i="89" s="1"/>
  <c r="V447" i="89"/>
  <c r="T492" i="89"/>
  <c r="T616" i="89" s="1"/>
  <c r="T761" i="89" s="1"/>
  <c r="T456" i="89"/>
  <c r="U487" i="89" s="1"/>
  <c r="U611" i="89" s="1"/>
  <c r="U756" i="89" s="1"/>
  <c r="T453" i="89"/>
  <c r="K723" i="87"/>
  <c r="S686" i="89"/>
  <c r="S719" i="89"/>
  <c r="S678" i="89"/>
  <c r="S711" i="89"/>
  <c r="T491" i="89"/>
  <c r="T615" i="89" s="1"/>
  <c r="T760" i="89" s="1"/>
  <c r="AB594" i="89"/>
  <c r="Q936" i="89"/>
  <c r="R932" i="89" s="1"/>
  <c r="U450" i="89"/>
  <c r="AA739" i="89"/>
  <c r="AA705" i="89"/>
  <c r="Q690" i="89"/>
  <c r="Q723" i="89"/>
  <c r="S677" i="89"/>
  <c r="S710" i="89"/>
  <c r="S597" i="89"/>
  <c r="T740" i="89"/>
  <c r="U490" i="89"/>
  <c r="U614" i="89" s="1"/>
  <c r="U759" i="89" s="1"/>
  <c r="T444" i="89"/>
  <c r="T482" i="89"/>
  <c r="T606" i="89" s="1"/>
  <c r="T751" i="89" s="1"/>
  <c r="T706" i="89"/>
  <c r="V440" i="89"/>
  <c r="U595" i="89"/>
  <c r="U706" i="89" s="1"/>
  <c r="S689" i="89"/>
  <c r="S722" i="89"/>
  <c r="T673" i="89"/>
  <c r="T683" i="89"/>
  <c r="T716" i="89"/>
  <c r="L730" i="85"/>
  <c r="L697" i="85"/>
  <c r="M463" i="86"/>
  <c r="M729" i="86" s="1"/>
  <c r="L484" i="82"/>
  <c r="L453" i="82" s="1"/>
  <c r="K686" i="82"/>
  <c r="L732" i="83"/>
  <c r="L728" i="83"/>
  <c r="M714" i="86"/>
  <c r="M443" i="87"/>
  <c r="N474" i="87" s="1"/>
  <c r="N598" i="87" s="1"/>
  <c r="M692" i="82"/>
  <c r="L713" i="83"/>
  <c r="L451" i="81"/>
  <c r="M482" i="81" s="1"/>
  <c r="M606" i="81" s="1"/>
  <c r="M751" i="81" s="1"/>
  <c r="N492" i="81"/>
  <c r="N616" i="81" s="1"/>
  <c r="N761" i="81" s="1"/>
  <c r="K719" i="81"/>
  <c r="M463" i="83"/>
  <c r="N494" i="83" s="1"/>
  <c r="N680" i="86"/>
  <c r="K733" i="82"/>
  <c r="L693" i="84"/>
  <c r="L726" i="84"/>
  <c r="M460" i="84"/>
  <c r="I954" i="87"/>
  <c r="L457" i="82"/>
  <c r="K723" i="82"/>
  <c r="K690" i="82"/>
  <c r="K734" i="82"/>
  <c r="M485" i="82"/>
  <c r="M609" i="82" s="1"/>
  <c r="M754" i="82" s="1"/>
  <c r="N621" i="83"/>
  <c r="N766" i="83" s="1"/>
  <c r="L679" i="87"/>
  <c r="M724" i="83"/>
  <c r="M462" i="86"/>
  <c r="N493" i="86" s="1"/>
  <c r="N617" i="86" s="1"/>
  <c r="M732" i="83"/>
  <c r="K691" i="73"/>
  <c r="I707" i="83"/>
  <c r="I674" i="83"/>
  <c r="J441" i="83"/>
  <c r="J596" i="83"/>
  <c r="J741" i="83" s="1"/>
  <c r="M733" i="85"/>
  <c r="M700" i="85"/>
  <c r="N450" i="86"/>
  <c r="O481" i="86" s="1"/>
  <c r="O605" i="86" s="1"/>
  <c r="N622" i="85"/>
  <c r="N767" i="85" s="1"/>
  <c r="N467" i="85"/>
  <c r="K717" i="86"/>
  <c r="L449" i="86"/>
  <c r="M491" i="82"/>
  <c r="M615" i="82" s="1"/>
  <c r="M760" i="82" s="1"/>
  <c r="L715" i="84"/>
  <c r="L682" i="84"/>
  <c r="M604" i="84"/>
  <c r="M749" i="84" s="1"/>
  <c r="M449" i="84"/>
  <c r="M694" i="86"/>
  <c r="L729" i="86"/>
  <c r="N728" i="84"/>
  <c r="L468" i="81"/>
  <c r="M697" i="84"/>
  <c r="K713" i="82"/>
  <c r="K734" i="81"/>
  <c r="K701" i="81"/>
  <c r="M447" i="81"/>
  <c r="N478" i="81" s="1"/>
  <c r="P493" i="84"/>
  <c r="P617" i="84" s="1"/>
  <c r="P762" i="84" s="1"/>
  <c r="L709" i="86"/>
  <c r="M445" i="87"/>
  <c r="N476" i="87" s="1"/>
  <c r="M496" i="84"/>
  <c r="M620" i="84" s="1"/>
  <c r="M765" i="84" s="1"/>
  <c r="F594" i="82"/>
  <c r="L687" i="82"/>
  <c r="L720" i="82"/>
  <c r="M484" i="85"/>
  <c r="K594" i="83"/>
  <c r="K739" i="83" s="1"/>
  <c r="L452" i="84"/>
  <c r="M483" i="84" s="1"/>
  <c r="M607" i="84" s="1"/>
  <c r="M752" i="84" s="1"/>
  <c r="L467" i="82"/>
  <c r="M498" i="82" s="1"/>
  <c r="M622" i="82" s="1"/>
  <c r="M767" i="82" s="1"/>
  <c r="M499" i="82"/>
  <c r="M623" i="82" s="1"/>
  <c r="M768" i="82" s="1"/>
  <c r="M486" i="85"/>
  <c r="K595" i="81"/>
  <c r="K740" i="81" s="1"/>
  <c r="M698" i="85"/>
  <c r="M731" i="85"/>
  <c r="N620" i="85"/>
  <c r="N765" i="85" s="1"/>
  <c r="N465" i="85"/>
  <c r="F594" i="87"/>
  <c r="F594" i="85"/>
  <c r="K705" i="81"/>
  <c r="L594" i="81"/>
  <c r="L739" i="81" s="1"/>
  <c r="L475" i="82"/>
  <c r="L686" i="87"/>
  <c r="L451" i="82"/>
  <c r="K684" i="82"/>
  <c r="K717" i="82"/>
  <c r="L451" i="86"/>
  <c r="M482" i="86" s="1"/>
  <c r="J949" i="79"/>
  <c r="L734" i="84"/>
  <c r="L445" i="82"/>
  <c r="M476" i="82" s="1"/>
  <c r="M600" i="82" s="1"/>
  <c r="M745" i="82" s="1"/>
  <c r="M474" i="84"/>
  <c r="M598" i="84" s="1"/>
  <c r="M743" i="84" s="1"/>
  <c r="L444" i="87"/>
  <c r="M712" i="83"/>
  <c r="M679" i="83"/>
  <c r="H832" i="79"/>
  <c r="J78" i="88" s="1"/>
  <c r="G854" i="79"/>
  <c r="I100" i="88" s="1"/>
  <c r="L448" i="87"/>
  <c r="L714" i="87" s="1"/>
  <c r="L460" i="81"/>
  <c r="L447" i="82"/>
  <c r="K693" i="81"/>
  <c r="K726" i="81"/>
  <c r="L601" i="82"/>
  <c r="L746" i="82" s="1"/>
  <c r="M690" i="81"/>
  <c r="L499" i="85"/>
  <c r="L623" i="85" s="1"/>
  <c r="L768" i="85" s="1"/>
  <c r="F942" i="73"/>
  <c r="G938" i="73" s="1"/>
  <c r="N452" i="81"/>
  <c r="N711" i="81"/>
  <c r="K623" i="85"/>
  <c r="K768" i="85" s="1"/>
  <c r="L453" i="81"/>
  <c r="K711" i="82"/>
  <c r="K678" i="82"/>
  <c r="N466" i="83"/>
  <c r="O497" i="83" s="1"/>
  <c r="O621" i="83" s="1"/>
  <c r="M683" i="86"/>
  <c r="N732" i="84"/>
  <c r="M455" i="87"/>
  <c r="N486" i="87" s="1"/>
  <c r="N610" i="87" s="1"/>
  <c r="N454" i="73"/>
  <c r="O485" i="73" s="1"/>
  <c r="O609" i="73" s="1"/>
  <c r="M456" i="73"/>
  <c r="N487" i="73" s="1"/>
  <c r="N611" i="73" s="1"/>
  <c r="M455" i="82"/>
  <c r="N486" i="82" s="1"/>
  <c r="N610" i="82" s="1"/>
  <c r="N459" i="73"/>
  <c r="O490" i="73" s="1"/>
  <c r="O614" i="73" s="1"/>
  <c r="I934" i="84"/>
  <c r="I953" i="84" s="1"/>
  <c r="I954" i="84" s="1"/>
  <c r="L731" i="84"/>
  <c r="L698" i="84"/>
  <c r="N459" i="86"/>
  <c r="O490" i="86" s="1"/>
  <c r="O614" i="86" s="1"/>
  <c r="L680" i="73"/>
  <c r="F708" i="84"/>
  <c r="O497" i="84"/>
  <c r="O621" i="84" s="1"/>
  <c r="O766" i="84" s="1"/>
  <c r="L726" i="83"/>
  <c r="K731" i="86"/>
  <c r="K698" i="86"/>
  <c r="M490" i="81"/>
  <c r="M614" i="81" s="1"/>
  <c r="M759" i="81" s="1"/>
  <c r="L721" i="82"/>
  <c r="L688" i="82"/>
  <c r="L465" i="86"/>
  <c r="M732" i="84"/>
  <c r="M699" i="84"/>
  <c r="M694" i="84"/>
  <c r="L688" i="86"/>
  <c r="K698" i="73"/>
  <c r="M450" i="81"/>
  <c r="N481" i="81" s="1"/>
  <c r="N605" i="81" s="1"/>
  <c r="O695" i="84"/>
  <c r="O488" i="81"/>
  <c r="M499" i="83"/>
  <c r="E705" i="85"/>
  <c r="L734" i="86"/>
  <c r="K679" i="85"/>
  <c r="M725" i="86"/>
  <c r="L732" i="81"/>
  <c r="L699" i="81"/>
  <c r="M621" i="81"/>
  <c r="M766" i="81" s="1"/>
  <c r="M466" i="81"/>
  <c r="M687" i="73"/>
  <c r="M690" i="86"/>
  <c r="M723" i="86"/>
  <c r="M678" i="85"/>
  <c r="M711" i="85"/>
  <c r="L676" i="87"/>
  <c r="L709" i="87"/>
  <c r="M623" i="86"/>
  <c r="M468" i="86"/>
  <c r="J706" i="81"/>
  <c r="N699" i="84"/>
  <c r="L731" i="87"/>
  <c r="N730" i="84"/>
  <c r="M447" i="73"/>
  <c r="N478" i="73" s="1"/>
  <c r="N602" i="73" s="1"/>
  <c r="N676" i="82"/>
  <c r="N709" i="82"/>
  <c r="M727" i="86"/>
  <c r="L721" i="84"/>
  <c r="M460" i="83"/>
  <c r="L678" i="83"/>
  <c r="L711" i="83"/>
  <c r="L701" i="73"/>
  <c r="L734" i="73"/>
  <c r="L688" i="87"/>
  <c r="L721" i="87"/>
  <c r="M685" i="81"/>
  <c r="M718" i="81"/>
  <c r="M760" i="83"/>
  <c r="L695" i="86"/>
  <c r="L728" i="86"/>
  <c r="E708" i="85"/>
  <c r="M687" i="84"/>
  <c r="M720" i="84"/>
  <c r="N714" i="81"/>
  <c r="L718" i="86"/>
  <c r="L685" i="86"/>
  <c r="M727" i="81"/>
  <c r="L683" i="82"/>
  <c r="L716" i="82"/>
  <c r="L683" i="81"/>
  <c r="L716" i="81"/>
  <c r="M607" i="86"/>
  <c r="M452" i="86"/>
  <c r="M697" i="86"/>
  <c r="M730" i="86"/>
  <c r="M743" i="86"/>
  <c r="L748" i="85"/>
  <c r="M750" i="83"/>
  <c r="M753" i="86"/>
  <c r="O750" i="85"/>
  <c r="O759" i="85"/>
  <c r="M764" i="83"/>
  <c r="G742" i="84"/>
  <c r="M752" i="73"/>
  <c r="O743" i="82"/>
  <c r="L762" i="87"/>
  <c r="M745" i="87"/>
  <c r="N750" i="86"/>
  <c r="L748" i="87"/>
  <c r="L760" i="86"/>
  <c r="M748" i="84"/>
  <c r="N757" i="86"/>
  <c r="O764" i="84"/>
  <c r="L758" i="73"/>
  <c r="M754" i="81"/>
  <c r="M749" i="82"/>
  <c r="M758" i="85"/>
  <c r="M759" i="84"/>
  <c r="M745" i="83"/>
  <c r="M755" i="73"/>
  <c r="L753" i="73"/>
  <c r="L767" i="86"/>
  <c r="M747" i="73"/>
  <c r="M750" i="81"/>
  <c r="M755" i="87"/>
  <c r="N759" i="73"/>
  <c r="F741" i="85"/>
  <c r="N747" i="83"/>
  <c r="M756" i="83"/>
  <c r="M763" i="82"/>
  <c r="N766" i="82"/>
  <c r="M753" i="87"/>
  <c r="M746" i="87"/>
  <c r="M768" i="73"/>
  <c r="F742" i="82"/>
  <c r="M743" i="87"/>
  <c r="N754" i="84"/>
  <c r="F742" i="85"/>
  <c r="M761" i="86"/>
  <c r="M762" i="86"/>
  <c r="M754" i="87"/>
  <c r="N748" i="86"/>
  <c r="M765" i="87"/>
  <c r="M756" i="86"/>
  <c r="M745" i="84"/>
  <c r="M758" i="87"/>
  <c r="N764" i="85"/>
  <c r="O748" i="81"/>
  <c r="N760" i="73"/>
  <c r="M761" i="83"/>
  <c r="N761" i="84"/>
  <c r="M755" i="84"/>
  <c r="M750" i="82"/>
  <c r="M751" i="87"/>
  <c r="E739" i="85"/>
  <c r="L765" i="73"/>
  <c r="F741" i="87"/>
  <c r="M762" i="82"/>
  <c r="M764" i="87"/>
  <c r="M752" i="85"/>
  <c r="N752" i="81"/>
  <c r="M756" i="73"/>
  <c r="F742" i="87"/>
  <c r="N758" i="84"/>
  <c r="M757" i="85"/>
  <c r="M764" i="81"/>
  <c r="M754" i="85"/>
  <c r="M748" i="83"/>
  <c r="L766" i="73"/>
  <c r="L760" i="87"/>
  <c r="M762" i="83"/>
  <c r="N765" i="82"/>
  <c r="N745" i="85"/>
  <c r="N748" i="81"/>
  <c r="N755" i="81"/>
  <c r="E742" i="85"/>
  <c r="L749" i="83"/>
  <c r="L767" i="73"/>
  <c r="N754" i="73"/>
  <c r="N756" i="84"/>
  <c r="M750" i="87"/>
  <c r="F742" i="84"/>
  <c r="N766" i="85"/>
  <c r="L765" i="83"/>
  <c r="F740" i="87"/>
  <c r="L765" i="81"/>
  <c r="M747" i="81"/>
  <c r="M755" i="86"/>
  <c r="M764" i="86"/>
  <c r="L744" i="73"/>
  <c r="N758" i="83"/>
  <c r="M751" i="84"/>
  <c r="M756" i="85"/>
  <c r="L768" i="87"/>
  <c r="M758" i="86"/>
  <c r="J739" i="83"/>
  <c r="F740" i="82"/>
  <c r="N759" i="86"/>
  <c r="M743" i="81"/>
  <c r="N690" i="81"/>
  <c r="L683" i="87"/>
  <c r="M621" i="86"/>
  <c r="M466" i="86"/>
  <c r="L465" i="73"/>
  <c r="M496" i="73" s="1"/>
  <c r="M620" i="73" s="1"/>
  <c r="L612" i="73"/>
  <c r="L457" i="73"/>
  <c r="M475" i="73"/>
  <c r="L710" i="73"/>
  <c r="K690" i="73"/>
  <c r="L699" i="86"/>
  <c r="N474" i="81"/>
  <c r="N598" i="81" s="1"/>
  <c r="M709" i="81"/>
  <c r="N616" i="86"/>
  <c r="O619" i="86"/>
  <c r="M623" i="84"/>
  <c r="M468" i="84"/>
  <c r="N499" i="84" s="1"/>
  <c r="N454" i="84"/>
  <c r="N687" i="84" s="1"/>
  <c r="L712" i="85"/>
  <c r="M455" i="86"/>
  <c r="M721" i="86" s="1"/>
  <c r="K439" i="83"/>
  <c r="M491" i="86"/>
  <c r="L726" i="86"/>
  <c r="N619" i="86"/>
  <c r="K681" i="73"/>
  <c r="L603" i="73"/>
  <c r="L448" i="73"/>
  <c r="M687" i="87"/>
  <c r="N493" i="85"/>
  <c r="N617" i="85" s="1"/>
  <c r="M723" i="84"/>
  <c r="N488" i="84"/>
  <c r="N612" i="84" s="1"/>
  <c r="N729" i="85"/>
  <c r="O494" i="85"/>
  <c r="O618" i="85" s="1"/>
  <c r="M482" i="73"/>
  <c r="M606" i="73" s="1"/>
  <c r="M496" i="81"/>
  <c r="M465" i="81" s="1"/>
  <c r="L731" i="81"/>
  <c r="G470" i="84"/>
  <c r="K716" i="73"/>
  <c r="L481" i="73"/>
  <c r="L450" i="73" s="1"/>
  <c r="M481" i="73" s="1"/>
  <c r="L472" i="81"/>
  <c r="L596" i="81" s="1"/>
  <c r="M480" i="85"/>
  <c r="M604" i="85" s="1"/>
  <c r="L473" i="83"/>
  <c r="L597" i="83" s="1"/>
  <c r="J471" i="73"/>
  <c r="M478" i="87"/>
  <c r="M602" i="87" s="1"/>
  <c r="N477" i="84"/>
  <c r="N601" i="84" s="1"/>
  <c r="G470" i="85"/>
  <c r="G471" i="84"/>
  <c r="N485" i="86"/>
  <c r="N609" i="86" s="1"/>
  <c r="M480" i="87"/>
  <c r="M604" i="87" s="1"/>
  <c r="O492" i="84"/>
  <c r="O616" i="84" s="1"/>
  <c r="M729" i="87"/>
  <c r="N494" i="87"/>
  <c r="N618" i="87" s="1"/>
  <c r="O490" i="82"/>
  <c r="O614" i="82" s="1"/>
  <c r="M721" i="73"/>
  <c r="N486" i="73"/>
  <c r="N610" i="73" s="1"/>
  <c r="N498" i="83"/>
  <c r="N622" i="83" s="1"/>
  <c r="N490" i="87"/>
  <c r="N614" i="87" s="1"/>
  <c r="M475" i="83"/>
  <c r="M599" i="83" s="1"/>
  <c r="N609" i="87"/>
  <c r="L677" i="85"/>
  <c r="M599" i="85"/>
  <c r="M444" i="85"/>
  <c r="N475" i="85" s="1"/>
  <c r="M452" i="73"/>
  <c r="N483" i="73" s="1"/>
  <c r="N607" i="73" s="1"/>
  <c r="L728" i="73"/>
  <c r="E632" i="87"/>
  <c r="L693" i="85"/>
  <c r="M615" i="85"/>
  <c r="M460" i="85"/>
  <c r="N491" i="85" s="1"/>
  <c r="M614" i="83"/>
  <c r="L725" i="83"/>
  <c r="L680" i="81"/>
  <c r="L678" i="87"/>
  <c r="J675" i="83"/>
  <c r="K681" i="87"/>
  <c r="L689" i="73"/>
  <c r="L733" i="86"/>
  <c r="M622" i="86"/>
  <c r="M688" i="81"/>
  <c r="O600" i="86"/>
  <c r="O445" i="86"/>
  <c r="T963" i="84"/>
  <c r="K672" i="81"/>
  <c r="L715" i="83"/>
  <c r="T963" i="81"/>
  <c r="N727" i="84"/>
  <c r="M733" i="83"/>
  <c r="T963" i="83"/>
  <c r="M692" i="73"/>
  <c r="G113" i="80"/>
  <c r="E672" i="85"/>
  <c r="L726" i="87"/>
  <c r="L713" i="87"/>
  <c r="J672" i="83"/>
  <c r="I632" i="83"/>
  <c r="I673" i="83"/>
  <c r="J440" i="83"/>
  <c r="K471" i="83" s="1"/>
  <c r="K597" i="83"/>
  <c r="E632" i="85"/>
  <c r="E632" i="82"/>
  <c r="J740" i="81"/>
  <c r="J597" i="73"/>
  <c r="F57" i="77"/>
  <c r="I601" i="73"/>
  <c r="J601" i="73"/>
  <c r="M608" i="73"/>
  <c r="L719" i="73"/>
  <c r="T963" i="73"/>
  <c r="M617" i="73"/>
  <c r="M462" i="73"/>
  <c r="N493" i="73" s="1"/>
  <c r="F705" i="84"/>
  <c r="T963" i="86"/>
  <c r="M445" i="83"/>
  <c r="M711" i="83" s="1"/>
  <c r="T963" i="85"/>
  <c r="M450" i="83"/>
  <c r="N481" i="83" s="1"/>
  <c r="O600" i="81"/>
  <c r="O445" i="81"/>
  <c r="P476" i="81" s="1"/>
  <c r="T963" i="87"/>
  <c r="M446" i="87"/>
  <c r="U962" i="79"/>
  <c r="O610" i="81"/>
  <c r="N721" i="81"/>
  <c r="U963" i="82"/>
  <c r="M455" i="84"/>
  <c r="N486" i="84" s="1"/>
  <c r="N610" i="84" s="1"/>
  <c r="M616" i="85"/>
  <c r="L727" i="85"/>
  <c r="V927" i="79"/>
  <c r="U926" i="79"/>
  <c r="M724" i="86"/>
  <c r="N445" i="85"/>
  <c r="N711" i="85" s="1"/>
  <c r="M450" i="82"/>
  <c r="F44" i="77"/>
  <c r="G40" i="77" s="1"/>
  <c r="G41" i="77" s="1"/>
  <c r="U136" i="80"/>
  <c r="U138" i="80" s="1"/>
  <c r="U117" i="80"/>
  <c r="U137" i="80"/>
  <c r="M723" i="83"/>
  <c r="L468" i="87"/>
  <c r="L731" i="83"/>
  <c r="U115" i="80"/>
  <c r="S963" i="79"/>
  <c r="L715" i="87"/>
  <c r="L462" i="87"/>
  <c r="M493" i="87" s="1"/>
  <c r="K695" i="87"/>
  <c r="L699" i="87"/>
  <c r="M621" i="87"/>
  <c r="M466" i="87"/>
  <c r="N497" i="87" s="1"/>
  <c r="N611" i="81"/>
  <c r="O598" i="83"/>
  <c r="M725" i="87"/>
  <c r="N599" i="86"/>
  <c r="L729" i="84"/>
  <c r="M618" i="84"/>
  <c r="M719" i="87"/>
  <c r="N608" i="87"/>
  <c r="M717" i="87"/>
  <c r="N606" i="87"/>
  <c r="M606" i="83"/>
  <c r="M451" i="83"/>
  <c r="N482" i="83" s="1"/>
  <c r="O616" i="82"/>
  <c r="M618" i="73"/>
  <c r="M463" i="73"/>
  <c r="N494" i="73" s="1"/>
  <c r="M456" i="85"/>
  <c r="N487" i="85" s="1"/>
  <c r="M722" i="81"/>
  <c r="M728" i="85"/>
  <c r="L696" i="73"/>
  <c r="L689" i="85"/>
  <c r="M612" i="87"/>
  <c r="L723" i="87"/>
  <c r="K701" i="87"/>
  <c r="K680" i="84"/>
  <c r="O713" i="86"/>
  <c r="P602" i="86"/>
  <c r="L602" i="84"/>
  <c r="L447" i="84"/>
  <c r="M478" i="84" s="1"/>
  <c r="L683" i="83"/>
  <c r="M621" i="73"/>
  <c r="L732" i="73"/>
  <c r="L715" i="85"/>
  <c r="L684" i="83"/>
  <c r="M464" i="87"/>
  <c r="M450" i="87"/>
  <c r="N481" i="87" s="1"/>
  <c r="F675" i="84"/>
  <c r="N466" i="85"/>
  <c r="O497" i="85" s="1"/>
  <c r="M699" i="85"/>
  <c r="F596" i="84"/>
  <c r="H597" i="84"/>
  <c r="M725" i="84"/>
  <c r="M448" i="84"/>
  <c r="N606" i="84"/>
  <c r="M717" i="84"/>
  <c r="L700" i="84"/>
  <c r="L684" i="84"/>
  <c r="M622" i="84"/>
  <c r="M467" i="84"/>
  <c r="N498" i="84" s="1"/>
  <c r="N603" i="83"/>
  <c r="M714" i="83"/>
  <c r="L681" i="83"/>
  <c r="M456" i="83"/>
  <c r="N487" i="83" s="1"/>
  <c r="M461" i="83"/>
  <c r="N492" i="83" s="1"/>
  <c r="N616" i="83" s="1"/>
  <c r="M464" i="83"/>
  <c r="N495" i="83" s="1"/>
  <c r="L697" i="83"/>
  <c r="F440" i="82"/>
  <c r="K953" i="82"/>
  <c r="B360" i="82"/>
  <c r="B393" i="82" s="1"/>
  <c r="B424" i="82" s="1"/>
  <c r="B455" i="82" s="1"/>
  <c r="B146" i="82"/>
  <c r="M449" i="82"/>
  <c r="F28" i="77"/>
  <c r="L685" i="85"/>
  <c r="M445" i="84"/>
  <c r="N476" i="84" s="1"/>
  <c r="N600" i="84" s="1"/>
  <c r="M454" i="85"/>
  <c r="N485" i="85" s="1"/>
  <c r="H442" i="84"/>
  <c r="F440" i="87"/>
  <c r="F706" i="87" s="1"/>
  <c r="M462" i="82"/>
  <c r="M468" i="73"/>
  <c r="N499" i="73" s="1"/>
  <c r="M443" i="73"/>
  <c r="M677" i="81"/>
  <c r="L691" i="85"/>
  <c r="M462" i="83"/>
  <c r="N493" i="83" s="1"/>
  <c r="N617" i="83" s="1"/>
  <c r="M453" i="86"/>
  <c r="N484" i="86" s="1"/>
  <c r="N608" i="86" s="1"/>
  <c r="N599" i="81"/>
  <c r="N444" i="81"/>
  <c r="O475" i="81" s="1"/>
  <c r="N466" i="82"/>
  <c r="N732" i="82" s="1"/>
  <c r="I934" i="85"/>
  <c r="I953" i="85" s="1"/>
  <c r="I933" i="85"/>
  <c r="I952" i="85" s="1"/>
  <c r="N613" i="85"/>
  <c r="M724" i="85"/>
  <c r="L727" i="73"/>
  <c r="M616" i="73"/>
  <c r="L700" i="81"/>
  <c r="M718" i="85"/>
  <c r="M464" i="81"/>
  <c r="N495" i="81" s="1"/>
  <c r="N619" i="81" s="1"/>
  <c r="L687" i="85"/>
  <c r="M622" i="81"/>
  <c r="M467" i="81"/>
  <c r="N498" i="81" s="1"/>
  <c r="F21" i="77"/>
  <c r="F45" i="77"/>
  <c r="M454" i="81"/>
  <c r="N485" i="81" s="1"/>
  <c r="N609" i="81" s="1"/>
  <c r="E860" i="73"/>
  <c r="J954" i="82"/>
  <c r="G853" i="79"/>
  <c r="I99" i="88" s="1"/>
  <c r="G833" i="79"/>
  <c r="I79" i="88" s="1"/>
  <c r="F855" i="79"/>
  <c r="H101" i="88" s="1"/>
  <c r="V629" i="73"/>
  <c r="V814" i="73" s="1"/>
  <c r="L676" i="73"/>
  <c r="H853" i="73"/>
  <c r="M598" i="73"/>
  <c r="H833" i="73"/>
  <c r="G844" i="73"/>
  <c r="I831" i="73"/>
  <c r="G855" i="73"/>
  <c r="T669" i="73"/>
  <c r="H842" i="73"/>
  <c r="U631" i="73"/>
  <c r="F940" i="79"/>
  <c r="M730" i="73"/>
  <c r="N619" i="73"/>
  <c r="K952" i="82"/>
  <c r="N465" i="82"/>
  <c r="O496" i="82" s="1"/>
  <c r="I933" i="73"/>
  <c r="I934" i="73"/>
  <c r="M463" i="82"/>
  <c r="N494" i="82" s="1"/>
  <c r="O459" i="85"/>
  <c r="T946" i="84"/>
  <c r="T949" i="84" s="1"/>
  <c r="U944" i="84" s="1"/>
  <c r="L697" i="81"/>
  <c r="N724" i="81"/>
  <c r="N726" i="73"/>
  <c r="O615" i="73"/>
  <c r="O460" i="73"/>
  <c r="P491" i="73" s="1"/>
  <c r="V973" i="79"/>
  <c r="W17" i="77"/>
  <c r="W107" i="80" s="1"/>
  <c r="F441" i="85"/>
  <c r="F707" i="85" s="1"/>
  <c r="F442" i="85"/>
  <c r="F566" i="85" s="1"/>
  <c r="O613" i="81"/>
  <c r="K440" i="81"/>
  <c r="O464" i="84"/>
  <c r="B359" i="79"/>
  <c r="B145" i="79"/>
  <c r="U961" i="73"/>
  <c r="U948" i="73"/>
  <c r="U935" i="73"/>
  <c r="V927" i="73"/>
  <c r="V962" i="73" s="1"/>
  <c r="U941" i="73"/>
  <c r="U947" i="73"/>
  <c r="U926" i="73"/>
  <c r="E441" i="86"/>
  <c r="F472" i="86" s="1"/>
  <c r="M693" i="73"/>
  <c r="I706" i="73"/>
  <c r="L697" i="87"/>
  <c r="N447" i="83"/>
  <c r="O478" i="83" s="1"/>
  <c r="O454" i="87"/>
  <c r="F442" i="87"/>
  <c r="F566" i="87" s="1"/>
  <c r="L733" i="73"/>
  <c r="M622" i="73"/>
  <c r="B360" i="81"/>
  <c r="B393" i="81" s="1"/>
  <c r="B424" i="81" s="1"/>
  <c r="B455" i="81" s="1"/>
  <c r="B146" i="81"/>
  <c r="X18" i="77"/>
  <c r="W16" i="77"/>
  <c r="W33" i="77"/>
  <c r="F953" i="73"/>
  <c r="L448" i="85"/>
  <c r="L714" i="85" s="1"/>
  <c r="L724" i="73"/>
  <c r="M613" i="73"/>
  <c r="F952" i="73"/>
  <c r="I708" i="73"/>
  <c r="T948" i="79"/>
  <c r="T961" i="79"/>
  <c r="M939" i="87"/>
  <c r="M940" i="87"/>
  <c r="M942" i="87" s="1"/>
  <c r="N938" i="87" s="1"/>
  <c r="M939" i="85"/>
  <c r="M940" i="85"/>
  <c r="M942" i="85" s="1"/>
  <c r="N938" i="85" s="1"/>
  <c r="T946" i="82"/>
  <c r="T949" i="82" s="1"/>
  <c r="U944" i="82" s="1"/>
  <c r="T945" i="82"/>
  <c r="T946" i="86"/>
  <c r="T949" i="86" s="1"/>
  <c r="U944" i="86" s="1"/>
  <c r="T945" i="86"/>
  <c r="T946" i="85"/>
  <c r="T949" i="85" s="1"/>
  <c r="U944" i="85" s="1"/>
  <c r="T945" i="85"/>
  <c r="J932" i="81"/>
  <c r="L940" i="82"/>
  <c r="L942" i="82" s="1"/>
  <c r="M938" i="82" s="1"/>
  <c r="L939" i="82"/>
  <c r="B361" i="87"/>
  <c r="B394" i="87" s="1"/>
  <c r="B425" i="87" s="1"/>
  <c r="B456" i="87" s="1"/>
  <c r="B147" i="87"/>
  <c r="L689" i="83"/>
  <c r="M458" i="87"/>
  <c r="N489" i="87" s="1"/>
  <c r="O461" i="82"/>
  <c r="P492" i="82" s="1"/>
  <c r="K936" i="86"/>
  <c r="L932" i="86" s="1"/>
  <c r="F439" i="87"/>
  <c r="K936" i="82"/>
  <c r="L932" i="82" s="1"/>
  <c r="N602" i="81"/>
  <c r="M713" i="81"/>
  <c r="N464" i="85"/>
  <c r="O495" i="85" s="1"/>
  <c r="F439" i="82"/>
  <c r="E674" i="87"/>
  <c r="N692" i="85"/>
  <c r="M465" i="87"/>
  <c r="N496" i="87" s="1"/>
  <c r="B360" i="83"/>
  <c r="B393" i="83" s="1"/>
  <c r="B424" i="83" s="1"/>
  <c r="B455" i="83" s="1"/>
  <c r="B146" i="83"/>
  <c r="N458" i="84"/>
  <c r="O489" i="84" s="1"/>
  <c r="E673" i="87"/>
  <c r="L689" i="86"/>
  <c r="O450" i="85"/>
  <c r="P481" i="85" s="1"/>
  <c r="N611" i="82"/>
  <c r="M722" i="82"/>
  <c r="J934" i="87"/>
  <c r="J953" i="87" s="1"/>
  <c r="J933" i="87"/>
  <c r="J952" i="87" s="1"/>
  <c r="U961" i="87"/>
  <c r="U948" i="87"/>
  <c r="U947" i="87"/>
  <c r="U941" i="87"/>
  <c r="U935" i="87"/>
  <c r="U926" i="87"/>
  <c r="V927" i="87"/>
  <c r="V962" i="87" s="1"/>
  <c r="M439" i="81"/>
  <c r="T946" i="87"/>
  <c r="T949" i="87" s="1"/>
  <c r="U944" i="87" s="1"/>
  <c r="T945" i="87"/>
  <c r="U961" i="81"/>
  <c r="U948" i="81"/>
  <c r="U947" i="81"/>
  <c r="U941" i="81"/>
  <c r="V927" i="81"/>
  <c r="V962" i="81" s="1"/>
  <c r="U926" i="81"/>
  <c r="U935" i="81"/>
  <c r="E674" i="85"/>
  <c r="O618" i="81"/>
  <c r="N729" i="81"/>
  <c r="U948" i="86"/>
  <c r="U947" i="86"/>
  <c r="U941" i="86"/>
  <c r="U935" i="86"/>
  <c r="U961" i="86"/>
  <c r="V927" i="86"/>
  <c r="V962" i="86" s="1"/>
  <c r="U926" i="86"/>
  <c r="N600" i="87"/>
  <c r="N601" i="86"/>
  <c r="M712" i="86"/>
  <c r="O457" i="86"/>
  <c r="P488" i="86" s="1"/>
  <c r="O612" i="86"/>
  <c r="N723" i="86"/>
  <c r="M709" i="87"/>
  <c r="M689" i="84"/>
  <c r="H952" i="81"/>
  <c r="F49" i="77"/>
  <c r="F69" i="77"/>
  <c r="T946" i="81"/>
  <c r="T949" i="81" s="1"/>
  <c r="U944" i="81" s="1"/>
  <c r="T945" i="81"/>
  <c r="N681" i="81"/>
  <c r="L686" i="86"/>
  <c r="N611" i="86"/>
  <c r="M722" i="86"/>
  <c r="U935" i="85"/>
  <c r="U961" i="85"/>
  <c r="U948" i="85"/>
  <c r="U947" i="85"/>
  <c r="U926" i="85"/>
  <c r="U941" i="85"/>
  <c r="V927" i="85"/>
  <c r="V962" i="85" s="1"/>
  <c r="F706" i="84"/>
  <c r="E675" i="82"/>
  <c r="L690" i="85"/>
  <c r="N939" i="86"/>
  <c r="N940" i="86"/>
  <c r="N942" i="86" s="1"/>
  <c r="O938" i="86" s="1"/>
  <c r="T946" i="83"/>
  <c r="T949" i="83" s="1"/>
  <c r="U944" i="83" s="1"/>
  <c r="T945" i="83"/>
  <c r="M443" i="86"/>
  <c r="N474" i="86" s="1"/>
  <c r="L691" i="87"/>
  <c r="O464" i="86"/>
  <c r="P495" i="86" s="1"/>
  <c r="K954" i="86"/>
  <c r="E672" i="87"/>
  <c r="L687" i="81"/>
  <c r="N448" i="86"/>
  <c r="O479" i="86" s="1"/>
  <c r="O616" i="86"/>
  <c r="E675" i="85"/>
  <c r="K707" i="81"/>
  <c r="M608" i="84"/>
  <c r="L719" i="84"/>
  <c r="G954" i="83"/>
  <c r="N456" i="84"/>
  <c r="O487" i="84" s="1"/>
  <c r="F441" i="87"/>
  <c r="B147" i="86"/>
  <c r="B361" i="86"/>
  <c r="B394" i="86" s="1"/>
  <c r="B425" i="86" s="1"/>
  <c r="B456" i="86" s="1"/>
  <c r="H953" i="81"/>
  <c r="E673" i="82"/>
  <c r="J673" i="81"/>
  <c r="K681" i="85"/>
  <c r="M691" i="84"/>
  <c r="U948" i="83"/>
  <c r="U947" i="83"/>
  <c r="U935" i="83"/>
  <c r="V927" i="83"/>
  <c r="V962" i="83" s="1"/>
  <c r="U926" i="83"/>
  <c r="U961" i="83"/>
  <c r="U941" i="83"/>
  <c r="O448" i="81"/>
  <c r="P479" i="81" s="1"/>
  <c r="E675" i="87"/>
  <c r="N604" i="81"/>
  <c r="M715" i="81"/>
  <c r="V948" i="82"/>
  <c r="V947" i="82"/>
  <c r="V941" i="82"/>
  <c r="W927" i="82"/>
  <c r="W962" i="82" s="1"/>
  <c r="V926" i="82"/>
  <c r="V935" i="82"/>
  <c r="V961" i="82"/>
  <c r="L681" i="84"/>
  <c r="L695" i="82"/>
  <c r="B361" i="84"/>
  <c r="B394" i="84" s="1"/>
  <c r="B425" i="84" s="1"/>
  <c r="B456" i="84" s="1"/>
  <c r="B147" i="84"/>
  <c r="O613" i="82"/>
  <c r="N724" i="82"/>
  <c r="F442" i="82"/>
  <c r="H932" i="83"/>
  <c r="M457" i="85"/>
  <c r="N488" i="85" s="1"/>
  <c r="N458" i="83"/>
  <c r="O489" i="83" s="1"/>
  <c r="G942" i="83"/>
  <c r="L682" i="82"/>
  <c r="P598" i="82"/>
  <c r="O709" i="82"/>
  <c r="N616" i="87"/>
  <c r="M727" i="87"/>
  <c r="M697" i="85"/>
  <c r="E672" i="82"/>
  <c r="N617" i="81"/>
  <c r="M728" i="81"/>
  <c r="B147" i="85"/>
  <c r="B361" i="85"/>
  <c r="B394" i="85" s="1"/>
  <c r="B425" i="85" s="1"/>
  <c r="B456" i="85" s="1"/>
  <c r="L696" i="82"/>
  <c r="I938" i="81"/>
  <c r="M940" i="84"/>
  <c r="M942" i="84" s="1"/>
  <c r="N938" i="84" s="1"/>
  <c r="M939" i="84"/>
  <c r="U948" i="84"/>
  <c r="U941" i="84"/>
  <c r="V927" i="84"/>
  <c r="V962" i="84" s="1"/>
  <c r="U926" i="84"/>
  <c r="U947" i="84"/>
  <c r="U935" i="84"/>
  <c r="U961" i="84"/>
  <c r="N619" i="82"/>
  <c r="M730" i="82"/>
  <c r="N622" i="87"/>
  <c r="M733" i="87"/>
  <c r="M698" i="82"/>
  <c r="N683" i="85"/>
  <c r="L678" i="84"/>
  <c r="K944" i="79"/>
  <c r="K945" i="73"/>
  <c r="K946" i="73"/>
  <c r="H853" i="79" a="1"/>
  <c r="F942" i="79" a="1"/>
  <c r="U961" i="79" a="1"/>
  <c r="K947" i="79" a="1"/>
  <c r="V962" i="79" a="1"/>
  <c r="I832" i="79" a="1"/>
  <c r="H833" i="79" a="1"/>
  <c r="U948" i="79" a="1"/>
  <c r="K945" i="79" a="1"/>
  <c r="G855" i="79" a="1"/>
  <c r="F952" i="79" a="1"/>
  <c r="H854" i="79" a="1"/>
  <c r="H932" i="79" a="1"/>
  <c r="E813" i="89" l="1" a="1"/>
  <c r="E813" i="89" s="1"/>
  <c r="E811" i="89" s="1"/>
  <c r="E675" i="89"/>
  <c r="E702" i="89" s="1"/>
  <c r="E708" i="89"/>
  <c r="E735" i="89" s="1"/>
  <c r="E632" i="89"/>
  <c r="E634" i="89" s="1"/>
  <c r="E635" i="89" s="1"/>
  <c r="W375" i="87"/>
  <c r="V592" i="87"/>
  <c r="V591" i="87"/>
  <c r="V590" i="87"/>
  <c r="V589" i="87"/>
  <c r="V588" i="87"/>
  <c r="V587" i="87"/>
  <c r="V586" i="87"/>
  <c r="V585" i="87"/>
  <c r="V584" i="87"/>
  <c r="V583" i="87"/>
  <c r="V582" i="87"/>
  <c r="V581" i="87"/>
  <c r="V580" i="87"/>
  <c r="V579" i="87"/>
  <c r="V578" i="87"/>
  <c r="V577" i="87"/>
  <c r="V576" i="87"/>
  <c r="V575" i="87"/>
  <c r="V574" i="87"/>
  <c r="V573" i="87"/>
  <c r="V572" i="87"/>
  <c r="V571" i="87"/>
  <c r="V569" i="87"/>
  <c r="V568" i="87"/>
  <c r="V567" i="87"/>
  <c r="V565" i="87"/>
  <c r="V564" i="87"/>
  <c r="V563" i="87"/>
  <c r="V570" i="87"/>
  <c r="N597" i="89"/>
  <c r="I597" i="89"/>
  <c r="O597" i="89"/>
  <c r="R597" i="89"/>
  <c r="F813" i="85" a="1"/>
  <c r="F813" i="85" s="1"/>
  <c r="G708" i="84"/>
  <c r="W629" i="82"/>
  <c r="V814" i="82"/>
  <c r="M597" i="89"/>
  <c r="G813" i="84" a="1"/>
  <c r="W629" i="87"/>
  <c r="V814" i="87"/>
  <c r="X375" i="83"/>
  <c r="W592" i="83"/>
  <c r="W591" i="83"/>
  <c r="W590" i="83"/>
  <c r="W589" i="83"/>
  <c r="W588" i="83"/>
  <c r="W587" i="83"/>
  <c r="W586" i="83"/>
  <c r="W585" i="83"/>
  <c r="W584" i="83"/>
  <c r="W583" i="83"/>
  <c r="W582" i="83"/>
  <c r="W581" i="83"/>
  <c r="W580" i="83"/>
  <c r="W579" i="83"/>
  <c r="W578" i="83"/>
  <c r="W577" i="83"/>
  <c r="W576" i="83"/>
  <c r="W575" i="83"/>
  <c r="W574" i="83"/>
  <c r="W573" i="83"/>
  <c r="W568" i="83"/>
  <c r="W564" i="83"/>
  <c r="W563" i="83"/>
  <c r="W572" i="83"/>
  <c r="W567" i="83"/>
  <c r="W569" i="83"/>
  <c r="W565" i="83"/>
  <c r="W571" i="83"/>
  <c r="W570" i="83"/>
  <c r="J742" i="89"/>
  <c r="J769" i="89" s="1"/>
  <c r="J633" i="89"/>
  <c r="Q597" i="89"/>
  <c r="W375" i="82"/>
  <c r="V591" i="82"/>
  <c r="V592" i="82"/>
  <c r="V589" i="82"/>
  <c r="V588" i="82"/>
  <c r="V587" i="82"/>
  <c r="V586" i="82"/>
  <c r="V585" i="82"/>
  <c r="V584" i="82"/>
  <c r="V583" i="82"/>
  <c r="V582" i="82"/>
  <c r="V581" i="82"/>
  <c r="V580" i="82"/>
  <c r="V572" i="82"/>
  <c r="V590" i="82"/>
  <c r="V578" i="82"/>
  <c r="V575" i="82"/>
  <c r="V568" i="82"/>
  <c r="V574" i="82"/>
  <c r="V579" i="82"/>
  <c r="V573" i="82"/>
  <c r="V565" i="82"/>
  <c r="V564" i="82"/>
  <c r="V563" i="82"/>
  <c r="V571" i="82"/>
  <c r="V577" i="82"/>
  <c r="V567" i="82"/>
  <c r="V576" i="82"/>
  <c r="V569" i="82"/>
  <c r="V570" i="82"/>
  <c r="W629" i="83"/>
  <c r="V814" i="83"/>
  <c r="F813" i="87" a="1"/>
  <c r="F442" i="89"/>
  <c r="P597" i="89"/>
  <c r="H742" i="89"/>
  <c r="H769" i="89" s="1"/>
  <c r="H633" i="89"/>
  <c r="L597" i="89"/>
  <c r="I813" i="73" a="1"/>
  <c r="K633" i="89"/>
  <c r="K742" i="89"/>
  <c r="K769" i="89" s="1"/>
  <c r="V375" i="73"/>
  <c r="U592" i="73"/>
  <c r="U591" i="73"/>
  <c r="U590" i="73"/>
  <c r="U589" i="73"/>
  <c r="U588" i="73"/>
  <c r="U587" i="73"/>
  <c r="U586" i="73"/>
  <c r="U585" i="73"/>
  <c r="U584" i="73"/>
  <c r="U583" i="73"/>
  <c r="U582" i="73"/>
  <c r="U581" i="73"/>
  <c r="U580" i="73"/>
  <c r="U579" i="73"/>
  <c r="U578" i="73"/>
  <c r="U577" i="73"/>
  <c r="U576" i="73"/>
  <c r="U575" i="73"/>
  <c r="U574" i="73"/>
  <c r="U573" i="73"/>
  <c r="U572" i="73"/>
  <c r="U571" i="73"/>
  <c r="U569" i="73"/>
  <c r="U568" i="73"/>
  <c r="U564" i="73"/>
  <c r="U565" i="73"/>
  <c r="U563" i="73"/>
  <c r="U567" i="73"/>
  <c r="U570" i="73"/>
  <c r="W375" i="86"/>
  <c r="V592" i="86"/>
  <c r="V591" i="86"/>
  <c r="V590" i="86"/>
  <c r="V589" i="86"/>
  <c r="V588" i="86"/>
  <c r="V587" i="86"/>
  <c r="V586" i="86"/>
  <c r="V585" i="86"/>
  <c r="V584" i="86"/>
  <c r="V583" i="86"/>
  <c r="V582" i="86"/>
  <c r="V581" i="86"/>
  <c r="V580" i="86"/>
  <c r="V579" i="86"/>
  <c r="V578" i="86"/>
  <c r="V577" i="86"/>
  <c r="V576" i="86"/>
  <c r="V575" i="86"/>
  <c r="V574" i="86"/>
  <c r="V573" i="86"/>
  <c r="V572" i="86"/>
  <c r="V571" i="86"/>
  <c r="V570" i="86"/>
  <c r="V569" i="86"/>
  <c r="V568" i="86"/>
  <c r="V567" i="86"/>
  <c r="V565" i="86"/>
  <c r="V564" i="86"/>
  <c r="V563" i="86"/>
  <c r="W375" i="85"/>
  <c r="V592" i="85"/>
  <c r="V591" i="85"/>
  <c r="V590" i="85"/>
  <c r="V589" i="85"/>
  <c r="V588" i="85"/>
  <c r="V587" i="85"/>
  <c r="V586" i="85"/>
  <c r="V585" i="85"/>
  <c r="V584" i="85"/>
  <c r="V583" i="85"/>
  <c r="V582" i="85"/>
  <c r="V581" i="85"/>
  <c r="V580" i="85"/>
  <c r="V579" i="85"/>
  <c r="V578" i="85"/>
  <c r="V577" i="85"/>
  <c r="V576" i="85"/>
  <c r="V575" i="85"/>
  <c r="V574" i="85"/>
  <c r="V573" i="85"/>
  <c r="V572" i="85"/>
  <c r="V571" i="85"/>
  <c r="V569" i="85"/>
  <c r="V568" i="85"/>
  <c r="V567" i="85"/>
  <c r="V565" i="85"/>
  <c r="V564" i="85"/>
  <c r="V563" i="85"/>
  <c r="V570" i="85"/>
  <c r="W629" i="85"/>
  <c r="V814" i="85"/>
  <c r="W629" i="84"/>
  <c r="V814" i="84"/>
  <c r="W375" i="84"/>
  <c r="V592" i="84"/>
  <c r="V591" i="84"/>
  <c r="V590" i="84"/>
  <c r="V589" i="84"/>
  <c r="V588" i="84"/>
  <c r="V587" i="84"/>
  <c r="V586" i="84"/>
  <c r="V585" i="84"/>
  <c r="V584" i="84"/>
  <c r="V583" i="84"/>
  <c r="V582" i="84"/>
  <c r="V581" i="84"/>
  <c r="V580" i="84"/>
  <c r="V579" i="84"/>
  <c r="V578" i="84"/>
  <c r="V577" i="84"/>
  <c r="V576" i="84"/>
  <c r="V575" i="84"/>
  <c r="V574" i="84"/>
  <c r="V573" i="84"/>
  <c r="V572" i="84"/>
  <c r="V571" i="84"/>
  <c r="V569" i="84"/>
  <c r="V568" i="84"/>
  <c r="V567" i="84"/>
  <c r="V565" i="84"/>
  <c r="V564" i="84"/>
  <c r="V563" i="84"/>
  <c r="V570" i="84"/>
  <c r="W375" i="81"/>
  <c r="V592" i="81"/>
  <c r="V591" i="81"/>
  <c r="V590" i="81"/>
  <c r="V589" i="81"/>
  <c r="V588" i="81"/>
  <c r="V587" i="81"/>
  <c r="V586" i="81"/>
  <c r="V585" i="81"/>
  <c r="V584" i="81"/>
  <c r="V583" i="81"/>
  <c r="V582" i="81"/>
  <c r="V581" i="81"/>
  <c r="V580" i="81"/>
  <c r="V579" i="81"/>
  <c r="V578" i="81"/>
  <c r="V577" i="81"/>
  <c r="V576" i="81"/>
  <c r="V575" i="81"/>
  <c r="V574" i="81"/>
  <c r="V573" i="81"/>
  <c r="V572" i="81"/>
  <c r="V571" i="81"/>
  <c r="V569" i="81"/>
  <c r="V568" i="81"/>
  <c r="V567" i="81"/>
  <c r="V565" i="81"/>
  <c r="V564" i="81"/>
  <c r="V563" i="81"/>
  <c r="V570" i="81"/>
  <c r="W629" i="81"/>
  <c r="V814" i="81"/>
  <c r="I473" i="84"/>
  <c r="I442" i="84" s="1"/>
  <c r="H566" i="84"/>
  <c r="G473" i="82"/>
  <c r="F566" i="82"/>
  <c r="O477" i="83"/>
  <c r="N712" i="83"/>
  <c r="F813" i="87"/>
  <c r="L470" i="83"/>
  <c r="L439" i="83" s="1"/>
  <c r="B146" i="73"/>
  <c r="B360" i="73"/>
  <c r="B393" i="73" s="1"/>
  <c r="B424" i="73" s="1"/>
  <c r="B455" i="73" s="1"/>
  <c r="M680" i="83"/>
  <c r="K679" i="82"/>
  <c r="I936" i="84"/>
  <c r="J932" i="84" s="1"/>
  <c r="J934" i="84" s="1"/>
  <c r="J953" i="84" s="1"/>
  <c r="U477" i="89"/>
  <c r="U601" i="89" s="1"/>
  <c r="U746" i="89" s="1"/>
  <c r="L695" i="83"/>
  <c r="M699" i="82"/>
  <c r="M721" i="87"/>
  <c r="N455" i="87"/>
  <c r="O486" i="87" s="1"/>
  <c r="N697" i="84"/>
  <c r="N678" i="81"/>
  <c r="U467" i="89"/>
  <c r="U721" i="89"/>
  <c r="U688" i="89"/>
  <c r="V455" i="89"/>
  <c r="N732" i="83"/>
  <c r="T464" i="89"/>
  <c r="U495" i="89" s="1"/>
  <c r="W480" i="89"/>
  <c r="W604" i="89" s="1"/>
  <c r="W749" i="89" s="1"/>
  <c r="S724" i="89"/>
  <c r="S691" i="89"/>
  <c r="T458" i="89"/>
  <c r="M681" i="86"/>
  <c r="N461" i="81"/>
  <c r="O492" i="81" s="1"/>
  <c r="O616" i="81" s="1"/>
  <c r="O761" i="81" s="1"/>
  <c r="S730" i="89"/>
  <c r="S697" i="89"/>
  <c r="S698" i="89"/>
  <c r="T465" i="89"/>
  <c r="U496" i="89" s="1"/>
  <c r="U620" i="89" s="1"/>
  <c r="U765" i="89" s="1"/>
  <c r="V682" i="89"/>
  <c r="V715" i="89"/>
  <c r="T448" i="89"/>
  <c r="U479" i="89" s="1"/>
  <c r="U474" i="89"/>
  <c r="U443" i="89" s="1"/>
  <c r="U476" i="89"/>
  <c r="U600" i="89" s="1"/>
  <c r="U745" i="89" s="1"/>
  <c r="M711" i="87"/>
  <c r="AG963" i="89"/>
  <c r="R690" i="89"/>
  <c r="W441" i="89"/>
  <c r="X472" i="89" s="1"/>
  <c r="X596" i="89" s="1"/>
  <c r="X741" i="89" s="1"/>
  <c r="U452" i="89"/>
  <c r="U718" i="89" s="1"/>
  <c r="T621" i="89"/>
  <c r="T766" i="89" s="1"/>
  <c r="T466" i="89"/>
  <c r="S732" i="89"/>
  <c r="S699" i="89"/>
  <c r="T676" i="89"/>
  <c r="T709" i="89"/>
  <c r="AH961" i="89"/>
  <c r="AH948" i="89"/>
  <c r="AH941" i="89"/>
  <c r="AH926" i="89"/>
  <c r="AH947" i="89"/>
  <c r="AI927" i="89"/>
  <c r="AH962" i="89"/>
  <c r="AH935" i="89"/>
  <c r="V493" i="89"/>
  <c r="V617" i="89" s="1"/>
  <c r="V762" i="89" s="1"/>
  <c r="T685" i="89"/>
  <c r="T718" i="89"/>
  <c r="T722" i="89"/>
  <c r="U623" i="89"/>
  <c r="U768" i="89" s="1"/>
  <c r="U468" i="89"/>
  <c r="T701" i="89"/>
  <c r="P939" i="89"/>
  <c r="P952" i="89" s="1"/>
  <c r="P940" i="89"/>
  <c r="W463" i="89"/>
  <c r="X494" i="89" s="1"/>
  <c r="U459" i="89"/>
  <c r="W478" i="89"/>
  <c r="V696" i="89"/>
  <c r="V729" i="89"/>
  <c r="M689" i="81"/>
  <c r="U456" i="89"/>
  <c r="V487" i="89" s="1"/>
  <c r="V611" i="89" s="1"/>
  <c r="V756" i="89" s="1"/>
  <c r="U484" i="89"/>
  <c r="U608" i="89" s="1"/>
  <c r="U753" i="89" s="1"/>
  <c r="T678" i="89"/>
  <c r="T711" i="89"/>
  <c r="M696" i="86"/>
  <c r="T460" i="89"/>
  <c r="S726" i="89"/>
  <c r="S693" i="89"/>
  <c r="S727" i="89"/>
  <c r="S694" i="89"/>
  <c r="T461" i="89"/>
  <c r="M484" i="82"/>
  <c r="M453" i="82" s="1"/>
  <c r="W471" i="89"/>
  <c r="T679" i="89"/>
  <c r="T712" i="89"/>
  <c r="AB739" i="89"/>
  <c r="AB705" i="89"/>
  <c r="AB672" i="89"/>
  <c r="S742" i="89"/>
  <c r="S769" i="89" s="1"/>
  <c r="S633" i="89"/>
  <c r="U740" i="89"/>
  <c r="S684" i="89"/>
  <c r="S717" i="89"/>
  <c r="V595" i="89"/>
  <c r="U673" i="89"/>
  <c r="U687" i="89"/>
  <c r="U720" i="89"/>
  <c r="T451" i="89"/>
  <c r="T692" i="89"/>
  <c r="T725" i="89"/>
  <c r="S457" i="89"/>
  <c r="V481" i="89"/>
  <c r="V605" i="89" s="1"/>
  <c r="V750" i="89" s="1"/>
  <c r="V454" i="89"/>
  <c r="T597" i="89"/>
  <c r="U475" i="89"/>
  <c r="U599" i="89" s="1"/>
  <c r="U744" i="89" s="1"/>
  <c r="R934" i="89"/>
  <c r="R933" i="89"/>
  <c r="N494" i="86"/>
  <c r="N618" i="86" s="1"/>
  <c r="N763" i="86" s="1"/>
  <c r="L608" i="82"/>
  <c r="L753" i="82" s="1"/>
  <c r="M729" i="83"/>
  <c r="N716" i="86"/>
  <c r="M449" i="87"/>
  <c r="N480" i="87" s="1"/>
  <c r="N604" i="87" s="1"/>
  <c r="M451" i="81"/>
  <c r="K686" i="81"/>
  <c r="G675" i="84"/>
  <c r="N450" i="81"/>
  <c r="O481" i="81" s="1"/>
  <c r="O605" i="81" s="1"/>
  <c r="M695" i="86"/>
  <c r="M444" i="83"/>
  <c r="N475" i="83" s="1"/>
  <c r="N599" i="83" s="1"/>
  <c r="M713" i="73"/>
  <c r="K717" i="81"/>
  <c r="K684" i="81"/>
  <c r="K700" i="82"/>
  <c r="L731" i="73"/>
  <c r="N491" i="84"/>
  <c r="N615" i="84" s="1"/>
  <c r="N760" i="84" s="1"/>
  <c r="L698" i="87"/>
  <c r="M696" i="87"/>
  <c r="N679" i="83"/>
  <c r="N725" i="86"/>
  <c r="M480" i="86"/>
  <c r="M604" i="86" s="1"/>
  <c r="M749" i="86" s="1"/>
  <c r="M488" i="82"/>
  <c r="M612" i="82" s="1"/>
  <c r="M757" i="82" s="1"/>
  <c r="M454" i="82"/>
  <c r="N485" i="82" s="1"/>
  <c r="N609" i="82" s="1"/>
  <c r="N754" i="82" s="1"/>
  <c r="O461" i="84"/>
  <c r="P492" i="84" s="1"/>
  <c r="P616" i="84" s="1"/>
  <c r="M479" i="87"/>
  <c r="M603" i="87" s="1"/>
  <c r="M748" i="87" s="1"/>
  <c r="K684" i="86"/>
  <c r="K472" i="83"/>
  <c r="M691" i="83"/>
  <c r="L676" i="86"/>
  <c r="L681" i="87"/>
  <c r="O498" i="85"/>
  <c r="M722" i="73"/>
  <c r="M699" i="83"/>
  <c r="M716" i="81"/>
  <c r="K680" i="82"/>
  <c r="L680" i="87"/>
  <c r="L718" i="84"/>
  <c r="M460" i="82"/>
  <c r="L726" i="82"/>
  <c r="L693" i="82"/>
  <c r="N720" i="73"/>
  <c r="M711" i="84"/>
  <c r="N480" i="84"/>
  <c r="N725" i="73"/>
  <c r="N455" i="82"/>
  <c r="O486" i="82" s="1"/>
  <c r="O610" i="82" s="1"/>
  <c r="L700" i="82"/>
  <c r="P462" i="84"/>
  <c r="P728" i="84" s="1"/>
  <c r="M499" i="81"/>
  <c r="M623" i="81" s="1"/>
  <c r="M768" i="81" s="1"/>
  <c r="F739" i="87"/>
  <c r="F705" i="85"/>
  <c r="F739" i="82"/>
  <c r="L682" i="87"/>
  <c r="O680" i="86"/>
  <c r="G594" i="85"/>
  <c r="G739" i="85" s="1"/>
  <c r="L734" i="82"/>
  <c r="L701" i="82"/>
  <c r="N462" i="86"/>
  <c r="O493" i="86" s="1"/>
  <c r="O617" i="86" s="1"/>
  <c r="I594" i="84"/>
  <c r="I739" i="84" s="1"/>
  <c r="M465" i="84"/>
  <c r="L468" i="85"/>
  <c r="O496" i="85"/>
  <c r="L721" i="85"/>
  <c r="L688" i="85"/>
  <c r="M610" i="85"/>
  <c r="M755" i="85" s="1"/>
  <c r="M455" i="85"/>
  <c r="L719" i="85"/>
  <c r="L686" i="85"/>
  <c r="L701" i="84"/>
  <c r="L717" i="86"/>
  <c r="M467" i="82"/>
  <c r="M468" i="82"/>
  <c r="M608" i="85"/>
  <c r="M753" i="85" s="1"/>
  <c r="M453" i="85"/>
  <c r="L705" i="81"/>
  <c r="F739" i="85"/>
  <c r="J595" i="83"/>
  <c r="J595" i="73"/>
  <c r="G595" i="84"/>
  <c r="G740" i="84" s="1"/>
  <c r="M688" i="73"/>
  <c r="M734" i="84"/>
  <c r="M482" i="82"/>
  <c r="M606" i="82" s="1"/>
  <c r="M751" i="82" s="1"/>
  <c r="N618" i="83"/>
  <c r="N763" i="83" s="1"/>
  <c r="N463" i="83"/>
  <c r="L678" i="82"/>
  <c r="L715" i="86"/>
  <c r="L682" i="86"/>
  <c r="K710" i="82"/>
  <c r="K677" i="82"/>
  <c r="L599" i="82"/>
  <c r="L744" i="82" s="1"/>
  <c r="L444" i="82"/>
  <c r="F942" i="79"/>
  <c r="M475" i="87"/>
  <c r="L676" i="84"/>
  <c r="L709" i="84"/>
  <c r="M443" i="84"/>
  <c r="I832" i="79"/>
  <c r="K78" i="88" s="1"/>
  <c r="K947" i="79"/>
  <c r="H854" i="79"/>
  <c r="J100" i="88" s="1"/>
  <c r="M451" i="86"/>
  <c r="K949" i="73"/>
  <c r="L944" i="73" s="1"/>
  <c r="O483" i="81"/>
  <c r="O607" i="81" s="1"/>
  <c r="O752" i="81" s="1"/>
  <c r="M445" i="82"/>
  <c r="O459" i="82"/>
  <c r="O725" i="82" s="1"/>
  <c r="M452" i="84"/>
  <c r="M484" i="81"/>
  <c r="M608" i="81" s="1"/>
  <c r="M753" i="81" s="1"/>
  <c r="K701" i="85"/>
  <c r="K734" i="85"/>
  <c r="M477" i="82"/>
  <c r="M601" i="82" s="1"/>
  <c r="M746" i="82" s="1"/>
  <c r="M478" i="82"/>
  <c r="M602" i="82" s="1"/>
  <c r="M747" i="82" s="1"/>
  <c r="M491" i="81"/>
  <c r="N720" i="87"/>
  <c r="M700" i="83"/>
  <c r="M718" i="73"/>
  <c r="N696" i="85"/>
  <c r="N687" i="87"/>
  <c r="M692" i="87"/>
  <c r="N694" i="84"/>
  <c r="M686" i="87"/>
  <c r="M449" i="85"/>
  <c r="N480" i="85" s="1"/>
  <c r="K705" i="83"/>
  <c r="M451" i="73"/>
  <c r="N457" i="84"/>
  <c r="O488" i="84" s="1"/>
  <c r="O612" i="84" s="1"/>
  <c r="M459" i="81"/>
  <c r="L725" i="81"/>
  <c r="L692" i="81"/>
  <c r="L605" i="73"/>
  <c r="L750" i="73" s="1"/>
  <c r="M496" i="86"/>
  <c r="M620" i="86" s="1"/>
  <c r="M765" i="86" s="1"/>
  <c r="O466" i="84"/>
  <c r="N623" i="84"/>
  <c r="N468" i="84"/>
  <c r="O499" i="84" s="1"/>
  <c r="M727" i="83"/>
  <c r="N454" i="86"/>
  <c r="O485" i="86" s="1"/>
  <c r="G439" i="84"/>
  <c r="N486" i="86"/>
  <c r="M690" i="84"/>
  <c r="M623" i="83"/>
  <c r="M768" i="83" s="1"/>
  <c r="M468" i="83"/>
  <c r="O612" i="81"/>
  <c r="O757" i="81" s="1"/>
  <c r="O457" i="81"/>
  <c r="O485" i="84"/>
  <c r="O609" i="84" s="1"/>
  <c r="O754" i="84" s="1"/>
  <c r="L734" i="83"/>
  <c r="L701" i="83"/>
  <c r="N730" i="86"/>
  <c r="N497" i="81"/>
  <c r="M447" i="87"/>
  <c r="N478" i="87" s="1"/>
  <c r="N602" i="87" s="1"/>
  <c r="N462" i="85"/>
  <c r="N728" i="85" s="1"/>
  <c r="N456" i="73"/>
  <c r="O487" i="73" s="1"/>
  <c r="O611" i="73" s="1"/>
  <c r="M679" i="84"/>
  <c r="M712" i="84"/>
  <c r="I712" i="73"/>
  <c r="K708" i="83"/>
  <c r="N491" i="83"/>
  <c r="N615" i="83" s="1"/>
  <c r="M677" i="86"/>
  <c r="M710" i="86"/>
  <c r="F707" i="84"/>
  <c r="N467" i="83"/>
  <c r="O498" i="83" s="1"/>
  <c r="O622" i="83" s="1"/>
  <c r="N446" i="84"/>
  <c r="L677" i="83"/>
  <c r="L710" i="83"/>
  <c r="M685" i="86"/>
  <c r="N483" i="86"/>
  <c r="L684" i="73"/>
  <c r="L717" i="73"/>
  <c r="M752" i="86"/>
  <c r="M687" i="86"/>
  <c r="M720" i="86"/>
  <c r="N694" i="82"/>
  <c r="N727" i="82"/>
  <c r="N676" i="83"/>
  <c r="N709" i="83"/>
  <c r="N727" i="86"/>
  <c r="L694" i="83"/>
  <c r="L727" i="83"/>
  <c r="L685" i="73"/>
  <c r="L718" i="73"/>
  <c r="N678" i="86"/>
  <c r="N711" i="86"/>
  <c r="N443" i="81"/>
  <c r="O474" i="81" s="1"/>
  <c r="N499" i="86"/>
  <c r="N623" i="86" s="1"/>
  <c r="M701" i="86"/>
  <c r="N692" i="82"/>
  <c r="N725" i="82"/>
  <c r="N720" i="84"/>
  <c r="M768" i="86"/>
  <c r="N753" i="86"/>
  <c r="N764" i="82"/>
  <c r="O757" i="86"/>
  <c r="N761" i="87"/>
  <c r="M753" i="84"/>
  <c r="O750" i="86"/>
  <c r="N755" i="87"/>
  <c r="M767" i="73"/>
  <c r="O758" i="81"/>
  <c r="O761" i="82"/>
  <c r="O743" i="83"/>
  <c r="O755" i="81"/>
  <c r="J742" i="73"/>
  <c r="M767" i="86"/>
  <c r="L742" i="83"/>
  <c r="L757" i="73"/>
  <c r="O761" i="86"/>
  <c r="O766" i="83"/>
  <c r="O758" i="82"/>
  <c r="N745" i="87"/>
  <c r="N755" i="84"/>
  <c r="N752" i="73"/>
  <c r="N751" i="84"/>
  <c r="N763" i="87"/>
  <c r="P747" i="86"/>
  <c r="M763" i="84"/>
  <c r="M766" i="87"/>
  <c r="K742" i="83"/>
  <c r="M744" i="83"/>
  <c r="O761" i="84"/>
  <c r="N743" i="81"/>
  <c r="N761" i="83"/>
  <c r="O759" i="86"/>
  <c r="P743" i="82"/>
  <c r="N749" i="81"/>
  <c r="N756" i="86"/>
  <c r="M758" i="73"/>
  <c r="N747" i="73"/>
  <c r="O754" i="73"/>
  <c r="M767" i="81"/>
  <c r="M761" i="73"/>
  <c r="N756" i="81"/>
  <c r="M753" i="73"/>
  <c r="O745" i="86"/>
  <c r="M760" i="85"/>
  <c r="N750" i="81"/>
  <c r="M749" i="85"/>
  <c r="N747" i="81"/>
  <c r="N744" i="81"/>
  <c r="N748" i="83"/>
  <c r="M766" i="73"/>
  <c r="N755" i="82"/>
  <c r="M751" i="83"/>
  <c r="M744" i="85"/>
  <c r="N767" i="83"/>
  <c r="N745" i="84"/>
  <c r="N762" i="81"/>
  <c r="N746" i="86"/>
  <c r="O763" i="81"/>
  <c r="N751" i="87"/>
  <c r="M761" i="85"/>
  <c r="O745" i="81"/>
  <c r="N756" i="73"/>
  <c r="M749" i="87"/>
  <c r="N762" i="86"/>
  <c r="N757" i="84"/>
  <c r="L748" i="73"/>
  <c r="M768" i="84"/>
  <c r="N743" i="87"/>
  <c r="N756" i="82"/>
  <c r="N764" i="73"/>
  <c r="N754" i="81"/>
  <c r="N764" i="81"/>
  <c r="N758" i="85"/>
  <c r="M767" i="84"/>
  <c r="H742" i="84"/>
  <c r="N759" i="87"/>
  <c r="N746" i="84"/>
  <c r="L741" i="81"/>
  <c r="M751" i="73"/>
  <c r="O764" i="86"/>
  <c r="M766" i="86"/>
  <c r="L747" i="84"/>
  <c r="M765" i="73"/>
  <c r="N744" i="86"/>
  <c r="M759" i="83"/>
  <c r="N754" i="87"/>
  <c r="O759" i="82"/>
  <c r="N754" i="86"/>
  <c r="M747" i="87"/>
  <c r="O763" i="85"/>
  <c r="N762" i="85"/>
  <c r="N764" i="86"/>
  <c r="N761" i="86"/>
  <c r="N767" i="87"/>
  <c r="O760" i="73"/>
  <c r="O759" i="73"/>
  <c r="M743" i="73"/>
  <c r="N762" i="83"/>
  <c r="N755" i="73"/>
  <c r="M757" i="87"/>
  <c r="M763" i="73"/>
  <c r="N753" i="87"/>
  <c r="M762" i="73"/>
  <c r="L723" i="73"/>
  <c r="M488" i="73"/>
  <c r="M676" i="81"/>
  <c r="L677" i="73"/>
  <c r="N497" i="86"/>
  <c r="N621" i="86" s="1"/>
  <c r="M732" i="86"/>
  <c r="M599" i="73"/>
  <c r="M444" i="73"/>
  <c r="M728" i="83"/>
  <c r="N459" i="87"/>
  <c r="O490" i="87" s="1"/>
  <c r="M615" i="86"/>
  <c r="M460" i="86"/>
  <c r="L696" i="84"/>
  <c r="M620" i="81"/>
  <c r="M479" i="73"/>
  <c r="L714" i="73"/>
  <c r="L679" i="85"/>
  <c r="L693" i="86"/>
  <c r="M601" i="85"/>
  <c r="M446" i="85"/>
  <c r="N470" i="81"/>
  <c r="M479" i="85"/>
  <c r="M603" i="85" s="1"/>
  <c r="P485" i="87"/>
  <c r="P609" i="87" s="1"/>
  <c r="P495" i="84"/>
  <c r="P619" i="84" s="1"/>
  <c r="K683" i="73"/>
  <c r="L698" i="81"/>
  <c r="G472" i="87"/>
  <c r="G596" i="87" s="1"/>
  <c r="L471" i="81"/>
  <c r="N495" i="87"/>
  <c r="N619" i="87" s="1"/>
  <c r="G470" i="82"/>
  <c r="G470" i="87"/>
  <c r="G473" i="87"/>
  <c r="G597" i="87" s="1"/>
  <c r="O497" i="82"/>
  <c r="O621" i="82" s="1"/>
  <c r="N493" i="82"/>
  <c r="N617" i="82" s="1"/>
  <c r="G471" i="82"/>
  <c r="G440" i="82" s="1"/>
  <c r="N481" i="82"/>
  <c r="N605" i="82" s="1"/>
  <c r="O711" i="86"/>
  <c r="P476" i="86"/>
  <c r="P600" i="86" s="1"/>
  <c r="G473" i="85"/>
  <c r="G597" i="85" s="1"/>
  <c r="P490" i="85"/>
  <c r="P614" i="85" s="1"/>
  <c r="G471" i="87"/>
  <c r="G595" i="87" s="1"/>
  <c r="M499" i="87"/>
  <c r="M623" i="87" s="1"/>
  <c r="G472" i="85"/>
  <c r="G596" i="85" s="1"/>
  <c r="O476" i="85"/>
  <c r="O600" i="85" s="1"/>
  <c r="N477" i="87"/>
  <c r="N601" i="87" s="1"/>
  <c r="N479" i="84"/>
  <c r="N603" i="84" s="1"/>
  <c r="N476" i="83"/>
  <c r="N600" i="83" s="1"/>
  <c r="M715" i="82"/>
  <c r="N480" i="82"/>
  <c r="N604" i="82" s="1"/>
  <c r="O609" i="87"/>
  <c r="N474" i="73"/>
  <c r="N443" i="73" s="1"/>
  <c r="N496" i="81"/>
  <c r="L695" i="73"/>
  <c r="L682" i="85"/>
  <c r="M710" i="85"/>
  <c r="M459" i="83"/>
  <c r="M726" i="85"/>
  <c r="L692" i="83"/>
  <c r="M719" i="86"/>
  <c r="N464" i="81"/>
  <c r="O495" i="81" s="1"/>
  <c r="F708" i="85"/>
  <c r="N463" i="87"/>
  <c r="O494" i="87" s="1"/>
  <c r="O618" i="87" s="1"/>
  <c r="M730" i="81"/>
  <c r="M465" i="73"/>
  <c r="F706" i="82"/>
  <c r="M728" i="82"/>
  <c r="M467" i="86"/>
  <c r="N498" i="86" s="1"/>
  <c r="O730" i="84"/>
  <c r="O463" i="85"/>
  <c r="P494" i="85" s="1"/>
  <c r="L700" i="86"/>
  <c r="L734" i="87"/>
  <c r="M688" i="86"/>
  <c r="N691" i="81"/>
  <c r="N444" i="86"/>
  <c r="O475" i="86" s="1"/>
  <c r="O599" i="86" s="1"/>
  <c r="M604" i="83"/>
  <c r="M449" i="83"/>
  <c r="N480" i="83" s="1"/>
  <c r="L682" i="83"/>
  <c r="U963" i="84"/>
  <c r="M460" i="87"/>
  <c r="N491" i="87" s="1"/>
  <c r="M615" i="87"/>
  <c r="L693" i="87"/>
  <c r="F708" i="87"/>
  <c r="E594" i="86"/>
  <c r="M695" i="85"/>
  <c r="F672" i="84"/>
  <c r="F632" i="84"/>
  <c r="G597" i="82"/>
  <c r="I746" i="73"/>
  <c r="J746" i="73"/>
  <c r="M453" i="73"/>
  <c r="N484" i="73" s="1"/>
  <c r="J446" i="73"/>
  <c r="L686" i="73"/>
  <c r="I679" i="73"/>
  <c r="U963" i="73"/>
  <c r="M709" i="73"/>
  <c r="M728" i="73"/>
  <c r="U963" i="83"/>
  <c r="P447" i="86"/>
  <c r="Q478" i="86" s="1"/>
  <c r="Q602" i="86" s="1"/>
  <c r="O725" i="85"/>
  <c r="M721" i="84"/>
  <c r="M463" i="84"/>
  <c r="O711" i="81"/>
  <c r="H708" i="84"/>
  <c r="L672" i="81"/>
  <c r="N697" i="86"/>
  <c r="M712" i="87"/>
  <c r="M720" i="81"/>
  <c r="N453" i="87"/>
  <c r="O484" i="87" s="1"/>
  <c r="O608" i="87" s="1"/>
  <c r="N456" i="81"/>
  <c r="M461" i="85"/>
  <c r="O455" i="81"/>
  <c r="P486" i="81" s="1"/>
  <c r="M716" i="83"/>
  <c r="V962" i="79"/>
  <c r="U963" i="87"/>
  <c r="M691" i="86"/>
  <c r="L694" i="85"/>
  <c r="N688" i="81"/>
  <c r="U963" i="86"/>
  <c r="N613" i="86"/>
  <c r="N458" i="86"/>
  <c r="O489" i="86" s="1"/>
  <c r="V963" i="82"/>
  <c r="U963" i="81"/>
  <c r="U963" i="85"/>
  <c r="W927" i="79"/>
  <c r="V926" i="79"/>
  <c r="G46" i="77"/>
  <c r="V136" i="80"/>
  <c r="V138" i="80" s="1"/>
  <c r="V117" i="80"/>
  <c r="V137" i="80"/>
  <c r="M450" i="73"/>
  <c r="N481" i="73" s="1"/>
  <c r="L698" i="83"/>
  <c r="M620" i="83"/>
  <c r="M465" i="83"/>
  <c r="N496" i="83" s="1"/>
  <c r="M690" i="83"/>
  <c r="N612" i="83"/>
  <c r="N457" i="83"/>
  <c r="O488" i="83" s="1"/>
  <c r="V115" i="80"/>
  <c r="T963" i="79"/>
  <c r="N451" i="87"/>
  <c r="M732" i="87"/>
  <c r="L728" i="87"/>
  <c r="M617" i="87"/>
  <c r="N618" i="73"/>
  <c r="M729" i="73"/>
  <c r="M729" i="82"/>
  <c r="N618" i="82"/>
  <c r="O620" i="82"/>
  <c r="L713" i="84"/>
  <c r="L690" i="87"/>
  <c r="M684" i="87"/>
  <c r="M734" i="73"/>
  <c r="N623" i="73"/>
  <c r="O602" i="83"/>
  <c r="L699" i="73"/>
  <c r="M717" i="83"/>
  <c r="N611" i="83"/>
  <c r="O443" i="83"/>
  <c r="N455" i="73"/>
  <c r="O486" i="73" s="1"/>
  <c r="M457" i="87"/>
  <c r="N488" i="87" s="1"/>
  <c r="N611" i="85"/>
  <c r="M722" i="85"/>
  <c r="M466" i="73"/>
  <c r="N497" i="73" s="1"/>
  <c r="E595" i="86"/>
  <c r="M716" i="87"/>
  <c r="N467" i="87"/>
  <c r="O621" i="85"/>
  <c r="N732" i="85"/>
  <c r="O466" i="85"/>
  <c r="P497" i="85" s="1"/>
  <c r="I936" i="85"/>
  <c r="J932" i="85" s="1"/>
  <c r="J933" i="85" s="1"/>
  <c r="J952" i="85" s="1"/>
  <c r="N458" i="85"/>
  <c r="O489" i="85" s="1"/>
  <c r="F741" i="84"/>
  <c r="N451" i="84"/>
  <c r="O482" i="84" s="1"/>
  <c r="M684" i="84"/>
  <c r="N622" i="84"/>
  <c r="M733" i="84"/>
  <c r="N467" i="84"/>
  <c r="O498" i="84" s="1"/>
  <c r="M453" i="84"/>
  <c r="M692" i="84"/>
  <c r="N614" i="84"/>
  <c r="N459" i="84"/>
  <c r="O490" i="84" s="1"/>
  <c r="M681" i="83"/>
  <c r="N448" i="83"/>
  <c r="O479" i="83" s="1"/>
  <c r="N619" i="83"/>
  <c r="M730" i="83"/>
  <c r="K954" i="82"/>
  <c r="B147" i="82"/>
  <c r="B361" i="82"/>
  <c r="B394" i="82" s="1"/>
  <c r="B425" i="82" s="1"/>
  <c r="B456" i="82" s="1"/>
  <c r="N453" i="86"/>
  <c r="N719" i="86" s="1"/>
  <c r="I954" i="85"/>
  <c r="M461" i="73"/>
  <c r="N492" i="73" s="1"/>
  <c r="J442" i="73"/>
  <c r="J566" i="73" s="1"/>
  <c r="L694" i="73"/>
  <c r="O599" i="81"/>
  <c r="N710" i="81"/>
  <c r="N622" i="81"/>
  <c r="M733" i="81"/>
  <c r="N467" i="81"/>
  <c r="O498" i="81" s="1"/>
  <c r="M720" i="85"/>
  <c r="N609" i="85"/>
  <c r="M685" i="85"/>
  <c r="L442" i="83"/>
  <c r="N607" i="85"/>
  <c r="N452" i="85"/>
  <c r="O483" i="85" s="1"/>
  <c r="M691" i="85"/>
  <c r="N464" i="73"/>
  <c r="H833" i="79"/>
  <c r="J79" i="88" s="1"/>
  <c r="H853" i="79"/>
  <c r="J99" i="88" s="1"/>
  <c r="G855" i="79"/>
  <c r="I101" i="88" s="1"/>
  <c r="E837" i="84"/>
  <c r="I842" i="73"/>
  <c r="I833" i="73"/>
  <c r="J831" i="73"/>
  <c r="E836" i="84"/>
  <c r="V631" i="73"/>
  <c r="H844" i="73"/>
  <c r="I853" i="73"/>
  <c r="U669" i="73"/>
  <c r="N447" i="73"/>
  <c r="O459" i="73"/>
  <c r="H855" i="73"/>
  <c r="W629" i="73"/>
  <c r="W814" i="73" s="1"/>
  <c r="U946" i="84"/>
  <c r="U949" i="84" s="1"/>
  <c r="V944" i="84" s="1"/>
  <c r="V946" i="84" s="1"/>
  <c r="U945" i="84"/>
  <c r="F952" i="79"/>
  <c r="B147" i="81"/>
  <c r="B361" i="81"/>
  <c r="B394" i="81" s="1"/>
  <c r="B425" i="81" s="1"/>
  <c r="B456" i="81" s="1"/>
  <c r="E440" i="86"/>
  <c r="F471" i="86" s="1"/>
  <c r="G940" i="73"/>
  <c r="G939" i="73"/>
  <c r="L441" i="81"/>
  <c r="M472" i="81" s="1"/>
  <c r="N456" i="86"/>
  <c r="O487" i="86" s="1"/>
  <c r="N713" i="83"/>
  <c r="J936" i="87"/>
  <c r="K932" i="87" s="1"/>
  <c r="K933" i="87" s="1"/>
  <c r="K952" i="87" s="1"/>
  <c r="N455" i="84"/>
  <c r="O486" i="84" s="1"/>
  <c r="J440" i="73"/>
  <c r="M458" i="73"/>
  <c r="N489" i="73" s="1"/>
  <c r="M467" i="73"/>
  <c r="N498" i="73" s="1"/>
  <c r="I673" i="73"/>
  <c r="B360" i="79"/>
  <c r="B146" i="79"/>
  <c r="O454" i="73"/>
  <c r="P485" i="73" s="1"/>
  <c r="N452" i="73"/>
  <c r="O483" i="73" s="1"/>
  <c r="O458" i="81"/>
  <c r="P489" i="81" s="1"/>
  <c r="V961" i="73"/>
  <c r="V948" i="73"/>
  <c r="V935" i="73"/>
  <c r="W927" i="73"/>
  <c r="W962" i="73" s="1"/>
  <c r="V941" i="73"/>
  <c r="V947" i="73"/>
  <c r="V926" i="73"/>
  <c r="O726" i="73"/>
  <c r="P615" i="73"/>
  <c r="N731" i="82"/>
  <c r="I675" i="73"/>
  <c r="F954" i="73"/>
  <c r="L691" i="73"/>
  <c r="L700" i="73"/>
  <c r="W973" i="79"/>
  <c r="X17" i="77"/>
  <c r="X107" i="80" s="1"/>
  <c r="N693" i="73"/>
  <c r="E439" i="86"/>
  <c r="K706" i="81"/>
  <c r="G439" i="85"/>
  <c r="I936" i="73"/>
  <c r="J932" i="73" s="1"/>
  <c r="P443" i="82"/>
  <c r="Q474" i="82" s="1"/>
  <c r="Y18" i="77"/>
  <c r="X16" i="77"/>
  <c r="X33" i="77"/>
  <c r="M697" i="73"/>
  <c r="J954" i="87"/>
  <c r="H932" i="79"/>
  <c r="U948" i="79"/>
  <c r="U961" i="79"/>
  <c r="N940" i="84"/>
  <c r="N942" i="84" s="1"/>
  <c r="O938" i="84" s="1"/>
  <c r="N939" i="84"/>
  <c r="U946" i="83"/>
  <c r="U949" i="83" s="1"/>
  <c r="V944" i="83" s="1"/>
  <c r="U945" i="83"/>
  <c r="N939" i="87"/>
  <c r="N940" i="87"/>
  <c r="N942" i="87" s="1"/>
  <c r="O938" i="87" s="1"/>
  <c r="U946" i="81"/>
  <c r="U949" i="81" s="1"/>
  <c r="V944" i="81" s="1"/>
  <c r="U945" i="81"/>
  <c r="U946" i="82"/>
  <c r="U949" i="82" s="1"/>
  <c r="V944" i="82" s="1"/>
  <c r="U945" i="82"/>
  <c r="U946" i="86"/>
  <c r="U949" i="86" s="1"/>
  <c r="V944" i="86" s="1"/>
  <c r="U945" i="86"/>
  <c r="N940" i="85"/>
  <c r="N942" i="85" s="1"/>
  <c r="O938" i="85" s="1"/>
  <c r="N939" i="85"/>
  <c r="V961" i="84"/>
  <c r="V941" i="84"/>
  <c r="W927" i="84"/>
  <c r="W962" i="84" s="1"/>
  <c r="V926" i="84"/>
  <c r="V947" i="84"/>
  <c r="V935" i="84"/>
  <c r="V948" i="84"/>
  <c r="M694" i="87"/>
  <c r="O676" i="82"/>
  <c r="O466" i="83"/>
  <c r="P497" i="83" s="1"/>
  <c r="N454" i="81"/>
  <c r="O485" i="81" s="1"/>
  <c r="H938" i="83"/>
  <c r="O613" i="83"/>
  <c r="N724" i="83"/>
  <c r="O458" i="82"/>
  <c r="P489" i="82" s="1"/>
  <c r="N449" i="81"/>
  <c r="O480" i="81" s="1"/>
  <c r="N728" i="86"/>
  <c r="K674" i="81"/>
  <c r="O461" i="86"/>
  <c r="P492" i="86" s="1"/>
  <c r="O450" i="86"/>
  <c r="P481" i="86" s="1"/>
  <c r="N598" i="86"/>
  <c r="M709" i="86"/>
  <c r="K675" i="83"/>
  <c r="M678" i="84"/>
  <c r="F673" i="84"/>
  <c r="N678" i="85"/>
  <c r="F673" i="87"/>
  <c r="N461" i="83"/>
  <c r="O492" i="83" s="1"/>
  <c r="F50" i="77"/>
  <c r="F58" i="77" s="1"/>
  <c r="N443" i="87"/>
  <c r="O474" i="87" s="1"/>
  <c r="N446" i="86"/>
  <c r="O477" i="86" s="1"/>
  <c r="V941" i="86"/>
  <c r="W927" i="86"/>
  <c r="W962" i="86" s="1"/>
  <c r="V926" i="86"/>
  <c r="V935" i="86"/>
  <c r="V961" i="86"/>
  <c r="V948" i="86"/>
  <c r="V947" i="86"/>
  <c r="O463" i="81"/>
  <c r="P494" i="81" s="1"/>
  <c r="N462" i="83"/>
  <c r="O493" i="83" s="1"/>
  <c r="P605" i="85"/>
  <c r="O716" i="85"/>
  <c r="N724" i="84"/>
  <c r="O613" i="84"/>
  <c r="B147" i="83"/>
  <c r="B361" i="83"/>
  <c r="B394" i="83" s="1"/>
  <c r="B425" i="83" s="1"/>
  <c r="B456" i="83" s="1"/>
  <c r="L934" i="86"/>
  <c r="L953" i="86" s="1"/>
  <c r="L933" i="86"/>
  <c r="L952" i="86" s="1"/>
  <c r="J933" i="81"/>
  <c r="J934" i="81"/>
  <c r="J936" i="81" s="1"/>
  <c r="M697" i="82"/>
  <c r="B362" i="85"/>
  <c r="B395" i="85" s="1"/>
  <c r="B426" i="85" s="1"/>
  <c r="B457" i="85" s="1"/>
  <c r="B148" i="85"/>
  <c r="F674" i="85"/>
  <c r="N612" i="85"/>
  <c r="M723" i="85"/>
  <c r="B362" i="84"/>
  <c r="B395" i="84" s="1"/>
  <c r="B426" i="84" s="1"/>
  <c r="B457" i="84" s="1"/>
  <c r="B148" i="84"/>
  <c r="W941" i="82"/>
  <c r="X927" i="82"/>
  <c r="X962" i="82" s="1"/>
  <c r="W926" i="82"/>
  <c r="W935" i="82"/>
  <c r="W961" i="82"/>
  <c r="W948" i="82"/>
  <c r="W947" i="82"/>
  <c r="P603" i="81"/>
  <c r="O714" i="81"/>
  <c r="V941" i="83"/>
  <c r="W927" i="83"/>
  <c r="W962" i="83" s="1"/>
  <c r="V926" i="83"/>
  <c r="V961" i="83"/>
  <c r="V947" i="83"/>
  <c r="V948" i="83"/>
  <c r="V935" i="83"/>
  <c r="B148" i="86"/>
  <c r="B362" i="86"/>
  <c r="B395" i="86" s="1"/>
  <c r="B426" i="86" s="1"/>
  <c r="B457" i="86" s="1"/>
  <c r="N722" i="84"/>
  <c r="O611" i="84"/>
  <c r="L686" i="84"/>
  <c r="F674" i="84"/>
  <c r="O939" i="86"/>
  <c r="O940" i="86"/>
  <c r="O942" i="86" s="1"/>
  <c r="P938" i="86" s="1"/>
  <c r="O610" i="87"/>
  <c r="N699" i="82"/>
  <c r="H954" i="81"/>
  <c r="N690" i="86"/>
  <c r="V948" i="81"/>
  <c r="V947" i="81"/>
  <c r="V941" i="81"/>
  <c r="W927" i="81"/>
  <c r="W962" i="81" s="1"/>
  <c r="V926" i="81"/>
  <c r="V935" i="81"/>
  <c r="V961" i="81"/>
  <c r="U946" i="87"/>
  <c r="U949" i="87" s="1"/>
  <c r="V944" i="87" s="1"/>
  <c r="U945" i="87"/>
  <c r="M689" i="82"/>
  <c r="F705" i="82"/>
  <c r="M680" i="81"/>
  <c r="U946" i="85"/>
  <c r="U949" i="85" s="1"/>
  <c r="V944" i="85" s="1"/>
  <c r="U945" i="85"/>
  <c r="M700" i="87"/>
  <c r="L681" i="85"/>
  <c r="M695" i="81"/>
  <c r="N464" i="82"/>
  <c r="O495" i="82" s="1"/>
  <c r="I940" i="81"/>
  <c r="I942" i="81" s="1"/>
  <c r="I939" i="81"/>
  <c r="N462" i="81"/>
  <c r="O493" i="81" s="1"/>
  <c r="N461" i="87"/>
  <c r="O492" i="87" s="1"/>
  <c r="H933" i="83"/>
  <c r="H934" i="83"/>
  <c r="N691" i="82"/>
  <c r="M682" i="81"/>
  <c r="F707" i="87"/>
  <c r="N694" i="86"/>
  <c r="G441" i="84"/>
  <c r="H472" i="84" s="1"/>
  <c r="P619" i="86"/>
  <c r="O730" i="86"/>
  <c r="N445" i="84"/>
  <c r="O476" i="84" s="1"/>
  <c r="G440" i="84"/>
  <c r="M689" i="86"/>
  <c r="M676" i="87"/>
  <c r="O459" i="86"/>
  <c r="P490" i="86" s="1"/>
  <c r="N445" i="87"/>
  <c r="O476" i="87" s="1"/>
  <c r="N456" i="82"/>
  <c r="O487" i="82" s="1"/>
  <c r="N620" i="87"/>
  <c r="M731" i="87"/>
  <c r="N447" i="81"/>
  <c r="O478" i="81" s="1"/>
  <c r="F672" i="85"/>
  <c r="L933" i="82"/>
  <c r="L952" i="82" s="1"/>
  <c r="L934" i="82"/>
  <c r="L953" i="82" s="1"/>
  <c r="P616" i="82"/>
  <c r="O727" i="82"/>
  <c r="P601" i="83"/>
  <c r="O603" i="86"/>
  <c r="N714" i="86"/>
  <c r="M688" i="87"/>
  <c r="V961" i="85"/>
  <c r="V948" i="85"/>
  <c r="V947" i="85"/>
  <c r="V941" i="85"/>
  <c r="W927" i="85"/>
  <c r="W962" i="85" s="1"/>
  <c r="V926" i="85"/>
  <c r="V935" i="85"/>
  <c r="F71" i="77"/>
  <c r="F76" i="77"/>
  <c r="F70" i="77"/>
  <c r="P612" i="86"/>
  <c r="O723" i="86"/>
  <c r="M679" i="86"/>
  <c r="M678" i="83"/>
  <c r="N696" i="81"/>
  <c r="V961" i="87"/>
  <c r="V948" i="87"/>
  <c r="V947" i="87"/>
  <c r="V935" i="87"/>
  <c r="W927" i="87"/>
  <c r="W962" i="87" s="1"/>
  <c r="V926" i="87"/>
  <c r="V941" i="87"/>
  <c r="O619" i="85"/>
  <c r="N730" i="85"/>
  <c r="F705" i="87"/>
  <c r="N613" i="87"/>
  <c r="M724" i="87"/>
  <c r="B362" i="87"/>
  <c r="B395" i="87" s="1"/>
  <c r="B426" i="87" s="1"/>
  <c r="B457" i="87" s="1"/>
  <c r="B148" i="87"/>
  <c r="M940" i="82"/>
  <c r="M942" i="82" s="1"/>
  <c r="N938" i="82" s="1"/>
  <c r="M939" i="82"/>
  <c r="K945" i="79"/>
  <c r="L944" i="79" a="1"/>
  <c r="J832" i="79" a="1"/>
  <c r="I853" i="79" a="1"/>
  <c r="I833" i="79" a="1"/>
  <c r="H935" i="79" a="1"/>
  <c r="W962" i="79" a="1"/>
  <c r="V961" i="79" a="1"/>
  <c r="G940" i="79" a="1"/>
  <c r="F954" i="79" a="1"/>
  <c r="K949" i="79" a="1"/>
  <c r="V948" i="79" a="1"/>
  <c r="H855" i="79" a="1"/>
  <c r="I854" i="79" a="1"/>
  <c r="H933" i="79" a="1"/>
  <c r="P633" i="89" l="1"/>
  <c r="P742" i="89"/>
  <c r="P769" i="89" s="1"/>
  <c r="X629" i="83"/>
  <c r="W814" i="83"/>
  <c r="X375" i="82"/>
  <c r="W592" i="82"/>
  <c r="W589" i="82"/>
  <c r="W588" i="82"/>
  <c r="W587" i="82"/>
  <c r="W572" i="82"/>
  <c r="W590" i="82"/>
  <c r="W584" i="82"/>
  <c r="W580" i="82"/>
  <c r="W578" i="82"/>
  <c r="W575" i="82"/>
  <c r="W568" i="82"/>
  <c r="W574" i="82"/>
  <c r="W583" i="82"/>
  <c r="W576" i="82"/>
  <c r="W571" i="82"/>
  <c r="W591" i="82"/>
  <c r="W586" i="82"/>
  <c r="W582" i="82"/>
  <c r="W573" i="82"/>
  <c r="W565" i="82"/>
  <c r="W564" i="82"/>
  <c r="W563" i="82"/>
  <c r="W577" i="82"/>
  <c r="W569" i="82"/>
  <c r="W567" i="82"/>
  <c r="W579" i="82"/>
  <c r="W581" i="82"/>
  <c r="W585" i="82"/>
  <c r="W570" i="82"/>
  <c r="F813" i="82"/>
  <c r="F813" i="82" a="1"/>
  <c r="Y375" i="83"/>
  <c r="X592" i="83"/>
  <c r="X587" i="83"/>
  <c r="X590" i="83"/>
  <c r="X586" i="83"/>
  <c r="X588" i="83"/>
  <c r="X585" i="83"/>
  <c r="X584" i="83"/>
  <c r="X583" i="83"/>
  <c r="X582" i="83"/>
  <c r="X581" i="83"/>
  <c r="X580" i="83"/>
  <c r="X579" i="83"/>
  <c r="X578" i="83"/>
  <c r="X577" i="83"/>
  <c r="X576" i="83"/>
  <c r="X575" i="83"/>
  <c r="X574" i="83"/>
  <c r="X573" i="83"/>
  <c r="X572" i="83"/>
  <c r="X571" i="83"/>
  <c r="X569" i="83"/>
  <c r="X568" i="83"/>
  <c r="X567" i="83"/>
  <c r="X565" i="83"/>
  <c r="X564" i="83"/>
  <c r="X563" i="83"/>
  <c r="X589" i="83"/>
  <c r="X591" i="83"/>
  <c r="X570" i="83"/>
  <c r="M742" i="89"/>
  <c r="M769" i="89" s="1"/>
  <c r="M633" i="89"/>
  <c r="R742" i="89"/>
  <c r="R769" i="89" s="1"/>
  <c r="R633" i="89"/>
  <c r="J813" i="73" a="1"/>
  <c r="O742" i="89"/>
  <c r="O769" i="89" s="1"/>
  <c r="O633" i="89"/>
  <c r="L742" i="89"/>
  <c r="L769" i="89" s="1"/>
  <c r="L633" i="89"/>
  <c r="F566" i="89"/>
  <c r="G473" i="89"/>
  <c r="G812" i="89" s="1"/>
  <c r="G442" i="89"/>
  <c r="Q742" i="89"/>
  <c r="Q769" i="89" s="1"/>
  <c r="Q633" i="89"/>
  <c r="X629" i="82"/>
  <c r="W814" i="82"/>
  <c r="I633" i="89"/>
  <c r="I742" i="89"/>
  <c r="I769" i="89" s="1"/>
  <c r="H813" i="84" a="1"/>
  <c r="N742" i="89"/>
  <c r="N769" i="89" s="1"/>
  <c r="N633" i="89"/>
  <c r="X375" i="87"/>
  <c r="W592" i="87"/>
  <c r="W591" i="87"/>
  <c r="W590" i="87"/>
  <c r="W589" i="87"/>
  <c r="W588" i="87"/>
  <c r="W587" i="87"/>
  <c r="W586" i="87"/>
  <c r="W585" i="87"/>
  <c r="W584" i="87"/>
  <c r="W583" i="87"/>
  <c r="W582" i="87"/>
  <c r="W581" i="87"/>
  <c r="W580" i="87"/>
  <c r="W579" i="87"/>
  <c r="W578" i="87"/>
  <c r="W577" i="87"/>
  <c r="W576" i="87"/>
  <c r="W575" i="87"/>
  <c r="W574" i="87"/>
  <c r="W573" i="87"/>
  <c r="W572" i="87"/>
  <c r="W571" i="87"/>
  <c r="W569" i="87"/>
  <c r="W568" i="87"/>
  <c r="W567" i="87"/>
  <c r="W565" i="87"/>
  <c r="W564" i="87"/>
  <c r="W563" i="87"/>
  <c r="W570" i="87"/>
  <c r="X629" i="87"/>
  <c r="W814" i="87"/>
  <c r="E789" i="89"/>
  <c r="E786" i="89"/>
  <c r="E790" i="89"/>
  <c r="E787" i="89"/>
  <c r="E785" i="89"/>
  <c r="E784" i="89"/>
  <c r="E781" i="89"/>
  <c r="E792" i="89"/>
  <c r="E778" i="89"/>
  <c r="E779" i="89"/>
  <c r="E776" i="89"/>
  <c r="E783" i="89"/>
  <c r="E788" i="89"/>
  <c r="E777" i="89"/>
  <c r="E782" i="89"/>
  <c r="E780" i="89"/>
  <c r="E791" i="89"/>
  <c r="E770" i="89"/>
  <c r="E771" i="89"/>
  <c r="E736" i="89"/>
  <c r="E773" i="89"/>
  <c r="F708" i="82"/>
  <c r="W375" i="73"/>
  <c r="V592" i="73"/>
  <c r="V591" i="73"/>
  <c r="V590" i="73"/>
  <c r="V589" i="73"/>
  <c r="V588" i="73"/>
  <c r="V587" i="73"/>
  <c r="V586" i="73"/>
  <c r="V585" i="73"/>
  <c r="V584" i="73"/>
  <c r="V583" i="73"/>
  <c r="V582" i="73"/>
  <c r="V581" i="73"/>
  <c r="V580" i="73"/>
  <c r="V579" i="73"/>
  <c r="V578" i="73"/>
  <c r="V577" i="73"/>
  <c r="V576" i="73"/>
  <c r="V575" i="73"/>
  <c r="V574" i="73"/>
  <c r="V573" i="73"/>
  <c r="V572" i="73"/>
  <c r="V571" i="73"/>
  <c r="V569" i="73"/>
  <c r="V568" i="73"/>
  <c r="V567" i="73"/>
  <c r="V565" i="73"/>
  <c r="V564" i="73"/>
  <c r="V563" i="73"/>
  <c r="V570" i="73"/>
  <c r="X375" i="86"/>
  <c r="W592" i="86"/>
  <c r="W591" i="86"/>
  <c r="W590" i="86"/>
  <c r="W589" i="86"/>
  <c r="W588" i="86"/>
  <c r="W587" i="86"/>
  <c r="W586" i="86"/>
  <c r="W585" i="86"/>
  <c r="W584" i="86"/>
  <c r="W583" i="86"/>
  <c r="W582" i="86"/>
  <c r="W581" i="86"/>
  <c r="W580" i="86"/>
  <c r="W579" i="86"/>
  <c r="W578" i="86"/>
  <c r="W577" i="86"/>
  <c r="W576" i="86"/>
  <c r="W575" i="86"/>
  <c r="W574" i="86"/>
  <c r="W573" i="86"/>
  <c r="W572" i="86"/>
  <c r="W571" i="86"/>
  <c r="W570" i="86"/>
  <c r="W569" i="86"/>
  <c r="W568" i="86"/>
  <c r="W567" i="86"/>
  <c r="W565" i="86"/>
  <c r="W564" i="86"/>
  <c r="W563" i="86"/>
  <c r="X629" i="85"/>
  <c r="W814" i="85"/>
  <c r="X375" i="85"/>
  <c r="W592" i="85"/>
  <c r="W591" i="85"/>
  <c r="W590" i="85"/>
  <c r="W589" i="85"/>
  <c r="W588" i="85"/>
  <c r="W587" i="85"/>
  <c r="W586" i="85"/>
  <c r="W585" i="85"/>
  <c r="W584" i="85"/>
  <c r="W583" i="85"/>
  <c r="W582" i="85"/>
  <c r="W581" i="85"/>
  <c r="W580" i="85"/>
  <c r="W579" i="85"/>
  <c r="W578" i="85"/>
  <c r="W577" i="85"/>
  <c r="W576" i="85"/>
  <c r="W575" i="85"/>
  <c r="W574" i="85"/>
  <c r="W573" i="85"/>
  <c r="W572" i="85"/>
  <c r="W571" i="85"/>
  <c r="W569" i="85"/>
  <c r="W568" i="85"/>
  <c r="W567" i="85"/>
  <c r="W565" i="85"/>
  <c r="W564" i="85"/>
  <c r="W563" i="85"/>
  <c r="W570" i="85"/>
  <c r="J933" i="84"/>
  <c r="J952" i="84" s="1"/>
  <c r="J954" i="84" s="1"/>
  <c r="X375" i="84"/>
  <c r="W592" i="84"/>
  <c r="W591" i="84"/>
  <c r="W590" i="84"/>
  <c r="W589" i="84"/>
  <c r="W588" i="84"/>
  <c r="W587" i="84"/>
  <c r="W586" i="84"/>
  <c r="W585" i="84"/>
  <c r="W584" i="84"/>
  <c r="W583" i="84"/>
  <c r="W582" i="84"/>
  <c r="W581" i="84"/>
  <c r="W580" i="84"/>
  <c r="W579" i="84"/>
  <c r="W578" i="84"/>
  <c r="W577" i="84"/>
  <c r="W576" i="84"/>
  <c r="W575" i="84"/>
  <c r="W574" i="84"/>
  <c r="W573" i="84"/>
  <c r="W572" i="84"/>
  <c r="W571" i="84"/>
  <c r="W569" i="84"/>
  <c r="W568" i="84"/>
  <c r="W567" i="84"/>
  <c r="W565" i="84"/>
  <c r="W564" i="84"/>
  <c r="W563" i="84"/>
  <c r="W570" i="84"/>
  <c r="X629" i="84"/>
  <c r="W814" i="84"/>
  <c r="X629" i="81"/>
  <c r="W814" i="81"/>
  <c r="X375" i="81"/>
  <c r="W592" i="81"/>
  <c r="W591" i="81"/>
  <c r="W590" i="81"/>
  <c r="W589" i="81"/>
  <c r="W588" i="81"/>
  <c r="W587" i="81"/>
  <c r="W586" i="81"/>
  <c r="W585" i="81"/>
  <c r="W584" i="81"/>
  <c r="W583" i="81"/>
  <c r="W582" i="81"/>
  <c r="W581" i="81"/>
  <c r="W580" i="81"/>
  <c r="W579" i="81"/>
  <c r="W578" i="81"/>
  <c r="W577" i="81"/>
  <c r="W576" i="81"/>
  <c r="W575" i="81"/>
  <c r="W574" i="81"/>
  <c r="W573" i="81"/>
  <c r="W572" i="81"/>
  <c r="W571" i="81"/>
  <c r="W569" i="81"/>
  <c r="W568" i="81"/>
  <c r="W567" i="81"/>
  <c r="W565" i="81"/>
  <c r="W564" i="81"/>
  <c r="W563" i="81"/>
  <c r="W570" i="81"/>
  <c r="J473" i="84"/>
  <c r="I566" i="84"/>
  <c r="I813" i="84" s="1" a="1"/>
  <c r="M473" i="83"/>
  <c r="L566" i="83"/>
  <c r="K477" i="73"/>
  <c r="O477" i="84"/>
  <c r="O601" i="84" s="1"/>
  <c r="O746" i="84" s="1"/>
  <c r="O601" i="83"/>
  <c r="O746" i="83" s="1"/>
  <c r="O446" i="83"/>
  <c r="K813" i="83"/>
  <c r="H470" i="85"/>
  <c r="H439" i="85" s="1"/>
  <c r="M470" i="83"/>
  <c r="G672" i="84"/>
  <c r="U446" i="89"/>
  <c r="B147" i="73"/>
  <c r="B361" i="73"/>
  <c r="B394" i="73" s="1"/>
  <c r="B425" i="73" s="1"/>
  <c r="B456" i="73" s="1"/>
  <c r="N692" i="73"/>
  <c r="N721" i="87"/>
  <c r="N699" i="83"/>
  <c r="N692" i="86"/>
  <c r="N683" i="81"/>
  <c r="O461" i="81"/>
  <c r="P492" i="81" s="1"/>
  <c r="N683" i="86"/>
  <c r="O450" i="81"/>
  <c r="P481" i="81" s="1"/>
  <c r="P605" i="81" s="1"/>
  <c r="N722" i="73"/>
  <c r="V498" i="89"/>
  <c r="V622" i="89" s="1"/>
  <c r="V767" i="89" s="1"/>
  <c r="T697" i="89"/>
  <c r="W486" i="89"/>
  <c r="W674" i="89"/>
  <c r="U445" i="89"/>
  <c r="V476" i="89" s="1"/>
  <c r="V600" i="89" s="1"/>
  <c r="V745" i="89" s="1"/>
  <c r="M694" i="83"/>
  <c r="W449" i="89"/>
  <c r="X480" i="89" s="1"/>
  <c r="X604" i="89" s="1"/>
  <c r="X749" i="89" s="1"/>
  <c r="U489" i="89"/>
  <c r="U613" i="89" s="1"/>
  <c r="U758" i="89" s="1"/>
  <c r="M678" i="87"/>
  <c r="U465" i="89"/>
  <c r="V496" i="89" s="1"/>
  <c r="O727" i="84"/>
  <c r="U619" i="89"/>
  <c r="U764" i="89" s="1"/>
  <c r="U464" i="89"/>
  <c r="T689" i="89"/>
  <c r="U685" i="89"/>
  <c r="S731" i="89"/>
  <c r="U598" i="89"/>
  <c r="U743" i="89" s="1"/>
  <c r="T698" i="89"/>
  <c r="M680" i="73"/>
  <c r="T681" i="89"/>
  <c r="V462" i="89"/>
  <c r="W493" i="89" s="1"/>
  <c r="W617" i="89" s="1"/>
  <c r="W762" i="89" s="1"/>
  <c r="U722" i="89"/>
  <c r="V483" i="89"/>
  <c r="V607" i="89" s="1"/>
  <c r="V752" i="89" s="1"/>
  <c r="U733" i="89"/>
  <c r="U700" i="89"/>
  <c r="M689" i="73"/>
  <c r="R723" i="89"/>
  <c r="M728" i="86"/>
  <c r="N482" i="81"/>
  <c r="N606" i="81" s="1"/>
  <c r="N751" i="81" s="1"/>
  <c r="X441" i="89"/>
  <c r="U497" i="89"/>
  <c r="U621" i="89" s="1"/>
  <c r="U766" i="89" s="1"/>
  <c r="AH963" i="89"/>
  <c r="U603" i="89"/>
  <c r="U748" i="89" s="1"/>
  <c r="U448" i="89"/>
  <c r="V674" i="89"/>
  <c r="V707" i="89"/>
  <c r="AI935" i="89"/>
  <c r="AI962" i="89"/>
  <c r="AI941" i="89"/>
  <c r="AI961" i="89"/>
  <c r="AI926" i="89"/>
  <c r="AJ927" i="89"/>
  <c r="AI947" i="89"/>
  <c r="AI948" i="89"/>
  <c r="V474" i="89"/>
  <c r="U695" i="89"/>
  <c r="U728" i="89"/>
  <c r="V490" i="89"/>
  <c r="V614" i="89" s="1"/>
  <c r="V759" i="89" s="1"/>
  <c r="W696" i="89"/>
  <c r="X618" i="89"/>
  <c r="X763" i="89" s="1"/>
  <c r="X463" i="89"/>
  <c r="Y494" i="89" s="1"/>
  <c r="T734" i="89"/>
  <c r="P942" i="89"/>
  <c r="Q938" i="89" s="1"/>
  <c r="P953" i="89"/>
  <c r="P954" i="89" s="1"/>
  <c r="V499" i="89"/>
  <c r="V623" i="89" s="1"/>
  <c r="V768" i="89" s="1"/>
  <c r="W602" i="89"/>
  <c r="W747" i="89" s="1"/>
  <c r="W447" i="89"/>
  <c r="V713" i="89"/>
  <c r="V680" i="89"/>
  <c r="V456" i="89"/>
  <c r="W487" i="89" s="1"/>
  <c r="W611" i="89" s="1"/>
  <c r="W756" i="89" s="1"/>
  <c r="M710" i="83"/>
  <c r="N687" i="73"/>
  <c r="U453" i="89"/>
  <c r="M715" i="87"/>
  <c r="U492" i="89"/>
  <c r="U616" i="89" s="1"/>
  <c r="U761" i="89" s="1"/>
  <c r="U491" i="89"/>
  <c r="U615" i="89" s="1"/>
  <c r="U760" i="89" s="1"/>
  <c r="U444" i="89"/>
  <c r="T686" i="89"/>
  <c r="T719" i="89"/>
  <c r="T742" i="89"/>
  <c r="W485" i="89"/>
  <c r="W609" i="89" s="1"/>
  <c r="W754" i="89" s="1"/>
  <c r="U597" i="89"/>
  <c r="V673" i="89"/>
  <c r="V706" i="89"/>
  <c r="T677" i="89"/>
  <c r="T710" i="89"/>
  <c r="U683" i="89"/>
  <c r="U716" i="89"/>
  <c r="U482" i="89"/>
  <c r="U606" i="89" s="1"/>
  <c r="U751" i="89" s="1"/>
  <c r="V450" i="89"/>
  <c r="W440" i="89"/>
  <c r="T488" i="89"/>
  <c r="R936" i="89"/>
  <c r="S932" i="89" s="1"/>
  <c r="U692" i="89"/>
  <c r="U725" i="89"/>
  <c r="V740" i="89"/>
  <c r="L719" i="82"/>
  <c r="L698" i="73"/>
  <c r="N463" i="86"/>
  <c r="O494" i="86" s="1"/>
  <c r="O618" i="86" s="1"/>
  <c r="O763" i="86" s="1"/>
  <c r="M608" i="82"/>
  <c r="M753" i="82" s="1"/>
  <c r="L686" i="82"/>
  <c r="M448" i="87"/>
  <c r="N479" i="87" s="1"/>
  <c r="N603" i="87" s="1"/>
  <c r="N748" i="87" s="1"/>
  <c r="M696" i="83"/>
  <c r="O697" i="84"/>
  <c r="L717" i="81"/>
  <c r="L684" i="81"/>
  <c r="N450" i="82"/>
  <c r="N716" i="82" s="1"/>
  <c r="N498" i="82"/>
  <c r="N622" i="82" s="1"/>
  <c r="N767" i="82" s="1"/>
  <c r="M449" i="86"/>
  <c r="N480" i="86" s="1"/>
  <c r="N604" i="86" s="1"/>
  <c r="N749" i="86" s="1"/>
  <c r="M683" i="81"/>
  <c r="N723" i="84"/>
  <c r="P464" i="84"/>
  <c r="Q495" i="84" s="1"/>
  <c r="Q619" i="84" s="1"/>
  <c r="N733" i="83"/>
  <c r="N460" i="84"/>
  <c r="M726" i="84"/>
  <c r="M693" i="84"/>
  <c r="N720" i="86"/>
  <c r="M720" i="82"/>
  <c r="L723" i="82"/>
  <c r="L690" i="82"/>
  <c r="M457" i="82"/>
  <c r="P459" i="85"/>
  <c r="Q490" i="85" s="1"/>
  <c r="Q614" i="85" s="1"/>
  <c r="P490" i="82"/>
  <c r="P614" i="82" s="1"/>
  <c r="P759" i="82" s="1"/>
  <c r="O456" i="73"/>
  <c r="P487" i="73" s="1"/>
  <c r="P611" i="73" s="1"/>
  <c r="K596" i="83"/>
  <c r="K741" i="83" s="1"/>
  <c r="K441" i="83"/>
  <c r="J674" i="83"/>
  <c r="J707" i="83"/>
  <c r="N733" i="85"/>
  <c r="N700" i="85"/>
  <c r="O622" i="85"/>
  <c r="O767" i="85" s="1"/>
  <c r="O467" i="85"/>
  <c r="M701" i="84"/>
  <c r="P695" i="84"/>
  <c r="L685" i="84"/>
  <c r="N604" i="84"/>
  <c r="N749" i="84" s="1"/>
  <c r="N449" i="84"/>
  <c r="O445" i="85"/>
  <c r="P476" i="85" s="1"/>
  <c r="P600" i="85" s="1"/>
  <c r="N721" i="82"/>
  <c r="J740" i="73"/>
  <c r="L733" i="82"/>
  <c r="N491" i="82"/>
  <c r="N615" i="82" s="1"/>
  <c r="N760" i="82" s="1"/>
  <c r="M682" i="84"/>
  <c r="M715" i="84"/>
  <c r="M695" i="83"/>
  <c r="Q493" i="84"/>
  <c r="Q617" i="84" s="1"/>
  <c r="Q762" i="84" s="1"/>
  <c r="P713" i="86"/>
  <c r="H675" i="84"/>
  <c r="O468" i="84"/>
  <c r="P499" i="84" s="1"/>
  <c r="P468" i="84" s="1"/>
  <c r="Q499" i="84" s="1"/>
  <c r="M468" i="81"/>
  <c r="N499" i="81" s="1"/>
  <c r="L734" i="81"/>
  <c r="L701" i="81"/>
  <c r="M695" i="82"/>
  <c r="O454" i="84"/>
  <c r="P485" i="84" s="1"/>
  <c r="P609" i="84" s="1"/>
  <c r="P754" i="84" s="1"/>
  <c r="N679" i="84"/>
  <c r="M451" i="82"/>
  <c r="M686" i="86"/>
  <c r="M734" i="86"/>
  <c r="L684" i="86"/>
  <c r="M721" i="82"/>
  <c r="M688" i="82"/>
  <c r="N454" i="82"/>
  <c r="F673" i="82"/>
  <c r="M499" i="85"/>
  <c r="M468" i="85" s="1"/>
  <c r="N499" i="82"/>
  <c r="N623" i="82" s="1"/>
  <c r="N768" i="82" s="1"/>
  <c r="N594" i="81"/>
  <c r="M594" i="83"/>
  <c r="O452" i="81"/>
  <c r="K672" i="83"/>
  <c r="L711" i="82"/>
  <c r="N496" i="84"/>
  <c r="M447" i="82"/>
  <c r="G594" i="87"/>
  <c r="G739" i="87" s="1"/>
  <c r="G594" i="82"/>
  <c r="G739" i="82" s="1"/>
  <c r="N484" i="85"/>
  <c r="N608" i="85" s="1"/>
  <c r="N753" i="85" s="1"/>
  <c r="N731" i="85"/>
  <c r="N698" i="85"/>
  <c r="N486" i="85"/>
  <c r="N610" i="85" s="1"/>
  <c r="N755" i="85" s="1"/>
  <c r="O620" i="85"/>
  <c r="O765" i="85" s="1"/>
  <c r="O465" i="85"/>
  <c r="J740" i="83"/>
  <c r="J706" i="83"/>
  <c r="M594" i="81"/>
  <c r="M705" i="81" s="1"/>
  <c r="L594" i="83"/>
  <c r="O466" i="82"/>
  <c r="O699" i="82" s="1"/>
  <c r="L717" i="82"/>
  <c r="L684" i="82"/>
  <c r="M446" i="82"/>
  <c r="O494" i="83"/>
  <c r="M475" i="82"/>
  <c r="M599" i="82" s="1"/>
  <c r="M744" i="82" s="1"/>
  <c r="M733" i="82"/>
  <c r="M700" i="82"/>
  <c r="K949" i="79"/>
  <c r="N474" i="84"/>
  <c r="N598" i="84" s="1"/>
  <c r="N743" i="84" s="1"/>
  <c r="L710" i="87"/>
  <c r="L677" i="87"/>
  <c r="M599" i="87"/>
  <c r="M744" i="87" s="1"/>
  <c r="M444" i="87"/>
  <c r="N484" i="82"/>
  <c r="N608" i="82" s="1"/>
  <c r="N753" i="82" s="1"/>
  <c r="H935" i="79"/>
  <c r="I854" i="79"/>
  <c r="K100" i="88" s="1"/>
  <c r="J832" i="79"/>
  <c r="L78" i="88" s="1"/>
  <c r="L693" i="81"/>
  <c r="L726" i="81"/>
  <c r="L713" i="82"/>
  <c r="L680" i="82"/>
  <c r="M717" i="81"/>
  <c r="M684" i="81"/>
  <c r="M460" i="81"/>
  <c r="N476" i="82"/>
  <c r="N600" i="82" s="1"/>
  <c r="N745" i="82" s="1"/>
  <c r="M713" i="87"/>
  <c r="N449" i="82"/>
  <c r="O480" i="82" s="1"/>
  <c r="O604" i="82" s="1"/>
  <c r="N701" i="84"/>
  <c r="L734" i="85"/>
  <c r="L701" i="85"/>
  <c r="L712" i="82"/>
  <c r="L679" i="82"/>
  <c r="M606" i="86"/>
  <c r="H936" i="83"/>
  <c r="I932" i="83" s="1"/>
  <c r="N482" i="86"/>
  <c r="N606" i="86" s="1"/>
  <c r="N751" i="86" s="1"/>
  <c r="N483" i="84"/>
  <c r="N607" i="84" s="1"/>
  <c r="N752" i="84" s="1"/>
  <c r="N718" i="81"/>
  <c r="N685" i="81"/>
  <c r="N710" i="86"/>
  <c r="M453" i="81"/>
  <c r="M615" i="81"/>
  <c r="M760" i="81" s="1"/>
  <c r="L719" i="81"/>
  <c r="L686" i="81"/>
  <c r="M685" i="73"/>
  <c r="L716" i="73"/>
  <c r="M465" i="86"/>
  <c r="G439" i="87"/>
  <c r="M682" i="82"/>
  <c r="O692" i="85"/>
  <c r="O493" i="85"/>
  <c r="O617" i="85" s="1"/>
  <c r="O762" i="85" s="1"/>
  <c r="O692" i="82"/>
  <c r="M696" i="82"/>
  <c r="M448" i="85"/>
  <c r="N479" i="85" s="1"/>
  <c r="N603" i="85" s="1"/>
  <c r="M697" i="81"/>
  <c r="N725" i="87"/>
  <c r="M605" i="73"/>
  <c r="M750" i="73" s="1"/>
  <c r="H470" i="84"/>
  <c r="N482" i="73"/>
  <c r="N606" i="73" s="1"/>
  <c r="N751" i="73" s="1"/>
  <c r="O623" i="84"/>
  <c r="O768" i="84" s="1"/>
  <c r="G440" i="87"/>
  <c r="H471" i="87" s="1"/>
  <c r="P497" i="84"/>
  <c r="P621" i="84" s="1"/>
  <c r="P766" i="84" s="1"/>
  <c r="N490" i="81"/>
  <c r="N614" i="81" s="1"/>
  <c r="N759" i="81" s="1"/>
  <c r="N462" i="82"/>
  <c r="O493" i="82" s="1"/>
  <c r="O617" i="82" s="1"/>
  <c r="N449" i="85"/>
  <c r="O480" i="85" s="1"/>
  <c r="L731" i="86"/>
  <c r="L698" i="86"/>
  <c r="O609" i="86"/>
  <c r="O754" i="86" s="1"/>
  <c r="O454" i="86"/>
  <c r="P485" i="86" s="1"/>
  <c r="N448" i="84"/>
  <c r="O479" i="84" s="1"/>
  <c r="O603" i="84" s="1"/>
  <c r="N610" i="86"/>
  <c r="N755" i="86" s="1"/>
  <c r="N455" i="86"/>
  <c r="M718" i="86"/>
  <c r="N709" i="81"/>
  <c r="P488" i="81"/>
  <c r="N499" i="83"/>
  <c r="N466" i="86"/>
  <c r="O497" i="86" s="1"/>
  <c r="M687" i="81"/>
  <c r="M732" i="81"/>
  <c r="M699" i="81"/>
  <c r="N621" i="81"/>
  <c r="N766" i="81" s="1"/>
  <c r="N466" i="81"/>
  <c r="F675" i="85"/>
  <c r="O598" i="81"/>
  <c r="O743" i="81" s="1"/>
  <c r="O443" i="81"/>
  <c r="P474" i="81" s="1"/>
  <c r="G442" i="85"/>
  <c r="L440" i="81"/>
  <c r="M697" i="87"/>
  <c r="M730" i="87"/>
  <c r="M731" i="81"/>
  <c r="N468" i="86"/>
  <c r="F632" i="85"/>
  <c r="M681" i="84"/>
  <c r="M714" i="84"/>
  <c r="N445" i="83"/>
  <c r="O476" i="83" s="1"/>
  <c r="O600" i="83" s="1"/>
  <c r="F675" i="87"/>
  <c r="P454" i="87"/>
  <c r="O716" i="81"/>
  <c r="G442" i="87"/>
  <c r="M689" i="83"/>
  <c r="M722" i="83"/>
  <c r="N460" i="83"/>
  <c r="N768" i="86"/>
  <c r="M693" i="83"/>
  <c r="M726" i="83"/>
  <c r="N760" i="83"/>
  <c r="N694" i="81"/>
  <c r="N727" i="81"/>
  <c r="O720" i="87"/>
  <c r="M683" i="82"/>
  <c r="M716" i="82"/>
  <c r="N607" i="86"/>
  <c r="N452" i="86"/>
  <c r="N768" i="84"/>
  <c r="O756" i="84"/>
  <c r="N744" i="83"/>
  <c r="P761" i="84"/>
  <c r="O753" i="87"/>
  <c r="O750" i="81"/>
  <c r="N764" i="83"/>
  <c r="N756" i="83"/>
  <c r="M762" i="87"/>
  <c r="P745" i="86"/>
  <c r="P764" i="86"/>
  <c r="O744" i="86"/>
  <c r="O758" i="83"/>
  <c r="N754" i="85"/>
  <c r="P746" i="83"/>
  <c r="N765" i="87"/>
  <c r="O748" i="86"/>
  <c r="P748" i="81"/>
  <c r="N743" i="86"/>
  <c r="O762" i="86"/>
  <c r="O755" i="82"/>
  <c r="N758" i="86"/>
  <c r="M768" i="87"/>
  <c r="O766" i="82"/>
  <c r="N764" i="87"/>
  <c r="M765" i="81"/>
  <c r="M744" i="73"/>
  <c r="P757" i="86"/>
  <c r="P761" i="82"/>
  <c r="O763" i="87"/>
  <c r="P750" i="85"/>
  <c r="N752" i="85"/>
  <c r="N767" i="81"/>
  <c r="N767" i="84"/>
  <c r="N749" i="82"/>
  <c r="O765" i="82"/>
  <c r="N757" i="83"/>
  <c r="G740" i="87"/>
  <c r="M746" i="85"/>
  <c r="N758" i="87"/>
  <c r="N747" i="87"/>
  <c r="N756" i="85"/>
  <c r="N768" i="73"/>
  <c r="N763" i="82"/>
  <c r="O757" i="84"/>
  <c r="P764" i="84"/>
  <c r="O764" i="85"/>
  <c r="N759" i="84"/>
  <c r="N749" i="87"/>
  <c r="O754" i="87"/>
  <c r="N746" i="87"/>
  <c r="P759" i="85"/>
  <c r="G742" i="87"/>
  <c r="P754" i="87"/>
  <c r="O756" i="73"/>
  <c r="O744" i="81"/>
  <c r="O766" i="85"/>
  <c r="G742" i="82"/>
  <c r="N750" i="82"/>
  <c r="N745" i="83"/>
  <c r="O745" i="85"/>
  <c r="G742" i="85"/>
  <c r="M748" i="85"/>
  <c r="M760" i="86"/>
  <c r="O767" i="83"/>
  <c r="M765" i="83"/>
  <c r="M760" i="87"/>
  <c r="N748" i="84"/>
  <c r="N762" i="82"/>
  <c r="Q747" i="86"/>
  <c r="O755" i="87"/>
  <c r="N757" i="85"/>
  <c r="O758" i="84"/>
  <c r="O747" i="83"/>
  <c r="N763" i="73"/>
  <c r="E739" i="86"/>
  <c r="M749" i="83"/>
  <c r="N766" i="86"/>
  <c r="G741" i="85"/>
  <c r="O459" i="87"/>
  <c r="P490" i="87" s="1"/>
  <c r="O614" i="87"/>
  <c r="G441" i="85"/>
  <c r="H472" i="85" s="1"/>
  <c r="H596" i="85" s="1"/>
  <c r="N475" i="73"/>
  <c r="M710" i="73"/>
  <c r="N729" i="87"/>
  <c r="M468" i="87"/>
  <c r="N499" i="87" s="1"/>
  <c r="N623" i="87" s="1"/>
  <c r="N446" i="87"/>
  <c r="O678" i="86"/>
  <c r="N598" i="73"/>
  <c r="G595" i="82"/>
  <c r="M699" i="86"/>
  <c r="M612" i="73"/>
  <c r="M457" i="73"/>
  <c r="L690" i="73"/>
  <c r="O687" i="87"/>
  <c r="N695" i="85"/>
  <c r="N464" i="87"/>
  <c r="O495" i="87" s="1"/>
  <c r="O619" i="87" s="1"/>
  <c r="N491" i="86"/>
  <c r="N615" i="86" s="1"/>
  <c r="M726" i="86"/>
  <c r="N477" i="85"/>
  <c r="N601" i="85" s="1"/>
  <c r="M712" i="85"/>
  <c r="L681" i="73"/>
  <c r="M603" i="73"/>
  <c r="M448" i="73"/>
  <c r="O495" i="73"/>
  <c r="O619" i="73" s="1"/>
  <c r="N484" i="84"/>
  <c r="N608" i="84" s="1"/>
  <c r="P445" i="86"/>
  <c r="K471" i="73"/>
  <c r="O484" i="86"/>
  <c r="O608" i="86" s="1"/>
  <c r="O498" i="87"/>
  <c r="O622" i="87" s="1"/>
  <c r="N717" i="87"/>
  <c r="O482" i="87"/>
  <c r="O606" i="87" s="1"/>
  <c r="O487" i="81"/>
  <c r="O611" i="81" s="1"/>
  <c r="H471" i="84"/>
  <c r="H471" i="82"/>
  <c r="P490" i="73"/>
  <c r="P614" i="73" s="1"/>
  <c r="F470" i="86"/>
  <c r="N713" i="73"/>
  <c r="O478" i="73"/>
  <c r="O602" i="73" s="1"/>
  <c r="P474" i="83"/>
  <c r="P598" i="83" s="1"/>
  <c r="N494" i="84"/>
  <c r="N618" i="84" s="1"/>
  <c r="O474" i="73"/>
  <c r="K473" i="73"/>
  <c r="K597" i="73" s="1"/>
  <c r="M698" i="81"/>
  <c r="M727" i="85"/>
  <c r="N492" i="85"/>
  <c r="N616" i="85" s="1"/>
  <c r="N496" i="73"/>
  <c r="N620" i="73" s="1"/>
  <c r="M725" i="83"/>
  <c r="N490" i="83"/>
  <c r="N614" i="83" s="1"/>
  <c r="N620" i="81"/>
  <c r="N465" i="81"/>
  <c r="N733" i="87"/>
  <c r="M677" i="85"/>
  <c r="N599" i="85"/>
  <c r="N444" i="85"/>
  <c r="O475" i="85" s="1"/>
  <c r="M719" i="84"/>
  <c r="L701" i="87"/>
  <c r="M693" i="85"/>
  <c r="N719" i="87"/>
  <c r="N615" i="85"/>
  <c r="N460" i="85"/>
  <c r="O491" i="85" s="1"/>
  <c r="M731" i="73"/>
  <c r="O709" i="83"/>
  <c r="N730" i="81"/>
  <c r="O721" i="81"/>
  <c r="M688" i="84"/>
  <c r="N456" i="85"/>
  <c r="O457" i="84"/>
  <c r="M733" i="86"/>
  <c r="O447" i="83"/>
  <c r="P478" i="83" s="1"/>
  <c r="P602" i="83" s="1"/>
  <c r="F632" i="87"/>
  <c r="P618" i="85"/>
  <c r="O729" i="85"/>
  <c r="M715" i="83"/>
  <c r="M676" i="73"/>
  <c r="K673" i="81"/>
  <c r="L683" i="73"/>
  <c r="H123" i="80"/>
  <c r="M726" i="87"/>
  <c r="J632" i="83"/>
  <c r="J673" i="83"/>
  <c r="K440" i="83"/>
  <c r="L471" i="83" s="1"/>
  <c r="V963" i="85"/>
  <c r="G705" i="85"/>
  <c r="F632" i="82"/>
  <c r="M596" i="81"/>
  <c r="J708" i="73"/>
  <c r="J712" i="73"/>
  <c r="N608" i="73"/>
  <c r="M719" i="73"/>
  <c r="N730" i="73"/>
  <c r="V963" i="73"/>
  <c r="N617" i="73"/>
  <c r="N462" i="73"/>
  <c r="O493" i="73" s="1"/>
  <c r="M695" i="73"/>
  <c r="M701" i="73"/>
  <c r="N463" i="73"/>
  <c r="N729" i="73" s="1"/>
  <c r="M683" i="83"/>
  <c r="M679" i="87"/>
  <c r="O678" i="81"/>
  <c r="L707" i="81"/>
  <c r="N605" i="83"/>
  <c r="N450" i="83"/>
  <c r="O481" i="83" s="1"/>
  <c r="P600" i="81"/>
  <c r="P445" i="81"/>
  <c r="Q476" i="81" s="1"/>
  <c r="N449" i="87"/>
  <c r="O480" i="87" s="1"/>
  <c r="O604" i="87" s="1"/>
  <c r="O465" i="82"/>
  <c r="P496" i="82" s="1"/>
  <c r="P620" i="82" s="1"/>
  <c r="V963" i="83"/>
  <c r="W963" i="82"/>
  <c r="N468" i="73"/>
  <c r="O499" i="73" s="1"/>
  <c r="O623" i="73" s="1"/>
  <c r="W962" i="79"/>
  <c r="X927" i="79"/>
  <c r="W926" i="79"/>
  <c r="V963" i="84"/>
  <c r="V963" i="81"/>
  <c r="V963" i="86"/>
  <c r="V963" i="87"/>
  <c r="M462" i="87"/>
  <c r="P610" i="81"/>
  <c r="P455" i="81"/>
  <c r="Q486" i="81" s="1"/>
  <c r="N724" i="86"/>
  <c r="W136" i="80"/>
  <c r="W138" i="80" s="1"/>
  <c r="W117" i="80"/>
  <c r="W137" i="80"/>
  <c r="N680" i="83"/>
  <c r="N723" i="83"/>
  <c r="N620" i="83"/>
  <c r="M731" i="83"/>
  <c r="W115" i="80"/>
  <c r="U963" i="79"/>
  <c r="L695" i="87"/>
  <c r="M699" i="87"/>
  <c r="N621" i="87"/>
  <c r="N466" i="87"/>
  <c r="O497" i="87" s="1"/>
  <c r="G741" i="87"/>
  <c r="N456" i="83"/>
  <c r="O487" i="83" s="1"/>
  <c r="O611" i="83" s="1"/>
  <c r="O725" i="73"/>
  <c r="N463" i="82"/>
  <c r="O494" i="82" s="1"/>
  <c r="N604" i="85"/>
  <c r="M732" i="73"/>
  <c r="M723" i="87"/>
  <c r="Q598" i="82"/>
  <c r="N721" i="73"/>
  <c r="M684" i="83"/>
  <c r="O613" i="85"/>
  <c r="M689" i="85"/>
  <c r="N606" i="83"/>
  <c r="N451" i="83"/>
  <c r="O482" i="83" s="1"/>
  <c r="L680" i="84"/>
  <c r="M696" i="73"/>
  <c r="M602" i="84"/>
  <c r="M447" i="84"/>
  <c r="N478" i="84" s="1"/>
  <c r="O455" i="82"/>
  <c r="P486" i="82" s="1"/>
  <c r="P709" i="82"/>
  <c r="E740" i="86"/>
  <c r="Q447" i="86"/>
  <c r="Q713" i="86" s="1"/>
  <c r="O462" i="86"/>
  <c r="M683" i="87"/>
  <c r="N605" i="87"/>
  <c r="N450" i="87"/>
  <c r="O481" i="87" s="1"/>
  <c r="N724" i="85"/>
  <c r="P621" i="85"/>
  <c r="O732" i="85"/>
  <c r="N699" i="85"/>
  <c r="J934" i="85"/>
  <c r="J953" i="85" s="1"/>
  <c r="J954" i="85" s="1"/>
  <c r="G596" i="84"/>
  <c r="J597" i="84"/>
  <c r="I597" i="84"/>
  <c r="O606" i="84"/>
  <c r="N717" i="84"/>
  <c r="O451" i="84"/>
  <c r="P482" i="84" s="1"/>
  <c r="O622" i="84"/>
  <c r="N733" i="84"/>
  <c r="O614" i="84"/>
  <c r="N725" i="84"/>
  <c r="M700" i="84"/>
  <c r="N444" i="83"/>
  <c r="O475" i="83" s="1"/>
  <c r="O599" i="83" s="1"/>
  <c r="O603" i="83"/>
  <c r="N714" i="83"/>
  <c r="N464" i="83"/>
  <c r="O495" i="83" s="1"/>
  <c r="M697" i="83"/>
  <c r="N698" i="82"/>
  <c r="B148" i="82"/>
  <c r="B362" i="82"/>
  <c r="B395" i="82" s="1"/>
  <c r="B426" i="82" s="1"/>
  <c r="B457" i="82" s="1"/>
  <c r="G439" i="82"/>
  <c r="O611" i="86"/>
  <c r="O456" i="86"/>
  <c r="P461" i="84"/>
  <c r="Q492" i="84" s="1"/>
  <c r="M687" i="85"/>
  <c r="M439" i="83"/>
  <c r="M700" i="81"/>
  <c r="O622" i="81"/>
  <c r="N733" i="81"/>
  <c r="O467" i="81"/>
  <c r="P498" i="81" s="1"/>
  <c r="K934" i="87"/>
  <c r="K953" i="87" s="1"/>
  <c r="K954" i="87" s="1"/>
  <c r="J936" i="84"/>
  <c r="K932" i="84" s="1"/>
  <c r="K933" i="84" s="1"/>
  <c r="K952" i="84" s="1"/>
  <c r="O444" i="81"/>
  <c r="P475" i="81" s="1"/>
  <c r="M727" i="73"/>
  <c r="N616" i="73"/>
  <c r="N718" i="85"/>
  <c r="N454" i="85"/>
  <c r="O485" i="85" s="1"/>
  <c r="N677" i="81"/>
  <c r="H855" i="79"/>
  <c r="J101" i="88" s="1"/>
  <c r="I853" i="79"/>
  <c r="K99" i="88" s="1"/>
  <c r="I833" i="79"/>
  <c r="K79" i="88" s="1"/>
  <c r="P460" i="73"/>
  <c r="Q491" i="73" s="1"/>
  <c r="I855" i="73"/>
  <c r="E836" i="87"/>
  <c r="K831" i="73"/>
  <c r="X629" i="73"/>
  <c r="X814" i="73" s="1"/>
  <c r="J842" i="73"/>
  <c r="E836" i="85"/>
  <c r="E837" i="87"/>
  <c r="J853" i="73"/>
  <c r="J833" i="73"/>
  <c r="E859" i="84"/>
  <c r="E848" i="84"/>
  <c r="E858" i="84"/>
  <c r="E847" i="84"/>
  <c r="W631" i="73"/>
  <c r="E836" i="82"/>
  <c r="V669" i="73"/>
  <c r="I844" i="73"/>
  <c r="E837" i="82"/>
  <c r="G940" i="79"/>
  <c r="F954" i="79"/>
  <c r="O464" i="85"/>
  <c r="P495" i="85" s="1"/>
  <c r="P457" i="86"/>
  <c r="Y17" i="77"/>
  <c r="Y107" i="80" s="1"/>
  <c r="X973" i="79"/>
  <c r="M441" i="81"/>
  <c r="O619" i="81"/>
  <c r="O464" i="81"/>
  <c r="P495" i="81" s="1"/>
  <c r="O724" i="81"/>
  <c r="O720" i="73"/>
  <c r="P609" i="73"/>
  <c r="L954" i="82"/>
  <c r="N447" i="87"/>
  <c r="O478" i="87" s="1"/>
  <c r="L936" i="86"/>
  <c r="M932" i="86" s="1"/>
  <c r="M933" i="86" s="1"/>
  <c r="M952" i="86" s="1"/>
  <c r="O458" i="84"/>
  <c r="P489" i="84" s="1"/>
  <c r="P613" i="84" s="1"/>
  <c r="E705" i="86"/>
  <c r="N689" i="73"/>
  <c r="N718" i="73"/>
  <c r="O607" i="73"/>
  <c r="B361" i="79"/>
  <c r="B147" i="79"/>
  <c r="B362" i="81"/>
  <c r="B395" i="81" s="1"/>
  <c r="B426" i="81" s="1"/>
  <c r="B457" i="81" s="1"/>
  <c r="B148" i="81"/>
  <c r="L936" i="82"/>
  <c r="M932" i="82" s="1"/>
  <c r="M934" i="82" s="1"/>
  <c r="M953" i="82" s="1"/>
  <c r="N465" i="87"/>
  <c r="P464" i="86"/>
  <c r="J706" i="73"/>
  <c r="G952" i="73"/>
  <c r="J442" i="84"/>
  <c r="Y33" i="77"/>
  <c r="Z18" i="77"/>
  <c r="Y16" i="77"/>
  <c r="P760" i="73"/>
  <c r="W948" i="73"/>
  <c r="W941" i="73"/>
  <c r="X927" i="73"/>
  <c r="X962" i="73" s="1"/>
  <c r="W935" i="73"/>
  <c r="W947" i="73"/>
  <c r="W961" i="73"/>
  <c r="W926" i="73"/>
  <c r="M733" i="73"/>
  <c r="N622" i="73"/>
  <c r="G953" i="73"/>
  <c r="P461" i="82"/>
  <c r="Q492" i="82" s="1"/>
  <c r="O444" i="86"/>
  <c r="V945" i="84"/>
  <c r="F441" i="86"/>
  <c r="G472" i="86" s="1"/>
  <c r="O693" i="73"/>
  <c r="M724" i="73"/>
  <c r="N613" i="73"/>
  <c r="G942" i="73"/>
  <c r="J933" i="73"/>
  <c r="J934" i="73"/>
  <c r="O610" i="84"/>
  <c r="N721" i="84"/>
  <c r="E706" i="86"/>
  <c r="V949" i="84"/>
  <c r="W944" i="84" s="1"/>
  <c r="W945" i="84" s="1"/>
  <c r="L954" i="86"/>
  <c r="V961" i="79"/>
  <c r="H933" i="79"/>
  <c r="V948" i="79"/>
  <c r="V946" i="87"/>
  <c r="V949" i="87" s="1"/>
  <c r="W944" i="87" s="1"/>
  <c r="V945" i="87"/>
  <c r="K932" i="81"/>
  <c r="O940" i="85"/>
  <c r="O942" i="85" s="1"/>
  <c r="P938" i="85" s="1"/>
  <c r="O939" i="85"/>
  <c r="V946" i="81"/>
  <c r="V949" i="81" s="1"/>
  <c r="W944" i="81" s="1"/>
  <c r="V945" i="81"/>
  <c r="P940" i="86"/>
  <c r="P942" i="86" s="1"/>
  <c r="Q938" i="86" s="1"/>
  <c r="P939" i="86"/>
  <c r="N458" i="87"/>
  <c r="O489" i="87" s="1"/>
  <c r="O467" i="83"/>
  <c r="P498" i="83" s="1"/>
  <c r="P616" i="81"/>
  <c r="M698" i="87"/>
  <c r="O600" i="87"/>
  <c r="N711" i="87"/>
  <c r="I952" i="81"/>
  <c r="N688" i="87"/>
  <c r="N689" i="84"/>
  <c r="O463" i="87"/>
  <c r="P494" i="87" s="1"/>
  <c r="O694" i="84"/>
  <c r="W935" i="83"/>
  <c r="W948" i="83"/>
  <c r="W947" i="83"/>
  <c r="W961" i="83"/>
  <c r="W941" i="83"/>
  <c r="X927" i="83"/>
  <c r="X962" i="83" s="1"/>
  <c r="W926" i="83"/>
  <c r="O681" i="81"/>
  <c r="N457" i="85"/>
  <c r="O488" i="85" s="1"/>
  <c r="O453" i="87"/>
  <c r="P484" i="87" s="1"/>
  <c r="B362" i="83"/>
  <c r="B395" i="83" s="1"/>
  <c r="B426" i="83" s="1"/>
  <c r="B457" i="83" s="1"/>
  <c r="B148" i="83"/>
  <c r="O598" i="87"/>
  <c r="N709" i="87"/>
  <c r="O616" i="83"/>
  <c r="N727" i="83"/>
  <c r="N443" i="86"/>
  <c r="O474" i="86" s="1"/>
  <c r="P605" i="86"/>
  <c r="O716" i="86"/>
  <c r="N695" i="86"/>
  <c r="O604" i="81"/>
  <c r="N715" i="81"/>
  <c r="G442" i="82"/>
  <c r="H940" i="83"/>
  <c r="H942" i="83" s="1"/>
  <c r="H939" i="83"/>
  <c r="H952" i="83" s="1"/>
  <c r="P621" i="83"/>
  <c r="O732" i="83"/>
  <c r="N939" i="82"/>
  <c r="N940" i="82"/>
  <c r="N942" i="82" s="1"/>
  <c r="O938" i="82" s="1"/>
  <c r="F672" i="87"/>
  <c r="B363" i="87"/>
  <c r="B396" i="87" s="1"/>
  <c r="B427" i="87" s="1"/>
  <c r="B458" i="87" s="1"/>
  <c r="B149" i="87"/>
  <c r="M691" i="87"/>
  <c r="W961" i="87"/>
  <c r="W947" i="87"/>
  <c r="W948" i="87"/>
  <c r="W941" i="87"/>
  <c r="X927" i="87"/>
  <c r="X962" i="87" s="1"/>
  <c r="W926" i="87"/>
  <c r="W935" i="87"/>
  <c r="W948" i="85"/>
  <c r="W947" i="85"/>
  <c r="W941" i="85"/>
  <c r="X927" i="85"/>
  <c r="X962" i="85" s="1"/>
  <c r="W926" i="85"/>
  <c r="W935" i="85"/>
  <c r="W961" i="85"/>
  <c r="O448" i="86"/>
  <c r="P479" i="86" s="1"/>
  <c r="O602" i="81"/>
  <c r="N713" i="81"/>
  <c r="P614" i="86"/>
  <c r="O725" i="86"/>
  <c r="F674" i="87"/>
  <c r="I953" i="81"/>
  <c r="F672" i="82"/>
  <c r="O455" i="87"/>
  <c r="P486" i="87" s="1"/>
  <c r="P448" i="81"/>
  <c r="Q479" i="81" s="1"/>
  <c r="B363" i="84"/>
  <c r="B396" i="84" s="1"/>
  <c r="B427" i="84" s="1"/>
  <c r="B458" i="84" s="1"/>
  <c r="B149" i="84"/>
  <c r="O683" i="81"/>
  <c r="B363" i="85"/>
  <c r="B396" i="85" s="1"/>
  <c r="B427" i="85" s="1"/>
  <c r="B458" i="85" s="1"/>
  <c r="B149" i="85"/>
  <c r="P450" i="85"/>
  <c r="Q481" i="85" s="1"/>
  <c r="N439" i="81"/>
  <c r="O617" i="83"/>
  <c r="N728" i="83"/>
  <c r="O601" i="86"/>
  <c r="N712" i="86"/>
  <c r="P616" i="86"/>
  <c r="O727" i="86"/>
  <c r="P613" i="82"/>
  <c r="O724" i="82"/>
  <c r="N691" i="83"/>
  <c r="O609" i="81"/>
  <c r="N720" i="81"/>
  <c r="W948" i="84"/>
  <c r="W947" i="84"/>
  <c r="W935" i="84"/>
  <c r="W961" i="84"/>
  <c r="W926" i="84"/>
  <c r="X927" i="84"/>
  <c r="X962" i="84" s="1"/>
  <c r="W941" i="84"/>
  <c r="V946" i="82"/>
  <c r="V949" i="82" s="1"/>
  <c r="W944" i="82" s="1"/>
  <c r="V945" i="82"/>
  <c r="V946" i="83"/>
  <c r="V949" i="83" s="1"/>
  <c r="W944" i="83" s="1"/>
  <c r="V945" i="83"/>
  <c r="O690" i="86"/>
  <c r="O694" i="82"/>
  <c r="O611" i="82"/>
  <c r="N722" i="82"/>
  <c r="O616" i="87"/>
  <c r="N727" i="87"/>
  <c r="J938" i="81"/>
  <c r="W941" i="81"/>
  <c r="X927" i="81"/>
  <c r="X962" i="81" s="1"/>
  <c r="W926" i="81"/>
  <c r="W935" i="81"/>
  <c r="W961" i="81"/>
  <c r="W948" i="81"/>
  <c r="W947" i="81"/>
  <c r="O456" i="84"/>
  <c r="P487" i="84" s="1"/>
  <c r="B363" i="86"/>
  <c r="B396" i="86" s="1"/>
  <c r="B427" i="86" s="1"/>
  <c r="B458" i="86" s="1"/>
  <c r="B149" i="86"/>
  <c r="X935" i="82"/>
  <c r="X961" i="82"/>
  <c r="X948" i="82"/>
  <c r="X947" i="82"/>
  <c r="X941" i="82"/>
  <c r="Y927" i="82"/>
  <c r="Y962" i="82" s="1"/>
  <c r="X926" i="82"/>
  <c r="N691" i="84"/>
  <c r="P618" i="81"/>
  <c r="O729" i="81"/>
  <c r="F62" i="77"/>
  <c r="F59" i="77"/>
  <c r="G54" i="77" s="1"/>
  <c r="F60" i="77"/>
  <c r="F675" i="82"/>
  <c r="O458" i="83"/>
  <c r="P489" i="83" s="1"/>
  <c r="V945" i="86"/>
  <c r="V946" i="86"/>
  <c r="V949" i="86" s="1"/>
  <c r="W944" i="86" s="1"/>
  <c r="O940" i="87"/>
  <c r="O942" i="87" s="1"/>
  <c r="P938" i="87" s="1"/>
  <c r="O939" i="87"/>
  <c r="O940" i="84"/>
  <c r="O942" i="84" s="1"/>
  <c r="P938" i="84" s="1"/>
  <c r="O939" i="84"/>
  <c r="N697" i="85"/>
  <c r="N681" i="86"/>
  <c r="N686" i="86"/>
  <c r="O600" i="84"/>
  <c r="N711" i="84"/>
  <c r="O697" i="86"/>
  <c r="G441" i="87"/>
  <c r="O617" i="81"/>
  <c r="N728" i="81"/>
  <c r="O619" i="82"/>
  <c r="N730" i="82"/>
  <c r="V946" i="85"/>
  <c r="V949" i="85" s="1"/>
  <c r="W944" i="85" s="1"/>
  <c r="V945" i="85"/>
  <c r="M690" i="85"/>
  <c r="O683" i="85"/>
  <c r="W935" i="86"/>
  <c r="W961" i="86"/>
  <c r="W948" i="86"/>
  <c r="W947" i="86"/>
  <c r="X927" i="86"/>
  <c r="X962" i="86" s="1"/>
  <c r="W926" i="86"/>
  <c r="W941" i="86"/>
  <c r="M676" i="86"/>
  <c r="L944" i="79"/>
  <c r="L945" i="73"/>
  <c r="L946" i="73"/>
  <c r="G942" i="79" a="1"/>
  <c r="J853" i="79" a="1"/>
  <c r="I855" i="79" a="1"/>
  <c r="J854" i="79" a="1"/>
  <c r="J833" i="79" a="1"/>
  <c r="I932" i="79" a="1"/>
  <c r="G952" i="79" a="1"/>
  <c r="L947" i="79" a="1"/>
  <c r="W961" i="79" a="1"/>
  <c r="W948" i="79" a="1"/>
  <c r="X962" i="79" a="1"/>
  <c r="L945" i="79" a="1"/>
  <c r="K832" i="79" a="1"/>
  <c r="Y629" i="83" l="1"/>
  <c r="X814" i="83"/>
  <c r="Y629" i="87"/>
  <c r="X814" i="87"/>
  <c r="G566" i="89"/>
  <c r="H473" i="89"/>
  <c r="H812" i="89" s="1"/>
  <c r="L813" i="83" a="1"/>
  <c r="L813" i="83" s="1"/>
  <c r="E793" i="89"/>
  <c r="G813" i="89" a="1"/>
  <c r="G813" i="89" s="1"/>
  <c r="G811" i="89" s="1"/>
  <c r="F675" i="89"/>
  <c r="F702" i="89" s="1"/>
  <c r="F708" i="89"/>
  <c r="F735" i="89" s="1"/>
  <c r="F632" i="89"/>
  <c r="F634" i="89" s="1"/>
  <c r="F635" i="89" s="1"/>
  <c r="F813" i="89" a="1"/>
  <c r="F813" i="89" s="1"/>
  <c r="F811" i="89" s="1"/>
  <c r="E795" i="89"/>
  <c r="E807" i="89" s="1"/>
  <c r="E810" i="89" s="1"/>
  <c r="E816" i="89" s="1"/>
  <c r="E929" i="89" s="1"/>
  <c r="Z375" i="83"/>
  <c r="Y587" i="83"/>
  <c r="Y590" i="83"/>
  <c r="Y586" i="83"/>
  <c r="Y591" i="83"/>
  <c r="Y589" i="83"/>
  <c r="Y588" i="83"/>
  <c r="Y585" i="83"/>
  <c r="Y584" i="83"/>
  <c r="Y583" i="83"/>
  <c r="Y582" i="83"/>
  <c r="Y581" i="83"/>
  <c r="Y580" i="83"/>
  <c r="Y579" i="83"/>
  <c r="Y578" i="83"/>
  <c r="Y577" i="83"/>
  <c r="Y576" i="83"/>
  <c r="Y575" i="83"/>
  <c r="Y592" i="83"/>
  <c r="Y574" i="83"/>
  <c r="Y573" i="83"/>
  <c r="Y568" i="83"/>
  <c r="Y564" i="83"/>
  <c r="Y563" i="83"/>
  <c r="Y572" i="83"/>
  <c r="Y567" i="83"/>
  <c r="Y571" i="83"/>
  <c r="Y565" i="83"/>
  <c r="Y569" i="83"/>
  <c r="Y570" i="83"/>
  <c r="Y375" i="82"/>
  <c r="X592" i="82"/>
  <c r="X591" i="82"/>
  <c r="X590" i="82"/>
  <c r="X589" i="82"/>
  <c r="X588" i="82"/>
  <c r="X587" i="82"/>
  <c r="X586" i="82"/>
  <c r="X585" i="82"/>
  <c r="X584" i="82"/>
  <c r="X583" i="82"/>
  <c r="X582" i="82"/>
  <c r="X581" i="82"/>
  <c r="X580" i="82"/>
  <c r="X579" i="82"/>
  <c r="X578" i="82"/>
  <c r="X577" i="82"/>
  <c r="X576" i="82"/>
  <c r="X575" i="82"/>
  <c r="X568" i="82"/>
  <c r="X574" i="82"/>
  <c r="X571" i="82"/>
  <c r="X569" i="82"/>
  <c r="X567" i="82"/>
  <c r="X572" i="82"/>
  <c r="X563" i="82"/>
  <c r="X573" i="82"/>
  <c r="X564" i="82"/>
  <c r="X565" i="82"/>
  <c r="X570" i="82"/>
  <c r="Y375" i="87"/>
  <c r="X592" i="87"/>
  <c r="X591" i="87"/>
  <c r="X590" i="87"/>
  <c r="X589" i="87"/>
  <c r="X588" i="87"/>
  <c r="X587" i="87"/>
  <c r="X586" i="87"/>
  <c r="X585" i="87"/>
  <c r="X584" i="87"/>
  <c r="X583" i="87"/>
  <c r="X582" i="87"/>
  <c r="X581" i="87"/>
  <c r="X580" i="87"/>
  <c r="X579" i="87"/>
  <c r="X578" i="87"/>
  <c r="X577" i="87"/>
  <c r="X576" i="87"/>
  <c r="X575" i="87"/>
  <c r="X574" i="87"/>
  <c r="X573" i="87"/>
  <c r="X572" i="87"/>
  <c r="X571" i="87"/>
  <c r="X569" i="87"/>
  <c r="X568" i="87"/>
  <c r="X567" i="87"/>
  <c r="X565" i="87"/>
  <c r="X564" i="87"/>
  <c r="X563" i="87"/>
  <c r="X570" i="87"/>
  <c r="Y629" i="82"/>
  <c r="X814" i="82"/>
  <c r="L708" i="83"/>
  <c r="X375" i="73"/>
  <c r="W571" i="73"/>
  <c r="W591" i="73"/>
  <c r="W589" i="73"/>
  <c r="W587" i="73"/>
  <c r="W585" i="73"/>
  <c r="W583" i="73"/>
  <c r="W581" i="73"/>
  <c r="W579" i="73"/>
  <c r="W577" i="73"/>
  <c r="W575" i="73"/>
  <c r="W573" i="73"/>
  <c r="W565" i="73"/>
  <c r="W563" i="73"/>
  <c r="W564" i="73"/>
  <c r="W567" i="73"/>
  <c r="W572" i="73"/>
  <c r="W569" i="73"/>
  <c r="W592" i="73"/>
  <c r="W590" i="73"/>
  <c r="W588" i="73"/>
  <c r="W586" i="73"/>
  <c r="W584" i="73"/>
  <c r="W582" i="73"/>
  <c r="W580" i="73"/>
  <c r="W578" i="73"/>
  <c r="W576" i="73"/>
  <c r="W574" i="73"/>
  <c r="W568" i="73"/>
  <c r="W570" i="73"/>
  <c r="Y375" i="86"/>
  <c r="X591" i="86"/>
  <c r="X587" i="86"/>
  <c r="X581" i="86"/>
  <c r="X575" i="86"/>
  <c r="X569" i="86"/>
  <c r="X564" i="86"/>
  <c r="X563" i="86"/>
  <c r="X573" i="86"/>
  <c r="X592" i="86"/>
  <c r="X590" i="86"/>
  <c r="X588" i="86"/>
  <c r="X586" i="86"/>
  <c r="X584" i="86"/>
  <c r="X582" i="86"/>
  <c r="X580" i="86"/>
  <c r="X578" i="86"/>
  <c r="X576" i="86"/>
  <c r="X574" i="86"/>
  <c r="X572" i="86"/>
  <c r="X570" i="86"/>
  <c r="X568" i="86"/>
  <c r="X565" i="86"/>
  <c r="X589" i="86"/>
  <c r="X585" i="86"/>
  <c r="X577" i="86"/>
  <c r="X571" i="86"/>
  <c r="X567" i="86"/>
  <c r="X583" i="86"/>
  <c r="X579" i="86"/>
  <c r="Y375" i="85"/>
  <c r="X592" i="85"/>
  <c r="X591" i="85"/>
  <c r="X590" i="85"/>
  <c r="X589" i="85"/>
  <c r="X588" i="85"/>
  <c r="X587" i="85"/>
  <c r="X586" i="85"/>
  <c r="X585" i="85"/>
  <c r="X584" i="85"/>
  <c r="X583" i="85"/>
  <c r="X582" i="85"/>
  <c r="X581" i="85"/>
  <c r="X580" i="85"/>
  <c r="X579" i="85"/>
  <c r="X578" i="85"/>
  <c r="X577" i="85"/>
  <c r="X576" i="85"/>
  <c r="X575" i="85"/>
  <c r="X574" i="85"/>
  <c r="X573" i="85"/>
  <c r="X572" i="85"/>
  <c r="X571" i="85"/>
  <c r="X569" i="85"/>
  <c r="X568" i="85"/>
  <c r="X567" i="85"/>
  <c r="X565" i="85"/>
  <c r="X564" i="85"/>
  <c r="X563" i="85"/>
  <c r="X570" i="85"/>
  <c r="Y629" i="85"/>
  <c r="X814" i="85"/>
  <c r="Y629" i="84"/>
  <c r="X814" i="84"/>
  <c r="Y375" i="84"/>
  <c r="X592" i="84"/>
  <c r="X591" i="84"/>
  <c r="X590" i="84"/>
  <c r="X589" i="84"/>
  <c r="X588" i="84"/>
  <c r="X587" i="84"/>
  <c r="X586" i="84"/>
  <c r="X585" i="84"/>
  <c r="X584" i="84"/>
  <c r="X583" i="84"/>
  <c r="X582" i="84"/>
  <c r="X581" i="84"/>
  <c r="X580" i="84"/>
  <c r="X579" i="84"/>
  <c r="X578" i="84"/>
  <c r="X577" i="84"/>
  <c r="X576" i="84"/>
  <c r="X575" i="84"/>
  <c r="X574" i="84"/>
  <c r="X573" i="84"/>
  <c r="X572" i="84"/>
  <c r="X571" i="84"/>
  <c r="X569" i="84"/>
  <c r="X568" i="84"/>
  <c r="X567" i="84"/>
  <c r="X565" i="84"/>
  <c r="X564" i="84"/>
  <c r="X563" i="84"/>
  <c r="X570" i="84"/>
  <c r="Y375" i="81"/>
  <c r="X589" i="81"/>
  <c r="X585" i="81"/>
  <c r="X581" i="81"/>
  <c r="X577" i="81"/>
  <c r="X571" i="81"/>
  <c r="X563" i="81"/>
  <c r="X574" i="81"/>
  <c r="X564" i="81"/>
  <c r="X592" i="81"/>
  <c r="X588" i="81"/>
  <c r="X584" i="81"/>
  <c r="X580" i="81"/>
  <c r="X576" i="81"/>
  <c r="X568" i="81"/>
  <c r="X572" i="81"/>
  <c r="X591" i="81"/>
  <c r="X587" i="81"/>
  <c r="X583" i="81"/>
  <c r="X579" i="81"/>
  <c r="X575" i="81"/>
  <c r="X565" i="81"/>
  <c r="X569" i="81"/>
  <c r="X590" i="81"/>
  <c r="X586" i="81"/>
  <c r="X582" i="81"/>
  <c r="X578" i="81"/>
  <c r="X573" i="81"/>
  <c r="X567" i="81"/>
  <c r="X570" i="81"/>
  <c r="Y629" i="81"/>
  <c r="X814" i="81"/>
  <c r="O446" i="84"/>
  <c r="P477" i="84" s="1"/>
  <c r="P601" i="84" s="1"/>
  <c r="P746" i="84" s="1"/>
  <c r="H473" i="85"/>
  <c r="H442" i="85" s="1"/>
  <c r="G566" i="85"/>
  <c r="H473" i="87"/>
  <c r="G566" i="87"/>
  <c r="H473" i="82"/>
  <c r="G566" i="82"/>
  <c r="K473" i="84"/>
  <c r="J566" i="84"/>
  <c r="J813" i="84" s="1" a="1"/>
  <c r="O477" i="87"/>
  <c r="O446" i="87" s="1"/>
  <c r="V477" i="89"/>
  <c r="V601" i="89" s="1"/>
  <c r="V746" i="89" s="1"/>
  <c r="O712" i="84"/>
  <c r="P477" i="83"/>
  <c r="P446" i="83" s="1"/>
  <c r="G813" i="84"/>
  <c r="G705" i="84"/>
  <c r="N470" i="83"/>
  <c r="N439" i="83" s="1"/>
  <c r="H470" i="87"/>
  <c r="H439" i="87" s="1"/>
  <c r="B362" i="73"/>
  <c r="B395" i="73" s="1"/>
  <c r="B426" i="73" s="1"/>
  <c r="B457" i="73" s="1"/>
  <c r="B148" i="73"/>
  <c r="O727" i="81"/>
  <c r="N716" i="81"/>
  <c r="M677" i="83"/>
  <c r="P725" i="85"/>
  <c r="M680" i="87"/>
  <c r="T730" i="89"/>
  <c r="V467" i="89"/>
  <c r="W498" i="89" s="1"/>
  <c r="W622" i="89" s="1"/>
  <c r="W767" i="89" s="1"/>
  <c r="N700" i="83"/>
  <c r="V688" i="89"/>
  <c r="V721" i="89"/>
  <c r="W610" i="89"/>
  <c r="W755" i="89" s="1"/>
  <c r="W455" i="89"/>
  <c r="V722" i="89"/>
  <c r="L705" i="83"/>
  <c r="U678" i="89"/>
  <c r="W707" i="89"/>
  <c r="T731" i="89"/>
  <c r="W682" i="89"/>
  <c r="U458" i="89"/>
  <c r="V489" i="89" s="1"/>
  <c r="V613" i="89" s="1"/>
  <c r="V758" i="89" s="1"/>
  <c r="V452" i="89"/>
  <c r="W483" i="89" s="1"/>
  <c r="T691" i="89"/>
  <c r="T724" i="89"/>
  <c r="N448" i="87"/>
  <c r="O479" i="87" s="1"/>
  <c r="O603" i="87" s="1"/>
  <c r="O748" i="87" s="1"/>
  <c r="V495" i="89"/>
  <c r="V619" i="89" s="1"/>
  <c r="V764" i="89" s="1"/>
  <c r="U698" i="89"/>
  <c r="O711" i="85"/>
  <c r="O481" i="82"/>
  <c r="O605" i="82" s="1"/>
  <c r="O750" i="82" s="1"/>
  <c r="V598" i="89"/>
  <c r="V743" i="89" s="1"/>
  <c r="AI963" i="89"/>
  <c r="T714" i="89"/>
  <c r="O720" i="86"/>
  <c r="W462" i="89"/>
  <c r="V620" i="89"/>
  <c r="V765" i="89" s="1"/>
  <c r="V465" i="89"/>
  <c r="V695" i="89"/>
  <c r="P450" i="81"/>
  <c r="Q481" i="81" s="1"/>
  <c r="P459" i="73"/>
  <c r="Q490" i="73" s="1"/>
  <c r="Q614" i="73" s="1"/>
  <c r="U689" i="89"/>
  <c r="X449" i="89"/>
  <c r="O456" i="81"/>
  <c r="P487" i="81" s="1"/>
  <c r="P611" i="81" s="1"/>
  <c r="P730" i="84"/>
  <c r="N677" i="86"/>
  <c r="N690" i="84"/>
  <c r="Y472" i="89"/>
  <c r="Y596" i="89" s="1"/>
  <c r="Y741" i="89" s="1"/>
  <c r="M682" i="87"/>
  <c r="N451" i="81"/>
  <c r="O482" i="81" s="1"/>
  <c r="O606" i="81" s="1"/>
  <c r="O751" i="81" s="1"/>
  <c r="N696" i="86"/>
  <c r="V443" i="89"/>
  <c r="V479" i="89"/>
  <c r="U676" i="89"/>
  <c r="U709" i="89"/>
  <c r="V459" i="89"/>
  <c r="U466" i="89"/>
  <c r="AJ941" i="89"/>
  <c r="AJ947" i="89"/>
  <c r="AJ935" i="89"/>
  <c r="AJ926" i="89"/>
  <c r="AK927" i="89"/>
  <c r="AJ961" i="89"/>
  <c r="AJ948" i="89"/>
  <c r="AJ962" i="89"/>
  <c r="T699" i="89"/>
  <c r="T732" i="89"/>
  <c r="W729" i="89"/>
  <c r="V468" i="89"/>
  <c r="Y618" i="89"/>
  <c r="Y763" i="89" s="1"/>
  <c r="U461" i="89"/>
  <c r="X696" i="89"/>
  <c r="Q939" i="89"/>
  <c r="Q952" i="89" s="1"/>
  <c r="Q940" i="89"/>
  <c r="U701" i="89"/>
  <c r="U734" i="89"/>
  <c r="X478" i="89"/>
  <c r="V445" i="89"/>
  <c r="Y463" i="89"/>
  <c r="L674" i="81"/>
  <c r="P680" i="86"/>
  <c r="N715" i="85"/>
  <c r="V475" i="89"/>
  <c r="V599" i="89" s="1"/>
  <c r="V744" i="89" s="1"/>
  <c r="T694" i="89"/>
  <c r="T727" i="89"/>
  <c r="V484" i="89"/>
  <c r="V608" i="89" s="1"/>
  <c r="V753" i="89" s="1"/>
  <c r="U460" i="89"/>
  <c r="W456" i="89"/>
  <c r="T693" i="89"/>
  <c r="T726" i="89"/>
  <c r="W595" i="89"/>
  <c r="S690" i="89"/>
  <c r="S723" i="89"/>
  <c r="T684" i="89"/>
  <c r="T717" i="89"/>
  <c r="V687" i="89"/>
  <c r="V720" i="89"/>
  <c r="X674" i="89"/>
  <c r="X707" i="89"/>
  <c r="T457" i="89"/>
  <c r="W597" i="89"/>
  <c r="W742" i="89" s="1"/>
  <c r="U451" i="89"/>
  <c r="W454" i="89"/>
  <c r="T612" i="89"/>
  <c r="U679" i="89"/>
  <c r="U712" i="89"/>
  <c r="U742" i="89"/>
  <c r="X471" i="89"/>
  <c r="X440" i="89" s="1"/>
  <c r="W481" i="89"/>
  <c r="W605" i="89" s="1"/>
  <c r="W750" i="89" s="1"/>
  <c r="U677" i="89"/>
  <c r="U710" i="89"/>
  <c r="V597" i="89"/>
  <c r="S933" i="89"/>
  <c r="S934" i="89"/>
  <c r="S936" i="89" s="1"/>
  <c r="T932" i="89" s="1"/>
  <c r="M681" i="87"/>
  <c r="M682" i="86"/>
  <c r="O463" i="86"/>
  <c r="H441" i="85"/>
  <c r="I472" i="85" s="1"/>
  <c r="I596" i="85" s="1"/>
  <c r="N695" i="82"/>
  <c r="N682" i="82"/>
  <c r="N688" i="82"/>
  <c r="H442" i="87"/>
  <c r="H566" i="87" s="1"/>
  <c r="N467" i="82"/>
  <c r="O498" i="82" s="1"/>
  <c r="M623" i="85"/>
  <c r="M768" i="85" s="1"/>
  <c r="N687" i="86"/>
  <c r="O491" i="84"/>
  <c r="O615" i="84" s="1"/>
  <c r="O760" i="84" s="1"/>
  <c r="N453" i="84"/>
  <c r="O484" i="84" s="1"/>
  <c r="O608" i="84" s="1"/>
  <c r="P497" i="82"/>
  <c r="P621" i="82" s="1"/>
  <c r="P766" i="82" s="1"/>
  <c r="O448" i="84"/>
  <c r="P479" i="84" s="1"/>
  <c r="P603" i="84" s="1"/>
  <c r="M687" i="82"/>
  <c r="O722" i="73"/>
  <c r="N482" i="82"/>
  <c r="N606" i="82" s="1"/>
  <c r="N751" i="82" s="1"/>
  <c r="N715" i="87"/>
  <c r="Q462" i="84"/>
  <c r="R493" i="84" s="1"/>
  <c r="R617" i="84" s="1"/>
  <c r="N488" i="82"/>
  <c r="N612" i="82" s="1"/>
  <c r="N757" i="82" s="1"/>
  <c r="O676" i="83"/>
  <c r="P454" i="84"/>
  <c r="Q485" i="84" s="1"/>
  <c r="Q609" i="84" s="1"/>
  <c r="N697" i="81"/>
  <c r="P459" i="82"/>
  <c r="N460" i="82"/>
  <c r="L472" i="83"/>
  <c r="L596" i="83" s="1"/>
  <c r="L741" i="83" s="1"/>
  <c r="P498" i="85"/>
  <c r="M714" i="85"/>
  <c r="O734" i="84"/>
  <c r="M734" i="87"/>
  <c r="M701" i="81"/>
  <c r="L595" i="81"/>
  <c r="L740" i="81" s="1"/>
  <c r="O480" i="84"/>
  <c r="O604" i="84" s="1"/>
  <c r="O749" i="84" s="1"/>
  <c r="M726" i="82"/>
  <c r="M693" i="82"/>
  <c r="N478" i="82"/>
  <c r="N602" i="82" s="1"/>
  <c r="N747" i="82" s="1"/>
  <c r="N623" i="81"/>
  <c r="N768" i="81" s="1"/>
  <c r="N468" i="81"/>
  <c r="N700" i="87"/>
  <c r="N697" i="87"/>
  <c r="O485" i="82"/>
  <c r="L675" i="83"/>
  <c r="O453" i="86"/>
  <c r="O719" i="86" s="1"/>
  <c r="O449" i="82"/>
  <c r="P480" i="82" s="1"/>
  <c r="G705" i="82"/>
  <c r="M471" i="81"/>
  <c r="M440" i="81" s="1"/>
  <c r="N471" i="81" s="1"/>
  <c r="N453" i="85"/>
  <c r="O462" i="85"/>
  <c r="P493" i="85" s="1"/>
  <c r="N712" i="84"/>
  <c r="M444" i="82"/>
  <c r="N475" i="82" s="1"/>
  <c r="O692" i="87"/>
  <c r="N696" i="87"/>
  <c r="O464" i="87"/>
  <c r="P495" i="87" s="1"/>
  <c r="P619" i="87" s="1"/>
  <c r="M698" i="73"/>
  <c r="P496" i="85"/>
  <c r="P620" i="85" s="1"/>
  <c r="P765" i="85" s="1"/>
  <c r="M734" i="82"/>
  <c r="M701" i="82"/>
  <c r="M686" i="85"/>
  <c r="M719" i="85"/>
  <c r="M731" i="84"/>
  <c r="M698" i="84"/>
  <c r="N720" i="82"/>
  <c r="N687" i="82"/>
  <c r="N692" i="87"/>
  <c r="N451" i="86"/>
  <c r="N455" i="85"/>
  <c r="N620" i="84"/>
  <c r="N765" i="84" s="1"/>
  <c r="N465" i="84"/>
  <c r="P483" i="81"/>
  <c r="M721" i="85"/>
  <c r="M688" i="85"/>
  <c r="F594" i="86"/>
  <c r="F739" i="86" s="1"/>
  <c r="H594" i="87"/>
  <c r="H739" i="87" s="1"/>
  <c r="N468" i="82"/>
  <c r="L672" i="83"/>
  <c r="M672" i="81"/>
  <c r="M739" i="81"/>
  <c r="L739" i="83"/>
  <c r="K595" i="83"/>
  <c r="K740" i="83" s="1"/>
  <c r="H595" i="84"/>
  <c r="H740" i="84" s="1"/>
  <c r="K595" i="73"/>
  <c r="K740" i="73" s="1"/>
  <c r="O443" i="73"/>
  <c r="P474" i="73" s="1"/>
  <c r="P598" i="73" s="1"/>
  <c r="O709" i="81"/>
  <c r="N734" i="84"/>
  <c r="N729" i="83"/>
  <c r="N696" i="83"/>
  <c r="O618" i="83"/>
  <c r="O763" i="83" s="1"/>
  <c r="O463" i="83"/>
  <c r="N459" i="81"/>
  <c r="O490" i="81" s="1"/>
  <c r="O614" i="81" s="1"/>
  <c r="O759" i="81" s="1"/>
  <c r="N449" i="86"/>
  <c r="M717" i="82"/>
  <c r="M684" i="82"/>
  <c r="N477" i="82"/>
  <c r="N601" i="82" s="1"/>
  <c r="N746" i="82" s="1"/>
  <c r="L710" i="82"/>
  <c r="L677" i="82"/>
  <c r="N684" i="87"/>
  <c r="Q485" i="87"/>
  <c r="Q609" i="87" s="1"/>
  <c r="Q754" i="87" s="1"/>
  <c r="N496" i="86"/>
  <c r="N620" i="86" s="1"/>
  <c r="N765" i="86" s="1"/>
  <c r="M709" i="84"/>
  <c r="M676" i="84"/>
  <c r="N453" i="82"/>
  <c r="N443" i="84"/>
  <c r="M719" i="82"/>
  <c r="M686" i="82"/>
  <c r="N475" i="87"/>
  <c r="M684" i="86"/>
  <c r="J854" i="79"/>
  <c r="L100" i="88" s="1"/>
  <c r="L947" i="79"/>
  <c r="K832" i="79"/>
  <c r="M78" i="88" s="1"/>
  <c r="M711" i="82"/>
  <c r="M678" i="82"/>
  <c r="K934" i="84"/>
  <c r="K953" i="84" s="1"/>
  <c r="K954" i="84" s="1"/>
  <c r="N445" i="82"/>
  <c r="J675" i="73"/>
  <c r="N499" i="85"/>
  <c r="M713" i="82"/>
  <c r="M680" i="82"/>
  <c r="N491" i="81"/>
  <c r="N452" i="84"/>
  <c r="L949" i="73"/>
  <c r="M944" i="73" s="1"/>
  <c r="N711" i="83"/>
  <c r="M718" i="84"/>
  <c r="M685" i="84"/>
  <c r="J936" i="73"/>
  <c r="K932" i="73" s="1"/>
  <c r="K933" i="73" s="1"/>
  <c r="M717" i="86"/>
  <c r="M751" i="86"/>
  <c r="N676" i="81"/>
  <c r="N484" i="81"/>
  <c r="N608" i="81" s="1"/>
  <c r="N753" i="81" s="1"/>
  <c r="P609" i="86"/>
  <c r="P754" i="86" s="1"/>
  <c r="M716" i="73"/>
  <c r="P466" i="84"/>
  <c r="K936" i="87"/>
  <c r="L932" i="87" s="1"/>
  <c r="H595" i="87"/>
  <c r="H740" i="87" s="1"/>
  <c r="H440" i="87"/>
  <c r="I471" i="87" s="1"/>
  <c r="O731" i="82"/>
  <c r="K442" i="73"/>
  <c r="N680" i="73"/>
  <c r="N683" i="82"/>
  <c r="O699" i="84"/>
  <c r="O732" i="84"/>
  <c r="M715" i="85"/>
  <c r="M682" i="85"/>
  <c r="M731" i="86"/>
  <c r="M698" i="86"/>
  <c r="N686" i="87"/>
  <c r="M686" i="84"/>
  <c r="O467" i="87"/>
  <c r="P498" i="87" s="1"/>
  <c r="P622" i="87" s="1"/>
  <c r="G674" i="85"/>
  <c r="N714" i="84"/>
  <c r="N451" i="73"/>
  <c r="M684" i="73"/>
  <c r="M717" i="73"/>
  <c r="M692" i="81"/>
  <c r="M725" i="81"/>
  <c r="H439" i="84"/>
  <c r="O713" i="83"/>
  <c r="N732" i="86"/>
  <c r="I708" i="84"/>
  <c r="P598" i="81"/>
  <c r="P743" i="81" s="1"/>
  <c r="O486" i="86"/>
  <c r="M734" i="83"/>
  <c r="M701" i="83"/>
  <c r="N623" i="83"/>
  <c r="N768" i="83" s="1"/>
  <c r="N468" i="83"/>
  <c r="O723" i="81"/>
  <c r="O690" i="81"/>
  <c r="P612" i="81"/>
  <c r="P757" i="81" s="1"/>
  <c r="P457" i="81"/>
  <c r="P623" i="84"/>
  <c r="P768" i="84" s="1"/>
  <c r="P720" i="87"/>
  <c r="P687" i="87"/>
  <c r="N465" i="73"/>
  <c r="O496" i="73" s="1"/>
  <c r="O620" i="73" s="1"/>
  <c r="M694" i="85"/>
  <c r="O497" i="81"/>
  <c r="N722" i="83"/>
  <c r="N459" i="83"/>
  <c r="O490" i="83" s="1"/>
  <c r="O614" i="83" s="1"/>
  <c r="N463" i="84"/>
  <c r="O494" i="84" s="1"/>
  <c r="O618" i="84" s="1"/>
  <c r="O483" i="86"/>
  <c r="O607" i="86" s="1"/>
  <c r="N685" i="86"/>
  <c r="N752" i="86"/>
  <c r="O491" i="83"/>
  <c r="G632" i="84"/>
  <c r="G706" i="84"/>
  <c r="O464" i="73"/>
  <c r="P495" i="73" s="1"/>
  <c r="P619" i="73" s="1"/>
  <c r="N709" i="73"/>
  <c r="O732" i="82"/>
  <c r="N689" i="86"/>
  <c r="N722" i="86"/>
  <c r="O499" i="86"/>
  <c r="O623" i="86" s="1"/>
  <c r="N689" i="81"/>
  <c r="N722" i="81"/>
  <c r="G707" i="84"/>
  <c r="M696" i="84"/>
  <c r="M729" i="84"/>
  <c r="N676" i="73"/>
  <c r="G706" i="82"/>
  <c r="O746" i="86"/>
  <c r="O756" i="82"/>
  <c r="O761" i="83"/>
  <c r="O745" i="83"/>
  <c r="P745" i="85"/>
  <c r="O764" i="81"/>
  <c r="O751" i="84"/>
  <c r="N759" i="83"/>
  <c r="O767" i="87"/>
  <c r="N760" i="86"/>
  <c r="G740" i="82"/>
  <c r="O744" i="83"/>
  <c r="O749" i="87"/>
  <c r="N748" i="85"/>
  <c r="Q764" i="84"/>
  <c r="P758" i="82"/>
  <c r="O762" i="83"/>
  <c r="P759" i="86"/>
  <c r="O749" i="81"/>
  <c r="N758" i="73"/>
  <c r="O764" i="87"/>
  <c r="P766" i="85"/>
  <c r="O747" i="73"/>
  <c r="N760" i="85"/>
  <c r="K742" i="73"/>
  <c r="N743" i="73"/>
  <c r="O762" i="81"/>
  <c r="Q759" i="85"/>
  <c r="O756" i="83"/>
  <c r="O745" i="87"/>
  <c r="O755" i="84"/>
  <c r="P758" i="84"/>
  <c r="O759" i="84"/>
  <c r="I742" i="84"/>
  <c r="N765" i="83"/>
  <c r="P765" i="82"/>
  <c r="N744" i="85"/>
  <c r="N765" i="73"/>
  <c r="O753" i="86"/>
  <c r="M748" i="73"/>
  <c r="O764" i="82"/>
  <c r="O745" i="84"/>
  <c r="P747" i="83"/>
  <c r="O752" i="73"/>
  <c r="O756" i="86"/>
  <c r="J742" i="84"/>
  <c r="N749" i="85"/>
  <c r="O761" i="87"/>
  <c r="P761" i="86"/>
  <c r="P766" i="83"/>
  <c r="P750" i="86"/>
  <c r="P754" i="73"/>
  <c r="O767" i="81"/>
  <c r="O767" i="84"/>
  <c r="N750" i="87"/>
  <c r="P755" i="81"/>
  <c r="N753" i="73"/>
  <c r="N761" i="85"/>
  <c r="O756" i="81"/>
  <c r="P750" i="81"/>
  <c r="P761" i="81"/>
  <c r="N767" i="73"/>
  <c r="O749" i="82"/>
  <c r="N761" i="73"/>
  <c r="M747" i="84"/>
  <c r="N751" i="83"/>
  <c r="P745" i="81"/>
  <c r="M741" i="81"/>
  <c r="O748" i="84"/>
  <c r="N763" i="84"/>
  <c r="P759" i="73"/>
  <c r="N753" i="84"/>
  <c r="O759" i="87"/>
  <c r="P763" i="81"/>
  <c r="O754" i="81"/>
  <c r="O747" i="81"/>
  <c r="O743" i="87"/>
  <c r="O748" i="83"/>
  <c r="O762" i="82"/>
  <c r="Q743" i="82"/>
  <c r="N766" i="87"/>
  <c r="O768" i="73"/>
  <c r="N762" i="73"/>
  <c r="H741" i="85"/>
  <c r="M739" i="83"/>
  <c r="P743" i="83"/>
  <c r="O751" i="87"/>
  <c r="O764" i="73"/>
  <c r="N746" i="85"/>
  <c r="M757" i="73"/>
  <c r="P614" i="87"/>
  <c r="N768" i="87"/>
  <c r="O758" i="85"/>
  <c r="N750" i="83"/>
  <c r="P763" i="85"/>
  <c r="N765" i="81"/>
  <c r="H595" i="82"/>
  <c r="N710" i="83"/>
  <c r="N712" i="87"/>
  <c r="O621" i="86"/>
  <c r="O466" i="86"/>
  <c r="N488" i="73"/>
  <c r="N612" i="73" s="1"/>
  <c r="M723" i="73"/>
  <c r="G672" i="85"/>
  <c r="M677" i="73"/>
  <c r="O598" i="73"/>
  <c r="P443" i="81"/>
  <c r="N599" i="73"/>
  <c r="N444" i="73"/>
  <c r="M693" i="86"/>
  <c r="P443" i="83"/>
  <c r="Q474" i="83" s="1"/>
  <c r="Q598" i="83" s="1"/>
  <c r="N734" i="73"/>
  <c r="M714" i="73"/>
  <c r="N479" i="73"/>
  <c r="N603" i="73" s="1"/>
  <c r="N460" i="86"/>
  <c r="P459" i="87"/>
  <c r="Q490" i="87" s="1"/>
  <c r="Q614" i="87" s="1"/>
  <c r="M692" i="83"/>
  <c r="M679" i="85"/>
  <c r="N446" i="85"/>
  <c r="P475" i="86"/>
  <c r="P599" i="86" s="1"/>
  <c r="N493" i="87"/>
  <c r="N617" i="87" s="1"/>
  <c r="P493" i="86"/>
  <c r="P617" i="86" s="1"/>
  <c r="H472" i="87"/>
  <c r="H596" i="87" s="1"/>
  <c r="P488" i="84"/>
  <c r="P612" i="84" s="1"/>
  <c r="O470" i="81"/>
  <c r="Q488" i="86"/>
  <c r="Q612" i="86" s="1"/>
  <c r="R478" i="86"/>
  <c r="R602" i="86" s="1"/>
  <c r="O494" i="73"/>
  <c r="O618" i="73" s="1"/>
  <c r="O487" i="85"/>
  <c r="O611" i="85" s="1"/>
  <c r="N472" i="81"/>
  <c r="N596" i="81" s="1"/>
  <c r="H470" i="82"/>
  <c r="I470" i="85"/>
  <c r="Q495" i="86"/>
  <c r="Q619" i="86" s="1"/>
  <c r="O496" i="87"/>
  <c r="O620" i="87" s="1"/>
  <c r="P487" i="86"/>
  <c r="P611" i="86" s="1"/>
  <c r="O496" i="81"/>
  <c r="N731" i="81"/>
  <c r="Q476" i="86"/>
  <c r="P711" i="86"/>
  <c r="O599" i="85"/>
  <c r="N710" i="85"/>
  <c r="O444" i="85"/>
  <c r="P475" i="85" s="1"/>
  <c r="M707" i="81"/>
  <c r="W963" i="86"/>
  <c r="M934" i="86"/>
  <c r="M953" i="86" s="1"/>
  <c r="M954" i="86" s="1"/>
  <c r="O692" i="73"/>
  <c r="N697" i="73"/>
  <c r="O451" i="87"/>
  <c r="P482" i="87" s="1"/>
  <c r="P606" i="87" s="1"/>
  <c r="N726" i="85"/>
  <c r="O724" i="84"/>
  <c r="P676" i="82"/>
  <c r="O688" i="81"/>
  <c r="W963" i="81"/>
  <c r="N622" i="86"/>
  <c r="N467" i="86"/>
  <c r="O498" i="86" s="1"/>
  <c r="M700" i="86"/>
  <c r="O462" i="82"/>
  <c r="P493" i="82" s="1"/>
  <c r="P617" i="82" s="1"/>
  <c r="P730" i="86"/>
  <c r="P463" i="85"/>
  <c r="Q494" i="85" s="1"/>
  <c r="O696" i="85"/>
  <c r="M682" i="83"/>
  <c r="W963" i="84"/>
  <c r="N604" i="83"/>
  <c r="N449" i="83"/>
  <c r="O480" i="83" s="1"/>
  <c r="H113" i="80"/>
  <c r="M693" i="87"/>
  <c r="N615" i="87"/>
  <c r="N460" i="87"/>
  <c r="O491" i="87" s="1"/>
  <c r="M597" i="83"/>
  <c r="H597" i="85"/>
  <c r="H594" i="85"/>
  <c r="O458" i="85"/>
  <c r="N461" i="85"/>
  <c r="O492" i="85" s="1"/>
  <c r="H597" i="82"/>
  <c r="Q443" i="82"/>
  <c r="R474" i="82" s="1"/>
  <c r="N739" i="81"/>
  <c r="N453" i="73"/>
  <c r="O484" i="73" s="1"/>
  <c r="M686" i="73"/>
  <c r="O447" i="73"/>
  <c r="K446" i="73"/>
  <c r="J679" i="73"/>
  <c r="N728" i="73"/>
  <c r="O710" i="86"/>
  <c r="N691" i="85"/>
  <c r="O601" i="87"/>
  <c r="P711" i="81"/>
  <c r="N716" i="83"/>
  <c r="X962" i="79"/>
  <c r="W963" i="83"/>
  <c r="Q610" i="81"/>
  <c r="P721" i="81"/>
  <c r="X963" i="82"/>
  <c r="N691" i="86"/>
  <c r="X926" i="79"/>
  <c r="Y927" i="79"/>
  <c r="W963" i="85"/>
  <c r="W963" i="87"/>
  <c r="W963" i="73"/>
  <c r="O613" i="86"/>
  <c r="O458" i="86"/>
  <c r="P489" i="86" s="1"/>
  <c r="X117" i="80"/>
  <c r="X137" i="80"/>
  <c r="X136" i="80"/>
  <c r="X138" i="80" s="1"/>
  <c r="N690" i="83"/>
  <c r="O612" i="83"/>
  <c r="O457" i="83"/>
  <c r="P488" i="83" s="1"/>
  <c r="M683" i="73"/>
  <c r="N605" i="73"/>
  <c r="N450" i="73"/>
  <c r="O481" i="73" s="1"/>
  <c r="N465" i="83"/>
  <c r="O496" i="83" s="1"/>
  <c r="M698" i="83"/>
  <c r="X115" i="80"/>
  <c r="V963" i="79"/>
  <c r="N732" i="87"/>
  <c r="O722" i="86"/>
  <c r="O604" i="85"/>
  <c r="N688" i="73"/>
  <c r="N729" i="82"/>
  <c r="P619" i="85"/>
  <c r="Q616" i="84"/>
  <c r="P610" i="82"/>
  <c r="O721" i="82"/>
  <c r="M713" i="84"/>
  <c r="O455" i="73"/>
  <c r="P486" i="73" s="1"/>
  <c r="M690" i="87"/>
  <c r="O619" i="83"/>
  <c r="N612" i="87"/>
  <c r="N457" i="87"/>
  <c r="O488" i="87" s="1"/>
  <c r="Q616" i="82"/>
  <c r="O602" i="87"/>
  <c r="N468" i="87"/>
  <c r="O499" i="87" s="1"/>
  <c r="N696" i="73"/>
  <c r="M699" i="73"/>
  <c r="M672" i="83"/>
  <c r="N621" i="73"/>
  <c r="N466" i="73"/>
  <c r="O497" i="73" s="1"/>
  <c r="Q615" i="73"/>
  <c r="O606" i="83"/>
  <c r="N717" i="83"/>
  <c r="F596" i="86"/>
  <c r="O449" i="87"/>
  <c r="O605" i="87"/>
  <c r="N716" i="87"/>
  <c r="O445" i="87"/>
  <c r="P476" i="87" s="1"/>
  <c r="P466" i="85"/>
  <c r="Q497" i="85" s="1"/>
  <c r="O699" i="85"/>
  <c r="J936" i="85"/>
  <c r="K932" i="85" s="1"/>
  <c r="K934" i="85" s="1"/>
  <c r="K953" i="85" s="1"/>
  <c r="I675" i="84"/>
  <c r="G741" i="84"/>
  <c r="O467" i="84"/>
  <c r="P498" i="84" s="1"/>
  <c r="N700" i="84"/>
  <c r="O459" i="84"/>
  <c r="P490" i="84" s="1"/>
  <c r="N692" i="84"/>
  <c r="P606" i="84"/>
  <c r="O717" i="84"/>
  <c r="N684" i="84"/>
  <c r="O445" i="83"/>
  <c r="P476" i="83" s="1"/>
  <c r="P600" i="83" s="1"/>
  <c r="O448" i="83"/>
  <c r="P479" i="83" s="1"/>
  <c r="N681" i="83"/>
  <c r="H953" i="83"/>
  <c r="H954" i="83" s="1"/>
  <c r="O461" i="83"/>
  <c r="O727" i="83" s="1"/>
  <c r="B149" i="82"/>
  <c r="B363" i="82"/>
  <c r="B396" i="82" s="1"/>
  <c r="B427" i="82" s="1"/>
  <c r="B458" i="82" s="1"/>
  <c r="M933" i="82"/>
  <c r="M952" i="82" s="1"/>
  <c r="M954" i="82" s="1"/>
  <c r="O609" i="85"/>
  <c r="N720" i="85"/>
  <c r="O710" i="81"/>
  <c r="P599" i="81"/>
  <c r="M442" i="83"/>
  <c r="M566" i="83" s="1"/>
  <c r="N685" i="85"/>
  <c r="O733" i="81"/>
  <c r="P458" i="84"/>
  <c r="Q489" i="84" s="1"/>
  <c r="O607" i="85"/>
  <c r="O452" i="85"/>
  <c r="P483" i="85" s="1"/>
  <c r="N700" i="81"/>
  <c r="P456" i="73"/>
  <c r="P447" i="83"/>
  <c r="Q478" i="83" s="1"/>
  <c r="Q602" i="83" s="1"/>
  <c r="Q459" i="85"/>
  <c r="R490" i="85" s="1"/>
  <c r="F439" i="86"/>
  <c r="N461" i="73"/>
  <c r="O492" i="73" s="1"/>
  <c r="M694" i="73"/>
  <c r="E860" i="84"/>
  <c r="I855" i="79"/>
  <c r="K101" i="88" s="1"/>
  <c r="J833" i="79"/>
  <c r="L79" i="88" s="1"/>
  <c r="J853" i="79"/>
  <c r="L99" i="88" s="1"/>
  <c r="W669" i="73"/>
  <c r="E858" i="87"/>
  <c r="E847" i="87"/>
  <c r="J855" i="73"/>
  <c r="E859" i="87"/>
  <c r="E848" i="87"/>
  <c r="E858" i="82"/>
  <c r="E847" i="82"/>
  <c r="Y629" i="73"/>
  <c r="Y814" i="73" s="1"/>
  <c r="X631" i="73"/>
  <c r="E858" i="85"/>
  <c r="E847" i="85"/>
  <c r="N458" i="73"/>
  <c r="K833" i="73"/>
  <c r="P454" i="73"/>
  <c r="E859" i="82"/>
  <c r="E848" i="82"/>
  <c r="K853" i="73"/>
  <c r="K842" i="73"/>
  <c r="N467" i="73"/>
  <c r="J844" i="73"/>
  <c r="E837" i="85"/>
  <c r="L831" i="73"/>
  <c r="W946" i="84"/>
  <c r="W949" i="84" s="1"/>
  <c r="X944" i="84" s="1"/>
  <c r="X946" i="84" s="1"/>
  <c r="G942" i="79"/>
  <c r="G952" i="79"/>
  <c r="M936" i="82"/>
  <c r="N932" i="82" s="1"/>
  <c r="N934" i="82" s="1"/>
  <c r="N953" i="82" s="1"/>
  <c r="H441" i="84"/>
  <c r="I472" i="84" s="1"/>
  <c r="E673" i="86"/>
  <c r="X961" i="73"/>
  <c r="Y927" i="73"/>
  <c r="Y962" i="73" s="1"/>
  <c r="X948" i="73"/>
  <c r="X941" i="73"/>
  <c r="X935" i="73"/>
  <c r="X947" i="73"/>
  <c r="X926" i="73"/>
  <c r="N685" i="73"/>
  <c r="P613" i="81"/>
  <c r="P458" i="81"/>
  <c r="Q489" i="81" s="1"/>
  <c r="O462" i="81"/>
  <c r="P461" i="86"/>
  <c r="O455" i="84"/>
  <c r="P486" i="84" s="1"/>
  <c r="H938" i="73"/>
  <c r="O464" i="82"/>
  <c r="P495" i="82" s="1"/>
  <c r="N688" i="84"/>
  <c r="B363" i="81"/>
  <c r="B396" i="81" s="1"/>
  <c r="B427" i="81" s="1"/>
  <c r="B458" i="81" s="1"/>
  <c r="B149" i="81"/>
  <c r="M700" i="73"/>
  <c r="G954" i="73"/>
  <c r="Q461" i="84"/>
  <c r="O461" i="87"/>
  <c r="P492" i="87" s="1"/>
  <c r="P454" i="86"/>
  <c r="P450" i="86"/>
  <c r="Q481" i="86" s="1"/>
  <c r="M691" i="73"/>
  <c r="K440" i="73"/>
  <c r="B362" i="79"/>
  <c r="B148" i="79"/>
  <c r="O449" i="85"/>
  <c r="P480" i="85" s="1"/>
  <c r="O468" i="73"/>
  <c r="P499" i="73" s="1"/>
  <c r="E672" i="86"/>
  <c r="Z17" i="77"/>
  <c r="Z107" i="80" s="1"/>
  <c r="Y973" i="79"/>
  <c r="P466" i="83"/>
  <c r="Q497" i="83" s="1"/>
  <c r="O449" i="81"/>
  <c r="P465" i="82"/>
  <c r="Q496" i="82" s="1"/>
  <c r="Z33" i="77"/>
  <c r="AA18" i="77"/>
  <c r="Z16" i="77"/>
  <c r="J673" i="73"/>
  <c r="N682" i="85"/>
  <c r="O687" i="73"/>
  <c r="O730" i="81"/>
  <c r="O445" i="84"/>
  <c r="F440" i="86"/>
  <c r="G471" i="86" s="1"/>
  <c r="O452" i="73"/>
  <c r="P483" i="73" s="1"/>
  <c r="O691" i="81"/>
  <c r="P756" i="73"/>
  <c r="I932" i="79"/>
  <c r="W948" i="79"/>
  <c r="W961" i="79"/>
  <c r="W946" i="82"/>
  <c r="W949" i="82" s="1"/>
  <c r="X944" i="82" s="1"/>
  <c r="W945" i="82"/>
  <c r="P940" i="87"/>
  <c r="P942" i="87" s="1"/>
  <c r="Q938" i="87" s="1"/>
  <c r="P939" i="87"/>
  <c r="W946" i="85"/>
  <c r="W949" i="85" s="1"/>
  <c r="X944" i="85" s="1"/>
  <c r="W945" i="85"/>
  <c r="W946" i="83"/>
  <c r="W949" i="83" s="1"/>
  <c r="X944" i="83" s="1"/>
  <c r="W945" i="83"/>
  <c r="P940" i="85"/>
  <c r="P942" i="85" s="1"/>
  <c r="Q938" i="85" s="1"/>
  <c r="P939" i="85"/>
  <c r="P939" i="84"/>
  <c r="P940" i="84"/>
  <c r="P942" i="84" s="1"/>
  <c r="Q938" i="84" s="1"/>
  <c r="W946" i="86"/>
  <c r="W949" i="86" s="1"/>
  <c r="X944" i="86" s="1"/>
  <c r="W945" i="86"/>
  <c r="N697" i="82"/>
  <c r="X961" i="86"/>
  <c r="X948" i="86"/>
  <c r="X947" i="86"/>
  <c r="X941" i="86"/>
  <c r="Y927" i="86"/>
  <c r="Y962" i="86" s="1"/>
  <c r="X926" i="86"/>
  <c r="X935" i="86"/>
  <c r="G673" i="84"/>
  <c r="F63" i="77"/>
  <c r="F64" i="77" s="1"/>
  <c r="F65" i="77" s="1"/>
  <c r="F72" i="77"/>
  <c r="B364" i="86"/>
  <c r="B397" i="86" s="1"/>
  <c r="B428" i="86" s="1"/>
  <c r="B459" i="86" s="1"/>
  <c r="B150" i="86"/>
  <c r="N694" i="87"/>
  <c r="O456" i="82"/>
  <c r="P487" i="82" s="1"/>
  <c r="O454" i="81"/>
  <c r="P485" i="81" s="1"/>
  <c r="P458" i="82"/>
  <c r="Q489" i="82" s="1"/>
  <c r="N695" i="83"/>
  <c r="B150" i="85"/>
  <c r="B364" i="85"/>
  <c r="B397" i="85" s="1"/>
  <c r="B428" i="85" s="1"/>
  <c r="B459" i="85" s="1"/>
  <c r="L933" i="87"/>
  <c r="L952" i="87" s="1"/>
  <c r="L934" i="87"/>
  <c r="L953" i="87" s="1"/>
  <c r="P459" i="86"/>
  <c r="Q490" i="86" s="1"/>
  <c r="O447" i="81"/>
  <c r="P478" i="81" s="1"/>
  <c r="B150" i="87"/>
  <c r="B364" i="87"/>
  <c r="B397" i="87" s="1"/>
  <c r="B428" i="87" s="1"/>
  <c r="B459" i="87" s="1"/>
  <c r="N682" i="81"/>
  <c r="N694" i="83"/>
  <c r="N676" i="87"/>
  <c r="B149" i="83"/>
  <c r="B363" i="83"/>
  <c r="B396" i="83" s="1"/>
  <c r="B427" i="83" s="1"/>
  <c r="B458" i="83" s="1"/>
  <c r="P608" i="87"/>
  <c r="O719" i="87"/>
  <c r="X961" i="83"/>
  <c r="X941" i="83"/>
  <c r="Y927" i="83"/>
  <c r="Y962" i="83" s="1"/>
  <c r="X926" i="83"/>
  <c r="X948" i="83"/>
  <c r="X935" i="83"/>
  <c r="X947" i="83"/>
  <c r="P445" i="85"/>
  <c r="Q476" i="85" s="1"/>
  <c r="Q605" i="81"/>
  <c r="P716" i="81"/>
  <c r="O444" i="83"/>
  <c r="P475" i="83" s="1"/>
  <c r="N695" i="81"/>
  <c r="G707" i="87"/>
  <c r="H440" i="84"/>
  <c r="G673" i="82"/>
  <c r="O696" i="81"/>
  <c r="Y961" i="82"/>
  <c r="Y948" i="82"/>
  <c r="Y947" i="82"/>
  <c r="Y941" i="82"/>
  <c r="Z927" i="82"/>
  <c r="Z962" i="82" s="1"/>
  <c r="Y926" i="82"/>
  <c r="Y935" i="82"/>
  <c r="X935" i="81"/>
  <c r="X961" i="81"/>
  <c r="X948" i="81"/>
  <c r="X947" i="81"/>
  <c r="X941" i="81"/>
  <c r="Y927" i="81"/>
  <c r="Y962" i="81" s="1"/>
  <c r="X926" i="81"/>
  <c r="N679" i="86"/>
  <c r="O462" i="83"/>
  <c r="P493" i="83" s="1"/>
  <c r="Q605" i="85"/>
  <c r="P716" i="85"/>
  <c r="G674" i="84"/>
  <c r="P603" i="86"/>
  <c r="O714" i="86"/>
  <c r="O699" i="83"/>
  <c r="O443" i="87"/>
  <c r="P474" i="87" s="1"/>
  <c r="O612" i="85"/>
  <c r="N723" i="85"/>
  <c r="O714" i="84"/>
  <c r="I954" i="81"/>
  <c r="N678" i="87"/>
  <c r="O694" i="81"/>
  <c r="P622" i="83"/>
  <c r="O733" i="83"/>
  <c r="Q940" i="86"/>
  <c r="Q942" i="86" s="1"/>
  <c r="R938" i="86" s="1"/>
  <c r="Q939" i="86"/>
  <c r="W946" i="81"/>
  <c r="W949" i="81" s="1"/>
  <c r="X944" i="81" s="1"/>
  <c r="W945" i="81"/>
  <c r="I934" i="83"/>
  <c r="I933" i="83"/>
  <c r="N678" i="84"/>
  <c r="H440" i="82"/>
  <c r="P613" i="83"/>
  <c r="O724" i="83"/>
  <c r="P463" i="81"/>
  <c r="Q494" i="81" s="1"/>
  <c r="P611" i="84"/>
  <c r="P456" i="84"/>
  <c r="Q487" i="84" s="1"/>
  <c r="O722" i="84"/>
  <c r="G672" i="82"/>
  <c r="N448" i="85"/>
  <c r="O479" i="85" s="1"/>
  <c r="Q464" i="84"/>
  <c r="R495" i="84" s="1"/>
  <c r="X941" i="84"/>
  <c r="X947" i="84"/>
  <c r="X961" i="84"/>
  <c r="X948" i="84"/>
  <c r="Y927" i="84"/>
  <c r="Y962" i="84" s="1"/>
  <c r="X926" i="84"/>
  <c r="X935" i="84"/>
  <c r="N687" i="81"/>
  <c r="O691" i="82"/>
  <c r="O694" i="86"/>
  <c r="O446" i="86"/>
  <c r="P477" i="86" s="1"/>
  <c r="N705" i="81"/>
  <c r="Q603" i="81"/>
  <c r="Q448" i="81"/>
  <c r="R479" i="81" s="1"/>
  <c r="P714" i="81"/>
  <c r="P610" i="87"/>
  <c r="O721" i="87"/>
  <c r="I938" i="83"/>
  <c r="O456" i="83"/>
  <c r="P487" i="83" s="1"/>
  <c r="P618" i="87"/>
  <c r="O729" i="87"/>
  <c r="P461" i="81"/>
  <c r="Q492" i="81" s="1"/>
  <c r="Q601" i="83"/>
  <c r="N719" i="84"/>
  <c r="K934" i="81"/>
  <c r="K936" i="81" s="1"/>
  <c r="K933" i="81"/>
  <c r="G55" i="77"/>
  <c r="G61" i="77"/>
  <c r="J940" i="81"/>
  <c r="J942" i="81" s="1"/>
  <c r="J939" i="81"/>
  <c r="N689" i="82"/>
  <c r="B150" i="84"/>
  <c r="B364" i="84"/>
  <c r="B397" i="84" s="1"/>
  <c r="B428" i="84" s="1"/>
  <c r="B459" i="84" s="1"/>
  <c r="Q680" i="86"/>
  <c r="O692" i="86"/>
  <c r="N680" i="81"/>
  <c r="X941" i="85"/>
  <c r="Y927" i="85"/>
  <c r="Y962" i="85" s="1"/>
  <c r="X926" i="85"/>
  <c r="X935" i="85"/>
  <c r="X961" i="85"/>
  <c r="X947" i="85"/>
  <c r="X948" i="85"/>
  <c r="X948" i="87"/>
  <c r="X961" i="87"/>
  <c r="X941" i="87"/>
  <c r="X935" i="87"/>
  <c r="Y927" i="87"/>
  <c r="Y962" i="87" s="1"/>
  <c r="X926" i="87"/>
  <c r="X947" i="87"/>
  <c r="O940" i="82"/>
  <c r="O942" i="82" s="1"/>
  <c r="P938" i="82" s="1"/>
  <c r="O939" i="82"/>
  <c r="O683" i="86"/>
  <c r="O598" i="86"/>
  <c r="N709" i="86"/>
  <c r="P692" i="85"/>
  <c r="O613" i="87"/>
  <c r="N724" i="87"/>
  <c r="W946" i="87"/>
  <c r="W949" i="87" s="1"/>
  <c r="X944" i="87" s="1"/>
  <c r="W945" i="87"/>
  <c r="L945" i="79"/>
  <c r="I933" i="79" a="1"/>
  <c r="M944" i="79" a="1"/>
  <c r="X961" i="79" a="1"/>
  <c r="K853" i="79" a="1"/>
  <c r="L832" i="79" a="1"/>
  <c r="G954" i="79" a="1"/>
  <c r="J855" i="79" a="1"/>
  <c r="X948" i="79" a="1"/>
  <c r="K854" i="79" a="1"/>
  <c r="I935" i="79" a="1"/>
  <c r="K833" i="79" a="1"/>
  <c r="L949" i="79" a="1"/>
  <c r="Y962" i="79" a="1"/>
  <c r="G813" i="82" l="1"/>
  <c r="G813" i="82" a="1"/>
  <c r="G675" i="89"/>
  <c r="G702" i="89" s="1"/>
  <c r="G708" i="89"/>
  <c r="G735" i="89" s="1"/>
  <c r="G632" i="89"/>
  <c r="G634" i="89" s="1"/>
  <c r="G635" i="89" s="1"/>
  <c r="Z629" i="83"/>
  <c r="Y814" i="83"/>
  <c r="Z375" i="87"/>
  <c r="Y592" i="87"/>
  <c r="Y591" i="87"/>
  <c r="Y590" i="87"/>
  <c r="Y589" i="87"/>
  <c r="Y588" i="87"/>
  <c r="Y587" i="87"/>
  <c r="Y586" i="87"/>
  <c r="Y585" i="87"/>
  <c r="Y584" i="87"/>
  <c r="Y583" i="87"/>
  <c r="Y582" i="87"/>
  <c r="Y581" i="87"/>
  <c r="Y580" i="87"/>
  <c r="Y579" i="87"/>
  <c r="Y578" i="87"/>
  <c r="Y577" i="87"/>
  <c r="Y576" i="87"/>
  <c r="Y575" i="87"/>
  <c r="Y574" i="87"/>
  <c r="Y573" i="87"/>
  <c r="Y572" i="87"/>
  <c r="Y571" i="87"/>
  <c r="Y569" i="87"/>
  <c r="Y568" i="87"/>
  <c r="Y567" i="87"/>
  <c r="Y565" i="87"/>
  <c r="Y564" i="87"/>
  <c r="Y563" i="87"/>
  <c r="Y570" i="87"/>
  <c r="Z375" i="82"/>
  <c r="Y589" i="82"/>
  <c r="Y588" i="82"/>
  <c r="Y587" i="82"/>
  <c r="Y586" i="82"/>
  <c r="Y585" i="82"/>
  <c r="Y584" i="82"/>
  <c r="Y583" i="82"/>
  <c r="Y582" i="82"/>
  <c r="Y581" i="82"/>
  <c r="Y580" i="82"/>
  <c r="Y579" i="82"/>
  <c r="Y578" i="82"/>
  <c r="Y577" i="82"/>
  <c r="Y576" i="82"/>
  <c r="Y575" i="82"/>
  <c r="Y590" i="82"/>
  <c r="Y592" i="82"/>
  <c r="Y574" i="82"/>
  <c r="Y571" i="82"/>
  <c r="Y573" i="82"/>
  <c r="Y565" i="82"/>
  <c r="Y564" i="82"/>
  <c r="Y563" i="82"/>
  <c r="Y572" i="82"/>
  <c r="Y567" i="82"/>
  <c r="Y568" i="82"/>
  <c r="Y591" i="82"/>
  <c r="Y569" i="82"/>
  <c r="Y570" i="82"/>
  <c r="F736" i="89"/>
  <c r="F773" i="89" s="1"/>
  <c r="F771" i="89"/>
  <c r="F770" i="89"/>
  <c r="F791" i="89"/>
  <c r="F789" i="89"/>
  <c r="F792" i="89"/>
  <c r="F785" i="89"/>
  <c r="F781" i="89"/>
  <c r="F780" i="89"/>
  <c r="F784" i="89"/>
  <c r="F783" i="89"/>
  <c r="F790" i="89"/>
  <c r="F788" i="89"/>
  <c r="F777" i="89"/>
  <c r="F787" i="89"/>
  <c r="F776" i="89"/>
  <c r="F778" i="89"/>
  <c r="F779" i="89"/>
  <c r="F782" i="89"/>
  <c r="F786" i="89"/>
  <c r="G675" i="87"/>
  <c r="H813" i="87" a="1"/>
  <c r="G813" i="87" a="1"/>
  <c r="M813" i="83" a="1"/>
  <c r="Z629" i="82"/>
  <c r="Y814" i="82"/>
  <c r="AA375" i="83"/>
  <c r="Z590" i="83"/>
  <c r="Z586" i="83"/>
  <c r="Z591" i="83"/>
  <c r="Z589" i="83"/>
  <c r="Z592" i="83"/>
  <c r="Z587" i="83"/>
  <c r="Z585" i="83"/>
  <c r="Z583" i="83"/>
  <c r="Z581" i="83"/>
  <c r="Z572" i="83"/>
  <c r="Z567" i="83"/>
  <c r="Z577" i="83"/>
  <c r="Z571" i="83"/>
  <c r="Z565" i="83"/>
  <c r="Z584" i="83"/>
  <c r="Z582" i="83"/>
  <c r="Z578" i="83"/>
  <c r="Z576" i="83"/>
  <c r="Z588" i="83"/>
  <c r="Z580" i="83"/>
  <c r="Z574" i="83"/>
  <c r="Z573" i="83"/>
  <c r="Z568" i="83"/>
  <c r="Z564" i="83"/>
  <c r="Z563" i="83"/>
  <c r="Z579" i="83"/>
  <c r="Z575" i="83"/>
  <c r="Z569" i="83"/>
  <c r="Z570" i="83"/>
  <c r="G708" i="85"/>
  <c r="G813" i="85" a="1"/>
  <c r="G813" i="85" s="1"/>
  <c r="E957" i="89"/>
  <c r="E956" i="89"/>
  <c r="E974" i="89"/>
  <c r="Z629" i="87"/>
  <c r="Y814" i="87"/>
  <c r="J675" i="84"/>
  <c r="H442" i="89"/>
  <c r="V446" i="89"/>
  <c r="W477" i="89" s="1"/>
  <c r="W601" i="89" s="1"/>
  <c r="W746" i="89" s="1"/>
  <c r="G675" i="85"/>
  <c r="Y375" i="73"/>
  <c r="X592" i="73"/>
  <c r="X591" i="73"/>
  <c r="X590" i="73"/>
  <c r="X589" i="73"/>
  <c r="X588" i="73"/>
  <c r="X587" i="73"/>
  <c r="X586" i="73"/>
  <c r="X585" i="73"/>
  <c r="X584" i="73"/>
  <c r="X583" i="73"/>
  <c r="X582" i="73"/>
  <c r="X581" i="73"/>
  <c r="X580" i="73"/>
  <c r="X579" i="73"/>
  <c r="X578" i="73"/>
  <c r="X577" i="73"/>
  <c r="X576" i="73"/>
  <c r="X575" i="73"/>
  <c r="X574" i="73"/>
  <c r="X573" i="73"/>
  <c r="X572" i="73"/>
  <c r="X571" i="73"/>
  <c r="X569" i="73"/>
  <c r="X568" i="73"/>
  <c r="X567" i="73"/>
  <c r="X565" i="73"/>
  <c r="X564" i="73"/>
  <c r="X563" i="73"/>
  <c r="X570" i="73"/>
  <c r="Z375" i="86"/>
  <c r="Y592" i="86"/>
  <c r="Y591" i="86"/>
  <c r="Y590" i="86"/>
  <c r="Y589" i="86"/>
  <c r="Y588" i="86"/>
  <c r="Y587" i="86"/>
  <c r="Y586" i="86"/>
  <c r="Y585" i="86"/>
  <c r="Y584" i="86"/>
  <c r="Y583" i="86"/>
  <c r="Y582" i="86"/>
  <c r="Y581" i="86"/>
  <c r="Y580" i="86"/>
  <c r="Y579" i="86"/>
  <c r="Y578" i="86"/>
  <c r="Y577" i="86"/>
  <c r="Y576" i="86"/>
  <c r="Y575" i="86"/>
  <c r="Y574" i="86"/>
  <c r="Y573" i="86"/>
  <c r="Y572" i="86"/>
  <c r="Y571" i="86"/>
  <c r="Y570" i="86"/>
  <c r="Y569" i="86"/>
  <c r="Y568" i="86"/>
  <c r="Y567" i="86"/>
  <c r="Y565" i="86"/>
  <c r="Y564" i="86"/>
  <c r="Y563" i="86"/>
  <c r="Z629" i="85"/>
  <c r="Y814" i="85"/>
  <c r="Z375" i="85"/>
  <c r="Y592" i="85"/>
  <c r="Y591" i="85"/>
  <c r="Y590" i="85"/>
  <c r="Y589" i="85"/>
  <c r="Y588" i="85"/>
  <c r="Y587" i="85"/>
  <c r="Y586" i="85"/>
  <c r="Y585" i="85"/>
  <c r="Y584" i="85"/>
  <c r="Y583" i="85"/>
  <c r="Y582" i="85"/>
  <c r="Y581" i="85"/>
  <c r="Y580" i="85"/>
  <c r="Y579" i="85"/>
  <c r="Y578" i="85"/>
  <c r="Y577" i="85"/>
  <c r="Y576" i="85"/>
  <c r="Y575" i="85"/>
  <c r="Y574" i="85"/>
  <c r="Y573" i="85"/>
  <c r="Y572" i="85"/>
  <c r="Y571" i="85"/>
  <c r="Y569" i="85"/>
  <c r="Y568" i="85"/>
  <c r="Y567" i="85"/>
  <c r="Y565" i="85"/>
  <c r="Y564" i="85"/>
  <c r="Y563" i="85"/>
  <c r="Y570" i="85"/>
  <c r="Z629" i="84"/>
  <c r="Y814" i="84"/>
  <c r="Z375" i="84"/>
  <c r="Y591" i="84"/>
  <c r="Y589" i="84"/>
  <c r="Y587" i="84"/>
  <c r="Y585" i="84"/>
  <c r="Y583" i="84"/>
  <c r="Y581" i="84"/>
  <c r="Y579" i="84"/>
  <c r="Y577" i="84"/>
  <c r="Y575" i="84"/>
  <c r="Y573" i="84"/>
  <c r="Y571" i="84"/>
  <c r="Y568" i="84"/>
  <c r="Y565" i="84"/>
  <c r="Y563" i="84"/>
  <c r="Y592" i="84"/>
  <c r="Y590" i="84"/>
  <c r="Y588" i="84"/>
  <c r="Y586" i="84"/>
  <c r="Y584" i="84"/>
  <c r="Y582" i="84"/>
  <c r="Y580" i="84"/>
  <c r="Y578" i="84"/>
  <c r="Y576" i="84"/>
  <c r="Y574" i="84"/>
  <c r="Y572" i="84"/>
  <c r="Y569" i="84"/>
  <c r="Y567" i="84"/>
  <c r="Y564" i="84"/>
  <c r="Y570" i="84"/>
  <c r="Z629" i="81"/>
  <c r="Y814" i="81"/>
  <c r="Z375" i="81"/>
  <c r="Y574" i="81"/>
  <c r="Y564" i="81"/>
  <c r="Y592" i="81"/>
  <c r="Y588" i="81"/>
  <c r="Y584" i="81"/>
  <c r="Y580" i="81"/>
  <c r="Y576" i="81"/>
  <c r="Y568" i="81"/>
  <c r="Y572" i="81"/>
  <c r="Y591" i="81"/>
  <c r="Y587" i="81"/>
  <c r="Y583" i="81"/>
  <c r="Y579" i="81"/>
  <c r="Y575" i="81"/>
  <c r="Y565" i="81"/>
  <c r="Y589" i="81"/>
  <c r="Y585" i="81"/>
  <c r="Y581" i="81"/>
  <c r="Y577" i="81"/>
  <c r="Y571" i="81"/>
  <c r="Y563" i="81"/>
  <c r="Y569" i="81"/>
  <c r="Y590" i="81"/>
  <c r="Y586" i="81"/>
  <c r="Y582" i="81"/>
  <c r="Y578" i="81"/>
  <c r="Y573" i="81"/>
  <c r="Y567" i="81"/>
  <c r="Y570" i="81"/>
  <c r="P446" i="84"/>
  <c r="Q477" i="84" s="1"/>
  <c r="I473" i="85"/>
  <c r="H566" i="85"/>
  <c r="H813" i="85" s="1" a="1"/>
  <c r="L473" i="73"/>
  <c r="L597" i="73" s="1"/>
  <c r="L742" i="73" s="1"/>
  <c r="K566" i="73"/>
  <c r="P477" i="87"/>
  <c r="O712" i="83"/>
  <c r="O679" i="83"/>
  <c r="Q477" i="83"/>
  <c r="P712" i="83"/>
  <c r="L477" i="73"/>
  <c r="G705" i="87"/>
  <c r="H813" i="87"/>
  <c r="G813" i="87"/>
  <c r="M813" i="83"/>
  <c r="H813" i="84"/>
  <c r="O470" i="83"/>
  <c r="G470" i="86"/>
  <c r="B149" i="73"/>
  <c r="B363" i="73"/>
  <c r="B396" i="73" s="1"/>
  <c r="B427" i="73" s="1"/>
  <c r="B458" i="73" s="1"/>
  <c r="P697" i="84"/>
  <c r="V689" i="89"/>
  <c r="N682" i="87"/>
  <c r="N689" i="83"/>
  <c r="P720" i="84"/>
  <c r="H707" i="85"/>
  <c r="P712" i="84"/>
  <c r="O722" i="81"/>
  <c r="K934" i="73"/>
  <c r="K936" i="73" s="1"/>
  <c r="L932" i="73" s="1"/>
  <c r="V700" i="89"/>
  <c r="P725" i="73"/>
  <c r="K936" i="84"/>
  <c r="L932" i="84" s="1"/>
  <c r="L934" i="84" s="1"/>
  <c r="L953" i="84" s="1"/>
  <c r="O450" i="82"/>
  <c r="P481" i="82" s="1"/>
  <c r="P605" i="82" s="1"/>
  <c r="P750" i="82" s="1"/>
  <c r="V718" i="89"/>
  <c r="X486" i="89"/>
  <c r="X610" i="89" s="1"/>
  <c r="X755" i="89" s="1"/>
  <c r="O448" i="87"/>
  <c r="P479" i="87" s="1"/>
  <c r="U711" i="89"/>
  <c r="O678" i="85"/>
  <c r="O689" i="73"/>
  <c r="O451" i="81"/>
  <c r="P482" i="81" s="1"/>
  <c r="P606" i="81" s="1"/>
  <c r="P751" i="81" s="1"/>
  <c r="N729" i="86"/>
  <c r="W715" i="89"/>
  <c r="U724" i="89"/>
  <c r="V464" i="89"/>
  <c r="W495" i="89" s="1"/>
  <c r="W619" i="89" s="1"/>
  <c r="W764" i="89" s="1"/>
  <c r="I473" i="87"/>
  <c r="I597" i="87" s="1"/>
  <c r="N714" i="87"/>
  <c r="N717" i="81"/>
  <c r="V728" i="89"/>
  <c r="U731" i="89"/>
  <c r="O491" i="82"/>
  <c r="O460" i="82" s="1"/>
  <c r="Y441" i="89"/>
  <c r="V458" i="89"/>
  <c r="G672" i="87"/>
  <c r="O687" i="86"/>
  <c r="U697" i="89"/>
  <c r="U730" i="89"/>
  <c r="M714" i="87"/>
  <c r="X493" i="89"/>
  <c r="X462" i="89" s="1"/>
  <c r="P462" i="86"/>
  <c r="Q493" i="86" s="1"/>
  <c r="Q617" i="86" s="1"/>
  <c r="M715" i="86"/>
  <c r="Y480" i="89"/>
  <c r="Y604" i="89" s="1"/>
  <c r="Y749" i="89" s="1"/>
  <c r="W496" i="89"/>
  <c r="P449" i="82"/>
  <c r="W467" i="89"/>
  <c r="X729" i="89"/>
  <c r="W490" i="89"/>
  <c r="V497" i="89"/>
  <c r="U681" i="89"/>
  <c r="U714" i="89"/>
  <c r="AJ963" i="89"/>
  <c r="V603" i="89"/>
  <c r="V748" i="89" s="1"/>
  <c r="V448" i="89"/>
  <c r="AK935" i="89"/>
  <c r="AK926" i="89"/>
  <c r="AK961" i="89"/>
  <c r="AK962" i="89"/>
  <c r="AK947" i="89"/>
  <c r="AL927" i="89"/>
  <c r="AK948" i="89"/>
  <c r="AK941" i="89"/>
  <c r="W474" i="89"/>
  <c r="W598" i="89" s="1"/>
  <c r="W743" i="89" s="1"/>
  <c r="M936" i="86"/>
  <c r="N932" i="86" s="1"/>
  <c r="N934" i="86" s="1"/>
  <c r="N953" i="86" s="1"/>
  <c r="W607" i="89"/>
  <c r="W752" i="89" s="1"/>
  <c r="W452" i="89"/>
  <c r="W695" i="89"/>
  <c r="W728" i="89"/>
  <c r="V492" i="89"/>
  <c r="V616" i="89" s="1"/>
  <c r="V761" i="89" s="1"/>
  <c r="W499" i="89"/>
  <c r="W468" i="89" s="1"/>
  <c r="X487" i="89"/>
  <c r="X611" i="89" s="1"/>
  <c r="X756" i="89" s="1"/>
  <c r="V701" i="89"/>
  <c r="V734" i="89"/>
  <c r="W476" i="89"/>
  <c r="Q942" i="89"/>
  <c r="R938" i="89" s="1"/>
  <c r="Q953" i="89"/>
  <c r="Q954" i="89" s="1"/>
  <c r="W713" i="89"/>
  <c r="W680" i="89"/>
  <c r="X602" i="89"/>
  <c r="X747" i="89" s="1"/>
  <c r="X447" i="89"/>
  <c r="Z494" i="89"/>
  <c r="V453" i="89"/>
  <c r="W484" i="89" s="1"/>
  <c r="W608" i="89" s="1"/>
  <c r="W753" i="89" s="1"/>
  <c r="N678" i="83"/>
  <c r="V491" i="89"/>
  <c r="V615" i="89" s="1"/>
  <c r="V760" i="89" s="1"/>
  <c r="U694" i="89"/>
  <c r="U727" i="89"/>
  <c r="V678" i="89"/>
  <c r="V711" i="89"/>
  <c r="M681" i="85"/>
  <c r="O715" i="82"/>
  <c r="V444" i="89"/>
  <c r="W475" i="89" s="1"/>
  <c r="W599" i="89" s="1"/>
  <c r="W744" i="89" s="1"/>
  <c r="P494" i="86"/>
  <c r="P618" i="86" s="1"/>
  <c r="P763" i="86" s="1"/>
  <c r="W450" i="89"/>
  <c r="U686" i="89"/>
  <c r="U719" i="89"/>
  <c r="X597" i="89"/>
  <c r="X742" i="89" s="1"/>
  <c r="V482" i="89"/>
  <c r="Y471" i="89"/>
  <c r="T757" i="89"/>
  <c r="T769" i="89" s="1"/>
  <c r="T633" i="89"/>
  <c r="W740" i="89"/>
  <c r="T933" i="89"/>
  <c r="T934" i="89"/>
  <c r="U488" i="89"/>
  <c r="U457" i="89" s="1"/>
  <c r="V683" i="89"/>
  <c r="V716" i="89"/>
  <c r="X485" i="89"/>
  <c r="X609" i="89" s="1"/>
  <c r="X754" i="89" s="1"/>
  <c r="V742" i="89"/>
  <c r="W673" i="89"/>
  <c r="W706" i="89"/>
  <c r="W689" i="89"/>
  <c r="W722" i="89"/>
  <c r="M701" i="87"/>
  <c r="O465" i="87"/>
  <c r="P496" i="87" s="1"/>
  <c r="P620" i="87" s="1"/>
  <c r="N715" i="82"/>
  <c r="N728" i="82"/>
  <c r="N733" i="82"/>
  <c r="O460" i="84"/>
  <c r="N693" i="84"/>
  <c r="N726" i="84"/>
  <c r="N457" i="82"/>
  <c r="O488" i="82" s="1"/>
  <c r="O612" i="82" s="1"/>
  <c r="O757" i="82" s="1"/>
  <c r="N451" i="82"/>
  <c r="O482" i="82" s="1"/>
  <c r="O606" i="82" s="1"/>
  <c r="O751" i="82" s="1"/>
  <c r="N447" i="82"/>
  <c r="O478" i="82" s="1"/>
  <c r="O602" i="82" s="1"/>
  <c r="O747" i="82" s="1"/>
  <c r="P484" i="86"/>
  <c r="P608" i="86" s="1"/>
  <c r="P753" i="86" s="1"/>
  <c r="Q728" i="84"/>
  <c r="M734" i="81"/>
  <c r="P443" i="73"/>
  <c r="Q474" i="73" s="1"/>
  <c r="P466" i="82"/>
  <c r="N692" i="81"/>
  <c r="R462" i="84"/>
  <c r="S493" i="84" s="1"/>
  <c r="S617" i="84" s="1"/>
  <c r="L441" i="83"/>
  <c r="M723" i="82"/>
  <c r="M690" i="82"/>
  <c r="M595" i="81"/>
  <c r="M740" i="81" s="1"/>
  <c r="O720" i="84"/>
  <c r="O687" i="84"/>
  <c r="O689" i="86"/>
  <c r="O695" i="85"/>
  <c r="O456" i="85"/>
  <c r="P487" i="85" s="1"/>
  <c r="P611" i="85" s="1"/>
  <c r="O454" i="82"/>
  <c r="O698" i="82"/>
  <c r="O728" i="82"/>
  <c r="O730" i="87"/>
  <c r="O709" i="73"/>
  <c r="N730" i="87"/>
  <c r="O701" i="84"/>
  <c r="Q490" i="82"/>
  <c r="Q614" i="82" s="1"/>
  <c r="Q759" i="82" s="1"/>
  <c r="P464" i="87"/>
  <c r="Q495" i="87" s="1"/>
  <c r="Q619" i="87" s="1"/>
  <c r="O449" i="84"/>
  <c r="O733" i="85"/>
  <c r="O700" i="85"/>
  <c r="P622" i="85"/>
  <c r="P767" i="85" s="1"/>
  <c r="P467" i="85"/>
  <c r="K674" i="83"/>
  <c r="K707" i="83"/>
  <c r="O679" i="84"/>
  <c r="O482" i="86"/>
  <c r="O606" i="86" s="1"/>
  <c r="O751" i="86" s="1"/>
  <c r="O729" i="86"/>
  <c r="O696" i="86"/>
  <c r="L706" i="81"/>
  <c r="L673" i="81"/>
  <c r="N699" i="86"/>
  <c r="O697" i="73"/>
  <c r="O725" i="87"/>
  <c r="N715" i="84"/>
  <c r="N682" i="84"/>
  <c r="N693" i="82"/>
  <c r="N726" i="82"/>
  <c r="Q457" i="86"/>
  <c r="R488" i="86" s="1"/>
  <c r="O499" i="81"/>
  <c r="O677" i="86"/>
  <c r="H706" i="87"/>
  <c r="O484" i="85"/>
  <c r="O608" i="85" s="1"/>
  <c r="O753" i="85" s="1"/>
  <c r="M710" i="82"/>
  <c r="N679" i="87"/>
  <c r="P457" i="84"/>
  <c r="Q488" i="84" s="1"/>
  <c r="Q612" i="84" s="1"/>
  <c r="P692" i="87"/>
  <c r="K706" i="83"/>
  <c r="O731" i="85"/>
  <c r="O698" i="85"/>
  <c r="O733" i="87"/>
  <c r="O685" i="81"/>
  <c r="O718" i="81"/>
  <c r="I594" i="85"/>
  <c r="I739" i="85" s="1"/>
  <c r="P607" i="81"/>
  <c r="P752" i="81" s="1"/>
  <c r="P452" i="81"/>
  <c r="O609" i="82"/>
  <c r="O754" i="82" s="1"/>
  <c r="O496" i="84"/>
  <c r="O620" i="84" s="1"/>
  <c r="O765" i="84" s="1"/>
  <c r="O499" i="82"/>
  <c r="O623" i="82" s="1"/>
  <c r="O768" i="82" s="1"/>
  <c r="N719" i="85"/>
  <c r="N686" i="85"/>
  <c r="H594" i="82"/>
  <c r="O594" i="81"/>
  <c r="O739" i="81" s="1"/>
  <c r="O486" i="85"/>
  <c r="O610" i="85" s="1"/>
  <c r="O755" i="85" s="1"/>
  <c r="P465" i="85"/>
  <c r="J594" i="84"/>
  <c r="J739" i="84" s="1"/>
  <c r="Q454" i="87"/>
  <c r="Q720" i="87" s="1"/>
  <c r="N446" i="82"/>
  <c r="O480" i="86"/>
  <c r="O604" i="86" s="1"/>
  <c r="O749" i="86" s="1"/>
  <c r="P709" i="83"/>
  <c r="M712" i="82"/>
  <c r="M679" i="82"/>
  <c r="M674" i="81"/>
  <c r="P444" i="86"/>
  <c r="Q475" i="86" s="1"/>
  <c r="Q599" i="86" s="1"/>
  <c r="O676" i="81"/>
  <c r="N599" i="82"/>
  <c r="N744" i="82" s="1"/>
  <c r="N444" i="82"/>
  <c r="O467" i="82"/>
  <c r="O622" i="82"/>
  <c r="O767" i="82" s="1"/>
  <c r="N933" i="82"/>
  <c r="N952" i="82" s="1"/>
  <c r="N954" i="82" s="1"/>
  <c r="O680" i="83"/>
  <c r="P494" i="83"/>
  <c r="L949" i="79"/>
  <c r="N460" i="81"/>
  <c r="O474" i="84"/>
  <c r="O598" i="84" s="1"/>
  <c r="O743" i="84" s="1"/>
  <c r="O484" i="82"/>
  <c r="O608" i="82" s="1"/>
  <c r="O753" i="82" s="1"/>
  <c r="N465" i="86"/>
  <c r="O496" i="86" s="1"/>
  <c r="O620" i="86" s="1"/>
  <c r="O765" i="86" s="1"/>
  <c r="M710" i="87"/>
  <c r="M677" i="87"/>
  <c r="N599" i="87"/>
  <c r="N744" i="87" s="1"/>
  <c r="N444" i="87"/>
  <c r="I935" i="79"/>
  <c r="L832" i="79"/>
  <c r="N78" i="88" s="1"/>
  <c r="K854" i="79"/>
  <c r="M100" i="88" s="1"/>
  <c r="I936" i="83"/>
  <c r="N717" i="86"/>
  <c r="N684" i="86"/>
  <c r="O483" i="84"/>
  <c r="O607" i="84" s="1"/>
  <c r="O752" i="84" s="1"/>
  <c r="N623" i="85"/>
  <c r="N768" i="85" s="1"/>
  <c r="N468" i="85"/>
  <c r="N681" i="84"/>
  <c r="N453" i="81"/>
  <c r="M701" i="85"/>
  <c r="M734" i="85"/>
  <c r="M719" i="81"/>
  <c r="M686" i="81"/>
  <c r="M693" i="81"/>
  <c r="M726" i="81"/>
  <c r="N615" i="81"/>
  <c r="N760" i="81" s="1"/>
  <c r="O476" i="82"/>
  <c r="O600" i="82" s="1"/>
  <c r="O745" i="82" s="1"/>
  <c r="Q623" i="84"/>
  <c r="Q768" i="84" s="1"/>
  <c r="P456" i="86"/>
  <c r="Q487" i="86" s="1"/>
  <c r="R447" i="86"/>
  <c r="S478" i="86" s="1"/>
  <c r="S602" i="86" s="1"/>
  <c r="I440" i="87"/>
  <c r="J471" i="87" s="1"/>
  <c r="J595" i="87" s="1"/>
  <c r="O459" i="81"/>
  <c r="O452" i="86"/>
  <c r="P483" i="86" s="1"/>
  <c r="Q497" i="84"/>
  <c r="Q621" i="84" s="1"/>
  <c r="Q766" i="84" s="1"/>
  <c r="I595" i="87"/>
  <c r="I740" i="87" s="1"/>
  <c r="P697" i="86"/>
  <c r="N725" i="83"/>
  <c r="O686" i="86"/>
  <c r="P734" i="84"/>
  <c r="N729" i="84"/>
  <c r="G708" i="87"/>
  <c r="O482" i="73"/>
  <c r="N677" i="83"/>
  <c r="G707" i="85"/>
  <c r="G706" i="87"/>
  <c r="G673" i="87"/>
  <c r="Q464" i="86"/>
  <c r="R495" i="86" s="1"/>
  <c r="R619" i="86" s="1"/>
  <c r="I470" i="84"/>
  <c r="N721" i="86"/>
  <c r="N688" i="86"/>
  <c r="O610" i="86"/>
  <c r="O755" i="86" s="1"/>
  <c r="O455" i="86"/>
  <c r="N718" i="86"/>
  <c r="Q488" i="81"/>
  <c r="P701" i="84"/>
  <c r="H439" i="82"/>
  <c r="O499" i="83"/>
  <c r="O468" i="86"/>
  <c r="P499" i="86" s="1"/>
  <c r="P623" i="86" s="1"/>
  <c r="O460" i="83"/>
  <c r="O621" i="81"/>
  <c r="O766" i="81" s="1"/>
  <c r="O466" i="81"/>
  <c r="P617" i="85"/>
  <c r="P762" i="85" s="1"/>
  <c r="P462" i="85"/>
  <c r="N732" i="81"/>
  <c r="N699" i="81"/>
  <c r="P713" i="83"/>
  <c r="O691" i="84"/>
  <c r="N701" i="73"/>
  <c r="F707" i="86"/>
  <c r="N689" i="85"/>
  <c r="N722" i="85"/>
  <c r="G632" i="82"/>
  <c r="G708" i="82"/>
  <c r="N441" i="81"/>
  <c r="O472" i="81" s="1"/>
  <c r="O596" i="81" s="1"/>
  <c r="P694" i="84"/>
  <c r="P727" i="84"/>
  <c r="O697" i="85"/>
  <c r="O730" i="85"/>
  <c r="O690" i="84"/>
  <c r="O723" i="84"/>
  <c r="N701" i="86"/>
  <c r="N734" i="86"/>
  <c r="N697" i="83"/>
  <c r="N730" i="83"/>
  <c r="P693" i="73"/>
  <c r="P726" i="73"/>
  <c r="O695" i="86"/>
  <c r="O728" i="86"/>
  <c r="O463" i="73"/>
  <c r="P494" i="73" s="1"/>
  <c r="P618" i="73" s="1"/>
  <c r="P690" i="86"/>
  <c r="P723" i="86"/>
  <c r="P467" i="87"/>
  <c r="Q498" i="87" s="1"/>
  <c r="Q622" i="87" s="1"/>
  <c r="M705" i="83"/>
  <c r="J708" i="84"/>
  <c r="O768" i="86"/>
  <c r="O752" i="86"/>
  <c r="N680" i="87"/>
  <c r="N713" i="87"/>
  <c r="P694" i="82"/>
  <c r="P727" i="82"/>
  <c r="N698" i="87"/>
  <c r="N731" i="87"/>
  <c r="H705" i="85"/>
  <c r="M695" i="87"/>
  <c r="M728" i="87"/>
  <c r="N693" i="83"/>
  <c r="N726" i="83"/>
  <c r="O615" i="83"/>
  <c r="O757" i="85"/>
  <c r="O757" i="83"/>
  <c r="P763" i="87"/>
  <c r="Q748" i="81"/>
  <c r="P756" i="84"/>
  <c r="P748" i="84"/>
  <c r="P751" i="87"/>
  <c r="O747" i="87"/>
  <c r="O763" i="73"/>
  <c r="P744" i="86"/>
  <c r="R762" i="84"/>
  <c r="Q750" i="81"/>
  <c r="Q747" i="83"/>
  <c r="O758" i="86"/>
  <c r="P753" i="87"/>
  <c r="O753" i="84"/>
  <c r="P764" i="87"/>
  <c r="P743" i="73"/>
  <c r="Q761" i="82"/>
  <c r="O763" i="84"/>
  <c r="Q755" i="81"/>
  <c r="O746" i="87"/>
  <c r="Q764" i="86"/>
  <c r="R747" i="86"/>
  <c r="P762" i="86"/>
  <c r="P762" i="82"/>
  <c r="P745" i="83"/>
  <c r="M742" i="83"/>
  <c r="P756" i="81"/>
  <c r="Q759" i="73"/>
  <c r="P744" i="81"/>
  <c r="O750" i="87"/>
  <c r="O751" i="83"/>
  <c r="N750" i="73"/>
  <c r="Q757" i="86"/>
  <c r="H740" i="82"/>
  <c r="O743" i="86"/>
  <c r="P767" i="83"/>
  <c r="N760" i="87"/>
  <c r="Q746" i="83"/>
  <c r="P758" i="83"/>
  <c r="Q743" i="83"/>
  <c r="N766" i="73"/>
  <c r="P755" i="82"/>
  <c r="O759" i="83"/>
  <c r="N757" i="73"/>
  <c r="O752" i="85"/>
  <c r="N757" i="87"/>
  <c r="Q761" i="84"/>
  <c r="H739" i="85"/>
  <c r="N749" i="83"/>
  <c r="O765" i="73"/>
  <c r="N762" i="87"/>
  <c r="P758" i="81"/>
  <c r="P751" i="84"/>
  <c r="P748" i="86"/>
  <c r="Q750" i="85"/>
  <c r="O754" i="85"/>
  <c r="F741" i="86"/>
  <c r="O764" i="83"/>
  <c r="O749" i="85"/>
  <c r="H742" i="82"/>
  <c r="I741" i="85"/>
  <c r="N767" i="86"/>
  <c r="O744" i="85"/>
  <c r="P756" i="86"/>
  <c r="P764" i="73"/>
  <c r="N741" i="81"/>
  <c r="N744" i="73"/>
  <c r="O766" i="86"/>
  <c r="P755" i="87"/>
  <c r="H742" i="85"/>
  <c r="O765" i="87"/>
  <c r="O756" i="85"/>
  <c r="P757" i="84"/>
  <c r="P767" i="87"/>
  <c r="O758" i="87"/>
  <c r="P764" i="85"/>
  <c r="Q754" i="84"/>
  <c r="Q760" i="73"/>
  <c r="Q759" i="87"/>
  <c r="N748" i="73"/>
  <c r="O743" i="73"/>
  <c r="P759" i="87"/>
  <c r="O465" i="73"/>
  <c r="P496" i="73" s="1"/>
  <c r="P620" i="73" s="1"/>
  <c r="P464" i="73"/>
  <c r="P730" i="73" s="1"/>
  <c r="N457" i="73"/>
  <c r="O475" i="73"/>
  <c r="N710" i="73"/>
  <c r="M690" i="73"/>
  <c r="Q474" i="81"/>
  <c r="Q598" i="81" s="1"/>
  <c r="P709" i="81"/>
  <c r="P497" i="86"/>
  <c r="O732" i="86"/>
  <c r="R728" i="84"/>
  <c r="N726" i="86"/>
  <c r="O491" i="86"/>
  <c r="O615" i="86" s="1"/>
  <c r="N448" i="73"/>
  <c r="O477" i="85"/>
  <c r="O601" i="85" s="1"/>
  <c r="N712" i="85"/>
  <c r="M681" i="73"/>
  <c r="I471" i="82"/>
  <c r="I595" i="82" s="1"/>
  <c r="I471" i="84"/>
  <c r="O717" i="87"/>
  <c r="N698" i="81"/>
  <c r="I470" i="87"/>
  <c r="N473" i="83"/>
  <c r="N597" i="83" s="1"/>
  <c r="P478" i="73"/>
  <c r="P602" i="73" s="1"/>
  <c r="O620" i="81"/>
  <c r="O465" i="81"/>
  <c r="P724" i="84"/>
  <c r="O489" i="73"/>
  <c r="O613" i="73" s="1"/>
  <c r="Q485" i="86"/>
  <c r="Q609" i="86" s="1"/>
  <c r="Q492" i="86"/>
  <c r="Q616" i="86" s="1"/>
  <c r="Q487" i="73"/>
  <c r="Q611" i="73" s="1"/>
  <c r="P480" i="87"/>
  <c r="P604" i="87" s="1"/>
  <c r="P489" i="85"/>
  <c r="P613" i="85" s="1"/>
  <c r="L471" i="73"/>
  <c r="O498" i="73"/>
  <c r="O622" i="73" s="1"/>
  <c r="Q485" i="73"/>
  <c r="Q609" i="73" s="1"/>
  <c r="R492" i="84"/>
  <c r="R616" i="84" s="1"/>
  <c r="P493" i="81"/>
  <c r="P617" i="81" s="1"/>
  <c r="P492" i="83"/>
  <c r="P616" i="83" s="1"/>
  <c r="P476" i="84"/>
  <c r="P600" i="84" s="1"/>
  <c r="P480" i="81"/>
  <c r="P604" i="81" s="1"/>
  <c r="P678" i="86"/>
  <c r="Q600" i="86"/>
  <c r="Q445" i="86"/>
  <c r="O710" i="85"/>
  <c r="N677" i="85"/>
  <c r="P464" i="85"/>
  <c r="Q495" i="85" s="1"/>
  <c r="Q619" i="85" s="1"/>
  <c r="Q459" i="87"/>
  <c r="R490" i="87" s="1"/>
  <c r="R614" i="87" s="1"/>
  <c r="O715" i="87"/>
  <c r="O711" i="83"/>
  <c r="Q727" i="84"/>
  <c r="N693" i="85"/>
  <c r="O615" i="85"/>
  <c r="O460" i="85"/>
  <c r="P491" i="85" s="1"/>
  <c r="O459" i="83"/>
  <c r="P490" i="83" s="1"/>
  <c r="X963" i="83"/>
  <c r="N462" i="87"/>
  <c r="N733" i="86"/>
  <c r="O724" i="85"/>
  <c r="X963" i="84"/>
  <c r="P729" i="85"/>
  <c r="Q618" i="85"/>
  <c r="O713" i="73"/>
  <c r="X963" i="73"/>
  <c r="X963" i="86"/>
  <c r="N715" i="83"/>
  <c r="I123" i="80"/>
  <c r="G632" i="87"/>
  <c r="N726" i="87"/>
  <c r="L440" i="83"/>
  <c r="M471" i="83" s="1"/>
  <c r="K632" i="83"/>
  <c r="K673" i="83"/>
  <c r="O616" i="85"/>
  <c r="N727" i="85"/>
  <c r="G632" i="85"/>
  <c r="P604" i="82"/>
  <c r="Q709" i="82"/>
  <c r="O728" i="81"/>
  <c r="K601" i="73"/>
  <c r="L601" i="73"/>
  <c r="O608" i="73"/>
  <c r="N719" i="73"/>
  <c r="N695" i="73"/>
  <c r="O617" i="73"/>
  <c r="O462" i="73"/>
  <c r="P493" i="73" s="1"/>
  <c r="P720" i="86"/>
  <c r="P678" i="81"/>
  <c r="Q600" i="81"/>
  <c r="Q445" i="81"/>
  <c r="R476" i="81" s="1"/>
  <c r="N683" i="83"/>
  <c r="O712" i="87"/>
  <c r="X963" i="87"/>
  <c r="Q468" i="84"/>
  <c r="O605" i="83"/>
  <c r="O450" i="83"/>
  <c r="P481" i="83" s="1"/>
  <c r="K933" i="85"/>
  <c r="K952" i="85" s="1"/>
  <c r="K954" i="85" s="1"/>
  <c r="Y962" i="79"/>
  <c r="Y926" i="79"/>
  <c r="Z927" i="79"/>
  <c r="P688" i="81"/>
  <c r="P720" i="73"/>
  <c r="O715" i="81"/>
  <c r="O464" i="83"/>
  <c r="X963" i="85"/>
  <c r="X963" i="81"/>
  <c r="Y963" i="82"/>
  <c r="P722" i="73"/>
  <c r="O724" i="86"/>
  <c r="Q455" i="81"/>
  <c r="R486" i="81" s="1"/>
  <c r="Y136" i="80"/>
  <c r="Y138" i="80" s="1"/>
  <c r="Y117" i="80"/>
  <c r="Y137" i="80"/>
  <c r="P451" i="87"/>
  <c r="N716" i="73"/>
  <c r="O605" i="73"/>
  <c r="P603" i="87"/>
  <c r="O451" i="83"/>
  <c r="P482" i="83" s="1"/>
  <c r="O620" i="83"/>
  <c r="N731" i="83"/>
  <c r="O723" i="83"/>
  <c r="Y115" i="80"/>
  <c r="W963" i="79"/>
  <c r="O466" i="87"/>
  <c r="P497" i="87" s="1"/>
  <c r="O447" i="87"/>
  <c r="N699" i="87"/>
  <c r="H597" i="87"/>
  <c r="H708" i="87" s="1"/>
  <c r="H741" i="87"/>
  <c r="P727" i="86"/>
  <c r="O618" i="82"/>
  <c r="O463" i="82"/>
  <c r="P494" i="82" s="1"/>
  <c r="N724" i="73"/>
  <c r="P619" i="82"/>
  <c r="Q725" i="85"/>
  <c r="R614" i="85"/>
  <c r="P610" i="73"/>
  <c r="P732" i="83"/>
  <c r="Q621" i="83"/>
  <c r="H708" i="85"/>
  <c r="I597" i="85"/>
  <c r="Q613" i="84"/>
  <c r="O711" i="87"/>
  <c r="P600" i="87"/>
  <c r="O711" i="84"/>
  <c r="O727" i="87"/>
  <c r="P616" i="87"/>
  <c r="O612" i="87"/>
  <c r="N723" i="87"/>
  <c r="M680" i="84"/>
  <c r="O610" i="73"/>
  <c r="N602" i="84"/>
  <c r="N447" i="84"/>
  <c r="O478" i="84" s="1"/>
  <c r="N684" i="83"/>
  <c r="Q460" i="73"/>
  <c r="R491" i="73" s="1"/>
  <c r="P455" i="82"/>
  <c r="Q486" i="82" s="1"/>
  <c r="Q461" i="82"/>
  <c r="Q727" i="82" s="1"/>
  <c r="P731" i="82"/>
  <c r="Q620" i="82"/>
  <c r="O688" i="82"/>
  <c r="Q605" i="86"/>
  <c r="F705" i="86"/>
  <c r="O463" i="84"/>
  <c r="P494" i="84" s="1"/>
  <c r="N732" i="73"/>
  <c r="O623" i="87"/>
  <c r="N734" i="87"/>
  <c r="N696" i="82"/>
  <c r="F595" i="86"/>
  <c r="O450" i="87"/>
  <c r="P481" i="87" s="1"/>
  <c r="N683" i="87"/>
  <c r="P732" i="85"/>
  <c r="Q621" i="85"/>
  <c r="O454" i="85"/>
  <c r="P485" i="85" s="1"/>
  <c r="H596" i="84"/>
  <c r="K442" i="84"/>
  <c r="P614" i="84"/>
  <c r="O725" i="84"/>
  <c r="Q454" i="84"/>
  <c r="R485" i="84" s="1"/>
  <c r="R609" i="84" s="1"/>
  <c r="P451" i="84"/>
  <c r="Q482" i="84" s="1"/>
  <c r="O684" i="84"/>
  <c r="P622" i="84"/>
  <c r="O733" i="84"/>
  <c r="P467" i="84"/>
  <c r="Q498" i="84" s="1"/>
  <c r="P603" i="83"/>
  <c r="O714" i="83"/>
  <c r="B150" i="82"/>
  <c r="B364" i="82"/>
  <c r="B397" i="82" s="1"/>
  <c r="B428" i="82" s="1"/>
  <c r="B459" i="82" s="1"/>
  <c r="H442" i="82"/>
  <c r="P467" i="83"/>
  <c r="Q498" i="83" s="1"/>
  <c r="Q622" i="83" s="1"/>
  <c r="P448" i="84"/>
  <c r="Q479" i="84" s="1"/>
  <c r="O677" i="81"/>
  <c r="O443" i="86"/>
  <c r="Q447" i="83"/>
  <c r="R478" i="83" s="1"/>
  <c r="N727" i="73"/>
  <c r="O616" i="73"/>
  <c r="N687" i="85"/>
  <c r="O700" i="81"/>
  <c r="P716" i="86"/>
  <c r="O718" i="85"/>
  <c r="P607" i="85"/>
  <c r="P622" i="81"/>
  <c r="P467" i="81"/>
  <c r="Q498" i="81" s="1"/>
  <c r="M708" i="83"/>
  <c r="K936" i="85"/>
  <c r="L932" i="85" s="1"/>
  <c r="I439" i="85"/>
  <c r="P444" i="81"/>
  <c r="Q475" i="81" s="1"/>
  <c r="Q450" i="81"/>
  <c r="R481" i="81" s="1"/>
  <c r="R605" i="81" s="1"/>
  <c r="E860" i="87"/>
  <c r="E860" i="82"/>
  <c r="K853" i="79"/>
  <c r="M99" i="88" s="1"/>
  <c r="J855" i="79"/>
  <c r="L101" i="88" s="1"/>
  <c r="K833" i="79"/>
  <c r="M79" i="88" s="1"/>
  <c r="Z629" i="73"/>
  <c r="Z814" i="73" s="1"/>
  <c r="X669" i="73"/>
  <c r="L853" i="73"/>
  <c r="M831" i="73"/>
  <c r="L842" i="73"/>
  <c r="K855" i="73"/>
  <c r="E859" i="85"/>
  <c r="E848" i="85"/>
  <c r="K844" i="73"/>
  <c r="L833" i="73"/>
  <c r="Y631" i="73"/>
  <c r="G954" i="79"/>
  <c r="O697" i="81"/>
  <c r="Z973" i="79"/>
  <c r="AA17" i="77"/>
  <c r="AA107" i="80" s="1"/>
  <c r="K706" i="73"/>
  <c r="F674" i="86"/>
  <c r="O715" i="85"/>
  <c r="P604" i="85"/>
  <c r="O439" i="81"/>
  <c r="P619" i="81"/>
  <c r="P464" i="81"/>
  <c r="Q495" i="81" s="1"/>
  <c r="B364" i="81"/>
  <c r="B397" i="81" s="1"/>
  <c r="B428" i="81" s="1"/>
  <c r="B459" i="81" s="1"/>
  <c r="B150" i="81"/>
  <c r="Y961" i="73"/>
  <c r="Y948" i="73"/>
  <c r="Y935" i="73"/>
  <c r="Y941" i="73"/>
  <c r="Y947" i="73"/>
  <c r="Z927" i="73"/>
  <c r="Z962" i="73" s="1"/>
  <c r="Y926" i="73"/>
  <c r="P462" i="82"/>
  <c r="P728" i="82" s="1"/>
  <c r="P692" i="73"/>
  <c r="Q450" i="85"/>
  <c r="P453" i="87"/>
  <c r="P719" i="87" s="1"/>
  <c r="O734" i="73"/>
  <c r="P623" i="73"/>
  <c r="B363" i="79"/>
  <c r="B149" i="79"/>
  <c r="Q459" i="73"/>
  <c r="R490" i="73" s="1"/>
  <c r="H939" i="73"/>
  <c r="H940" i="73"/>
  <c r="P724" i="81"/>
  <c r="Q613" i="81"/>
  <c r="P455" i="87"/>
  <c r="Q486" i="87" s="1"/>
  <c r="Q610" i="87" s="1"/>
  <c r="H441" i="87"/>
  <c r="O718" i="73"/>
  <c r="P607" i="73"/>
  <c r="AB18" i="77"/>
  <c r="AA16" i="77"/>
  <c r="AA33" i="77"/>
  <c r="G441" i="86"/>
  <c r="H472" i="86" s="1"/>
  <c r="O721" i="84"/>
  <c r="P610" i="84"/>
  <c r="X945" i="84"/>
  <c r="X949" i="84"/>
  <c r="Y944" i="84" s="1"/>
  <c r="Y946" i="84" s="1"/>
  <c r="F73" i="77"/>
  <c r="F75" i="77" s="1"/>
  <c r="X961" i="79"/>
  <c r="I933" i="79"/>
  <c r="X948" i="79"/>
  <c r="R940" i="86"/>
  <c r="R942" i="86" s="1"/>
  <c r="S938" i="86" s="1"/>
  <c r="R939" i="86"/>
  <c r="Q939" i="84"/>
  <c r="Q940" i="84"/>
  <c r="Q942" i="84" s="1"/>
  <c r="R938" i="84" s="1"/>
  <c r="X946" i="82"/>
  <c r="X949" i="82" s="1"/>
  <c r="Y944" i="82" s="1"/>
  <c r="X945" i="82"/>
  <c r="L932" i="81"/>
  <c r="X946" i="87"/>
  <c r="X949" i="87" s="1"/>
  <c r="Y944" i="87" s="1"/>
  <c r="X945" i="87"/>
  <c r="X945" i="85"/>
  <c r="X946" i="85"/>
  <c r="X949" i="85" s="1"/>
  <c r="Y944" i="85" s="1"/>
  <c r="G675" i="82"/>
  <c r="P939" i="82"/>
  <c r="P940" i="82"/>
  <c r="P942" i="82" s="1"/>
  <c r="Q938" i="82" s="1"/>
  <c r="O458" i="87"/>
  <c r="P489" i="87" s="1"/>
  <c r="I441" i="85"/>
  <c r="J472" i="85" s="1"/>
  <c r="Y935" i="85"/>
  <c r="Y961" i="85"/>
  <c r="Y948" i="85"/>
  <c r="Y947" i="85"/>
  <c r="Y941" i="85"/>
  <c r="Z927" i="85"/>
  <c r="Z962" i="85" s="1"/>
  <c r="Y926" i="85"/>
  <c r="B365" i="84"/>
  <c r="B398" i="84" s="1"/>
  <c r="B429" i="84" s="1"/>
  <c r="B460" i="84" s="1"/>
  <c r="B151" i="84"/>
  <c r="N440" i="81"/>
  <c r="Q461" i="81"/>
  <c r="R492" i="81" s="1"/>
  <c r="Q616" i="81"/>
  <c r="P727" i="81"/>
  <c r="P463" i="87"/>
  <c r="Q494" i="87" s="1"/>
  <c r="O694" i="83"/>
  <c r="Q466" i="83"/>
  <c r="R497" i="83" s="1"/>
  <c r="P681" i="81"/>
  <c r="P458" i="83"/>
  <c r="Q489" i="83" s="1"/>
  <c r="Q443" i="83"/>
  <c r="R474" i="83" s="1"/>
  <c r="N690" i="85"/>
  <c r="P598" i="87"/>
  <c r="O709" i="87"/>
  <c r="P687" i="84"/>
  <c r="Y948" i="83"/>
  <c r="Y947" i="83"/>
  <c r="Y935" i="83"/>
  <c r="Y961" i="83"/>
  <c r="Y941" i="83"/>
  <c r="Z927" i="83"/>
  <c r="Z962" i="83" s="1"/>
  <c r="Y926" i="83"/>
  <c r="Q614" i="86"/>
  <c r="P725" i="86"/>
  <c r="P456" i="81"/>
  <c r="Q487" i="81" s="1"/>
  <c r="J952" i="81"/>
  <c r="N686" i="84"/>
  <c r="P679" i="83"/>
  <c r="P611" i="83"/>
  <c r="O722" i="83"/>
  <c r="I940" i="83"/>
  <c r="I942" i="83" s="1"/>
  <c r="I939" i="83"/>
  <c r="I952" i="83" s="1"/>
  <c r="R603" i="81"/>
  <c r="Q714" i="81"/>
  <c r="P446" i="86"/>
  <c r="Q477" i="86" s="1"/>
  <c r="P601" i="86"/>
  <c r="O712" i="86"/>
  <c r="O603" i="85"/>
  <c r="N714" i="85"/>
  <c r="H706" i="82"/>
  <c r="X946" i="81"/>
  <c r="X949" i="81" s="1"/>
  <c r="Y944" i="81" s="1"/>
  <c r="X945" i="81"/>
  <c r="O681" i="86"/>
  <c r="P617" i="83"/>
  <c r="O728" i="83"/>
  <c r="Z948" i="82"/>
  <c r="Z947" i="82"/>
  <c r="Z941" i="82"/>
  <c r="AA927" i="82"/>
  <c r="AA962" i="82" s="1"/>
  <c r="Z926" i="82"/>
  <c r="Z935" i="82"/>
  <c r="Z961" i="82"/>
  <c r="G674" i="87"/>
  <c r="P599" i="83"/>
  <c r="O710" i="83"/>
  <c r="O686" i="87"/>
  <c r="B364" i="83"/>
  <c r="B397" i="83" s="1"/>
  <c r="B428" i="83" s="1"/>
  <c r="B459" i="83" s="1"/>
  <c r="B150" i="83"/>
  <c r="B151" i="86"/>
  <c r="B365" i="86"/>
  <c r="B398" i="86" s="1"/>
  <c r="B429" i="86" s="1"/>
  <c r="B460" i="86" s="1"/>
  <c r="X946" i="86"/>
  <c r="X949" i="86" s="1"/>
  <c r="Y944" i="86" s="1"/>
  <c r="X945" i="86"/>
  <c r="Q940" i="87"/>
  <c r="Q942" i="87" s="1"/>
  <c r="R938" i="87" s="1"/>
  <c r="Q939" i="87"/>
  <c r="P445" i="87"/>
  <c r="Q476" i="87" s="1"/>
  <c r="N676" i="86"/>
  <c r="Y961" i="87"/>
  <c r="Y947" i="87"/>
  <c r="Y948" i="87"/>
  <c r="Y941" i="87"/>
  <c r="Y935" i="87"/>
  <c r="Z927" i="87"/>
  <c r="Z962" i="87" s="1"/>
  <c r="Y926" i="87"/>
  <c r="I441" i="84"/>
  <c r="J472" i="84" s="1"/>
  <c r="N936" i="82"/>
  <c r="O932" i="82" s="1"/>
  <c r="J953" i="81"/>
  <c r="O453" i="84"/>
  <c r="P484" i="84" s="1"/>
  <c r="Q446" i="83"/>
  <c r="Q611" i="86"/>
  <c r="O688" i="87"/>
  <c r="N672" i="81"/>
  <c r="R619" i="84"/>
  <c r="Q730" i="84"/>
  <c r="O689" i="84"/>
  <c r="N936" i="86"/>
  <c r="O932" i="86" s="1"/>
  <c r="O700" i="83"/>
  <c r="O681" i="84"/>
  <c r="O457" i="85"/>
  <c r="P488" i="85" s="1"/>
  <c r="P445" i="83"/>
  <c r="Q476" i="83" s="1"/>
  <c r="H672" i="85"/>
  <c r="P448" i="86"/>
  <c r="Q479" i="86" s="1"/>
  <c r="Y961" i="81"/>
  <c r="Y948" i="81"/>
  <c r="Y947" i="81"/>
  <c r="Y941" i="81"/>
  <c r="Z927" i="81"/>
  <c r="Z962" i="81" s="1"/>
  <c r="Y926" i="81"/>
  <c r="Y935" i="81"/>
  <c r="P683" i="81"/>
  <c r="Q465" i="82"/>
  <c r="R496" i="82" s="1"/>
  <c r="P679" i="84"/>
  <c r="B365" i="87"/>
  <c r="B398" i="87" s="1"/>
  <c r="B429" i="87" s="1"/>
  <c r="B460" i="87" s="1"/>
  <c r="B151" i="87"/>
  <c r="R612" i="86"/>
  <c r="L954" i="87"/>
  <c r="B365" i="85"/>
  <c r="B398" i="85" s="1"/>
  <c r="B429" i="85" s="1"/>
  <c r="B460" i="85" s="1"/>
  <c r="B151" i="85"/>
  <c r="Q613" i="82"/>
  <c r="P724" i="82"/>
  <c r="P464" i="82"/>
  <c r="Q495" i="82" s="1"/>
  <c r="L936" i="84"/>
  <c r="M932" i="84" s="1"/>
  <c r="N691" i="87"/>
  <c r="H674" i="85"/>
  <c r="K938" i="81"/>
  <c r="O696" i="87"/>
  <c r="Y961" i="84"/>
  <c r="Y948" i="84"/>
  <c r="Z927" i="84"/>
  <c r="Z962" i="84" s="1"/>
  <c r="Y926" i="84"/>
  <c r="Y941" i="84"/>
  <c r="Y935" i="84"/>
  <c r="Y947" i="84"/>
  <c r="Q611" i="84"/>
  <c r="P722" i="84"/>
  <c r="Q618" i="81"/>
  <c r="P729" i="81"/>
  <c r="O691" i="83"/>
  <c r="J932" i="83"/>
  <c r="P676" i="83"/>
  <c r="P683" i="85"/>
  <c r="Q600" i="85"/>
  <c r="P711" i="85"/>
  <c r="H705" i="87"/>
  <c r="P602" i="81"/>
  <c r="O713" i="81"/>
  <c r="L936" i="87"/>
  <c r="M932" i="87" s="1"/>
  <c r="P609" i="81"/>
  <c r="O720" i="81"/>
  <c r="P611" i="82"/>
  <c r="O722" i="82"/>
  <c r="Y948" i="86"/>
  <c r="Y947" i="86"/>
  <c r="Y941" i="86"/>
  <c r="Y935" i="86"/>
  <c r="Z927" i="86"/>
  <c r="Z962" i="86" s="1"/>
  <c r="Y926" i="86"/>
  <c r="Y961" i="86"/>
  <c r="Q940" i="85"/>
  <c r="Q942" i="85" s="1"/>
  <c r="R938" i="85" s="1"/>
  <c r="Q939" i="85"/>
  <c r="X946" i="83"/>
  <c r="X949" i="83" s="1"/>
  <c r="Y944" i="83" s="1"/>
  <c r="X945" i="83"/>
  <c r="M944" i="79"/>
  <c r="M946" i="73"/>
  <c r="M945" i="73"/>
  <c r="H940" i="79" a="1"/>
  <c r="L854" i="79" a="1"/>
  <c r="L853" i="79" a="1"/>
  <c r="K855" i="79" a="1"/>
  <c r="L833" i="79" a="1"/>
  <c r="M947" i="79" a="1"/>
  <c r="M945" i="79" a="1"/>
  <c r="J932" i="79" a="1"/>
  <c r="Y961" i="79" a="1"/>
  <c r="Y948" i="79" a="1"/>
  <c r="M832" i="79" a="1"/>
  <c r="Z962" i="79" a="1"/>
  <c r="L933" i="73" l="1"/>
  <c r="L934" i="73"/>
  <c r="G779" i="89"/>
  <c r="G776" i="89"/>
  <c r="G785" i="89"/>
  <c r="G784" i="89"/>
  <c r="G783" i="89"/>
  <c r="G790" i="89"/>
  <c r="G789" i="89"/>
  <c r="G782" i="89"/>
  <c r="G780" i="89"/>
  <c r="G786" i="89"/>
  <c r="G792" i="89"/>
  <c r="G787" i="89"/>
  <c r="G791" i="89"/>
  <c r="G777" i="89"/>
  <c r="G781" i="89"/>
  <c r="G788" i="89"/>
  <c r="G778" i="89"/>
  <c r="L933" i="84"/>
  <c r="L952" i="84" s="1"/>
  <c r="AB375" i="83"/>
  <c r="AA592" i="83"/>
  <c r="AA591" i="83"/>
  <c r="AA590" i="83"/>
  <c r="AA586" i="83"/>
  <c r="AA589" i="83"/>
  <c r="AA588" i="83"/>
  <c r="AA585" i="83"/>
  <c r="AA584" i="83"/>
  <c r="AA583" i="83"/>
  <c r="AA582" i="83"/>
  <c r="AA581" i="83"/>
  <c r="AA587" i="83"/>
  <c r="AA572" i="83"/>
  <c r="AA567" i="83"/>
  <c r="AA577" i="83"/>
  <c r="AA571" i="83"/>
  <c r="AA565" i="83"/>
  <c r="AA578" i="83"/>
  <c r="AA576" i="83"/>
  <c r="AA579" i="83"/>
  <c r="AA575" i="83"/>
  <c r="AA569" i="83"/>
  <c r="AA574" i="83"/>
  <c r="AA573" i="83"/>
  <c r="AA568" i="83"/>
  <c r="AA564" i="83"/>
  <c r="AA563" i="83"/>
  <c r="AA580" i="83"/>
  <c r="AA570" i="83"/>
  <c r="E516" i="83" a="1"/>
  <c r="H566" i="89"/>
  <c r="I473" i="89"/>
  <c r="I812" i="89" s="1"/>
  <c r="I442" i="89"/>
  <c r="G770" i="89"/>
  <c r="G736" i="89"/>
  <c r="G771" i="89"/>
  <c r="G773" i="89" s="1"/>
  <c r="K708" i="73"/>
  <c r="K813" i="73" a="1"/>
  <c r="AA375" i="87"/>
  <c r="Z592" i="87"/>
  <c r="Z591" i="87"/>
  <c r="Z590" i="87"/>
  <c r="Z589" i="87"/>
  <c r="Z588" i="87"/>
  <c r="Z587" i="87"/>
  <c r="Z586" i="87"/>
  <c r="Z585" i="87"/>
  <c r="Z584" i="87"/>
  <c r="Z583" i="87"/>
  <c r="Z582" i="87"/>
  <c r="Z581" i="87"/>
  <c r="Z580" i="87"/>
  <c r="Z579" i="87"/>
  <c r="Z578" i="87"/>
  <c r="Z577" i="87"/>
  <c r="Z576" i="87"/>
  <c r="Z575" i="87"/>
  <c r="Z574" i="87"/>
  <c r="Z573" i="87"/>
  <c r="Z572" i="87"/>
  <c r="Z571" i="87"/>
  <c r="Z569" i="87"/>
  <c r="Z568" i="87"/>
  <c r="Z567" i="87"/>
  <c r="Z565" i="87"/>
  <c r="Z564" i="87"/>
  <c r="Z563" i="87"/>
  <c r="Z570" i="87"/>
  <c r="E966" i="89"/>
  <c r="E958" i="89"/>
  <c r="AA629" i="82"/>
  <c r="Z814" i="82"/>
  <c r="F793" i="89"/>
  <c r="F795" i="89" s="1"/>
  <c r="F807" i="89" s="1"/>
  <c r="F810" i="89" s="1"/>
  <c r="F816" i="89" s="1"/>
  <c r="F929" i="89" s="1"/>
  <c r="AA629" i="87"/>
  <c r="Z814" i="87"/>
  <c r="H813" i="85"/>
  <c r="AA375" i="82"/>
  <c r="Z592" i="82"/>
  <c r="Z591" i="82"/>
  <c r="Z590" i="82"/>
  <c r="Z589" i="82"/>
  <c r="Z588" i="82"/>
  <c r="Z587" i="82"/>
  <c r="Z586" i="82"/>
  <c r="Z585" i="82"/>
  <c r="Z584" i="82"/>
  <c r="Z583" i="82"/>
  <c r="Z582" i="82"/>
  <c r="Z581" i="82"/>
  <c r="Z580" i="82"/>
  <c r="Z579" i="82"/>
  <c r="Z578" i="82"/>
  <c r="Z577" i="82"/>
  <c r="Z576" i="82"/>
  <c r="Z575" i="82"/>
  <c r="Z574" i="82"/>
  <c r="Z573" i="82"/>
  <c r="Z572" i="82"/>
  <c r="Z571" i="82"/>
  <c r="Z569" i="82"/>
  <c r="Z568" i="82"/>
  <c r="Z567" i="82"/>
  <c r="Z565" i="82"/>
  <c r="Z564" i="82"/>
  <c r="Z563" i="82"/>
  <c r="Z570" i="82"/>
  <c r="AA629" i="83"/>
  <c r="Z814" i="83"/>
  <c r="L442" i="73"/>
  <c r="L566" i="73" s="1"/>
  <c r="L813" i="73" s="1" a="1"/>
  <c r="Z375" i="73"/>
  <c r="Y592" i="73"/>
  <c r="Y591" i="73"/>
  <c r="Y590" i="73"/>
  <c r="Y589" i="73"/>
  <c r="Y588" i="73"/>
  <c r="Y587" i="73"/>
  <c r="Y586" i="73"/>
  <c r="Y585" i="73"/>
  <c r="Y584" i="73"/>
  <c r="Y583" i="73"/>
  <c r="Y582" i="73"/>
  <c r="Y581" i="73"/>
  <c r="Y580" i="73"/>
  <c r="Y579" i="73"/>
  <c r="Y578" i="73"/>
  <c r="Y577" i="73"/>
  <c r="Y576" i="73"/>
  <c r="Y575" i="73"/>
  <c r="Y574" i="73"/>
  <c r="Y573" i="73"/>
  <c r="Y572" i="73"/>
  <c r="Y571" i="73"/>
  <c r="Y569" i="73"/>
  <c r="Y568" i="73"/>
  <c r="Y567" i="73"/>
  <c r="Y565" i="73"/>
  <c r="Y564" i="73"/>
  <c r="Y563" i="73"/>
  <c r="Y570" i="73"/>
  <c r="AA375" i="86"/>
  <c r="Z592" i="86"/>
  <c r="Z591" i="86"/>
  <c r="Z590" i="86"/>
  <c r="Z589" i="86"/>
  <c r="Z588" i="86"/>
  <c r="Z587" i="86"/>
  <c r="Z586" i="86"/>
  <c r="Z585" i="86"/>
  <c r="Z584" i="86"/>
  <c r="Z583" i="86"/>
  <c r="Z582" i="86"/>
  <c r="Z581" i="86"/>
  <c r="Z580" i="86"/>
  <c r="Z579" i="86"/>
  <c r="Z578" i="86"/>
  <c r="Z577" i="86"/>
  <c r="Z576" i="86"/>
  <c r="Z575" i="86"/>
  <c r="Z574" i="86"/>
  <c r="Z573" i="86"/>
  <c r="Z572" i="86"/>
  <c r="Z571" i="86"/>
  <c r="Z570" i="86"/>
  <c r="Z569" i="86"/>
  <c r="Z568" i="86"/>
  <c r="Z567" i="86"/>
  <c r="Z565" i="86"/>
  <c r="Z564" i="86"/>
  <c r="Z563" i="86"/>
  <c r="AA375" i="85"/>
  <c r="Z592" i="85"/>
  <c r="Z591" i="85"/>
  <c r="Z590" i="85"/>
  <c r="Z589" i="85"/>
  <c r="Z588" i="85"/>
  <c r="Z587" i="85"/>
  <c r="Z586" i="85"/>
  <c r="Z585" i="85"/>
  <c r="Z584" i="85"/>
  <c r="Z583" i="85"/>
  <c r="Z582" i="85"/>
  <c r="Z581" i="85"/>
  <c r="Z580" i="85"/>
  <c r="Z579" i="85"/>
  <c r="Z578" i="85"/>
  <c r="Z577" i="85"/>
  <c r="Z576" i="85"/>
  <c r="Z575" i="85"/>
  <c r="Z574" i="85"/>
  <c r="Z573" i="85"/>
  <c r="Z572" i="85"/>
  <c r="Z571" i="85"/>
  <c r="Z569" i="85"/>
  <c r="Z568" i="85"/>
  <c r="Z567" i="85"/>
  <c r="Z565" i="85"/>
  <c r="Z564" i="85"/>
  <c r="Z563" i="85"/>
  <c r="Z570" i="85"/>
  <c r="AA629" i="85"/>
  <c r="Z814" i="85"/>
  <c r="AA375" i="84"/>
  <c r="Z592" i="84"/>
  <c r="Z591" i="84"/>
  <c r="Z590" i="84"/>
  <c r="Z589" i="84"/>
  <c r="Z588" i="84"/>
  <c r="Z587" i="84"/>
  <c r="Z586" i="84"/>
  <c r="Z585" i="84"/>
  <c r="Z584" i="84"/>
  <c r="Z583" i="84"/>
  <c r="Z582" i="84"/>
  <c r="Z581" i="84"/>
  <c r="Z580" i="84"/>
  <c r="Z579" i="84"/>
  <c r="Z578" i="84"/>
  <c r="Z577" i="84"/>
  <c r="Z576" i="84"/>
  <c r="Z575" i="84"/>
  <c r="Z574" i="84"/>
  <c r="Z573" i="84"/>
  <c r="Z572" i="84"/>
  <c r="Z571" i="84"/>
  <c r="Z569" i="84"/>
  <c r="Z568" i="84"/>
  <c r="Z567" i="84"/>
  <c r="Z565" i="84"/>
  <c r="Z564" i="84"/>
  <c r="Z563" i="84"/>
  <c r="Z570" i="84"/>
  <c r="AA629" i="84"/>
  <c r="Z814" i="84"/>
  <c r="AA375" i="81"/>
  <c r="Z592" i="81"/>
  <c r="Z588" i="81"/>
  <c r="Z584" i="81"/>
  <c r="Z580" i="81"/>
  <c r="Z576" i="81"/>
  <c r="Z568" i="81"/>
  <c r="Z572" i="81"/>
  <c r="Z591" i="81"/>
  <c r="Z587" i="81"/>
  <c r="Z583" i="81"/>
  <c r="Z579" i="81"/>
  <c r="Z575" i="81"/>
  <c r="Z565" i="81"/>
  <c r="Z569" i="81"/>
  <c r="Z590" i="81"/>
  <c r="Z586" i="81"/>
  <c r="Z582" i="81"/>
  <c r="Z578" i="81"/>
  <c r="Z573" i="81"/>
  <c r="Z574" i="81"/>
  <c r="Z564" i="81"/>
  <c r="Z567" i="81"/>
  <c r="Z589" i="81"/>
  <c r="Z585" i="81"/>
  <c r="Z581" i="81"/>
  <c r="Z577" i="81"/>
  <c r="Z571" i="81"/>
  <c r="Z563" i="81"/>
  <c r="Z570" i="81"/>
  <c r="AA629" i="81"/>
  <c r="Z814" i="81"/>
  <c r="Q601" i="84"/>
  <c r="Q746" i="84" s="1"/>
  <c r="Q446" i="84"/>
  <c r="R477" i="84" s="1"/>
  <c r="R601" i="84" s="1"/>
  <c r="N933" i="86"/>
  <c r="N952" i="86" s="1"/>
  <c r="N954" i="86" s="1"/>
  <c r="I473" i="82"/>
  <c r="H566" i="82"/>
  <c r="L473" i="84"/>
  <c r="L442" i="84" s="1"/>
  <c r="K566" i="84"/>
  <c r="R477" i="83"/>
  <c r="P470" i="81"/>
  <c r="I470" i="82"/>
  <c r="I439" i="82" s="1"/>
  <c r="O697" i="87"/>
  <c r="B150" i="73"/>
  <c r="B364" i="73"/>
  <c r="B397" i="73" s="1"/>
  <c r="B428" i="73" s="1"/>
  <c r="B459" i="73" s="1"/>
  <c r="O695" i="82"/>
  <c r="O731" i="87"/>
  <c r="L954" i="84"/>
  <c r="P450" i="82"/>
  <c r="Q481" i="82" s="1"/>
  <c r="O684" i="81"/>
  <c r="V733" i="89"/>
  <c r="E807" i="82"/>
  <c r="O689" i="81"/>
  <c r="O682" i="82"/>
  <c r="O716" i="82"/>
  <c r="P448" i="87"/>
  <c r="Q479" i="87" s="1"/>
  <c r="O615" i="82"/>
  <c r="O760" i="82" s="1"/>
  <c r="V685" i="89"/>
  <c r="X455" i="89"/>
  <c r="Y486" i="89" s="1"/>
  <c r="W721" i="89"/>
  <c r="W688" i="89"/>
  <c r="N681" i="87"/>
  <c r="AK963" i="89"/>
  <c r="N684" i="81"/>
  <c r="P710" i="86"/>
  <c r="V697" i="89"/>
  <c r="P730" i="87"/>
  <c r="I442" i="87"/>
  <c r="Z472" i="89"/>
  <c r="Z596" i="89" s="1"/>
  <c r="Z741" i="89" s="1"/>
  <c r="U691" i="89"/>
  <c r="O683" i="82"/>
  <c r="Q480" i="82"/>
  <c r="Q604" i="82" s="1"/>
  <c r="P463" i="86"/>
  <c r="W489" i="89"/>
  <c r="W613" i="89" s="1"/>
  <c r="W758" i="89" s="1"/>
  <c r="W464" i="89"/>
  <c r="P728" i="86"/>
  <c r="Q723" i="86"/>
  <c r="P680" i="83"/>
  <c r="K675" i="73"/>
  <c r="X617" i="89"/>
  <c r="X762" i="89" s="1"/>
  <c r="W465" i="89"/>
  <c r="W620" i="89"/>
  <c r="W765" i="89" s="1"/>
  <c r="V731" i="89"/>
  <c r="V698" i="89"/>
  <c r="Y449" i="89"/>
  <c r="X715" i="89"/>
  <c r="X682" i="89"/>
  <c r="V466" i="89"/>
  <c r="X498" i="89"/>
  <c r="X622" i="89" s="1"/>
  <c r="X767" i="89" s="1"/>
  <c r="O451" i="86"/>
  <c r="O717" i="86" s="1"/>
  <c r="P722" i="86"/>
  <c r="X456" i="89"/>
  <c r="Y487" i="89" s="1"/>
  <c r="Y611" i="89" s="1"/>
  <c r="Y756" i="89" s="1"/>
  <c r="V461" i="89"/>
  <c r="V727" i="89" s="1"/>
  <c r="P709" i="73"/>
  <c r="P453" i="86"/>
  <c r="Q484" i="86" s="1"/>
  <c r="Q608" i="86" s="1"/>
  <c r="Q753" i="86" s="1"/>
  <c r="W479" i="89"/>
  <c r="W603" i="89" s="1"/>
  <c r="W748" i="89" s="1"/>
  <c r="V621" i="89"/>
  <c r="V766" i="89" s="1"/>
  <c r="AL926" i="89"/>
  <c r="AL941" i="89"/>
  <c r="AL935" i="89"/>
  <c r="AL962" i="89"/>
  <c r="AL961" i="89"/>
  <c r="AL948" i="89"/>
  <c r="AM927" i="89"/>
  <c r="AL947" i="89"/>
  <c r="V692" i="89"/>
  <c r="V725" i="89"/>
  <c r="W443" i="89"/>
  <c r="W614" i="89"/>
  <c r="W759" i="89" s="1"/>
  <c r="W459" i="89"/>
  <c r="V676" i="89"/>
  <c r="V709" i="89"/>
  <c r="U732" i="89"/>
  <c r="U699" i="89"/>
  <c r="X483" i="89"/>
  <c r="X607" i="89" s="1"/>
  <c r="X752" i="89" s="1"/>
  <c r="W623" i="89"/>
  <c r="W768" i="89" s="1"/>
  <c r="Y493" i="89"/>
  <c r="V677" i="89"/>
  <c r="M706" i="81"/>
  <c r="R939" i="89"/>
  <c r="R952" i="89" s="1"/>
  <c r="R940" i="89"/>
  <c r="W600" i="89"/>
  <c r="W745" i="89" s="1"/>
  <c r="W445" i="89"/>
  <c r="X481" i="89"/>
  <c r="X605" i="89" s="1"/>
  <c r="X750" i="89" s="1"/>
  <c r="Z463" i="89"/>
  <c r="AA494" i="89" s="1"/>
  <c r="AA618" i="89" s="1"/>
  <c r="AA763" i="89" s="1"/>
  <c r="X499" i="89"/>
  <c r="V686" i="89"/>
  <c r="V451" i="89"/>
  <c r="W482" i="89" s="1"/>
  <c r="Y478" i="89"/>
  <c r="Y602" i="89" s="1"/>
  <c r="Y747" i="89" s="1"/>
  <c r="Y729" i="89"/>
  <c r="Y696" i="89"/>
  <c r="Z618" i="89"/>
  <c r="Z763" i="89" s="1"/>
  <c r="O700" i="87"/>
  <c r="O722" i="85"/>
  <c r="W444" i="89"/>
  <c r="W453" i="89"/>
  <c r="U693" i="89"/>
  <c r="U726" i="89"/>
  <c r="V460" i="89"/>
  <c r="W683" i="89"/>
  <c r="W716" i="89"/>
  <c r="V679" i="89"/>
  <c r="V712" i="89"/>
  <c r="T690" i="89"/>
  <c r="T723" i="89"/>
  <c r="W446" i="89"/>
  <c r="Y440" i="89"/>
  <c r="X595" i="89"/>
  <c r="Y597" i="89"/>
  <c r="Y742" i="89" s="1"/>
  <c r="W687" i="89"/>
  <c r="W720" i="89"/>
  <c r="V488" i="89"/>
  <c r="U684" i="89"/>
  <c r="U717" i="89"/>
  <c r="Y674" i="89"/>
  <c r="Y707" i="89"/>
  <c r="X454" i="89"/>
  <c r="T936" i="89"/>
  <c r="U932" i="89" s="1"/>
  <c r="V606" i="89"/>
  <c r="P691" i="84"/>
  <c r="O728" i="85"/>
  <c r="M673" i="81"/>
  <c r="N700" i="82"/>
  <c r="N725" i="81"/>
  <c r="O447" i="82"/>
  <c r="N717" i="82"/>
  <c r="Q695" i="84"/>
  <c r="R713" i="86"/>
  <c r="O676" i="73"/>
  <c r="N692" i="83"/>
  <c r="P462" i="81"/>
  <c r="Q493" i="81" s="1"/>
  <c r="Q617" i="81" s="1"/>
  <c r="O730" i="73"/>
  <c r="N595" i="81"/>
  <c r="N740" i="81" s="1"/>
  <c r="N713" i="82"/>
  <c r="N690" i="82"/>
  <c r="P491" i="84"/>
  <c r="P615" i="84" s="1"/>
  <c r="P760" i="84" s="1"/>
  <c r="M472" i="83"/>
  <c r="M596" i="83" s="1"/>
  <c r="M741" i="83" s="1"/>
  <c r="Q497" i="82"/>
  <c r="Q725" i="87"/>
  <c r="P480" i="84"/>
  <c r="P604" i="84" s="1"/>
  <c r="P749" i="84" s="1"/>
  <c r="O457" i="82"/>
  <c r="P730" i="85"/>
  <c r="O491" i="81"/>
  <c r="O615" i="81" s="1"/>
  <c r="O760" i="81" s="1"/>
  <c r="P485" i="82"/>
  <c r="P609" i="82" s="1"/>
  <c r="P754" i="82" s="1"/>
  <c r="O680" i="73"/>
  <c r="I706" i="87"/>
  <c r="P725" i="87"/>
  <c r="L707" i="83"/>
  <c r="L674" i="83"/>
  <c r="Q498" i="85"/>
  <c r="Q622" i="85" s="1"/>
  <c r="Q767" i="85" s="1"/>
  <c r="P725" i="82"/>
  <c r="P692" i="82"/>
  <c r="O685" i="86"/>
  <c r="Q459" i="82"/>
  <c r="P491" i="83"/>
  <c r="P615" i="83" s="1"/>
  <c r="P760" i="83" s="1"/>
  <c r="R461" i="84"/>
  <c r="S492" i="84" s="1"/>
  <c r="S616" i="84" s="1"/>
  <c r="P690" i="84"/>
  <c r="O453" i="85"/>
  <c r="O715" i="84"/>
  <c r="O682" i="84"/>
  <c r="P491" i="82"/>
  <c r="H673" i="87"/>
  <c r="N707" i="81"/>
  <c r="O451" i="82"/>
  <c r="N701" i="81"/>
  <c r="N734" i="81"/>
  <c r="O623" i="81"/>
  <c r="O768" i="81" s="1"/>
  <c r="O468" i="81"/>
  <c r="P490" i="81"/>
  <c r="P614" i="81" s="1"/>
  <c r="P759" i="81" s="1"/>
  <c r="M677" i="82"/>
  <c r="N731" i="86"/>
  <c r="O468" i="82"/>
  <c r="O720" i="82"/>
  <c r="O687" i="82"/>
  <c r="Q483" i="81"/>
  <c r="Q607" i="81" s="1"/>
  <c r="Q752" i="81" s="1"/>
  <c r="O731" i="73"/>
  <c r="H672" i="82"/>
  <c r="I594" i="87"/>
  <c r="I739" i="87" s="1"/>
  <c r="O455" i="85"/>
  <c r="O465" i="84"/>
  <c r="N731" i="84"/>
  <c r="N698" i="84"/>
  <c r="N721" i="85"/>
  <c r="N688" i="85"/>
  <c r="N734" i="82"/>
  <c r="N701" i="82"/>
  <c r="L595" i="73"/>
  <c r="L740" i="73" s="1"/>
  <c r="Q496" i="85"/>
  <c r="Q620" i="85" s="1"/>
  <c r="Q765" i="85" s="1"/>
  <c r="H739" i="82"/>
  <c r="I595" i="84"/>
  <c r="I740" i="84" s="1"/>
  <c r="N594" i="83"/>
  <c r="N705" i="83" s="1"/>
  <c r="L595" i="83"/>
  <c r="L740" i="83" s="1"/>
  <c r="O452" i="84"/>
  <c r="P618" i="83"/>
  <c r="P763" i="83" s="1"/>
  <c r="P463" i="83"/>
  <c r="O449" i="86"/>
  <c r="O729" i="83"/>
  <c r="O696" i="83"/>
  <c r="N715" i="86"/>
  <c r="N682" i="86"/>
  <c r="N731" i="73"/>
  <c r="N698" i="73"/>
  <c r="O477" i="82"/>
  <c r="O601" i="82" s="1"/>
  <c r="O746" i="82" s="1"/>
  <c r="P498" i="82"/>
  <c r="R485" i="87"/>
  <c r="R609" i="87" s="1"/>
  <c r="R754" i="87" s="1"/>
  <c r="O475" i="82"/>
  <c r="O599" i="82" s="1"/>
  <c r="O744" i="82" s="1"/>
  <c r="Q687" i="87"/>
  <c r="O453" i="82"/>
  <c r="N686" i="82"/>
  <c r="N719" i="82"/>
  <c r="O475" i="87"/>
  <c r="P451" i="81"/>
  <c r="Q482" i="81" s="1"/>
  <c r="Q606" i="81" s="1"/>
  <c r="Q751" i="81" s="1"/>
  <c r="N709" i="84"/>
  <c r="N676" i="84"/>
  <c r="O443" i="84"/>
  <c r="O445" i="82"/>
  <c r="P476" i="82" s="1"/>
  <c r="M947" i="79"/>
  <c r="M832" i="79"/>
  <c r="O78" i="88" s="1"/>
  <c r="L854" i="79"/>
  <c r="N100" i="88" s="1"/>
  <c r="O458" i="73"/>
  <c r="P489" i="73" s="1"/>
  <c r="O465" i="86"/>
  <c r="N711" i="82"/>
  <c r="N678" i="82"/>
  <c r="O484" i="81"/>
  <c r="O608" i="81" s="1"/>
  <c r="O753" i="81" s="1"/>
  <c r="M949" i="73"/>
  <c r="N944" i="73" s="1"/>
  <c r="O717" i="81"/>
  <c r="H707" i="84"/>
  <c r="O467" i="73"/>
  <c r="P498" i="73" s="1"/>
  <c r="P622" i="73" s="1"/>
  <c r="O499" i="85"/>
  <c r="O623" i="85" s="1"/>
  <c r="O768" i="85" s="1"/>
  <c r="L936" i="73"/>
  <c r="M932" i="73" s="1"/>
  <c r="Q466" i="84"/>
  <c r="R497" i="84" s="1"/>
  <c r="N726" i="81"/>
  <c r="N693" i="81"/>
  <c r="N718" i="84"/>
  <c r="N685" i="84"/>
  <c r="Q454" i="86"/>
  <c r="R485" i="86" s="1"/>
  <c r="R609" i="86" s="1"/>
  <c r="P733" i="83"/>
  <c r="P445" i="84"/>
  <c r="Q476" i="84" s="1"/>
  <c r="Q600" i="84" s="1"/>
  <c r="P699" i="84"/>
  <c r="P732" i="84"/>
  <c r="Q730" i="86"/>
  <c r="H675" i="85"/>
  <c r="N696" i="84"/>
  <c r="Q495" i="73"/>
  <c r="Q619" i="73" s="1"/>
  <c r="Q764" i="73" s="1"/>
  <c r="O725" i="81"/>
  <c r="O692" i="81"/>
  <c r="P699" i="83"/>
  <c r="P449" i="81"/>
  <c r="Q480" i="81" s="1"/>
  <c r="O729" i="73"/>
  <c r="P461" i="83"/>
  <c r="Q492" i="83" s="1"/>
  <c r="Q616" i="83" s="1"/>
  <c r="H705" i="84"/>
  <c r="H672" i="84"/>
  <c r="I439" i="84"/>
  <c r="O606" i="73"/>
  <c r="O751" i="73" s="1"/>
  <c r="O451" i="73"/>
  <c r="N684" i="73"/>
  <c r="N717" i="73"/>
  <c r="O682" i="81"/>
  <c r="O678" i="83"/>
  <c r="Q694" i="84"/>
  <c r="P449" i="87"/>
  <c r="Q480" i="87" s="1"/>
  <c r="Q449" i="87" s="1"/>
  <c r="R480" i="87" s="1"/>
  <c r="O446" i="85"/>
  <c r="P486" i="86"/>
  <c r="P683" i="86"/>
  <c r="N734" i="83"/>
  <c r="N701" i="83"/>
  <c r="O623" i="83"/>
  <c r="O768" i="83" s="1"/>
  <c r="O468" i="83"/>
  <c r="Q716" i="81"/>
  <c r="O678" i="87"/>
  <c r="P715" i="82"/>
  <c r="P723" i="81"/>
  <c r="P690" i="81"/>
  <c r="Q612" i="81"/>
  <c r="Q757" i="81" s="1"/>
  <c r="Q457" i="81"/>
  <c r="P687" i="86"/>
  <c r="O682" i="87"/>
  <c r="Q456" i="73"/>
  <c r="R487" i="73" s="1"/>
  <c r="R611" i="73" s="1"/>
  <c r="O721" i="73"/>
  <c r="P497" i="81"/>
  <c r="P621" i="81" s="1"/>
  <c r="P766" i="81" s="1"/>
  <c r="O460" i="86"/>
  <c r="O726" i="86" s="1"/>
  <c r="Q493" i="85"/>
  <c r="Q617" i="85" s="1"/>
  <c r="Q762" i="85" s="1"/>
  <c r="O695" i="81"/>
  <c r="P698" i="82"/>
  <c r="Q454" i="73"/>
  <c r="R485" i="73" s="1"/>
  <c r="O684" i="87"/>
  <c r="O697" i="82"/>
  <c r="O730" i="82"/>
  <c r="P607" i="86"/>
  <c r="P452" i="86"/>
  <c r="H632" i="84"/>
  <c r="H706" i="84"/>
  <c r="P694" i="86"/>
  <c r="Q461" i="86"/>
  <c r="R492" i="86" s="1"/>
  <c r="R616" i="86" s="1"/>
  <c r="P447" i="73"/>
  <c r="Q478" i="73" s="1"/>
  <c r="Q602" i="73" s="1"/>
  <c r="P456" i="85"/>
  <c r="Q487" i="85" s="1"/>
  <c r="Q611" i="85" s="1"/>
  <c r="P468" i="86"/>
  <c r="S462" i="84"/>
  <c r="T493" i="84" s="1"/>
  <c r="Q443" i="81"/>
  <c r="R474" i="81" s="1"/>
  <c r="R598" i="81" s="1"/>
  <c r="O693" i="83"/>
  <c r="P768" i="86"/>
  <c r="O681" i="87"/>
  <c r="O714" i="87"/>
  <c r="O726" i="83"/>
  <c r="O760" i="83"/>
  <c r="N700" i="73"/>
  <c r="N733" i="73"/>
  <c r="F706" i="86"/>
  <c r="K712" i="73"/>
  <c r="S747" i="86"/>
  <c r="Q755" i="87"/>
  <c r="O753" i="73"/>
  <c r="Q745" i="85"/>
  <c r="O748" i="85"/>
  <c r="Q762" i="86"/>
  <c r="Q756" i="86"/>
  <c r="Q759" i="86"/>
  <c r="P755" i="84"/>
  <c r="P752" i="73"/>
  <c r="O755" i="73"/>
  <c r="I742" i="85"/>
  <c r="O763" i="82"/>
  <c r="Q767" i="87"/>
  <c r="R761" i="84"/>
  <c r="Q757" i="84"/>
  <c r="P765" i="73"/>
  <c r="P765" i="87"/>
  <c r="P744" i="83"/>
  <c r="R748" i="81"/>
  <c r="Q763" i="81"/>
  <c r="P754" i="81"/>
  <c r="P764" i="81"/>
  <c r="P763" i="73"/>
  <c r="R759" i="85"/>
  <c r="O761" i="85"/>
  <c r="P758" i="85"/>
  <c r="P746" i="86"/>
  <c r="Q758" i="82"/>
  <c r="Q761" i="81"/>
  <c r="P767" i="81"/>
  <c r="R754" i="84"/>
  <c r="Q765" i="82"/>
  <c r="Q754" i="73"/>
  <c r="P749" i="87"/>
  <c r="Q743" i="81"/>
  <c r="P747" i="81"/>
  <c r="R750" i="81"/>
  <c r="Q756" i="84"/>
  <c r="R757" i="86"/>
  <c r="P762" i="83"/>
  <c r="Q744" i="86"/>
  <c r="R764" i="84"/>
  <c r="P756" i="83"/>
  <c r="R759" i="87"/>
  <c r="P752" i="85"/>
  <c r="O761" i="73"/>
  <c r="N747" i="84"/>
  <c r="P745" i="87"/>
  <c r="P764" i="82"/>
  <c r="O765" i="83"/>
  <c r="O762" i="73"/>
  <c r="Q764" i="85"/>
  <c r="O767" i="73"/>
  <c r="Q756" i="73"/>
  <c r="O765" i="81"/>
  <c r="S762" i="84"/>
  <c r="P749" i="85"/>
  <c r="P748" i="83"/>
  <c r="Q766" i="85"/>
  <c r="Q750" i="86"/>
  <c r="O757" i="87"/>
  <c r="Q766" i="83"/>
  <c r="O750" i="83"/>
  <c r="P749" i="82"/>
  <c r="O760" i="85"/>
  <c r="P756" i="85"/>
  <c r="Q761" i="86"/>
  <c r="P747" i="73"/>
  <c r="I740" i="82"/>
  <c r="O746" i="85"/>
  <c r="P759" i="84"/>
  <c r="I742" i="87"/>
  <c r="P756" i="82"/>
  <c r="R764" i="86"/>
  <c r="Q764" i="87"/>
  <c r="P761" i="87"/>
  <c r="Q758" i="84"/>
  <c r="Q745" i="81"/>
  <c r="P749" i="81"/>
  <c r="N742" i="83"/>
  <c r="P748" i="87"/>
  <c r="Q763" i="85"/>
  <c r="P745" i="84"/>
  <c r="P761" i="83"/>
  <c r="Q754" i="86"/>
  <c r="O758" i="73"/>
  <c r="O760" i="86"/>
  <c r="Q767" i="83"/>
  <c r="P743" i="87"/>
  <c r="Q758" i="81"/>
  <c r="P767" i="84"/>
  <c r="O768" i="87"/>
  <c r="P755" i="73"/>
  <c r="O750" i="73"/>
  <c r="Q745" i="86"/>
  <c r="P762" i="81"/>
  <c r="O741" i="81"/>
  <c r="J740" i="87"/>
  <c r="P697" i="73"/>
  <c r="Q692" i="85"/>
  <c r="Q720" i="84"/>
  <c r="Q467" i="87"/>
  <c r="R498" i="87" s="1"/>
  <c r="R622" i="87" s="1"/>
  <c r="O699" i="86"/>
  <c r="N677" i="73"/>
  <c r="P621" i="86"/>
  <c r="P466" i="86"/>
  <c r="O599" i="73"/>
  <c r="O444" i="73"/>
  <c r="P676" i="81"/>
  <c r="O488" i="73"/>
  <c r="O612" i="73" s="1"/>
  <c r="N723" i="73"/>
  <c r="Q457" i="84"/>
  <c r="R488" i="84" s="1"/>
  <c r="R612" i="84" s="1"/>
  <c r="O479" i="73"/>
  <c r="O603" i="73" s="1"/>
  <c r="N714" i="73"/>
  <c r="N693" i="86"/>
  <c r="R695" i="84"/>
  <c r="N679" i="85"/>
  <c r="P721" i="87"/>
  <c r="I472" i="87"/>
  <c r="I596" i="87" s="1"/>
  <c r="Q493" i="82"/>
  <c r="Q617" i="82" s="1"/>
  <c r="P458" i="85"/>
  <c r="P691" i="85" s="1"/>
  <c r="P687" i="73"/>
  <c r="P495" i="83"/>
  <c r="R476" i="86"/>
  <c r="Q711" i="86"/>
  <c r="Q716" i="85"/>
  <c r="R481" i="85"/>
  <c r="R450" i="85" s="1"/>
  <c r="S481" i="85" s="1"/>
  <c r="O713" i="87"/>
  <c r="P478" i="87"/>
  <c r="P602" i="87" s="1"/>
  <c r="R492" i="82"/>
  <c r="R616" i="82" s="1"/>
  <c r="P496" i="81"/>
  <c r="P465" i="81" s="1"/>
  <c r="O731" i="81"/>
  <c r="O471" i="81"/>
  <c r="J470" i="85"/>
  <c r="J439" i="85" s="1"/>
  <c r="P474" i="86"/>
  <c r="P443" i="86" s="1"/>
  <c r="Q474" i="86" s="1"/>
  <c r="Q482" i="87"/>
  <c r="Q606" i="87" s="1"/>
  <c r="R499" i="84"/>
  <c r="R623" i="84" s="1"/>
  <c r="Q484" i="87"/>
  <c r="Q453" i="87" s="1"/>
  <c r="R484" i="87" s="1"/>
  <c r="N728" i="87"/>
  <c r="O493" i="87"/>
  <c r="O617" i="87" s="1"/>
  <c r="O677" i="85"/>
  <c r="P599" i="85"/>
  <c r="P444" i="85"/>
  <c r="Q475" i="85" s="1"/>
  <c r="O678" i="84"/>
  <c r="P614" i="83"/>
  <c r="O725" i="83"/>
  <c r="P615" i="85"/>
  <c r="O726" i="85"/>
  <c r="N691" i="73"/>
  <c r="R459" i="85"/>
  <c r="O694" i="87"/>
  <c r="P461" i="87"/>
  <c r="Q492" i="87" s="1"/>
  <c r="Q616" i="87" s="1"/>
  <c r="Y963" i="86"/>
  <c r="Q734" i="84"/>
  <c r="N700" i="86"/>
  <c r="O622" i="86"/>
  <c r="O467" i="86"/>
  <c r="P498" i="86" s="1"/>
  <c r="O691" i="85"/>
  <c r="Q463" i="85"/>
  <c r="R494" i="85" s="1"/>
  <c r="P696" i="85"/>
  <c r="Z963" i="82"/>
  <c r="N682" i="83"/>
  <c r="O449" i="83"/>
  <c r="P480" i="83" s="1"/>
  <c r="O604" i="83"/>
  <c r="I113" i="80"/>
  <c r="N693" i="87"/>
  <c r="O615" i="87"/>
  <c r="O460" i="87"/>
  <c r="P491" i="87" s="1"/>
  <c r="O439" i="83"/>
  <c r="F672" i="86"/>
  <c r="J596" i="85"/>
  <c r="P682" i="82"/>
  <c r="O461" i="85"/>
  <c r="P492" i="85" s="1"/>
  <c r="N694" i="85"/>
  <c r="Q676" i="82"/>
  <c r="R598" i="82"/>
  <c r="R443" i="82"/>
  <c r="S474" i="82" s="1"/>
  <c r="K746" i="73"/>
  <c r="P689" i="73"/>
  <c r="L746" i="73"/>
  <c r="O453" i="73"/>
  <c r="P484" i="73" s="1"/>
  <c r="L446" i="73"/>
  <c r="N686" i="73"/>
  <c r="K679" i="73"/>
  <c r="O728" i="73"/>
  <c r="O679" i="87"/>
  <c r="I442" i="85"/>
  <c r="Q458" i="84"/>
  <c r="P601" i="87"/>
  <c r="P446" i="87"/>
  <c r="Y963" i="87"/>
  <c r="P605" i="83"/>
  <c r="O716" i="83"/>
  <c r="Q711" i="81"/>
  <c r="H707" i="87"/>
  <c r="Q450" i="86"/>
  <c r="Y963" i="73"/>
  <c r="O468" i="87"/>
  <c r="Z962" i="79"/>
  <c r="Y963" i="83"/>
  <c r="H674" i="84"/>
  <c r="P463" i="73"/>
  <c r="Q494" i="73" s="1"/>
  <c r="R610" i="81"/>
  <c r="Q721" i="81"/>
  <c r="Z926" i="79"/>
  <c r="AA927" i="79"/>
  <c r="Y963" i="84"/>
  <c r="Y963" i="81"/>
  <c r="Y963" i="85"/>
  <c r="O691" i="86"/>
  <c r="P613" i="86"/>
  <c r="P458" i="86"/>
  <c r="Q489" i="86" s="1"/>
  <c r="Z136" i="80"/>
  <c r="Z138" i="80" s="1"/>
  <c r="Z117" i="80"/>
  <c r="Z137" i="80"/>
  <c r="O450" i="73"/>
  <c r="P481" i="73" s="1"/>
  <c r="O690" i="83"/>
  <c r="N683" i="73"/>
  <c r="P612" i="83"/>
  <c r="P457" i="83"/>
  <c r="Q488" i="83" s="1"/>
  <c r="P714" i="87"/>
  <c r="O465" i="83"/>
  <c r="P496" i="83" s="1"/>
  <c r="N698" i="83"/>
  <c r="Z115" i="80"/>
  <c r="X963" i="79"/>
  <c r="O621" i="87"/>
  <c r="P621" i="87"/>
  <c r="H742" i="87"/>
  <c r="H675" i="87"/>
  <c r="O688" i="73"/>
  <c r="P606" i="83"/>
  <c r="P451" i="83"/>
  <c r="Q482" i="83" s="1"/>
  <c r="O729" i="84"/>
  <c r="I597" i="82"/>
  <c r="R602" i="83"/>
  <c r="N701" i="87"/>
  <c r="Q726" i="73"/>
  <c r="O457" i="87"/>
  <c r="P488" i="87" s="1"/>
  <c r="O729" i="82"/>
  <c r="Q610" i="82"/>
  <c r="P721" i="82"/>
  <c r="N690" i="87"/>
  <c r="N699" i="73"/>
  <c r="N713" i="84"/>
  <c r="O621" i="73"/>
  <c r="O466" i="73"/>
  <c r="P497" i="73" s="1"/>
  <c r="P455" i="73"/>
  <c r="Q486" i="73" s="1"/>
  <c r="G439" i="86"/>
  <c r="G595" i="86"/>
  <c r="F740" i="86"/>
  <c r="G596" i="86"/>
  <c r="O716" i="87"/>
  <c r="P605" i="87"/>
  <c r="Q466" i="85"/>
  <c r="R497" i="85" s="1"/>
  <c r="P699" i="85"/>
  <c r="P609" i="85"/>
  <c r="P454" i="85"/>
  <c r="H741" i="84"/>
  <c r="I596" i="84"/>
  <c r="K597" i="84"/>
  <c r="L597" i="84"/>
  <c r="Q606" i="84"/>
  <c r="P717" i="84"/>
  <c r="P459" i="84"/>
  <c r="Q490" i="84" s="1"/>
  <c r="P733" i="84"/>
  <c r="O692" i="84"/>
  <c r="O700" i="84"/>
  <c r="P448" i="83"/>
  <c r="Q479" i="83" s="1"/>
  <c r="O681" i="83"/>
  <c r="N442" i="83"/>
  <c r="B151" i="82"/>
  <c r="B365" i="82"/>
  <c r="B398" i="82" s="1"/>
  <c r="B429" i="82" s="1"/>
  <c r="B460" i="82" s="1"/>
  <c r="Q603" i="84"/>
  <c r="Q448" i="84"/>
  <c r="P468" i="73"/>
  <c r="M675" i="83"/>
  <c r="O461" i="73"/>
  <c r="P492" i="73" s="1"/>
  <c r="I953" i="83"/>
  <c r="I954" i="83" s="1"/>
  <c r="R448" i="81"/>
  <c r="P455" i="84"/>
  <c r="Q486" i="84" s="1"/>
  <c r="G440" i="86"/>
  <c r="H471" i="86" s="1"/>
  <c r="P733" i="81"/>
  <c r="Q622" i="81"/>
  <c r="N694" i="73"/>
  <c r="R457" i="86"/>
  <c r="Q599" i="81"/>
  <c r="P710" i="81"/>
  <c r="P456" i="82"/>
  <c r="P452" i="85"/>
  <c r="Q483" i="85" s="1"/>
  <c r="Q467" i="81"/>
  <c r="R498" i="81" s="1"/>
  <c r="L934" i="85"/>
  <c r="L953" i="85" s="1"/>
  <c r="L933" i="85"/>
  <c r="L952" i="85" s="1"/>
  <c r="O685" i="85"/>
  <c r="Q463" i="81"/>
  <c r="Q458" i="81"/>
  <c r="E860" i="85"/>
  <c r="L833" i="79"/>
  <c r="N79" i="88" s="1"/>
  <c r="L853" i="79"/>
  <c r="N99" i="88" s="1"/>
  <c r="K855" i="79"/>
  <c r="M101" i="88" s="1"/>
  <c r="M833" i="73"/>
  <c r="L844" i="73"/>
  <c r="M853" i="73"/>
  <c r="E836" i="86"/>
  <c r="E837" i="86"/>
  <c r="M842" i="73"/>
  <c r="Z631" i="73"/>
  <c r="P452" i="73"/>
  <c r="Q483" i="73" s="1"/>
  <c r="N831" i="73"/>
  <c r="F835" i="83"/>
  <c r="Q598" i="73"/>
  <c r="Q443" i="73"/>
  <c r="R474" i="73" s="1"/>
  <c r="Y669" i="73"/>
  <c r="L855" i="73"/>
  <c r="AA629" i="73"/>
  <c r="AA814" i="73" s="1"/>
  <c r="Y945" i="84"/>
  <c r="F74" i="77"/>
  <c r="F77" i="77"/>
  <c r="F78" i="77" s="1"/>
  <c r="F79" i="77" s="1"/>
  <c r="F80" i="77" s="1"/>
  <c r="F84" i="77" s="1"/>
  <c r="F85" i="77" s="1"/>
  <c r="F27" i="77" s="1"/>
  <c r="F30" i="77" s="1"/>
  <c r="H940" i="79"/>
  <c r="P465" i="87"/>
  <c r="Q496" i="87" s="1"/>
  <c r="Q620" i="87" s="1"/>
  <c r="P444" i="83"/>
  <c r="P462" i="83"/>
  <c r="Q493" i="83" s="1"/>
  <c r="AC18" i="77"/>
  <c r="AB33" i="77"/>
  <c r="AB16" i="77"/>
  <c r="H953" i="73"/>
  <c r="P768" i="73"/>
  <c r="B151" i="81"/>
  <c r="B365" i="81"/>
  <c r="B398" i="81" s="1"/>
  <c r="B429" i="81" s="1"/>
  <c r="B460" i="81" s="1"/>
  <c r="L440" i="73"/>
  <c r="H952" i="73"/>
  <c r="O701" i="73"/>
  <c r="K673" i="73"/>
  <c r="F673" i="86"/>
  <c r="Q445" i="85"/>
  <c r="P443" i="87"/>
  <c r="Q464" i="87"/>
  <c r="R495" i="87" s="1"/>
  <c r="H942" i="73"/>
  <c r="P730" i="81"/>
  <c r="P449" i="85"/>
  <c r="Q480" i="85" s="1"/>
  <c r="O688" i="84"/>
  <c r="O685" i="73"/>
  <c r="O682" i="85"/>
  <c r="AA973" i="79"/>
  <c r="AB17" i="77"/>
  <c r="AB107" i="80" s="1"/>
  <c r="R614" i="73"/>
  <c r="Q725" i="73"/>
  <c r="Q456" i="84"/>
  <c r="R487" i="84" s="1"/>
  <c r="B364" i="79"/>
  <c r="B150" i="79"/>
  <c r="M934" i="73"/>
  <c r="M933" i="73"/>
  <c r="Z961" i="73"/>
  <c r="Z948" i="73"/>
  <c r="Z935" i="73"/>
  <c r="Z941" i="73"/>
  <c r="Z947" i="73"/>
  <c r="AA927" i="73"/>
  <c r="AA962" i="73" s="1"/>
  <c r="Z926" i="73"/>
  <c r="P691" i="81"/>
  <c r="P465" i="73"/>
  <c r="Q496" i="73" s="1"/>
  <c r="Y949" i="84"/>
  <c r="Z944" i="84" s="1"/>
  <c r="Z946" i="84" s="1"/>
  <c r="J932" i="79"/>
  <c r="Y961" i="79"/>
  <c r="Y948" i="79"/>
  <c r="Y946" i="81"/>
  <c r="Y949" i="81" s="1"/>
  <c r="Z944" i="81" s="1"/>
  <c r="Y945" i="81"/>
  <c r="Y946" i="86"/>
  <c r="Y949" i="86" s="1"/>
  <c r="Z944" i="86" s="1"/>
  <c r="Y945" i="86"/>
  <c r="S940" i="86"/>
  <c r="S942" i="86" s="1"/>
  <c r="T938" i="86" s="1"/>
  <c r="S939" i="86"/>
  <c r="Y946" i="82"/>
  <c r="Y949" i="82" s="1"/>
  <c r="Z944" i="82" s="1"/>
  <c r="Y945" i="82"/>
  <c r="Y946" i="83"/>
  <c r="Y949" i="83" s="1"/>
  <c r="Z944" i="83" s="1"/>
  <c r="Y945" i="83"/>
  <c r="P686" i="87"/>
  <c r="P678" i="85"/>
  <c r="J934" i="83"/>
  <c r="J933" i="83"/>
  <c r="Z941" i="86"/>
  <c r="AA927" i="86"/>
  <c r="AA962" i="86" s="1"/>
  <c r="Z926" i="86"/>
  <c r="Z935" i="86"/>
  <c r="Z961" i="86"/>
  <c r="Z947" i="86"/>
  <c r="Z948" i="86"/>
  <c r="M934" i="87"/>
  <c r="M953" i="87" s="1"/>
  <c r="M933" i="87"/>
  <c r="M952" i="87" s="1"/>
  <c r="P447" i="81"/>
  <c r="Q478" i="81" s="1"/>
  <c r="H672" i="87"/>
  <c r="Q679" i="84"/>
  <c r="R464" i="86"/>
  <c r="S495" i="86" s="1"/>
  <c r="R450" i="81"/>
  <c r="S481" i="81" s="1"/>
  <c r="P696" i="81"/>
  <c r="Q455" i="87"/>
  <c r="R486" i="87" s="1"/>
  <c r="B152" i="85"/>
  <c r="B366" i="85"/>
  <c r="B399" i="85" s="1"/>
  <c r="B430" i="85" s="1"/>
  <c r="B461" i="85" s="1"/>
  <c r="O441" i="81"/>
  <c r="B366" i="87"/>
  <c r="B399" i="87" s="1"/>
  <c r="B430" i="87" s="1"/>
  <c r="B461" i="87" s="1"/>
  <c r="B152" i="87"/>
  <c r="Q694" i="82"/>
  <c r="P612" i="85"/>
  <c r="O723" i="85"/>
  <c r="R464" i="84"/>
  <c r="S495" i="84" s="1"/>
  <c r="B366" i="86"/>
  <c r="B399" i="86" s="1"/>
  <c r="B430" i="86" s="1"/>
  <c r="B461" i="86" s="1"/>
  <c r="B152" i="86"/>
  <c r="H673" i="82"/>
  <c r="N681" i="85"/>
  <c r="P456" i="83"/>
  <c r="Q487" i="83" s="1"/>
  <c r="Q459" i="86"/>
  <c r="R490" i="86" s="1"/>
  <c r="Z941" i="83"/>
  <c r="AA927" i="83"/>
  <c r="AA962" i="83" s="1"/>
  <c r="Z926" i="83"/>
  <c r="Z961" i="83"/>
  <c r="Z948" i="83"/>
  <c r="Z935" i="83"/>
  <c r="Z947" i="83"/>
  <c r="H673" i="84"/>
  <c r="Q605" i="82"/>
  <c r="P716" i="82"/>
  <c r="Q618" i="87"/>
  <c r="P729" i="87"/>
  <c r="Z961" i="85"/>
  <c r="Z948" i="85"/>
  <c r="Z947" i="85"/>
  <c r="Z941" i="85"/>
  <c r="AA927" i="85"/>
  <c r="AA962" i="85" s="1"/>
  <c r="Z926" i="85"/>
  <c r="Z935" i="85"/>
  <c r="Q464" i="85"/>
  <c r="R495" i="85" s="1"/>
  <c r="O689" i="82"/>
  <c r="O680" i="81"/>
  <c r="R940" i="85"/>
  <c r="R942" i="85" s="1"/>
  <c r="S938" i="85" s="1"/>
  <c r="R939" i="85"/>
  <c r="Q444" i="86"/>
  <c r="R475" i="86" s="1"/>
  <c r="O687" i="81"/>
  <c r="S447" i="86"/>
  <c r="T478" i="86" s="1"/>
  <c r="I439" i="87"/>
  <c r="Q467" i="83"/>
  <c r="R498" i="83" s="1"/>
  <c r="Z961" i="84"/>
  <c r="Z948" i="84"/>
  <c r="AA927" i="84"/>
  <c r="AA962" i="84" s="1"/>
  <c r="Z926" i="84"/>
  <c r="Z941" i="84"/>
  <c r="Z935" i="84"/>
  <c r="Z947" i="84"/>
  <c r="K940" i="81"/>
  <c r="K942" i="81" s="1"/>
  <c r="K939" i="81"/>
  <c r="O698" i="87"/>
  <c r="P691" i="82"/>
  <c r="Q690" i="86"/>
  <c r="P689" i="86"/>
  <c r="P608" i="84"/>
  <c r="O719" i="84"/>
  <c r="O933" i="82"/>
  <c r="O952" i="82" s="1"/>
  <c r="O934" i="82"/>
  <c r="O953" i="82" s="1"/>
  <c r="Q600" i="87"/>
  <c r="P711" i="87"/>
  <c r="O695" i="83"/>
  <c r="R454" i="84"/>
  <c r="S485" i="84" s="1"/>
  <c r="I440" i="82"/>
  <c r="O448" i="85"/>
  <c r="P479" i="85" s="1"/>
  <c r="Q601" i="86"/>
  <c r="P712" i="86"/>
  <c r="J954" i="81"/>
  <c r="I440" i="84"/>
  <c r="Q462" i="86"/>
  <c r="R493" i="86" s="1"/>
  <c r="O676" i="87"/>
  <c r="Q613" i="83"/>
  <c r="P724" i="83"/>
  <c r="R616" i="81"/>
  <c r="Q727" i="81"/>
  <c r="B366" i="84"/>
  <c r="B399" i="84" s="1"/>
  <c r="B430" i="84" s="1"/>
  <c r="B461" i="84" s="1"/>
  <c r="B152" i="84"/>
  <c r="Y946" i="85"/>
  <c r="Y949" i="85" s="1"/>
  <c r="Z944" i="85" s="1"/>
  <c r="Y945" i="85"/>
  <c r="Y946" i="87"/>
  <c r="Y949" i="87" s="1"/>
  <c r="Z944" i="87" s="1"/>
  <c r="Y945" i="87"/>
  <c r="L933" i="81"/>
  <c r="L934" i="81"/>
  <c r="P689" i="84"/>
  <c r="Q619" i="82"/>
  <c r="P730" i="82"/>
  <c r="Q458" i="82"/>
  <c r="R489" i="82" s="1"/>
  <c r="N674" i="81"/>
  <c r="R620" i="82"/>
  <c r="Q731" i="82"/>
  <c r="Z948" i="81"/>
  <c r="Z947" i="81"/>
  <c r="Z941" i="81"/>
  <c r="AA927" i="81"/>
  <c r="AA962" i="81" s="1"/>
  <c r="Z926" i="81"/>
  <c r="Z935" i="81"/>
  <c r="Z961" i="81"/>
  <c r="Q603" i="86"/>
  <c r="P714" i="86"/>
  <c r="O934" i="86"/>
  <c r="O953" i="86" s="1"/>
  <c r="O933" i="86"/>
  <c r="O952" i="86" s="1"/>
  <c r="Q697" i="84"/>
  <c r="Q456" i="86"/>
  <c r="R487" i="86" s="1"/>
  <c r="R601" i="83"/>
  <c r="Q712" i="83"/>
  <c r="J440" i="87"/>
  <c r="B151" i="83"/>
  <c r="B365" i="83"/>
  <c r="B398" i="83" s="1"/>
  <c r="B429" i="83" s="1"/>
  <c r="B460" i="83" s="1"/>
  <c r="Q681" i="81"/>
  <c r="J938" i="83"/>
  <c r="P692" i="86"/>
  <c r="P613" i="87"/>
  <c r="O724" i="87"/>
  <c r="Q940" i="82"/>
  <c r="Q942" i="82" s="1"/>
  <c r="R938" i="82" s="1"/>
  <c r="Q939" i="82"/>
  <c r="R940" i="84"/>
  <c r="R942" i="84" s="1"/>
  <c r="S938" i="84" s="1"/>
  <c r="R939" i="84"/>
  <c r="P454" i="81"/>
  <c r="Q485" i="81" s="1"/>
  <c r="P695" i="82"/>
  <c r="M934" i="84"/>
  <c r="M953" i="84" s="1"/>
  <c r="M933" i="84"/>
  <c r="M952" i="84" s="1"/>
  <c r="Q600" i="83"/>
  <c r="P711" i="83"/>
  <c r="Z961" i="87"/>
  <c r="Z948" i="87"/>
  <c r="Z947" i="87"/>
  <c r="Z941" i="87"/>
  <c r="Z935" i="87"/>
  <c r="AA927" i="87"/>
  <c r="AA962" i="87" s="1"/>
  <c r="Z926" i="87"/>
  <c r="R940" i="87"/>
  <c r="R942" i="87" s="1"/>
  <c r="S938" i="87" s="1"/>
  <c r="R939" i="87"/>
  <c r="O677" i="83"/>
  <c r="AA941" i="82"/>
  <c r="AB927" i="82"/>
  <c r="AB962" i="82" s="1"/>
  <c r="AA926" i="82"/>
  <c r="AA935" i="82"/>
  <c r="AA961" i="82"/>
  <c r="AA948" i="82"/>
  <c r="AA947" i="82"/>
  <c r="O679" i="86"/>
  <c r="O689" i="83"/>
  <c r="Q611" i="81"/>
  <c r="P722" i="81"/>
  <c r="R459" i="87"/>
  <c r="S490" i="87" s="1"/>
  <c r="R598" i="83"/>
  <c r="Q709" i="83"/>
  <c r="R621" i="83"/>
  <c r="Q732" i="83"/>
  <c r="P694" i="81"/>
  <c r="I707" i="85"/>
  <c r="M945" i="79"/>
  <c r="H952" i="79" a="1"/>
  <c r="J933" i="79" a="1"/>
  <c r="AA962" i="79" a="1"/>
  <c r="J935" i="79" a="1"/>
  <c r="E844" i="79" a="1"/>
  <c r="M854" i="79" a="1"/>
  <c r="M949" i="79" a="1"/>
  <c r="E838" i="79" a="1"/>
  <c r="N944" i="79" a="1"/>
  <c r="M833" i="79" a="1"/>
  <c r="M853" i="79" a="1"/>
  <c r="H942" i="79" a="1"/>
  <c r="Z961" i="79" a="1"/>
  <c r="Z948" i="79" a="1"/>
  <c r="N832" i="79" a="1"/>
  <c r="E837" i="79" a="1"/>
  <c r="E836" i="79" a="1"/>
  <c r="L855" i="79" a="1"/>
  <c r="F956" i="89" l="1"/>
  <c r="F974" i="89"/>
  <c r="F957" i="89"/>
  <c r="F966" i="89" s="1"/>
  <c r="K516" i="83"/>
  <c r="I516" i="83"/>
  <c r="U516" i="83"/>
  <c r="O516" i="83"/>
  <c r="L516" i="83"/>
  <c r="M516" i="83"/>
  <c r="P516" i="83"/>
  <c r="AB516" i="83"/>
  <c r="V516" i="83"/>
  <c r="Q516" i="83"/>
  <c r="Y516" i="83"/>
  <c r="E516" i="83"/>
  <c r="E547" i="83" s="1"/>
  <c r="G516" i="83"/>
  <c r="Z516" i="83"/>
  <c r="AA516" i="83"/>
  <c r="R516" i="83"/>
  <c r="J516" i="83"/>
  <c r="N516" i="83"/>
  <c r="S516" i="83"/>
  <c r="T516" i="83"/>
  <c r="F516" i="83"/>
  <c r="W516" i="83"/>
  <c r="H516" i="83"/>
  <c r="X516" i="83"/>
  <c r="AB590" i="83"/>
  <c r="AB589" i="83"/>
  <c r="AB591" i="83"/>
  <c r="AB588" i="83"/>
  <c r="AB585" i="83"/>
  <c r="AB584" i="83"/>
  <c r="AB583" i="83"/>
  <c r="AB582" i="83"/>
  <c r="AB581" i="83"/>
  <c r="AB580" i="83"/>
  <c r="AB579" i="83"/>
  <c r="AB578" i="83"/>
  <c r="AB577" i="83"/>
  <c r="AB576" i="83"/>
  <c r="AB575" i="83"/>
  <c r="AB574" i="83"/>
  <c r="AB573" i="83"/>
  <c r="AB572" i="83"/>
  <c r="AB571" i="83"/>
  <c r="AB569" i="83"/>
  <c r="AB568" i="83"/>
  <c r="AB567" i="83"/>
  <c r="AB565" i="83"/>
  <c r="AB586" i="83"/>
  <c r="AB587" i="83"/>
  <c r="AB592" i="83"/>
  <c r="AB564" i="83"/>
  <c r="AB563" i="83"/>
  <c r="AB570" i="83"/>
  <c r="E379" i="83" a="1"/>
  <c r="E395" i="83" a="1"/>
  <c r="E399" i="83" a="1"/>
  <c r="E389" i="83" a="1"/>
  <c r="E396" i="83" a="1"/>
  <c r="E384" i="83" a="1"/>
  <c r="E397" i="83" a="1"/>
  <c r="E377" i="83" a="1"/>
  <c r="E400" i="83" a="1"/>
  <c r="E386" i="83" a="1"/>
  <c r="E380" i="83" a="1"/>
  <c r="E387" i="83" a="1"/>
  <c r="E381" i="83" a="1"/>
  <c r="E393" i="83" a="1"/>
  <c r="E404" i="83" a="1"/>
  <c r="E401" i="83" a="1"/>
  <c r="E403" i="83" a="1"/>
  <c r="E388" i="83" a="1"/>
  <c r="E391" i="83" a="1"/>
  <c r="E383" i="83" a="1"/>
  <c r="E402" i="83" a="1"/>
  <c r="E398" i="83" a="1"/>
  <c r="E392" i="83" a="1"/>
  <c r="E378" i="83" a="1"/>
  <c r="E406" i="83" a="1"/>
  <c r="E394" i="83" a="1"/>
  <c r="E385" i="83" a="1"/>
  <c r="E382" i="83" a="1"/>
  <c r="E405" i="83" a="1"/>
  <c r="E390" i="83" a="1"/>
  <c r="E524" i="83" a="1"/>
  <c r="E528" i="83" a="1"/>
  <c r="E504" i="83" a="1"/>
  <c r="E507" i="83" a="1"/>
  <c r="E512" i="83" a="1"/>
  <c r="E520" i="83" a="1"/>
  <c r="E519" i="83" a="1"/>
  <c r="E501" i="83" a="1"/>
  <c r="E517" i="83" a="1"/>
  <c r="E509" i="83" a="1"/>
  <c r="E506" i="83" a="1"/>
  <c r="E521" i="83" a="1"/>
  <c r="E526" i="83" a="1"/>
  <c r="E511" i="83" a="1"/>
  <c r="E522" i="83" a="1"/>
  <c r="E514" i="83" a="1"/>
  <c r="E513" i="83" a="1"/>
  <c r="E525" i="83" a="1"/>
  <c r="E529" i="83" a="1"/>
  <c r="E508" i="83" a="1"/>
  <c r="AB629" i="83"/>
  <c r="AB814" i="83" s="1"/>
  <c r="AA814" i="83"/>
  <c r="AB629" i="87"/>
  <c r="AB814" i="87" s="1"/>
  <c r="AA814" i="87"/>
  <c r="AB375" i="87"/>
  <c r="AA564" i="87"/>
  <c r="AA563" i="87"/>
  <c r="AA580" i="87"/>
  <c r="AA576" i="87"/>
  <c r="AA569" i="87"/>
  <c r="AA565" i="87"/>
  <c r="AA592" i="87"/>
  <c r="AA590" i="87"/>
  <c r="AA588" i="87"/>
  <c r="AA586" i="87"/>
  <c r="AA584" i="87"/>
  <c r="AA582" i="87"/>
  <c r="AA578" i="87"/>
  <c r="AA574" i="87"/>
  <c r="AA572" i="87"/>
  <c r="AA591" i="87"/>
  <c r="AA589" i="87"/>
  <c r="AA587" i="87"/>
  <c r="AA585" i="87"/>
  <c r="AA583" i="87"/>
  <c r="AA581" i="87"/>
  <c r="AA579" i="87"/>
  <c r="AA577" i="87"/>
  <c r="AA575" i="87"/>
  <c r="AA573" i="87"/>
  <c r="AA571" i="87"/>
  <c r="AA567" i="87"/>
  <c r="AA568" i="87"/>
  <c r="AA570" i="87"/>
  <c r="E501" i="87" a="1"/>
  <c r="E529" i="87" a="1"/>
  <c r="E510" i="87" a="1"/>
  <c r="E510" i="83" a="1"/>
  <c r="E515" i="83" a="1"/>
  <c r="E502" i="83" a="1"/>
  <c r="G793" i="89"/>
  <c r="G795" i="89" s="1"/>
  <c r="G807" i="89" s="1"/>
  <c r="G810" i="89" s="1"/>
  <c r="G816" i="89" s="1"/>
  <c r="G929" i="89" s="1"/>
  <c r="K813" i="84" a="1"/>
  <c r="H708" i="82"/>
  <c r="H813" i="82" a="1"/>
  <c r="I566" i="89"/>
  <c r="J473" i="89"/>
  <c r="J812" i="89" s="1"/>
  <c r="E505" i="83" a="1"/>
  <c r="E504" i="82" a="1"/>
  <c r="E523" i="83" a="1"/>
  <c r="AB375" i="82"/>
  <c r="E505" i="82" s="1" a="1"/>
  <c r="AA592" i="82"/>
  <c r="AA591" i="82"/>
  <c r="AA590" i="82"/>
  <c r="AA584" i="82"/>
  <c r="AA580" i="82"/>
  <c r="AA578" i="82"/>
  <c r="AA571" i="82"/>
  <c r="AA565" i="82"/>
  <c r="AA564" i="82"/>
  <c r="AA563" i="82"/>
  <c r="AA583" i="82"/>
  <c r="AA576" i="82"/>
  <c r="AA573" i="82"/>
  <c r="AA579" i="82"/>
  <c r="AA569" i="82"/>
  <c r="AA567" i="82"/>
  <c r="AA587" i="82"/>
  <c r="AA577" i="82"/>
  <c r="AA572" i="82"/>
  <c r="AA588" i="82"/>
  <c r="AA585" i="82"/>
  <c r="AA581" i="82"/>
  <c r="AA568" i="82"/>
  <c r="AA586" i="82"/>
  <c r="AA575" i="82"/>
  <c r="AA589" i="82"/>
  <c r="AA582" i="82"/>
  <c r="AA574" i="82"/>
  <c r="AA570" i="82"/>
  <c r="E511" i="82" a="1"/>
  <c r="E518" i="82" a="1"/>
  <c r="AB629" i="82"/>
  <c r="AB814" i="82" s="1"/>
  <c r="AA814" i="82"/>
  <c r="I813" i="89" a="1"/>
  <c r="I813" i="89" s="1"/>
  <c r="I811" i="89" s="1"/>
  <c r="H675" i="89"/>
  <c r="H702" i="89" s="1"/>
  <c r="H708" i="89"/>
  <c r="H735" i="89" s="1"/>
  <c r="H632" i="89"/>
  <c r="H634" i="89" s="1"/>
  <c r="H635" i="89" s="1"/>
  <c r="H813" i="89" a="1"/>
  <c r="H813" i="89" s="1"/>
  <c r="H811" i="89" s="1"/>
  <c r="E530" i="83" a="1"/>
  <c r="E967" i="89"/>
  <c r="E968" i="89" s="1"/>
  <c r="F965" i="89" s="1"/>
  <c r="E503" i="83" a="1"/>
  <c r="E518" i="83" a="1"/>
  <c r="E515" i="82" a="1"/>
  <c r="E527" i="83" a="1"/>
  <c r="Q712" i="84"/>
  <c r="M473" i="73"/>
  <c r="M442" i="73" s="1"/>
  <c r="N473" i="73" s="1"/>
  <c r="AA375" i="73"/>
  <c r="Z592" i="73"/>
  <c r="Z591" i="73"/>
  <c r="Z590" i="73"/>
  <c r="Z589" i="73"/>
  <c r="Z588" i="73"/>
  <c r="Z587" i="73"/>
  <c r="Z586" i="73"/>
  <c r="Z585" i="73"/>
  <c r="Z584" i="73"/>
  <c r="Z583" i="73"/>
  <c r="Z582" i="73"/>
  <c r="Z581" i="73"/>
  <c r="Z580" i="73"/>
  <c r="Z579" i="73"/>
  <c r="Z578" i="73"/>
  <c r="Z577" i="73"/>
  <c r="Z576" i="73"/>
  <c r="Z575" i="73"/>
  <c r="Z574" i="73"/>
  <c r="Z573" i="73"/>
  <c r="Z572" i="73"/>
  <c r="Z571" i="73"/>
  <c r="Z569" i="73"/>
  <c r="Z568" i="73"/>
  <c r="Z567" i="73"/>
  <c r="Z565" i="73"/>
  <c r="Z564" i="73"/>
  <c r="Z563" i="73"/>
  <c r="Z570" i="73"/>
  <c r="AB375" i="86"/>
  <c r="E384" i="86" s="1" a="1"/>
  <c r="AA592" i="86"/>
  <c r="AA591" i="86"/>
  <c r="AA590" i="86"/>
  <c r="AA589" i="86"/>
  <c r="AA588" i="86"/>
  <c r="AA587" i="86"/>
  <c r="AA586" i="86"/>
  <c r="AA585" i="86"/>
  <c r="AA584" i="86"/>
  <c r="AA583" i="86"/>
  <c r="AA582" i="86"/>
  <c r="AA581" i="86"/>
  <c r="AA580" i="86"/>
  <c r="AA579" i="86"/>
  <c r="AA578" i="86"/>
  <c r="AA577" i="86"/>
  <c r="AA576" i="86"/>
  <c r="AA575" i="86"/>
  <c r="AA574" i="86"/>
  <c r="AA573" i="86"/>
  <c r="AA572" i="86"/>
  <c r="AA571" i="86"/>
  <c r="AA570" i="86"/>
  <c r="AA569" i="86"/>
  <c r="AA568" i="86"/>
  <c r="AA567" i="86"/>
  <c r="AA565" i="86"/>
  <c r="AA564" i="86"/>
  <c r="AA563" i="86"/>
  <c r="E517" i="86" a="1"/>
  <c r="E387" i="86" a="1"/>
  <c r="E398" i="86" a="1"/>
  <c r="E378" i="86" a="1"/>
  <c r="E508" i="86" a="1"/>
  <c r="E524" i="86" a="1"/>
  <c r="E392" i="86" a="1"/>
  <c r="E522" i="86" a="1"/>
  <c r="E403" i="86" a="1"/>
  <c r="E401" i="86" a="1"/>
  <c r="E521" i="86" a="1"/>
  <c r="E530" i="86" a="1"/>
  <c r="E503" i="86" a="1"/>
  <c r="E507" i="86" a="1"/>
  <c r="E501" i="86" a="1"/>
  <c r="E515" i="86" a="1"/>
  <c r="E516" i="86" a="1"/>
  <c r="E523" i="86" a="1"/>
  <c r="E402" i="86" a="1"/>
  <c r="E502" i="86" a="1"/>
  <c r="E380" i="86" a="1"/>
  <c r="E405" i="86" a="1"/>
  <c r="E399" i="86" a="1"/>
  <c r="E404" i="86" a="1"/>
  <c r="E509" i="86" a="1"/>
  <c r="E383" i="86" a="1"/>
  <c r="E400" i="86" a="1"/>
  <c r="E406" i="86" a="1"/>
  <c r="E396" i="86" a="1"/>
  <c r="E528" i="86" a="1"/>
  <c r="E511" i="86" a="1"/>
  <c r="E377" i="86" a="1"/>
  <c r="E381" i="86" a="1"/>
  <c r="E519" i="86" a="1"/>
  <c r="AB629" i="85"/>
  <c r="AB814" i="85" s="1"/>
  <c r="AA814" i="85"/>
  <c r="AB375" i="85"/>
  <c r="E513" i="85" s="1" a="1"/>
  <c r="AA590" i="85"/>
  <c r="AA586" i="85"/>
  <c r="AA582" i="85"/>
  <c r="AA578" i="85"/>
  <c r="AA574" i="85"/>
  <c r="AA569" i="85"/>
  <c r="AA577" i="85"/>
  <c r="AA568" i="85"/>
  <c r="AA581" i="85"/>
  <c r="AA591" i="85"/>
  <c r="AA587" i="85"/>
  <c r="AA583" i="85"/>
  <c r="AA579" i="85"/>
  <c r="AA575" i="85"/>
  <c r="AA571" i="85"/>
  <c r="AA565" i="85"/>
  <c r="AA573" i="85"/>
  <c r="AA564" i="85"/>
  <c r="AA592" i="85"/>
  <c r="AA588" i="85"/>
  <c r="AA584" i="85"/>
  <c r="AA580" i="85"/>
  <c r="AA576" i="85"/>
  <c r="AA572" i="85"/>
  <c r="AA567" i="85"/>
  <c r="AA563" i="85"/>
  <c r="AA589" i="85"/>
  <c r="AA585" i="85"/>
  <c r="AA570" i="85"/>
  <c r="E501" i="85" a="1"/>
  <c r="E508" i="85" a="1"/>
  <c r="E505" i="85" a="1"/>
  <c r="E510" i="85" a="1"/>
  <c r="E530" i="85" a="1"/>
  <c r="E509" i="85" a="1"/>
  <c r="E527" i="85" a="1"/>
  <c r="E507" i="85" a="1"/>
  <c r="E519" i="85" a="1"/>
  <c r="E506" i="85" a="1"/>
  <c r="E511" i="85" a="1"/>
  <c r="E518" i="85" a="1"/>
  <c r="E529" i="85" a="1"/>
  <c r="E522" i="85" a="1"/>
  <c r="E523" i="85" a="1"/>
  <c r="E514" i="85" a="1"/>
  <c r="E524" i="85" a="1"/>
  <c r="E502" i="85" a="1"/>
  <c r="E521" i="85" a="1"/>
  <c r="AB629" i="84"/>
  <c r="AB814" i="84" s="1"/>
  <c r="AA814" i="84"/>
  <c r="AB375" i="84"/>
  <c r="E503" i="84" s="1" a="1"/>
  <c r="AA592" i="84"/>
  <c r="AA591" i="84"/>
  <c r="AA590" i="84"/>
  <c r="AA589" i="84"/>
  <c r="AA588" i="84"/>
  <c r="AA587" i="84"/>
  <c r="AA586" i="84"/>
  <c r="AA585" i="84"/>
  <c r="AA584" i="84"/>
  <c r="AA583" i="84"/>
  <c r="AA582" i="84"/>
  <c r="AA581" i="84"/>
  <c r="AA580" i="84"/>
  <c r="AA579" i="84"/>
  <c r="AA578" i="84"/>
  <c r="AA577" i="84"/>
  <c r="AA576" i="84"/>
  <c r="AA575" i="84"/>
  <c r="AA574" i="84"/>
  <c r="AA573" i="84"/>
  <c r="AA572" i="84"/>
  <c r="AA571" i="84"/>
  <c r="AA569" i="84"/>
  <c r="AA568" i="84"/>
  <c r="AA567" i="84"/>
  <c r="AA565" i="84"/>
  <c r="AA564" i="84"/>
  <c r="AA563" i="84"/>
  <c r="AA570" i="84"/>
  <c r="E522" i="84" a="1"/>
  <c r="E507" i="84" a="1"/>
  <c r="E502" i="84" a="1"/>
  <c r="E505" i="84" a="1"/>
  <c r="AB629" i="81"/>
  <c r="AB814" i="81" s="1"/>
  <c r="AA814" i="81"/>
  <c r="AB375" i="81"/>
  <c r="E509" i="81" s="1" a="1"/>
  <c r="AA592" i="81"/>
  <c r="AA591" i="81"/>
  <c r="AA590" i="81"/>
  <c r="AA589" i="81"/>
  <c r="AA588" i="81"/>
  <c r="AA587" i="81"/>
  <c r="AA586" i="81"/>
  <c r="AA585" i="81"/>
  <c r="AA584" i="81"/>
  <c r="AA583" i="81"/>
  <c r="AA582" i="81"/>
  <c r="AA581" i="81"/>
  <c r="AA580" i="81"/>
  <c r="AA579" i="81"/>
  <c r="AA578" i="81"/>
  <c r="AA577" i="81"/>
  <c r="AA576" i="81"/>
  <c r="AA575" i="81"/>
  <c r="AA574" i="81"/>
  <c r="AA573" i="81"/>
  <c r="AA572" i="81"/>
  <c r="AA571" i="81"/>
  <c r="AA569" i="81"/>
  <c r="AA568" i="81"/>
  <c r="AA567" i="81"/>
  <c r="AA565" i="81"/>
  <c r="AA564" i="81"/>
  <c r="AA563" i="81"/>
  <c r="AA570" i="81"/>
  <c r="E508" i="81" a="1"/>
  <c r="E503" i="81" a="1"/>
  <c r="J473" i="85"/>
  <c r="J442" i="85" s="1"/>
  <c r="I566" i="85"/>
  <c r="M473" i="84"/>
  <c r="M442" i="84" s="1"/>
  <c r="L566" i="84"/>
  <c r="O473" i="83"/>
  <c r="N566" i="83"/>
  <c r="M566" i="73"/>
  <c r="J473" i="87"/>
  <c r="J597" i="87" s="1"/>
  <c r="J742" i="87" s="1"/>
  <c r="I566" i="87"/>
  <c r="Q477" i="87"/>
  <c r="M477" i="73"/>
  <c r="P477" i="85"/>
  <c r="P601" i="85" s="1"/>
  <c r="P746" i="85" s="1"/>
  <c r="E813" i="73"/>
  <c r="I813" i="84"/>
  <c r="H813" i="82"/>
  <c r="J470" i="82"/>
  <c r="J439" i="82" s="1"/>
  <c r="Q692" i="87"/>
  <c r="P695" i="86"/>
  <c r="B365" i="73"/>
  <c r="B398" i="73" s="1"/>
  <c r="B429" i="73" s="1"/>
  <c r="B460" i="73" s="1"/>
  <c r="B151" i="73"/>
  <c r="E844" i="79"/>
  <c r="G90" i="88" s="1"/>
  <c r="P677" i="86"/>
  <c r="J442" i="87"/>
  <c r="P615" i="82"/>
  <c r="P760" i="82" s="1"/>
  <c r="X688" i="89"/>
  <c r="Y610" i="89"/>
  <c r="Y755" i="89" s="1"/>
  <c r="Y455" i="89"/>
  <c r="O684" i="86"/>
  <c r="Q449" i="82"/>
  <c r="R480" i="82" s="1"/>
  <c r="R604" i="82" s="1"/>
  <c r="R749" i="82" s="1"/>
  <c r="V730" i="89"/>
  <c r="Z441" i="89"/>
  <c r="AA472" i="89" s="1"/>
  <c r="AA596" i="89" s="1"/>
  <c r="AA741" i="89" s="1"/>
  <c r="Q494" i="86"/>
  <c r="Q618" i="86" s="1"/>
  <c r="Q763" i="86" s="1"/>
  <c r="P697" i="87"/>
  <c r="Q453" i="86"/>
  <c r="R484" i="86" s="1"/>
  <c r="R608" i="86" s="1"/>
  <c r="R753" i="86" s="1"/>
  <c r="R680" i="86"/>
  <c r="P686" i="86"/>
  <c r="R694" i="84"/>
  <c r="Q462" i="82"/>
  <c r="R493" i="82" s="1"/>
  <c r="P482" i="86"/>
  <c r="P606" i="86" s="1"/>
  <c r="P751" i="86" s="1"/>
  <c r="W458" i="89"/>
  <c r="X489" i="89" s="1"/>
  <c r="X613" i="89" s="1"/>
  <c r="X758" i="89" s="1"/>
  <c r="X495" i="89"/>
  <c r="X619" i="89" s="1"/>
  <c r="X764" i="89" s="1"/>
  <c r="V717" i="89"/>
  <c r="V691" i="89"/>
  <c r="V724" i="89"/>
  <c r="P697" i="85"/>
  <c r="I673" i="87"/>
  <c r="W730" i="89"/>
  <c r="W697" i="89"/>
  <c r="O724" i="73"/>
  <c r="W497" i="89"/>
  <c r="W621" i="89" s="1"/>
  <c r="W766" i="89" s="1"/>
  <c r="Y617" i="89"/>
  <c r="Y762" i="89" s="1"/>
  <c r="Y456" i="89"/>
  <c r="Z487" i="89" s="1"/>
  <c r="Z611" i="89" s="1"/>
  <c r="Z756" i="89" s="1"/>
  <c r="P676" i="73"/>
  <c r="H632" i="85"/>
  <c r="Z480" i="89"/>
  <c r="Z604" i="89" s="1"/>
  <c r="Z749" i="89" s="1"/>
  <c r="X496" i="89"/>
  <c r="W448" i="89"/>
  <c r="X479" i="89" s="1"/>
  <c r="X467" i="89"/>
  <c r="W733" i="89"/>
  <c r="W700" i="89"/>
  <c r="Q720" i="86"/>
  <c r="O700" i="73"/>
  <c r="V694" i="89"/>
  <c r="W492" i="89"/>
  <c r="P727" i="83"/>
  <c r="V710" i="89"/>
  <c r="X474" i="89"/>
  <c r="X598" i="89" s="1"/>
  <c r="X743" i="89" s="1"/>
  <c r="AL963" i="89"/>
  <c r="X452" i="89"/>
  <c r="Y483" i="89" s="1"/>
  <c r="Y607" i="89" s="1"/>
  <c r="Y752" i="89" s="1"/>
  <c r="V681" i="89"/>
  <c r="V714" i="89"/>
  <c r="X490" i="89"/>
  <c r="AM962" i="89"/>
  <c r="AM948" i="89"/>
  <c r="AM947" i="89"/>
  <c r="AM935" i="89"/>
  <c r="AM941" i="89"/>
  <c r="AN927" i="89"/>
  <c r="AM961" i="89"/>
  <c r="AM926" i="89"/>
  <c r="V699" i="89"/>
  <c r="V732" i="89"/>
  <c r="Y462" i="89"/>
  <c r="X695" i="89"/>
  <c r="X728" i="89"/>
  <c r="W685" i="89"/>
  <c r="W718" i="89"/>
  <c r="Z696" i="89"/>
  <c r="X450" i="89"/>
  <c r="AA463" i="89"/>
  <c r="X476" i="89"/>
  <c r="X600" i="89" s="1"/>
  <c r="X745" i="89" s="1"/>
  <c r="R942" i="89"/>
  <c r="S938" i="89" s="1"/>
  <c r="R953" i="89"/>
  <c r="R954" i="89" s="1"/>
  <c r="W734" i="89"/>
  <c r="W701" i="89"/>
  <c r="V719" i="89"/>
  <c r="X623" i="89"/>
  <c r="X768" i="89" s="1"/>
  <c r="X468" i="89"/>
  <c r="Y447" i="89"/>
  <c r="X680" i="89"/>
  <c r="X713" i="89"/>
  <c r="W451" i="89"/>
  <c r="X482" i="89" s="1"/>
  <c r="X606" i="89" s="1"/>
  <c r="X751" i="89" s="1"/>
  <c r="Q727" i="86"/>
  <c r="O689" i="85"/>
  <c r="X475" i="89"/>
  <c r="X599" i="89" s="1"/>
  <c r="X744" i="89" s="1"/>
  <c r="X484" i="89"/>
  <c r="X608" i="89" s="1"/>
  <c r="X753" i="89" s="1"/>
  <c r="W491" i="89"/>
  <c r="W615" i="89" s="1"/>
  <c r="W760" i="89" s="1"/>
  <c r="V457" i="89"/>
  <c r="P478" i="82"/>
  <c r="P602" i="82" s="1"/>
  <c r="P747" i="82" s="1"/>
  <c r="V612" i="89"/>
  <c r="V757" i="89" s="1"/>
  <c r="U612" i="89"/>
  <c r="U723" i="89" s="1"/>
  <c r="V751" i="89"/>
  <c r="U933" i="89"/>
  <c r="U934" i="89"/>
  <c r="U936" i="89" s="1"/>
  <c r="V932" i="89" s="1"/>
  <c r="Y485" i="89"/>
  <c r="Y609" i="89" s="1"/>
  <c r="Y754" i="89" s="1"/>
  <c r="W606" i="89"/>
  <c r="Z597" i="89"/>
  <c r="Z742" i="89" s="1"/>
  <c r="X477" i="89"/>
  <c r="W677" i="89"/>
  <c r="W710" i="89"/>
  <c r="X740" i="89"/>
  <c r="Y595" i="89"/>
  <c r="X706" i="89"/>
  <c r="Z471" i="89"/>
  <c r="Z440" i="89" s="1"/>
  <c r="X673" i="89"/>
  <c r="O460" i="81"/>
  <c r="P491" i="81" s="1"/>
  <c r="P615" i="81" s="1"/>
  <c r="P760" i="81" s="1"/>
  <c r="O698" i="73"/>
  <c r="Q683" i="81"/>
  <c r="Q697" i="86"/>
  <c r="P728" i="81"/>
  <c r="N684" i="82"/>
  <c r="P688" i="87"/>
  <c r="N706" i="81"/>
  <c r="Q683" i="85"/>
  <c r="N723" i="82"/>
  <c r="H674" i="87"/>
  <c r="Q733" i="87"/>
  <c r="N680" i="82"/>
  <c r="P454" i="82"/>
  <c r="P460" i="84"/>
  <c r="O726" i="84"/>
  <c r="O693" i="84"/>
  <c r="Q687" i="84"/>
  <c r="O718" i="86"/>
  <c r="M441" i="83"/>
  <c r="P732" i="82"/>
  <c r="P699" i="82"/>
  <c r="Q621" i="82"/>
  <c r="Q766" i="82" s="1"/>
  <c r="Q466" i="82"/>
  <c r="P460" i="82"/>
  <c r="Q491" i="82" s="1"/>
  <c r="Q615" i="82" s="1"/>
  <c r="Q760" i="82" s="1"/>
  <c r="O680" i="87"/>
  <c r="P684" i="81"/>
  <c r="P460" i="83"/>
  <c r="P449" i="84"/>
  <c r="Q480" i="84" s="1"/>
  <c r="Q604" i="84" s="1"/>
  <c r="Q749" i="84" s="1"/>
  <c r="P488" i="82"/>
  <c r="P612" i="82" s="1"/>
  <c r="P757" i="82" s="1"/>
  <c r="P499" i="82"/>
  <c r="P623" i="82" s="1"/>
  <c r="P768" i="82" s="1"/>
  <c r="P484" i="85"/>
  <c r="P453" i="85" s="1"/>
  <c r="R490" i="82"/>
  <c r="P711" i="84"/>
  <c r="P682" i="87"/>
  <c r="Q467" i="85"/>
  <c r="Q689" i="73"/>
  <c r="P700" i="85"/>
  <c r="P733" i="85"/>
  <c r="P723" i="84"/>
  <c r="P696" i="86"/>
  <c r="P729" i="86"/>
  <c r="P482" i="82"/>
  <c r="P451" i="82" s="1"/>
  <c r="O712" i="85"/>
  <c r="N698" i="86"/>
  <c r="Q465" i="85"/>
  <c r="R496" i="85" s="1"/>
  <c r="H705" i="82"/>
  <c r="P496" i="86"/>
  <c r="P620" i="86" s="1"/>
  <c r="P765" i="86" s="1"/>
  <c r="O693" i="82"/>
  <c r="O726" i="82"/>
  <c r="Q687" i="73"/>
  <c r="Q732" i="84"/>
  <c r="P459" i="81"/>
  <c r="Q490" i="81" s="1"/>
  <c r="Q614" i="81" s="1"/>
  <c r="Q759" i="81" s="1"/>
  <c r="P499" i="81"/>
  <c r="P623" i="81" s="1"/>
  <c r="P768" i="81" s="1"/>
  <c r="O462" i="87"/>
  <c r="P493" i="87" s="1"/>
  <c r="P617" i="87" s="1"/>
  <c r="Q604" i="81"/>
  <c r="Q749" i="81" s="1"/>
  <c r="Q449" i="81"/>
  <c r="R480" i="81" s="1"/>
  <c r="P458" i="73"/>
  <c r="Q489" i="73" s="1"/>
  <c r="P483" i="84"/>
  <c r="P607" i="84" s="1"/>
  <c r="P752" i="84" s="1"/>
  <c r="R454" i="87"/>
  <c r="Q452" i="81"/>
  <c r="J594" i="82"/>
  <c r="J739" i="82" s="1"/>
  <c r="P496" i="84"/>
  <c r="P620" i="84" s="1"/>
  <c r="P765" i="84" s="1"/>
  <c r="P731" i="85"/>
  <c r="P698" i="85"/>
  <c r="P486" i="85"/>
  <c r="P610" i="85" s="1"/>
  <c r="P755" i="85" s="1"/>
  <c r="O734" i="82"/>
  <c r="O701" i="82"/>
  <c r="J594" i="85"/>
  <c r="J739" i="85" s="1"/>
  <c r="O444" i="82"/>
  <c r="O446" i="82"/>
  <c r="O719" i="85"/>
  <c r="O686" i="85"/>
  <c r="O595" i="81"/>
  <c r="O740" i="81" s="1"/>
  <c r="P718" i="81"/>
  <c r="P685" i="81"/>
  <c r="L706" i="83"/>
  <c r="G594" i="86"/>
  <c r="G739" i="86" s="1"/>
  <c r="I594" i="82"/>
  <c r="I739" i="82" s="1"/>
  <c r="O594" i="83"/>
  <c r="O739" i="83" s="1"/>
  <c r="K594" i="84"/>
  <c r="K739" i="84" s="1"/>
  <c r="P594" i="81"/>
  <c r="P739" i="81" s="1"/>
  <c r="N739" i="83"/>
  <c r="M595" i="83"/>
  <c r="M740" i="83" s="1"/>
  <c r="N672" i="83"/>
  <c r="N677" i="82"/>
  <c r="N710" i="82"/>
  <c r="N712" i="82"/>
  <c r="N679" i="82"/>
  <c r="O453" i="81"/>
  <c r="O701" i="86"/>
  <c r="O734" i="86"/>
  <c r="P480" i="86"/>
  <c r="P604" i="86" s="1"/>
  <c r="P749" i="86" s="1"/>
  <c r="O733" i="82"/>
  <c r="O700" i="82"/>
  <c r="O717" i="82"/>
  <c r="O684" i="82"/>
  <c r="P622" i="82"/>
  <c r="P767" i="82" s="1"/>
  <c r="P467" i="82"/>
  <c r="Q494" i="83"/>
  <c r="Q618" i="83" s="1"/>
  <c r="Q763" i="83" s="1"/>
  <c r="M949" i="79"/>
  <c r="P600" i="82"/>
  <c r="P745" i="82" s="1"/>
  <c r="P445" i="82"/>
  <c r="N710" i="87"/>
  <c r="N677" i="87"/>
  <c r="O678" i="82"/>
  <c r="O599" i="87"/>
  <c r="O744" i="87" s="1"/>
  <c r="O444" i="87"/>
  <c r="O468" i="85"/>
  <c r="P474" i="84"/>
  <c r="P598" i="84" s="1"/>
  <c r="P743" i="84" s="1"/>
  <c r="P484" i="82"/>
  <c r="P608" i="82" s="1"/>
  <c r="P753" i="82" s="1"/>
  <c r="E838" i="79"/>
  <c r="G84" i="88" s="1"/>
  <c r="M854" i="79"/>
  <c r="O100" i="88" s="1"/>
  <c r="N832" i="79"/>
  <c r="P78" i="88" s="1"/>
  <c r="J935" i="79"/>
  <c r="N719" i="81"/>
  <c r="N686" i="81"/>
  <c r="M936" i="73"/>
  <c r="N932" i="73" s="1"/>
  <c r="N933" i="73" s="1"/>
  <c r="Q701" i="84"/>
  <c r="O718" i="84"/>
  <c r="O685" i="84"/>
  <c r="N701" i="85"/>
  <c r="N734" i="85"/>
  <c r="Q451" i="81"/>
  <c r="J936" i="83"/>
  <c r="O680" i="82"/>
  <c r="O713" i="82"/>
  <c r="L936" i="81"/>
  <c r="M932" i="81" s="1"/>
  <c r="P700" i="83"/>
  <c r="O696" i="73"/>
  <c r="R621" i="84"/>
  <c r="R766" i="84" s="1"/>
  <c r="R466" i="84"/>
  <c r="S728" i="84"/>
  <c r="R461" i="82"/>
  <c r="S492" i="82" s="1"/>
  <c r="S616" i="82" s="1"/>
  <c r="Q464" i="73"/>
  <c r="O457" i="73"/>
  <c r="P488" i="73" s="1"/>
  <c r="O731" i="86"/>
  <c r="O698" i="86"/>
  <c r="J470" i="84"/>
  <c r="P482" i="73"/>
  <c r="P606" i="73" s="1"/>
  <c r="P751" i="73" s="1"/>
  <c r="Q690" i="84"/>
  <c r="P491" i="86"/>
  <c r="P615" i="86" s="1"/>
  <c r="P760" i="86" s="1"/>
  <c r="R461" i="86"/>
  <c r="S492" i="86" s="1"/>
  <c r="S616" i="86" s="1"/>
  <c r="O721" i="86"/>
  <c r="O688" i="86"/>
  <c r="P610" i="86"/>
  <c r="P755" i="86" s="1"/>
  <c r="P455" i="86"/>
  <c r="Q709" i="81"/>
  <c r="I707" i="84"/>
  <c r="P447" i="87"/>
  <c r="Q478" i="87" s="1"/>
  <c r="Q602" i="87" s="1"/>
  <c r="P499" i="83"/>
  <c r="P727" i="87"/>
  <c r="R488" i="81"/>
  <c r="P466" i="81"/>
  <c r="Q462" i="85"/>
  <c r="I441" i="87"/>
  <c r="J472" i="87" s="1"/>
  <c r="J441" i="87" s="1"/>
  <c r="G707" i="86"/>
  <c r="O732" i="81"/>
  <c r="O699" i="81"/>
  <c r="P728" i="85"/>
  <c r="P695" i="85"/>
  <c r="R468" i="84"/>
  <c r="S499" i="84" s="1"/>
  <c r="S623" i="84" s="1"/>
  <c r="Q447" i="73"/>
  <c r="R478" i="73" s="1"/>
  <c r="R602" i="73" s="1"/>
  <c r="K708" i="84"/>
  <c r="I672" i="85"/>
  <c r="I705" i="85"/>
  <c r="O697" i="83"/>
  <c r="O730" i="83"/>
  <c r="P722" i="85"/>
  <c r="N695" i="87"/>
  <c r="P620" i="81"/>
  <c r="P681" i="84"/>
  <c r="P714" i="84"/>
  <c r="O687" i="85"/>
  <c r="O720" i="85"/>
  <c r="P684" i="87"/>
  <c r="P717" i="87"/>
  <c r="L675" i="73"/>
  <c r="L708" i="73"/>
  <c r="Q483" i="86"/>
  <c r="Q607" i="86" s="1"/>
  <c r="P685" i="86"/>
  <c r="P752" i="86"/>
  <c r="P700" i="87"/>
  <c r="P733" i="87"/>
  <c r="Q680" i="83"/>
  <c r="Q713" i="83"/>
  <c r="O732" i="87"/>
  <c r="O676" i="86"/>
  <c r="O709" i="86"/>
  <c r="O672" i="81"/>
  <c r="O705" i="81"/>
  <c r="Q499" i="86"/>
  <c r="Q623" i="86" s="1"/>
  <c r="O684" i="83"/>
  <c r="O717" i="83"/>
  <c r="P724" i="85"/>
  <c r="Q745" i="84"/>
  <c r="Q764" i="82"/>
  <c r="P758" i="87"/>
  <c r="Q748" i="86"/>
  <c r="Q745" i="87"/>
  <c r="Q763" i="87"/>
  <c r="Q750" i="82"/>
  <c r="R756" i="73"/>
  <c r="O766" i="87"/>
  <c r="P744" i="85"/>
  <c r="Q751" i="87"/>
  <c r="O744" i="73"/>
  <c r="P753" i="84"/>
  <c r="Q761" i="83"/>
  <c r="Q756" i="81"/>
  <c r="Q761" i="87"/>
  <c r="R761" i="86"/>
  <c r="R765" i="82"/>
  <c r="Q758" i="83"/>
  <c r="R767" i="87"/>
  <c r="P757" i="85"/>
  <c r="Q751" i="84"/>
  <c r="P754" i="85"/>
  <c r="R747" i="83"/>
  <c r="R746" i="83"/>
  <c r="P750" i="83"/>
  <c r="R743" i="82"/>
  <c r="O749" i="83"/>
  <c r="Q747" i="73"/>
  <c r="R743" i="81"/>
  <c r="P766" i="86"/>
  <c r="S761" i="84"/>
  <c r="Q744" i="81"/>
  <c r="K742" i="84"/>
  <c r="Q755" i="82"/>
  <c r="P767" i="73"/>
  <c r="R757" i="84"/>
  <c r="O762" i="87"/>
  <c r="R743" i="83"/>
  <c r="Q748" i="84"/>
  <c r="O767" i="86"/>
  <c r="R761" i="82"/>
  <c r="Q762" i="82"/>
  <c r="Q765" i="87"/>
  <c r="L742" i="84"/>
  <c r="R761" i="81"/>
  <c r="Q745" i="83"/>
  <c r="R754" i="86"/>
  <c r="Q762" i="81"/>
  <c r="R759" i="73"/>
  <c r="Q743" i="73"/>
  <c r="P750" i="87"/>
  <c r="P747" i="87"/>
  <c r="P757" i="83"/>
  <c r="P758" i="86"/>
  <c r="R755" i="81"/>
  <c r="P746" i="87"/>
  <c r="J741" i="85"/>
  <c r="P760" i="85"/>
  <c r="R746" i="84"/>
  <c r="O748" i="73"/>
  <c r="O757" i="73"/>
  <c r="Q749" i="82"/>
  <c r="O760" i="87"/>
  <c r="Q756" i="85"/>
  <c r="P766" i="87"/>
  <c r="R766" i="83"/>
  <c r="Q746" i="86"/>
  <c r="Q767" i="81"/>
  <c r="O766" i="73"/>
  <c r="P751" i="83"/>
  <c r="P759" i="83"/>
  <c r="R768" i="84"/>
  <c r="G741" i="86"/>
  <c r="P728" i="83"/>
  <c r="R457" i="84"/>
  <c r="S488" i="84" s="1"/>
  <c r="N690" i="73"/>
  <c r="R446" i="84"/>
  <c r="Q451" i="87"/>
  <c r="R482" i="87" s="1"/>
  <c r="R606" i="87" s="1"/>
  <c r="R443" i="81"/>
  <c r="O710" i="73"/>
  <c r="P475" i="73"/>
  <c r="P599" i="73" s="1"/>
  <c r="Q497" i="86"/>
  <c r="P732" i="86"/>
  <c r="O693" i="86"/>
  <c r="O448" i="73"/>
  <c r="N681" i="73"/>
  <c r="T617" i="84"/>
  <c r="T462" i="84"/>
  <c r="R725" i="85"/>
  <c r="S490" i="85"/>
  <c r="S614" i="85" s="1"/>
  <c r="R481" i="86"/>
  <c r="R450" i="86" s="1"/>
  <c r="S481" i="86" s="1"/>
  <c r="Q608" i="87"/>
  <c r="P598" i="86"/>
  <c r="R600" i="86"/>
  <c r="R445" i="86"/>
  <c r="M597" i="73"/>
  <c r="Q485" i="85"/>
  <c r="Q454" i="85" s="1"/>
  <c r="R485" i="85" s="1"/>
  <c r="O698" i="81"/>
  <c r="Q678" i="86"/>
  <c r="R476" i="85"/>
  <c r="R600" i="85" s="1"/>
  <c r="J471" i="82"/>
  <c r="J595" i="82" s="1"/>
  <c r="K470" i="85"/>
  <c r="S488" i="86"/>
  <c r="S457" i="86" s="1"/>
  <c r="T488" i="86" s="1"/>
  <c r="H470" i="86"/>
  <c r="J470" i="87"/>
  <c r="Q474" i="87"/>
  <c r="Q598" i="87" s="1"/>
  <c r="Q487" i="82"/>
  <c r="Q611" i="82" s="1"/>
  <c r="J471" i="84"/>
  <c r="P472" i="81"/>
  <c r="P596" i="81" s="1"/>
  <c r="P710" i="83"/>
  <c r="Q475" i="83"/>
  <c r="Q599" i="83" s="1"/>
  <c r="R489" i="81"/>
  <c r="R613" i="81" s="1"/>
  <c r="Q499" i="73"/>
  <c r="Q468" i="73" s="1"/>
  <c r="P470" i="83"/>
  <c r="M471" i="73"/>
  <c r="K471" i="87"/>
  <c r="K595" i="87" s="1"/>
  <c r="R494" i="81"/>
  <c r="R618" i="81" s="1"/>
  <c r="S479" i="81"/>
  <c r="S603" i="81" s="1"/>
  <c r="R479" i="84"/>
  <c r="R603" i="84" s="1"/>
  <c r="P499" i="87"/>
  <c r="P468" i="87" s="1"/>
  <c r="Q724" i="84"/>
  <c r="R489" i="84"/>
  <c r="R613" i="84" s="1"/>
  <c r="Q496" i="81"/>
  <c r="Q489" i="85"/>
  <c r="Q458" i="85" s="1"/>
  <c r="O691" i="73"/>
  <c r="Q716" i="86"/>
  <c r="P710" i="85"/>
  <c r="P459" i="83"/>
  <c r="Q490" i="83" s="1"/>
  <c r="P460" i="85"/>
  <c r="Q491" i="85" s="1"/>
  <c r="P467" i="73"/>
  <c r="Q498" i="73" s="1"/>
  <c r="Q622" i="73" s="1"/>
  <c r="O693" i="85"/>
  <c r="O692" i="83"/>
  <c r="Q681" i="84"/>
  <c r="P622" i="86"/>
  <c r="O733" i="86"/>
  <c r="O734" i="87"/>
  <c r="Z963" i="84"/>
  <c r="R618" i="85"/>
  <c r="Q729" i="85"/>
  <c r="R723" i="86"/>
  <c r="Z963" i="73"/>
  <c r="R447" i="83"/>
  <c r="P604" i="83"/>
  <c r="O715" i="83"/>
  <c r="P619" i="83"/>
  <c r="P464" i="83"/>
  <c r="Q495" i="83" s="1"/>
  <c r="H632" i="87"/>
  <c r="O726" i="87"/>
  <c r="P615" i="87"/>
  <c r="M440" i="83"/>
  <c r="N471" i="83" s="1"/>
  <c r="L632" i="83"/>
  <c r="L673" i="83"/>
  <c r="P450" i="83"/>
  <c r="Q481" i="83" s="1"/>
  <c r="J597" i="85"/>
  <c r="O727" i="85"/>
  <c r="I742" i="82"/>
  <c r="I442" i="82"/>
  <c r="S598" i="82"/>
  <c r="R709" i="82"/>
  <c r="H675" i="82"/>
  <c r="H632" i="82"/>
  <c r="Q729" i="81"/>
  <c r="M601" i="73"/>
  <c r="L712" i="73"/>
  <c r="P608" i="73"/>
  <c r="O719" i="73"/>
  <c r="P617" i="73"/>
  <c r="P462" i="73"/>
  <c r="Q493" i="73" s="1"/>
  <c r="O695" i="73"/>
  <c r="R456" i="73"/>
  <c r="R722" i="73" s="1"/>
  <c r="P729" i="73"/>
  <c r="Z963" i="83"/>
  <c r="R605" i="85"/>
  <c r="R600" i="81"/>
  <c r="R445" i="81"/>
  <c r="S476" i="81" s="1"/>
  <c r="O683" i="83"/>
  <c r="Q678" i="81"/>
  <c r="Q601" i="87"/>
  <c r="P712" i="87"/>
  <c r="Q455" i="82"/>
  <c r="AA963" i="82"/>
  <c r="S461" i="84"/>
  <c r="T492" i="84" s="1"/>
  <c r="T616" i="84" s="1"/>
  <c r="AA962" i="79"/>
  <c r="Q688" i="81"/>
  <c r="R714" i="81"/>
  <c r="P613" i="73"/>
  <c r="AB927" i="79"/>
  <c r="AA926" i="79"/>
  <c r="Z963" i="81"/>
  <c r="Z963" i="85"/>
  <c r="P724" i="86"/>
  <c r="Z963" i="87"/>
  <c r="Z963" i="86"/>
  <c r="Q456" i="85"/>
  <c r="R455" i="81"/>
  <c r="S486" i="81" s="1"/>
  <c r="AA117" i="80"/>
  <c r="AA137" i="80"/>
  <c r="AA136" i="80"/>
  <c r="AA138" i="80" s="1"/>
  <c r="P723" i="83"/>
  <c r="Q724" i="81"/>
  <c r="P681" i="87"/>
  <c r="P620" i="83"/>
  <c r="O731" i="83"/>
  <c r="Q603" i="87"/>
  <c r="Q448" i="87"/>
  <c r="R479" i="87" s="1"/>
  <c r="P605" i="73"/>
  <c r="O716" i="73"/>
  <c r="AA115" i="80"/>
  <c r="Y963" i="79"/>
  <c r="P466" i="87"/>
  <c r="Q497" i="87" s="1"/>
  <c r="O699" i="87"/>
  <c r="P731" i="87"/>
  <c r="I741" i="87"/>
  <c r="Q610" i="84"/>
  <c r="Q607" i="73"/>
  <c r="P687" i="85"/>
  <c r="Q604" i="87"/>
  <c r="O696" i="84"/>
  <c r="R615" i="73"/>
  <c r="R460" i="73"/>
  <c r="S491" i="73" s="1"/>
  <c r="Q610" i="73"/>
  <c r="P721" i="73"/>
  <c r="P618" i="84"/>
  <c r="P463" i="84"/>
  <c r="Q494" i="84" s="1"/>
  <c r="O696" i="82"/>
  <c r="Q722" i="84"/>
  <c r="R611" i="84"/>
  <c r="Q617" i="83"/>
  <c r="P618" i="82"/>
  <c r="P463" i="82"/>
  <c r="Q494" i="82" s="1"/>
  <c r="P621" i="73"/>
  <c r="O732" i="73"/>
  <c r="N680" i="84"/>
  <c r="P688" i="82"/>
  <c r="R609" i="73"/>
  <c r="R454" i="73"/>
  <c r="S485" i="73" s="1"/>
  <c r="P717" i="83"/>
  <c r="G673" i="86"/>
  <c r="H595" i="86"/>
  <c r="O602" i="84"/>
  <c r="O447" i="84"/>
  <c r="P478" i="84" s="1"/>
  <c r="P612" i="87"/>
  <c r="O723" i="87"/>
  <c r="Q618" i="73"/>
  <c r="Q463" i="73"/>
  <c r="R494" i="73" s="1"/>
  <c r="Q693" i="73"/>
  <c r="G740" i="86"/>
  <c r="P450" i="87"/>
  <c r="Q481" i="87" s="1"/>
  <c r="O683" i="87"/>
  <c r="R621" i="85"/>
  <c r="Q732" i="85"/>
  <c r="L936" i="85"/>
  <c r="M932" i="85" s="1"/>
  <c r="M933" i="85" s="1"/>
  <c r="M952" i="85" s="1"/>
  <c r="K675" i="84"/>
  <c r="I741" i="84"/>
  <c r="P700" i="84"/>
  <c r="Q622" i="84"/>
  <c r="Q467" i="84"/>
  <c r="R498" i="84" s="1"/>
  <c r="Q614" i="84"/>
  <c r="P725" i="84"/>
  <c r="Q459" i="84"/>
  <c r="R490" i="84" s="1"/>
  <c r="Q451" i="84"/>
  <c r="R482" i="84" s="1"/>
  <c r="P684" i="84"/>
  <c r="M936" i="84"/>
  <c r="N932" i="84" s="1"/>
  <c r="N934" i="84" s="1"/>
  <c r="N953" i="84" s="1"/>
  <c r="Q603" i="83"/>
  <c r="P714" i="83"/>
  <c r="Q448" i="83"/>
  <c r="R479" i="83" s="1"/>
  <c r="B366" i="82"/>
  <c r="B399" i="82" s="1"/>
  <c r="B430" i="82" s="1"/>
  <c r="B461" i="82" s="1"/>
  <c r="B152" i="82"/>
  <c r="Q465" i="87"/>
  <c r="H441" i="86"/>
  <c r="I472" i="86" s="1"/>
  <c r="L954" i="85"/>
  <c r="Q607" i="85"/>
  <c r="P718" i="85"/>
  <c r="Q464" i="82"/>
  <c r="P700" i="81"/>
  <c r="Q733" i="81"/>
  <c r="Q444" i="81"/>
  <c r="R475" i="81" s="1"/>
  <c r="P677" i="81"/>
  <c r="O727" i="73"/>
  <c r="P616" i="73"/>
  <c r="M936" i="87"/>
  <c r="N932" i="87" s="1"/>
  <c r="N933" i="87" s="1"/>
  <c r="N952" i="87" s="1"/>
  <c r="Q462" i="81"/>
  <c r="R493" i="81" s="1"/>
  <c r="R617" i="81" s="1"/>
  <c r="G835" i="83"/>
  <c r="M833" i="79"/>
  <c r="O79" i="88" s="1"/>
  <c r="E837" i="79"/>
  <c r="G83" i="88" s="1"/>
  <c r="E836" i="79"/>
  <c r="G82" i="88" s="1"/>
  <c r="L855" i="79"/>
  <c r="N101" i="88" s="1"/>
  <c r="M853" i="79"/>
  <c r="O99" i="88" s="1"/>
  <c r="Z669" i="73"/>
  <c r="AB629" i="73"/>
  <c r="AB814" i="73" s="1"/>
  <c r="N842" i="73"/>
  <c r="E858" i="86"/>
  <c r="E847" i="86"/>
  <c r="N833" i="73"/>
  <c r="M855" i="73"/>
  <c r="E859" i="86"/>
  <c r="E848" i="86"/>
  <c r="N853" i="73"/>
  <c r="F857" i="83"/>
  <c r="G857" i="83" s="1"/>
  <c r="H857" i="83" s="1"/>
  <c r="I857" i="83" s="1"/>
  <c r="J857" i="83" s="1"/>
  <c r="K857" i="83" s="1"/>
  <c r="L857" i="83" s="1"/>
  <c r="M857" i="83" s="1"/>
  <c r="N857" i="83" s="1"/>
  <c r="F846" i="83"/>
  <c r="G846" i="83" s="1"/>
  <c r="H846" i="83" s="1"/>
  <c r="I846" i="83" s="1"/>
  <c r="J846" i="83" s="1"/>
  <c r="K846" i="83" s="1"/>
  <c r="L846" i="83" s="1"/>
  <c r="M846" i="83" s="1"/>
  <c r="N846" i="83" s="1"/>
  <c r="M844" i="73"/>
  <c r="AA631" i="73"/>
  <c r="Q709" i="73"/>
  <c r="F20" i="77"/>
  <c r="F23" i="77" s="1"/>
  <c r="M954" i="84"/>
  <c r="H942" i="79"/>
  <c r="H952" i="79"/>
  <c r="I938" i="73"/>
  <c r="H954" i="73"/>
  <c r="Z945" i="84"/>
  <c r="R619" i="87"/>
  <c r="Q730" i="87"/>
  <c r="L706" i="73"/>
  <c r="Q450" i="82"/>
  <c r="R481" i="82" s="1"/>
  <c r="R605" i="82" s="1"/>
  <c r="J441" i="84"/>
  <c r="K472" i="84" s="1"/>
  <c r="B365" i="79"/>
  <c r="B151" i="79"/>
  <c r="AC33" i="77"/>
  <c r="AD18" i="77"/>
  <c r="AC16" i="77"/>
  <c r="P439" i="81"/>
  <c r="AA941" i="73"/>
  <c r="AA947" i="73"/>
  <c r="AA961" i="73"/>
  <c r="AB927" i="73"/>
  <c r="AB962" i="73" s="1"/>
  <c r="AA948" i="73"/>
  <c r="AA926" i="73"/>
  <c r="AA935" i="73"/>
  <c r="AC17" i="77"/>
  <c r="AC107" i="80" s="1"/>
  <c r="AB973" i="79"/>
  <c r="Z949" i="84"/>
  <c r="AA944" i="84" s="1"/>
  <c r="AA945" i="84" s="1"/>
  <c r="Q456" i="81"/>
  <c r="R487" i="81" s="1"/>
  <c r="O936" i="86"/>
  <c r="P932" i="86" s="1"/>
  <c r="P933" i="86" s="1"/>
  <c r="P952" i="86" s="1"/>
  <c r="Q445" i="87"/>
  <c r="R459" i="73"/>
  <c r="S490" i="73" s="1"/>
  <c r="P715" i="85"/>
  <c r="Q604" i="85"/>
  <c r="G674" i="86"/>
  <c r="Q461" i="83"/>
  <c r="R492" i="83" s="1"/>
  <c r="Q692" i="73"/>
  <c r="Q619" i="81"/>
  <c r="Q464" i="81"/>
  <c r="R495" i="81" s="1"/>
  <c r="B366" i="81"/>
  <c r="B399" i="81" s="1"/>
  <c r="B430" i="81" s="1"/>
  <c r="B461" i="81" s="1"/>
  <c r="B152" i="81"/>
  <c r="P731" i="73"/>
  <c r="Q620" i="73"/>
  <c r="P697" i="81"/>
  <c r="O954" i="86"/>
  <c r="O954" i="82"/>
  <c r="M954" i="87"/>
  <c r="Z948" i="79"/>
  <c r="J933" i="79"/>
  <c r="Z961" i="79"/>
  <c r="T940" i="86"/>
  <c r="T942" i="86" s="1"/>
  <c r="U938" i="86" s="1"/>
  <c r="T939" i="86"/>
  <c r="S939" i="84"/>
  <c r="S940" i="84"/>
  <c r="S942" i="84" s="1"/>
  <c r="T938" i="84" s="1"/>
  <c r="Z946" i="82"/>
  <c r="Z949" i="82" s="1"/>
  <c r="AA944" i="82" s="1"/>
  <c r="Z945" i="82"/>
  <c r="Z946" i="86"/>
  <c r="Z949" i="86" s="1"/>
  <c r="AA944" i="86" s="1"/>
  <c r="Z945" i="86"/>
  <c r="R940" i="82"/>
  <c r="R942" i="82" s="1"/>
  <c r="S938" i="82" s="1"/>
  <c r="R939" i="82"/>
  <c r="Z946" i="87"/>
  <c r="Z949" i="87" s="1"/>
  <c r="AA944" i="87" s="1"/>
  <c r="Z945" i="87"/>
  <c r="S940" i="85"/>
  <c r="S942" i="85" s="1"/>
  <c r="T938" i="85" s="1"/>
  <c r="S939" i="85"/>
  <c r="I674" i="85"/>
  <c r="S614" i="87"/>
  <c r="R725" i="87"/>
  <c r="S940" i="87"/>
  <c r="S942" i="87" s="1"/>
  <c r="T938" i="87" s="1"/>
  <c r="S939" i="87"/>
  <c r="J441" i="85"/>
  <c r="K472" i="85" s="1"/>
  <c r="Q699" i="83"/>
  <c r="Q445" i="83"/>
  <c r="R476" i="83" s="1"/>
  <c r="P458" i="87"/>
  <c r="Q489" i="87" s="1"/>
  <c r="R454" i="86"/>
  <c r="S485" i="86" s="1"/>
  <c r="Q462" i="83"/>
  <c r="R493" i="83" s="1"/>
  <c r="Q679" i="83"/>
  <c r="Q698" i="82"/>
  <c r="P697" i="82"/>
  <c r="Q694" i="81"/>
  <c r="Q461" i="87"/>
  <c r="R492" i="87" s="1"/>
  <c r="Q458" i="83"/>
  <c r="R489" i="83" s="1"/>
  <c r="R617" i="86"/>
  <c r="R462" i="86"/>
  <c r="S493" i="86" s="1"/>
  <c r="Q728" i="86"/>
  <c r="S450" i="85"/>
  <c r="T481" i="85" s="1"/>
  <c r="O686" i="84"/>
  <c r="K953" i="81"/>
  <c r="R619" i="85"/>
  <c r="Q730" i="85"/>
  <c r="AA935" i="83"/>
  <c r="AA948" i="83"/>
  <c r="AA947" i="83"/>
  <c r="AA941" i="83"/>
  <c r="AB927" i="83"/>
  <c r="AB962" i="83" s="1"/>
  <c r="AA926" i="83"/>
  <c r="AA961" i="83"/>
  <c r="R614" i="86"/>
  <c r="Q725" i="86"/>
  <c r="R730" i="84"/>
  <c r="S619" i="84"/>
  <c r="P457" i="85"/>
  <c r="Q488" i="85" s="1"/>
  <c r="S619" i="86"/>
  <c r="R730" i="86"/>
  <c r="Q676" i="83"/>
  <c r="Q609" i="81"/>
  <c r="Q454" i="81"/>
  <c r="R485" i="81" s="1"/>
  <c r="P720" i="81"/>
  <c r="N673" i="81"/>
  <c r="B366" i="83"/>
  <c r="B399" i="83" s="1"/>
  <c r="B430" i="83" s="1"/>
  <c r="B461" i="83" s="1"/>
  <c r="B152" i="83"/>
  <c r="P681" i="86"/>
  <c r="AA941" i="81"/>
  <c r="AB927" i="81"/>
  <c r="AB962" i="81" s="1"/>
  <c r="AA926" i="81"/>
  <c r="AA935" i="81"/>
  <c r="AA961" i="81"/>
  <c r="AA948" i="81"/>
  <c r="AA947" i="81"/>
  <c r="B367" i="84"/>
  <c r="B400" i="84" s="1"/>
  <c r="B431" i="84" s="1"/>
  <c r="B462" i="84" s="1"/>
  <c r="B153" i="84"/>
  <c r="P679" i="86"/>
  <c r="O714" i="85"/>
  <c r="P603" i="85"/>
  <c r="L938" i="81"/>
  <c r="P696" i="87"/>
  <c r="B367" i="86"/>
  <c r="B400" i="86" s="1"/>
  <c r="B431" i="86" s="1"/>
  <c r="B462" i="86" s="1"/>
  <c r="B153" i="86"/>
  <c r="I674" i="84"/>
  <c r="B367" i="87"/>
  <c r="B400" i="87" s="1"/>
  <c r="B431" i="87" s="1"/>
  <c r="B462" i="87" s="1"/>
  <c r="B153" i="87"/>
  <c r="O707" i="81"/>
  <c r="AA935" i="86"/>
  <c r="AA961" i="86"/>
  <c r="AA948" i="86"/>
  <c r="AA947" i="86"/>
  <c r="AB927" i="86"/>
  <c r="AB962" i="86" s="1"/>
  <c r="AA926" i="86"/>
  <c r="AA941" i="86"/>
  <c r="Z946" i="83"/>
  <c r="Z949" i="83" s="1"/>
  <c r="AA944" i="83" s="1"/>
  <c r="Z945" i="83"/>
  <c r="Z946" i="81"/>
  <c r="Z949" i="81" s="1"/>
  <c r="AA944" i="81" s="1"/>
  <c r="Z945" i="81"/>
  <c r="R466" i="83"/>
  <c r="S497" i="83" s="1"/>
  <c r="R443" i="83"/>
  <c r="S474" i="83" s="1"/>
  <c r="P689" i="81"/>
  <c r="AB935" i="82"/>
  <c r="AB961" i="82"/>
  <c r="AB948" i="82"/>
  <c r="AB947" i="82"/>
  <c r="AB941" i="82"/>
  <c r="AC927" i="82"/>
  <c r="AC962" i="82" s="1"/>
  <c r="AB926" i="82"/>
  <c r="P678" i="83"/>
  <c r="Q445" i="84"/>
  <c r="R476" i="84" s="1"/>
  <c r="O691" i="87"/>
  <c r="O440" i="81"/>
  <c r="J706" i="87"/>
  <c r="R446" i="83"/>
  <c r="Q448" i="86"/>
  <c r="R479" i="86" s="1"/>
  <c r="R465" i="82"/>
  <c r="S496" i="82" s="1"/>
  <c r="R613" i="82"/>
  <c r="Q724" i="82"/>
  <c r="R461" i="81"/>
  <c r="S492" i="81" s="1"/>
  <c r="P691" i="83"/>
  <c r="R467" i="87"/>
  <c r="S498" i="87" s="1"/>
  <c r="Q446" i="86"/>
  <c r="R477" i="86" s="1"/>
  <c r="R720" i="84"/>
  <c r="S609" i="84"/>
  <c r="F86" i="77"/>
  <c r="F87" i="77" s="1"/>
  <c r="P678" i="87"/>
  <c r="O936" i="82"/>
  <c r="P932" i="82" s="1"/>
  <c r="P453" i="84"/>
  <c r="Q484" i="84" s="1"/>
  <c r="AA948" i="84"/>
  <c r="AA947" i="84"/>
  <c r="AA941" i="84"/>
  <c r="AA935" i="84"/>
  <c r="AB927" i="84"/>
  <c r="AB962" i="84" s="1"/>
  <c r="AA961" i="84"/>
  <c r="AA926" i="84"/>
  <c r="R622" i="83"/>
  <c r="R467" i="83"/>
  <c r="S498" i="83" s="1"/>
  <c r="Q733" i="83"/>
  <c r="T602" i="86"/>
  <c r="S713" i="86"/>
  <c r="AA948" i="85"/>
  <c r="AA947" i="85"/>
  <c r="AA941" i="85"/>
  <c r="AB927" i="85"/>
  <c r="AB962" i="85" s="1"/>
  <c r="AA926" i="85"/>
  <c r="AA935" i="85"/>
  <c r="AA961" i="85"/>
  <c r="Q463" i="87"/>
  <c r="R494" i="87" s="1"/>
  <c r="P683" i="82"/>
  <c r="Q611" i="83"/>
  <c r="P722" i="83"/>
  <c r="O690" i="85"/>
  <c r="R610" i="87"/>
  <c r="Q721" i="87"/>
  <c r="Q602" i="81"/>
  <c r="P713" i="81"/>
  <c r="AA961" i="87"/>
  <c r="AA947" i="87"/>
  <c r="AA941" i="87"/>
  <c r="AA948" i="87"/>
  <c r="AA935" i="87"/>
  <c r="AB927" i="87"/>
  <c r="AB962" i="87" s="1"/>
  <c r="AA926" i="87"/>
  <c r="J940" i="83"/>
  <c r="J953" i="83" s="1"/>
  <c r="J939" i="83"/>
  <c r="J952" i="83" s="1"/>
  <c r="R611" i="86"/>
  <c r="R456" i="86"/>
  <c r="S487" i="86" s="1"/>
  <c r="Q722" i="86"/>
  <c r="Z946" i="85"/>
  <c r="Z949" i="85" s="1"/>
  <c r="AA944" i="85" s="1"/>
  <c r="Z945" i="85"/>
  <c r="I706" i="82"/>
  <c r="K952" i="81"/>
  <c r="I705" i="87"/>
  <c r="R599" i="86"/>
  <c r="Q710" i="86"/>
  <c r="B367" i="85"/>
  <c r="B400" i="85" s="1"/>
  <c r="B431" i="85" s="1"/>
  <c r="B462" i="85" s="1"/>
  <c r="B153" i="85"/>
  <c r="R617" i="82"/>
  <c r="Q728" i="82"/>
  <c r="S605" i="81"/>
  <c r="R716" i="81"/>
  <c r="N944" i="79"/>
  <c r="N945" i="73"/>
  <c r="N946" i="73"/>
  <c r="F844" i="79" a="1"/>
  <c r="N833" i="79" a="1"/>
  <c r="M855" i="79" a="1"/>
  <c r="E859" i="79" a="1"/>
  <c r="E843" i="79" a="1"/>
  <c r="AA961" i="79" a="1"/>
  <c r="N945" i="79" a="1"/>
  <c r="N853" i="79" a="1"/>
  <c r="N854" i="79" a="1"/>
  <c r="N947" i="79" a="1"/>
  <c r="E848" i="79" a="1"/>
  <c r="AB962" i="79" a="1"/>
  <c r="H954" i="79" a="1"/>
  <c r="E849" i="79" a="1"/>
  <c r="E858" i="79" a="1"/>
  <c r="E845" i="79" a="1"/>
  <c r="AA948" i="79" a="1"/>
  <c r="F958" i="89" l="1"/>
  <c r="F967" i="89" s="1"/>
  <c r="E979" i="89"/>
  <c r="F505" i="82"/>
  <c r="N505" i="82"/>
  <c r="Q505" i="82"/>
  <c r="X505" i="82"/>
  <c r="AB505" i="82"/>
  <c r="W505" i="82"/>
  <c r="M505" i="82"/>
  <c r="S505" i="82"/>
  <c r="K505" i="82"/>
  <c r="E505" i="82"/>
  <c r="Y505" i="82"/>
  <c r="U505" i="82"/>
  <c r="Z505" i="82"/>
  <c r="V505" i="82"/>
  <c r="G505" i="82"/>
  <c r="I505" i="82"/>
  <c r="J505" i="82"/>
  <c r="AA505" i="82"/>
  <c r="O505" i="82"/>
  <c r="P505" i="82"/>
  <c r="T505" i="82"/>
  <c r="L505" i="82"/>
  <c r="H505" i="82"/>
  <c r="R505" i="82"/>
  <c r="G974" i="89"/>
  <c r="G956" i="89"/>
  <c r="G957" i="89"/>
  <c r="G966" i="89" s="1"/>
  <c r="G518" i="82"/>
  <c r="K518" i="82"/>
  <c r="U518" i="82"/>
  <c r="J518" i="82"/>
  <c r="T518" i="82"/>
  <c r="P518" i="82"/>
  <c r="H518" i="82"/>
  <c r="X518" i="82"/>
  <c r="M518" i="82"/>
  <c r="Q518" i="82"/>
  <c r="O518" i="82"/>
  <c r="Z518" i="82"/>
  <c r="W518" i="82"/>
  <c r="F518" i="82"/>
  <c r="N518" i="82"/>
  <c r="Y518" i="82"/>
  <c r="V518" i="82"/>
  <c r="I518" i="82"/>
  <c r="L518" i="82"/>
  <c r="S518" i="82"/>
  <c r="AB518" i="82"/>
  <c r="AA518" i="82"/>
  <c r="R518" i="82"/>
  <c r="E518" i="82"/>
  <c r="Y501" i="87"/>
  <c r="R501" i="87"/>
  <c r="M501" i="87"/>
  <c r="Z501" i="87"/>
  <c r="V501" i="87"/>
  <c r="O501" i="87"/>
  <c r="E501" i="87"/>
  <c r="I501" i="87"/>
  <c r="U501" i="87"/>
  <c r="AA501" i="87"/>
  <c r="K501" i="87"/>
  <c r="P501" i="87"/>
  <c r="G501" i="87"/>
  <c r="W501" i="87"/>
  <c r="F501" i="87"/>
  <c r="J501" i="87"/>
  <c r="AB501" i="87"/>
  <c r="N501" i="87"/>
  <c r="Q501" i="87"/>
  <c r="L501" i="87"/>
  <c r="X501" i="87"/>
  <c r="S501" i="87"/>
  <c r="T501" i="87"/>
  <c r="H501" i="87"/>
  <c r="AB592" i="87"/>
  <c r="AB591" i="87"/>
  <c r="AB590" i="87"/>
  <c r="AB589" i="87"/>
  <c r="AB588" i="87"/>
  <c r="AB587" i="87"/>
  <c r="AB586" i="87"/>
  <c r="AB585" i="87"/>
  <c r="AB584" i="87"/>
  <c r="AB583" i="87"/>
  <c r="AB582" i="87"/>
  <c r="AB581" i="87"/>
  <c r="AB580" i="87"/>
  <c r="AB579" i="87"/>
  <c r="AB578" i="87"/>
  <c r="AB577" i="87"/>
  <c r="AB576" i="87"/>
  <c r="AB575" i="87"/>
  <c r="AB574" i="87"/>
  <c r="AB573" i="87"/>
  <c r="AB572" i="87"/>
  <c r="AB571" i="87"/>
  <c r="AB569" i="87"/>
  <c r="AB567" i="87"/>
  <c r="AB564" i="87"/>
  <c r="AB563" i="87"/>
  <c r="AB565" i="87"/>
  <c r="AB568" i="87"/>
  <c r="AB570" i="87"/>
  <c r="E377" i="87" a="1"/>
  <c r="E392" i="87" a="1"/>
  <c r="E391" i="87" a="1"/>
  <c r="E394" i="87" a="1"/>
  <c r="E378" i="87" a="1"/>
  <c r="E380" i="87" a="1"/>
  <c r="E399" i="87" a="1"/>
  <c r="E386" i="87" a="1"/>
  <c r="E379" i="87" a="1"/>
  <c r="E387" i="87" a="1"/>
  <c r="E384" i="87" a="1"/>
  <c r="E401" i="87" a="1"/>
  <c r="E405" i="87" a="1"/>
  <c r="E395" i="87" a="1"/>
  <c r="E404" i="87" a="1"/>
  <c r="E406" i="87" a="1"/>
  <c r="E393" i="87" a="1"/>
  <c r="E390" i="87" a="1"/>
  <c r="E389" i="87" a="1"/>
  <c r="E398" i="87" a="1"/>
  <c r="E383" i="87" a="1"/>
  <c r="E382" i="87" a="1"/>
  <c r="E397" i="87" a="1"/>
  <c r="E403" i="87" a="1"/>
  <c r="E400" i="87" a="1"/>
  <c r="E402" i="87" a="1"/>
  <c r="E396" i="87" a="1"/>
  <c r="E388" i="87" a="1"/>
  <c r="E385" i="87" a="1"/>
  <c r="E381" i="87" a="1"/>
  <c r="E528" i="87" a="1"/>
  <c r="E527" i="87" a="1"/>
  <c r="E511" i="87" a="1"/>
  <c r="E522" i="87" a="1"/>
  <c r="E526" i="87" a="1"/>
  <c r="E519" i="87" a="1"/>
  <c r="E514" i="87" a="1"/>
  <c r="O380" i="83"/>
  <c r="H380" i="83"/>
  <c r="M380" i="83"/>
  <c r="Y380" i="83"/>
  <c r="N380" i="83"/>
  <c r="T380" i="83"/>
  <c r="Q380" i="83"/>
  <c r="Z380" i="83"/>
  <c r="P380" i="83"/>
  <c r="L380" i="83"/>
  <c r="S380" i="83"/>
  <c r="G380" i="83"/>
  <c r="AB380" i="83"/>
  <c r="E380" i="83"/>
  <c r="U380" i="83"/>
  <c r="W380" i="83"/>
  <c r="R380" i="83"/>
  <c r="X380" i="83"/>
  <c r="I380" i="83"/>
  <c r="F380" i="83"/>
  <c r="V380" i="83"/>
  <c r="K380" i="83"/>
  <c r="J380" i="83"/>
  <c r="AA380" i="83"/>
  <c r="Q399" i="83"/>
  <c r="G399" i="83"/>
  <c r="Z399" i="83"/>
  <c r="T399" i="83"/>
  <c r="U399" i="83"/>
  <c r="N399" i="83"/>
  <c r="AB399" i="83"/>
  <c r="X399" i="83"/>
  <c r="H399" i="83"/>
  <c r="R399" i="83"/>
  <c r="M399" i="83"/>
  <c r="V399" i="83"/>
  <c r="K399" i="83"/>
  <c r="W399" i="83"/>
  <c r="AA399" i="83"/>
  <c r="I399" i="83"/>
  <c r="F399" i="83"/>
  <c r="P399" i="83"/>
  <c r="L399" i="83"/>
  <c r="J399" i="83"/>
  <c r="E399" i="83"/>
  <c r="Y399" i="83"/>
  <c r="O399" i="83"/>
  <c r="S399" i="83"/>
  <c r="I813" i="85" a="1"/>
  <c r="I813" i="85" s="1"/>
  <c r="E520" i="85" a="1"/>
  <c r="E525" i="85" a="1"/>
  <c r="E505" i="86" a="1"/>
  <c r="H790" i="89"/>
  <c r="H777" i="89"/>
  <c r="H791" i="89"/>
  <c r="H776" i="89"/>
  <c r="H782" i="89"/>
  <c r="H785" i="89"/>
  <c r="H783" i="89"/>
  <c r="H779" i="89"/>
  <c r="H788" i="89"/>
  <c r="H789" i="89"/>
  <c r="H784" i="89"/>
  <c r="H778" i="89"/>
  <c r="H781" i="89"/>
  <c r="H787" i="89"/>
  <c r="H780" i="89"/>
  <c r="H786" i="89"/>
  <c r="H792" i="89"/>
  <c r="AA511" i="82"/>
  <c r="V511" i="82"/>
  <c r="AB511" i="82"/>
  <c r="Y511" i="82"/>
  <c r="J511" i="82"/>
  <c r="G511" i="82"/>
  <c r="K511" i="82"/>
  <c r="N511" i="82"/>
  <c r="W511" i="82"/>
  <c r="T511" i="82"/>
  <c r="O511" i="82"/>
  <c r="I511" i="82"/>
  <c r="H511" i="82"/>
  <c r="F511" i="82"/>
  <c r="P511" i="82"/>
  <c r="L511" i="82"/>
  <c r="E511" i="82"/>
  <c r="Z511" i="82"/>
  <c r="S511" i="82"/>
  <c r="Q511" i="82"/>
  <c r="X511" i="82"/>
  <c r="M511" i="82"/>
  <c r="U511" i="82"/>
  <c r="R511" i="82"/>
  <c r="E523" i="83"/>
  <c r="Z523" i="83"/>
  <c r="AA523" i="83"/>
  <c r="I523" i="83"/>
  <c r="P523" i="83"/>
  <c r="S523" i="83"/>
  <c r="V523" i="83"/>
  <c r="AB523" i="83"/>
  <c r="K523" i="83"/>
  <c r="J523" i="83"/>
  <c r="F523" i="83"/>
  <c r="W523" i="83"/>
  <c r="L523" i="83"/>
  <c r="Q523" i="83"/>
  <c r="M523" i="83"/>
  <c r="O523" i="83"/>
  <c r="G523" i="83"/>
  <c r="X523" i="83"/>
  <c r="U523" i="83"/>
  <c r="Y523" i="83"/>
  <c r="N523" i="83"/>
  <c r="H523" i="83"/>
  <c r="R523" i="83"/>
  <c r="T523" i="83"/>
  <c r="I675" i="89"/>
  <c r="I702" i="89" s="1"/>
  <c r="I708" i="89"/>
  <c r="I735" i="89" s="1"/>
  <c r="I632" i="89"/>
  <c r="I634" i="89" s="1"/>
  <c r="I635" i="89" s="1"/>
  <c r="J502" i="83"/>
  <c r="R502" i="83"/>
  <c r="G502" i="83"/>
  <c r="N502" i="83"/>
  <c r="AB502" i="83"/>
  <c r="P502" i="83"/>
  <c r="L502" i="83"/>
  <c r="F502" i="83"/>
  <c r="Y502" i="83"/>
  <c r="E502" i="83"/>
  <c r="S502" i="83"/>
  <c r="O502" i="83"/>
  <c r="T502" i="83"/>
  <c r="AA502" i="83"/>
  <c r="K502" i="83"/>
  <c r="U502" i="83"/>
  <c r="W502" i="83"/>
  <c r="V502" i="83"/>
  <c r="X502" i="83"/>
  <c r="I502" i="83"/>
  <c r="Q502" i="83"/>
  <c r="H502" i="83"/>
  <c r="M502" i="83"/>
  <c r="Z502" i="83"/>
  <c r="E502" i="87" a="1"/>
  <c r="E505" i="87" a="1"/>
  <c r="E506" i="87" a="1"/>
  <c r="M508" i="83"/>
  <c r="S508" i="83"/>
  <c r="G508" i="83"/>
  <c r="P508" i="83"/>
  <c r="X508" i="83"/>
  <c r="J508" i="83"/>
  <c r="Q508" i="83"/>
  <c r="O508" i="83"/>
  <c r="K508" i="83"/>
  <c r="E508" i="83"/>
  <c r="F508" i="83"/>
  <c r="U508" i="83"/>
  <c r="H508" i="83"/>
  <c r="R508" i="83"/>
  <c r="N508" i="83"/>
  <c r="Z508" i="83"/>
  <c r="V508" i="83"/>
  <c r="W508" i="83"/>
  <c r="I508" i="83"/>
  <c r="Y508" i="83"/>
  <c r="L508" i="83"/>
  <c r="AA508" i="83"/>
  <c r="AB508" i="83"/>
  <c r="T508" i="83"/>
  <c r="J521" i="83"/>
  <c r="L521" i="83"/>
  <c r="P521" i="83"/>
  <c r="AA521" i="83"/>
  <c r="W521" i="83"/>
  <c r="F521" i="83"/>
  <c r="T521" i="83"/>
  <c r="M521" i="83"/>
  <c r="X521" i="83"/>
  <c r="G521" i="83"/>
  <c r="AB521" i="83"/>
  <c r="V521" i="83"/>
  <c r="O521" i="83"/>
  <c r="U521" i="83"/>
  <c r="Z521" i="83"/>
  <c r="S521" i="83"/>
  <c r="K521" i="83"/>
  <c r="Q521" i="83"/>
  <c r="N521" i="83"/>
  <c r="Y521" i="83"/>
  <c r="I521" i="83"/>
  <c r="E521" i="83"/>
  <c r="R521" i="83"/>
  <c r="H521" i="83"/>
  <c r="G507" i="83"/>
  <c r="Y507" i="83"/>
  <c r="K507" i="83"/>
  <c r="N507" i="83"/>
  <c r="Z507" i="83"/>
  <c r="J507" i="83"/>
  <c r="O507" i="83"/>
  <c r="I507" i="83"/>
  <c r="X507" i="83"/>
  <c r="W507" i="83"/>
  <c r="T507" i="83"/>
  <c r="H507" i="83"/>
  <c r="Q507" i="83"/>
  <c r="U507" i="83"/>
  <c r="AB507" i="83"/>
  <c r="L507" i="83"/>
  <c r="M507" i="83"/>
  <c r="S507" i="83"/>
  <c r="V507" i="83"/>
  <c r="R507" i="83"/>
  <c r="E507" i="83"/>
  <c r="P507" i="83"/>
  <c r="AA507" i="83"/>
  <c r="F507" i="83"/>
  <c r="E394" i="83"/>
  <c r="I394" i="83"/>
  <c r="O394" i="83"/>
  <c r="V394" i="83"/>
  <c r="Y394" i="83"/>
  <c r="L394" i="83"/>
  <c r="AB394" i="83"/>
  <c r="P394" i="83"/>
  <c r="K394" i="83"/>
  <c r="M394" i="83"/>
  <c r="G394" i="83"/>
  <c r="Q394" i="83"/>
  <c r="S394" i="83"/>
  <c r="T394" i="83"/>
  <c r="N394" i="83"/>
  <c r="J394" i="83"/>
  <c r="X394" i="83"/>
  <c r="AA394" i="83"/>
  <c r="R394" i="83"/>
  <c r="U394" i="83"/>
  <c r="Z394" i="83"/>
  <c r="F394" i="83"/>
  <c r="W394" i="83"/>
  <c r="H394" i="83"/>
  <c r="F388" i="83"/>
  <c r="K388" i="83"/>
  <c r="U388" i="83"/>
  <c r="N388" i="83"/>
  <c r="J388" i="83"/>
  <c r="L388" i="83"/>
  <c r="R388" i="83"/>
  <c r="H388" i="83"/>
  <c r="S388" i="83"/>
  <c r="T388" i="83"/>
  <c r="P388" i="83"/>
  <c r="Q388" i="83"/>
  <c r="W388" i="83"/>
  <c r="M388" i="83"/>
  <c r="E388" i="83"/>
  <c r="V388" i="83"/>
  <c r="AB388" i="83"/>
  <c r="AA388" i="83"/>
  <c r="I388" i="83"/>
  <c r="X388" i="83"/>
  <c r="G388" i="83"/>
  <c r="O388" i="83"/>
  <c r="Y388" i="83"/>
  <c r="Z388" i="83"/>
  <c r="G386" i="83"/>
  <c r="M386" i="83"/>
  <c r="H386" i="83"/>
  <c r="J386" i="83"/>
  <c r="V386" i="83"/>
  <c r="Q386" i="83"/>
  <c r="S386" i="83"/>
  <c r="E386" i="83"/>
  <c r="Z386" i="83"/>
  <c r="AB386" i="83"/>
  <c r="N386" i="83"/>
  <c r="AA386" i="83"/>
  <c r="T386" i="83"/>
  <c r="F386" i="83"/>
  <c r="R386" i="83"/>
  <c r="I386" i="83"/>
  <c r="W386" i="83"/>
  <c r="K386" i="83"/>
  <c r="O386" i="83"/>
  <c r="L386" i="83"/>
  <c r="U386" i="83"/>
  <c r="X386" i="83"/>
  <c r="P386" i="83"/>
  <c r="Y386" i="83"/>
  <c r="U395" i="83"/>
  <c r="S395" i="83"/>
  <c r="K395" i="83"/>
  <c r="M395" i="83"/>
  <c r="E395" i="83"/>
  <c r="Z395" i="83"/>
  <c r="R395" i="83"/>
  <c r="N395" i="83"/>
  <c r="T395" i="83"/>
  <c r="V395" i="83"/>
  <c r="W395" i="83"/>
  <c r="J395" i="83"/>
  <c r="X395" i="83"/>
  <c r="AA395" i="83"/>
  <c r="Y395" i="83"/>
  <c r="G395" i="83"/>
  <c r="I395" i="83"/>
  <c r="Q395" i="83"/>
  <c r="L395" i="83"/>
  <c r="O395" i="83"/>
  <c r="AB395" i="83"/>
  <c r="H395" i="83"/>
  <c r="F395" i="83"/>
  <c r="P395" i="83"/>
  <c r="E519" i="82" a="1"/>
  <c r="H526" i="83"/>
  <c r="F526" i="83"/>
  <c r="R526" i="83"/>
  <c r="L526" i="83"/>
  <c r="O526" i="83"/>
  <c r="S526" i="83"/>
  <c r="U526" i="83"/>
  <c r="Y526" i="83"/>
  <c r="T526" i="83"/>
  <c r="M526" i="83"/>
  <c r="G526" i="83"/>
  <c r="I526" i="83"/>
  <c r="E526" i="83"/>
  <c r="Z526" i="83"/>
  <c r="AB526" i="83"/>
  <c r="J526" i="83"/>
  <c r="K526" i="83"/>
  <c r="AA526" i="83"/>
  <c r="X526" i="83"/>
  <c r="V526" i="83"/>
  <c r="P526" i="83"/>
  <c r="Q526" i="83"/>
  <c r="N526" i="83"/>
  <c r="W526" i="83"/>
  <c r="I813" i="87" a="1"/>
  <c r="I813" i="87" s="1"/>
  <c r="U504" i="82"/>
  <c r="I504" i="82"/>
  <c r="X504" i="82"/>
  <c r="M504" i="82"/>
  <c r="Y504" i="82"/>
  <c r="N504" i="82"/>
  <c r="F504" i="82"/>
  <c r="W504" i="82"/>
  <c r="AA504" i="82"/>
  <c r="T504" i="82"/>
  <c r="AB504" i="82"/>
  <c r="K504" i="82"/>
  <c r="G504" i="82"/>
  <c r="L504" i="82"/>
  <c r="O504" i="82"/>
  <c r="V504" i="82"/>
  <c r="R504" i="82"/>
  <c r="E504" i="82"/>
  <c r="P504" i="82"/>
  <c r="Q504" i="82"/>
  <c r="H504" i="82"/>
  <c r="Z504" i="82"/>
  <c r="J504" i="82"/>
  <c r="S504" i="82"/>
  <c r="E517" i="87" a="1"/>
  <c r="E520" i="87" a="1"/>
  <c r="E521" i="87" a="1"/>
  <c r="E509" i="87" a="1"/>
  <c r="E912" i="87"/>
  <c r="F912" i="87"/>
  <c r="K529" i="83"/>
  <c r="Q529" i="83"/>
  <c r="M529" i="83"/>
  <c r="R529" i="83"/>
  <c r="T529" i="83"/>
  <c r="AA529" i="83"/>
  <c r="F529" i="83"/>
  <c r="X529" i="83"/>
  <c r="Y529" i="83"/>
  <c r="O529" i="83"/>
  <c r="W529" i="83"/>
  <c r="J529" i="83"/>
  <c r="S529" i="83"/>
  <c r="G529" i="83"/>
  <c r="E529" i="83"/>
  <c r="V529" i="83"/>
  <c r="N529" i="83"/>
  <c r="AB529" i="83"/>
  <c r="Z529" i="83"/>
  <c r="L529" i="83"/>
  <c r="P529" i="83"/>
  <c r="H529" i="83"/>
  <c r="I529" i="83"/>
  <c r="U529" i="83"/>
  <c r="L506" i="83"/>
  <c r="P506" i="83"/>
  <c r="E506" i="83"/>
  <c r="O506" i="83"/>
  <c r="K506" i="83"/>
  <c r="U506" i="83"/>
  <c r="J506" i="83"/>
  <c r="M506" i="83"/>
  <c r="F506" i="83"/>
  <c r="V506" i="83"/>
  <c r="I506" i="83"/>
  <c r="AA506" i="83"/>
  <c r="S506" i="83"/>
  <c r="T506" i="83"/>
  <c r="N506" i="83"/>
  <c r="AB506" i="83"/>
  <c r="Z506" i="83"/>
  <c r="Q506" i="83"/>
  <c r="H506" i="83"/>
  <c r="W506" i="83"/>
  <c r="G506" i="83"/>
  <c r="Y506" i="83"/>
  <c r="X506" i="83"/>
  <c r="R506" i="83"/>
  <c r="H504" i="83"/>
  <c r="R504" i="83"/>
  <c r="M504" i="83"/>
  <c r="K504" i="83"/>
  <c r="F504" i="83"/>
  <c r="I504" i="83"/>
  <c r="Z504" i="83"/>
  <c r="T504" i="83"/>
  <c r="S504" i="83"/>
  <c r="L504" i="83"/>
  <c r="G504" i="83"/>
  <c r="Q504" i="83"/>
  <c r="O504" i="83"/>
  <c r="J504" i="83"/>
  <c r="E504" i="83"/>
  <c r="V504" i="83"/>
  <c r="U504" i="83"/>
  <c r="X504" i="83"/>
  <c r="Y504" i="83"/>
  <c r="N504" i="83"/>
  <c r="AA504" i="83"/>
  <c r="W504" i="83"/>
  <c r="AB504" i="83"/>
  <c r="P504" i="83"/>
  <c r="F406" i="83"/>
  <c r="J406" i="83"/>
  <c r="X406" i="83"/>
  <c r="M406" i="83"/>
  <c r="AB406" i="83"/>
  <c r="N406" i="83"/>
  <c r="R406" i="83"/>
  <c r="K406" i="83"/>
  <c r="P406" i="83"/>
  <c r="U406" i="83"/>
  <c r="T406" i="83"/>
  <c r="Q406" i="83"/>
  <c r="E406" i="83"/>
  <c r="I406" i="83"/>
  <c r="Y406" i="83"/>
  <c r="Z406" i="83"/>
  <c r="W406" i="83"/>
  <c r="AA406" i="83"/>
  <c r="L406" i="83"/>
  <c r="S406" i="83"/>
  <c r="G406" i="83"/>
  <c r="V406" i="83"/>
  <c r="O406" i="83"/>
  <c r="H406" i="83"/>
  <c r="K403" i="83"/>
  <c r="AA403" i="83"/>
  <c r="F403" i="83"/>
  <c r="L403" i="83"/>
  <c r="AB403" i="83"/>
  <c r="S403" i="83"/>
  <c r="G403" i="83"/>
  <c r="X403" i="83"/>
  <c r="T403" i="83"/>
  <c r="Q403" i="83"/>
  <c r="M403" i="83"/>
  <c r="E403" i="83"/>
  <c r="V403" i="83"/>
  <c r="W403" i="83"/>
  <c r="O403" i="83"/>
  <c r="H403" i="83"/>
  <c r="Y403" i="83"/>
  <c r="R403" i="83"/>
  <c r="J403" i="83"/>
  <c r="I403" i="83"/>
  <c r="P403" i="83"/>
  <c r="U403" i="83"/>
  <c r="Z403" i="83"/>
  <c r="N403" i="83"/>
  <c r="E400" i="83"/>
  <c r="Y400" i="83"/>
  <c r="W400" i="83"/>
  <c r="R400" i="83"/>
  <c r="L400" i="83"/>
  <c r="O400" i="83"/>
  <c r="I400" i="83"/>
  <c r="Z400" i="83"/>
  <c r="G400" i="83"/>
  <c r="T400" i="83"/>
  <c r="AB400" i="83"/>
  <c r="U400" i="83"/>
  <c r="X400" i="83"/>
  <c r="K400" i="83"/>
  <c r="M400" i="83"/>
  <c r="AA400" i="83"/>
  <c r="H400" i="83"/>
  <c r="S400" i="83"/>
  <c r="Q400" i="83"/>
  <c r="V400" i="83"/>
  <c r="F400" i="83"/>
  <c r="J400" i="83"/>
  <c r="N400" i="83"/>
  <c r="P400" i="83"/>
  <c r="G379" i="83"/>
  <c r="J379" i="83"/>
  <c r="M379" i="83"/>
  <c r="W379" i="83"/>
  <c r="L379" i="83"/>
  <c r="F379" i="83"/>
  <c r="T379" i="83"/>
  <c r="O379" i="83"/>
  <c r="N379" i="83"/>
  <c r="U379" i="83"/>
  <c r="R379" i="83"/>
  <c r="S379" i="83"/>
  <c r="Z379" i="83"/>
  <c r="P379" i="83"/>
  <c r="AB379" i="83"/>
  <c r="AA379" i="83"/>
  <c r="I379" i="83"/>
  <c r="Q379" i="83"/>
  <c r="E379" i="83"/>
  <c r="E410" i="83" s="1" a="1"/>
  <c r="V379" i="83"/>
  <c r="H379" i="83"/>
  <c r="X379" i="83"/>
  <c r="Y379" i="83"/>
  <c r="K379" i="83"/>
  <c r="G529" i="87"/>
  <c r="AA529" i="87"/>
  <c r="J529" i="87"/>
  <c r="S529" i="87"/>
  <c r="AB529" i="87"/>
  <c r="U529" i="87"/>
  <c r="M529" i="87"/>
  <c r="K529" i="87"/>
  <c r="W529" i="87"/>
  <c r="E529" i="87"/>
  <c r="X529" i="87"/>
  <c r="R529" i="87"/>
  <c r="I529" i="87"/>
  <c r="V529" i="87"/>
  <c r="Y529" i="87"/>
  <c r="T529" i="87"/>
  <c r="Z529" i="87"/>
  <c r="P529" i="87"/>
  <c r="Q529" i="87"/>
  <c r="F529" i="87"/>
  <c r="H529" i="87"/>
  <c r="O529" i="87"/>
  <c r="L529" i="87"/>
  <c r="N529" i="87"/>
  <c r="E525" i="84" a="1"/>
  <c r="E528" i="85" a="1"/>
  <c r="Z528" i="85" s="1"/>
  <c r="E512" i="85" a="1"/>
  <c r="E510" i="86" a="1"/>
  <c r="H736" i="89"/>
  <c r="H770" i="89"/>
  <c r="H771" i="89"/>
  <c r="H773" i="89"/>
  <c r="E524" i="82" a="1"/>
  <c r="E515" i="83"/>
  <c r="E546" i="83" s="1"/>
  <c r="F515" i="83"/>
  <c r="AA515" i="83"/>
  <c r="L515" i="83"/>
  <c r="R515" i="83"/>
  <c r="S515" i="83"/>
  <c r="Y515" i="83"/>
  <c r="V515" i="83"/>
  <c r="G515" i="83"/>
  <c r="N515" i="83"/>
  <c r="X515" i="83"/>
  <c r="U515" i="83"/>
  <c r="P515" i="83"/>
  <c r="T515" i="83"/>
  <c r="M515" i="83"/>
  <c r="I515" i="83"/>
  <c r="J515" i="83"/>
  <c r="K515" i="83"/>
  <c r="O515" i="83"/>
  <c r="Z515" i="83"/>
  <c r="W515" i="83"/>
  <c r="AB515" i="83"/>
  <c r="Q515" i="83"/>
  <c r="H515" i="83"/>
  <c r="E525" i="87" a="1"/>
  <c r="E512" i="87" a="1"/>
  <c r="V525" i="83"/>
  <c r="I525" i="83"/>
  <c r="E525" i="83"/>
  <c r="M525" i="83"/>
  <c r="L525" i="83"/>
  <c r="O525" i="83"/>
  <c r="K525" i="83"/>
  <c r="G525" i="83"/>
  <c r="Z525" i="83"/>
  <c r="F525" i="83"/>
  <c r="H525" i="83"/>
  <c r="Q525" i="83"/>
  <c r="AA525" i="83"/>
  <c r="U525" i="83"/>
  <c r="J525" i="83"/>
  <c r="N525" i="83"/>
  <c r="X525" i="83"/>
  <c r="Y525" i="83"/>
  <c r="P525" i="83"/>
  <c r="T525" i="83"/>
  <c r="R525" i="83"/>
  <c r="S525" i="83"/>
  <c r="AB525" i="83"/>
  <c r="W525" i="83"/>
  <c r="O509" i="83"/>
  <c r="W509" i="83"/>
  <c r="F509" i="83"/>
  <c r="AA509" i="83"/>
  <c r="X509" i="83"/>
  <c r="N509" i="83"/>
  <c r="P509" i="83"/>
  <c r="I509" i="83"/>
  <c r="V509" i="83"/>
  <c r="AB509" i="83"/>
  <c r="T509" i="83"/>
  <c r="Q509" i="83"/>
  <c r="E509" i="83"/>
  <c r="K509" i="83"/>
  <c r="Z509" i="83"/>
  <c r="H509" i="83"/>
  <c r="R509" i="83"/>
  <c r="J509" i="83"/>
  <c r="M509" i="83"/>
  <c r="G509" i="83"/>
  <c r="U509" i="83"/>
  <c r="Y509" i="83"/>
  <c r="S509" i="83"/>
  <c r="L509" i="83"/>
  <c r="Z528" i="83"/>
  <c r="V528" i="83"/>
  <c r="T528" i="83"/>
  <c r="AA528" i="83"/>
  <c r="AB528" i="83"/>
  <c r="J528" i="83"/>
  <c r="K528" i="83"/>
  <c r="M528" i="83"/>
  <c r="E528" i="83"/>
  <c r="F528" i="83"/>
  <c r="H528" i="83"/>
  <c r="I528" i="83"/>
  <c r="L528" i="83"/>
  <c r="G528" i="83"/>
  <c r="X528" i="83"/>
  <c r="O528" i="83"/>
  <c r="U528" i="83"/>
  <c r="S528" i="83"/>
  <c r="W528" i="83"/>
  <c r="N528" i="83"/>
  <c r="R528" i="83"/>
  <c r="Y528" i="83"/>
  <c r="Q528" i="83"/>
  <c r="P528" i="83"/>
  <c r="H378" i="83"/>
  <c r="V378" i="83"/>
  <c r="Q378" i="83"/>
  <c r="X378" i="83"/>
  <c r="N378" i="83"/>
  <c r="I378" i="83"/>
  <c r="K378" i="83"/>
  <c r="W378" i="83"/>
  <c r="R378" i="83"/>
  <c r="L378" i="83"/>
  <c r="O378" i="83"/>
  <c r="S378" i="83"/>
  <c r="E378" i="83"/>
  <c r="F378" i="83"/>
  <c r="Y378" i="83"/>
  <c r="G378" i="83"/>
  <c r="P378" i="83"/>
  <c r="Z378" i="83"/>
  <c r="T378" i="83"/>
  <c r="AA378" i="83"/>
  <c r="U378" i="83"/>
  <c r="AB378" i="83"/>
  <c r="M378" i="83"/>
  <c r="J378" i="83"/>
  <c r="I401" i="83"/>
  <c r="O401" i="83"/>
  <c r="U401" i="83"/>
  <c r="H401" i="83"/>
  <c r="G401" i="83"/>
  <c r="K401" i="83"/>
  <c r="X401" i="83"/>
  <c r="L401" i="83"/>
  <c r="Y401" i="83"/>
  <c r="J401" i="83"/>
  <c r="T401" i="83"/>
  <c r="M401" i="83"/>
  <c r="P401" i="83"/>
  <c r="F401" i="83"/>
  <c r="E401" i="83"/>
  <c r="E432" i="83" s="1" a="1"/>
  <c r="N401" i="83"/>
  <c r="Z401" i="83"/>
  <c r="V401" i="83"/>
  <c r="W401" i="83"/>
  <c r="AB401" i="83"/>
  <c r="R401" i="83"/>
  <c r="AA401" i="83"/>
  <c r="S401" i="83"/>
  <c r="Q401" i="83"/>
  <c r="F377" i="83"/>
  <c r="W377" i="83"/>
  <c r="G377" i="83"/>
  <c r="M377" i="83"/>
  <c r="Y377" i="83"/>
  <c r="I377" i="83"/>
  <c r="U377" i="83"/>
  <c r="H377" i="83"/>
  <c r="AA377" i="83"/>
  <c r="AB377" i="83"/>
  <c r="V377" i="83"/>
  <c r="K377" i="83"/>
  <c r="S377" i="83"/>
  <c r="O377" i="83"/>
  <c r="R377" i="83"/>
  <c r="Q377" i="83"/>
  <c r="E377" i="83"/>
  <c r="N377" i="83"/>
  <c r="X377" i="83"/>
  <c r="Z377" i="83"/>
  <c r="L377" i="83"/>
  <c r="J377" i="83"/>
  <c r="P377" i="83"/>
  <c r="T377" i="83"/>
  <c r="E391" i="83"/>
  <c r="R391" i="83"/>
  <c r="P391" i="83"/>
  <c r="W391" i="83"/>
  <c r="K391" i="83"/>
  <c r="H391" i="83"/>
  <c r="V391" i="83"/>
  <c r="S391" i="83"/>
  <c r="G391" i="83"/>
  <c r="L391" i="83"/>
  <c r="F391" i="83"/>
  <c r="AA391" i="83"/>
  <c r="M391" i="83"/>
  <c r="X391" i="83"/>
  <c r="Y391" i="83"/>
  <c r="N391" i="83"/>
  <c r="J391" i="83"/>
  <c r="Z391" i="83"/>
  <c r="O391" i="83"/>
  <c r="T391" i="83"/>
  <c r="I391" i="83"/>
  <c r="U391" i="83"/>
  <c r="AB391" i="83"/>
  <c r="Q391" i="83"/>
  <c r="E526" i="85" a="1"/>
  <c r="F515" i="82"/>
  <c r="G515" i="82"/>
  <c r="M515" i="82"/>
  <c r="L515" i="82"/>
  <c r="V515" i="82"/>
  <c r="Q515" i="82"/>
  <c r="I515" i="82"/>
  <c r="U515" i="82"/>
  <c r="J515" i="82"/>
  <c r="O515" i="82"/>
  <c r="K515" i="82"/>
  <c r="X515" i="82"/>
  <c r="AA515" i="82"/>
  <c r="P515" i="82"/>
  <c r="AB515" i="82"/>
  <c r="R515" i="82"/>
  <c r="Y515" i="82"/>
  <c r="S515" i="82"/>
  <c r="E515" i="82"/>
  <c r="T515" i="82"/>
  <c r="N515" i="82"/>
  <c r="H515" i="82"/>
  <c r="W515" i="82"/>
  <c r="Z515" i="82"/>
  <c r="E504" i="87" a="1"/>
  <c r="E518" i="87" a="1"/>
  <c r="E529" i="82" a="1"/>
  <c r="J513" i="83"/>
  <c r="H513" i="83"/>
  <c r="Q513" i="83"/>
  <c r="S513" i="83"/>
  <c r="P513" i="83"/>
  <c r="Y513" i="83"/>
  <c r="T513" i="83"/>
  <c r="F513" i="83"/>
  <c r="W513" i="83"/>
  <c r="AA513" i="83"/>
  <c r="N513" i="83"/>
  <c r="O513" i="83"/>
  <c r="U513" i="83"/>
  <c r="X513" i="83"/>
  <c r="I513" i="83"/>
  <c r="V513" i="83"/>
  <c r="R513" i="83"/>
  <c r="G513" i="83"/>
  <c r="Z513" i="83"/>
  <c r="M513" i="83"/>
  <c r="K513" i="83"/>
  <c r="E513" i="83"/>
  <c r="L513" i="83"/>
  <c r="AB513" i="83"/>
  <c r="J517" i="83"/>
  <c r="L517" i="83"/>
  <c r="AA517" i="83"/>
  <c r="T517" i="83"/>
  <c r="AB517" i="83"/>
  <c r="M517" i="83"/>
  <c r="F517" i="83"/>
  <c r="N517" i="83"/>
  <c r="S517" i="83"/>
  <c r="V517" i="83"/>
  <c r="O517" i="83"/>
  <c r="E517" i="83"/>
  <c r="E548" i="83" s="1"/>
  <c r="W517" i="83"/>
  <c r="I517" i="83"/>
  <c r="Y517" i="83"/>
  <c r="H517" i="83"/>
  <c r="X517" i="83"/>
  <c r="P517" i="83"/>
  <c r="Q517" i="83"/>
  <c r="U517" i="83"/>
  <c r="K517" i="83"/>
  <c r="Z517" i="83"/>
  <c r="G517" i="83"/>
  <c r="R517" i="83"/>
  <c r="K524" i="83"/>
  <c r="Y524" i="83"/>
  <c r="J524" i="83"/>
  <c r="H524" i="83"/>
  <c r="O524" i="83"/>
  <c r="R524" i="83"/>
  <c r="U524" i="83"/>
  <c r="AB524" i="83"/>
  <c r="V524" i="83"/>
  <c r="I524" i="83"/>
  <c r="G524" i="83"/>
  <c r="N524" i="83"/>
  <c r="L524" i="83"/>
  <c r="Q524" i="83"/>
  <c r="Z524" i="83"/>
  <c r="E524" i="83"/>
  <c r="AA524" i="83"/>
  <c r="F524" i="83"/>
  <c r="W524" i="83"/>
  <c r="S524" i="83"/>
  <c r="X524" i="83"/>
  <c r="M524" i="83"/>
  <c r="P524" i="83"/>
  <c r="T524" i="83"/>
  <c r="Z392" i="83"/>
  <c r="S392" i="83"/>
  <c r="T392" i="83"/>
  <c r="F392" i="83"/>
  <c r="L392" i="83"/>
  <c r="K392" i="83"/>
  <c r="P392" i="83"/>
  <c r="V392" i="83"/>
  <c r="Q392" i="83"/>
  <c r="AA392" i="83"/>
  <c r="M392" i="83"/>
  <c r="I392" i="83"/>
  <c r="N392" i="83"/>
  <c r="G392" i="83"/>
  <c r="U392" i="83"/>
  <c r="X392" i="83"/>
  <c r="R392" i="83"/>
  <c r="W392" i="83"/>
  <c r="E392" i="83"/>
  <c r="AB392" i="83"/>
  <c r="J392" i="83"/>
  <c r="Y392" i="83"/>
  <c r="H392" i="83"/>
  <c r="O392" i="83"/>
  <c r="X404" i="83"/>
  <c r="G404" i="83"/>
  <c r="T404" i="83"/>
  <c r="S404" i="83"/>
  <c r="Y404" i="83"/>
  <c r="AB404" i="83"/>
  <c r="N404" i="83"/>
  <c r="M404" i="83"/>
  <c r="H404" i="83"/>
  <c r="I404" i="83"/>
  <c r="W404" i="83"/>
  <c r="O404" i="83"/>
  <c r="L404" i="83"/>
  <c r="AA404" i="83"/>
  <c r="R404" i="83"/>
  <c r="P404" i="83"/>
  <c r="V404" i="83"/>
  <c r="J404" i="83"/>
  <c r="K404" i="83"/>
  <c r="Q404" i="83"/>
  <c r="Z404" i="83"/>
  <c r="E404" i="83"/>
  <c r="U404" i="83"/>
  <c r="F404" i="83"/>
  <c r="E397" i="83"/>
  <c r="W397" i="83"/>
  <c r="J397" i="83"/>
  <c r="S397" i="83"/>
  <c r="V397" i="83"/>
  <c r="X397" i="83"/>
  <c r="T397" i="83"/>
  <c r="O397" i="83"/>
  <c r="P397" i="83"/>
  <c r="AA397" i="83"/>
  <c r="N397" i="83"/>
  <c r="Q397" i="83"/>
  <c r="K397" i="83"/>
  <c r="G397" i="83"/>
  <c r="Y397" i="83"/>
  <c r="L397" i="83"/>
  <c r="I397" i="83"/>
  <c r="Z397" i="83"/>
  <c r="F397" i="83"/>
  <c r="R397" i="83"/>
  <c r="H397" i="83"/>
  <c r="M397" i="83"/>
  <c r="U397" i="83"/>
  <c r="AB397" i="83"/>
  <c r="F547" i="83"/>
  <c r="G547" i="83"/>
  <c r="H547" i="83" s="1"/>
  <c r="E609" i="83"/>
  <c r="F609" i="83"/>
  <c r="K512" i="83"/>
  <c r="S512" i="83"/>
  <c r="U512" i="83"/>
  <c r="E512" i="83"/>
  <c r="P512" i="83"/>
  <c r="G512" i="83"/>
  <c r="M512" i="83"/>
  <c r="F512" i="83"/>
  <c r="Y512" i="83"/>
  <c r="T512" i="83"/>
  <c r="X512" i="83"/>
  <c r="L512" i="83"/>
  <c r="AA512" i="83"/>
  <c r="N512" i="83"/>
  <c r="W512" i="83"/>
  <c r="AB512" i="83"/>
  <c r="I512" i="83"/>
  <c r="R512" i="83"/>
  <c r="H512" i="83"/>
  <c r="V512" i="83"/>
  <c r="O512" i="83"/>
  <c r="Z512" i="83"/>
  <c r="Q512" i="83"/>
  <c r="J512" i="83"/>
  <c r="N813" i="83" a="1"/>
  <c r="N813" i="83" s="1"/>
  <c r="E525" i="81" a="1"/>
  <c r="E520" i="84" a="1"/>
  <c r="E515" i="85" a="1"/>
  <c r="E516" i="85" a="1"/>
  <c r="E389" i="86" a="1"/>
  <c r="E393" i="86" a="1"/>
  <c r="H393" i="86" s="1"/>
  <c r="E514" i="86" a="1"/>
  <c r="H518" i="83"/>
  <c r="S518" i="83"/>
  <c r="W518" i="83"/>
  <c r="G518" i="83"/>
  <c r="AB518" i="83"/>
  <c r="Y518" i="83"/>
  <c r="Q518" i="83"/>
  <c r="K518" i="83"/>
  <c r="E518" i="83"/>
  <c r="Z518" i="83"/>
  <c r="T518" i="83"/>
  <c r="N518" i="83"/>
  <c r="R518" i="83"/>
  <c r="U518" i="83"/>
  <c r="M518" i="83"/>
  <c r="V518" i="83"/>
  <c r="F518" i="83"/>
  <c r="X518" i="83"/>
  <c r="I518" i="83"/>
  <c r="P518" i="83"/>
  <c r="AA518" i="83"/>
  <c r="J518" i="83"/>
  <c r="L518" i="83"/>
  <c r="O518" i="83"/>
  <c r="E522" i="82" a="1"/>
  <c r="L510" i="83"/>
  <c r="Q510" i="83"/>
  <c r="U510" i="83"/>
  <c r="N510" i="83"/>
  <c r="E510" i="83"/>
  <c r="O510" i="83"/>
  <c r="Y510" i="83"/>
  <c r="Z510" i="83"/>
  <c r="P510" i="83"/>
  <c r="H510" i="83"/>
  <c r="M510" i="83"/>
  <c r="G510" i="83"/>
  <c r="V510" i="83"/>
  <c r="R510" i="83"/>
  <c r="S510" i="83"/>
  <c r="J510" i="83"/>
  <c r="AB510" i="83"/>
  <c r="AA510" i="83"/>
  <c r="W510" i="83"/>
  <c r="X510" i="83"/>
  <c r="K510" i="83"/>
  <c r="T510" i="83"/>
  <c r="I510" i="83"/>
  <c r="F510" i="83"/>
  <c r="E530" i="87" a="1"/>
  <c r="E523" i="87" a="1"/>
  <c r="H514" i="83"/>
  <c r="S514" i="83"/>
  <c r="W514" i="83"/>
  <c r="G514" i="83"/>
  <c r="AB514" i="83"/>
  <c r="Y514" i="83"/>
  <c r="Q514" i="83"/>
  <c r="K514" i="83"/>
  <c r="E514" i="83"/>
  <c r="E545" i="83" s="1"/>
  <c r="Z514" i="83"/>
  <c r="T514" i="83"/>
  <c r="N514" i="83"/>
  <c r="R514" i="83"/>
  <c r="U514" i="83"/>
  <c r="M514" i="83"/>
  <c r="X514" i="83"/>
  <c r="I514" i="83"/>
  <c r="P514" i="83"/>
  <c r="AA514" i="83"/>
  <c r="J514" i="83"/>
  <c r="L514" i="83"/>
  <c r="O514" i="83"/>
  <c r="V514" i="83"/>
  <c r="F514" i="83"/>
  <c r="I501" i="83"/>
  <c r="AA501" i="83"/>
  <c r="V501" i="83"/>
  <c r="Q501" i="83"/>
  <c r="L501" i="83"/>
  <c r="E501" i="83"/>
  <c r="Y501" i="83"/>
  <c r="T501" i="83"/>
  <c r="X501" i="83"/>
  <c r="J501" i="83"/>
  <c r="AB501" i="83"/>
  <c r="F501" i="83"/>
  <c r="Z501" i="83"/>
  <c r="O501" i="83"/>
  <c r="M501" i="83"/>
  <c r="R501" i="83"/>
  <c r="N501" i="83"/>
  <c r="K501" i="83"/>
  <c r="S501" i="83"/>
  <c r="G501" i="83"/>
  <c r="W501" i="83"/>
  <c r="U501" i="83"/>
  <c r="H501" i="83"/>
  <c r="P501" i="83"/>
  <c r="AB390" i="83"/>
  <c r="J390" i="83"/>
  <c r="G390" i="83"/>
  <c r="AA390" i="83"/>
  <c r="H390" i="83"/>
  <c r="K390" i="83"/>
  <c r="U390" i="83"/>
  <c r="P390" i="83"/>
  <c r="N390" i="83"/>
  <c r="E390" i="83"/>
  <c r="E421" i="83" s="1" a="1"/>
  <c r="L390" i="83"/>
  <c r="X390" i="83"/>
  <c r="I390" i="83"/>
  <c r="Z390" i="83"/>
  <c r="W390" i="83"/>
  <c r="M390" i="83"/>
  <c r="T390" i="83"/>
  <c r="F390" i="83"/>
  <c r="R390" i="83"/>
  <c r="Q390" i="83"/>
  <c r="S390" i="83"/>
  <c r="V390" i="83"/>
  <c r="Y390" i="83"/>
  <c r="O390" i="83"/>
  <c r="R398" i="83"/>
  <c r="U398" i="83"/>
  <c r="H398" i="83"/>
  <c r="S398" i="83"/>
  <c r="Q398" i="83"/>
  <c r="Y398" i="83"/>
  <c r="J398" i="83"/>
  <c r="I398" i="83"/>
  <c r="N398" i="83"/>
  <c r="Z398" i="83"/>
  <c r="W398" i="83"/>
  <c r="V398" i="83"/>
  <c r="F398" i="83"/>
  <c r="T398" i="83"/>
  <c r="O398" i="83"/>
  <c r="L398" i="83"/>
  <c r="E398" i="83"/>
  <c r="X398" i="83"/>
  <c r="AB398" i="83"/>
  <c r="K398" i="83"/>
  <c r="G398" i="83"/>
  <c r="AA398" i="83"/>
  <c r="P398" i="83"/>
  <c r="M398" i="83"/>
  <c r="E393" i="83"/>
  <c r="I393" i="83"/>
  <c r="AB393" i="83"/>
  <c r="Q393" i="83"/>
  <c r="N393" i="83"/>
  <c r="R393" i="83"/>
  <c r="T393" i="83"/>
  <c r="U393" i="83"/>
  <c r="W393" i="83"/>
  <c r="V393" i="83"/>
  <c r="L393" i="83"/>
  <c r="X393" i="83"/>
  <c r="K393" i="83"/>
  <c r="O393" i="83"/>
  <c r="P393" i="83"/>
  <c r="Y393" i="83"/>
  <c r="F393" i="83"/>
  <c r="H393" i="83"/>
  <c r="J393" i="83"/>
  <c r="AA393" i="83"/>
  <c r="Z393" i="83"/>
  <c r="S393" i="83"/>
  <c r="G393" i="83"/>
  <c r="M393" i="83"/>
  <c r="W384" i="83"/>
  <c r="P384" i="83"/>
  <c r="Y384" i="83"/>
  <c r="L384" i="83"/>
  <c r="N384" i="83"/>
  <c r="X384" i="83"/>
  <c r="J384" i="83"/>
  <c r="V384" i="83"/>
  <c r="AB384" i="83"/>
  <c r="G384" i="83"/>
  <c r="I384" i="83"/>
  <c r="U384" i="83"/>
  <c r="S384" i="83"/>
  <c r="M384" i="83"/>
  <c r="Q384" i="83"/>
  <c r="E384" i="83"/>
  <c r="AA384" i="83"/>
  <c r="K384" i="83"/>
  <c r="Z384" i="83"/>
  <c r="F384" i="83"/>
  <c r="T384" i="83"/>
  <c r="O384" i="83"/>
  <c r="H384" i="83"/>
  <c r="R384" i="83"/>
  <c r="K527" i="83"/>
  <c r="Y527" i="83"/>
  <c r="V527" i="83"/>
  <c r="AB527" i="83"/>
  <c r="G527" i="83"/>
  <c r="W527" i="83"/>
  <c r="X527" i="83"/>
  <c r="J527" i="83"/>
  <c r="L527" i="83"/>
  <c r="P527" i="83"/>
  <c r="S527" i="83"/>
  <c r="Z527" i="83"/>
  <c r="F527" i="83"/>
  <c r="I527" i="83"/>
  <c r="O527" i="83"/>
  <c r="H527" i="83"/>
  <c r="N527" i="83"/>
  <c r="U527" i="83"/>
  <c r="Q527" i="83"/>
  <c r="AA527" i="83"/>
  <c r="R527" i="83"/>
  <c r="M527" i="83"/>
  <c r="T527" i="83"/>
  <c r="E527" i="83"/>
  <c r="F385" i="83"/>
  <c r="S385" i="83"/>
  <c r="J385" i="83"/>
  <c r="V385" i="83"/>
  <c r="P385" i="83"/>
  <c r="G385" i="83"/>
  <c r="W385" i="83"/>
  <c r="X385" i="83"/>
  <c r="AA385" i="83"/>
  <c r="Z385" i="83"/>
  <c r="AB385" i="83"/>
  <c r="M385" i="83"/>
  <c r="K385" i="83"/>
  <c r="R385" i="83"/>
  <c r="H385" i="83"/>
  <c r="Y385" i="83"/>
  <c r="N385" i="83"/>
  <c r="U385" i="83"/>
  <c r="I385" i="83"/>
  <c r="Q385" i="83"/>
  <c r="L385" i="83"/>
  <c r="O385" i="83"/>
  <c r="T385" i="83"/>
  <c r="E385" i="83"/>
  <c r="M813" i="73" a="1"/>
  <c r="Y505" i="83"/>
  <c r="S505" i="83"/>
  <c r="H505" i="83"/>
  <c r="N505" i="83"/>
  <c r="I505" i="83"/>
  <c r="G505" i="83"/>
  <c r="AA505" i="83"/>
  <c r="K505" i="83"/>
  <c r="P505" i="83"/>
  <c r="O505" i="83"/>
  <c r="U505" i="83"/>
  <c r="X505" i="83"/>
  <c r="J505" i="83"/>
  <c r="AB505" i="83"/>
  <c r="V505" i="83"/>
  <c r="L505" i="83"/>
  <c r="E505" i="83"/>
  <c r="T505" i="83"/>
  <c r="W505" i="83"/>
  <c r="R505" i="83"/>
  <c r="Q505" i="83"/>
  <c r="M505" i="83"/>
  <c r="F505" i="83"/>
  <c r="Z505" i="83"/>
  <c r="E515" i="87" a="1"/>
  <c r="E507" i="87" a="1"/>
  <c r="E516" i="87" a="1"/>
  <c r="H522" i="83"/>
  <c r="Q522" i="83"/>
  <c r="K522" i="83"/>
  <c r="N522" i="83"/>
  <c r="I522" i="83"/>
  <c r="M522" i="83"/>
  <c r="W522" i="83"/>
  <c r="R522" i="83"/>
  <c r="V522" i="83"/>
  <c r="O522" i="83"/>
  <c r="J522" i="83"/>
  <c r="U522" i="83"/>
  <c r="E522" i="83"/>
  <c r="L522" i="83"/>
  <c r="F522" i="83"/>
  <c r="T522" i="83"/>
  <c r="Y522" i="83"/>
  <c r="P522" i="83"/>
  <c r="G522" i="83"/>
  <c r="X522" i="83"/>
  <c r="Z522" i="83"/>
  <c r="AA522" i="83"/>
  <c r="S522" i="83"/>
  <c r="AB522" i="83"/>
  <c r="E519" i="83"/>
  <c r="Y519" i="83"/>
  <c r="K519" i="83"/>
  <c r="T519" i="83"/>
  <c r="O519" i="83"/>
  <c r="AB519" i="83"/>
  <c r="U519" i="83"/>
  <c r="J519" i="83"/>
  <c r="X519" i="83"/>
  <c r="V519" i="83"/>
  <c r="W519" i="83"/>
  <c r="S519" i="83"/>
  <c r="L519" i="83"/>
  <c r="H519" i="83"/>
  <c r="G519" i="83"/>
  <c r="M519" i="83"/>
  <c r="N519" i="83"/>
  <c r="R519" i="83"/>
  <c r="Z519" i="83"/>
  <c r="P519" i="83"/>
  <c r="I519" i="83"/>
  <c r="Q519" i="83"/>
  <c r="AA519" i="83"/>
  <c r="F519" i="83"/>
  <c r="AA405" i="83"/>
  <c r="L405" i="83"/>
  <c r="Z405" i="83"/>
  <c r="P405" i="83"/>
  <c r="W405" i="83"/>
  <c r="N405" i="83"/>
  <c r="T405" i="83"/>
  <c r="H405" i="83"/>
  <c r="G405" i="83"/>
  <c r="U405" i="83"/>
  <c r="M405" i="83"/>
  <c r="E405" i="83"/>
  <c r="K405" i="83"/>
  <c r="V405" i="83"/>
  <c r="Y405" i="83"/>
  <c r="I405" i="83"/>
  <c r="O405" i="83"/>
  <c r="X405" i="83"/>
  <c r="J405" i="83"/>
  <c r="F405" i="83"/>
  <c r="AB405" i="83"/>
  <c r="R405" i="83"/>
  <c r="S405" i="83"/>
  <c r="Q405" i="83"/>
  <c r="J402" i="83"/>
  <c r="P402" i="83"/>
  <c r="W402" i="83"/>
  <c r="S402" i="83"/>
  <c r="I402" i="83"/>
  <c r="N402" i="83"/>
  <c r="AB402" i="83"/>
  <c r="Q402" i="83"/>
  <c r="AA402" i="83"/>
  <c r="K402" i="83"/>
  <c r="R402" i="83"/>
  <c r="Z402" i="83"/>
  <c r="F402" i="83"/>
  <c r="G402" i="83"/>
  <c r="U402" i="83"/>
  <c r="V402" i="83"/>
  <c r="H402" i="83"/>
  <c r="L402" i="83"/>
  <c r="E402" i="83"/>
  <c r="M402" i="83"/>
  <c r="T402" i="83"/>
  <c r="Y402" i="83"/>
  <c r="O402" i="83"/>
  <c r="X402" i="83"/>
  <c r="Y381" i="83"/>
  <c r="S381" i="83"/>
  <c r="X381" i="83"/>
  <c r="H381" i="83"/>
  <c r="AB381" i="83"/>
  <c r="E381" i="83"/>
  <c r="Q381" i="83"/>
  <c r="K381" i="83"/>
  <c r="N381" i="83"/>
  <c r="G381" i="83"/>
  <c r="Z381" i="83"/>
  <c r="T381" i="83"/>
  <c r="O381" i="83"/>
  <c r="I381" i="83"/>
  <c r="L381" i="83"/>
  <c r="W381" i="83"/>
  <c r="R381" i="83"/>
  <c r="U381" i="83"/>
  <c r="F381" i="83"/>
  <c r="AA381" i="83"/>
  <c r="M381" i="83"/>
  <c r="V381" i="83"/>
  <c r="P381" i="83"/>
  <c r="J381" i="83"/>
  <c r="M396" i="83"/>
  <c r="P396" i="83"/>
  <c r="AA396" i="83"/>
  <c r="O396" i="83"/>
  <c r="K396" i="83"/>
  <c r="N396" i="83"/>
  <c r="J396" i="83"/>
  <c r="F396" i="83"/>
  <c r="I396" i="83"/>
  <c r="T396" i="83"/>
  <c r="U396" i="83"/>
  <c r="X396" i="83"/>
  <c r="L396" i="83"/>
  <c r="W396" i="83"/>
  <c r="S396" i="83"/>
  <c r="AB396" i="83"/>
  <c r="R396" i="83"/>
  <c r="V396" i="83"/>
  <c r="G396" i="83"/>
  <c r="H396" i="83"/>
  <c r="Q396" i="83"/>
  <c r="Y396" i="83"/>
  <c r="Z396" i="83"/>
  <c r="E396" i="83"/>
  <c r="Y510" i="87"/>
  <c r="K510" i="87"/>
  <c r="AA510" i="87"/>
  <c r="Q510" i="87"/>
  <c r="H510" i="87"/>
  <c r="S510" i="87"/>
  <c r="E510" i="87"/>
  <c r="Z510" i="87"/>
  <c r="O510" i="87"/>
  <c r="W510" i="87"/>
  <c r="F510" i="87"/>
  <c r="J510" i="87"/>
  <c r="N510" i="87"/>
  <c r="U510" i="87"/>
  <c r="X510" i="87"/>
  <c r="P510" i="87"/>
  <c r="G510" i="87"/>
  <c r="M510" i="87"/>
  <c r="I510" i="87"/>
  <c r="L510" i="87"/>
  <c r="R510" i="87"/>
  <c r="T510" i="87"/>
  <c r="V510" i="87"/>
  <c r="AB510" i="87"/>
  <c r="L675" i="84"/>
  <c r="E524" i="87" a="1"/>
  <c r="G503" i="83"/>
  <c r="O503" i="83"/>
  <c r="W503" i="83"/>
  <c r="P503" i="83"/>
  <c r="AB503" i="83"/>
  <c r="U503" i="83"/>
  <c r="X503" i="83"/>
  <c r="Q503" i="83"/>
  <c r="M503" i="83"/>
  <c r="Y503" i="83"/>
  <c r="J503" i="83"/>
  <c r="V503" i="83"/>
  <c r="E503" i="83"/>
  <c r="R503" i="83"/>
  <c r="T503" i="83"/>
  <c r="I503" i="83"/>
  <c r="AA503" i="83"/>
  <c r="K503" i="83"/>
  <c r="F503" i="83"/>
  <c r="N503" i="83"/>
  <c r="H503" i="83"/>
  <c r="Z503" i="83"/>
  <c r="L503" i="83"/>
  <c r="S503" i="83"/>
  <c r="H530" i="83"/>
  <c r="T530" i="83"/>
  <c r="E530" i="83"/>
  <c r="I530" i="83"/>
  <c r="L530" i="83"/>
  <c r="Z530" i="83"/>
  <c r="R530" i="83"/>
  <c r="U530" i="83"/>
  <c r="F530" i="83"/>
  <c r="AA530" i="83"/>
  <c r="M530" i="83"/>
  <c r="O530" i="83"/>
  <c r="S530" i="83"/>
  <c r="Q530" i="83"/>
  <c r="N530" i="83"/>
  <c r="V530" i="83"/>
  <c r="W530" i="83"/>
  <c r="Y530" i="83"/>
  <c r="G530" i="83"/>
  <c r="P530" i="83"/>
  <c r="J530" i="83"/>
  <c r="X530" i="83"/>
  <c r="AB530" i="83"/>
  <c r="K530" i="83"/>
  <c r="E912" i="82"/>
  <c r="F912" i="82"/>
  <c r="AB590" i="82"/>
  <c r="AB591" i="82"/>
  <c r="AB565" i="82"/>
  <c r="AB564" i="82"/>
  <c r="AB563" i="82"/>
  <c r="AB583" i="82"/>
  <c r="AB576" i="82"/>
  <c r="AB573" i="82"/>
  <c r="AB579" i="82"/>
  <c r="AB569" i="82"/>
  <c r="AB567" i="82"/>
  <c r="AB586" i="82"/>
  <c r="AB582" i="82"/>
  <c r="AB588" i="82"/>
  <c r="AB585" i="82"/>
  <c r="AB581" i="82"/>
  <c r="AB568" i="82"/>
  <c r="AB589" i="82"/>
  <c r="AB575" i="82"/>
  <c r="AB574" i="82"/>
  <c r="AB577" i="82"/>
  <c r="AB572" i="82"/>
  <c r="AB592" i="82"/>
  <c r="AB580" i="82"/>
  <c r="AB578" i="82"/>
  <c r="AB587" i="82"/>
  <c r="AB571" i="82"/>
  <c r="AB584" i="82"/>
  <c r="AB570" i="82"/>
  <c r="E402" i="82" a="1"/>
  <c r="E405" i="82" a="1"/>
  <c r="E404" i="82" a="1"/>
  <c r="E387" i="82" a="1"/>
  <c r="E396" i="82" a="1"/>
  <c r="E390" i="82" a="1"/>
  <c r="E378" i="82" a="1"/>
  <c r="E389" i="82" a="1"/>
  <c r="E399" i="82" a="1"/>
  <c r="E382" i="82" a="1"/>
  <c r="E385" i="82" a="1"/>
  <c r="E388" i="82" a="1"/>
  <c r="E403" i="82" a="1"/>
  <c r="E377" i="82" a="1"/>
  <c r="E398" i="82" a="1"/>
  <c r="E394" i="82" a="1"/>
  <c r="E393" i="82" a="1"/>
  <c r="E397" i="82" a="1"/>
  <c r="E400" i="82" a="1"/>
  <c r="E406" i="82" a="1"/>
  <c r="E386" i="82" a="1"/>
  <c r="E379" i="82" a="1"/>
  <c r="E401" i="82" a="1"/>
  <c r="E392" i="82" a="1"/>
  <c r="E391" i="82" a="1"/>
  <c r="E381" i="82" a="1"/>
  <c r="E395" i="82" a="1"/>
  <c r="E384" i="82" a="1"/>
  <c r="E380" i="82" a="1"/>
  <c r="E383" i="82" a="1"/>
  <c r="E508" i="82" a="1"/>
  <c r="E507" i="82" a="1"/>
  <c r="E506" i="82" a="1"/>
  <c r="E523" i="82" a="1"/>
  <c r="E514" i="82" a="1"/>
  <c r="E527" i="82" a="1"/>
  <c r="E513" i="82" a="1"/>
  <c r="E517" i="82" a="1"/>
  <c r="E512" i="82" a="1"/>
  <c r="E509" i="82" a="1"/>
  <c r="E501" i="82" a="1"/>
  <c r="E503" i="82" a="1"/>
  <c r="E530" i="82" a="1"/>
  <c r="E516" i="82" a="1"/>
  <c r="E520" i="82" a="1"/>
  <c r="E526" i="82" a="1"/>
  <c r="E502" i="82" a="1"/>
  <c r="E510" i="82" a="1"/>
  <c r="E525" i="82" a="1"/>
  <c r="E521" i="82" a="1"/>
  <c r="E528" i="82" a="1"/>
  <c r="J442" i="89"/>
  <c r="L813" i="84" a="1"/>
  <c r="E503" i="87" a="1"/>
  <c r="E508" i="87" a="1"/>
  <c r="E513" i="87" a="1"/>
  <c r="E912" i="83"/>
  <c r="F912" i="83"/>
  <c r="H511" i="83"/>
  <c r="V511" i="83"/>
  <c r="Z511" i="83"/>
  <c r="M511" i="83"/>
  <c r="O511" i="83"/>
  <c r="X511" i="83"/>
  <c r="N511" i="83"/>
  <c r="G511" i="83"/>
  <c r="R511" i="83"/>
  <c r="U511" i="83"/>
  <c r="P511" i="83"/>
  <c r="K511" i="83"/>
  <c r="L511" i="83"/>
  <c r="I511" i="83"/>
  <c r="T511" i="83"/>
  <c r="J511" i="83"/>
  <c r="E511" i="83"/>
  <c r="Y511" i="83"/>
  <c r="F511" i="83"/>
  <c r="Q511" i="83"/>
  <c r="AB511" i="83"/>
  <c r="W511" i="83"/>
  <c r="AA511" i="83"/>
  <c r="S511" i="83"/>
  <c r="AA520" i="83"/>
  <c r="F520" i="83"/>
  <c r="Q520" i="83"/>
  <c r="W520" i="83"/>
  <c r="S520" i="83"/>
  <c r="E520" i="83"/>
  <c r="R520" i="83"/>
  <c r="X520" i="83"/>
  <c r="O520" i="83"/>
  <c r="L520" i="83"/>
  <c r="N520" i="83"/>
  <c r="J520" i="83"/>
  <c r="Z520" i="83"/>
  <c r="I520" i="83"/>
  <c r="G520" i="83"/>
  <c r="P520" i="83"/>
  <c r="T520" i="83"/>
  <c r="V520" i="83"/>
  <c r="U520" i="83"/>
  <c r="K520" i="83"/>
  <c r="M520" i="83"/>
  <c r="Y520" i="83"/>
  <c r="H520" i="83"/>
  <c r="AB520" i="83"/>
  <c r="Y382" i="83"/>
  <c r="H382" i="83"/>
  <c r="G382" i="83"/>
  <c r="N382" i="83"/>
  <c r="L382" i="83"/>
  <c r="X382" i="83"/>
  <c r="U382" i="83"/>
  <c r="K382" i="83"/>
  <c r="E382" i="83"/>
  <c r="W382" i="83"/>
  <c r="M382" i="83"/>
  <c r="S382" i="83"/>
  <c r="F382" i="83"/>
  <c r="Z382" i="83"/>
  <c r="AB382" i="83"/>
  <c r="V382" i="83"/>
  <c r="I382" i="83"/>
  <c r="AA382" i="83"/>
  <c r="J382" i="83"/>
  <c r="Q382" i="83"/>
  <c r="O382" i="83"/>
  <c r="R382" i="83"/>
  <c r="P382" i="83"/>
  <c r="T382" i="83"/>
  <c r="I383" i="83"/>
  <c r="P383" i="83"/>
  <c r="W383" i="83"/>
  <c r="U383" i="83"/>
  <c r="AB383" i="83"/>
  <c r="J383" i="83"/>
  <c r="K383" i="83"/>
  <c r="E383" i="83"/>
  <c r="R383" i="83"/>
  <c r="V383" i="83"/>
  <c r="Q383" i="83"/>
  <c r="Z383" i="83"/>
  <c r="M383" i="83"/>
  <c r="L383" i="83"/>
  <c r="S383" i="83"/>
  <c r="X383" i="83"/>
  <c r="Y383" i="83"/>
  <c r="F383" i="83"/>
  <c r="H383" i="83"/>
  <c r="N383" i="83"/>
  <c r="G383" i="83"/>
  <c r="T383" i="83"/>
  <c r="AA383" i="83"/>
  <c r="O383" i="83"/>
  <c r="G387" i="83"/>
  <c r="R387" i="83"/>
  <c r="H387" i="83"/>
  <c r="Y387" i="83"/>
  <c r="Z387" i="83"/>
  <c r="N387" i="83"/>
  <c r="I387" i="83"/>
  <c r="X387" i="83"/>
  <c r="L387" i="83"/>
  <c r="AA387" i="83"/>
  <c r="Q387" i="83"/>
  <c r="K387" i="83"/>
  <c r="J387" i="83"/>
  <c r="O387" i="83"/>
  <c r="V387" i="83"/>
  <c r="E387" i="83"/>
  <c r="E418" i="83" s="1" a="1"/>
  <c r="AB387" i="83"/>
  <c r="F387" i="83"/>
  <c r="S387" i="83"/>
  <c r="M387" i="83"/>
  <c r="U387" i="83"/>
  <c r="W387" i="83"/>
  <c r="P387" i="83"/>
  <c r="T387" i="83"/>
  <c r="W389" i="83"/>
  <c r="R389" i="83"/>
  <c r="E389" i="83"/>
  <c r="H389" i="83"/>
  <c r="Z389" i="83"/>
  <c r="M389" i="83"/>
  <c r="P389" i="83"/>
  <c r="K389" i="83"/>
  <c r="U389" i="83"/>
  <c r="F389" i="83"/>
  <c r="X389" i="83"/>
  <c r="S389" i="83"/>
  <c r="N389" i="83"/>
  <c r="I389" i="83"/>
  <c r="AA389" i="83"/>
  <c r="V389" i="83"/>
  <c r="Q389" i="83"/>
  <c r="L389" i="83"/>
  <c r="G389" i="83"/>
  <c r="Y389" i="83"/>
  <c r="T389" i="83"/>
  <c r="O389" i="83"/>
  <c r="J389" i="83"/>
  <c r="AB389" i="83"/>
  <c r="E526" i="86" a="1"/>
  <c r="H526" i="86" s="1"/>
  <c r="E394" i="86" a="1"/>
  <c r="AB394" i="86" s="1"/>
  <c r="E512" i="86" a="1"/>
  <c r="AA512" i="86" s="1"/>
  <c r="E382" i="86" a="1"/>
  <c r="X382" i="86" s="1"/>
  <c r="E391" i="86" a="1"/>
  <c r="E390" i="86" a="1"/>
  <c r="T390" i="86" s="1"/>
  <c r="E386" i="86" a="1"/>
  <c r="AA386" i="86" s="1"/>
  <c r="E525" i="86" a="1"/>
  <c r="T525" i="86" s="1"/>
  <c r="E397" i="86" a="1"/>
  <c r="Z397" i="86" s="1"/>
  <c r="E388" i="86" a="1"/>
  <c r="P388" i="86" s="1"/>
  <c r="E527" i="86" a="1"/>
  <c r="AA527" i="86" s="1"/>
  <c r="E518" i="86" a="1"/>
  <c r="V518" i="86" s="1"/>
  <c r="E912" i="73"/>
  <c r="F912" i="73"/>
  <c r="AB375" i="73"/>
  <c r="E382" i="73" s="1" a="1"/>
  <c r="AA592" i="73"/>
  <c r="AA591" i="73"/>
  <c r="AA590" i="73"/>
  <c r="AA589" i="73"/>
  <c r="AA588" i="73"/>
  <c r="AA587" i="73"/>
  <c r="AA586" i="73"/>
  <c r="AA585" i="73"/>
  <c r="AA584" i="73"/>
  <c r="AA583" i="73"/>
  <c r="AA582" i="73"/>
  <c r="AA581" i="73"/>
  <c r="AA580" i="73"/>
  <c r="AA579" i="73"/>
  <c r="AA578" i="73"/>
  <c r="AA577" i="73"/>
  <c r="AA576" i="73"/>
  <c r="AA575" i="73"/>
  <c r="AA574" i="73"/>
  <c r="AA573" i="73"/>
  <c r="AA572" i="73"/>
  <c r="AA571" i="73"/>
  <c r="AA569" i="73"/>
  <c r="AA568" i="73"/>
  <c r="AA567" i="73"/>
  <c r="AA565" i="73"/>
  <c r="AA564" i="73"/>
  <c r="AA563" i="73"/>
  <c r="AA570" i="73"/>
  <c r="E510" i="73" a="1"/>
  <c r="E507" i="73" a="1"/>
  <c r="E378" i="73" a="1"/>
  <c r="E506" i="73" a="1"/>
  <c r="E400" i="73" a="1"/>
  <c r="E528" i="73" a="1"/>
  <c r="E389" i="73" a="1"/>
  <c r="E529" i="73" a="1"/>
  <c r="E380" i="73" a="1"/>
  <c r="E399" i="73" a="1"/>
  <c r="E395" i="73" a="1"/>
  <c r="E392" i="73" a="1"/>
  <c r="E402" i="73" a="1"/>
  <c r="E525" i="73" a="1"/>
  <c r="E513" i="73" a="1"/>
  <c r="E514" i="73" a="1"/>
  <c r="E403" i="73" a="1"/>
  <c r="E504" i="73" a="1"/>
  <c r="E505" i="73" a="1"/>
  <c r="E523" i="73" a="1"/>
  <c r="E501" i="73" a="1"/>
  <c r="E379" i="73" a="1"/>
  <c r="E521" i="73" a="1"/>
  <c r="E527" i="73" a="1"/>
  <c r="E517" i="73" a="1"/>
  <c r="E515" i="73" a="1"/>
  <c r="E386" i="73" a="1"/>
  <c r="E509" i="73" a="1"/>
  <c r="E397" i="73" a="1"/>
  <c r="E519" i="73" a="1"/>
  <c r="E508" i="73" a="1"/>
  <c r="E511" i="73" a="1"/>
  <c r="E394" i="73" a="1"/>
  <c r="E384" i="73" a="1"/>
  <c r="E503" i="73" a="1"/>
  <c r="E404" i="73" a="1"/>
  <c r="E526" i="73" a="1"/>
  <c r="E398" i="73" a="1"/>
  <c r="E530" i="73" a="1"/>
  <c r="E387" i="73" a="1"/>
  <c r="E383" i="73" a="1"/>
  <c r="E502" i="73" a="1"/>
  <c r="E396" i="73" a="1"/>
  <c r="E520" i="73" a="1"/>
  <c r="E384" i="86"/>
  <c r="W384" i="86"/>
  <c r="T384" i="86"/>
  <c r="M384" i="86"/>
  <c r="H384" i="86"/>
  <c r="AB384" i="86"/>
  <c r="U384" i="86"/>
  <c r="P384" i="86"/>
  <c r="J384" i="86"/>
  <c r="F384" i="86"/>
  <c r="X384" i="86"/>
  <c r="K384" i="86"/>
  <c r="N384" i="86"/>
  <c r="I384" i="86"/>
  <c r="R384" i="86"/>
  <c r="V384" i="86"/>
  <c r="Q384" i="86"/>
  <c r="S384" i="86"/>
  <c r="G384" i="86"/>
  <c r="Y384" i="86"/>
  <c r="Z384" i="86"/>
  <c r="O384" i="86"/>
  <c r="L384" i="86"/>
  <c r="AA384" i="86"/>
  <c r="AB381" i="86"/>
  <c r="S381" i="86"/>
  <c r="Q381" i="86"/>
  <c r="H381" i="86"/>
  <c r="K381" i="86"/>
  <c r="AA381" i="86"/>
  <c r="Z381" i="86"/>
  <c r="N381" i="86"/>
  <c r="G381" i="86"/>
  <c r="P381" i="86"/>
  <c r="I381" i="86"/>
  <c r="Y381" i="86"/>
  <c r="E381" i="86"/>
  <c r="U381" i="86"/>
  <c r="W381" i="86"/>
  <c r="F381" i="86"/>
  <c r="O381" i="86"/>
  <c r="R381" i="86"/>
  <c r="X381" i="86"/>
  <c r="T381" i="86"/>
  <c r="L381" i="86"/>
  <c r="J381" i="86"/>
  <c r="M381" i="86"/>
  <c r="V381" i="86"/>
  <c r="K509" i="86"/>
  <c r="AB509" i="86"/>
  <c r="G509" i="86"/>
  <c r="J509" i="86"/>
  <c r="M509" i="86"/>
  <c r="V509" i="86"/>
  <c r="T509" i="86"/>
  <c r="Z509" i="86"/>
  <c r="H509" i="86"/>
  <c r="F509" i="86"/>
  <c r="N509" i="86"/>
  <c r="W509" i="86"/>
  <c r="O509" i="86"/>
  <c r="P509" i="86"/>
  <c r="Y509" i="86"/>
  <c r="R509" i="86"/>
  <c r="X509" i="86"/>
  <c r="Q509" i="86"/>
  <c r="L509" i="86"/>
  <c r="U509" i="86"/>
  <c r="I509" i="86"/>
  <c r="E509" i="86"/>
  <c r="AA509" i="86"/>
  <c r="S509" i="86"/>
  <c r="I516" i="86"/>
  <c r="J516" i="86"/>
  <c r="Z516" i="86"/>
  <c r="AA516" i="86"/>
  <c r="U516" i="86"/>
  <c r="G516" i="86"/>
  <c r="F516" i="86"/>
  <c r="X516" i="86"/>
  <c r="O516" i="86"/>
  <c r="L516" i="86"/>
  <c r="Q516" i="86"/>
  <c r="K516" i="86"/>
  <c r="H516" i="86"/>
  <c r="E516" i="86"/>
  <c r="W516" i="86"/>
  <c r="T516" i="86"/>
  <c r="AB516" i="86"/>
  <c r="N516" i="86"/>
  <c r="S516" i="86"/>
  <c r="Y516" i="86"/>
  <c r="R516" i="86"/>
  <c r="P516" i="86"/>
  <c r="M516" i="86"/>
  <c r="V516" i="86"/>
  <c r="S401" i="86"/>
  <c r="H401" i="86"/>
  <c r="N401" i="86"/>
  <c r="K401" i="86"/>
  <c r="Z401" i="86"/>
  <c r="I401" i="86"/>
  <c r="AA401" i="86"/>
  <c r="P401" i="86"/>
  <c r="U401" i="86"/>
  <c r="L401" i="86"/>
  <c r="E401" i="86"/>
  <c r="G401" i="86"/>
  <c r="T401" i="86"/>
  <c r="F401" i="86"/>
  <c r="V401" i="86"/>
  <c r="AB401" i="86"/>
  <c r="X401" i="86"/>
  <c r="Q401" i="86"/>
  <c r="W401" i="86"/>
  <c r="M401" i="86"/>
  <c r="O401" i="86"/>
  <c r="R401" i="86"/>
  <c r="Y401" i="86"/>
  <c r="J401" i="86"/>
  <c r="O382" i="86"/>
  <c r="L382" i="86"/>
  <c r="I382" i="86"/>
  <c r="Y382" i="86"/>
  <c r="R382" i="86"/>
  <c r="S382" i="86"/>
  <c r="F382" i="86"/>
  <c r="Q382" i="86"/>
  <c r="AA382" i="86"/>
  <c r="P382" i="86"/>
  <c r="E382" i="86"/>
  <c r="U382" i="86"/>
  <c r="M382" i="86"/>
  <c r="J382" i="86"/>
  <c r="Z382" i="86"/>
  <c r="V378" i="86"/>
  <c r="M378" i="86"/>
  <c r="Q378" i="86"/>
  <c r="G378" i="86"/>
  <c r="Z378" i="86"/>
  <c r="Y378" i="86"/>
  <c r="I378" i="86"/>
  <c r="W378" i="86"/>
  <c r="E378" i="86"/>
  <c r="N378" i="86"/>
  <c r="L378" i="86"/>
  <c r="R378" i="86"/>
  <c r="O378" i="86"/>
  <c r="AB378" i="86"/>
  <c r="P378" i="86"/>
  <c r="S378" i="86"/>
  <c r="K378" i="86"/>
  <c r="X378" i="86"/>
  <c r="T378" i="86"/>
  <c r="AA378" i="86"/>
  <c r="J378" i="86"/>
  <c r="H378" i="86"/>
  <c r="U378" i="86"/>
  <c r="F378" i="86"/>
  <c r="E520" i="86" a="1"/>
  <c r="E379" i="86" a="1"/>
  <c r="G377" i="86"/>
  <c r="P377" i="86"/>
  <c r="E377" i="86"/>
  <c r="Q377" i="86"/>
  <c r="T377" i="86"/>
  <c r="N377" i="86"/>
  <c r="Z377" i="86"/>
  <c r="V377" i="86"/>
  <c r="O377" i="86"/>
  <c r="R377" i="86"/>
  <c r="I377" i="86"/>
  <c r="Y377" i="86"/>
  <c r="AA377" i="86"/>
  <c r="X377" i="86"/>
  <c r="W377" i="86"/>
  <c r="AB377" i="86"/>
  <c r="K377" i="86"/>
  <c r="J377" i="86"/>
  <c r="H377" i="86"/>
  <c r="U377" i="86"/>
  <c r="F377" i="86"/>
  <c r="L377" i="86"/>
  <c r="S377" i="86"/>
  <c r="M377" i="86"/>
  <c r="K404" i="86"/>
  <c r="W404" i="86"/>
  <c r="Q404" i="86"/>
  <c r="S404" i="86"/>
  <c r="V404" i="86"/>
  <c r="U404" i="86"/>
  <c r="H404" i="86"/>
  <c r="AA404" i="86"/>
  <c r="E404" i="86"/>
  <c r="P404" i="86"/>
  <c r="L404" i="86"/>
  <c r="Y404" i="86"/>
  <c r="X404" i="86"/>
  <c r="T404" i="86"/>
  <c r="F404" i="86"/>
  <c r="J404" i="86"/>
  <c r="AB404" i="86"/>
  <c r="I404" i="86"/>
  <c r="R404" i="86"/>
  <c r="G404" i="86"/>
  <c r="M404" i="86"/>
  <c r="N404" i="86"/>
  <c r="Z404" i="86"/>
  <c r="O404" i="86"/>
  <c r="Y515" i="86"/>
  <c r="V515" i="86"/>
  <c r="X515" i="86"/>
  <c r="K515" i="86"/>
  <c r="I515" i="86"/>
  <c r="H515" i="86"/>
  <c r="N515" i="86"/>
  <c r="F515" i="86"/>
  <c r="AB515" i="86"/>
  <c r="P515" i="86"/>
  <c r="R515" i="86"/>
  <c r="J515" i="86"/>
  <c r="W515" i="86"/>
  <c r="O515" i="86"/>
  <c r="S515" i="86"/>
  <c r="Q515" i="86"/>
  <c r="T515" i="86"/>
  <c r="M515" i="86"/>
  <c r="L515" i="86"/>
  <c r="E515" i="86"/>
  <c r="U515" i="86"/>
  <c r="G515" i="86"/>
  <c r="Z515" i="86"/>
  <c r="AA515" i="86"/>
  <c r="AB403" i="86"/>
  <c r="G403" i="86"/>
  <c r="U403" i="86"/>
  <c r="J403" i="86"/>
  <c r="H403" i="86"/>
  <c r="S403" i="86"/>
  <c r="R403" i="86"/>
  <c r="V403" i="86"/>
  <c r="X403" i="86"/>
  <c r="Y403" i="86"/>
  <c r="N403" i="86"/>
  <c r="O403" i="86"/>
  <c r="E403" i="86"/>
  <c r="L403" i="86"/>
  <c r="AA403" i="86"/>
  <c r="T403" i="86"/>
  <c r="Q403" i="86"/>
  <c r="M403" i="86"/>
  <c r="Z403" i="86"/>
  <c r="K403" i="86"/>
  <c r="F403" i="86"/>
  <c r="W403" i="86"/>
  <c r="I403" i="86"/>
  <c r="P403" i="86"/>
  <c r="O386" i="86"/>
  <c r="S386" i="86"/>
  <c r="L386" i="86"/>
  <c r="T386" i="86"/>
  <c r="F386" i="86"/>
  <c r="AB386" i="86"/>
  <c r="G386" i="86"/>
  <c r="M386" i="86"/>
  <c r="Q386" i="86"/>
  <c r="Y386" i="86"/>
  <c r="P386" i="86"/>
  <c r="N386" i="86"/>
  <c r="K386" i="86"/>
  <c r="J386" i="86"/>
  <c r="U386" i="86"/>
  <c r="H386" i="86"/>
  <c r="R386" i="86"/>
  <c r="E386" i="86"/>
  <c r="F391" i="86"/>
  <c r="Z391" i="86"/>
  <c r="W391" i="86"/>
  <c r="V391" i="86"/>
  <c r="O391" i="86"/>
  <c r="K391" i="86"/>
  <c r="AA391" i="86"/>
  <c r="X391" i="86"/>
  <c r="T391" i="86"/>
  <c r="AB391" i="86"/>
  <c r="G391" i="86"/>
  <c r="I391" i="86"/>
  <c r="M391" i="86"/>
  <c r="Q391" i="86"/>
  <c r="P391" i="86"/>
  <c r="J391" i="86"/>
  <c r="U391" i="86"/>
  <c r="S391" i="86"/>
  <c r="E391" i="86"/>
  <c r="Y391" i="86"/>
  <c r="N391" i="86"/>
  <c r="L391" i="86"/>
  <c r="H391" i="86"/>
  <c r="R391" i="86"/>
  <c r="S518" i="86"/>
  <c r="Y518" i="86"/>
  <c r="F518" i="86"/>
  <c r="X518" i="86"/>
  <c r="U518" i="86"/>
  <c r="H518" i="86"/>
  <c r="T518" i="86"/>
  <c r="N518" i="86"/>
  <c r="P518" i="86"/>
  <c r="AB518" i="86"/>
  <c r="O518" i="86"/>
  <c r="W518" i="86"/>
  <c r="E504" i="86" a="1"/>
  <c r="E511" i="86"/>
  <c r="Q511" i="86"/>
  <c r="Y511" i="86"/>
  <c r="P511" i="86"/>
  <c r="X511" i="86"/>
  <c r="J511" i="86"/>
  <c r="L511" i="86"/>
  <c r="R511" i="86"/>
  <c r="V511" i="86"/>
  <c r="O511" i="86"/>
  <c r="N511" i="86"/>
  <c r="G511" i="86"/>
  <c r="Z511" i="86"/>
  <c r="M511" i="86"/>
  <c r="AB511" i="86"/>
  <c r="U511" i="86"/>
  <c r="I511" i="86"/>
  <c r="K511" i="86"/>
  <c r="T511" i="86"/>
  <c r="AA511" i="86"/>
  <c r="S511" i="86"/>
  <c r="H511" i="86"/>
  <c r="W511" i="86"/>
  <c r="F511" i="86"/>
  <c r="G399" i="86"/>
  <c r="AB399" i="86"/>
  <c r="I399" i="86"/>
  <c r="P399" i="86"/>
  <c r="J399" i="86"/>
  <c r="M399" i="86"/>
  <c r="E399" i="86"/>
  <c r="X399" i="86"/>
  <c r="N399" i="86"/>
  <c r="L399" i="86"/>
  <c r="H399" i="86"/>
  <c r="R399" i="86"/>
  <c r="U399" i="86"/>
  <c r="Q399" i="86"/>
  <c r="S399" i="86"/>
  <c r="F399" i="86"/>
  <c r="Y399" i="86"/>
  <c r="V399" i="86"/>
  <c r="O399" i="86"/>
  <c r="K399" i="86"/>
  <c r="Z399" i="86"/>
  <c r="W399" i="86"/>
  <c r="T399" i="86"/>
  <c r="AA399" i="86"/>
  <c r="P389" i="86"/>
  <c r="G389" i="86"/>
  <c r="X389" i="86"/>
  <c r="Y389" i="86"/>
  <c r="AA389" i="86"/>
  <c r="U389" i="86"/>
  <c r="Q389" i="86"/>
  <c r="J389" i="86"/>
  <c r="L389" i="86"/>
  <c r="Z389" i="86"/>
  <c r="V389" i="86"/>
  <c r="O389" i="86"/>
  <c r="N389" i="86"/>
  <c r="M389" i="86"/>
  <c r="W389" i="86"/>
  <c r="E389" i="86"/>
  <c r="R389" i="86"/>
  <c r="H389" i="86"/>
  <c r="S389" i="86"/>
  <c r="F389" i="86"/>
  <c r="K389" i="86"/>
  <c r="T389" i="86"/>
  <c r="AB389" i="86"/>
  <c r="I389" i="86"/>
  <c r="V393" i="86"/>
  <c r="U393" i="86"/>
  <c r="X393" i="86"/>
  <c r="E505" i="86"/>
  <c r="T505" i="86"/>
  <c r="M505" i="86"/>
  <c r="Q505" i="86"/>
  <c r="F505" i="86"/>
  <c r="R505" i="86"/>
  <c r="AA505" i="86"/>
  <c r="V505" i="86"/>
  <c r="H505" i="86"/>
  <c r="K505" i="86"/>
  <c r="I505" i="86"/>
  <c r="P505" i="86"/>
  <c r="U505" i="86"/>
  <c r="Y505" i="86"/>
  <c r="X505" i="86"/>
  <c r="N505" i="86"/>
  <c r="J505" i="86"/>
  <c r="W505" i="86"/>
  <c r="Z505" i="86"/>
  <c r="AB505" i="86"/>
  <c r="O505" i="86"/>
  <c r="G505" i="86"/>
  <c r="S505" i="86"/>
  <c r="L505" i="86"/>
  <c r="Z525" i="86"/>
  <c r="P525" i="86"/>
  <c r="AA525" i="86"/>
  <c r="N512" i="86"/>
  <c r="K512" i="86"/>
  <c r="F512" i="86"/>
  <c r="O512" i="86"/>
  <c r="Q512" i="86"/>
  <c r="H512" i="86"/>
  <c r="T512" i="86"/>
  <c r="P512" i="86"/>
  <c r="S512" i="86"/>
  <c r="Z512" i="86"/>
  <c r="W512" i="86"/>
  <c r="X512" i="86"/>
  <c r="J512" i="86"/>
  <c r="V512" i="86"/>
  <c r="M512" i="86"/>
  <c r="AB512" i="86"/>
  <c r="R512" i="86"/>
  <c r="G512" i="86"/>
  <c r="L528" i="86"/>
  <c r="U528" i="86"/>
  <c r="V528" i="86"/>
  <c r="P528" i="86"/>
  <c r="Q528" i="86"/>
  <c r="K528" i="86"/>
  <c r="R528" i="86"/>
  <c r="T528" i="86"/>
  <c r="S528" i="86"/>
  <c r="X528" i="86"/>
  <c r="O528" i="86"/>
  <c r="F528" i="86"/>
  <c r="Z528" i="86"/>
  <c r="M528" i="86"/>
  <c r="Y528" i="86"/>
  <c r="AB528" i="86"/>
  <c r="W528" i="86"/>
  <c r="G528" i="86"/>
  <c r="H528" i="86"/>
  <c r="E528" i="86"/>
  <c r="AA528" i="86"/>
  <c r="J528" i="86"/>
  <c r="I528" i="86"/>
  <c r="N528" i="86"/>
  <c r="Z405" i="86"/>
  <c r="R405" i="86"/>
  <c r="N405" i="86"/>
  <c r="P405" i="86"/>
  <c r="T405" i="86"/>
  <c r="E405" i="86"/>
  <c r="K405" i="86"/>
  <c r="AB405" i="86"/>
  <c r="U405" i="86"/>
  <c r="I405" i="86"/>
  <c r="H405" i="86"/>
  <c r="AA405" i="86"/>
  <c r="W405" i="86"/>
  <c r="X405" i="86"/>
  <c r="F405" i="86"/>
  <c r="L405" i="86"/>
  <c r="G405" i="86"/>
  <c r="V405" i="86"/>
  <c r="Y405" i="86"/>
  <c r="J405" i="86"/>
  <c r="M405" i="86"/>
  <c r="O405" i="86"/>
  <c r="Q405" i="86"/>
  <c r="S405" i="86"/>
  <c r="I501" i="86"/>
  <c r="H501" i="86"/>
  <c r="E501" i="86"/>
  <c r="P501" i="86"/>
  <c r="G501" i="86"/>
  <c r="K501" i="86"/>
  <c r="T501" i="86"/>
  <c r="U501" i="86"/>
  <c r="R501" i="86"/>
  <c r="W501" i="86"/>
  <c r="AA501" i="86"/>
  <c r="Q501" i="86"/>
  <c r="X501" i="86"/>
  <c r="M501" i="86"/>
  <c r="V501" i="86"/>
  <c r="L501" i="86"/>
  <c r="S501" i="86"/>
  <c r="J501" i="86"/>
  <c r="O501" i="86"/>
  <c r="Z501" i="86"/>
  <c r="N501" i="86"/>
  <c r="AB501" i="86"/>
  <c r="Y501" i="86"/>
  <c r="F501" i="86"/>
  <c r="AB522" i="86"/>
  <c r="F522" i="86"/>
  <c r="Y522" i="86"/>
  <c r="L522" i="86"/>
  <c r="S522" i="86"/>
  <c r="M522" i="86"/>
  <c r="X522" i="86"/>
  <c r="H522" i="86"/>
  <c r="Q522" i="86"/>
  <c r="N522" i="86"/>
  <c r="T522" i="86"/>
  <c r="I522" i="86"/>
  <c r="Z522" i="86"/>
  <c r="J522" i="86"/>
  <c r="U522" i="86"/>
  <c r="E522" i="86"/>
  <c r="O522" i="86"/>
  <c r="V522" i="86"/>
  <c r="G522" i="86"/>
  <c r="AA522" i="86"/>
  <c r="K522" i="86"/>
  <c r="R522" i="86"/>
  <c r="P522" i="86"/>
  <c r="W522" i="86"/>
  <c r="W508" i="86"/>
  <c r="N508" i="86"/>
  <c r="U508" i="86"/>
  <c r="J508" i="86"/>
  <c r="AB508" i="86"/>
  <c r="I508" i="86"/>
  <c r="R508" i="86"/>
  <c r="P508" i="86"/>
  <c r="V508" i="86"/>
  <c r="K508" i="86"/>
  <c r="Z508" i="86"/>
  <c r="E508" i="86"/>
  <c r="S508" i="86"/>
  <c r="L508" i="86"/>
  <c r="Q508" i="86"/>
  <c r="AA508" i="86"/>
  <c r="X508" i="86"/>
  <c r="F508" i="86"/>
  <c r="G508" i="86"/>
  <c r="M508" i="86"/>
  <c r="T508" i="86"/>
  <c r="O508" i="86"/>
  <c r="Y508" i="86"/>
  <c r="H508" i="86"/>
  <c r="E506" i="86" a="1"/>
  <c r="E513" i="86" a="1"/>
  <c r="N396" i="86"/>
  <c r="F396" i="86"/>
  <c r="L396" i="86"/>
  <c r="J396" i="86"/>
  <c r="Q396" i="86"/>
  <c r="O396" i="86"/>
  <c r="H396" i="86"/>
  <c r="I396" i="86"/>
  <c r="T396" i="86"/>
  <c r="U396" i="86"/>
  <c r="M396" i="86"/>
  <c r="R396" i="86"/>
  <c r="X396" i="86"/>
  <c r="P396" i="86"/>
  <c r="S396" i="86"/>
  <c r="W396" i="86"/>
  <c r="V396" i="86"/>
  <c r="E396" i="86"/>
  <c r="Y396" i="86"/>
  <c r="K396" i="86"/>
  <c r="AA396" i="86"/>
  <c r="Z396" i="86"/>
  <c r="G396" i="86"/>
  <c r="AB396" i="86"/>
  <c r="AA380" i="86"/>
  <c r="O380" i="86"/>
  <c r="K380" i="86"/>
  <c r="Q380" i="86"/>
  <c r="J380" i="86"/>
  <c r="Z380" i="86"/>
  <c r="E380" i="86"/>
  <c r="F380" i="86"/>
  <c r="V380" i="86"/>
  <c r="U380" i="86"/>
  <c r="H380" i="86"/>
  <c r="T380" i="86"/>
  <c r="AB380" i="86"/>
  <c r="L380" i="86"/>
  <c r="W380" i="86"/>
  <c r="X380" i="86"/>
  <c r="G380" i="86"/>
  <c r="R380" i="86"/>
  <c r="S380" i="86"/>
  <c r="Y380" i="86"/>
  <c r="M380" i="86"/>
  <c r="I380" i="86"/>
  <c r="N380" i="86"/>
  <c r="P380" i="86"/>
  <c r="AB507" i="86"/>
  <c r="W507" i="86"/>
  <c r="T507" i="86"/>
  <c r="L507" i="86"/>
  <c r="N507" i="86"/>
  <c r="S507" i="86"/>
  <c r="Z507" i="86"/>
  <c r="O507" i="86"/>
  <c r="J507" i="86"/>
  <c r="P507" i="86"/>
  <c r="V507" i="86"/>
  <c r="Q507" i="86"/>
  <c r="R507" i="86"/>
  <c r="Y507" i="86"/>
  <c r="X507" i="86"/>
  <c r="U507" i="86"/>
  <c r="I507" i="86"/>
  <c r="AA507" i="86"/>
  <c r="K507" i="86"/>
  <c r="G507" i="86"/>
  <c r="E507" i="86"/>
  <c r="M507" i="86"/>
  <c r="F507" i="86"/>
  <c r="H507" i="86"/>
  <c r="G392" i="86"/>
  <c r="Y392" i="86"/>
  <c r="N392" i="86"/>
  <c r="O392" i="86"/>
  <c r="L392" i="86"/>
  <c r="R392" i="86"/>
  <c r="W392" i="86"/>
  <c r="T392" i="86"/>
  <c r="S392" i="86"/>
  <c r="H392" i="86"/>
  <c r="AB392" i="86"/>
  <c r="V392" i="86"/>
  <c r="U392" i="86"/>
  <c r="K392" i="86"/>
  <c r="P392" i="86"/>
  <c r="F392" i="86"/>
  <c r="Z392" i="86"/>
  <c r="Q392" i="86"/>
  <c r="E392" i="86"/>
  <c r="X392" i="86"/>
  <c r="AA392" i="86"/>
  <c r="M392" i="86"/>
  <c r="I392" i="86"/>
  <c r="J392" i="86"/>
  <c r="Y510" i="86"/>
  <c r="AA510" i="86"/>
  <c r="V510" i="86"/>
  <c r="E510" i="86"/>
  <c r="U510" i="86"/>
  <c r="K510" i="86"/>
  <c r="O510" i="86"/>
  <c r="J510" i="86"/>
  <c r="N510" i="86"/>
  <c r="L510" i="86"/>
  <c r="R510" i="86"/>
  <c r="I510" i="86"/>
  <c r="Z510" i="86"/>
  <c r="X510" i="86"/>
  <c r="W510" i="86"/>
  <c r="P510" i="86"/>
  <c r="G510" i="86"/>
  <c r="AB510" i="86"/>
  <c r="M510" i="86"/>
  <c r="S510" i="86"/>
  <c r="H510" i="86"/>
  <c r="Q510" i="86"/>
  <c r="F510" i="86"/>
  <c r="T510" i="86"/>
  <c r="M514" i="86"/>
  <c r="AB514" i="86"/>
  <c r="Y514" i="86"/>
  <c r="E514" i="86"/>
  <c r="P514" i="86"/>
  <c r="H514" i="86"/>
  <c r="Z514" i="86"/>
  <c r="L514" i="86"/>
  <c r="U514" i="86"/>
  <c r="K514" i="86"/>
  <c r="G514" i="86"/>
  <c r="N514" i="86"/>
  <c r="I514" i="86"/>
  <c r="O514" i="86"/>
  <c r="T514" i="86"/>
  <c r="W514" i="86"/>
  <c r="J514" i="86"/>
  <c r="V514" i="86"/>
  <c r="R514" i="86"/>
  <c r="X514" i="86"/>
  <c r="Q514" i="86"/>
  <c r="AA514" i="86"/>
  <c r="S514" i="86"/>
  <c r="F514" i="86"/>
  <c r="I517" i="86"/>
  <c r="G517" i="86"/>
  <c r="V517" i="86"/>
  <c r="Q517" i="86"/>
  <c r="L517" i="86"/>
  <c r="AA517" i="86"/>
  <c r="N517" i="86"/>
  <c r="X517" i="86"/>
  <c r="H517" i="86"/>
  <c r="Z517" i="86"/>
  <c r="K517" i="86"/>
  <c r="AB517" i="86"/>
  <c r="F517" i="86"/>
  <c r="U517" i="86"/>
  <c r="W517" i="86"/>
  <c r="M517" i="86"/>
  <c r="R517" i="86"/>
  <c r="S517" i="86"/>
  <c r="T517" i="86"/>
  <c r="O517" i="86"/>
  <c r="Y517" i="86"/>
  <c r="E517" i="86"/>
  <c r="P517" i="86"/>
  <c r="J517" i="86"/>
  <c r="Y406" i="86"/>
  <c r="Q406" i="86"/>
  <c r="E406" i="86"/>
  <c r="O406" i="86"/>
  <c r="T406" i="86"/>
  <c r="AA406" i="86"/>
  <c r="J406" i="86"/>
  <c r="AB406" i="86"/>
  <c r="S406" i="86"/>
  <c r="H406" i="86"/>
  <c r="W406" i="86"/>
  <c r="U406" i="86"/>
  <c r="V406" i="86"/>
  <c r="F406" i="86"/>
  <c r="K406" i="86"/>
  <c r="L406" i="86"/>
  <c r="G406" i="86"/>
  <c r="Z406" i="86"/>
  <c r="X406" i="86"/>
  <c r="I406" i="86"/>
  <c r="M406" i="86"/>
  <c r="N406" i="86"/>
  <c r="P406" i="86"/>
  <c r="R406" i="86"/>
  <c r="F502" i="86"/>
  <c r="K502" i="86"/>
  <c r="Z502" i="86"/>
  <c r="Q502" i="86"/>
  <c r="S502" i="86"/>
  <c r="J502" i="86"/>
  <c r="E502" i="86"/>
  <c r="U502" i="86"/>
  <c r="R502" i="86"/>
  <c r="P502" i="86"/>
  <c r="AA502" i="86"/>
  <c r="W502" i="86"/>
  <c r="V502" i="86"/>
  <c r="H502" i="86"/>
  <c r="X502" i="86"/>
  <c r="Y502" i="86"/>
  <c r="G502" i="86"/>
  <c r="AB502" i="86"/>
  <c r="I502" i="86"/>
  <c r="O502" i="86"/>
  <c r="N502" i="86"/>
  <c r="T502" i="86"/>
  <c r="M502" i="86"/>
  <c r="L502" i="86"/>
  <c r="R503" i="86"/>
  <c r="O503" i="86"/>
  <c r="Y503" i="86"/>
  <c r="E503" i="86"/>
  <c r="H503" i="86"/>
  <c r="X503" i="86"/>
  <c r="AA503" i="86"/>
  <c r="Z503" i="86"/>
  <c r="G503" i="86"/>
  <c r="K503" i="86"/>
  <c r="S503" i="86"/>
  <c r="I503" i="86"/>
  <c r="W503" i="86"/>
  <c r="F503" i="86"/>
  <c r="V503" i="86"/>
  <c r="M503" i="86"/>
  <c r="AB503" i="86"/>
  <c r="J503" i="86"/>
  <c r="P503" i="86"/>
  <c r="T503" i="86"/>
  <c r="L503" i="86"/>
  <c r="U503" i="86"/>
  <c r="N503" i="86"/>
  <c r="Q503" i="86"/>
  <c r="L388" i="86"/>
  <c r="Q388" i="86"/>
  <c r="I388" i="86"/>
  <c r="U388" i="86"/>
  <c r="E388" i="86"/>
  <c r="K388" i="86"/>
  <c r="O388" i="86"/>
  <c r="M388" i="86"/>
  <c r="F388" i="86"/>
  <c r="T388" i="86"/>
  <c r="W388" i="86"/>
  <c r="Y388" i="86"/>
  <c r="S388" i="86"/>
  <c r="N388" i="86"/>
  <c r="G388" i="86"/>
  <c r="H388" i="86"/>
  <c r="Z388" i="86"/>
  <c r="AB388" i="86"/>
  <c r="E385" i="86" a="1"/>
  <c r="E395" i="86" a="1"/>
  <c r="E400" i="86"/>
  <c r="N400" i="86"/>
  <c r="AA400" i="86"/>
  <c r="AB400" i="86"/>
  <c r="M400" i="86"/>
  <c r="H400" i="86"/>
  <c r="T400" i="86"/>
  <c r="J400" i="86"/>
  <c r="K400" i="86"/>
  <c r="U400" i="86"/>
  <c r="V400" i="86"/>
  <c r="X400" i="86"/>
  <c r="Q400" i="86"/>
  <c r="O400" i="86"/>
  <c r="P400" i="86"/>
  <c r="G400" i="86"/>
  <c r="R400" i="86"/>
  <c r="S400" i="86"/>
  <c r="L400" i="86"/>
  <c r="W400" i="86"/>
  <c r="I400" i="86"/>
  <c r="Y400" i="86"/>
  <c r="Z400" i="86"/>
  <c r="F400" i="86"/>
  <c r="L402" i="86"/>
  <c r="X402" i="86"/>
  <c r="I402" i="86"/>
  <c r="U402" i="86"/>
  <c r="R402" i="86"/>
  <c r="F402" i="86"/>
  <c r="M402" i="86"/>
  <c r="Z402" i="86"/>
  <c r="O402" i="86"/>
  <c r="W402" i="86"/>
  <c r="J402" i="86"/>
  <c r="Y402" i="86"/>
  <c r="G402" i="86"/>
  <c r="K402" i="86"/>
  <c r="S402" i="86"/>
  <c r="P402" i="86"/>
  <c r="V402" i="86"/>
  <c r="N402" i="86"/>
  <c r="E402" i="86"/>
  <c r="T402" i="86"/>
  <c r="Q402" i="86"/>
  <c r="AA402" i="86"/>
  <c r="AB402" i="86"/>
  <c r="H402" i="86"/>
  <c r="T530" i="86"/>
  <c r="V530" i="86"/>
  <c r="Y530" i="86"/>
  <c r="F530" i="86"/>
  <c r="L530" i="86"/>
  <c r="J530" i="86"/>
  <c r="W530" i="86"/>
  <c r="H530" i="86"/>
  <c r="M530" i="86"/>
  <c r="AA530" i="86"/>
  <c r="X530" i="86"/>
  <c r="O530" i="86"/>
  <c r="N530" i="86"/>
  <c r="K530" i="86"/>
  <c r="G530" i="86"/>
  <c r="AB530" i="86"/>
  <c r="P530" i="86"/>
  <c r="Q530" i="86"/>
  <c r="R530" i="86"/>
  <c r="Z530" i="86"/>
  <c r="I530" i="86"/>
  <c r="E530" i="86"/>
  <c r="S530" i="86"/>
  <c r="U530" i="86"/>
  <c r="U526" i="86"/>
  <c r="Z526" i="86"/>
  <c r="W526" i="86"/>
  <c r="AA526" i="86"/>
  <c r="AB526" i="86"/>
  <c r="N526" i="86"/>
  <c r="K526" i="86"/>
  <c r="O526" i="86"/>
  <c r="R526" i="86"/>
  <c r="J526" i="86"/>
  <c r="T526" i="86"/>
  <c r="X526" i="86"/>
  <c r="I526" i="86"/>
  <c r="V526" i="86"/>
  <c r="Q526" i="86"/>
  <c r="G526" i="86"/>
  <c r="L526" i="86"/>
  <c r="Y526" i="86"/>
  <c r="T527" i="86"/>
  <c r="F527" i="86"/>
  <c r="L527" i="86"/>
  <c r="O527" i="86"/>
  <c r="Q527" i="86"/>
  <c r="U527" i="86"/>
  <c r="Z527" i="86"/>
  <c r="M527" i="86"/>
  <c r="I527" i="86"/>
  <c r="V527" i="86"/>
  <c r="P527" i="86"/>
  <c r="R527" i="86"/>
  <c r="Y527" i="86"/>
  <c r="K527" i="86"/>
  <c r="N527" i="86"/>
  <c r="S527" i="86"/>
  <c r="J527" i="86"/>
  <c r="W527" i="86"/>
  <c r="G398" i="86"/>
  <c r="H398" i="86"/>
  <c r="X398" i="86"/>
  <c r="O398" i="86"/>
  <c r="J398" i="86"/>
  <c r="K398" i="86"/>
  <c r="U398" i="86"/>
  <c r="AB398" i="86"/>
  <c r="T398" i="86"/>
  <c r="L398" i="86"/>
  <c r="P398" i="86"/>
  <c r="W398" i="86"/>
  <c r="E398" i="86"/>
  <c r="F398" i="86"/>
  <c r="R398" i="86"/>
  <c r="N398" i="86"/>
  <c r="Q398" i="86"/>
  <c r="S398" i="86"/>
  <c r="Y398" i="86"/>
  <c r="AA398" i="86"/>
  <c r="Z398" i="86"/>
  <c r="I398" i="86"/>
  <c r="V398" i="86"/>
  <c r="M398" i="86"/>
  <c r="Y390" i="86"/>
  <c r="M390" i="86"/>
  <c r="Z390" i="86"/>
  <c r="V390" i="86"/>
  <c r="E390" i="86"/>
  <c r="W390" i="86"/>
  <c r="Q390" i="86"/>
  <c r="O390" i="86"/>
  <c r="AB390" i="86"/>
  <c r="AA390" i="86"/>
  <c r="P390" i="86"/>
  <c r="G390" i="86"/>
  <c r="F390" i="86"/>
  <c r="S390" i="86"/>
  <c r="H390" i="86"/>
  <c r="I390" i="86"/>
  <c r="R390" i="86"/>
  <c r="U390" i="86"/>
  <c r="M519" i="86"/>
  <c r="I519" i="86"/>
  <c r="O519" i="86"/>
  <c r="X519" i="86"/>
  <c r="U519" i="86"/>
  <c r="S519" i="86"/>
  <c r="Y519" i="86"/>
  <c r="G519" i="86"/>
  <c r="J519" i="86"/>
  <c r="P519" i="86"/>
  <c r="Q519" i="86"/>
  <c r="T519" i="86"/>
  <c r="Z519" i="86"/>
  <c r="F519" i="86"/>
  <c r="AA519" i="86"/>
  <c r="K519" i="86"/>
  <c r="E519" i="86"/>
  <c r="N519" i="86"/>
  <c r="H519" i="86"/>
  <c r="W519" i="86"/>
  <c r="V519" i="86"/>
  <c r="R519" i="86"/>
  <c r="L519" i="86"/>
  <c r="AB519" i="86"/>
  <c r="N383" i="86"/>
  <c r="H383" i="86"/>
  <c r="S383" i="86"/>
  <c r="R383" i="86"/>
  <c r="W383" i="86"/>
  <c r="Q383" i="86"/>
  <c r="AA383" i="86"/>
  <c r="F383" i="86"/>
  <c r="Z383" i="86"/>
  <c r="AB383" i="86"/>
  <c r="O383" i="86"/>
  <c r="K383" i="86"/>
  <c r="U383" i="86"/>
  <c r="Y383" i="86"/>
  <c r="X383" i="86"/>
  <c r="T383" i="86"/>
  <c r="M383" i="86"/>
  <c r="E383" i="86"/>
  <c r="G383" i="86"/>
  <c r="I383" i="86"/>
  <c r="V383" i="86"/>
  <c r="L383" i="86"/>
  <c r="P383" i="86"/>
  <c r="J383" i="86"/>
  <c r="T523" i="86"/>
  <c r="O523" i="86"/>
  <c r="I523" i="86"/>
  <c r="K523" i="86"/>
  <c r="Z523" i="86"/>
  <c r="S523" i="86"/>
  <c r="V523" i="86"/>
  <c r="F523" i="86"/>
  <c r="X523" i="86"/>
  <c r="M523" i="86"/>
  <c r="Q523" i="86"/>
  <c r="P523" i="86"/>
  <c r="H523" i="86"/>
  <c r="W523" i="86"/>
  <c r="AA523" i="86"/>
  <c r="L523" i="86"/>
  <c r="N523" i="86"/>
  <c r="G523" i="86"/>
  <c r="U523" i="86"/>
  <c r="Y523" i="86"/>
  <c r="R523" i="86"/>
  <c r="AB523" i="86"/>
  <c r="E523" i="86"/>
  <c r="J523" i="86"/>
  <c r="AA521" i="86"/>
  <c r="R521" i="86"/>
  <c r="M521" i="86"/>
  <c r="K521" i="86"/>
  <c r="P521" i="86"/>
  <c r="Z521" i="86"/>
  <c r="AB521" i="86"/>
  <c r="V521" i="86"/>
  <c r="X521" i="86"/>
  <c r="E521" i="86"/>
  <c r="L521" i="86"/>
  <c r="J521" i="86"/>
  <c r="S521" i="86"/>
  <c r="O521" i="86"/>
  <c r="H521" i="86"/>
  <c r="G521" i="86"/>
  <c r="Q521" i="86"/>
  <c r="N521" i="86"/>
  <c r="Y521" i="86"/>
  <c r="T521" i="86"/>
  <c r="F521" i="86"/>
  <c r="U521" i="86"/>
  <c r="I521" i="86"/>
  <c r="W521" i="86"/>
  <c r="H524" i="86"/>
  <c r="J524" i="86"/>
  <c r="W524" i="86"/>
  <c r="K524" i="86"/>
  <c r="I524" i="86"/>
  <c r="U524" i="86"/>
  <c r="S524" i="86"/>
  <c r="N524" i="86"/>
  <c r="R524" i="86"/>
  <c r="M524" i="86"/>
  <c r="Y524" i="86"/>
  <c r="P524" i="86"/>
  <c r="G524" i="86"/>
  <c r="AA524" i="86"/>
  <c r="Q524" i="86"/>
  <c r="Z524" i="86"/>
  <c r="E524" i="86"/>
  <c r="L524" i="86"/>
  <c r="T524" i="86"/>
  <c r="O524" i="86"/>
  <c r="X524" i="86"/>
  <c r="F524" i="86"/>
  <c r="V524" i="86"/>
  <c r="AB524" i="86"/>
  <c r="Q394" i="86"/>
  <c r="R394" i="86"/>
  <c r="U394" i="86"/>
  <c r="T394" i="86"/>
  <c r="W394" i="86"/>
  <c r="P394" i="86"/>
  <c r="X394" i="86"/>
  <c r="K394" i="86"/>
  <c r="Z394" i="86"/>
  <c r="E394" i="86"/>
  <c r="M394" i="86"/>
  <c r="F394" i="86"/>
  <c r="AA394" i="86"/>
  <c r="L394" i="86"/>
  <c r="Y394" i="86"/>
  <c r="V394" i="86"/>
  <c r="S394" i="86"/>
  <c r="H394" i="86"/>
  <c r="V387" i="86"/>
  <c r="R387" i="86"/>
  <c r="I387" i="86"/>
  <c r="J387" i="86"/>
  <c r="W387" i="86"/>
  <c r="X387" i="86"/>
  <c r="Z387" i="86"/>
  <c r="O387" i="86"/>
  <c r="K387" i="86"/>
  <c r="L387" i="86"/>
  <c r="Y387" i="86"/>
  <c r="P387" i="86"/>
  <c r="H387" i="86"/>
  <c r="AB387" i="86"/>
  <c r="G387" i="86"/>
  <c r="E387" i="86"/>
  <c r="M387" i="86"/>
  <c r="AA387" i="86"/>
  <c r="U387" i="86"/>
  <c r="T387" i="86"/>
  <c r="Q387" i="86"/>
  <c r="F387" i="86"/>
  <c r="N387" i="86"/>
  <c r="S387" i="86"/>
  <c r="S397" i="86"/>
  <c r="F397" i="86"/>
  <c r="AB397" i="86"/>
  <c r="T397" i="86"/>
  <c r="P397" i="86"/>
  <c r="W397" i="86"/>
  <c r="J397" i="86"/>
  <c r="I397" i="86"/>
  <c r="E397" i="86"/>
  <c r="G397" i="86"/>
  <c r="R397" i="86"/>
  <c r="L397" i="86"/>
  <c r="H397" i="86"/>
  <c r="U397" i="86"/>
  <c r="AA397" i="86"/>
  <c r="M397" i="86"/>
  <c r="Q397" i="86"/>
  <c r="X397" i="86"/>
  <c r="E529" i="86" a="1"/>
  <c r="AB592" i="86"/>
  <c r="AB591" i="86"/>
  <c r="AB590" i="86"/>
  <c r="AB589" i="86"/>
  <c r="AB588" i="86"/>
  <c r="AB587" i="86"/>
  <c r="AB586" i="86"/>
  <c r="AB585" i="86"/>
  <c r="AB584" i="86"/>
  <c r="AB583" i="86"/>
  <c r="AB582" i="86"/>
  <c r="AB581" i="86"/>
  <c r="AB580" i="86"/>
  <c r="AB579" i="86"/>
  <c r="AB578" i="86"/>
  <c r="AB577" i="86"/>
  <c r="AB576" i="86"/>
  <c r="AB575" i="86"/>
  <c r="AB574" i="86"/>
  <c r="AB573" i="86"/>
  <c r="AB572" i="86"/>
  <c r="AB571" i="86"/>
  <c r="AB570" i="86"/>
  <c r="AB569" i="86"/>
  <c r="AB568" i="86"/>
  <c r="AB567" i="86"/>
  <c r="AB565" i="86"/>
  <c r="AB564" i="86"/>
  <c r="AB563" i="86"/>
  <c r="R453" i="86"/>
  <c r="S484" i="86" s="1"/>
  <c r="E514" i="85"/>
  <c r="Q514" i="85"/>
  <c r="V514" i="85"/>
  <c r="G514" i="85"/>
  <c r="H514" i="85"/>
  <c r="L514" i="85"/>
  <c r="O514" i="85"/>
  <c r="M514" i="85"/>
  <c r="K514" i="85"/>
  <c r="R514" i="85"/>
  <c r="AA514" i="85"/>
  <c r="P514" i="85"/>
  <c r="Z514" i="85"/>
  <c r="AB514" i="85"/>
  <c r="S514" i="85"/>
  <c r="F514" i="85"/>
  <c r="T514" i="85"/>
  <c r="I514" i="85"/>
  <c r="N514" i="85"/>
  <c r="U514" i="85"/>
  <c r="W514" i="85"/>
  <c r="J514" i="85"/>
  <c r="X514" i="85"/>
  <c r="Y514" i="85"/>
  <c r="T519" i="85"/>
  <c r="Y519" i="85"/>
  <c r="F519" i="85"/>
  <c r="L519" i="85"/>
  <c r="I519" i="85"/>
  <c r="M519" i="85"/>
  <c r="O519" i="85"/>
  <c r="U519" i="85"/>
  <c r="Q519" i="85"/>
  <c r="W519" i="85"/>
  <c r="H519" i="85"/>
  <c r="R519" i="85"/>
  <c r="X519" i="85"/>
  <c r="AA519" i="85"/>
  <c r="N519" i="85"/>
  <c r="J519" i="85"/>
  <c r="V519" i="85"/>
  <c r="K519" i="85"/>
  <c r="G519" i="85"/>
  <c r="S519" i="85"/>
  <c r="Z519" i="85"/>
  <c r="E519" i="85"/>
  <c r="AB519" i="85"/>
  <c r="P519" i="85"/>
  <c r="J510" i="85"/>
  <c r="R510" i="85"/>
  <c r="X510" i="85"/>
  <c r="M510" i="85"/>
  <c r="Z510" i="85"/>
  <c r="V510" i="85"/>
  <c r="I510" i="85"/>
  <c r="H510" i="85"/>
  <c r="K510" i="85"/>
  <c r="W510" i="85"/>
  <c r="G510" i="85"/>
  <c r="AB510" i="85"/>
  <c r="O510" i="85"/>
  <c r="Y510" i="85"/>
  <c r="L510" i="85"/>
  <c r="P510" i="85"/>
  <c r="E510" i="85"/>
  <c r="N510" i="85"/>
  <c r="Q510" i="85"/>
  <c r="S510" i="85"/>
  <c r="U510" i="85"/>
  <c r="AA510" i="85"/>
  <c r="F510" i="85"/>
  <c r="T510" i="85"/>
  <c r="N523" i="85"/>
  <c r="F523" i="85"/>
  <c r="I523" i="85"/>
  <c r="H523" i="85"/>
  <c r="AA523" i="85"/>
  <c r="X523" i="85"/>
  <c r="J523" i="85"/>
  <c r="R523" i="85"/>
  <c r="W523" i="85"/>
  <c r="E523" i="85"/>
  <c r="Z523" i="85"/>
  <c r="G523" i="85"/>
  <c r="S523" i="85"/>
  <c r="L523" i="85"/>
  <c r="T523" i="85"/>
  <c r="O523" i="85"/>
  <c r="P523" i="85"/>
  <c r="Q523" i="85"/>
  <c r="V523" i="85"/>
  <c r="M523" i="85"/>
  <c r="U523" i="85"/>
  <c r="K523" i="85"/>
  <c r="Y523" i="85"/>
  <c r="AB523" i="85"/>
  <c r="L528" i="85"/>
  <c r="K528" i="85"/>
  <c r="F528" i="85"/>
  <c r="T512" i="85"/>
  <c r="I512" i="85"/>
  <c r="J512" i="85"/>
  <c r="X512" i="85"/>
  <c r="L512" i="85"/>
  <c r="N512" i="85"/>
  <c r="Q512" i="85"/>
  <c r="AB512" i="85"/>
  <c r="F512" i="85"/>
  <c r="S512" i="85"/>
  <c r="P512" i="85"/>
  <c r="U512" i="85"/>
  <c r="W512" i="85"/>
  <c r="O512" i="85"/>
  <c r="M512" i="85"/>
  <c r="H512" i="85"/>
  <c r="Y512" i="85"/>
  <c r="R512" i="85"/>
  <c r="V512" i="85"/>
  <c r="E512" i="85"/>
  <c r="K512" i="85"/>
  <c r="G512" i="85"/>
  <c r="AA512" i="85"/>
  <c r="Z512" i="85"/>
  <c r="U522" i="85"/>
  <c r="W522" i="85"/>
  <c r="T522" i="85"/>
  <c r="AA522" i="85"/>
  <c r="J522" i="85"/>
  <c r="O522" i="85"/>
  <c r="R522" i="85"/>
  <c r="E522" i="85"/>
  <c r="H522" i="85"/>
  <c r="K522" i="85"/>
  <c r="Q522" i="85"/>
  <c r="S522" i="85"/>
  <c r="I522" i="85"/>
  <c r="G522" i="85"/>
  <c r="V522" i="85"/>
  <c r="F522" i="85"/>
  <c r="L522" i="85"/>
  <c r="M522" i="85"/>
  <c r="N522" i="85"/>
  <c r="Y522" i="85"/>
  <c r="AB522" i="85"/>
  <c r="Z522" i="85"/>
  <c r="X522" i="85"/>
  <c r="P522" i="85"/>
  <c r="V507" i="85"/>
  <c r="I507" i="85"/>
  <c r="Y507" i="85"/>
  <c r="F507" i="85"/>
  <c r="G507" i="85"/>
  <c r="R507" i="85"/>
  <c r="L507" i="85"/>
  <c r="W507" i="85"/>
  <c r="J507" i="85"/>
  <c r="U507" i="85"/>
  <c r="AA507" i="85"/>
  <c r="P507" i="85"/>
  <c r="N507" i="85"/>
  <c r="Q507" i="85"/>
  <c r="M507" i="85"/>
  <c r="S507" i="85"/>
  <c r="Z507" i="85"/>
  <c r="H507" i="85"/>
  <c r="K507" i="85"/>
  <c r="E507" i="85"/>
  <c r="X507" i="85"/>
  <c r="AB507" i="85"/>
  <c r="T507" i="85"/>
  <c r="O507" i="85"/>
  <c r="M526" i="85"/>
  <c r="V526" i="85"/>
  <c r="H526" i="85"/>
  <c r="G526" i="85"/>
  <c r="AB526" i="85"/>
  <c r="K526" i="85"/>
  <c r="U526" i="85"/>
  <c r="F526" i="85"/>
  <c r="AA526" i="85"/>
  <c r="L526" i="85"/>
  <c r="Q526" i="85"/>
  <c r="S526" i="85"/>
  <c r="E526" i="85"/>
  <c r="X526" i="85"/>
  <c r="R526" i="85"/>
  <c r="P526" i="85"/>
  <c r="N526" i="85"/>
  <c r="I526" i="85"/>
  <c r="W526" i="85"/>
  <c r="J526" i="85"/>
  <c r="Z526" i="85"/>
  <c r="T526" i="85"/>
  <c r="O526" i="85"/>
  <c r="Y526" i="85"/>
  <c r="AB515" i="85"/>
  <c r="J515" i="85"/>
  <c r="R515" i="85"/>
  <c r="M515" i="85"/>
  <c r="T515" i="85"/>
  <c r="AA515" i="85"/>
  <c r="U515" i="85"/>
  <c r="P515" i="85"/>
  <c r="S515" i="85"/>
  <c r="E515" i="85"/>
  <c r="O515" i="85"/>
  <c r="K515" i="85"/>
  <c r="I515" i="85"/>
  <c r="Y515" i="85"/>
  <c r="V515" i="85"/>
  <c r="Z515" i="85"/>
  <c r="H515" i="85"/>
  <c r="F515" i="85"/>
  <c r="L515" i="85"/>
  <c r="N515" i="85"/>
  <c r="G515" i="85"/>
  <c r="Q515" i="85"/>
  <c r="W515" i="85"/>
  <c r="X515" i="85"/>
  <c r="S516" i="85"/>
  <c r="O516" i="85"/>
  <c r="N516" i="85"/>
  <c r="W516" i="85"/>
  <c r="Z516" i="85"/>
  <c r="Q516" i="85"/>
  <c r="AA516" i="85"/>
  <c r="F516" i="85"/>
  <c r="K516" i="85"/>
  <c r="V516" i="85"/>
  <c r="U516" i="85"/>
  <c r="X516" i="85"/>
  <c r="E516" i="85"/>
  <c r="R516" i="85"/>
  <c r="G516" i="85"/>
  <c r="Y516" i="85"/>
  <c r="M516" i="85"/>
  <c r="J516" i="85"/>
  <c r="H516" i="85"/>
  <c r="AB516" i="85"/>
  <c r="L516" i="85"/>
  <c r="P516" i="85"/>
  <c r="T516" i="85"/>
  <c r="I516" i="85"/>
  <c r="R513" i="85"/>
  <c r="L513" i="85"/>
  <c r="O513" i="85"/>
  <c r="H513" i="85"/>
  <c r="J513" i="85"/>
  <c r="E513" i="85"/>
  <c r="E544" i="85" s="1"/>
  <c r="P513" i="85"/>
  <c r="T513" i="85"/>
  <c r="Q513" i="85"/>
  <c r="G513" i="85"/>
  <c r="U513" i="85"/>
  <c r="Z513" i="85"/>
  <c r="AB513" i="85"/>
  <c r="K513" i="85"/>
  <c r="F513" i="85"/>
  <c r="Y513" i="85"/>
  <c r="V513" i="85"/>
  <c r="X513" i="85"/>
  <c r="I513" i="85"/>
  <c r="S513" i="85"/>
  <c r="W513" i="85"/>
  <c r="M513" i="85"/>
  <c r="N513" i="85"/>
  <c r="AA513" i="85"/>
  <c r="AB529" i="85"/>
  <c r="Y529" i="85"/>
  <c r="V529" i="85"/>
  <c r="J529" i="85"/>
  <c r="W529" i="85"/>
  <c r="P529" i="85"/>
  <c r="E529" i="85"/>
  <c r="T529" i="85"/>
  <c r="H529" i="85"/>
  <c r="U529" i="85"/>
  <c r="Q529" i="85"/>
  <c r="G529" i="85"/>
  <c r="R529" i="85"/>
  <c r="AA529" i="85"/>
  <c r="K529" i="85"/>
  <c r="Z529" i="85"/>
  <c r="L529" i="85"/>
  <c r="X529" i="85"/>
  <c r="I529" i="85"/>
  <c r="M529" i="85"/>
  <c r="S529" i="85"/>
  <c r="O529" i="85"/>
  <c r="N529" i="85"/>
  <c r="F529" i="85"/>
  <c r="T527" i="85"/>
  <c r="N527" i="85"/>
  <c r="M527" i="85"/>
  <c r="I527" i="85"/>
  <c r="G527" i="85"/>
  <c r="X527" i="85"/>
  <c r="Q527" i="85"/>
  <c r="AB527" i="85"/>
  <c r="Z527" i="85"/>
  <c r="S527" i="85"/>
  <c r="K527" i="85"/>
  <c r="V527" i="85"/>
  <c r="L527" i="85"/>
  <c r="E527" i="85"/>
  <c r="U527" i="85"/>
  <c r="H527" i="85"/>
  <c r="J527" i="85"/>
  <c r="R527" i="85"/>
  <c r="P527" i="85"/>
  <c r="F527" i="85"/>
  <c r="O527" i="85"/>
  <c r="AA527" i="85"/>
  <c r="W527" i="85"/>
  <c r="Y527" i="85"/>
  <c r="Q505" i="85"/>
  <c r="F505" i="85"/>
  <c r="AB505" i="85"/>
  <c r="R505" i="85"/>
  <c r="G505" i="85"/>
  <c r="P505" i="85"/>
  <c r="Z505" i="85"/>
  <c r="X505" i="85"/>
  <c r="AA505" i="85"/>
  <c r="O505" i="85"/>
  <c r="N505" i="85"/>
  <c r="T505" i="85"/>
  <c r="W505" i="85"/>
  <c r="I505" i="85"/>
  <c r="H505" i="85"/>
  <c r="Y505" i="85"/>
  <c r="L505" i="85"/>
  <c r="J505" i="85"/>
  <c r="M505" i="85"/>
  <c r="K505" i="85"/>
  <c r="E505" i="85"/>
  <c r="E536" i="85" s="1"/>
  <c r="S505" i="85"/>
  <c r="U505" i="85"/>
  <c r="V505" i="85"/>
  <c r="R521" i="85"/>
  <c r="H521" i="85"/>
  <c r="L521" i="85"/>
  <c r="O521" i="85"/>
  <c r="I521" i="85"/>
  <c r="N521" i="85"/>
  <c r="Z521" i="85"/>
  <c r="S521" i="85"/>
  <c r="V521" i="85"/>
  <c r="G521" i="85"/>
  <c r="T521" i="85"/>
  <c r="AB521" i="85"/>
  <c r="F521" i="85"/>
  <c r="U521" i="85"/>
  <c r="X521" i="85"/>
  <c r="E521" i="85"/>
  <c r="P521" i="85"/>
  <c r="W521" i="85"/>
  <c r="Y521" i="85"/>
  <c r="M521" i="85"/>
  <c r="Q521" i="85"/>
  <c r="AA521" i="85"/>
  <c r="J521" i="85"/>
  <c r="K521" i="85"/>
  <c r="F518" i="85"/>
  <c r="M518" i="85"/>
  <c r="P518" i="85"/>
  <c r="G518" i="85"/>
  <c r="U518" i="85"/>
  <c r="E518" i="85"/>
  <c r="J518" i="85"/>
  <c r="H518" i="85"/>
  <c r="L518" i="85"/>
  <c r="K518" i="85"/>
  <c r="W518" i="85"/>
  <c r="V518" i="85"/>
  <c r="AA518" i="85"/>
  <c r="O518" i="85"/>
  <c r="N518" i="85"/>
  <c r="AB518" i="85"/>
  <c r="Z518" i="85"/>
  <c r="Q518" i="85"/>
  <c r="T518" i="85"/>
  <c r="S518" i="85"/>
  <c r="I518" i="85"/>
  <c r="R518" i="85"/>
  <c r="Y518" i="85"/>
  <c r="X518" i="85"/>
  <c r="AA509" i="85"/>
  <c r="E509" i="85"/>
  <c r="E540" i="85" s="1"/>
  <c r="U509" i="85"/>
  <c r="J509" i="85"/>
  <c r="M509" i="85"/>
  <c r="W509" i="85"/>
  <c r="G509" i="85"/>
  <c r="T509" i="85"/>
  <c r="R509" i="85"/>
  <c r="Y509" i="85"/>
  <c r="AB509" i="85"/>
  <c r="H509" i="85"/>
  <c r="I509" i="85"/>
  <c r="L509" i="85"/>
  <c r="Z509" i="85"/>
  <c r="Q509" i="85"/>
  <c r="K509" i="85"/>
  <c r="P509" i="85"/>
  <c r="N509" i="85"/>
  <c r="X509" i="85"/>
  <c r="S509" i="85"/>
  <c r="F509" i="85"/>
  <c r="V509" i="85"/>
  <c r="O509" i="85"/>
  <c r="P508" i="85"/>
  <c r="Q508" i="85"/>
  <c r="AB508" i="85"/>
  <c r="X508" i="85"/>
  <c r="G508" i="85"/>
  <c r="W508" i="85"/>
  <c r="S508" i="85"/>
  <c r="Y508" i="85"/>
  <c r="J508" i="85"/>
  <c r="M508" i="85"/>
  <c r="N508" i="85"/>
  <c r="R508" i="85"/>
  <c r="I508" i="85"/>
  <c r="T508" i="85"/>
  <c r="V508" i="85"/>
  <c r="E508" i="85"/>
  <c r="AA508" i="85"/>
  <c r="H508" i="85"/>
  <c r="L508" i="85"/>
  <c r="U508" i="85"/>
  <c r="Z508" i="85"/>
  <c r="K508" i="85"/>
  <c r="F508" i="85"/>
  <c r="O508" i="85"/>
  <c r="AB592" i="85"/>
  <c r="AB591" i="85"/>
  <c r="AB590" i="85"/>
  <c r="AB589" i="85"/>
  <c r="AB588" i="85"/>
  <c r="AB587" i="85"/>
  <c r="AB586" i="85"/>
  <c r="AB585" i="85"/>
  <c r="AB584" i="85"/>
  <c r="AB583" i="85"/>
  <c r="AB582" i="85"/>
  <c r="AB581" i="85"/>
  <c r="AB580" i="85"/>
  <c r="AB579" i="85"/>
  <c r="AB578" i="85"/>
  <c r="AB577" i="85"/>
  <c r="AB576" i="85"/>
  <c r="AB575" i="85"/>
  <c r="AB574" i="85"/>
  <c r="AB573" i="85"/>
  <c r="AB572" i="85"/>
  <c r="AB571" i="85"/>
  <c r="AB569" i="85"/>
  <c r="AB568" i="85"/>
  <c r="AB567" i="85"/>
  <c r="AB565" i="85"/>
  <c r="AB564" i="85"/>
  <c r="AB563" i="85"/>
  <c r="AB570" i="85"/>
  <c r="E387" i="85" a="1"/>
  <c r="E403" i="85" a="1"/>
  <c r="E380" i="85" a="1"/>
  <c r="E388" i="85" a="1"/>
  <c r="E400" i="85" a="1"/>
  <c r="E391" i="85" a="1"/>
  <c r="E382" i="85" a="1"/>
  <c r="E381" i="85" a="1"/>
  <c r="E383" i="85" a="1"/>
  <c r="E392" i="85" a="1"/>
  <c r="E404" i="85" a="1"/>
  <c r="E377" i="85" a="1"/>
  <c r="E398" i="85" a="1"/>
  <c r="E402" i="85" a="1"/>
  <c r="E405" i="85" a="1"/>
  <c r="E389" i="85" a="1"/>
  <c r="E390" i="85" a="1"/>
  <c r="E379" i="85" a="1"/>
  <c r="E393" i="85" a="1"/>
  <c r="E395" i="85" a="1"/>
  <c r="E378" i="85" a="1"/>
  <c r="E399" i="85" a="1"/>
  <c r="E401" i="85" a="1"/>
  <c r="E396" i="85" a="1"/>
  <c r="E386" i="85" a="1"/>
  <c r="E406" i="85" a="1"/>
  <c r="E397" i="85" a="1"/>
  <c r="E394" i="85" a="1"/>
  <c r="E384" i="85" a="1"/>
  <c r="E385" i="85" a="1"/>
  <c r="E503" i="85" a="1"/>
  <c r="E517" i="85" a="1"/>
  <c r="E504" i="85" a="1"/>
  <c r="J502" i="85"/>
  <c r="Z502" i="85"/>
  <c r="O502" i="85"/>
  <c r="R502" i="85"/>
  <c r="M502" i="85"/>
  <c r="X502" i="85"/>
  <c r="AB502" i="85"/>
  <c r="Y502" i="85"/>
  <c r="P502" i="85"/>
  <c r="S502" i="85"/>
  <c r="V502" i="85"/>
  <c r="W502" i="85"/>
  <c r="G502" i="85"/>
  <c r="AA502" i="85"/>
  <c r="F502" i="85"/>
  <c r="H502" i="85"/>
  <c r="U502" i="85"/>
  <c r="N502" i="85"/>
  <c r="L502" i="85"/>
  <c r="I502" i="85"/>
  <c r="E502" i="85"/>
  <c r="E533" i="85" s="1"/>
  <c r="T502" i="85"/>
  <c r="K502" i="85"/>
  <c r="Q502" i="85"/>
  <c r="L511" i="85"/>
  <c r="O511" i="85"/>
  <c r="F511" i="85"/>
  <c r="Z511" i="85"/>
  <c r="P511" i="85"/>
  <c r="S511" i="85"/>
  <c r="AB511" i="85"/>
  <c r="H511" i="85"/>
  <c r="N511" i="85"/>
  <c r="J511" i="85"/>
  <c r="W511" i="85"/>
  <c r="K511" i="85"/>
  <c r="E511" i="85"/>
  <c r="G511" i="85"/>
  <c r="I511" i="85"/>
  <c r="M511" i="85"/>
  <c r="V511" i="85"/>
  <c r="Q511" i="85"/>
  <c r="T511" i="85"/>
  <c r="Y511" i="85"/>
  <c r="R511" i="85"/>
  <c r="X511" i="85"/>
  <c r="AA511" i="85"/>
  <c r="U511" i="85"/>
  <c r="N530" i="85"/>
  <c r="E530" i="85"/>
  <c r="Q530" i="85"/>
  <c r="T530" i="85"/>
  <c r="Z530" i="85"/>
  <c r="P530" i="85"/>
  <c r="R530" i="85"/>
  <c r="H530" i="85"/>
  <c r="J530" i="85"/>
  <c r="F530" i="85"/>
  <c r="S530" i="85"/>
  <c r="I530" i="85"/>
  <c r="Y530" i="85"/>
  <c r="L530" i="85"/>
  <c r="G530" i="85"/>
  <c r="O530" i="85"/>
  <c r="M530" i="85"/>
  <c r="X530" i="85"/>
  <c r="W530" i="85"/>
  <c r="AA530" i="85"/>
  <c r="U530" i="85"/>
  <c r="V530" i="85"/>
  <c r="K530" i="85"/>
  <c r="AB530" i="85"/>
  <c r="J501" i="85"/>
  <c r="R501" i="85"/>
  <c r="S501" i="85"/>
  <c r="AB501" i="85"/>
  <c r="E501" i="85"/>
  <c r="M501" i="85"/>
  <c r="I501" i="85"/>
  <c r="X501" i="85"/>
  <c r="O501" i="85"/>
  <c r="L501" i="85"/>
  <c r="N501" i="85"/>
  <c r="H501" i="85"/>
  <c r="G501" i="85"/>
  <c r="K501" i="85"/>
  <c r="V501" i="85"/>
  <c r="Y501" i="85"/>
  <c r="AA501" i="85"/>
  <c r="Z501" i="85"/>
  <c r="F501" i="85"/>
  <c r="P501" i="85"/>
  <c r="W501" i="85"/>
  <c r="T501" i="85"/>
  <c r="U501" i="85"/>
  <c r="Q501" i="85"/>
  <c r="P524" i="85"/>
  <c r="AA524" i="85"/>
  <c r="N524" i="85"/>
  <c r="E524" i="85"/>
  <c r="G524" i="85"/>
  <c r="X524" i="85"/>
  <c r="AB524" i="85"/>
  <c r="V524" i="85"/>
  <c r="H524" i="85"/>
  <c r="W524" i="85"/>
  <c r="I524" i="85"/>
  <c r="U524" i="85"/>
  <c r="Z524" i="85"/>
  <c r="T524" i="85"/>
  <c r="O524" i="85"/>
  <c r="Y524" i="85"/>
  <c r="M524" i="85"/>
  <c r="S524" i="85"/>
  <c r="K524" i="85"/>
  <c r="R524" i="85"/>
  <c r="J524" i="85"/>
  <c r="F524" i="85"/>
  <c r="L524" i="85"/>
  <c r="Q524" i="85"/>
  <c r="L506" i="85"/>
  <c r="Y506" i="85"/>
  <c r="H506" i="85"/>
  <c r="K506" i="85"/>
  <c r="O506" i="85"/>
  <c r="G506" i="85"/>
  <c r="I506" i="85"/>
  <c r="R506" i="85"/>
  <c r="AA506" i="85"/>
  <c r="J506" i="85"/>
  <c r="F506" i="85"/>
  <c r="U506" i="85"/>
  <c r="AB506" i="85"/>
  <c r="V506" i="85"/>
  <c r="N506" i="85"/>
  <c r="E506" i="85"/>
  <c r="M506" i="85"/>
  <c r="Z506" i="85"/>
  <c r="X506" i="85"/>
  <c r="Q506" i="85"/>
  <c r="P506" i="85"/>
  <c r="T506" i="85"/>
  <c r="W506" i="85"/>
  <c r="S506" i="85"/>
  <c r="T520" i="85"/>
  <c r="AB520" i="85"/>
  <c r="F520" i="85"/>
  <c r="E520" i="85"/>
  <c r="I520" i="85"/>
  <c r="Z520" i="85"/>
  <c r="S520" i="85"/>
  <c r="Q520" i="85"/>
  <c r="H520" i="85"/>
  <c r="R520" i="85"/>
  <c r="W520" i="85"/>
  <c r="V520" i="85"/>
  <c r="X520" i="85"/>
  <c r="N520" i="85"/>
  <c r="K520" i="85"/>
  <c r="U520" i="85"/>
  <c r="O520" i="85"/>
  <c r="Y520" i="85"/>
  <c r="M520" i="85"/>
  <c r="AA520" i="85"/>
  <c r="L520" i="85"/>
  <c r="J520" i="85"/>
  <c r="G520" i="85"/>
  <c r="P520" i="85"/>
  <c r="AA525" i="85"/>
  <c r="J525" i="85"/>
  <c r="U525" i="85"/>
  <c r="L525" i="85"/>
  <c r="N525" i="85"/>
  <c r="X525" i="85"/>
  <c r="S525" i="85"/>
  <c r="K525" i="85"/>
  <c r="T525" i="85"/>
  <c r="AB525" i="85"/>
  <c r="Y525" i="85"/>
  <c r="P525" i="85"/>
  <c r="W525" i="85"/>
  <c r="V525" i="85"/>
  <c r="E525" i="85"/>
  <c r="F525" i="85"/>
  <c r="G525" i="85"/>
  <c r="R525" i="85"/>
  <c r="H525" i="85"/>
  <c r="Z525" i="85"/>
  <c r="I525" i="85"/>
  <c r="Q525" i="85"/>
  <c r="O525" i="85"/>
  <c r="M525" i="85"/>
  <c r="E912" i="85"/>
  <c r="F912" i="85"/>
  <c r="AB503" i="84"/>
  <c r="Y503" i="84"/>
  <c r="J503" i="84"/>
  <c r="N503" i="84"/>
  <c r="H503" i="84"/>
  <c r="L503" i="84"/>
  <c r="M503" i="84"/>
  <c r="F503" i="84"/>
  <c r="T503" i="84"/>
  <c r="P503" i="84"/>
  <c r="Q503" i="84"/>
  <c r="V503" i="84"/>
  <c r="Z503" i="84"/>
  <c r="E503" i="84"/>
  <c r="K503" i="84"/>
  <c r="G503" i="84"/>
  <c r="I503" i="84"/>
  <c r="U503" i="84"/>
  <c r="S503" i="84"/>
  <c r="O503" i="84"/>
  <c r="W503" i="84"/>
  <c r="X503" i="84"/>
  <c r="AA503" i="84"/>
  <c r="R503" i="84"/>
  <c r="P520" i="84"/>
  <c r="X520" i="84"/>
  <c r="H520" i="84"/>
  <c r="O520" i="84"/>
  <c r="U520" i="84"/>
  <c r="T520" i="84"/>
  <c r="F520" i="84"/>
  <c r="AB520" i="84"/>
  <c r="L520" i="84"/>
  <c r="E520" i="84"/>
  <c r="J520" i="84"/>
  <c r="K520" i="84"/>
  <c r="S520" i="84"/>
  <c r="Y520" i="84"/>
  <c r="R520" i="84"/>
  <c r="AA520" i="84"/>
  <c r="Z520" i="84"/>
  <c r="N520" i="84"/>
  <c r="Q520" i="84"/>
  <c r="W520" i="84"/>
  <c r="I520" i="84"/>
  <c r="G520" i="84"/>
  <c r="M520" i="84"/>
  <c r="V520" i="84"/>
  <c r="G522" i="84"/>
  <c r="V522" i="84"/>
  <c r="Z522" i="84"/>
  <c r="AB522" i="84"/>
  <c r="K522" i="84"/>
  <c r="E522" i="84"/>
  <c r="F522" i="84"/>
  <c r="L522" i="84"/>
  <c r="J522" i="84"/>
  <c r="X522" i="84"/>
  <c r="Q522" i="84"/>
  <c r="H522" i="84"/>
  <c r="R522" i="84"/>
  <c r="P522" i="84"/>
  <c r="T522" i="84"/>
  <c r="M522" i="84"/>
  <c r="Y522" i="84"/>
  <c r="U522" i="84"/>
  <c r="I522" i="84"/>
  <c r="W522" i="84"/>
  <c r="S522" i="84"/>
  <c r="O522" i="84"/>
  <c r="AA522" i="84"/>
  <c r="N522" i="84"/>
  <c r="E508" i="84" a="1"/>
  <c r="E912" i="84"/>
  <c r="F912" i="84"/>
  <c r="H505" i="84"/>
  <c r="U505" i="84"/>
  <c r="N505" i="84"/>
  <c r="W505" i="84"/>
  <c r="X505" i="84"/>
  <c r="I505" i="84"/>
  <c r="G505" i="84"/>
  <c r="E505" i="84"/>
  <c r="Y505" i="84"/>
  <c r="P505" i="84"/>
  <c r="F505" i="84"/>
  <c r="T505" i="84"/>
  <c r="Q505" i="84"/>
  <c r="K505" i="84"/>
  <c r="AB505" i="84"/>
  <c r="Z505" i="84"/>
  <c r="V505" i="84"/>
  <c r="L505" i="84"/>
  <c r="O505" i="84"/>
  <c r="AA505" i="84"/>
  <c r="M505" i="84"/>
  <c r="S505" i="84"/>
  <c r="J505" i="84"/>
  <c r="R505" i="84"/>
  <c r="E501" i="84" a="1"/>
  <c r="T502" i="84"/>
  <c r="X502" i="84"/>
  <c r="S502" i="84"/>
  <c r="K502" i="84"/>
  <c r="P502" i="84"/>
  <c r="I502" i="84"/>
  <c r="G502" i="84"/>
  <c r="N502" i="84"/>
  <c r="Y502" i="84"/>
  <c r="L502" i="84"/>
  <c r="O502" i="84"/>
  <c r="M502" i="84"/>
  <c r="AB502" i="84"/>
  <c r="J502" i="84"/>
  <c r="W502" i="84"/>
  <c r="Q502" i="84"/>
  <c r="U502" i="84"/>
  <c r="V502" i="84"/>
  <c r="Z502" i="84"/>
  <c r="AA502" i="84"/>
  <c r="E502" i="84"/>
  <c r="F502" i="84"/>
  <c r="R502" i="84"/>
  <c r="H502" i="84"/>
  <c r="E514" i="84" a="1"/>
  <c r="Y525" i="84"/>
  <c r="AA525" i="84"/>
  <c r="R525" i="84"/>
  <c r="H525" i="84"/>
  <c r="P525" i="84"/>
  <c r="F525" i="84"/>
  <c r="L525" i="84"/>
  <c r="AB525" i="84"/>
  <c r="M525" i="84"/>
  <c r="W525" i="84"/>
  <c r="Z525" i="84"/>
  <c r="T525" i="84"/>
  <c r="N525" i="84"/>
  <c r="I525" i="84"/>
  <c r="J525" i="84"/>
  <c r="X525" i="84"/>
  <c r="U525" i="84"/>
  <c r="G525" i="84"/>
  <c r="Q525" i="84"/>
  <c r="E525" i="84"/>
  <c r="K525" i="84"/>
  <c r="O525" i="84"/>
  <c r="S525" i="84"/>
  <c r="V525" i="84"/>
  <c r="Y507" i="84"/>
  <c r="S507" i="84"/>
  <c r="L507" i="84"/>
  <c r="E507" i="84"/>
  <c r="T507" i="84"/>
  <c r="P507" i="84"/>
  <c r="R507" i="84"/>
  <c r="N507" i="84"/>
  <c r="M507" i="84"/>
  <c r="V507" i="84"/>
  <c r="X507" i="84"/>
  <c r="AA507" i="84"/>
  <c r="J507" i="84"/>
  <c r="F507" i="84"/>
  <c r="K507" i="84"/>
  <c r="G507" i="84"/>
  <c r="O507" i="84"/>
  <c r="Q507" i="84"/>
  <c r="AB507" i="84"/>
  <c r="I507" i="84"/>
  <c r="U507" i="84"/>
  <c r="Z507" i="84"/>
  <c r="H507" i="84"/>
  <c r="W507" i="84"/>
  <c r="AB592" i="84"/>
  <c r="AB591" i="84"/>
  <c r="AB590" i="84"/>
  <c r="AB589" i="84"/>
  <c r="AB588" i="84"/>
  <c r="AB587" i="84"/>
  <c r="AB586" i="84"/>
  <c r="AB585" i="84"/>
  <c r="AB584" i="84"/>
  <c r="AB583" i="84"/>
  <c r="AB582" i="84"/>
  <c r="AB581" i="84"/>
  <c r="AB580" i="84"/>
  <c r="AB579" i="84"/>
  <c r="AB578" i="84"/>
  <c r="AB577" i="84"/>
  <c r="AB576" i="84"/>
  <c r="AB575" i="84"/>
  <c r="AB574" i="84"/>
  <c r="AB573" i="84"/>
  <c r="AB572" i="84"/>
  <c r="AB571" i="84"/>
  <c r="AB569" i="84"/>
  <c r="AB568" i="84"/>
  <c r="AB567" i="84"/>
  <c r="AB565" i="84"/>
  <c r="AB564" i="84"/>
  <c r="AB563" i="84"/>
  <c r="AB570" i="84"/>
  <c r="E405" i="84" a="1"/>
  <c r="E402" i="84" a="1"/>
  <c r="E401" i="84" a="1"/>
  <c r="E381" i="84" a="1"/>
  <c r="E395" i="84" a="1"/>
  <c r="E392" i="84" a="1"/>
  <c r="E399" i="84" a="1"/>
  <c r="E397" i="84" a="1"/>
  <c r="E387" i="84" a="1"/>
  <c r="E391" i="84" a="1"/>
  <c r="E383" i="84" a="1"/>
  <c r="E404" i="84" a="1"/>
  <c r="E403" i="84" a="1"/>
  <c r="E393" i="84" a="1"/>
  <c r="E389" i="84" a="1"/>
  <c r="E390" i="84" a="1"/>
  <c r="E385" i="84" a="1"/>
  <c r="E377" i="84" a="1"/>
  <c r="E386" i="84" a="1"/>
  <c r="E379" i="84" a="1"/>
  <c r="E380" i="84" a="1"/>
  <c r="E400" i="84" a="1"/>
  <c r="E398" i="84" a="1"/>
  <c r="E388" i="84" a="1"/>
  <c r="E382" i="84" a="1"/>
  <c r="E384" i="84" a="1"/>
  <c r="E396" i="84" a="1"/>
  <c r="E378" i="84" a="1"/>
  <c r="E406" i="84" a="1"/>
  <c r="E394" i="84" a="1"/>
  <c r="E527" i="84" a="1"/>
  <c r="E521" i="84" a="1"/>
  <c r="E526" i="84" a="1"/>
  <c r="E519" i="84" a="1"/>
  <c r="E530" i="84" a="1"/>
  <c r="E511" i="84" a="1"/>
  <c r="E510" i="84" a="1"/>
  <c r="E516" i="84" a="1"/>
  <c r="E513" i="84" a="1"/>
  <c r="E529" i="84" a="1"/>
  <c r="E515" i="84" a="1"/>
  <c r="E518" i="84" a="1"/>
  <c r="E512" i="84" a="1"/>
  <c r="E517" i="84" a="1"/>
  <c r="E523" i="84" a="1"/>
  <c r="E524" i="84" a="1"/>
  <c r="E509" i="84" a="1"/>
  <c r="E528" i="84" a="1"/>
  <c r="E506" i="84" a="1"/>
  <c r="E504" i="84" a="1"/>
  <c r="T525" i="81"/>
  <c r="AA525" i="81"/>
  <c r="O525" i="81"/>
  <c r="X525" i="81"/>
  <c r="M525" i="81"/>
  <c r="G525" i="81"/>
  <c r="J525" i="81"/>
  <c r="Y525" i="81"/>
  <c r="F525" i="81"/>
  <c r="Z525" i="81"/>
  <c r="Q525" i="81"/>
  <c r="U525" i="81"/>
  <c r="E525" i="81"/>
  <c r="P525" i="81"/>
  <c r="W525" i="81"/>
  <c r="R525" i="81"/>
  <c r="K525" i="81"/>
  <c r="V525" i="81"/>
  <c r="AB525" i="81"/>
  <c r="S525" i="81"/>
  <c r="L525" i="81"/>
  <c r="H525" i="81"/>
  <c r="I525" i="81"/>
  <c r="N525" i="81"/>
  <c r="T509" i="81"/>
  <c r="L509" i="81"/>
  <c r="Y509" i="81"/>
  <c r="V509" i="81"/>
  <c r="J509" i="81"/>
  <c r="N509" i="81"/>
  <c r="P509" i="81"/>
  <c r="R509" i="81"/>
  <c r="X509" i="81"/>
  <c r="F509" i="81"/>
  <c r="G509" i="81"/>
  <c r="Q509" i="81"/>
  <c r="AB509" i="81"/>
  <c r="I509" i="81"/>
  <c r="W509" i="81"/>
  <c r="E509" i="81"/>
  <c r="U509" i="81"/>
  <c r="Z509" i="81"/>
  <c r="K509" i="81"/>
  <c r="S509" i="81"/>
  <c r="O509" i="81"/>
  <c r="AA509" i="81"/>
  <c r="M509" i="81"/>
  <c r="H509" i="81"/>
  <c r="P503" i="81"/>
  <c r="J503" i="81"/>
  <c r="V503" i="81"/>
  <c r="F503" i="81"/>
  <c r="Z503" i="81"/>
  <c r="W503" i="81"/>
  <c r="O503" i="81"/>
  <c r="I503" i="81"/>
  <c r="K503" i="81"/>
  <c r="G503" i="81"/>
  <c r="AA503" i="81"/>
  <c r="T503" i="81"/>
  <c r="Q503" i="81"/>
  <c r="R503" i="81"/>
  <c r="S503" i="81"/>
  <c r="AB503" i="81"/>
  <c r="E503" i="81"/>
  <c r="N503" i="81"/>
  <c r="X503" i="81"/>
  <c r="L503" i="81"/>
  <c r="Y503" i="81"/>
  <c r="U503" i="81"/>
  <c r="H503" i="81"/>
  <c r="M503" i="81"/>
  <c r="I508" i="81"/>
  <c r="N508" i="81"/>
  <c r="G508" i="81"/>
  <c r="T508" i="81"/>
  <c r="H508" i="81"/>
  <c r="Q508" i="81"/>
  <c r="M508" i="81"/>
  <c r="P508" i="81"/>
  <c r="Y508" i="81"/>
  <c r="R508" i="81"/>
  <c r="X508" i="81"/>
  <c r="S508" i="81"/>
  <c r="E508" i="81"/>
  <c r="E539" i="81" s="1"/>
  <c r="F508" i="81"/>
  <c r="AB508" i="81"/>
  <c r="V508" i="81"/>
  <c r="W508" i="81"/>
  <c r="Z508" i="81"/>
  <c r="O508" i="81"/>
  <c r="K508" i="81"/>
  <c r="U508" i="81"/>
  <c r="J508" i="81"/>
  <c r="AA508" i="81"/>
  <c r="L508" i="81"/>
  <c r="AB592" i="81"/>
  <c r="AB591" i="81"/>
  <c r="AB590" i="81"/>
  <c r="AB589" i="81"/>
  <c r="AB588" i="81"/>
  <c r="AB587" i="81"/>
  <c r="AB586" i="81"/>
  <c r="AB585" i="81"/>
  <c r="AB584" i="81"/>
  <c r="AB583" i="81"/>
  <c r="AB582" i="81"/>
  <c r="AB581" i="81"/>
  <c r="AB580" i="81"/>
  <c r="AB579" i="81"/>
  <c r="AB578" i="81"/>
  <c r="AB577" i="81"/>
  <c r="AB576" i="81"/>
  <c r="AB575" i="81"/>
  <c r="AB572" i="81"/>
  <c r="AB565" i="81"/>
  <c r="AB569" i="81"/>
  <c r="AB573" i="81"/>
  <c r="AB567" i="81"/>
  <c r="AB571" i="81"/>
  <c r="AB563" i="81"/>
  <c r="AB568" i="81"/>
  <c r="AB574" i="81"/>
  <c r="AB564" i="81"/>
  <c r="AB570" i="81"/>
  <c r="E405" i="81" a="1"/>
  <c r="E392" i="81" a="1"/>
  <c r="E395" i="81" a="1"/>
  <c r="E406" i="81" a="1"/>
  <c r="E387" i="81" a="1"/>
  <c r="E385" i="81" a="1"/>
  <c r="E390" i="81" a="1"/>
  <c r="E396" i="81" a="1"/>
  <c r="E382" i="81" a="1"/>
  <c r="E402" i="81" a="1"/>
  <c r="E388" i="81" a="1"/>
  <c r="E394" i="81" a="1"/>
  <c r="E399" i="81" a="1"/>
  <c r="E380" i="81" a="1"/>
  <c r="E404" i="81" a="1"/>
  <c r="E398" i="81" a="1"/>
  <c r="E391" i="81" a="1"/>
  <c r="E397" i="81" a="1"/>
  <c r="E393" i="81" a="1"/>
  <c r="E403" i="81" a="1"/>
  <c r="E377" i="81" a="1"/>
  <c r="E386" i="81" a="1"/>
  <c r="E389" i="81" a="1"/>
  <c r="E401" i="81" a="1"/>
  <c r="E384" i="81" a="1"/>
  <c r="E381" i="81" a="1"/>
  <c r="E379" i="81" a="1"/>
  <c r="E400" i="81" a="1"/>
  <c r="E378" i="81" a="1"/>
  <c r="E383" i="81" a="1"/>
  <c r="E510" i="81" a="1"/>
  <c r="E518" i="81" a="1"/>
  <c r="E530" i="81" a="1"/>
  <c r="E507" i="81" a="1"/>
  <c r="E517" i="81" a="1"/>
  <c r="E522" i="81" a="1"/>
  <c r="E526" i="81" a="1"/>
  <c r="E524" i="81" a="1"/>
  <c r="E511" i="81" a="1"/>
  <c r="E515" i="81" a="1"/>
  <c r="E523" i="81" a="1"/>
  <c r="E512" i="81" a="1"/>
  <c r="E520" i="81" a="1"/>
  <c r="E516" i="81" a="1"/>
  <c r="E912" i="81"/>
  <c r="F912" i="81"/>
  <c r="E501" i="81" a="1"/>
  <c r="E528" i="81" a="1"/>
  <c r="E506" i="81" a="1"/>
  <c r="E513" i="81" a="1"/>
  <c r="E502" i="81" a="1"/>
  <c r="E521" i="81" a="1"/>
  <c r="E514" i="81" a="1"/>
  <c r="E504" i="81" a="1"/>
  <c r="E527" i="81" a="1"/>
  <c r="E519" i="81" a="1"/>
  <c r="E529" i="81" a="1"/>
  <c r="E505" i="81" a="1"/>
  <c r="I708" i="85"/>
  <c r="K473" i="85"/>
  <c r="J566" i="85"/>
  <c r="P446" i="85"/>
  <c r="Q477" i="85" s="1"/>
  <c r="Q601" i="85" s="1"/>
  <c r="Q746" i="85" s="1"/>
  <c r="J566" i="87"/>
  <c r="J813" i="87" s="1" a="1"/>
  <c r="N473" i="84"/>
  <c r="M566" i="84"/>
  <c r="M813" i="84" s="1" a="1"/>
  <c r="J473" i="82"/>
  <c r="J442" i="82" s="1"/>
  <c r="I566" i="82"/>
  <c r="S477" i="83"/>
  <c r="P679" i="85"/>
  <c r="S477" i="84"/>
  <c r="S601" i="84" s="1"/>
  <c r="S746" i="84" s="1"/>
  <c r="E845" i="79"/>
  <c r="G91" i="88" s="1"/>
  <c r="K470" i="82"/>
  <c r="K439" i="82" s="1"/>
  <c r="B152" i="73"/>
  <c r="B366" i="73"/>
  <c r="B399" i="73" s="1"/>
  <c r="B430" i="73" s="1"/>
  <c r="B461" i="73" s="1"/>
  <c r="E843" i="79"/>
  <c r="G89" i="88" s="1"/>
  <c r="F844" i="79"/>
  <c r="H90" i="88" s="1"/>
  <c r="E632" i="73"/>
  <c r="Q694" i="86"/>
  <c r="Q463" i="86"/>
  <c r="N934" i="73"/>
  <c r="N936" i="73" s="1"/>
  <c r="O932" i="73" s="1"/>
  <c r="O933" i="73" s="1"/>
  <c r="P695" i="81"/>
  <c r="K473" i="87"/>
  <c r="K597" i="87" s="1"/>
  <c r="K742" i="87" s="1"/>
  <c r="R727" i="84"/>
  <c r="F807" i="82"/>
  <c r="P447" i="82"/>
  <c r="Q478" i="82" s="1"/>
  <c r="Q602" i="82" s="1"/>
  <c r="Q747" i="82" s="1"/>
  <c r="AA441" i="89"/>
  <c r="AB472" i="89" s="1"/>
  <c r="AB596" i="89" s="1"/>
  <c r="AB741" i="89" s="1"/>
  <c r="Q687" i="86"/>
  <c r="X721" i="89"/>
  <c r="AM963" i="89"/>
  <c r="Z674" i="89"/>
  <c r="Z486" i="89"/>
  <c r="Q715" i="82"/>
  <c r="R449" i="82"/>
  <c r="I708" i="87"/>
  <c r="I675" i="87"/>
  <c r="Q715" i="81"/>
  <c r="P694" i="83"/>
  <c r="X464" i="89"/>
  <c r="Y495" i="89" s="1"/>
  <c r="Y619" i="89" s="1"/>
  <c r="Y764" i="89" s="1"/>
  <c r="P719" i="86"/>
  <c r="Z449" i="89"/>
  <c r="V684" i="89"/>
  <c r="P451" i="86"/>
  <c r="Q482" i="86" s="1"/>
  <c r="Q606" i="86" s="1"/>
  <c r="Q751" i="86" s="1"/>
  <c r="W691" i="89"/>
  <c r="X458" i="89"/>
  <c r="Q700" i="87"/>
  <c r="Q683" i="86"/>
  <c r="R727" i="86"/>
  <c r="P717" i="81"/>
  <c r="W466" i="89"/>
  <c r="X497" i="89" s="1"/>
  <c r="X621" i="89" s="1"/>
  <c r="X766" i="89" s="1"/>
  <c r="W714" i="89"/>
  <c r="X718" i="89"/>
  <c r="W698" i="89"/>
  <c r="W731" i="89"/>
  <c r="X620" i="89"/>
  <c r="X765" i="89" s="1"/>
  <c r="X465" i="89"/>
  <c r="P677" i="83"/>
  <c r="Z456" i="89"/>
  <c r="AA487" i="89" s="1"/>
  <c r="AA611" i="89" s="1"/>
  <c r="AA756" i="89" s="1"/>
  <c r="Y682" i="89"/>
  <c r="Y715" i="89"/>
  <c r="R734" i="84"/>
  <c r="Y498" i="89"/>
  <c r="Y622" i="89" s="1"/>
  <c r="Y767" i="89" s="1"/>
  <c r="Q491" i="83"/>
  <c r="Q615" i="83" s="1"/>
  <c r="Q760" i="83" s="1"/>
  <c r="O726" i="81"/>
  <c r="Y481" i="89"/>
  <c r="Y605" i="89" s="1"/>
  <c r="Y750" i="89" s="1"/>
  <c r="X689" i="89"/>
  <c r="X722" i="89"/>
  <c r="R448" i="84"/>
  <c r="S479" i="84" s="1"/>
  <c r="S603" i="84" s="1"/>
  <c r="W616" i="89"/>
  <c r="W761" i="89" s="1"/>
  <c r="W461" i="89"/>
  <c r="O733" i="73"/>
  <c r="AN935" i="89"/>
  <c r="AN962" i="89"/>
  <c r="AN961" i="89"/>
  <c r="AN941" i="89"/>
  <c r="AN947" i="89"/>
  <c r="AN926" i="89"/>
  <c r="AN948" i="89"/>
  <c r="AO927" i="89"/>
  <c r="X443" i="89"/>
  <c r="Z729" i="89"/>
  <c r="W676" i="89"/>
  <c r="W709" i="89"/>
  <c r="X603" i="89"/>
  <c r="X748" i="89" s="1"/>
  <c r="X448" i="89"/>
  <c r="X614" i="89"/>
  <c r="X759" i="89" s="1"/>
  <c r="X459" i="89"/>
  <c r="W692" i="89"/>
  <c r="W725" i="89"/>
  <c r="W488" i="89"/>
  <c r="W612" i="89" s="1"/>
  <c r="W757" i="89" s="1"/>
  <c r="AB494" i="89"/>
  <c r="AB618" i="89" s="1"/>
  <c r="AB763" i="89" s="1"/>
  <c r="Z493" i="89"/>
  <c r="Z617" i="89" s="1"/>
  <c r="Z762" i="89" s="1"/>
  <c r="Y452" i="89"/>
  <c r="X446" i="89"/>
  <c r="W460" i="89"/>
  <c r="X491" i="89" s="1"/>
  <c r="X615" i="89" s="1"/>
  <c r="X760" i="89" s="1"/>
  <c r="X444" i="89"/>
  <c r="Y475" i="89" s="1"/>
  <c r="Y599" i="89" s="1"/>
  <c r="Y744" i="89" s="1"/>
  <c r="X445" i="89"/>
  <c r="Y499" i="89"/>
  <c r="Y623" i="89" s="1"/>
  <c r="Y768" i="89" s="1"/>
  <c r="S939" i="89"/>
  <c r="S952" i="89" s="1"/>
  <c r="S940" i="89"/>
  <c r="W678" i="89"/>
  <c r="W711" i="89"/>
  <c r="AA696" i="89"/>
  <c r="AA729" i="89"/>
  <c r="W684" i="89"/>
  <c r="Z478" i="89"/>
  <c r="Z602" i="89" s="1"/>
  <c r="Z747" i="89" s="1"/>
  <c r="V769" i="89"/>
  <c r="O728" i="87"/>
  <c r="V693" i="89"/>
  <c r="V726" i="89"/>
  <c r="W719" i="89"/>
  <c r="W686" i="89"/>
  <c r="X453" i="89"/>
  <c r="V633" i="89"/>
  <c r="AA471" i="89"/>
  <c r="AA597" i="89"/>
  <c r="AA742" i="89" s="1"/>
  <c r="X451" i="89"/>
  <c r="Y740" i="89"/>
  <c r="X683" i="89"/>
  <c r="X716" i="89"/>
  <c r="V690" i="89"/>
  <c r="V723" i="89"/>
  <c r="W679" i="89"/>
  <c r="W712" i="89"/>
  <c r="W751" i="89"/>
  <c r="V933" i="89"/>
  <c r="V934" i="89"/>
  <c r="U757" i="89"/>
  <c r="U769" i="89" s="1"/>
  <c r="U633" i="89"/>
  <c r="X601" i="89"/>
  <c r="X687" i="89"/>
  <c r="X720" i="89"/>
  <c r="Y673" i="89"/>
  <c r="Y706" i="89"/>
  <c r="U690" i="89"/>
  <c r="Y454" i="89"/>
  <c r="P695" i="83"/>
  <c r="P678" i="84"/>
  <c r="P715" i="87"/>
  <c r="P694" i="87"/>
  <c r="O679" i="85"/>
  <c r="P468" i="82"/>
  <c r="Q499" i="82" s="1"/>
  <c r="P726" i="82"/>
  <c r="Q485" i="82"/>
  <c r="Q609" i="82" s="1"/>
  <c r="Q754" i="82" s="1"/>
  <c r="P606" i="82"/>
  <c r="P751" i="82" s="1"/>
  <c r="P682" i="84"/>
  <c r="Q491" i="84"/>
  <c r="Q615" i="84" s="1"/>
  <c r="Q760" i="84" s="1"/>
  <c r="P452" i="84"/>
  <c r="Q483" i="84" s="1"/>
  <c r="Q607" i="84" s="1"/>
  <c r="Q752" i="84" s="1"/>
  <c r="P465" i="86"/>
  <c r="P698" i="86" s="1"/>
  <c r="S485" i="87"/>
  <c r="S609" i="87" s="1"/>
  <c r="S754" i="87" s="1"/>
  <c r="Q698" i="85"/>
  <c r="R497" i="82"/>
  <c r="N472" i="83"/>
  <c r="P698" i="87"/>
  <c r="P608" i="85"/>
  <c r="P753" i="85" s="1"/>
  <c r="Q722" i="73"/>
  <c r="P457" i="82"/>
  <c r="O723" i="82"/>
  <c r="O690" i="82"/>
  <c r="P725" i="81"/>
  <c r="R498" i="85"/>
  <c r="P475" i="82"/>
  <c r="P599" i="82" s="1"/>
  <c r="P744" i="82" s="1"/>
  <c r="R614" i="82"/>
  <c r="R759" i="82" s="1"/>
  <c r="R459" i="82"/>
  <c r="Q725" i="82"/>
  <c r="Q692" i="82"/>
  <c r="P477" i="82"/>
  <c r="P446" i="82" s="1"/>
  <c r="P468" i="81"/>
  <c r="R604" i="81"/>
  <c r="R749" i="81" s="1"/>
  <c r="I672" i="82"/>
  <c r="G705" i="86"/>
  <c r="Q699" i="84"/>
  <c r="Q460" i="82"/>
  <c r="Q449" i="84"/>
  <c r="P715" i="81"/>
  <c r="P682" i="81"/>
  <c r="P484" i="81"/>
  <c r="P608" i="81" s="1"/>
  <c r="P753" i="81" s="1"/>
  <c r="O734" i="81"/>
  <c r="O701" i="81"/>
  <c r="Q680" i="73"/>
  <c r="Q720" i="73"/>
  <c r="R690" i="86"/>
  <c r="O723" i="73"/>
  <c r="P455" i="85"/>
  <c r="Q486" i="85" s="1"/>
  <c r="Q610" i="85" s="1"/>
  <c r="Q755" i="85" s="1"/>
  <c r="P724" i="73"/>
  <c r="J705" i="85"/>
  <c r="Q717" i="87"/>
  <c r="O711" i="82"/>
  <c r="O672" i="83"/>
  <c r="S727" i="84"/>
  <c r="P689" i="85"/>
  <c r="Q447" i="87"/>
  <c r="R478" i="87" s="1"/>
  <c r="R602" i="87" s="1"/>
  <c r="R747" i="87" s="1"/>
  <c r="P687" i="82"/>
  <c r="P720" i="82"/>
  <c r="R483" i="81"/>
  <c r="R607" i="81" s="1"/>
  <c r="R752" i="81" s="1"/>
  <c r="M595" i="73"/>
  <c r="J594" i="87"/>
  <c r="J739" i="87" s="1"/>
  <c r="Q456" i="82"/>
  <c r="R487" i="82" s="1"/>
  <c r="R611" i="82" s="1"/>
  <c r="P439" i="83"/>
  <c r="H594" i="86"/>
  <c r="H739" i="86" s="1"/>
  <c r="P465" i="84"/>
  <c r="Q476" i="82"/>
  <c r="Q600" i="82" s="1"/>
  <c r="Q745" i="82" s="1"/>
  <c r="O721" i="85"/>
  <c r="O688" i="85"/>
  <c r="O731" i="84"/>
  <c r="O698" i="84"/>
  <c r="K594" i="85"/>
  <c r="K739" i="85" s="1"/>
  <c r="Q484" i="85"/>
  <c r="R620" i="85"/>
  <c r="R765" i="85" s="1"/>
  <c r="R465" i="85"/>
  <c r="Q463" i="83"/>
  <c r="R494" i="83" s="1"/>
  <c r="I705" i="82"/>
  <c r="J595" i="84"/>
  <c r="J740" i="84" s="1"/>
  <c r="R687" i="87"/>
  <c r="R720" i="87"/>
  <c r="O701" i="87"/>
  <c r="Q498" i="82"/>
  <c r="O710" i="82"/>
  <c r="O677" i="82"/>
  <c r="P449" i="86"/>
  <c r="P499" i="85"/>
  <c r="P623" i="85" s="1"/>
  <c r="P768" i="85" s="1"/>
  <c r="O682" i="86"/>
  <c r="O715" i="86"/>
  <c r="Q482" i="82"/>
  <c r="O712" i="82"/>
  <c r="O679" i="82"/>
  <c r="P729" i="83"/>
  <c r="P696" i="83"/>
  <c r="O719" i="82"/>
  <c r="O686" i="82"/>
  <c r="P475" i="87"/>
  <c r="P443" i="84"/>
  <c r="R445" i="85"/>
  <c r="S476" i="85" s="1"/>
  <c r="S600" i="85" s="1"/>
  <c r="Q443" i="87"/>
  <c r="R474" i="87" s="1"/>
  <c r="R598" i="87" s="1"/>
  <c r="R743" i="87" s="1"/>
  <c r="S695" i="84"/>
  <c r="Q723" i="84"/>
  <c r="K932" i="83"/>
  <c r="K934" i="83" s="1"/>
  <c r="O709" i="84"/>
  <c r="O676" i="84"/>
  <c r="P453" i="82"/>
  <c r="N854" i="79"/>
  <c r="P100" i="88" s="1"/>
  <c r="E849" i="79"/>
  <c r="G95" i="88" s="1"/>
  <c r="N947" i="79"/>
  <c r="R482" i="81"/>
  <c r="R458" i="81"/>
  <c r="S489" i="81" s="1"/>
  <c r="P711" i="82"/>
  <c r="P678" i="82"/>
  <c r="O719" i="81"/>
  <c r="O686" i="81"/>
  <c r="P460" i="81"/>
  <c r="O734" i="85"/>
  <c r="O701" i="85"/>
  <c r="R681" i="81"/>
  <c r="P460" i="86"/>
  <c r="Q491" i="86" s="1"/>
  <c r="R463" i="81"/>
  <c r="S494" i="81" s="1"/>
  <c r="S618" i="81" s="1"/>
  <c r="I675" i="85"/>
  <c r="S497" i="84"/>
  <c r="N934" i="87"/>
  <c r="N953" i="87" s="1"/>
  <c r="N954" i="87" s="1"/>
  <c r="O684" i="73"/>
  <c r="O717" i="73"/>
  <c r="Q676" i="81"/>
  <c r="I705" i="84"/>
  <c r="I672" i="84"/>
  <c r="Q459" i="81"/>
  <c r="J439" i="84"/>
  <c r="R495" i="73"/>
  <c r="P451" i="73"/>
  <c r="Q486" i="86"/>
  <c r="Q497" i="81"/>
  <c r="Q621" i="81" s="1"/>
  <c r="Q766" i="81" s="1"/>
  <c r="O734" i="83"/>
  <c r="O701" i="83"/>
  <c r="P699" i="81"/>
  <c r="P623" i="83"/>
  <c r="P768" i="83" s="1"/>
  <c r="P468" i="83"/>
  <c r="P713" i="73"/>
  <c r="P680" i="73"/>
  <c r="Q623" i="73"/>
  <c r="Q768" i="73" s="1"/>
  <c r="Q723" i="81"/>
  <c r="Q690" i="81"/>
  <c r="P623" i="87"/>
  <c r="P768" i="87" s="1"/>
  <c r="R612" i="81"/>
  <c r="R757" i="81" s="1"/>
  <c r="R457" i="81"/>
  <c r="Q452" i="86"/>
  <c r="Q685" i="86" s="1"/>
  <c r="Q714" i="84"/>
  <c r="Q468" i="86"/>
  <c r="R499" i="86" s="1"/>
  <c r="Q715" i="87"/>
  <c r="P444" i="73"/>
  <c r="P710" i="73" s="1"/>
  <c r="R493" i="85"/>
  <c r="R617" i="85" s="1"/>
  <c r="R762" i="85" s="1"/>
  <c r="Q691" i="81"/>
  <c r="Q691" i="84"/>
  <c r="Q678" i="85"/>
  <c r="Q711" i="85"/>
  <c r="P709" i="86"/>
  <c r="G706" i="86"/>
  <c r="Q752" i="86"/>
  <c r="Q719" i="87"/>
  <c r="L708" i="84"/>
  <c r="P701" i="86"/>
  <c r="P734" i="86"/>
  <c r="I632" i="84"/>
  <c r="I706" i="84"/>
  <c r="P676" i="87"/>
  <c r="P709" i="87"/>
  <c r="P685" i="73"/>
  <c r="P718" i="73"/>
  <c r="S448" i="81"/>
  <c r="T479" i="81" s="1"/>
  <c r="T603" i="81" s="1"/>
  <c r="P689" i="82"/>
  <c r="P722" i="82"/>
  <c r="R716" i="85"/>
  <c r="O705" i="83"/>
  <c r="Q768" i="86"/>
  <c r="P720" i="85"/>
  <c r="P693" i="83"/>
  <c r="P726" i="83"/>
  <c r="M708" i="73"/>
  <c r="P718" i="86"/>
  <c r="N675" i="83"/>
  <c r="N708" i="83"/>
  <c r="P688" i="84"/>
  <c r="P721" i="84"/>
  <c r="P701" i="73"/>
  <c r="P734" i="73"/>
  <c r="P731" i="81"/>
  <c r="P765" i="81"/>
  <c r="Q747" i="87"/>
  <c r="S761" i="86"/>
  <c r="S759" i="87"/>
  <c r="Q747" i="81"/>
  <c r="T747" i="86"/>
  <c r="Q765" i="73"/>
  <c r="Q752" i="85"/>
  <c r="R756" i="84"/>
  <c r="P762" i="87"/>
  <c r="R745" i="81"/>
  <c r="M746" i="73"/>
  <c r="S743" i="82"/>
  <c r="P767" i="86"/>
  <c r="S748" i="81"/>
  <c r="Q753" i="87"/>
  <c r="Q749" i="85"/>
  <c r="P758" i="73"/>
  <c r="P753" i="73"/>
  <c r="R758" i="81"/>
  <c r="R745" i="86"/>
  <c r="R755" i="87"/>
  <c r="R756" i="86"/>
  <c r="R762" i="82"/>
  <c r="S764" i="84"/>
  <c r="Q763" i="73"/>
  <c r="R750" i="85"/>
  <c r="P762" i="73"/>
  <c r="P764" i="83"/>
  <c r="R763" i="85"/>
  <c r="S759" i="85"/>
  <c r="R763" i="81"/>
  <c r="P741" i="81"/>
  <c r="Q743" i="87"/>
  <c r="P744" i="73"/>
  <c r="Q756" i="83"/>
  <c r="R750" i="82"/>
  <c r="R762" i="81"/>
  <c r="P761" i="73"/>
  <c r="Q759" i="84"/>
  <c r="R747" i="73"/>
  <c r="R760" i="73"/>
  <c r="P750" i="73"/>
  <c r="Q767" i="73"/>
  <c r="S761" i="82"/>
  <c r="R764" i="85"/>
  <c r="Q755" i="73"/>
  <c r="Q754" i="81"/>
  <c r="R759" i="86"/>
  <c r="S750" i="81"/>
  <c r="R767" i="83"/>
  <c r="S754" i="84"/>
  <c r="S764" i="86"/>
  <c r="P766" i="73"/>
  <c r="P763" i="82"/>
  <c r="P749" i="83"/>
  <c r="K740" i="87"/>
  <c r="T762" i="84"/>
  <c r="Q764" i="81"/>
  <c r="R758" i="82"/>
  <c r="Q748" i="83"/>
  <c r="Q767" i="84"/>
  <c r="P763" i="84"/>
  <c r="Q749" i="87"/>
  <c r="Q755" i="84"/>
  <c r="Q748" i="87"/>
  <c r="Q746" i="87"/>
  <c r="Q756" i="82"/>
  <c r="J740" i="82"/>
  <c r="M742" i="73"/>
  <c r="Q762" i="83"/>
  <c r="R744" i="86"/>
  <c r="T761" i="84"/>
  <c r="P748" i="85"/>
  <c r="R762" i="86"/>
  <c r="R764" i="87"/>
  <c r="R766" i="85"/>
  <c r="P757" i="87"/>
  <c r="R751" i="87"/>
  <c r="J742" i="85"/>
  <c r="R758" i="84"/>
  <c r="R745" i="85"/>
  <c r="S768" i="84"/>
  <c r="P765" i="83"/>
  <c r="O747" i="84"/>
  <c r="R754" i="73"/>
  <c r="Q752" i="73"/>
  <c r="P760" i="87"/>
  <c r="R748" i="84"/>
  <c r="Q744" i="83"/>
  <c r="P743" i="86"/>
  <c r="R712" i="84"/>
  <c r="R723" i="84"/>
  <c r="O677" i="73"/>
  <c r="S474" i="81"/>
  <c r="S598" i="81" s="1"/>
  <c r="R709" i="81"/>
  <c r="P699" i="86"/>
  <c r="Q621" i="86"/>
  <c r="Q466" i="86"/>
  <c r="P612" i="73"/>
  <c r="P457" i="73"/>
  <c r="P676" i="86"/>
  <c r="Q598" i="86"/>
  <c r="U493" i="84"/>
  <c r="T728" i="84"/>
  <c r="P479" i="73"/>
  <c r="P603" i="73" s="1"/>
  <c r="O714" i="73"/>
  <c r="N597" i="73"/>
  <c r="K472" i="87"/>
  <c r="R495" i="82"/>
  <c r="R619" i="82" s="1"/>
  <c r="Q499" i="87"/>
  <c r="P698" i="81"/>
  <c r="J596" i="87"/>
  <c r="Q609" i="85"/>
  <c r="R605" i="86"/>
  <c r="R489" i="85"/>
  <c r="R458" i="85" s="1"/>
  <c r="Q721" i="82"/>
  <c r="R486" i="82"/>
  <c r="R610" i="82" s="1"/>
  <c r="Q613" i="85"/>
  <c r="S612" i="86"/>
  <c r="S487" i="73"/>
  <c r="S456" i="73" s="1"/>
  <c r="Q620" i="81"/>
  <c r="Q465" i="81"/>
  <c r="R608" i="87"/>
  <c r="Q686" i="87"/>
  <c r="R496" i="87"/>
  <c r="R620" i="87" s="1"/>
  <c r="S476" i="86"/>
  <c r="S600" i="86" s="1"/>
  <c r="R711" i="86"/>
  <c r="R476" i="87"/>
  <c r="R600" i="87" s="1"/>
  <c r="P471" i="81"/>
  <c r="R487" i="85"/>
  <c r="R611" i="85" s="1"/>
  <c r="S478" i="83"/>
  <c r="S602" i="83" s="1"/>
  <c r="Q696" i="81"/>
  <c r="Q470" i="81"/>
  <c r="R499" i="73"/>
  <c r="R692" i="85"/>
  <c r="Q599" i="85"/>
  <c r="Q444" i="85"/>
  <c r="R475" i="85" s="1"/>
  <c r="P677" i="85"/>
  <c r="Q614" i="83"/>
  <c r="Q459" i="83"/>
  <c r="R490" i="83" s="1"/>
  <c r="S459" i="85"/>
  <c r="S725" i="85" s="1"/>
  <c r="Q689" i="84"/>
  <c r="Q615" i="85"/>
  <c r="Q460" i="85"/>
  <c r="R491" i="85" s="1"/>
  <c r="P467" i="86"/>
  <c r="P696" i="73"/>
  <c r="R456" i="84"/>
  <c r="S487" i="84" s="1"/>
  <c r="S611" i="84" s="1"/>
  <c r="S461" i="82"/>
  <c r="T492" i="82" s="1"/>
  <c r="T616" i="82" s="1"/>
  <c r="Q455" i="84"/>
  <c r="Q721" i="84" s="1"/>
  <c r="M597" i="84"/>
  <c r="R458" i="84"/>
  <c r="O700" i="86"/>
  <c r="AB963" i="82"/>
  <c r="S612" i="84"/>
  <c r="S457" i="84"/>
  <c r="T488" i="84" s="1"/>
  <c r="P716" i="83"/>
  <c r="R453" i="87"/>
  <c r="S484" i="87" s="1"/>
  <c r="S608" i="87" s="1"/>
  <c r="Q731" i="87"/>
  <c r="Q711" i="87"/>
  <c r="AA963" i="87"/>
  <c r="R463" i="85"/>
  <c r="S494" i="85" s="1"/>
  <c r="Q696" i="85"/>
  <c r="P449" i="83"/>
  <c r="Q480" i="83" s="1"/>
  <c r="H440" i="86"/>
  <c r="P730" i="83"/>
  <c r="O682" i="83"/>
  <c r="J123" i="80"/>
  <c r="P460" i="87"/>
  <c r="Q491" i="87" s="1"/>
  <c r="O693" i="87"/>
  <c r="M706" i="83"/>
  <c r="O597" i="83"/>
  <c r="I632" i="85"/>
  <c r="K596" i="85"/>
  <c r="O694" i="85"/>
  <c r="P616" i="85"/>
  <c r="P461" i="85"/>
  <c r="Q492" i="85" s="1"/>
  <c r="Q722" i="85"/>
  <c r="AA963" i="85"/>
  <c r="J597" i="82"/>
  <c r="S443" i="82"/>
  <c r="R676" i="82"/>
  <c r="S605" i="85"/>
  <c r="P453" i="73"/>
  <c r="Q484" i="73" s="1"/>
  <c r="O686" i="73"/>
  <c r="L679" i="73"/>
  <c r="M446" i="73"/>
  <c r="Q617" i="73"/>
  <c r="P728" i="73"/>
  <c r="M675" i="73"/>
  <c r="P450" i="73"/>
  <c r="Q446" i="87"/>
  <c r="N933" i="84"/>
  <c r="N952" i="84" s="1"/>
  <c r="N954" i="84" s="1"/>
  <c r="Q452" i="73"/>
  <c r="Q467" i="73"/>
  <c r="Q605" i="83"/>
  <c r="Q450" i="83"/>
  <c r="R481" i="83" s="1"/>
  <c r="P679" i="87"/>
  <c r="R711" i="81"/>
  <c r="Q613" i="73"/>
  <c r="AB962" i="79"/>
  <c r="AA963" i="86"/>
  <c r="AA963" i="81"/>
  <c r="AA963" i="83"/>
  <c r="AA963" i="73"/>
  <c r="P691" i="86"/>
  <c r="R721" i="81"/>
  <c r="S610" i="81"/>
  <c r="Q613" i="86"/>
  <c r="Q458" i="86"/>
  <c r="R489" i="86" s="1"/>
  <c r="AA963" i="84"/>
  <c r="AB926" i="79"/>
  <c r="AC927" i="79"/>
  <c r="AB136" i="80"/>
  <c r="AB138" i="80" s="1"/>
  <c r="AB117" i="80"/>
  <c r="AB137" i="80"/>
  <c r="Q443" i="86"/>
  <c r="R474" i="86" s="1"/>
  <c r="R598" i="86" s="1"/>
  <c r="Q444" i="83"/>
  <c r="R475" i="83" s="1"/>
  <c r="P465" i="83"/>
  <c r="Q496" i="83" s="1"/>
  <c r="P466" i="73"/>
  <c r="O698" i="83"/>
  <c r="Q455" i="73"/>
  <c r="O683" i="73"/>
  <c r="P690" i="83"/>
  <c r="R451" i="87"/>
  <c r="Q612" i="83"/>
  <c r="Q457" i="83"/>
  <c r="R488" i="83" s="1"/>
  <c r="R603" i="87"/>
  <c r="Q714" i="87"/>
  <c r="AB115" i="80"/>
  <c r="Z963" i="79"/>
  <c r="P462" i="87"/>
  <c r="Q493" i="87" s="1"/>
  <c r="Q621" i="87"/>
  <c r="P732" i="87"/>
  <c r="R604" i="87"/>
  <c r="R447" i="73"/>
  <c r="S478" i="73" s="1"/>
  <c r="P729" i="82"/>
  <c r="P688" i="73"/>
  <c r="Q722" i="81"/>
  <c r="K597" i="85"/>
  <c r="N442" i="73"/>
  <c r="P684" i="83"/>
  <c r="Q727" i="83"/>
  <c r="R616" i="83"/>
  <c r="P457" i="87"/>
  <c r="Q488" i="87" s="1"/>
  <c r="Q606" i="83"/>
  <c r="Q451" i="83"/>
  <c r="R482" i="83" s="1"/>
  <c r="S608" i="86"/>
  <c r="O690" i="87"/>
  <c r="Q618" i="84"/>
  <c r="P729" i="84"/>
  <c r="R726" i="73"/>
  <c r="S615" i="73"/>
  <c r="R720" i="73"/>
  <c r="O442" i="83"/>
  <c r="I596" i="86"/>
  <c r="Q729" i="73"/>
  <c r="O713" i="84"/>
  <c r="O699" i="73"/>
  <c r="G672" i="86"/>
  <c r="H439" i="86"/>
  <c r="H596" i="86"/>
  <c r="H740" i="86"/>
  <c r="P934" i="86"/>
  <c r="P953" i="86" s="1"/>
  <c r="P954" i="86" s="1"/>
  <c r="J439" i="87"/>
  <c r="Q605" i="87"/>
  <c r="P716" i="87"/>
  <c r="Q450" i="87"/>
  <c r="R481" i="87" s="1"/>
  <c r="R466" i="85"/>
  <c r="S497" i="85" s="1"/>
  <c r="Q699" i="85"/>
  <c r="M934" i="85"/>
  <c r="M953" i="85" s="1"/>
  <c r="M954" i="85" s="1"/>
  <c r="R464" i="85"/>
  <c r="R730" i="85" s="1"/>
  <c r="J596" i="84"/>
  <c r="K596" i="84"/>
  <c r="R622" i="84"/>
  <c r="Q733" i="84"/>
  <c r="R606" i="84"/>
  <c r="Q717" i="84"/>
  <c r="R614" i="84"/>
  <c r="Q725" i="84"/>
  <c r="P692" i="84"/>
  <c r="R603" i="83"/>
  <c r="Q714" i="83"/>
  <c r="P681" i="83"/>
  <c r="B153" i="82"/>
  <c r="B367" i="82"/>
  <c r="B400" i="82" s="1"/>
  <c r="B431" i="82" s="1"/>
  <c r="B462" i="82" s="1"/>
  <c r="R450" i="82"/>
  <c r="R458" i="82"/>
  <c r="S489" i="82" s="1"/>
  <c r="R462" i="81"/>
  <c r="P461" i="73"/>
  <c r="Q492" i="73" s="1"/>
  <c r="R599" i="81"/>
  <c r="Q710" i="81"/>
  <c r="R454" i="85"/>
  <c r="S485" i="85" s="1"/>
  <c r="Q452" i="85"/>
  <c r="R483" i="85" s="1"/>
  <c r="K441" i="84"/>
  <c r="L472" i="84" s="1"/>
  <c r="R464" i="87"/>
  <c r="S495" i="87" s="1"/>
  <c r="O694" i="73"/>
  <c r="P685" i="85"/>
  <c r="T447" i="86"/>
  <c r="R622" i="81"/>
  <c r="R467" i="81"/>
  <c r="S498" i="81" s="1"/>
  <c r="Q700" i="81"/>
  <c r="R444" i="86"/>
  <c r="J440" i="82"/>
  <c r="K471" i="82" s="1"/>
  <c r="Q456" i="83"/>
  <c r="Q722" i="83" s="1"/>
  <c r="P441" i="81"/>
  <c r="P707" i="81" s="1"/>
  <c r="E860" i="86"/>
  <c r="H835" i="83"/>
  <c r="E858" i="79"/>
  <c r="G104" i="88" s="1"/>
  <c r="M855" i="79"/>
  <c r="O101" i="88" s="1"/>
  <c r="N853" i="79"/>
  <c r="P99" i="88" s="1"/>
  <c r="E848" i="79"/>
  <c r="G94" i="88" s="1"/>
  <c r="N833" i="79"/>
  <c r="P79" i="88" s="1"/>
  <c r="E859" i="79"/>
  <c r="G105" i="88" s="1"/>
  <c r="R598" i="73"/>
  <c r="R443" i="73"/>
  <c r="S474" i="73" s="1"/>
  <c r="Q676" i="73"/>
  <c r="AB631" i="73"/>
  <c r="N855" i="73"/>
  <c r="AA669" i="73"/>
  <c r="AB669" i="73"/>
  <c r="F835" i="81"/>
  <c r="N844" i="73"/>
  <c r="M440" i="73"/>
  <c r="N471" i="73" s="1"/>
  <c r="AA946" i="84"/>
  <c r="AA949" i="84" s="1"/>
  <c r="AB944" i="84" s="1"/>
  <c r="AB946" i="84" s="1"/>
  <c r="H954" i="79"/>
  <c r="Q465" i="73"/>
  <c r="R496" i="73" s="1"/>
  <c r="AB941" i="73"/>
  <c r="AB947" i="73"/>
  <c r="AB961" i="73"/>
  <c r="AB948" i="73"/>
  <c r="AB935" i="73"/>
  <c r="AC927" i="73"/>
  <c r="AC962" i="73" s="1"/>
  <c r="AB926" i="73"/>
  <c r="AD33" i="77"/>
  <c r="AE18" i="77"/>
  <c r="AD16" i="77"/>
  <c r="L673" i="73"/>
  <c r="P698" i="73"/>
  <c r="R689" i="73"/>
  <c r="T461" i="84"/>
  <c r="Q697" i="87"/>
  <c r="Q447" i="81"/>
  <c r="Q449" i="85"/>
  <c r="R480" i="85" s="1"/>
  <c r="S614" i="73"/>
  <c r="R725" i="73"/>
  <c r="AD17" i="77"/>
  <c r="AD107" i="80" s="1"/>
  <c r="AC973" i="79"/>
  <c r="S459" i="87"/>
  <c r="T490" i="87" s="1"/>
  <c r="B367" i="81"/>
  <c r="B400" i="81" s="1"/>
  <c r="B431" i="81" s="1"/>
  <c r="B462" i="81" s="1"/>
  <c r="B153" i="81"/>
  <c r="Q730" i="81"/>
  <c r="Q458" i="73"/>
  <c r="R489" i="73" s="1"/>
  <c r="N442" i="84"/>
  <c r="P682" i="85"/>
  <c r="P705" i="81"/>
  <c r="I940" i="73"/>
  <c r="I939" i="73"/>
  <c r="R449" i="87"/>
  <c r="K439" i="85"/>
  <c r="S464" i="84"/>
  <c r="T495" i="84" s="1"/>
  <c r="B366" i="79"/>
  <c r="B152" i="79"/>
  <c r="AA948" i="79"/>
  <c r="AA961" i="79"/>
  <c r="T940" i="85"/>
  <c r="T942" i="85" s="1"/>
  <c r="U938" i="85" s="1"/>
  <c r="T939" i="85"/>
  <c r="S940" i="82"/>
  <c r="S942" i="82" s="1"/>
  <c r="T938" i="82" s="1"/>
  <c r="S939" i="82"/>
  <c r="T940" i="84"/>
  <c r="T942" i="84" s="1"/>
  <c r="U938" i="84" s="1"/>
  <c r="T939" i="84"/>
  <c r="AA946" i="81"/>
  <c r="AA949" i="81" s="1"/>
  <c r="AB944" i="81" s="1"/>
  <c r="AA945" i="81"/>
  <c r="AA946" i="86"/>
  <c r="AA949" i="86" s="1"/>
  <c r="AB944" i="86" s="1"/>
  <c r="AA945" i="86"/>
  <c r="T939" i="87"/>
  <c r="T940" i="87"/>
  <c r="T942" i="87" s="1"/>
  <c r="U938" i="87" s="1"/>
  <c r="U940" i="86"/>
  <c r="U942" i="86" s="1"/>
  <c r="V938" i="86" s="1"/>
  <c r="U939" i="86"/>
  <c r="AA946" i="85"/>
  <c r="AA949" i="85" s="1"/>
  <c r="AB944" i="85" s="1"/>
  <c r="AA945" i="85"/>
  <c r="R683" i="81"/>
  <c r="S611" i="86"/>
  <c r="R722" i="86"/>
  <c r="B368" i="85"/>
  <c r="B401" i="85" s="1"/>
  <c r="B432" i="85" s="1"/>
  <c r="B463" i="85" s="1"/>
  <c r="B154" i="85"/>
  <c r="I672" i="87"/>
  <c r="AB961" i="87"/>
  <c r="AB948" i="87"/>
  <c r="AB941" i="87"/>
  <c r="AB947" i="87"/>
  <c r="AB935" i="87"/>
  <c r="AC927" i="87"/>
  <c r="AC962" i="87" s="1"/>
  <c r="AB926" i="87"/>
  <c r="Q682" i="87"/>
  <c r="R687" i="84"/>
  <c r="J673" i="87"/>
  <c r="O681" i="85"/>
  <c r="B153" i="83"/>
  <c r="B367" i="83"/>
  <c r="B400" i="83" s="1"/>
  <c r="B431" i="83" s="1"/>
  <c r="B462" i="83" s="1"/>
  <c r="N936" i="84"/>
  <c r="O932" i="84" s="1"/>
  <c r="S464" i="86"/>
  <c r="T495" i="86" s="1"/>
  <c r="R449" i="81"/>
  <c r="S480" i="81" s="1"/>
  <c r="Q692" i="86"/>
  <c r="R613" i="83"/>
  <c r="Q724" i="83"/>
  <c r="S468" i="84"/>
  <c r="T499" i="84" s="1"/>
  <c r="J942" i="83"/>
  <c r="Q695" i="82"/>
  <c r="S450" i="81"/>
  <c r="T481" i="81" s="1"/>
  <c r="R462" i="82"/>
  <c r="S493" i="82" s="1"/>
  <c r="Q677" i="86"/>
  <c r="K954" i="81"/>
  <c r="I673" i="82"/>
  <c r="P680" i="81"/>
  <c r="R455" i="87"/>
  <c r="S486" i="87" s="1"/>
  <c r="S454" i="84"/>
  <c r="T485" i="84" s="1"/>
  <c r="S620" i="82"/>
  <c r="R731" i="82"/>
  <c r="R603" i="86"/>
  <c r="Q714" i="86"/>
  <c r="K440" i="87"/>
  <c r="O706" i="81"/>
  <c r="S621" i="83"/>
  <c r="R732" i="83"/>
  <c r="AB961" i="86"/>
  <c r="AB948" i="86"/>
  <c r="AB947" i="86"/>
  <c r="AB941" i="86"/>
  <c r="AC927" i="86"/>
  <c r="AC962" i="86" s="1"/>
  <c r="AB926" i="86"/>
  <c r="AB935" i="86"/>
  <c r="B154" i="87"/>
  <c r="B368" i="87"/>
  <c r="B401" i="87" s="1"/>
  <c r="B432" i="87" s="1"/>
  <c r="B463" i="87" s="1"/>
  <c r="J440" i="84"/>
  <c r="J672" i="85"/>
  <c r="R697" i="84"/>
  <c r="R459" i="86"/>
  <c r="S490" i="86" s="1"/>
  <c r="AB961" i="83"/>
  <c r="AB941" i="83"/>
  <c r="AC927" i="83"/>
  <c r="AC962" i="83" s="1"/>
  <c r="AB926" i="83"/>
  <c r="AB948" i="83"/>
  <c r="AB935" i="83"/>
  <c r="AB947" i="83"/>
  <c r="R683" i="85"/>
  <c r="Q695" i="86"/>
  <c r="R461" i="87"/>
  <c r="S492" i="87" s="1"/>
  <c r="R616" i="87"/>
  <c r="Q727" i="87"/>
  <c r="Q613" i="87"/>
  <c r="P724" i="87"/>
  <c r="J707" i="85"/>
  <c r="Q689" i="86"/>
  <c r="P689" i="83"/>
  <c r="R463" i="87"/>
  <c r="S494" i="87" s="1"/>
  <c r="R618" i="87"/>
  <c r="Q729" i="87"/>
  <c r="AB941" i="85"/>
  <c r="AC927" i="85"/>
  <c r="AC962" i="85" s="1"/>
  <c r="AB926" i="85"/>
  <c r="AB935" i="85"/>
  <c r="AB961" i="85"/>
  <c r="AB948" i="85"/>
  <c r="AB947" i="85"/>
  <c r="Q700" i="83"/>
  <c r="Q453" i="84"/>
  <c r="R484" i="84" s="1"/>
  <c r="Q608" i="84"/>
  <c r="P719" i="84"/>
  <c r="R601" i="86"/>
  <c r="Q712" i="86"/>
  <c r="S616" i="81"/>
  <c r="R727" i="81"/>
  <c r="Q691" i="82"/>
  <c r="S601" i="83"/>
  <c r="R712" i="83"/>
  <c r="AC961" i="82"/>
  <c r="AC948" i="82"/>
  <c r="AC947" i="82"/>
  <c r="AC941" i="82"/>
  <c r="AD927" i="82"/>
  <c r="AD962" i="82" s="1"/>
  <c r="AC926" i="82"/>
  <c r="AC935" i="82"/>
  <c r="AA946" i="83"/>
  <c r="AA949" i="83" s="1"/>
  <c r="AB944" i="83" s="1"/>
  <c r="AA945" i="83"/>
  <c r="O674" i="81"/>
  <c r="B368" i="86"/>
  <c r="B401" i="86" s="1"/>
  <c r="B432" i="86" s="1"/>
  <c r="B463" i="86" s="1"/>
  <c r="B154" i="86"/>
  <c r="P687" i="81"/>
  <c r="R697" i="86"/>
  <c r="Q682" i="81"/>
  <c r="Q612" i="85"/>
  <c r="P723" i="85"/>
  <c r="Q697" i="85"/>
  <c r="T605" i="85"/>
  <c r="S617" i="86"/>
  <c r="R728" i="86"/>
  <c r="R600" i="83"/>
  <c r="Q711" i="83"/>
  <c r="AA946" i="87"/>
  <c r="AA949" i="87" s="1"/>
  <c r="AB944" i="87" s="1"/>
  <c r="AA945" i="87"/>
  <c r="AA946" i="82"/>
  <c r="AA949" i="82" s="1"/>
  <c r="AB944" i="82" s="1"/>
  <c r="AA945" i="82"/>
  <c r="M934" i="81"/>
  <c r="M933" i="81"/>
  <c r="J954" i="83"/>
  <c r="Q688" i="87"/>
  <c r="S680" i="86"/>
  <c r="S622" i="83"/>
  <c r="R733" i="83"/>
  <c r="AB941" i="84"/>
  <c r="AB947" i="84"/>
  <c r="AB961" i="84"/>
  <c r="AC927" i="84"/>
  <c r="AC962" i="84" s="1"/>
  <c r="AB926" i="84"/>
  <c r="AB948" i="84"/>
  <c r="AB935" i="84"/>
  <c r="P934" i="82"/>
  <c r="P953" i="82" s="1"/>
  <c r="P933" i="82"/>
  <c r="P952" i="82" s="1"/>
  <c r="S622" i="87"/>
  <c r="R733" i="87"/>
  <c r="R600" i="84"/>
  <c r="Q711" i="84"/>
  <c r="S598" i="83"/>
  <c r="R709" i="83"/>
  <c r="S461" i="86"/>
  <c r="T492" i="86" s="1"/>
  <c r="L940" i="81"/>
  <c r="L942" i="81" s="1"/>
  <c r="L939" i="81"/>
  <c r="P448" i="85"/>
  <c r="Q479" i="85" s="1"/>
  <c r="I673" i="84"/>
  <c r="B154" i="84"/>
  <c r="B368" i="84"/>
  <c r="B401" i="84" s="1"/>
  <c r="B432" i="84" s="1"/>
  <c r="B463" i="84" s="1"/>
  <c r="AB935" i="81"/>
  <c r="AB961" i="81"/>
  <c r="AB948" i="81"/>
  <c r="AB947" i="81"/>
  <c r="AB941" i="81"/>
  <c r="AC927" i="81"/>
  <c r="AC962" i="81" s="1"/>
  <c r="AB926" i="81"/>
  <c r="R609" i="81"/>
  <c r="Q720" i="81"/>
  <c r="S450" i="86"/>
  <c r="T481" i="86" s="1"/>
  <c r="R617" i="83"/>
  <c r="Q728" i="83"/>
  <c r="S609" i="86"/>
  <c r="R720" i="86"/>
  <c r="R692" i="87"/>
  <c r="N945" i="79"/>
  <c r="N949" i="73"/>
  <c r="K932" i="79" a="1"/>
  <c r="AB948" i="79" a="1"/>
  <c r="E912" i="79" a="1"/>
  <c r="N949" i="79" a="1"/>
  <c r="K935" i="79" a="1"/>
  <c r="N855" i="79" a="1"/>
  <c r="I940" i="79" a="1"/>
  <c r="AC962" i="79" a="1"/>
  <c r="AB961" i="79" a="1"/>
  <c r="F912" i="79" a="1"/>
  <c r="F968" i="89" l="1"/>
  <c r="G965" i="89" s="1"/>
  <c r="F979" i="89"/>
  <c r="G958" i="89"/>
  <c r="G967" i="89" s="1"/>
  <c r="G968" i="89" s="1"/>
  <c r="H965" i="89" s="1"/>
  <c r="Q382" i="82"/>
  <c r="Y382" i="82"/>
  <c r="W382" i="82"/>
  <c r="S382" i="82"/>
  <c r="Z382" i="82"/>
  <c r="G382" i="82"/>
  <c r="I382" i="82"/>
  <c r="R382" i="82"/>
  <c r="F382" i="82"/>
  <c r="E382" i="82"/>
  <c r="AA382" i="82"/>
  <c r="AB382" i="82"/>
  <c r="P382" i="82"/>
  <c r="H382" i="82"/>
  <c r="M382" i="82"/>
  <c r="X382" i="82"/>
  <c r="N382" i="82"/>
  <c r="J382" i="82"/>
  <c r="V382" i="82"/>
  <c r="L382" i="82"/>
  <c r="O382" i="82"/>
  <c r="U382" i="82"/>
  <c r="T382" i="82"/>
  <c r="K382" i="82"/>
  <c r="F548" i="83"/>
  <c r="G548" i="83"/>
  <c r="H548" i="83" s="1"/>
  <c r="F610" i="83"/>
  <c r="E610" i="83"/>
  <c r="H610" i="83"/>
  <c r="G517" i="87"/>
  <c r="S517" i="87"/>
  <c r="AB517" i="87"/>
  <c r="H517" i="87"/>
  <c r="J517" i="87"/>
  <c r="AA517" i="87"/>
  <c r="P517" i="87"/>
  <c r="U517" i="87"/>
  <c r="Z517" i="87"/>
  <c r="F517" i="87"/>
  <c r="I517" i="87"/>
  <c r="N517" i="87"/>
  <c r="T517" i="87"/>
  <c r="V517" i="87"/>
  <c r="K517" i="87"/>
  <c r="O517" i="87"/>
  <c r="Y517" i="87"/>
  <c r="W517" i="87"/>
  <c r="Q517" i="87"/>
  <c r="X517" i="87"/>
  <c r="L517" i="87"/>
  <c r="R517" i="87"/>
  <c r="M517" i="87"/>
  <c r="E517" i="87"/>
  <c r="Q502" i="87"/>
  <c r="I502" i="87"/>
  <c r="S502" i="87"/>
  <c r="T502" i="87"/>
  <c r="L502" i="87"/>
  <c r="J502" i="87"/>
  <c r="H502" i="87"/>
  <c r="G502" i="87"/>
  <c r="P502" i="87"/>
  <c r="E502" i="87"/>
  <c r="M502" i="87"/>
  <c r="N502" i="87"/>
  <c r="O502" i="87"/>
  <c r="R502" i="87"/>
  <c r="W502" i="87"/>
  <c r="F502" i="87"/>
  <c r="K502" i="87"/>
  <c r="X502" i="87"/>
  <c r="V502" i="87"/>
  <c r="Z502" i="87"/>
  <c r="Y502" i="87"/>
  <c r="AA502" i="87"/>
  <c r="AB502" i="87"/>
  <c r="U502" i="87"/>
  <c r="V405" i="87"/>
  <c r="Y405" i="87"/>
  <c r="AA405" i="87"/>
  <c r="F405" i="87"/>
  <c r="AB405" i="87"/>
  <c r="M405" i="87"/>
  <c r="E405" i="87"/>
  <c r="O405" i="87"/>
  <c r="Z405" i="87"/>
  <c r="W405" i="87"/>
  <c r="R405" i="87"/>
  <c r="X405" i="87"/>
  <c r="H405" i="87"/>
  <c r="G405" i="87"/>
  <c r="U405" i="87"/>
  <c r="P405" i="87"/>
  <c r="K405" i="87"/>
  <c r="J405" i="87"/>
  <c r="T405" i="87"/>
  <c r="S405" i="87"/>
  <c r="L405" i="87"/>
  <c r="I405" i="87"/>
  <c r="N405" i="87"/>
  <c r="Q405" i="87"/>
  <c r="Q378" i="87"/>
  <c r="E378" i="87"/>
  <c r="H378" i="87"/>
  <c r="L378" i="87"/>
  <c r="X378" i="87"/>
  <c r="F378" i="87"/>
  <c r="Y378" i="87"/>
  <c r="G378" i="87"/>
  <c r="S378" i="87"/>
  <c r="U378" i="87"/>
  <c r="Z378" i="87"/>
  <c r="J378" i="87"/>
  <c r="K378" i="87"/>
  <c r="W378" i="87"/>
  <c r="P378" i="87"/>
  <c r="M378" i="87"/>
  <c r="O378" i="87"/>
  <c r="V378" i="87"/>
  <c r="N378" i="87"/>
  <c r="R378" i="87"/>
  <c r="I378" i="87"/>
  <c r="AA378" i="87"/>
  <c r="AB378" i="87"/>
  <c r="T378" i="87"/>
  <c r="I813" i="82"/>
  <c r="I813" i="82" a="1"/>
  <c r="AB528" i="85"/>
  <c r="P528" i="85"/>
  <c r="T528" i="85"/>
  <c r="Y525" i="86"/>
  <c r="U525" i="86"/>
  <c r="L525" i="86"/>
  <c r="R393" i="86"/>
  <c r="P393" i="86"/>
  <c r="AA393" i="86"/>
  <c r="V525" i="82"/>
  <c r="AB525" i="82"/>
  <c r="L525" i="82"/>
  <c r="H525" i="82"/>
  <c r="X525" i="82"/>
  <c r="AA525" i="82"/>
  <c r="E525" i="82"/>
  <c r="M525" i="82"/>
  <c r="O525" i="82"/>
  <c r="Y525" i="82"/>
  <c r="I525" i="82"/>
  <c r="Z525" i="82"/>
  <c r="T525" i="82"/>
  <c r="N525" i="82"/>
  <c r="S525" i="82"/>
  <c r="R525" i="82"/>
  <c r="F525" i="82"/>
  <c r="G525" i="82"/>
  <c r="W525" i="82"/>
  <c r="Q525" i="82"/>
  <c r="J525" i="82"/>
  <c r="K525" i="82"/>
  <c r="P525" i="82"/>
  <c r="U525" i="82"/>
  <c r="S501" i="82"/>
  <c r="Q501" i="82"/>
  <c r="F501" i="82"/>
  <c r="J501" i="82"/>
  <c r="AA501" i="82"/>
  <c r="V501" i="82"/>
  <c r="L501" i="82"/>
  <c r="H501" i="82"/>
  <c r="N501" i="82"/>
  <c r="AB501" i="82"/>
  <c r="W501" i="82"/>
  <c r="K501" i="82"/>
  <c r="O501" i="82"/>
  <c r="R501" i="82"/>
  <c r="I501" i="82"/>
  <c r="T501" i="82"/>
  <c r="U501" i="82"/>
  <c r="X501" i="82"/>
  <c r="M501" i="82"/>
  <c r="E501" i="82"/>
  <c r="Z501" i="82"/>
  <c r="P501" i="82"/>
  <c r="Y501" i="82"/>
  <c r="G501" i="82"/>
  <c r="H506" i="82"/>
  <c r="M506" i="82"/>
  <c r="U506" i="82"/>
  <c r="AA506" i="82"/>
  <c r="E506" i="82"/>
  <c r="Y506" i="82"/>
  <c r="AB506" i="82"/>
  <c r="L506" i="82"/>
  <c r="R506" i="82"/>
  <c r="K506" i="82"/>
  <c r="G506" i="82"/>
  <c r="T506" i="82"/>
  <c r="Z506" i="82"/>
  <c r="V506" i="82"/>
  <c r="J506" i="82"/>
  <c r="F506" i="82"/>
  <c r="X506" i="82"/>
  <c r="Q506" i="82"/>
  <c r="N506" i="82"/>
  <c r="S506" i="82"/>
  <c r="O506" i="82"/>
  <c r="P506" i="82"/>
  <c r="W506" i="82"/>
  <c r="I506" i="82"/>
  <c r="I391" i="82"/>
  <c r="L391" i="82"/>
  <c r="Q391" i="82"/>
  <c r="AA391" i="82"/>
  <c r="M391" i="82"/>
  <c r="G391" i="82"/>
  <c r="AB391" i="82"/>
  <c r="O391" i="82"/>
  <c r="V391" i="82"/>
  <c r="S391" i="82"/>
  <c r="Z391" i="82"/>
  <c r="K391" i="82"/>
  <c r="P391" i="82"/>
  <c r="T391" i="82"/>
  <c r="Y391" i="82"/>
  <c r="W391" i="82"/>
  <c r="F391" i="82"/>
  <c r="E391" i="82"/>
  <c r="H391" i="82"/>
  <c r="N391" i="82"/>
  <c r="R391" i="82"/>
  <c r="J391" i="82"/>
  <c r="U391" i="82"/>
  <c r="X391" i="82"/>
  <c r="Y393" i="82"/>
  <c r="T393" i="82"/>
  <c r="N393" i="82"/>
  <c r="H393" i="82"/>
  <c r="L393" i="82"/>
  <c r="W393" i="82"/>
  <c r="Q393" i="82"/>
  <c r="U393" i="82"/>
  <c r="E393" i="82"/>
  <c r="I393" i="82"/>
  <c r="V393" i="82"/>
  <c r="R393" i="82"/>
  <c r="J393" i="82"/>
  <c r="S393" i="82"/>
  <c r="F393" i="82"/>
  <c r="X393" i="82"/>
  <c r="G393" i="82"/>
  <c r="Z393" i="82"/>
  <c r="P393" i="82"/>
  <c r="AA393" i="82"/>
  <c r="AB393" i="82"/>
  <c r="K393" i="82"/>
  <c r="M393" i="82"/>
  <c r="O393" i="82"/>
  <c r="L399" i="82"/>
  <c r="P399" i="82"/>
  <c r="I399" i="82"/>
  <c r="W399" i="82"/>
  <c r="Q399" i="82"/>
  <c r="V399" i="82"/>
  <c r="E399" i="82"/>
  <c r="Z399" i="82"/>
  <c r="N399" i="82"/>
  <c r="X399" i="82"/>
  <c r="AA399" i="82"/>
  <c r="G399" i="82"/>
  <c r="F399" i="82"/>
  <c r="Y399" i="82"/>
  <c r="K399" i="82"/>
  <c r="H399" i="82"/>
  <c r="T399" i="82"/>
  <c r="J399" i="82"/>
  <c r="U399" i="82"/>
  <c r="S399" i="82"/>
  <c r="M399" i="82"/>
  <c r="AB399" i="82"/>
  <c r="O399" i="82"/>
  <c r="R399" i="82"/>
  <c r="L402" i="82"/>
  <c r="Z402" i="82"/>
  <c r="W402" i="82"/>
  <c r="R402" i="82"/>
  <c r="S402" i="82"/>
  <c r="P402" i="82"/>
  <c r="E402" i="82"/>
  <c r="O402" i="82"/>
  <c r="I402" i="82"/>
  <c r="G402" i="82"/>
  <c r="H402" i="82"/>
  <c r="N402" i="82"/>
  <c r="J402" i="82"/>
  <c r="Y402" i="82"/>
  <c r="X402" i="82"/>
  <c r="M402" i="82"/>
  <c r="F402" i="82"/>
  <c r="K402" i="82"/>
  <c r="T402" i="82"/>
  <c r="U402" i="82"/>
  <c r="V402" i="82"/>
  <c r="AA402" i="82"/>
  <c r="AB402" i="82"/>
  <c r="Q402" i="82"/>
  <c r="L524" i="87"/>
  <c r="P524" i="87"/>
  <c r="H524" i="87"/>
  <c r="V524" i="87"/>
  <c r="AA524" i="87"/>
  <c r="R524" i="87"/>
  <c r="J524" i="87"/>
  <c r="F524" i="87"/>
  <c r="S524" i="87"/>
  <c r="N524" i="87"/>
  <c r="AB524" i="87"/>
  <c r="M524" i="87"/>
  <c r="E524" i="87"/>
  <c r="Y524" i="87"/>
  <c r="I524" i="87"/>
  <c r="K524" i="87"/>
  <c r="U524" i="87"/>
  <c r="T524" i="87"/>
  <c r="X524" i="87"/>
  <c r="O524" i="87"/>
  <c r="Z524" i="87"/>
  <c r="Q524" i="87"/>
  <c r="W524" i="87"/>
  <c r="G524" i="87"/>
  <c r="E436" i="83" a="1"/>
  <c r="E424" i="83" a="1"/>
  <c r="E429" i="83" a="1"/>
  <c r="F545" i="83"/>
  <c r="G545" i="83" s="1"/>
  <c r="H545" i="83"/>
  <c r="I545" i="83" s="1"/>
  <c r="E607" i="83"/>
  <c r="G607" i="83"/>
  <c r="I547" i="83"/>
  <c r="E423" i="83" a="1"/>
  <c r="V524" i="82"/>
  <c r="Y524" i="82"/>
  <c r="L524" i="82"/>
  <c r="E524" i="82"/>
  <c r="T524" i="82"/>
  <c r="K524" i="82"/>
  <c r="N524" i="82"/>
  <c r="P524" i="82"/>
  <c r="AB524" i="82"/>
  <c r="U524" i="82"/>
  <c r="W524" i="82"/>
  <c r="AA524" i="82"/>
  <c r="I524" i="82"/>
  <c r="H524" i="82"/>
  <c r="Z524" i="82"/>
  <c r="Q524" i="82"/>
  <c r="O524" i="82"/>
  <c r="G524" i="82"/>
  <c r="X524" i="82"/>
  <c r="S524" i="82"/>
  <c r="M524" i="82"/>
  <c r="R524" i="82"/>
  <c r="F524" i="82"/>
  <c r="J524" i="82"/>
  <c r="E426" i="83" a="1"/>
  <c r="I792" i="89"/>
  <c r="I779" i="89"/>
  <c r="I784" i="89"/>
  <c r="I789" i="89"/>
  <c r="I791" i="89"/>
  <c r="I790" i="89"/>
  <c r="I776" i="89"/>
  <c r="I783" i="89"/>
  <c r="I785" i="89"/>
  <c r="I788" i="89"/>
  <c r="I781" i="89"/>
  <c r="I777" i="89"/>
  <c r="I778" i="89"/>
  <c r="I782" i="89"/>
  <c r="I786" i="89"/>
  <c r="I780" i="89"/>
  <c r="I787" i="89"/>
  <c r="AA519" i="87"/>
  <c r="T519" i="87"/>
  <c r="H519" i="87"/>
  <c r="P519" i="87"/>
  <c r="X519" i="87"/>
  <c r="K519" i="87"/>
  <c r="Z519" i="87"/>
  <c r="I519" i="87"/>
  <c r="Y519" i="87"/>
  <c r="U519" i="87"/>
  <c r="E519" i="87"/>
  <c r="G519" i="87"/>
  <c r="M519" i="87"/>
  <c r="AB519" i="87"/>
  <c r="F519" i="87"/>
  <c r="Q519" i="87"/>
  <c r="S519" i="87"/>
  <c r="J519" i="87"/>
  <c r="V519" i="87"/>
  <c r="L519" i="87"/>
  <c r="O519" i="87"/>
  <c r="W519" i="87"/>
  <c r="R519" i="87"/>
  <c r="N519" i="87"/>
  <c r="R388" i="87"/>
  <c r="J388" i="87"/>
  <c r="K388" i="87"/>
  <c r="O388" i="87"/>
  <c r="H388" i="87"/>
  <c r="M388" i="87"/>
  <c r="P388" i="87"/>
  <c r="S388" i="87"/>
  <c r="Y388" i="87"/>
  <c r="W388" i="87"/>
  <c r="F388" i="87"/>
  <c r="AB388" i="87"/>
  <c r="E388" i="87"/>
  <c r="Z388" i="87"/>
  <c r="L388" i="87"/>
  <c r="V388" i="87"/>
  <c r="G388" i="87"/>
  <c r="U388" i="87"/>
  <c r="X388" i="87"/>
  <c r="T388" i="87"/>
  <c r="AA388" i="87"/>
  <c r="N388" i="87"/>
  <c r="Q388" i="87"/>
  <c r="I388" i="87"/>
  <c r="E398" i="87"/>
  <c r="R398" i="87"/>
  <c r="AA398" i="87"/>
  <c r="L398" i="87"/>
  <c r="Z398" i="87"/>
  <c r="G398" i="87"/>
  <c r="W398" i="87"/>
  <c r="AB398" i="87"/>
  <c r="K398" i="87"/>
  <c r="F398" i="87"/>
  <c r="Q398" i="87"/>
  <c r="P398" i="87"/>
  <c r="I398" i="87"/>
  <c r="J398" i="87"/>
  <c r="M398" i="87"/>
  <c r="T398" i="87"/>
  <c r="N398" i="87"/>
  <c r="H398" i="87"/>
  <c r="V398" i="87"/>
  <c r="X398" i="87"/>
  <c r="O398" i="87"/>
  <c r="U398" i="87"/>
  <c r="S398" i="87"/>
  <c r="Y398" i="87"/>
  <c r="U401" i="87"/>
  <c r="M401" i="87"/>
  <c r="G401" i="87"/>
  <c r="K401" i="87"/>
  <c r="Y401" i="87"/>
  <c r="V401" i="87"/>
  <c r="F401" i="87"/>
  <c r="AA401" i="87"/>
  <c r="H401" i="87"/>
  <c r="J401" i="87"/>
  <c r="I401" i="87"/>
  <c r="Z401" i="87"/>
  <c r="W401" i="87"/>
  <c r="R401" i="87"/>
  <c r="N401" i="87"/>
  <c r="AB401" i="87"/>
  <c r="O401" i="87"/>
  <c r="L401" i="87"/>
  <c r="S401" i="87"/>
  <c r="X401" i="87"/>
  <c r="T401" i="87"/>
  <c r="P401" i="87"/>
  <c r="E401" i="87"/>
  <c r="E432" i="87" s="1" a="1"/>
  <c r="Q401" i="87"/>
  <c r="I394" i="87"/>
  <c r="U394" i="87"/>
  <c r="H394" i="87"/>
  <c r="Q394" i="87"/>
  <c r="O394" i="87"/>
  <c r="V394" i="87"/>
  <c r="AB394" i="87"/>
  <c r="G394" i="87"/>
  <c r="N394" i="87"/>
  <c r="T394" i="87"/>
  <c r="AA394" i="87"/>
  <c r="Y394" i="87"/>
  <c r="S394" i="87"/>
  <c r="J394" i="87"/>
  <c r="R394" i="87"/>
  <c r="X394" i="87"/>
  <c r="Z394" i="87"/>
  <c r="M394" i="87"/>
  <c r="K394" i="87"/>
  <c r="L394" i="87"/>
  <c r="W394" i="87"/>
  <c r="P394" i="87"/>
  <c r="E394" i="87"/>
  <c r="E425" i="87" s="1" a="1"/>
  <c r="F394" i="87"/>
  <c r="J523" i="82"/>
  <c r="N523" i="82"/>
  <c r="H523" i="82"/>
  <c r="U523" i="82"/>
  <c r="O523" i="82"/>
  <c r="Q523" i="82"/>
  <c r="L523" i="82"/>
  <c r="AA523" i="82"/>
  <c r="Y523" i="82"/>
  <c r="M523" i="82"/>
  <c r="I523" i="82"/>
  <c r="W523" i="82"/>
  <c r="G523" i="82"/>
  <c r="X523" i="82"/>
  <c r="P523" i="82"/>
  <c r="E523" i="82"/>
  <c r="Z523" i="82"/>
  <c r="F523" i="82"/>
  <c r="T523" i="82"/>
  <c r="R523" i="82"/>
  <c r="K523" i="82"/>
  <c r="AB523" i="82"/>
  <c r="S523" i="82"/>
  <c r="V523" i="82"/>
  <c r="E525" i="87"/>
  <c r="W525" i="87"/>
  <c r="AA525" i="87"/>
  <c r="I525" i="87"/>
  <c r="O525" i="87"/>
  <c r="Q525" i="87"/>
  <c r="S525" i="87"/>
  <c r="Y525" i="87"/>
  <c r="P525" i="87"/>
  <c r="U525" i="87"/>
  <c r="Z525" i="87"/>
  <c r="J525" i="87"/>
  <c r="F525" i="87"/>
  <c r="V525" i="87"/>
  <c r="G525" i="87"/>
  <c r="K525" i="87"/>
  <c r="L525" i="87"/>
  <c r="N525" i="87"/>
  <c r="T525" i="87"/>
  <c r="X525" i="87"/>
  <c r="AB525" i="87"/>
  <c r="H525" i="87"/>
  <c r="M525" i="87"/>
  <c r="R525" i="87"/>
  <c r="F546" i="83"/>
  <c r="G546" i="83" s="1"/>
  <c r="H546" i="83"/>
  <c r="I546" i="83" s="1"/>
  <c r="J546" i="83" s="1"/>
  <c r="K546" i="83"/>
  <c r="F608" i="83"/>
  <c r="E608" i="83"/>
  <c r="G608" i="83"/>
  <c r="H608" i="83"/>
  <c r="W528" i="85"/>
  <c r="S528" i="85"/>
  <c r="N528" i="85"/>
  <c r="W525" i="86"/>
  <c r="V525" i="86"/>
  <c r="E525" i="86"/>
  <c r="N393" i="86"/>
  <c r="M393" i="86"/>
  <c r="Y393" i="86"/>
  <c r="L513" i="87"/>
  <c r="I513" i="87"/>
  <c r="X513" i="87"/>
  <c r="Y513" i="87"/>
  <c r="AB513" i="87"/>
  <c r="W513" i="87"/>
  <c r="E513" i="87"/>
  <c r="N513" i="87"/>
  <c r="O513" i="87"/>
  <c r="G513" i="87"/>
  <c r="AA513" i="87"/>
  <c r="K513" i="87"/>
  <c r="J513" i="87"/>
  <c r="U513" i="87"/>
  <c r="S513" i="87"/>
  <c r="V513" i="87"/>
  <c r="Q513" i="87"/>
  <c r="M513" i="87"/>
  <c r="R513" i="87"/>
  <c r="T513" i="87"/>
  <c r="P513" i="87"/>
  <c r="F513" i="87"/>
  <c r="H513" i="87"/>
  <c r="Z513" i="87"/>
  <c r="J510" i="82"/>
  <c r="E510" i="82"/>
  <c r="E541" i="82" s="1"/>
  <c r="Y510" i="82"/>
  <c r="R510" i="82"/>
  <c r="N510" i="82"/>
  <c r="Q510" i="82"/>
  <c r="G510" i="82"/>
  <c r="S510" i="82"/>
  <c r="F510" i="82"/>
  <c r="U510" i="82"/>
  <c r="O510" i="82"/>
  <c r="AA510" i="82"/>
  <c r="L510" i="82"/>
  <c r="V510" i="82"/>
  <c r="AB510" i="82"/>
  <c r="I510" i="82"/>
  <c r="M510" i="82"/>
  <c r="X510" i="82"/>
  <c r="Z510" i="82"/>
  <c r="P510" i="82"/>
  <c r="K510" i="82"/>
  <c r="H510" i="82"/>
  <c r="T510" i="82"/>
  <c r="W510" i="82"/>
  <c r="N509" i="82"/>
  <c r="U509" i="82"/>
  <c r="O509" i="82"/>
  <c r="F509" i="82"/>
  <c r="Z509" i="82"/>
  <c r="G509" i="82"/>
  <c r="S509" i="82"/>
  <c r="M509" i="82"/>
  <c r="Q509" i="82"/>
  <c r="H509" i="82"/>
  <c r="AA509" i="82"/>
  <c r="R509" i="82"/>
  <c r="P509" i="82"/>
  <c r="T509" i="82"/>
  <c r="W509" i="82"/>
  <c r="V509" i="82"/>
  <c r="E509" i="82"/>
  <c r="K509" i="82"/>
  <c r="J509" i="82"/>
  <c r="L509" i="82"/>
  <c r="Y509" i="82"/>
  <c r="AB509" i="82"/>
  <c r="I509" i="82"/>
  <c r="X509" i="82"/>
  <c r="X507" i="82"/>
  <c r="P507" i="82"/>
  <c r="Q507" i="82"/>
  <c r="K507" i="82"/>
  <c r="R507" i="82"/>
  <c r="V507" i="82"/>
  <c r="U507" i="82"/>
  <c r="AB507" i="82"/>
  <c r="Z507" i="82"/>
  <c r="I507" i="82"/>
  <c r="M507" i="82"/>
  <c r="T507" i="82"/>
  <c r="N507" i="82"/>
  <c r="L507" i="82"/>
  <c r="S507" i="82"/>
  <c r="O507" i="82"/>
  <c r="W507" i="82"/>
  <c r="H507" i="82"/>
  <c r="G507" i="82"/>
  <c r="F507" i="82"/>
  <c r="AA507" i="82"/>
  <c r="J507" i="82"/>
  <c r="E507" i="82"/>
  <c r="Y507" i="82"/>
  <c r="N392" i="82"/>
  <c r="Q392" i="82"/>
  <c r="U392" i="82"/>
  <c r="Y392" i="82"/>
  <c r="R392" i="82"/>
  <c r="AA392" i="82"/>
  <c r="F392" i="82"/>
  <c r="J392" i="82"/>
  <c r="S392" i="82"/>
  <c r="Z392" i="82"/>
  <c r="E392" i="82"/>
  <c r="G392" i="82"/>
  <c r="K392" i="82"/>
  <c r="AB392" i="82"/>
  <c r="L392" i="82"/>
  <c r="H392" i="82"/>
  <c r="W392" i="82"/>
  <c r="V392" i="82"/>
  <c r="X392" i="82"/>
  <c r="I392" i="82"/>
  <c r="O392" i="82"/>
  <c r="T392" i="82"/>
  <c r="P392" i="82"/>
  <c r="M392" i="82"/>
  <c r="T394" i="82"/>
  <c r="W394" i="82"/>
  <c r="AA394" i="82"/>
  <c r="F394" i="82"/>
  <c r="Q394" i="82"/>
  <c r="S394" i="82"/>
  <c r="I394" i="82"/>
  <c r="V394" i="82"/>
  <c r="X394" i="82"/>
  <c r="L394" i="82"/>
  <c r="H394" i="82"/>
  <c r="AB394" i="82"/>
  <c r="R394" i="82"/>
  <c r="G394" i="82"/>
  <c r="M394" i="82"/>
  <c r="K394" i="82"/>
  <c r="N394" i="82"/>
  <c r="Y394" i="82"/>
  <c r="O394" i="82"/>
  <c r="J394" i="82"/>
  <c r="E394" i="82"/>
  <c r="P394" i="82"/>
  <c r="U394" i="82"/>
  <c r="Z394" i="82"/>
  <c r="T389" i="82"/>
  <c r="H389" i="82"/>
  <c r="L389" i="82"/>
  <c r="O389" i="82"/>
  <c r="U389" i="82"/>
  <c r="V389" i="82"/>
  <c r="E389" i="82"/>
  <c r="AB389" i="82"/>
  <c r="Q389" i="82"/>
  <c r="N389" i="82"/>
  <c r="P389" i="82"/>
  <c r="R389" i="82"/>
  <c r="AA389" i="82"/>
  <c r="W389" i="82"/>
  <c r="K389" i="82"/>
  <c r="F389" i="82"/>
  <c r="X389" i="82"/>
  <c r="G389" i="82"/>
  <c r="S389" i="82"/>
  <c r="Y389" i="82"/>
  <c r="Z389" i="82"/>
  <c r="M389" i="82"/>
  <c r="J389" i="82"/>
  <c r="I389" i="82"/>
  <c r="E433" i="83" a="1"/>
  <c r="E416" i="83" a="1"/>
  <c r="E415" i="83" a="1"/>
  <c r="K523" i="87"/>
  <c r="T523" i="87"/>
  <c r="R523" i="87"/>
  <c r="Y523" i="87"/>
  <c r="O523" i="87"/>
  <c r="E523" i="87"/>
  <c r="L523" i="87"/>
  <c r="V523" i="87"/>
  <c r="N523" i="87"/>
  <c r="J523" i="87"/>
  <c r="H523" i="87"/>
  <c r="P523" i="87"/>
  <c r="I523" i="87"/>
  <c r="X523" i="87"/>
  <c r="Q523" i="87"/>
  <c r="M523" i="87"/>
  <c r="S523" i="87"/>
  <c r="U523" i="87"/>
  <c r="AB523" i="87"/>
  <c r="F523" i="87"/>
  <c r="AA523" i="87"/>
  <c r="W523" i="87"/>
  <c r="G523" i="87"/>
  <c r="Z523" i="87"/>
  <c r="E409" i="83" a="1"/>
  <c r="E431" i="83" a="1"/>
  <c r="H793" i="89"/>
  <c r="H795" i="89" s="1"/>
  <c r="H807" i="89" s="1"/>
  <c r="H810" i="89" s="1"/>
  <c r="H816" i="89" s="1"/>
  <c r="H929" i="89" s="1"/>
  <c r="E411" i="83" a="1"/>
  <c r="H526" i="87"/>
  <c r="Y526" i="87"/>
  <c r="X526" i="87"/>
  <c r="N526" i="87"/>
  <c r="J526" i="87"/>
  <c r="AA526" i="87"/>
  <c r="P526" i="87"/>
  <c r="R526" i="87"/>
  <c r="G526" i="87"/>
  <c r="E526" i="87"/>
  <c r="L526" i="87"/>
  <c r="T526" i="87"/>
  <c r="W526" i="87"/>
  <c r="U526" i="87"/>
  <c r="Z526" i="87"/>
  <c r="I526" i="87"/>
  <c r="K526" i="87"/>
  <c r="M526" i="87"/>
  <c r="S526" i="87"/>
  <c r="F526" i="87"/>
  <c r="Q526" i="87"/>
  <c r="AB526" i="87"/>
  <c r="O526" i="87"/>
  <c r="V526" i="87"/>
  <c r="G396" i="87"/>
  <c r="O396" i="87"/>
  <c r="M396" i="87"/>
  <c r="H396" i="87"/>
  <c r="P396" i="87"/>
  <c r="E396" i="87"/>
  <c r="Z396" i="87"/>
  <c r="Q396" i="87"/>
  <c r="K396" i="87"/>
  <c r="I396" i="87"/>
  <c r="Y396" i="87"/>
  <c r="W396" i="87"/>
  <c r="U396" i="87"/>
  <c r="X396" i="87"/>
  <c r="V396" i="87"/>
  <c r="L396" i="87"/>
  <c r="F396" i="87"/>
  <c r="AB396" i="87"/>
  <c r="AA396" i="87"/>
  <c r="J396" i="87"/>
  <c r="T396" i="87"/>
  <c r="R396" i="87"/>
  <c r="N396" i="87"/>
  <c r="S396" i="87"/>
  <c r="O389" i="87"/>
  <c r="R389" i="87"/>
  <c r="W389" i="87"/>
  <c r="Q389" i="87"/>
  <c r="S389" i="87"/>
  <c r="M389" i="87"/>
  <c r="E389" i="87"/>
  <c r="AA389" i="87"/>
  <c r="J389" i="87"/>
  <c r="K389" i="87"/>
  <c r="L389" i="87"/>
  <c r="V389" i="87"/>
  <c r="U389" i="87"/>
  <c r="H389" i="87"/>
  <c r="G389" i="87"/>
  <c r="AB389" i="87"/>
  <c r="P389" i="87"/>
  <c r="I389" i="87"/>
  <c r="Y389" i="87"/>
  <c r="T389" i="87"/>
  <c r="Z389" i="87"/>
  <c r="N389" i="87"/>
  <c r="F389" i="87"/>
  <c r="X389" i="87"/>
  <c r="Z384" i="87"/>
  <c r="V384" i="87"/>
  <c r="X384" i="87"/>
  <c r="L384" i="87"/>
  <c r="T384" i="87"/>
  <c r="J384" i="87"/>
  <c r="G384" i="87"/>
  <c r="K384" i="87"/>
  <c r="I384" i="87"/>
  <c r="S384" i="87"/>
  <c r="W384" i="87"/>
  <c r="AA384" i="87"/>
  <c r="U384" i="87"/>
  <c r="Y384" i="87"/>
  <c r="N384" i="87"/>
  <c r="H384" i="87"/>
  <c r="M384" i="87"/>
  <c r="E384" i="87"/>
  <c r="AB384" i="87"/>
  <c r="R384" i="87"/>
  <c r="Q384" i="87"/>
  <c r="O384" i="87"/>
  <c r="F384" i="87"/>
  <c r="P384" i="87"/>
  <c r="Z391" i="87"/>
  <c r="E391" i="87"/>
  <c r="AB391" i="87"/>
  <c r="W391" i="87"/>
  <c r="S391" i="87"/>
  <c r="Y391" i="87"/>
  <c r="R391" i="87"/>
  <c r="N391" i="87"/>
  <c r="H391" i="87"/>
  <c r="G391" i="87"/>
  <c r="P391" i="87"/>
  <c r="T391" i="87"/>
  <c r="L391" i="87"/>
  <c r="F391" i="87"/>
  <c r="AA391" i="87"/>
  <c r="O391" i="87"/>
  <c r="X391" i="87"/>
  <c r="M391" i="87"/>
  <c r="Q391" i="87"/>
  <c r="I391" i="87"/>
  <c r="J391" i="87"/>
  <c r="U391" i="87"/>
  <c r="K391" i="87"/>
  <c r="V391" i="87"/>
  <c r="Z503" i="82"/>
  <c r="U503" i="82"/>
  <c r="T503" i="82"/>
  <c r="N503" i="82"/>
  <c r="W503" i="82"/>
  <c r="K503" i="82"/>
  <c r="L503" i="82"/>
  <c r="AB503" i="82"/>
  <c r="H503" i="82"/>
  <c r="V503" i="82"/>
  <c r="I503" i="82"/>
  <c r="AA503" i="82"/>
  <c r="P503" i="82"/>
  <c r="J503" i="82"/>
  <c r="X503" i="82"/>
  <c r="E503" i="82"/>
  <c r="E534" i="82" s="1"/>
  <c r="Q503" i="82"/>
  <c r="M503" i="82"/>
  <c r="Y503" i="82"/>
  <c r="G503" i="82"/>
  <c r="F503" i="82"/>
  <c r="O503" i="82"/>
  <c r="R503" i="82"/>
  <c r="S503" i="82"/>
  <c r="E754" i="83"/>
  <c r="E687" i="83"/>
  <c r="E720" i="83"/>
  <c r="E410" i="83"/>
  <c r="W410" i="83"/>
  <c r="N410" i="83"/>
  <c r="M410" i="83"/>
  <c r="AB410" i="83"/>
  <c r="S410" i="83"/>
  <c r="J410" i="83"/>
  <c r="X410" i="83"/>
  <c r="O410" i="83"/>
  <c r="F410" i="83"/>
  <c r="Y410" i="83"/>
  <c r="T410" i="83"/>
  <c r="K410" i="83"/>
  <c r="V410" i="83"/>
  <c r="U410" i="83"/>
  <c r="P410" i="83"/>
  <c r="G410" i="83"/>
  <c r="H410" i="83"/>
  <c r="Q410" i="83"/>
  <c r="L410" i="83"/>
  <c r="Z410" i="83"/>
  <c r="I410" i="83"/>
  <c r="AA410" i="83"/>
  <c r="R410" i="83"/>
  <c r="M528" i="85"/>
  <c r="E528" i="85"/>
  <c r="Q528" i="85"/>
  <c r="Q525" i="86"/>
  <c r="M525" i="86"/>
  <c r="O525" i="86"/>
  <c r="Z393" i="86"/>
  <c r="F393" i="86"/>
  <c r="J393" i="86"/>
  <c r="E512" i="73" a="1"/>
  <c r="Q508" i="87"/>
  <c r="AA508" i="87"/>
  <c r="M508" i="87"/>
  <c r="F508" i="87"/>
  <c r="O508" i="87"/>
  <c r="T508" i="87"/>
  <c r="W508" i="87"/>
  <c r="S508" i="87"/>
  <c r="AB508" i="87"/>
  <c r="R508" i="87"/>
  <c r="E508" i="87"/>
  <c r="V508" i="87"/>
  <c r="J508" i="87"/>
  <c r="H508" i="87"/>
  <c r="U508" i="87"/>
  <c r="Z508" i="87"/>
  <c r="Y508" i="87"/>
  <c r="I508" i="87"/>
  <c r="P508" i="87"/>
  <c r="G508" i="87"/>
  <c r="X508" i="87"/>
  <c r="N508" i="87"/>
  <c r="L508" i="87"/>
  <c r="K508" i="87"/>
  <c r="O502" i="82"/>
  <c r="G502" i="82"/>
  <c r="Y502" i="82"/>
  <c r="U502" i="82"/>
  <c r="W502" i="82"/>
  <c r="Q502" i="82"/>
  <c r="N502" i="82"/>
  <c r="L502" i="82"/>
  <c r="T502" i="82"/>
  <c r="R502" i="82"/>
  <c r="M502" i="82"/>
  <c r="F502" i="82"/>
  <c r="AB502" i="82"/>
  <c r="V502" i="82"/>
  <c r="E502" i="82"/>
  <c r="Z502" i="82"/>
  <c r="X502" i="82"/>
  <c r="P502" i="82"/>
  <c r="H502" i="82"/>
  <c r="K502" i="82"/>
  <c r="AA502" i="82"/>
  <c r="S502" i="82"/>
  <c r="I502" i="82"/>
  <c r="J502" i="82"/>
  <c r="R512" i="82"/>
  <c r="X512" i="82"/>
  <c r="F512" i="82"/>
  <c r="Z512" i="82"/>
  <c r="M512" i="82"/>
  <c r="T512" i="82"/>
  <c r="O512" i="82"/>
  <c r="N512" i="82"/>
  <c r="U512" i="82"/>
  <c r="I512" i="82"/>
  <c r="W512" i="82"/>
  <c r="AB512" i="82"/>
  <c r="AA512" i="82"/>
  <c r="Q512" i="82"/>
  <c r="P512" i="82"/>
  <c r="Y512" i="82"/>
  <c r="E512" i="82"/>
  <c r="J512" i="82"/>
  <c r="S512" i="82"/>
  <c r="G512" i="82"/>
  <c r="H512" i="82"/>
  <c r="K512" i="82"/>
  <c r="V512" i="82"/>
  <c r="L512" i="82"/>
  <c r="AA508" i="82"/>
  <c r="J508" i="82"/>
  <c r="K508" i="82"/>
  <c r="E508" i="82"/>
  <c r="R508" i="82"/>
  <c r="S508" i="82"/>
  <c r="X508" i="82"/>
  <c r="F508" i="82"/>
  <c r="H508" i="82"/>
  <c r="Q508" i="82"/>
  <c r="N508" i="82"/>
  <c r="Y508" i="82"/>
  <c r="V508" i="82"/>
  <c r="M508" i="82"/>
  <c r="O508" i="82"/>
  <c r="W508" i="82"/>
  <c r="L508" i="82"/>
  <c r="U508" i="82"/>
  <c r="G508" i="82"/>
  <c r="T508" i="82"/>
  <c r="I508" i="82"/>
  <c r="AB508" i="82"/>
  <c r="P508" i="82"/>
  <c r="Z508" i="82"/>
  <c r="U401" i="82"/>
  <c r="X401" i="82"/>
  <c r="R401" i="82"/>
  <c r="I401" i="82"/>
  <c r="V401" i="82"/>
  <c r="Q401" i="82"/>
  <c r="K401" i="82"/>
  <c r="W401" i="82"/>
  <c r="Y401" i="82"/>
  <c r="M401" i="82"/>
  <c r="P401" i="82"/>
  <c r="E401" i="82"/>
  <c r="Z401" i="82"/>
  <c r="N401" i="82"/>
  <c r="S401" i="82"/>
  <c r="O401" i="82"/>
  <c r="AB401" i="82"/>
  <c r="H401" i="82"/>
  <c r="J401" i="82"/>
  <c r="T401" i="82"/>
  <c r="L401" i="82"/>
  <c r="F401" i="82"/>
  <c r="AA401" i="82"/>
  <c r="G401" i="82"/>
  <c r="Q398" i="82"/>
  <c r="X398" i="82"/>
  <c r="W398" i="82"/>
  <c r="AB398" i="82"/>
  <c r="L398" i="82"/>
  <c r="F398" i="82"/>
  <c r="R398" i="82"/>
  <c r="Z398" i="82"/>
  <c r="O398" i="82"/>
  <c r="S398" i="82"/>
  <c r="K398" i="82"/>
  <c r="U398" i="82"/>
  <c r="E398" i="82"/>
  <c r="I398" i="82"/>
  <c r="M398" i="82"/>
  <c r="Y398" i="82"/>
  <c r="V398" i="82"/>
  <c r="N398" i="82"/>
  <c r="P398" i="82"/>
  <c r="G398" i="82"/>
  <c r="AA398" i="82"/>
  <c r="H398" i="82"/>
  <c r="T398" i="82"/>
  <c r="J398" i="82"/>
  <c r="M378" i="82"/>
  <c r="H378" i="82"/>
  <c r="L378" i="82"/>
  <c r="P378" i="82"/>
  <c r="I378" i="82"/>
  <c r="W378" i="82"/>
  <c r="Q378" i="82"/>
  <c r="V378" i="82"/>
  <c r="J378" i="82"/>
  <c r="AB378" i="82"/>
  <c r="AA378" i="82"/>
  <c r="E378" i="82"/>
  <c r="Y378" i="82"/>
  <c r="F378" i="82"/>
  <c r="Z378" i="82"/>
  <c r="T378" i="82"/>
  <c r="O378" i="82"/>
  <c r="U378" i="82"/>
  <c r="S378" i="82"/>
  <c r="K378" i="82"/>
  <c r="N378" i="82"/>
  <c r="R378" i="82"/>
  <c r="G378" i="82"/>
  <c r="X378" i="82"/>
  <c r="E530" i="87"/>
  <c r="R530" i="87"/>
  <c r="N530" i="87"/>
  <c r="Q530" i="87"/>
  <c r="Y530" i="87"/>
  <c r="G530" i="87"/>
  <c r="P530" i="87"/>
  <c r="M530" i="87"/>
  <c r="V530" i="87"/>
  <c r="H530" i="87"/>
  <c r="O530" i="87"/>
  <c r="X530" i="87"/>
  <c r="U530" i="87"/>
  <c r="S530" i="87"/>
  <c r="K530" i="87"/>
  <c r="Z530" i="87"/>
  <c r="F530" i="87"/>
  <c r="AA530" i="87"/>
  <c r="L530" i="87"/>
  <c r="I530" i="87"/>
  <c r="T530" i="87"/>
  <c r="J530" i="87"/>
  <c r="AB530" i="87"/>
  <c r="W530" i="87"/>
  <c r="H609" i="83"/>
  <c r="E428" i="83" a="1"/>
  <c r="I770" i="89"/>
  <c r="I736" i="89"/>
  <c r="I773" i="89" s="1"/>
  <c r="I771" i="89"/>
  <c r="E430" i="83" a="1"/>
  <c r="R522" i="87"/>
  <c r="Z522" i="87"/>
  <c r="X522" i="87"/>
  <c r="T522" i="87"/>
  <c r="M522" i="87"/>
  <c r="AA522" i="87"/>
  <c r="P522" i="87"/>
  <c r="O522" i="87"/>
  <c r="G522" i="87"/>
  <c r="Y522" i="87"/>
  <c r="N522" i="87"/>
  <c r="AB522" i="87"/>
  <c r="V522" i="87"/>
  <c r="I522" i="87"/>
  <c r="E522" i="87"/>
  <c r="K522" i="87"/>
  <c r="H522" i="87"/>
  <c r="W522" i="87"/>
  <c r="J522" i="87"/>
  <c r="U522" i="87"/>
  <c r="Q522" i="87"/>
  <c r="L522" i="87"/>
  <c r="S522" i="87"/>
  <c r="F522" i="87"/>
  <c r="T402" i="87"/>
  <c r="V402" i="87"/>
  <c r="J402" i="87"/>
  <c r="Y402" i="87"/>
  <c r="Z402" i="87"/>
  <c r="E402" i="87"/>
  <c r="AB402" i="87"/>
  <c r="N402" i="87"/>
  <c r="S402" i="87"/>
  <c r="X402" i="87"/>
  <c r="R402" i="87"/>
  <c r="W402" i="87"/>
  <c r="K402" i="87"/>
  <c r="G402" i="87"/>
  <c r="F402" i="87"/>
  <c r="I402" i="87"/>
  <c r="P402" i="87"/>
  <c r="H402" i="87"/>
  <c r="U402" i="87"/>
  <c r="M402" i="87"/>
  <c r="AA402" i="87"/>
  <c r="L402" i="87"/>
  <c r="O402" i="87"/>
  <c r="Q402" i="87"/>
  <c r="W390" i="87"/>
  <c r="E390" i="87"/>
  <c r="AA390" i="87"/>
  <c r="F390" i="87"/>
  <c r="V390" i="87"/>
  <c r="K390" i="87"/>
  <c r="I390" i="87"/>
  <c r="N390" i="87"/>
  <c r="R390" i="87"/>
  <c r="L390" i="87"/>
  <c r="U390" i="87"/>
  <c r="M390" i="87"/>
  <c r="G390" i="87"/>
  <c r="X390" i="87"/>
  <c r="Y390" i="87"/>
  <c r="Z390" i="87"/>
  <c r="Q390" i="87"/>
  <c r="O390" i="87"/>
  <c r="S390" i="87"/>
  <c r="AB390" i="87"/>
  <c r="H390" i="87"/>
  <c r="P390" i="87"/>
  <c r="T390" i="87"/>
  <c r="J390" i="87"/>
  <c r="R387" i="87"/>
  <c r="S387" i="87"/>
  <c r="U387" i="87"/>
  <c r="X387" i="87"/>
  <c r="P387" i="87"/>
  <c r="W387" i="87"/>
  <c r="E387" i="87"/>
  <c r="L387" i="87"/>
  <c r="V387" i="87"/>
  <c r="Q387" i="87"/>
  <c r="AA387" i="87"/>
  <c r="M387" i="87"/>
  <c r="AB387" i="87"/>
  <c r="H387" i="87"/>
  <c r="J387" i="87"/>
  <c r="O387" i="87"/>
  <c r="Y387" i="87"/>
  <c r="N387" i="87"/>
  <c r="K387" i="87"/>
  <c r="Z387" i="87"/>
  <c r="T387" i="87"/>
  <c r="G387" i="87"/>
  <c r="F387" i="87"/>
  <c r="I387" i="87"/>
  <c r="S392" i="87"/>
  <c r="N392" i="87"/>
  <c r="M392" i="87"/>
  <c r="AA392" i="87"/>
  <c r="F392" i="87"/>
  <c r="Q392" i="87"/>
  <c r="K392" i="87"/>
  <c r="U392" i="87"/>
  <c r="O392" i="87"/>
  <c r="R392" i="87"/>
  <c r="G392" i="87"/>
  <c r="I392" i="87"/>
  <c r="V392" i="87"/>
  <c r="J392" i="87"/>
  <c r="Y392" i="87"/>
  <c r="E392" i="87"/>
  <c r="P392" i="87"/>
  <c r="T392" i="87"/>
  <c r="H392" i="87"/>
  <c r="Z392" i="87"/>
  <c r="AB392" i="87"/>
  <c r="L392" i="87"/>
  <c r="X392" i="87"/>
  <c r="W392" i="87"/>
  <c r="E414" i="83" a="1"/>
  <c r="P405" i="82"/>
  <c r="V405" i="82"/>
  <c r="H405" i="82"/>
  <c r="Q405" i="82"/>
  <c r="X405" i="82"/>
  <c r="L405" i="82"/>
  <c r="K405" i="82"/>
  <c r="E405" i="82"/>
  <c r="U405" i="82"/>
  <c r="T405" i="82"/>
  <c r="AB405" i="82"/>
  <c r="Y405" i="82"/>
  <c r="M405" i="82"/>
  <c r="I405" i="82"/>
  <c r="Z405" i="82"/>
  <c r="F405" i="82"/>
  <c r="O405" i="82"/>
  <c r="R405" i="82"/>
  <c r="S405" i="82"/>
  <c r="N405" i="82"/>
  <c r="W405" i="82"/>
  <c r="G405" i="82"/>
  <c r="J405" i="82"/>
  <c r="AA405" i="82"/>
  <c r="L383" i="87"/>
  <c r="G383" i="87"/>
  <c r="H383" i="87"/>
  <c r="N383" i="87"/>
  <c r="M383" i="87"/>
  <c r="F383" i="87"/>
  <c r="V383" i="87"/>
  <c r="U383" i="87"/>
  <c r="P383" i="87"/>
  <c r="Y383" i="87"/>
  <c r="K383" i="87"/>
  <c r="O383" i="87"/>
  <c r="T383" i="87"/>
  <c r="J383" i="87"/>
  <c r="I383" i="87"/>
  <c r="R383" i="87"/>
  <c r="AA383" i="87"/>
  <c r="Z383" i="87"/>
  <c r="W383" i="87"/>
  <c r="X383" i="87"/>
  <c r="S383" i="87"/>
  <c r="AB383" i="87"/>
  <c r="Q383" i="87"/>
  <c r="E383" i="87"/>
  <c r="AA528" i="85"/>
  <c r="X528" i="85"/>
  <c r="R528" i="85"/>
  <c r="X525" i="86"/>
  <c r="N525" i="86"/>
  <c r="G525" i="86"/>
  <c r="T393" i="86"/>
  <c r="L393" i="86"/>
  <c r="AB393" i="86"/>
  <c r="E518" i="73" a="1"/>
  <c r="Y503" i="87"/>
  <c r="X503" i="87"/>
  <c r="F503" i="87"/>
  <c r="AA503" i="87"/>
  <c r="R503" i="87"/>
  <c r="H503" i="87"/>
  <c r="O503" i="87"/>
  <c r="L503" i="87"/>
  <c r="S503" i="87"/>
  <c r="I503" i="87"/>
  <c r="Q503" i="87"/>
  <c r="M503" i="87"/>
  <c r="K503" i="87"/>
  <c r="P503" i="87"/>
  <c r="V503" i="87"/>
  <c r="J503" i="87"/>
  <c r="U503" i="87"/>
  <c r="Z503" i="87"/>
  <c r="N503" i="87"/>
  <c r="G503" i="87"/>
  <c r="E503" i="87"/>
  <c r="T503" i="87"/>
  <c r="W503" i="87"/>
  <c r="AB503" i="87"/>
  <c r="O526" i="82"/>
  <c r="U526" i="82"/>
  <c r="Y526" i="82"/>
  <c r="X526" i="82"/>
  <c r="V526" i="82"/>
  <c r="M526" i="82"/>
  <c r="S526" i="82"/>
  <c r="J526" i="82"/>
  <c r="T526" i="82"/>
  <c r="E526" i="82"/>
  <c r="P526" i="82"/>
  <c r="I526" i="82"/>
  <c r="L526" i="82"/>
  <c r="Q526" i="82"/>
  <c r="AB526" i="82"/>
  <c r="W526" i="82"/>
  <c r="F526" i="82"/>
  <c r="R526" i="82"/>
  <c r="N526" i="82"/>
  <c r="H526" i="82"/>
  <c r="K526" i="82"/>
  <c r="G526" i="82"/>
  <c r="AA526" i="82"/>
  <c r="Z526" i="82"/>
  <c r="AB517" i="82"/>
  <c r="Y517" i="82"/>
  <c r="R517" i="82"/>
  <c r="S517" i="82"/>
  <c r="G517" i="82"/>
  <c r="H517" i="82"/>
  <c r="T517" i="82"/>
  <c r="AA517" i="82"/>
  <c r="I517" i="82"/>
  <c r="V517" i="82"/>
  <c r="Z517" i="82"/>
  <c r="K517" i="82"/>
  <c r="F517" i="82"/>
  <c r="M517" i="82"/>
  <c r="O517" i="82"/>
  <c r="X517" i="82"/>
  <c r="Q517" i="82"/>
  <c r="N517" i="82"/>
  <c r="W517" i="82"/>
  <c r="U517" i="82"/>
  <c r="E517" i="82"/>
  <c r="L517" i="82"/>
  <c r="J517" i="82"/>
  <c r="P517" i="82"/>
  <c r="I383" i="82"/>
  <c r="L383" i="82"/>
  <c r="V383" i="82"/>
  <c r="G383" i="82"/>
  <c r="AA383" i="82"/>
  <c r="E383" i="82"/>
  <c r="H383" i="82"/>
  <c r="AB383" i="82"/>
  <c r="W383" i="82"/>
  <c r="F383" i="82"/>
  <c r="K383" i="82"/>
  <c r="P383" i="82"/>
  <c r="T383" i="82"/>
  <c r="Y383" i="82"/>
  <c r="U383" i="82"/>
  <c r="Z383" i="82"/>
  <c r="X383" i="82"/>
  <c r="R383" i="82"/>
  <c r="M383" i="82"/>
  <c r="Q383" i="82"/>
  <c r="J383" i="82"/>
  <c r="S383" i="82"/>
  <c r="O383" i="82"/>
  <c r="N383" i="82"/>
  <c r="AB379" i="82"/>
  <c r="N379" i="82"/>
  <c r="Y379" i="82"/>
  <c r="K379" i="82"/>
  <c r="O379" i="82"/>
  <c r="L379" i="82"/>
  <c r="G379" i="82"/>
  <c r="Q379" i="82"/>
  <c r="W379" i="82"/>
  <c r="Z379" i="82"/>
  <c r="V379" i="82"/>
  <c r="H379" i="82"/>
  <c r="M379" i="82"/>
  <c r="J379" i="82"/>
  <c r="I379" i="82"/>
  <c r="R379" i="82"/>
  <c r="E379" i="82"/>
  <c r="F379" i="82"/>
  <c r="T379" i="82"/>
  <c r="U379" i="82"/>
  <c r="S379" i="82"/>
  <c r="AA379" i="82"/>
  <c r="X379" i="82"/>
  <c r="P379" i="82"/>
  <c r="Z377" i="82"/>
  <c r="X377" i="82"/>
  <c r="U377" i="82"/>
  <c r="R377" i="82"/>
  <c r="L377" i="82"/>
  <c r="V377" i="82"/>
  <c r="Y377" i="82"/>
  <c r="AB377" i="82"/>
  <c r="W377" i="82"/>
  <c r="I377" i="82"/>
  <c r="P377" i="82"/>
  <c r="T377" i="82"/>
  <c r="H377" i="82"/>
  <c r="J377" i="82"/>
  <c r="N377" i="82"/>
  <c r="K377" i="82"/>
  <c r="O377" i="82"/>
  <c r="AA377" i="82"/>
  <c r="F377" i="82"/>
  <c r="E377" i="82"/>
  <c r="S377" i="82"/>
  <c r="Q377" i="82"/>
  <c r="G377" i="82"/>
  <c r="M377" i="82"/>
  <c r="L390" i="82"/>
  <c r="S390" i="82"/>
  <c r="W390" i="82"/>
  <c r="AA390" i="82"/>
  <c r="I390" i="82"/>
  <c r="V390" i="82"/>
  <c r="Q390" i="82"/>
  <c r="T390" i="82"/>
  <c r="U390" i="82"/>
  <c r="Z390" i="82"/>
  <c r="N390" i="82"/>
  <c r="P390" i="82"/>
  <c r="M390" i="82"/>
  <c r="AB390" i="82"/>
  <c r="F390" i="82"/>
  <c r="R390" i="82"/>
  <c r="O390" i="82"/>
  <c r="H390" i="82"/>
  <c r="E390" i="82"/>
  <c r="J390" i="82"/>
  <c r="K390" i="82"/>
  <c r="X390" i="82"/>
  <c r="Y390" i="82"/>
  <c r="G390" i="82"/>
  <c r="E522" i="82"/>
  <c r="AA522" i="82"/>
  <c r="T522" i="82"/>
  <c r="U522" i="82"/>
  <c r="AB522" i="82"/>
  <c r="W522" i="82"/>
  <c r="V522" i="82"/>
  <c r="Q522" i="82"/>
  <c r="O522" i="82"/>
  <c r="G522" i="82"/>
  <c r="J522" i="82"/>
  <c r="P522" i="82"/>
  <c r="R522" i="82"/>
  <c r="S522" i="82"/>
  <c r="X522" i="82"/>
  <c r="H522" i="82"/>
  <c r="K522" i="82"/>
  <c r="I522" i="82"/>
  <c r="N522" i="82"/>
  <c r="Y522" i="82"/>
  <c r="L522" i="82"/>
  <c r="M522" i="82"/>
  <c r="Z522" i="82"/>
  <c r="F522" i="82"/>
  <c r="G609" i="83"/>
  <c r="P529" i="82"/>
  <c r="X529" i="82"/>
  <c r="V529" i="82"/>
  <c r="Y529" i="82"/>
  <c r="S529" i="82"/>
  <c r="Q529" i="82"/>
  <c r="I529" i="82"/>
  <c r="J529" i="82"/>
  <c r="G529" i="82"/>
  <c r="F529" i="82"/>
  <c r="R529" i="82"/>
  <c r="AA529" i="82"/>
  <c r="L529" i="82"/>
  <c r="Z529" i="82"/>
  <c r="U529" i="82"/>
  <c r="K529" i="82"/>
  <c r="AB529" i="82"/>
  <c r="E529" i="82"/>
  <c r="O529" i="82"/>
  <c r="N529" i="82"/>
  <c r="T529" i="82"/>
  <c r="H529" i="82"/>
  <c r="M529" i="82"/>
  <c r="W529" i="82"/>
  <c r="H511" i="87"/>
  <c r="N511" i="87"/>
  <c r="S511" i="87"/>
  <c r="T511" i="87"/>
  <c r="V511" i="87"/>
  <c r="Q511" i="87"/>
  <c r="F511" i="87"/>
  <c r="AB511" i="87"/>
  <c r="L511" i="87"/>
  <c r="G511" i="87"/>
  <c r="E511" i="87"/>
  <c r="P511" i="87"/>
  <c r="J511" i="87"/>
  <c r="K511" i="87"/>
  <c r="AA511" i="87"/>
  <c r="I511" i="87"/>
  <c r="R511" i="87"/>
  <c r="O511" i="87"/>
  <c r="M511" i="87"/>
  <c r="X511" i="87"/>
  <c r="Z511" i="87"/>
  <c r="Y511" i="87"/>
  <c r="W511" i="87"/>
  <c r="U511" i="87"/>
  <c r="K400" i="87"/>
  <c r="X400" i="87"/>
  <c r="R400" i="87"/>
  <c r="S400" i="87"/>
  <c r="O400" i="87"/>
  <c r="U400" i="87"/>
  <c r="AA400" i="87"/>
  <c r="H400" i="87"/>
  <c r="Z400" i="87"/>
  <c r="E400" i="87"/>
  <c r="W400" i="87"/>
  <c r="F400" i="87"/>
  <c r="P400" i="87"/>
  <c r="AB400" i="87"/>
  <c r="G400" i="87"/>
  <c r="L400" i="87"/>
  <c r="Y400" i="87"/>
  <c r="N400" i="87"/>
  <c r="Q400" i="87"/>
  <c r="T400" i="87"/>
  <c r="M400" i="87"/>
  <c r="V400" i="87"/>
  <c r="I400" i="87"/>
  <c r="J400" i="87"/>
  <c r="M393" i="87"/>
  <c r="J393" i="87"/>
  <c r="V393" i="87"/>
  <c r="S393" i="87"/>
  <c r="K393" i="87"/>
  <c r="P393" i="87"/>
  <c r="U393" i="87"/>
  <c r="O393" i="87"/>
  <c r="H393" i="87"/>
  <c r="AA393" i="87"/>
  <c r="F393" i="87"/>
  <c r="W393" i="87"/>
  <c r="R393" i="87"/>
  <c r="G393" i="87"/>
  <c r="E393" i="87"/>
  <c r="Y393" i="87"/>
  <c r="L393" i="87"/>
  <c r="N393" i="87"/>
  <c r="I393" i="87"/>
  <c r="T393" i="87"/>
  <c r="AB393" i="87"/>
  <c r="Z393" i="87"/>
  <c r="X393" i="87"/>
  <c r="Q393" i="87"/>
  <c r="R379" i="87"/>
  <c r="K379" i="87"/>
  <c r="U379" i="87"/>
  <c r="H379" i="87"/>
  <c r="P379" i="87"/>
  <c r="N379" i="87"/>
  <c r="X379" i="87"/>
  <c r="AB379" i="87"/>
  <c r="V379" i="87"/>
  <c r="Y379" i="87"/>
  <c r="E379" i="87"/>
  <c r="Z379" i="87"/>
  <c r="I379" i="87"/>
  <c r="Q379" i="87"/>
  <c r="T379" i="87"/>
  <c r="W379" i="87"/>
  <c r="S379" i="87"/>
  <c r="F379" i="87"/>
  <c r="L379" i="87"/>
  <c r="O379" i="87"/>
  <c r="AA379" i="87"/>
  <c r="G379" i="87"/>
  <c r="J379" i="87"/>
  <c r="M379" i="87"/>
  <c r="P377" i="87"/>
  <c r="Y377" i="87"/>
  <c r="K377" i="87"/>
  <c r="F377" i="87"/>
  <c r="R377" i="87"/>
  <c r="W377" i="87"/>
  <c r="M377" i="87"/>
  <c r="L377" i="87"/>
  <c r="N377" i="87"/>
  <c r="H377" i="87"/>
  <c r="AA377" i="87"/>
  <c r="AB377" i="87"/>
  <c r="X377" i="87"/>
  <c r="Z377" i="87"/>
  <c r="G377" i="87"/>
  <c r="Q377" i="87"/>
  <c r="E377" i="87"/>
  <c r="V377" i="87"/>
  <c r="T377" i="87"/>
  <c r="J377" i="87"/>
  <c r="I377" i="87"/>
  <c r="O377" i="87"/>
  <c r="S377" i="87"/>
  <c r="U377" i="87"/>
  <c r="Z418" i="83"/>
  <c r="AB418" i="83"/>
  <c r="K418" i="83"/>
  <c r="N418" i="83"/>
  <c r="T418" i="83"/>
  <c r="W418" i="83"/>
  <c r="F418" i="83"/>
  <c r="Y418" i="83"/>
  <c r="O418" i="83"/>
  <c r="R418" i="83"/>
  <c r="U418" i="83"/>
  <c r="J418" i="83"/>
  <c r="L418" i="83"/>
  <c r="V418" i="83"/>
  <c r="Q418" i="83"/>
  <c r="X418" i="83"/>
  <c r="G418" i="83"/>
  <c r="I418" i="83"/>
  <c r="M418" i="83"/>
  <c r="S418" i="83"/>
  <c r="AA418" i="83"/>
  <c r="E418" i="83"/>
  <c r="H418" i="83"/>
  <c r="P418" i="83"/>
  <c r="AB381" i="82"/>
  <c r="W381" i="82"/>
  <c r="R381" i="82"/>
  <c r="K381" i="82"/>
  <c r="X381" i="82"/>
  <c r="Q381" i="82"/>
  <c r="U381" i="82"/>
  <c r="F381" i="82"/>
  <c r="Z381" i="82"/>
  <c r="S381" i="82"/>
  <c r="I381" i="82"/>
  <c r="M381" i="82"/>
  <c r="AA381" i="82"/>
  <c r="V381" i="82"/>
  <c r="H381" i="82"/>
  <c r="N381" i="82"/>
  <c r="G381" i="82"/>
  <c r="E381" i="82"/>
  <c r="L381" i="82"/>
  <c r="O381" i="82"/>
  <c r="T381" i="82"/>
  <c r="P381" i="82"/>
  <c r="J381" i="82"/>
  <c r="Y381" i="82"/>
  <c r="T421" i="83"/>
  <c r="W421" i="83"/>
  <c r="F421" i="83"/>
  <c r="P421" i="83"/>
  <c r="R421" i="83"/>
  <c r="Z421" i="83"/>
  <c r="AB421" i="83"/>
  <c r="L421" i="83"/>
  <c r="M421" i="83"/>
  <c r="U421" i="83"/>
  <c r="H421" i="83"/>
  <c r="G421" i="83"/>
  <c r="O421" i="83"/>
  <c r="N421" i="83"/>
  <c r="Y421" i="83"/>
  <c r="AA421" i="83"/>
  <c r="J421" i="83"/>
  <c r="S421" i="83"/>
  <c r="V421" i="83"/>
  <c r="E421" i="83"/>
  <c r="E483" i="83" s="1"/>
  <c r="X421" i="83"/>
  <c r="I421" i="83"/>
  <c r="K421" i="83"/>
  <c r="Q421" i="83"/>
  <c r="L514" i="87"/>
  <c r="G514" i="87"/>
  <c r="I514" i="87"/>
  <c r="X514" i="87"/>
  <c r="H514" i="87"/>
  <c r="AB514" i="87"/>
  <c r="N514" i="87"/>
  <c r="U514" i="87"/>
  <c r="AA514" i="87"/>
  <c r="Q514" i="87"/>
  <c r="K514" i="87"/>
  <c r="Y514" i="87"/>
  <c r="W514" i="87"/>
  <c r="J514" i="87"/>
  <c r="S514" i="87"/>
  <c r="T514" i="87"/>
  <c r="F514" i="87"/>
  <c r="Z514" i="87"/>
  <c r="P514" i="87"/>
  <c r="O514" i="87"/>
  <c r="M514" i="87"/>
  <c r="R514" i="87"/>
  <c r="E514" i="87"/>
  <c r="E545" i="87" s="1"/>
  <c r="V514" i="87"/>
  <c r="I528" i="85"/>
  <c r="O528" i="85"/>
  <c r="Y528" i="85"/>
  <c r="S525" i="86"/>
  <c r="H525" i="86"/>
  <c r="R525" i="86"/>
  <c r="G393" i="86"/>
  <c r="E393" i="86"/>
  <c r="S393" i="86"/>
  <c r="E524" i="73" a="1"/>
  <c r="Q524" i="73" s="1"/>
  <c r="E401" i="73" a="1"/>
  <c r="AA401" i="73" s="1"/>
  <c r="E420" i="83" a="1"/>
  <c r="G520" i="82"/>
  <c r="M520" i="82"/>
  <c r="Q520" i="82"/>
  <c r="W520" i="82"/>
  <c r="N520" i="82"/>
  <c r="H520" i="82"/>
  <c r="AB520" i="82"/>
  <c r="P520" i="82"/>
  <c r="S520" i="82"/>
  <c r="X520" i="82"/>
  <c r="J520" i="82"/>
  <c r="Y520" i="82"/>
  <c r="U520" i="82"/>
  <c r="E520" i="82"/>
  <c r="L520" i="82"/>
  <c r="F520" i="82"/>
  <c r="T520" i="82"/>
  <c r="AA520" i="82"/>
  <c r="O520" i="82"/>
  <c r="K520" i="82"/>
  <c r="V520" i="82"/>
  <c r="Z520" i="82"/>
  <c r="R520" i="82"/>
  <c r="I520" i="82"/>
  <c r="L513" i="82"/>
  <c r="Z513" i="82"/>
  <c r="N513" i="82"/>
  <c r="T513" i="82"/>
  <c r="I513" i="82"/>
  <c r="S513" i="82"/>
  <c r="P513" i="82"/>
  <c r="O513" i="82"/>
  <c r="K513" i="82"/>
  <c r="W513" i="82"/>
  <c r="E513" i="82"/>
  <c r="G513" i="82"/>
  <c r="J513" i="82"/>
  <c r="AB513" i="82"/>
  <c r="X513" i="82"/>
  <c r="U513" i="82"/>
  <c r="Y513" i="82"/>
  <c r="M513" i="82"/>
  <c r="H513" i="82"/>
  <c r="V513" i="82"/>
  <c r="Q513" i="82"/>
  <c r="AA513" i="82"/>
  <c r="R513" i="82"/>
  <c r="F513" i="82"/>
  <c r="Z380" i="82"/>
  <c r="V380" i="82"/>
  <c r="S380" i="82"/>
  <c r="G380" i="82"/>
  <c r="K380" i="82"/>
  <c r="L380" i="82"/>
  <c r="Q380" i="82"/>
  <c r="T380" i="82"/>
  <c r="E380" i="82"/>
  <c r="O380" i="82"/>
  <c r="X380" i="82"/>
  <c r="M380" i="82"/>
  <c r="W380" i="82"/>
  <c r="Y380" i="82"/>
  <c r="I380" i="82"/>
  <c r="U380" i="82"/>
  <c r="AB380" i="82"/>
  <c r="N380" i="82"/>
  <c r="R380" i="82"/>
  <c r="H380" i="82"/>
  <c r="AA380" i="82"/>
  <c r="J380" i="82"/>
  <c r="F380" i="82"/>
  <c r="P380" i="82"/>
  <c r="E386" i="82"/>
  <c r="AB386" i="82"/>
  <c r="R386" i="82"/>
  <c r="V386" i="82"/>
  <c r="Y386" i="82"/>
  <c r="X386" i="82"/>
  <c r="I386" i="82"/>
  <c r="G386" i="82"/>
  <c r="S386" i="82"/>
  <c r="L386" i="82"/>
  <c r="N386" i="82"/>
  <c r="H386" i="82"/>
  <c r="O386" i="82"/>
  <c r="AA386" i="82"/>
  <c r="T386" i="82"/>
  <c r="Z386" i="82"/>
  <c r="U386" i="82"/>
  <c r="Q386" i="82"/>
  <c r="F386" i="82"/>
  <c r="K386" i="82"/>
  <c r="W386" i="82"/>
  <c r="J386" i="82"/>
  <c r="M386" i="82"/>
  <c r="P386" i="82"/>
  <c r="AB403" i="82"/>
  <c r="I403" i="82"/>
  <c r="R403" i="82"/>
  <c r="L403" i="82"/>
  <c r="Q403" i="82"/>
  <c r="Z403" i="82"/>
  <c r="AA403" i="82"/>
  <c r="G403" i="82"/>
  <c r="O403" i="82"/>
  <c r="W403" i="82"/>
  <c r="F403" i="82"/>
  <c r="V403" i="82"/>
  <c r="E403" i="82"/>
  <c r="Y403" i="82"/>
  <c r="S403" i="82"/>
  <c r="N403" i="82"/>
  <c r="T403" i="82"/>
  <c r="H403" i="82"/>
  <c r="K403" i="82"/>
  <c r="M403" i="82"/>
  <c r="U403" i="82"/>
  <c r="J403" i="82"/>
  <c r="P403" i="82"/>
  <c r="X403" i="82"/>
  <c r="L396" i="82"/>
  <c r="AB396" i="82"/>
  <c r="W396" i="82"/>
  <c r="S396" i="82"/>
  <c r="AA396" i="82"/>
  <c r="H396" i="82"/>
  <c r="E396" i="82"/>
  <c r="Y396" i="82"/>
  <c r="I396" i="82"/>
  <c r="R396" i="82"/>
  <c r="G396" i="82"/>
  <c r="M396" i="82"/>
  <c r="O396" i="82"/>
  <c r="T396" i="82"/>
  <c r="F396" i="82"/>
  <c r="Z396" i="82"/>
  <c r="V396" i="82"/>
  <c r="K396" i="82"/>
  <c r="P396" i="82"/>
  <c r="X396" i="82"/>
  <c r="U396" i="82"/>
  <c r="J396" i="82"/>
  <c r="Q396" i="82"/>
  <c r="N396" i="82"/>
  <c r="E427" i="83" a="1"/>
  <c r="P518" i="87"/>
  <c r="G518" i="87"/>
  <c r="H518" i="87"/>
  <c r="Q518" i="87"/>
  <c r="AA518" i="87"/>
  <c r="Z518" i="87"/>
  <c r="Y518" i="87"/>
  <c r="O518" i="87"/>
  <c r="X518" i="87"/>
  <c r="V518" i="87"/>
  <c r="T518" i="87"/>
  <c r="U518" i="87"/>
  <c r="F518" i="87"/>
  <c r="K518" i="87"/>
  <c r="J518" i="87"/>
  <c r="E518" i="87"/>
  <c r="E549" i="87" s="1"/>
  <c r="R518" i="87"/>
  <c r="M518" i="87"/>
  <c r="N518" i="87"/>
  <c r="I518" i="87"/>
  <c r="S518" i="87"/>
  <c r="W518" i="87"/>
  <c r="AB518" i="87"/>
  <c r="L518" i="87"/>
  <c r="E422" i="83" a="1"/>
  <c r="N509" i="87"/>
  <c r="Q509" i="87"/>
  <c r="J509" i="87"/>
  <c r="V509" i="87"/>
  <c r="R509" i="87"/>
  <c r="K509" i="87"/>
  <c r="O509" i="87"/>
  <c r="T509" i="87"/>
  <c r="AA509" i="87"/>
  <c r="E509" i="87"/>
  <c r="W509" i="87"/>
  <c r="I509" i="87"/>
  <c r="G509" i="87"/>
  <c r="Z509" i="87"/>
  <c r="H509" i="87"/>
  <c r="P509" i="87"/>
  <c r="X509" i="87"/>
  <c r="S509" i="87"/>
  <c r="M509" i="87"/>
  <c r="Y509" i="87"/>
  <c r="U509" i="87"/>
  <c r="L509" i="87"/>
  <c r="F509" i="87"/>
  <c r="AB509" i="87"/>
  <c r="Y519" i="82"/>
  <c r="J519" i="82"/>
  <c r="U519" i="82"/>
  <c r="F519" i="82"/>
  <c r="Z519" i="82"/>
  <c r="L519" i="82"/>
  <c r="G519" i="82"/>
  <c r="Q519" i="82"/>
  <c r="S519" i="82"/>
  <c r="H519" i="82"/>
  <c r="I519" i="82"/>
  <c r="E519" i="82"/>
  <c r="AA519" i="82"/>
  <c r="AB519" i="82"/>
  <c r="O519" i="82"/>
  <c r="P519" i="82"/>
  <c r="W519" i="82"/>
  <c r="T519" i="82"/>
  <c r="R519" i="82"/>
  <c r="K519" i="82"/>
  <c r="N519" i="82"/>
  <c r="M519" i="82"/>
  <c r="X519" i="82"/>
  <c r="V519" i="82"/>
  <c r="E425" i="83" a="1"/>
  <c r="J813" i="85" a="1"/>
  <c r="J813" i="85" s="1"/>
  <c r="K527" i="87"/>
  <c r="W527" i="87"/>
  <c r="X527" i="87"/>
  <c r="M527" i="87"/>
  <c r="U527" i="87"/>
  <c r="Z527" i="87"/>
  <c r="H527" i="87"/>
  <c r="Y527" i="87"/>
  <c r="S527" i="87"/>
  <c r="O527" i="87"/>
  <c r="V527" i="87"/>
  <c r="P527" i="87"/>
  <c r="L527" i="87"/>
  <c r="T527" i="87"/>
  <c r="N527" i="87"/>
  <c r="E527" i="87"/>
  <c r="Q527" i="87"/>
  <c r="AB527" i="87"/>
  <c r="J527" i="87"/>
  <c r="AA527" i="87"/>
  <c r="G527" i="87"/>
  <c r="I527" i="87"/>
  <c r="R527" i="87"/>
  <c r="F527" i="87"/>
  <c r="K403" i="87"/>
  <c r="I403" i="87"/>
  <c r="N403" i="87"/>
  <c r="Z403" i="87"/>
  <c r="R403" i="87"/>
  <c r="G403" i="87"/>
  <c r="P403" i="87"/>
  <c r="S403" i="87"/>
  <c r="O403" i="87"/>
  <c r="E403" i="87"/>
  <c r="T403" i="87"/>
  <c r="J403" i="87"/>
  <c r="H403" i="87"/>
  <c r="X403" i="87"/>
  <c r="U403" i="87"/>
  <c r="Y403" i="87"/>
  <c r="M403" i="87"/>
  <c r="L403" i="87"/>
  <c r="V403" i="87"/>
  <c r="AA403" i="87"/>
  <c r="W403" i="87"/>
  <c r="Q403" i="87"/>
  <c r="F403" i="87"/>
  <c r="AB403" i="87"/>
  <c r="E406" i="87"/>
  <c r="H406" i="87"/>
  <c r="AA406" i="87"/>
  <c r="F406" i="87"/>
  <c r="W406" i="87"/>
  <c r="S406" i="87"/>
  <c r="P406" i="87"/>
  <c r="J406" i="87"/>
  <c r="Y406" i="87"/>
  <c r="O406" i="87"/>
  <c r="U406" i="87"/>
  <c r="Z406" i="87"/>
  <c r="V406" i="87"/>
  <c r="AB406" i="87"/>
  <c r="K406" i="87"/>
  <c r="G406" i="87"/>
  <c r="Q406" i="87"/>
  <c r="R406" i="87"/>
  <c r="I406" i="87"/>
  <c r="T406" i="87"/>
  <c r="N406" i="87"/>
  <c r="M406" i="87"/>
  <c r="X406" i="87"/>
  <c r="L406" i="87"/>
  <c r="Y386" i="87"/>
  <c r="S386" i="87"/>
  <c r="H386" i="87"/>
  <c r="T386" i="87"/>
  <c r="W386" i="87"/>
  <c r="E386" i="87"/>
  <c r="V386" i="87"/>
  <c r="F386" i="87"/>
  <c r="M386" i="87"/>
  <c r="AB386" i="87"/>
  <c r="X386" i="87"/>
  <c r="I386" i="87"/>
  <c r="J386" i="87"/>
  <c r="L386" i="87"/>
  <c r="P386" i="87"/>
  <c r="Q386" i="87"/>
  <c r="O386" i="87"/>
  <c r="AA386" i="87"/>
  <c r="G386" i="87"/>
  <c r="Z386" i="87"/>
  <c r="U386" i="87"/>
  <c r="N386" i="87"/>
  <c r="K386" i="87"/>
  <c r="R386" i="87"/>
  <c r="J397" i="82"/>
  <c r="E397" i="82"/>
  <c r="W397" i="82"/>
  <c r="F397" i="82"/>
  <c r="M397" i="82"/>
  <c r="O397" i="82"/>
  <c r="T397" i="82"/>
  <c r="X397" i="82"/>
  <c r="Q397" i="82"/>
  <c r="S397" i="82"/>
  <c r="I397" i="82"/>
  <c r="N397" i="82"/>
  <c r="H397" i="82"/>
  <c r="AB397" i="82"/>
  <c r="K397" i="82"/>
  <c r="V397" i="82"/>
  <c r="Y397" i="82"/>
  <c r="G397" i="82"/>
  <c r="P397" i="82"/>
  <c r="U397" i="82"/>
  <c r="AA397" i="82"/>
  <c r="R397" i="82"/>
  <c r="L397" i="82"/>
  <c r="Z397" i="82"/>
  <c r="Y432" i="83"/>
  <c r="S432" i="83"/>
  <c r="R432" i="83"/>
  <c r="U432" i="83"/>
  <c r="O432" i="83"/>
  <c r="J432" i="83"/>
  <c r="AA432" i="83"/>
  <c r="Q432" i="83"/>
  <c r="K432" i="83"/>
  <c r="X432" i="83"/>
  <c r="M432" i="83"/>
  <c r="G432" i="83"/>
  <c r="P432" i="83"/>
  <c r="N432" i="83"/>
  <c r="I432" i="83"/>
  <c r="AB432" i="83"/>
  <c r="H432" i="83"/>
  <c r="E432" i="83"/>
  <c r="T432" i="83"/>
  <c r="V432" i="83"/>
  <c r="L432" i="83"/>
  <c r="W432" i="83"/>
  <c r="Z432" i="83"/>
  <c r="F432" i="83"/>
  <c r="S385" i="87"/>
  <c r="W385" i="87"/>
  <c r="P385" i="87"/>
  <c r="K385" i="87"/>
  <c r="J385" i="87"/>
  <c r="Y385" i="87"/>
  <c r="M385" i="87"/>
  <c r="E385" i="87"/>
  <c r="I385" i="87"/>
  <c r="Z385" i="87"/>
  <c r="F385" i="87"/>
  <c r="V385" i="87"/>
  <c r="AA385" i="87"/>
  <c r="N385" i="87"/>
  <c r="U385" i="87"/>
  <c r="X385" i="87"/>
  <c r="R385" i="87"/>
  <c r="G385" i="87"/>
  <c r="L385" i="87"/>
  <c r="T385" i="87"/>
  <c r="AB385" i="87"/>
  <c r="O385" i="87"/>
  <c r="H385" i="87"/>
  <c r="Q385" i="87"/>
  <c r="J708" i="87"/>
  <c r="H528" i="85"/>
  <c r="U528" i="85"/>
  <c r="G528" i="85"/>
  <c r="F525" i="86"/>
  <c r="I525" i="86"/>
  <c r="AB525" i="86"/>
  <c r="I393" i="86"/>
  <c r="Q393" i="86"/>
  <c r="K393" i="86"/>
  <c r="J566" i="89"/>
  <c r="K473" i="89"/>
  <c r="K812" i="89" s="1"/>
  <c r="Z516" i="82"/>
  <c r="M516" i="82"/>
  <c r="P516" i="82"/>
  <c r="G516" i="82"/>
  <c r="F516" i="82"/>
  <c r="Q516" i="82"/>
  <c r="T516" i="82"/>
  <c r="Y516" i="82"/>
  <c r="AB516" i="82"/>
  <c r="E516" i="82"/>
  <c r="U516" i="82"/>
  <c r="O516" i="82"/>
  <c r="X516" i="82"/>
  <c r="V516" i="82"/>
  <c r="S516" i="82"/>
  <c r="K516" i="82"/>
  <c r="J516" i="82"/>
  <c r="L516" i="82"/>
  <c r="W516" i="82"/>
  <c r="AA516" i="82"/>
  <c r="N516" i="82"/>
  <c r="H516" i="82"/>
  <c r="R516" i="82"/>
  <c r="I516" i="82"/>
  <c r="I527" i="82"/>
  <c r="N527" i="82"/>
  <c r="M527" i="82"/>
  <c r="T527" i="82"/>
  <c r="Y527" i="82"/>
  <c r="U527" i="82"/>
  <c r="F527" i="82"/>
  <c r="J527" i="82"/>
  <c r="O527" i="82"/>
  <c r="AA527" i="82"/>
  <c r="K527" i="82"/>
  <c r="Z527" i="82"/>
  <c r="R527" i="82"/>
  <c r="W527" i="82"/>
  <c r="Q527" i="82"/>
  <c r="L527" i="82"/>
  <c r="X527" i="82"/>
  <c r="AB527" i="82"/>
  <c r="H527" i="82"/>
  <c r="P527" i="82"/>
  <c r="E527" i="82"/>
  <c r="G527" i="82"/>
  <c r="S527" i="82"/>
  <c r="V527" i="82"/>
  <c r="L384" i="82"/>
  <c r="Q384" i="82"/>
  <c r="J384" i="82"/>
  <c r="Y384" i="82"/>
  <c r="G384" i="82"/>
  <c r="M384" i="82"/>
  <c r="O384" i="82"/>
  <c r="T384" i="82"/>
  <c r="AA384" i="82"/>
  <c r="N384" i="82"/>
  <c r="R384" i="82"/>
  <c r="AB384" i="82"/>
  <c r="S384" i="82"/>
  <c r="P384" i="82"/>
  <c r="U384" i="82"/>
  <c r="F384" i="82"/>
  <c r="K384" i="82"/>
  <c r="H384" i="82"/>
  <c r="I384" i="82"/>
  <c r="V384" i="82"/>
  <c r="W384" i="82"/>
  <c r="Z384" i="82"/>
  <c r="X384" i="82"/>
  <c r="E384" i="82"/>
  <c r="K406" i="82"/>
  <c r="S406" i="82"/>
  <c r="U406" i="82"/>
  <c r="L406" i="82"/>
  <c r="X406" i="82"/>
  <c r="W406" i="82"/>
  <c r="AA406" i="82"/>
  <c r="AB406" i="82"/>
  <c r="N406" i="82"/>
  <c r="H406" i="82"/>
  <c r="G406" i="82"/>
  <c r="J406" i="82"/>
  <c r="V406" i="82"/>
  <c r="Q406" i="82"/>
  <c r="Y406" i="82"/>
  <c r="I406" i="82"/>
  <c r="Z406" i="82"/>
  <c r="F406" i="82"/>
  <c r="M406" i="82"/>
  <c r="O406" i="82"/>
  <c r="E406" i="82"/>
  <c r="P406" i="82"/>
  <c r="R406" i="82"/>
  <c r="T406" i="82"/>
  <c r="H388" i="82"/>
  <c r="L388" i="82"/>
  <c r="G388" i="82"/>
  <c r="M388" i="82"/>
  <c r="T388" i="82"/>
  <c r="V388" i="82"/>
  <c r="K388" i="82"/>
  <c r="F388" i="82"/>
  <c r="Q388" i="82"/>
  <c r="AB388" i="82"/>
  <c r="J388" i="82"/>
  <c r="P388" i="82"/>
  <c r="E388" i="82"/>
  <c r="X388" i="82"/>
  <c r="AA388" i="82"/>
  <c r="I388" i="82"/>
  <c r="W388" i="82"/>
  <c r="Y388" i="82"/>
  <c r="R388" i="82"/>
  <c r="Z388" i="82"/>
  <c r="N388" i="82"/>
  <c r="S388" i="82"/>
  <c r="O388" i="82"/>
  <c r="U388" i="82"/>
  <c r="M387" i="82"/>
  <c r="Z387" i="82"/>
  <c r="I387" i="82"/>
  <c r="AB387" i="82"/>
  <c r="G387" i="82"/>
  <c r="O387" i="82"/>
  <c r="J387" i="82"/>
  <c r="X387" i="82"/>
  <c r="U387" i="82"/>
  <c r="W387" i="82"/>
  <c r="AA387" i="82"/>
  <c r="R387" i="82"/>
  <c r="Y387" i="82"/>
  <c r="H387" i="82"/>
  <c r="F387" i="82"/>
  <c r="P387" i="82"/>
  <c r="E387" i="82"/>
  <c r="K387" i="82"/>
  <c r="L387" i="82"/>
  <c r="S387" i="82"/>
  <c r="T387" i="82"/>
  <c r="Q387" i="82"/>
  <c r="V387" i="82"/>
  <c r="N387" i="82"/>
  <c r="G516" i="87"/>
  <c r="I516" i="87"/>
  <c r="M516" i="87"/>
  <c r="P516" i="87"/>
  <c r="V516" i="87"/>
  <c r="U516" i="87"/>
  <c r="E516" i="87"/>
  <c r="Y516" i="87"/>
  <c r="L516" i="87"/>
  <c r="W516" i="87"/>
  <c r="R516" i="87"/>
  <c r="J516" i="87"/>
  <c r="F516" i="87"/>
  <c r="S516" i="87"/>
  <c r="K516" i="87"/>
  <c r="Q516" i="87"/>
  <c r="H516" i="87"/>
  <c r="T516" i="87"/>
  <c r="AB516" i="87"/>
  <c r="Z516" i="87"/>
  <c r="N516" i="87"/>
  <c r="AA516" i="87"/>
  <c r="O516" i="87"/>
  <c r="X516" i="87"/>
  <c r="E435" i="83" a="1"/>
  <c r="Z504" i="87"/>
  <c r="S504" i="87"/>
  <c r="AB504" i="87"/>
  <c r="J504" i="87"/>
  <c r="U504" i="87"/>
  <c r="R504" i="87"/>
  <c r="P504" i="87"/>
  <c r="X504" i="87"/>
  <c r="Y504" i="87"/>
  <c r="E504" i="87"/>
  <c r="G504" i="87"/>
  <c r="M504" i="87"/>
  <c r="T504" i="87"/>
  <c r="H504" i="87"/>
  <c r="W504" i="87"/>
  <c r="I504" i="87"/>
  <c r="F504" i="87"/>
  <c r="N504" i="87"/>
  <c r="AA504" i="87"/>
  <c r="V504" i="87"/>
  <c r="L504" i="87"/>
  <c r="Q504" i="87"/>
  <c r="O504" i="87"/>
  <c r="K504" i="87"/>
  <c r="E408" i="83" a="1"/>
  <c r="E437" i="83" a="1"/>
  <c r="U521" i="87"/>
  <c r="M521" i="87"/>
  <c r="P521" i="87"/>
  <c r="V521" i="87"/>
  <c r="AB521" i="87"/>
  <c r="H521" i="87"/>
  <c r="G521" i="87"/>
  <c r="E521" i="87"/>
  <c r="R521" i="87"/>
  <c r="S521" i="87"/>
  <c r="F521" i="87"/>
  <c r="Q521" i="87"/>
  <c r="J521" i="87"/>
  <c r="Z521" i="87"/>
  <c r="W521" i="87"/>
  <c r="K521" i="87"/>
  <c r="Y521" i="87"/>
  <c r="L521" i="87"/>
  <c r="AA521" i="87"/>
  <c r="N521" i="87"/>
  <c r="X521" i="87"/>
  <c r="I521" i="87"/>
  <c r="O521" i="87"/>
  <c r="T521" i="87"/>
  <c r="E417" i="83" a="1"/>
  <c r="J506" i="87"/>
  <c r="U506" i="87"/>
  <c r="S506" i="87"/>
  <c r="Z506" i="87"/>
  <c r="Q506" i="87"/>
  <c r="X506" i="87"/>
  <c r="R506" i="87"/>
  <c r="G506" i="87"/>
  <c r="W506" i="87"/>
  <c r="AA506" i="87"/>
  <c r="F506" i="87"/>
  <c r="Y506" i="87"/>
  <c r="L506" i="87"/>
  <c r="K506" i="87"/>
  <c r="AB506" i="87"/>
  <c r="T506" i="87"/>
  <c r="H506" i="87"/>
  <c r="E506" i="87"/>
  <c r="M506" i="87"/>
  <c r="O506" i="87"/>
  <c r="V506" i="87"/>
  <c r="N506" i="87"/>
  <c r="P506" i="87"/>
  <c r="I506" i="87"/>
  <c r="G528" i="87"/>
  <c r="O528" i="87"/>
  <c r="Y528" i="87"/>
  <c r="AB528" i="87"/>
  <c r="I528" i="87"/>
  <c r="H528" i="87"/>
  <c r="K528" i="87"/>
  <c r="Z528" i="87"/>
  <c r="U528" i="87"/>
  <c r="N528" i="87"/>
  <c r="S528" i="87"/>
  <c r="V528" i="87"/>
  <c r="M528" i="87"/>
  <c r="R528" i="87"/>
  <c r="F528" i="87"/>
  <c r="P528" i="87"/>
  <c r="T528" i="87"/>
  <c r="X528" i="87"/>
  <c r="W528" i="87"/>
  <c r="Q528" i="87"/>
  <c r="AA528" i="87"/>
  <c r="L528" i="87"/>
  <c r="J528" i="87"/>
  <c r="E528" i="87"/>
  <c r="AA397" i="87"/>
  <c r="N397" i="87"/>
  <c r="P397" i="87"/>
  <c r="AB397" i="87"/>
  <c r="Q397" i="87"/>
  <c r="U397" i="87"/>
  <c r="K397" i="87"/>
  <c r="Z397" i="87"/>
  <c r="M397" i="87"/>
  <c r="R397" i="87"/>
  <c r="F397" i="87"/>
  <c r="J397" i="87"/>
  <c r="G397" i="87"/>
  <c r="S397" i="87"/>
  <c r="O397" i="87"/>
  <c r="T397" i="87"/>
  <c r="X397" i="87"/>
  <c r="L397" i="87"/>
  <c r="Y397" i="87"/>
  <c r="V397" i="87"/>
  <c r="E397" i="87"/>
  <c r="W397" i="87"/>
  <c r="I397" i="87"/>
  <c r="H397" i="87"/>
  <c r="L404" i="87"/>
  <c r="W404" i="87"/>
  <c r="K404" i="87"/>
  <c r="P404" i="87"/>
  <c r="AA404" i="87"/>
  <c r="Q404" i="87"/>
  <c r="R404" i="87"/>
  <c r="M404" i="87"/>
  <c r="F404" i="87"/>
  <c r="Z404" i="87"/>
  <c r="S404" i="87"/>
  <c r="AB404" i="87"/>
  <c r="V404" i="87"/>
  <c r="O404" i="87"/>
  <c r="E404" i="87"/>
  <c r="H404" i="87"/>
  <c r="Y404" i="87"/>
  <c r="X404" i="87"/>
  <c r="N404" i="87"/>
  <c r="T404" i="87"/>
  <c r="I404" i="87"/>
  <c r="G404" i="87"/>
  <c r="J404" i="87"/>
  <c r="U404" i="87"/>
  <c r="F399" i="87"/>
  <c r="E399" i="87"/>
  <c r="R399" i="87"/>
  <c r="N399" i="87"/>
  <c r="M399" i="87"/>
  <c r="H399" i="87"/>
  <c r="I399" i="87"/>
  <c r="O399" i="87"/>
  <c r="Z399" i="87"/>
  <c r="AB399" i="87"/>
  <c r="Y399" i="87"/>
  <c r="T399" i="87"/>
  <c r="J399" i="87"/>
  <c r="X399" i="87"/>
  <c r="U399" i="87"/>
  <c r="S399" i="87"/>
  <c r="W399" i="87"/>
  <c r="AA399" i="87"/>
  <c r="P399" i="87"/>
  <c r="V399" i="87"/>
  <c r="K399" i="87"/>
  <c r="Q399" i="87"/>
  <c r="L399" i="87"/>
  <c r="G399" i="87"/>
  <c r="X521" i="82"/>
  <c r="V521" i="82"/>
  <c r="Z521" i="82"/>
  <c r="J521" i="82"/>
  <c r="W521" i="82"/>
  <c r="U521" i="82"/>
  <c r="H521" i="82"/>
  <c r="AB521" i="82"/>
  <c r="G521" i="82"/>
  <c r="R521" i="82"/>
  <c r="O521" i="82"/>
  <c r="K521" i="82"/>
  <c r="N521" i="82"/>
  <c r="P521" i="82"/>
  <c r="L521" i="82"/>
  <c r="E521" i="82"/>
  <c r="Q521" i="82"/>
  <c r="S521" i="82"/>
  <c r="F521" i="82"/>
  <c r="AA521" i="82"/>
  <c r="Y521" i="82"/>
  <c r="I521" i="82"/>
  <c r="M521" i="82"/>
  <c r="T521" i="82"/>
  <c r="U515" i="87"/>
  <c r="I515" i="87"/>
  <c r="S515" i="87"/>
  <c r="AA515" i="87"/>
  <c r="J515" i="87"/>
  <c r="E515" i="87"/>
  <c r="G515" i="87"/>
  <c r="K515" i="87"/>
  <c r="V515" i="87"/>
  <c r="Q515" i="87"/>
  <c r="F515" i="87"/>
  <c r="R515" i="87"/>
  <c r="Y515" i="87"/>
  <c r="O515" i="87"/>
  <c r="P515" i="87"/>
  <c r="AB515" i="87"/>
  <c r="Z515" i="87"/>
  <c r="L515" i="87"/>
  <c r="M515" i="87"/>
  <c r="X515" i="87"/>
  <c r="T515" i="87"/>
  <c r="H515" i="87"/>
  <c r="W515" i="87"/>
  <c r="N515" i="87"/>
  <c r="J528" i="85"/>
  <c r="V528" i="85"/>
  <c r="K525" i="86"/>
  <c r="J525" i="86"/>
  <c r="O393" i="86"/>
  <c r="W393" i="86"/>
  <c r="E413" i="83" a="1"/>
  <c r="V528" i="82"/>
  <c r="P528" i="82"/>
  <c r="K528" i="82"/>
  <c r="E528" i="82"/>
  <c r="Y528" i="82"/>
  <c r="T528" i="82"/>
  <c r="W528" i="82"/>
  <c r="Q528" i="82"/>
  <c r="U528" i="82"/>
  <c r="J528" i="82"/>
  <c r="F528" i="82"/>
  <c r="AA528" i="82"/>
  <c r="H528" i="82"/>
  <c r="R528" i="82"/>
  <c r="I528" i="82"/>
  <c r="Z528" i="82"/>
  <c r="S528" i="82"/>
  <c r="M528" i="82"/>
  <c r="AB528" i="82"/>
  <c r="N528" i="82"/>
  <c r="L528" i="82"/>
  <c r="O528" i="82"/>
  <c r="X528" i="82"/>
  <c r="G528" i="82"/>
  <c r="E530" i="82"/>
  <c r="G530" i="82"/>
  <c r="I530" i="82"/>
  <c r="S530" i="82"/>
  <c r="Z530" i="82"/>
  <c r="N530" i="82"/>
  <c r="L530" i="82"/>
  <c r="W530" i="82"/>
  <c r="J530" i="82"/>
  <c r="T530" i="82"/>
  <c r="H530" i="82"/>
  <c r="O530" i="82"/>
  <c r="AA530" i="82"/>
  <c r="U530" i="82"/>
  <c r="M530" i="82"/>
  <c r="P530" i="82"/>
  <c r="F530" i="82"/>
  <c r="X530" i="82"/>
  <c r="Q530" i="82"/>
  <c r="K530" i="82"/>
  <c r="V530" i="82"/>
  <c r="Y530" i="82"/>
  <c r="AB530" i="82"/>
  <c r="R530" i="82"/>
  <c r="K514" i="82"/>
  <c r="AA514" i="82"/>
  <c r="U514" i="82"/>
  <c r="Q514" i="82"/>
  <c r="P514" i="82"/>
  <c r="R514" i="82"/>
  <c r="AB514" i="82"/>
  <c r="S514" i="82"/>
  <c r="J514" i="82"/>
  <c r="V514" i="82"/>
  <c r="X514" i="82"/>
  <c r="G514" i="82"/>
  <c r="F514" i="82"/>
  <c r="H514" i="82"/>
  <c r="Z514" i="82"/>
  <c r="Y514" i="82"/>
  <c r="M514" i="82"/>
  <c r="L514" i="82"/>
  <c r="E514" i="82"/>
  <c r="E545" i="82" s="1"/>
  <c r="N514" i="82"/>
  <c r="I514" i="82"/>
  <c r="O514" i="82"/>
  <c r="T514" i="82"/>
  <c r="W514" i="82"/>
  <c r="V395" i="82"/>
  <c r="Z395" i="82"/>
  <c r="I395" i="82"/>
  <c r="U395" i="82"/>
  <c r="P395" i="82"/>
  <c r="Y395" i="82"/>
  <c r="R395" i="82"/>
  <c r="G395" i="82"/>
  <c r="S395" i="82"/>
  <c r="J395" i="82"/>
  <c r="X395" i="82"/>
  <c r="N395" i="82"/>
  <c r="O395" i="82"/>
  <c r="AB395" i="82"/>
  <c r="W395" i="82"/>
  <c r="AA395" i="82"/>
  <c r="M395" i="82"/>
  <c r="H395" i="82"/>
  <c r="E395" i="82"/>
  <c r="L395" i="82"/>
  <c r="F395" i="82"/>
  <c r="K395" i="82"/>
  <c r="T395" i="82"/>
  <c r="Q395" i="82"/>
  <c r="O400" i="82"/>
  <c r="H400" i="82"/>
  <c r="L400" i="82"/>
  <c r="F400" i="82"/>
  <c r="I400" i="82"/>
  <c r="E400" i="82"/>
  <c r="G400" i="82"/>
  <c r="V400" i="82"/>
  <c r="AA400" i="82"/>
  <c r="T400" i="82"/>
  <c r="K400" i="82"/>
  <c r="J400" i="82"/>
  <c r="Y400" i="82"/>
  <c r="N400" i="82"/>
  <c r="Z400" i="82"/>
  <c r="W400" i="82"/>
  <c r="Q400" i="82"/>
  <c r="S400" i="82"/>
  <c r="P400" i="82"/>
  <c r="AB400" i="82"/>
  <c r="R400" i="82"/>
  <c r="X400" i="82"/>
  <c r="U400" i="82"/>
  <c r="M400" i="82"/>
  <c r="H385" i="82"/>
  <c r="L385" i="82"/>
  <c r="P385" i="82"/>
  <c r="AA385" i="82"/>
  <c r="M385" i="82"/>
  <c r="F385" i="82"/>
  <c r="AB385" i="82"/>
  <c r="N385" i="82"/>
  <c r="Z385" i="82"/>
  <c r="Q385" i="82"/>
  <c r="W385" i="82"/>
  <c r="I385" i="82"/>
  <c r="G385" i="82"/>
  <c r="S385" i="82"/>
  <c r="Y385" i="82"/>
  <c r="T385" i="82"/>
  <c r="X385" i="82"/>
  <c r="U385" i="82"/>
  <c r="R385" i="82"/>
  <c r="J385" i="82"/>
  <c r="K385" i="82"/>
  <c r="V385" i="82"/>
  <c r="E385" i="82"/>
  <c r="O385" i="82"/>
  <c r="V404" i="82"/>
  <c r="K404" i="82"/>
  <c r="L404" i="82"/>
  <c r="J404" i="82"/>
  <c r="AB404" i="82"/>
  <c r="U404" i="82"/>
  <c r="W404" i="82"/>
  <c r="AA404" i="82"/>
  <c r="M404" i="82"/>
  <c r="Y404" i="82"/>
  <c r="E404" i="82"/>
  <c r="X404" i="82"/>
  <c r="Z404" i="82"/>
  <c r="R404" i="82"/>
  <c r="N404" i="82"/>
  <c r="Q404" i="82"/>
  <c r="H404" i="82"/>
  <c r="S404" i="82"/>
  <c r="I404" i="82"/>
  <c r="O404" i="82"/>
  <c r="F404" i="82"/>
  <c r="T404" i="82"/>
  <c r="G404" i="82"/>
  <c r="P404" i="82"/>
  <c r="E412" i="83" a="1"/>
  <c r="P507" i="87"/>
  <c r="Y507" i="87"/>
  <c r="Z507" i="87"/>
  <c r="G507" i="87"/>
  <c r="K507" i="87"/>
  <c r="F507" i="87"/>
  <c r="T507" i="87"/>
  <c r="L507" i="87"/>
  <c r="AA507" i="87"/>
  <c r="O507" i="87"/>
  <c r="M507" i="87"/>
  <c r="AB507" i="87"/>
  <c r="I507" i="87"/>
  <c r="E507" i="87"/>
  <c r="N507" i="87"/>
  <c r="S507" i="87"/>
  <c r="V507" i="87"/>
  <c r="U507" i="87"/>
  <c r="Q507" i="87"/>
  <c r="W507" i="87"/>
  <c r="R507" i="87"/>
  <c r="X507" i="87"/>
  <c r="H507" i="87"/>
  <c r="J507" i="87"/>
  <c r="F754" i="83"/>
  <c r="F720" i="83"/>
  <c r="F687" i="83"/>
  <c r="X512" i="87"/>
  <c r="O512" i="87"/>
  <c r="N512" i="87"/>
  <c r="G512" i="87"/>
  <c r="Y512" i="87"/>
  <c r="T512" i="87"/>
  <c r="AB512" i="87"/>
  <c r="S512" i="87"/>
  <c r="AA512" i="87"/>
  <c r="E512" i="87"/>
  <c r="H512" i="87"/>
  <c r="Z512" i="87"/>
  <c r="L512" i="87"/>
  <c r="M512" i="87"/>
  <c r="I512" i="87"/>
  <c r="V512" i="87"/>
  <c r="K512" i="87"/>
  <c r="P512" i="87"/>
  <c r="W512" i="87"/>
  <c r="R512" i="87"/>
  <c r="Q512" i="87"/>
  <c r="U512" i="87"/>
  <c r="F512" i="87"/>
  <c r="J512" i="87"/>
  <c r="E434" i="83" a="1"/>
  <c r="S520" i="87"/>
  <c r="J520" i="87"/>
  <c r="I520" i="87"/>
  <c r="N520" i="87"/>
  <c r="Z520" i="87"/>
  <c r="O520" i="87"/>
  <c r="E520" i="87"/>
  <c r="U520" i="87"/>
  <c r="K520" i="87"/>
  <c r="M520" i="87"/>
  <c r="X520" i="87"/>
  <c r="V520" i="87"/>
  <c r="Q520" i="87"/>
  <c r="G520" i="87"/>
  <c r="AA520" i="87"/>
  <c r="L520" i="87"/>
  <c r="R520" i="87"/>
  <c r="H520" i="87"/>
  <c r="W520" i="87"/>
  <c r="P520" i="87"/>
  <c r="F520" i="87"/>
  <c r="Y520" i="87"/>
  <c r="T520" i="87"/>
  <c r="AB520" i="87"/>
  <c r="E419" i="83" a="1"/>
  <c r="AA505" i="87"/>
  <c r="M505" i="87"/>
  <c r="Y505" i="87"/>
  <c r="AB505" i="87"/>
  <c r="Z505" i="87"/>
  <c r="X505" i="87"/>
  <c r="K505" i="87"/>
  <c r="F505" i="87"/>
  <c r="P505" i="87"/>
  <c r="T505" i="87"/>
  <c r="Q505" i="87"/>
  <c r="L505" i="87"/>
  <c r="W505" i="87"/>
  <c r="U505" i="87"/>
  <c r="H505" i="87"/>
  <c r="V505" i="87"/>
  <c r="I505" i="87"/>
  <c r="E505" i="87"/>
  <c r="R505" i="87"/>
  <c r="G505" i="87"/>
  <c r="J505" i="87"/>
  <c r="N505" i="87"/>
  <c r="S505" i="87"/>
  <c r="O505" i="87"/>
  <c r="N381" i="87"/>
  <c r="G381" i="87"/>
  <c r="M381" i="87"/>
  <c r="J381" i="87"/>
  <c r="O381" i="87"/>
  <c r="AA381" i="87"/>
  <c r="L381" i="87"/>
  <c r="F381" i="87"/>
  <c r="I381" i="87"/>
  <c r="E381" i="87"/>
  <c r="P381" i="87"/>
  <c r="S381" i="87"/>
  <c r="Z381" i="87"/>
  <c r="AB381" i="87"/>
  <c r="Q381" i="87"/>
  <c r="R381" i="87"/>
  <c r="V381" i="87"/>
  <c r="X381" i="87"/>
  <c r="T381" i="87"/>
  <c r="H381" i="87"/>
  <c r="K381" i="87"/>
  <c r="U381" i="87"/>
  <c r="W381" i="87"/>
  <c r="Y381" i="87"/>
  <c r="G382" i="87"/>
  <c r="I382" i="87"/>
  <c r="O382" i="87"/>
  <c r="P382" i="87"/>
  <c r="R382" i="87"/>
  <c r="X382" i="87"/>
  <c r="Y382" i="87"/>
  <c r="AB382" i="87"/>
  <c r="E382" i="87"/>
  <c r="V382" i="87"/>
  <c r="T382" i="87"/>
  <c r="W382" i="87"/>
  <c r="K382" i="87"/>
  <c r="H382" i="87"/>
  <c r="L382" i="87"/>
  <c r="Z382" i="87"/>
  <c r="J382" i="87"/>
  <c r="U382" i="87"/>
  <c r="F382" i="87"/>
  <c r="S382" i="87"/>
  <c r="N382" i="87"/>
  <c r="AA382" i="87"/>
  <c r="M382" i="87"/>
  <c r="Q382" i="87"/>
  <c r="I395" i="87"/>
  <c r="R395" i="87"/>
  <c r="V395" i="87"/>
  <c r="T395" i="87"/>
  <c r="P395" i="87"/>
  <c r="O395" i="87"/>
  <c r="J395" i="87"/>
  <c r="Q395" i="87"/>
  <c r="F395" i="87"/>
  <c r="K395" i="87"/>
  <c r="AB395" i="87"/>
  <c r="W395" i="87"/>
  <c r="E395" i="87"/>
  <c r="Y395" i="87"/>
  <c r="G395" i="87"/>
  <c r="S395" i="87"/>
  <c r="X395" i="87"/>
  <c r="L395" i="87"/>
  <c r="Z395" i="87"/>
  <c r="AA395" i="87"/>
  <c r="U395" i="87"/>
  <c r="M395" i="87"/>
  <c r="H395" i="87"/>
  <c r="N395" i="87"/>
  <c r="AB380" i="87"/>
  <c r="Y380" i="87"/>
  <c r="S380" i="87"/>
  <c r="Z380" i="87"/>
  <c r="T380" i="87"/>
  <c r="F380" i="87"/>
  <c r="L380" i="87"/>
  <c r="AA380" i="87"/>
  <c r="O380" i="87"/>
  <c r="Q380" i="87"/>
  <c r="I380" i="87"/>
  <c r="P380" i="87"/>
  <c r="K380" i="87"/>
  <c r="X380" i="87"/>
  <c r="U380" i="87"/>
  <c r="G380" i="87"/>
  <c r="M380" i="87"/>
  <c r="W380" i="87"/>
  <c r="V380" i="87"/>
  <c r="E380" i="87"/>
  <c r="N380" i="87"/>
  <c r="H380" i="87"/>
  <c r="R380" i="87"/>
  <c r="J380" i="87"/>
  <c r="J675" i="85"/>
  <c r="O397" i="86"/>
  <c r="N397" i="86"/>
  <c r="K397" i="86"/>
  <c r="I394" i="86"/>
  <c r="O394" i="86"/>
  <c r="N394" i="86"/>
  <c r="L390" i="86"/>
  <c r="N390" i="86"/>
  <c r="J390" i="86"/>
  <c r="E421" i="86" s="1" a="1"/>
  <c r="AB527" i="86"/>
  <c r="G527" i="86"/>
  <c r="H527" i="86"/>
  <c r="M526" i="86"/>
  <c r="E526" i="86"/>
  <c r="S526" i="86"/>
  <c r="V388" i="86"/>
  <c r="R388" i="86"/>
  <c r="X388" i="86"/>
  <c r="I512" i="86"/>
  <c r="U512" i="86"/>
  <c r="Y512" i="86"/>
  <c r="L518" i="86"/>
  <c r="K518" i="86"/>
  <c r="M518" i="86"/>
  <c r="Z386" i="86"/>
  <c r="V386" i="86"/>
  <c r="I386" i="86"/>
  <c r="T382" i="86"/>
  <c r="G382" i="86"/>
  <c r="V382" i="86"/>
  <c r="G518" i="86"/>
  <c r="AA518" i="86"/>
  <c r="Z518" i="86"/>
  <c r="AB382" i="86"/>
  <c r="W382" i="86"/>
  <c r="K382" i="86"/>
  <c r="Y397" i="86"/>
  <c r="V397" i="86"/>
  <c r="J394" i="86"/>
  <c r="G394" i="86"/>
  <c r="K390" i="86"/>
  <c r="X390" i="86"/>
  <c r="E527" i="86"/>
  <c r="X527" i="86"/>
  <c r="F526" i="86"/>
  <c r="P526" i="86"/>
  <c r="AA388" i="86"/>
  <c r="J388" i="86"/>
  <c r="E512" i="86"/>
  <c r="L512" i="86"/>
  <c r="E518" i="86"/>
  <c r="Q518" i="86"/>
  <c r="I518" i="86"/>
  <c r="X386" i="86"/>
  <c r="W386" i="86"/>
  <c r="H382" i="86"/>
  <c r="N382" i="86"/>
  <c r="R518" i="86"/>
  <c r="J518" i="86"/>
  <c r="E502" i="73"/>
  <c r="X502" i="73"/>
  <c r="AA502" i="73"/>
  <c r="J502" i="73"/>
  <c r="U502" i="73"/>
  <c r="W502" i="73"/>
  <c r="L502" i="73"/>
  <c r="H502" i="73"/>
  <c r="K502" i="73"/>
  <c r="T502" i="73"/>
  <c r="V502" i="73"/>
  <c r="O502" i="73"/>
  <c r="R502" i="73"/>
  <c r="M502" i="73"/>
  <c r="Y502" i="73"/>
  <c r="Q502" i="73"/>
  <c r="N502" i="73"/>
  <c r="G502" i="73"/>
  <c r="Z502" i="73"/>
  <c r="AB502" i="73"/>
  <c r="I502" i="73"/>
  <c r="P502" i="73"/>
  <c r="F502" i="73"/>
  <c r="S502" i="73"/>
  <c r="T384" i="73"/>
  <c r="Z384" i="73"/>
  <c r="F384" i="73"/>
  <c r="L384" i="73"/>
  <c r="W384" i="73"/>
  <c r="K384" i="73"/>
  <c r="V384" i="73"/>
  <c r="R384" i="73"/>
  <c r="X384" i="73"/>
  <c r="Q384" i="73"/>
  <c r="AB384" i="73"/>
  <c r="N384" i="73"/>
  <c r="G384" i="73"/>
  <c r="S384" i="73"/>
  <c r="I384" i="73"/>
  <c r="Y384" i="73"/>
  <c r="H384" i="73"/>
  <c r="AA384" i="73"/>
  <c r="P384" i="73"/>
  <c r="M384" i="73"/>
  <c r="E384" i="73"/>
  <c r="O384" i="73"/>
  <c r="J384" i="73"/>
  <c r="U384" i="73"/>
  <c r="I515" i="73"/>
  <c r="AA515" i="73"/>
  <c r="M515" i="73"/>
  <c r="T515" i="73"/>
  <c r="Q515" i="73"/>
  <c r="L515" i="73"/>
  <c r="K515" i="73"/>
  <c r="X515" i="73"/>
  <c r="F515" i="73"/>
  <c r="E515" i="73"/>
  <c r="Z515" i="73"/>
  <c r="P515" i="73"/>
  <c r="V515" i="73"/>
  <c r="J515" i="73"/>
  <c r="W515" i="73"/>
  <c r="N515" i="73"/>
  <c r="G515" i="73"/>
  <c r="R515" i="73"/>
  <c r="U515" i="73"/>
  <c r="O515" i="73"/>
  <c r="Y515" i="73"/>
  <c r="S515" i="73"/>
  <c r="AB515" i="73"/>
  <c r="H515" i="73"/>
  <c r="Z524" i="73"/>
  <c r="N524" i="73"/>
  <c r="R524" i="73"/>
  <c r="V524" i="73"/>
  <c r="L524" i="73"/>
  <c r="W524" i="73"/>
  <c r="AA524" i="73"/>
  <c r="T524" i="73"/>
  <c r="G524" i="73"/>
  <c r="P524" i="73"/>
  <c r="AB524" i="73"/>
  <c r="Y524" i="73"/>
  <c r="E524" i="73"/>
  <c r="O524" i="73"/>
  <c r="X524" i="73"/>
  <c r="J524" i="73"/>
  <c r="K524" i="73"/>
  <c r="M524" i="73"/>
  <c r="I524" i="73"/>
  <c r="U524" i="73"/>
  <c r="H524" i="73"/>
  <c r="AB401" i="73"/>
  <c r="H401" i="73"/>
  <c r="O401" i="73"/>
  <c r="I401" i="73"/>
  <c r="N401" i="73"/>
  <c r="M401" i="73"/>
  <c r="J401" i="73"/>
  <c r="E401" i="73"/>
  <c r="K401" i="73"/>
  <c r="V401" i="73"/>
  <c r="W401" i="73"/>
  <c r="G401" i="73"/>
  <c r="T401" i="73"/>
  <c r="S401" i="73"/>
  <c r="Y401" i="73"/>
  <c r="L401" i="73"/>
  <c r="R401" i="73"/>
  <c r="Z401" i="73"/>
  <c r="Q401" i="73"/>
  <c r="U401" i="73"/>
  <c r="X401" i="73"/>
  <c r="T382" i="73"/>
  <c r="E382" i="73"/>
  <c r="P382" i="73"/>
  <c r="F382" i="73"/>
  <c r="I382" i="73"/>
  <c r="X382" i="73"/>
  <c r="AB382" i="73"/>
  <c r="S382" i="73"/>
  <c r="M382" i="73"/>
  <c r="G382" i="73"/>
  <c r="O382" i="73"/>
  <c r="K382" i="73"/>
  <c r="Q382" i="73"/>
  <c r="V382" i="73"/>
  <c r="R382" i="73"/>
  <c r="W382" i="73"/>
  <c r="J382" i="73"/>
  <c r="N382" i="73"/>
  <c r="L382" i="73"/>
  <c r="AA382" i="73"/>
  <c r="Y382" i="73"/>
  <c r="Z382" i="73"/>
  <c r="H382" i="73"/>
  <c r="U382" i="73"/>
  <c r="G383" i="73"/>
  <c r="F383" i="73"/>
  <c r="X383" i="73"/>
  <c r="S383" i="73"/>
  <c r="V383" i="73"/>
  <c r="W383" i="73"/>
  <c r="T383" i="73"/>
  <c r="AB383" i="73"/>
  <c r="Z383" i="73"/>
  <c r="K383" i="73"/>
  <c r="Y383" i="73"/>
  <c r="H383" i="73"/>
  <c r="AA383" i="73"/>
  <c r="Q383" i="73"/>
  <c r="O383" i="73"/>
  <c r="E383" i="73"/>
  <c r="I383" i="73"/>
  <c r="J383" i="73"/>
  <c r="M383" i="73"/>
  <c r="N383" i="73"/>
  <c r="L383" i="73"/>
  <c r="U383" i="73"/>
  <c r="R383" i="73"/>
  <c r="P383" i="73"/>
  <c r="T394" i="73"/>
  <c r="AA394" i="73"/>
  <c r="M394" i="73"/>
  <c r="R394" i="73"/>
  <c r="P394" i="73"/>
  <c r="L394" i="73"/>
  <c r="AB394" i="73"/>
  <c r="Z394" i="73"/>
  <c r="W394" i="73"/>
  <c r="I394" i="73"/>
  <c r="Q394" i="73"/>
  <c r="O394" i="73"/>
  <c r="S394" i="73"/>
  <c r="X394" i="73"/>
  <c r="U394" i="73"/>
  <c r="J394" i="73"/>
  <c r="Y394" i="73"/>
  <c r="G394" i="73"/>
  <c r="E394" i="73"/>
  <c r="H394" i="73"/>
  <c r="K394" i="73"/>
  <c r="V394" i="73"/>
  <c r="F394" i="73"/>
  <c r="N394" i="73"/>
  <c r="O517" i="73"/>
  <c r="M517" i="73"/>
  <c r="X517" i="73"/>
  <c r="AB517" i="73"/>
  <c r="S517" i="73"/>
  <c r="R517" i="73"/>
  <c r="Q517" i="73"/>
  <c r="T517" i="73"/>
  <c r="P517" i="73"/>
  <c r="I517" i="73"/>
  <c r="Y517" i="73"/>
  <c r="J517" i="73"/>
  <c r="E517" i="73"/>
  <c r="W517" i="73"/>
  <c r="N517" i="73"/>
  <c r="L517" i="73"/>
  <c r="G517" i="73"/>
  <c r="Z517" i="73"/>
  <c r="F517" i="73"/>
  <c r="U517" i="73"/>
  <c r="K517" i="73"/>
  <c r="AA517" i="73"/>
  <c r="V517" i="73"/>
  <c r="H517" i="73"/>
  <c r="L504" i="73"/>
  <c r="S504" i="73"/>
  <c r="AA504" i="73"/>
  <c r="V504" i="73"/>
  <c r="P504" i="73"/>
  <c r="O504" i="73"/>
  <c r="H504" i="73"/>
  <c r="T504" i="73"/>
  <c r="G504" i="73"/>
  <c r="X504" i="73"/>
  <c r="R504" i="73"/>
  <c r="Y504" i="73"/>
  <c r="J504" i="73"/>
  <c r="I504" i="73"/>
  <c r="Q504" i="73"/>
  <c r="Z504" i="73"/>
  <c r="M504" i="73"/>
  <c r="U504" i="73"/>
  <c r="F504" i="73"/>
  <c r="AB504" i="73"/>
  <c r="N504" i="73"/>
  <c r="W504" i="73"/>
  <c r="E504" i="73"/>
  <c r="K504" i="73"/>
  <c r="G395" i="73"/>
  <c r="Z395" i="73"/>
  <c r="U395" i="73"/>
  <c r="L395" i="73"/>
  <c r="O395" i="73"/>
  <c r="E395" i="73"/>
  <c r="K395" i="73"/>
  <c r="Y395" i="73"/>
  <c r="V395" i="73"/>
  <c r="AB395" i="73"/>
  <c r="X395" i="73"/>
  <c r="F395" i="73"/>
  <c r="W395" i="73"/>
  <c r="Q395" i="73"/>
  <c r="P395" i="73"/>
  <c r="N395" i="73"/>
  <c r="R395" i="73"/>
  <c r="AA395" i="73"/>
  <c r="H395" i="73"/>
  <c r="M395" i="73"/>
  <c r="T395" i="73"/>
  <c r="S395" i="73"/>
  <c r="I395" i="73"/>
  <c r="J395" i="73"/>
  <c r="L400" i="73"/>
  <c r="S400" i="73"/>
  <c r="I400" i="73"/>
  <c r="AB400" i="73"/>
  <c r="Z400" i="73"/>
  <c r="G400" i="73"/>
  <c r="E400" i="73"/>
  <c r="AA400" i="73"/>
  <c r="J400" i="73"/>
  <c r="Y400" i="73"/>
  <c r="T400" i="73"/>
  <c r="H400" i="73"/>
  <c r="V400" i="73"/>
  <c r="R400" i="73"/>
  <c r="P400" i="73"/>
  <c r="O400" i="73"/>
  <c r="M400" i="73"/>
  <c r="U400" i="73"/>
  <c r="F400" i="73"/>
  <c r="X400" i="73"/>
  <c r="N400" i="73"/>
  <c r="Q400" i="73"/>
  <c r="W400" i="73"/>
  <c r="K400" i="73"/>
  <c r="K387" i="73"/>
  <c r="O387" i="73"/>
  <c r="N387" i="73"/>
  <c r="R387" i="73"/>
  <c r="L387" i="73"/>
  <c r="U387" i="73"/>
  <c r="H387" i="73"/>
  <c r="P387" i="73"/>
  <c r="S387" i="73"/>
  <c r="T387" i="73"/>
  <c r="X387" i="73"/>
  <c r="M387" i="73"/>
  <c r="I387" i="73"/>
  <c r="Y387" i="73"/>
  <c r="E387" i="73"/>
  <c r="W387" i="73"/>
  <c r="AB387" i="73"/>
  <c r="V387" i="73"/>
  <c r="Z387" i="73"/>
  <c r="J387" i="73"/>
  <c r="F387" i="73"/>
  <c r="AA387" i="73"/>
  <c r="Q387" i="73"/>
  <c r="G387" i="73"/>
  <c r="I511" i="73"/>
  <c r="T511" i="73"/>
  <c r="V511" i="73"/>
  <c r="Y511" i="73"/>
  <c r="W511" i="73"/>
  <c r="P511" i="73"/>
  <c r="O511" i="73"/>
  <c r="J511" i="73"/>
  <c r="AB511" i="73"/>
  <c r="F511" i="73"/>
  <c r="E511" i="73"/>
  <c r="E542" i="73" s="1"/>
  <c r="G511" i="73"/>
  <c r="U511" i="73"/>
  <c r="AA511" i="73"/>
  <c r="R511" i="73"/>
  <c r="X511" i="73"/>
  <c r="K511" i="73"/>
  <c r="M511" i="73"/>
  <c r="Q511" i="73"/>
  <c r="S511" i="73"/>
  <c r="L511" i="73"/>
  <c r="Z511" i="73"/>
  <c r="N511" i="73"/>
  <c r="H511" i="73"/>
  <c r="O527" i="73"/>
  <c r="G527" i="73"/>
  <c r="X527" i="73"/>
  <c r="Q527" i="73"/>
  <c r="K527" i="73"/>
  <c r="V527" i="73"/>
  <c r="L527" i="73"/>
  <c r="P527" i="73"/>
  <c r="S527" i="73"/>
  <c r="R527" i="73"/>
  <c r="Z527" i="73"/>
  <c r="T527" i="73"/>
  <c r="U527" i="73"/>
  <c r="Y527" i="73"/>
  <c r="M527" i="73"/>
  <c r="AB527" i="73"/>
  <c r="J527" i="73"/>
  <c r="N527" i="73"/>
  <c r="H527" i="73"/>
  <c r="E527" i="73"/>
  <c r="F527" i="73"/>
  <c r="I527" i="73"/>
  <c r="W527" i="73"/>
  <c r="AA527" i="73"/>
  <c r="AB403" i="73"/>
  <c r="Y403" i="73"/>
  <c r="U403" i="73"/>
  <c r="K403" i="73"/>
  <c r="T403" i="73"/>
  <c r="N403" i="73"/>
  <c r="O403" i="73"/>
  <c r="W403" i="73"/>
  <c r="AA403" i="73"/>
  <c r="I403" i="73"/>
  <c r="Z403" i="73"/>
  <c r="S403" i="73"/>
  <c r="Q403" i="73"/>
  <c r="H403" i="73"/>
  <c r="G403" i="73"/>
  <c r="P403" i="73"/>
  <c r="E403" i="73"/>
  <c r="V403" i="73"/>
  <c r="R403" i="73"/>
  <c r="F403" i="73"/>
  <c r="J403" i="73"/>
  <c r="X403" i="73"/>
  <c r="L403" i="73"/>
  <c r="M403" i="73"/>
  <c r="G399" i="73"/>
  <c r="N399" i="73"/>
  <c r="R399" i="73"/>
  <c r="K399" i="73"/>
  <c r="U399" i="73"/>
  <c r="W399" i="73"/>
  <c r="V399" i="73"/>
  <c r="I399" i="73"/>
  <c r="X399" i="73"/>
  <c r="L399" i="73"/>
  <c r="AA399" i="73"/>
  <c r="O399" i="73"/>
  <c r="AB399" i="73"/>
  <c r="E399" i="73"/>
  <c r="Z399" i="73"/>
  <c r="M399" i="73"/>
  <c r="Y399" i="73"/>
  <c r="H399" i="73"/>
  <c r="J399" i="73"/>
  <c r="P399" i="73"/>
  <c r="F399" i="73"/>
  <c r="T399" i="73"/>
  <c r="Q399" i="73"/>
  <c r="S399" i="73"/>
  <c r="I506" i="73"/>
  <c r="X506" i="73"/>
  <c r="S506" i="73"/>
  <c r="H506" i="73"/>
  <c r="O506" i="73"/>
  <c r="E506" i="73"/>
  <c r="L506" i="73"/>
  <c r="G506" i="73"/>
  <c r="K506" i="73"/>
  <c r="N506" i="73"/>
  <c r="U506" i="73"/>
  <c r="R506" i="73"/>
  <c r="P506" i="73"/>
  <c r="AA506" i="73"/>
  <c r="Q506" i="73"/>
  <c r="T506" i="73"/>
  <c r="M506" i="73"/>
  <c r="J506" i="73"/>
  <c r="Z506" i="73"/>
  <c r="Y506" i="73"/>
  <c r="F506" i="73"/>
  <c r="AB506" i="73"/>
  <c r="V506" i="73"/>
  <c r="W506" i="73"/>
  <c r="L530" i="73"/>
  <c r="N530" i="73"/>
  <c r="G530" i="73"/>
  <c r="F530" i="73"/>
  <c r="R530" i="73"/>
  <c r="I530" i="73"/>
  <c r="J530" i="73"/>
  <c r="S530" i="73"/>
  <c r="U530" i="73"/>
  <c r="Z530" i="73"/>
  <c r="E530" i="73"/>
  <c r="Q530" i="73"/>
  <c r="V530" i="73"/>
  <c r="AB530" i="73"/>
  <c r="AA530" i="73"/>
  <c r="X530" i="73"/>
  <c r="M530" i="73"/>
  <c r="H530" i="73"/>
  <c r="T530" i="73"/>
  <c r="P530" i="73"/>
  <c r="O530" i="73"/>
  <c r="K530" i="73"/>
  <c r="W530" i="73"/>
  <c r="Y530" i="73"/>
  <c r="L508" i="73"/>
  <c r="V508" i="73"/>
  <c r="U508" i="73"/>
  <c r="T508" i="73"/>
  <c r="Q508" i="73"/>
  <c r="W508" i="73"/>
  <c r="S508" i="73"/>
  <c r="O508" i="73"/>
  <c r="E508" i="73"/>
  <c r="Z508" i="73"/>
  <c r="AB508" i="73"/>
  <c r="G508" i="73"/>
  <c r="P508" i="73"/>
  <c r="X508" i="73"/>
  <c r="M508" i="73"/>
  <c r="N508" i="73"/>
  <c r="Y508" i="73"/>
  <c r="J508" i="73"/>
  <c r="R508" i="73"/>
  <c r="H508" i="73"/>
  <c r="F508" i="73"/>
  <c r="K508" i="73"/>
  <c r="I508" i="73"/>
  <c r="AA508" i="73"/>
  <c r="E521" i="73"/>
  <c r="M521" i="73"/>
  <c r="P521" i="73"/>
  <c r="F521" i="73"/>
  <c r="J521" i="73"/>
  <c r="R521" i="73"/>
  <c r="L521" i="73"/>
  <c r="W521" i="73"/>
  <c r="Q521" i="73"/>
  <c r="S521" i="73"/>
  <c r="Y521" i="73"/>
  <c r="X521" i="73"/>
  <c r="Z521" i="73"/>
  <c r="I521" i="73"/>
  <c r="AB521" i="73"/>
  <c r="T521" i="73"/>
  <c r="H521" i="73"/>
  <c r="G521" i="73"/>
  <c r="V521" i="73"/>
  <c r="U521" i="73"/>
  <c r="N521" i="73"/>
  <c r="K521" i="73"/>
  <c r="O521" i="73"/>
  <c r="AA521" i="73"/>
  <c r="X514" i="73"/>
  <c r="J514" i="73"/>
  <c r="K514" i="73"/>
  <c r="F514" i="73"/>
  <c r="Z514" i="73"/>
  <c r="Q514" i="73"/>
  <c r="L514" i="73"/>
  <c r="U514" i="73"/>
  <c r="S514" i="73"/>
  <c r="P514" i="73"/>
  <c r="M514" i="73"/>
  <c r="W514" i="73"/>
  <c r="G514" i="73"/>
  <c r="R514" i="73"/>
  <c r="H514" i="73"/>
  <c r="Y514" i="73"/>
  <c r="T514" i="73"/>
  <c r="E514" i="73"/>
  <c r="V514" i="73"/>
  <c r="AA514" i="73"/>
  <c r="N514" i="73"/>
  <c r="I514" i="73"/>
  <c r="AB514" i="73"/>
  <c r="O514" i="73"/>
  <c r="J380" i="73"/>
  <c r="P380" i="73"/>
  <c r="O380" i="73"/>
  <c r="H380" i="73"/>
  <c r="Z380" i="73"/>
  <c r="G380" i="73"/>
  <c r="AB380" i="73"/>
  <c r="W380" i="73"/>
  <c r="U380" i="73"/>
  <c r="I380" i="73"/>
  <c r="N380" i="73"/>
  <c r="K380" i="73"/>
  <c r="Q380" i="73"/>
  <c r="AA380" i="73"/>
  <c r="M380" i="73"/>
  <c r="L380" i="73"/>
  <c r="R380" i="73"/>
  <c r="E380" i="73"/>
  <c r="X380" i="73"/>
  <c r="Y380" i="73"/>
  <c r="T380" i="73"/>
  <c r="V380" i="73"/>
  <c r="F380" i="73"/>
  <c r="S380" i="73"/>
  <c r="L378" i="73"/>
  <c r="T378" i="73"/>
  <c r="N378" i="73"/>
  <c r="AB378" i="73"/>
  <c r="X378" i="73"/>
  <c r="O378" i="73"/>
  <c r="Z378" i="73"/>
  <c r="F378" i="73"/>
  <c r="P378" i="73"/>
  <c r="Q378" i="73"/>
  <c r="Y378" i="73"/>
  <c r="R378" i="73"/>
  <c r="V378" i="73"/>
  <c r="J378" i="73"/>
  <c r="W378" i="73"/>
  <c r="G378" i="73"/>
  <c r="S378" i="73"/>
  <c r="K378" i="73"/>
  <c r="AA378" i="73"/>
  <c r="H378" i="73"/>
  <c r="I378" i="73"/>
  <c r="M378" i="73"/>
  <c r="E378" i="73"/>
  <c r="U378" i="73"/>
  <c r="N398" i="73"/>
  <c r="AB398" i="73"/>
  <c r="AA398" i="73"/>
  <c r="T398" i="73"/>
  <c r="U398" i="73"/>
  <c r="I398" i="73"/>
  <c r="G398" i="73"/>
  <c r="R398" i="73"/>
  <c r="Z398" i="73"/>
  <c r="L398" i="73"/>
  <c r="Q398" i="73"/>
  <c r="O398" i="73"/>
  <c r="E398" i="73"/>
  <c r="W398" i="73"/>
  <c r="K398" i="73"/>
  <c r="P398" i="73"/>
  <c r="V398" i="73"/>
  <c r="Y398" i="73"/>
  <c r="M398" i="73"/>
  <c r="J398" i="73"/>
  <c r="S398" i="73"/>
  <c r="H398" i="73"/>
  <c r="F398" i="73"/>
  <c r="X398" i="73"/>
  <c r="S519" i="73"/>
  <c r="K519" i="73"/>
  <c r="U519" i="73"/>
  <c r="E519" i="73"/>
  <c r="AA519" i="73"/>
  <c r="P519" i="73"/>
  <c r="T519" i="73"/>
  <c r="I519" i="73"/>
  <c r="N519" i="73"/>
  <c r="Q519" i="73"/>
  <c r="L519" i="73"/>
  <c r="F519" i="73"/>
  <c r="V519" i="73"/>
  <c r="O519" i="73"/>
  <c r="H519" i="73"/>
  <c r="W519" i="73"/>
  <c r="Z519" i="73"/>
  <c r="Y519" i="73"/>
  <c r="M519" i="73"/>
  <c r="G519" i="73"/>
  <c r="R519" i="73"/>
  <c r="AB519" i="73"/>
  <c r="J519" i="73"/>
  <c r="X519" i="73"/>
  <c r="T379" i="73"/>
  <c r="O379" i="73"/>
  <c r="U379" i="73"/>
  <c r="AB379" i="73"/>
  <c r="Y379" i="73"/>
  <c r="V379" i="73"/>
  <c r="R379" i="73"/>
  <c r="AA379" i="73"/>
  <c r="P379" i="73"/>
  <c r="G379" i="73"/>
  <c r="J379" i="73"/>
  <c r="N379" i="73"/>
  <c r="S379" i="73"/>
  <c r="K379" i="73"/>
  <c r="M379" i="73"/>
  <c r="I379" i="73"/>
  <c r="W379" i="73"/>
  <c r="H379" i="73"/>
  <c r="Z379" i="73"/>
  <c r="F379" i="73"/>
  <c r="X379" i="73"/>
  <c r="E379" i="73"/>
  <c r="Q379" i="73"/>
  <c r="L379" i="73"/>
  <c r="O513" i="73"/>
  <c r="T513" i="73"/>
  <c r="AB513" i="73"/>
  <c r="Z513" i="73"/>
  <c r="K513" i="73"/>
  <c r="Y513" i="73"/>
  <c r="U513" i="73"/>
  <c r="H513" i="73"/>
  <c r="AA513" i="73"/>
  <c r="R513" i="73"/>
  <c r="I513" i="73"/>
  <c r="W513" i="73"/>
  <c r="J513" i="73"/>
  <c r="P513" i="73"/>
  <c r="G513" i="73"/>
  <c r="X513" i="73"/>
  <c r="F513" i="73"/>
  <c r="V513" i="73"/>
  <c r="E513" i="73"/>
  <c r="N513" i="73"/>
  <c r="Q513" i="73"/>
  <c r="S513" i="73"/>
  <c r="M513" i="73"/>
  <c r="L513" i="73"/>
  <c r="T529" i="73"/>
  <c r="R529" i="73"/>
  <c r="X529" i="73"/>
  <c r="F529" i="73"/>
  <c r="W529" i="73"/>
  <c r="Q529" i="73"/>
  <c r="I529" i="73"/>
  <c r="O529" i="73"/>
  <c r="Y529" i="73"/>
  <c r="J529" i="73"/>
  <c r="G529" i="73"/>
  <c r="N529" i="73"/>
  <c r="AB529" i="73"/>
  <c r="S529" i="73"/>
  <c r="AA529" i="73"/>
  <c r="K529" i="73"/>
  <c r="P529" i="73"/>
  <c r="U529" i="73"/>
  <c r="H529" i="73"/>
  <c r="L529" i="73"/>
  <c r="V529" i="73"/>
  <c r="Z529" i="73"/>
  <c r="E529" i="73"/>
  <c r="M529" i="73"/>
  <c r="L507" i="73"/>
  <c r="P507" i="73"/>
  <c r="K507" i="73"/>
  <c r="U507" i="73"/>
  <c r="Y507" i="73"/>
  <c r="T507" i="73"/>
  <c r="M507" i="73"/>
  <c r="H507" i="73"/>
  <c r="J507" i="73"/>
  <c r="W507" i="73"/>
  <c r="Q507" i="73"/>
  <c r="AB507" i="73"/>
  <c r="X507" i="73"/>
  <c r="N507" i="73"/>
  <c r="R507" i="73"/>
  <c r="F507" i="73"/>
  <c r="AA507" i="73"/>
  <c r="O507" i="73"/>
  <c r="V507" i="73"/>
  <c r="G507" i="73"/>
  <c r="S507" i="73"/>
  <c r="E507" i="73"/>
  <c r="E538" i="73" s="1"/>
  <c r="Z507" i="73"/>
  <c r="I507" i="73"/>
  <c r="AB592" i="73"/>
  <c r="AB591" i="73"/>
  <c r="AB590" i="73"/>
  <c r="AB589" i="73"/>
  <c r="AB588" i="73"/>
  <c r="AB587" i="73"/>
  <c r="AB586" i="73"/>
  <c r="AB585" i="73"/>
  <c r="AB584" i="73"/>
  <c r="AB583" i="73"/>
  <c r="AB582" i="73"/>
  <c r="AB581" i="73"/>
  <c r="AB580" i="73"/>
  <c r="AB579" i="73"/>
  <c r="AB578" i="73"/>
  <c r="AB577" i="73"/>
  <c r="AB576" i="73"/>
  <c r="AB575" i="73"/>
  <c r="AB574" i="73"/>
  <c r="AB573" i="73"/>
  <c r="AB572" i="73"/>
  <c r="AB571" i="73"/>
  <c r="AB569" i="73"/>
  <c r="AB568" i="73"/>
  <c r="AB567" i="73"/>
  <c r="AB565" i="73"/>
  <c r="AB564" i="73"/>
  <c r="AB563" i="73"/>
  <c r="AB570" i="73"/>
  <c r="E406" i="73" a="1"/>
  <c r="E522" i="73" a="1"/>
  <c r="E381" i="73" a="1"/>
  <c r="E391" i="73" a="1"/>
  <c r="E377" i="73" a="1"/>
  <c r="E385" i="73" a="1"/>
  <c r="E393" i="73" a="1"/>
  <c r="E516" i="73" a="1"/>
  <c r="E390" i="73" a="1"/>
  <c r="E405" i="73" a="1"/>
  <c r="E388" i="73" a="1"/>
  <c r="O526" i="73"/>
  <c r="F526" i="73"/>
  <c r="AA526" i="73"/>
  <c r="X526" i="73"/>
  <c r="W526" i="73"/>
  <c r="P526" i="73"/>
  <c r="Z526" i="73"/>
  <c r="T526" i="73"/>
  <c r="N526" i="73"/>
  <c r="AB526" i="73"/>
  <c r="M526" i="73"/>
  <c r="K526" i="73"/>
  <c r="H526" i="73"/>
  <c r="I526" i="73"/>
  <c r="V526" i="73"/>
  <c r="U526" i="73"/>
  <c r="L526" i="73"/>
  <c r="G526" i="73"/>
  <c r="R526" i="73"/>
  <c r="E526" i="73"/>
  <c r="J526" i="73"/>
  <c r="Q526" i="73"/>
  <c r="Y526" i="73"/>
  <c r="S526" i="73"/>
  <c r="Q397" i="73"/>
  <c r="E397" i="73"/>
  <c r="L397" i="73"/>
  <c r="Y397" i="73"/>
  <c r="R397" i="73"/>
  <c r="X397" i="73"/>
  <c r="O397" i="73"/>
  <c r="M397" i="73"/>
  <c r="K397" i="73"/>
  <c r="H397" i="73"/>
  <c r="AB397" i="73"/>
  <c r="S397" i="73"/>
  <c r="U397" i="73"/>
  <c r="G397" i="73"/>
  <c r="V397" i="73"/>
  <c r="Z397" i="73"/>
  <c r="AA397" i="73"/>
  <c r="W397" i="73"/>
  <c r="F397" i="73"/>
  <c r="T397" i="73"/>
  <c r="J397" i="73"/>
  <c r="I397" i="73"/>
  <c r="P397" i="73"/>
  <c r="N397" i="73"/>
  <c r="E501" i="73"/>
  <c r="E532" i="73" s="1"/>
  <c r="P501" i="73"/>
  <c r="F501" i="73"/>
  <c r="S501" i="73"/>
  <c r="J501" i="73"/>
  <c r="M501" i="73"/>
  <c r="AB501" i="73"/>
  <c r="H501" i="73"/>
  <c r="Q501" i="73"/>
  <c r="T501" i="73"/>
  <c r="O501" i="73"/>
  <c r="I501" i="73"/>
  <c r="AA501" i="73"/>
  <c r="N501" i="73"/>
  <c r="X501" i="73"/>
  <c r="R501" i="73"/>
  <c r="G501" i="73"/>
  <c r="Z501" i="73"/>
  <c r="K501" i="73"/>
  <c r="L501" i="73"/>
  <c r="W501" i="73"/>
  <c r="V501" i="73"/>
  <c r="U501" i="73"/>
  <c r="Y501" i="73"/>
  <c r="K525" i="73"/>
  <c r="Q525" i="73"/>
  <c r="P525" i="73"/>
  <c r="W525" i="73"/>
  <c r="E525" i="73"/>
  <c r="J525" i="73"/>
  <c r="L525" i="73"/>
  <c r="S525" i="73"/>
  <c r="H525" i="73"/>
  <c r="Y525" i="73"/>
  <c r="O525" i="73"/>
  <c r="N525" i="73"/>
  <c r="T525" i="73"/>
  <c r="F525" i="73"/>
  <c r="G525" i="73"/>
  <c r="AA525" i="73"/>
  <c r="V525" i="73"/>
  <c r="X525" i="73"/>
  <c r="M525" i="73"/>
  <c r="AB525" i="73"/>
  <c r="I525" i="73"/>
  <c r="U525" i="73"/>
  <c r="R525" i="73"/>
  <c r="Z525" i="73"/>
  <c r="T389" i="73"/>
  <c r="W389" i="73"/>
  <c r="Q389" i="73"/>
  <c r="R389" i="73"/>
  <c r="E389" i="73"/>
  <c r="Y389" i="73"/>
  <c r="Z389" i="73"/>
  <c r="M389" i="73"/>
  <c r="G389" i="73"/>
  <c r="K389" i="73"/>
  <c r="U389" i="73"/>
  <c r="I389" i="73"/>
  <c r="S389" i="73"/>
  <c r="H389" i="73"/>
  <c r="N389" i="73"/>
  <c r="J389" i="73"/>
  <c r="V389" i="73"/>
  <c r="P389" i="73"/>
  <c r="X389" i="73"/>
  <c r="O389" i="73"/>
  <c r="AA389" i="73"/>
  <c r="L389" i="73"/>
  <c r="AB389" i="73"/>
  <c r="F389" i="73"/>
  <c r="J510" i="73"/>
  <c r="N510" i="73"/>
  <c r="Y510" i="73"/>
  <c r="L510" i="73"/>
  <c r="F510" i="73"/>
  <c r="P510" i="73"/>
  <c r="T510" i="73"/>
  <c r="AA510" i="73"/>
  <c r="V510" i="73"/>
  <c r="I510" i="73"/>
  <c r="W510" i="73"/>
  <c r="G510" i="73"/>
  <c r="Q510" i="73"/>
  <c r="E510" i="73"/>
  <c r="M510" i="73"/>
  <c r="H510" i="73"/>
  <c r="S510" i="73"/>
  <c r="O510" i="73"/>
  <c r="Z510" i="73"/>
  <c r="AB510" i="73"/>
  <c r="R510" i="73"/>
  <c r="U510" i="73"/>
  <c r="K510" i="73"/>
  <c r="X510" i="73"/>
  <c r="L520" i="73"/>
  <c r="F520" i="73"/>
  <c r="AA520" i="73"/>
  <c r="K520" i="73"/>
  <c r="V520" i="73"/>
  <c r="E520" i="73"/>
  <c r="J520" i="73"/>
  <c r="X520" i="73"/>
  <c r="Y520" i="73"/>
  <c r="T520" i="73"/>
  <c r="AB520" i="73"/>
  <c r="I520" i="73"/>
  <c r="N520" i="73"/>
  <c r="U520" i="73"/>
  <c r="H520" i="73"/>
  <c r="O520" i="73"/>
  <c r="M520" i="73"/>
  <c r="G520" i="73"/>
  <c r="Z520" i="73"/>
  <c r="Q520" i="73"/>
  <c r="P520" i="73"/>
  <c r="R520" i="73"/>
  <c r="S520" i="73"/>
  <c r="W520" i="73"/>
  <c r="Q404" i="73"/>
  <c r="K404" i="73"/>
  <c r="Z404" i="73"/>
  <c r="H404" i="73"/>
  <c r="AA404" i="73"/>
  <c r="R404" i="73"/>
  <c r="L404" i="73"/>
  <c r="G404" i="73"/>
  <c r="F404" i="73"/>
  <c r="P404" i="73"/>
  <c r="X404" i="73"/>
  <c r="E404" i="73"/>
  <c r="Y404" i="73"/>
  <c r="O404" i="73"/>
  <c r="J404" i="73"/>
  <c r="U404" i="73"/>
  <c r="I404" i="73"/>
  <c r="AB404" i="73"/>
  <c r="N404" i="73"/>
  <c r="S404" i="73"/>
  <c r="W404" i="73"/>
  <c r="T404" i="73"/>
  <c r="V404" i="73"/>
  <c r="M404" i="73"/>
  <c r="F509" i="73"/>
  <c r="AA509" i="73"/>
  <c r="P509" i="73"/>
  <c r="E509" i="73"/>
  <c r="T509" i="73"/>
  <c r="H509" i="73"/>
  <c r="U509" i="73"/>
  <c r="AB509" i="73"/>
  <c r="O509" i="73"/>
  <c r="I509" i="73"/>
  <c r="Z509" i="73"/>
  <c r="V509" i="73"/>
  <c r="Y509" i="73"/>
  <c r="X509" i="73"/>
  <c r="G509" i="73"/>
  <c r="K509" i="73"/>
  <c r="R509" i="73"/>
  <c r="N509" i="73"/>
  <c r="Q509" i="73"/>
  <c r="S509" i="73"/>
  <c r="L509" i="73"/>
  <c r="M509" i="73"/>
  <c r="W509" i="73"/>
  <c r="J509" i="73"/>
  <c r="O523" i="73"/>
  <c r="H523" i="73"/>
  <c r="L523" i="73"/>
  <c r="Y523" i="73"/>
  <c r="S523" i="73"/>
  <c r="W523" i="73"/>
  <c r="I523" i="73"/>
  <c r="N523" i="73"/>
  <c r="AA523" i="73"/>
  <c r="M523" i="73"/>
  <c r="G523" i="73"/>
  <c r="X523" i="73"/>
  <c r="AB523" i="73"/>
  <c r="Z523" i="73"/>
  <c r="T523" i="73"/>
  <c r="V523" i="73"/>
  <c r="J523" i="73"/>
  <c r="R523" i="73"/>
  <c r="E523" i="73"/>
  <c r="F523" i="73"/>
  <c r="P523" i="73"/>
  <c r="Q523" i="73"/>
  <c r="K523" i="73"/>
  <c r="U523" i="73"/>
  <c r="P402" i="73"/>
  <c r="I402" i="73"/>
  <c r="Q402" i="73"/>
  <c r="Z402" i="73"/>
  <c r="V402" i="73"/>
  <c r="N402" i="73"/>
  <c r="J402" i="73"/>
  <c r="W402" i="73"/>
  <c r="AB402" i="73"/>
  <c r="L402" i="73"/>
  <c r="S402" i="73"/>
  <c r="AA402" i="73"/>
  <c r="T402" i="73"/>
  <c r="U402" i="73"/>
  <c r="E402" i="73"/>
  <c r="M402" i="73"/>
  <c r="F402" i="73"/>
  <c r="X402" i="73"/>
  <c r="K402" i="73"/>
  <c r="Y402" i="73"/>
  <c r="G402" i="73"/>
  <c r="R402" i="73"/>
  <c r="O402" i="73"/>
  <c r="H402" i="73"/>
  <c r="T528" i="73"/>
  <c r="R528" i="73"/>
  <c r="O528" i="73"/>
  <c r="F528" i="73"/>
  <c r="AB528" i="73"/>
  <c r="M528" i="73"/>
  <c r="Z528" i="73"/>
  <c r="G528" i="73"/>
  <c r="V528" i="73"/>
  <c r="AA528" i="73"/>
  <c r="I528" i="73"/>
  <c r="H528" i="73"/>
  <c r="W528" i="73"/>
  <c r="J528" i="73"/>
  <c r="S528" i="73"/>
  <c r="N528" i="73"/>
  <c r="U528" i="73"/>
  <c r="E528" i="73"/>
  <c r="Y528" i="73"/>
  <c r="K528" i="73"/>
  <c r="Q528" i="73"/>
  <c r="X528" i="73"/>
  <c r="P528" i="73"/>
  <c r="L528" i="73"/>
  <c r="F512" i="73"/>
  <c r="R512" i="73"/>
  <c r="Y512" i="73"/>
  <c r="K512" i="73"/>
  <c r="AB512" i="73"/>
  <c r="O512" i="73"/>
  <c r="N512" i="73"/>
  <c r="J512" i="73"/>
  <c r="M512" i="73"/>
  <c r="T512" i="73"/>
  <c r="Z512" i="73"/>
  <c r="E512" i="73"/>
  <c r="V512" i="73"/>
  <c r="Q512" i="73"/>
  <c r="L512" i="73"/>
  <c r="W512" i="73"/>
  <c r="U512" i="73"/>
  <c r="S512" i="73"/>
  <c r="P512" i="73"/>
  <c r="G512" i="73"/>
  <c r="X512" i="73"/>
  <c r="I512" i="73"/>
  <c r="AA512" i="73"/>
  <c r="H512" i="73"/>
  <c r="I396" i="73"/>
  <c r="M396" i="73"/>
  <c r="G396" i="73"/>
  <c r="J396" i="73"/>
  <c r="Y396" i="73"/>
  <c r="AA396" i="73"/>
  <c r="X396" i="73"/>
  <c r="T396" i="73"/>
  <c r="O396" i="73"/>
  <c r="AB396" i="73"/>
  <c r="R396" i="73"/>
  <c r="S396" i="73"/>
  <c r="P396" i="73"/>
  <c r="E396" i="73"/>
  <c r="Z396" i="73"/>
  <c r="V396" i="73"/>
  <c r="W396" i="73"/>
  <c r="N396" i="73"/>
  <c r="H396" i="73"/>
  <c r="F396" i="73"/>
  <c r="Q396" i="73"/>
  <c r="U396" i="73"/>
  <c r="L396" i="73"/>
  <c r="K396" i="73"/>
  <c r="Q503" i="73"/>
  <c r="G503" i="73"/>
  <c r="L503" i="73"/>
  <c r="X503" i="73"/>
  <c r="K503" i="73"/>
  <c r="R503" i="73"/>
  <c r="E503" i="73"/>
  <c r="E534" i="73" s="1"/>
  <c r="AA503" i="73"/>
  <c r="V503" i="73"/>
  <c r="T503" i="73"/>
  <c r="AB503" i="73"/>
  <c r="N503" i="73"/>
  <c r="U503" i="73"/>
  <c r="S503" i="73"/>
  <c r="J503" i="73"/>
  <c r="W503" i="73"/>
  <c r="F503" i="73"/>
  <c r="I503" i="73"/>
  <c r="P503" i="73"/>
  <c r="Y503" i="73"/>
  <c r="H503" i="73"/>
  <c r="O503" i="73"/>
  <c r="Z503" i="73"/>
  <c r="M503" i="73"/>
  <c r="T386" i="73"/>
  <c r="P386" i="73"/>
  <c r="N386" i="73"/>
  <c r="E386" i="73"/>
  <c r="X386" i="73"/>
  <c r="Z386" i="73"/>
  <c r="H386" i="73"/>
  <c r="Q386" i="73"/>
  <c r="U386" i="73"/>
  <c r="I386" i="73"/>
  <c r="L386" i="73"/>
  <c r="M386" i="73"/>
  <c r="AB386" i="73"/>
  <c r="S386" i="73"/>
  <c r="W386" i="73"/>
  <c r="J386" i="73"/>
  <c r="O386" i="73"/>
  <c r="V386" i="73"/>
  <c r="G386" i="73"/>
  <c r="K386" i="73"/>
  <c r="F386" i="73"/>
  <c r="AA386" i="73"/>
  <c r="R386" i="73"/>
  <c r="Y386" i="73"/>
  <c r="M505" i="73"/>
  <c r="S505" i="73"/>
  <c r="V505" i="73"/>
  <c r="J505" i="73"/>
  <c r="O505" i="73"/>
  <c r="R505" i="73"/>
  <c r="T505" i="73"/>
  <c r="Z505" i="73"/>
  <c r="AB505" i="73"/>
  <c r="K505" i="73"/>
  <c r="E505" i="73"/>
  <c r="N505" i="73"/>
  <c r="U505" i="73"/>
  <c r="Q505" i="73"/>
  <c r="X505" i="73"/>
  <c r="Y505" i="73"/>
  <c r="P505" i="73"/>
  <c r="F505" i="73"/>
  <c r="H505" i="73"/>
  <c r="W505" i="73"/>
  <c r="AA505" i="73"/>
  <c r="I505" i="73"/>
  <c r="L505" i="73"/>
  <c r="G505" i="73"/>
  <c r="Y392" i="73"/>
  <c r="H392" i="73"/>
  <c r="P392" i="73"/>
  <c r="V392" i="73"/>
  <c r="U392" i="73"/>
  <c r="X392" i="73"/>
  <c r="Q392" i="73"/>
  <c r="W392" i="73"/>
  <c r="S392" i="73"/>
  <c r="G392" i="73"/>
  <c r="AB392" i="73"/>
  <c r="N392" i="73"/>
  <c r="F392" i="73"/>
  <c r="M392" i="73"/>
  <c r="E392" i="73"/>
  <c r="T392" i="73"/>
  <c r="I392" i="73"/>
  <c r="O392" i="73"/>
  <c r="AA392" i="73"/>
  <c r="J392" i="73"/>
  <c r="K392" i="73"/>
  <c r="R392" i="73"/>
  <c r="Z392" i="73"/>
  <c r="L392" i="73"/>
  <c r="T518" i="73"/>
  <c r="AA518" i="73"/>
  <c r="Y518" i="73"/>
  <c r="L518" i="73"/>
  <c r="F518" i="73"/>
  <c r="W518" i="73"/>
  <c r="AB518" i="73"/>
  <c r="P518" i="73"/>
  <c r="M518" i="73"/>
  <c r="I518" i="73"/>
  <c r="E518" i="73"/>
  <c r="S518" i="73"/>
  <c r="G518" i="73"/>
  <c r="Z518" i="73"/>
  <c r="K518" i="73"/>
  <c r="J518" i="73"/>
  <c r="X518" i="73"/>
  <c r="H518" i="73"/>
  <c r="Q518" i="73"/>
  <c r="O518" i="73"/>
  <c r="R518" i="73"/>
  <c r="V518" i="73"/>
  <c r="N518" i="73"/>
  <c r="U518" i="73"/>
  <c r="K529" i="86"/>
  <c r="P529" i="86"/>
  <c r="R529" i="86"/>
  <c r="I529" i="86"/>
  <c r="L529" i="86"/>
  <c r="O529" i="86"/>
  <c r="E529" i="86"/>
  <c r="H529" i="86"/>
  <c r="Q529" i="86"/>
  <c r="S529" i="86"/>
  <c r="X529" i="86"/>
  <c r="T529" i="86"/>
  <c r="Y529" i="86"/>
  <c r="F529" i="86"/>
  <c r="W529" i="86"/>
  <c r="N529" i="86"/>
  <c r="Z529" i="86"/>
  <c r="J529" i="86"/>
  <c r="G529" i="86"/>
  <c r="V529" i="86"/>
  <c r="M529" i="86"/>
  <c r="AA529" i="86"/>
  <c r="AB529" i="86"/>
  <c r="U529" i="86"/>
  <c r="E431" i="86" a="1"/>
  <c r="E437" i="86" a="1"/>
  <c r="E423" i="86" a="1"/>
  <c r="E418" i="86" a="1"/>
  <c r="E395" i="86"/>
  <c r="J395" i="86"/>
  <c r="I395" i="86"/>
  <c r="K395" i="86"/>
  <c r="U395" i="86"/>
  <c r="Q395" i="86"/>
  <c r="V395" i="86"/>
  <c r="F395" i="86"/>
  <c r="Y395" i="86"/>
  <c r="N395" i="86"/>
  <c r="G395" i="86"/>
  <c r="W395" i="86"/>
  <c r="AA395" i="86"/>
  <c r="L395" i="86"/>
  <c r="H395" i="86"/>
  <c r="O395" i="86"/>
  <c r="S395" i="86"/>
  <c r="X395" i="86"/>
  <c r="AB395" i="86"/>
  <c r="T395" i="86"/>
  <c r="M395" i="86"/>
  <c r="R395" i="86"/>
  <c r="Z395" i="86"/>
  <c r="P395" i="86"/>
  <c r="E427" i="86" a="1"/>
  <c r="E434" i="86" a="1"/>
  <c r="J385" i="86"/>
  <c r="P385" i="86"/>
  <c r="R385" i="86"/>
  <c r="X385" i="86"/>
  <c r="T385" i="86"/>
  <c r="K385" i="86"/>
  <c r="G385" i="86"/>
  <c r="Q385" i="86"/>
  <c r="V385" i="86"/>
  <c r="AB385" i="86"/>
  <c r="E385" i="86"/>
  <c r="N385" i="86"/>
  <c r="H385" i="86"/>
  <c r="AA385" i="86"/>
  <c r="Y385" i="86"/>
  <c r="L385" i="86"/>
  <c r="Z385" i="86"/>
  <c r="M385" i="86"/>
  <c r="O385" i="86"/>
  <c r="I385" i="86"/>
  <c r="F385" i="86"/>
  <c r="S385" i="86"/>
  <c r="U385" i="86"/>
  <c r="W385" i="86"/>
  <c r="E425" i="86" a="1"/>
  <c r="V513" i="86"/>
  <c r="F513" i="86"/>
  <c r="N513" i="86"/>
  <c r="K513" i="86"/>
  <c r="J513" i="86"/>
  <c r="Q513" i="86"/>
  <c r="Z513" i="86"/>
  <c r="O513" i="86"/>
  <c r="Y513" i="86"/>
  <c r="I513" i="86"/>
  <c r="H513" i="86"/>
  <c r="AB513" i="86"/>
  <c r="U513" i="86"/>
  <c r="AA513" i="86"/>
  <c r="S513" i="86"/>
  <c r="P513" i="86"/>
  <c r="L513" i="86"/>
  <c r="X513" i="86"/>
  <c r="R513" i="86"/>
  <c r="M513" i="86"/>
  <c r="G513" i="86"/>
  <c r="E513" i="86"/>
  <c r="T513" i="86"/>
  <c r="W513" i="86"/>
  <c r="E422" i="86" a="1"/>
  <c r="E408" i="86" a="1"/>
  <c r="E412" i="86" a="1"/>
  <c r="E428" i="86" a="1"/>
  <c r="E429" i="86" a="1"/>
  <c r="E419" i="86" a="1"/>
  <c r="E411" i="86" a="1"/>
  <c r="L506" i="86"/>
  <c r="E506" i="86"/>
  <c r="G506" i="86"/>
  <c r="Y506" i="86"/>
  <c r="AA506" i="86"/>
  <c r="O506" i="86"/>
  <c r="K506" i="86"/>
  <c r="I506" i="86"/>
  <c r="W506" i="86"/>
  <c r="S506" i="86"/>
  <c r="X506" i="86"/>
  <c r="V506" i="86"/>
  <c r="J506" i="86"/>
  <c r="P506" i="86"/>
  <c r="AB506" i="86"/>
  <c r="M506" i="86"/>
  <c r="Q506" i="86"/>
  <c r="T506" i="86"/>
  <c r="Z506" i="86"/>
  <c r="R506" i="86"/>
  <c r="F506" i="86"/>
  <c r="H506" i="86"/>
  <c r="U506" i="86"/>
  <c r="N506" i="86"/>
  <c r="E420" i="86" a="1"/>
  <c r="AA504" i="86"/>
  <c r="O504" i="86"/>
  <c r="J504" i="86"/>
  <c r="P504" i="86"/>
  <c r="K504" i="86"/>
  <c r="Z504" i="86"/>
  <c r="Q504" i="86"/>
  <c r="N504" i="86"/>
  <c r="G504" i="86"/>
  <c r="X504" i="86"/>
  <c r="E504" i="86"/>
  <c r="E535" i="86" s="1"/>
  <c r="Y504" i="86"/>
  <c r="M504" i="86"/>
  <c r="I504" i="86"/>
  <c r="AB504" i="86"/>
  <c r="L504" i="86"/>
  <c r="V504" i="86"/>
  <c r="W504" i="86"/>
  <c r="F504" i="86"/>
  <c r="T504" i="86"/>
  <c r="H504" i="86"/>
  <c r="R504" i="86"/>
  <c r="S504" i="86"/>
  <c r="U504" i="86"/>
  <c r="E435" i="86" a="1"/>
  <c r="E432" i="86" a="1"/>
  <c r="E433" i="86" a="1"/>
  <c r="E430" i="86" a="1"/>
  <c r="E417" i="86" a="1"/>
  <c r="H379" i="86"/>
  <c r="U379" i="86"/>
  <c r="O379" i="86"/>
  <c r="V379" i="86"/>
  <c r="T379" i="86"/>
  <c r="R379" i="86"/>
  <c r="E379" i="86"/>
  <c r="Y379" i="86"/>
  <c r="G379" i="86"/>
  <c r="AB379" i="86"/>
  <c r="Q379" i="86"/>
  <c r="AA379" i="86"/>
  <c r="F379" i="86"/>
  <c r="K379" i="86"/>
  <c r="J379" i="86"/>
  <c r="L379" i="86"/>
  <c r="W379" i="86"/>
  <c r="X379" i="86"/>
  <c r="M379" i="86"/>
  <c r="Z379" i="86"/>
  <c r="S379" i="86"/>
  <c r="P379" i="86"/>
  <c r="I379" i="86"/>
  <c r="N379" i="86"/>
  <c r="E413" i="86" a="1"/>
  <c r="E414" i="86" a="1"/>
  <c r="E436" i="86" a="1"/>
  <c r="E424" i="86" a="1"/>
  <c r="AB520" i="86"/>
  <c r="K520" i="86"/>
  <c r="F520" i="86"/>
  <c r="W520" i="86"/>
  <c r="J520" i="86"/>
  <c r="V520" i="86"/>
  <c r="Y520" i="86"/>
  <c r="N520" i="86"/>
  <c r="L520" i="86"/>
  <c r="S520" i="86"/>
  <c r="I520" i="86"/>
  <c r="R520" i="86"/>
  <c r="G520" i="86"/>
  <c r="Q520" i="86"/>
  <c r="T520" i="86"/>
  <c r="AA520" i="86"/>
  <c r="M520" i="86"/>
  <c r="H520" i="86"/>
  <c r="X520" i="86"/>
  <c r="O520" i="86"/>
  <c r="U520" i="86"/>
  <c r="P520" i="86"/>
  <c r="Z520" i="86"/>
  <c r="E520" i="86"/>
  <c r="E409" i="86" a="1"/>
  <c r="E415" i="86" a="1"/>
  <c r="Y504" i="85"/>
  <c r="K504" i="85"/>
  <c r="M504" i="85"/>
  <c r="AA504" i="85"/>
  <c r="S504" i="85"/>
  <c r="V504" i="85"/>
  <c r="P504" i="85"/>
  <c r="W504" i="85"/>
  <c r="N504" i="85"/>
  <c r="AB504" i="85"/>
  <c r="X504" i="85"/>
  <c r="F504" i="85"/>
  <c r="H504" i="85"/>
  <c r="G504" i="85"/>
  <c r="U504" i="85"/>
  <c r="E504" i="85"/>
  <c r="T504" i="85"/>
  <c r="J504" i="85"/>
  <c r="L504" i="85"/>
  <c r="I504" i="85"/>
  <c r="Z504" i="85"/>
  <c r="Q504" i="85"/>
  <c r="R504" i="85"/>
  <c r="O504" i="85"/>
  <c r="AB386" i="85"/>
  <c r="F386" i="85"/>
  <c r="X386" i="85"/>
  <c r="L386" i="85"/>
  <c r="AA386" i="85"/>
  <c r="M386" i="85"/>
  <c r="R386" i="85"/>
  <c r="I386" i="85"/>
  <c r="T386" i="85"/>
  <c r="H386" i="85"/>
  <c r="E386" i="85"/>
  <c r="V386" i="85"/>
  <c r="U386" i="85"/>
  <c r="O386" i="85"/>
  <c r="J386" i="85"/>
  <c r="Y386" i="85"/>
  <c r="K386" i="85"/>
  <c r="G386" i="85"/>
  <c r="W386" i="85"/>
  <c r="Z386" i="85"/>
  <c r="N386" i="85"/>
  <c r="Q386" i="85"/>
  <c r="S386" i="85"/>
  <c r="P386" i="85"/>
  <c r="T390" i="85"/>
  <c r="O390" i="85"/>
  <c r="S390" i="85"/>
  <c r="R390" i="85"/>
  <c r="N390" i="85"/>
  <c r="U390" i="85"/>
  <c r="G390" i="85"/>
  <c r="AB390" i="85"/>
  <c r="M390" i="85"/>
  <c r="H390" i="85"/>
  <c r="AA390" i="85"/>
  <c r="J390" i="85"/>
  <c r="I390" i="85"/>
  <c r="Z390" i="85"/>
  <c r="P390" i="85"/>
  <c r="V390" i="85"/>
  <c r="Q390" i="85"/>
  <c r="K390" i="85"/>
  <c r="X390" i="85"/>
  <c r="W390" i="85"/>
  <c r="Y390" i="85"/>
  <c r="L390" i="85"/>
  <c r="E390" i="85"/>
  <c r="F390" i="85"/>
  <c r="J383" i="85"/>
  <c r="I383" i="85"/>
  <c r="R383" i="85"/>
  <c r="K383" i="85"/>
  <c r="Z383" i="85"/>
  <c r="E383" i="85"/>
  <c r="W383" i="85"/>
  <c r="U383" i="85"/>
  <c r="AB383" i="85"/>
  <c r="AA383" i="85"/>
  <c r="L383" i="85"/>
  <c r="H383" i="85"/>
  <c r="N383" i="85"/>
  <c r="S383" i="85"/>
  <c r="Q383" i="85"/>
  <c r="T383" i="85"/>
  <c r="G383" i="85"/>
  <c r="F383" i="85"/>
  <c r="V383" i="85"/>
  <c r="O383" i="85"/>
  <c r="X383" i="85"/>
  <c r="Y383" i="85"/>
  <c r="P383" i="85"/>
  <c r="M383" i="85"/>
  <c r="I387" i="85"/>
  <c r="S387" i="85"/>
  <c r="Z387" i="85"/>
  <c r="O387" i="85"/>
  <c r="J387" i="85"/>
  <c r="X387" i="85"/>
  <c r="AB387" i="85"/>
  <c r="W387" i="85"/>
  <c r="H387" i="85"/>
  <c r="F387" i="85"/>
  <c r="Y387" i="85"/>
  <c r="L387" i="85"/>
  <c r="V387" i="85"/>
  <c r="R387" i="85"/>
  <c r="N387" i="85"/>
  <c r="AA387" i="85"/>
  <c r="M387" i="85"/>
  <c r="E387" i="85"/>
  <c r="P387" i="85"/>
  <c r="Q387" i="85"/>
  <c r="G387" i="85"/>
  <c r="T387" i="85"/>
  <c r="U387" i="85"/>
  <c r="K387" i="85"/>
  <c r="R392" i="85"/>
  <c r="M392" i="85"/>
  <c r="AA392" i="85"/>
  <c r="X392" i="85"/>
  <c r="Z392" i="85"/>
  <c r="L392" i="85"/>
  <c r="I392" i="85"/>
  <c r="V392" i="85"/>
  <c r="E392" i="85"/>
  <c r="N392" i="85"/>
  <c r="W392" i="85"/>
  <c r="T392" i="85"/>
  <c r="P392" i="85"/>
  <c r="H392" i="85"/>
  <c r="O392" i="85"/>
  <c r="Y392" i="85"/>
  <c r="G392" i="85"/>
  <c r="AB392" i="85"/>
  <c r="U392" i="85"/>
  <c r="Q392" i="85"/>
  <c r="K392" i="85"/>
  <c r="J392" i="85"/>
  <c r="F392" i="85"/>
  <c r="S392" i="85"/>
  <c r="N517" i="85"/>
  <c r="H517" i="85"/>
  <c r="I517" i="85"/>
  <c r="T517" i="85"/>
  <c r="V517" i="85"/>
  <c r="K517" i="85"/>
  <c r="S517" i="85"/>
  <c r="P517" i="85"/>
  <c r="G517" i="85"/>
  <c r="Q517" i="85"/>
  <c r="Y517" i="85"/>
  <c r="Z517" i="85"/>
  <c r="O517" i="85"/>
  <c r="X517" i="85"/>
  <c r="F517" i="85"/>
  <c r="E517" i="85"/>
  <c r="J517" i="85"/>
  <c r="L517" i="85"/>
  <c r="W517" i="85"/>
  <c r="AA517" i="85"/>
  <c r="U517" i="85"/>
  <c r="R517" i="85"/>
  <c r="M517" i="85"/>
  <c r="AB517" i="85"/>
  <c r="R396" i="85"/>
  <c r="V396" i="85"/>
  <c r="K396" i="85"/>
  <c r="E396" i="85"/>
  <c r="O396" i="85"/>
  <c r="S396" i="85"/>
  <c r="X396" i="85"/>
  <c r="Q396" i="85"/>
  <c r="T396" i="85"/>
  <c r="Z396" i="85"/>
  <c r="J396" i="85"/>
  <c r="L396" i="85"/>
  <c r="Y396" i="85"/>
  <c r="M396" i="85"/>
  <c r="AA396" i="85"/>
  <c r="H396" i="85"/>
  <c r="U396" i="85"/>
  <c r="I396" i="85"/>
  <c r="F396" i="85"/>
  <c r="N396" i="85"/>
  <c r="AB396" i="85"/>
  <c r="W396" i="85"/>
  <c r="G396" i="85"/>
  <c r="P396" i="85"/>
  <c r="O389" i="85"/>
  <c r="N389" i="85"/>
  <c r="U389" i="85"/>
  <c r="G389" i="85"/>
  <c r="AA389" i="85"/>
  <c r="V389" i="85"/>
  <c r="Y389" i="85"/>
  <c r="Z389" i="85"/>
  <c r="S389" i="85"/>
  <c r="F389" i="85"/>
  <c r="X389" i="85"/>
  <c r="T389" i="85"/>
  <c r="J389" i="85"/>
  <c r="Q389" i="85"/>
  <c r="H389" i="85"/>
  <c r="AB389" i="85"/>
  <c r="W389" i="85"/>
  <c r="R389" i="85"/>
  <c r="L389" i="85"/>
  <c r="P389" i="85"/>
  <c r="M389" i="85"/>
  <c r="I389" i="85"/>
  <c r="K389" i="85"/>
  <c r="E389" i="85"/>
  <c r="L381" i="85"/>
  <c r="G381" i="85"/>
  <c r="R381" i="85"/>
  <c r="Y381" i="85"/>
  <c r="O381" i="85"/>
  <c r="E381" i="85"/>
  <c r="Q381" i="85"/>
  <c r="T381" i="85"/>
  <c r="J381" i="85"/>
  <c r="U381" i="85"/>
  <c r="W381" i="85"/>
  <c r="X381" i="85"/>
  <c r="S381" i="85"/>
  <c r="V381" i="85"/>
  <c r="F381" i="85"/>
  <c r="Z381" i="85"/>
  <c r="M381" i="85"/>
  <c r="AA381" i="85"/>
  <c r="I381" i="85"/>
  <c r="K381" i="85"/>
  <c r="P381" i="85"/>
  <c r="AB381" i="85"/>
  <c r="N381" i="85"/>
  <c r="H381" i="85"/>
  <c r="F536" i="85"/>
  <c r="F598" i="85" s="1"/>
  <c r="E598" i="85"/>
  <c r="F544" i="85"/>
  <c r="G544" i="85" s="1"/>
  <c r="E606" i="85"/>
  <c r="J503" i="85"/>
  <c r="E503" i="85"/>
  <c r="T503" i="85"/>
  <c r="V503" i="85"/>
  <c r="Y503" i="85"/>
  <c r="AA503" i="85"/>
  <c r="N503" i="85"/>
  <c r="Z503" i="85"/>
  <c r="S503" i="85"/>
  <c r="U503" i="85"/>
  <c r="I503" i="85"/>
  <c r="K503" i="85"/>
  <c r="F503" i="85"/>
  <c r="AB503" i="85"/>
  <c r="X503" i="85"/>
  <c r="M503" i="85"/>
  <c r="Q503" i="85"/>
  <c r="P503" i="85"/>
  <c r="H503" i="85"/>
  <c r="G503" i="85"/>
  <c r="L503" i="85"/>
  <c r="O503" i="85"/>
  <c r="W503" i="85"/>
  <c r="R503" i="85"/>
  <c r="S401" i="85"/>
  <c r="AA401" i="85"/>
  <c r="N401" i="85"/>
  <c r="P401" i="85"/>
  <c r="K401" i="85"/>
  <c r="Z401" i="85"/>
  <c r="E401" i="85"/>
  <c r="O401" i="85"/>
  <c r="R401" i="85"/>
  <c r="Q401" i="85"/>
  <c r="M401" i="85"/>
  <c r="G401" i="85"/>
  <c r="Y401" i="85"/>
  <c r="H401" i="85"/>
  <c r="T401" i="85"/>
  <c r="U401" i="85"/>
  <c r="I401" i="85"/>
  <c r="W401" i="85"/>
  <c r="J401" i="85"/>
  <c r="X401" i="85"/>
  <c r="L401" i="85"/>
  <c r="F401" i="85"/>
  <c r="AB401" i="85"/>
  <c r="V401" i="85"/>
  <c r="I405" i="85"/>
  <c r="K405" i="85"/>
  <c r="H405" i="85"/>
  <c r="R405" i="85"/>
  <c r="U405" i="85"/>
  <c r="F405" i="85"/>
  <c r="V405" i="85"/>
  <c r="S405" i="85"/>
  <c r="G405" i="85"/>
  <c r="Q405" i="85"/>
  <c r="AA405" i="85"/>
  <c r="AB405" i="85"/>
  <c r="X405" i="85"/>
  <c r="M405" i="85"/>
  <c r="L405" i="85"/>
  <c r="P405" i="85"/>
  <c r="Z405" i="85"/>
  <c r="N405" i="85"/>
  <c r="J405" i="85"/>
  <c r="T405" i="85"/>
  <c r="E405" i="85"/>
  <c r="Y405" i="85"/>
  <c r="W405" i="85"/>
  <c r="O405" i="85"/>
  <c r="S382" i="85"/>
  <c r="O382" i="85"/>
  <c r="Q382" i="85"/>
  <c r="H382" i="85"/>
  <c r="T382" i="85"/>
  <c r="I382" i="85"/>
  <c r="R382" i="85"/>
  <c r="Y382" i="85"/>
  <c r="V382" i="85"/>
  <c r="M382" i="85"/>
  <c r="AB382" i="85"/>
  <c r="U382" i="85"/>
  <c r="J382" i="85"/>
  <c r="L382" i="85"/>
  <c r="W382" i="85"/>
  <c r="P382" i="85"/>
  <c r="Z382" i="85"/>
  <c r="F382" i="85"/>
  <c r="E382" i="85"/>
  <c r="K382" i="85"/>
  <c r="G382" i="85"/>
  <c r="AA382" i="85"/>
  <c r="X382" i="85"/>
  <c r="N382" i="85"/>
  <c r="AB406" i="85"/>
  <c r="V406" i="85"/>
  <c r="E406" i="85"/>
  <c r="K406" i="85"/>
  <c r="F406" i="85"/>
  <c r="Z406" i="85"/>
  <c r="T406" i="85"/>
  <c r="M406" i="85"/>
  <c r="X406" i="85"/>
  <c r="W406" i="85"/>
  <c r="U406" i="85"/>
  <c r="N406" i="85"/>
  <c r="G406" i="85"/>
  <c r="S406" i="85"/>
  <c r="Y406" i="85"/>
  <c r="L406" i="85"/>
  <c r="O406" i="85"/>
  <c r="J406" i="85"/>
  <c r="P406" i="85"/>
  <c r="R406" i="85"/>
  <c r="Q406" i="85"/>
  <c r="I406" i="85"/>
  <c r="H406" i="85"/>
  <c r="AA406" i="85"/>
  <c r="F533" i="85"/>
  <c r="G533" i="85" s="1"/>
  <c r="E595" i="85"/>
  <c r="L385" i="85"/>
  <c r="X385" i="85"/>
  <c r="I385" i="85"/>
  <c r="G385" i="85"/>
  <c r="H385" i="85"/>
  <c r="Y385" i="85"/>
  <c r="AA385" i="85"/>
  <c r="Q385" i="85"/>
  <c r="O385" i="85"/>
  <c r="M385" i="85"/>
  <c r="W385" i="85"/>
  <c r="R385" i="85"/>
  <c r="S385" i="85"/>
  <c r="V385" i="85"/>
  <c r="T385" i="85"/>
  <c r="U385" i="85"/>
  <c r="K385" i="85"/>
  <c r="N385" i="85"/>
  <c r="E385" i="85"/>
  <c r="F385" i="85"/>
  <c r="AB385" i="85"/>
  <c r="Z385" i="85"/>
  <c r="P385" i="85"/>
  <c r="J385" i="85"/>
  <c r="AA399" i="85"/>
  <c r="M399" i="85"/>
  <c r="F399" i="85"/>
  <c r="J399" i="85"/>
  <c r="AB399" i="85"/>
  <c r="N399" i="85"/>
  <c r="X399" i="85"/>
  <c r="H399" i="85"/>
  <c r="V399" i="85"/>
  <c r="P399" i="85"/>
  <c r="S399" i="85"/>
  <c r="G399" i="85"/>
  <c r="K399" i="85"/>
  <c r="O399" i="85"/>
  <c r="L399" i="85"/>
  <c r="U399" i="85"/>
  <c r="E399" i="85"/>
  <c r="W399" i="85"/>
  <c r="I399" i="85"/>
  <c r="Q399" i="85"/>
  <c r="R399" i="85"/>
  <c r="Z399" i="85"/>
  <c r="Y399" i="85"/>
  <c r="T399" i="85"/>
  <c r="S402" i="85"/>
  <c r="K402" i="85"/>
  <c r="P402" i="85"/>
  <c r="L402" i="85"/>
  <c r="V402" i="85"/>
  <c r="G402" i="85"/>
  <c r="N402" i="85"/>
  <c r="T402" i="85"/>
  <c r="AA402" i="85"/>
  <c r="W402" i="85"/>
  <c r="U402" i="85"/>
  <c r="Y402" i="85"/>
  <c r="X402" i="85"/>
  <c r="J402" i="85"/>
  <c r="O402" i="85"/>
  <c r="Q402" i="85"/>
  <c r="M402" i="85"/>
  <c r="R402" i="85"/>
  <c r="I402" i="85"/>
  <c r="Z402" i="85"/>
  <c r="H402" i="85"/>
  <c r="E402" i="85"/>
  <c r="F402" i="85"/>
  <c r="AB402" i="85"/>
  <c r="T391" i="85"/>
  <c r="L391" i="85"/>
  <c r="AA391" i="85"/>
  <c r="R391" i="85"/>
  <c r="M391" i="85"/>
  <c r="O391" i="85"/>
  <c r="AB391" i="85"/>
  <c r="W391" i="85"/>
  <c r="Z391" i="85"/>
  <c r="I391" i="85"/>
  <c r="N391" i="85"/>
  <c r="X391" i="85"/>
  <c r="S391" i="85"/>
  <c r="Y391" i="85"/>
  <c r="P391" i="85"/>
  <c r="H391" i="85"/>
  <c r="K391" i="85"/>
  <c r="U391" i="85"/>
  <c r="Q391" i="85"/>
  <c r="G391" i="85"/>
  <c r="J391" i="85"/>
  <c r="V391" i="85"/>
  <c r="F391" i="85"/>
  <c r="E391" i="85"/>
  <c r="M403" i="85"/>
  <c r="G403" i="85"/>
  <c r="AA403" i="85"/>
  <c r="N403" i="85"/>
  <c r="S403" i="85"/>
  <c r="H403" i="85"/>
  <c r="W403" i="85"/>
  <c r="AB403" i="85"/>
  <c r="K403" i="85"/>
  <c r="F403" i="85"/>
  <c r="I403" i="85"/>
  <c r="T403" i="85"/>
  <c r="O403" i="85"/>
  <c r="R403" i="85"/>
  <c r="L403" i="85"/>
  <c r="Y403" i="85"/>
  <c r="X403" i="85"/>
  <c r="U403" i="85"/>
  <c r="Q403" i="85"/>
  <c r="P403" i="85"/>
  <c r="E403" i="85"/>
  <c r="V403" i="85"/>
  <c r="Z403" i="85"/>
  <c r="J403" i="85"/>
  <c r="T384" i="85"/>
  <c r="M384" i="85"/>
  <c r="V384" i="85"/>
  <c r="W384" i="85"/>
  <c r="F384" i="85"/>
  <c r="L384" i="85"/>
  <c r="AA384" i="85"/>
  <c r="J384" i="85"/>
  <c r="O384" i="85"/>
  <c r="H384" i="85"/>
  <c r="U384" i="85"/>
  <c r="S384" i="85"/>
  <c r="E384" i="85"/>
  <c r="N384" i="85"/>
  <c r="Y384" i="85"/>
  <c r="Q384" i="85"/>
  <c r="P384" i="85"/>
  <c r="K384" i="85"/>
  <c r="X384" i="85"/>
  <c r="AB384" i="85"/>
  <c r="I384" i="85"/>
  <c r="G384" i="85"/>
  <c r="R384" i="85"/>
  <c r="Z384" i="85"/>
  <c r="Z378" i="85"/>
  <c r="O378" i="85"/>
  <c r="K378" i="85"/>
  <c r="AB378" i="85"/>
  <c r="AA378" i="85"/>
  <c r="H378" i="85"/>
  <c r="T378" i="85"/>
  <c r="Y378" i="85"/>
  <c r="X378" i="85"/>
  <c r="E378" i="85"/>
  <c r="P378" i="85"/>
  <c r="U378" i="85"/>
  <c r="W378" i="85"/>
  <c r="S378" i="85"/>
  <c r="M378" i="85"/>
  <c r="J378" i="85"/>
  <c r="V378" i="85"/>
  <c r="F378" i="85"/>
  <c r="N378" i="85"/>
  <c r="Q378" i="85"/>
  <c r="I378" i="85"/>
  <c r="G378" i="85"/>
  <c r="R378" i="85"/>
  <c r="L378" i="85"/>
  <c r="P398" i="85"/>
  <c r="H398" i="85"/>
  <c r="Y398" i="85"/>
  <c r="N398" i="85"/>
  <c r="G398" i="85"/>
  <c r="M398" i="85"/>
  <c r="Z398" i="85"/>
  <c r="S398" i="85"/>
  <c r="U398" i="85"/>
  <c r="AA398" i="85"/>
  <c r="W398" i="85"/>
  <c r="I398" i="85"/>
  <c r="J398" i="85"/>
  <c r="V398" i="85"/>
  <c r="O398" i="85"/>
  <c r="T398" i="85"/>
  <c r="AB398" i="85"/>
  <c r="R398" i="85"/>
  <c r="K398" i="85"/>
  <c r="E398" i="85"/>
  <c r="Q398" i="85"/>
  <c r="L398" i="85"/>
  <c r="X398" i="85"/>
  <c r="F398" i="85"/>
  <c r="U400" i="85"/>
  <c r="Z400" i="85"/>
  <c r="M400" i="85"/>
  <c r="P400" i="85"/>
  <c r="N400" i="85"/>
  <c r="W400" i="85"/>
  <c r="Q400" i="85"/>
  <c r="AB400" i="85"/>
  <c r="G400" i="85"/>
  <c r="X400" i="85"/>
  <c r="T400" i="85"/>
  <c r="L400" i="85"/>
  <c r="O400" i="85"/>
  <c r="E400" i="85"/>
  <c r="S400" i="85"/>
  <c r="K400" i="85"/>
  <c r="I400" i="85"/>
  <c r="R400" i="85"/>
  <c r="V400" i="85"/>
  <c r="AA400" i="85"/>
  <c r="F400" i="85"/>
  <c r="J400" i="85"/>
  <c r="H400" i="85"/>
  <c r="Y400" i="85"/>
  <c r="F540" i="85"/>
  <c r="G540" i="85" s="1"/>
  <c r="H540" i="85" s="1"/>
  <c r="E602" i="85"/>
  <c r="G379" i="85"/>
  <c r="V379" i="85"/>
  <c r="M379" i="85"/>
  <c r="U379" i="85"/>
  <c r="E379" i="85"/>
  <c r="P379" i="85"/>
  <c r="Q379" i="85"/>
  <c r="W379" i="85"/>
  <c r="Z379" i="85"/>
  <c r="F379" i="85"/>
  <c r="J379" i="85"/>
  <c r="Y379" i="85"/>
  <c r="R379" i="85"/>
  <c r="H379" i="85"/>
  <c r="S379" i="85"/>
  <c r="I379" i="85"/>
  <c r="K379" i="85"/>
  <c r="AB379" i="85"/>
  <c r="AA379" i="85"/>
  <c r="L379" i="85"/>
  <c r="T379" i="85"/>
  <c r="O379" i="85"/>
  <c r="N379" i="85"/>
  <c r="X379" i="85"/>
  <c r="V394" i="85"/>
  <c r="AB394" i="85"/>
  <c r="E394" i="85"/>
  <c r="K394" i="85"/>
  <c r="T394" i="85"/>
  <c r="U394" i="85"/>
  <c r="O394" i="85"/>
  <c r="X394" i="85"/>
  <c r="G394" i="85"/>
  <c r="F394" i="85"/>
  <c r="I394" i="85"/>
  <c r="J394" i="85"/>
  <c r="R394" i="85"/>
  <c r="W394" i="85"/>
  <c r="Q394" i="85"/>
  <c r="Z394" i="85"/>
  <c r="Y394" i="85"/>
  <c r="L394" i="85"/>
  <c r="N394" i="85"/>
  <c r="AA394" i="85"/>
  <c r="M394" i="85"/>
  <c r="H394" i="85"/>
  <c r="P394" i="85"/>
  <c r="S394" i="85"/>
  <c r="R395" i="85"/>
  <c r="U395" i="85"/>
  <c r="E395" i="85"/>
  <c r="Q395" i="85"/>
  <c r="T395" i="85"/>
  <c r="W395" i="85"/>
  <c r="Z395" i="85"/>
  <c r="L395" i="85"/>
  <c r="X395" i="85"/>
  <c r="I395" i="85"/>
  <c r="M395" i="85"/>
  <c r="P395" i="85"/>
  <c r="AA395" i="85"/>
  <c r="V395" i="85"/>
  <c r="J395" i="85"/>
  <c r="F395" i="85"/>
  <c r="S395" i="85"/>
  <c r="O395" i="85"/>
  <c r="G395" i="85"/>
  <c r="N395" i="85"/>
  <c r="H395" i="85"/>
  <c r="AB395" i="85"/>
  <c r="Y395" i="85"/>
  <c r="K395" i="85"/>
  <c r="G377" i="85"/>
  <c r="L377" i="85"/>
  <c r="M377" i="85"/>
  <c r="T377" i="85"/>
  <c r="O377" i="85"/>
  <c r="V377" i="85"/>
  <c r="R377" i="85"/>
  <c r="Z377" i="85"/>
  <c r="AA377" i="85"/>
  <c r="X377" i="85"/>
  <c r="U377" i="85"/>
  <c r="I377" i="85"/>
  <c r="N377" i="85"/>
  <c r="Y377" i="85"/>
  <c r="Q377" i="85"/>
  <c r="P377" i="85"/>
  <c r="K377" i="85"/>
  <c r="AB377" i="85"/>
  <c r="H377" i="85"/>
  <c r="E377" i="85"/>
  <c r="J377" i="85"/>
  <c r="S377" i="85"/>
  <c r="W377" i="85"/>
  <c r="F377" i="85"/>
  <c r="L388" i="85"/>
  <c r="X388" i="85"/>
  <c r="H388" i="85"/>
  <c r="U388" i="85"/>
  <c r="O388" i="85"/>
  <c r="N388" i="85"/>
  <c r="R388" i="85"/>
  <c r="M388" i="85"/>
  <c r="Z388" i="85"/>
  <c r="F388" i="85"/>
  <c r="W388" i="85"/>
  <c r="J388" i="85"/>
  <c r="G388" i="85"/>
  <c r="T388" i="85"/>
  <c r="V388" i="85"/>
  <c r="K388" i="85"/>
  <c r="P388" i="85"/>
  <c r="E388" i="85"/>
  <c r="I388" i="85"/>
  <c r="AB388" i="85"/>
  <c r="S388" i="85"/>
  <c r="AA388" i="85"/>
  <c r="Q388" i="85"/>
  <c r="Y388" i="85"/>
  <c r="L397" i="85"/>
  <c r="S397" i="85"/>
  <c r="R397" i="85"/>
  <c r="V397" i="85"/>
  <c r="J397" i="85"/>
  <c r="E397" i="85"/>
  <c r="W397" i="85"/>
  <c r="P397" i="85"/>
  <c r="Z397" i="85"/>
  <c r="Q397" i="85"/>
  <c r="H397" i="85"/>
  <c r="F397" i="85"/>
  <c r="X397" i="85"/>
  <c r="AA397" i="85"/>
  <c r="K397" i="85"/>
  <c r="I397" i="85"/>
  <c r="N397" i="85"/>
  <c r="G397" i="85"/>
  <c r="Y397" i="85"/>
  <c r="AB397" i="85"/>
  <c r="O397" i="85"/>
  <c r="T397" i="85"/>
  <c r="M397" i="85"/>
  <c r="U397" i="85"/>
  <c r="K393" i="85"/>
  <c r="M393" i="85"/>
  <c r="H393" i="85"/>
  <c r="R393" i="85"/>
  <c r="Y393" i="85"/>
  <c r="W393" i="85"/>
  <c r="T393" i="85"/>
  <c r="N393" i="85"/>
  <c r="V393" i="85"/>
  <c r="Z393" i="85"/>
  <c r="L393" i="85"/>
  <c r="P393" i="85"/>
  <c r="X393" i="85"/>
  <c r="Q393" i="85"/>
  <c r="AA393" i="85"/>
  <c r="G393" i="85"/>
  <c r="U393" i="85"/>
  <c r="E393" i="85"/>
  <c r="F393" i="85"/>
  <c r="J393" i="85"/>
  <c r="AB393" i="85"/>
  <c r="I393" i="85"/>
  <c r="S393" i="85"/>
  <c r="O393" i="85"/>
  <c r="E404" i="85"/>
  <c r="J404" i="85"/>
  <c r="R404" i="85"/>
  <c r="F404" i="85"/>
  <c r="U404" i="85"/>
  <c r="W404" i="85"/>
  <c r="H404" i="85"/>
  <c r="G404" i="85"/>
  <c r="Y404" i="85"/>
  <c r="K404" i="85"/>
  <c r="S404" i="85"/>
  <c r="I404" i="85"/>
  <c r="M404" i="85"/>
  <c r="N404" i="85"/>
  <c r="X404" i="85"/>
  <c r="P404" i="85"/>
  <c r="L404" i="85"/>
  <c r="Z404" i="85"/>
  <c r="V404" i="85"/>
  <c r="Q404" i="85"/>
  <c r="O404" i="85"/>
  <c r="AB404" i="85"/>
  <c r="AA404" i="85"/>
  <c r="T404" i="85"/>
  <c r="H380" i="85"/>
  <c r="Q380" i="85"/>
  <c r="U380" i="85"/>
  <c r="AB380" i="85"/>
  <c r="W380" i="85"/>
  <c r="G380" i="85"/>
  <c r="V380" i="85"/>
  <c r="K380" i="85"/>
  <c r="J380" i="85"/>
  <c r="R380" i="85"/>
  <c r="Z380" i="85"/>
  <c r="AA380" i="85"/>
  <c r="I380" i="85"/>
  <c r="N380" i="85"/>
  <c r="S380" i="85"/>
  <c r="X380" i="85"/>
  <c r="O380" i="85"/>
  <c r="T380" i="85"/>
  <c r="F380" i="85"/>
  <c r="P380" i="85"/>
  <c r="Y380" i="85"/>
  <c r="L380" i="85"/>
  <c r="M380" i="85"/>
  <c r="E380" i="85"/>
  <c r="T403" i="84"/>
  <c r="I403" i="84"/>
  <c r="P403" i="84"/>
  <c r="L403" i="84"/>
  <c r="Z403" i="84"/>
  <c r="V403" i="84"/>
  <c r="W403" i="84"/>
  <c r="H403" i="84"/>
  <c r="Q403" i="84"/>
  <c r="U403" i="84"/>
  <c r="E403" i="84"/>
  <c r="AB403" i="84"/>
  <c r="J403" i="84"/>
  <c r="O403" i="84"/>
  <c r="K403" i="84"/>
  <c r="R403" i="84"/>
  <c r="AA403" i="84"/>
  <c r="N403" i="84"/>
  <c r="X403" i="84"/>
  <c r="G403" i="84"/>
  <c r="Y403" i="84"/>
  <c r="M403" i="84"/>
  <c r="F403" i="84"/>
  <c r="S403" i="84"/>
  <c r="L517" i="84"/>
  <c r="S517" i="84"/>
  <c r="Z517" i="84"/>
  <c r="H517" i="84"/>
  <c r="N517" i="84"/>
  <c r="K517" i="84"/>
  <c r="Q517" i="84"/>
  <c r="X517" i="84"/>
  <c r="T517" i="84"/>
  <c r="W517" i="84"/>
  <c r="G517" i="84"/>
  <c r="U517" i="84"/>
  <c r="I517" i="84"/>
  <c r="F517" i="84"/>
  <c r="AB517" i="84"/>
  <c r="R517" i="84"/>
  <c r="O517" i="84"/>
  <c r="P517" i="84"/>
  <c r="Y517" i="84"/>
  <c r="AA517" i="84"/>
  <c r="V517" i="84"/>
  <c r="J517" i="84"/>
  <c r="M517" i="84"/>
  <c r="E517" i="84"/>
  <c r="W511" i="84"/>
  <c r="R511" i="84"/>
  <c r="V511" i="84"/>
  <c r="E511" i="84"/>
  <c r="I511" i="84"/>
  <c r="AA511" i="84"/>
  <c r="Z511" i="84"/>
  <c r="L511" i="84"/>
  <c r="X511" i="84"/>
  <c r="F511" i="84"/>
  <c r="Y511" i="84"/>
  <c r="G511" i="84"/>
  <c r="H511" i="84"/>
  <c r="AB511" i="84"/>
  <c r="J511" i="84"/>
  <c r="N511" i="84"/>
  <c r="K511" i="84"/>
  <c r="T511" i="84"/>
  <c r="S511" i="84"/>
  <c r="P511" i="84"/>
  <c r="M511" i="84"/>
  <c r="O511" i="84"/>
  <c r="Q511" i="84"/>
  <c r="U511" i="84"/>
  <c r="X378" i="84"/>
  <c r="H378" i="84"/>
  <c r="U378" i="84"/>
  <c r="T378" i="84"/>
  <c r="Q378" i="84"/>
  <c r="Y378" i="84"/>
  <c r="W378" i="84"/>
  <c r="I378" i="84"/>
  <c r="N378" i="84"/>
  <c r="L378" i="84"/>
  <c r="S378" i="84"/>
  <c r="F378" i="84"/>
  <c r="P378" i="84"/>
  <c r="M378" i="84"/>
  <c r="Z378" i="84"/>
  <c r="G378" i="84"/>
  <c r="AA378" i="84"/>
  <c r="O378" i="84"/>
  <c r="E378" i="84"/>
  <c r="R378" i="84"/>
  <c r="J378" i="84"/>
  <c r="AB378" i="84"/>
  <c r="K378" i="84"/>
  <c r="V378" i="84"/>
  <c r="P379" i="84"/>
  <c r="V379" i="84"/>
  <c r="X379" i="84"/>
  <c r="Q379" i="84"/>
  <c r="O379" i="84"/>
  <c r="E379" i="84"/>
  <c r="F379" i="84"/>
  <c r="W379" i="84"/>
  <c r="M379" i="84"/>
  <c r="AB379" i="84"/>
  <c r="N379" i="84"/>
  <c r="G379" i="84"/>
  <c r="S379" i="84"/>
  <c r="H379" i="84"/>
  <c r="U379" i="84"/>
  <c r="R379" i="84"/>
  <c r="AA379" i="84"/>
  <c r="J379" i="84"/>
  <c r="T379" i="84"/>
  <c r="K379" i="84"/>
  <c r="Z379" i="84"/>
  <c r="L379" i="84"/>
  <c r="Y379" i="84"/>
  <c r="I379" i="84"/>
  <c r="R404" i="84"/>
  <c r="H404" i="84"/>
  <c r="N404" i="84"/>
  <c r="W404" i="84"/>
  <c r="K404" i="84"/>
  <c r="E404" i="84"/>
  <c r="AB404" i="84"/>
  <c r="U404" i="84"/>
  <c r="L404" i="84"/>
  <c r="S404" i="84"/>
  <c r="F404" i="84"/>
  <c r="O404" i="84"/>
  <c r="G404" i="84"/>
  <c r="X404" i="84"/>
  <c r="V404" i="84"/>
  <c r="M404" i="84"/>
  <c r="Y404" i="84"/>
  <c r="AA404" i="84"/>
  <c r="T404" i="84"/>
  <c r="I404" i="84"/>
  <c r="Z404" i="84"/>
  <c r="P404" i="84"/>
  <c r="J404" i="84"/>
  <c r="Q404" i="84"/>
  <c r="F381" i="84"/>
  <c r="X381" i="84"/>
  <c r="E381" i="84"/>
  <c r="Q381" i="84"/>
  <c r="P381" i="84"/>
  <c r="K381" i="84"/>
  <c r="M381" i="84"/>
  <c r="AA381" i="84"/>
  <c r="I381" i="84"/>
  <c r="L381" i="84"/>
  <c r="Z381" i="84"/>
  <c r="R381" i="84"/>
  <c r="J381" i="84"/>
  <c r="V381" i="84"/>
  <c r="W381" i="84"/>
  <c r="S381" i="84"/>
  <c r="H381" i="84"/>
  <c r="T381" i="84"/>
  <c r="O381" i="84"/>
  <c r="U381" i="84"/>
  <c r="G381" i="84"/>
  <c r="N381" i="84"/>
  <c r="AB381" i="84"/>
  <c r="Y381" i="84"/>
  <c r="AB395" i="84"/>
  <c r="L395" i="84"/>
  <c r="Z395" i="84"/>
  <c r="S395" i="84"/>
  <c r="Y395" i="84"/>
  <c r="J395" i="84"/>
  <c r="AA395" i="84"/>
  <c r="R395" i="84"/>
  <c r="Q395" i="84"/>
  <c r="I395" i="84"/>
  <c r="O395" i="84"/>
  <c r="M395" i="84"/>
  <c r="T395" i="84"/>
  <c r="W395" i="84"/>
  <c r="K395" i="84"/>
  <c r="V395" i="84"/>
  <c r="P395" i="84"/>
  <c r="N395" i="84"/>
  <c r="G395" i="84"/>
  <c r="H395" i="84"/>
  <c r="F395" i="84"/>
  <c r="U395" i="84"/>
  <c r="E395" i="84"/>
  <c r="X395" i="84"/>
  <c r="H512" i="84"/>
  <c r="J512" i="84"/>
  <c r="AB512" i="84"/>
  <c r="P512" i="84"/>
  <c r="W512" i="84"/>
  <c r="Y512" i="84"/>
  <c r="T512" i="84"/>
  <c r="R512" i="84"/>
  <c r="N512" i="84"/>
  <c r="V512" i="84"/>
  <c r="U512" i="84"/>
  <c r="M512" i="84"/>
  <c r="E512" i="84"/>
  <c r="E543" i="84" s="1"/>
  <c r="Z512" i="84"/>
  <c r="X512" i="84"/>
  <c r="F512" i="84"/>
  <c r="K512" i="84"/>
  <c r="L512" i="84"/>
  <c r="I512" i="84"/>
  <c r="S512" i="84"/>
  <c r="AA512" i="84"/>
  <c r="Q512" i="84"/>
  <c r="O512" i="84"/>
  <c r="G512" i="84"/>
  <c r="L530" i="84"/>
  <c r="I530" i="84"/>
  <c r="J530" i="84"/>
  <c r="F530" i="84"/>
  <c r="AA530" i="84"/>
  <c r="H530" i="84"/>
  <c r="M530" i="84"/>
  <c r="Y530" i="84"/>
  <c r="Z530" i="84"/>
  <c r="K530" i="84"/>
  <c r="N530" i="84"/>
  <c r="O530" i="84"/>
  <c r="AB530" i="84"/>
  <c r="W530" i="84"/>
  <c r="X530" i="84"/>
  <c r="R530" i="84"/>
  <c r="U530" i="84"/>
  <c r="V530" i="84"/>
  <c r="Q530" i="84"/>
  <c r="G530" i="84"/>
  <c r="T530" i="84"/>
  <c r="P530" i="84"/>
  <c r="S530" i="84"/>
  <c r="E530" i="84"/>
  <c r="E396" i="84"/>
  <c r="N396" i="84"/>
  <c r="K396" i="84"/>
  <c r="P396" i="84"/>
  <c r="X396" i="84"/>
  <c r="I396" i="84"/>
  <c r="R396" i="84"/>
  <c r="L396" i="84"/>
  <c r="Z396" i="84"/>
  <c r="AA396" i="84"/>
  <c r="H396" i="84"/>
  <c r="O396" i="84"/>
  <c r="T396" i="84"/>
  <c r="AB396" i="84"/>
  <c r="Y396" i="84"/>
  <c r="Q396" i="84"/>
  <c r="J396" i="84"/>
  <c r="V396" i="84"/>
  <c r="G396" i="84"/>
  <c r="F396" i="84"/>
  <c r="W396" i="84"/>
  <c r="U396" i="84"/>
  <c r="M396" i="84"/>
  <c r="S396" i="84"/>
  <c r="F386" i="84"/>
  <c r="E386" i="84"/>
  <c r="R386" i="84"/>
  <c r="N386" i="84"/>
  <c r="M386" i="84"/>
  <c r="K386" i="84"/>
  <c r="S386" i="84"/>
  <c r="J386" i="84"/>
  <c r="AB386" i="84"/>
  <c r="V386" i="84"/>
  <c r="T386" i="84"/>
  <c r="Q386" i="84"/>
  <c r="H386" i="84"/>
  <c r="G386" i="84"/>
  <c r="Z386" i="84"/>
  <c r="Y386" i="84"/>
  <c r="O386" i="84"/>
  <c r="L386" i="84"/>
  <c r="I386" i="84"/>
  <c r="AA386" i="84"/>
  <c r="X386" i="84"/>
  <c r="U386" i="84"/>
  <c r="W386" i="84"/>
  <c r="P386" i="84"/>
  <c r="E383" i="84"/>
  <c r="AA383" i="84"/>
  <c r="J383" i="84"/>
  <c r="W383" i="84"/>
  <c r="Z383" i="84"/>
  <c r="N383" i="84"/>
  <c r="U383" i="84"/>
  <c r="X383" i="84"/>
  <c r="G383" i="84"/>
  <c r="R383" i="84"/>
  <c r="L383" i="84"/>
  <c r="P383" i="84"/>
  <c r="K383" i="84"/>
  <c r="AB383" i="84"/>
  <c r="F383" i="84"/>
  <c r="S383" i="84"/>
  <c r="O383" i="84"/>
  <c r="H383" i="84"/>
  <c r="Q383" i="84"/>
  <c r="I383" i="84"/>
  <c r="T383" i="84"/>
  <c r="M383" i="84"/>
  <c r="V383" i="84"/>
  <c r="Y383" i="84"/>
  <c r="Y401" i="84"/>
  <c r="M401" i="84"/>
  <c r="O401" i="84"/>
  <c r="L401" i="84"/>
  <c r="Q401" i="84"/>
  <c r="V401" i="84"/>
  <c r="T401" i="84"/>
  <c r="X401" i="84"/>
  <c r="K401" i="84"/>
  <c r="S401" i="84"/>
  <c r="R401" i="84"/>
  <c r="N401" i="84"/>
  <c r="I401" i="84"/>
  <c r="W401" i="84"/>
  <c r="G401" i="84"/>
  <c r="F401" i="84"/>
  <c r="J401" i="84"/>
  <c r="P401" i="84"/>
  <c r="U401" i="84"/>
  <c r="Z401" i="84"/>
  <c r="AB401" i="84"/>
  <c r="E401" i="84"/>
  <c r="E432" i="84" s="1" a="1"/>
  <c r="AA401" i="84"/>
  <c r="H401" i="84"/>
  <c r="S514" i="84"/>
  <c r="P514" i="84"/>
  <c r="AB514" i="84"/>
  <c r="X514" i="84"/>
  <c r="L514" i="84"/>
  <c r="N514" i="84"/>
  <c r="Q514" i="84"/>
  <c r="K514" i="84"/>
  <c r="G514" i="84"/>
  <c r="Z514" i="84"/>
  <c r="J514" i="84"/>
  <c r="H514" i="84"/>
  <c r="F514" i="84"/>
  <c r="M514" i="84"/>
  <c r="R514" i="84"/>
  <c r="W514" i="84"/>
  <c r="E514" i="84"/>
  <c r="T514" i="84"/>
  <c r="I514" i="84"/>
  <c r="Y514" i="84"/>
  <c r="V514" i="84"/>
  <c r="U514" i="84"/>
  <c r="AA514" i="84"/>
  <c r="O514" i="84"/>
  <c r="F504" i="84"/>
  <c r="V504" i="84"/>
  <c r="R504" i="84"/>
  <c r="T504" i="84"/>
  <c r="O504" i="84"/>
  <c r="Z504" i="84"/>
  <c r="S504" i="84"/>
  <c r="J504" i="84"/>
  <c r="E504" i="84"/>
  <c r="Y504" i="84"/>
  <c r="H504" i="84"/>
  <c r="I504" i="84"/>
  <c r="L504" i="84"/>
  <c r="U504" i="84"/>
  <c r="W504" i="84"/>
  <c r="K504" i="84"/>
  <c r="P504" i="84"/>
  <c r="X504" i="84"/>
  <c r="AA504" i="84"/>
  <c r="Q504" i="84"/>
  <c r="G504" i="84"/>
  <c r="N504" i="84"/>
  <c r="AB504" i="84"/>
  <c r="M504" i="84"/>
  <c r="P518" i="84"/>
  <c r="J518" i="84"/>
  <c r="Y518" i="84"/>
  <c r="K518" i="84"/>
  <c r="G518" i="84"/>
  <c r="L518" i="84"/>
  <c r="N518" i="84"/>
  <c r="H518" i="84"/>
  <c r="U518" i="84"/>
  <c r="X518" i="84"/>
  <c r="W518" i="84"/>
  <c r="M518" i="84"/>
  <c r="Z518" i="84"/>
  <c r="O518" i="84"/>
  <c r="E518" i="84"/>
  <c r="AB518" i="84"/>
  <c r="V518" i="84"/>
  <c r="AA518" i="84"/>
  <c r="R518" i="84"/>
  <c r="Q518" i="84"/>
  <c r="F518" i="84"/>
  <c r="I518" i="84"/>
  <c r="S518" i="84"/>
  <c r="T518" i="84"/>
  <c r="K519" i="84"/>
  <c r="U519" i="84"/>
  <c r="Z519" i="84"/>
  <c r="AB519" i="84"/>
  <c r="J519" i="84"/>
  <c r="P519" i="84"/>
  <c r="E519" i="84"/>
  <c r="N519" i="84"/>
  <c r="F519" i="84"/>
  <c r="W519" i="84"/>
  <c r="S519" i="84"/>
  <c r="L519" i="84"/>
  <c r="Y519" i="84"/>
  <c r="Q519" i="84"/>
  <c r="M519" i="84"/>
  <c r="V519" i="84"/>
  <c r="I519" i="84"/>
  <c r="X519" i="84"/>
  <c r="R519" i="84"/>
  <c r="G519" i="84"/>
  <c r="T519" i="84"/>
  <c r="O519" i="84"/>
  <c r="H519" i="84"/>
  <c r="AA519" i="84"/>
  <c r="T384" i="84"/>
  <c r="Q384" i="84"/>
  <c r="Y384" i="84"/>
  <c r="F384" i="84"/>
  <c r="J384" i="84"/>
  <c r="U384" i="84"/>
  <c r="H384" i="84"/>
  <c r="E384" i="84"/>
  <c r="N384" i="84"/>
  <c r="R384" i="84"/>
  <c r="W384" i="84"/>
  <c r="V384" i="84"/>
  <c r="AA384" i="84"/>
  <c r="G384" i="84"/>
  <c r="I384" i="84"/>
  <c r="X384" i="84"/>
  <c r="L384" i="84"/>
  <c r="P384" i="84"/>
  <c r="AB384" i="84"/>
  <c r="O384" i="84"/>
  <c r="M384" i="84"/>
  <c r="Z384" i="84"/>
  <c r="S384" i="84"/>
  <c r="K384" i="84"/>
  <c r="Y377" i="84"/>
  <c r="AB377" i="84"/>
  <c r="W377" i="84"/>
  <c r="S377" i="84"/>
  <c r="Z377" i="84"/>
  <c r="M377" i="84"/>
  <c r="J377" i="84"/>
  <c r="U377" i="84"/>
  <c r="X377" i="84"/>
  <c r="V377" i="84"/>
  <c r="L377" i="84"/>
  <c r="N377" i="84"/>
  <c r="E377" i="84"/>
  <c r="R377" i="84"/>
  <c r="F377" i="84"/>
  <c r="H377" i="84"/>
  <c r="P377" i="84"/>
  <c r="O377" i="84"/>
  <c r="I377" i="84"/>
  <c r="AA377" i="84"/>
  <c r="T377" i="84"/>
  <c r="Q377" i="84"/>
  <c r="K377" i="84"/>
  <c r="G377" i="84"/>
  <c r="W391" i="84"/>
  <c r="AA391" i="84"/>
  <c r="R391" i="84"/>
  <c r="X391" i="84"/>
  <c r="E391" i="84"/>
  <c r="S391" i="84"/>
  <c r="N391" i="84"/>
  <c r="G391" i="84"/>
  <c r="L391" i="84"/>
  <c r="Y391" i="84"/>
  <c r="K391" i="84"/>
  <c r="P391" i="84"/>
  <c r="Q391" i="84"/>
  <c r="H391" i="84"/>
  <c r="V391" i="84"/>
  <c r="I391" i="84"/>
  <c r="J391" i="84"/>
  <c r="U391" i="84"/>
  <c r="F391" i="84"/>
  <c r="O391" i="84"/>
  <c r="Z391" i="84"/>
  <c r="T391" i="84"/>
  <c r="M391" i="84"/>
  <c r="AB391" i="84"/>
  <c r="T402" i="84"/>
  <c r="V402" i="84"/>
  <c r="S402" i="84"/>
  <c r="Y402" i="84"/>
  <c r="I402" i="84"/>
  <c r="G402" i="84"/>
  <c r="Q402" i="84"/>
  <c r="Z402" i="84"/>
  <c r="K402" i="84"/>
  <c r="R402" i="84"/>
  <c r="U402" i="84"/>
  <c r="AB402" i="84"/>
  <c r="X402" i="84"/>
  <c r="N402" i="84"/>
  <c r="F402" i="84"/>
  <c r="E402" i="84"/>
  <c r="AA402" i="84"/>
  <c r="M402" i="84"/>
  <c r="W402" i="84"/>
  <c r="H402" i="84"/>
  <c r="L402" i="84"/>
  <c r="J402" i="84"/>
  <c r="P402" i="84"/>
  <c r="O402" i="84"/>
  <c r="U380" i="84"/>
  <c r="Y380" i="84"/>
  <c r="Q380" i="84"/>
  <c r="M380" i="84"/>
  <c r="I380" i="84"/>
  <c r="N380" i="84"/>
  <c r="V380" i="84"/>
  <c r="S380" i="84"/>
  <c r="R380" i="84"/>
  <c r="F380" i="84"/>
  <c r="AB380" i="84"/>
  <c r="Z380" i="84"/>
  <c r="J380" i="84"/>
  <c r="O380" i="84"/>
  <c r="W380" i="84"/>
  <c r="K380" i="84"/>
  <c r="X380" i="84"/>
  <c r="AA380" i="84"/>
  <c r="T380" i="84"/>
  <c r="G380" i="84"/>
  <c r="E380" i="84"/>
  <c r="L380" i="84"/>
  <c r="P380" i="84"/>
  <c r="H380" i="84"/>
  <c r="W506" i="84"/>
  <c r="E506" i="84"/>
  <c r="E537" i="84" s="1"/>
  <c r="I506" i="84"/>
  <c r="L506" i="84"/>
  <c r="Z506" i="84"/>
  <c r="M506" i="84"/>
  <c r="AA506" i="84"/>
  <c r="G506" i="84"/>
  <c r="H506" i="84"/>
  <c r="R506" i="84"/>
  <c r="J506" i="84"/>
  <c r="U506" i="84"/>
  <c r="S506" i="84"/>
  <c r="N506" i="84"/>
  <c r="AB506" i="84"/>
  <c r="F506" i="84"/>
  <c r="K506" i="84"/>
  <c r="P506" i="84"/>
  <c r="T506" i="84"/>
  <c r="Q506" i="84"/>
  <c r="O506" i="84"/>
  <c r="V506" i="84"/>
  <c r="Y506" i="84"/>
  <c r="X506" i="84"/>
  <c r="S515" i="84"/>
  <c r="K515" i="84"/>
  <c r="W515" i="84"/>
  <c r="F515" i="84"/>
  <c r="T515" i="84"/>
  <c r="O515" i="84"/>
  <c r="AB515" i="84"/>
  <c r="E515" i="84"/>
  <c r="P515" i="84"/>
  <c r="I515" i="84"/>
  <c r="V515" i="84"/>
  <c r="H515" i="84"/>
  <c r="L515" i="84"/>
  <c r="M515" i="84"/>
  <c r="Q515" i="84"/>
  <c r="U515" i="84"/>
  <c r="G515" i="84"/>
  <c r="AA515" i="84"/>
  <c r="N515" i="84"/>
  <c r="J515" i="84"/>
  <c r="Z515" i="84"/>
  <c r="Y515" i="84"/>
  <c r="R515" i="84"/>
  <c r="X515" i="84"/>
  <c r="H526" i="84"/>
  <c r="L526" i="84"/>
  <c r="N526" i="84"/>
  <c r="Q526" i="84"/>
  <c r="J526" i="84"/>
  <c r="V526" i="84"/>
  <c r="AA526" i="84"/>
  <c r="O526" i="84"/>
  <c r="S526" i="84"/>
  <c r="X526" i="84"/>
  <c r="I526" i="84"/>
  <c r="AB526" i="84"/>
  <c r="E526" i="84"/>
  <c r="T526" i="84"/>
  <c r="P526" i="84"/>
  <c r="W526" i="84"/>
  <c r="R526" i="84"/>
  <c r="K526" i="84"/>
  <c r="Y526" i="84"/>
  <c r="G526" i="84"/>
  <c r="Z526" i="84"/>
  <c r="U526" i="84"/>
  <c r="M526" i="84"/>
  <c r="F526" i="84"/>
  <c r="J382" i="84"/>
  <c r="Z382" i="84"/>
  <c r="S382" i="84"/>
  <c r="T382" i="84"/>
  <c r="V382" i="84"/>
  <c r="W382" i="84"/>
  <c r="E382" i="84"/>
  <c r="Q382" i="84"/>
  <c r="H382" i="84"/>
  <c r="AA382" i="84"/>
  <c r="G382" i="84"/>
  <c r="P382" i="84"/>
  <c r="N382" i="84"/>
  <c r="AB382" i="84"/>
  <c r="I382" i="84"/>
  <c r="L382" i="84"/>
  <c r="F382" i="84"/>
  <c r="R382" i="84"/>
  <c r="K382" i="84"/>
  <c r="X382" i="84"/>
  <c r="O382" i="84"/>
  <c r="U382" i="84"/>
  <c r="Y382" i="84"/>
  <c r="M382" i="84"/>
  <c r="Z385" i="84"/>
  <c r="Q385" i="84"/>
  <c r="O385" i="84"/>
  <c r="M385" i="84"/>
  <c r="R385" i="84"/>
  <c r="N385" i="84"/>
  <c r="AA385" i="84"/>
  <c r="AB385" i="84"/>
  <c r="H385" i="84"/>
  <c r="E385" i="84"/>
  <c r="T385" i="84"/>
  <c r="F385" i="84"/>
  <c r="G385" i="84"/>
  <c r="S385" i="84"/>
  <c r="X385" i="84"/>
  <c r="K385" i="84"/>
  <c r="J385" i="84"/>
  <c r="W385" i="84"/>
  <c r="Y385" i="84"/>
  <c r="U385" i="84"/>
  <c r="V385" i="84"/>
  <c r="L385" i="84"/>
  <c r="I385" i="84"/>
  <c r="P385" i="84"/>
  <c r="E387" i="84"/>
  <c r="H387" i="84"/>
  <c r="N387" i="84"/>
  <c r="K387" i="84"/>
  <c r="O387" i="84"/>
  <c r="M387" i="84"/>
  <c r="W387" i="84"/>
  <c r="S387" i="84"/>
  <c r="V387" i="84"/>
  <c r="Y387" i="84"/>
  <c r="U387" i="84"/>
  <c r="X387" i="84"/>
  <c r="F387" i="84"/>
  <c r="L387" i="84"/>
  <c r="J387" i="84"/>
  <c r="Q387" i="84"/>
  <c r="Z387" i="84"/>
  <c r="AA387" i="84"/>
  <c r="I387" i="84"/>
  <c r="G387" i="84"/>
  <c r="P387" i="84"/>
  <c r="T387" i="84"/>
  <c r="AB387" i="84"/>
  <c r="R387" i="84"/>
  <c r="O405" i="84"/>
  <c r="V405" i="84"/>
  <c r="W405" i="84"/>
  <c r="Q405" i="84"/>
  <c r="I405" i="84"/>
  <c r="L405" i="84"/>
  <c r="J405" i="84"/>
  <c r="H405" i="84"/>
  <c r="N405" i="84"/>
  <c r="X405" i="84"/>
  <c r="K405" i="84"/>
  <c r="AB405" i="84"/>
  <c r="R405" i="84"/>
  <c r="S405" i="84"/>
  <c r="P405" i="84"/>
  <c r="Y405" i="84"/>
  <c r="F405" i="84"/>
  <c r="G405" i="84"/>
  <c r="M405" i="84"/>
  <c r="T405" i="84"/>
  <c r="U405" i="84"/>
  <c r="Z405" i="84"/>
  <c r="E405" i="84"/>
  <c r="AA405" i="84"/>
  <c r="S501" i="84"/>
  <c r="AB501" i="84"/>
  <c r="N501" i="84"/>
  <c r="Y501" i="84"/>
  <c r="L501" i="84"/>
  <c r="U501" i="84"/>
  <c r="I501" i="84"/>
  <c r="X501" i="84"/>
  <c r="Q501" i="84"/>
  <c r="H501" i="84"/>
  <c r="T501" i="84"/>
  <c r="P501" i="84"/>
  <c r="J501" i="84"/>
  <c r="F501" i="84"/>
  <c r="Z501" i="84"/>
  <c r="M501" i="84"/>
  <c r="O501" i="84"/>
  <c r="R501" i="84"/>
  <c r="V501" i="84"/>
  <c r="W501" i="84"/>
  <c r="G501" i="84"/>
  <c r="E501" i="84"/>
  <c r="AA501" i="84"/>
  <c r="K501" i="84"/>
  <c r="E523" i="84"/>
  <c r="Y523" i="84"/>
  <c r="U523" i="84"/>
  <c r="N523" i="84"/>
  <c r="H523" i="84"/>
  <c r="S523" i="84"/>
  <c r="AB523" i="84"/>
  <c r="P523" i="84"/>
  <c r="F523" i="84"/>
  <c r="R523" i="84"/>
  <c r="L523" i="84"/>
  <c r="X523" i="84"/>
  <c r="K523" i="84"/>
  <c r="T523" i="84"/>
  <c r="G523" i="84"/>
  <c r="J523" i="84"/>
  <c r="V523" i="84"/>
  <c r="W523" i="84"/>
  <c r="O523" i="84"/>
  <c r="Q523" i="84"/>
  <c r="Z523" i="84"/>
  <c r="I523" i="84"/>
  <c r="AA523" i="84"/>
  <c r="M523" i="84"/>
  <c r="V528" i="84"/>
  <c r="AB528" i="84"/>
  <c r="G528" i="84"/>
  <c r="T528" i="84"/>
  <c r="X528" i="84"/>
  <c r="J528" i="84"/>
  <c r="U528" i="84"/>
  <c r="S528" i="84"/>
  <c r="Y528" i="84"/>
  <c r="F528" i="84"/>
  <c r="Z528" i="84"/>
  <c r="M528" i="84"/>
  <c r="I528" i="84"/>
  <c r="L528" i="84"/>
  <c r="P528" i="84"/>
  <c r="H528" i="84"/>
  <c r="O528" i="84"/>
  <c r="K528" i="84"/>
  <c r="E528" i="84"/>
  <c r="AA528" i="84"/>
  <c r="R528" i="84"/>
  <c r="N528" i="84"/>
  <c r="Q528" i="84"/>
  <c r="W528" i="84"/>
  <c r="U529" i="84"/>
  <c r="S529" i="84"/>
  <c r="H529" i="84"/>
  <c r="M529" i="84"/>
  <c r="X529" i="84"/>
  <c r="Q529" i="84"/>
  <c r="N529" i="84"/>
  <c r="AA529" i="84"/>
  <c r="AB529" i="84"/>
  <c r="Z529" i="84"/>
  <c r="V529" i="84"/>
  <c r="J529" i="84"/>
  <c r="I529" i="84"/>
  <c r="F529" i="84"/>
  <c r="E529" i="84"/>
  <c r="R529" i="84"/>
  <c r="G529" i="84"/>
  <c r="W529" i="84"/>
  <c r="T529" i="84"/>
  <c r="O529" i="84"/>
  <c r="L529" i="84"/>
  <c r="K529" i="84"/>
  <c r="P529" i="84"/>
  <c r="Y529" i="84"/>
  <c r="L521" i="84"/>
  <c r="M521" i="84"/>
  <c r="S521" i="84"/>
  <c r="K521" i="84"/>
  <c r="AA521" i="84"/>
  <c r="G521" i="84"/>
  <c r="E521" i="84"/>
  <c r="I521" i="84"/>
  <c r="V521" i="84"/>
  <c r="J521" i="84"/>
  <c r="Q521" i="84"/>
  <c r="H521" i="84"/>
  <c r="W521" i="84"/>
  <c r="Y521" i="84"/>
  <c r="F521" i="84"/>
  <c r="T521" i="84"/>
  <c r="AB521" i="84"/>
  <c r="P521" i="84"/>
  <c r="Z521" i="84"/>
  <c r="O521" i="84"/>
  <c r="U521" i="84"/>
  <c r="X521" i="84"/>
  <c r="R521" i="84"/>
  <c r="N521" i="84"/>
  <c r="X388" i="84"/>
  <c r="AB388" i="84"/>
  <c r="M388" i="84"/>
  <c r="V388" i="84"/>
  <c r="N388" i="84"/>
  <c r="Y388" i="84"/>
  <c r="T388" i="84"/>
  <c r="Q388" i="84"/>
  <c r="E388" i="84"/>
  <c r="O388" i="84"/>
  <c r="I388" i="84"/>
  <c r="H388" i="84"/>
  <c r="R388" i="84"/>
  <c r="U388" i="84"/>
  <c r="J388" i="84"/>
  <c r="Z388" i="84"/>
  <c r="W388" i="84"/>
  <c r="F388" i="84"/>
  <c r="L388" i="84"/>
  <c r="AA388" i="84"/>
  <c r="P388" i="84"/>
  <c r="S388" i="84"/>
  <c r="G388" i="84"/>
  <c r="K388" i="84"/>
  <c r="L390" i="84"/>
  <c r="N390" i="84"/>
  <c r="I390" i="84"/>
  <c r="T390" i="84"/>
  <c r="F390" i="84"/>
  <c r="G390" i="84"/>
  <c r="P390" i="84"/>
  <c r="AA390" i="84"/>
  <c r="U390" i="84"/>
  <c r="W390" i="84"/>
  <c r="J390" i="84"/>
  <c r="E390" i="84"/>
  <c r="H390" i="84"/>
  <c r="Q390" i="84"/>
  <c r="X390" i="84"/>
  <c r="S390" i="84"/>
  <c r="V390" i="84"/>
  <c r="K390" i="84"/>
  <c r="R390" i="84"/>
  <c r="AB390" i="84"/>
  <c r="Z390" i="84"/>
  <c r="M390" i="84"/>
  <c r="Y390" i="84"/>
  <c r="O390" i="84"/>
  <c r="H397" i="84"/>
  <c r="I397" i="84"/>
  <c r="Q397" i="84"/>
  <c r="N397" i="84"/>
  <c r="V397" i="84"/>
  <c r="X397" i="84"/>
  <c r="E397" i="84"/>
  <c r="K397" i="84"/>
  <c r="T397" i="84"/>
  <c r="Z397" i="84"/>
  <c r="O397" i="84"/>
  <c r="R397" i="84"/>
  <c r="AA397" i="84"/>
  <c r="J397" i="84"/>
  <c r="L397" i="84"/>
  <c r="P397" i="84"/>
  <c r="Y397" i="84"/>
  <c r="U397" i="84"/>
  <c r="M397" i="84"/>
  <c r="W397" i="84"/>
  <c r="S397" i="84"/>
  <c r="AB397" i="84"/>
  <c r="F397" i="84"/>
  <c r="G397" i="84"/>
  <c r="N406" i="84"/>
  <c r="R406" i="84"/>
  <c r="I406" i="84"/>
  <c r="J406" i="84"/>
  <c r="F406" i="84"/>
  <c r="W406" i="84"/>
  <c r="M406" i="84"/>
  <c r="G406" i="84"/>
  <c r="Q406" i="84"/>
  <c r="U406" i="84"/>
  <c r="V406" i="84"/>
  <c r="AB406" i="84"/>
  <c r="P406" i="84"/>
  <c r="X406" i="84"/>
  <c r="S406" i="84"/>
  <c r="T406" i="84"/>
  <c r="Z406" i="84"/>
  <c r="O406" i="84"/>
  <c r="K406" i="84"/>
  <c r="E406" i="84"/>
  <c r="L406" i="84"/>
  <c r="AA406" i="84"/>
  <c r="Y406" i="84"/>
  <c r="H406" i="84"/>
  <c r="F509" i="84"/>
  <c r="G509" i="84"/>
  <c r="Y509" i="84"/>
  <c r="I509" i="84"/>
  <c r="J509" i="84"/>
  <c r="E509" i="84"/>
  <c r="P509" i="84"/>
  <c r="X509" i="84"/>
  <c r="R509" i="84"/>
  <c r="N509" i="84"/>
  <c r="S509" i="84"/>
  <c r="Z509" i="84"/>
  <c r="Q509" i="84"/>
  <c r="W509" i="84"/>
  <c r="M509" i="84"/>
  <c r="U509" i="84"/>
  <c r="AB509" i="84"/>
  <c r="H509" i="84"/>
  <c r="T509" i="84"/>
  <c r="V509" i="84"/>
  <c r="O509" i="84"/>
  <c r="AA509" i="84"/>
  <c r="K509" i="84"/>
  <c r="L509" i="84"/>
  <c r="U513" i="84"/>
  <c r="AA513" i="84"/>
  <c r="K513" i="84"/>
  <c r="T513" i="84"/>
  <c r="R513" i="84"/>
  <c r="X513" i="84"/>
  <c r="G513" i="84"/>
  <c r="O513" i="84"/>
  <c r="J513" i="84"/>
  <c r="F513" i="84"/>
  <c r="S513" i="84"/>
  <c r="AB513" i="84"/>
  <c r="E513" i="84"/>
  <c r="M513" i="84"/>
  <c r="P513" i="84"/>
  <c r="L513" i="84"/>
  <c r="N513" i="84"/>
  <c r="Z513" i="84"/>
  <c r="V513" i="84"/>
  <c r="W513" i="84"/>
  <c r="H513" i="84"/>
  <c r="Q513" i="84"/>
  <c r="Y513" i="84"/>
  <c r="I513" i="84"/>
  <c r="T527" i="84"/>
  <c r="AB527" i="84"/>
  <c r="G527" i="84"/>
  <c r="L527" i="84"/>
  <c r="E527" i="84"/>
  <c r="X527" i="84"/>
  <c r="M527" i="84"/>
  <c r="F527" i="84"/>
  <c r="H527" i="84"/>
  <c r="N527" i="84"/>
  <c r="P527" i="84"/>
  <c r="Q527" i="84"/>
  <c r="I527" i="84"/>
  <c r="U527" i="84"/>
  <c r="W527" i="84"/>
  <c r="AA527" i="84"/>
  <c r="Y527" i="84"/>
  <c r="S527" i="84"/>
  <c r="K527" i="84"/>
  <c r="J527" i="84"/>
  <c r="Z527" i="84"/>
  <c r="O527" i="84"/>
  <c r="R527" i="84"/>
  <c r="V527" i="84"/>
  <c r="G398" i="84"/>
  <c r="AA398" i="84"/>
  <c r="J398" i="84"/>
  <c r="X398" i="84"/>
  <c r="W398" i="84"/>
  <c r="E398" i="84"/>
  <c r="H398" i="84"/>
  <c r="S398" i="84"/>
  <c r="V398" i="84"/>
  <c r="R398" i="84"/>
  <c r="I398" i="84"/>
  <c r="P398" i="84"/>
  <c r="Q398" i="84"/>
  <c r="F398" i="84"/>
  <c r="M398" i="84"/>
  <c r="L398" i="84"/>
  <c r="AB398" i="84"/>
  <c r="T398" i="84"/>
  <c r="Y398" i="84"/>
  <c r="Z398" i="84"/>
  <c r="U398" i="84"/>
  <c r="O398" i="84"/>
  <c r="K398" i="84"/>
  <c r="N398" i="84"/>
  <c r="H389" i="84"/>
  <c r="Y389" i="84"/>
  <c r="E389" i="84"/>
  <c r="I389" i="84"/>
  <c r="AB389" i="84"/>
  <c r="P389" i="84"/>
  <c r="Q389" i="84"/>
  <c r="Z389" i="84"/>
  <c r="T389" i="84"/>
  <c r="W389" i="84"/>
  <c r="O389" i="84"/>
  <c r="V389" i="84"/>
  <c r="G389" i="84"/>
  <c r="AA389" i="84"/>
  <c r="N389" i="84"/>
  <c r="R389" i="84"/>
  <c r="K389" i="84"/>
  <c r="X389" i="84"/>
  <c r="U389" i="84"/>
  <c r="J389" i="84"/>
  <c r="S389" i="84"/>
  <c r="F389" i="84"/>
  <c r="M389" i="84"/>
  <c r="L389" i="84"/>
  <c r="E399" i="84"/>
  <c r="O399" i="84"/>
  <c r="V399" i="84"/>
  <c r="W399" i="84"/>
  <c r="X399" i="84"/>
  <c r="Y399" i="84"/>
  <c r="M399" i="84"/>
  <c r="H399" i="84"/>
  <c r="S399" i="84"/>
  <c r="R399" i="84"/>
  <c r="K399" i="84"/>
  <c r="J399" i="84"/>
  <c r="U399" i="84"/>
  <c r="F399" i="84"/>
  <c r="AA399" i="84"/>
  <c r="I399" i="84"/>
  <c r="Z399" i="84"/>
  <c r="T399" i="84"/>
  <c r="N399" i="84"/>
  <c r="AB399" i="84"/>
  <c r="P399" i="84"/>
  <c r="Q399" i="84"/>
  <c r="G399" i="84"/>
  <c r="L399" i="84"/>
  <c r="J510" i="84"/>
  <c r="P510" i="84"/>
  <c r="Q510" i="84"/>
  <c r="T510" i="84"/>
  <c r="S510" i="84"/>
  <c r="I510" i="84"/>
  <c r="K510" i="84"/>
  <c r="X510" i="84"/>
  <c r="U510" i="84"/>
  <c r="V510" i="84"/>
  <c r="Z510" i="84"/>
  <c r="M510" i="84"/>
  <c r="E510" i="84"/>
  <c r="L510" i="84"/>
  <c r="H510" i="84"/>
  <c r="G510" i="84"/>
  <c r="W510" i="84"/>
  <c r="F510" i="84"/>
  <c r="R510" i="84"/>
  <c r="N510" i="84"/>
  <c r="AA510" i="84"/>
  <c r="AB510" i="84"/>
  <c r="O510" i="84"/>
  <c r="Y510" i="84"/>
  <c r="E524" i="84"/>
  <c r="I524" i="84"/>
  <c r="G524" i="84"/>
  <c r="L524" i="84"/>
  <c r="K524" i="84"/>
  <c r="F524" i="84"/>
  <c r="S524" i="84"/>
  <c r="M524" i="84"/>
  <c r="Q524" i="84"/>
  <c r="H524" i="84"/>
  <c r="Z524" i="84"/>
  <c r="W524" i="84"/>
  <c r="AB524" i="84"/>
  <c r="O524" i="84"/>
  <c r="X524" i="84"/>
  <c r="AA524" i="84"/>
  <c r="J524" i="84"/>
  <c r="T524" i="84"/>
  <c r="P524" i="84"/>
  <c r="Y524" i="84"/>
  <c r="R524" i="84"/>
  <c r="V524" i="84"/>
  <c r="N524" i="84"/>
  <c r="U524" i="84"/>
  <c r="E516" i="84"/>
  <c r="Y516" i="84"/>
  <c r="K516" i="84"/>
  <c r="L516" i="84"/>
  <c r="G516" i="84"/>
  <c r="U516" i="84"/>
  <c r="Q516" i="84"/>
  <c r="AA516" i="84"/>
  <c r="P516" i="84"/>
  <c r="N516" i="84"/>
  <c r="J516" i="84"/>
  <c r="O516" i="84"/>
  <c r="R516" i="84"/>
  <c r="W516" i="84"/>
  <c r="AB516" i="84"/>
  <c r="F516" i="84"/>
  <c r="H516" i="84"/>
  <c r="V516" i="84"/>
  <c r="X516" i="84"/>
  <c r="I516" i="84"/>
  <c r="M516" i="84"/>
  <c r="T516" i="84"/>
  <c r="Z516" i="84"/>
  <c r="S516" i="84"/>
  <c r="K394" i="84"/>
  <c r="T394" i="84"/>
  <c r="Y394" i="84"/>
  <c r="L394" i="84"/>
  <c r="G394" i="84"/>
  <c r="Q394" i="84"/>
  <c r="J394" i="84"/>
  <c r="O394" i="84"/>
  <c r="U394" i="84"/>
  <c r="N394" i="84"/>
  <c r="E394" i="84"/>
  <c r="F394" i="84"/>
  <c r="V394" i="84"/>
  <c r="R394" i="84"/>
  <c r="S394" i="84"/>
  <c r="X394" i="84"/>
  <c r="AA394" i="84"/>
  <c r="AB394" i="84"/>
  <c r="H394" i="84"/>
  <c r="W394" i="84"/>
  <c r="Z394" i="84"/>
  <c r="M394" i="84"/>
  <c r="P394" i="84"/>
  <c r="I394" i="84"/>
  <c r="N400" i="84"/>
  <c r="E400" i="84"/>
  <c r="P400" i="84"/>
  <c r="L400" i="84"/>
  <c r="H400" i="84"/>
  <c r="X400" i="84"/>
  <c r="Y400" i="84"/>
  <c r="J400" i="84"/>
  <c r="S400" i="84"/>
  <c r="U400" i="84"/>
  <c r="K400" i="84"/>
  <c r="M400" i="84"/>
  <c r="R400" i="84"/>
  <c r="W400" i="84"/>
  <c r="Z400" i="84"/>
  <c r="G400" i="84"/>
  <c r="V400" i="84"/>
  <c r="I400" i="84"/>
  <c r="AA400" i="84"/>
  <c r="AB400" i="84"/>
  <c r="O400" i="84"/>
  <c r="Q400" i="84"/>
  <c r="T400" i="84"/>
  <c r="F400" i="84"/>
  <c r="G393" i="84"/>
  <c r="AB393" i="84"/>
  <c r="W393" i="84"/>
  <c r="J393" i="84"/>
  <c r="L393" i="84"/>
  <c r="O393" i="84"/>
  <c r="S393" i="84"/>
  <c r="P393" i="84"/>
  <c r="U393" i="84"/>
  <c r="Z393" i="84"/>
  <c r="K393" i="84"/>
  <c r="X393" i="84"/>
  <c r="Y393" i="84"/>
  <c r="N393" i="84"/>
  <c r="Q393" i="84"/>
  <c r="F393" i="84"/>
  <c r="V393" i="84"/>
  <c r="E393" i="84"/>
  <c r="R393" i="84"/>
  <c r="AA393" i="84"/>
  <c r="I393" i="84"/>
  <c r="T393" i="84"/>
  <c r="M393" i="84"/>
  <c r="H393" i="84"/>
  <c r="R392" i="84"/>
  <c r="E392" i="84"/>
  <c r="AA392" i="84"/>
  <c r="T392" i="84"/>
  <c r="S392" i="84"/>
  <c r="Q392" i="84"/>
  <c r="AB392" i="84"/>
  <c r="P392" i="84"/>
  <c r="K392" i="84"/>
  <c r="V392" i="84"/>
  <c r="U392" i="84"/>
  <c r="H392" i="84"/>
  <c r="G392" i="84"/>
  <c r="X392" i="84"/>
  <c r="W392" i="84"/>
  <c r="Y392" i="84"/>
  <c r="L392" i="84"/>
  <c r="M392" i="84"/>
  <c r="N392" i="84"/>
  <c r="F392" i="84"/>
  <c r="J392" i="84"/>
  <c r="Z392" i="84"/>
  <c r="O392" i="84"/>
  <c r="I392" i="84"/>
  <c r="AA508" i="84"/>
  <c r="W508" i="84"/>
  <c r="O508" i="84"/>
  <c r="X508" i="84"/>
  <c r="H508" i="84"/>
  <c r="I508" i="84"/>
  <c r="Y508" i="84"/>
  <c r="U508" i="84"/>
  <c r="K508" i="84"/>
  <c r="V508" i="84"/>
  <c r="G508" i="84"/>
  <c r="M508" i="84"/>
  <c r="T508" i="84"/>
  <c r="Q508" i="84"/>
  <c r="Z508" i="84"/>
  <c r="R508" i="84"/>
  <c r="AB508" i="84"/>
  <c r="N508" i="84"/>
  <c r="E508" i="84"/>
  <c r="P508" i="84"/>
  <c r="F508" i="84"/>
  <c r="J508" i="84"/>
  <c r="S508" i="84"/>
  <c r="L508" i="84"/>
  <c r="F912" i="79"/>
  <c r="H158" i="88" s="1"/>
  <c r="E912" i="79"/>
  <c r="G158" i="88" s="1"/>
  <c r="O502" i="81"/>
  <c r="E502" i="81"/>
  <c r="V502" i="81"/>
  <c r="T502" i="81"/>
  <c r="K502" i="81"/>
  <c r="Q502" i="81"/>
  <c r="R502" i="81"/>
  <c r="M502" i="81"/>
  <c r="N502" i="81"/>
  <c r="G502" i="81"/>
  <c r="J502" i="81"/>
  <c r="U502" i="81"/>
  <c r="L502" i="81"/>
  <c r="S502" i="81"/>
  <c r="AA502" i="81"/>
  <c r="P502" i="81"/>
  <c r="H502" i="81"/>
  <c r="F502" i="81"/>
  <c r="Z502" i="81"/>
  <c r="W502" i="81"/>
  <c r="Y502" i="81"/>
  <c r="X502" i="81"/>
  <c r="I502" i="81"/>
  <c r="AB502" i="81"/>
  <c r="G520" i="81"/>
  <c r="Y520" i="81"/>
  <c r="L520" i="81"/>
  <c r="W520" i="81"/>
  <c r="R520" i="81"/>
  <c r="T520" i="81"/>
  <c r="H520" i="81"/>
  <c r="Z520" i="81"/>
  <c r="AB520" i="81"/>
  <c r="P520" i="81"/>
  <c r="E520" i="81"/>
  <c r="AA520" i="81"/>
  <c r="F520" i="81"/>
  <c r="X520" i="81"/>
  <c r="M520" i="81"/>
  <c r="N520" i="81"/>
  <c r="I520" i="81"/>
  <c r="U520" i="81"/>
  <c r="S520" i="81"/>
  <c r="O520" i="81"/>
  <c r="Q520" i="81"/>
  <c r="K520" i="81"/>
  <c r="V520" i="81"/>
  <c r="J520" i="81"/>
  <c r="K517" i="81"/>
  <c r="AB517" i="81"/>
  <c r="G517" i="81"/>
  <c r="H517" i="81"/>
  <c r="M517" i="81"/>
  <c r="P517" i="81"/>
  <c r="S517" i="81"/>
  <c r="X517" i="81"/>
  <c r="N517" i="81"/>
  <c r="T517" i="81"/>
  <c r="Q517" i="81"/>
  <c r="R517" i="81"/>
  <c r="V517" i="81"/>
  <c r="F517" i="81"/>
  <c r="Y517" i="81"/>
  <c r="Z517" i="81"/>
  <c r="I517" i="81"/>
  <c r="E517" i="81"/>
  <c r="J517" i="81"/>
  <c r="AA517" i="81"/>
  <c r="U517" i="81"/>
  <c r="W517" i="81"/>
  <c r="L517" i="81"/>
  <c r="O517" i="81"/>
  <c r="T379" i="81"/>
  <c r="Q379" i="81"/>
  <c r="H379" i="81"/>
  <c r="F379" i="81"/>
  <c r="W379" i="81"/>
  <c r="P379" i="81"/>
  <c r="AB379" i="81"/>
  <c r="I379" i="81"/>
  <c r="R379" i="81"/>
  <c r="E379" i="81"/>
  <c r="V379" i="81"/>
  <c r="O379" i="81"/>
  <c r="K379" i="81"/>
  <c r="AA379" i="81"/>
  <c r="Z379" i="81"/>
  <c r="L379" i="81"/>
  <c r="U379" i="81"/>
  <c r="X379" i="81"/>
  <c r="N379" i="81"/>
  <c r="M379" i="81"/>
  <c r="G379" i="81"/>
  <c r="S379" i="81"/>
  <c r="Y379" i="81"/>
  <c r="J379" i="81"/>
  <c r="R393" i="81"/>
  <c r="V393" i="81"/>
  <c r="F393" i="81"/>
  <c r="H393" i="81"/>
  <c r="AB393" i="81"/>
  <c r="N393" i="81"/>
  <c r="Q393" i="81"/>
  <c r="K393" i="81"/>
  <c r="O393" i="81"/>
  <c r="I393" i="81"/>
  <c r="L393" i="81"/>
  <c r="X393" i="81"/>
  <c r="E393" i="81"/>
  <c r="Y393" i="81"/>
  <c r="Z393" i="81"/>
  <c r="W393" i="81"/>
  <c r="AA393" i="81"/>
  <c r="M393" i="81"/>
  <c r="J393" i="81"/>
  <c r="U393" i="81"/>
  <c r="S393" i="81"/>
  <c r="T393" i="81"/>
  <c r="G393" i="81"/>
  <c r="P393" i="81"/>
  <c r="Q388" i="81"/>
  <c r="N388" i="81"/>
  <c r="Y388" i="81"/>
  <c r="I388" i="81"/>
  <c r="AB388" i="81"/>
  <c r="R388" i="81"/>
  <c r="X388" i="81"/>
  <c r="O388" i="81"/>
  <c r="M388" i="81"/>
  <c r="E388" i="81"/>
  <c r="P388" i="81"/>
  <c r="F388" i="81"/>
  <c r="AA388" i="81"/>
  <c r="V388" i="81"/>
  <c r="Z388" i="81"/>
  <c r="S388" i="81"/>
  <c r="H388" i="81"/>
  <c r="G388" i="81"/>
  <c r="L388" i="81"/>
  <c r="W388" i="81"/>
  <c r="U388" i="81"/>
  <c r="K388" i="81"/>
  <c r="T388" i="81"/>
  <c r="J388" i="81"/>
  <c r="AB395" i="81"/>
  <c r="P395" i="81"/>
  <c r="S395" i="81"/>
  <c r="M395" i="81"/>
  <c r="J395" i="81"/>
  <c r="G395" i="81"/>
  <c r="E395" i="81"/>
  <c r="H395" i="81"/>
  <c r="Q395" i="81"/>
  <c r="L395" i="81"/>
  <c r="W395" i="81"/>
  <c r="K395" i="81"/>
  <c r="Z395" i="81"/>
  <c r="V395" i="81"/>
  <c r="Y395" i="81"/>
  <c r="F395" i="81"/>
  <c r="I395" i="81"/>
  <c r="AA395" i="81"/>
  <c r="T395" i="81"/>
  <c r="X395" i="81"/>
  <c r="O395" i="81"/>
  <c r="U395" i="81"/>
  <c r="N395" i="81"/>
  <c r="R395" i="81"/>
  <c r="H505" i="81"/>
  <c r="E505" i="81"/>
  <c r="G505" i="81"/>
  <c r="U505" i="81"/>
  <c r="Z505" i="81"/>
  <c r="W505" i="81"/>
  <c r="P505" i="81"/>
  <c r="AA505" i="81"/>
  <c r="I505" i="81"/>
  <c r="R505" i="81"/>
  <c r="S505" i="81"/>
  <c r="J505" i="81"/>
  <c r="K505" i="81"/>
  <c r="N505" i="81"/>
  <c r="F505" i="81"/>
  <c r="T505" i="81"/>
  <c r="M505" i="81"/>
  <c r="Q505" i="81"/>
  <c r="Y505" i="81"/>
  <c r="V505" i="81"/>
  <c r="X505" i="81"/>
  <c r="O505" i="81"/>
  <c r="L505" i="81"/>
  <c r="AB505" i="81"/>
  <c r="V513" i="81"/>
  <c r="I513" i="81"/>
  <c r="Q513" i="81"/>
  <c r="M513" i="81"/>
  <c r="T513" i="81"/>
  <c r="K513" i="81"/>
  <c r="W513" i="81"/>
  <c r="P513" i="81"/>
  <c r="AA513" i="81"/>
  <c r="N513" i="81"/>
  <c r="R513" i="81"/>
  <c r="S513" i="81"/>
  <c r="H513" i="81"/>
  <c r="X513" i="81"/>
  <c r="AB513" i="81"/>
  <c r="J513" i="81"/>
  <c r="E513" i="81"/>
  <c r="G513" i="81"/>
  <c r="U513" i="81"/>
  <c r="O513" i="81"/>
  <c r="F513" i="81"/>
  <c r="L513" i="81"/>
  <c r="Z513" i="81"/>
  <c r="Y513" i="81"/>
  <c r="K512" i="81"/>
  <c r="U512" i="81"/>
  <c r="H512" i="81"/>
  <c r="S512" i="81"/>
  <c r="F512" i="81"/>
  <c r="O512" i="81"/>
  <c r="AA512" i="81"/>
  <c r="N512" i="81"/>
  <c r="P512" i="81"/>
  <c r="L512" i="81"/>
  <c r="V512" i="81"/>
  <c r="W512" i="81"/>
  <c r="T512" i="81"/>
  <c r="I512" i="81"/>
  <c r="X512" i="81"/>
  <c r="J512" i="81"/>
  <c r="AB512" i="81"/>
  <c r="Q512" i="81"/>
  <c r="R512" i="81"/>
  <c r="E512" i="81"/>
  <c r="Y512" i="81"/>
  <c r="G512" i="81"/>
  <c r="M512" i="81"/>
  <c r="Z512" i="81"/>
  <c r="O507" i="81"/>
  <c r="H507" i="81"/>
  <c r="L507" i="81"/>
  <c r="M507" i="81"/>
  <c r="J507" i="81"/>
  <c r="I507" i="81"/>
  <c r="AA507" i="81"/>
  <c r="X507" i="81"/>
  <c r="Q507" i="81"/>
  <c r="AB507" i="81"/>
  <c r="W507" i="81"/>
  <c r="Y507" i="81"/>
  <c r="S507" i="81"/>
  <c r="V507" i="81"/>
  <c r="F507" i="81"/>
  <c r="Z507" i="81"/>
  <c r="G507" i="81"/>
  <c r="P507" i="81"/>
  <c r="N507" i="81"/>
  <c r="U507" i="81"/>
  <c r="R507" i="81"/>
  <c r="T507" i="81"/>
  <c r="E507" i="81"/>
  <c r="K507" i="81"/>
  <c r="J381" i="81"/>
  <c r="U381" i="81"/>
  <c r="S381" i="81"/>
  <c r="R381" i="81"/>
  <c r="W381" i="81"/>
  <c r="AB381" i="81"/>
  <c r="T381" i="81"/>
  <c r="Y381" i="81"/>
  <c r="N381" i="81"/>
  <c r="Q381" i="81"/>
  <c r="H381" i="81"/>
  <c r="G381" i="81"/>
  <c r="E381" i="81"/>
  <c r="M381" i="81"/>
  <c r="P381" i="81"/>
  <c r="F381" i="81"/>
  <c r="I381" i="81"/>
  <c r="X381" i="81"/>
  <c r="Z381" i="81"/>
  <c r="AA381" i="81"/>
  <c r="K381" i="81"/>
  <c r="L381" i="81"/>
  <c r="O381" i="81"/>
  <c r="V381" i="81"/>
  <c r="K397" i="81"/>
  <c r="X397" i="81"/>
  <c r="M397" i="81"/>
  <c r="T397" i="81"/>
  <c r="J397" i="81"/>
  <c r="N397" i="81"/>
  <c r="AA397" i="81"/>
  <c r="I397" i="81"/>
  <c r="H397" i="81"/>
  <c r="S397" i="81"/>
  <c r="O397" i="81"/>
  <c r="Q397" i="81"/>
  <c r="R397" i="81"/>
  <c r="W397" i="81"/>
  <c r="G397" i="81"/>
  <c r="V397" i="81"/>
  <c r="E397" i="81"/>
  <c r="P397" i="81"/>
  <c r="AB397" i="81"/>
  <c r="F397" i="81"/>
  <c r="L397" i="81"/>
  <c r="Y397" i="81"/>
  <c r="Z397" i="81"/>
  <c r="U397" i="81"/>
  <c r="X402" i="81"/>
  <c r="S402" i="81"/>
  <c r="E402" i="81"/>
  <c r="O402" i="81"/>
  <c r="I402" i="81"/>
  <c r="V402" i="81"/>
  <c r="W402" i="81"/>
  <c r="Q402" i="81"/>
  <c r="T402" i="81"/>
  <c r="P402" i="81"/>
  <c r="K402" i="81"/>
  <c r="AB402" i="81"/>
  <c r="G402" i="81"/>
  <c r="N402" i="81"/>
  <c r="H402" i="81"/>
  <c r="U402" i="81"/>
  <c r="J402" i="81"/>
  <c r="L402" i="81"/>
  <c r="R402" i="81"/>
  <c r="M402" i="81"/>
  <c r="Z402" i="81"/>
  <c r="Y402" i="81"/>
  <c r="AA402" i="81"/>
  <c r="F402" i="81"/>
  <c r="X392" i="81"/>
  <c r="G392" i="81"/>
  <c r="E392" i="81"/>
  <c r="J392" i="81"/>
  <c r="I392" i="81"/>
  <c r="U392" i="81"/>
  <c r="Q392" i="81"/>
  <c r="L392" i="81"/>
  <c r="AA392" i="81"/>
  <c r="T392" i="81"/>
  <c r="O392" i="81"/>
  <c r="S392" i="81"/>
  <c r="P392" i="81"/>
  <c r="Z392" i="81"/>
  <c r="W392" i="81"/>
  <c r="V392" i="81"/>
  <c r="N392" i="81"/>
  <c r="F392" i="81"/>
  <c r="Y392" i="81"/>
  <c r="M392" i="81"/>
  <c r="H392" i="81"/>
  <c r="K392" i="81"/>
  <c r="AB392" i="81"/>
  <c r="R392" i="81"/>
  <c r="L529" i="81"/>
  <c r="P529" i="81"/>
  <c r="J529" i="81"/>
  <c r="E529" i="81"/>
  <c r="Z529" i="81"/>
  <c r="W529" i="81"/>
  <c r="I529" i="81"/>
  <c r="X529" i="81"/>
  <c r="U529" i="81"/>
  <c r="G529" i="81"/>
  <c r="R529" i="81"/>
  <c r="K529" i="81"/>
  <c r="F529" i="81"/>
  <c r="Q529" i="81"/>
  <c r="O529" i="81"/>
  <c r="Y529" i="81"/>
  <c r="AB529" i="81"/>
  <c r="N529" i="81"/>
  <c r="AA529" i="81"/>
  <c r="H529" i="81"/>
  <c r="T529" i="81"/>
  <c r="S529" i="81"/>
  <c r="V529" i="81"/>
  <c r="M529" i="81"/>
  <c r="M506" i="81"/>
  <c r="E506" i="81"/>
  <c r="X506" i="81"/>
  <c r="H506" i="81"/>
  <c r="T506" i="81"/>
  <c r="I506" i="81"/>
  <c r="K506" i="81"/>
  <c r="F506" i="81"/>
  <c r="R506" i="81"/>
  <c r="U506" i="81"/>
  <c r="W506" i="81"/>
  <c r="AB506" i="81"/>
  <c r="V506" i="81"/>
  <c r="Y506" i="81"/>
  <c r="G506" i="81"/>
  <c r="Q506" i="81"/>
  <c r="N506" i="81"/>
  <c r="Z506" i="81"/>
  <c r="O506" i="81"/>
  <c r="J506" i="81"/>
  <c r="S506" i="81"/>
  <c r="L506" i="81"/>
  <c r="P506" i="81"/>
  <c r="AA506" i="81"/>
  <c r="R523" i="81"/>
  <c r="Q523" i="81"/>
  <c r="V523" i="81"/>
  <c r="AB523" i="81"/>
  <c r="P523" i="81"/>
  <c r="AA523" i="81"/>
  <c r="Z523" i="81"/>
  <c r="I523" i="81"/>
  <c r="F523" i="81"/>
  <c r="T523" i="81"/>
  <c r="H523" i="81"/>
  <c r="G523" i="81"/>
  <c r="S523" i="81"/>
  <c r="U523" i="81"/>
  <c r="N523" i="81"/>
  <c r="E523" i="81"/>
  <c r="Y523" i="81"/>
  <c r="M523" i="81"/>
  <c r="J523" i="81"/>
  <c r="X523" i="81"/>
  <c r="W523" i="81"/>
  <c r="K523" i="81"/>
  <c r="O523" i="81"/>
  <c r="L523" i="81"/>
  <c r="E530" i="81"/>
  <c r="W530" i="81"/>
  <c r="J530" i="81"/>
  <c r="U530" i="81"/>
  <c r="P530" i="81"/>
  <c r="R530" i="81"/>
  <c r="F530" i="81"/>
  <c r="X530" i="81"/>
  <c r="Z530" i="81"/>
  <c r="N530" i="81"/>
  <c r="K530" i="81"/>
  <c r="Y530" i="81"/>
  <c r="L530" i="81"/>
  <c r="V530" i="81"/>
  <c r="S530" i="81"/>
  <c r="T530" i="81"/>
  <c r="G530" i="81"/>
  <c r="AA530" i="81"/>
  <c r="Q530" i="81"/>
  <c r="M530" i="81"/>
  <c r="O530" i="81"/>
  <c r="I530" i="81"/>
  <c r="AB530" i="81"/>
  <c r="H530" i="81"/>
  <c r="L384" i="81"/>
  <c r="AA384" i="81"/>
  <c r="U384" i="81"/>
  <c r="W384" i="81"/>
  <c r="I384" i="81"/>
  <c r="M384" i="81"/>
  <c r="Y384" i="81"/>
  <c r="T384" i="81"/>
  <c r="E384" i="81"/>
  <c r="N384" i="81"/>
  <c r="AB384" i="81"/>
  <c r="Z384" i="81"/>
  <c r="X384" i="81"/>
  <c r="Q384" i="81"/>
  <c r="R384" i="81"/>
  <c r="J384" i="81"/>
  <c r="O384" i="81"/>
  <c r="G384" i="81"/>
  <c r="K384" i="81"/>
  <c r="F384" i="81"/>
  <c r="H384" i="81"/>
  <c r="V384" i="81"/>
  <c r="P384" i="81"/>
  <c r="S384" i="81"/>
  <c r="P391" i="81"/>
  <c r="Y391" i="81"/>
  <c r="W391" i="81"/>
  <c r="AA391" i="81"/>
  <c r="I391" i="81"/>
  <c r="O391" i="81"/>
  <c r="Q391" i="81"/>
  <c r="J391" i="81"/>
  <c r="N391" i="81"/>
  <c r="AB391" i="81"/>
  <c r="T391" i="81"/>
  <c r="G391" i="81"/>
  <c r="R391" i="81"/>
  <c r="X391" i="81"/>
  <c r="V391" i="81"/>
  <c r="E391" i="81"/>
  <c r="H391" i="81"/>
  <c r="F391" i="81"/>
  <c r="L391" i="81"/>
  <c r="S391" i="81"/>
  <c r="U391" i="81"/>
  <c r="K391" i="81"/>
  <c r="Z391" i="81"/>
  <c r="M391" i="81"/>
  <c r="P382" i="81"/>
  <c r="Y382" i="81"/>
  <c r="M382" i="81"/>
  <c r="Q382" i="81"/>
  <c r="I382" i="81"/>
  <c r="N382" i="81"/>
  <c r="AB382" i="81"/>
  <c r="J382" i="81"/>
  <c r="W382" i="81"/>
  <c r="R382" i="81"/>
  <c r="X382" i="81"/>
  <c r="F382" i="81"/>
  <c r="E382" i="81"/>
  <c r="H382" i="81"/>
  <c r="O382" i="81"/>
  <c r="L382" i="81"/>
  <c r="S382" i="81"/>
  <c r="U382" i="81"/>
  <c r="AA382" i="81"/>
  <c r="V382" i="81"/>
  <c r="Z382" i="81"/>
  <c r="K382" i="81"/>
  <c r="T382" i="81"/>
  <c r="G382" i="81"/>
  <c r="AB405" i="81"/>
  <c r="P405" i="81"/>
  <c r="N405" i="81"/>
  <c r="L405" i="81"/>
  <c r="Q405" i="81"/>
  <c r="O405" i="81"/>
  <c r="S405" i="81"/>
  <c r="I405" i="81"/>
  <c r="G405" i="81"/>
  <c r="T405" i="81"/>
  <c r="X405" i="81"/>
  <c r="U405" i="81"/>
  <c r="E405" i="81"/>
  <c r="R405" i="81"/>
  <c r="AA405" i="81"/>
  <c r="V405" i="81"/>
  <c r="K405" i="81"/>
  <c r="M405" i="81"/>
  <c r="J405" i="81"/>
  <c r="F405" i="81"/>
  <c r="Y405" i="81"/>
  <c r="Z405" i="81"/>
  <c r="H405" i="81"/>
  <c r="W405" i="81"/>
  <c r="X519" i="81"/>
  <c r="R519" i="81"/>
  <c r="S519" i="81"/>
  <c r="N519" i="81"/>
  <c r="H519" i="81"/>
  <c r="AB519" i="81"/>
  <c r="W519" i="81"/>
  <c r="Q519" i="81"/>
  <c r="J519" i="81"/>
  <c r="O519" i="81"/>
  <c r="I519" i="81"/>
  <c r="T519" i="81"/>
  <c r="Y519" i="81"/>
  <c r="M519" i="81"/>
  <c r="Z519" i="81"/>
  <c r="AA519" i="81"/>
  <c r="L519" i="81"/>
  <c r="V519" i="81"/>
  <c r="F519" i="81"/>
  <c r="K519" i="81"/>
  <c r="G519" i="81"/>
  <c r="E519" i="81"/>
  <c r="P519" i="81"/>
  <c r="U519" i="81"/>
  <c r="U528" i="81"/>
  <c r="S528" i="81"/>
  <c r="J528" i="81"/>
  <c r="O528" i="81"/>
  <c r="X528" i="81"/>
  <c r="Z528" i="81"/>
  <c r="P528" i="81"/>
  <c r="AB528" i="81"/>
  <c r="N528" i="81"/>
  <c r="E528" i="81"/>
  <c r="H528" i="81"/>
  <c r="F528" i="81"/>
  <c r="M528" i="81"/>
  <c r="L528" i="81"/>
  <c r="Q528" i="81"/>
  <c r="V528" i="81"/>
  <c r="I528" i="81"/>
  <c r="K528" i="81"/>
  <c r="T528" i="81"/>
  <c r="R528" i="81"/>
  <c r="G528" i="81"/>
  <c r="AA528" i="81"/>
  <c r="W528" i="81"/>
  <c r="Y528" i="81"/>
  <c r="R515" i="81"/>
  <c r="N515" i="81"/>
  <c r="I515" i="81"/>
  <c r="F515" i="81"/>
  <c r="AA515" i="81"/>
  <c r="W515" i="81"/>
  <c r="O515" i="81"/>
  <c r="J515" i="81"/>
  <c r="U515" i="81"/>
  <c r="X515" i="81"/>
  <c r="S515" i="81"/>
  <c r="V515" i="81"/>
  <c r="G515" i="81"/>
  <c r="AB515" i="81"/>
  <c r="M515" i="81"/>
  <c r="P515" i="81"/>
  <c r="K515" i="81"/>
  <c r="L515" i="81"/>
  <c r="Z515" i="81"/>
  <c r="T515" i="81"/>
  <c r="Y515" i="81"/>
  <c r="H515" i="81"/>
  <c r="E515" i="81"/>
  <c r="Q515" i="81"/>
  <c r="M518" i="81"/>
  <c r="N518" i="81"/>
  <c r="R518" i="81"/>
  <c r="S518" i="81"/>
  <c r="K518" i="81"/>
  <c r="Q518" i="81"/>
  <c r="AB518" i="81"/>
  <c r="V518" i="81"/>
  <c r="F518" i="81"/>
  <c r="U518" i="81"/>
  <c r="Y518" i="81"/>
  <c r="Z518" i="81"/>
  <c r="W518" i="81"/>
  <c r="P518" i="81"/>
  <c r="AA518" i="81"/>
  <c r="E518" i="81"/>
  <c r="T518" i="81"/>
  <c r="X518" i="81"/>
  <c r="J518" i="81"/>
  <c r="I518" i="81"/>
  <c r="G518" i="81"/>
  <c r="L518" i="81"/>
  <c r="H518" i="81"/>
  <c r="O518" i="81"/>
  <c r="P401" i="81"/>
  <c r="J401" i="81"/>
  <c r="L401" i="81"/>
  <c r="F401" i="81"/>
  <c r="AA401" i="81"/>
  <c r="W401" i="81"/>
  <c r="O401" i="81"/>
  <c r="H401" i="81"/>
  <c r="K401" i="81"/>
  <c r="G401" i="81"/>
  <c r="Z401" i="81"/>
  <c r="V401" i="81"/>
  <c r="R401" i="81"/>
  <c r="Q401" i="81"/>
  <c r="S401" i="81"/>
  <c r="AB401" i="81"/>
  <c r="E401" i="81"/>
  <c r="N401" i="81"/>
  <c r="X401" i="81"/>
  <c r="T401" i="81"/>
  <c r="Y401" i="81"/>
  <c r="U401" i="81"/>
  <c r="I401" i="81"/>
  <c r="M401" i="81"/>
  <c r="AA398" i="81"/>
  <c r="I398" i="81"/>
  <c r="Y398" i="81"/>
  <c r="Z398" i="81"/>
  <c r="X398" i="81"/>
  <c r="V398" i="81"/>
  <c r="J398" i="81"/>
  <c r="P398" i="81"/>
  <c r="W398" i="81"/>
  <c r="AB398" i="81"/>
  <c r="H398" i="81"/>
  <c r="F398" i="81"/>
  <c r="R398" i="81"/>
  <c r="O398" i="81"/>
  <c r="N398" i="81"/>
  <c r="E398" i="81"/>
  <c r="K398" i="81"/>
  <c r="U398" i="81"/>
  <c r="S398" i="81"/>
  <c r="L398" i="81"/>
  <c r="G398" i="81"/>
  <c r="T398" i="81"/>
  <c r="Q398" i="81"/>
  <c r="M398" i="81"/>
  <c r="AA396" i="81"/>
  <c r="M396" i="81"/>
  <c r="W396" i="81"/>
  <c r="V396" i="81"/>
  <c r="AB396" i="81"/>
  <c r="G396" i="81"/>
  <c r="Z396" i="81"/>
  <c r="X396" i="81"/>
  <c r="O396" i="81"/>
  <c r="N396" i="81"/>
  <c r="P396" i="81"/>
  <c r="Q396" i="81"/>
  <c r="E396" i="81"/>
  <c r="U396" i="81"/>
  <c r="K396" i="81"/>
  <c r="T396" i="81"/>
  <c r="R396" i="81"/>
  <c r="Y396" i="81"/>
  <c r="J396" i="81"/>
  <c r="H396" i="81"/>
  <c r="F396" i="81"/>
  <c r="I396" i="81"/>
  <c r="L396" i="81"/>
  <c r="S396" i="81"/>
  <c r="F539" i="81"/>
  <c r="G539" i="81" s="1"/>
  <c r="E601" i="81"/>
  <c r="L527" i="81"/>
  <c r="T527" i="81"/>
  <c r="O527" i="81"/>
  <c r="N527" i="81"/>
  <c r="M527" i="81"/>
  <c r="U527" i="81"/>
  <c r="P527" i="81"/>
  <c r="E527" i="81"/>
  <c r="G527" i="81"/>
  <c r="Q527" i="81"/>
  <c r="Z527" i="81"/>
  <c r="K527" i="81"/>
  <c r="J527" i="81"/>
  <c r="H527" i="81"/>
  <c r="R527" i="81"/>
  <c r="I527" i="81"/>
  <c r="X527" i="81"/>
  <c r="W527" i="81"/>
  <c r="V527" i="81"/>
  <c r="Y527" i="81"/>
  <c r="F527" i="81"/>
  <c r="AB527" i="81"/>
  <c r="AA527" i="81"/>
  <c r="S527" i="81"/>
  <c r="K501" i="81"/>
  <c r="Q501" i="81"/>
  <c r="J501" i="81"/>
  <c r="S501" i="81"/>
  <c r="Y501" i="81"/>
  <c r="I501" i="81"/>
  <c r="T501" i="81"/>
  <c r="H501" i="81"/>
  <c r="G501" i="81"/>
  <c r="AB501" i="81"/>
  <c r="Z501" i="81"/>
  <c r="U501" i="81"/>
  <c r="P501" i="81"/>
  <c r="W501" i="81"/>
  <c r="O501" i="81"/>
  <c r="V501" i="81"/>
  <c r="E501" i="81"/>
  <c r="R501" i="81"/>
  <c r="AA501" i="81"/>
  <c r="N501" i="81"/>
  <c r="L501" i="81"/>
  <c r="F501" i="81"/>
  <c r="X501" i="81"/>
  <c r="M501" i="81"/>
  <c r="G511" i="81"/>
  <c r="V511" i="81"/>
  <c r="H511" i="81"/>
  <c r="N511" i="81"/>
  <c r="L511" i="81"/>
  <c r="M511" i="81"/>
  <c r="W511" i="81"/>
  <c r="S511" i="81"/>
  <c r="E511" i="81"/>
  <c r="R511" i="81"/>
  <c r="T511" i="81"/>
  <c r="Q511" i="81"/>
  <c r="F511" i="81"/>
  <c r="P511" i="81"/>
  <c r="J511" i="81"/>
  <c r="Y511" i="81"/>
  <c r="O511" i="81"/>
  <c r="K511" i="81"/>
  <c r="I511" i="81"/>
  <c r="X511" i="81"/>
  <c r="AA511" i="81"/>
  <c r="U511" i="81"/>
  <c r="AB511" i="81"/>
  <c r="Z511" i="81"/>
  <c r="O510" i="81"/>
  <c r="S510" i="81"/>
  <c r="W510" i="81"/>
  <c r="U510" i="81"/>
  <c r="Z510" i="81"/>
  <c r="H510" i="81"/>
  <c r="T510" i="81"/>
  <c r="G510" i="81"/>
  <c r="V510" i="81"/>
  <c r="Y510" i="81"/>
  <c r="J510" i="81"/>
  <c r="I510" i="81"/>
  <c r="E510" i="81"/>
  <c r="AA510" i="81"/>
  <c r="N510" i="81"/>
  <c r="L510" i="81"/>
  <c r="K510" i="81"/>
  <c r="Q510" i="81"/>
  <c r="M510" i="81"/>
  <c r="AB510" i="81"/>
  <c r="F510" i="81"/>
  <c r="R510" i="81"/>
  <c r="P510" i="81"/>
  <c r="X510" i="81"/>
  <c r="S389" i="81"/>
  <c r="M389" i="81"/>
  <c r="O389" i="81"/>
  <c r="AB389" i="81"/>
  <c r="G389" i="81"/>
  <c r="I389" i="81"/>
  <c r="K389" i="81"/>
  <c r="V389" i="81"/>
  <c r="X389" i="81"/>
  <c r="AA389" i="81"/>
  <c r="N389" i="81"/>
  <c r="R389" i="81"/>
  <c r="E389" i="81"/>
  <c r="Q389" i="81"/>
  <c r="L389" i="81"/>
  <c r="P389" i="81"/>
  <c r="T389" i="81"/>
  <c r="H389" i="81"/>
  <c r="J389" i="81"/>
  <c r="W389" i="81"/>
  <c r="Z389" i="81"/>
  <c r="U389" i="81"/>
  <c r="Y389" i="81"/>
  <c r="F389" i="81"/>
  <c r="O404" i="81"/>
  <c r="I404" i="81"/>
  <c r="P404" i="81"/>
  <c r="E404" i="81"/>
  <c r="F404" i="81"/>
  <c r="X404" i="81"/>
  <c r="T404" i="81"/>
  <c r="AB404" i="81"/>
  <c r="U404" i="81"/>
  <c r="AA404" i="81"/>
  <c r="G404" i="81"/>
  <c r="H404" i="81"/>
  <c r="S404" i="81"/>
  <c r="R404" i="81"/>
  <c r="W404" i="81"/>
  <c r="K404" i="81"/>
  <c r="L404" i="81"/>
  <c r="N404" i="81"/>
  <c r="Z404" i="81"/>
  <c r="Y404" i="81"/>
  <c r="M404" i="81"/>
  <c r="J404" i="81"/>
  <c r="Q404" i="81"/>
  <c r="V404" i="81"/>
  <c r="AB390" i="81"/>
  <c r="P390" i="81"/>
  <c r="X390" i="81"/>
  <c r="E390" i="81"/>
  <c r="R390" i="81"/>
  <c r="G390" i="81"/>
  <c r="Z390" i="81"/>
  <c r="S390" i="81"/>
  <c r="V390" i="81"/>
  <c r="J390" i="81"/>
  <c r="Q390" i="81"/>
  <c r="F390" i="81"/>
  <c r="O390" i="81"/>
  <c r="AA390" i="81"/>
  <c r="N390" i="81"/>
  <c r="K390" i="81"/>
  <c r="M390" i="81"/>
  <c r="L390" i="81"/>
  <c r="I390" i="81"/>
  <c r="T390" i="81"/>
  <c r="U390" i="81"/>
  <c r="Y390" i="81"/>
  <c r="H390" i="81"/>
  <c r="W390" i="81"/>
  <c r="P504" i="81"/>
  <c r="K504" i="81"/>
  <c r="AB504" i="81"/>
  <c r="X504" i="81"/>
  <c r="S504" i="81"/>
  <c r="E504" i="81"/>
  <c r="E535" i="81" s="1"/>
  <c r="I504" i="81"/>
  <c r="AA504" i="81"/>
  <c r="M504" i="81"/>
  <c r="Q504" i="81"/>
  <c r="F504" i="81"/>
  <c r="L504" i="81"/>
  <c r="G504" i="81"/>
  <c r="Y504" i="81"/>
  <c r="N504" i="81"/>
  <c r="O504" i="81"/>
  <c r="J504" i="81"/>
  <c r="V504" i="81"/>
  <c r="W504" i="81"/>
  <c r="R504" i="81"/>
  <c r="T504" i="81"/>
  <c r="H504" i="81"/>
  <c r="Z504" i="81"/>
  <c r="U504" i="81"/>
  <c r="AB524" i="81"/>
  <c r="N524" i="81"/>
  <c r="H524" i="81"/>
  <c r="L524" i="81"/>
  <c r="U524" i="81"/>
  <c r="O524" i="81"/>
  <c r="Q524" i="81"/>
  <c r="Z524" i="81"/>
  <c r="J524" i="81"/>
  <c r="Y524" i="81"/>
  <c r="M524" i="81"/>
  <c r="P524" i="81"/>
  <c r="E524" i="81"/>
  <c r="S524" i="81"/>
  <c r="R524" i="81"/>
  <c r="AA524" i="81"/>
  <c r="T524" i="81"/>
  <c r="X524" i="81"/>
  <c r="F524" i="81"/>
  <c r="I524" i="81"/>
  <c r="V524" i="81"/>
  <c r="K524" i="81"/>
  <c r="W524" i="81"/>
  <c r="G524" i="81"/>
  <c r="Q383" i="81"/>
  <c r="I383" i="81"/>
  <c r="N383" i="81"/>
  <c r="P383" i="81"/>
  <c r="T383" i="81"/>
  <c r="AA383" i="81"/>
  <c r="AB383" i="81"/>
  <c r="W383" i="81"/>
  <c r="F383" i="81"/>
  <c r="K383" i="81"/>
  <c r="G383" i="81"/>
  <c r="S383" i="81"/>
  <c r="L383" i="81"/>
  <c r="R383" i="81"/>
  <c r="U383" i="81"/>
  <c r="Y383" i="81"/>
  <c r="J383" i="81"/>
  <c r="M383" i="81"/>
  <c r="O383" i="81"/>
  <c r="X383" i="81"/>
  <c r="E383" i="81"/>
  <c r="Z383" i="81"/>
  <c r="H383" i="81"/>
  <c r="V383" i="81"/>
  <c r="AB386" i="81"/>
  <c r="X386" i="81"/>
  <c r="G386" i="81"/>
  <c r="Z386" i="81"/>
  <c r="J386" i="81"/>
  <c r="S386" i="81"/>
  <c r="N386" i="81"/>
  <c r="W386" i="81"/>
  <c r="H386" i="81"/>
  <c r="M386" i="81"/>
  <c r="R386" i="81"/>
  <c r="I386" i="81"/>
  <c r="T386" i="81"/>
  <c r="L386" i="81"/>
  <c r="AA386" i="81"/>
  <c r="E386" i="81"/>
  <c r="Q386" i="81"/>
  <c r="U386" i="81"/>
  <c r="O386" i="81"/>
  <c r="P386" i="81"/>
  <c r="K386" i="81"/>
  <c r="V386" i="81"/>
  <c r="Y386" i="81"/>
  <c r="F386" i="81"/>
  <c r="U380" i="81"/>
  <c r="M380" i="81"/>
  <c r="Q380" i="81"/>
  <c r="Z380" i="81"/>
  <c r="P380" i="81"/>
  <c r="I380" i="81"/>
  <c r="K380" i="81"/>
  <c r="H380" i="81"/>
  <c r="G380" i="81"/>
  <c r="AA380" i="81"/>
  <c r="V380" i="81"/>
  <c r="X380" i="81"/>
  <c r="F380" i="81"/>
  <c r="L380" i="81"/>
  <c r="Y380" i="81"/>
  <c r="T380" i="81"/>
  <c r="AB380" i="81"/>
  <c r="W380" i="81"/>
  <c r="R380" i="81"/>
  <c r="N380" i="81"/>
  <c r="S380" i="81"/>
  <c r="O380" i="81"/>
  <c r="E380" i="81"/>
  <c r="J380" i="81"/>
  <c r="J385" i="81"/>
  <c r="AB385" i="81"/>
  <c r="Q385" i="81"/>
  <c r="I385" i="81"/>
  <c r="S385" i="81"/>
  <c r="E385" i="81"/>
  <c r="F385" i="81"/>
  <c r="H385" i="81"/>
  <c r="N385" i="81"/>
  <c r="O385" i="81"/>
  <c r="R385" i="81"/>
  <c r="W385" i="81"/>
  <c r="X385" i="81"/>
  <c r="Z385" i="81"/>
  <c r="L385" i="81"/>
  <c r="G385" i="81"/>
  <c r="AA385" i="81"/>
  <c r="M385" i="81"/>
  <c r="P385" i="81"/>
  <c r="K385" i="81"/>
  <c r="U385" i="81"/>
  <c r="Y385" i="81"/>
  <c r="T385" i="81"/>
  <c r="V385" i="81"/>
  <c r="V514" i="81"/>
  <c r="Y514" i="81"/>
  <c r="Z514" i="81"/>
  <c r="L514" i="81"/>
  <c r="T514" i="81"/>
  <c r="F514" i="81"/>
  <c r="M514" i="81"/>
  <c r="N514" i="81"/>
  <c r="Q514" i="81"/>
  <c r="U514" i="81"/>
  <c r="X514" i="81"/>
  <c r="J514" i="81"/>
  <c r="E514" i="81"/>
  <c r="P514" i="81"/>
  <c r="S514" i="81"/>
  <c r="G514" i="81"/>
  <c r="I514" i="81"/>
  <c r="H514" i="81"/>
  <c r="AB514" i="81"/>
  <c r="R514" i="81"/>
  <c r="W514" i="81"/>
  <c r="K514" i="81"/>
  <c r="O514" i="81"/>
  <c r="AA514" i="81"/>
  <c r="O526" i="81"/>
  <c r="J526" i="81"/>
  <c r="K526" i="81"/>
  <c r="E526" i="81"/>
  <c r="Z526" i="81"/>
  <c r="V526" i="81"/>
  <c r="N526" i="81"/>
  <c r="I526" i="81"/>
  <c r="T526" i="81"/>
  <c r="F526" i="81"/>
  <c r="AA526" i="81"/>
  <c r="L526" i="81"/>
  <c r="H526" i="81"/>
  <c r="M526" i="81"/>
  <c r="W526" i="81"/>
  <c r="U526" i="81"/>
  <c r="Y526" i="81"/>
  <c r="P526" i="81"/>
  <c r="G526" i="81"/>
  <c r="X526" i="81"/>
  <c r="Q526" i="81"/>
  <c r="R526" i="81"/>
  <c r="S526" i="81"/>
  <c r="AB526" i="81"/>
  <c r="W378" i="81"/>
  <c r="AA378" i="81"/>
  <c r="F378" i="81"/>
  <c r="O378" i="81"/>
  <c r="K378" i="81"/>
  <c r="L378" i="81"/>
  <c r="T378" i="81"/>
  <c r="X378" i="81"/>
  <c r="N378" i="81"/>
  <c r="R378" i="81"/>
  <c r="I378" i="81"/>
  <c r="U378" i="81"/>
  <c r="G378" i="81"/>
  <c r="AB378" i="81"/>
  <c r="V378" i="81"/>
  <c r="J378" i="81"/>
  <c r="H378" i="81"/>
  <c r="Y378" i="81"/>
  <c r="Z378" i="81"/>
  <c r="M378" i="81"/>
  <c r="P378" i="81"/>
  <c r="S378" i="81"/>
  <c r="Q378" i="81"/>
  <c r="E378" i="81"/>
  <c r="S377" i="81"/>
  <c r="H377" i="81"/>
  <c r="M377" i="81"/>
  <c r="L377" i="81"/>
  <c r="J377" i="81"/>
  <c r="F377" i="81"/>
  <c r="R377" i="81"/>
  <c r="Q377" i="81"/>
  <c r="U377" i="81"/>
  <c r="Z377" i="81"/>
  <c r="I377" i="81"/>
  <c r="O377" i="81"/>
  <c r="E377" i="81"/>
  <c r="W377" i="81"/>
  <c r="T377" i="81"/>
  <c r="G377" i="81"/>
  <c r="K377" i="81"/>
  <c r="Y377" i="81"/>
  <c r="AA377" i="81"/>
  <c r="X377" i="81"/>
  <c r="AB377" i="81"/>
  <c r="P377" i="81"/>
  <c r="V377" i="81"/>
  <c r="N377" i="81"/>
  <c r="P399" i="81"/>
  <c r="H399" i="81"/>
  <c r="W399" i="81"/>
  <c r="J399" i="81"/>
  <c r="Q399" i="81"/>
  <c r="G399" i="81"/>
  <c r="X399" i="81"/>
  <c r="AB399" i="81"/>
  <c r="U399" i="81"/>
  <c r="Y399" i="81"/>
  <c r="T399" i="81"/>
  <c r="M399" i="81"/>
  <c r="Z399" i="81"/>
  <c r="I399" i="81"/>
  <c r="R399" i="81"/>
  <c r="S399" i="81"/>
  <c r="E399" i="81"/>
  <c r="O399" i="81"/>
  <c r="K399" i="81"/>
  <c r="V399" i="81"/>
  <c r="AA399" i="81"/>
  <c r="N399" i="81"/>
  <c r="L399" i="81"/>
  <c r="F399" i="81"/>
  <c r="Q387" i="81"/>
  <c r="W387" i="81"/>
  <c r="P387" i="81"/>
  <c r="E387" i="81"/>
  <c r="Y387" i="81"/>
  <c r="Z387" i="81"/>
  <c r="M387" i="81"/>
  <c r="F387" i="81"/>
  <c r="R387" i="81"/>
  <c r="N387" i="81"/>
  <c r="V387" i="81"/>
  <c r="G387" i="81"/>
  <c r="I387" i="81"/>
  <c r="AB387" i="81"/>
  <c r="H387" i="81"/>
  <c r="T387" i="81"/>
  <c r="J387" i="81"/>
  <c r="U387" i="81"/>
  <c r="O387" i="81"/>
  <c r="L387" i="81"/>
  <c r="X387" i="81"/>
  <c r="K387" i="81"/>
  <c r="AA387" i="81"/>
  <c r="S387" i="81"/>
  <c r="N521" i="81"/>
  <c r="Z521" i="81"/>
  <c r="J521" i="81"/>
  <c r="P521" i="81"/>
  <c r="E521" i="81"/>
  <c r="Y521" i="81"/>
  <c r="U521" i="81"/>
  <c r="S521" i="81"/>
  <c r="V521" i="81"/>
  <c r="H521" i="81"/>
  <c r="R521" i="81"/>
  <c r="G521" i="81"/>
  <c r="F521" i="81"/>
  <c r="AB521" i="81"/>
  <c r="L521" i="81"/>
  <c r="Q521" i="81"/>
  <c r="M521" i="81"/>
  <c r="W521" i="81"/>
  <c r="I521" i="81"/>
  <c r="O521" i="81"/>
  <c r="X521" i="81"/>
  <c r="K521" i="81"/>
  <c r="AA521" i="81"/>
  <c r="T521" i="81"/>
  <c r="F516" i="81"/>
  <c r="G516" i="81"/>
  <c r="X516" i="81"/>
  <c r="N516" i="81"/>
  <c r="T516" i="81"/>
  <c r="R516" i="81"/>
  <c r="Q516" i="81"/>
  <c r="H516" i="81"/>
  <c r="Y516" i="81"/>
  <c r="V516" i="81"/>
  <c r="U516" i="81"/>
  <c r="I516" i="81"/>
  <c r="W516" i="81"/>
  <c r="K516" i="81"/>
  <c r="O516" i="81"/>
  <c r="Z516" i="81"/>
  <c r="P516" i="81"/>
  <c r="AB516" i="81"/>
  <c r="M516" i="81"/>
  <c r="L516" i="81"/>
  <c r="J516" i="81"/>
  <c r="E516" i="81"/>
  <c r="AA516" i="81"/>
  <c r="S516" i="81"/>
  <c r="U522" i="81"/>
  <c r="P522" i="81"/>
  <c r="R522" i="81"/>
  <c r="T522" i="81"/>
  <c r="G522" i="81"/>
  <c r="AA522" i="81"/>
  <c r="AB522" i="81"/>
  <c r="O522" i="81"/>
  <c r="I522" i="81"/>
  <c r="M522" i="81"/>
  <c r="H522" i="81"/>
  <c r="Q522" i="81"/>
  <c r="V522" i="81"/>
  <c r="W522" i="81"/>
  <c r="X522" i="81"/>
  <c r="K522" i="81"/>
  <c r="L522" i="81"/>
  <c r="S522" i="81"/>
  <c r="E522" i="81"/>
  <c r="J522" i="81"/>
  <c r="F522" i="81"/>
  <c r="Y522" i="81"/>
  <c r="N522" i="81"/>
  <c r="Z522" i="81"/>
  <c r="T400" i="81"/>
  <c r="V400" i="81"/>
  <c r="Z400" i="81"/>
  <c r="X400" i="81"/>
  <c r="G400" i="81"/>
  <c r="R400" i="81"/>
  <c r="I400" i="81"/>
  <c r="F400" i="81"/>
  <c r="H400" i="81"/>
  <c r="U400" i="81"/>
  <c r="J400" i="81"/>
  <c r="AB400" i="81"/>
  <c r="M400" i="81"/>
  <c r="L400" i="81"/>
  <c r="Y400" i="81"/>
  <c r="E400" i="81"/>
  <c r="AA400" i="81"/>
  <c r="Q400" i="81"/>
  <c r="W400" i="81"/>
  <c r="N400" i="81"/>
  <c r="P400" i="81"/>
  <c r="O400" i="81"/>
  <c r="K400" i="81"/>
  <c r="S400" i="81"/>
  <c r="U403" i="81"/>
  <c r="N403" i="81"/>
  <c r="G403" i="81"/>
  <c r="AB403" i="81"/>
  <c r="W403" i="81"/>
  <c r="R403" i="81"/>
  <c r="E403" i="81"/>
  <c r="I403" i="81"/>
  <c r="V403" i="81"/>
  <c r="S403" i="81"/>
  <c r="X403" i="81"/>
  <c r="Z403" i="81"/>
  <c r="F403" i="81"/>
  <c r="K403" i="81"/>
  <c r="O403" i="81"/>
  <c r="L403" i="81"/>
  <c r="J403" i="81"/>
  <c r="AA403" i="81"/>
  <c r="Q403" i="81"/>
  <c r="M403" i="81"/>
  <c r="Y403" i="81"/>
  <c r="T403" i="81"/>
  <c r="P403" i="81"/>
  <c r="H403" i="81"/>
  <c r="L394" i="81"/>
  <c r="AA394" i="81"/>
  <c r="F394" i="81"/>
  <c r="AB394" i="81"/>
  <c r="M394" i="81"/>
  <c r="N394" i="81"/>
  <c r="J394" i="81"/>
  <c r="U394" i="81"/>
  <c r="O394" i="81"/>
  <c r="R394" i="81"/>
  <c r="H394" i="81"/>
  <c r="W394" i="81"/>
  <c r="I394" i="81"/>
  <c r="Z394" i="81"/>
  <c r="P394" i="81"/>
  <c r="Q394" i="81"/>
  <c r="K394" i="81"/>
  <c r="X394" i="81"/>
  <c r="E394" i="81"/>
  <c r="V394" i="81"/>
  <c r="Y394" i="81"/>
  <c r="T394" i="81"/>
  <c r="S394" i="81"/>
  <c r="G394" i="81"/>
  <c r="T406" i="81"/>
  <c r="H406" i="81"/>
  <c r="M406" i="81"/>
  <c r="S406" i="81"/>
  <c r="Q406" i="81"/>
  <c r="W406" i="81"/>
  <c r="Y406" i="81"/>
  <c r="I406" i="81"/>
  <c r="G406" i="81"/>
  <c r="K406" i="81"/>
  <c r="X406" i="81"/>
  <c r="V406" i="81"/>
  <c r="AB406" i="81"/>
  <c r="N406" i="81"/>
  <c r="O406" i="81"/>
  <c r="E406" i="81"/>
  <c r="Z406" i="81"/>
  <c r="P406" i="81"/>
  <c r="L406" i="81"/>
  <c r="J406" i="81"/>
  <c r="F406" i="81"/>
  <c r="R406" i="81"/>
  <c r="AA406" i="81"/>
  <c r="U406" i="81"/>
  <c r="S446" i="84"/>
  <c r="T477" i="84" s="1"/>
  <c r="J675" i="87"/>
  <c r="O473" i="73"/>
  <c r="N566" i="73"/>
  <c r="O473" i="84"/>
  <c r="O442" i="84" s="1"/>
  <c r="N566" i="84"/>
  <c r="K473" i="82"/>
  <c r="J566" i="82"/>
  <c r="P473" i="83"/>
  <c r="O566" i="83"/>
  <c r="R477" i="87"/>
  <c r="Y477" i="89"/>
  <c r="Y446" i="89" s="1"/>
  <c r="P712" i="85"/>
  <c r="N477" i="73"/>
  <c r="J813" i="84"/>
  <c r="J813" i="87"/>
  <c r="L470" i="85"/>
  <c r="L470" i="82"/>
  <c r="Q470" i="83"/>
  <c r="Q439" i="83" s="1"/>
  <c r="B367" i="73"/>
  <c r="B400" i="73" s="1"/>
  <c r="B431" i="73" s="1"/>
  <c r="B462" i="73" s="1"/>
  <c r="B153" i="73"/>
  <c r="R494" i="86"/>
  <c r="R463" i="86" s="1"/>
  <c r="Q447" i="82"/>
  <c r="R478" i="82" s="1"/>
  <c r="R694" i="86"/>
  <c r="P713" i="82"/>
  <c r="Q682" i="82"/>
  <c r="AB441" i="89"/>
  <c r="AB674" i="89" s="1"/>
  <c r="AA707" i="89"/>
  <c r="R701" i="84"/>
  <c r="K442" i="87"/>
  <c r="Q451" i="86"/>
  <c r="R482" i="86" s="1"/>
  <c r="R606" i="86" s="1"/>
  <c r="R751" i="86" s="1"/>
  <c r="K933" i="83"/>
  <c r="Q460" i="83"/>
  <c r="R491" i="83" s="1"/>
  <c r="R615" i="83" s="1"/>
  <c r="O934" i="73"/>
  <c r="Z707" i="89"/>
  <c r="Y688" i="89"/>
  <c r="Y721" i="89"/>
  <c r="Z610" i="89"/>
  <c r="Z755" i="89" s="1"/>
  <c r="Z455" i="89"/>
  <c r="S480" i="82"/>
  <c r="AA480" i="89"/>
  <c r="AA604" i="89" s="1"/>
  <c r="AA749" i="89" s="1"/>
  <c r="P734" i="82"/>
  <c r="P684" i="86"/>
  <c r="X730" i="89"/>
  <c r="O695" i="87"/>
  <c r="Q719" i="86"/>
  <c r="Q686" i="86"/>
  <c r="P692" i="81"/>
  <c r="P731" i="86"/>
  <c r="X466" i="89"/>
  <c r="Y497" i="89" s="1"/>
  <c r="Y621" i="89" s="1"/>
  <c r="Y766" i="89" s="1"/>
  <c r="W732" i="89"/>
  <c r="W724" i="89"/>
  <c r="Z689" i="89"/>
  <c r="Y489" i="89"/>
  <c r="Y613" i="89" s="1"/>
  <c r="Y758" i="89" s="1"/>
  <c r="R714" i="84"/>
  <c r="X685" i="89"/>
  <c r="Y450" i="89"/>
  <c r="Z481" i="89" s="1"/>
  <c r="Z605" i="89" s="1"/>
  <c r="Z750" i="89" s="1"/>
  <c r="R724" i="81"/>
  <c r="Y464" i="89"/>
  <c r="W681" i="89"/>
  <c r="P691" i="73"/>
  <c r="S694" i="84"/>
  <c r="Z682" i="89"/>
  <c r="Z715" i="89"/>
  <c r="O693" i="81"/>
  <c r="Y496" i="89"/>
  <c r="Y620" i="89" s="1"/>
  <c r="Y765" i="89" s="1"/>
  <c r="Y722" i="89"/>
  <c r="Y689" i="89"/>
  <c r="Y467" i="89"/>
  <c r="X700" i="89"/>
  <c r="X733" i="89"/>
  <c r="W717" i="89"/>
  <c r="S714" i="81"/>
  <c r="R447" i="87"/>
  <c r="S478" i="87" s="1"/>
  <c r="X492" i="89"/>
  <c r="X616" i="89" s="1"/>
  <c r="X761" i="89" s="1"/>
  <c r="Y490" i="89"/>
  <c r="Y614" i="89" s="1"/>
  <c r="Y759" i="89" s="1"/>
  <c r="Y479" i="89"/>
  <c r="Y603" i="89" s="1"/>
  <c r="Y748" i="89" s="1"/>
  <c r="AN963" i="89"/>
  <c r="W457" i="89"/>
  <c r="X488" i="89" s="1"/>
  <c r="Z462" i="89"/>
  <c r="AA493" i="89" s="1"/>
  <c r="AA617" i="89" s="1"/>
  <c r="AA762" i="89" s="1"/>
  <c r="Y474" i="89"/>
  <c r="Y598" i="89" s="1"/>
  <c r="Y743" i="89" s="1"/>
  <c r="AO948" i="89"/>
  <c r="AO947" i="89"/>
  <c r="AO961" i="89"/>
  <c r="AO926" i="89"/>
  <c r="AO941" i="89"/>
  <c r="AO935" i="89"/>
  <c r="AP927" i="89"/>
  <c r="AO962" i="89"/>
  <c r="W633" i="89"/>
  <c r="W769" i="89"/>
  <c r="Z483" i="89"/>
  <c r="Z607" i="89" s="1"/>
  <c r="Z752" i="89" s="1"/>
  <c r="AB463" i="89"/>
  <c r="AB696" i="89" s="1"/>
  <c r="Y695" i="89"/>
  <c r="Y728" i="89"/>
  <c r="W726" i="89"/>
  <c r="X679" i="89"/>
  <c r="Y468" i="89"/>
  <c r="Z499" i="89" s="1"/>
  <c r="Z623" i="89" s="1"/>
  <c r="Z768" i="89" s="1"/>
  <c r="Y444" i="89"/>
  <c r="Z447" i="89"/>
  <c r="AA478" i="89" s="1"/>
  <c r="AA456" i="89"/>
  <c r="AB487" i="89" s="1"/>
  <c r="AB611" i="89" s="1"/>
  <c r="AB756" i="89" s="1"/>
  <c r="X701" i="89"/>
  <c r="X734" i="89"/>
  <c r="Y476" i="89"/>
  <c r="S942" i="89"/>
  <c r="T938" i="89" s="1"/>
  <c r="S953" i="89"/>
  <c r="S954" i="89" s="1"/>
  <c r="Y680" i="89"/>
  <c r="Y713" i="89"/>
  <c r="Y484" i="89"/>
  <c r="Y608" i="89" s="1"/>
  <c r="Y753" i="89" s="1"/>
  <c r="X460" i="89"/>
  <c r="AB597" i="89"/>
  <c r="P347" i="89" s="1"/>
  <c r="Y601" i="89"/>
  <c r="Z595" i="89"/>
  <c r="Z706" i="89" s="1"/>
  <c r="X746" i="89"/>
  <c r="Z485" i="89"/>
  <c r="Z609" i="89" s="1"/>
  <c r="Z754" i="89" s="1"/>
  <c r="AA440" i="89"/>
  <c r="V936" i="89"/>
  <c r="W932" i="89" s="1"/>
  <c r="Y482" i="89"/>
  <c r="Y451" i="89" s="1"/>
  <c r="Q446" i="85"/>
  <c r="Q454" i="82"/>
  <c r="Q684" i="87"/>
  <c r="P726" i="86"/>
  <c r="P685" i="84"/>
  <c r="P693" i="82"/>
  <c r="I632" i="87"/>
  <c r="P715" i="84"/>
  <c r="Q496" i="86"/>
  <c r="Q620" i="86" s="1"/>
  <c r="Q765" i="86" s="1"/>
  <c r="Q460" i="84"/>
  <c r="P726" i="84"/>
  <c r="P693" i="84"/>
  <c r="S454" i="87"/>
  <c r="T485" i="87" s="1"/>
  <c r="T609" i="87" s="1"/>
  <c r="T754" i="87" s="1"/>
  <c r="Q731" i="85"/>
  <c r="Q608" i="85"/>
  <c r="Q753" i="85" s="1"/>
  <c r="Q713" i="73"/>
  <c r="N596" i="83"/>
  <c r="N741" i="83" s="1"/>
  <c r="N441" i="83"/>
  <c r="M707" i="83"/>
  <c r="M674" i="83"/>
  <c r="Q732" i="82"/>
  <c r="Q699" i="82"/>
  <c r="R621" i="82"/>
  <c r="R766" i="82" s="1"/>
  <c r="R466" i="82"/>
  <c r="Q698" i="87"/>
  <c r="R711" i="85"/>
  <c r="P444" i="82"/>
  <c r="Q488" i="82"/>
  <c r="Q612" i="82" s="1"/>
  <c r="Q757" i="82" s="1"/>
  <c r="P601" i="82"/>
  <c r="P746" i="82" s="1"/>
  <c r="P688" i="85"/>
  <c r="S490" i="82"/>
  <c r="S614" i="82" s="1"/>
  <c r="S759" i="82" s="1"/>
  <c r="Q722" i="82"/>
  <c r="O690" i="73"/>
  <c r="R467" i="85"/>
  <c r="Q700" i="85"/>
  <c r="Q733" i="85"/>
  <c r="R622" i="85"/>
  <c r="R767" i="85" s="1"/>
  <c r="P453" i="81"/>
  <c r="P686" i="81" s="1"/>
  <c r="I707" i="87"/>
  <c r="I674" i="87"/>
  <c r="Q729" i="86"/>
  <c r="Q696" i="86"/>
  <c r="Q499" i="81"/>
  <c r="Q623" i="81" s="1"/>
  <c r="Q768" i="81" s="1"/>
  <c r="Q713" i="87"/>
  <c r="R480" i="84"/>
  <c r="R604" i="84" s="1"/>
  <c r="R749" i="84" s="1"/>
  <c r="R451" i="81"/>
  <c r="R491" i="82"/>
  <c r="R615" i="82" s="1"/>
  <c r="R760" i="82" s="1"/>
  <c r="R443" i="87"/>
  <c r="S474" i="87" s="1"/>
  <c r="S598" i="87" s="1"/>
  <c r="Q709" i="87"/>
  <c r="P468" i="85"/>
  <c r="Q499" i="85" s="1"/>
  <c r="Q623" i="85" s="1"/>
  <c r="Q768" i="85" s="1"/>
  <c r="Q445" i="82"/>
  <c r="Q696" i="83"/>
  <c r="Q455" i="85"/>
  <c r="R486" i="85" s="1"/>
  <c r="R610" i="85" s="1"/>
  <c r="R755" i="85" s="1"/>
  <c r="R452" i="81"/>
  <c r="Q623" i="82"/>
  <c r="Q768" i="82" s="1"/>
  <c r="Q468" i="82"/>
  <c r="Q594" i="83"/>
  <c r="P719" i="85"/>
  <c r="P686" i="85"/>
  <c r="Q496" i="84"/>
  <c r="Q620" i="84" s="1"/>
  <c r="Q765" i="84" s="1"/>
  <c r="Q594" i="81"/>
  <c r="Q739" i="81" s="1"/>
  <c r="P595" i="81"/>
  <c r="P740" i="81" s="1"/>
  <c r="S496" i="85"/>
  <c r="Q718" i="81"/>
  <c r="Q685" i="81"/>
  <c r="Q453" i="85"/>
  <c r="M740" i="73"/>
  <c r="P594" i="83"/>
  <c r="L594" i="84"/>
  <c r="L739" i="84" s="1"/>
  <c r="N595" i="83"/>
  <c r="N740" i="83" s="1"/>
  <c r="K594" i="82"/>
  <c r="K739" i="82" s="1"/>
  <c r="Q475" i="73"/>
  <c r="Q444" i="73" s="1"/>
  <c r="R618" i="83"/>
  <c r="R763" i="83" s="1"/>
  <c r="R463" i="83"/>
  <c r="Q480" i="86"/>
  <c r="Q604" i="86" s="1"/>
  <c r="Q749" i="86" s="1"/>
  <c r="Q477" i="82"/>
  <c r="P717" i="82"/>
  <c r="P684" i="82"/>
  <c r="Q606" i="82"/>
  <c r="Q751" i="82" s="1"/>
  <c r="Q451" i="82"/>
  <c r="P733" i="82"/>
  <c r="P700" i="82"/>
  <c r="Q622" i="82"/>
  <c r="Q767" i="82" s="1"/>
  <c r="Q467" i="82"/>
  <c r="K932" i="79"/>
  <c r="Q484" i="82"/>
  <c r="Q608" i="82" s="1"/>
  <c r="Q753" i="82" s="1"/>
  <c r="Q474" i="84"/>
  <c r="Q598" i="84" s="1"/>
  <c r="Q743" i="84" s="1"/>
  <c r="Q452" i="84"/>
  <c r="O710" i="87"/>
  <c r="O677" i="87"/>
  <c r="P599" i="87"/>
  <c r="P744" i="87" s="1"/>
  <c r="P444" i="87"/>
  <c r="K935" i="79"/>
  <c r="S712" i="84"/>
  <c r="S463" i="81"/>
  <c r="T494" i="81" s="1"/>
  <c r="T618" i="81" s="1"/>
  <c r="Q491" i="81"/>
  <c r="Q615" i="81" s="1"/>
  <c r="Q760" i="81" s="1"/>
  <c r="N936" i="87"/>
  <c r="O932" i="87" s="1"/>
  <c r="O934" i="87" s="1"/>
  <c r="O953" i="87" s="1"/>
  <c r="R468" i="73"/>
  <c r="S499" i="73" s="1"/>
  <c r="Q701" i="86"/>
  <c r="Q694" i="83"/>
  <c r="R719" i="87"/>
  <c r="M936" i="81"/>
  <c r="R606" i="81"/>
  <c r="R751" i="81" s="1"/>
  <c r="O936" i="73"/>
  <c r="P932" i="73" s="1"/>
  <c r="P933" i="73" s="1"/>
  <c r="Q684" i="81"/>
  <c r="Q717" i="81"/>
  <c r="Q701" i="73"/>
  <c r="Q688" i="82"/>
  <c r="R456" i="85"/>
  <c r="S487" i="85" s="1"/>
  <c r="S611" i="85" s="1"/>
  <c r="Q468" i="87"/>
  <c r="R499" i="87" s="1"/>
  <c r="R623" i="87" s="1"/>
  <c r="R483" i="86"/>
  <c r="R452" i="86" s="1"/>
  <c r="P732" i="81"/>
  <c r="R732" i="84"/>
  <c r="R699" i="84"/>
  <c r="R722" i="84"/>
  <c r="S445" i="85"/>
  <c r="S678" i="85" s="1"/>
  <c r="S621" i="84"/>
  <c r="S766" i="84" s="1"/>
  <c r="S466" i="84"/>
  <c r="R727" i="82"/>
  <c r="R694" i="82"/>
  <c r="P701" i="87"/>
  <c r="Q482" i="73"/>
  <c r="Q606" i="73" s="1"/>
  <c r="Q751" i="73" s="1"/>
  <c r="R490" i="81"/>
  <c r="R614" i="81" s="1"/>
  <c r="R759" i="81" s="1"/>
  <c r="P713" i="87"/>
  <c r="P680" i="87"/>
  <c r="Q678" i="87"/>
  <c r="Q730" i="73"/>
  <c r="Q697" i="73"/>
  <c r="R623" i="73"/>
  <c r="R768" i="73" s="1"/>
  <c r="R619" i="73"/>
  <c r="R764" i="73" s="1"/>
  <c r="R464" i="73"/>
  <c r="S447" i="83"/>
  <c r="T478" i="83" s="1"/>
  <c r="T602" i="83" s="1"/>
  <c r="P683" i="83"/>
  <c r="Q734" i="73"/>
  <c r="K470" i="84"/>
  <c r="Q623" i="87"/>
  <c r="Q768" i="87" s="1"/>
  <c r="J707" i="84"/>
  <c r="Q466" i="81"/>
  <c r="Q610" i="86"/>
  <c r="Q755" i="86" s="1"/>
  <c r="Q455" i="86"/>
  <c r="P721" i="86"/>
  <c r="P688" i="86"/>
  <c r="Q724" i="85"/>
  <c r="S443" i="81"/>
  <c r="S709" i="81" s="1"/>
  <c r="S488" i="81"/>
  <c r="Q499" i="83"/>
  <c r="Q623" i="83" s="1"/>
  <c r="Q768" i="83" s="1"/>
  <c r="R462" i="85"/>
  <c r="Q728" i="85"/>
  <c r="Q695" i="85"/>
  <c r="P715" i="83"/>
  <c r="R690" i="84"/>
  <c r="H707" i="86"/>
  <c r="S723" i="86"/>
  <c r="J707" i="87"/>
  <c r="P734" i="87"/>
  <c r="Q697" i="82"/>
  <c r="Q730" i="82"/>
  <c r="J672" i="82"/>
  <c r="J705" i="82"/>
  <c r="R686" i="86"/>
  <c r="R719" i="86"/>
  <c r="Q683" i="82"/>
  <c r="Q716" i="82"/>
  <c r="S716" i="85"/>
  <c r="I632" i="82"/>
  <c r="I708" i="82"/>
  <c r="Q695" i="81"/>
  <c r="Q728" i="81"/>
  <c r="P692" i="83"/>
  <c r="P725" i="83"/>
  <c r="M708" i="84"/>
  <c r="R680" i="83"/>
  <c r="R713" i="83"/>
  <c r="J708" i="85"/>
  <c r="Q718" i="86"/>
  <c r="P693" i="85"/>
  <c r="P726" i="85"/>
  <c r="R716" i="86"/>
  <c r="R465" i="87"/>
  <c r="R698" i="87" s="1"/>
  <c r="P700" i="73"/>
  <c r="P733" i="73"/>
  <c r="Q720" i="85"/>
  <c r="R623" i="86"/>
  <c r="R468" i="86"/>
  <c r="S605" i="86"/>
  <c r="Q758" i="87"/>
  <c r="R759" i="84"/>
  <c r="P761" i="85"/>
  <c r="I741" i="86"/>
  <c r="S757" i="84"/>
  <c r="R753" i="87"/>
  <c r="R750" i="86"/>
  <c r="R764" i="82"/>
  <c r="Q766" i="86"/>
  <c r="Q750" i="87"/>
  <c r="P757" i="73"/>
  <c r="R745" i="83"/>
  <c r="R751" i="84"/>
  <c r="Q751" i="83"/>
  <c r="T748" i="81"/>
  <c r="R763" i="87"/>
  <c r="S756" i="86"/>
  <c r="R743" i="73"/>
  <c r="S753" i="86"/>
  <c r="K742" i="85"/>
  <c r="Q757" i="83"/>
  <c r="K741" i="85"/>
  <c r="Q744" i="85"/>
  <c r="S745" i="85"/>
  <c r="Q754" i="85"/>
  <c r="P748" i="73"/>
  <c r="Q743" i="86"/>
  <c r="R758" i="83"/>
  <c r="R754" i="81"/>
  <c r="R761" i="87"/>
  <c r="S753" i="87"/>
  <c r="R767" i="84"/>
  <c r="R761" i="83"/>
  <c r="Q750" i="83"/>
  <c r="R745" i="87"/>
  <c r="Q765" i="81"/>
  <c r="S757" i="86"/>
  <c r="J741" i="87"/>
  <c r="S761" i="81"/>
  <c r="S766" i="83"/>
  <c r="R745" i="84"/>
  <c r="S767" i="83"/>
  <c r="R748" i="83"/>
  <c r="S763" i="81"/>
  <c r="R749" i="87"/>
  <c r="R743" i="86"/>
  <c r="Q758" i="86"/>
  <c r="Q762" i="73"/>
  <c r="O742" i="83"/>
  <c r="T761" i="82"/>
  <c r="R765" i="87"/>
  <c r="Q758" i="85"/>
  <c r="R762" i="83"/>
  <c r="H741" i="86"/>
  <c r="S755" i="81"/>
  <c r="Q758" i="73"/>
  <c r="S750" i="85"/>
  <c r="Q760" i="85"/>
  <c r="R756" i="85"/>
  <c r="S745" i="86"/>
  <c r="R755" i="82"/>
  <c r="Q753" i="84"/>
  <c r="Q759" i="83"/>
  <c r="S754" i="86"/>
  <c r="R746" i="86"/>
  <c r="R767" i="81"/>
  <c r="S760" i="73"/>
  <c r="R756" i="82"/>
  <c r="S762" i="86"/>
  <c r="Q757" i="85"/>
  <c r="S746" i="83"/>
  <c r="R748" i="86"/>
  <c r="S756" i="84"/>
  <c r="Q766" i="87"/>
  <c r="S747" i="83"/>
  <c r="N742" i="73"/>
  <c r="S743" i="81"/>
  <c r="R744" i="81"/>
  <c r="S743" i="83"/>
  <c r="S767" i="87"/>
  <c r="T750" i="85"/>
  <c r="S748" i="84"/>
  <c r="S765" i="82"/>
  <c r="S759" i="73"/>
  <c r="Q763" i="84"/>
  <c r="R748" i="87"/>
  <c r="M742" i="84"/>
  <c r="R445" i="87"/>
  <c r="S476" i="87" s="1"/>
  <c r="S600" i="87" s="1"/>
  <c r="R464" i="82"/>
  <c r="R730" i="82" s="1"/>
  <c r="P677" i="73"/>
  <c r="Q488" i="73"/>
  <c r="P723" i="73"/>
  <c r="R679" i="84"/>
  <c r="R676" i="81"/>
  <c r="Q732" i="86"/>
  <c r="R497" i="86"/>
  <c r="R621" i="86" s="1"/>
  <c r="R609" i="85"/>
  <c r="Q676" i="86"/>
  <c r="Q460" i="86"/>
  <c r="Q615" i="86"/>
  <c r="P448" i="73"/>
  <c r="R613" i="85"/>
  <c r="O681" i="73"/>
  <c r="T695" i="84"/>
  <c r="U617" i="84"/>
  <c r="U462" i="84"/>
  <c r="S690" i="86"/>
  <c r="T612" i="86"/>
  <c r="K596" i="87"/>
  <c r="T487" i="73"/>
  <c r="S489" i="85"/>
  <c r="K471" i="84"/>
  <c r="Q498" i="86"/>
  <c r="Q622" i="86" s="1"/>
  <c r="R678" i="86"/>
  <c r="Q481" i="73"/>
  <c r="Q605" i="73" s="1"/>
  <c r="U492" i="84"/>
  <c r="U461" i="84" s="1"/>
  <c r="V492" i="84" s="1"/>
  <c r="U478" i="86"/>
  <c r="U602" i="86" s="1"/>
  <c r="I470" i="86"/>
  <c r="Q692" i="83"/>
  <c r="R496" i="81"/>
  <c r="R620" i="81" s="1"/>
  <c r="Q731" i="81"/>
  <c r="S611" i="73"/>
  <c r="L471" i="87"/>
  <c r="L595" i="87" s="1"/>
  <c r="Q721" i="73"/>
  <c r="R486" i="73"/>
  <c r="R610" i="73" s="1"/>
  <c r="R724" i="84"/>
  <c r="S489" i="84"/>
  <c r="S727" i="82"/>
  <c r="R487" i="83"/>
  <c r="R611" i="83" s="1"/>
  <c r="R455" i="82"/>
  <c r="S486" i="82" s="1"/>
  <c r="S610" i="82" s="1"/>
  <c r="S482" i="87"/>
  <c r="S606" i="87" s="1"/>
  <c r="R498" i="73"/>
  <c r="R622" i="73" s="1"/>
  <c r="Q713" i="81"/>
  <c r="R478" i="81"/>
  <c r="R602" i="81" s="1"/>
  <c r="R483" i="73"/>
  <c r="R486" i="84"/>
  <c r="R610" i="84" s="1"/>
  <c r="S480" i="87"/>
  <c r="S604" i="87" s="1"/>
  <c r="Q472" i="81"/>
  <c r="Q441" i="81" s="1"/>
  <c r="S475" i="86"/>
  <c r="S599" i="86" s="1"/>
  <c r="S493" i="81"/>
  <c r="S617" i="81" s="1"/>
  <c r="S481" i="82"/>
  <c r="S605" i="82" s="1"/>
  <c r="S495" i="85"/>
  <c r="S619" i="85" s="1"/>
  <c r="K470" i="87"/>
  <c r="Q497" i="73"/>
  <c r="Q621" i="73" s="1"/>
  <c r="S709" i="82"/>
  <c r="T474" i="82"/>
  <c r="T598" i="82" s="1"/>
  <c r="I471" i="86"/>
  <c r="I440" i="86" s="1"/>
  <c r="T490" i="85"/>
  <c r="T459" i="85" s="1"/>
  <c r="U490" i="85" s="1"/>
  <c r="Q691" i="85"/>
  <c r="S445" i="86"/>
  <c r="R614" i="83"/>
  <c r="K674" i="84"/>
  <c r="Q710" i="85"/>
  <c r="R728" i="81"/>
  <c r="T713" i="86"/>
  <c r="R459" i="83"/>
  <c r="S490" i="83" s="1"/>
  <c r="Q726" i="85"/>
  <c r="L441" i="84"/>
  <c r="M472" i="84" s="1"/>
  <c r="AB963" i="81"/>
  <c r="M675" i="84"/>
  <c r="N597" i="84"/>
  <c r="T612" i="84"/>
  <c r="S723" i="84"/>
  <c r="AB963" i="83"/>
  <c r="P936" i="86"/>
  <c r="Q932" i="86" s="1"/>
  <c r="Q934" i="86" s="1"/>
  <c r="Q953" i="86" s="1"/>
  <c r="I675" i="82"/>
  <c r="Q689" i="85"/>
  <c r="T727" i="84"/>
  <c r="R710" i="86"/>
  <c r="R682" i="87"/>
  <c r="Q689" i="81"/>
  <c r="S618" i="85"/>
  <c r="R729" i="85"/>
  <c r="R461" i="83"/>
  <c r="Q449" i="83"/>
  <c r="R480" i="83" s="1"/>
  <c r="P697" i="83"/>
  <c r="Q619" i="83"/>
  <c r="Q464" i="83"/>
  <c r="R495" i="83" s="1"/>
  <c r="J113" i="80"/>
  <c r="R448" i="87"/>
  <c r="S479" i="87" s="1"/>
  <c r="P726" i="87"/>
  <c r="Q615" i="87"/>
  <c r="N440" i="83"/>
  <c r="O471" i="83" s="1"/>
  <c r="M673" i="83"/>
  <c r="M632" i="83"/>
  <c r="K442" i="85"/>
  <c r="Q616" i="85"/>
  <c r="P727" i="85"/>
  <c r="J742" i="82"/>
  <c r="J674" i="84"/>
  <c r="Q462" i="73"/>
  <c r="R493" i="73" s="1"/>
  <c r="Q608" i="73"/>
  <c r="P719" i="73"/>
  <c r="M712" i="73"/>
  <c r="N601" i="73"/>
  <c r="P732" i="73"/>
  <c r="AB963" i="73"/>
  <c r="P695" i="73"/>
  <c r="Q733" i="73"/>
  <c r="S460" i="73"/>
  <c r="R678" i="81"/>
  <c r="Q716" i="83"/>
  <c r="R601" i="87"/>
  <c r="Q712" i="87"/>
  <c r="S600" i="81"/>
  <c r="S445" i="81"/>
  <c r="T476" i="81" s="1"/>
  <c r="AC962" i="79"/>
  <c r="AB963" i="84"/>
  <c r="AB963" i="87"/>
  <c r="R613" i="86"/>
  <c r="Q724" i="86"/>
  <c r="AC963" i="82"/>
  <c r="AD927" i="79"/>
  <c r="AC926" i="79"/>
  <c r="S455" i="81"/>
  <c r="T486" i="81" s="1"/>
  <c r="AB963" i="85"/>
  <c r="AB963" i="86"/>
  <c r="R688" i="81"/>
  <c r="AC136" i="80"/>
  <c r="AC138" i="80" s="1"/>
  <c r="AC117" i="80"/>
  <c r="AC137" i="80"/>
  <c r="Q463" i="84"/>
  <c r="R494" i="84" s="1"/>
  <c r="M936" i="85"/>
  <c r="N932" i="85" s="1"/>
  <c r="N934" i="85" s="1"/>
  <c r="N953" i="85" s="1"/>
  <c r="P731" i="83"/>
  <c r="Q620" i="83"/>
  <c r="Q681" i="87"/>
  <c r="Q710" i="83"/>
  <c r="Q723" i="83"/>
  <c r="S692" i="85"/>
  <c r="AC115" i="80"/>
  <c r="AA963" i="79"/>
  <c r="J705" i="87"/>
  <c r="Q466" i="87"/>
  <c r="R497" i="87" s="1"/>
  <c r="P699" i="87"/>
  <c r="Q617" i="87"/>
  <c r="P728" i="87"/>
  <c r="H674" i="86"/>
  <c r="S453" i="86"/>
  <c r="T484" i="86" s="1"/>
  <c r="P602" i="84"/>
  <c r="P447" i="84"/>
  <c r="Q478" i="84" s="1"/>
  <c r="N708" i="73"/>
  <c r="S730" i="84"/>
  <c r="T619" i="84"/>
  <c r="I441" i="86"/>
  <c r="J472" i="86" s="1"/>
  <c r="Q696" i="73"/>
  <c r="P696" i="82"/>
  <c r="R618" i="73"/>
  <c r="R463" i="73"/>
  <c r="S494" i="73" s="1"/>
  <c r="R606" i="83"/>
  <c r="Q717" i="83"/>
  <c r="Q618" i="82"/>
  <c r="Q463" i="82"/>
  <c r="R494" i="82" s="1"/>
  <c r="R713" i="73"/>
  <c r="T459" i="87"/>
  <c r="U490" i="87" s="1"/>
  <c r="K440" i="82"/>
  <c r="Q612" i="87"/>
  <c r="P723" i="87"/>
  <c r="R687" i="73"/>
  <c r="R693" i="73"/>
  <c r="S613" i="82"/>
  <c r="O708" i="83"/>
  <c r="S609" i="73"/>
  <c r="S454" i="73"/>
  <c r="T485" i="73" s="1"/>
  <c r="M706" i="73"/>
  <c r="O680" i="84"/>
  <c r="P696" i="84"/>
  <c r="H705" i="86"/>
  <c r="R443" i="86"/>
  <c r="S474" i="86" s="1"/>
  <c r="S619" i="87"/>
  <c r="R605" i="87"/>
  <c r="Q716" i="87"/>
  <c r="Q458" i="87"/>
  <c r="P683" i="87"/>
  <c r="R732" i="85"/>
  <c r="S621" i="85"/>
  <c r="K741" i="84"/>
  <c r="L596" i="84"/>
  <c r="J741" i="84"/>
  <c r="Q692" i="84"/>
  <c r="R451" i="84"/>
  <c r="S482" i="84" s="1"/>
  <c r="Q684" i="84"/>
  <c r="R467" i="84"/>
  <c r="S498" i="84" s="1"/>
  <c r="Q700" i="84"/>
  <c r="R459" i="84"/>
  <c r="S490" i="84" s="1"/>
  <c r="Q681" i="83"/>
  <c r="R448" i="83"/>
  <c r="S479" i="83" s="1"/>
  <c r="B368" i="82"/>
  <c r="B401" i="82" s="1"/>
  <c r="B432" i="82" s="1"/>
  <c r="B463" i="82" s="1"/>
  <c r="B154" i="82"/>
  <c r="P936" i="82"/>
  <c r="Q932" i="82" s="1"/>
  <c r="Q933" i="82" s="1"/>
  <c r="Q952" i="82" s="1"/>
  <c r="S622" i="81"/>
  <c r="R733" i="81"/>
  <c r="T450" i="85"/>
  <c r="U481" i="85" s="1"/>
  <c r="Q687" i="85"/>
  <c r="S446" i="83"/>
  <c r="R444" i="81"/>
  <c r="S475" i="81" s="1"/>
  <c r="Q677" i="81"/>
  <c r="J706" i="82"/>
  <c r="R691" i="81"/>
  <c r="T457" i="86"/>
  <c r="U488" i="86" s="1"/>
  <c r="R607" i="85"/>
  <c r="Q718" i="85"/>
  <c r="S613" i="81"/>
  <c r="S458" i="81"/>
  <c r="T489" i="81" s="1"/>
  <c r="S609" i="85"/>
  <c r="P727" i="73"/>
  <c r="Q616" i="73"/>
  <c r="Q461" i="73"/>
  <c r="R492" i="73" s="1"/>
  <c r="G835" i="81"/>
  <c r="I835" i="83"/>
  <c r="N855" i="79"/>
  <c r="P101" i="88" s="1"/>
  <c r="F857" i="81"/>
  <c r="G857" i="81" s="1"/>
  <c r="H857" i="81" s="1"/>
  <c r="I857" i="81" s="1"/>
  <c r="J857" i="81" s="1"/>
  <c r="K857" i="81" s="1"/>
  <c r="L857" i="81" s="1"/>
  <c r="M857" i="81" s="1"/>
  <c r="N857" i="81" s="1"/>
  <c r="F846" i="81"/>
  <c r="G846" i="81" s="1"/>
  <c r="H846" i="81" s="1"/>
  <c r="I846" i="81" s="1"/>
  <c r="J846" i="81" s="1"/>
  <c r="K846" i="81" s="1"/>
  <c r="L846" i="81" s="1"/>
  <c r="M846" i="81" s="1"/>
  <c r="N846" i="81" s="1"/>
  <c r="S459" i="73"/>
  <c r="R709" i="73"/>
  <c r="S598" i="73"/>
  <c r="AB945" i="84"/>
  <c r="I940" i="79"/>
  <c r="P934" i="73"/>
  <c r="R454" i="81"/>
  <c r="S485" i="81" s="1"/>
  <c r="K441" i="85"/>
  <c r="L472" i="85" s="1"/>
  <c r="I952" i="73"/>
  <c r="R619" i="81"/>
  <c r="R464" i="81"/>
  <c r="S495" i="81" s="1"/>
  <c r="AD973" i="79"/>
  <c r="AE17" i="77"/>
  <c r="AE107" i="80" s="1"/>
  <c r="I953" i="73"/>
  <c r="B368" i="81"/>
  <c r="B401" i="81" s="1"/>
  <c r="B432" i="81" s="1"/>
  <c r="B463" i="81" s="1"/>
  <c r="B154" i="81"/>
  <c r="AC947" i="73"/>
  <c r="AD927" i="73"/>
  <c r="AD962" i="73" s="1"/>
  <c r="AC926" i="73"/>
  <c r="AC948" i="73"/>
  <c r="AC935" i="73"/>
  <c r="AC941" i="73"/>
  <c r="AC961" i="73"/>
  <c r="S443" i="83"/>
  <c r="T474" i="83" s="1"/>
  <c r="K441" i="87"/>
  <c r="L472" i="87" s="1"/>
  <c r="I942" i="73"/>
  <c r="P672" i="81"/>
  <c r="Q688" i="84"/>
  <c r="Q697" i="81"/>
  <c r="S466" i="83"/>
  <c r="Q439" i="81"/>
  <c r="R692" i="73"/>
  <c r="R620" i="73"/>
  <c r="Q731" i="73"/>
  <c r="T448" i="81"/>
  <c r="U479" i="81" s="1"/>
  <c r="S467" i="83"/>
  <c r="B367" i="79"/>
  <c r="B153" i="79"/>
  <c r="Q724" i="73"/>
  <c r="R613" i="73"/>
  <c r="AF18" i="77"/>
  <c r="AE33" i="77"/>
  <c r="AE16" i="77"/>
  <c r="R611" i="81"/>
  <c r="R456" i="81"/>
  <c r="S487" i="81" s="1"/>
  <c r="R445" i="83"/>
  <c r="S476" i="83" s="1"/>
  <c r="S448" i="84"/>
  <c r="R458" i="83"/>
  <c r="S489" i="83" s="1"/>
  <c r="S456" i="84"/>
  <c r="T487" i="84" s="1"/>
  <c r="T611" i="84" s="1"/>
  <c r="R604" i="85"/>
  <c r="Q715" i="85"/>
  <c r="AB949" i="84"/>
  <c r="AC944" i="84" s="1"/>
  <c r="AC946" i="84" s="1"/>
  <c r="AB961" i="79"/>
  <c r="AB948" i="79"/>
  <c r="U940" i="85"/>
  <c r="U942" i="85" s="1"/>
  <c r="V938" i="85" s="1"/>
  <c r="U939" i="85"/>
  <c r="AB945" i="87"/>
  <c r="AB946" i="87"/>
  <c r="AB949" i="87" s="1"/>
  <c r="AC944" i="87" s="1"/>
  <c r="AB945" i="85"/>
  <c r="AB946" i="85"/>
  <c r="AB949" i="85" s="1"/>
  <c r="AC944" i="85" s="1"/>
  <c r="AB946" i="86"/>
  <c r="AB949" i="86" s="1"/>
  <c r="AC944" i="86" s="1"/>
  <c r="AB945" i="86"/>
  <c r="AB946" i="81"/>
  <c r="AB949" i="81" s="1"/>
  <c r="AC944" i="81" s="1"/>
  <c r="AB945" i="81"/>
  <c r="M938" i="81"/>
  <c r="AB946" i="82"/>
  <c r="AB949" i="82" s="1"/>
  <c r="AC944" i="82" s="1"/>
  <c r="AB945" i="82"/>
  <c r="U940" i="87"/>
  <c r="U942" i="87" s="1"/>
  <c r="V938" i="87" s="1"/>
  <c r="U939" i="87"/>
  <c r="R687" i="86"/>
  <c r="B369" i="84"/>
  <c r="B402" i="84" s="1"/>
  <c r="B433" i="84" s="1"/>
  <c r="B464" i="84" s="1"/>
  <c r="B155" i="84"/>
  <c r="R462" i="83"/>
  <c r="S493" i="83" s="1"/>
  <c r="T616" i="86"/>
  <c r="S727" i="86"/>
  <c r="R676" i="83"/>
  <c r="R700" i="83"/>
  <c r="S454" i="86"/>
  <c r="T485" i="86" s="1"/>
  <c r="AC961" i="81"/>
  <c r="AC948" i="81"/>
  <c r="AC947" i="81"/>
  <c r="AC941" i="81"/>
  <c r="AD927" i="81"/>
  <c r="AD962" i="81" s="1"/>
  <c r="AC926" i="81"/>
  <c r="AC935" i="81"/>
  <c r="R445" i="84"/>
  <c r="S476" i="84" s="1"/>
  <c r="S458" i="82"/>
  <c r="T489" i="82" s="1"/>
  <c r="S467" i="87"/>
  <c r="T498" i="87" s="1"/>
  <c r="P954" i="82"/>
  <c r="Q689" i="83"/>
  <c r="R456" i="82"/>
  <c r="S487" i="82" s="1"/>
  <c r="S462" i="86"/>
  <c r="T493" i="86" s="1"/>
  <c r="S683" i="85"/>
  <c r="B155" i="86"/>
  <c r="B369" i="86"/>
  <c r="B402" i="86" s="1"/>
  <c r="B433" i="86" s="1"/>
  <c r="B464" i="86" s="1"/>
  <c r="S461" i="81"/>
  <c r="T492" i="81" s="1"/>
  <c r="Q679" i="86"/>
  <c r="P686" i="84"/>
  <c r="AC935" i="85"/>
  <c r="AC961" i="85"/>
  <c r="AC948" i="85"/>
  <c r="AC947" i="85"/>
  <c r="AD927" i="85"/>
  <c r="AD962" i="85" s="1"/>
  <c r="AC926" i="85"/>
  <c r="AC941" i="85"/>
  <c r="Q696" i="87"/>
  <c r="Q694" i="87"/>
  <c r="AC948" i="83"/>
  <c r="AC947" i="83"/>
  <c r="AC935" i="83"/>
  <c r="AD927" i="83"/>
  <c r="AD962" i="83" s="1"/>
  <c r="AC926" i="83"/>
  <c r="AC961" i="83"/>
  <c r="AC941" i="83"/>
  <c r="P440" i="81"/>
  <c r="R448" i="86"/>
  <c r="S479" i="86" s="1"/>
  <c r="S465" i="82"/>
  <c r="T496" i="82" s="1"/>
  <c r="S610" i="87"/>
  <c r="R721" i="87"/>
  <c r="T450" i="81"/>
  <c r="U481" i="81" s="1"/>
  <c r="T605" i="81"/>
  <c r="S716" i="81"/>
  <c r="T623" i="84"/>
  <c r="S734" i="84"/>
  <c r="T619" i="86"/>
  <c r="S730" i="86"/>
  <c r="O934" i="84"/>
  <c r="O953" i="84" s="1"/>
  <c r="O933" i="84"/>
  <c r="O952" i="84" s="1"/>
  <c r="B369" i="85"/>
  <c r="B402" i="85" s="1"/>
  <c r="B433" i="85" s="1"/>
  <c r="B464" i="85" s="1"/>
  <c r="B155" i="85"/>
  <c r="R689" i="86"/>
  <c r="R700" i="87"/>
  <c r="S681" i="81"/>
  <c r="Q695" i="83"/>
  <c r="R683" i="86"/>
  <c r="Q687" i="81"/>
  <c r="Q603" i="85"/>
  <c r="P714" i="85"/>
  <c r="L952" i="81"/>
  <c r="AC947" i="84"/>
  <c r="AC961" i="84"/>
  <c r="AD927" i="84"/>
  <c r="AD962" i="84" s="1"/>
  <c r="AC926" i="84"/>
  <c r="AC948" i="84"/>
  <c r="AC935" i="84"/>
  <c r="AC941" i="84"/>
  <c r="N932" i="81"/>
  <c r="P690" i="85"/>
  <c r="AB946" i="83"/>
  <c r="AB949" i="83" s="1"/>
  <c r="AC944" i="83" s="1"/>
  <c r="AB945" i="83"/>
  <c r="R446" i="86"/>
  <c r="S477" i="86" s="1"/>
  <c r="T461" i="82"/>
  <c r="U492" i="82" s="1"/>
  <c r="S614" i="86"/>
  <c r="R725" i="86"/>
  <c r="J708" i="82"/>
  <c r="S617" i="82"/>
  <c r="R728" i="82"/>
  <c r="Q691" i="83"/>
  <c r="S456" i="86"/>
  <c r="T487" i="86" s="1"/>
  <c r="V940" i="86"/>
  <c r="V942" i="86" s="1"/>
  <c r="W938" i="86" s="1"/>
  <c r="V939" i="86"/>
  <c r="T940" i="82"/>
  <c r="T942" i="82" s="1"/>
  <c r="U938" i="82" s="1"/>
  <c r="T939" i="82"/>
  <c r="R697" i="85"/>
  <c r="L953" i="81"/>
  <c r="P674" i="81"/>
  <c r="Q678" i="84"/>
  <c r="Q678" i="83"/>
  <c r="R695" i="86"/>
  <c r="Q457" i="85"/>
  <c r="R488" i="85" s="1"/>
  <c r="L439" i="82"/>
  <c r="AD948" i="82"/>
  <c r="AE927" i="82"/>
  <c r="AE962" i="82" s="1"/>
  <c r="AD926" i="82"/>
  <c r="AD961" i="82"/>
  <c r="R679" i="83"/>
  <c r="R694" i="81"/>
  <c r="R608" i="84"/>
  <c r="Q719" i="84"/>
  <c r="S618" i="87"/>
  <c r="R729" i="87"/>
  <c r="S616" i="87"/>
  <c r="R727" i="87"/>
  <c r="B369" i="87"/>
  <c r="B402" i="87" s="1"/>
  <c r="B433" i="87" s="1"/>
  <c r="B464" i="87" s="1"/>
  <c r="B155" i="87"/>
  <c r="R699" i="83"/>
  <c r="K706" i="87"/>
  <c r="R698" i="82"/>
  <c r="T609" i="84"/>
  <c r="S720" i="84"/>
  <c r="K938" i="83"/>
  <c r="S604" i="81"/>
  <c r="R715" i="81"/>
  <c r="AC961" i="87"/>
  <c r="AC948" i="87"/>
  <c r="AC947" i="87"/>
  <c r="AC941" i="87"/>
  <c r="AD927" i="87"/>
  <c r="AD962" i="87" s="1"/>
  <c r="AC935" i="87"/>
  <c r="AC926" i="87"/>
  <c r="U939" i="84"/>
  <c r="U940" i="84"/>
  <c r="U942" i="84" s="1"/>
  <c r="V938" i="84" s="1"/>
  <c r="T605" i="86"/>
  <c r="J674" i="87"/>
  <c r="K936" i="83"/>
  <c r="J674" i="85"/>
  <c r="P691" i="87"/>
  <c r="S453" i="87"/>
  <c r="T484" i="87" s="1"/>
  <c r="AC948" i="86"/>
  <c r="AC947" i="86"/>
  <c r="AC941" i="86"/>
  <c r="AC935" i="86"/>
  <c r="AC961" i="86"/>
  <c r="AD927" i="86"/>
  <c r="AD962" i="86" s="1"/>
  <c r="AC926" i="86"/>
  <c r="O673" i="81"/>
  <c r="Q681" i="86"/>
  <c r="S602" i="87"/>
  <c r="B368" i="83"/>
  <c r="B401" i="83" s="1"/>
  <c r="B432" i="83" s="1"/>
  <c r="B463" i="83" s="1"/>
  <c r="B154" i="83"/>
  <c r="N949" i="79"/>
  <c r="O944" i="73"/>
  <c r="I942" i="79" a="1"/>
  <c r="AC948" i="79" a="1"/>
  <c r="K933" i="79" a="1"/>
  <c r="I952" i="79" a="1"/>
  <c r="O944" i="79" a="1"/>
  <c r="AD962" i="79" a="1"/>
  <c r="AC961" i="79" a="1"/>
  <c r="G844" i="79" a="1"/>
  <c r="H974" i="89" l="1"/>
  <c r="H957" i="89"/>
  <c r="H956" i="89"/>
  <c r="E428" i="85" a="1"/>
  <c r="E426" i="87" a="1"/>
  <c r="E416" i="87" a="1"/>
  <c r="E434" i="82" a="1"/>
  <c r="E412" i="82" a="1"/>
  <c r="E431" i="87" a="1"/>
  <c r="E408" i="82" a="1"/>
  <c r="E420" i="87" a="1"/>
  <c r="E420" i="82" a="1"/>
  <c r="G686" i="83"/>
  <c r="G753" i="83"/>
  <c r="G719" i="83"/>
  <c r="H755" i="83"/>
  <c r="H688" i="83"/>
  <c r="H721" i="83"/>
  <c r="E413" i="82" a="1"/>
  <c r="E411" i="84" a="1"/>
  <c r="E411" i="87" a="1"/>
  <c r="E435" i="82" a="1"/>
  <c r="E426" i="82" a="1"/>
  <c r="F545" i="82"/>
  <c r="G545" i="82" s="1"/>
  <c r="H545" i="82" s="1"/>
  <c r="E607" i="82"/>
  <c r="F607" i="82"/>
  <c r="G607" i="82"/>
  <c r="E430" i="87" a="1"/>
  <c r="X435" i="83"/>
  <c r="N435" i="83"/>
  <c r="I435" i="83"/>
  <c r="T435" i="83"/>
  <c r="J435" i="83"/>
  <c r="W435" i="83"/>
  <c r="V435" i="83"/>
  <c r="P435" i="83"/>
  <c r="F435" i="83"/>
  <c r="O435" i="83"/>
  <c r="L435" i="83"/>
  <c r="AA435" i="83"/>
  <c r="G435" i="83"/>
  <c r="E435" i="83"/>
  <c r="H435" i="83"/>
  <c r="S435" i="83"/>
  <c r="U435" i="83"/>
  <c r="Y435" i="83"/>
  <c r="Z435" i="83"/>
  <c r="K435" i="83"/>
  <c r="M435" i="83"/>
  <c r="AB435" i="83"/>
  <c r="R435" i="83"/>
  <c r="Q435" i="83"/>
  <c r="E418" i="82" a="1"/>
  <c r="H425" i="83"/>
  <c r="K425" i="83"/>
  <c r="S425" i="83"/>
  <c r="P425" i="83"/>
  <c r="W425" i="83"/>
  <c r="F425" i="83"/>
  <c r="N425" i="83"/>
  <c r="R425" i="83"/>
  <c r="Z425" i="83"/>
  <c r="I425" i="83"/>
  <c r="AB425" i="83"/>
  <c r="M425" i="83"/>
  <c r="U425" i="83"/>
  <c r="V425" i="83"/>
  <c r="X425" i="83"/>
  <c r="G425" i="83"/>
  <c r="O425" i="83"/>
  <c r="T425" i="83"/>
  <c r="AA425" i="83"/>
  <c r="J425" i="83"/>
  <c r="E425" i="83"/>
  <c r="L425" i="83"/>
  <c r="Q425" i="83"/>
  <c r="Y425" i="83"/>
  <c r="E408" i="87" a="1"/>
  <c r="E421" i="82" a="1"/>
  <c r="E423" i="87" a="1"/>
  <c r="AA430" i="83"/>
  <c r="J430" i="83"/>
  <c r="L430" i="83"/>
  <c r="V430" i="83"/>
  <c r="X430" i="83"/>
  <c r="G430" i="83"/>
  <c r="T430" i="83"/>
  <c r="Y430" i="83"/>
  <c r="P430" i="83"/>
  <c r="S430" i="83"/>
  <c r="U430" i="83"/>
  <c r="K430" i="83"/>
  <c r="N430" i="83"/>
  <c r="Q430" i="83"/>
  <c r="F430" i="83"/>
  <c r="H430" i="83"/>
  <c r="I430" i="83"/>
  <c r="W430" i="83"/>
  <c r="M430" i="83"/>
  <c r="Z430" i="83"/>
  <c r="AB430" i="83"/>
  <c r="E430" i="83"/>
  <c r="O430" i="83"/>
  <c r="R430" i="83"/>
  <c r="E427" i="87" a="1"/>
  <c r="L431" i="83"/>
  <c r="W431" i="83"/>
  <c r="K431" i="83"/>
  <c r="H431" i="83"/>
  <c r="O431" i="83"/>
  <c r="Y431" i="83"/>
  <c r="J431" i="83"/>
  <c r="Z431" i="83"/>
  <c r="G431" i="83"/>
  <c r="Q431" i="83"/>
  <c r="V431" i="83"/>
  <c r="U431" i="83"/>
  <c r="I431" i="83"/>
  <c r="AA431" i="83"/>
  <c r="AB431" i="83"/>
  <c r="R431" i="83"/>
  <c r="M431" i="83"/>
  <c r="X431" i="83"/>
  <c r="N431" i="83"/>
  <c r="E431" i="83"/>
  <c r="T431" i="83"/>
  <c r="P431" i="83"/>
  <c r="F431" i="83"/>
  <c r="S431" i="83"/>
  <c r="E429" i="87" a="1"/>
  <c r="V429" i="83"/>
  <c r="E429" i="83"/>
  <c r="G429" i="83"/>
  <c r="AB429" i="83"/>
  <c r="Q429" i="83"/>
  <c r="Y429" i="83"/>
  <c r="H429" i="83"/>
  <c r="O429" i="83"/>
  <c r="R429" i="83"/>
  <c r="X429" i="83"/>
  <c r="K429" i="83"/>
  <c r="S429" i="83"/>
  <c r="T429" i="83"/>
  <c r="F429" i="83"/>
  <c r="N429" i="83"/>
  <c r="P429" i="83"/>
  <c r="Z429" i="83"/>
  <c r="I429" i="83"/>
  <c r="L429" i="83"/>
  <c r="U429" i="83"/>
  <c r="W429" i="83"/>
  <c r="AA429" i="83"/>
  <c r="J429" i="83"/>
  <c r="M429" i="83"/>
  <c r="G610" i="83"/>
  <c r="E437" i="84" a="1"/>
  <c r="E421" i="84" a="1"/>
  <c r="F401" i="73"/>
  <c r="P401" i="73"/>
  <c r="S524" i="73"/>
  <c r="F524" i="73"/>
  <c r="E415" i="82" a="1"/>
  <c r="K442" i="89"/>
  <c r="E417" i="87" a="1"/>
  <c r="E422" i="83"/>
  <c r="E484" i="83" s="1"/>
  <c r="E453" i="83" s="1"/>
  <c r="L422" i="83"/>
  <c r="T422" i="83"/>
  <c r="X422" i="83"/>
  <c r="G422" i="83"/>
  <c r="O422" i="83"/>
  <c r="M422" i="83"/>
  <c r="S422" i="83"/>
  <c r="AA422" i="83"/>
  <c r="J422" i="83"/>
  <c r="Y422" i="83"/>
  <c r="N422" i="83"/>
  <c r="V422" i="83"/>
  <c r="U422" i="83"/>
  <c r="H422" i="83"/>
  <c r="P422" i="83"/>
  <c r="F422" i="83"/>
  <c r="Q422" i="83"/>
  <c r="AB422" i="83"/>
  <c r="K422" i="83"/>
  <c r="W422" i="83"/>
  <c r="I422" i="83"/>
  <c r="R422" i="83"/>
  <c r="Z422" i="83"/>
  <c r="G720" i="83"/>
  <c r="G754" i="83"/>
  <c r="G687" i="83"/>
  <c r="E418" i="87" a="1"/>
  <c r="N813" i="84" a="1"/>
  <c r="E425" i="82" a="1"/>
  <c r="AA424" i="83"/>
  <c r="M424" i="83"/>
  <c r="U424" i="83"/>
  <c r="W424" i="83"/>
  <c r="H424" i="83"/>
  <c r="P424" i="83"/>
  <c r="S424" i="83"/>
  <c r="AB424" i="83"/>
  <c r="J424" i="83"/>
  <c r="O424" i="83"/>
  <c r="V424" i="83"/>
  <c r="E424" i="83"/>
  <c r="E486" i="83" s="1"/>
  <c r="E455" i="83" s="1"/>
  <c r="N424" i="83"/>
  <c r="K424" i="83"/>
  <c r="Q424" i="83"/>
  <c r="Y424" i="83"/>
  <c r="G424" i="83"/>
  <c r="F424" i="83"/>
  <c r="L424" i="83"/>
  <c r="T424" i="83"/>
  <c r="X424" i="83"/>
  <c r="R424" i="83"/>
  <c r="Z424" i="83"/>
  <c r="I424" i="83"/>
  <c r="E422" i="82" a="1"/>
  <c r="E436" i="87" a="1"/>
  <c r="E432" i="81" a="1"/>
  <c r="E432" i="85" a="1"/>
  <c r="E412" i="87" a="1"/>
  <c r="Q412" i="83"/>
  <c r="Y412" i="83"/>
  <c r="H412" i="83"/>
  <c r="AB412" i="83"/>
  <c r="AA412" i="83"/>
  <c r="L412" i="83"/>
  <c r="T412" i="83"/>
  <c r="W412" i="83"/>
  <c r="G412" i="83"/>
  <c r="N412" i="83"/>
  <c r="S412" i="83"/>
  <c r="Z412" i="83"/>
  <c r="I412" i="83"/>
  <c r="R412" i="83"/>
  <c r="O412" i="83"/>
  <c r="U412" i="83"/>
  <c r="E412" i="83"/>
  <c r="K412" i="83"/>
  <c r="P412" i="83"/>
  <c r="X412" i="83"/>
  <c r="J412" i="83"/>
  <c r="V412" i="83"/>
  <c r="F412" i="83"/>
  <c r="M412" i="83"/>
  <c r="F549" i="87"/>
  <c r="F611" i="87"/>
  <c r="E611" i="87"/>
  <c r="F545" i="87"/>
  <c r="E607" i="87"/>
  <c r="E424" i="87" a="1"/>
  <c r="E410" i="82" a="1"/>
  <c r="E433" i="87" a="1"/>
  <c r="E429" i="82" a="1"/>
  <c r="T409" i="83"/>
  <c r="K409" i="83"/>
  <c r="Y409" i="83"/>
  <c r="P409" i="83"/>
  <c r="G409" i="83"/>
  <c r="U409" i="83"/>
  <c r="J409" i="83"/>
  <c r="L409" i="83"/>
  <c r="Z409" i="83"/>
  <c r="Q409" i="83"/>
  <c r="H409" i="83"/>
  <c r="V409" i="83"/>
  <c r="M409" i="83"/>
  <c r="AA409" i="83"/>
  <c r="R409" i="83"/>
  <c r="I409" i="83"/>
  <c r="S409" i="83"/>
  <c r="W409" i="83"/>
  <c r="N409" i="83"/>
  <c r="E409" i="83"/>
  <c r="AB409" i="83"/>
  <c r="X409" i="83"/>
  <c r="O409" i="83"/>
  <c r="F409" i="83"/>
  <c r="E719" i="83"/>
  <c r="E686" i="83"/>
  <c r="E753" i="83"/>
  <c r="AA425" i="87"/>
  <c r="J425" i="87"/>
  <c r="AB425" i="87"/>
  <c r="W425" i="87"/>
  <c r="X425" i="87"/>
  <c r="T425" i="87"/>
  <c r="Y425" i="87"/>
  <c r="S425" i="87"/>
  <c r="P425" i="87"/>
  <c r="U425" i="87"/>
  <c r="O425" i="87"/>
  <c r="H425" i="87"/>
  <c r="Q425" i="87"/>
  <c r="K425" i="87"/>
  <c r="V425" i="87"/>
  <c r="M425" i="87"/>
  <c r="G425" i="87"/>
  <c r="N425" i="87"/>
  <c r="I425" i="87"/>
  <c r="Z425" i="87"/>
  <c r="F425" i="87"/>
  <c r="E425" i="87"/>
  <c r="E487" i="87" s="1"/>
  <c r="E456" i="87" s="1"/>
  <c r="R425" i="87"/>
  <c r="L425" i="87"/>
  <c r="T432" i="87"/>
  <c r="L432" i="87"/>
  <c r="M432" i="87"/>
  <c r="P432" i="87"/>
  <c r="U432" i="87"/>
  <c r="V432" i="87"/>
  <c r="Y432" i="87"/>
  <c r="AB432" i="87"/>
  <c r="X432" i="87"/>
  <c r="J432" i="87"/>
  <c r="G432" i="87"/>
  <c r="O432" i="87"/>
  <c r="AA432" i="87"/>
  <c r="I432" i="87"/>
  <c r="Z432" i="87"/>
  <c r="S432" i="87"/>
  <c r="N432" i="87"/>
  <c r="E432" i="87"/>
  <c r="W432" i="87"/>
  <c r="Q432" i="87"/>
  <c r="H432" i="87"/>
  <c r="R432" i="87"/>
  <c r="K432" i="87"/>
  <c r="F432" i="87"/>
  <c r="E426" i="83"/>
  <c r="P426" i="83"/>
  <c r="S426" i="83"/>
  <c r="M426" i="83"/>
  <c r="AB426" i="83"/>
  <c r="K426" i="83"/>
  <c r="N426" i="83"/>
  <c r="AA426" i="83"/>
  <c r="W426" i="83"/>
  <c r="F426" i="83"/>
  <c r="H426" i="83"/>
  <c r="Y426" i="83"/>
  <c r="R426" i="83"/>
  <c r="Z426" i="83"/>
  <c r="U426" i="83"/>
  <c r="L426" i="83"/>
  <c r="T426" i="83"/>
  <c r="J426" i="83"/>
  <c r="Q426" i="83"/>
  <c r="G426" i="83"/>
  <c r="O426" i="83"/>
  <c r="I426" i="83"/>
  <c r="V426" i="83"/>
  <c r="X426" i="83"/>
  <c r="F607" i="83"/>
  <c r="Y436" i="83"/>
  <c r="S436" i="83"/>
  <c r="N436" i="83"/>
  <c r="AA436" i="83"/>
  <c r="U436" i="83"/>
  <c r="O436" i="83"/>
  <c r="F436" i="83"/>
  <c r="Q436" i="83"/>
  <c r="K436" i="83"/>
  <c r="AB436" i="83"/>
  <c r="M436" i="83"/>
  <c r="G436" i="83"/>
  <c r="T436" i="83"/>
  <c r="H436" i="83"/>
  <c r="I436" i="83"/>
  <c r="X436" i="83"/>
  <c r="L436" i="83"/>
  <c r="E436" i="83"/>
  <c r="P436" i="83"/>
  <c r="Z436" i="83"/>
  <c r="R436" i="83"/>
  <c r="W436" i="83"/>
  <c r="V436" i="83"/>
  <c r="J436" i="83"/>
  <c r="E424" i="82" a="1"/>
  <c r="N813" i="73" a="1"/>
  <c r="E413" i="87" a="1"/>
  <c r="V413" i="83"/>
  <c r="E413" i="83"/>
  <c r="G413" i="83"/>
  <c r="AB413" i="83"/>
  <c r="Q413" i="83"/>
  <c r="Y413" i="83"/>
  <c r="X413" i="83"/>
  <c r="K413" i="83"/>
  <c r="S413" i="83"/>
  <c r="T413" i="83"/>
  <c r="F413" i="83"/>
  <c r="N413" i="83"/>
  <c r="P413" i="83"/>
  <c r="Z413" i="83"/>
  <c r="I413" i="83"/>
  <c r="H413" i="83"/>
  <c r="R413" i="83"/>
  <c r="L413" i="83"/>
  <c r="U413" i="83"/>
  <c r="W413" i="83"/>
  <c r="O413" i="83"/>
  <c r="AA413" i="83"/>
  <c r="J413" i="83"/>
  <c r="M413" i="83"/>
  <c r="E435" i="87" a="1"/>
  <c r="J675" i="89"/>
  <c r="J702" i="89" s="1"/>
  <c r="J708" i="89"/>
  <c r="J735" i="89" s="1"/>
  <c r="J632" i="89"/>
  <c r="J634" i="89" s="1"/>
  <c r="J635" i="89" s="1"/>
  <c r="J813" i="89" a="1"/>
  <c r="J813" i="89" s="1"/>
  <c r="J811" i="89" s="1"/>
  <c r="AB427" i="83"/>
  <c r="K427" i="83"/>
  <c r="M427" i="83"/>
  <c r="J427" i="83"/>
  <c r="X427" i="83"/>
  <c r="W427" i="83"/>
  <c r="E427" i="83"/>
  <c r="H427" i="83"/>
  <c r="Z427" i="83"/>
  <c r="Q427" i="83"/>
  <c r="Y427" i="83"/>
  <c r="V427" i="83"/>
  <c r="L427" i="83"/>
  <c r="T427" i="83"/>
  <c r="N427" i="83"/>
  <c r="I427" i="83"/>
  <c r="R427" i="83"/>
  <c r="G427" i="83"/>
  <c r="O427" i="83"/>
  <c r="AA427" i="83"/>
  <c r="U427" i="83"/>
  <c r="F427" i="83"/>
  <c r="P427" i="83"/>
  <c r="S427" i="83"/>
  <c r="E417" i="82" a="1"/>
  <c r="E411" i="82" a="1"/>
  <c r="E409" i="82" a="1"/>
  <c r="E432" i="82" a="1"/>
  <c r="N415" i="83"/>
  <c r="Y415" i="83"/>
  <c r="AB415" i="83"/>
  <c r="M415" i="83"/>
  <c r="J415" i="83"/>
  <c r="T415" i="83"/>
  <c r="W415" i="83"/>
  <c r="F415" i="83"/>
  <c r="O415" i="83"/>
  <c r="Q415" i="83"/>
  <c r="AA415" i="83"/>
  <c r="I415" i="83"/>
  <c r="L415" i="83"/>
  <c r="U415" i="83"/>
  <c r="X415" i="83"/>
  <c r="G415" i="83"/>
  <c r="Z415" i="83"/>
  <c r="P415" i="83"/>
  <c r="S415" i="83"/>
  <c r="R415" i="83"/>
  <c r="E415" i="83"/>
  <c r="H415" i="83"/>
  <c r="V415" i="83"/>
  <c r="K415" i="83"/>
  <c r="E423" i="82" a="1"/>
  <c r="K608" i="83"/>
  <c r="I793" i="89"/>
  <c r="I795" i="89" s="1"/>
  <c r="I807" i="89" s="1"/>
  <c r="I810" i="89" s="1"/>
  <c r="I816" i="89" s="1"/>
  <c r="I929" i="89" s="1"/>
  <c r="N423" i="83"/>
  <c r="W423" i="83"/>
  <c r="E423" i="83"/>
  <c r="E485" i="83" s="1"/>
  <c r="E454" i="83" s="1"/>
  <c r="F423" i="83"/>
  <c r="T423" i="83"/>
  <c r="J423" i="83"/>
  <c r="Q423" i="83"/>
  <c r="Y423" i="83"/>
  <c r="X423" i="83"/>
  <c r="G423" i="83"/>
  <c r="O423" i="83"/>
  <c r="S423" i="83"/>
  <c r="AA423" i="83"/>
  <c r="I423" i="83"/>
  <c r="L423" i="83"/>
  <c r="Z423" i="83"/>
  <c r="M423" i="83"/>
  <c r="U423" i="83"/>
  <c r="V423" i="83"/>
  <c r="H423" i="83"/>
  <c r="P423" i="83"/>
  <c r="R423" i="83"/>
  <c r="AB423" i="83"/>
  <c r="K423" i="83"/>
  <c r="I607" i="83"/>
  <c r="E685" i="83"/>
  <c r="E702" i="83" s="1"/>
  <c r="E718" i="83"/>
  <c r="E735" i="83" s="1"/>
  <c r="E752" i="83"/>
  <c r="E633" i="83"/>
  <c r="E634" i="83" s="1"/>
  <c r="E635" i="83" s="1"/>
  <c r="E721" i="83"/>
  <c r="E755" i="83"/>
  <c r="E688" i="83"/>
  <c r="E408" i="81" a="1"/>
  <c r="N419" i="83"/>
  <c r="S419" i="83"/>
  <c r="AA419" i="83"/>
  <c r="L419" i="83"/>
  <c r="J419" i="83"/>
  <c r="M419" i="83"/>
  <c r="U419" i="83"/>
  <c r="F419" i="83"/>
  <c r="H419" i="83"/>
  <c r="P419" i="83"/>
  <c r="Y419" i="83"/>
  <c r="AB419" i="83"/>
  <c r="K419" i="83"/>
  <c r="T419" i="83"/>
  <c r="W419" i="83"/>
  <c r="E419" i="83"/>
  <c r="I419" i="83"/>
  <c r="Z419" i="83"/>
  <c r="O419" i="83"/>
  <c r="Q419" i="83"/>
  <c r="R419" i="83"/>
  <c r="X419" i="83"/>
  <c r="G419" i="83"/>
  <c r="V419" i="83"/>
  <c r="E416" i="82" a="1"/>
  <c r="X417" i="83"/>
  <c r="J417" i="83"/>
  <c r="M417" i="83"/>
  <c r="T417" i="83"/>
  <c r="E417" i="83"/>
  <c r="G417" i="83"/>
  <c r="P417" i="83"/>
  <c r="Y417" i="83"/>
  <c r="AA417" i="83"/>
  <c r="L417" i="83"/>
  <c r="S417" i="83"/>
  <c r="V417" i="83"/>
  <c r="Z417" i="83"/>
  <c r="U417" i="83"/>
  <c r="H417" i="83"/>
  <c r="N417" i="83"/>
  <c r="Q417" i="83"/>
  <c r="I417" i="83"/>
  <c r="K417" i="83"/>
  <c r="W417" i="83"/>
  <c r="AB417" i="83"/>
  <c r="O417" i="83"/>
  <c r="R417" i="83"/>
  <c r="F417" i="83"/>
  <c r="E419" i="82" a="1"/>
  <c r="E437" i="82" a="1"/>
  <c r="K420" i="83"/>
  <c r="M420" i="83"/>
  <c r="U420" i="83"/>
  <c r="G420" i="83"/>
  <c r="H420" i="83"/>
  <c r="P420" i="83"/>
  <c r="Y420" i="83"/>
  <c r="AB420" i="83"/>
  <c r="J420" i="83"/>
  <c r="T420" i="83"/>
  <c r="V420" i="83"/>
  <c r="E420" i="83"/>
  <c r="S420" i="83"/>
  <c r="AA420" i="83"/>
  <c r="N420" i="83"/>
  <c r="Q420" i="83"/>
  <c r="F420" i="83"/>
  <c r="W420" i="83"/>
  <c r="I420" i="83"/>
  <c r="L420" i="83"/>
  <c r="X420" i="83"/>
  <c r="O420" i="83"/>
  <c r="R420" i="83"/>
  <c r="Z420" i="83"/>
  <c r="E422" i="87" a="1"/>
  <c r="E415" i="87" a="1"/>
  <c r="G416" i="83"/>
  <c r="N416" i="83"/>
  <c r="Q416" i="83"/>
  <c r="Z416" i="83"/>
  <c r="I416" i="83"/>
  <c r="L416" i="83"/>
  <c r="O416" i="83"/>
  <c r="AB416" i="83"/>
  <c r="U416" i="83"/>
  <c r="X416" i="83"/>
  <c r="F416" i="83"/>
  <c r="AA416" i="83"/>
  <c r="P416" i="83"/>
  <c r="R416" i="83"/>
  <c r="W416" i="83"/>
  <c r="J416" i="83"/>
  <c r="M416" i="83"/>
  <c r="S416" i="83"/>
  <c r="E416" i="83"/>
  <c r="H416" i="83"/>
  <c r="Y416" i="83"/>
  <c r="K416" i="83"/>
  <c r="T416" i="83"/>
  <c r="V416" i="83"/>
  <c r="F541" i="82"/>
  <c r="G541" i="82" s="1"/>
  <c r="H541" i="82"/>
  <c r="I541" i="82" s="1"/>
  <c r="J541" i="82" s="1"/>
  <c r="E603" i="82"/>
  <c r="G603" i="82"/>
  <c r="J603" i="82"/>
  <c r="I603" i="82"/>
  <c r="J608" i="83"/>
  <c r="F753" i="83"/>
  <c r="F719" i="83"/>
  <c r="F686" i="83"/>
  <c r="E419" i="87" a="1"/>
  <c r="J547" i="83"/>
  <c r="K547" i="83" s="1"/>
  <c r="I609" i="83"/>
  <c r="H607" i="83"/>
  <c r="K545" i="83"/>
  <c r="L545" i="83" s="1"/>
  <c r="E433" i="82" a="1"/>
  <c r="E430" i="82" a="1"/>
  <c r="F755" i="83"/>
  <c r="F688" i="83"/>
  <c r="F721" i="83"/>
  <c r="O813" i="83" a="1"/>
  <c r="O813" i="83" s="1"/>
  <c r="E420" i="85" a="1"/>
  <c r="W434" i="83"/>
  <c r="M434" i="83"/>
  <c r="L434" i="83"/>
  <c r="S434" i="83"/>
  <c r="I434" i="83"/>
  <c r="Z434" i="83"/>
  <c r="U434" i="83"/>
  <c r="AB434" i="83"/>
  <c r="O434" i="83"/>
  <c r="E434" i="83"/>
  <c r="R434" i="83"/>
  <c r="K434" i="83"/>
  <c r="V434" i="83"/>
  <c r="J434" i="83"/>
  <c r="G434" i="83"/>
  <c r="N434" i="83"/>
  <c r="X434" i="83"/>
  <c r="Y434" i="83"/>
  <c r="F434" i="83"/>
  <c r="P434" i="83"/>
  <c r="H434" i="83"/>
  <c r="AA434" i="83"/>
  <c r="Q434" i="83"/>
  <c r="T434" i="83"/>
  <c r="E431" i="82" a="1"/>
  <c r="E428" i="87" a="1"/>
  <c r="V437" i="83"/>
  <c r="P437" i="83"/>
  <c r="K437" i="83"/>
  <c r="G437" i="83"/>
  <c r="R437" i="83"/>
  <c r="L437" i="83"/>
  <c r="Y437" i="83"/>
  <c r="N437" i="83"/>
  <c r="H437" i="83"/>
  <c r="Q437" i="83"/>
  <c r="J437" i="83"/>
  <c r="U437" i="83"/>
  <c r="I437" i="83"/>
  <c r="F437" i="83"/>
  <c r="M437" i="83"/>
  <c r="W437" i="83"/>
  <c r="AB437" i="83"/>
  <c r="E437" i="83"/>
  <c r="O437" i="83"/>
  <c r="X437" i="83"/>
  <c r="AA437" i="83"/>
  <c r="Z437" i="83"/>
  <c r="T437" i="83"/>
  <c r="S437" i="83"/>
  <c r="E428" i="82" a="1"/>
  <c r="E434" i="87" a="1"/>
  <c r="E427" i="82" a="1"/>
  <c r="E812" i="83"/>
  <c r="E811" i="83" s="1"/>
  <c r="E452" i="83"/>
  <c r="E414" i="82" a="1"/>
  <c r="E414" i="87" a="1"/>
  <c r="E436" i="82" a="1"/>
  <c r="E414" i="83"/>
  <c r="O414" i="83"/>
  <c r="R414" i="83"/>
  <c r="AA414" i="83"/>
  <c r="J414" i="83"/>
  <c r="L414" i="83"/>
  <c r="M414" i="83"/>
  <c r="Z414" i="83"/>
  <c r="V414" i="83"/>
  <c r="X414" i="83"/>
  <c r="G414" i="83"/>
  <c r="Y414" i="83"/>
  <c r="P414" i="83"/>
  <c r="S414" i="83"/>
  <c r="U414" i="83"/>
  <c r="K414" i="83"/>
  <c r="N414" i="83"/>
  <c r="Q414" i="83"/>
  <c r="F414" i="83"/>
  <c r="H414" i="83"/>
  <c r="AB414" i="83"/>
  <c r="I414" i="83"/>
  <c r="T414" i="83"/>
  <c r="W414" i="83"/>
  <c r="W428" i="83"/>
  <c r="L428" i="83"/>
  <c r="T428" i="83"/>
  <c r="S428" i="83"/>
  <c r="F428" i="83"/>
  <c r="N428" i="83"/>
  <c r="O428" i="83"/>
  <c r="Z428" i="83"/>
  <c r="I428" i="83"/>
  <c r="K428" i="83"/>
  <c r="U428" i="83"/>
  <c r="X428" i="83"/>
  <c r="G428" i="83"/>
  <c r="P428" i="83"/>
  <c r="R428" i="83"/>
  <c r="V428" i="83"/>
  <c r="E428" i="83"/>
  <c r="H428" i="83"/>
  <c r="AB428" i="83"/>
  <c r="J428" i="83"/>
  <c r="M428" i="83"/>
  <c r="AA428" i="83"/>
  <c r="Q428" i="83"/>
  <c r="Y428" i="83"/>
  <c r="F534" i="82"/>
  <c r="G534" i="82" s="1"/>
  <c r="H534" i="82"/>
  <c r="E596" i="82"/>
  <c r="G596" i="82"/>
  <c r="H596" i="82"/>
  <c r="G979" i="89"/>
  <c r="F433" i="83"/>
  <c r="Q433" i="83"/>
  <c r="AA433" i="83"/>
  <c r="AB433" i="83"/>
  <c r="I433" i="83"/>
  <c r="S433" i="83"/>
  <c r="N433" i="83"/>
  <c r="H433" i="83"/>
  <c r="X433" i="83"/>
  <c r="W433" i="83"/>
  <c r="K433" i="83"/>
  <c r="Z433" i="83"/>
  <c r="T433" i="83"/>
  <c r="O433" i="83"/>
  <c r="V433" i="83"/>
  <c r="P433" i="83"/>
  <c r="G433" i="83"/>
  <c r="R433" i="83"/>
  <c r="L433" i="83"/>
  <c r="U433" i="83"/>
  <c r="M433" i="83"/>
  <c r="J433" i="83"/>
  <c r="Y433" i="83"/>
  <c r="E433" i="83"/>
  <c r="I608" i="83"/>
  <c r="L546" i="83"/>
  <c r="J545" i="83"/>
  <c r="K607" i="83" s="1"/>
  <c r="J813" i="82" a="1"/>
  <c r="J813" i="82" s="1"/>
  <c r="E430" i="85" a="1"/>
  <c r="G408" i="83"/>
  <c r="U408" i="83"/>
  <c r="P408" i="83"/>
  <c r="O408" i="83"/>
  <c r="Z408" i="83"/>
  <c r="Q408" i="83"/>
  <c r="L408" i="83"/>
  <c r="V408" i="83"/>
  <c r="M408" i="83"/>
  <c r="H408" i="83"/>
  <c r="AA408" i="83"/>
  <c r="R408" i="83"/>
  <c r="I408" i="83"/>
  <c r="F408" i="83"/>
  <c r="W408" i="83"/>
  <c r="N408" i="83"/>
  <c r="E408" i="83"/>
  <c r="S408" i="83"/>
  <c r="J408" i="83"/>
  <c r="AB408" i="83"/>
  <c r="X408" i="83"/>
  <c r="K408" i="83"/>
  <c r="Y408" i="83"/>
  <c r="T408" i="83"/>
  <c r="E437" i="87" a="1"/>
  <c r="E410" i="87" a="1"/>
  <c r="E421" i="87" a="1"/>
  <c r="H754" i="83"/>
  <c r="H687" i="83"/>
  <c r="H720" i="83"/>
  <c r="R411" i="83"/>
  <c r="H411" i="83"/>
  <c r="L411" i="83"/>
  <c r="T411" i="83"/>
  <c r="O411" i="83"/>
  <c r="Q411" i="83"/>
  <c r="Y411" i="83"/>
  <c r="X411" i="83"/>
  <c r="Z411" i="83"/>
  <c r="G411" i="83"/>
  <c r="F411" i="83"/>
  <c r="S411" i="83"/>
  <c r="P411" i="83"/>
  <c r="AB411" i="83"/>
  <c r="W411" i="83"/>
  <c r="V411" i="83"/>
  <c r="U411" i="83"/>
  <c r="J411" i="83"/>
  <c r="E411" i="83"/>
  <c r="AA411" i="83"/>
  <c r="M411" i="83"/>
  <c r="N411" i="83"/>
  <c r="I411" i="83"/>
  <c r="K411" i="83"/>
  <c r="H753" i="83"/>
  <c r="H719" i="83"/>
  <c r="H686" i="83"/>
  <c r="G752" i="83"/>
  <c r="G718" i="83"/>
  <c r="G685" i="83"/>
  <c r="G633" i="83"/>
  <c r="G634" i="83" s="1"/>
  <c r="G635" i="83" s="1"/>
  <c r="E409" i="87" a="1"/>
  <c r="I548" i="83"/>
  <c r="G595" i="85"/>
  <c r="G740" i="85" s="1"/>
  <c r="F595" i="85"/>
  <c r="F740" i="85" s="1"/>
  <c r="G606" i="85"/>
  <c r="F606" i="85"/>
  <c r="F751" i="85" s="1"/>
  <c r="H544" i="85"/>
  <c r="I544" i="85" s="1"/>
  <c r="E423" i="73" a="1"/>
  <c r="E596" i="73"/>
  <c r="F534" i="73"/>
  <c r="G534" i="73" s="1"/>
  <c r="H534" i="73" s="1"/>
  <c r="I534" i="73" s="1"/>
  <c r="J534" i="73" s="1"/>
  <c r="E433" i="73" a="1"/>
  <c r="Y388" i="73"/>
  <c r="P388" i="73"/>
  <c r="N388" i="73"/>
  <c r="H388" i="73"/>
  <c r="K388" i="73"/>
  <c r="U388" i="73"/>
  <c r="L388" i="73"/>
  <c r="O388" i="73"/>
  <c r="Z388" i="73"/>
  <c r="F388" i="73"/>
  <c r="J388" i="73"/>
  <c r="AA388" i="73"/>
  <c r="S388" i="73"/>
  <c r="I388" i="73"/>
  <c r="R388" i="73"/>
  <c r="G388" i="73"/>
  <c r="AB388" i="73"/>
  <c r="E388" i="73"/>
  <c r="T388" i="73"/>
  <c r="X388" i="73"/>
  <c r="Q388" i="73"/>
  <c r="W388" i="73"/>
  <c r="V388" i="73"/>
  <c r="M388" i="73"/>
  <c r="J381" i="73"/>
  <c r="W381" i="73"/>
  <c r="Y381" i="73"/>
  <c r="S381" i="73"/>
  <c r="H381" i="73"/>
  <c r="E381" i="73"/>
  <c r="AB381" i="73"/>
  <c r="Q381" i="73"/>
  <c r="AA381" i="73"/>
  <c r="M381" i="73"/>
  <c r="N381" i="73"/>
  <c r="K381" i="73"/>
  <c r="R381" i="73"/>
  <c r="T381" i="73"/>
  <c r="X381" i="73"/>
  <c r="U381" i="73"/>
  <c r="G381" i="73"/>
  <c r="V381" i="73"/>
  <c r="L381" i="73"/>
  <c r="Z381" i="73"/>
  <c r="O381" i="73"/>
  <c r="P381" i="73"/>
  <c r="I381" i="73"/>
  <c r="F381" i="73"/>
  <c r="E414" i="73" a="1"/>
  <c r="E427" i="73" a="1"/>
  <c r="T405" i="73"/>
  <c r="Z405" i="73"/>
  <c r="AB405" i="73"/>
  <c r="M405" i="73"/>
  <c r="V405" i="73"/>
  <c r="Q405" i="73"/>
  <c r="U405" i="73"/>
  <c r="L405" i="73"/>
  <c r="AA405" i="73"/>
  <c r="F405" i="73"/>
  <c r="X405" i="73"/>
  <c r="H405" i="73"/>
  <c r="O405" i="73"/>
  <c r="N405" i="73"/>
  <c r="S405" i="73"/>
  <c r="J405" i="73"/>
  <c r="E405" i="73"/>
  <c r="G405" i="73"/>
  <c r="W405" i="73"/>
  <c r="I405" i="73"/>
  <c r="K405" i="73"/>
  <c r="Y405" i="73"/>
  <c r="P405" i="73"/>
  <c r="R405" i="73"/>
  <c r="P522" i="73"/>
  <c r="M522" i="73"/>
  <c r="Q522" i="73"/>
  <c r="I522" i="73"/>
  <c r="AB522" i="73"/>
  <c r="J522" i="73"/>
  <c r="H522" i="73"/>
  <c r="X522" i="73"/>
  <c r="Y522" i="73"/>
  <c r="N522" i="73"/>
  <c r="Z522" i="73"/>
  <c r="S522" i="73"/>
  <c r="F522" i="73"/>
  <c r="G522" i="73"/>
  <c r="U522" i="73"/>
  <c r="R522" i="73"/>
  <c r="E522" i="73"/>
  <c r="AA522" i="73"/>
  <c r="L522" i="73"/>
  <c r="W522" i="73"/>
  <c r="T522" i="73"/>
  <c r="O522" i="73"/>
  <c r="V522" i="73"/>
  <c r="K522" i="73"/>
  <c r="E409" i="73" a="1"/>
  <c r="E418" i="73" a="1"/>
  <c r="E431" i="73" a="1"/>
  <c r="E420" i="73" a="1"/>
  <c r="V390" i="73"/>
  <c r="Z390" i="73"/>
  <c r="X390" i="73"/>
  <c r="G390" i="73"/>
  <c r="S390" i="73"/>
  <c r="P390" i="73"/>
  <c r="H390" i="73"/>
  <c r="N390" i="73"/>
  <c r="J390" i="73"/>
  <c r="T390" i="73"/>
  <c r="E390" i="73"/>
  <c r="Y390" i="73"/>
  <c r="O390" i="73"/>
  <c r="K390" i="73"/>
  <c r="F390" i="73"/>
  <c r="M390" i="73"/>
  <c r="AB390" i="73"/>
  <c r="AA390" i="73"/>
  <c r="R390" i="73"/>
  <c r="U390" i="73"/>
  <c r="W390" i="73"/>
  <c r="L390" i="73"/>
  <c r="Q390" i="73"/>
  <c r="I390" i="73"/>
  <c r="AA406" i="73"/>
  <c r="U406" i="73"/>
  <c r="Z406" i="73"/>
  <c r="W406" i="73"/>
  <c r="N406" i="73"/>
  <c r="K406" i="73"/>
  <c r="Q406" i="73"/>
  <c r="M406" i="73"/>
  <c r="I406" i="73"/>
  <c r="O406" i="73"/>
  <c r="H406" i="73"/>
  <c r="T406" i="73"/>
  <c r="AB406" i="73"/>
  <c r="X406" i="73"/>
  <c r="E406" i="73"/>
  <c r="R406" i="73"/>
  <c r="L406" i="73"/>
  <c r="Y406" i="73"/>
  <c r="P406" i="73"/>
  <c r="G406" i="73"/>
  <c r="J406" i="73"/>
  <c r="F406" i="73"/>
  <c r="S406" i="73"/>
  <c r="V406" i="73"/>
  <c r="F538" i="73"/>
  <c r="E600" i="73"/>
  <c r="E410" i="73" a="1"/>
  <c r="E430" i="73" a="1"/>
  <c r="E426" i="73" a="1"/>
  <c r="E417" i="73" a="1"/>
  <c r="E435" i="73" a="1"/>
  <c r="T516" i="73"/>
  <c r="O516" i="73"/>
  <c r="K516" i="73"/>
  <c r="Q516" i="73"/>
  <c r="W516" i="73"/>
  <c r="X516" i="73"/>
  <c r="E516" i="73"/>
  <c r="R516" i="73"/>
  <c r="S516" i="73"/>
  <c r="G516" i="73"/>
  <c r="H516" i="73"/>
  <c r="N516" i="73"/>
  <c r="Y516" i="73"/>
  <c r="Z516" i="73"/>
  <c r="I516" i="73"/>
  <c r="M516" i="73"/>
  <c r="P516" i="73"/>
  <c r="AA516" i="73"/>
  <c r="J516" i="73"/>
  <c r="U516" i="73"/>
  <c r="AB516" i="73"/>
  <c r="F516" i="73"/>
  <c r="L516" i="73"/>
  <c r="V516" i="73"/>
  <c r="E429" i="73" a="1"/>
  <c r="E415" i="73" a="1"/>
  <c r="K393" i="73"/>
  <c r="Y393" i="73"/>
  <c r="R393" i="73"/>
  <c r="L393" i="73"/>
  <c r="AB393" i="73"/>
  <c r="M393" i="73"/>
  <c r="U393" i="73"/>
  <c r="H393" i="73"/>
  <c r="N393" i="73"/>
  <c r="O393" i="73"/>
  <c r="T393" i="73"/>
  <c r="I393" i="73"/>
  <c r="J393" i="73"/>
  <c r="Q393" i="73"/>
  <c r="W393" i="73"/>
  <c r="Z393" i="73"/>
  <c r="V393" i="73"/>
  <c r="G393" i="73"/>
  <c r="AA393" i="73"/>
  <c r="P393" i="73"/>
  <c r="E393" i="73"/>
  <c r="S393" i="73"/>
  <c r="F393" i="73"/>
  <c r="X393" i="73"/>
  <c r="E428" i="73" a="1"/>
  <c r="S385" i="73"/>
  <c r="F385" i="73"/>
  <c r="M385" i="73"/>
  <c r="L385" i="73"/>
  <c r="O385" i="73"/>
  <c r="H385" i="73"/>
  <c r="K385" i="73"/>
  <c r="E385" i="73"/>
  <c r="I385" i="73"/>
  <c r="G385" i="73"/>
  <c r="Z385" i="73"/>
  <c r="Y385" i="73"/>
  <c r="U385" i="73"/>
  <c r="T385" i="73"/>
  <c r="X385" i="73"/>
  <c r="N385" i="73"/>
  <c r="V385" i="73"/>
  <c r="J385" i="73"/>
  <c r="W385" i="73"/>
  <c r="R385" i="73"/>
  <c r="AB385" i="73"/>
  <c r="P385" i="73"/>
  <c r="Q385" i="73"/>
  <c r="AA385" i="73"/>
  <c r="F542" i="73"/>
  <c r="F604" i="73" s="1"/>
  <c r="E604" i="73"/>
  <c r="E425" i="73" a="1"/>
  <c r="F532" i="73"/>
  <c r="F594" i="73" s="1"/>
  <c r="F705" i="73" s="1"/>
  <c r="E594" i="73"/>
  <c r="Z377" i="73"/>
  <c r="H377" i="73"/>
  <c r="I377" i="73"/>
  <c r="AA377" i="73"/>
  <c r="T377" i="73"/>
  <c r="Y377" i="73"/>
  <c r="J377" i="73"/>
  <c r="X377" i="73"/>
  <c r="U377" i="73"/>
  <c r="AB377" i="73"/>
  <c r="V377" i="73"/>
  <c r="Q377" i="73"/>
  <c r="L377" i="73"/>
  <c r="O377" i="73"/>
  <c r="W377" i="73"/>
  <c r="K377" i="73"/>
  <c r="N377" i="73"/>
  <c r="F377" i="73"/>
  <c r="E377" i="73"/>
  <c r="G377" i="73"/>
  <c r="R377" i="73"/>
  <c r="S377" i="73"/>
  <c r="M377" i="73"/>
  <c r="P377" i="73"/>
  <c r="E411" i="73" a="1"/>
  <c r="E413" i="73" a="1"/>
  <c r="L391" i="73"/>
  <c r="V391" i="73"/>
  <c r="W391" i="73"/>
  <c r="E391" i="73"/>
  <c r="P391" i="73"/>
  <c r="I391" i="73"/>
  <c r="G391" i="73"/>
  <c r="U391" i="73"/>
  <c r="Q391" i="73"/>
  <c r="AA391" i="73"/>
  <c r="T391" i="73"/>
  <c r="Z391" i="73"/>
  <c r="S391" i="73"/>
  <c r="X391" i="73"/>
  <c r="K391" i="73"/>
  <c r="H391" i="73"/>
  <c r="AB391" i="73"/>
  <c r="Y391" i="73"/>
  <c r="M391" i="73"/>
  <c r="O391" i="73"/>
  <c r="N391" i="73"/>
  <c r="R391" i="73"/>
  <c r="F391" i="73"/>
  <c r="J391" i="73"/>
  <c r="E434" i="73" a="1"/>
  <c r="E432" i="73" a="1"/>
  <c r="U436" i="86"/>
  <c r="T436" i="86"/>
  <c r="J436" i="86"/>
  <c r="W436" i="86"/>
  <c r="O436" i="86"/>
  <c r="H436" i="86"/>
  <c r="M436" i="86"/>
  <c r="AA436" i="86"/>
  <c r="V436" i="86"/>
  <c r="E436" i="86"/>
  <c r="S436" i="86"/>
  <c r="K436" i="86"/>
  <c r="P436" i="86"/>
  <c r="R436" i="86"/>
  <c r="Z436" i="86"/>
  <c r="L436" i="86"/>
  <c r="Y436" i="86"/>
  <c r="Q436" i="86"/>
  <c r="G436" i="86"/>
  <c r="F436" i="86"/>
  <c r="N436" i="86"/>
  <c r="AB436" i="86"/>
  <c r="X436" i="86"/>
  <c r="I436" i="86"/>
  <c r="O420" i="86"/>
  <c r="Z420" i="86"/>
  <c r="N420" i="86"/>
  <c r="I420" i="86"/>
  <c r="Q420" i="86"/>
  <c r="H420" i="86"/>
  <c r="AA420" i="86"/>
  <c r="T420" i="86"/>
  <c r="P420" i="86"/>
  <c r="F420" i="86"/>
  <c r="U420" i="86"/>
  <c r="V420" i="86"/>
  <c r="L420" i="86"/>
  <c r="W420" i="86"/>
  <c r="J420" i="86"/>
  <c r="X420" i="86"/>
  <c r="R420" i="86"/>
  <c r="Y420" i="86"/>
  <c r="G420" i="86"/>
  <c r="M420" i="86"/>
  <c r="K420" i="86"/>
  <c r="E420" i="86"/>
  <c r="S420" i="86"/>
  <c r="AB420" i="86"/>
  <c r="E425" i="86"/>
  <c r="G425" i="86"/>
  <c r="Z425" i="86"/>
  <c r="AB425" i="86"/>
  <c r="U425" i="86"/>
  <c r="AA425" i="86"/>
  <c r="T425" i="86"/>
  <c r="H425" i="86"/>
  <c r="S425" i="86"/>
  <c r="Q425" i="86"/>
  <c r="R425" i="86"/>
  <c r="X425" i="86"/>
  <c r="V425" i="86"/>
  <c r="W425" i="86"/>
  <c r="I425" i="86"/>
  <c r="F425" i="86"/>
  <c r="K425" i="86"/>
  <c r="P425" i="86"/>
  <c r="Y425" i="86"/>
  <c r="M425" i="86"/>
  <c r="N425" i="86"/>
  <c r="L425" i="86"/>
  <c r="J425" i="86"/>
  <c r="O425" i="86"/>
  <c r="M414" i="86"/>
  <c r="J414" i="86"/>
  <c r="W414" i="86"/>
  <c r="E414" i="86"/>
  <c r="O414" i="86"/>
  <c r="Q414" i="86"/>
  <c r="U414" i="86"/>
  <c r="T414" i="86"/>
  <c r="AA414" i="86"/>
  <c r="H414" i="86"/>
  <c r="L414" i="86"/>
  <c r="X414" i="86"/>
  <c r="K414" i="86"/>
  <c r="AB414" i="86"/>
  <c r="V414" i="86"/>
  <c r="P414" i="86"/>
  <c r="Z414" i="86"/>
  <c r="F414" i="86"/>
  <c r="N414" i="86"/>
  <c r="Y414" i="86"/>
  <c r="S414" i="86"/>
  <c r="G414" i="86"/>
  <c r="I414" i="86"/>
  <c r="R414" i="86"/>
  <c r="Q411" i="86"/>
  <c r="E411" i="86"/>
  <c r="E473" i="86" s="1"/>
  <c r="J411" i="86"/>
  <c r="W411" i="86"/>
  <c r="H411" i="86"/>
  <c r="U411" i="86"/>
  <c r="L411" i="86"/>
  <c r="X411" i="86"/>
  <c r="AA411" i="86"/>
  <c r="K411" i="86"/>
  <c r="M411" i="86"/>
  <c r="AB411" i="86"/>
  <c r="T411" i="86"/>
  <c r="S411" i="86"/>
  <c r="Z411" i="86"/>
  <c r="N411" i="86"/>
  <c r="R411" i="86"/>
  <c r="I411" i="86"/>
  <c r="Y411" i="86"/>
  <c r="G411" i="86"/>
  <c r="F411" i="86"/>
  <c r="V411" i="86"/>
  <c r="P411" i="86"/>
  <c r="O411" i="86"/>
  <c r="S421" i="86"/>
  <c r="W421" i="86"/>
  <c r="M421" i="86"/>
  <c r="J421" i="86"/>
  <c r="Y421" i="86"/>
  <c r="U421" i="86"/>
  <c r="O421" i="86"/>
  <c r="N421" i="86"/>
  <c r="I421" i="86"/>
  <c r="Q421" i="86"/>
  <c r="F421" i="86"/>
  <c r="V421" i="86"/>
  <c r="Z421" i="86"/>
  <c r="T421" i="86"/>
  <c r="P421" i="86"/>
  <c r="AA421" i="86"/>
  <c r="E421" i="86"/>
  <c r="H421" i="86"/>
  <c r="X421" i="86"/>
  <c r="R421" i="86"/>
  <c r="AB421" i="86"/>
  <c r="G421" i="86"/>
  <c r="L421" i="86"/>
  <c r="K421" i="86"/>
  <c r="R413" i="86"/>
  <c r="O413" i="86"/>
  <c r="T413" i="86"/>
  <c r="Y413" i="86"/>
  <c r="M413" i="86"/>
  <c r="I413" i="86"/>
  <c r="N413" i="86"/>
  <c r="G413" i="86"/>
  <c r="W413" i="86"/>
  <c r="AB413" i="86"/>
  <c r="L413" i="86"/>
  <c r="F413" i="86"/>
  <c r="K413" i="86"/>
  <c r="U413" i="86"/>
  <c r="E413" i="86"/>
  <c r="AA413" i="86"/>
  <c r="X413" i="86"/>
  <c r="J413" i="86"/>
  <c r="S413" i="86"/>
  <c r="V413" i="86"/>
  <c r="H413" i="86"/>
  <c r="Q413" i="86"/>
  <c r="P413" i="86"/>
  <c r="Z413" i="86"/>
  <c r="Y419" i="86"/>
  <c r="F419" i="86"/>
  <c r="P419" i="86"/>
  <c r="W419" i="86"/>
  <c r="R419" i="86"/>
  <c r="Q419" i="86"/>
  <c r="H419" i="86"/>
  <c r="L419" i="86"/>
  <c r="Z419" i="86"/>
  <c r="V419" i="86"/>
  <c r="J419" i="86"/>
  <c r="U419" i="86"/>
  <c r="E419" i="86"/>
  <c r="AB419" i="86"/>
  <c r="I419" i="86"/>
  <c r="K419" i="86"/>
  <c r="AA419" i="86"/>
  <c r="O419" i="86"/>
  <c r="M419" i="86"/>
  <c r="T419" i="86"/>
  <c r="X419" i="86"/>
  <c r="S419" i="86"/>
  <c r="G419" i="86"/>
  <c r="N419" i="86"/>
  <c r="E434" i="86"/>
  <c r="I434" i="86"/>
  <c r="V434" i="86"/>
  <c r="X434" i="86"/>
  <c r="Q434" i="86"/>
  <c r="AB434" i="86"/>
  <c r="O434" i="86"/>
  <c r="M434" i="86"/>
  <c r="F434" i="86"/>
  <c r="R434" i="86"/>
  <c r="Z434" i="86"/>
  <c r="G434" i="86"/>
  <c r="W434" i="86"/>
  <c r="T434" i="86"/>
  <c r="Y434" i="86"/>
  <c r="U434" i="86"/>
  <c r="H434" i="86"/>
  <c r="K434" i="86"/>
  <c r="N434" i="86"/>
  <c r="J434" i="86"/>
  <c r="AA434" i="86"/>
  <c r="P434" i="86"/>
  <c r="L434" i="86"/>
  <c r="S434" i="86"/>
  <c r="U417" i="86"/>
  <c r="W417" i="86"/>
  <c r="AB417" i="86"/>
  <c r="T417" i="86"/>
  <c r="J417" i="86"/>
  <c r="I417" i="86"/>
  <c r="M417" i="86"/>
  <c r="O417" i="86"/>
  <c r="Q417" i="86"/>
  <c r="R417" i="86"/>
  <c r="P417" i="86"/>
  <c r="F417" i="86"/>
  <c r="K417" i="86"/>
  <c r="E417" i="86"/>
  <c r="V417" i="86"/>
  <c r="H417" i="86"/>
  <c r="N417" i="86"/>
  <c r="Y417" i="86"/>
  <c r="X417" i="86"/>
  <c r="AA417" i="86"/>
  <c r="Z417" i="86"/>
  <c r="L417" i="86"/>
  <c r="G417" i="86"/>
  <c r="S417" i="86"/>
  <c r="F429" i="86"/>
  <c r="Z429" i="86"/>
  <c r="G429" i="86"/>
  <c r="Q429" i="86"/>
  <c r="O429" i="86"/>
  <c r="J429" i="86"/>
  <c r="W429" i="86"/>
  <c r="AB429" i="86"/>
  <c r="Y429" i="86"/>
  <c r="P429" i="86"/>
  <c r="M429" i="86"/>
  <c r="I429" i="86"/>
  <c r="X429" i="86"/>
  <c r="K429" i="86"/>
  <c r="T429" i="86"/>
  <c r="N429" i="86"/>
  <c r="S429" i="86"/>
  <c r="E429" i="86"/>
  <c r="H429" i="86"/>
  <c r="R429" i="86"/>
  <c r="V429" i="86"/>
  <c r="AA429" i="86"/>
  <c r="L429" i="86"/>
  <c r="U429" i="86"/>
  <c r="Z427" i="86"/>
  <c r="K427" i="86"/>
  <c r="AB427" i="86"/>
  <c r="H427" i="86"/>
  <c r="M427" i="86"/>
  <c r="W427" i="86"/>
  <c r="X427" i="86"/>
  <c r="U427" i="86"/>
  <c r="S427" i="86"/>
  <c r="O427" i="86"/>
  <c r="F427" i="86"/>
  <c r="Q427" i="86"/>
  <c r="Y427" i="86"/>
  <c r="T427" i="86"/>
  <c r="P427" i="86"/>
  <c r="I427" i="86"/>
  <c r="J427" i="86"/>
  <c r="G427" i="86"/>
  <c r="E427" i="86"/>
  <c r="L427" i="86"/>
  <c r="V427" i="86"/>
  <c r="R427" i="86"/>
  <c r="AA427" i="86"/>
  <c r="N427" i="86"/>
  <c r="E426" i="86" a="1"/>
  <c r="E410" i="86" a="1"/>
  <c r="Q430" i="86"/>
  <c r="N430" i="86"/>
  <c r="L430" i="86"/>
  <c r="J430" i="86"/>
  <c r="U430" i="86"/>
  <c r="I430" i="86"/>
  <c r="S430" i="86"/>
  <c r="M430" i="86"/>
  <c r="H430" i="86"/>
  <c r="P430" i="86"/>
  <c r="X430" i="86"/>
  <c r="AA430" i="86"/>
  <c r="K430" i="86"/>
  <c r="O430" i="86"/>
  <c r="R430" i="86"/>
  <c r="V430" i="86"/>
  <c r="E430" i="86"/>
  <c r="AB430" i="86"/>
  <c r="Y430" i="86"/>
  <c r="T430" i="86"/>
  <c r="G430" i="86"/>
  <c r="F430" i="86"/>
  <c r="Z430" i="86"/>
  <c r="W430" i="86"/>
  <c r="E428" i="86"/>
  <c r="V428" i="86"/>
  <c r="AB428" i="86"/>
  <c r="N428" i="86"/>
  <c r="L428" i="86"/>
  <c r="Q428" i="86"/>
  <c r="R428" i="86"/>
  <c r="G428" i="86"/>
  <c r="I428" i="86"/>
  <c r="M428" i="86"/>
  <c r="Z428" i="86"/>
  <c r="H428" i="86"/>
  <c r="P428" i="86"/>
  <c r="K428" i="86"/>
  <c r="U428" i="86"/>
  <c r="Y428" i="86"/>
  <c r="F428" i="86"/>
  <c r="O428" i="86"/>
  <c r="X428" i="86"/>
  <c r="AA428" i="86"/>
  <c r="T428" i="86"/>
  <c r="W428" i="86"/>
  <c r="J428" i="86"/>
  <c r="S428" i="86"/>
  <c r="F418" i="86"/>
  <c r="V418" i="86"/>
  <c r="K418" i="86"/>
  <c r="S418" i="86"/>
  <c r="W418" i="86"/>
  <c r="L418" i="86"/>
  <c r="O418" i="86"/>
  <c r="E418" i="86"/>
  <c r="N418" i="86"/>
  <c r="X418" i="86"/>
  <c r="U418" i="86"/>
  <c r="T418" i="86"/>
  <c r="G418" i="86"/>
  <c r="AA418" i="86"/>
  <c r="I418" i="86"/>
  <c r="M418" i="86"/>
  <c r="AB418" i="86"/>
  <c r="H418" i="86"/>
  <c r="Y418" i="86"/>
  <c r="Q418" i="86"/>
  <c r="J418" i="86"/>
  <c r="R418" i="86"/>
  <c r="P418" i="86"/>
  <c r="Z418" i="86"/>
  <c r="K415" i="86"/>
  <c r="X415" i="86"/>
  <c r="V415" i="86"/>
  <c r="AA415" i="86"/>
  <c r="G415" i="86"/>
  <c r="N415" i="86"/>
  <c r="J415" i="86"/>
  <c r="Z415" i="86"/>
  <c r="AB415" i="86"/>
  <c r="Y415" i="86"/>
  <c r="O415" i="86"/>
  <c r="M415" i="86"/>
  <c r="R415" i="86"/>
  <c r="U415" i="86"/>
  <c r="E415" i="86"/>
  <c r="P415" i="86"/>
  <c r="W415" i="86"/>
  <c r="Q415" i="86"/>
  <c r="T415" i="86"/>
  <c r="L415" i="86"/>
  <c r="F415" i="86"/>
  <c r="S415" i="86"/>
  <c r="I415" i="86"/>
  <c r="H415" i="86"/>
  <c r="L433" i="86"/>
  <c r="AB433" i="86"/>
  <c r="Q433" i="86"/>
  <c r="T433" i="86"/>
  <c r="Y433" i="86"/>
  <c r="AA433" i="86"/>
  <c r="G433" i="86"/>
  <c r="E433" i="86"/>
  <c r="F433" i="86"/>
  <c r="N433" i="86"/>
  <c r="U433" i="86"/>
  <c r="R433" i="86"/>
  <c r="H433" i="86"/>
  <c r="J433" i="86"/>
  <c r="P433" i="86"/>
  <c r="O433" i="86"/>
  <c r="Z433" i="86"/>
  <c r="W433" i="86"/>
  <c r="K433" i="86"/>
  <c r="I433" i="86"/>
  <c r="V433" i="86"/>
  <c r="M433" i="86"/>
  <c r="S433" i="86"/>
  <c r="X433" i="86"/>
  <c r="F535" i="86"/>
  <c r="G535" i="86" s="1"/>
  <c r="E597" i="86"/>
  <c r="E742" i="86" s="1"/>
  <c r="S412" i="86"/>
  <c r="X412" i="86"/>
  <c r="R412" i="86"/>
  <c r="Q412" i="86"/>
  <c r="G412" i="86"/>
  <c r="Z412" i="86"/>
  <c r="I412" i="86"/>
  <c r="H412" i="86"/>
  <c r="U412" i="86"/>
  <c r="T412" i="86"/>
  <c r="N412" i="86"/>
  <c r="W412" i="86"/>
  <c r="Y412" i="86"/>
  <c r="J412" i="86"/>
  <c r="O412" i="86"/>
  <c r="AB412" i="86"/>
  <c r="P412" i="86"/>
  <c r="M412" i="86"/>
  <c r="K412" i="86"/>
  <c r="V412" i="86"/>
  <c r="F412" i="86"/>
  <c r="AA412" i="86"/>
  <c r="L412" i="86"/>
  <c r="E412" i="86"/>
  <c r="G423" i="86"/>
  <c r="W423" i="86"/>
  <c r="V423" i="86"/>
  <c r="Y423" i="86"/>
  <c r="Z423" i="86"/>
  <c r="N423" i="86"/>
  <c r="L423" i="86"/>
  <c r="R423" i="86"/>
  <c r="H423" i="86"/>
  <c r="M423" i="86"/>
  <c r="S423" i="86"/>
  <c r="X423" i="86"/>
  <c r="E423" i="86"/>
  <c r="T423" i="86"/>
  <c r="AB423" i="86"/>
  <c r="K423" i="86"/>
  <c r="AA423" i="86"/>
  <c r="Q423" i="86"/>
  <c r="F423" i="86"/>
  <c r="J423" i="86"/>
  <c r="I423" i="86"/>
  <c r="P423" i="86"/>
  <c r="U423" i="86"/>
  <c r="O423" i="86"/>
  <c r="V409" i="86"/>
  <c r="Y409" i="86"/>
  <c r="K409" i="86"/>
  <c r="O409" i="86"/>
  <c r="P409" i="86"/>
  <c r="U409" i="86"/>
  <c r="I409" i="86"/>
  <c r="M409" i="86"/>
  <c r="N409" i="86"/>
  <c r="L409" i="86"/>
  <c r="J409" i="86"/>
  <c r="S409" i="86"/>
  <c r="E409" i="86"/>
  <c r="T409" i="86"/>
  <c r="G409" i="86"/>
  <c r="Z409" i="86"/>
  <c r="F409" i="86"/>
  <c r="AA409" i="86"/>
  <c r="R409" i="86"/>
  <c r="H409" i="86"/>
  <c r="X409" i="86"/>
  <c r="Q409" i="86"/>
  <c r="W409" i="86"/>
  <c r="AB409" i="86"/>
  <c r="AA432" i="86"/>
  <c r="E432" i="86"/>
  <c r="G432" i="86"/>
  <c r="AB432" i="86"/>
  <c r="U432" i="86"/>
  <c r="S432" i="86"/>
  <c r="X432" i="86"/>
  <c r="W432" i="86"/>
  <c r="L432" i="86"/>
  <c r="H432" i="86"/>
  <c r="T432" i="86"/>
  <c r="F432" i="86"/>
  <c r="Z432" i="86"/>
  <c r="Q432" i="86"/>
  <c r="V432" i="86"/>
  <c r="I432" i="86"/>
  <c r="O432" i="86"/>
  <c r="M432" i="86"/>
  <c r="P432" i="86"/>
  <c r="R432" i="86"/>
  <c r="K432" i="86"/>
  <c r="Y432" i="86"/>
  <c r="N432" i="86"/>
  <c r="J432" i="86"/>
  <c r="E408" i="86"/>
  <c r="U408" i="86"/>
  <c r="G408" i="86"/>
  <c r="V408" i="86"/>
  <c r="K408" i="86"/>
  <c r="O408" i="86"/>
  <c r="Z408" i="86"/>
  <c r="AA408" i="86"/>
  <c r="M408" i="86"/>
  <c r="I408" i="86"/>
  <c r="F408" i="86"/>
  <c r="R408" i="86"/>
  <c r="P408" i="86"/>
  <c r="J408" i="86"/>
  <c r="AB408" i="86"/>
  <c r="T408" i="86"/>
  <c r="H408" i="86"/>
  <c r="L408" i="86"/>
  <c r="S408" i="86"/>
  <c r="W408" i="86"/>
  <c r="X408" i="86"/>
  <c r="Y408" i="86"/>
  <c r="N408" i="86"/>
  <c r="Q408" i="86"/>
  <c r="E416" i="86" a="1"/>
  <c r="Z437" i="86"/>
  <c r="AB437" i="86"/>
  <c r="M437" i="86"/>
  <c r="W437" i="86"/>
  <c r="U437" i="86"/>
  <c r="O437" i="86"/>
  <c r="S437" i="86"/>
  <c r="T437" i="86"/>
  <c r="E437" i="86"/>
  <c r="N437" i="86"/>
  <c r="L437" i="86"/>
  <c r="R437" i="86"/>
  <c r="H437" i="86"/>
  <c r="K437" i="86"/>
  <c r="P437" i="86"/>
  <c r="V437" i="86"/>
  <c r="J437" i="86"/>
  <c r="AA437" i="86"/>
  <c r="G437" i="86"/>
  <c r="Y437" i="86"/>
  <c r="I437" i="86"/>
  <c r="Q437" i="86"/>
  <c r="F437" i="86"/>
  <c r="X437" i="86"/>
  <c r="H424" i="86"/>
  <c r="Z424" i="86"/>
  <c r="T424" i="86"/>
  <c r="M424" i="86"/>
  <c r="W424" i="86"/>
  <c r="U424" i="86"/>
  <c r="G424" i="86"/>
  <c r="R424" i="86"/>
  <c r="O424" i="86"/>
  <c r="Q424" i="86"/>
  <c r="J424" i="86"/>
  <c r="I424" i="86"/>
  <c r="AB424" i="86"/>
  <c r="K424" i="86"/>
  <c r="N424" i="86"/>
  <c r="Y424" i="86"/>
  <c r="L424" i="86"/>
  <c r="F424" i="86"/>
  <c r="AA424" i="86"/>
  <c r="E424" i="86"/>
  <c r="P424" i="86"/>
  <c r="S424" i="86"/>
  <c r="X424" i="86"/>
  <c r="V424" i="86"/>
  <c r="E435" i="86"/>
  <c r="H435" i="86"/>
  <c r="W435" i="86"/>
  <c r="M435" i="86"/>
  <c r="Q435" i="86"/>
  <c r="I435" i="86"/>
  <c r="F435" i="86"/>
  <c r="Z435" i="86"/>
  <c r="V435" i="86"/>
  <c r="K435" i="86"/>
  <c r="U435" i="86"/>
  <c r="G435" i="86"/>
  <c r="R435" i="86"/>
  <c r="L435" i="86"/>
  <c r="S435" i="86"/>
  <c r="P435" i="86"/>
  <c r="N435" i="86"/>
  <c r="AB435" i="86"/>
  <c r="AA435" i="86"/>
  <c r="O435" i="86"/>
  <c r="T435" i="86"/>
  <c r="X435" i="86"/>
  <c r="Y435" i="86"/>
  <c r="J435" i="86"/>
  <c r="Z422" i="86"/>
  <c r="F422" i="86"/>
  <c r="O422" i="86"/>
  <c r="T422" i="86"/>
  <c r="L422" i="86"/>
  <c r="P422" i="86"/>
  <c r="H422" i="86"/>
  <c r="S422" i="86"/>
  <c r="W422" i="86"/>
  <c r="J422" i="86"/>
  <c r="R422" i="86"/>
  <c r="X422" i="86"/>
  <c r="K422" i="86"/>
  <c r="G422" i="86"/>
  <c r="V422" i="86"/>
  <c r="Y422" i="86"/>
  <c r="Q422" i="86"/>
  <c r="N422" i="86"/>
  <c r="E422" i="86"/>
  <c r="U422" i="86"/>
  <c r="AA422" i="86"/>
  <c r="AB422" i="86"/>
  <c r="I422" i="86"/>
  <c r="M422" i="86"/>
  <c r="X431" i="86"/>
  <c r="K431" i="86"/>
  <c r="G431" i="86"/>
  <c r="T431" i="86"/>
  <c r="N431" i="86"/>
  <c r="I431" i="86"/>
  <c r="W431" i="86"/>
  <c r="U431" i="86"/>
  <c r="J431" i="86"/>
  <c r="F431" i="86"/>
  <c r="V431" i="86"/>
  <c r="M431" i="86"/>
  <c r="Q431" i="86"/>
  <c r="H431" i="86"/>
  <c r="R431" i="86"/>
  <c r="E431" i="86"/>
  <c r="AB431" i="86"/>
  <c r="Y431" i="86"/>
  <c r="S431" i="86"/>
  <c r="P431" i="86"/>
  <c r="Z431" i="86"/>
  <c r="AA431" i="86"/>
  <c r="O431" i="86"/>
  <c r="L431" i="86"/>
  <c r="E410" i="85" a="1"/>
  <c r="G602" i="85"/>
  <c r="E422" i="85" a="1"/>
  <c r="E421" i="85" a="1"/>
  <c r="H428" i="85"/>
  <c r="R428" i="85"/>
  <c r="U428" i="85"/>
  <c r="W428" i="85"/>
  <c r="Y428" i="85"/>
  <c r="E428" i="85"/>
  <c r="X428" i="85"/>
  <c r="O428" i="85"/>
  <c r="I428" i="85"/>
  <c r="T428" i="85"/>
  <c r="K428" i="85"/>
  <c r="V428" i="85"/>
  <c r="J428" i="85"/>
  <c r="AB428" i="85"/>
  <c r="Q428" i="85"/>
  <c r="P428" i="85"/>
  <c r="N428" i="85"/>
  <c r="L428" i="85"/>
  <c r="F428" i="85"/>
  <c r="AA428" i="85"/>
  <c r="M428" i="85"/>
  <c r="S428" i="85"/>
  <c r="Z428" i="85"/>
  <c r="G428" i="85"/>
  <c r="H602" i="85"/>
  <c r="E408" i="85" a="1"/>
  <c r="E436" i="85" a="1"/>
  <c r="E412" i="85" a="1"/>
  <c r="E414" i="85" a="1"/>
  <c r="E426" i="85" a="1"/>
  <c r="E425" i="85" a="1"/>
  <c r="F602" i="85"/>
  <c r="E431" i="85" a="1"/>
  <c r="E433" i="85" a="1"/>
  <c r="AB432" i="85"/>
  <c r="S432" i="85"/>
  <c r="M432" i="85"/>
  <c r="T432" i="85"/>
  <c r="K432" i="85"/>
  <c r="Z432" i="85"/>
  <c r="L432" i="85"/>
  <c r="V432" i="85"/>
  <c r="J432" i="85"/>
  <c r="H432" i="85"/>
  <c r="N432" i="85"/>
  <c r="Q432" i="85"/>
  <c r="F432" i="85"/>
  <c r="U432" i="85"/>
  <c r="X432" i="85"/>
  <c r="E432" i="85"/>
  <c r="R432" i="85"/>
  <c r="P432" i="85"/>
  <c r="AA432" i="85"/>
  <c r="I432" i="85"/>
  <c r="W432" i="85"/>
  <c r="Y432" i="85"/>
  <c r="G432" i="85"/>
  <c r="O432" i="85"/>
  <c r="E424" i="85" a="1"/>
  <c r="E419" i="85" a="1"/>
  <c r="E415" i="85" a="1"/>
  <c r="E434" i="85" a="1"/>
  <c r="G706" i="85"/>
  <c r="E437" i="85" a="1"/>
  <c r="E413" i="85" a="1"/>
  <c r="E751" i="85"/>
  <c r="E717" i="85"/>
  <c r="E684" i="85"/>
  <c r="F743" i="85"/>
  <c r="F676" i="85"/>
  <c r="F709" i="85"/>
  <c r="E427" i="85" a="1"/>
  <c r="E435" i="85" a="1"/>
  <c r="E747" i="85"/>
  <c r="E680" i="85"/>
  <c r="E713" i="85"/>
  <c r="E429" i="85" a="1"/>
  <c r="H533" i="85"/>
  <c r="E743" i="85"/>
  <c r="E709" i="85"/>
  <c r="E676" i="85"/>
  <c r="E417" i="85" a="1"/>
  <c r="X420" i="85"/>
  <c r="K420" i="85"/>
  <c r="S420" i="85"/>
  <c r="T420" i="85"/>
  <c r="F420" i="85"/>
  <c r="N420" i="85"/>
  <c r="P420" i="85"/>
  <c r="Z420" i="85"/>
  <c r="I420" i="85"/>
  <c r="L420" i="85"/>
  <c r="U420" i="85"/>
  <c r="G420" i="85"/>
  <c r="H420" i="85"/>
  <c r="O420" i="85"/>
  <c r="W420" i="85"/>
  <c r="AA420" i="85"/>
  <c r="J420" i="85"/>
  <c r="R420" i="85"/>
  <c r="V420" i="85"/>
  <c r="E420" i="85"/>
  <c r="E482" i="85" s="1"/>
  <c r="E451" i="85" s="1"/>
  <c r="M420" i="85"/>
  <c r="AB420" i="85"/>
  <c r="Q420" i="85"/>
  <c r="Y420" i="85"/>
  <c r="E411" i="85" a="1"/>
  <c r="E416" i="85" a="1"/>
  <c r="E418" i="85" a="1"/>
  <c r="V430" i="85"/>
  <c r="M430" i="85"/>
  <c r="K430" i="85"/>
  <c r="N430" i="85"/>
  <c r="E430" i="85"/>
  <c r="P430" i="85"/>
  <c r="F430" i="85"/>
  <c r="T430" i="85"/>
  <c r="G430" i="85"/>
  <c r="Y430" i="85"/>
  <c r="L430" i="85"/>
  <c r="W430" i="85"/>
  <c r="AA430" i="85"/>
  <c r="Z430" i="85"/>
  <c r="S430" i="85"/>
  <c r="R430" i="85"/>
  <c r="X430" i="85"/>
  <c r="J430" i="85"/>
  <c r="H430" i="85"/>
  <c r="U430" i="85"/>
  <c r="O430" i="85"/>
  <c r="Q430" i="85"/>
  <c r="AB430" i="85"/>
  <c r="I430" i="85"/>
  <c r="I540" i="85"/>
  <c r="J540" i="85" s="1"/>
  <c r="K540" i="85" s="1"/>
  <c r="E409" i="85" a="1"/>
  <c r="E740" i="85"/>
  <c r="E706" i="85"/>
  <c r="E633" i="85"/>
  <c r="E634" i="85" s="1"/>
  <c r="E635" i="85" s="1"/>
  <c r="E673" i="85"/>
  <c r="G536" i="85"/>
  <c r="E423" i="85" a="1"/>
  <c r="E428" i="84" a="1"/>
  <c r="E433" i="84" a="1"/>
  <c r="E415" i="84" a="1"/>
  <c r="E429" i="84" a="1"/>
  <c r="E436" i="84" a="1"/>
  <c r="E413" i="84" a="1"/>
  <c r="E426" i="84" a="1"/>
  <c r="U432" i="84"/>
  <c r="F432" i="84"/>
  <c r="E432" i="84"/>
  <c r="V432" i="84"/>
  <c r="P432" i="84"/>
  <c r="G432" i="84"/>
  <c r="N432" i="84"/>
  <c r="O432" i="84"/>
  <c r="I432" i="84"/>
  <c r="L432" i="84"/>
  <c r="K432" i="84"/>
  <c r="R432" i="84"/>
  <c r="Q432" i="84"/>
  <c r="AB432" i="84"/>
  <c r="Z432" i="84"/>
  <c r="W432" i="84"/>
  <c r="J432" i="84"/>
  <c r="H432" i="84"/>
  <c r="T432" i="84"/>
  <c r="Y432" i="84"/>
  <c r="X432" i="84"/>
  <c r="AA432" i="84"/>
  <c r="M432" i="84"/>
  <c r="S432" i="84"/>
  <c r="E435" i="84" a="1"/>
  <c r="E410" i="84" a="1"/>
  <c r="G437" i="84"/>
  <c r="U437" i="84"/>
  <c r="P437" i="84"/>
  <c r="Q437" i="84"/>
  <c r="S437" i="84"/>
  <c r="Z437" i="84"/>
  <c r="AB437" i="84"/>
  <c r="V437" i="84"/>
  <c r="M437" i="84"/>
  <c r="L437" i="84"/>
  <c r="J437" i="84"/>
  <c r="K437" i="84"/>
  <c r="T437" i="84"/>
  <c r="AA437" i="84"/>
  <c r="R437" i="84"/>
  <c r="I437" i="84"/>
  <c r="W437" i="84"/>
  <c r="N437" i="84"/>
  <c r="E437" i="84"/>
  <c r="X437" i="84"/>
  <c r="Y437" i="84"/>
  <c r="O437" i="84"/>
  <c r="F437" i="84"/>
  <c r="H437" i="84"/>
  <c r="Z421" i="84"/>
  <c r="Q421" i="84"/>
  <c r="AB421" i="84"/>
  <c r="AA421" i="84"/>
  <c r="R421" i="84"/>
  <c r="I421" i="84"/>
  <c r="W421" i="84"/>
  <c r="N421" i="84"/>
  <c r="E421" i="84"/>
  <c r="S421" i="84"/>
  <c r="J421" i="84"/>
  <c r="X421" i="84"/>
  <c r="O421" i="84"/>
  <c r="F421" i="84"/>
  <c r="H421" i="84"/>
  <c r="K421" i="84"/>
  <c r="Y421" i="84"/>
  <c r="T421" i="84"/>
  <c r="U421" i="84"/>
  <c r="M421" i="84"/>
  <c r="L421" i="84"/>
  <c r="P421" i="84"/>
  <c r="G421" i="84"/>
  <c r="V421" i="84"/>
  <c r="Q411" i="84"/>
  <c r="T411" i="84"/>
  <c r="AB411" i="84"/>
  <c r="M411" i="84"/>
  <c r="L411" i="84"/>
  <c r="U411" i="84"/>
  <c r="Y411" i="84"/>
  <c r="J411" i="84"/>
  <c r="N411" i="84"/>
  <c r="O411" i="84"/>
  <c r="W411" i="84"/>
  <c r="X411" i="84"/>
  <c r="E411" i="84"/>
  <c r="R411" i="84"/>
  <c r="AA411" i="84"/>
  <c r="I411" i="84"/>
  <c r="G411" i="84"/>
  <c r="Z411" i="84"/>
  <c r="F411" i="84"/>
  <c r="P411" i="84"/>
  <c r="K411" i="84"/>
  <c r="S411" i="84"/>
  <c r="H411" i="84"/>
  <c r="V411" i="84"/>
  <c r="E422" i="84" a="1"/>
  <c r="E408" i="84" a="1"/>
  <c r="F543" i="84"/>
  <c r="E605" i="84"/>
  <c r="E425" i="84" a="1"/>
  <c r="E420" i="84" a="1"/>
  <c r="E423" i="84" a="1"/>
  <c r="E424" i="84" a="1"/>
  <c r="E431" i="84" a="1"/>
  <c r="E412" i="84" a="1"/>
  <c r="E409" i="84" a="1"/>
  <c r="E434" i="84" a="1"/>
  <c r="E430" i="84" a="1"/>
  <c r="E419" i="84" a="1"/>
  <c r="E416" i="84" a="1"/>
  <c r="F537" i="84"/>
  <c r="G537" i="84" s="1"/>
  <c r="E599" i="84"/>
  <c r="E417" i="84" a="1"/>
  <c r="E418" i="84" a="1"/>
  <c r="E414" i="84" a="1"/>
  <c r="E427" i="84" a="1"/>
  <c r="E416" i="81" a="1"/>
  <c r="F535" i="81"/>
  <c r="G535" i="81" s="1"/>
  <c r="E597" i="81"/>
  <c r="E746" i="81"/>
  <c r="E679" i="81"/>
  <c r="E712" i="81"/>
  <c r="E427" i="81" a="1"/>
  <c r="E436" i="81" a="1"/>
  <c r="E413" i="81" a="1"/>
  <c r="S408" i="81"/>
  <c r="J408" i="81"/>
  <c r="AB408" i="81"/>
  <c r="P408" i="81"/>
  <c r="O408" i="81"/>
  <c r="F408" i="81"/>
  <c r="X408" i="81"/>
  <c r="K408" i="81"/>
  <c r="Y408" i="81"/>
  <c r="T408" i="81"/>
  <c r="U408" i="81"/>
  <c r="G408" i="81"/>
  <c r="Z408" i="81"/>
  <c r="Q408" i="81"/>
  <c r="L408" i="81"/>
  <c r="N408" i="81"/>
  <c r="V408" i="81"/>
  <c r="M408" i="81"/>
  <c r="H408" i="81"/>
  <c r="E408" i="81"/>
  <c r="AA408" i="81"/>
  <c r="R408" i="81"/>
  <c r="I408" i="81"/>
  <c r="W408" i="81"/>
  <c r="E414" i="81" a="1"/>
  <c r="E420" i="81" a="1"/>
  <c r="F601" i="81"/>
  <c r="E412" i="81" a="1"/>
  <c r="E424" i="81" a="1"/>
  <c r="E418" i="81" a="1"/>
  <c r="E421" i="81" a="1"/>
  <c r="E435" i="81" a="1"/>
  <c r="E425" i="81" a="1"/>
  <c r="H539" i="81"/>
  <c r="E415" i="81" a="1"/>
  <c r="E423" i="81" a="1"/>
  <c r="E433" i="81" a="1"/>
  <c r="V432" i="81"/>
  <c r="M432" i="81"/>
  <c r="H432" i="81"/>
  <c r="S432" i="81"/>
  <c r="AB432" i="81"/>
  <c r="AA432" i="81"/>
  <c r="R432" i="81"/>
  <c r="I432" i="81"/>
  <c r="W432" i="81"/>
  <c r="N432" i="81"/>
  <c r="E432" i="81"/>
  <c r="J432" i="81"/>
  <c r="O432" i="81"/>
  <c r="F432" i="81"/>
  <c r="X432" i="81"/>
  <c r="Q432" i="81"/>
  <c r="L432" i="81"/>
  <c r="K432" i="81"/>
  <c r="Y432" i="81"/>
  <c r="T432" i="81"/>
  <c r="Z432" i="81"/>
  <c r="G432" i="81"/>
  <c r="U432" i="81"/>
  <c r="P432" i="81"/>
  <c r="E419" i="81" a="1"/>
  <c r="E410" i="81" a="1"/>
  <c r="E430" i="81" a="1"/>
  <c r="G601" i="81"/>
  <c r="E429" i="81" a="1"/>
  <c r="E422" i="81" a="1"/>
  <c r="E428" i="81" a="1"/>
  <c r="E437" i="81" a="1"/>
  <c r="E431" i="81" a="1"/>
  <c r="E409" i="81" a="1"/>
  <c r="E417" i="81" a="1"/>
  <c r="E434" i="81" a="1"/>
  <c r="E411" i="81" a="1"/>
  <c r="E426" i="81" a="1"/>
  <c r="T601" i="84"/>
  <c r="T746" i="84" s="1"/>
  <c r="T446" i="84"/>
  <c r="U477" i="84" s="1"/>
  <c r="K933" i="79"/>
  <c r="K566" i="85"/>
  <c r="K566" i="87"/>
  <c r="P473" i="84"/>
  <c r="O566" i="84"/>
  <c r="Z477" i="89"/>
  <c r="Z601" i="89" s="1"/>
  <c r="Z746" i="89" s="1"/>
  <c r="T477" i="83"/>
  <c r="L473" i="87"/>
  <c r="L442" i="87" s="1"/>
  <c r="L566" i="87" s="1"/>
  <c r="R477" i="85"/>
  <c r="R601" i="85" s="1"/>
  <c r="R746" i="85" s="1"/>
  <c r="F813" i="73"/>
  <c r="F632" i="73"/>
  <c r="G844" i="79"/>
  <c r="I90" i="88" s="1"/>
  <c r="O933" i="87"/>
  <c r="O952" i="87" s="1"/>
  <c r="O954" i="87" s="1"/>
  <c r="AB742" i="89"/>
  <c r="B368" i="73"/>
  <c r="B401" i="73" s="1"/>
  <c r="B432" i="73" s="1"/>
  <c r="B463" i="73" s="1"/>
  <c r="B154" i="73"/>
  <c r="AA674" i="89"/>
  <c r="Q465" i="86"/>
  <c r="Q731" i="86" s="1"/>
  <c r="P680" i="82"/>
  <c r="R681" i="84"/>
  <c r="AB707" i="89"/>
  <c r="Q684" i="86"/>
  <c r="P701" i="82"/>
  <c r="G807" i="82"/>
  <c r="R451" i="86"/>
  <c r="S482" i="86" s="1"/>
  <c r="AA486" i="89"/>
  <c r="P718" i="84"/>
  <c r="R715" i="82"/>
  <c r="R682" i="82"/>
  <c r="X697" i="89"/>
  <c r="AA449" i="89"/>
  <c r="AB480" i="89" s="1"/>
  <c r="AB604" i="89" s="1"/>
  <c r="AB749" i="89" s="1"/>
  <c r="S604" i="82"/>
  <c r="S749" i="82" s="1"/>
  <c r="S449" i="82"/>
  <c r="AO963" i="89"/>
  <c r="Y683" i="89"/>
  <c r="P717" i="86"/>
  <c r="R713" i="87"/>
  <c r="X699" i="89"/>
  <c r="W699" i="89"/>
  <c r="Y466" i="89"/>
  <c r="Z497" i="89" s="1"/>
  <c r="Z621" i="89" s="1"/>
  <c r="Z766" i="89" s="1"/>
  <c r="Z722" i="89"/>
  <c r="X724" i="89"/>
  <c r="X691" i="89"/>
  <c r="Y458" i="89"/>
  <c r="Z495" i="89"/>
  <c r="Z619" i="89" s="1"/>
  <c r="Z764" i="89" s="1"/>
  <c r="AB729" i="89"/>
  <c r="Y465" i="89"/>
  <c r="R689" i="84"/>
  <c r="S679" i="84"/>
  <c r="X461" i="89"/>
  <c r="Y701" i="89"/>
  <c r="Z728" i="89"/>
  <c r="X731" i="89"/>
  <c r="X698" i="89"/>
  <c r="Q712" i="85"/>
  <c r="AA722" i="89"/>
  <c r="X612" i="89"/>
  <c r="X757" i="89" s="1"/>
  <c r="X769" i="89" s="1"/>
  <c r="Y443" i="89"/>
  <c r="Z498" i="89"/>
  <c r="Z622" i="89" s="1"/>
  <c r="Z767" i="89" s="1"/>
  <c r="Y448" i="89"/>
  <c r="Z479" i="89" s="1"/>
  <c r="Z603" i="89" s="1"/>
  <c r="Z748" i="89" s="1"/>
  <c r="W694" i="89"/>
  <c r="W727" i="89"/>
  <c r="R686" i="87"/>
  <c r="R676" i="87"/>
  <c r="X457" i="89"/>
  <c r="Y488" i="89" s="1"/>
  <c r="Y612" i="89" s="1"/>
  <c r="Y757" i="89" s="1"/>
  <c r="R697" i="82"/>
  <c r="AQ927" i="89"/>
  <c r="AP947" i="89"/>
  <c r="AP948" i="89"/>
  <c r="AP941" i="89"/>
  <c r="AP935" i="89"/>
  <c r="AP962" i="89"/>
  <c r="AP961" i="89"/>
  <c r="AP926" i="89"/>
  <c r="X676" i="89"/>
  <c r="X709" i="89"/>
  <c r="X681" i="89"/>
  <c r="X714" i="89"/>
  <c r="Z713" i="89"/>
  <c r="Y459" i="89"/>
  <c r="X725" i="89"/>
  <c r="X692" i="89"/>
  <c r="W693" i="89"/>
  <c r="X712" i="89"/>
  <c r="Z452" i="89"/>
  <c r="Y685" i="89"/>
  <c r="Y718" i="89"/>
  <c r="AA462" i="89"/>
  <c r="Y679" i="89"/>
  <c r="Z468" i="89"/>
  <c r="X677" i="89"/>
  <c r="X710" i="89"/>
  <c r="Z475" i="89"/>
  <c r="Z599" i="89" s="1"/>
  <c r="Z744" i="89" s="1"/>
  <c r="Y600" i="89"/>
  <c r="Y745" i="89" s="1"/>
  <c r="Y445" i="89"/>
  <c r="T940" i="89"/>
  <c r="T939" i="89"/>
  <c r="T952" i="89" s="1"/>
  <c r="X678" i="89"/>
  <c r="X711" i="89"/>
  <c r="AA602" i="89"/>
  <c r="AA747" i="89" s="1"/>
  <c r="AA447" i="89"/>
  <c r="Z673" i="89"/>
  <c r="S729" i="81"/>
  <c r="Q689" i="82"/>
  <c r="Z454" i="89"/>
  <c r="AA485" i="89" s="1"/>
  <c r="AA609" i="89" s="1"/>
  <c r="AA754" i="89" s="1"/>
  <c r="Z450" i="89"/>
  <c r="AA481" i="89" s="1"/>
  <c r="AA605" i="89" s="1"/>
  <c r="AA750" i="89" s="1"/>
  <c r="X686" i="89"/>
  <c r="X719" i="89"/>
  <c r="Y491" i="89"/>
  <c r="Y615" i="89" s="1"/>
  <c r="Y760" i="89" s="1"/>
  <c r="Y453" i="89"/>
  <c r="AB456" i="89"/>
  <c r="Y687" i="89"/>
  <c r="Y720" i="89"/>
  <c r="AB471" i="89"/>
  <c r="AB440" i="89" s="1"/>
  <c r="X684" i="89"/>
  <c r="X717" i="89"/>
  <c r="Z740" i="89"/>
  <c r="Z482" i="89"/>
  <c r="W933" i="89"/>
  <c r="W934" i="89"/>
  <c r="AA595" i="89"/>
  <c r="Y746" i="89"/>
  <c r="R485" i="82"/>
  <c r="R609" i="82" s="1"/>
  <c r="R754" i="82" s="1"/>
  <c r="P693" i="86"/>
  <c r="R483" i="84"/>
  <c r="R607" i="84" s="1"/>
  <c r="R752" i="84" s="1"/>
  <c r="S720" i="87"/>
  <c r="R677" i="86"/>
  <c r="T454" i="87"/>
  <c r="Q599" i="73"/>
  <c r="Q744" i="73" s="1"/>
  <c r="Q475" i="82"/>
  <c r="Q599" i="82" s="1"/>
  <c r="Q744" i="82" s="1"/>
  <c r="P705" i="83"/>
  <c r="R491" i="84"/>
  <c r="R615" i="84" s="1"/>
  <c r="R760" i="84" s="1"/>
  <c r="S497" i="82"/>
  <c r="P719" i="81"/>
  <c r="Q601" i="82"/>
  <c r="Q746" i="82" s="1"/>
  <c r="O472" i="83"/>
  <c r="O596" i="83" s="1"/>
  <c r="O741" i="83" s="1"/>
  <c r="R678" i="85"/>
  <c r="P734" i="85"/>
  <c r="P721" i="85"/>
  <c r="Q457" i="82"/>
  <c r="P723" i="82"/>
  <c r="P690" i="82"/>
  <c r="R734" i="73"/>
  <c r="P682" i="83"/>
  <c r="S482" i="81"/>
  <c r="S606" i="81" s="1"/>
  <c r="S751" i="81" s="1"/>
  <c r="Q688" i="85"/>
  <c r="S450" i="82"/>
  <c r="T481" i="82" s="1"/>
  <c r="T605" i="82" s="1"/>
  <c r="T476" i="85"/>
  <c r="T600" i="85" s="1"/>
  <c r="T745" i="85" s="1"/>
  <c r="S498" i="85"/>
  <c r="S622" i="85" s="1"/>
  <c r="S767" i="85" s="1"/>
  <c r="S496" i="87"/>
  <c r="S620" i="87" s="1"/>
  <c r="S765" i="87" s="1"/>
  <c r="R476" i="82"/>
  <c r="R600" i="82" s="1"/>
  <c r="R745" i="82" s="1"/>
  <c r="Q680" i="87"/>
  <c r="Q729" i="83"/>
  <c r="Q468" i="81"/>
  <c r="Q701" i="81" s="1"/>
  <c r="S459" i="82"/>
  <c r="R460" i="82"/>
  <c r="S491" i="82" s="1"/>
  <c r="R692" i="82"/>
  <c r="R725" i="82"/>
  <c r="S483" i="81"/>
  <c r="S452" i="81" s="1"/>
  <c r="Q484" i="81"/>
  <c r="P701" i="81"/>
  <c r="P734" i="81"/>
  <c r="R618" i="86"/>
  <c r="R763" i="86" s="1"/>
  <c r="S494" i="86"/>
  <c r="S618" i="86" s="1"/>
  <c r="S763" i="86" s="1"/>
  <c r="P739" i="83"/>
  <c r="R449" i="84"/>
  <c r="Q715" i="84"/>
  <c r="Q682" i="84"/>
  <c r="Q726" i="82"/>
  <c r="Q693" i="82"/>
  <c r="Q934" i="82"/>
  <c r="Q953" i="82" s="1"/>
  <c r="Q954" i="82" s="1"/>
  <c r="P672" i="83"/>
  <c r="R722" i="85"/>
  <c r="Q676" i="87"/>
  <c r="Q680" i="81"/>
  <c r="Q465" i="84"/>
  <c r="R718" i="81"/>
  <c r="R685" i="81"/>
  <c r="P731" i="84"/>
  <c r="P698" i="84"/>
  <c r="I594" i="86"/>
  <c r="I739" i="86" s="1"/>
  <c r="R484" i="85"/>
  <c r="R608" i="85" s="1"/>
  <c r="R753" i="85" s="1"/>
  <c r="R499" i="82"/>
  <c r="R623" i="82" s="1"/>
  <c r="R768" i="82" s="1"/>
  <c r="R455" i="85"/>
  <c r="K594" i="87"/>
  <c r="K739" i="87" s="1"/>
  <c r="R731" i="85"/>
  <c r="R698" i="85"/>
  <c r="S620" i="85"/>
  <c r="S765" i="85" s="1"/>
  <c r="S465" i="85"/>
  <c r="Q720" i="82"/>
  <c r="Q687" i="82"/>
  <c r="K705" i="82"/>
  <c r="K595" i="84"/>
  <c r="K740" i="84" s="1"/>
  <c r="S444" i="86"/>
  <c r="T475" i="86" s="1"/>
  <c r="T599" i="86" s="1"/>
  <c r="P715" i="86"/>
  <c r="P682" i="86"/>
  <c r="P710" i="82"/>
  <c r="P677" i="82"/>
  <c r="R498" i="82"/>
  <c r="Q446" i="82"/>
  <c r="R447" i="82"/>
  <c r="S478" i="82" s="1"/>
  <c r="S602" i="82" s="1"/>
  <c r="S747" i="82" s="1"/>
  <c r="S494" i="83"/>
  <c r="S618" i="83" s="1"/>
  <c r="S763" i="83" s="1"/>
  <c r="Q443" i="84"/>
  <c r="P679" i="82"/>
  <c r="P712" i="82"/>
  <c r="R482" i="82"/>
  <c r="Q449" i="86"/>
  <c r="P709" i="84"/>
  <c r="P676" i="84"/>
  <c r="Q468" i="85"/>
  <c r="Q475" i="87"/>
  <c r="Q453" i="82"/>
  <c r="P719" i="82"/>
  <c r="P686" i="82"/>
  <c r="R729" i="81"/>
  <c r="R696" i="81"/>
  <c r="R691" i="84"/>
  <c r="S680" i="83"/>
  <c r="Q451" i="73"/>
  <c r="R482" i="73" s="1"/>
  <c r="R606" i="73" s="1"/>
  <c r="R751" i="73" s="1"/>
  <c r="Q460" i="81"/>
  <c r="T456" i="73"/>
  <c r="U487" i="73" s="1"/>
  <c r="R468" i="87"/>
  <c r="S499" i="87" s="1"/>
  <c r="Q701" i="87"/>
  <c r="R607" i="86"/>
  <c r="R752" i="86" s="1"/>
  <c r="P726" i="81"/>
  <c r="P693" i="81"/>
  <c r="R602" i="82"/>
  <c r="R747" i="82" s="1"/>
  <c r="Q734" i="86"/>
  <c r="Q718" i="84"/>
  <c r="Q685" i="84"/>
  <c r="Q680" i="82"/>
  <c r="Q713" i="82"/>
  <c r="Q711" i="82"/>
  <c r="Q678" i="82"/>
  <c r="T694" i="84"/>
  <c r="P936" i="73"/>
  <c r="Q932" i="73" s="1"/>
  <c r="Q933" i="73" s="1"/>
  <c r="T474" i="81"/>
  <c r="T598" i="81" s="1"/>
  <c r="R684" i="81"/>
  <c r="R717" i="81"/>
  <c r="T497" i="84"/>
  <c r="T621" i="84" s="1"/>
  <c r="T766" i="84" s="1"/>
  <c r="Q468" i="83"/>
  <c r="R499" i="83" s="1"/>
  <c r="R721" i="82"/>
  <c r="R459" i="81"/>
  <c r="S490" i="81" s="1"/>
  <c r="S614" i="81" s="1"/>
  <c r="S759" i="81" s="1"/>
  <c r="U447" i="86"/>
  <c r="V478" i="86" s="1"/>
  <c r="V602" i="86" s="1"/>
  <c r="S443" i="87"/>
  <c r="T474" i="87" s="1"/>
  <c r="T598" i="87" s="1"/>
  <c r="Q725" i="81"/>
  <c r="Q692" i="81"/>
  <c r="R711" i="87"/>
  <c r="S458" i="85"/>
  <c r="T489" i="85" s="1"/>
  <c r="T613" i="85" s="1"/>
  <c r="P717" i="73"/>
  <c r="P684" i="73"/>
  <c r="J705" i="84"/>
  <c r="J672" i="84"/>
  <c r="S495" i="73"/>
  <c r="S619" i="73" s="1"/>
  <c r="S764" i="73" s="1"/>
  <c r="K439" i="84"/>
  <c r="R456" i="83"/>
  <c r="S487" i="83" s="1"/>
  <c r="S611" i="83" s="1"/>
  <c r="K439" i="87"/>
  <c r="Q466" i="73"/>
  <c r="R497" i="73" s="1"/>
  <c r="R621" i="73" s="1"/>
  <c r="R486" i="86"/>
  <c r="R497" i="81"/>
  <c r="P701" i="83"/>
  <c r="P734" i="83"/>
  <c r="R460" i="83"/>
  <c r="R723" i="81"/>
  <c r="R690" i="81"/>
  <c r="S612" i="81"/>
  <c r="S757" i="81" s="1"/>
  <c r="S457" i="81"/>
  <c r="I595" i="86"/>
  <c r="S495" i="82"/>
  <c r="K707" i="84"/>
  <c r="S493" i="85"/>
  <c r="S617" i="85" s="1"/>
  <c r="S762" i="85" s="1"/>
  <c r="R455" i="84"/>
  <c r="R688" i="84" s="1"/>
  <c r="R691" i="82"/>
  <c r="R724" i="82"/>
  <c r="S676" i="82"/>
  <c r="R684" i="87"/>
  <c r="R717" i="87"/>
  <c r="S722" i="73"/>
  <c r="R724" i="85"/>
  <c r="S716" i="86"/>
  <c r="Q693" i="83"/>
  <c r="Q726" i="83"/>
  <c r="Q725" i="83"/>
  <c r="K672" i="85"/>
  <c r="K705" i="85"/>
  <c r="R714" i="87"/>
  <c r="P700" i="86"/>
  <c r="P733" i="86"/>
  <c r="R720" i="85"/>
  <c r="S499" i="86"/>
  <c r="R701" i="86"/>
  <c r="S711" i="85"/>
  <c r="R760" i="83"/>
  <c r="J672" i="87"/>
  <c r="P683" i="73"/>
  <c r="P716" i="73"/>
  <c r="Q685" i="73"/>
  <c r="Q718" i="73"/>
  <c r="R768" i="86"/>
  <c r="R697" i="87"/>
  <c r="R730" i="87"/>
  <c r="N708" i="84"/>
  <c r="H673" i="86"/>
  <c r="H706" i="86"/>
  <c r="R715" i="87"/>
  <c r="J632" i="84"/>
  <c r="J706" i="84"/>
  <c r="S464" i="85"/>
  <c r="T495" i="85" s="1"/>
  <c r="T619" i="85" s="1"/>
  <c r="Q709" i="86"/>
  <c r="R731" i="87"/>
  <c r="S483" i="86"/>
  <c r="S692" i="87"/>
  <c r="S725" i="87"/>
  <c r="T447" i="83"/>
  <c r="U478" i="83" s="1"/>
  <c r="U602" i="83" s="1"/>
  <c r="R683" i="82"/>
  <c r="R716" i="82"/>
  <c r="S750" i="86"/>
  <c r="R758" i="85"/>
  <c r="T761" i="86"/>
  <c r="R768" i="87"/>
  <c r="S755" i="82"/>
  <c r="T757" i="86"/>
  <c r="R754" i="85"/>
  <c r="T756" i="84"/>
  <c r="R758" i="86"/>
  <c r="T763" i="81"/>
  <c r="Q764" i="83"/>
  <c r="N742" i="84"/>
  <c r="S764" i="85"/>
  <c r="R749" i="85"/>
  <c r="S767" i="81"/>
  <c r="S764" i="87"/>
  <c r="S756" i="85"/>
  <c r="R763" i="73"/>
  <c r="Q739" i="83"/>
  <c r="S750" i="82"/>
  <c r="S749" i="87"/>
  <c r="R756" i="83"/>
  <c r="U762" i="84"/>
  <c r="S763" i="87"/>
  <c r="R756" i="81"/>
  <c r="R765" i="73"/>
  <c r="S758" i="82"/>
  <c r="Q765" i="83"/>
  <c r="Q761" i="85"/>
  <c r="R759" i="83"/>
  <c r="S762" i="81"/>
  <c r="R755" i="84"/>
  <c r="L740" i="87"/>
  <c r="R747" i="81"/>
  <c r="R746" i="87"/>
  <c r="Q766" i="73"/>
  <c r="S745" i="87"/>
  <c r="R752" i="85"/>
  <c r="R751" i="83"/>
  <c r="Q750" i="73"/>
  <c r="S762" i="82"/>
  <c r="T768" i="84"/>
  <c r="Q753" i="73"/>
  <c r="S763" i="85"/>
  <c r="R755" i="73"/>
  <c r="T754" i="84"/>
  <c r="S755" i="87"/>
  <c r="S747" i="87"/>
  <c r="T750" i="81"/>
  <c r="R758" i="73"/>
  <c r="S754" i="85"/>
  <c r="S766" i="85"/>
  <c r="N746" i="73"/>
  <c r="Q760" i="87"/>
  <c r="T743" i="82"/>
  <c r="S744" i="86"/>
  <c r="S743" i="87"/>
  <c r="U747" i="86"/>
  <c r="Q760" i="86"/>
  <c r="T764" i="86"/>
  <c r="S754" i="73"/>
  <c r="T764" i="84"/>
  <c r="R765" i="81"/>
  <c r="R766" i="86"/>
  <c r="R750" i="87"/>
  <c r="S761" i="87"/>
  <c r="S759" i="86"/>
  <c r="Q757" i="87"/>
  <c r="P747" i="84"/>
  <c r="S745" i="81"/>
  <c r="R767" i="73"/>
  <c r="T747" i="83"/>
  <c r="K741" i="87"/>
  <c r="R753" i="84"/>
  <c r="Q761" i="73"/>
  <c r="T750" i="86"/>
  <c r="S749" i="81"/>
  <c r="Q748" i="85"/>
  <c r="R764" i="81"/>
  <c r="S743" i="73"/>
  <c r="S758" i="81"/>
  <c r="Q763" i="82"/>
  <c r="Q762" i="87"/>
  <c r="T757" i="84"/>
  <c r="S751" i="87"/>
  <c r="S756" i="73"/>
  <c r="Q767" i="86"/>
  <c r="S462" i="81"/>
  <c r="T493" i="81" s="1"/>
  <c r="T462" i="81" s="1"/>
  <c r="U493" i="81" s="1"/>
  <c r="S451" i="87"/>
  <c r="T482" i="87" s="1"/>
  <c r="T606" i="87" s="1"/>
  <c r="R475" i="73"/>
  <c r="Q688" i="73"/>
  <c r="Q450" i="73"/>
  <c r="R481" i="73" s="1"/>
  <c r="T614" i="85"/>
  <c r="S676" i="81"/>
  <c r="Q699" i="86"/>
  <c r="P690" i="73"/>
  <c r="R466" i="86"/>
  <c r="Q612" i="73"/>
  <c r="Q457" i="73"/>
  <c r="R691" i="85"/>
  <c r="S613" i="85"/>
  <c r="J471" i="86"/>
  <c r="J440" i="86" s="1"/>
  <c r="K471" i="86" s="1"/>
  <c r="V493" i="84"/>
  <c r="V617" i="84" s="1"/>
  <c r="U728" i="84"/>
  <c r="Q479" i="73"/>
  <c r="Q603" i="73" s="1"/>
  <c r="P714" i="73"/>
  <c r="L597" i="87"/>
  <c r="R491" i="86"/>
  <c r="R615" i="86" s="1"/>
  <c r="Q726" i="86"/>
  <c r="R472" i="81"/>
  <c r="T490" i="73"/>
  <c r="T614" i="73" s="1"/>
  <c r="T476" i="86"/>
  <c r="T600" i="86" s="1"/>
  <c r="S711" i="86"/>
  <c r="T680" i="86"/>
  <c r="R695" i="81"/>
  <c r="T498" i="83"/>
  <c r="T622" i="83" s="1"/>
  <c r="S694" i="82"/>
  <c r="S689" i="73"/>
  <c r="S449" i="87"/>
  <c r="L471" i="82"/>
  <c r="R467" i="73"/>
  <c r="R733" i="73" s="1"/>
  <c r="Q698" i="81"/>
  <c r="U616" i="84"/>
  <c r="R470" i="83"/>
  <c r="Q596" i="81"/>
  <c r="M470" i="82"/>
  <c r="Q471" i="81"/>
  <c r="R465" i="81"/>
  <c r="T479" i="84"/>
  <c r="T603" i="84" s="1"/>
  <c r="T497" i="83"/>
  <c r="T621" i="83" s="1"/>
  <c r="L473" i="85"/>
  <c r="L597" i="85" s="1"/>
  <c r="R489" i="87"/>
  <c r="R613" i="87" s="1"/>
  <c r="T491" i="73"/>
  <c r="T460" i="73" s="1"/>
  <c r="U491" i="73" s="1"/>
  <c r="L674" i="84"/>
  <c r="R470" i="81"/>
  <c r="R727" i="83"/>
  <c r="S492" i="83"/>
  <c r="S616" i="83" s="1"/>
  <c r="T611" i="73"/>
  <c r="Q933" i="86"/>
  <c r="Q952" i="86" s="1"/>
  <c r="Q954" i="86" s="1"/>
  <c r="R447" i="81"/>
  <c r="S478" i="81" s="1"/>
  <c r="S602" i="81" s="1"/>
  <c r="Q467" i="86"/>
  <c r="R498" i="86" s="1"/>
  <c r="R622" i="86" s="1"/>
  <c r="Q677" i="85"/>
  <c r="R599" i="85"/>
  <c r="R444" i="85"/>
  <c r="S475" i="85" s="1"/>
  <c r="J632" i="82"/>
  <c r="Q693" i="85"/>
  <c r="R615" i="85"/>
  <c r="R460" i="85"/>
  <c r="S491" i="85" s="1"/>
  <c r="R725" i="83"/>
  <c r="S614" i="83"/>
  <c r="S697" i="84"/>
  <c r="N675" i="84"/>
  <c r="S458" i="84"/>
  <c r="T489" i="84" s="1"/>
  <c r="S613" i="84"/>
  <c r="T457" i="84"/>
  <c r="U488" i="84" s="1"/>
  <c r="S690" i="84"/>
  <c r="R696" i="85"/>
  <c r="Q460" i="87"/>
  <c r="S463" i="85"/>
  <c r="T494" i="85" s="1"/>
  <c r="AC963" i="81"/>
  <c r="M673" i="73"/>
  <c r="Q604" i="83"/>
  <c r="Q730" i="83"/>
  <c r="R604" i="83"/>
  <c r="P693" i="87"/>
  <c r="P597" i="83"/>
  <c r="N706" i="83"/>
  <c r="R451" i="83"/>
  <c r="R717" i="83" s="1"/>
  <c r="Q465" i="83"/>
  <c r="R450" i="83"/>
  <c r="J632" i="85"/>
  <c r="L596" i="85"/>
  <c r="N933" i="85"/>
  <c r="N952" i="85" s="1"/>
  <c r="N954" i="85" s="1"/>
  <c r="Q461" i="85"/>
  <c r="R492" i="85" s="1"/>
  <c r="P694" i="85"/>
  <c r="K707" i="85"/>
  <c r="U459" i="85"/>
  <c r="V490" i="85" s="1"/>
  <c r="L439" i="85"/>
  <c r="K597" i="82"/>
  <c r="T443" i="82"/>
  <c r="Q700" i="73"/>
  <c r="Q728" i="73"/>
  <c r="O597" i="73"/>
  <c r="S725" i="73"/>
  <c r="P699" i="73"/>
  <c r="Q453" i="73"/>
  <c r="R484" i="73" s="1"/>
  <c r="P686" i="73"/>
  <c r="M679" i="73"/>
  <c r="N446" i="73"/>
  <c r="R617" i="73"/>
  <c r="R462" i="73"/>
  <c r="S493" i="73" s="1"/>
  <c r="R455" i="73"/>
  <c r="S486" i="73" s="1"/>
  <c r="R607" i="73"/>
  <c r="R452" i="73"/>
  <c r="S483" i="73" s="1"/>
  <c r="S711" i="81"/>
  <c r="AC963" i="84"/>
  <c r="N440" i="73"/>
  <c r="T464" i="84"/>
  <c r="R446" i="87"/>
  <c r="Q683" i="83"/>
  <c r="AD963" i="82"/>
  <c r="K674" i="87"/>
  <c r="AC963" i="85"/>
  <c r="Q679" i="87"/>
  <c r="R605" i="83"/>
  <c r="AD962" i="79"/>
  <c r="AC963" i="73"/>
  <c r="AD926" i="79"/>
  <c r="AE927" i="79"/>
  <c r="AC963" i="86"/>
  <c r="Q691" i="86"/>
  <c r="T610" i="81"/>
  <c r="S721" i="81"/>
  <c r="AC963" i="87"/>
  <c r="AC963" i="83"/>
  <c r="R458" i="86"/>
  <c r="S489" i="86" s="1"/>
  <c r="AD136" i="80"/>
  <c r="AD138" i="80" s="1"/>
  <c r="AD117" i="80"/>
  <c r="AD137" i="80"/>
  <c r="S603" i="87"/>
  <c r="S448" i="87"/>
  <c r="T479" i="87" s="1"/>
  <c r="Q690" i="83"/>
  <c r="S455" i="82"/>
  <c r="S721" i="82" s="1"/>
  <c r="R612" i="83"/>
  <c r="R457" i="83"/>
  <c r="S488" i="83" s="1"/>
  <c r="Q677" i="83"/>
  <c r="P698" i="83"/>
  <c r="R599" i="83"/>
  <c r="R444" i="83"/>
  <c r="S475" i="83" s="1"/>
  <c r="AD115" i="80"/>
  <c r="AB963" i="79"/>
  <c r="P695" i="87"/>
  <c r="Q457" i="87"/>
  <c r="R621" i="87"/>
  <c r="Q732" i="87"/>
  <c r="Q462" i="87"/>
  <c r="R493" i="87" s="1"/>
  <c r="L596" i="87"/>
  <c r="T608" i="86"/>
  <c r="S719" i="86"/>
  <c r="J673" i="82"/>
  <c r="S720" i="73"/>
  <c r="T614" i="87"/>
  <c r="Q684" i="83"/>
  <c r="R618" i="84"/>
  <c r="R463" i="84"/>
  <c r="S494" i="84" s="1"/>
  <c r="N675" i="73"/>
  <c r="S613" i="83"/>
  <c r="S709" i="83"/>
  <c r="T598" i="83"/>
  <c r="S609" i="81"/>
  <c r="P442" i="83"/>
  <c r="R729" i="73"/>
  <c r="S618" i="73"/>
  <c r="O442" i="73"/>
  <c r="U605" i="85"/>
  <c r="O675" i="83"/>
  <c r="R680" i="73"/>
  <c r="I707" i="86"/>
  <c r="J441" i="86"/>
  <c r="K472" i="86" s="1"/>
  <c r="P690" i="87"/>
  <c r="S602" i="73"/>
  <c r="S447" i="73"/>
  <c r="T478" i="73" s="1"/>
  <c r="S445" i="83"/>
  <c r="T476" i="83" s="1"/>
  <c r="T714" i="81"/>
  <c r="U603" i="81"/>
  <c r="S712" i="83"/>
  <c r="T601" i="83"/>
  <c r="S456" i="85"/>
  <c r="T487" i="85" s="1"/>
  <c r="Q729" i="82"/>
  <c r="R618" i="82"/>
  <c r="P713" i="84"/>
  <c r="I439" i="86"/>
  <c r="H672" i="86"/>
  <c r="T461" i="86"/>
  <c r="R709" i="86"/>
  <c r="S463" i="87"/>
  <c r="T494" i="87" s="1"/>
  <c r="T618" i="87" s="1"/>
  <c r="R450" i="87"/>
  <c r="S481" i="87" s="1"/>
  <c r="Q683" i="87"/>
  <c r="S464" i="87"/>
  <c r="T495" i="87" s="1"/>
  <c r="S466" i="85"/>
  <c r="T497" i="85" s="1"/>
  <c r="R699" i="85"/>
  <c r="N936" i="85"/>
  <c r="O932" i="85" s="1"/>
  <c r="O933" i="85" s="1"/>
  <c r="O952" i="85" s="1"/>
  <c r="O597" i="84"/>
  <c r="L741" i="84"/>
  <c r="M596" i="84"/>
  <c r="S614" i="84"/>
  <c r="R725" i="84"/>
  <c r="S606" i="84"/>
  <c r="R717" i="84"/>
  <c r="S451" i="84"/>
  <c r="T482" i="84" s="1"/>
  <c r="S622" i="84"/>
  <c r="R733" i="84"/>
  <c r="R711" i="83"/>
  <c r="S603" i="83"/>
  <c r="R714" i="83"/>
  <c r="Q705" i="83"/>
  <c r="K672" i="82"/>
  <c r="B155" i="82"/>
  <c r="B369" i="82"/>
  <c r="B402" i="82" s="1"/>
  <c r="B433" i="82" s="1"/>
  <c r="B464" i="82" s="1"/>
  <c r="S447" i="87"/>
  <c r="T463" i="81"/>
  <c r="U494" i="81" s="1"/>
  <c r="R449" i="85"/>
  <c r="T613" i="81"/>
  <c r="S724" i="81"/>
  <c r="T458" i="81"/>
  <c r="U489" i="81" s="1"/>
  <c r="R616" i="73"/>
  <c r="R461" i="73"/>
  <c r="S492" i="73" s="1"/>
  <c r="Q727" i="73"/>
  <c r="R710" i="81"/>
  <c r="S444" i="81"/>
  <c r="T475" i="81" s="1"/>
  <c r="S599" i="81"/>
  <c r="P694" i="73"/>
  <c r="T723" i="86"/>
  <c r="S454" i="85"/>
  <c r="T485" i="85" s="1"/>
  <c r="R452" i="85"/>
  <c r="S483" i="85" s="1"/>
  <c r="S467" i="81"/>
  <c r="T498" i="81" s="1"/>
  <c r="R687" i="85"/>
  <c r="Q685" i="85"/>
  <c r="R700" i="81"/>
  <c r="R465" i="73"/>
  <c r="R458" i="73"/>
  <c r="S489" i="73" s="1"/>
  <c r="J835" i="83"/>
  <c r="H835" i="81"/>
  <c r="S443" i="73"/>
  <c r="T474" i="73" s="1"/>
  <c r="S623" i="73"/>
  <c r="S468" i="73"/>
  <c r="T499" i="73" s="1"/>
  <c r="R676" i="73"/>
  <c r="O954" i="84"/>
  <c r="I942" i="79"/>
  <c r="I952" i="79"/>
  <c r="O936" i="87"/>
  <c r="P932" i="87" s="1"/>
  <c r="P933" i="87" s="1"/>
  <c r="P952" i="87" s="1"/>
  <c r="O936" i="84"/>
  <c r="P932" i="84" s="1"/>
  <c r="P934" i="84" s="1"/>
  <c r="P953" i="84" s="1"/>
  <c r="AG18" i="77"/>
  <c r="AF16" i="77"/>
  <c r="AF33" i="77"/>
  <c r="J938" i="73"/>
  <c r="Q448" i="85"/>
  <c r="Q682" i="85"/>
  <c r="Q691" i="73"/>
  <c r="Q934" i="73"/>
  <c r="Q698" i="73"/>
  <c r="AE927" i="73"/>
  <c r="AE962" i="73" s="1"/>
  <c r="AD948" i="73"/>
  <c r="AD926" i="73"/>
  <c r="AD961" i="73"/>
  <c r="AE973" i="79"/>
  <c r="AF17" i="77"/>
  <c r="AF107" i="80" s="1"/>
  <c r="L441" i="87"/>
  <c r="R722" i="81"/>
  <c r="S611" i="81"/>
  <c r="B155" i="81"/>
  <c r="B369" i="81"/>
  <c r="B402" i="81" s="1"/>
  <c r="B433" i="81" s="1"/>
  <c r="B464" i="81" s="1"/>
  <c r="R730" i="81"/>
  <c r="I954" i="73"/>
  <c r="S459" i="86"/>
  <c r="T490" i="86" s="1"/>
  <c r="AC945" i="84"/>
  <c r="B368" i="79"/>
  <c r="B154" i="79"/>
  <c r="Q705" i="81"/>
  <c r="R453" i="84"/>
  <c r="AC949" i="84"/>
  <c r="AD944" i="84" s="1"/>
  <c r="AD946" i="84" s="1"/>
  <c r="AC948" i="79"/>
  <c r="AC961" i="79"/>
  <c r="V939" i="84"/>
  <c r="V940" i="84"/>
  <c r="V942" i="84" s="1"/>
  <c r="W938" i="84" s="1"/>
  <c r="W940" i="86"/>
  <c r="W942" i="86" s="1"/>
  <c r="X938" i="86" s="1"/>
  <c r="W939" i="86"/>
  <c r="AC946" i="81"/>
  <c r="AC949" i="81" s="1"/>
  <c r="AD944" i="81" s="1"/>
  <c r="AC945" i="81"/>
  <c r="AC946" i="82"/>
  <c r="AC949" i="82" s="1"/>
  <c r="AD944" i="82" s="1"/>
  <c r="AC945" i="82"/>
  <c r="AC946" i="83"/>
  <c r="AC949" i="83" s="1"/>
  <c r="AD944" i="83" s="1"/>
  <c r="AC945" i="83"/>
  <c r="V940" i="85"/>
  <c r="V942" i="85" s="1"/>
  <c r="W938" i="85" s="1"/>
  <c r="V939" i="85"/>
  <c r="T608" i="87"/>
  <c r="S719" i="87"/>
  <c r="T456" i="84"/>
  <c r="U487" i="84" s="1"/>
  <c r="R680" i="87"/>
  <c r="AE927" i="86"/>
  <c r="AE962" i="86" s="1"/>
  <c r="AD926" i="86"/>
  <c r="AD961" i="86"/>
  <c r="AD948" i="86"/>
  <c r="J673" i="84"/>
  <c r="S683" i="86"/>
  <c r="R682" i="81"/>
  <c r="T454" i="84"/>
  <c r="U485" i="84" s="1"/>
  <c r="B370" i="87"/>
  <c r="B403" i="87" s="1"/>
  <c r="B434" i="87" s="1"/>
  <c r="B465" i="87" s="1"/>
  <c r="B156" i="87"/>
  <c r="Q936" i="86"/>
  <c r="R932" i="86" s="1"/>
  <c r="S461" i="87"/>
  <c r="T492" i="87" s="1"/>
  <c r="AE941" i="82"/>
  <c r="AF927" i="82"/>
  <c r="AF962" i="82" s="1"/>
  <c r="AE926" i="82"/>
  <c r="AE935" i="82"/>
  <c r="AE961" i="82"/>
  <c r="AE948" i="82"/>
  <c r="AE947" i="82"/>
  <c r="U450" i="85"/>
  <c r="V481" i="85" s="1"/>
  <c r="R695" i="82"/>
  <c r="J675" i="82"/>
  <c r="R692" i="86"/>
  <c r="S601" i="86"/>
  <c r="S446" i="86"/>
  <c r="T477" i="86" s="1"/>
  <c r="R712" i="86"/>
  <c r="L954" i="81"/>
  <c r="B370" i="85"/>
  <c r="B403" i="85" s="1"/>
  <c r="B434" i="85" s="1"/>
  <c r="B465" i="85" s="1"/>
  <c r="B156" i="85"/>
  <c r="S445" i="87"/>
  <c r="T476" i="87" s="1"/>
  <c r="S603" i="86"/>
  <c r="R714" i="86"/>
  <c r="T617" i="86"/>
  <c r="S728" i="86"/>
  <c r="T613" i="82"/>
  <c r="S724" i="82"/>
  <c r="AD948" i="81"/>
  <c r="AE927" i="81"/>
  <c r="AE962" i="81" s="1"/>
  <c r="AD926" i="81"/>
  <c r="AD961" i="81"/>
  <c r="T609" i="86"/>
  <c r="S720" i="86"/>
  <c r="S694" i="86"/>
  <c r="S617" i="83"/>
  <c r="R728" i="83"/>
  <c r="AD961" i="87"/>
  <c r="AD948" i="87"/>
  <c r="AE927" i="87"/>
  <c r="AE962" i="87" s="1"/>
  <c r="AD926" i="87"/>
  <c r="K939" i="83"/>
  <c r="K940" i="83"/>
  <c r="K942" i="83" s="1"/>
  <c r="K673" i="87"/>
  <c r="Q686" i="84"/>
  <c r="R612" i="85"/>
  <c r="Q723" i="85"/>
  <c r="U939" i="82"/>
  <c r="U940" i="82"/>
  <c r="U942" i="82" s="1"/>
  <c r="V938" i="82" s="1"/>
  <c r="AD961" i="84"/>
  <c r="AE927" i="84"/>
  <c r="AE962" i="84" s="1"/>
  <c r="AD926" i="84"/>
  <c r="AD948" i="84"/>
  <c r="P681" i="85"/>
  <c r="S697" i="86"/>
  <c r="S701" i="84"/>
  <c r="U605" i="81"/>
  <c r="T716" i="81"/>
  <c r="R688" i="87"/>
  <c r="P706" i="81"/>
  <c r="AE927" i="83"/>
  <c r="AE962" i="83" s="1"/>
  <c r="AD926" i="83"/>
  <c r="AD961" i="83"/>
  <c r="AD948" i="83"/>
  <c r="B370" i="84"/>
  <c r="B403" i="84" s="1"/>
  <c r="B434" i="84" s="1"/>
  <c r="B465" i="84" s="1"/>
  <c r="B156" i="84"/>
  <c r="V939" i="87"/>
  <c r="V940" i="87"/>
  <c r="V942" i="87" s="1"/>
  <c r="W938" i="87" s="1"/>
  <c r="AC946" i="85"/>
  <c r="AC949" i="85" s="1"/>
  <c r="AD944" i="85" s="1"/>
  <c r="AC945" i="85"/>
  <c r="AC946" i="87"/>
  <c r="AC949" i="87" s="1"/>
  <c r="AD944" i="87" s="1"/>
  <c r="AC945" i="87"/>
  <c r="B155" i="83"/>
  <c r="B369" i="83"/>
  <c r="B402" i="83" s="1"/>
  <c r="B433" i="83" s="1"/>
  <c r="B464" i="83" s="1"/>
  <c r="L932" i="83"/>
  <c r="K440" i="84"/>
  <c r="T450" i="86"/>
  <c r="U481" i="86" s="1"/>
  <c r="S449" i="81"/>
  <c r="T480" i="81" s="1"/>
  <c r="L440" i="87"/>
  <c r="R694" i="87"/>
  <c r="R696" i="87"/>
  <c r="T611" i="86"/>
  <c r="S722" i="86"/>
  <c r="S462" i="82"/>
  <c r="T493" i="82" s="1"/>
  <c r="K442" i="82"/>
  <c r="L441" i="85"/>
  <c r="M472" i="85" s="1"/>
  <c r="M441" i="84"/>
  <c r="N472" i="84" s="1"/>
  <c r="U601" i="84"/>
  <c r="T712" i="84"/>
  <c r="T464" i="86"/>
  <c r="U495" i="86" s="1"/>
  <c r="T468" i="84"/>
  <c r="U499" i="84" s="1"/>
  <c r="S455" i="87"/>
  <c r="T486" i="87" s="1"/>
  <c r="AD961" i="85"/>
  <c r="AD948" i="85"/>
  <c r="AE927" i="85"/>
  <c r="AE962" i="85" s="1"/>
  <c r="AD926" i="85"/>
  <c r="S600" i="84"/>
  <c r="R711" i="84"/>
  <c r="M940" i="81"/>
  <c r="M942" i="81" s="1"/>
  <c r="M939" i="81"/>
  <c r="S687" i="84"/>
  <c r="U616" i="82"/>
  <c r="T727" i="82"/>
  <c r="N933" i="81"/>
  <c r="N934" i="81"/>
  <c r="S683" i="81"/>
  <c r="T620" i="82"/>
  <c r="S731" i="82"/>
  <c r="T616" i="81"/>
  <c r="S727" i="81"/>
  <c r="B156" i="86"/>
  <c r="B370" i="86"/>
  <c r="B403" i="86" s="1"/>
  <c r="B434" i="86" s="1"/>
  <c r="B465" i="86" s="1"/>
  <c r="S611" i="82"/>
  <c r="R722" i="82"/>
  <c r="T622" i="87"/>
  <c r="T467" i="87"/>
  <c r="U498" i="87" s="1"/>
  <c r="S733" i="87"/>
  <c r="AC946" i="86"/>
  <c r="AC949" i="86" s="1"/>
  <c r="AD944" i="86" s="1"/>
  <c r="AC945" i="86"/>
  <c r="O944" i="79"/>
  <c r="O945" i="73"/>
  <c r="O946" i="73"/>
  <c r="O946" i="79" a="1"/>
  <c r="L932" i="79" a="1"/>
  <c r="I954" i="79" a="1"/>
  <c r="H844" i="79" a="1"/>
  <c r="O945" i="79" a="1"/>
  <c r="AD961" i="79" a="1"/>
  <c r="O947" i="79" a="1"/>
  <c r="G843" i="79" a="1"/>
  <c r="F843" i="79" a="1"/>
  <c r="AE962" i="79" a="1"/>
  <c r="I545" i="82" l="1"/>
  <c r="J545" i="82" s="1"/>
  <c r="H607" i="82"/>
  <c r="L547" i="83"/>
  <c r="M547" i="83" s="1"/>
  <c r="N547" i="83" s="1"/>
  <c r="O547" i="83" s="1"/>
  <c r="P547" i="83" s="1"/>
  <c r="Q547" i="83" s="1"/>
  <c r="R547" i="83" s="1"/>
  <c r="S547" i="83" s="1"/>
  <c r="T547" i="83" s="1"/>
  <c r="U547" i="83" s="1"/>
  <c r="V547" i="83" s="1"/>
  <c r="W547" i="83" s="1"/>
  <c r="X547" i="83" s="1"/>
  <c r="Y547" i="83" s="1"/>
  <c r="Z547" i="83" s="1"/>
  <c r="AA547" i="83" s="1"/>
  <c r="AB547" i="83" s="1"/>
  <c r="I956" i="89"/>
  <c r="I957" i="89"/>
  <c r="I966" i="89" s="1"/>
  <c r="I974" i="89"/>
  <c r="K752" i="83"/>
  <c r="K718" i="83"/>
  <c r="K685" i="83"/>
  <c r="K708" i="85"/>
  <c r="K813" i="85" a="1"/>
  <c r="AA421" i="87"/>
  <c r="V421" i="87"/>
  <c r="M421" i="87"/>
  <c r="AB421" i="87"/>
  <c r="R421" i="87"/>
  <c r="I421" i="87"/>
  <c r="W421" i="87"/>
  <c r="N421" i="87"/>
  <c r="E421" i="87"/>
  <c r="E483" i="87" s="1"/>
  <c r="S421" i="87"/>
  <c r="J421" i="87"/>
  <c r="X421" i="87"/>
  <c r="O421" i="87"/>
  <c r="F421" i="87"/>
  <c r="H421" i="87"/>
  <c r="K421" i="87"/>
  <c r="Y421" i="87"/>
  <c r="T421" i="87"/>
  <c r="G421" i="87"/>
  <c r="U421" i="87"/>
  <c r="P421" i="87"/>
  <c r="Z421" i="87"/>
  <c r="Q421" i="87"/>
  <c r="L421" i="87"/>
  <c r="E741" i="82"/>
  <c r="E707" i="82"/>
  <c r="E633" i="82"/>
  <c r="E634" i="82" s="1"/>
  <c r="E635" i="82" s="1"/>
  <c r="E674" i="82"/>
  <c r="G436" i="82"/>
  <c r="U436" i="82"/>
  <c r="P436" i="82"/>
  <c r="Z436" i="82"/>
  <c r="Q436" i="82"/>
  <c r="L436" i="82"/>
  <c r="V436" i="82"/>
  <c r="M436" i="82"/>
  <c r="H436" i="82"/>
  <c r="AA436" i="82"/>
  <c r="R436" i="82"/>
  <c r="I436" i="82"/>
  <c r="W436" i="82"/>
  <c r="N436" i="82"/>
  <c r="E436" i="82"/>
  <c r="S436" i="82"/>
  <c r="J436" i="82"/>
  <c r="AB436" i="82"/>
  <c r="O436" i="82"/>
  <c r="F436" i="82"/>
  <c r="X436" i="82"/>
  <c r="K436" i="82"/>
  <c r="Y436" i="82"/>
  <c r="T436" i="82"/>
  <c r="P428" i="87"/>
  <c r="F428" i="87"/>
  <c r="M428" i="87"/>
  <c r="L428" i="87"/>
  <c r="Y428" i="87"/>
  <c r="E428" i="87"/>
  <c r="H428" i="87"/>
  <c r="Q428" i="87"/>
  <c r="AA428" i="87"/>
  <c r="Z428" i="87"/>
  <c r="I428" i="87"/>
  <c r="S428" i="87"/>
  <c r="V428" i="87"/>
  <c r="W428" i="87"/>
  <c r="K428" i="87"/>
  <c r="AB428" i="87"/>
  <c r="R428" i="87"/>
  <c r="O428" i="87"/>
  <c r="X428" i="87"/>
  <c r="N428" i="87"/>
  <c r="G428" i="87"/>
  <c r="T428" i="87"/>
  <c r="J428" i="87"/>
  <c r="U428" i="87"/>
  <c r="K609" i="83"/>
  <c r="J753" i="83"/>
  <c r="J719" i="83"/>
  <c r="J686" i="83"/>
  <c r="F603" i="82"/>
  <c r="Y415" i="87"/>
  <c r="T415" i="87"/>
  <c r="K415" i="87"/>
  <c r="U415" i="87"/>
  <c r="P415" i="87"/>
  <c r="G415" i="87"/>
  <c r="Q415" i="87"/>
  <c r="L415" i="87"/>
  <c r="Z415" i="87"/>
  <c r="M415" i="87"/>
  <c r="H415" i="87"/>
  <c r="J415" i="87"/>
  <c r="I415" i="87"/>
  <c r="AA415" i="87"/>
  <c r="V415" i="87"/>
  <c r="E415" i="87"/>
  <c r="W415" i="87"/>
  <c r="F415" i="87"/>
  <c r="AB415" i="87"/>
  <c r="S415" i="87"/>
  <c r="R415" i="87"/>
  <c r="X415" i="87"/>
  <c r="O415" i="87"/>
  <c r="N415" i="87"/>
  <c r="I718" i="83"/>
  <c r="I752" i="83"/>
  <c r="I685" i="83"/>
  <c r="P425" i="82"/>
  <c r="G425" i="82"/>
  <c r="U425" i="82"/>
  <c r="L425" i="82"/>
  <c r="Z425" i="82"/>
  <c r="Q425" i="82"/>
  <c r="H425" i="82"/>
  <c r="V425" i="82"/>
  <c r="M425" i="82"/>
  <c r="AA425" i="82"/>
  <c r="R425" i="82"/>
  <c r="I425" i="82"/>
  <c r="W425" i="82"/>
  <c r="N425" i="82"/>
  <c r="E425" i="82"/>
  <c r="AB425" i="82"/>
  <c r="S425" i="82"/>
  <c r="J425" i="82"/>
  <c r="X425" i="82"/>
  <c r="O425" i="82"/>
  <c r="F425" i="82"/>
  <c r="T425" i="82"/>
  <c r="K425" i="82"/>
  <c r="Y425" i="82"/>
  <c r="R415" i="82"/>
  <c r="I415" i="82"/>
  <c r="AA415" i="82"/>
  <c r="N415" i="82"/>
  <c r="E415" i="82"/>
  <c r="W415" i="82"/>
  <c r="J415" i="82"/>
  <c r="AB415" i="82"/>
  <c r="S415" i="82"/>
  <c r="F415" i="82"/>
  <c r="X415" i="82"/>
  <c r="O415" i="82"/>
  <c r="Y415" i="82"/>
  <c r="T415" i="82"/>
  <c r="K415" i="82"/>
  <c r="U415" i="82"/>
  <c r="P415" i="82"/>
  <c r="G415" i="82"/>
  <c r="Z415" i="82"/>
  <c r="Q415" i="82"/>
  <c r="L415" i="82"/>
  <c r="V415" i="82"/>
  <c r="M415" i="82"/>
  <c r="H415" i="82"/>
  <c r="AA427" i="87"/>
  <c r="Q427" i="87"/>
  <c r="R427" i="87"/>
  <c r="W427" i="87"/>
  <c r="M427" i="87"/>
  <c r="J427" i="87"/>
  <c r="S427" i="87"/>
  <c r="I427" i="87"/>
  <c r="X427" i="87"/>
  <c r="O427" i="87"/>
  <c r="E427" i="87"/>
  <c r="P427" i="87"/>
  <c r="K427" i="87"/>
  <c r="AB427" i="87"/>
  <c r="H427" i="87"/>
  <c r="G427" i="87"/>
  <c r="T427" i="87"/>
  <c r="V427" i="87"/>
  <c r="Y427" i="87"/>
  <c r="L427" i="87"/>
  <c r="N427" i="87"/>
  <c r="U427" i="87"/>
  <c r="Z427" i="87"/>
  <c r="F427" i="87"/>
  <c r="AA413" i="82"/>
  <c r="R413" i="82"/>
  <c r="I413" i="82"/>
  <c r="W413" i="82"/>
  <c r="N413" i="82"/>
  <c r="E413" i="82"/>
  <c r="AB413" i="82"/>
  <c r="S413" i="82"/>
  <c r="J413" i="82"/>
  <c r="X413" i="82"/>
  <c r="O413" i="82"/>
  <c r="F413" i="82"/>
  <c r="T413" i="82"/>
  <c r="K413" i="82"/>
  <c r="Y413" i="82"/>
  <c r="P413" i="82"/>
  <c r="G413" i="82"/>
  <c r="U413" i="82"/>
  <c r="L413" i="82"/>
  <c r="Z413" i="82"/>
  <c r="Q413" i="82"/>
  <c r="H413" i="82"/>
  <c r="V413" i="82"/>
  <c r="M413" i="82"/>
  <c r="J416" i="87"/>
  <c r="AB416" i="87"/>
  <c r="K416" i="87"/>
  <c r="F416" i="87"/>
  <c r="X416" i="87"/>
  <c r="W416" i="87"/>
  <c r="Y416" i="87"/>
  <c r="T416" i="87"/>
  <c r="G416" i="87"/>
  <c r="U416" i="87"/>
  <c r="P416" i="87"/>
  <c r="S416" i="87"/>
  <c r="Z416" i="87"/>
  <c r="Q416" i="87"/>
  <c r="L416" i="87"/>
  <c r="V416" i="87"/>
  <c r="M416" i="87"/>
  <c r="H416" i="87"/>
  <c r="R416" i="87"/>
  <c r="I416" i="87"/>
  <c r="O416" i="87"/>
  <c r="N416" i="87"/>
  <c r="E416" i="87"/>
  <c r="AA416" i="87"/>
  <c r="T410" i="87"/>
  <c r="K410" i="87"/>
  <c r="Q410" i="87"/>
  <c r="P410" i="87"/>
  <c r="G410" i="87"/>
  <c r="M410" i="87"/>
  <c r="L410" i="87"/>
  <c r="Z410" i="87"/>
  <c r="Y410" i="87"/>
  <c r="H410" i="87"/>
  <c r="V410" i="87"/>
  <c r="I410" i="87"/>
  <c r="AA410" i="87"/>
  <c r="R410" i="87"/>
  <c r="U410" i="87"/>
  <c r="W410" i="87"/>
  <c r="N410" i="87"/>
  <c r="E410" i="87"/>
  <c r="AB410" i="87"/>
  <c r="S410" i="87"/>
  <c r="J410" i="87"/>
  <c r="X410" i="87"/>
  <c r="O410" i="87"/>
  <c r="F410" i="87"/>
  <c r="J609" i="83"/>
  <c r="F596" i="82"/>
  <c r="L414" i="87"/>
  <c r="Z414" i="87"/>
  <c r="Q414" i="87"/>
  <c r="H414" i="87"/>
  <c r="V414" i="87"/>
  <c r="M414" i="87"/>
  <c r="AA414" i="87"/>
  <c r="R414" i="87"/>
  <c r="Y414" i="87"/>
  <c r="W414" i="87"/>
  <c r="N414" i="87"/>
  <c r="I414" i="87"/>
  <c r="AB414" i="87"/>
  <c r="S414" i="87"/>
  <c r="J414" i="87"/>
  <c r="X414" i="87"/>
  <c r="O414" i="87"/>
  <c r="F414" i="87"/>
  <c r="T414" i="87"/>
  <c r="K414" i="87"/>
  <c r="U414" i="87"/>
  <c r="P414" i="87"/>
  <c r="G414" i="87"/>
  <c r="E414" i="87"/>
  <c r="J431" i="82"/>
  <c r="AB431" i="82"/>
  <c r="S431" i="82"/>
  <c r="F431" i="82"/>
  <c r="X431" i="82"/>
  <c r="O431" i="82"/>
  <c r="Y431" i="82"/>
  <c r="T431" i="82"/>
  <c r="K431" i="82"/>
  <c r="U431" i="82"/>
  <c r="P431" i="82"/>
  <c r="G431" i="82"/>
  <c r="Z431" i="82"/>
  <c r="Q431" i="82"/>
  <c r="L431" i="82"/>
  <c r="V431" i="82"/>
  <c r="M431" i="82"/>
  <c r="H431" i="82"/>
  <c r="R431" i="82"/>
  <c r="I431" i="82"/>
  <c r="AA431" i="82"/>
  <c r="N431" i="82"/>
  <c r="E431" i="82"/>
  <c r="W431" i="82"/>
  <c r="E748" i="82"/>
  <c r="E714" i="82"/>
  <c r="E681" i="82"/>
  <c r="H422" i="87"/>
  <c r="N422" i="87"/>
  <c r="AA422" i="87"/>
  <c r="Z422" i="87"/>
  <c r="I422" i="87"/>
  <c r="F422" i="87"/>
  <c r="U422" i="87"/>
  <c r="W422" i="87"/>
  <c r="V422" i="87"/>
  <c r="AB422" i="87"/>
  <c r="O422" i="87"/>
  <c r="R422" i="87"/>
  <c r="X422" i="87"/>
  <c r="J422" i="87"/>
  <c r="M422" i="87"/>
  <c r="T422" i="87"/>
  <c r="E422" i="87"/>
  <c r="G422" i="87"/>
  <c r="P422" i="87"/>
  <c r="Y422" i="87"/>
  <c r="Q422" i="87"/>
  <c r="L422" i="87"/>
  <c r="S422" i="87"/>
  <c r="K422" i="87"/>
  <c r="J777" i="89"/>
  <c r="J785" i="89"/>
  <c r="J779" i="89"/>
  <c r="J789" i="89"/>
  <c r="J776" i="89"/>
  <c r="J780" i="89"/>
  <c r="J791" i="89"/>
  <c r="J787" i="89"/>
  <c r="J782" i="89"/>
  <c r="J788" i="89"/>
  <c r="J784" i="89"/>
  <c r="J778" i="89"/>
  <c r="J781" i="89"/>
  <c r="J786" i="89"/>
  <c r="J783" i="89"/>
  <c r="J792" i="89"/>
  <c r="J790" i="89"/>
  <c r="F487" i="87"/>
  <c r="F456" i="87"/>
  <c r="F486" i="83"/>
  <c r="F455" i="83"/>
  <c r="G721" i="83"/>
  <c r="G735" i="83" s="1"/>
  <c r="G755" i="83"/>
  <c r="G769" i="83" s="1"/>
  <c r="G688" i="83"/>
  <c r="Y423" i="87"/>
  <c r="O423" i="87"/>
  <c r="R423" i="87"/>
  <c r="U423" i="87"/>
  <c r="J423" i="87"/>
  <c r="L423" i="87"/>
  <c r="Q423" i="87"/>
  <c r="X423" i="87"/>
  <c r="G423" i="87"/>
  <c r="M423" i="87"/>
  <c r="S423" i="87"/>
  <c r="K423" i="87"/>
  <c r="I423" i="87"/>
  <c r="N423" i="87"/>
  <c r="AA423" i="87"/>
  <c r="E423" i="87"/>
  <c r="H423" i="87"/>
  <c r="F423" i="87"/>
  <c r="Z423" i="87"/>
  <c r="AB423" i="87"/>
  <c r="V423" i="87"/>
  <c r="T423" i="87"/>
  <c r="W423" i="87"/>
  <c r="P423" i="87"/>
  <c r="G752" i="82"/>
  <c r="G718" i="82"/>
  <c r="G685" i="82"/>
  <c r="F426" i="87"/>
  <c r="O426" i="87"/>
  <c r="Q426" i="87"/>
  <c r="AB426" i="87"/>
  <c r="G426" i="87"/>
  <c r="I426" i="87"/>
  <c r="X426" i="87"/>
  <c r="U426" i="87"/>
  <c r="Y426" i="87"/>
  <c r="Z426" i="87"/>
  <c r="T426" i="87"/>
  <c r="M426" i="87"/>
  <c r="V426" i="87"/>
  <c r="P426" i="87"/>
  <c r="E426" i="87"/>
  <c r="R426" i="87"/>
  <c r="L426" i="87"/>
  <c r="AA426" i="87"/>
  <c r="N426" i="87"/>
  <c r="H426" i="87"/>
  <c r="S426" i="87"/>
  <c r="J426" i="87"/>
  <c r="W426" i="87"/>
  <c r="K426" i="87"/>
  <c r="M813" i="87" a="1"/>
  <c r="AB437" i="87"/>
  <c r="S437" i="87"/>
  <c r="V437" i="87"/>
  <c r="X437" i="87"/>
  <c r="O437" i="87"/>
  <c r="F437" i="87"/>
  <c r="Y437" i="87"/>
  <c r="T437" i="87"/>
  <c r="K437" i="87"/>
  <c r="U437" i="87"/>
  <c r="P437" i="87"/>
  <c r="G437" i="87"/>
  <c r="Q437" i="87"/>
  <c r="L437" i="87"/>
  <c r="R437" i="87"/>
  <c r="M437" i="87"/>
  <c r="H437" i="87"/>
  <c r="N437" i="87"/>
  <c r="I437" i="87"/>
  <c r="AA437" i="87"/>
  <c r="Z437" i="87"/>
  <c r="E437" i="87"/>
  <c r="W437" i="87"/>
  <c r="J437" i="87"/>
  <c r="L608" i="83"/>
  <c r="Y414" i="82"/>
  <c r="T414" i="82"/>
  <c r="K414" i="82"/>
  <c r="U414" i="82"/>
  <c r="P414" i="82"/>
  <c r="G414" i="82"/>
  <c r="Q414" i="82"/>
  <c r="L414" i="82"/>
  <c r="Z414" i="82"/>
  <c r="M414" i="82"/>
  <c r="H414" i="82"/>
  <c r="V414" i="82"/>
  <c r="I414" i="82"/>
  <c r="AA414" i="82"/>
  <c r="R414" i="82"/>
  <c r="E414" i="82"/>
  <c r="W414" i="82"/>
  <c r="N414" i="82"/>
  <c r="AB414" i="82"/>
  <c r="S414" i="82"/>
  <c r="J414" i="82"/>
  <c r="X414" i="82"/>
  <c r="O414" i="82"/>
  <c r="F414" i="82"/>
  <c r="AB430" i="82"/>
  <c r="S430" i="82"/>
  <c r="J430" i="82"/>
  <c r="X430" i="82"/>
  <c r="O430" i="82"/>
  <c r="F430" i="82"/>
  <c r="Y430" i="82"/>
  <c r="T430" i="82"/>
  <c r="K430" i="82"/>
  <c r="U430" i="82"/>
  <c r="P430" i="82"/>
  <c r="G430" i="82"/>
  <c r="Q430" i="82"/>
  <c r="L430" i="82"/>
  <c r="Z430" i="82"/>
  <c r="M430" i="82"/>
  <c r="H430" i="82"/>
  <c r="V430" i="82"/>
  <c r="I430" i="82"/>
  <c r="AA430" i="82"/>
  <c r="R430" i="82"/>
  <c r="E430" i="82"/>
  <c r="W430" i="82"/>
  <c r="N430" i="82"/>
  <c r="L437" i="82"/>
  <c r="Z437" i="82"/>
  <c r="Q437" i="82"/>
  <c r="H437" i="82"/>
  <c r="V437" i="82"/>
  <c r="M437" i="82"/>
  <c r="AA437" i="82"/>
  <c r="R437" i="82"/>
  <c r="I437" i="82"/>
  <c r="W437" i="82"/>
  <c r="N437" i="82"/>
  <c r="E437" i="82"/>
  <c r="AB437" i="82"/>
  <c r="S437" i="82"/>
  <c r="J437" i="82"/>
  <c r="X437" i="82"/>
  <c r="O437" i="82"/>
  <c r="F437" i="82"/>
  <c r="T437" i="82"/>
  <c r="K437" i="82"/>
  <c r="Y437" i="82"/>
  <c r="P437" i="82"/>
  <c r="G437" i="82"/>
  <c r="U437" i="82"/>
  <c r="K753" i="83"/>
  <c r="K686" i="83"/>
  <c r="K719" i="83"/>
  <c r="H429" i="82"/>
  <c r="V429" i="82"/>
  <c r="M429" i="82"/>
  <c r="AA429" i="82"/>
  <c r="R429" i="82"/>
  <c r="I429" i="82"/>
  <c r="W429" i="82"/>
  <c r="N429" i="82"/>
  <c r="E429" i="82"/>
  <c r="AB429" i="82"/>
  <c r="S429" i="82"/>
  <c r="J429" i="82"/>
  <c r="X429" i="82"/>
  <c r="O429" i="82"/>
  <c r="F429" i="82"/>
  <c r="T429" i="82"/>
  <c r="K429" i="82"/>
  <c r="Y429" i="82"/>
  <c r="P429" i="82"/>
  <c r="G429" i="82"/>
  <c r="U429" i="82"/>
  <c r="L429" i="82"/>
  <c r="Z429" i="82"/>
  <c r="Q429" i="82"/>
  <c r="G545" i="87"/>
  <c r="H545" i="87" s="1"/>
  <c r="L418" i="87"/>
  <c r="Z418" i="87"/>
  <c r="U418" i="87"/>
  <c r="H418" i="87"/>
  <c r="V418" i="87"/>
  <c r="E418" i="87"/>
  <c r="AA418" i="87"/>
  <c r="R418" i="87"/>
  <c r="Q418" i="87"/>
  <c r="W418" i="87"/>
  <c r="N418" i="87"/>
  <c r="M418" i="87"/>
  <c r="AB418" i="87"/>
  <c r="S418" i="87"/>
  <c r="J418" i="87"/>
  <c r="X418" i="87"/>
  <c r="O418" i="87"/>
  <c r="F418" i="87"/>
  <c r="T418" i="87"/>
  <c r="K418" i="87"/>
  <c r="Y418" i="87"/>
  <c r="P418" i="87"/>
  <c r="G418" i="87"/>
  <c r="I418" i="87"/>
  <c r="H421" i="82"/>
  <c r="V421" i="82"/>
  <c r="M421" i="82"/>
  <c r="AA421" i="82"/>
  <c r="R421" i="82"/>
  <c r="I421" i="82"/>
  <c r="W421" i="82"/>
  <c r="AB421" i="82"/>
  <c r="S421" i="82"/>
  <c r="X421" i="82"/>
  <c r="O421" i="82"/>
  <c r="F421" i="82"/>
  <c r="P421" i="82"/>
  <c r="G421" i="82"/>
  <c r="U421" i="82"/>
  <c r="L421" i="82"/>
  <c r="Z421" i="82"/>
  <c r="Q421" i="82"/>
  <c r="T421" i="82"/>
  <c r="K421" i="82"/>
  <c r="N421" i="82"/>
  <c r="J421" i="82"/>
  <c r="Y421" i="82"/>
  <c r="E421" i="82"/>
  <c r="E483" i="82" s="1"/>
  <c r="E452" i="82" s="1"/>
  <c r="Y426" i="82"/>
  <c r="T426" i="82"/>
  <c r="K426" i="82"/>
  <c r="U426" i="82"/>
  <c r="P426" i="82"/>
  <c r="G426" i="82"/>
  <c r="Q426" i="82"/>
  <c r="L426" i="82"/>
  <c r="Z426" i="82"/>
  <c r="M426" i="82"/>
  <c r="H426" i="82"/>
  <c r="V426" i="82"/>
  <c r="I426" i="82"/>
  <c r="AA426" i="82"/>
  <c r="R426" i="82"/>
  <c r="E426" i="82"/>
  <c r="W426" i="82"/>
  <c r="N426" i="82"/>
  <c r="AB426" i="82"/>
  <c r="S426" i="82"/>
  <c r="J426" i="82"/>
  <c r="X426" i="82"/>
  <c r="O426" i="82"/>
  <c r="F426" i="82"/>
  <c r="AA420" i="82"/>
  <c r="R420" i="82"/>
  <c r="I420" i="82"/>
  <c r="W420" i="82"/>
  <c r="N420" i="82"/>
  <c r="E420" i="82"/>
  <c r="S420" i="82"/>
  <c r="J420" i="82"/>
  <c r="AB420" i="82"/>
  <c r="O420" i="82"/>
  <c r="F420" i="82"/>
  <c r="X420" i="82"/>
  <c r="K420" i="82"/>
  <c r="Y420" i="82"/>
  <c r="T420" i="82"/>
  <c r="G420" i="82"/>
  <c r="U420" i="82"/>
  <c r="P420" i="82"/>
  <c r="Z420" i="82"/>
  <c r="Q420" i="82"/>
  <c r="L420" i="82"/>
  <c r="V420" i="82"/>
  <c r="M420" i="82"/>
  <c r="H420" i="82"/>
  <c r="I610" i="83"/>
  <c r="I633" i="83" s="1"/>
  <c r="I634" i="83" s="1"/>
  <c r="I635" i="83" s="1"/>
  <c r="I753" i="83"/>
  <c r="I719" i="83"/>
  <c r="I686" i="83"/>
  <c r="F483" i="83"/>
  <c r="F452" i="83"/>
  <c r="G483" i="83" s="1"/>
  <c r="L433" i="82"/>
  <c r="Z433" i="82"/>
  <c r="Q433" i="82"/>
  <c r="H433" i="82"/>
  <c r="V433" i="82"/>
  <c r="M433" i="82"/>
  <c r="AA433" i="82"/>
  <c r="R433" i="82"/>
  <c r="I433" i="82"/>
  <c r="W433" i="82"/>
  <c r="N433" i="82"/>
  <c r="E433" i="82"/>
  <c r="AB433" i="82"/>
  <c r="S433" i="82"/>
  <c r="J433" i="82"/>
  <c r="X433" i="82"/>
  <c r="O433" i="82"/>
  <c r="F433" i="82"/>
  <c r="T433" i="82"/>
  <c r="K433" i="82"/>
  <c r="Y433" i="82"/>
  <c r="P433" i="82"/>
  <c r="G433" i="82"/>
  <c r="U433" i="82"/>
  <c r="U419" i="82"/>
  <c r="P419" i="82"/>
  <c r="G419" i="82"/>
  <c r="Z419" i="82"/>
  <c r="Q419" i="82"/>
  <c r="L419" i="82"/>
  <c r="V419" i="82"/>
  <c r="M419" i="82"/>
  <c r="H419" i="82"/>
  <c r="R419" i="82"/>
  <c r="I419" i="82"/>
  <c r="AA419" i="82"/>
  <c r="N419" i="82"/>
  <c r="E419" i="82"/>
  <c r="W419" i="82"/>
  <c r="J419" i="82"/>
  <c r="AB419" i="82"/>
  <c r="S419" i="82"/>
  <c r="F419" i="82"/>
  <c r="X419" i="82"/>
  <c r="O419" i="82"/>
  <c r="Y419" i="82"/>
  <c r="T419" i="82"/>
  <c r="K419" i="82"/>
  <c r="F423" i="82"/>
  <c r="X423" i="82"/>
  <c r="O423" i="82"/>
  <c r="Y423" i="82"/>
  <c r="T423" i="82"/>
  <c r="K423" i="82"/>
  <c r="U423" i="82"/>
  <c r="P423" i="82"/>
  <c r="G423" i="82"/>
  <c r="Z423" i="82"/>
  <c r="Q423" i="82"/>
  <c r="L423" i="82"/>
  <c r="V423" i="82"/>
  <c r="M423" i="82"/>
  <c r="H423" i="82"/>
  <c r="R423" i="82"/>
  <c r="I423" i="82"/>
  <c r="AA423" i="82"/>
  <c r="N423" i="82"/>
  <c r="E423" i="82"/>
  <c r="W423" i="82"/>
  <c r="J423" i="82"/>
  <c r="AB423" i="82"/>
  <c r="S423" i="82"/>
  <c r="J770" i="89"/>
  <c r="J771" i="89"/>
  <c r="J736" i="89"/>
  <c r="J773" i="89" s="1"/>
  <c r="W433" i="87"/>
  <c r="X433" i="87"/>
  <c r="AB433" i="87"/>
  <c r="Y433" i="87"/>
  <c r="S433" i="87"/>
  <c r="P433" i="87"/>
  <c r="U433" i="87"/>
  <c r="O433" i="87"/>
  <c r="H433" i="87"/>
  <c r="Q433" i="87"/>
  <c r="K433" i="87"/>
  <c r="V433" i="87"/>
  <c r="M433" i="87"/>
  <c r="G433" i="87"/>
  <c r="N433" i="87"/>
  <c r="I433" i="87"/>
  <c r="Z433" i="87"/>
  <c r="F433" i="87"/>
  <c r="E433" i="87"/>
  <c r="R433" i="87"/>
  <c r="T433" i="87"/>
  <c r="AA433" i="87"/>
  <c r="J433" i="87"/>
  <c r="L433" i="87"/>
  <c r="AA436" i="87"/>
  <c r="R436" i="87"/>
  <c r="E436" i="87"/>
  <c r="W436" i="87"/>
  <c r="N436" i="87"/>
  <c r="Q436" i="87"/>
  <c r="AB436" i="87"/>
  <c r="S436" i="87"/>
  <c r="J436" i="87"/>
  <c r="X436" i="87"/>
  <c r="O436" i="87"/>
  <c r="F436" i="87"/>
  <c r="T436" i="87"/>
  <c r="K436" i="87"/>
  <c r="M436" i="87"/>
  <c r="P436" i="87"/>
  <c r="G436" i="87"/>
  <c r="Y436" i="87"/>
  <c r="L436" i="87"/>
  <c r="Z436" i="87"/>
  <c r="I436" i="87"/>
  <c r="H436" i="87"/>
  <c r="V436" i="87"/>
  <c r="U436" i="87"/>
  <c r="Z408" i="87"/>
  <c r="Q408" i="87"/>
  <c r="L408" i="87"/>
  <c r="V408" i="87"/>
  <c r="M408" i="87"/>
  <c r="H408" i="87"/>
  <c r="R408" i="87"/>
  <c r="I408" i="87"/>
  <c r="W408" i="87"/>
  <c r="N408" i="87"/>
  <c r="E408" i="87"/>
  <c r="G408" i="87"/>
  <c r="J408" i="87"/>
  <c r="AB408" i="87"/>
  <c r="S408" i="87"/>
  <c r="F408" i="87"/>
  <c r="X408" i="87"/>
  <c r="O408" i="87"/>
  <c r="Y408" i="87"/>
  <c r="T408" i="87"/>
  <c r="K408" i="87"/>
  <c r="U408" i="87"/>
  <c r="P408" i="87"/>
  <c r="AA408" i="87"/>
  <c r="F752" i="82"/>
  <c r="F718" i="82"/>
  <c r="F685" i="82"/>
  <c r="U435" i="82"/>
  <c r="P435" i="82"/>
  <c r="G435" i="82"/>
  <c r="Z435" i="82"/>
  <c r="Q435" i="82"/>
  <c r="L435" i="82"/>
  <c r="V435" i="82"/>
  <c r="M435" i="82"/>
  <c r="H435" i="82"/>
  <c r="R435" i="82"/>
  <c r="I435" i="82"/>
  <c r="AA435" i="82"/>
  <c r="N435" i="82"/>
  <c r="E435" i="82"/>
  <c r="W435" i="82"/>
  <c r="J435" i="82"/>
  <c r="AB435" i="82"/>
  <c r="S435" i="82"/>
  <c r="F435" i="82"/>
  <c r="X435" i="82"/>
  <c r="O435" i="82"/>
  <c r="Y435" i="82"/>
  <c r="T435" i="82"/>
  <c r="K435" i="82"/>
  <c r="F420" i="87"/>
  <c r="X420" i="87"/>
  <c r="K420" i="87"/>
  <c r="Y420" i="87"/>
  <c r="T420" i="87"/>
  <c r="W420" i="87"/>
  <c r="U420" i="87"/>
  <c r="P420" i="87"/>
  <c r="G420" i="87"/>
  <c r="Z420" i="87"/>
  <c r="Q420" i="87"/>
  <c r="L420" i="87"/>
  <c r="V420" i="87"/>
  <c r="M420" i="87"/>
  <c r="H420" i="87"/>
  <c r="R420" i="87"/>
  <c r="I420" i="87"/>
  <c r="S420" i="87"/>
  <c r="N420" i="87"/>
  <c r="E420" i="87"/>
  <c r="O420" i="87"/>
  <c r="J420" i="87"/>
  <c r="AB420" i="87"/>
  <c r="AA420" i="87"/>
  <c r="J548" i="83"/>
  <c r="E419" i="87"/>
  <c r="W419" i="87"/>
  <c r="V419" i="87"/>
  <c r="AB419" i="87"/>
  <c r="S419" i="87"/>
  <c r="F419" i="87"/>
  <c r="X419" i="87"/>
  <c r="O419" i="87"/>
  <c r="R419" i="87"/>
  <c r="Y419" i="87"/>
  <c r="T419" i="87"/>
  <c r="K419" i="87"/>
  <c r="U419" i="87"/>
  <c r="P419" i="87"/>
  <c r="G419" i="87"/>
  <c r="Q419" i="87"/>
  <c r="L419" i="87"/>
  <c r="N419" i="87"/>
  <c r="M419" i="87"/>
  <c r="H419" i="87"/>
  <c r="Z419" i="87"/>
  <c r="I419" i="87"/>
  <c r="AA419" i="87"/>
  <c r="J419" i="87"/>
  <c r="I748" i="82"/>
  <c r="I714" i="82"/>
  <c r="I681" i="82"/>
  <c r="K416" i="82"/>
  <c r="Y416" i="82"/>
  <c r="T416" i="82"/>
  <c r="G416" i="82"/>
  <c r="U416" i="82"/>
  <c r="P416" i="82"/>
  <c r="AA416" i="82"/>
  <c r="R416" i="82"/>
  <c r="I416" i="82"/>
  <c r="S416" i="82"/>
  <c r="J416" i="82"/>
  <c r="AB416" i="82"/>
  <c r="O416" i="82"/>
  <c r="F416" i="82"/>
  <c r="W416" i="82"/>
  <c r="L416" i="82"/>
  <c r="Z416" i="82"/>
  <c r="H416" i="82"/>
  <c r="V416" i="82"/>
  <c r="N416" i="82"/>
  <c r="Q416" i="82"/>
  <c r="M416" i="82"/>
  <c r="E416" i="82"/>
  <c r="X416" i="82"/>
  <c r="E785" i="83"/>
  <c r="E791" i="83"/>
  <c r="E782" i="83"/>
  <c r="E777" i="83"/>
  <c r="E788" i="83"/>
  <c r="E778" i="83"/>
  <c r="E783" i="83"/>
  <c r="E780" i="83"/>
  <c r="E792" i="83"/>
  <c r="E787" i="83"/>
  <c r="E776" i="83"/>
  <c r="E784" i="83"/>
  <c r="E786" i="83"/>
  <c r="E781" i="83"/>
  <c r="E790" i="83"/>
  <c r="E779" i="83"/>
  <c r="E789" i="83"/>
  <c r="K432" i="82"/>
  <c r="Y432" i="82"/>
  <c r="T432" i="82"/>
  <c r="G432" i="82"/>
  <c r="U432" i="82"/>
  <c r="P432" i="82"/>
  <c r="Z432" i="82"/>
  <c r="Q432" i="82"/>
  <c r="L432" i="82"/>
  <c r="V432" i="82"/>
  <c r="M432" i="82"/>
  <c r="H432" i="82"/>
  <c r="AA432" i="82"/>
  <c r="R432" i="82"/>
  <c r="I432" i="82"/>
  <c r="W432" i="82"/>
  <c r="N432" i="82"/>
  <c r="E432" i="82"/>
  <c r="S432" i="82"/>
  <c r="J432" i="82"/>
  <c r="AB432" i="82"/>
  <c r="O432" i="82"/>
  <c r="F432" i="82"/>
  <c r="X432" i="82"/>
  <c r="U410" i="82"/>
  <c r="P410" i="82"/>
  <c r="G410" i="82"/>
  <c r="Q410" i="82"/>
  <c r="L410" i="82"/>
  <c r="Z410" i="82"/>
  <c r="M410" i="82"/>
  <c r="H410" i="82"/>
  <c r="V410" i="82"/>
  <c r="I410" i="82"/>
  <c r="AA410" i="82"/>
  <c r="R410" i="82"/>
  <c r="E410" i="82"/>
  <c r="E472" i="82" s="1"/>
  <c r="W410" i="82"/>
  <c r="N410" i="82"/>
  <c r="AB410" i="82"/>
  <c r="S410" i="82"/>
  <c r="J410" i="82"/>
  <c r="X410" i="82"/>
  <c r="O410" i="82"/>
  <c r="F410" i="82"/>
  <c r="Y410" i="82"/>
  <c r="T410" i="82"/>
  <c r="K410" i="82"/>
  <c r="E752" i="87"/>
  <c r="E685" i="87"/>
  <c r="E702" i="87" s="1"/>
  <c r="E718" i="87"/>
  <c r="E633" i="87"/>
  <c r="E634" i="87" s="1"/>
  <c r="E635" i="87" s="1"/>
  <c r="U422" i="82"/>
  <c r="P422" i="82"/>
  <c r="G422" i="82"/>
  <c r="Q422" i="82"/>
  <c r="L422" i="82"/>
  <c r="Z422" i="82"/>
  <c r="M422" i="82"/>
  <c r="H422" i="82"/>
  <c r="V422" i="82"/>
  <c r="I422" i="82"/>
  <c r="AA422" i="82"/>
  <c r="R422" i="82"/>
  <c r="E422" i="82"/>
  <c r="W422" i="82"/>
  <c r="N422" i="82"/>
  <c r="AB422" i="82"/>
  <c r="S422" i="82"/>
  <c r="J422" i="82"/>
  <c r="X422" i="82"/>
  <c r="O422" i="82"/>
  <c r="F422" i="82"/>
  <c r="Y422" i="82"/>
  <c r="T422" i="82"/>
  <c r="K422" i="82"/>
  <c r="L607" i="83"/>
  <c r="AB418" i="82"/>
  <c r="S418" i="82"/>
  <c r="J418" i="82"/>
  <c r="X418" i="82"/>
  <c r="O418" i="82"/>
  <c r="F418" i="82"/>
  <c r="Y418" i="82"/>
  <c r="T418" i="82"/>
  <c r="K418" i="82"/>
  <c r="U418" i="82"/>
  <c r="P418" i="82"/>
  <c r="G418" i="82"/>
  <c r="Q418" i="82"/>
  <c r="L418" i="82"/>
  <c r="Z418" i="82"/>
  <c r="M418" i="82"/>
  <c r="H418" i="82"/>
  <c r="V418" i="82"/>
  <c r="I418" i="82"/>
  <c r="AA418" i="82"/>
  <c r="R418" i="82"/>
  <c r="E418" i="82"/>
  <c r="W418" i="82"/>
  <c r="N418" i="82"/>
  <c r="E718" i="82"/>
  <c r="E685" i="82"/>
  <c r="E752" i="82"/>
  <c r="X411" i="87"/>
  <c r="O411" i="87"/>
  <c r="J411" i="87"/>
  <c r="Y411" i="87"/>
  <c r="T411" i="87"/>
  <c r="K411" i="87"/>
  <c r="U411" i="87"/>
  <c r="P411" i="87"/>
  <c r="G411" i="87"/>
  <c r="Q411" i="87"/>
  <c r="L411" i="87"/>
  <c r="V411" i="87"/>
  <c r="M411" i="87"/>
  <c r="H411" i="87"/>
  <c r="F411" i="87"/>
  <c r="I411" i="87"/>
  <c r="AA411" i="87"/>
  <c r="R411" i="87"/>
  <c r="E411" i="87"/>
  <c r="W411" i="87"/>
  <c r="N411" i="87"/>
  <c r="AB411" i="87"/>
  <c r="S411" i="87"/>
  <c r="Z411" i="87"/>
  <c r="G408" i="82"/>
  <c r="U408" i="82"/>
  <c r="P408" i="82"/>
  <c r="Z408" i="82"/>
  <c r="Q408" i="82"/>
  <c r="L408" i="82"/>
  <c r="V408" i="82"/>
  <c r="M408" i="82"/>
  <c r="H408" i="82"/>
  <c r="AA408" i="82"/>
  <c r="R408" i="82"/>
  <c r="I408" i="82"/>
  <c r="W408" i="82"/>
  <c r="N408" i="82"/>
  <c r="E408" i="82"/>
  <c r="S408" i="82"/>
  <c r="J408" i="82"/>
  <c r="AB408" i="82"/>
  <c r="O408" i="82"/>
  <c r="F408" i="82"/>
  <c r="X408" i="82"/>
  <c r="K408" i="82"/>
  <c r="Y408" i="82"/>
  <c r="T408" i="82"/>
  <c r="J607" i="83"/>
  <c r="O409" i="87"/>
  <c r="F409" i="87"/>
  <c r="L409" i="87"/>
  <c r="K409" i="87"/>
  <c r="Y409" i="87"/>
  <c r="X409" i="87"/>
  <c r="G409" i="87"/>
  <c r="U409" i="87"/>
  <c r="H409" i="87"/>
  <c r="Z409" i="87"/>
  <c r="Q409" i="87"/>
  <c r="T409" i="87"/>
  <c r="V409" i="87"/>
  <c r="M409" i="87"/>
  <c r="P409" i="87"/>
  <c r="AA409" i="87"/>
  <c r="R409" i="87"/>
  <c r="I409" i="87"/>
  <c r="W409" i="87"/>
  <c r="N409" i="87"/>
  <c r="E409" i="87"/>
  <c r="S409" i="87"/>
  <c r="J409" i="87"/>
  <c r="AB409" i="87"/>
  <c r="J610" i="83"/>
  <c r="I596" i="82"/>
  <c r="I534" i="82"/>
  <c r="R427" i="82"/>
  <c r="V427" i="82"/>
  <c r="L427" i="82"/>
  <c r="X427" i="82"/>
  <c r="Q427" i="82"/>
  <c r="F427" i="82"/>
  <c r="S427" i="82"/>
  <c r="W427" i="82"/>
  <c r="Z427" i="82"/>
  <c r="AB427" i="82"/>
  <c r="E427" i="82"/>
  <c r="J427" i="82"/>
  <c r="N427" i="82"/>
  <c r="G427" i="82"/>
  <c r="P427" i="82"/>
  <c r="K427" i="82"/>
  <c r="AA427" i="82"/>
  <c r="U427" i="82"/>
  <c r="T427" i="82"/>
  <c r="I427" i="82"/>
  <c r="H427" i="82"/>
  <c r="M427" i="82"/>
  <c r="Y427" i="82"/>
  <c r="O427" i="82"/>
  <c r="H752" i="83"/>
  <c r="H769" i="83" s="1"/>
  <c r="H718" i="83"/>
  <c r="H735" i="83" s="1"/>
  <c r="H685" i="83"/>
  <c r="H702" i="83" s="1"/>
  <c r="H633" i="83"/>
  <c r="H634" i="83" s="1"/>
  <c r="H635" i="83" s="1"/>
  <c r="H603" i="82"/>
  <c r="K541" i="82"/>
  <c r="E769" i="83"/>
  <c r="L409" i="82"/>
  <c r="Z409" i="82"/>
  <c r="Q409" i="82"/>
  <c r="H409" i="82"/>
  <c r="V409" i="82"/>
  <c r="M409" i="82"/>
  <c r="AA409" i="82"/>
  <c r="R409" i="82"/>
  <c r="I409" i="82"/>
  <c r="W409" i="82"/>
  <c r="N409" i="82"/>
  <c r="E409" i="82"/>
  <c r="AB409" i="82"/>
  <c r="S409" i="82"/>
  <c r="J409" i="82"/>
  <c r="X409" i="82"/>
  <c r="O409" i="82"/>
  <c r="F409" i="82"/>
  <c r="T409" i="82"/>
  <c r="K409" i="82"/>
  <c r="Y409" i="82"/>
  <c r="P409" i="82"/>
  <c r="G409" i="82"/>
  <c r="U409" i="82"/>
  <c r="AA424" i="82"/>
  <c r="R424" i="82"/>
  <c r="I424" i="82"/>
  <c r="W424" i="82"/>
  <c r="N424" i="82"/>
  <c r="E424" i="82"/>
  <c r="S424" i="82"/>
  <c r="J424" i="82"/>
  <c r="AB424" i="82"/>
  <c r="O424" i="82"/>
  <c r="F424" i="82"/>
  <c r="X424" i="82"/>
  <c r="K424" i="82"/>
  <c r="Y424" i="82"/>
  <c r="T424" i="82"/>
  <c r="G424" i="82"/>
  <c r="U424" i="82"/>
  <c r="P424" i="82"/>
  <c r="Z424" i="82"/>
  <c r="Q424" i="82"/>
  <c r="L424" i="82"/>
  <c r="V424" i="82"/>
  <c r="M424" i="82"/>
  <c r="H424" i="82"/>
  <c r="H424" i="87"/>
  <c r="M424" i="87"/>
  <c r="G424" i="87"/>
  <c r="Z424" i="87"/>
  <c r="E424" i="87"/>
  <c r="W424" i="87"/>
  <c r="V424" i="87"/>
  <c r="AA424" i="87"/>
  <c r="O424" i="87"/>
  <c r="AB424" i="87"/>
  <c r="R424" i="87"/>
  <c r="S424" i="87"/>
  <c r="X424" i="87"/>
  <c r="N424" i="87"/>
  <c r="K424" i="87"/>
  <c r="T424" i="87"/>
  <c r="J424" i="87"/>
  <c r="Y424" i="87"/>
  <c r="P424" i="87"/>
  <c r="F424" i="87"/>
  <c r="Q424" i="87"/>
  <c r="L424" i="87"/>
  <c r="U424" i="87"/>
  <c r="I424" i="87"/>
  <c r="F607" i="87"/>
  <c r="G549" i="87"/>
  <c r="M545" i="83"/>
  <c r="F484" i="83"/>
  <c r="F453" i="83" s="1"/>
  <c r="G484" i="83" s="1"/>
  <c r="G453" i="83" s="1"/>
  <c r="Y429" i="87"/>
  <c r="S429" i="87"/>
  <c r="T429" i="87"/>
  <c r="U429" i="87"/>
  <c r="O429" i="87"/>
  <c r="L429" i="87"/>
  <c r="Q429" i="87"/>
  <c r="K429" i="87"/>
  <c r="Z429" i="87"/>
  <c r="M429" i="87"/>
  <c r="G429" i="87"/>
  <c r="R429" i="87"/>
  <c r="I429" i="87"/>
  <c r="V429" i="87"/>
  <c r="J429" i="87"/>
  <c r="E429" i="87"/>
  <c r="N429" i="87"/>
  <c r="X429" i="87"/>
  <c r="AA429" i="87"/>
  <c r="F429" i="87"/>
  <c r="P429" i="87"/>
  <c r="W429" i="87"/>
  <c r="AB429" i="87"/>
  <c r="H429" i="87"/>
  <c r="N430" i="87"/>
  <c r="H430" i="87"/>
  <c r="O430" i="87"/>
  <c r="J430" i="87"/>
  <c r="AA430" i="87"/>
  <c r="G430" i="87"/>
  <c r="F430" i="87"/>
  <c r="S430" i="87"/>
  <c r="E430" i="87"/>
  <c r="AB430" i="87"/>
  <c r="K430" i="87"/>
  <c r="U430" i="87"/>
  <c r="X430" i="87"/>
  <c r="Y430" i="87"/>
  <c r="M430" i="87"/>
  <c r="Z430" i="87"/>
  <c r="T430" i="87"/>
  <c r="Q430" i="87"/>
  <c r="V430" i="87"/>
  <c r="P430" i="87"/>
  <c r="I430" i="87"/>
  <c r="R430" i="87"/>
  <c r="L430" i="87"/>
  <c r="W430" i="87"/>
  <c r="M607" i="83"/>
  <c r="G431" i="87"/>
  <c r="P431" i="87"/>
  <c r="J431" i="87"/>
  <c r="Y431" i="87"/>
  <c r="H431" i="87"/>
  <c r="Z431" i="87"/>
  <c r="U431" i="87"/>
  <c r="V431" i="87"/>
  <c r="R431" i="87"/>
  <c r="AA431" i="87"/>
  <c r="Q431" i="87"/>
  <c r="N431" i="87"/>
  <c r="W431" i="87"/>
  <c r="M431" i="87"/>
  <c r="F431" i="87"/>
  <c r="S431" i="87"/>
  <c r="I431" i="87"/>
  <c r="AB431" i="87"/>
  <c r="O431" i="87"/>
  <c r="E431" i="87"/>
  <c r="T431" i="87"/>
  <c r="K431" i="87"/>
  <c r="X431" i="87"/>
  <c r="L431" i="87"/>
  <c r="G786" i="83"/>
  <c r="G785" i="83"/>
  <c r="G776" i="83"/>
  <c r="G783" i="83"/>
  <c r="G781" i="83"/>
  <c r="G792" i="83"/>
  <c r="G784" i="83"/>
  <c r="G787" i="83"/>
  <c r="G778" i="83"/>
  <c r="G782" i="83"/>
  <c r="G777" i="83"/>
  <c r="G789" i="83"/>
  <c r="G788" i="83"/>
  <c r="G780" i="83"/>
  <c r="G790" i="83"/>
  <c r="G791" i="83"/>
  <c r="G779" i="83"/>
  <c r="H741" i="82"/>
  <c r="H707" i="82"/>
  <c r="H633" i="82"/>
  <c r="H634" i="82" s="1"/>
  <c r="H635" i="82" s="1"/>
  <c r="H674" i="82"/>
  <c r="AB434" i="87"/>
  <c r="G434" i="87"/>
  <c r="Q434" i="87"/>
  <c r="X434" i="87"/>
  <c r="U434" i="87"/>
  <c r="I434" i="87"/>
  <c r="Z434" i="87"/>
  <c r="T434" i="87"/>
  <c r="M434" i="87"/>
  <c r="V434" i="87"/>
  <c r="P434" i="87"/>
  <c r="E434" i="87"/>
  <c r="R434" i="87"/>
  <c r="L434" i="87"/>
  <c r="AA434" i="87"/>
  <c r="N434" i="87"/>
  <c r="H434" i="87"/>
  <c r="S434" i="87"/>
  <c r="J434" i="87"/>
  <c r="W434" i="87"/>
  <c r="K434" i="87"/>
  <c r="F434" i="87"/>
  <c r="O434" i="87"/>
  <c r="Y434" i="87"/>
  <c r="J748" i="82"/>
  <c r="J714" i="82"/>
  <c r="J681" i="82"/>
  <c r="F485" i="83"/>
  <c r="F454" i="83" s="1"/>
  <c r="G485" i="83" s="1"/>
  <c r="G454" i="83" s="1"/>
  <c r="U411" i="82"/>
  <c r="P411" i="82"/>
  <c r="G411" i="82"/>
  <c r="Z411" i="82"/>
  <c r="Q411" i="82"/>
  <c r="L411" i="82"/>
  <c r="V411" i="82"/>
  <c r="M411" i="82"/>
  <c r="H411" i="82"/>
  <c r="R411" i="82"/>
  <c r="I411" i="82"/>
  <c r="AA411" i="82"/>
  <c r="N411" i="82"/>
  <c r="E411" i="82"/>
  <c r="W411" i="82"/>
  <c r="J411" i="82"/>
  <c r="AB411" i="82"/>
  <c r="S411" i="82"/>
  <c r="F411" i="82"/>
  <c r="X411" i="82"/>
  <c r="O411" i="82"/>
  <c r="Y411" i="82"/>
  <c r="T411" i="82"/>
  <c r="K411" i="82"/>
  <c r="G435" i="87"/>
  <c r="T435" i="87"/>
  <c r="V435" i="87"/>
  <c r="Y435" i="87"/>
  <c r="L435" i="87"/>
  <c r="N435" i="87"/>
  <c r="U435" i="87"/>
  <c r="Z435" i="87"/>
  <c r="F435" i="87"/>
  <c r="AA435" i="87"/>
  <c r="Q435" i="87"/>
  <c r="R435" i="87"/>
  <c r="W435" i="87"/>
  <c r="M435" i="87"/>
  <c r="J435" i="87"/>
  <c r="S435" i="87"/>
  <c r="I435" i="87"/>
  <c r="X435" i="87"/>
  <c r="O435" i="87"/>
  <c r="E435" i="87"/>
  <c r="P435" i="87"/>
  <c r="K435" i="87"/>
  <c r="AB435" i="87"/>
  <c r="H435" i="87"/>
  <c r="F752" i="83"/>
  <c r="F769" i="83" s="1"/>
  <c r="F633" i="83"/>
  <c r="F634" i="83" s="1"/>
  <c r="F635" i="83" s="1"/>
  <c r="F685" i="83"/>
  <c r="F702" i="83" s="1"/>
  <c r="F718" i="83"/>
  <c r="F735" i="83" s="1"/>
  <c r="E689" i="87"/>
  <c r="E722" i="87"/>
  <c r="E756" i="87"/>
  <c r="Z412" i="87"/>
  <c r="J412" i="87"/>
  <c r="V412" i="87"/>
  <c r="Y412" i="87"/>
  <c r="P412" i="87"/>
  <c r="E412" i="87"/>
  <c r="U412" i="87"/>
  <c r="G412" i="87"/>
  <c r="AA412" i="87"/>
  <c r="N412" i="87"/>
  <c r="K412" i="87"/>
  <c r="S412" i="87"/>
  <c r="R412" i="87"/>
  <c r="T412" i="87"/>
  <c r="AB412" i="87"/>
  <c r="H412" i="87"/>
  <c r="I412" i="87"/>
  <c r="M412" i="87"/>
  <c r="Q412" i="87"/>
  <c r="O412" i="87"/>
  <c r="F412" i="87"/>
  <c r="L412" i="87"/>
  <c r="X412" i="87"/>
  <c r="W412" i="87"/>
  <c r="Z417" i="87"/>
  <c r="Q417" i="87"/>
  <c r="H417" i="87"/>
  <c r="V417" i="87"/>
  <c r="M417" i="87"/>
  <c r="X417" i="87"/>
  <c r="AA417" i="87"/>
  <c r="R417" i="87"/>
  <c r="I417" i="87"/>
  <c r="W417" i="87"/>
  <c r="N417" i="87"/>
  <c r="E417" i="87"/>
  <c r="S417" i="87"/>
  <c r="J417" i="87"/>
  <c r="T417" i="87"/>
  <c r="O417" i="87"/>
  <c r="F417" i="87"/>
  <c r="P417" i="87"/>
  <c r="K417" i="87"/>
  <c r="Y417" i="87"/>
  <c r="AB417" i="87"/>
  <c r="G417" i="87"/>
  <c r="U417" i="87"/>
  <c r="L417" i="87"/>
  <c r="K412" i="82"/>
  <c r="S412" i="82"/>
  <c r="F412" i="82"/>
  <c r="P412" i="82"/>
  <c r="R412" i="82"/>
  <c r="Y412" i="82"/>
  <c r="AB412" i="82"/>
  <c r="I412" i="82"/>
  <c r="N412" i="82"/>
  <c r="V412" i="82"/>
  <c r="L412" i="82"/>
  <c r="X412" i="82"/>
  <c r="AA412" i="82"/>
  <c r="M412" i="82"/>
  <c r="U412" i="82"/>
  <c r="J412" i="82"/>
  <c r="Z412" i="82"/>
  <c r="O412" i="82"/>
  <c r="W412" i="82"/>
  <c r="H412" i="82"/>
  <c r="Q412" i="82"/>
  <c r="E412" i="82"/>
  <c r="G412" i="82"/>
  <c r="T412" i="82"/>
  <c r="M546" i="83"/>
  <c r="K675" i="87"/>
  <c r="L813" i="87" a="1"/>
  <c r="K813" i="87" a="1"/>
  <c r="G702" i="83"/>
  <c r="G741" i="82"/>
  <c r="G674" i="82"/>
  <c r="G633" i="82"/>
  <c r="G634" i="82" s="1"/>
  <c r="G635" i="82" s="1"/>
  <c r="W428" i="82"/>
  <c r="N428" i="82"/>
  <c r="E428" i="82"/>
  <c r="S428" i="82"/>
  <c r="J428" i="82"/>
  <c r="AB428" i="82"/>
  <c r="O428" i="82"/>
  <c r="F428" i="82"/>
  <c r="X428" i="82"/>
  <c r="K428" i="82"/>
  <c r="Y428" i="82"/>
  <c r="T428" i="82"/>
  <c r="G428" i="82"/>
  <c r="U428" i="82"/>
  <c r="P428" i="82"/>
  <c r="Z428" i="82"/>
  <c r="Q428" i="82"/>
  <c r="L428" i="82"/>
  <c r="V428" i="82"/>
  <c r="M428" i="82"/>
  <c r="H428" i="82"/>
  <c r="AA428" i="82"/>
  <c r="R428" i="82"/>
  <c r="I428" i="82"/>
  <c r="I754" i="83"/>
  <c r="I720" i="83"/>
  <c r="I687" i="83"/>
  <c r="G748" i="82"/>
  <c r="G681" i="82"/>
  <c r="G714" i="82"/>
  <c r="E736" i="83"/>
  <c r="E771" i="83"/>
  <c r="E770" i="83"/>
  <c r="L417" i="82"/>
  <c r="Z417" i="82"/>
  <c r="Q417" i="82"/>
  <c r="H417" i="82"/>
  <c r="V417" i="82"/>
  <c r="M417" i="82"/>
  <c r="AA417" i="82"/>
  <c r="R417" i="82"/>
  <c r="I417" i="82"/>
  <c r="W417" i="82"/>
  <c r="N417" i="82"/>
  <c r="E417" i="82"/>
  <c r="E479" i="82" s="1"/>
  <c r="E448" i="82" s="1"/>
  <c r="F479" i="82" s="1"/>
  <c r="F448" i="82" s="1"/>
  <c r="AB417" i="82"/>
  <c r="S417" i="82"/>
  <c r="J417" i="82"/>
  <c r="X417" i="82"/>
  <c r="O417" i="82"/>
  <c r="F417" i="82"/>
  <c r="T417" i="82"/>
  <c r="K417" i="82"/>
  <c r="Y417" i="82"/>
  <c r="P417" i="82"/>
  <c r="G417" i="82"/>
  <c r="U417" i="82"/>
  <c r="S413" i="87"/>
  <c r="J413" i="87"/>
  <c r="P413" i="87"/>
  <c r="O413" i="87"/>
  <c r="F413" i="87"/>
  <c r="AB413" i="87"/>
  <c r="K413" i="87"/>
  <c r="Y413" i="87"/>
  <c r="L413" i="87"/>
  <c r="G413" i="87"/>
  <c r="U413" i="87"/>
  <c r="X413" i="87"/>
  <c r="Z413" i="87"/>
  <c r="Q413" i="87"/>
  <c r="H413" i="87"/>
  <c r="V413" i="87"/>
  <c r="M413" i="87"/>
  <c r="T413" i="87"/>
  <c r="AA413" i="87"/>
  <c r="R413" i="87"/>
  <c r="I413" i="87"/>
  <c r="W413" i="87"/>
  <c r="N413" i="87"/>
  <c r="E413" i="87"/>
  <c r="F756" i="87"/>
  <c r="F722" i="87"/>
  <c r="F689" i="87"/>
  <c r="K566" i="89"/>
  <c r="L473" i="89"/>
  <c r="L812" i="89" s="1"/>
  <c r="L442" i="89"/>
  <c r="O813" i="84" a="1"/>
  <c r="E434" i="82"/>
  <c r="W434" i="82"/>
  <c r="N434" i="82"/>
  <c r="AB434" i="82"/>
  <c r="S434" i="82"/>
  <c r="J434" i="82"/>
  <c r="X434" i="82"/>
  <c r="O434" i="82"/>
  <c r="F434" i="82"/>
  <c r="Y434" i="82"/>
  <c r="T434" i="82"/>
  <c r="K434" i="82"/>
  <c r="U434" i="82"/>
  <c r="P434" i="82"/>
  <c r="G434" i="82"/>
  <c r="Q434" i="82"/>
  <c r="L434" i="82"/>
  <c r="Z434" i="82"/>
  <c r="M434" i="82"/>
  <c r="H434" i="82"/>
  <c r="V434" i="82"/>
  <c r="I434" i="82"/>
  <c r="AA434" i="82"/>
  <c r="R434" i="82"/>
  <c r="H966" i="89"/>
  <c r="H958" i="89"/>
  <c r="F633" i="85"/>
  <c r="F634" i="85" s="1"/>
  <c r="F635" i="85" s="1"/>
  <c r="F781" i="85" s="1"/>
  <c r="G751" i="85"/>
  <c r="F706" i="85"/>
  <c r="G684" i="85"/>
  <c r="G599" i="84"/>
  <c r="G710" i="84" s="1"/>
  <c r="G673" i="85"/>
  <c r="M473" i="87"/>
  <c r="F673" i="85"/>
  <c r="F717" i="85"/>
  <c r="F684" i="85"/>
  <c r="F596" i="73"/>
  <c r="F674" i="73" s="1"/>
  <c r="F599" i="84"/>
  <c r="F744" i="84" s="1"/>
  <c r="G717" i="85"/>
  <c r="J544" i="85"/>
  <c r="K544" i="85" s="1"/>
  <c r="K606" i="85" s="1"/>
  <c r="K684" i="85" s="1"/>
  <c r="I606" i="85"/>
  <c r="I684" i="85" s="1"/>
  <c r="E702" i="85"/>
  <c r="E771" i="85" s="1"/>
  <c r="H606" i="85"/>
  <c r="F597" i="86"/>
  <c r="F742" i="86" s="1"/>
  <c r="F769" i="86" s="1"/>
  <c r="I415" i="73"/>
  <c r="AB415" i="73"/>
  <c r="V415" i="73"/>
  <c r="J415" i="73"/>
  <c r="O415" i="73"/>
  <c r="H415" i="73"/>
  <c r="N415" i="73"/>
  <c r="W415" i="73"/>
  <c r="F415" i="73"/>
  <c r="Z415" i="73"/>
  <c r="M415" i="73"/>
  <c r="S415" i="73"/>
  <c r="L415" i="73"/>
  <c r="AA415" i="73"/>
  <c r="R415" i="73"/>
  <c r="P415" i="73"/>
  <c r="E415" i="73"/>
  <c r="U415" i="73"/>
  <c r="T415" i="73"/>
  <c r="Q415" i="73"/>
  <c r="Y415" i="73"/>
  <c r="G415" i="73"/>
  <c r="X415" i="73"/>
  <c r="K415" i="73"/>
  <c r="G538" i="73"/>
  <c r="E422" i="73" a="1"/>
  <c r="E739" i="73"/>
  <c r="E633" i="73"/>
  <c r="E634" i="73" s="1"/>
  <c r="E635" i="73" s="1"/>
  <c r="E705" i="73"/>
  <c r="E672" i="73"/>
  <c r="Q429" i="73"/>
  <c r="O429" i="73"/>
  <c r="P429" i="73"/>
  <c r="G429" i="73"/>
  <c r="F429" i="73"/>
  <c r="H429" i="73"/>
  <c r="X429" i="73"/>
  <c r="W429" i="73"/>
  <c r="E429" i="73"/>
  <c r="U429" i="73"/>
  <c r="T429" i="73"/>
  <c r="N429" i="73"/>
  <c r="L429" i="73"/>
  <c r="I429" i="73"/>
  <c r="V429" i="73"/>
  <c r="M429" i="73"/>
  <c r="J429" i="73"/>
  <c r="K429" i="73"/>
  <c r="AA429" i="73"/>
  <c r="Y429" i="73"/>
  <c r="AB429" i="73"/>
  <c r="S429" i="73"/>
  <c r="R429" i="73"/>
  <c r="Z429" i="73"/>
  <c r="J420" i="73"/>
  <c r="V420" i="73"/>
  <c r="K420" i="73"/>
  <c r="P420" i="73"/>
  <c r="X420" i="73"/>
  <c r="H420" i="73"/>
  <c r="Z420" i="73"/>
  <c r="AA420" i="73"/>
  <c r="E420" i="73"/>
  <c r="F420" i="73"/>
  <c r="U420" i="73"/>
  <c r="AB420" i="73"/>
  <c r="Y420" i="73"/>
  <c r="I420" i="73"/>
  <c r="O420" i="73"/>
  <c r="S420" i="73"/>
  <c r="Q420" i="73"/>
  <c r="M420" i="73"/>
  <c r="L420" i="73"/>
  <c r="T420" i="73"/>
  <c r="W420" i="73"/>
  <c r="R420" i="73"/>
  <c r="G420" i="73"/>
  <c r="N420" i="73"/>
  <c r="E412" i="73" a="1"/>
  <c r="G596" i="73"/>
  <c r="G532" i="73"/>
  <c r="T435" i="73"/>
  <c r="W435" i="73"/>
  <c r="N435" i="73"/>
  <c r="S435" i="73"/>
  <c r="U435" i="73"/>
  <c r="Y435" i="73"/>
  <c r="V435" i="73"/>
  <c r="O435" i="73"/>
  <c r="J435" i="73"/>
  <c r="I435" i="73"/>
  <c r="K435" i="73"/>
  <c r="F435" i="73"/>
  <c r="Q435" i="73"/>
  <c r="L435" i="73"/>
  <c r="E435" i="73"/>
  <c r="R435" i="73"/>
  <c r="G435" i="73"/>
  <c r="P435" i="73"/>
  <c r="X435" i="73"/>
  <c r="M435" i="73"/>
  <c r="AA435" i="73"/>
  <c r="AB435" i="73"/>
  <c r="H435" i="73"/>
  <c r="Z435" i="73"/>
  <c r="E437" i="73" a="1"/>
  <c r="F431" i="73"/>
  <c r="H431" i="73"/>
  <c r="O431" i="73"/>
  <c r="L431" i="73"/>
  <c r="W431" i="73"/>
  <c r="E431" i="73"/>
  <c r="U431" i="73"/>
  <c r="X431" i="73"/>
  <c r="V431" i="73"/>
  <c r="M431" i="73"/>
  <c r="K431" i="73"/>
  <c r="S431" i="73"/>
  <c r="P431" i="73"/>
  <c r="I431" i="73"/>
  <c r="G431" i="73"/>
  <c r="Z431" i="73"/>
  <c r="AB431" i="73"/>
  <c r="J431" i="73"/>
  <c r="R431" i="73"/>
  <c r="Q431" i="73"/>
  <c r="AA431" i="73"/>
  <c r="T431" i="73"/>
  <c r="N431" i="73"/>
  <c r="Y431" i="73"/>
  <c r="K534" i="73"/>
  <c r="E432" i="73"/>
  <c r="W432" i="73"/>
  <c r="AA432" i="73"/>
  <c r="K432" i="73"/>
  <c r="U432" i="73"/>
  <c r="AB432" i="73"/>
  <c r="O432" i="73"/>
  <c r="H432" i="73"/>
  <c r="Y432" i="73"/>
  <c r="L432" i="73"/>
  <c r="P432" i="73"/>
  <c r="F432" i="73"/>
  <c r="X432" i="73"/>
  <c r="M432" i="73"/>
  <c r="I432" i="73"/>
  <c r="S432" i="73"/>
  <c r="J432" i="73"/>
  <c r="Z432" i="73"/>
  <c r="V432" i="73"/>
  <c r="Q432" i="73"/>
  <c r="T432" i="73"/>
  <c r="G432" i="73"/>
  <c r="R432" i="73"/>
  <c r="N432" i="73"/>
  <c r="Y425" i="73"/>
  <c r="I425" i="73"/>
  <c r="N425" i="73"/>
  <c r="L425" i="73"/>
  <c r="V425" i="73"/>
  <c r="S425" i="73"/>
  <c r="U425" i="73"/>
  <c r="K425" i="73"/>
  <c r="W425" i="73"/>
  <c r="J425" i="73"/>
  <c r="M425" i="73"/>
  <c r="F425" i="73"/>
  <c r="E425" i="73"/>
  <c r="P425" i="73"/>
  <c r="Q425" i="73"/>
  <c r="R425" i="73"/>
  <c r="O425" i="73"/>
  <c r="AB425" i="73"/>
  <c r="G425" i="73"/>
  <c r="H425" i="73"/>
  <c r="T425" i="73"/>
  <c r="Z425" i="73"/>
  <c r="AA425" i="73"/>
  <c r="X425" i="73"/>
  <c r="F749" i="73"/>
  <c r="F682" i="73"/>
  <c r="F715" i="73"/>
  <c r="E424" i="73" a="1"/>
  <c r="J417" i="73"/>
  <c r="E417" i="73"/>
  <c r="S417" i="73"/>
  <c r="F417" i="73"/>
  <c r="M417" i="73"/>
  <c r="O417" i="73"/>
  <c r="U417" i="73"/>
  <c r="L417" i="73"/>
  <c r="P417" i="73"/>
  <c r="Y417" i="73"/>
  <c r="W417" i="73"/>
  <c r="AA417" i="73"/>
  <c r="G417" i="73"/>
  <c r="Z417" i="73"/>
  <c r="R417" i="73"/>
  <c r="K417" i="73"/>
  <c r="N417" i="73"/>
  <c r="AB417" i="73"/>
  <c r="T417" i="73"/>
  <c r="X417" i="73"/>
  <c r="H417" i="73"/>
  <c r="V417" i="73"/>
  <c r="Q417" i="73"/>
  <c r="I417" i="73"/>
  <c r="J418" i="73"/>
  <c r="AA418" i="73"/>
  <c r="P418" i="73"/>
  <c r="S418" i="73"/>
  <c r="V418" i="73"/>
  <c r="U418" i="73"/>
  <c r="M418" i="73"/>
  <c r="H418" i="73"/>
  <c r="G418" i="73"/>
  <c r="T418" i="73"/>
  <c r="E418" i="73"/>
  <c r="E480" i="73" s="1"/>
  <c r="E449" i="73" s="1"/>
  <c r="F480" i="73" s="1"/>
  <c r="F449" i="73" s="1"/>
  <c r="L418" i="73"/>
  <c r="Y418" i="73"/>
  <c r="N418" i="73"/>
  <c r="Q418" i="73"/>
  <c r="R418" i="73"/>
  <c r="K418" i="73"/>
  <c r="W418" i="73"/>
  <c r="Z418" i="73"/>
  <c r="AB418" i="73"/>
  <c r="F418" i="73"/>
  <c r="O418" i="73"/>
  <c r="I418" i="73"/>
  <c r="X418" i="73"/>
  <c r="F672" i="73"/>
  <c r="R434" i="73"/>
  <c r="O434" i="73"/>
  <c r="T434" i="73"/>
  <c r="H434" i="73"/>
  <c r="F434" i="73"/>
  <c r="G434" i="73"/>
  <c r="E434" i="73"/>
  <c r="X434" i="73"/>
  <c r="Q434" i="73"/>
  <c r="W434" i="73"/>
  <c r="P434" i="73"/>
  <c r="N434" i="73"/>
  <c r="M434" i="73"/>
  <c r="L434" i="73"/>
  <c r="AB434" i="73"/>
  <c r="U434" i="73"/>
  <c r="I434" i="73"/>
  <c r="K434" i="73"/>
  <c r="AA434" i="73"/>
  <c r="Z434" i="73"/>
  <c r="J434" i="73"/>
  <c r="Y434" i="73"/>
  <c r="V434" i="73"/>
  <c r="S434" i="73"/>
  <c r="E408" i="73" a="1"/>
  <c r="S426" i="73"/>
  <c r="V426" i="73"/>
  <c r="L426" i="73"/>
  <c r="K426" i="73"/>
  <c r="I426" i="73"/>
  <c r="M426" i="73"/>
  <c r="U426" i="73"/>
  <c r="N426" i="73"/>
  <c r="Q426" i="73"/>
  <c r="Y426" i="73"/>
  <c r="W426" i="73"/>
  <c r="H426" i="73"/>
  <c r="F426" i="73"/>
  <c r="P426" i="73"/>
  <c r="Z426" i="73"/>
  <c r="O426" i="73"/>
  <c r="R426" i="73"/>
  <c r="T426" i="73"/>
  <c r="AB426" i="73"/>
  <c r="AA426" i="73"/>
  <c r="X426" i="73"/>
  <c r="G426" i="73"/>
  <c r="J426" i="73"/>
  <c r="E426" i="73"/>
  <c r="H409" i="73"/>
  <c r="X409" i="73"/>
  <c r="O409" i="73"/>
  <c r="F409" i="73"/>
  <c r="W409" i="73"/>
  <c r="G409" i="73"/>
  <c r="U409" i="73"/>
  <c r="AA409" i="73"/>
  <c r="I409" i="73"/>
  <c r="R409" i="73"/>
  <c r="N409" i="73"/>
  <c r="J409" i="73"/>
  <c r="S409" i="73"/>
  <c r="Y409" i="73"/>
  <c r="E409" i="73"/>
  <c r="AB409" i="73"/>
  <c r="Q409" i="73"/>
  <c r="T409" i="73"/>
  <c r="M409" i="73"/>
  <c r="L409" i="73"/>
  <c r="K409" i="73"/>
  <c r="Z409" i="73"/>
  <c r="V409" i="73"/>
  <c r="P409" i="73"/>
  <c r="E436" i="73" a="1"/>
  <c r="H596" i="73"/>
  <c r="H741" i="73" s="1"/>
  <c r="O413" i="73"/>
  <c r="G413" i="73"/>
  <c r="Q413" i="73"/>
  <c r="H413" i="73"/>
  <c r="I413" i="73"/>
  <c r="Z413" i="73"/>
  <c r="J413" i="73"/>
  <c r="R413" i="73"/>
  <c r="AB413" i="73"/>
  <c r="S413" i="73"/>
  <c r="AA413" i="73"/>
  <c r="U413" i="73"/>
  <c r="Y413" i="73"/>
  <c r="X413" i="73"/>
  <c r="P413" i="73"/>
  <c r="K413" i="73"/>
  <c r="E413" i="73"/>
  <c r="M413" i="73"/>
  <c r="T413" i="73"/>
  <c r="N413" i="73"/>
  <c r="V413" i="73"/>
  <c r="F413" i="73"/>
  <c r="W413" i="73"/>
  <c r="L413" i="73"/>
  <c r="E749" i="73"/>
  <c r="E715" i="73"/>
  <c r="E682" i="73"/>
  <c r="F430" i="73"/>
  <c r="G430" i="73"/>
  <c r="V430" i="73"/>
  <c r="I430" i="73"/>
  <c r="H430" i="73"/>
  <c r="O430" i="73"/>
  <c r="Q430" i="73"/>
  <c r="K430" i="73"/>
  <c r="L430" i="73"/>
  <c r="T430" i="73"/>
  <c r="N430" i="73"/>
  <c r="U430" i="73"/>
  <c r="R430" i="73"/>
  <c r="P430" i="73"/>
  <c r="W430" i="73"/>
  <c r="AA430" i="73"/>
  <c r="E430" i="73"/>
  <c r="Z430" i="73"/>
  <c r="J430" i="73"/>
  <c r="M430" i="73"/>
  <c r="S430" i="73"/>
  <c r="X430" i="73"/>
  <c r="Y430" i="73"/>
  <c r="AB430" i="73"/>
  <c r="O427" i="73"/>
  <c r="F427" i="73"/>
  <c r="R427" i="73"/>
  <c r="N427" i="73"/>
  <c r="Z427" i="73"/>
  <c r="U427" i="73"/>
  <c r="H427" i="73"/>
  <c r="T427" i="73"/>
  <c r="Y427" i="73"/>
  <c r="M427" i="73"/>
  <c r="K427" i="73"/>
  <c r="E427" i="73"/>
  <c r="AA427" i="73"/>
  <c r="AB427" i="73"/>
  <c r="W427" i="73"/>
  <c r="Q427" i="73"/>
  <c r="S427" i="73"/>
  <c r="G427" i="73"/>
  <c r="V427" i="73"/>
  <c r="L427" i="73"/>
  <c r="J427" i="73"/>
  <c r="X427" i="73"/>
  <c r="I427" i="73"/>
  <c r="P427" i="73"/>
  <c r="E419" i="73" a="1"/>
  <c r="G411" i="73"/>
  <c r="H411" i="73"/>
  <c r="U411" i="73"/>
  <c r="T411" i="73"/>
  <c r="V411" i="73"/>
  <c r="Y411" i="73"/>
  <c r="AB411" i="73"/>
  <c r="F411" i="73"/>
  <c r="W411" i="73"/>
  <c r="L411" i="73"/>
  <c r="AA411" i="73"/>
  <c r="I411" i="73"/>
  <c r="X411" i="73"/>
  <c r="J411" i="73"/>
  <c r="N411" i="73"/>
  <c r="M411" i="73"/>
  <c r="E411" i="73"/>
  <c r="R411" i="73"/>
  <c r="K411" i="73"/>
  <c r="Z411" i="73"/>
  <c r="S411" i="73"/>
  <c r="Q411" i="73"/>
  <c r="O411" i="73"/>
  <c r="P411" i="73"/>
  <c r="G542" i="73"/>
  <c r="P410" i="73"/>
  <c r="AB410" i="73"/>
  <c r="V410" i="73"/>
  <c r="F410" i="73"/>
  <c r="L410" i="73"/>
  <c r="E410" i="73"/>
  <c r="E472" i="73" s="1"/>
  <c r="E441" i="73" s="1"/>
  <c r="F472" i="73" s="1"/>
  <c r="F441" i="73" s="1"/>
  <c r="T410" i="73"/>
  <c r="R410" i="73"/>
  <c r="AA410" i="73"/>
  <c r="X410" i="73"/>
  <c r="I410" i="73"/>
  <c r="Y410" i="73"/>
  <c r="W410" i="73"/>
  <c r="U410" i="73"/>
  <c r="H410" i="73"/>
  <c r="J410" i="73"/>
  <c r="S410" i="73"/>
  <c r="M410" i="73"/>
  <c r="O410" i="73"/>
  <c r="Q410" i="73"/>
  <c r="G410" i="73"/>
  <c r="N410" i="73"/>
  <c r="Z410" i="73"/>
  <c r="K410" i="73"/>
  <c r="F600" i="73"/>
  <c r="E421" i="73" a="1"/>
  <c r="V414" i="73"/>
  <c r="Q414" i="73"/>
  <c r="N414" i="73"/>
  <c r="X414" i="73"/>
  <c r="I414" i="73"/>
  <c r="G414" i="73"/>
  <c r="H414" i="73"/>
  <c r="T414" i="73"/>
  <c r="Y414" i="73"/>
  <c r="U414" i="73"/>
  <c r="R414" i="73"/>
  <c r="O414" i="73"/>
  <c r="K414" i="73"/>
  <c r="AB414" i="73"/>
  <c r="E414" i="73"/>
  <c r="E476" i="73" s="1"/>
  <c r="E445" i="73" s="1"/>
  <c r="L414" i="73"/>
  <c r="Z414" i="73"/>
  <c r="W414" i="73"/>
  <c r="P414" i="73"/>
  <c r="M414" i="73"/>
  <c r="F414" i="73"/>
  <c r="J414" i="73"/>
  <c r="S414" i="73"/>
  <c r="AA414" i="73"/>
  <c r="E741" i="73"/>
  <c r="E707" i="73"/>
  <c r="E674" i="73"/>
  <c r="F739" i="73"/>
  <c r="E416" i="73" a="1"/>
  <c r="AA428" i="73"/>
  <c r="S428" i="73"/>
  <c r="I428" i="73"/>
  <c r="N428" i="73"/>
  <c r="P428" i="73"/>
  <c r="O428" i="73"/>
  <c r="AB428" i="73"/>
  <c r="Y428" i="73"/>
  <c r="U428" i="73"/>
  <c r="G428" i="73"/>
  <c r="R428" i="73"/>
  <c r="E428" i="73"/>
  <c r="T428" i="73"/>
  <c r="V428" i="73"/>
  <c r="K428" i="73"/>
  <c r="Z428" i="73"/>
  <c r="Q428" i="73"/>
  <c r="L428" i="73"/>
  <c r="H428" i="73"/>
  <c r="X428" i="73"/>
  <c r="J428" i="73"/>
  <c r="M428" i="73"/>
  <c r="W428" i="73"/>
  <c r="F428" i="73"/>
  <c r="E745" i="73"/>
  <c r="E711" i="73"/>
  <c r="E678" i="73"/>
  <c r="S433" i="73"/>
  <c r="M433" i="73"/>
  <c r="G433" i="73"/>
  <c r="AB433" i="73"/>
  <c r="Z433" i="73"/>
  <c r="W433" i="73"/>
  <c r="R433" i="73"/>
  <c r="Y433" i="73"/>
  <c r="P433" i="73"/>
  <c r="N433" i="73"/>
  <c r="Q433" i="73"/>
  <c r="O433" i="73"/>
  <c r="H433" i="73"/>
  <c r="F433" i="73"/>
  <c r="E433" i="73"/>
  <c r="AA433" i="73"/>
  <c r="X433" i="73"/>
  <c r="I433" i="73"/>
  <c r="K433" i="73"/>
  <c r="T433" i="73"/>
  <c r="L433" i="73"/>
  <c r="V433" i="73"/>
  <c r="J433" i="73"/>
  <c r="U433" i="73"/>
  <c r="P423" i="73"/>
  <c r="G423" i="73"/>
  <c r="H423" i="73"/>
  <c r="J423" i="73"/>
  <c r="AB423" i="73"/>
  <c r="I423" i="73"/>
  <c r="T423" i="73"/>
  <c r="O423" i="73"/>
  <c r="AA423" i="73"/>
  <c r="V423" i="73"/>
  <c r="K423" i="73"/>
  <c r="U423" i="73"/>
  <c r="L423" i="73"/>
  <c r="R423" i="73"/>
  <c r="E423" i="73"/>
  <c r="F423" i="73"/>
  <c r="Q423" i="73"/>
  <c r="W423" i="73"/>
  <c r="N423" i="73"/>
  <c r="X423" i="73"/>
  <c r="Z423" i="73"/>
  <c r="S423" i="73"/>
  <c r="M423" i="73"/>
  <c r="Y423" i="73"/>
  <c r="F805" i="86"/>
  <c r="G597" i="86"/>
  <c r="P416" i="86"/>
  <c r="V416" i="86"/>
  <c r="Y416" i="86"/>
  <c r="I416" i="86"/>
  <c r="O416" i="86"/>
  <c r="K416" i="86"/>
  <c r="Q416" i="86"/>
  <c r="L416" i="86"/>
  <c r="AA416" i="86"/>
  <c r="AB416" i="86"/>
  <c r="J416" i="86"/>
  <c r="M416" i="86"/>
  <c r="U416" i="86"/>
  <c r="G416" i="86"/>
  <c r="W416" i="86"/>
  <c r="R416" i="86"/>
  <c r="H416" i="86"/>
  <c r="F416" i="86"/>
  <c r="N416" i="86"/>
  <c r="X416" i="86"/>
  <c r="Z416" i="86"/>
  <c r="S416" i="86"/>
  <c r="E416" i="86"/>
  <c r="T416" i="86"/>
  <c r="H535" i="86"/>
  <c r="G805" i="86" s="1"/>
  <c r="E805" i="86"/>
  <c r="Z410" i="86"/>
  <c r="I410" i="86"/>
  <c r="T410" i="86"/>
  <c r="L410" i="86"/>
  <c r="Y410" i="86"/>
  <c r="Q410" i="86"/>
  <c r="M410" i="86"/>
  <c r="G410" i="86"/>
  <c r="P410" i="86"/>
  <c r="AB410" i="86"/>
  <c r="K410" i="86"/>
  <c r="R410" i="86"/>
  <c r="S410" i="86"/>
  <c r="H410" i="86"/>
  <c r="W410" i="86"/>
  <c r="F410" i="86"/>
  <c r="X410" i="86"/>
  <c r="N410" i="86"/>
  <c r="AA410" i="86"/>
  <c r="O410" i="86"/>
  <c r="E410" i="86"/>
  <c r="E596" i="86" s="1"/>
  <c r="U410" i="86"/>
  <c r="V410" i="86"/>
  <c r="J410" i="86"/>
  <c r="E812" i="86"/>
  <c r="E442" i="86"/>
  <c r="L426" i="86"/>
  <c r="F426" i="86"/>
  <c r="E426" i="86"/>
  <c r="Y426" i="86"/>
  <c r="I426" i="86"/>
  <c r="X426" i="86"/>
  <c r="Z426" i="86"/>
  <c r="S426" i="86"/>
  <c r="AA426" i="86"/>
  <c r="M426" i="86"/>
  <c r="J426" i="86"/>
  <c r="U426" i="86"/>
  <c r="G426" i="86"/>
  <c r="T426" i="86"/>
  <c r="W426" i="86"/>
  <c r="O426" i="86"/>
  <c r="R426" i="86"/>
  <c r="Q426" i="86"/>
  <c r="N426" i="86"/>
  <c r="AB426" i="86"/>
  <c r="P426" i="86"/>
  <c r="H426" i="86"/>
  <c r="K426" i="86"/>
  <c r="V426" i="86"/>
  <c r="E735" i="85"/>
  <c r="F777" i="85"/>
  <c r="F788" i="85"/>
  <c r="F786" i="85"/>
  <c r="F779" i="85"/>
  <c r="F789" i="85"/>
  <c r="F778" i="85"/>
  <c r="Q425" i="85"/>
  <c r="L425" i="85"/>
  <c r="W425" i="85"/>
  <c r="I425" i="85"/>
  <c r="AA425" i="85"/>
  <c r="G425" i="85"/>
  <c r="AB425" i="85"/>
  <c r="K425" i="85"/>
  <c r="F425" i="85"/>
  <c r="X425" i="85"/>
  <c r="Z425" i="85"/>
  <c r="V425" i="85"/>
  <c r="T425" i="85"/>
  <c r="P425" i="85"/>
  <c r="H425" i="85"/>
  <c r="S425" i="85"/>
  <c r="Y425" i="85"/>
  <c r="R425" i="85"/>
  <c r="U425" i="85"/>
  <c r="J425" i="85"/>
  <c r="E425" i="85"/>
  <c r="M425" i="85"/>
  <c r="O425" i="85"/>
  <c r="N425" i="85"/>
  <c r="AB436" i="85"/>
  <c r="S436" i="85"/>
  <c r="Q436" i="85"/>
  <c r="X436" i="85"/>
  <c r="O436" i="85"/>
  <c r="I436" i="85"/>
  <c r="K436" i="85"/>
  <c r="F436" i="85"/>
  <c r="E436" i="85"/>
  <c r="G436" i="85"/>
  <c r="T436" i="85"/>
  <c r="Z436" i="85"/>
  <c r="U436" i="85"/>
  <c r="P436" i="85"/>
  <c r="R436" i="85"/>
  <c r="M436" i="85"/>
  <c r="L436" i="85"/>
  <c r="J436" i="85"/>
  <c r="H436" i="85"/>
  <c r="Y436" i="85"/>
  <c r="AA436" i="85"/>
  <c r="V436" i="85"/>
  <c r="N436" i="85"/>
  <c r="W436" i="85"/>
  <c r="F414" i="85"/>
  <c r="L414" i="85"/>
  <c r="O414" i="85"/>
  <c r="S414" i="85"/>
  <c r="AA414" i="85"/>
  <c r="Y414" i="85"/>
  <c r="V414" i="85"/>
  <c r="H414" i="85"/>
  <c r="P414" i="85"/>
  <c r="R414" i="85"/>
  <c r="AB414" i="85"/>
  <c r="K414" i="85"/>
  <c r="X414" i="85"/>
  <c r="I414" i="85"/>
  <c r="M414" i="85"/>
  <c r="J414" i="85"/>
  <c r="W414" i="85"/>
  <c r="Q414" i="85"/>
  <c r="G414" i="85"/>
  <c r="Z414" i="85"/>
  <c r="U414" i="85"/>
  <c r="N414" i="85"/>
  <c r="E414" i="85"/>
  <c r="T414" i="85"/>
  <c r="E769" i="85"/>
  <c r="F426" i="85"/>
  <c r="P426" i="85"/>
  <c r="S426" i="85"/>
  <c r="U426" i="85"/>
  <c r="W426" i="85"/>
  <c r="AA426" i="85"/>
  <c r="V426" i="85"/>
  <c r="M426" i="85"/>
  <c r="G426" i="85"/>
  <c r="R426" i="85"/>
  <c r="I426" i="85"/>
  <c r="AB426" i="85"/>
  <c r="Y426" i="85"/>
  <c r="K426" i="85"/>
  <c r="Q426" i="85"/>
  <c r="E426" i="85"/>
  <c r="X426" i="85"/>
  <c r="J426" i="85"/>
  <c r="H426" i="85"/>
  <c r="Z426" i="85"/>
  <c r="O426" i="85"/>
  <c r="N426" i="85"/>
  <c r="T426" i="85"/>
  <c r="L426" i="85"/>
  <c r="S423" i="85"/>
  <c r="H423" i="85"/>
  <c r="W423" i="85"/>
  <c r="N423" i="85"/>
  <c r="L423" i="85"/>
  <c r="AB423" i="85"/>
  <c r="M423" i="85"/>
  <c r="P423" i="85"/>
  <c r="X423" i="85"/>
  <c r="Q423" i="85"/>
  <c r="F423" i="85"/>
  <c r="R423" i="85"/>
  <c r="V423" i="85"/>
  <c r="G423" i="85"/>
  <c r="O423" i="85"/>
  <c r="AA423" i="85"/>
  <c r="U423" i="85"/>
  <c r="T423" i="85"/>
  <c r="E423" i="85"/>
  <c r="J423" i="85"/>
  <c r="I423" i="85"/>
  <c r="Y423" i="85"/>
  <c r="Z423" i="85"/>
  <c r="K423" i="85"/>
  <c r="L540" i="85"/>
  <c r="O435" i="85"/>
  <c r="M435" i="85"/>
  <c r="K435" i="85"/>
  <c r="P435" i="85"/>
  <c r="J435" i="85"/>
  <c r="N435" i="85"/>
  <c r="AA435" i="85"/>
  <c r="W435" i="85"/>
  <c r="E435" i="85"/>
  <c r="G435" i="85"/>
  <c r="H435" i="85"/>
  <c r="I435" i="85"/>
  <c r="Q435" i="85"/>
  <c r="T435" i="85"/>
  <c r="AB435" i="85"/>
  <c r="S435" i="85"/>
  <c r="X435" i="85"/>
  <c r="U435" i="85"/>
  <c r="F435" i="85"/>
  <c r="R435" i="85"/>
  <c r="Z435" i="85"/>
  <c r="V435" i="85"/>
  <c r="Y435" i="85"/>
  <c r="L435" i="85"/>
  <c r="O415" i="85"/>
  <c r="V415" i="85"/>
  <c r="E415" i="85"/>
  <c r="K415" i="85"/>
  <c r="Q415" i="85"/>
  <c r="N415" i="85"/>
  <c r="R415" i="85"/>
  <c r="P415" i="85"/>
  <c r="M415" i="85"/>
  <c r="J415" i="85"/>
  <c r="H415" i="85"/>
  <c r="I415" i="85"/>
  <c r="AA415" i="85"/>
  <c r="AB415" i="85"/>
  <c r="Y415" i="85"/>
  <c r="L415" i="85"/>
  <c r="W415" i="85"/>
  <c r="T415" i="85"/>
  <c r="S415" i="85"/>
  <c r="F415" i="85"/>
  <c r="G415" i="85"/>
  <c r="Z415" i="85"/>
  <c r="U415" i="85"/>
  <c r="X415" i="85"/>
  <c r="Y412" i="85"/>
  <c r="F412" i="85"/>
  <c r="P412" i="85"/>
  <c r="W412" i="85"/>
  <c r="N412" i="85"/>
  <c r="S412" i="85"/>
  <c r="O412" i="85"/>
  <c r="AB412" i="85"/>
  <c r="K412" i="85"/>
  <c r="M412" i="85"/>
  <c r="U412" i="85"/>
  <c r="H412" i="85"/>
  <c r="T412" i="85"/>
  <c r="AA412" i="85"/>
  <c r="V412" i="85"/>
  <c r="E412" i="85"/>
  <c r="E474" i="85" s="1"/>
  <c r="E443" i="85" s="1"/>
  <c r="L412" i="85"/>
  <c r="R412" i="85"/>
  <c r="J412" i="85"/>
  <c r="X412" i="85"/>
  <c r="Q412" i="85"/>
  <c r="I412" i="85"/>
  <c r="G412" i="85"/>
  <c r="Z412" i="85"/>
  <c r="F482" i="85"/>
  <c r="F451" i="85" s="1"/>
  <c r="I602" i="85"/>
  <c r="J602" i="85"/>
  <c r="K602" i="85"/>
  <c r="I413" i="85"/>
  <c r="R413" i="85"/>
  <c r="Z413" i="85"/>
  <c r="X413" i="85"/>
  <c r="G413" i="85"/>
  <c r="O413" i="85"/>
  <c r="Y413" i="85"/>
  <c r="N413" i="85"/>
  <c r="V413" i="85"/>
  <c r="U413" i="85"/>
  <c r="H413" i="85"/>
  <c r="P413" i="85"/>
  <c r="L413" i="85"/>
  <c r="AA413" i="85"/>
  <c r="Q413" i="85"/>
  <c r="K413" i="85"/>
  <c r="M413" i="85"/>
  <c r="F413" i="85"/>
  <c r="E413" i="85"/>
  <c r="T413" i="85"/>
  <c r="S413" i="85"/>
  <c r="J413" i="85"/>
  <c r="W413" i="85"/>
  <c r="AB413" i="85"/>
  <c r="X408" i="85"/>
  <c r="O408" i="85"/>
  <c r="Y408" i="85"/>
  <c r="F408" i="85"/>
  <c r="AA408" i="85"/>
  <c r="Q408" i="85"/>
  <c r="M408" i="85"/>
  <c r="L408" i="85"/>
  <c r="U408" i="85"/>
  <c r="V408" i="85"/>
  <c r="N408" i="85"/>
  <c r="K408" i="85"/>
  <c r="G408" i="85"/>
  <c r="J408" i="85"/>
  <c r="P408" i="85"/>
  <c r="I408" i="85"/>
  <c r="H408" i="85"/>
  <c r="S408" i="85"/>
  <c r="R408" i="85"/>
  <c r="E408" i="85"/>
  <c r="AB408" i="85"/>
  <c r="Z408" i="85"/>
  <c r="T408" i="85"/>
  <c r="W408" i="85"/>
  <c r="U422" i="85"/>
  <c r="AA422" i="85"/>
  <c r="G422" i="85"/>
  <c r="V422" i="85"/>
  <c r="M422" i="85"/>
  <c r="K422" i="85"/>
  <c r="N422" i="85"/>
  <c r="E422" i="85"/>
  <c r="P422" i="85"/>
  <c r="J422" i="85"/>
  <c r="AB422" i="85"/>
  <c r="H422" i="85"/>
  <c r="R422" i="85"/>
  <c r="X422" i="85"/>
  <c r="F422" i="85"/>
  <c r="W422" i="85"/>
  <c r="Y422" i="85"/>
  <c r="O422" i="85"/>
  <c r="Q422" i="85"/>
  <c r="I422" i="85"/>
  <c r="T422" i="85"/>
  <c r="Z422" i="85"/>
  <c r="L422" i="85"/>
  <c r="S422" i="85"/>
  <c r="H416" i="85"/>
  <c r="K416" i="85"/>
  <c r="Y416" i="85"/>
  <c r="R416" i="85"/>
  <c r="Z416" i="85"/>
  <c r="N416" i="85"/>
  <c r="X416" i="85"/>
  <c r="G416" i="85"/>
  <c r="O416" i="85"/>
  <c r="T416" i="85"/>
  <c r="AA416" i="85"/>
  <c r="J416" i="85"/>
  <c r="F416" i="85"/>
  <c r="AB416" i="85"/>
  <c r="U416" i="85"/>
  <c r="P416" i="85"/>
  <c r="E416" i="85"/>
  <c r="E478" i="85" s="1"/>
  <c r="E447" i="85" s="1"/>
  <c r="L416" i="85"/>
  <c r="I416" i="85"/>
  <c r="W416" i="85"/>
  <c r="S416" i="85"/>
  <c r="M416" i="85"/>
  <c r="Q416" i="85"/>
  <c r="V416" i="85"/>
  <c r="K675" i="85"/>
  <c r="H536" i="85"/>
  <c r="I536" i="85" s="1"/>
  <c r="G598" i="85"/>
  <c r="J418" i="85"/>
  <c r="U418" i="85"/>
  <c r="S418" i="85"/>
  <c r="F418" i="85"/>
  <c r="P418" i="85"/>
  <c r="M418" i="85"/>
  <c r="AB418" i="85"/>
  <c r="Y418" i="85"/>
  <c r="T418" i="85"/>
  <c r="W418" i="85"/>
  <c r="Q418" i="85"/>
  <c r="O418" i="85"/>
  <c r="I418" i="85"/>
  <c r="H418" i="85"/>
  <c r="L418" i="85"/>
  <c r="G418" i="85"/>
  <c r="Z418" i="85"/>
  <c r="V418" i="85"/>
  <c r="AA418" i="85"/>
  <c r="X418" i="85"/>
  <c r="R418" i="85"/>
  <c r="N418" i="85"/>
  <c r="K418" i="85"/>
  <c r="E418" i="85"/>
  <c r="Y411" i="85"/>
  <c r="AB411" i="85"/>
  <c r="E411" i="85"/>
  <c r="AA411" i="85"/>
  <c r="N411" i="85"/>
  <c r="Q411" i="85"/>
  <c r="S411" i="85"/>
  <c r="X411" i="85"/>
  <c r="F411" i="85"/>
  <c r="O411" i="85"/>
  <c r="R411" i="85"/>
  <c r="P411" i="85"/>
  <c r="I411" i="85"/>
  <c r="M411" i="85"/>
  <c r="H411" i="85"/>
  <c r="V411" i="85"/>
  <c r="W411" i="85"/>
  <c r="L411" i="85"/>
  <c r="K411" i="85"/>
  <c r="J411" i="85"/>
  <c r="U411" i="85"/>
  <c r="G411" i="85"/>
  <c r="Z411" i="85"/>
  <c r="T411" i="85"/>
  <c r="I533" i="85"/>
  <c r="J533" i="85" s="1"/>
  <c r="K533" i="85" s="1"/>
  <c r="O427" i="85"/>
  <c r="F427" i="85"/>
  <c r="Q427" i="85"/>
  <c r="K427" i="85"/>
  <c r="U427" i="85"/>
  <c r="I427" i="85"/>
  <c r="Z427" i="85"/>
  <c r="E427" i="85"/>
  <c r="P427" i="85"/>
  <c r="AA427" i="85"/>
  <c r="R427" i="85"/>
  <c r="T427" i="85"/>
  <c r="W427" i="85"/>
  <c r="N427" i="85"/>
  <c r="L427" i="85"/>
  <c r="X427" i="85"/>
  <c r="S427" i="85"/>
  <c r="H427" i="85"/>
  <c r="G427" i="85"/>
  <c r="V427" i="85"/>
  <c r="J427" i="85"/>
  <c r="M427" i="85"/>
  <c r="Y427" i="85"/>
  <c r="AB427" i="85"/>
  <c r="E437" i="85"/>
  <c r="O437" i="85"/>
  <c r="J437" i="85"/>
  <c r="X437" i="85"/>
  <c r="V437" i="85"/>
  <c r="R437" i="85"/>
  <c r="U437" i="85"/>
  <c r="P437" i="85"/>
  <c r="F437" i="85"/>
  <c r="Q437" i="85"/>
  <c r="L437" i="85"/>
  <c r="AA437" i="85"/>
  <c r="G437" i="85"/>
  <c r="Y437" i="85"/>
  <c r="N437" i="85"/>
  <c r="M437" i="85"/>
  <c r="S437" i="85"/>
  <c r="I437" i="85"/>
  <c r="K437" i="85"/>
  <c r="AB437" i="85"/>
  <c r="Z437" i="85"/>
  <c r="T437" i="85"/>
  <c r="H437" i="85"/>
  <c r="W437" i="85"/>
  <c r="AA419" i="85"/>
  <c r="Q419" i="85"/>
  <c r="Y419" i="85"/>
  <c r="S419" i="85"/>
  <c r="F419" i="85"/>
  <c r="N419" i="85"/>
  <c r="K419" i="85"/>
  <c r="U419" i="85"/>
  <c r="M419" i="85"/>
  <c r="G419" i="85"/>
  <c r="P419" i="85"/>
  <c r="H419" i="85"/>
  <c r="AB419" i="85"/>
  <c r="X419" i="85"/>
  <c r="V419" i="85"/>
  <c r="R419" i="85"/>
  <c r="L419" i="85"/>
  <c r="Z419" i="85"/>
  <c r="J419" i="85"/>
  <c r="E419" i="85"/>
  <c r="I419" i="85"/>
  <c r="W419" i="85"/>
  <c r="T419" i="85"/>
  <c r="O419" i="85"/>
  <c r="M433" i="85"/>
  <c r="U433" i="85"/>
  <c r="P433" i="85"/>
  <c r="J433" i="85"/>
  <c r="W433" i="85"/>
  <c r="K433" i="85"/>
  <c r="L433" i="85"/>
  <c r="AB433" i="85"/>
  <c r="Q433" i="85"/>
  <c r="V433" i="85"/>
  <c r="R433" i="85"/>
  <c r="F433" i="85"/>
  <c r="S433" i="85"/>
  <c r="T433" i="85"/>
  <c r="Z433" i="85"/>
  <c r="E433" i="85"/>
  <c r="Y433" i="85"/>
  <c r="X433" i="85"/>
  <c r="G433" i="85"/>
  <c r="O433" i="85"/>
  <c r="AA433" i="85"/>
  <c r="H433" i="85"/>
  <c r="N433" i="85"/>
  <c r="I433" i="85"/>
  <c r="H747" i="85"/>
  <c r="H713" i="85"/>
  <c r="H680" i="85"/>
  <c r="G747" i="85"/>
  <c r="G713" i="85"/>
  <c r="G680" i="85"/>
  <c r="T409" i="85"/>
  <c r="W409" i="85"/>
  <c r="K409" i="85"/>
  <c r="U409" i="85"/>
  <c r="J409" i="85"/>
  <c r="L409" i="85"/>
  <c r="M409" i="85"/>
  <c r="S409" i="85"/>
  <c r="AA409" i="85"/>
  <c r="I409" i="85"/>
  <c r="N409" i="85"/>
  <c r="F409" i="85"/>
  <c r="X409" i="85"/>
  <c r="H409" i="85"/>
  <c r="AB409" i="85"/>
  <c r="Y409" i="85"/>
  <c r="R409" i="85"/>
  <c r="Q409" i="85"/>
  <c r="G409" i="85"/>
  <c r="E409" i="85"/>
  <c r="E471" i="85" s="1"/>
  <c r="V409" i="85"/>
  <c r="O409" i="85"/>
  <c r="Z409" i="85"/>
  <c r="P409" i="85"/>
  <c r="I417" i="85"/>
  <c r="V417" i="85"/>
  <c r="X417" i="85"/>
  <c r="AB417" i="85"/>
  <c r="K417" i="85"/>
  <c r="N417" i="85"/>
  <c r="Y417" i="85"/>
  <c r="R417" i="85"/>
  <c r="Z417" i="85"/>
  <c r="U417" i="85"/>
  <c r="L417" i="85"/>
  <c r="T417" i="85"/>
  <c r="P417" i="85"/>
  <c r="F417" i="85"/>
  <c r="Q417" i="85"/>
  <c r="O417" i="85"/>
  <c r="J417" i="85"/>
  <c r="M417" i="85"/>
  <c r="E417" i="85"/>
  <c r="S417" i="85"/>
  <c r="W417" i="85"/>
  <c r="H417" i="85"/>
  <c r="AA417" i="85"/>
  <c r="G417" i="85"/>
  <c r="H595" i="85"/>
  <c r="H424" i="85"/>
  <c r="X424" i="85"/>
  <c r="M424" i="85"/>
  <c r="P424" i="85"/>
  <c r="I424" i="85"/>
  <c r="O424" i="85"/>
  <c r="J424" i="85"/>
  <c r="N424" i="85"/>
  <c r="L424" i="85"/>
  <c r="Y424" i="85"/>
  <c r="Q424" i="85"/>
  <c r="F424" i="85"/>
  <c r="E424" i="85"/>
  <c r="Z424" i="85"/>
  <c r="U424" i="85"/>
  <c r="AA424" i="85"/>
  <c r="K424" i="85"/>
  <c r="W424" i="85"/>
  <c r="S424" i="85"/>
  <c r="AB424" i="85"/>
  <c r="R424" i="85"/>
  <c r="T424" i="85"/>
  <c r="V424" i="85"/>
  <c r="G424" i="85"/>
  <c r="O431" i="85"/>
  <c r="F431" i="85"/>
  <c r="M431" i="85"/>
  <c r="G431" i="85"/>
  <c r="Q431" i="85"/>
  <c r="L431" i="85"/>
  <c r="V431" i="85"/>
  <c r="X431" i="85"/>
  <c r="T431" i="85"/>
  <c r="AA431" i="85"/>
  <c r="R431" i="85"/>
  <c r="P431" i="85"/>
  <c r="J431" i="85"/>
  <c r="Y431" i="85"/>
  <c r="I431" i="85"/>
  <c r="W431" i="85"/>
  <c r="H431" i="85"/>
  <c r="S431" i="85"/>
  <c r="U431" i="85"/>
  <c r="K431" i="85"/>
  <c r="E431" i="85"/>
  <c r="Z431" i="85"/>
  <c r="AB431" i="85"/>
  <c r="N431" i="85"/>
  <c r="X421" i="85"/>
  <c r="R421" i="85"/>
  <c r="P421" i="85"/>
  <c r="Y421" i="85"/>
  <c r="Q421" i="85"/>
  <c r="K421" i="85"/>
  <c r="U421" i="85"/>
  <c r="S421" i="85"/>
  <c r="AA421" i="85"/>
  <c r="W421" i="85"/>
  <c r="G421" i="85"/>
  <c r="Z421" i="85"/>
  <c r="I421" i="85"/>
  <c r="L421" i="85"/>
  <c r="H421" i="85"/>
  <c r="O421" i="85"/>
  <c r="AB421" i="85"/>
  <c r="E421" i="85"/>
  <c r="J421" i="85"/>
  <c r="N421" i="85"/>
  <c r="V421" i="85"/>
  <c r="F421" i="85"/>
  <c r="T421" i="85"/>
  <c r="M421" i="85"/>
  <c r="N410" i="85"/>
  <c r="S410" i="85"/>
  <c r="U410" i="85"/>
  <c r="F410" i="85"/>
  <c r="H410" i="85"/>
  <c r="K410" i="85"/>
  <c r="T410" i="85"/>
  <c r="W410" i="85"/>
  <c r="E410" i="85"/>
  <c r="Z410" i="85"/>
  <c r="O410" i="85"/>
  <c r="Q410" i="85"/>
  <c r="R410" i="85"/>
  <c r="G410" i="85"/>
  <c r="J410" i="85"/>
  <c r="P410" i="85"/>
  <c r="Y410" i="85"/>
  <c r="AA410" i="85"/>
  <c r="I410" i="85"/>
  <c r="X410" i="85"/>
  <c r="M410" i="85"/>
  <c r="L410" i="85"/>
  <c r="AB410" i="85"/>
  <c r="V410" i="85"/>
  <c r="R434" i="85"/>
  <c r="I434" i="85"/>
  <c r="AB434" i="85"/>
  <c r="J434" i="85"/>
  <c r="X434" i="85"/>
  <c r="L434" i="85"/>
  <c r="Y434" i="85"/>
  <c r="H434" i="85"/>
  <c r="S434" i="85"/>
  <c r="U434" i="85"/>
  <c r="W434" i="85"/>
  <c r="K434" i="85"/>
  <c r="Z434" i="85"/>
  <c r="O434" i="85"/>
  <c r="V434" i="85"/>
  <c r="G434" i="85"/>
  <c r="N434" i="85"/>
  <c r="T434" i="85"/>
  <c r="F434" i="85"/>
  <c r="AA434" i="85"/>
  <c r="Q434" i="85"/>
  <c r="M434" i="85"/>
  <c r="E434" i="85"/>
  <c r="P434" i="85"/>
  <c r="E785" i="85"/>
  <c r="E790" i="85"/>
  <c r="E791" i="85"/>
  <c r="E779" i="85"/>
  <c r="E783" i="85"/>
  <c r="E792" i="85"/>
  <c r="E788" i="85"/>
  <c r="E789" i="85"/>
  <c r="E782" i="85"/>
  <c r="E776" i="85"/>
  <c r="E777" i="85"/>
  <c r="E786" i="85"/>
  <c r="E780" i="85"/>
  <c r="E787" i="85"/>
  <c r="E784" i="85"/>
  <c r="E778" i="85"/>
  <c r="E781" i="85"/>
  <c r="AA429" i="85"/>
  <c r="I429" i="85"/>
  <c r="W429" i="85"/>
  <c r="K429" i="85"/>
  <c r="H429" i="85"/>
  <c r="E429" i="85"/>
  <c r="O429" i="85"/>
  <c r="Z429" i="85"/>
  <c r="AB429" i="85"/>
  <c r="G429" i="85"/>
  <c r="R429" i="85"/>
  <c r="L429" i="85"/>
  <c r="M429" i="85"/>
  <c r="S429" i="85"/>
  <c r="X429" i="85"/>
  <c r="V429" i="85"/>
  <c r="J429" i="85"/>
  <c r="Y429" i="85"/>
  <c r="T429" i="85"/>
  <c r="N429" i="85"/>
  <c r="Q429" i="85"/>
  <c r="U429" i="85"/>
  <c r="P429" i="85"/>
  <c r="F429" i="85"/>
  <c r="F747" i="85"/>
  <c r="F769" i="85" s="1"/>
  <c r="F680" i="85"/>
  <c r="F713" i="85"/>
  <c r="AB427" i="84"/>
  <c r="X427" i="84"/>
  <c r="O427" i="84"/>
  <c r="J427" i="84"/>
  <c r="T427" i="84"/>
  <c r="K427" i="84"/>
  <c r="Y427" i="84"/>
  <c r="U427" i="84"/>
  <c r="P427" i="84"/>
  <c r="G427" i="84"/>
  <c r="S427" i="84"/>
  <c r="Q427" i="84"/>
  <c r="L427" i="84"/>
  <c r="V427" i="84"/>
  <c r="M427" i="84"/>
  <c r="H427" i="84"/>
  <c r="F427" i="84"/>
  <c r="I427" i="84"/>
  <c r="AA427" i="84"/>
  <c r="R427" i="84"/>
  <c r="E427" i="84"/>
  <c r="W427" i="84"/>
  <c r="N427" i="84"/>
  <c r="Z427" i="84"/>
  <c r="H537" i="84"/>
  <c r="Y431" i="84"/>
  <c r="AB431" i="84"/>
  <c r="S431" i="84"/>
  <c r="R431" i="84"/>
  <c r="M431" i="84"/>
  <c r="X431" i="84"/>
  <c r="O431" i="84"/>
  <c r="N431" i="84"/>
  <c r="W431" i="84"/>
  <c r="T431" i="84"/>
  <c r="K431" i="84"/>
  <c r="U431" i="84"/>
  <c r="P431" i="84"/>
  <c r="G431" i="84"/>
  <c r="Q431" i="84"/>
  <c r="L431" i="84"/>
  <c r="Z431" i="84"/>
  <c r="H431" i="84"/>
  <c r="J431" i="84"/>
  <c r="E431" i="84"/>
  <c r="F431" i="84"/>
  <c r="I431" i="84"/>
  <c r="AA431" i="84"/>
  <c r="V431" i="84"/>
  <c r="U435" i="84"/>
  <c r="P435" i="84"/>
  <c r="G435" i="84"/>
  <c r="Q435" i="84"/>
  <c r="L435" i="84"/>
  <c r="N435" i="84"/>
  <c r="M435" i="84"/>
  <c r="H435" i="84"/>
  <c r="Z435" i="84"/>
  <c r="I435" i="84"/>
  <c r="AA435" i="84"/>
  <c r="J435" i="84"/>
  <c r="E435" i="84"/>
  <c r="W435" i="84"/>
  <c r="V435" i="84"/>
  <c r="AB435" i="84"/>
  <c r="S435" i="84"/>
  <c r="F435" i="84"/>
  <c r="X435" i="84"/>
  <c r="O435" i="84"/>
  <c r="R435" i="84"/>
  <c r="Y435" i="84"/>
  <c r="T435" i="84"/>
  <c r="K435" i="84"/>
  <c r="AB414" i="84"/>
  <c r="S414" i="84"/>
  <c r="J414" i="84"/>
  <c r="T414" i="84"/>
  <c r="K414" i="84"/>
  <c r="U414" i="84"/>
  <c r="Y414" i="84"/>
  <c r="P414" i="84"/>
  <c r="G414" i="84"/>
  <c r="E414" i="84"/>
  <c r="R414" i="84"/>
  <c r="L414" i="84"/>
  <c r="Z414" i="84"/>
  <c r="Q414" i="84"/>
  <c r="H414" i="84"/>
  <c r="V414" i="84"/>
  <c r="M414" i="84"/>
  <c r="AA414" i="84"/>
  <c r="X414" i="84"/>
  <c r="W414" i="84"/>
  <c r="F414" i="84"/>
  <c r="I414" i="84"/>
  <c r="O414" i="84"/>
  <c r="N414" i="84"/>
  <c r="V424" i="84"/>
  <c r="M424" i="84"/>
  <c r="H424" i="84"/>
  <c r="I424" i="84"/>
  <c r="W424" i="84"/>
  <c r="N424" i="84"/>
  <c r="E424" i="84"/>
  <c r="G424" i="84"/>
  <c r="L424" i="84"/>
  <c r="J424" i="84"/>
  <c r="AB424" i="84"/>
  <c r="S424" i="84"/>
  <c r="Z424" i="84"/>
  <c r="F424" i="84"/>
  <c r="X424" i="84"/>
  <c r="O424" i="84"/>
  <c r="Y424" i="84"/>
  <c r="T424" i="84"/>
  <c r="AA424" i="84"/>
  <c r="U424" i="84"/>
  <c r="P424" i="84"/>
  <c r="K424" i="84"/>
  <c r="Q424" i="84"/>
  <c r="R424" i="84"/>
  <c r="P426" i="84"/>
  <c r="G426" i="84"/>
  <c r="M426" i="84"/>
  <c r="L426" i="84"/>
  <c r="Z426" i="84"/>
  <c r="Y426" i="84"/>
  <c r="H426" i="84"/>
  <c r="V426" i="84"/>
  <c r="I426" i="84"/>
  <c r="T426" i="84"/>
  <c r="AA426" i="84"/>
  <c r="R426" i="84"/>
  <c r="U426" i="84"/>
  <c r="Q426" i="84"/>
  <c r="W426" i="84"/>
  <c r="N426" i="84"/>
  <c r="E426" i="84"/>
  <c r="AB426" i="84"/>
  <c r="S426" i="84"/>
  <c r="J426" i="84"/>
  <c r="K426" i="84"/>
  <c r="X426" i="84"/>
  <c r="O426" i="84"/>
  <c r="F426" i="84"/>
  <c r="T418" i="84"/>
  <c r="K418" i="84"/>
  <c r="Y418" i="84"/>
  <c r="P418" i="84"/>
  <c r="G418" i="84"/>
  <c r="I418" i="84"/>
  <c r="L418" i="84"/>
  <c r="Z418" i="84"/>
  <c r="U418" i="84"/>
  <c r="H418" i="84"/>
  <c r="V418" i="84"/>
  <c r="E418" i="84"/>
  <c r="AA418" i="84"/>
  <c r="R418" i="84"/>
  <c r="Q418" i="84"/>
  <c r="W418" i="84"/>
  <c r="N418" i="84"/>
  <c r="M418" i="84"/>
  <c r="AB418" i="84"/>
  <c r="S418" i="84"/>
  <c r="J418" i="84"/>
  <c r="X418" i="84"/>
  <c r="O418" i="84"/>
  <c r="F418" i="84"/>
  <c r="V416" i="84"/>
  <c r="M416" i="84"/>
  <c r="R416" i="84"/>
  <c r="I416" i="84"/>
  <c r="O416" i="84"/>
  <c r="E416" i="84"/>
  <c r="N416" i="84"/>
  <c r="AA416" i="84"/>
  <c r="J416" i="84"/>
  <c r="AB416" i="84"/>
  <c r="K416" i="84"/>
  <c r="H416" i="84"/>
  <c r="F416" i="84"/>
  <c r="X416" i="84"/>
  <c r="W416" i="84"/>
  <c r="Y416" i="84"/>
  <c r="T416" i="84"/>
  <c r="G416" i="84"/>
  <c r="U416" i="84"/>
  <c r="P416" i="84"/>
  <c r="S416" i="84"/>
  <c r="Z416" i="84"/>
  <c r="Q416" i="84"/>
  <c r="L416" i="84"/>
  <c r="AB423" i="84"/>
  <c r="S423" i="84"/>
  <c r="V423" i="84"/>
  <c r="Y423" i="84"/>
  <c r="T423" i="84"/>
  <c r="K423" i="84"/>
  <c r="AA423" i="84"/>
  <c r="U423" i="84"/>
  <c r="P423" i="84"/>
  <c r="G423" i="84"/>
  <c r="I423" i="84"/>
  <c r="Q423" i="84"/>
  <c r="L423" i="84"/>
  <c r="R423" i="84"/>
  <c r="M423" i="84"/>
  <c r="H423" i="84"/>
  <c r="N423" i="84"/>
  <c r="Z423" i="84"/>
  <c r="J423" i="84"/>
  <c r="F423" i="84"/>
  <c r="E423" i="84"/>
  <c r="X423" i="84"/>
  <c r="W423" i="84"/>
  <c r="O423" i="84"/>
  <c r="F605" i="84"/>
  <c r="O413" i="84"/>
  <c r="F413" i="84"/>
  <c r="AB413" i="84"/>
  <c r="K413" i="84"/>
  <c r="Y413" i="84"/>
  <c r="L413" i="84"/>
  <c r="G413" i="84"/>
  <c r="U413" i="84"/>
  <c r="X413" i="84"/>
  <c r="Z413" i="84"/>
  <c r="Q413" i="84"/>
  <c r="H413" i="84"/>
  <c r="V413" i="84"/>
  <c r="M413" i="84"/>
  <c r="T413" i="84"/>
  <c r="AA413" i="84"/>
  <c r="R413" i="84"/>
  <c r="I413" i="84"/>
  <c r="W413" i="84"/>
  <c r="N413" i="84"/>
  <c r="E413" i="84"/>
  <c r="E475" i="84" s="1"/>
  <c r="S413" i="84"/>
  <c r="J413" i="84"/>
  <c r="P413" i="84"/>
  <c r="Q419" i="84"/>
  <c r="G419" i="84"/>
  <c r="T419" i="84"/>
  <c r="AB419" i="84"/>
  <c r="Z419" i="84"/>
  <c r="Y419" i="84"/>
  <c r="H419" i="84"/>
  <c r="V419" i="84"/>
  <c r="M419" i="84"/>
  <c r="R419" i="84"/>
  <c r="W419" i="84"/>
  <c r="N419" i="84"/>
  <c r="P419" i="84"/>
  <c r="O419" i="84"/>
  <c r="E419" i="84"/>
  <c r="E481" i="84" s="1"/>
  <c r="E450" i="84" s="1"/>
  <c r="L419" i="84"/>
  <c r="U419" i="84"/>
  <c r="X419" i="84"/>
  <c r="J419" i="84"/>
  <c r="F419" i="84"/>
  <c r="AA419" i="84"/>
  <c r="K419" i="84"/>
  <c r="S419" i="84"/>
  <c r="I419" i="84"/>
  <c r="R420" i="84"/>
  <c r="M420" i="84"/>
  <c r="X420" i="84"/>
  <c r="H420" i="84"/>
  <c r="V420" i="84"/>
  <c r="L420" i="84"/>
  <c r="G420" i="84"/>
  <c r="AB420" i="84"/>
  <c r="O420" i="84"/>
  <c r="Q420" i="84"/>
  <c r="P420" i="84"/>
  <c r="W420" i="84"/>
  <c r="J420" i="84"/>
  <c r="E420" i="84"/>
  <c r="S420" i="84"/>
  <c r="Z420" i="84"/>
  <c r="U420" i="84"/>
  <c r="T420" i="84"/>
  <c r="K420" i="84"/>
  <c r="N420" i="84"/>
  <c r="I420" i="84"/>
  <c r="F420" i="84"/>
  <c r="Y420" i="84"/>
  <c r="AA420" i="84"/>
  <c r="E716" i="84"/>
  <c r="E750" i="84"/>
  <c r="E683" i="84"/>
  <c r="V436" i="84"/>
  <c r="U436" i="84"/>
  <c r="P436" i="84"/>
  <c r="G436" i="84"/>
  <c r="Z436" i="84"/>
  <c r="N436" i="84"/>
  <c r="AA436" i="84"/>
  <c r="AB436" i="84"/>
  <c r="F436" i="84"/>
  <c r="J436" i="84"/>
  <c r="H436" i="84"/>
  <c r="W436" i="84"/>
  <c r="K436" i="84"/>
  <c r="S436" i="84"/>
  <c r="M436" i="84"/>
  <c r="L436" i="84"/>
  <c r="T436" i="84"/>
  <c r="X436" i="84"/>
  <c r="O436" i="84"/>
  <c r="I436" i="84"/>
  <c r="Q436" i="84"/>
  <c r="Y436" i="84"/>
  <c r="E436" i="84"/>
  <c r="R436" i="84"/>
  <c r="G417" i="84"/>
  <c r="U417" i="84"/>
  <c r="L417" i="84"/>
  <c r="V417" i="84"/>
  <c r="M417" i="84"/>
  <c r="H417" i="84"/>
  <c r="AA417" i="84"/>
  <c r="R417" i="84"/>
  <c r="I417" i="84"/>
  <c r="W417" i="84"/>
  <c r="N417" i="84"/>
  <c r="E417" i="84"/>
  <c r="S417" i="84"/>
  <c r="J417" i="84"/>
  <c r="T417" i="84"/>
  <c r="O417" i="84"/>
  <c r="F417" i="84"/>
  <c r="P417" i="84"/>
  <c r="X417" i="84"/>
  <c r="K417" i="84"/>
  <c r="Z417" i="84"/>
  <c r="Y417" i="84"/>
  <c r="Q417" i="84"/>
  <c r="AB417" i="84"/>
  <c r="T430" i="84"/>
  <c r="K430" i="84"/>
  <c r="U430" i="84"/>
  <c r="P430" i="84"/>
  <c r="G430" i="84"/>
  <c r="E430" i="84"/>
  <c r="L430" i="84"/>
  <c r="Z430" i="84"/>
  <c r="Q430" i="84"/>
  <c r="H430" i="84"/>
  <c r="V430" i="84"/>
  <c r="M430" i="84"/>
  <c r="AA430" i="84"/>
  <c r="R430" i="84"/>
  <c r="Y430" i="84"/>
  <c r="W430" i="84"/>
  <c r="N430" i="84"/>
  <c r="I430" i="84"/>
  <c r="AB430" i="84"/>
  <c r="S430" i="84"/>
  <c r="J430" i="84"/>
  <c r="X430" i="84"/>
  <c r="O430" i="84"/>
  <c r="F430" i="84"/>
  <c r="K425" i="84"/>
  <c r="Y425" i="84"/>
  <c r="X425" i="84"/>
  <c r="G425" i="84"/>
  <c r="U425" i="84"/>
  <c r="H425" i="84"/>
  <c r="Z425" i="84"/>
  <c r="Q425" i="84"/>
  <c r="T425" i="84"/>
  <c r="V425" i="84"/>
  <c r="M425" i="84"/>
  <c r="P425" i="84"/>
  <c r="AA425" i="84"/>
  <c r="R425" i="84"/>
  <c r="I425" i="84"/>
  <c r="W425" i="84"/>
  <c r="N425" i="84"/>
  <c r="E425" i="84"/>
  <c r="S425" i="84"/>
  <c r="J425" i="84"/>
  <c r="AB425" i="84"/>
  <c r="O425" i="84"/>
  <c r="F425" i="84"/>
  <c r="L425" i="84"/>
  <c r="G543" i="84"/>
  <c r="H543" i="84" s="1"/>
  <c r="Z429" i="84"/>
  <c r="P429" i="84"/>
  <c r="AA429" i="84"/>
  <c r="U429" i="84"/>
  <c r="J429" i="84"/>
  <c r="L429" i="84"/>
  <c r="S429" i="84"/>
  <c r="T429" i="84"/>
  <c r="X429" i="84"/>
  <c r="Y429" i="84"/>
  <c r="E429" i="84"/>
  <c r="M429" i="84"/>
  <c r="G429" i="84"/>
  <c r="K429" i="84"/>
  <c r="N429" i="84"/>
  <c r="V429" i="84"/>
  <c r="AB429" i="84"/>
  <c r="W429" i="84"/>
  <c r="H429" i="84"/>
  <c r="F429" i="84"/>
  <c r="I429" i="84"/>
  <c r="Q429" i="84"/>
  <c r="O429" i="84"/>
  <c r="R429" i="84"/>
  <c r="E744" i="84"/>
  <c r="E677" i="84"/>
  <c r="E633" i="84"/>
  <c r="E634" i="84" s="1"/>
  <c r="E635" i="84" s="1"/>
  <c r="E710" i="84"/>
  <c r="T434" i="84"/>
  <c r="K434" i="84"/>
  <c r="Y434" i="84"/>
  <c r="P434" i="84"/>
  <c r="G434" i="84"/>
  <c r="I434" i="84"/>
  <c r="L434" i="84"/>
  <c r="Z434" i="84"/>
  <c r="U434" i="84"/>
  <c r="H434" i="84"/>
  <c r="V434" i="84"/>
  <c r="E434" i="84"/>
  <c r="AA434" i="84"/>
  <c r="R434" i="84"/>
  <c r="Q434" i="84"/>
  <c r="W434" i="84"/>
  <c r="N434" i="84"/>
  <c r="M434" i="84"/>
  <c r="AB434" i="84"/>
  <c r="S434" i="84"/>
  <c r="J434" i="84"/>
  <c r="X434" i="84"/>
  <c r="O434" i="84"/>
  <c r="F434" i="84"/>
  <c r="N408" i="84"/>
  <c r="E408" i="84"/>
  <c r="G408" i="84"/>
  <c r="J408" i="84"/>
  <c r="AB408" i="84"/>
  <c r="S408" i="84"/>
  <c r="F408" i="84"/>
  <c r="X408" i="84"/>
  <c r="O408" i="84"/>
  <c r="Y408" i="84"/>
  <c r="T408" i="84"/>
  <c r="AA408" i="84"/>
  <c r="U408" i="84"/>
  <c r="P408" i="84"/>
  <c r="K408" i="84"/>
  <c r="Z408" i="84"/>
  <c r="Q408" i="84"/>
  <c r="L408" i="84"/>
  <c r="V408" i="84"/>
  <c r="M408" i="84"/>
  <c r="H408" i="84"/>
  <c r="R408" i="84"/>
  <c r="I408" i="84"/>
  <c r="W408" i="84"/>
  <c r="M415" i="84"/>
  <c r="G415" i="84"/>
  <c r="V415" i="84"/>
  <c r="H415" i="84"/>
  <c r="F415" i="84"/>
  <c r="K415" i="84"/>
  <c r="X415" i="84"/>
  <c r="W415" i="84"/>
  <c r="AA415" i="84"/>
  <c r="L415" i="84"/>
  <c r="P415" i="84"/>
  <c r="T415" i="84"/>
  <c r="R415" i="84"/>
  <c r="E415" i="84"/>
  <c r="I415" i="84"/>
  <c r="Z415" i="84"/>
  <c r="Q415" i="84"/>
  <c r="U415" i="84"/>
  <c r="Y415" i="84"/>
  <c r="N415" i="84"/>
  <c r="S415" i="84"/>
  <c r="J415" i="84"/>
  <c r="AB415" i="84"/>
  <c r="O415" i="84"/>
  <c r="S409" i="84"/>
  <c r="J409" i="84"/>
  <c r="AB409" i="84"/>
  <c r="K409" i="84"/>
  <c r="Y409" i="84"/>
  <c r="X409" i="84"/>
  <c r="G409" i="84"/>
  <c r="U409" i="84"/>
  <c r="H409" i="84"/>
  <c r="Z409" i="84"/>
  <c r="Q409" i="84"/>
  <c r="T409" i="84"/>
  <c r="V409" i="84"/>
  <c r="M409" i="84"/>
  <c r="P409" i="84"/>
  <c r="AA409" i="84"/>
  <c r="R409" i="84"/>
  <c r="I409" i="84"/>
  <c r="E409" i="84"/>
  <c r="L409" i="84"/>
  <c r="W409" i="84"/>
  <c r="O409" i="84"/>
  <c r="N409" i="84"/>
  <c r="F409" i="84"/>
  <c r="AA422" i="84"/>
  <c r="P422" i="84"/>
  <c r="N422" i="84"/>
  <c r="L422" i="84"/>
  <c r="F422" i="84"/>
  <c r="H422" i="84"/>
  <c r="M422" i="84"/>
  <c r="W422" i="84"/>
  <c r="Y422" i="84"/>
  <c r="Q422" i="84"/>
  <c r="V422" i="84"/>
  <c r="O422" i="84"/>
  <c r="U422" i="84"/>
  <c r="G422" i="84"/>
  <c r="T422" i="84"/>
  <c r="X422" i="84"/>
  <c r="Z422" i="84"/>
  <c r="J422" i="84"/>
  <c r="S422" i="84"/>
  <c r="AB422" i="84"/>
  <c r="I422" i="84"/>
  <c r="K422" i="84"/>
  <c r="E422" i="84"/>
  <c r="R422" i="84"/>
  <c r="O433" i="84"/>
  <c r="E433" i="84"/>
  <c r="V433" i="84"/>
  <c r="X433" i="84"/>
  <c r="S433" i="84"/>
  <c r="AA433" i="84"/>
  <c r="AB433" i="84"/>
  <c r="R433" i="84"/>
  <c r="H433" i="84"/>
  <c r="U433" i="84"/>
  <c r="J433" i="84"/>
  <c r="Q433" i="84"/>
  <c r="K433" i="84"/>
  <c r="P433" i="84"/>
  <c r="W433" i="84"/>
  <c r="G433" i="84"/>
  <c r="F433" i="84"/>
  <c r="T433" i="84"/>
  <c r="I433" i="84"/>
  <c r="M433" i="84"/>
  <c r="N433" i="84"/>
  <c r="Z433" i="84"/>
  <c r="L433" i="84"/>
  <c r="Y433" i="84"/>
  <c r="R412" i="84"/>
  <c r="G412" i="84"/>
  <c r="M412" i="84"/>
  <c r="H412" i="84"/>
  <c r="V412" i="84"/>
  <c r="F412" i="84"/>
  <c r="X412" i="84"/>
  <c r="K412" i="84"/>
  <c r="W412" i="84"/>
  <c r="T412" i="84"/>
  <c r="P412" i="84"/>
  <c r="L412" i="84"/>
  <c r="I412" i="84"/>
  <c r="E412" i="84"/>
  <c r="AB412" i="84"/>
  <c r="Y412" i="84"/>
  <c r="U412" i="84"/>
  <c r="Q412" i="84"/>
  <c r="N412" i="84"/>
  <c r="J412" i="84"/>
  <c r="Z412" i="84"/>
  <c r="S412" i="84"/>
  <c r="O412" i="84"/>
  <c r="AA412" i="84"/>
  <c r="AB410" i="84"/>
  <c r="S410" i="84"/>
  <c r="J410" i="84"/>
  <c r="T410" i="84"/>
  <c r="K410" i="84"/>
  <c r="Q410" i="84"/>
  <c r="P410" i="84"/>
  <c r="G410" i="84"/>
  <c r="M410" i="84"/>
  <c r="U410" i="84"/>
  <c r="L410" i="84"/>
  <c r="Z410" i="84"/>
  <c r="Y410" i="84"/>
  <c r="R410" i="84"/>
  <c r="H410" i="84"/>
  <c r="V410" i="84"/>
  <c r="I410" i="84"/>
  <c r="AA410" i="84"/>
  <c r="O410" i="84"/>
  <c r="N410" i="84"/>
  <c r="X410" i="84"/>
  <c r="F410" i="84"/>
  <c r="E410" i="84"/>
  <c r="W410" i="84"/>
  <c r="Z428" i="84"/>
  <c r="X428" i="84"/>
  <c r="K428" i="84"/>
  <c r="W428" i="84"/>
  <c r="S428" i="84"/>
  <c r="M428" i="84"/>
  <c r="L428" i="84"/>
  <c r="G428" i="84"/>
  <c r="E428" i="84"/>
  <c r="AA428" i="84"/>
  <c r="AB428" i="84"/>
  <c r="I428" i="84"/>
  <c r="H428" i="84"/>
  <c r="V428" i="84"/>
  <c r="U428" i="84"/>
  <c r="Q428" i="84"/>
  <c r="P428" i="84"/>
  <c r="Y428" i="84"/>
  <c r="J428" i="84"/>
  <c r="T428" i="84"/>
  <c r="F428" i="84"/>
  <c r="N428" i="84"/>
  <c r="R428" i="84"/>
  <c r="O428" i="84"/>
  <c r="AA417" i="81"/>
  <c r="R417" i="81"/>
  <c r="I417" i="81"/>
  <c r="W417" i="81"/>
  <c r="N417" i="81"/>
  <c r="E417" i="81"/>
  <c r="AB417" i="81"/>
  <c r="S417" i="81"/>
  <c r="J417" i="81"/>
  <c r="X417" i="81"/>
  <c r="O417" i="81"/>
  <c r="F417" i="81"/>
  <c r="T417" i="81"/>
  <c r="K417" i="81"/>
  <c r="Y417" i="81"/>
  <c r="P417" i="81"/>
  <c r="G417" i="81"/>
  <c r="U417" i="81"/>
  <c r="L417" i="81"/>
  <c r="Z417" i="81"/>
  <c r="Q417" i="81"/>
  <c r="H417" i="81"/>
  <c r="V417" i="81"/>
  <c r="M417" i="81"/>
  <c r="Y430" i="81"/>
  <c r="T430" i="81"/>
  <c r="K430" i="81"/>
  <c r="U430" i="81"/>
  <c r="P430" i="81"/>
  <c r="G430" i="81"/>
  <c r="Q430" i="81"/>
  <c r="L430" i="81"/>
  <c r="Z430" i="81"/>
  <c r="M430" i="81"/>
  <c r="H430" i="81"/>
  <c r="V430" i="81"/>
  <c r="I430" i="81"/>
  <c r="AA430" i="81"/>
  <c r="R430" i="81"/>
  <c r="E430" i="81"/>
  <c r="W430" i="81"/>
  <c r="N430" i="81"/>
  <c r="AB430" i="81"/>
  <c r="S430" i="81"/>
  <c r="J430" i="81"/>
  <c r="X430" i="81"/>
  <c r="O430" i="81"/>
  <c r="F430" i="81"/>
  <c r="X425" i="81"/>
  <c r="O425" i="81"/>
  <c r="F425" i="81"/>
  <c r="T425" i="81"/>
  <c r="K425" i="81"/>
  <c r="Y425" i="81"/>
  <c r="P425" i="81"/>
  <c r="G425" i="81"/>
  <c r="U425" i="81"/>
  <c r="L425" i="81"/>
  <c r="Z425" i="81"/>
  <c r="Q425" i="81"/>
  <c r="H425" i="81"/>
  <c r="V425" i="81"/>
  <c r="M425" i="81"/>
  <c r="AA425" i="81"/>
  <c r="R425" i="81"/>
  <c r="I425" i="81"/>
  <c r="W425" i="81"/>
  <c r="N425" i="81"/>
  <c r="E425" i="81"/>
  <c r="AB425" i="81"/>
  <c r="S425" i="81"/>
  <c r="J425" i="81"/>
  <c r="F746" i="81"/>
  <c r="F712" i="81"/>
  <c r="F679" i="81"/>
  <c r="G597" i="81"/>
  <c r="Y426" i="81"/>
  <c r="T426" i="81"/>
  <c r="K426" i="81"/>
  <c r="U426" i="81"/>
  <c r="P426" i="81"/>
  <c r="G426" i="81"/>
  <c r="Q426" i="81"/>
  <c r="L426" i="81"/>
  <c r="Z426" i="81"/>
  <c r="M426" i="81"/>
  <c r="H426" i="81"/>
  <c r="V426" i="81"/>
  <c r="I426" i="81"/>
  <c r="AA426" i="81"/>
  <c r="R426" i="81"/>
  <c r="E426" i="81"/>
  <c r="W426" i="81"/>
  <c r="N426" i="81"/>
  <c r="AB426" i="81"/>
  <c r="S426" i="81"/>
  <c r="J426" i="81"/>
  <c r="X426" i="81"/>
  <c r="O426" i="81"/>
  <c r="F426" i="81"/>
  <c r="AA409" i="81"/>
  <c r="R409" i="81"/>
  <c r="I409" i="81"/>
  <c r="W409" i="81"/>
  <c r="N409" i="81"/>
  <c r="E409" i="81"/>
  <c r="AB409" i="81"/>
  <c r="S409" i="81"/>
  <c r="J409" i="81"/>
  <c r="X409" i="81"/>
  <c r="O409" i="81"/>
  <c r="F409" i="81"/>
  <c r="T409" i="81"/>
  <c r="K409" i="81"/>
  <c r="Y409" i="81"/>
  <c r="P409" i="81"/>
  <c r="G409" i="81"/>
  <c r="U409" i="81"/>
  <c r="L409" i="81"/>
  <c r="Z409" i="81"/>
  <c r="Q409" i="81"/>
  <c r="H409" i="81"/>
  <c r="V409" i="81"/>
  <c r="M409" i="81"/>
  <c r="U410" i="81"/>
  <c r="P410" i="81"/>
  <c r="G410" i="81"/>
  <c r="Q410" i="81"/>
  <c r="L410" i="81"/>
  <c r="Z410" i="81"/>
  <c r="M410" i="81"/>
  <c r="H410" i="81"/>
  <c r="V410" i="81"/>
  <c r="I410" i="81"/>
  <c r="AA410" i="81"/>
  <c r="R410" i="81"/>
  <c r="E410" i="81"/>
  <c r="W410" i="81"/>
  <c r="N410" i="81"/>
  <c r="AB410" i="81"/>
  <c r="S410" i="81"/>
  <c r="J410" i="81"/>
  <c r="X410" i="81"/>
  <c r="O410" i="81"/>
  <c r="F410" i="81"/>
  <c r="Y410" i="81"/>
  <c r="T410" i="81"/>
  <c r="K410" i="81"/>
  <c r="E431" i="81"/>
  <c r="F431" i="81"/>
  <c r="Q431" i="81"/>
  <c r="W431" i="81"/>
  <c r="X431" i="81"/>
  <c r="L431" i="81"/>
  <c r="R431" i="81"/>
  <c r="T431" i="81"/>
  <c r="O431" i="81"/>
  <c r="I431" i="81"/>
  <c r="V431" i="81"/>
  <c r="U431" i="81"/>
  <c r="AA431" i="81"/>
  <c r="J431" i="81"/>
  <c r="P431" i="81"/>
  <c r="Y431" i="81"/>
  <c r="AB431" i="81"/>
  <c r="G431" i="81"/>
  <c r="K431" i="81"/>
  <c r="S431" i="81"/>
  <c r="H431" i="81"/>
  <c r="N431" i="81"/>
  <c r="M431" i="81"/>
  <c r="Z431" i="81"/>
  <c r="U419" i="81"/>
  <c r="O419" i="81"/>
  <c r="F419" i="81"/>
  <c r="X419" i="81"/>
  <c r="S419" i="81"/>
  <c r="AA419" i="81"/>
  <c r="Z419" i="81"/>
  <c r="AB419" i="81"/>
  <c r="I419" i="81"/>
  <c r="J419" i="81"/>
  <c r="R419" i="81"/>
  <c r="G419" i="81"/>
  <c r="H419" i="81"/>
  <c r="P419" i="81"/>
  <c r="K419" i="81"/>
  <c r="W419" i="81"/>
  <c r="M419" i="81"/>
  <c r="T419" i="81"/>
  <c r="E419" i="81"/>
  <c r="V419" i="81"/>
  <c r="Y419" i="81"/>
  <c r="N419" i="81"/>
  <c r="L419" i="81"/>
  <c r="Q419" i="81"/>
  <c r="Z420" i="81"/>
  <c r="Q420" i="81"/>
  <c r="L420" i="81"/>
  <c r="V420" i="81"/>
  <c r="M420" i="81"/>
  <c r="H420" i="81"/>
  <c r="U420" i="81"/>
  <c r="AA420" i="81"/>
  <c r="R420" i="81"/>
  <c r="I420" i="81"/>
  <c r="W420" i="81"/>
  <c r="N420" i="81"/>
  <c r="E420" i="81"/>
  <c r="S420" i="81"/>
  <c r="J420" i="81"/>
  <c r="AB420" i="81"/>
  <c r="O420" i="81"/>
  <c r="F420" i="81"/>
  <c r="X420" i="81"/>
  <c r="K420" i="81"/>
  <c r="Y420" i="81"/>
  <c r="T420" i="81"/>
  <c r="G420" i="81"/>
  <c r="P420" i="81"/>
  <c r="H535" i="81"/>
  <c r="H597" i="81" s="1"/>
  <c r="H437" i="81"/>
  <c r="V437" i="81"/>
  <c r="M437" i="81"/>
  <c r="AA437" i="81"/>
  <c r="R437" i="81"/>
  <c r="I437" i="81"/>
  <c r="W437" i="81"/>
  <c r="N437" i="81"/>
  <c r="E437" i="81"/>
  <c r="AB437" i="81"/>
  <c r="S437" i="81"/>
  <c r="J437" i="81"/>
  <c r="X437" i="81"/>
  <c r="O437" i="81"/>
  <c r="F437" i="81"/>
  <c r="T437" i="81"/>
  <c r="K437" i="81"/>
  <c r="Y437" i="81"/>
  <c r="P437" i="81"/>
  <c r="G437" i="81"/>
  <c r="U437" i="81"/>
  <c r="L437" i="81"/>
  <c r="Z437" i="81"/>
  <c r="Q437" i="81"/>
  <c r="T433" i="81"/>
  <c r="K433" i="81"/>
  <c r="Y433" i="81"/>
  <c r="P433" i="81"/>
  <c r="G433" i="81"/>
  <c r="U433" i="81"/>
  <c r="L433" i="81"/>
  <c r="Z433" i="81"/>
  <c r="Q433" i="81"/>
  <c r="H433" i="81"/>
  <c r="V433" i="81"/>
  <c r="M433" i="81"/>
  <c r="AA433" i="81"/>
  <c r="R433" i="81"/>
  <c r="I433" i="81"/>
  <c r="F433" i="81"/>
  <c r="W433" i="81"/>
  <c r="N433" i="81"/>
  <c r="E433" i="81"/>
  <c r="AB433" i="81"/>
  <c r="S433" i="81"/>
  <c r="J433" i="81"/>
  <c r="X433" i="81"/>
  <c r="O433" i="81"/>
  <c r="N435" i="81"/>
  <c r="E435" i="81"/>
  <c r="W435" i="81"/>
  <c r="J435" i="81"/>
  <c r="AB435" i="81"/>
  <c r="S435" i="81"/>
  <c r="F435" i="81"/>
  <c r="X435" i="81"/>
  <c r="O435" i="81"/>
  <c r="Y435" i="81"/>
  <c r="T435" i="81"/>
  <c r="K435" i="81"/>
  <c r="U435" i="81"/>
  <c r="P435" i="81"/>
  <c r="G435" i="81"/>
  <c r="AA435" i="81"/>
  <c r="Z435" i="81"/>
  <c r="Q435" i="81"/>
  <c r="L435" i="81"/>
  <c r="R435" i="81"/>
  <c r="V435" i="81"/>
  <c r="M435" i="81"/>
  <c r="H435" i="81"/>
  <c r="I435" i="81"/>
  <c r="M414" i="81"/>
  <c r="H414" i="81"/>
  <c r="V414" i="81"/>
  <c r="I414" i="81"/>
  <c r="AA414" i="81"/>
  <c r="R414" i="81"/>
  <c r="E414" i="81"/>
  <c r="W414" i="81"/>
  <c r="N414" i="81"/>
  <c r="AB414" i="81"/>
  <c r="S414" i="81"/>
  <c r="J414" i="81"/>
  <c r="X414" i="81"/>
  <c r="O414" i="81"/>
  <c r="F414" i="81"/>
  <c r="Y414" i="81"/>
  <c r="T414" i="81"/>
  <c r="K414" i="81"/>
  <c r="U414" i="81"/>
  <c r="P414" i="81"/>
  <c r="G414" i="81"/>
  <c r="Q414" i="81"/>
  <c r="L414" i="81"/>
  <c r="Z414" i="81"/>
  <c r="F597" i="81"/>
  <c r="M411" i="81"/>
  <c r="W411" i="81"/>
  <c r="U411" i="81"/>
  <c r="H411" i="81"/>
  <c r="T411" i="81"/>
  <c r="P411" i="81"/>
  <c r="R411" i="81"/>
  <c r="J411" i="81"/>
  <c r="G411" i="81"/>
  <c r="Z411" i="81"/>
  <c r="I411" i="81"/>
  <c r="AB411" i="81"/>
  <c r="Q411" i="81"/>
  <c r="AA411" i="81"/>
  <c r="S411" i="81"/>
  <c r="L411" i="81"/>
  <c r="Y411" i="81"/>
  <c r="F411" i="81"/>
  <c r="K411" i="81"/>
  <c r="N411" i="81"/>
  <c r="X411" i="81"/>
  <c r="V411" i="81"/>
  <c r="E411" i="81"/>
  <c r="E473" i="81" s="1"/>
  <c r="O411" i="81"/>
  <c r="S428" i="81"/>
  <c r="J428" i="81"/>
  <c r="AB428" i="81"/>
  <c r="O428" i="81"/>
  <c r="F428" i="81"/>
  <c r="X428" i="81"/>
  <c r="K428" i="81"/>
  <c r="Y428" i="81"/>
  <c r="T428" i="81"/>
  <c r="G428" i="81"/>
  <c r="U428" i="81"/>
  <c r="P428" i="81"/>
  <c r="Z428" i="81"/>
  <c r="Q428" i="81"/>
  <c r="L428" i="81"/>
  <c r="V428" i="81"/>
  <c r="M428" i="81"/>
  <c r="H428" i="81"/>
  <c r="AA428" i="81"/>
  <c r="R428" i="81"/>
  <c r="I428" i="81"/>
  <c r="W428" i="81"/>
  <c r="N428" i="81"/>
  <c r="E428" i="81"/>
  <c r="R423" i="81"/>
  <c r="I423" i="81"/>
  <c r="AA423" i="81"/>
  <c r="N423" i="81"/>
  <c r="E423" i="81"/>
  <c r="W423" i="81"/>
  <c r="F423" i="81"/>
  <c r="O423" i="81"/>
  <c r="J423" i="81"/>
  <c r="AB423" i="81"/>
  <c r="S423" i="81"/>
  <c r="X423" i="81"/>
  <c r="Y423" i="81"/>
  <c r="T423" i="81"/>
  <c r="K423" i="81"/>
  <c r="V423" i="81"/>
  <c r="H423" i="81"/>
  <c r="U423" i="81"/>
  <c r="P423" i="81"/>
  <c r="G423" i="81"/>
  <c r="Z423" i="81"/>
  <c r="Q423" i="81"/>
  <c r="L423" i="81"/>
  <c r="M423" i="81"/>
  <c r="P421" i="81"/>
  <c r="G421" i="81"/>
  <c r="U421" i="81"/>
  <c r="L421" i="81"/>
  <c r="Z421" i="81"/>
  <c r="Q421" i="81"/>
  <c r="H421" i="81"/>
  <c r="V421" i="81"/>
  <c r="M421" i="81"/>
  <c r="AA421" i="81"/>
  <c r="R421" i="81"/>
  <c r="I421" i="81"/>
  <c r="W421" i="81"/>
  <c r="N421" i="81"/>
  <c r="E421" i="81"/>
  <c r="AB421" i="81"/>
  <c r="S421" i="81"/>
  <c r="J421" i="81"/>
  <c r="X421" i="81"/>
  <c r="O421" i="81"/>
  <c r="F421" i="81"/>
  <c r="T421" i="81"/>
  <c r="K421" i="81"/>
  <c r="Y421" i="81"/>
  <c r="X413" i="81"/>
  <c r="O413" i="81"/>
  <c r="F413" i="81"/>
  <c r="T413" i="81"/>
  <c r="K413" i="81"/>
  <c r="Y413" i="81"/>
  <c r="P413" i="81"/>
  <c r="G413" i="81"/>
  <c r="U413" i="81"/>
  <c r="L413" i="81"/>
  <c r="Z413" i="81"/>
  <c r="Q413" i="81"/>
  <c r="H413" i="81"/>
  <c r="V413" i="81"/>
  <c r="M413" i="81"/>
  <c r="AA413" i="81"/>
  <c r="R413" i="81"/>
  <c r="I413" i="81"/>
  <c r="W413" i="81"/>
  <c r="N413" i="81"/>
  <c r="E413" i="81"/>
  <c r="AB413" i="81"/>
  <c r="S413" i="81"/>
  <c r="J413" i="81"/>
  <c r="Y434" i="81"/>
  <c r="T434" i="81"/>
  <c r="K434" i="81"/>
  <c r="U434" i="81"/>
  <c r="P434" i="81"/>
  <c r="G434" i="81"/>
  <c r="Q434" i="81"/>
  <c r="L434" i="81"/>
  <c r="Z434" i="81"/>
  <c r="M434" i="81"/>
  <c r="H434" i="81"/>
  <c r="V434" i="81"/>
  <c r="I434" i="81"/>
  <c r="AA434" i="81"/>
  <c r="R434" i="81"/>
  <c r="E434" i="81"/>
  <c r="W434" i="81"/>
  <c r="N434" i="81"/>
  <c r="AB434" i="81"/>
  <c r="S434" i="81"/>
  <c r="J434" i="81"/>
  <c r="X434" i="81"/>
  <c r="O434" i="81"/>
  <c r="F434" i="81"/>
  <c r="U422" i="81"/>
  <c r="P422" i="81"/>
  <c r="G422" i="81"/>
  <c r="Q422" i="81"/>
  <c r="L422" i="81"/>
  <c r="Z422" i="81"/>
  <c r="M422" i="81"/>
  <c r="H422" i="81"/>
  <c r="V422" i="81"/>
  <c r="I422" i="81"/>
  <c r="AA422" i="81"/>
  <c r="R422" i="81"/>
  <c r="E422" i="81"/>
  <c r="W422" i="81"/>
  <c r="N422" i="81"/>
  <c r="AB422" i="81"/>
  <c r="S422" i="81"/>
  <c r="J422" i="81"/>
  <c r="X422" i="81"/>
  <c r="O422" i="81"/>
  <c r="F422" i="81"/>
  <c r="Y422" i="81"/>
  <c r="T422" i="81"/>
  <c r="K422" i="81"/>
  <c r="V415" i="81"/>
  <c r="AB415" i="81"/>
  <c r="K415" i="81"/>
  <c r="Q415" i="81"/>
  <c r="AA415" i="81"/>
  <c r="W415" i="81"/>
  <c r="S415" i="81"/>
  <c r="G415" i="81"/>
  <c r="T415" i="81"/>
  <c r="U415" i="81"/>
  <c r="J415" i="81"/>
  <c r="P415" i="81"/>
  <c r="I415" i="81"/>
  <c r="O415" i="81"/>
  <c r="L415" i="81"/>
  <c r="E415" i="81"/>
  <c r="E477" i="81" s="1"/>
  <c r="E446" i="81" s="1"/>
  <c r="Y415" i="81"/>
  <c r="H415" i="81"/>
  <c r="F415" i="81"/>
  <c r="Z415" i="81"/>
  <c r="N415" i="81"/>
  <c r="R415" i="81"/>
  <c r="X415" i="81"/>
  <c r="M415" i="81"/>
  <c r="E418" i="81"/>
  <c r="W418" i="81"/>
  <c r="N418" i="81"/>
  <c r="AB418" i="81"/>
  <c r="S418" i="81"/>
  <c r="J418" i="81"/>
  <c r="X418" i="81"/>
  <c r="O418" i="81"/>
  <c r="F418" i="81"/>
  <c r="Y418" i="81"/>
  <c r="T418" i="81"/>
  <c r="K418" i="81"/>
  <c r="U418" i="81"/>
  <c r="P418" i="81"/>
  <c r="G418" i="81"/>
  <c r="Q418" i="81"/>
  <c r="L418" i="81"/>
  <c r="Z418" i="81"/>
  <c r="M418" i="81"/>
  <c r="H418" i="81"/>
  <c r="V418" i="81"/>
  <c r="I418" i="81"/>
  <c r="AA418" i="81"/>
  <c r="R418" i="81"/>
  <c r="G436" i="81"/>
  <c r="U436" i="81"/>
  <c r="P436" i="81"/>
  <c r="Z436" i="81"/>
  <c r="Q436" i="81"/>
  <c r="L436" i="81"/>
  <c r="V436" i="81"/>
  <c r="M436" i="81"/>
  <c r="H436" i="81"/>
  <c r="AA436" i="81"/>
  <c r="R436" i="81"/>
  <c r="I436" i="81"/>
  <c r="W436" i="81"/>
  <c r="N436" i="81"/>
  <c r="E436" i="81"/>
  <c r="K436" i="81"/>
  <c r="Y436" i="81"/>
  <c r="S436" i="81"/>
  <c r="J436" i="81"/>
  <c r="AB436" i="81"/>
  <c r="O436" i="81"/>
  <c r="F436" i="81"/>
  <c r="X436" i="81"/>
  <c r="T436" i="81"/>
  <c r="E742" i="81"/>
  <c r="E769" i="81" s="1"/>
  <c r="E633" i="81"/>
  <c r="AB429" i="81"/>
  <c r="S429" i="81"/>
  <c r="J429" i="81"/>
  <c r="X429" i="81"/>
  <c r="O429" i="81"/>
  <c r="F429" i="81"/>
  <c r="T429" i="81"/>
  <c r="K429" i="81"/>
  <c r="Y429" i="81"/>
  <c r="P429" i="81"/>
  <c r="G429" i="81"/>
  <c r="U429" i="81"/>
  <c r="L429" i="81"/>
  <c r="Z429" i="81"/>
  <c r="Q429" i="81"/>
  <c r="H429" i="81"/>
  <c r="V429" i="81"/>
  <c r="M429" i="81"/>
  <c r="AA429" i="81"/>
  <c r="R429" i="81"/>
  <c r="I429" i="81"/>
  <c r="W429" i="81"/>
  <c r="N429" i="81"/>
  <c r="E429" i="81"/>
  <c r="I539" i="81"/>
  <c r="AA424" i="81"/>
  <c r="R424" i="81"/>
  <c r="I424" i="81"/>
  <c r="W424" i="81"/>
  <c r="N424" i="81"/>
  <c r="E424" i="81"/>
  <c r="S424" i="81"/>
  <c r="J424" i="81"/>
  <c r="AB424" i="81"/>
  <c r="O424" i="81"/>
  <c r="F424" i="81"/>
  <c r="X424" i="81"/>
  <c r="K424" i="81"/>
  <c r="Y424" i="81"/>
  <c r="T424" i="81"/>
  <c r="G424" i="81"/>
  <c r="U424" i="81"/>
  <c r="P424" i="81"/>
  <c r="Z424" i="81"/>
  <c r="Q424" i="81"/>
  <c r="L424" i="81"/>
  <c r="V424" i="81"/>
  <c r="M424" i="81"/>
  <c r="H424" i="81"/>
  <c r="N427" i="81"/>
  <c r="E427" i="81"/>
  <c r="W427" i="81"/>
  <c r="J427" i="81"/>
  <c r="AB427" i="81"/>
  <c r="S427" i="81"/>
  <c r="T427" i="81"/>
  <c r="F427" i="81"/>
  <c r="X427" i="81"/>
  <c r="O427" i="81"/>
  <c r="Y427" i="81"/>
  <c r="K427" i="81"/>
  <c r="U427" i="81"/>
  <c r="P427" i="81"/>
  <c r="G427" i="81"/>
  <c r="R427" i="81"/>
  <c r="AA427" i="81"/>
  <c r="Z427" i="81"/>
  <c r="Q427" i="81"/>
  <c r="L427" i="81"/>
  <c r="V427" i="81"/>
  <c r="M427" i="81"/>
  <c r="H427" i="81"/>
  <c r="I427" i="81"/>
  <c r="G712" i="81"/>
  <c r="G746" i="81"/>
  <c r="G679" i="81"/>
  <c r="H601" i="81"/>
  <c r="O412" i="81"/>
  <c r="F412" i="81"/>
  <c r="X412" i="81"/>
  <c r="K412" i="81"/>
  <c r="Y412" i="81"/>
  <c r="T412" i="81"/>
  <c r="G412" i="81"/>
  <c r="U412" i="81"/>
  <c r="P412" i="81"/>
  <c r="Z412" i="81"/>
  <c r="Q412" i="81"/>
  <c r="L412" i="81"/>
  <c r="V412" i="81"/>
  <c r="M412" i="81"/>
  <c r="H412" i="81"/>
  <c r="AA412" i="81"/>
  <c r="R412" i="81"/>
  <c r="I412" i="81"/>
  <c r="W412" i="81"/>
  <c r="N412" i="81"/>
  <c r="E412" i="81"/>
  <c r="S412" i="81"/>
  <c r="J412" i="81"/>
  <c r="AB412" i="81"/>
  <c r="W416" i="81"/>
  <c r="N416" i="81"/>
  <c r="E416" i="81"/>
  <c r="S416" i="81"/>
  <c r="J416" i="81"/>
  <c r="AB416" i="81"/>
  <c r="O416" i="81"/>
  <c r="F416" i="81"/>
  <c r="X416" i="81"/>
  <c r="K416" i="81"/>
  <c r="Y416" i="81"/>
  <c r="T416" i="81"/>
  <c r="G416" i="81"/>
  <c r="U416" i="81"/>
  <c r="P416" i="81"/>
  <c r="Z416" i="81"/>
  <c r="Q416" i="81"/>
  <c r="L416" i="81"/>
  <c r="V416" i="81"/>
  <c r="M416" i="81"/>
  <c r="H416" i="81"/>
  <c r="AA416" i="81"/>
  <c r="R416" i="81"/>
  <c r="I416" i="81"/>
  <c r="L708" i="87"/>
  <c r="G813" i="73"/>
  <c r="Q473" i="83"/>
  <c r="P566" i="83"/>
  <c r="L473" i="82"/>
  <c r="K566" i="82"/>
  <c r="R446" i="85"/>
  <c r="S477" i="85" s="1"/>
  <c r="S601" i="85" s="1"/>
  <c r="K708" i="87"/>
  <c r="K813" i="85"/>
  <c r="P473" i="73"/>
  <c r="O566" i="73"/>
  <c r="S477" i="87"/>
  <c r="Z446" i="89"/>
  <c r="O477" i="73"/>
  <c r="F843" i="79"/>
  <c r="H89" i="88" s="1"/>
  <c r="K813" i="84"/>
  <c r="G843" i="79"/>
  <c r="I89" i="88" s="1"/>
  <c r="L470" i="87"/>
  <c r="L439" i="87" s="1"/>
  <c r="M470" i="85"/>
  <c r="Q698" i="86"/>
  <c r="B155" i="73"/>
  <c r="B369" i="73"/>
  <c r="B402" i="73" s="1"/>
  <c r="B433" i="73" s="1"/>
  <c r="B464" i="73" s="1"/>
  <c r="R496" i="86"/>
  <c r="R620" i="86" s="1"/>
  <c r="R765" i="86" s="1"/>
  <c r="Q717" i="86"/>
  <c r="H844" i="79"/>
  <c r="J90" i="88" s="1"/>
  <c r="G632" i="73"/>
  <c r="Y716" i="89"/>
  <c r="H807" i="82"/>
  <c r="S696" i="81"/>
  <c r="AP963" i="89"/>
  <c r="AA715" i="89"/>
  <c r="AA610" i="89"/>
  <c r="AA755" i="89" s="1"/>
  <c r="AA455" i="89"/>
  <c r="Z688" i="89"/>
  <c r="Z721" i="89"/>
  <c r="AB449" i="89"/>
  <c r="AB715" i="89" s="1"/>
  <c r="T480" i="82"/>
  <c r="AA682" i="89"/>
  <c r="R722" i="83"/>
  <c r="X732" i="89"/>
  <c r="Y732" i="89"/>
  <c r="Z496" i="89"/>
  <c r="Z620" i="89" s="1"/>
  <c r="Z765" i="89" s="1"/>
  <c r="Z464" i="89"/>
  <c r="Z489" i="89"/>
  <c r="Z613" i="89" s="1"/>
  <c r="Z758" i="89" s="1"/>
  <c r="W690" i="89"/>
  <c r="X723" i="89"/>
  <c r="Z474" i="89"/>
  <c r="Z598" i="89" s="1"/>
  <c r="Z743" i="89" s="1"/>
  <c r="Y734" i="89"/>
  <c r="R688" i="82"/>
  <c r="Q679" i="85"/>
  <c r="Y730" i="89"/>
  <c r="Y697" i="89"/>
  <c r="Y457" i="89"/>
  <c r="Y723" i="89" s="1"/>
  <c r="Z467" i="89"/>
  <c r="Y714" i="89"/>
  <c r="R689" i="85"/>
  <c r="Z695" i="89"/>
  <c r="Y492" i="89"/>
  <c r="X633" i="89"/>
  <c r="Z680" i="89"/>
  <c r="W723" i="89"/>
  <c r="Y698" i="89"/>
  <c r="Y731" i="89"/>
  <c r="AA689" i="89"/>
  <c r="R454" i="82"/>
  <c r="AA483" i="89"/>
  <c r="AA607" i="89" s="1"/>
  <c r="AA752" i="89" s="1"/>
  <c r="R709" i="87"/>
  <c r="Z687" i="89"/>
  <c r="Z448" i="89"/>
  <c r="AA479" i="89" s="1"/>
  <c r="AA603" i="89" s="1"/>
  <c r="AA748" i="89" s="1"/>
  <c r="Y733" i="89"/>
  <c r="Y700" i="89"/>
  <c r="S691" i="85"/>
  <c r="Z466" i="89"/>
  <c r="R678" i="87"/>
  <c r="Y676" i="89"/>
  <c r="Y709" i="89"/>
  <c r="Z490" i="89"/>
  <c r="Z614" i="89" s="1"/>
  <c r="Z759" i="89" s="1"/>
  <c r="AQ961" i="89"/>
  <c r="AQ947" i="89"/>
  <c r="AQ962" i="89"/>
  <c r="AQ948" i="89"/>
  <c r="AQ935" i="89"/>
  <c r="AQ926" i="89"/>
  <c r="AR927" i="89"/>
  <c r="AQ941" i="89"/>
  <c r="Q936" i="82"/>
  <c r="R932" i="82" s="1"/>
  <c r="R934" i="82" s="1"/>
  <c r="R953" i="82" s="1"/>
  <c r="Z685" i="89"/>
  <c r="Z718" i="89"/>
  <c r="AB493" i="89"/>
  <c r="AA499" i="89"/>
  <c r="Y712" i="89"/>
  <c r="Y460" i="89"/>
  <c r="Z444" i="89"/>
  <c r="Y677" i="89"/>
  <c r="Y710" i="89"/>
  <c r="Z683" i="89"/>
  <c r="Z476" i="89"/>
  <c r="Z600" i="89" s="1"/>
  <c r="Z745" i="89" s="1"/>
  <c r="T942" i="89"/>
  <c r="U938" i="89" s="1"/>
  <c r="T953" i="89"/>
  <c r="T954" i="89" s="1"/>
  <c r="W936" i="89"/>
  <c r="X932" i="89" s="1"/>
  <c r="X934" i="89" s="1"/>
  <c r="X936" i="89" s="1"/>
  <c r="Y932" i="89" s="1"/>
  <c r="AB478" i="89"/>
  <c r="AB602" i="89" s="1"/>
  <c r="AB747" i="89" s="1"/>
  <c r="S716" i="82"/>
  <c r="R701" i="73"/>
  <c r="U485" i="87"/>
  <c r="U609" i="87" s="1"/>
  <c r="U754" i="87" s="1"/>
  <c r="Z484" i="89"/>
  <c r="Z453" i="89" s="1"/>
  <c r="X693" i="89"/>
  <c r="X726" i="89"/>
  <c r="Z606" i="89"/>
  <c r="Z751" i="89" s="1"/>
  <c r="AA740" i="89"/>
  <c r="AA450" i="89"/>
  <c r="AA454" i="89"/>
  <c r="AA673" i="89"/>
  <c r="AA706" i="89"/>
  <c r="Y606" i="89"/>
  <c r="Y717" i="89" s="1"/>
  <c r="Z451" i="89"/>
  <c r="AB689" i="89"/>
  <c r="AB722" i="89"/>
  <c r="R474" i="84"/>
  <c r="R598" i="84" s="1"/>
  <c r="R743" i="84" s="1"/>
  <c r="R452" i="84"/>
  <c r="Q710" i="73"/>
  <c r="T459" i="73"/>
  <c r="U490" i="73" s="1"/>
  <c r="U614" i="73" s="1"/>
  <c r="R445" i="82"/>
  <c r="S476" i="82" s="1"/>
  <c r="S600" i="82" s="1"/>
  <c r="S745" i="82" s="1"/>
  <c r="S687" i="87"/>
  <c r="S465" i="87"/>
  <c r="Q721" i="85"/>
  <c r="Q444" i="82"/>
  <c r="Q710" i="82" s="1"/>
  <c r="P701" i="85"/>
  <c r="O441" i="83"/>
  <c r="R460" i="84"/>
  <c r="Q726" i="84"/>
  <c r="Q693" i="84"/>
  <c r="R732" i="82"/>
  <c r="R699" i="82"/>
  <c r="S621" i="82"/>
  <c r="S766" i="82" s="1"/>
  <c r="S466" i="82"/>
  <c r="N707" i="83"/>
  <c r="N674" i="83"/>
  <c r="S451" i="81"/>
  <c r="T482" i="81" s="1"/>
  <c r="T451" i="81" s="1"/>
  <c r="R488" i="82"/>
  <c r="R612" i="82" s="1"/>
  <c r="R757" i="82" s="1"/>
  <c r="R693" i="82"/>
  <c r="R680" i="82"/>
  <c r="Q734" i="81"/>
  <c r="R499" i="81"/>
  <c r="R623" i="81" s="1"/>
  <c r="R768" i="81" s="1"/>
  <c r="S607" i="81"/>
  <c r="S752" i="81" s="1"/>
  <c r="T713" i="83"/>
  <c r="S709" i="87"/>
  <c r="S467" i="85"/>
  <c r="T490" i="82"/>
  <c r="T614" i="82" s="1"/>
  <c r="T759" i="82" s="1"/>
  <c r="R733" i="85"/>
  <c r="R700" i="85"/>
  <c r="S463" i="86"/>
  <c r="T494" i="86" s="1"/>
  <c r="T618" i="86" s="1"/>
  <c r="T763" i="86" s="1"/>
  <c r="T445" i="85"/>
  <c r="T678" i="85" s="1"/>
  <c r="S486" i="84"/>
  <c r="S610" i="84" s="1"/>
  <c r="S755" i="84" s="1"/>
  <c r="Q453" i="81"/>
  <c r="Q608" i="81"/>
  <c r="Q753" i="81" s="1"/>
  <c r="R696" i="86"/>
  <c r="R729" i="86"/>
  <c r="S677" i="86"/>
  <c r="S615" i="82"/>
  <c r="S760" i="82" s="1"/>
  <c r="S460" i="82"/>
  <c r="S480" i="84"/>
  <c r="S604" i="84" s="1"/>
  <c r="S749" i="84" s="1"/>
  <c r="Q734" i="87"/>
  <c r="K705" i="87"/>
  <c r="R468" i="82"/>
  <c r="S499" i="82" s="1"/>
  <c r="S623" i="82" s="1"/>
  <c r="S768" i="82" s="1"/>
  <c r="R725" i="81"/>
  <c r="L594" i="87"/>
  <c r="L739" i="87" s="1"/>
  <c r="T464" i="85"/>
  <c r="U495" i="85" s="1"/>
  <c r="U619" i="85" s="1"/>
  <c r="T722" i="73"/>
  <c r="M594" i="82"/>
  <c r="S447" i="82"/>
  <c r="T478" i="82" s="1"/>
  <c r="T602" i="82" s="1"/>
  <c r="T747" i="82" s="1"/>
  <c r="T483" i="81"/>
  <c r="T496" i="85"/>
  <c r="L595" i="82"/>
  <c r="R453" i="85"/>
  <c r="R594" i="81"/>
  <c r="R739" i="81" s="1"/>
  <c r="S486" i="85"/>
  <c r="S610" i="85" s="1"/>
  <c r="S755" i="85" s="1"/>
  <c r="Q719" i="85"/>
  <c r="Q686" i="85"/>
  <c r="R496" i="84"/>
  <c r="R620" i="84" s="1"/>
  <c r="R765" i="84" s="1"/>
  <c r="R594" i="83"/>
  <c r="R739" i="83" s="1"/>
  <c r="Q595" i="81"/>
  <c r="Q740" i="81" s="1"/>
  <c r="Q734" i="82"/>
  <c r="Q701" i="82"/>
  <c r="L594" i="82"/>
  <c r="L739" i="82" s="1"/>
  <c r="M594" i="84"/>
  <c r="M739" i="84" s="1"/>
  <c r="N595" i="73"/>
  <c r="K595" i="82"/>
  <c r="K706" i="82" s="1"/>
  <c r="O595" i="83"/>
  <c r="O740" i="83" s="1"/>
  <c r="L594" i="85"/>
  <c r="U611" i="73"/>
  <c r="U756" i="73" s="1"/>
  <c r="U456" i="73"/>
  <c r="V487" i="73" s="1"/>
  <c r="R606" i="82"/>
  <c r="R751" i="82" s="1"/>
  <c r="R451" i="82"/>
  <c r="T720" i="87"/>
  <c r="T687" i="87"/>
  <c r="R451" i="73"/>
  <c r="S482" i="73" s="1"/>
  <c r="T466" i="84"/>
  <c r="U497" i="84" s="1"/>
  <c r="U621" i="84" s="1"/>
  <c r="U766" i="84" s="1"/>
  <c r="T443" i="81"/>
  <c r="T709" i="81" s="1"/>
  <c r="R477" i="82"/>
  <c r="R601" i="82" s="1"/>
  <c r="R746" i="82" s="1"/>
  <c r="R622" i="82"/>
  <c r="R767" i="82" s="1"/>
  <c r="R467" i="82"/>
  <c r="R480" i="86"/>
  <c r="R604" i="86" s="1"/>
  <c r="R749" i="86" s="1"/>
  <c r="R696" i="83"/>
  <c r="R729" i="83"/>
  <c r="Q733" i="82"/>
  <c r="Q700" i="82"/>
  <c r="S713" i="83"/>
  <c r="Q717" i="82"/>
  <c r="Q684" i="82"/>
  <c r="S463" i="83"/>
  <c r="R499" i="85"/>
  <c r="R623" i="85" s="1"/>
  <c r="R768" i="85" s="1"/>
  <c r="Q599" i="87"/>
  <c r="Q744" i="87" s="1"/>
  <c r="Q444" i="87"/>
  <c r="R484" i="82"/>
  <c r="R608" i="82" s="1"/>
  <c r="R753" i="82" s="1"/>
  <c r="Q709" i="84"/>
  <c r="Q676" i="84"/>
  <c r="P710" i="87"/>
  <c r="P677" i="87"/>
  <c r="S607" i="86"/>
  <c r="S752" i="86" s="1"/>
  <c r="O947" i="79"/>
  <c r="Q936" i="73"/>
  <c r="R932" i="73" s="1"/>
  <c r="R934" i="73" s="1"/>
  <c r="O949" i="73"/>
  <c r="P944" i="73" s="1"/>
  <c r="N936" i="81"/>
  <c r="O932" i="81" s="1"/>
  <c r="R734" i="87"/>
  <c r="Q734" i="83"/>
  <c r="R717" i="86"/>
  <c r="R684" i="86"/>
  <c r="S729" i="87"/>
  <c r="M442" i="87"/>
  <c r="M566" i="87" s="1"/>
  <c r="Q732" i="73"/>
  <c r="S606" i="86"/>
  <c r="S751" i="86" s="1"/>
  <c r="S451" i="86"/>
  <c r="R491" i="81"/>
  <c r="R615" i="81" s="1"/>
  <c r="R760" i="81" s="1"/>
  <c r="R685" i="86"/>
  <c r="Q734" i="85"/>
  <c r="Q701" i="85"/>
  <c r="L442" i="85"/>
  <c r="J595" i="86"/>
  <c r="J740" i="86" s="1"/>
  <c r="U713" i="86"/>
  <c r="S491" i="83"/>
  <c r="S615" i="83" s="1"/>
  <c r="S760" i="83" s="1"/>
  <c r="S699" i="84"/>
  <c r="S732" i="84"/>
  <c r="R730" i="73"/>
  <c r="R697" i="73"/>
  <c r="S459" i="81"/>
  <c r="Q715" i="83"/>
  <c r="R681" i="87"/>
  <c r="S717" i="87"/>
  <c r="L470" i="84"/>
  <c r="S464" i="73"/>
  <c r="V616" i="84"/>
  <c r="V761" i="84" s="1"/>
  <c r="R621" i="81"/>
  <c r="R766" i="81" s="1"/>
  <c r="R466" i="81"/>
  <c r="Q732" i="81"/>
  <c r="Q699" i="81"/>
  <c r="R455" i="86"/>
  <c r="Q721" i="86"/>
  <c r="Q688" i="86"/>
  <c r="R693" i="83"/>
  <c r="R726" i="83"/>
  <c r="Q716" i="73"/>
  <c r="T729" i="81"/>
  <c r="O708" i="84"/>
  <c r="J632" i="87"/>
  <c r="S728" i="81"/>
  <c r="R623" i="83"/>
  <c r="R768" i="83" s="1"/>
  <c r="R468" i="83"/>
  <c r="I706" i="86"/>
  <c r="T488" i="81"/>
  <c r="R718" i="86"/>
  <c r="R734" i="86"/>
  <c r="T448" i="84"/>
  <c r="U479" i="84" s="1"/>
  <c r="U603" i="84" s="1"/>
  <c r="S730" i="85"/>
  <c r="R695" i="85"/>
  <c r="R728" i="85"/>
  <c r="S462" i="85"/>
  <c r="T725" i="87"/>
  <c r="L707" i="84"/>
  <c r="S619" i="82"/>
  <c r="S764" i="82" s="1"/>
  <c r="S464" i="82"/>
  <c r="T692" i="85"/>
  <c r="L675" i="87"/>
  <c r="Q696" i="84"/>
  <c r="Q729" i="84"/>
  <c r="S689" i="84"/>
  <c r="S722" i="84"/>
  <c r="R713" i="81"/>
  <c r="R691" i="83"/>
  <c r="R724" i="83"/>
  <c r="R466" i="73"/>
  <c r="S497" i="73" s="1"/>
  <c r="S621" i="73" s="1"/>
  <c r="Q691" i="87"/>
  <c r="Q724" i="87"/>
  <c r="U727" i="84"/>
  <c r="Q707" i="81"/>
  <c r="T725" i="85"/>
  <c r="S623" i="86"/>
  <c r="S468" i="86"/>
  <c r="S700" i="83"/>
  <c r="S733" i="83"/>
  <c r="S699" i="83"/>
  <c r="S732" i="83"/>
  <c r="S452" i="86"/>
  <c r="R721" i="84"/>
  <c r="K707" i="87"/>
  <c r="R687" i="81"/>
  <c r="R720" i="81"/>
  <c r="R460" i="86"/>
  <c r="S491" i="86" s="1"/>
  <c r="S615" i="86" s="1"/>
  <c r="T683" i="85"/>
  <c r="T716" i="85"/>
  <c r="S693" i="73"/>
  <c r="S726" i="73"/>
  <c r="S681" i="84"/>
  <c r="S714" i="84"/>
  <c r="S754" i="81"/>
  <c r="U761" i="82"/>
  <c r="S745" i="84"/>
  <c r="T754" i="86"/>
  <c r="S768" i="73"/>
  <c r="S751" i="84"/>
  <c r="T764" i="85"/>
  <c r="S747" i="73"/>
  <c r="U750" i="85"/>
  <c r="T743" i="83"/>
  <c r="T759" i="87"/>
  <c r="R762" i="73"/>
  <c r="P742" i="83"/>
  <c r="R766" i="73"/>
  <c r="T767" i="83"/>
  <c r="T759" i="73"/>
  <c r="T762" i="86"/>
  <c r="Q749" i="83"/>
  <c r="R767" i="86"/>
  <c r="S756" i="83"/>
  <c r="U746" i="84"/>
  <c r="T750" i="82"/>
  <c r="T758" i="85"/>
  <c r="S744" i="81"/>
  <c r="T746" i="83"/>
  <c r="R763" i="84"/>
  <c r="T753" i="86"/>
  <c r="S748" i="87"/>
  <c r="L741" i="85"/>
  <c r="T767" i="87"/>
  <c r="S748" i="83"/>
  <c r="S759" i="84"/>
  <c r="T766" i="83"/>
  <c r="R760" i="85"/>
  <c r="S747" i="81"/>
  <c r="R758" i="87"/>
  <c r="R760" i="86"/>
  <c r="V762" i="84"/>
  <c r="Q757" i="73"/>
  <c r="T743" i="81"/>
  <c r="T765" i="82"/>
  <c r="R761" i="73"/>
  <c r="T743" i="87"/>
  <c r="S759" i="83"/>
  <c r="T756" i="86"/>
  <c r="S748" i="86"/>
  <c r="T753" i="87"/>
  <c r="T758" i="81"/>
  <c r="M741" i="84"/>
  <c r="U748" i="81"/>
  <c r="T751" i="87"/>
  <c r="S758" i="83"/>
  <c r="R757" i="83"/>
  <c r="T755" i="81"/>
  <c r="R750" i="83"/>
  <c r="R752" i="73"/>
  <c r="O742" i="73"/>
  <c r="K742" i="82"/>
  <c r="Q748" i="73"/>
  <c r="R757" i="85"/>
  <c r="S758" i="84"/>
  <c r="T748" i="84"/>
  <c r="S758" i="85"/>
  <c r="T761" i="81"/>
  <c r="U747" i="83"/>
  <c r="T758" i="82"/>
  <c r="S756" i="82"/>
  <c r="U750" i="81"/>
  <c r="S746" i="86"/>
  <c r="T763" i="87"/>
  <c r="T744" i="86"/>
  <c r="S763" i="73"/>
  <c r="R749" i="83"/>
  <c r="T756" i="73"/>
  <c r="L742" i="85"/>
  <c r="U761" i="84"/>
  <c r="L742" i="87"/>
  <c r="S762" i="83"/>
  <c r="V747" i="86"/>
  <c r="S756" i="81"/>
  <c r="S767" i="84"/>
  <c r="O742" i="84"/>
  <c r="R763" i="82"/>
  <c r="R766" i="87"/>
  <c r="R744" i="83"/>
  <c r="R744" i="85"/>
  <c r="S761" i="83"/>
  <c r="Q741" i="81"/>
  <c r="T745" i="86"/>
  <c r="T759" i="85"/>
  <c r="U614" i="85"/>
  <c r="R488" i="73"/>
  <c r="Q723" i="73"/>
  <c r="R444" i="73"/>
  <c r="Q677" i="73"/>
  <c r="R732" i="86"/>
  <c r="S497" i="86"/>
  <c r="S621" i="86" s="1"/>
  <c r="R599" i="73"/>
  <c r="M597" i="87"/>
  <c r="U695" i="84"/>
  <c r="V462" i="84"/>
  <c r="Q448" i="73"/>
  <c r="P681" i="73"/>
  <c r="Q693" i="86"/>
  <c r="R712" i="85"/>
  <c r="R596" i="81"/>
  <c r="T478" i="87"/>
  <c r="T602" i="87" s="1"/>
  <c r="R479" i="85"/>
  <c r="R603" i="85" s="1"/>
  <c r="J470" i="86"/>
  <c r="L471" i="84"/>
  <c r="T467" i="83"/>
  <c r="U498" i="83" s="1"/>
  <c r="U622" i="83" s="1"/>
  <c r="R458" i="87"/>
  <c r="R724" i="87" s="1"/>
  <c r="R488" i="87"/>
  <c r="R457" i="87" s="1"/>
  <c r="O471" i="73"/>
  <c r="U474" i="82"/>
  <c r="U598" i="82" s="1"/>
  <c r="S481" i="83"/>
  <c r="S605" i="83" s="1"/>
  <c r="S678" i="86"/>
  <c r="R491" i="87"/>
  <c r="R460" i="87" s="1"/>
  <c r="M471" i="87"/>
  <c r="M595" i="87" s="1"/>
  <c r="S484" i="84"/>
  <c r="S608" i="84" s="1"/>
  <c r="T486" i="82"/>
  <c r="T455" i="82" s="1"/>
  <c r="U486" i="82" s="1"/>
  <c r="R496" i="83"/>
  <c r="R620" i="83" s="1"/>
  <c r="S496" i="81"/>
  <c r="S465" i="81" s="1"/>
  <c r="R731" i="81"/>
  <c r="T615" i="73"/>
  <c r="T617" i="81"/>
  <c r="T480" i="87"/>
  <c r="T449" i="87" s="1"/>
  <c r="S482" i="83"/>
  <c r="S451" i="83" s="1"/>
  <c r="M472" i="87"/>
  <c r="M596" i="87" s="1"/>
  <c r="U492" i="86"/>
  <c r="U461" i="86" s="1"/>
  <c r="V492" i="86" s="1"/>
  <c r="S715" i="87"/>
  <c r="U495" i="84"/>
  <c r="U464" i="84" s="1"/>
  <c r="R694" i="83"/>
  <c r="S480" i="85"/>
  <c r="S604" i="85" s="1"/>
  <c r="Q733" i="86"/>
  <c r="K674" i="85"/>
  <c r="S496" i="73"/>
  <c r="S620" i="73" s="1"/>
  <c r="S498" i="73"/>
  <c r="S467" i="73" s="1"/>
  <c r="T445" i="86"/>
  <c r="R710" i="85"/>
  <c r="S676" i="83"/>
  <c r="R726" i="85"/>
  <c r="R716" i="83"/>
  <c r="S679" i="83"/>
  <c r="T681" i="81"/>
  <c r="S461" i="83"/>
  <c r="T492" i="83" s="1"/>
  <c r="S459" i="83"/>
  <c r="T490" i="83" s="1"/>
  <c r="R692" i="83"/>
  <c r="R700" i="73"/>
  <c r="U612" i="84"/>
  <c r="T723" i="84"/>
  <c r="T613" i="84"/>
  <c r="S724" i="84"/>
  <c r="R467" i="86"/>
  <c r="S498" i="86" s="1"/>
  <c r="K632" i="85"/>
  <c r="P934" i="87"/>
  <c r="P953" i="87" s="1"/>
  <c r="P954" i="87" s="1"/>
  <c r="S729" i="85"/>
  <c r="T618" i="85"/>
  <c r="Q682" i="83"/>
  <c r="S692" i="73"/>
  <c r="R449" i="83"/>
  <c r="S480" i="83" s="1"/>
  <c r="Q697" i="83"/>
  <c r="R619" i="83"/>
  <c r="R464" i="83"/>
  <c r="S495" i="83" s="1"/>
  <c r="K123" i="80"/>
  <c r="O440" i="83"/>
  <c r="P471" i="83" s="1"/>
  <c r="N673" i="83"/>
  <c r="N632" i="83"/>
  <c r="T446" i="83"/>
  <c r="R609" i="83"/>
  <c r="M596" i="85"/>
  <c r="AD963" i="85"/>
  <c r="R616" i="85"/>
  <c r="Q727" i="85"/>
  <c r="V614" i="85"/>
  <c r="K680" i="85"/>
  <c r="L597" i="82"/>
  <c r="T709" i="82"/>
  <c r="I673" i="86"/>
  <c r="Q695" i="73"/>
  <c r="Q719" i="73"/>
  <c r="O601" i="73"/>
  <c r="N712" i="73"/>
  <c r="S617" i="73"/>
  <c r="R728" i="73"/>
  <c r="R718" i="73"/>
  <c r="S607" i="73"/>
  <c r="R721" i="73"/>
  <c r="S678" i="81"/>
  <c r="S463" i="73"/>
  <c r="S601" i="87"/>
  <c r="R712" i="87"/>
  <c r="T600" i="81"/>
  <c r="T445" i="81"/>
  <c r="U476" i="81" s="1"/>
  <c r="AE963" i="82"/>
  <c r="AD963" i="73"/>
  <c r="AD963" i="83"/>
  <c r="AE962" i="79"/>
  <c r="AD963" i="84"/>
  <c r="R605" i="73"/>
  <c r="R450" i="73"/>
  <c r="S481" i="73" s="1"/>
  <c r="AF927" i="79"/>
  <c r="AE926" i="79"/>
  <c r="AD963" i="87"/>
  <c r="S458" i="83"/>
  <c r="T455" i="81"/>
  <c r="U486" i="81" s="1"/>
  <c r="T727" i="86"/>
  <c r="AD963" i="81"/>
  <c r="AD963" i="86"/>
  <c r="J596" i="86"/>
  <c r="S613" i="86"/>
  <c r="R724" i="86"/>
  <c r="S688" i="81"/>
  <c r="AE117" i="80"/>
  <c r="AE137" i="80"/>
  <c r="AE136" i="80"/>
  <c r="AE138" i="80" s="1"/>
  <c r="U448" i="81"/>
  <c r="V479" i="81" s="1"/>
  <c r="V603" i="81" s="1"/>
  <c r="T444" i="86"/>
  <c r="S600" i="83"/>
  <c r="T453" i="86"/>
  <c r="U484" i="86" s="1"/>
  <c r="S454" i="81"/>
  <c r="T485" i="81" s="1"/>
  <c r="T609" i="81" s="1"/>
  <c r="S714" i="87"/>
  <c r="Q714" i="85"/>
  <c r="R678" i="83"/>
  <c r="R466" i="87"/>
  <c r="S713" i="87"/>
  <c r="R463" i="82"/>
  <c r="S494" i="82" s="1"/>
  <c r="S599" i="83"/>
  <c r="R710" i="83"/>
  <c r="S612" i="83"/>
  <c r="R723" i="83"/>
  <c r="AE115" i="80"/>
  <c r="AC963" i="79"/>
  <c r="L707" i="87"/>
  <c r="Q723" i="87"/>
  <c r="Q728" i="87"/>
  <c r="R617" i="87"/>
  <c r="Q699" i="87"/>
  <c r="L741" i="87"/>
  <c r="U614" i="87"/>
  <c r="S686" i="86"/>
  <c r="R724" i="73"/>
  <c r="S613" i="73"/>
  <c r="P680" i="84"/>
  <c r="S687" i="73"/>
  <c r="Q602" i="84"/>
  <c r="Q447" i="84"/>
  <c r="R478" i="84" s="1"/>
  <c r="Q696" i="82"/>
  <c r="I674" i="86"/>
  <c r="R696" i="73"/>
  <c r="R729" i="84"/>
  <c r="T609" i="73"/>
  <c r="T454" i="73"/>
  <c r="U485" i="73" s="1"/>
  <c r="U618" i="81"/>
  <c r="T611" i="85"/>
  <c r="S722" i="85"/>
  <c r="S623" i="87"/>
  <c r="S468" i="87"/>
  <c r="T499" i="87" s="1"/>
  <c r="P597" i="73"/>
  <c r="T466" i="83"/>
  <c r="U497" i="83" s="1"/>
  <c r="T451" i="87"/>
  <c r="U482" i="87" s="1"/>
  <c r="U460" i="73"/>
  <c r="V491" i="73" s="1"/>
  <c r="R684" i="83"/>
  <c r="S713" i="73"/>
  <c r="S688" i="82"/>
  <c r="I740" i="86"/>
  <c r="K441" i="86"/>
  <c r="L472" i="86" s="1"/>
  <c r="R676" i="86"/>
  <c r="S598" i="86"/>
  <c r="S443" i="86"/>
  <c r="T474" i="86" s="1"/>
  <c r="S730" i="87"/>
  <c r="S605" i="87"/>
  <c r="R716" i="87"/>
  <c r="S450" i="87"/>
  <c r="T481" i="87" s="1"/>
  <c r="T621" i="85"/>
  <c r="S732" i="85"/>
  <c r="O934" i="85"/>
  <c r="O953" i="85" s="1"/>
  <c r="O954" i="85" s="1"/>
  <c r="P597" i="84"/>
  <c r="P933" i="84"/>
  <c r="P952" i="84" s="1"/>
  <c r="P954" i="84" s="1"/>
  <c r="R700" i="84"/>
  <c r="S459" i="84"/>
  <c r="T490" i="84" s="1"/>
  <c r="R692" i="84"/>
  <c r="T606" i="84"/>
  <c r="S717" i="84"/>
  <c r="T451" i="84"/>
  <c r="U482" i="84" s="1"/>
  <c r="R684" i="84"/>
  <c r="S467" i="84"/>
  <c r="T498" i="84" s="1"/>
  <c r="S448" i="83"/>
  <c r="T479" i="83" s="1"/>
  <c r="R681" i="83"/>
  <c r="R439" i="83"/>
  <c r="Q672" i="83"/>
  <c r="T443" i="83"/>
  <c r="U447" i="83"/>
  <c r="V478" i="83" s="1"/>
  <c r="B370" i="82"/>
  <c r="B403" i="82" s="1"/>
  <c r="B434" i="82" s="1"/>
  <c r="B465" i="82" s="1"/>
  <c r="B156" i="82"/>
  <c r="M439" i="82"/>
  <c r="T609" i="85"/>
  <c r="S720" i="85"/>
  <c r="U612" i="86"/>
  <c r="U457" i="86"/>
  <c r="V488" i="86" s="1"/>
  <c r="T599" i="81"/>
  <c r="S710" i="81"/>
  <c r="T444" i="81"/>
  <c r="U475" i="81" s="1"/>
  <c r="U446" i="84"/>
  <c r="P936" i="84"/>
  <c r="Q932" i="84" s="1"/>
  <c r="Q934" i="84" s="1"/>
  <c r="Q953" i="84" s="1"/>
  <c r="R677" i="81"/>
  <c r="T690" i="86"/>
  <c r="Q694" i="73"/>
  <c r="U613" i="81"/>
  <c r="T724" i="81"/>
  <c r="U461" i="82"/>
  <c r="S616" i="73"/>
  <c r="R727" i="73"/>
  <c r="S461" i="73"/>
  <c r="T492" i="73" s="1"/>
  <c r="S691" i="81"/>
  <c r="S607" i="85"/>
  <c r="R718" i="85"/>
  <c r="T458" i="85"/>
  <c r="U489" i="85" s="1"/>
  <c r="S733" i="81"/>
  <c r="T622" i="81"/>
  <c r="T467" i="81"/>
  <c r="U498" i="81" s="1"/>
  <c r="S456" i="81"/>
  <c r="I835" i="81"/>
  <c r="K835" i="83"/>
  <c r="F835" i="73"/>
  <c r="S734" i="73"/>
  <c r="T598" i="73"/>
  <c r="S709" i="73"/>
  <c r="AD945" i="84"/>
  <c r="I954" i="79"/>
  <c r="T614" i="86"/>
  <c r="T459" i="86"/>
  <c r="L440" i="82"/>
  <c r="M471" i="82" s="1"/>
  <c r="Q440" i="81"/>
  <c r="R471" i="81" s="1"/>
  <c r="AE935" i="73"/>
  <c r="AE947" i="73"/>
  <c r="AE961" i="73"/>
  <c r="AE948" i="73"/>
  <c r="AE941" i="73"/>
  <c r="AF927" i="73"/>
  <c r="AF962" i="73" s="1"/>
  <c r="AE926" i="73"/>
  <c r="T443" i="87"/>
  <c r="AG17" i="77"/>
  <c r="AG107" i="80" s="1"/>
  <c r="AF973" i="79"/>
  <c r="B370" i="81"/>
  <c r="B403" i="81" s="1"/>
  <c r="B434" i="81" s="1"/>
  <c r="B465" i="81" s="1"/>
  <c r="B156" i="81"/>
  <c r="V461" i="84"/>
  <c r="W492" i="84" s="1"/>
  <c r="R439" i="81"/>
  <c r="B369" i="79"/>
  <c r="B155" i="79"/>
  <c r="R689" i="81"/>
  <c r="J940" i="73"/>
  <c r="J939" i="73"/>
  <c r="T454" i="86"/>
  <c r="Q672" i="81"/>
  <c r="R697" i="81"/>
  <c r="AG33" i="77"/>
  <c r="AH18" i="77"/>
  <c r="AG16" i="77"/>
  <c r="S619" i="81"/>
  <c r="S464" i="81"/>
  <c r="T495" i="81" s="1"/>
  <c r="L932" i="79"/>
  <c r="AD961" i="79"/>
  <c r="AD946" i="86"/>
  <c r="AD945" i="86"/>
  <c r="AD946" i="87"/>
  <c r="AD945" i="87"/>
  <c r="X940" i="86"/>
  <c r="X942" i="86" s="1"/>
  <c r="Y938" i="86" s="1"/>
  <c r="X939" i="86"/>
  <c r="AD946" i="85"/>
  <c r="AD945" i="85"/>
  <c r="L938" i="83"/>
  <c r="AD946" i="82"/>
  <c r="AD945" i="82"/>
  <c r="U622" i="87"/>
  <c r="T733" i="87"/>
  <c r="B371" i="86"/>
  <c r="B404" i="86" s="1"/>
  <c r="B435" i="86" s="1"/>
  <c r="B466" i="86" s="1"/>
  <c r="B157" i="86"/>
  <c r="R689" i="83"/>
  <c r="R689" i="82"/>
  <c r="S694" i="81"/>
  <c r="S698" i="82"/>
  <c r="S456" i="83"/>
  <c r="T487" i="83" s="1"/>
  <c r="T694" i="82"/>
  <c r="P442" i="84"/>
  <c r="S445" i="84"/>
  <c r="T476" i="84" s="1"/>
  <c r="T683" i="81"/>
  <c r="U459" i="87"/>
  <c r="V490" i="87" s="1"/>
  <c r="R457" i="85"/>
  <c r="S488" i="85" s="1"/>
  <c r="K952" i="83"/>
  <c r="AE961" i="87"/>
  <c r="AE948" i="87"/>
  <c r="AE947" i="87"/>
  <c r="AE941" i="87"/>
  <c r="AE935" i="87"/>
  <c r="AF927" i="87"/>
  <c r="AF962" i="87" s="1"/>
  <c r="AE926" i="87"/>
  <c r="S687" i="86"/>
  <c r="AE941" i="81"/>
  <c r="AF927" i="81"/>
  <c r="AF962" i="81" s="1"/>
  <c r="AE926" i="81"/>
  <c r="AE935" i="81"/>
  <c r="AE961" i="81"/>
  <c r="AE948" i="81"/>
  <c r="AE947" i="81"/>
  <c r="R441" i="81"/>
  <c r="T462" i="86"/>
  <c r="U493" i="86" s="1"/>
  <c r="R681" i="86"/>
  <c r="B371" i="85"/>
  <c r="B404" i="85" s="1"/>
  <c r="B435" i="85" s="1"/>
  <c r="B466" i="85" s="1"/>
  <c r="B157" i="85"/>
  <c r="T616" i="87"/>
  <c r="S727" i="87"/>
  <c r="V447" i="86"/>
  <c r="W478" i="86" s="1"/>
  <c r="T450" i="82"/>
  <c r="U481" i="82" s="1"/>
  <c r="T453" i="87"/>
  <c r="U484" i="87" s="1"/>
  <c r="U694" i="84"/>
  <c r="R678" i="84"/>
  <c r="S456" i="82"/>
  <c r="T487" i="82" s="1"/>
  <c r="T461" i="81"/>
  <c r="U492" i="81" s="1"/>
  <c r="T465" i="82"/>
  <c r="U496" i="82" s="1"/>
  <c r="T463" i="87"/>
  <c r="U494" i="87" s="1"/>
  <c r="M952" i="81"/>
  <c r="T610" i="87"/>
  <c r="S721" i="87"/>
  <c r="U623" i="84"/>
  <c r="T734" i="84"/>
  <c r="M707" i="84"/>
  <c r="L707" i="85"/>
  <c r="T617" i="82"/>
  <c r="S728" i="82"/>
  <c r="S689" i="86"/>
  <c r="L706" i="87"/>
  <c r="L934" i="83"/>
  <c r="L933" i="83"/>
  <c r="P673" i="81"/>
  <c r="U450" i="81"/>
  <c r="V481" i="81" s="1"/>
  <c r="R695" i="83"/>
  <c r="S691" i="82"/>
  <c r="S447" i="81"/>
  <c r="T478" i="81" s="1"/>
  <c r="S448" i="86"/>
  <c r="T479" i="86" s="1"/>
  <c r="V605" i="85"/>
  <c r="U716" i="85"/>
  <c r="R934" i="86"/>
  <c r="R953" i="86" s="1"/>
  <c r="R933" i="86"/>
  <c r="R952" i="86" s="1"/>
  <c r="AE935" i="86"/>
  <c r="AE961" i="86"/>
  <c r="AE948" i="86"/>
  <c r="AE947" i="86"/>
  <c r="AE941" i="86"/>
  <c r="AF927" i="86"/>
  <c r="AF962" i="86" s="1"/>
  <c r="AE926" i="86"/>
  <c r="W940" i="85"/>
  <c r="W942" i="85" s="1"/>
  <c r="X938" i="85" s="1"/>
  <c r="W939" i="85"/>
  <c r="S700" i="87"/>
  <c r="M953" i="81"/>
  <c r="AE948" i="85"/>
  <c r="AE947" i="85"/>
  <c r="AE941" i="85"/>
  <c r="AF927" i="85"/>
  <c r="AF962" i="85" s="1"/>
  <c r="AE926" i="85"/>
  <c r="AE935" i="85"/>
  <c r="AE961" i="85"/>
  <c r="U619" i="86"/>
  <c r="T730" i="86"/>
  <c r="T679" i="84"/>
  <c r="T456" i="86"/>
  <c r="U487" i="86" s="1"/>
  <c r="W940" i="87"/>
  <c r="W942" i="87" s="1"/>
  <c r="X938" i="87" s="1"/>
  <c r="W939" i="87"/>
  <c r="AE948" i="84"/>
  <c r="AE947" i="84"/>
  <c r="AE961" i="84"/>
  <c r="AE935" i="84"/>
  <c r="AE941" i="84"/>
  <c r="AE926" i="84"/>
  <c r="AF927" i="84"/>
  <c r="AF962" i="84" s="1"/>
  <c r="V940" i="82"/>
  <c r="V942" i="82" s="1"/>
  <c r="W938" i="82" s="1"/>
  <c r="V939" i="82"/>
  <c r="S462" i="83"/>
  <c r="T493" i="83" s="1"/>
  <c r="Q674" i="81"/>
  <c r="S695" i="86"/>
  <c r="R679" i="86"/>
  <c r="U611" i="84"/>
  <c r="T722" i="84"/>
  <c r="S686" i="87"/>
  <c r="AD946" i="83"/>
  <c r="AD945" i="83"/>
  <c r="AD946" i="81"/>
  <c r="AD945" i="81"/>
  <c r="N938" i="81"/>
  <c r="O675" i="84"/>
  <c r="T604" i="81"/>
  <c r="S715" i="81"/>
  <c r="U605" i="86"/>
  <c r="T716" i="86"/>
  <c r="B370" i="83"/>
  <c r="B403" i="83" s="1"/>
  <c r="B434" i="83" s="1"/>
  <c r="B465" i="83" s="1"/>
  <c r="B156" i="83"/>
  <c r="B371" i="84"/>
  <c r="B404" i="84" s="1"/>
  <c r="B435" i="84" s="1"/>
  <c r="B466" i="84" s="1"/>
  <c r="B157" i="84"/>
  <c r="AE935" i="83"/>
  <c r="AE948" i="83"/>
  <c r="AE947" i="83"/>
  <c r="AE961" i="83"/>
  <c r="AE941" i="83"/>
  <c r="AF927" i="83"/>
  <c r="AF962" i="83" s="1"/>
  <c r="AE926" i="83"/>
  <c r="T692" i="87"/>
  <c r="Q690" i="85"/>
  <c r="K953" i="83"/>
  <c r="T458" i="82"/>
  <c r="U489" i="82" s="1"/>
  <c r="T600" i="87"/>
  <c r="S711" i="87"/>
  <c r="T601" i="86"/>
  <c r="S712" i="86"/>
  <c r="AF935" i="82"/>
  <c r="AF961" i="82"/>
  <c r="AF948" i="82"/>
  <c r="AF947" i="82"/>
  <c r="AF941" i="82"/>
  <c r="AG927" i="82"/>
  <c r="AG962" i="82" s="1"/>
  <c r="AF926" i="82"/>
  <c r="B371" i="87"/>
  <c r="B404" i="87" s="1"/>
  <c r="B435" i="87" s="1"/>
  <c r="B466" i="87" s="1"/>
  <c r="B157" i="87"/>
  <c r="U609" i="84"/>
  <c r="T720" i="84"/>
  <c r="W940" i="84"/>
  <c r="W942" i="84" s="1"/>
  <c r="X938" i="84" s="1"/>
  <c r="W939" i="84"/>
  <c r="O946" i="79"/>
  <c r="O945" i="79"/>
  <c r="AF962" i="79" a="1"/>
  <c r="L935" i="79" a="1"/>
  <c r="O949" i="79" a="1"/>
  <c r="J940" i="79" a="1"/>
  <c r="AE948" i="79" a="1"/>
  <c r="P944" i="79" a="1"/>
  <c r="E831" i="79" a="1"/>
  <c r="L933" i="79" a="1"/>
  <c r="AE961" i="79" a="1"/>
  <c r="E773" i="83" l="1"/>
  <c r="E769" i="82"/>
  <c r="H485" i="83"/>
  <c r="H454" i="83" s="1"/>
  <c r="I788" i="83"/>
  <c r="I792" i="83"/>
  <c r="I787" i="83"/>
  <c r="I789" i="83"/>
  <c r="I791" i="83"/>
  <c r="I778" i="83"/>
  <c r="I779" i="83"/>
  <c r="I790" i="83"/>
  <c r="I782" i="83"/>
  <c r="I777" i="83"/>
  <c r="I785" i="83"/>
  <c r="I784" i="83"/>
  <c r="I776" i="83"/>
  <c r="I783" i="83"/>
  <c r="I781" i="83"/>
  <c r="I786" i="83"/>
  <c r="I780" i="83"/>
  <c r="H484" i="83"/>
  <c r="H453" i="83" s="1"/>
  <c r="I545" i="87"/>
  <c r="J545" i="87" s="1"/>
  <c r="J360" i="83"/>
  <c r="G486" i="83"/>
  <c r="G455" i="83" s="1"/>
  <c r="N546" i="83"/>
  <c r="G611" i="87"/>
  <c r="H549" i="87"/>
  <c r="H611" i="87" s="1"/>
  <c r="K603" i="82"/>
  <c r="K720" i="83"/>
  <c r="K754" i="83"/>
  <c r="K687" i="83"/>
  <c r="H752" i="82"/>
  <c r="H685" i="82"/>
  <c r="H718" i="82"/>
  <c r="N608" i="83"/>
  <c r="G736" i="83"/>
  <c r="G770" i="83"/>
  <c r="G773" i="83" s="1"/>
  <c r="G771" i="83"/>
  <c r="K548" i="83"/>
  <c r="F752" i="87"/>
  <c r="F769" i="87" s="1"/>
  <c r="F718" i="87"/>
  <c r="F735" i="87" s="1"/>
  <c r="F633" i="87"/>
  <c r="F634" i="87" s="1"/>
  <c r="F635" i="87" s="1"/>
  <c r="F685" i="87"/>
  <c r="F702" i="87" s="1"/>
  <c r="J534" i="82"/>
  <c r="K534" i="82" s="1"/>
  <c r="L609" i="83"/>
  <c r="J793" i="89"/>
  <c r="J795" i="89" s="1"/>
  <c r="J807" i="89" s="1"/>
  <c r="J810" i="89" s="1"/>
  <c r="J816" i="89" s="1"/>
  <c r="J929" i="89" s="1"/>
  <c r="E702" i="82"/>
  <c r="J607" i="82"/>
  <c r="K708" i="82"/>
  <c r="K813" i="82" a="1"/>
  <c r="M718" i="83"/>
  <c r="M752" i="83"/>
  <c r="M685" i="83"/>
  <c r="I741" i="82"/>
  <c r="I674" i="82"/>
  <c r="I707" i="82"/>
  <c r="I633" i="82"/>
  <c r="I634" i="82" s="1"/>
  <c r="I635" i="82" s="1"/>
  <c r="L718" i="83"/>
  <c r="L752" i="83"/>
  <c r="L685" i="83"/>
  <c r="E441" i="82"/>
  <c r="E812" i="82"/>
  <c r="E811" i="82" s="1"/>
  <c r="N609" i="83"/>
  <c r="I721" i="83"/>
  <c r="I755" i="83"/>
  <c r="I769" i="83" s="1"/>
  <c r="I688" i="83"/>
  <c r="I702" i="83" s="1"/>
  <c r="M609" i="83"/>
  <c r="E784" i="82"/>
  <c r="E778" i="82"/>
  <c r="E791" i="82"/>
  <c r="E786" i="82"/>
  <c r="E777" i="82"/>
  <c r="E780" i="82"/>
  <c r="E779" i="82"/>
  <c r="E781" i="82"/>
  <c r="E776" i="82"/>
  <c r="E787" i="82"/>
  <c r="E788" i="82"/>
  <c r="E782" i="82"/>
  <c r="E792" i="82"/>
  <c r="E790" i="82"/>
  <c r="E783" i="82"/>
  <c r="E789" i="82"/>
  <c r="E785" i="82"/>
  <c r="K545" i="82"/>
  <c r="L545" i="82" s="1"/>
  <c r="M545" i="82" s="1"/>
  <c r="N545" i="82" s="1"/>
  <c r="O545" i="82" s="1"/>
  <c r="L566" i="89"/>
  <c r="M473" i="89"/>
  <c r="M812" i="89" s="1"/>
  <c r="M442" i="89"/>
  <c r="F770" i="83"/>
  <c r="F771" i="83"/>
  <c r="F736" i="83"/>
  <c r="F773" i="83"/>
  <c r="L541" i="82"/>
  <c r="J755" i="83"/>
  <c r="J688" i="83"/>
  <c r="J721" i="83"/>
  <c r="E789" i="87"/>
  <c r="E781" i="87"/>
  <c r="E778" i="87"/>
  <c r="E786" i="87"/>
  <c r="E784" i="87"/>
  <c r="E780" i="87"/>
  <c r="E790" i="87"/>
  <c r="E776" i="87"/>
  <c r="E787" i="87"/>
  <c r="E792" i="87"/>
  <c r="E788" i="87"/>
  <c r="E783" i="87"/>
  <c r="E782" i="87"/>
  <c r="E785" i="87"/>
  <c r="E777" i="87"/>
  <c r="E779" i="87"/>
  <c r="E791" i="87"/>
  <c r="O609" i="83"/>
  <c r="F483" i="82"/>
  <c r="F452" i="82" s="1"/>
  <c r="L603" i="82"/>
  <c r="G487" i="87"/>
  <c r="G456" i="87"/>
  <c r="K610" i="83"/>
  <c r="I735" i="83"/>
  <c r="E735" i="82"/>
  <c r="I607" i="82"/>
  <c r="H967" i="89"/>
  <c r="H979" i="89" s="1"/>
  <c r="I958" i="89"/>
  <c r="P708" i="83"/>
  <c r="P813" i="83" a="1"/>
  <c r="P813" i="83" s="1"/>
  <c r="F474" i="85"/>
  <c r="F443" i="85" s="1"/>
  <c r="F476" i="73"/>
  <c r="F445" i="73" s="1"/>
  <c r="G791" i="82"/>
  <c r="G787" i="82"/>
  <c r="G785" i="82"/>
  <c r="G786" i="82"/>
  <c r="G781" i="82"/>
  <c r="G784" i="82"/>
  <c r="G779" i="82"/>
  <c r="G783" i="82"/>
  <c r="G789" i="82"/>
  <c r="G790" i="82"/>
  <c r="G778" i="82"/>
  <c r="G780" i="82"/>
  <c r="G788" i="82"/>
  <c r="G792" i="82"/>
  <c r="G782" i="82"/>
  <c r="G776" i="82"/>
  <c r="G777" i="82"/>
  <c r="F780" i="83"/>
  <c r="F776" i="83"/>
  <c r="F786" i="83"/>
  <c r="F787" i="83"/>
  <c r="F781" i="83"/>
  <c r="F782" i="83"/>
  <c r="F788" i="83"/>
  <c r="F777" i="83"/>
  <c r="F783" i="83"/>
  <c r="F785" i="83"/>
  <c r="F789" i="83"/>
  <c r="F790" i="83"/>
  <c r="F784" i="83"/>
  <c r="F791" i="83"/>
  <c r="F779" i="83"/>
  <c r="F778" i="83"/>
  <c r="F792" i="83"/>
  <c r="H782" i="82"/>
  <c r="H784" i="82"/>
  <c r="H789" i="82"/>
  <c r="H778" i="82"/>
  <c r="H783" i="82"/>
  <c r="H792" i="82"/>
  <c r="H781" i="82"/>
  <c r="H780" i="82"/>
  <c r="H786" i="82"/>
  <c r="H788" i="82"/>
  <c r="H777" i="82"/>
  <c r="H779" i="82"/>
  <c r="H776" i="82"/>
  <c r="H791" i="82"/>
  <c r="H790" i="82"/>
  <c r="H785" i="82"/>
  <c r="H787" i="82"/>
  <c r="H714" i="82"/>
  <c r="H748" i="82"/>
  <c r="H681" i="82"/>
  <c r="H702" i="82" s="1"/>
  <c r="E735" i="87"/>
  <c r="F741" i="82"/>
  <c r="F633" i="82"/>
  <c r="F634" i="82" s="1"/>
  <c r="F635" i="82" s="1"/>
  <c r="F707" i="82"/>
  <c r="F735" i="82" s="1"/>
  <c r="F674" i="82"/>
  <c r="F702" i="82" s="1"/>
  <c r="F748" i="82"/>
  <c r="F714" i="82"/>
  <c r="F681" i="82"/>
  <c r="O708" i="73"/>
  <c r="O813" i="73" a="1"/>
  <c r="L813" i="89" a="1"/>
  <c r="L813" i="89" s="1"/>
  <c r="L811" i="89" s="1"/>
  <c r="K675" i="89"/>
  <c r="K702" i="89" s="1"/>
  <c r="K708" i="89"/>
  <c r="K735" i="89" s="1"/>
  <c r="K632" i="89"/>
  <c r="K634" i="89" s="1"/>
  <c r="K635" i="89" s="1"/>
  <c r="K813" i="89" a="1"/>
  <c r="K813" i="89" s="1"/>
  <c r="K811" i="89" s="1"/>
  <c r="G702" i="82"/>
  <c r="H735" i="82"/>
  <c r="G793" i="83"/>
  <c r="H777" i="83"/>
  <c r="H780" i="83"/>
  <c r="H783" i="83"/>
  <c r="H778" i="83"/>
  <c r="H781" i="83"/>
  <c r="H791" i="83"/>
  <c r="H782" i="83"/>
  <c r="H784" i="83"/>
  <c r="H789" i="83"/>
  <c r="H779" i="83"/>
  <c r="H776" i="83"/>
  <c r="H785" i="83"/>
  <c r="H788" i="83"/>
  <c r="H790" i="83"/>
  <c r="H787" i="83"/>
  <c r="H786" i="83"/>
  <c r="H792" i="83"/>
  <c r="J752" i="83"/>
  <c r="J718" i="83"/>
  <c r="J685" i="83"/>
  <c r="J633" i="83"/>
  <c r="J634" i="83" s="1"/>
  <c r="J635" i="83" s="1"/>
  <c r="E770" i="87"/>
  <c r="E736" i="87"/>
  <c r="E771" i="87"/>
  <c r="G452" i="83"/>
  <c r="G812" i="83"/>
  <c r="G811" i="83" s="1"/>
  <c r="J754" i="83"/>
  <c r="J720" i="83"/>
  <c r="J687" i="83"/>
  <c r="E812" i="87"/>
  <c r="E811" i="87" s="1"/>
  <c r="E452" i="87"/>
  <c r="Q609" i="83"/>
  <c r="M608" i="83"/>
  <c r="G479" i="82"/>
  <c r="G448" i="82" s="1"/>
  <c r="H479" i="82" s="1"/>
  <c r="H448" i="82" s="1"/>
  <c r="I479" i="82" s="1"/>
  <c r="I448" i="82" s="1"/>
  <c r="G769" i="82"/>
  <c r="N545" i="83"/>
  <c r="H736" i="83"/>
  <c r="H773" i="83" s="1"/>
  <c r="H771" i="83"/>
  <c r="H770" i="83"/>
  <c r="E769" i="87"/>
  <c r="E793" i="83"/>
  <c r="E795" i="83" s="1"/>
  <c r="E807" i="83" s="1"/>
  <c r="E810" i="83" s="1"/>
  <c r="E816" i="83" s="1"/>
  <c r="E929" i="83" s="1"/>
  <c r="F812" i="83"/>
  <c r="F811" i="83" s="1"/>
  <c r="M545" i="87"/>
  <c r="L607" i="87"/>
  <c r="G607" i="87"/>
  <c r="H607" i="87"/>
  <c r="K545" i="87"/>
  <c r="L545" i="87" s="1"/>
  <c r="J607" i="87"/>
  <c r="L719" i="83"/>
  <c r="L753" i="83"/>
  <c r="L686" i="83"/>
  <c r="P609" i="83"/>
  <c r="F780" i="85"/>
  <c r="F791" i="85"/>
  <c r="F783" i="85"/>
  <c r="F776" i="85"/>
  <c r="F785" i="85"/>
  <c r="F792" i="85"/>
  <c r="F790" i="85"/>
  <c r="F784" i="85"/>
  <c r="F782" i="85"/>
  <c r="F787" i="85"/>
  <c r="F707" i="73"/>
  <c r="F741" i="73"/>
  <c r="I717" i="85"/>
  <c r="G744" i="84"/>
  <c r="F702" i="85"/>
  <c r="F771" i="85" s="1"/>
  <c r="G677" i="84"/>
  <c r="F677" i="84"/>
  <c r="E770" i="85"/>
  <c r="F710" i="84"/>
  <c r="J606" i="85"/>
  <c r="J751" i="85" s="1"/>
  <c r="F735" i="85"/>
  <c r="L544" i="85"/>
  <c r="M544" i="85" s="1"/>
  <c r="N544" i="85" s="1"/>
  <c r="E736" i="85"/>
  <c r="J536" i="85"/>
  <c r="K536" i="85" s="1"/>
  <c r="I543" i="84"/>
  <c r="I605" i="84" s="1"/>
  <c r="E793" i="85"/>
  <c r="H717" i="85"/>
  <c r="H751" i="85"/>
  <c r="H684" i="85"/>
  <c r="H605" i="84"/>
  <c r="H683" i="84" s="1"/>
  <c r="I751" i="85"/>
  <c r="F633" i="86"/>
  <c r="W419" i="73"/>
  <c r="V419" i="73"/>
  <c r="K419" i="73"/>
  <c r="Q419" i="73"/>
  <c r="O419" i="73"/>
  <c r="P419" i="73"/>
  <c r="N419" i="73"/>
  <c r="S419" i="73"/>
  <c r="I419" i="73"/>
  <c r="M419" i="73"/>
  <c r="AA419" i="73"/>
  <c r="U419" i="73"/>
  <c r="F419" i="73"/>
  <c r="AB419" i="73"/>
  <c r="Z419" i="73"/>
  <c r="L419" i="73"/>
  <c r="R419" i="73"/>
  <c r="Y419" i="73"/>
  <c r="G419" i="73"/>
  <c r="X419" i="73"/>
  <c r="T419" i="73"/>
  <c r="J419" i="73"/>
  <c r="E419" i="73"/>
  <c r="H419" i="73"/>
  <c r="J408" i="73"/>
  <c r="H408" i="73"/>
  <c r="Z408" i="73"/>
  <c r="L408" i="73"/>
  <c r="Q408" i="73"/>
  <c r="O408" i="73"/>
  <c r="X408" i="73"/>
  <c r="U408" i="73"/>
  <c r="AA408" i="73"/>
  <c r="R408" i="73"/>
  <c r="E408" i="73"/>
  <c r="E470" i="73" s="1"/>
  <c r="K408" i="73"/>
  <c r="G408" i="73"/>
  <c r="F408" i="73"/>
  <c r="AB408" i="73"/>
  <c r="Y408" i="73"/>
  <c r="V408" i="73"/>
  <c r="W408" i="73"/>
  <c r="N408" i="73"/>
  <c r="P408" i="73"/>
  <c r="I408" i="73"/>
  <c r="S408" i="73"/>
  <c r="T408" i="73"/>
  <c r="M408" i="73"/>
  <c r="G741" i="73"/>
  <c r="G674" i="73"/>
  <c r="G707" i="73"/>
  <c r="K421" i="73"/>
  <c r="AA421" i="73"/>
  <c r="AB421" i="73"/>
  <c r="F421" i="73"/>
  <c r="Q421" i="73"/>
  <c r="N421" i="73"/>
  <c r="R421" i="73"/>
  <c r="G421" i="73"/>
  <c r="X421" i="73"/>
  <c r="I421" i="73"/>
  <c r="S421" i="73"/>
  <c r="T421" i="73"/>
  <c r="Z421" i="73"/>
  <c r="P421" i="73"/>
  <c r="O421" i="73"/>
  <c r="M421" i="73"/>
  <c r="U421" i="73"/>
  <c r="V421" i="73"/>
  <c r="E421" i="73"/>
  <c r="W421" i="73"/>
  <c r="Y421" i="73"/>
  <c r="H421" i="73"/>
  <c r="L421" i="73"/>
  <c r="J421" i="73"/>
  <c r="K412" i="73"/>
  <c r="M412" i="73"/>
  <c r="P412" i="73"/>
  <c r="W412" i="73"/>
  <c r="T412" i="73"/>
  <c r="N412" i="73"/>
  <c r="X412" i="73"/>
  <c r="F412" i="73"/>
  <c r="L412" i="73"/>
  <c r="Q412" i="73"/>
  <c r="S412" i="73"/>
  <c r="O412" i="73"/>
  <c r="R412" i="73"/>
  <c r="E412" i="73"/>
  <c r="H412" i="73"/>
  <c r="G412" i="73"/>
  <c r="J412" i="73"/>
  <c r="I412" i="73"/>
  <c r="Y412" i="73"/>
  <c r="AA412" i="73"/>
  <c r="U412" i="73"/>
  <c r="Z412" i="73"/>
  <c r="AB412" i="73"/>
  <c r="V412" i="73"/>
  <c r="J350" i="73"/>
  <c r="G476" i="73"/>
  <c r="G445" i="73" s="1"/>
  <c r="H476" i="73" s="1"/>
  <c r="H445" i="73" s="1"/>
  <c r="I476" i="73" s="1"/>
  <c r="I445" i="73" s="1"/>
  <c r="J476" i="73" s="1"/>
  <c r="J445" i="73" s="1"/>
  <c r="K476" i="73" s="1"/>
  <c r="K445" i="73" s="1"/>
  <c r="L476" i="73" s="1"/>
  <c r="L445" i="73" s="1"/>
  <c r="F745" i="73"/>
  <c r="F678" i="73"/>
  <c r="F702" i="73" s="1"/>
  <c r="F711" i="73"/>
  <c r="J354" i="73"/>
  <c r="G480" i="73"/>
  <c r="G449" i="73" s="1"/>
  <c r="H480" i="73" s="1"/>
  <c r="H449" i="73" s="1"/>
  <c r="I480" i="73" s="1"/>
  <c r="I449" i="73" s="1"/>
  <c r="J480" i="73" s="1"/>
  <c r="J449" i="73" s="1"/>
  <c r="K480" i="73" s="1"/>
  <c r="K449" i="73" s="1"/>
  <c r="L480" i="73" s="1"/>
  <c r="L449" i="73" s="1"/>
  <c r="M480" i="73" s="1"/>
  <c r="M449" i="73" s="1"/>
  <c r="L534" i="73"/>
  <c r="M534" i="73" s="1"/>
  <c r="E416" i="73"/>
  <c r="J416" i="73"/>
  <c r="F416" i="73"/>
  <c r="AB416" i="73"/>
  <c r="G416" i="73"/>
  <c r="L416" i="73"/>
  <c r="Y416" i="73"/>
  <c r="V416" i="73"/>
  <c r="T416" i="73"/>
  <c r="AA416" i="73"/>
  <c r="N416" i="73"/>
  <c r="Z416" i="73"/>
  <c r="S416" i="73"/>
  <c r="X416" i="73"/>
  <c r="K416" i="73"/>
  <c r="P416" i="73"/>
  <c r="U416" i="73"/>
  <c r="Q416" i="73"/>
  <c r="M416" i="73"/>
  <c r="H416" i="73"/>
  <c r="I416" i="73"/>
  <c r="R416" i="73"/>
  <c r="W416" i="73"/>
  <c r="O416" i="73"/>
  <c r="N437" i="73"/>
  <c r="L437" i="73"/>
  <c r="I437" i="73"/>
  <c r="F437" i="73"/>
  <c r="J437" i="73"/>
  <c r="W437" i="73"/>
  <c r="Y437" i="73"/>
  <c r="V437" i="73"/>
  <c r="T437" i="73"/>
  <c r="S437" i="73"/>
  <c r="R437" i="73"/>
  <c r="AB437" i="73"/>
  <c r="Q437" i="73"/>
  <c r="K437" i="73"/>
  <c r="O437" i="73"/>
  <c r="H437" i="73"/>
  <c r="G437" i="73"/>
  <c r="AA437" i="73"/>
  <c r="E437" i="73"/>
  <c r="X437" i="73"/>
  <c r="M437" i="73"/>
  <c r="U437" i="73"/>
  <c r="P437" i="73"/>
  <c r="Z437" i="73"/>
  <c r="E702" i="73"/>
  <c r="F633" i="73"/>
  <c r="F634" i="73" s="1"/>
  <c r="F635" i="73" s="1"/>
  <c r="G600" i="73"/>
  <c r="E735" i="73"/>
  <c r="G472" i="73"/>
  <c r="I596" i="73" s="1"/>
  <c r="I741" i="73" s="1"/>
  <c r="E786" i="73"/>
  <c r="E788" i="73"/>
  <c r="E783" i="73"/>
  <c r="E776" i="73"/>
  <c r="E780" i="73"/>
  <c r="E790" i="73"/>
  <c r="E779" i="73"/>
  <c r="E781" i="73"/>
  <c r="E787" i="73"/>
  <c r="E784" i="73"/>
  <c r="E777" i="73"/>
  <c r="E785" i="73"/>
  <c r="E791" i="73"/>
  <c r="E782" i="73"/>
  <c r="E789" i="73"/>
  <c r="E792" i="73"/>
  <c r="E778" i="73"/>
  <c r="H538" i="73"/>
  <c r="H600" i="73" s="1"/>
  <c r="G604" i="73"/>
  <c r="H542" i="73"/>
  <c r="H604" i="73" s="1"/>
  <c r="L436" i="73"/>
  <c r="AB436" i="73"/>
  <c r="J436" i="73"/>
  <c r="O436" i="73"/>
  <c r="K436" i="73"/>
  <c r="U436" i="73"/>
  <c r="Y436" i="73"/>
  <c r="I436" i="73"/>
  <c r="M436" i="73"/>
  <c r="Z436" i="73"/>
  <c r="F436" i="73"/>
  <c r="G436" i="73"/>
  <c r="N436" i="73"/>
  <c r="Q436" i="73"/>
  <c r="P436" i="73"/>
  <c r="AA436" i="73"/>
  <c r="T436" i="73"/>
  <c r="H436" i="73"/>
  <c r="S436" i="73"/>
  <c r="E436" i="73"/>
  <c r="R436" i="73"/>
  <c r="V436" i="73"/>
  <c r="W436" i="73"/>
  <c r="X436" i="73"/>
  <c r="O424" i="73"/>
  <c r="E424" i="73"/>
  <c r="L424" i="73"/>
  <c r="X424" i="73"/>
  <c r="Q424" i="73"/>
  <c r="V424" i="73"/>
  <c r="Z424" i="73"/>
  <c r="AA424" i="73"/>
  <c r="T424" i="73"/>
  <c r="I424" i="73"/>
  <c r="F424" i="73"/>
  <c r="G424" i="73"/>
  <c r="S424" i="73"/>
  <c r="U424" i="73"/>
  <c r="P424" i="73"/>
  <c r="AB424" i="73"/>
  <c r="H424" i="73"/>
  <c r="J424" i="73"/>
  <c r="M424" i="73"/>
  <c r="N424" i="73"/>
  <c r="R424" i="73"/>
  <c r="W424" i="73"/>
  <c r="Y424" i="73"/>
  <c r="K424" i="73"/>
  <c r="E769" i="73"/>
  <c r="G594" i="73"/>
  <c r="H532" i="73"/>
  <c r="Z422" i="73"/>
  <c r="F422" i="73"/>
  <c r="O422" i="73"/>
  <c r="X422" i="73"/>
  <c r="K422" i="73"/>
  <c r="U422" i="73"/>
  <c r="G422" i="73"/>
  <c r="M422" i="73"/>
  <c r="Y422" i="73"/>
  <c r="V422" i="73"/>
  <c r="L422" i="73"/>
  <c r="R422" i="73"/>
  <c r="E422" i="73"/>
  <c r="AA422" i="73"/>
  <c r="AB422" i="73"/>
  <c r="W422" i="73"/>
  <c r="H422" i="73"/>
  <c r="J422" i="73"/>
  <c r="S422" i="73"/>
  <c r="P422" i="73"/>
  <c r="T422" i="73"/>
  <c r="N422" i="73"/>
  <c r="Q422" i="73"/>
  <c r="I422" i="73"/>
  <c r="E566" i="86"/>
  <c r="F473" i="86"/>
  <c r="F812" i="86" s="1"/>
  <c r="H597" i="86"/>
  <c r="G742" i="86"/>
  <c r="G769" i="86" s="1"/>
  <c r="G633" i="86"/>
  <c r="E674" i="86"/>
  <c r="E741" i="86"/>
  <c r="E769" i="86" s="1"/>
  <c r="E707" i="86"/>
  <c r="E633" i="86"/>
  <c r="I535" i="86"/>
  <c r="H740" i="85"/>
  <c r="H706" i="85"/>
  <c r="H673" i="85"/>
  <c r="I747" i="85"/>
  <c r="I713" i="85"/>
  <c r="I680" i="85"/>
  <c r="I598" i="85"/>
  <c r="E440" i="85"/>
  <c r="E812" i="85"/>
  <c r="E811" i="85" s="1"/>
  <c r="J356" i="85"/>
  <c r="G482" i="85"/>
  <c r="G451" i="85" s="1"/>
  <c r="H482" i="85" s="1"/>
  <c r="H451" i="85" s="1"/>
  <c r="H598" i="85"/>
  <c r="F478" i="85"/>
  <c r="F447" i="85" s="1"/>
  <c r="K595" i="85"/>
  <c r="J595" i="85"/>
  <c r="K713" i="85"/>
  <c r="K747" i="85"/>
  <c r="J348" i="85"/>
  <c r="G474" i="85"/>
  <c r="G443" i="85" s="1"/>
  <c r="L533" i="85"/>
  <c r="M533" i="85" s="1"/>
  <c r="K717" i="85"/>
  <c r="G743" i="85"/>
  <c r="G769" i="85" s="1"/>
  <c r="G709" i="85"/>
  <c r="G735" i="85" s="1"/>
  <c r="G676" i="85"/>
  <c r="G702" i="85" s="1"/>
  <c r="G633" i="85"/>
  <c r="G634" i="85" s="1"/>
  <c r="G635" i="85" s="1"/>
  <c r="J747" i="85"/>
  <c r="J713" i="85"/>
  <c r="J680" i="85"/>
  <c r="M540" i="85"/>
  <c r="M602" i="85" s="1"/>
  <c r="L602" i="85"/>
  <c r="L747" i="85" s="1"/>
  <c r="I595" i="85"/>
  <c r="E769" i="84"/>
  <c r="F716" i="84"/>
  <c r="F750" i="84"/>
  <c r="F769" i="84" s="1"/>
  <c r="F683" i="84"/>
  <c r="E444" i="84"/>
  <c r="F475" i="84" s="1"/>
  <c r="E812" i="84"/>
  <c r="E811" i="84" s="1"/>
  <c r="H716" i="84"/>
  <c r="G605" i="84"/>
  <c r="F633" i="84"/>
  <c r="F634" i="84" s="1"/>
  <c r="F635" i="84" s="1"/>
  <c r="F481" i="84"/>
  <c r="F450" i="84" s="1"/>
  <c r="E735" i="84"/>
  <c r="I537" i="84"/>
  <c r="H599" i="84"/>
  <c r="E788" i="84"/>
  <c r="E780" i="84"/>
  <c r="E779" i="84"/>
  <c r="E776" i="84"/>
  <c r="E783" i="84"/>
  <c r="E777" i="84"/>
  <c r="E781" i="84"/>
  <c r="E792" i="84"/>
  <c r="E791" i="84"/>
  <c r="E778" i="84"/>
  <c r="E789" i="84"/>
  <c r="E784" i="84"/>
  <c r="E786" i="84"/>
  <c r="E785" i="84"/>
  <c r="E782" i="84"/>
  <c r="E787" i="84"/>
  <c r="E790" i="84"/>
  <c r="E702" i="84"/>
  <c r="I535" i="81"/>
  <c r="I597" i="81" s="1"/>
  <c r="G742" i="81"/>
  <c r="G769" i="81" s="1"/>
  <c r="G633" i="81"/>
  <c r="H742" i="81"/>
  <c r="H633" i="81"/>
  <c r="F477" i="81"/>
  <c r="F446" i="81" s="1"/>
  <c r="F742" i="81"/>
  <c r="F769" i="81" s="1"/>
  <c r="F633" i="81"/>
  <c r="E442" i="81"/>
  <c r="E812" i="81"/>
  <c r="H679" i="81"/>
  <c r="H746" i="81"/>
  <c r="H712" i="81"/>
  <c r="I601" i="81"/>
  <c r="J539" i="81"/>
  <c r="J601" i="81" s="1"/>
  <c r="Q473" i="84"/>
  <c r="P566" i="84"/>
  <c r="R465" i="86"/>
  <c r="S496" i="86" s="1"/>
  <c r="M473" i="85"/>
  <c r="L566" i="85"/>
  <c r="K813" i="82"/>
  <c r="AA477" i="89"/>
  <c r="Z679" i="89"/>
  <c r="L813" i="87"/>
  <c r="K813" i="87"/>
  <c r="H813" i="73"/>
  <c r="S683" i="82"/>
  <c r="B156" i="73"/>
  <c r="B370" i="73"/>
  <c r="B403" i="73" s="1"/>
  <c r="B434" i="73" s="1"/>
  <c r="B465" i="73" s="1"/>
  <c r="E831" i="79"/>
  <c r="G77" i="88" s="1"/>
  <c r="H707" i="73"/>
  <c r="H674" i="73"/>
  <c r="E807" i="73"/>
  <c r="R933" i="82"/>
  <c r="R952" i="82" s="1"/>
  <c r="R954" i="82" s="1"/>
  <c r="AB682" i="89"/>
  <c r="AB486" i="89"/>
  <c r="S445" i="82"/>
  <c r="S678" i="82" s="1"/>
  <c r="S715" i="82"/>
  <c r="S682" i="82"/>
  <c r="T604" i="82"/>
  <c r="T749" i="82" s="1"/>
  <c r="T449" i="82"/>
  <c r="X933" i="89"/>
  <c r="AA495" i="89"/>
  <c r="AA619" i="89" s="1"/>
  <c r="AA764" i="89" s="1"/>
  <c r="AQ963" i="89"/>
  <c r="Y699" i="89"/>
  <c r="Z720" i="89"/>
  <c r="Y690" i="89"/>
  <c r="Z488" i="89"/>
  <c r="Z612" i="89" s="1"/>
  <c r="Z757" i="89" s="1"/>
  <c r="AA498" i="89"/>
  <c r="AA622" i="89" s="1"/>
  <c r="AA767" i="89" s="1"/>
  <c r="S483" i="84"/>
  <c r="S607" i="84" s="1"/>
  <c r="S752" i="84" s="1"/>
  <c r="Z465" i="89"/>
  <c r="AA496" i="89" s="1"/>
  <c r="AA620" i="89" s="1"/>
  <c r="AA765" i="89" s="1"/>
  <c r="Z443" i="89"/>
  <c r="Z676" i="89" s="1"/>
  <c r="Z458" i="89"/>
  <c r="Y691" i="89"/>
  <c r="Y724" i="89"/>
  <c r="S676" i="87"/>
  <c r="X690" i="89"/>
  <c r="S485" i="82"/>
  <c r="S609" i="82" s="1"/>
  <c r="S754" i="82" s="1"/>
  <c r="Z697" i="89"/>
  <c r="Z730" i="89"/>
  <c r="R701" i="87"/>
  <c r="R443" i="84"/>
  <c r="S474" i="84" s="1"/>
  <c r="S598" i="84" s="1"/>
  <c r="S743" i="84" s="1"/>
  <c r="X694" i="89"/>
  <c r="X727" i="89"/>
  <c r="U459" i="73"/>
  <c r="V490" i="73" s="1"/>
  <c r="Y681" i="89"/>
  <c r="Y461" i="89"/>
  <c r="Z716" i="89"/>
  <c r="AA497" i="89"/>
  <c r="AA621" i="89" s="1"/>
  <c r="AA766" i="89" s="1"/>
  <c r="Z681" i="89"/>
  <c r="S724" i="85"/>
  <c r="U454" i="87"/>
  <c r="V485" i="87" s="1"/>
  <c r="Z700" i="89"/>
  <c r="Z733" i="89"/>
  <c r="AA452" i="89"/>
  <c r="AA448" i="89"/>
  <c r="T680" i="83"/>
  <c r="T696" i="81"/>
  <c r="T725" i="73"/>
  <c r="R726" i="82"/>
  <c r="Y725" i="89"/>
  <c r="Y692" i="89"/>
  <c r="AR962" i="89"/>
  <c r="AR948" i="89"/>
  <c r="AR941" i="89"/>
  <c r="AR926" i="89"/>
  <c r="AR947" i="89"/>
  <c r="AR935" i="89"/>
  <c r="AS927" i="89"/>
  <c r="AR961" i="89"/>
  <c r="Z699" i="89"/>
  <c r="Z732" i="89"/>
  <c r="Z459" i="89"/>
  <c r="R933" i="73"/>
  <c r="Z491" i="89"/>
  <c r="Z615" i="89" s="1"/>
  <c r="Z760" i="89" s="1"/>
  <c r="AA695" i="89"/>
  <c r="AA728" i="89"/>
  <c r="AB617" i="89"/>
  <c r="AB762" i="89" s="1"/>
  <c r="AB462" i="89"/>
  <c r="AA475" i="89"/>
  <c r="Z701" i="89"/>
  <c r="Z734" i="89"/>
  <c r="AA623" i="89"/>
  <c r="AA768" i="89" s="1"/>
  <c r="AA468" i="89"/>
  <c r="U939" i="89"/>
  <c r="U952" i="89" s="1"/>
  <c r="U940" i="89"/>
  <c r="Z445" i="89"/>
  <c r="Y678" i="89"/>
  <c r="Y711" i="89"/>
  <c r="AA680" i="89"/>
  <c r="AA713" i="89"/>
  <c r="AB447" i="89"/>
  <c r="Y684" i="89"/>
  <c r="AA484" i="89"/>
  <c r="Y686" i="89"/>
  <c r="Y719" i="89"/>
  <c r="S696" i="87"/>
  <c r="Y693" i="89"/>
  <c r="Y726" i="89"/>
  <c r="AA482" i="89"/>
  <c r="Y933" i="89"/>
  <c r="Y934" i="89"/>
  <c r="AB481" i="89"/>
  <c r="AB605" i="89" s="1"/>
  <c r="AB750" i="89" s="1"/>
  <c r="AB485" i="89"/>
  <c r="AB609" i="89" s="1"/>
  <c r="AB754" i="89" s="1"/>
  <c r="Y751" i="89"/>
  <c r="AB595" i="89"/>
  <c r="R678" i="82"/>
  <c r="T714" i="84"/>
  <c r="N473" i="87"/>
  <c r="N597" i="87" s="1"/>
  <c r="N742" i="87" s="1"/>
  <c r="U680" i="86"/>
  <c r="T730" i="85"/>
  <c r="Q677" i="82"/>
  <c r="T711" i="85"/>
  <c r="T606" i="81"/>
  <c r="T751" i="81" s="1"/>
  <c r="R475" i="82"/>
  <c r="R599" i="82" s="1"/>
  <c r="R744" i="82" s="1"/>
  <c r="T689" i="73"/>
  <c r="T496" i="87"/>
  <c r="T620" i="87" s="1"/>
  <c r="T765" i="87" s="1"/>
  <c r="S717" i="81"/>
  <c r="R713" i="82"/>
  <c r="U474" i="81"/>
  <c r="U598" i="81" s="1"/>
  <c r="S491" i="84"/>
  <c r="S615" i="84" s="1"/>
  <c r="S760" i="84" s="1"/>
  <c r="P472" i="83"/>
  <c r="P596" i="83" s="1"/>
  <c r="P741" i="83" s="1"/>
  <c r="S455" i="84"/>
  <c r="T497" i="82"/>
  <c r="R692" i="81"/>
  <c r="K672" i="87"/>
  <c r="S684" i="81"/>
  <c r="U476" i="85"/>
  <c r="U600" i="85" s="1"/>
  <c r="U745" i="85" s="1"/>
  <c r="S449" i="84"/>
  <c r="R457" i="82"/>
  <c r="Q723" i="82"/>
  <c r="Q690" i="82"/>
  <c r="R465" i="84"/>
  <c r="S729" i="86"/>
  <c r="S710" i="86"/>
  <c r="S713" i="82"/>
  <c r="T459" i="82"/>
  <c r="U490" i="82" s="1"/>
  <c r="U614" i="82" s="1"/>
  <c r="U759" i="82" s="1"/>
  <c r="R468" i="81"/>
  <c r="R468" i="85"/>
  <c r="S725" i="82"/>
  <c r="S692" i="82"/>
  <c r="T498" i="85"/>
  <c r="T622" i="85" s="1"/>
  <c r="T767" i="85" s="1"/>
  <c r="R460" i="81"/>
  <c r="S491" i="81" s="1"/>
  <c r="S615" i="81" s="1"/>
  <c r="S760" i="81" s="1"/>
  <c r="T447" i="87"/>
  <c r="U478" i="87" s="1"/>
  <c r="U602" i="87" s="1"/>
  <c r="R484" i="81"/>
  <c r="R608" i="81" s="1"/>
  <c r="R753" i="81" s="1"/>
  <c r="T463" i="86"/>
  <c r="V611" i="73"/>
  <c r="V756" i="73" s="1"/>
  <c r="R680" i="81"/>
  <c r="R715" i="84"/>
  <c r="R682" i="84"/>
  <c r="K740" i="82"/>
  <c r="T491" i="82"/>
  <c r="T615" i="82" s="1"/>
  <c r="T760" i="82" s="1"/>
  <c r="U722" i="73"/>
  <c r="K673" i="82"/>
  <c r="U482" i="81"/>
  <c r="R734" i="82"/>
  <c r="M441" i="87"/>
  <c r="M674" i="87" s="1"/>
  <c r="L739" i="85"/>
  <c r="Q701" i="83"/>
  <c r="R684" i="73"/>
  <c r="R449" i="86"/>
  <c r="U466" i="84"/>
  <c r="S460" i="83"/>
  <c r="S465" i="73"/>
  <c r="T496" i="73" s="1"/>
  <c r="T620" i="73" s="1"/>
  <c r="N594" i="84"/>
  <c r="N739" i="84" s="1"/>
  <c r="U714" i="81"/>
  <c r="S731" i="85"/>
  <c r="S698" i="85"/>
  <c r="S455" i="85"/>
  <c r="S484" i="85"/>
  <c r="S608" i="85" s="1"/>
  <c r="S753" i="85" s="1"/>
  <c r="T620" i="85"/>
  <c r="T765" i="85" s="1"/>
  <c r="T465" i="85"/>
  <c r="R688" i="85"/>
  <c r="R721" i="85"/>
  <c r="S718" i="81"/>
  <c r="S685" i="81"/>
  <c r="J594" i="86"/>
  <c r="J739" i="86" s="1"/>
  <c r="T607" i="81"/>
  <c r="T752" i="81" s="1"/>
  <c r="T452" i="81"/>
  <c r="Q684" i="73"/>
  <c r="Q717" i="73"/>
  <c r="Q698" i="84"/>
  <c r="Q731" i="84"/>
  <c r="R720" i="82"/>
  <c r="R687" i="82"/>
  <c r="S468" i="82"/>
  <c r="L672" i="82"/>
  <c r="L705" i="85"/>
  <c r="N740" i="73"/>
  <c r="L705" i="82"/>
  <c r="N673" i="73"/>
  <c r="M594" i="85"/>
  <c r="M739" i="85" s="1"/>
  <c r="L595" i="84"/>
  <c r="S449" i="85"/>
  <c r="T480" i="85" s="1"/>
  <c r="T604" i="85" s="1"/>
  <c r="S466" i="73"/>
  <c r="T497" i="73" s="1"/>
  <c r="T621" i="73" s="1"/>
  <c r="S498" i="82"/>
  <c r="S697" i="85"/>
  <c r="R446" i="82"/>
  <c r="Q712" i="82"/>
  <c r="Q679" i="82"/>
  <c r="S482" i="82"/>
  <c r="T494" i="83"/>
  <c r="T618" i="83" s="1"/>
  <c r="T763" i="83" s="1"/>
  <c r="Q715" i="86"/>
  <c r="Q682" i="86"/>
  <c r="O949" i="79"/>
  <c r="R453" i="82"/>
  <c r="Q719" i="82"/>
  <c r="Q686" i="82"/>
  <c r="R475" i="87"/>
  <c r="Q699" i="73"/>
  <c r="L935" i="79"/>
  <c r="L936" i="83"/>
  <c r="M932" i="83" s="1"/>
  <c r="R718" i="84"/>
  <c r="R685" i="84"/>
  <c r="Q726" i="81"/>
  <c r="Q693" i="81"/>
  <c r="T447" i="82"/>
  <c r="T482" i="86"/>
  <c r="R936" i="73"/>
  <c r="S932" i="73" s="1"/>
  <c r="S933" i="73" s="1"/>
  <c r="S684" i="87"/>
  <c r="J706" i="86"/>
  <c r="Q683" i="73"/>
  <c r="Q681" i="85"/>
  <c r="L439" i="84"/>
  <c r="T490" i="81"/>
  <c r="T614" i="81" s="1"/>
  <c r="T759" i="81" s="1"/>
  <c r="K705" i="84"/>
  <c r="K672" i="84"/>
  <c r="T495" i="73"/>
  <c r="T619" i="73" s="1"/>
  <c r="T764" i="73" s="1"/>
  <c r="T694" i="86"/>
  <c r="S486" i="86"/>
  <c r="S610" i="86" s="1"/>
  <c r="S755" i="86" s="1"/>
  <c r="S680" i="87"/>
  <c r="R448" i="85"/>
  <c r="S479" i="85" s="1"/>
  <c r="S603" i="85" s="1"/>
  <c r="R699" i="73"/>
  <c r="S497" i="81"/>
  <c r="S621" i="81" s="1"/>
  <c r="S766" i="81" s="1"/>
  <c r="S606" i="73"/>
  <c r="S751" i="73" s="1"/>
  <c r="S451" i="73"/>
  <c r="S695" i="81"/>
  <c r="R610" i="86"/>
  <c r="S723" i="81"/>
  <c r="S690" i="81"/>
  <c r="T612" i="81"/>
  <c r="T757" i="81" s="1"/>
  <c r="T457" i="81"/>
  <c r="S499" i="83"/>
  <c r="S450" i="83"/>
  <c r="T481" i="83" s="1"/>
  <c r="T605" i="83" s="1"/>
  <c r="R726" i="86"/>
  <c r="T733" i="83"/>
  <c r="J707" i="86"/>
  <c r="R465" i="83"/>
  <c r="S496" i="83" s="1"/>
  <c r="S620" i="83" s="1"/>
  <c r="S620" i="81"/>
  <c r="S765" i="81" s="1"/>
  <c r="T495" i="82"/>
  <c r="T493" i="85"/>
  <c r="T617" i="85" s="1"/>
  <c r="T762" i="85" s="1"/>
  <c r="S692" i="86"/>
  <c r="S725" i="86"/>
  <c r="T728" i="81"/>
  <c r="U725" i="85"/>
  <c r="T483" i="86"/>
  <c r="T607" i="86" s="1"/>
  <c r="Q700" i="86"/>
  <c r="T726" i="73"/>
  <c r="S460" i="86"/>
  <c r="T491" i="86" s="1"/>
  <c r="T615" i="86" s="1"/>
  <c r="M708" i="87"/>
  <c r="N706" i="73"/>
  <c r="I705" i="86"/>
  <c r="R686" i="84"/>
  <c r="R719" i="84"/>
  <c r="Q698" i="83"/>
  <c r="Q731" i="83"/>
  <c r="T697" i="84"/>
  <c r="T730" i="84"/>
  <c r="T499" i="86"/>
  <c r="S701" i="86"/>
  <c r="R682" i="85"/>
  <c r="R715" i="85"/>
  <c r="S606" i="83"/>
  <c r="S751" i="83" s="1"/>
  <c r="S768" i="86"/>
  <c r="S711" i="83"/>
  <c r="Q693" i="87"/>
  <c r="Q726" i="87"/>
  <c r="K632" i="84"/>
  <c r="K706" i="84"/>
  <c r="R698" i="73"/>
  <c r="R731" i="73"/>
  <c r="U754" i="84"/>
  <c r="T767" i="81"/>
  <c r="P742" i="84"/>
  <c r="U757" i="84"/>
  <c r="M741" i="87"/>
  <c r="T745" i="87"/>
  <c r="T749" i="81"/>
  <c r="V750" i="85"/>
  <c r="T762" i="82"/>
  <c r="U767" i="87"/>
  <c r="U759" i="73"/>
  <c r="S761" i="73"/>
  <c r="U763" i="81"/>
  <c r="Q747" i="84"/>
  <c r="S752" i="73"/>
  <c r="R761" i="85"/>
  <c r="T763" i="85"/>
  <c r="T760" i="73"/>
  <c r="S750" i="83"/>
  <c r="T747" i="87"/>
  <c r="M742" i="87"/>
  <c r="L742" i="82"/>
  <c r="T762" i="81"/>
  <c r="U759" i="85"/>
  <c r="U764" i="86"/>
  <c r="U767" i="83"/>
  <c r="S764" i="81"/>
  <c r="R762" i="87"/>
  <c r="T745" i="81"/>
  <c r="S753" i="84"/>
  <c r="U743" i="82"/>
  <c r="R741" i="81"/>
  <c r="R744" i="73"/>
  <c r="V748" i="81"/>
  <c r="S750" i="87"/>
  <c r="U759" i="87"/>
  <c r="S760" i="86"/>
  <c r="P742" i="73"/>
  <c r="T743" i="73"/>
  <c r="U757" i="86"/>
  <c r="T751" i="84"/>
  <c r="T766" i="85"/>
  <c r="S743" i="86"/>
  <c r="S768" i="87"/>
  <c r="T754" i="73"/>
  <c r="S757" i="83"/>
  <c r="S745" i="83"/>
  <c r="L740" i="82"/>
  <c r="S765" i="73"/>
  <c r="O746" i="73"/>
  <c r="T755" i="87"/>
  <c r="U748" i="84"/>
  <c r="T759" i="86"/>
  <c r="S766" i="73"/>
  <c r="S758" i="86"/>
  <c r="R750" i="73"/>
  <c r="S762" i="73"/>
  <c r="R754" i="83"/>
  <c r="R765" i="83"/>
  <c r="M740" i="87"/>
  <c r="T756" i="85"/>
  <c r="S766" i="86"/>
  <c r="U764" i="85"/>
  <c r="T744" i="81"/>
  <c r="R748" i="85"/>
  <c r="U756" i="84"/>
  <c r="T754" i="81"/>
  <c r="T746" i="86"/>
  <c r="S752" i="85"/>
  <c r="U758" i="81"/>
  <c r="T754" i="85"/>
  <c r="S744" i="83"/>
  <c r="J741" i="86"/>
  <c r="S746" i="87"/>
  <c r="M739" i="82"/>
  <c r="V759" i="85"/>
  <c r="R764" i="83"/>
  <c r="T758" i="84"/>
  <c r="S746" i="85"/>
  <c r="U750" i="86"/>
  <c r="S749" i="85"/>
  <c r="U617" i="81"/>
  <c r="U768" i="84"/>
  <c r="T761" i="87"/>
  <c r="S758" i="73"/>
  <c r="M741" i="85"/>
  <c r="T676" i="81"/>
  <c r="S453" i="84"/>
  <c r="S719" i="84" s="1"/>
  <c r="T610" i="82"/>
  <c r="S475" i="73"/>
  <c r="S599" i="73" s="1"/>
  <c r="R710" i="73"/>
  <c r="R612" i="87"/>
  <c r="Q690" i="73"/>
  <c r="S466" i="86"/>
  <c r="R612" i="73"/>
  <c r="R457" i="73"/>
  <c r="S622" i="73"/>
  <c r="R699" i="86"/>
  <c r="M675" i="87"/>
  <c r="Q714" i="73"/>
  <c r="R479" i="73"/>
  <c r="R603" i="73" s="1"/>
  <c r="W493" i="84"/>
  <c r="W617" i="84" s="1"/>
  <c r="V728" i="84"/>
  <c r="U443" i="82"/>
  <c r="U709" i="82" s="1"/>
  <c r="S446" i="85"/>
  <c r="R679" i="85"/>
  <c r="U615" i="73"/>
  <c r="V495" i="84"/>
  <c r="S491" i="87"/>
  <c r="U485" i="86"/>
  <c r="U609" i="86" s="1"/>
  <c r="S488" i="87"/>
  <c r="U474" i="83"/>
  <c r="U598" i="83" s="1"/>
  <c r="S682" i="87"/>
  <c r="U490" i="86"/>
  <c r="U614" i="86" s="1"/>
  <c r="U476" i="86"/>
  <c r="U600" i="86" s="1"/>
  <c r="T711" i="86"/>
  <c r="S489" i="87"/>
  <c r="S458" i="87" s="1"/>
  <c r="T489" i="87" s="1"/>
  <c r="M470" i="87"/>
  <c r="S472" i="81"/>
  <c r="S596" i="81" s="1"/>
  <c r="S470" i="81"/>
  <c r="T489" i="83"/>
  <c r="T613" i="83" s="1"/>
  <c r="U616" i="86"/>
  <c r="R615" i="87"/>
  <c r="V477" i="84"/>
  <c r="V601" i="84" s="1"/>
  <c r="R691" i="87"/>
  <c r="T487" i="81"/>
  <c r="T611" i="81" s="1"/>
  <c r="R705" i="83"/>
  <c r="S470" i="83"/>
  <c r="T482" i="83"/>
  <c r="T451" i="83" s="1"/>
  <c r="U480" i="87"/>
  <c r="U449" i="87" s="1"/>
  <c r="V480" i="87" s="1"/>
  <c r="V492" i="82"/>
  <c r="V616" i="82" s="1"/>
  <c r="M705" i="82"/>
  <c r="N470" i="82"/>
  <c r="S497" i="87"/>
  <c r="S621" i="87" s="1"/>
  <c r="U475" i="86"/>
  <c r="U444" i="86" s="1"/>
  <c r="V475" i="86" s="1"/>
  <c r="T498" i="73"/>
  <c r="T467" i="73" s="1"/>
  <c r="T604" i="87"/>
  <c r="T715" i="87" s="1"/>
  <c r="T454" i="81"/>
  <c r="U485" i="81" s="1"/>
  <c r="U609" i="81" s="1"/>
  <c r="U477" i="83"/>
  <c r="U446" i="83" s="1"/>
  <c r="R698" i="81"/>
  <c r="U474" i="87"/>
  <c r="U443" i="87" s="1"/>
  <c r="V474" i="87" s="1"/>
  <c r="T494" i="73"/>
  <c r="T618" i="73" s="1"/>
  <c r="T496" i="81"/>
  <c r="O440" i="73"/>
  <c r="U712" i="84"/>
  <c r="P936" i="87"/>
  <c r="Q932" i="87" s="1"/>
  <c r="Q933" i="87" s="1"/>
  <c r="Q952" i="87" s="1"/>
  <c r="R677" i="85"/>
  <c r="S724" i="83"/>
  <c r="S599" i="85"/>
  <c r="S444" i="85"/>
  <c r="T475" i="85" s="1"/>
  <c r="U619" i="84"/>
  <c r="T710" i="86"/>
  <c r="T693" i="73"/>
  <c r="S725" i="83"/>
  <c r="T614" i="83"/>
  <c r="S727" i="83"/>
  <c r="R683" i="83"/>
  <c r="R693" i="85"/>
  <c r="S615" i="85"/>
  <c r="S460" i="85"/>
  <c r="T491" i="85" s="1"/>
  <c r="T692" i="86"/>
  <c r="S446" i="87"/>
  <c r="U457" i="84"/>
  <c r="V488" i="84" s="1"/>
  <c r="S622" i="86"/>
  <c r="R733" i="86"/>
  <c r="T690" i="84"/>
  <c r="S691" i="84"/>
  <c r="T458" i="84"/>
  <c r="U489" i="84" s="1"/>
  <c r="M442" i="85"/>
  <c r="M566" i="85" s="1"/>
  <c r="T712" i="83"/>
  <c r="V459" i="85"/>
  <c r="T463" i="85"/>
  <c r="U494" i="85" s="1"/>
  <c r="S696" i="85"/>
  <c r="R729" i="82"/>
  <c r="R691" i="73"/>
  <c r="R730" i="83"/>
  <c r="R715" i="83"/>
  <c r="S604" i="83"/>
  <c r="R461" i="85"/>
  <c r="K113" i="80"/>
  <c r="L674" i="87"/>
  <c r="Q597" i="83"/>
  <c r="O706" i="83"/>
  <c r="Q687" i="83"/>
  <c r="M597" i="85"/>
  <c r="Q694" i="85"/>
  <c r="L713" i="85"/>
  <c r="U692" i="85"/>
  <c r="L672" i="85"/>
  <c r="M439" i="85"/>
  <c r="T676" i="82"/>
  <c r="K632" i="82"/>
  <c r="O446" i="73"/>
  <c r="N679" i="73"/>
  <c r="Q686" i="73"/>
  <c r="R453" i="73"/>
  <c r="S484" i="73" s="1"/>
  <c r="S462" i="73"/>
  <c r="T493" i="73" s="1"/>
  <c r="R695" i="73"/>
  <c r="S610" i="73"/>
  <c r="S455" i="73"/>
  <c r="T486" i="73" s="1"/>
  <c r="S452" i="73"/>
  <c r="T483" i="73" s="1"/>
  <c r="R688" i="73"/>
  <c r="R685" i="73"/>
  <c r="S458" i="73"/>
  <c r="S457" i="83"/>
  <c r="T488" i="83" s="1"/>
  <c r="U600" i="81"/>
  <c r="T711" i="81"/>
  <c r="R679" i="87"/>
  <c r="AF962" i="79"/>
  <c r="AE963" i="84"/>
  <c r="AE963" i="85"/>
  <c r="AE963" i="87"/>
  <c r="AE963" i="73"/>
  <c r="S444" i="83"/>
  <c r="S458" i="86"/>
  <c r="T489" i="86" s="1"/>
  <c r="AF926" i="79"/>
  <c r="AG927" i="79"/>
  <c r="AF963" i="82"/>
  <c r="AE963" i="83"/>
  <c r="AE963" i="86"/>
  <c r="AE963" i="81"/>
  <c r="T448" i="87"/>
  <c r="U479" i="87" s="1"/>
  <c r="U603" i="87" s="1"/>
  <c r="R691" i="86"/>
  <c r="U610" i="81"/>
  <c r="T721" i="81"/>
  <c r="R716" i="73"/>
  <c r="AF136" i="80"/>
  <c r="AF138" i="80" s="1"/>
  <c r="T600" i="83"/>
  <c r="U463" i="81"/>
  <c r="U729" i="81" s="1"/>
  <c r="R677" i="83"/>
  <c r="U727" i="82"/>
  <c r="T719" i="86"/>
  <c r="T603" i="87"/>
  <c r="T456" i="85"/>
  <c r="S681" i="87"/>
  <c r="R690" i="83"/>
  <c r="AF115" i="80"/>
  <c r="T709" i="87"/>
  <c r="Q690" i="87"/>
  <c r="R462" i="87"/>
  <c r="S493" i="87" s="1"/>
  <c r="Q695" i="87"/>
  <c r="U608" i="86"/>
  <c r="U453" i="86"/>
  <c r="V484" i="86" s="1"/>
  <c r="J674" i="86"/>
  <c r="T732" i="83"/>
  <c r="R696" i="84"/>
  <c r="Q706" i="81"/>
  <c r="Q442" i="83"/>
  <c r="S734" i="87"/>
  <c r="S618" i="84"/>
  <c r="S463" i="84"/>
  <c r="T494" i="84" s="1"/>
  <c r="S618" i="82"/>
  <c r="S463" i="82"/>
  <c r="T494" i="82" s="1"/>
  <c r="P675" i="83"/>
  <c r="T717" i="87"/>
  <c r="U606" i="87"/>
  <c r="Q713" i="84"/>
  <c r="W616" i="84"/>
  <c r="L673" i="82"/>
  <c r="S689" i="85"/>
  <c r="S680" i="73"/>
  <c r="P442" i="73"/>
  <c r="V602" i="83"/>
  <c r="T602" i="73"/>
  <c r="T447" i="73"/>
  <c r="U478" i="73" s="1"/>
  <c r="O675" i="73"/>
  <c r="U609" i="73"/>
  <c r="T720" i="73"/>
  <c r="J439" i="86"/>
  <c r="I672" i="86"/>
  <c r="K596" i="86"/>
  <c r="L596" i="86"/>
  <c r="K595" i="86"/>
  <c r="T598" i="86"/>
  <c r="S709" i="86"/>
  <c r="T605" i="87"/>
  <c r="S716" i="87"/>
  <c r="T450" i="87"/>
  <c r="U481" i="87" s="1"/>
  <c r="R683" i="87"/>
  <c r="T619" i="87"/>
  <c r="T464" i="87"/>
  <c r="U495" i="87" s="1"/>
  <c r="S697" i="87"/>
  <c r="S452" i="85"/>
  <c r="T483" i="85" s="1"/>
  <c r="T466" i="85"/>
  <c r="U497" i="85" s="1"/>
  <c r="S699" i="85"/>
  <c r="O936" i="85"/>
  <c r="P932" i="85" s="1"/>
  <c r="T454" i="85"/>
  <c r="U485" i="85" s="1"/>
  <c r="N596" i="84"/>
  <c r="T622" i="84"/>
  <c r="S733" i="84"/>
  <c r="S725" i="84"/>
  <c r="T614" i="84"/>
  <c r="T717" i="84"/>
  <c r="U606" i="84"/>
  <c r="U451" i="84"/>
  <c r="V482" i="84" s="1"/>
  <c r="S684" i="84"/>
  <c r="T603" i="83"/>
  <c r="S714" i="83"/>
  <c r="T448" i="83"/>
  <c r="U479" i="83" s="1"/>
  <c r="B371" i="82"/>
  <c r="B404" i="82" s="1"/>
  <c r="B435" i="82" s="1"/>
  <c r="B466" i="82" s="1"/>
  <c r="B157" i="82"/>
  <c r="N441" i="84"/>
  <c r="O472" i="84" s="1"/>
  <c r="S687" i="85"/>
  <c r="R685" i="85"/>
  <c r="Q933" i="84"/>
  <c r="Q952" i="84" s="1"/>
  <c r="Q954" i="84" s="1"/>
  <c r="S700" i="81"/>
  <c r="R936" i="82"/>
  <c r="S932" i="82" s="1"/>
  <c r="S934" i="82" s="1"/>
  <c r="S953" i="82" s="1"/>
  <c r="U613" i="85"/>
  <c r="T724" i="85"/>
  <c r="T710" i="81"/>
  <c r="U599" i="81"/>
  <c r="U622" i="81"/>
  <c r="T733" i="81"/>
  <c r="T691" i="81"/>
  <c r="S677" i="81"/>
  <c r="R694" i="73"/>
  <c r="T461" i="73"/>
  <c r="U492" i="73" s="1"/>
  <c r="S727" i="73"/>
  <c r="T616" i="73"/>
  <c r="U458" i="81"/>
  <c r="V489" i="81" s="1"/>
  <c r="V612" i="86"/>
  <c r="U723" i="86"/>
  <c r="L835" i="83"/>
  <c r="J835" i="81"/>
  <c r="S701" i="73"/>
  <c r="G835" i="73"/>
  <c r="F857" i="73"/>
  <c r="F846" i="73"/>
  <c r="T443" i="73"/>
  <c r="U474" i="73" s="1"/>
  <c r="S676" i="73"/>
  <c r="F836" i="83"/>
  <c r="T623" i="73"/>
  <c r="T468" i="73"/>
  <c r="U499" i="73" s="1"/>
  <c r="J940" i="79"/>
  <c r="T445" i="87"/>
  <c r="U476" i="87" s="1"/>
  <c r="T445" i="83"/>
  <c r="U476" i="83" s="1"/>
  <c r="U464" i="85"/>
  <c r="T462" i="82"/>
  <c r="T461" i="87"/>
  <c r="U492" i="87" s="1"/>
  <c r="AH33" i="77"/>
  <c r="AI18" i="77"/>
  <c r="AH16" i="77"/>
  <c r="B370" i="79"/>
  <c r="B156" i="79"/>
  <c r="T692" i="73"/>
  <c r="M440" i="87"/>
  <c r="J952" i="73"/>
  <c r="U454" i="84"/>
  <c r="M441" i="85"/>
  <c r="J953" i="73"/>
  <c r="R705" i="81"/>
  <c r="B157" i="81"/>
  <c r="B371" i="81"/>
  <c r="B404" i="81" s="1"/>
  <c r="B435" i="81" s="1"/>
  <c r="B466" i="81" s="1"/>
  <c r="J942" i="73"/>
  <c r="AF926" i="73"/>
  <c r="AF941" i="73"/>
  <c r="AF961" i="73"/>
  <c r="AF948" i="73"/>
  <c r="AG927" i="73"/>
  <c r="AG962" i="73" s="1"/>
  <c r="AF935" i="73"/>
  <c r="AF947" i="73"/>
  <c r="V448" i="81"/>
  <c r="U467" i="83"/>
  <c r="U468" i="84"/>
  <c r="L441" i="86"/>
  <c r="M472" i="86" s="1"/>
  <c r="V456" i="73"/>
  <c r="W487" i="73" s="1"/>
  <c r="U448" i="84"/>
  <c r="U714" i="84" s="1"/>
  <c r="U467" i="87"/>
  <c r="V498" i="87" s="1"/>
  <c r="S730" i="81"/>
  <c r="AH17" i="77"/>
  <c r="AH107" i="80" s="1"/>
  <c r="AG973" i="79"/>
  <c r="K440" i="86"/>
  <c r="L471" i="86" s="1"/>
  <c r="V614" i="73"/>
  <c r="U725" i="73"/>
  <c r="U689" i="73"/>
  <c r="J673" i="86"/>
  <c r="L933" i="79"/>
  <c r="AE948" i="79"/>
  <c r="AE961" i="79"/>
  <c r="X940" i="87"/>
  <c r="X942" i="87" s="1"/>
  <c r="Y938" i="87" s="1"/>
  <c r="X939" i="87"/>
  <c r="W939" i="82"/>
  <c r="W940" i="82"/>
  <c r="W942" i="82" s="1"/>
  <c r="X938" i="82" s="1"/>
  <c r="X940" i="85"/>
  <c r="X942" i="85" s="1"/>
  <c r="Y938" i="85" s="1"/>
  <c r="X939" i="85"/>
  <c r="X940" i="84"/>
  <c r="X942" i="84" s="1"/>
  <c r="Y938" i="84" s="1"/>
  <c r="X939" i="84"/>
  <c r="Y940" i="86"/>
  <c r="Y942" i="86" s="1"/>
  <c r="Z938" i="86" s="1"/>
  <c r="Y939" i="86"/>
  <c r="T695" i="81"/>
  <c r="U462" i="81"/>
  <c r="V493" i="81" s="1"/>
  <c r="S679" i="86"/>
  <c r="Q936" i="84"/>
  <c r="R932" i="84" s="1"/>
  <c r="B157" i="83"/>
  <c r="B371" i="83"/>
  <c r="B404" i="83" s="1"/>
  <c r="B435" i="83" s="1"/>
  <c r="B466" i="83" s="1"/>
  <c r="T449" i="81"/>
  <c r="U480" i="81" s="1"/>
  <c r="N940" i="81"/>
  <c r="N939" i="81"/>
  <c r="S678" i="83"/>
  <c r="U611" i="86"/>
  <c r="T722" i="86"/>
  <c r="U464" i="86"/>
  <c r="V495" i="86" s="1"/>
  <c r="AF941" i="85"/>
  <c r="AG927" i="85"/>
  <c r="AG962" i="85" s="1"/>
  <c r="AF926" i="85"/>
  <c r="AF935" i="85"/>
  <c r="AF961" i="85"/>
  <c r="AF948" i="85"/>
  <c r="AF947" i="85"/>
  <c r="R954" i="86"/>
  <c r="V605" i="81"/>
  <c r="U716" i="81"/>
  <c r="L674" i="85"/>
  <c r="T701" i="84"/>
  <c r="T455" i="87"/>
  <c r="U486" i="87" s="1"/>
  <c r="M954" i="81"/>
  <c r="U608" i="87"/>
  <c r="T719" i="87"/>
  <c r="B372" i="85"/>
  <c r="B405" i="85" s="1"/>
  <c r="B436" i="85" s="1"/>
  <c r="B467" i="85" s="1"/>
  <c r="B158" i="85"/>
  <c r="B373" i="85" s="1"/>
  <c r="B406" i="85" s="1"/>
  <c r="B437" i="85" s="1"/>
  <c r="B468" i="85" s="1"/>
  <c r="AF935" i="81"/>
  <c r="AF961" i="81"/>
  <c r="AF948" i="81"/>
  <c r="AF947" i="81"/>
  <c r="AF941" i="81"/>
  <c r="AG927" i="81"/>
  <c r="AG962" i="81" s="1"/>
  <c r="AF926" i="81"/>
  <c r="K954" i="83"/>
  <c r="S612" i="85"/>
  <c r="R723" i="85"/>
  <c r="T713" i="87"/>
  <c r="L442" i="82"/>
  <c r="T700" i="87"/>
  <c r="B158" i="87"/>
  <c r="B373" i="87" s="1"/>
  <c r="B406" i="87" s="1"/>
  <c r="B437" i="87" s="1"/>
  <c r="B468" i="87" s="1"/>
  <c r="B372" i="87"/>
  <c r="B405" i="87" s="1"/>
  <c r="B436" i="87" s="1"/>
  <c r="B467" i="87" s="1"/>
  <c r="K673" i="84"/>
  <c r="T683" i="86"/>
  <c r="T689" i="84"/>
  <c r="T617" i="83"/>
  <c r="S728" i="83"/>
  <c r="AF961" i="86"/>
  <c r="AF948" i="86"/>
  <c r="AF947" i="86"/>
  <c r="AF941" i="86"/>
  <c r="AG927" i="86"/>
  <c r="AG962" i="86" s="1"/>
  <c r="AF926" i="86"/>
  <c r="AF935" i="86"/>
  <c r="U683" i="85"/>
  <c r="T603" i="86"/>
  <c r="S714" i="86"/>
  <c r="T602" i="81"/>
  <c r="S713" i="81"/>
  <c r="S695" i="82"/>
  <c r="U616" i="81"/>
  <c r="T727" i="81"/>
  <c r="T611" i="82"/>
  <c r="S722" i="82"/>
  <c r="O934" i="81"/>
  <c r="O933" i="81"/>
  <c r="U613" i="82"/>
  <c r="T724" i="82"/>
  <c r="T687" i="84"/>
  <c r="AG961" i="82"/>
  <c r="AG948" i="82"/>
  <c r="AG947" i="82"/>
  <c r="AG941" i="82"/>
  <c r="AH927" i="82"/>
  <c r="AH962" i="82" s="1"/>
  <c r="AG926" i="82"/>
  <c r="AG935" i="82"/>
  <c r="T446" i="86"/>
  <c r="U477" i="86" s="1"/>
  <c r="B158" i="84"/>
  <c r="B373" i="84" s="1"/>
  <c r="B406" i="84" s="1"/>
  <c r="B437" i="84" s="1"/>
  <c r="B468" i="84" s="1"/>
  <c r="B372" i="84"/>
  <c r="B405" i="84" s="1"/>
  <c r="B436" i="84" s="1"/>
  <c r="B467" i="84" s="1"/>
  <c r="L440" i="84"/>
  <c r="U450" i="86"/>
  <c r="V481" i="86" s="1"/>
  <c r="U456" i="84"/>
  <c r="V487" i="84" s="1"/>
  <c r="T697" i="85"/>
  <c r="R936" i="86"/>
  <c r="S932" i="86" s="1"/>
  <c r="V450" i="85"/>
  <c r="W481" i="85" s="1"/>
  <c r="L673" i="87"/>
  <c r="U618" i="87"/>
  <c r="T729" i="87"/>
  <c r="U605" i="82"/>
  <c r="T716" i="82"/>
  <c r="U617" i="86"/>
  <c r="T728" i="86"/>
  <c r="V614" i="87"/>
  <c r="U725" i="87"/>
  <c r="K675" i="82"/>
  <c r="T600" i="84"/>
  <c r="S711" i="84"/>
  <c r="T611" i="83"/>
  <c r="S722" i="83"/>
  <c r="B372" i="86"/>
  <c r="B405" i="86" s="1"/>
  <c r="B436" i="86" s="1"/>
  <c r="B467" i="86" s="1"/>
  <c r="B158" i="86"/>
  <c r="B373" i="86" s="1"/>
  <c r="B406" i="86" s="1"/>
  <c r="B437" i="86" s="1"/>
  <c r="B468" i="86" s="1"/>
  <c r="L940" i="83"/>
  <c r="L939" i="83"/>
  <c r="S678" i="87"/>
  <c r="AF961" i="83"/>
  <c r="AF941" i="83"/>
  <c r="AG927" i="83"/>
  <c r="AG962" i="83" s="1"/>
  <c r="AF926" i="83"/>
  <c r="AF948" i="83"/>
  <c r="AF935" i="83"/>
  <c r="AF947" i="83"/>
  <c r="S682" i="81"/>
  <c r="AF941" i="84"/>
  <c r="AF948" i="84"/>
  <c r="AF947" i="84"/>
  <c r="AG927" i="84"/>
  <c r="AG962" i="84" s="1"/>
  <c r="AF926" i="84"/>
  <c r="AF935" i="84"/>
  <c r="AF961" i="84"/>
  <c r="T697" i="86"/>
  <c r="M674" i="84"/>
  <c r="L705" i="87"/>
  <c r="S688" i="87"/>
  <c r="U620" i="82"/>
  <c r="T731" i="82"/>
  <c r="W602" i="86"/>
  <c r="V713" i="86"/>
  <c r="S694" i="87"/>
  <c r="R707" i="81"/>
  <c r="AF948" i="87"/>
  <c r="AF961" i="87"/>
  <c r="AF941" i="87"/>
  <c r="AF935" i="87"/>
  <c r="AG927" i="87"/>
  <c r="AG962" i="87" s="1"/>
  <c r="AF926" i="87"/>
  <c r="AF947" i="87"/>
  <c r="P708" i="84"/>
  <c r="P944" i="79"/>
  <c r="P945" i="73"/>
  <c r="P946" i="73"/>
  <c r="P946" i="79" a="1"/>
  <c r="AG962" i="79" a="1"/>
  <c r="J942" i="79" a="1"/>
  <c r="F831" i="79" a="1"/>
  <c r="H843" i="79" a="1"/>
  <c r="AF948" i="79" a="1"/>
  <c r="J952" i="79" a="1"/>
  <c r="M932" i="79" a="1"/>
  <c r="AF961" i="79" a="1"/>
  <c r="P947" i="79" a="1"/>
  <c r="E839" i="79" a="1"/>
  <c r="I844" i="79" a="1"/>
  <c r="P945" i="79" a="1"/>
  <c r="H769" i="82" l="1"/>
  <c r="H773" i="82" s="1"/>
  <c r="E773" i="87"/>
  <c r="E974" i="83"/>
  <c r="E956" i="83"/>
  <c r="E957" i="83"/>
  <c r="I771" i="83"/>
  <c r="I736" i="83"/>
  <c r="I770" i="83"/>
  <c r="I773" i="83"/>
  <c r="I795" i="83" s="1"/>
  <c r="I807" i="83" s="1"/>
  <c r="I810" i="83" s="1"/>
  <c r="J479" i="82"/>
  <c r="J448" i="82"/>
  <c r="H771" i="82"/>
  <c r="H736" i="82"/>
  <c r="H770" i="82"/>
  <c r="J974" i="89"/>
  <c r="J957" i="89"/>
  <c r="J966" i="89" s="1"/>
  <c r="J956" i="89"/>
  <c r="H795" i="83"/>
  <c r="H807" i="83" s="1"/>
  <c r="H810" i="83" s="1"/>
  <c r="I484" i="83"/>
  <c r="I453" i="83" s="1"/>
  <c r="G483" i="82"/>
  <c r="G452" i="82"/>
  <c r="H722" i="87"/>
  <c r="H756" i="87"/>
  <c r="H689" i="87"/>
  <c r="I485" i="83"/>
  <c r="I454" i="83"/>
  <c r="J485" i="83" s="1"/>
  <c r="J454" i="83" s="1"/>
  <c r="G771" i="82"/>
  <c r="G736" i="82"/>
  <c r="G770" i="82"/>
  <c r="L813" i="85"/>
  <c r="M813" i="85" a="1"/>
  <c r="L813" i="85" a="1"/>
  <c r="J777" i="83"/>
  <c r="J786" i="83"/>
  <c r="J789" i="83"/>
  <c r="J781" i="83"/>
  <c r="J788" i="83"/>
  <c r="J783" i="83"/>
  <c r="J792" i="83"/>
  <c r="J782" i="83"/>
  <c r="J776" i="83"/>
  <c r="J787" i="83"/>
  <c r="J791" i="83"/>
  <c r="J779" i="83"/>
  <c r="J778" i="83"/>
  <c r="J785" i="83"/>
  <c r="J784" i="83"/>
  <c r="J780" i="83"/>
  <c r="J790" i="83"/>
  <c r="F783" i="82"/>
  <c r="F780" i="82"/>
  <c r="F779" i="82"/>
  <c r="F776" i="82"/>
  <c r="F782" i="82"/>
  <c r="F781" i="82"/>
  <c r="F788" i="82"/>
  <c r="F792" i="82"/>
  <c r="F787" i="82"/>
  <c r="F790" i="82"/>
  <c r="F778" i="82"/>
  <c r="F789" i="82"/>
  <c r="F786" i="82"/>
  <c r="F785" i="82"/>
  <c r="F791" i="82"/>
  <c r="F784" i="82"/>
  <c r="F777" i="82"/>
  <c r="K755" i="83"/>
  <c r="K769" i="83" s="1"/>
  <c r="K721" i="83"/>
  <c r="K735" i="83" s="1"/>
  <c r="K688" i="83"/>
  <c r="K702" i="83" s="1"/>
  <c r="I702" i="82"/>
  <c r="L720" i="83"/>
  <c r="L754" i="83"/>
  <c r="L687" i="83"/>
  <c r="H486" i="83"/>
  <c r="H455" i="83" s="1"/>
  <c r="I486" i="83" s="1"/>
  <c r="I455" i="83" s="1"/>
  <c r="L548" i="83"/>
  <c r="E813" i="86" a="1"/>
  <c r="H752" i="87"/>
  <c r="H718" i="87"/>
  <c r="H735" i="87" s="1"/>
  <c r="H685" i="87"/>
  <c r="H633" i="87"/>
  <c r="H634" i="87" s="1"/>
  <c r="H635" i="87" s="1"/>
  <c r="N607" i="83"/>
  <c r="Q720" i="83"/>
  <c r="Q754" i="83"/>
  <c r="J702" i="83"/>
  <c r="K790" i="89"/>
  <c r="K788" i="89"/>
  <c r="K784" i="89"/>
  <c r="K777" i="89"/>
  <c r="K789" i="89"/>
  <c r="K783" i="89"/>
  <c r="K782" i="89"/>
  <c r="K791" i="89"/>
  <c r="K787" i="89"/>
  <c r="K786" i="89"/>
  <c r="K780" i="89"/>
  <c r="K792" i="89"/>
  <c r="K785" i="89"/>
  <c r="K776" i="89"/>
  <c r="K778" i="89"/>
  <c r="K781" i="89"/>
  <c r="K779" i="89"/>
  <c r="F769" i="82"/>
  <c r="H487" i="87"/>
  <c r="H456" i="87" s="1"/>
  <c r="E793" i="87"/>
  <c r="E793" i="82"/>
  <c r="F472" i="82"/>
  <c r="F812" i="82" s="1"/>
  <c r="F811" i="82" s="1"/>
  <c r="O545" i="83"/>
  <c r="I735" i="82"/>
  <c r="P754" i="83"/>
  <c r="P720" i="83"/>
  <c r="P687" i="83"/>
  <c r="G685" i="87"/>
  <c r="G752" i="87"/>
  <c r="G718" i="87"/>
  <c r="G735" i="87" s="1"/>
  <c r="G633" i="87"/>
  <c r="G634" i="87" s="1"/>
  <c r="G635" i="87" s="1"/>
  <c r="H483" i="83"/>
  <c r="H452" i="83"/>
  <c r="J735" i="83"/>
  <c r="H793" i="83"/>
  <c r="K633" i="83"/>
  <c r="K634" i="83" s="1"/>
  <c r="K635" i="83" s="1"/>
  <c r="L534" i="82"/>
  <c r="M534" i="82" s="1"/>
  <c r="N534" i="82" s="1"/>
  <c r="O534" i="82" s="1"/>
  <c r="P534" i="82" s="1"/>
  <c r="Q534" i="82" s="1"/>
  <c r="R534" i="82" s="1"/>
  <c r="S534" i="82" s="1"/>
  <c r="T534" i="82" s="1"/>
  <c r="U534" i="82" s="1"/>
  <c r="V534" i="82" s="1"/>
  <c r="W534" i="82" s="1"/>
  <c r="X534" i="82" s="1"/>
  <c r="Y534" i="82" s="1"/>
  <c r="Z534" i="82" s="1"/>
  <c r="AA534" i="82" s="1"/>
  <c r="AB534" i="82" s="1"/>
  <c r="F793" i="83"/>
  <c r="F795" i="83" s="1"/>
  <c r="F807" i="83" s="1"/>
  <c r="F810" i="83" s="1"/>
  <c r="F816" i="83" s="1"/>
  <c r="F929" i="83" s="1"/>
  <c r="I967" i="89"/>
  <c r="I979" i="89" s="1"/>
  <c r="J752" i="82"/>
  <c r="J685" i="82"/>
  <c r="J718" i="82"/>
  <c r="N596" i="82"/>
  <c r="K607" i="82"/>
  <c r="I607" i="87"/>
  <c r="N720" i="83"/>
  <c r="N754" i="83"/>
  <c r="N687" i="83"/>
  <c r="L752" i="87"/>
  <c r="L718" i="87"/>
  <c r="L685" i="87"/>
  <c r="F483" i="87"/>
  <c r="F812" i="87" s="1"/>
  <c r="F811" i="87" s="1"/>
  <c r="F452" i="87"/>
  <c r="G483" i="87" s="1"/>
  <c r="J769" i="83"/>
  <c r="K771" i="89"/>
  <c r="K770" i="89"/>
  <c r="K736" i="89"/>
  <c r="K773" i="89"/>
  <c r="L748" i="82"/>
  <c r="L714" i="82"/>
  <c r="L681" i="82"/>
  <c r="M566" i="89"/>
  <c r="N473" i="89"/>
  <c r="N812" i="89" s="1"/>
  <c r="M754" i="83"/>
  <c r="M687" i="83"/>
  <c r="M720" i="83"/>
  <c r="E771" i="82"/>
  <c r="E770" i="82"/>
  <c r="E736" i="82"/>
  <c r="E773" i="82" s="1"/>
  <c r="E795" i="82" s="1"/>
  <c r="E810" i="82" s="1"/>
  <c r="E816" i="82" s="1"/>
  <c r="E929" i="82" s="1"/>
  <c r="I549" i="87"/>
  <c r="N607" i="82"/>
  <c r="N752" i="82" s="1"/>
  <c r="O754" i="83"/>
  <c r="O720" i="83"/>
  <c r="O687" i="83"/>
  <c r="O607" i="82"/>
  <c r="O752" i="82" s="1"/>
  <c r="P813" i="84" a="1"/>
  <c r="N545" i="87"/>
  <c r="O545" i="87" s="1"/>
  <c r="P545" i="87" s="1"/>
  <c r="Q545" i="87" s="1"/>
  <c r="R545" i="87" s="1"/>
  <c r="S545" i="87" s="1"/>
  <c r="T545" i="87" s="1"/>
  <c r="U545" i="87" s="1"/>
  <c r="V545" i="87" s="1"/>
  <c r="W545" i="87" s="1"/>
  <c r="X545" i="87" s="1"/>
  <c r="Y545" i="87" s="1"/>
  <c r="Z545" i="87" s="1"/>
  <c r="AA545" i="87" s="1"/>
  <c r="AB545" i="87" s="1"/>
  <c r="J357" i="83"/>
  <c r="I685" i="82"/>
  <c r="I718" i="82"/>
  <c r="I752" i="82"/>
  <c r="I769" i="82" s="1"/>
  <c r="F771" i="87"/>
  <c r="F770" i="87"/>
  <c r="F736" i="87"/>
  <c r="F773" i="87" s="1"/>
  <c r="F795" i="87" s="1"/>
  <c r="F807" i="87" s="1"/>
  <c r="F810" i="87" s="1"/>
  <c r="F816" i="87" s="1"/>
  <c r="F929" i="87" s="1"/>
  <c r="K748" i="82"/>
  <c r="K681" i="82"/>
  <c r="K714" i="82"/>
  <c r="G722" i="87"/>
  <c r="G756" i="87"/>
  <c r="G689" i="87"/>
  <c r="P545" i="82"/>
  <c r="M607" i="87"/>
  <c r="J718" i="87"/>
  <c r="J752" i="87"/>
  <c r="J685" i="87"/>
  <c r="K607" i="87"/>
  <c r="G795" i="83"/>
  <c r="G807" i="83" s="1"/>
  <c r="G810" i="83" s="1"/>
  <c r="G816" i="83" s="1"/>
  <c r="G929" i="83" s="1"/>
  <c r="G793" i="82"/>
  <c r="M541" i="82"/>
  <c r="M813" i="89" a="1"/>
  <c r="M813" i="89" s="1"/>
  <c r="M811" i="89" s="1"/>
  <c r="L632" i="89"/>
  <c r="L634" i="89" s="1"/>
  <c r="L635" i="89" s="1"/>
  <c r="L675" i="89"/>
  <c r="L702" i="89" s="1"/>
  <c r="L708" i="89"/>
  <c r="L735" i="89" s="1"/>
  <c r="M603" i="82"/>
  <c r="F789" i="87"/>
  <c r="F791" i="87"/>
  <c r="F784" i="87"/>
  <c r="F786" i="87"/>
  <c r="F782" i="87"/>
  <c r="F785" i="87"/>
  <c r="F779" i="87"/>
  <c r="F787" i="87"/>
  <c r="F778" i="87"/>
  <c r="F776" i="87"/>
  <c r="F793" i="87" s="1"/>
  <c r="F780" i="87"/>
  <c r="F777" i="87"/>
  <c r="F790" i="87"/>
  <c r="F783" i="87"/>
  <c r="F792" i="87"/>
  <c r="F781" i="87"/>
  <c r="F788" i="87"/>
  <c r="N753" i="83"/>
  <c r="N719" i="83"/>
  <c r="N686" i="83"/>
  <c r="O546" i="83"/>
  <c r="M607" i="82"/>
  <c r="I793" i="83"/>
  <c r="M719" i="83"/>
  <c r="M753" i="83"/>
  <c r="M686" i="83"/>
  <c r="F771" i="82"/>
  <c r="F736" i="82"/>
  <c r="F770" i="82"/>
  <c r="F773" i="82"/>
  <c r="H793" i="82"/>
  <c r="I780" i="82"/>
  <c r="I786" i="82"/>
  <c r="I778" i="82"/>
  <c r="I776" i="82"/>
  <c r="I787" i="82"/>
  <c r="I788" i="82"/>
  <c r="I790" i="82"/>
  <c r="I777" i="82"/>
  <c r="I783" i="82"/>
  <c r="I784" i="82"/>
  <c r="I782" i="82"/>
  <c r="I785" i="82"/>
  <c r="I779" i="82"/>
  <c r="I789" i="82"/>
  <c r="I792" i="82"/>
  <c r="I791" i="82"/>
  <c r="I781" i="82"/>
  <c r="H968" i="89"/>
  <c r="I965" i="89" s="1"/>
  <c r="L607" i="82"/>
  <c r="F735" i="84"/>
  <c r="F793" i="85"/>
  <c r="J684" i="85"/>
  <c r="F735" i="73"/>
  <c r="K751" i="85"/>
  <c r="F736" i="85"/>
  <c r="F769" i="73"/>
  <c r="J717" i="85"/>
  <c r="H750" i="84"/>
  <c r="F770" i="85"/>
  <c r="L606" i="85"/>
  <c r="L684" i="85" s="1"/>
  <c r="E773" i="85"/>
  <c r="E795" i="85" s="1"/>
  <c r="E807" i="85" s="1"/>
  <c r="E810" i="85" s="1"/>
  <c r="E816" i="85" s="1"/>
  <c r="E929" i="85" s="1"/>
  <c r="E974" i="85" s="1"/>
  <c r="F702" i="84"/>
  <c r="F736" i="84" s="1"/>
  <c r="J598" i="85"/>
  <c r="J743" i="85" s="1"/>
  <c r="K598" i="85"/>
  <c r="K709" i="85" s="1"/>
  <c r="L536" i="85"/>
  <c r="L598" i="85" s="1"/>
  <c r="L676" i="85" s="1"/>
  <c r="M606" i="85"/>
  <c r="O544" i="85"/>
  <c r="P544" i="85" s="1"/>
  <c r="Q544" i="85" s="1"/>
  <c r="R544" i="85" s="1"/>
  <c r="S544" i="85" s="1"/>
  <c r="T544" i="85" s="1"/>
  <c r="U544" i="85" s="1"/>
  <c r="V544" i="85" s="1"/>
  <c r="W544" i="85" s="1"/>
  <c r="X544" i="85" s="1"/>
  <c r="Y544" i="85" s="1"/>
  <c r="Z544" i="85" s="1"/>
  <c r="AA544" i="85" s="1"/>
  <c r="AB544" i="85" s="1"/>
  <c r="N533" i="85"/>
  <c r="O533" i="85" s="1"/>
  <c r="I716" i="84"/>
  <c r="I683" i="84"/>
  <c r="I750" i="84"/>
  <c r="G441" i="73"/>
  <c r="J346" i="73" s="1"/>
  <c r="J543" i="84"/>
  <c r="J605" i="84" s="1"/>
  <c r="J537" i="84"/>
  <c r="K537" i="84" s="1"/>
  <c r="L537" i="84" s="1"/>
  <c r="H749" i="73"/>
  <c r="H715" i="73"/>
  <c r="H682" i="73"/>
  <c r="N534" i="73"/>
  <c r="O534" i="73" s="1"/>
  <c r="P534" i="73" s="1"/>
  <c r="Q534" i="73" s="1"/>
  <c r="R534" i="73" s="1"/>
  <c r="S534" i="73" s="1"/>
  <c r="T534" i="73" s="1"/>
  <c r="U534" i="73" s="1"/>
  <c r="V534" i="73" s="1"/>
  <c r="W534" i="73" s="1"/>
  <c r="X534" i="73" s="1"/>
  <c r="Y534" i="73" s="1"/>
  <c r="Z534" i="73" s="1"/>
  <c r="AA534" i="73" s="1"/>
  <c r="AB534" i="73" s="1"/>
  <c r="G739" i="73"/>
  <c r="G633" i="73"/>
  <c r="G634" i="73" s="1"/>
  <c r="G635" i="73" s="1"/>
  <c r="G705" i="73"/>
  <c r="G672" i="73"/>
  <c r="G749" i="73"/>
  <c r="G715" i="73"/>
  <c r="G682" i="73"/>
  <c r="I532" i="73"/>
  <c r="I594" i="73" s="1"/>
  <c r="H594" i="73"/>
  <c r="F786" i="73"/>
  <c r="F789" i="73"/>
  <c r="F784" i="73"/>
  <c r="F785" i="73"/>
  <c r="F776" i="73"/>
  <c r="F788" i="73"/>
  <c r="F782" i="73"/>
  <c r="F779" i="73"/>
  <c r="F787" i="73"/>
  <c r="F783" i="73"/>
  <c r="F777" i="73"/>
  <c r="F781" i="73"/>
  <c r="F791" i="73"/>
  <c r="F780" i="73"/>
  <c r="F790" i="73"/>
  <c r="F792" i="73"/>
  <c r="F778" i="73"/>
  <c r="F736" i="73"/>
  <c r="F771" i="73"/>
  <c r="F770" i="73"/>
  <c r="H745" i="73"/>
  <c r="H678" i="73"/>
  <c r="H711" i="73"/>
  <c r="E439" i="73"/>
  <c r="E812" i="73"/>
  <c r="E811" i="73" s="1"/>
  <c r="E736" i="73"/>
  <c r="E771" i="73"/>
  <c r="E770" i="73"/>
  <c r="E793" i="73"/>
  <c r="I542" i="73"/>
  <c r="I538" i="73"/>
  <c r="G745" i="73"/>
  <c r="G711" i="73"/>
  <c r="G678" i="73"/>
  <c r="H633" i="86"/>
  <c r="H742" i="86"/>
  <c r="H769" i="86" s="1"/>
  <c r="F442" i="86"/>
  <c r="H805" i="86"/>
  <c r="I597" i="86"/>
  <c r="J535" i="86"/>
  <c r="I805" i="86" s="1"/>
  <c r="E813" i="86"/>
  <c r="E811" i="86" s="1"/>
  <c r="E708" i="86"/>
  <c r="E735" i="86" s="1"/>
  <c r="E632" i="86"/>
  <c r="E634" i="86" s="1"/>
  <c r="E635" i="86" s="1"/>
  <c r="E675" i="86"/>
  <c r="E702" i="86" s="1"/>
  <c r="I482" i="85"/>
  <c r="I451" i="85" s="1"/>
  <c r="J352" i="85"/>
  <c r="G478" i="85"/>
  <c r="G447" i="85" s="1"/>
  <c r="G736" i="85"/>
  <c r="G771" i="85"/>
  <c r="G770" i="85"/>
  <c r="H474" i="85"/>
  <c r="H443" i="85" s="1"/>
  <c r="I474" i="85" s="1"/>
  <c r="I443" i="85" s="1"/>
  <c r="K740" i="85"/>
  <c r="K633" i="85"/>
  <c r="K634" i="85" s="1"/>
  <c r="K635" i="85" s="1"/>
  <c r="K779" i="85" s="1"/>
  <c r="K706" i="85"/>
  <c r="K673" i="85"/>
  <c r="H709" i="85"/>
  <c r="H735" i="85" s="1"/>
  <c r="H743" i="85"/>
  <c r="H769" i="85" s="1"/>
  <c r="H676" i="85"/>
  <c r="H702" i="85" s="1"/>
  <c r="N540" i="85"/>
  <c r="I743" i="85"/>
  <c r="I709" i="85"/>
  <c r="I676" i="85"/>
  <c r="H633" i="85"/>
  <c r="H634" i="85" s="1"/>
  <c r="H635" i="85" s="1"/>
  <c r="I740" i="85"/>
  <c r="I633" i="85"/>
  <c r="I634" i="85" s="1"/>
  <c r="I635" i="85" s="1"/>
  <c r="I706" i="85"/>
  <c r="I673" i="85"/>
  <c r="G790" i="85"/>
  <c r="G777" i="85"/>
  <c r="G788" i="85"/>
  <c r="G778" i="85"/>
  <c r="G782" i="85"/>
  <c r="G789" i="85"/>
  <c r="G784" i="85"/>
  <c r="G779" i="85"/>
  <c r="G791" i="85"/>
  <c r="G792" i="85"/>
  <c r="G776" i="85"/>
  <c r="G786" i="85"/>
  <c r="G780" i="85"/>
  <c r="G781" i="85"/>
  <c r="G787" i="85"/>
  <c r="G785" i="85"/>
  <c r="G783" i="85"/>
  <c r="J740" i="85"/>
  <c r="J706" i="85"/>
  <c r="J673" i="85"/>
  <c r="F471" i="85"/>
  <c r="F812" i="85" s="1"/>
  <c r="F811" i="85" s="1"/>
  <c r="G481" i="84"/>
  <c r="G450" i="84" s="1"/>
  <c r="J355" i="84"/>
  <c r="E770" i="84"/>
  <c r="E771" i="84"/>
  <c r="E736" i="84"/>
  <c r="E793" i="84"/>
  <c r="F789" i="84"/>
  <c r="F780" i="84"/>
  <c r="F784" i="84"/>
  <c r="F785" i="84"/>
  <c r="F777" i="84"/>
  <c r="F781" i="84"/>
  <c r="F783" i="84"/>
  <c r="F791" i="84"/>
  <c r="F786" i="84"/>
  <c r="F792" i="84"/>
  <c r="F778" i="84"/>
  <c r="F787" i="84"/>
  <c r="F782" i="84"/>
  <c r="F790" i="84"/>
  <c r="F779" i="84"/>
  <c r="F788" i="84"/>
  <c r="F776" i="84"/>
  <c r="F444" i="84"/>
  <c r="F812" i="84"/>
  <c r="F811" i="84" s="1"/>
  <c r="G750" i="84"/>
  <c r="G769" i="84" s="1"/>
  <c r="G716" i="84"/>
  <c r="G735" i="84" s="1"/>
  <c r="G683" i="84"/>
  <c r="G702" i="84" s="1"/>
  <c r="G633" i="84"/>
  <c r="G634" i="84" s="1"/>
  <c r="G635" i="84" s="1"/>
  <c r="I599" i="84"/>
  <c r="H744" i="84"/>
  <c r="H677" i="84"/>
  <c r="H702" i="84" s="1"/>
  <c r="H710" i="84"/>
  <c r="H735" i="84" s="1"/>
  <c r="H633" i="84"/>
  <c r="H634" i="84" s="1"/>
  <c r="H635" i="84" s="1"/>
  <c r="H769" i="81"/>
  <c r="I742" i="81"/>
  <c r="I633" i="81"/>
  <c r="I746" i="81"/>
  <c r="I712" i="81"/>
  <c r="I679" i="81"/>
  <c r="G477" i="81"/>
  <c r="G446" i="81" s="1"/>
  <c r="E566" i="81"/>
  <c r="F473" i="81"/>
  <c r="F812" i="81" s="1"/>
  <c r="J535" i="81"/>
  <c r="K539" i="81"/>
  <c r="K601" i="81" s="1"/>
  <c r="J746" i="81"/>
  <c r="J712" i="81"/>
  <c r="J679" i="81"/>
  <c r="L675" i="85"/>
  <c r="M473" i="82"/>
  <c r="L566" i="82"/>
  <c r="R473" i="83"/>
  <c r="Q566" i="83"/>
  <c r="Q473" i="73"/>
  <c r="P566" i="73"/>
  <c r="P477" i="73"/>
  <c r="Z712" i="89"/>
  <c r="AA601" i="89"/>
  <c r="AA746" i="89" s="1"/>
  <c r="AA446" i="89"/>
  <c r="H843" i="79"/>
  <c r="J89" i="88" s="1"/>
  <c r="L813" i="84"/>
  <c r="N470" i="85"/>
  <c r="T476" i="82"/>
  <c r="T600" i="82" s="1"/>
  <c r="T745" i="82" s="1"/>
  <c r="B371" i="73"/>
  <c r="B404" i="73" s="1"/>
  <c r="B435" i="73" s="1"/>
  <c r="B466" i="73" s="1"/>
  <c r="B157" i="73"/>
  <c r="E839" i="79"/>
  <c r="G85" i="88" s="1"/>
  <c r="F831" i="79"/>
  <c r="H77" i="88" s="1"/>
  <c r="I844" i="79"/>
  <c r="K90" i="88" s="1"/>
  <c r="H632" i="73"/>
  <c r="N480" i="73"/>
  <c r="N449" i="73" s="1"/>
  <c r="M476" i="73"/>
  <c r="M445" i="73" s="1"/>
  <c r="S443" i="84"/>
  <c r="T474" i="84" s="1"/>
  <c r="T598" i="84" s="1"/>
  <c r="T743" i="84" s="1"/>
  <c r="T681" i="84"/>
  <c r="I807" i="82"/>
  <c r="S711" i="82"/>
  <c r="AR963" i="89"/>
  <c r="AA467" i="89"/>
  <c r="AB498" i="89" s="1"/>
  <c r="AB622" i="89" s="1"/>
  <c r="AB767" i="89" s="1"/>
  <c r="AB610" i="89"/>
  <c r="AB755" i="89" s="1"/>
  <c r="AB455" i="89"/>
  <c r="AA721" i="89"/>
  <c r="AA688" i="89"/>
  <c r="U480" i="82"/>
  <c r="U720" i="87"/>
  <c r="Z709" i="89"/>
  <c r="AA464" i="89"/>
  <c r="S452" i="84"/>
  <c r="S685" i="84" s="1"/>
  <c r="R709" i="84"/>
  <c r="S454" i="82"/>
  <c r="T485" i="82" s="1"/>
  <c r="T609" i="82" s="1"/>
  <c r="T754" i="82" s="1"/>
  <c r="AA465" i="89"/>
  <c r="S731" i="73"/>
  <c r="Z457" i="89"/>
  <c r="AA488" i="89" s="1"/>
  <c r="AA457" i="89" s="1"/>
  <c r="AA474" i="89"/>
  <c r="AA443" i="89" s="1"/>
  <c r="AA489" i="89"/>
  <c r="AA613" i="89" s="1"/>
  <c r="AA758" i="89" s="1"/>
  <c r="AB483" i="89"/>
  <c r="AB607" i="89" s="1"/>
  <c r="AB752" i="89" s="1"/>
  <c r="AA466" i="89"/>
  <c r="AB497" i="89" s="1"/>
  <c r="AB621" i="89" s="1"/>
  <c r="AB766" i="89" s="1"/>
  <c r="Z492" i="89"/>
  <c r="Y616" i="89"/>
  <c r="S732" i="73"/>
  <c r="Z714" i="89"/>
  <c r="U443" i="81"/>
  <c r="V474" i="81" s="1"/>
  <c r="V598" i="81" s="1"/>
  <c r="R726" i="81"/>
  <c r="AB479" i="89"/>
  <c r="AB603" i="89" s="1"/>
  <c r="AB748" i="89" s="1"/>
  <c r="U459" i="86"/>
  <c r="V490" i="86" s="1"/>
  <c r="AA490" i="89"/>
  <c r="AA614" i="89" s="1"/>
  <c r="AA759" i="89" s="1"/>
  <c r="AS948" i="89"/>
  <c r="AS947" i="89"/>
  <c r="AS941" i="89"/>
  <c r="AT927" i="89"/>
  <c r="AS935" i="89"/>
  <c r="AS926" i="89"/>
  <c r="AS961" i="89"/>
  <c r="AS962" i="89"/>
  <c r="AA685" i="89"/>
  <c r="AA718" i="89"/>
  <c r="AB728" i="89"/>
  <c r="AB695" i="89"/>
  <c r="Z460" i="89"/>
  <c r="AB499" i="89"/>
  <c r="Z677" i="89"/>
  <c r="Z710" i="89"/>
  <c r="AA599" i="89"/>
  <c r="AA744" i="89" s="1"/>
  <c r="AA444" i="89"/>
  <c r="AB454" i="89"/>
  <c r="AB687" i="89" s="1"/>
  <c r="U942" i="89"/>
  <c r="V938" i="89" s="1"/>
  <c r="U953" i="89"/>
  <c r="U954" i="89" s="1"/>
  <c r="AB450" i="89"/>
  <c r="AB716" i="89" s="1"/>
  <c r="AA476" i="89"/>
  <c r="AA600" i="89" s="1"/>
  <c r="AA745" i="89" s="1"/>
  <c r="Y936" i="89"/>
  <c r="Z932" i="89" s="1"/>
  <c r="Z933" i="89" s="1"/>
  <c r="AB680" i="89"/>
  <c r="AB713" i="89"/>
  <c r="N442" i="87"/>
  <c r="Z608" i="89"/>
  <c r="Z719" i="89" s="1"/>
  <c r="AA608" i="89"/>
  <c r="AA753" i="89" s="1"/>
  <c r="AA453" i="89"/>
  <c r="AA687" i="89"/>
  <c r="AA720" i="89"/>
  <c r="Z684" i="89"/>
  <c r="Z717" i="89"/>
  <c r="AA451" i="89"/>
  <c r="AA606" i="89"/>
  <c r="AB740" i="89"/>
  <c r="AB673" i="89"/>
  <c r="AB706" i="89"/>
  <c r="AA683" i="89"/>
  <c r="AA716" i="89"/>
  <c r="R711" i="82"/>
  <c r="T700" i="83"/>
  <c r="R444" i="82"/>
  <c r="S475" i="82" s="1"/>
  <c r="S599" i="82" s="1"/>
  <c r="S744" i="82" s="1"/>
  <c r="U606" i="81"/>
  <c r="U751" i="81" s="1"/>
  <c r="T684" i="81"/>
  <c r="U681" i="81"/>
  <c r="T717" i="81"/>
  <c r="S686" i="84"/>
  <c r="U454" i="86"/>
  <c r="V485" i="86" s="1"/>
  <c r="V609" i="86" s="1"/>
  <c r="T456" i="81"/>
  <c r="U487" i="81" s="1"/>
  <c r="U611" i="81" s="1"/>
  <c r="T465" i="87"/>
  <c r="S731" i="87"/>
  <c r="S698" i="87"/>
  <c r="P441" i="83"/>
  <c r="S680" i="82"/>
  <c r="R731" i="86"/>
  <c r="R698" i="86"/>
  <c r="T720" i="81"/>
  <c r="O674" i="83"/>
  <c r="O707" i="83"/>
  <c r="S460" i="84"/>
  <c r="R726" i="84"/>
  <c r="R693" i="84"/>
  <c r="S620" i="86"/>
  <c r="S765" i="86" s="1"/>
  <c r="S465" i="86"/>
  <c r="S499" i="81"/>
  <c r="S623" i="81" s="1"/>
  <c r="S768" i="81" s="1"/>
  <c r="U445" i="85"/>
  <c r="U678" i="85" s="1"/>
  <c r="T486" i="84"/>
  <c r="S499" i="85"/>
  <c r="S623" i="85" s="1"/>
  <c r="S768" i="85" s="1"/>
  <c r="S732" i="82"/>
  <c r="S699" i="82"/>
  <c r="T621" i="82"/>
  <c r="T766" i="82" s="1"/>
  <c r="T466" i="82"/>
  <c r="S496" i="84"/>
  <c r="S465" i="84" s="1"/>
  <c r="U459" i="82"/>
  <c r="S696" i="86"/>
  <c r="T491" i="83"/>
  <c r="T460" i="83" s="1"/>
  <c r="T480" i="84"/>
  <c r="T604" i="84" s="1"/>
  <c r="T749" i="84" s="1"/>
  <c r="T467" i="85"/>
  <c r="T692" i="82"/>
  <c r="V497" i="84"/>
  <c r="V621" i="84" s="1"/>
  <c r="V766" i="84" s="1"/>
  <c r="S488" i="82"/>
  <c r="R717" i="73"/>
  <c r="V446" i="84"/>
  <c r="R453" i="81"/>
  <c r="V464" i="84"/>
  <c r="W495" i="84" s="1"/>
  <c r="W619" i="84" s="1"/>
  <c r="S465" i="83"/>
  <c r="T496" i="83" s="1"/>
  <c r="T460" i="82"/>
  <c r="S700" i="85"/>
  <c r="S733" i="85"/>
  <c r="T450" i="83"/>
  <c r="U481" i="83" s="1"/>
  <c r="U605" i="83" s="1"/>
  <c r="R731" i="83"/>
  <c r="Q719" i="81"/>
  <c r="Q686" i="81"/>
  <c r="R734" i="81"/>
  <c r="R701" i="81"/>
  <c r="U494" i="86"/>
  <c r="U618" i="86" s="1"/>
  <c r="U763" i="86" s="1"/>
  <c r="S726" i="82"/>
  <c r="S693" i="82"/>
  <c r="S480" i="86"/>
  <c r="S604" i="86" s="1"/>
  <c r="S749" i="86" s="1"/>
  <c r="O595" i="73"/>
  <c r="R701" i="82"/>
  <c r="S934" i="73"/>
  <c r="S936" i="73" s="1"/>
  <c r="T932" i="73" s="1"/>
  <c r="N472" i="87"/>
  <c r="N596" i="87" s="1"/>
  <c r="N741" i="87" s="1"/>
  <c r="S715" i="84"/>
  <c r="S682" i="84"/>
  <c r="U451" i="81"/>
  <c r="V482" i="81" s="1"/>
  <c r="T449" i="85"/>
  <c r="U480" i="85" s="1"/>
  <c r="U604" i="85" s="1"/>
  <c r="S453" i="85"/>
  <c r="T676" i="87"/>
  <c r="V461" i="82"/>
  <c r="W492" i="82" s="1"/>
  <c r="W616" i="82" s="1"/>
  <c r="S682" i="85"/>
  <c r="T499" i="82"/>
  <c r="U443" i="83"/>
  <c r="V474" i="83" s="1"/>
  <c r="V598" i="83" s="1"/>
  <c r="S594" i="81"/>
  <c r="S739" i="81" s="1"/>
  <c r="R686" i="85"/>
  <c r="R719" i="85"/>
  <c r="R731" i="84"/>
  <c r="R698" i="84"/>
  <c r="M594" i="87"/>
  <c r="M739" i="87" s="1"/>
  <c r="T463" i="83"/>
  <c r="U494" i="83" s="1"/>
  <c r="T486" i="85"/>
  <c r="T610" i="85" s="1"/>
  <c r="T755" i="85" s="1"/>
  <c r="U483" i="81"/>
  <c r="U496" i="85"/>
  <c r="L740" i="84"/>
  <c r="M595" i="82"/>
  <c r="M740" i="82" s="1"/>
  <c r="P595" i="83"/>
  <c r="R717" i="82"/>
  <c r="R684" i="82"/>
  <c r="S606" i="82"/>
  <c r="S751" i="82" s="1"/>
  <c r="S451" i="82"/>
  <c r="S716" i="83"/>
  <c r="R733" i="82"/>
  <c r="R700" i="82"/>
  <c r="S622" i="82"/>
  <c r="S767" i="82" s="1"/>
  <c r="S467" i="82"/>
  <c r="R715" i="86"/>
  <c r="R682" i="86"/>
  <c r="S477" i="82"/>
  <c r="S729" i="83"/>
  <c r="S696" i="83"/>
  <c r="T699" i="84"/>
  <c r="T732" i="84"/>
  <c r="V609" i="87"/>
  <c r="V754" i="87" s="1"/>
  <c r="V454" i="87"/>
  <c r="S460" i="87"/>
  <c r="T491" i="87" s="1"/>
  <c r="V474" i="82"/>
  <c r="V598" i="82" s="1"/>
  <c r="V743" i="82" s="1"/>
  <c r="Q710" i="87"/>
  <c r="Q677" i="87"/>
  <c r="R599" i="87"/>
  <c r="R744" i="87" s="1"/>
  <c r="R444" i="87"/>
  <c r="S457" i="87"/>
  <c r="T488" i="87" s="1"/>
  <c r="T457" i="87" s="1"/>
  <c r="U488" i="87" s="1"/>
  <c r="T459" i="81"/>
  <c r="U490" i="81" s="1"/>
  <c r="S484" i="82"/>
  <c r="S608" i="82" s="1"/>
  <c r="S753" i="82" s="1"/>
  <c r="P947" i="79"/>
  <c r="V449" i="87"/>
  <c r="W480" i="87" s="1"/>
  <c r="U478" i="82"/>
  <c r="U602" i="82" s="1"/>
  <c r="U747" i="82" s="1"/>
  <c r="S460" i="81"/>
  <c r="S734" i="86"/>
  <c r="R693" i="86"/>
  <c r="R734" i="85"/>
  <c r="R701" i="85"/>
  <c r="S717" i="86"/>
  <c r="S684" i="86"/>
  <c r="T606" i="86"/>
  <c r="T751" i="86" s="1"/>
  <c r="T451" i="86"/>
  <c r="M672" i="82"/>
  <c r="L708" i="85"/>
  <c r="T464" i="73"/>
  <c r="U495" i="73" s="1"/>
  <c r="U619" i="73" s="1"/>
  <c r="U764" i="73" s="1"/>
  <c r="R732" i="73"/>
  <c r="S730" i="73"/>
  <c r="S697" i="73"/>
  <c r="R714" i="85"/>
  <c r="T458" i="83"/>
  <c r="U489" i="83" s="1"/>
  <c r="U613" i="83" s="1"/>
  <c r="U730" i="84"/>
  <c r="T484" i="84"/>
  <c r="S726" i="86"/>
  <c r="S725" i="81"/>
  <c r="S692" i="81"/>
  <c r="S466" i="81"/>
  <c r="M470" i="84"/>
  <c r="T620" i="81"/>
  <c r="T765" i="81" s="1"/>
  <c r="S612" i="87"/>
  <c r="S757" i="87" s="1"/>
  <c r="T482" i="73"/>
  <c r="S455" i="86"/>
  <c r="R732" i="81"/>
  <c r="R699" i="81"/>
  <c r="R721" i="86"/>
  <c r="S444" i="73"/>
  <c r="S710" i="73" s="1"/>
  <c r="R688" i="86"/>
  <c r="R755" i="86"/>
  <c r="T714" i="87"/>
  <c r="R734" i="83"/>
  <c r="R701" i="83"/>
  <c r="S623" i="83"/>
  <c r="S768" i="83" s="1"/>
  <c r="S468" i="83"/>
  <c r="U488" i="81"/>
  <c r="U612" i="81" s="1"/>
  <c r="U757" i="81" s="1"/>
  <c r="S733" i="73"/>
  <c r="S731" i="81"/>
  <c r="S730" i="82"/>
  <c r="S697" i="82"/>
  <c r="T452" i="86"/>
  <c r="T685" i="86" s="1"/>
  <c r="T462" i="85"/>
  <c r="T619" i="82"/>
  <c r="T764" i="82" s="1"/>
  <c r="T464" i="82"/>
  <c r="S728" i="85"/>
  <c r="S695" i="85"/>
  <c r="L632" i="85"/>
  <c r="U679" i="84"/>
  <c r="R699" i="87"/>
  <c r="R732" i="87"/>
  <c r="U727" i="86"/>
  <c r="R723" i="87"/>
  <c r="K707" i="86"/>
  <c r="T606" i="83"/>
  <c r="T751" i="83" s="1"/>
  <c r="S689" i="81"/>
  <c r="S722" i="81"/>
  <c r="T687" i="86"/>
  <c r="T720" i="86"/>
  <c r="K632" i="87"/>
  <c r="S717" i="83"/>
  <c r="T623" i="86"/>
  <c r="T468" i="86"/>
  <c r="M707" i="87"/>
  <c r="U680" i="83"/>
  <c r="U713" i="83"/>
  <c r="S696" i="73"/>
  <c r="S729" i="73"/>
  <c r="U726" i="73"/>
  <c r="U699" i="84"/>
  <c r="U732" i="84"/>
  <c r="S726" i="83"/>
  <c r="S693" i="83"/>
  <c r="T676" i="83"/>
  <c r="T709" i="83"/>
  <c r="S685" i="86"/>
  <c r="S718" i="86"/>
  <c r="S687" i="81"/>
  <c r="S720" i="81"/>
  <c r="T721" i="82"/>
  <c r="T752" i="86"/>
  <c r="V694" i="84"/>
  <c r="V727" i="84"/>
  <c r="M708" i="85"/>
  <c r="R726" i="87"/>
  <c r="T725" i="86"/>
  <c r="L706" i="82"/>
  <c r="R693" i="87"/>
  <c r="T758" i="83"/>
  <c r="U762" i="86"/>
  <c r="U758" i="82"/>
  <c r="T748" i="86"/>
  <c r="U753" i="87"/>
  <c r="U767" i="81"/>
  <c r="U751" i="84"/>
  <c r="W761" i="84"/>
  <c r="S763" i="84"/>
  <c r="U753" i="86"/>
  <c r="U748" i="87"/>
  <c r="T759" i="83"/>
  <c r="U764" i="84"/>
  <c r="T756" i="81"/>
  <c r="S741" i="81"/>
  <c r="U760" i="73"/>
  <c r="T760" i="86"/>
  <c r="U750" i="82"/>
  <c r="U761" i="81"/>
  <c r="V757" i="86"/>
  <c r="N741" i="84"/>
  <c r="V761" i="82"/>
  <c r="R757" i="73"/>
  <c r="U747" i="87"/>
  <c r="U756" i="86"/>
  <c r="T761" i="73"/>
  <c r="U744" i="81"/>
  <c r="T764" i="87"/>
  <c r="L741" i="86"/>
  <c r="T747" i="73"/>
  <c r="T748" i="87"/>
  <c r="M742" i="85"/>
  <c r="U743" i="83"/>
  <c r="U743" i="81"/>
  <c r="U762" i="81"/>
  <c r="U758" i="85"/>
  <c r="T745" i="83"/>
  <c r="V759" i="73"/>
  <c r="T743" i="86"/>
  <c r="U754" i="81"/>
  <c r="T759" i="84"/>
  <c r="T749" i="85"/>
  <c r="U751" i="87"/>
  <c r="T750" i="83"/>
  <c r="Q742" i="83"/>
  <c r="S760" i="85"/>
  <c r="V746" i="84"/>
  <c r="T755" i="82"/>
  <c r="U745" i="81"/>
  <c r="S744" i="73"/>
  <c r="S748" i="85"/>
  <c r="T762" i="83"/>
  <c r="T768" i="73"/>
  <c r="K741" i="86"/>
  <c r="T766" i="73"/>
  <c r="S767" i="86"/>
  <c r="S744" i="85"/>
  <c r="T749" i="87"/>
  <c r="R760" i="87"/>
  <c r="T745" i="84"/>
  <c r="T747" i="81"/>
  <c r="S763" i="82"/>
  <c r="T763" i="73"/>
  <c r="U754" i="86"/>
  <c r="U763" i="87"/>
  <c r="T756" i="83"/>
  <c r="S757" i="85"/>
  <c r="V747" i="83"/>
  <c r="S749" i="83"/>
  <c r="S766" i="87"/>
  <c r="U761" i="86"/>
  <c r="U745" i="86"/>
  <c r="W762" i="84"/>
  <c r="R757" i="87"/>
  <c r="V759" i="87"/>
  <c r="U765" i="82"/>
  <c r="W747" i="86"/>
  <c r="T756" i="82"/>
  <c r="V750" i="81"/>
  <c r="T765" i="73"/>
  <c r="T748" i="83"/>
  <c r="T767" i="84"/>
  <c r="T750" i="87"/>
  <c r="U754" i="73"/>
  <c r="S765" i="83"/>
  <c r="U755" i="81"/>
  <c r="S755" i="73"/>
  <c r="U759" i="86"/>
  <c r="R748" i="73"/>
  <c r="S767" i="73"/>
  <c r="T463" i="73"/>
  <c r="U494" i="73" s="1"/>
  <c r="U618" i="73" s="1"/>
  <c r="U601" i="83"/>
  <c r="U712" i="83" s="1"/>
  <c r="U445" i="86"/>
  <c r="U711" i="86" s="1"/>
  <c r="V616" i="86"/>
  <c r="S488" i="73"/>
  <c r="R723" i="73"/>
  <c r="S466" i="87"/>
  <c r="T497" i="87" s="1"/>
  <c r="R690" i="87"/>
  <c r="T497" i="86"/>
  <c r="T621" i="86" s="1"/>
  <c r="S732" i="86"/>
  <c r="Q673" i="81"/>
  <c r="T622" i="73"/>
  <c r="R677" i="73"/>
  <c r="S615" i="87"/>
  <c r="U676" i="82"/>
  <c r="U482" i="83"/>
  <c r="S613" i="87"/>
  <c r="U604" i="87"/>
  <c r="W462" i="84"/>
  <c r="T477" i="85"/>
  <c r="T601" i="85" s="1"/>
  <c r="S712" i="85"/>
  <c r="V695" i="84"/>
  <c r="T460" i="86"/>
  <c r="R448" i="73"/>
  <c r="Q681" i="73"/>
  <c r="R596" i="73"/>
  <c r="V495" i="85"/>
  <c r="V619" i="85" s="1"/>
  <c r="V498" i="83"/>
  <c r="V467" i="83" s="1"/>
  <c r="W498" i="83" s="1"/>
  <c r="V494" i="81"/>
  <c r="V618" i="81" s="1"/>
  <c r="U598" i="87"/>
  <c r="S698" i="81"/>
  <c r="N472" i="85"/>
  <c r="N596" i="85" s="1"/>
  <c r="N473" i="85"/>
  <c r="N597" i="85" s="1"/>
  <c r="T678" i="86"/>
  <c r="M471" i="84"/>
  <c r="W479" i="81"/>
  <c r="W603" i="81" s="1"/>
  <c r="V477" i="83"/>
  <c r="V446" i="83" s="1"/>
  <c r="V485" i="84"/>
  <c r="V609" i="84" s="1"/>
  <c r="K470" i="86"/>
  <c r="T722" i="85"/>
  <c r="U487" i="85"/>
  <c r="U611" i="85" s="1"/>
  <c r="N606" i="85"/>
  <c r="T477" i="87"/>
  <c r="T601" i="87" s="1"/>
  <c r="T475" i="83"/>
  <c r="T599" i="83" s="1"/>
  <c r="V479" i="84"/>
  <c r="V603" i="84" s="1"/>
  <c r="V499" i="84"/>
  <c r="V623" i="84" s="1"/>
  <c r="R672" i="83"/>
  <c r="S724" i="73"/>
  <c r="T489" i="73"/>
  <c r="T613" i="73" s="1"/>
  <c r="S492" i="85"/>
  <c r="S616" i="85" s="1"/>
  <c r="P471" i="73"/>
  <c r="S700" i="73"/>
  <c r="U599" i="86"/>
  <c r="N471" i="87"/>
  <c r="N595" i="87" s="1"/>
  <c r="U493" i="82"/>
  <c r="U617" i="82" s="1"/>
  <c r="V725" i="85"/>
  <c r="W490" i="85"/>
  <c r="W459" i="85" s="1"/>
  <c r="X490" i="85" s="1"/>
  <c r="T465" i="81"/>
  <c r="U498" i="73"/>
  <c r="T682" i="87"/>
  <c r="U697" i="84"/>
  <c r="V619" i="84"/>
  <c r="S710" i="85"/>
  <c r="Q934" i="87"/>
  <c r="S691" i="83"/>
  <c r="R696" i="82"/>
  <c r="S684" i="83"/>
  <c r="T677" i="86"/>
  <c r="T459" i="83"/>
  <c r="M718" i="82"/>
  <c r="W461" i="84"/>
  <c r="X492" i="84" s="1"/>
  <c r="T615" i="85"/>
  <c r="S726" i="85"/>
  <c r="S692" i="83"/>
  <c r="T728" i="82"/>
  <c r="T616" i="83"/>
  <c r="T461" i="83"/>
  <c r="U492" i="83" s="1"/>
  <c r="S694" i="83"/>
  <c r="M440" i="82"/>
  <c r="N707" i="84"/>
  <c r="U694" i="82"/>
  <c r="T724" i="84"/>
  <c r="S467" i="86"/>
  <c r="T498" i="86" s="1"/>
  <c r="R700" i="86"/>
  <c r="U723" i="84"/>
  <c r="V612" i="84"/>
  <c r="AF963" i="87"/>
  <c r="U618" i="85"/>
  <c r="T729" i="85"/>
  <c r="T679" i="83"/>
  <c r="U720" i="84"/>
  <c r="AF963" i="84"/>
  <c r="S723" i="83"/>
  <c r="P440" i="83"/>
  <c r="Q471" i="83" s="1"/>
  <c r="S449" i="83"/>
  <c r="T480" i="83" s="1"/>
  <c r="R682" i="83"/>
  <c r="R697" i="83"/>
  <c r="S464" i="83"/>
  <c r="T495" i="83" s="1"/>
  <c r="O607" i="87"/>
  <c r="M706" i="87"/>
  <c r="O673" i="83"/>
  <c r="O632" i="83"/>
  <c r="R720" i="83"/>
  <c r="S609" i="83"/>
  <c r="S439" i="83"/>
  <c r="AF963" i="85"/>
  <c r="S718" i="85"/>
  <c r="L680" i="85"/>
  <c r="M747" i="85"/>
  <c r="M707" i="85"/>
  <c r="M705" i="85"/>
  <c r="M597" i="82"/>
  <c r="N439" i="82"/>
  <c r="U445" i="81"/>
  <c r="R608" i="73"/>
  <c r="S608" i="73"/>
  <c r="P601" i="73"/>
  <c r="T617" i="73"/>
  <c r="S728" i="73"/>
  <c r="S718" i="73"/>
  <c r="T607" i="73"/>
  <c r="T610" i="73"/>
  <c r="S721" i="73"/>
  <c r="S710" i="83"/>
  <c r="T678" i="81"/>
  <c r="V447" i="83"/>
  <c r="W478" i="83" s="1"/>
  <c r="W602" i="83" s="1"/>
  <c r="AG963" i="82"/>
  <c r="AF963" i="73"/>
  <c r="U455" i="81"/>
  <c r="AG962" i="79"/>
  <c r="R683" i="73"/>
  <c r="T688" i="82"/>
  <c r="AF963" i="83"/>
  <c r="S605" i="73"/>
  <c r="S450" i="73"/>
  <c r="T481" i="73" s="1"/>
  <c r="U610" i="82"/>
  <c r="U455" i="82"/>
  <c r="V486" i="82" s="1"/>
  <c r="AG926" i="79"/>
  <c r="AH927" i="79"/>
  <c r="AF963" i="86"/>
  <c r="AF963" i="81"/>
  <c r="T688" i="81"/>
  <c r="T613" i="86"/>
  <c r="S724" i="86"/>
  <c r="AG136" i="80"/>
  <c r="AG138" i="80" s="1"/>
  <c r="AG117" i="80"/>
  <c r="AG137" i="80"/>
  <c r="S933" i="82"/>
  <c r="S952" i="82" s="1"/>
  <c r="S954" i="82" s="1"/>
  <c r="T686" i="86"/>
  <c r="T612" i="83"/>
  <c r="T457" i="83"/>
  <c r="U488" i="83" s="1"/>
  <c r="T466" i="73"/>
  <c r="U448" i="87"/>
  <c r="V479" i="87" s="1"/>
  <c r="AG115" i="80"/>
  <c r="AE963" i="79"/>
  <c r="U451" i="87"/>
  <c r="S617" i="87"/>
  <c r="R728" i="87"/>
  <c r="U719" i="86"/>
  <c r="V608" i="86"/>
  <c r="S699" i="73"/>
  <c r="Q680" i="84"/>
  <c r="S729" i="84"/>
  <c r="T711" i="87"/>
  <c r="U600" i="87"/>
  <c r="R440" i="81"/>
  <c r="S471" i="81" s="1"/>
  <c r="U454" i="73"/>
  <c r="V485" i="73" s="1"/>
  <c r="Q597" i="73"/>
  <c r="R602" i="84"/>
  <c r="R447" i="84"/>
  <c r="S478" i="84" s="1"/>
  <c r="T684" i="87"/>
  <c r="T699" i="83"/>
  <c r="T687" i="73"/>
  <c r="S701" i="87"/>
  <c r="U621" i="83"/>
  <c r="U466" i="83"/>
  <c r="V497" i="83" s="1"/>
  <c r="U616" i="87"/>
  <c r="T623" i="87"/>
  <c r="T468" i="87"/>
  <c r="U499" i="87" s="1"/>
  <c r="U693" i="73"/>
  <c r="U602" i="73"/>
  <c r="T713" i="73"/>
  <c r="V615" i="73"/>
  <c r="V460" i="73"/>
  <c r="W491" i="73" s="1"/>
  <c r="U609" i="85"/>
  <c r="S729" i="82"/>
  <c r="K674" i="86"/>
  <c r="K740" i="86"/>
  <c r="S676" i="86"/>
  <c r="T443" i="86"/>
  <c r="U474" i="86" s="1"/>
  <c r="U619" i="87"/>
  <c r="T730" i="87"/>
  <c r="U453" i="87"/>
  <c r="U447" i="87"/>
  <c r="U605" i="87"/>
  <c r="T716" i="87"/>
  <c r="U450" i="87"/>
  <c r="V481" i="87" s="1"/>
  <c r="S683" i="87"/>
  <c r="T732" i="85"/>
  <c r="U621" i="85"/>
  <c r="P933" i="85"/>
  <c r="P952" i="85" s="1"/>
  <c r="P934" i="85"/>
  <c r="P953" i="85" s="1"/>
  <c r="Q597" i="84"/>
  <c r="O596" i="84"/>
  <c r="O441" i="84"/>
  <c r="P472" i="84" s="1"/>
  <c r="T467" i="84"/>
  <c r="U498" i="84" s="1"/>
  <c r="T459" i="84"/>
  <c r="U490" i="84" s="1"/>
  <c r="V606" i="84"/>
  <c r="U717" i="84"/>
  <c r="V451" i="84"/>
  <c r="W482" i="84" s="1"/>
  <c r="S692" i="84"/>
  <c r="T684" i="84"/>
  <c r="S700" i="84"/>
  <c r="U603" i="83"/>
  <c r="T714" i="83"/>
  <c r="S681" i="83"/>
  <c r="T456" i="83"/>
  <c r="U487" i="83" s="1"/>
  <c r="B372" i="82"/>
  <c r="B405" i="82" s="1"/>
  <c r="B436" i="82" s="1"/>
  <c r="B467" i="82" s="1"/>
  <c r="B158" i="82"/>
  <c r="B373" i="82" s="1"/>
  <c r="B406" i="82" s="1"/>
  <c r="B437" i="82" s="1"/>
  <c r="B468" i="82" s="1"/>
  <c r="U616" i="73"/>
  <c r="T727" i="73"/>
  <c r="U461" i="73"/>
  <c r="V492" i="73" s="1"/>
  <c r="U458" i="82"/>
  <c r="U458" i="85"/>
  <c r="V489" i="85" s="1"/>
  <c r="T678" i="83"/>
  <c r="V457" i="86"/>
  <c r="W488" i="86" s="1"/>
  <c r="T607" i="85"/>
  <c r="T452" i="85"/>
  <c r="U483" i="85" s="1"/>
  <c r="U467" i="81"/>
  <c r="V498" i="81" s="1"/>
  <c r="T691" i="85"/>
  <c r="U600" i="83"/>
  <c r="U690" i="86"/>
  <c r="T700" i="81"/>
  <c r="U444" i="81"/>
  <c r="V475" i="81" s="1"/>
  <c r="T445" i="84"/>
  <c r="V459" i="87"/>
  <c r="V613" i="81"/>
  <c r="U724" i="81"/>
  <c r="T677" i="81"/>
  <c r="V622" i="87"/>
  <c r="T456" i="82"/>
  <c r="T448" i="86"/>
  <c r="S694" i="73"/>
  <c r="U454" i="81"/>
  <c r="U461" i="81"/>
  <c r="G836" i="83"/>
  <c r="K835" i="81"/>
  <c r="M835" i="83"/>
  <c r="K786" i="85"/>
  <c r="F859" i="83"/>
  <c r="G859" i="83" s="1"/>
  <c r="H859" i="83" s="1"/>
  <c r="I859" i="83" s="1"/>
  <c r="J859" i="83" s="1"/>
  <c r="K859" i="83" s="1"/>
  <c r="L859" i="83" s="1"/>
  <c r="M859" i="83" s="1"/>
  <c r="N859" i="83" s="1"/>
  <c r="F848" i="83"/>
  <c r="G848" i="83" s="1"/>
  <c r="H848" i="83" s="1"/>
  <c r="I848" i="83" s="1"/>
  <c r="J848" i="83" s="1"/>
  <c r="K848" i="83" s="1"/>
  <c r="L848" i="83" s="1"/>
  <c r="M848" i="83" s="1"/>
  <c r="N848" i="83" s="1"/>
  <c r="T734" i="73"/>
  <c r="U623" i="73"/>
  <c r="G846" i="73"/>
  <c r="G857" i="73"/>
  <c r="F858" i="83"/>
  <c r="G858" i="83" s="1"/>
  <c r="H858" i="83" s="1"/>
  <c r="I858" i="83" s="1"/>
  <c r="J858" i="83" s="1"/>
  <c r="K858" i="83" s="1"/>
  <c r="L858" i="83" s="1"/>
  <c r="M858" i="83" s="1"/>
  <c r="N858" i="83" s="1"/>
  <c r="F847" i="83"/>
  <c r="G847" i="83" s="1"/>
  <c r="H847" i="83" s="1"/>
  <c r="I847" i="83" s="1"/>
  <c r="J847" i="83" s="1"/>
  <c r="K847" i="83" s="1"/>
  <c r="L847" i="83" s="1"/>
  <c r="M847" i="83" s="1"/>
  <c r="N847" i="83" s="1"/>
  <c r="U598" i="73"/>
  <c r="T709" i="73"/>
  <c r="H835" i="73"/>
  <c r="J942" i="79"/>
  <c r="J952" i="79"/>
  <c r="T619" i="81"/>
  <c r="T464" i="81"/>
  <c r="U495" i="81" s="1"/>
  <c r="S439" i="81"/>
  <c r="V459" i="73"/>
  <c r="W490" i="73" s="1"/>
  <c r="R672" i="81"/>
  <c r="U692" i="73"/>
  <c r="K938" i="73"/>
  <c r="S448" i="85"/>
  <c r="AG935" i="73"/>
  <c r="AG947" i="73"/>
  <c r="AG948" i="73"/>
  <c r="AH927" i="73"/>
  <c r="AH962" i="73" s="1"/>
  <c r="AG926" i="73"/>
  <c r="AG941" i="73"/>
  <c r="AG961" i="73"/>
  <c r="J954" i="73"/>
  <c r="U465" i="82"/>
  <c r="U462" i="86"/>
  <c r="K706" i="86"/>
  <c r="V722" i="73"/>
  <c r="W611" i="73"/>
  <c r="T465" i="73"/>
  <c r="U496" i="73" s="1"/>
  <c r="AH973" i="79"/>
  <c r="AI17" i="77"/>
  <c r="AI107" i="80" s="1"/>
  <c r="S697" i="81"/>
  <c r="L707" i="86"/>
  <c r="B372" i="81"/>
  <c r="B405" i="81" s="1"/>
  <c r="B436" i="81" s="1"/>
  <c r="B467" i="81" s="1"/>
  <c r="B158" i="81"/>
  <c r="B373" i="81" s="1"/>
  <c r="B406" i="81" s="1"/>
  <c r="B437" i="81" s="1"/>
  <c r="B468" i="81" s="1"/>
  <c r="B371" i="79"/>
  <c r="B157" i="79"/>
  <c r="AJ18" i="77"/>
  <c r="AI16" i="77"/>
  <c r="AI33" i="77"/>
  <c r="M932" i="79"/>
  <c r="AF948" i="79"/>
  <c r="AF961" i="79"/>
  <c r="Y940" i="85"/>
  <c r="Y942" i="85" s="1"/>
  <c r="Z938" i="85" s="1"/>
  <c r="Y939" i="85"/>
  <c r="Y940" i="87"/>
  <c r="Y942" i="87" s="1"/>
  <c r="Z938" i="87" s="1"/>
  <c r="Y939" i="87"/>
  <c r="X940" i="82"/>
  <c r="X942" i="82" s="1"/>
  <c r="Y938" i="82" s="1"/>
  <c r="X939" i="82"/>
  <c r="T698" i="82"/>
  <c r="Q442" i="84"/>
  <c r="AG961" i="87"/>
  <c r="AG947" i="87"/>
  <c r="AG948" i="87"/>
  <c r="AG935" i="87"/>
  <c r="AG941" i="87"/>
  <c r="AG926" i="87"/>
  <c r="AH927" i="87"/>
  <c r="AH962" i="87" s="1"/>
  <c r="R674" i="81"/>
  <c r="U681" i="84"/>
  <c r="M439" i="87"/>
  <c r="S689" i="83"/>
  <c r="T458" i="87"/>
  <c r="U489" i="87" s="1"/>
  <c r="T695" i="86"/>
  <c r="U463" i="87"/>
  <c r="V494" i="87" s="1"/>
  <c r="W605" i="85"/>
  <c r="V716" i="85"/>
  <c r="U601" i="86"/>
  <c r="T712" i="86"/>
  <c r="U694" i="86"/>
  <c r="S689" i="82"/>
  <c r="V444" i="86"/>
  <c r="W475" i="86" s="1"/>
  <c r="S681" i="86"/>
  <c r="T462" i="83"/>
  <c r="U493" i="83" s="1"/>
  <c r="T680" i="87"/>
  <c r="S457" i="85"/>
  <c r="T488" i="85" s="1"/>
  <c r="T686" i="87"/>
  <c r="V619" i="86"/>
  <c r="U730" i="86"/>
  <c r="N952" i="81"/>
  <c r="M934" i="83"/>
  <c r="M933" i="83"/>
  <c r="S678" i="84"/>
  <c r="U692" i="87"/>
  <c r="T683" i="82"/>
  <c r="S934" i="86"/>
  <c r="S953" i="86" s="1"/>
  <c r="S933" i="86"/>
  <c r="S952" i="86" s="1"/>
  <c r="V611" i="84"/>
  <c r="U722" i="84"/>
  <c r="V614" i="86"/>
  <c r="S680" i="81"/>
  <c r="U696" i="81"/>
  <c r="AG961" i="81"/>
  <c r="AG948" i="81"/>
  <c r="AG947" i="81"/>
  <c r="AG941" i="81"/>
  <c r="AH927" i="81"/>
  <c r="AH962" i="81" s="1"/>
  <c r="AG926" i="81"/>
  <c r="AG935" i="81"/>
  <c r="M675" i="85"/>
  <c r="U610" i="87"/>
  <c r="T721" i="87"/>
  <c r="U683" i="81"/>
  <c r="AG935" i="85"/>
  <c r="AG961" i="85"/>
  <c r="AG948" i="85"/>
  <c r="AG947" i="85"/>
  <c r="AG926" i="85"/>
  <c r="AG941" i="85"/>
  <c r="AH927" i="85"/>
  <c r="AH962" i="85" s="1"/>
  <c r="T689" i="86"/>
  <c r="N953" i="81"/>
  <c r="U604" i="81"/>
  <c r="T715" i="81"/>
  <c r="R933" i="84"/>
  <c r="R952" i="84" s="1"/>
  <c r="R934" i="84"/>
  <c r="R953" i="84" s="1"/>
  <c r="V617" i="81"/>
  <c r="U728" i="81"/>
  <c r="Y939" i="84"/>
  <c r="Y940" i="84"/>
  <c r="Y942" i="84" s="1"/>
  <c r="Z938" i="84" s="1"/>
  <c r="P675" i="84"/>
  <c r="V680" i="86"/>
  <c r="S441" i="81"/>
  <c r="W447" i="86"/>
  <c r="X478" i="86" s="1"/>
  <c r="AG941" i="84"/>
  <c r="AG947" i="84"/>
  <c r="AH927" i="84"/>
  <c r="AH962" i="84" s="1"/>
  <c r="AG926" i="84"/>
  <c r="AG961" i="84"/>
  <c r="AG935" i="84"/>
  <c r="AG948" i="84"/>
  <c r="S936" i="82"/>
  <c r="T932" i="82" s="1"/>
  <c r="L942" i="83"/>
  <c r="U450" i="82"/>
  <c r="V481" i="82" s="1"/>
  <c r="V605" i="86"/>
  <c r="U716" i="86"/>
  <c r="T691" i="82"/>
  <c r="O936" i="81"/>
  <c r="V461" i="86"/>
  <c r="W492" i="86" s="1"/>
  <c r="T447" i="81"/>
  <c r="U478" i="81" s="1"/>
  <c r="R690" i="85"/>
  <c r="V450" i="81"/>
  <c r="W481" i="81" s="1"/>
  <c r="U456" i="86"/>
  <c r="V487" i="86" s="1"/>
  <c r="N942" i="81"/>
  <c r="B372" i="83"/>
  <c r="B405" i="83" s="1"/>
  <c r="B436" i="83" s="1"/>
  <c r="B467" i="83" s="1"/>
  <c r="B158" i="83"/>
  <c r="B373" i="83" s="1"/>
  <c r="B406" i="83" s="1"/>
  <c r="B437" i="83" s="1"/>
  <c r="B468" i="83" s="1"/>
  <c r="L672" i="87"/>
  <c r="AG948" i="83"/>
  <c r="AG947" i="83"/>
  <c r="AG935" i="83"/>
  <c r="AG961" i="83"/>
  <c r="AG941" i="83"/>
  <c r="AH927" i="83"/>
  <c r="AH962" i="83" s="1"/>
  <c r="AG926" i="83"/>
  <c r="T696" i="87"/>
  <c r="L953" i="83"/>
  <c r="AH948" i="82"/>
  <c r="AH947" i="82"/>
  <c r="AH941" i="82"/>
  <c r="AI927" i="82"/>
  <c r="AI962" i="82" s="1"/>
  <c r="AH926" i="82"/>
  <c r="AH935" i="82"/>
  <c r="AH961" i="82"/>
  <c r="T694" i="81"/>
  <c r="L952" i="83"/>
  <c r="AG948" i="86"/>
  <c r="AG947" i="86"/>
  <c r="AG941" i="86"/>
  <c r="AG935" i="86"/>
  <c r="AG961" i="86"/>
  <c r="AH927" i="86"/>
  <c r="AH962" i="86" s="1"/>
  <c r="AG926" i="86"/>
  <c r="S695" i="83"/>
  <c r="Z940" i="86"/>
  <c r="Z942" i="86" s="1"/>
  <c r="AA938" i="86" s="1"/>
  <c r="Z939" i="86"/>
  <c r="P946" i="79"/>
  <c r="P945" i="79"/>
  <c r="P949" i="73"/>
  <c r="AG948" i="79" a="1"/>
  <c r="J954" i="79" a="1"/>
  <c r="P949" i="79" a="1"/>
  <c r="AG961" i="79" a="1"/>
  <c r="F839" i="79" a="1"/>
  <c r="M935" i="79" a="1"/>
  <c r="E842" i="79" a="1"/>
  <c r="M933" i="79" a="1"/>
  <c r="AH962" i="79" a="1"/>
  <c r="I968" i="89" l="1"/>
  <c r="J965" i="89" s="1"/>
  <c r="G769" i="87"/>
  <c r="E795" i="87"/>
  <c r="E807" i="87" s="1"/>
  <c r="E810" i="87" s="1"/>
  <c r="E816" i="87" s="1"/>
  <c r="E929" i="87" s="1"/>
  <c r="E956" i="87" s="1"/>
  <c r="J958" i="89"/>
  <c r="J967" i="89" s="1"/>
  <c r="F957" i="87"/>
  <c r="F974" i="87"/>
  <c r="F956" i="87"/>
  <c r="I487" i="87"/>
  <c r="I456" i="87" s="1"/>
  <c r="J484" i="83"/>
  <c r="J453" i="83" s="1"/>
  <c r="E956" i="82"/>
  <c r="E974" i="82"/>
  <c r="E957" i="82"/>
  <c r="F974" i="83"/>
  <c r="F956" i="83"/>
  <c r="F957" i="83"/>
  <c r="F966" i="83" s="1"/>
  <c r="J486" i="83"/>
  <c r="J455" i="83"/>
  <c r="K486" i="83" s="1"/>
  <c r="K455" i="83" s="1"/>
  <c r="H782" i="87"/>
  <c r="H792" i="87"/>
  <c r="H790" i="87"/>
  <c r="H777" i="87"/>
  <c r="H785" i="87"/>
  <c r="H787" i="87"/>
  <c r="H788" i="87"/>
  <c r="H779" i="87"/>
  <c r="H784" i="87"/>
  <c r="H789" i="87"/>
  <c r="H780" i="87"/>
  <c r="H791" i="87"/>
  <c r="H781" i="87"/>
  <c r="H783" i="87"/>
  <c r="H776" i="87"/>
  <c r="H786" i="87"/>
  <c r="H778" i="87"/>
  <c r="K788" i="85"/>
  <c r="K792" i="85"/>
  <c r="J549" i="87"/>
  <c r="H702" i="87"/>
  <c r="I611" i="87"/>
  <c r="H795" i="82"/>
  <c r="H810" i="82" s="1"/>
  <c r="K752" i="82"/>
  <c r="K718" i="82"/>
  <c r="K685" i="82"/>
  <c r="I816" i="83"/>
  <c r="I929" i="83" s="1"/>
  <c r="K791" i="85"/>
  <c r="K781" i="85"/>
  <c r="M752" i="82"/>
  <c r="M748" i="82"/>
  <c r="M714" i="82"/>
  <c r="M681" i="82"/>
  <c r="N541" i="82"/>
  <c r="O541" i="82" s="1"/>
  <c r="P541" i="82" s="1"/>
  <c r="Q541" i="82" s="1"/>
  <c r="R541" i="82" s="1"/>
  <c r="S541" i="82" s="1"/>
  <c r="T541" i="82" s="1"/>
  <c r="U541" i="82" s="1"/>
  <c r="V541" i="82" s="1"/>
  <c r="W541" i="82" s="1"/>
  <c r="X541" i="82" s="1"/>
  <c r="Y541" i="82" s="1"/>
  <c r="Z541" i="82" s="1"/>
  <c r="AA541" i="82" s="1"/>
  <c r="AB541" i="82" s="1"/>
  <c r="O603" i="82"/>
  <c r="K782" i="83"/>
  <c r="K780" i="83"/>
  <c r="K789" i="83"/>
  <c r="K787" i="83"/>
  <c r="K777" i="83"/>
  <c r="K788" i="83"/>
  <c r="K785" i="83"/>
  <c r="K790" i="83"/>
  <c r="K783" i="83"/>
  <c r="K791" i="83"/>
  <c r="K776" i="83"/>
  <c r="K786" i="83"/>
  <c r="K784" i="83"/>
  <c r="K792" i="83"/>
  <c r="K779" i="83"/>
  <c r="K778" i="83"/>
  <c r="K781" i="83"/>
  <c r="G702" i="87"/>
  <c r="P545" i="83"/>
  <c r="P607" i="83" s="1"/>
  <c r="K787" i="85"/>
  <c r="K790" i="85"/>
  <c r="P708" i="73"/>
  <c r="P813" i="73" a="1"/>
  <c r="E813" i="81" a="1"/>
  <c r="L718" i="82"/>
  <c r="L752" i="82"/>
  <c r="L685" i="82"/>
  <c r="I793" i="82"/>
  <c r="M752" i="87"/>
  <c r="M718" i="87"/>
  <c r="M685" i="87"/>
  <c r="N442" i="89"/>
  <c r="F441" i="82"/>
  <c r="G472" i="82" s="1"/>
  <c r="J770" i="83"/>
  <c r="J773" i="83" s="1"/>
  <c r="J795" i="83" s="1"/>
  <c r="J807" i="83" s="1"/>
  <c r="J810" i="83" s="1"/>
  <c r="J771" i="83"/>
  <c r="J736" i="83"/>
  <c r="H769" i="87"/>
  <c r="J793" i="83"/>
  <c r="K485" i="83"/>
  <c r="K454" i="83" s="1"/>
  <c r="K778" i="85"/>
  <c r="P546" i="83"/>
  <c r="Q546" i="83" s="1"/>
  <c r="R546" i="83" s="1"/>
  <c r="S546" i="83" s="1"/>
  <c r="T546" i="83" s="1"/>
  <c r="U546" i="83" s="1"/>
  <c r="V546" i="83" s="1"/>
  <c r="W546" i="83" s="1"/>
  <c r="X546" i="83" s="1"/>
  <c r="Y546" i="83" s="1"/>
  <c r="Z546" i="83" s="1"/>
  <c r="AA546" i="83" s="1"/>
  <c r="AB546" i="83" s="1"/>
  <c r="O608" i="83"/>
  <c r="G974" i="83"/>
  <c r="G956" i="83"/>
  <c r="G957" i="83"/>
  <c r="G966" i="83" s="1"/>
  <c r="Q545" i="82"/>
  <c r="P607" i="82"/>
  <c r="P752" i="82" s="1"/>
  <c r="H483" i="82"/>
  <c r="H452" i="82"/>
  <c r="I483" i="82" s="1"/>
  <c r="I452" i="82" s="1"/>
  <c r="K783" i="85"/>
  <c r="K793" i="85" s="1"/>
  <c r="K782" i="85"/>
  <c r="Q708" i="83"/>
  <c r="Q813" i="83" a="1"/>
  <c r="K752" i="87"/>
  <c r="K685" i="87"/>
  <c r="K718" i="87"/>
  <c r="N607" i="87"/>
  <c r="M675" i="89"/>
  <c r="M702" i="89" s="1"/>
  <c r="M708" i="89"/>
  <c r="M735" i="89" s="1"/>
  <c r="M632" i="89"/>
  <c r="M634" i="89" s="1"/>
  <c r="M635" i="89" s="1"/>
  <c r="I483" i="83"/>
  <c r="I812" i="83" s="1"/>
  <c r="I811" i="83" s="1"/>
  <c r="I452" i="83"/>
  <c r="K793" i="89"/>
  <c r="K795" i="89" s="1"/>
  <c r="K807" i="89" s="1"/>
  <c r="K810" i="89" s="1"/>
  <c r="K816" i="89" s="1"/>
  <c r="K929" i="89" s="1"/>
  <c r="H816" i="83"/>
  <c r="H929" i="83" s="1"/>
  <c r="E966" i="83"/>
  <c r="E958" i="83"/>
  <c r="K785" i="85"/>
  <c r="L771" i="89"/>
  <c r="L736" i="89"/>
  <c r="L770" i="89"/>
  <c r="L773" i="89" s="1"/>
  <c r="G452" i="87"/>
  <c r="H483" i="87" s="1"/>
  <c r="G812" i="87"/>
  <c r="G811" i="87" s="1"/>
  <c r="H812" i="83"/>
  <c r="H811" i="83" s="1"/>
  <c r="N752" i="83"/>
  <c r="N718" i="83"/>
  <c r="N685" i="83"/>
  <c r="M548" i="83"/>
  <c r="L610" i="83"/>
  <c r="I771" i="82"/>
  <c r="I770" i="82"/>
  <c r="I736" i="82"/>
  <c r="I773" i="82" s="1"/>
  <c r="I795" i="82" s="1"/>
  <c r="I810" i="82" s="1"/>
  <c r="K479" i="82"/>
  <c r="K448" i="82"/>
  <c r="K784" i="85"/>
  <c r="L813" i="82" a="1"/>
  <c r="L780" i="89"/>
  <c r="L791" i="89"/>
  <c r="L790" i="89"/>
  <c r="L783" i="89"/>
  <c r="L792" i="89"/>
  <c r="L786" i="89"/>
  <c r="L782" i="89"/>
  <c r="L781" i="89"/>
  <c r="L778" i="89"/>
  <c r="L787" i="89"/>
  <c r="L784" i="89"/>
  <c r="L779" i="89"/>
  <c r="L788" i="89"/>
  <c r="L785" i="89"/>
  <c r="L777" i="89"/>
  <c r="L776" i="89"/>
  <c r="L789" i="89"/>
  <c r="I752" i="87"/>
  <c r="I718" i="87"/>
  <c r="I685" i="87"/>
  <c r="I633" i="87"/>
  <c r="I634" i="87" s="1"/>
  <c r="I635" i="87" s="1"/>
  <c r="G784" i="87"/>
  <c r="G782" i="87"/>
  <c r="G785" i="87"/>
  <c r="G778" i="87"/>
  <c r="G780" i="87"/>
  <c r="G777" i="87"/>
  <c r="G788" i="87"/>
  <c r="G779" i="87"/>
  <c r="G783" i="87"/>
  <c r="G787" i="87"/>
  <c r="G791" i="87"/>
  <c r="G792" i="87"/>
  <c r="G786" i="87"/>
  <c r="G789" i="87"/>
  <c r="G776" i="87"/>
  <c r="G790" i="87"/>
  <c r="G781" i="87"/>
  <c r="O607" i="83"/>
  <c r="K736" i="83"/>
  <c r="K773" i="83" s="1"/>
  <c r="K770" i="83"/>
  <c r="K771" i="83"/>
  <c r="F793" i="82"/>
  <c r="F795" i="82" s="1"/>
  <c r="F810" i="82" s="1"/>
  <c r="F816" i="82" s="1"/>
  <c r="F929" i="82" s="1"/>
  <c r="M751" i="85"/>
  <c r="L717" i="85"/>
  <c r="J709" i="85"/>
  <c r="J735" i="85" s="1"/>
  <c r="K676" i="85"/>
  <c r="K702" i="85" s="1"/>
  <c r="H769" i="84"/>
  <c r="K743" i="85"/>
  <c r="K769" i="85" s="1"/>
  <c r="F773" i="85"/>
  <c r="F795" i="85" s="1"/>
  <c r="F807" i="85" s="1"/>
  <c r="F810" i="85" s="1"/>
  <c r="F816" i="85" s="1"/>
  <c r="F929" i="85" s="1"/>
  <c r="F957" i="85" s="1"/>
  <c r="F966" i="85" s="1"/>
  <c r="J633" i="85"/>
  <c r="J634" i="85" s="1"/>
  <c r="J635" i="85" s="1"/>
  <c r="J778" i="85" s="1"/>
  <c r="F771" i="84"/>
  <c r="K777" i="85"/>
  <c r="K780" i="85"/>
  <c r="H472" i="73"/>
  <c r="J596" i="73" s="1"/>
  <c r="J741" i="73" s="1"/>
  <c r="K776" i="85"/>
  <c r="K789" i="85"/>
  <c r="L751" i="85"/>
  <c r="J676" i="85"/>
  <c r="J702" i="85" s="1"/>
  <c r="J736" i="85" s="1"/>
  <c r="L743" i="85"/>
  <c r="F770" i="84"/>
  <c r="L709" i="85"/>
  <c r="I769" i="85"/>
  <c r="P533" i="85"/>
  <c r="M717" i="85"/>
  <c r="M536" i="85"/>
  <c r="M598" i="85" s="1"/>
  <c r="M676" i="85" s="1"/>
  <c r="E773" i="73"/>
  <c r="E795" i="73" s="1"/>
  <c r="E810" i="73" s="1"/>
  <c r="E816" i="73" s="1"/>
  <c r="I702" i="85"/>
  <c r="I736" i="85" s="1"/>
  <c r="O595" i="85"/>
  <c r="F440" i="85"/>
  <c r="G471" i="85" s="1"/>
  <c r="G812" i="85" s="1"/>
  <c r="G811" i="85" s="1"/>
  <c r="N595" i="85"/>
  <c r="F773" i="73"/>
  <c r="J716" i="84"/>
  <c r="J750" i="84"/>
  <c r="J683" i="84"/>
  <c r="F442" i="81"/>
  <c r="G473" i="81" s="1"/>
  <c r="I735" i="85"/>
  <c r="K543" i="84"/>
  <c r="K599" i="84"/>
  <c r="K710" i="84" s="1"/>
  <c r="J597" i="86"/>
  <c r="E773" i="84"/>
  <c r="E795" i="84" s="1"/>
  <c r="E807" i="84" s="1"/>
  <c r="E810" i="84" s="1"/>
  <c r="E816" i="84" s="1"/>
  <c r="E929" i="84" s="1"/>
  <c r="E974" i="84" s="1"/>
  <c r="J599" i="84"/>
  <c r="G773" i="85"/>
  <c r="I604" i="73"/>
  <c r="J542" i="73"/>
  <c r="F470" i="73"/>
  <c r="F812" i="73" s="1"/>
  <c r="F811" i="73" s="1"/>
  <c r="H739" i="73"/>
  <c r="H769" i="73" s="1"/>
  <c r="H633" i="73"/>
  <c r="H634" i="73" s="1"/>
  <c r="H635" i="73" s="1"/>
  <c r="H672" i="73"/>
  <c r="H702" i="73" s="1"/>
  <c r="H770" i="73" s="1"/>
  <c r="J532" i="73"/>
  <c r="H705" i="73"/>
  <c r="H735" i="73" s="1"/>
  <c r="Q596" i="73"/>
  <c r="G769" i="73"/>
  <c r="I739" i="73"/>
  <c r="J538" i="73"/>
  <c r="K538" i="73" s="1"/>
  <c r="L538" i="73" s="1"/>
  <c r="M538" i="73" s="1"/>
  <c r="N538" i="73" s="1"/>
  <c r="O538" i="73" s="1"/>
  <c r="P538" i="73" s="1"/>
  <c r="F793" i="73"/>
  <c r="G702" i="73"/>
  <c r="G735" i="73"/>
  <c r="I600" i="73"/>
  <c r="G776" i="73"/>
  <c r="G782" i="73"/>
  <c r="G792" i="73"/>
  <c r="G784" i="73"/>
  <c r="G787" i="73"/>
  <c r="G786" i="73"/>
  <c r="G790" i="73"/>
  <c r="G785" i="73"/>
  <c r="G779" i="73"/>
  <c r="G777" i="73"/>
  <c r="G778" i="73"/>
  <c r="G791" i="73"/>
  <c r="G783" i="73"/>
  <c r="G788" i="73"/>
  <c r="G781" i="73"/>
  <c r="G780" i="73"/>
  <c r="G789" i="73"/>
  <c r="K535" i="86"/>
  <c r="I633" i="86"/>
  <c r="I742" i="86"/>
  <c r="I769" i="86" s="1"/>
  <c r="E770" i="86"/>
  <c r="E771" i="86"/>
  <c r="E736" i="86"/>
  <c r="E777" i="86"/>
  <c r="E783" i="86"/>
  <c r="E779" i="86"/>
  <c r="E776" i="86"/>
  <c r="E792" i="86"/>
  <c r="E786" i="86"/>
  <c r="E782" i="86"/>
  <c r="E787" i="86"/>
  <c r="E784" i="86"/>
  <c r="E789" i="86"/>
  <c r="E781" i="86"/>
  <c r="E778" i="86"/>
  <c r="E790" i="86"/>
  <c r="E788" i="86"/>
  <c r="E780" i="86"/>
  <c r="E791" i="86"/>
  <c r="E785" i="86"/>
  <c r="F566" i="86"/>
  <c r="G473" i="86"/>
  <c r="E956" i="85"/>
  <c r="E957" i="85"/>
  <c r="E966" i="85" s="1"/>
  <c r="M709" i="85"/>
  <c r="J482" i="85"/>
  <c r="J451" i="85" s="1"/>
  <c r="K482" i="85" s="1"/>
  <c r="K451" i="85" s="1"/>
  <c r="L482" i="85" s="1"/>
  <c r="L451" i="85" s="1"/>
  <c r="H478" i="85"/>
  <c r="H447" i="85" s="1"/>
  <c r="J474" i="85"/>
  <c r="J443" i="85" s="1"/>
  <c r="K474" i="85" s="1"/>
  <c r="K443" i="85" s="1"/>
  <c r="O540" i="85"/>
  <c r="P540" i="85" s="1"/>
  <c r="K735" i="85"/>
  <c r="I786" i="85"/>
  <c r="I785" i="85"/>
  <c r="I780" i="85"/>
  <c r="I789" i="85"/>
  <c r="I782" i="85"/>
  <c r="I781" i="85"/>
  <c r="I778" i="85"/>
  <c r="I791" i="85"/>
  <c r="I788" i="85"/>
  <c r="I784" i="85"/>
  <c r="I777" i="85"/>
  <c r="I787" i="85"/>
  <c r="I779" i="85"/>
  <c r="I790" i="85"/>
  <c r="I776" i="85"/>
  <c r="I783" i="85"/>
  <c r="I792" i="85"/>
  <c r="J780" i="85"/>
  <c r="J788" i="85"/>
  <c r="G793" i="85"/>
  <c r="H771" i="85"/>
  <c r="H770" i="85"/>
  <c r="H736" i="85"/>
  <c r="J769" i="85"/>
  <c r="H782" i="85"/>
  <c r="H787" i="85"/>
  <c r="H791" i="85"/>
  <c r="H788" i="85"/>
  <c r="H779" i="85"/>
  <c r="H780" i="85"/>
  <c r="H792" i="85"/>
  <c r="H789" i="85"/>
  <c r="H781" i="85"/>
  <c r="H790" i="85"/>
  <c r="H784" i="85"/>
  <c r="H778" i="85"/>
  <c r="H785" i="85"/>
  <c r="H777" i="85"/>
  <c r="H783" i="85"/>
  <c r="H776" i="85"/>
  <c r="H786" i="85"/>
  <c r="G792" i="84"/>
  <c r="G778" i="84"/>
  <c r="G786" i="84"/>
  <c r="G783" i="84"/>
  <c r="G776" i="84"/>
  <c r="G782" i="84"/>
  <c r="G777" i="84"/>
  <c r="G791" i="84"/>
  <c r="G780" i="84"/>
  <c r="G784" i="84"/>
  <c r="G790" i="84"/>
  <c r="G779" i="84"/>
  <c r="G785" i="84"/>
  <c r="G781" i="84"/>
  <c r="G788" i="84"/>
  <c r="G787" i="84"/>
  <c r="G789" i="84"/>
  <c r="H770" i="84"/>
  <c r="H736" i="84"/>
  <c r="H771" i="84"/>
  <c r="G770" i="84"/>
  <c r="G736" i="84"/>
  <c r="G771" i="84"/>
  <c r="G475" i="84"/>
  <c r="G812" i="84" s="1"/>
  <c r="G811" i="84" s="1"/>
  <c r="T443" i="84"/>
  <c r="U474" i="84" s="1"/>
  <c r="F793" i="84"/>
  <c r="M537" i="84"/>
  <c r="N537" i="84" s="1"/>
  <c r="O537" i="84" s="1"/>
  <c r="P537" i="84" s="1"/>
  <c r="Q537" i="84" s="1"/>
  <c r="R537" i="84" s="1"/>
  <c r="S537" i="84" s="1"/>
  <c r="T537" i="84" s="1"/>
  <c r="U537" i="84" s="1"/>
  <c r="V537" i="84" s="1"/>
  <c r="W537" i="84" s="1"/>
  <c r="X537" i="84" s="1"/>
  <c r="Y537" i="84" s="1"/>
  <c r="Z537" i="84" s="1"/>
  <c r="AA537" i="84" s="1"/>
  <c r="AB537" i="84" s="1"/>
  <c r="I710" i="84"/>
  <c r="I735" i="84" s="1"/>
  <c r="I744" i="84"/>
  <c r="I769" i="84" s="1"/>
  <c r="I677" i="84"/>
  <c r="I702" i="84" s="1"/>
  <c r="I633" i="84"/>
  <c r="I634" i="84" s="1"/>
  <c r="I635" i="84" s="1"/>
  <c r="H481" i="84"/>
  <c r="H450" i="84" s="1"/>
  <c r="H782" i="84"/>
  <c r="H790" i="84"/>
  <c r="H792" i="84"/>
  <c r="H784" i="84"/>
  <c r="H777" i="84"/>
  <c r="H786" i="84"/>
  <c r="H787" i="84"/>
  <c r="H776" i="84"/>
  <c r="H791" i="84"/>
  <c r="H789" i="84"/>
  <c r="H783" i="84"/>
  <c r="H778" i="84"/>
  <c r="H785" i="84"/>
  <c r="H779" i="84"/>
  <c r="H780" i="84"/>
  <c r="H788" i="84"/>
  <c r="H781" i="84"/>
  <c r="L599" i="84"/>
  <c r="M599" i="84"/>
  <c r="I769" i="81"/>
  <c r="H477" i="81"/>
  <c r="H446" i="81" s="1"/>
  <c r="J351" i="81" s="1"/>
  <c r="K746" i="81"/>
  <c r="K712" i="81"/>
  <c r="K679" i="81"/>
  <c r="E708" i="81"/>
  <c r="E735" i="81" s="1"/>
  <c r="E675" i="81"/>
  <c r="E702" i="81" s="1"/>
  <c r="E813" i="81"/>
  <c r="E811" i="81" s="1"/>
  <c r="E632" i="81"/>
  <c r="E634" i="81" s="1"/>
  <c r="E635" i="81" s="1"/>
  <c r="L539" i="81"/>
  <c r="K535" i="81"/>
  <c r="J597" i="81"/>
  <c r="R473" i="84"/>
  <c r="Q566" i="84"/>
  <c r="N566" i="87"/>
  <c r="Q813" i="83"/>
  <c r="L813" i="82"/>
  <c r="W477" i="83"/>
  <c r="W446" i="83" s="1"/>
  <c r="W477" i="84"/>
  <c r="W601" i="84" s="1"/>
  <c r="W746" i="84" s="1"/>
  <c r="AB477" i="89"/>
  <c r="T445" i="82"/>
  <c r="U476" i="82" s="1"/>
  <c r="U600" i="82" s="1"/>
  <c r="U745" i="82" s="1"/>
  <c r="M813" i="85"/>
  <c r="M813" i="87"/>
  <c r="T483" i="84"/>
  <c r="T607" i="84" s="1"/>
  <c r="T752" i="84" s="1"/>
  <c r="R681" i="85"/>
  <c r="B158" i="73"/>
  <c r="B373" i="73" s="1"/>
  <c r="B406" i="73" s="1"/>
  <c r="B437" i="73" s="1"/>
  <c r="B468" i="73" s="1"/>
  <c r="B372" i="73"/>
  <c r="B405" i="73" s="1"/>
  <c r="B436" i="73" s="1"/>
  <c r="B467" i="73" s="1"/>
  <c r="R693" i="81"/>
  <c r="S698" i="73"/>
  <c r="F839" i="79"/>
  <c r="H85" i="88" s="1"/>
  <c r="E842" i="79"/>
  <c r="G88" i="88" s="1"/>
  <c r="N476" i="73"/>
  <c r="N445" i="73" s="1"/>
  <c r="I707" i="73"/>
  <c r="I674" i="73"/>
  <c r="O480" i="73"/>
  <c r="O449" i="73" s="1"/>
  <c r="R676" i="84"/>
  <c r="S709" i="84"/>
  <c r="S718" i="84"/>
  <c r="U720" i="86"/>
  <c r="U725" i="86"/>
  <c r="U687" i="87"/>
  <c r="AB474" i="89"/>
  <c r="U709" i="81"/>
  <c r="AB488" i="89"/>
  <c r="AA700" i="89"/>
  <c r="AB495" i="89"/>
  <c r="AB619" i="89" s="1"/>
  <c r="AB764" i="89" s="1"/>
  <c r="AB688" i="89"/>
  <c r="AB721" i="89"/>
  <c r="U604" i="82"/>
  <c r="U749" i="82" s="1"/>
  <c r="U449" i="82"/>
  <c r="T715" i="82"/>
  <c r="T682" i="82"/>
  <c r="N674" i="84"/>
  <c r="S720" i="82"/>
  <c r="T454" i="82"/>
  <c r="U485" i="82" s="1"/>
  <c r="U609" i="82" s="1"/>
  <c r="U754" i="82" s="1"/>
  <c r="AB496" i="89"/>
  <c r="AB620" i="89" s="1"/>
  <c r="AB765" i="89" s="1"/>
  <c r="AA612" i="89"/>
  <c r="AA757" i="89" s="1"/>
  <c r="Z690" i="89"/>
  <c r="AA598" i="89"/>
  <c r="AA743" i="89" s="1"/>
  <c r="Z731" i="89"/>
  <c r="Z698" i="89"/>
  <c r="AB452" i="89"/>
  <c r="AB685" i="89" s="1"/>
  <c r="AA458" i="89"/>
  <c r="Z724" i="89"/>
  <c r="Z691" i="89"/>
  <c r="V727" i="82"/>
  <c r="AA697" i="89"/>
  <c r="AA730" i="89"/>
  <c r="AA732" i="89"/>
  <c r="Y761" i="89"/>
  <c r="Y769" i="89" s="1"/>
  <c r="Y633" i="89"/>
  <c r="O473" i="87"/>
  <c r="O597" i="87" s="1"/>
  <c r="O742" i="87" s="1"/>
  <c r="Y694" i="89"/>
  <c r="Y727" i="89"/>
  <c r="Z461" i="89"/>
  <c r="AB683" i="89"/>
  <c r="AA698" i="89"/>
  <c r="AA731" i="89"/>
  <c r="AB467" i="89"/>
  <c r="AB448" i="89"/>
  <c r="AA681" i="89"/>
  <c r="AA714" i="89"/>
  <c r="U709" i="83"/>
  <c r="AA459" i="89"/>
  <c r="AB490" i="89" s="1"/>
  <c r="T687" i="81"/>
  <c r="AS963" i="89"/>
  <c r="Z692" i="89"/>
  <c r="Z725" i="89"/>
  <c r="AT962" i="89"/>
  <c r="AT961" i="89"/>
  <c r="AU927" i="89"/>
  <c r="AT941" i="89"/>
  <c r="AT948" i="89"/>
  <c r="AT935" i="89"/>
  <c r="AT947" i="89"/>
  <c r="AT926" i="89"/>
  <c r="AB466" i="89"/>
  <c r="T934" i="73"/>
  <c r="T936" i="73" s="1"/>
  <c r="U932" i="73" s="1"/>
  <c r="T933" i="73"/>
  <c r="AA491" i="89"/>
  <c r="AA445" i="89"/>
  <c r="AB476" i="89" s="1"/>
  <c r="AB600" i="89" s="1"/>
  <c r="AB745" i="89" s="1"/>
  <c r="AB475" i="89"/>
  <c r="AB599" i="89" s="1"/>
  <c r="AB744" i="89" s="1"/>
  <c r="AA701" i="89"/>
  <c r="AA734" i="89"/>
  <c r="AB623" i="89"/>
  <c r="AB768" i="89" s="1"/>
  <c r="AB468" i="89"/>
  <c r="AB720" i="89"/>
  <c r="Z711" i="89"/>
  <c r="Z678" i="89"/>
  <c r="Z934" i="89"/>
  <c r="Z936" i="89" s="1"/>
  <c r="AA932" i="89" s="1"/>
  <c r="V940" i="89"/>
  <c r="V939" i="89"/>
  <c r="V952" i="89" s="1"/>
  <c r="AB484" i="89"/>
  <c r="AB608" i="89" s="1"/>
  <c r="AB753" i="89" s="1"/>
  <c r="Z753" i="89"/>
  <c r="R698" i="83"/>
  <c r="Z686" i="89"/>
  <c r="AB482" i="89"/>
  <c r="AB451" i="89" s="1"/>
  <c r="AA751" i="89"/>
  <c r="U449" i="85"/>
  <c r="V480" i="85" s="1"/>
  <c r="T615" i="83"/>
  <c r="T760" i="83" s="1"/>
  <c r="R710" i="82"/>
  <c r="S444" i="82"/>
  <c r="T475" i="82" s="1"/>
  <c r="T599" i="82" s="1"/>
  <c r="T744" i="82" s="1"/>
  <c r="T722" i="81"/>
  <c r="S731" i="83"/>
  <c r="V448" i="84"/>
  <c r="W479" i="84" s="1"/>
  <c r="W603" i="84" s="1"/>
  <c r="U496" i="87"/>
  <c r="U620" i="87" s="1"/>
  <c r="U765" i="87" s="1"/>
  <c r="P740" i="83"/>
  <c r="S683" i="83"/>
  <c r="T692" i="81"/>
  <c r="V730" i="84"/>
  <c r="V466" i="84"/>
  <c r="U491" i="82"/>
  <c r="U460" i="82" s="1"/>
  <c r="U498" i="85"/>
  <c r="U622" i="85" s="1"/>
  <c r="U767" i="85" s="1"/>
  <c r="T716" i="83"/>
  <c r="Q472" i="83"/>
  <c r="T491" i="84"/>
  <c r="T615" i="84" s="1"/>
  <c r="T760" i="84" s="1"/>
  <c r="V476" i="85"/>
  <c r="V600" i="85" s="1"/>
  <c r="V745" i="85" s="1"/>
  <c r="T496" i="86"/>
  <c r="S468" i="85"/>
  <c r="T499" i="85" s="1"/>
  <c r="T623" i="85" s="1"/>
  <c r="T768" i="85" s="1"/>
  <c r="O673" i="73"/>
  <c r="S468" i="81"/>
  <c r="T499" i="81" s="1"/>
  <c r="U711" i="85"/>
  <c r="S620" i="84"/>
  <c r="S765" i="84" s="1"/>
  <c r="T725" i="82"/>
  <c r="S688" i="84"/>
  <c r="S721" i="84"/>
  <c r="T610" i="84"/>
  <c r="T755" i="84" s="1"/>
  <c r="T455" i="84"/>
  <c r="V490" i="82"/>
  <c r="V614" i="82" s="1"/>
  <c r="V759" i="82" s="1"/>
  <c r="U497" i="82"/>
  <c r="S457" i="82"/>
  <c r="R723" i="82"/>
  <c r="R690" i="82"/>
  <c r="V464" i="85"/>
  <c r="W495" i="85" s="1"/>
  <c r="W619" i="85" s="1"/>
  <c r="T449" i="84"/>
  <c r="U480" i="84" s="1"/>
  <c r="U604" i="84" s="1"/>
  <c r="U749" i="84" s="1"/>
  <c r="S612" i="82"/>
  <c r="S757" i="82" s="1"/>
  <c r="T682" i="85"/>
  <c r="T730" i="73"/>
  <c r="U458" i="83"/>
  <c r="V489" i="83" s="1"/>
  <c r="V613" i="83" s="1"/>
  <c r="S484" i="81"/>
  <c r="S608" i="81" s="1"/>
  <c r="S753" i="81" s="1"/>
  <c r="S699" i="87"/>
  <c r="S449" i="86"/>
  <c r="U725" i="82"/>
  <c r="U692" i="82"/>
  <c r="U684" i="81"/>
  <c r="T733" i="85"/>
  <c r="T700" i="85"/>
  <c r="O707" i="84"/>
  <c r="N441" i="87"/>
  <c r="O472" i="87" s="1"/>
  <c r="O596" i="87" s="1"/>
  <c r="T475" i="73"/>
  <c r="T599" i="73" s="1"/>
  <c r="T744" i="73" s="1"/>
  <c r="U463" i="86"/>
  <c r="T729" i="86"/>
  <c r="T696" i="86"/>
  <c r="T455" i="85"/>
  <c r="O740" i="73"/>
  <c r="S690" i="87"/>
  <c r="O706" i="73"/>
  <c r="T726" i="82"/>
  <c r="T693" i="82"/>
  <c r="T484" i="85"/>
  <c r="T608" i="85" s="1"/>
  <c r="T753" i="85" s="1"/>
  <c r="V468" i="84"/>
  <c r="W499" i="84" s="1"/>
  <c r="T681" i="87"/>
  <c r="S715" i="85"/>
  <c r="T729" i="83"/>
  <c r="M706" i="82"/>
  <c r="P440" i="73"/>
  <c r="Q471" i="73" s="1"/>
  <c r="S693" i="86"/>
  <c r="T496" i="84"/>
  <c r="S686" i="85"/>
  <c r="S719" i="85"/>
  <c r="K594" i="86"/>
  <c r="K739" i="86" s="1"/>
  <c r="T731" i="85"/>
  <c r="T698" i="85"/>
  <c r="U620" i="85"/>
  <c r="U765" i="85" s="1"/>
  <c r="U465" i="85"/>
  <c r="O594" i="84"/>
  <c r="O739" i="84" s="1"/>
  <c r="T718" i="81"/>
  <c r="T685" i="81"/>
  <c r="T623" i="82"/>
  <c r="T768" i="82" s="1"/>
  <c r="T468" i="82"/>
  <c r="U607" i="81"/>
  <c r="U752" i="81" s="1"/>
  <c r="U452" i="81"/>
  <c r="S734" i="82"/>
  <c r="S701" i="82"/>
  <c r="S721" i="85"/>
  <c r="S688" i="85"/>
  <c r="R595" i="81"/>
  <c r="R740" i="81" s="1"/>
  <c r="N594" i="85"/>
  <c r="N739" i="85" s="1"/>
  <c r="S594" i="83"/>
  <c r="S739" i="83" s="1"/>
  <c r="N594" i="82"/>
  <c r="N739" i="82" s="1"/>
  <c r="M595" i="84"/>
  <c r="M740" i="84" s="1"/>
  <c r="V443" i="82"/>
  <c r="W474" i="82" s="1"/>
  <c r="R679" i="82"/>
  <c r="R712" i="82"/>
  <c r="T482" i="82"/>
  <c r="T606" i="82" s="1"/>
  <c r="T751" i="82" s="1"/>
  <c r="S726" i="87"/>
  <c r="S446" i="82"/>
  <c r="U618" i="83"/>
  <c r="U763" i="83" s="1"/>
  <c r="U463" i="83"/>
  <c r="T498" i="82"/>
  <c r="T622" i="82" s="1"/>
  <c r="T767" i="82" s="1"/>
  <c r="W485" i="87"/>
  <c r="W609" i="87" s="1"/>
  <c r="W754" i="87" s="1"/>
  <c r="S453" i="82"/>
  <c r="R719" i="82"/>
  <c r="R686" i="82"/>
  <c r="S475" i="87"/>
  <c r="M935" i="79"/>
  <c r="T713" i="82"/>
  <c r="T680" i="82"/>
  <c r="M936" i="83"/>
  <c r="U677" i="86"/>
  <c r="V451" i="81"/>
  <c r="V606" i="81"/>
  <c r="V751" i="81" s="1"/>
  <c r="T678" i="82"/>
  <c r="T711" i="82"/>
  <c r="T491" i="81"/>
  <c r="T615" i="81" s="1"/>
  <c r="T760" i="81" s="1"/>
  <c r="V476" i="86"/>
  <c r="V445" i="86" s="1"/>
  <c r="U482" i="86"/>
  <c r="U447" i="82"/>
  <c r="N442" i="85"/>
  <c r="N441" i="85"/>
  <c r="O472" i="85" s="1"/>
  <c r="O596" i="85" s="1"/>
  <c r="U710" i="86"/>
  <c r="T497" i="81"/>
  <c r="T621" i="81" s="1"/>
  <c r="T766" i="81" s="1"/>
  <c r="T608" i="84"/>
  <c r="T753" i="84" s="1"/>
  <c r="T453" i="84"/>
  <c r="S724" i="87"/>
  <c r="M439" i="84"/>
  <c r="S691" i="73"/>
  <c r="T612" i="87"/>
  <c r="T757" i="87" s="1"/>
  <c r="L705" i="84"/>
  <c r="L672" i="84"/>
  <c r="U614" i="81"/>
  <c r="U759" i="81" s="1"/>
  <c r="U459" i="81"/>
  <c r="U464" i="73"/>
  <c r="U483" i="86"/>
  <c r="U607" i="86" s="1"/>
  <c r="U752" i="86" s="1"/>
  <c r="T689" i="85"/>
  <c r="U457" i="81"/>
  <c r="T486" i="86"/>
  <c r="T610" i="86" s="1"/>
  <c r="T755" i="86" s="1"/>
  <c r="T451" i="73"/>
  <c r="T606" i="73"/>
  <c r="T751" i="73" s="1"/>
  <c r="S717" i="73"/>
  <c r="S684" i="73"/>
  <c r="T729" i="73"/>
  <c r="T723" i="81"/>
  <c r="T690" i="81"/>
  <c r="T499" i="83"/>
  <c r="V463" i="81"/>
  <c r="W494" i="81" s="1"/>
  <c r="W618" i="81" s="1"/>
  <c r="U495" i="82"/>
  <c r="M673" i="87"/>
  <c r="U462" i="82"/>
  <c r="V493" i="82" s="1"/>
  <c r="V617" i="82" s="1"/>
  <c r="U715" i="87"/>
  <c r="T733" i="73"/>
  <c r="U493" i="85"/>
  <c r="U617" i="85" s="1"/>
  <c r="U762" i="85" s="1"/>
  <c r="U709" i="87"/>
  <c r="T711" i="83"/>
  <c r="S691" i="87"/>
  <c r="U679" i="83"/>
  <c r="T684" i="83"/>
  <c r="U606" i="83"/>
  <c r="U751" i="83" s="1"/>
  <c r="L632" i="84"/>
  <c r="L706" i="84"/>
  <c r="V454" i="84"/>
  <c r="W485" i="84" s="1"/>
  <c r="W609" i="84" s="1"/>
  <c r="T695" i="82"/>
  <c r="T687" i="85"/>
  <c r="T720" i="85"/>
  <c r="L632" i="87"/>
  <c r="T768" i="86"/>
  <c r="T717" i="83"/>
  <c r="U701" i="84"/>
  <c r="U734" i="84"/>
  <c r="W448" i="81"/>
  <c r="X479" i="81" s="1"/>
  <c r="X603" i="81" s="1"/>
  <c r="M674" i="85"/>
  <c r="U700" i="87"/>
  <c r="U733" i="87"/>
  <c r="T446" i="87"/>
  <c r="R719" i="73"/>
  <c r="T718" i="86"/>
  <c r="U491" i="83"/>
  <c r="V681" i="81"/>
  <c r="V714" i="81"/>
  <c r="R694" i="85"/>
  <c r="R727" i="85"/>
  <c r="J705" i="86"/>
  <c r="U697" i="85"/>
  <c r="U730" i="85"/>
  <c r="O712" i="73"/>
  <c r="S679" i="87"/>
  <c r="S712" i="87"/>
  <c r="L632" i="82"/>
  <c r="L708" i="82"/>
  <c r="T694" i="87"/>
  <c r="T727" i="87"/>
  <c r="U700" i="83"/>
  <c r="U733" i="83"/>
  <c r="T701" i="86"/>
  <c r="U499" i="86"/>
  <c r="U623" i="86" s="1"/>
  <c r="V598" i="87"/>
  <c r="W764" i="84"/>
  <c r="N741" i="85"/>
  <c r="U749" i="81"/>
  <c r="W750" i="85"/>
  <c r="V760" i="73"/>
  <c r="T757" i="83"/>
  <c r="T767" i="73"/>
  <c r="R747" i="84"/>
  <c r="V743" i="81"/>
  <c r="V743" i="83"/>
  <c r="V753" i="86"/>
  <c r="T744" i="83"/>
  <c r="V767" i="87"/>
  <c r="U749" i="85"/>
  <c r="T762" i="73"/>
  <c r="U763" i="85"/>
  <c r="V756" i="84"/>
  <c r="W761" i="82"/>
  <c r="U756" i="81"/>
  <c r="U766" i="85"/>
  <c r="U747" i="73"/>
  <c r="U761" i="87"/>
  <c r="V764" i="84"/>
  <c r="U744" i="86"/>
  <c r="T758" i="73"/>
  <c r="W748" i="81"/>
  <c r="U743" i="87"/>
  <c r="V764" i="85"/>
  <c r="S758" i="87"/>
  <c r="U746" i="83"/>
  <c r="O752" i="87"/>
  <c r="U756" i="85"/>
  <c r="U754" i="85"/>
  <c r="S761" i="85"/>
  <c r="T746" i="87"/>
  <c r="U743" i="73"/>
  <c r="U748" i="83"/>
  <c r="Q742" i="73"/>
  <c r="W747" i="83"/>
  <c r="S754" i="83"/>
  <c r="T760" i="85"/>
  <c r="V763" i="81"/>
  <c r="V761" i="86"/>
  <c r="U750" i="87"/>
  <c r="U768" i="73"/>
  <c r="S750" i="73"/>
  <c r="V762" i="81"/>
  <c r="T764" i="81"/>
  <c r="U761" i="73"/>
  <c r="U764" i="87"/>
  <c r="T758" i="86"/>
  <c r="V757" i="84"/>
  <c r="U762" i="82"/>
  <c r="U758" i="83"/>
  <c r="U763" i="73"/>
  <c r="U755" i="87"/>
  <c r="V751" i="84"/>
  <c r="N740" i="87"/>
  <c r="V759" i="86"/>
  <c r="U746" i="86"/>
  <c r="V758" i="81"/>
  <c r="U745" i="83"/>
  <c r="O741" i="84"/>
  <c r="U766" i="83"/>
  <c r="S762" i="87"/>
  <c r="T755" i="73"/>
  <c r="S753" i="73"/>
  <c r="M742" i="82"/>
  <c r="V768" i="84"/>
  <c r="R741" i="73"/>
  <c r="T746" i="85"/>
  <c r="T766" i="86"/>
  <c r="T761" i="83"/>
  <c r="T752" i="85"/>
  <c r="V750" i="86"/>
  <c r="V754" i="86"/>
  <c r="V764" i="86"/>
  <c r="W756" i="73"/>
  <c r="Q742" i="84"/>
  <c r="T768" i="87"/>
  <c r="U745" i="87"/>
  <c r="U755" i="82"/>
  <c r="U750" i="83"/>
  <c r="T752" i="73"/>
  <c r="R753" i="73"/>
  <c r="V748" i="84"/>
  <c r="N751" i="85"/>
  <c r="V754" i="84"/>
  <c r="N742" i="85"/>
  <c r="S760" i="87"/>
  <c r="W604" i="87"/>
  <c r="T621" i="87"/>
  <c r="T466" i="87"/>
  <c r="U497" i="87" s="1"/>
  <c r="T613" i="87"/>
  <c r="S677" i="73"/>
  <c r="S612" i="73"/>
  <c r="S457" i="73"/>
  <c r="V443" i="81"/>
  <c r="U676" i="81"/>
  <c r="T444" i="83"/>
  <c r="U475" i="83" s="1"/>
  <c r="T466" i="86"/>
  <c r="S699" i="86"/>
  <c r="R690" i="73"/>
  <c r="V692" i="85"/>
  <c r="U451" i="83"/>
  <c r="X493" i="84"/>
  <c r="X617" i="84" s="1"/>
  <c r="W728" i="84"/>
  <c r="N440" i="87"/>
  <c r="O471" i="87" s="1"/>
  <c r="O595" i="87" s="1"/>
  <c r="V604" i="87"/>
  <c r="R714" i="73"/>
  <c r="S479" i="73"/>
  <c r="S603" i="73" s="1"/>
  <c r="T446" i="85"/>
  <c r="S679" i="85"/>
  <c r="W614" i="85"/>
  <c r="U491" i="86"/>
  <c r="U615" i="86" s="1"/>
  <c r="T726" i="86"/>
  <c r="V599" i="86"/>
  <c r="U497" i="73"/>
  <c r="U621" i="73" s="1"/>
  <c r="O606" i="85"/>
  <c r="U622" i="73"/>
  <c r="U467" i="73"/>
  <c r="U749" i="87"/>
  <c r="U682" i="87"/>
  <c r="T678" i="87"/>
  <c r="T472" i="81"/>
  <c r="T596" i="81" s="1"/>
  <c r="N470" i="87"/>
  <c r="T479" i="85"/>
  <c r="T603" i="85" s="1"/>
  <c r="V476" i="81"/>
  <c r="V600" i="81" s="1"/>
  <c r="T700" i="73"/>
  <c r="V622" i="83"/>
  <c r="V485" i="81"/>
  <c r="V609" i="81" s="1"/>
  <c r="T470" i="81"/>
  <c r="T722" i="82"/>
  <c r="U487" i="82"/>
  <c r="U611" i="82" s="1"/>
  <c r="W490" i="87"/>
  <c r="W614" i="87" s="1"/>
  <c r="V484" i="87"/>
  <c r="V608" i="87" s="1"/>
  <c r="S677" i="83"/>
  <c r="O470" i="82"/>
  <c r="S461" i="85"/>
  <c r="T492" i="85" s="1"/>
  <c r="T616" i="85" s="1"/>
  <c r="V601" i="83"/>
  <c r="U678" i="86"/>
  <c r="V493" i="86"/>
  <c r="V617" i="86" s="1"/>
  <c r="V713" i="83"/>
  <c r="U476" i="84"/>
  <c r="U600" i="84" s="1"/>
  <c r="V489" i="82"/>
  <c r="V613" i="82" s="1"/>
  <c r="V482" i="87"/>
  <c r="V451" i="87" s="1"/>
  <c r="U490" i="83"/>
  <c r="U614" i="83" s="1"/>
  <c r="U496" i="81"/>
  <c r="U620" i="81" s="1"/>
  <c r="T731" i="81"/>
  <c r="V496" i="82"/>
  <c r="V465" i="82" s="1"/>
  <c r="W496" i="82" s="1"/>
  <c r="V486" i="81"/>
  <c r="V610" i="81" s="1"/>
  <c r="N471" i="82"/>
  <c r="V478" i="87"/>
  <c r="V602" i="87" s="1"/>
  <c r="V492" i="81"/>
  <c r="V461" i="81" s="1"/>
  <c r="U479" i="86"/>
  <c r="U603" i="86" s="1"/>
  <c r="T470" i="83"/>
  <c r="S690" i="83"/>
  <c r="Q953" i="87"/>
  <c r="Q954" i="87" s="1"/>
  <c r="Q936" i="87"/>
  <c r="R932" i="87" s="1"/>
  <c r="S677" i="85"/>
  <c r="T599" i="85"/>
  <c r="T444" i="85"/>
  <c r="U475" i="85" s="1"/>
  <c r="S685" i="85"/>
  <c r="S608" i="83"/>
  <c r="U687" i="84"/>
  <c r="W727" i="84"/>
  <c r="M685" i="82"/>
  <c r="U616" i="83"/>
  <c r="T727" i="83"/>
  <c r="S693" i="85"/>
  <c r="T460" i="85"/>
  <c r="U491" i="85" s="1"/>
  <c r="V457" i="84"/>
  <c r="V723" i="84" s="1"/>
  <c r="S733" i="86"/>
  <c r="T622" i="86"/>
  <c r="U613" i="84"/>
  <c r="U458" i="84"/>
  <c r="V489" i="84" s="1"/>
  <c r="T711" i="84"/>
  <c r="T691" i="84"/>
  <c r="AG963" i="86"/>
  <c r="U463" i="85"/>
  <c r="U729" i="85" s="1"/>
  <c r="U690" i="84"/>
  <c r="U724" i="82"/>
  <c r="U713" i="87"/>
  <c r="U727" i="81"/>
  <c r="U450" i="83"/>
  <c r="V481" i="83" s="1"/>
  <c r="AG963" i="83"/>
  <c r="T696" i="85"/>
  <c r="AG963" i="87"/>
  <c r="S619" i="83"/>
  <c r="T455" i="73"/>
  <c r="T619" i="83"/>
  <c r="T604" i="83"/>
  <c r="S715" i="83"/>
  <c r="M684" i="85"/>
  <c r="L123" i="80"/>
  <c r="T615" i="87"/>
  <c r="T460" i="87"/>
  <c r="U491" i="87" s="1"/>
  <c r="S462" i="87"/>
  <c r="N685" i="87"/>
  <c r="R442" i="83"/>
  <c r="R597" i="83"/>
  <c r="Q440" i="83"/>
  <c r="R471" i="83" s="1"/>
  <c r="R687" i="83"/>
  <c r="N717" i="85"/>
  <c r="U456" i="85"/>
  <c r="N602" i="85"/>
  <c r="M713" i="85"/>
  <c r="M672" i="85"/>
  <c r="N439" i="85"/>
  <c r="P603" i="82"/>
  <c r="P596" i="82"/>
  <c r="P746" i="73"/>
  <c r="T462" i="73"/>
  <c r="P446" i="73"/>
  <c r="T452" i="73"/>
  <c r="O679" i="73"/>
  <c r="S453" i="73"/>
  <c r="T484" i="73" s="1"/>
  <c r="R686" i="73"/>
  <c r="AG963" i="73"/>
  <c r="S695" i="73"/>
  <c r="S688" i="73"/>
  <c r="S685" i="73"/>
  <c r="AH963" i="82"/>
  <c r="U728" i="86"/>
  <c r="U461" i="87"/>
  <c r="T458" i="86"/>
  <c r="T458" i="73"/>
  <c r="U489" i="73" s="1"/>
  <c r="U731" i="82"/>
  <c r="U719" i="87"/>
  <c r="AH962" i="79"/>
  <c r="AG963" i="81"/>
  <c r="S691" i="86"/>
  <c r="AH926" i="79"/>
  <c r="AI927" i="79"/>
  <c r="AG963" i="84"/>
  <c r="U463" i="73"/>
  <c r="U717" i="87"/>
  <c r="AG963" i="85"/>
  <c r="U721" i="82"/>
  <c r="S716" i="73"/>
  <c r="AH136" i="80"/>
  <c r="AH138" i="80" s="1"/>
  <c r="AH117" i="80"/>
  <c r="AH137" i="80"/>
  <c r="U447" i="73"/>
  <c r="T723" i="83"/>
  <c r="T732" i="73"/>
  <c r="V603" i="87"/>
  <c r="U714" i="87"/>
  <c r="T620" i="83"/>
  <c r="T465" i="83"/>
  <c r="U496" i="83" s="1"/>
  <c r="AH115" i="80"/>
  <c r="AF963" i="79"/>
  <c r="R695" i="87"/>
  <c r="U445" i="87"/>
  <c r="V453" i="86"/>
  <c r="W484" i="86" s="1"/>
  <c r="U686" i="86"/>
  <c r="U454" i="85"/>
  <c r="S696" i="82"/>
  <c r="S602" i="84"/>
  <c r="R713" i="84"/>
  <c r="T618" i="82"/>
  <c r="T463" i="82"/>
  <c r="U494" i="82" s="1"/>
  <c r="S696" i="84"/>
  <c r="T680" i="73"/>
  <c r="U623" i="87"/>
  <c r="T734" i="87"/>
  <c r="T618" i="84"/>
  <c r="T463" i="84"/>
  <c r="U494" i="84" s="1"/>
  <c r="Q442" i="73"/>
  <c r="U611" i="83"/>
  <c r="P675" i="73"/>
  <c r="V466" i="83"/>
  <c r="W497" i="83" s="1"/>
  <c r="U732" i="83"/>
  <c r="Q675" i="83"/>
  <c r="V726" i="73"/>
  <c r="U720" i="73"/>
  <c r="V609" i="73"/>
  <c r="K439" i="86"/>
  <c r="J672" i="86"/>
  <c r="L595" i="86"/>
  <c r="M596" i="86"/>
  <c r="U598" i="86"/>
  <c r="T709" i="86"/>
  <c r="U443" i="86"/>
  <c r="V474" i="86" s="1"/>
  <c r="U464" i="87"/>
  <c r="V495" i="87" s="1"/>
  <c r="T697" i="87"/>
  <c r="U716" i="87"/>
  <c r="T683" i="87"/>
  <c r="U466" i="85"/>
  <c r="V497" i="85" s="1"/>
  <c r="T699" i="85"/>
  <c r="P954" i="85"/>
  <c r="P936" i="85"/>
  <c r="Q932" i="85" s="1"/>
  <c r="P596" i="84"/>
  <c r="U614" i="84"/>
  <c r="T725" i="84"/>
  <c r="U459" i="84"/>
  <c r="V490" i="84" s="1"/>
  <c r="U622" i="84"/>
  <c r="T733" i="84"/>
  <c r="U467" i="84"/>
  <c r="V498" i="84" s="1"/>
  <c r="V717" i="84"/>
  <c r="W606" i="84"/>
  <c r="U684" i="84"/>
  <c r="W447" i="83"/>
  <c r="U448" i="83"/>
  <c r="V479" i="83" s="1"/>
  <c r="T681" i="83"/>
  <c r="V613" i="85"/>
  <c r="U724" i="85"/>
  <c r="W449" i="87"/>
  <c r="X480" i="87" s="1"/>
  <c r="X604" i="87" s="1"/>
  <c r="U691" i="81"/>
  <c r="V599" i="81"/>
  <c r="U710" i="81"/>
  <c r="V444" i="81"/>
  <c r="W475" i="81" s="1"/>
  <c r="V622" i="81"/>
  <c r="U733" i="81"/>
  <c r="V467" i="81"/>
  <c r="W498" i="81" s="1"/>
  <c r="V616" i="73"/>
  <c r="U727" i="73"/>
  <c r="V461" i="73"/>
  <c r="W492" i="73" s="1"/>
  <c r="V454" i="86"/>
  <c r="W485" i="86" s="1"/>
  <c r="V458" i="81"/>
  <c r="W489" i="81" s="1"/>
  <c r="T718" i="85"/>
  <c r="U607" i="85"/>
  <c r="T694" i="73"/>
  <c r="L440" i="86"/>
  <c r="M471" i="86" s="1"/>
  <c r="V723" i="86"/>
  <c r="W612" i="86"/>
  <c r="U445" i="83"/>
  <c r="V476" i="83" s="1"/>
  <c r="V467" i="87"/>
  <c r="W498" i="87" s="1"/>
  <c r="V462" i="81"/>
  <c r="W456" i="73"/>
  <c r="N835" i="83"/>
  <c r="L835" i="81"/>
  <c r="H836" i="83"/>
  <c r="H857" i="73"/>
  <c r="H846" i="73"/>
  <c r="I835" i="73"/>
  <c r="U443" i="73"/>
  <c r="V474" i="73" s="1"/>
  <c r="T701" i="73"/>
  <c r="F836" i="81"/>
  <c r="T676" i="73"/>
  <c r="U468" i="73"/>
  <c r="V499" i="73" s="1"/>
  <c r="J954" i="79"/>
  <c r="AK18" i="77"/>
  <c r="AJ33" i="77"/>
  <c r="AJ16" i="77"/>
  <c r="V689" i="73"/>
  <c r="W614" i="73"/>
  <c r="V725" i="73"/>
  <c r="V450" i="86"/>
  <c r="V716" i="86" s="1"/>
  <c r="R936" i="84"/>
  <c r="S932" i="84" s="1"/>
  <c r="S933" i="84" s="1"/>
  <c r="S952" i="84" s="1"/>
  <c r="B372" i="79"/>
  <c r="B158" i="79"/>
  <c r="B373" i="79" s="1"/>
  <c r="T730" i="81"/>
  <c r="L674" i="86"/>
  <c r="K673" i="86"/>
  <c r="AH941" i="73"/>
  <c r="AH961" i="73"/>
  <c r="AI927" i="73"/>
  <c r="AI962" i="73" s="1"/>
  <c r="AH926" i="73"/>
  <c r="AH935" i="73"/>
  <c r="AH947" i="73"/>
  <c r="AH948" i="73"/>
  <c r="V604" i="85"/>
  <c r="U715" i="85"/>
  <c r="V443" i="83"/>
  <c r="U449" i="81"/>
  <c r="V480" i="81" s="1"/>
  <c r="AI973" i="79"/>
  <c r="AJ17" i="77"/>
  <c r="AJ107" i="80" s="1"/>
  <c r="S705" i="81"/>
  <c r="K940" i="73"/>
  <c r="K939" i="73"/>
  <c r="U620" i="73"/>
  <c r="T731" i="73"/>
  <c r="U465" i="73"/>
  <c r="V496" i="73" s="1"/>
  <c r="T689" i="81"/>
  <c r="S936" i="86"/>
  <c r="T932" i="86" s="1"/>
  <c r="T933" i="86" s="1"/>
  <c r="T952" i="86" s="1"/>
  <c r="W461" i="82"/>
  <c r="U446" i="86"/>
  <c r="V477" i="86" s="1"/>
  <c r="M441" i="86"/>
  <c r="N472" i="86" s="1"/>
  <c r="U456" i="81"/>
  <c r="V487" i="81" s="1"/>
  <c r="R954" i="84"/>
  <c r="AG948" i="79"/>
  <c r="AG961" i="79"/>
  <c r="M933" i="79"/>
  <c r="Z939" i="84"/>
  <c r="Z940" i="84"/>
  <c r="Z942" i="84" s="1"/>
  <c r="AA938" i="84" s="1"/>
  <c r="Y940" i="82"/>
  <c r="Y942" i="82" s="1"/>
  <c r="Z938" i="82" s="1"/>
  <c r="Y939" i="82"/>
  <c r="Z940" i="87"/>
  <c r="Z942" i="87" s="1"/>
  <c r="AA938" i="87" s="1"/>
  <c r="Z939" i="87"/>
  <c r="AA940" i="86"/>
  <c r="AA942" i="86" s="1"/>
  <c r="AB938" i="86" s="1"/>
  <c r="AA939" i="86"/>
  <c r="Z939" i="85"/>
  <c r="Z940" i="85"/>
  <c r="Z942" i="85" s="1"/>
  <c r="AA938" i="85" s="1"/>
  <c r="P441" i="84"/>
  <c r="Q472" i="84" s="1"/>
  <c r="AH941" i="86"/>
  <c r="AI927" i="86"/>
  <c r="AI962" i="86" s="1"/>
  <c r="AH926" i="86"/>
  <c r="AH935" i="86"/>
  <c r="AH961" i="86"/>
  <c r="AH947" i="86"/>
  <c r="AH948" i="86"/>
  <c r="L954" i="83"/>
  <c r="AI941" i="82"/>
  <c r="AJ927" i="82"/>
  <c r="AJ962" i="82" s="1"/>
  <c r="AI926" i="82"/>
  <c r="AI935" i="82"/>
  <c r="AI961" i="82"/>
  <c r="AI948" i="82"/>
  <c r="AI947" i="82"/>
  <c r="L673" i="84"/>
  <c r="O938" i="81"/>
  <c r="M938" i="83"/>
  <c r="T682" i="81"/>
  <c r="T688" i="87"/>
  <c r="V459" i="86"/>
  <c r="W490" i="86" s="1"/>
  <c r="V456" i="84"/>
  <c r="W487" i="84" s="1"/>
  <c r="M673" i="82"/>
  <c r="W464" i="84"/>
  <c r="X495" i="84" s="1"/>
  <c r="M442" i="82"/>
  <c r="V443" i="87"/>
  <c r="W474" i="87" s="1"/>
  <c r="U617" i="83"/>
  <c r="T728" i="83"/>
  <c r="W450" i="85"/>
  <c r="X481" i="85" s="1"/>
  <c r="M705" i="87"/>
  <c r="AH961" i="87"/>
  <c r="AH948" i="87"/>
  <c r="AH941" i="87"/>
  <c r="AH947" i="87"/>
  <c r="AI927" i="87"/>
  <c r="AI962" i="87" s="1"/>
  <c r="AH926" i="87"/>
  <c r="AH935" i="87"/>
  <c r="M440" i="84"/>
  <c r="AH941" i="83"/>
  <c r="AI927" i="83"/>
  <c r="AI962" i="83" s="1"/>
  <c r="AH926" i="83"/>
  <c r="AH961" i="83"/>
  <c r="AH948" i="83"/>
  <c r="AH935" i="83"/>
  <c r="AH947" i="83"/>
  <c r="U683" i="86"/>
  <c r="S707" i="81"/>
  <c r="U687" i="86"/>
  <c r="AH961" i="85"/>
  <c r="AH948" i="85"/>
  <c r="AH947" i="85"/>
  <c r="AH941" i="85"/>
  <c r="AI927" i="85"/>
  <c r="AI962" i="85" s="1"/>
  <c r="AH926" i="85"/>
  <c r="AH935" i="85"/>
  <c r="U455" i="87"/>
  <c r="V486" i="87" s="1"/>
  <c r="AH948" i="81"/>
  <c r="AH947" i="81"/>
  <c r="AH941" i="81"/>
  <c r="AI927" i="81"/>
  <c r="AI962" i="81" s="1"/>
  <c r="AH926" i="81"/>
  <c r="AH935" i="81"/>
  <c r="AH961" i="81"/>
  <c r="S954" i="86"/>
  <c r="N932" i="83"/>
  <c r="N954" i="81"/>
  <c r="U697" i="86"/>
  <c r="T612" i="85"/>
  <c r="S723" i="85"/>
  <c r="W599" i="86"/>
  <c r="T679" i="86"/>
  <c r="V618" i="87"/>
  <c r="U729" i="87"/>
  <c r="U602" i="81"/>
  <c r="T713" i="81"/>
  <c r="W616" i="86"/>
  <c r="V727" i="86"/>
  <c r="T934" i="82"/>
  <c r="T953" i="82" s="1"/>
  <c r="T933" i="82"/>
  <c r="T952" i="82" s="1"/>
  <c r="X602" i="86"/>
  <c r="W713" i="86"/>
  <c r="U695" i="81"/>
  <c r="U689" i="84"/>
  <c r="V464" i="86"/>
  <c r="W495" i="86" s="1"/>
  <c r="V697" i="84"/>
  <c r="U676" i="87"/>
  <c r="U613" i="87"/>
  <c r="V611" i="86"/>
  <c r="U722" i="86"/>
  <c r="W605" i="81"/>
  <c r="V716" i="81"/>
  <c r="P932" i="81"/>
  <c r="V605" i="82"/>
  <c r="U716" i="82"/>
  <c r="AH961" i="84"/>
  <c r="AH947" i="84"/>
  <c r="AI927" i="84"/>
  <c r="AI962" i="84" s="1"/>
  <c r="AH926" i="84"/>
  <c r="AH935" i="84"/>
  <c r="AH948" i="84"/>
  <c r="AH941" i="84"/>
  <c r="U692" i="86"/>
  <c r="L675" i="82"/>
  <c r="W623" i="84"/>
  <c r="V683" i="85"/>
  <c r="P949" i="79"/>
  <c r="Q944" i="73"/>
  <c r="E847" i="79" a="1"/>
  <c r="N932" i="79" a="1"/>
  <c r="AH961" i="79" a="1"/>
  <c r="AH948" i="79" a="1"/>
  <c r="G831" i="79" a="1"/>
  <c r="K940" i="79" a="1"/>
  <c r="AI962" i="79" a="1"/>
  <c r="F842" i="79" a="1"/>
  <c r="Q944" i="79" a="1"/>
  <c r="F958" i="83" l="1"/>
  <c r="F967" i="83" s="1"/>
  <c r="F979" i="83" s="1"/>
  <c r="J968" i="89"/>
  <c r="K965" i="89" s="1"/>
  <c r="E957" i="87"/>
  <c r="E966" i="87" s="1"/>
  <c r="E974" i="87"/>
  <c r="J979" i="89"/>
  <c r="E967" i="83"/>
  <c r="E979" i="83" s="1"/>
  <c r="J487" i="87"/>
  <c r="J456" i="87"/>
  <c r="K484" i="83"/>
  <c r="K453" i="83"/>
  <c r="L484" i="83" s="1"/>
  <c r="L453" i="83" s="1"/>
  <c r="P752" i="83"/>
  <c r="P718" i="83"/>
  <c r="P685" i="83"/>
  <c r="F956" i="82"/>
  <c r="F974" i="82"/>
  <c r="F957" i="82"/>
  <c r="F966" i="82" s="1"/>
  <c r="K974" i="89"/>
  <c r="K956" i="89"/>
  <c r="K957" i="89"/>
  <c r="L795" i="89"/>
  <c r="L807" i="89" s="1"/>
  <c r="L810" i="89" s="1"/>
  <c r="L816" i="89" s="1"/>
  <c r="L929" i="89" s="1"/>
  <c r="L485" i="83"/>
  <c r="L454" i="83"/>
  <c r="I784" i="87"/>
  <c r="I792" i="87"/>
  <c r="I780" i="87"/>
  <c r="I790" i="87"/>
  <c r="I789" i="87"/>
  <c r="I777" i="87"/>
  <c r="I782" i="87"/>
  <c r="I778" i="87"/>
  <c r="I783" i="87"/>
  <c r="I786" i="87"/>
  <c r="I787" i="87"/>
  <c r="I779" i="87"/>
  <c r="I776" i="87"/>
  <c r="I781" i="87"/>
  <c r="I785" i="87"/>
  <c r="I791" i="87"/>
  <c r="I788" i="87"/>
  <c r="J783" i="85"/>
  <c r="J776" i="85"/>
  <c r="G793" i="87"/>
  <c r="L479" i="82"/>
  <c r="L448" i="82"/>
  <c r="J483" i="83"/>
  <c r="J812" i="83" s="1"/>
  <c r="J811" i="83" s="1"/>
  <c r="J816" i="83" s="1"/>
  <c r="J929" i="83" s="1"/>
  <c r="J452" i="83"/>
  <c r="J483" i="82"/>
  <c r="J452" i="82"/>
  <c r="K483" i="82" s="1"/>
  <c r="K452" i="82" s="1"/>
  <c r="L483" i="82" s="1"/>
  <c r="L452" i="82" s="1"/>
  <c r="P608" i="83"/>
  <c r="N548" i="83"/>
  <c r="M610" i="83"/>
  <c r="K611" i="87"/>
  <c r="J611" i="87"/>
  <c r="J789" i="85"/>
  <c r="J791" i="85"/>
  <c r="I735" i="87"/>
  <c r="O753" i="83"/>
  <c r="O719" i="83"/>
  <c r="O686" i="83"/>
  <c r="Q545" i="83"/>
  <c r="K793" i="83"/>
  <c r="K795" i="83" s="1"/>
  <c r="K807" i="83" s="1"/>
  <c r="K810" i="83" s="1"/>
  <c r="H793" i="87"/>
  <c r="L486" i="83"/>
  <c r="L455" i="83" s="1"/>
  <c r="Q608" i="83"/>
  <c r="J787" i="85"/>
  <c r="J792" i="85"/>
  <c r="J781" i="85"/>
  <c r="M780" i="89"/>
  <c r="M788" i="89"/>
  <c r="M792" i="89"/>
  <c r="M778" i="89"/>
  <c r="M781" i="89"/>
  <c r="M785" i="89"/>
  <c r="M790" i="89"/>
  <c r="I1188" i="89"/>
  <c r="M786" i="89"/>
  <c r="M777" i="89"/>
  <c r="M783" i="89"/>
  <c r="M782" i="89"/>
  <c r="M784" i="89"/>
  <c r="M791" i="89"/>
  <c r="M789" i="89"/>
  <c r="M787" i="89"/>
  <c r="M776" i="89"/>
  <c r="M779" i="89"/>
  <c r="N603" i="82"/>
  <c r="R608" i="83"/>
  <c r="R753" i="83" s="1"/>
  <c r="G736" i="87"/>
  <c r="G771" i="87"/>
  <c r="G773" i="87" s="1"/>
  <c r="G795" i="87" s="1"/>
  <c r="G807" i="87" s="1"/>
  <c r="G810" i="87" s="1"/>
  <c r="G816" i="87" s="1"/>
  <c r="G929" i="87" s="1"/>
  <c r="G770" i="87"/>
  <c r="J782" i="85"/>
  <c r="J779" i="85"/>
  <c r="K549" i="87"/>
  <c r="L549" i="87" s="1"/>
  <c r="M549" i="87" s="1"/>
  <c r="N549" i="87" s="1"/>
  <c r="O549" i="87" s="1"/>
  <c r="F966" i="87"/>
  <c r="N675" i="87"/>
  <c r="N813" i="87" a="1"/>
  <c r="J785" i="85"/>
  <c r="J790" i="85"/>
  <c r="M770" i="89"/>
  <c r="M736" i="89"/>
  <c r="M773" i="89" s="1"/>
  <c r="M771" i="89"/>
  <c r="R545" i="82"/>
  <c r="S545" i="82" s="1"/>
  <c r="T545" i="82" s="1"/>
  <c r="U545" i="82" s="1"/>
  <c r="V545" i="82" s="1"/>
  <c r="W545" i="82" s="1"/>
  <c r="X545" i="82" s="1"/>
  <c r="Y545" i="82" s="1"/>
  <c r="Z545" i="82" s="1"/>
  <c r="AA545" i="82" s="1"/>
  <c r="AB545" i="82" s="1"/>
  <c r="Q607" i="82"/>
  <c r="Q752" i="82" s="1"/>
  <c r="Q708" i="84"/>
  <c r="Q813" i="84" a="1"/>
  <c r="J784" i="85"/>
  <c r="J777" i="85"/>
  <c r="J793" i="85" s="1"/>
  <c r="F813" i="86" a="1"/>
  <c r="O718" i="83"/>
  <c r="O752" i="83"/>
  <c r="O685" i="83"/>
  <c r="L793" i="89"/>
  <c r="H452" i="87"/>
  <c r="H812" i="87"/>
  <c r="H811" i="87" s="1"/>
  <c r="E968" i="83"/>
  <c r="F965" i="83" s="1"/>
  <c r="G441" i="82"/>
  <c r="G812" i="82"/>
  <c r="G811" i="82" s="1"/>
  <c r="O748" i="82"/>
  <c r="I974" i="83"/>
  <c r="I957" i="83"/>
  <c r="I966" i="83" s="1"/>
  <c r="I956" i="83"/>
  <c r="I756" i="87"/>
  <c r="I769" i="87" s="1"/>
  <c r="I689" i="87"/>
  <c r="I702" i="87" s="1"/>
  <c r="I722" i="87"/>
  <c r="J786" i="85"/>
  <c r="L755" i="83"/>
  <c r="L769" i="83" s="1"/>
  <c r="L721" i="83"/>
  <c r="L735" i="83" s="1"/>
  <c r="L688" i="83"/>
  <c r="L702" i="83" s="1"/>
  <c r="L633" i="83"/>
  <c r="L634" i="83" s="1"/>
  <c r="L635" i="83" s="1"/>
  <c r="H974" i="83"/>
  <c r="H957" i="83"/>
  <c r="H966" i="83" s="1"/>
  <c r="H956" i="83"/>
  <c r="N752" i="87"/>
  <c r="N718" i="87"/>
  <c r="N566" i="89"/>
  <c r="O473" i="89"/>
  <c r="O812" i="89" s="1"/>
  <c r="O442" i="89"/>
  <c r="H771" i="87"/>
  <c r="H736" i="87"/>
  <c r="H770" i="87"/>
  <c r="H773" i="87"/>
  <c r="H795" i="87" s="1"/>
  <c r="H807" i="87" s="1"/>
  <c r="H810" i="87" s="1"/>
  <c r="H816" i="87" s="1"/>
  <c r="H929" i="87" s="1"/>
  <c r="E958" i="82"/>
  <c r="E966" i="82"/>
  <c r="N536" i="85"/>
  <c r="N598" i="85" s="1"/>
  <c r="M743" i="85"/>
  <c r="K677" i="84"/>
  <c r="H441" i="73"/>
  <c r="I472" i="73" s="1"/>
  <c r="K596" i="73" s="1"/>
  <c r="K741" i="73" s="1"/>
  <c r="F566" i="81"/>
  <c r="I771" i="85"/>
  <c r="F773" i="84"/>
  <c r="F795" i="84" s="1"/>
  <c r="F807" i="84" s="1"/>
  <c r="F810" i="84" s="1"/>
  <c r="F816" i="84" s="1"/>
  <c r="F929" i="84" s="1"/>
  <c r="F957" i="84" s="1"/>
  <c r="F966" i="84" s="1"/>
  <c r="K744" i="84"/>
  <c r="N599" i="84"/>
  <c r="N710" i="84" s="1"/>
  <c r="J600" i="73"/>
  <c r="J745" i="73" s="1"/>
  <c r="O599" i="84"/>
  <c r="O677" i="84" s="1"/>
  <c r="Q533" i="85"/>
  <c r="R533" i="85" s="1"/>
  <c r="S533" i="85" s="1"/>
  <c r="T533" i="85" s="1"/>
  <c r="U533" i="85" s="1"/>
  <c r="V533" i="85" s="1"/>
  <c r="W533" i="85" s="1"/>
  <c r="X533" i="85" s="1"/>
  <c r="Y533" i="85" s="1"/>
  <c r="Z533" i="85" s="1"/>
  <c r="AA533" i="85" s="1"/>
  <c r="AB533" i="85" s="1"/>
  <c r="H736" i="73"/>
  <c r="F974" i="85"/>
  <c r="I770" i="85"/>
  <c r="H771" i="73"/>
  <c r="J771" i="85"/>
  <c r="F956" i="85"/>
  <c r="J770" i="85"/>
  <c r="G773" i="84"/>
  <c r="H773" i="84"/>
  <c r="G795" i="85"/>
  <c r="G807" i="85" s="1"/>
  <c r="G810" i="85" s="1"/>
  <c r="G816" i="85" s="1"/>
  <c r="G929" i="85" s="1"/>
  <c r="G974" i="85" s="1"/>
  <c r="F795" i="73"/>
  <c r="F807" i="73" s="1"/>
  <c r="E773" i="86"/>
  <c r="E957" i="84"/>
  <c r="E958" i="84" s="1"/>
  <c r="E956" i="84"/>
  <c r="Q540" i="85"/>
  <c r="R540" i="85" s="1"/>
  <c r="S540" i="85" s="1"/>
  <c r="T540" i="85" s="1"/>
  <c r="U540" i="85" s="1"/>
  <c r="V540" i="85" s="1"/>
  <c r="W540" i="85" s="1"/>
  <c r="X540" i="85" s="1"/>
  <c r="Y540" i="85" s="1"/>
  <c r="Z540" i="85" s="1"/>
  <c r="AA540" i="85" s="1"/>
  <c r="AB540" i="85" s="1"/>
  <c r="L543" i="84"/>
  <c r="K605" i="84"/>
  <c r="K771" i="85"/>
  <c r="K736" i="85"/>
  <c r="K770" i="85"/>
  <c r="J633" i="84"/>
  <c r="J634" i="84" s="1"/>
  <c r="J635" i="84" s="1"/>
  <c r="J744" i="84"/>
  <c r="J769" i="84" s="1"/>
  <c r="J710" i="84"/>
  <c r="J735" i="84" s="1"/>
  <c r="J677" i="84"/>
  <c r="J702" i="84" s="1"/>
  <c r="J736" i="84" s="1"/>
  <c r="H773" i="85"/>
  <c r="F439" i="73"/>
  <c r="G470" i="73" s="1"/>
  <c r="G812" i="73" s="1"/>
  <c r="G811" i="73" s="1"/>
  <c r="J742" i="86"/>
  <c r="J769" i="86" s="1"/>
  <c r="J633" i="86"/>
  <c r="H791" i="73"/>
  <c r="H788" i="73"/>
  <c r="H783" i="73"/>
  <c r="H779" i="73"/>
  <c r="H786" i="73"/>
  <c r="H787" i="73"/>
  <c r="H784" i="73"/>
  <c r="H777" i="73"/>
  <c r="H785" i="73"/>
  <c r="H792" i="73"/>
  <c r="H780" i="73"/>
  <c r="H790" i="73"/>
  <c r="H789" i="73"/>
  <c r="H776" i="73"/>
  <c r="H781" i="73"/>
  <c r="H778" i="73"/>
  <c r="H782" i="73"/>
  <c r="I749" i="73"/>
  <c r="I715" i="73"/>
  <c r="I682" i="73"/>
  <c r="J594" i="73"/>
  <c r="K600" i="73"/>
  <c r="G736" i="73"/>
  <c r="G770" i="73"/>
  <c r="G771" i="73"/>
  <c r="I745" i="73"/>
  <c r="I711" i="73"/>
  <c r="I678" i="73"/>
  <c r="P600" i="73"/>
  <c r="P745" i="73" s="1"/>
  <c r="O600" i="73"/>
  <c r="O745" i="73" s="1"/>
  <c r="N600" i="73"/>
  <c r="N745" i="73" s="1"/>
  <c r="K532" i="73"/>
  <c r="K542" i="73"/>
  <c r="Q538" i="73"/>
  <c r="I633" i="73"/>
  <c r="M600" i="73"/>
  <c r="M745" i="73" s="1"/>
  <c r="G793" i="73"/>
  <c r="L600" i="73"/>
  <c r="J604" i="73"/>
  <c r="E793" i="86"/>
  <c r="G442" i="86"/>
  <c r="G812" i="86"/>
  <c r="F813" i="86"/>
  <c r="F811" i="86" s="1"/>
  <c r="F708" i="86"/>
  <c r="F735" i="86" s="1"/>
  <c r="F675" i="86"/>
  <c r="F702" i="86" s="1"/>
  <c r="F632" i="86"/>
  <c r="F634" i="86" s="1"/>
  <c r="F635" i="86" s="1"/>
  <c r="J805" i="86"/>
  <c r="L535" i="86"/>
  <c r="K597" i="86"/>
  <c r="K742" i="86" s="1"/>
  <c r="K769" i="86" s="1"/>
  <c r="E958" i="85"/>
  <c r="F958" i="85" s="1"/>
  <c r="L474" i="85"/>
  <c r="L443" i="85" s="1"/>
  <c r="I478" i="85"/>
  <c r="I447" i="85" s="1"/>
  <c r="I793" i="85"/>
  <c r="H793" i="85"/>
  <c r="M482" i="85"/>
  <c r="M451" i="85" s="1"/>
  <c r="N482" i="85" s="1"/>
  <c r="N451" i="85" s="1"/>
  <c r="O482" i="85" s="1"/>
  <c r="O451" i="85" s="1"/>
  <c r="P482" i="85" s="1"/>
  <c r="G440" i="85"/>
  <c r="I481" i="84"/>
  <c r="I450" i="84" s="1"/>
  <c r="H793" i="84"/>
  <c r="P599" i="84"/>
  <c r="G793" i="84"/>
  <c r="I786" i="84"/>
  <c r="I783" i="84"/>
  <c r="I791" i="84"/>
  <c r="I781" i="84"/>
  <c r="I788" i="84"/>
  <c r="I778" i="84"/>
  <c r="I789" i="84"/>
  <c r="I776" i="84"/>
  <c r="I777" i="84"/>
  <c r="I779" i="84"/>
  <c r="I792" i="84"/>
  <c r="I785" i="84"/>
  <c r="I790" i="84"/>
  <c r="I782" i="84"/>
  <c r="I780" i="84"/>
  <c r="I787" i="84"/>
  <c r="I784" i="84"/>
  <c r="I771" i="84"/>
  <c r="I770" i="84"/>
  <c r="I736" i="84"/>
  <c r="M744" i="84"/>
  <c r="M710" i="84"/>
  <c r="M677" i="84"/>
  <c r="L744" i="84"/>
  <c r="L710" i="84"/>
  <c r="L677" i="84"/>
  <c r="G444" i="84"/>
  <c r="K597" i="81"/>
  <c r="G442" i="81"/>
  <c r="G812" i="81"/>
  <c r="E786" i="81"/>
  <c r="E782" i="81"/>
  <c r="E785" i="81"/>
  <c r="E784" i="81"/>
  <c r="E791" i="81"/>
  <c r="E787" i="81"/>
  <c r="E792" i="81"/>
  <c r="E777" i="81"/>
  <c r="E779" i="81"/>
  <c r="E780" i="81"/>
  <c r="E778" i="81"/>
  <c r="E776" i="81"/>
  <c r="E790" i="81"/>
  <c r="E788" i="81"/>
  <c r="E783" i="81"/>
  <c r="E789" i="81"/>
  <c r="E781" i="81"/>
  <c r="L535" i="81"/>
  <c r="M539" i="81"/>
  <c r="L601" i="81"/>
  <c r="E771" i="81"/>
  <c r="E736" i="81"/>
  <c r="E770" i="81"/>
  <c r="I477" i="81"/>
  <c r="I446" i="81" s="1"/>
  <c r="J742" i="81"/>
  <c r="J769" i="81" s="1"/>
  <c r="J633" i="81"/>
  <c r="T452" i="84"/>
  <c r="U483" i="84" s="1"/>
  <c r="U607" i="84" s="1"/>
  <c r="U752" i="84" s="1"/>
  <c r="W446" i="84"/>
  <c r="X477" i="84" s="1"/>
  <c r="N708" i="87"/>
  <c r="R473" i="73"/>
  <c r="Q566" i="73"/>
  <c r="N473" i="82"/>
  <c r="M566" i="82"/>
  <c r="S473" i="83"/>
  <c r="R566" i="83"/>
  <c r="O473" i="85"/>
  <c r="O442" i="85" s="1"/>
  <c r="N566" i="85"/>
  <c r="U477" i="87"/>
  <c r="U601" i="87" s="1"/>
  <c r="U746" i="87" s="1"/>
  <c r="T712" i="87"/>
  <c r="AB601" i="89"/>
  <c r="AB746" i="89" s="1"/>
  <c r="AB446" i="89"/>
  <c r="Q477" i="73"/>
  <c r="AA679" i="89"/>
  <c r="AA712" i="89"/>
  <c r="X477" i="83"/>
  <c r="I672" i="73"/>
  <c r="J813" i="73"/>
  <c r="I813" i="73"/>
  <c r="M813" i="84"/>
  <c r="I632" i="73"/>
  <c r="O470" i="85"/>
  <c r="I705" i="73"/>
  <c r="S698" i="83"/>
  <c r="AA733" i="89"/>
  <c r="E847" i="79"/>
  <c r="G93" i="88" s="1"/>
  <c r="G831" i="79"/>
  <c r="I77" i="88" s="1"/>
  <c r="F842" i="79"/>
  <c r="H88" i="88" s="1"/>
  <c r="O476" i="73"/>
  <c r="O445" i="73" s="1"/>
  <c r="P480" i="73"/>
  <c r="P449" i="73" s="1"/>
  <c r="J707" i="73"/>
  <c r="J674" i="73"/>
  <c r="M678" i="73"/>
  <c r="U454" i="82"/>
  <c r="V485" i="82" s="1"/>
  <c r="V609" i="82" s="1"/>
  <c r="V754" i="82" s="1"/>
  <c r="E929" i="73"/>
  <c r="G807" i="73"/>
  <c r="S676" i="84"/>
  <c r="AB443" i="89"/>
  <c r="W679" i="84"/>
  <c r="H807" i="86"/>
  <c r="J807" i="82"/>
  <c r="AB464" i="89"/>
  <c r="AB730" i="89" s="1"/>
  <c r="AB457" i="89"/>
  <c r="T687" i="82"/>
  <c r="U467" i="85"/>
  <c r="V498" i="85" s="1"/>
  <c r="V622" i="85" s="1"/>
  <c r="V767" i="85" s="1"/>
  <c r="V480" i="82"/>
  <c r="V604" i="82" s="1"/>
  <c r="V749" i="82" s="1"/>
  <c r="R677" i="82"/>
  <c r="AB465" i="89"/>
  <c r="AB698" i="89" s="1"/>
  <c r="S687" i="82"/>
  <c r="AA690" i="89"/>
  <c r="AA723" i="89"/>
  <c r="AB612" i="89"/>
  <c r="AB757" i="89" s="1"/>
  <c r="Z723" i="89"/>
  <c r="AA676" i="89"/>
  <c r="V694" i="82"/>
  <c r="AA709" i="89"/>
  <c r="U676" i="83"/>
  <c r="O674" i="84"/>
  <c r="AB598" i="89"/>
  <c r="AB743" i="89" s="1"/>
  <c r="AB718" i="89"/>
  <c r="AB489" i="89"/>
  <c r="AB613" i="89" s="1"/>
  <c r="AB758" i="89" s="1"/>
  <c r="V734" i="84"/>
  <c r="U695" i="82"/>
  <c r="O441" i="87"/>
  <c r="P472" i="87" s="1"/>
  <c r="P596" i="87" s="1"/>
  <c r="P741" i="87" s="1"/>
  <c r="AA699" i="89"/>
  <c r="O442" i="87"/>
  <c r="AA492" i="89"/>
  <c r="Z616" i="89"/>
  <c r="V730" i="85"/>
  <c r="AB681" i="89"/>
  <c r="AB714" i="89"/>
  <c r="AB733" i="89"/>
  <c r="AB700" i="89"/>
  <c r="V714" i="84"/>
  <c r="AA725" i="89"/>
  <c r="S677" i="82"/>
  <c r="AU926" i="89"/>
  <c r="AU962" i="89"/>
  <c r="AU948" i="89"/>
  <c r="AU947" i="89"/>
  <c r="AV927" i="89"/>
  <c r="AU961" i="89"/>
  <c r="AU941" i="89"/>
  <c r="AU935" i="89"/>
  <c r="AT963" i="89"/>
  <c r="AA678" i="89"/>
  <c r="AB699" i="89"/>
  <c r="AB732" i="89"/>
  <c r="AB614" i="89"/>
  <c r="AB759" i="89" s="1"/>
  <c r="AB459" i="89"/>
  <c r="U934" i="73"/>
  <c r="U936" i="73" s="1"/>
  <c r="V932" i="73" s="1"/>
  <c r="U933" i="73"/>
  <c r="Z693" i="89"/>
  <c r="Z726" i="89"/>
  <c r="AA460" i="89"/>
  <c r="AB734" i="89"/>
  <c r="AB701" i="89"/>
  <c r="AA677" i="89"/>
  <c r="AA710" i="89"/>
  <c r="AB444" i="89"/>
  <c r="AB445" i="89"/>
  <c r="AB678" i="89" s="1"/>
  <c r="V942" i="89"/>
  <c r="W938" i="89" s="1"/>
  <c r="V953" i="89"/>
  <c r="V954" i="89" s="1"/>
  <c r="AB453" i="89"/>
  <c r="AA686" i="89"/>
  <c r="AA719" i="89"/>
  <c r="AA684" i="89"/>
  <c r="AA717" i="89"/>
  <c r="AA933" i="89"/>
  <c r="AA934" i="89"/>
  <c r="T444" i="73"/>
  <c r="T710" i="73" s="1"/>
  <c r="T693" i="83"/>
  <c r="U615" i="82"/>
  <c r="U760" i="82" s="1"/>
  <c r="S723" i="87"/>
  <c r="T725" i="81"/>
  <c r="T683" i="83"/>
  <c r="T466" i="81"/>
  <c r="T732" i="81" s="1"/>
  <c r="T460" i="84"/>
  <c r="U465" i="87"/>
  <c r="W497" i="84"/>
  <c r="W621" i="84" s="1"/>
  <c r="W766" i="84" s="1"/>
  <c r="T697" i="73"/>
  <c r="T731" i="87"/>
  <c r="T698" i="87"/>
  <c r="P674" i="83"/>
  <c r="P707" i="83"/>
  <c r="Q596" i="83"/>
  <c r="Q741" i="83" s="1"/>
  <c r="Q441" i="83"/>
  <c r="S734" i="81"/>
  <c r="S698" i="86"/>
  <c r="S731" i="86"/>
  <c r="T689" i="82"/>
  <c r="T715" i="85"/>
  <c r="T620" i="86"/>
  <c r="T765" i="86" s="1"/>
  <c r="T465" i="86"/>
  <c r="T468" i="85"/>
  <c r="S726" i="84"/>
  <c r="S693" i="84"/>
  <c r="V445" i="85"/>
  <c r="T715" i="84"/>
  <c r="U486" i="84"/>
  <c r="U610" i="84" s="1"/>
  <c r="U755" i="84" s="1"/>
  <c r="V459" i="82"/>
  <c r="W490" i="82" s="1"/>
  <c r="W614" i="82" s="1"/>
  <c r="W759" i="82" s="1"/>
  <c r="T685" i="84"/>
  <c r="U621" i="82"/>
  <c r="U766" i="82" s="1"/>
  <c r="U466" i="82"/>
  <c r="T699" i="82"/>
  <c r="T732" i="82"/>
  <c r="V712" i="84"/>
  <c r="V679" i="84"/>
  <c r="T480" i="86"/>
  <c r="T604" i="86" s="1"/>
  <c r="T749" i="86" s="1"/>
  <c r="V709" i="82"/>
  <c r="V715" i="87"/>
  <c r="U486" i="85"/>
  <c r="U610" i="85" s="1"/>
  <c r="U755" i="85" s="1"/>
  <c r="T488" i="82"/>
  <c r="T612" i="82" s="1"/>
  <c r="T757" i="82" s="1"/>
  <c r="T696" i="83"/>
  <c r="N706" i="87"/>
  <c r="S693" i="87"/>
  <c r="S672" i="83"/>
  <c r="V729" i="81"/>
  <c r="T696" i="73"/>
  <c r="U717" i="81"/>
  <c r="U448" i="86"/>
  <c r="V479" i="86" s="1"/>
  <c r="V603" i="86" s="1"/>
  <c r="U691" i="83"/>
  <c r="R719" i="81"/>
  <c r="R686" i="81"/>
  <c r="N674" i="87"/>
  <c r="S732" i="87"/>
  <c r="S453" i="81"/>
  <c r="U449" i="84"/>
  <c r="V494" i="86"/>
  <c r="V618" i="86" s="1"/>
  <c r="V763" i="86" s="1"/>
  <c r="T623" i="81"/>
  <c r="T768" i="81" s="1"/>
  <c r="T468" i="81"/>
  <c r="N705" i="82"/>
  <c r="T451" i="82"/>
  <c r="V491" i="82"/>
  <c r="N707" i="85"/>
  <c r="V447" i="87"/>
  <c r="W478" i="87" s="1"/>
  <c r="W602" i="87" s="1"/>
  <c r="T710" i="83"/>
  <c r="T453" i="85"/>
  <c r="U484" i="85" s="1"/>
  <c r="U608" i="85" s="1"/>
  <c r="U753" i="85" s="1"/>
  <c r="W454" i="87"/>
  <c r="X485" i="87" s="1"/>
  <c r="U445" i="82"/>
  <c r="V476" i="82" s="1"/>
  <c r="V600" i="82" s="1"/>
  <c r="V745" i="82" s="1"/>
  <c r="T678" i="84"/>
  <c r="P595" i="85"/>
  <c r="P740" i="85" s="1"/>
  <c r="T439" i="83"/>
  <c r="N595" i="82"/>
  <c r="N740" i="82" s="1"/>
  <c r="V600" i="86"/>
  <c r="V745" i="86" s="1"/>
  <c r="U452" i="86"/>
  <c r="U685" i="86" s="1"/>
  <c r="T444" i="82"/>
  <c r="V483" i="81"/>
  <c r="T594" i="81"/>
  <c r="T739" i="81" s="1"/>
  <c r="U499" i="82"/>
  <c r="U623" i="82" s="1"/>
  <c r="U768" i="82" s="1"/>
  <c r="V496" i="85"/>
  <c r="O594" i="82"/>
  <c r="O739" i="82" s="1"/>
  <c r="N594" i="87"/>
  <c r="N739" i="87" s="1"/>
  <c r="Q595" i="73"/>
  <c r="T721" i="85"/>
  <c r="T688" i="85"/>
  <c r="S731" i="84"/>
  <c r="S698" i="84"/>
  <c r="T620" i="84"/>
  <c r="T765" i="84" s="1"/>
  <c r="T465" i="84"/>
  <c r="Q595" i="83"/>
  <c r="R706" i="81"/>
  <c r="P595" i="73"/>
  <c r="S595" i="81"/>
  <c r="S740" i="81" s="1"/>
  <c r="S733" i="82"/>
  <c r="S700" i="82"/>
  <c r="U694" i="81"/>
  <c r="T732" i="87"/>
  <c r="V687" i="87"/>
  <c r="V720" i="87"/>
  <c r="T467" i="82"/>
  <c r="S601" i="82"/>
  <c r="S746" i="82" s="1"/>
  <c r="S715" i="86"/>
  <c r="S682" i="86"/>
  <c r="T477" i="82"/>
  <c r="T601" i="82" s="1"/>
  <c r="T746" i="82" s="1"/>
  <c r="V488" i="81"/>
  <c r="V612" i="81" s="1"/>
  <c r="V757" i="81" s="1"/>
  <c r="T460" i="81"/>
  <c r="U491" i="81" s="1"/>
  <c r="V494" i="83"/>
  <c r="S717" i="82"/>
  <c r="S684" i="82"/>
  <c r="R710" i="87"/>
  <c r="R677" i="87"/>
  <c r="S599" i="87"/>
  <c r="S744" i="87" s="1"/>
  <c r="S444" i="87"/>
  <c r="T484" i="82"/>
  <c r="T608" i="82" s="1"/>
  <c r="T753" i="82" s="1"/>
  <c r="T724" i="83"/>
  <c r="T691" i="83"/>
  <c r="U443" i="84"/>
  <c r="T676" i="84"/>
  <c r="T709" i="84"/>
  <c r="V680" i="83"/>
  <c r="T723" i="87"/>
  <c r="T717" i="86"/>
  <c r="T684" i="86"/>
  <c r="U606" i="86"/>
  <c r="U751" i="86" s="1"/>
  <c r="U451" i="86"/>
  <c r="S726" i="81"/>
  <c r="S693" i="81"/>
  <c r="V478" i="82"/>
  <c r="V602" i="82" s="1"/>
  <c r="V747" i="82" s="1"/>
  <c r="W482" i="81"/>
  <c r="U445" i="84"/>
  <c r="V476" i="84" s="1"/>
  <c r="V600" i="84" s="1"/>
  <c r="N440" i="82"/>
  <c r="O471" i="82" s="1"/>
  <c r="V720" i="84"/>
  <c r="V453" i="87"/>
  <c r="W484" i="87" s="1"/>
  <c r="W608" i="87" s="1"/>
  <c r="T455" i="86"/>
  <c r="U612" i="87"/>
  <c r="U757" i="87" s="1"/>
  <c r="T448" i="85"/>
  <c r="U479" i="85" s="1"/>
  <c r="U603" i="85" s="1"/>
  <c r="V490" i="81"/>
  <c r="N470" i="84"/>
  <c r="U484" i="84"/>
  <c r="U608" i="84" s="1"/>
  <c r="U753" i="84" s="1"/>
  <c r="V495" i="73"/>
  <c r="V619" i="73" s="1"/>
  <c r="V764" i="73" s="1"/>
  <c r="S732" i="81"/>
  <c r="S699" i="81"/>
  <c r="P681" i="82"/>
  <c r="S727" i="85"/>
  <c r="T726" i="83"/>
  <c r="S721" i="86"/>
  <c r="S688" i="86"/>
  <c r="U482" i="73"/>
  <c r="U606" i="73" s="1"/>
  <c r="U751" i="73" s="1"/>
  <c r="U686" i="87"/>
  <c r="S734" i="83"/>
  <c r="S701" i="83"/>
  <c r="T623" i="83"/>
  <c r="T768" i="83" s="1"/>
  <c r="T468" i="83"/>
  <c r="U723" i="81"/>
  <c r="U690" i="81"/>
  <c r="T734" i="86"/>
  <c r="W459" i="87"/>
  <c r="X490" i="87" s="1"/>
  <c r="X614" i="85"/>
  <c r="X759" i="85" s="1"/>
  <c r="W714" i="81"/>
  <c r="U468" i="86"/>
  <c r="V499" i="86" s="1"/>
  <c r="V623" i="86" s="1"/>
  <c r="U462" i="85"/>
  <c r="T730" i="82"/>
  <c r="T697" i="82"/>
  <c r="U619" i="82"/>
  <c r="U764" i="82" s="1"/>
  <c r="U464" i="82"/>
  <c r="T728" i="85"/>
  <c r="T695" i="85"/>
  <c r="V700" i="83"/>
  <c r="O439" i="82"/>
  <c r="U460" i="86"/>
  <c r="V491" i="86" s="1"/>
  <c r="V615" i="86" s="1"/>
  <c r="V692" i="87"/>
  <c r="V725" i="87"/>
  <c r="S681" i="85"/>
  <c r="S714" i="85"/>
  <c r="T681" i="86"/>
  <c r="T714" i="86"/>
  <c r="V712" i="83"/>
  <c r="V733" i="83"/>
  <c r="T689" i="83"/>
  <c r="T722" i="83"/>
  <c r="U466" i="73"/>
  <c r="V497" i="73" s="1"/>
  <c r="V621" i="73" s="1"/>
  <c r="P632" i="83"/>
  <c r="P706" i="83"/>
  <c r="R686" i="83"/>
  <c r="R719" i="83"/>
  <c r="U687" i="81"/>
  <c r="U720" i="81"/>
  <c r="U688" i="81"/>
  <c r="U721" i="81"/>
  <c r="O681" i="82"/>
  <c r="O714" i="82"/>
  <c r="W725" i="85"/>
  <c r="U615" i="83"/>
  <c r="U460" i="83"/>
  <c r="S730" i="83"/>
  <c r="T692" i="83"/>
  <c r="T725" i="83"/>
  <c r="U678" i="81"/>
  <c r="U711" i="81"/>
  <c r="V710" i="86"/>
  <c r="T724" i="87"/>
  <c r="U768" i="86"/>
  <c r="U680" i="87"/>
  <c r="U459" i="83"/>
  <c r="V490" i="83" s="1"/>
  <c r="V614" i="83" s="1"/>
  <c r="V699" i="84"/>
  <c r="V732" i="84"/>
  <c r="S705" i="83"/>
  <c r="V743" i="87"/>
  <c r="X747" i="86"/>
  <c r="W763" i="81"/>
  <c r="U765" i="73"/>
  <c r="V744" i="81"/>
  <c r="V748" i="87"/>
  <c r="P741" i="82"/>
  <c r="R742" i="83"/>
  <c r="T767" i="86"/>
  <c r="U761" i="83"/>
  <c r="V758" i="82"/>
  <c r="O751" i="85"/>
  <c r="S748" i="73"/>
  <c r="T758" i="87"/>
  <c r="T744" i="85"/>
  <c r="V744" i="86"/>
  <c r="V763" i="87"/>
  <c r="U762" i="83"/>
  <c r="U756" i="83"/>
  <c r="T749" i="83"/>
  <c r="V755" i="81"/>
  <c r="S753" i="83"/>
  <c r="O740" i="87"/>
  <c r="V762" i="86"/>
  <c r="V754" i="81"/>
  <c r="T748" i="85"/>
  <c r="U766" i="73"/>
  <c r="V747" i="87"/>
  <c r="W764" i="85"/>
  <c r="V761" i="73"/>
  <c r="X749" i="87"/>
  <c r="U767" i="84"/>
  <c r="U743" i="86"/>
  <c r="V753" i="87"/>
  <c r="U767" i="73"/>
  <c r="V750" i="82"/>
  <c r="W748" i="84"/>
  <c r="V749" i="85"/>
  <c r="W759" i="73"/>
  <c r="U756" i="82"/>
  <c r="P748" i="82"/>
  <c r="T761" i="85"/>
  <c r="U748" i="86"/>
  <c r="V746" i="83"/>
  <c r="W759" i="87"/>
  <c r="V767" i="83"/>
  <c r="V749" i="87"/>
  <c r="T766" i="87"/>
  <c r="V756" i="86"/>
  <c r="U758" i="84"/>
  <c r="U745" i="84"/>
  <c r="U758" i="87"/>
  <c r="W761" i="86"/>
  <c r="W744" i="86"/>
  <c r="X748" i="81"/>
  <c r="U752" i="85"/>
  <c r="V762" i="82"/>
  <c r="T763" i="84"/>
  <c r="S747" i="84"/>
  <c r="T765" i="83"/>
  <c r="T760" i="87"/>
  <c r="T764" i="83"/>
  <c r="U765" i="81"/>
  <c r="T741" i="81"/>
  <c r="U760" i="86"/>
  <c r="W757" i="86"/>
  <c r="V767" i="81"/>
  <c r="U759" i="84"/>
  <c r="M741" i="86"/>
  <c r="T763" i="82"/>
  <c r="O741" i="85"/>
  <c r="W759" i="85"/>
  <c r="O741" i="87"/>
  <c r="W750" i="81"/>
  <c r="W768" i="84"/>
  <c r="U747" i="81"/>
  <c r="T757" i="85"/>
  <c r="W754" i="84"/>
  <c r="V758" i="85"/>
  <c r="W751" i="84"/>
  <c r="P741" i="84"/>
  <c r="V754" i="73"/>
  <c r="V758" i="83"/>
  <c r="U768" i="87"/>
  <c r="S764" i="83"/>
  <c r="U759" i="83"/>
  <c r="V745" i="81"/>
  <c r="X762" i="84"/>
  <c r="S757" i="73"/>
  <c r="W749" i="87"/>
  <c r="V682" i="87"/>
  <c r="W622" i="83"/>
  <c r="U621" i="87"/>
  <c r="U466" i="87"/>
  <c r="V497" i="87" s="1"/>
  <c r="U497" i="86"/>
  <c r="U621" i="86" s="1"/>
  <c r="T732" i="86"/>
  <c r="W474" i="81"/>
  <c r="W598" i="81" s="1"/>
  <c r="V709" i="81"/>
  <c r="T488" i="73"/>
  <c r="S723" i="73"/>
  <c r="V462" i="86"/>
  <c r="W493" i="86" s="1"/>
  <c r="W617" i="86" s="1"/>
  <c r="V458" i="82"/>
  <c r="W489" i="82" s="1"/>
  <c r="W613" i="82" s="1"/>
  <c r="U465" i="81"/>
  <c r="U731" i="81" s="1"/>
  <c r="V454" i="81"/>
  <c r="W485" i="81" s="1"/>
  <c r="W609" i="81" s="1"/>
  <c r="U477" i="85"/>
  <c r="U601" i="85" s="1"/>
  <c r="T712" i="85"/>
  <c r="X462" i="84"/>
  <c r="S448" i="73"/>
  <c r="W695" i="84"/>
  <c r="T693" i="86"/>
  <c r="R681" i="73"/>
  <c r="V482" i="83"/>
  <c r="U717" i="83"/>
  <c r="W601" i="83"/>
  <c r="W482" i="87"/>
  <c r="W492" i="81"/>
  <c r="U695" i="86"/>
  <c r="W481" i="86"/>
  <c r="W605" i="86" s="1"/>
  <c r="U713" i="73"/>
  <c r="V478" i="73"/>
  <c r="V492" i="87"/>
  <c r="V616" i="87" s="1"/>
  <c r="T721" i="73"/>
  <c r="U486" i="73"/>
  <c r="U610" i="73" s="1"/>
  <c r="V494" i="85"/>
  <c r="V618" i="85" s="1"/>
  <c r="W488" i="84"/>
  <c r="W457" i="84" s="1"/>
  <c r="U493" i="73"/>
  <c r="U617" i="73" s="1"/>
  <c r="T493" i="87"/>
  <c r="T617" i="87" s="1"/>
  <c r="V616" i="81"/>
  <c r="V620" i="82"/>
  <c r="V606" i="87"/>
  <c r="S596" i="73"/>
  <c r="X492" i="82"/>
  <c r="X616" i="82" s="1"/>
  <c r="V476" i="87"/>
  <c r="V445" i="87" s="1"/>
  <c r="W476" i="87" s="1"/>
  <c r="N471" i="84"/>
  <c r="W493" i="81"/>
  <c r="W462" i="81" s="1"/>
  <c r="X493" i="81" s="1"/>
  <c r="W474" i="83"/>
  <c r="W598" i="83" s="1"/>
  <c r="X478" i="83"/>
  <c r="X602" i="83" s="1"/>
  <c r="L470" i="86"/>
  <c r="V485" i="85"/>
  <c r="V609" i="85" s="1"/>
  <c r="V445" i="81"/>
  <c r="V711" i="81" s="1"/>
  <c r="V494" i="73"/>
  <c r="V618" i="73" s="1"/>
  <c r="U698" i="82"/>
  <c r="U483" i="73"/>
  <c r="U607" i="73" s="1"/>
  <c r="W476" i="86"/>
  <c r="T724" i="86"/>
  <c r="U489" i="86"/>
  <c r="U613" i="86" s="1"/>
  <c r="V487" i="85"/>
  <c r="V456" i="85" s="1"/>
  <c r="W487" i="85" s="1"/>
  <c r="X487" i="73"/>
  <c r="X611" i="73" s="1"/>
  <c r="T698" i="81"/>
  <c r="V498" i="73"/>
  <c r="V467" i="73" s="1"/>
  <c r="U733" i="73"/>
  <c r="T728" i="73"/>
  <c r="R933" i="87"/>
  <c r="R952" i="87" s="1"/>
  <c r="R934" i="87"/>
  <c r="N718" i="82"/>
  <c r="W598" i="82"/>
  <c r="W443" i="82"/>
  <c r="X474" i="82" s="1"/>
  <c r="V462" i="82"/>
  <c r="W493" i="82" s="1"/>
  <c r="W617" i="82" s="1"/>
  <c r="T710" i="85"/>
  <c r="U599" i="85"/>
  <c r="U691" i="82"/>
  <c r="W715" i="87"/>
  <c r="U722" i="85"/>
  <c r="P673" i="83"/>
  <c r="V679" i="83"/>
  <c r="U461" i="83"/>
  <c r="V492" i="83" s="1"/>
  <c r="W694" i="84"/>
  <c r="T694" i="83"/>
  <c r="X616" i="84"/>
  <c r="X461" i="84"/>
  <c r="Y492" i="84" s="1"/>
  <c r="U615" i="85"/>
  <c r="T726" i="85"/>
  <c r="M632" i="87"/>
  <c r="T718" i="73"/>
  <c r="U727" i="87"/>
  <c r="W727" i="82"/>
  <c r="N684" i="85"/>
  <c r="T449" i="83"/>
  <c r="T467" i="86"/>
  <c r="M632" i="85"/>
  <c r="T699" i="73"/>
  <c r="U724" i="84"/>
  <c r="V690" i="84"/>
  <c r="S700" i="86"/>
  <c r="AH963" i="83"/>
  <c r="AH963" i="87"/>
  <c r="R708" i="83"/>
  <c r="V728" i="81"/>
  <c r="S728" i="87"/>
  <c r="T464" i="83"/>
  <c r="U495" i="83" s="1"/>
  <c r="U716" i="83"/>
  <c r="U696" i="85"/>
  <c r="V455" i="81"/>
  <c r="W486" i="81" s="1"/>
  <c r="AH963" i="81"/>
  <c r="U684" i="87"/>
  <c r="S697" i="83"/>
  <c r="S682" i="83"/>
  <c r="L113" i="80"/>
  <c r="P607" i="87"/>
  <c r="T726" i="87"/>
  <c r="S597" i="83"/>
  <c r="T609" i="83"/>
  <c r="S720" i="83"/>
  <c r="T608" i="83"/>
  <c r="S719" i="83"/>
  <c r="O597" i="85"/>
  <c r="T461" i="85"/>
  <c r="U492" i="85" s="1"/>
  <c r="X459" i="85"/>
  <c r="P606" i="85"/>
  <c r="O717" i="85"/>
  <c r="M680" i="85"/>
  <c r="W692" i="85"/>
  <c r="N747" i="85"/>
  <c r="Q599" i="84"/>
  <c r="R599" i="84"/>
  <c r="N705" i="85"/>
  <c r="S934" i="84"/>
  <c r="S953" i="84" s="1"/>
  <c r="S954" i="84" s="1"/>
  <c r="N597" i="82"/>
  <c r="Q603" i="82"/>
  <c r="N672" i="82"/>
  <c r="T608" i="73"/>
  <c r="S719" i="73"/>
  <c r="Q601" i="73"/>
  <c r="W722" i="73"/>
  <c r="U599" i="83"/>
  <c r="U444" i="83"/>
  <c r="V475" i="83" s="1"/>
  <c r="AH963" i="84"/>
  <c r="S442" i="83"/>
  <c r="T724" i="73"/>
  <c r="AH963" i="85"/>
  <c r="AH963" i="86"/>
  <c r="V458" i="83"/>
  <c r="AI962" i="79"/>
  <c r="AI926" i="79"/>
  <c r="AJ927" i="79"/>
  <c r="T934" i="86"/>
  <c r="T953" i="86" s="1"/>
  <c r="T954" i="86" s="1"/>
  <c r="AH963" i="73"/>
  <c r="V621" i="83"/>
  <c r="T605" i="73"/>
  <c r="T450" i="73"/>
  <c r="U481" i="73" s="1"/>
  <c r="V610" i="82"/>
  <c r="V455" i="82"/>
  <c r="W486" i="82" s="1"/>
  <c r="S683" i="73"/>
  <c r="AI963" i="82"/>
  <c r="U688" i="82"/>
  <c r="U456" i="83"/>
  <c r="V487" i="83" s="1"/>
  <c r="V611" i="83" s="1"/>
  <c r="AI136" i="80"/>
  <c r="AI138" i="80" s="1"/>
  <c r="AI117" i="80"/>
  <c r="AI137" i="80"/>
  <c r="U456" i="82"/>
  <c r="V487" i="82" s="1"/>
  <c r="T690" i="83"/>
  <c r="U612" i="83"/>
  <c r="U457" i="83"/>
  <c r="V488" i="83" s="1"/>
  <c r="W467" i="83"/>
  <c r="X498" i="83" s="1"/>
  <c r="V448" i="87"/>
  <c r="W479" i="87" s="1"/>
  <c r="U681" i="87"/>
  <c r="U620" i="83"/>
  <c r="T731" i="83"/>
  <c r="AI115" i="80"/>
  <c r="AG963" i="79"/>
  <c r="L706" i="86"/>
  <c r="W608" i="86"/>
  <c r="V719" i="86"/>
  <c r="U715" i="81"/>
  <c r="V604" i="81"/>
  <c r="W609" i="86"/>
  <c r="T729" i="82"/>
  <c r="U618" i="82"/>
  <c r="U468" i="87"/>
  <c r="V499" i="87" s="1"/>
  <c r="V454" i="73"/>
  <c r="W485" i="73" s="1"/>
  <c r="W615" i="73"/>
  <c r="W460" i="73"/>
  <c r="X491" i="73" s="1"/>
  <c r="T701" i="87"/>
  <c r="U457" i="87"/>
  <c r="V488" i="87" s="1"/>
  <c r="V693" i="73"/>
  <c r="T690" i="87"/>
  <c r="R673" i="81"/>
  <c r="U687" i="73"/>
  <c r="U618" i="84"/>
  <c r="T729" i="84"/>
  <c r="S440" i="81"/>
  <c r="T471" i="81" s="1"/>
  <c r="V601" i="86"/>
  <c r="U699" i="83"/>
  <c r="R680" i="84"/>
  <c r="R597" i="73"/>
  <c r="S447" i="84"/>
  <c r="T478" i="84" s="1"/>
  <c r="M595" i="86"/>
  <c r="L740" i="86"/>
  <c r="M440" i="86"/>
  <c r="N471" i="86" s="1"/>
  <c r="V456" i="86"/>
  <c r="V720" i="86"/>
  <c r="U709" i="86"/>
  <c r="V598" i="86"/>
  <c r="W457" i="86"/>
  <c r="T676" i="86"/>
  <c r="V443" i="86"/>
  <c r="W474" i="86" s="1"/>
  <c r="U683" i="87"/>
  <c r="V605" i="87"/>
  <c r="V450" i="87"/>
  <c r="W481" i="87" s="1"/>
  <c r="V619" i="87"/>
  <c r="U730" i="87"/>
  <c r="V464" i="87"/>
  <c r="W495" i="87" s="1"/>
  <c r="U452" i="85"/>
  <c r="V483" i="85" s="1"/>
  <c r="V621" i="85"/>
  <c r="U732" i="85"/>
  <c r="V466" i="85"/>
  <c r="W497" i="85" s="1"/>
  <c r="Q934" i="85"/>
  <c r="Q933" i="85"/>
  <c r="Q952" i="85" s="1"/>
  <c r="V458" i="85"/>
  <c r="W489" i="85" s="1"/>
  <c r="R597" i="84"/>
  <c r="W451" i="84"/>
  <c r="X482" i="84" s="1"/>
  <c r="V684" i="84"/>
  <c r="V622" i="84"/>
  <c r="U733" i="84"/>
  <c r="V467" i="84"/>
  <c r="W498" i="84" s="1"/>
  <c r="V614" i="84"/>
  <c r="U725" i="84"/>
  <c r="T700" i="84"/>
  <c r="T692" i="84"/>
  <c r="V603" i="83"/>
  <c r="U714" i="83"/>
  <c r="V448" i="83"/>
  <c r="W479" i="83" s="1"/>
  <c r="U711" i="83"/>
  <c r="U700" i="81"/>
  <c r="W448" i="84"/>
  <c r="U677" i="81"/>
  <c r="Q440" i="73"/>
  <c r="O441" i="85"/>
  <c r="P472" i="85" s="1"/>
  <c r="V690" i="86"/>
  <c r="W616" i="73"/>
  <c r="V727" i="73"/>
  <c r="W461" i="73"/>
  <c r="X492" i="73" s="1"/>
  <c r="U691" i="85"/>
  <c r="W454" i="84"/>
  <c r="X485" i="84" s="1"/>
  <c r="V733" i="87"/>
  <c r="U694" i="73"/>
  <c r="T685" i="85"/>
  <c r="W599" i="81"/>
  <c r="V710" i="81"/>
  <c r="W444" i="81"/>
  <c r="X475" i="81" s="1"/>
  <c r="W613" i="81"/>
  <c r="V724" i="81"/>
  <c r="W458" i="81"/>
  <c r="X489" i="81" s="1"/>
  <c r="W622" i="81"/>
  <c r="V733" i="81"/>
  <c r="T439" i="81"/>
  <c r="G836" i="81"/>
  <c r="I836" i="83"/>
  <c r="M835" i="81"/>
  <c r="F858" i="81"/>
  <c r="G858" i="81" s="1"/>
  <c r="H858" i="81" s="1"/>
  <c r="I858" i="81" s="1"/>
  <c r="J858" i="81" s="1"/>
  <c r="K858" i="81" s="1"/>
  <c r="L858" i="81" s="1"/>
  <c r="M858" i="81" s="1"/>
  <c r="N858" i="81" s="1"/>
  <c r="F847" i="81"/>
  <c r="G847" i="81" s="1"/>
  <c r="H847" i="81" s="1"/>
  <c r="I847" i="81" s="1"/>
  <c r="J847" i="81" s="1"/>
  <c r="K847" i="81" s="1"/>
  <c r="L847" i="81" s="1"/>
  <c r="M847" i="81" s="1"/>
  <c r="N847" i="81" s="1"/>
  <c r="W459" i="73"/>
  <c r="X490" i="73" s="1"/>
  <c r="J835" i="73"/>
  <c r="I857" i="73"/>
  <c r="I846" i="73"/>
  <c r="U734" i="73"/>
  <c r="V623" i="73"/>
  <c r="F859" i="81"/>
  <c r="G859" i="81" s="1"/>
  <c r="H859" i="81" s="1"/>
  <c r="I859" i="81" s="1"/>
  <c r="J859" i="81" s="1"/>
  <c r="K859" i="81" s="1"/>
  <c r="L859" i="81" s="1"/>
  <c r="M859" i="81" s="1"/>
  <c r="N859" i="81" s="1"/>
  <c r="F848" i="81"/>
  <c r="G848" i="81" s="1"/>
  <c r="H848" i="81" s="1"/>
  <c r="I848" i="81" s="1"/>
  <c r="J848" i="81" s="1"/>
  <c r="K848" i="81" s="1"/>
  <c r="L848" i="81" s="1"/>
  <c r="M848" i="81" s="1"/>
  <c r="N848" i="81" s="1"/>
  <c r="V598" i="73"/>
  <c r="U709" i="73"/>
  <c r="K940" i="79"/>
  <c r="T457" i="85"/>
  <c r="S672" i="81"/>
  <c r="V449" i="85"/>
  <c r="W480" i="85" s="1"/>
  <c r="U682" i="85"/>
  <c r="V692" i="73"/>
  <c r="V620" i="73"/>
  <c r="U731" i="73"/>
  <c r="U619" i="81"/>
  <c r="U464" i="81"/>
  <c r="V495" i="81" s="1"/>
  <c r="V463" i="87"/>
  <c r="T698" i="73"/>
  <c r="K952" i="73"/>
  <c r="AI947" i="73"/>
  <c r="AI948" i="73"/>
  <c r="AI926" i="73"/>
  <c r="AI935" i="73"/>
  <c r="AI941" i="73"/>
  <c r="AI961" i="73"/>
  <c r="AJ927" i="73"/>
  <c r="AJ962" i="73" s="1"/>
  <c r="V450" i="82"/>
  <c r="W481" i="82" s="1"/>
  <c r="V611" i="81"/>
  <c r="U722" i="81"/>
  <c r="K953" i="73"/>
  <c r="AK17" i="77"/>
  <c r="AK107" i="80" s="1"/>
  <c r="AJ973" i="79"/>
  <c r="K942" i="73"/>
  <c r="AK33" i="77"/>
  <c r="AL18" i="77"/>
  <c r="AK16" i="77"/>
  <c r="X448" i="81"/>
  <c r="W463" i="81"/>
  <c r="M707" i="86"/>
  <c r="T697" i="81"/>
  <c r="T954" i="82"/>
  <c r="AH948" i="79"/>
  <c r="N932" i="79"/>
  <c r="AH961" i="79"/>
  <c r="AB940" i="86"/>
  <c r="AB942" i="86" s="1"/>
  <c r="AC938" i="86" s="1"/>
  <c r="AB939" i="86"/>
  <c r="Z940" i="82"/>
  <c r="Z942" i="82" s="1"/>
  <c r="AA938" i="82" s="1"/>
  <c r="Z939" i="82"/>
  <c r="AA939" i="85"/>
  <c r="AA940" i="85"/>
  <c r="AA942" i="85" s="1"/>
  <c r="AB938" i="85" s="1"/>
  <c r="AA939" i="87"/>
  <c r="AA940" i="87"/>
  <c r="AA942" i="87" s="1"/>
  <c r="AB938" i="87" s="1"/>
  <c r="AI948" i="84"/>
  <c r="AI947" i="84"/>
  <c r="AI935" i="84"/>
  <c r="AI961" i="84"/>
  <c r="AI941" i="84"/>
  <c r="AI926" i="84"/>
  <c r="AJ927" i="84"/>
  <c r="AJ962" i="84" s="1"/>
  <c r="V697" i="85"/>
  <c r="U458" i="87"/>
  <c r="V489" i="87" s="1"/>
  <c r="W680" i="86"/>
  <c r="N673" i="87"/>
  <c r="U696" i="87"/>
  <c r="S690" i="85"/>
  <c r="AI941" i="81"/>
  <c r="AJ927" i="81"/>
  <c r="AJ962" i="81" s="1"/>
  <c r="AI926" i="81"/>
  <c r="AI935" i="81"/>
  <c r="AI961" i="81"/>
  <c r="AI948" i="81"/>
  <c r="AI947" i="81"/>
  <c r="S674" i="81"/>
  <c r="V722" i="84"/>
  <c r="W611" i="84"/>
  <c r="P707" i="84"/>
  <c r="U689" i="86"/>
  <c r="W468" i="84"/>
  <c r="X499" i="84" s="1"/>
  <c r="P934" i="81"/>
  <c r="P933" i="81"/>
  <c r="W450" i="81"/>
  <c r="X481" i="81" s="1"/>
  <c r="W464" i="85"/>
  <c r="X495" i="85" s="1"/>
  <c r="X447" i="86"/>
  <c r="Y478" i="86" s="1"/>
  <c r="T936" i="82"/>
  <c r="U932" i="82" s="1"/>
  <c r="V694" i="86"/>
  <c r="T680" i="81"/>
  <c r="Q675" i="84"/>
  <c r="O440" i="87"/>
  <c r="V677" i="86"/>
  <c r="T441" i="81"/>
  <c r="AI961" i="87"/>
  <c r="AI947" i="87"/>
  <c r="AI941" i="87"/>
  <c r="AJ927" i="87"/>
  <c r="AJ962" i="87" s="1"/>
  <c r="AI926" i="87"/>
  <c r="AI935" i="87"/>
  <c r="AI948" i="87"/>
  <c r="M672" i="87"/>
  <c r="X605" i="85"/>
  <c r="W716" i="85"/>
  <c r="U462" i="83"/>
  <c r="V493" i="83" s="1"/>
  <c r="W614" i="86"/>
  <c r="V725" i="86"/>
  <c r="X601" i="83"/>
  <c r="T691" i="87"/>
  <c r="W619" i="86"/>
  <c r="V730" i="86"/>
  <c r="N934" i="83"/>
  <c r="N933" i="83"/>
  <c r="V610" i="87"/>
  <c r="U721" i="87"/>
  <c r="AI935" i="83"/>
  <c r="AI948" i="83"/>
  <c r="AI947" i="83"/>
  <c r="AI941" i="83"/>
  <c r="AJ927" i="83"/>
  <c r="AJ962" i="83" s="1"/>
  <c r="AI926" i="83"/>
  <c r="AI961" i="83"/>
  <c r="X619" i="84"/>
  <c r="W730" i="84"/>
  <c r="M940" i="83"/>
  <c r="M942" i="83" s="1"/>
  <c r="M939" i="83"/>
  <c r="AA940" i="84"/>
  <c r="AA942" i="84" s="1"/>
  <c r="AB938" i="84" s="1"/>
  <c r="AA939" i="84"/>
  <c r="U683" i="82"/>
  <c r="V683" i="81"/>
  <c r="X449" i="87"/>
  <c r="Y480" i="87" s="1"/>
  <c r="V683" i="86"/>
  <c r="W461" i="86"/>
  <c r="X492" i="86" s="1"/>
  <c r="U447" i="81"/>
  <c r="V478" i="81" s="1"/>
  <c r="R442" i="84"/>
  <c r="W444" i="86"/>
  <c r="X475" i="86" s="1"/>
  <c r="U714" i="86"/>
  <c r="AI948" i="85"/>
  <c r="AI947" i="85"/>
  <c r="AI941" i="85"/>
  <c r="AJ927" i="85"/>
  <c r="AJ962" i="85" s="1"/>
  <c r="AI926" i="85"/>
  <c r="AI935" i="85"/>
  <c r="AI961" i="85"/>
  <c r="V696" i="81"/>
  <c r="N439" i="87"/>
  <c r="T695" i="83"/>
  <c r="W598" i="87"/>
  <c r="V709" i="87"/>
  <c r="O940" i="81"/>
  <c r="O942" i="81" s="1"/>
  <c r="O939" i="81"/>
  <c r="AJ935" i="82"/>
  <c r="AJ961" i="82"/>
  <c r="AJ948" i="82"/>
  <c r="AJ947" i="82"/>
  <c r="AJ941" i="82"/>
  <c r="AK927" i="82"/>
  <c r="AK962" i="82" s="1"/>
  <c r="AJ926" i="82"/>
  <c r="AI935" i="86"/>
  <c r="AI961" i="86"/>
  <c r="AI948" i="86"/>
  <c r="AI947" i="86"/>
  <c r="AI941" i="86"/>
  <c r="AJ927" i="86"/>
  <c r="AJ962" i="86" s="1"/>
  <c r="AI926" i="86"/>
  <c r="Q944" i="79"/>
  <c r="Q945" i="73"/>
  <c r="Q946" i="73"/>
  <c r="Q947" i="79" a="1"/>
  <c r="J844" i="79" a="1"/>
  <c r="AI961" i="79" a="1"/>
  <c r="AJ962" i="79" a="1"/>
  <c r="J843" i="79" a="1"/>
  <c r="I843" i="79" a="1"/>
  <c r="G839" i="79" a="1"/>
  <c r="K942" i="79" a="1"/>
  <c r="Q945" i="79" a="1"/>
  <c r="N933" i="79" a="1"/>
  <c r="Q946" i="79" a="1"/>
  <c r="K952" i="79" a="1"/>
  <c r="N935" i="79" a="1"/>
  <c r="AI948" i="79" a="1"/>
  <c r="E958" i="87" l="1"/>
  <c r="F958" i="87" s="1"/>
  <c r="G958" i="83"/>
  <c r="G967" i="83" s="1"/>
  <c r="G979" i="83" s="1"/>
  <c r="F958" i="82"/>
  <c r="F967" i="82" s="1"/>
  <c r="F979" i="82" s="1"/>
  <c r="F968" i="83"/>
  <c r="G965" i="83" s="1"/>
  <c r="I771" i="87"/>
  <c r="I770" i="87"/>
  <c r="I736" i="87"/>
  <c r="I773" i="87"/>
  <c r="J974" i="83"/>
  <c r="J956" i="83"/>
  <c r="J957" i="83"/>
  <c r="J966" i="83" s="1"/>
  <c r="G957" i="87"/>
  <c r="G966" i="87" s="1"/>
  <c r="G956" i="87"/>
  <c r="G974" i="87"/>
  <c r="M486" i="83"/>
  <c r="M455" i="83" s="1"/>
  <c r="M755" i="83"/>
  <c r="M769" i="83" s="1"/>
  <c r="M721" i="83"/>
  <c r="M735" i="83" s="1"/>
  <c r="M688" i="83"/>
  <c r="M702" i="83" s="1"/>
  <c r="M633" i="83"/>
  <c r="M634" i="83" s="1"/>
  <c r="M635" i="83" s="1"/>
  <c r="Q708" i="73"/>
  <c r="Q813" i="73" a="1"/>
  <c r="O548" i="83"/>
  <c r="N610" i="83"/>
  <c r="M479" i="82"/>
  <c r="M448" i="82"/>
  <c r="E967" i="87"/>
  <c r="E968" i="87" s="1"/>
  <c r="F965" i="87" s="1"/>
  <c r="R545" i="83"/>
  <c r="Q607" i="83"/>
  <c r="M485" i="83"/>
  <c r="M454" i="83" s="1"/>
  <c r="N485" i="83" s="1"/>
  <c r="N454" i="83" s="1"/>
  <c r="N611" i="87"/>
  <c r="N756" i="87" s="1"/>
  <c r="I483" i="87"/>
  <c r="I812" i="87" s="1"/>
  <c r="I811" i="87" s="1"/>
  <c r="I452" i="87"/>
  <c r="J483" i="87" s="1"/>
  <c r="J452" i="87" s="1"/>
  <c r="K483" i="87" s="1"/>
  <c r="K452" i="87" s="1"/>
  <c r="L483" i="87" s="1"/>
  <c r="N708" i="85"/>
  <c r="N813" i="85" a="1"/>
  <c r="L611" i="87"/>
  <c r="N748" i="82"/>
  <c r="N714" i="82"/>
  <c r="N681" i="82"/>
  <c r="P753" i="83"/>
  <c r="P719" i="83"/>
  <c r="P686" i="83"/>
  <c r="O566" i="89"/>
  <c r="P473" i="89"/>
  <c r="P812" i="89" s="1"/>
  <c r="P442" i="89"/>
  <c r="G707" i="82"/>
  <c r="G735" i="82" s="1"/>
  <c r="G773" i="82" s="1"/>
  <c r="G795" i="82" s="1"/>
  <c r="G810" i="82" s="1"/>
  <c r="G816" i="82" s="1"/>
  <c r="G929" i="82" s="1"/>
  <c r="H472" i="82"/>
  <c r="H441" i="82" s="1"/>
  <c r="Q753" i="83"/>
  <c r="Q719" i="83"/>
  <c r="Q686" i="83"/>
  <c r="J689" i="87"/>
  <c r="J702" i="87" s="1"/>
  <c r="J756" i="87"/>
  <c r="J769" i="87" s="1"/>
  <c r="J722" i="87"/>
  <c r="J735" i="87" s="1"/>
  <c r="J633" i="87"/>
  <c r="J634" i="87" s="1"/>
  <c r="J635" i="87" s="1"/>
  <c r="M483" i="82"/>
  <c r="M452" i="82" s="1"/>
  <c r="L956" i="89"/>
  <c r="L974" i="89"/>
  <c r="L957" i="89"/>
  <c r="L966" i="89" s="1"/>
  <c r="M484" i="83"/>
  <c r="M453" i="83" s="1"/>
  <c r="R813" i="83" a="1"/>
  <c r="E967" i="82"/>
  <c r="E968" i="82" s="1"/>
  <c r="F965" i="82" s="1"/>
  <c r="L780" i="83"/>
  <c r="L783" i="83"/>
  <c r="L785" i="83"/>
  <c r="L789" i="83"/>
  <c r="L776" i="83"/>
  <c r="L786" i="83"/>
  <c r="L791" i="83"/>
  <c r="L779" i="83"/>
  <c r="L778" i="83"/>
  <c r="L787" i="83"/>
  <c r="L784" i="83"/>
  <c r="L777" i="83"/>
  <c r="L782" i="83"/>
  <c r="L788" i="83"/>
  <c r="L781" i="83"/>
  <c r="L792" i="83"/>
  <c r="L790" i="83"/>
  <c r="M793" i="89"/>
  <c r="M795" i="89" s="1"/>
  <c r="M807" i="89" s="1"/>
  <c r="M810" i="89" s="1"/>
  <c r="M816" i="89" s="1"/>
  <c r="M929" i="89" s="1"/>
  <c r="M611" i="87"/>
  <c r="I793" i="87"/>
  <c r="F813" i="81" a="1"/>
  <c r="F813" i="81" s="1"/>
  <c r="F811" i="81" s="1"/>
  <c r="E979" i="82"/>
  <c r="O813" i="89" a="1"/>
  <c r="O813" i="89" s="1"/>
  <c r="O811" i="89" s="1"/>
  <c r="N708" i="89"/>
  <c r="N735" i="89" s="1"/>
  <c r="N632" i="89"/>
  <c r="N634" i="89" s="1"/>
  <c r="N635" i="89" s="1"/>
  <c r="N675" i="89"/>
  <c r="N702" i="89" s="1"/>
  <c r="N813" i="89" a="1"/>
  <c r="N813" i="89" s="1"/>
  <c r="N811" i="89" s="1"/>
  <c r="L736" i="83"/>
  <c r="L773" i="83" s="1"/>
  <c r="L770" i="83"/>
  <c r="L771" i="83"/>
  <c r="K756" i="87"/>
  <c r="K769" i="87" s="1"/>
  <c r="K689" i="87"/>
  <c r="K702" i="87" s="1"/>
  <c r="K722" i="87"/>
  <c r="K735" i="87" s="1"/>
  <c r="K633" i="87"/>
  <c r="K634" i="87" s="1"/>
  <c r="K635" i="87" s="1"/>
  <c r="K483" i="83"/>
  <c r="K812" i="83" s="1"/>
  <c r="K811" i="83" s="1"/>
  <c r="K816" i="83" s="1"/>
  <c r="K929" i="83" s="1"/>
  <c r="K487" i="87"/>
  <c r="K812" i="87" s="1"/>
  <c r="K811" i="87" s="1"/>
  <c r="H957" i="87"/>
  <c r="H966" i="87" s="1"/>
  <c r="H974" i="87"/>
  <c r="H956" i="87"/>
  <c r="M813" i="82" a="1"/>
  <c r="P549" i="87"/>
  <c r="Q549" i="87" s="1"/>
  <c r="R549" i="87" s="1"/>
  <c r="S549" i="87" s="1"/>
  <c r="T549" i="87" s="1"/>
  <c r="U549" i="87" s="1"/>
  <c r="V549" i="87" s="1"/>
  <c r="W549" i="87" s="1"/>
  <c r="X549" i="87" s="1"/>
  <c r="Y549" i="87" s="1"/>
  <c r="Z549" i="87" s="1"/>
  <c r="AA549" i="87" s="1"/>
  <c r="AB549" i="87" s="1"/>
  <c r="K966" i="89"/>
  <c r="K958" i="89"/>
  <c r="J812" i="87"/>
  <c r="J811" i="87" s="1"/>
  <c r="F708" i="81"/>
  <c r="F735" i="81" s="1"/>
  <c r="O744" i="84"/>
  <c r="N743" i="85"/>
  <c r="N633" i="85"/>
  <c r="N676" i="85"/>
  <c r="J678" i="73"/>
  <c r="I773" i="85"/>
  <c r="I795" i="85" s="1"/>
  <c r="I807" i="85" s="1"/>
  <c r="I810" i="85" s="1"/>
  <c r="O536" i="85"/>
  <c r="P536" i="85" s="1"/>
  <c r="Q536" i="85" s="1"/>
  <c r="R536" i="85" s="1"/>
  <c r="S536" i="85" s="1"/>
  <c r="T536" i="85" s="1"/>
  <c r="U536" i="85" s="1"/>
  <c r="V536" i="85" s="1"/>
  <c r="W536" i="85" s="1"/>
  <c r="X536" i="85" s="1"/>
  <c r="Y536" i="85" s="1"/>
  <c r="Z536" i="85" s="1"/>
  <c r="AA536" i="85" s="1"/>
  <c r="AB536" i="85" s="1"/>
  <c r="J773" i="85"/>
  <c r="J795" i="85" s="1"/>
  <c r="J807" i="85" s="1"/>
  <c r="J810" i="85" s="1"/>
  <c r="F632" i="81"/>
  <c r="F634" i="81" s="1"/>
  <c r="F635" i="81" s="1"/>
  <c r="F783" i="81" s="1"/>
  <c r="F675" i="81"/>
  <c r="F702" i="81" s="1"/>
  <c r="F770" i="81" s="1"/>
  <c r="I702" i="73"/>
  <c r="I736" i="73" s="1"/>
  <c r="J771" i="84"/>
  <c r="P744" i="84"/>
  <c r="N744" i="84"/>
  <c r="N677" i="84"/>
  <c r="H773" i="73"/>
  <c r="O710" i="84"/>
  <c r="J711" i="73"/>
  <c r="F956" i="84"/>
  <c r="F974" i="84"/>
  <c r="K633" i="86"/>
  <c r="J770" i="84"/>
  <c r="I441" i="73"/>
  <c r="J472" i="73" s="1"/>
  <c r="L596" i="73" s="1"/>
  <c r="L741" i="73" s="1"/>
  <c r="E795" i="86"/>
  <c r="U446" i="87"/>
  <c r="V477" i="87" s="1"/>
  <c r="N709" i="85"/>
  <c r="G773" i="73"/>
  <c r="G795" i="73" s="1"/>
  <c r="G810" i="73" s="1"/>
  <c r="G816" i="73" s="1"/>
  <c r="E966" i="84"/>
  <c r="G957" i="85"/>
  <c r="G966" i="85" s="1"/>
  <c r="H795" i="84"/>
  <c r="H807" i="84" s="1"/>
  <c r="H810" i="84" s="1"/>
  <c r="G956" i="85"/>
  <c r="I773" i="84"/>
  <c r="F810" i="73"/>
  <c r="F816" i="73" s="1"/>
  <c r="F929" i="73" s="1"/>
  <c r="F956" i="73" s="1"/>
  <c r="G795" i="84"/>
  <c r="G807" i="84" s="1"/>
  <c r="G810" i="84" s="1"/>
  <c r="G816" i="84" s="1"/>
  <c r="G929" i="84" s="1"/>
  <c r="G974" i="84" s="1"/>
  <c r="K773" i="85"/>
  <c r="K795" i="85" s="1"/>
  <c r="K807" i="85" s="1"/>
  <c r="K810" i="85" s="1"/>
  <c r="M543" i="84"/>
  <c r="N543" i="84" s="1"/>
  <c r="N605" i="84" s="1"/>
  <c r="P710" i="84"/>
  <c r="H795" i="85"/>
  <c r="H807" i="85" s="1"/>
  <c r="H810" i="85" s="1"/>
  <c r="K633" i="84"/>
  <c r="K634" i="84" s="1"/>
  <c r="K635" i="84" s="1"/>
  <c r="K750" i="84"/>
  <c r="K769" i="84" s="1"/>
  <c r="K683" i="84"/>
  <c r="K702" i="84" s="1"/>
  <c r="K716" i="84"/>
  <c r="K735" i="84" s="1"/>
  <c r="H793" i="73"/>
  <c r="L605" i="84"/>
  <c r="J791" i="84"/>
  <c r="J789" i="84"/>
  <c r="J782" i="84"/>
  <c r="J792" i="84"/>
  <c r="J784" i="84"/>
  <c r="J785" i="84"/>
  <c r="J786" i="84"/>
  <c r="J790" i="84"/>
  <c r="J779" i="84"/>
  <c r="J777" i="84"/>
  <c r="J787" i="84"/>
  <c r="J788" i="84"/>
  <c r="J780" i="84"/>
  <c r="J776" i="84"/>
  <c r="J783" i="84"/>
  <c r="J778" i="84"/>
  <c r="J781" i="84"/>
  <c r="E773" i="81"/>
  <c r="I769" i="73"/>
  <c r="M711" i="73"/>
  <c r="I735" i="73"/>
  <c r="J739" i="73"/>
  <c r="J633" i="73"/>
  <c r="R538" i="73"/>
  <c r="S538" i="73" s="1"/>
  <c r="T538" i="73" s="1"/>
  <c r="U538" i="73" s="1"/>
  <c r="V538" i="73" s="1"/>
  <c r="W538" i="73" s="1"/>
  <c r="X538" i="73" s="1"/>
  <c r="Y538" i="73" s="1"/>
  <c r="Z538" i="73" s="1"/>
  <c r="AA538" i="73" s="1"/>
  <c r="AB538" i="73" s="1"/>
  <c r="Q600" i="73"/>
  <c r="Q745" i="73" s="1"/>
  <c r="L532" i="73"/>
  <c r="M532" i="73" s="1"/>
  <c r="K745" i="73"/>
  <c r="K711" i="73"/>
  <c r="K678" i="73"/>
  <c r="I634" i="73"/>
  <c r="I635" i="73" s="1"/>
  <c r="I789" i="73" s="1"/>
  <c r="G439" i="73"/>
  <c r="J749" i="73"/>
  <c r="J715" i="73"/>
  <c r="J682" i="73"/>
  <c r="K604" i="73"/>
  <c r="K594" i="73"/>
  <c r="L745" i="73"/>
  <c r="L678" i="73"/>
  <c r="L711" i="73"/>
  <c r="L542" i="73"/>
  <c r="E807" i="86"/>
  <c r="F771" i="86"/>
  <c r="F736" i="86"/>
  <c r="F770" i="86"/>
  <c r="G566" i="86"/>
  <c r="H473" i="86"/>
  <c r="H812" i="86" s="1"/>
  <c r="K805" i="86"/>
  <c r="L597" i="86"/>
  <c r="L742" i="86" s="1"/>
  <c r="M535" i="86"/>
  <c r="M597" i="86" s="1"/>
  <c r="F786" i="86"/>
  <c r="F789" i="86"/>
  <c r="F790" i="86"/>
  <c r="F787" i="86"/>
  <c r="F776" i="86"/>
  <c r="F780" i="86"/>
  <c r="F777" i="86"/>
  <c r="F784" i="86"/>
  <c r="F785" i="86"/>
  <c r="F788" i="86"/>
  <c r="F778" i="86"/>
  <c r="F781" i="86"/>
  <c r="F782" i="86"/>
  <c r="F792" i="86"/>
  <c r="F783" i="86"/>
  <c r="F791" i="86"/>
  <c r="F779" i="86"/>
  <c r="E967" i="85"/>
  <c r="E979" i="85" s="1"/>
  <c r="J478" i="85"/>
  <c r="J447" i="85" s="1"/>
  <c r="K478" i="85" s="1"/>
  <c r="K447" i="85" s="1"/>
  <c r="F967" i="85"/>
  <c r="F979" i="85" s="1"/>
  <c r="M474" i="85"/>
  <c r="M443" i="85" s="1"/>
  <c r="H471" i="85"/>
  <c r="H812" i="85" s="1"/>
  <c r="H811" i="85" s="1"/>
  <c r="F958" i="84"/>
  <c r="F967" i="84" s="1"/>
  <c r="F979" i="84" s="1"/>
  <c r="J481" i="84"/>
  <c r="J450" i="84" s="1"/>
  <c r="U452" i="84"/>
  <c r="V483" i="84" s="1"/>
  <c r="V607" i="84" s="1"/>
  <c r="V752" i="84" s="1"/>
  <c r="I793" i="84"/>
  <c r="H475" i="84"/>
  <c r="H812" i="84" s="1"/>
  <c r="H811" i="84" s="1"/>
  <c r="E967" i="84"/>
  <c r="F787" i="81"/>
  <c r="F778" i="81"/>
  <c r="F790" i="81"/>
  <c r="F777" i="81"/>
  <c r="E793" i="81"/>
  <c r="L597" i="81"/>
  <c r="L746" i="81"/>
  <c r="L679" i="81"/>
  <c r="L712" i="81"/>
  <c r="J477" i="81"/>
  <c r="J446" i="81" s="1"/>
  <c r="N539" i="81"/>
  <c r="M601" i="81"/>
  <c r="K742" i="81"/>
  <c r="K769" i="81" s="1"/>
  <c r="K633" i="81"/>
  <c r="M535" i="81"/>
  <c r="G566" i="81"/>
  <c r="G813" i="81" s="1" a="1"/>
  <c r="H473" i="81"/>
  <c r="H812" i="81" s="1"/>
  <c r="X601" i="84"/>
  <c r="X746" i="84" s="1"/>
  <c r="X446" i="84"/>
  <c r="Y477" i="84" s="1"/>
  <c r="S473" i="84"/>
  <c r="R566" i="84"/>
  <c r="P473" i="87"/>
  <c r="P597" i="87" s="1"/>
  <c r="P742" i="87" s="1"/>
  <c r="O566" i="87"/>
  <c r="P473" i="85"/>
  <c r="O566" i="85"/>
  <c r="O813" i="85" s="1" a="1"/>
  <c r="R813" i="83"/>
  <c r="T473" i="83"/>
  <c r="T442" i="83" s="1"/>
  <c r="S566" i="83"/>
  <c r="S813" i="83" s="1" a="1"/>
  <c r="M813" i="82"/>
  <c r="AB679" i="89"/>
  <c r="AB712" i="89"/>
  <c r="J844" i="79"/>
  <c r="L90" i="88" s="1"/>
  <c r="I843" i="79"/>
  <c r="K89" i="88" s="1"/>
  <c r="I785" i="73"/>
  <c r="N813" i="85"/>
  <c r="N813" i="87"/>
  <c r="U470" i="81"/>
  <c r="U470" i="83"/>
  <c r="U439" i="83" s="1"/>
  <c r="P470" i="82"/>
  <c r="P439" i="82" s="1"/>
  <c r="W712" i="84"/>
  <c r="G839" i="79"/>
  <c r="I85" i="88" s="1"/>
  <c r="P476" i="73"/>
  <c r="P445" i="73" s="1"/>
  <c r="J705" i="73"/>
  <c r="J672" i="73"/>
  <c r="J632" i="73"/>
  <c r="N711" i="73"/>
  <c r="N678" i="73"/>
  <c r="E956" i="73"/>
  <c r="E974" i="73"/>
  <c r="E957" i="73"/>
  <c r="Q480" i="73"/>
  <c r="Q449" i="73" s="1"/>
  <c r="I770" i="73"/>
  <c r="J843" i="79"/>
  <c r="L89" i="88" s="1"/>
  <c r="T720" i="82"/>
  <c r="AB697" i="89"/>
  <c r="V449" i="82"/>
  <c r="AA692" i="89"/>
  <c r="U715" i="82"/>
  <c r="U682" i="82"/>
  <c r="AB731" i="89"/>
  <c r="AB690" i="89"/>
  <c r="AB723" i="89"/>
  <c r="S710" i="82"/>
  <c r="AB709" i="89"/>
  <c r="AB676" i="89"/>
  <c r="T714" i="85"/>
  <c r="U728" i="82"/>
  <c r="V719" i="87"/>
  <c r="V701" i="84"/>
  <c r="AB458" i="89"/>
  <c r="AB691" i="89" s="1"/>
  <c r="P441" i="87"/>
  <c r="Q472" i="87" s="1"/>
  <c r="Q596" i="87" s="1"/>
  <c r="U475" i="73"/>
  <c r="U599" i="73" s="1"/>
  <c r="U744" i="73" s="1"/>
  <c r="T686" i="85"/>
  <c r="AA691" i="89"/>
  <c r="AA724" i="89"/>
  <c r="AA711" i="89"/>
  <c r="V724" i="82"/>
  <c r="T699" i="81"/>
  <c r="Z761" i="89"/>
  <c r="Z769" i="89" s="1"/>
  <c r="Z633" i="89"/>
  <c r="Z694" i="89"/>
  <c r="Z727" i="89"/>
  <c r="AA616" i="89"/>
  <c r="AA761" i="89" s="1"/>
  <c r="AA461" i="89"/>
  <c r="N706" i="82"/>
  <c r="T718" i="84"/>
  <c r="V681" i="84"/>
  <c r="W466" i="84"/>
  <c r="W732" i="84" s="1"/>
  <c r="AU963" i="89"/>
  <c r="AV948" i="89"/>
  <c r="AV935" i="89"/>
  <c r="AV926" i="89"/>
  <c r="AW927" i="89"/>
  <c r="AV962" i="89"/>
  <c r="AV961" i="89"/>
  <c r="AV941" i="89"/>
  <c r="AV947" i="89"/>
  <c r="AB692" i="89"/>
  <c r="AB725" i="89"/>
  <c r="V933" i="73"/>
  <c r="V934" i="73"/>
  <c r="V936" i="73" s="1"/>
  <c r="W932" i="73" s="1"/>
  <c r="AB491" i="89"/>
  <c r="AA615" i="89"/>
  <c r="AB677" i="89"/>
  <c r="AB710" i="89"/>
  <c r="AB711" i="89"/>
  <c r="W939" i="89"/>
  <c r="W952" i="89" s="1"/>
  <c r="W940" i="89"/>
  <c r="V720" i="81"/>
  <c r="W681" i="81"/>
  <c r="V713" i="87"/>
  <c r="AB686" i="89"/>
  <c r="AB719" i="89"/>
  <c r="AA936" i="89"/>
  <c r="AB932" i="89" s="1"/>
  <c r="AB606" i="89"/>
  <c r="P706" i="73"/>
  <c r="V615" i="82"/>
  <c r="V760" i="82" s="1"/>
  <c r="U711" i="84"/>
  <c r="V687" i="84"/>
  <c r="N675" i="85"/>
  <c r="U497" i="81"/>
  <c r="U621" i="81" s="1"/>
  <c r="U766" i="81" s="1"/>
  <c r="U499" i="85"/>
  <c r="U468" i="85" s="1"/>
  <c r="U491" i="84"/>
  <c r="U615" i="84" s="1"/>
  <c r="U760" i="84" s="1"/>
  <c r="V496" i="87"/>
  <c r="V465" i="87" s="1"/>
  <c r="S701" i="81"/>
  <c r="U731" i="87"/>
  <c r="U698" i="87"/>
  <c r="W476" i="85"/>
  <c r="W600" i="85" s="1"/>
  <c r="W745" i="85" s="1"/>
  <c r="T677" i="83"/>
  <c r="R472" i="83"/>
  <c r="Q632" i="83"/>
  <c r="S701" i="85"/>
  <c r="S734" i="85"/>
  <c r="U496" i="86"/>
  <c r="T682" i="84"/>
  <c r="V467" i="85"/>
  <c r="T726" i="84"/>
  <c r="T693" i="84"/>
  <c r="U455" i="85"/>
  <c r="V486" i="85" s="1"/>
  <c r="V610" i="85" s="1"/>
  <c r="V755" i="85" s="1"/>
  <c r="T721" i="84"/>
  <c r="T688" i="84"/>
  <c r="U455" i="84"/>
  <c r="T449" i="86"/>
  <c r="V692" i="82"/>
  <c r="V497" i="82"/>
  <c r="V621" i="82" s="1"/>
  <c r="V766" i="82" s="1"/>
  <c r="U724" i="83"/>
  <c r="U482" i="82"/>
  <c r="U606" i="82" s="1"/>
  <c r="U751" i="82" s="1"/>
  <c r="V676" i="82"/>
  <c r="X461" i="82"/>
  <c r="Y492" i="82" s="1"/>
  <c r="Y616" i="82" s="1"/>
  <c r="W720" i="87"/>
  <c r="T457" i="82"/>
  <c r="W459" i="82"/>
  <c r="X490" i="82" s="1"/>
  <c r="S723" i="82"/>
  <c r="S690" i="82"/>
  <c r="V454" i="82"/>
  <c r="V466" i="73"/>
  <c r="W497" i="73" s="1"/>
  <c r="W621" i="73" s="1"/>
  <c r="U694" i="87"/>
  <c r="U718" i="86"/>
  <c r="U678" i="82"/>
  <c r="U689" i="85"/>
  <c r="N674" i="85"/>
  <c r="P673" i="73"/>
  <c r="U680" i="73"/>
  <c r="T679" i="87"/>
  <c r="N707" i="87"/>
  <c r="U733" i="85"/>
  <c r="U700" i="85"/>
  <c r="V463" i="86"/>
  <c r="W494" i="86" s="1"/>
  <c r="T484" i="81"/>
  <c r="T608" i="81" s="1"/>
  <c r="T753" i="81" s="1"/>
  <c r="O595" i="82"/>
  <c r="O740" i="82" s="1"/>
  <c r="U729" i="86"/>
  <c r="U696" i="86"/>
  <c r="V480" i="84"/>
  <c r="V457" i="81"/>
  <c r="U499" i="81"/>
  <c r="V711" i="86"/>
  <c r="P740" i="73"/>
  <c r="V460" i="82"/>
  <c r="U693" i="82"/>
  <c r="U726" i="82"/>
  <c r="V678" i="85"/>
  <c r="V711" i="85"/>
  <c r="Q714" i="82"/>
  <c r="U475" i="82"/>
  <c r="U599" i="82" s="1"/>
  <c r="U744" i="82" s="1"/>
  <c r="U453" i="85"/>
  <c r="V484" i="85" s="1"/>
  <c r="V608" i="85" s="1"/>
  <c r="V753" i="85" s="1"/>
  <c r="V483" i="86"/>
  <c r="V452" i="86" s="1"/>
  <c r="W694" i="82"/>
  <c r="Q740" i="83"/>
  <c r="T699" i="87"/>
  <c r="Q706" i="83"/>
  <c r="Q595" i="85"/>
  <c r="Q740" i="85" s="1"/>
  <c r="U701" i="86"/>
  <c r="T726" i="81"/>
  <c r="T734" i="82"/>
  <c r="T701" i="82"/>
  <c r="U718" i="81"/>
  <c r="U685" i="81"/>
  <c r="V607" i="81"/>
  <c r="V752" i="81" s="1"/>
  <c r="V452" i="81"/>
  <c r="V728" i="86"/>
  <c r="U699" i="73"/>
  <c r="S694" i="85"/>
  <c r="W600" i="86"/>
  <c r="W745" i="86" s="1"/>
  <c r="U720" i="82"/>
  <c r="U687" i="82"/>
  <c r="P594" i="82"/>
  <c r="P739" i="82" s="1"/>
  <c r="U496" i="84"/>
  <c r="U594" i="83"/>
  <c r="U731" i="85"/>
  <c r="U698" i="85"/>
  <c r="L594" i="86"/>
  <c r="V465" i="85"/>
  <c r="P594" i="84"/>
  <c r="P739" i="84" s="1"/>
  <c r="U468" i="82"/>
  <c r="N633" i="87"/>
  <c r="T594" i="83"/>
  <c r="T739" i="83" s="1"/>
  <c r="N595" i="84"/>
  <c r="U615" i="81"/>
  <c r="U760" i="81" s="1"/>
  <c r="U460" i="81"/>
  <c r="V491" i="81" s="1"/>
  <c r="U729" i="83"/>
  <c r="U696" i="83"/>
  <c r="V618" i="83"/>
  <c r="V763" i="83" s="1"/>
  <c r="V463" i="83"/>
  <c r="O705" i="82"/>
  <c r="T446" i="82"/>
  <c r="T717" i="82"/>
  <c r="T684" i="82"/>
  <c r="S679" i="82"/>
  <c r="S712" i="82"/>
  <c r="U498" i="82"/>
  <c r="U622" i="82" s="1"/>
  <c r="U767" i="82" s="1"/>
  <c r="T710" i="82"/>
  <c r="T677" i="82"/>
  <c r="X454" i="87"/>
  <c r="S719" i="82"/>
  <c r="S686" i="82"/>
  <c r="U462" i="73"/>
  <c r="V493" i="73" s="1"/>
  <c r="V617" i="73" s="1"/>
  <c r="T475" i="87"/>
  <c r="U598" i="84"/>
  <c r="U743" i="84" s="1"/>
  <c r="V474" i="84"/>
  <c r="V598" i="84" s="1"/>
  <c r="V743" i="84" s="1"/>
  <c r="T453" i="82"/>
  <c r="N935" i="79"/>
  <c r="Q947" i="79"/>
  <c r="P936" i="81"/>
  <c r="Q932" i="81" s="1"/>
  <c r="W443" i="83"/>
  <c r="X474" i="83" s="1"/>
  <c r="X598" i="83" s="1"/>
  <c r="T462" i="87"/>
  <c r="U493" i="87" s="1"/>
  <c r="U462" i="87" s="1"/>
  <c r="V493" i="87" s="1"/>
  <c r="U725" i="83"/>
  <c r="P714" i="82"/>
  <c r="V684" i="81"/>
  <c r="V717" i="81"/>
  <c r="T734" i="85"/>
  <c r="T701" i="85"/>
  <c r="U726" i="86"/>
  <c r="U486" i="86"/>
  <c r="U610" i="86" s="1"/>
  <c r="U755" i="86" s="1"/>
  <c r="U453" i="84"/>
  <c r="V484" i="84" s="1"/>
  <c r="W451" i="81"/>
  <c r="W606" i="81"/>
  <c r="W751" i="81" s="1"/>
  <c r="V445" i="82"/>
  <c r="V447" i="82"/>
  <c r="V482" i="86"/>
  <c r="U713" i="82"/>
  <c r="U680" i="82"/>
  <c r="N706" i="85"/>
  <c r="W682" i="87"/>
  <c r="W692" i="87"/>
  <c r="U451" i="73"/>
  <c r="V614" i="81"/>
  <c r="V759" i="81" s="1"/>
  <c r="V459" i="81"/>
  <c r="V466" i="87"/>
  <c r="W497" i="87" s="1"/>
  <c r="W621" i="87" s="1"/>
  <c r="T695" i="73"/>
  <c r="V464" i="73"/>
  <c r="U730" i="73"/>
  <c r="U697" i="73"/>
  <c r="N439" i="84"/>
  <c r="M705" i="84"/>
  <c r="M672" i="84"/>
  <c r="T719" i="84"/>
  <c r="T686" i="84"/>
  <c r="V454" i="85"/>
  <c r="W485" i="85" s="1"/>
  <c r="W609" i="85" s="1"/>
  <c r="U725" i="81"/>
  <c r="U692" i="81"/>
  <c r="V496" i="81"/>
  <c r="V620" i="81" s="1"/>
  <c r="V765" i="81" s="1"/>
  <c r="T684" i="73"/>
  <c r="T717" i="73"/>
  <c r="T721" i="86"/>
  <c r="T688" i="86"/>
  <c r="V622" i="73"/>
  <c r="V767" i="73" s="1"/>
  <c r="U499" i="83"/>
  <c r="X614" i="87"/>
  <c r="X759" i="87" s="1"/>
  <c r="X459" i="87"/>
  <c r="Y490" i="87" s="1"/>
  <c r="V728" i="82"/>
  <c r="X447" i="83"/>
  <c r="Y478" i="83" s="1"/>
  <c r="Y602" i="83" s="1"/>
  <c r="W451" i="87"/>
  <c r="X482" i="87" s="1"/>
  <c r="X606" i="87" s="1"/>
  <c r="V493" i="85"/>
  <c r="V617" i="85" s="1"/>
  <c r="V762" i="85" s="1"/>
  <c r="V732" i="83"/>
  <c r="W450" i="86"/>
  <c r="X481" i="86" s="1"/>
  <c r="X605" i="86" s="1"/>
  <c r="V495" i="82"/>
  <c r="T691" i="86"/>
  <c r="V695" i="81"/>
  <c r="V463" i="73"/>
  <c r="W494" i="73" s="1"/>
  <c r="U678" i="87"/>
  <c r="U711" i="87"/>
  <c r="U699" i="87"/>
  <c r="O685" i="87"/>
  <c r="O718" i="87"/>
  <c r="W461" i="81"/>
  <c r="X492" i="81" s="1"/>
  <c r="X616" i="81" s="1"/>
  <c r="V717" i="87"/>
  <c r="U446" i="85"/>
  <c r="K705" i="86"/>
  <c r="V731" i="82"/>
  <c r="U466" i="86"/>
  <c r="U732" i="86" s="1"/>
  <c r="U693" i="83"/>
  <c r="V491" i="83"/>
  <c r="O707" i="85"/>
  <c r="M632" i="82"/>
  <c r="M708" i="82"/>
  <c r="W712" i="83"/>
  <c r="V468" i="86"/>
  <c r="U760" i="83"/>
  <c r="M632" i="84"/>
  <c r="M706" i="84"/>
  <c r="U679" i="86"/>
  <c r="U712" i="86"/>
  <c r="V676" i="83"/>
  <c r="V709" i="83"/>
  <c r="V727" i="81"/>
  <c r="V768" i="86"/>
  <c r="N674" i="82"/>
  <c r="N707" i="82"/>
  <c r="P712" i="73"/>
  <c r="W680" i="83"/>
  <c r="W713" i="83"/>
  <c r="U696" i="73"/>
  <c r="U729" i="73"/>
  <c r="U687" i="85"/>
  <c r="U720" i="85"/>
  <c r="V694" i="81"/>
  <c r="N769" i="87"/>
  <c r="V621" i="87"/>
  <c r="W754" i="81"/>
  <c r="V755" i="87"/>
  <c r="W753" i="87"/>
  <c r="V743" i="73"/>
  <c r="W758" i="81"/>
  <c r="W761" i="73"/>
  <c r="V764" i="87"/>
  <c r="W754" i="86"/>
  <c r="T750" i="73"/>
  <c r="T753" i="73"/>
  <c r="S742" i="83"/>
  <c r="V754" i="85"/>
  <c r="U762" i="73"/>
  <c r="U766" i="87"/>
  <c r="V746" i="86"/>
  <c r="X764" i="84"/>
  <c r="W764" i="86"/>
  <c r="V765" i="73"/>
  <c r="V767" i="84"/>
  <c r="U763" i="82"/>
  <c r="V766" i="83"/>
  <c r="V759" i="83"/>
  <c r="U758" i="86"/>
  <c r="U752" i="73"/>
  <c r="V751" i="87"/>
  <c r="W767" i="83"/>
  <c r="W760" i="73"/>
  <c r="V756" i="83"/>
  <c r="X746" i="83"/>
  <c r="W759" i="86"/>
  <c r="W762" i="86"/>
  <c r="W756" i="84"/>
  <c r="V745" i="84"/>
  <c r="V748" i="83"/>
  <c r="V750" i="87"/>
  <c r="R742" i="73"/>
  <c r="V749" i="81"/>
  <c r="T753" i="83"/>
  <c r="X761" i="84"/>
  <c r="X747" i="83"/>
  <c r="V765" i="82"/>
  <c r="W743" i="81"/>
  <c r="W747" i="87"/>
  <c r="V768" i="73"/>
  <c r="V766" i="85"/>
  <c r="U763" i="84"/>
  <c r="R744" i="84"/>
  <c r="W743" i="82"/>
  <c r="V763" i="73"/>
  <c r="W743" i="83"/>
  <c r="W750" i="86"/>
  <c r="W746" i="83"/>
  <c r="U746" i="85"/>
  <c r="W758" i="82"/>
  <c r="U748" i="85"/>
  <c r="V756" i="81"/>
  <c r="V743" i="86"/>
  <c r="U760" i="85"/>
  <c r="V761" i="87"/>
  <c r="V766" i="73"/>
  <c r="W753" i="86"/>
  <c r="U765" i="83"/>
  <c r="Q748" i="82"/>
  <c r="Q744" i="84"/>
  <c r="P751" i="85"/>
  <c r="O742" i="85"/>
  <c r="T754" i="83"/>
  <c r="P752" i="87"/>
  <c r="X761" i="82"/>
  <c r="V761" i="81"/>
  <c r="V763" i="85"/>
  <c r="U766" i="86"/>
  <c r="W744" i="81"/>
  <c r="R742" i="84"/>
  <c r="U757" i="83"/>
  <c r="X756" i="73"/>
  <c r="Q740" i="73"/>
  <c r="U755" i="73"/>
  <c r="V760" i="86"/>
  <c r="W762" i="82"/>
  <c r="W767" i="81"/>
  <c r="W743" i="87"/>
  <c r="V748" i="86"/>
  <c r="X750" i="85"/>
  <c r="U764" i="81"/>
  <c r="V759" i="84"/>
  <c r="V755" i="82"/>
  <c r="U744" i="83"/>
  <c r="U744" i="85"/>
  <c r="S741" i="73"/>
  <c r="T762" i="87"/>
  <c r="S690" i="73"/>
  <c r="R675" i="83"/>
  <c r="T612" i="73"/>
  <c r="T457" i="73"/>
  <c r="T699" i="86"/>
  <c r="W443" i="81"/>
  <c r="V676" i="81"/>
  <c r="T677" i="73"/>
  <c r="V600" i="87"/>
  <c r="V460" i="86"/>
  <c r="W491" i="86" s="1"/>
  <c r="U458" i="86"/>
  <c r="V489" i="86" s="1"/>
  <c r="V613" i="86" s="1"/>
  <c r="U452" i="73"/>
  <c r="V483" i="73" s="1"/>
  <c r="V607" i="73" s="1"/>
  <c r="W445" i="86"/>
  <c r="X476" i="86" s="1"/>
  <c r="P677" i="84"/>
  <c r="T679" i="85"/>
  <c r="X456" i="73"/>
  <c r="Y487" i="73" s="1"/>
  <c r="Y611" i="73" s="1"/>
  <c r="V611" i="85"/>
  <c r="U684" i="83"/>
  <c r="V606" i="83"/>
  <c r="V451" i="83"/>
  <c r="T479" i="73"/>
  <c r="T603" i="73" s="1"/>
  <c r="S714" i="73"/>
  <c r="V463" i="85"/>
  <c r="W494" i="85" s="1"/>
  <c r="W618" i="85" s="1"/>
  <c r="Y493" i="84"/>
  <c r="Y617" i="84" s="1"/>
  <c r="X728" i="84"/>
  <c r="V684" i="87"/>
  <c r="W616" i="81"/>
  <c r="T596" i="73"/>
  <c r="X488" i="84"/>
  <c r="W606" i="87"/>
  <c r="W494" i="87"/>
  <c r="W618" i="87" s="1"/>
  <c r="U480" i="83"/>
  <c r="U604" i="83" s="1"/>
  <c r="P598" i="85"/>
  <c r="V461" i="87"/>
  <c r="W492" i="87" s="1"/>
  <c r="W616" i="87" s="1"/>
  <c r="Y479" i="81"/>
  <c r="Y603" i="81" s="1"/>
  <c r="T688" i="73"/>
  <c r="W617" i="81"/>
  <c r="U472" i="81"/>
  <c r="U596" i="81" s="1"/>
  <c r="R471" i="73"/>
  <c r="U488" i="85"/>
  <c r="U457" i="85" s="1"/>
  <c r="V488" i="85" s="1"/>
  <c r="S695" i="87"/>
  <c r="X494" i="81"/>
  <c r="X618" i="81" s="1"/>
  <c r="W487" i="86"/>
  <c r="W611" i="86" s="1"/>
  <c r="O470" i="87"/>
  <c r="W620" i="82"/>
  <c r="W498" i="73"/>
  <c r="W612" i="84"/>
  <c r="X725" i="85"/>
  <c r="Y490" i="85"/>
  <c r="Y614" i="85" s="1"/>
  <c r="P471" i="87"/>
  <c r="P595" i="87" s="1"/>
  <c r="L673" i="86"/>
  <c r="X488" i="86"/>
  <c r="X612" i="86" s="1"/>
  <c r="U700" i="73"/>
  <c r="V678" i="86"/>
  <c r="U698" i="81"/>
  <c r="W476" i="81"/>
  <c r="W445" i="81" s="1"/>
  <c r="X476" i="81" s="1"/>
  <c r="V698" i="82"/>
  <c r="X479" i="84"/>
  <c r="X603" i="84" s="1"/>
  <c r="W489" i="83"/>
  <c r="W458" i="83" s="1"/>
  <c r="X489" i="83" s="1"/>
  <c r="U498" i="86"/>
  <c r="U622" i="86" s="1"/>
  <c r="T685" i="73"/>
  <c r="X598" i="82"/>
  <c r="W709" i="82"/>
  <c r="X443" i="82"/>
  <c r="Y474" i="82" s="1"/>
  <c r="N685" i="82"/>
  <c r="U444" i="85"/>
  <c r="V475" i="85" s="1"/>
  <c r="O718" i="82"/>
  <c r="R953" i="87"/>
  <c r="R954" i="87" s="1"/>
  <c r="R936" i="87"/>
  <c r="S932" i="87" s="1"/>
  <c r="T677" i="85"/>
  <c r="U682" i="81"/>
  <c r="U722" i="83"/>
  <c r="X727" i="84"/>
  <c r="U460" i="85"/>
  <c r="V491" i="85" s="1"/>
  <c r="T693" i="85"/>
  <c r="V459" i="83"/>
  <c r="W490" i="83" s="1"/>
  <c r="T936" i="86"/>
  <c r="U932" i="86" s="1"/>
  <c r="U933" i="86" s="1"/>
  <c r="U952" i="86" s="1"/>
  <c r="V616" i="83"/>
  <c r="U727" i="83"/>
  <c r="W465" i="82"/>
  <c r="X496" i="82" s="1"/>
  <c r="X620" i="82" s="1"/>
  <c r="W714" i="84"/>
  <c r="V449" i="81"/>
  <c r="W480" i="81" s="1"/>
  <c r="W604" i="81" s="1"/>
  <c r="U691" i="84"/>
  <c r="V613" i="84"/>
  <c r="V458" i="84"/>
  <c r="W489" i="84" s="1"/>
  <c r="V724" i="83"/>
  <c r="S936" i="84"/>
  <c r="T932" i="84" s="1"/>
  <c r="T934" i="84" s="1"/>
  <c r="T953" i="84" s="1"/>
  <c r="V721" i="81"/>
  <c r="W689" i="73"/>
  <c r="U455" i="73"/>
  <c r="U683" i="83"/>
  <c r="V605" i="83"/>
  <c r="V450" i="83"/>
  <c r="W481" i="83" s="1"/>
  <c r="V678" i="81"/>
  <c r="T453" i="73"/>
  <c r="U619" i="83"/>
  <c r="U464" i="83"/>
  <c r="V495" i="83" s="1"/>
  <c r="W729" i="81"/>
  <c r="Q607" i="87"/>
  <c r="O611" i="87"/>
  <c r="N722" i="87"/>
  <c r="T693" i="87"/>
  <c r="U615" i="87"/>
  <c r="U460" i="87"/>
  <c r="V491" i="87" s="1"/>
  <c r="T597" i="83"/>
  <c r="Q673" i="83"/>
  <c r="R440" i="83"/>
  <c r="S471" i="83" s="1"/>
  <c r="S686" i="83"/>
  <c r="S687" i="83"/>
  <c r="P596" i="85"/>
  <c r="T727" i="85"/>
  <c r="P451" i="85"/>
  <c r="O684" i="85"/>
  <c r="O602" i="85"/>
  <c r="O439" i="85"/>
  <c r="N672" i="85"/>
  <c r="N742" i="82"/>
  <c r="N633" i="82"/>
  <c r="R603" i="82"/>
  <c r="S603" i="82"/>
  <c r="Q746" i="73"/>
  <c r="Q446" i="73"/>
  <c r="AI963" i="73"/>
  <c r="S600" i="73"/>
  <c r="S686" i="73"/>
  <c r="P679" i="73"/>
  <c r="T691" i="73"/>
  <c r="W454" i="86"/>
  <c r="X485" i="86" s="1"/>
  <c r="W733" i="83"/>
  <c r="S675" i="83"/>
  <c r="AI963" i="81"/>
  <c r="U613" i="73"/>
  <c r="U458" i="73"/>
  <c r="V489" i="73" s="1"/>
  <c r="AI963" i="87"/>
  <c r="W723" i="86"/>
  <c r="U465" i="83"/>
  <c r="V599" i="83"/>
  <c r="U710" i="83"/>
  <c r="T723" i="85"/>
  <c r="V687" i="86"/>
  <c r="V601" i="87"/>
  <c r="U712" i="87"/>
  <c r="W621" i="83"/>
  <c r="AJ962" i="79"/>
  <c r="W610" i="82"/>
  <c r="V721" i="82"/>
  <c r="AI963" i="86"/>
  <c r="U463" i="82"/>
  <c r="V494" i="82" s="1"/>
  <c r="AJ963" i="82"/>
  <c r="AI963" i="85"/>
  <c r="AI963" i="84"/>
  <c r="R442" i="73"/>
  <c r="R566" i="73" s="1"/>
  <c r="R813" i="73" s="1" a="1"/>
  <c r="T716" i="73"/>
  <c r="AI963" i="83"/>
  <c r="AJ926" i="79"/>
  <c r="AK927" i="79"/>
  <c r="AJ136" i="80"/>
  <c r="AJ138" i="80" s="1"/>
  <c r="AJ117" i="80"/>
  <c r="AJ137" i="80"/>
  <c r="X622" i="83"/>
  <c r="X467" i="83"/>
  <c r="W445" i="87"/>
  <c r="W603" i="87"/>
  <c r="V714" i="87"/>
  <c r="V447" i="73"/>
  <c r="W478" i="73" s="1"/>
  <c r="U722" i="82"/>
  <c r="W453" i="86"/>
  <c r="U723" i="83"/>
  <c r="V612" i="83"/>
  <c r="T698" i="83"/>
  <c r="AJ115" i="80"/>
  <c r="AH963" i="79"/>
  <c r="Q597" i="87"/>
  <c r="V686" i="86"/>
  <c r="V446" i="86"/>
  <c r="W477" i="86" s="1"/>
  <c r="X609" i="84"/>
  <c r="M706" i="86"/>
  <c r="N595" i="86"/>
  <c r="T602" i="84"/>
  <c r="S713" i="84"/>
  <c r="U463" i="84"/>
  <c r="V494" i="84" s="1"/>
  <c r="V699" i="83"/>
  <c r="T696" i="84"/>
  <c r="W466" i="83"/>
  <c r="X497" i="83" s="1"/>
  <c r="V716" i="82"/>
  <c r="W605" i="82"/>
  <c r="W726" i="73"/>
  <c r="T696" i="82"/>
  <c r="V612" i="87"/>
  <c r="U723" i="87"/>
  <c r="V720" i="73"/>
  <c r="W609" i="73"/>
  <c r="V607" i="85"/>
  <c r="Q675" i="73"/>
  <c r="S706" i="81"/>
  <c r="V623" i="87"/>
  <c r="U734" i="87"/>
  <c r="X614" i="73"/>
  <c r="L439" i="86"/>
  <c r="K672" i="86"/>
  <c r="M740" i="86"/>
  <c r="N596" i="86"/>
  <c r="N441" i="86"/>
  <c r="O472" i="86" s="1"/>
  <c r="U676" i="86"/>
  <c r="W462" i="86"/>
  <c r="X493" i="86" s="1"/>
  <c r="X617" i="86" s="1"/>
  <c r="V709" i="86"/>
  <c r="V730" i="87"/>
  <c r="W619" i="87"/>
  <c r="W464" i="87"/>
  <c r="X495" i="87" s="1"/>
  <c r="U697" i="87"/>
  <c r="W605" i="87"/>
  <c r="W450" i="87"/>
  <c r="X481" i="87" s="1"/>
  <c r="V716" i="87"/>
  <c r="W447" i="87"/>
  <c r="W621" i="85"/>
  <c r="V732" i="85"/>
  <c r="W466" i="85"/>
  <c r="X497" i="85" s="1"/>
  <c r="U699" i="85"/>
  <c r="Q953" i="85"/>
  <c r="Q954" i="85" s="1"/>
  <c r="Q936" i="85"/>
  <c r="R932" i="85" s="1"/>
  <c r="W613" i="85"/>
  <c r="W458" i="85"/>
  <c r="X489" i="85" s="1"/>
  <c r="Q596" i="84"/>
  <c r="Q441" i="84"/>
  <c r="R472" i="84" s="1"/>
  <c r="V459" i="84"/>
  <c r="W490" i="84" s="1"/>
  <c r="U692" i="84"/>
  <c r="X606" i="84"/>
  <c r="W717" i="84"/>
  <c r="W622" i="84"/>
  <c r="V733" i="84"/>
  <c r="W467" i="84"/>
  <c r="X498" i="84" s="1"/>
  <c r="U700" i="84"/>
  <c r="W603" i="83"/>
  <c r="V714" i="83"/>
  <c r="U681" i="83"/>
  <c r="X613" i="81"/>
  <c r="W724" i="81"/>
  <c r="V691" i="81"/>
  <c r="V700" i="87"/>
  <c r="Q706" i="73"/>
  <c r="X599" i="81"/>
  <c r="W710" i="81"/>
  <c r="W622" i="87"/>
  <c r="W467" i="87"/>
  <c r="X498" i="87" s="1"/>
  <c r="W727" i="73"/>
  <c r="X616" i="73"/>
  <c r="X461" i="73"/>
  <c r="Y492" i="73" s="1"/>
  <c r="V465" i="73"/>
  <c r="V677" i="81"/>
  <c r="V694" i="73"/>
  <c r="U678" i="83"/>
  <c r="O708" i="85"/>
  <c r="W467" i="81"/>
  <c r="X498" i="81" s="1"/>
  <c r="V600" i="83"/>
  <c r="V445" i="83"/>
  <c r="W476" i="83" s="1"/>
  <c r="V700" i="81"/>
  <c r="N440" i="84"/>
  <c r="O471" i="84" s="1"/>
  <c r="T705" i="81"/>
  <c r="V456" i="81"/>
  <c r="N835" i="81"/>
  <c r="J836" i="83"/>
  <c r="H836" i="81"/>
  <c r="J857" i="73"/>
  <c r="K835" i="73"/>
  <c r="V468" i="73"/>
  <c r="W499" i="73" s="1"/>
  <c r="F834" i="73"/>
  <c r="J846" i="73"/>
  <c r="V443" i="73"/>
  <c r="W474" i="73" s="1"/>
  <c r="U676" i="73"/>
  <c r="U701" i="73"/>
  <c r="K942" i="79"/>
  <c r="K952" i="79"/>
  <c r="M674" i="86"/>
  <c r="L938" i="73"/>
  <c r="P441" i="85"/>
  <c r="Q472" i="85" s="1"/>
  <c r="W464" i="86"/>
  <c r="X495" i="86" s="1"/>
  <c r="U698" i="73"/>
  <c r="W458" i="82"/>
  <c r="X489" i="82" s="1"/>
  <c r="W443" i="87"/>
  <c r="X464" i="84"/>
  <c r="W462" i="82"/>
  <c r="X493" i="82" s="1"/>
  <c r="U689" i="81"/>
  <c r="K954" i="73"/>
  <c r="U730" i="81"/>
  <c r="AL33" i="77"/>
  <c r="AM18" i="77"/>
  <c r="AL16" i="77"/>
  <c r="AL17" i="77"/>
  <c r="AL107" i="80" s="1"/>
  <c r="AK973" i="79"/>
  <c r="AJ961" i="73"/>
  <c r="AK927" i="73"/>
  <c r="AK962" i="73" s="1"/>
  <c r="AJ926" i="73"/>
  <c r="AJ935" i="73"/>
  <c r="AJ941" i="73"/>
  <c r="AJ948" i="73"/>
  <c r="AJ947" i="73"/>
  <c r="W604" i="85"/>
  <c r="V715" i="85"/>
  <c r="U448" i="85"/>
  <c r="AI948" i="79"/>
  <c r="N933" i="79"/>
  <c r="AI961" i="79"/>
  <c r="AB940" i="85"/>
  <c r="AB942" i="85" s="1"/>
  <c r="AC938" i="85" s="1"/>
  <c r="AB939" i="85"/>
  <c r="AB939" i="84"/>
  <c r="AB940" i="84"/>
  <c r="AB942" i="84" s="1"/>
  <c r="AC938" i="84" s="1"/>
  <c r="N938" i="83"/>
  <c r="P938" i="81"/>
  <c r="V676" i="87"/>
  <c r="N705" i="87"/>
  <c r="AK961" i="82"/>
  <c r="AK948" i="82"/>
  <c r="AK947" i="82"/>
  <c r="AK941" i="82"/>
  <c r="AL927" i="82"/>
  <c r="AL962" i="82" s="1"/>
  <c r="AK926" i="82"/>
  <c r="AK935" i="82"/>
  <c r="O952" i="81"/>
  <c r="AJ941" i="85"/>
  <c r="AK927" i="85"/>
  <c r="AK962" i="85" s="1"/>
  <c r="AJ926" i="85"/>
  <c r="AJ935" i="85"/>
  <c r="AJ961" i="85"/>
  <c r="AJ947" i="85"/>
  <c r="AJ948" i="85"/>
  <c r="V448" i="86"/>
  <c r="W479" i="86" s="1"/>
  <c r="W454" i="81"/>
  <c r="X485" i="81" s="1"/>
  <c r="V602" i="81"/>
  <c r="V447" i="81"/>
  <c r="W478" i="81" s="1"/>
  <c r="U713" i="81"/>
  <c r="X616" i="86"/>
  <c r="W727" i="86"/>
  <c r="X461" i="86"/>
  <c r="Y492" i="86" s="1"/>
  <c r="V697" i="86"/>
  <c r="W679" i="83"/>
  <c r="W453" i="87"/>
  <c r="X484" i="87" s="1"/>
  <c r="V692" i="86"/>
  <c r="U934" i="82"/>
  <c r="U953" i="82" s="1"/>
  <c r="U933" i="82"/>
  <c r="U952" i="82" s="1"/>
  <c r="V689" i="84"/>
  <c r="M675" i="82"/>
  <c r="V445" i="84"/>
  <c r="W476" i="84" s="1"/>
  <c r="AJ941" i="84"/>
  <c r="AJ961" i="84"/>
  <c r="AJ948" i="84"/>
  <c r="AK927" i="84"/>
  <c r="AK962" i="84" s="1"/>
  <c r="AJ926" i="84"/>
  <c r="AJ947" i="84"/>
  <c r="AJ935" i="84"/>
  <c r="AJ961" i="86"/>
  <c r="AJ948" i="86"/>
  <c r="AJ947" i="86"/>
  <c r="AJ941" i="86"/>
  <c r="AK927" i="86"/>
  <c r="AK962" i="86" s="1"/>
  <c r="AJ926" i="86"/>
  <c r="AJ935" i="86"/>
  <c r="O953" i="81"/>
  <c r="V456" i="83"/>
  <c r="W487" i="83" s="1"/>
  <c r="X599" i="86"/>
  <c r="W710" i="86"/>
  <c r="Y604" i="87"/>
  <c r="X715" i="87"/>
  <c r="AJ961" i="83"/>
  <c r="AJ941" i="83"/>
  <c r="AK927" i="83"/>
  <c r="AK962" i="83" s="1"/>
  <c r="AJ926" i="83"/>
  <c r="AJ948" i="83"/>
  <c r="AJ935" i="83"/>
  <c r="AJ947" i="83"/>
  <c r="U688" i="87"/>
  <c r="N936" i="83"/>
  <c r="X446" i="83"/>
  <c r="W459" i="86"/>
  <c r="X490" i="86" s="1"/>
  <c r="X450" i="85"/>
  <c r="Y481" i="85" s="1"/>
  <c r="T707" i="81"/>
  <c r="O440" i="82"/>
  <c r="O706" i="87"/>
  <c r="Y602" i="86"/>
  <c r="X713" i="86"/>
  <c r="X623" i="84"/>
  <c r="W734" i="84"/>
  <c r="P674" i="84"/>
  <c r="N442" i="82"/>
  <c r="AJ935" i="81"/>
  <c r="AJ961" i="81"/>
  <c r="AJ948" i="81"/>
  <c r="AJ947" i="81"/>
  <c r="AJ941" i="81"/>
  <c r="AK927" i="81"/>
  <c r="AK962" i="81" s="1"/>
  <c r="AJ926" i="81"/>
  <c r="V613" i="87"/>
  <c r="U724" i="87"/>
  <c r="AA940" i="82"/>
  <c r="AA942" i="82" s="1"/>
  <c r="AB938" i="82" s="1"/>
  <c r="AA939" i="82"/>
  <c r="M952" i="83"/>
  <c r="V617" i="83"/>
  <c r="U728" i="83"/>
  <c r="AJ961" i="87"/>
  <c r="AJ948" i="87"/>
  <c r="AJ941" i="87"/>
  <c r="AJ947" i="87"/>
  <c r="AJ935" i="87"/>
  <c r="AK927" i="87"/>
  <c r="AK962" i="87" s="1"/>
  <c r="AJ926" i="87"/>
  <c r="W730" i="85"/>
  <c r="X619" i="85"/>
  <c r="X605" i="81"/>
  <c r="W716" i="81"/>
  <c r="W456" i="84"/>
  <c r="X487" i="84" s="1"/>
  <c r="AB940" i="87"/>
  <c r="AB942" i="87" s="1"/>
  <c r="AC938" i="87" s="1"/>
  <c r="AB939" i="87"/>
  <c r="U681" i="86"/>
  <c r="M953" i="83"/>
  <c r="W697" i="84"/>
  <c r="V455" i="87"/>
  <c r="W486" i="87" s="1"/>
  <c r="W683" i="85"/>
  <c r="M673" i="84"/>
  <c r="AC939" i="86"/>
  <c r="AC940" i="86"/>
  <c r="AC942" i="86" s="1"/>
  <c r="AD938" i="86" s="1"/>
  <c r="Q946" i="79"/>
  <c r="Q945" i="79"/>
  <c r="Q949" i="73"/>
  <c r="AJ961" i="79" a="1"/>
  <c r="K844" i="79" a="1"/>
  <c r="Q949" i="79" a="1"/>
  <c r="H831" i="79" a="1"/>
  <c r="K954" i="79" a="1"/>
  <c r="AJ948" i="79" a="1"/>
  <c r="AK962" i="79" a="1"/>
  <c r="G842" i="79" a="1"/>
  <c r="F834" i="79" a="1"/>
  <c r="H958" i="83" l="1"/>
  <c r="H967" i="83" s="1"/>
  <c r="H979" i="83" s="1"/>
  <c r="N484" i="83"/>
  <c r="N453" i="83" s="1"/>
  <c r="K974" i="83"/>
  <c r="K957" i="83"/>
  <c r="K966" i="83" s="1"/>
  <c r="K956" i="83"/>
  <c r="N483" i="82"/>
  <c r="N452" i="82" s="1"/>
  <c r="I472" i="82"/>
  <c r="N486" i="83"/>
  <c r="N455" i="83"/>
  <c r="M956" i="89"/>
  <c r="M974" i="89"/>
  <c r="M957" i="89"/>
  <c r="O485" i="83"/>
  <c r="O454" i="83"/>
  <c r="K452" i="83"/>
  <c r="J784" i="87"/>
  <c r="J781" i="87"/>
  <c r="J788" i="87"/>
  <c r="J782" i="87"/>
  <c r="J787" i="87"/>
  <c r="J780" i="87"/>
  <c r="J777" i="87"/>
  <c r="J783" i="87"/>
  <c r="J779" i="87"/>
  <c r="J792" i="87"/>
  <c r="J791" i="87"/>
  <c r="J785" i="87"/>
  <c r="J786" i="87"/>
  <c r="J776" i="87"/>
  <c r="J790" i="87"/>
  <c r="J778" i="87"/>
  <c r="J789" i="87"/>
  <c r="Q685" i="83"/>
  <c r="Q752" i="83"/>
  <c r="Q718" i="83"/>
  <c r="P548" i="83"/>
  <c r="O610" i="83"/>
  <c r="P610" i="83"/>
  <c r="J596" i="82"/>
  <c r="H812" i="82"/>
  <c r="H811" i="82" s="1"/>
  <c r="H816" i="82" s="1"/>
  <c r="H929" i="82" s="1"/>
  <c r="S545" i="83"/>
  <c r="S607" i="83" s="1"/>
  <c r="R607" i="83"/>
  <c r="K967" i="89"/>
  <c r="K968" i="89" s="1"/>
  <c r="L965" i="89" s="1"/>
  <c r="L958" i="89"/>
  <c r="L967" i="89" s="1"/>
  <c r="K783" i="87"/>
  <c r="K785" i="87"/>
  <c r="K782" i="87"/>
  <c r="K781" i="87"/>
  <c r="K790" i="87"/>
  <c r="K789" i="87"/>
  <c r="K777" i="87"/>
  <c r="K788" i="87"/>
  <c r="K780" i="87"/>
  <c r="K779" i="87"/>
  <c r="K776" i="87"/>
  <c r="K778" i="87"/>
  <c r="K787" i="87"/>
  <c r="K784" i="87"/>
  <c r="K786" i="87"/>
  <c r="K791" i="87"/>
  <c r="K792" i="87"/>
  <c r="G974" i="82"/>
  <c r="G957" i="82"/>
  <c r="G956" i="82"/>
  <c r="G958" i="87"/>
  <c r="F967" i="87"/>
  <c r="K979" i="89"/>
  <c r="L979" i="89"/>
  <c r="J736" i="87"/>
  <c r="J771" i="87"/>
  <c r="J770" i="87"/>
  <c r="J773" i="87"/>
  <c r="P566" i="89"/>
  <c r="Q473" i="89"/>
  <c r="Q812" i="89" s="1"/>
  <c r="L452" i="87"/>
  <c r="O708" i="87"/>
  <c r="O813" i="87" a="1"/>
  <c r="K770" i="87"/>
  <c r="K736" i="87"/>
  <c r="K773" i="87" s="1"/>
  <c r="K771" i="87"/>
  <c r="N736" i="89"/>
  <c r="N770" i="89"/>
  <c r="N771" i="89"/>
  <c r="N773" i="89"/>
  <c r="F968" i="82"/>
  <c r="G965" i="82" s="1"/>
  <c r="L633" i="87"/>
  <c r="L634" i="87" s="1"/>
  <c r="L635" i="87" s="1"/>
  <c r="L756" i="87"/>
  <c r="L769" i="87" s="1"/>
  <c r="L689" i="87"/>
  <c r="L702" i="87" s="1"/>
  <c r="L722" i="87"/>
  <c r="L735" i="87" s="1"/>
  <c r="I795" i="87"/>
  <c r="I807" i="87" s="1"/>
  <c r="I810" i="87" s="1"/>
  <c r="I816" i="87" s="1"/>
  <c r="I929" i="87" s="1"/>
  <c r="N787" i="89"/>
  <c r="N779" i="89"/>
  <c r="N792" i="89"/>
  <c r="N790" i="89"/>
  <c r="N786" i="89"/>
  <c r="N785" i="89"/>
  <c r="N780" i="89"/>
  <c r="N784" i="89"/>
  <c r="N791" i="89"/>
  <c r="N789" i="89"/>
  <c r="N778" i="89"/>
  <c r="N783" i="89"/>
  <c r="N788" i="89"/>
  <c r="N777" i="89"/>
  <c r="N782" i="89"/>
  <c r="N781" i="89"/>
  <c r="N776" i="89"/>
  <c r="P813" i="89" a="1"/>
  <c r="P813" i="89" s="1"/>
  <c r="P811" i="89" s="1"/>
  <c r="E911" i="89" s="1"/>
  <c r="O708" i="89"/>
  <c r="O735" i="89" s="1"/>
  <c r="O632" i="89"/>
  <c r="O634" i="89" s="1"/>
  <c r="O635" i="89" s="1"/>
  <c r="O675" i="89"/>
  <c r="O702" i="89" s="1"/>
  <c r="N479" i="82"/>
  <c r="N448" i="82"/>
  <c r="M784" i="83"/>
  <c r="M781" i="83"/>
  <c r="M790" i="83"/>
  <c r="M786" i="83"/>
  <c r="M789" i="83"/>
  <c r="M792" i="83"/>
  <c r="M788" i="83"/>
  <c r="M787" i="83"/>
  <c r="M782" i="83"/>
  <c r="M780" i="83"/>
  <c r="M783" i="83"/>
  <c r="M779" i="83"/>
  <c r="M777" i="83"/>
  <c r="M778" i="83"/>
  <c r="M791" i="83"/>
  <c r="M776" i="83"/>
  <c r="M785" i="83"/>
  <c r="R708" i="84"/>
  <c r="R813" i="84" a="1"/>
  <c r="G813" i="86" a="1"/>
  <c r="K456" i="87"/>
  <c r="G968" i="83"/>
  <c r="H965" i="83" s="1"/>
  <c r="M722" i="87"/>
  <c r="M735" i="87" s="1"/>
  <c r="M756" i="87"/>
  <c r="M769" i="87" s="1"/>
  <c r="M633" i="87"/>
  <c r="M634" i="87" s="1"/>
  <c r="M635" i="87" s="1"/>
  <c r="M779" i="87" s="1"/>
  <c r="M689" i="87"/>
  <c r="M702" i="87" s="1"/>
  <c r="M736" i="87" s="1"/>
  <c r="E979" i="87"/>
  <c r="M736" i="83"/>
  <c r="M773" i="83" s="1"/>
  <c r="M770" i="83"/>
  <c r="M771" i="83"/>
  <c r="S813" i="83"/>
  <c r="L793" i="83"/>
  <c r="L795" i="83" s="1"/>
  <c r="L807" i="83" s="1"/>
  <c r="L810" i="83" s="1"/>
  <c r="N755" i="83"/>
  <c r="N769" i="83" s="1"/>
  <c r="N721" i="83"/>
  <c r="N735" i="83" s="1"/>
  <c r="N688" i="83"/>
  <c r="N702" i="83" s="1"/>
  <c r="N633" i="83"/>
  <c r="N634" i="83" s="1"/>
  <c r="N635" i="83" s="1"/>
  <c r="I782" i="73"/>
  <c r="F789" i="81"/>
  <c r="F779" i="81"/>
  <c r="I791" i="73"/>
  <c r="F788" i="81"/>
  <c r="I781" i="73"/>
  <c r="F785" i="81"/>
  <c r="I771" i="73"/>
  <c r="I773" i="73" s="1"/>
  <c r="F771" i="81"/>
  <c r="O598" i="85"/>
  <c r="J773" i="84"/>
  <c r="F780" i="81"/>
  <c r="F791" i="81"/>
  <c r="F786" i="81"/>
  <c r="F781" i="81"/>
  <c r="F736" i="81"/>
  <c r="F784" i="81"/>
  <c r="F792" i="81"/>
  <c r="F776" i="81"/>
  <c r="F782" i="81"/>
  <c r="I790" i="73"/>
  <c r="I776" i="73"/>
  <c r="I778" i="73"/>
  <c r="H440" i="85"/>
  <c r="I471" i="85" s="1"/>
  <c r="I812" i="85" s="1"/>
  <c r="I811" i="85" s="1"/>
  <c r="I816" i="85" s="1"/>
  <c r="I929" i="85" s="1"/>
  <c r="J702" i="73"/>
  <c r="J771" i="73" s="1"/>
  <c r="H795" i="73"/>
  <c r="L633" i="86"/>
  <c r="I777" i="73"/>
  <c r="I780" i="73"/>
  <c r="M605" i="84"/>
  <c r="M750" i="84" s="1"/>
  <c r="M769" i="84" s="1"/>
  <c r="I779" i="73"/>
  <c r="I783" i="73"/>
  <c r="I786" i="73"/>
  <c r="I784" i="73"/>
  <c r="R600" i="73"/>
  <c r="R745" i="73" s="1"/>
  <c r="I787" i="73"/>
  <c r="I792" i="73"/>
  <c r="I788" i="73"/>
  <c r="E810" i="86"/>
  <c r="E816" i="86" s="1"/>
  <c r="E929" i="86" s="1"/>
  <c r="E974" i="86" s="1"/>
  <c r="J735" i="73"/>
  <c r="H442" i="81"/>
  <c r="I473" i="81" s="1"/>
  <c r="I812" i="81" s="1"/>
  <c r="E795" i="81"/>
  <c r="E807" i="81" s="1"/>
  <c r="E810" i="81" s="1"/>
  <c r="E816" i="81" s="1"/>
  <c r="E929" i="81" s="1"/>
  <c r="E974" i="81" s="1"/>
  <c r="H816" i="85"/>
  <c r="H929" i="85" s="1"/>
  <c r="H956" i="85" s="1"/>
  <c r="F974" i="73"/>
  <c r="F957" i="73"/>
  <c r="F966" i="73" s="1"/>
  <c r="G958" i="85"/>
  <c r="G967" i="85" s="1"/>
  <c r="G979" i="85" s="1"/>
  <c r="G956" i="84"/>
  <c r="E968" i="84"/>
  <c r="F965" i="84" s="1"/>
  <c r="F968" i="84" s="1"/>
  <c r="G965" i="84" s="1"/>
  <c r="H816" i="84"/>
  <c r="H929" i="84" s="1"/>
  <c r="H957" i="84" s="1"/>
  <c r="H966" i="84" s="1"/>
  <c r="G957" i="84"/>
  <c r="G966" i="84" s="1"/>
  <c r="I795" i="84"/>
  <c r="I807" i="84" s="1"/>
  <c r="I810" i="84" s="1"/>
  <c r="N532" i="73"/>
  <c r="O532" i="73" s="1"/>
  <c r="O594" i="73" s="1"/>
  <c r="O739" i="73" s="1"/>
  <c r="N716" i="84"/>
  <c r="N683" i="84"/>
  <c r="P442" i="87"/>
  <c r="P566" i="87" s="1"/>
  <c r="J793" i="84"/>
  <c r="L750" i="84"/>
  <c r="L769" i="84" s="1"/>
  <c r="L716" i="84"/>
  <c r="L735" i="84" s="1"/>
  <c r="L683" i="84"/>
  <c r="L702" i="84" s="1"/>
  <c r="L633" i="84"/>
  <c r="L634" i="84" s="1"/>
  <c r="L635" i="84" s="1"/>
  <c r="N633" i="84"/>
  <c r="J634" i="73"/>
  <c r="J635" i="73" s="1"/>
  <c r="J790" i="73" s="1"/>
  <c r="H444" i="84"/>
  <c r="I475" i="84" s="1"/>
  <c r="I812" i="84" s="1"/>
  <c r="I811" i="84" s="1"/>
  <c r="O543" i="84"/>
  <c r="O605" i="84" s="1"/>
  <c r="L594" i="73"/>
  <c r="L739" i="73" s="1"/>
  <c r="K770" i="84"/>
  <c r="K736" i="84"/>
  <c r="K771" i="84"/>
  <c r="K779" i="84"/>
  <c r="K787" i="84"/>
  <c r="K780" i="84"/>
  <c r="K777" i="84"/>
  <c r="K784" i="84"/>
  <c r="K778" i="84"/>
  <c r="K789" i="84"/>
  <c r="K776" i="84"/>
  <c r="K792" i="84"/>
  <c r="K790" i="84"/>
  <c r="K781" i="84"/>
  <c r="K783" i="84"/>
  <c r="K791" i="84"/>
  <c r="K782" i="84"/>
  <c r="K786" i="84"/>
  <c r="K788" i="84"/>
  <c r="K785" i="84"/>
  <c r="F773" i="86"/>
  <c r="J769" i="73"/>
  <c r="H470" i="73"/>
  <c r="H812" i="73" s="1"/>
  <c r="H811" i="73" s="1"/>
  <c r="M594" i="73"/>
  <c r="K739" i="73"/>
  <c r="K633" i="73"/>
  <c r="J441" i="73"/>
  <c r="K749" i="73"/>
  <c r="K682" i="73"/>
  <c r="K715" i="73"/>
  <c r="M542" i="73"/>
  <c r="M604" i="73" s="1"/>
  <c r="L604" i="73"/>
  <c r="F793" i="86"/>
  <c r="L805" i="86"/>
  <c r="N535" i="86"/>
  <c r="H442" i="86"/>
  <c r="G813" i="86"/>
  <c r="G811" i="86" s="1"/>
  <c r="G675" i="86"/>
  <c r="G702" i="86" s="1"/>
  <c r="G708" i="86"/>
  <c r="G735" i="86" s="1"/>
  <c r="G632" i="86"/>
  <c r="G634" i="86" s="1"/>
  <c r="G635" i="86" s="1"/>
  <c r="E968" i="85"/>
  <c r="F965" i="85" s="1"/>
  <c r="F968" i="85" s="1"/>
  <c r="G965" i="85" s="1"/>
  <c r="L478" i="85"/>
  <c r="L447" i="85" s="1"/>
  <c r="N474" i="85"/>
  <c r="N443" i="85" s="1"/>
  <c r="K481" i="84"/>
  <c r="K450" i="84" s="1"/>
  <c r="L481" i="84" s="1"/>
  <c r="L450" i="84" s="1"/>
  <c r="E979" i="84"/>
  <c r="G675" i="81"/>
  <c r="G702" i="81" s="1"/>
  <c r="G708" i="81"/>
  <c r="G735" i="81" s="1"/>
  <c r="G632" i="81"/>
  <c r="G634" i="81" s="1"/>
  <c r="G635" i="81" s="1"/>
  <c r="G813" i="81"/>
  <c r="G811" i="81" s="1"/>
  <c r="N601" i="81"/>
  <c r="O539" i="81"/>
  <c r="P539" i="81" s="1"/>
  <c r="K477" i="81"/>
  <c r="K446" i="81" s="1"/>
  <c r="N535" i="81"/>
  <c r="M597" i="81"/>
  <c r="L742" i="81"/>
  <c r="L769" i="81" s="1"/>
  <c r="L633" i="81"/>
  <c r="M746" i="81"/>
  <c r="M679" i="81"/>
  <c r="M712" i="81"/>
  <c r="X712" i="84"/>
  <c r="Y601" i="84"/>
  <c r="Y746" i="84" s="1"/>
  <c r="Y446" i="84"/>
  <c r="Z477" i="84" s="1"/>
  <c r="Z601" i="84" s="1"/>
  <c r="O473" i="82"/>
  <c r="N566" i="82"/>
  <c r="U473" i="83"/>
  <c r="T566" i="83"/>
  <c r="Y477" i="83"/>
  <c r="U712" i="85"/>
  <c r="U444" i="73"/>
  <c r="V475" i="73" s="1"/>
  <c r="V599" i="73" s="1"/>
  <c r="N813" i="84"/>
  <c r="K813" i="73"/>
  <c r="P470" i="85"/>
  <c r="Q470" i="82"/>
  <c r="Q439" i="82" s="1"/>
  <c r="M470" i="86"/>
  <c r="T681" i="85"/>
  <c r="K844" i="79"/>
  <c r="M90" i="88" s="1"/>
  <c r="X694" i="82"/>
  <c r="U460" i="84"/>
  <c r="V491" i="84" s="1"/>
  <c r="V615" i="84" s="1"/>
  <c r="V760" i="84" s="1"/>
  <c r="V691" i="82"/>
  <c r="H831" i="79"/>
  <c r="J77" i="88" s="1"/>
  <c r="G842" i="79"/>
  <c r="I88" i="88" s="1"/>
  <c r="R480" i="73"/>
  <c r="R449" i="73" s="1"/>
  <c r="H807" i="73"/>
  <c r="G929" i="73"/>
  <c r="Q476" i="73"/>
  <c r="Q445" i="73" s="1"/>
  <c r="O711" i="73"/>
  <c r="O678" i="73"/>
  <c r="J786" i="73"/>
  <c r="J782" i="73"/>
  <c r="J785" i="73"/>
  <c r="E966" i="73"/>
  <c r="E958" i="73"/>
  <c r="K807" i="82"/>
  <c r="V686" i="87"/>
  <c r="P707" i="87"/>
  <c r="N673" i="82"/>
  <c r="V715" i="82"/>
  <c r="V682" i="82"/>
  <c r="W480" i="82"/>
  <c r="T719" i="85"/>
  <c r="O675" i="87"/>
  <c r="AV963" i="89"/>
  <c r="V695" i="86"/>
  <c r="Q681" i="82"/>
  <c r="N673" i="85"/>
  <c r="V687" i="81"/>
  <c r="AB724" i="89"/>
  <c r="U678" i="84"/>
  <c r="V695" i="82"/>
  <c r="O707" i="87"/>
  <c r="O674" i="87"/>
  <c r="V732" i="73"/>
  <c r="AB492" i="89"/>
  <c r="W699" i="84"/>
  <c r="W676" i="83"/>
  <c r="X725" i="87"/>
  <c r="X497" i="84"/>
  <c r="X621" i="84" s="1"/>
  <c r="X766" i="84" s="1"/>
  <c r="V680" i="87"/>
  <c r="X679" i="84"/>
  <c r="AW941" i="89"/>
  <c r="AX927" i="89"/>
  <c r="AW962" i="89"/>
  <c r="AW961" i="89"/>
  <c r="AW926" i="89"/>
  <c r="AW948" i="89"/>
  <c r="AW947" i="89"/>
  <c r="AW935" i="89"/>
  <c r="W933" i="73"/>
  <c r="W934" i="73"/>
  <c r="W936" i="73" s="1"/>
  <c r="X932" i="73" s="1"/>
  <c r="X933" i="73" s="1"/>
  <c r="U934" i="86"/>
  <c r="U953" i="86" s="1"/>
  <c r="U954" i="86" s="1"/>
  <c r="AA760" i="89"/>
  <c r="AA769" i="89" s="1"/>
  <c r="AA633" i="89"/>
  <c r="AA693" i="89"/>
  <c r="AA726" i="89"/>
  <c r="AB460" i="89"/>
  <c r="W942" i="89"/>
  <c r="X938" i="89" s="1"/>
  <c r="W953" i="89"/>
  <c r="W954" i="89" s="1"/>
  <c r="AB934" i="89"/>
  <c r="AB933" i="89"/>
  <c r="AB751" i="89"/>
  <c r="AB717" i="89"/>
  <c r="AB684" i="89"/>
  <c r="U623" i="85"/>
  <c r="U444" i="82"/>
  <c r="V475" i="82" s="1"/>
  <c r="V599" i="82" s="1"/>
  <c r="V744" i="82" s="1"/>
  <c r="U466" i="81"/>
  <c r="U699" i="81" s="1"/>
  <c r="W445" i="85"/>
  <c r="X476" i="85" s="1"/>
  <c r="X600" i="85" s="1"/>
  <c r="X745" i="85" s="1"/>
  <c r="V620" i="87"/>
  <c r="V765" i="87" s="1"/>
  <c r="W716" i="86"/>
  <c r="R714" i="82"/>
  <c r="W687" i="87"/>
  <c r="V725" i="82"/>
  <c r="U480" i="86"/>
  <c r="U604" i="86" s="1"/>
  <c r="U749" i="86" s="1"/>
  <c r="W496" i="87"/>
  <c r="W488" i="81"/>
  <c r="W457" i="81" s="1"/>
  <c r="V455" i="85"/>
  <c r="W485" i="82"/>
  <c r="W609" i="82" s="1"/>
  <c r="W754" i="82" s="1"/>
  <c r="T693" i="81"/>
  <c r="U451" i="82"/>
  <c r="V482" i="82" s="1"/>
  <c r="Q707" i="83"/>
  <c r="Q674" i="83"/>
  <c r="R596" i="83"/>
  <c r="R741" i="83" s="1"/>
  <c r="R441" i="83"/>
  <c r="V720" i="85"/>
  <c r="W498" i="85"/>
  <c r="T731" i="86"/>
  <c r="T698" i="86"/>
  <c r="U620" i="86"/>
  <c r="U765" i="86" s="1"/>
  <c r="U465" i="86"/>
  <c r="T728" i="87"/>
  <c r="V486" i="84"/>
  <c r="V610" i="84" s="1"/>
  <c r="V755" i="84" s="1"/>
  <c r="U732" i="82"/>
  <c r="U699" i="82"/>
  <c r="V466" i="82"/>
  <c r="U711" i="82"/>
  <c r="W483" i="86"/>
  <c r="W725" i="82"/>
  <c r="U488" i="82"/>
  <c r="U612" i="82" s="1"/>
  <c r="U757" i="82" s="1"/>
  <c r="X463" i="81"/>
  <c r="Y494" i="81" s="1"/>
  <c r="Y618" i="81" s="1"/>
  <c r="T453" i="81"/>
  <c r="V696" i="86"/>
  <c r="W727" i="81"/>
  <c r="U734" i="86"/>
  <c r="V607" i="86"/>
  <c r="V752" i="86" s="1"/>
  <c r="S686" i="81"/>
  <c r="S719" i="81"/>
  <c r="O674" i="85"/>
  <c r="U728" i="73"/>
  <c r="X614" i="82"/>
  <c r="X759" i="82" s="1"/>
  <c r="X459" i="82"/>
  <c r="V733" i="85"/>
  <c r="V700" i="85"/>
  <c r="W454" i="85"/>
  <c r="X485" i="85" s="1"/>
  <c r="X609" i="85" s="1"/>
  <c r="T734" i="81"/>
  <c r="T701" i="81"/>
  <c r="V604" i="84"/>
  <c r="V749" i="84" s="1"/>
  <c r="V449" i="84"/>
  <c r="U715" i="84"/>
  <c r="U682" i="84"/>
  <c r="U623" i="81"/>
  <c r="U768" i="81" s="1"/>
  <c r="U468" i="81"/>
  <c r="W618" i="86"/>
  <c r="W763" i="86" s="1"/>
  <c r="W463" i="86"/>
  <c r="Y614" i="87"/>
  <c r="Y759" i="87" s="1"/>
  <c r="W491" i="82"/>
  <c r="W615" i="82" s="1"/>
  <c r="W760" i="82" s="1"/>
  <c r="U686" i="85"/>
  <c r="U692" i="83"/>
  <c r="W717" i="87"/>
  <c r="V732" i="87"/>
  <c r="V729" i="73"/>
  <c r="O672" i="82"/>
  <c r="V453" i="85"/>
  <c r="W484" i="85" s="1"/>
  <c r="U693" i="86"/>
  <c r="U726" i="81"/>
  <c r="W483" i="81"/>
  <c r="W607" i="81" s="1"/>
  <c r="W752" i="81" s="1"/>
  <c r="R595" i="73"/>
  <c r="R740" i="73" s="1"/>
  <c r="V620" i="85"/>
  <c r="V765" i="85" s="1"/>
  <c r="V470" i="83"/>
  <c r="V439" i="83" s="1"/>
  <c r="W496" i="85"/>
  <c r="W620" i="85" s="1"/>
  <c r="W765" i="85" s="1"/>
  <c r="V720" i="82"/>
  <c r="V687" i="82"/>
  <c r="Q594" i="82"/>
  <c r="Q739" i="82" s="1"/>
  <c r="U467" i="82"/>
  <c r="V498" i="82" s="1"/>
  <c r="V499" i="82"/>
  <c r="V623" i="82" s="1"/>
  <c r="V768" i="82" s="1"/>
  <c r="O594" i="87"/>
  <c r="U465" i="84"/>
  <c r="U705" i="83"/>
  <c r="U732" i="73"/>
  <c r="T731" i="84"/>
  <c r="T698" i="84"/>
  <c r="T672" i="83"/>
  <c r="N740" i="84"/>
  <c r="T705" i="83"/>
  <c r="L739" i="86"/>
  <c r="L769" i="86" s="1"/>
  <c r="V615" i="81"/>
  <c r="V760" i="81" s="1"/>
  <c r="R595" i="83"/>
  <c r="T595" i="81"/>
  <c r="T740" i="81" s="1"/>
  <c r="O594" i="85"/>
  <c r="X609" i="87"/>
  <c r="X754" i="87" s="1"/>
  <c r="Y485" i="87"/>
  <c r="Y609" i="87" s="1"/>
  <c r="Y754" i="87" s="1"/>
  <c r="W494" i="83"/>
  <c r="W618" i="83" s="1"/>
  <c r="W763" i="83" s="1"/>
  <c r="T936" i="84"/>
  <c r="U932" i="84" s="1"/>
  <c r="U933" i="84" s="1"/>
  <c r="U952" i="84" s="1"/>
  <c r="T715" i="86"/>
  <c r="T682" i="86"/>
  <c r="U477" i="82"/>
  <c r="U601" i="82" s="1"/>
  <c r="U746" i="82" s="1"/>
  <c r="U686" i="84"/>
  <c r="T733" i="82"/>
  <c r="T700" i="82"/>
  <c r="V477" i="85"/>
  <c r="V601" i="85" s="1"/>
  <c r="V746" i="85" s="1"/>
  <c r="S710" i="87"/>
  <c r="S677" i="87"/>
  <c r="T599" i="87"/>
  <c r="T744" i="87" s="1"/>
  <c r="T444" i="87"/>
  <c r="U484" i="82"/>
  <c r="U608" i="82" s="1"/>
  <c r="U753" i="82" s="1"/>
  <c r="U455" i="86"/>
  <c r="V486" i="86" s="1"/>
  <c r="V610" i="86" s="1"/>
  <c r="V755" i="86" s="1"/>
  <c r="V443" i="84"/>
  <c r="U709" i="84"/>
  <c r="U676" i="84"/>
  <c r="U689" i="83"/>
  <c r="W456" i="86"/>
  <c r="X487" i="86" s="1"/>
  <c r="X611" i="86" s="1"/>
  <c r="V606" i="86"/>
  <c r="V751" i="86" s="1"/>
  <c r="V451" i="86"/>
  <c r="W476" i="82"/>
  <c r="W725" i="87"/>
  <c r="V452" i="84"/>
  <c r="U718" i="84"/>
  <c r="U685" i="84"/>
  <c r="W478" i="82"/>
  <c r="W602" i="82" s="1"/>
  <c r="W747" i="82" s="1"/>
  <c r="V499" i="85"/>
  <c r="X482" i="81"/>
  <c r="X606" i="81" s="1"/>
  <c r="X751" i="81" s="1"/>
  <c r="V460" i="81"/>
  <c r="U717" i="86"/>
  <c r="U684" i="86"/>
  <c r="W463" i="73"/>
  <c r="X494" i="73" s="1"/>
  <c r="X692" i="85"/>
  <c r="V727" i="87"/>
  <c r="X722" i="73"/>
  <c r="Y448" i="81"/>
  <c r="Z479" i="81" s="1"/>
  <c r="Z603" i="81" s="1"/>
  <c r="Q677" i="84"/>
  <c r="X713" i="83"/>
  <c r="T720" i="83"/>
  <c r="V465" i="81"/>
  <c r="W496" i="81" s="1"/>
  <c r="W620" i="81" s="1"/>
  <c r="V482" i="73"/>
  <c r="V606" i="73" s="1"/>
  <c r="V751" i="73" s="1"/>
  <c r="O470" i="84"/>
  <c r="V608" i="84"/>
  <c r="V753" i="84" s="1"/>
  <c r="V453" i="84"/>
  <c r="W490" i="81"/>
  <c r="W614" i="81" s="1"/>
  <c r="W759" i="81" s="1"/>
  <c r="W681" i="84"/>
  <c r="W711" i="86"/>
  <c r="W495" i="73"/>
  <c r="V733" i="73"/>
  <c r="O676" i="85"/>
  <c r="X448" i="84"/>
  <c r="Y479" i="84" s="1"/>
  <c r="Y603" i="84" s="1"/>
  <c r="U726" i="83"/>
  <c r="U449" i="83"/>
  <c r="U682" i="83" s="1"/>
  <c r="V497" i="86"/>
  <c r="V621" i="86" s="1"/>
  <c r="V766" i="86" s="1"/>
  <c r="R440" i="73"/>
  <c r="S471" i="73" s="1"/>
  <c r="V723" i="81"/>
  <c r="V690" i="81"/>
  <c r="T734" i="83"/>
  <c r="T701" i="83"/>
  <c r="U623" i="83"/>
  <c r="U768" i="83" s="1"/>
  <c r="U468" i="83"/>
  <c r="U685" i="73"/>
  <c r="U617" i="87"/>
  <c r="U762" i="87" s="1"/>
  <c r="U732" i="87"/>
  <c r="W723" i="84"/>
  <c r="W463" i="87"/>
  <c r="X494" i="87" s="1"/>
  <c r="X618" i="87" s="1"/>
  <c r="V619" i="82"/>
  <c r="V764" i="82" s="1"/>
  <c r="V464" i="82"/>
  <c r="W698" i="82"/>
  <c r="U730" i="82"/>
  <c r="U697" i="82"/>
  <c r="W696" i="81"/>
  <c r="V462" i="85"/>
  <c r="V729" i="85"/>
  <c r="U728" i="85"/>
  <c r="U695" i="85"/>
  <c r="W600" i="87"/>
  <c r="W745" i="87" s="1"/>
  <c r="X617" i="81"/>
  <c r="X762" i="81" s="1"/>
  <c r="W690" i="86"/>
  <c r="N632" i="85"/>
  <c r="N634" i="85" s="1"/>
  <c r="N635" i="85" s="1"/>
  <c r="N785" i="85" s="1"/>
  <c r="N713" i="85"/>
  <c r="N735" i="85" s="1"/>
  <c r="X681" i="81"/>
  <c r="X714" i="81"/>
  <c r="W692" i="73"/>
  <c r="W725" i="73"/>
  <c r="X457" i="86"/>
  <c r="Y488" i="86" s="1"/>
  <c r="U724" i="86"/>
  <c r="T700" i="86"/>
  <c r="T733" i="86"/>
  <c r="W728" i="81"/>
  <c r="W687" i="84"/>
  <c r="W720" i="84"/>
  <c r="V689" i="86"/>
  <c r="V722" i="86"/>
  <c r="V691" i="85"/>
  <c r="V724" i="85"/>
  <c r="S708" i="83"/>
  <c r="U685" i="85"/>
  <c r="U718" i="85"/>
  <c r="T682" i="83"/>
  <c r="T715" i="83"/>
  <c r="W499" i="86"/>
  <c r="W623" i="86" s="1"/>
  <c r="T697" i="83"/>
  <c r="T730" i="83"/>
  <c r="V722" i="85"/>
  <c r="V696" i="87"/>
  <c r="V729" i="87"/>
  <c r="V711" i="87"/>
  <c r="X727" i="82"/>
  <c r="V460" i="83"/>
  <c r="V615" i="83"/>
  <c r="V766" i="87"/>
  <c r="W749" i="85"/>
  <c r="X761" i="86"/>
  <c r="W750" i="87"/>
  <c r="X765" i="82"/>
  <c r="V744" i="83"/>
  <c r="V761" i="83"/>
  <c r="W761" i="87"/>
  <c r="V762" i="83"/>
  <c r="V745" i="83"/>
  <c r="V757" i="87"/>
  <c r="Q742" i="87"/>
  <c r="X767" i="83"/>
  <c r="U758" i="73"/>
  <c r="T741" i="73"/>
  <c r="Y762" i="84"/>
  <c r="Y747" i="86"/>
  <c r="V750" i="83"/>
  <c r="V747" i="81"/>
  <c r="V746" i="87"/>
  <c r="V762" i="73"/>
  <c r="T742" i="83"/>
  <c r="X743" i="82"/>
  <c r="X748" i="84"/>
  <c r="P740" i="87"/>
  <c r="X763" i="81"/>
  <c r="U739" i="83"/>
  <c r="W761" i="81"/>
  <c r="W763" i="85"/>
  <c r="V758" i="86"/>
  <c r="X761" i="73"/>
  <c r="V751" i="83"/>
  <c r="X750" i="81"/>
  <c r="V758" i="87"/>
  <c r="V768" i="87"/>
  <c r="X764" i="85"/>
  <c r="X768" i="84"/>
  <c r="W767" i="87"/>
  <c r="X758" i="81"/>
  <c r="Q741" i="84"/>
  <c r="W764" i="87"/>
  <c r="N741" i="86"/>
  <c r="V752" i="85"/>
  <c r="Y747" i="83"/>
  <c r="T747" i="84"/>
  <c r="Y761" i="82"/>
  <c r="W755" i="82"/>
  <c r="R748" i="82"/>
  <c r="O756" i="87"/>
  <c r="V756" i="85"/>
  <c r="T757" i="73"/>
  <c r="V752" i="73"/>
  <c r="W754" i="85"/>
  <c r="W767" i="84"/>
  <c r="X759" i="73"/>
  <c r="V757" i="83"/>
  <c r="M742" i="86"/>
  <c r="U764" i="83"/>
  <c r="T748" i="73"/>
  <c r="V745" i="87"/>
  <c r="W748" i="83"/>
  <c r="S745" i="73"/>
  <c r="Y748" i="81"/>
  <c r="X762" i="86"/>
  <c r="X750" i="86"/>
  <c r="Y749" i="87"/>
  <c r="Y756" i="73"/>
  <c r="W766" i="85"/>
  <c r="W766" i="87"/>
  <c r="Q752" i="87"/>
  <c r="Y759" i="85"/>
  <c r="P743" i="85"/>
  <c r="X744" i="81"/>
  <c r="W758" i="85"/>
  <c r="W748" i="87"/>
  <c r="U760" i="87"/>
  <c r="V758" i="84"/>
  <c r="W765" i="82"/>
  <c r="U741" i="81"/>
  <c r="U749" i="83"/>
  <c r="X761" i="81"/>
  <c r="X751" i="84"/>
  <c r="W754" i="73"/>
  <c r="X754" i="84"/>
  <c r="W766" i="83"/>
  <c r="U767" i="86"/>
  <c r="X757" i="86"/>
  <c r="W763" i="87"/>
  <c r="X744" i="86"/>
  <c r="X743" i="83"/>
  <c r="W766" i="73"/>
  <c r="W750" i="82"/>
  <c r="X751" i="87"/>
  <c r="P741" i="85"/>
  <c r="W749" i="81"/>
  <c r="Q741" i="87"/>
  <c r="W757" i="84"/>
  <c r="W756" i="86"/>
  <c r="W762" i="81"/>
  <c r="W751" i="87"/>
  <c r="W611" i="85"/>
  <c r="Q707" i="84"/>
  <c r="X465" i="82"/>
  <c r="Y496" i="82" s="1"/>
  <c r="V452" i="73"/>
  <c r="W483" i="73" s="1"/>
  <c r="V678" i="87"/>
  <c r="U488" i="73"/>
  <c r="U612" i="73" s="1"/>
  <c r="T723" i="73"/>
  <c r="X457" i="84"/>
  <c r="Y488" i="84" s="1"/>
  <c r="U710" i="73"/>
  <c r="W709" i="81"/>
  <c r="X474" i="81"/>
  <c r="X598" i="81" s="1"/>
  <c r="U699" i="86"/>
  <c r="X600" i="86"/>
  <c r="X445" i="86"/>
  <c r="Y476" i="86" s="1"/>
  <c r="W600" i="81"/>
  <c r="T448" i="73"/>
  <c r="S681" i="73"/>
  <c r="U679" i="85"/>
  <c r="X695" i="84"/>
  <c r="W615" i="86"/>
  <c r="W460" i="86"/>
  <c r="Y462" i="84"/>
  <c r="W482" i="83"/>
  <c r="W606" i="83" s="1"/>
  <c r="V717" i="83"/>
  <c r="U672" i="83"/>
  <c r="Q598" i="85"/>
  <c r="W709" i="87"/>
  <c r="X474" i="87"/>
  <c r="X598" i="87" s="1"/>
  <c r="V496" i="83"/>
  <c r="V465" i="83" s="1"/>
  <c r="W496" i="83" s="1"/>
  <c r="R477" i="73"/>
  <c r="R601" i="73" s="1"/>
  <c r="V700" i="73"/>
  <c r="U612" i="85"/>
  <c r="P471" i="82"/>
  <c r="V722" i="81"/>
  <c r="W487" i="81"/>
  <c r="W611" i="81" s="1"/>
  <c r="Y498" i="83"/>
  <c r="Y622" i="83" s="1"/>
  <c r="P717" i="85"/>
  <c r="Q482" i="85"/>
  <c r="Q451" i="85" s="1"/>
  <c r="R482" i="85" s="1"/>
  <c r="W690" i="84"/>
  <c r="W467" i="73"/>
  <c r="W622" i="73"/>
  <c r="W719" i="86"/>
  <c r="X484" i="86"/>
  <c r="X608" i="86" s="1"/>
  <c r="V683" i="82"/>
  <c r="W496" i="73"/>
  <c r="W465" i="73" s="1"/>
  <c r="S473" i="73"/>
  <c r="S597" i="73" s="1"/>
  <c r="V486" i="73"/>
  <c r="V610" i="73" s="1"/>
  <c r="W613" i="83"/>
  <c r="U484" i="73"/>
  <c r="U453" i="73" s="1"/>
  <c r="V479" i="85"/>
  <c r="V603" i="85" s="1"/>
  <c r="X478" i="87"/>
  <c r="X602" i="87" s="1"/>
  <c r="X476" i="87"/>
  <c r="X445" i="87" s="1"/>
  <c r="V715" i="81"/>
  <c r="Y495" i="84"/>
  <c r="Y619" i="84" s="1"/>
  <c r="X612" i="84"/>
  <c r="V599" i="85"/>
  <c r="U710" i="85"/>
  <c r="X458" i="83"/>
  <c r="Y489" i="83" s="1"/>
  <c r="S933" i="87"/>
  <c r="S952" i="87" s="1"/>
  <c r="S934" i="87"/>
  <c r="S953" i="87" s="1"/>
  <c r="Y598" i="82"/>
  <c r="X709" i="82"/>
  <c r="W676" i="82"/>
  <c r="O685" i="82"/>
  <c r="U467" i="86"/>
  <c r="Y459" i="85"/>
  <c r="Z490" i="85" s="1"/>
  <c r="Z614" i="85" s="1"/>
  <c r="W463" i="85"/>
  <c r="U694" i="83"/>
  <c r="V615" i="85"/>
  <c r="U726" i="85"/>
  <c r="X694" i="84"/>
  <c r="Y616" i="84"/>
  <c r="Y461" i="84"/>
  <c r="Z492" i="84" s="1"/>
  <c r="N632" i="87"/>
  <c r="N634" i="87" s="1"/>
  <c r="V461" i="83"/>
  <c r="W492" i="83" s="1"/>
  <c r="W614" i="83"/>
  <c r="V725" i="83"/>
  <c r="W450" i="82"/>
  <c r="X481" i="82" s="1"/>
  <c r="X605" i="82" s="1"/>
  <c r="U721" i="73"/>
  <c r="V724" i="84"/>
  <c r="V691" i="83"/>
  <c r="AJ963" i="86"/>
  <c r="P442" i="85"/>
  <c r="P566" i="85" s="1"/>
  <c r="P813" i="85" s="1" a="1"/>
  <c r="W610" i="81"/>
  <c r="W455" i="81"/>
  <c r="X486" i="81" s="1"/>
  <c r="X454" i="84"/>
  <c r="X720" i="84" s="1"/>
  <c r="Y461" i="82"/>
  <c r="T933" i="84"/>
  <c r="T952" i="84" s="1"/>
  <c r="T954" i="84" s="1"/>
  <c r="Q606" i="85"/>
  <c r="V716" i="83"/>
  <c r="V688" i="81"/>
  <c r="N689" i="87"/>
  <c r="U730" i="83"/>
  <c r="M123" i="80"/>
  <c r="M770" i="87"/>
  <c r="M771" i="87"/>
  <c r="O689" i="87"/>
  <c r="P611" i="87"/>
  <c r="V446" i="87"/>
  <c r="U726" i="87"/>
  <c r="Y447" i="83"/>
  <c r="U609" i="83"/>
  <c r="T719" i="83"/>
  <c r="U608" i="83"/>
  <c r="P597" i="85"/>
  <c r="P676" i="85"/>
  <c r="U616" i="85"/>
  <c r="U461" i="85"/>
  <c r="V492" i="85" s="1"/>
  <c r="T694" i="85"/>
  <c r="AJ963" i="85"/>
  <c r="T690" i="85"/>
  <c r="U714" i="85"/>
  <c r="O675" i="85"/>
  <c r="O706" i="85"/>
  <c r="O747" i="85"/>
  <c r="N680" i="85"/>
  <c r="S748" i="82"/>
  <c r="X445" i="81"/>
  <c r="Y476" i="81" s="1"/>
  <c r="V462" i="73"/>
  <c r="W493" i="73" s="1"/>
  <c r="X700" i="83"/>
  <c r="N674" i="86"/>
  <c r="W466" i="87"/>
  <c r="V444" i="83"/>
  <c r="W475" i="83" s="1"/>
  <c r="U679" i="87"/>
  <c r="V613" i="73"/>
  <c r="U724" i="73"/>
  <c r="AJ963" i="84"/>
  <c r="V458" i="86"/>
  <c r="V724" i="86" s="1"/>
  <c r="U677" i="83"/>
  <c r="W700" i="83"/>
  <c r="U439" i="81"/>
  <c r="W720" i="86"/>
  <c r="AK962" i="79"/>
  <c r="W618" i="73"/>
  <c r="T683" i="73"/>
  <c r="V688" i="82"/>
  <c r="AJ963" i="87"/>
  <c r="AK963" i="82"/>
  <c r="AJ963" i="73"/>
  <c r="T447" i="84"/>
  <c r="U605" i="73"/>
  <c r="U450" i="73"/>
  <c r="V481" i="73" s="1"/>
  <c r="AJ963" i="81"/>
  <c r="AJ963" i="83"/>
  <c r="AK926" i="79"/>
  <c r="AL927" i="79"/>
  <c r="W455" i="82"/>
  <c r="X486" i="82" s="1"/>
  <c r="AK117" i="80"/>
  <c r="AK137" i="80"/>
  <c r="AK136" i="80"/>
  <c r="AK138" i="80" s="1"/>
  <c r="U689" i="82"/>
  <c r="V452" i="85"/>
  <c r="N440" i="86"/>
  <c r="V611" i="82"/>
  <c r="V456" i="82"/>
  <c r="W487" i="82" s="1"/>
  <c r="X459" i="73"/>
  <c r="V457" i="83"/>
  <c r="W488" i="83" s="1"/>
  <c r="V602" i="73"/>
  <c r="T672" i="81"/>
  <c r="W466" i="73"/>
  <c r="U690" i="83"/>
  <c r="W602" i="73"/>
  <c r="W448" i="87"/>
  <c r="X479" i="87" s="1"/>
  <c r="V681" i="87"/>
  <c r="AK115" i="80"/>
  <c r="AI963" i="79"/>
  <c r="V457" i="87"/>
  <c r="X451" i="87"/>
  <c r="R597" i="87"/>
  <c r="M673" i="86"/>
  <c r="V712" i="86"/>
  <c r="W728" i="86"/>
  <c r="T440" i="81"/>
  <c r="U471" i="81" s="1"/>
  <c r="V689" i="85"/>
  <c r="V618" i="82"/>
  <c r="V463" i="82"/>
  <c r="W494" i="82" s="1"/>
  <c r="V618" i="84"/>
  <c r="U729" i="84"/>
  <c r="P674" i="85"/>
  <c r="Q596" i="85"/>
  <c r="U690" i="87"/>
  <c r="W724" i="85"/>
  <c r="X458" i="85"/>
  <c r="Y489" i="85" s="1"/>
  <c r="W724" i="82"/>
  <c r="X613" i="82"/>
  <c r="W693" i="73"/>
  <c r="V468" i="87"/>
  <c r="W499" i="87" s="1"/>
  <c r="X615" i="73"/>
  <c r="X460" i="73"/>
  <c r="Y491" i="73" s="1"/>
  <c r="X621" i="83"/>
  <c r="W732" i="83"/>
  <c r="S680" i="84"/>
  <c r="O441" i="86"/>
  <c r="P472" i="86" s="1"/>
  <c r="U701" i="87"/>
  <c r="W454" i="73"/>
  <c r="X485" i="73" s="1"/>
  <c r="X617" i="82"/>
  <c r="S673" i="81"/>
  <c r="V687" i="73"/>
  <c r="W456" i="85"/>
  <c r="X487" i="85" s="1"/>
  <c r="O596" i="86"/>
  <c r="N597" i="86"/>
  <c r="N740" i="86"/>
  <c r="U936" i="86"/>
  <c r="V932" i="86" s="1"/>
  <c r="V933" i="86" s="1"/>
  <c r="V952" i="86" s="1"/>
  <c r="X619" i="86"/>
  <c r="X464" i="86"/>
  <c r="W598" i="86"/>
  <c r="W443" i="86"/>
  <c r="X474" i="86" s="1"/>
  <c r="V676" i="86"/>
  <c r="V683" i="87"/>
  <c r="W716" i="87"/>
  <c r="W730" i="87"/>
  <c r="V697" i="87"/>
  <c r="X621" i="85"/>
  <c r="W732" i="85"/>
  <c r="V699" i="85"/>
  <c r="R933" i="85"/>
  <c r="R952" i="85" s="1"/>
  <c r="R934" i="85"/>
  <c r="R953" i="85" s="1"/>
  <c r="W449" i="85"/>
  <c r="S597" i="84"/>
  <c r="R596" i="84"/>
  <c r="R441" i="84"/>
  <c r="S472" i="84" s="1"/>
  <c r="X451" i="84"/>
  <c r="Y482" i="84" s="1"/>
  <c r="W684" i="84"/>
  <c r="X622" i="84"/>
  <c r="W733" i="84"/>
  <c r="X467" i="84"/>
  <c r="Y498" i="84" s="1"/>
  <c r="W614" i="84"/>
  <c r="V725" i="84"/>
  <c r="V700" i="84"/>
  <c r="X443" i="83"/>
  <c r="W448" i="83"/>
  <c r="X479" i="83" s="1"/>
  <c r="V681" i="83"/>
  <c r="X444" i="81"/>
  <c r="Y475" i="81" s="1"/>
  <c r="X458" i="81"/>
  <c r="Y489" i="81" s="1"/>
  <c r="W677" i="81"/>
  <c r="W691" i="81"/>
  <c r="V711" i="83"/>
  <c r="X622" i="81"/>
  <c r="W733" i="81"/>
  <c r="X727" i="73"/>
  <c r="Y616" i="73"/>
  <c r="Y461" i="73"/>
  <c r="Z492" i="73" s="1"/>
  <c r="U936" i="82"/>
  <c r="V932" i="82" s="1"/>
  <c r="V934" i="82" s="1"/>
  <c r="V953" i="82" s="1"/>
  <c r="S442" i="84"/>
  <c r="W694" i="73"/>
  <c r="W461" i="87"/>
  <c r="X622" i="87"/>
  <c r="W733" i="87"/>
  <c r="Q673" i="73"/>
  <c r="Y449" i="87"/>
  <c r="Z480" i="87" s="1"/>
  <c r="O439" i="87"/>
  <c r="W449" i="81"/>
  <c r="W715" i="81" s="1"/>
  <c r="M784" i="87"/>
  <c r="M780" i="87"/>
  <c r="M776" i="87"/>
  <c r="M786" i="87"/>
  <c r="M791" i="87"/>
  <c r="M790" i="87"/>
  <c r="M778" i="87"/>
  <c r="M785" i="87"/>
  <c r="M787" i="87"/>
  <c r="M789" i="87"/>
  <c r="M777" i="87"/>
  <c r="M782" i="87"/>
  <c r="I836" i="81"/>
  <c r="K836" i="83"/>
  <c r="M792" i="87"/>
  <c r="M788" i="87"/>
  <c r="M783" i="87"/>
  <c r="M781" i="87"/>
  <c r="F834" i="79"/>
  <c r="H80" i="88" s="1"/>
  <c r="F836" i="73"/>
  <c r="K857" i="73"/>
  <c r="F856" i="73"/>
  <c r="F845" i="73"/>
  <c r="F835" i="85"/>
  <c r="V734" i="73"/>
  <c r="W623" i="73"/>
  <c r="G834" i="73"/>
  <c r="F835" i="82"/>
  <c r="W598" i="73"/>
  <c r="V709" i="73"/>
  <c r="L835" i="73"/>
  <c r="K846" i="73"/>
  <c r="K954" i="79"/>
  <c r="Y447" i="86"/>
  <c r="Z478" i="86" s="1"/>
  <c r="V619" i="81"/>
  <c r="V464" i="81"/>
  <c r="W495" i="81" s="1"/>
  <c r="L939" i="73"/>
  <c r="L940" i="73"/>
  <c r="X462" i="81"/>
  <c r="Y493" i="81" s="1"/>
  <c r="AK948" i="73"/>
  <c r="AK935" i="73"/>
  <c r="AK941" i="73"/>
  <c r="AK947" i="73"/>
  <c r="AK926" i="73"/>
  <c r="AK961" i="73"/>
  <c r="AL927" i="73"/>
  <c r="AL962" i="73" s="1"/>
  <c r="AL973" i="79"/>
  <c r="AM17" i="77"/>
  <c r="AM107" i="80" s="1"/>
  <c r="X462" i="86"/>
  <c r="Y493" i="86" s="1"/>
  <c r="X461" i="81"/>
  <c r="Y492" i="81" s="1"/>
  <c r="X444" i="86"/>
  <c r="AN18" i="77"/>
  <c r="AM16" i="77"/>
  <c r="AM33" i="77"/>
  <c r="V682" i="85"/>
  <c r="P440" i="87"/>
  <c r="Q471" i="87" s="1"/>
  <c r="Y456" i="73"/>
  <c r="Z487" i="73" s="1"/>
  <c r="U697" i="81"/>
  <c r="U954" i="82"/>
  <c r="AJ948" i="79"/>
  <c r="AJ961" i="79"/>
  <c r="AB939" i="82"/>
  <c r="AB940" i="82"/>
  <c r="AB942" i="82" s="1"/>
  <c r="AC938" i="82" s="1"/>
  <c r="AC940" i="87"/>
  <c r="AC942" i="87" s="1"/>
  <c r="AD938" i="87" s="1"/>
  <c r="AC939" i="87"/>
  <c r="AC940" i="84"/>
  <c r="AC942" i="84" s="1"/>
  <c r="AD938" i="84" s="1"/>
  <c r="AC939" i="84"/>
  <c r="AC939" i="85"/>
  <c r="AC940" i="85"/>
  <c r="AC942" i="85" s="1"/>
  <c r="AD938" i="85" s="1"/>
  <c r="Y459" i="87"/>
  <c r="Z490" i="87" s="1"/>
  <c r="Q441" i="87"/>
  <c r="X450" i="81"/>
  <c r="Y481" i="81" s="1"/>
  <c r="X464" i="85"/>
  <c r="Y495" i="85" s="1"/>
  <c r="V462" i="83"/>
  <c r="W493" i="83" s="1"/>
  <c r="M954" i="83"/>
  <c r="X450" i="86"/>
  <c r="Y481" i="86" s="1"/>
  <c r="X468" i="84"/>
  <c r="Y499" i="84" s="1"/>
  <c r="U441" i="81"/>
  <c r="O932" i="83"/>
  <c r="W677" i="86"/>
  <c r="W694" i="86"/>
  <c r="X609" i="81"/>
  <c r="W720" i="81"/>
  <c r="N672" i="87"/>
  <c r="N735" i="87"/>
  <c r="N940" i="83"/>
  <c r="N942" i="83" s="1"/>
  <c r="N939" i="83"/>
  <c r="W697" i="85"/>
  <c r="AK961" i="87"/>
  <c r="AK948" i="87"/>
  <c r="AK947" i="87"/>
  <c r="AK941" i="87"/>
  <c r="AK935" i="87"/>
  <c r="AK926" i="87"/>
  <c r="AL927" i="87"/>
  <c r="AL962" i="87" s="1"/>
  <c r="U691" i="87"/>
  <c r="AK961" i="81"/>
  <c r="AK948" i="81"/>
  <c r="AK947" i="81"/>
  <c r="AK941" i="81"/>
  <c r="AL927" i="81"/>
  <c r="AL962" i="81" s="1"/>
  <c r="AK926" i="81"/>
  <c r="AK935" i="81"/>
  <c r="O673" i="87"/>
  <c r="Y601" i="83"/>
  <c r="X712" i="83"/>
  <c r="W611" i="83"/>
  <c r="V722" i="83"/>
  <c r="W603" i="86"/>
  <c r="W448" i="86"/>
  <c r="X479" i="86" s="1"/>
  <c r="V714" i="86"/>
  <c r="O954" i="81"/>
  <c r="AD940" i="86"/>
  <c r="AD941" i="86" s="1"/>
  <c r="AD939" i="86"/>
  <c r="W610" i="87"/>
  <c r="V721" i="87"/>
  <c r="X611" i="84"/>
  <c r="W722" i="84"/>
  <c r="W683" i="81"/>
  <c r="U695" i="83"/>
  <c r="V458" i="87"/>
  <c r="W489" i="87" s="1"/>
  <c r="W683" i="86"/>
  <c r="T674" i="81"/>
  <c r="X614" i="86"/>
  <c r="W725" i="86"/>
  <c r="X682" i="87"/>
  <c r="R675" i="84"/>
  <c r="AK948" i="84"/>
  <c r="AK941" i="84"/>
  <c r="AL927" i="84"/>
  <c r="AL962" i="84" s="1"/>
  <c r="AK926" i="84"/>
  <c r="AK947" i="84"/>
  <c r="AK935" i="84"/>
  <c r="AK961" i="84"/>
  <c r="X608" i="87"/>
  <c r="W719" i="87"/>
  <c r="U680" i="81"/>
  <c r="P940" i="81"/>
  <c r="P942" i="81" s="1"/>
  <c r="P939" i="81"/>
  <c r="W701" i="84"/>
  <c r="X680" i="86"/>
  <c r="O706" i="82"/>
  <c r="Y605" i="85"/>
  <c r="X716" i="85"/>
  <c r="AK948" i="83"/>
  <c r="AK947" i="83"/>
  <c r="AK935" i="83"/>
  <c r="AL927" i="83"/>
  <c r="AL962" i="83" s="1"/>
  <c r="AK926" i="83"/>
  <c r="AK961" i="83"/>
  <c r="AK941" i="83"/>
  <c r="AK948" i="86"/>
  <c r="AK947" i="86"/>
  <c r="AK941" i="86"/>
  <c r="AK935" i="86"/>
  <c r="AK961" i="86"/>
  <c r="AK926" i="86"/>
  <c r="AL927" i="86"/>
  <c r="AL962" i="86" s="1"/>
  <c r="W600" i="84"/>
  <c r="V711" i="84"/>
  <c r="W695" i="81"/>
  <c r="Y616" i="86"/>
  <c r="X727" i="86"/>
  <c r="W602" i="81"/>
  <c r="W447" i="81"/>
  <c r="X478" i="81" s="1"/>
  <c r="V713" i="81"/>
  <c r="AK935" i="85"/>
  <c r="AK961" i="85"/>
  <c r="AK948" i="85"/>
  <c r="AK947" i="85"/>
  <c r="AK926" i="85"/>
  <c r="AK941" i="85"/>
  <c r="AL927" i="85"/>
  <c r="AL962" i="85" s="1"/>
  <c r="AL948" i="82"/>
  <c r="AL947" i="82"/>
  <c r="AL941" i="82"/>
  <c r="AM927" i="82"/>
  <c r="AM962" i="82" s="1"/>
  <c r="AL926" i="82"/>
  <c r="AL935" i="82"/>
  <c r="AL961" i="82"/>
  <c r="Q934" i="81"/>
  <c r="Q933" i="81"/>
  <c r="Q949" i="79"/>
  <c r="R944" i="73"/>
  <c r="K843" i="79" a="1"/>
  <c r="AK948" i="79" a="1"/>
  <c r="F856" i="79" a="1"/>
  <c r="G834" i="79" a="1"/>
  <c r="AK961" i="79" a="1"/>
  <c r="H839" i="79" a="1"/>
  <c r="E974" i="79" a="1"/>
  <c r="AL962" i="79" a="1"/>
  <c r="O932" i="79" a="1"/>
  <c r="L940" i="79" a="1"/>
  <c r="E929" i="79" a="1"/>
  <c r="R944" i="79" a="1"/>
  <c r="F845" i="79" a="1"/>
  <c r="I958" i="83" l="1"/>
  <c r="I967" i="83" s="1"/>
  <c r="I979" i="83" s="1"/>
  <c r="H968" i="83"/>
  <c r="I965" i="83" s="1"/>
  <c r="O483" i="82"/>
  <c r="O452" i="82"/>
  <c r="S752" i="83"/>
  <c r="S718" i="83"/>
  <c r="S685" i="83"/>
  <c r="O484" i="83"/>
  <c r="O453" i="83" s="1"/>
  <c r="P484" i="83" s="1"/>
  <c r="P453" i="83" s="1"/>
  <c r="P675" i="87"/>
  <c r="N792" i="83"/>
  <c r="N788" i="83"/>
  <c r="N787" i="83"/>
  <c r="N791" i="83"/>
  <c r="N776" i="83"/>
  <c r="N778" i="83"/>
  <c r="N789" i="83"/>
  <c r="N786" i="83"/>
  <c r="N780" i="83"/>
  <c r="N777" i="83"/>
  <c r="N779" i="83"/>
  <c r="N790" i="83"/>
  <c r="N781" i="83"/>
  <c r="N783" i="83"/>
  <c r="N785" i="83"/>
  <c r="N782" i="83"/>
  <c r="N784" i="83"/>
  <c r="L788" i="87"/>
  <c r="L777" i="87"/>
  <c r="L792" i="87"/>
  <c r="L781" i="87"/>
  <c r="L778" i="87"/>
  <c r="L779" i="87"/>
  <c r="L783" i="87"/>
  <c r="L787" i="87"/>
  <c r="L789" i="87"/>
  <c r="L786" i="87"/>
  <c r="L776" i="87"/>
  <c r="L791" i="87"/>
  <c r="L785" i="87"/>
  <c r="L782" i="87"/>
  <c r="L790" i="87"/>
  <c r="L780" i="87"/>
  <c r="L784" i="87"/>
  <c r="F968" i="87"/>
  <c r="G965" i="87" s="1"/>
  <c r="F979" i="87"/>
  <c r="H974" i="82"/>
  <c r="H957" i="82"/>
  <c r="H966" i="82" s="1"/>
  <c r="H956" i="82"/>
  <c r="P485" i="83"/>
  <c r="P454" i="83"/>
  <c r="K596" i="82"/>
  <c r="I812" i="82"/>
  <c r="I811" i="82" s="1"/>
  <c r="I816" i="82" s="1"/>
  <c r="I929" i="82" s="1"/>
  <c r="T708" i="83"/>
  <c r="N770" i="83"/>
  <c r="N773" i="83" s="1"/>
  <c r="N736" i="83"/>
  <c r="N771" i="83"/>
  <c r="N793" i="89"/>
  <c r="P675" i="89"/>
  <c r="P702" i="89" s="1"/>
  <c r="P708" i="89"/>
  <c r="P735" i="89" s="1"/>
  <c r="P632" i="89"/>
  <c r="P634" i="89" s="1"/>
  <c r="P635" i="89" s="1"/>
  <c r="G967" i="87"/>
  <c r="G979" i="87" s="1"/>
  <c r="H958" i="87"/>
  <c r="J741" i="82"/>
  <c r="J769" i="82" s="1"/>
  <c r="J707" i="82"/>
  <c r="J735" i="82" s="1"/>
  <c r="J674" i="82"/>
  <c r="J702" i="82" s="1"/>
  <c r="J633" i="82"/>
  <c r="J634" i="82" s="1"/>
  <c r="J635" i="82" s="1"/>
  <c r="J795" i="87"/>
  <c r="J807" i="87" s="1"/>
  <c r="J810" i="87" s="1"/>
  <c r="J816" i="87" s="1"/>
  <c r="J929" i="87" s="1"/>
  <c r="N813" i="82" a="1"/>
  <c r="N813" i="82" s="1"/>
  <c r="L487" i="87"/>
  <c r="L812" i="87" s="1"/>
  <c r="L811" i="87" s="1"/>
  <c r="L456" i="87"/>
  <c r="M487" i="87" s="1"/>
  <c r="M456" i="87" s="1"/>
  <c r="M793" i="83"/>
  <c r="M795" i="83" s="1"/>
  <c r="M807" i="83" s="1"/>
  <c r="M810" i="83" s="1"/>
  <c r="O479" i="82"/>
  <c r="O448" i="82" s="1"/>
  <c r="P813" i="87" a="1"/>
  <c r="G966" i="82"/>
  <c r="G958" i="82"/>
  <c r="G967" i="82" s="1"/>
  <c r="K793" i="87"/>
  <c r="K795" i="87" s="1"/>
  <c r="K807" i="87" s="1"/>
  <c r="K810" i="87" s="1"/>
  <c r="K816" i="87" s="1"/>
  <c r="K929" i="87" s="1"/>
  <c r="N795" i="89"/>
  <c r="N807" i="89" s="1"/>
  <c r="N810" i="89" s="1"/>
  <c r="N816" i="89" s="1"/>
  <c r="N929" i="89" s="1"/>
  <c r="M958" i="89"/>
  <c r="M966" i="89"/>
  <c r="I956" i="87"/>
  <c r="I974" i="87"/>
  <c r="I957" i="87"/>
  <c r="I966" i="87" s="1"/>
  <c r="T813" i="83" a="1"/>
  <c r="O771" i="89"/>
  <c r="O770" i="89"/>
  <c r="O736" i="89"/>
  <c r="O773" i="89" s="1"/>
  <c r="R752" i="83"/>
  <c r="R685" i="83"/>
  <c r="R718" i="83"/>
  <c r="P755" i="83"/>
  <c r="P769" i="83" s="1"/>
  <c r="P688" i="83"/>
  <c r="P702" i="83" s="1"/>
  <c r="P721" i="83"/>
  <c r="P735" i="83" s="1"/>
  <c r="P633" i="83"/>
  <c r="P634" i="83" s="1"/>
  <c r="P635" i="83" s="1"/>
  <c r="J958" i="83"/>
  <c r="O486" i="83"/>
  <c r="O455" i="83"/>
  <c r="O782" i="89"/>
  <c r="O785" i="89"/>
  <c r="O780" i="89"/>
  <c r="O784" i="89"/>
  <c r="O776" i="89"/>
  <c r="O789" i="89"/>
  <c r="O791" i="89"/>
  <c r="O778" i="89"/>
  <c r="O777" i="89"/>
  <c r="O788" i="89"/>
  <c r="O781" i="89"/>
  <c r="O783" i="89"/>
  <c r="O790" i="89"/>
  <c r="O787" i="89"/>
  <c r="O779" i="89"/>
  <c r="O792" i="89"/>
  <c r="O786" i="89"/>
  <c r="L771" i="87"/>
  <c r="L770" i="87"/>
  <c r="L736" i="87"/>
  <c r="L773" i="87" s="1"/>
  <c r="M483" i="87"/>
  <c r="M812" i="87" s="1"/>
  <c r="M811" i="87" s="1"/>
  <c r="M452" i="87"/>
  <c r="L968" i="89"/>
  <c r="M965" i="89" s="1"/>
  <c r="O755" i="83"/>
  <c r="O769" i="83" s="1"/>
  <c r="O721" i="83"/>
  <c r="O735" i="83" s="1"/>
  <c r="O688" i="83"/>
  <c r="O702" i="83" s="1"/>
  <c r="O633" i="83"/>
  <c r="O634" i="83" s="1"/>
  <c r="O635" i="83" s="1"/>
  <c r="Q442" i="89"/>
  <c r="T545" i="83"/>
  <c r="T607" i="83"/>
  <c r="T752" i="83" s="1"/>
  <c r="Q548" i="83"/>
  <c r="J793" i="87"/>
  <c r="L483" i="83"/>
  <c r="L812" i="83" s="1"/>
  <c r="L811" i="83" s="1"/>
  <c r="L816" i="83" s="1"/>
  <c r="L929" i="83" s="1"/>
  <c r="L452" i="83"/>
  <c r="I441" i="82"/>
  <c r="O633" i="85"/>
  <c r="I440" i="85"/>
  <c r="F793" i="81"/>
  <c r="F773" i="81"/>
  <c r="J736" i="73"/>
  <c r="J770" i="73"/>
  <c r="O743" i="85"/>
  <c r="O709" i="85"/>
  <c r="J795" i="84"/>
  <c r="J807" i="84" s="1"/>
  <c r="J810" i="84" s="1"/>
  <c r="Q473" i="87"/>
  <c r="Q442" i="87" s="1"/>
  <c r="Q566" i="87" s="1"/>
  <c r="J791" i="73"/>
  <c r="J783" i="73"/>
  <c r="J779" i="73"/>
  <c r="M633" i="84"/>
  <c r="M634" i="84" s="1"/>
  <c r="M635" i="84" s="1"/>
  <c r="M779" i="84" s="1"/>
  <c r="M716" i="84"/>
  <c r="M735" i="84" s="1"/>
  <c r="N750" i="84"/>
  <c r="N769" i="84" s="1"/>
  <c r="L633" i="73"/>
  <c r="I793" i="73"/>
  <c r="I795" i="73" s="1"/>
  <c r="E956" i="86"/>
  <c r="J787" i="73"/>
  <c r="T813" i="83"/>
  <c r="M683" i="84"/>
  <c r="M702" i="84" s="1"/>
  <c r="M736" i="84" s="1"/>
  <c r="J781" i="73"/>
  <c r="N594" i="73"/>
  <c r="N739" i="73" s="1"/>
  <c r="J777" i="73"/>
  <c r="H974" i="85"/>
  <c r="E957" i="86"/>
  <c r="E966" i="86" s="1"/>
  <c r="E956" i="81"/>
  <c r="E957" i="81"/>
  <c r="E958" i="81" s="1"/>
  <c r="E929" i="79"/>
  <c r="J788" i="73"/>
  <c r="J789" i="73"/>
  <c r="H957" i="85"/>
  <c r="H958" i="85" s="1"/>
  <c r="J792" i="73"/>
  <c r="J780" i="73"/>
  <c r="H566" i="81"/>
  <c r="O601" i="81"/>
  <c r="O746" i="81" s="1"/>
  <c r="P532" i="73"/>
  <c r="J778" i="73"/>
  <c r="J784" i="73"/>
  <c r="I444" i="84"/>
  <c r="J475" i="84" s="1"/>
  <c r="J812" i="84" s="1"/>
  <c r="J811" i="84" s="1"/>
  <c r="J776" i="73"/>
  <c r="G968" i="85"/>
  <c r="H965" i="85" s="1"/>
  <c r="H956" i="84"/>
  <c r="H974" i="84"/>
  <c r="G958" i="84"/>
  <c r="G967" i="84" s="1"/>
  <c r="G979" i="84" s="1"/>
  <c r="I816" i="84"/>
  <c r="I929" i="84" s="1"/>
  <c r="I957" i="84" s="1"/>
  <c r="I966" i="84" s="1"/>
  <c r="K773" i="84"/>
  <c r="O750" i="84"/>
  <c r="O716" i="84"/>
  <c r="O683" i="84"/>
  <c r="L778" i="84"/>
  <c r="L787" i="84"/>
  <c r="L792" i="84"/>
  <c r="L783" i="84"/>
  <c r="L784" i="84"/>
  <c r="L782" i="84"/>
  <c r="L780" i="84"/>
  <c r="L781" i="84"/>
  <c r="L790" i="84"/>
  <c r="L789" i="84"/>
  <c r="L776" i="84"/>
  <c r="L779" i="84"/>
  <c r="L785" i="84"/>
  <c r="L788" i="84"/>
  <c r="L786" i="84"/>
  <c r="L777" i="84"/>
  <c r="L791" i="84"/>
  <c r="Y712" i="84"/>
  <c r="H439" i="73"/>
  <c r="I470" i="73" s="1"/>
  <c r="L770" i="84"/>
  <c r="L736" i="84"/>
  <c r="L771" i="84"/>
  <c r="P543" i="84"/>
  <c r="Q543" i="84" s="1"/>
  <c r="K793" i="84"/>
  <c r="F795" i="86"/>
  <c r="M739" i="73"/>
  <c r="M749" i="73"/>
  <c r="M715" i="73"/>
  <c r="M682" i="73"/>
  <c r="K472" i="73"/>
  <c r="M596" i="73" s="1"/>
  <c r="M741" i="73" s="1"/>
  <c r="L749" i="73"/>
  <c r="L769" i="73" s="1"/>
  <c r="L682" i="73"/>
  <c r="L715" i="73"/>
  <c r="K769" i="73"/>
  <c r="N542" i="73"/>
  <c r="H566" i="86"/>
  <c r="I473" i="86"/>
  <c r="I812" i="86" s="1"/>
  <c r="M805" i="86"/>
  <c r="O535" i="86"/>
  <c r="P535" i="86" s="1"/>
  <c r="O805" i="86" s="1"/>
  <c r="G786" i="86"/>
  <c r="G776" i="86"/>
  <c r="G791" i="86"/>
  <c r="G779" i="86"/>
  <c r="G788" i="86"/>
  <c r="G777" i="86"/>
  <c r="G781" i="86"/>
  <c r="G785" i="86"/>
  <c r="G790" i="86"/>
  <c r="G792" i="86"/>
  <c r="G789" i="86"/>
  <c r="G787" i="86"/>
  <c r="G782" i="86"/>
  <c r="G780" i="86"/>
  <c r="G783" i="86"/>
  <c r="G784" i="86"/>
  <c r="G778" i="86"/>
  <c r="F807" i="86"/>
  <c r="G771" i="86"/>
  <c r="G770" i="86"/>
  <c r="G736" i="86"/>
  <c r="O474" i="85"/>
  <c r="O443" i="85" s="1"/>
  <c r="P474" i="85" s="1"/>
  <c r="P443" i="85" s="1"/>
  <c r="Q474" i="85" s="1"/>
  <c r="Q443" i="85" s="1"/>
  <c r="R474" i="85" s="1"/>
  <c r="I974" i="85"/>
  <c r="I956" i="85"/>
  <c r="I957" i="85"/>
  <c r="I966" i="85" s="1"/>
  <c r="J471" i="85"/>
  <c r="J440" i="85" s="1"/>
  <c r="M478" i="85"/>
  <c r="M447" i="85" s="1"/>
  <c r="M481" i="84"/>
  <c r="M450" i="84" s="1"/>
  <c r="N481" i="84" s="1"/>
  <c r="N450" i="84" s="1"/>
  <c r="E974" i="79"/>
  <c r="N746" i="81"/>
  <c r="N712" i="81"/>
  <c r="N679" i="81"/>
  <c r="I442" i="81"/>
  <c r="M742" i="81"/>
  <c r="M769" i="81" s="1"/>
  <c r="M633" i="81"/>
  <c r="O535" i="81"/>
  <c r="N597" i="81"/>
  <c r="N742" i="81" s="1"/>
  <c r="G779" i="81"/>
  <c r="G780" i="81"/>
  <c r="G786" i="81"/>
  <c r="G792" i="81"/>
  <c r="G788" i="81"/>
  <c r="G781" i="81"/>
  <c r="G791" i="81"/>
  <c r="G782" i="81"/>
  <c r="G778" i="81"/>
  <c r="G784" i="81"/>
  <c r="G790" i="81"/>
  <c r="G783" i="81"/>
  <c r="G777" i="81"/>
  <c r="G776" i="81"/>
  <c r="G787" i="81"/>
  <c r="G785" i="81"/>
  <c r="G789" i="81"/>
  <c r="L477" i="81"/>
  <c r="L446" i="81" s="1"/>
  <c r="G771" i="81"/>
  <c r="G736" i="81"/>
  <c r="G770" i="81"/>
  <c r="Q539" i="81"/>
  <c r="P601" i="81"/>
  <c r="R473" i="87"/>
  <c r="R442" i="87" s="1"/>
  <c r="T473" i="84"/>
  <c r="T442" i="84" s="1"/>
  <c r="S566" i="84"/>
  <c r="P705" i="82"/>
  <c r="O813" i="85"/>
  <c r="R470" i="82"/>
  <c r="P470" i="87"/>
  <c r="O672" i="87"/>
  <c r="O702" i="87" s="1"/>
  <c r="K707" i="73"/>
  <c r="K674" i="73"/>
  <c r="N596" i="73"/>
  <c r="H839" i="79"/>
  <c r="J85" i="88" s="1"/>
  <c r="R476" i="73"/>
  <c r="R445" i="73" s="1"/>
  <c r="K672" i="73"/>
  <c r="K705" i="73"/>
  <c r="K632" i="73"/>
  <c r="K634" i="73" s="1"/>
  <c r="K635" i="73" s="1"/>
  <c r="S480" i="73"/>
  <c r="S449" i="73" s="1"/>
  <c r="H810" i="73"/>
  <c r="H816" i="73" s="1"/>
  <c r="P711" i="73"/>
  <c r="P678" i="73"/>
  <c r="G974" i="73"/>
  <c r="G956" i="73"/>
  <c r="G957" i="73"/>
  <c r="E967" i="73"/>
  <c r="F958" i="73"/>
  <c r="W449" i="82"/>
  <c r="X480" i="82" s="1"/>
  <c r="X604" i="82" s="1"/>
  <c r="X749" i="82" s="1"/>
  <c r="P708" i="87"/>
  <c r="P674" i="87"/>
  <c r="K843" i="79"/>
  <c r="M89" i="88" s="1"/>
  <c r="L807" i="82"/>
  <c r="X692" i="87"/>
  <c r="W694" i="81"/>
  <c r="V699" i="73"/>
  <c r="U934" i="84"/>
  <c r="U953" i="84" s="1"/>
  <c r="U954" i="84" s="1"/>
  <c r="W604" i="82"/>
  <c r="W749" i="82" s="1"/>
  <c r="N702" i="85"/>
  <c r="N771" i="85" s="1"/>
  <c r="AW963" i="89"/>
  <c r="W709" i="83"/>
  <c r="AB616" i="89"/>
  <c r="AB761" i="89" s="1"/>
  <c r="AB461" i="89"/>
  <c r="X454" i="85"/>
  <c r="Y485" i="85" s="1"/>
  <c r="Y609" i="85" s="1"/>
  <c r="AA694" i="89"/>
  <c r="AA727" i="89"/>
  <c r="V444" i="82"/>
  <c r="W475" i="82" s="1"/>
  <c r="R681" i="82"/>
  <c r="X466" i="84"/>
  <c r="Y497" i="84" s="1"/>
  <c r="Y621" i="84" s="1"/>
  <c r="Y766" i="84" s="1"/>
  <c r="U695" i="73"/>
  <c r="V699" i="87"/>
  <c r="X729" i="81"/>
  <c r="V687" i="85"/>
  <c r="S714" i="82"/>
  <c r="U684" i="82"/>
  <c r="AX962" i="89"/>
  <c r="AX926" i="89"/>
  <c r="AX941" i="89"/>
  <c r="AX947" i="89"/>
  <c r="AX961" i="89"/>
  <c r="AY927" i="89"/>
  <c r="AX935" i="89"/>
  <c r="AX948" i="89"/>
  <c r="X934" i="73"/>
  <c r="X936" i="73" s="1"/>
  <c r="Y932" i="73" s="1"/>
  <c r="AB615" i="89"/>
  <c r="X939" i="89"/>
  <c r="X952" i="89" s="1"/>
  <c r="X940" i="89"/>
  <c r="Q705" i="82"/>
  <c r="W684" i="87"/>
  <c r="AB936" i="89"/>
  <c r="AC932" i="89" s="1"/>
  <c r="E862" i="89"/>
  <c r="V696" i="73"/>
  <c r="V623" i="85"/>
  <c r="V768" i="85" s="1"/>
  <c r="W612" i="81"/>
  <c r="W757" i="81" s="1"/>
  <c r="W729" i="87"/>
  <c r="W678" i="85"/>
  <c r="U732" i="81"/>
  <c r="W720" i="85"/>
  <c r="U710" i="82"/>
  <c r="V497" i="81"/>
  <c r="W689" i="86"/>
  <c r="U449" i="86"/>
  <c r="U715" i="86" s="1"/>
  <c r="P672" i="82"/>
  <c r="V698" i="87"/>
  <c r="V731" i="87"/>
  <c r="W465" i="87"/>
  <c r="W486" i="85"/>
  <c r="W455" i="85" s="1"/>
  <c r="W454" i="82"/>
  <c r="X443" i="87"/>
  <c r="Y474" i="87" s="1"/>
  <c r="Y598" i="87" s="1"/>
  <c r="T695" i="87"/>
  <c r="S472" i="83"/>
  <c r="S441" i="83" s="1"/>
  <c r="R632" i="83"/>
  <c r="V460" i="84"/>
  <c r="U726" i="84"/>
  <c r="U693" i="84"/>
  <c r="W622" i="85"/>
  <c r="W767" i="85" s="1"/>
  <c r="W467" i="85"/>
  <c r="V496" i="86"/>
  <c r="V455" i="84"/>
  <c r="U721" i="84"/>
  <c r="U688" i="84"/>
  <c r="U688" i="85"/>
  <c r="U721" i="85"/>
  <c r="W497" i="82"/>
  <c r="W621" i="82" s="1"/>
  <c r="W766" i="82" s="1"/>
  <c r="W692" i="82"/>
  <c r="U457" i="82"/>
  <c r="W452" i="86"/>
  <c r="V729" i="86"/>
  <c r="U719" i="85"/>
  <c r="T723" i="82"/>
  <c r="T690" i="82"/>
  <c r="X690" i="86"/>
  <c r="U700" i="82"/>
  <c r="W460" i="82"/>
  <c r="U484" i="81"/>
  <c r="U608" i="81" s="1"/>
  <c r="U753" i="81" s="1"/>
  <c r="V718" i="86"/>
  <c r="R706" i="73"/>
  <c r="Y490" i="82"/>
  <c r="W607" i="86"/>
  <c r="W752" i="86" s="1"/>
  <c r="V685" i="86"/>
  <c r="X494" i="86"/>
  <c r="X618" i="86" s="1"/>
  <c r="X763" i="86" s="1"/>
  <c r="W480" i="84"/>
  <c r="W604" i="84" s="1"/>
  <c r="W749" i="84" s="1"/>
  <c r="V499" i="81"/>
  <c r="X445" i="85"/>
  <c r="R740" i="83"/>
  <c r="V726" i="82"/>
  <c r="V693" i="82"/>
  <c r="U688" i="86"/>
  <c r="W470" i="83"/>
  <c r="W439" i="83" s="1"/>
  <c r="X689" i="73"/>
  <c r="V731" i="81"/>
  <c r="V480" i="83"/>
  <c r="V604" i="83" s="1"/>
  <c r="V749" i="83" s="1"/>
  <c r="V719" i="85"/>
  <c r="W696" i="73"/>
  <c r="O739" i="87"/>
  <c r="O769" i="87" s="1"/>
  <c r="O633" i="87"/>
  <c r="V446" i="85"/>
  <c r="Y454" i="87"/>
  <c r="Z485" i="87" s="1"/>
  <c r="Z609" i="87" s="1"/>
  <c r="Z754" i="87" s="1"/>
  <c r="U719" i="84"/>
  <c r="P595" i="82"/>
  <c r="P740" i="82" s="1"/>
  <c r="R594" i="82"/>
  <c r="R739" i="82" s="1"/>
  <c r="S595" i="73"/>
  <c r="S740" i="73" s="1"/>
  <c r="U693" i="81"/>
  <c r="W465" i="85"/>
  <c r="V698" i="85"/>
  <c r="V731" i="85"/>
  <c r="V718" i="81"/>
  <c r="V685" i="81"/>
  <c r="W452" i="81"/>
  <c r="P684" i="85"/>
  <c r="U620" i="84"/>
  <c r="U765" i="84" s="1"/>
  <c r="V594" i="83"/>
  <c r="V739" i="83" s="1"/>
  <c r="V496" i="84"/>
  <c r="V620" i="84" s="1"/>
  <c r="V765" i="84" s="1"/>
  <c r="V468" i="82"/>
  <c r="U734" i="82"/>
  <c r="U701" i="82"/>
  <c r="V721" i="85"/>
  <c r="V688" i="85"/>
  <c r="Q594" i="84"/>
  <c r="Q739" i="84" s="1"/>
  <c r="W608" i="85"/>
  <c r="W753" i="85" s="1"/>
  <c r="W453" i="85"/>
  <c r="U728" i="87"/>
  <c r="O739" i="85"/>
  <c r="R706" i="83"/>
  <c r="O705" i="85"/>
  <c r="O597" i="82"/>
  <c r="O742" i="82" s="1"/>
  <c r="U594" i="81"/>
  <c r="U739" i="81" s="1"/>
  <c r="O595" i="84"/>
  <c r="O633" i="84" s="1"/>
  <c r="X720" i="87"/>
  <c r="X687" i="87"/>
  <c r="W686" i="86"/>
  <c r="R710" i="84"/>
  <c r="V622" i="82"/>
  <c r="V767" i="82" s="1"/>
  <c r="V467" i="82"/>
  <c r="U701" i="85"/>
  <c r="V729" i="83"/>
  <c r="V696" i="83"/>
  <c r="U446" i="82"/>
  <c r="W463" i="83"/>
  <c r="V606" i="82"/>
  <c r="V751" i="82" s="1"/>
  <c r="V451" i="82"/>
  <c r="T712" i="82"/>
  <c r="T679" i="82"/>
  <c r="T719" i="82"/>
  <c r="T686" i="82"/>
  <c r="R446" i="73"/>
  <c r="U475" i="87"/>
  <c r="W459" i="81"/>
  <c r="X451" i="81"/>
  <c r="W474" i="84"/>
  <c r="W598" i="84" s="1"/>
  <c r="W743" i="84" s="1"/>
  <c r="U453" i="82"/>
  <c r="O673" i="85"/>
  <c r="W724" i="83"/>
  <c r="U718" i="73"/>
  <c r="W447" i="82"/>
  <c r="V711" i="82"/>
  <c r="V678" i="82"/>
  <c r="V713" i="82"/>
  <c r="V680" i="82"/>
  <c r="W445" i="82"/>
  <c r="W491" i="81"/>
  <c r="W615" i="81" s="1"/>
  <c r="W760" i="81" s="1"/>
  <c r="W482" i="86"/>
  <c r="W606" i="86" s="1"/>
  <c r="W751" i="86" s="1"/>
  <c r="V468" i="85"/>
  <c r="S936" i="87"/>
  <c r="T932" i="87" s="1"/>
  <c r="T934" i="87" s="1"/>
  <c r="T953" i="87" s="1"/>
  <c r="W483" i="84"/>
  <c r="W607" i="84" s="1"/>
  <c r="W752" i="84" s="1"/>
  <c r="Q936" i="81"/>
  <c r="R932" i="81" s="1"/>
  <c r="W717" i="81"/>
  <c r="W684" i="81"/>
  <c r="U734" i="85"/>
  <c r="U768" i="85"/>
  <c r="W676" i="87"/>
  <c r="W711" i="81"/>
  <c r="Q674" i="84"/>
  <c r="Y679" i="84"/>
  <c r="X681" i="84"/>
  <c r="Y681" i="81"/>
  <c r="V466" i="86"/>
  <c r="W497" i="86" s="1"/>
  <c r="W621" i="86" s="1"/>
  <c r="X680" i="83"/>
  <c r="V692" i="81"/>
  <c r="V725" i="81"/>
  <c r="V694" i="87"/>
  <c r="T687" i="83"/>
  <c r="W678" i="86"/>
  <c r="W484" i="84"/>
  <c r="O439" i="84"/>
  <c r="N705" i="84"/>
  <c r="N672" i="84"/>
  <c r="W464" i="73"/>
  <c r="V697" i="73"/>
  <c r="V730" i="73"/>
  <c r="U684" i="73"/>
  <c r="U717" i="73"/>
  <c r="Q710" i="84"/>
  <c r="V451" i="73"/>
  <c r="V612" i="85"/>
  <c r="V757" i="85" s="1"/>
  <c r="V713" i="73"/>
  <c r="V455" i="86"/>
  <c r="Y612" i="86"/>
  <c r="Y757" i="86" s="1"/>
  <c r="Y457" i="86"/>
  <c r="Z488" i="86" s="1"/>
  <c r="U691" i="86"/>
  <c r="V718" i="73"/>
  <c r="W731" i="82"/>
  <c r="X733" i="83"/>
  <c r="X488" i="81"/>
  <c r="V499" i="83"/>
  <c r="V617" i="87"/>
  <c r="V762" i="87" s="1"/>
  <c r="W716" i="82"/>
  <c r="V682" i="81"/>
  <c r="Y467" i="83"/>
  <c r="Z498" i="83" s="1"/>
  <c r="Z622" i="83" s="1"/>
  <c r="W493" i="85"/>
  <c r="W617" i="85" s="1"/>
  <c r="W762" i="85" s="1"/>
  <c r="O722" i="87"/>
  <c r="Z446" i="84"/>
  <c r="V448" i="85"/>
  <c r="W479" i="85" s="1"/>
  <c r="W603" i="85" s="1"/>
  <c r="S442" i="73"/>
  <c r="V455" i="73"/>
  <c r="W486" i="73" s="1"/>
  <c r="V696" i="85"/>
  <c r="W465" i="81"/>
  <c r="X496" i="81" s="1"/>
  <c r="X620" i="81" s="1"/>
  <c r="V444" i="73"/>
  <c r="V710" i="73" s="1"/>
  <c r="U715" i="83"/>
  <c r="P707" i="85"/>
  <c r="W495" i="82"/>
  <c r="W711" i="87"/>
  <c r="W695" i="82"/>
  <c r="W728" i="82"/>
  <c r="U681" i="85"/>
  <c r="V689" i="81"/>
  <c r="N632" i="82"/>
  <c r="N634" i="82" s="1"/>
  <c r="N708" i="82"/>
  <c r="N735" i="82" s="1"/>
  <c r="Z448" i="81"/>
  <c r="W697" i="86"/>
  <c r="W730" i="86"/>
  <c r="W468" i="86"/>
  <c r="L705" i="86"/>
  <c r="V760" i="83"/>
  <c r="V701" i="86"/>
  <c r="V734" i="86"/>
  <c r="U688" i="73"/>
  <c r="W491" i="83"/>
  <c r="W615" i="83" s="1"/>
  <c r="V693" i="83"/>
  <c r="P709" i="85"/>
  <c r="W768" i="86"/>
  <c r="V698" i="73"/>
  <c r="V731" i="73"/>
  <c r="U698" i="83"/>
  <c r="U731" i="83"/>
  <c r="V693" i="86"/>
  <c r="V726" i="86"/>
  <c r="R675" i="73"/>
  <c r="R708" i="73"/>
  <c r="T686" i="73"/>
  <c r="T719" i="73"/>
  <c r="X697" i="84"/>
  <c r="X730" i="84"/>
  <c r="U723" i="85"/>
  <c r="U457" i="73"/>
  <c r="U723" i="73" s="1"/>
  <c r="N707" i="86"/>
  <c r="U696" i="82"/>
  <c r="U729" i="82"/>
  <c r="Q679" i="73"/>
  <c r="Q712" i="73"/>
  <c r="P685" i="87"/>
  <c r="P718" i="87"/>
  <c r="N632" i="84"/>
  <c r="N634" i="84" s="1"/>
  <c r="N635" i="84" s="1"/>
  <c r="N783" i="84" s="1"/>
  <c r="N706" i="84"/>
  <c r="W680" i="87"/>
  <c r="W713" i="87"/>
  <c r="W755" i="87"/>
  <c r="X753" i="87"/>
  <c r="V764" i="81"/>
  <c r="W759" i="84"/>
  <c r="X759" i="86"/>
  <c r="X754" i="81"/>
  <c r="Y748" i="84"/>
  <c r="V756" i="82"/>
  <c r="Y743" i="82"/>
  <c r="Y600" i="86"/>
  <c r="U757" i="85"/>
  <c r="Y761" i="86"/>
  <c r="X763" i="87"/>
  <c r="X764" i="86"/>
  <c r="W768" i="73"/>
  <c r="Y763" i="81"/>
  <c r="N742" i="86"/>
  <c r="W756" i="81"/>
  <c r="X760" i="73"/>
  <c r="Q741" i="85"/>
  <c r="X753" i="86"/>
  <c r="Z759" i="85"/>
  <c r="Z746" i="84"/>
  <c r="X756" i="84"/>
  <c r="X750" i="82"/>
  <c r="X767" i="84"/>
  <c r="X762" i="82"/>
  <c r="V747" i="73"/>
  <c r="P742" i="85"/>
  <c r="Y761" i="84"/>
  <c r="X757" i="84"/>
  <c r="W758" i="83"/>
  <c r="X745" i="86"/>
  <c r="X754" i="85"/>
  <c r="O741" i="86"/>
  <c r="W747" i="81"/>
  <c r="W743" i="73"/>
  <c r="V760" i="85"/>
  <c r="W765" i="81"/>
  <c r="Y767" i="83"/>
  <c r="W751" i="83"/>
  <c r="V744" i="73"/>
  <c r="W756" i="85"/>
  <c r="W756" i="83"/>
  <c r="Y761" i="73"/>
  <c r="W743" i="86"/>
  <c r="X758" i="82"/>
  <c r="V763" i="84"/>
  <c r="R742" i="87"/>
  <c r="W747" i="73"/>
  <c r="V758" i="73"/>
  <c r="U761" i="85"/>
  <c r="U753" i="83"/>
  <c r="X747" i="87"/>
  <c r="V755" i="73"/>
  <c r="W748" i="86"/>
  <c r="X766" i="85"/>
  <c r="X756" i="86"/>
  <c r="V748" i="85"/>
  <c r="S742" i="73"/>
  <c r="W767" i="73"/>
  <c r="Q743" i="85"/>
  <c r="U757" i="73"/>
  <c r="W745" i="84"/>
  <c r="X743" i="87"/>
  <c r="V763" i="82"/>
  <c r="U750" i="73"/>
  <c r="W763" i="73"/>
  <c r="U754" i="83"/>
  <c r="W759" i="83"/>
  <c r="Y764" i="84"/>
  <c r="Z748" i="81"/>
  <c r="W760" i="86"/>
  <c r="Y750" i="85"/>
  <c r="R741" i="84"/>
  <c r="X766" i="83"/>
  <c r="Y746" i="83"/>
  <c r="X767" i="87"/>
  <c r="X767" i="81"/>
  <c r="S742" i="84"/>
  <c r="Q751" i="85"/>
  <c r="W755" i="81"/>
  <c r="V744" i="85"/>
  <c r="W745" i="81"/>
  <c r="X743" i="81"/>
  <c r="W678" i="81"/>
  <c r="Y620" i="82"/>
  <c r="Y465" i="82"/>
  <c r="Z496" i="82" s="1"/>
  <c r="X447" i="87"/>
  <c r="Y478" i="87" s="1"/>
  <c r="Y602" i="87" s="1"/>
  <c r="V620" i="83"/>
  <c r="T690" i="73"/>
  <c r="W678" i="87"/>
  <c r="X690" i="84"/>
  <c r="U608" i="73"/>
  <c r="Y445" i="86"/>
  <c r="X443" i="81"/>
  <c r="R595" i="85"/>
  <c r="W676" i="81"/>
  <c r="U677" i="73"/>
  <c r="Y613" i="83"/>
  <c r="Y476" i="87"/>
  <c r="X491" i="86"/>
  <c r="W726" i="86"/>
  <c r="U479" i="73"/>
  <c r="U603" i="73" s="1"/>
  <c r="T714" i="73"/>
  <c r="X600" i="81"/>
  <c r="X600" i="87"/>
  <c r="X711" i="86"/>
  <c r="W620" i="73"/>
  <c r="W451" i="83"/>
  <c r="V684" i="83"/>
  <c r="Z493" i="84"/>
  <c r="Z617" i="84" s="1"/>
  <c r="Y728" i="84"/>
  <c r="V484" i="73"/>
  <c r="X496" i="73"/>
  <c r="X465" i="73" s="1"/>
  <c r="Y496" i="73" s="1"/>
  <c r="W729" i="85"/>
  <c r="X494" i="85"/>
  <c r="X463" i="85" s="1"/>
  <c r="Y494" i="85" s="1"/>
  <c r="X498" i="73"/>
  <c r="X622" i="73" s="1"/>
  <c r="W733" i="73"/>
  <c r="W691" i="83"/>
  <c r="X613" i="83"/>
  <c r="W732" i="73"/>
  <c r="X497" i="73"/>
  <c r="X621" i="73" s="1"/>
  <c r="Z492" i="82"/>
  <c r="Z616" i="82" s="1"/>
  <c r="T713" i="84"/>
  <c r="U478" i="84"/>
  <c r="U602" i="84" s="1"/>
  <c r="W477" i="87"/>
  <c r="W446" i="87" s="1"/>
  <c r="Y474" i="83"/>
  <c r="Y598" i="83" s="1"/>
  <c r="X730" i="86"/>
  <c r="Y495" i="86"/>
  <c r="Y619" i="86" s="1"/>
  <c r="W732" i="87"/>
  <c r="X497" i="87"/>
  <c r="X621" i="87" s="1"/>
  <c r="Y727" i="82"/>
  <c r="Y485" i="84"/>
  <c r="Y609" i="84" s="1"/>
  <c r="U733" i="86"/>
  <c r="V498" i="86"/>
  <c r="V622" i="86" s="1"/>
  <c r="R472" i="87"/>
  <c r="R596" i="87" s="1"/>
  <c r="Y482" i="87"/>
  <c r="Y606" i="87" s="1"/>
  <c r="P602" i="85"/>
  <c r="Q473" i="85"/>
  <c r="Q597" i="85" s="1"/>
  <c r="V472" i="81"/>
  <c r="V596" i="81" s="1"/>
  <c r="Y475" i="86"/>
  <c r="Y599" i="86" s="1"/>
  <c r="X480" i="81"/>
  <c r="X604" i="81" s="1"/>
  <c r="W488" i="87"/>
  <c r="W612" i="87" s="1"/>
  <c r="Z478" i="83"/>
  <c r="Z602" i="83" s="1"/>
  <c r="X492" i="87"/>
  <c r="X616" i="87" s="1"/>
  <c r="Y490" i="73"/>
  <c r="Y614" i="73" s="1"/>
  <c r="O471" i="86"/>
  <c r="O440" i="86" s="1"/>
  <c r="P471" i="86" s="1"/>
  <c r="V470" i="81"/>
  <c r="W489" i="86"/>
  <c r="W613" i="86" s="1"/>
  <c r="O707" i="86"/>
  <c r="X480" i="85"/>
  <c r="X604" i="85" s="1"/>
  <c r="W483" i="85"/>
  <c r="W607" i="85" s="1"/>
  <c r="Q718" i="87"/>
  <c r="S954" i="87"/>
  <c r="V444" i="85"/>
  <c r="W475" i="85" s="1"/>
  <c r="X676" i="82"/>
  <c r="U677" i="85"/>
  <c r="P718" i="82"/>
  <c r="Y443" i="82"/>
  <c r="Z474" i="82" s="1"/>
  <c r="Z459" i="85"/>
  <c r="AA490" i="85" s="1"/>
  <c r="V460" i="85"/>
  <c r="V727" i="83"/>
  <c r="N673" i="84"/>
  <c r="Y727" i="84"/>
  <c r="U693" i="85"/>
  <c r="Q441" i="85"/>
  <c r="Q707" i="85" s="1"/>
  <c r="W459" i="83"/>
  <c r="X490" i="83" s="1"/>
  <c r="V692" i="83"/>
  <c r="P675" i="85"/>
  <c r="AK963" i="86"/>
  <c r="Y448" i="84"/>
  <c r="Z479" i="84" s="1"/>
  <c r="Z603" i="84" s="1"/>
  <c r="W691" i="82"/>
  <c r="Y612" i="84"/>
  <c r="Y457" i="84"/>
  <c r="Z488" i="84" s="1"/>
  <c r="V691" i="84"/>
  <c r="W613" i="84"/>
  <c r="W458" i="84"/>
  <c r="X489" i="84" s="1"/>
  <c r="R607" i="87"/>
  <c r="N702" i="87"/>
  <c r="N770" i="87" s="1"/>
  <c r="V683" i="83"/>
  <c r="W605" i="83"/>
  <c r="W450" i="83"/>
  <c r="X481" i="83" s="1"/>
  <c r="X610" i="81"/>
  <c r="W721" i="81"/>
  <c r="L672" i="86"/>
  <c r="AK963" i="84"/>
  <c r="AK963" i="73"/>
  <c r="V934" i="86"/>
  <c r="V953" i="86" s="1"/>
  <c r="V954" i="86" s="1"/>
  <c r="Y464" i="84"/>
  <c r="Z495" i="84" s="1"/>
  <c r="Z619" i="84" s="1"/>
  <c r="V712" i="87"/>
  <c r="U697" i="83"/>
  <c r="Y713" i="83"/>
  <c r="V619" i="83"/>
  <c r="V464" i="83"/>
  <c r="W495" i="83" s="1"/>
  <c r="M113" i="80"/>
  <c r="M773" i="87"/>
  <c r="Q611" i="87"/>
  <c r="P756" i="87"/>
  <c r="U693" i="87"/>
  <c r="V615" i="87"/>
  <c r="V460" i="87"/>
  <c r="W491" i="87" s="1"/>
  <c r="V723" i="87"/>
  <c r="R673" i="83"/>
  <c r="S440" i="83"/>
  <c r="T471" i="83" s="1"/>
  <c r="T718" i="83"/>
  <c r="T686" i="83"/>
  <c r="U720" i="83"/>
  <c r="R598" i="85"/>
  <c r="Q709" i="85"/>
  <c r="U727" i="85"/>
  <c r="V718" i="85"/>
  <c r="W691" i="85"/>
  <c r="Q717" i="85"/>
  <c r="U599" i="84"/>
  <c r="P439" i="85"/>
  <c r="O672" i="85"/>
  <c r="T603" i="82"/>
  <c r="V933" i="82"/>
  <c r="V952" i="82" s="1"/>
  <c r="V954" i="82" s="1"/>
  <c r="R746" i="73"/>
  <c r="X725" i="73"/>
  <c r="U596" i="73"/>
  <c r="T600" i="73"/>
  <c r="W617" i="73"/>
  <c r="V728" i="73"/>
  <c r="X618" i="73"/>
  <c r="X456" i="86"/>
  <c r="Y487" i="86" s="1"/>
  <c r="Y611" i="86" s="1"/>
  <c r="V458" i="73"/>
  <c r="W607" i="73"/>
  <c r="W452" i="73"/>
  <c r="X483" i="73" s="1"/>
  <c r="X609" i="86"/>
  <c r="X454" i="86"/>
  <c r="Y485" i="86" s="1"/>
  <c r="X462" i="82"/>
  <c r="X728" i="82" s="1"/>
  <c r="X710" i="86"/>
  <c r="AL963" i="82"/>
  <c r="AK963" i="85"/>
  <c r="X709" i="83"/>
  <c r="AK963" i="81"/>
  <c r="W695" i="86"/>
  <c r="N706" i="86"/>
  <c r="W687" i="86"/>
  <c r="AK963" i="83"/>
  <c r="U691" i="73"/>
  <c r="W599" i="83"/>
  <c r="V710" i="83"/>
  <c r="AL962" i="79"/>
  <c r="AL926" i="79"/>
  <c r="AM927" i="79"/>
  <c r="V463" i="84"/>
  <c r="V691" i="86"/>
  <c r="X610" i="82"/>
  <c r="W721" i="82"/>
  <c r="U716" i="73"/>
  <c r="V605" i="73"/>
  <c r="AK963" i="87"/>
  <c r="W456" i="81"/>
  <c r="X453" i="86"/>
  <c r="Y484" i="86" s="1"/>
  <c r="AL136" i="80"/>
  <c r="AL138" i="80" s="1"/>
  <c r="AL117" i="80"/>
  <c r="AL137" i="80"/>
  <c r="R674" i="84"/>
  <c r="X717" i="87"/>
  <c r="X463" i="73"/>
  <c r="W612" i="83"/>
  <c r="V723" i="83"/>
  <c r="W611" i="82"/>
  <c r="V722" i="82"/>
  <c r="V462" i="87"/>
  <c r="W493" i="87" s="1"/>
  <c r="X603" i="87"/>
  <c r="W714" i="87"/>
  <c r="X613" i="85"/>
  <c r="W447" i="73"/>
  <c r="X478" i="73" s="1"/>
  <c r="V680" i="73"/>
  <c r="AL115" i="80"/>
  <c r="AJ963" i="79"/>
  <c r="U695" i="87"/>
  <c r="V679" i="86"/>
  <c r="W601" i="86"/>
  <c r="W446" i="86"/>
  <c r="X477" i="86" s="1"/>
  <c r="X726" i="73"/>
  <c r="Y615" i="73"/>
  <c r="T706" i="81"/>
  <c r="Y616" i="81"/>
  <c r="X728" i="81"/>
  <c r="Y617" i="81"/>
  <c r="Z604" i="87"/>
  <c r="S597" i="87"/>
  <c r="Y617" i="86"/>
  <c r="P707" i="82"/>
  <c r="W722" i="85"/>
  <c r="X611" i="85"/>
  <c r="X466" i="83"/>
  <c r="Y497" i="83" s="1"/>
  <c r="Q440" i="87"/>
  <c r="Y713" i="86"/>
  <c r="Z447" i="86"/>
  <c r="AA478" i="86" s="1"/>
  <c r="W699" i="83"/>
  <c r="W623" i="87"/>
  <c r="V734" i="87"/>
  <c r="X609" i="73"/>
  <c r="W720" i="73"/>
  <c r="U696" i="84"/>
  <c r="U442" i="83"/>
  <c r="T675" i="83"/>
  <c r="V729" i="82"/>
  <c r="M439" i="86"/>
  <c r="P596" i="86"/>
  <c r="P441" i="86"/>
  <c r="Q472" i="86" s="1"/>
  <c r="X598" i="86"/>
  <c r="W709" i="86"/>
  <c r="W697" i="87"/>
  <c r="X619" i="87"/>
  <c r="X464" i="87"/>
  <c r="Y495" i="87" s="1"/>
  <c r="X463" i="87"/>
  <c r="X467" i="87"/>
  <c r="Y498" i="87" s="1"/>
  <c r="W683" i="87"/>
  <c r="X605" i="87"/>
  <c r="X450" i="87"/>
  <c r="Y481" i="87" s="1"/>
  <c r="X466" i="85"/>
  <c r="Y497" i="85" s="1"/>
  <c r="W699" i="85"/>
  <c r="R936" i="85"/>
  <c r="S932" i="85" s="1"/>
  <c r="R954" i="85"/>
  <c r="T597" i="84"/>
  <c r="S596" i="84"/>
  <c r="V692" i="84"/>
  <c r="W459" i="84"/>
  <c r="X490" i="84" s="1"/>
  <c r="X717" i="84"/>
  <c r="Y606" i="84"/>
  <c r="Y451" i="84"/>
  <c r="Z482" i="84" s="1"/>
  <c r="X733" i="84"/>
  <c r="W700" i="84"/>
  <c r="X603" i="83"/>
  <c r="W714" i="83"/>
  <c r="X448" i="83"/>
  <c r="Y479" i="83" s="1"/>
  <c r="X458" i="82"/>
  <c r="Y489" i="82" s="1"/>
  <c r="N790" i="85"/>
  <c r="Y715" i="87"/>
  <c r="Z602" i="86"/>
  <c r="X467" i="81"/>
  <c r="Y498" i="81" s="1"/>
  <c r="X710" i="81"/>
  <c r="Y599" i="81"/>
  <c r="Y458" i="83"/>
  <c r="Z489" i="83" s="1"/>
  <c r="Z613" i="83" s="1"/>
  <c r="O440" i="84"/>
  <c r="W700" i="81"/>
  <c r="W600" i="83"/>
  <c r="W445" i="83"/>
  <c r="X476" i="83" s="1"/>
  <c r="X724" i="81"/>
  <c r="Y613" i="81"/>
  <c r="V678" i="83"/>
  <c r="X459" i="86"/>
  <c r="Y727" i="73"/>
  <c r="Z616" i="73"/>
  <c r="W700" i="87"/>
  <c r="S440" i="73"/>
  <c r="X694" i="73"/>
  <c r="Y463" i="81"/>
  <c r="N782" i="85"/>
  <c r="M790" i="84"/>
  <c r="M776" i="84"/>
  <c r="M778" i="84"/>
  <c r="M785" i="84"/>
  <c r="M784" i="84"/>
  <c r="M789" i="84"/>
  <c r="M788" i="84"/>
  <c r="M783" i="84"/>
  <c r="M787" i="84"/>
  <c r="M791" i="84"/>
  <c r="M793" i="87"/>
  <c r="M782" i="84"/>
  <c r="M792" i="84"/>
  <c r="M780" i="84"/>
  <c r="M777" i="84"/>
  <c r="M781" i="84"/>
  <c r="N784" i="85"/>
  <c r="N776" i="85"/>
  <c r="N777" i="85"/>
  <c r="N789" i="85"/>
  <c r="J836" i="81"/>
  <c r="N788" i="85"/>
  <c r="L836" i="83"/>
  <c r="N786" i="85"/>
  <c r="N791" i="85"/>
  <c r="N781" i="85"/>
  <c r="N780" i="85"/>
  <c r="G835" i="85"/>
  <c r="N779" i="85"/>
  <c r="N778" i="85"/>
  <c r="N783" i="85"/>
  <c r="N792" i="85"/>
  <c r="N787" i="85"/>
  <c r="F856" i="79"/>
  <c r="H102" i="88" s="1"/>
  <c r="G834" i="79"/>
  <c r="I80" i="88" s="1"/>
  <c r="F845" i="79"/>
  <c r="H91" i="88" s="1"/>
  <c r="M835" i="73"/>
  <c r="W468" i="73"/>
  <c r="X499" i="73" s="1"/>
  <c r="G856" i="73"/>
  <c r="F835" i="87"/>
  <c r="F835" i="84"/>
  <c r="V701" i="73"/>
  <c r="F857" i="85"/>
  <c r="G857" i="85" s="1"/>
  <c r="H857" i="85" s="1"/>
  <c r="I857" i="85" s="1"/>
  <c r="J857" i="85" s="1"/>
  <c r="K857" i="85" s="1"/>
  <c r="L857" i="85" s="1"/>
  <c r="M857" i="85" s="1"/>
  <c r="N857" i="85" s="1"/>
  <c r="F846" i="85"/>
  <c r="G846" i="85" s="1"/>
  <c r="H846" i="85" s="1"/>
  <c r="I846" i="85" s="1"/>
  <c r="J846" i="85" s="1"/>
  <c r="K846" i="85" s="1"/>
  <c r="L846" i="85" s="1"/>
  <c r="M846" i="85" s="1"/>
  <c r="N846" i="85" s="1"/>
  <c r="N635" i="87"/>
  <c r="N786" i="87" s="1"/>
  <c r="F835" i="86"/>
  <c r="L846" i="73"/>
  <c r="V676" i="73"/>
  <c r="L857" i="73"/>
  <c r="G835" i="82"/>
  <c r="G836" i="73"/>
  <c r="W443" i="73"/>
  <c r="X474" i="73" s="1"/>
  <c r="F857" i="82"/>
  <c r="F846" i="82"/>
  <c r="F858" i="73"/>
  <c r="F847" i="73"/>
  <c r="H834" i="73"/>
  <c r="G845" i="73"/>
  <c r="L940" i="79"/>
  <c r="P440" i="82"/>
  <c r="Q471" i="82" s="1"/>
  <c r="Y722" i="73"/>
  <c r="Z611" i="73"/>
  <c r="W619" i="81"/>
  <c r="V730" i="81"/>
  <c r="O442" i="82"/>
  <c r="L953" i="73"/>
  <c r="AM973" i="79"/>
  <c r="AN17" i="77"/>
  <c r="AN107" i="80" s="1"/>
  <c r="L952" i="73"/>
  <c r="W445" i="84"/>
  <c r="L942" i="73"/>
  <c r="AO18" i="77"/>
  <c r="AN16" i="77"/>
  <c r="AN33" i="77"/>
  <c r="AM927" i="73"/>
  <c r="AM962" i="73" s="1"/>
  <c r="AL926" i="73"/>
  <c r="AL941" i="73"/>
  <c r="AL947" i="73"/>
  <c r="AL961" i="73"/>
  <c r="AL935" i="73"/>
  <c r="AL948" i="73"/>
  <c r="AK961" i="79"/>
  <c r="O932" i="79"/>
  <c r="AK948" i="79"/>
  <c r="AC939" i="82"/>
  <c r="AC940" i="82"/>
  <c r="AC942" i="82" s="1"/>
  <c r="AD938" i="82" s="1"/>
  <c r="AL961" i="85"/>
  <c r="AL948" i="85"/>
  <c r="AL947" i="85"/>
  <c r="AL941" i="85"/>
  <c r="AM927" i="85"/>
  <c r="AM962" i="85" s="1"/>
  <c r="AL926" i="85"/>
  <c r="AL935" i="85"/>
  <c r="V680" i="81"/>
  <c r="V678" i="84"/>
  <c r="AM941" i="82"/>
  <c r="AN927" i="82"/>
  <c r="AN962" i="82" s="1"/>
  <c r="AM926" i="82"/>
  <c r="AM935" i="82"/>
  <c r="AM961" i="82"/>
  <c r="AM948" i="82"/>
  <c r="AM947" i="82"/>
  <c r="U690" i="85"/>
  <c r="Y450" i="85"/>
  <c r="Z481" i="85" s="1"/>
  <c r="P952" i="81"/>
  <c r="X453" i="87"/>
  <c r="Y484" i="87" s="1"/>
  <c r="W613" i="87"/>
  <c r="V724" i="87"/>
  <c r="X456" i="84"/>
  <c r="Y487" i="84" s="1"/>
  <c r="X450" i="82"/>
  <c r="Y481" i="82" s="1"/>
  <c r="AD942" i="86"/>
  <c r="AE938" i="86" s="1"/>
  <c r="V689" i="83"/>
  <c r="X679" i="83"/>
  <c r="N952" i="83"/>
  <c r="X454" i="81"/>
  <c r="Y485" i="81" s="1"/>
  <c r="O934" i="83"/>
  <c r="O933" i="83"/>
  <c r="Y605" i="86"/>
  <c r="Y450" i="86"/>
  <c r="Z481" i="86" s="1"/>
  <c r="X716" i="86"/>
  <c r="W617" i="83"/>
  <c r="V728" i="83"/>
  <c r="Z614" i="87"/>
  <c r="Y725" i="87"/>
  <c r="AL941" i="86"/>
  <c r="AM927" i="86"/>
  <c r="AM962" i="86" s="1"/>
  <c r="AL926" i="86"/>
  <c r="AL935" i="86"/>
  <c r="AL961" i="86"/>
  <c r="AL948" i="86"/>
  <c r="AL947" i="86"/>
  <c r="X602" i="81"/>
  <c r="W713" i="81"/>
  <c r="X694" i="86"/>
  <c r="AL941" i="83"/>
  <c r="AM927" i="83"/>
  <c r="AM962" i="83" s="1"/>
  <c r="AL926" i="83"/>
  <c r="AL961" i="83"/>
  <c r="AL947" i="83"/>
  <c r="AL948" i="83"/>
  <c r="AL935" i="83"/>
  <c r="V457" i="85"/>
  <c r="W488" i="85" s="1"/>
  <c r="O673" i="82"/>
  <c r="W682" i="81"/>
  <c r="P953" i="81"/>
  <c r="V688" i="87"/>
  <c r="R439" i="82"/>
  <c r="P439" i="87"/>
  <c r="W456" i="83"/>
  <c r="X487" i="83" s="1"/>
  <c r="Y446" i="83"/>
  <c r="N953" i="83"/>
  <c r="N675" i="82"/>
  <c r="N702" i="82" s="1"/>
  <c r="P706" i="85"/>
  <c r="AD939" i="84"/>
  <c r="AD940" i="84"/>
  <c r="AD941" i="84" s="1"/>
  <c r="AD942" i="84" s="1"/>
  <c r="AE938" i="84" s="1"/>
  <c r="X683" i="85"/>
  <c r="Q938" i="81"/>
  <c r="W686" i="87"/>
  <c r="AL961" i="84"/>
  <c r="AL941" i="84"/>
  <c r="AM927" i="84"/>
  <c r="AM962" i="84" s="1"/>
  <c r="AL926" i="84"/>
  <c r="AL947" i="84"/>
  <c r="AL935" i="84"/>
  <c r="AL948" i="84"/>
  <c r="W692" i="86"/>
  <c r="W455" i="87"/>
  <c r="X486" i="87" s="1"/>
  <c r="V681" i="86"/>
  <c r="AL948" i="81"/>
  <c r="AL947" i="81"/>
  <c r="AL941" i="81"/>
  <c r="AM927" i="81"/>
  <c r="AM962" i="81" s="1"/>
  <c r="AL926" i="81"/>
  <c r="AL935" i="81"/>
  <c r="AL961" i="81"/>
  <c r="S441" i="84"/>
  <c r="T472" i="84" s="1"/>
  <c r="O938" i="83"/>
  <c r="W687" i="81"/>
  <c r="U707" i="81"/>
  <c r="Y605" i="81"/>
  <c r="X716" i="81"/>
  <c r="AD939" i="85"/>
  <c r="AD940" i="85"/>
  <c r="AD939" i="87"/>
  <c r="AD940" i="87"/>
  <c r="AD941" i="87" s="1"/>
  <c r="Y461" i="86"/>
  <c r="Z492" i="86" s="1"/>
  <c r="X687" i="84"/>
  <c r="W689" i="84"/>
  <c r="X603" i="86"/>
  <c r="W714" i="86"/>
  <c r="V936" i="82"/>
  <c r="W932" i="82" s="1"/>
  <c r="AL961" i="87"/>
  <c r="AL947" i="87"/>
  <c r="AL935" i="87"/>
  <c r="AL948" i="87"/>
  <c r="AM927" i="87"/>
  <c r="AM962" i="87" s="1"/>
  <c r="AL926" i="87"/>
  <c r="AL941" i="87"/>
  <c r="Y623" i="84"/>
  <c r="X734" i="84"/>
  <c r="Y619" i="85"/>
  <c r="X730" i="85"/>
  <c r="Q707" i="87"/>
  <c r="R944" i="79"/>
  <c r="R945" i="73"/>
  <c r="R946" i="73"/>
  <c r="R946" i="79" a="1"/>
  <c r="G845" i="79" a="1"/>
  <c r="H834" i="79" a="1"/>
  <c r="F835" i="79" a="1"/>
  <c r="R945" i="79" a="1"/>
  <c r="G856" i="79" a="1"/>
  <c r="AL961" i="79" a="1"/>
  <c r="L952" i="79" a="1"/>
  <c r="L844" i="79" a="1"/>
  <c r="H842" i="79" a="1"/>
  <c r="O935" i="79" a="1"/>
  <c r="AM962" i="79" a="1"/>
  <c r="R947" i="79" a="1"/>
  <c r="O933" i="79" a="1"/>
  <c r="E957" i="79" a="1"/>
  <c r="O934" i="79" a="1"/>
  <c r="L942" i="79" a="1"/>
  <c r="AL948" i="79" a="1"/>
  <c r="I831" i="79" a="1"/>
  <c r="E956" i="79" a="1"/>
  <c r="G968" i="82" l="1"/>
  <c r="H965" i="82" s="1"/>
  <c r="I968" i="83"/>
  <c r="J965" i="83" s="1"/>
  <c r="P479" i="82"/>
  <c r="P448" i="82"/>
  <c r="Q484" i="83"/>
  <c r="Q453" i="83" s="1"/>
  <c r="K974" i="87"/>
  <c r="K957" i="87"/>
  <c r="K966" i="87" s="1"/>
  <c r="K956" i="87"/>
  <c r="L974" i="83"/>
  <c r="L957" i="83"/>
  <c r="L966" i="83" s="1"/>
  <c r="L956" i="83"/>
  <c r="E864" i="89"/>
  <c r="P783" i="83"/>
  <c r="P787" i="83"/>
  <c r="P785" i="83"/>
  <c r="P791" i="83"/>
  <c r="P781" i="83"/>
  <c r="P784" i="83"/>
  <c r="P780" i="83"/>
  <c r="P776" i="83"/>
  <c r="P789" i="83"/>
  <c r="P786" i="83"/>
  <c r="P779" i="83"/>
  <c r="P788" i="83"/>
  <c r="P782" i="83"/>
  <c r="P777" i="83"/>
  <c r="P778" i="83"/>
  <c r="P790" i="83"/>
  <c r="P792" i="83"/>
  <c r="O770" i="83"/>
  <c r="O771" i="83"/>
  <c r="O736" i="83"/>
  <c r="O773" i="83"/>
  <c r="N956" i="89"/>
  <c r="N957" i="89"/>
  <c r="N966" i="89" s="1"/>
  <c r="N974" i="89"/>
  <c r="J791" i="82"/>
  <c r="J782" i="82"/>
  <c r="J790" i="82"/>
  <c r="J776" i="82"/>
  <c r="J785" i="82"/>
  <c r="J792" i="82"/>
  <c r="J777" i="82"/>
  <c r="J779" i="82"/>
  <c r="J778" i="82"/>
  <c r="J789" i="82"/>
  <c r="J780" i="82"/>
  <c r="J788" i="82"/>
  <c r="J781" i="82"/>
  <c r="J786" i="82"/>
  <c r="J787" i="82"/>
  <c r="J783" i="82"/>
  <c r="J784" i="82"/>
  <c r="P770" i="89"/>
  <c r="E865" i="89" s="1"/>
  <c r="P771" i="89"/>
  <c r="P736" i="89"/>
  <c r="P773" i="89"/>
  <c r="L793" i="87"/>
  <c r="L795" i="87" s="1"/>
  <c r="L807" i="87" s="1"/>
  <c r="L810" i="87" s="1"/>
  <c r="L816" i="87" s="1"/>
  <c r="L929" i="87" s="1"/>
  <c r="O781" i="83"/>
  <c r="O785" i="83"/>
  <c r="O786" i="83"/>
  <c r="O792" i="83"/>
  <c r="O789" i="83"/>
  <c r="O779" i="83"/>
  <c r="O783" i="83"/>
  <c r="O776" i="83"/>
  <c r="O791" i="83"/>
  <c r="O790" i="83"/>
  <c r="O778" i="83"/>
  <c r="O787" i="83"/>
  <c r="O784" i="83"/>
  <c r="O782" i="83"/>
  <c r="O780" i="83"/>
  <c r="O777" i="83"/>
  <c r="O788" i="83"/>
  <c r="N793" i="83"/>
  <c r="N795" i="83" s="1"/>
  <c r="N807" i="83" s="1"/>
  <c r="N810" i="83" s="1"/>
  <c r="P736" i="83"/>
  <c r="P770" i="83"/>
  <c r="P771" i="83"/>
  <c r="N487" i="87"/>
  <c r="N456" i="87"/>
  <c r="J771" i="82"/>
  <c r="J770" i="82"/>
  <c r="J773" i="82" s="1"/>
  <c r="J736" i="82"/>
  <c r="I956" i="82"/>
  <c r="I974" i="82"/>
  <c r="I957" i="82"/>
  <c r="I966" i="82" s="1"/>
  <c r="G968" i="87"/>
  <c r="H965" i="87" s="1"/>
  <c r="H813" i="81" a="1"/>
  <c r="H813" i="81" s="1"/>
  <c r="H811" i="81" s="1"/>
  <c r="F795" i="81"/>
  <c r="F807" i="81" s="1"/>
  <c r="F810" i="81" s="1"/>
  <c r="F816" i="81" s="1"/>
  <c r="F929" i="81" s="1"/>
  <c r="F956" i="81" s="1"/>
  <c r="H958" i="82"/>
  <c r="K741" i="82"/>
  <c r="K769" i="82" s="1"/>
  <c r="K707" i="82"/>
  <c r="K735" i="82" s="1"/>
  <c r="K674" i="82"/>
  <c r="K702" i="82" s="1"/>
  <c r="K633" i="82"/>
  <c r="K634" i="82" s="1"/>
  <c r="K635" i="82" s="1"/>
  <c r="M483" i="83"/>
  <c r="M812" i="83" s="1"/>
  <c r="M811" i="83" s="1"/>
  <c r="M816" i="83" s="1"/>
  <c r="M929" i="83" s="1"/>
  <c r="M452" i="83"/>
  <c r="R548" i="83"/>
  <c r="Q610" i="83"/>
  <c r="P486" i="83"/>
  <c r="P455" i="83" s="1"/>
  <c r="Q486" i="83" s="1"/>
  <c r="Q455" i="83" s="1"/>
  <c r="Q485" i="83"/>
  <c r="Q454" i="83"/>
  <c r="P483" i="82"/>
  <c r="P452" i="82" s="1"/>
  <c r="N483" i="87"/>
  <c r="N812" i="87" s="1"/>
  <c r="N811" i="87" s="1"/>
  <c r="N452" i="87"/>
  <c r="G979" i="82"/>
  <c r="H967" i="87"/>
  <c r="H979" i="87" s="1"/>
  <c r="I958" i="87"/>
  <c r="Q813" i="87" a="1"/>
  <c r="H813" i="86" a="1"/>
  <c r="U545" i="83"/>
  <c r="V545" i="83" s="1"/>
  <c r="W545" i="83" s="1"/>
  <c r="X545" i="83" s="1"/>
  <c r="Y545" i="83" s="1"/>
  <c r="Z545" i="83" s="1"/>
  <c r="AA545" i="83" s="1"/>
  <c r="AB545" i="83" s="1"/>
  <c r="J967" i="83"/>
  <c r="J979" i="83" s="1"/>
  <c r="K958" i="83"/>
  <c r="S708" i="84"/>
  <c r="S813" i="84" a="1"/>
  <c r="J472" i="82"/>
  <c r="J441" i="82" s="1"/>
  <c r="Q566" i="89"/>
  <c r="R473" i="89"/>
  <c r="R812" i="89" s="1"/>
  <c r="O793" i="89"/>
  <c r="O795" i="89" s="1"/>
  <c r="O807" i="89" s="1"/>
  <c r="O810" i="89" s="1"/>
  <c r="O816" i="89" s="1"/>
  <c r="O929" i="89" s="1"/>
  <c r="M967" i="89"/>
  <c r="M968" i="89" s="1"/>
  <c r="N965" i="89" s="1"/>
  <c r="J974" i="87"/>
  <c r="J957" i="87"/>
  <c r="J966" i="87" s="1"/>
  <c r="J956" i="87"/>
  <c r="P783" i="89"/>
  <c r="P784" i="89"/>
  <c r="P780" i="89"/>
  <c r="P779" i="89"/>
  <c r="P786" i="89"/>
  <c r="P778" i="89"/>
  <c r="P792" i="89"/>
  <c r="P777" i="89"/>
  <c r="P789" i="89"/>
  <c r="P782" i="89"/>
  <c r="P776" i="89"/>
  <c r="P785" i="89"/>
  <c r="P791" i="89"/>
  <c r="P788" i="89"/>
  <c r="P781" i="89"/>
  <c r="P787" i="89"/>
  <c r="P790" i="89"/>
  <c r="J773" i="73"/>
  <c r="O712" i="81"/>
  <c r="O679" i="81"/>
  <c r="J816" i="84"/>
  <c r="J929" i="84" s="1"/>
  <c r="J974" i="84" s="1"/>
  <c r="R543" i="84"/>
  <c r="S543" i="84" s="1"/>
  <c r="T543" i="84" s="1"/>
  <c r="U543" i="84" s="1"/>
  <c r="V543" i="84" s="1"/>
  <c r="W543" i="84" s="1"/>
  <c r="X543" i="84" s="1"/>
  <c r="Y543" i="84" s="1"/>
  <c r="Z543" i="84" s="1"/>
  <c r="AA543" i="84" s="1"/>
  <c r="AB543" i="84" s="1"/>
  <c r="H675" i="81"/>
  <c r="H702" i="81" s="1"/>
  <c r="H770" i="81" s="1"/>
  <c r="M771" i="84"/>
  <c r="M786" i="84"/>
  <c r="M770" i="84"/>
  <c r="H632" i="81"/>
  <c r="H634" i="81" s="1"/>
  <c r="H635" i="81" s="1"/>
  <c r="H790" i="81" s="1"/>
  <c r="Q605" i="84"/>
  <c r="Q716" i="84" s="1"/>
  <c r="J793" i="73"/>
  <c r="E958" i="86"/>
  <c r="H967" i="85"/>
  <c r="E956" i="79"/>
  <c r="E966" i="81"/>
  <c r="E957" i="79"/>
  <c r="L773" i="84"/>
  <c r="H708" i="81"/>
  <c r="H735" i="81" s="1"/>
  <c r="H966" i="85"/>
  <c r="G773" i="86"/>
  <c r="Q532" i="73"/>
  <c r="Q594" i="73" s="1"/>
  <c r="Q739" i="73" s="1"/>
  <c r="P594" i="73"/>
  <c r="P739" i="73" s="1"/>
  <c r="I956" i="84"/>
  <c r="H958" i="84"/>
  <c r="H967" i="84" s="1"/>
  <c r="H979" i="84" s="1"/>
  <c r="I974" i="84"/>
  <c r="G968" i="84"/>
  <c r="H965" i="84" s="1"/>
  <c r="K795" i="84"/>
  <c r="K807" i="84" s="1"/>
  <c r="K810" i="84" s="1"/>
  <c r="G773" i="81"/>
  <c r="F974" i="81"/>
  <c r="I812" i="73"/>
  <c r="I811" i="73" s="1"/>
  <c r="I439" i="73"/>
  <c r="J470" i="73" s="1"/>
  <c r="J812" i="73" s="1"/>
  <c r="J811" i="73" s="1"/>
  <c r="M633" i="73"/>
  <c r="K441" i="73"/>
  <c r="P605" i="84"/>
  <c r="L793" i="84"/>
  <c r="F810" i="86"/>
  <c r="F816" i="86" s="1"/>
  <c r="F929" i="86" s="1"/>
  <c r="F957" i="86" s="1"/>
  <c r="O542" i="73"/>
  <c r="N604" i="73"/>
  <c r="M769" i="73"/>
  <c r="Q535" i="86"/>
  <c r="P805" i="86" s="1"/>
  <c r="G793" i="86"/>
  <c r="I442" i="86"/>
  <c r="N805" i="86"/>
  <c r="H813" i="86"/>
  <c r="H811" i="86" s="1"/>
  <c r="H708" i="86"/>
  <c r="H735" i="86" s="1"/>
  <c r="H632" i="86"/>
  <c r="H634" i="86" s="1"/>
  <c r="H635" i="86" s="1"/>
  <c r="H675" i="86"/>
  <c r="H702" i="86" s="1"/>
  <c r="N478" i="85"/>
  <c r="N447" i="85" s="1"/>
  <c r="K471" i="85"/>
  <c r="K440" i="85" s="1"/>
  <c r="L595" i="85"/>
  <c r="J812" i="85"/>
  <c r="J811" i="85" s="1"/>
  <c r="J816" i="85" s="1"/>
  <c r="J929" i="85" s="1"/>
  <c r="I958" i="85"/>
  <c r="O481" i="84"/>
  <c r="O450" i="84" s="1"/>
  <c r="P481" i="84" s="1"/>
  <c r="P450" i="84" s="1"/>
  <c r="J444" i="84"/>
  <c r="H787" i="81"/>
  <c r="H792" i="81"/>
  <c r="H785" i="81"/>
  <c r="H778" i="81"/>
  <c r="J473" i="81"/>
  <c r="J812" i="81" s="1"/>
  <c r="I566" i="81"/>
  <c r="M477" i="81"/>
  <c r="M446" i="81" s="1"/>
  <c r="P746" i="81"/>
  <c r="P712" i="81"/>
  <c r="P679" i="81"/>
  <c r="R539" i="81"/>
  <c r="S539" i="81" s="1"/>
  <c r="T539" i="81" s="1"/>
  <c r="U539" i="81" s="1"/>
  <c r="V539" i="81" s="1"/>
  <c r="W539" i="81" s="1"/>
  <c r="X539" i="81" s="1"/>
  <c r="Y539" i="81" s="1"/>
  <c r="Z539" i="81" s="1"/>
  <c r="AA539" i="81" s="1"/>
  <c r="AB539" i="81" s="1"/>
  <c r="Q601" i="81"/>
  <c r="G793" i="81"/>
  <c r="P535" i="81"/>
  <c r="O597" i="81"/>
  <c r="N769" i="81"/>
  <c r="E967" i="81"/>
  <c r="N633" i="81"/>
  <c r="T473" i="73"/>
  <c r="T597" i="73" s="1"/>
  <c r="T742" i="73" s="1"/>
  <c r="S566" i="73"/>
  <c r="P473" i="82"/>
  <c r="O566" i="82"/>
  <c r="U473" i="84"/>
  <c r="U442" i="84" s="1"/>
  <c r="T566" i="84"/>
  <c r="T813" i="84" s="1" a="1"/>
  <c r="V473" i="83"/>
  <c r="U566" i="83"/>
  <c r="S473" i="87"/>
  <c r="R566" i="87"/>
  <c r="S477" i="73"/>
  <c r="S446" i="73" s="1"/>
  <c r="R712" i="73"/>
  <c r="Z477" i="83"/>
  <c r="AA477" i="84"/>
  <c r="AA601" i="84" s="1"/>
  <c r="AA746" i="84" s="1"/>
  <c r="V712" i="85"/>
  <c r="E979" i="73"/>
  <c r="G966" i="73"/>
  <c r="L813" i="73"/>
  <c r="O813" i="84"/>
  <c r="P813" i="87"/>
  <c r="O813" i="87"/>
  <c r="Q470" i="85"/>
  <c r="X470" i="83"/>
  <c r="X439" i="83" s="1"/>
  <c r="N470" i="86"/>
  <c r="K735" i="73"/>
  <c r="L844" i="79"/>
  <c r="N90" i="88" s="1"/>
  <c r="W711" i="85"/>
  <c r="Q708" i="87"/>
  <c r="Q675" i="87"/>
  <c r="N741" i="73"/>
  <c r="K702" i="73"/>
  <c r="K736" i="73" s="1"/>
  <c r="E968" i="73"/>
  <c r="H842" i="79"/>
  <c r="J88" i="88" s="1"/>
  <c r="I831" i="79"/>
  <c r="K77" i="88" s="1"/>
  <c r="T480" i="73"/>
  <c r="T449" i="73" s="1"/>
  <c r="G958" i="73"/>
  <c r="F967" i="73"/>
  <c r="H929" i="73"/>
  <c r="I807" i="73"/>
  <c r="S476" i="73"/>
  <c r="S445" i="73" s="1"/>
  <c r="Q711" i="73"/>
  <c r="Q678" i="73"/>
  <c r="K792" i="73"/>
  <c r="K788" i="73"/>
  <c r="K790" i="73"/>
  <c r="K787" i="73"/>
  <c r="K782" i="73"/>
  <c r="K784" i="73"/>
  <c r="K791" i="73"/>
  <c r="K778" i="73"/>
  <c r="K779" i="73"/>
  <c r="K785" i="73"/>
  <c r="K786" i="73"/>
  <c r="K776" i="73"/>
  <c r="K777" i="73"/>
  <c r="K789" i="73"/>
  <c r="K783" i="73"/>
  <c r="K780" i="73"/>
  <c r="K781" i="73"/>
  <c r="U677" i="82"/>
  <c r="W715" i="82"/>
  <c r="L807" i="84"/>
  <c r="T933" i="87"/>
  <c r="T952" i="87" s="1"/>
  <c r="T954" i="87" s="1"/>
  <c r="Q672" i="82"/>
  <c r="X449" i="82"/>
  <c r="Y480" i="82" s="1"/>
  <c r="Y934" i="73"/>
  <c r="Y936" i="73" s="1"/>
  <c r="Z932" i="73" s="1"/>
  <c r="Y933" i="73"/>
  <c r="V710" i="82"/>
  <c r="U936" i="84"/>
  <c r="V932" i="84" s="1"/>
  <c r="X709" i="87"/>
  <c r="W696" i="87"/>
  <c r="N770" i="85"/>
  <c r="N736" i="85"/>
  <c r="S681" i="82"/>
  <c r="X483" i="86"/>
  <c r="X607" i="86" s="1"/>
  <c r="X720" i="85"/>
  <c r="X696" i="81"/>
  <c r="W687" i="85"/>
  <c r="Y447" i="87"/>
  <c r="Z478" i="87" s="1"/>
  <c r="AB727" i="89"/>
  <c r="AB694" i="89"/>
  <c r="Y466" i="84"/>
  <c r="Y699" i="84" s="1"/>
  <c r="X732" i="84"/>
  <c r="W683" i="82"/>
  <c r="S675" i="84"/>
  <c r="U717" i="82"/>
  <c r="W722" i="86"/>
  <c r="Z712" i="84"/>
  <c r="W610" i="85"/>
  <c r="W755" i="85" s="1"/>
  <c r="AY941" i="89"/>
  <c r="AY926" i="89"/>
  <c r="AZ927" i="89"/>
  <c r="AY961" i="89"/>
  <c r="AY947" i="89"/>
  <c r="AY962" i="89"/>
  <c r="AY935" i="89"/>
  <c r="AY948" i="89"/>
  <c r="AX963" i="89"/>
  <c r="V936" i="86"/>
  <c r="W932" i="86" s="1"/>
  <c r="AB760" i="89"/>
  <c r="AB769" i="89" s="1"/>
  <c r="AB633" i="89"/>
  <c r="AB693" i="89"/>
  <c r="AB726" i="89"/>
  <c r="X942" i="89"/>
  <c r="Y938" i="89" s="1"/>
  <c r="X953" i="89"/>
  <c r="X954" i="89" s="1"/>
  <c r="E874" i="89"/>
  <c r="E879" i="89"/>
  <c r="E878" i="89"/>
  <c r="E886" i="89"/>
  <c r="E887" i="89"/>
  <c r="E882" i="89"/>
  <c r="E881" i="89"/>
  <c r="E866" i="89"/>
  <c r="E873" i="89"/>
  <c r="E872" i="89"/>
  <c r="E826" i="89"/>
  <c r="E885" i="89"/>
  <c r="E877" i="89"/>
  <c r="E876" i="89"/>
  <c r="E884" i="89"/>
  <c r="AC934" i="89"/>
  <c r="AC933" i="89"/>
  <c r="E875" i="89"/>
  <c r="E883" i="89"/>
  <c r="E861" i="89"/>
  <c r="E880" i="89"/>
  <c r="E871" i="89"/>
  <c r="V714" i="85"/>
  <c r="R673" i="73"/>
  <c r="U682" i="86"/>
  <c r="V449" i="83"/>
  <c r="W480" i="83" s="1"/>
  <c r="W604" i="83" s="1"/>
  <c r="W749" i="83" s="1"/>
  <c r="V698" i="81"/>
  <c r="V480" i="86"/>
  <c r="V604" i="86" s="1"/>
  <c r="V749" i="86" s="1"/>
  <c r="V621" i="81"/>
  <c r="V766" i="81" s="1"/>
  <c r="V466" i="81"/>
  <c r="W699" i="87"/>
  <c r="X723" i="86"/>
  <c r="X485" i="82"/>
  <c r="X609" i="82" s="1"/>
  <c r="X754" i="82" s="1"/>
  <c r="W620" i="87"/>
  <c r="W765" i="87" s="1"/>
  <c r="X496" i="87"/>
  <c r="X620" i="87" s="1"/>
  <c r="X765" i="87" s="1"/>
  <c r="W594" i="83"/>
  <c r="W739" i="83" s="1"/>
  <c r="Y723" i="86"/>
  <c r="T472" i="83"/>
  <c r="V688" i="73"/>
  <c r="R674" i="83"/>
  <c r="R707" i="83"/>
  <c r="S596" i="83"/>
  <c r="S741" i="83" s="1"/>
  <c r="V620" i="86"/>
  <c r="V765" i="86" s="1"/>
  <c r="V465" i="86"/>
  <c r="U731" i="86"/>
  <c r="U698" i="86"/>
  <c r="X498" i="85"/>
  <c r="W491" i="84"/>
  <c r="W615" i="84" s="1"/>
  <c r="W760" i="84" s="1"/>
  <c r="X463" i="86"/>
  <c r="Y494" i="86" s="1"/>
  <c r="W486" i="84"/>
  <c r="W610" i="84" s="1"/>
  <c r="W755" i="84" s="1"/>
  <c r="V488" i="82"/>
  <c r="V612" i="82" s="1"/>
  <c r="V757" i="82" s="1"/>
  <c r="Y476" i="85"/>
  <c r="Y600" i="85" s="1"/>
  <c r="Y745" i="85" s="1"/>
  <c r="W466" i="82"/>
  <c r="V732" i="82"/>
  <c r="V699" i="82"/>
  <c r="W477" i="85"/>
  <c r="W601" i="85" s="1"/>
  <c r="W746" i="85" s="1"/>
  <c r="V732" i="86"/>
  <c r="U733" i="82"/>
  <c r="U453" i="81"/>
  <c r="U723" i="82"/>
  <c r="U690" i="82"/>
  <c r="X491" i="82"/>
  <c r="X615" i="82" s="1"/>
  <c r="X760" i="82" s="1"/>
  <c r="T719" i="81"/>
  <c r="T686" i="81"/>
  <c r="S601" i="73"/>
  <c r="S746" i="73" s="1"/>
  <c r="V686" i="85"/>
  <c r="W729" i="73"/>
  <c r="O740" i="84"/>
  <c r="O769" i="84" s="1"/>
  <c r="W685" i="86"/>
  <c r="X697" i="86"/>
  <c r="R677" i="84"/>
  <c r="X725" i="82"/>
  <c r="X692" i="82"/>
  <c r="Y614" i="82"/>
  <c r="Y759" i="82" s="1"/>
  <c r="Y459" i="82"/>
  <c r="U721" i="86"/>
  <c r="U734" i="81"/>
  <c r="U701" i="81"/>
  <c r="V623" i="81"/>
  <c r="V768" i="81" s="1"/>
  <c r="V468" i="81"/>
  <c r="W449" i="84"/>
  <c r="Y720" i="87"/>
  <c r="V715" i="84"/>
  <c r="V682" i="84"/>
  <c r="W696" i="86"/>
  <c r="W729" i="86"/>
  <c r="Y482" i="81"/>
  <c r="Y606" i="81" s="1"/>
  <c r="Y751" i="81" s="1"/>
  <c r="V705" i="83"/>
  <c r="U672" i="81"/>
  <c r="V672" i="83"/>
  <c r="X711" i="85"/>
  <c r="X678" i="85"/>
  <c r="W726" i="82"/>
  <c r="W693" i="82"/>
  <c r="AA479" i="81"/>
  <c r="AA603" i="81" s="1"/>
  <c r="AA748" i="81" s="1"/>
  <c r="Y733" i="83"/>
  <c r="T680" i="84"/>
  <c r="W699" i="73"/>
  <c r="W443" i="84"/>
  <c r="Z454" i="87"/>
  <c r="U700" i="86"/>
  <c r="Z476" i="86"/>
  <c r="Z600" i="86" s="1"/>
  <c r="Z745" i="86" s="1"/>
  <c r="W499" i="82"/>
  <c r="W623" i="82" s="1"/>
  <c r="W768" i="82" s="1"/>
  <c r="Y459" i="73"/>
  <c r="Z490" i="73" s="1"/>
  <c r="Z614" i="73" s="1"/>
  <c r="Y454" i="84"/>
  <c r="Y720" i="84" s="1"/>
  <c r="V685" i="73"/>
  <c r="X484" i="85"/>
  <c r="V465" i="84"/>
  <c r="X483" i="81"/>
  <c r="X607" i="81" s="1"/>
  <c r="X752" i="81" s="1"/>
  <c r="U731" i="84"/>
  <c r="U698" i="84"/>
  <c r="W720" i="82"/>
  <c r="W687" i="82"/>
  <c r="X486" i="85"/>
  <c r="X496" i="85"/>
  <c r="X620" i="85" s="1"/>
  <c r="X765" i="85" s="1"/>
  <c r="P594" i="87"/>
  <c r="P633" i="87" s="1"/>
  <c r="M594" i="86"/>
  <c r="M739" i="86" s="1"/>
  <c r="M769" i="86" s="1"/>
  <c r="P594" i="85"/>
  <c r="P739" i="85" s="1"/>
  <c r="S595" i="83"/>
  <c r="X494" i="83"/>
  <c r="X618" i="83" s="1"/>
  <c r="X763" i="83" s="1"/>
  <c r="W498" i="82"/>
  <c r="W622" i="82" s="1"/>
  <c r="W767" i="82" s="1"/>
  <c r="V477" i="82"/>
  <c r="V601" i="82" s="1"/>
  <c r="V746" i="82" s="1"/>
  <c r="W599" i="82"/>
  <c r="W744" i="82" s="1"/>
  <c r="W444" i="82"/>
  <c r="W482" i="82"/>
  <c r="W606" i="82" s="1"/>
  <c r="W751" i="82" s="1"/>
  <c r="X490" i="81"/>
  <c r="T710" i="87"/>
  <c r="T677" i="87"/>
  <c r="V484" i="82"/>
  <c r="V608" i="82" s="1"/>
  <c r="V753" i="82" s="1"/>
  <c r="U599" i="87"/>
  <c r="U744" i="87" s="1"/>
  <c r="U444" i="87"/>
  <c r="V709" i="84"/>
  <c r="V676" i="84"/>
  <c r="O935" i="79"/>
  <c r="R947" i="79"/>
  <c r="W499" i="85"/>
  <c r="W623" i="85" s="1"/>
  <c r="W768" i="85" s="1"/>
  <c r="X476" i="82"/>
  <c r="X600" i="82" s="1"/>
  <c r="X745" i="82" s="1"/>
  <c r="X478" i="82"/>
  <c r="X602" i="82" s="1"/>
  <c r="X747" i="82" s="1"/>
  <c r="O936" i="83"/>
  <c r="P932" i="83" s="1"/>
  <c r="Y444" i="86"/>
  <c r="Z475" i="86" s="1"/>
  <c r="Z599" i="86" s="1"/>
  <c r="X466" i="87"/>
  <c r="Y497" i="87" s="1"/>
  <c r="Y621" i="87" s="1"/>
  <c r="W731" i="81"/>
  <c r="W475" i="73"/>
  <c r="W599" i="73" s="1"/>
  <c r="W744" i="73" s="1"/>
  <c r="W452" i="84"/>
  <c r="W451" i="86"/>
  <c r="X678" i="87"/>
  <c r="V718" i="84"/>
  <c r="V685" i="84"/>
  <c r="V717" i="86"/>
  <c r="V684" i="86"/>
  <c r="W460" i="81"/>
  <c r="X717" i="81"/>
  <c r="X684" i="81"/>
  <c r="V726" i="81"/>
  <c r="V693" i="81"/>
  <c r="W600" i="82"/>
  <c r="W745" i="82" s="1"/>
  <c r="W610" i="73"/>
  <c r="W755" i="73" s="1"/>
  <c r="W455" i="73"/>
  <c r="X486" i="73" s="1"/>
  <c r="X455" i="73" s="1"/>
  <c r="Y486" i="73" s="1"/>
  <c r="Z714" i="81"/>
  <c r="Z681" i="81"/>
  <c r="X449" i="81"/>
  <c r="Y480" i="81" s="1"/>
  <c r="Y604" i="81" s="1"/>
  <c r="Y714" i="81"/>
  <c r="N735" i="84"/>
  <c r="N702" i="84"/>
  <c r="N771" i="84" s="1"/>
  <c r="Y443" i="83"/>
  <c r="Z474" i="83" s="1"/>
  <c r="Z598" i="83" s="1"/>
  <c r="Y445" i="87"/>
  <c r="Z476" i="87" s="1"/>
  <c r="Z600" i="87" s="1"/>
  <c r="W619" i="73"/>
  <c r="W764" i="73" s="1"/>
  <c r="P470" i="84"/>
  <c r="Y730" i="84"/>
  <c r="X713" i="87"/>
  <c r="X714" i="84"/>
  <c r="X495" i="73"/>
  <c r="X619" i="73" s="1"/>
  <c r="X764" i="73" s="1"/>
  <c r="V719" i="84"/>
  <c r="V686" i="84"/>
  <c r="W452" i="85"/>
  <c r="X483" i="85" s="1"/>
  <c r="X607" i="85" s="1"/>
  <c r="W457" i="87"/>
  <c r="X488" i="87" s="1"/>
  <c r="X612" i="87" s="1"/>
  <c r="W608" i="84"/>
  <c r="W753" i="84" s="1"/>
  <c r="W453" i="84"/>
  <c r="W482" i="73"/>
  <c r="W606" i="73" s="1"/>
  <c r="W751" i="73" s="1"/>
  <c r="Z612" i="86"/>
  <c r="Z757" i="86" s="1"/>
  <c r="W486" i="86"/>
  <c r="W610" i="86" s="1"/>
  <c r="W755" i="86" s="1"/>
  <c r="X467" i="73"/>
  <c r="Y498" i="73" s="1"/>
  <c r="Y622" i="73" s="1"/>
  <c r="X465" i="81"/>
  <c r="Y496" i="81" s="1"/>
  <c r="Y620" i="81" s="1"/>
  <c r="X724" i="83"/>
  <c r="Y451" i="87"/>
  <c r="Z482" i="87" s="1"/>
  <c r="Z606" i="87" s="1"/>
  <c r="U734" i="83"/>
  <c r="U701" i="83"/>
  <c r="V623" i="83"/>
  <c r="V768" i="83" s="1"/>
  <c r="V468" i="83"/>
  <c r="W723" i="81"/>
  <c r="W690" i="81"/>
  <c r="X612" i="81"/>
  <c r="X757" i="81" s="1"/>
  <c r="X457" i="81"/>
  <c r="U719" i="73"/>
  <c r="Y711" i="86"/>
  <c r="W462" i="85"/>
  <c r="X493" i="85" s="1"/>
  <c r="X617" i="85" s="1"/>
  <c r="X762" i="85" s="1"/>
  <c r="S595" i="85"/>
  <c r="S740" i="85" s="1"/>
  <c r="V453" i="73"/>
  <c r="W484" i="73" s="1"/>
  <c r="V730" i="82"/>
  <c r="V697" i="82"/>
  <c r="W619" i="82"/>
  <c r="W764" i="82" s="1"/>
  <c r="W464" i="82"/>
  <c r="X677" i="86"/>
  <c r="X461" i="87"/>
  <c r="U705" i="81"/>
  <c r="V728" i="85"/>
  <c r="V695" i="85"/>
  <c r="O674" i="86"/>
  <c r="O632" i="85"/>
  <c r="O634" i="85" s="1"/>
  <c r="O635" i="85" s="1"/>
  <c r="O784" i="85" s="1"/>
  <c r="O713" i="85"/>
  <c r="O735" i="85" s="1"/>
  <c r="W718" i="86"/>
  <c r="X698" i="82"/>
  <c r="X731" i="82"/>
  <c r="W458" i="86"/>
  <c r="X489" i="86" s="1"/>
  <c r="X613" i="86" s="1"/>
  <c r="X711" i="81"/>
  <c r="V488" i="73"/>
  <c r="V612" i="73" s="1"/>
  <c r="V757" i="73" s="1"/>
  <c r="V726" i="83"/>
  <c r="X723" i="84"/>
  <c r="P673" i="87"/>
  <c r="P706" i="87"/>
  <c r="V731" i="83"/>
  <c r="P674" i="82"/>
  <c r="O632" i="87"/>
  <c r="O634" i="87" s="1"/>
  <c r="O635" i="87" s="1"/>
  <c r="O780" i="87" s="1"/>
  <c r="O705" i="87"/>
  <c r="O735" i="87" s="1"/>
  <c r="X724" i="85"/>
  <c r="T714" i="82"/>
  <c r="U448" i="73"/>
  <c r="U714" i="73" s="1"/>
  <c r="W460" i="83"/>
  <c r="X499" i="86"/>
  <c r="X623" i="86" s="1"/>
  <c r="W682" i="85"/>
  <c r="W715" i="85"/>
  <c r="W731" i="73"/>
  <c r="R707" i="84"/>
  <c r="W760" i="83"/>
  <c r="P708" i="85"/>
  <c r="W694" i="87"/>
  <c r="W727" i="87"/>
  <c r="W466" i="86"/>
  <c r="X497" i="86" s="1"/>
  <c r="X621" i="86" s="1"/>
  <c r="X695" i="86"/>
  <c r="X728" i="86"/>
  <c r="X694" i="81"/>
  <c r="X727" i="81"/>
  <c r="Y692" i="85"/>
  <c r="Y725" i="85"/>
  <c r="X711" i="87"/>
  <c r="Z620" i="82"/>
  <c r="W620" i="83"/>
  <c r="W758" i="87"/>
  <c r="Y754" i="85"/>
  <c r="S742" i="87"/>
  <c r="T745" i="73"/>
  <c r="V764" i="83"/>
  <c r="V741" i="81"/>
  <c r="Y754" i="84"/>
  <c r="Z762" i="84"/>
  <c r="Y758" i="83"/>
  <c r="Z758" i="83"/>
  <c r="W757" i="83"/>
  <c r="R752" i="87"/>
  <c r="X761" i="87"/>
  <c r="Y747" i="87"/>
  <c r="Y764" i="86"/>
  <c r="W768" i="87"/>
  <c r="X748" i="87"/>
  <c r="Y756" i="86"/>
  <c r="V760" i="87"/>
  <c r="X766" i="87"/>
  <c r="R741" i="87"/>
  <c r="X758" i="83"/>
  <c r="W765" i="73"/>
  <c r="U748" i="73"/>
  <c r="Y765" i="82"/>
  <c r="X747" i="81"/>
  <c r="Z756" i="73"/>
  <c r="X748" i="83"/>
  <c r="S741" i="84"/>
  <c r="X750" i="87"/>
  <c r="X743" i="86"/>
  <c r="W746" i="86"/>
  <c r="X755" i="82"/>
  <c r="W744" i="83"/>
  <c r="W766" i="86"/>
  <c r="Z764" i="84"/>
  <c r="Z759" i="87"/>
  <c r="Y750" i="86"/>
  <c r="Y758" i="81"/>
  <c r="Z747" i="86"/>
  <c r="T742" i="84"/>
  <c r="X754" i="73"/>
  <c r="X756" i="85"/>
  <c r="Y760" i="73"/>
  <c r="X754" i="86"/>
  <c r="X763" i="73"/>
  <c r="R743" i="85"/>
  <c r="X755" i="81"/>
  <c r="Y757" i="84"/>
  <c r="W758" i="86"/>
  <c r="Z747" i="83"/>
  <c r="X765" i="81"/>
  <c r="U747" i="84"/>
  <c r="V608" i="73"/>
  <c r="X745" i="87"/>
  <c r="X748" i="86"/>
  <c r="Y764" i="85"/>
  <c r="Q756" i="87"/>
  <c r="W752" i="85"/>
  <c r="W757" i="87"/>
  <c r="Q742" i="85"/>
  <c r="X767" i="73"/>
  <c r="P741" i="86"/>
  <c r="Z749" i="87"/>
  <c r="X766" i="73"/>
  <c r="Y750" i="81"/>
  <c r="Y743" i="87"/>
  <c r="W762" i="83"/>
  <c r="Y762" i="81"/>
  <c r="W758" i="84"/>
  <c r="X749" i="85"/>
  <c r="X749" i="81"/>
  <c r="X745" i="81"/>
  <c r="W764" i="81"/>
  <c r="W745" i="83"/>
  <c r="Y751" i="84"/>
  <c r="W752" i="73"/>
  <c r="W762" i="73"/>
  <c r="U741" i="73"/>
  <c r="W750" i="83"/>
  <c r="Z748" i="84"/>
  <c r="Y744" i="86"/>
  <c r="P747" i="85"/>
  <c r="Z761" i="82"/>
  <c r="U753" i="73"/>
  <c r="V765" i="83"/>
  <c r="Z761" i="73"/>
  <c r="Y744" i="81"/>
  <c r="Z767" i="83"/>
  <c r="W756" i="82"/>
  <c r="V750" i="73"/>
  <c r="Y768" i="84"/>
  <c r="W748" i="85"/>
  <c r="X764" i="87"/>
  <c r="Y762" i="86"/>
  <c r="Y761" i="81"/>
  <c r="X758" i="85"/>
  <c r="T748" i="82"/>
  <c r="V767" i="86"/>
  <c r="Y759" i="73"/>
  <c r="Y751" i="87"/>
  <c r="Y743" i="83"/>
  <c r="R740" i="85"/>
  <c r="Y745" i="86"/>
  <c r="Y600" i="87"/>
  <c r="Y680" i="86"/>
  <c r="Z461" i="82"/>
  <c r="AA492" i="82" s="1"/>
  <c r="Y731" i="82"/>
  <c r="U690" i="73"/>
  <c r="Z725" i="85"/>
  <c r="Q442" i="85"/>
  <c r="Q566" i="85" s="1"/>
  <c r="W696" i="85"/>
  <c r="V677" i="73"/>
  <c r="X678" i="86"/>
  <c r="Y474" i="81"/>
  <c r="Y598" i="81" s="1"/>
  <c r="X709" i="81"/>
  <c r="W698" i="73"/>
  <c r="X695" i="81"/>
  <c r="V690" i="87"/>
  <c r="X618" i="85"/>
  <c r="Z462" i="84"/>
  <c r="W693" i="86"/>
  <c r="Y724" i="83"/>
  <c r="X449" i="85"/>
  <c r="Y480" i="85" s="1"/>
  <c r="Y604" i="85" s="1"/>
  <c r="Y714" i="84"/>
  <c r="Y694" i="82"/>
  <c r="X615" i="86"/>
  <c r="X460" i="86"/>
  <c r="V679" i="85"/>
  <c r="X482" i="83"/>
  <c r="W717" i="83"/>
  <c r="Y695" i="84"/>
  <c r="T681" i="73"/>
  <c r="X477" i="87"/>
  <c r="X487" i="81"/>
  <c r="X611" i="81" s="1"/>
  <c r="Y678" i="86"/>
  <c r="X620" i="73"/>
  <c r="Z494" i="81"/>
  <c r="Z463" i="81" s="1"/>
  <c r="AA494" i="81" s="1"/>
  <c r="W700" i="73"/>
  <c r="V729" i="84"/>
  <c r="W494" i="84"/>
  <c r="W463" i="84" s="1"/>
  <c r="X494" i="84" s="1"/>
  <c r="O595" i="86"/>
  <c r="X676" i="83"/>
  <c r="X691" i="83"/>
  <c r="Y494" i="87"/>
  <c r="Y618" i="87" s="1"/>
  <c r="Z447" i="83"/>
  <c r="R472" i="85"/>
  <c r="R596" i="85" s="1"/>
  <c r="U605" i="84"/>
  <c r="W601" i="87"/>
  <c r="X722" i="86"/>
  <c r="S470" i="82"/>
  <c r="W489" i="73"/>
  <c r="W613" i="73" s="1"/>
  <c r="Q685" i="87"/>
  <c r="Q470" i="87"/>
  <c r="T471" i="73"/>
  <c r="Y490" i="86"/>
  <c r="Y614" i="86" s="1"/>
  <c r="X696" i="73"/>
  <c r="Y494" i="73"/>
  <c r="Y618" i="73" s="1"/>
  <c r="Y493" i="82"/>
  <c r="Y617" i="82" s="1"/>
  <c r="V608" i="83"/>
  <c r="W491" i="85"/>
  <c r="W615" i="85" s="1"/>
  <c r="X476" i="84"/>
  <c r="X445" i="84" s="1"/>
  <c r="Y476" i="84" s="1"/>
  <c r="P471" i="84"/>
  <c r="P440" i="84" s="1"/>
  <c r="R471" i="87"/>
  <c r="U686" i="73"/>
  <c r="Y709" i="82"/>
  <c r="T936" i="87"/>
  <c r="U932" i="87" s="1"/>
  <c r="W599" i="85"/>
  <c r="V710" i="85"/>
  <c r="Q718" i="82"/>
  <c r="V467" i="86"/>
  <c r="W498" i="86" s="1"/>
  <c r="W622" i="86" s="1"/>
  <c r="P685" i="82"/>
  <c r="S442" i="87"/>
  <c r="U447" i="84"/>
  <c r="Z467" i="83"/>
  <c r="AA498" i="83" s="1"/>
  <c r="AA622" i="83" s="1"/>
  <c r="Z616" i="84"/>
  <c r="Z461" i="84"/>
  <c r="AA492" i="84" s="1"/>
  <c r="X692" i="73"/>
  <c r="Z465" i="82"/>
  <c r="AA496" i="82" s="1"/>
  <c r="AA620" i="82" s="1"/>
  <c r="X466" i="73"/>
  <c r="Y497" i="73" s="1"/>
  <c r="Y729" i="81"/>
  <c r="W722" i="81"/>
  <c r="X614" i="83"/>
  <c r="W725" i="83"/>
  <c r="V694" i="83"/>
  <c r="W461" i="83"/>
  <c r="X492" i="83" s="1"/>
  <c r="Y694" i="84"/>
  <c r="N771" i="87"/>
  <c r="V685" i="85"/>
  <c r="N736" i="87"/>
  <c r="Y723" i="84"/>
  <c r="Z612" i="84"/>
  <c r="W724" i="84"/>
  <c r="U719" i="83"/>
  <c r="R611" i="87"/>
  <c r="AL963" i="81"/>
  <c r="V679" i="87"/>
  <c r="W716" i="83"/>
  <c r="Y682" i="87"/>
  <c r="W688" i="81"/>
  <c r="X455" i="81"/>
  <c r="Y486" i="81" s="1"/>
  <c r="Y462" i="86"/>
  <c r="Z493" i="86" s="1"/>
  <c r="X684" i="87"/>
  <c r="Y680" i="83"/>
  <c r="O680" i="85"/>
  <c r="O702" i="85" s="1"/>
  <c r="O770" i="85" s="1"/>
  <c r="V730" i="83"/>
  <c r="M795" i="87"/>
  <c r="M807" i="87" s="1"/>
  <c r="M810" i="87" s="1"/>
  <c r="M816" i="87" s="1"/>
  <c r="S607" i="87"/>
  <c r="V726" i="87"/>
  <c r="U597" i="83"/>
  <c r="V607" i="83"/>
  <c r="T685" i="83"/>
  <c r="W457" i="83"/>
  <c r="U687" i="83"/>
  <c r="W444" i="83"/>
  <c r="W710" i="83" s="1"/>
  <c r="R443" i="85"/>
  <c r="S474" i="85" s="1"/>
  <c r="Q676" i="85"/>
  <c r="U694" i="85"/>
  <c r="V616" i="85"/>
  <c r="V461" i="85"/>
  <c r="W492" i="85" s="1"/>
  <c r="R451" i="85"/>
  <c r="S482" i="85" s="1"/>
  <c r="R606" i="85"/>
  <c r="Q684" i="85"/>
  <c r="Q602" i="85"/>
  <c r="P713" i="85"/>
  <c r="AA614" i="85"/>
  <c r="AA459" i="85"/>
  <c r="AB490" i="85" s="1"/>
  <c r="T681" i="82"/>
  <c r="U603" i="82"/>
  <c r="S596" i="82"/>
  <c r="X678" i="81"/>
  <c r="Y600" i="81"/>
  <c r="Y445" i="81"/>
  <c r="Z476" i="81" s="1"/>
  <c r="V439" i="81"/>
  <c r="AL963" i="73"/>
  <c r="W462" i="73"/>
  <c r="X493" i="73" s="1"/>
  <c r="V695" i="73"/>
  <c r="X607" i="73"/>
  <c r="W718" i="73"/>
  <c r="W617" i="87"/>
  <c r="W462" i="87"/>
  <c r="AL963" i="87"/>
  <c r="Y461" i="81"/>
  <c r="Z449" i="87"/>
  <c r="V728" i="87"/>
  <c r="V677" i="83"/>
  <c r="N673" i="86"/>
  <c r="X725" i="86"/>
  <c r="AM963" i="82"/>
  <c r="X720" i="86"/>
  <c r="AM962" i="79"/>
  <c r="AL963" i="86"/>
  <c r="X455" i="82"/>
  <c r="Y486" i="82" s="1"/>
  <c r="AL963" i="84"/>
  <c r="AL963" i="83"/>
  <c r="W465" i="83"/>
  <c r="X496" i="83" s="1"/>
  <c r="V450" i="73"/>
  <c r="W481" i="73" s="1"/>
  <c r="W688" i="82"/>
  <c r="AM926" i="79"/>
  <c r="AN927" i="79"/>
  <c r="AL963" i="85"/>
  <c r="Y608" i="86"/>
  <c r="X719" i="86"/>
  <c r="U683" i="73"/>
  <c r="AM117" i="80"/>
  <c r="AM137" i="80"/>
  <c r="AM136" i="80"/>
  <c r="AM138" i="80" s="1"/>
  <c r="Y613" i="85"/>
  <c r="AA602" i="86"/>
  <c r="Z680" i="86"/>
  <c r="X448" i="87"/>
  <c r="Y479" i="87" s="1"/>
  <c r="V689" i="82"/>
  <c r="W681" i="87"/>
  <c r="W456" i="82"/>
  <c r="X487" i="82" s="1"/>
  <c r="Z448" i="84"/>
  <c r="AA479" i="84" s="1"/>
  <c r="P707" i="86"/>
  <c r="V698" i="83"/>
  <c r="X602" i="73"/>
  <c r="W713" i="73"/>
  <c r="Y464" i="86"/>
  <c r="Z495" i="86" s="1"/>
  <c r="V690" i="83"/>
  <c r="W711" i="84"/>
  <c r="Y462" i="81"/>
  <c r="Z493" i="81" s="1"/>
  <c r="AM115" i="80"/>
  <c r="AK963" i="79"/>
  <c r="Q595" i="87"/>
  <c r="W712" i="86"/>
  <c r="Y621" i="83"/>
  <c r="X732" i="83"/>
  <c r="V696" i="82"/>
  <c r="X456" i="85"/>
  <c r="Y487" i="85" s="1"/>
  <c r="W618" i="82"/>
  <c r="W463" i="82"/>
  <c r="X494" i="82" s="1"/>
  <c r="Y460" i="73"/>
  <c r="Z491" i="73" s="1"/>
  <c r="Y622" i="87"/>
  <c r="X454" i="73"/>
  <c r="Y485" i="73" s="1"/>
  <c r="W689" i="85"/>
  <c r="U440" i="81"/>
  <c r="V471" i="81" s="1"/>
  <c r="W687" i="73"/>
  <c r="T673" i="81"/>
  <c r="X693" i="73"/>
  <c r="Q440" i="82"/>
  <c r="R471" i="82" s="1"/>
  <c r="W468" i="87"/>
  <c r="X499" i="87" s="1"/>
  <c r="V701" i="87"/>
  <c r="Q596" i="86"/>
  <c r="O597" i="86"/>
  <c r="X443" i="86"/>
  <c r="Y474" i="86" s="1"/>
  <c r="W676" i="86"/>
  <c r="X730" i="87"/>
  <c r="Y619" i="87"/>
  <c r="X716" i="87"/>
  <c r="Y621" i="85"/>
  <c r="X732" i="85"/>
  <c r="Y466" i="85"/>
  <c r="Z497" i="85" s="1"/>
  <c r="S933" i="85"/>
  <c r="S952" i="85" s="1"/>
  <c r="S934" i="85"/>
  <c r="S953" i="85" s="1"/>
  <c r="Y454" i="85"/>
  <c r="Z485" i="85" s="1"/>
  <c r="U597" i="84"/>
  <c r="X684" i="84"/>
  <c r="W725" i="84"/>
  <c r="X614" i="84"/>
  <c r="Y622" i="84"/>
  <c r="Y467" i="84"/>
  <c r="Z498" i="84" s="1"/>
  <c r="X700" i="84"/>
  <c r="Z606" i="84"/>
  <c r="Y717" i="84"/>
  <c r="X714" i="83"/>
  <c r="Y603" i="83"/>
  <c r="W681" i="83"/>
  <c r="X724" i="82"/>
  <c r="W711" i="83"/>
  <c r="Y443" i="87"/>
  <c r="Y458" i="85"/>
  <c r="Z489" i="85" s="1"/>
  <c r="Y622" i="81"/>
  <c r="X733" i="81"/>
  <c r="S706" i="73"/>
  <c r="X691" i="85"/>
  <c r="Z457" i="86"/>
  <c r="AA488" i="86" s="1"/>
  <c r="X448" i="86"/>
  <c r="Z461" i="73"/>
  <c r="AA492" i="73" s="1"/>
  <c r="Y458" i="81"/>
  <c r="Z489" i="81" s="1"/>
  <c r="Y444" i="81"/>
  <c r="Z475" i="81" s="1"/>
  <c r="Y694" i="73"/>
  <c r="AD942" i="87"/>
  <c r="AE938" i="87" s="1"/>
  <c r="AE940" i="87" s="1"/>
  <c r="AE942" i="87" s="1"/>
  <c r="AF938" i="87" s="1"/>
  <c r="W448" i="85"/>
  <c r="X691" i="81"/>
  <c r="X677" i="81"/>
  <c r="N790" i="87"/>
  <c r="Y450" i="81"/>
  <c r="N776" i="87"/>
  <c r="N777" i="87"/>
  <c r="N791" i="87"/>
  <c r="N785" i="87"/>
  <c r="N781" i="87"/>
  <c r="N783" i="87"/>
  <c r="N779" i="87"/>
  <c r="N792" i="87"/>
  <c r="N778" i="87"/>
  <c r="Z456" i="73"/>
  <c r="N787" i="87"/>
  <c r="N780" i="87"/>
  <c r="N789" i="87"/>
  <c r="M793" i="84"/>
  <c r="N791" i="84"/>
  <c r="N789" i="84"/>
  <c r="N793" i="85"/>
  <c r="N788" i="87"/>
  <c r="N784" i="87"/>
  <c r="N782" i="84"/>
  <c r="N776" i="84"/>
  <c r="N790" i="84"/>
  <c r="N778" i="84"/>
  <c r="N785" i="84"/>
  <c r="N788" i="84"/>
  <c r="N777" i="84"/>
  <c r="N786" i="84"/>
  <c r="N782" i="87"/>
  <c r="N792" i="84"/>
  <c r="N780" i="84"/>
  <c r="N779" i="84"/>
  <c r="N781" i="84"/>
  <c r="N787" i="84"/>
  <c r="N784" i="84"/>
  <c r="M836" i="83"/>
  <c r="G835" i="87"/>
  <c r="H835" i="85"/>
  <c r="K836" i="81"/>
  <c r="G835" i="86"/>
  <c r="G845" i="79"/>
  <c r="I91" i="88" s="1"/>
  <c r="H834" i="79"/>
  <c r="J80" i="88" s="1"/>
  <c r="F835" i="79"/>
  <c r="H81" i="88" s="1"/>
  <c r="G856" i="79"/>
  <c r="I102" i="88" s="1"/>
  <c r="G857" i="82"/>
  <c r="M857" i="73"/>
  <c r="F859" i="73"/>
  <c r="F848" i="73"/>
  <c r="N635" i="82"/>
  <c r="N789" i="82" s="1"/>
  <c r="H845" i="73"/>
  <c r="X598" i="73"/>
  <c r="W709" i="73"/>
  <c r="I834" i="73"/>
  <c r="G835" i="84"/>
  <c r="F857" i="87"/>
  <c r="G857" i="87" s="1"/>
  <c r="H857" i="87" s="1"/>
  <c r="I857" i="87" s="1"/>
  <c r="J857" i="87" s="1"/>
  <c r="K857" i="87" s="1"/>
  <c r="L857" i="87" s="1"/>
  <c r="M857" i="87" s="1"/>
  <c r="N857" i="87" s="1"/>
  <c r="F846" i="87"/>
  <c r="G846" i="87" s="1"/>
  <c r="H846" i="87" s="1"/>
  <c r="I846" i="87" s="1"/>
  <c r="J846" i="87" s="1"/>
  <c r="K846" i="87" s="1"/>
  <c r="L846" i="87" s="1"/>
  <c r="M846" i="87" s="1"/>
  <c r="N846" i="87" s="1"/>
  <c r="G847" i="73"/>
  <c r="M846" i="73"/>
  <c r="F857" i="84"/>
  <c r="F846" i="84"/>
  <c r="H856" i="73"/>
  <c r="G858" i="73"/>
  <c r="H836" i="73"/>
  <c r="W734" i="73"/>
  <c r="X623" i="73"/>
  <c r="G846" i="82"/>
  <c r="H835" i="82"/>
  <c r="F857" i="86"/>
  <c r="G857" i="86" s="1"/>
  <c r="H857" i="86" s="1"/>
  <c r="I857" i="86" s="1"/>
  <c r="J857" i="86" s="1"/>
  <c r="K857" i="86" s="1"/>
  <c r="L857" i="86" s="1"/>
  <c r="M857" i="86" s="1"/>
  <c r="N857" i="86" s="1"/>
  <c r="F846" i="86"/>
  <c r="G846" i="86" s="1"/>
  <c r="H846" i="86" s="1"/>
  <c r="I846" i="86" s="1"/>
  <c r="J846" i="86" s="1"/>
  <c r="K846" i="86" s="1"/>
  <c r="L846" i="86" s="1"/>
  <c r="M846" i="86" s="1"/>
  <c r="N846" i="86" s="1"/>
  <c r="N835" i="73"/>
  <c r="L952" i="79"/>
  <c r="N123" i="80" s="1"/>
  <c r="L942" i="79"/>
  <c r="L954" i="73"/>
  <c r="Q441" i="86"/>
  <c r="R472" i="86" s="1"/>
  <c r="Y689" i="73"/>
  <c r="AA447" i="86"/>
  <c r="AM935" i="73"/>
  <c r="AM947" i="73"/>
  <c r="AM961" i="73"/>
  <c r="AM948" i="73"/>
  <c r="AM941" i="73"/>
  <c r="AN927" i="73"/>
  <c r="AN962" i="73" s="1"/>
  <c r="AM926" i="73"/>
  <c r="V697" i="81"/>
  <c r="Z458" i="83"/>
  <c r="AA489" i="83" s="1"/>
  <c r="Z459" i="87"/>
  <c r="AA490" i="87" s="1"/>
  <c r="W462" i="83"/>
  <c r="X493" i="83" s="1"/>
  <c r="AO17" i="77"/>
  <c r="AO107" i="80" s="1"/>
  <c r="AN973" i="79"/>
  <c r="W464" i="81"/>
  <c r="X495" i="81" s="1"/>
  <c r="X447" i="81"/>
  <c r="Y478" i="81" s="1"/>
  <c r="AO33" i="77"/>
  <c r="AP18" i="77"/>
  <c r="AO16" i="77"/>
  <c r="M938" i="73"/>
  <c r="AL961" i="79"/>
  <c r="O933" i="79"/>
  <c r="AL948" i="79"/>
  <c r="O934" i="79"/>
  <c r="AD940" i="82"/>
  <c r="AD939" i="82"/>
  <c r="AE939" i="84"/>
  <c r="AE940" i="84"/>
  <c r="AE942" i="84" s="1"/>
  <c r="AF938" i="84" s="1"/>
  <c r="X683" i="81"/>
  <c r="Y464" i="85"/>
  <c r="Z495" i="85" s="1"/>
  <c r="X701" i="84"/>
  <c r="AM961" i="87"/>
  <c r="AM947" i="87"/>
  <c r="AM948" i="87"/>
  <c r="AM941" i="87"/>
  <c r="AN927" i="87"/>
  <c r="AN962" i="87" s="1"/>
  <c r="AM926" i="87"/>
  <c r="AM935" i="87"/>
  <c r="Q674" i="85"/>
  <c r="AM948" i="84"/>
  <c r="AM947" i="84"/>
  <c r="AM935" i="84"/>
  <c r="AM961" i="84"/>
  <c r="AM926" i="84"/>
  <c r="AN927" i="84"/>
  <c r="AN962" i="84" s="1"/>
  <c r="AM941" i="84"/>
  <c r="Q940" i="81"/>
  <c r="Q942" i="81" s="1"/>
  <c r="Q939" i="81"/>
  <c r="N736" i="82"/>
  <c r="N771" i="82"/>
  <c r="N770" i="82"/>
  <c r="X695" i="82"/>
  <c r="AM935" i="86"/>
  <c r="AM961" i="86"/>
  <c r="AM948" i="86"/>
  <c r="AM947" i="86"/>
  <c r="AN927" i="86"/>
  <c r="AN962" i="86" s="1"/>
  <c r="AM926" i="86"/>
  <c r="AM941" i="86"/>
  <c r="Y692" i="87"/>
  <c r="V691" i="87"/>
  <c r="P954" i="81"/>
  <c r="W934" i="86"/>
  <c r="W953" i="86" s="1"/>
  <c r="W933" i="86"/>
  <c r="W952" i="86" s="1"/>
  <c r="AD941" i="85"/>
  <c r="AD942" i="85" s="1"/>
  <c r="AE938" i="85" s="1"/>
  <c r="U674" i="81"/>
  <c r="Q674" i="87"/>
  <c r="Y468" i="84"/>
  <c r="Z499" i="84" s="1"/>
  <c r="W934" i="82"/>
  <c r="W953" i="82" s="1"/>
  <c r="W933" i="82"/>
  <c r="W952" i="82" s="1"/>
  <c r="W681" i="86"/>
  <c r="Y456" i="86"/>
  <c r="Z487" i="86" s="1"/>
  <c r="V441" i="81"/>
  <c r="O939" i="83"/>
  <c r="O952" i="83" s="1"/>
  <c r="O940" i="83"/>
  <c r="O942" i="83" s="1"/>
  <c r="X610" i="87"/>
  <c r="W721" i="87"/>
  <c r="Z464" i="84"/>
  <c r="AA495" i="84" s="1"/>
  <c r="Z679" i="84"/>
  <c r="Z601" i="83"/>
  <c r="Y712" i="83"/>
  <c r="X611" i="83"/>
  <c r="W722" i="83"/>
  <c r="R934" i="81"/>
  <c r="R933" i="81"/>
  <c r="N954" i="83"/>
  <c r="AE939" i="86"/>
  <c r="AE940" i="86"/>
  <c r="AE942" i="86" s="1"/>
  <c r="AF938" i="86" s="1"/>
  <c r="Y611" i="84"/>
  <c r="X722" i="84"/>
  <c r="W458" i="87"/>
  <c r="X489" i="87" s="1"/>
  <c r="AM948" i="85"/>
  <c r="AM947" i="85"/>
  <c r="AM941" i="85"/>
  <c r="AN927" i="85"/>
  <c r="AN962" i="85" s="1"/>
  <c r="AM926" i="85"/>
  <c r="AM935" i="85"/>
  <c r="AM961" i="85"/>
  <c r="S707" i="84"/>
  <c r="AM941" i="81"/>
  <c r="AN927" i="81"/>
  <c r="AN962" i="81" s="1"/>
  <c r="AM926" i="81"/>
  <c r="AM935" i="81"/>
  <c r="AM961" i="81"/>
  <c r="AM948" i="81"/>
  <c r="AM947" i="81"/>
  <c r="Z602" i="87"/>
  <c r="Y713" i="87"/>
  <c r="X676" i="87"/>
  <c r="W612" i="85"/>
  <c r="V723" i="85"/>
  <c r="W680" i="81"/>
  <c r="V695" i="83"/>
  <c r="X683" i="86"/>
  <c r="Y609" i="81"/>
  <c r="Y454" i="81"/>
  <c r="Z485" i="81" s="1"/>
  <c r="X720" i="81"/>
  <c r="Y605" i="82"/>
  <c r="X716" i="82"/>
  <c r="X697" i="85"/>
  <c r="R441" i="87"/>
  <c r="Z616" i="86"/>
  <c r="Y727" i="86"/>
  <c r="P673" i="85"/>
  <c r="R705" i="82"/>
  <c r="AM935" i="83"/>
  <c r="AM948" i="83"/>
  <c r="AM947" i="83"/>
  <c r="AM961" i="83"/>
  <c r="AM941" i="83"/>
  <c r="AN927" i="83"/>
  <c r="AN962" i="83" s="1"/>
  <c r="AM926" i="83"/>
  <c r="Z605" i="86"/>
  <c r="Y716" i="86"/>
  <c r="O771" i="87"/>
  <c r="O770" i="87"/>
  <c r="O736" i="87"/>
  <c r="Y608" i="87"/>
  <c r="X719" i="87"/>
  <c r="Z605" i="85"/>
  <c r="Y716" i="85"/>
  <c r="AN935" i="82"/>
  <c r="AN961" i="82"/>
  <c r="AN948" i="82"/>
  <c r="AN947" i="82"/>
  <c r="AN941" i="82"/>
  <c r="AO927" i="82"/>
  <c r="AO962" i="82" s="1"/>
  <c r="AN926" i="82"/>
  <c r="R946" i="79"/>
  <c r="R945" i="79"/>
  <c r="R949" i="73"/>
  <c r="F929" i="79" a="1"/>
  <c r="L843" i="79" a="1"/>
  <c r="L954" i="79" a="1"/>
  <c r="J831" i="79" a="1"/>
  <c r="G835" i="79" a="1"/>
  <c r="H856" i="79" a="1"/>
  <c r="E966" i="79" a="1"/>
  <c r="R949" i="79" a="1"/>
  <c r="E958" i="79" a="1"/>
  <c r="I839" i="79" a="1"/>
  <c r="AN962" i="79" a="1"/>
  <c r="H845" i="79" a="1"/>
  <c r="AM961" i="79" a="1"/>
  <c r="AM948" i="79" a="1"/>
  <c r="I834" i="79" a="1"/>
  <c r="P932" i="79" a="1"/>
  <c r="F846" i="79" a="1"/>
  <c r="O936" i="79" a="1"/>
  <c r="F957" i="81" l="1"/>
  <c r="F966" i="81" s="1"/>
  <c r="N958" i="89"/>
  <c r="N967" i="89" s="1"/>
  <c r="N979" i="89" s="1"/>
  <c r="J795" i="73"/>
  <c r="E868" i="89"/>
  <c r="L974" i="87"/>
  <c r="L957" i="87"/>
  <c r="L966" i="87" s="1"/>
  <c r="L956" i="87"/>
  <c r="M974" i="83"/>
  <c r="M957" i="83"/>
  <c r="M966" i="83" s="1"/>
  <c r="M956" i="83"/>
  <c r="O956" i="89"/>
  <c r="O957" i="89"/>
  <c r="O966" i="89" s="1"/>
  <c r="O974" i="89"/>
  <c r="Q483" i="82"/>
  <c r="Q452" i="82" s="1"/>
  <c r="K472" i="82"/>
  <c r="R486" i="83"/>
  <c r="R455" i="83"/>
  <c r="S486" i="83" s="1"/>
  <c r="S455" i="83" s="1"/>
  <c r="R484" i="83"/>
  <c r="R453" i="83"/>
  <c r="S484" i="83" s="1"/>
  <c r="S453" i="83" s="1"/>
  <c r="N816" i="83"/>
  <c r="N929" i="83" s="1"/>
  <c r="N974" i="83" s="1"/>
  <c r="O811" i="87"/>
  <c r="P793" i="89"/>
  <c r="R442" i="89"/>
  <c r="M979" i="89"/>
  <c r="K771" i="82"/>
  <c r="K736" i="82"/>
  <c r="K770" i="82"/>
  <c r="K773" i="82"/>
  <c r="Q813" i="85" a="1"/>
  <c r="O675" i="82"/>
  <c r="O813" i="82" a="1"/>
  <c r="O813" i="82" s="1"/>
  <c r="I967" i="87"/>
  <c r="I979" i="87" s="1"/>
  <c r="J958" i="87"/>
  <c r="H968" i="87"/>
  <c r="I965" i="87" s="1"/>
  <c r="O487" i="87"/>
  <c r="O456" i="87"/>
  <c r="J968" i="83"/>
  <c r="K965" i="83" s="1"/>
  <c r="P793" i="83"/>
  <c r="Q675" i="89"/>
  <c r="Q702" i="89" s="1"/>
  <c r="Q708" i="89"/>
  <c r="Q735" i="89" s="1"/>
  <c r="Q632" i="89"/>
  <c r="Q634" i="89" s="1"/>
  <c r="Q635" i="89" s="1"/>
  <c r="Q813" i="89" a="1"/>
  <c r="Q813" i="89" s="1"/>
  <c r="Q811" i="89" s="1"/>
  <c r="K967" i="83"/>
  <c r="K979" i="83" s="1"/>
  <c r="L958" i="83"/>
  <c r="R485" i="83"/>
  <c r="R454" i="83" s="1"/>
  <c r="R675" i="87"/>
  <c r="S708" i="73"/>
  <c r="T813" i="73" a="1"/>
  <c r="S813" i="73" a="1"/>
  <c r="Q755" i="83"/>
  <c r="Q769" i="83" s="1"/>
  <c r="Q721" i="83"/>
  <c r="Q735" i="83" s="1"/>
  <c r="Q688" i="83"/>
  <c r="Q702" i="83" s="1"/>
  <c r="Q633" i="83"/>
  <c r="Q634" i="83" s="1"/>
  <c r="Q635" i="83" s="1"/>
  <c r="H967" i="82"/>
  <c r="I958" i="82"/>
  <c r="O793" i="83"/>
  <c r="O795" i="83" s="1"/>
  <c r="O807" i="83" s="1"/>
  <c r="O810" i="83" s="1"/>
  <c r="L596" i="82"/>
  <c r="J812" i="82"/>
  <c r="J811" i="82" s="1"/>
  <c r="U607" i="83"/>
  <c r="O483" i="87"/>
  <c r="O812" i="87" s="1"/>
  <c r="S548" i="83"/>
  <c r="R610" i="83"/>
  <c r="P795" i="89"/>
  <c r="P807" i="89" s="1"/>
  <c r="P810" i="89" s="1"/>
  <c r="P816" i="89" s="1"/>
  <c r="P929" i="89" s="1"/>
  <c r="U813" i="83" a="1"/>
  <c r="N483" i="83"/>
  <c r="N812" i="83" s="1"/>
  <c r="N811" i="83" s="1"/>
  <c r="N452" i="83"/>
  <c r="P773" i="83"/>
  <c r="P795" i="83" s="1"/>
  <c r="P807" i="83" s="1"/>
  <c r="P810" i="83" s="1"/>
  <c r="J793" i="82"/>
  <c r="J795" i="82" s="1"/>
  <c r="J810" i="82" s="1"/>
  <c r="J816" i="82" s="1"/>
  <c r="J929" i="82" s="1"/>
  <c r="R813" i="87" a="1"/>
  <c r="I813" i="81" a="1"/>
  <c r="Q479" i="82"/>
  <c r="Q448" i="82"/>
  <c r="T708" i="84"/>
  <c r="U813" i="84" a="1"/>
  <c r="K790" i="82"/>
  <c r="K791" i="82"/>
  <c r="K779" i="82"/>
  <c r="K780" i="82"/>
  <c r="K786" i="82"/>
  <c r="K783" i="82"/>
  <c r="K788" i="82"/>
  <c r="K782" i="82"/>
  <c r="K777" i="82"/>
  <c r="K785" i="82"/>
  <c r="K778" i="82"/>
  <c r="K784" i="82"/>
  <c r="K792" i="82"/>
  <c r="K776" i="82"/>
  <c r="K789" i="82"/>
  <c r="K787" i="82"/>
  <c r="K781" i="82"/>
  <c r="T601" i="81"/>
  <c r="H783" i="81"/>
  <c r="R605" i="84"/>
  <c r="R750" i="84" s="1"/>
  <c r="H771" i="81"/>
  <c r="H779" i="81"/>
  <c r="S605" i="84"/>
  <c r="J957" i="84"/>
  <c r="J966" i="84" s="1"/>
  <c r="J956" i="84"/>
  <c r="T605" i="84"/>
  <c r="H736" i="81"/>
  <c r="Q683" i="84"/>
  <c r="M773" i="84"/>
  <c r="M795" i="84" s="1"/>
  <c r="H791" i="81"/>
  <c r="S601" i="81"/>
  <c r="S712" i="81" s="1"/>
  <c r="H776" i="81"/>
  <c r="H777" i="81"/>
  <c r="H786" i="81"/>
  <c r="H788" i="81"/>
  <c r="H780" i="81"/>
  <c r="H782" i="81"/>
  <c r="J442" i="81"/>
  <c r="K473" i="81" s="1"/>
  <c r="H784" i="81"/>
  <c r="H781" i="81"/>
  <c r="H789" i="81"/>
  <c r="Q750" i="84"/>
  <c r="F958" i="86"/>
  <c r="F967" i="86" s="1"/>
  <c r="E958" i="79"/>
  <c r="E967" i="86"/>
  <c r="H979" i="85"/>
  <c r="E966" i="79"/>
  <c r="L795" i="84"/>
  <c r="L810" i="84" s="1"/>
  <c r="R708" i="87"/>
  <c r="H968" i="85"/>
  <c r="I965" i="85" s="1"/>
  <c r="G795" i="86"/>
  <c r="R532" i="73"/>
  <c r="R601" i="81"/>
  <c r="R746" i="81" s="1"/>
  <c r="H968" i="84"/>
  <c r="I965" i="84" s="1"/>
  <c r="I958" i="84"/>
  <c r="I967" i="84" s="1"/>
  <c r="I979" i="84" s="1"/>
  <c r="G795" i="81"/>
  <c r="G807" i="81" s="1"/>
  <c r="G810" i="81" s="1"/>
  <c r="G816" i="81" s="1"/>
  <c r="G929" i="81" s="1"/>
  <c r="G974" i="81" s="1"/>
  <c r="F974" i="86"/>
  <c r="AA446" i="84"/>
  <c r="P750" i="84"/>
  <c r="P716" i="84"/>
  <c r="P683" i="84"/>
  <c r="L472" i="73"/>
  <c r="L441" i="73" s="1"/>
  <c r="M472" i="73" s="1"/>
  <c r="J439" i="73"/>
  <c r="K470" i="73" s="1"/>
  <c r="K812" i="73" s="1"/>
  <c r="K811" i="73" s="1"/>
  <c r="F956" i="86"/>
  <c r="F929" i="79"/>
  <c r="N749" i="73"/>
  <c r="N769" i="73" s="1"/>
  <c r="N715" i="73"/>
  <c r="N682" i="73"/>
  <c r="N633" i="73"/>
  <c r="T442" i="73"/>
  <c r="T566" i="73" s="1"/>
  <c r="P542" i="73"/>
  <c r="O604" i="73"/>
  <c r="G807" i="86"/>
  <c r="R535" i="86"/>
  <c r="Q805" i="86" s="1"/>
  <c r="H770" i="86"/>
  <c r="H771" i="86"/>
  <c r="H736" i="86"/>
  <c r="H782" i="86"/>
  <c r="H790" i="86"/>
  <c r="H780" i="86"/>
  <c r="H786" i="86"/>
  <c r="H788" i="86"/>
  <c r="H787" i="86"/>
  <c r="H781" i="86"/>
  <c r="H785" i="86"/>
  <c r="H784" i="86"/>
  <c r="H779" i="86"/>
  <c r="H776" i="86"/>
  <c r="H778" i="86"/>
  <c r="H791" i="86"/>
  <c r="H783" i="86"/>
  <c r="H777" i="86"/>
  <c r="H789" i="86"/>
  <c r="H792" i="86"/>
  <c r="I566" i="86"/>
  <c r="J473" i="86"/>
  <c r="J812" i="86" s="1"/>
  <c r="F966" i="86"/>
  <c r="L471" i="85"/>
  <c r="L812" i="85" s="1"/>
  <c r="L811" i="85" s="1"/>
  <c r="J974" i="85"/>
  <c r="J956" i="85"/>
  <c r="J957" i="85"/>
  <c r="J966" i="85" s="1"/>
  <c r="L740" i="85"/>
  <c r="L769" i="85" s="1"/>
  <c r="L633" i="85"/>
  <c r="L634" i="85" s="1"/>
  <c r="L635" i="85" s="1"/>
  <c r="L706" i="85"/>
  <c r="L735" i="85" s="1"/>
  <c r="L673" i="85"/>
  <c r="L702" i="85" s="1"/>
  <c r="N740" i="85"/>
  <c r="N769" i="85" s="1"/>
  <c r="N773" i="85" s="1"/>
  <c r="N795" i="85" s="1"/>
  <c r="N807" i="85" s="1"/>
  <c r="N810" i="85" s="1"/>
  <c r="M595" i="85"/>
  <c r="K812" i="85"/>
  <c r="K811" i="85" s="1"/>
  <c r="K816" i="85" s="1"/>
  <c r="K929" i="85" s="1"/>
  <c r="I967" i="85"/>
  <c r="O478" i="85"/>
  <c r="O447" i="85" s="1"/>
  <c r="P478" i="85" s="1"/>
  <c r="P447" i="85" s="1"/>
  <c r="Q481" i="84"/>
  <c r="Q450" i="84" s="1"/>
  <c r="R481" i="84" s="1"/>
  <c r="R450" i="84" s="1"/>
  <c r="R716" i="84"/>
  <c r="K475" i="84"/>
  <c r="K812" i="84" s="1"/>
  <c r="K811" i="84" s="1"/>
  <c r="K816" i="84" s="1"/>
  <c r="K929" i="84" s="1"/>
  <c r="Q535" i="81"/>
  <c r="P597" i="81"/>
  <c r="E968" i="81"/>
  <c r="N477" i="81"/>
  <c r="N446" i="81" s="1"/>
  <c r="E979" i="81"/>
  <c r="Q746" i="81"/>
  <c r="Q712" i="81"/>
  <c r="Q679" i="81"/>
  <c r="I708" i="81"/>
  <c r="I735" i="81" s="1"/>
  <c r="I675" i="81"/>
  <c r="I702" i="81" s="1"/>
  <c r="I632" i="81"/>
  <c r="I634" i="81" s="1"/>
  <c r="I635" i="81" s="1"/>
  <c r="I813" i="81"/>
  <c r="I811" i="81" s="1"/>
  <c r="O742" i="81"/>
  <c r="O769" i="81" s="1"/>
  <c r="O633" i="81"/>
  <c r="P442" i="82"/>
  <c r="Q473" i="82" s="1"/>
  <c r="U813" i="83"/>
  <c r="V473" i="84"/>
  <c r="U566" i="84"/>
  <c r="E900" i="86"/>
  <c r="S566" i="87"/>
  <c r="T477" i="73"/>
  <c r="T446" i="73" s="1"/>
  <c r="F965" i="73"/>
  <c r="F968" i="73" s="1"/>
  <c r="P813" i="85"/>
  <c r="W470" i="81"/>
  <c r="V677" i="82"/>
  <c r="K770" i="73"/>
  <c r="X687" i="85"/>
  <c r="K771" i="73"/>
  <c r="L707" i="73"/>
  <c r="L674" i="73"/>
  <c r="O596" i="73"/>
  <c r="I839" i="79"/>
  <c r="K85" i="88" s="1"/>
  <c r="J831" i="79"/>
  <c r="L77" i="88" s="1"/>
  <c r="Z933" i="73"/>
  <c r="Z934" i="73"/>
  <c r="T476" i="73"/>
  <c r="T445" i="73" s="1"/>
  <c r="K793" i="73"/>
  <c r="F979" i="73"/>
  <c r="G967" i="73"/>
  <c r="R711" i="73"/>
  <c r="R678" i="73"/>
  <c r="I810" i="73"/>
  <c r="I816" i="73" s="1"/>
  <c r="H974" i="73"/>
  <c r="H957" i="73"/>
  <c r="H956" i="73"/>
  <c r="J807" i="73"/>
  <c r="L705" i="73"/>
  <c r="L672" i="73"/>
  <c r="L632" i="73"/>
  <c r="L634" i="73" s="1"/>
  <c r="L635" i="73" s="1"/>
  <c r="U480" i="73"/>
  <c r="U449" i="73" s="1"/>
  <c r="Y725" i="73"/>
  <c r="W682" i="82"/>
  <c r="X715" i="81"/>
  <c r="L843" i="79"/>
  <c r="N89" i="88" s="1"/>
  <c r="M807" i="82"/>
  <c r="Y604" i="82"/>
  <c r="Y749" i="82" s="1"/>
  <c r="Y449" i="82"/>
  <c r="X715" i="82"/>
  <c r="AY963" i="89"/>
  <c r="V934" i="84"/>
  <c r="V933" i="84"/>
  <c r="V952" i="84" s="1"/>
  <c r="Z497" i="84"/>
  <c r="Z466" i="84" s="1"/>
  <c r="X452" i="86"/>
  <c r="Y483" i="86" s="1"/>
  <c r="W449" i="83"/>
  <c r="X480" i="83" s="1"/>
  <c r="X699" i="84"/>
  <c r="Z733" i="83"/>
  <c r="Y732" i="84"/>
  <c r="Y697" i="84"/>
  <c r="V681" i="85"/>
  <c r="Y467" i="73"/>
  <c r="Z498" i="73" s="1"/>
  <c r="R679" i="73"/>
  <c r="V715" i="83"/>
  <c r="AZ926" i="89"/>
  <c r="AZ947" i="89"/>
  <c r="AZ962" i="89"/>
  <c r="AZ941" i="89"/>
  <c r="AZ935" i="89"/>
  <c r="BA927" i="89"/>
  <c r="Y939" i="89"/>
  <c r="Y952" i="89" s="1"/>
  <c r="Y940" i="89"/>
  <c r="X680" i="87"/>
  <c r="Y711" i="87"/>
  <c r="AC936" i="89"/>
  <c r="AD932" i="89" s="1"/>
  <c r="E888" i="89"/>
  <c r="Z727" i="82"/>
  <c r="V719" i="73"/>
  <c r="Z485" i="84"/>
  <c r="Z609" i="84" s="1"/>
  <c r="Z754" i="84" s="1"/>
  <c r="Y709" i="83"/>
  <c r="W688" i="73"/>
  <c r="V449" i="86"/>
  <c r="W480" i="86" s="1"/>
  <c r="W604" i="86" s="1"/>
  <c r="W749" i="86" s="1"/>
  <c r="X454" i="82"/>
  <c r="Y690" i="86"/>
  <c r="Y717" i="87"/>
  <c r="W497" i="81"/>
  <c r="W446" i="85"/>
  <c r="X732" i="87"/>
  <c r="X594" i="83"/>
  <c r="X739" i="83" s="1"/>
  <c r="V699" i="86"/>
  <c r="Y677" i="86"/>
  <c r="X465" i="87"/>
  <c r="W731" i="87"/>
  <c r="W698" i="87"/>
  <c r="V721" i="73"/>
  <c r="T596" i="83"/>
  <c r="T741" i="83" s="1"/>
  <c r="T441" i="83"/>
  <c r="S674" i="83"/>
  <c r="S707" i="83"/>
  <c r="V457" i="82"/>
  <c r="W488" i="82" s="1"/>
  <c r="W612" i="82" s="1"/>
  <c r="W757" i="82" s="1"/>
  <c r="Y696" i="81"/>
  <c r="V726" i="84"/>
  <c r="V693" i="84"/>
  <c r="W733" i="85"/>
  <c r="W700" i="85"/>
  <c r="X729" i="86"/>
  <c r="W455" i="84"/>
  <c r="X486" i="84" s="1"/>
  <c r="X467" i="85"/>
  <c r="X622" i="85"/>
  <c r="X767" i="85" s="1"/>
  <c r="W496" i="86"/>
  <c r="Y691" i="83"/>
  <c r="W460" i="84"/>
  <c r="V721" i="84"/>
  <c r="V688" i="84"/>
  <c r="Y445" i="85"/>
  <c r="S712" i="73"/>
  <c r="X497" i="82"/>
  <c r="X621" i="82" s="1"/>
  <c r="X766" i="82" s="1"/>
  <c r="X689" i="86"/>
  <c r="V484" i="81"/>
  <c r="X460" i="82"/>
  <c r="W444" i="73"/>
  <c r="W710" i="73" s="1"/>
  <c r="T601" i="73"/>
  <c r="T746" i="73" s="1"/>
  <c r="X731" i="81"/>
  <c r="Z490" i="82"/>
  <c r="W723" i="87"/>
  <c r="Y451" i="81"/>
  <c r="Z482" i="81" s="1"/>
  <c r="Z606" i="81" s="1"/>
  <c r="Z751" i="81" s="1"/>
  <c r="P633" i="85"/>
  <c r="Y700" i="83"/>
  <c r="Y687" i="87"/>
  <c r="X480" i="84"/>
  <c r="X604" i="84" s="1"/>
  <c r="X749" i="84" s="1"/>
  <c r="W499" i="81"/>
  <c r="Y618" i="86"/>
  <c r="Y763" i="86" s="1"/>
  <c r="Y463" i="86"/>
  <c r="W672" i="83"/>
  <c r="M705" i="86"/>
  <c r="S740" i="83"/>
  <c r="W705" i="83"/>
  <c r="M929" i="87"/>
  <c r="P705" i="85"/>
  <c r="Y492" i="87"/>
  <c r="AA485" i="87"/>
  <c r="AA609" i="87" s="1"/>
  <c r="AA754" i="87" s="1"/>
  <c r="X610" i="73"/>
  <c r="X755" i="73" s="1"/>
  <c r="X455" i="85"/>
  <c r="Y486" i="85" s="1"/>
  <c r="Y610" i="85" s="1"/>
  <c r="Y755" i="85" s="1"/>
  <c r="AA448" i="81"/>
  <c r="X465" i="85"/>
  <c r="Y496" i="85" s="1"/>
  <c r="Y620" i="85" s="1"/>
  <c r="Y765" i="85" s="1"/>
  <c r="R473" i="85"/>
  <c r="R597" i="85" s="1"/>
  <c r="R742" i="85" s="1"/>
  <c r="V446" i="82"/>
  <c r="X474" i="84"/>
  <c r="X598" i="84" s="1"/>
  <c r="X743" i="84" s="1"/>
  <c r="X452" i="81"/>
  <c r="Y483" i="81" s="1"/>
  <c r="Y607" i="81" s="1"/>
  <c r="Y752" i="81" s="1"/>
  <c r="W618" i="84"/>
  <c r="W763" i="84" s="1"/>
  <c r="W468" i="82"/>
  <c r="P739" i="87"/>
  <c r="P769" i="87" s="1"/>
  <c r="Y459" i="86"/>
  <c r="Z490" i="86" s="1"/>
  <c r="Z614" i="86" s="1"/>
  <c r="Z445" i="86"/>
  <c r="AA476" i="86" s="1"/>
  <c r="AA600" i="86" s="1"/>
  <c r="W496" i="84"/>
  <c r="W719" i="85"/>
  <c r="W686" i="85"/>
  <c r="T595" i="73"/>
  <c r="W698" i="85"/>
  <c r="W731" i="85"/>
  <c r="X608" i="85"/>
  <c r="X753" i="85" s="1"/>
  <c r="X453" i="85"/>
  <c r="V734" i="82"/>
  <c r="V701" i="82"/>
  <c r="X466" i="86"/>
  <c r="Y497" i="86" s="1"/>
  <c r="Y621" i="86" s="1"/>
  <c r="Y766" i="86" s="1"/>
  <c r="S594" i="82"/>
  <c r="S739" i="82" s="1"/>
  <c r="R594" i="84"/>
  <c r="R739" i="84" s="1"/>
  <c r="W721" i="85"/>
  <c r="W688" i="85"/>
  <c r="Q594" i="87"/>
  <c r="X610" i="85"/>
  <c r="X755" i="85" s="1"/>
  <c r="W718" i="81"/>
  <c r="W685" i="81"/>
  <c r="V453" i="82"/>
  <c r="S706" i="83"/>
  <c r="M633" i="86"/>
  <c r="U595" i="81"/>
  <c r="U740" i="81" s="1"/>
  <c r="O779" i="85"/>
  <c r="V594" i="81"/>
  <c r="V739" i="81" s="1"/>
  <c r="P597" i="82"/>
  <c r="P742" i="82" s="1"/>
  <c r="P769" i="82" s="1"/>
  <c r="O776" i="85"/>
  <c r="W451" i="82"/>
  <c r="V717" i="82"/>
  <c r="V684" i="82"/>
  <c r="W467" i="82"/>
  <c r="X475" i="82"/>
  <c r="V733" i="82"/>
  <c r="V700" i="82"/>
  <c r="X463" i="83"/>
  <c r="W729" i="83"/>
  <c r="W696" i="83"/>
  <c r="U712" i="82"/>
  <c r="U679" i="82"/>
  <c r="X447" i="82"/>
  <c r="Z687" i="87"/>
  <c r="Z720" i="87"/>
  <c r="O936" i="79"/>
  <c r="W698" i="81"/>
  <c r="U719" i="82"/>
  <c r="U686" i="82"/>
  <c r="W709" i="84"/>
  <c r="W676" i="84"/>
  <c r="X614" i="81"/>
  <c r="X759" i="81" s="1"/>
  <c r="X459" i="81"/>
  <c r="V475" i="87"/>
  <c r="W692" i="81"/>
  <c r="W725" i="81"/>
  <c r="R936" i="81"/>
  <c r="S932" i="81" s="1"/>
  <c r="T675" i="84"/>
  <c r="Y462" i="82"/>
  <c r="Z493" i="82" s="1"/>
  <c r="Z617" i="82" s="1"/>
  <c r="X445" i="82"/>
  <c r="Z936" i="73"/>
  <c r="AA932" i="73" s="1"/>
  <c r="AA934" i="73" s="1"/>
  <c r="W678" i="82"/>
  <c r="W711" i="82"/>
  <c r="X491" i="81"/>
  <c r="X615" i="81" s="1"/>
  <c r="X760" i="81" s="1"/>
  <c r="W468" i="85"/>
  <c r="V734" i="85"/>
  <c r="V701" i="85"/>
  <c r="X482" i="86"/>
  <c r="X606" i="86" s="1"/>
  <c r="X751" i="86" s="1"/>
  <c r="W680" i="82"/>
  <c r="W713" i="82"/>
  <c r="X483" i="84"/>
  <c r="X607" i="84" s="1"/>
  <c r="X752" i="84" s="1"/>
  <c r="O782" i="85"/>
  <c r="O780" i="85"/>
  <c r="O789" i="85"/>
  <c r="N770" i="84"/>
  <c r="N736" i="84"/>
  <c r="O790" i="85"/>
  <c r="O786" i="85"/>
  <c r="P632" i="87"/>
  <c r="P634" i="87" s="1"/>
  <c r="W724" i="86"/>
  <c r="Y463" i="87"/>
  <c r="Z494" i="87" s="1"/>
  <c r="Z618" i="87" s="1"/>
  <c r="R441" i="85"/>
  <c r="S472" i="85" s="1"/>
  <c r="Z444" i="86"/>
  <c r="AA475" i="86" s="1"/>
  <c r="AA599" i="86" s="1"/>
  <c r="O787" i="85"/>
  <c r="O781" i="85"/>
  <c r="O783" i="85"/>
  <c r="O792" i="85"/>
  <c r="O788" i="85"/>
  <c r="O777" i="85"/>
  <c r="O791" i="85"/>
  <c r="O778" i="85"/>
  <c r="O785" i="85"/>
  <c r="T440" i="73"/>
  <c r="U471" i="73" s="1"/>
  <c r="X715" i="85"/>
  <c r="W712" i="87"/>
  <c r="W451" i="73"/>
  <c r="X464" i="73"/>
  <c r="P439" i="84"/>
  <c r="W695" i="85"/>
  <c r="W730" i="73"/>
  <c r="W697" i="73"/>
  <c r="O705" i="84"/>
  <c r="O672" i="84"/>
  <c r="W685" i="85"/>
  <c r="S675" i="73"/>
  <c r="U714" i="82"/>
  <c r="Z692" i="85"/>
  <c r="V717" i="73"/>
  <c r="V684" i="73"/>
  <c r="X484" i="84"/>
  <c r="X608" i="84" s="1"/>
  <c r="X753" i="84" s="1"/>
  <c r="V479" i="73"/>
  <c r="V603" i="73" s="1"/>
  <c r="V748" i="73" s="1"/>
  <c r="V721" i="86"/>
  <c r="V688" i="86"/>
  <c r="W455" i="86"/>
  <c r="V733" i="86"/>
  <c r="X462" i="85"/>
  <c r="Y493" i="85" s="1"/>
  <c r="Y617" i="85" s="1"/>
  <c r="Y762" i="85" s="1"/>
  <c r="Y488" i="81"/>
  <c r="Y612" i="81" s="1"/>
  <c r="Y757" i="81" s="1"/>
  <c r="U708" i="83"/>
  <c r="W499" i="83"/>
  <c r="Q708" i="85"/>
  <c r="Q675" i="85"/>
  <c r="X727" i="87"/>
  <c r="X694" i="87"/>
  <c r="V696" i="84"/>
  <c r="W678" i="84"/>
  <c r="X456" i="81"/>
  <c r="Y487" i="81" s="1"/>
  <c r="Y611" i="81" s="1"/>
  <c r="X468" i="86"/>
  <c r="Y499" i="86" s="1"/>
  <c r="Y623" i="86" s="1"/>
  <c r="X495" i="82"/>
  <c r="V457" i="73"/>
  <c r="W488" i="73" s="1"/>
  <c r="X729" i="73"/>
  <c r="P769" i="85"/>
  <c r="P673" i="82"/>
  <c r="P706" i="82"/>
  <c r="Q706" i="87"/>
  <c r="V691" i="73"/>
  <c r="V724" i="73"/>
  <c r="X446" i="87"/>
  <c r="W460" i="85"/>
  <c r="X491" i="85" s="1"/>
  <c r="X615" i="85" s="1"/>
  <c r="X491" i="83"/>
  <c r="X615" i="83" s="1"/>
  <c r="P689" i="87"/>
  <c r="P722" i="87"/>
  <c r="Y687" i="84"/>
  <c r="W689" i="81"/>
  <c r="O632" i="84"/>
  <c r="O634" i="84" s="1"/>
  <c r="O635" i="84" s="1"/>
  <c r="O784" i="84" s="1"/>
  <c r="O706" i="84"/>
  <c r="P705" i="87"/>
  <c r="X700" i="87"/>
  <c r="X733" i="87"/>
  <c r="X752" i="86"/>
  <c r="T712" i="81"/>
  <c r="Z713" i="86"/>
  <c r="O632" i="82"/>
  <c r="O708" i="82"/>
  <c r="V693" i="85"/>
  <c r="V726" i="85"/>
  <c r="W701" i="86"/>
  <c r="W734" i="86"/>
  <c r="X696" i="87"/>
  <c r="X729" i="87"/>
  <c r="Y681" i="84"/>
  <c r="O706" i="86"/>
  <c r="X731" i="73"/>
  <c r="X729" i="85"/>
  <c r="X768" i="86"/>
  <c r="W765" i="83"/>
  <c r="Z765" i="82"/>
  <c r="Y620" i="73"/>
  <c r="Y765" i="73" s="1"/>
  <c r="Y753" i="87"/>
  <c r="Z745" i="87"/>
  <c r="Y750" i="82"/>
  <c r="Z761" i="86"/>
  <c r="Y756" i="84"/>
  <c r="Z746" i="83"/>
  <c r="X755" i="87"/>
  <c r="Z751" i="84"/>
  <c r="U742" i="84"/>
  <c r="X752" i="85"/>
  <c r="Y753" i="86"/>
  <c r="Z761" i="84"/>
  <c r="W746" i="87"/>
  <c r="X760" i="86"/>
  <c r="Y743" i="81"/>
  <c r="U742" i="83"/>
  <c r="W744" i="85"/>
  <c r="Y745" i="87"/>
  <c r="W757" i="85"/>
  <c r="Z759" i="73"/>
  <c r="X768" i="73"/>
  <c r="X743" i="73"/>
  <c r="Y767" i="81"/>
  <c r="X752" i="73"/>
  <c r="Z750" i="86"/>
  <c r="Y749" i="81"/>
  <c r="Q741" i="86"/>
  <c r="Y766" i="83"/>
  <c r="X747" i="73"/>
  <c r="Y758" i="85"/>
  <c r="W767" i="86"/>
  <c r="AA765" i="82"/>
  <c r="W758" i="73"/>
  <c r="U750" i="84"/>
  <c r="O740" i="86"/>
  <c r="X765" i="73"/>
  <c r="Z744" i="86"/>
  <c r="X763" i="85"/>
  <c r="Z747" i="87"/>
  <c r="Z750" i="85"/>
  <c r="Y754" i="81"/>
  <c r="Y764" i="87"/>
  <c r="W763" i="82"/>
  <c r="R751" i="85"/>
  <c r="V753" i="83"/>
  <c r="R741" i="85"/>
  <c r="Y767" i="73"/>
  <c r="Y767" i="84"/>
  <c r="X757" i="87"/>
  <c r="Y767" i="87"/>
  <c r="Y766" i="87"/>
  <c r="X759" i="83"/>
  <c r="W760" i="85"/>
  <c r="Y762" i="82"/>
  <c r="V753" i="73"/>
  <c r="Y748" i="83"/>
  <c r="X759" i="84"/>
  <c r="W762" i="87"/>
  <c r="S752" i="87"/>
  <c r="Z757" i="84"/>
  <c r="Y763" i="73"/>
  <c r="Z743" i="83"/>
  <c r="Z751" i="87"/>
  <c r="X758" i="86"/>
  <c r="AA759" i="85"/>
  <c r="V761" i="85"/>
  <c r="X766" i="86"/>
  <c r="AA767" i="83"/>
  <c r="X756" i="83"/>
  <c r="Y766" i="85"/>
  <c r="Y749" i="85"/>
  <c r="AA747" i="86"/>
  <c r="Y745" i="81"/>
  <c r="U748" i="82"/>
  <c r="V752" i="83"/>
  <c r="R756" i="87"/>
  <c r="Y759" i="86"/>
  <c r="Y763" i="87"/>
  <c r="X756" i="81"/>
  <c r="Y765" i="81"/>
  <c r="AA616" i="82"/>
  <c r="AA461" i="82"/>
  <c r="AB492" i="82" s="1"/>
  <c r="X676" i="81"/>
  <c r="O673" i="84"/>
  <c r="W458" i="73"/>
  <c r="X489" i="73" s="1"/>
  <c r="X613" i="73" s="1"/>
  <c r="Y698" i="82"/>
  <c r="Y443" i="81"/>
  <c r="U681" i="73"/>
  <c r="AA493" i="84"/>
  <c r="Z728" i="84"/>
  <c r="W684" i="83"/>
  <c r="Y465" i="81"/>
  <c r="Z496" i="81" s="1"/>
  <c r="X606" i="83"/>
  <c r="X451" i="83"/>
  <c r="Y491" i="86"/>
  <c r="X726" i="86"/>
  <c r="W679" i="87"/>
  <c r="U600" i="73"/>
  <c r="X600" i="84"/>
  <c r="Z713" i="83"/>
  <c r="AA478" i="83"/>
  <c r="AA602" i="83" s="1"/>
  <c r="AB478" i="86"/>
  <c r="AB602" i="86" s="1"/>
  <c r="X488" i="83"/>
  <c r="X457" i="83" s="1"/>
  <c r="Y488" i="83" s="1"/>
  <c r="V478" i="84"/>
  <c r="V447" i="84" s="1"/>
  <c r="W478" i="84" s="1"/>
  <c r="Z618" i="81"/>
  <c r="Z731" i="82"/>
  <c r="AB477" i="84"/>
  <c r="AB601" i="84" s="1"/>
  <c r="AA487" i="73"/>
  <c r="AA611" i="73" s="1"/>
  <c r="AA480" i="87"/>
  <c r="AA604" i="87" s="1"/>
  <c r="W728" i="87"/>
  <c r="X493" i="87"/>
  <c r="X617" i="87" s="1"/>
  <c r="T473" i="87"/>
  <c r="T597" i="87" s="1"/>
  <c r="W472" i="81"/>
  <c r="W596" i="81" s="1"/>
  <c r="Y470" i="83"/>
  <c r="Y439" i="83" s="1"/>
  <c r="Z481" i="81"/>
  <c r="Z605" i="81" s="1"/>
  <c r="X479" i="85"/>
  <c r="X603" i="85" s="1"/>
  <c r="Y479" i="86"/>
  <c r="Y603" i="86" s="1"/>
  <c r="Q471" i="84"/>
  <c r="Y463" i="73"/>
  <c r="X601" i="87"/>
  <c r="S472" i="87"/>
  <c r="S596" i="87" s="1"/>
  <c r="Z474" i="87"/>
  <c r="Z598" i="87" s="1"/>
  <c r="X475" i="83"/>
  <c r="X599" i="83" s="1"/>
  <c r="V695" i="87"/>
  <c r="Z492" i="81"/>
  <c r="Z616" i="81" s="1"/>
  <c r="V599" i="84"/>
  <c r="W444" i="85"/>
  <c r="X475" i="85" s="1"/>
  <c r="Z598" i="82"/>
  <c r="Z443" i="82"/>
  <c r="AA474" i="82" s="1"/>
  <c r="V677" i="85"/>
  <c r="Y676" i="82"/>
  <c r="R607" i="82"/>
  <c r="S607" i="82"/>
  <c r="Q685" i="82"/>
  <c r="U934" i="87"/>
  <c r="U953" i="87" s="1"/>
  <c r="U933" i="87"/>
  <c r="U952" i="87" s="1"/>
  <c r="X603" i="82"/>
  <c r="U713" i="84"/>
  <c r="W616" i="83"/>
  <c r="X732" i="73"/>
  <c r="X459" i="83"/>
  <c r="Y490" i="83" s="1"/>
  <c r="W692" i="83"/>
  <c r="AA616" i="84"/>
  <c r="Z727" i="84"/>
  <c r="N773" i="87"/>
  <c r="X692" i="86"/>
  <c r="U686" i="83"/>
  <c r="Y690" i="84"/>
  <c r="W691" i="84"/>
  <c r="X613" i="84"/>
  <c r="X458" i="84"/>
  <c r="Y489" i="84" s="1"/>
  <c r="U601" i="81"/>
  <c r="T679" i="81"/>
  <c r="W467" i="86"/>
  <c r="X498" i="86" s="1"/>
  <c r="Z457" i="84"/>
  <c r="AA488" i="84" s="1"/>
  <c r="AA712" i="84"/>
  <c r="X696" i="85"/>
  <c r="Y618" i="85"/>
  <c r="Y463" i="85"/>
  <c r="Z494" i="85" s="1"/>
  <c r="Y610" i="81"/>
  <c r="X721" i="81"/>
  <c r="W683" i="83"/>
  <c r="X605" i="83"/>
  <c r="X450" i="83"/>
  <c r="Y481" i="83" s="1"/>
  <c r="Y716" i="81"/>
  <c r="V697" i="83"/>
  <c r="W619" i="83"/>
  <c r="W464" i="83"/>
  <c r="X495" i="83" s="1"/>
  <c r="Y728" i="86"/>
  <c r="W615" i="87"/>
  <c r="W460" i="87"/>
  <c r="X491" i="87" s="1"/>
  <c r="V693" i="87"/>
  <c r="Y709" i="87"/>
  <c r="W607" i="83"/>
  <c r="S632" i="83"/>
  <c r="S673" i="83"/>
  <c r="T440" i="83"/>
  <c r="U471" i="83" s="1"/>
  <c r="U685" i="83"/>
  <c r="W608" i="83"/>
  <c r="V719" i="83"/>
  <c r="V609" i="83"/>
  <c r="W609" i="83"/>
  <c r="O736" i="85"/>
  <c r="O771" i="85"/>
  <c r="S598" i="85"/>
  <c r="R709" i="85"/>
  <c r="V727" i="85"/>
  <c r="W616" i="85"/>
  <c r="AM963" i="85"/>
  <c r="AB614" i="85"/>
  <c r="AA725" i="85"/>
  <c r="Q747" i="85"/>
  <c r="P680" i="85"/>
  <c r="R717" i="85"/>
  <c r="Q439" i="85"/>
  <c r="P632" i="85"/>
  <c r="P672" i="85"/>
  <c r="V603" i="82"/>
  <c r="W603" i="82"/>
  <c r="Q597" i="82"/>
  <c r="U681" i="82"/>
  <c r="Y727" i="81"/>
  <c r="Y711" i="81"/>
  <c r="W453" i="73"/>
  <c r="X484" i="73" s="1"/>
  <c r="W608" i="73"/>
  <c r="X452" i="73"/>
  <c r="Y483" i="73" s="1"/>
  <c r="X617" i="73"/>
  <c r="W728" i="73"/>
  <c r="AA713" i="86"/>
  <c r="N439" i="86"/>
  <c r="W685" i="73"/>
  <c r="X687" i="86"/>
  <c r="AM963" i="81"/>
  <c r="W698" i="83"/>
  <c r="Y609" i="86"/>
  <c r="Y454" i="86"/>
  <c r="Z485" i="86" s="1"/>
  <c r="W677" i="83"/>
  <c r="W714" i="85"/>
  <c r="P674" i="86"/>
  <c r="O673" i="86"/>
  <c r="Z715" i="87"/>
  <c r="AM963" i="73"/>
  <c r="P595" i="86"/>
  <c r="P440" i="86"/>
  <c r="Q471" i="86" s="1"/>
  <c r="AN962" i="79"/>
  <c r="AN963" i="82"/>
  <c r="Y610" i="82"/>
  <c r="X721" i="82"/>
  <c r="AM963" i="83"/>
  <c r="AM963" i="87"/>
  <c r="AN926" i="79"/>
  <c r="AO927" i="79"/>
  <c r="X686" i="86"/>
  <c r="X458" i="86"/>
  <c r="Y489" i="86" s="1"/>
  <c r="Y453" i="86"/>
  <c r="Z484" i="86" s="1"/>
  <c r="AM963" i="86"/>
  <c r="AM963" i="84"/>
  <c r="W605" i="73"/>
  <c r="V716" i="73"/>
  <c r="AN136" i="80"/>
  <c r="AN138" i="80" s="1"/>
  <c r="AN117" i="80"/>
  <c r="AN137" i="80"/>
  <c r="Y467" i="87"/>
  <c r="X620" i="83"/>
  <c r="X465" i="83"/>
  <c r="Y496" i="83" s="1"/>
  <c r="Y730" i="86"/>
  <c r="Y728" i="81"/>
  <c r="Z714" i="84"/>
  <c r="X611" i="82"/>
  <c r="W722" i="82"/>
  <c r="X447" i="73"/>
  <c r="Y478" i="73" s="1"/>
  <c r="X714" i="87"/>
  <c r="W680" i="73"/>
  <c r="AN115" i="80"/>
  <c r="AL963" i="79"/>
  <c r="X457" i="87"/>
  <c r="Y466" i="87"/>
  <c r="Z497" i="87" s="1"/>
  <c r="R595" i="87"/>
  <c r="Q740" i="87"/>
  <c r="AE939" i="87"/>
  <c r="W679" i="86"/>
  <c r="X601" i="86"/>
  <c r="X446" i="86"/>
  <c r="Y477" i="86" s="1"/>
  <c r="U675" i="83"/>
  <c r="X722" i="85"/>
  <c r="Y611" i="85"/>
  <c r="Y466" i="83"/>
  <c r="Z497" i="83" s="1"/>
  <c r="X714" i="86"/>
  <c r="V442" i="83"/>
  <c r="X699" i="83"/>
  <c r="R440" i="82"/>
  <c r="Y449" i="85"/>
  <c r="Z480" i="85" s="1"/>
  <c r="M672" i="86"/>
  <c r="Z615" i="73"/>
  <c r="Y726" i="73"/>
  <c r="Y609" i="73"/>
  <c r="X720" i="73"/>
  <c r="W729" i="82"/>
  <c r="X618" i="82"/>
  <c r="AA613" i="83"/>
  <c r="Y720" i="85"/>
  <c r="Z609" i="85"/>
  <c r="X623" i="87"/>
  <c r="W734" i="87"/>
  <c r="Y621" i="73"/>
  <c r="Y466" i="73"/>
  <c r="Z497" i="73" s="1"/>
  <c r="W728" i="83"/>
  <c r="X617" i="83"/>
  <c r="Z451" i="87"/>
  <c r="AA482" i="87" s="1"/>
  <c r="AA614" i="87"/>
  <c r="O742" i="86"/>
  <c r="Z461" i="86"/>
  <c r="AA492" i="86" s="1"/>
  <c r="AA616" i="86" s="1"/>
  <c r="Y598" i="86"/>
  <c r="X709" i="86"/>
  <c r="Y443" i="86"/>
  <c r="Z474" i="86" s="1"/>
  <c r="X683" i="87"/>
  <c r="X455" i="87"/>
  <c r="Y605" i="87"/>
  <c r="Y450" i="87"/>
  <c r="Z481" i="87" s="1"/>
  <c r="Y464" i="87"/>
  <c r="Z495" i="87" s="1"/>
  <c r="X697" i="87"/>
  <c r="Z450" i="85"/>
  <c r="Z621" i="85"/>
  <c r="Y732" i="85"/>
  <c r="Z466" i="85"/>
  <c r="AA497" i="85" s="1"/>
  <c r="X699" i="85"/>
  <c r="X452" i="85"/>
  <c r="Y483" i="85" s="1"/>
  <c r="S936" i="85"/>
  <c r="T932" i="85" s="1"/>
  <c r="S954" i="85"/>
  <c r="W457" i="85"/>
  <c r="X488" i="85" s="1"/>
  <c r="T596" i="84"/>
  <c r="Y684" i="84"/>
  <c r="Z622" i="84"/>
  <c r="Y733" i="84"/>
  <c r="X459" i="84"/>
  <c r="Y490" i="84" s="1"/>
  <c r="W692" i="84"/>
  <c r="Z451" i="84"/>
  <c r="AA482" i="84" s="1"/>
  <c r="Y448" i="83"/>
  <c r="Z479" i="83" s="1"/>
  <c r="X681" i="83"/>
  <c r="S439" i="82"/>
  <c r="Y613" i="82"/>
  <c r="Y458" i="82"/>
  <c r="Z489" i="82" s="1"/>
  <c r="X691" i="82"/>
  <c r="R440" i="87"/>
  <c r="Z727" i="73"/>
  <c r="AA616" i="73"/>
  <c r="S673" i="73"/>
  <c r="W678" i="83"/>
  <c r="X600" i="83"/>
  <c r="X445" i="83"/>
  <c r="Y476" i="83" s="1"/>
  <c r="AA465" i="82"/>
  <c r="AA731" i="82" s="1"/>
  <c r="AA612" i="86"/>
  <c r="Z723" i="86"/>
  <c r="Y467" i="81"/>
  <c r="Z498" i="81" s="1"/>
  <c r="Z613" i="85"/>
  <c r="Y724" i="85"/>
  <c r="Y710" i="81"/>
  <c r="Z599" i="81"/>
  <c r="X700" i="81"/>
  <c r="Y724" i="81"/>
  <c r="Z613" i="81"/>
  <c r="Z458" i="81"/>
  <c r="AA489" i="81" s="1"/>
  <c r="O783" i="87"/>
  <c r="O776" i="87"/>
  <c r="O786" i="87"/>
  <c r="O781" i="87"/>
  <c r="X468" i="73"/>
  <c r="Y499" i="73" s="1"/>
  <c r="N793" i="84"/>
  <c r="O778" i="87"/>
  <c r="O787" i="87"/>
  <c r="O782" i="87"/>
  <c r="N780" i="82"/>
  <c r="O788" i="87"/>
  <c r="O792" i="87"/>
  <c r="O785" i="87"/>
  <c r="O777" i="87"/>
  <c r="O779" i="87"/>
  <c r="O791" i="87"/>
  <c r="O789" i="87"/>
  <c r="O790" i="87"/>
  <c r="O784" i="87"/>
  <c r="N793" i="87"/>
  <c r="I835" i="85"/>
  <c r="H835" i="87"/>
  <c r="H835" i="86"/>
  <c r="L836" i="81"/>
  <c r="N836" i="83"/>
  <c r="N786" i="82"/>
  <c r="N776" i="82"/>
  <c r="N790" i="82"/>
  <c r="N791" i="82"/>
  <c r="N782" i="82"/>
  <c r="N787" i="82"/>
  <c r="N781" i="82"/>
  <c r="N783" i="82"/>
  <c r="N778" i="82"/>
  <c r="N792" i="82"/>
  <c r="N779" i="82"/>
  <c r="N777" i="82"/>
  <c r="N788" i="82"/>
  <c r="N785" i="82"/>
  <c r="N784" i="82"/>
  <c r="H856" i="79"/>
  <c r="J102" i="88" s="1"/>
  <c r="F846" i="79"/>
  <c r="H92" i="88" s="1"/>
  <c r="H845" i="79"/>
  <c r="J91" i="88" s="1"/>
  <c r="G835" i="79"/>
  <c r="I81" i="88" s="1"/>
  <c r="I834" i="79"/>
  <c r="K80" i="88" s="1"/>
  <c r="N857" i="73"/>
  <c r="W701" i="73"/>
  <c r="X443" i="73"/>
  <c r="Y474" i="73" s="1"/>
  <c r="H857" i="82"/>
  <c r="I835" i="82"/>
  <c r="Z622" i="73"/>
  <c r="W676" i="73"/>
  <c r="H846" i="82"/>
  <c r="I856" i="73"/>
  <c r="Y465" i="73"/>
  <c r="G846" i="84"/>
  <c r="I845" i="73"/>
  <c r="G848" i="73"/>
  <c r="I836" i="73"/>
  <c r="G857" i="84"/>
  <c r="H835" i="84"/>
  <c r="J834" i="73"/>
  <c r="G859" i="73"/>
  <c r="H858" i="73"/>
  <c r="N846" i="73"/>
  <c r="H847" i="73"/>
  <c r="W954" i="86"/>
  <c r="L954" i="79"/>
  <c r="N113" i="80" s="1"/>
  <c r="AA467" i="83"/>
  <c r="Y456" i="84"/>
  <c r="M939" i="73"/>
  <c r="M940" i="73"/>
  <c r="AP33" i="77"/>
  <c r="AQ18" i="77"/>
  <c r="AP16" i="77"/>
  <c r="AN926" i="73"/>
  <c r="AN941" i="73"/>
  <c r="AN961" i="73"/>
  <c r="AN948" i="73"/>
  <c r="AO927" i="73"/>
  <c r="AO962" i="73" s="1"/>
  <c r="AN935" i="73"/>
  <c r="AN947" i="73"/>
  <c r="Y602" i="81"/>
  <c r="Q707" i="86"/>
  <c r="AP17" i="77"/>
  <c r="AP107" i="80" s="1"/>
  <c r="AO973" i="79"/>
  <c r="Z459" i="73"/>
  <c r="AA490" i="73" s="1"/>
  <c r="Z443" i="83"/>
  <c r="AA474" i="83" s="1"/>
  <c r="W936" i="86"/>
  <c r="X932" i="86" s="1"/>
  <c r="X934" i="86" s="1"/>
  <c r="X953" i="86" s="1"/>
  <c r="X698" i="73"/>
  <c r="X619" i="81"/>
  <c r="W730" i="81"/>
  <c r="X464" i="81"/>
  <c r="Y495" i="81" s="1"/>
  <c r="O953" i="83"/>
  <c r="O954" i="83" s="1"/>
  <c r="Y692" i="73"/>
  <c r="O773" i="87"/>
  <c r="AM948" i="79"/>
  <c r="AM961" i="79"/>
  <c r="P932" i="79"/>
  <c r="P938" i="83"/>
  <c r="AF939" i="84"/>
  <c r="AF940" i="84"/>
  <c r="AF942" i="84" s="1"/>
  <c r="AG938" i="84" s="1"/>
  <c r="AE940" i="85"/>
  <c r="AE942" i="85" s="1"/>
  <c r="AF938" i="85" s="1"/>
  <c r="AE939" i="85"/>
  <c r="R938" i="81"/>
  <c r="Y683" i="85"/>
  <c r="X686" i="87"/>
  <c r="Y683" i="86"/>
  <c r="X683" i="82"/>
  <c r="V690" i="85"/>
  <c r="P672" i="87"/>
  <c r="W689" i="83"/>
  <c r="Z730" i="84"/>
  <c r="AA619" i="84"/>
  <c r="Z611" i="86"/>
  <c r="Y722" i="86"/>
  <c r="W936" i="82"/>
  <c r="X932" i="82" s="1"/>
  <c r="AD941" i="82"/>
  <c r="AD942" i="82" s="1"/>
  <c r="AE938" i="82" s="1"/>
  <c r="Y694" i="86"/>
  <c r="Y453" i="87"/>
  <c r="Z484" i="87" s="1"/>
  <c r="Z450" i="86"/>
  <c r="AA481" i="86" s="1"/>
  <c r="AN961" i="83"/>
  <c r="AN941" i="83"/>
  <c r="AO927" i="83"/>
  <c r="AO962" i="83" s="1"/>
  <c r="AN926" i="83"/>
  <c r="AN948" i="83"/>
  <c r="AN935" i="83"/>
  <c r="AN947" i="83"/>
  <c r="Y450" i="82"/>
  <c r="Z481" i="82" s="1"/>
  <c r="X687" i="81"/>
  <c r="Z700" i="83"/>
  <c r="Z447" i="87"/>
  <c r="AA478" i="87" s="1"/>
  <c r="T441" i="84"/>
  <c r="U472" i="84" s="1"/>
  <c r="AN941" i="85"/>
  <c r="AO927" i="85"/>
  <c r="AO962" i="85" s="1"/>
  <c r="AN926" i="85"/>
  <c r="AN935" i="85"/>
  <c r="AN961" i="85"/>
  <c r="AN947" i="85"/>
  <c r="AN948" i="85"/>
  <c r="X689" i="84"/>
  <c r="N956" i="83"/>
  <c r="Q439" i="87"/>
  <c r="X456" i="83"/>
  <c r="Y487" i="83" s="1"/>
  <c r="Z446" i="83"/>
  <c r="T595" i="85"/>
  <c r="Q706" i="85"/>
  <c r="W688" i="87"/>
  <c r="Y449" i="81"/>
  <c r="Z480" i="81" s="1"/>
  <c r="AN941" i="84"/>
  <c r="AN947" i="84"/>
  <c r="AN961" i="84"/>
  <c r="AN948" i="84"/>
  <c r="AO927" i="84"/>
  <c r="AO962" i="84" s="1"/>
  <c r="AN926" i="84"/>
  <c r="AN935" i="84"/>
  <c r="P934" i="83"/>
  <c r="P933" i="83"/>
  <c r="Q673" i="87"/>
  <c r="R672" i="82"/>
  <c r="Z609" i="81"/>
  <c r="Z454" i="81"/>
  <c r="AA485" i="81" s="1"/>
  <c r="Y720" i="81"/>
  <c r="AF940" i="87"/>
  <c r="AF942" i="87" s="1"/>
  <c r="AG938" i="87" s="1"/>
  <c r="AF939" i="87"/>
  <c r="X613" i="87"/>
  <c r="W724" i="87"/>
  <c r="Y676" i="83"/>
  <c r="W954" i="82"/>
  <c r="Q952" i="81"/>
  <c r="AO961" i="82"/>
  <c r="AO948" i="82"/>
  <c r="AO947" i="82"/>
  <c r="AO941" i="82"/>
  <c r="AP927" i="82"/>
  <c r="AP962" i="82" s="1"/>
  <c r="AO926" i="82"/>
  <c r="AO935" i="82"/>
  <c r="R707" i="87"/>
  <c r="Y680" i="87"/>
  <c r="AN935" i="81"/>
  <c r="AN961" i="81"/>
  <c r="AN948" i="81"/>
  <c r="AN947" i="81"/>
  <c r="AN941" i="81"/>
  <c r="AO927" i="81"/>
  <c r="AO962" i="81" s="1"/>
  <c r="AN926" i="81"/>
  <c r="S674" i="84"/>
  <c r="AF940" i="86"/>
  <c r="AF942" i="86" s="1"/>
  <c r="AG938" i="86" s="1"/>
  <c r="AF939" i="86"/>
  <c r="Y679" i="83"/>
  <c r="V707" i="81"/>
  <c r="Z623" i="84"/>
  <c r="Y734" i="84"/>
  <c r="AN961" i="86"/>
  <c r="AN948" i="86"/>
  <c r="AN947" i="86"/>
  <c r="AN941" i="86"/>
  <c r="AO927" i="86"/>
  <c r="AO962" i="86" s="1"/>
  <c r="AN926" i="86"/>
  <c r="AN935" i="86"/>
  <c r="Q953" i="81"/>
  <c r="Z445" i="87"/>
  <c r="AA476" i="87" s="1"/>
  <c r="AN948" i="87"/>
  <c r="AN961" i="87"/>
  <c r="AN941" i="87"/>
  <c r="AN935" i="87"/>
  <c r="AO927" i="87"/>
  <c r="AO962" i="87" s="1"/>
  <c r="AN926" i="87"/>
  <c r="AN947" i="87"/>
  <c r="Z619" i="85"/>
  <c r="Y730" i="85"/>
  <c r="R949" i="79"/>
  <c r="S944" i="73"/>
  <c r="F957" i="79" a="1"/>
  <c r="I856" i="79" a="1"/>
  <c r="H835" i="79" a="1"/>
  <c r="J834" i="79" a="1"/>
  <c r="F974" i="79" a="1"/>
  <c r="F956" i="79" a="1"/>
  <c r="AO962" i="79" a="1"/>
  <c r="S944" i="79" a="1"/>
  <c r="J839" i="79" a="1"/>
  <c r="M940" i="79" a="1"/>
  <c r="M844" i="79" a="1"/>
  <c r="AN948" i="79" a="1"/>
  <c r="AN961" i="79" a="1"/>
  <c r="E900" i="79" a="1"/>
  <c r="F966" i="79" a="1"/>
  <c r="I842" i="79" a="1"/>
  <c r="E967" i="79" a="1"/>
  <c r="P934" i="79" a="1"/>
  <c r="G846" i="79" a="1"/>
  <c r="P935" i="79" a="1"/>
  <c r="P933" i="79" a="1"/>
  <c r="I845" i="79" a="1"/>
  <c r="F957" i="79" l="1"/>
  <c r="F958" i="81"/>
  <c r="E890" i="89"/>
  <c r="O958" i="89"/>
  <c r="O967" i="89" s="1"/>
  <c r="O979" i="89" s="1"/>
  <c r="N957" i="83"/>
  <c r="N966" i="83" s="1"/>
  <c r="I968" i="87"/>
  <c r="J965" i="87" s="1"/>
  <c r="O816" i="83"/>
  <c r="O929" i="83" s="1"/>
  <c r="O974" i="83" s="1"/>
  <c r="S485" i="83"/>
  <c r="S454" i="83" s="1"/>
  <c r="J956" i="82"/>
  <c r="J974" i="82"/>
  <c r="J957" i="82"/>
  <c r="J958" i="82" s="1"/>
  <c r="R483" i="82"/>
  <c r="R452" i="82" s="1"/>
  <c r="M596" i="82"/>
  <c r="K812" i="82"/>
  <c r="K811" i="82" s="1"/>
  <c r="P956" i="89"/>
  <c r="P957" i="89"/>
  <c r="P966" i="89" s="1"/>
  <c r="P974" i="89"/>
  <c r="Q736" i="83"/>
  <c r="Q773" i="83" s="1"/>
  <c r="Q770" i="83"/>
  <c r="Q771" i="83"/>
  <c r="Q771" i="89"/>
  <c r="Q770" i="89"/>
  <c r="Q736" i="89"/>
  <c r="Q773" i="89" s="1"/>
  <c r="J967" i="87"/>
  <c r="J979" i="87" s="1"/>
  <c r="K958" i="87"/>
  <c r="R566" i="89"/>
  <c r="S473" i="89"/>
  <c r="S812" i="89" s="1"/>
  <c r="S442" i="89"/>
  <c r="I813" i="86" a="1"/>
  <c r="R755" i="83"/>
  <c r="R769" i="83" s="1"/>
  <c r="R721" i="83"/>
  <c r="R735" i="83" s="1"/>
  <c r="R688" i="83"/>
  <c r="R702" i="83" s="1"/>
  <c r="R633" i="83"/>
  <c r="R634" i="83" s="1"/>
  <c r="R635" i="83" s="1"/>
  <c r="K441" i="82"/>
  <c r="O483" i="83"/>
  <c r="O812" i="83" s="1"/>
  <c r="O811" i="83" s="1"/>
  <c r="S708" i="87"/>
  <c r="T708" i="73"/>
  <c r="O452" i="87"/>
  <c r="L967" i="83"/>
  <c r="L979" i="83" s="1"/>
  <c r="M958" i="83"/>
  <c r="M967" i="83" s="1"/>
  <c r="M979" i="83" s="1"/>
  <c r="N968" i="89"/>
  <c r="O965" i="89" s="1"/>
  <c r="K793" i="82"/>
  <c r="K795" i="82" s="1"/>
  <c r="K810" i="82" s="1"/>
  <c r="K816" i="82" s="1"/>
  <c r="K929" i="82" s="1"/>
  <c r="R479" i="82"/>
  <c r="R448" i="82"/>
  <c r="K968" i="83"/>
  <c r="L965" i="83" s="1"/>
  <c r="T548" i="83"/>
  <c r="U548" i="83" s="1"/>
  <c r="V548" i="83" s="1"/>
  <c r="W548" i="83" s="1"/>
  <c r="X548" i="83" s="1"/>
  <c r="Y548" i="83" s="1"/>
  <c r="Z548" i="83" s="1"/>
  <c r="AA548" i="83" s="1"/>
  <c r="AB548" i="83" s="1"/>
  <c r="U708" i="84"/>
  <c r="U752" i="83"/>
  <c r="U718" i="83"/>
  <c r="I967" i="82"/>
  <c r="I979" i="82" s="1"/>
  <c r="P487" i="87"/>
  <c r="P456" i="87" s="1"/>
  <c r="T484" i="83"/>
  <c r="T453" i="83" s="1"/>
  <c r="H979" i="82"/>
  <c r="H968" i="82"/>
  <c r="I965" i="82" s="1"/>
  <c r="S813" i="87" a="1"/>
  <c r="Q785" i="89"/>
  <c r="Q776" i="89"/>
  <c r="Q792" i="89"/>
  <c r="Q782" i="89"/>
  <c r="Q787" i="89"/>
  <c r="Q783" i="89"/>
  <c r="Q778" i="89"/>
  <c r="Q791" i="89"/>
  <c r="Q788" i="89"/>
  <c r="Q781" i="89"/>
  <c r="Q789" i="89"/>
  <c r="Q786" i="89"/>
  <c r="Q784" i="89"/>
  <c r="Q779" i="89"/>
  <c r="Q790" i="89"/>
  <c r="Q780" i="89"/>
  <c r="Q777" i="89"/>
  <c r="L741" i="82"/>
  <c r="L769" i="82" s="1"/>
  <c r="L674" i="82"/>
  <c r="L702" i="82" s="1"/>
  <c r="L633" i="82"/>
  <c r="L634" i="82" s="1"/>
  <c r="L635" i="82" s="1"/>
  <c r="N741" i="82"/>
  <c r="N769" i="82" s="1"/>
  <c r="N773" i="82" s="1"/>
  <c r="Q789" i="83"/>
  <c r="Q779" i="83"/>
  <c r="Q780" i="83"/>
  <c r="Q776" i="83"/>
  <c r="Q777" i="83"/>
  <c r="Q788" i="83"/>
  <c r="Q783" i="83"/>
  <c r="Q781" i="83"/>
  <c r="Q787" i="83"/>
  <c r="Q792" i="83"/>
  <c r="Q790" i="83"/>
  <c r="Q785" i="83"/>
  <c r="Q778" i="83"/>
  <c r="Q782" i="83"/>
  <c r="Q791" i="83"/>
  <c r="Q784" i="83"/>
  <c r="Q786" i="83"/>
  <c r="T486" i="83"/>
  <c r="T455" i="83" s="1"/>
  <c r="S610" i="83"/>
  <c r="S750" i="84"/>
  <c r="S679" i="81"/>
  <c r="U473" i="73"/>
  <c r="S716" i="84"/>
  <c r="T750" i="84"/>
  <c r="R683" i="84"/>
  <c r="H773" i="81"/>
  <c r="S675" i="87"/>
  <c r="R679" i="81"/>
  <c r="T746" i="81"/>
  <c r="R712" i="81"/>
  <c r="J566" i="81"/>
  <c r="S746" i="81"/>
  <c r="H793" i="81"/>
  <c r="P566" i="82"/>
  <c r="K444" i="84"/>
  <c r="L475" i="84" s="1"/>
  <c r="L812" i="84" s="1"/>
  <c r="L811" i="84" s="1"/>
  <c r="L816" i="84" s="1"/>
  <c r="L929" i="84" s="1"/>
  <c r="E967" i="79"/>
  <c r="E968" i="86"/>
  <c r="E979" i="86"/>
  <c r="S532" i="73"/>
  <c r="G810" i="86"/>
  <c r="G816" i="86" s="1"/>
  <c r="G929" i="86" s="1"/>
  <c r="G974" i="86" s="1"/>
  <c r="R594" i="73"/>
  <c r="R739" i="73" s="1"/>
  <c r="I968" i="84"/>
  <c r="J965" i="84" s="1"/>
  <c r="J958" i="84"/>
  <c r="J967" i="84" s="1"/>
  <c r="J979" i="84" s="1"/>
  <c r="G956" i="81"/>
  <c r="G957" i="81"/>
  <c r="F974" i="79"/>
  <c r="H773" i="86"/>
  <c r="M441" i="73"/>
  <c r="N472" i="73" s="1"/>
  <c r="P596" i="73" s="1"/>
  <c r="L440" i="85"/>
  <c r="M471" i="85" s="1"/>
  <c r="M812" i="85" s="1"/>
  <c r="M811" i="85" s="1"/>
  <c r="F956" i="79"/>
  <c r="H793" i="86"/>
  <c r="K439" i="73"/>
  <c r="O749" i="73"/>
  <c r="O715" i="73"/>
  <c r="O682" i="73"/>
  <c r="Q542" i="73"/>
  <c r="P604" i="73"/>
  <c r="F966" i="79"/>
  <c r="F979" i="86"/>
  <c r="J442" i="86"/>
  <c r="S535" i="86"/>
  <c r="I813" i="86"/>
  <c r="I811" i="86" s="1"/>
  <c r="I708" i="86"/>
  <c r="I735" i="86" s="1"/>
  <c r="I675" i="86"/>
  <c r="I702" i="86" s="1"/>
  <c r="I632" i="86"/>
  <c r="I634" i="86" s="1"/>
  <c r="I635" i="86" s="1"/>
  <c r="J958" i="85"/>
  <c r="J967" i="85" s="1"/>
  <c r="J979" i="85" s="1"/>
  <c r="Q478" i="85"/>
  <c r="Q447" i="85" s="1"/>
  <c r="R478" i="85" s="1"/>
  <c r="L784" i="85"/>
  <c r="L779" i="85"/>
  <c r="L788" i="85"/>
  <c r="L785" i="85"/>
  <c r="L791" i="85"/>
  <c r="L786" i="85"/>
  <c r="L778" i="85"/>
  <c r="L776" i="85"/>
  <c r="L790" i="85"/>
  <c r="L792" i="85"/>
  <c r="L787" i="85"/>
  <c r="L781" i="85"/>
  <c r="L789" i="85"/>
  <c r="L782" i="85"/>
  <c r="L780" i="85"/>
  <c r="L777" i="85"/>
  <c r="L783" i="85"/>
  <c r="I968" i="85"/>
  <c r="J965" i="85" s="1"/>
  <c r="I979" i="85"/>
  <c r="K956" i="85"/>
  <c r="K974" i="85"/>
  <c r="K957" i="85"/>
  <c r="K966" i="85" s="1"/>
  <c r="M740" i="85"/>
  <c r="M769" i="85" s="1"/>
  <c r="O740" i="85"/>
  <c r="O769" i="85" s="1"/>
  <c r="O773" i="85" s="1"/>
  <c r="M633" i="85"/>
  <c r="M634" i="85" s="1"/>
  <c r="M635" i="85" s="1"/>
  <c r="M706" i="85"/>
  <c r="M735" i="85" s="1"/>
  <c r="M673" i="85"/>
  <c r="M702" i="85" s="1"/>
  <c r="L770" i="85"/>
  <c r="L736" i="85"/>
  <c r="L771" i="85"/>
  <c r="S481" i="84"/>
  <c r="S450" i="84" s="1"/>
  <c r="T481" i="84" s="1"/>
  <c r="T450" i="84" s="1"/>
  <c r="U481" i="84" s="1"/>
  <c r="K957" i="84"/>
  <c r="K956" i="84"/>
  <c r="K974" i="84"/>
  <c r="I790" i="81"/>
  <c r="I779" i="81"/>
  <c r="I782" i="81"/>
  <c r="I776" i="81"/>
  <c r="I792" i="81"/>
  <c r="I789" i="81"/>
  <c r="I786" i="81"/>
  <c r="I787" i="81"/>
  <c r="I788" i="81"/>
  <c r="I783" i="81"/>
  <c r="I791" i="81"/>
  <c r="I785" i="81"/>
  <c r="I781" i="81"/>
  <c r="I784" i="81"/>
  <c r="I777" i="81"/>
  <c r="I778" i="81"/>
  <c r="I780" i="81"/>
  <c r="I770" i="81"/>
  <c r="I736" i="81"/>
  <c r="I771" i="81"/>
  <c r="K442" i="81"/>
  <c r="K812" i="81"/>
  <c r="O477" i="81"/>
  <c r="O446" i="81" s="1"/>
  <c r="F965" i="81"/>
  <c r="P742" i="81"/>
  <c r="P769" i="81" s="1"/>
  <c r="P633" i="81"/>
  <c r="R535" i="81"/>
  <c r="Q597" i="81"/>
  <c r="AA933" i="73"/>
  <c r="E900" i="79"/>
  <c r="G146" i="88" s="1"/>
  <c r="W473" i="83"/>
  <c r="V566" i="83"/>
  <c r="AA477" i="83"/>
  <c r="W712" i="85"/>
  <c r="U477" i="73"/>
  <c r="U601" i="73" s="1"/>
  <c r="U746" i="73" s="1"/>
  <c r="G979" i="73"/>
  <c r="H966" i="73"/>
  <c r="G965" i="73"/>
  <c r="G968" i="73" s="1"/>
  <c r="Q813" i="87"/>
  <c r="P813" i="84"/>
  <c r="R470" i="85"/>
  <c r="O470" i="86"/>
  <c r="O439" i="86" s="1"/>
  <c r="O741" i="73"/>
  <c r="O633" i="73"/>
  <c r="Y733" i="73"/>
  <c r="K773" i="73"/>
  <c r="K795" i="73" s="1"/>
  <c r="M705" i="73"/>
  <c r="L702" i="73"/>
  <c r="L770" i="73" s="1"/>
  <c r="M844" i="79"/>
  <c r="O90" i="88" s="1"/>
  <c r="L735" i="73"/>
  <c r="X685" i="86"/>
  <c r="U476" i="73"/>
  <c r="U445" i="73" s="1"/>
  <c r="U678" i="73" s="1"/>
  <c r="Y678" i="87"/>
  <c r="X682" i="81"/>
  <c r="I842" i="79"/>
  <c r="K88" i="88" s="1"/>
  <c r="J839" i="79"/>
  <c r="L85" i="88" s="1"/>
  <c r="H958" i="73"/>
  <c r="S711" i="73"/>
  <c r="S678" i="73"/>
  <c r="L778" i="73"/>
  <c r="L786" i="73"/>
  <c r="L791" i="73"/>
  <c r="L782" i="73"/>
  <c r="L784" i="73"/>
  <c r="L781" i="73"/>
  <c r="L790" i="73"/>
  <c r="L777" i="73"/>
  <c r="L776" i="73"/>
  <c r="L792" i="73"/>
  <c r="L785" i="73"/>
  <c r="L789" i="73"/>
  <c r="L787" i="73"/>
  <c r="L780" i="73"/>
  <c r="L783" i="73"/>
  <c r="L788" i="73"/>
  <c r="L779" i="73"/>
  <c r="I929" i="73"/>
  <c r="V480" i="73"/>
  <c r="V449" i="73" s="1"/>
  <c r="J810" i="73"/>
  <c r="J816" i="73" s="1"/>
  <c r="M672" i="73"/>
  <c r="AA497" i="84"/>
  <c r="AA466" i="84" s="1"/>
  <c r="Z480" i="82"/>
  <c r="Z449" i="82" s="1"/>
  <c r="M807" i="84"/>
  <c r="W715" i="83"/>
  <c r="V682" i="83"/>
  <c r="Z621" i="84"/>
  <c r="Z766" i="84" s="1"/>
  <c r="X682" i="82"/>
  <c r="V953" i="84"/>
  <c r="V954" i="84" s="1"/>
  <c r="V936" i="84"/>
  <c r="W932" i="84" s="1"/>
  <c r="Y715" i="82"/>
  <c r="Y682" i="82"/>
  <c r="Z604" i="82"/>
  <c r="Z749" i="82" s="1"/>
  <c r="X477" i="85"/>
  <c r="X601" i="85" s="1"/>
  <c r="X746" i="85" s="1"/>
  <c r="T679" i="73"/>
  <c r="Y684" i="87"/>
  <c r="Z694" i="82"/>
  <c r="Y485" i="82"/>
  <c r="Y609" i="82" s="1"/>
  <c r="Y754" i="82" s="1"/>
  <c r="BA962" i="89"/>
  <c r="BA947" i="89"/>
  <c r="BA961" i="89"/>
  <c r="BA948" i="89"/>
  <c r="BA941" i="89"/>
  <c r="BB927" i="89"/>
  <c r="BA926" i="89"/>
  <c r="BA935" i="89"/>
  <c r="Y942" i="89"/>
  <c r="Z938" i="89" s="1"/>
  <c r="Y953" i="89"/>
  <c r="Y954" i="89" s="1"/>
  <c r="W690" i="87"/>
  <c r="X699" i="87"/>
  <c r="V686" i="73"/>
  <c r="AD933" i="89"/>
  <c r="AD934" i="89"/>
  <c r="W721" i="73"/>
  <c r="S679" i="73"/>
  <c r="Z454" i="84"/>
  <c r="V715" i="86"/>
  <c r="Y729" i="87"/>
  <c r="Z698" i="82"/>
  <c r="W449" i="86"/>
  <c r="X672" i="83"/>
  <c r="W621" i="81"/>
  <c r="W766" i="81" s="1"/>
  <c r="W466" i="81"/>
  <c r="X698" i="81"/>
  <c r="V732" i="81"/>
  <c r="V699" i="81"/>
  <c r="Y725" i="86"/>
  <c r="Y710" i="86"/>
  <c r="X448" i="85"/>
  <c r="Y479" i="85" s="1"/>
  <c r="Y603" i="85" s="1"/>
  <c r="X705" i="83"/>
  <c r="Z476" i="85"/>
  <c r="Z600" i="85" s="1"/>
  <c r="Z745" i="85" s="1"/>
  <c r="Z682" i="87"/>
  <c r="Y496" i="87"/>
  <c r="Y620" i="87" s="1"/>
  <c r="Y765" i="87" s="1"/>
  <c r="X696" i="86"/>
  <c r="W677" i="73"/>
  <c r="V690" i="82"/>
  <c r="W688" i="84"/>
  <c r="U472" i="83"/>
  <c r="U596" i="83" s="1"/>
  <c r="U741" i="83" s="1"/>
  <c r="Y684" i="81"/>
  <c r="X491" i="84"/>
  <c r="X615" i="84" s="1"/>
  <c r="X760" i="84" s="1"/>
  <c r="V731" i="86"/>
  <c r="V698" i="86"/>
  <c r="W620" i="86"/>
  <c r="W765" i="86" s="1"/>
  <c r="W465" i="86"/>
  <c r="Y498" i="85"/>
  <c r="X688" i="85"/>
  <c r="X610" i="84"/>
  <c r="X755" i="84" s="1"/>
  <c r="X455" i="84"/>
  <c r="Y491" i="82"/>
  <c r="Y615" i="82" s="1"/>
  <c r="Y760" i="82" s="1"/>
  <c r="Y694" i="81"/>
  <c r="AA456" i="73"/>
  <c r="AB487" i="73" s="1"/>
  <c r="AB611" i="73" s="1"/>
  <c r="X466" i="82"/>
  <c r="W732" i="82"/>
  <c r="W699" i="82"/>
  <c r="W477" i="82"/>
  <c r="W601" i="82" s="1"/>
  <c r="W746" i="82" s="1"/>
  <c r="U706" i="81"/>
  <c r="V608" i="81"/>
  <c r="V753" i="81" s="1"/>
  <c r="V453" i="81"/>
  <c r="U686" i="81"/>
  <c r="U719" i="81"/>
  <c r="W457" i="82"/>
  <c r="T442" i="87"/>
  <c r="Y448" i="86"/>
  <c r="R442" i="85"/>
  <c r="X475" i="73"/>
  <c r="X685" i="81"/>
  <c r="Y725" i="82"/>
  <c r="Y692" i="82"/>
  <c r="Z614" i="82"/>
  <c r="Z759" i="82" s="1"/>
  <c r="Z459" i="82"/>
  <c r="X449" i="84"/>
  <c r="Z710" i="86"/>
  <c r="AA454" i="87"/>
  <c r="P634" i="85"/>
  <c r="P635" i="85" s="1"/>
  <c r="P783" i="85" s="1"/>
  <c r="Z711" i="86"/>
  <c r="Y728" i="82"/>
  <c r="AA445" i="86"/>
  <c r="AA711" i="86" s="1"/>
  <c r="Z494" i="86"/>
  <c r="W715" i="84"/>
  <c r="W682" i="84"/>
  <c r="X718" i="86"/>
  <c r="Z462" i="82"/>
  <c r="AA493" i="82" s="1"/>
  <c r="X722" i="81"/>
  <c r="W623" i="81"/>
  <c r="W768" i="81" s="1"/>
  <c r="W468" i="81"/>
  <c r="R707" i="85"/>
  <c r="X731" i="85"/>
  <c r="V701" i="81"/>
  <c r="V734" i="81"/>
  <c r="Y466" i="86"/>
  <c r="Z497" i="86" s="1"/>
  <c r="Z621" i="86" s="1"/>
  <c r="W729" i="84"/>
  <c r="Y610" i="73"/>
  <c r="Y755" i="73" s="1"/>
  <c r="P633" i="82"/>
  <c r="M974" i="87"/>
  <c r="M957" i="87"/>
  <c r="M966" i="87" s="1"/>
  <c r="M956" i="87"/>
  <c r="Y455" i="85"/>
  <c r="Z486" i="85" s="1"/>
  <c r="X726" i="82"/>
  <c r="X693" i="82"/>
  <c r="X443" i="84"/>
  <c r="X499" i="82"/>
  <c r="X623" i="82" s="1"/>
  <c r="X768" i="82" s="1"/>
  <c r="W484" i="82"/>
  <c r="W453" i="82" s="1"/>
  <c r="Y711" i="85"/>
  <c r="Y678" i="85"/>
  <c r="Y616" i="87"/>
  <c r="Y761" i="87" s="1"/>
  <c r="Y461" i="87"/>
  <c r="AB479" i="81"/>
  <c r="Q633" i="87"/>
  <c r="Q739" i="87"/>
  <c r="Q769" i="87" s="1"/>
  <c r="Y478" i="82"/>
  <c r="X682" i="85"/>
  <c r="T740" i="73"/>
  <c r="U595" i="73"/>
  <c r="U740" i="73" s="1"/>
  <c r="V448" i="73"/>
  <c r="W479" i="73" s="1"/>
  <c r="W603" i="73" s="1"/>
  <c r="X732" i="86"/>
  <c r="Y465" i="85"/>
  <c r="AA444" i="86"/>
  <c r="AB475" i="86" s="1"/>
  <c r="AB599" i="86" s="1"/>
  <c r="W691" i="86"/>
  <c r="Y477" i="87"/>
  <c r="Y601" i="87" s="1"/>
  <c r="Y746" i="87" s="1"/>
  <c r="X687" i="82"/>
  <c r="X720" i="82"/>
  <c r="Y484" i="85"/>
  <c r="W465" i="84"/>
  <c r="Y452" i="81"/>
  <c r="W734" i="82"/>
  <c r="W701" i="82"/>
  <c r="V731" i="84"/>
  <c r="V698" i="84"/>
  <c r="Y594" i="83"/>
  <c r="Y739" i="83" s="1"/>
  <c r="X733" i="73"/>
  <c r="X700" i="73"/>
  <c r="V705" i="81"/>
  <c r="Q595" i="82"/>
  <c r="Q706" i="82" s="1"/>
  <c r="W594" i="81"/>
  <c r="W739" i="81" s="1"/>
  <c r="N594" i="86"/>
  <c r="N739" i="86" s="1"/>
  <c r="N769" i="86" s="1"/>
  <c r="Q594" i="85"/>
  <c r="Q739" i="85" s="1"/>
  <c r="Q769" i="85" s="1"/>
  <c r="T595" i="83"/>
  <c r="P595" i="84"/>
  <c r="P706" i="84" s="1"/>
  <c r="V712" i="82"/>
  <c r="V679" i="82"/>
  <c r="X599" i="82"/>
  <c r="X744" i="82" s="1"/>
  <c r="X444" i="82"/>
  <c r="X498" i="82"/>
  <c r="X622" i="82" s="1"/>
  <c r="X767" i="82" s="1"/>
  <c r="X451" i="86"/>
  <c r="Y494" i="83"/>
  <c r="Y618" i="83" s="1"/>
  <c r="Y763" i="83" s="1"/>
  <c r="W710" i="82"/>
  <c r="W677" i="82"/>
  <c r="X482" i="82"/>
  <c r="X606" i="82" s="1"/>
  <c r="X751" i="82" s="1"/>
  <c r="W718" i="85"/>
  <c r="W728" i="85"/>
  <c r="U710" i="87"/>
  <c r="U677" i="87"/>
  <c r="X460" i="81"/>
  <c r="V599" i="87"/>
  <c r="V744" i="87" s="1"/>
  <c r="V444" i="87"/>
  <c r="V719" i="82"/>
  <c r="V686" i="82"/>
  <c r="Y490" i="81"/>
  <c r="P935" i="79"/>
  <c r="P936" i="83"/>
  <c r="Q932" i="83" s="1"/>
  <c r="V700" i="86"/>
  <c r="W726" i="85"/>
  <c r="X452" i="84"/>
  <c r="W718" i="84"/>
  <c r="W685" i="84"/>
  <c r="X713" i="82"/>
  <c r="X680" i="82"/>
  <c r="X612" i="83"/>
  <c r="X757" i="83" s="1"/>
  <c r="W691" i="73"/>
  <c r="X499" i="85"/>
  <c r="X623" i="85" s="1"/>
  <c r="X768" i="85" s="1"/>
  <c r="Y476" i="82"/>
  <c r="Y600" i="82" s="1"/>
  <c r="Y745" i="82" s="1"/>
  <c r="AA936" i="73"/>
  <c r="AB932" i="73" s="1"/>
  <c r="AB934" i="73" s="1"/>
  <c r="X453" i="84"/>
  <c r="Y484" i="84" s="1"/>
  <c r="W726" i="81"/>
  <c r="W693" i="81"/>
  <c r="W717" i="86"/>
  <c r="W684" i="86"/>
  <c r="Z451" i="81"/>
  <c r="X721" i="73"/>
  <c r="N773" i="84"/>
  <c r="N795" i="84" s="1"/>
  <c r="N807" i="84" s="1"/>
  <c r="N810" i="84" s="1"/>
  <c r="AB447" i="86"/>
  <c r="AB713" i="86" s="1"/>
  <c r="AB446" i="84"/>
  <c r="U936" i="87"/>
  <c r="V932" i="87" s="1"/>
  <c r="V933" i="87" s="1"/>
  <c r="V952" i="87" s="1"/>
  <c r="O793" i="85"/>
  <c r="O702" i="84"/>
  <c r="O770" i="84" s="1"/>
  <c r="P702" i="87"/>
  <c r="P736" i="87" s="1"/>
  <c r="O735" i="84"/>
  <c r="W695" i="87"/>
  <c r="P632" i="84"/>
  <c r="Q470" i="84"/>
  <c r="Y495" i="73"/>
  <c r="Y619" i="73" s="1"/>
  <c r="Y764" i="73" s="1"/>
  <c r="X482" i="73"/>
  <c r="X606" i="73" s="1"/>
  <c r="X751" i="73" s="1"/>
  <c r="W719" i="84"/>
  <c r="W686" i="84"/>
  <c r="X728" i="85"/>
  <c r="Y676" i="87"/>
  <c r="Y462" i="85"/>
  <c r="Z493" i="85" s="1"/>
  <c r="X486" i="86"/>
  <c r="X610" i="86" s="1"/>
  <c r="X755" i="86" s="1"/>
  <c r="Y683" i="81"/>
  <c r="X444" i="83"/>
  <c r="Y475" i="83" s="1"/>
  <c r="X458" i="73"/>
  <c r="Y489" i="73" s="1"/>
  <c r="Y613" i="73" s="1"/>
  <c r="V720" i="83"/>
  <c r="V690" i="73"/>
  <c r="X723" i="81"/>
  <c r="X690" i="81"/>
  <c r="Y457" i="81"/>
  <c r="V734" i="83"/>
  <c r="V701" i="83"/>
  <c r="W623" i="83"/>
  <c r="W768" i="83" s="1"/>
  <c r="W468" i="83"/>
  <c r="Y600" i="84"/>
  <c r="Y745" i="84" s="1"/>
  <c r="P735" i="87"/>
  <c r="X619" i="82"/>
  <c r="X764" i="82" s="1"/>
  <c r="X464" i="82"/>
  <c r="V714" i="82"/>
  <c r="Y468" i="86"/>
  <c r="AA449" i="87"/>
  <c r="AB480" i="87" s="1"/>
  <c r="AB604" i="87" s="1"/>
  <c r="W727" i="83"/>
  <c r="W730" i="82"/>
  <c r="W697" i="82"/>
  <c r="Z691" i="83"/>
  <c r="Z724" i="83"/>
  <c r="X680" i="81"/>
  <c r="X713" i="81"/>
  <c r="AA727" i="82"/>
  <c r="Z729" i="81"/>
  <c r="AA679" i="84"/>
  <c r="Z443" i="87"/>
  <c r="AA474" i="87" s="1"/>
  <c r="AA598" i="87" s="1"/>
  <c r="X712" i="87"/>
  <c r="Y768" i="86"/>
  <c r="Z692" i="87"/>
  <c r="Z725" i="87"/>
  <c r="W731" i="83"/>
  <c r="Y607" i="86"/>
  <c r="Y452" i="86"/>
  <c r="X460" i="83"/>
  <c r="U677" i="84"/>
  <c r="U710" i="84"/>
  <c r="R685" i="87"/>
  <c r="R718" i="87"/>
  <c r="Q689" i="87"/>
  <c r="Q722" i="87"/>
  <c r="W690" i="83"/>
  <c r="W723" i="83"/>
  <c r="X711" i="84"/>
  <c r="W699" i="86"/>
  <c r="W732" i="86"/>
  <c r="W612" i="73"/>
  <c r="W457" i="73"/>
  <c r="W693" i="83"/>
  <c r="W726" i="83"/>
  <c r="X760" i="83"/>
  <c r="Z689" i="73"/>
  <c r="Z722" i="73"/>
  <c r="T678" i="73"/>
  <c r="T711" i="73"/>
  <c r="AA618" i="81"/>
  <c r="AA763" i="81" s="1"/>
  <c r="X764" i="81"/>
  <c r="AA757" i="86"/>
  <c r="Z766" i="85"/>
  <c r="AA759" i="87"/>
  <c r="Y766" i="73"/>
  <c r="Z754" i="85"/>
  <c r="Y754" i="73"/>
  <c r="X756" i="82"/>
  <c r="X760" i="85"/>
  <c r="S741" i="87"/>
  <c r="AA756" i="73"/>
  <c r="Z763" i="87"/>
  <c r="Z768" i="84"/>
  <c r="Y747" i="81"/>
  <c r="W761" i="85"/>
  <c r="X746" i="87"/>
  <c r="T742" i="87"/>
  <c r="AB746" i="84"/>
  <c r="AA747" i="83"/>
  <c r="Z767" i="73"/>
  <c r="Z764" i="85"/>
  <c r="Z754" i="81"/>
  <c r="Z759" i="86"/>
  <c r="Z744" i="81"/>
  <c r="X758" i="87"/>
  <c r="AA761" i="73"/>
  <c r="Y758" i="82"/>
  <c r="Y743" i="86"/>
  <c r="AA758" i="83"/>
  <c r="Y756" i="85"/>
  <c r="X758" i="73"/>
  <c r="X762" i="73"/>
  <c r="W760" i="87"/>
  <c r="Z743" i="82"/>
  <c r="X762" i="83"/>
  <c r="Z762" i="82"/>
  <c r="AA761" i="86"/>
  <c r="P740" i="86"/>
  <c r="V748" i="82"/>
  <c r="W753" i="83"/>
  <c r="X762" i="87"/>
  <c r="AA761" i="84"/>
  <c r="Z761" i="81"/>
  <c r="Y748" i="86"/>
  <c r="X745" i="84"/>
  <c r="X746" i="86"/>
  <c r="Y755" i="81"/>
  <c r="U746" i="81"/>
  <c r="X748" i="85"/>
  <c r="X751" i="83"/>
  <c r="AA761" i="82"/>
  <c r="AA764" i="84"/>
  <c r="Z758" i="85"/>
  <c r="Z767" i="84"/>
  <c r="Y750" i="87"/>
  <c r="X763" i="82"/>
  <c r="Y755" i="82"/>
  <c r="W753" i="73"/>
  <c r="S743" i="85"/>
  <c r="W752" i="83"/>
  <c r="W761" i="83"/>
  <c r="R752" i="82"/>
  <c r="Z750" i="81"/>
  <c r="AB747" i="86"/>
  <c r="Z758" i="81"/>
  <c r="X745" i="83"/>
  <c r="X768" i="87"/>
  <c r="W750" i="73"/>
  <c r="AB759" i="85"/>
  <c r="W764" i="83"/>
  <c r="X758" i="84"/>
  <c r="X744" i="83"/>
  <c r="AA744" i="86"/>
  <c r="W741" i="81"/>
  <c r="Z760" i="73"/>
  <c r="Z756" i="86"/>
  <c r="Y756" i="81"/>
  <c r="T741" i="84"/>
  <c r="X765" i="83"/>
  <c r="Y754" i="86"/>
  <c r="Q742" i="82"/>
  <c r="X750" i="83"/>
  <c r="Y763" i="85"/>
  <c r="AA745" i="86"/>
  <c r="Z743" i="87"/>
  <c r="AA749" i="87"/>
  <c r="Z763" i="81"/>
  <c r="U745" i="73"/>
  <c r="X679" i="87"/>
  <c r="Y731" i="81"/>
  <c r="Z461" i="81"/>
  <c r="AA492" i="81" s="1"/>
  <c r="AA616" i="81" s="1"/>
  <c r="Z450" i="81"/>
  <c r="AA481" i="81" s="1"/>
  <c r="AA605" i="81" s="1"/>
  <c r="Z474" i="81"/>
  <c r="Z598" i="81" s="1"/>
  <c r="Y709" i="81"/>
  <c r="Z620" i="81"/>
  <c r="Z465" i="81"/>
  <c r="T675" i="73"/>
  <c r="AA447" i="83"/>
  <c r="AA680" i="83" s="1"/>
  <c r="AA462" i="84"/>
  <c r="AA617" i="84"/>
  <c r="W679" i="85"/>
  <c r="X693" i="86"/>
  <c r="Y615" i="86"/>
  <c r="Y460" i="86"/>
  <c r="Y482" i="83"/>
  <c r="X717" i="83"/>
  <c r="Z695" i="84"/>
  <c r="R722" i="87"/>
  <c r="T716" i="84"/>
  <c r="Y729" i="73"/>
  <c r="Z494" i="73"/>
  <c r="Z463" i="73" s="1"/>
  <c r="AA494" i="73" s="1"/>
  <c r="Z680" i="83"/>
  <c r="AB496" i="82"/>
  <c r="AB620" i="82" s="1"/>
  <c r="Z470" i="83"/>
  <c r="AA481" i="85"/>
  <c r="AA605" i="85" s="1"/>
  <c r="AB498" i="83"/>
  <c r="AB467" i="83" s="1"/>
  <c r="Y488" i="87"/>
  <c r="Y457" i="87" s="1"/>
  <c r="Y731" i="73"/>
  <c r="Z496" i="73"/>
  <c r="Z465" i="73" s="1"/>
  <c r="AA496" i="73" s="1"/>
  <c r="Z498" i="87"/>
  <c r="Z622" i="87" s="1"/>
  <c r="V602" i="84"/>
  <c r="R470" i="87"/>
  <c r="S471" i="87"/>
  <c r="S595" i="87" s="1"/>
  <c r="T470" i="82"/>
  <c r="S471" i="82"/>
  <c r="S683" i="84"/>
  <c r="T607" i="87"/>
  <c r="AA680" i="86"/>
  <c r="Z487" i="84"/>
  <c r="Z611" i="84" s="1"/>
  <c r="Y486" i="87"/>
  <c r="Y610" i="87" s="1"/>
  <c r="S752" i="82"/>
  <c r="AA443" i="82"/>
  <c r="X460" i="85"/>
  <c r="X726" i="85" s="1"/>
  <c r="U954" i="87"/>
  <c r="R718" i="82"/>
  <c r="AA598" i="82"/>
  <c r="Z709" i="82"/>
  <c r="X599" i="85"/>
  <c r="W710" i="85"/>
  <c r="W681" i="85"/>
  <c r="X699" i="73"/>
  <c r="AA458" i="83"/>
  <c r="AB489" i="83" s="1"/>
  <c r="AB613" i="83" s="1"/>
  <c r="S611" i="87"/>
  <c r="U680" i="84"/>
  <c r="R706" i="87"/>
  <c r="W461" i="85"/>
  <c r="X492" i="85" s="1"/>
  <c r="Z694" i="84"/>
  <c r="W694" i="83"/>
  <c r="AA461" i="84"/>
  <c r="AB492" i="84" s="1"/>
  <c r="Y614" i="83"/>
  <c r="X725" i="83"/>
  <c r="X461" i="83"/>
  <c r="Y492" i="83" s="1"/>
  <c r="N795" i="87"/>
  <c r="N807" i="87" s="1"/>
  <c r="N810" i="87" s="1"/>
  <c r="N816" i="87" s="1"/>
  <c r="S685" i="87"/>
  <c r="V710" i="84"/>
  <c r="X622" i="86"/>
  <c r="W733" i="86"/>
  <c r="Y455" i="81"/>
  <c r="U712" i="81"/>
  <c r="V601" i="81"/>
  <c r="X456" i="82"/>
  <c r="Z723" i="84"/>
  <c r="AA612" i="84"/>
  <c r="X724" i="84"/>
  <c r="AA459" i="87"/>
  <c r="AB490" i="87" s="1"/>
  <c r="AB614" i="87" s="1"/>
  <c r="X462" i="87"/>
  <c r="X728" i="87" s="1"/>
  <c r="W695" i="83"/>
  <c r="V600" i="73"/>
  <c r="X723" i="87"/>
  <c r="Y605" i="83"/>
  <c r="X716" i="83"/>
  <c r="Y729" i="85"/>
  <c r="X688" i="81"/>
  <c r="AN963" i="85"/>
  <c r="AN963" i="86"/>
  <c r="X462" i="83"/>
  <c r="Z716" i="85"/>
  <c r="X449" i="83"/>
  <c r="Y480" i="83" s="1"/>
  <c r="W682" i="83"/>
  <c r="X604" i="83"/>
  <c r="Y695" i="86"/>
  <c r="W730" i="83"/>
  <c r="Y687" i="85"/>
  <c r="Z617" i="86"/>
  <c r="Z462" i="86"/>
  <c r="AA493" i="86" s="1"/>
  <c r="W726" i="87"/>
  <c r="W754" i="83"/>
  <c r="V597" i="83"/>
  <c r="V718" i="83"/>
  <c r="X607" i="83"/>
  <c r="AA733" i="83"/>
  <c r="V686" i="83"/>
  <c r="V687" i="83"/>
  <c r="V754" i="83"/>
  <c r="P702" i="85"/>
  <c r="P771" i="85" s="1"/>
  <c r="S596" i="85"/>
  <c r="S443" i="85"/>
  <c r="T474" i="85" s="1"/>
  <c r="R676" i="85"/>
  <c r="P735" i="85"/>
  <c r="V694" i="85"/>
  <c r="Y456" i="85"/>
  <c r="S451" i="85"/>
  <c r="T482" i="85" s="1"/>
  <c r="R684" i="85"/>
  <c r="S606" i="85"/>
  <c r="R602" i="85"/>
  <c r="Q713" i="85"/>
  <c r="AB459" i="85"/>
  <c r="AB725" i="85" s="1"/>
  <c r="AA692" i="85"/>
  <c r="Q595" i="84"/>
  <c r="W599" i="84"/>
  <c r="W748" i="82"/>
  <c r="X748" i="82"/>
  <c r="W714" i="82"/>
  <c r="V681" i="82"/>
  <c r="T596" i="82"/>
  <c r="Z600" i="81"/>
  <c r="Z445" i="81"/>
  <c r="AA476" i="81" s="1"/>
  <c r="Y678" i="81"/>
  <c r="V672" i="81"/>
  <c r="W439" i="81"/>
  <c r="U442" i="73"/>
  <c r="U597" i="73"/>
  <c r="W719" i="73"/>
  <c r="X462" i="73"/>
  <c r="Y493" i="73" s="1"/>
  <c r="W695" i="73"/>
  <c r="X688" i="73"/>
  <c r="Y607" i="73"/>
  <c r="Y452" i="73"/>
  <c r="Z483" i="73" s="1"/>
  <c r="Y455" i="73"/>
  <c r="Z486" i="73" s="1"/>
  <c r="AN963" i="73"/>
  <c r="AB616" i="82"/>
  <c r="AB461" i="82"/>
  <c r="Y722" i="84"/>
  <c r="P706" i="86"/>
  <c r="Z609" i="86"/>
  <c r="Y720" i="86"/>
  <c r="AN963" i="87"/>
  <c r="AO962" i="79"/>
  <c r="AN963" i="84"/>
  <c r="W450" i="73"/>
  <c r="X481" i="73" s="1"/>
  <c r="AO926" i="79"/>
  <c r="AP927" i="79"/>
  <c r="X688" i="82"/>
  <c r="AN963" i="81"/>
  <c r="AO963" i="82"/>
  <c r="AN963" i="83"/>
  <c r="Y454" i="73"/>
  <c r="V683" i="73"/>
  <c r="Y719" i="86"/>
  <c r="Z608" i="86"/>
  <c r="Y613" i="86"/>
  <c r="X724" i="86"/>
  <c r="Y455" i="82"/>
  <c r="Z486" i="82" s="1"/>
  <c r="AO136" i="80"/>
  <c r="AO138" i="80" s="1"/>
  <c r="AO117" i="80"/>
  <c r="AO137" i="80"/>
  <c r="Z460" i="73"/>
  <c r="AA491" i="73" s="1"/>
  <c r="Y448" i="87"/>
  <c r="Z479" i="87" s="1"/>
  <c r="Y603" i="82"/>
  <c r="Y695" i="81"/>
  <c r="V440" i="81"/>
  <c r="W471" i="81" s="1"/>
  <c r="X681" i="87"/>
  <c r="Z617" i="81"/>
  <c r="Z462" i="81"/>
  <c r="AA493" i="81" s="1"/>
  <c r="Y603" i="87"/>
  <c r="W689" i="82"/>
  <c r="X713" i="73"/>
  <c r="Y602" i="73"/>
  <c r="X731" i="83"/>
  <c r="Z681" i="84"/>
  <c r="AA603" i="84"/>
  <c r="AA448" i="84"/>
  <c r="AB479" i="84" s="1"/>
  <c r="Y697" i="86"/>
  <c r="Z619" i="86"/>
  <c r="Z464" i="86"/>
  <c r="AA495" i="86" s="1"/>
  <c r="AO115" i="80"/>
  <c r="AM963" i="79"/>
  <c r="Z621" i="87"/>
  <c r="Y732" i="87"/>
  <c r="R740" i="87"/>
  <c r="X712" i="86"/>
  <c r="Y601" i="86"/>
  <c r="X687" i="73"/>
  <c r="P597" i="86"/>
  <c r="AA598" i="83"/>
  <c r="X734" i="73"/>
  <c r="Y623" i="73"/>
  <c r="Y732" i="73"/>
  <c r="W701" i="87"/>
  <c r="Y693" i="73"/>
  <c r="W696" i="84"/>
  <c r="AA606" i="87"/>
  <c r="Z717" i="87"/>
  <c r="X468" i="87"/>
  <c r="Y499" i="87" s="1"/>
  <c r="X463" i="82"/>
  <c r="Y494" i="82" s="1"/>
  <c r="Y715" i="85"/>
  <c r="X618" i="84"/>
  <c r="X463" i="84"/>
  <c r="Y494" i="84" s="1"/>
  <c r="Z621" i="83"/>
  <c r="Y732" i="83"/>
  <c r="X681" i="86"/>
  <c r="W696" i="82"/>
  <c r="X612" i="85"/>
  <c r="U673" i="81"/>
  <c r="W447" i="84"/>
  <c r="X478" i="84" s="1"/>
  <c r="X689" i="85"/>
  <c r="R596" i="86"/>
  <c r="X933" i="86"/>
  <c r="X952" i="86" s="1"/>
  <c r="X954" i="86" s="1"/>
  <c r="X676" i="86"/>
  <c r="AA461" i="86"/>
  <c r="AA727" i="86" s="1"/>
  <c r="Z598" i="86"/>
  <c r="Y709" i="86"/>
  <c r="Y730" i="87"/>
  <c r="Z619" i="87"/>
  <c r="Z464" i="87"/>
  <c r="AA495" i="87" s="1"/>
  <c r="Y716" i="87"/>
  <c r="Z605" i="87"/>
  <c r="Z450" i="87"/>
  <c r="AA481" i="87" s="1"/>
  <c r="X718" i="85"/>
  <c r="AA621" i="85"/>
  <c r="Z732" i="85"/>
  <c r="Y699" i="85"/>
  <c r="T933" i="85"/>
  <c r="T952" i="85" s="1"/>
  <c r="T934" i="85"/>
  <c r="T953" i="85" s="1"/>
  <c r="Z454" i="85"/>
  <c r="AA485" i="85" s="1"/>
  <c r="V597" i="84"/>
  <c r="X725" i="84"/>
  <c r="Y614" i="84"/>
  <c r="Z467" i="84"/>
  <c r="AA498" i="84" s="1"/>
  <c r="Y700" i="84"/>
  <c r="AA606" i="84"/>
  <c r="Z717" i="84"/>
  <c r="Y714" i="83"/>
  <c r="Z603" i="83"/>
  <c r="Y724" i="82"/>
  <c r="Y691" i="81"/>
  <c r="Z444" i="81"/>
  <c r="AA475" i="81" s="1"/>
  <c r="X711" i="83"/>
  <c r="Y600" i="83"/>
  <c r="AA457" i="86"/>
  <c r="AB488" i="86" s="1"/>
  <c r="W441" i="81"/>
  <c r="Y677" i="81"/>
  <c r="Z458" i="85"/>
  <c r="AA489" i="85" s="1"/>
  <c r="Z690" i="86"/>
  <c r="U440" i="73"/>
  <c r="AA461" i="73"/>
  <c r="AB492" i="73" s="1"/>
  <c r="Z459" i="86"/>
  <c r="Y691" i="85"/>
  <c r="AA613" i="81"/>
  <c r="Z724" i="81"/>
  <c r="AA458" i="81"/>
  <c r="AB489" i="81" s="1"/>
  <c r="Z694" i="73"/>
  <c r="Z622" i="81"/>
  <c r="Y733" i="81"/>
  <c r="Z467" i="81"/>
  <c r="AA498" i="81" s="1"/>
  <c r="Y447" i="81"/>
  <c r="O780" i="84"/>
  <c r="O781" i="84"/>
  <c r="O779" i="84"/>
  <c r="O787" i="84"/>
  <c r="O793" i="87"/>
  <c r="O795" i="87" s="1"/>
  <c r="O807" i="87" s="1"/>
  <c r="O810" i="87" s="1"/>
  <c r="O816" i="87" s="1"/>
  <c r="O792" i="84"/>
  <c r="O791" i="84"/>
  <c r="O788" i="84"/>
  <c r="O790" i="84"/>
  <c r="O785" i="84"/>
  <c r="O786" i="84"/>
  <c r="O789" i="84"/>
  <c r="O777" i="84"/>
  <c r="O783" i="84"/>
  <c r="O776" i="84"/>
  <c r="O778" i="84"/>
  <c r="O782" i="84"/>
  <c r="I835" i="87"/>
  <c r="M836" i="81"/>
  <c r="J835" i="85"/>
  <c r="I835" i="86"/>
  <c r="N793" i="82"/>
  <c r="J834" i="79"/>
  <c r="L80" i="88" s="1"/>
  <c r="H835" i="79"/>
  <c r="J81" i="88" s="1"/>
  <c r="I845" i="79"/>
  <c r="K91" i="88" s="1"/>
  <c r="I856" i="79"/>
  <c r="K102" i="88" s="1"/>
  <c r="G846" i="79"/>
  <c r="I92" i="88" s="1"/>
  <c r="K834" i="73"/>
  <c r="H848" i="73"/>
  <c r="P635" i="87"/>
  <c r="P778" i="87" s="1"/>
  <c r="I835" i="84"/>
  <c r="J845" i="73"/>
  <c r="J835" i="82"/>
  <c r="H857" i="84"/>
  <c r="J856" i="73"/>
  <c r="J836" i="73"/>
  <c r="I846" i="82"/>
  <c r="Z467" i="73"/>
  <c r="AA498" i="73" s="1"/>
  <c r="I858" i="73"/>
  <c r="H846" i="84"/>
  <c r="Y700" i="73"/>
  <c r="I857" i="82"/>
  <c r="I847" i="73"/>
  <c r="H859" i="73"/>
  <c r="X709" i="73"/>
  <c r="Y598" i="73"/>
  <c r="M940" i="79"/>
  <c r="Y445" i="84"/>
  <c r="Z464" i="85"/>
  <c r="X730" i="81"/>
  <c r="Y619" i="81"/>
  <c r="Y456" i="81"/>
  <c r="Z487" i="81" s="1"/>
  <c r="AR18" i="77"/>
  <c r="AQ16" i="77"/>
  <c r="AQ33" i="77"/>
  <c r="W697" i="81"/>
  <c r="AP973" i="79"/>
  <c r="AQ17" i="77"/>
  <c r="AQ107" i="80" s="1"/>
  <c r="V442" i="84"/>
  <c r="R441" i="86"/>
  <c r="S472" i="86" s="1"/>
  <c r="M953" i="73"/>
  <c r="Q442" i="82"/>
  <c r="Q566" i="82" s="1"/>
  <c r="Z725" i="73"/>
  <c r="AA614" i="73"/>
  <c r="Q674" i="86"/>
  <c r="AO926" i="73"/>
  <c r="AO941" i="73"/>
  <c r="AO961" i="73"/>
  <c r="AP927" i="73"/>
  <c r="AP962" i="73" s="1"/>
  <c r="AO947" i="73"/>
  <c r="AO948" i="73"/>
  <c r="AO935" i="73"/>
  <c r="M952" i="73"/>
  <c r="M942" i="73"/>
  <c r="AN961" i="79"/>
  <c r="AN948" i="79"/>
  <c r="P933" i="79"/>
  <c r="P934" i="79"/>
  <c r="AG939" i="87"/>
  <c r="AG940" i="87"/>
  <c r="AG942" i="87" s="1"/>
  <c r="AH938" i="87" s="1"/>
  <c r="AF940" i="85"/>
  <c r="AF942" i="85" s="1"/>
  <c r="AG938" i="85" s="1"/>
  <c r="AF939" i="85"/>
  <c r="AE940" i="82"/>
  <c r="AE942" i="82" s="1"/>
  <c r="AF938" i="82" s="1"/>
  <c r="AE939" i="82"/>
  <c r="AG939" i="86"/>
  <c r="AG940" i="86"/>
  <c r="AG942" i="86" s="1"/>
  <c r="AH938" i="86" s="1"/>
  <c r="AO961" i="87"/>
  <c r="AO947" i="87"/>
  <c r="AO948" i="87"/>
  <c r="AO941" i="87"/>
  <c r="AO935" i="87"/>
  <c r="AP927" i="87"/>
  <c r="AP962" i="87" s="1"/>
  <c r="AO926" i="87"/>
  <c r="Z468" i="84"/>
  <c r="AA499" i="84" s="1"/>
  <c r="Q954" i="81"/>
  <c r="AO948" i="86"/>
  <c r="AO947" i="86"/>
  <c r="AO941" i="86"/>
  <c r="AO935" i="86"/>
  <c r="AP927" i="86"/>
  <c r="AP962" i="86" s="1"/>
  <c r="AO926" i="86"/>
  <c r="AO961" i="86"/>
  <c r="V674" i="81"/>
  <c r="AO961" i="81"/>
  <c r="AO948" i="81"/>
  <c r="AO947" i="81"/>
  <c r="AO941" i="81"/>
  <c r="AP927" i="81"/>
  <c r="AP962" i="81" s="1"/>
  <c r="AO926" i="81"/>
  <c r="AO935" i="81"/>
  <c r="S441" i="87"/>
  <c r="X457" i="85"/>
  <c r="Y488" i="85" s="1"/>
  <c r="AA609" i="81"/>
  <c r="Z720" i="81"/>
  <c r="Z463" i="87"/>
  <c r="AA494" i="87" s="1"/>
  <c r="X678" i="84"/>
  <c r="Q673" i="85"/>
  <c r="AO935" i="85"/>
  <c r="AO961" i="85"/>
  <c r="AO948" i="85"/>
  <c r="AO947" i="85"/>
  <c r="AO941" i="85"/>
  <c r="AP927" i="85"/>
  <c r="AP962" i="85" s="1"/>
  <c r="AO926" i="85"/>
  <c r="AA602" i="87"/>
  <c r="Z713" i="87"/>
  <c r="AO948" i="83"/>
  <c r="AO947" i="83"/>
  <c r="AO935" i="83"/>
  <c r="AO961" i="83"/>
  <c r="AO941" i="83"/>
  <c r="AP927" i="83"/>
  <c r="AP962" i="83" s="1"/>
  <c r="AO926" i="83"/>
  <c r="AA605" i="86"/>
  <c r="Z716" i="86"/>
  <c r="Z608" i="87"/>
  <c r="Y719" i="87"/>
  <c r="Z456" i="86"/>
  <c r="AA487" i="86" s="1"/>
  <c r="Z697" i="84"/>
  <c r="Y697" i="85"/>
  <c r="AA600" i="87"/>
  <c r="Z711" i="87"/>
  <c r="Y701" i="84"/>
  <c r="AP948" i="82"/>
  <c r="AP947" i="82"/>
  <c r="AP941" i="82"/>
  <c r="AQ927" i="82"/>
  <c r="AQ962" i="82" s="1"/>
  <c r="AP926" i="82"/>
  <c r="AP935" i="82"/>
  <c r="AP961" i="82"/>
  <c r="X936" i="86"/>
  <c r="Y932" i="86" s="1"/>
  <c r="P675" i="82"/>
  <c r="P702" i="82" s="1"/>
  <c r="X458" i="87"/>
  <c r="Y489" i="87" s="1"/>
  <c r="AA601" i="83"/>
  <c r="Z712" i="83"/>
  <c r="Z605" i="82"/>
  <c r="Y716" i="82"/>
  <c r="Z696" i="81"/>
  <c r="U675" i="84"/>
  <c r="O956" i="83"/>
  <c r="R674" i="87"/>
  <c r="Q440" i="84"/>
  <c r="AO961" i="84"/>
  <c r="AO948" i="84"/>
  <c r="AP927" i="84"/>
  <c r="AP962" i="84" s="1"/>
  <c r="AO926" i="84"/>
  <c r="AO941" i="84"/>
  <c r="AO935" i="84"/>
  <c r="AO947" i="84"/>
  <c r="T740" i="85"/>
  <c r="Y611" i="83"/>
  <c r="X722" i="83"/>
  <c r="T707" i="84"/>
  <c r="X934" i="82"/>
  <c r="X953" i="82" s="1"/>
  <c r="X933" i="82"/>
  <c r="X952" i="82" s="1"/>
  <c r="AA463" i="81"/>
  <c r="AB494" i="81" s="1"/>
  <c r="AA464" i="84"/>
  <c r="AB495" i="84" s="1"/>
  <c r="R940" i="81"/>
  <c r="R942" i="81" s="1"/>
  <c r="R939" i="81"/>
  <c r="S933" i="81"/>
  <c r="S934" i="81"/>
  <c r="AA617" i="82"/>
  <c r="W691" i="87"/>
  <c r="Y687" i="81"/>
  <c r="Z604" i="81"/>
  <c r="Y715" i="81"/>
  <c r="S441" i="85"/>
  <c r="T472" i="85" s="1"/>
  <c r="AA698" i="82"/>
  <c r="Y689" i="86"/>
  <c r="AG939" i="84"/>
  <c r="AG940" i="84"/>
  <c r="AG942" i="84" s="1"/>
  <c r="AH938" i="84" s="1"/>
  <c r="P940" i="83"/>
  <c r="P953" i="83" s="1"/>
  <c r="P939" i="83"/>
  <c r="S944" i="79"/>
  <c r="S945" i="73"/>
  <c r="S946" i="73"/>
  <c r="F958" i="79" a="1"/>
  <c r="S947" i="79" a="1"/>
  <c r="K831" i="79" a="1"/>
  <c r="M942" i="79" a="1"/>
  <c r="E968" i="79" a="1"/>
  <c r="AO948" i="79" a="1"/>
  <c r="Q932" i="79" a="1"/>
  <c r="K834" i="79" a="1"/>
  <c r="AO961" i="79" a="1"/>
  <c r="E979" i="79" a="1"/>
  <c r="J842" i="79" a="1"/>
  <c r="S946" i="79" a="1"/>
  <c r="G974" i="79" a="1"/>
  <c r="J845" i="79" a="1"/>
  <c r="G929" i="79" a="1"/>
  <c r="M952" i="79" a="1"/>
  <c r="S945" i="79" a="1"/>
  <c r="J856" i="79" a="1"/>
  <c r="P936" i="79" a="1"/>
  <c r="H846" i="79" a="1"/>
  <c r="I835" i="79" a="1"/>
  <c r="AP962" i="79" a="1"/>
  <c r="F958" i="79" l="1"/>
  <c r="G958" i="81"/>
  <c r="F967" i="81"/>
  <c r="I968" i="82"/>
  <c r="J965" i="82" s="1"/>
  <c r="J968" i="87"/>
  <c r="K965" i="87" s="1"/>
  <c r="O968" i="89"/>
  <c r="P965" i="89" s="1"/>
  <c r="L968" i="83"/>
  <c r="M965" i="83" s="1"/>
  <c r="M968" i="83" s="1"/>
  <c r="N965" i="83" s="1"/>
  <c r="U484" i="83"/>
  <c r="U453" i="83"/>
  <c r="V484" i="83" s="1"/>
  <c r="V453" i="83" s="1"/>
  <c r="Q487" i="87"/>
  <c r="Q456" i="87" s="1"/>
  <c r="R487" i="87" s="1"/>
  <c r="R456" i="87" s="1"/>
  <c r="S487" i="87" s="1"/>
  <c r="S456" i="87" s="1"/>
  <c r="T487" i="87" s="1"/>
  <c r="T456" i="87" s="1"/>
  <c r="U487" i="87" s="1"/>
  <c r="S483" i="82"/>
  <c r="S452" i="82" s="1"/>
  <c r="T483" i="82" s="1"/>
  <c r="K957" i="82"/>
  <c r="K966" i="82" s="1"/>
  <c r="K974" i="82"/>
  <c r="K956" i="82"/>
  <c r="U486" i="83"/>
  <c r="U455" i="83" s="1"/>
  <c r="T485" i="83"/>
  <c r="T454" i="83"/>
  <c r="K967" i="87"/>
  <c r="L958" i="87"/>
  <c r="L967" i="87" s="1"/>
  <c r="L979" i="87" s="1"/>
  <c r="L788" i="82"/>
  <c r="L789" i="82"/>
  <c r="L778" i="82"/>
  <c r="L786" i="82"/>
  <c r="L790" i="82"/>
  <c r="L780" i="82"/>
  <c r="L792" i="82"/>
  <c r="L791" i="82"/>
  <c r="L782" i="82"/>
  <c r="L781" i="82"/>
  <c r="L777" i="82"/>
  <c r="L784" i="82"/>
  <c r="L783" i="82"/>
  <c r="L787" i="82"/>
  <c r="L785" i="82"/>
  <c r="L776" i="82"/>
  <c r="L779" i="82"/>
  <c r="O452" i="83"/>
  <c r="J966" i="82"/>
  <c r="J967" i="82"/>
  <c r="N795" i="82"/>
  <c r="V813" i="83" a="1"/>
  <c r="L736" i="82"/>
  <c r="L770" i="82"/>
  <c r="L771" i="82"/>
  <c r="P483" i="87"/>
  <c r="P812" i="87" s="1"/>
  <c r="P811" i="87" s="1"/>
  <c r="P452" i="87"/>
  <c r="S755" i="83"/>
  <c r="S769" i="83" s="1"/>
  <c r="S721" i="83"/>
  <c r="S735" i="83" s="1"/>
  <c r="S688" i="83"/>
  <c r="S702" i="83" s="1"/>
  <c r="S736" i="83" s="1"/>
  <c r="S633" i="83"/>
  <c r="S634" i="83" s="1"/>
  <c r="S635" i="83" s="1"/>
  <c r="S778" i="83" s="1"/>
  <c r="S479" i="82"/>
  <c r="S448" i="82" s="1"/>
  <c r="L472" i="82"/>
  <c r="L812" i="82" s="1"/>
  <c r="L811" i="82" s="1"/>
  <c r="L441" i="82"/>
  <c r="S566" i="89"/>
  <c r="T473" i="89"/>
  <c r="T812" i="89" s="1"/>
  <c r="T442" i="89"/>
  <c r="N958" i="83"/>
  <c r="N967" i="83" s="1"/>
  <c r="Q813" i="82" a="1"/>
  <c r="P813" i="82" a="1"/>
  <c r="P813" i="82" s="1"/>
  <c r="Q793" i="83"/>
  <c r="Q795" i="83" s="1"/>
  <c r="Q807" i="83" s="1"/>
  <c r="Q810" i="83" s="1"/>
  <c r="O957" i="83"/>
  <c r="O966" i="83" s="1"/>
  <c r="R789" i="83"/>
  <c r="R786" i="83"/>
  <c r="R782" i="83"/>
  <c r="R785" i="83"/>
  <c r="R778" i="83"/>
  <c r="R787" i="83"/>
  <c r="R791" i="83"/>
  <c r="R776" i="83"/>
  <c r="R790" i="83"/>
  <c r="R780" i="83"/>
  <c r="R783" i="83"/>
  <c r="R792" i="83"/>
  <c r="R781" i="83"/>
  <c r="R784" i="83"/>
  <c r="R788" i="83"/>
  <c r="R777" i="83"/>
  <c r="R779" i="83"/>
  <c r="W610" i="83"/>
  <c r="T610" i="83"/>
  <c r="Q793" i="89"/>
  <c r="Q795" i="89" s="1"/>
  <c r="Q807" i="89" s="1"/>
  <c r="Q810" i="89" s="1"/>
  <c r="Q816" i="89" s="1"/>
  <c r="Q929" i="89" s="1"/>
  <c r="R771" i="83"/>
  <c r="R770" i="83"/>
  <c r="R736" i="83"/>
  <c r="S813" i="89" a="1"/>
  <c r="S813" i="89" s="1"/>
  <c r="S811" i="89" s="1"/>
  <c r="R675" i="89"/>
  <c r="R702" i="89" s="1"/>
  <c r="R708" i="89"/>
  <c r="R735" i="89" s="1"/>
  <c r="R632" i="89"/>
  <c r="R634" i="89" s="1"/>
  <c r="R635" i="89" s="1"/>
  <c r="R813" i="89" a="1"/>
  <c r="R813" i="89" s="1"/>
  <c r="R811" i="89" s="1"/>
  <c r="U610" i="83"/>
  <c r="P958" i="89"/>
  <c r="M741" i="82"/>
  <c r="M769" i="82" s="1"/>
  <c r="M707" i="82"/>
  <c r="M735" i="82" s="1"/>
  <c r="M633" i="82"/>
  <c r="M634" i="82" s="1"/>
  <c r="M635" i="82" s="1"/>
  <c r="M674" i="82"/>
  <c r="M702" i="82" s="1"/>
  <c r="J813" i="81" a="1"/>
  <c r="J813" i="81" s="1"/>
  <c r="J811" i="81" s="1"/>
  <c r="V610" i="83"/>
  <c r="P708" i="82"/>
  <c r="P735" i="82" s="1"/>
  <c r="J708" i="81"/>
  <c r="J735" i="81" s="1"/>
  <c r="J675" i="81"/>
  <c r="J702" i="81" s="1"/>
  <c r="J771" i="81" s="1"/>
  <c r="J632" i="81"/>
  <c r="J634" i="81" s="1"/>
  <c r="J635" i="81" s="1"/>
  <c r="J785" i="81" s="1"/>
  <c r="H795" i="81"/>
  <c r="H807" i="81" s="1"/>
  <c r="H810" i="81" s="1"/>
  <c r="H816" i="81" s="1"/>
  <c r="H929" i="81" s="1"/>
  <c r="H957" i="81" s="1"/>
  <c r="H958" i="81" s="1"/>
  <c r="H967" i="81" s="1"/>
  <c r="P632" i="82"/>
  <c r="E979" i="79"/>
  <c r="G118" i="80" s="1"/>
  <c r="E968" i="79"/>
  <c r="F965" i="86"/>
  <c r="G956" i="86"/>
  <c r="G957" i="86"/>
  <c r="G929" i="79"/>
  <c r="I773" i="81"/>
  <c r="T532" i="73"/>
  <c r="S594" i="73"/>
  <c r="S739" i="73" s="1"/>
  <c r="G966" i="81"/>
  <c r="G967" i="81"/>
  <c r="J968" i="84"/>
  <c r="K965" i="84" s="1"/>
  <c r="L773" i="85"/>
  <c r="H795" i="86"/>
  <c r="H810" i="86" s="1"/>
  <c r="H816" i="86" s="1"/>
  <c r="H929" i="86" s="1"/>
  <c r="H956" i="86" s="1"/>
  <c r="P634" i="82"/>
  <c r="V476" i="73"/>
  <c r="V445" i="73" s="1"/>
  <c r="M440" i="85"/>
  <c r="N471" i="85" s="1"/>
  <c r="O769" i="73"/>
  <c r="L470" i="73"/>
  <c r="L812" i="73" s="1"/>
  <c r="L811" i="73" s="1"/>
  <c r="U446" i="73"/>
  <c r="V477" i="73" s="1"/>
  <c r="V601" i="73" s="1"/>
  <c r="P749" i="73"/>
  <c r="P682" i="73"/>
  <c r="P715" i="73"/>
  <c r="R542" i="73"/>
  <c r="Q604" i="73"/>
  <c r="G974" i="79"/>
  <c r="T535" i="86"/>
  <c r="R805" i="86"/>
  <c r="J566" i="86"/>
  <c r="K473" i="86"/>
  <c r="K812" i="86" s="1"/>
  <c r="I777" i="86"/>
  <c r="I776" i="86"/>
  <c r="I792" i="86"/>
  <c r="I778" i="86"/>
  <c r="I781" i="86"/>
  <c r="I779" i="86"/>
  <c r="I782" i="86"/>
  <c r="I791" i="86"/>
  <c r="I780" i="86"/>
  <c r="I786" i="86"/>
  <c r="I787" i="86"/>
  <c r="I788" i="86"/>
  <c r="I784" i="86"/>
  <c r="I789" i="86"/>
  <c r="I790" i="86"/>
  <c r="I783" i="86"/>
  <c r="I785" i="86"/>
  <c r="I770" i="86"/>
  <c r="I736" i="86"/>
  <c r="I771" i="86"/>
  <c r="M771" i="85"/>
  <c r="M770" i="85"/>
  <c r="M736" i="85"/>
  <c r="M786" i="85"/>
  <c r="M785" i="85"/>
  <c r="M781" i="85"/>
  <c r="M779" i="85"/>
  <c r="M777" i="85"/>
  <c r="M783" i="85"/>
  <c r="M788" i="85"/>
  <c r="M780" i="85"/>
  <c r="M787" i="85"/>
  <c r="M784" i="85"/>
  <c r="M789" i="85"/>
  <c r="M778" i="85"/>
  <c r="M776" i="85"/>
  <c r="M782" i="85"/>
  <c r="M792" i="85"/>
  <c r="M791" i="85"/>
  <c r="M790" i="85"/>
  <c r="J968" i="85"/>
  <c r="K965" i="85" s="1"/>
  <c r="K958" i="85"/>
  <c r="L793" i="85"/>
  <c r="L444" i="84"/>
  <c r="K966" i="84"/>
  <c r="K958" i="84"/>
  <c r="K967" i="84" s="1"/>
  <c r="P477" i="81"/>
  <c r="P446" i="81" s="1"/>
  <c r="K566" i="81"/>
  <c r="K813" i="81" s="1" a="1"/>
  <c r="L473" i="81"/>
  <c r="L812" i="81" s="1"/>
  <c r="J789" i="81"/>
  <c r="J781" i="81"/>
  <c r="Q742" i="81"/>
  <c r="Q769" i="81" s="1"/>
  <c r="Q633" i="81"/>
  <c r="S535" i="81"/>
  <c r="R597" i="81"/>
  <c r="I793" i="81"/>
  <c r="AB933" i="73"/>
  <c r="V473" i="73"/>
  <c r="U566" i="73"/>
  <c r="U473" i="87"/>
  <c r="U597" i="87" s="1"/>
  <c r="T566" i="87"/>
  <c r="W473" i="84"/>
  <c r="W442" i="84" s="1"/>
  <c r="V566" i="84"/>
  <c r="V813" i="83"/>
  <c r="Q813" i="82"/>
  <c r="R566" i="85"/>
  <c r="AB679" i="84"/>
  <c r="H965" i="73"/>
  <c r="L736" i="73"/>
  <c r="N813" i="73"/>
  <c r="M813" i="73"/>
  <c r="Q813" i="85"/>
  <c r="X470" i="81"/>
  <c r="X439" i="81" s="1"/>
  <c r="P470" i="86"/>
  <c r="M632" i="73"/>
  <c r="M634" i="73" s="1"/>
  <c r="M635" i="73" s="1"/>
  <c r="M782" i="73" s="1"/>
  <c r="AB497" i="84"/>
  <c r="AB466" i="84" s="1"/>
  <c r="X446" i="85"/>
  <c r="P633" i="73"/>
  <c r="Q741" i="73"/>
  <c r="P741" i="73"/>
  <c r="L771" i="73"/>
  <c r="N441" i="73"/>
  <c r="M674" i="73"/>
  <c r="M702" i="73" s="1"/>
  <c r="M770" i="73" s="1"/>
  <c r="M707" i="73"/>
  <c r="M735" i="73" s="1"/>
  <c r="J842" i="79"/>
  <c r="L88" i="88" s="1"/>
  <c r="K831" i="79"/>
  <c r="M77" i="88" s="1"/>
  <c r="N705" i="73"/>
  <c r="N672" i="73"/>
  <c r="J929" i="73"/>
  <c r="K807" i="73"/>
  <c r="W480" i="73"/>
  <c r="W449" i="73" s="1"/>
  <c r="H967" i="73"/>
  <c r="I974" i="73"/>
  <c r="I957" i="73"/>
  <c r="I956" i="73"/>
  <c r="L793" i="73"/>
  <c r="AA722" i="73"/>
  <c r="AA621" i="84"/>
  <c r="AA766" i="84" s="1"/>
  <c r="N807" i="82"/>
  <c r="M810" i="84"/>
  <c r="L957" i="84"/>
  <c r="L956" i="84"/>
  <c r="L974" i="84"/>
  <c r="Z732" i="84"/>
  <c r="Z709" i="87"/>
  <c r="AB621" i="84"/>
  <c r="AB766" i="84" s="1"/>
  <c r="Z699" i="84"/>
  <c r="AA480" i="82"/>
  <c r="W934" i="84"/>
  <c r="W933" i="84"/>
  <c r="W952" i="84" s="1"/>
  <c r="Y696" i="87"/>
  <c r="Y695" i="82"/>
  <c r="Y692" i="86"/>
  <c r="Z728" i="82"/>
  <c r="T712" i="73"/>
  <c r="Y454" i="82"/>
  <c r="Z485" i="82" s="1"/>
  <c r="Z609" i="82" s="1"/>
  <c r="Z754" i="82" s="1"/>
  <c r="X689" i="81"/>
  <c r="R674" i="85"/>
  <c r="X714" i="85"/>
  <c r="BB947" i="89"/>
  <c r="BB941" i="89"/>
  <c r="BB926" i="89"/>
  <c r="BB935" i="89"/>
  <c r="BB962" i="89"/>
  <c r="BB961" i="89"/>
  <c r="BB948" i="89"/>
  <c r="BC927" i="89"/>
  <c r="BA963" i="89"/>
  <c r="Z940" i="89"/>
  <c r="Z939" i="89"/>
  <c r="Z952" i="89" s="1"/>
  <c r="S770" i="83"/>
  <c r="T673" i="73"/>
  <c r="AA710" i="86"/>
  <c r="AB476" i="86"/>
  <c r="AB445" i="86" s="1"/>
  <c r="X480" i="86"/>
  <c r="X604" i="86" s="1"/>
  <c r="X749" i="86" s="1"/>
  <c r="AD935" i="89"/>
  <c r="AD936" i="89" s="1"/>
  <c r="AE932" i="89" s="1"/>
  <c r="E894" i="89"/>
  <c r="E902" i="89" s="1"/>
  <c r="S771" i="83"/>
  <c r="S782" i="83"/>
  <c r="S780" i="83"/>
  <c r="W721" i="84"/>
  <c r="V682" i="86"/>
  <c r="X721" i="85"/>
  <c r="AA485" i="84"/>
  <c r="S784" i="83"/>
  <c r="S787" i="83"/>
  <c r="S777" i="83"/>
  <c r="S785" i="83"/>
  <c r="S781" i="83"/>
  <c r="S776" i="83"/>
  <c r="S788" i="83"/>
  <c r="S789" i="83"/>
  <c r="S790" i="83"/>
  <c r="S791" i="83"/>
  <c r="S792" i="83"/>
  <c r="S779" i="83"/>
  <c r="S786" i="83"/>
  <c r="S783" i="83"/>
  <c r="Y717" i="81"/>
  <c r="Z445" i="85"/>
  <c r="AA476" i="85" s="1"/>
  <c r="X497" i="81"/>
  <c r="AA724" i="83"/>
  <c r="AA450" i="81"/>
  <c r="AB481" i="81" s="1"/>
  <c r="AB605" i="81" s="1"/>
  <c r="V723" i="82"/>
  <c r="U441" i="83"/>
  <c r="V472" i="83" s="1"/>
  <c r="Y465" i="87"/>
  <c r="X698" i="87"/>
  <c r="X731" i="87"/>
  <c r="AB680" i="86"/>
  <c r="R673" i="87"/>
  <c r="Z479" i="86"/>
  <c r="Z603" i="86" s="1"/>
  <c r="Z748" i="86" s="1"/>
  <c r="S440" i="87"/>
  <c r="T471" i="87" s="1"/>
  <c r="T595" i="87" s="1"/>
  <c r="T674" i="83"/>
  <c r="T707" i="83"/>
  <c r="Y460" i="82"/>
  <c r="Z491" i="82" s="1"/>
  <c r="Z615" i="82" s="1"/>
  <c r="Z760" i="82" s="1"/>
  <c r="X460" i="84"/>
  <c r="X700" i="85"/>
  <c r="X733" i="85"/>
  <c r="W726" i="84"/>
  <c r="W693" i="84"/>
  <c r="Y622" i="85"/>
  <c r="Y767" i="85" s="1"/>
  <c r="Y467" i="85"/>
  <c r="X496" i="86"/>
  <c r="P782" i="85"/>
  <c r="P789" i="85"/>
  <c r="P770" i="87"/>
  <c r="P787" i="85"/>
  <c r="P788" i="85"/>
  <c r="P790" i="85"/>
  <c r="P785" i="85"/>
  <c r="W693" i="85"/>
  <c r="T706" i="73"/>
  <c r="Y455" i="87"/>
  <c r="Z486" i="87" s="1"/>
  <c r="Y486" i="84"/>
  <c r="Y610" i="84" s="1"/>
  <c r="Y755" i="84" s="1"/>
  <c r="Y732" i="86"/>
  <c r="AA715" i="87"/>
  <c r="Y480" i="84"/>
  <c r="Y604" i="84" s="1"/>
  <c r="Y749" i="84" s="1"/>
  <c r="W446" i="82"/>
  <c r="Y497" i="82"/>
  <c r="Z677" i="86"/>
  <c r="S473" i="85"/>
  <c r="S597" i="85" s="1"/>
  <c r="S742" i="85" s="1"/>
  <c r="AB485" i="87"/>
  <c r="AB609" i="87" s="1"/>
  <c r="AB754" i="87" s="1"/>
  <c r="X488" i="82"/>
  <c r="W484" i="81"/>
  <c r="W608" i="81" s="1"/>
  <c r="W753" i="81" s="1"/>
  <c r="Y714" i="86"/>
  <c r="Y681" i="86"/>
  <c r="AA694" i="82"/>
  <c r="W448" i="73"/>
  <c r="W681" i="73" s="1"/>
  <c r="Y482" i="86"/>
  <c r="Y606" i="86" s="1"/>
  <c r="Y751" i="86" s="1"/>
  <c r="X718" i="81"/>
  <c r="Z727" i="81"/>
  <c r="X599" i="73"/>
  <c r="X744" i="73" s="1"/>
  <c r="X444" i="73"/>
  <c r="P779" i="85"/>
  <c r="P786" i="85"/>
  <c r="P792" i="85"/>
  <c r="P784" i="85"/>
  <c r="P776" i="85"/>
  <c r="P791" i="85"/>
  <c r="P781" i="85"/>
  <c r="P778" i="85"/>
  <c r="P777" i="85"/>
  <c r="P780" i="85"/>
  <c r="Y474" i="84"/>
  <c r="Y598" i="84" s="1"/>
  <c r="Y743" i="84" s="1"/>
  <c r="X698" i="85"/>
  <c r="Z678" i="86"/>
  <c r="AA490" i="82"/>
  <c r="AA614" i="82" s="1"/>
  <c r="AA759" i="82" s="1"/>
  <c r="P740" i="84"/>
  <c r="P769" i="84" s="1"/>
  <c r="T740" i="83"/>
  <c r="P673" i="84"/>
  <c r="W608" i="82"/>
  <c r="W753" i="82" s="1"/>
  <c r="X715" i="84"/>
  <c r="X682" i="84"/>
  <c r="V713" i="84"/>
  <c r="W724" i="73"/>
  <c r="Y729" i="86"/>
  <c r="Y696" i="86"/>
  <c r="X499" i="81"/>
  <c r="X623" i="81" s="1"/>
  <c r="X768" i="81" s="1"/>
  <c r="Z618" i="86"/>
  <c r="Z763" i="86" s="1"/>
  <c r="Z463" i="86"/>
  <c r="AB465" i="82"/>
  <c r="AB731" i="82" s="1"/>
  <c r="N633" i="86"/>
  <c r="Q673" i="82"/>
  <c r="Q740" i="82"/>
  <c r="O929" i="87"/>
  <c r="Q705" i="85"/>
  <c r="N929" i="87"/>
  <c r="AA700" i="83"/>
  <c r="V714" i="73"/>
  <c r="Y688" i="85"/>
  <c r="X468" i="82"/>
  <c r="Y499" i="82" s="1"/>
  <c r="Y623" i="82" s="1"/>
  <c r="Y768" i="82" s="1"/>
  <c r="Z492" i="87"/>
  <c r="V934" i="87"/>
  <c r="V953" i="87" s="1"/>
  <c r="V954" i="87" s="1"/>
  <c r="X686" i="84"/>
  <c r="AA450" i="85"/>
  <c r="AB481" i="85" s="1"/>
  <c r="AB605" i="85" s="1"/>
  <c r="Y698" i="73"/>
  <c r="AA714" i="81"/>
  <c r="AA681" i="81"/>
  <c r="AB603" i="81"/>
  <c r="AB748" i="81" s="1"/>
  <c r="AB448" i="81"/>
  <c r="X699" i="86"/>
  <c r="Y446" i="87"/>
  <c r="Y602" i="82"/>
  <c r="Y747" i="82" s="1"/>
  <c r="Y447" i="82"/>
  <c r="Y463" i="83"/>
  <c r="Y705" i="83"/>
  <c r="Z456" i="84"/>
  <c r="AA487" i="84" s="1"/>
  <c r="AA611" i="84" s="1"/>
  <c r="Y491" i="81"/>
  <c r="Y615" i="81" s="1"/>
  <c r="Y760" i="81" s="1"/>
  <c r="W620" i="84"/>
  <c r="W765" i="84" s="1"/>
  <c r="X496" i="84"/>
  <c r="Z496" i="85"/>
  <c r="Z620" i="85" s="1"/>
  <c r="Z765" i="85" s="1"/>
  <c r="R594" i="87"/>
  <c r="R739" i="87" s="1"/>
  <c r="R769" i="87" s="1"/>
  <c r="Z610" i="85"/>
  <c r="Z755" i="85" s="1"/>
  <c r="Z455" i="85"/>
  <c r="X719" i="85"/>
  <c r="X686" i="85"/>
  <c r="S594" i="84"/>
  <c r="S739" i="84" s="1"/>
  <c r="X467" i="82"/>
  <c r="Y498" i="82" s="1"/>
  <c r="Y608" i="85"/>
  <c r="Y753" i="85" s="1"/>
  <c r="Y453" i="85"/>
  <c r="S595" i="82"/>
  <c r="Z594" i="83"/>
  <c r="Z739" i="83" s="1"/>
  <c r="Z483" i="81"/>
  <c r="Z607" i="81" s="1"/>
  <c r="Z752" i="81" s="1"/>
  <c r="Y612" i="83"/>
  <c r="Y757" i="83" s="1"/>
  <c r="X723" i="83"/>
  <c r="T706" i="83"/>
  <c r="P633" i="84"/>
  <c r="P634" i="84" s="1"/>
  <c r="P635" i="84" s="1"/>
  <c r="P776" i="84" s="1"/>
  <c r="Q633" i="85"/>
  <c r="V595" i="81"/>
  <c r="R595" i="82"/>
  <c r="R706" i="82" s="1"/>
  <c r="O594" i="86"/>
  <c r="O633" i="86" s="1"/>
  <c r="X695" i="85"/>
  <c r="W717" i="82"/>
  <c r="W684" i="82"/>
  <c r="AA720" i="87"/>
  <c r="AA687" i="87"/>
  <c r="Y695" i="85"/>
  <c r="W700" i="82"/>
  <c r="W733" i="82"/>
  <c r="Y475" i="82"/>
  <c r="W715" i="86"/>
  <c r="W682" i="86"/>
  <c r="X729" i="83"/>
  <c r="X696" i="83"/>
  <c r="Y698" i="81"/>
  <c r="X451" i="82"/>
  <c r="P936" i="79"/>
  <c r="Y614" i="81"/>
  <c r="Y759" i="81" s="1"/>
  <c r="Y459" i="81"/>
  <c r="X725" i="81"/>
  <c r="X692" i="81"/>
  <c r="X709" i="84"/>
  <c r="X676" i="84"/>
  <c r="AB712" i="84"/>
  <c r="W475" i="87"/>
  <c r="W599" i="87" s="1"/>
  <c r="W744" i="87" s="1"/>
  <c r="X484" i="82"/>
  <c r="X468" i="85"/>
  <c r="Y499" i="85" s="1"/>
  <c r="Y623" i="85" s="1"/>
  <c r="Y768" i="85" s="1"/>
  <c r="S947" i="79"/>
  <c r="S936" i="81"/>
  <c r="T932" i="81" s="1"/>
  <c r="W734" i="85"/>
  <c r="W701" i="85"/>
  <c r="Y483" i="84"/>
  <c r="Y607" i="84" s="1"/>
  <c r="Y752" i="84" s="1"/>
  <c r="X724" i="73"/>
  <c r="X717" i="86"/>
  <c r="X684" i="86"/>
  <c r="Y445" i="82"/>
  <c r="X711" i="82"/>
  <c r="X678" i="82"/>
  <c r="AB936" i="73"/>
  <c r="AC932" i="73" s="1"/>
  <c r="Q439" i="84"/>
  <c r="AA482" i="81"/>
  <c r="AA606" i="81" s="1"/>
  <c r="AA751" i="81" s="1"/>
  <c r="S949" i="73"/>
  <c r="T944" i="73" s="1"/>
  <c r="X693" i="81"/>
  <c r="X726" i="81"/>
  <c r="P771" i="87"/>
  <c r="O795" i="85"/>
  <c r="O807" i="85" s="1"/>
  <c r="O810" i="85" s="1"/>
  <c r="Y599" i="84"/>
  <c r="X451" i="73"/>
  <c r="O736" i="84"/>
  <c r="O771" i="84"/>
  <c r="W684" i="73"/>
  <c r="W717" i="73"/>
  <c r="P705" i="84"/>
  <c r="P735" i="84" s="1"/>
  <c r="P672" i="84"/>
  <c r="Y464" i="73"/>
  <c r="X701" i="86"/>
  <c r="X734" i="86"/>
  <c r="Y608" i="84"/>
  <c r="Y753" i="84" s="1"/>
  <c r="Y453" i="84"/>
  <c r="X730" i="73"/>
  <c r="X697" i="73"/>
  <c r="V677" i="84"/>
  <c r="Z499" i="86"/>
  <c r="Z468" i="86" s="1"/>
  <c r="X455" i="86"/>
  <c r="W721" i="86"/>
  <c r="W688" i="86"/>
  <c r="AB727" i="82"/>
  <c r="V723" i="73"/>
  <c r="Y701" i="86"/>
  <c r="Y734" i="86"/>
  <c r="Z683" i="85"/>
  <c r="Y612" i="87"/>
  <c r="Y757" i="87" s="1"/>
  <c r="X710" i="83"/>
  <c r="AB478" i="83"/>
  <c r="AB602" i="83" s="1"/>
  <c r="AB747" i="83" s="1"/>
  <c r="X499" i="83"/>
  <c r="Z488" i="81"/>
  <c r="Z612" i="81" s="1"/>
  <c r="Z757" i="81" s="1"/>
  <c r="Z683" i="81"/>
  <c r="Z618" i="73"/>
  <c r="Z763" i="73" s="1"/>
  <c r="U450" i="84"/>
  <c r="U716" i="84" s="1"/>
  <c r="Z462" i="85"/>
  <c r="Y495" i="82"/>
  <c r="V680" i="84"/>
  <c r="Q632" i="87"/>
  <c r="Q634" i="87" s="1"/>
  <c r="Q705" i="87"/>
  <c r="Q735" i="87" s="1"/>
  <c r="AA709" i="82"/>
  <c r="Z676" i="83"/>
  <c r="Z709" i="83"/>
  <c r="X690" i="87"/>
  <c r="S672" i="82"/>
  <c r="S705" i="82"/>
  <c r="Y491" i="83"/>
  <c r="Y615" i="83" s="1"/>
  <c r="X488" i="73"/>
  <c r="W690" i="73"/>
  <c r="Z483" i="86"/>
  <c r="Y685" i="86"/>
  <c r="U711" i="73"/>
  <c r="Z694" i="86"/>
  <c r="Z727" i="86"/>
  <c r="X688" i="87"/>
  <c r="X721" i="87"/>
  <c r="N705" i="86"/>
  <c r="W757" i="73"/>
  <c r="Y752" i="86"/>
  <c r="W690" i="85"/>
  <c r="W723" i="85"/>
  <c r="X685" i="73"/>
  <c r="X718" i="73"/>
  <c r="Y700" i="87"/>
  <c r="Y733" i="87"/>
  <c r="AA713" i="83"/>
  <c r="V708" i="83"/>
  <c r="Z467" i="87"/>
  <c r="AA498" i="87" s="1"/>
  <c r="AA622" i="87" s="1"/>
  <c r="Z753" i="86"/>
  <c r="X749" i="83"/>
  <c r="Y750" i="83"/>
  <c r="X767" i="86"/>
  <c r="W755" i="83"/>
  <c r="AA766" i="85"/>
  <c r="Y748" i="82"/>
  <c r="AB749" i="87"/>
  <c r="Y756" i="83"/>
  <c r="AA745" i="87"/>
  <c r="AA743" i="87"/>
  <c r="Z748" i="83"/>
  <c r="Z743" i="86"/>
  <c r="W602" i="84"/>
  <c r="Y748" i="87"/>
  <c r="X752" i="83"/>
  <c r="AA757" i="84"/>
  <c r="AA743" i="82"/>
  <c r="T752" i="87"/>
  <c r="Z743" i="81"/>
  <c r="AA761" i="81"/>
  <c r="Y759" i="84"/>
  <c r="Z764" i="86"/>
  <c r="AB761" i="82"/>
  <c r="AA762" i="82"/>
  <c r="Z753" i="87"/>
  <c r="AB744" i="86"/>
  <c r="AA759" i="73"/>
  <c r="V742" i="84"/>
  <c r="X763" i="84"/>
  <c r="AA751" i="87"/>
  <c r="Y768" i="73"/>
  <c r="Z754" i="86"/>
  <c r="Y752" i="73"/>
  <c r="Q740" i="84"/>
  <c r="Q769" i="84" s="1"/>
  <c r="V745" i="73"/>
  <c r="Z766" i="86"/>
  <c r="Y755" i="87"/>
  <c r="Z767" i="87"/>
  <c r="AA750" i="85"/>
  <c r="AA746" i="83"/>
  <c r="Z766" i="83"/>
  <c r="Z750" i="87"/>
  <c r="Z762" i="81"/>
  <c r="Z745" i="81"/>
  <c r="W748" i="73"/>
  <c r="Z750" i="82"/>
  <c r="AA758" i="81"/>
  <c r="AA751" i="84"/>
  <c r="X757" i="85"/>
  <c r="S741" i="85"/>
  <c r="Z762" i="86"/>
  <c r="V746" i="81"/>
  <c r="Y759" i="83"/>
  <c r="S756" i="87"/>
  <c r="Z756" i="84"/>
  <c r="V747" i="84"/>
  <c r="AB765" i="82"/>
  <c r="Z749" i="81"/>
  <c r="AA750" i="86"/>
  <c r="Y743" i="73"/>
  <c r="AA743" i="83"/>
  <c r="Y758" i="73"/>
  <c r="W744" i="84"/>
  <c r="Z767" i="81"/>
  <c r="R741" i="86"/>
  <c r="Z766" i="87"/>
  <c r="AA748" i="84"/>
  <c r="Y747" i="73"/>
  <c r="S740" i="87"/>
  <c r="Y760" i="86"/>
  <c r="AA750" i="81"/>
  <c r="AA754" i="81"/>
  <c r="AB756" i="73"/>
  <c r="AB758" i="83"/>
  <c r="X744" i="85"/>
  <c r="Z765" i="81"/>
  <c r="AA747" i="87"/>
  <c r="Y764" i="81"/>
  <c r="Z764" i="87"/>
  <c r="Y748" i="85"/>
  <c r="Y745" i="83"/>
  <c r="Y746" i="86"/>
  <c r="Y758" i="86"/>
  <c r="S751" i="85"/>
  <c r="V742" i="83"/>
  <c r="AB759" i="87"/>
  <c r="U742" i="87"/>
  <c r="AA762" i="84"/>
  <c r="Z488" i="87"/>
  <c r="Y689" i="84"/>
  <c r="Z443" i="81"/>
  <c r="N672" i="86"/>
  <c r="W710" i="84"/>
  <c r="T718" i="87"/>
  <c r="Y676" i="81"/>
  <c r="Z491" i="86"/>
  <c r="Y726" i="86"/>
  <c r="AB493" i="84"/>
  <c r="AB617" i="84" s="1"/>
  <c r="AA728" i="84"/>
  <c r="X684" i="83"/>
  <c r="Y601" i="85"/>
  <c r="Y606" i="83"/>
  <c r="Y451" i="83"/>
  <c r="AA496" i="81"/>
  <c r="Z731" i="81"/>
  <c r="V688" i="83"/>
  <c r="Z476" i="84"/>
  <c r="Z600" i="84" s="1"/>
  <c r="Z485" i="73"/>
  <c r="Z454" i="73" s="1"/>
  <c r="AB622" i="83"/>
  <c r="AB733" i="83" s="1"/>
  <c r="Z487" i="85"/>
  <c r="Z611" i="85" s="1"/>
  <c r="Y696" i="73"/>
  <c r="R473" i="82"/>
  <c r="AA490" i="86"/>
  <c r="AA614" i="86" s="1"/>
  <c r="U712" i="73"/>
  <c r="AA725" i="87"/>
  <c r="T472" i="87"/>
  <c r="T596" i="87" s="1"/>
  <c r="X472" i="81"/>
  <c r="X596" i="81" s="1"/>
  <c r="AB492" i="86"/>
  <c r="AB616" i="86" s="1"/>
  <c r="X728" i="83"/>
  <c r="Y493" i="83"/>
  <c r="S689" i="87"/>
  <c r="X722" i="82"/>
  <c r="Y487" i="82"/>
  <c r="Y611" i="82" s="1"/>
  <c r="T683" i="84"/>
  <c r="AA495" i="85"/>
  <c r="AA619" i="85" s="1"/>
  <c r="Z478" i="81"/>
  <c r="Z447" i="81" s="1"/>
  <c r="V471" i="73"/>
  <c r="U607" i="87"/>
  <c r="Y491" i="85"/>
  <c r="Y460" i="85" s="1"/>
  <c r="AA678" i="86"/>
  <c r="Z486" i="81"/>
  <c r="Z610" i="81" s="1"/>
  <c r="R471" i="84"/>
  <c r="Y493" i="87"/>
  <c r="Y462" i="87" s="1"/>
  <c r="AB474" i="82"/>
  <c r="AB443" i="82" s="1"/>
  <c r="R689" i="87"/>
  <c r="Y468" i="73"/>
  <c r="Z499" i="73" s="1"/>
  <c r="Z623" i="73" s="1"/>
  <c r="V936" i="87"/>
  <c r="W932" i="87" s="1"/>
  <c r="S718" i="82"/>
  <c r="T607" i="82"/>
  <c r="R685" i="82"/>
  <c r="X444" i="85"/>
  <c r="Y475" i="85" s="1"/>
  <c r="W677" i="85"/>
  <c r="Z676" i="82"/>
  <c r="Y459" i="83"/>
  <c r="Y720" i="73"/>
  <c r="Z466" i="86"/>
  <c r="AA497" i="86" s="1"/>
  <c r="W727" i="85"/>
  <c r="AB616" i="84"/>
  <c r="AA727" i="84"/>
  <c r="AB461" i="84"/>
  <c r="X693" i="85"/>
  <c r="Z725" i="86"/>
  <c r="X616" i="83"/>
  <c r="Y616" i="83"/>
  <c r="X692" i="83"/>
  <c r="AA676" i="82"/>
  <c r="AO963" i="81"/>
  <c r="AA457" i="84"/>
  <c r="AB488" i="84" s="1"/>
  <c r="Z690" i="84"/>
  <c r="X467" i="86"/>
  <c r="Y498" i="86" s="1"/>
  <c r="W700" i="86"/>
  <c r="Y613" i="84"/>
  <c r="Y458" i="84"/>
  <c r="Z489" i="84" s="1"/>
  <c r="Y721" i="81"/>
  <c r="X691" i="84"/>
  <c r="U679" i="81"/>
  <c r="AP963" i="82"/>
  <c r="Z726" i="73"/>
  <c r="Y696" i="85"/>
  <c r="Z618" i="85"/>
  <c r="Z463" i="85"/>
  <c r="AA494" i="85" s="1"/>
  <c r="Z453" i="86"/>
  <c r="X683" i="83"/>
  <c r="Y450" i="83"/>
  <c r="Z481" i="83" s="1"/>
  <c r="AO963" i="73"/>
  <c r="X453" i="73"/>
  <c r="Y604" i="83"/>
  <c r="X715" i="83"/>
  <c r="Y458" i="86"/>
  <c r="Y724" i="86" s="1"/>
  <c r="AA617" i="86"/>
  <c r="Z728" i="86"/>
  <c r="W697" i="83"/>
  <c r="X619" i="83"/>
  <c r="X464" i="83"/>
  <c r="Y495" i="83" s="1"/>
  <c r="AA463" i="73"/>
  <c r="AB494" i="73" s="1"/>
  <c r="T611" i="87"/>
  <c r="W693" i="87"/>
  <c r="X615" i="87"/>
  <c r="X460" i="87"/>
  <c r="Y491" i="87" s="1"/>
  <c r="T632" i="83"/>
  <c r="T673" i="83"/>
  <c r="U440" i="83"/>
  <c r="V471" i="83" s="1"/>
  <c r="W442" i="83"/>
  <c r="W597" i="83"/>
  <c r="X609" i="83"/>
  <c r="W718" i="83"/>
  <c r="V685" i="83"/>
  <c r="X608" i="83"/>
  <c r="W719" i="83"/>
  <c r="X610" i="83"/>
  <c r="W721" i="83"/>
  <c r="P736" i="85"/>
  <c r="P770" i="85"/>
  <c r="T596" i="85"/>
  <c r="S709" i="85"/>
  <c r="T598" i="85"/>
  <c r="X616" i="85"/>
  <c r="X461" i="85"/>
  <c r="Y492" i="85" s="1"/>
  <c r="AO963" i="85"/>
  <c r="Q633" i="84"/>
  <c r="R447" i="85"/>
  <c r="S478" i="85" s="1"/>
  <c r="R747" i="85"/>
  <c r="Q680" i="85"/>
  <c r="AB692" i="85"/>
  <c r="S717" i="85"/>
  <c r="X599" i="84"/>
  <c r="V605" i="84"/>
  <c r="W605" i="84"/>
  <c r="R439" i="85"/>
  <c r="Q632" i="85"/>
  <c r="Q672" i="85"/>
  <c r="X714" i="82"/>
  <c r="W681" i="82"/>
  <c r="P742" i="86"/>
  <c r="Z711" i="81"/>
  <c r="W705" i="81"/>
  <c r="U742" i="73"/>
  <c r="U708" i="73"/>
  <c r="X608" i="73"/>
  <c r="W686" i="73"/>
  <c r="Y617" i="73"/>
  <c r="X728" i="73"/>
  <c r="Y721" i="73"/>
  <c r="Z610" i="73"/>
  <c r="Y718" i="73"/>
  <c r="Y687" i="86"/>
  <c r="AO963" i="84"/>
  <c r="Y599" i="83"/>
  <c r="Y444" i="83"/>
  <c r="Z475" i="83" s="1"/>
  <c r="AO963" i="83"/>
  <c r="P673" i="86"/>
  <c r="AB694" i="82"/>
  <c r="Z454" i="86"/>
  <c r="AA485" i="86" s="1"/>
  <c r="Q595" i="86"/>
  <c r="Q440" i="86"/>
  <c r="R471" i="86" s="1"/>
  <c r="Y458" i="73"/>
  <c r="Z489" i="73" s="1"/>
  <c r="AP962" i="79"/>
  <c r="AO963" i="86"/>
  <c r="X701" i="73"/>
  <c r="Z610" i="82"/>
  <c r="Y721" i="82"/>
  <c r="X691" i="86"/>
  <c r="X605" i="73"/>
  <c r="W716" i="73"/>
  <c r="AO963" i="87"/>
  <c r="Y447" i="73"/>
  <c r="Y686" i="86"/>
  <c r="AP926" i="79"/>
  <c r="AQ927" i="79"/>
  <c r="AP117" i="80"/>
  <c r="AP137" i="80"/>
  <c r="AP136" i="80"/>
  <c r="AP138" i="80" s="1"/>
  <c r="Y714" i="87"/>
  <c r="T439" i="82"/>
  <c r="X680" i="73"/>
  <c r="AA714" i="84"/>
  <c r="AA617" i="81"/>
  <c r="Z728" i="81"/>
  <c r="Z730" i="86"/>
  <c r="W440" i="81"/>
  <c r="X471" i="81" s="1"/>
  <c r="Z466" i="87"/>
  <c r="AA497" i="87" s="1"/>
  <c r="X698" i="83"/>
  <c r="Y457" i="83"/>
  <c r="Z488" i="83" s="1"/>
  <c r="Y620" i="83"/>
  <c r="Y465" i="83"/>
  <c r="Z496" i="83" s="1"/>
  <c r="X690" i="83"/>
  <c r="AP115" i="80"/>
  <c r="AN963" i="79"/>
  <c r="X695" i="87"/>
  <c r="Y699" i="87"/>
  <c r="X679" i="86"/>
  <c r="Y446" i="86"/>
  <c r="Z477" i="86" s="1"/>
  <c r="Q597" i="86"/>
  <c r="Y618" i="82"/>
  <c r="X729" i="82"/>
  <c r="Z620" i="73"/>
  <c r="Z466" i="83"/>
  <c r="AA497" i="83" s="1"/>
  <c r="Y623" i="87"/>
  <c r="X734" i="87"/>
  <c r="AA451" i="87"/>
  <c r="AB482" i="87" s="1"/>
  <c r="V708" i="84"/>
  <c r="AA443" i="83"/>
  <c r="AB474" i="83" s="1"/>
  <c r="Y699" i="83"/>
  <c r="Z684" i="87"/>
  <c r="AA615" i="73"/>
  <c r="AA460" i="73"/>
  <c r="AB491" i="73" s="1"/>
  <c r="Y618" i="84"/>
  <c r="X729" i="84"/>
  <c r="Y699" i="73"/>
  <c r="Z604" i="85"/>
  <c r="Z449" i="85"/>
  <c r="AA480" i="85" s="1"/>
  <c r="Z466" i="73"/>
  <c r="AA497" i="73" s="1"/>
  <c r="Z621" i="73"/>
  <c r="Y682" i="85"/>
  <c r="V675" i="83"/>
  <c r="Z443" i="86"/>
  <c r="AA474" i="86" s="1"/>
  <c r="Y676" i="86"/>
  <c r="AA605" i="87"/>
  <c r="Z716" i="87"/>
  <c r="AA450" i="87"/>
  <c r="AB481" i="87" s="1"/>
  <c r="Y683" i="87"/>
  <c r="AA619" i="87"/>
  <c r="Z730" i="87"/>
  <c r="Y697" i="87"/>
  <c r="AA466" i="85"/>
  <c r="AB497" i="85" s="1"/>
  <c r="Z699" i="85"/>
  <c r="Y607" i="85"/>
  <c r="Y452" i="85"/>
  <c r="Z483" i="85" s="1"/>
  <c r="X685" i="85"/>
  <c r="T936" i="85"/>
  <c r="U932" i="85" s="1"/>
  <c r="T954" i="85"/>
  <c r="Z720" i="85"/>
  <c r="W597" i="84"/>
  <c r="U596" i="84"/>
  <c r="AA622" i="84"/>
  <c r="Z733" i="84"/>
  <c r="AA467" i="84"/>
  <c r="AB498" i="84" s="1"/>
  <c r="Y459" i="84"/>
  <c r="Z490" i="84" s="1"/>
  <c r="AA451" i="84"/>
  <c r="AB482" i="84" s="1"/>
  <c r="Z684" i="84"/>
  <c r="X692" i="84"/>
  <c r="Z448" i="83"/>
  <c r="AA479" i="83" s="1"/>
  <c r="Y681" i="83"/>
  <c r="Y672" i="83"/>
  <c r="Z439" i="83"/>
  <c r="Y445" i="83"/>
  <c r="Z476" i="83" s="1"/>
  <c r="S440" i="82"/>
  <c r="Z613" i="82"/>
  <c r="Z458" i="82"/>
  <c r="AA489" i="82" s="1"/>
  <c r="Y691" i="82"/>
  <c r="AB616" i="73"/>
  <c r="AA727" i="73"/>
  <c r="AB461" i="73"/>
  <c r="U706" i="73"/>
  <c r="AB459" i="87"/>
  <c r="AB692" i="87" s="1"/>
  <c r="Y456" i="83"/>
  <c r="AA599" i="81"/>
  <c r="Z710" i="81"/>
  <c r="AA444" i="81"/>
  <c r="AB475" i="81" s="1"/>
  <c r="AA724" i="81"/>
  <c r="AB613" i="81"/>
  <c r="AB458" i="81"/>
  <c r="Z733" i="81"/>
  <c r="AA622" i="81"/>
  <c r="Z691" i="81"/>
  <c r="X678" i="83"/>
  <c r="Y700" i="81"/>
  <c r="Z724" i="85"/>
  <c r="AA613" i="85"/>
  <c r="AA723" i="86"/>
  <c r="AB612" i="86"/>
  <c r="Y464" i="81"/>
  <c r="Z495" i="81" s="1"/>
  <c r="Z449" i="81"/>
  <c r="AA459" i="73"/>
  <c r="P787" i="87"/>
  <c r="O793" i="84"/>
  <c r="N836" i="81"/>
  <c r="J835" i="86"/>
  <c r="J835" i="87"/>
  <c r="K835" i="85"/>
  <c r="P777" i="87"/>
  <c r="P785" i="87"/>
  <c r="P782" i="87"/>
  <c r="P790" i="87"/>
  <c r="P788" i="87"/>
  <c r="P784" i="87"/>
  <c r="P779" i="87"/>
  <c r="P791" i="87"/>
  <c r="P789" i="87"/>
  <c r="P786" i="87"/>
  <c r="P792" i="87"/>
  <c r="P776" i="87"/>
  <c r="P780" i="87"/>
  <c r="P783" i="87"/>
  <c r="P781" i="87"/>
  <c r="I835" i="79"/>
  <c r="K81" i="88" s="1"/>
  <c r="K834" i="79"/>
  <c r="M80" i="88" s="1"/>
  <c r="H846" i="79"/>
  <c r="J92" i="88" s="1"/>
  <c r="J856" i="79"/>
  <c r="L102" i="88" s="1"/>
  <c r="J845" i="79"/>
  <c r="L91" i="88" s="1"/>
  <c r="J847" i="73"/>
  <c r="Z733" i="73"/>
  <c r="AA622" i="73"/>
  <c r="AA467" i="73"/>
  <c r="AB498" i="73" s="1"/>
  <c r="J835" i="84"/>
  <c r="I848" i="73"/>
  <c r="Y443" i="73"/>
  <c r="Z474" i="73" s="1"/>
  <c r="J846" i="82"/>
  <c r="L834" i="73"/>
  <c r="K836" i="73"/>
  <c r="X676" i="73"/>
  <c r="I846" i="84"/>
  <c r="K856" i="73"/>
  <c r="J857" i="82"/>
  <c r="J858" i="73"/>
  <c r="I857" i="84"/>
  <c r="K835" i="82"/>
  <c r="P635" i="82"/>
  <c r="P789" i="82" s="1"/>
  <c r="I859" i="73"/>
  <c r="K845" i="73"/>
  <c r="M942" i="79"/>
  <c r="M952" i="79"/>
  <c r="O123" i="80" s="1"/>
  <c r="AB458" i="83"/>
  <c r="AB691" i="83" s="1"/>
  <c r="R707" i="86"/>
  <c r="AB444" i="86"/>
  <c r="AB677" i="86" s="1"/>
  <c r="N938" i="73"/>
  <c r="AS18" i="77"/>
  <c r="AR33" i="77"/>
  <c r="AR16" i="77"/>
  <c r="AC933" i="73"/>
  <c r="AC934" i="73"/>
  <c r="R439" i="87"/>
  <c r="AQ973" i="79"/>
  <c r="AR17" i="77"/>
  <c r="AR107" i="80" s="1"/>
  <c r="Z453" i="87"/>
  <c r="AA484" i="87" s="1"/>
  <c r="Z692" i="73"/>
  <c r="Z611" i="81"/>
  <c r="Y722" i="81"/>
  <c r="AP935" i="73"/>
  <c r="AP947" i="73"/>
  <c r="AP948" i="73"/>
  <c r="AP961" i="73"/>
  <c r="AQ927" i="73"/>
  <c r="AQ962" i="73" s="1"/>
  <c r="AP926" i="73"/>
  <c r="AP941" i="73"/>
  <c r="AA454" i="81"/>
  <c r="M954" i="73"/>
  <c r="X697" i="81"/>
  <c r="AB456" i="73"/>
  <c r="AB722" i="73" s="1"/>
  <c r="X954" i="82"/>
  <c r="Q932" i="79"/>
  <c r="AO948" i="79"/>
  <c r="AO961" i="79"/>
  <c r="S938" i="81"/>
  <c r="AF940" i="82"/>
  <c r="AF942" i="82" s="1"/>
  <c r="AG938" i="82" s="1"/>
  <c r="AF939" i="82"/>
  <c r="Y682" i="81"/>
  <c r="U442" i="87"/>
  <c r="U566" i="87" s="1"/>
  <c r="X936" i="82"/>
  <c r="Y932" i="82" s="1"/>
  <c r="AP961" i="84"/>
  <c r="AP948" i="84"/>
  <c r="AQ927" i="84"/>
  <c r="AQ962" i="84" s="1"/>
  <c r="AP926" i="84"/>
  <c r="AP941" i="84"/>
  <c r="AP935" i="84"/>
  <c r="AP947" i="84"/>
  <c r="Y683" i="82"/>
  <c r="Z679" i="83"/>
  <c r="AA445" i="87"/>
  <c r="AB476" i="87" s="1"/>
  <c r="AA450" i="86"/>
  <c r="AB481" i="86" s="1"/>
  <c r="AA447" i="87"/>
  <c r="AB478" i="87" s="1"/>
  <c r="N979" i="83"/>
  <c r="Z687" i="81"/>
  <c r="Q934" i="83"/>
  <c r="Q933" i="83"/>
  <c r="Q672" i="87"/>
  <c r="Q702" i="87" s="1"/>
  <c r="S707" i="85"/>
  <c r="AA462" i="82"/>
  <c r="AB493" i="82" s="1"/>
  <c r="AA682" i="87"/>
  <c r="T674" i="84"/>
  <c r="P952" i="83"/>
  <c r="AA461" i="81"/>
  <c r="AB492" i="81" s="1"/>
  <c r="Z450" i="82"/>
  <c r="AA481" i="82" s="1"/>
  <c r="AA446" i="83"/>
  <c r="Z610" i="87"/>
  <c r="Y721" i="87"/>
  <c r="AA443" i="87"/>
  <c r="AB474" i="87" s="1"/>
  <c r="AP961" i="85"/>
  <c r="AP948" i="85"/>
  <c r="AP947" i="85"/>
  <c r="AP941" i="85"/>
  <c r="AQ927" i="85"/>
  <c r="AQ962" i="85" s="1"/>
  <c r="AP926" i="85"/>
  <c r="AP935" i="85"/>
  <c r="S707" i="87"/>
  <c r="AP948" i="81"/>
  <c r="AP947" i="81"/>
  <c r="AP941" i="81"/>
  <c r="AQ927" i="81"/>
  <c r="AQ962" i="81" s="1"/>
  <c r="AP926" i="81"/>
  <c r="AP935" i="81"/>
  <c r="AP961" i="81"/>
  <c r="AP941" i="86"/>
  <c r="AQ927" i="86"/>
  <c r="AQ962" i="86" s="1"/>
  <c r="AP926" i="86"/>
  <c r="AP935" i="86"/>
  <c r="AP961" i="86"/>
  <c r="AP947" i="86"/>
  <c r="AP948" i="86"/>
  <c r="AP961" i="87"/>
  <c r="AP948" i="87"/>
  <c r="AP947" i="87"/>
  <c r="AP941" i="87"/>
  <c r="AP935" i="87"/>
  <c r="AQ927" i="87"/>
  <c r="AQ962" i="87" s="1"/>
  <c r="AP926" i="87"/>
  <c r="AG939" i="85"/>
  <c r="AG940" i="85"/>
  <c r="AG942" i="85" s="1"/>
  <c r="AH938" i="85" s="1"/>
  <c r="AH940" i="84"/>
  <c r="AH942" i="84" s="1"/>
  <c r="AI938" i="84" s="1"/>
  <c r="AH939" i="84"/>
  <c r="T675" i="87"/>
  <c r="R952" i="81"/>
  <c r="X689" i="83"/>
  <c r="Y613" i="87"/>
  <c r="X724" i="87"/>
  <c r="P771" i="82"/>
  <c r="P770" i="82"/>
  <c r="P736" i="82"/>
  <c r="AQ941" i="82"/>
  <c r="AR927" i="82"/>
  <c r="AR962" i="82" s="1"/>
  <c r="AQ926" i="82"/>
  <c r="AQ935" i="82"/>
  <c r="AQ961" i="82"/>
  <c r="AQ948" i="82"/>
  <c r="AQ947" i="82"/>
  <c r="Z678" i="87"/>
  <c r="Z683" i="86"/>
  <c r="AA677" i="86"/>
  <c r="AH940" i="86"/>
  <c r="AH942" i="86" s="1"/>
  <c r="AI938" i="86" s="1"/>
  <c r="AH939" i="86"/>
  <c r="P942" i="83"/>
  <c r="R953" i="81"/>
  <c r="AB619" i="84"/>
  <c r="AA730" i="84"/>
  <c r="AB618" i="81"/>
  <c r="AA729" i="81"/>
  <c r="AB449" i="87"/>
  <c r="AB715" i="87" s="1"/>
  <c r="AA694" i="86"/>
  <c r="U441" i="84"/>
  <c r="V472" i="84" s="1"/>
  <c r="U595" i="85"/>
  <c r="R706" i="85"/>
  <c r="Y934" i="86"/>
  <c r="Y953" i="86" s="1"/>
  <c r="Y933" i="86"/>
  <c r="Y952" i="86" s="1"/>
  <c r="Y448" i="85"/>
  <c r="Z479" i="85" s="1"/>
  <c r="AA611" i="86"/>
  <c r="Z722" i="86"/>
  <c r="Y686" i="87"/>
  <c r="AP941" i="83"/>
  <c r="AQ927" i="83"/>
  <c r="AQ962" i="83" s="1"/>
  <c r="AP926" i="83"/>
  <c r="AP961" i="83"/>
  <c r="AP948" i="83"/>
  <c r="AP935" i="83"/>
  <c r="AP947" i="83"/>
  <c r="Z680" i="87"/>
  <c r="AA618" i="87"/>
  <c r="Z729" i="87"/>
  <c r="Y612" i="85"/>
  <c r="X723" i="85"/>
  <c r="AA623" i="84"/>
  <c r="Z734" i="84"/>
  <c r="AH940" i="87"/>
  <c r="AH942" i="87" s="1"/>
  <c r="AI938" i="87" s="1"/>
  <c r="AH939" i="87"/>
  <c r="S946" i="79"/>
  <c r="S945" i="79"/>
  <c r="F967" i="79" a="1"/>
  <c r="G956" i="79" a="1"/>
  <c r="K856" i="79" a="1"/>
  <c r="I846" i="79" a="1"/>
  <c r="G900" i="79" a="1"/>
  <c r="Q935" i="79" a="1"/>
  <c r="AP961" i="79" a="1"/>
  <c r="K845" i="79" a="1"/>
  <c r="S949" i="79" a="1"/>
  <c r="T944" i="79" a="1"/>
  <c r="M843" i="79" a="1"/>
  <c r="N844" i="79" a="1"/>
  <c r="J835" i="79" a="1"/>
  <c r="H900" i="79" a="1"/>
  <c r="G957" i="79" a="1"/>
  <c r="Q933" i="79" a="1"/>
  <c r="L834" i="79" a="1"/>
  <c r="K839" i="79" a="1"/>
  <c r="M954" i="79" a="1"/>
  <c r="F965" i="79" a="1"/>
  <c r="Q934" i="79" a="1"/>
  <c r="AQ962" i="79" a="1"/>
  <c r="H929" i="79" a="1"/>
  <c r="AP948" i="79" a="1"/>
  <c r="F967" i="79" l="1"/>
  <c r="F979" i="81"/>
  <c r="F968" i="81"/>
  <c r="O958" i="83"/>
  <c r="O967" i="83" s="1"/>
  <c r="M958" i="87"/>
  <c r="M967" i="87" s="1"/>
  <c r="N968" i="83"/>
  <c r="O965" i="83" s="1"/>
  <c r="V486" i="83"/>
  <c r="V455" i="83"/>
  <c r="W486" i="83" s="1"/>
  <c r="W455" i="83" s="1"/>
  <c r="X486" i="83" s="1"/>
  <c r="T479" i="82"/>
  <c r="T448" i="82"/>
  <c r="Q974" i="89"/>
  <c r="Q956" i="89"/>
  <c r="Q957" i="89"/>
  <c r="Q966" i="89" s="1"/>
  <c r="R675" i="85"/>
  <c r="R813" i="85" a="1"/>
  <c r="U813" i="73" a="1"/>
  <c r="J813" i="86" a="1"/>
  <c r="U485" i="83"/>
  <c r="U454" i="83"/>
  <c r="R780" i="89"/>
  <c r="R779" i="89"/>
  <c r="R787" i="89"/>
  <c r="R785" i="89"/>
  <c r="R784" i="89"/>
  <c r="R777" i="89"/>
  <c r="R776" i="89"/>
  <c r="R791" i="89"/>
  <c r="R783" i="89"/>
  <c r="R781" i="89"/>
  <c r="R788" i="89"/>
  <c r="R789" i="89"/>
  <c r="R782" i="89"/>
  <c r="R792" i="89"/>
  <c r="R790" i="89"/>
  <c r="R778" i="89"/>
  <c r="R786" i="89"/>
  <c r="T755" i="83"/>
  <c r="T769" i="83" s="1"/>
  <c r="T721" i="83"/>
  <c r="T688" i="83"/>
  <c r="J979" i="82"/>
  <c r="M771" i="82"/>
  <c r="M770" i="82"/>
  <c r="M736" i="82"/>
  <c r="M773" i="82" s="1"/>
  <c r="T566" i="89"/>
  <c r="U473" i="89"/>
  <c r="U812" i="89" s="1"/>
  <c r="P483" i="83"/>
  <c r="P812" i="83" s="1"/>
  <c r="P811" i="83" s="1"/>
  <c r="P816" i="83" s="1"/>
  <c r="P929" i="83" s="1"/>
  <c r="P974" i="83" s="1"/>
  <c r="P452" i="83"/>
  <c r="Q483" i="83" s="1"/>
  <c r="J968" i="82"/>
  <c r="K965" i="82" s="1"/>
  <c r="V813" i="84" a="1"/>
  <c r="M792" i="82"/>
  <c r="M784" i="82"/>
  <c r="M783" i="82"/>
  <c r="M778" i="82"/>
  <c r="M777" i="82"/>
  <c r="M782" i="82"/>
  <c r="M780" i="82"/>
  <c r="M786" i="82"/>
  <c r="M776" i="82"/>
  <c r="M779" i="82"/>
  <c r="M781" i="82"/>
  <c r="M791" i="82"/>
  <c r="M790" i="82"/>
  <c r="M788" i="82"/>
  <c r="M785" i="82"/>
  <c r="M789" i="82"/>
  <c r="M787" i="82"/>
  <c r="R736" i="89"/>
  <c r="R773" i="89" s="1"/>
  <c r="R770" i="89"/>
  <c r="R771" i="89"/>
  <c r="K958" i="82"/>
  <c r="R793" i="83"/>
  <c r="T813" i="89" a="1"/>
  <c r="T813" i="89" s="1"/>
  <c r="T811" i="89" s="1"/>
  <c r="S675" i="89"/>
  <c r="S702" i="89" s="1"/>
  <c r="S708" i="89"/>
  <c r="S735" i="89" s="1"/>
  <c r="S632" i="89"/>
  <c r="S634" i="89" s="1"/>
  <c r="S635" i="89" s="1"/>
  <c r="L793" i="82"/>
  <c r="R773" i="83"/>
  <c r="L707" i="82"/>
  <c r="L735" i="82" s="1"/>
  <c r="L773" i="82" s="1"/>
  <c r="M472" i="82"/>
  <c r="M441" i="82"/>
  <c r="Q483" i="87"/>
  <c r="Q812" i="87" s="1"/>
  <c r="Q452" i="87"/>
  <c r="K968" i="87"/>
  <c r="L965" i="87" s="1"/>
  <c r="L968" i="87" s="1"/>
  <c r="M965" i="87" s="1"/>
  <c r="K979" i="87"/>
  <c r="T708" i="87"/>
  <c r="U813" i="87" a="1"/>
  <c r="T813" i="87" a="1"/>
  <c r="V755" i="83"/>
  <c r="V721" i="83"/>
  <c r="P967" i="89"/>
  <c r="T633" i="83"/>
  <c r="W484" i="83"/>
  <c r="W453" i="83"/>
  <c r="X484" i="83" s="1"/>
  <c r="T634" i="83"/>
  <c r="T635" i="83" s="1"/>
  <c r="U755" i="83"/>
  <c r="U721" i="83"/>
  <c r="U688" i="83"/>
  <c r="J779" i="81"/>
  <c r="J788" i="81"/>
  <c r="J736" i="81"/>
  <c r="J770" i="81"/>
  <c r="J791" i="81"/>
  <c r="J784" i="81"/>
  <c r="J777" i="81"/>
  <c r="J786" i="81"/>
  <c r="J778" i="81"/>
  <c r="J776" i="81"/>
  <c r="J790" i="81"/>
  <c r="J780" i="81"/>
  <c r="J783" i="81"/>
  <c r="J787" i="81"/>
  <c r="J782" i="81"/>
  <c r="J792" i="81"/>
  <c r="H974" i="81"/>
  <c r="H956" i="81"/>
  <c r="H966" i="81"/>
  <c r="H979" i="81" s="1"/>
  <c r="L439" i="73"/>
  <c r="M470" i="73" s="1"/>
  <c r="M812" i="73" s="1"/>
  <c r="M811" i="73" s="1"/>
  <c r="F965" i="79"/>
  <c r="G35" i="77"/>
  <c r="G43" i="77" s="1"/>
  <c r="G47" i="77" s="1"/>
  <c r="G57" i="77" s="1"/>
  <c r="F968" i="86"/>
  <c r="I795" i="81"/>
  <c r="I807" i="81" s="1"/>
  <c r="I810" i="81" s="1"/>
  <c r="I816" i="81" s="1"/>
  <c r="I929" i="81" s="1"/>
  <c r="I974" i="81" s="1"/>
  <c r="G957" i="79"/>
  <c r="G956" i="79"/>
  <c r="G958" i="86"/>
  <c r="G967" i="86" s="1"/>
  <c r="G966" i="86"/>
  <c r="T594" i="73"/>
  <c r="T739" i="73" s="1"/>
  <c r="K442" i="86"/>
  <c r="L473" i="86" s="1"/>
  <c r="L812" i="86" s="1"/>
  <c r="U532" i="73"/>
  <c r="U594" i="73" s="1"/>
  <c r="U739" i="73" s="1"/>
  <c r="G979" i="81"/>
  <c r="L795" i="85"/>
  <c r="L807" i="85" s="1"/>
  <c r="L810" i="85" s="1"/>
  <c r="L816" i="85" s="1"/>
  <c r="L929" i="85" s="1"/>
  <c r="L974" i="85" s="1"/>
  <c r="H957" i="86"/>
  <c r="H929" i="79"/>
  <c r="I773" i="86"/>
  <c r="M773" i="85"/>
  <c r="H974" i="86"/>
  <c r="N812" i="85"/>
  <c r="N811" i="85" s="1"/>
  <c r="N816" i="85" s="1"/>
  <c r="N929" i="85" s="1"/>
  <c r="N974" i="85" s="1"/>
  <c r="N440" i="85"/>
  <c r="O471" i="85" s="1"/>
  <c r="O812" i="85" s="1"/>
  <c r="O811" i="85" s="1"/>
  <c r="O816" i="85" s="1"/>
  <c r="O929" i="85" s="1"/>
  <c r="M793" i="85"/>
  <c r="P769" i="73"/>
  <c r="Q749" i="73"/>
  <c r="Q769" i="73" s="1"/>
  <c r="Q633" i="73"/>
  <c r="Q682" i="73"/>
  <c r="Q715" i="73"/>
  <c r="S542" i="73"/>
  <c r="R604" i="73"/>
  <c r="S805" i="86"/>
  <c r="U535" i="86"/>
  <c r="T805" i="86" s="1"/>
  <c r="J813" i="86"/>
  <c r="J811" i="86" s="1"/>
  <c r="J708" i="86"/>
  <c r="J735" i="86" s="1"/>
  <c r="J675" i="86"/>
  <c r="J702" i="86" s="1"/>
  <c r="J632" i="86"/>
  <c r="J634" i="86" s="1"/>
  <c r="J635" i="86" s="1"/>
  <c r="I793" i="86"/>
  <c r="K968" i="84"/>
  <c r="L965" i="84" s="1"/>
  <c r="K967" i="85"/>
  <c r="K979" i="85" s="1"/>
  <c r="K979" i="84"/>
  <c r="M475" i="84"/>
  <c r="M812" i="84" s="1"/>
  <c r="M811" i="84" s="1"/>
  <c r="M816" i="84" s="1"/>
  <c r="M929" i="84" s="1"/>
  <c r="Q477" i="81"/>
  <c r="Q446" i="81" s="1"/>
  <c r="G965" i="81"/>
  <c r="L442" i="81"/>
  <c r="R742" i="81"/>
  <c r="R769" i="81" s="1"/>
  <c r="R633" i="81"/>
  <c r="T535" i="81"/>
  <c r="S597" i="81"/>
  <c r="K708" i="81"/>
  <c r="K735" i="81" s="1"/>
  <c r="K675" i="81"/>
  <c r="K702" i="81" s="1"/>
  <c r="K632" i="81"/>
  <c r="K634" i="81" s="1"/>
  <c r="K635" i="81" s="1"/>
  <c r="K813" i="81"/>
  <c r="K811" i="81" s="1"/>
  <c r="G900" i="79"/>
  <c r="I146" i="88" s="1"/>
  <c r="R708" i="85"/>
  <c r="H900" i="79"/>
  <c r="J146" i="88" s="1"/>
  <c r="X473" i="83"/>
  <c r="X442" i="83" s="1"/>
  <c r="W566" i="83"/>
  <c r="X473" i="84"/>
  <c r="W566" i="84"/>
  <c r="W813" i="84" s="1" a="1"/>
  <c r="L773" i="73"/>
  <c r="L795" i="73" s="1"/>
  <c r="AB477" i="83"/>
  <c r="Z477" i="87"/>
  <c r="Z601" i="87" s="1"/>
  <c r="Z746" i="87" s="1"/>
  <c r="Y477" i="85"/>
  <c r="Y446" i="85" s="1"/>
  <c r="Z477" i="85" s="1"/>
  <c r="X712" i="85"/>
  <c r="I966" i="73"/>
  <c r="M792" i="73"/>
  <c r="M843" i="79"/>
  <c r="O89" i="88" s="1"/>
  <c r="Q813" i="84"/>
  <c r="O813" i="73"/>
  <c r="S470" i="87"/>
  <c r="Y470" i="81"/>
  <c r="S470" i="85"/>
  <c r="M778" i="73"/>
  <c r="M789" i="73"/>
  <c r="M779" i="73"/>
  <c r="M781" i="73"/>
  <c r="M788" i="73"/>
  <c r="M787" i="73"/>
  <c r="M786" i="73"/>
  <c r="M791" i="73"/>
  <c r="M776" i="73"/>
  <c r="M785" i="73"/>
  <c r="M784" i="73"/>
  <c r="M790" i="73"/>
  <c r="M780" i="73"/>
  <c r="M783" i="73"/>
  <c r="M777" i="73"/>
  <c r="X681" i="85"/>
  <c r="M736" i="73"/>
  <c r="Z676" i="87"/>
  <c r="M771" i="73"/>
  <c r="AA689" i="73"/>
  <c r="N844" i="79"/>
  <c r="P90" i="88" s="1"/>
  <c r="O472" i="73"/>
  <c r="S706" i="87"/>
  <c r="Z695" i="82"/>
  <c r="I958" i="73"/>
  <c r="K839" i="79"/>
  <c r="M85" i="88" s="1"/>
  <c r="X480" i="73"/>
  <c r="X449" i="73" s="1"/>
  <c r="H968" i="73"/>
  <c r="H979" i="73"/>
  <c r="K810" i="73"/>
  <c r="K816" i="73" s="1"/>
  <c r="J974" i="73"/>
  <c r="J956" i="73"/>
  <c r="J957" i="73"/>
  <c r="O672" i="73"/>
  <c r="O705" i="73"/>
  <c r="AA732" i="84"/>
  <c r="AB699" i="84"/>
  <c r="AA699" i="84"/>
  <c r="N810" i="82"/>
  <c r="L966" i="84"/>
  <c r="L958" i="84"/>
  <c r="Y687" i="82"/>
  <c r="W953" i="84"/>
  <c r="W954" i="84" s="1"/>
  <c r="W936" i="84"/>
  <c r="X932" i="84" s="1"/>
  <c r="Z715" i="82"/>
  <c r="Z682" i="82"/>
  <c r="AA604" i="82"/>
  <c r="AA749" i="82" s="1"/>
  <c r="AA449" i="82"/>
  <c r="AA716" i="85"/>
  <c r="BB963" i="89"/>
  <c r="Z694" i="81"/>
  <c r="AA691" i="83"/>
  <c r="X449" i="86"/>
  <c r="X682" i="86" s="1"/>
  <c r="X691" i="73"/>
  <c r="W714" i="73"/>
  <c r="AB600" i="86"/>
  <c r="AB711" i="86" s="1"/>
  <c r="BC926" i="89"/>
  <c r="BD927" i="89"/>
  <c r="BC961" i="89"/>
  <c r="BC962" i="89"/>
  <c r="BC948" i="89"/>
  <c r="BC947" i="89"/>
  <c r="BC941" i="89"/>
  <c r="BC935" i="89"/>
  <c r="S773" i="83"/>
  <c r="Z942" i="89"/>
  <c r="AA938" i="89" s="1"/>
  <c r="Z953" i="89"/>
  <c r="Z954" i="89" s="1"/>
  <c r="AB698" i="82"/>
  <c r="AA683" i="81"/>
  <c r="E904" i="89"/>
  <c r="E906" i="89"/>
  <c r="AE933" i="89"/>
  <c r="AE934" i="89"/>
  <c r="AE936" i="89" s="1"/>
  <c r="AF932" i="89" s="1"/>
  <c r="Y699" i="86"/>
  <c r="Z711" i="85"/>
  <c r="Z720" i="84"/>
  <c r="Z687" i="84"/>
  <c r="AA609" i="84"/>
  <c r="AA754" i="84" s="1"/>
  <c r="AA454" i="84"/>
  <c r="S793" i="83"/>
  <c r="X621" i="81"/>
  <c r="X766" i="81" s="1"/>
  <c r="X466" i="81"/>
  <c r="W699" i="81"/>
  <c r="W732" i="81"/>
  <c r="Y726" i="82"/>
  <c r="U674" i="83"/>
  <c r="T702" i="83"/>
  <c r="T771" i="83" s="1"/>
  <c r="P773" i="87"/>
  <c r="Z496" i="87"/>
  <c r="Z620" i="87" s="1"/>
  <c r="Z765" i="87" s="1"/>
  <c r="AA692" i="87"/>
  <c r="Z448" i="86"/>
  <c r="S442" i="85"/>
  <c r="AB461" i="86"/>
  <c r="AB694" i="86" s="1"/>
  <c r="X477" i="82"/>
  <c r="X601" i="82" s="1"/>
  <c r="X746" i="82" s="1"/>
  <c r="X677" i="83"/>
  <c r="AB454" i="87"/>
  <c r="AB687" i="87" s="1"/>
  <c r="X457" i="82"/>
  <c r="V596" i="83"/>
  <c r="V741" i="83" s="1"/>
  <c r="V441" i="83"/>
  <c r="T735" i="83"/>
  <c r="Z498" i="85"/>
  <c r="W698" i="86"/>
  <c r="W731" i="86"/>
  <c r="Y491" i="84"/>
  <c r="Y615" i="84" s="1"/>
  <c r="Y760" i="84" s="1"/>
  <c r="Z454" i="82"/>
  <c r="AA485" i="82" s="1"/>
  <c r="AA609" i="82" s="1"/>
  <c r="AA754" i="82" s="1"/>
  <c r="X620" i="86"/>
  <c r="X765" i="86" s="1"/>
  <c r="X465" i="86"/>
  <c r="Y449" i="84"/>
  <c r="Z480" i="84" s="1"/>
  <c r="Z604" i="84" s="1"/>
  <c r="Z749" i="84" s="1"/>
  <c r="X688" i="84"/>
  <c r="X721" i="84"/>
  <c r="Y455" i="84"/>
  <c r="Z445" i="84"/>
  <c r="AA476" i="84" s="1"/>
  <c r="AA600" i="84" s="1"/>
  <c r="Y728" i="85"/>
  <c r="X701" i="82"/>
  <c r="X732" i="82"/>
  <c r="X699" i="82"/>
  <c r="Y466" i="82"/>
  <c r="Y621" i="82"/>
  <c r="Y766" i="82" s="1"/>
  <c r="Y451" i="86"/>
  <c r="Z482" i="86" s="1"/>
  <c r="Z606" i="86" s="1"/>
  <c r="Z751" i="86" s="1"/>
  <c r="V719" i="81"/>
  <c r="V686" i="81"/>
  <c r="W723" i="82"/>
  <c r="W690" i="82"/>
  <c r="X468" i="81"/>
  <c r="Y499" i="81" s="1"/>
  <c r="Y623" i="81" s="1"/>
  <c r="Y768" i="81" s="1"/>
  <c r="X612" i="82"/>
  <c r="X757" i="82" s="1"/>
  <c r="W453" i="81"/>
  <c r="X479" i="73"/>
  <c r="X603" i="73" s="1"/>
  <c r="X748" i="73" s="1"/>
  <c r="Y475" i="73"/>
  <c r="P793" i="85"/>
  <c r="Y443" i="84"/>
  <c r="Z474" i="84" s="1"/>
  <c r="Y712" i="87"/>
  <c r="Z494" i="83"/>
  <c r="Z618" i="83" s="1"/>
  <c r="Z763" i="83" s="1"/>
  <c r="X700" i="82"/>
  <c r="Z725" i="82"/>
  <c r="Z692" i="82"/>
  <c r="AA459" i="82"/>
  <c r="M979" i="87"/>
  <c r="P702" i="84"/>
  <c r="P736" i="84" s="1"/>
  <c r="Z689" i="84"/>
  <c r="V681" i="73"/>
  <c r="AA494" i="86"/>
  <c r="X719" i="84"/>
  <c r="W734" i="81"/>
  <c r="W701" i="81"/>
  <c r="V740" i="81"/>
  <c r="Q634" i="85"/>
  <c r="Q635" i="85" s="1"/>
  <c r="Q780" i="85" s="1"/>
  <c r="O974" i="87"/>
  <c r="O957" i="87"/>
  <c r="O956" i="87"/>
  <c r="R673" i="82"/>
  <c r="N957" i="87"/>
  <c r="N956" i="87"/>
  <c r="N974" i="87"/>
  <c r="V706" i="81"/>
  <c r="Q811" i="87"/>
  <c r="Y721" i="85"/>
  <c r="Y694" i="87"/>
  <c r="Y727" i="87"/>
  <c r="Z465" i="85"/>
  <c r="AA496" i="85" s="1"/>
  <c r="AA620" i="85" s="1"/>
  <c r="AA765" i="85" s="1"/>
  <c r="AA600" i="85"/>
  <c r="AA745" i="85" s="1"/>
  <c r="AA445" i="85"/>
  <c r="Z616" i="87"/>
  <c r="Z761" i="87" s="1"/>
  <c r="Z461" i="87"/>
  <c r="Z460" i="82"/>
  <c r="Z457" i="87"/>
  <c r="AA488" i="87" s="1"/>
  <c r="AA612" i="87" s="1"/>
  <c r="Y460" i="81"/>
  <c r="Z491" i="81" s="1"/>
  <c r="Z615" i="81" s="1"/>
  <c r="Z760" i="81" s="1"/>
  <c r="AB681" i="81"/>
  <c r="AB714" i="81"/>
  <c r="T685" i="87"/>
  <c r="X701" i="85"/>
  <c r="AB447" i="83"/>
  <c r="AB713" i="83" s="1"/>
  <c r="AB732" i="84"/>
  <c r="Z478" i="82"/>
  <c r="Y468" i="82"/>
  <c r="V595" i="73"/>
  <c r="V740" i="73" s="1"/>
  <c r="AA486" i="85"/>
  <c r="X465" i="84"/>
  <c r="Z452" i="81"/>
  <c r="W698" i="84"/>
  <c r="W731" i="84"/>
  <c r="AA467" i="87"/>
  <c r="AB498" i="87" s="1"/>
  <c r="AB622" i="87" s="1"/>
  <c r="AB767" i="87" s="1"/>
  <c r="R442" i="82"/>
  <c r="AA451" i="81"/>
  <c r="Y718" i="81"/>
  <c r="Y685" i="81"/>
  <c r="Z484" i="85"/>
  <c r="R470" i="84"/>
  <c r="Y731" i="85"/>
  <c r="Y698" i="85"/>
  <c r="R740" i="82"/>
  <c r="R633" i="87"/>
  <c r="O739" i="86"/>
  <c r="O769" i="86" s="1"/>
  <c r="O672" i="86"/>
  <c r="R594" i="85"/>
  <c r="R739" i="85" s="1"/>
  <c r="R769" i="85" s="1"/>
  <c r="T594" i="82"/>
  <c r="T739" i="82" s="1"/>
  <c r="U595" i="83"/>
  <c r="U740" i="83" s="1"/>
  <c r="W595" i="81"/>
  <c r="W740" i="81" s="1"/>
  <c r="R595" i="84"/>
  <c r="R740" i="84" s="1"/>
  <c r="R769" i="84" s="1"/>
  <c r="X710" i="82"/>
  <c r="X677" i="82"/>
  <c r="Y599" i="82"/>
  <c r="Y744" i="82" s="1"/>
  <c r="Y444" i="82"/>
  <c r="Y729" i="83"/>
  <c r="Y696" i="83"/>
  <c r="Y482" i="82"/>
  <c r="Y606" i="82" s="1"/>
  <c r="Y751" i="82" s="1"/>
  <c r="W712" i="82"/>
  <c r="W679" i="82"/>
  <c r="Y622" i="82"/>
  <c r="Y767" i="82" s="1"/>
  <c r="Y467" i="82"/>
  <c r="S949" i="79"/>
  <c r="X608" i="82"/>
  <c r="X753" i="82" s="1"/>
  <c r="X453" i="82"/>
  <c r="V710" i="87"/>
  <c r="V677" i="87"/>
  <c r="Z490" i="81"/>
  <c r="Z614" i="81" s="1"/>
  <c r="Z759" i="81" s="1"/>
  <c r="W444" i="87"/>
  <c r="W719" i="82"/>
  <c r="W686" i="82"/>
  <c r="Q935" i="79"/>
  <c r="V481" i="84"/>
  <c r="X605" i="84" s="1"/>
  <c r="X750" i="84" s="1"/>
  <c r="AC936" i="73"/>
  <c r="AD932" i="73" s="1"/>
  <c r="AD934" i="73" s="1"/>
  <c r="AD935" i="73" s="1"/>
  <c r="Y452" i="84"/>
  <c r="Y468" i="85"/>
  <c r="Q632" i="84"/>
  <c r="Q634" i="84" s="1"/>
  <c r="X718" i="84"/>
  <c r="X685" i="84"/>
  <c r="Q936" i="83"/>
  <c r="Z476" i="82"/>
  <c r="Z600" i="82" s="1"/>
  <c r="Z745" i="82" s="1"/>
  <c r="Z684" i="81"/>
  <c r="Z717" i="81"/>
  <c r="Y723" i="87"/>
  <c r="Y690" i="87"/>
  <c r="Y482" i="73"/>
  <c r="Y606" i="73" s="1"/>
  <c r="Y751" i="73" s="1"/>
  <c r="X679" i="85"/>
  <c r="O773" i="84"/>
  <c r="O795" i="84" s="1"/>
  <c r="O807" i="84" s="1"/>
  <c r="O810" i="84" s="1"/>
  <c r="AB724" i="81"/>
  <c r="Z692" i="86"/>
  <c r="Y734" i="73"/>
  <c r="Q705" i="84"/>
  <c r="Q672" i="84"/>
  <c r="Y687" i="73"/>
  <c r="Z484" i="84"/>
  <c r="Z495" i="73"/>
  <c r="Z619" i="73" s="1"/>
  <c r="Z764" i="73" s="1"/>
  <c r="U683" i="84"/>
  <c r="X684" i="73"/>
  <c r="X717" i="73"/>
  <c r="Z612" i="87"/>
  <c r="Z757" i="87" s="1"/>
  <c r="AB727" i="73"/>
  <c r="Z623" i="86"/>
  <c r="Z768" i="86" s="1"/>
  <c r="Y486" i="86"/>
  <c r="Y610" i="86" s="1"/>
  <c r="Y755" i="86" s="1"/>
  <c r="Z457" i="81"/>
  <c r="AA459" i="86"/>
  <c r="AB490" i="86" s="1"/>
  <c r="AB727" i="84"/>
  <c r="Z733" i="87"/>
  <c r="Y690" i="81"/>
  <c r="Y723" i="81"/>
  <c r="X689" i="82"/>
  <c r="W677" i="84"/>
  <c r="W734" i="83"/>
  <c r="W701" i="83"/>
  <c r="X727" i="83"/>
  <c r="X623" i="83"/>
  <c r="X768" i="83" s="1"/>
  <c r="X468" i="83"/>
  <c r="Z609" i="73"/>
  <c r="Z754" i="73" s="1"/>
  <c r="Z696" i="73"/>
  <c r="AA456" i="84"/>
  <c r="AB487" i="84" s="1"/>
  <c r="AB611" i="84" s="1"/>
  <c r="AB462" i="84"/>
  <c r="AB728" i="84" s="1"/>
  <c r="Z729" i="73"/>
  <c r="Y460" i="83"/>
  <c r="Z491" i="83" s="1"/>
  <c r="Z716" i="81"/>
  <c r="V446" i="73"/>
  <c r="X730" i="82"/>
  <c r="X697" i="82"/>
  <c r="Z617" i="85"/>
  <c r="Y619" i="82"/>
  <c r="Y764" i="82" s="1"/>
  <c r="Y464" i="82"/>
  <c r="AA493" i="85"/>
  <c r="AA617" i="85" s="1"/>
  <c r="AA762" i="85" s="1"/>
  <c r="Z456" i="85"/>
  <c r="AA487" i="85" s="1"/>
  <c r="AA611" i="85" s="1"/>
  <c r="X441" i="81"/>
  <c r="Y472" i="81" s="1"/>
  <c r="Y718" i="86"/>
  <c r="W694" i="85"/>
  <c r="W723" i="73"/>
  <c r="Z607" i="86"/>
  <c r="Z452" i="86"/>
  <c r="Y760" i="83"/>
  <c r="Q706" i="84"/>
  <c r="O705" i="86"/>
  <c r="Y689" i="85"/>
  <c r="Y722" i="85"/>
  <c r="X612" i="73"/>
  <c r="X457" i="73"/>
  <c r="Z731" i="73"/>
  <c r="AB725" i="87"/>
  <c r="Y678" i="84"/>
  <c r="Y711" i="84"/>
  <c r="W674" i="81"/>
  <c r="W707" i="81"/>
  <c r="Y680" i="81"/>
  <c r="Y713" i="81"/>
  <c r="Q632" i="82"/>
  <c r="Q708" i="82"/>
  <c r="W687" i="83"/>
  <c r="W720" i="83"/>
  <c r="W713" i="84"/>
  <c r="AB710" i="86"/>
  <c r="Z697" i="85"/>
  <c r="Z730" i="85"/>
  <c r="S722" i="87"/>
  <c r="AB724" i="83"/>
  <c r="X693" i="83"/>
  <c r="X726" i="83"/>
  <c r="AA499" i="86"/>
  <c r="AB700" i="83"/>
  <c r="AB750" i="85"/>
  <c r="AA767" i="73"/>
  <c r="Z756" i="81"/>
  <c r="AB757" i="86"/>
  <c r="W742" i="84"/>
  <c r="Z749" i="85"/>
  <c r="X750" i="73"/>
  <c r="AA768" i="84"/>
  <c r="AB764" i="84"/>
  <c r="Z758" i="82"/>
  <c r="AA760" i="73"/>
  <c r="Z755" i="73"/>
  <c r="W742" i="83"/>
  <c r="Z745" i="84"/>
  <c r="Y751" i="83"/>
  <c r="AA758" i="85"/>
  <c r="AB761" i="73"/>
  <c r="Y749" i="83"/>
  <c r="Y756" i="82"/>
  <c r="X741" i="81"/>
  <c r="Z756" i="85"/>
  <c r="AA756" i="84"/>
  <c r="AB762" i="84"/>
  <c r="W747" i="84"/>
  <c r="Y758" i="87"/>
  <c r="AB758" i="81"/>
  <c r="X764" i="83"/>
  <c r="AA756" i="86"/>
  <c r="AA764" i="87"/>
  <c r="Y765" i="83"/>
  <c r="Z755" i="82"/>
  <c r="Y744" i="83"/>
  <c r="V750" i="84"/>
  <c r="X761" i="85"/>
  <c r="X753" i="83"/>
  <c r="U752" i="87"/>
  <c r="T741" i="87"/>
  <c r="T740" i="87"/>
  <c r="Y757" i="85"/>
  <c r="Z755" i="87"/>
  <c r="Y744" i="84"/>
  <c r="T743" i="85"/>
  <c r="Z763" i="85"/>
  <c r="Z768" i="73"/>
  <c r="Z755" i="81"/>
  <c r="AB767" i="83"/>
  <c r="Z766" i="73"/>
  <c r="Y768" i="87"/>
  <c r="Z765" i="73"/>
  <c r="Q742" i="86"/>
  <c r="AA762" i="81"/>
  <c r="Y762" i="73"/>
  <c r="X744" i="84"/>
  <c r="X760" i="87"/>
  <c r="Y746" i="85"/>
  <c r="AA744" i="81"/>
  <c r="AA767" i="84"/>
  <c r="Y752" i="85"/>
  <c r="Y763" i="84"/>
  <c r="AA762" i="86"/>
  <c r="AB761" i="84"/>
  <c r="V746" i="73"/>
  <c r="AA763" i="87"/>
  <c r="AA767" i="81"/>
  <c r="U741" i="84"/>
  <c r="AA750" i="87"/>
  <c r="Y763" i="82"/>
  <c r="X753" i="73"/>
  <c r="T741" i="85"/>
  <c r="X755" i="83"/>
  <c r="Y758" i="84"/>
  <c r="Y761" i="83"/>
  <c r="T752" i="82"/>
  <c r="AA764" i="85"/>
  <c r="AB763" i="81"/>
  <c r="AB750" i="81"/>
  <c r="X754" i="83"/>
  <c r="T756" i="87"/>
  <c r="X761" i="83"/>
  <c r="AA767" i="87"/>
  <c r="AB761" i="86"/>
  <c r="AA759" i="86"/>
  <c r="V440" i="73"/>
  <c r="W471" i="73" s="1"/>
  <c r="Z693" i="73"/>
  <c r="AA474" i="81"/>
  <c r="AA598" i="81" s="1"/>
  <c r="Z709" i="81"/>
  <c r="Y456" i="82"/>
  <c r="Z487" i="82" s="1"/>
  <c r="Z611" i="82" s="1"/>
  <c r="Z482" i="83"/>
  <c r="Z606" i="83" s="1"/>
  <c r="Y717" i="83"/>
  <c r="AA695" i="84"/>
  <c r="Z698" i="81"/>
  <c r="AA620" i="81"/>
  <c r="AA465" i="81"/>
  <c r="Y693" i="86"/>
  <c r="Z615" i="86"/>
  <c r="Z460" i="86"/>
  <c r="Y712" i="85"/>
  <c r="Z491" i="85"/>
  <c r="Z493" i="87"/>
  <c r="Z462" i="87" s="1"/>
  <c r="AA493" i="87" s="1"/>
  <c r="AA470" i="83"/>
  <c r="AA439" i="83" s="1"/>
  <c r="Z489" i="86"/>
  <c r="Z458" i="86" s="1"/>
  <c r="AA489" i="86" s="1"/>
  <c r="Z490" i="83"/>
  <c r="Z614" i="83" s="1"/>
  <c r="Y617" i="87"/>
  <c r="Y615" i="85"/>
  <c r="X695" i="83"/>
  <c r="AB490" i="73"/>
  <c r="AB614" i="73" s="1"/>
  <c r="AA478" i="81"/>
  <c r="AA447" i="81" s="1"/>
  <c r="AB478" i="81" s="1"/>
  <c r="Z478" i="73"/>
  <c r="Z602" i="73" s="1"/>
  <c r="Y609" i="83"/>
  <c r="W476" i="73"/>
  <c r="W445" i="73" s="1"/>
  <c r="X476" i="73" s="1"/>
  <c r="AA480" i="81"/>
  <c r="AA604" i="81" s="1"/>
  <c r="X719" i="73"/>
  <c r="Y484" i="73"/>
  <c r="Y608" i="73" s="1"/>
  <c r="Z719" i="86"/>
  <c r="AA484" i="86"/>
  <c r="AA608" i="86" s="1"/>
  <c r="Z487" i="83"/>
  <c r="Z611" i="83" s="1"/>
  <c r="AA485" i="73"/>
  <c r="Z455" i="81"/>
  <c r="AA486" i="81" s="1"/>
  <c r="AA610" i="81" s="1"/>
  <c r="U679" i="73"/>
  <c r="S706" i="82"/>
  <c r="T471" i="82"/>
  <c r="U470" i="82"/>
  <c r="V473" i="87"/>
  <c r="V597" i="87" s="1"/>
  <c r="AB485" i="81"/>
  <c r="AB609" i="81" s="1"/>
  <c r="AB598" i="82"/>
  <c r="AB709" i="82" s="1"/>
  <c r="W600" i="73"/>
  <c r="T452" i="82"/>
  <c r="U483" i="82" s="1"/>
  <c r="X710" i="85"/>
  <c r="Y599" i="85"/>
  <c r="S685" i="82"/>
  <c r="W934" i="87"/>
  <c r="W953" i="87" s="1"/>
  <c r="W933" i="87"/>
  <c r="W952" i="87" s="1"/>
  <c r="Y722" i="83"/>
  <c r="Y725" i="83"/>
  <c r="Z732" i="86"/>
  <c r="AA621" i="86"/>
  <c r="X694" i="83"/>
  <c r="AB694" i="84"/>
  <c r="AA694" i="84"/>
  <c r="Y617" i="83"/>
  <c r="Y462" i="83"/>
  <c r="Z493" i="83" s="1"/>
  <c r="Y461" i="83"/>
  <c r="Z492" i="83" s="1"/>
  <c r="Y688" i="81"/>
  <c r="W601" i="81"/>
  <c r="X677" i="84"/>
  <c r="Z613" i="84"/>
  <c r="Y724" i="84"/>
  <c r="X733" i="86"/>
  <c r="Y622" i="86"/>
  <c r="Q675" i="82"/>
  <c r="AB450" i="81"/>
  <c r="AB716" i="81" s="1"/>
  <c r="AB612" i="84"/>
  <c r="AA723" i="84"/>
  <c r="AQ963" i="82"/>
  <c r="V675" i="84"/>
  <c r="Z729" i="85"/>
  <c r="AA462" i="86"/>
  <c r="AB493" i="86" s="1"/>
  <c r="Z455" i="82"/>
  <c r="Y716" i="83"/>
  <c r="AP963" i="84"/>
  <c r="AB618" i="73"/>
  <c r="AA618" i="73"/>
  <c r="AA720" i="81"/>
  <c r="Z732" i="87"/>
  <c r="T451" i="85"/>
  <c r="X682" i="83"/>
  <c r="X455" i="83"/>
  <c r="X730" i="83"/>
  <c r="Y449" i="83"/>
  <c r="Z480" i="83" s="1"/>
  <c r="Z695" i="86"/>
  <c r="U611" i="87"/>
  <c r="T722" i="87"/>
  <c r="V607" i="87"/>
  <c r="U718" i="87"/>
  <c r="X726" i="87"/>
  <c r="X597" i="83"/>
  <c r="T787" i="83"/>
  <c r="T792" i="83"/>
  <c r="T782" i="83"/>
  <c r="T789" i="83"/>
  <c r="T780" i="83"/>
  <c r="T776" i="83"/>
  <c r="T783" i="83"/>
  <c r="T785" i="83"/>
  <c r="T784" i="83"/>
  <c r="T791" i="83"/>
  <c r="T786" i="83"/>
  <c r="T781" i="83"/>
  <c r="T790" i="83"/>
  <c r="T779" i="83"/>
  <c r="T778" i="83"/>
  <c r="T777" i="83"/>
  <c r="T788" i="83"/>
  <c r="X720" i="83"/>
  <c r="Y607" i="83"/>
  <c r="W685" i="83"/>
  <c r="Y610" i="83"/>
  <c r="W688" i="83"/>
  <c r="X453" i="83"/>
  <c r="Y484" i="83" s="1"/>
  <c r="W686" i="83"/>
  <c r="P773" i="85"/>
  <c r="Q702" i="85"/>
  <c r="Q771" i="85" s="1"/>
  <c r="T443" i="85"/>
  <c r="U474" i="85" s="1"/>
  <c r="S676" i="85"/>
  <c r="Y616" i="85"/>
  <c r="X727" i="85"/>
  <c r="U606" i="85"/>
  <c r="T606" i="85"/>
  <c r="S684" i="85"/>
  <c r="S602" i="85"/>
  <c r="R713" i="85"/>
  <c r="Q735" i="85"/>
  <c r="W750" i="84"/>
  <c r="Z599" i="84"/>
  <c r="X681" i="82"/>
  <c r="S740" i="82"/>
  <c r="Q740" i="86"/>
  <c r="V673" i="81"/>
  <c r="X440" i="81"/>
  <c r="Y471" i="81" s="1"/>
  <c r="X595" i="81"/>
  <c r="Z678" i="81"/>
  <c r="AA600" i="81"/>
  <c r="AA445" i="81"/>
  <c r="AB476" i="81" s="1"/>
  <c r="W672" i="81"/>
  <c r="X450" i="73"/>
  <c r="U675" i="73"/>
  <c r="V597" i="73"/>
  <c r="V442" i="73"/>
  <c r="AP963" i="73"/>
  <c r="Y462" i="73"/>
  <c r="Z493" i="73" s="1"/>
  <c r="X695" i="73"/>
  <c r="Z607" i="73"/>
  <c r="Z452" i="73"/>
  <c r="AA483" i="73" s="1"/>
  <c r="Z455" i="73"/>
  <c r="AA486" i="73" s="1"/>
  <c r="Y685" i="73"/>
  <c r="Y688" i="73"/>
  <c r="AA609" i="86"/>
  <c r="Z720" i="86"/>
  <c r="Z599" i="83"/>
  <c r="Y710" i="83"/>
  <c r="Z613" i="73"/>
  <c r="Y724" i="73"/>
  <c r="AA464" i="85"/>
  <c r="AA730" i="85" s="1"/>
  <c r="AP963" i="81"/>
  <c r="Q706" i="86"/>
  <c r="P439" i="86"/>
  <c r="AQ962" i="79"/>
  <c r="AP963" i="87"/>
  <c r="AP963" i="85"/>
  <c r="AA462" i="81"/>
  <c r="AB493" i="81" s="1"/>
  <c r="AQ926" i="79"/>
  <c r="AR927" i="79"/>
  <c r="Y688" i="82"/>
  <c r="AP963" i="83"/>
  <c r="AP963" i="86"/>
  <c r="W683" i="73"/>
  <c r="Y691" i="86"/>
  <c r="AQ136" i="80"/>
  <c r="AQ138" i="80" s="1"/>
  <c r="AQ117" i="80"/>
  <c r="AQ137" i="80"/>
  <c r="Z448" i="87"/>
  <c r="AA479" i="87" s="1"/>
  <c r="Z602" i="81"/>
  <c r="Y731" i="83"/>
  <c r="Y681" i="87"/>
  <c r="Z603" i="87"/>
  <c r="Z695" i="81"/>
  <c r="Y463" i="82"/>
  <c r="Z612" i="83"/>
  <c r="Y723" i="83"/>
  <c r="AA681" i="84"/>
  <c r="Z697" i="86"/>
  <c r="AB603" i="84"/>
  <c r="AB448" i="84"/>
  <c r="AA465" i="73"/>
  <c r="Z603" i="82"/>
  <c r="AA619" i="86"/>
  <c r="AA464" i="86"/>
  <c r="AB495" i="86" s="1"/>
  <c r="AQ115" i="80"/>
  <c r="AO963" i="79"/>
  <c r="Y468" i="87"/>
  <c r="AA621" i="87"/>
  <c r="AA466" i="87"/>
  <c r="AB497" i="87" s="1"/>
  <c r="Z601" i="86"/>
  <c r="Y712" i="86"/>
  <c r="Z698" i="73"/>
  <c r="AA620" i="73"/>
  <c r="AA725" i="73"/>
  <c r="X701" i="87"/>
  <c r="Z732" i="73"/>
  <c r="Z445" i="83"/>
  <c r="AA476" i="83" s="1"/>
  <c r="Z715" i="85"/>
  <c r="AA621" i="83"/>
  <c r="Z732" i="83"/>
  <c r="AA709" i="83"/>
  <c r="W680" i="84"/>
  <c r="AA453" i="87"/>
  <c r="AB484" i="87" s="1"/>
  <c r="X696" i="84"/>
  <c r="X696" i="82"/>
  <c r="X602" i="84"/>
  <c r="X447" i="84"/>
  <c r="Y478" i="84" s="1"/>
  <c r="Y463" i="84"/>
  <c r="Z494" i="84" s="1"/>
  <c r="AA726" i="73"/>
  <c r="AB606" i="87"/>
  <c r="AA717" i="87"/>
  <c r="S596" i="86"/>
  <c r="Z709" i="86"/>
  <c r="AA598" i="86"/>
  <c r="AA464" i="87"/>
  <c r="AB495" i="87" s="1"/>
  <c r="Z697" i="87"/>
  <c r="AA716" i="87"/>
  <c r="AB605" i="87"/>
  <c r="AB450" i="87"/>
  <c r="Z683" i="87"/>
  <c r="Y718" i="85"/>
  <c r="AB621" i="85"/>
  <c r="AA732" i="85"/>
  <c r="U933" i="85"/>
  <c r="U952" i="85" s="1"/>
  <c r="U934" i="85"/>
  <c r="U953" i="85" s="1"/>
  <c r="T441" i="85"/>
  <c r="Z687" i="85"/>
  <c r="AA609" i="85"/>
  <c r="AA454" i="85"/>
  <c r="AB485" i="85" s="1"/>
  <c r="AB606" i="84"/>
  <c r="AA717" i="84"/>
  <c r="AB451" i="84"/>
  <c r="Z614" i="84"/>
  <c r="Y725" i="84"/>
  <c r="AB622" i="84"/>
  <c r="AA733" i="84"/>
  <c r="Z700" i="84"/>
  <c r="AA603" i="83"/>
  <c r="Z714" i="83"/>
  <c r="Z705" i="83"/>
  <c r="Z724" i="82"/>
  <c r="AB691" i="81"/>
  <c r="Y936" i="86"/>
  <c r="Z932" i="86" s="1"/>
  <c r="Z934" i="86" s="1"/>
  <c r="Z953" i="86" s="1"/>
  <c r="Y730" i="81"/>
  <c r="AB457" i="86"/>
  <c r="AB723" i="86" s="1"/>
  <c r="AA467" i="81"/>
  <c r="AB498" i="81" s="1"/>
  <c r="AA691" i="81"/>
  <c r="AA690" i="86"/>
  <c r="Z700" i="81"/>
  <c r="AB694" i="73"/>
  <c r="AA458" i="85"/>
  <c r="AB489" i="85" s="1"/>
  <c r="AA694" i="73"/>
  <c r="AB599" i="81"/>
  <c r="AA710" i="81"/>
  <c r="AB444" i="81"/>
  <c r="U673" i="73"/>
  <c r="Z691" i="85"/>
  <c r="Z677" i="81"/>
  <c r="Z456" i="81"/>
  <c r="P777" i="84"/>
  <c r="P783" i="84"/>
  <c r="P791" i="84"/>
  <c r="P780" i="84"/>
  <c r="P787" i="84"/>
  <c r="P786" i="84"/>
  <c r="P785" i="82"/>
  <c r="P782" i="82"/>
  <c r="P781" i="84"/>
  <c r="P780" i="82"/>
  <c r="P783" i="82"/>
  <c r="P778" i="84"/>
  <c r="P790" i="84"/>
  <c r="P779" i="84"/>
  <c r="P785" i="84"/>
  <c r="P784" i="84"/>
  <c r="P792" i="84"/>
  <c r="P788" i="84"/>
  <c r="P781" i="82"/>
  <c r="P789" i="84"/>
  <c r="P788" i="82"/>
  <c r="P784" i="82"/>
  <c r="P782" i="84"/>
  <c r="P777" i="82"/>
  <c r="P787" i="82"/>
  <c r="K835" i="86"/>
  <c r="L835" i="85"/>
  <c r="K835" i="87"/>
  <c r="P793" i="87"/>
  <c r="P786" i="82"/>
  <c r="P776" i="82"/>
  <c r="P790" i="82"/>
  <c r="P791" i="82"/>
  <c r="P778" i="82"/>
  <c r="P792" i="82"/>
  <c r="P779" i="82"/>
  <c r="J835" i="79"/>
  <c r="L81" i="88" s="1"/>
  <c r="K856" i="79"/>
  <c r="M102" i="88" s="1"/>
  <c r="K845" i="79"/>
  <c r="M91" i="88" s="1"/>
  <c r="I846" i="79"/>
  <c r="K92" i="88" s="1"/>
  <c r="L834" i="79"/>
  <c r="N80" i="88" s="1"/>
  <c r="K857" i="82"/>
  <c r="J848" i="73"/>
  <c r="Q635" i="87"/>
  <c r="Q776" i="87" s="1"/>
  <c r="K846" i="82"/>
  <c r="K835" i="84"/>
  <c r="L836" i="73"/>
  <c r="Y709" i="73"/>
  <c r="Z598" i="73"/>
  <c r="F836" i="85"/>
  <c r="L835" i="82"/>
  <c r="L856" i="73"/>
  <c r="L845" i="73"/>
  <c r="J857" i="84"/>
  <c r="J846" i="84"/>
  <c r="M834" i="73"/>
  <c r="AA733" i="73"/>
  <c r="AB622" i="73"/>
  <c r="J859" i="73"/>
  <c r="Z468" i="73"/>
  <c r="AA499" i="73" s="1"/>
  <c r="Z700" i="73"/>
  <c r="K858" i="73"/>
  <c r="K847" i="73"/>
  <c r="M954" i="79"/>
  <c r="O113" i="80" s="1"/>
  <c r="Y689" i="81"/>
  <c r="AA456" i="86"/>
  <c r="AB689" i="73"/>
  <c r="AQ941" i="73"/>
  <c r="AQ961" i="73"/>
  <c r="AR927" i="73"/>
  <c r="AR962" i="73" s="1"/>
  <c r="AQ926" i="73"/>
  <c r="AQ948" i="73"/>
  <c r="AQ935" i="73"/>
  <c r="AQ947" i="73"/>
  <c r="Z455" i="87"/>
  <c r="AA486" i="87" s="1"/>
  <c r="N939" i="73"/>
  <c r="N940" i="73"/>
  <c r="S441" i="86"/>
  <c r="T472" i="86" s="1"/>
  <c r="Y458" i="87"/>
  <c r="AB450" i="85"/>
  <c r="AB683" i="85" s="1"/>
  <c r="AS17" i="77"/>
  <c r="AS107" i="80" s="1"/>
  <c r="AR973" i="79"/>
  <c r="AS33" i="77"/>
  <c r="AT18" i="77"/>
  <c r="AS16" i="77"/>
  <c r="R674" i="86"/>
  <c r="Z619" i="81"/>
  <c r="Z464" i="81"/>
  <c r="AA495" i="81" s="1"/>
  <c r="P773" i="82"/>
  <c r="Y954" i="86"/>
  <c r="Q934" i="79"/>
  <c r="AP948" i="79"/>
  <c r="AP961" i="79"/>
  <c r="Q933" i="79"/>
  <c r="AH940" i="85"/>
  <c r="AH942" i="85" s="1"/>
  <c r="AI938" i="85" s="1"/>
  <c r="AH939" i="85"/>
  <c r="AI939" i="86"/>
  <c r="AI940" i="86"/>
  <c r="AI942" i="86" s="1"/>
  <c r="AJ938" i="86" s="1"/>
  <c r="AG940" i="82"/>
  <c r="AG942" i="82" s="1"/>
  <c r="AH938" i="82" s="1"/>
  <c r="AG939" i="82"/>
  <c r="R673" i="85"/>
  <c r="AA697" i="84"/>
  <c r="Z701" i="84"/>
  <c r="X690" i="85"/>
  <c r="AA463" i="87"/>
  <c r="AB494" i="87" s="1"/>
  <c r="Z603" i="85"/>
  <c r="Y714" i="85"/>
  <c r="AA696" i="81"/>
  <c r="AB464" i="84"/>
  <c r="AB730" i="84" s="1"/>
  <c r="X691" i="87"/>
  <c r="AQ941" i="81"/>
  <c r="AR927" i="81"/>
  <c r="AR962" i="81" s="1"/>
  <c r="AQ926" i="81"/>
  <c r="AQ935" i="81"/>
  <c r="AQ961" i="81"/>
  <c r="AQ948" i="81"/>
  <c r="AQ947" i="81"/>
  <c r="T441" i="87"/>
  <c r="O979" i="83"/>
  <c r="P954" i="83"/>
  <c r="P957" i="83" s="1"/>
  <c r="T440" i="87"/>
  <c r="S674" i="85"/>
  <c r="Q771" i="87"/>
  <c r="Q770" i="87"/>
  <c r="Q736" i="87"/>
  <c r="R440" i="84"/>
  <c r="AQ948" i="84"/>
  <c r="AQ947" i="84"/>
  <c r="AQ941" i="84"/>
  <c r="AQ935" i="84"/>
  <c r="AQ961" i="84"/>
  <c r="AR927" i="84"/>
  <c r="AR962" i="84" s="1"/>
  <c r="AQ926" i="84"/>
  <c r="Y934" i="82"/>
  <c r="Y953" i="82" s="1"/>
  <c r="Y933" i="82"/>
  <c r="Y952" i="82" s="1"/>
  <c r="Z696" i="87"/>
  <c r="Z689" i="86"/>
  <c r="AB682" i="87"/>
  <c r="AI940" i="87"/>
  <c r="AI942" i="87" s="1"/>
  <c r="AJ938" i="87" s="1"/>
  <c r="AI939" i="87"/>
  <c r="AA468" i="84"/>
  <c r="AB499" i="84" s="1"/>
  <c r="Y457" i="85"/>
  <c r="Z488" i="85" s="1"/>
  <c r="U740" i="85"/>
  <c r="U707" i="84"/>
  <c r="AB463" i="81"/>
  <c r="AB729" i="81" s="1"/>
  <c r="Q938" i="83"/>
  <c r="AI939" i="84"/>
  <c r="AI940" i="84"/>
  <c r="AI942" i="84" s="1"/>
  <c r="AJ938" i="84" s="1"/>
  <c r="AQ935" i="86"/>
  <c r="AQ961" i="86"/>
  <c r="AQ948" i="86"/>
  <c r="AQ947" i="86"/>
  <c r="AR927" i="86"/>
  <c r="AR962" i="86" s="1"/>
  <c r="AQ926" i="86"/>
  <c r="AQ941" i="86"/>
  <c r="AQ948" i="85"/>
  <c r="AQ947" i="85"/>
  <c r="AQ941" i="85"/>
  <c r="AR927" i="85"/>
  <c r="AR962" i="85" s="1"/>
  <c r="AQ926" i="85"/>
  <c r="AQ935" i="85"/>
  <c r="AQ961" i="85"/>
  <c r="AB598" i="87"/>
  <c r="AA709" i="87"/>
  <c r="AB601" i="83"/>
  <c r="AA712" i="83"/>
  <c r="R932" i="83"/>
  <c r="AB602" i="87"/>
  <c r="AA713" i="87"/>
  <c r="AB600" i="87"/>
  <c r="AA711" i="87"/>
  <c r="AR935" i="82"/>
  <c r="AR961" i="82"/>
  <c r="AR948" i="82"/>
  <c r="AR947" i="82"/>
  <c r="AR941" i="82"/>
  <c r="AS927" i="82"/>
  <c r="AS962" i="82" s="1"/>
  <c r="AR926" i="82"/>
  <c r="S674" i="87"/>
  <c r="AA605" i="82"/>
  <c r="Z716" i="82"/>
  <c r="S673" i="87"/>
  <c r="AB617" i="82"/>
  <c r="AA728" i="82"/>
  <c r="AB605" i="86"/>
  <c r="AA716" i="86"/>
  <c r="Q673" i="84"/>
  <c r="W708" i="84"/>
  <c r="S940" i="81"/>
  <c r="S942" i="81" s="1"/>
  <c r="S939" i="81"/>
  <c r="AQ935" i="83"/>
  <c r="AQ948" i="83"/>
  <c r="AQ947" i="83"/>
  <c r="AQ941" i="83"/>
  <c r="AR927" i="83"/>
  <c r="AR962" i="83" s="1"/>
  <c r="AQ926" i="83"/>
  <c r="AQ961" i="83"/>
  <c r="R954" i="81"/>
  <c r="T934" i="81"/>
  <c r="T933" i="81"/>
  <c r="AQ961" i="87"/>
  <c r="AQ947" i="87"/>
  <c r="AQ948" i="87"/>
  <c r="AQ941" i="87"/>
  <c r="AQ935" i="87"/>
  <c r="AR927" i="87"/>
  <c r="AR962" i="87" s="1"/>
  <c r="AQ926" i="87"/>
  <c r="O968" i="83"/>
  <c r="P965" i="83" s="1"/>
  <c r="Y688" i="87"/>
  <c r="AB616" i="81"/>
  <c r="AA727" i="81"/>
  <c r="U708" i="87"/>
  <c r="T944" i="79"/>
  <c r="T945" i="73"/>
  <c r="T946" i="73"/>
  <c r="F979" i="79" a="1"/>
  <c r="M834" i="79" a="1"/>
  <c r="T945" i="79" a="1"/>
  <c r="K842" i="79" a="1"/>
  <c r="N940" i="79" a="1"/>
  <c r="H974" i="79" a="1"/>
  <c r="G958" i="79" a="1"/>
  <c r="L845" i="79" a="1"/>
  <c r="T947" i="79" a="1"/>
  <c r="L856" i="79" a="1"/>
  <c r="G967" i="79" a="1"/>
  <c r="F968" i="79" a="1"/>
  <c r="L831" i="79" a="1"/>
  <c r="Q936" i="79" a="1"/>
  <c r="H956" i="79" a="1"/>
  <c r="J846" i="79" a="1"/>
  <c r="K835" i="79" a="1"/>
  <c r="H957" i="79" a="1"/>
  <c r="T946" i="79" a="1"/>
  <c r="I900" i="79" a="1"/>
  <c r="AR962" i="79" a="1"/>
  <c r="G966" i="79" a="1"/>
  <c r="N843" i="79" a="1"/>
  <c r="AQ948" i="79" a="1"/>
  <c r="AQ961" i="79" a="1"/>
  <c r="R932" i="79" a="1"/>
  <c r="F979" i="79" l="1"/>
  <c r="U769" i="83"/>
  <c r="M968" i="87"/>
  <c r="N965" i="87" s="1"/>
  <c r="L795" i="82"/>
  <c r="L810" i="82" s="1"/>
  <c r="L816" i="82" s="1"/>
  <c r="L929" i="82" s="1"/>
  <c r="L974" i="82" s="1"/>
  <c r="Q958" i="89"/>
  <c r="Q967" i="89" s="1"/>
  <c r="Q979" i="89" s="1"/>
  <c r="R795" i="89"/>
  <c r="R807" i="89" s="1"/>
  <c r="R810" i="89" s="1"/>
  <c r="R816" i="89" s="1"/>
  <c r="R929" i="89" s="1"/>
  <c r="P979" i="89"/>
  <c r="P968" i="89"/>
  <c r="Q965" i="89" s="1"/>
  <c r="R483" i="87"/>
  <c r="R812" i="87" s="1"/>
  <c r="R452" i="87"/>
  <c r="S771" i="89"/>
  <c r="S770" i="89"/>
  <c r="S773" i="89" s="1"/>
  <c r="S736" i="89"/>
  <c r="M793" i="82"/>
  <c r="M795" i="82" s="1"/>
  <c r="M810" i="82" s="1"/>
  <c r="T675" i="89"/>
  <c r="T702" i="89" s="1"/>
  <c r="T708" i="89"/>
  <c r="T735" i="89" s="1"/>
  <c r="T632" i="89"/>
  <c r="T634" i="89" s="1"/>
  <c r="T635" i="89" s="1"/>
  <c r="J793" i="81"/>
  <c r="J773" i="81"/>
  <c r="J795" i="81" s="1"/>
  <c r="J807" i="81" s="1"/>
  <c r="J810" i="81" s="1"/>
  <c r="J816" i="81" s="1"/>
  <c r="J929" i="81" s="1"/>
  <c r="J957" i="81" s="1"/>
  <c r="N472" i="82"/>
  <c r="N812" i="82" s="1"/>
  <c r="N811" i="82" s="1"/>
  <c r="N816" i="82" s="1"/>
  <c r="N929" i="82" s="1"/>
  <c r="N441" i="82"/>
  <c r="U479" i="82"/>
  <c r="U448" i="82" s="1"/>
  <c r="O596" i="82"/>
  <c r="M812" i="82"/>
  <c r="M811" i="82" s="1"/>
  <c r="K967" i="82"/>
  <c r="K979" i="82" s="1"/>
  <c r="R795" i="83"/>
  <c r="R807" i="83" s="1"/>
  <c r="R810" i="83" s="1"/>
  <c r="Q452" i="83"/>
  <c r="Q812" i="83"/>
  <c r="Q811" i="83" s="1"/>
  <c r="Q816" i="83" s="1"/>
  <c r="Q929" i="83" s="1"/>
  <c r="Q974" i="83" s="1"/>
  <c r="R793" i="89"/>
  <c r="V485" i="83"/>
  <c r="V454" i="83"/>
  <c r="W708" i="83"/>
  <c r="W813" i="83" a="1"/>
  <c r="W813" i="83" s="1"/>
  <c r="S777" i="89"/>
  <c r="S776" i="89"/>
  <c r="S779" i="89"/>
  <c r="S786" i="89"/>
  <c r="S788" i="89"/>
  <c r="S780" i="89"/>
  <c r="S778" i="89"/>
  <c r="S792" i="89"/>
  <c r="S783" i="89"/>
  <c r="S789" i="89"/>
  <c r="S781" i="89"/>
  <c r="S784" i="89"/>
  <c r="S785" i="89"/>
  <c r="S791" i="89"/>
  <c r="S787" i="89"/>
  <c r="S790" i="89"/>
  <c r="S782" i="89"/>
  <c r="U442" i="89"/>
  <c r="H956" i="79"/>
  <c r="K566" i="86"/>
  <c r="H958" i="86"/>
  <c r="H967" i="86" s="1"/>
  <c r="G42" i="77"/>
  <c r="G28" i="77" s="1"/>
  <c r="G48" i="77"/>
  <c r="G69" i="77" s="1"/>
  <c r="G70" i="77" s="1"/>
  <c r="G56" i="77"/>
  <c r="G979" i="86"/>
  <c r="F968" i="79"/>
  <c r="G965" i="86"/>
  <c r="G968" i="86" s="1"/>
  <c r="H965" i="86" s="1"/>
  <c r="I957" i="81"/>
  <c r="I966" i="81" s="1"/>
  <c r="I956" i="81"/>
  <c r="G966" i="79"/>
  <c r="G958" i="79"/>
  <c r="O440" i="85"/>
  <c r="P471" i="85" s="1"/>
  <c r="P812" i="85" s="1"/>
  <c r="P811" i="85" s="1"/>
  <c r="M795" i="85"/>
  <c r="M807" i="85" s="1"/>
  <c r="M810" i="85" s="1"/>
  <c r="M816" i="85" s="1"/>
  <c r="M929" i="85" s="1"/>
  <c r="M956" i="85" s="1"/>
  <c r="V532" i="73"/>
  <c r="V594" i="73" s="1"/>
  <c r="V739" i="73" s="1"/>
  <c r="V535" i="86"/>
  <c r="W535" i="86" s="1"/>
  <c r="N956" i="85"/>
  <c r="L956" i="85"/>
  <c r="L957" i="85"/>
  <c r="L958" i="85" s="1"/>
  <c r="H957" i="79"/>
  <c r="I795" i="86"/>
  <c r="H966" i="86"/>
  <c r="H974" i="79"/>
  <c r="N957" i="85"/>
  <c r="N966" i="85" s="1"/>
  <c r="S439" i="87"/>
  <c r="L442" i="86"/>
  <c r="L566" i="86" s="1"/>
  <c r="M439" i="73"/>
  <c r="N470" i="73" s="1"/>
  <c r="R749" i="73"/>
  <c r="R769" i="73" s="1"/>
  <c r="R633" i="73"/>
  <c r="R715" i="73"/>
  <c r="R682" i="73"/>
  <c r="T542" i="73"/>
  <c r="S604" i="73"/>
  <c r="G967" i="79"/>
  <c r="J778" i="86"/>
  <c r="J791" i="86"/>
  <c r="J787" i="86"/>
  <c r="J776" i="86"/>
  <c r="J786" i="86"/>
  <c r="J785" i="86"/>
  <c r="J790" i="86"/>
  <c r="J780" i="86"/>
  <c r="J789" i="86"/>
  <c r="J792" i="86"/>
  <c r="J779" i="86"/>
  <c r="J781" i="86"/>
  <c r="J783" i="86"/>
  <c r="J788" i="86"/>
  <c r="J777" i="86"/>
  <c r="J782" i="86"/>
  <c r="J784" i="86"/>
  <c r="J736" i="86"/>
  <c r="J771" i="86"/>
  <c r="J770" i="86"/>
  <c r="I807" i="86"/>
  <c r="K968" i="85"/>
  <c r="L965" i="85" s="1"/>
  <c r="M444" i="84"/>
  <c r="K781" i="81"/>
  <c r="K790" i="81"/>
  <c r="K789" i="81"/>
  <c r="K788" i="81"/>
  <c r="K778" i="81"/>
  <c r="K792" i="81"/>
  <c r="K776" i="81"/>
  <c r="K779" i="81"/>
  <c r="K777" i="81"/>
  <c r="K782" i="81"/>
  <c r="K783" i="81"/>
  <c r="K786" i="81"/>
  <c r="K784" i="81"/>
  <c r="K787" i="81"/>
  <c r="K785" i="81"/>
  <c r="K791" i="81"/>
  <c r="K780" i="81"/>
  <c r="K736" i="81"/>
  <c r="K770" i="81"/>
  <c r="K771" i="81"/>
  <c r="L566" i="81"/>
  <c r="M473" i="81"/>
  <c r="M812" i="81" s="1"/>
  <c r="S742" i="81"/>
  <c r="S769" i="81" s="1"/>
  <c r="S633" i="81"/>
  <c r="G968" i="81"/>
  <c r="U535" i="81"/>
  <c r="T597" i="81"/>
  <c r="R477" i="81"/>
  <c r="R446" i="81" s="1"/>
  <c r="I900" i="79"/>
  <c r="K146" i="88" s="1"/>
  <c r="W473" i="73"/>
  <c r="V566" i="73"/>
  <c r="R566" i="82"/>
  <c r="T473" i="85"/>
  <c r="T442" i="85" s="1"/>
  <c r="T566" i="85" s="1"/>
  <c r="S566" i="85"/>
  <c r="Y473" i="83"/>
  <c r="X566" i="83"/>
  <c r="Z446" i="87"/>
  <c r="AA477" i="87" s="1"/>
  <c r="AA601" i="87" s="1"/>
  <c r="AA746" i="87" s="1"/>
  <c r="W477" i="73"/>
  <c r="W446" i="73" s="1"/>
  <c r="I967" i="73"/>
  <c r="J966" i="73"/>
  <c r="I965" i="73"/>
  <c r="S813" i="87"/>
  <c r="R813" i="87"/>
  <c r="R811" i="87" s="1"/>
  <c r="R813" i="85"/>
  <c r="Q470" i="86"/>
  <c r="M773" i="73"/>
  <c r="M793" i="73"/>
  <c r="Y720" i="82"/>
  <c r="N843" i="79"/>
  <c r="P89" i="88" s="1"/>
  <c r="O441" i="73"/>
  <c r="N707" i="73"/>
  <c r="N735" i="73" s="1"/>
  <c r="N674" i="73"/>
  <c r="N702" i="73" s="1"/>
  <c r="N632" i="73"/>
  <c r="N634" i="73" s="1"/>
  <c r="N635" i="73" s="1"/>
  <c r="J958" i="73"/>
  <c r="L831" i="79"/>
  <c r="N77" i="88" s="1"/>
  <c r="K842" i="79"/>
  <c r="M88" i="88" s="1"/>
  <c r="L807" i="73"/>
  <c r="Y480" i="73"/>
  <c r="Y449" i="73" s="1"/>
  <c r="Z480" i="73" s="1"/>
  <c r="Z449" i="73" s="1"/>
  <c r="AA480" i="73" s="1"/>
  <c r="K929" i="73"/>
  <c r="AA683" i="85"/>
  <c r="AD933" i="73"/>
  <c r="M974" i="84"/>
  <c r="M957" i="84"/>
  <c r="M966" i="84" s="1"/>
  <c r="M956" i="84"/>
  <c r="L967" i="84"/>
  <c r="L979" i="84" s="1"/>
  <c r="AB480" i="82"/>
  <c r="X933" i="84"/>
  <c r="X952" i="84" s="1"/>
  <c r="X934" i="84"/>
  <c r="X715" i="86"/>
  <c r="Z678" i="85"/>
  <c r="Y480" i="86"/>
  <c r="Y604" i="86" s="1"/>
  <c r="Y749" i="86" s="1"/>
  <c r="AB678" i="86"/>
  <c r="AB745" i="86"/>
  <c r="AA700" i="87"/>
  <c r="AB727" i="86"/>
  <c r="Z723" i="87"/>
  <c r="AA716" i="81"/>
  <c r="BC963" i="89"/>
  <c r="BD948" i="89"/>
  <c r="BD935" i="89"/>
  <c r="BD926" i="89"/>
  <c r="BE927" i="89"/>
  <c r="BD962" i="89"/>
  <c r="BD961" i="89"/>
  <c r="BD941" i="89"/>
  <c r="BD947" i="89"/>
  <c r="O966" i="87"/>
  <c r="S795" i="83"/>
  <c r="S807" i="83" s="1"/>
  <c r="S810" i="83" s="1"/>
  <c r="AA939" i="89"/>
  <c r="AA952" i="89" s="1"/>
  <c r="AA940" i="89"/>
  <c r="Z711" i="84"/>
  <c r="AF934" i="89"/>
  <c r="AF936" i="89" s="1"/>
  <c r="AG932" i="89" s="1"/>
  <c r="AF933" i="89"/>
  <c r="E915" i="89"/>
  <c r="E909" i="89"/>
  <c r="E907" i="89"/>
  <c r="D297" i="89"/>
  <c r="D277" i="89"/>
  <c r="D296" i="89"/>
  <c r="D276" i="89"/>
  <c r="Y488" i="82"/>
  <c r="Y612" i="82" s="1"/>
  <c r="Y757" i="82" s="1"/>
  <c r="Y693" i="82"/>
  <c r="AB485" i="84"/>
  <c r="U707" i="83"/>
  <c r="Y701" i="73"/>
  <c r="S473" i="82"/>
  <c r="Y460" i="84"/>
  <c r="Z491" i="84" s="1"/>
  <c r="Z615" i="84" s="1"/>
  <c r="Z760" i="84" s="1"/>
  <c r="Z720" i="82"/>
  <c r="X446" i="82"/>
  <c r="Y497" i="81"/>
  <c r="Y621" i="81" s="1"/>
  <c r="Y766" i="81" s="1"/>
  <c r="AB720" i="87"/>
  <c r="T770" i="83"/>
  <c r="T736" i="83"/>
  <c r="P795" i="87"/>
  <c r="P807" i="87" s="1"/>
  <c r="P810" i="87" s="1"/>
  <c r="X448" i="73"/>
  <c r="Y479" i="73" s="1"/>
  <c r="Y603" i="73" s="1"/>
  <c r="Z465" i="87"/>
  <c r="AA496" i="87" s="1"/>
  <c r="AA620" i="87" s="1"/>
  <c r="AA765" i="87" s="1"/>
  <c r="P795" i="85"/>
  <c r="P807" i="85" s="1"/>
  <c r="P810" i="85" s="1"/>
  <c r="Y731" i="87"/>
  <c r="Y698" i="87"/>
  <c r="AA479" i="86"/>
  <c r="W472" i="83"/>
  <c r="W596" i="83" s="1"/>
  <c r="W741" i="83" s="1"/>
  <c r="AB683" i="81"/>
  <c r="V712" i="73"/>
  <c r="X734" i="82"/>
  <c r="Y682" i="84"/>
  <c r="X726" i="84"/>
  <c r="X693" i="84"/>
  <c r="Y496" i="86"/>
  <c r="Y620" i="86" s="1"/>
  <c r="Y765" i="86" s="1"/>
  <c r="Y733" i="85"/>
  <c r="Y700" i="85"/>
  <c r="Z622" i="85"/>
  <c r="Z767" i="85" s="1"/>
  <c r="Z467" i="85"/>
  <c r="Z486" i="84"/>
  <c r="Z610" i="84" s="1"/>
  <c r="Z755" i="84" s="1"/>
  <c r="Y679" i="87"/>
  <c r="Y468" i="81"/>
  <c r="Z497" i="82"/>
  <c r="Z621" i="82" s="1"/>
  <c r="Z766" i="82" s="1"/>
  <c r="X734" i="81"/>
  <c r="Z722" i="84"/>
  <c r="Z451" i="86"/>
  <c r="X733" i="82"/>
  <c r="Y676" i="84"/>
  <c r="X723" i="82"/>
  <c r="X690" i="82"/>
  <c r="X484" i="81"/>
  <c r="X608" i="81" s="1"/>
  <c r="X753" i="81" s="1"/>
  <c r="Y689" i="83"/>
  <c r="Z463" i="83"/>
  <c r="Z731" i="85"/>
  <c r="X710" i="73"/>
  <c r="X677" i="73"/>
  <c r="Y599" i="73"/>
  <c r="Y744" i="73" s="1"/>
  <c r="Y444" i="73"/>
  <c r="Q783" i="85"/>
  <c r="Q776" i="85"/>
  <c r="Q784" i="85"/>
  <c r="Q791" i="85"/>
  <c r="Q779" i="85"/>
  <c r="Q790" i="85"/>
  <c r="Q786" i="85"/>
  <c r="Q788" i="85"/>
  <c r="P770" i="84"/>
  <c r="Q785" i="85"/>
  <c r="AA722" i="84"/>
  <c r="Q789" i="85"/>
  <c r="Q778" i="85"/>
  <c r="Z449" i="84"/>
  <c r="AB490" i="82"/>
  <c r="AB614" i="82" s="1"/>
  <c r="AB759" i="82" s="1"/>
  <c r="Q782" i="85"/>
  <c r="Q781" i="85"/>
  <c r="Q792" i="85"/>
  <c r="Q787" i="85"/>
  <c r="Q777" i="85"/>
  <c r="P771" i="84"/>
  <c r="X734" i="85"/>
  <c r="Z729" i="86"/>
  <c r="Z696" i="86"/>
  <c r="AA618" i="86"/>
  <c r="AA763" i="86" s="1"/>
  <c r="AA463" i="86"/>
  <c r="N966" i="87"/>
  <c r="N958" i="87"/>
  <c r="N967" i="87" s="1"/>
  <c r="O974" i="85"/>
  <c r="O957" i="85"/>
  <c r="O966" i="85" s="1"/>
  <c r="O956" i="85"/>
  <c r="R705" i="85"/>
  <c r="AB476" i="85"/>
  <c r="AB680" i="83"/>
  <c r="AA491" i="82"/>
  <c r="AA615" i="82" s="1"/>
  <c r="AA760" i="82" s="1"/>
  <c r="AA492" i="87"/>
  <c r="AA616" i="87" s="1"/>
  <c r="AA761" i="87" s="1"/>
  <c r="AB467" i="87"/>
  <c r="AB733" i="87" s="1"/>
  <c r="Z460" i="81"/>
  <c r="AA491" i="81" s="1"/>
  <c r="AA615" i="81" s="1"/>
  <c r="AA760" i="81" s="1"/>
  <c r="Z499" i="82"/>
  <c r="Z623" i="82" s="1"/>
  <c r="Z768" i="82" s="1"/>
  <c r="R439" i="84"/>
  <c r="AA465" i="85"/>
  <c r="T594" i="84"/>
  <c r="T739" i="84" s="1"/>
  <c r="AB482" i="81"/>
  <c r="AB606" i="81" s="1"/>
  <c r="AB751" i="81" s="1"/>
  <c r="Z602" i="82"/>
  <c r="Z747" i="82" s="1"/>
  <c r="Z447" i="82"/>
  <c r="Y713" i="82"/>
  <c r="Y680" i="82"/>
  <c r="Y441" i="81"/>
  <c r="Z472" i="81" s="1"/>
  <c r="V450" i="84"/>
  <c r="V716" i="84" s="1"/>
  <c r="AA454" i="82"/>
  <c r="Y451" i="82"/>
  <c r="Z482" i="82" s="1"/>
  <c r="Z606" i="82" s="1"/>
  <c r="Z751" i="82" s="1"/>
  <c r="W595" i="73"/>
  <c r="W740" i="73" s="1"/>
  <c r="Y734" i="82"/>
  <c r="Y701" i="82"/>
  <c r="Y686" i="85"/>
  <c r="Y719" i="85"/>
  <c r="T440" i="82"/>
  <c r="U471" i="82" s="1"/>
  <c r="Z608" i="85"/>
  <c r="Z753" i="85" s="1"/>
  <c r="Z453" i="85"/>
  <c r="X620" i="84"/>
  <c r="X765" i="84" s="1"/>
  <c r="AA594" i="83"/>
  <c r="AA739" i="83" s="1"/>
  <c r="Y496" i="84"/>
  <c r="Y620" i="84" s="1"/>
  <c r="Y765" i="84" s="1"/>
  <c r="Z721" i="85"/>
  <c r="Z688" i="85"/>
  <c r="AA483" i="81"/>
  <c r="AA607" i="81" s="1"/>
  <c r="AA752" i="81" s="1"/>
  <c r="AA610" i="85"/>
  <c r="AA755" i="85" s="1"/>
  <c r="AA455" i="85"/>
  <c r="U633" i="83"/>
  <c r="W706" i="81"/>
  <c r="R633" i="84"/>
  <c r="U706" i="83"/>
  <c r="R633" i="85"/>
  <c r="T672" i="82"/>
  <c r="X594" i="81"/>
  <c r="X705" i="81" s="1"/>
  <c r="S594" i="87"/>
  <c r="S739" i="87" s="1"/>
  <c r="S769" i="87" s="1"/>
  <c r="P594" i="86"/>
  <c r="P739" i="86" s="1"/>
  <c r="P769" i="86" s="1"/>
  <c r="R597" i="82"/>
  <c r="R742" i="82" s="1"/>
  <c r="Q702" i="84"/>
  <c r="Q770" i="84" s="1"/>
  <c r="X717" i="82"/>
  <c r="X684" i="82"/>
  <c r="Z498" i="82"/>
  <c r="Z622" i="82" s="1"/>
  <c r="Z767" i="82" s="1"/>
  <c r="Z475" i="82"/>
  <c r="Q936" i="79"/>
  <c r="Z443" i="84"/>
  <c r="Y451" i="73"/>
  <c r="Z598" i="84"/>
  <c r="Z743" i="84" s="1"/>
  <c r="X475" i="87"/>
  <c r="X599" i="87" s="1"/>
  <c r="X744" i="87" s="1"/>
  <c r="Z459" i="81"/>
  <c r="Y725" i="81"/>
  <c r="Y692" i="81"/>
  <c r="Y484" i="82"/>
  <c r="T947" i="79"/>
  <c r="T936" i="81"/>
  <c r="U932" i="81" s="1"/>
  <c r="AA488" i="81"/>
  <c r="AA612" i="81" s="1"/>
  <c r="AA757" i="81" s="1"/>
  <c r="Y711" i="82"/>
  <c r="Y678" i="82"/>
  <c r="T949" i="73"/>
  <c r="AA684" i="81"/>
  <c r="AA717" i="81"/>
  <c r="Z499" i="85"/>
  <c r="Z623" i="85" s="1"/>
  <c r="Z768" i="85" s="1"/>
  <c r="Z483" i="84"/>
  <c r="Z607" i="84" s="1"/>
  <c r="Z752" i="84" s="1"/>
  <c r="Z445" i="82"/>
  <c r="AB454" i="81"/>
  <c r="AB720" i="81" s="1"/>
  <c r="AB459" i="73"/>
  <c r="AB725" i="73" s="1"/>
  <c r="Z721" i="81"/>
  <c r="Z464" i="73"/>
  <c r="V706" i="73"/>
  <c r="X674" i="81"/>
  <c r="AA725" i="86"/>
  <c r="Z687" i="73"/>
  <c r="Q735" i="84"/>
  <c r="AA623" i="86"/>
  <c r="AA768" i="86" s="1"/>
  <c r="Z722" i="85"/>
  <c r="Y730" i="73"/>
  <c r="Y697" i="73"/>
  <c r="Z456" i="83"/>
  <c r="AA487" i="83" s="1"/>
  <c r="AA611" i="83" s="1"/>
  <c r="Z460" i="85"/>
  <c r="AA491" i="85" s="1"/>
  <c r="AA615" i="85" s="1"/>
  <c r="Y719" i="84"/>
  <c r="Y686" i="84"/>
  <c r="Z608" i="84"/>
  <c r="Z753" i="84" s="1"/>
  <c r="Z453" i="84"/>
  <c r="AB717" i="84"/>
  <c r="Y455" i="86"/>
  <c r="Z486" i="86" s="1"/>
  <c r="Z610" i="86" s="1"/>
  <c r="Z755" i="86" s="1"/>
  <c r="Z720" i="73"/>
  <c r="Z701" i="86"/>
  <c r="AA609" i="73"/>
  <c r="AA754" i="73" s="1"/>
  <c r="X688" i="86"/>
  <c r="X721" i="86"/>
  <c r="T597" i="85"/>
  <c r="T742" i="85" s="1"/>
  <c r="Z700" i="87"/>
  <c r="AB614" i="86"/>
  <c r="AB759" i="86" s="1"/>
  <c r="AB459" i="86"/>
  <c r="AA729" i="73"/>
  <c r="AB695" i="84"/>
  <c r="Y499" i="83"/>
  <c r="Y623" i="83" s="1"/>
  <c r="Y768" i="83" s="1"/>
  <c r="W954" i="87"/>
  <c r="AA443" i="81"/>
  <c r="AA709" i="81" s="1"/>
  <c r="Y693" i="83"/>
  <c r="Z723" i="81"/>
  <c r="Z690" i="81"/>
  <c r="X596" i="73"/>
  <c r="Z695" i="85"/>
  <c r="Z615" i="83"/>
  <c r="Z760" i="83" s="1"/>
  <c r="Z460" i="83"/>
  <c r="W675" i="83"/>
  <c r="Y728" i="87"/>
  <c r="W673" i="81"/>
  <c r="Z686" i="86"/>
  <c r="X686" i="73"/>
  <c r="Z728" i="85"/>
  <c r="Z762" i="85"/>
  <c r="AA462" i="85"/>
  <c r="Y726" i="85"/>
  <c r="AA733" i="87"/>
  <c r="Z495" i="82"/>
  <c r="Z619" i="82" s="1"/>
  <c r="Z764" i="82" s="1"/>
  <c r="Y710" i="84"/>
  <c r="AB716" i="87"/>
  <c r="R632" i="87"/>
  <c r="R634" i="87" s="1"/>
  <c r="R635" i="87" s="1"/>
  <c r="R792" i="87" s="1"/>
  <c r="R705" i="87"/>
  <c r="R735" i="87" s="1"/>
  <c r="Z713" i="81"/>
  <c r="AA468" i="86"/>
  <c r="T705" i="82"/>
  <c r="X710" i="84"/>
  <c r="AA483" i="86"/>
  <c r="Z685" i="86"/>
  <c r="Z752" i="86"/>
  <c r="AA687" i="81"/>
  <c r="AB714" i="84"/>
  <c r="Y722" i="82"/>
  <c r="Y681" i="82"/>
  <c r="Y714" i="82"/>
  <c r="Z617" i="87"/>
  <c r="Z686" i="87"/>
  <c r="Z719" i="87"/>
  <c r="V678" i="73"/>
  <c r="V711" i="73"/>
  <c r="V679" i="81"/>
  <c r="V712" i="81"/>
  <c r="Z734" i="86"/>
  <c r="Z682" i="81"/>
  <c r="Z715" i="81"/>
  <c r="Y678" i="83"/>
  <c r="Y711" i="83"/>
  <c r="Y680" i="73"/>
  <c r="Y713" i="73"/>
  <c r="AB716" i="85"/>
  <c r="Y488" i="73"/>
  <c r="Y612" i="73" s="1"/>
  <c r="X690" i="73"/>
  <c r="X685" i="83"/>
  <c r="X718" i="83"/>
  <c r="X757" i="73"/>
  <c r="AB710" i="81"/>
  <c r="AA743" i="86"/>
  <c r="AB767" i="73"/>
  <c r="AA750" i="82"/>
  <c r="AB756" i="84"/>
  <c r="Z748" i="85"/>
  <c r="AB744" i="81"/>
  <c r="S741" i="86"/>
  <c r="AA766" i="83"/>
  <c r="Z757" i="83"/>
  <c r="X740" i="81"/>
  <c r="W746" i="81"/>
  <c r="AB743" i="82"/>
  <c r="Y754" i="83"/>
  <c r="Y762" i="87"/>
  <c r="AB750" i="87"/>
  <c r="AA766" i="87"/>
  <c r="Z748" i="82"/>
  <c r="U756" i="87"/>
  <c r="AA755" i="81"/>
  <c r="Y753" i="73"/>
  <c r="Z747" i="73"/>
  <c r="Z759" i="83"/>
  <c r="Z751" i="83"/>
  <c r="AA745" i="84"/>
  <c r="Z759" i="84"/>
  <c r="X747" i="84"/>
  <c r="AB762" i="82"/>
  <c r="AB745" i="87"/>
  <c r="AB746" i="83"/>
  <c r="AA756" i="85"/>
  <c r="Z747" i="81"/>
  <c r="Z758" i="73"/>
  <c r="Y752" i="83"/>
  <c r="AA763" i="73"/>
  <c r="AA765" i="81"/>
  <c r="AB747" i="87"/>
  <c r="Z743" i="73"/>
  <c r="AB761" i="81"/>
  <c r="AA748" i="83"/>
  <c r="AA765" i="73"/>
  <c r="Z752" i="73"/>
  <c r="Y767" i="86"/>
  <c r="Y744" i="85"/>
  <c r="AB754" i="81"/>
  <c r="AA749" i="81"/>
  <c r="AB751" i="84"/>
  <c r="AB751" i="87"/>
  <c r="AA757" i="87"/>
  <c r="AB748" i="84"/>
  <c r="Z744" i="83"/>
  <c r="AA745" i="81"/>
  <c r="T751" i="85"/>
  <c r="AB763" i="73"/>
  <c r="V742" i="87"/>
  <c r="Z764" i="81"/>
  <c r="AB766" i="85"/>
  <c r="Z756" i="82"/>
  <c r="Z744" i="84"/>
  <c r="X742" i="83"/>
  <c r="Z756" i="83"/>
  <c r="AB759" i="73"/>
  <c r="AB743" i="87"/>
  <c r="Z748" i="87"/>
  <c r="AA754" i="86"/>
  <c r="AB757" i="84"/>
  <c r="Y762" i="83"/>
  <c r="W745" i="73"/>
  <c r="Z760" i="86"/>
  <c r="AA743" i="81"/>
  <c r="AA754" i="85"/>
  <c r="Z746" i="86"/>
  <c r="AB750" i="86"/>
  <c r="AB767" i="84"/>
  <c r="AA764" i="86"/>
  <c r="Y761" i="85"/>
  <c r="Y755" i="83"/>
  <c r="V752" i="87"/>
  <c r="Z758" i="84"/>
  <c r="AA766" i="86"/>
  <c r="AA753" i="86"/>
  <c r="Y760" i="85"/>
  <c r="Y453" i="73"/>
  <c r="Z484" i="73" s="1"/>
  <c r="Z608" i="73" s="1"/>
  <c r="Z676" i="81"/>
  <c r="Z451" i="83"/>
  <c r="Y695" i="87"/>
  <c r="AA454" i="73"/>
  <c r="AB485" i="73" s="1"/>
  <c r="AB609" i="73" s="1"/>
  <c r="AA449" i="81"/>
  <c r="AA682" i="81" s="1"/>
  <c r="Z447" i="73"/>
  <c r="AA478" i="73" s="1"/>
  <c r="AA602" i="73" s="1"/>
  <c r="Y684" i="83"/>
  <c r="Y679" i="85"/>
  <c r="Z601" i="85"/>
  <c r="Z446" i="85"/>
  <c r="AA491" i="86"/>
  <c r="Z726" i="86"/>
  <c r="AB496" i="81"/>
  <c r="AA731" i="81"/>
  <c r="Z615" i="85"/>
  <c r="Z499" i="87"/>
  <c r="Z623" i="87" s="1"/>
  <c r="Y693" i="85"/>
  <c r="AA602" i="81"/>
  <c r="Z613" i="86"/>
  <c r="T684" i="85"/>
  <c r="U482" i="85"/>
  <c r="U451" i="85" s="1"/>
  <c r="V482" i="85" s="1"/>
  <c r="AB470" i="83"/>
  <c r="Z459" i="83"/>
  <c r="AA490" i="83" s="1"/>
  <c r="AA614" i="83" s="1"/>
  <c r="T470" i="87"/>
  <c r="AB487" i="86"/>
  <c r="AB611" i="86" s="1"/>
  <c r="AA487" i="81"/>
  <c r="AA611" i="81" s="1"/>
  <c r="S673" i="82"/>
  <c r="U472" i="85"/>
  <c r="U596" i="85" s="1"/>
  <c r="AB496" i="73"/>
  <c r="AB620" i="73" s="1"/>
  <c r="AB495" i="85"/>
  <c r="AB619" i="85" s="1"/>
  <c r="Y729" i="82"/>
  <c r="Z494" i="82"/>
  <c r="Z618" i="82" s="1"/>
  <c r="S471" i="84"/>
  <c r="U472" i="87"/>
  <c r="U596" i="87" s="1"/>
  <c r="AA453" i="86"/>
  <c r="AB484" i="86" s="1"/>
  <c r="X721" i="83"/>
  <c r="Y486" i="83"/>
  <c r="Y455" i="83" s="1"/>
  <c r="AB676" i="82"/>
  <c r="U471" i="87"/>
  <c r="U595" i="87" s="1"/>
  <c r="Y724" i="87"/>
  <c r="Z489" i="87"/>
  <c r="Z613" i="87" s="1"/>
  <c r="Y481" i="73"/>
  <c r="Y605" i="73" s="1"/>
  <c r="AA486" i="82"/>
  <c r="AA610" i="82" s="1"/>
  <c r="Y692" i="83"/>
  <c r="Y444" i="85"/>
  <c r="Z475" i="85" s="1"/>
  <c r="X677" i="85"/>
  <c r="U607" i="82"/>
  <c r="T718" i="82"/>
  <c r="AA728" i="81"/>
  <c r="W936" i="87"/>
  <c r="X932" i="87" s="1"/>
  <c r="AA466" i="86"/>
  <c r="AB497" i="86" s="1"/>
  <c r="Z699" i="86"/>
  <c r="Y467" i="86"/>
  <c r="Y697" i="81"/>
  <c r="Y728" i="83"/>
  <c r="R672" i="87"/>
  <c r="R702" i="87" s="1"/>
  <c r="R770" i="87" s="1"/>
  <c r="Z616" i="83"/>
  <c r="Y727" i="83"/>
  <c r="X601" i="81"/>
  <c r="AQ963" i="81"/>
  <c r="Z458" i="84"/>
  <c r="AA489" i="84" s="1"/>
  <c r="Z450" i="83"/>
  <c r="Z721" i="82"/>
  <c r="X700" i="86"/>
  <c r="AB457" i="84"/>
  <c r="AB723" i="84" s="1"/>
  <c r="Y691" i="84"/>
  <c r="AA455" i="81"/>
  <c r="AA690" i="84"/>
  <c r="Z699" i="87"/>
  <c r="X687" i="83"/>
  <c r="Z933" i="86"/>
  <c r="Z952" i="86" s="1"/>
  <c r="Z954" i="86" s="1"/>
  <c r="Z605" i="83"/>
  <c r="U456" i="87"/>
  <c r="Y683" i="83"/>
  <c r="Z696" i="85"/>
  <c r="AA618" i="85"/>
  <c r="AA463" i="85"/>
  <c r="AB494" i="85" s="1"/>
  <c r="AB617" i="86"/>
  <c r="AB462" i="86"/>
  <c r="X697" i="83"/>
  <c r="AQ963" i="84"/>
  <c r="Y619" i="83"/>
  <c r="Y464" i="83"/>
  <c r="Z495" i="83" s="1"/>
  <c r="AA454" i="86"/>
  <c r="AB463" i="73"/>
  <c r="AB729" i="73" s="1"/>
  <c r="AA696" i="73"/>
  <c r="Z604" i="83"/>
  <c r="Y715" i="83"/>
  <c r="T689" i="87"/>
  <c r="U685" i="87"/>
  <c r="AA457" i="87"/>
  <c r="AB488" i="87" s="1"/>
  <c r="AB612" i="87" s="1"/>
  <c r="X693" i="87"/>
  <c r="Y615" i="87"/>
  <c r="Y460" i="87"/>
  <c r="Z491" i="87" s="1"/>
  <c r="T793" i="83"/>
  <c r="U632" i="83"/>
  <c r="U673" i="83"/>
  <c r="U702" i="83" s="1"/>
  <c r="V440" i="83"/>
  <c r="W471" i="83" s="1"/>
  <c r="Z444" i="83"/>
  <c r="Y608" i="83"/>
  <c r="X719" i="83"/>
  <c r="Y720" i="83"/>
  <c r="Z609" i="83"/>
  <c r="U751" i="85"/>
  <c r="Q770" i="85"/>
  <c r="Q736" i="85"/>
  <c r="U598" i="85"/>
  <c r="T709" i="85"/>
  <c r="Y461" i="85"/>
  <c r="Z492" i="85" s="1"/>
  <c r="X694" i="85"/>
  <c r="AQ963" i="85"/>
  <c r="S747" i="85"/>
  <c r="S439" i="85"/>
  <c r="S447" i="85"/>
  <c r="T478" i="85" s="1"/>
  <c r="R680" i="85"/>
  <c r="AA599" i="84"/>
  <c r="R632" i="85"/>
  <c r="R672" i="85"/>
  <c r="S707" i="82"/>
  <c r="U596" i="82"/>
  <c r="U439" i="82"/>
  <c r="X706" i="81"/>
  <c r="Y594" i="81"/>
  <c r="Y440" i="81"/>
  <c r="Y595" i="81"/>
  <c r="Y596" i="81"/>
  <c r="AB600" i="81"/>
  <c r="AA711" i="81"/>
  <c r="Y439" i="81"/>
  <c r="V742" i="73"/>
  <c r="W601" i="73"/>
  <c r="AA692" i="73"/>
  <c r="X600" i="73"/>
  <c r="W711" i="73"/>
  <c r="Z458" i="73"/>
  <c r="Y728" i="73"/>
  <c r="Z617" i="73"/>
  <c r="AA610" i="73"/>
  <c r="Z721" i="73"/>
  <c r="AA607" i="73"/>
  <c r="Z718" i="73"/>
  <c r="Y691" i="73"/>
  <c r="Z446" i="86"/>
  <c r="AA477" i="86" s="1"/>
  <c r="Y677" i="83"/>
  <c r="Z687" i="86"/>
  <c r="AA722" i="86"/>
  <c r="Q673" i="86"/>
  <c r="AA608" i="87"/>
  <c r="R595" i="86"/>
  <c r="R440" i="86"/>
  <c r="S471" i="86" s="1"/>
  <c r="AR962" i="79"/>
  <c r="AQ963" i="87"/>
  <c r="AR963" i="82"/>
  <c r="AQ963" i="83"/>
  <c r="AQ963" i="86"/>
  <c r="AQ963" i="73"/>
  <c r="AA698" i="73"/>
  <c r="Z457" i="83"/>
  <c r="Z456" i="82"/>
  <c r="AR926" i="79"/>
  <c r="AS927" i="79"/>
  <c r="AR136" i="80"/>
  <c r="AR138" i="80" s="1"/>
  <c r="AR117" i="80"/>
  <c r="AR137" i="80"/>
  <c r="Z680" i="81"/>
  <c r="Z620" i="83"/>
  <c r="Z465" i="83"/>
  <c r="AA496" i="83" s="1"/>
  <c r="AB681" i="84"/>
  <c r="Z714" i="87"/>
  <c r="Y690" i="83"/>
  <c r="AB617" i="81"/>
  <c r="AB462" i="81"/>
  <c r="AA730" i="86"/>
  <c r="T707" i="85"/>
  <c r="AA466" i="83"/>
  <c r="Z714" i="82"/>
  <c r="Y698" i="83"/>
  <c r="AR115" i="80"/>
  <c r="AP963" i="79"/>
  <c r="Y734" i="87"/>
  <c r="AB451" i="87"/>
  <c r="AB717" i="87" s="1"/>
  <c r="AB621" i="87"/>
  <c r="AA732" i="87"/>
  <c r="Y679" i="86"/>
  <c r="X713" i="84"/>
  <c r="Z682" i="85"/>
  <c r="AA684" i="87"/>
  <c r="AA456" i="85"/>
  <c r="AB487" i="85" s="1"/>
  <c r="AA604" i="85"/>
  <c r="AA449" i="85"/>
  <c r="AB480" i="85" s="1"/>
  <c r="AA610" i="87"/>
  <c r="Z600" i="83"/>
  <c r="AA693" i="73"/>
  <c r="AB598" i="83"/>
  <c r="AB443" i="83"/>
  <c r="AB615" i="73"/>
  <c r="AB460" i="73"/>
  <c r="AA676" i="83"/>
  <c r="Z618" i="84"/>
  <c r="Y729" i="84"/>
  <c r="Z699" i="73"/>
  <c r="Z699" i="83"/>
  <c r="AA621" i="73"/>
  <c r="AA466" i="73"/>
  <c r="AB497" i="73" s="1"/>
  <c r="R597" i="86"/>
  <c r="Z676" i="86"/>
  <c r="AA443" i="86"/>
  <c r="AB474" i="86" s="1"/>
  <c r="AB683" i="87"/>
  <c r="AA683" i="87"/>
  <c r="AB619" i="87"/>
  <c r="AA730" i="87"/>
  <c r="AB466" i="85"/>
  <c r="AB732" i="85" s="1"/>
  <c r="AA699" i="85"/>
  <c r="Z607" i="85"/>
  <c r="Z452" i="85"/>
  <c r="AA483" i="85" s="1"/>
  <c r="Y685" i="85"/>
  <c r="U936" i="85"/>
  <c r="V932" i="85" s="1"/>
  <c r="U954" i="85"/>
  <c r="AB609" i="85"/>
  <c r="AA720" i="85"/>
  <c r="V596" i="84"/>
  <c r="X597" i="84"/>
  <c r="X442" i="84"/>
  <c r="AA700" i="84"/>
  <c r="Z459" i="84"/>
  <c r="AA490" i="84" s="1"/>
  <c r="Y692" i="84"/>
  <c r="AB684" i="84"/>
  <c r="AA684" i="84"/>
  <c r="AB467" i="84"/>
  <c r="AB733" i="84" s="1"/>
  <c r="AA448" i="83"/>
  <c r="AB479" i="83" s="1"/>
  <c r="Z681" i="83"/>
  <c r="Z672" i="83"/>
  <c r="Z691" i="82"/>
  <c r="AA613" i="82"/>
  <c r="AA458" i="82"/>
  <c r="AB489" i="82" s="1"/>
  <c r="AB447" i="87"/>
  <c r="AB680" i="87" s="1"/>
  <c r="AB613" i="85"/>
  <c r="AA724" i="85"/>
  <c r="AB622" i="81"/>
  <c r="AA733" i="81"/>
  <c r="AB690" i="86"/>
  <c r="AB443" i="87"/>
  <c r="AB709" i="87" s="1"/>
  <c r="Z448" i="85"/>
  <c r="W440" i="73"/>
  <c r="AB677" i="81"/>
  <c r="AA677" i="81"/>
  <c r="Q787" i="87"/>
  <c r="P793" i="84"/>
  <c r="M835" i="85"/>
  <c r="L835" i="87"/>
  <c r="L835" i="86"/>
  <c r="G836" i="85"/>
  <c r="P793" i="82"/>
  <c r="P795" i="82" s="1"/>
  <c r="P807" i="82" s="1"/>
  <c r="P810" i="82" s="1"/>
  <c r="L845" i="79"/>
  <c r="N91" i="88" s="1"/>
  <c r="M834" i="79"/>
  <c r="O80" i="88" s="1"/>
  <c r="J846" i="79"/>
  <c r="L92" i="88" s="1"/>
  <c r="L856" i="79"/>
  <c r="N102" i="88" s="1"/>
  <c r="K835" i="79"/>
  <c r="M81" i="88" s="1"/>
  <c r="F859" i="85"/>
  <c r="G859" i="85" s="1"/>
  <c r="H859" i="85" s="1"/>
  <c r="I859" i="85" s="1"/>
  <c r="J859" i="85" s="1"/>
  <c r="K859" i="85" s="1"/>
  <c r="L859" i="85" s="1"/>
  <c r="M859" i="85" s="1"/>
  <c r="N859" i="85" s="1"/>
  <c r="F848" i="85"/>
  <c r="G848" i="85" s="1"/>
  <c r="H848" i="85" s="1"/>
  <c r="I848" i="85" s="1"/>
  <c r="J848" i="85" s="1"/>
  <c r="K848" i="85" s="1"/>
  <c r="L848" i="85" s="1"/>
  <c r="M848" i="85" s="1"/>
  <c r="N848" i="85" s="1"/>
  <c r="F858" i="85"/>
  <c r="G858" i="85" s="1"/>
  <c r="H858" i="85" s="1"/>
  <c r="I858" i="85" s="1"/>
  <c r="J858" i="85" s="1"/>
  <c r="K858" i="85" s="1"/>
  <c r="L858" i="85" s="1"/>
  <c r="M858" i="85" s="1"/>
  <c r="N858" i="85" s="1"/>
  <c r="F847" i="85"/>
  <c r="G847" i="85" s="1"/>
  <c r="H847" i="85" s="1"/>
  <c r="I847" i="85" s="1"/>
  <c r="J847" i="85" s="1"/>
  <c r="K847" i="85" s="1"/>
  <c r="L847" i="85" s="1"/>
  <c r="M847" i="85" s="1"/>
  <c r="N847" i="85" s="1"/>
  <c r="L846" i="82"/>
  <c r="Q635" i="84"/>
  <c r="Q779" i="84" s="1"/>
  <c r="Q777" i="87"/>
  <c r="Q784" i="87"/>
  <c r="L847" i="73"/>
  <c r="M845" i="73"/>
  <c r="Y676" i="73"/>
  <c r="AB467" i="73"/>
  <c r="AB733" i="73" s="1"/>
  <c r="Q780" i="87"/>
  <c r="Q785" i="87"/>
  <c r="Z734" i="73"/>
  <c r="AA623" i="73"/>
  <c r="AA468" i="73"/>
  <c r="AB499" i="73" s="1"/>
  <c r="M836" i="73"/>
  <c r="Q790" i="87"/>
  <c r="Q779" i="87"/>
  <c r="K859" i="73"/>
  <c r="AA700" i="73"/>
  <c r="F836" i="82"/>
  <c r="F836" i="86"/>
  <c r="K848" i="73"/>
  <c r="Q786" i="87"/>
  <c r="N834" i="73"/>
  <c r="L857" i="82"/>
  <c r="Q778" i="87"/>
  <c r="Q781" i="87"/>
  <c r="Q792" i="87"/>
  <c r="Q789" i="87"/>
  <c r="K846" i="84"/>
  <c r="M856" i="73"/>
  <c r="Q791" i="87"/>
  <c r="Q782" i="87"/>
  <c r="K857" i="84"/>
  <c r="M835" i="82"/>
  <c r="Q788" i="87"/>
  <c r="Q783" i="87"/>
  <c r="L858" i="73"/>
  <c r="Z443" i="73"/>
  <c r="AA474" i="73" s="1"/>
  <c r="L835" i="84"/>
  <c r="F836" i="87"/>
  <c r="N940" i="79"/>
  <c r="N953" i="73"/>
  <c r="AR947" i="73"/>
  <c r="AR948" i="73"/>
  <c r="AR935" i="73"/>
  <c r="AS927" i="73"/>
  <c r="AS962" i="73" s="1"/>
  <c r="AR926" i="73"/>
  <c r="AR941" i="73"/>
  <c r="AR961" i="73"/>
  <c r="AD936" i="73"/>
  <c r="AE932" i="73" s="1"/>
  <c r="V441" i="84"/>
  <c r="W472" i="84" s="1"/>
  <c r="N952" i="73"/>
  <c r="AT33" i="77"/>
  <c r="AU18" i="77"/>
  <c r="AT16" i="77"/>
  <c r="N942" i="73"/>
  <c r="Z730" i="81"/>
  <c r="AA619" i="81"/>
  <c r="AA464" i="81"/>
  <c r="AB495" i="81" s="1"/>
  <c r="AB461" i="81"/>
  <c r="AB727" i="81" s="1"/>
  <c r="AT17" i="77"/>
  <c r="AT107" i="80" s="1"/>
  <c r="AS973" i="79"/>
  <c r="S707" i="86"/>
  <c r="Q773" i="87"/>
  <c r="AQ961" i="79"/>
  <c r="R932" i="79"/>
  <c r="AQ948" i="79"/>
  <c r="AJ940" i="86"/>
  <c r="AJ942" i="86" s="1"/>
  <c r="AK938" i="86" s="1"/>
  <c r="AJ939" i="86"/>
  <c r="AJ939" i="84"/>
  <c r="AJ940" i="84"/>
  <c r="AJ942" i="84" s="1"/>
  <c r="AK938" i="84" s="1"/>
  <c r="AI939" i="85"/>
  <c r="AI940" i="85"/>
  <c r="AI942" i="85" s="1"/>
  <c r="AJ938" i="85" s="1"/>
  <c r="AJ940" i="87"/>
  <c r="AJ942" i="87" s="1"/>
  <c r="AK938" i="87" s="1"/>
  <c r="AJ939" i="87"/>
  <c r="AH940" i="82"/>
  <c r="AH942" i="82" s="1"/>
  <c r="AI938" i="82" s="1"/>
  <c r="AH939" i="82"/>
  <c r="AA694" i="81"/>
  <c r="W675" i="84"/>
  <c r="AA683" i="86"/>
  <c r="S952" i="81"/>
  <c r="AB456" i="84"/>
  <c r="AB722" i="84" s="1"/>
  <c r="AB446" i="83"/>
  <c r="U674" i="84"/>
  <c r="AB623" i="84"/>
  <c r="AA734" i="84"/>
  <c r="Z936" i="86"/>
  <c r="AA932" i="86" s="1"/>
  <c r="Y936" i="82"/>
  <c r="Z932" i="82" s="1"/>
  <c r="S632" i="87"/>
  <c r="T706" i="87"/>
  <c r="AB618" i="87"/>
  <c r="AA729" i="87"/>
  <c r="Z678" i="84"/>
  <c r="AR961" i="87"/>
  <c r="AR948" i="87"/>
  <c r="AR941" i="87"/>
  <c r="AR947" i="87"/>
  <c r="AR935" i="87"/>
  <c r="AS927" i="87"/>
  <c r="AS962" i="87" s="1"/>
  <c r="AR926" i="87"/>
  <c r="AB462" i="82"/>
  <c r="AB728" i="82" s="1"/>
  <c r="U675" i="87"/>
  <c r="V442" i="87"/>
  <c r="V566" i="87" s="1"/>
  <c r="AR961" i="83"/>
  <c r="AR941" i="83"/>
  <c r="AS927" i="83"/>
  <c r="AS962" i="83" s="1"/>
  <c r="AR926" i="83"/>
  <c r="AR948" i="83"/>
  <c r="AR935" i="83"/>
  <c r="AR947" i="83"/>
  <c r="S953" i="81"/>
  <c r="AB450" i="86"/>
  <c r="AB716" i="86" s="1"/>
  <c r="AA695" i="82"/>
  <c r="Z683" i="82"/>
  <c r="AA678" i="87"/>
  <c r="AA680" i="87"/>
  <c r="AA676" i="87"/>
  <c r="AR941" i="85"/>
  <c r="AS927" i="85"/>
  <c r="AS962" i="85" s="1"/>
  <c r="AR926" i="85"/>
  <c r="AR935" i="85"/>
  <c r="AR961" i="85"/>
  <c r="AR948" i="85"/>
  <c r="AR947" i="85"/>
  <c r="Z612" i="85"/>
  <c r="Y723" i="85"/>
  <c r="T707" i="87"/>
  <c r="AA445" i="84"/>
  <c r="AB476" i="84" s="1"/>
  <c r="AS961" i="82"/>
  <c r="AS948" i="82"/>
  <c r="AS947" i="82"/>
  <c r="AS941" i="82"/>
  <c r="AT927" i="82"/>
  <c r="AT962" i="82" s="1"/>
  <c r="AS926" i="82"/>
  <c r="AS935" i="82"/>
  <c r="Q940" i="83"/>
  <c r="Q942" i="83" s="1"/>
  <c r="Q939" i="83"/>
  <c r="AB696" i="81"/>
  <c r="Y954" i="82"/>
  <c r="P966" i="83"/>
  <c r="P956" i="83"/>
  <c r="AR935" i="81"/>
  <c r="AR961" i="81"/>
  <c r="AR948" i="81"/>
  <c r="AR947" i="81"/>
  <c r="AR941" i="81"/>
  <c r="AS927" i="81"/>
  <c r="AS962" i="81" s="1"/>
  <c r="AR926" i="81"/>
  <c r="AB697" i="84"/>
  <c r="T938" i="81"/>
  <c r="AA450" i="82"/>
  <c r="AB481" i="82" s="1"/>
  <c r="AB445" i="87"/>
  <c r="AB711" i="87" s="1"/>
  <c r="R933" i="83"/>
  <c r="R934" i="83"/>
  <c r="AA679" i="83"/>
  <c r="AR961" i="86"/>
  <c r="AR948" i="86"/>
  <c r="AR947" i="86"/>
  <c r="AR941" i="86"/>
  <c r="AS927" i="86"/>
  <c r="AS962" i="86" s="1"/>
  <c r="AR926" i="86"/>
  <c r="AR935" i="86"/>
  <c r="AR941" i="84"/>
  <c r="AR947" i="84"/>
  <c r="AR961" i="84"/>
  <c r="AS927" i="84"/>
  <c r="AS962" i="84" s="1"/>
  <c r="AR926" i="84"/>
  <c r="AR948" i="84"/>
  <c r="AR935" i="84"/>
  <c r="AA697" i="85"/>
  <c r="Y681" i="85"/>
  <c r="T946" i="79"/>
  <c r="T945" i="79"/>
  <c r="G965" i="79" a="1"/>
  <c r="G968" i="79" a="1"/>
  <c r="M856" i="79" a="1"/>
  <c r="N942" i="79" a="1"/>
  <c r="AR961" i="79" a="1"/>
  <c r="M845" i="79" a="1"/>
  <c r="K846" i="79" a="1"/>
  <c r="L835" i="79" a="1"/>
  <c r="N952" i="79" a="1"/>
  <c r="T949" i="79" a="1"/>
  <c r="R933" i="79" a="1"/>
  <c r="H967" i="79" a="1"/>
  <c r="R934" i="79" a="1"/>
  <c r="R935" i="79" a="1"/>
  <c r="H958" i="79" a="1"/>
  <c r="G979" i="79" a="1"/>
  <c r="J900" i="79" a="1"/>
  <c r="H966" i="79" a="1"/>
  <c r="N834" i="79" a="1"/>
  <c r="L839" i="79" a="1"/>
  <c r="AS962" i="79" a="1"/>
  <c r="AR948" i="79" a="1"/>
  <c r="H118" i="80" l="1"/>
  <c r="H35" i="77"/>
  <c r="Q968" i="89"/>
  <c r="R965" i="89" s="1"/>
  <c r="L956" i="82"/>
  <c r="L957" i="82"/>
  <c r="L966" i="82" s="1"/>
  <c r="V479" i="82"/>
  <c r="V448" i="82"/>
  <c r="S675" i="85"/>
  <c r="T813" i="85" a="1"/>
  <c r="S813" i="85" a="1"/>
  <c r="W485" i="83"/>
  <c r="W454" i="83" s="1"/>
  <c r="O741" i="82"/>
  <c r="O769" i="82" s="1"/>
  <c r="O707" i="82"/>
  <c r="O735" i="82" s="1"/>
  <c r="O674" i="82"/>
  <c r="O702" i="82" s="1"/>
  <c r="O633" i="82"/>
  <c r="O634" i="82" s="1"/>
  <c r="O635" i="82" s="1"/>
  <c r="T784" i="89"/>
  <c r="T789" i="89"/>
  <c r="T783" i="89"/>
  <c r="T785" i="89"/>
  <c r="T791" i="89"/>
  <c r="T790" i="89"/>
  <c r="T778" i="89"/>
  <c r="T780" i="89"/>
  <c r="T787" i="89"/>
  <c r="T776" i="89"/>
  <c r="T786" i="89"/>
  <c r="T782" i="89"/>
  <c r="T792" i="89"/>
  <c r="T788" i="89"/>
  <c r="T781" i="89"/>
  <c r="T777" i="89"/>
  <c r="T779" i="89"/>
  <c r="K708" i="86"/>
  <c r="K735" i="86" s="1"/>
  <c r="L813" i="86" a="1"/>
  <c r="K813" i="86" a="1"/>
  <c r="V813" i="87" a="1"/>
  <c r="R813" i="82" a="1"/>
  <c r="T771" i="89"/>
  <c r="T770" i="89"/>
  <c r="T773" i="89" s="1"/>
  <c r="T736" i="89"/>
  <c r="L813" i="81" a="1"/>
  <c r="U566" i="89"/>
  <c r="V473" i="89"/>
  <c r="V812" i="89" s="1"/>
  <c r="S793" i="89"/>
  <c r="S795" i="89" s="1"/>
  <c r="S807" i="89" s="1"/>
  <c r="S810" i="89" s="1"/>
  <c r="S816" i="89" s="1"/>
  <c r="S929" i="89" s="1"/>
  <c r="K968" i="82"/>
  <c r="L965" i="82" s="1"/>
  <c r="O472" i="82"/>
  <c r="O441" i="82"/>
  <c r="S483" i="87"/>
  <c r="S812" i="87" s="1"/>
  <c r="S452" i="87"/>
  <c r="M816" i="82"/>
  <c r="M929" i="82" s="1"/>
  <c r="V813" i="73" a="1"/>
  <c r="X813" i="83" a="1"/>
  <c r="X813" i="83" s="1"/>
  <c r="R483" i="83"/>
  <c r="R812" i="83" s="1"/>
  <c r="R811" i="83" s="1"/>
  <c r="R816" i="83" s="1"/>
  <c r="R929" i="83" s="1"/>
  <c r="R974" i="83" s="1"/>
  <c r="R452" i="83"/>
  <c r="S483" i="83" s="1"/>
  <c r="R974" i="89"/>
  <c r="R956" i="89"/>
  <c r="R957" i="89"/>
  <c r="X708" i="83"/>
  <c r="K813" i="86"/>
  <c r="K811" i="86" s="1"/>
  <c r="U805" i="86"/>
  <c r="K675" i="86"/>
  <c r="K702" i="86" s="1"/>
  <c r="K771" i="86" s="1"/>
  <c r="K632" i="86"/>
  <c r="K634" i="86" s="1"/>
  <c r="K635" i="86" s="1"/>
  <c r="K786" i="86" s="1"/>
  <c r="G44" i="77"/>
  <c r="H40" i="77" s="1"/>
  <c r="H42" i="77" s="1"/>
  <c r="H21" i="77" s="1"/>
  <c r="G21" i="77"/>
  <c r="H958" i="79"/>
  <c r="P440" i="85"/>
  <c r="Q471" i="85" s="1"/>
  <c r="Q812" i="85" s="1"/>
  <c r="Q811" i="85" s="1"/>
  <c r="G45" i="77"/>
  <c r="G979" i="79"/>
  <c r="I118" i="80" s="1"/>
  <c r="G71" i="77"/>
  <c r="G76" i="77"/>
  <c r="G49" i="77"/>
  <c r="G50" i="77" s="1"/>
  <c r="G58" i="77" s="1"/>
  <c r="G60" i="77" s="1"/>
  <c r="G965" i="79"/>
  <c r="I958" i="81"/>
  <c r="J958" i="81" s="1"/>
  <c r="M957" i="85"/>
  <c r="M966" i="85" s="1"/>
  <c r="W532" i="73"/>
  <c r="X532" i="73" s="1"/>
  <c r="Y532" i="73" s="1"/>
  <c r="Z532" i="73" s="1"/>
  <c r="AA532" i="73" s="1"/>
  <c r="AB532" i="73" s="1"/>
  <c r="M974" i="85"/>
  <c r="L966" i="85"/>
  <c r="L967" i="85"/>
  <c r="I810" i="86"/>
  <c r="I816" i="86" s="1"/>
  <c r="I929" i="86" s="1"/>
  <c r="H966" i="79"/>
  <c r="J974" i="81"/>
  <c r="J956" i="81"/>
  <c r="K773" i="81"/>
  <c r="J773" i="86"/>
  <c r="M473" i="86"/>
  <c r="S749" i="73"/>
  <c r="S769" i="73" s="1"/>
  <c r="S715" i="73"/>
  <c r="S682" i="73"/>
  <c r="S633" i="73"/>
  <c r="U542" i="73"/>
  <c r="T604" i="73"/>
  <c r="N439" i="73"/>
  <c r="O470" i="73" s="1"/>
  <c r="N812" i="73"/>
  <c r="N811" i="73" s="1"/>
  <c r="H967" i="79"/>
  <c r="V805" i="86"/>
  <c r="X535" i="86"/>
  <c r="L813" i="86"/>
  <c r="L811" i="86" s="1"/>
  <c r="L675" i="86"/>
  <c r="L702" i="86" s="1"/>
  <c r="L632" i="86"/>
  <c r="L634" i="86" s="1"/>
  <c r="L635" i="86" s="1"/>
  <c r="L708" i="86"/>
  <c r="L735" i="86" s="1"/>
  <c r="J793" i="86"/>
  <c r="H979" i="86"/>
  <c r="H968" i="86"/>
  <c r="I965" i="86" s="1"/>
  <c r="N475" i="84"/>
  <c r="N812" i="84" s="1"/>
  <c r="N811" i="84" s="1"/>
  <c r="N816" i="84" s="1"/>
  <c r="N929" i="84" s="1"/>
  <c r="G968" i="79"/>
  <c r="V535" i="81"/>
  <c r="U597" i="81"/>
  <c r="J966" i="81"/>
  <c r="H965" i="81"/>
  <c r="S477" i="81"/>
  <c r="S446" i="81" s="1"/>
  <c r="K793" i="81"/>
  <c r="M442" i="81"/>
  <c r="T742" i="81"/>
  <c r="T769" i="81" s="1"/>
  <c r="T633" i="81"/>
  <c r="L708" i="81"/>
  <c r="L735" i="81" s="1"/>
  <c r="L675" i="81"/>
  <c r="L702" i="81" s="1"/>
  <c r="L632" i="81"/>
  <c r="L634" i="81" s="1"/>
  <c r="L635" i="81" s="1"/>
  <c r="L813" i="81"/>
  <c r="L811" i="81" s="1"/>
  <c r="P816" i="87"/>
  <c r="P929" i="87" s="1"/>
  <c r="P974" i="87" s="1"/>
  <c r="P816" i="85"/>
  <c r="P929" i="85" s="1"/>
  <c r="J900" i="79"/>
  <c r="L146" i="88" s="1"/>
  <c r="Y473" i="84"/>
  <c r="X566" i="84"/>
  <c r="R813" i="82"/>
  <c r="R632" i="82"/>
  <c r="X477" i="73"/>
  <c r="X679" i="82"/>
  <c r="AB712" i="83"/>
  <c r="Z679" i="87"/>
  <c r="I968" i="73"/>
  <c r="J965" i="73" s="1"/>
  <c r="I979" i="73"/>
  <c r="J967" i="73"/>
  <c r="J979" i="73" s="1"/>
  <c r="S813" i="85"/>
  <c r="Z470" i="81"/>
  <c r="S470" i="84"/>
  <c r="M795" i="73"/>
  <c r="M807" i="73" s="1"/>
  <c r="N780" i="73"/>
  <c r="N784" i="73"/>
  <c r="N778" i="73"/>
  <c r="N783" i="73"/>
  <c r="N788" i="73"/>
  <c r="N787" i="73"/>
  <c r="N782" i="73"/>
  <c r="N789" i="73"/>
  <c r="N792" i="73"/>
  <c r="N785" i="73"/>
  <c r="N777" i="73"/>
  <c r="N781" i="73"/>
  <c r="N791" i="73"/>
  <c r="N790" i="73"/>
  <c r="N776" i="73"/>
  <c r="N779" i="73"/>
  <c r="N786" i="73"/>
  <c r="N736" i="73"/>
  <c r="N771" i="73"/>
  <c r="N770" i="73"/>
  <c r="P472" i="73"/>
  <c r="L839" i="79"/>
  <c r="N85" i="88" s="1"/>
  <c r="L810" i="73"/>
  <c r="L816" i="73" s="1"/>
  <c r="K974" i="73"/>
  <c r="K956" i="73"/>
  <c r="K957" i="73"/>
  <c r="P705" i="73"/>
  <c r="P672" i="73"/>
  <c r="Y674" i="81"/>
  <c r="L968" i="84"/>
  <c r="M965" i="84" s="1"/>
  <c r="M958" i="84"/>
  <c r="N974" i="82"/>
  <c r="N957" i="82"/>
  <c r="N956" i="82"/>
  <c r="X953" i="84"/>
  <c r="X954" i="84" s="1"/>
  <c r="X936" i="84"/>
  <c r="Y932" i="84" s="1"/>
  <c r="AA715" i="82"/>
  <c r="AA682" i="82"/>
  <c r="AB604" i="82"/>
  <c r="AB749" i="82" s="1"/>
  <c r="AB449" i="82"/>
  <c r="AA689" i="84"/>
  <c r="S708" i="85"/>
  <c r="Z690" i="87"/>
  <c r="Y449" i="86"/>
  <c r="Z480" i="86" s="1"/>
  <c r="Z604" i="86" s="1"/>
  <c r="Z749" i="86" s="1"/>
  <c r="BD963" i="89"/>
  <c r="AB687" i="81"/>
  <c r="X681" i="73"/>
  <c r="BF927" i="89"/>
  <c r="BE962" i="89"/>
  <c r="BE961" i="89"/>
  <c r="BE948" i="89"/>
  <c r="BE947" i="89"/>
  <c r="BE935" i="89"/>
  <c r="BE926" i="89"/>
  <c r="BE941" i="89"/>
  <c r="AA942" i="89"/>
  <c r="AB938" i="89" s="1"/>
  <c r="AA953" i="89"/>
  <c r="AA954" i="89" s="1"/>
  <c r="S442" i="82"/>
  <c r="S566" i="82" s="1"/>
  <c r="S813" i="82" s="1" a="1"/>
  <c r="AG934" i="89"/>
  <c r="AG936" i="89" s="1"/>
  <c r="AH932" i="89" s="1"/>
  <c r="AG933" i="89"/>
  <c r="U735" i="83"/>
  <c r="Z687" i="82"/>
  <c r="Y457" i="82"/>
  <c r="Z488" i="82" s="1"/>
  <c r="Z612" i="82" s="1"/>
  <c r="Z757" i="82" s="1"/>
  <c r="AB609" i="84"/>
  <c r="AB754" i="84" s="1"/>
  <c r="AB454" i="84"/>
  <c r="AA720" i="84"/>
  <c r="AA687" i="84"/>
  <c r="Y466" i="81"/>
  <c r="Y693" i="84"/>
  <c r="T773" i="83"/>
  <c r="T795" i="83" s="1"/>
  <c r="T807" i="83" s="1"/>
  <c r="T810" i="83" s="1"/>
  <c r="X732" i="81"/>
  <c r="X699" i="81"/>
  <c r="Y477" i="82"/>
  <c r="Y601" i="82" s="1"/>
  <c r="Y746" i="82" s="1"/>
  <c r="X701" i="81"/>
  <c r="Z731" i="87"/>
  <c r="AA446" i="87"/>
  <c r="Y715" i="84"/>
  <c r="AA465" i="87"/>
  <c r="AA456" i="81"/>
  <c r="AB487" i="81" s="1"/>
  <c r="AB611" i="81" s="1"/>
  <c r="V679" i="73"/>
  <c r="Y709" i="84"/>
  <c r="Z714" i="86"/>
  <c r="Z681" i="86"/>
  <c r="AA603" i="86"/>
  <c r="AA748" i="86" s="1"/>
  <c r="AA448" i="86"/>
  <c r="AA482" i="86"/>
  <c r="AA606" i="86" s="1"/>
  <c r="AA751" i="86" s="1"/>
  <c r="W441" i="83"/>
  <c r="V707" i="83"/>
  <c r="V674" i="83"/>
  <c r="Z460" i="84"/>
  <c r="AA491" i="84" s="1"/>
  <c r="AA615" i="84" s="1"/>
  <c r="AA760" i="84" s="1"/>
  <c r="X698" i="86"/>
  <c r="X731" i="86"/>
  <c r="AA498" i="85"/>
  <c r="AA622" i="85" s="1"/>
  <c r="AA767" i="85" s="1"/>
  <c r="Y465" i="86"/>
  <c r="AA494" i="83"/>
  <c r="AA463" i="83" s="1"/>
  <c r="Z455" i="84"/>
  <c r="Y688" i="84"/>
  <c r="Y721" i="84"/>
  <c r="Z466" i="82"/>
  <c r="Y732" i="82"/>
  <c r="Y699" i="82"/>
  <c r="Z499" i="81"/>
  <c r="V673" i="73"/>
  <c r="X453" i="81"/>
  <c r="Y717" i="86"/>
  <c r="Y684" i="86"/>
  <c r="AA457" i="81"/>
  <c r="W719" i="81"/>
  <c r="W686" i="81"/>
  <c r="AA720" i="73"/>
  <c r="Z698" i="85"/>
  <c r="R632" i="84"/>
  <c r="R634" i="84" s="1"/>
  <c r="Z722" i="83"/>
  <c r="Z475" i="73"/>
  <c r="AB700" i="87"/>
  <c r="AA460" i="82"/>
  <c r="Q793" i="85"/>
  <c r="P773" i="84"/>
  <c r="P795" i="84" s="1"/>
  <c r="P807" i="84" s="1"/>
  <c r="P810" i="84" s="1"/>
  <c r="Q771" i="84"/>
  <c r="AA725" i="82"/>
  <c r="AA692" i="82"/>
  <c r="AB496" i="85"/>
  <c r="AB620" i="85" s="1"/>
  <c r="AB765" i="85" s="1"/>
  <c r="V683" i="84"/>
  <c r="AA480" i="84"/>
  <c r="AA604" i="84" s="1"/>
  <c r="AA749" i="84" s="1"/>
  <c r="Y691" i="87"/>
  <c r="AB459" i="82"/>
  <c r="Q736" i="84"/>
  <c r="AA461" i="87"/>
  <c r="AB494" i="86"/>
  <c r="AB618" i="86" s="1"/>
  <c r="AB763" i="86" s="1"/>
  <c r="N979" i="87"/>
  <c r="O958" i="87"/>
  <c r="P633" i="86"/>
  <c r="W481" i="84"/>
  <c r="W450" i="84" s="1"/>
  <c r="X481" i="84" s="1"/>
  <c r="Z727" i="87"/>
  <c r="Z694" i="87"/>
  <c r="Z726" i="82"/>
  <c r="Z693" i="82"/>
  <c r="AB600" i="85"/>
  <c r="AB745" i="85" s="1"/>
  <c r="AB445" i="85"/>
  <c r="Y726" i="81"/>
  <c r="Y693" i="81"/>
  <c r="AA711" i="85"/>
  <c r="AA678" i="85"/>
  <c r="Z689" i="85"/>
  <c r="AB451" i="81"/>
  <c r="AB717" i="81" s="1"/>
  <c r="AA692" i="86"/>
  <c r="Y717" i="82"/>
  <c r="Z468" i="82"/>
  <c r="AA460" i="81"/>
  <c r="AA478" i="82"/>
  <c r="AA602" i="82" s="1"/>
  <c r="AA747" i="82" s="1"/>
  <c r="Z482" i="73"/>
  <c r="Z606" i="73" s="1"/>
  <c r="Z751" i="73" s="1"/>
  <c r="Z685" i="81"/>
  <c r="Z718" i="81"/>
  <c r="AA484" i="85"/>
  <c r="AA608" i="85" s="1"/>
  <c r="AA753" i="85" s="1"/>
  <c r="T594" i="87"/>
  <c r="T633" i="87" s="1"/>
  <c r="S633" i="87"/>
  <c r="S634" i="87" s="1"/>
  <c r="Y465" i="84"/>
  <c r="AB485" i="82"/>
  <c r="AB609" i="82" s="1"/>
  <c r="AB754" i="82" s="1"/>
  <c r="X731" i="84"/>
  <c r="X698" i="84"/>
  <c r="AB486" i="85"/>
  <c r="AB610" i="85" s="1"/>
  <c r="AB755" i="85" s="1"/>
  <c r="AB594" i="83"/>
  <c r="AB739" i="83" s="1"/>
  <c r="X707" i="81"/>
  <c r="AA495" i="73"/>
  <c r="AA619" i="73" s="1"/>
  <c r="AA764" i="73" s="1"/>
  <c r="Z467" i="82"/>
  <c r="AA498" i="82" s="1"/>
  <c r="AA622" i="82" s="1"/>
  <c r="AA767" i="82" s="1"/>
  <c r="AA452" i="81"/>
  <c r="AA731" i="85"/>
  <c r="AA698" i="85"/>
  <c r="U634" i="83"/>
  <c r="U635" i="83" s="1"/>
  <c r="U784" i="83" s="1"/>
  <c r="AA705" i="83"/>
  <c r="R634" i="85"/>
  <c r="R635" i="85" s="1"/>
  <c r="R782" i="85" s="1"/>
  <c r="R708" i="82"/>
  <c r="X672" i="81"/>
  <c r="X739" i="81"/>
  <c r="R675" i="82"/>
  <c r="Q594" i="86"/>
  <c r="Q633" i="86" s="1"/>
  <c r="S595" i="84"/>
  <c r="U594" i="82"/>
  <c r="U739" i="82" s="1"/>
  <c r="S594" i="85"/>
  <c r="S739" i="85" s="1"/>
  <c r="S769" i="85" s="1"/>
  <c r="T595" i="82"/>
  <c r="Z599" i="82"/>
  <c r="Z744" i="82" s="1"/>
  <c r="Z444" i="82"/>
  <c r="Y733" i="82"/>
  <c r="Y700" i="82"/>
  <c r="Z688" i="81"/>
  <c r="Z451" i="82"/>
  <c r="Y710" i="82"/>
  <c r="Y677" i="82"/>
  <c r="Z729" i="83"/>
  <c r="Z696" i="83"/>
  <c r="T949" i="79"/>
  <c r="AA490" i="81"/>
  <c r="AA614" i="81" s="1"/>
  <c r="AA759" i="81" s="1"/>
  <c r="U944" i="73"/>
  <c r="U946" i="73" s="1"/>
  <c r="X444" i="87"/>
  <c r="AA474" i="84"/>
  <c r="W677" i="87"/>
  <c r="W710" i="87"/>
  <c r="Y608" i="82"/>
  <c r="Y753" i="82" s="1"/>
  <c r="Y453" i="82"/>
  <c r="Z452" i="84"/>
  <c r="X686" i="82"/>
  <c r="X719" i="82"/>
  <c r="R935" i="79"/>
  <c r="AB474" i="81"/>
  <c r="AB598" i="81" s="1"/>
  <c r="AB743" i="81" s="1"/>
  <c r="AA476" i="82"/>
  <c r="AA600" i="82" s="1"/>
  <c r="AA745" i="82" s="1"/>
  <c r="Y718" i="84"/>
  <c r="Y685" i="84"/>
  <c r="AB692" i="73"/>
  <c r="Z717" i="86"/>
  <c r="Z684" i="86"/>
  <c r="Z468" i="85"/>
  <c r="U441" i="85"/>
  <c r="V472" i="85" s="1"/>
  <c r="V596" i="85" s="1"/>
  <c r="Y701" i="85"/>
  <c r="Y734" i="85"/>
  <c r="Y677" i="84"/>
  <c r="AA491" i="83"/>
  <c r="AA460" i="83" s="1"/>
  <c r="Z693" i="85"/>
  <c r="Y688" i="86"/>
  <c r="AB692" i="86"/>
  <c r="AA484" i="84"/>
  <c r="AA608" i="84" s="1"/>
  <c r="AA753" i="84" s="1"/>
  <c r="Y684" i="73"/>
  <c r="Y717" i="73"/>
  <c r="Z713" i="73"/>
  <c r="Z730" i="73"/>
  <c r="Z697" i="73"/>
  <c r="S439" i="84"/>
  <c r="AB480" i="81"/>
  <c r="AB604" i="81" s="1"/>
  <c r="AB749" i="81" s="1"/>
  <c r="AA695" i="81"/>
  <c r="Y450" i="73"/>
  <c r="Z481" i="73" s="1"/>
  <c r="Z605" i="73" s="1"/>
  <c r="Y726" i="83"/>
  <c r="Z455" i="86"/>
  <c r="AB725" i="86"/>
  <c r="U473" i="85"/>
  <c r="AB456" i="86"/>
  <c r="AB689" i="86" s="1"/>
  <c r="Y696" i="82"/>
  <c r="Z441" i="81"/>
  <c r="Y457" i="73"/>
  <c r="X734" i="83"/>
  <c r="X701" i="83"/>
  <c r="Y468" i="83"/>
  <c r="X723" i="73"/>
  <c r="Z693" i="83"/>
  <c r="AB439" i="83"/>
  <c r="AB726" i="73"/>
  <c r="Y697" i="82"/>
  <c r="Y730" i="82"/>
  <c r="Y719" i="73"/>
  <c r="Z464" i="82"/>
  <c r="AB493" i="85"/>
  <c r="AB617" i="85" s="1"/>
  <c r="AB762" i="85" s="1"/>
  <c r="T717" i="85"/>
  <c r="AB728" i="81"/>
  <c r="AA731" i="73"/>
  <c r="Z711" i="83"/>
  <c r="AA617" i="87"/>
  <c r="AA762" i="87" s="1"/>
  <c r="AB709" i="83"/>
  <c r="Y689" i="82"/>
  <c r="Z468" i="87"/>
  <c r="AA499" i="87" s="1"/>
  <c r="AA623" i="87" s="1"/>
  <c r="Z689" i="81"/>
  <c r="Z722" i="81"/>
  <c r="Z728" i="87"/>
  <c r="AB713" i="87"/>
  <c r="R706" i="84"/>
  <c r="Y748" i="73"/>
  <c r="AB464" i="85"/>
  <c r="AB730" i="85" s="1"/>
  <c r="AA719" i="87"/>
  <c r="AB728" i="86"/>
  <c r="Z726" i="83"/>
  <c r="AB499" i="86"/>
  <c r="AB623" i="86" s="1"/>
  <c r="Z688" i="87"/>
  <c r="Z721" i="87"/>
  <c r="Z688" i="82"/>
  <c r="P705" i="86"/>
  <c r="Y757" i="73"/>
  <c r="Z718" i="86"/>
  <c r="AA695" i="86"/>
  <c r="AA728" i="86"/>
  <c r="Z724" i="86"/>
  <c r="S705" i="87"/>
  <c r="AA715" i="81"/>
  <c r="X683" i="73"/>
  <c r="X716" i="73"/>
  <c r="AA452" i="86"/>
  <c r="AA607" i="86"/>
  <c r="AA713" i="81"/>
  <c r="Y707" i="81"/>
  <c r="S673" i="85"/>
  <c r="S706" i="85"/>
  <c r="Z716" i="83"/>
  <c r="V708" i="73"/>
  <c r="Y448" i="73"/>
  <c r="AA613" i="86"/>
  <c r="AA758" i="86" s="1"/>
  <c r="Z757" i="85"/>
  <c r="AB763" i="87"/>
  <c r="AB768" i="84"/>
  <c r="AB758" i="85"/>
  <c r="AA766" i="73"/>
  <c r="AA747" i="73"/>
  <c r="AA753" i="87"/>
  <c r="AA744" i="84"/>
  <c r="Z762" i="87"/>
  <c r="AA768" i="73"/>
  <c r="AB764" i="87"/>
  <c r="X745" i="73"/>
  <c r="Z754" i="83"/>
  <c r="Z768" i="87"/>
  <c r="AB760" i="73"/>
  <c r="AA755" i="87"/>
  <c r="AA752" i="73"/>
  <c r="Y760" i="87"/>
  <c r="AB762" i="86"/>
  <c r="Z761" i="83"/>
  <c r="Y750" i="73"/>
  <c r="AB765" i="73"/>
  <c r="AB756" i="86"/>
  <c r="AB754" i="73"/>
  <c r="AA763" i="85"/>
  <c r="Z753" i="73"/>
  <c r="AB745" i="81"/>
  <c r="Z758" i="87"/>
  <c r="U741" i="85"/>
  <c r="AB762" i="81"/>
  <c r="X742" i="84"/>
  <c r="Z752" i="85"/>
  <c r="AA749" i="85"/>
  <c r="AA755" i="73"/>
  <c r="Y753" i="83"/>
  <c r="AB757" i="87"/>
  <c r="AA760" i="85"/>
  <c r="U752" i="82"/>
  <c r="AA755" i="82"/>
  <c r="Z758" i="86"/>
  <c r="AB764" i="85"/>
  <c r="Z765" i="83"/>
  <c r="Y741" i="81"/>
  <c r="U743" i="85"/>
  <c r="U740" i="87"/>
  <c r="U741" i="87"/>
  <c r="Z745" i="83"/>
  <c r="AA756" i="81"/>
  <c r="V741" i="84"/>
  <c r="AB766" i="87"/>
  <c r="Z762" i="73"/>
  <c r="AB767" i="81"/>
  <c r="AA758" i="82"/>
  <c r="Z763" i="84"/>
  <c r="AB743" i="83"/>
  <c r="Y740" i="81"/>
  <c r="Y764" i="83"/>
  <c r="Z763" i="82"/>
  <c r="AA759" i="83"/>
  <c r="AA747" i="81"/>
  <c r="Z746" i="85"/>
  <c r="AA756" i="83"/>
  <c r="AA764" i="81"/>
  <c r="AB754" i="85"/>
  <c r="W746" i="73"/>
  <c r="Z749" i="83"/>
  <c r="Z750" i="83"/>
  <c r="X746" i="81"/>
  <c r="Z760" i="85"/>
  <c r="AA689" i="86"/>
  <c r="X688" i="83"/>
  <c r="AA482" i="83"/>
  <c r="Z717" i="83"/>
  <c r="AA676" i="81"/>
  <c r="AB602" i="81"/>
  <c r="AA723" i="87"/>
  <c r="AA455" i="82"/>
  <c r="AB486" i="82" s="1"/>
  <c r="AB610" i="82" s="1"/>
  <c r="AA719" i="86"/>
  <c r="AA698" i="81"/>
  <c r="AB620" i="81"/>
  <c r="AB465" i="81"/>
  <c r="Z693" i="86"/>
  <c r="AA615" i="86"/>
  <c r="AA460" i="86"/>
  <c r="AA477" i="85"/>
  <c r="Z712" i="85"/>
  <c r="Z710" i="84"/>
  <c r="Z610" i="83"/>
  <c r="Z486" i="83"/>
  <c r="Z455" i="83" s="1"/>
  <c r="AA486" i="83" s="1"/>
  <c r="W473" i="87"/>
  <c r="W597" i="87" s="1"/>
  <c r="AA488" i="83"/>
  <c r="AA612" i="83" s="1"/>
  <c r="Z498" i="86"/>
  <c r="Z622" i="86" s="1"/>
  <c r="X471" i="73"/>
  <c r="Z710" i="83"/>
  <c r="AA475" i="83"/>
  <c r="AA599" i="83" s="1"/>
  <c r="Z724" i="73"/>
  <c r="AA489" i="73"/>
  <c r="AA458" i="73" s="1"/>
  <c r="AB489" i="73" s="1"/>
  <c r="W607" i="87"/>
  <c r="AA479" i="85"/>
  <c r="AA448" i="85" s="1"/>
  <c r="T470" i="85"/>
  <c r="AA720" i="86"/>
  <c r="AB485" i="86"/>
  <c r="AB609" i="86" s="1"/>
  <c r="AA732" i="83"/>
  <c r="AB497" i="83"/>
  <c r="AB621" i="83" s="1"/>
  <c r="AB465" i="73"/>
  <c r="AB698" i="73" s="1"/>
  <c r="Y706" i="81"/>
  <c r="Z471" i="81"/>
  <c r="Z595" i="81" s="1"/>
  <c r="V470" i="82"/>
  <c r="V439" i="82" s="1"/>
  <c r="V611" i="87"/>
  <c r="V487" i="87"/>
  <c r="V456" i="87" s="1"/>
  <c r="W487" i="87" s="1"/>
  <c r="AA481" i="83"/>
  <c r="AA450" i="83" s="1"/>
  <c r="AB486" i="81"/>
  <c r="AB610" i="81" s="1"/>
  <c r="AA487" i="82"/>
  <c r="AA611" i="82" s="1"/>
  <c r="R736" i="87"/>
  <c r="R771" i="87"/>
  <c r="U452" i="82"/>
  <c r="V483" i="82" s="1"/>
  <c r="T685" i="82"/>
  <c r="X934" i="87"/>
  <c r="X953" i="87" s="1"/>
  <c r="X933" i="87"/>
  <c r="X952" i="87" s="1"/>
  <c r="Z599" i="85"/>
  <c r="Y710" i="85"/>
  <c r="AA460" i="85"/>
  <c r="AB491" i="85" s="1"/>
  <c r="Z461" i="83"/>
  <c r="AB621" i="86"/>
  <c r="AA732" i="86"/>
  <c r="W712" i="81"/>
  <c r="Z722" i="82"/>
  <c r="Z617" i="83"/>
  <c r="Z462" i="83"/>
  <c r="AA493" i="83" s="1"/>
  <c r="AA459" i="83"/>
  <c r="AB490" i="83" s="1"/>
  <c r="Y694" i="83"/>
  <c r="Y695" i="83"/>
  <c r="AA613" i="84"/>
  <c r="AA458" i="84"/>
  <c r="AB489" i="84" s="1"/>
  <c r="AB690" i="84"/>
  <c r="Z463" i="82"/>
  <c r="AA494" i="82" s="1"/>
  <c r="AB694" i="81"/>
  <c r="AB676" i="87"/>
  <c r="Y721" i="83"/>
  <c r="AB618" i="85"/>
  <c r="AA729" i="85"/>
  <c r="U440" i="82"/>
  <c r="X673" i="81"/>
  <c r="Z683" i="83"/>
  <c r="Y701" i="87"/>
  <c r="AS963" i="82"/>
  <c r="AR963" i="84"/>
  <c r="AB695" i="86"/>
  <c r="AB696" i="73"/>
  <c r="Y730" i="83"/>
  <c r="Y718" i="83"/>
  <c r="AR963" i="87"/>
  <c r="Z449" i="83"/>
  <c r="AA480" i="83" s="1"/>
  <c r="Y682" i="83"/>
  <c r="V718" i="87"/>
  <c r="Y726" i="87"/>
  <c r="AB466" i="87"/>
  <c r="AB699" i="87" s="1"/>
  <c r="U771" i="83"/>
  <c r="U770" i="83"/>
  <c r="U736" i="83"/>
  <c r="Y442" i="83"/>
  <c r="V595" i="83"/>
  <c r="Y453" i="83"/>
  <c r="Z484" i="83" s="1"/>
  <c r="X686" i="83"/>
  <c r="Z607" i="83"/>
  <c r="Y687" i="83"/>
  <c r="Q773" i="85"/>
  <c r="U443" i="85"/>
  <c r="T676" i="85"/>
  <c r="R702" i="85"/>
  <c r="R736" i="85" s="1"/>
  <c r="Z616" i="85"/>
  <c r="Y727" i="85"/>
  <c r="T674" i="85"/>
  <c r="R735" i="85"/>
  <c r="T602" i="85"/>
  <c r="S713" i="85"/>
  <c r="U717" i="85"/>
  <c r="U595" i="82"/>
  <c r="U741" i="82"/>
  <c r="S674" i="82"/>
  <c r="V596" i="82"/>
  <c r="R740" i="86"/>
  <c r="Y739" i="81"/>
  <c r="Z596" i="81"/>
  <c r="AA678" i="81"/>
  <c r="AB445" i="81"/>
  <c r="AB711" i="81" s="1"/>
  <c r="V675" i="73"/>
  <c r="W442" i="73"/>
  <c r="X601" i="73"/>
  <c r="W712" i="73"/>
  <c r="AA449" i="73"/>
  <c r="AB480" i="73" s="1"/>
  <c r="X445" i="73"/>
  <c r="Y476" i="73" s="1"/>
  <c r="W678" i="73"/>
  <c r="Z453" i="73"/>
  <c r="AA484" i="73" s="1"/>
  <c r="AA455" i="73"/>
  <c r="AR963" i="73"/>
  <c r="AA452" i="73"/>
  <c r="Z462" i="73"/>
  <c r="AA493" i="73" s="1"/>
  <c r="Y695" i="73"/>
  <c r="Z688" i="73"/>
  <c r="Z685" i="73"/>
  <c r="AB608" i="87"/>
  <c r="AA601" i="86"/>
  <c r="AA446" i="86"/>
  <c r="AR963" i="86"/>
  <c r="Z463" i="84"/>
  <c r="AB684" i="87"/>
  <c r="Z712" i="86"/>
  <c r="Q439" i="86"/>
  <c r="AA455" i="87"/>
  <c r="AB486" i="87" s="1"/>
  <c r="P672" i="86"/>
  <c r="Z714" i="85"/>
  <c r="AA458" i="86"/>
  <c r="AB489" i="86" s="1"/>
  <c r="R706" i="86"/>
  <c r="AS962" i="79"/>
  <c r="AB457" i="87"/>
  <c r="AB690" i="87" s="1"/>
  <c r="AT927" i="79"/>
  <c r="AS926" i="79"/>
  <c r="Z691" i="86"/>
  <c r="AB608" i="86"/>
  <c r="AB453" i="86"/>
  <c r="AR963" i="81"/>
  <c r="AR963" i="85"/>
  <c r="AR963" i="83"/>
  <c r="AS136" i="80"/>
  <c r="AS138" i="80" s="1"/>
  <c r="AS117" i="80"/>
  <c r="AS137" i="80"/>
  <c r="AA697" i="86"/>
  <c r="AB619" i="86"/>
  <c r="AB464" i="86"/>
  <c r="AA620" i="83"/>
  <c r="Z731" i="83"/>
  <c r="Z681" i="87"/>
  <c r="AA448" i="87"/>
  <c r="AB479" i="87" s="1"/>
  <c r="AB695" i="81"/>
  <c r="AA603" i="87"/>
  <c r="Z681" i="82"/>
  <c r="AA447" i="73"/>
  <c r="AB478" i="73" s="1"/>
  <c r="AA603" i="82"/>
  <c r="AS115" i="80"/>
  <c r="AQ963" i="79"/>
  <c r="AA462" i="87"/>
  <c r="AB493" i="87" s="1"/>
  <c r="AA699" i="87"/>
  <c r="Z695" i="87"/>
  <c r="AA600" i="83"/>
  <c r="Y696" i="84"/>
  <c r="AB449" i="85"/>
  <c r="AA715" i="85"/>
  <c r="Z458" i="87"/>
  <c r="AA489" i="87" s="1"/>
  <c r="AB676" i="83"/>
  <c r="AB611" i="85"/>
  <c r="AA722" i="85"/>
  <c r="V674" i="84"/>
  <c r="W441" i="84"/>
  <c r="X472" i="84" s="1"/>
  <c r="X675" i="83"/>
  <c r="AB693" i="73"/>
  <c r="X680" i="84"/>
  <c r="AA732" i="73"/>
  <c r="AB454" i="73"/>
  <c r="AB720" i="73" s="1"/>
  <c r="Y602" i="84"/>
  <c r="Y447" i="84"/>
  <c r="Z478" i="84" s="1"/>
  <c r="T596" i="86"/>
  <c r="R742" i="86"/>
  <c r="AA709" i="86"/>
  <c r="AB598" i="86"/>
  <c r="AB464" i="87"/>
  <c r="AB730" i="87" s="1"/>
  <c r="AA697" i="87"/>
  <c r="Z718" i="85"/>
  <c r="AB699" i="85"/>
  <c r="V934" i="85"/>
  <c r="V953" i="85" s="1"/>
  <c r="V933" i="85"/>
  <c r="V952" i="85" s="1"/>
  <c r="AA687" i="85"/>
  <c r="AB454" i="85"/>
  <c r="AB720" i="85" s="1"/>
  <c r="Y442" i="84"/>
  <c r="Y597" i="84"/>
  <c r="AB700" i="84"/>
  <c r="Z725" i="84"/>
  <c r="AA614" i="84"/>
  <c r="AB603" i="83"/>
  <c r="AA714" i="83"/>
  <c r="AA672" i="83"/>
  <c r="AA724" i="82"/>
  <c r="W706" i="73"/>
  <c r="AA691" i="85"/>
  <c r="AA445" i="83"/>
  <c r="AB476" i="83" s="1"/>
  <c r="Z678" i="83"/>
  <c r="AA700" i="81"/>
  <c r="AA456" i="83"/>
  <c r="AB467" i="81"/>
  <c r="AB733" i="81" s="1"/>
  <c r="AB458" i="85"/>
  <c r="AB724" i="85" s="1"/>
  <c r="R780" i="87"/>
  <c r="Q781" i="84"/>
  <c r="Q782" i="84"/>
  <c r="Q791" i="84"/>
  <c r="Q788" i="84"/>
  <c r="R776" i="87"/>
  <c r="R782" i="87"/>
  <c r="R783" i="87"/>
  <c r="R777" i="87"/>
  <c r="M835" i="86"/>
  <c r="M835" i="87"/>
  <c r="H836" i="85"/>
  <c r="N835" i="85"/>
  <c r="G836" i="87"/>
  <c r="G836" i="86"/>
  <c r="R790" i="87"/>
  <c r="R788" i="87"/>
  <c r="Q778" i="84"/>
  <c r="R785" i="87"/>
  <c r="Q789" i="84"/>
  <c r="Q780" i="84"/>
  <c r="R784" i="87"/>
  <c r="R791" i="87"/>
  <c r="Q777" i="84"/>
  <c r="Q790" i="84"/>
  <c r="Q785" i="84"/>
  <c r="R778" i="87"/>
  <c r="R779" i="87"/>
  <c r="Q784" i="84"/>
  <c r="Q783" i="84"/>
  <c r="R786" i="87"/>
  <c r="R789" i="87"/>
  <c r="Q776" i="84"/>
  <c r="Q787" i="84"/>
  <c r="R787" i="87"/>
  <c r="R781" i="87"/>
  <c r="Q792" i="84"/>
  <c r="Q786" i="84"/>
  <c r="Q793" i="87"/>
  <c r="Q795" i="87" s="1"/>
  <c r="L835" i="79"/>
  <c r="N81" i="88" s="1"/>
  <c r="M845" i="79"/>
  <c r="O91" i="88" s="1"/>
  <c r="M856" i="79"/>
  <c r="O102" i="88" s="1"/>
  <c r="K846" i="79"/>
  <c r="M92" i="88" s="1"/>
  <c r="N834" i="79"/>
  <c r="P80" i="88" s="1"/>
  <c r="M835" i="84"/>
  <c r="AA734" i="73"/>
  <c r="AB623" i="73"/>
  <c r="M847" i="73"/>
  <c r="Z709" i="73"/>
  <c r="AA598" i="73"/>
  <c r="AA443" i="73"/>
  <c r="AB474" i="73" s="1"/>
  <c r="M857" i="82"/>
  <c r="L859" i="73"/>
  <c r="AB700" i="73"/>
  <c r="M858" i="73"/>
  <c r="F837" i="83"/>
  <c r="L848" i="73"/>
  <c r="Z701" i="73"/>
  <c r="F859" i="87"/>
  <c r="G859" i="87" s="1"/>
  <c r="H859" i="87" s="1"/>
  <c r="I859" i="87" s="1"/>
  <c r="J859" i="87" s="1"/>
  <c r="K859" i="87" s="1"/>
  <c r="L859" i="87" s="1"/>
  <c r="M859" i="87" s="1"/>
  <c r="N859" i="87" s="1"/>
  <c r="F848" i="87"/>
  <c r="G848" i="87" s="1"/>
  <c r="H848" i="87" s="1"/>
  <c r="I848" i="87" s="1"/>
  <c r="J848" i="87" s="1"/>
  <c r="K848" i="87" s="1"/>
  <c r="L848" i="87" s="1"/>
  <c r="M848" i="87" s="1"/>
  <c r="N848" i="87" s="1"/>
  <c r="N835" i="82"/>
  <c r="F859" i="86"/>
  <c r="G859" i="86" s="1"/>
  <c r="H859" i="86" s="1"/>
  <c r="I859" i="86" s="1"/>
  <c r="J859" i="86" s="1"/>
  <c r="K859" i="86" s="1"/>
  <c r="L859" i="86" s="1"/>
  <c r="M859" i="86" s="1"/>
  <c r="N859" i="86" s="1"/>
  <c r="F848" i="86"/>
  <c r="G848" i="86" s="1"/>
  <c r="H848" i="86" s="1"/>
  <c r="I848" i="86" s="1"/>
  <c r="J848" i="86" s="1"/>
  <c r="K848" i="86" s="1"/>
  <c r="L848" i="86" s="1"/>
  <c r="M848" i="86" s="1"/>
  <c r="N848" i="86" s="1"/>
  <c r="M846" i="82"/>
  <c r="N836" i="73"/>
  <c r="L857" i="84"/>
  <c r="F858" i="86"/>
  <c r="G858" i="86" s="1"/>
  <c r="H858" i="86" s="1"/>
  <c r="I858" i="86" s="1"/>
  <c r="J858" i="86" s="1"/>
  <c r="K858" i="86" s="1"/>
  <c r="L858" i="86" s="1"/>
  <c r="M858" i="86" s="1"/>
  <c r="N858" i="86" s="1"/>
  <c r="F847" i="86"/>
  <c r="G847" i="86" s="1"/>
  <c r="H847" i="86" s="1"/>
  <c r="I847" i="86" s="1"/>
  <c r="J847" i="86" s="1"/>
  <c r="K847" i="86" s="1"/>
  <c r="L847" i="86" s="1"/>
  <c r="M847" i="86" s="1"/>
  <c r="N847" i="86" s="1"/>
  <c r="N845" i="73"/>
  <c r="N856" i="73"/>
  <c r="F859" i="82"/>
  <c r="F848" i="82"/>
  <c r="G836" i="82"/>
  <c r="F836" i="84"/>
  <c r="F858" i="87"/>
  <c r="G858" i="87" s="1"/>
  <c r="H858" i="87" s="1"/>
  <c r="I858" i="87" s="1"/>
  <c r="J858" i="87" s="1"/>
  <c r="K858" i="87" s="1"/>
  <c r="L858" i="87" s="1"/>
  <c r="M858" i="87" s="1"/>
  <c r="N858" i="87" s="1"/>
  <c r="F847" i="87"/>
  <c r="G847" i="87" s="1"/>
  <c r="H847" i="87" s="1"/>
  <c r="I847" i="87" s="1"/>
  <c r="J847" i="87" s="1"/>
  <c r="K847" i="87" s="1"/>
  <c r="L847" i="87" s="1"/>
  <c r="M847" i="87" s="1"/>
  <c r="N847" i="87" s="1"/>
  <c r="L846" i="84"/>
  <c r="F858" i="82"/>
  <c r="F847" i="82"/>
  <c r="N952" i="79"/>
  <c r="N942" i="79"/>
  <c r="AS961" i="73"/>
  <c r="AT927" i="73"/>
  <c r="AT962" i="73" s="1"/>
  <c r="AS926" i="73"/>
  <c r="AS941" i="73"/>
  <c r="AS935" i="73"/>
  <c r="AS947" i="73"/>
  <c r="AS948" i="73"/>
  <c r="AV18" i="77"/>
  <c r="AU33" i="77"/>
  <c r="AU16" i="77"/>
  <c r="U440" i="87"/>
  <c r="T441" i="86"/>
  <c r="U472" i="86" s="1"/>
  <c r="AA730" i="81"/>
  <c r="AB619" i="81"/>
  <c r="AE934" i="73"/>
  <c r="AE933" i="73"/>
  <c r="S674" i="86"/>
  <c r="N954" i="73"/>
  <c r="Z697" i="81"/>
  <c r="S440" i="84"/>
  <c r="T471" i="84" s="1"/>
  <c r="AT973" i="79"/>
  <c r="AU17" i="77"/>
  <c r="AU107" i="80" s="1"/>
  <c r="O938" i="73"/>
  <c r="R934" i="79"/>
  <c r="AR948" i="79"/>
  <c r="R933" i="79"/>
  <c r="AR961" i="79"/>
  <c r="AJ940" i="85"/>
  <c r="AJ942" i="85" s="1"/>
  <c r="AK938" i="85" s="1"/>
  <c r="AJ939" i="85"/>
  <c r="AK939" i="86"/>
  <c r="AK940" i="86"/>
  <c r="AK942" i="86" s="1"/>
  <c r="AL938" i="86" s="1"/>
  <c r="AI940" i="82"/>
  <c r="AI942" i="82" s="1"/>
  <c r="AJ938" i="82" s="1"/>
  <c r="AI939" i="82"/>
  <c r="AB678" i="87"/>
  <c r="E873" i="83"/>
  <c r="E884" i="83"/>
  <c r="E880" i="83"/>
  <c r="AS948" i="86"/>
  <c r="AS947" i="86"/>
  <c r="AS941" i="86"/>
  <c r="AS935" i="86"/>
  <c r="AS961" i="86"/>
  <c r="AT927" i="86"/>
  <c r="AT962" i="86" s="1"/>
  <c r="AS926" i="86"/>
  <c r="E877" i="83"/>
  <c r="E885" i="83"/>
  <c r="E887" i="83"/>
  <c r="E876" i="83"/>
  <c r="R673" i="84"/>
  <c r="Q952" i="83"/>
  <c r="T674" i="87"/>
  <c r="Y690" i="85"/>
  <c r="V708" i="87"/>
  <c r="AS961" i="87"/>
  <c r="AS948" i="87"/>
  <c r="AS947" i="87"/>
  <c r="AS941" i="87"/>
  <c r="AT927" i="87"/>
  <c r="AT962" i="87" s="1"/>
  <c r="AS926" i="87"/>
  <c r="AS935" i="87"/>
  <c r="AA696" i="87"/>
  <c r="AB453" i="87"/>
  <c r="AB679" i="83"/>
  <c r="T939" i="81"/>
  <c r="T940" i="81"/>
  <c r="E879" i="83"/>
  <c r="U934" i="81"/>
  <c r="U933" i="81"/>
  <c r="E881" i="83"/>
  <c r="E871" i="83"/>
  <c r="AS947" i="84"/>
  <c r="AS961" i="84"/>
  <c r="AT927" i="84"/>
  <c r="AT962" i="84" s="1"/>
  <c r="AS926" i="84"/>
  <c r="AS948" i="84"/>
  <c r="AS935" i="84"/>
  <c r="AS941" i="84"/>
  <c r="R936" i="83"/>
  <c r="AB605" i="82"/>
  <c r="AA716" i="82"/>
  <c r="E874" i="83"/>
  <c r="E886" i="83"/>
  <c r="E878" i="83"/>
  <c r="E882" i="83"/>
  <c r="E872" i="83"/>
  <c r="P958" i="83"/>
  <c r="P967" i="83" s="1"/>
  <c r="Q953" i="83"/>
  <c r="U441" i="87"/>
  <c r="Z457" i="85"/>
  <c r="AA488" i="85" s="1"/>
  <c r="AA680" i="81"/>
  <c r="AB463" i="87"/>
  <c r="AB729" i="87" s="1"/>
  <c r="S672" i="87"/>
  <c r="S702" i="87" s="1"/>
  <c r="AA701" i="84"/>
  <c r="AB689" i="84"/>
  <c r="E883" i="83"/>
  <c r="AS961" i="81"/>
  <c r="AS948" i="81"/>
  <c r="AS947" i="81"/>
  <c r="AS941" i="81"/>
  <c r="AT927" i="81"/>
  <c r="AT962" i="81" s="1"/>
  <c r="AS926" i="81"/>
  <c r="AS935" i="81"/>
  <c r="R938" i="83"/>
  <c r="AT948" i="82"/>
  <c r="AT947" i="82"/>
  <c r="AT941" i="82"/>
  <c r="AU927" i="82"/>
  <c r="AU962" i="82" s="1"/>
  <c r="AT926" i="82"/>
  <c r="AT935" i="82"/>
  <c r="AT961" i="82"/>
  <c r="AS935" i="85"/>
  <c r="AS961" i="85"/>
  <c r="AS948" i="85"/>
  <c r="AS947" i="85"/>
  <c r="AT927" i="85"/>
  <c r="AT962" i="85" s="1"/>
  <c r="AS941" i="85"/>
  <c r="AS926" i="85"/>
  <c r="AB447" i="81"/>
  <c r="AB683" i="86"/>
  <c r="AB695" i="82"/>
  <c r="AA686" i="87"/>
  <c r="T673" i="87"/>
  <c r="T439" i="87"/>
  <c r="Z933" i="82"/>
  <c r="Z952" i="82" s="1"/>
  <c r="Z934" i="82"/>
  <c r="Z953" i="82" s="1"/>
  <c r="AB468" i="84"/>
  <c r="AB734" i="84" s="1"/>
  <c r="S954" i="81"/>
  <c r="AK940" i="87"/>
  <c r="AK942" i="87" s="1"/>
  <c r="AL938" i="87" s="1"/>
  <c r="AK939" i="87"/>
  <c r="E875" i="83"/>
  <c r="AB600" i="84"/>
  <c r="AA711" i="84"/>
  <c r="AS948" i="83"/>
  <c r="AS947" i="83"/>
  <c r="AS935" i="83"/>
  <c r="AT927" i="83"/>
  <c r="AT962" i="83" s="1"/>
  <c r="AS926" i="83"/>
  <c r="AS961" i="83"/>
  <c r="AS941" i="83"/>
  <c r="AA934" i="86"/>
  <c r="AA953" i="86" s="1"/>
  <c r="AA933" i="86"/>
  <c r="AA952" i="86" s="1"/>
  <c r="AK939" i="84"/>
  <c r="AK940" i="84"/>
  <c r="AK942" i="84" s="1"/>
  <c r="AL938" i="84" s="1"/>
  <c r="AS961" i="79" a="1"/>
  <c r="O938" i="79" a="1"/>
  <c r="AT962" i="79" a="1"/>
  <c r="U944" i="79" a="1"/>
  <c r="R936" i="79" a="1"/>
  <c r="K900" i="79" a="1"/>
  <c r="M835" i="79" a="1"/>
  <c r="I929" i="79" a="1"/>
  <c r="H979" i="79" a="1"/>
  <c r="N954" i="79" a="1"/>
  <c r="H965" i="79" a="1"/>
  <c r="AS948" i="79" a="1"/>
  <c r="F836" i="79" a="1"/>
  <c r="N856" i="79" a="1"/>
  <c r="L846" i="79" a="1"/>
  <c r="U947" i="79" a="1"/>
  <c r="N845" i="79" a="1"/>
  <c r="L842" i="79" a="1"/>
  <c r="M831" i="79" a="1"/>
  <c r="U946" i="79" a="1"/>
  <c r="M839" i="79" a="1"/>
  <c r="L958" i="82" l="1"/>
  <c r="L967" i="82" s="1"/>
  <c r="L979" i="82" s="1"/>
  <c r="S974" i="89"/>
  <c r="S956" i="89"/>
  <c r="S957" i="89"/>
  <c r="X485" i="83"/>
  <c r="X454" i="83"/>
  <c r="Y485" i="83" s="1"/>
  <c r="Y454" i="83" s="1"/>
  <c r="S718" i="87"/>
  <c r="T483" i="87"/>
  <c r="U632" i="89"/>
  <c r="U634" i="89" s="1"/>
  <c r="U635" i="89" s="1"/>
  <c r="U675" i="89"/>
  <c r="U702" i="89" s="1"/>
  <c r="U708" i="89"/>
  <c r="U735" i="89" s="1"/>
  <c r="U813" i="89" a="1"/>
  <c r="U813" i="89" s="1"/>
  <c r="U811" i="89" s="1"/>
  <c r="T793" i="89"/>
  <c r="T795" i="89" s="1"/>
  <c r="T807" i="89" s="1"/>
  <c r="T810" i="89" s="1"/>
  <c r="T816" i="89" s="1"/>
  <c r="T929" i="89" s="1"/>
  <c r="R966" i="89"/>
  <c r="R958" i="89"/>
  <c r="R967" i="89" s="1"/>
  <c r="R979" i="89" s="1"/>
  <c r="P472" i="82"/>
  <c r="P441" i="82" s="1"/>
  <c r="O790" i="82"/>
  <c r="O792" i="82"/>
  <c r="O788" i="82"/>
  <c r="O786" i="82"/>
  <c r="O789" i="82"/>
  <c r="O791" i="82"/>
  <c r="O784" i="82"/>
  <c r="O785" i="82"/>
  <c r="O776" i="82"/>
  <c r="O781" i="82"/>
  <c r="O787" i="82"/>
  <c r="O780" i="82"/>
  <c r="O783" i="82"/>
  <c r="O779" i="82"/>
  <c r="O777" i="82"/>
  <c r="O782" i="82"/>
  <c r="O778" i="82"/>
  <c r="S813" i="82"/>
  <c r="Q596" i="82"/>
  <c r="O812" i="82"/>
  <c r="O811" i="82" s="1"/>
  <c r="O771" i="82"/>
  <c r="O770" i="82"/>
  <c r="O773" i="82" s="1"/>
  <c r="O736" i="82"/>
  <c r="S735" i="87"/>
  <c r="X675" i="84"/>
  <c r="X813" i="84" a="1"/>
  <c r="S452" i="83"/>
  <c r="S812" i="83"/>
  <c r="S811" i="83" s="1"/>
  <c r="S816" i="83" s="1"/>
  <c r="S929" i="83" s="1"/>
  <c r="S974" i="83" s="1"/>
  <c r="M974" i="82"/>
  <c r="M956" i="82"/>
  <c r="M957" i="82"/>
  <c r="M966" i="82" s="1"/>
  <c r="V442" i="89"/>
  <c r="W479" i="82"/>
  <c r="W448" i="82" s="1"/>
  <c r="K783" i="86"/>
  <c r="K776" i="86"/>
  <c r="K777" i="86"/>
  <c r="K770" i="86"/>
  <c r="K736" i="86"/>
  <c r="K784" i="86"/>
  <c r="K787" i="86"/>
  <c r="K781" i="86"/>
  <c r="AA594" i="73"/>
  <c r="AA739" i="73" s="1"/>
  <c r="K790" i="86"/>
  <c r="K789" i="86"/>
  <c r="K788" i="86"/>
  <c r="K791" i="86"/>
  <c r="K778" i="86"/>
  <c r="K785" i="86"/>
  <c r="K780" i="86"/>
  <c r="K792" i="86"/>
  <c r="K779" i="86"/>
  <c r="K782" i="86"/>
  <c r="H28" i="77"/>
  <c r="H41" i="77"/>
  <c r="H43" i="77" s="1"/>
  <c r="H47" i="77" s="1"/>
  <c r="H48" i="77" s="1"/>
  <c r="H49" i="77" s="1"/>
  <c r="H50" i="77" s="1"/>
  <c r="H46" i="77"/>
  <c r="G62" i="77"/>
  <c r="G63" i="77" s="1"/>
  <c r="G64" i="77" s="1"/>
  <c r="G65" i="77" s="1"/>
  <c r="Y594" i="73"/>
  <c r="Y739" i="73" s="1"/>
  <c r="I35" i="77"/>
  <c r="G59" i="77"/>
  <c r="H54" i="77" s="1"/>
  <c r="H61" i="77" s="1"/>
  <c r="I967" i="81"/>
  <c r="I979" i="81" s="1"/>
  <c r="M958" i="85"/>
  <c r="M967" i="85" s="1"/>
  <c r="M979" i="85" s="1"/>
  <c r="W594" i="73"/>
  <c r="W739" i="73" s="1"/>
  <c r="Z594" i="73"/>
  <c r="Z739" i="73" s="1"/>
  <c r="X594" i="73"/>
  <c r="X739" i="73" s="1"/>
  <c r="L968" i="85"/>
  <c r="M965" i="85" s="1"/>
  <c r="L979" i="85"/>
  <c r="I929" i="79"/>
  <c r="I957" i="86"/>
  <c r="I958" i="86" s="1"/>
  <c r="I956" i="86"/>
  <c r="I974" i="86"/>
  <c r="K795" i="81"/>
  <c r="K807" i="81" s="1"/>
  <c r="K810" i="81" s="1"/>
  <c r="K816" i="81" s="1"/>
  <c r="K929" i="81" s="1"/>
  <c r="K957" i="81" s="1"/>
  <c r="K958" i="81" s="1"/>
  <c r="J795" i="86"/>
  <c r="M812" i="86"/>
  <c r="M442" i="86"/>
  <c r="T749" i="73"/>
  <c r="T769" i="73" s="1"/>
  <c r="T682" i="73"/>
  <c r="T715" i="73"/>
  <c r="T633" i="73"/>
  <c r="V542" i="73"/>
  <c r="U604" i="73"/>
  <c r="O439" i="73"/>
  <c r="P470" i="73" s="1"/>
  <c r="P439" i="73" s="1"/>
  <c r="O812" i="73"/>
  <c r="O811" i="73" s="1"/>
  <c r="H979" i="79"/>
  <c r="L790" i="86"/>
  <c r="L789" i="86"/>
  <c r="L780" i="86"/>
  <c r="L777" i="86"/>
  <c r="L776" i="86"/>
  <c r="L788" i="86"/>
  <c r="L779" i="86"/>
  <c r="L781" i="86"/>
  <c r="L785" i="86"/>
  <c r="L786" i="86"/>
  <c r="L787" i="86"/>
  <c r="L791" i="86"/>
  <c r="L778" i="86"/>
  <c r="L783" i="86"/>
  <c r="L782" i="86"/>
  <c r="L792" i="86"/>
  <c r="L784" i="86"/>
  <c r="L771" i="86"/>
  <c r="L770" i="86"/>
  <c r="L736" i="86"/>
  <c r="W805" i="86"/>
  <c r="Y535" i="86"/>
  <c r="J807" i="86"/>
  <c r="Q440" i="85"/>
  <c r="N444" i="84"/>
  <c r="N956" i="84"/>
  <c r="N957" i="84"/>
  <c r="N966" i="84" s="1"/>
  <c r="N974" i="84"/>
  <c r="H965" i="79"/>
  <c r="M566" i="81"/>
  <c r="N473" i="81"/>
  <c r="H968" i="81"/>
  <c r="W535" i="81"/>
  <c r="V597" i="81"/>
  <c r="L792" i="81"/>
  <c r="L781" i="81"/>
  <c r="L780" i="81"/>
  <c r="L783" i="81"/>
  <c r="L782" i="81"/>
  <c r="L778" i="81"/>
  <c r="L789" i="81"/>
  <c r="L777" i="81"/>
  <c r="L776" i="81"/>
  <c r="L785" i="81"/>
  <c r="L784" i="81"/>
  <c r="L786" i="81"/>
  <c r="L779" i="81"/>
  <c r="L790" i="81"/>
  <c r="L787" i="81"/>
  <c r="L788" i="81"/>
  <c r="L791" i="81"/>
  <c r="L771" i="81"/>
  <c r="L770" i="81"/>
  <c r="L736" i="81"/>
  <c r="J967" i="81"/>
  <c r="T477" i="81"/>
  <c r="T446" i="81" s="1"/>
  <c r="U742" i="81"/>
  <c r="U769" i="81" s="1"/>
  <c r="U633" i="81"/>
  <c r="P956" i="87"/>
  <c r="P957" i="87"/>
  <c r="P958" i="87" s="1"/>
  <c r="P957" i="85"/>
  <c r="P966" i="85" s="1"/>
  <c r="P974" i="85"/>
  <c r="P956" i="85"/>
  <c r="K900" i="79"/>
  <c r="M146" i="88" s="1"/>
  <c r="Z473" i="83"/>
  <c r="Y566" i="83"/>
  <c r="Z473" i="84"/>
  <c r="Z442" i="84" s="1"/>
  <c r="Y566" i="84"/>
  <c r="X473" i="73"/>
  <c r="W566" i="73"/>
  <c r="X712" i="82"/>
  <c r="AB477" i="87"/>
  <c r="AB601" i="87" s="1"/>
  <c r="AB746" i="87" s="1"/>
  <c r="Z712" i="87"/>
  <c r="J968" i="73"/>
  <c r="K965" i="73" s="1"/>
  <c r="T813" i="87"/>
  <c r="Q813" i="73"/>
  <c r="Y705" i="81"/>
  <c r="S813" i="84"/>
  <c r="R813" i="84"/>
  <c r="R470" i="86"/>
  <c r="W470" i="82"/>
  <c r="M831" i="79"/>
  <c r="O77" i="88" s="1"/>
  <c r="N773" i="73"/>
  <c r="N793" i="73"/>
  <c r="P441" i="73"/>
  <c r="O707" i="73"/>
  <c r="O735" i="73" s="1"/>
  <c r="O674" i="73"/>
  <c r="O702" i="73" s="1"/>
  <c r="O632" i="73"/>
  <c r="O634" i="73" s="1"/>
  <c r="O635" i="73" s="1"/>
  <c r="L842" i="79"/>
  <c r="N88" i="88" s="1"/>
  <c r="M839" i="79"/>
  <c r="O85" i="88" s="1"/>
  <c r="L929" i="73"/>
  <c r="K966" i="73"/>
  <c r="K958" i="73"/>
  <c r="M810" i="73"/>
  <c r="M816" i="73" s="1"/>
  <c r="N966" i="82"/>
  <c r="M967" i="84"/>
  <c r="AA722" i="81"/>
  <c r="AB682" i="82"/>
  <c r="AB715" i="82"/>
  <c r="Y934" i="84"/>
  <c r="Y953" i="84" s="1"/>
  <c r="Y933" i="84"/>
  <c r="Y952" i="84" s="1"/>
  <c r="Z689" i="83"/>
  <c r="Y682" i="86"/>
  <c r="X714" i="73"/>
  <c r="Z449" i="86"/>
  <c r="AA480" i="86" s="1"/>
  <c r="AA604" i="86" s="1"/>
  <c r="AA749" i="86" s="1"/>
  <c r="AA687" i="73"/>
  <c r="Y690" i="82"/>
  <c r="T473" i="82"/>
  <c r="T597" i="82" s="1"/>
  <c r="T742" i="82" s="1"/>
  <c r="BE963" i="89"/>
  <c r="BF935" i="89"/>
  <c r="BF962" i="89"/>
  <c r="BF961" i="89"/>
  <c r="BF948" i="89"/>
  <c r="BG927" i="89"/>
  <c r="BF947" i="89"/>
  <c r="BF926" i="89"/>
  <c r="BF941" i="89"/>
  <c r="O967" i="87"/>
  <c r="O979" i="87" s="1"/>
  <c r="AB940" i="89"/>
  <c r="AB939" i="89"/>
  <c r="AB952" i="89" s="1"/>
  <c r="AH934" i="89"/>
  <c r="AH936" i="89" s="1"/>
  <c r="AI932" i="89" s="1"/>
  <c r="AH933" i="89"/>
  <c r="AA679" i="87"/>
  <c r="Z497" i="81"/>
  <c r="Z621" i="81" s="1"/>
  <c r="Z766" i="81" s="1"/>
  <c r="Y726" i="84"/>
  <c r="S597" i="82"/>
  <c r="S742" i="82" s="1"/>
  <c r="AA451" i="86"/>
  <c r="AA717" i="86" s="1"/>
  <c r="AB720" i="84"/>
  <c r="AB687" i="84"/>
  <c r="AA618" i="83"/>
  <c r="AA763" i="83" s="1"/>
  <c r="Y446" i="82"/>
  <c r="Y732" i="81"/>
  <c r="Y699" i="81"/>
  <c r="AB488" i="81"/>
  <c r="AB612" i="81" s="1"/>
  <c r="AB757" i="81" s="1"/>
  <c r="Z698" i="87"/>
  <c r="R705" i="84"/>
  <c r="R735" i="84" s="1"/>
  <c r="Z693" i="84"/>
  <c r="AB496" i="87"/>
  <c r="AB620" i="87" s="1"/>
  <c r="AB765" i="87" s="1"/>
  <c r="Z457" i="82"/>
  <c r="AA488" i="82" s="1"/>
  <c r="AA612" i="82" s="1"/>
  <c r="AA757" i="82" s="1"/>
  <c r="R790" i="85"/>
  <c r="AB479" i="86"/>
  <c r="R786" i="85"/>
  <c r="X472" i="83"/>
  <c r="AA483" i="84"/>
  <c r="AA607" i="84" s="1"/>
  <c r="AA752" i="84" s="1"/>
  <c r="AA460" i="84"/>
  <c r="R672" i="84"/>
  <c r="R702" i="84" s="1"/>
  <c r="R770" i="84" s="1"/>
  <c r="AA467" i="85"/>
  <c r="Z496" i="86"/>
  <c r="Z620" i="86" s="1"/>
  <c r="Z765" i="86" s="1"/>
  <c r="Z733" i="85"/>
  <c r="Z700" i="85"/>
  <c r="Q773" i="84"/>
  <c r="W716" i="84"/>
  <c r="AB465" i="85"/>
  <c r="AB731" i="85" s="1"/>
  <c r="AA486" i="84"/>
  <c r="Y484" i="81"/>
  <c r="Z468" i="81"/>
  <c r="Z623" i="81"/>
  <c r="Z768" i="81" s="1"/>
  <c r="Y701" i="81"/>
  <c r="Y734" i="81"/>
  <c r="AA497" i="82"/>
  <c r="AA621" i="82" s="1"/>
  <c r="AA766" i="82" s="1"/>
  <c r="AA499" i="82"/>
  <c r="AA623" i="82" s="1"/>
  <c r="AA768" i="82" s="1"/>
  <c r="Q795" i="85"/>
  <c r="Q807" i="85" s="1"/>
  <c r="Q810" i="85" s="1"/>
  <c r="U776" i="83"/>
  <c r="AB491" i="82"/>
  <c r="AB615" i="82" s="1"/>
  <c r="AB760" i="82" s="1"/>
  <c r="AA464" i="73"/>
  <c r="AB495" i="73" s="1"/>
  <c r="AB619" i="73" s="1"/>
  <c r="AB764" i="73" s="1"/>
  <c r="X686" i="81"/>
  <c r="X719" i="81"/>
  <c r="V594" i="82"/>
  <c r="V739" i="82" s="1"/>
  <c r="U783" i="83"/>
  <c r="AA449" i="84"/>
  <c r="AB480" i="84" s="1"/>
  <c r="Z444" i="73"/>
  <c r="Z599" i="73"/>
  <c r="Z744" i="73" s="1"/>
  <c r="Y710" i="73"/>
  <c r="Y677" i="73"/>
  <c r="U777" i="83"/>
  <c r="AB697" i="85"/>
  <c r="T706" i="82"/>
  <c r="Z715" i="84"/>
  <c r="Z682" i="84"/>
  <c r="AB725" i="82"/>
  <c r="AB692" i="82"/>
  <c r="U945" i="73"/>
  <c r="AB492" i="87"/>
  <c r="AB616" i="87" s="1"/>
  <c r="AB761" i="87" s="1"/>
  <c r="AA729" i="86"/>
  <c r="AA696" i="86"/>
  <c r="AB463" i="86"/>
  <c r="U778" i="83"/>
  <c r="N968" i="87"/>
  <c r="O965" i="87" s="1"/>
  <c r="U779" i="83"/>
  <c r="U705" i="82"/>
  <c r="Q739" i="86"/>
  <c r="Q769" i="86" s="1"/>
  <c r="AB684" i="81"/>
  <c r="Y684" i="82"/>
  <c r="Y605" i="84"/>
  <c r="Y750" i="84" s="1"/>
  <c r="AB443" i="81"/>
  <c r="AB709" i="81" s="1"/>
  <c r="AB711" i="85"/>
  <c r="AB678" i="85"/>
  <c r="AA453" i="85"/>
  <c r="AA727" i="87"/>
  <c r="AA694" i="87"/>
  <c r="AA726" i="82"/>
  <c r="AA693" i="82"/>
  <c r="AB491" i="81"/>
  <c r="U792" i="83"/>
  <c r="S705" i="85"/>
  <c r="S735" i="85" s="1"/>
  <c r="Z451" i="73"/>
  <c r="Z726" i="81"/>
  <c r="Z693" i="81"/>
  <c r="S811" i="87"/>
  <c r="AB455" i="85"/>
  <c r="AB688" i="85" s="1"/>
  <c r="AB454" i="82"/>
  <c r="AB720" i="82" s="1"/>
  <c r="AA447" i="82"/>
  <c r="Z713" i="82"/>
  <c r="Z680" i="82"/>
  <c r="U781" i="83"/>
  <c r="U786" i="83"/>
  <c r="U788" i="83"/>
  <c r="R785" i="85"/>
  <c r="U790" i="83"/>
  <c r="Z733" i="82"/>
  <c r="AB483" i="81"/>
  <c r="AB607" i="81" s="1"/>
  <c r="AB752" i="81" s="1"/>
  <c r="R792" i="85"/>
  <c r="Y686" i="73"/>
  <c r="U787" i="83"/>
  <c r="U780" i="83"/>
  <c r="Y721" i="86"/>
  <c r="AA720" i="82"/>
  <c r="AA687" i="82"/>
  <c r="AA472" i="81"/>
  <c r="AA596" i="81" s="1"/>
  <c r="AA741" i="81" s="1"/>
  <c r="Z719" i="85"/>
  <c r="Z686" i="85"/>
  <c r="Z734" i="82"/>
  <c r="Z701" i="82"/>
  <c r="Z496" i="84"/>
  <c r="Z620" i="84" s="1"/>
  <c r="Z765" i="84" s="1"/>
  <c r="X595" i="73"/>
  <c r="X740" i="73" s="1"/>
  <c r="AA721" i="85"/>
  <c r="AA688" i="85"/>
  <c r="T740" i="82"/>
  <c r="R781" i="85"/>
  <c r="R791" i="85"/>
  <c r="R776" i="85"/>
  <c r="U789" i="83"/>
  <c r="U785" i="83"/>
  <c r="U791" i="83"/>
  <c r="R788" i="85"/>
  <c r="R777" i="85"/>
  <c r="U782" i="83"/>
  <c r="R787" i="85"/>
  <c r="R783" i="85"/>
  <c r="R780" i="85"/>
  <c r="T739" i="87"/>
  <c r="T769" i="87" s="1"/>
  <c r="R779" i="85"/>
  <c r="R784" i="85"/>
  <c r="R778" i="85"/>
  <c r="R789" i="85"/>
  <c r="S740" i="84"/>
  <c r="S633" i="85"/>
  <c r="AB705" i="83"/>
  <c r="T673" i="82"/>
  <c r="W597" i="73"/>
  <c r="W742" i="73" s="1"/>
  <c r="Z594" i="81"/>
  <c r="Z739" i="81" s="1"/>
  <c r="U594" i="84"/>
  <c r="U739" i="84" s="1"/>
  <c r="AA615" i="83"/>
  <c r="AA760" i="83" s="1"/>
  <c r="AB494" i="83"/>
  <c r="AA475" i="82"/>
  <c r="AA599" i="82" s="1"/>
  <c r="AA744" i="82" s="1"/>
  <c r="AA482" i="82"/>
  <c r="AA606" i="82" s="1"/>
  <c r="AA751" i="82" s="1"/>
  <c r="AA467" i="82"/>
  <c r="U944" i="79"/>
  <c r="Z709" i="84"/>
  <c r="Z676" i="84"/>
  <c r="Y475" i="87"/>
  <c r="Y599" i="87" s="1"/>
  <c r="Y744" i="87" s="1"/>
  <c r="AB722" i="86"/>
  <c r="Z484" i="82"/>
  <c r="Z608" i="82" s="1"/>
  <c r="Z753" i="82" s="1"/>
  <c r="AA459" i="81"/>
  <c r="Z725" i="81"/>
  <c r="Z692" i="81"/>
  <c r="AA443" i="84"/>
  <c r="U947" i="79"/>
  <c r="U936" i="81"/>
  <c r="V932" i="81" s="1"/>
  <c r="Z680" i="73"/>
  <c r="AA613" i="73"/>
  <c r="AA758" i="73" s="1"/>
  <c r="Z718" i="84"/>
  <c r="Z685" i="84"/>
  <c r="AE936" i="73"/>
  <c r="AF932" i="73" s="1"/>
  <c r="AF933" i="73" s="1"/>
  <c r="U674" i="85"/>
  <c r="AA445" i="82"/>
  <c r="Z711" i="82"/>
  <c r="Z678" i="82"/>
  <c r="AB449" i="81"/>
  <c r="AB715" i="81" s="1"/>
  <c r="AA499" i="85"/>
  <c r="AA623" i="85" s="1"/>
  <c r="AA768" i="85" s="1"/>
  <c r="Z726" i="85"/>
  <c r="AA686" i="86"/>
  <c r="AA453" i="84"/>
  <c r="Y716" i="73"/>
  <c r="AB672" i="83"/>
  <c r="AB731" i="81"/>
  <c r="Z719" i="84"/>
  <c r="Z686" i="84"/>
  <c r="T470" i="84"/>
  <c r="Z734" i="87"/>
  <c r="AA486" i="86"/>
  <c r="AA610" i="86" s="1"/>
  <c r="AA755" i="86" s="1"/>
  <c r="T708" i="85"/>
  <c r="T675" i="85"/>
  <c r="Z440" i="81"/>
  <c r="Z706" i="81" s="1"/>
  <c r="U597" i="85"/>
  <c r="U742" i="85" s="1"/>
  <c r="U442" i="85"/>
  <c r="U566" i="85" s="1"/>
  <c r="Z677" i="83"/>
  <c r="AA723" i="81"/>
  <c r="AA690" i="81"/>
  <c r="Z488" i="73"/>
  <c r="Z707" i="81"/>
  <c r="Z467" i="86"/>
  <c r="AA498" i="86" s="1"/>
  <c r="AA622" i="86" s="1"/>
  <c r="Z499" i="83"/>
  <c r="Y596" i="73"/>
  <c r="Y741" i="73" s="1"/>
  <c r="AA728" i="85"/>
  <c r="AA695" i="85"/>
  <c r="Z681" i="85"/>
  <c r="AB719" i="86"/>
  <c r="AA495" i="82"/>
  <c r="AA619" i="82" s="1"/>
  <c r="AA764" i="82" s="1"/>
  <c r="V707" i="84"/>
  <c r="AB462" i="85"/>
  <c r="AA699" i="83"/>
  <c r="S632" i="82"/>
  <c r="X708" i="84"/>
  <c r="AA701" i="86"/>
  <c r="AA734" i="86"/>
  <c r="AB723" i="87"/>
  <c r="AB768" i="86"/>
  <c r="U706" i="82"/>
  <c r="AA690" i="87"/>
  <c r="Z689" i="82"/>
  <c r="AA721" i="82"/>
  <c r="AB455" i="81"/>
  <c r="AB721" i="81" s="1"/>
  <c r="AA688" i="81"/>
  <c r="AA721" i="81"/>
  <c r="AA687" i="86"/>
  <c r="AB719" i="87"/>
  <c r="Z677" i="84"/>
  <c r="V706" i="83"/>
  <c r="V735" i="83" s="1"/>
  <c r="U689" i="87"/>
  <c r="U722" i="87"/>
  <c r="Z692" i="83"/>
  <c r="Z725" i="83"/>
  <c r="Z479" i="73"/>
  <c r="AB732" i="87"/>
  <c r="Z690" i="83"/>
  <c r="Z723" i="83"/>
  <c r="AB491" i="83"/>
  <c r="Z691" i="84"/>
  <c r="Z724" i="84"/>
  <c r="AA752" i="86"/>
  <c r="AB731" i="73"/>
  <c r="Y700" i="86"/>
  <c r="Y733" i="86"/>
  <c r="AB483" i="86"/>
  <c r="AA685" i="86"/>
  <c r="AB730" i="86"/>
  <c r="AB454" i="86"/>
  <c r="AB720" i="86" s="1"/>
  <c r="Z691" i="73"/>
  <c r="AB713" i="81"/>
  <c r="AB468" i="86"/>
  <c r="AB701" i="86" s="1"/>
  <c r="AB756" i="81"/>
  <c r="Y747" i="84"/>
  <c r="AB764" i="86"/>
  <c r="AA743" i="73"/>
  <c r="AA759" i="84"/>
  <c r="V741" i="85"/>
  <c r="AB753" i="86"/>
  <c r="U740" i="82"/>
  <c r="AB763" i="85"/>
  <c r="AA768" i="87"/>
  <c r="W742" i="87"/>
  <c r="AB747" i="81"/>
  <c r="AA745" i="83"/>
  <c r="AA746" i="86"/>
  <c r="Z761" i="85"/>
  <c r="Z762" i="83"/>
  <c r="AB766" i="83"/>
  <c r="AA748" i="87"/>
  <c r="AB753" i="87"/>
  <c r="X746" i="73"/>
  <c r="Z741" i="81"/>
  <c r="V756" i="87"/>
  <c r="Z755" i="83"/>
  <c r="AB765" i="81"/>
  <c r="AB768" i="73"/>
  <c r="Y742" i="84"/>
  <c r="AA765" i="83"/>
  <c r="AA758" i="84"/>
  <c r="Z744" i="85"/>
  <c r="AA760" i="86"/>
  <c r="AB756" i="85"/>
  <c r="Z750" i="73"/>
  <c r="AB755" i="81"/>
  <c r="Z767" i="86"/>
  <c r="AB745" i="84"/>
  <c r="AB764" i="81"/>
  <c r="Z752" i="83"/>
  <c r="AA744" i="83"/>
  <c r="Z740" i="81"/>
  <c r="AB754" i="86"/>
  <c r="W752" i="87"/>
  <c r="AA757" i="83"/>
  <c r="AA748" i="82"/>
  <c r="AB750" i="82"/>
  <c r="AB743" i="86"/>
  <c r="AB748" i="83"/>
  <c r="AB766" i="86"/>
  <c r="AA756" i="82"/>
  <c r="AB755" i="82"/>
  <c r="U672" i="82"/>
  <c r="Z684" i="83"/>
  <c r="X440" i="73"/>
  <c r="Y471" i="73" s="1"/>
  <c r="Y673" i="81"/>
  <c r="AA457" i="83"/>
  <c r="AB488" i="83" s="1"/>
  <c r="AB612" i="83" s="1"/>
  <c r="AA456" i="82"/>
  <c r="AB487" i="82" s="1"/>
  <c r="AB611" i="82" s="1"/>
  <c r="AA606" i="83"/>
  <c r="AA451" i="83"/>
  <c r="S672" i="85"/>
  <c r="Z679" i="85"/>
  <c r="AA601" i="85"/>
  <c r="AA446" i="85"/>
  <c r="AA468" i="87"/>
  <c r="AA726" i="86"/>
  <c r="AB491" i="86"/>
  <c r="AB615" i="86" s="1"/>
  <c r="AB698" i="81"/>
  <c r="AB481" i="83"/>
  <c r="AB479" i="85"/>
  <c r="AB486" i="73"/>
  <c r="AB610" i="73" s="1"/>
  <c r="Y688" i="83"/>
  <c r="AA603" i="85"/>
  <c r="Z729" i="84"/>
  <c r="AA494" i="84"/>
  <c r="AA618" i="84" s="1"/>
  <c r="AA712" i="86"/>
  <c r="AB477" i="86"/>
  <c r="AB601" i="86" s="1"/>
  <c r="V474" i="85"/>
  <c r="AA605" i="83"/>
  <c r="X450" i="84"/>
  <c r="U470" i="87"/>
  <c r="AB483" i="73"/>
  <c r="AB607" i="73" s="1"/>
  <c r="V471" i="82"/>
  <c r="V595" i="82" s="1"/>
  <c r="AB599" i="84"/>
  <c r="V472" i="87"/>
  <c r="V596" i="87" s="1"/>
  <c r="S632" i="85"/>
  <c r="AA492" i="83"/>
  <c r="AA616" i="83" s="1"/>
  <c r="AA722" i="83"/>
  <c r="AB487" i="83"/>
  <c r="AB611" i="83" s="1"/>
  <c r="V471" i="87"/>
  <c r="V595" i="87" s="1"/>
  <c r="AA726" i="85"/>
  <c r="R773" i="87"/>
  <c r="X954" i="87"/>
  <c r="AB466" i="83"/>
  <c r="AB732" i="83" s="1"/>
  <c r="Z444" i="85"/>
  <c r="AA475" i="85" s="1"/>
  <c r="AA444" i="83"/>
  <c r="AB475" i="83" s="1"/>
  <c r="Y677" i="85"/>
  <c r="AA710" i="84"/>
  <c r="X936" i="87"/>
  <c r="Y932" i="87" s="1"/>
  <c r="U718" i="82"/>
  <c r="V607" i="82"/>
  <c r="Z679" i="86"/>
  <c r="W679" i="81"/>
  <c r="AA699" i="86"/>
  <c r="AB466" i="86"/>
  <c r="AB732" i="86" s="1"/>
  <c r="AB615" i="85"/>
  <c r="X712" i="81"/>
  <c r="V685" i="87"/>
  <c r="Z728" i="83"/>
  <c r="AA617" i="83"/>
  <c r="AA725" i="83"/>
  <c r="AB614" i="83"/>
  <c r="AA724" i="86"/>
  <c r="AS963" i="83"/>
  <c r="AB613" i="86"/>
  <c r="AB458" i="86"/>
  <c r="Z729" i="82"/>
  <c r="AT963" i="82"/>
  <c r="AB613" i="84"/>
  <c r="AA724" i="84"/>
  <c r="U706" i="87"/>
  <c r="AA696" i="85"/>
  <c r="AB463" i="85"/>
  <c r="AB729" i="85" s="1"/>
  <c r="AA607" i="83"/>
  <c r="Z718" i="83"/>
  <c r="Z619" i="83"/>
  <c r="Z464" i="83"/>
  <c r="AA495" i="83" s="1"/>
  <c r="AA721" i="73"/>
  <c r="AS963" i="86"/>
  <c r="Z715" i="83"/>
  <c r="AA604" i="83"/>
  <c r="V598" i="85"/>
  <c r="Y685" i="83"/>
  <c r="Y697" i="83"/>
  <c r="X607" i="87"/>
  <c r="W685" i="87"/>
  <c r="V722" i="87"/>
  <c r="W611" i="87"/>
  <c r="Y693" i="87"/>
  <c r="Z615" i="87"/>
  <c r="Z460" i="87"/>
  <c r="AA491" i="87" s="1"/>
  <c r="U773" i="83"/>
  <c r="W440" i="83"/>
  <c r="X471" i="83" s="1"/>
  <c r="V632" i="83"/>
  <c r="V673" i="83"/>
  <c r="V702" i="83" s="1"/>
  <c r="Y597" i="83"/>
  <c r="Z442" i="83"/>
  <c r="Z597" i="83"/>
  <c r="V740" i="83"/>
  <c r="V769" i="83" s="1"/>
  <c r="V633" i="83"/>
  <c r="Y719" i="83"/>
  <c r="Z608" i="83"/>
  <c r="AA609" i="83"/>
  <c r="Z720" i="83"/>
  <c r="AA610" i="83"/>
  <c r="Z721" i="83"/>
  <c r="R771" i="85"/>
  <c r="T447" i="85"/>
  <c r="R770" i="85"/>
  <c r="Z461" i="85"/>
  <c r="AA492" i="85" s="1"/>
  <c r="Y694" i="85"/>
  <c r="T439" i="85"/>
  <c r="AB604" i="85"/>
  <c r="AB715" i="85" s="1"/>
  <c r="U684" i="85"/>
  <c r="S680" i="85"/>
  <c r="T747" i="85"/>
  <c r="V451" i="85"/>
  <c r="W482" i="85" s="1"/>
  <c r="V606" i="85"/>
  <c r="T707" i="82"/>
  <c r="V741" i="82"/>
  <c r="Z674" i="81"/>
  <c r="AB678" i="81"/>
  <c r="Y672" i="81"/>
  <c r="Z439" i="81"/>
  <c r="X446" i="73"/>
  <c r="W679" i="73"/>
  <c r="AA608" i="73"/>
  <c r="Z719" i="73"/>
  <c r="Y600" i="73"/>
  <c r="X711" i="73"/>
  <c r="Z728" i="73"/>
  <c r="AA617" i="73"/>
  <c r="S595" i="86"/>
  <c r="S440" i="86"/>
  <c r="T471" i="86" s="1"/>
  <c r="AB610" i="87"/>
  <c r="AA721" i="87"/>
  <c r="T673" i="85"/>
  <c r="Z450" i="73"/>
  <c r="AB455" i="82"/>
  <c r="AB688" i="82" s="1"/>
  <c r="R673" i="86"/>
  <c r="AT962" i="79"/>
  <c r="AB686" i="86"/>
  <c r="AU927" i="79"/>
  <c r="AT926" i="79"/>
  <c r="AS963" i="87"/>
  <c r="AS963" i="73"/>
  <c r="AS963" i="85"/>
  <c r="AS963" i="81"/>
  <c r="AS963" i="84"/>
  <c r="V936" i="85"/>
  <c r="W932" i="85" s="1"/>
  <c r="W934" i="85" s="1"/>
  <c r="W953" i="85" s="1"/>
  <c r="AT136" i="80"/>
  <c r="AT138" i="80" s="1"/>
  <c r="AT117" i="80"/>
  <c r="AT137" i="80"/>
  <c r="AB602" i="73"/>
  <c r="AA713" i="73"/>
  <c r="AB603" i="87"/>
  <c r="AA714" i="87"/>
  <c r="AA465" i="83"/>
  <c r="AB496" i="83" s="1"/>
  <c r="AB697" i="86"/>
  <c r="Z698" i="83"/>
  <c r="V441" i="85"/>
  <c r="AB603" i="82"/>
  <c r="P353" i="82" s="1"/>
  <c r="AA714" i="82"/>
  <c r="AT115" i="80"/>
  <c r="AR963" i="79"/>
  <c r="P123" i="80"/>
  <c r="AB617" i="87"/>
  <c r="AA728" i="87"/>
  <c r="V954" i="85"/>
  <c r="Y675" i="84"/>
  <c r="AB687" i="73"/>
  <c r="AB456" i="85"/>
  <c r="AB722" i="85" s="1"/>
  <c r="AA682" i="85"/>
  <c r="AA689" i="85"/>
  <c r="Z602" i="84"/>
  <c r="Y713" i="84"/>
  <c r="AA699" i="73"/>
  <c r="AB621" i="73"/>
  <c r="AB466" i="73"/>
  <c r="AA613" i="87"/>
  <c r="Z724" i="87"/>
  <c r="T440" i="84"/>
  <c r="T741" i="86"/>
  <c r="T597" i="86"/>
  <c r="S597" i="86"/>
  <c r="AB443" i="86"/>
  <c r="AB709" i="86" s="1"/>
  <c r="AA676" i="86"/>
  <c r="AB697" i="87"/>
  <c r="Z685" i="85"/>
  <c r="AA607" i="85"/>
  <c r="AA452" i="85"/>
  <c r="AB483" i="85" s="1"/>
  <c r="AB687" i="85"/>
  <c r="W596" i="84"/>
  <c r="AA459" i="84"/>
  <c r="AB490" i="84" s="1"/>
  <c r="Z692" i="84"/>
  <c r="AB448" i="83"/>
  <c r="AB714" i="83" s="1"/>
  <c r="AA681" i="83"/>
  <c r="AA691" i="82"/>
  <c r="AB613" i="82"/>
  <c r="AB458" i="82"/>
  <c r="AB450" i="82"/>
  <c r="AB716" i="82" s="1"/>
  <c r="AB445" i="84"/>
  <c r="AB711" i="84" s="1"/>
  <c r="W673" i="73"/>
  <c r="AB700" i="81"/>
  <c r="Z936" i="82"/>
  <c r="AA932" i="82" s="1"/>
  <c r="AA933" i="82" s="1"/>
  <c r="AA952" i="82" s="1"/>
  <c r="AB600" i="83"/>
  <c r="AA711" i="83"/>
  <c r="AB691" i="85"/>
  <c r="AB456" i="81"/>
  <c r="AB689" i="81" s="1"/>
  <c r="AB468" i="73"/>
  <c r="AB734" i="73" s="1"/>
  <c r="G837" i="83"/>
  <c r="F860" i="83"/>
  <c r="N835" i="87"/>
  <c r="H836" i="86"/>
  <c r="I836" i="85"/>
  <c r="H836" i="87"/>
  <c r="N835" i="86"/>
  <c r="R793" i="87"/>
  <c r="Q793" i="84"/>
  <c r="F836" i="79"/>
  <c r="H82" i="88" s="1"/>
  <c r="M835" i="79"/>
  <c r="O81" i="88" s="1"/>
  <c r="N845" i="79"/>
  <c r="P91" i="88" s="1"/>
  <c r="L846" i="79"/>
  <c r="N92" i="88" s="1"/>
  <c r="N856" i="79"/>
  <c r="P102" i="88" s="1"/>
  <c r="M857" i="84"/>
  <c r="F859" i="84"/>
  <c r="F848" i="84"/>
  <c r="N846" i="82"/>
  <c r="Z676" i="73"/>
  <c r="G847" i="82"/>
  <c r="G836" i="84"/>
  <c r="M848" i="73"/>
  <c r="N835" i="84"/>
  <c r="AB598" i="73"/>
  <c r="AA709" i="73"/>
  <c r="G858" i="82"/>
  <c r="F858" i="84"/>
  <c r="F847" i="84"/>
  <c r="M846" i="84"/>
  <c r="H836" i="82"/>
  <c r="N847" i="73"/>
  <c r="S635" i="87"/>
  <c r="S781" i="87" s="1"/>
  <c r="R635" i="84"/>
  <c r="R785" i="84" s="1"/>
  <c r="G848" i="82"/>
  <c r="N858" i="73"/>
  <c r="M859" i="73"/>
  <c r="G859" i="82"/>
  <c r="N857" i="82"/>
  <c r="AA701" i="73"/>
  <c r="O938" i="79"/>
  <c r="N954" i="79"/>
  <c r="P113" i="80" s="1"/>
  <c r="O939" i="73"/>
  <c r="O940" i="73"/>
  <c r="AA697" i="81"/>
  <c r="AT948" i="73"/>
  <c r="AT935" i="73"/>
  <c r="AT947" i="73"/>
  <c r="AT926" i="73"/>
  <c r="AT941" i="73"/>
  <c r="AT961" i="73"/>
  <c r="AU927" i="73"/>
  <c r="AU962" i="73" s="1"/>
  <c r="S706" i="84"/>
  <c r="T707" i="86"/>
  <c r="U441" i="86"/>
  <c r="V472" i="86" s="1"/>
  <c r="AW18" i="77"/>
  <c r="AV33" i="77"/>
  <c r="AV16" i="77"/>
  <c r="AA689" i="81"/>
  <c r="AU973" i="79"/>
  <c r="AV17" i="77"/>
  <c r="AV107" i="80" s="1"/>
  <c r="AB464" i="81"/>
  <c r="AB730" i="81" s="1"/>
  <c r="AS948" i="79"/>
  <c r="R936" i="79"/>
  <c r="AS961" i="79"/>
  <c r="AJ939" i="82"/>
  <c r="AJ940" i="82"/>
  <c r="AJ942" i="82" s="1"/>
  <c r="AK938" i="82" s="1"/>
  <c r="AK939" i="85"/>
  <c r="AK940" i="85"/>
  <c r="AK942" i="85" s="1"/>
  <c r="AL938" i="85" s="1"/>
  <c r="AL939" i="84"/>
  <c r="AL940" i="84"/>
  <c r="AL942" i="84" s="1"/>
  <c r="AM938" i="84" s="1"/>
  <c r="AL939" i="87"/>
  <c r="AL940" i="87"/>
  <c r="AL942" i="87" s="1"/>
  <c r="AM938" i="87" s="1"/>
  <c r="AL940" i="86"/>
  <c r="AL942" i="86" s="1"/>
  <c r="AM938" i="86" s="1"/>
  <c r="AL939" i="86"/>
  <c r="AT941" i="83"/>
  <c r="AU927" i="83"/>
  <c r="AU962" i="83" s="1"/>
  <c r="AT926" i="83"/>
  <c r="AT961" i="83"/>
  <c r="AT947" i="83"/>
  <c r="AT948" i="83"/>
  <c r="AT935" i="83"/>
  <c r="AT948" i="81"/>
  <c r="AT947" i="81"/>
  <c r="AT941" i="81"/>
  <c r="AU927" i="81"/>
  <c r="AU962" i="81" s="1"/>
  <c r="AT926" i="81"/>
  <c r="AT935" i="81"/>
  <c r="AT961" i="81"/>
  <c r="S771" i="87"/>
  <c r="S770" i="87"/>
  <c r="S736" i="87"/>
  <c r="AA612" i="85"/>
  <c r="Z723" i="85"/>
  <c r="AA954" i="86"/>
  <c r="Z954" i="82"/>
  <c r="AB680" i="81"/>
  <c r="R939" i="83"/>
  <c r="R940" i="83"/>
  <c r="R942" i="83" s="1"/>
  <c r="S932" i="83"/>
  <c r="U707" i="87"/>
  <c r="AA683" i="82"/>
  <c r="AT961" i="84"/>
  <c r="AU927" i="84"/>
  <c r="AU962" i="84" s="1"/>
  <c r="AT926" i="84"/>
  <c r="AT948" i="84"/>
  <c r="AT935" i="84"/>
  <c r="AT941" i="84"/>
  <c r="AT947" i="84"/>
  <c r="T953" i="81"/>
  <c r="V675" i="87"/>
  <c r="E865" i="83"/>
  <c r="Q807" i="87"/>
  <c r="Q810" i="87" s="1"/>
  <c r="Q816" i="87" s="1"/>
  <c r="AT961" i="85"/>
  <c r="AT948" i="85"/>
  <c r="AT947" i="85"/>
  <c r="AT941" i="85"/>
  <c r="AU927" i="85"/>
  <c r="AU962" i="85" s="1"/>
  <c r="AT926" i="85"/>
  <c r="AT935" i="85"/>
  <c r="AA936" i="86"/>
  <c r="AB932" i="86" s="1"/>
  <c r="U673" i="82"/>
  <c r="AB701" i="84"/>
  <c r="AU941" i="82"/>
  <c r="AV927" i="82"/>
  <c r="AV962" i="82" s="1"/>
  <c r="AU926" i="82"/>
  <c r="AU935" i="82"/>
  <c r="AU961" i="82"/>
  <c r="AU948" i="82"/>
  <c r="AU947" i="82"/>
  <c r="AB696" i="87"/>
  <c r="P968" i="83"/>
  <c r="Q965" i="83" s="1"/>
  <c r="E888" i="83"/>
  <c r="T952" i="81"/>
  <c r="W442" i="87"/>
  <c r="W566" i="87" s="1"/>
  <c r="AT941" i="86"/>
  <c r="AU927" i="86"/>
  <c r="AU962" i="86" s="1"/>
  <c r="AT926" i="86"/>
  <c r="AT935" i="86"/>
  <c r="AT961" i="86"/>
  <c r="AT947" i="86"/>
  <c r="AT948" i="86"/>
  <c r="AA678" i="84"/>
  <c r="T942" i="81"/>
  <c r="AB686" i="87"/>
  <c r="AT961" i="87"/>
  <c r="AT941" i="87"/>
  <c r="AT947" i="87"/>
  <c r="AT948" i="87"/>
  <c r="AT935" i="87"/>
  <c r="AU927" i="87"/>
  <c r="AU962" i="87" s="1"/>
  <c r="AT926" i="87"/>
  <c r="Q954" i="83"/>
  <c r="Q957" i="83" s="1"/>
  <c r="U946" i="79"/>
  <c r="U949" i="73"/>
  <c r="M842" i="79" a="1"/>
  <c r="I956" i="79" a="1"/>
  <c r="H968" i="79" a="1"/>
  <c r="N835" i="79" a="1"/>
  <c r="F859" i="79" a="1"/>
  <c r="O941" i="79" a="1"/>
  <c r="I958" i="79" a="1"/>
  <c r="F848" i="79" a="1"/>
  <c r="U949" i="79" a="1"/>
  <c r="F858" i="79" a="1"/>
  <c r="F849" i="79" a="1"/>
  <c r="M846" i="79" a="1"/>
  <c r="O939" i="79" a="1"/>
  <c r="AU962" i="79" a="1"/>
  <c r="S932" i="79" a="1"/>
  <c r="U945" i="79" a="1"/>
  <c r="F847" i="79" a="1"/>
  <c r="I974" i="79" a="1"/>
  <c r="G836" i="79" a="1"/>
  <c r="AT948" i="79" a="1"/>
  <c r="AT961" i="79" a="1"/>
  <c r="L900" i="79" a="1"/>
  <c r="O940" i="79" a="1"/>
  <c r="I957" i="79" a="1"/>
  <c r="M958" i="82" l="1"/>
  <c r="Q472" i="82"/>
  <c r="Q812" i="82" s="1"/>
  <c r="Q811" i="82" s="1"/>
  <c r="X479" i="82"/>
  <c r="X448" i="82"/>
  <c r="T956" i="89"/>
  <c r="T974" i="89"/>
  <c r="T957" i="89"/>
  <c r="T966" i="89" s="1"/>
  <c r="W813" i="87" a="1"/>
  <c r="Y813" i="83" a="1"/>
  <c r="M813" i="81" a="1"/>
  <c r="U813" i="85" a="1"/>
  <c r="T483" i="83"/>
  <c r="T812" i="83" s="1"/>
  <c r="T811" i="83" s="1"/>
  <c r="T816" i="83" s="1"/>
  <c r="T929" i="83" s="1"/>
  <c r="T974" i="83" s="1"/>
  <c r="O793" i="82"/>
  <c r="O795" i="82" s="1"/>
  <c r="O807" i="82" s="1"/>
  <c r="O810" i="82" s="1"/>
  <c r="O816" i="82" s="1"/>
  <c r="O929" i="82" s="1"/>
  <c r="U770" i="89"/>
  <c r="U736" i="89"/>
  <c r="U773" i="89" s="1"/>
  <c r="U771" i="89"/>
  <c r="Z485" i="83"/>
  <c r="Z454" i="83"/>
  <c r="AA485" i="83" s="1"/>
  <c r="W813" i="73" a="1"/>
  <c r="L968" i="82"/>
  <c r="M965" i="82" s="1"/>
  <c r="U788" i="89"/>
  <c r="U787" i="89"/>
  <c r="U784" i="89"/>
  <c r="U786" i="89"/>
  <c r="U779" i="89"/>
  <c r="U781" i="89"/>
  <c r="U785" i="89"/>
  <c r="U776" i="89"/>
  <c r="U790" i="89"/>
  <c r="U777" i="89"/>
  <c r="U780" i="89"/>
  <c r="U778" i="89"/>
  <c r="U782" i="89"/>
  <c r="U791" i="89"/>
  <c r="U783" i="89"/>
  <c r="U789" i="89"/>
  <c r="U792" i="89"/>
  <c r="R596" i="82"/>
  <c r="P812" i="82"/>
  <c r="P811" i="82" s="1"/>
  <c r="P816" i="82" s="1"/>
  <c r="P929" i="82" s="1"/>
  <c r="S958" i="89"/>
  <c r="S967" i="89" s="1"/>
  <c r="S966" i="89"/>
  <c r="V566" i="89"/>
  <c r="W473" i="89"/>
  <c r="W812" i="89" s="1"/>
  <c r="Y813" i="84" a="1"/>
  <c r="Q741" i="82"/>
  <c r="Q769" i="82" s="1"/>
  <c r="Q707" i="82"/>
  <c r="Q735" i="82" s="1"/>
  <c r="S741" i="82"/>
  <c r="S769" i="82" s="1"/>
  <c r="Q674" i="82"/>
  <c r="Q702" i="82" s="1"/>
  <c r="Q633" i="82"/>
  <c r="Q634" i="82" s="1"/>
  <c r="Q635" i="82" s="1"/>
  <c r="T452" i="87"/>
  <c r="T812" i="87"/>
  <c r="R968" i="89"/>
  <c r="S965" i="89" s="1"/>
  <c r="P812" i="73"/>
  <c r="K773" i="86"/>
  <c r="K793" i="86"/>
  <c r="H44" i="77"/>
  <c r="I40" i="77" s="1"/>
  <c r="I46" i="77" s="1"/>
  <c r="H57" i="77"/>
  <c r="H45" i="77"/>
  <c r="G72" i="77"/>
  <c r="G73" i="77" s="1"/>
  <c r="G77" i="77" s="1"/>
  <c r="G78" i="77" s="1"/>
  <c r="G79" i="77" s="1"/>
  <c r="G80" i="77" s="1"/>
  <c r="G84" i="77" s="1"/>
  <c r="G85" i="77" s="1"/>
  <c r="G27" i="77" s="1"/>
  <c r="G30" i="77" s="1"/>
  <c r="H56" i="77"/>
  <c r="H55" i="77"/>
  <c r="N958" i="85"/>
  <c r="N967" i="85" s="1"/>
  <c r="N979" i="85" s="1"/>
  <c r="M968" i="85"/>
  <c r="N965" i="85" s="1"/>
  <c r="I966" i="86"/>
  <c r="I974" i="79"/>
  <c r="I956" i="79"/>
  <c r="I957" i="79"/>
  <c r="L773" i="81"/>
  <c r="K956" i="81"/>
  <c r="K974" i="81"/>
  <c r="L793" i="81"/>
  <c r="J810" i="86"/>
  <c r="J816" i="86" s="1"/>
  <c r="J929" i="86" s="1"/>
  <c r="J956" i="86" s="1"/>
  <c r="L773" i="86"/>
  <c r="N473" i="86"/>
  <c r="N812" i="86" s="1"/>
  <c r="M566" i="86"/>
  <c r="U749" i="73"/>
  <c r="U769" i="73" s="1"/>
  <c r="U682" i="73"/>
  <c r="U633" i="73"/>
  <c r="U715" i="73"/>
  <c r="W542" i="73"/>
  <c r="V604" i="73"/>
  <c r="P813" i="73"/>
  <c r="Q470" i="73"/>
  <c r="Q439" i="73" s="1"/>
  <c r="R470" i="73" s="1"/>
  <c r="I958" i="79"/>
  <c r="K807" i="86"/>
  <c r="L793" i="86"/>
  <c r="X805" i="86"/>
  <c r="Z535" i="86"/>
  <c r="Y805" i="86" s="1"/>
  <c r="I967" i="86"/>
  <c r="J118" i="80"/>
  <c r="J35" i="77"/>
  <c r="R471" i="85"/>
  <c r="R812" i="85" s="1"/>
  <c r="R811" i="85" s="1"/>
  <c r="N958" i="84"/>
  <c r="N967" i="84" s="1"/>
  <c r="N979" i="84" s="1"/>
  <c r="O475" i="84"/>
  <c r="O812" i="84" s="1"/>
  <c r="O811" i="84" s="1"/>
  <c r="O816" i="84" s="1"/>
  <c r="O929" i="84" s="1"/>
  <c r="H968" i="79"/>
  <c r="U477" i="81"/>
  <c r="U446" i="81" s="1"/>
  <c r="K967" i="81"/>
  <c r="N442" i="81"/>
  <c r="N812" i="81"/>
  <c r="K966" i="81"/>
  <c r="M708" i="81"/>
  <c r="M735" i="81" s="1"/>
  <c r="M675" i="81"/>
  <c r="M702" i="81" s="1"/>
  <c r="M632" i="81"/>
  <c r="M634" i="81" s="1"/>
  <c r="M635" i="81" s="1"/>
  <c r="M813" i="81"/>
  <c r="M811" i="81" s="1"/>
  <c r="V742" i="81"/>
  <c r="V769" i="81" s="1"/>
  <c r="V633" i="81"/>
  <c r="X535" i="81"/>
  <c r="W597" i="81"/>
  <c r="J979" i="81"/>
  <c r="I965" i="81"/>
  <c r="P966" i="87"/>
  <c r="Q816" i="85"/>
  <c r="Q929" i="85" s="1"/>
  <c r="L900" i="79"/>
  <c r="N146" i="88" s="1"/>
  <c r="AA473" i="84"/>
  <c r="Z566" i="84"/>
  <c r="AB446" i="87"/>
  <c r="Y813" i="83"/>
  <c r="AA473" i="83"/>
  <c r="AA442" i="83" s="1"/>
  <c r="AA566" i="83" s="1"/>
  <c r="Z566" i="83"/>
  <c r="Y679" i="82"/>
  <c r="AB679" i="87"/>
  <c r="U470" i="85"/>
  <c r="AA470" i="81"/>
  <c r="N795" i="73"/>
  <c r="N807" i="73" s="1"/>
  <c r="O736" i="73"/>
  <c r="O771" i="73"/>
  <c r="O770" i="73"/>
  <c r="Q472" i="73"/>
  <c r="O776" i="73"/>
  <c r="O782" i="73"/>
  <c r="O788" i="73"/>
  <c r="O792" i="73"/>
  <c r="O781" i="73"/>
  <c r="O780" i="73"/>
  <c r="O779" i="73"/>
  <c r="O785" i="73"/>
  <c r="O790" i="73"/>
  <c r="O783" i="73"/>
  <c r="O791" i="73"/>
  <c r="O786" i="73"/>
  <c r="O784" i="73"/>
  <c r="O787" i="73"/>
  <c r="O777" i="73"/>
  <c r="O789" i="73"/>
  <c r="O778" i="73"/>
  <c r="M842" i="79"/>
  <c r="O88" i="88" s="1"/>
  <c r="Q705" i="73"/>
  <c r="Q672" i="73"/>
  <c r="L974" i="73"/>
  <c r="L957" i="73"/>
  <c r="L956" i="73"/>
  <c r="M929" i="73"/>
  <c r="K967" i="73"/>
  <c r="U807" i="89"/>
  <c r="M979" i="84"/>
  <c r="M968" i="84"/>
  <c r="N965" i="84" s="1"/>
  <c r="AF934" i="73"/>
  <c r="Y954" i="84"/>
  <c r="Y936" i="84"/>
  <c r="Z932" i="84" s="1"/>
  <c r="Z682" i="86"/>
  <c r="Y715" i="86"/>
  <c r="Y723" i="82"/>
  <c r="T442" i="82"/>
  <c r="AB482" i="86"/>
  <c r="AB606" i="86" s="1"/>
  <c r="AB751" i="86" s="1"/>
  <c r="AA712" i="87"/>
  <c r="BG941" i="89"/>
  <c r="BH927" i="89"/>
  <c r="BG935" i="89"/>
  <c r="BG926" i="89"/>
  <c r="BG962" i="89"/>
  <c r="BG961" i="89"/>
  <c r="BG948" i="89"/>
  <c r="BG947" i="89"/>
  <c r="BF963" i="89"/>
  <c r="O968" i="87"/>
  <c r="P965" i="87" s="1"/>
  <c r="P967" i="87"/>
  <c r="AB942" i="89"/>
  <c r="AC938" i="89" s="1"/>
  <c r="AB953" i="89"/>
  <c r="AB954" i="89" s="1"/>
  <c r="Z466" i="81"/>
  <c r="AA497" i="81" s="1"/>
  <c r="AA621" i="81" s="1"/>
  <c r="AA766" i="81" s="1"/>
  <c r="AA684" i="86"/>
  <c r="AI934" i="89"/>
  <c r="AI936" i="89" s="1"/>
  <c r="AJ932" i="89" s="1"/>
  <c r="AI933" i="89"/>
  <c r="S708" i="82"/>
  <c r="S735" i="82" s="1"/>
  <c r="S633" i="82"/>
  <c r="S634" i="82" s="1"/>
  <c r="S635" i="82" s="1"/>
  <c r="S778" i="82" s="1"/>
  <c r="S675" i="82"/>
  <c r="S702" i="82" s="1"/>
  <c r="S736" i="82" s="1"/>
  <c r="Z690" i="82"/>
  <c r="Q795" i="84"/>
  <c r="Q807" i="84" s="1"/>
  <c r="Q810" i="84" s="1"/>
  <c r="AB618" i="83"/>
  <c r="AB763" i="83" s="1"/>
  <c r="Z477" i="82"/>
  <c r="Z446" i="82" s="1"/>
  <c r="AB457" i="81"/>
  <c r="AB723" i="81" s="1"/>
  <c r="V440" i="87"/>
  <c r="W471" i="87" s="1"/>
  <c r="W595" i="87" s="1"/>
  <c r="AA452" i="84"/>
  <c r="Z726" i="84"/>
  <c r="AB698" i="85"/>
  <c r="AB465" i="87"/>
  <c r="AA698" i="87"/>
  <c r="AA731" i="87"/>
  <c r="AA463" i="84"/>
  <c r="AA729" i="84" s="1"/>
  <c r="Z465" i="86"/>
  <c r="AA496" i="86" s="1"/>
  <c r="AA730" i="73"/>
  <c r="AA714" i="86"/>
  <c r="AA681" i="86"/>
  <c r="AB603" i="86"/>
  <c r="AB748" i="86" s="1"/>
  <c r="AB448" i="86"/>
  <c r="W683" i="84"/>
  <c r="X596" i="83"/>
  <c r="X741" i="83" s="1"/>
  <c r="X441" i="83"/>
  <c r="Y608" i="81"/>
  <c r="Y753" i="81" s="1"/>
  <c r="W707" i="83"/>
  <c r="W674" i="83"/>
  <c r="AB676" i="81"/>
  <c r="Y453" i="81"/>
  <c r="Y731" i="86"/>
  <c r="Y698" i="86"/>
  <c r="AA468" i="82"/>
  <c r="AB499" i="82" s="1"/>
  <c r="AB623" i="82" s="1"/>
  <c r="AB768" i="82" s="1"/>
  <c r="AB498" i="85"/>
  <c r="AB622" i="85" s="1"/>
  <c r="AB767" i="85" s="1"/>
  <c r="AB491" i="84"/>
  <c r="AB615" i="84" s="1"/>
  <c r="AB760" i="84" s="1"/>
  <c r="Y683" i="73"/>
  <c r="AA455" i="84"/>
  <c r="Z688" i="84"/>
  <c r="Z721" i="84"/>
  <c r="AA610" i="84"/>
  <c r="AA755" i="84" s="1"/>
  <c r="Z732" i="82"/>
  <c r="Z699" i="82"/>
  <c r="AA499" i="81"/>
  <c r="AA623" i="81" s="1"/>
  <c r="AA768" i="81" s="1"/>
  <c r="AA466" i="82"/>
  <c r="AA682" i="84"/>
  <c r="AA457" i="82"/>
  <c r="AB488" i="82" s="1"/>
  <c r="AB612" i="82" s="1"/>
  <c r="AB757" i="82" s="1"/>
  <c r="AA482" i="73"/>
  <c r="AA606" i="73" s="1"/>
  <c r="AA751" i="73" s="1"/>
  <c r="AB721" i="85"/>
  <c r="AB460" i="82"/>
  <c r="AA475" i="73"/>
  <c r="AA599" i="73" s="1"/>
  <c r="AA744" i="73" s="1"/>
  <c r="AB448" i="85"/>
  <c r="AB484" i="85"/>
  <c r="AB453" i="85" s="1"/>
  <c r="AA688" i="82"/>
  <c r="AB449" i="84"/>
  <c r="AB604" i="84"/>
  <c r="U945" i="79"/>
  <c r="AB461" i="87"/>
  <c r="AB694" i="87" s="1"/>
  <c r="AB696" i="86"/>
  <c r="AB729" i="86"/>
  <c r="AB613" i="73"/>
  <c r="AB758" i="73" s="1"/>
  <c r="Z605" i="84"/>
  <c r="Z750" i="84" s="1"/>
  <c r="Q929" i="87"/>
  <c r="AB463" i="83"/>
  <c r="R793" i="85"/>
  <c r="U707" i="85"/>
  <c r="AA726" i="81"/>
  <c r="AA693" i="81"/>
  <c r="AB615" i="81"/>
  <c r="AB760" i="81" s="1"/>
  <c r="AB460" i="81"/>
  <c r="AB687" i="82"/>
  <c r="AB452" i="81"/>
  <c r="AB718" i="81" s="1"/>
  <c r="AA441" i="81"/>
  <c r="AB472" i="81" s="1"/>
  <c r="AB596" i="81" s="1"/>
  <c r="AB741" i="81" s="1"/>
  <c r="Z700" i="82"/>
  <c r="AB478" i="82"/>
  <c r="AB602" i="82" s="1"/>
  <c r="AB747" i="82" s="1"/>
  <c r="T633" i="82"/>
  <c r="U793" i="83"/>
  <c r="U795" i="83" s="1"/>
  <c r="U807" i="83" s="1"/>
  <c r="U810" i="83" s="1"/>
  <c r="AA679" i="86"/>
  <c r="Z733" i="86"/>
  <c r="Z465" i="84"/>
  <c r="Y731" i="84"/>
  <c r="Y698" i="84"/>
  <c r="AA718" i="81"/>
  <c r="AA685" i="81"/>
  <c r="T811" i="87"/>
  <c r="AA449" i="86"/>
  <c r="AA719" i="85"/>
  <c r="AA686" i="85"/>
  <c r="R771" i="84"/>
  <c r="V705" i="82"/>
  <c r="R736" i="84"/>
  <c r="S634" i="85"/>
  <c r="S635" i="85" s="1"/>
  <c r="S780" i="85" s="1"/>
  <c r="AA724" i="73"/>
  <c r="AB594" i="73"/>
  <c r="P344" i="73" s="1"/>
  <c r="T594" i="85"/>
  <c r="T633" i="85" s="1"/>
  <c r="Y601" i="81"/>
  <c r="Y746" i="81" s="1"/>
  <c r="AA693" i="83"/>
  <c r="AB682" i="81"/>
  <c r="Z453" i="82"/>
  <c r="AA729" i="83"/>
  <c r="AA696" i="83"/>
  <c r="Z701" i="87"/>
  <c r="AB498" i="82"/>
  <c r="AB484" i="84"/>
  <c r="AB608" i="84" s="1"/>
  <c r="AB753" i="84" s="1"/>
  <c r="AA451" i="82"/>
  <c r="Z717" i="82"/>
  <c r="Z684" i="82"/>
  <c r="AA444" i="82"/>
  <c r="Z710" i="82"/>
  <c r="Z677" i="82"/>
  <c r="AA468" i="85"/>
  <c r="AA598" i="84"/>
  <c r="AB474" i="84"/>
  <c r="AB598" i="84" s="1"/>
  <c r="Z696" i="84"/>
  <c r="AA723" i="83"/>
  <c r="AB687" i="86"/>
  <c r="Y444" i="87"/>
  <c r="X710" i="87"/>
  <c r="X677" i="87"/>
  <c r="AB490" i="81"/>
  <c r="AB614" i="81" s="1"/>
  <c r="AB759" i="81" s="1"/>
  <c r="Y719" i="82"/>
  <c r="Y686" i="82"/>
  <c r="O941" i="79"/>
  <c r="Q116" i="80" s="1"/>
  <c r="F849" i="79"/>
  <c r="H95" i="88" s="1"/>
  <c r="Z734" i="85"/>
  <c r="Z701" i="85"/>
  <c r="O942" i="73"/>
  <c r="AB476" i="82"/>
  <c r="AF936" i="73"/>
  <c r="AG932" i="73" s="1"/>
  <c r="AG933" i="73" s="1"/>
  <c r="X706" i="73"/>
  <c r="AB724" i="82"/>
  <c r="AA471" i="81"/>
  <c r="AA440" i="81" s="1"/>
  <c r="AB471" i="81" s="1"/>
  <c r="AB464" i="73"/>
  <c r="Z684" i="73"/>
  <c r="Z717" i="73"/>
  <c r="T439" i="84"/>
  <c r="AA719" i="84"/>
  <c r="AA686" i="84"/>
  <c r="S705" i="84"/>
  <c r="S672" i="84"/>
  <c r="AB499" i="87"/>
  <c r="AB623" i="87" s="1"/>
  <c r="AB768" i="87" s="1"/>
  <c r="AA455" i="86"/>
  <c r="Z721" i="86"/>
  <c r="Z688" i="86"/>
  <c r="AB446" i="86"/>
  <c r="AB712" i="86" s="1"/>
  <c r="AB455" i="73"/>
  <c r="AB688" i="73" s="1"/>
  <c r="V473" i="85"/>
  <c r="AB724" i="86"/>
  <c r="Y690" i="73"/>
  <c r="Y723" i="73"/>
  <c r="Z612" i="73"/>
  <c r="Z757" i="73" s="1"/>
  <c r="Z457" i="73"/>
  <c r="AA464" i="82"/>
  <c r="Z468" i="83"/>
  <c r="Z623" i="83"/>
  <c r="Z768" i="83" s="1"/>
  <c r="Y734" i="83"/>
  <c r="Y701" i="83"/>
  <c r="AA734" i="87"/>
  <c r="AA701" i="87"/>
  <c r="AA689" i="83"/>
  <c r="AB688" i="81"/>
  <c r="AA718" i="86"/>
  <c r="AB728" i="85"/>
  <c r="AB695" i="85"/>
  <c r="Y708" i="83"/>
  <c r="W707" i="84"/>
  <c r="AA691" i="86"/>
  <c r="AA710" i="83"/>
  <c r="AA726" i="83"/>
  <c r="Z730" i="82"/>
  <c r="Z697" i="82"/>
  <c r="AA681" i="85"/>
  <c r="U673" i="87"/>
  <c r="V440" i="82"/>
  <c r="V673" i="82" s="1"/>
  <c r="T632" i="87"/>
  <c r="T634" i="87" s="1"/>
  <c r="T705" i="87"/>
  <c r="T735" i="87" s="1"/>
  <c r="AA693" i="85"/>
  <c r="AA716" i="83"/>
  <c r="AB722" i="81"/>
  <c r="W708" i="73"/>
  <c r="W718" i="87"/>
  <c r="AA714" i="85"/>
  <c r="AB607" i="86"/>
  <c r="AB452" i="86"/>
  <c r="Y714" i="73"/>
  <c r="Y681" i="73"/>
  <c r="AA685" i="73"/>
  <c r="AA718" i="73"/>
  <c r="Z694" i="83"/>
  <c r="Z727" i="83"/>
  <c r="Z603" i="73"/>
  <c r="Z448" i="73"/>
  <c r="AB734" i="86"/>
  <c r="Q705" i="86"/>
  <c r="AB710" i="84"/>
  <c r="AB721" i="82"/>
  <c r="AB732" i="73"/>
  <c r="U676" i="85"/>
  <c r="U709" i="85"/>
  <c r="AB615" i="83"/>
  <c r="AB460" i="83"/>
  <c r="Y708" i="84"/>
  <c r="AB748" i="87"/>
  <c r="Z764" i="83"/>
  <c r="AA757" i="85"/>
  <c r="T742" i="86"/>
  <c r="V751" i="85"/>
  <c r="Z760" i="87"/>
  <c r="V740" i="87"/>
  <c r="AB752" i="73"/>
  <c r="AB746" i="86"/>
  <c r="AB757" i="83"/>
  <c r="AB766" i="73"/>
  <c r="Y742" i="83"/>
  <c r="V740" i="82"/>
  <c r="AB760" i="86"/>
  <c r="AB745" i="83"/>
  <c r="AA752" i="85"/>
  <c r="AB747" i="73"/>
  <c r="AA753" i="73"/>
  <c r="V743" i="85"/>
  <c r="AA752" i="83"/>
  <c r="AB756" i="82"/>
  <c r="AA755" i="83"/>
  <c r="W756" i="87"/>
  <c r="AA749" i="83"/>
  <c r="AB758" i="86"/>
  <c r="V741" i="87"/>
  <c r="AA750" i="83"/>
  <c r="AA763" i="84"/>
  <c r="AA762" i="73"/>
  <c r="V752" i="82"/>
  <c r="AA746" i="85"/>
  <c r="AB743" i="73"/>
  <c r="Z747" i="84"/>
  <c r="AB759" i="83"/>
  <c r="AB756" i="83"/>
  <c r="AB762" i="87"/>
  <c r="AB748" i="82"/>
  <c r="AB755" i="87"/>
  <c r="AA754" i="83"/>
  <c r="Z742" i="83"/>
  <c r="AB758" i="84"/>
  <c r="AB760" i="85"/>
  <c r="AA761" i="83"/>
  <c r="AA767" i="86"/>
  <c r="AA748" i="85"/>
  <c r="AA758" i="87"/>
  <c r="Z753" i="83"/>
  <c r="AA762" i="83"/>
  <c r="AA751" i="83"/>
  <c r="AB758" i="82"/>
  <c r="W741" i="84"/>
  <c r="S740" i="86"/>
  <c r="Y745" i="73"/>
  <c r="AB749" i="85"/>
  <c r="X752" i="87"/>
  <c r="AB744" i="84"/>
  <c r="AB755" i="73"/>
  <c r="S702" i="85"/>
  <c r="S771" i="85" s="1"/>
  <c r="Y440" i="73"/>
  <c r="Z471" i="73" s="1"/>
  <c r="Z673" i="81"/>
  <c r="AA677" i="84"/>
  <c r="AB460" i="86"/>
  <c r="AB726" i="86" s="1"/>
  <c r="AB482" i="83"/>
  <c r="AB606" i="83" s="1"/>
  <c r="AA717" i="83"/>
  <c r="R795" i="87"/>
  <c r="R807" i="87" s="1"/>
  <c r="R810" i="87" s="1"/>
  <c r="R816" i="87" s="1"/>
  <c r="AA467" i="86"/>
  <c r="AB498" i="86" s="1"/>
  <c r="AB622" i="86" s="1"/>
  <c r="AA693" i="86"/>
  <c r="AB477" i="85"/>
  <c r="AA712" i="85"/>
  <c r="AA683" i="83"/>
  <c r="AB605" i="83"/>
  <c r="AB456" i="82"/>
  <c r="AB722" i="82" s="1"/>
  <c r="Y607" i="87"/>
  <c r="Y481" i="84"/>
  <c r="Y450" i="84" s="1"/>
  <c r="X716" i="84"/>
  <c r="AA481" i="73"/>
  <c r="AA605" i="73" s="1"/>
  <c r="AB452" i="73"/>
  <c r="AB718" i="73" s="1"/>
  <c r="X473" i="87"/>
  <c r="X597" i="87" s="1"/>
  <c r="Y477" i="73"/>
  <c r="Y601" i="73" s="1"/>
  <c r="U471" i="84"/>
  <c r="W472" i="85"/>
  <c r="W596" i="85" s="1"/>
  <c r="AB603" i="85"/>
  <c r="U602" i="85"/>
  <c r="U478" i="85"/>
  <c r="U447" i="85" s="1"/>
  <c r="V478" i="85" s="1"/>
  <c r="AB450" i="83"/>
  <c r="Z601" i="81"/>
  <c r="AB699" i="83"/>
  <c r="V452" i="82"/>
  <c r="W483" i="82" s="1"/>
  <c r="AA599" i="85"/>
  <c r="Z710" i="85"/>
  <c r="U685" i="82"/>
  <c r="Y934" i="87"/>
  <c r="Y953" i="87" s="1"/>
  <c r="Y933" i="87"/>
  <c r="Y952" i="87" s="1"/>
  <c r="X679" i="81"/>
  <c r="AA461" i="83"/>
  <c r="AB460" i="85"/>
  <c r="AB726" i="85" s="1"/>
  <c r="AB699" i="86"/>
  <c r="V443" i="85"/>
  <c r="AA688" i="73"/>
  <c r="AB459" i="83"/>
  <c r="AB725" i="83" s="1"/>
  <c r="AA692" i="83"/>
  <c r="Z695" i="83"/>
  <c r="AA462" i="83"/>
  <c r="AB493" i="83" s="1"/>
  <c r="AB691" i="86"/>
  <c r="AB677" i="84"/>
  <c r="Z696" i="82"/>
  <c r="AA691" i="84"/>
  <c r="AB458" i="84"/>
  <c r="AB724" i="84" s="1"/>
  <c r="AA618" i="82"/>
  <c r="AA463" i="82"/>
  <c r="AB494" i="82" s="1"/>
  <c r="R773" i="85"/>
  <c r="Z685" i="83"/>
  <c r="AA454" i="83"/>
  <c r="W456" i="87"/>
  <c r="AB696" i="85"/>
  <c r="AT963" i="87"/>
  <c r="AT963" i="81"/>
  <c r="AT963" i="84"/>
  <c r="T713" i="85"/>
  <c r="AA619" i="83"/>
  <c r="Z730" i="83"/>
  <c r="AA449" i="83"/>
  <c r="AB480" i="83" s="1"/>
  <c r="Z682" i="83"/>
  <c r="Y675" i="83"/>
  <c r="X685" i="87"/>
  <c r="V689" i="87"/>
  <c r="AA615" i="87"/>
  <c r="Z726" i="87"/>
  <c r="AB455" i="87"/>
  <c r="AB721" i="87" s="1"/>
  <c r="V634" i="83"/>
  <c r="V635" i="83" s="1"/>
  <c r="V779" i="83" s="1"/>
  <c r="V770" i="83"/>
  <c r="V771" i="83"/>
  <c r="V736" i="83"/>
  <c r="AA597" i="83"/>
  <c r="W595" i="83"/>
  <c r="X440" i="83"/>
  <c r="Y471" i="83" s="1"/>
  <c r="Z453" i="83"/>
  <c r="Y686" i="83"/>
  <c r="AB607" i="83"/>
  <c r="P357" i="83" s="1"/>
  <c r="Z687" i="83"/>
  <c r="AA455" i="83"/>
  <c r="AB486" i="83" s="1"/>
  <c r="Z688" i="83"/>
  <c r="AA616" i="85"/>
  <c r="Z727" i="85"/>
  <c r="AB682" i="85"/>
  <c r="W606" i="85"/>
  <c r="V717" i="85"/>
  <c r="S632" i="84"/>
  <c r="AB678" i="84"/>
  <c r="AB683" i="82"/>
  <c r="V672" i="82"/>
  <c r="W439" i="82"/>
  <c r="U707" i="82"/>
  <c r="T674" i="82"/>
  <c r="W596" i="82"/>
  <c r="Z705" i="81"/>
  <c r="X712" i="73"/>
  <c r="Y445" i="73"/>
  <c r="X442" i="73"/>
  <c r="W675" i="73"/>
  <c r="AB449" i="73"/>
  <c r="AA453" i="73"/>
  <c r="AB484" i="73" s="1"/>
  <c r="Z686" i="73"/>
  <c r="X678" i="73"/>
  <c r="Z716" i="73"/>
  <c r="AA462" i="73"/>
  <c r="AB493" i="73" s="1"/>
  <c r="Z695" i="73"/>
  <c r="AA691" i="73"/>
  <c r="AB599" i="83"/>
  <c r="AB444" i="83"/>
  <c r="AA688" i="87"/>
  <c r="Q672" i="86"/>
  <c r="S706" i="86"/>
  <c r="AU963" i="82"/>
  <c r="R439" i="86"/>
  <c r="AB458" i="73"/>
  <c r="W933" i="85"/>
  <c r="W952" i="85" s="1"/>
  <c r="W954" i="85" s="1"/>
  <c r="AU962" i="79"/>
  <c r="AT963" i="85"/>
  <c r="AU926" i="79"/>
  <c r="AV927" i="79"/>
  <c r="AT963" i="86"/>
  <c r="AT963" i="83"/>
  <c r="AT963" i="73"/>
  <c r="AU117" i="80"/>
  <c r="AU137" i="80"/>
  <c r="AU136" i="80"/>
  <c r="AU138" i="80" s="1"/>
  <c r="V707" i="85"/>
  <c r="AB457" i="83"/>
  <c r="AB723" i="83" s="1"/>
  <c r="AB448" i="87"/>
  <c r="AB714" i="87" s="1"/>
  <c r="AA681" i="87"/>
  <c r="AB462" i="87"/>
  <c r="AB695" i="87" s="1"/>
  <c r="AB620" i="83"/>
  <c r="AA731" i="83"/>
  <c r="AA680" i="73"/>
  <c r="AB447" i="73"/>
  <c r="AB713" i="73" s="1"/>
  <c r="AA681" i="82"/>
  <c r="AU115" i="80"/>
  <c r="AS963" i="79"/>
  <c r="AA695" i="87"/>
  <c r="AA442" i="84"/>
  <c r="AB456" i="83"/>
  <c r="AB689" i="83" s="1"/>
  <c r="Z447" i="84"/>
  <c r="AA478" i="84" s="1"/>
  <c r="AB701" i="73"/>
  <c r="Z597" i="84"/>
  <c r="Y680" i="84"/>
  <c r="AB689" i="85"/>
  <c r="Z691" i="87"/>
  <c r="AB699" i="73"/>
  <c r="AA458" i="87"/>
  <c r="AB489" i="87" s="1"/>
  <c r="S742" i="86"/>
  <c r="U596" i="86"/>
  <c r="AB676" i="86"/>
  <c r="AB607" i="85"/>
  <c r="AA718" i="85"/>
  <c r="AB452" i="85"/>
  <c r="W936" i="85"/>
  <c r="X932" i="85" s="1"/>
  <c r="X934" i="85" s="1"/>
  <c r="X953" i="85" s="1"/>
  <c r="X596" i="84"/>
  <c r="AB614" i="84"/>
  <c r="AA725" i="84"/>
  <c r="AB459" i="84"/>
  <c r="AB681" i="83"/>
  <c r="AA934" i="82"/>
  <c r="AA953" i="82" s="1"/>
  <c r="AA954" i="82" s="1"/>
  <c r="AB691" i="82"/>
  <c r="S673" i="84"/>
  <c r="AA678" i="83"/>
  <c r="AB445" i="83"/>
  <c r="AB711" i="83" s="1"/>
  <c r="R791" i="84"/>
  <c r="R782" i="84"/>
  <c r="R787" i="84"/>
  <c r="AB443" i="73"/>
  <c r="AB676" i="73" s="1"/>
  <c r="R777" i="84"/>
  <c r="R792" i="84"/>
  <c r="R779" i="84"/>
  <c r="R781" i="84"/>
  <c r="R790" i="84"/>
  <c r="R778" i="84"/>
  <c r="R788" i="84"/>
  <c r="R786" i="84"/>
  <c r="R783" i="84"/>
  <c r="R776" i="84"/>
  <c r="S776" i="87"/>
  <c r="S785" i="87"/>
  <c r="R789" i="84"/>
  <c r="R784" i="84"/>
  <c r="R780" i="84"/>
  <c r="I836" i="87"/>
  <c r="J836" i="85"/>
  <c r="H837" i="83"/>
  <c r="G860" i="83"/>
  <c r="I836" i="86"/>
  <c r="S777" i="87"/>
  <c r="S780" i="87"/>
  <c r="S792" i="87"/>
  <c r="S778" i="87"/>
  <c r="F847" i="79"/>
  <c r="H93" i="88" s="1"/>
  <c r="N835" i="79"/>
  <c r="P81" i="88" s="1"/>
  <c r="F858" i="79"/>
  <c r="H104" i="88" s="1"/>
  <c r="G836" i="79"/>
  <c r="I82" i="88" s="1"/>
  <c r="M846" i="79"/>
  <c r="O92" i="88" s="1"/>
  <c r="F848" i="79"/>
  <c r="H94" i="88" s="1"/>
  <c r="F859" i="79"/>
  <c r="H105" i="88" s="1"/>
  <c r="N859" i="73"/>
  <c r="G847" i="84"/>
  <c r="S790" i="87"/>
  <c r="S779" i="87"/>
  <c r="G858" i="84"/>
  <c r="N848" i="73"/>
  <c r="N857" i="84"/>
  <c r="S791" i="87"/>
  <c r="S789" i="87"/>
  <c r="H848" i="82"/>
  <c r="I836" i="82"/>
  <c r="H858" i="82"/>
  <c r="H836" i="84"/>
  <c r="N846" i="84"/>
  <c r="H847" i="82"/>
  <c r="S783" i="87"/>
  <c r="S784" i="87"/>
  <c r="S782" i="87"/>
  <c r="AA676" i="73"/>
  <c r="S786" i="87"/>
  <c r="S787" i="87"/>
  <c r="S788" i="87"/>
  <c r="G848" i="84"/>
  <c r="H859" i="82"/>
  <c r="G859" i="84"/>
  <c r="P979" i="83"/>
  <c r="O939" i="79"/>
  <c r="O940" i="79"/>
  <c r="O952" i="73"/>
  <c r="P938" i="73"/>
  <c r="AW33" i="77"/>
  <c r="AX18" i="77"/>
  <c r="AW16" i="77"/>
  <c r="AV927" i="73"/>
  <c r="AV962" i="73" s="1"/>
  <c r="AU926" i="73"/>
  <c r="AU941" i="73"/>
  <c r="AU961" i="73"/>
  <c r="AU935" i="73"/>
  <c r="AU947" i="73"/>
  <c r="AU948" i="73"/>
  <c r="AB697" i="81"/>
  <c r="T674" i="86"/>
  <c r="AW17" i="77"/>
  <c r="AW107" i="80" s="1"/>
  <c r="AV973" i="79"/>
  <c r="O953" i="73"/>
  <c r="S773" i="87"/>
  <c r="AT948" i="79"/>
  <c r="AT961" i="79"/>
  <c r="S932" i="79"/>
  <c r="AK940" i="82"/>
  <c r="AK942" i="82" s="1"/>
  <c r="AL938" i="82" s="1"/>
  <c r="AK939" i="82"/>
  <c r="AM940" i="87"/>
  <c r="AM942" i="87" s="1"/>
  <c r="AN938" i="87" s="1"/>
  <c r="AM939" i="87"/>
  <c r="AM939" i="86"/>
  <c r="AM940" i="86"/>
  <c r="AM942" i="86" s="1"/>
  <c r="AN938" i="86" s="1"/>
  <c r="AM939" i="84"/>
  <c r="AM940" i="84"/>
  <c r="AM942" i="84" s="1"/>
  <c r="AN938" i="84" s="1"/>
  <c r="AV935" i="82"/>
  <c r="AV961" i="82"/>
  <c r="AV948" i="82"/>
  <c r="AV947" i="82"/>
  <c r="AV941" i="82"/>
  <c r="AW927" i="82"/>
  <c r="AW962" i="82" s="1"/>
  <c r="AV926" i="82"/>
  <c r="AB933" i="86"/>
  <c r="AB952" i="86" s="1"/>
  <c r="AB934" i="86"/>
  <c r="AB953" i="86" s="1"/>
  <c r="AU948" i="84"/>
  <c r="AU947" i="84"/>
  <c r="AU961" i="84"/>
  <c r="AU935" i="84"/>
  <c r="AU941" i="84"/>
  <c r="AU926" i="84"/>
  <c r="AV927" i="84"/>
  <c r="AV962" i="84" s="1"/>
  <c r="V441" i="87"/>
  <c r="X441" i="84"/>
  <c r="Y472" i="84" s="1"/>
  <c r="S938" i="83"/>
  <c r="Z690" i="85"/>
  <c r="AU941" i="81"/>
  <c r="AV927" i="81"/>
  <c r="AV962" i="81" s="1"/>
  <c r="AU926" i="81"/>
  <c r="AU935" i="81"/>
  <c r="AU961" i="81"/>
  <c r="AU948" i="81"/>
  <c r="AU947" i="81"/>
  <c r="V934" i="81"/>
  <c r="V933" i="81"/>
  <c r="AU935" i="86"/>
  <c r="AU961" i="86"/>
  <c r="AU948" i="86"/>
  <c r="AU947" i="86"/>
  <c r="AU941" i="86"/>
  <c r="AV927" i="86"/>
  <c r="AV962" i="86" s="1"/>
  <c r="AU926" i="86"/>
  <c r="T672" i="87"/>
  <c r="T702" i="87" s="1"/>
  <c r="AU935" i="83"/>
  <c r="AU948" i="83"/>
  <c r="AU947" i="83"/>
  <c r="AU961" i="83"/>
  <c r="AU941" i="83"/>
  <c r="AV927" i="83"/>
  <c r="AV962" i="83" s="1"/>
  <c r="AU926" i="83"/>
  <c r="AL940" i="85"/>
  <c r="AL942" i="85" s="1"/>
  <c r="AM938" i="85" s="1"/>
  <c r="AL939" i="85"/>
  <c r="Q966" i="83"/>
  <c r="Q956" i="83"/>
  <c r="AU961" i="87"/>
  <c r="AU948" i="87"/>
  <c r="AU947" i="87"/>
  <c r="AU935" i="87"/>
  <c r="AV927" i="87"/>
  <c r="AV962" i="87" s="1"/>
  <c r="AU926" i="87"/>
  <c r="AU941" i="87"/>
  <c r="U938" i="81"/>
  <c r="T954" i="81"/>
  <c r="U439" i="87"/>
  <c r="AU948" i="85"/>
  <c r="AU947" i="85"/>
  <c r="AU941" i="85"/>
  <c r="AV927" i="85"/>
  <c r="AV962" i="85" s="1"/>
  <c r="AU926" i="85"/>
  <c r="AU935" i="85"/>
  <c r="AU961" i="85"/>
  <c r="U674" i="87"/>
  <c r="W674" i="84"/>
  <c r="R953" i="83"/>
  <c r="AA457" i="85"/>
  <c r="AB488" i="85" s="1"/>
  <c r="W708" i="87"/>
  <c r="S934" i="83"/>
  <c r="S933" i="83"/>
  <c r="R952" i="83"/>
  <c r="U949" i="79"/>
  <c r="V944" i="73"/>
  <c r="G847" i="79" a="1"/>
  <c r="G848" i="79" a="1"/>
  <c r="J956" i="79" a="1"/>
  <c r="N846" i="79" a="1"/>
  <c r="N831" i="79" a="1"/>
  <c r="H836" i="79" a="1"/>
  <c r="N839" i="79" a="1"/>
  <c r="O952" i="79" a="1"/>
  <c r="AU961" i="79" a="1"/>
  <c r="O953" i="79" a="1"/>
  <c r="S935" i="79" a="1"/>
  <c r="S933" i="79" a="1"/>
  <c r="S934" i="79" a="1"/>
  <c r="G859" i="79" a="1"/>
  <c r="O942" i="79" a="1"/>
  <c r="G849" i="79" a="1"/>
  <c r="I966" i="79" a="1"/>
  <c r="G858" i="79" a="1"/>
  <c r="I967" i="79" a="1"/>
  <c r="I965" i="79" a="1"/>
  <c r="AU948" i="79" a="1"/>
  <c r="J929" i="79" a="1"/>
  <c r="V944" i="79" a="1"/>
  <c r="AV962" i="79" a="1"/>
  <c r="M900" i="79" a="1"/>
  <c r="P938" i="79" a="1"/>
  <c r="M967" i="82" l="1"/>
  <c r="M979" i="82" s="1"/>
  <c r="N958" i="82"/>
  <c r="N967" i="82" s="1"/>
  <c r="N979" i="82" s="1"/>
  <c r="S968" i="89"/>
  <c r="T965" i="89" s="1"/>
  <c r="T958" i="89"/>
  <c r="T967" i="89" s="1"/>
  <c r="T979" i="89" s="1"/>
  <c r="M813" i="86" a="1"/>
  <c r="P956" i="82"/>
  <c r="P974" i="82"/>
  <c r="P957" i="82"/>
  <c r="P966" i="82" s="1"/>
  <c r="AA813" i="83" a="1"/>
  <c r="W442" i="89"/>
  <c r="R741" i="82"/>
  <c r="R769" i="82" s="1"/>
  <c r="R707" i="82"/>
  <c r="R735" i="82" s="1"/>
  <c r="T741" i="82"/>
  <c r="T769" i="82" s="1"/>
  <c r="R674" i="82"/>
  <c r="R702" i="82" s="1"/>
  <c r="R633" i="82"/>
  <c r="R634" i="82" s="1"/>
  <c r="R635" i="82" s="1"/>
  <c r="U483" i="87"/>
  <c r="U812" i="87" s="1"/>
  <c r="U452" i="87"/>
  <c r="Q779" i="82"/>
  <c r="Q790" i="82"/>
  <c r="Q789" i="82"/>
  <c r="Q787" i="82"/>
  <c r="Q783" i="82"/>
  <c r="Q781" i="82"/>
  <c r="Q776" i="82"/>
  <c r="Q782" i="82"/>
  <c r="Q784" i="82"/>
  <c r="Q788" i="82"/>
  <c r="Q791" i="82"/>
  <c r="Q778" i="82"/>
  <c r="Q777" i="82"/>
  <c r="Q785" i="82"/>
  <c r="Q780" i="82"/>
  <c r="Q792" i="82"/>
  <c r="Q786" i="82"/>
  <c r="Y479" i="82"/>
  <c r="Y448" i="82"/>
  <c r="Q771" i="82"/>
  <c r="Q736" i="82"/>
  <c r="Q770" i="82"/>
  <c r="Q773" i="82" s="1"/>
  <c r="Z813" i="84" a="1"/>
  <c r="U793" i="89"/>
  <c r="U795" i="89" s="1"/>
  <c r="U810" i="89" s="1"/>
  <c r="U816" i="89" s="1"/>
  <c r="U929" i="89" s="1"/>
  <c r="U974" i="89" s="1"/>
  <c r="O956" i="82"/>
  <c r="O974" i="82"/>
  <c r="O957" i="82"/>
  <c r="Z813" i="83" a="1"/>
  <c r="Z813" i="83" s="1"/>
  <c r="Q441" i="82"/>
  <c r="V675" i="89"/>
  <c r="V702" i="89" s="1"/>
  <c r="V708" i="89"/>
  <c r="V735" i="89" s="1"/>
  <c r="V632" i="89"/>
  <c r="V634" i="89" s="1"/>
  <c r="V635" i="89" s="1"/>
  <c r="V813" i="89" a="1"/>
  <c r="V813" i="89" s="1"/>
  <c r="V811" i="89" s="1"/>
  <c r="S979" i="89"/>
  <c r="T452" i="83"/>
  <c r="P811" i="73"/>
  <c r="K795" i="86"/>
  <c r="K810" i="86" s="1"/>
  <c r="K816" i="86" s="1"/>
  <c r="K929" i="86" s="1"/>
  <c r="I41" i="77"/>
  <c r="I43" i="77" s="1"/>
  <c r="I47" i="77" s="1"/>
  <c r="I57" i="77" s="1"/>
  <c r="I42" i="77"/>
  <c r="I21" i="77" s="1"/>
  <c r="H58" i="77"/>
  <c r="H62" i="77" s="1"/>
  <c r="H63" i="77" s="1"/>
  <c r="H64" i="77" s="1"/>
  <c r="H65" i="77" s="1"/>
  <c r="G74" i="77"/>
  <c r="H69" i="77" s="1"/>
  <c r="G20" i="77"/>
  <c r="G23" i="77" s="1"/>
  <c r="G75" i="77"/>
  <c r="G86" i="77"/>
  <c r="G87" i="77" s="1"/>
  <c r="L795" i="81"/>
  <c r="L807" i="81" s="1"/>
  <c r="L810" i="81" s="1"/>
  <c r="L816" i="81" s="1"/>
  <c r="L929" i="81" s="1"/>
  <c r="L956" i="81" s="1"/>
  <c r="R440" i="85"/>
  <c r="S471" i="85" s="1"/>
  <c r="S812" i="85" s="1"/>
  <c r="S811" i="85" s="1"/>
  <c r="O958" i="85"/>
  <c r="O967" i="85" s="1"/>
  <c r="O979" i="85" s="1"/>
  <c r="N968" i="85"/>
  <c r="O965" i="85" s="1"/>
  <c r="I966" i="79"/>
  <c r="J957" i="86"/>
  <c r="J966" i="86" s="1"/>
  <c r="J974" i="86"/>
  <c r="J929" i="79"/>
  <c r="R439" i="73"/>
  <c r="S470" i="73" s="1"/>
  <c r="L795" i="86"/>
  <c r="M708" i="86"/>
  <c r="M735" i="86" s="1"/>
  <c r="M632" i="86"/>
  <c r="M634" i="86" s="1"/>
  <c r="M635" i="86" s="1"/>
  <c r="M813" i="86"/>
  <c r="M811" i="86" s="1"/>
  <c r="M675" i="86"/>
  <c r="M702" i="86" s="1"/>
  <c r="N442" i="86"/>
  <c r="V749" i="73"/>
  <c r="V715" i="73"/>
  <c r="V682" i="73"/>
  <c r="X542" i="73"/>
  <c r="W604" i="73"/>
  <c r="J956" i="79"/>
  <c r="I967" i="79"/>
  <c r="L807" i="86"/>
  <c r="AA535" i="86"/>
  <c r="I979" i="86"/>
  <c r="I968" i="86"/>
  <c r="J965" i="86" s="1"/>
  <c r="N968" i="84"/>
  <c r="O965" i="84" s="1"/>
  <c r="O444" i="84"/>
  <c r="O956" i="84"/>
  <c r="O974" i="84"/>
  <c r="O957" i="84"/>
  <c r="I965" i="79"/>
  <c r="M787" i="81"/>
  <c r="M778" i="81"/>
  <c r="M789" i="81"/>
  <c r="M780" i="81"/>
  <c r="M777" i="81"/>
  <c r="M788" i="81"/>
  <c r="M792" i="81"/>
  <c r="M776" i="81"/>
  <c r="M784" i="81"/>
  <c r="M783" i="81"/>
  <c r="M790" i="81"/>
  <c r="M785" i="81"/>
  <c r="M782" i="81"/>
  <c r="M781" i="81"/>
  <c r="M791" i="81"/>
  <c r="M786" i="81"/>
  <c r="M779" i="81"/>
  <c r="V477" i="81"/>
  <c r="V446" i="81" s="1"/>
  <c r="M770" i="81"/>
  <c r="M736" i="81"/>
  <c r="M771" i="81"/>
  <c r="I968" i="81"/>
  <c r="K979" i="81"/>
  <c r="W742" i="81"/>
  <c r="W769" i="81" s="1"/>
  <c r="W633" i="81"/>
  <c r="N566" i="81"/>
  <c r="O473" i="81"/>
  <c r="J347" i="81"/>
  <c r="Y535" i="81"/>
  <c r="X597" i="81"/>
  <c r="P979" i="87"/>
  <c r="Q974" i="85"/>
  <c r="Q957" i="85"/>
  <c r="Q966" i="85" s="1"/>
  <c r="Q956" i="85"/>
  <c r="Z708" i="83"/>
  <c r="M900" i="79"/>
  <c r="O146" i="88" s="1"/>
  <c r="Y473" i="73"/>
  <c r="X566" i="73"/>
  <c r="T566" i="82"/>
  <c r="AB473" i="84"/>
  <c r="AB442" i="84" s="1"/>
  <c r="AB566" i="84" s="1"/>
  <c r="AA566" i="84"/>
  <c r="AB813" i="84" s="1" a="1"/>
  <c r="AA813" i="83"/>
  <c r="Y712" i="82"/>
  <c r="AB712" i="87"/>
  <c r="AB714" i="82"/>
  <c r="J353" i="82"/>
  <c r="L966" i="73"/>
  <c r="K968" i="73"/>
  <c r="U813" i="87"/>
  <c r="R813" i="73"/>
  <c r="T813" i="85"/>
  <c r="T813" i="84"/>
  <c r="S470" i="86"/>
  <c r="X470" i="82"/>
  <c r="X439" i="82" s="1"/>
  <c r="N831" i="79"/>
  <c r="P77" i="88" s="1"/>
  <c r="AB739" i="73"/>
  <c r="O773" i="73"/>
  <c r="N839" i="79"/>
  <c r="P85" i="88" s="1"/>
  <c r="Q441" i="73"/>
  <c r="Q812" i="73"/>
  <c r="Q811" i="73" s="1"/>
  <c r="P707" i="73"/>
  <c r="P735" i="73" s="1"/>
  <c r="P674" i="73"/>
  <c r="P702" i="73" s="1"/>
  <c r="P632" i="73"/>
  <c r="P634" i="73" s="1"/>
  <c r="P635" i="73" s="1"/>
  <c r="N810" i="73"/>
  <c r="N816" i="73" s="1"/>
  <c r="O793" i="73"/>
  <c r="K979" i="73"/>
  <c r="L958" i="73"/>
  <c r="M974" i="73"/>
  <c r="M957" i="73"/>
  <c r="M956" i="73"/>
  <c r="BG963" i="89"/>
  <c r="Z715" i="86"/>
  <c r="AG934" i="73"/>
  <c r="AG936" i="73" s="1"/>
  <c r="AH932" i="73" s="1"/>
  <c r="AH934" i="73" s="1"/>
  <c r="U473" i="82"/>
  <c r="Z933" i="84"/>
  <c r="Z952" i="84" s="1"/>
  <c r="Z934" i="84"/>
  <c r="Z953" i="84" s="1"/>
  <c r="AA697" i="73"/>
  <c r="Z699" i="81"/>
  <c r="AB451" i="86"/>
  <c r="AB684" i="86" s="1"/>
  <c r="Z601" i="82"/>
  <c r="Z746" i="82" s="1"/>
  <c r="BH941" i="89"/>
  <c r="BH947" i="89"/>
  <c r="BH935" i="89"/>
  <c r="BH926" i="89"/>
  <c r="BI927" i="89"/>
  <c r="BH948" i="89"/>
  <c r="BH961" i="89"/>
  <c r="BH962" i="89"/>
  <c r="S771" i="82"/>
  <c r="P968" i="87"/>
  <c r="Q965" i="87" s="1"/>
  <c r="AC939" i="89"/>
  <c r="AC952" i="89" s="1"/>
  <c r="AC940" i="89"/>
  <c r="AC953" i="89" s="1"/>
  <c r="AB494" i="84"/>
  <c r="AB618" i="84" s="1"/>
  <c r="AB763" i="84" s="1"/>
  <c r="S770" i="82"/>
  <c r="AJ933" i="89"/>
  <c r="AJ934" i="89"/>
  <c r="AB696" i="83"/>
  <c r="AB483" i="84"/>
  <c r="AB607" i="84" s="1"/>
  <c r="AB752" i="84" s="1"/>
  <c r="AA715" i="84"/>
  <c r="Z723" i="82"/>
  <c r="Z698" i="86"/>
  <c r="V706" i="87"/>
  <c r="AB690" i="81"/>
  <c r="AA451" i="73"/>
  <c r="AB482" i="73" s="1"/>
  <c r="AB606" i="73" s="1"/>
  <c r="AB751" i="73" s="1"/>
  <c r="AA466" i="81"/>
  <c r="AA734" i="82"/>
  <c r="AB698" i="87"/>
  <c r="AB731" i="87"/>
  <c r="AB714" i="86"/>
  <c r="AB681" i="86"/>
  <c r="AB460" i="84"/>
  <c r="AB693" i="84" s="1"/>
  <c r="Z484" i="81"/>
  <c r="Z608" i="81" s="1"/>
  <c r="Z753" i="81" s="1"/>
  <c r="AA465" i="86"/>
  <c r="Y472" i="83"/>
  <c r="X442" i="87"/>
  <c r="AB714" i="85"/>
  <c r="AB729" i="83"/>
  <c r="AA726" i="84"/>
  <c r="AA693" i="84"/>
  <c r="AB467" i="85"/>
  <c r="AA733" i="85"/>
  <c r="AA700" i="85"/>
  <c r="AA620" i="86"/>
  <c r="AA765" i="86" s="1"/>
  <c r="AA723" i="82"/>
  <c r="AB441" i="81"/>
  <c r="AB707" i="81" s="1"/>
  <c r="AB486" i="84"/>
  <c r="AB610" i="84" s="1"/>
  <c r="AB755" i="84" s="1"/>
  <c r="AB497" i="82"/>
  <c r="AB621" i="82" s="1"/>
  <c r="AB766" i="82" s="1"/>
  <c r="Z734" i="81"/>
  <c r="Z701" i="81"/>
  <c r="AA468" i="81"/>
  <c r="AA707" i="81"/>
  <c r="AB608" i="85"/>
  <c r="AB753" i="85" s="1"/>
  <c r="Y686" i="81"/>
  <c r="Y719" i="81"/>
  <c r="AB693" i="82"/>
  <c r="AB726" i="82"/>
  <c r="AB457" i="82"/>
  <c r="AA690" i="82"/>
  <c r="S791" i="82"/>
  <c r="AB459" i="81"/>
  <c r="AB725" i="81" s="1"/>
  <c r="AB727" i="87"/>
  <c r="Z710" i="73"/>
  <c r="Z677" i="73"/>
  <c r="AA444" i="73"/>
  <c r="AB715" i="84"/>
  <c r="AB749" i="84"/>
  <c r="X673" i="73"/>
  <c r="AB682" i="84"/>
  <c r="AA477" i="82"/>
  <c r="S777" i="82"/>
  <c r="S785" i="82"/>
  <c r="S792" i="82"/>
  <c r="S776" i="82"/>
  <c r="S787" i="82"/>
  <c r="S782" i="82"/>
  <c r="S783" i="82"/>
  <c r="S779" i="82"/>
  <c r="S784" i="82"/>
  <c r="S780" i="82"/>
  <c r="S788" i="82"/>
  <c r="S781" i="82"/>
  <c r="S789" i="82"/>
  <c r="S790" i="82"/>
  <c r="S786" i="82"/>
  <c r="AA690" i="83"/>
  <c r="AB724" i="73"/>
  <c r="S783" i="85"/>
  <c r="Q974" i="87"/>
  <c r="Q957" i="87"/>
  <c r="Q956" i="87"/>
  <c r="R929" i="87"/>
  <c r="R795" i="85"/>
  <c r="R807" i="85" s="1"/>
  <c r="R810" i="85" s="1"/>
  <c r="R816" i="85" s="1"/>
  <c r="S781" i="85"/>
  <c r="AB468" i="87"/>
  <c r="AB734" i="87" s="1"/>
  <c r="AB480" i="86"/>
  <c r="AB604" i="86" s="1"/>
  <c r="AB749" i="86" s="1"/>
  <c r="U594" i="87"/>
  <c r="AA484" i="82"/>
  <c r="AA608" i="82" s="1"/>
  <c r="AA753" i="82" s="1"/>
  <c r="AB693" i="81"/>
  <c r="AB726" i="81"/>
  <c r="R773" i="84"/>
  <c r="AB685" i="81"/>
  <c r="AA680" i="82"/>
  <c r="AA713" i="82"/>
  <c r="AB447" i="82"/>
  <c r="S784" i="85"/>
  <c r="AB468" i="82"/>
  <c r="Z700" i="86"/>
  <c r="AB499" i="85"/>
  <c r="AB623" i="85" s="1"/>
  <c r="AB768" i="85" s="1"/>
  <c r="AA496" i="84"/>
  <c r="AA620" i="84" s="1"/>
  <c r="AA765" i="84" s="1"/>
  <c r="Z595" i="73"/>
  <c r="S787" i="85"/>
  <c r="S785" i="85"/>
  <c r="S792" i="85"/>
  <c r="S778" i="85"/>
  <c r="S777" i="85"/>
  <c r="S779" i="85"/>
  <c r="S782" i="85"/>
  <c r="S789" i="85"/>
  <c r="S786" i="85"/>
  <c r="S791" i="85"/>
  <c r="S776" i="85"/>
  <c r="S790" i="85"/>
  <c r="S788" i="85"/>
  <c r="T739" i="85"/>
  <c r="T769" i="85" s="1"/>
  <c r="U594" i="85"/>
  <c r="U739" i="85" s="1"/>
  <c r="R594" i="86"/>
  <c r="R739" i="86" s="1"/>
  <c r="R769" i="86" s="1"/>
  <c r="T705" i="85"/>
  <c r="X597" i="73"/>
  <c r="X742" i="73" s="1"/>
  <c r="T595" i="84"/>
  <c r="Y595" i="73"/>
  <c r="Y740" i="73" s="1"/>
  <c r="AA676" i="84"/>
  <c r="AB475" i="82"/>
  <c r="AB599" i="82" s="1"/>
  <c r="AB744" i="82" s="1"/>
  <c r="AB482" i="82"/>
  <c r="AB606" i="82" s="1"/>
  <c r="AB751" i="82" s="1"/>
  <c r="AA715" i="86"/>
  <c r="AA682" i="86"/>
  <c r="AB721" i="73"/>
  <c r="AB453" i="84"/>
  <c r="AB719" i="84" s="1"/>
  <c r="AA733" i="82"/>
  <c r="AA700" i="82"/>
  <c r="AB622" i="82"/>
  <c r="AB767" i="82" s="1"/>
  <c r="AB467" i="82"/>
  <c r="O942" i="79"/>
  <c r="AB443" i="84"/>
  <c r="AB676" i="84" s="1"/>
  <c r="AA725" i="81"/>
  <c r="AA692" i="81"/>
  <c r="Z719" i="82"/>
  <c r="Z686" i="82"/>
  <c r="AB743" i="84"/>
  <c r="Z475" i="87"/>
  <c r="Z599" i="87" s="1"/>
  <c r="Z744" i="87" s="1"/>
  <c r="AA709" i="84"/>
  <c r="AA743" i="84"/>
  <c r="G849" i="79"/>
  <c r="I95" i="88" s="1"/>
  <c r="S935" i="79"/>
  <c r="S936" i="83"/>
  <c r="T932" i="83" s="1"/>
  <c r="AA696" i="84"/>
  <c r="AA718" i="84"/>
  <c r="AA685" i="84"/>
  <c r="AA678" i="82"/>
  <c r="AA711" i="82"/>
  <c r="AB445" i="82"/>
  <c r="AB600" i="82"/>
  <c r="AA734" i="85"/>
  <c r="AA701" i="85"/>
  <c r="V936" i="81"/>
  <c r="W932" i="81" s="1"/>
  <c r="AB440" i="81"/>
  <c r="AA595" i="81"/>
  <c r="AA677" i="83"/>
  <c r="Y936" i="87"/>
  <c r="Z932" i="87" s="1"/>
  <c r="Z933" i="87" s="1"/>
  <c r="Z952" i="87" s="1"/>
  <c r="AB730" i="73"/>
  <c r="AB697" i="73"/>
  <c r="AB679" i="86"/>
  <c r="V594" i="84"/>
  <c r="V739" i="84" s="1"/>
  <c r="U470" i="84"/>
  <c r="T632" i="84"/>
  <c r="AB495" i="82"/>
  <c r="AB619" i="82" s="1"/>
  <c r="AB764" i="82" s="1"/>
  <c r="W471" i="82"/>
  <c r="U708" i="85"/>
  <c r="U675" i="85"/>
  <c r="V597" i="85"/>
  <c r="V742" i="85" s="1"/>
  <c r="V442" i="85"/>
  <c r="V566" i="85" s="1"/>
  <c r="AB486" i="86"/>
  <c r="AB610" i="86" s="1"/>
  <c r="AB755" i="86" s="1"/>
  <c r="AB689" i="82"/>
  <c r="Z596" i="73"/>
  <c r="Z741" i="73" s="1"/>
  <c r="AA488" i="73"/>
  <c r="W441" i="85"/>
  <c r="X472" i="85" s="1"/>
  <c r="X596" i="85" s="1"/>
  <c r="Z708" i="84"/>
  <c r="AB716" i="83"/>
  <c r="X718" i="87"/>
  <c r="W706" i="83"/>
  <c r="W735" i="83" s="1"/>
  <c r="AA499" i="83"/>
  <c r="AA623" i="83" s="1"/>
  <c r="AA768" i="83" s="1"/>
  <c r="Z675" i="83"/>
  <c r="AB693" i="86"/>
  <c r="AA730" i="82"/>
  <c r="AA697" i="82"/>
  <c r="AB710" i="83"/>
  <c r="AB718" i="85"/>
  <c r="AB685" i="73"/>
  <c r="Z748" i="73"/>
  <c r="AB728" i="87"/>
  <c r="AA689" i="82"/>
  <c r="AA722" i="82"/>
  <c r="AB725" i="84"/>
  <c r="U707" i="86"/>
  <c r="AB693" i="83"/>
  <c r="S736" i="85"/>
  <c r="AB726" i="83"/>
  <c r="AB760" i="83"/>
  <c r="V706" i="82"/>
  <c r="AB722" i="83"/>
  <c r="AB685" i="86"/>
  <c r="AB718" i="86"/>
  <c r="AB752" i="86"/>
  <c r="AA479" i="73"/>
  <c r="AA603" i="73" s="1"/>
  <c r="Z681" i="73"/>
  <c r="AB709" i="73"/>
  <c r="AB752" i="85"/>
  <c r="AB752" i="83"/>
  <c r="AA764" i="83"/>
  <c r="Y746" i="73"/>
  <c r="AB750" i="83"/>
  <c r="AA760" i="87"/>
  <c r="AB759" i="84"/>
  <c r="W751" i="85"/>
  <c r="AA744" i="85"/>
  <c r="AB748" i="85"/>
  <c r="Y752" i="87"/>
  <c r="U747" i="85"/>
  <c r="W741" i="85"/>
  <c r="X741" i="84"/>
  <c r="Z742" i="84"/>
  <c r="X742" i="87"/>
  <c r="AB765" i="83"/>
  <c r="AA763" i="82"/>
  <c r="Z746" i="81"/>
  <c r="W740" i="87"/>
  <c r="AA750" i="73"/>
  <c r="AB744" i="83"/>
  <c r="AA761" i="85"/>
  <c r="AA742" i="83"/>
  <c r="AB767" i="86"/>
  <c r="AB751" i="83"/>
  <c r="S770" i="85"/>
  <c r="Y446" i="73"/>
  <c r="AA733" i="86"/>
  <c r="AB451" i="83"/>
  <c r="AB717" i="83" s="1"/>
  <c r="AA684" i="83"/>
  <c r="AA450" i="73"/>
  <c r="AA716" i="73" s="1"/>
  <c r="AA679" i="85"/>
  <c r="AB601" i="85"/>
  <c r="AB446" i="85"/>
  <c r="AB683" i="83"/>
  <c r="Z481" i="84"/>
  <c r="Z450" i="84" s="1"/>
  <c r="Y716" i="84"/>
  <c r="AA708" i="83"/>
  <c r="AB473" i="83"/>
  <c r="AB597" i="83" s="1"/>
  <c r="X611" i="87"/>
  <c r="X487" i="87"/>
  <c r="X456" i="87" s="1"/>
  <c r="Y487" i="87" s="1"/>
  <c r="Y685" i="87"/>
  <c r="V470" i="87"/>
  <c r="W472" i="87"/>
  <c r="W596" i="87" s="1"/>
  <c r="AA608" i="83"/>
  <c r="AA484" i="83"/>
  <c r="AA453" i="83" s="1"/>
  <c r="AB484" i="83" s="1"/>
  <c r="AB485" i="83"/>
  <c r="AB454" i="83" s="1"/>
  <c r="J359" i="83" s="1"/>
  <c r="W598" i="85"/>
  <c r="W474" i="85"/>
  <c r="W443" i="85" s="1"/>
  <c r="AB492" i="83"/>
  <c r="AB461" i="83" s="1"/>
  <c r="X683" i="84"/>
  <c r="AA605" i="84"/>
  <c r="AB681" i="85"/>
  <c r="Z476" i="73"/>
  <c r="Y954" i="87"/>
  <c r="AA444" i="85"/>
  <c r="AB475" i="85" s="1"/>
  <c r="Z677" i="85"/>
  <c r="W607" i="82"/>
  <c r="V718" i="82"/>
  <c r="W452" i="82"/>
  <c r="X483" i="82" s="1"/>
  <c r="AB693" i="85"/>
  <c r="Y712" i="81"/>
  <c r="T680" i="85"/>
  <c r="W722" i="87"/>
  <c r="AB692" i="83"/>
  <c r="AA460" i="87"/>
  <c r="AB491" i="87" s="1"/>
  <c r="AB615" i="87" s="1"/>
  <c r="AB617" i="83"/>
  <c r="AA728" i="83"/>
  <c r="AB467" i="86"/>
  <c r="AB700" i="86" s="1"/>
  <c r="AB691" i="84"/>
  <c r="AA729" i="82"/>
  <c r="AA464" i="83"/>
  <c r="AB495" i="83" s="1"/>
  <c r="AU963" i="84"/>
  <c r="T632" i="85"/>
  <c r="T634" i="85" s="1"/>
  <c r="T635" i="85" s="1"/>
  <c r="T781" i="85" s="1"/>
  <c r="X679" i="73"/>
  <c r="Z607" i="87"/>
  <c r="AU963" i="81"/>
  <c r="Z683" i="73"/>
  <c r="AU963" i="86"/>
  <c r="Z697" i="83"/>
  <c r="X596" i="82"/>
  <c r="AB465" i="83"/>
  <c r="AB731" i="83" s="1"/>
  <c r="AB604" i="83"/>
  <c r="AA715" i="83"/>
  <c r="AU963" i="87"/>
  <c r="AB688" i="87"/>
  <c r="Z693" i="87"/>
  <c r="V792" i="83"/>
  <c r="V778" i="83"/>
  <c r="V780" i="83"/>
  <c r="V783" i="83"/>
  <c r="V782" i="83"/>
  <c r="V781" i="83"/>
  <c r="V785" i="83"/>
  <c r="V791" i="83"/>
  <c r="V786" i="83"/>
  <c r="V784" i="83"/>
  <c r="V790" i="83"/>
  <c r="V787" i="83"/>
  <c r="V788" i="83"/>
  <c r="V773" i="83"/>
  <c r="V789" i="83"/>
  <c r="V777" i="83"/>
  <c r="V776" i="83"/>
  <c r="W673" i="83"/>
  <c r="W702" i="83" s="1"/>
  <c r="W632" i="83"/>
  <c r="W740" i="83"/>
  <c r="W769" i="83" s="1"/>
  <c r="W633" i="83"/>
  <c r="Z719" i="83"/>
  <c r="AA721" i="83"/>
  <c r="AB610" i="83"/>
  <c r="P360" i="83" s="1"/>
  <c r="AB609" i="83"/>
  <c r="P359" i="83" s="1"/>
  <c r="T672" i="85"/>
  <c r="AA461" i="85"/>
  <c r="AB492" i="85" s="1"/>
  <c r="Z694" i="85"/>
  <c r="U439" i="85"/>
  <c r="V684" i="85"/>
  <c r="V602" i="85"/>
  <c r="U713" i="85"/>
  <c r="W451" i="85"/>
  <c r="X482" i="85" s="1"/>
  <c r="U595" i="84"/>
  <c r="W594" i="82"/>
  <c r="V707" i="82"/>
  <c r="W741" i="82"/>
  <c r="U674" i="82"/>
  <c r="AA439" i="81"/>
  <c r="Z672" i="81"/>
  <c r="Z600" i="73"/>
  <c r="AB608" i="73"/>
  <c r="AA719" i="73"/>
  <c r="AA728" i="73"/>
  <c r="AB617" i="73"/>
  <c r="T595" i="86"/>
  <c r="T440" i="86"/>
  <c r="U471" i="86" s="1"/>
  <c r="X933" i="85"/>
  <c r="X952" i="85" s="1"/>
  <c r="X954" i="85" s="1"/>
  <c r="AB677" i="83"/>
  <c r="AB691" i="73"/>
  <c r="S673" i="86"/>
  <c r="AV962" i="79"/>
  <c r="AU963" i="85"/>
  <c r="AU963" i="83"/>
  <c r="AV963" i="82"/>
  <c r="AU963" i="73"/>
  <c r="AV926" i="79"/>
  <c r="AW927" i="79"/>
  <c r="AV136" i="80"/>
  <c r="AV138" i="80" s="1"/>
  <c r="AV117" i="80"/>
  <c r="AV137" i="80"/>
  <c r="AA698" i="83"/>
  <c r="AB681" i="87"/>
  <c r="AB681" i="82"/>
  <c r="AB690" i="83"/>
  <c r="AB680" i="73"/>
  <c r="V674" i="85"/>
  <c r="AV115" i="80"/>
  <c r="AT963" i="79"/>
  <c r="Z675" i="84"/>
  <c r="AB613" i="87"/>
  <c r="AA724" i="87"/>
  <c r="AA602" i="84"/>
  <c r="Z713" i="84"/>
  <c r="AA597" i="84"/>
  <c r="U741" i="86"/>
  <c r="V596" i="86"/>
  <c r="U597" i="86"/>
  <c r="AB685" i="85"/>
  <c r="AA685" i="85"/>
  <c r="X936" i="85"/>
  <c r="Y932" i="85" s="1"/>
  <c r="Y933" i="85" s="1"/>
  <c r="Y952" i="85" s="1"/>
  <c r="AB692" i="84"/>
  <c r="AA692" i="84"/>
  <c r="AA936" i="82"/>
  <c r="AB932" i="82" s="1"/>
  <c r="AB934" i="82" s="1"/>
  <c r="AB953" i="82" s="1"/>
  <c r="Z440" i="73"/>
  <c r="V441" i="86"/>
  <c r="W472" i="86" s="1"/>
  <c r="AB678" i="83"/>
  <c r="R793" i="84"/>
  <c r="K836" i="85"/>
  <c r="J836" i="86"/>
  <c r="G865" i="83"/>
  <c r="G861" i="83"/>
  <c r="G862" i="83" s="1"/>
  <c r="G866" i="83"/>
  <c r="G864" i="83"/>
  <c r="I837" i="83"/>
  <c r="H860" i="83"/>
  <c r="J836" i="87"/>
  <c r="S793" i="87"/>
  <c r="S795" i="87" s="1"/>
  <c r="G848" i="79"/>
  <c r="I94" i="88" s="1"/>
  <c r="N846" i="79"/>
  <c r="P92" i="88" s="1"/>
  <c r="G847" i="79"/>
  <c r="I93" i="88" s="1"/>
  <c r="G859" i="79"/>
  <c r="I105" i="88" s="1"/>
  <c r="H836" i="79"/>
  <c r="J82" i="88" s="1"/>
  <c r="G858" i="79"/>
  <c r="I104" i="88" s="1"/>
  <c r="F837" i="81"/>
  <c r="I859" i="82"/>
  <c r="I847" i="82"/>
  <c r="J836" i="82"/>
  <c r="H848" i="84"/>
  <c r="I848" i="82"/>
  <c r="H847" i="84"/>
  <c r="I858" i="82"/>
  <c r="T635" i="87"/>
  <c r="H859" i="84"/>
  <c r="I836" i="84"/>
  <c r="H858" i="84"/>
  <c r="O952" i="79"/>
  <c r="O953" i="79"/>
  <c r="P938" i="79"/>
  <c r="O954" i="73"/>
  <c r="U440" i="84"/>
  <c r="AX33" i="77"/>
  <c r="AY18" i="77"/>
  <c r="AX16" i="77"/>
  <c r="P939" i="73"/>
  <c r="P940" i="73"/>
  <c r="AV935" i="73"/>
  <c r="AV947" i="73"/>
  <c r="AV948" i="73"/>
  <c r="AV941" i="73"/>
  <c r="AV961" i="73"/>
  <c r="AW927" i="73"/>
  <c r="AW962" i="73" s="1"/>
  <c r="AV926" i="73"/>
  <c r="U674" i="86"/>
  <c r="AX17" i="77"/>
  <c r="AX107" i="80" s="1"/>
  <c r="AW973" i="79"/>
  <c r="S933" i="79"/>
  <c r="AU948" i="79"/>
  <c r="S934" i="79"/>
  <c r="AU961" i="79"/>
  <c r="AL940" i="82"/>
  <c r="AL942" i="82" s="1"/>
  <c r="AM938" i="82" s="1"/>
  <c r="AL939" i="82"/>
  <c r="E864" i="83"/>
  <c r="AN939" i="87"/>
  <c r="AN940" i="87"/>
  <c r="AN942" i="87" s="1"/>
  <c r="AO938" i="87" s="1"/>
  <c r="AB612" i="85"/>
  <c r="AA723" i="85"/>
  <c r="AV948" i="87"/>
  <c r="AV941" i="87"/>
  <c r="AV961" i="87"/>
  <c r="AV935" i="87"/>
  <c r="AW927" i="87"/>
  <c r="AW962" i="87" s="1"/>
  <c r="AV926" i="87"/>
  <c r="AV947" i="87"/>
  <c r="AV961" i="83"/>
  <c r="AV941" i="83"/>
  <c r="AW927" i="83"/>
  <c r="AW962" i="83" s="1"/>
  <c r="AV926" i="83"/>
  <c r="AV948" i="83"/>
  <c r="AV935" i="83"/>
  <c r="AV947" i="83"/>
  <c r="E862" i="83"/>
  <c r="AV961" i="86"/>
  <c r="AV948" i="86"/>
  <c r="AV947" i="86"/>
  <c r="AV941" i="86"/>
  <c r="AW927" i="86"/>
  <c r="AW962" i="86" s="1"/>
  <c r="AV926" i="86"/>
  <c r="AV935" i="86"/>
  <c r="Q958" i="83"/>
  <c r="Q967" i="83" s="1"/>
  <c r="T736" i="87"/>
  <c r="T770" i="87"/>
  <c r="T771" i="87"/>
  <c r="AB954" i="86"/>
  <c r="AN940" i="84"/>
  <c r="AN942" i="84" s="1"/>
  <c r="AO938" i="84" s="1"/>
  <c r="AN939" i="84"/>
  <c r="AV935" i="81"/>
  <c r="AV961" i="81"/>
  <c r="AV948" i="81"/>
  <c r="AV947" i="81"/>
  <c r="AV941" i="81"/>
  <c r="AW927" i="81"/>
  <c r="AW962" i="81" s="1"/>
  <c r="AV926" i="81"/>
  <c r="AB936" i="86"/>
  <c r="AC932" i="86" s="1"/>
  <c r="AW961" i="82"/>
  <c r="AW948" i="82"/>
  <c r="AW947" i="82"/>
  <c r="AW941" i="82"/>
  <c r="AX927" i="82"/>
  <c r="AX962" i="82" s="1"/>
  <c r="AW926" i="82"/>
  <c r="AW935" i="82"/>
  <c r="R954" i="83"/>
  <c r="R957" i="83" s="1"/>
  <c r="W675" i="87"/>
  <c r="U940" i="81"/>
  <c r="U942" i="81" s="1"/>
  <c r="U939" i="81"/>
  <c r="AM940" i="85"/>
  <c r="AM942" i="85" s="1"/>
  <c r="AN938" i="85" s="1"/>
  <c r="AM939" i="85"/>
  <c r="W440" i="87"/>
  <c r="V707" i="87"/>
  <c r="AV941" i="85"/>
  <c r="AW927" i="85"/>
  <c r="AW962" i="85" s="1"/>
  <c r="AV926" i="85"/>
  <c r="AV935" i="85"/>
  <c r="AV961" i="85"/>
  <c r="AV947" i="85"/>
  <c r="AV948" i="85"/>
  <c r="S939" i="83"/>
  <c r="S940" i="83"/>
  <c r="S942" i="83" s="1"/>
  <c r="X707" i="84"/>
  <c r="AV941" i="84"/>
  <c r="AV948" i="84"/>
  <c r="AV947" i="84"/>
  <c r="AW927" i="84"/>
  <c r="AW962" i="84" s="1"/>
  <c r="AV926" i="84"/>
  <c r="AV935" i="84"/>
  <c r="AV961" i="84"/>
  <c r="AN939" i="86"/>
  <c r="AN940" i="86"/>
  <c r="AN942" i="86" s="1"/>
  <c r="AO938" i="86" s="1"/>
  <c r="V944" i="79"/>
  <c r="V945" i="73"/>
  <c r="V946" i="73"/>
  <c r="N900" i="79" a="1"/>
  <c r="AV948" i="79" a="1"/>
  <c r="V946" i="79" a="1"/>
  <c r="P939" i="79" a="1"/>
  <c r="AW962" i="79" a="1"/>
  <c r="K929" i="79" a="1"/>
  <c r="V947" i="79" a="1"/>
  <c r="J957" i="79" a="1"/>
  <c r="O954" i="79" a="1"/>
  <c r="J974" i="79" a="1"/>
  <c r="H847" i="79" a="1"/>
  <c r="I968" i="79" a="1"/>
  <c r="T932" i="79" a="1"/>
  <c r="S936" i="79" a="1"/>
  <c r="AV961" i="79" a="1"/>
  <c r="H848" i="79" a="1"/>
  <c r="I836" i="79" a="1"/>
  <c r="P941" i="79" a="1"/>
  <c r="N842" i="79" a="1"/>
  <c r="H858" i="79" a="1"/>
  <c r="H859" i="79" a="1"/>
  <c r="P940" i="79" a="1"/>
  <c r="H849" i="79" a="1"/>
  <c r="I979" i="79" a="1"/>
  <c r="V945" i="79" a="1"/>
  <c r="J966" i="79" a="1"/>
  <c r="T968" i="89" l="1"/>
  <c r="U965" i="89" s="1"/>
  <c r="M968" i="82"/>
  <c r="N965" i="82" s="1"/>
  <c r="N968" i="82" s="1"/>
  <c r="O965" i="82" s="1"/>
  <c r="V777" i="89"/>
  <c r="V778" i="89"/>
  <c r="V791" i="89"/>
  <c r="V780" i="89"/>
  <c r="V782" i="89"/>
  <c r="V789" i="89"/>
  <c r="V783" i="89"/>
  <c r="V792" i="89"/>
  <c r="V776" i="89"/>
  <c r="V779" i="89"/>
  <c r="V786" i="89"/>
  <c r="V787" i="89"/>
  <c r="V781" i="89"/>
  <c r="V788" i="89"/>
  <c r="V790" i="89"/>
  <c r="V785" i="89"/>
  <c r="V784" i="89"/>
  <c r="O966" i="82"/>
  <c r="O958" i="82"/>
  <c r="R789" i="82"/>
  <c r="R782" i="82"/>
  <c r="R779" i="82"/>
  <c r="R788" i="82"/>
  <c r="R792" i="82"/>
  <c r="R786" i="82"/>
  <c r="R790" i="82"/>
  <c r="R781" i="82"/>
  <c r="R784" i="82"/>
  <c r="R783" i="82"/>
  <c r="R776" i="82"/>
  <c r="R785" i="82"/>
  <c r="R787" i="82"/>
  <c r="R780" i="82"/>
  <c r="R777" i="82"/>
  <c r="R778" i="82"/>
  <c r="R791" i="82"/>
  <c r="V813" i="85" a="1"/>
  <c r="R736" i="82"/>
  <c r="R771" i="82"/>
  <c r="R770" i="82"/>
  <c r="R773" i="82" s="1"/>
  <c r="N813" i="81" a="1"/>
  <c r="T675" i="82"/>
  <c r="T702" i="82" s="1"/>
  <c r="T770" i="82" s="1"/>
  <c r="T813" i="82" a="1"/>
  <c r="V736" i="89"/>
  <c r="V770" i="89"/>
  <c r="V771" i="89"/>
  <c r="V773" i="89"/>
  <c r="V483" i="87"/>
  <c r="V812" i="87" s="1"/>
  <c r="V452" i="87"/>
  <c r="W483" i="87" s="1"/>
  <c r="W452" i="87" s="1"/>
  <c r="W566" i="89"/>
  <c r="X473" i="89"/>
  <c r="X812" i="89" s="1"/>
  <c r="Z479" i="82"/>
  <c r="Z448" i="82" s="1"/>
  <c r="X813" i="73" a="1"/>
  <c r="R472" i="82"/>
  <c r="R812" i="82" s="1"/>
  <c r="R811" i="82" s="1"/>
  <c r="Q793" i="82"/>
  <c r="Q795" i="82" s="1"/>
  <c r="Q807" i="82" s="1"/>
  <c r="Q810" i="82" s="1"/>
  <c r="Q816" i="82" s="1"/>
  <c r="Q929" i="82" s="1"/>
  <c r="AA813" i="84" a="1"/>
  <c r="U483" i="83"/>
  <c r="U812" i="83" s="1"/>
  <c r="U811" i="83" s="1"/>
  <c r="U816" i="83" s="1"/>
  <c r="U929" i="83" s="1"/>
  <c r="U974" i="83" s="1"/>
  <c r="I48" i="77"/>
  <c r="I49" i="77" s="1"/>
  <c r="I50" i="77" s="1"/>
  <c r="I44" i="77"/>
  <c r="J40" i="77" s="1"/>
  <c r="J41" i="77" s="1"/>
  <c r="J43" i="77" s="1"/>
  <c r="J47" i="77" s="1"/>
  <c r="J57" i="77" s="1"/>
  <c r="I28" i="77"/>
  <c r="I45" i="77"/>
  <c r="H72" i="77"/>
  <c r="L974" i="81"/>
  <c r="H60" i="77"/>
  <c r="L957" i="81"/>
  <c r="L966" i="81" s="1"/>
  <c r="H59" i="77"/>
  <c r="I54" i="77" s="1"/>
  <c r="I61" i="77" s="1"/>
  <c r="H76" i="77"/>
  <c r="H71" i="77"/>
  <c r="H70" i="77"/>
  <c r="O968" i="85"/>
  <c r="P965" i="85" s="1"/>
  <c r="P958" i="85"/>
  <c r="P967" i="85" s="1"/>
  <c r="S440" i="85"/>
  <c r="T471" i="85" s="1"/>
  <c r="T440" i="85" s="1"/>
  <c r="M773" i="81"/>
  <c r="J974" i="79"/>
  <c r="J957" i="79"/>
  <c r="J958" i="86"/>
  <c r="K929" i="79"/>
  <c r="T708" i="82"/>
  <c r="T735" i="82" s="1"/>
  <c r="K974" i="86"/>
  <c r="K957" i="86"/>
  <c r="K956" i="86"/>
  <c r="L810" i="86"/>
  <c r="L816" i="86" s="1"/>
  <c r="L929" i="86" s="1"/>
  <c r="L956" i="86" s="1"/>
  <c r="N566" i="86"/>
  <c r="O473" i="86"/>
  <c r="O812" i="86" s="1"/>
  <c r="M771" i="86"/>
  <c r="M736" i="86"/>
  <c r="M770" i="86"/>
  <c r="M781" i="86"/>
  <c r="M784" i="86"/>
  <c r="M791" i="86"/>
  <c r="M787" i="86"/>
  <c r="M776" i="86"/>
  <c r="M785" i="86"/>
  <c r="M780" i="86"/>
  <c r="M786" i="86"/>
  <c r="M789" i="86"/>
  <c r="M778" i="86"/>
  <c r="M782" i="86"/>
  <c r="M790" i="86"/>
  <c r="M779" i="86"/>
  <c r="M792" i="86"/>
  <c r="M777" i="86"/>
  <c r="M783" i="86"/>
  <c r="M788" i="86"/>
  <c r="W749" i="73"/>
  <c r="W715" i="73"/>
  <c r="W682" i="73"/>
  <c r="Y542" i="73"/>
  <c r="X604" i="73"/>
  <c r="I979" i="79"/>
  <c r="J966" i="79"/>
  <c r="Z805" i="86"/>
  <c r="AB535" i="86"/>
  <c r="AA805" i="86" s="1"/>
  <c r="M807" i="86"/>
  <c r="O966" i="84"/>
  <c r="O958" i="84"/>
  <c r="P475" i="84"/>
  <c r="P812" i="84" s="1"/>
  <c r="P811" i="84" s="1"/>
  <c r="P816" i="84" s="1"/>
  <c r="P929" i="84" s="1"/>
  <c r="I968" i="79"/>
  <c r="W477" i="81"/>
  <c r="W446" i="81" s="1"/>
  <c r="N675" i="81"/>
  <c r="N702" i="81" s="1"/>
  <c r="N708" i="81"/>
  <c r="N735" i="81" s="1"/>
  <c r="N632" i="81"/>
  <c r="N634" i="81" s="1"/>
  <c r="N635" i="81" s="1"/>
  <c r="N813" i="81"/>
  <c r="N811" i="81" s="1"/>
  <c r="J965" i="81"/>
  <c r="M793" i="81"/>
  <c r="X742" i="81"/>
  <c r="X769" i="81" s="1"/>
  <c r="X633" i="81"/>
  <c r="Z535" i="81"/>
  <c r="Y597" i="81"/>
  <c r="O442" i="81"/>
  <c r="O812" i="81"/>
  <c r="T632" i="82"/>
  <c r="T634" i="82" s="1"/>
  <c r="T635" i="82" s="1"/>
  <c r="T786" i="82" s="1"/>
  <c r="U956" i="89"/>
  <c r="U957" i="89"/>
  <c r="U966" i="89" s="1"/>
  <c r="N900" i="79"/>
  <c r="P146" i="88" s="1"/>
  <c r="Y473" i="87"/>
  <c r="Y597" i="87" s="1"/>
  <c r="Y742" i="87" s="1"/>
  <c r="X566" i="87"/>
  <c r="T813" i="82"/>
  <c r="Z477" i="73"/>
  <c r="Z601" i="73" s="1"/>
  <c r="Z746" i="73" s="1"/>
  <c r="M966" i="73"/>
  <c r="L965" i="73"/>
  <c r="AB470" i="81"/>
  <c r="AB439" i="81" s="1"/>
  <c r="V470" i="85"/>
  <c r="Y470" i="82"/>
  <c r="O795" i="73"/>
  <c r="O807" i="73" s="1"/>
  <c r="O810" i="73" s="1"/>
  <c r="N842" i="79"/>
  <c r="P88" i="88" s="1"/>
  <c r="P785" i="73"/>
  <c r="P787" i="73"/>
  <c r="P777" i="73"/>
  <c r="P791" i="73"/>
  <c r="P779" i="73"/>
  <c r="P792" i="73"/>
  <c r="P784" i="73"/>
  <c r="P782" i="73"/>
  <c r="P776" i="73"/>
  <c r="P790" i="73"/>
  <c r="P781" i="73"/>
  <c r="P780" i="73"/>
  <c r="P786" i="73"/>
  <c r="P783" i="73"/>
  <c r="P789" i="73"/>
  <c r="P788" i="73"/>
  <c r="P778" i="73"/>
  <c r="P771" i="73"/>
  <c r="P736" i="73"/>
  <c r="P770" i="73"/>
  <c r="E865" i="73" s="1"/>
  <c r="R472" i="73"/>
  <c r="N929" i="73"/>
  <c r="Z934" i="87"/>
  <c r="Z953" i="87" s="1"/>
  <c r="Z954" i="87" s="1"/>
  <c r="L967" i="73"/>
  <c r="M958" i="73"/>
  <c r="R705" i="73"/>
  <c r="R672" i="73"/>
  <c r="S439" i="73"/>
  <c r="V807" i="89"/>
  <c r="U442" i="82"/>
  <c r="Z936" i="84"/>
  <c r="AA932" i="84" s="1"/>
  <c r="Z954" i="84"/>
  <c r="BH963" i="89"/>
  <c r="V673" i="87"/>
  <c r="Z732" i="81"/>
  <c r="AA684" i="73"/>
  <c r="AB717" i="86"/>
  <c r="AC954" i="89"/>
  <c r="AB452" i="84"/>
  <c r="AB718" i="84" s="1"/>
  <c r="AB463" i="84"/>
  <c r="AB729" i="84" s="1"/>
  <c r="BI948" i="89"/>
  <c r="BI941" i="89"/>
  <c r="BI935" i="89"/>
  <c r="BJ927" i="89"/>
  <c r="BI926" i="89"/>
  <c r="BI961" i="89"/>
  <c r="BI962" i="89"/>
  <c r="BI947" i="89"/>
  <c r="S773" i="82"/>
  <c r="Q966" i="87"/>
  <c r="AC942" i="89"/>
  <c r="AD938" i="89" s="1"/>
  <c r="AD939" i="89" s="1"/>
  <c r="AD952" i="89" s="1"/>
  <c r="AJ936" i="89"/>
  <c r="AK932" i="89" s="1"/>
  <c r="Z731" i="86"/>
  <c r="AB701" i="87"/>
  <c r="AB496" i="86"/>
  <c r="AB620" i="86" s="1"/>
  <c r="AB765" i="86" s="1"/>
  <c r="AA701" i="82"/>
  <c r="AB497" i="81"/>
  <c r="AB621" i="81" s="1"/>
  <c r="AB766" i="81" s="1"/>
  <c r="AB726" i="84"/>
  <c r="AA674" i="81"/>
  <c r="AB692" i="81"/>
  <c r="X707" i="83"/>
  <c r="X674" i="83"/>
  <c r="AB674" i="81"/>
  <c r="Y596" i="83"/>
  <c r="Y741" i="83" s="1"/>
  <c r="Y441" i="83"/>
  <c r="Z453" i="81"/>
  <c r="Z686" i="81" s="1"/>
  <c r="AA698" i="86"/>
  <c r="AA731" i="86"/>
  <c r="AB733" i="85"/>
  <c r="AB700" i="85"/>
  <c r="AA721" i="84"/>
  <c r="AA688" i="84"/>
  <c r="AB455" i="84"/>
  <c r="AB499" i="81"/>
  <c r="AB466" i="82"/>
  <c r="AA453" i="82"/>
  <c r="AB484" i="82" s="1"/>
  <c r="AA732" i="82"/>
  <c r="AA699" i="82"/>
  <c r="AB686" i="85"/>
  <c r="AB719" i="85"/>
  <c r="AB690" i="82"/>
  <c r="AB723" i="82"/>
  <c r="AB475" i="73"/>
  <c r="AA601" i="82"/>
  <c r="AA746" i="82" s="1"/>
  <c r="AA446" i="82"/>
  <c r="Z712" i="82"/>
  <c r="Z679" i="82"/>
  <c r="AB686" i="84"/>
  <c r="Q958" i="87"/>
  <c r="Q967" i="87" s="1"/>
  <c r="S793" i="82"/>
  <c r="R956" i="87"/>
  <c r="R974" i="87"/>
  <c r="R957" i="87"/>
  <c r="R929" i="85"/>
  <c r="T740" i="84"/>
  <c r="U597" i="82"/>
  <c r="AB449" i="86"/>
  <c r="U739" i="87"/>
  <c r="U769" i="87" s="1"/>
  <c r="U633" i="87"/>
  <c r="AH933" i="73"/>
  <c r="R795" i="84"/>
  <c r="R807" i="84" s="1"/>
  <c r="R810" i="84" s="1"/>
  <c r="AB468" i="85"/>
  <c r="AB734" i="85" s="1"/>
  <c r="AB680" i="82"/>
  <c r="AB713" i="82"/>
  <c r="V594" i="87"/>
  <c r="V739" i="87" s="1"/>
  <c r="V769" i="87" s="1"/>
  <c r="AA465" i="84"/>
  <c r="W594" i="84"/>
  <c r="W739" i="84" s="1"/>
  <c r="Z731" i="84"/>
  <c r="Z698" i="84"/>
  <c r="W595" i="82"/>
  <c r="W740" i="82" s="1"/>
  <c r="AA700" i="86"/>
  <c r="W440" i="82"/>
  <c r="X471" i="82" s="1"/>
  <c r="AB701" i="82"/>
  <c r="AB734" i="82"/>
  <c r="T673" i="84"/>
  <c r="S793" i="85"/>
  <c r="U633" i="85"/>
  <c r="R633" i="86"/>
  <c r="T706" i="84"/>
  <c r="Y673" i="73"/>
  <c r="AA594" i="81"/>
  <c r="AA739" i="81" s="1"/>
  <c r="AB451" i="82"/>
  <c r="AB700" i="82"/>
  <c r="AB733" i="82"/>
  <c r="AA717" i="82"/>
  <c r="AA684" i="82"/>
  <c r="AB444" i="82"/>
  <c r="U673" i="85"/>
  <c r="U706" i="85"/>
  <c r="AA710" i="82"/>
  <c r="AA677" i="82"/>
  <c r="X595" i="85"/>
  <c r="S936" i="79"/>
  <c r="AA706" i="81"/>
  <c r="Z444" i="87"/>
  <c r="Y710" i="87"/>
  <c r="Y677" i="87"/>
  <c r="AB709" i="84"/>
  <c r="P941" i="79"/>
  <c r="R116" i="80" s="1"/>
  <c r="V947" i="79"/>
  <c r="H849" i="79"/>
  <c r="J95" i="88" s="1"/>
  <c r="AA673" i="81"/>
  <c r="AH936" i="73"/>
  <c r="AI932" i="73" s="1"/>
  <c r="AI933" i="73" s="1"/>
  <c r="AB711" i="82"/>
  <c r="AB745" i="82"/>
  <c r="AB678" i="82"/>
  <c r="AA740" i="81"/>
  <c r="AB595" i="81"/>
  <c r="AB706" i="81" s="1"/>
  <c r="AA468" i="83"/>
  <c r="AB499" i="83" s="1"/>
  <c r="AB623" i="83" s="1"/>
  <c r="AB768" i="83" s="1"/>
  <c r="AB451" i="73"/>
  <c r="AB684" i="73" s="1"/>
  <c r="AB464" i="82"/>
  <c r="AB730" i="82" s="1"/>
  <c r="Z936" i="87"/>
  <c r="AA932" i="87" s="1"/>
  <c r="AA934" i="87" s="1"/>
  <c r="AA953" i="87" s="1"/>
  <c r="U439" i="84"/>
  <c r="T705" i="84"/>
  <c r="T672" i="84"/>
  <c r="AB442" i="83"/>
  <c r="AA721" i="86"/>
  <c r="AA688" i="86"/>
  <c r="X441" i="85"/>
  <c r="X707" i="85" s="1"/>
  <c r="W674" i="85"/>
  <c r="Y706" i="73"/>
  <c r="W473" i="85"/>
  <c r="AB455" i="86"/>
  <c r="AA612" i="73"/>
  <c r="AA757" i="73" s="1"/>
  <c r="AA457" i="73"/>
  <c r="AB712" i="85"/>
  <c r="Z690" i="73"/>
  <c r="Z723" i="73"/>
  <c r="Z734" i="83"/>
  <c r="Z701" i="83"/>
  <c r="S773" i="85"/>
  <c r="AA726" i="87"/>
  <c r="Y712" i="73"/>
  <c r="AB481" i="73"/>
  <c r="AB605" i="73" s="1"/>
  <c r="AB750" i="73" s="1"/>
  <c r="AA448" i="73"/>
  <c r="Z714" i="73"/>
  <c r="Y718" i="87"/>
  <c r="U632" i="87"/>
  <c r="U705" i="87"/>
  <c r="U735" i="87" s="1"/>
  <c r="AA675" i="83"/>
  <c r="R705" i="86"/>
  <c r="W705" i="82"/>
  <c r="AB720" i="83"/>
  <c r="AB616" i="83"/>
  <c r="AB727" i="83" s="1"/>
  <c r="V676" i="85"/>
  <c r="V709" i="85"/>
  <c r="AA685" i="83"/>
  <c r="AA718" i="83"/>
  <c r="AA748" i="73"/>
  <c r="AA694" i="83"/>
  <c r="AA727" i="83"/>
  <c r="X708" i="73"/>
  <c r="Y678" i="73"/>
  <c r="Y711" i="73"/>
  <c r="AA687" i="83"/>
  <c r="AA720" i="83"/>
  <c r="AB733" i="86"/>
  <c r="AA708" i="84"/>
  <c r="U769" i="85"/>
  <c r="AB754" i="83"/>
  <c r="X741" i="82"/>
  <c r="W741" i="87"/>
  <c r="X756" i="87"/>
  <c r="AB758" i="87"/>
  <c r="AB755" i="83"/>
  <c r="U742" i="86"/>
  <c r="V741" i="86"/>
  <c r="W743" i="85"/>
  <c r="X741" i="85"/>
  <c r="AA742" i="84"/>
  <c r="AB762" i="73"/>
  <c r="AB762" i="83"/>
  <c r="W752" i="82"/>
  <c r="AB746" i="85"/>
  <c r="Z745" i="73"/>
  <c r="Z752" i="87"/>
  <c r="AB760" i="87"/>
  <c r="AA750" i="84"/>
  <c r="Z740" i="73"/>
  <c r="AB757" i="85"/>
  <c r="AB749" i="83"/>
  <c r="AA747" i="84"/>
  <c r="AB753" i="73"/>
  <c r="W739" i="82"/>
  <c r="AA753" i="83"/>
  <c r="AA683" i="73"/>
  <c r="AB684" i="83"/>
  <c r="AB679" i="85"/>
  <c r="X598" i="85"/>
  <c r="X474" i="85"/>
  <c r="X443" i="85" s="1"/>
  <c r="Y474" i="85" s="1"/>
  <c r="AA471" i="73"/>
  <c r="X471" i="87"/>
  <c r="X595" i="87" s="1"/>
  <c r="V471" i="84"/>
  <c r="Y683" i="84"/>
  <c r="AA481" i="84"/>
  <c r="AA450" i="84" s="1"/>
  <c r="Z716" i="84"/>
  <c r="X607" i="82"/>
  <c r="W718" i="82"/>
  <c r="AB599" i="85"/>
  <c r="AA710" i="85"/>
  <c r="V685" i="82"/>
  <c r="T702" i="85"/>
  <c r="T736" i="85" s="1"/>
  <c r="W676" i="85"/>
  <c r="AB462" i="83"/>
  <c r="AB695" i="83" s="1"/>
  <c r="Z712" i="81"/>
  <c r="Y679" i="81"/>
  <c r="W689" i="87"/>
  <c r="AA695" i="83"/>
  <c r="AA696" i="82"/>
  <c r="AB618" i="82"/>
  <c r="AB463" i="82"/>
  <c r="AB460" i="87"/>
  <c r="AB693" i="87" s="1"/>
  <c r="AA730" i="83"/>
  <c r="AV963" i="84"/>
  <c r="Z686" i="83"/>
  <c r="AB698" i="83"/>
  <c r="AA686" i="83"/>
  <c r="AB933" i="82"/>
  <c r="AB952" i="82" s="1"/>
  <c r="AB954" i="82" s="1"/>
  <c r="AV963" i="85"/>
  <c r="Z445" i="73"/>
  <c r="AV963" i="87"/>
  <c r="AB449" i="83"/>
  <c r="AB715" i="83" s="1"/>
  <c r="AA682" i="83"/>
  <c r="T791" i="85"/>
  <c r="X722" i="87"/>
  <c r="Y611" i="87"/>
  <c r="AB742" i="83"/>
  <c r="V793" i="83"/>
  <c r="V795" i="83" s="1"/>
  <c r="V807" i="83" s="1"/>
  <c r="V810" i="83" s="1"/>
  <c r="Y595" i="83"/>
  <c r="W634" i="83"/>
  <c r="W635" i="83" s="1"/>
  <c r="W782" i="83" s="1"/>
  <c r="W770" i="83"/>
  <c r="W736" i="83"/>
  <c r="W771" i="83"/>
  <c r="X595" i="83"/>
  <c r="X706" i="83" s="1"/>
  <c r="Y440" i="83"/>
  <c r="Z471" i="83" s="1"/>
  <c r="X632" i="83"/>
  <c r="AB608" i="83"/>
  <c r="P358" i="83" s="1"/>
  <c r="AB453" i="83"/>
  <c r="J358" i="83" s="1"/>
  <c r="AB687" i="83"/>
  <c r="AB685" i="83"/>
  <c r="AB455" i="83"/>
  <c r="AB721" i="83" s="1"/>
  <c r="AA688" i="83"/>
  <c r="T785" i="85"/>
  <c r="T783" i="85"/>
  <c r="T784" i="85"/>
  <c r="T789" i="85"/>
  <c r="T776" i="85"/>
  <c r="T779" i="85"/>
  <c r="T780" i="85"/>
  <c r="T792" i="85"/>
  <c r="T788" i="85"/>
  <c r="T777" i="85"/>
  <c r="T790" i="85"/>
  <c r="T787" i="85"/>
  <c r="T778" i="85"/>
  <c r="T786" i="85"/>
  <c r="T782" i="85"/>
  <c r="AB616" i="85"/>
  <c r="AA727" i="85"/>
  <c r="X606" i="85"/>
  <c r="W717" i="85"/>
  <c r="V447" i="85"/>
  <c r="W478" i="85" s="1"/>
  <c r="U680" i="85"/>
  <c r="V747" i="85"/>
  <c r="U633" i="84"/>
  <c r="U740" i="84"/>
  <c r="W672" i="82"/>
  <c r="Y596" i="82"/>
  <c r="V674" i="82"/>
  <c r="X675" i="73"/>
  <c r="Y442" i="73"/>
  <c r="AA686" i="73"/>
  <c r="AB462" i="73"/>
  <c r="AB728" i="73" s="1"/>
  <c r="AB453" i="73"/>
  <c r="AB719" i="73" s="1"/>
  <c r="AA695" i="73"/>
  <c r="S439" i="86"/>
  <c r="Y934" i="85"/>
  <c r="Y953" i="85" s="1"/>
  <c r="Y954" i="85" s="1"/>
  <c r="AA447" i="84"/>
  <c r="R672" i="86"/>
  <c r="T740" i="86"/>
  <c r="U595" i="86"/>
  <c r="T706" i="86"/>
  <c r="AW962" i="79"/>
  <c r="AV963" i="86"/>
  <c r="AV963" i="73"/>
  <c r="AV963" i="83"/>
  <c r="AX927" i="79"/>
  <c r="AW926" i="79"/>
  <c r="AW963" i="82"/>
  <c r="AV963" i="81"/>
  <c r="AW136" i="80"/>
  <c r="AW138" i="80" s="1"/>
  <c r="AW117" i="80"/>
  <c r="AW137" i="80"/>
  <c r="AB597" i="84"/>
  <c r="AB708" i="84" s="1"/>
  <c r="AW115" i="80"/>
  <c r="AU963" i="79"/>
  <c r="Q123" i="80"/>
  <c r="AA675" i="84"/>
  <c r="AB458" i="87"/>
  <c r="AB724" i="87" s="1"/>
  <c r="AA691" i="87"/>
  <c r="Z680" i="84"/>
  <c r="V674" i="86"/>
  <c r="W441" i="86"/>
  <c r="X472" i="86" s="1"/>
  <c r="V597" i="86"/>
  <c r="AB457" i="85"/>
  <c r="AB690" i="85" s="1"/>
  <c r="Y596" i="84"/>
  <c r="Z706" i="73"/>
  <c r="G826" i="83"/>
  <c r="G868" i="83"/>
  <c r="G837" i="81"/>
  <c r="F860" i="81"/>
  <c r="L836" i="85"/>
  <c r="K836" i="87"/>
  <c r="H861" i="83"/>
  <c r="H862" i="83" s="1"/>
  <c r="H866" i="83"/>
  <c r="H864" i="83"/>
  <c r="H865" i="83"/>
  <c r="K836" i="86"/>
  <c r="J837" i="83"/>
  <c r="I860" i="83"/>
  <c r="T779" i="87"/>
  <c r="T789" i="87"/>
  <c r="T782" i="87"/>
  <c r="T784" i="87"/>
  <c r="T791" i="87"/>
  <c r="T786" i="87"/>
  <c r="T778" i="87"/>
  <c r="T776" i="87"/>
  <c r="T785" i="87"/>
  <c r="T788" i="87"/>
  <c r="H858" i="79"/>
  <c r="J104" i="88" s="1"/>
  <c r="H859" i="79"/>
  <c r="J105" i="88" s="1"/>
  <c r="I836" i="79"/>
  <c r="K82" i="88" s="1"/>
  <c r="H848" i="79"/>
  <c r="J94" i="88" s="1"/>
  <c r="H847" i="79"/>
  <c r="J93" i="88" s="1"/>
  <c r="I858" i="84"/>
  <c r="I859" i="84"/>
  <c r="J847" i="82"/>
  <c r="T781" i="87"/>
  <c r="T792" i="87"/>
  <c r="J836" i="84"/>
  <c r="J848" i="82"/>
  <c r="J859" i="82"/>
  <c r="T780" i="87"/>
  <c r="T777" i="87"/>
  <c r="T783" i="87"/>
  <c r="I848" i="84"/>
  <c r="I847" i="84"/>
  <c r="T787" i="87"/>
  <c r="T790" i="87"/>
  <c r="J858" i="82"/>
  <c r="K836" i="82"/>
  <c r="P940" i="79"/>
  <c r="P939" i="79"/>
  <c r="O954" i="79"/>
  <c r="Q113" i="80" s="1"/>
  <c r="AX973" i="79"/>
  <c r="AY17" i="77"/>
  <c r="AY107" i="80" s="1"/>
  <c r="P953" i="73"/>
  <c r="P952" i="73"/>
  <c r="P942" i="73"/>
  <c r="AW926" i="73"/>
  <c r="AW941" i="73"/>
  <c r="AW961" i="73"/>
  <c r="AX927" i="73"/>
  <c r="AX962" i="73" s="1"/>
  <c r="AW935" i="73"/>
  <c r="AW947" i="73"/>
  <c r="AW948" i="73"/>
  <c r="AZ18" i="77"/>
  <c r="AY16" i="77"/>
  <c r="AY33" i="77"/>
  <c r="AB936" i="82"/>
  <c r="AC932" i="82" s="1"/>
  <c r="AC933" i="82" s="1"/>
  <c r="AC952" i="82" s="1"/>
  <c r="V439" i="87"/>
  <c r="T773" i="87"/>
  <c r="AV961" i="79"/>
  <c r="T932" i="79"/>
  <c r="AV948" i="79"/>
  <c r="AO940" i="84"/>
  <c r="AO942" i="84" s="1"/>
  <c r="AP938" i="84" s="1"/>
  <c r="AO939" i="84"/>
  <c r="T938" i="83"/>
  <c r="AW935" i="85"/>
  <c r="AW961" i="85"/>
  <c r="AW948" i="85"/>
  <c r="AW947" i="85"/>
  <c r="AW926" i="85"/>
  <c r="AW941" i="85"/>
  <c r="AX927" i="85"/>
  <c r="AX962" i="85" s="1"/>
  <c r="W441" i="87"/>
  <c r="U953" i="81"/>
  <c r="U672" i="87"/>
  <c r="U702" i="87" s="1"/>
  <c r="AW941" i="84"/>
  <c r="AW947" i="84"/>
  <c r="AX927" i="84"/>
  <c r="AX962" i="84" s="1"/>
  <c r="AW926" i="84"/>
  <c r="AW961" i="84"/>
  <c r="AW935" i="84"/>
  <c r="AW948" i="84"/>
  <c r="Y441" i="84"/>
  <c r="Z472" i="84" s="1"/>
  <c r="S952" i="83"/>
  <c r="V938" i="81"/>
  <c r="R966" i="83"/>
  <c r="R956" i="83"/>
  <c r="W934" i="81"/>
  <c r="W933" i="81"/>
  <c r="Q979" i="83"/>
  <c r="Q968" i="83"/>
  <c r="R965" i="83" s="1"/>
  <c r="T934" i="83"/>
  <c r="T933" i="83"/>
  <c r="S807" i="87"/>
  <c r="S810" i="87" s="1"/>
  <c r="S816" i="87" s="1"/>
  <c r="S953" i="83"/>
  <c r="V674" i="87"/>
  <c r="AN940" i="85"/>
  <c r="AN942" i="85" s="1"/>
  <c r="AO938" i="85" s="1"/>
  <c r="AN939" i="85"/>
  <c r="AC933" i="86"/>
  <c r="AC952" i="86" s="1"/>
  <c r="AC934" i="86"/>
  <c r="AC953" i="86" s="1"/>
  <c r="AW961" i="81"/>
  <c r="AW948" i="81"/>
  <c r="AW947" i="81"/>
  <c r="AW941" i="81"/>
  <c r="AX927" i="81"/>
  <c r="AX962" i="81" s="1"/>
  <c r="AW926" i="81"/>
  <c r="AW935" i="81"/>
  <c r="E861" i="83"/>
  <c r="E866" i="83"/>
  <c r="E868" i="83" s="1"/>
  <c r="E890" i="83" s="1"/>
  <c r="AW948" i="83"/>
  <c r="AW947" i="83"/>
  <c r="AW935" i="83"/>
  <c r="AW961" i="83"/>
  <c r="AW941" i="83"/>
  <c r="AX927" i="83"/>
  <c r="AX962" i="83" s="1"/>
  <c r="AW926" i="83"/>
  <c r="AM940" i="82"/>
  <c r="AM942" i="82" s="1"/>
  <c r="AN938" i="82" s="1"/>
  <c r="AM939" i="82"/>
  <c r="AO940" i="86"/>
  <c r="AO942" i="86" s="1"/>
  <c r="AP938" i="86" s="1"/>
  <c r="AO939" i="86"/>
  <c r="X674" i="84"/>
  <c r="W706" i="87"/>
  <c r="U952" i="81"/>
  <c r="AX948" i="82"/>
  <c r="AX947" i="82"/>
  <c r="AX941" i="82"/>
  <c r="AY927" i="82"/>
  <c r="AY962" i="82" s="1"/>
  <c r="AX926" i="82"/>
  <c r="AX935" i="82"/>
  <c r="AX961" i="82"/>
  <c r="AW948" i="86"/>
  <c r="AW947" i="86"/>
  <c r="AW941" i="86"/>
  <c r="AW935" i="86"/>
  <c r="AW961" i="86"/>
  <c r="AX927" i="86"/>
  <c r="AX962" i="86" s="1"/>
  <c r="AW926" i="86"/>
  <c r="AW961" i="87"/>
  <c r="AW947" i="87"/>
  <c r="AW941" i="87"/>
  <c r="AW948" i="87"/>
  <c r="AW935" i="87"/>
  <c r="AW926" i="87"/>
  <c r="AX927" i="87"/>
  <c r="AX962" i="87" s="1"/>
  <c r="AA690" i="85"/>
  <c r="AO939" i="87"/>
  <c r="AO940" i="87"/>
  <c r="AO942" i="87" s="1"/>
  <c r="AP938" i="87" s="1"/>
  <c r="E826" i="83"/>
  <c r="V945" i="79"/>
  <c r="V946" i="79"/>
  <c r="V949" i="73"/>
  <c r="P953" i="79" a="1"/>
  <c r="P952" i="79" a="1"/>
  <c r="K957" i="79" a="1"/>
  <c r="L956" i="79" a="1"/>
  <c r="L929" i="79" a="1"/>
  <c r="V949" i="79" a="1"/>
  <c r="T933" i="79" a="1"/>
  <c r="P942" i="79" a="1"/>
  <c r="K956" i="79" a="1"/>
  <c r="K974" i="79" a="1"/>
  <c r="I847" i="79" a="1"/>
  <c r="J958" i="79" a="1"/>
  <c r="I859" i="79" a="1"/>
  <c r="T935" i="79" a="1"/>
  <c r="J965" i="79" a="1"/>
  <c r="I849" i="79" a="1"/>
  <c r="AX962" i="79" a="1"/>
  <c r="I848" i="79" a="1"/>
  <c r="I858" i="79" a="1"/>
  <c r="J836" i="79" a="1"/>
  <c r="AW948" i="79" a="1"/>
  <c r="T934" i="79" a="1"/>
  <c r="AW961" i="79" a="1"/>
  <c r="Q957" i="82" l="1"/>
  <c r="Q966" i="82" s="1"/>
  <c r="Q956" i="82"/>
  <c r="Q974" i="82"/>
  <c r="AA479" i="82"/>
  <c r="AA448" i="82" s="1"/>
  <c r="X708" i="87"/>
  <c r="X813" i="87" a="1"/>
  <c r="O967" i="82"/>
  <c r="O979" i="82" s="1"/>
  <c r="P958" i="82"/>
  <c r="N813" i="86" a="1"/>
  <c r="T771" i="82"/>
  <c r="T773" i="82" s="1"/>
  <c r="U452" i="83"/>
  <c r="T736" i="82"/>
  <c r="X442" i="89"/>
  <c r="V793" i="89"/>
  <c r="V795" i="89" s="1"/>
  <c r="V810" i="89" s="1"/>
  <c r="V816" i="89" s="1"/>
  <c r="V929" i="89" s="1"/>
  <c r="V974" i="89" s="1"/>
  <c r="X483" i="87"/>
  <c r="X452" i="87" s="1"/>
  <c r="Y483" i="87" s="1"/>
  <c r="Y452" i="87" s="1"/>
  <c r="R441" i="82"/>
  <c r="W708" i="89"/>
  <c r="W735" i="89" s="1"/>
  <c r="W675" i="89"/>
  <c r="W702" i="89" s="1"/>
  <c r="W632" i="89"/>
  <c r="W634" i="89" s="1"/>
  <c r="W635" i="89" s="1"/>
  <c r="W813" i="89" a="1"/>
  <c r="W813" i="89" s="1"/>
  <c r="W811" i="89" s="1"/>
  <c r="R793" i="82"/>
  <c r="R795" i="82" s="1"/>
  <c r="R807" i="82" s="1"/>
  <c r="R810" i="82" s="1"/>
  <c r="R816" i="82" s="1"/>
  <c r="R929" i="82" s="1"/>
  <c r="T787" i="82"/>
  <c r="T776" i="82"/>
  <c r="Y442" i="87"/>
  <c r="T782" i="82"/>
  <c r="J48" i="77"/>
  <c r="J49" i="77" s="1"/>
  <c r="J50" i="77" s="1"/>
  <c r="J42" i="77"/>
  <c r="J28" i="77" s="1"/>
  <c r="J46" i="77"/>
  <c r="H73" i="77"/>
  <c r="H75" i="77" s="1"/>
  <c r="L958" i="81"/>
  <c r="L967" i="81" s="1"/>
  <c r="L979" i="81" s="1"/>
  <c r="I55" i="77"/>
  <c r="I58" i="77" s="1"/>
  <c r="I62" i="77" s="1"/>
  <c r="I63" i="77" s="1"/>
  <c r="I64" i="77" s="1"/>
  <c r="I65" i="77" s="1"/>
  <c r="I56" i="77"/>
  <c r="P968" i="85"/>
  <c r="Q965" i="85" s="1"/>
  <c r="Q958" i="85"/>
  <c r="Q967" i="85" s="1"/>
  <c r="Q979" i="85" s="1"/>
  <c r="T780" i="82"/>
  <c r="P444" i="84"/>
  <c r="P979" i="85"/>
  <c r="M773" i="86"/>
  <c r="M795" i="81"/>
  <c r="M807" i="81" s="1"/>
  <c r="M810" i="81" s="1"/>
  <c r="M816" i="81" s="1"/>
  <c r="M929" i="81" s="1"/>
  <c r="M974" i="81" s="1"/>
  <c r="J958" i="79"/>
  <c r="J967" i="86"/>
  <c r="K956" i="79"/>
  <c r="K957" i="79"/>
  <c r="K974" i="79"/>
  <c r="T789" i="82"/>
  <c r="T781" i="82"/>
  <c r="T791" i="82"/>
  <c r="F900" i="86"/>
  <c r="K958" i="86"/>
  <c r="K966" i="86"/>
  <c r="L974" i="86"/>
  <c r="L929" i="79"/>
  <c r="L957" i="86"/>
  <c r="L966" i="86" s="1"/>
  <c r="M793" i="86"/>
  <c r="O442" i="86"/>
  <c r="N632" i="86"/>
  <c r="N634" i="86" s="1"/>
  <c r="N635" i="86" s="1"/>
  <c r="N675" i="86"/>
  <c r="N702" i="86" s="1"/>
  <c r="N708" i="86"/>
  <c r="N735" i="86" s="1"/>
  <c r="N813" i="86"/>
  <c r="N811" i="86" s="1"/>
  <c r="X749" i="73"/>
  <c r="X682" i="73"/>
  <c r="X715" i="73"/>
  <c r="X633" i="73"/>
  <c r="Z542" i="73"/>
  <c r="Z604" i="73" s="1"/>
  <c r="Y604" i="73"/>
  <c r="L956" i="79"/>
  <c r="N807" i="86"/>
  <c r="K118" i="80"/>
  <c r="K35" i="77"/>
  <c r="T706" i="85"/>
  <c r="T735" i="85" s="1"/>
  <c r="U471" i="85"/>
  <c r="U440" i="85" s="1"/>
  <c r="V595" i="85"/>
  <c r="V740" i="85" s="1"/>
  <c r="T812" i="85"/>
  <c r="T811" i="85" s="1"/>
  <c r="Q475" i="84"/>
  <c r="Q444" i="84" s="1"/>
  <c r="P957" i="84"/>
  <c r="P966" i="84" s="1"/>
  <c r="P956" i="84"/>
  <c r="P974" i="84"/>
  <c r="O967" i="84"/>
  <c r="O979" i="84" s="1"/>
  <c r="J965" i="79"/>
  <c r="Y742" i="81"/>
  <c r="Y769" i="81" s="1"/>
  <c r="Y633" i="81"/>
  <c r="X477" i="81"/>
  <c r="X446" i="81" s="1"/>
  <c r="AA535" i="81"/>
  <c r="Z597" i="81"/>
  <c r="N780" i="81"/>
  <c r="N776" i="81"/>
  <c r="N788" i="81"/>
  <c r="N778" i="81"/>
  <c r="N791" i="81"/>
  <c r="N790" i="81"/>
  <c r="N784" i="81"/>
  <c r="N792" i="81"/>
  <c r="N787" i="81"/>
  <c r="N777" i="81"/>
  <c r="N782" i="81"/>
  <c r="N786" i="81"/>
  <c r="N781" i="81"/>
  <c r="N779" i="81"/>
  <c r="N783" i="81"/>
  <c r="N785" i="81"/>
  <c r="N789" i="81"/>
  <c r="J968" i="81"/>
  <c r="N770" i="81"/>
  <c r="N771" i="81"/>
  <c r="N736" i="81"/>
  <c r="O566" i="81"/>
  <c r="P473" i="81"/>
  <c r="P812" i="81" s="1"/>
  <c r="AI934" i="73"/>
  <c r="T790" i="82"/>
  <c r="T785" i="82"/>
  <c r="Z446" i="73"/>
  <c r="AA477" i="73" s="1"/>
  <c r="V439" i="85"/>
  <c r="W470" i="85" s="1"/>
  <c r="T788" i="82"/>
  <c r="T778" i="82"/>
  <c r="T777" i="82"/>
  <c r="T779" i="82"/>
  <c r="T792" i="82"/>
  <c r="T784" i="82"/>
  <c r="T783" i="82"/>
  <c r="U958" i="89"/>
  <c r="U967" i="89" s="1"/>
  <c r="U979" i="89" s="1"/>
  <c r="O816" i="73"/>
  <c r="O929" i="73" s="1"/>
  <c r="AB566" i="83"/>
  <c r="V473" i="82"/>
  <c r="U566" i="82"/>
  <c r="Y566" i="87"/>
  <c r="Z473" i="73"/>
  <c r="Y566" i="73"/>
  <c r="U813" i="84"/>
  <c r="S813" i="73"/>
  <c r="U813" i="85"/>
  <c r="W470" i="87"/>
  <c r="W812" i="87" s="1"/>
  <c r="P773" i="73"/>
  <c r="R441" i="73"/>
  <c r="R812" i="73"/>
  <c r="R811" i="73" s="1"/>
  <c r="N974" i="73"/>
  <c r="N956" i="73"/>
  <c r="N957" i="73"/>
  <c r="P793" i="73"/>
  <c r="Q707" i="73"/>
  <c r="Q735" i="73" s="1"/>
  <c r="Q674" i="73"/>
  <c r="Q702" i="73" s="1"/>
  <c r="Q632" i="73"/>
  <c r="Q634" i="73" s="1"/>
  <c r="Q635" i="73" s="1"/>
  <c r="M967" i="73"/>
  <c r="T470" i="73"/>
  <c r="L979" i="73"/>
  <c r="L968" i="73"/>
  <c r="AA717" i="73"/>
  <c r="X675" i="87"/>
  <c r="AA934" i="84"/>
  <c r="AA953" i="84" s="1"/>
  <c r="AA933" i="84"/>
  <c r="AA952" i="84" s="1"/>
  <c r="BI963" i="89"/>
  <c r="AB696" i="84"/>
  <c r="AB685" i="84"/>
  <c r="BK927" i="89"/>
  <c r="BJ926" i="89"/>
  <c r="BJ941" i="89"/>
  <c r="BJ948" i="89"/>
  <c r="BJ935" i="89"/>
  <c r="BJ961" i="89"/>
  <c r="BJ947" i="89"/>
  <c r="BJ962" i="89"/>
  <c r="S795" i="82"/>
  <c r="S807" i="82" s="1"/>
  <c r="S810" i="82" s="1"/>
  <c r="R966" i="87"/>
  <c r="Q979" i="87"/>
  <c r="AD940" i="89"/>
  <c r="AD941" i="89" s="1"/>
  <c r="AD942" i="89" s="1"/>
  <c r="AE938" i="89" s="1"/>
  <c r="AK934" i="89"/>
  <c r="AK933" i="89"/>
  <c r="AB465" i="86"/>
  <c r="AB698" i="86" s="1"/>
  <c r="AA699" i="81"/>
  <c r="AA732" i="81"/>
  <c r="AB466" i="81"/>
  <c r="Z719" i="81"/>
  <c r="AA484" i="81"/>
  <c r="AA453" i="81" s="1"/>
  <c r="AB484" i="81" s="1"/>
  <c r="AA686" i="82"/>
  <c r="Z472" i="83"/>
  <c r="Z596" i="83" s="1"/>
  <c r="Z741" i="83" s="1"/>
  <c r="AB721" i="84"/>
  <c r="AB688" i="84"/>
  <c r="AB699" i="82"/>
  <c r="AB732" i="82"/>
  <c r="AB623" i="81"/>
  <c r="AB768" i="81" s="1"/>
  <c r="AB468" i="81"/>
  <c r="AA734" i="81"/>
  <c r="AA701" i="81"/>
  <c r="R958" i="87"/>
  <c r="AA710" i="73"/>
  <c r="AA677" i="73"/>
  <c r="AB599" i="73"/>
  <c r="AB744" i="73" s="1"/>
  <c r="AB444" i="73"/>
  <c r="AB477" i="82"/>
  <c r="AB601" i="82" s="1"/>
  <c r="AB746" i="82" s="1"/>
  <c r="S929" i="87"/>
  <c r="R957" i="85"/>
  <c r="R966" i="85" s="1"/>
  <c r="R956" i="85"/>
  <c r="R974" i="85"/>
  <c r="X595" i="82"/>
  <c r="X740" i="82" s="1"/>
  <c r="U811" i="87"/>
  <c r="U634" i="87"/>
  <c r="U635" i="87" s="1"/>
  <c r="U790" i="87" s="1"/>
  <c r="U633" i="82"/>
  <c r="U742" i="82"/>
  <c r="U769" i="82" s="1"/>
  <c r="AB715" i="86"/>
  <c r="AB682" i="86"/>
  <c r="AA701" i="83"/>
  <c r="AA933" i="87"/>
  <c r="AA952" i="87" s="1"/>
  <c r="AA954" i="87" s="1"/>
  <c r="W673" i="82"/>
  <c r="AB701" i="85"/>
  <c r="X440" i="82"/>
  <c r="Y471" i="82" s="1"/>
  <c r="AA693" i="87"/>
  <c r="AB496" i="84"/>
  <c r="AB620" i="84" s="1"/>
  <c r="AB765" i="84" s="1"/>
  <c r="S795" i="85"/>
  <c r="S807" i="85" s="1"/>
  <c r="S810" i="85" s="1"/>
  <c r="S816" i="85" s="1"/>
  <c r="AA595" i="73"/>
  <c r="AA740" i="73" s="1"/>
  <c r="V633" i="87"/>
  <c r="AA705" i="81"/>
  <c r="V597" i="82"/>
  <c r="V633" i="82" s="1"/>
  <c r="Y597" i="73"/>
  <c r="Y742" i="73" s="1"/>
  <c r="AB594" i="81"/>
  <c r="AB705" i="81" s="1"/>
  <c r="S594" i="86"/>
  <c r="S633" i="86" s="1"/>
  <c r="AB468" i="83"/>
  <c r="AB701" i="83" s="1"/>
  <c r="AB677" i="82"/>
  <c r="AB710" i="82"/>
  <c r="AB684" i="82"/>
  <c r="AB717" i="82"/>
  <c r="Y472" i="85"/>
  <c r="Y596" i="85" s="1"/>
  <c r="Y741" i="85" s="1"/>
  <c r="AB608" i="82"/>
  <c r="AB753" i="82" s="1"/>
  <c r="AB453" i="82"/>
  <c r="AA475" i="87"/>
  <c r="AA599" i="87" s="1"/>
  <c r="AA744" i="87" s="1"/>
  <c r="T935" i="79"/>
  <c r="I849" i="79"/>
  <c r="K95" i="88" s="1"/>
  <c r="W936" i="81"/>
  <c r="X932" i="81" s="1"/>
  <c r="T936" i="83"/>
  <c r="U932" i="83" s="1"/>
  <c r="AI936" i="73"/>
  <c r="AJ932" i="73" s="1"/>
  <c r="AB673" i="81"/>
  <c r="AB740" i="81"/>
  <c r="AB697" i="82"/>
  <c r="AB717" i="73"/>
  <c r="AB719" i="83"/>
  <c r="V470" i="84"/>
  <c r="U632" i="84"/>
  <c r="U634" i="84" s="1"/>
  <c r="U635" i="84" s="1"/>
  <c r="U780" i="84" s="1"/>
  <c r="W707" i="85"/>
  <c r="AB688" i="86"/>
  <c r="AB721" i="86"/>
  <c r="V708" i="85"/>
  <c r="V675" i="85"/>
  <c r="W597" i="85"/>
  <c r="W742" i="85" s="1"/>
  <c r="W442" i="85"/>
  <c r="W566" i="85" s="1"/>
  <c r="AA596" i="73"/>
  <c r="AA741" i="73" s="1"/>
  <c r="AB488" i="73"/>
  <c r="AB612" i="73" s="1"/>
  <c r="AB757" i="73" s="1"/>
  <c r="AB728" i="83"/>
  <c r="AB761" i="83"/>
  <c r="AB694" i="83"/>
  <c r="AA681" i="73"/>
  <c r="AA714" i="73"/>
  <c r="AB479" i="73"/>
  <c r="AB448" i="73" s="1"/>
  <c r="Y679" i="73"/>
  <c r="AB450" i="73"/>
  <c r="AB729" i="82"/>
  <c r="AB726" i="87"/>
  <c r="V707" i="86"/>
  <c r="AA719" i="83"/>
  <c r="U706" i="84"/>
  <c r="U632" i="85"/>
  <c r="U634" i="85" s="1"/>
  <c r="U635" i="85" s="1"/>
  <c r="U784" i="85" s="1"/>
  <c r="U705" i="85"/>
  <c r="U735" i="85" s="1"/>
  <c r="W709" i="85"/>
  <c r="AB723" i="85"/>
  <c r="Y756" i="87"/>
  <c r="AB744" i="85"/>
  <c r="AB761" i="85"/>
  <c r="AB742" i="84"/>
  <c r="AB753" i="83"/>
  <c r="X752" i="82"/>
  <c r="Y741" i="84"/>
  <c r="Y633" i="83"/>
  <c r="X751" i="85"/>
  <c r="X735" i="83"/>
  <c r="X743" i="85"/>
  <c r="X740" i="87"/>
  <c r="AB763" i="82"/>
  <c r="U740" i="86"/>
  <c r="U673" i="84"/>
  <c r="AA440" i="73"/>
  <c r="AB605" i="84"/>
  <c r="P355" i="84" s="1"/>
  <c r="AB481" i="84"/>
  <c r="AB450" i="84" s="1"/>
  <c r="X472" i="87"/>
  <c r="X596" i="87" s="1"/>
  <c r="Z473" i="87"/>
  <c r="Z442" i="87" s="1"/>
  <c r="Z566" i="87" s="1"/>
  <c r="AA713" i="84"/>
  <c r="AB478" i="84"/>
  <c r="AB447" i="84" s="1"/>
  <c r="Z711" i="73"/>
  <c r="AA476" i="73"/>
  <c r="Z683" i="84"/>
  <c r="T470" i="86"/>
  <c r="T771" i="85"/>
  <c r="T770" i="85"/>
  <c r="AA936" i="87"/>
  <c r="AB932" i="87" s="1"/>
  <c r="AB444" i="85"/>
  <c r="AB710" i="85" s="1"/>
  <c r="AA677" i="85"/>
  <c r="X452" i="82"/>
  <c r="Y483" i="82" s="1"/>
  <c r="W685" i="82"/>
  <c r="X674" i="85"/>
  <c r="AA607" i="87"/>
  <c r="Z679" i="81"/>
  <c r="AA600" i="73"/>
  <c r="Y439" i="82"/>
  <c r="AB696" i="82"/>
  <c r="AA697" i="83"/>
  <c r="AB619" i="83"/>
  <c r="AB464" i="83"/>
  <c r="AW963" i="83"/>
  <c r="AB695" i="73"/>
  <c r="AW963" i="84"/>
  <c r="AW963" i="86"/>
  <c r="AB682" i="83"/>
  <c r="AA672" i="81"/>
  <c r="Y456" i="87"/>
  <c r="Z611" i="87"/>
  <c r="X689" i="87"/>
  <c r="W777" i="83"/>
  <c r="Y740" i="83"/>
  <c r="Y769" i="83" s="1"/>
  <c r="X673" i="83"/>
  <c r="X702" i="83" s="1"/>
  <c r="X771" i="83" s="1"/>
  <c r="W779" i="83"/>
  <c r="W776" i="83"/>
  <c r="W773" i="83"/>
  <c r="AB686" i="83"/>
  <c r="W789" i="83"/>
  <c r="W790" i="83"/>
  <c r="W785" i="83"/>
  <c r="W778" i="83"/>
  <c r="W780" i="83"/>
  <c r="W792" i="83"/>
  <c r="W786" i="83"/>
  <c r="W781" i="83"/>
  <c r="W784" i="83"/>
  <c r="W788" i="83"/>
  <c r="W783" i="83"/>
  <c r="W787" i="83"/>
  <c r="W791" i="83"/>
  <c r="X633" i="83"/>
  <c r="X634" i="83" s="1"/>
  <c r="X635" i="83" s="1"/>
  <c r="X740" i="83"/>
  <c r="X769" i="83" s="1"/>
  <c r="Z440" i="83"/>
  <c r="AA471" i="83" s="1"/>
  <c r="Y706" i="83"/>
  <c r="AB688" i="83"/>
  <c r="T793" i="85"/>
  <c r="Y598" i="85"/>
  <c r="X709" i="85"/>
  <c r="U672" i="85"/>
  <c r="U702" i="85" s="1"/>
  <c r="AB461" i="85"/>
  <c r="AB727" i="85" s="1"/>
  <c r="AA694" i="85"/>
  <c r="W602" i="85"/>
  <c r="V713" i="85"/>
  <c r="X451" i="85"/>
  <c r="Y482" i="85" s="1"/>
  <c r="W684" i="85"/>
  <c r="Y936" i="85"/>
  <c r="Z932" i="85" s="1"/>
  <c r="Z933" i="85" s="1"/>
  <c r="Z952" i="85" s="1"/>
  <c r="X594" i="82"/>
  <c r="X705" i="82" s="1"/>
  <c r="Y594" i="82"/>
  <c r="Y741" i="82"/>
  <c r="Z596" i="82"/>
  <c r="W707" i="82"/>
  <c r="AA601" i="73"/>
  <c r="Z712" i="73"/>
  <c r="AB686" i="73"/>
  <c r="AW963" i="85"/>
  <c r="U440" i="86"/>
  <c r="V471" i="86" s="1"/>
  <c r="AW963" i="81"/>
  <c r="T673" i="86"/>
  <c r="AX962" i="79"/>
  <c r="AW963" i="87"/>
  <c r="AX963" i="82"/>
  <c r="AW963" i="73"/>
  <c r="AX926" i="79"/>
  <c r="AY927" i="79"/>
  <c r="AX136" i="80"/>
  <c r="AX138" i="80" s="1"/>
  <c r="AX117" i="80"/>
  <c r="AX137" i="80"/>
  <c r="AX115" i="80"/>
  <c r="AV963" i="79"/>
  <c r="AB675" i="84"/>
  <c r="X441" i="86"/>
  <c r="Y472" i="86" s="1"/>
  <c r="V440" i="84"/>
  <c r="W471" i="84" s="1"/>
  <c r="W596" i="86"/>
  <c r="AB691" i="87"/>
  <c r="V742" i="86"/>
  <c r="AC936" i="86"/>
  <c r="AD932" i="86" s="1"/>
  <c r="AD933" i="86" s="1"/>
  <c r="AD952" i="86" s="1"/>
  <c r="AC934" i="82"/>
  <c r="AC953" i="82" s="1"/>
  <c r="AC954" i="82" s="1"/>
  <c r="Z673" i="73"/>
  <c r="H868" i="83"/>
  <c r="L836" i="86"/>
  <c r="L836" i="87"/>
  <c r="H826" i="83"/>
  <c r="M836" i="85"/>
  <c r="I864" i="83"/>
  <c r="I866" i="83"/>
  <c r="I865" i="83"/>
  <c r="I861" i="83"/>
  <c r="I862" i="83" s="1"/>
  <c r="K837" i="83"/>
  <c r="J860" i="83"/>
  <c r="H837" i="81"/>
  <c r="G860" i="81"/>
  <c r="T793" i="87"/>
  <c r="T795" i="87" s="1"/>
  <c r="I859" i="79"/>
  <c r="K105" i="88" s="1"/>
  <c r="I847" i="79"/>
  <c r="K93" i="88" s="1"/>
  <c r="I858" i="79"/>
  <c r="K104" i="88" s="1"/>
  <c r="I848" i="79"/>
  <c r="K94" i="88" s="1"/>
  <c r="J836" i="79"/>
  <c r="L82" i="88" s="1"/>
  <c r="K858" i="82"/>
  <c r="K847" i="82"/>
  <c r="K859" i="82"/>
  <c r="J859" i="84"/>
  <c r="J847" i="84"/>
  <c r="K848" i="82"/>
  <c r="J858" i="84"/>
  <c r="J848" i="84"/>
  <c r="K836" i="84"/>
  <c r="L836" i="82"/>
  <c r="P952" i="79"/>
  <c r="R123" i="80" s="1"/>
  <c r="P942" i="79"/>
  <c r="P953" i="79"/>
  <c r="X440" i="87"/>
  <c r="Y471" i="87" s="1"/>
  <c r="P954" i="73"/>
  <c r="E864" i="73"/>
  <c r="AX935" i="73"/>
  <c r="AX947" i="73"/>
  <c r="AX948" i="73"/>
  <c r="AX941" i="73"/>
  <c r="AX961" i="73"/>
  <c r="AY927" i="73"/>
  <c r="AY962" i="73" s="1"/>
  <c r="AX926" i="73"/>
  <c r="E862" i="73"/>
  <c r="BA18" i="77"/>
  <c r="AZ16" i="77"/>
  <c r="AZ33" i="77"/>
  <c r="AY973" i="79"/>
  <c r="AZ17" i="77"/>
  <c r="AZ107" i="80" s="1"/>
  <c r="Q938" i="73"/>
  <c r="AJ933" i="73"/>
  <c r="AJ934" i="73"/>
  <c r="AC954" i="86"/>
  <c r="AW948" i="79"/>
  <c r="AW961" i="79"/>
  <c r="T933" i="79"/>
  <c r="T934" i="79"/>
  <c r="AN940" i="82"/>
  <c r="AN942" i="82" s="1"/>
  <c r="AO938" i="82" s="1"/>
  <c r="AN939" i="82"/>
  <c r="AP940" i="87"/>
  <c r="AP942" i="87" s="1"/>
  <c r="AQ938" i="87" s="1"/>
  <c r="AP939" i="87"/>
  <c r="AO939" i="85"/>
  <c r="AO940" i="85"/>
  <c r="AO942" i="85" s="1"/>
  <c r="AP938" i="85" s="1"/>
  <c r="AX941" i="86"/>
  <c r="AY927" i="86"/>
  <c r="AY962" i="86" s="1"/>
  <c r="AX926" i="86"/>
  <c r="AX935" i="86"/>
  <c r="AX961" i="86"/>
  <c r="AX947" i="86"/>
  <c r="AX948" i="86"/>
  <c r="U954" i="81"/>
  <c r="AX961" i="87"/>
  <c r="AX948" i="87"/>
  <c r="AX941" i="87"/>
  <c r="AX947" i="87"/>
  <c r="AY927" i="87"/>
  <c r="AY962" i="87" s="1"/>
  <c r="AX926" i="87"/>
  <c r="AX935" i="87"/>
  <c r="AY941" i="82"/>
  <c r="AZ927" i="82"/>
  <c r="AZ962" i="82" s="1"/>
  <c r="AY926" i="82"/>
  <c r="AY935" i="82"/>
  <c r="AY961" i="82"/>
  <c r="AY948" i="82"/>
  <c r="AY947" i="82"/>
  <c r="W673" i="87"/>
  <c r="AX948" i="81"/>
  <c r="AX947" i="81"/>
  <c r="AX941" i="81"/>
  <c r="AY927" i="81"/>
  <c r="AY962" i="81" s="1"/>
  <c r="AX926" i="81"/>
  <c r="AX935" i="81"/>
  <c r="AX961" i="81"/>
  <c r="AX961" i="84"/>
  <c r="AX947" i="84"/>
  <c r="AY927" i="84"/>
  <c r="AY962" i="84" s="1"/>
  <c r="AX926" i="84"/>
  <c r="AX935" i="84"/>
  <c r="AX948" i="84"/>
  <c r="AX941" i="84"/>
  <c r="Q968" i="87"/>
  <c r="R965" i="87" s="1"/>
  <c r="T939" i="83"/>
  <c r="T952" i="83" s="1"/>
  <c r="T940" i="83"/>
  <c r="T953" i="83" s="1"/>
  <c r="AX941" i="83"/>
  <c r="AY927" i="83"/>
  <c r="AY962" i="83" s="1"/>
  <c r="AX926" i="83"/>
  <c r="AX961" i="83"/>
  <c r="AX948" i="83"/>
  <c r="AX935" i="83"/>
  <c r="AX947" i="83"/>
  <c r="V939" i="81"/>
  <c r="V940" i="81"/>
  <c r="V942" i="81" s="1"/>
  <c r="Y707" i="84"/>
  <c r="AX961" i="85"/>
  <c r="AX948" i="85"/>
  <c r="AX947" i="85"/>
  <c r="AX941" i="85"/>
  <c r="AY927" i="85"/>
  <c r="AY962" i="85" s="1"/>
  <c r="AX926" i="85"/>
  <c r="AX935" i="85"/>
  <c r="U771" i="87"/>
  <c r="U770" i="87"/>
  <c r="U736" i="87"/>
  <c r="E894" i="81"/>
  <c r="E894" i="83"/>
  <c r="E902" i="83" s="1"/>
  <c r="E904" i="83" s="1"/>
  <c r="AP939" i="84"/>
  <c r="AP940" i="84"/>
  <c r="AP942" i="84" s="1"/>
  <c r="AQ938" i="84" s="1"/>
  <c r="AP940" i="86"/>
  <c r="AP942" i="86" s="1"/>
  <c r="AQ938" i="86" s="1"/>
  <c r="AP939" i="86"/>
  <c r="S954" i="83"/>
  <c r="S957" i="83" s="1"/>
  <c r="R958" i="83"/>
  <c r="R967" i="83" s="1"/>
  <c r="W707" i="87"/>
  <c r="V949" i="79"/>
  <c r="W944" i="73"/>
  <c r="J967" i="79" a="1"/>
  <c r="L974" i="79" a="1"/>
  <c r="J858" i="79" a="1"/>
  <c r="J848" i="79" a="1"/>
  <c r="AX961" i="79" a="1"/>
  <c r="T936" i="79" a="1"/>
  <c r="F900" i="79" a="1"/>
  <c r="L966" i="79" a="1"/>
  <c r="AX948" i="79" a="1"/>
  <c r="J859" i="79" a="1"/>
  <c r="K966" i="79" a="1"/>
  <c r="W944" i="79" a="1"/>
  <c r="U932" i="79" a="1"/>
  <c r="L957" i="79" a="1"/>
  <c r="P954" i="79" a="1"/>
  <c r="J849" i="79" a="1"/>
  <c r="K836" i="79" a="1"/>
  <c r="AY962" i="79" a="1"/>
  <c r="Q938" i="79" a="1"/>
  <c r="K958" i="79" a="1"/>
  <c r="J847" i="79" a="1"/>
  <c r="Z483" i="87" l="1"/>
  <c r="Z452" i="87"/>
  <c r="AA483" i="87" s="1"/>
  <c r="AA452" i="87" s="1"/>
  <c r="R957" i="82"/>
  <c r="R966" i="82" s="1"/>
  <c r="R974" i="82"/>
  <c r="R956" i="82"/>
  <c r="AB479" i="82"/>
  <c r="AB448" i="82" s="1"/>
  <c r="Y813" i="73" a="1"/>
  <c r="W782" i="89"/>
  <c r="W788" i="89"/>
  <c r="W787" i="89"/>
  <c r="W781" i="89"/>
  <c r="W778" i="89"/>
  <c r="W786" i="89"/>
  <c r="W789" i="89"/>
  <c r="W777" i="89"/>
  <c r="W776" i="89"/>
  <c r="W780" i="89"/>
  <c r="W784" i="89"/>
  <c r="W779" i="89"/>
  <c r="W791" i="89"/>
  <c r="W783" i="89"/>
  <c r="W785" i="89"/>
  <c r="W792" i="89"/>
  <c r="W790" i="89"/>
  <c r="X566" i="89"/>
  <c r="Y473" i="89"/>
  <c r="Y812" i="89" s="1"/>
  <c r="O813" i="81" a="1"/>
  <c r="W771" i="89"/>
  <c r="W736" i="89"/>
  <c r="W773" i="89" s="1"/>
  <c r="W770" i="89"/>
  <c r="P967" i="82"/>
  <c r="P979" i="82" s="1"/>
  <c r="Q958" i="82"/>
  <c r="Y708" i="87"/>
  <c r="Z813" i="87" a="1"/>
  <c r="AB813" i="83"/>
  <c r="AB813" i="83" a="1"/>
  <c r="W813" i="85" a="1"/>
  <c r="O968" i="82"/>
  <c r="P965" i="82" s="1"/>
  <c r="U675" i="82"/>
  <c r="U702" i="82" s="1"/>
  <c r="U770" i="82" s="1"/>
  <c r="U813" i="82" a="1"/>
  <c r="U813" i="82" s="1"/>
  <c r="S472" i="82"/>
  <c r="S812" i="82" s="1"/>
  <c r="S811" i="82" s="1"/>
  <c r="S441" i="82"/>
  <c r="V483" i="83"/>
  <c r="V812" i="83" s="1"/>
  <c r="V811" i="83" s="1"/>
  <c r="V816" i="83" s="1"/>
  <c r="V929" i="83" s="1"/>
  <c r="V974" i="83" s="1"/>
  <c r="V452" i="83"/>
  <c r="Y813" i="87" a="1"/>
  <c r="J21" i="77"/>
  <c r="J45" i="77"/>
  <c r="H77" i="77"/>
  <c r="H78" i="77" s="1"/>
  <c r="H79" i="77" s="1"/>
  <c r="H80" i="77" s="1"/>
  <c r="H84" i="77" s="1"/>
  <c r="H20" i="77" s="1"/>
  <c r="H23" i="77" s="1"/>
  <c r="J44" i="77"/>
  <c r="K40" i="77" s="1"/>
  <c r="K46" i="77" s="1"/>
  <c r="M795" i="86"/>
  <c r="M810" i="86" s="1"/>
  <c r="M816" i="86" s="1"/>
  <c r="M929" i="86" s="1"/>
  <c r="M974" i="86" s="1"/>
  <c r="I60" i="77"/>
  <c r="H74" i="77"/>
  <c r="I69" i="77" s="1"/>
  <c r="I76" i="77" s="1"/>
  <c r="I59" i="77"/>
  <c r="J54" i="77" s="1"/>
  <c r="J61" i="77" s="1"/>
  <c r="Q968" i="85"/>
  <c r="R965" i="85" s="1"/>
  <c r="M956" i="81"/>
  <c r="M957" i="81"/>
  <c r="M966" i="81" s="1"/>
  <c r="N773" i="81"/>
  <c r="J967" i="79"/>
  <c r="J968" i="86"/>
  <c r="J979" i="86"/>
  <c r="K958" i="79"/>
  <c r="F900" i="79"/>
  <c r="H146" i="88" s="1"/>
  <c r="K966" i="79"/>
  <c r="Y675" i="87"/>
  <c r="K967" i="86"/>
  <c r="K979" i="86" s="1"/>
  <c r="X740" i="85"/>
  <c r="L974" i="79"/>
  <c r="L957" i="79"/>
  <c r="L958" i="86"/>
  <c r="L967" i="86" s="1"/>
  <c r="N771" i="86"/>
  <c r="N736" i="86"/>
  <c r="N770" i="86"/>
  <c r="N779" i="86"/>
  <c r="N780" i="86"/>
  <c r="N784" i="86"/>
  <c r="N781" i="86"/>
  <c r="N789" i="86"/>
  <c r="N782" i="86"/>
  <c r="N787" i="86"/>
  <c r="N791" i="86"/>
  <c r="N778" i="86"/>
  <c r="N777" i="86"/>
  <c r="N790" i="86"/>
  <c r="N783" i="86"/>
  <c r="N776" i="86"/>
  <c r="N785" i="86"/>
  <c r="N786" i="86"/>
  <c r="N792" i="86"/>
  <c r="N788" i="86"/>
  <c r="P473" i="86"/>
  <c r="P812" i="86" s="1"/>
  <c r="O566" i="86"/>
  <c r="Y749" i="73"/>
  <c r="Y769" i="73" s="1"/>
  <c r="Y682" i="73"/>
  <c r="Y715" i="73"/>
  <c r="AA542" i="73"/>
  <c r="AB542" i="73" s="1"/>
  <c r="AB604" i="73" s="1"/>
  <c r="Z749" i="73"/>
  <c r="Z682" i="73"/>
  <c r="Z715" i="73"/>
  <c r="L966" i="79"/>
  <c r="V471" i="85"/>
  <c r="V812" i="85" s="1"/>
  <c r="W595" i="85"/>
  <c r="W740" i="85" s="1"/>
  <c r="U812" i="85"/>
  <c r="U811" i="85" s="1"/>
  <c r="O968" i="84"/>
  <c r="P965" i="84" s="1"/>
  <c r="R475" i="84"/>
  <c r="R444" i="84" s="1"/>
  <c r="S475" i="84" s="1"/>
  <c r="S599" i="84"/>
  <c r="Q812" i="84"/>
  <c r="Q811" i="84" s="1"/>
  <c r="Q816" i="84" s="1"/>
  <c r="Q929" i="84" s="1"/>
  <c r="P958" i="84"/>
  <c r="Y477" i="81"/>
  <c r="Y446" i="81" s="1"/>
  <c r="AB535" i="81"/>
  <c r="AB597" i="81" s="1"/>
  <c r="AA597" i="81"/>
  <c r="AA742" i="81" s="1"/>
  <c r="P442" i="81"/>
  <c r="K965" i="81"/>
  <c r="N793" i="81"/>
  <c r="O708" i="81"/>
  <c r="O735" i="81" s="1"/>
  <c r="O675" i="81"/>
  <c r="O702" i="81" s="1"/>
  <c r="O632" i="81"/>
  <c r="O634" i="81" s="1"/>
  <c r="O635" i="81" s="1"/>
  <c r="O813" i="81"/>
  <c r="O811" i="81" s="1"/>
  <c r="Z742" i="81"/>
  <c r="Z769" i="81" s="1"/>
  <c r="Z633" i="81"/>
  <c r="T793" i="82"/>
  <c r="T795" i="82" s="1"/>
  <c r="T807" i="82" s="1"/>
  <c r="T810" i="82" s="1"/>
  <c r="AB708" i="83"/>
  <c r="O974" i="73"/>
  <c r="O957" i="73"/>
  <c r="O966" i="73" s="1"/>
  <c r="V956" i="89"/>
  <c r="V957" i="89"/>
  <c r="V966" i="89" s="1"/>
  <c r="S816" i="82"/>
  <c r="S929" i="82" s="1"/>
  <c r="O956" i="73"/>
  <c r="U708" i="82"/>
  <c r="U735" i="82" s="1"/>
  <c r="U632" i="82"/>
  <c r="U634" i="82" s="1"/>
  <c r="U635" i="82" s="1"/>
  <c r="V442" i="82"/>
  <c r="AB675" i="83"/>
  <c r="N966" i="73"/>
  <c r="M979" i="73"/>
  <c r="M965" i="73"/>
  <c r="M968" i="73" s="1"/>
  <c r="V813" i="85"/>
  <c r="V813" i="87"/>
  <c r="P795" i="73"/>
  <c r="P807" i="73" s="1"/>
  <c r="P810" i="73" s="1"/>
  <c r="Q792" i="73"/>
  <c r="Q784" i="73"/>
  <c r="Q777" i="73"/>
  <c r="Q791" i="73"/>
  <c r="Q785" i="73"/>
  <c r="Q787" i="73"/>
  <c r="Q789" i="73"/>
  <c r="Q786" i="73"/>
  <c r="Q780" i="73"/>
  <c r="Q778" i="73"/>
  <c r="Q779" i="73"/>
  <c r="Q788" i="73"/>
  <c r="Q776" i="73"/>
  <c r="Q790" i="73"/>
  <c r="Q783" i="73"/>
  <c r="Q781" i="73"/>
  <c r="Q782" i="73"/>
  <c r="Q770" i="73"/>
  <c r="Q771" i="73"/>
  <c r="Q736" i="73"/>
  <c r="S472" i="73"/>
  <c r="N958" i="73"/>
  <c r="T439" i="73"/>
  <c r="W807" i="89"/>
  <c r="S705" i="73"/>
  <c r="S672" i="73"/>
  <c r="U968" i="89"/>
  <c r="V965" i="89" s="1"/>
  <c r="AA954" i="84"/>
  <c r="AA936" i="84"/>
  <c r="AB932" i="84" s="1"/>
  <c r="AB934" i="84" s="1"/>
  <c r="AB953" i="84" s="1"/>
  <c r="BJ963" i="89"/>
  <c r="AD953" i="89"/>
  <c r="AD954" i="89" s="1"/>
  <c r="BK935" i="89"/>
  <c r="BK926" i="89"/>
  <c r="BL927" i="89"/>
  <c r="BK941" i="89"/>
  <c r="BK962" i="89"/>
  <c r="BK948" i="89"/>
  <c r="BK961" i="89"/>
  <c r="BK947" i="89"/>
  <c r="R967" i="87"/>
  <c r="R968" i="87" s="1"/>
  <c r="S965" i="87" s="1"/>
  <c r="AE940" i="89"/>
  <c r="AE939" i="89"/>
  <c r="AB731" i="86"/>
  <c r="AK936" i="89"/>
  <c r="AL932" i="89" s="1"/>
  <c r="AB732" i="81"/>
  <c r="AB699" i="81"/>
  <c r="AA719" i="82"/>
  <c r="AA608" i="81"/>
  <c r="AA753" i="81" s="1"/>
  <c r="U736" i="82"/>
  <c r="Z441" i="83"/>
  <c r="Y707" i="83"/>
  <c r="Y735" i="83" s="1"/>
  <c r="Y674" i="83"/>
  <c r="AB701" i="81"/>
  <c r="AB734" i="81"/>
  <c r="U771" i="82"/>
  <c r="AB453" i="81"/>
  <c r="AB446" i="82"/>
  <c r="AB710" i="73"/>
  <c r="AB677" i="73"/>
  <c r="AA679" i="82"/>
  <c r="AA712" i="82"/>
  <c r="AA734" i="83"/>
  <c r="AB672" i="81"/>
  <c r="S957" i="87"/>
  <c r="S956" i="87"/>
  <c r="S974" i="87"/>
  <c r="R958" i="85"/>
  <c r="R967" i="85" s="1"/>
  <c r="S929" i="85"/>
  <c r="X673" i="82"/>
  <c r="W706" i="82"/>
  <c r="AB730" i="83"/>
  <c r="Y595" i="82"/>
  <c r="Y740" i="82" s="1"/>
  <c r="X594" i="84"/>
  <c r="X739" i="84" s="1"/>
  <c r="AB465" i="84"/>
  <c r="AA731" i="84"/>
  <c r="AA698" i="84"/>
  <c r="T594" i="86"/>
  <c r="T739" i="86" s="1"/>
  <c r="T769" i="86" s="1"/>
  <c r="Y633" i="73"/>
  <c r="AB739" i="81"/>
  <c r="V742" i="82"/>
  <c r="V769" i="82" s="1"/>
  <c r="S739" i="86"/>
  <c r="S769" i="86" s="1"/>
  <c r="AA706" i="73"/>
  <c r="V595" i="84"/>
  <c r="V740" i="84" s="1"/>
  <c r="V594" i="85"/>
  <c r="V633" i="85" s="1"/>
  <c r="AA601" i="81"/>
  <c r="AA746" i="81" s="1"/>
  <c r="W597" i="82"/>
  <c r="W633" i="82" s="1"/>
  <c r="Y441" i="85"/>
  <c r="Z472" i="85" s="1"/>
  <c r="Z596" i="85" s="1"/>
  <c r="Z741" i="85" s="1"/>
  <c r="AB734" i="83"/>
  <c r="V706" i="85"/>
  <c r="V673" i="85"/>
  <c r="T936" i="79"/>
  <c r="AA444" i="87"/>
  <c r="Z710" i="87"/>
  <c r="Z677" i="87"/>
  <c r="AB719" i="82"/>
  <c r="AB686" i="82"/>
  <c r="J849" i="79"/>
  <c r="L95" i="88" s="1"/>
  <c r="AJ936" i="73"/>
  <c r="AK932" i="73" s="1"/>
  <c r="AK933" i="73" s="1"/>
  <c r="AB457" i="73"/>
  <c r="AB723" i="73" s="1"/>
  <c r="V439" i="84"/>
  <c r="U705" i="84"/>
  <c r="U735" i="84" s="1"/>
  <c r="U672" i="84"/>
  <c r="U702" i="84" s="1"/>
  <c r="AB603" i="73"/>
  <c r="AB714" i="73" s="1"/>
  <c r="X473" i="85"/>
  <c r="AA680" i="84"/>
  <c r="AB716" i="84"/>
  <c r="AB602" i="84"/>
  <c r="AB713" i="84" s="1"/>
  <c r="AA690" i="73"/>
  <c r="AA723" i="73"/>
  <c r="W707" i="86"/>
  <c r="AB716" i="73"/>
  <c r="AB683" i="73"/>
  <c r="U791" i="85"/>
  <c r="U789" i="85"/>
  <c r="U782" i="85"/>
  <c r="U785" i="85"/>
  <c r="U776" i="85"/>
  <c r="U779" i="85"/>
  <c r="U781" i="85"/>
  <c r="U788" i="85"/>
  <c r="U786" i="85"/>
  <c r="U777" i="85"/>
  <c r="U778" i="85"/>
  <c r="U790" i="85"/>
  <c r="U783" i="85"/>
  <c r="U787" i="85"/>
  <c r="U780" i="85"/>
  <c r="U792" i="85"/>
  <c r="Z685" i="87"/>
  <c r="Z718" i="87"/>
  <c r="Y708" i="73"/>
  <c r="V672" i="87"/>
  <c r="V702" i="87" s="1"/>
  <c r="V736" i="87" s="1"/>
  <c r="V705" i="87"/>
  <c r="V735" i="87" s="1"/>
  <c r="S672" i="86"/>
  <c r="AA683" i="84"/>
  <c r="AA716" i="84"/>
  <c r="S705" i="86"/>
  <c r="W741" i="86"/>
  <c r="X672" i="82"/>
  <c r="AA745" i="73"/>
  <c r="AA752" i="87"/>
  <c r="X741" i="87"/>
  <c r="AA746" i="73"/>
  <c r="Y743" i="85"/>
  <c r="Z756" i="87"/>
  <c r="AB764" i="83"/>
  <c r="Z741" i="82"/>
  <c r="AB750" i="84"/>
  <c r="AB471" i="73"/>
  <c r="Z678" i="73"/>
  <c r="AA685" i="87"/>
  <c r="AB483" i="87"/>
  <c r="AB683" i="84"/>
  <c r="Y440" i="82"/>
  <c r="W597" i="86"/>
  <c r="Y672" i="82"/>
  <c r="Z470" i="82"/>
  <c r="Y722" i="87"/>
  <c r="Z487" i="87"/>
  <c r="Z456" i="87" s="1"/>
  <c r="AA487" i="87" s="1"/>
  <c r="AA473" i="87"/>
  <c r="AA442" i="87" s="1"/>
  <c r="AA566" i="87" s="1"/>
  <c r="Z597" i="87"/>
  <c r="Z708" i="87" s="1"/>
  <c r="T773" i="85"/>
  <c r="T795" i="85" s="1"/>
  <c r="T807" i="85" s="1"/>
  <c r="T810" i="85" s="1"/>
  <c r="T816" i="85" s="1"/>
  <c r="Y607" i="82"/>
  <c r="X718" i="82"/>
  <c r="Y452" i="82"/>
  <c r="Z483" i="82" s="1"/>
  <c r="AB677" i="85"/>
  <c r="AB934" i="87"/>
  <c r="AB953" i="87" s="1"/>
  <c r="AB933" i="87"/>
  <c r="AB952" i="87" s="1"/>
  <c r="T439" i="86"/>
  <c r="AA445" i="73"/>
  <c r="AB697" i="83"/>
  <c r="Z934" i="85"/>
  <c r="Z953" i="85" s="1"/>
  <c r="Z954" i="85" s="1"/>
  <c r="X770" i="83"/>
  <c r="X736" i="83"/>
  <c r="V632" i="87"/>
  <c r="V634" i="87" s="1"/>
  <c r="V635" i="87" s="1"/>
  <c r="V786" i="87" s="1"/>
  <c r="W793" i="83"/>
  <c r="W795" i="83" s="1"/>
  <c r="W807" i="83" s="1"/>
  <c r="W810" i="83" s="1"/>
  <c r="X781" i="83"/>
  <c r="X792" i="83"/>
  <c r="X780" i="83"/>
  <c r="X783" i="83"/>
  <c r="X777" i="83"/>
  <c r="X785" i="83"/>
  <c r="X778" i="83"/>
  <c r="X789" i="83"/>
  <c r="X779" i="83"/>
  <c r="X784" i="83"/>
  <c r="X776" i="83"/>
  <c r="X782" i="83"/>
  <c r="X787" i="83"/>
  <c r="X791" i="83"/>
  <c r="X788" i="83"/>
  <c r="X790" i="83"/>
  <c r="X786" i="83"/>
  <c r="Y632" i="83"/>
  <c r="Y634" i="83" s="1"/>
  <c r="Y635" i="83" s="1"/>
  <c r="Y673" i="83"/>
  <c r="Y443" i="85"/>
  <c r="X676" i="85"/>
  <c r="U771" i="85"/>
  <c r="U770" i="85"/>
  <c r="U736" i="85"/>
  <c r="W439" i="85"/>
  <c r="AB694" i="85"/>
  <c r="W447" i="85"/>
  <c r="V680" i="85"/>
  <c r="V632" i="85"/>
  <c r="W747" i="85"/>
  <c r="Y606" i="85"/>
  <c r="X717" i="85"/>
  <c r="Y739" i="82"/>
  <c r="X739" i="82"/>
  <c r="W674" i="82"/>
  <c r="Y675" i="73"/>
  <c r="Z442" i="73"/>
  <c r="AA446" i="73"/>
  <c r="Z679" i="73"/>
  <c r="AX963" i="85"/>
  <c r="AC936" i="82"/>
  <c r="AD932" i="82" s="1"/>
  <c r="AD934" i="82" s="1"/>
  <c r="AD953" i="82" s="1"/>
  <c r="V595" i="86"/>
  <c r="U706" i="86"/>
  <c r="AX963" i="83"/>
  <c r="AX963" i="84"/>
  <c r="AX963" i="86"/>
  <c r="AY962" i="79"/>
  <c r="AX963" i="81"/>
  <c r="AY963" i="82"/>
  <c r="AX963" i="87"/>
  <c r="AX963" i="73"/>
  <c r="AZ927" i="79"/>
  <c r="AY926" i="79"/>
  <c r="AY136" i="80"/>
  <c r="AY138" i="80" s="1"/>
  <c r="AY117" i="80"/>
  <c r="AY137" i="80"/>
  <c r="AY115" i="80"/>
  <c r="AW963" i="79"/>
  <c r="W439" i="87"/>
  <c r="W674" i="86"/>
  <c r="X706" i="87"/>
  <c r="Y595" i="87"/>
  <c r="X596" i="86"/>
  <c r="AD934" i="86"/>
  <c r="AD953" i="86" s="1"/>
  <c r="AD954" i="86" s="1"/>
  <c r="Z441" i="84"/>
  <c r="AA472" i="84" s="1"/>
  <c r="Z596" i="84"/>
  <c r="AA673" i="73"/>
  <c r="U782" i="84"/>
  <c r="U787" i="84"/>
  <c r="U789" i="87"/>
  <c r="I826" i="83"/>
  <c r="U786" i="87"/>
  <c r="U784" i="84"/>
  <c r="U783" i="84"/>
  <c r="U786" i="84"/>
  <c r="U779" i="84"/>
  <c r="U781" i="84"/>
  <c r="U790" i="84"/>
  <c r="U776" i="84"/>
  <c r="I837" i="81"/>
  <c r="H860" i="81"/>
  <c r="J866" i="83"/>
  <c r="J861" i="83"/>
  <c r="J862" i="83" s="1"/>
  <c r="J865" i="83"/>
  <c r="J864" i="83"/>
  <c r="L837" i="83"/>
  <c r="K860" i="83"/>
  <c r="N836" i="85"/>
  <c r="I868" i="83"/>
  <c r="M836" i="87"/>
  <c r="G866" i="81"/>
  <c r="G864" i="81"/>
  <c r="G865" i="81"/>
  <c r="G861" i="81"/>
  <c r="G862" i="81" s="1"/>
  <c r="M836" i="86"/>
  <c r="U791" i="84"/>
  <c r="U785" i="84"/>
  <c r="U792" i="84"/>
  <c r="U789" i="84"/>
  <c r="U779" i="87"/>
  <c r="U778" i="84"/>
  <c r="U783" i="87"/>
  <c r="U780" i="87"/>
  <c r="U792" i="87"/>
  <c r="U787" i="87"/>
  <c r="U788" i="87"/>
  <c r="U782" i="87"/>
  <c r="U778" i="87"/>
  <c r="U791" i="87"/>
  <c r="U776" i="87"/>
  <c r="U777" i="84"/>
  <c r="U788" i="84"/>
  <c r="U781" i="87"/>
  <c r="U777" i="87"/>
  <c r="U785" i="87"/>
  <c r="U784" i="87"/>
  <c r="K836" i="79"/>
  <c r="M82" i="88" s="1"/>
  <c r="J848" i="79"/>
  <c r="L94" i="88" s="1"/>
  <c r="J859" i="79"/>
  <c r="L105" i="88" s="1"/>
  <c r="J858" i="79"/>
  <c r="L104" i="88" s="1"/>
  <c r="J847" i="79"/>
  <c r="L93" i="88" s="1"/>
  <c r="L836" i="84"/>
  <c r="K848" i="84"/>
  <c r="L858" i="82"/>
  <c r="K859" i="84"/>
  <c r="L859" i="82"/>
  <c r="M836" i="82"/>
  <c r="K858" i="84"/>
  <c r="L848" i="82"/>
  <c r="K847" i="84"/>
  <c r="L847" i="82"/>
  <c r="Q938" i="79"/>
  <c r="P954" i="79"/>
  <c r="R113" i="80" s="1"/>
  <c r="E887" i="73"/>
  <c r="E880" i="73"/>
  <c r="E885" i="73"/>
  <c r="BA17" i="77"/>
  <c r="BA107" i="80" s="1"/>
  <c r="AZ973" i="79"/>
  <c r="E882" i="73"/>
  <c r="E883" i="73"/>
  <c r="E884" i="73"/>
  <c r="E866" i="73"/>
  <c r="E872" i="73"/>
  <c r="E877" i="73"/>
  <c r="E875" i="73"/>
  <c r="Q940" i="73"/>
  <c r="Q939" i="73"/>
  <c r="BA33" i="77"/>
  <c r="BB18" i="77"/>
  <c r="BA16" i="77"/>
  <c r="T942" i="83"/>
  <c r="U938" i="83" s="1"/>
  <c r="E881" i="73"/>
  <c r="E886" i="73"/>
  <c r="E871" i="73"/>
  <c r="E879" i="73"/>
  <c r="E861" i="73"/>
  <c r="E826" i="73"/>
  <c r="E874" i="73"/>
  <c r="E878" i="73"/>
  <c r="AY941" i="73"/>
  <c r="AY961" i="73"/>
  <c r="AZ927" i="73"/>
  <c r="AZ962" i="73" s="1"/>
  <c r="AY926" i="73"/>
  <c r="AY935" i="73"/>
  <c r="AY947" i="73"/>
  <c r="AY948" i="73"/>
  <c r="E873" i="73"/>
  <c r="E876" i="73"/>
  <c r="U773" i="87"/>
  <c r="AX961" i="79"/>
  <c r="U932" i="79"/>
  <c r="AX948" i="79"/>
  <c r="AQ939" i="86"/>
  <c r="AQ940" i="86"/>
  <c r="AQ942" i="86" s="1"/>
  <c r="AR938" i="86" s="1"/>
  <c r="W938" i="81"/>
  <c r="AO939" i="82"/>
  <c r="AO940" i="82"/>
  <c r="AO942" i="82" s="1"/>
  <c r="AP938" i="82" s="1"/>
  <c r="T954" i="83"/>
  <c r="T957" i="83" s="1"/>
  <c r="AP940" i="85"/>
  <c r="AP942" i="85" s="1"/>
  <c r="AQ938" i="85" s="1"/>
  <c r="AP939" i="85"/>
  <c r="R968" i="83"/>
  <c r="S965" i="83" s="1"/>
  <c r="AQ940" i="87"/>
  <c r="AQ942" i="87" s="1"/>
  <c r="AR938" i="87" s="1"/>
  <c r="AQ939" i="87"/>
  <c r="AQ940" i="84"/>
  <c r="AQ942" i="84" s="1"/>
  <c r="AR938" i="84" s="1"/>
  <c r="AQ939" i="84"/>
  <c r="V952" i="81"/>
  <c r="X441" i="87"/>
  <c r="E902" i="81"/>
  <c r="X934" i="81"/>
  <c r="X933" i="81"/>
  <c r="R979" i="83"/>
  <c r="S956" i="83"/>
  <c r="AY948" i="85"/>
  <c r="AY947" i="85"/>
  <c r="AY941" i="85"/>
  <c r="AZ927" i="85"/>
  <c r="AZ962" i="85" s="1"/>
  <c r="AY926" i="85"/>
  <c r="AY935" i="85"/>
  <c r="AY961" i="85"/>
  <c r="E906" i="83"/>
  <c r="AY961" i="87"/>
  <c r="AY947" i="87"/>
  <c r="AY941" i="87"/>
  <c r="AY948" i="87"/>
  <c r="AZ927" i="87"/>
  <c r="AZ962" i="87" s="1"/>
  <c r="AY926" i="87"/>
  <c r="AY935" i="87"/>
  <c r="AY935" i="86"/>
  <c r="AY961" i="86"/>
  <c r="AY948" i="86"/>
  <c r="AY947" i="86"/>
  <c r="AY941" i="86"/>
  <c r="AZ927" i="86"/>
  <c r="AZ962" i="86" s="1"/>
  <c r="AY926" i="86"/>
  <c r="U933" i="83"/>
  <c r="U934" i="83"/>
  <c r="W674" i="87"/>
  <c r="V953" i="81"/>
  <c r="AY935" i="83"/>
  <c r="AY948" i="83"/>
  <c r="AY947" i="83"/>
  <c r="AY941" i="83"/>
  <c r="AZ927" i="83"/>
  <c r="AZ962" i="83" s="1"/>
  <c r="AY926" i="83"/>
  <c r="AY961" i="83"/>
  <c r="AY941" i="81"/>
  <c r="AZ927" i="81"/>
  <c r="AZ962" i="81" s="1"/>
  <c r="AY926" i="81"/>
  <c r="AY935" i="81"/>
  <c r="AY961" i="81"/>
  <c r="AY948" i="81"/>
  <c r="AY947" i="81"/>
  <c r="T807" i="87"/>
  <c r="T810" i="87" s="1"/>
  <c r="T816" i="87" s="1"/>
  <c r="Y674" i="84"/>
  <c r="AY948" i="84"/>
  <c r="AY947" i="84"/>
  <c r="AY935" i="84"/>
  <c r="AY961" i="84"/>
  <c r="AY941" i="84"/>
  <c r="AY926" i="84"/>
  <c r="AZ927" i="84"/>
  <c r="AZ962" i="84" s="1"/>
  <c r="AZ935" i="82"/>
  <c r="AZ947" i="82"/>
  <c r="AZ941" i="82"/>
  <c r="BA927" i="82"/>
  <c r="BA962" i="82" s="1"/>
  <c r="AZ926" i="82"/>
  <c r="W944" i="79"/>
  <c r="W945" i="73"/>
  <c r="W946" i="73"/>
  <c r="L967" i="79" a="1"/>
  <c r="K848" i="79" a="1"/>
  <c r="K849" i="79" a="1"/>
  <c r="AY961" i="79" a="1"/>
  <c r="L836" i="79" a="1"/>
  <c r="U934" i="79" a="1"/>
  <c r="W946" i="79" a="1"/>
  <c r="K858" i="79" a="1"/>
  <c r="W945" i="79" a="1"/>
  <c r="U935" i="79" a="1"/>
  <c r="M929" i="79" a="1"/>
  <c r="K859" i="79" a="1"/>
  <c r="K967" i="79" a="1"/>
  <c r="U933" i="79" a="1"/>
  <c r="K847" i="79" a="1"/>
  <c r="J979" i="79" a="1"/>
  <c r="Q940" i="79" a="1"/>
  <c r="M974" i="79" a="1"/>
  <c r="W947" i="79" a="1"/>
  <c r="K979" i="79" a="1"/>
  <c r="Q939" i="79" a="1"/>
  <c r="J968" i="79" a="1"/>
  <c r="L958" i="79" a="1"/>
  <c r="AY948" i="79" a="1"/>
  <c r="Q941" i="79" a="1"/>
  <c r="P968" i="82" l="1"/>
  <c r="Q965" i="82" s="1"/>
  <c r="Q967" i="82"/>
  <c r="Q979" i="82" s="1"/>
  <c r="R958" i="82"/>
  <c r="R967" i="82" s="1"/>
  <c r="R979" i="82" s="1"/>
  <c r="Y442" i="89"/>
  <c r="W483" i="83"/>
  <c r="W812" i="83" s="1"/>
  <c r="W811" i="83" s="1"/>
  <c r="W816" i="83" s="1"/>
  <c r="W929" i="83" s="1"/>
  <c r="W974" i="83" s="1"/>
  <c r="O813" i="86" a="1"/>
  <c r="X675" i="89"/>
  <c r="X702" i="89" s="1"/>
  <c r="X708" i="89"/>
  <c r="X735" i="89" s="1"/>
  <c r="X632" i="89"/>
  <c r="X634" i="89" s="1"/>
  <c r="X635" i="89" s="1"/>
  <c r="X813" i="89" a="1"/>
  <c r="X813" i="89" s="1"/>
  <c r="X811" i="89" s="1"/>
  <c r="T472" i="82"/>
  <c r="T812" i="82" s="1"/>
  <c r="T811" i="82" s="1"/>
  <c r="T816" i="82" s="1"/>
  <c r="T929" i="82" s="1"/>
  <c r="T974" i="82" s="1"/>
  <c r="T441" i="82"/>
  <c r="AA813" i="87" a="1"/>
  <c r="W793" i="89"/>
  <c r="W795" i="89" s="1"/>
  <c r="W810" i="89" s="1"/>
  <c r="W816" i="89" s="1"/>
  <c r="W929" i="89" s="1"/>
  <c r="K41" i="77"/>
  <c r="K43" i="77" s="1"/>
  <c r="K47" i="77" s="1"/>
  <c r="K48" i="77" s="1"/>
  <c r="K49" i="77" s="1"/>
  <c r="K50" i="77" s="1"/>
  <c r="H85" i="77"/>
  <c r="H27" i="77" s="1"/>
  <c r="H30" i="77" s="1"/>
  <c r="K42" i="77"/>
  <c r="K28" i="77" s="1"/>
  <c r="M958" i="81"/>
  <c r="M967" i="81" s="1"/>
  <c r="M979" i="81" s="1"/>
  <c r="M929" i="79"/>
  <c r="M956" i="86"/>
  <c r="M957" i="86"/>
  <c r="M958" i="86" s="1"/>
  <c r="M967" i="86" s="1"/>
  <c r="I70" i="77"/>
  <c r="I72" i="77"/>
  <c r="I71" i="77"/>
  <c r="J56" i="77"/>
  <c r="J55" i="77"/>
  <c r="J58" i="77" s="1"/>
  <c r="J62" i="77" s="1"/>
  <c r="J63" i="77" s="1"/>
  <c r="V440" i="85"/>
  <c r="W471" i="85" s="1"/>
  <c r="Y595" i="85" s="1"/>
  <c r="Y740" i="85" s="1"/>
  <c r="N795" i="81"/>
  <c r="N807" i="81" s="1"/>
  <c r="N810" i="81" s="1"/>
  <c r="N816" i="81" s="1"/>
  <c r="N929" i="81" s="1"/>
  <c r="N974" i="81" s="1"/>
  <c r="J968" i="79"/>
  <c r="J979" i="79"/>
  <c r="K965" i="86"/>
  <c r="K968" i="86" s="1"/>
  <c r="L965" i="86" s="1"/>
  <c r="L968" i="86" s="1"/>
  <c r="M965" i="86" s="1"/>
  <c r="K967" i="79"/>
  <c r="K979" i="79"/>
  <c r="M35" i="77" s="1"/>
  <c r="N773" i="86"/>
  <c r="L967" i="79"/>
  <c r="L958" i="79"/>
  <c r="L979" i="86"/>
  <c r="M974" i="79"/>
  <c r="N793" i="86"/>
  <c r="P442" i="86"/>
  <c r="O675" i="86"/>
  <c r="O702" i="86" s="1"/>
  <c r="O632" i="86"/>
  <c r="O634" i="86" s="1"/>
  <c r="O635" i="86" s="1"/>
  <c r="O708" i="86"/>
  <c r="O735" i="86" s="1"/>
  <c r="O813" i="86"/>
  <c r="O811" i="86" s="1"/>
  <c r="P354" i="73"/>
  <c r="AB715" i="73"/>
  <c r="AB749" i="73"/>
  <c r="AB682" i="73"/>
  <c r="AA604" i="73"/>
  <c r="P967" i="84"/>
  <c r="P979" i="84" s="1"/>
  <c r="Q974" i="84"/>
  <c r="Q956" i="84"/>
  <c r="Q957" i="84"/>
  <c r="Q966" i="84" s="1"/>
  <c r="S744" i="84"/>
  <c r="S769" i="84" s="1"/>
  <c r="S710" i="84"/>
  <c r="S735" i="84" s="1"/>
  <c r="S677" i="84"/>
  <c r="S702" i="84" s="1"/>
  <c r="U744" i="84"/>
  <c r="U769" i="84" s="1"/>
  <c r="S633" i="84"/>
  <c r="S634" i="84" s="1"/>
  <c r="S635" i="84" s="1"/>
  <c r="S444" i="84"/>
  <c r="T475" i="84" s="1"/>
  <c r="S812" i="84"/>
  <c r="S811" i="84" s="1"/>
  <c r="T599" i="84"/>
  <c r="R812" i="84"/>
  <c r="R811" i="84" s="1"/>
  <c r="R816" i="84" s="1"/>
  <c r="R929" i="84" s="1"/>
  <c r="K968" i="81"/>
  <c r="Z477" i="81"/>
  <c r="Z446" i="81" s="1"/>
  <c r="Q473" i="81"/>
  <c r="Q812" i="81" s="1"/>
  <c r="P566" i="81"/>
  <c r="O776" i="81"/>
  <c r="O788" i="81"/>
  <c r="O790" i="81"/>
  <c r="O785" i="81"/>
  <c r="O777" i="81"/>
  <c r="O780" i="81"/>
  <c r="O782" i="81"/>
  <c r="O786" i="81"/>
  <c r="O792" i="81"/>
  <c r="O784" i="81"/>
  <c r="O783" i="81"/>
  <c r="O789" i="81"/>
  <c r="O787" i="81"/>
  <c r="O791" i="81"/>
  <c r="O781" i="81"/>
  <c r="O778" i="81"/>
  <c r="O779" i="81"/>
  <c r="P347" i="81"/>
  <c r="AB742" i="81"/>
  <c r="O770" i="81"/>
  <c r="O771" i="81"/>
  <c r="O736" i="81"/>
  <c r="S956" i="82"/>
  <c r="S957" i="82"/>
  <c r="S966" i="82" s="1"/>
  <c r="S974" i="82"/>
  <c r="V958" i="89"/>
  <c r="V967" i="89" s="1"/>
  <c r="V979" i="89" s="1"/>
  <c r="P816" i="73"/>
  <c r="P929" i="73" s="1"/>
  <c r="P974" i="73" s="1"/>
  <c r="U779" i="82"/>
  <c r="U776" i="82"/>
  <c r="U784" i="82"/>
  <c r="U787" i="82"/>
  <c r="U781" i="82"/>
  <c r="U791" i="82"/>
  <c r="U782" i="82"/>
  <c r="U783" i="82"/>
  <c r="U786" i="82"/>
  <c r="U790" i="82"/>
  <c r="U792" i="82"/>
  <c r="U777" i="82"/>
  <c r="U789" i="82"/>
  <c r="U785" i="82"/>
  <c r="U788" i="82"/>
  <c r="U778" i="82"/>
  <c r="U780" i="82"/>
  <c r="AA473" i="73"/>
  <c r="Z566" i="73"/>
  <c r="W473" i="82"/>
  <c r="V566" i="82"/>
  <c r="AB477" i="73"/>
  <c r="AB679" i="82"/>
  <c r="N967" i="73"/>
  <c r="N965" i="73"/>
  <c r="V813" i="84"/>
  <c r="U470" i="73"/>
  <c r="U439" i="73" s="1"/>
  <c r="T672" i="73"/>
  <c r="X470" i="87"/>
  <c r="X812" i="87" s="1"/>
  <c r="W632" i="87"/>
  <c r="X470" i="85"/>
  <c r="U470" i="86"/>
  <c r="U439" i="86" s="1"/>
  <c r="Q773" i="73"/>
  <c r="R707" i="73"/>
  <c r="R735" i="73" s="1"/>
  <c r="R674" i="73"/>
  <c r="R702" i="73" s="1"/>
  <c r="R632" i="73"/>
  <c r="R634" i="73" s="1"/>
  <c r="R635" i="73" s="1"/>
  <c r="S441" i="73"/>
  <c r="S812" i="73"/>
  <c r="S811" i="73" s="1"/>
  <c r="Q793" i="73"/>
  <c r="O958" i="73"/>
  <c r="AB936" i="84"/>
  <c r="AC932" i="84" s="1"/>
  <c r="AC933" i="84" s="1"/>
  <c r="AC952" i="84" s="1"/>
  <c r="AB933" i="84"/>
  <c r="AB952" i="84" s="1"/>
  <c r="AB954" i="84" s="1"/>
  <c r="E868" i="73"/>
  <c r="BK963" i="89"/>
  <c r="BL961" i="89"/>
  <c r="BL947" i="89"/>
  <c r="BL948" i="89"/>
  <c r="BL935" i="89"/>
  <c r="BM927" i="89"/>
  <c r="BL941" i="89"/>
  <c r="BL926" i="89"/>
  <c r="BL962" i="89"/>
  <c r="AK934" i="73"/>
  <c r="AK936" i="73" s="1"/>
  <c r="AL932" i="73" s="1"/>
  <c r="AL933" i="73" s="1"/>
  <c r="R979" i="87"/>
  <c r="S966" i="87"/>
  <c r="AE942" i="89"/>
  <c r="AF938" i="89" s="1"/>
  <c r="AL934" i="89"/>
  <c r="AL933" i="89"/>
  <c r="AA719" i="81"/>
  <c r="AA769" i="81"/>
  <c r="AA686" i="81"/>
  <c r="AB608" i="81"/>
  <c r="AB753" i="81" s="1"/>
  <c r="Y702" i="83"/>
  <c r="Y770" i="83" s="1"/>
  <c r="U773" i="82"/>
  <c r="AB712" i="82"/>
  <c r="AA472" i="83"/>
  <c r="AA441" i="83" s="1"/>
  <c r="Z632" i="83"/>
  <c r="S958" i="87"/>
  <c r="S967" i="87" s="1"/>
  <c r="R979" i="85"/>
  <c r="R968" i="85"/>
  <c r="S965" i="85" s="1"/>
  <c r="S974" i="85"/>
  <c r="S956" i="85"/>
  <c r="S957" i="85"/>
  <c r="S966" i="85" s="1"/>
  <c r="T929" i="87"/>
  <c r="T929" i="85"/>
  <c r="X706" i="82"/>
  <c r="Z441" i="85"/>
  <c r="AA472" i="85" s="1"/>
  <c r="AA596" i="85" s="1"/>
  <c r="AA741" i="85" s="1"/>
  <c r="Y707" i="85"/>
  <c r="AB690" i="73"/>
  <c r="Y706" i="82"/>
  <c r="AB595" i="73"/>
  <c r="AB740" i="73" s="1"/>
  <c r="Z439" i="82"/>
  <c r="AB731" i="84"/>
  <c r="AB698" i="84"/>
  <c r="V705" i="85"/>
  <c r="V735" i="85" s="1"/>
  <c r="W742" i="82"/>
  <c r="W769" i="82" s="1"/>
  <c r="V633" i="84"/>
  <c r="AA712" i="81"/>
  <c r="V739" i="85"/>
  <c r="V769" i="85" s="1"/>
  <c r="V672" i="85"/>
  <c r="V702" i="85" s="1"/>
  <c r="V770" i="85" s="1"/>
  <c r="AA633" i="81"/>
  <c r="T633" i="86"/>
  <c r="W595" i="84"/>
  <c r="W633" i="84" s="1"/>
  <c r="Z597" i="73"/>
  <c r="Z633" i="73" s="1"/>
  <c r="W594" i="85"/>
  <c r="W739" i="85" s="1"/>
  <c r="W769" i="85" s="1"/>
  <c r="V811" i="85"/>
  <c r="Z595" i="83"/>
  <c r="Z706" i="83" s="1"/>
  <c r="W594" i="87"/>
  <c r="W739" i="87" s="1"/>
  <c r="W769" i="87" s="1"/>
  <c r="V811" i="87"/>
  <c r="AB601" i="81"/>
  <c r="P351" i="81" s="1"/>
  <c r="W706" i="85"/>
  <c r="W673" i="85"/>
  <c r="AB475" i="87"/>
  <c r="AB599" i="87" s="1"/>
  <c r="AB744" i="87" s="1"/>
  <c r="W947" i="79"/>
  <c r="Q941" i="79"/>
  <c r="S116" i="80" s="1"/>
  <c r="U935" i="79"/>
  <c r="K849" i="79"/>
  <c r="M95" i="88" s="1"/>
  <c r="W949" i="73"/>
  <c r="X944" i="73" s="1"/>
  <c r="U936" i="83"/>
  <c r="X936" i="81"/>
  <c r="Y932" i="81" s="1"/>
  <c r="AB936" i="87"/>
  <c r="AC932" i="87" s="1"/>
  <c r="AC934" i="87" s="1"/>
  <c r="AC953" i="87" s="1"/>
  <c r="AB748" i="73"/>
  <c r="U771" i="84"/>
  <c r="U736" i="84"/>
  <c r="U770" i="84"/>
  <c r="W470" i="84"/>
  <c r="W439" i="84" s="1"/>
  <c r="AB747" i="84"/>
  <c r="AB681" i="73"/>
  <c r="AB680" i="84"/>
  <c r="W708" i="85"/>
  <c r="W675" i="85"/>
  <c r="X597" i="85"/>
  <c r="X742" i="85" s="1"/>
  <c r="X442" i="85"/>
  <c r="X566" i="85" s="1"/>
  <c r="AB596" i="73"/>
  <c r="AB954" i="87"/>
  <c r="Y689" i="87"/>
  <c r="V706" i="84"/>
  <c r="AA718" i="87"/>
  <c r="Y705" i="82"/>
  <c r="V771" i="87"/>
  <c r="V770" i="87"/>
  <c r="U793" i="85"/>
  <c r="X707" i="86"/>
  <c r="Z741" i="84"/>
  <c r="Z742" i="87"/>
  <c r="W742" i="86"/>
  <c r="Y740" i="87"/>
  <c r="Y751" i="85"/>
  <c r="Y752" i="82"/>
  <c r="AB440" i="73"/>
  <c r="Z675" i="87"/>
  <c r="AB473" i="87"/>
  <c r="Y709" i="85"/>
  <c r="Z474" i="85"/>
  <c r="W713" i="85"/>
  <c r="X478" i="85"/>
  <c r="Y472" i="87"/>
  <c r="Y441" i="87" s="1"/>
  <c r="Z471" i="82"/>
  <c r="Z440" i="82" s="1"/>
  <c r="AB600" i="73"/>
  <c r="P350" i="73" s="1"/>
  <c r="AB476" i="73"/>
  <c r="AB445" i="73" s="1"/>
  <c r="AA597" i="87"/>
  <c r="Z707" i="84"/>
  <c r="X685" i="82"/>
  <c r="Y718" i="82"/>
  <c r="Z607" i="82"/>
  <c r="AA679" i="81"/>
  <c r="Z722" i="87"/>
  <c r="Y673" i="82"/>
  <c r="AB607" i="87"/>
  <c r="P357" i="87" s="1"/>
  <c r="AB452" i="87"/>
  <c r="J357" i="87" s="1"/>
  <c r="AD933" i="82"/>
  <c r="AD952" i="82" s="1"/>
  <c r="AD954" i="82" s="1"/>
  <c r="AA611" i="87"/>
  <c r="AA456" i="87"/>
  <c r="Z598" i="85"/>
  <c r="Z936" i="85"/>
  <c r="AA932" i="85" s="1"/>
  <c r="AA933" i="85" s="1"/>
  <c r="AA952" i="85" s="1"/>
  <c r="S958" i="83"/>
  <c r="S967" i="83" s="1"/>
  <c r="S966" i="83"/>
  <c r="X773" i="83"/>
  <c r="X793" i="83"/>
  <c r="AA440" i="83"/>
  <c r="AB471" i="83" s="1"/>
  <c r="Y777" i="83"/>
  <c r="Y791" i="83"/>
  <c r="Y782" i="83"/>
  <c r="Y789" i="83"/>
  <c r="Y783" i="83"/>
  <c r="Y787" i="83"/>
  <c r="Y790" i="83"/>
  <c r="Y788" i="83"/>
  <c r="Y781" i="83"/>
  <c r="Y785" i="83"/>
  <c r="Y792" i="83"/>
  <c r="Y786" i="83"/>
  <c r="Y779" i="83"/>
  <c r="Y780" i="83"/>
  <c r="Y778" i="83"/>
  <c r="Y776" i="83"/>
  <c r="Y784" i="83"/>
  <c r="X602" i="85"/>
  <c r="U773" i="85"/>
  <c r="V634" i="85"/>
  <c r="V635" i="85" s="1"/>
  <c r="V776" i="85" s="1"/>
  <c r="Y451" i="85"/>
  <c r="X684" i="85"/>
  <c r="X707" i="82"/>
  <c r="AA712" i="73"/>
  <c r="AB601" i="73"/>
  <c r="V440" i="86"/>
  <c r="AD935" i="86"/>
  <c r="AD936" i="86" s="1"/>
  <c r="AE932" i="86" s="1"/>
  <c r="AE934" i="86" s="1"/>
  <c r="AE936" i="86" s="1"/>
  <c r="AF932" i="86" s="1"/>
  <c r="AY963" i="81"/>
  <c r="AY963" i="86"/>
  <c r="U673" i="86"/>
  <c r="V740" i="86"/>
  <c r="AY963" i="85"/>
  <c r="AY963" i="73"/>
  <c r="AY963" i="84"/>
  <c r="AY963" i="83"/>
  <c r="AZ926" i="79"/>
  <c r="BA927" i="79"/>
  <c r="AY963" i="87"/>
  <c r="AZ117" i="80"/>
  <c r="AZ137" i="80"/>
  <c r="AZ136" i="80"/>
  <c r="AZ138" i="80" s="1"/>
  <c r="AZ115" i="80"/>
  <c r="AX963" i="79"/>
  <c r="Y440" i="87"/>
  <c r="X673" i="87"/>
  <c r="V673" i="84"/>
  <c r="W440" i="84"/>
  <c r="X471" i="84" s="1"/>
  <c r="X741" i="86"/>
  <c r="X597" i="86"/>
  <c r="Y596" i="86"/>
  <c r="Y441" i="86"/>
  <c r="Z472" i="86" s="1"/>
  <c r="AA441" i="84"/>
  <c r="AB472" i="84" s="1"/>
  <c r="AA596" i="84"/>
  <c r="V782" i="87"/>
  <c r="V787" i="87"/>
  <c r="V779" i="87"/>
  <c r="V788" i="87"/>
  <c r="G868" i="81"/>
  <c r="V791" i="87"/>
  <c r="V783" i="87"/>
  <c r="V784" i="87"/>
  <c r="V778" i="87"/>
  <c r="U793" i="84"/>
  <c r="N836" i="86"/>
  <c r="N836" i="87"/>
  <c r="J868" i="83"/>
  <c r="J826" i="83"/>
  <c r="G826" i="81"/>
  <c r="K864" i="83"/>
  <c r="K866" i="83"/>
  <c r="K861" i="83"/>
  <c r="K862" i="83" s="1"/>
  <c r="K865" i="83"/>
  <c r="H861" i="81"/>
  <c r="H862" i="81" s="1"/>
  <c r="H866" i="81"/>
  <c r="H864" i="81"/>
  <c r="H865" i="81"/>
  <c r="M837" i="83"/>
  <c r="L860" i="83"/>
  <c r="J837" i="81"/>
  <c r="I860" i="81"/>
  <c r="V789" i="87"/>
  <c r="V776" i="87"/>
  <c r="V792" i="87"/>
  <c r="V777" i="87"/>
  <c r="V781" i="87"/>
  <c r="V780" i="87"/>
  <c r="V785" i="87"/>
  <c r="V790" i="87"/>
  <c r="U793" i="87"/>
  <c r="U795" i="87" s="1"/>
  <c r="K848" i="79"/>
  <c r="M94" i="88" s="1"/>
  <c r="K847" i="79"/>
  <c r="M93" i="88" s="1"/>
  <c r="K859" i="79"/>
  <c r="M105" i="88" s="1"/>
  <c r="K858" i="79"/>
  <c r="M104" i="88" s="1"/>
  <c r="L836" i="79"/>
  <c r="N82" i="88" s="1"/>
  <c r="M858" i="82"/>
  <c r="N836" i="82"/>
  <c r="L848" i="84"/>
  <c r="M859" i="82"/>
  <c r="M847" i="82"/>
  <c r="L847" i="84"/>
  <c r="M848" i="82"/>
  <c r="L859" i="84"/>
  <c r="L858" i="84"/>
  <c r="M836" i="84"/>
  <c r="Q940" i="79"/>
  <c r="Q939" i="79"/>
  <c r="Q953" i="73"/>
  <c r="Q952" i="73"/>
  <c r="X674" i="86"/>
  <c r="Q942" i="73"/>
  <c r="AZ941" i="73"/>
  <c r="BA927" i="73"/>
  <c r="BA962" i="73" s="1"/>
  <c r="AZ935" i="73"/>
  <c r="AZ947" i="73"/>
  <c r="AZ926" i="73"/>
  <c r="BB17" i="77"/>
  <c r="BB107" i="80" s="1"/>
  <c r="BA973" i="79"/>
  <c r="BB33" i="77"/>
  <c r="BC18" i="77"/>
  <c r="BB16" i="77"/>
  <c r="E888" i="73"/>
  <c r="U933" i="79"/>
  <c r="AY961" i="79"/>
  <c r="AY948" i="79"/>
  <c r="U934" i="79"/>
  <c r="V932" i="83"/>
  <c r="AR940" i="84"/>
  <c r="AR942" i="84" s="1"/>
  <c r="AS938" i="84" s="1"/>
  <c r="AR939" i="84"/>
  <c r="AR940" i="87"/>
  <c r="AR942" i="87" s="1"/>
  <c r="AS938" i="87" s="1"/>
  <c r="AR939" i="87"/>
  <c r="AP939" i="82"/>
  <c r="AP940" i="82"/>
  <c r="AP942" i="82" s="1"/>
  <c r="AQ938" i="82" s="1"/>
  <c r="AR939" i="86"/>
  <c r="AR940" i="86"/>
  <c r="AR942" i="86" s="1"/>
  <c r="AS938" i="86" s="1"/>
  <c r="AQ940" i="85"/>
  <c r="AQ942" i="85" s="1"/>
  <c r="AR938" i="85" s="1"/>
  <c r="AQ939" i="85"/>
  <c r="BA961" i="82"/>
  <c r="BA948" i="82"/>
  <c r="BA947" i="82"/>
  <c r="BA941" i="82"/>
  <c r="BB927" i="82"/>
  <c r="BB962" i="82" s="1"/>
  <c r="BA926" i="82"/>
  <c r="BA935" i="82"/>
  <c r="U940" i="83"/>
  <c r="U953" i="83" s="1"/>
  <c r="U939" i="83"/>
  <c r="U952" i="83" s="1"/>
  <c r="AZ935" i="81"/>
  <c r="AZ947" i="81"/>
  <c r="AZ941" i="81"/>
  <c r="BA927" i="81"/>
  <c r="BA962" i="81" s="1"/>
  <c r="AZ926" i="81"/>
  <c r="AD935" i="82"/>
  <c r="AD936" i="82" s="1"/>
  <c r="AE932" i="82" s="1"/>
  <c r="AZ941" i="83"/>
  <c r="BA927" i="83"/>
  <c r="BA962" i="83" s="1"/>
  <c r="AZ926" i="83"/>
  <c r="AZ935" i="83"/>
  <c r="AZ947" i="83"/>
  <c r="E909" i="83"/>
  <c r="E907" i="83"/>
  <c r="D297" i="83"/>
  <c r="D277" i="83"/>
  <c r="D296" i="83"/>
  <c r="D276" i="83"/>
  <c r="E865" i="82"/>
  <c r="AZ941" i="87"/>
  <c r="AZ947" i="87"/>
  <c r="AZ935" i="87"/>
  <c r="BA927" i="87"/>
  <c r="BA962" i="87" s="1"/>
  <c r="AZ926" i="87"/>
  <c r="AZ941" i="84"/>
  <c r="BA927" i="84"/>
  <c r="BA962" i="84" s="1"/>
  <c r="AZ926" i="84"/>
  <c r="AZ947" i="84"/>
  <c r="AZ935" i="84"/>
  <c r="AZ941" i="85"/>
  <c r="BA927" i="85"/>
  <c r="BA962" i="85" s="1"/>
  <c r="AZ926" i="85"/>
  <c r="AZ935" i="85"/>
  <c r="AZ947" i="85"/>
  <c r="X707" i="87"/>
  <c r="AZ947" i="86"/>
  <c r="AZ941" i="86"/>
  <c r="BA927" i="86"/>
  <c r="BA962" i="86" s="1"/>
  <c r="AZ926" i="86"/>
  <c r="AZ935" i="86"/>
  <c r="E904" i="81"/>
  <c r="V954" i="81"/>
  <c r="W940" i="81"/>
  <c r="W942" i="81" s="1"/>
  <c r="W939" i="81"/>
  <c r="T956" i="83"/>
  <c r="T966" i="83"/>
  <c r="W945" i="79"/>
  <c r="W946" i="79"/>
  <c r="V932" i="79" a="1"/>
  <c r="W949" i="79" a="1"/>
  <c r="L849" i="79" a="1"/>
  <c r="U7" i="88"/>
  <c r="L859" i="79" a="1"/>
  <c r="BA962" i="79" a="1"/>
  <c r="L858" i="79" a="1"/>
  <c r="L848" i="79" a="1"/>
  <c r="M836" i="79" a="1"/>
  <c r="L979" i="79" a="1"/>
  <c r="Q952" i="79" a="1"/>
  <c r="K968" i="79" a="1"/>
  <c r="M967" i="79" a="1"/>
  <c r="M958" i="79" a="1"/>
  <c r="Q953" i="79" a="1"/>
  <c r="K965" i="79" a="1"/>
  <c r="X944" i="79" a="1"/>
  <c r="U936" i="79" a="1"/>
  <c r="M957" i="79" a="1"/>
  <c r="Q942" i="79" a="1"/>
  <c r="M956" i="79" a="1"/>
  <c r="L847" i="79" a="1"/>
  <c r="Q968" i="82" l="1"/>
  <c r="R965" i="82" s="1"/>
  <c r="X813" i="85" a="1"/>
  <c r="X782" i="89"/>
  <c r="X790" i="89"/>
  <c r="X781" i="89"/>
  <c r="X783" i="89"/>
  <c r="X789" i="89"/>
  <c r="X785" i="89"/>
  <c r="X788" i="89"/>
  <c r="X777" i="89"/>
  <c r="X784" i="89"/>
  <c r="X791" i="89"/>
  <c r="X778" i="89"/>
  <c r="X792" i="89"/>
  <c r="X779" i="89"/>
  <c r="X780" i="89"/>
  <c r="X776" i="89"/>
  <c r="X786" i="89"/>
  <c r="X787" i="89"/>
  <c r="Y566" i="89"/>
  <c r="Z473" i="89"/>
  <c r="Z812" i="89" s="1"/>
  <c r="V813" i="82" a="1"/>
  <c r="X771" i="89"/>
  <c r="X770" i="89"/>
  <c r="X736" i="89"/>
  <c r="X773" i="89" s="1"/>
  <c r="U472" i="82"/>
  <c r="U812" i="82" s="1"/>
  <c r="U811" i="82" s="1"/>
  <c r="Z813" i="73" a="1"/>
  <c r="P813" i="81" a="1"/>
  <c r="P813" i="81" s="1"/>
  <c r="P811" i="81" s="1"/>
  <c r="E911" i="81" s="1"/>
  <c r="W452" i="83"/>
  <c r="K45" i="77"/>
  <c r="K44" i="77"/>
  <c r="L40" i="77" s="1"/>
  <c r="L46" i="77" s="1"/>
  <c r="K21" i="77"/>
  <c r="K57" i="77"/>
  <c r="H86" i="77"/>
  <c r="H87" i="77" s="1"/>
  <c r="M966" i="86"/>
  <c r="M968" i="86" s="1"/>
  <c r="N965" i="86" s="1"/>
  <c r="I73" i="77"/>
  <c r="I77" i="77" s="1"/>
  <c r="I78" i="77" s="1"/>
  <c r="I79" i="77" s="1"/>
  <c r="I80" i="77" s="1"/>
  <c r="I84" i="77" s="1"/>
  <c r="I85" i="77" s="1"/>
  <c r="I27" i="77" s="1"/>
  <c r="I30" i="77" s="1"/>
  <c r="M956" i="79"/>
  <c r="M957" i="79"/>
  <c r="J60" i="77"/>
  <c r="J64" i="77"/>
  <c r="J65" i="77" s="1"/>
  <c r="J59" i="77"/>
  <c r="K54" i="77" s="1"/>
  <c r="K56" i="77" s="1"/>
  <c r="W812" i="85"/>
  <c r="W440" i="85"/>
  <c r="X471" i="85" s="1"/>
  <c r="X440" i="85" s="1"/>
  <c r="N795" i="86"/>
  <c r="N810" i="86" s="1"/>
  <c r="N816" i="86" s="1"/>
  <c r="N929" i="86" s="1"/>
  <c r="N957" i="86" s="1"/>
  <c r="N956" i="81"/>
  <c r="N957" i="81"/>
  <c r="N958" i="81" s="1"/>
  <c r="M118" i="80"/>
  <c r="K965" i="79"/>
  <c r="L35" i="77"/>
  <c r="L118" i="80"/>
  <c r="Q442" i="81"/>
  <c r="R473" i="81" s="1"/>
  <c r="R812" i="81" s="1"/>
  <c r="O773" i="81"/>
  <c r="M958" i="79"/>
  <c r="L979" i="79"/>
  <c r="N35" i="77" s="1"/>
  <c r="O780" i="86"/>
  <c r="O787" i="86"/>
  <c r="O789" i="86"/>
  <c r="O778" i="86"/>
  <c r="O781" i="86"/>
  <c r="O790" i="86"/>
  <c r="O792" i="86"/>
  <c r="O791" i="86"/>
  <c r="O777" i="86"/>
  <c r="O782" i="86"/>
  <c r="O776" i="86"/>
  <c r="O788" i="86"/>
  <c r="O785" i="86"/>
  <c r="O779" i="86"/>
  <c r="O783" i="86"/>
  <c r="O786" i="86"/>
  <c r="O784" i="86"/>
  <c r="O736" i="86"/>
  <c r="O771" i="86"/>
  <c r="O770" i="86"/>
  <c r="P566" i="86"/>
  <c r="Q473" i="86"/>
  <c r="Q812" i="86" s="1"/>
  <c r="AA749" i="73"/>
  <c r="AA715" i="73"/>
  <c r="AA682" i="73"/>
  <c r="R957" i="84"/>
  <c r="R966" i="84" s="1"/>
  <c r="R956" i="84"/>
  <c r="R974" i="84"/>
  <c r="T744" i="84"/>
  <c r="T769" i="84" s="1"/>
  <c r="T677" i="84"/>
  <c r="T702" i="84" s="1"/>
  <c r="T710" i="84"/>
  <c r="T735" i="84" s="1"/>
  <c r="V744" i="84"/>
  <c r="V769" i="84" s="1"/>
  <c r="T633" i="84"/>
  <c r="T634" i="84" s="1"/>
  <c r="T635" i="84" s="1"/>
  <c r="T444" i="84"/>
  <c r="U475" i="84" s="1"/>
  <c r="T812" i="84"/>
  <c r="T811" i="84" s="1"/>
  <c r="P349" i="84"/>
  <c r="S781" i="84"/>
  <c r="S776" i="84"/>
  <c r="S779" i="84"/>
  <c r="S780" i="84"/>
  <c r="S788" i="84"/>
  <c r="S784" i="84"/>
  <c r="S785" i="84"/>
  <c r="S777" i="84"/>
  <c r="S790" i="84"/>
  <c r="S787" i="84"/>
  <c r="S792" i="84"/>
  <c r="S791" i="84"/>
  <c r="S778" i="84"/>
  <c r="S783" i="84"/>
  <c r="S786" i="84"/>
  <c r="S782" i="84"/>
  <c r="S789" i="84"/>
  <c r="Q958" i="84"/>
  <c r="P968" i="84"/>
  <c r="Q965" i="84" s="1"/>
  <c r="S771" i="84"/>
  <c r="S736" i="84"/>
  <c r="S770" i="84"/>
  <c r="K968" i="79"/>
  <c r="M967" i="79"/>
  <c r="AA477" i="81"/>
  <c r="AA446" i="81" s="1"/>
  <c r="AB477" i="81" s="1"/>
  <c r="AB446" i="81" s="1"/>
  <c r="L965" i="81"/>
  <c r="P708" i="81"/>
  <c r="P735" i="81" s="1"/>
  <c r="P675" i="81"/>
  <c r="P702" i="81" s="1"/>
  <c r="P632" i="81"/>
  <c r="P634" i="81" s="1"/>
  <c r="P635" i="81" s="1"/>
  <c r="O793" i="81"/>
  <c r="S958" i="82"/>
  <c r="S967" i="82" s="1"/>
  <c r="S979" i="82" s="1"/>
  <c r="P957" i="73"/>
  <c r="P958" i="73" s="1"/>
  <c r="W956" i="89"/>
  <c r="W974" i="89"/>
  <c r="W957" i="89"/>
  <c r="W958" i="89" s="1"/>
  <c r="P956" i="73"/>
  <c r="V968" i="89"/>
  <c r="W965" i="89" s="1"/>
  <c r="X439" i="87"/>
  <c r="Y470" i="87" s="1"/>
  <c r="Y812" i="87" s="1"/>
  <c r="U793" i="82"/>
  <c r="U795" i="82" s="1"/>
  <c r="U807" i="82" s="1"/>
  <c r="U810" i="82" s="1"/>
  <c r="V632" i="82"/>
  <c r="V634" i="82" s="1"/>
  <c r="V635" i="82" s="1"/>
  <c r="V813" i="82"/>
  <c r="V708" i="82"/>
  <c r="V735" i="82" s="1"/>
  <c r="V675" i="82"/>
  <c r="V702" i="82" s="1"/>
  <c r="W442" i="82"/>
  <c r="N968" i="73"/>
  <c r="O965" i="73" s="1"/>
  <c r="N979" i="73"/>
  <c r="O967" i="73"/>
  <c r="W813" i="85"/>
  <c r="W813" i="87"/>
  <c r="W811" i="87" s="1"/>
  <c r="T705" i="73"/>
  <c r="U813" i="73"/>
  <c r="T813" i="73"/>
  <c r="W813" i="84"/>
  <c r="AA470" i="82"/>
  <c r="AA439" i="82" s="1"/>
  <c r="X813" i="87"/>
  <c r="V470" i="86"/>
  <c r="AB741" i="73"/>
  <c r="AB746" i="81"/>
  <c r="AB769" i="81" s="1"/>
  <c r="Q795" i="73"/>
  <c r="Q807" i="73" s="1"/>
  <c r="Q810" i="73" s="1"/>
  <c r="T472" i="73"/>
  <c r="T441" i="73" s="1"/>
  <c r="R779" i="73"/>
  <c r="R792" i="73"/>
  <c r="R777" i="73"/>
  <c r="R783" i="73"/>
  <c r="R782" i="73"/>
  <c r="R785" i="73"/>
  <c r="R776" i="73"/>
  <c r="R789" i="73"/>
  <c r="R788" i="73"/>
  <c r="R780" i="73"/>
  <c r="R784" i="73"/>
  <c r="R781" i="73"/>
  <c r="R786" i="73"/>
  <c r="R778" i="73"/>
  <c r="R787" i="73"/>
  <c r="R791" i="73"/>
  <c r="R790" i="73"/>
  <c r="R771" i="73"/>
  <c r="R770" i="73"/>
  <c r="R736" i="73"/>
  <c r="V470" i="73"/>
  <c r="X807" i="89"/>
  <c r="AC934" i="84"/>
  <c r="AC953" i="84" s="1"/>
  <c r="AC954" i="84" s="1"/>
  <c r="E890" i="73"/>
  <c r="BL963" i="89"/>
  <c r="BM947" i="89"/>
  <c r="BM935" i="89"/>
  <c r="BM926" i="89"/>
  <c r="BN927" i="89"/>
  <c r="BM941" i="89"/>
  <c r="BM962" i="89"/>
  <c r="BM961" i="89"/>
  <c r="BM948" i="89"/>
  <c r="S968" i="87"/>
  <c r="T965" i="87" s="1"/>
  <c r="AF939" i="89"/>
  <c r="AF940" i="89"/>
  <c r="AL936" i="89"/>
  <c r="AM932" i="89" s="1"/>
  <c r="AB719" i="81"/>
  <c r="Y736" i="83"/>
  <c r="S979" i="87"/>
  <c r="Y771" i="83"/>
  <c r="AB686" i="81"/>
  <c r="AB472" i="83"/>
  <c r="Z674" i="83"/>
  <c r="Z707" i="83"/>
  <c r="Z735" i="83" s="1"/>
  <c r="AA596" i="83"/>
  <c r="AA741" i="83" s="1"/>
  <c r="T705" i="86"/>
  <c r="Z707" i="85"/>
  <c r="T672" i="86"/>
  <c r="Z595" i="85"/>
  <c r="Z740" i="85" s="1"/>
  <c r="T974" i="85"/>
  <c r="T956" i="85"/>
  <c r="T974" i="87"/>
  <c r="T957" i="87"/>
  <c r="T956" i="87"/>
  <c r="T957" i="85"/>
  <c r="T966" i="85" s="1"/>
  <c r="T957" i="82"/>
  <c r="T966" i="82" s="1"/>
  <c r="S958" i="85"/>
  <c r="S967" i="85" s="1"/>
  <c r="T956" i="82"/>
  <c r="AA441" i="85"/>
  <c r="AB472" i="85" s="1"/>
  <c r="AB596" i="85" s="1"/>
  <c r="AB741" i="85" s="1"/>
  <c r="Y674" i="85"/>
  <c r="AC933" i="87"/>
  <c r="AC952" i="87" s="1"/>
  <c r="AC954" i="87" s="1"/>
  <c r="AL934" i="73"/>
  <c r="AL936" i="73" s="1"/>
  <c r="AM932" i="73" s="1"/>
  <c r="W740" i="84"/>
  <c r="W769" i="84" s="1"/>
  <c r="Z673" i="83"/>
  <c r="Y594" i="84"/>
  <c r="Y739" i="84" s="1"/>
  <c r="AA594" i="82"/>
  <c r="Z633" i="83"/>
  <c r="Z634" i="83" s="1"/>
  <c r="Z635" i="83" s="1"/>
  <c r="Z782" i="83" s="1"/>
  <c r="Z740" i="83"/>
  <c r="Z769" i="83" s="1"/>
  <c r="AB679" i="81"/>
  <c r="AB633" i="81"/>
  <c r="W633" i="85"/>
  <c r="AB712" i="81"/>
  <c r="W633" i="87"/>
  <c r="W634" i="87" s="1"/>
  <c r="W635" i="87" s="1"/>
  <c r="W777" i="87" s="1"/>
  <c r="W705" i="85"/>
  <c r="W735" i="85" s="1"/>
  <c r="X594" i="87"/>
  <c r="X739" i="87" s="1"/>
  <c r="X769" i="87" s="1"/>
  <c r="Z594" i="82"/>
  <c r="Z742" i="73"/>
  <c r="Z769" i="73" s="1"/>
  <c r="X594" i="85"/>
  <c r="X739" i="85" s="1"/>
  <c r="AA595" i="83"/>
  <c r="AB706" i="73"/>
  <c r="AB444" i="87"/>
  <c r="AB710" i="87" s="1"/>
  <c r="Y471" i="85"/>
  <c r="U936" i="79"/>
  <c r="W949" i="79"/>
  <c r="AC936" i="87"/>
  <c r="AD932" i="87" s="1"/>
  <c r="AD933" i="87" s="1"/>
  <c r="AD952" i="87" s="1"/>
  <c r="AA710" i="87"/>
  <c r="AA677" i="87"/>
  <c r="L849" i="79"/>
  <c r="N95" i="88" s="1"/>
  <c r="U773" i="84"/>
  <c r="U795" i="84" s="1"/>
  <c r="U807" i="84" s="1"/>
  <c r="U810" i="84" s="1"/>
  <c r="V705" i="84"/>
  <c r="V735" i="84" s="1"/>
  <c r="V672" i="84"/>
  <c r="V702" i="84" s="1"/>
  <c r="V632" i="84"/>
  <c r="V634" i="84" s="1"/>
  <c r="V635" i="84" s="1"/>
  <c r="V779" i="84" s="1"/>
  <c r="X470" i="84"/>
  <c r="W680" i="85"/>
  <c r="V773" i="87"/>
  <c r="Y473" i="85"/>
  <c r="Y597" i="85" s="1"/>
  <c r="Y742" i="85" s="1"/>
  <c r="AA708" i="87"/>
  <c r="AB718" i="87"/>
  <c r="U795" i="85"/>
  <c r="U807" i="85" s="1"/>
  <c r="U810" i="85" s="1"/>
  <c r="U816" i="85" s="1"/>
  <c r="AB711" i="73"/>
  <c r="Z708" i="73"/>
  <c r="W705" i="87"/>
  <c r="W735" i="87" s="1"/>
  <c r="AA678" i="73"/>
  <c r="AA711" i="73"/>
  <c r="Z595" i="82"/>
  <c r="Z706" i="82" s="1"/>
  <c r="Y741" i="86"/>
  <c r="X742" i="86"/>
  <c r="AB746" i="73"/>
  <c r="AA756" i="87"/>
  <c r="AA742" i="87"/>
  <c r="AA741" i="84"/>
  <c r="AB752" i="87"/>
  <c r="Z743" i="85"/>
  <c r="Z752" i="82"/>
  <c r="AB745" i="73"/>
  <c r="X747" i="85"/>
  <c r="AB673" i="73"/>
  <c r="AB678" i="73"/>
  <c r="Z689" i="87"/>
  <c r="Z674" i="84"/>
  <c r="Y676" i="85"/>
  <c r="Y596" i="87"/>
  <c r="AB597" i="87"/>
  <c r="AA675" i="87"/>
  <c r="Z472" i="87"/>
  <c r="Z471" i="87"/>
  <c r="Z595" i="87" s="1"/>
  <c r="Z606" i="85"/>
  <c r="Z482" i="85"/>
  <c r="Z451" i="85" s="1"/>
  <c r="W672" i="87"/>
  <c r="W702" i="87" s="1"/>
  <c r="W770" i="87" s="1"/>
  <c r="AA471" i="82"/>
  <c r="AA440" i="82" s="1"/>
  <c r="V706" i="86"/>
  <c r="W471" i="86"/>
  <c r="W595" i="86" s="1"/>
  <c r="AA689" i="87"/>
  <c r="AB487" i="87"/>
  <c r="AB442" i="87"/>
  <c r="AB566" i="87" s="1"/>
  <c r="AB813" i="87" s="1" a="1"/>
  <c r="Z452" i="82"/>
  <c r="AA483" i="82" s="1"/>
  <c r="Y685" i="82"/>
  <c r="Z443" i="85"/>
  <c r="AB611" i="87"/>
  <c r="P361" i="87" s="1"/>
  <c r="AB685" i="87"/>
  <c r="AA674" i="84"/>
  <c r="AA934" i="85"/>
  <c r="AA953" i="85" s="1"/>
  <c r="AA954" i="85" s="1"/>
  <c r="X795" i="83"/>
  <c r="X807" i="83" s="1"/>
  <c r="X810" i="83" s="1"/>
  <c r="X632" i="87"/>
  <c r="Y793" i="83"/>
  <c r="AE933" i="86"/>
  <c r="V790" i="85"/>
  <c r="V789" i="85"/>
  <c r="V791" i="85"/>
  <c r="V792" i="85"/>
  <c r="V782" i="85"/>
  <c r="X447" i="85"/>
  <c r="V771" i="85"/>
  <c r="V788" i="85"/>
  <c r="V781" i="85"/>
  <c r="V780" i="85"/>
  <c r="V778" i="85"/>
  <c r="V784" i="85"/>
  <c r="V785" i="85"/>
  <c r="V779" i="85"/>
  <c r="V783" i="85"/>
  <c r="V787" i="85"/>
  <c r="V786" i="85"/>
  <c r="V736" i="85"/>
  <c r="V777" i="85"/>
  <c r="Y717" i="85"/>
  <c r="W632" i="85"/>
  <c r="W672" i="85"/>
  <c r="X439" i="85"/>
  <c r="Y707" i="82"/>
  <c r="AA596" i="82"/>
  <c r="X674" i="82"/>
  <c r="Z675" i="73"/>
  <c r="AA442" i="73"/>
  <c r="AB446" i="73"/>
  <c r="AA679" i="73"/>
  <c r="BA962" i="79"/>
  <c r="BA963" i="82"/>
  <c r="BA926" i="79"/>
  <c r="BB927" i="79"/>
  <c r="BA117" i="80"/>
  <c r="BA137" i="80"/>
  <c r="BA136" i="80"/>
  <c r="BA138" i="80" s="1"/>
  <c r="BA115" i="80"/>
  <c r="AY963" i="79"/>
  <c r="Y707" i="86"/>
  <c r="Z441" i="86"/>
  <c r="AA472" i="86" s="1"/>
  <c r="Z596" i="86"/>
  <c r="AB441" i="84"/>
  <c r="AB596" i="84"/>
  <c r="K826" i="83"/>
  <c r="H826" i="81"/>
  <c r="H868" i="81"/>
  <c r="V793" i="87"/>
  <c r="I866" i="81"/>
  <c r="I861" i="81"/>
  <c r="I862" i="81" s="1"/>
  <c r="I864" i="81"/>
  <c r="I865" i="81"/>
  <c r="K837" i="81"/>
  <c r="J860" i="81"/>
  <c r="K868" i="83"/>
  <c r="L861" i="83"/>
  <c r="L862" i="83" s="1"/>
  <c r="L864" i="83"/>
  <c r="L865" i="83"/>
  <c r="L866" i="83"/>
  <c r="N837" i="83"/>
  <c r="N860" i="83" s="1"/>
  <c r="M860" i="83"/>
  <c r="L858" i="79"/>
  <c r="N104" i="88" s="1"/>
  <c r="L847" i="79"/>
  <c r="N93" i="88" s="1"/>
  <c r="L859" i="79"/>
  <c r="N105" i="88" s="1"/>
  <c r="M836" i="79"/>
  <c r="O82" i="88" s="1"/>
  <c r="L848" i="79"/>
  <c r="N94" i="88" s="1"/>
  <c r="N847" i="82"/>
  <c r="M858" i="84"/>
  <c r="F837" i="73"/>
  <c r="M847" i="84"/>
  <c r="N859" i="82"/>
  <c r="M859" i="84"/>
  <c r="N848" i="82"/>
  <c r="N858" i="82"/>
  <c r="N836" i="84"/>
  <c r="M848" i="84"/>
  <c r="Q942" i="79"/>
  <c r="Q953" i="79"/>
  <c r="Q952" i="79"/>
  <c r="S123" i="80" s="1"/>
  <c r="R938" i="73"/>
  <c r="BC16" i="77"/>
  <c r="BD18" i="77"/>
  <c r="BC33" i="77"/>
  <c r="BA948" i="73"/>
  <c r="BA935" i="73"/>
  <c r="BA947" i="73"/>
  <c r="BA941" i="73"/>
  <c r="BA961" i="73"/>
  <c r="BB927" i="73"/>
  <c r="BB962" i="73" s="1"/>
  <c r="BA926" i="73"/>
  <c r="BB973" i="79"/>
  <c r="BC17" i="77"/>
  <c r="BC107" i="80" s="1"/>
  <c r="E894" i="73"/>
  <c r="Q954" i="73"/>
  <c r="S968" i="83"/>
  <c r="T965" i="83" s="1"/>
  <c r="V932" i="79"/>
  <c r="AS939" i="87"/>
  <c r="AS940" i="87"/>
  <c r="AS942" i="87" s="1"/>
  <c r="AT938" i="87" s="1"/>
  <c r="AQ939" i="82"/>
  <c r="AQ940" i="82"/>
  <c r="AQ942" i="82" s="1"/>
  <c r="AR938" i="82" s="1"/>
  <c r="AE933" i="82"/>
  <c r="AE934" i="82"/>
  <c r="AE936" i="82" s="1"/>
  <c r="AF932" i="82" s="1"/>
  <c r="AS940" i="86"/>
  <c r="AS942" i="86" s="1"/>
  <c r="AT938" i="86" s="1"/>
  <c r="AS939" i="86"/>
  <c r="X938" i="81"/>
  <c r="S979" i="83"/>
  <c r="X674" i="87"/>
  <c r="BA935" i="85"/>
  <c r="BA961" i="85"/>
  <c r="BA948" i="85"/>
  <c r="BA947" i="85"/>
  <c r="BA926" i="85"/>
  <c r="BA941" i="85"/>
  <c r="BB927" i="85"/>
  <c r="BB962" i="85" s="1"/>
  <c r="U807" i="87"/>
  <c r="U810" i="87" s="1"/>
  <c r="U816" i="87" s="1"/>
  <c r="V933" i="83"/>
  <c r="V934" i="83"/>
  <c r="W952" i="81"/>
  <c r="BA948" i="86"/>
  <c r="BA947" i="86"/>
  <c r="BA941" i="86"/>
  <c r="BA935" i="86"/>
  <c r="BB927" i="86"/>
  <c r="BB962" i="86" s="1"/>
  <c r="BA926" i="86"/>
  <c r="BA961" i="86"/>
  <c r="BA948" i="84"/>
  <c r="BA941" i="84"/>
  <c r="BB927" i="84"/>
  <c r="BB962" i="84" s="1"/>
  <c r="BA926" i="84"/>
  <c r="BA947" i="84"/>
  <c r="BA935" i="84"/>
  <c r="BA961" i="84"/>
  <c r="U954" i="83"/>
  <c r="U957" i="83" s="1"/>
  <c r="AS940" i="84"/>
  <c r="AS942" i="84" s="1"/>
  <c r="AT938" i="84" s="1"/>
  <c r="AS939" i="84"/>
  <c r="W953" i="81"/>
  <c r="BA961" i="87"/>
  <c r="BA948" i="87"/>
  <c r="BA947" i="87"/>
  <c r="BA935" i="87"/>
  <c r="BA941" i="87"/>
  <c r="BA926" i="87"/>
  <c r="BB927" i="87"/>
  <c r="BB962" i="87" s="1"/>
  <c r="BA948" i="83"/>
  <c r="BA947" i="83"/>
  <c r="BA935" i="83"/>
  <c r="BB927" i="83"/>
  <c r="BB962" i="83" s="1"/>
  <c r="BA926" i="83"/>
  <c r="BA961" i="83"/>
  <c r="BA941" i="83"/>
  <c r="BA961" i="81"/>
  <c r="BA948" i="81"/>
  <c r="BA947" i="81"/>
  <c r="BA941" i="81"/>
  <c r="BB927" i="81"/>
  <c r="BB962" i="81" s="1"/>
  <c r="BA926" i="81"/>
  <c r="BA935" i="81"/>
  <c r="U942" i="83"/>
  <c r="BB947" i="82"/>
  <c r="BB941" i="82"/>
  <c r="BC927" i="82"/>
  <c r="BC962" i="82" s="1"/>
  <c r="BB926" i="82"/>
  <c r="BB935" i="82"/>
  <c r="T958" i="83"/>
  <c r="T967" i="83" s="1"/>
  <c r="AR939" i="85"/>
  <c r="AR940" i="85"/>
  <c r="AR942" i="85" s="1"/>
  <c r="AS938" i="85" s="1"/>
  <c r="Y934" i="81"/>
  <c r="Y933" i="81"/>
  <c r="AF934" i="86"/>
  <c r="AF936" i="86" s="1"/>
  <c r="AG932" i="86" s="1"/>
  <c r="AF933" i="86"/>
  <c r="X944" i="79"/>
  <c r="X945" i="73"/>
  <c r="X946" i="73"/>
  <c r="M966" i="79" a="1"/>
  <c r="BA948" i="79" a="1"/>
  <c r="N836" i="79" a="1"/>
  <c r="M847" i="79" a="1"/>
  <c r="M858" i="79" a="1"/>
  <c r="N957" i="79" a="1"/>
  <c r="M849" i="79" a="1"/>
  <c r="X945" i="79" a="1"/>
  <c r="X947" i="79" a="1"/>
  <c r="V934" i="79" a="1"/>
  <c r="BA961" i="79" a="1"/>
  <c r="M848" i="79" a="1"/>
  <c r="Q954" i="79" a="1"/>
  <c r="R938" i="79" a="1"/>
  <c r="X946" i="79" a="1"/>
  <c r="V933" i="79" a="1"/>
  <c r="N929" i="79" a="1"/>
  <c r="L965" i="79" a="1"/>
  <c r="V935" i="79" a="1"/>
  <c r="M859" i="79" a="1"/>
  <c r="X795" i="89" l="1"/>
  <c r="X810" i="89" s="1"/>
  <c r="X816" i="89" s="1"/>
  <c r="X929" i="89" s="1"/>
  <c r="U441" i="82"/>
  <c r="Z442" i="89"/>
  <c r="Y675" i="89"/>
  <c r="Y702" i="89" s="1"/>
  <c r="Y708" i="89"/>
  <c r="Y735" i="89" s="1"/>
  <c r="Y632" i="89"/>
  <c r="Y634" i="89" s="1"/>
  <c r="Y635" i="89" s="1"/>
  <c r="Y813" i="89" a="1"/>
  <c r="Y813" i="89" s="1"/>
  <c r="Y811" i="89" s="1"/>
  <c r="X483" i="83"/>
  <c r="X812" i="83" s="1"/>
  <c r="X811" i="83" s="1"/>
  <c r="X816" i="83" s="1"/>
  <c r="X929" i="83" s="1"/>
  <c r="X974" i="83" s="1"/>
  <c r="P813" i="86" a="1"/>
  <c r="P813" i="86" s="1"/>
  <c r="P811" i="86" s="1"/>
  <c r="X793" i="89"/>
  <c r="W811" i="85"/>
  <c r="L41" i="77"/>
  <c r="L43" i="77" s="1"/>
  <c r="L47" i="77" s="1"/>
  <c r="L57" i="77" s="1"/>
  <c r="L42" i="77"/>
  <c r="L21" i="77" s="1"/>
  <c r="M979" i="86"/>
  <c r="I20" i="77"/>
  <c r="I23" i="77" s="1"/>
  <c r="M966" i="79"/>
  <c r="I86" i="77"/>
  <c r="I87" i="77" s="1"/>
  <c r="I74" i="77"/>
  <c r="J69" i="77" s="1"/>
  <c r="J72" i="77" s="1"/>
  <c r="I75" i="77"/>
  <c r="K61" i="77"/>
  <c r="K55" i="77"/>
  <c r="K58" i="77" s="1"/>
  <c r="K62" i="77" s="1"/>
  <c r="K63" i="77" s="1"/>
  <c r="X812" i="85"/>
  <c r="N974" i="86"/>
  <c r="N956" i="86"/>
  <c r="N929" i="79"/>
  <c r="Q566" i="81"/>
  <c r="N966" i="81"/>
  <c r="N967" i="81"/>
  <c r="O795" i="81"/>
  <c r="O807" i="81" s="1"/>
  <c r="O810" i="81" s="1"/>
  <c r="O816" i="81" s="1"/>
  <c r="O929" i="81" s="1"/>
  <c r="O957" i="81" s="1"/>
  <c r="R442" i="81"/>
  <c r="S473" i="81" s="1"/>
  <c r="S812" i="81" s="1"/>
  <c r="S773" i="84"/>
  <c r="Q442" i="86"/>
  <c r="Q566" i="86" s="1"/>
  <c r="N118" i="80"/>
  <c r="N957" i="79"/>
  <c r="P708" i="86"/>
  <c r="P735" i="86" s="1"/>
  <c r="P675" i="86"/>
  <c r="P702" i="86" s="1"/>
  <c r="P632" i="86"/>
  <c r="P634" i="86" s="1"/>
  <c r="P635" i="86" s="1"/>
  <c r="O773" i="86"/>
  <c r="O793" i="86"/>
  <c r="N966" i="86"/>
  <c r="N958" i="86"/>
  <c r="N967" i="86" s="1"/>
  <c r="T779" i="84"/>
  <c r="T776" i="84"/>
  <c r="T786" i="84"/>
  <c r="T778" i="84"/>
  <c r="T785" i="84"/>
  <c r="T787" i="84"/>
  <c r="T789" i="84"/>
  <c r="T777" i="84"/>
  <c r="T780" i="84"/>
  <c r="T792" i="84"/>
  <c r="T782" i="84"/>
  <c r="T788" i="84"/>
  <c r="T781" i="84"/>
  <c r="T784" i="84"/>
  <c r="T791" i="84"/>
  <c r="T790" i="84"/>
  <c r="T783" i="84"/>
  <c r="Q967" i="84"/>
  <c r="Q979" i="84" s="1"/>
  <c r="R958" i="84"/>
  <c r="S793" i="84"/>
  <c r="T770" i="84"/>
  <c r="T736" i="84"/>
  <c r="T771" i="84"/>
  <c r="U444" i="84"/>
  <c r="V475" i="84" s="1"/>
  <c r="U812" i="84"/>
  <c r="U811" i="84" s="1"/>
  <c r="U816" i="84" s="1"/>
  <c r="U929" i="84" s="1"/>
  <c r="U956" i="84" s="1"/>
  <c r="L965" i="79"/>
  <c r="L968" i="81"/>
  <c r="Q675" i="81"/>
  <c r="Q702" i="81" s="1"/>
  <c r="Q632" i="81"/>
  <c r="Q634" i="81" s="1"/>
  <c r="Q635" i="81" s="1"/>
  <c r="P783" i="81"/>
  <c r="E878" i="81" s="1"/>
  <c r="P785" i="81"/>
  <c r="E880" i="81" s="1"/>
  <c r="P790" i="81"/>
  <c r="E885" i="81" s="1"/>
  <c r="P780" i="81"/>
  <c r="E875" i="81" s="1"/>
  <c r="P791" i="81"/>
  <c r="E886" i="81" s="1"/>
  <c r="P777" i="81"/>
  <c r="E872" i="81" s="1"/>
  <c r="P776" i="81"/>
  <c r="P778" i="81"/>
  <c r="E873" i="81" s="1"/>
  <c r="P782" i="81"/>
  <c r="E877" i="81" s="1"/>
  <c r="P781" i="81"/>
  <c r="E876" i="81" s="1"/>
  <c r="P789" i="81"/>
  <c r="E884" i="81" s="1"/>
  <c r="P792" i="81"/>
  <c r="E887" i="81" s="1"/>
  <c r="P786" i="81"/>
  <c r="E881" i="81" s="1"/>
  <c r="P784" i="81"/>
  <c r="E879" i="81" s="1"/>
  <c r="P788" i="81"/>
  <c r="E883" i="81" s="1"/>
  <c r="P787" i="81"/>
  <c r="E882" i="81" s="1"/>
  <c r="P779" i="81"/>
  <c r="E874" i="81" s="1"/>
  <c r="P770" i="81"/>
  <c r="P771" i="81"/>
  <c r="E866" i="81" s="1"/>
  <c r="P736" i="81"/>
  <c r="E862" i="81"/>
  <c r="E861" i="81" s="1"/>
  <c r="P966" i="73"/>
  <c r="W966" i="89"/>
  <c r="Q816" i="73"/>
  <c r="Q929" i="73" s="1"/>
  <c r="U816" i="82"/>
  <c r="U929" i="82" s="1"/>
  <c r="V736" i="82"/>
  <c r="V770" i="82"/>
  <c r="V771" i="82"/>
  <c r="AB473" i="73"/>
  <c r="AA566" i="73"/>
  <c r="V791" i="82"/>
  <c r="V784" i="82"/>
  <c r="V785" i="82"/>
  <c r="V783" i="82"/>
  <c r="V776" i="82"/>
  <c r="V782" i="82"/>
  <c r="V777" i="82"/>
  <c r="V787" i="82"/>
  <c r="V780" i="82"/>
  <c r="V792" i="82"/>
  <c r="V789" i="82"/>
  <c r="V781" i="82"/>
  <c r="V788" i="82"/>
  <c r="V786" i="82"/>
  <c r="V778" i="82"/>
  <c r="V790" i="82"/>
  <c r="V779" i="82"/>
  <c r="W566" i="82"/>
  <c r="X473" i="82"/>
  <c r="O968" i="73"/>
  <c r="AB712" i="73"/>
  <c r="P967" i="73"/>
  <c r="O979" i="73"/>
  <c r="Y439" i="87"/>
  <c r="Y632" i="87" s="1"/>
  <c r="Y813" i="87"/>
  <c r="AB470" i="82"/>
  <c r="AB439" i="82" s="1"/>
  <c r="AA672" i="82"/>
  <c r="Y470" i="85"/>
  <c r="Y439" i="85" s="1"/>
  <c r="R773" i="73"/>
  <c r="U472" i="73"/>
  <c r="U441" i="73" s="1"/>
  <c r="R793" i="73"/>
  <c r="V596" i="73"/>
  <c r="T812" i="73"/>
  <c r="T811" i="73" s="1"/>
  <c r="S707" i="73"/>
  <c r="S735" i="73" s="1"/>
  <c r="S674" i="73"/>
  <c r="S702" i="73" s="1"/>
  <c r="S632" i="73"/>
  <c r="S634" i="73" s="1"/>
  <c r="S635" i="73" s="1"/>
  <c r="V439" i="73"/>
  <c r="U705" i="73"/>
  <c r="U672" i="73"/>
  <c r="W967" i="89"/>
  <c r="AC936" i="84"/>
  <c r="AD932" i="84" s="1"/>
  <c r="BM963" i="89"/>
  <c r="BN947" i="89"/>
  <c r="BN961" i="89"/>
  <c r="BN962" i="89"/>
  <c r="BN948" i="89"/>
  <c r="BO927" i="89"/>
  <c r="BN926" i="89"/>
  <c r="BN941" i="89"/>
  <c r="BN935" i="89"/>
  <c r="T966" i="87"/>
  <c r="S979" i="85"/>
  <c r="AF942" i="89"/>
  <c r="AG938" i="89" s="1"/>
  <c r="AM934" i="89"/>
  <c r="AM933" i="89"/>
  <c r="Y773" i="83"/>
  <c r="Y795" i="83" s="1"/>
  <c r="Y807" i="83" s="1"/>
  <c r="Y810" i="83" s="1"/>
  <c r="Z674" i="85"/>
  <c r="AA707" i="85"/>
  <c r="AB596" i="83"/>
  <c r="AB741" i="83" s="1"/>
  <c r="AA633" i="83"/>
  <c r="Z702" i="83"/>
  <c r="Z736" i="83" s="1"/>
  <c r="AB441" i="83"/>
  <c r="AA707" i="83"/>
  <c r="AA674" i="83"/>
  <c r="T958" i="87"/>
  <c r="T967" i="87" s="1"/>
  <c r="Z705" i="82"/>
  <c r="AB441" i="85"/>
  <c r="AB674" i="85" s="1"/>
  <c r="U929" i="87"/>
  <c r="T958" i="85"/>
  <c r="T967" i="85" s="1"/>
  <c r="U929" i="85"/>
  <c r="U957" i="85" s="1"/>
  <c r="U966" i="85" s="1"/>
  <c r="S968" i="85"/>
  <c r="T965" i="85" s="1"/>
  <c r="T958" i="82"/>
  <c r="T967" i="82" s="1"/>
  <c r="AD934" i="87"/>
  <c r="AD935" i="87" s="1"/>
  <c r="AD936" i="87" s="1"/>
  <c r="AE932" i="87" s="1"/>
  <c r="AM933" i="73"/>
  <c r="AM934" i="73"/>
  <c r="AM936" i="73" s="1"/>
  <c r="AN932" i="73" s="1"/>
  <c r="Z779" i="83"/>
  <c r="Z786" i="83"/>
  <c r="Z785" i="83"/>
  <c r="X597" i="82"/>
  <c r="X633" i="82" s="1"/>
  <c r="Z594" i="84"/>
  <c r="Z739" i="84" s="1"/>
  <c r="Z780" i="83"/>
  <c r="Z790" i="83"/>
  <c r="Y597" i="82"/>
  <c r="Y742" i="82" s="1"/>
  <c r="Y769" i="82" s="1"/>
  <c r="Z776" i="83"/>
  <c r="Z777" i="83"/>
  <c r="Z778" i="83"/>
  <c r="Z781" i="83"/>
  <c r="Z784" i="83"/>
  <c r="Z788" i="83"/>
  <c r="Z783" i="83"/>
  <c r="Z789" i="83"/>
  <c r="Z792" i="83"/>
  <c r="Z787" i="83"/>
  <c r="Z791" i="83"/>
  <c r="AA706" i="83"/>
  <c r="AA740" i="83"/>
  <c r="AA769" i="83" s="1"/>
  <c r="W634" i="85"/>
  <c r="W635" i="85" s="1"/>
  <c r="W785" i="85" s="1"/>
  <c r="Z672" i="82"/>
  <c r="Z739" i="82"/>
  <c r="U594" i="86"/>
  <c r="U705" i="86" s="1"/>
  <c r="AA597" i="73"/>
  <c r="AA633" i="73" s="1"/>
  <c r="X595" i="84"/>
  <c r="X633" i="84" s="1"/>
  <c r="AB594" i="82"/>
  <c r="AB739" i="82" s="1"/>
  <c r="X633" i="87"/>
  <c r="X634" i="87" s="1"/>
  <c r="X635" i="87" s="1"/>
  <c r="X783" i="87" s="1"/>
  <c r="X633" i="85"/>
  <c r="Y594" i="87"/>
  <c r="Y739" i="87" s="1"/>
  <c r="X811" i="87"/>
  <c r="AB677" i="87"/>
  <c r="X706" i="85"/>
  <c r="X673" i="85"/>
  <c r="AA595" i="85"/>
  <c r="AA740" i="85" s="1"/>
  <c r="Y440" i="85"/>
  <c r="V935" i="79"/>
  <c r="M849" i="79"/>
  <c r="O95" i="88" s="1"/>
  <c r="X947" i="79"/>
  <c r="F860" i="73"/>
  <c r="V936" i="83"/>
  <c r="W932" i="83" s="1"/>
  <c r="X949" i="73"/>
  <c r="Y944" i="73" s="1"/>
  <c r="E902" i="73"/>
  <c r="V673" i="86"/>
  <c r="V783" i="84"/>
  <c r="V784" i="84"/>
  <c r="V778" i="84"/>
  <c r="V792" i="84"/>
  <c r="V781" i="84"/>
  <c r="V790" i="84"/>
  <c r="V782" i="84"/>
  <c r="V780" i="84"/>
  <c r="V770" i="84"/>
  <c r="V736" i="84"/>
  <c r="V771" i="84"/>
  <c r="V789" i="84"/>
  <c r="V788" i="84"/>
  <c r="V791" i="84"/>
  <c r="V787" i="84"/>
  <c r="X439" i="84"/>
  <c r="V776" i="84"/>
  <c r="V777" i="84"/>
  <c r="V785" i="84"/>
  <c r="W672" i="84"/>
  <c r="W705" i="84"/>
  <c r="V786" i="84"/>
  <c r="W702" i="85"/>
  <c r="W770" i="85" s="1"/>
  <c r="V795" i="87"/>
  <c r="V807" i="87" s="1"/>
  <c r="V810" i="87" s="1"/>
  <c r="V816" i="87" s="1"/>
  <c r="X708" i="85"/>
  <c r="X675" i="85"/>
  <c r="Y442" i="85"/>
  <c r="Y566" i="85" s="1"/>
  <c r="Z441" i="87"/>
  <c r="Y707" i="87"/>
  <c r="Z673" i="82"/>
  <c r="Z740" i="82"/>
  <c r="X769" i="85"/>
  <c r="AA739" i="82"/>
  <c r="AB707" i="84"/>
  <c r="W632" i="84"/>
  <c r="W634" i="84" s="1"/>
  <c r="W635" i="84" s="1"/>
  <c r="W792" i="84" s="1"/>
  <c r="W706" i="84"/>
  <c r="Y673" i="87"/>
  <c r="Y706" i="87"/>
  <c r="AB708" i="87"/>
  <c r="AA722" i="87"/>
  <c r="AA707" i="84"/>
  <c r="X705" i="87"/>
  <c r="X735" i="87" s="1"/>
  <c r="Z740" i="87"/>
  <c r="Z751" i="85"/>
  <c r="AB741" i="84"/>
  <c r="AB756" i="87"/>
  <c r="Z741" i="86"/>
  <c r="AB742" i="87"/>
  <c r="Y741" i="87"/>
  <c r="W771" i="87"/>
  <c r="Z596" i="87"/>
  <c r="W736" i="87"/>
  <c r="AB675" i="87"/>
  <c r="AA606" i="85"/>
  <c r="AA482" i="85"/>
  <c r="AA451" i="85" s="1"/>
  <c r="AB482" i="85" s="1"/>
  <c r="Z709" i="85"/>
  <c r="AA474" i="85"/>
  <c r="Z440" i="87"/>
  <c r="Z673" i="87" s="1"/>
  <c r="AB471" i="82"/>
  <c r="Y602" i="85"/>
  <c r="Y478" i="85"/>
  <c r="Y447" i="85" s="1"/>
  <c r="Z718" i="82"/>
  <c r="AA607" i="82"/>
  <c r="V439" i="86"/>
  <c r="V594" i="86"/>
  <c r="Y674" i="86"/>
  <c r="Z717" i="85"/>
  <c r="AA598" i="85"/>
  <c r="AB596" i="82"/>
  <c r="P346" i="82" s="1"/>
  <c r="X672" i="87"/>
  <c r="X702" i="87" s="1"/>
  <c r="AB456" i="87"/>
  <c r="J361" i="87" s="1"/>
  <c r="AA936" i="85"/>
  <c r="AB932" i="85" s="1"/>
  <c r="W440" i="86"/>
  <c r="X713" i="85"/>
  <c r="BA963" i="87"/>
  <c r="AA632" i="83"/>
  <c r="AA673" i="83"/>
  <c r="AB440" i="83"/>
  <c r="V773" i="85"/>
  <c r="V793" i="85"/>
  <c r="Y684" i="85"/>
  <c r="X705" i="85"/>
  <c r="AA741" i="82"/>
  <c r="Y674" i="82"/>
  <c r="Z707" i="82"/>
  <c r="AB679" i="73"/>
  <c r="BA963" i="73"/>
  <c r="W740" i="86"/>
  <c r="BA963" i="81"/>
  <c r="BA963" i="86"/>
  <c r="BB926" i="79"/>
  <c r="BC927" i="79"/>
  <c r="BA963" i="84"/>
  <c r="BA963" i="83"/>
  <c r="BA963" i="85"/>
  <c r="Z707" i="86"/>
  <c r="W673" i="84"/>
  <c r="Y597" i="86"/>
  <c r="X440" i="84"/>
  <c r="Y471" i="84" s="1"/>
  <c r="AA441" i="86"/>
  <c r="AB472" i="86" s="1"/>
  <c r="AA596" i="86"/>
  <c r="AB674" i="84"/>
  <c r="I868" i="81"/>
  <c r="L868" i="83"/>
  <c r="M865" i="83"/>
  <c r="M864" i="83"/>
  <c r="M861" i="83"/>
  <c r="M862" i="83" s="1"/>
  <c r="M866" i="83"/>
  <c r="J865" i="81"/>
  <c r="J861" i="81"/>
  <c r="J862" i="81" s="1"/>
  <c r="J866" i="81"/>
  <c r="J864" i="81"/>
  <c r="L837" i="81"/>
  <c r="K860" i="81"/>
  <c r="N866" i="83"/>
  <c r="N865" i="83"/>
  <c r="N861" i="83"/>
  <c r="N862" i="83" s="1"/>
  <c r="N864" i="83"/>
  <c r="L826" i="83"/>
  <c r="I826" i="81"/>
  <c r="W787" i="87"/>
  <c r="W782" i="87"/>
  <c r="W788" i="87"/>
  <c r="W791" i="87"/>
  <c r="W790" i="87"/>
  <c r="W778" i="87"/>
  <c r="W784" i="87"/>
  <c r="W785" i="87"/>
  <c r="W786" i="87"/>
  <c r="W792" i="87"/>
  <c r="W789" i="87"/>
  <c r="W776" i="87"/>
  <c r="W780" i="87"/>
  <c r="W779" i="87"/>
  <c r="W783" i="87"/>
  <c r="W781" i="87"/>
  <c r="M847" i="79"/>
  <c r="O93" i="88" s="1"/>
  <c r="M858" i="79"/>
  <c r="O104" i="88" s="1"/>
  <c r="M848" i="79"/>
  <c r="O94" i="88" s="1"/>
  <c r="N836" i="79"/>
  <c r="P82" i="88" s="1"/>
  <c r="M859" i="79"/>
  <c r="O105" i="88" s="1"/>
  <c r="N847" i="84"/>
  <c r="N858" i="84"/>
  <c r="N848" i="84"/>
  <c r="N859" i="84"/>
  <c r="G837" i="73"/>
  <c r="R938" i="79"/>
  <c r="Q954" i="79"/>
  <c r="S113" i="80" s="1"/>
  <c r="BC927" i="73"/>
  <c r="BC962" i="73" s="1"/>
  <c r="BB926" i="73"/>
  <c r="BB941" i="73"/>
  <c r="BB961" i="73"/>
  <c r="BB935" i="73"/>
  <c r="BB947" i="73"/>
  <c r="BB948" i="73"/>
  <c r="R939" i="73"/>
  <c r="R940" i="73"/>
  <c r="BC973" i="79"/>
  <c r="BD17" i="77"/>
  <c r="BD107" i="80" s="1"/>
  <c r="BE18" i="77"/>
  <c r="BD33" i="77"/>
  <c r="BD16" i="77"/>
  <c r="V934" i="79"/>
  <c r="BA961" i="79"/>
  <c r="V933" i="79"/>
  <c r="BA948" i="79"/>
  <c r="AT940" i="84"/>
  <c r="AT942" i="84" s="1"/>
  <c r="AU938" i="84" s="1"/>
  <c r="AT939" i="84"/>
  <c r="AT939" i="86"/>
  <c r="AT940" i="86"/>
  <c r="AT942" i="86" s="1"/>
  <c r="AU938" i="86" s="1"/>
  <c r="AR939" i="82"/>
  <c r="AR940" i="82"/>
  <c r="AR942" i="82" s="1"/>
  <c r="AS938" i="82" s="1"/>
  <c r="AT940" i="87"/>
  <c r="AT942" i="87" s="1"/>
  <c r="AU938" i="87" s="1"/>
  <c r="AT939" i="87"/>
  <c r="AS940" i="85"/>
  <c r="AS942" i="85" s="1"/>
  <c r="AT938" i="85" s="1"/>
  <c r="AS939" i="85"/>
  <c r="Y674" i="87"/>
  <c r="W954" i="81"/>
  <c r="T979" i="83"/>
  <c r="X939" i="81"/>
  <c r="X940" i="81"/>
  <c r="X942" i="81" s="1"/>
  <c r="V938" i="83"/>
  <c r="U966" i="83"/>
  <c r="U956" i="83"/>
  <c r="Y936" i="81"/>
  <c r="BC941" i="82"/>
  <c r="BD927" i="82"/>
  <c r="BD962" i="82" s="1"/>
  <c r="BC926" i="82"/>
  <c r="BC935" i="82"/>
  <c r="BC961" i="82"/>
  <c r="BC948" i="82"/>
  <c r="BC947" i="82"/>
  <c r="BB948" i="81"/>
  <c r="BB947" i="81"/>
  <c r="BB941" i="81"/>
  <c r="BC927" i="81"/>
  <c r="BC962" i="81" s="1"/>
  <c r="BB926" i="81"/>
  <c r="BB935" i="81"/>
  <c r="BB961" i="81"/>
  <c r="BB941" i="83"/>
  <c r="BC927" i="83"/>
  <c r="BC962" i="83" s="1"/>
  <c r="BB926" i="83"/>
  <c r="BB961" i="83"/>
  <c r="BB947" i="83"/>
  <c r="BB948" i="83"/>
  <c r="BB935" i="83"/>
  <c r="BB961" i="87"/>
  <c r="BB941" i="87"/>
  <c r="BB948" i="87"/>
  <c r="BB947" i="87"/>
  <c r="BB935" i="87"/>
  <c r="BC927" i="87"/>
  <c r="BC962" i="87" s="1"/>
  <c r="BB926" i="87"/>
  <c r="BB941" i="86"/>
  <c r="BC927" i="86"/>
  <c r="BC962" i="86" s="1"/>
  <c r="BB926" i="86"/>
  <c r="BB935" i="86"/>
  <c r="BB961" i="86"/>
  <c r="BB948" i="86"/>
  <c r="BB947" i="86"/>
  <c r="BB961" i="85"/>
  <c r="BB948" i="85"/>
  <c r="BB947" i="85"/>
  <c r="BB941" i="85"/>
  <c r="BC927" i="85"/>
  <c r="BC962" i="85" s="1"/>
  <c r="BB926" i="85"/>
  <c r="BB935" i="85"/>
  <c r="E894" i="86"/>
  <c r="E902" i="86" s="1"/>
  <c r="E904" i="86" s="1"/>
  <c r="BB961" i="84"/>
  <c r="BB941" i="84"/>
  <c r="BC927" i="84"/>
  <c r="BC962" i="84" s="1"/>
  <c r="BB926" i="84"/>
  <c r="BB947" i="84"/>
  <c r="BB935" i="84"/>
  <c r="BB948" i="84"/>
  <c r="AG933" i="86"/>
  <c r="AG934" i="86"/>
  <c r="AG936" i="86" s="1"/>
  <c r="AH932" i="86" s="1"/>
  <c r="R968" i="82"/>
  <c r="AF933" i="82"/>
  <c r="AF934" i="82"/>
  <c r="X946" i="79"/>
  <c r="X945" i="79"/>
  <c r="N974" i="79" a="1"/>
  <c r="N967" i="79" a="1"/>
  <c r="L968" i="79" a="1"/>
  <c r="V936" i="79" a="1"/>
  <c r="N858" i="79" a="1"/>
  <c r="N848" i="79" a="1"/>
  <c r="N958" i="79" a="1"/>
  <c r="N849" i="79" a="1"/>
  <c r="BC962" i="79" a="1"/>
  <c r="N847" i="79" a="1"/>
  <c r="R939" i="79" a="1"/>
  <c r="R940" i="79" a="1"/>
  <c r="X949" i="79" a="1"/>
  <c r="N966" i="79" a="1"/>
  <c r="W932" i="79" a="1"/>
  <c r="Z7" i="88"/>
  <c r="N956" i="79" a="1"/>
  <c r="M979" i="79" a="1"/>
  <c r="N859" i="79" a="1"/>
  <c r="R941" i="79" a="1"/>
  <c r="Y944" i="79" a="1"/>
  <c r="Y813" i="85" l="1" a="1"/>
  <c r="Q708" i="81"/>
  <c r="Q735" i="81" s="1"/>
  <c r="R813" i="81" a="1"/>
  <c r="Q813" i="81" a="1"/>
  <c r="Q813" i="81" s="1"/>
  <c r="Q811" i="81" s="1"/>
  <c r="Y787" i="89"/>
  <c r="Y779" i="89"/>
  <c r="Y776" i="89"/>
  <c r="Y783" i="89"/>
  <c r="Y790" i="89"/>
  <c r="Y788" i="89"/>
  <c r="Y781" i="89"/>
  <c r="Y786" i="89"/>
  <c r="Y782" i="89"/>
  <c r="Y785" i="89"/>
  <c r="Y778" i="89"/>
  <c r="Y789" i="89"/>
  <c r="Y777" i="89"/>
  <c r="Y784" i="89"/>
  <c r="Y792" i="89"/>
  <c r="Y780" i="89"/>
  <c r="Y791" i="89"/>
  <c r="Q813" i="86"/>
  <c r="Q811" i="86" s="1"/>
  <c r="Q813" i="86" a="1"/>
  <c r="Y736" i="89"/>
  <c r="Y773" i="89" s="1"/>
  <c r="Y771" i="89"/>
  <c r="Y770" i="89"/>
  <c r="AA813" i="73" a="1"/>
  <c r="X452" i="83"/>
  <c r="Z566" i="89"/>
  <c r="AA473" i="89"/>
  <c r="AA812" i="89" s="1"/>
  <c r="V472" i="82"/>
  <c r="V812" i="82" s="1"/>
  <c r="V811" i="82" s="1"/>
  <c r="W813" i="82" a="1"/>
  <c r="L28" i="77"/>
  <c r="M979" i="79"/>
  <c r="O118" i="80" s="1"/>
  <c r="J71" i="77"/>
  <c r="J76" i="77"/>
  <c r="J70" i="77"/>
  <c r="J73" i="77" s="1"/>
  <c r="K64" i="77"/>
  <c r="K65" i="77" s="1"/>
  <c r="K60" i="77"/>
  <c r="K59" i="77"/>
  <c r="L54" i="77" s="1"/>
  <c r="L61" i="77" s="1"/>
  <c r="R566" i="81"/>
  <c r="N974" i="79"/>
  <c r="L44" i="77"/>
  <c r="M40" i="77" s="1"/>
  <c r="M46" i="77" s="1"/>
  <c r="L48" i="77"/>
  <c r="L49" i="77" s="1"/>
  <c r="L50" i="77" s="1"/>
  <c r="N956" i="79"/>
  <c r="L45" i="77"/>
  <c r="S795" i="84"/>
  <c r="S807" i="84" s="1"/>
  <c r="S810" i="84" s="1"/>
  <c r="S816" i="84" s="1"/>
  <c r="S929" i="84" s="1"/>
  <c r="S956" i="84" s="1"/>
  <c r="P773" i="81"/>
  <c r="N979" i="81"/>
  <c r="O956" i="81"/>
  <c r="O974" i="81"/>
  <c r="T773" i="84"/>
  <c r="R473" i="86"/>
  <c r="R812" i="86" s="1"/>
  <c r="O795" i="86"/>
  <c r="O807" i="86" s="1"/>
  <c r="O810" i="86" s="1"/>
  <c r="O816" i="86" s="1"/>
  <c r="O929" i="86" s="1"/>
  <c r="O956" i="86" s="1"/>
  <c r="N958" i="79"/>
  <c r="N966" i="79"/>
  <c r="N967" i="79"/>
  <c r="P779" i="86"/>
  <c r="E874" i="86" s="1"/>
  <c r="P784" i="86"/>
  <c r="E879" i="86" s="1"/>
  <c r="P785" i="86"/>
  <c r="E880" i="86" s="1"/>
  <c r="P778" i="86"/>
  <c r="E873" i="86" s="1"/>
  <c r="P788" i="86"/>
  <c r="E883" i="86" s="1"/>
  <c r="P786" i="86"/>
  <c r="E881" i="86" s="1"/>
  <c r="P780" i="86"/>
  <c r="E875" i="86" s="1"/>
  <c r="P787" i="86"/>
  <c r="E882" i="86" s="1"/>
  <c r="P783" i="86"/>
  <c r="E878" i="86" s="1"/>
  <c r="P781" i="86"/>
  <c r="E876" i="86" s="1"/>
  <c r="P792" i="86"/>
  <c r="E887" i="86" s="1"/>
  <c r="P782" i="86"/>
  <c r="E877" i="86" s="1"/>
  <c r="P789" i="86"/>
  <c r="E884" i="86" s="1"/>
  <c r="P790" i="86"/>
  <c r="E885" i="86" s="1"/>
  <c r="P777" i="86"/>
  <c r="E872" i="86" s="1"/>
  <c r="P791" i="86"/>
  <c r="E886" i="86" s="1"/>
  <c r="P776" i="86"/>
  <c r="R442" i="86"/>
  <c r="P736" i="86"/>
  <c r="E864" i="86" s="1"/>
  <c r="P770" i="86"/>
  <c r="E865" i="86" s="1"/>
  <c r="P771" i="86"/>
  <c r="E866" i="86" s="1"/>
  <c r="E862" i="86"/>
  <c r="E861" i="86" s="1"/>
  <c r="N979" i="86"/>
  <c r="Q675" i="86"/>
  <c r="Q702" i="86" s="1"/>
  <c r="Q632" i="86"/>
  <c r="Q634" i="86" s="1"/>
  <c r="Q635" i="86" s="1"/>
  <c r="Q708" i="86"/>
  <c r="Q735" i="86" s="1"/>
  <c r="N968" i="86"/>
  <c r="O965" i="86" s="1"/>
  <c r="R967" i="84"/>
  <c r="R979" i="84" s="1"/>
  <c r="V444" i="84"/>
  <c r="W475" i="84" s="1"/>
  <c r="V812" i="84"/>
  <c r="V811" i="84" s="1"/>
  <c r="T793" i="84"/>
  <c r="Q968" i="84"/>
  <c r="R965" i="84" s="1"/>
  <c r="L968" i="79"/>
  <c r="P793" i="81"/>
  <c r="E871" i="81"/>
  <c r="E888" i="81" s="1"/>
  <c r="Q777" i="81"/>
  <c r="Q785" i="81"/>
  <c r="Q788" i="81"/>
  <c r="Q787" i="81"/>
  <c r="Q781" i="81"/>
  <c r="Q780" i="81"/>
  <c r="Q779" i="81"/>
  <c r="Q786" i="81"/>
  <c r="Q778" i="81"/>
  <c r="Q790" i="81"/>
  <c r="Q791" i="81"/>
  <c r="Q784" i="81"/>
  <c r="Q782" i="81"/>
  <c r="Q783" i="81"/>
  <c r="Q792" i="81"/>
  <c r="Q776" i="81"/>
  <c r="Q789" i="81"/>
  <c r="M965" i="81"/>
  <c r="O966" i="81"/>
  <c r="O958" i="81"/>
  <c r="Q771" i="81"/>
  <c r="Q736" i="81"/>
  <c r="Q770" i="81"/>
  <c r="S442" i="81"/>
  <c r="Z470" i="87"/>
  <c r="Z439" i="87" s="1"/>
  <c r="W979" i="89"/>
  <c r="U957" i="82"/>
  <c r="U966" i="82" s="1"/>
  <c r="U974" i="82"/>
  <c r="U956" i="82"/>
  <c r="Q974" i="73"/>
  <c r="Q957" i="73"/>
  <c r="Q958" i="73" s="1"/>
  <c r="Q967" i="73" s="1"/>
  <c r="Q956" i="73"/>
  <c r="X957" i="89"/>
  <c r="X958" i="89" s="1"/>
  <c r="X956" i="89"/>
  <c r="X974" i="89"/>
  <c r="J347" i="89"/>
  <c r="V793" i="82"/>
  <c r="X442" i="82"/>
  <c r="W675" i="82"/>
  <c r="W702" i="82" s="1"/>
  <c r="W813" i="82"/>
  <c r="W708" i="82"/>
  <c r="W735" i="82" s="1"/>
  <c r="W632" i="82"/>
  <c r="W634" i="82" s="1"/>
  <c r="W635" i="82" s="1"/>
  <c r="V773" i="82"/>
  <c r="P965" i="73"/>
  <c r="P968" i="73" s="1"/>
  <c r="Q965" i="73" s="1"/>
  <c r="P979" i="73"/>
  <c r="Y813" i="85"/>
  <c r="X813" i="85"/>
  <c r="X813" i="84"/>
  <c r="Z470" i="85"/>
  <c r="Z439" i="85" s="1"/>
  <c r="W470" i="73"/>
  <c r="W439" i="73" s="1"/>
  <c r="V705" i="73"/>
  <c r="V741" i="73"/>
  <c r="V769" i="73" s="1"/>
  <c r="V633" i="73"/>
  <c r="R795" i="73"/>
  <c r="R807" i="73" s="1"/>
  <c r="R810" i="73" s="1"/>
  <c r="V472" i="73"/>
  <c r="W596" i="73"/>
  <c r="P346" i="73" s="1"/>
  <c r="U812" i="73"/>
  <c r="U811" i="73" s="1"/>
  <c r="S784" i="73"/>
  <c r="S783" i="73"/>
  <c r="S792" i="73"/>
  <c r="S786" i="73"/>
  <c r="S788" i="73"/>
  <c r="S778" i="73"/>
  <c r="S779" i="73"/>
  <c r="S790" i="73"/>
  <c r="S785" i="73"/>
  <c r="S776" i="73"/>
  <c r="S791" i="73"/>
  <c r="S782" i="73"/>
  <c r="S781" i="73"/>
  <c r="S777" i="73"/>
  <c r="S789" i="73"/>
  <c r="S787" i="73"/>
  <c r="S780" i="73"/>
  <c r="T707" i="73"/>
  <c r="T735" i="73" s="1"/>
  <c r="T674" i="73"/>
  <c r="T702" i="73" s="1"/>
  <c r="T632" i="73"/>
  <c r="T634" i="73" s="1"/>
  <c r="T635" i="73" s="1"/>
  <c r="S771" i="73"/>
  <c r="S736" i="73"/>
  <c r="S770" i="73"/>
  <c r="AB722" i="87"/>
  <c r="W968" i="89"/>
  <c r="X965" i="89" s="1"/>
  <c r="BN963" i="89"/>
  <c r="AD934" i="84"/>
  <c r="AD953" i="84" s="1"/>
  <c r="AD933" i="84"/>
  <c r="AD952" i="84" s="1"/>
  <c r="E904" i="73"/>
  <c r="AD953" i="87"/>
  <c r="AD954" i="87" s="1"/>
  <c r="BO941" i="89"/>
  <c r="BO961" i="89"/>
  <c r="BO926" i="89"/>
  <c r="BP927" i="89"/>
  <c r="BO935" i="89"/>
  <c r="BO962" i="89"/>
  <c r="BO948" i="89"/>
  <c r="BO947" i="89"/>
  <c r="T968" i="87"/>
  <c r="U965" i="87" s="1"/>
  <c r="T979" i="82"/>
  <c r="AG939" i="89"/>
  <c r="AG940" i="89"/>
  <c r="AM936" i="89"/>
  <c r="AN932" i="89" s="1"/>
  <c r="AA634" i="83"/>
  <c r="AA635" i="83" s="1"/>
  <c r="AA781" i="83" s="1"/>
  <c r="AA674" i="85"/>
  <c r="AA702" i="83"/>
  <c r="AA771" i="83" s="1"/>
  <c r="AA735" i="83"/>
  <c r="AB707" i="83"/>
  <c r="Z771" i="83"/>
  <c r="Z770" i="83"/>
  <c r="AB674" i="83"/>
  <c r="AA705" i="82"/>
  <c r="AB707" i="85"/>
  <c r="T979" i="87"/>
  <c r="T968" i="85"/>
  <c r="U965" i="85" s="1"/>
  <c r="U974" i="87"/>
  <c r="U957" i="87"/>
  <c r="U956" i="87"/>
  <c r="T979" i="85"/>
  <c r="U974" i="84"/>
  <c r="U957" i="84"/>
  <c r="U966" i="84" s="1"/>
  <c r="V929" i="87"/>
  <c r="V957" i="87" s="1"/>
  <c r="U974" i="85"/>
  <c r="U958" i="85"/>
  <c r="U967" i="85" s="1"/>
  <c r="U956" i="85"/>
  <c r="AN933" i="73"/>
  <c r="AN934" i="73"/>
  <c r="AN936" i="73" s="1"/>
  <c r="AO932" i="73" s="1"/>
  <c r="AO934" i="73" s="1"/>
  <c r="X742" i="82"/>
  <c r="X769" i="82" s="1"/>
  <c r="Z793" i="83"/>
  <c r="Z594" i="87"/>
  <c r="Z633" i="87" s="1"/>
  <c r="Z812" i="87"/>
  <c r="AB440" i="82"/>
  <c r="Y812" i="85"/>
  <c r="W782" i="85"/>
  <c r="Y633" i="87"/>
  <c r="Y634" i="87" s="1"/>
  <c r="W778" i="85"/>
  <c r="W780" i="85"/>
  <c r="W781" i="85"/>
  <c r="W783" i="85"/>
  <c r="W788" i="85"/>
  <c r="X740" i="84"/>
  <c r="X769" i="84" s="1"/>
  <c r="W791" i="85"/>
  <c r="W779" i="85"/>
  <c r="W777" i="85"/>
  <c r="W787" i="85"/>
  <c r="W789" i="85"/>
  <c r="AA742" i="73"/>
  <c r="AA769" i="73" s="1"/>
  <c r="W776" i="85"/>
  <c r="W784" i="85"/>
  <c r="W790" i="85"/>
  <c r="AB705" i="82"/>
  <c r="W792" i="85"/>
  <c r="W786" i="85"/>
  <c r="U672" i="86"/>
  <c r="U633" i="86"/>
  <c r="U739" i="86"/>
  <c r="U769" i="86" s="1"/>
  <c r="Y633" i="82"/>
  <c r="AA595" i="82"/>
  <c r="AA706" i="82" s="1"/>
  <c r="AB595" i="83"/>
  <c r="AB633" i="83" s="1"/>
  <c r="E906" i="73"/>
  <c r="Z471" i="85"/>
  <c r="X949" i="79"/>
  <c r="V936" i="79"/>
  <c r="R941" i="79"/>
  <c r="T116" i="80" s="1"/>
  <c r="N849" i="79"/>
  <c r="P95" i="88" s="1"/>
  <c r="G860" i="73"/>
  <c r="G866" i="73" s="1"/>
  <c r="V773" i="84"/>
  <c r="W771" i="85"/>
  <c r="W736" i="85"/>
  <c r="W702" i="84"/>
  <c r="W771" i="84" s="1"/>
  <c r="W735" i="84"/>
  <c r="V793" i="84"/>
  <c r="AA472" i="87"/>
  <c r="AA596" i="87" s="1"/>
  <c r="AA741" i="87" s="1"/>
  <c r="Y470" i="84"/>
  <c r="Z473" i="85"/>
  <c r="Z597" i="85" s="1"/>
  <c r="Z742" i="85" s="1"/>
  <c r="Z676" i="85"/>
  <c r="Z706" i="87"/>
  <c r="AA708" i="73"/>
  <c r="Z707" i="87"/>
  <c r="Y705" i="87"/>
  <c r="Y735" i="87" s="1"/>
  <c r="Y769" i="87"/>
  <c r="V739" i="86"/>
  <c r="V769" i="86" s="1"/>
  <c r="Y747" i="85"/>
  <c r="AA752" i="82"/>
  <c r="AA741" i="86"/>
  <c r="AB741" i="82"/>
  <c r="AA751" i="85"/>
  <c r="AA743" i="85"/>
  <c r="Y742" i="86"/>
  <c r="Z741" i="87"/>
  <c r="W773" i="87"/>
  <c r="X471" i="86"/>
  <c r="X595" i="86" s="1"/>
  <c r="Y713" i="85"/>
  <c r="Z478" i="85"/>
  <c r="W470" i="86"/>
  <c r="AA471" i="87"/>
  <c r="AA440" i="87" s="1"/>
  <c r="V633" i="86"/>
  <c r="AA452" i="82"/>
  <c r="AB483" i="82" s="1"/>
  <c r="Z685" i="82"/>
  <c r="AE934" i="87"/>
  <c r="AE936" i="87" s="1"/>
  <c r="AF932" i="87" s="1"/>
  <c r="AE933" i="87"/>
  <c r="AA443" i="85"/>
  <c r="Z684" i="85"/>
  <c r="AB689" i="87"/>
  <c r="BB963" i="73"/>
  <c r="W706" i="86"/>
  <c r="Z674" i="86"/>
  <c r="AB934" i="85"/>
  <c r="AB933" i="85"/>
  <c r="AB952" i="85" s="1"/>
  <c r="Z602" i="85"/>
  <c r="AB672" i="82"/>
  <c r="X680" i="85"/>
  <c r="AB632" i="83"/>
  <c r="V795" i="85"/>
  <c r="V807" i="85" s="1"/>
  <c r="V810" i="85" s="1"/>
  <c r="V816" i="85" s="1"/>
  <c r="AB598" i="85"/>
  <c r="P348" i="85" s="1"/>
  <c r="X632" i="85"/>
  <c r="X634" i="85" s="1"/>
  <c r="X635" i="85" s="1"/>
  <c r="X672" i="85"/>
  <c r="AB606" i="85"/>
  <c r="P356" i="85" s="1"/>
  <c r="AA717" i="85"/>
  <c r="AA707" i="82"/>
  <c r="Z674" i="82"/>
  <c r="AA675" i="73"/>
  <c r="AB442" i="73"/>
  <c r="AB566" i="73" s="1"/>
  <c r="AB813" i="73" s="1" a="1"/>
  <c r="BB963" i="81"/>
  <c r="BC963" i="82"/>
  <c r="BC962" i="79"/>
  <c r="BB963" i="85"/>
  <c r="BB963" i="86"/>
  <c r="BB963" i="87"/>
  <c r="BB963" i="83"/>
  <c r="BB963" i="84"/>
  <c r="BC926" i="79"/>
  <c r="BD927" i="79"/>
  <c r="BC136" i="80"/>
  <c r="BC138" i="80" s="1"/>
  <c r="BC117" i="80"/>
  <c r="BC137" i="80"/>
  <c r="BC115" i="80"/>
  <c r="BA963" i="79"/>
  <c r="W776" i="84"/>
  <c r="Z597" i="86"/>
  <c r="W781" i="84"/>
  <c r="W780" i="84"/>
  <c r="W789" i="84"/>
  <c r="W786" i="84"/>
  <c r="W779" i="84"/>
  <c r="W790" i="84"/>
  <c r="W783" i="84"/>
  <c r="W778" i="84"/>
  <c r="W782" i="84"/>
  <c r="W787" i="84"/>
  <c r="AA674" i="86"/>
  <c r="AB441" i="86"/>
  <c r="W788" i="84"/>
  <c r="W784" i="84"/>
  <c r="W785" i="84"/>
  <c r="W791" i="84"/>
  <c r="W777" i="84"/>
  <c r="M826" i="83"/>
  <c r="J826" i="81"/>
  <c r="X792" i="87"/>
  <c r="X787" i="87"/>
  <c r="X784" i="87"/>
  <c r="X789" i="87"/>
  <c r="N826" i="83"/>
  <c r="J868" i="81"/>
  <c r="N868" i="83"/>
  <c r="X791" i="87"/>
  <c r="M868" i="83"/>
  <c r="K861" i="81"/>
  <c r="K862" i="81" s="1"/>
  <c r="K866" i="81"/>
  <c r="K864" i="81"/>
  <c r="K865" i="81"/>
  <c r="M837" i="81"/>
  <c r="L860" i="81"/>
  <c r="X780" i="87"/>
  <c r="X785" i="87"/>
  <c r="X778" i="87"/>
  <c r="X779" i="87"/>
  <c r="X782" i="87"/>
  <c r="X786" i="87"/>
  <c r="X781" i="87"/>
  <c r="X777" i="87"/>
  <c r="X776" i="87"/>
  <c r="X788" i="87"/>
  <c r="X790" i="87"/>
  <c r="W793" i="87"/>
  <c r="N848" i="79"/>
  <c r="P94" i="88" s="1"/>
  <c r="N859" i="79"/>
  <c r="P105" i="88" s="1"/>
  <c r="N858" i="79"/>
  <c r="P104" i="88" s="1"/>
  <c r="N847" i="79"/>
  <c r="P93" i="88" s="1"/>
  <c r="H837" i="73"/>
  <c r="R940" i="79"/>
  <c r="R939" i="79"/>
  <c r="R953" i="73"/>
  <c r="R952" i="73"/>
  <c r="BC935" i="73"/>
  <c r="BC947" i="73"/>
  <c r="BC948" i="73"/>
  <c r="BC941" i="73"/>
  <c r="BC961" i="73"/>
  <c r="BD927" i="73"/>
  <c r="BD962" i="73" s="1"/>
  <c r="BC926" i="73"/>
  <c r="BE33" i="77"/>
  <c r="BF18" i="77"/>
  <c r="BE16" i="77"/>
  <c r="R942" i="73"/>
  <c r="BE17" i="77"/>
  <c r="BE107" i="80" s="1"/>
  <c r="BD973" i="79"/>
  <c r="W932" i="79"/>
  <c r="AU940" i="87"/>
  <c r="AU942" i="87" s="1"/>
  <c r="AV938" i="87" s="1"/>
  <c r="AU939" i="87"/>
  <c r="Y938" i="81"/>
  <c r="AS939" i="82"/>
  <c r="AS940" i="82"/>
  <c r="AS942" i="82" s="1"/>
  <c r="AT938" i="82" s="1"/>
  <c r="AU940" i="86"/>
  <c r="AU942" i="86" s="1"/>
  <c r="AV938" i="86" s="1"/>
  <c r="AU939" i="86"/>
  <c r="AH933" i="86"/>
  <c r="AH934" i="86"/>
  <c r="AH936" i="86" s="1"/>
  <c r="AI932" i="86" s="1"/>
  <c r="AU940" i="84"/>
  <c r="AU942" i="84" s="1"/>
  <c r="AV938" i="84" s="1"/>
  <c r="AU939" i="84"/>
  <c r="BC935" i="86"/>
  <c r="BC961" i="86"/>
  <c r="BC948" i="86"/>
  <c r="BC947" i="86"/>
  <c r="BD927" i="86"/>
  <c r="BD962" i="86" s="1"/>
  <c r="BC926" i="86"/>
  <c r="BC941" i="86"/>
  <c r="BC961" i="87"/>
  <c r="BC947" i="87"/>
  <c r="BC948" i="87"/>
  <c r="BC941" i="87"/>
  <c r="BD927" i="87"/>
  <c r="BD962" i="87" s="1"/>
  <c r="BC926" i="87"/>
  <c r="BC935" i="87"/>
  <c r="BD935" i="82"/>
  <c r="BD961" i="82"/>
  <c r="BD948" i="82"/>
  <c r="BD947" i="82"/>
  <c r="BD941" i="82"/>
  <c r="BE927" i="82"/>
  <c r="BE962" i="82" s="1"/>
  <c r="BD926" i="82"/>
  <c r="Z932" i="81"/>
  <c r="X952" i="81"/>
  <c r="U958" i="83"/>
  <c r="U967" i="83" s="1"/>
  <c r="E865" i="85"/>
  <c r="S965" i="82"/>
  <c r="BC948" i="85"/>
  <c r="BC947" i="85"/>
  <c r="BC941" i="85"/>
  <c r="BD927" i="85"/>
  <c r="BD962" i="85" s="1"/>
  <c r="BC926" i="85"/>
  <c r="BC935" i="85"/>
  <c r="BC961" i="85"/>
  <c r="Y672" i="87"/>
  <c r="Y702" i="87" s="1"/>
  <c r="AT939" i="85"/>
  <c r="AT940" i="85"/>
  <c r="AT942" i="85" s="1"/>
  <c r="AU938" i="85" s="1"/>
  <c r="AF936" i="82"/>
  <c r="AG932" i="82" s="1"/>
  <c r="Z674" i="87"/>
  <c r="BC948" i="84"/>
  <c r="BC947" i="84"/>
  <c r="BC935" i="84"/>
  <c r="BC961" i="84"/>
  <c r="BC941" i="84"/>
  <c r="BC926" i="84"/>
  <c r="BD927" i="84"/>
  <c r="BD962" i="84" s="1"/>
  <c r="X736" i="87"/>
  <c r="X770" i="87"/>
  <c r="X771" i="87"/>
  <c r="BC935" i="83"/>
  <c r="BC948" i="83"/>
  <c r="BC947" i="83"/>
  <c r="BC961" i="83"/>
  <c r="BC941" i="83"/>
  <c r="BD927" i="83"/>
  <c r="BD962" i="83" s="1"/>
  <c r="BC926" i="83"/>
  <c r="BC941" i="81"/>
  <c r="BD927" i="81"/>
  <c r="BD962" i="81" s="1"/>
  <c r="BC926" i="81"/>
  <c r="BC935" i="81"/>
  <c r="BC961" i="81"/>
  <c r="BC948" i="81"/>
  <c r="BC947" i="81"/>
  <c r="T968" i="83"/>
  <c r="U965" i="83" s="1"/>
  <c r="W934" i="83"/>
  <c r="W933" i="83"/>
  <c r="V940" i="83"/>
  <c r="V939" i="83"/>
  <c r="X953" i="81"/>
  <c r="Y944" i="79"/>
  <c r="Y945" i="73"/>
  <c r="Y946" i="73"/>
  <c r="R952" i="79" a="1"/>
  <c r="V7" i="88"/>
  <c r="W933" i="79" a="1"/>
  <c r="R942" i="79" a="1"/>
  <c r="Y945" i="79" a="1"/>
  <c r="O929" i="79" a="1"/>
  <c r="O956" i="79" a="1"/>
  <c r="BD962" i="79" a="1"/>
  <c r="M965" i="79" a="1"/>
  <c r="BC961" i="79" a="1"/>
  <c r="W935" i="79" a="1"/>
  <c r="Y947" i="79" a="1"/>
  <c r="W934" i="79" a="1"/>
  <c r="N979" i="79" a="1"/>
  <c r="R953" i="79" a="1"/>
  <c r="Y946" i="79" a="1"/>
  <c r="BC948" i="79" a="1"/>
  <c r="Y483" i="83" l="1"/>
  <c r="Y812" i="83" s="1"/>
  <c r="Y811" i="83" s="1"/>
  <c r="Y816" i="83" s="1"/>
  <c r="Y929" i="83" s="1"/>
  <c r="Y974" i="83" s="1"/>
  <c r="Y452" i="83"/>
  <c r="Y793" i="89"/>
  <c r="Y795" i="89" s="1"/>
  <c r="Y807" i="89" s="1"/>
  <c r="Y810" i="89" s="1"/>
  <c r="Y816" i="89" s="1"/>
  <c r="Y929" i="89" s="1"/>
  <c r="V441" i="82"/>
  <c r="AA442" i="89"/>
  <c r="R813" i="81"/>
  <c r="R811" i="81" s="1"/>
  <c r="S813" i="81" a="1"/>
  <c r="Z632" i="89"/>
  <c r="Z634" i="89" s="1"/>
  <c r="Z635" i="89" s="1"/>
  <c r="Z708" i="89"/>
  <c r="Z735" i="89" s="1"/>
  <c r="Z675" i="89"/>
  <c r="Z702" i="89" s="1"/>
  <c r="Z813" i="89" a="1"/>
  <c r="Z813" i="89" s="1"/>
  <c r="Z811" i="89" s="1"/>
  <c r="R632" i="81"/>
  <c r="R634" i="81" s="1"/>
  <c r="R635" i="81" s="1"/>
  <c r="R787" i="81" s="1"/>
  <c r="R675" i="81"/>
  <c r="R702" i="81" s="1"/>
  <c r="R770" i="81" s="1"/>
  <c r="R708" i="81"/>
  <c r="R735" i="81" s="1"/>
  <c r="J75" i="77"/>
  <c r="O35" i="77"/>
  <c r="J77" i="77"/>
  <c r="J78" i="77" s="1"/>
  <c r="J74" i="77"/>
  <c r="K69" i="77" s="1"/>
  <c r="K71" i="77" s="1"/>
  <c r="L56" i="77"/>
  <c r="S957" i="84"/>
  <c r="S966" i="84" s="1"/>
  <c r="L55" i="77"/>
  <c r="L58" i="77" s="1"/>
  <c r="L62" i="77" s="1"/>
  <c r="L63" i="77" s="1"/>
  <c r="L64" i="77" s="1"/>
  <c r="L65" i="77" s="1"/>
  <c r="S974" i="84"/>
  <c r="M41" i="77"/>
  <c r="M43" i="77" s="1"/>
  <c r="M47" i="77" s="1"/>
  <c r="M48" i="77" s="1"/>
  <c r="M49" i="77" s="1"/>
  <c r="M50" i="77" s="1"/>
  <c r="M42" i="77"/>
  <c r="M21" i="77" s="1"/>
  <c r="P795" i="81"/>
  <c r="P807" i="81" s="1"/>
  <c r="P810" i="81" s="1"/>
  <c r="P816" i="81" s="1"/>
  <c r="P929" i="81" s="1"/>
  <c r="P957" i="81" s="1"/>
  <c r="T795" i="84"/>
  <c r="T807" i="84" s="1"/>
  <c r="T810" i="84" s="1"/>
  <c r="T816" i="84" s="1"/>
  <c r="T929" i="84" s="1"/>
  <c r="T974" i="84" s="1"/>
  <c r="O957" i="86"/>
  <c r="Q773" i="81"/>
  <c r="E826" i="86"/>
  <c r="E868" i="86"/>
  <c r="O974" i="86"/>
  <c r="O929" i="79"/>
  <c r="N979" i="79"/>
  <c r="P35" i="77" s="1"/>
  <c r="O956" i="79"/>
  <c r="P773" i="86"/>
  <c r="Q789" i="86"/>
  <c r="Q783" i="86"/>
  <c r="Q792" i="86"/>
  <c r="Q780" i="86"/>
  <c r="Q781" i="86"/>
  <c r="Q787" i="86"/>
  <c r="Q776" i="86"/>
  <c r="Q784" i="86"/>
  <c r="Q785" i="86"/>
  <c r="Q782" i="86"/>
  <c r="Q790" i="86"/>
  <c r="Q779" i="86"/>
  <c r="Q788" i="86"/>
  <c r="Q786" i="86"/>
  <c r="Q791" i="86"/>
  <c r="Q777" i="86"/>
  <c r="Q778" i="86"/>
  <c r="Q771" i="86"/>
  <c r="Q736" i="86"/>
  <c r="Q770" i="86"/>
  <c r="R566" i="86"/>
  <c r="S473" i="86"/>
  <c r="S812" i="86" s="1"/>
  <c r="P793" i="86"/>
  <c r="E871" i="86"/>
  <c r="E888" i="86" s="1"/>
  <c r="W444" i="84"/>
  <c r="W812" i="84"/>
  <c r="W811" i="84" s="1"/>
  <c r="R968" i="84"/>
  <c r="S965" i="84" s="1"/>
  <c r="M965" i="79"/>
  <c r="Q793" i="81"/>
  <c r="O967" i="81"/>
  <c r="M968" i="81"/>
  <c r="S566" i="81"/>
  <c r="T473" i="81"/>
  <c r="U958" i="82"/>
  <c r="U967" i="82" s="1"/>
  <c r="U979" i="82" s="1"/>
  <c r="X966" i="89"/>
  <c r="Q966" i="73"/>
  <c r="R816" i="73"/>
  <c r="R929" i="73" s="1"/>
  <c r="V795" i="82"/>
  <c r="V807" i="82" s="1"/>
  <c r="V810" i="82" s="1"/>
  <c r="W783" i="82"/>
  <c r="W787" i="82"/>
  <c r="W780" i="82"/>
  <c r="W784" i="82"/>
  <c r="W790" i="82"/>
  <c r="W786" i="82"/>
  <c r="W785" i="82"/>
  <c r="W781" i="82"/>
  <c r="W782" i="82"/>
  <c r="W779" i="82"/>
  <c r="W788" i="82"/>
  <c r="W789" i="82"/>
  <c r="W791" i="82"/>
  <c r="W777" i="82"/>
  <c r="W792" i="82"/>
  <c r="W778" i="82"/>
  <c r="W776" i="82"/>
  <c r="W770" i="82"/>
  <c r="W736" i="82"/>
  <c r="W771" i="82"/>
  <c r="Y473" i="82"/>
  <c r="X566" i="82"/>
  <c r="V672" i="73"/>
  <c r="W813" i="73"/>
  <c r="V813" i="73"/>
  <c r="AA470" i="85"/>
  <c r="AA439" i="85" s="1"/>
  <c r="AA470" i="87"/>
  <c r="AA812" i="87" s="1"/>
  <c r="S773" i="73"/>
  <c r="X470" i="73"/>
  <c r="X439" i="73" s="1"/>
  <c r="X813" i="73" s="1"/>
  <c r="W741" i="73"/>
  <c r="W769" i="73" s="1"/>
  <c r="X741" i="73"/>
  <c r="X769" i="73" s="1"/>
  <c r="W633" i="73"/>
  <c r="U707" i="73"/>
  <c r="U735" i="73" s="1"/>
  <c r="U674" i="73"/>
  <c r="U702" i="73" s="1"/>
  <c r="U632" i="73"/>
  <c r="U634" i="73" s="1"/>
  <c r="U635" i="73" s="1"/>
  <c r="V441" i="73"/>
  <c r="V812" i="73"/>
  <c r="T783" i="73"/>
  <c r="T792" i="73"/>
  <c r="T784" i="73"/>
  <c r="T779" i="73"/>
  <c r="T790" i="73"/>
  <c r="T789" i="73"/>
  <c r="T776" i="73"/>
  <c r="T778" i="73"/>
  <c r="T781" i="73"/>
  <c r="T791" i="73"/>
  <c r="T785" i="73"/>
  <c r="T780" i="73"/>
  <c r="T787" i="73"/>
  <c r="T777" i="73"/>
  <c r="T788" i="73"/>
  <c r="T786" i="73"/>
  <c r="T782" i="73"/>
  <c r="T771" i="73"/>
  <c r="T736" i="73"/>
  <c r="T770" i="73"/>
  <c r="S793" i="73"/>
  <c r="AD954" i="84"/>
  <c r="AB707" i="82"/>
  <c r="X967" i="89"/>
  <c r="W705" i="73"/>
  <c r="W672" i="73"/>
  <c r="AD935" i="84"/>
  <c r="AD936" i="84" s="1"/>
  <c r="AE932" i="84" s="1"/>
  <c r="AE934" i="84" s="1"/>
  <c r="AE936" i="84" s="1"/>
  <c r="AF932" i="84" s="1"/>
  <c r="AF934" i="84" s="1"/>
  <c r="AF936" i="84" s="1"/>
  <c r="AG932" i="84" s="1"/>
  <c r="BO963" i="89"/>
  <c r="BP962" i="89"/>
  <c r="BP941" i="89"/>
  <c r="BP948" i="89"/>
  <c r="BP947" i="89"/>
  <c r="BQ927" i="89"/>
  <c r="BP935" i="89"/>
  <c r="BP926" i="89"/>
  <c r="BP961" i="89"/>
  <c r="U979" i="85"/>
  <c r="U966" i="87"/>
  <c r="V966" i="87"/>
  <c r="AG942" i="89"/>
  <c r="AH938" i="89" s="1"/>
  <c r="AA790" i="83"/>
  <c r="AN933" i="89"/>
  <c r="AN934" i="89"/>
  <c r="AN936" i="89" s="1"/>
  <c r="AO932" i="89" s="1"/>
  <c r="AA788" i="83"/>
  <c r="AA783" i="83"/>
  <c r="AA784" i="83"/>
  <c r="AA782" i="83"/>
  <c r="AA787" i="83"/>
  <c r="AA785" i="83"/>
  <c r="AA780" i="83"/>
  <c r="AA786" i="83"/>
  <c r="AA789" i="83"/>
  <c r="AA776" i="83"/>
  <c r="AA777" i="83"/>
  <c r="AA778" i="83"/>
  <c r="AA779" i="83"/>
  <c r="AA792" i="83"/>
  <c r="AA791" i="83"/>
  <c r="AA736" i="83"/>
  <c r="Z773" i="83"/>
  <c r="Z795" i="83" s="1"/>
  <c r="Z807" i="83" s="1"/>
  <c r="Z810" i="83" s="1"/>
  <c r="AA770" i="83"/>
  <c r="U968" i="85"/>
  <c r="V965" i="85" s="1"/>
  <c r="V956" i="87"/>
  <c r="U958" i="87"/>
  <c r="V958" i="87" s="1"/>
  <c r="V967" i="87" s="1"/>
  <c r="V974" i="87"/>
  <c r="V929" i="85"/>
  <c r="V957" i="85" s="1"/>
  <c r="V966" i="85" s="1"/>
  <c r="D297" i="73"/>
  <c r="E911" i="83"/>
  <c r="E915" i="83" s="1"/>
  <c r="AO933" i="73"/>
  <c r="G864" i="73"/>
  <c r="W793" i="85"/>
  <c r="Y811" i="87"/>
  <c r="W439" i="86"/>
  <c r="Z597" i="82"/>
  <c r="Z633" i="82" s="1"/>
  <c r="AA594" i="84"/>
  <c r="AA739" i="84" s="1"/>
  <c r="Z812" i="85"/>
  <c r="AB706" i="83"/>
  <c r="D296" i="73"/>
  <c r="AB673" i="83"/>
  <c r="AB702" i="83" s="1"/>
  <c r="F862" i="83" s="1"/>
  <c r="F861" i="83" s="1"/>
  <c r="AB740" i="83"/>
  <c r="AB769" i="83" s="1"/>
  <c r="D276" i="73"/>
  <c r="E909" i="73"/>
  <c r="Z739" i="87"/>
  <c r="Z769" i="87" s="1"/>
  <c r="Y595" i="84"/>
  <c r="Y633" i="84" s="1"/>
  <c r="D277" i="73"/>
  <c r="AB597" i="73"/>
  <c r="AB708" i="73" s="1"/>
  <c r="AB595" i="82"/>
  <c r="AB706" i="82" s="1"/>
  <c r="AA740" i="82"/>
  <c r="AA673" i="82"/>
  <c r="Y594" i="85"/>
  <c r="Y633" i="85" s="1"/>
  <c r="X811" i="85"/>
  <c r="E907" i="73"/>
  <c r="Y706" i="85"/>
  <c r="Y673" i="85"/>
  <c r="AB595" i="85"/>
  <c r="P345" i="85" s="1"/>
  <c r="Z440" i="85"/>
  <c r="W935" i="79"/>
  <c r="Y947" i="79"/>
  <c r="AO936" i="73"/>
  <c r="AP932" i="73" s="1"/>
  <c r="AP934" i="73" s="1"/>
  <c r="G861" i="73"/>
  <c r="G862" i="73" s="1"/>
  <c r="W936" i="83"/>
  <c r="X932" i="83" s="1"/>
  <c r="G865" i="73"/>
  <c r="H860" i="73"/>
  <c r="H864" i="73" s="1"/>
  <c r="Y949" i="73"/>
  <c r="Z944" i="73" s="1"/>
  <c r="W773" i="85"/>
  <c r="AA441" i="87"/>
  <c r="V795" i="84"/>
  <c r="V807" i="84" s="1"/>
  <c r="V810" i="84" s="1"/>
  <c r="V816" i="84" s="1"/>
  <c r="W770" i="84"/>
  <c r="W736" i="84"/>
  <c r="Y680" i="85"/>
  <c r="Y439" i="84"/>
  <c r="X705" i="84"/>
  <c r="X672" i="84"/>
  <c r="Z442" i="85"/>
  <c r="Z566" i="85" s="1"/>
  <c r="Y708" i="85"/>
  <c r="Y675" i="85"/>
  <c r="AA707" i="86"/>
  <c r="Y632" i="85"/>
  <c r="X632" i="84"/>
  <c r="X634" i="84" s="1"/>
  <c r="X635" i="84" s="1"/>
  <c r="X777" i="84" s="1"/>
  <c r="X706" i="84"/>
  <c r="V705" i="86"/>
  <c r="W795" i="87"/>
  <c r="W807" i="87" s="1"/>
  <c r="W810" i="87" s="1"/>
  <c r="W816" i="87" s="1"/>
  <c r="Z742" i="86"/>
  <c r="AB751" i="85"/>
  <c r="X740" i="86"/>
  <c r="AB743" i="85"/>
  <c r="Z747" i="85"/>
  <c r="X440" i="86"/>
  <c r="X673" i="86" s="1"/>
  <c r="AB471" i="87"/>
  <c r="AB440" i="87" s="1"/>
  <c r="V672" i="86"/>
  <c r="AA595" i="87"/>
  <c r="AA706" i="87" s="1"/>
  <c r="AA709" i="85"/>
  <c r="AB474" i="85"/>
  <c r="AB443" i="85" s="1"/>
  <c r="AB676" i="85" s="1"/>
  <c r="AA597" i="86"/>
  <c r="AF933" i="87"/>
  <c r="AF934" i="87"/>
  <c r="AF936" i="87" s="1"/>
  <c r="AG932" i="87" s="1"/>
  <c r="AB607" i="82"/>
  <c r="P357" i="82" s="1"/>
  <c r="AA718" i="82"/>
  <c r="W673" i="86"/>
  <c r="BC963" i="84"/>
  <c r="Z447" i="85"/>
  <c r="AB596" i="86"/>
  <c r="AB707" i="86" s="1"/>
  <c r="X702" i="85"/>
  <c r="X736" i="85" s="1"/>
  <c r="AB953" i="85"/>
  <c r="AB954" i="85" s="1"/>
  <c r="AB936" i="85"/>
  <c r="AC932" i="85" s="1"/>
  <c r="BC963" i="85"/>
  <c r="X735" i="85"/>
  <c r="BC963" i="81"/>
  <c r="BC963" i="83"/>
  <c r="BC963" i="86"/>
  <c r="AB634" i="83"/>
  <c r="AB635" i="83" s="1"/>
  <c r="X789" i="85"/>
  <c r="X779" i="85"/>
  <c r="X783" i="85"/>
  <c r="X792" i="85"/>
  <c r="X777" i="85"/>
  <c r="X784" i="85"/>
  <c r="X781" i="85"/>
  <c r="X782" i="85"/>
  <c r="X788" i="85"/>
  <c r="X790" i="85"/>
  <c r="X791" i="85"/>
  <c r="X787" i="85"/>
  <c r="X780" i="85"/>
  <c r="X786" i="85"/>
  <c r="X776" i="85"/>
  <c r="X785" i="85"/>
  <c r="X778" i="85"/>
  <c r="AB451" i="85"/>
  <c r="AB717" i="85" s="1"/>
  <c r="AA684" i="85"/>
  <c r="AA674" i="82"/>
  <c r="BD963" i="82"/>
  <c r="BC963" i="73"/>
  <c r="BD962" i="79"/>
  <c r="BE927" i="79"/>
  <c r="BD926" i="79"/>
  <c r="BC963" i="87"/>
  <c r="W793" i="84"/>
  <c r="X673" i="84"/>
  <c r="Y440" i="84"/>
  <c r="Z471" i="84" s="1"/>
  <c r="K826" i="81"/>
  <c r="X793" i="87"/>
  <c r="K868" i="81"/>
  <c r="L865" i="81"/>
  <c r="L866" i="81"/>
  <c r="L861" i="81"/>
  <c r="L862" i="81" s="1"/>
  <c r="L864" i="81"/>
  <c r="N837" i="81"/>
  <c r="N860" i="81" s="1"/>
  <c r="M860" i="81"/>
  <c r="F837" i="82"/>
  <c r="I837" i="73"/>
  <c r="Y635" i="87"/>
  <c r="R942" i="79"/>
  <c r="R952" i="79"/>
  <c r="T123" i="80" s="1"/>
  <c r="R953" i="79"/>
  <c r="BF33" i="77"/>
  <c r="BG18" i="77"/>
  <c r="BF16" i="77"/>
  <c r="S938" i="73"/>
  <c r="BD926" i="73"/>
  <c r="BD941" i="73"/>
  <c r="BD961" i="73"/>
  <c r="BE927" i="73"/>
  <c r="BE962" i="73" s="1"/>
  <c r="BD935" i="73"/>
  <c r="BD947" i="73"/>
  <c r="BD948" i="73"/>
  <c r="BF17" i="77"/>
  <c r="BF107" i="80" s="1"/>
  <c r="BE973" i="79"/>
  <c r="R954" i="73"/>
  <c r="X773" i="87"/>
  <c r="W933" i="79"/>
  <c r="W934" i="79"/>
  <c r="BC948" i="79"/>
  <c r="BC961" i="79"/>
  <c r="AV939" i="84"/>
  <c r="AV940" i="84"/>
  <c r="AV942" i="84" s="1"/>
  <c r="AW938" i="84" s="1"/>
  <c r="AV940" i="86"/>
  <c r="AV942" i="86" s="1"/>
  <c r="AW938" i="86" s="1"/>
  <c r="AV939" i="86"/>
  <c r="E864" i="82"/>
  <c r="E881" i="82"/>
  <c r="BD935" i="81"/>
  <c r="BD961" i="81"/>
  <c r="BD948" i="81"/>
  <c r="BD947" i="81"/>
  <c r="BD941" i="81"/>
  <c r="BE927" i="81"/>
  <c r="BE962" i="81" s="1"/>
  <c r="BD926" i="81"/>
  <c r="E872" i="82"/>
  <c r="E885" i="82"/>
  <c r="E886" i="82"/>
  <c r="E887" i="82"/>
  <c r="E871" i="82"/>
  <c r="BD941" i="85"/>
  <c r="BE927" i="85"/>
  <c r="BE962" i="85" s="1"/>
  <c r="BD926" i="85"/>
  <c r="BD935" i="85"/>
  <c r="BD961" i="85"/>
  <c r="BD947" i="85"/>
  <c r="BD948" i="85"/>
  <c r="X954" i="81"/>
  <c r="V953" i="83"/>
  <c r="V942" i="83"/>
  <c r="E873" i="82"/>
  <c r="AU940" i="85"/>
  <c r="AU942" i="85" s="1"/>
  <c r="AV938" i="85" s="1"/>
  <c r="AU939" i="85"/>
  <c r="E862" i="82"/>
  <c r="V952" i="83"/>
  <c r="E865" i="87"/>
  <c r="U968" i="83"/>
  <c r="V965" i="83" s="1"/>
  <c r="BD961" i="83"/>
  <c r="BD941" i="83"/>
  <c r="BE927" i="83"/>
  <c r="BE962" i="83" s="1"/>
  <c r="BD926" i="83"/>
  <c r="BD948" i="83"/>
  <c r="BD935" i="83"/>
  <c r="BD947" i="83"/>
  <c r="AG933" i="82"/>
  <c r="AG934" i="82"/>
  <c r="AG936" i="82" s="1"/>
  <c r="AH932" i="82" s="1"/>
  <c r="E865" i="84"/>
  <c r="E880" i="82"/>
  <c r="E877" i="82"/>
  <c r="E882" i="82"/>
  <c r="E883" i="82"/>
  <c r="Y771" i="87"/>
  <c r="Y770" i="87"/>
  <c r="Y736" i="87"/>
  <c r="Z934" i="81"/>
  <c r="Z933" i="81"/>
  <c r="BD961" i="86"/>
  <c r="BD948" i="86"/>
  <c r="BD947" i="86"/>
  <c r="BD941" i="86"/>
  <c r="BE927" i="86"/>
  <c r="BE962" i="86" s="1"/>
  <c r="BD926" i="86"/>
  <c r="BD935" i="86"/>
  <c r="BD941" i="84"/>
  <c r="BD947" i="84"/>
  <c r="BD961" i="84"/>
  <c r="BD948" i="84"/>
  <c r="BE927" i="84"/>
  <c r="BE962" i="84" s="1"/>
  <c r="BD926" i="84"/>
  <c r="BD935" i="84"/>
  <c r="E884" i="82"/>
  <c r="E876" i="82"/>
  <c r="E878" i="82"/>
  <c r="E879" i="82"/>
  <c r="S968" i="82"/>
  <c r="AV940" i="87"/>
  <c r="AV942" i="87" s="1"/>
  <c r="AW938" i="87" s="1"/>
  <c r="AV939" i="87"/>
  <c r="E874" i="82"/>
  <c r="E875" i="82"/>
  <c r="U979" i="83"/>
  <c r="BE961" i="82"/>
  <c r="BE948" i="82"/>
  <c r="BE947" i="82"/>
  <c r="BE941" i="82"/>
  <c r="BF927" i="82"/>
  <c r="BF962" i="82" s="1"/>
  <c r="BE926" i="82"/>
  <c r="BE935" i="82"/>
  <c r="BD948" i="87"/>
  <c r="BD947" i="87"/>
  <c r="BD961" i="87"/>
  <c r="BD941" i="87"/>
  <c r="BD935" i="87"/>
  <c r="BE927" i="87"/>
  <c r="BE962" i="87" s="1"/>
  <c r="BD926" i="87"/>
  <c r="AI933" i="86"/>
  <c r="AI934" i="86"/>
  <c r="AT939" i="82"/>
  <c r="AT940" i="82"/>
  <c r="AT942" i="82" s="1"/>
  <c r="AU938" i="82" s="1"/>
  <c r="Y939" i="81"/>
  <c r="Y940" i="81"/>
  <c r="Y945" i="79"/>
  <c r="Y946" i="79"/>
  <c r="Y949" i="79" a="1"/>
  <c r="W936" i="79" a="1"/>
  <c r="M968" i="79" a="1"/>
  <c r="BE962" i="79" a="1"/>
  <c r="R954" i="79" a="1"/>
  <c r="Z944" i="79" a="1"/>
  <c r="O974" i="79" a="1"/>
  <c r="S938" i="79" a="1"/>
  <c r="BD948" i="79" a="1"/>
  <c r="W7" i="88"/>
  <c r="X932" i="79" a="1"/>
  <c r="Y7" i="88"/>
  <c r="E896" i="79" a="1"/>
  <c r="BD961" i="79" a="1"/>
  <c r="O957" i="79" a="1"/>
  <c r="U6" i="88"/>
  <c r="Y956" i="89" l="1"/>
  <c r="Y957" i="89"/>
  <c r="Y966" i="89" s="1"/>
  <c r="Y974" i="89"/>
  <c r="X813" i="82" a="1"/>
  <c r="Z813" i="85" a="1"/>
  <c r="Z813" i="85" s="1"/>
  <c r="AB473" i="89"/>
  <c r="AA566" i="89"/>
  <c r="Z771" i="89"/>
  <c r="Z770" i="89"/>
  <c r="Z736" i="89"/>
  <c r="Z773" i="89" s="1"/>
  <c r="W472" i="82"/>
  <c r="W812" i="82" s="1"/>
  <c r="W811" i="82" s="1"/>
  <c r="W441" i="82"/>
  <c r="S813" i="86" a="1"/>
  <c r="R813" i="86" a="1"/>
  <c r="Z790" i="89"/>
  <c r="Z782" i="89"/>
  <c r="Z778" i="89"/>
  <c r="Z783" i="89"/>
  <c r="Z776" i="89"/>
  <c r="Z789" i="89"/>
  <c r="Z792" i="89"/>
  <c r="Z791" i="89"/>
  <c r="Z779" i="89"/>
  <c r="Z787" i="89"/>
  <c r="Z780" i="89"/>
  <c r="Z781" i="89"/>
  <c r="Z785" i="89"/>
  <c r="Z788" i="89"/>
  <c r="Z777" i="89"/>
  <c r="Z784" i="89"/>
  <c r="Z786" i="89"/>
  <c r="Z483" i="83"/>
  <c r="Z812" i="83" s="1"/>
  <c r="Z811" i="83" s="1"/>
  <c r="Z452" i="83"/>
  <c r="R776" i="81"/>
  <c r="R790" i="81"/>
  <c r="R791" i="81"/>
  <c r="R788" i="81"/>
  <c r="R783" i="81"/>
  <c r="R781" i="81"/>
  <c r="S958" i="84"/>
  <c r="S967" i="84" s="1"/>
  <c r="S979" i="84" s="1"/>
  <c r="R784" i="81"/>
  <c r="R792" i="81"/>
  <c r="R771" i="81"/>
  <c r="R736" i="81"/>
  <c r="R785" i="81"/>
  <c r="R786" i="81"/>
  <c r="R779" i="81"/>
  <c r="R782" i="81"/>
  <c r="R780" i="81"/>
  <c r="R778" i="81"/>
  <c r="R789" i="81"/>
  <c r="R777" i="81"/>
  <c r="K70" i="77"/>
  <c r="K72" i="77"/>
  <c r="J79" i="77"/>
  <c r="J80" i="77" s="1"/>
  <c r="J84" i="77" s="1"/>
  <c r="J85" i="77" s="1"/>
  <c r="J27" i="77" s="1"/>
  <c r="J30" i="77" s="1"/>
  <c r="K76" i="77"/>
  <c r="S442" i="86"/>
  <c r="S566" i="86" s="1"/>
  <c r="M57" i="77"/>
  <c r="M28" i="77"/>
  <c r="P956" i="81"/>
  <c r="M44" i="77"/>
  <c r="N40" i="77" s="1"/>
  <c r="N46" i="77" s="1"/>
  <c r="L60" i="77"/>
  <c r="P974" i="81"/>
  <c r="M45" i="77"/>
  <c r="L59" i="77"/>
  <c r="M54" i="77" s="1"/>
  <c r="M56" i="77" s="1"/>
  <c r="Q795" i="81"/>
  <c r="Q807" i="81" s="1"/>
  <c r="Q810" i="81" s="1"/>
  <c r="Q816" i="81" s="1"/>
  <c r="Q929" i="81" s="1"/>
  <c r="Q974" i="81" s="1"/>
  <c r="T956" i="84"/>
  <c r="T957" i="84"/>
  <c r="O957" i="79"/>
  <c r="O958" i="86"/>
  <c r="E890" i="86"/>
  <c r="E906" i="86" s="1"/>
  <c r="O966" i="86"/>
  <c r="Q773" i="86"/>
  <c r="O974" i="79"/>
  <c r="P118" i="80"/>
  <c r="P795" i="86"/>
  <c r="P807" i="86" s="1"/>
  <c r="P810" i="86" s="1"/>
  <c r="P816" i="86" s="1"/>
  <c r="P929" i="86" s="1"/>
  <c r="Q793" i="86"/>
  <c r="R675" i="86"/>
  <c r="R702" i="86" s="1"/>
  <c r="R632" i="86"/>
  <c r="R634" i="86" s="1"/>
  <c r="R635" i="86" s="1"/>
  <c r="R813" i="86"/>
  <c r="R811" i="86" s="1"/>
  <c r="R708" i="86"/>
  <c r="R735" i="86" s="1"/>
  <c r="X475" i="84"/>
  <c r="X812" i="84" s="1"/>
  <c r="X811" i="84" s="1"/>
  <c r="M968" i="79"/>
  <c r="O979" i="81"/>
  <c r="T442" i="81"/>
  <c r="T812" i="81"/>
  <c r="S708" i="81"/>
  <c r="S735" i="81" s="1"/>
  <c r="S675" i="81"/>
  <c r="S702" i="81" s="1"/>
  <c r="S632" i="81"/>
  <c r="S634" i="81" s="1"/>
  <c r="S635" i="81" s="1"/>
  <c r="S813" i="81"/>
  <c r="S811" i="81" s="1"/>
  <c r="P966" i="81"/>
  <c r="N965" i="81"/>
  <c r="P958" i="81"/>
  <c r="X979" i="89"/>
  <c r="R974" i="73"/>
  <c r="V816" i="82"/>
  <c r="V929" i="82" s="1"/>
  <c r="R957" i="73"/>
  <c r="R966" i="73" s="1"/>
  <c r="Z816" i="83"/>
  <c r="Z929" i="83" s="1"/>
  <c r="Z974" i="83" s="1"/>
  <c r="W773" i="82"/>
  <c r="Y442" i="82"/>
  <c r="X632" i="82"/>
  <c r="X634" i="82" s="1"/>
  <c r="X635" i="82" s="1"/>
  <c r="X813" i="82"/>
  <c r="X708" i="82"/>
  <c r="X735" i="82" s="1"/>
  <c r="X675" i="82"/>
  <c r="X702" i="82" s="1"/>
  <c r="W793" i="82"/>
  <c r="Z813" i="87"/>
  <c r="Y813" i="84"/>
  <c r="V811" i="73"/>
  <c r="X470" i="86"/>
  <c r="X439" i="86" s="1"/>
  <c r="S795" i="73"/>
  <c r="S807" i="73" s="1"/>
  <c r="S810" i="73" s="1"/>
  <c r="AB674" i="82"/>
  <c r="AB740" i="85"/>
  <c r="T773" i="73"/>
  <c r="T793" i="73"/>
  <c r="W472" i="73"/>
  <c r="U781" i="73"/>
  <c r="U777" i="73"/>
  <c r="U776" i="73"/>
  <c r="U792" i="73"/>
  <c r="U780" i="73"/>
  <c r="U784" i="73"/>
  <c r="U786" i="73"/>
  <c r="U789" i="73"/>
  <c r="U783" i="73"/>
  <c r="U778" i="73"/>
  <c r="U788" i="73"/>
  <c r="U790" i="73"/>
  <c r="U779" i="73"/>
  <c r="U787" i="73"/>
  <c r="U791" i="73"/>
  <c r="U782" i="73"/>
  <c r="U785" i="73"/>
  <c r="U771" i="73"/>
  <c r="U736" i="73"/>
  <c r="U770" i="73"/>
  <c r="X968" i="89"/>
  <c r="Y965" i="89" s="1"/>
  <c r="AF933" i="84"/>
  <c r="Y470" i="73"/>
  <c r="AE933" i="84"/>
  <c r="E896" i="79"/>
  <c r="G142" i="88" s="1"/>
  <c r="BP963" i="89"/>
  <c r="BR927" i="89"/>
  <c r="BQ926" i="89"/>
  <c r="BQ961" i="89"/>
  <c r="BQ962" i="89"/>
  <c r="BQ948" i="89"/>
  <c r="BQ947" i="89"/>
  <c r="BQ941" i="89"/>
  <c r="BQ935" i="89"/>
  <c r="U967" i="87"/>
  <c r="U968" i="87" s="1"/>
  <c r="V965" i="87" s="1"/>
  <c r="V968" i="87" s="1"/>
  <c r="W965" i="87" s="1"/>
  <c r="AH940" i="89"/>
  <c r="AH939" i="89"/>
  <c r="AO934" i="89"/>
  <c r="AO936" i="89" s="1"/>
  <c r="AP932" i="89" s="1"/>
  <c r="AO933" i="89"/>
  <c r="AA773" i="83"/>
  <c r="AA793" i="83"/>
  <c r="H865" i="73"/>
  <c r="H866" i="73"/>
  <c r="G826" i="73"/>
  <c r="V956" i="85"/>
  <c r="W929" i="87"/>
  <c r="W957" i="87" s="1"/>
  <c r="V974" i="85"/>
  <c r="V929" i="84"/>
  <c r="E911" i="73"/>
  <c r="H861" i="73"/>
  <c r="H862" i="73" s="1"/>
  <c r="W795" i="85"/>
  <c r="W807" i="85" s="1"/>
  <c r="W810" i="85" s="1"/>
  <c r="W816" i="85" s="1"/>
  <c r="Z742" i="82"/>
  <c r="Z769" i="82" s="1"/>
  <c r="AB770" i="83"/>
  <c r="F865" i="83" s="1"/>
  <c r="AB736" i="83"/>
  <c r="AB771" i="83"/>
  <c r="F866" i="83" s="1"/>
  <c r="AB675" i="73"/>
  <c r="AB740" i="82"/>
  <c r="AB673" i="82"/>
  <c r="Y739" i="85"/>
  <c r="Y769" i="85" s="1"/>
  <c r="Y740" i="84"/>
  <c r="Y769" i="84" s="1"/>
  <c r="Y672" i="85"/>
  <c r="Y702" i="85" s="1"/>
  <c r="Y736" i="85" s="1"/>
  <c r="AB742" i="73"/>
  <c r="AB769" i="73" s="1"/>
  <c r="Y705" i="85"/>
  <c r="Y735" i="85" s="1"/>
  <c r="Z594" i="85"/>
  <c r="Z633" i="85" s="1"/>
  <c r="Y811" i="85"/>
  <c r="W594" i="86"/>
  <c r="AB633" i="73"/>
  <c r="X7" i="88"/>
  <c r="AA471" i="85"/>
  <c r="G868" i="73"/>
  <c r="W936" i="79"/>
  <c r="Y949" i="79"/>
  <c r="AP933" i="73"/>
  <c r="AP936" i="73"/>
  <c r="AQ932" i="73" s="1"/>
  <c r="AQ933" i="73" s="1"/>
  <c r="I860" i="73"/>
  <c r="I861" i="73" s="1"/>
  <c r="I862" i="73" s="1"/>
  <c r="Z936" i="81"/>
  <c r="AA932" i="81" s="1"/>
  <c r="F860" i="82"/>
  <c r="AB472" i="87"/>
  <c r="AB596" i="87" s="1"/>
  <c r="AB741" i="87" s="1"/>
  <c r="W773" i="84"/>
  <c r="W795" i="84" s="1"/>
  <c r="W807" i="84" s="1"/>
  <c r="W810" i="84" s="1"/>
  <c r="W816" i="84" s="1"/>
  <c r="X735" i="84"/>
  <c r="X702" i="84"/>
  <c r="X770" i="84" s="1"/>
  <c r="Z470" i="84"/>
  <c r="Y634" i="85"/>
  <c r="Y635" i="85" s="1"/>
  <c r="Y792" i="85" s="1"/>
  <c r="AA473" i="85"/>
  <c r="AA597" i="85" s="1"/>
  <c r="AA742" i="85" s="1"/>
  <c r="AB709" i="85"/>
  <c r="X706" i="86"/>
  <c r="Z672" i="87"/>
  <c r="Z702" i="87" s="1"/>
  <c r="Z736" i="87" s="1"/>
  <c r="Z705" i="87"/>
  <c r="Z735" i="87" s="1"/>
  <c r="AA742" i="86"/>
  <c r="AB752" i="82"/>
  <c r="AB741" i="86"/>
  <c r="AB595" i="87"/>
  <c r="AB706" i="87" s="1"/>
  <c r="AB597" i="86"/>
  <c r="P347" i="86" s="1"/>
  <c r="AB470" i="85"/>
  <c r="AA676" i="85"/>
  <c r="AA740" i="87"/>
  <c r="AA673" i="87"/>
  <c r="AA602" i="85"/>
  <c r="AA478" i="85"/>
  <c r="AA447" i="85" s="1"/>
  <c r="Y471" i="86"/>
  <c r="Y440" i="86" s="1"/>
  <c r="Z471" i="86" s="1"/>
  <c r="AB452" i="82"/>
  <c r="J357" i="82" s="1"/>
  <c r="AA685" i="82"/>
  <c r="AG934" i="87"/>
  <c r="AG936" i="87" s="1"/>
  <c r="AH932" i="87" s="1"/>
  <c r="AG933" i="87"/>
  <c r="AA807" i="81"/>
  <c r="F894" i="81"/>
  <c r="F902" i="81" s="1"/>
  <c r="F904" i="81" s="1"/>
  <c r="BE963" i="82"/>
  <c r="AB674" i="86"/>
  <c r="Z713" i="85"/>
  <c r="X770" i="85"/>
  <c r="X771" i="85"/>
  <c r="AC933" i="85"/>
  <c r="AC952" i="85" s="1"/>
  <c r="AC934" i="85"/>
  <c r="AC953" i="85" s="1"/>
  <c r="BD963" i="86"/>
  <c r="BD963" i="87"/>
  <c r="BD963" i="84"/>
  <c r="AA439" i="87"/>
  <c r="Z632" i="87"/>
  <c r="Z634" i="87" s="1"/>
  <c r="Z635" i="87" s="1"/>
  <c r="Z783" i="87" s="1"/>
  <c r="AB777" i="83"/>
  <c r="F872" i="83" s="1"/>
  <c r="G872" i="83" s="1"/>
  <c r="H872" i="83" s="1"/>
  <c r="I872" i="83" s="1"/>
  <c r="J872" i="83" s="1"/>
  <c r="K872" i="83" s="1"/>
  <c r="L872" i="83" s="1"/>
  <c r="M872" i="83" s="1"/>
  <c r="N872" i="83" s="1"/>
  <c r="AB786" i="83"/>
  <c r="F881" i="83" s="1"/>
  <c r="G881" i="83" s="1"/>
  <c r="H881" i="83" s="1"/>
  <c r="I881" i="83" s="1"/>
  <c r="J881" i="83" s="1"/>
  <c r="K881" i="83" s="1"/>
  <c r="L881" i="83" s="1"/>
  <c r="M881" i="83" s="1"/>
  <c r="N881" i="83" s="1"/>
  <c r="AB789" i="83"/>
  <c r="F884" i="83" s="1"/>
  <c r="G884" i="83" s="1"/>
  <c r="H884" i="83" s="1"/>
  <c r="I884" i="83" s="1"/>
  <c r="J884" i="83" s="1"/>
  <c r="K884" i="83" s="1"/>
  <c r="L884" i="83" s="1"/>
  <c r="M884" i="83" s="1"/>
  <c r="N884" i="83" s="1"/>
  <c r="AB779" i="83"/>
  <c r="F874" i="83" s="1"/>
  <c r="G874" i="83" s="1"/>
  <c r="H874" i="83" s="1"/>
  <c r="I874" i="83" s="1"/>
  <c r="J874" i="83" s="1"/>
  <c r="K874" i="83" s="1"/>
  <c r="L874" i="83" s="1"/>
  <c r="M874" i="83" s="1"/>
  <c r="N874" i="83" s="1"/>
  <c r="AB792" i="83"/>
  <c r="F887" i="83" s="1"/>
  <c r="G887" i="83" s="1"/>
  <c r="H887" i="83" s="1"/>
  <c r="I887" i="83" s="1"/>
  <c r="J887" i="83" s="1"/>
  <c r="K887" i="83" s="1"/>
  <c r="L887" i="83" s="1"/>
  <c r="M887" i="83" s="1"/>
  <c r="N887" i="83" s="1"/>
  <c r="AB788" i="83"/>
  <c r="F883" i="83" s="1"/>
  <c r="G883" i="83" s="1"/>
  <c r="H883" i="83" s="1"/>
  <c r="I883" i="83" s="1"/>
  <c r="J883" i="83" s="1"/>
  <c r="K883" i="83" s="1"/>
  <c r="L883" i="83" s="1"/>
  <c r="M883" i="83" s="1"/>
  <c r="N883" i="83" s="1"/>
  <c r="AB776" i="83"/>
  <c r="AB781" i="83"/>
  <c r="F876" i="83" s="1"/>
  <c r="G876" i="83" s="1"/>
  <c r="H876" i="83" s="1"/>
  <c r="I876" i="83" s="1"/>
  <c r="J876" i="83" s="1"/>
  <c r="K876" i="83" s="1"/>
  <c r="L876" i="83" s="1"/>
  <c r="M876" i="83" s="1"/>
  <c r="N876" i="83" s="1"/>
  <c r="AB780" i="83"/>
  <c r="F875" i="83" s="1"/>
  <c r="G875" i="83" s="1"/>
  <c r="H875" i="83" s="1"/>
  <c r="I875" i="83" s="1"/>
  <c r="J875" i="83" s="1"/>
  <c r="K875" i="83" s="1"/>
  <c r="L875" i="83" s="1"/>
  <c r="M875" i="83" s="1"/>
  <c r="N875" i="83" s="1"/>
  <c r="AB784" i="83"/>
  <c r="F879" i="83" s="1"/>
  <c r="G879" i="83" s="1"/>
  <c r="H879" i="83" s="1"/>
  <c r="I879" i="83" s="1"/>
  <c r="J879" i="83" s="1"/>
  <c r="K879" i="83" s="1"/>
  <c r="L879" i="83" s="1"/>
  <c r="M879" i="83" s="1"/>
  <c r="N879" i="83" s="1"/>
  <c r="AB783" i="83"/>
  <c r="F878" i="83" s="1"/>
  <c r="G878" i="83" s="1"/>
  <c r="H878" i="83" s="1"/>
  <c r="I878" i="83" s="1"/>
  <c r="J878" i="83" s="1"/>
  <c r="K878" i="83" s="1"/>
  <c r="L878" i="83" s="1"/>
  <c r="M878" i="83" s="1"/>
  <c r="N878" i="83" s="1"/>
  <c r="AB790" i="83"/>
  <c r="F885" i="83" s="1"/>
  <c r="G885" i="83" s="1"/>
  <c r="H885" i="83" s="1"/>
  <c r="I885" i="83" s="1"/>
  <c r="J885" i="83" s="1"/>
  <c r="K885" i="83" s="1"/>
  <c r="L885" i="83" s="1"/>
  <c r="M885" i="83" s="1"/>
  <c r="N885" i="83" s="1"/>
  <c r="AB791" i="83"/>
  <c r="F886" i="83" s="1"/>
  <c r="G886" i="83" s="1"/>
  <c r="H886" i="83" s="1"/>
  <c r="I886" i="83" s="1"/>
  <c r="J886" i="83" s="1"/>
  <c r="K886" i="83" s="1"/>
  <c r="L886" i="83" s="1"/>
  <c r="M886" i="83" s="1"/>
  <c r="N886" i="83" s="1"/>
  <c r="AB787" i="83"/>
  <c r="F882" i="83" s="1"/>
  <c r="G882" i="83" s="1"/>
  <c r="H882" i="83" s="1"/>
  <c r="I882" i="83" s="1"/>
  <c r="J882" i="83" s="1"/>
  <c r="K882" i="83" s="1"/>
  <c r="L882" i="83" s="1"/>
  <c r="M882" i="83" s="1"/>
  <c r="N882" i="83" s="1"/>
  <c r="AB778" i="83"/>
  <c r="F873" i="83" s="1"/>
  <c r="G873" i="83" s="1"/>
  <c r="H873" i="83" s="1"/>
  <c r="I873" i="83" s="1"/>
  <c r="J873" i="83" s="1"/>
  <c r="K873" i="83" s="1"/>
  <c r="L873" i="83" s="1"/>
  <c r="M873" i="83" s="1"/>
  <c r="N873" i="83" s="1"/>
  <c r="AB782" i="83"/>
  <c r="F877" i="83" s="1"/>
  <c r="G877" i="83" s="1"/>
  <c r="H877" i="83" s="1"/>
  <c r="I877" i="83" s="1"/>
  <c r="J877" i="83" s="1"/>
  <c r="K877" i="83" s="1"/>
  <c r="L877" i="83" s="1"/>
  <c r="M877" i="83" s="1"/>
  <c r="N877" i="83" s="1"/>
  <c r="AB785" i="83"/>
  <c r="F880" i="83" s="1"/>
  <c r="G880" i="83" s="1"/>
  <c r="H880" i="83" s="1"/>
  <c r="I880" i="83" s="1"/>
  <c r="J880" i="83" s="1"/>
  <c r="K880" i="83" s="1"/>
  <c r="L880" i="83" s="1"/>
  <c r="M880" i="83" s="1"/>
  <c r="N880" i="83" s="1"/>
  <c r="V958" i="85"/>
  <c r="V967" i="85" s="1"/>
  <c r="AA594" i="85"/>
  <c r="X793" i="85"/>
  <c r="AB684" i="85"/>
  <c r="BD963" i="81"/>
  <c r="BE962" i="79"/>
  <c r="BD963" i="85"/>
  <c r="BD963" i="73"/>
  <c r="BE926" i="79"/>
  <c r="BF927" i="79"/>
  <c r="BD963" i="83"/>
  <c r="BE136" i="80"/>
  <c r="BE138" i="80" s="1"/>
  <c r="BE117" i="80"/>
  <c r="BE137" i="80"/>
  <c r="BE115" i="80"/>
  <c r="BC963" i="79"/>
  <c r="X780" i="84"/>
  <c r="X781" i="84"/>
  <c r="X782" i="84"/>
  <c r="X783" i="84"/>
  <c r="X778" i="84"/>
  <c r="X788" i="84"/>
  <c r="X779" i="84"/>
  <c r="X787" i="84"/>
  <c r="X776" i="84"/>
  <c r="X789" i="84"/>
  <c r="X790" i="84"/>
  <c r="X786" i="84"/>
  <c r="X785" i="84"/>
  <c r="X784" i="84"/>
  <c r="X792" i="84"/>
  <c r="X791" i="84"/>
  <c r="L826" i="81"/>
  <c r="X795" i="87"/>
  <c r="X807" i="87" s="1"/>
  <c r="X810" i="87" s="1"/>
  <c r="X816" i="87" s="1"/>
  <c r="M864" i="81"/>
  <c r="M865" i="81"/>
  <c r="M866" i="81"/>
  <c r="M861" i="81"/>
  <c r="M862" i="81" s="1"/>
  <c r="N866" i="81"/>
  <c r="N865" i="81"/>
  <c r="N864" i="81"/>
  <c r="N861" i="81"/>
  <c r="N862" i="81" s="1"/>
  <c r="L868" i="81"/>
  <c r="Y782" i="87"/>
  <c r="Y784" i="87"/>
  <c r="Y792" i="87"/>
  <c r="Y783" i="87"/>
  <c r="Y777" i="87"/>
  <c r="Y788" i="87"/>
  <c r="Y779" i="87"/>
  <c r="Y780" i="87"/>
  <c r="Y781" i="87"/>
  <c r="Y787" i="87"/>
  <c r="Y791" i="87"/>
  <c r="Y790" i="87"/>
  <c r="Y778" i="87"/>
  <c r="Y785" i="87"/>
  <c r="Y776" i="87"/>
  <c r="Y786" i="87"/>
  <c r="Y789" i="87"/>
  <c r="J837" i="73"/>
  <c r="G837" i="82"/>
  <c r="S938" i="79"/>
  <c r="R954" i="79"/>
  <c r="T113" i="80" s="1"/>
  <c r="BF973" i="79"/>
  <c r="BG17" i="77"/>
  <c r="BG107" i="80" s="1"/>
  <c r="BE935" i="73"/>
  <c r="BE947" i="73"/>
  <c r="BE948" i="73"/>
  <c r="BE941" i="73"/>
  <c r="BE961" i="73"/>
  <c r="BF927" i="73"/>
  <c r="BF962" i="73" s="1"/>
  <c r="BE926" i="73"/>
  <c r="BH18" i="77"/>
  <c r="BG16" i="77"/>
  <c r="BG33" i="77"/>
  <c r="S940" i="73"/>
  <c r="S939" i="73"/>
  <c r="Q979" i="73"/>
  <c r="R956" i="73"/>
  <c r="Q968" i="73"/>
  <c r="Y773" i="87"/>
  <c r="X932" i="79"/>
  <c r="BD948" i="79"/>
  <c r="BD961" i="79"/>
  <c r="AW939" i="84"/>
  <c r="AW940" i="84"/>
  <c r="AW942" i="84" s="1"/>
  <c r="AX938" i="84" s="1"/>
  <c r="AU940" i="82"/>
  <c r="AU942" i="82" s="1"/>
  <c r="AV938" i="82" s="1"/>
  <c r="AU939" i="82"/>
  <c r="AW939" i="87"/>
  <c r="AW940" i="87"/>
  <c r="AW942" i="87" s="1"/>
  <c r="AX938" i="87" s="1"/>
  <c r="AH934" i="82"/>
  <c r="AH936" i="82" s="1"/>
  <c r="AI932" i="82" s="1"/>
  <c r="AH933" i="82"/>
  <c r="AW940" i="86"/>
  <c r="AW942" i="86" s="1"/>
  <c r="AX938" i="86" s="1"/>
  <c r="AW939" i="86"/>
  <c r="X934" i="83"/>
  <c r="X933" i="83"/>
  <c r="AG934" i="84"/>
  <c r="AG936" i="84" s="1"/>
  <c r="AH932" i="84" s="1"/>
  <c r="AG933" i="84"/>
  <c r="BE935" i="85"/>
  <c r="BE961" i="85"/>
  <c r="BE948" i="85"/>
  <c r="BE947" i="85"/>
  <c r="BE941" i="85"/>
  <c r="BF927" i="85"/>
  <c r="BF962" i="85" s="1"/>
  <c r="BE926" i="85"/>
  <c r="BE961" i="81"/>
  <c r="BE948" i="81"/>
  <c r="BE947" i="81"/>
  <c r="BE941" i="81"/>
  <c r="BF927" i="81"/>
  <c r="BF962" i="81" s="1"/>
  <c r="BE926" i="81"/>
  <c r="BE935" i="81"/>
  <c r="E862" i="85"/>
  <c r="E866" i="82"/>
  <c r="AV940" i="85"/>
  <c r="AV942" i="85" s="1"/>
  <c r="AW938" i="85" s="1"/>
  <c r="AV939" i="85"/>
  <c r="W938" i="83"/>
  <c r="E826" i="82"/>
  <c r="Y953" i="81"/>
  <c r="T965" i="82"/>
  <c r="Y952" i="81"/>
  <c r="AI936" i="86"/>
  <c r="AJ932" i="86" s="1"/>
  <c r="BF948" i="82"/>
  <c r="BF947" i="82"/>
  <c r="BF941" i="82"/>
  <c r="BG927" i="82"/>
  <c r="BG962" i="82" s="1"/>
  <c r="BF926" i="82"/>
  <c r="BF935" i="82"/>
  <c r="BF961" i="82"/>
  <c r="BE961" i="84"/>
  <c r="BE948" i="84"/>
  <c r="BF927" i="84"/>
  <c r="BF962" i="84" s="1"/>
  <c r="BE926" i="84"/>
  <c r="BE941" i="84"/>
  <c r="BE935" i="84"/>
  <c r="BE947" i="84"/>
  <c r="BE948" i="86"/>
  <c r="BE947" i="86"/>
  <c r="BE941" i="86"/>
  <c r="BE935" i="86"/>
  <c r="BF927" i="86"/>
  <c r="BF962" i="86" s="1"/>
  <c r="BE926" i="86"/>
  <c r="BE961" i="86"/>
  <c r="E861" i="82"/>
  <c r="V979" i="87"/>
  <c r="Y942" i="81"/>
  <c r="BE961" i="87"/>
  <c r="BE941" i="87"/>
  <c r="BE947" i="87"/>
  <c r="BE935" i="87"/>
  <c r="BE948" i="87"/>
  <c r="BF927" i="87"/>
  <c r="BF962" i="87" s="1"/>
  <c r="BE926" i="87"/>
  <c r="BE948" i="83"/>
  <c r="BE947" i="83"/>
  <c r="BE935" i="83"/>
  <c r="BE961" i="83"/>
  <c r="BE941" i="83"/>
  <c r="BF927" i="83"/>
  <c r="BF962" i="83" s="1"/>
  <c r="BE926" i="83"/>
  <c r="V954" i="83"/>
  <c r="V957" i="83" s="1"/>
  <c r="E888" i="82"/>
  <c r="E864" i="85"/>
  <c r="Z944" i="79"/>
  <c r="Z945" i="73"/>
  <c r="Z946" i="73"/>
  <c r="X935" i="79" a="1"/>
  <c r="X934" i="79" a="1"/>
  <c r="S941" i="79" a="1"/>
  <c r="BE948" i="79" a="1"/>
  <c r="Z946" i="79" a="1"/>
  <c r="O958" i="79" a="1"/>
  <c r="N965" i="79" a="1"/>
  <c r="O966" i="79" a="1"/>
  <c r="P929" i="79" a="1"/>
  <c r="Z947" i="79" a="1"/>
  <c r="S939" i="79" a="1"/>
  <c r="BF962" i="79" a="1"/>
  <c r="S940" i="79" a="1"/>
  <c r="X933" i="79" a="1"/>
  <c r="AA7" i="88"/>
  <c r="Z945" i="79" a="1"/>
  <c r="BE961" i="79" a="1"/>
  <c r="AA483" i="83" l="1"/>
  <c r="AA812" i="83" s="1"/>
  <c r="AA811" i="83" s="1"/>
  <c r="Y958" i="89"/>
  <c r="Y967" i="89" s="1"/>
  <c r="Y979" i="89" s="1"/>
  <c r="X811" i="82"/>
  <c r="AA708" i="89"/>
  <c r="AA735" i="89" s="1"/>
  <c r="AA632" i="89"/>
  <c r="AA634" i="89" s="1"/>
  <c r="AA635" i="89" s="1"/>
  <c r="AA675" i="89"/>
  <c r="AA702" i="89" s="1"/>
  <c r="AA813" i="89" a="1"/>
  <c r="AA813" i="89" s="1"/>
  <c r="AA811" i="89" s="1"/>
  <c r="AB442" i="89"/>
  <c r="AB566" i="89" s="1"/>
  <c r="AB812" i="89"/>
  <c r="X472" i="82"/>
  <c r="X812" i="82" s="1"/>
  <c r="X441" i="82"/>
  <c r="Z793" i="89"/>
  <c r="Z795" i="89" s="1"/>
  <c r="Z807" i="89" s="1"/>
  <c r="Z810" i="89" s="1"/>
  <c r="Z816" i="89" s="1"/>
  <c r="Z929" i="89" s="1"/>
  <c r="R793" i="81"/>
  <c r="R773" i="81"/>
  <c r="T958" i="84"/>
  <c r="T967" i="84" s="1"/>
  <c r="T473" i="86"/>
  <c r="T812" i="86" s="1"/>
  <c r="S968" i="84"/>
  <c r="T965" i="84" s="1"/>
  <c r="K73" i="77"/>
  <c r="K77" i="77" s="1"/>
  <c r="J86" i="77"/>
  <c r="J87" i="77" s="1"/>
  <c r="J20" i="77"/>
  <c r="J23" i="77" s="1"/>
  <c r="M55" i="77"/>
  <c r="M58" i="77" s="1"/>
  <c r="Q957" i="81"/>
  <c r="Q966" i="81" s="1"/>
  <c r="N41" i="77"/>
  <c r="N43" i="77" s="1"/>
  <c r="N47" i="77" s="1"/>
  <c r="N57" i="77" s="1"/>
  <c r="Q956" i="81"/>
  <c r="M61" i="77"/>
  <c r="N42" i="77"/>
  <c r="N21" i="77" s="1"/>
  <c r="T966" i="84"/>
  <c r="O966" i="79"/>
  <c r="O958" i="79"/>
  <c r="E909" i="86"/>
  <c r="D297" i="86"/>
  <c r="O967" i="86"/>
  <c r="O968" i="86" s="1"/>
  <c r="P965" i="86" s="1"/>
  <c r="D296" i="86"/>
  <c r="D276" i="86"/>
  <c r="D277" i="86"/>
  <c r="E907" i="86"/>
  <c r="Q795" i="86"/>
  <c r="Q807" i="86" s="1"/>
  <c r="Q810" i="86" s="1"/>
  <c r="Q816" i="86" s="1"/>
  <c r="Q929" i="86" s="1"/>
  <c r="Q957" i="86" s="1"/>
  <c r="P929" i="79"/>
  <c r="S632" i="86"/>
  <c r="S634" i="86" s="1"/>
  <c r="S635" i="86" s="1"/>
  <c r="S675" i="86"/>
  <c r="S702" i="86" s="1"/>
  <c r="S813" i="86"/>
  <c r="S811" i="86" s="1"/>
  <c r="S708" i="86"/>
  <c r="S735" i="86" s="1"/>
  <c r="P957" i="86"/>
  <c r="P974" i="86"/>
  <c r="P956" i="86"/>
  <c r="R791" i="86"/>
  <c r="R785" i="86"/>
  <c r="R777" i="86"/>
  <c r="R778" i="86"/>
  <c r="R781" i="86"/>
  <c r="R787" i="86"/>
  <c r="R786" i="86"/>
  <c r="R788" i="86"/>
  <c r="R784" i="86"/>
  <c r="R792" i="86"/>
  <c r="R790" i="86"/>
  <c r="R783" i="86"/>
  <c r="R782" i="86"/>
  <c r="R780" i="86"/>
  <c r="R779" i="86"/>
  <c r="R789" i="86"/>
  <c r="R776" i="86"/>
  <c r="R736" i="86"/>
  <c r="R770" i="86"/>
  <c r="R771" i="86"/>
  <c r="X444" i="84"/>
  <c r="Y475" i="84" s="1"/>
  <c r="N965" i="79"/>
  <c r="P967" i="81"/>
  <c r="P979" i="81" s="1"/>
  <c r="T566" i="81"/>
  <c r="U473" i="81"/>
  <c r="U812" i="81" s="1"/>
  <c r="N968" i="81"/>
  <c r="S781" i="81"/>
  <c r="S789" i="81"/>
  <c r="S788" i="81"/>
  <c r="S778" i="81"/>
  <c r="S782" i="81"/>
  <c r="S776" i="81"/>
  <c r="S784" i="81"/>
  <c r="S786" i="81"/>
  <c r="S785" i="81"/>
  <c r="S790" i="81"/>
  <c r="S777" i="81"/>
  <c r="S780" i="81"/>
  <c r="S783" i="81"/>
  <c r="S779" i="81"/>
  <c r="S791" i="81"/>
  <c r="S792" i="81"/>
  <c r="S787" i="81"/>
  <c r="S736" i="81"/>
  <c r="S771" i="81"/>
  <c r="S770" i="81"/>
  <c r="V974" i="82"/>
  <c r="V956" i="82"/>
  <c r="V957" i="82"/>
  <c r="V966" i="82" s="1"/>
  <c r="S816" i="73"/>
  <c r="S929" i="73" s="1"/>
  <c r="W795" i="82"/>
  <c r="W807" i="82" s="1"/>
  <c r="W810" i="82" s="1"/>
  <c r="X771" i="82"/>
  <c r="X736" i="82"/>
  <c r="X770" i="82"/>
  <c r="X787" i="82"/>
  <c r="X786" i="82"/>
  <c r="X782" i="82"/>
  <c r="X777" i="82"/>
  <c r="X785" i="82"/>
  <c r="X783" i="82"/>
  <c r="X780" i="82"/>
  <c r="X776" i="82"/>
  <c r="X778" i="82"/>
  <c r="X788" i="82"/>
  <c r="X784" i="82"/>
  <c r="X790" i="82"/>
  <c r="X792" i="82"/>
  <c r="X789" i="82"/>
  <c r="X779" i="82"/>
  <c r="X791" i="82"/>
  <c r="X781" i="82"/>
  <c r="Y566" i="82"/>
  <c r="Z473" i="82"/>
  <c r="AB470" i="87"/>
  <c r="AB812" i="87" s="1"/>
  <c r="Y470" i="86"/>
  <c r="Y439" i="86" s="1"/>
  <c r="T795" i="73"/>
  <c r="T807" i="73" s="1"/>
  <c r="T810" i="73" s="1"/>
  <c r="W441" i="73"/>
  <c r="W812" i="73"/>
  <c r="W811" i="73" s="1"/>
  <c r="V707" i="73"/>
  <c r="V735" i="73" s="1"/>
  <c r="V674" i="73"/>
  <c r="V702" i="73" s="1"/>
  <c r="V632" i="73"/>
  <c r="V634" i="73" s="1"/>
  <c r="V635" i="73" s="1"/>
  <c r="U773" i="73"/>
  <c r="U793" i="73"/>
  <c r="AB718" i="82"/>
  <c r="Y439" i="73"/>
  <c r="X705" i="73"/>
  <c r="X672" i="73"/>
  <c r="E868" i="82"/>
  <c r="E890" i="82" s="1"/>
  <c r="H826" i="73"/>
  <c r="BQ963" i="89"/>
  <c r="BS927" i="89"/>
  <c r="BR947" i="89"/>
  <c r="BR926" i="89"/>
  <c r="BR941" i="89"/>
  <c r="BR961" i="89"/>
  <c r="BR948" i="89"/>
  <c r="BR962" i="89"/>
  <c r="BR935" i="89"/>
  <c r="AH942" i="89"/>
  <c r="AI938" i="89" s="1"/>
  <c r="AP933" i="89"/>
  <c r="AP934" i="89"/>
  <c r="AP936" i="89" s="1"/>
  <c r="AQ932" i="89" s="1"/>
  <c r="AA795" i="83"/>
  <c r="AA807" i="83" s="1"/>
  <c r="AA810" i="83" s="1"/>
  <c r="I865" i="73"/>
  <c r="I866" i="73"/>
  <c r="H868" i="73"/>
  <c r="U979" i="87"/>
  <c r="E915" i="73"/>
  <c r="W966" i="87"/>
  <c r="W958" i="87"/>
  <c r="W967" i="87" s="1"/>
  <c r="W974" i="87"/>
  <c r="V956" i="84"/>
  <c r="V957" i="84"/>
  <c r="V966" i="84" s="1"/>
  <c r="V974" i="84"/>
  <c r="W956" i="87"/>
  <c r="X929" i="87"/>
  <c r="W929" i="85"/>
  <c r="W929" i="84"/>
  <c r="AQ934" i="73"/>
  <c r="AQ936" i="73" s="1"/>
  <c r="AR932" i="73" s="1"/>
  <c r="Z739" i="85"/>
  <c r="Z769" i="85" s="1"/>
  <c r="X594" i="86"/>
  <c r="X633" i="86" s="1"/>
  <c r="AB439" i="85"/>
  <c r="Y594" i="86"/>
  <c r="Y739" i="86" s="1"/>
  <c r="W705" i="86"/>
  <c r="AB594" i="84"/>
  <c r="AB739" i="84" s="1"/>
  <c r="AA440" i="85"/>
  <c r="AA812" i="85"/>
  <c r="W633" i="86"/>
  <c r="W672" i="86"/>
  <c r="W739" i="86"/>
  <c r="W769" i="86" s="1"/>
  <c r="AA594" i="87"/>
  <c r="AA739" i="87" s="1"/>
  <c r="AA769" i="87" s="1"/>
  <c r="Z811" i="87"/>
  <c r="Z672" i="85"/>
  <c r="Z705" i="85"/>
  <c r="Z811" i="85"/>
  <c r="Z706" i="85"/>
  <c r="Z673" i="85"/>
  <c r="S941" i="79"/>
  <c r="U116" i="80" s="1"/>
  <c r="X935" i="79"/>
  <c r="Z947" i="79"/>
  <c r="S942" i="73"/>
  <c r="T938" i="73" s="1"/>
  <c r="I864" i="73"/>
  <c r="I826" i="73" s="1"/>
  <c r="X936" i="83"/>
  <c r="Z949" i="73"/>
  <c r="AA944" i="73" s="1"/>
  <c r="G860" i="82"/>
  <c r="G865" i="82" s="1"/>
  <c r="J860" i="73"/>
  <c r="J866" i="73" s="1"/>
  <c r="Z439" i="84"/>
  <c r="AB441" i="87"/>
  <c r="AB707" i="87" s="1"/>
  <c r="AA674" i="87"/>
  <c r="AA707" i="87"/>
  <c r="X771" i="84"/>
  <c r="X736" i="84"/>
  <c r="Y705" i="84"/>
  <c r="Y672" i="84"/>
  <c r="Y777" i="85"/>
  <c r="Y779" i="85"/>
  <c r="Y783" i="85"/>
  <c r="Y770" i="85"/>
  <c r="Y791" i="85"/>
  <c r="Y785" i="85"/>
  <c r="Y786" i="85"/>
  <c r="Y789" i="85"/>
  <c r="Y784" i="85"/>
  <c r="Y788" i="85"/>
  <c r="Y790" i="85"/>
  <c r="Y781" i="85"/>
  <c r="Y780" i="85"/>
  <c r="Y782" i="85"/>
  <c r="Y776" i="85"/>
  <c r="Y787" i="85"/>
  <c r="AA442" i="85"/>
  <c r="AA566" i="85" s="1"/>
  <c r="Y771" i="85"/>
  <c r="Y778" i="85"/>
  <c r="Z708" i="85"/>
  <c r="Z675" i="85"/>
  <c r="Z770" i="87"/>
  <c r="Z771" i="87"/>
  <c r="Z440" i="86"/>
  <c r="AA471" i="86" s="1"/>
  <c r="Y632" i="84"/>
  <c r="Y634" i="84" s="1"/>
  <c r="Y635" i="84" s="1"/>
  <c r="Y706" i="84"/>
  <c r="AA705" i="85"/>
  <c r="AB740" i="87"/>
  <c r="AA672" i="85"/>
  <c r="AB742" i="86"/>
  <c r="AA747" i="85"/>
  <c r="AB673" i="87"/>
  <c r="Y595" i="86"/>
  <c r="Z680" i="85"/>
  <c r="AA680" i="85"/>
  <c r="AB478" i="85"/>
  <c r="AB685" i="82"/>
  <c r="AH934" i="87"/>
  <c r="AH936" i="87" s="1"/>
  <c r="AI932" i="87" s="1"/>
  <c r="AH933" i="87"/>
  <c r="Z632" i="85"/>
  <c r="Z634" i="85" s="1"/>
  <c r="Z635" i="85" s="1"/>
  <c r="Z792" i="85" s="1"/>
  <c r="AB602" i="85"/>
  <c r="P352" i="85" s="1"/>
  <c r="BF963" i="82"/>
  <c r="X773" i="85"/>
  <c r="X795" i="85" s="1"/>
  <c r="X807" i="85" s="1"/>
  <c r="X810" i="85" s="1"/>
  <c r="X816" i="85" s="1"/>
  <c r="AC954" i="85"/>
  <c r="BE963" i="84"/>
  <c r="AC936" i="85"/>
  <c r="AD932" i="85" s="1"/>
  <c r="BE963" i="81"/>
  <c r="AB793" i="83"/>
  <c r="F871" i="83"/>
  <c r="V979" i="85"/>
  <c r="V968" i="85"/>
  <c r="W965" i="85" s="1"/>
  <c r="AA739" i="85"/>
  <c r="AA633" i="85"/>
  <c r="BE963" i="73"/>
  <c r="Z440" i="84"/>
  <c r="AA471" i="84" s="1"/>
  <c r="BF962" i="79"/>
  <c r="BE963" i="87"/>
  <c r="BE963" i="83"/>
  <c r="BE963" i="86"/>
  <c r="BE963" i="85"/>
  <c r="BG927" i="79"/>
  <c r="BF926" i="79"/>
  <c r="BF136" i="80"/>
  <c r="BF138" i="80" s="1"/>
  <c r="BF117" i="80"/>
  <c r="BF137" i="80"/>
  <c r="BF115" i="80"/>
  <c r="BD963" i="79"/>
  <c r="X793" i="84"/>
  <c r="Y673" i="84"/>
  <c r="M826" i="81"/>
  <c r="N868" i="81"/>
  <c r="Z787" i="87"/>
  <c r="Z778" i="87"/>
  <c r="N826" i="81"/>
  <c r="M868" i="81"/>
  <c r="Z781" i="87"/>
  <c r="Z790" i="87"/>
  <c r="Z780" i="87"/>
  <c r="Z777" i="87"/>
  <c r="Z784" i="87"/>
  <c r="Z788" i="87"/>
  <c r="Z791" i="87"/>
  <c r="Z785" i="87"/>
  <c r="Z776" i="87"/>
  <c r="Z779" i="87"/>
  <c r="Z782" i="87"/>
  <c r="Z786" i="87"/>
  <c r="Z792" i="87"/>
  <c r="Z789" i="87"/>
  <c r="Y793" i="87"/>
  <c r="Y795" i="87" s="1"/>
  <c r="Y807" i="87" s="1"/>
  <c r="Y810" i="87" s="1"/>
  <c r="Y816" i="87" s="1"/>
  <c r="H837" i="82"/>
  <c r="F837" i="85"/>
  <c r="K837" i="73"/>
  <c r="S939" i="79"/>
  <c r="S940" i="79"/>
  <c r="R965" i="73"/>
  <c r="BI18" i="77"/>
  <c r="BH33" i="77"/>
  <c r="BH16" i="77"/>
  <c r="S952" i="73"/>
  <c r="R958" i="73"/>
  <c r="R967" i="73" s="1"/>
  <c r="S953" i="73"/>
  <c r="BF941" i="73"/>
  <c r="BF961" i="73"/>
  <c r="BG927" i="73"/>
  <c r="BG962" i="73" s="1"/>
  <c r="BF926" i="73"/>
  <c r="BF947" i="73"/>
  <c r="BF948" i="73"/>
  <c r="BF935" i="73"/>
  <c r="BG973" i="79"/>
  <c r="BH17" i="77"/>
  <c r="BH107" i="80" s="1"/>
  <c r="E826" i="85"/>
  <c r="X933" i="79"/>
  <c r="BE948" i="79"/>
  <c r="X934" i="79"/>
  <c r="BE961" i="79"/>
  <c r="AW940" i="85"/>
  <c r="AW942" i="85" s="1"/>
  <c r="AX938" i="85" s="1"/>
  <c r="AW939" i="85"/>
  <c r="AX940" i="87"/>
  <c r="AX942" i="87" s="1"/>
  <c r="AY938" i="87" s="1"/>
  <c r="AX939" i="87"/>
  <c r="E862" i="87"/>
  <c r="E877" i="85"/>
  <c r="BF941" i="86"/>
  <c r="BG927" i="86"/>
  <c r="BG962" i="86" s="1"/>
  <c r="BF926" i="86"/>
  <c r="BF935" i="86"/>
  <c r="BF961" i="86"/>
  <c r="BF947" i="86"/>
  <c r="BF948" i="86"/>
  <c r="BF961" i="84"/>
  <c r="BF948" i="84"/>
  <c r="BG927" i="84"/>
  <c r="BG962" i="84" s="1"/>
  <c r="BF926" i="84"/>
  <c r="BF941" i="84"/>
  <c r="BF935" i="84"/>
  <c r="BF947" i="84"/>
  <c r="E878" i="85"/>
  <c r="E873" i="85"/>
  <c r="E885" i="85"/>
  <c r="E864" i="87"/>
  <c r="BF941" i="83"/>
  <c r="BG927" i="83"/>
  <c r="BG962" i="83" s="1"/>
  <c r="BF926" i="83"/>
  <c r="BF961" i="83"/>
  <c r="BF948" i="83"/>
  <c r="BF935" i="83"/>
  <c r="BF947" i="83"/>
  <c r="BF961" i="87"/>
  <c r="BF948" i="87"/>
  <c r="BF947" i="87"/>
  <c r="BF941" i="87"/>
  <c r="BF935" i="87"/>
  <c r="BG927" i="87"/>
  <c r="BG962" i="87" s="1"/>
  <c r="BF926" i="87"/>
  <c r="E882" i="85"/>
  <c r="E884" i="85"/>
  <c r="E880" i="85"/>
  <c r="E879" i="85"/>
  <c r="BF948" i="81"/>
  <c r="BF947" i="81"/>
  <c r="BF941" i="81"/>
  <c r="BG927" i="81"/>
  <c r="BG962" i="81" s="1"/>
  <c r="BF926" i="81"/>
  <c r="BF935" i="81"/>
  <c r="BF961" i="81"/>
  <c r="AA933" i="81"/>
  <c r="AA934" i="81"/>
  <c r="E874" i="85"/>
  <c r="E875" i="85"/>
  <c r="Z938" i="81"/>
  <c r="E871" i="85"/>
  <c r="BG941" i="82"/>
  <c r="BH927" i="82"/>
  <c r="BH962" i="82" s="1"/>
  <c r="BG926" i="82"/>
  <c r="BG935" i="82"/>
  <c r="BG961" i="82"/>
  <c r="BG948" i="82"/>
  <c r="BG947" i="82"/>
  <c r="Y954" i="81"/>
  <c r="E861" i="85"/>
  <c r="V956" i="83"/>
  <c r="V966" i="83"/>
  <c r="E886" i="85"/>
  <c r="E876" i="85"/>
  <c r="E887" i="85"/>
  <c r="E881" i="85"/>
  <c r="E872" i="85"/>
  <c r="W940" i="83"/>
  <c r="W939" i="83"/>
  <c r="BF961" i="85"/>
  <c r="BF948" i="85"/>
  <c r="BF947" i="85"/>
  <c r="BF941" i="85"/>
  <c r="BG927" i="85"/>
  <c r="BG962" i="85" s="1"/>
  <c r="BF926" i="85"/>
  <c r="BF935" i="85"/>
  <c r="E894" i="82"/>
  <c r="AI933" i="82"/>
  <c r="AI934" i="82"/>
  <c r="AI936" i="82" s="1"/>
  <c r="AJ932" i="82" s="1"/>
  <c r="AJ934" i="86"/>
  <c r="AJ936" i="86" s="1"/>
  <c r="AK932" i="86" s="1"/>
  <c r="AJ933" i="86"/>
  <c r="T968" i="82"/>
  <c r="E866" i="85"/>
  <c r="E868" i="85" s="1"/>
  <c r="Y932" i="83"/>
  <c r="E883" i="85"/>
  <c r="AH934" i="84"/>
  <c r="AH933" i="84"/>
  <c r="AX940" i="86"/>
  <c r="AX942" i="86" s="1"/>
  <c r="AY938" i="86" s="1"/>
  <c r="AX939" i="86"/>
  <c r="AV940" i="82"/>
  <c r="AV942" i="82" s="1"/>
  <c r="AW938" i="82" s="1"/>
  <c r="AV939" i="82"/>
  <c r="AX940" i="84"/>
  <c r="AX942" i="84" s="1"/>
  <c r="AY938" i="84" s="1"/>
  <c r="AX939" i="84"/>
  <c r="Z945" i="79"/>
  <c r="Z946" i="79"/>
  <c r="AA944" i="79" a="1"/>
  <c r="P956" i="79" a="1"/>
  <c r="S953" i="79" a="1"/>
  <c r="O967" i="79" a="1"/>
  <c r="T938" i="79" a="1"/>
  <c r="Q957" i="79" a="1"/>
  <c r="BF961" i="79" a="1"/>
  <c r="BF948" i="79" a="1"/>
  <c r="Q929" i="79" a="1"/>
  <c r="S942" i="79" a="1"/>
  <c r="P957" i="79" a="1"/>
  <c r="Y932" i="79" a="1"/>
  <c r="N968" i="79" a="1"/>
  <c r="X936" i="79" a="1"/>
  <c r="P974" i="79" a="1"/>
  <c r="Z949" i="79" a="1"/>
  <c r="S952" i="79" a="1"/>
  <c r="Y968" i="89" l="1"/>
  <c r="Z965" i="89" s="1"/>
  <c r="Z956" i="89"/>
  <c r="Z974" i="89"/>
  <c r="Z957" i="89"/>
  <c r="Y813" i="82" a="1"/>
  <c r="AA813" i="85" a="1"/>
  <c r="AA813" i="85" s="1"/>
  <c r="AB675" i="89"/>
  <c r="AB702" i="89" s="1"/>
  <c r="AB632" i="89"/>
  <c r="AB634" i="89" s="1"/>
  <c r="AB635" i="89" s="1"/>
  <c r="AB708" i="89"/>
  <c r="AB735" i="89" s="1"/>
  <c r="AA452" i="83"/>
  <c r="AB483" i="83" s="1"/>
  <c r="T813" i="81" a="1"/>
  <c r="T813" i="81" s="1"/>
  <c r="T811" i="81" s="1"/>
  <c r="AA770" i="89"/>
  <c r="AA736" i="89"/>
  <c r="AA773" i="89" s="1"/>
  <c r="AA795" i="89" s="1"/>
  <c r="AA807" i="89" s="1"/>
  <c r="AA810" i="89" s="1"/>
  <c r="AA816" i="89" s="1"/>
  <c r="AA929" i="89" s="1"/>
  <c r="AA957" i="89" s="1"/>
  <c r="AA966" i="89" s="1"/>
  <c r="AA771" i="89"/>
  <c r="F862" i="89"/>
  <c r="F861" i="89" s="1"/>
  <c r="AA785" i="89"/>
  <c r="AA786" i="89"/>
  <c r="AA791" i="89"/>
  <c r="AA784" i="89"/>
  <c r="AA783" i="89"/>
  <c r="AA788" i="89"/>
  <c r="AA780" i="89"/>
  <c r="AA779" i="89"/>
  <c r="AA782" i="89"/>
  <c r="AA787" i="89"/>
  <c r="AA776" i="89"/>
  <c r="AA793" i="89" s="1"/>
  <c r="AA777" i="89"/>
  <c r="AA789" i="89"/>
  <c r="AA781" i="89"/>
  <c r="AA778" i="89"/>
  <c r="AA792" i="89"/>
  <c r="AA790" i="89"/>
  <c r="Y472" i="82"/>
  <c r="Y812" i="82" s="1"/>
  <c r="AB813" i="89" a="1"/>
  <c r="AB813" i="89" s="1"/>
  <c r="AB811" i="89" s="1"/>
  <c r="F911" i="89" s="1"/>
  <c r="R795" i="81"/>
  <c r="R807" i="81" s="1"/>
  <c r="R810" i="81" s="1"/>
  <c r="R816" i="81" s="1"/>
  <c r="R929" i="81" s="1"/>
  <c r="R956" i="81" s="1"/>
  <c r="U958" i="84"/>
  <c r="U967" i="84" s="1"/>
  <c r="U979" i="84" s="1"/>
  <c r="T442" i="86"/>
  <c r="U473" i="86" s="1"/>
  <c r="U812" i="86" s="1"/>
  <c r="K78" i="77"/>
  <c r="K79" i="77" s="1"/>
  <c r="K80" i="77" s="1"/>
  <c r="K84" i="77" s="1"/>
  <c r="K75" i="77"/>
  <c r="K74" i="77"/>
  <c r="L69" i="77" s="1"/>
  <c r="M62" i="77"/>
  <c r="M63" i="77" s="1"/>
  <c r="M64" i="77" s="1"/>
  <c r="M65" i="77" s="1"/>
  <c r="M60" i="77"/>
  <c r="M59" i="77"/>
  <c r="N54" i="77" s="1"/>
  <c r="N61" i="77" s="1"/>
  <c r="Q958" i="81"/>
  <c r="Q967" i="81" s="1"/>
  <c r="Q979" i="81" s="1"/>
  <c r="N45" i="77"/>
  <c r="N48" i="77"/>
  <c r="N49" i="77" s="1"/>
  <c r="N50" i="77" s="1"/>
  <c r="N44" i="77"/>
  <c r="O40" i="77" s="1"/>
  <c r="O46" i="77" s="1"/>
  <c r="N28" i="77"/>
  <c r="O979" i="86"/>
  <c r="O967" i="79"/>
  <c r="S773" i="81"/>
  <c r="Q974" i="86"/>
  <c r="Q929" i="79"/>
  <c r="Q956" i="86"/>
  <c r="R773" i="86"/>
  <c r="P956" i="79"/>
  <c r="P974" i="79"/>
  <c r="P957" i="79"/>
  <c r="Q957" i="79"/>
  <c r="S788" i="86"/>
  <c r="S787" i="86"/>
  <c r="S777" i="86"/>
  <c r="S778" i="86"/>
  <c r="S779" i="86"/>
  <c r="S782" i="86"/>
  <c r="S783" i="86"/>
  <c r="S780" i="86"/>
  <c r="S790" i="86"/>
  <c r="S791" i="86"/>
  <c r="S781" i="86"/>
  <c r="S776" i="86"/>
  <c r="S789" i="86"/>
  <c r="S784" i="86"/>
  <c r="S792" i="86"/>
  <c r="S786" i="86"/>
  <c r="S785" i="86"/>
  <c r="R793" i="86"/>
  <c r="P966" i="86"/>
  <c r="P958" i="86"/>
  <c r="Q966" i="86"/>
  <c r="S770" i="86"/>
  <c r="S736" i="86"/>
  <c r="S771" i="86"/>
  <c r="Y444" i="84"/>
  <c r="Z475" i="84" s="1"/>
  <c r="Y812" i="84"/>
  <c r="Y811" i="84" s="1"/>
  <c r="T979" i="84"/>
  <c r="T968" i="84"/>
  <c r="U965" i="84" s="1"/>
  <c r="N968" i="79"/>
  <c r="O965" i="81"/>
  <c r="U442" i="81"/>
  <c r="S793" i="81"/>
  <c r="T708" i="81"/>
  <c r="T735" i="81" s="1"/>
  <c r="T675" i="81"/>
  <c r="T702" i="81" s="1"/>
  <c r="T632" i="81"/>
  <c r="T634" i="81" s="1"/>
  <c r="T635" i="81" s="1"/>
  <c r="V958" i="82"/>
  <c r="V967" i="82" s="1"/>
  <c r="V979" i="82" s="1"/>
  <c r="S974" i="73"/>
  <c r="AA816" i="83"/>
  <c r="AA929" i="83" s="1"/>
  <c r="AA974" i="83" s="1"/>
  <c r="W816" i="82"/>
  <c r="W929" i="82" s="1"/>
  <c r="T816" i="73"/>
  <c r="T929" i="73" s="1"/>
  <c r="T974" i="73" s="1"/>
  <c r="X773" i="82"/>
  <c r="Y632" i="82"/>
  <c r="Y634" i="82" s="1"/>
  <c r="Y635" i="82" s="1"/>
  <c r="Y708" i="82"/>
  <c r="Y735" i="82" s="1"/>
  <c r="Y675" i="82"/>
  <c r="Y702" i="82" s="1"/>
  <c r="Y813" i="82"/>
  <c r="X793" i="82"/>
  <c r="Z442" i="82"/>
  <c r="AA813" i="87"/>
  <c r="Z813" i="84"/>
  <c r="Y813" i="73"/>
  <c r="U795" i="73"/>
  <c r="U807" i="73" s="1"/>
  <c r="U810" i="73" s="1"/>
  <c r="V790" i="73"/>
  <c r="V789" i="73"/>
  <c r="V785" i="73"/>
  <c r="V784" i="73"/>
  <c r="V782" i="73"/>
  <c r="V792" i="73"/>
  <c r="V778" i="73"/>
  <c r="V787" i="73"/>
  <c r="V788" i="73"/>
  <c r="V783" i="73"/>
  <c r="V780" i="73"/>
  <c r="V791" i="73"/>
  <c r="V781" i="73"/>
  <c r="V777" i="73"/>
  <c r="V779" i="73"/>
  <c r="V776" i="73"/>
  <c r="V786" i="73"/>
  <c r="V771" i="73"/>
  <c r="V770" i="73"/>
  <c r="V736" i="73"/>
  <c r="X472" i="73"/>
  <c r="Z470" i="73"/>
  <c r="AB807" i="89"/>
  <c r="F894" i="89"/>
  <c r="F902" i="89" s="1"/>
  <c r="F904" i="89" s="1"/>
  <c r="BR963" i="89"/>
  <c r="BT927" i="89"/>
  <c r="BS926" i="89"/>
  <c r="BS962" i="89"/>
  <c r="BS961" i="89"/>
  <c r="BS948" i="89"/>
  <c r="BS947" i="89"/>
  <c r="BS941" i="89"/>
  <c r="BS935" i="89"/>
  <c r="AI939" i="89"/>
  <c r="AI940" i="89"/>
  <c r="G861" i="82"/>
  <c r="G862" i="82" s="1"/>
  <c r="AQ934" i="89"/>
  <c r="AQ936" i="89" s="1"/>
  <c r="AR932" i="89" s="1"/>
  <c r="AQ933" i="89"/>
  <c r="AA597" i="82"/>
  <c r="AA633" i="82" s="1"/>
  <c r="G864" i="82"/>
  <c r="I868" i="73"/>
  <c r="W968" i="87"/>
  <c r="X965" i="87" s="1"/>
  <c r="W974" i="84"/>
  <c r="W956" i="84"/>
  <c r="W979" i="87"/>
  <c r="W957" i="84"/>
  <c r="W966" i="84" s="1"/>
  <c r="W956" i="85"/>
  <c r="W974" i="85"/>
  <c r="W957" i="85"/>
  <c r="W966" i="85" s="1"/>
  <c r="X957" i="87"/>
  <c r="X974" i="87"/>
  <c r="X956" i="87"/>
  <c r="Y929" i="87"/>
  <c r="X929" i="85"/>
  <c r="X974" i="85" s="1"/>
  <c r="X739" i="86"/>
  <c r="X769" i="86" s="1"/>
  <c r="G866" i="82"/>
  <c r="J865" i="73"/>
  <c r="J861" i="73"/>
  <c r="J862" i="73" s="1"/>
  <c r="J864" i="73"/>
  <c r="AR934" i="73"/>
  <c r="AR936" i="73" s="1"/>
  <c r="AS932" i="73" s="1"/>
  <c r="AR933" i="73"/>
  <c r="AB471" i="85"/>
  <c r="AB440" i="85" s="1"/>
  <c r="J345" i="85" s="1"/>
  <c r="AB597" i="82"/>
  <c r="AB633" i="82" s="1"/>
  <c r="Z595" i="84"/>
  <c r="Z740" i="84" s="1"/>
  <c r="Z769" i="84" s="1"/>
  <c r="AA705" i="87"/>
  <c r="AA735" i="87" s="1"/>
  <c r="AA633" i="87"/>
  <c r="AB594" i="85"/>
  <c r="AB705" i="85" s="1"/>
  <c r="Z735" i="85"/>
  <c r="AA673" i="85"/>
  <c r="AA706" i="85"/>
  <c r="Z949" i="79"/>
  <c r="X936" i="79"/>
  <c r="S942" i="79"/>
  <c r="AA470" i="84"/>
  <c r="AB674" i="87"/>
  <c r="K860" i="73"/>
  <c r="K864" i="73" s="1"/>
  <c r="Y706" i="86"/>
  <c r="AA936" i="81"/>
  <c r="AB932" i="81" s="1"/>
  <c r="H860" i="82"/>
  <c r="H864" i="82" s="1"/>
  <c r="Y735" i="84"/>
  <c r="X773" i="84"/>
  <c r="X795" i="84" s="1"/>
  <c r="X807" i="84" s="1"/>
  <c r="X810" i="84" s="1"/>
  <c r="X816" i="84" s="1"/>
  <c r="Y702" i="84"/>
  <c r="Y736" i="84" s="1"/>
  <c r="Z705" i="84"/>
  <c r="Z672" i="84"/>
  <c r="Y773" i="85"/>
  <c r="Z773" i="87"/>
  <c r="Z702" i="85"/>
  <c r="Z771" i="85" s="1"/>
  <c r="Y793" i="85"/>
  <c r="AB473" i="85"/>
  <c r="AB597" i="85" s="1"/>
  <c r="AA632" i="85"/>
  <c r="AA634" i="85" s="1"/>
  <c r="AA635" i="85" s="1"/>
  <c r="AA779" i="85" s="1"/>
  <c r="AA769" i="85"/>
  <c r="X672" i="86"/>
  <c r="AA713" i="85"/>
  <c r="Z470" i="86"/>
  <c r="X705" i="86"/>
  <c r="AB747" i="85"/>
  <c r="Y740" i="86"/>
  <c r="Y769" i="86" s="1"/>
  <c r="Y633" i="86"/>
  <c r="Y673" i="86"/>
  <c r="Z595" i="86"/>
  <c r="AI934" i="87"/>
  <c r="AI936" i="87" s="1"/>
  <c r="AJ932" i="87" s="1"/>
  <c r="AI933" i="87"/>
  <c r="AB447" i="85"/>
  <c r="AD934" i="85"/>
  <c r="AD953" i="85" s="1"/>
  <c r="AD933" i="85"/>
  <c r="AD952" i="85" s="1"/>
  <c r="BF963" i="81"/>
  <c r="AA632" i="87"/>
  <c r="AA672" i="87"/>
  <c r="AA702" i="87" s="1"/>
  <c r="AB439" i="87"/>
  <c r="AB813" i="87" s="1"/>
  <c r="AB811" i="87" s="1"/>
  <c r="G871" i="83"/>
  <c r="F888" i="83"/>
  <c r="Z777" i="85"/>
  <c r="Z783" i="85"/>
  <c r="Z791" i="85"/>
  <c r="Z782" i="85"/>
  <c r="Z781" i="85"/>
  <c r="Z786" i="85"/>
  <c r="Z787" i="85"/>
  <c r="Z789" i="85"/>
  <c r="Z784" i="85"/>
  <c r="Z779" i="85"/>
  <c r="Z790" i="85"/>
  <c r="Z788" i="85"/>
  <c r="Z778" i="85"/>
  <c r="Z780" i="85"/>
  <c r="Z776" i="85"/>
  <c r="Z785" i="85"/>
  <c r="AA440" i="84"/>
  <c r="AB471" i="84" s="1"/>
  <c r="Z632" i="84"/>
  <c r="AA595" i="86"/>
  <c r="AA440" i="86"/>
  <c r="AB471" i="86" s="1"/>
  <c r="BF963" i="87"/>
  <c r="BF963" i="83"/>
  <c r="BF963" i="73"/>
  <c r="BF963" i="86"/>
  <c r="BG926" i="79"/>
  <c r="BH927" i="79"/>
  <c r="BF963" i="85"/>
  <c r="BG963" i="82"/>
  <c r="BF963" i="84"/>
  <c r="BG136" i="80"/>
  <c r="BG138" i="80" s="1"/>
  <c r="BG117" i="80"/>
  <c r="BG137" i="80"/>
  <c r="BG115" i="80"/>
  <c r="BE963" i="79"/>
  <c r="Y790" i="84"/>
  <c r="Y786" i="84"/>
  <c r="Y777" i="84"/>
  <c r="Y783" i="84"/>
  <c r="Y780" i="84"/>
  <c r="Y787" i="84"/>
  <c r="Y779" i="84"/>
  <c r="Y776" i="84"/>
  <c r="Y788" i="84"/>
  <c r="Y789" i="84"/>
  <c r="Y781" i="84"/>
  <c r="Y785" i="84"/>
  <c r="Y782" i="84"/>
  <c r="Y792" i="84"/>
  <c r="Y784" i="84"/>
  <c r="Y791" i="84"/>
  <c r="Y778" i="84"/>
  <c r="G837" i="85"/>
  <c r="F860" i="85"/>
  <c r="Z793" i="87"/>
  <c r="F837" i="87"/>
  <c r="L837" i="73"/>
  <c r="I837" i="82"/>
  <c r="F837" i="86"/>
  <c r="S953" i="79"/>
  <c r="T938" i="79"/>
  <c r="S952" i="79"/>
  <c r="U123" i="80" s="1"/>
  <c r="BI17" i="77"/>
  <c r="BI107" i="80" s="1"/>
  <c r="BH973" i="79"/>
  <c r="BI33" i="77"/>
  <c r="BJ18" i="77"/>
  <c r="BI16" i="77"/>
  <c r="R968" i="73"/>
  <c r="T940" i="73"/>
  <c r="T939" i="73"/>
  <c r="BG947" i="73"/>
  <c r="BG948" i="73"/>
  <c r="BG941" i="73"/>
  <c r="BG961" i="73"/>
  <c r="BG926" i="73"/>
  <c r="BH927" i="73"/>
  <c r="BH962" i="73" s="1"/>
  <c r="BG935" i="73"/>
  <c r="S954" i="73"/>
  <c r="S957" i="73" s="1"/>
  <c r="S966" i="73" s="1"/>
  <c r="E826" i="87"/>
  <c r="Y932" i="79"/>
  <c r="BF948" i="79"/>
  <c r="BF961" i="79"/>
  <c r="AW940" i="82"/>
  <c r="AW942" i="82" s="1"/>
  <c r="AX938" i="82" s="1"/>
  <c r="AW939" i="82"/>
  <c r="AJ934" i="82"/>
  <c r="AJ936" i="82" s="1"/>
  <c r="AK932" i="82" s="1"/>
  <c r="AJ933" i="82"/>
  <c r="AY940" i="87"/>
  <c r="AY942" i="87" s="1"/>
  <c r="AZ938" i="87" s="1"/>
  <c r="AY939" i="87"/>
  <c r="Y934" i="83"/>
  <c r="Y933" i="83"/>
  <c r="E902" i="82"/>
  <c r="U965" i="82"/>
  <c r="E864" i="84"/>
  <c r="W953" i="83"/>
  <c r="E886" i="87"/>
  <c r="E882" i="87"/>
  <c r="E884" i="87"/>
  <c r="E873" i="87"/>
  <c r="BG935" i="86"/>
  <c r="BG961" i="86"/>
  <c r="BG948" i="86"/>
  <c r="BG947" i="86"/>
  <c r="BH927" i="86"/>
  <c r="BH962" i="86" s="1"/>
  <c r="BG926" i="86"/>
  <c r="BG941" i="86"/>
  <c r="E861" i="87"/>
  <c r="AY940" i="84"/>
  <c r="AY942" i="84" s="1"/>
  <c r="AZ938" i="84" s="1"/>
  <c r="AY939" i="84"/>
  <c r="AY940" i="86"/>
  <c r="AY942" i="86" s="1"/>
  <c r="AZ938" i="86" s="1"/>
  <c r="AY939" i="86"/>
  <c r="AH936" i="84"/>
  <c r="AI932" i="84" s="1"/>
  <c r="BG948" i="85"/>
  <c r="BG947" i="85"/>
  <c r="BG941" i="85"/>
  <c r="BH927" i="85"/>
  <c r="BH962" i="85" s="1"/>
  <c r="BG926" i="85"/>
  <c r="BG935" i="85"/>
  <c r="BG961" i="85"/>
  <c r="E862" i="84"/>
  <c r="W942" i="83"/>
  <c r="E872" i="87"/>
  <c r="E881" i="87"/>
  <c r="E880" i="87"/>
  <c r="E887" i="87"/>
  <c r="E877" i="87"/>
  <c r="E888" i="85"/>
  <c r="E890" i="85" s="1"/>
  <c r="BG941" i="81"/>
  <c r="BH927" i="81"/>
  <c r="BH962" i="81" s="1"/>
  <c r="BG926" i="81"/>
  <c r="BG935" i="81"/>
  <c r="BG961" i="81"/>
  <c r="BG948" i="81"/>
  <c r="BG947" i="81"/>
  <c r="BG941" i="87"/>
  <c r="BG947" i="87"/>
  <c r="BG935" i="87"/>
  <c r="BH927" i="87"/>
  <c r="BH962" i="87" s="1"/>
  <c r="BG926" i="87"/>
  <c r="BG948" i="84"/>
  <c r="BG947" i="84"/>
  <c r="BG941" i="84"/>
  <c r="BG935" i="84"/>
  <c r="BH927" i="84"/>
  <c r="BH962" i="84" s="1"/>
  <c r="BG961" i="84"/>
  <c r="BG926" i="84"/>
  <c r="AK933" i="86"/>
  <c r="AK934" i="86"/>
  <c r="AK936" i="86" s="1"/>
  <c r="AL932" i="86" s="1"/>
  <c r="E885" i="87"/>
  <c r="E871" i="87"/>
  <c r="E883" i="87"/>
  <c r="E875" i="87"/>
  <c r="BH935" i="82"/>
  <c r="BH961" i="82"/>
  <c r="BH948" i="82"/>
  <c r="BH947" i="82"/>
  <c r="BH941" i="82"/>
  <c r="BI927" i="82"/>
  <c r="BI962" i="82" s="1"/>
  <c r="BH926" i="82"/>
  <c r="BG935" i="83"/>
  <c r="BG948" i="83"/>
  <c r="BG947" i="83"/>
  <c r="BG941" i="83"/>
  <c r="BH927" i="83"/>
  <c r="BH962" i="83" s="1"/>
  <c r="BG926" i="83"/>
  <c r="BG961" i="83"/>
  <c r="E866" i="87"/>
  <c r="E868" i="87" s="1"/>
  <c r="AX940" i="85"/>
  <c r="AX942" i="85" s="1"/>
  <c r="AY938" i="85" s="1"/>
  <c r="AX939" i="85"/>
  <c r="W952" i="83"/>
  <c r="V958" i="83"/>
  <c r="V967" i="83" s="1"/>
  <c r="E879" i="87"/>
  <c r="E878" i="87"/>
  <c r="E874" i="87"/>
  <c r="E876" i="87"/>
  <c r="Z940" i="81"/>
  <c r="Z942" i="81" s="1"/>
  <c r="Z939" i="81"/>
  <c r="AA944" i="79"/>
  <c r="AA946" i="73"/>
  <c r="AA945" i="73"/>
  <c r="Q974" i="79" a="1"/>
  <c r="AA946" i="79" a="1"/>
  <c r="Q956" i="79" a="1"/>
  <c r="T939" i="79" a="1"/>
  <c r="T941" i="79" a="1"/>
  <c r="Q966" i="79" a="1"/>
  <c r="O979" i="79" a="1"/>
  <c r="P958" i="79" a="1"/>
  <c r="P966" i="79" a="1"/>
  <c r="T940" i="79" a="1"/>
  <c r="S954" i="79" a="1"/>
  <c r="E893" i="79" a="1"/>
  <c r="Y933" i="79" a="1"/>
  <c r="AA945" i="79" a="1"/>
  <c r="Y934" i="79" a="1"/>
  <c r="Y935" i="79" a="1"/>
  <c r="O965" i="79" a="1"/>
  <c r="AA947" i="79" a="1"/>
  <c r="BH962" i="79" a="1"/>
  <c r="AB452" i="83" l="1"/>
  <c r="AB718" i="83" s="1"/>
  <c r="AB735" i="83" s="1"/>
  <c r="AB812" i="83"/>
  <c r="AB811" i="83" s="1"/>
  <c r="F911" i="83" s="1"/>
  <c r="Y811" i="82"/>
  <c r="F864" i="89"/>
  <c r="AB777" i="89"/>
  <c r="AB789" i="89"/>
  <c r="F884" i="89" s="1"/>
  <c r="G884" i="89" s="1"/>
  <c r="H884" i="89" s="1"/>
  <c r="I884" i="89" s="1"/>
  <c r="J884" i="89" s="1"/>
  <c r="K884" i="89" s="1"/>
  <c r="L884" i="89" s="1"/>
  <c r="M884" i="89" s="1"/>
  <c r="N884" i="89" s="1"/>
  <c r="AB785" i="89"/>
  <c r="F880" i="89" s="1"/>
  <c r="G880" i="89" s="1"/>
  <c r="H880" i="89" s="1"/>
  <c r="I880" i="89" s="1"/>
  <c r="J880" i="89" s="1"/>
  <c r="K880" i="89" s="1"/>
  <c r="L880" i="89" s="1"/>
  <c r="M880" i="89" s="1"/>
  <c r="N880" i="89" s="1"/>
  <c r="AB784" i="89"/>
  <c r="F879" i="89" s="1"/>
  <c r="G879" i="89" s="1"/>
  <c r="H879" i="89" s="1"/>
  <c r="I879" i="89" s="1"/>
  <c r="J879" i="89" s="1"/>
  <c r="K879" i="89" s="1"/>
  <c r="L879" i="89" s="1"/>
  <c r="M879" i="89" s="1"/>
  <c r="N879" i="89" s="1"/>
  <c r="AB790" i="89"/>
  <c r="F885" i="89" s="1"/>
  <c r="G885" i="89" s="1"/>
  <c r="H885" i="89" s="1"/>
  <c r="I885" i="89" s="1"/>
  <c r="J885" i="89" s="1"/>
  <c r="K885" i="89" s="1"/>
  <c r="L885" i="89" s="1"/>
  <c r="M885" i="89" s="1"/>
  <c r="N885" i="89" s="1"/>
  <c r="AB776" i="89"/>
  <c r="AB778" i="89"/>
  <c r="F873" i="89" s="1"/>
  <c r="G873" i="89" s="1"/>
  <c r="H873" i="89" s="1"/>
  <c r="I873" i="89" s="1"/>
  <c r="J873" i="89" s="1"/>
  <c r="K873" i="89" s="1"/>
  <c r="L873" i="89" s="1"/>
  <c r="M873" i="89" s="1"/>
  <c r="N873" i="89" s="1"/>
  <c r="AB791" i="89"/>
  <c r="F886" i="89" s="1"/>
  <c r="G886" i="89" s="1"/>
  <c r="H886" i="89" s="1"/>
  <c r="I886" i="89" s="1"/>
  <c r="J886" i="89" s="1"/>
  <c r="K886" i="89" s="1"/>
  <c r="L886" i="89" s="1"/>
  <c r="M886" i="89" s="1"/>
  <c r="N886" i="89" s="1"/>
  <c r="AB788" i="89"/>
  <c r="F883" i="89" s="1"/>
  <c r="G883" i="89" s="1"/>
  <c r="H883" i="89" s="1"/>
  <c r="I883" i="89" s="1"/>
  <c r="J883" i="89" s="1"/>
  <c r="K883" i="89" s="1"/>
  <c r="L883" i="89" s="1"/>
  <c r="M883" i="89" s="1"/>
  <c r="N883" i="89" s="1"/>
  <c r="AB779" i="89"/>
  <c r="F874" i="89" s="1"/>
  <c r="G874" i="89" s="1"/>
  <c r="H874" i="89" s="1"/>
  <c r="I874" i="89" s="1"/>
  <c r="J874" i="89" s="1"/>
  <c r="K874" i="89" s="1"/>
  <c r="L874" i="89" s="1"/>
  <c r="M874" i="89" s="1"/>
  <c r="N874" i="89" s="1"/>
  <c r="AB783" i="89"/>
  <c r="F878" i="89" s="1"/>
  <c r="G878" i="89" s="1"/>
  <c r="H878" i="89" s="1"/>
  <c r="I878" i="89" s="1"/>
  <c r="J878" i="89" s="1"/>
  <c r="K878" i="89" s="1"/>
  <c r="L878" i="89" s="1"/>
  <c r="M878" i="89" s="1"/>
  <c r="N878" i="89" s="1"/>
  <c r="AB780" i="89"/>
  <c r="F875" i="89" s="1"/>
  <c r="G875" i="89" s="1"/>
  <c r="H875" i="89" s="1"/>
  <c r="I875" i="89" s="1"/>
  <c r="J875" i="89" s="1"/>
  <c r="K875" i="89" s="1"/>
  <c r="L875" i="89" s="1"/>
  <c r="M875" i="89" s="1"/>
  <c r="N875" i="89" s="1"/>
  <c r="AB781" i="89"/>
  <c r="F876" i="89" s="1"/>
  <c r="G876" i="89" s="1"/>
  <c r="H876" i="89" s="1"/>
  <c r="I876" i="89" s="1"/>
  <c r="J876" i="89" s="1"/>
  <c r="K876" i="89" s="1"/>
  <c r="L876" i="89" s="1"/>
  <c r="M876" i="89" s="1"/>
  <c r="N876" i="89" s="1"/>
  <c r="AB787" i="89"/>
  <c r="F882" i="89" s="1"/>
  <c r="G882" i="89" s="1"/>
  <c r="H882" i="89" s="1"/>
  <c r="I882" i="89" s="1"/>
  <c r="J882" i="89" s="1"/>
  <c r="K882" i="89" s="1"/>
  <c r="L882" i="89" s="1"/>
  <c r="M882" i="89" s="1"/>
  <c r="N882" i="89" s="1"/>
  <c r="AB782" i="89"/>
  <c r="F877" i="89" s="1"/>
  <c r="G877" i="89" s="1"/>
  <c r="H877" i="89" s="1"/>
  <c r="I877" i="89" s="1"/>
  <c r="J877" i="89" s="1"/>
  <c r="K877" i="89" s="1"/>
  <c r="L877" i="89" s="1"/>
  <c r="M877" i="89" s="1"/>
  <c r="N877" i="89" s="1"/>
  <c r="AB786" i="89"/>
  <c r="F881" i="89" s="1"/>
  <c r="G881" i="89" s="1"/>
  <c r="H881" i="89" s="1"/>
  <c r="I881" i="89" s="1"/>
  <c r="J881" i="89" s="1"/>
  <c r="K881" i="89" s="1"/>
  <c r="L881" i="89" s="1"/>
  <c r="M881" i="89" s="1"/>
  <c r="N881" i="89" s="1"/>
  <c r="AB792" i="89"/>
  <c r="F887" i="89" s="1"/>
  <c r="G887" i="89" s="1"/>
  <c r="H887" i="89" s="1"/>
  <c r="I887" i="89" s="1"/>
  <c r="J887" i="89" s="1"/>
  <c r="K887" i="89" s="1"/>
  <c r="L887" i="89" s="1"/>
  <c r="M887" i="89" s="1"/>
  <c r="N887" i="89" s="1"/>
  <c r="AB770" i="89"/>
  <c r="F865" i="89" s="1"/>
  <c r="AB736" i="89"/>
  <c r="AB771" i="89"/>
  <c r="F866" i="89" s="1"/>
  <c r="Z966" i="89"/>
  <c r="Z958" i="89"/>
  <c r="Z967" i="89" s="1"/>
  <c r="Y441" i="82"/>
  <c r="F872" i="89"/>
  <c r="G872" i="89" s="1"/>
  <c r="H872" i="89" s="1"/>
  <c r="I872" i="89" s="1"/>
  <c r="J872" i="89" s="1"/>
  <c r="K872" i="89" s="1"/>
  <c r="L872" i="89" s="1"/>
  <c r="M872" i="89" s="1"/>
  <c r="N872" i="89" s="1"/>
  <c r="U442" i="86"/>
  <c r="R974" i="81"/>
  <c r="R957" i="81"/>
  <c r="R966" i="81" s="1"/>
  <c r="U968" i="84"/>
  <c r="V965" i="84" s="1"/>
  <c r="V958" i="84"/>
  <c r="V967" i="84" s="1"/>
  <c r="V979" i="84" s="1"/>
  <c r="T566" i="86"/>
  <c r="K85" i="77"/>
  <c r="K86" i="77" s="1"/>
  <c r="K87" i="77" s="1"/>
  <c r="K20" i="77"/>
  <c r="K23" i="77" s="1"/>
  <c r="L76" i="77"/>
  <c r="L71" i="77"/>
  <c r="L72" i="77"/>
  <c r="L70" i="77"/>
  <c r="N55" i="77"/>
  <c r="N58" i="77" s="1"/>
  <c r="N62" i="77" s="1"/>
  <c r="N63" i="77" s="1"/>
  <c r="N64" i="77" s="1"/>
  <c r="N65" i="77" s="1"/>
  <c r="N56" i="77"/>
  <c r="O41" i="77"/>
  <c r="O43" i="77" s="1"/>
  <c r="O47" i="77" s="1"/>
  <c r="O57" i="77" s="1"/>
  <c r="O42" i="77"/>
  <c r="O28" i="77" s="1"/>
  <c r="S795" i="81"/>
  <c r="O979" i="79"/>
  <c r="Q974" i="79"/>
  <c r="R795" i="86"/>
  <c r="R807" i="86" s="1"/>
  <c r="R810" i="86" s="1"/>
  <c r="R816" i="86" s="1"/>
  <c r="R929" i="86" s="1"/>
  <c r="R956" i="86" s="1"/>
  <c r="Q956" i="79"/>
  <c r="Q966" i="79"/>
  <c r="P958" i="79"/>
  <c r="P966" i="79"/>
  <c r="P967" i="86"/>
  <c r="P968" i="86" s="1"/>
  <c r="Q965" i="86" s="1"/>
  <c r="Q958" i="86"/>
  <c r="S773" i="86"/>
  <c r="S793" i="86"/>
  <c r="Z444" i="84"/>
  <c r="Z812" i="84"/>
  <c r="Z811" i="84" s="1"/>
  <c r="O965" i="79"/>
  <c r="S807" i="81"/>
  <c r="T784" i="81"/>
  <c r="T783" i="81"/>
  <c r="T789" i="81"/>
  <c r="T782" i="81"/>
  <c r="T781" i="81"/>
  <c r="T790" i="81"/>
  <c r="T778" i="81"/>
  <c r="T787" i="81"/>
  <c r="T777" i="81"/>
  <c r="T780" i="81"/>
  <c r="T792" i="81"/>
  <c r="T779" i="81"/>
  <c r="T786" i="81"/>
  <c r="T788" i="81"/>
  <c r="T791" i="81"/>
  <c r="T776" i="81"/>
  <c r="T785" i="81"/>
  <c r="T770" i="81"/>
  <c r="T736" i="81"/>
  <c r="T771" i="81"/>
  <c r="U566" i="81"/>
  <c r="V473" i="81"/>
  <c r="V812" i="81" s="1"/>
  <c r="O968" i="81"/>
  <c r="AA974" i="89"/>
  <c r="W974" i="82"/>
  <c r="W957" i="82"/>
  <c r="W966" i="82" s="1"/>
  <c r="W956" i="82"/>
  <c r="U816" i="73"/>
  <c r="U929" i="73" s="1"/>
  <c r="U974" i="73" s="1"/>
  <c r="AA956" i="89"/>
  <c r="X795" i="82"/>
  <c r="X807" i="82" s="1"/>
  <c r="X810" i="82" s="1"/>
  <c r="Y736" i="82"/>
  <c r="Y771" i="82"/>
  <c r="Y770" i="82"/>
  <c r="Y785" i="82"/>
  <c r="Y790" i="82"/>
  <c r="Y786" i="82"/>
  <c r="Y780" i="82"/>
  <c r="Y779" i="82"/>
  <c r="Y781" i="82"/>
  <c r="Y782" i="82"/>
  <c r="Y777" i="82"/>
  <c r="Y787" i="82"/>
  <c r="Y789" i="82"/>
  <c r="Y783" i="82"/>
  <c r="Y792" i="82"/>
  <c r="Y788" i="82"/>
  <c r="Y778" i="82"/>
  <c r="Y784" i="82"/>
  <c r="Y791" i="82"/>
  <c r="Y776" i="82"/>
  <c r="Z566" i="82"/>
  <c r="AA473" i="82"/>
  <c r="V773" i="73"/>
  <c r="V793" i="73"/>
  <c r="X441" i="73"/>
  <c r="X812" i="73"/>
  <c r="X811" i="73" s="1"/>
  <c r="W707" i="73"/>
  <c r="W735" i="73" s="1"/>
  <c r="W674" i="73"/>
  <c r="W702" i="73" s="1"/>
  <c r="W632" i="73"/>
  <c r="W634" i="73" s="1"/>
  <c r="W635" i="73" s="1"/>
  <c r="Z439" i="73"/>
  <c r="AB673" i="85"/>
  <c r="Y705" i="73"/>
  <c r="Y672" i="73"/>
  <c r="E893" i="79"/>
  <c r="G139" i="88" s="1"/>
  <c r="BS963" i="89"/>
  <c r="BU927" i="89"/>
  <c r="BT935" i="89"/>
  <c r="BT926" i="89"/>
  <c r="BT962" i="89"/>
  <c r="BT941" i="89"/>
  <c r="BT948" i="89"/>
  <c r="BT961" i="89"/>
  <c r="BT947" i="89"/>
  <c r="AS933" i="73"/>
  <c r="AS934" i="73"/>
  <c r="AS936" i="73" s="1"/>
  <c r="AT932" i="73" s="1"/>
  <c r="AT934" i="73" s="1"/>
  <c r="X958" i="87"/>
  <c r="X967" i="87" s="1"/>
  <c r="AI942" i="89"/>
  <c r="AJ938" i="89" s="1"/>
  <c r="AR933" i="89"/>
  <c r="AR934" i="89"/>
  <c r="AR936" i="89" s="1"/>
  <c r="AS932" i="89" s="1"/>
  <c r="H861" i="82"/>
  <c r="H862" i="82" s="1"/>
  <c r="G826" i="82"/>
  <c r="J868" i="73"/>
  <c r="AA742" i="82"/>
  <c r="AA769" i="82" s="1"/>
  <c r="J826" i="73"/>
  <c r="Y974" i="87"/>
  <c r="Y956" i="87"/>
  <c r="Y957" i="87"/>
  <c r="X957" i="85"/>
  <c r="X966" i="85" s="1"/>
  <c r="X956" i="85"/>
  <c r="X966" i="87"/>
  <c r="W958" i="85"/>
  <c r="W967" i="85" s="1"/>
  <c r="X929" i="84"/>
  <c r="AB742" i="82"/>
  <c r="AB769" i="82" s="1"/>
  <c r="E911" i="82"/>
  <c r="K861" i="73"/>
  <c r="K862" i="73" s="1"/>
  <c r="H865" i="82"/>
  <c r="H866" i="82"/>
  <c r="K865" i="73"/>
  <c r="Z594" i="86"/>
  <c r="Z739" i="86" s="1"/>
  <c r="K866" i="73"/>
  <c r="AA439" i="84"/>
  <c r="AB812" i="85"/>
  <c r="AB672" i="85"/>
  <c r="AB633" i="85"/>
  <c r="Z633" i="84"/>
  <c r="Z634" i="84" s="1"/>
  <c r="Z635" i="84" s="1"/>
  <c r="Z779" i="84" s="1"/>
  <c r="AB739" i="85"/>
  <c r="AA595" i="84"/>
  <c r="AA740" i="84" s="1"/>
  <c r="AA769" i="84" s="1"/>
  <c r="AA811" i="85"/>
  <c r="AB594" i="87"/>
  <c r="AB739" i="87" s="1"/>
  <c r="AB769" i="87" s="1"/>
  <c r="AA811" i="87"/>
  <c r="AA634" i="87"/>
  <c r="AA635" i="87" s="1"/>
  <c r="AA784" i="87" s="1"/>
  <c r="AA947" i="79"/>
  <c r="Y935" i="79"/>
  <c r="T941" i="79"/>
  <c r="V116" i="80" s="1"/>
  <c r="I860" i="82"/>
  <c r="I865" i="82" s="1"/>
  <c r="L860" i="73"/>
  <c r="L865" i="73" s="1"/>
  <c r="T942" i="73"/>
  <c r="U938" i="73" s="1"/>
  <c r="Y771" i="84"/>
  <c r="Y770" i="84"/>
  <c r="Y795" i="85"/>
  <c r="Y807" i="85" s="1"/>
  <c r="Y810" i="85" s="1"/>
  <c r="Y816" i="85" s="1"/>
  <c r="Z795" i="87"/>
  <c r="Z807" i="87" s="1"/>
  <c r="Z810" i="87" s="1"/>
  <c r="Z816" i="87" s="1"/>
  <c r="AB442" i="85"/>
  <c r="Z736" i="85"/>
  <c r="Z770" i="85"/>
  <c r="AB742" i="85"/>
  <c r="Z706" i="86"/>
  <c r="AA708" i="85"/>
  <c r="AA735" i="85" s="1"/>
  <c r="AA675" i="85"/>
  <c r="AA702" i="85" s="1"/>
  <c r="AA770" i="85" s="1"/>
  <c r="Z439" i="86"/>
  <c r="Y672" i="86"/>
  <c r="Y705" i="86"/>
  <c r="AB713" i="85"/>
  <c r="Z706" i="84"/>
  <c r="Z735" i="84" s="1"/>
  <c r="Z673" i="86"/>
  <c r="Z740" i="86"/>
  <c r="AA787" i="85"/>
  <c r="AA789" i="85"/>
  <c r="AA778" i="85"/>
  <c r="AA791" i="85"/>
  <c r="AA781" i="85"/>
  <c r="AA782" i="85"/>
  <c r="AA777" i="85"/>
  <c r="AA780" i="85"/>
  <c r="AA788" i="85"/>
  <c r="AA786" i="85"/>
  <c r="AA792" i="85"/>
  <c r="AA783" i="85"/>
  <c r="AA785" i="85"/>
  <c r="AA776" i="85"/>
  <c r="AA790" i="85"/>
  <c r="AA784" i="85"/>
  <c r="AB680" i="85"/>
  <c r="AJ933" i="87"/>
  <c r="AJ934" i="87"/>
  <c r="AJ936" i="87" s="1"/>
  <c r="AK932" i="87" s="1"/>
  <c r="AD954" i="85"/>
  <c r="AD935" i="85"/>
  <c r="AD936" i="85" s="1"/>
  <c r="AE932" i="85" s="1"/>
  <c r="BH963" i="82"/>
  <c r="BG963" i="81"/>
  <c r="BG963" i="86"/>
  <c r="AB632" i="87"/>
  <c r="AA736" i="87"/>
  <c r="AA771" i="87"/>
  <c r="AA770" i="87"/>
  <c r="G888" i="83"/>
  <c r="G890" i="83" s="1"/>
  <c r="H871" i="83"/>
  <c r="AB807" i="83"/>
  <c r="F894" i="83"/>
  <c r="F902" i="83" s="1"/>
  <c r="F904" i="83" s="1"/>
  <c r="Z793" i="85"/>
  <c r="Z673" i="84"/>
  <c r="Z702" i="84" s="1"/>
  <c r="Z736" i="84" s="1"/>
  <c r="AB440" i="84"/>
  <c r="AA706" i="86"/>
  <c r="AB595" i="86"/>
  <c r="AA740" i="86"/>
  <c r="BH962" i="79"/>
  <c r="BG963" i="83"/>
  <c r="BG963" i="85"/>
  <c r="BG963" i="73"/>
  <c r="BG963" i="84"/>
  <c r="BI927" i="79"/>
  <c r="BH926" i="79"/>
  <c r="BH136" i="80"/>
  <c r="BH138" i="80" s="1"/>
  <c r="BH117" i="80"/>
  <c r="BH137" i="80"/>
  <c r="BH115" i="80"/>
  <c r="BF963" i="79"/>
  <c r="Y793" i="84"/>
  <c r="G837" i="86"/>
  <c r="F860" i="86"/>
  <c r="G837" i="87"/>
  <c r="F860" i="87"/>
  <c r="G868" i="82"/>
  <c r="H837" i="85"/>
  <c r="G860" i="85"/>
  <c r="J837" i="82"/>
  <c r="M837" i="73"/>
  <c r="F837" i="84"/>
  <c r="S954" i="79"/>
  <c r="U113" i="80" s="1"/>
  <c r="T939" i="79"/>
  <c r="T940" i="79"/>
  <c r="BJ33" i="77"/>
  <c r="BK18" i="77"/>
  <c r="BJ16" i="77"/>
  <c r="R979" i="73"/>
  <c r="S956" i="73"/>
  <c r="BH961" i="73"/>
  <c r="BI927" i="73"/>
  <c r="BI962" i="73" s="1"/>
  <c r="BH926" i="73"/>
  <c r="BH935" i="73"/>
  <c r="BH941" i="73"/>
  <c r="BH947" i="73"/>
  <c r="BH948" i="73"/>
  <c r="T952" i="73"/>
  <c r="T953" i="73"/>
  <c r="BJ17" i="77"/>
  <c r="BJ107" i="80" s="1"/>
  <c r="BI973" i="79"/>
  <c r="S965" i="73"/>
  <c r="Y933" i="79"/>
  <c r="Y934" i="79"/>
  <c r="AA938" i="81"/>
  <c r="AZ940" i="86"/>
  <c r="AZ942" i="86" s="1"/>
  <c r="BA938" i="86" s="1"/>
  <c r="AZ939" i="86"/>
  <c r="AZ940" i="87"/>
  <c r="AZ942" i="87" s="1"/>
  <c r="BA938" i="87" s="1"/>
  <c r="AZ939" i="87"/>
  <c r="AX940" i="82"/>
  <c r="AX942" i="82" s="1"/>
  <c r="AY938" i="82" s="1"/>
  <c r="AX939" i="82"/>
  <c r="AY940" i="85"/>
  <c r="AY942" i="85" s="1"/>
  <c r="AZ938" i="85" s="1"/>
  <c r="AY939" i="85"/>
  <c r="AZ939" i="84"/>
  <c r="AZ940" i="84"/>
  <c r="AZ942" i="84" s="1"/>
  <c r="BA938" i="84" s="1"/>
  <c r="E884" i="84"/>
  <c r="E873" i="84"/>
  <c r="BH961" i="87"/>
  <c r="BH948" i="87"/>
  <c r="BH947" i="87"/>
  <c r="BH941" i="87"/>
  <c r="BH935" i="87"/>
  <c r="BI927" i="87"/>
  <c r="BI962" i="87" s="1"/>
  <c r="BH926" i="87"/>
  <c r="E879" i="84"/>
  <c r="E880" i="84"/>
  <c r="E876" i="84"/>
  <c r="E874" i="84"/>
  <c r="E861" i="84"/>
  <c r="E866" i="84"/>
  <c r="AI934" i="84"/>
  <c r="AI933" i="84"/>
  <c r="U968" i="82"/>
  <c r="E904" i="82"/>
  <c r="E906" i="82"/>
  <c r="Z952" i="81"/>
  <c r="E887" i="84"/>
  <c r="E886" i="84"/>
  <c r="W954" i="83"/>
  <c r="W957" i="83" s="1"/>
  <c r="E875" i="84"/>
  <c r="E881" i="84"/>
  <c r="E878" i="84"/>
  <c r="E883" i="84"/>
  <c r="E882" i="84"/>
  <c r="E885" i="84"/>
  <c r="BI961" i="82"/>
  <c r="BI948" i="82"/>
  <c r="BI947" i="82"/>
  <c r="BI941" i="82"/>
  <c r="BJ927" i="82"/>
  <c r="BJ962" i="82" s="1"/>
  <c r="BI926" i="82"/>
  <c r="BI935" i="82"/>
  <c r="BH941" i="84"/>
  <c r="BH947" i="84"/>
  <c r="BH961" i="84"/>
  <c r="BI927" i="84"/>
  <c r="BI962" i="84" s="1"/>
  <c r="BH926" i="84"/>
  <c r="BH935" i="84"/>
  <c r="BH948" i="84"/>
  <c r="AB934" i="81"/>
  <c r="AB933" i="81"/>
  <c r="E871" i="84"/>
  <c r="E888" i="87"/>
  <c r="E890" i="87" s="1"/>
  <c r="X938" i="83"/>
  <c r="E826" i="84"/>
  <c r="AK933" i="82"/>
  <c r="AK934" i="82"/>
  <c r="E894" i="85"/>
  <c r="E902" i="85" s="1"/>
  <c r="E904" i="85" s="1"/>
  <c r="Z953" i="81"/>
  <c r="V979" i="83"/>
  <c r="V968" i="83"/>
  <c r="W965" i="83" s="1"/>
  <c r="E872" i="84"/>
  <c r="E877" i="84"/>
  <c r="BH961" i="83"/>
  <c r="BH941" i="83"/>
  <c r="BI927" i="83"/>
  <c r="BI962" i="83" s="1"/>
  <c r="BH926" i="83"/>
  <c r="BH948" i="83"/>
  <c r="BH935" i="83"/>
  <c r="BH947" i="83"/>
  <c r="AL934" i="86"/>
  <c r="AL933" i="86"/>
  <c r="BH935" i="81"/>
  <c r="BH961" i="81"/>
  <c r="BH948" i="81"/>
  <c r="BH947" i="81"/>
  <c r="BH941" i="81"/>
  <c r="BI927" i="81"/>
  <c r="BI962" i="81" s="1"/>
  <c r="BH926" i="81"/>
  <c r="BH941" i="85"/>
  <c r="BI927" i="85"/>
  <c r="BI962" i="85" s="1"/>
  <c r="BH926" i="85"/>
  <c r="BH935" i="85"/>
  <c r="BH961" i="85"/>
  <c r="BH948" i="85"/>
  <c r="BH947" i="85"/>
  <c r="BH961" i="86"/>
  <c r="BH948" i="86"/>
  <c r="BH947" i="86"/>
  <c r="BH941" i="86"/>
  <c r="BI927" i="86"/>
  <c r="BI962" i="86" s="1"/>
  <c r="BH926" i="86"/>
  <c r="BH935" i="86"/>
  <c r="Y936" i="83"/>
  <c r="AA945" i="79"/>
  <c r="AA946" i="79"/>
  <c r="AA949" i="73"/>
  <c r="BH961" i="79" a="1"/>
  <c r="E862" i="79" a="1"/>
  <c r="R956" i="79" a="1"/>
  <c r="E885" i="79" a="1"/>
  <c r="E883" i="79" a="1"/>
  <c r="E882" i="79" a="1"/>
  <c r="R929" i="79" a="1"/>
  <c r="O968" i="79" a="1"/>
  <c r="E879" i="79" a="1"/>
  <c r="U8" i="88"/>
  <c r="E880" i="79" a="1"/>
  <c r="E913" i="79" a="1"/>
  <c r="T952" i="79" a="1"/>
  <c r="Q958" i="79" a="1"/>
  <c r="E897" i="79" a="1"/>
  <c r="E866" i="79" a="1"/>
  <c r="T953" i="79" a="1"/>
  <c r="E884" i="79" a="1"/>
  <c r="AA949" i="79" a="1"/>
  <c r="E874" i="79" a="1"/>
  <c r="E872" i="79" a="1"/>
  <c r="E877" i="79" a="1"/>
  <c r="E881" i="79" a="1"/>
  <c r="E871" i="79" a="1"/>
  <c r="E873" i="79" a="1"/>
  <c r="BH948" i="79" a="1"/>
  <c r="T942" i="79" a="1"/>
  <c r="P967" i="79" a="1"/>
  <c r="E857" i="79" a="1"/>
  <c r="U938" i="79" a="1"/>
  <c r="E878" i="79" a="1"/>
  <c r="Y936" i="79" a="1"/>
  <c r="V6" i="88"/>
  <c r="E887" i="79" a="1"/>
  <c r="F837" i="79" a="1"/>
  <c r="E875" i="79" a="1"/>
  <c r="BI962" i="79" a="1"/>
  <c r="E876" i="79" a="1"/>
  <c r="E861" i="79" a="1"/>
  <c r="E886" i="79" a="1"/>
  <c r="F838" i="79" a="1"/>
  <c r="AA958" i="89" l="1"/>
  <c r="AA967" i="89" s="1"/>
  <c r="AA979" i="89" s="1"/>
  <c r="Z979" i="89"/>
  <c r="Z472" i="82"/>
  <c r="Z812" i="82" s="1"/>
  <c r="Z441" i="82"/>
  <c r="F868" i="89"/>
  <c r="F826" i="89"/>
  <c r="Z632" i="82"/>
  <c r="Z634" i="82" s="1"/>
  <c r="Z635" i="82" s="1"/>
  <c r="Z813" i="82" a="1"/>
  <c r="U813" i="81" a="1"/>
  <c r="T632" i="86"/>
  <c r="T634" i="86" s="1"/>
  <c r="T635" i="86" s="1"/>
  <c r="T778" i="86" s="1"/>
  <c r="T813" i="86" a="1"/>
  <c r="T813" i="86" s="1"/>
  <c r="T811" i="86" s="1"/>
  <c r="Z968" i="89"/>
  <c r="AA965" i="89" s="1"/>
  <c r="F871" i="89"/>
  <c r="AB793" i="89"/>
  <c r="AB773" i="89"/>
  <c r="AB795" i="89" s="1"/>
  <c r="AB773" i="83"/>
  <c r="AB795" i="83" s="1"/>
  <c r="M225" i="83" s="1"/>
  <c r="H225" i="83" s="1"/>
  <c r="J225" i="83" s="1"/>
  <c r="J232" i="83" s="1"/>
  <c r="F864" i="83"/>
  <c r="U566" i="86"/>
  <c r="V473" i="86"/>
  <c r="V812" i="86" s="1"/>
  <c r="R958" i="81"/>
  <c r="R967" i="81" s="1"/>
  <c r="R979" i="81" s="1"/>
  <c r="W958" i="84"/>
  <c r="W967" i="84" s="1"/>
  <c r="W979" i="84" s="1"/>
  <c r="T789" i="86"/>
  <c r="K27" i="77"/>
  <c r="K30" i="77" s="1"/>
  <c r="T785" i="86"/>
  <c r="T708" i="86"/>
  <c r="T735" i="86" s="1"/>
  <c r="T675" i="86"/>
  <c r="T702" i="86" s="1"/>
  <c r="T736" i="86" s="1"/>
  <c r="L73" i="77"/>
  <c r="L77" i="77" s="1"/>
  <c r="N59" i="77"/>
  <c r="O54" i="77" s="1"/>
  <c r="O61" i="77" s="1"/>
  <c r="O45" i="77"/>
  <c r="N60" i="77"/>
  <c r="O21" i="77"/>
  <c r="O44" i="77"/>
  <c r="P40" i="77" s="1"/>
  <c r="P41" i="77" s="1"/>
  <c r="P43" i="77" s="1"/>
  <c r="P47" i="77" s="1"/>
  <c r="P57" i="77" s="1"/>
  <c r="O48" i="77"/>
  <c r="O49" i="77" s="1"/>
  <c r="O50" i="77" s="1"/>
  <c r="S810" i="81"/>
  <c r="S816" i="81" s="1"/>
  <c r="S929" i="81" s="1"/>
  <c r="S956" i="81" s="1"/>
  <c r="Q118" i="80"/>
  <c r="Q35" i="77"/>
  <c r="R974" i="86"/>
  <c r="R957" i="86"/>
  <c r="R958" i="86" s="1"/>
  <c r="T773" i="81"/>
  <c r="R929" i="79"/>
  <c r="S795" i="86"/>
  <c r="S807" i="86" s="1"/>
  <c r="S810" i="86" s="1"/>
  <c r="S816" i="86" s="1"/>
  <c r="S929" i="86" s="1"/>
  <c r="S974" i="86" s="1"/>
  <c r="R956" i="79"/>
  <c r="Q958" i="79"/>
  <c r="P967" i="79"/>
  <c r="Q967" i="86"/>
  <c r="P979" i="86"/>
  <c r="AA475" i="84"/>
  <c r="AA812" i="84" s="1"/>
  <c r="O968" i="79"/>
  <c r="V442" i="81"/>
  <c r="T793" i="81"/>
  <c r="U708" i="81"/>
  <c r="U735" i="81" s="1"/>
  <c r="U675" i="81"/>
  <c r="U702" i="81" s="1"/>
  <c r="U632" i="81"/>
  <c r="U634" i="81" s="1"/>
  <c r="U635" i="81" s="1"/>
  <c r="U813" i="81"/>
  <c r="U811" i="81" s="1"/>
  <c r="P965" i="81"/>
  <c r="X816" i="82"/>
  <c r="X929" i="82" s="1"/>
  <c r="X956" i="82" s="1"/>
  <c r="W958" i="82"/>
  <c r="W967" i="82" s="1"/>
  <c r="W979" i="82" s="1"/>
  <c r="Y773" i="82"/>
  <c r="Y793" i="82"/>
  <c r="Z783" i="82"/>
  <c r="Z779" i="82"/>
  <c r="Z781" i="82"/>
  <c r="Z791" i="82"/>
  <c r="Z782" i="82"/>
  <c r="Z780" i="82"/>
  <c r="Z777" i="82"/>
  <c r="Z789" i="82"/>
  <c r="Z776" i="82"/>
  <c r="Z788" i="82"/>
  <c r="Z790" i="82"/>
  <c r="Z787" i="82"/>
  <c r="Z785" i="82"/>
  <c r="Z786" i="82"/>
  <c r="Z778" i="82"/>
  <c r="Z784" i="82"/>
  <c r="Z792" i="82"/>
  <c r="AB566" i="85"/>
  <c r="AA442" i="82"/>
  <c r="Z675" i="82"/>
  <c r="Z702" i="82" s="1"/>
  <c r="Z708" i="82"/>
  <c r="Z735" i="82" s="1"/>
  <c r="Z813" i="82"/>
  <c r="Z811" i="82" s="1"/>
  <c r="Z813" i="73"/>
  <c r="AB470" i="84"/>
  <c r="AA470" i="73"/>
  <c r="AA439" i="73" s="1"/>
  <c r="V795" i="73"/>
  <c r="V807" i="73" s="1"/>
  <c r="V810" i="73" s="1"/>
  <c r="AB706" i="85"/>
  <c r="W777" i="73"/>
  <c r="W786" i="73"/>
  <c r="W781" i="73"/>
  <c r="W792" i="73"/>
  <c r="W776" i="73"/>
  <c r="W782" i="73"/>
  <c r="W787" i="73"/>
  <c r="W780" i="73"/>
  <c r="W790" i="73"/>
  <c r="W789" i="73"/>
  <c r="W788" i="73"/>
  <c r="W791" i="73"/>
  <c r="W778" i="73"/>
  <c r="W785" i="73"/>
  <c r="W779" i="73"/>
  <c r="W784" i="73"/>
  <c r="W783" i="73"/>
  <c r="W770" i="73"/>
  <c r="W771" i="73"/>
  <c r="W736" i="73"/>
  <c r="Y472" i="73"/>
  <c r="Y812" i="73" s="1"/>
  <c r="Y811" i="73" s="1"/>
  <c r="Z672" i="73"/>
  <c r="Z705" i="73"/>
  <c r="E913" i="79"/>
  <c r="G159" i="88" s="1"/>
  <c r="E897" i="79"/>
  <c r="G143" i="88" s="1"/>
  <c r="E857" i="79"/>
  <c r="K826" i="73"/>
  <c r="E868" i="84"/>
  <c r="H826" i="82"/>
  <c r="BT963" i="89"/>
  <c r="BU935" i="89"/>
  <c r="BU941" i="89"/>
  <c r="BU926" i="89"/>
  <c r="BV927" i="89"/>
  <c r="BU962" i="89"/>
  <c r="BU961" i="89"/>
  <c r="BU948" i="89"/>
  <c r="BU947" i="89"/>
  <c r="W979" i="85"/>
  <c r="V968" i="84"/>
  <c r="W965" i="84" s="1"/>
  <c r="X979" i="87"/>
  <c r="Y966" i="87"/>
  <c r="AJ940" i="89"/>
  <c r="AJ939" i="89"/>
  <c r="AS934" i="89"/>
  <c r="AS936" i="89" s="1"/>
  <c r="AT932" i="89" s="1"/>
  <c r="AS933" i="89"/>
  <c r="I861" i="82"/>
  <c r="I862" i="82" s="1"/>
  <c r="L864" i="73"/>
  <c r="L866" i="73"/>
  <c r="L861" i="73"/>
  <c r="L862" i="73" s="1"/>
  <c r="X958" i="85"/>
  <c r="X967" i="85" s="1"/>
  <c r="Y958" i="87"/>
  <c r="Y967" i="87" s="1"/>
  <c r="AB672" i="87"/>
  <c r="AB702" i="87" s="1"/>
  <c r="AB736" i="87" s="1"/>
  <c r="X956" i="84"/>
  <c r="X974" i="84"/>
  <c r="X957" i="84"/>
  <c r="X966" i="84" s="1"/>
  <c r="X968" i="87"/>
  <c r="Y965" i="87" s="1"/>
  <c r="M232" i="83"/>
  <c r="I240" i="83" s="1"/>
  <c r="K240" i="83" s="1"/>
  <c r="Z929" i="87"/>
  <c r="Y929" i="85"/>
  <c r="W968" i="85"/>
  <c r="X965" i="85" s="1"/>
  <c r="E915" i="82"/>
  <c r="AB633" i="87"/>
  <c r="AB634" i="87" s="1"/>
  <c r="AB635" i="87" s="1"/>
  <c r="E911" i="87"/>
  <c r="F911" i="87"/>
  <c r="E911" i="85"/>
  <c r="AT933" i="73"/>
  <c r="I866" i="82"/>
  <c r="AA632" i="84"/>
  <c r="AA789" i="87"/>
  <c r="AB705" i="87"/>
  <c r="AB735" i="87" s="1"/>
  <c r="AA791" i="87"/>
  <c r="AA783" i="87"/>
  <c r="AA633" i="84"/>
  <c r="AA787" i="87"/>
  <c r="AA781" i="87"/>
  <c r="AA785" i="87"/>
  <c r="AA776" i="87"/>
  <c r="AA782" i="87"/>
  <c r="AA777" i="87"/>
  <c r="AA788" i="87"/>
  <c r="AA790" i="87"/>
  <c r="AA778" i="87"/>
  <c r="AB769" i="85"/>
  <c r="AA779" i="87"/>
  <c r="AA792" i="87"/>
  <c r="AB595" i="84"/>
  <c r="AB740" i="84" s="1"/>
  <c r="AB769" i="84" s="1"/>
  <c r="AA786" i="87"/>
  <c r="AA780" i="87"/>
  <c r="Z633" i="86"/>
  <c r="T942" i="79"/>
  <c r="F838" i="79"/>
  <c r="H84" i="88" s="1"/>
  <c r="E862" i="79"/>
  <c r="G108" i="88" s="1"/>
  <c r="I864" i="82"/>
  <c r="AB936" i="81"/>
  <c r="AC932" i="81" s="1"/>
  <c r="J860" i="82"/>
  <c r="J864" i="82" s="1"/>
  <c r="F860" i="84"/>
  <c r="M860" i="73"/>
  <c r="M866" i="73" s="1"/>
  <c r="AT936" i="73"/>
  <c r="AU932" i="73" s="1"/>
  <c r="AU933" i="73" s="1"/>
  <c r="Y773" i="84"/>
  <c r="Y795" i="84" s="1"/>
  <c r="Y807" i="84" s="1"/>
  <c r="Y810" i="84" s="1"/>
  <c r="Y816" i="84" s="1"/>
  <c r="Z773" i="85"/>
  <c r="Z795" i="85" s="1"/>
  <c r="Z807" i="85" s="1"/>
  <c r="Z810" i="85" s="1"/>
  <c r="Z816" i="85" s="1"/>
  <c r="AA771" i="85"/>
  <c r="AA736" i="85"/>
  <c r="AA673" i="84"/>
  <c r="Z769" i="86"/>
  <c r="AA470" i="86"/>
  <c r="AA706" i="84"/>
  <c r="AA793" i="85"/>
  <c r="AK933" i="87"/>
  <c r="AK934" i="87"/>
  <c r="AK936" i="87" s="1"/>
  <c r="AL932" i="87" s="1"/>
  <c r="AB440" i="86"/>
  <c r="AB673" i="86" s="1"/>
  <c r="AE933" i="85"/>
  <c r="AE934" i="85"/>
  <c r="AE936" i="85" s="1"/>
  <c r="AF932" i="85" s="1"/>
  <c r="AA773" i="87"/>
  <c r="H888" i="83"/>
  <c r="H890" i="83" s="1"/>
  <c r="H894" i="83" s="1"/>
  <c r="I871" i="83"/>
  <c r="G894" i="83"/>
  <c r="G902" i="83" s="1"/>
  <c r="G904" i="83" s="1"/>
  <c r="Z787" i="84"/>
  <c r="Z792" i="84"/>
  <c r="Z784" i="84"/>
  <c r="Z783" i="84"/>
  <c r="BH963" i="85"/>
  <c r="Z778" i="84"/>
  <c r="Z780" i="84"/>
  <c r="Z789" i="84"/>
  <c r="Z786" i="84"/>
  <c r="Z791" i="84"/>
  <c r="Z788" i="84"/>
  <c r="Z781" i="84"/>
  <c r="Z776" i="84"/>
  <c r="Z777" i="84"/>
  <c r="Z785" i="84"/>
  <c r="Z790" i="84"/>
  <c r="Z782" i="84"/>
  <c r="Z771" i="84"/>
  <c r="Z770" i="84"/>
  <c r="AB740" i="86"/>
  <c r="AA673" i="86"/>
  <c r="BH963" i="87"/>
  <c r="BI962" i="79"/>
  <c r="BH963" i="86"/>
  <c r="BI963" i="82"/>
  <c r="BH963" i="73"/>
  <c r="BH963" i="83"/>
  <c r="BJ927" i="79"/>
  <c r="BI926" i="79"/>
  <c r="BH963" i="81"/>
  <c r="BH963" i="84"/>
  <c r="H837" i="87"/>
  <c r="G860" i="87"/>
  <c r="K868" i="73"/>
  <c r="H837" i="86"/>
  <c r="G860" i="86"/>
  <c r="H868" i="82"/>
  <c r="G865" i="85"/>
  <c r="G861" i="85"/>
  <c r="G862" i="85" s="1"/>
  <c r="G866" i="85"/>
  <c r="G864" i="85"/>
  <c r="I837" i="85"/>
  <c r="H860" i="85"/>
  <c r="F837" i="79"/>
  <c r="G837" i="84"/>
  <c r="N837" i="73"/>
  <c r="K837" i="82"/>
  <c r="T952" i="79"/>
  <c r="V123" i="80" s="1"/>
  <c r="T953" i="79"/>
  <c r="U938" i="79"/>
  <c r="S958" i="73"/>
  <c r="S967" i="73" s="1"/>
  <c r="BK16" i="77"/>
  <c r="BL18" i="77"/>
  <c r="BK33" i="77"/>
  <c r="BJ973" i="79"/>
  <c r="BK17" i="77"/>
  <c r="BK107" i="80" s="1"/>
  <c r="T954" i="73"/>
  <c r="T957" i="73" s="1"/>
  <c r="T966" i="73" s="1"/>
  <c r="BI948" i="73"/>
  <c r="BI935" i="73"/>
  <c r="BI941" i="73"/>
  <c r="BI947" i="73"/>
  <c r="BI926" i="73"/>
  <c r="BI961" i="73"/>
  <c r="BJ927" i="73"/>
  <c r="BJ962" i="73" s="1"/>
  <c r="U940" i="73"/>
  <c r="U939" i="73"/>
  <c r="E877" i="79"/>
  <c r="G123" i="88" s="1"/>
  <c r="E875" i="79"/>
  <c r="G121" i="88" s="1"/>
  <c r="E871" i="79"/>
  <c r="G117" i="88" s="1"/>
  <c r="E887" i="79"/>
  <c r="G133" i="88" s="1"/>
  <c r="E861" i="79"/>
  <c r="G107" i="88" s="1"/>
  <c r="E876" i="79"/>
  <c r="G122" i="88" s="1"/>
  <c r="E879" i="79"/>
  <c r="G125" i="88" s="1"/>
  <c r="Y936" i="79"/>
  <c r="BH948" i="79"/>
  <c r="E872" i="79"/>
  <c r="G118" i="88" s="1"/>
  <c r="E885" i="79"/>
  <c r="G131" i="88" s="1"/>
  <c r="E883" i="79"/>
  <c r="G129" i="88" s="1"/>
  <c r="E881" i="79"/>
  <c r="G127" i="88" s="1"/>
  <c r="E886" i="79"/>
  <c r="G132" i="88" s="1"/>
  <c r="E874" i="79"/>
  <c r="G120" i="88" s="1"/>
  <c r="E880" i="79"/>
  <c r="G126" i="88" s="1"/>
  <c r="E873" i="79"/>
  <c r="G119" i="88" s="1"/>
  <c r="E884" i="79"/>
  <c r="G130" i="88" s="1"/>
  <c r="BH961" i="79"/>
  <c r="E882" i="79"/>
  <c r="G128" i="88" s="1"/>
  <c r="E878" i="79"/>
  <c r="G124" i="88" s="1"/>
  <c r="E866" i="79"/>
  <c r="BA940" i="87"/>
  <c r="BA942" i="87" s="1"/>
  <c r="BB938" i="87" s="1"/>
  <c r="BA939" i="87"/>
  <c r="AZ940" i="85"/>
  <c r="AZ942" i="85" s="1"/>
  <c r="BA938" i="85" s="1"/>
  <c r="AZ939" i="85"/>
  <c r="BA939" i="84"/>
  <c r="BA940" i="84"/>
  <c r="BA942" i="84" s="1"/>
  <c r="BB938" i="84" s="1"/>
  <c r="AY940" i="82"/>
  <c r="AY942" i="82" s="1"/>
  <c r="AZ938" i="82" s="1"/>
  <c r="AY939" i="82"/>
  <c r="BI935" i="85"/>
  <c r="BI961" i="85"/>
  <c r="BI948" i="85"/>
  <c r="BI947" i="85"/>
  <c r="BJ927" i="85"/>
  <c r="BJ962" i="85" s="1"/>
  <c r="BI926" i="85"/>
  <c r="BI941" i="85"/>
  <c r="BI961" i="81"/>
  <c r="BI948" i="81"/>
  <c r="BI947" i="81"/>
  <c r="BI941" i="81"/>
  <c r="BJ927" i="81"/>
  <c r="BJ962" i="81" s="1"/>
  <c r="BI926" i="81"/>
  <c r="BI935" i="81"/>
  <c r="X940" i="83"/>
  <c r="X939" i="83"/>
  <c r="E888" i="84"/>
  <c r="BJ948" i="82"/>
  <c r="BJ947" i="82"/>
  <c r="BJ941" i="82"/>
  <c r="BK927" i="82"/>
  <c r="BK962" i="82" s="1"/>
  <c r="BJ926" i="82"/>
  <c r="BJ935" i="82"/>
  <c r="BJ961" i="82"/>
  <c r="W966" i="83"/>
  <c r="W956" i="83"/>
  <c r="BI961" i="87"/>
  <c r="BI947" i="87"/>
  <c r="BI948" i="87"/>
  <c r="BI941" i="87"/>
  <c r="BI935" i="87"/>
  <c r="BJ927" i="87"/>
  <c r="BJ962" i="87" s="1"/>
  <c r="BI926" i="87"/>
  <c r="Z932" i="83"/>
  <c r="BI948" i="86"/>
  <c r="BI947" i="86"/>
  <c r="BI941" i="86"/>
  <c r="BI935" i="86"/>
  <c r="BI961" i="86"/>
  <c r="BJ927" i="86"/>
  <c r="BJ962" i="86" s="1"/>
  <c r="BI926" i="86"/>
  <c r="AL936" i="86"/>
  <c r="AM932" i="86" s="1"/>
  <c r="AK936" i="82"/>
  <c r="AL932" i="82" s="1"/>
  <c r="BI947" i="84"/>
  <c r="BI961" i="84"/>
  <c r="BJ927" i="84"/>
  <c r="BJ962" i="84" s="1"/>
  <c r="BI926" i="84"/>
  <c r="BI948" i="84"/>
  <c r="BI935" i="84"/>
  <c r="BI941" i="84"/>
  <c r="Z954" i="81"/>
  <c r="V965" i="82"/>
  <c r="AI936" i="84"/>
  <c r="AJ932" i="84" s="1"/>
  <c r="E906" i="85"/>
  <c r="BI948" i="83"/>
  <c r="BI947" i="83"/>
  <c r="BI935" i="83"/>
  <c r="BJ927" i="83"/>
  <c r="BJ962" i="83" s="1"/>
  <c r="BI926" i="83"/>
  <c r="BI961" i="83"/>
  <c r="BI941" i="83"/>
  <c r="BA940" i="86"/>
  <c r="BA942" i="86" s="1"/>
  <c r="BB938" i="86" s="1"/>
  <c r="BA939" i="86"/>
  <c r="E907" i="82"/>
  <c r="E909" i="82"/>
  <c r="D297" i="82"/>
  <c r="D277" i="82"/>
  <c r="D296" i="82"/>
  <c r="D276" i="82"/>
  <c r="AA940" i="81"/>
  <c r="AA939" i="81"/>
  <c r="AA949" i="79"/>
  <c r="AB944" i="73"/>
  <c r="V12" i="88"/>
  <c r="G838" i="79" a="1"/>
  <c r="G837" i="79" a="1"/>
  <c r="S929" i="79" a="1"/>
  <c r="P979" i="79" a="1"/>
  <c r="T954" i="79" a="1"/>
  <c r="R958" i="79" a="1"/>
  <c r="BJ962" i="79" a="1"/>
  <c r="BI948" i="79" a="1"/>
  <c r="R957" i="79" a="1"/>
  <c r="U940" i="79" a="1"/>
  <c r="BI961" i="79" a="1"/>
  <c r="AB944" i="79" a="1"/>
  <c r="R974" i="79" a="1"/>
  <c r="P965" i="79" a="1"/>
  <c r="Y6" i="88"/>
  <c r="E899" i="79" a="1"/>
  <c r="W6" i="88"/>
  <c r="V8" i="88"/>
  <c r="U941" i="79" a="1"/>
  <c r="Q967" i="79" a="1"/>
  <c r="Z932" i="79" a="1"/>
  <c r="U939" i="79" a="1"/>
  <c r="AA968" i="89" l="1"/>
  <c r="AB965" i="89" s="1"/>
  <c r="I225" i="83"/>
  <c r="I232" i="83" s="1"/>
  <c r="H232" i="83"/>
  <c r="K225" i="83"/>
  <c r="K232" i="83" s="1"/>
  <c r="E240" i="83" s="1"/>
  <c r="G240" i="83" s="1"/>
  <c r="L225" i="83"/>
  <c r="L232" i="83" s="1"/>
  <c r="AB810" i="83"/>
  <c r="AB816" i="83" s="1"/>
  <c r="AB929" i="83" s="1"/>
  <c r="AB974" i="83" s="1"/>
  <c r="T776" i="86"/>
  <c r="T790" i="86"/>
  <c r="T782" i="86"/>
  <c r="T784" i="86"/>
  <c r="T788" i="86"/>
  <c r="T781" i="86"/>
  <c r="F888" i="89"/>
  <c r="F890" i="89" s="1"/>
  <c r="F906" i="89" s="1"/>
  <c r="G871" i="89"/>
  <c r="T787" i="86"/>
  <c r="T779" i="86"/>
  <c r="U813" i="86"/>
  <c r="U811" i="86" s="1"/>
  <c r="U813" i="86" a="1"/>
  <c r="F826" i="83"/>
  <c r="F868" i="83"/>
  <c r="F890" i="83" s="1"/>
  <c r="F906" i="83" s="1"/>
  <c r="F907" i="83" s="1"/>
  <c r="T780" i="86"/>
  <c r="T791" i="86"/>
  <c r="AA472" i="82"/>
  <c r="AA812" i="82" s="1"/>
  <c r="AA441" i="82"/>
  <c r="T783" i="86"/>
  <c r="T792" i="86"/>
  <c r="AB813" i="85"/>
  <c r="AB811" i="85" s="1"/>
  <c r="F911" i="85" s="1"/>
  <c r="AB813" i="85" a="1"/>
  <c r="T786" i="86"/>
  <c r="T777" i="86"/>
  <c r="M225" i="89"/>
  <c r="AB810" i="89"/>
  <c r="AB816" i="89" s="1"/>
  <c r="AB929" i="89" s="1"/>
  <c r="U675" i="86"/>
  <c r="U702" i="86" s="1"/>
  <c r="U632" i="86"/>
  <c r="U634" i="86" s="1"/>
  <c r="U635" i="86" s="1"/>
  <c r="U708" i="86"/>
  <c r="U735" i="86" s="1"/>
  <c r="V442" i="86"/>
  <c r="T770" i="86"/>
  <c r="T771" i="86"/>
  <c r="T793" i="86"/>
  <c r="W968" i="84"/>
  <c r="X965" i="84" s="1"/>
  <c r="L75" i="77"/>
  <c r="L74" i="77"/>
  <c r="M69" i="77" s="1"/>
  <c r="L78" i="77"/>
  <c r="L79" i="77" s="1"/>
  <c r="L80" i="77" s="1"/>
  <c r="L84" i="77" s="1"/>
  <c r="L20" i="77" s="1"/>
  <c r="L23" i="77" s="1"/>
  <c r="O56" i="77"/>
  <c r="O55" i="77"/>
  <c r="O58" i="77" s="1"/>
  <c r="O62" i="77" s="1"/>
  <c r="O63" i="77" s="1"/>
  <c r="O64" i="77" s="1"/>
  <c r="O65" i="77" s="1"/>
  <c r="AB708" i="85"/>
  <c r="AB735" i="85" s="1"/>
  <c r="S957" i="81"/>
  <c r="S958" i="81" s="1"/>
  <c r="S974" i="81"/>
  <c r="P48" i="77"/>
  <c r="P49" i="77" s="1"/>
  <c r="P50" i="77" s="1"/>
  <c r="P42" i="77"/>
  <c r="P45" i="77" s="1"/>
  <c r="P46" i="77"/>
  <c r="R966" i="86"/>
  <c r="R974" i="79"/>
  <c r="T795" i="81"/>
  <c r="R957" i="79"/>
  <c r="S929" i="79"/>
  <c r="S957" i="86"/>
  <c r="S958" i="86" s="1"/>
  <c r="S956" i="86"/>
  <c r="R958" i="79"/>
  <c r="Q967" i="79"/>
  <c r="P979" i="79"/>
  <c r="R967" i="86"/>
  <c r="Q979" i="86"/>
  <c r="Q968" i="86"/>
  <c r="R965" i="86" s="1"/>
  <c r="AA444" i="84"/>
  <c r="AB475" i="84" s="1"/>
  <c r="AB444" i="84" s="1"/>
  <c r="J349" i="84" s="1"/>
  <c r="P965" i="79"/>
  <c r="T807" i="81"/>
  <c r="V566" i="81"/>
  <c r="W473" i="81"/>
  <c r="P968" i="81"/>
  <c r="U791" i="81"/>
  <c r="U790" i="81"/>
  <c r="U792" i="81"/>
  <c r="U776" i="81"/>
  <c r="U783" i="81"/>
  <c r="U788" i="81"/>
  <c r="U784" i="81"/>
  <c r="U785" i="81"/>
  <c r="U789" i="81"/>
  <c r="U780" i="81"/>
  <c r="U778" i="81"/>
  <c r="U782" i="81"/>
  <c r="U787" i="81"/>
  <c r="U786" i="81"/>
  <c r="U779" i="81"/>
  <c r="U777" i="81"/>
  <c r="U781" i="81"/>
  <c r="U770" i="81"/>
  <c r="U736" i="81"/>
  <c r="U771" i="81"/>
  <c r="X974" i="82"/>
  <c r="X957" i="82"/>
  <c r="X966" i="82" s="1"/>
  <c r="V816" i="73"/>
  <c r="V929" i="73" s="1"/>
  <c r="Y795" i="82"/>
  <c r="Y807" i="82" s="1"/>
  <c r="Y810" i="82" s="1"/>
  <c r="AB632" i="85"/>
  <c r="AB634" i="85" s="1"/>
  <c r="AB635" i="85" s="1"/>
  <c r="AB781" i="85" s="1"/>
  <c r="F876" i="85" s="1"/>
  <c r="G876" i="85" s="1"/>
  <c r="H876" i="85" s="1"/>
  <c r="I876" i="85" s="1"/>
  <c r="J876" i="85" s="1"/>
  <c r="K876" i="85" s="1"/>
  <c r="L876" i="85" s="1"/>
  <c r="M876" i="85" s="1"/>
  <c r="N876" i="85" s="1"/>
  <c r="AB473" i="82"/>
  <c r="AA566" i="82"/>
  <c r="AB675" i="85"/>
  <c r="AB702" i="85" s="1"/>
  <c r="AB771" i="85" s="1"/>
  <c r="F866" i="85" s="1"/>
  <c r="Z793" i="82"/>
  <c r="Z736" i="82"/>
  <c r="Z771" i="82"/>
  <c r="Z770" i="82"/>
  <c r="AB439" i="84"/>
  <c r="AB813" i="84"/>
  <c r="AA813" i="84"/>
  <c r="AA811" i="84" s="1"/>
  <c r="AA813" i="73"/>
  <c r="E890" i="84"/>
  <c r="AB632" i="84"/>
  <c r="W793" i="73"/>
  <c r="W773" i="73"/>
  <c r="Y441" i="73"/>
  <c r="X674" i="73"/>
  <c r="X702" i="73" s="1"/>
  <c r="X707" i="73"/>
  <c r="X735" i="73" s="1"/>
  <c r="X632" i="73"/>
  <c r="X634" i="73" s="1"/>
  <c r="X635" i="73" s="1"/>
  <c r="AB470" i="73"/>
  <c r="E899" i="79"/>
  <c r="G145" i="88" s="1"/>
  <c r="G103" i="88"/>
  <c r="E860" i="79"/>
  <c r="G106" i="88" s="1"/>
  <c r="BU963" i="89"/>
  <c r="BV962" i="89"/>
  <c r="BV941" i="89"/>
  <c r="BV926" i="89"/>
  <c r="BV961" i="89"/>
  <c r="BW927" i="89"/>
  <c r="BV935" i="89"/>
  <c r="BV947" i="89"/>
  <c r="BV948" i="89"/>
  <c r="AU934" i="73"/>
  <c r="AU936" i="73" s="1"/>
  <c r="AV932" i="73" s="1"/>
  <c r="AJ942" i="89"/>
  <c r="AK938" i="89" s="1"/>
  <c r="AT934" i="89"/>
  <c r="AT936" i="89" s="1"/>
  <c r="AU932" i="89" s="1"/>
  <c r="AT933" i="89"/>
  <c r="M864" i="73"/>
  <c r="I826" i="82"/>
  <c r="L826" i="73"/>
  <c r="F862" i="87"/>
  <c r="F861" i="87" s="1"/>
  <c r="L868" i="73"/>
  <c r="X958" i="84"/>
  <c r="X967" i="84" s="1"/>
  <c r="AB770" i="87"/>
  <c r="F865" i="87" s="1"/>
  <c r="E915" i="85"/>
  <c r="J240" i="83"/>
  <c r="AB771" i="87"/>
  <c r="F866" i="87" s="1"/>
  <c r="Y957" i="85"/>
  <c r="Y966" i="85" s="1"/>
  <c r="Y956" i="85"/>
  <c r="Y974" i="85"/>
  <c r="Z957" i="87"/>
  <c r="Z956" i="87"/>
  <c r="Z974" i="87"/>
  <c r="Y968" i="87"/>
  <c r="Z965" i="87" s="1"/>
  <c r="Z929" i="85"/>
  <c r="Y929" i="84"/>
  <c r="E911" i="84"/>
  <c r="AB706" i="84"/>
  <c r="J866" i="82"/>
  <c r="AA634" i="84"/>
  <c r="AA635" i="84" s="1"/>
  <c r="AA787" i="84" s="1"/>
  <c r="J861" i="82"/>
  <c r="J862" i="82" s="1"/>
  <c r="J865" i="82"/>
  <c r="AA705" i="84"/>
  <c r="AA735" i="84" s="1"/>
  <c r="AA672" i="84"/>
  <c r="AA702" i="84" s="1"/>
  <c r="M865" i="73"/>
  <c r="M861" i="73"/>
  <c r="M862" i="73" s="1"/>
  <c r="F864" i="87"/>
  <c r="AB673" i="84"/>
  <c r="AA793" i="87"/>
  <c r="AA795" i="87" s="1"/>
  <c r="AA807" i="87" s="1"/>
  <c r="AA810" i="87" s="1"/>
  <c r="AA816" i="87" s="1"/>
  <c r="AB633" i="84"/>
  <c r="U941" i="79"/>
  <c r="W116" i="80" s="1"/>
  <c r="G838" i="79"/>
  <c r="I84" i="88" s="1"/>
  <c r="U942" i="73"/>
  <c r="V938" i="73" s="1"/>
  <c r="G860" i="84"/>
  <c r="G864" i="84" s="1"/>
  <c r="K860" i="82"/>
  <c r="K861" i="82" s="1"/>
  <c r="N860" i="73"/>
  <c r="N864" i="73" s="1"/>
  <c r="AA773" i="85"/>
  <c r="AA795" i="85" s="1"/>
  <c r="AA807" i="85" s="1"/>
  <c r="AA810" i="85" s="1"/>
  <c r="AA816" i="85" s="1"/>
  <c r="AB706" i="86"/>
  <c r="Z705" i="86"/>
  <c r="Z672" i="86"/>
  <c r="AA439" i="86"/>
  <c r="AL934" i="87"/>
  <c r="AL936" i="87" s="1"/>
  <c r="AM932" i="87" s="1"/>
  <c r="AL933" i="87"/>
  <c r="BI963" i="73"/>
  <c r="AF934" i="85"/>
  <c r="AF936" i="85" s="1"/>
  <c r="AG932" i="85" s="1"/>
  <c r="AF933" i="85"/>
  <c r="BI963" i="86"/>
  <c r="BI963" i="83"/>
  <c r="G112" i="88"/>
  <c r="H83" i="88"/>
  <c r="X6" i="88"/>
  <c r="AB789" i="87"/>
  <c r="F884" i="87" s="1"/>
  <c r="G884" i="87" s="1"/>
  <c r="H884" i="87" s="1"/>
  <c r="I884" i="87" s="1"/>
  <c r="J884" i="87" s="1"/>
  <c r="K884" i="87" s="1"/>
  <c r="L884" i="87" s="1"/>
  <c r="M884" i="87" s="1"/>
  <c r="N884" i="87" s="1"/>
  <c r="AB790" i="87"/>
  <c r="F885" i="87" s="1"/>
  <c r="G885" i="87" s="1"/>
  <c r="H885" i="87" s="1"/>
  <c r="I885" i="87" s="1"/>
  <c r="J885" i="87" s="1"/>
  <c r="K885" i="87" s="1"/>
  <c r="L885" i="87" s="1"/>
  <c r="M885" i="87" s="1"/>
  <c r="N885" i="87" s="1"/>
  <c r="AB778" i="87"/>
  <c r="F873" i="87" s="1"/>
  <c r="G873" i="87" s="1"/>
  <c r="H873" i="87" s="1"/>
  <c r="I873" i="87" s="1"/>
  <c r="J873" i="87" s="1"/>
  <c r="K873" i="87" s="1"/>
  <c r="L873" i="87" s="1"/>
  <c r="M873" i="87" s="1"/>
  <c r="N873" i="87" s="1"/>
  <c r="AB784" i="87"/>
  <c r="F879" i="87" s="1"/>
  <c r="G879" i="87" s="1"/>
  <c r="H879" i="87" s="1"/>
  <c r="I879" i="87" s="1"/>
  <c r="J879" i="87" s="1"/>
  <c r="K879" i="87" s="1"/>
  <c r="L879" i="87" s="1"/>
  <c r="M879" i="87" s="1"/>
  <c r="N879" i="87" s="1"/>
  <c r="AB791" i="87"/>
  <c r="F886" i="87" s="1"/>
  <c r="G886" i="87" s="1"/>
  <c r="H886" i="87" s="1"/>
  <c r="I886" i="87" s="1"/>
  <c r="J886" i="87" s="1"/>
  <c r="K886" i="87" s="1"/>
  <c r="L886" i="87" s="1"/>
  <c r="M886" i="87" s="1"/>
  <c r="N886" i="87" s="1"/>
  <c r="AB787" i="87"/>
  <c r="F882" i="87" s="1"/>
  <c r="G882" i="87" s="1"/>
  <c r="H882" i="87" s="1"/>
  <c r="I882" i="87" s="1"/>
  <c r="J882" i="87" s="1"/>
  <c r="K882" i="87" s="1"/>
  <c r="L882" i="87" s="1"/>
  <c r="M882" i="87" s="1"/>
  <c r="N882" i="87" s="1"/>
  <c r="AB786" i="87"/>
  <c r="F881" i="87" s="1"/>
  <c r="G881" i="87" s="1"/>
  <c r="H881" i="87" s="1"/>
  <c r="I881" i="87" s="1"/>
  <c r="J881" i="87" s="1"/>
  <c r="K881" i="87" s="1"/>
  <c r="L881" i="87" s="1"/>
  <c r="M881" i="87" s="1"/>
  <c r="N881" i="87" s="1"/>
  <c r="AB779" i="87"/>
  <c r="F874" i="87" s="1"/>
  <c r="G874" i="87" s="1"/>
  <c r="H874" i="87" s="1"/>
  <c r="I874" i="87" s="1"/>
  <c r="J874" i="87" s="1"/>
  <c r="K874" i="87" s="1"/>
  <c r="L874" i="87" s="1"/>
  <c r="M874" i="87" s="1"/>
  <c r="N874" i="87" s="1"/>
  <c r="AB792" i="87"/>
  <c r="F887" i="87" s="1"/>
  <c r="G887" i="87" s="1"/>
  <c r="H887" i="87" s="1"/>
  <c r="I887" i="87" s="1"/>
  <c r="J887" i="87" s="1"/>
  <c r="K887" i="87" s="1"/>
  <c r="L887" i="87" s="1"/>
  <c r="M887" i="87" s="1"/>
  <c r="N887" i="87" s="1"/>
  <c r="AB777" i="87"/>
  <c r="F872" i="87" s="1"/>
  <c r="G872" i="87" s="1"/>
  <c r="H872" i="87" s="1"/>
  <c r="I872" i="87" s="1"/>
  <c r="J872" i="87" s="1"/>
  <c r="K872" i="87" s="1"/>
  <c r="L872" i="87" s="1"/>
  <c r="M872" i="87" s="1"/>
  <c r="N872" i="87" s="1"/>
  <c r="AB783" i="87"/>
  <c r="F878" i="87" s="1"/>
  <c r="G878" i="87" s="1"/>
  <c r="H878" i="87" s="1"/>
  <c r="I878" i="87" s="1"/>
  <c r="J878" i="87" s="1"/>
  <c r="K878" i="87" s="1"/>
  <c r="L878" i="87" s="1"/>
  <c r="M878" i="87" s="1"/>
  <c r="N878" i="87" s="1"/>
  <c r="AB780" i="87"/>
  <c r="F875" i="87" s="1"/>
  <c r="G875" i="87" s="1"/>
  <c r="H875" i="87" s="1"/>
  <c r="I875" i="87" s="1"/>
  <c r="J875" i="87" s="1"/>
  <c r="K875" i="87" s="1"/>
  <c r="L875" i="87" s="1"/>
  <c r="M875" i="87" s="1"/>
  <c r="N875" i="87" s="1"/>
  <c r="AB776" i="87"/>
  <c r="AB785" i="87"/>
  <c r="F880" i="87" s="1"/>
  <c r="G880" i="87" s="1"/>
  <c r="H880" i="87" s="1"/>
  <c r="I880" i="87" s="1"/>
  <c r="J880" i="87" s="1"/>
  <c r="K880" i="87" s="1"/>
  <c r="L880" i="87" s="1"/>
  <c r="M880" i="87" s="1"/>
  <c r="N880" i="87" s="1"/>
  <c r="AB781" i="87"/>
  <c r="F876" i="87" s="1"/>
  <c r="G876" i="87" s="1"/>
  <c r="H876" i="87" s="1"/>
  <c r="I876" i="87" s="1"/>
  <c r="J876" i="87" s="1"/>
  <c r="K876" i="87" s="1"/>
  <c r="L876" i="87" s="1"/>
  <c r="M876" i="87" s="1"/>
  <c r="N876" i="87" s="1"/>
  <c r="AB782" i="87"/>
  <c r="F877" i="87" s="1"/>
  <c r="G877" i="87" s="1"/>
  <c r="H877" i="87" s="1"/>
  <c r="I877" i="87" s="1"/>
  <c r="J877" i="87" s="1"/>
  <c r="K877" i="87" s="1"/>
  <c r="L877" i="87" s="1"/>
  <c r="M877" i="87" s="1"/>
  <c r="N877" i="87" s="1"/>
  <c r="AB788" i="87"/>
  <c r="F883" i="87" s="1"/>
  <c r="G883" i="87" s="1"/>
  <c r="H883" i="87" s="1"/>
  <c r="I883" i="87" s="1"/>
  <c r="J883" i="87" s="1"/>
  <c r="K883" i="87" s="1"/>
  <c r="L883" i="87" s="1"/>
  <c r="M883" i="87" s="1"/>
  <c r="N883" i="87" s="1"/>
  <c r="H902" i="83"/>
  <c r="H904" i="83" s="1"/>
  <c r="G906" i="83"/>
  <c r="I888" i="83"/>
  <c r="I890" i="83" s="1"/>
  <c r="I894" i="83" s="1"/>
  <c r="J871" i="83"/>
  <c r="X968" i="85"/>
  <c r="Y965" i="85" s="1"/>
  <c r="X979" i="85"/>
  <c r="Z793" i="84"/>
  <c r="Z773" i="84"/>
  <c r="BI963" i="81"/>
  <c r="BJ963" i="82"/>
  <c r="BJ962" i="79"/>
  <c r="BJ926" i="79"/>
  <c r="BK927" i="79"/>
  <c r="BI963" i="84"/>
  <c r="BI963" i="87"/>
  <c r="BI963" i="85"/>
  <c r="BJ117" i="80"/>
  <c r="BJ137" i="80"/>
  <c r="BJ136" i="80"/>
  <c r="BJ138" i="80" s="1"/>
  <c r="BJ115" i="80"/>
  <c r="BH963" i="79"/>
  <c r="J837" i="85"/>
  <c r="I860" i="85"/>
  <c r="G826" i="85"/>
  <c r="G866" i="86"/>
  <c r="G864" i="86"/>
  <c r="G865" i="86"/>
  <c r="G861" i="86"/>
  <c r="G862" i="86" s="1"/>
  <c r="G868" i="85"/>
  <c r="I837" i="86"/>
  <c r="H860" i="86"/>
  <c r="I868" i="82"/>
  <c r="G866" i="87"/>
  <c r="G864" i="87"/>
  <c r="G865" i="87"/>
  <c r="G861" i="87"/>
  <c r="G862" i="87" s="1"/>
  <c r="I837" i="87"/>
  <c r="H860" i="87"/>
  <c r="H861" i="85"/>
  <c r="H862" i="85" s="1"/>
  <c r="H864" i="85"/>
  <c r="H865" i="85"/>
  <c r="H866" i="85"/>
  <c r="G837" i="79"/>
  <c r="L837" i="82"/>
  <c r="H837" i="84"/>
  <c r="T954" i="79"/>
  <c r="V113" i="80" s="1"/>
  <c r="U939" i="79"/>
  <c r="U940" i="79"/>
  <c r="T956" i="73"/>
  <c r="BK973" i="79"/>
  <c r="BL17" i="77"/>
  <c r="BL107" i="80" s="1"/>
  <c r="S979" i="73"/>
  <c r="BM18" i="77"/>
  <c r="BL33" i="77"/>
  <c r="BL16" i="77"/>
  <c r="U952" i="73"/>
  <c r="BK927" i="73"/>
  <c r="BK962" i="73" s="1"/>
  <c r="BJ926" i="73"/>
  <c r="BJ941" i="73"/>
  <c r="BJ935" i="73"/>
  <c r="BJ947" i="73"/>
  <c r="BJ961" i="73"/>
  <c r="BJ948" i="73"/>
  <c r="U953" i="73"/>
  <c r="Y979" i="87"/>
  <c r="Z932" i="79"/>
  <c r="BI948" i="79"/>
  <c r="BI961" i="79"/>
  <c r="BB940" i="86"/>
  <c r="BB942" i="86" s="1"/>
  <c r="BC938" i="86" s="1"/>
  <c r="BB939" i="86"/>
  <c r="AZ940" i="82"/>
  <c r="AZ942" i="82" s="1"/>
  <c r="BA938" i="82" s="1"/>
  <c r="AZ939" i="82"/>
  <c r="BB939" i="84"/>
  <c r="BB940" i="84"/>
  <c r="BB942" i="84" s="1"/>
  <c r="BC938" i="84" s="1"/>
  <c r="BJ948" i="81"/>
  <c r="BJ947" i="81"/>
  <c r="BJ941" i="81"/>
  <c r="BK927" i="81"/>
  <c r="BK962" i="81" s="1"/>
  <c r="BJ926" i="81"/>
  <c r="BJ935" i="81"/>
  <c r="BJ961" i="81"/>
  <c r="AA952" i="81"/>
  <c r="E894" i="87"/>
  <c r="E902" i="87" s="1"/>
  <c r="V968" i="82"/>
  <c r="Z934" i="83"/>
  <c r="Z933" i="83"/>
  <c r="X952" i="83"/>
  <c r="AZ961" i="81"/>
  <c r="AJ934" i="84"/>
  <c r="AJ933" i="84"/>
  <c r="BJ961" i="87"/>
  <c r="BJ941" i="87"/>
  <c r="BJ948" i="87"/>
  <c r="BJ947" i="87"/>
  <c r="BJ935" i="87"/>
  <c r="BK927" i="87"/>
  <c r="BK962" i="87" s="1"/>
  <c r="BJ926" i="87"/>
  <c r="BB939" i="87"/>
  <c r="BB940" i="87"/>
  <c r="BB942" i="87" s="1"/>
  <c r="BC938" i="87" s="1"/>
  <c r="AA953" i="81"/>
  <c r="BJ941" i="86"/>
  <c r="BK927" i="86"/>
  <c r="BK962" i="86" s="1"/>
  <c r="BJ926" i="86"/>
  <c r="BJ935" i="86"/>
  <c r="BJ961" i="86"/>
  <c r="BJ947" i="86"/>
  <c r="BJ948" i="86"/>
  <c r="X953" i="83"/>
  <c r="AA942" i="81"/>
  <c r="BJ941" i="83"/>
  <c r="BK927" i="83"/>
  <c r="BK962" i="83" s="1"/>
  <c r="BJ926" i="83"/>
  <c r="BJ961" i="83"/>
  <c r="BJ947" i="83"/>
  <c r="BJ948" i="83"/>
  <c r="BJ935" i="83"/>
  <c r="E909" i="85"/>
  <c r="D297" i="85"/>
  <c r="E907" i="85"/>
  <c r="D296" i="85"/>
  <c r="D277" i="85"/>
  <c r="D276" i="85"/>
  <c r="W958" i="83"/>
  <c r="W967" i="83" s="1"/>
  <c r="BK941" i="82"/>
  <c r="BL927" i="82"/>
  <c r="BL962" i="82" s="1"/>
  <c r="BK926" i="82"/>
  <c r="BK935" i="82"/>
  <c r="BK961" i="82"/>
  <c r="BK948" i="82"/>
  <c r="BK947" i="82"/>
  <c r="X942" i="83"/>
  <c r="BJ961" i="85"/>
  <c r="BJ948" i="85"/>
  <c r="BJ947" i="85"/>
  <c r="BJ941" i="85"/>
  <c r="BK927" i="85"/>
  <c r="BK962" i="85" s="1"/>
  <c r="BJ926" i="85"/>
  <c r="BJ935" i="85"/>
  <c r="AC934" i="81"/>
  <c r="AC933" i="81"/>
  <c r="E888" i="79"/>
  <c r="BJ961" i="84"/>
  <c r="BK927" i="84"/>
  <c r="BK962" i="84" s="1"/>
  <c r="BJ926" i="84"/>
  <c r="BJ948" i="84"/>
  <c r="BJ935" i="84"/>
  <c r="BJ941" i="84"/>
  <c r="BJ947" i="84"/>
  <c r="AL934" i="82"/>
  <c r="AL936" i="82" s="1"/>
  <c r="AM932" i="82" s="1"/>
  <c r="AL933" i="82"/>
  <c r="AM934" i="86"/>
  <c r="AM933" i="86"/>
  <c r="E894" i="84"/>
  <c r="BA939" i="85"/>
  <c r="BA940" i="85"/>
  <c r="BA942" i="85" s="1"/>
  <c r="BB938" i="85" s="1"/>
  <c r="AB944" i="79"/>
  <c r="AB946" i="73"/>
  <c r="AB945" i="73"/>
  <c r="W12" i="88"/>
  <c r="U10" i="88"/>
  <c r="Z935" i="79" a="1"/>
  <c r="BK962" i="79" a="1"/>
  <c r="U952" i="79" a="1"/>
  <c r="H838" i="79" a="1"/>
  <c r="AB946" i="79" a="1"/>
  <c r="U942" i="79" a="1"/>
  <c r="Z6" i="88"/>
  <c r="S956" i="79" a="1"/>
  <c r="R966" i="79" a="1"/>
  <c r="S958" i="79" a="1"/>
  <c r="BJ961" i="79" a="1"/>
  <c r="U953" i="79" a="1"/>
  <c r="H837" i="79" a="1"/>
  <c r="Z933" i="79" a="1"/>
  <c r="AB945" i="79" a="1"/>
  <c r="Q979" i="79" a="1"/>
  <c r="S974" i="79" a="1"/>
  <c r="AB947" i="79" a="1"/>
  <c r="R967" i="79" a="1"/>
  <c r="E895" i="79" a="1"/>
  <c r="Z934" i="79" a="1"/>
  <c r="E894" i="79" a="1"/>
  <c r="G864" i="79" a="1"/>
  <c r="W8" i="88"/>
  <c r="V938" i="79" a="1"/>
  <c r="P968" i="79" a="1"/>
  <c r="Y8" i="88"/>
  <c r="BJ948" i="79" a="1"/>
  <c r="S957" i="79" a="1"/>
  <c r="F915" i="83" l="1"/>
  <c r="F240" i="83"/>
  <c r="F909" i="83"/>
  <c r="F909" i="89"/>
  <c r="F907" i="89"/>
  <c r="F915" i="89"/>
  <c r="V813" i="81" a="1"/>
  <c r="H871" i="89"/>
  <c r="G888" i="89"/>
  <c r="G890" i="89" s="1"/>
  <c r="AA813" i="82" a="1"/>
  <c r="AB812" i="82"/>
  <c r="AB974" i="89"/>
  <c r="AB956" i="89"/>
  <c r="AB957" i="89"/>
  <c r="AB472" i="82"/>
  <c r="AB441" i="82"/>
  <c r="J346" i="82" s="1"/>
  <c r="L225" i="89"/>
  <c r="L232" i="89" s="1"/>
  <c r="M232" i="89"/>
  <c r="I240" i="89" s="1"/>
  <c r="H225" i="89"/>
  <c r="K225" i="89"/>
  <c r="K232" i="89" s="1"/>
  <c r="E240" i="89" s="1"/>
  <c r="T773" i="86"/>
  <c r="T795" i="86" s="1"/>
  <c r="T807" i="86" s="1"/>
  <c r="T810" i="86" s="1"/>
  <c r="T816" i="86" s="1"/>
  <c r="T929" i="86" s="1"/>
  <c r="T957" i="86" s="1"/>
  <c r="T966" i="86" s="1"/>
  <c r="V566" i="86"/>
  <c r="W473" i="86"/>
  <c r="U777" i="86"/>
  <c r="U783" i="86"/>
  <c r="U781" i="86"/>
  <c r="U786" i="86"/>
  <c r="U780" i="86"/>
  <c r="U785" i="86"/>
  <c r="U784" i="86"/>
  <c r="U792" i="86"/>
  <c r="U790" i="86"/>
  <c r="U787" i="86"/>
  <c r="U791" i="86"/>
  <c r="U782" i="86"/>
  <c r="U779" i="86"/>
  <c r="U776" i="86"/>
  <c r="U788" i="86"/>
  <c r="U789" i="86"/>
  <c r="U778" i="86"/>
  <c r="U736" i="86"/>
  <c r="U770" i="86"/>
  <c r="U771" i="86"/>
  <c r="M76" i="77"/>
  <c r="M71" i="77"/>
  <c r="M72" i="77"/>
  <c r="M70" i="77"/>
  <c r="L85" i="77"/>
  <c r="L27" i="77" s="1"/>
  <c r="L30" i="77" s="1"/>
  <c r="S966" i="81"/>
  <c r="P28" i="77"/>
  <c r="P21" i="77"/>
  <c r="S974" i="79"/>
  <c r="P44" i="77"/>
  <c r="Q40" i="77" s="1"/>
  <c r="Q41" i="77" s="1"/>
  <c r="Q43" i="77" s="1"/>
  <c r="Q47" i="77" s="1"/>
  <c r="Q57" i="77" s="1"/>
  <c r="O60" i="77"/>
  <c r="O59" i="77"/>
  <c r="P54" i="77" s="1"/>
  <c r="P56" i="77" s="1"/>
  <c r="U773" i="81"/>
  <c r="R979" i="86"/>
  <c r="R966" i="79"/>
  <c r="T810" i="81"/>
  <c r="T816" i="81" s="1"/>
  <c r="T929" i="81" s="1"/>
  <c r="T974" i="81" s="1"/>
  <c r="AB812" i="84"/>
  <c r="AB811" i="84" s="1"/>
  <c r="F911" i="84" s="1"/>
  <c r="AB770" i="85"/>
  <c r="F865" i="85" s="1"/>
  <c r="AB790" i="85"/>
  <c r="F885" i="85" s="1"/>
  <c r="G885" i="85" s="1"/>
  <c r="H885" i="85" s="1"/>
  <c r="I885" i="85" s="1"/>
  <c r="J885" i="85" s="1"/>
  <c r="K885" i="85" s="1"/>
  <c r="L885" i="85" s="1"/>
  <c r="M885" i="85" s="1"/>
  <c r="N885" i="85" s="1"/>
  <c r="S956" i="79"/>
  <c r="S957" i="79"/>
  <c r="S966" i="86"/>
  <c r="Q979" i="79"/>
  <c r="R967" i="79"/>
  <c r="R968" i="86"/>
  <c r="S965" i="86" s="1"/>
  <c r="R35" i="77"/>
  <c r="R118" i="80"/>
  <c r="S967" i="86"/>
  <c r="P968" i="79"/>
  <c r="S958" i="79"/>
  <c r="W442" i="81"/>
  <c r="W812" i="81"/>
  <c r="V708" i="81"/>
  <c r="V735" i="81" s="1"/>
  <c r="V675" i="81"/>
  <c r="V702" i="81" s="1"/>
  <c r="V632" i="81"/>
  <c r="V634" i="81" s="1"/>
  <c r="V635" i="81" s="1"/>
  <c r="V813" i="81"/>
  <c r="V811" i="81" s="1"/>
  <c r="Q965" i="81"/>
  <c r="S967" i="81"/>
  <c r="U793" i="81"/>
  <c r="X958" i="82"/>
  <c r="X967" i="82" s="1"/>
  <c r="X979" i="82" s="1"/>
  <c r="V974" i="73"/>
  <c r="Y816" i="82"/>
  <c r="Y929" i="82" s="1"/>
  <c r="AB442" i="82"/>
  <c r="AB566" i="82" s="1"/>
  <c r="AB632" i="82" s="1"/>
  <c r="AB634" i="82" s="1"/>
  <c r="AB635" i="82" s="1"/>
  <c r="AB789" i="85"/>
  <c r="F884" i="85" s="1"/>
  <c r="G884" i="85" s="1"/>
  <c r="H884" i="85" s="1"/>
  <c r="I884" i="85" s="1"/>
  <c r="J884" i="85" s="1"/>
  <c r="K884" i="85" s="1"/>
  <c r="L884" i="85" s="1"/>
  <c r="M884" i="85" s="1"/>
  <c r="N884" i="85" s="1"/>
  <c r="F862" i="85"/>
  <c r="F861" i="85" s="1"/>
  <c r="AB785" i="85"/>
  <c r="F880" i="85" s="1"/>
  <c r="G880" i="85" s="1"/>
  <c r="H880" i="85" s="1"/>
  <c r="I880" i="85" s="1"/>
  <c r="J880" i="85" s="1"/>
  <c r="K880" i="85" s="1"/>
  <c r="L880" i="85" s="1"/>
  <c r="M880" i="85" s="1"/>
  <c r="N880" i="85" s="1"/>
  <c r="AB778" i="85"/>
  <c r="F873" i="85" s="1"/>
  <c r="G873" i="85" s="1"/>
  <c r="H873" i="85" s="1"/>
  <c r="I873" i="85" s="1"/>
  <c r="J873" i="85" s="1"/>
  <c r="K873" i="85" s="1"/>
  <c r="L873" i="85" s="1"/>
  <c r="M873" i="85" s="1"/>
  <c r="N873" i="85" s="1"/>
  <c r="AB736" i="85"/>
  <c r="F864" i="85" s="1"/>
  <c r="AB788" i="85"/>
  <c r="F883" i="85" s="1"/>
  <c r="G883" i="85" s="1"/>
  <c r="H883" i="85" s="1"/>
  <c r="I883" i="85" s="1"/>
  <c r="J883" i="85" s="1"/>
  <c r="K883" i="85" s="1"/>
  <c r="L883" i="85" s="1"/>
  <c r="M883" i="85" s="1"/>
  <c r="N883" i="85" s="1"/>
  <c r="AB780" i="85"/>
  <c r="F875" i="85" s="1"/>
  <c r="G875" i="85" s="1"/>
  <c r="H875" i="85" s="1"/>
  <c r="I875" i="85" s="1"/>
  <c r="J875" i="85" s="1"/>
  <c r="K875" i="85" s="1"/>
  <c r="L875" i="85" s="1"/>
  <c r="M875" i="85" s="1"/>
  <c r="N875" i="85" s="1"/>
  <c r="AB792" i="85"/>
  <c r="F887" i="85" s="1"/>
  <c r="G887" i="85" s="1"/>
  <c r="H887" i="85" s="1"/>
  <c r="I887" i="85" s="1"/>
  <c r="J887" i="85" s="1"/>
  <c r="K887" i="85" s="1"/>
  <c r="L887" i="85" s="1"/>
  <c r="M887" i="85" s="1"/>
  <c r="N887" i="85" s="1"/>
  <c r="AB786" i="85"/>
  <c r="F881" i="85" s="1"/>
  <c r="G881" i="85" s="1"/>
  <c r="H881" i="85" s="1"/>
  <c r="I881" i="85" s="1"/>
  <c r="J881" i="85" s="1"/>
  <c r="K881" i="85" s="1"/>
  <c r="L881" i="85" s="1"/>
  <c r="M881" i="85" s="1"/>
  <c r="N881" i="85" s="1"/>
  <c r="AB791" i="85"/>
  <c r="F886" i="85" s="1"/>
  <c r="G886" i="85" s="1"/>
  <c r="H886" i="85" s="1"/>
  <c r="I886" i="85" s="1"/>
  <c r="J886" i="85" s="1"/>
  <c r="K886" i="85" s="1"/>
  <c r="L886" i="85" s="1"/>
  <c r="M886" i="85" s="1"/>
  <c r="N886" i="85" s="1"/>
  <c r="AB784" i="85"/>
  <c r="F879" i="85" s="1"/>
  <c r="G879" i="85" s="1"/>
  <c r="H879" i="85" s="1"/>
  <c r="I879" i="85" s="1"/>
  <c r="J879" i="85" s="1"/>
  <c r="K879" i="85" s="1"/>
  <c r="L879" i="85" s="1"/>
  <c r="M879" i="85" s="1"/>
  <c r="N879" i="85" s="1"/>
  <c r="AB779" i="85"/>
  <c r="F874" i="85" s="1"/>
  <c r="G874" i="85" s="1"/>
  <c r="H874" i="85" s="1"/>
  <c r="I874" i="85" s="1"/>
  <c r="J874" i="85" s="1"/>
  <c r="K874" i="85" s="1"/>
  <c r="L874" i="85" s="1"/>
  <c r="M874" i="85" s="1"/>
  <c r="N874" i="85" s="1"/>
  <c r="AB776" i="85"/>
  <c r="F871" i="85" s="1"/>
  <c r="G871" i="85" s="1"/>
  <c r="H871" i="85" s="1"/>
  <c r="I871" i="85" s="1"/>
  <c r="J871" i="85" s="1"/>
  <c r="K871" i="85" s="1"/>
  <c r="AB783" i="85"/>
  <c r="F878" i="85" s="1"/>
  <c r="G878" i="85" s="1"/>
  <c r="H878" i="85" s="1"/>
  <c r="I878" i="85" s="1"/>
  <c r="J878" i="85" s="1"/>
  <c r="K878" i="85" s="1"/>
  <c r="L878" i="85" s="1"/>
  <c r="M878" i="85" s="1"/>
  <c r="N878" i="85" s="1"/>
  <c r="AB787" i="85"/>
  <c r="F882" i="85" s="1"/>
  <c r="G882" i="85" s="1"/>
  <c r="H882" i="85" s="1"/>
  <c r="I882" i="85" s="1"/>
  <c r="J882" i="85" s="1"/>
  <c r="K882" i="85" s="1"/>
  <c r="L882" i="85" s="1"/>
  <c r="M882" i="85" s="1"/>
  <c r="N882" i="85" s="1"/>
  <c r="AB777" i="85"/>
  <c r="F872" i="85" s="1"/>
  <c r="G872" i="85" s="1"/>
  <c r="H872" i="85" s="1"/>
  <c r="I872" i="85" s="1"/>
  <c r="J872" i="85" s="1"/>
  <c r="K872" i="85" s="1"/>
  <c r="L872" i="85" s="1"/>
  <c r="M872" i="85" s="1"/>
  <c r="N872" i="85" s="1"/>
  <c r="AB782" i="85"/>
  <c r="F877" i="85" s="1"/>
  <c r="G877" i="85" s="1"/>
  <c r="H877" i="85" s="1"/>
  <c r="I877" i="85" s="1"/>
  <c r="J877" i="85" s="1"/>
  <c r="K877" i="85" s="1"/>
  <c r="L877" i="85" s="1"/>
  <c r="M877" i="85" s="1"/>
  <c r="N877" i="85" s="1"/>
  <c r="Z773" i="82"/>
  <c r="Z795" i="82" s="1"/>
  <c r="Z807" i="82" s="1"/>
  <c r="Z810" i="82" s="1"/>
  <c r="AA632" i="82"/>
  <c r="AA634" i="82" s="1"/>
  <c r="AA635" i="82" s="1"/>
  <c r="AA675" i="82"/>
  <c r="AA702" i="82" s="1"/>
  <c r="AA708" i="82"/>
  <c r="AA735" i="82" s="1"/>
  <c r="AA813" i="82"/>
  <c r="AA811" i="82" s="1"/>
  <c r="AB672" i="84"/>
  <c r="AB702" i="84" s="1"/>
  <c r="AB736" i="84" s="1"/>
  <c r="AB705" i="84"/>
  <c r="AB735" i="84" s="1"/>
  <c r="AB634" i="84"/>
  <c r="AB635" i="84" s="1"/>
  <c r="AB788" i="84" s="1"/>
  <c r="W795" i="73"/>
  <c r="W807" i="73" s="1"/>
  <c r="W810" i="73" s="1"/>
  <c r="X789" i="73"/>
  <c r="X788" i="73"/>
  <c r="X777" i="73"/>
  <c r="X792" i="73"/>
  <c r="X782" i="73"/>
  <c r="X779" i="73"/>
  <c r="X776" i="73"/>
  <c r="X778" i="73"/>
  <c r="X785" i="73"/>
  <c r="X786" i="73"/>
  <c r="X784" i="73"/>
  <c r="X791" i="73"/>
  <c r="X787" i="73"/>
  <c r="X781" i="73"/>
  <c r="X780" i="73"/>
  <c r="X783" i="73"/>
  <c r="X790" i="73"/>
  <c r="X736" i="73"/>
  <c r="X770" i="73"/>
  <c r="X771" i="73"/>
  <c r="Z472" i="73"/>
  <c r="Z812" i="73" s="1"/>
  <c r="Z811" i="73" s="1"/>
  <c r="AB439" i="73"/>
  <c r="AA705" i="73"/>
  <c r="AA672" i="73"/>
  <c r="J826" i="82"/>
  <c r="AV934" i="73"/>
  <c r="AV936" i="73" s="1"/>
  <c r="AW932" i="73" s="1"/>
  <c r="AW934" i="73" s="1"/>
  <c r="AV933" i="73"/>
  <c r="M826" i="73"/>
  <c r="BW926" i="89"/>
  <c r="BX927" i="89"/>
  <c r="BW961" i="89"/>
  <c r="BW947" i="89"/>
  <c r="BW962" i="89"/>
  <c r="BW941" i="89"/>
  <c r="BW948" i="89"/>
  <c r="BW935" i="89"/>
  <c r="BV963" i="89"/>
  <c r="X979" i="84"/>
  <c r="AK939" i="89"/>
  <c r="AK940" i="89"/>
  <c r="AA594" i="86"/>
  <c r="AA739" i="86" s="1"/>
  <c r="AA769" i="86" s="1"/>
  <c r="K866" i="82"/>
  <c r="AU934" i="89"/>
  <c r="AU933" i="89"/>
  <c r="G866" i="84"/>
  <c r="G915" i="83"/>
  <c r="D313" i="83"/>
  <c r="G861" i="84"/>
  <c r="G862" i="84" s="1"/>
  <c r="X968" i="84"/>
  <c r="Y965" i="84" s="1"/>
  <c r="K865" i="82"/>
  <c r="AA790" i="84"/>
  <c r="N866" i="73"/>
  <c r="K864" i="82"/>
  <c r="N861" i="73"/>
  <c r="N862" i="73" s="1"/>
  <c r="N865" i="73"/>
  <c r="Z974" i="85"/>
  <c r="Z957" i="85"/>
  <c r="Z966" i="85" s="1"/>
  <c r="Z956" i="85"/>
  <c r="F868" i="87"/>
  <c r="AB773" i="87"/>
  <c r="Y956" i="84"/>
  <c r="Y974" i="84"/>
  <c r="Y957" i="84"/>
  <c r="Y966" i="84" s="1"/>
  <c r="Z966" i="87"/>
  <c r="Z958" i="87"/>
  <c r="Z967" i="87" s="1"/>
  <c r="AA929" i="87"/>
  <c r="AA929" i="85"/>
  <c r="Y958" i="85"/>
  <c r="Y967" i="85" s="1"/>
  <c r="F826" i="87"/>
  <c r="AA777" i="84"/>
  <c r="AA784" i="84"/>
  <c r="AA786" i="84"/>
  <c r="AA780" i="84"/>
  <c r="AA792" i="84"/>
  <c r="AA791" i="84"/>
  <c r="AA789" i="84"/>
  <c r="AA788" i="84"/>
  <c r="AA785" i="84"/>
  <c r="AA782" i="84"/>
  <c r="AA783" i="84"/>
  <c r="AA781" i="84"/>
  <c r="AA778" i="84"/>
  <c r="AA776" i="84"/>
  <c r="AA779" i="84"/>
  <c r="AA736" i="84"/>
  <c r="AA771" i="84"/>
  <c r="AA770" i="84"/>
  <c r="G865" i="84"/>
  <c r="U942" i="79"/>
  <c r="H838" i="79"/>
  <c r="J84" i="88" s="1"/>
  <c r="AB947" i="79"/>
  <c r="Z935" i="79"/>
  <c r="E895" i="79"/>
  <c r="G141" i="88" s="1"/>
  <c r="H860" i="84"/>
  <c r="H866" i="84" s="1"/>
  <c r="L860" i="82"/>
  <c r="L864" i="82" s="1"/>
  <c r="Z936" i="83"/>
  <c r="AB470" i="86"/>
  <c r="AM933" i="87"/>
  <c r="AM934" i="87"/>
  <c r="AM936" i="87" s="1"/>
  <c r="AN932" i="87" s="1"/>
  <c r="AG933" i="85"/>
  <c r="AG934" i="85"/>
  <c r="AG936" i="85" s="1"/>
  <c r="AH932" i="85" s="1"/>
  <c r="BK963" i="82"/>
  <c r="BJ963" i="83"/>
  <c r="G134" i="88"/>
  <c r="I83" i="88"/>
  <c r="X12" i="88"/>
  <c r="X8" i="88"/>
  <c r="AB793" i="87"/>
  <c r="F871" i="87"/>
  <c r="H906" i="83"/>
  <c r="J888" i="83"/>
  <c r="J890" i="83" s="1"/>
  <c r="J894" i="83" s="1"/>
  <c r="K871" i="83"/>
  <c r="I902" i="83"/>
  <c r="I904" i="83" s="1"/>
  <c r="G909" i="83"/>
  <c r="G907" i="83"/>
  <c r="D312" i="83"/>
  <c r="Z795" i="84"/>
  <c r="Z807" i="84" s="1"/>
  <c r="Z810" i="84" s="1"/>
  <c r="Z816" i="84" s="1"/>
  <c r="BJ963" i="85"/>
  <c r="BK962" i="79"/>
  <c r="BJ963" i="84"/>
  <c r="BJ963" i="86"/>
  <c r="BJ963" i="87"/>
  <c r="BL927" i="79"/>
  <c r="BK926" i="79"/>
  <c r="BJ963" i="81"/>
  <c r="BJ963" i="73"/>
  <c r="BK136" i="80"/>
  <c r="BK138" i="80" s="1"/>
  <c r="BK117" i="80"/>
  <c r="BK137" i="80"/>
  <c r="BK115" i="80"/>
  <c r="BI963" i="79"/>
  <c r="H826" i="85"/>
  <c r="G868" i="86"/>
  <c r="G868" i="87"/>
  <c r="G864" i="79"/>
  <c r="I110" i="88" s="1"/>
  <c r="I866" i="85"/>
  <c r="I861" i="85"/>
  <c r="I862" i="85" s="1"/>
  <c r="I864" i="85"/>
  <c r="I865" i="85"/>
  <c r="K837" i="85"/>
  <c r="J860" i="85"/>
  <c r="H865" i="87"/>
  <c r="H864" i="87"/>
  <c r="H866" i="87"/>
  <c r="H861" i="87"/>
  <c r="H862" i="87" s="1"/>
  <c r="G826" i="86"/>
  <c r="J837" i="87"/>
  <c r="I860" i="87"/>
  <c r="H866" i="86"/>
  <c r="H865" i="86"/>
  <c r="H864" i="86"/>
  <c r="H861" i="86"/>
  <c r="H862" i="86" s="1"/>
  <c r="H868" i="85"/>
  <c r="J868" i="82"/>
  <c r="J837" i="86"/>
  <c r="I860" i="86"/>
  <c r="K862" i="82"/>
  <c r="M868" i="73"/>
  <c r="G826" i="87"/>
  <c r="H837" i="79"/>
  <c r="I837" i="84"/>
  <c r="M837" i="82"/>
  <c r="U953" i="79"/>
  <c r="U952" i="79"/>
  <c r="W123" i="80" s="1"/>
  <c r="V938" i="79"/>
  <c r="BK947" i="73"/>
  <c r="BK926" i="73"/>
  <c r="BK941" i="73"/>
  <c r="BK961" i="73"/>
  <c r="BK948" i="73"/>
  <c r="BL927" i="73"/>
  <c r="BL962" i="73" s="1"/>
  <c r="BK935" i="73"/>
  <c r="BM33" i="77"/>
  <c r="BN18" i="77"/>
  <c r="BM16" i="77"/>
  <c r="U954" i="73"/>
  <c r="U957" i="73" s="1"/>
  <c r="U966" i="73" s="1"/>
  <c r="T958" i="73"/>
  <c r="T967" i="73" s="1"/>
  <c r="S968" i="73"/>
  <c r="V940" i="73"/>
  <c r="V939" i="73"/>
  <c r="BM17" i="77"/>
  <c r="BM107" i="80" s="1"/>
  <c r="BL973" i="79"/>
  <c r="E894" i="79"/>
  <c r="Z933" i="79"/>
  <c r="Z934" i="79"/>
  <c r="BJ948" i="79"/>
  <c r="BJ961" i="79"/>
  <c r="BB940" i="85"/>
  <c r="BB942" i="85" s="1"/>
  <c r="BC938" i="85" s="1"/>
  <c r="BB939" i="85"/>
  <c r="BA939" i="82"/>
  <c r="BA940" i="82"/>
  <c r="BA942" i="82" s="1"/>
  <c r="BB938" i="82" s="1"/>
  <c r="AM933" i="82"/>
  <c r="AM934" i="82"/>
  <c r="AM936" i="82" s="1"/>
  <c r="AN932" i="82" s="1"/>
  <c r="BC940" i="84"/>
  <c r="BC942" i="84" s="1"/>
  <c r="BD938" i="84" s="1"/>
  <c r="BC939" i="84"/>
  <c r="BK948" i="84"/>
  <c r="BK947" i="84"/>
  <c r="BK961" i="84"/>
  <c r="BK935" i="84"/>
  <c r="BK941" i="84"/>
  <c r="BK926" i="84"/>
  <c r="BL927" i="84"/>
  <c r="BL962" i="84" s="1"/>
  <c r="BK948" i="85"/>
  <c r="BK947" i="85"/>
  <c r="BK941" i="85"/>
  <c r="BL927" i="85"/>
  <c r="BL962" i="85" s="1"/>
  <c r="BK926" i="85"/>
  <c r="BK935" i="85"/>
  <c r="BK961" i="85"/>
  <c r="W979" i="83"/>
  <c r="W968" i="83"/>
  <c r="X965" i="83" s="1"/>
  <c r="BK961" i="87"/>
  <c r="BK948" i="87"/>
  <c r="BK947" i="87"/>
  <c r="BK935" i="87"/>
  <c r="BL927" i="87"/>
  <c r="BL962" i="87" s="1"/>
  <c r="BK926" i="87"/>
  <c r="BK941" i="87"/>
  <c r="Y938" i="83"/>
  <c r="BK935" i="83"/>
  <c r="BK948" i="83"/>
  <c r="BK947" i="83"/>
  <c r="BK961" i="83"/>
  <c r="BK941" i="83"/>
  <c r="BL927" i="83"/>
  <c r="BL962" i="83" s="1"/>
  <c r="BK926" i="83"/>
  <c r="E904" i="87"/>
  <c r="E906" i="87"/>
  <c r="E915" i="87" s="1"/>
  <c r="E902" i="84"/>
  <c r="AC936" i="81"/>
  <c r="BK935" i="86"/>
  <c r="BK961" i="86"/>
  <c r="BK948" i="86"/>
  <c r="BK947" i="86"/>
  <c r="BK941" i="86"/>
  <c r="BL927" i="86"/>
  <c r="BL962" i="86" s="1"/>
  <c r="BK926" i="86"/>
  <c r="BC940" i="87"/>
  <c r="BC942" i="87" s="1"/>
  <c r="BD938" i="87" s="1"/>
  <c r="BC939" i="87"/>
  <c r="AM936" i="86"/>
  <c r="AN932" i="86" s="1"/>
  <c r="BL935" i="82"/>
  <c r="BL961" i="82"/>
  <c r="BL948" i="82"/>
  <c r="BL947" i="82"/>
  <c r="BL941" i="82"/>
  <c r="BM927" i="82"/>
  <c r="BM962" i="82" s="1"/>
  <c r="BL926" i="82"/>
  <c r="AB938" i="81"/>
  <c r="AJ936" i="84"/>
  <c r="AK932" i="84" s="1"/>
  <c r="X954" i="83"/>
  <c r="X957" i="83" s="1"/>
  <c r="BK941" i="81"/>
  <c r="BL927" i="81"/>
  <c r="BL962" i="81" s="1"/>
  <c r="BK926" i="81"/>
  <c r="BK935" i="81"/>
  <c r="BK961" i="81"/>
  <c r="BK948" i="81"/>
  <c r="BK947" i="81"/>
  <c r="W965" i="82"/>
  <c r="AA954" i="81"/>
  <c r="BC939" i="86"/>
  <c r="BC940" i="86"/>
  <c r="BC942" i="86" s="1"/>
  <c r="BD938" i="86" s="1"/>
  <c r="AB945" i="79"/>
  <c r="AB946" i="79"/>
  <c r="AB949" i="73"/>
  <c r="Z12" i="88"/>
  <c r="H897" i="79" a="1"/>
  <c r="I837" i="79" a="1"/>
  <c r="G866" i="79" a="1"/>
  <c r="BK948" i="79" a="1"/>
  <c r="U11" i="88"/>
  <c r="T929" i="79" a="1"/>
  <c r="G862" i="79" a="1"/>
  <c r="S967" i="79" a="1"/>
  <c r="G865" i="79" a="1"/>
  <c r="I838" i="79" a="1"/>
  <c r="Z936" i="79" a="1"/>
  <c r="AB949" i="79" a="1"/>
  <c r="U954" i="79" a="1"/>
  <c r="G896" i="79" a="1"/>
  <c r="Q965" i="79" a="1"/>
  <c r="AA6" i="88"/>
  <c r="V940" i="79" a="1"/>
  <c r="W10" i="88"/>
  <c r="Z8" i="88"/>
  <c r="R979" i="79" a="1"/>
  <c r="G893" i="79" a="1"/>
  <c r="Y10" i="88"/>
  <c r="BK961" i="79" a="1"/>
  <c r="S966" i="79" a="1"/>
  <c r="G897" i="79" a="1"/>
  <c r="G861" i="79" a="1"/>
  <c r="V939" i="79" a="1"/>
  <c r="V10" i="88"/>
  <c r="V941" i="79" a="1"/>
  <c r="H866" i="79" a="1"/>
  <c r="E934" i="79" a="1"/>
  <c r="T974" i="86" l="1"/>
  <c r="AB813" i="82" a="1"/>
  <c r="AB813" i="82" s="1"/>
  <c r="AB811" i="82" s="1"/>
  <c r="F911" i="82" s="1"/>
  <c r="G894" i="89"/>
  <c r="G902" i="89" s="1"/>
  <c r="G904" i="89" s="1"/>
  <c r="I871" i="89"/>
  <c r="H888" i="89"/>
  <c r="H890" i="89" s="1"/>
  <c r="V813" i="86" a="1"/>
  <c r="AB966" i="89"/>
  <c r="AB958" i="89"/>
  <c r="AB967" i="89" s="1"/>
  <c r="T956" i="86"/>
  <c r="G240" i="89"/>
  <c r="F240" i="89"/>
  <c r="H232" i="89"/>
  <c r="J225" i="89"/>
  <c r="J232" i="89" s="1"/>
  <c r="I225" i="89"/>
  <c r="I232" i="89" s="1"/>
  <c r="T958" i="86"/>
  <c r="T967" i="86" s="1"/>
  <c r="T979" i="86" s="1"/>
  <c r="K240" i="89"/>
  <c r="J240" i="89"/>
  <c r="U793" i="86"/>
  <c r="U773" i="86"/>
  <c r="U795" i="86" s="1"/>
  <c r="U807" i="86" s="1"/>
  <c r="U810" i="86" s="1"/>
  <c r="U816" i="86" s="1"/>
  <c r="U929" i="86" s="1"/>
  <c r="W442" i="86"/>
  <c r="W812" i="86"/>
  <c r="V813" i="86"/>
  <c r="V811" i="86" s="1"/>
  <c r="V708" i="86"/>
  <c r="V735" i="86" s="1"/>
  <c r="V675" i="86"/>
  <c r="V702" i="86" s="1"/>
  <c r="V632" i="86"/>
  <c r="V634" i="86" s="1"/>
  <c r="V635" i="86" s="1"/>
  <c r="M73" i="77"/>
  <c r="M74" i="77" s="1"/>
  <c r="N69" i="77" s="1"/>
  <c r="L86" i="77"/>
  <c r="L87" i="77" s="1"/>
  <c r="S979" i="81"/>
  <c r="Q46" i="77"/>
  <c r="Q48" i="77"/>
  <c r="Q49" i="77" s="1"/>
  <c r="Q50" i="77" s="1"/>
  <c r="Q42" i="77"/>
  <c r="Q21" i="77" s="1"/>
  <c r="P55" i="77"/>
  <c r="P58" i="77" s="1"/>
  <c r="P62" i="77" s="1"/>
  <c r="P63" i="77" s="1"/>
  <c r="P64" i="77" s="1"/>
  <c r="P65" i="77" s="1"/>
  <c r="P61" i="77"/>
  <c r="U795" i="81"/>
  <c r="R979" i="79"/>
  <c r="T35" i="77" s="1"/>
  <c r="T956" i="81"/>
  <c r="T929" i="79"/>
  <c r="T957" i="81"/>
  <c r="T966" i="81" s="1"/>
  <c r="S979" i="86"/>
  <c r="S966" i="79"/>
  <c r="S968" i="86"/>
  <c r="T965" i="86" s="1"/>
  <c r="S35" i="77"/>
  <c r="S118" i="80"/>
  <c r="S967" i="79"/>
  <c r="Q965" i="79"/>
  <c r="U807" i="81"/>
  <c r="V788" i="81"/>
  <c r="V779" i="81"/>
  <c r="V783" i="81"/>
  <c r="V792" i="81"/>
  <c r="V787" i="81"/>
  <c r="V790" i="81"/>
  <c r="V776" i="81"/>
  <c r="V786" i="81"/>
  <c r="V781" i="81"/>
  <c r="V785" i="81"/>
  <c r="V778" i="81"/>
  <c r="V791" i="81"/>
  <c r="V780" i="81"/>
  <c r="V784" i="81"/>
  <c r="V782" i="81"/>
  <c r="V777" i="81"/>
  <c r="V789" i="81"/>
  <c r="V771" i="81"/>
  <c r="V736" i="81"/>
  <c r="V770" i="81"/>
  <c r="W566" i="81"/>
  <c r="X473" i="81"/>
  <c r="X812" i="81" s="1"/>
  <c r="Q968" i="81"/>
  <c r="F826" i="85"/>
  <c r="Y974" i="82"/>
  <c r="Y957" i="82"/>
  <c r="Y966" i="82" s="1"/>
  <c r="W816" i="73"/>
  <c r="W929" i="73" s="1"/>
  <c r="W974" i="73" s="1"/>
  <c r="Y956" i="82"/>
  <c r="Z816" i="82"/>
  <c r="Z929" i="82" s="1"/>
  <c r="Z957" i="82" s="1"/>
  <c r="Z966" i="82" s="1"/>
  <c r="J888" i="85"/>
  <c r="AB773" i="85"/>
  <c r="AB793" i="85"/>
  <c r="F888" i="85"/>
  <c r="G888" i="85"/>
  <c r="G890" i="85" s="1"/>
  <c r="G894" i="85" s="1"/>
  <c r="G902" i="85" s="1"/>
  <c r="G906" i="85" s="1"/>
  <c r="D313" i="85" s="1"/>
  <c r="D315" i="85" s="1"/>
  <c r="I888" i="85"/>
  <c r="AB813" i="73"/>
  <c r="J344" i="73"/>
  <c r="H888" i="85"/>
  <c r="H890" i="85" s="1"/>
  <c r="AB787" i="82"/>
  <c r="AB784" i="82"/>
  <c r="AB777" i="82"/>
  <c r="AB788" i="82"/>
  <c r="AB789" i="82"/>
  <c r="AB791" i="82"/>
  <c r="AB780" i="82"/>
  <c r="AB792" i="82"/>
  <c r="AB790" i="82"/>
  <c r="AB779" i="82"/>
  <c r="AB782" i="82"/>
  <c r="AB781" i="82"/>
  <c r="AB778" i="82"/>
  <c r="AB786" i="82"/>
  <c r="AB783" i="82"/>
  <c r="AB785" i="82"/>
  <c r="AB776" i="82"/>
  <c r="AA770" i="82"/>
  <c r="AA736" i="82"/>
  <c r="AA771" i="82"/>
  <c r="AA785" i="82"/>
  <c r="AA777" i="82"/>
  <c r="AA792" i="82"/>
  <c r="AA787" i="82"/>
  <c r="AA778" i="82"/>
  <c r="AA781" i="82"/>
  <c r="AA779" i="82"/>
  <c r="AA789" i="82"/>
  <c r="AA788" i="82"/>
  <c r="AA782" i="82"/>
  <c r="AA783" i="82"/>
  <c r="F878" i="82" s="1"/>
  <c r="G878" i="82" s="1"/>
  <c r="H878" i="82" s="1"/>
  <c r="I878" i="82" s="1"/>
  <c r="J878" i="82" s="1"/>
  <c r="K878" i="82" s="1"/>
  <c r="L878" i="82" s="1"/>
  <c r="M878" i="82" s="1"/>
  <c r="N878" i="82" s="1"/>
  <c r="AA790" i="82"/>
  <c r="AA791" i="82"/>
  <c r="AA786" i="82"/>
  <c r="AA780" i="82"/>
  <c r="AA784" i="82"/>
  <c r="AA776" i="82"/>
  <c r="AB675" i="82"/>
  <c r="AB702" i="82" s="1"/>
  <c r="F862" i="82" s="1"/>
  <c r="AB708" i="82"/>
  <c r="AB735" i="82" s="1"/>
  <c r="AB791" i="84"/>
  <c r="F886" i="84" s="1"/>
  <c r="G886" i="84" s="1"/>
  <c r="H886" i="84" s="1"/>
  <c r="I886" i="84" s="1"/>
  <c r="J886" i="84" s="1"/>
  <c r="AB784" i="84"/>
  <c r="F879" i="84" s="1"/>
  <c r="G879" i="84" s="1"/>
  <c r="H879" i="84" s="1"/>
  <c r="I879" i="84" s="1"/>
  <c r="J879" i="84" s="1"/>
  <c r="AB781" i="84"/>
  <c r="F876" i="84" s="1"/>
  <c r="G876" i="84" s="1"/>
  <c r="H876" i="84" s="1"/>
  <c r="I876" i="84" s="1"/>
  <c r="J876" i="84" s="1"/>
  <c r="F883" i="84"/>
  <c r="G883" i="84" s="1"/>
  <c r="H883" i="84" s="1"/>
  <c r="I883" i="84" s="1"/>
  <c r="J883" i="84" s="1"/>
  <c r="AB786" i="84"/>
  <c r="F881" i="84" s="1"/>
  <c r="AB789" i="84"/>
  <c r="F884" i="84" s="1"/>
  <c r="G884" i="84" s="1"/>
  <c r="H884" i="84" s="1"/>
  <c r="I884" i="84" s="1"/>
  <c r="J884" i="84" s="1"/>
  <c r="AB777" i="84"/>
  <c r="F872" i="84" s="1"/>
  <c r="G872" i="84" s="1"/>
  <c r="H872" i="84" s="1"/>
  <c r="I872" i="84" s="1"/>
  <c r="J872" i="84" s="1"/>
  <c r="AB780" i="84"/>
  <c r="F875" i="84" s="1"/>
  <c r="G875" i="84" s="1"/>
  <c r="H875" i="84" s="1"/>
  <c r="I875" i="84" s="1"/>
  <c r="J875" i="84" s="1"/>
  <c r="AB790" i="84"/>
  <c r="F885" i="84" s="1"/>
  <c r="G885" i="84" s="1"/>
  <c r="H885" i="84" s="1"/>
  <c r="I885" i="84" s="1"/>
  <c r="J885" i="84" s="1"/>
  <c r="AB792" i="84"/>
  <c r="F887" i="84" s="1"/>
  <c r="G887" i="84" s="1"/>
  <c r="H887" i="84" s="1"/>
  <c r="I887" i="84" s="1"/>
  <c r="J887" i="84" s="1"/>
  <c r="AB783" i="84"/>
  <c r="F878" i="84" s="1"/>
  <c r="G878" i="84" s="1"/>
  <c r="H878" i="84" s="1"/>
  <c r="I878" i="84" s="1"/>
  <c r="J878" i="84" s="1"/>
  <c r="AB776" i="84"/>
  <c r="F871" i="84" s="1"/>
  <c r="G871" i="84" s="1"/>
  <c r="H871" i="84" s="1"/>
  <c r="I871" i="84" s="1"/>
  <c r="J871" i="84" s="1"/>
  <c r="AB785" i="84"/>
  <c r="F880" i="84" s="1"/>
  <c r="G880" i="84" s="1"/>
  <c r="AB782" i="84"/>
  <c r="F877" i="84" s="1"/>
  <c r="G877" i="84" s="1"/>
  <c r="H877" i="84" s="1"/>
  <c r="I877" i="84" s="1"/>
  <c r="J877" i="84" s="1"/>
  <c r="AB778" i="84"/>
  <c r="F873" i="84" s="1"/>
  <c r="G873" i="84" s="1"/>
  <c r="H873" i="84" s="1"/>
  <c r="I873" i="84" s="1"/>
  <c r="J873" i="84" s="1"/>
  <c r="AB787" i="84"/>
  <c r="F882" i="84" s="1"/>
  <c r="G882" i="84" s="1"/>
  <c r="H882" i="84" s="1"/>
  <c r="I882" i="84" s="1"/>
  <c r="J882" i="84" s="1"/>
  <c r="AB779" i="84"/>
  <c r="F874" i="84" s="1"/>
  <c r="G874" i="84" s="1"/>
  <c r="H874" i="84" s="1"/>
  <c r="I874" i="84" s="1"/>
  <c r="J874" i="84" s="1"/>
  <c r="Z441" i="73"/>
  <c r="AA472" i="73" s="1"/>
  <c r="AA812" i="73" s="1"/>
  <c r="AA811" i="73" s="1"/>
  <c r="X773" i="73"/>
  <c r="AB705" i="73"/>
  <c r="AB672" i="73"/>
  <c r="Y707" i="73"/>
  <c r="Y735" i="73" s="1"/>
  <c r="Y674" i="73"/>
  <c r="Y702" i="73" s="1"/>
  <c r="Y632" i="73"/>
  <c r="Y634" i="73" s="1"/>
  <c r="Y635" i="73" s="1"/>
  <c r="X793" i="73"/>
  <c r="E934" i="79"/>
  <c r="G896" i="79"/>
  <c r="I142" i="88" s="1"/>
  <c r="G897" i="79"/>
  <c r="I143" i="88" s="1"/>
  <c r="H897" i="79"/>
  <c r="J143" i="88" s="1"/>
  <c r="G893" i="79"/>
  <c r="I139" i="88" s="1"/>
  <c r="N826" i="73"/>
  <c r="G826" i="84"/>
  <c r="BW963" i="89"/>
  <c r="BX947" i="89"/>
  <c r="BX935" i="89"/>
  <c r="BX926" i="89"/>
  <c r="BY927" i="89"/>
  <c r="BX961" i="89"/>
  <c r="BX962" i="89"/>
  <c r="BX948" i="89"/>
  <c r="BX941" i="89"/>
  <c r="AW933" i="73"/>
  <c r="AK942" i="89"/>
  <c r="AL938" i="89" s="1"/>
  <c r="AA633" i="86"/>
  <c r="AU936" i="89"/>
  <c r="AV932" i="89" s="1"/>
  <c r="G866" i="79"/>
  <c r="I112" i="88" s="1"/>
  <c r="D315" i="83"/>
  <c r="H311" i="83" s="1"/>
  <c r="G861" i="79"/>
  <c r="I107" i="88" s="1"/>
  <c r="AB795" i="87"/>
  <c r="M225" i="87" s="1"/>
  <c r="Y979" i="85"/>
  <c r="AA974" i="85"/>
  <c r="AA957" i="85"/>
  <c r="AA966" i="85" s="1"/>
  <c r="Z968" i="87"/>
  <c r="AA965" i="87" s="1"/>
  <c r="Y968" i="85"/>
  <c r="Z965" i="85" s="1"/>
  <c r="Z958" i="85"/>
  <c r="AA956" i="87"/>
  <c r="AA974" i="87"/>
  <c r="AA957" i="87"/>
  <c r="Z929" i="84"/>
  <c r="Z979" i="87"/>
  <c r="Y958" i="84"/>
  <c r="Y967" i="84" s="1"/>
  <c r="AA956" i="85"/>
  <c r="H907" i="83"/>
  <c r="E29" i="83" s="1"/>
  <c r="H915" i="83"/>
  <c r="AQ929" i="83" s="1"/>
  <c r="AA773" i="84"/>
  <c r="F864" i="84"/>
  <c r="AA793" i="84"/>
  <c r="G865" i="79"/>
  <c r="I111" i="88" s="1"/>
  <c r="H861" i="84"/>
  <c r="H862" i="84" s="1"/>
  <c r="L865" i="82"/>
  <c r="L866" i="82"/>
  <c r="AB771" i="84"/>
  <c r="F866" i="84" s="1"/>
  <c r="AB770" i="84"/>
  <c r="F865" i="84" s="1"/>
  <c r="F862" i="84"/>
  <c r="H864" i="84"/>
  <c r="Z936" i="79"/>
  <c r="H865" i="84"/>
  <c r="AA932" i="83"/>
  <c r="AA933" i="83" s="1"/>
  <c r="I838" i="79"/>
  <c r="K84" i="88" s="1"/>
  <c r="V941" i="79"/>
  <c r="X116" i="80" s="1"/>
  <c r="L861" i="82"/>
  <c r="L862" i="82" s="1"/>
  <c r="I860" i="84"/>
  <c r="I864" i="84" s="1"/>
  <c r="AW936" i="73"/>
  <c r="AX932" i="73" s="1"/>
  <c r="AX934" i="73" s="1"/>
  <c r="V942" i="73"/>
  <c r="W938" i="73" s="1"/>
  <c r="M860" i="82"/>
  <c r="M866" i="82" s="1"/>
  <c r="F868" i="85"/>
  <c r="AB439" i="86"/>
  <c r="AA672" i="86"/>
  <c r="AA705" i="86"/>
  <c r="AN934" i="87"/>
  <c r="AN936" i="87" s="1"/>
  <c r="AO932" i="87" s="1"/>
  <c r="AN933" i="87"/>
  <c r="AH933" i="85"/>
  <c r="AH934" i="85"/>
  <c r="AH936" i="85" s="1"/>
  <c r="AI932" i="85" s="1"/>
  <c r="J83" i="88"/>
  <c r="E902" i="79"/>
  <c r="G140" i="88"/>
  <c r="X10" i="88"/>
  <c r="G871" i="87"/>
  <c r="F888" i="87"/>
  <c r="F890" i="87" s="1"/>
  <c r="H909" i="83"/>
  <c r="L871" i="83"/>
  <c r="K888" i="83"/>
  <c r="K890" i="83" s="1"/>
  <c r="K894" i="83" s="1"/>
  <c r="I906" i="83"/>
  <c r="I915" i="83" s="1"/>
  <c r="AH929" i="83"/>
  <c r="AM929" i="83"/>
  <c r="AE929" i="83"/>
  <c r="AJ929" i="83"/>
  <c r="AN929" i="83"/>
  <c r="AK929" i="83"/>
  <c r="AI929" i="83"/>
  <c r="AG929" i="83"/>
  <c r="AC929" i="83"/>
  <c r="AF929" i="83"/>
  <c r="AD929" i="83"/>
  <c r="AL929" i="83"/>
  <c r="J902" i="83"/>
  <c r="J904" i="83" s="1"/>
  <c r="BK963" i="85"/>
  <c r="BK963" i="73"/>
  <c r="BL963" i="82"/>
  <c r="BK963" i="87"/>
  <c r="BK963" i="84"/>
  <c r="BK963" i="81"/>
  <c r="BK963" i="86"/>
  <c r="BM927" i="79"/>
  <c r="BL926" i="79"/>
  <c r="BK963" i="83"/>
  <c r="BL136" i="80"/>
  <c r="BL138" i="80" s="1"/>
  <c r="BL117" i="80"/>
  <c r="BL137" i="80"/>
  <c r="BL115" i="80"/>
  <c r="BJ963" i="79"/>
  <c r="H826" i="87"/>
  <c r="H826" i="86"/>
  <c r="I868" i="85"/>
  <c r="H866" i="79"/>
  <c r="J112" i="88" s="1"/>
  <c r="G862" i="79"/>
  <c r="N868" i="73"/>
  <c r="K868" i="82"/>
  <c r="I865" i="87"/>
  <c r="I861" i="87"/>
  <c r="I862" i="87" s="1"/>
  <c r="I864" i="87"/>
  <c r="I866" i="87"/>
  <c r="K837" i="87"/>
  <c r="J860" i="87"/>
  <c r="I865" i="86"/>
  <c r="I861" i="86"/>
  <c r="I862" i="86" s="1"/>
  <c r="I866" i="86"/>
  <c r="I864" i="86"/>
  <c r="J865" i="85"/>
  <c r="J866" i="85"/>
  <c r="J861" i="85"/>
  <c r="J862" i="85" s="1"/>
  <c r="J864" i="85"/>
  <c r="I826" i="85"/>
  <c r="G868" i="84"/>
  <c r="K837" i="86"/>
  <c r="J860" i="86"/>
  <c r="L837" i="85"/>
  <c r="K860" i="85"/>
  <c r="K826" i="82"/>
  <c r="H868" i="86"/>
  <c r="H868" i="87"/>
  <c r="I837" i="79"/>
  <c r="N837" i="82"/>
  <c r="J837" i="84"/>
  <c r="V939" i="79"/>
  <c r="V940" i="79"/>
  <c r="U954" i="79"/>
  <c r="W113" i="80" s="1"/>
  <c r="BN17" i="77"/>
  <c r="BN107" i="80" s="1"/>
  <c r="BM973" i="79"/>
  <c r="T979" i="73"/>
  <c r="BL926" i="73"/>
  <c r="BL961" i="73"/>
  <c r="BL935" i="73"/>
  <c r="BL941" i="73"/>
  <c r="BL947" i="73"/>
  <c r="BL948" i="73"/>
  <c r="BM927" i="73"/>
  <c r="BM962" i="73" s="1"/>
  <c r="V952" i="73"/>
  <c r="BN33" i="77"/>
  <c r="BO18" i="77"/>
  <c r="BN16" i="77"/>
  <c r="V953" i="73"/>
  <c r="U956" i="73"/>
  <c r="T965" i="73"/>
  <c r="BK961" i="79"/>
  <c r="BK948" i="79"/>
  <c r="BC940" i="85"/>
  <c r="BC942" i="85" s="1"/>
  <c r="BD938" i="85" s="1"/>
  <c r="BC939" i="85"/>
  <c r="BD940" i="87"/>
  <c r="BD942" i="87" s="1"/>
  <c r="BE938" i="87" s="1"/>
  <c r="BD939" i="87"/>
  <c r="AN934" i="82"/>
  <c r="AN936" i="82" s="1"/>
  <c r="AO932" i="82" s="1"/>
  <c r="AN933" i="82"/>
  <c r="AB939" i="81"/>
  <c r="AB940" i="81"/>
  <c r="AB942" i="81" s="1"/>
  <c r="AD932" i="81"/>
  <c r="Y940" i="83"/>
  <c r="Y939" i="83"/>
  <c r="W968" i="82"/>
  <c r="BL935" i="81"/>
  <c r="BL947" i="81"/>
  <c r="BL941" i="81"/>
  <c r="BM927" i="81"/>
  <c r="BM962" i="81" s="1"/>
  <c r="BL926" i="81"/>
  <c r="AK934" i="84"/>
  <c r="AK933" i="84"/>
  <c r="BL941" i="85"/>
  <c r="BM927" i="85"/>
  <c r="BM962" i="85" s="1"/>
  <c r="BL926" i="85"/>
  <c r="BL935" i="85"/>
  <c r="BL961" i="85"/>
  <c r="BL948" i="85"/>
  <c r="BL947" i="85"/>
  <c r="K888" i="85"/>
  <c r="L871" i="85"/>
  <c r="AN933" i="86"/>
  <c r="AN934" i="86"/>
  <c r="AN936" i="86" s="1"/>
  <c r="AO932" i="86" s="1"/>
  <c r="BL961" i="86"/>
  <c r="BL948" i="86"/>
  <c r="BL947" i="86"/>
  <c r="BL941" i="86"/>
  <c r="BM927" i="86"/>
  <c r="BM962" i="86" s="1"/>
  <c r="BL926" i="86"/>
  <c r="BL935" i="86"/>
  <c r="BL961" i="83"/>
  <c r="BL941" i="83"/>
  <c r="BM927" i="83"/>
  <c r="BM962" i="83" s="1"/>
  <c r="BL926" i="83"/>
  <c r="BL948" i="83"/>
  <c r="BL935" i="83"/>
  <c r="BL947" i="83"/>
  <c r="X966" i="83"/>
  <c r="X956" i="83"/>
  <c r="E904" i="84"/>
  <c r="E906" i="84"/>
  <c r="BD939" i="84"/>
  <c r="BD940" i="84"/>
  <c r="BD942" i="84" s="1"/>
  <c r="BE938" i="84" s="1"/>
  <c r="BD940" i="86"/>
  <c r="BD942" i="86" s="1"/>
  <c r="BE938" i="86" s="1"/>
  <c r="BD939" i="86"/>
  <c r="BL948" i="87"/>
  <c r="BL947" i="87"/>
  <c r="BL941" i="87"/>
  <c r="BL935" i="87"/>
  <c r="BM927" i="87"/>
  <c r="BM962" i="87" s="1"/>
  <c r="BL926" i="87"/>
  <c r="BL961" i="87"/>
  <c r="BL941" i="84"/>
  <c r="BL948" i="84"/>
  <c r="BL947" i="84"/>
  <c r="BM927" i="84"/>
  <c r="BM962" i="84" s="1"/>
  <c r="BL926" i="84"/>
  <c r="BL961" i="84"/>
  <c r="BL935" i="84"/>
  <c r="AZ961" i="82"/>
  <c r="BM961" i="82"/>
  <c r="BM948" i="82"/>
  <c r="BM947" i="82"/>
  <c r="BM941" i="82"/>
  <c r="BN927" i="82"/>
  <c r="BN962" i="82" s="1"/>
  <c r="BM926" i="82"/>
  <c r="BM935" i="82"/>
  <c r="E909" i="87"/>
  <c r="E907" i="87"/>
  <c r="D297" i="87"/>
  <c r="D277" i="87"/>
  <c r="D296" i="87"/>
  <c r="D276" i="87"/>
  <c r="BB940" i="82"/>
  <c r="BB942" i="82" s="1"/>
  <c r="BC938" i="82" s="1"/>
  <c r="BB939" i="82"/>
  <c r="AB949" i="79"/>
  <c r="AC944" i="73"/>
  <c r="AA12" i="88"/>
  <c r="T974" i="79" a="1"/>
  <c r="T957" i="79" a="1"/>
  <c r="AC944" i="79" a="1"/>
  <c r="AA935" i="79" a="1"/>
  <c r="Q968" i="79" a="1"/>
  <c r="V952" i="79" a="1"/>
  <c r="AA8" i="88"/>
  <c r="H896" i="79" a="1"/>
  <c r="G899" i="79" a="1"/>
  <c r="BM962" i="79" a="1"/>
  <c r="AA932" i="79" a="1"/>
  <c r="V953" i="79" a="1"/>
  <c r="G857" i="79" a="1"/>
  <c r="U9" i="88"/>
  <c r="H861" i="79" a="1"/>
  <c r="J838" i="79" a="1"/>
  <c r="S979" i="79" a="1"/>
  <c r="H864" i="79" a="1"/>
  <c r="H865" i="79" a="1"/>
  <c r="H893" i="79" a="1"/>
  <c r="E938" i="79" a="1"/>
  <c r="T956" i="79" a="1"/>
  <c r="V942" i="79" a="1"/>
  <c r="J837" i="79" a="1"/>
  <c r="H862" i="79" a="1"/>
  <c r="W938" i="79" a="1"/>
  <c r="E936" i="79" a="1"/>
  <c r="Z10" i="88"/>
  <c r="AA933" i="79" a="1"/>
  <c r="I864" i="79" a="1"/>
  <c r="T966" i="79" a="1"/>
  <c r="AB979" i="89" l="1"/>
  <c r="T968" i="86"/>
  <c r="U965" i="86" s="1"/>
  <c r="T974" i="79"/>
  <c r="AB968" i="89"/>
  <c r="AC965" i="89" s="1"/>
  <c r="W813" i="81" a="1"/>
  <c r="H894" i="89"/>
  <c r="H902" i="89" s="1"/>
  <c r="H904" i="89" s="1"/>
  <c r="J871" i="89"/>
  <c r="I888" i="89"/>
  <c r="I890" i="89" s="1"/>
  <c r="G906" i="89"/>
  <c r="V789" i="86"/>
  <c r="V787" i="86"/>
  <c r="V785" i="86"/>
  <c r="V780" i="86"/>
  <c r="V781" i="86"/>
  <c r="V790" i="86"/>
  <c r="V782" i="86"/>
  <c r="V777" i="86"/>
  <c r="V784" i="86"/>
  <c r="V791" i="86"/>
  <c r="V779" i="86"/>
  <c r="V786" i="86"/>
  <c r="V776" i="86"/>
  <c r="V778" i="86"/>
  <c r="V783" i="86"/>
  <c r="V788" i="86"/>
  <c r="V792" i="86"/>
  <c r="V770" i="86"/>
  <c r="V736" i="86"/>
  <c r="V771" i="86"/>
  <c r="W566" i="86"/>
  <c r="X473" i="86"/>
  <c r="U957" i="86"/>
  <c r="U956" i="86"/>
  <c r="U974" i="86"/>
  <c r="N76" i="77"/>
  <c r="N70" i="77"/>
  <c r="N71" i="77"/>
  <c r="N72" i="77"/>
  <c r="M75" i="77"/>
  <c r="M77" i="77"/>
  <c r="Q45" i="77"/>
  <c r="Q28" i="77"/>
  <c r="Q44" i="77"/>
  <c r="R40" i="77" s="1"/>
  <c r="R42" i="77" s="1"/>
  <c r="R28" i="77" s="1"/>
  <c r="P60" i="77"/>
  <c r="P59" i="77"/>
  <c r="Q54" i="77" s="1"/>
  <c r="Q56" i="77" s="1"/>
  <c r="U810" i="81"/>
  <c r="U816" i="81" s="1"/>
  <c r="U929" i="81" s="1"/>
  <c r="U974" i="81" s="1"/>
  <c r="T118" i="80"/>
  <c r="T956" i="79"/>
  <c r="T957" i="79"/>
  <c r="T958" i="81"/>
  <c r="T967" i="81" s="1"/>
  <c r="T979" i="81" s="1"/>
  <c r="S979" i="79"/>
  <c r="U35" i="77" s="1"/>
  <c r="V773" i="81"/>
  <c r="Q968" i="79"/>
  <c r="V793" i="81"/>
  <c r="W708" i="81"/>
  <c r="W735" i="81" s="1"/>
  <c r="W675" i="81"/>
  <c r="W702" i="81" s="1"/>
  <c r="W632" i="81"/>
  <c r="W634" i="81" s="1"/>
  <c r="W635" i="81" s="1"/>
  <c r="W813" i="81"/>
  <c r="W811" i="81" s="1"/>
  <c r="R965" i="81"/>
  <c r="X442" i="81"/>
  <c r="F883" i="82"/>
  <c r="G883" i="82" s="1"/>
  <c r="H883" i="82" s="1"/>
  <c r="I883" i="82" s="1"/>
  <c r="J883" i="82" s="1"/>
  <c r="K883" i="82" s="1"/>
  <c r="L883" i="82" s="1"/>
  <c r="M883" i="82" s="1"/>
  <c r="N883" i="82" s="1"/>
  <c r="I890" i="85"/>
  <c r="I894" i="85" s="1"/>
  <c r="I902" i="85" s="1"/>
  <c r="AB795" i="85"/>
  <c r="AB807" i="85" s="1"/>
  <c r="AB810" i="85" s="1"/>
  <c r="AB816" i="85" s="1"/>
  <c r="AB929" i="85" s="1"/>
  <c r="F875" i="82"/>
  <c r="G875" i="82" s="1"/>
  <c r="H875" i="82" s="1"/>
  <c r="I875" i="82" s="1"/>
  <c r="J875" i="82" s="1"/>
  <c r="K875" i="82" s="1"/>
  <c r="L875" i="82" s="1"/>
  <c r="M875" i="82" s="1"/>
  <c r="N875" i="82" s="1"/>
  <c r="F890" i="85"/>
  <c r="H894" i="85"/>
  <c r="H902" i="85" s="1"/>
  <c r="Y958" i="82"/>
  <c r="Y967" i="82" s="1"/>
  <c r="Y979" i="82" s="1"/>
  <c r="Z974" i="82"/>
  <c r="Z956" i="82"/>
  <c r="F884" i="82"/>
  <c r="G884" i="82" s="1"/>
  <c r="H884" i="82" s="1"/>
  <c r="I884" i="82" s="1"/>
  <c r="J884" i="82" s="1"/>
  <c r="K884" i="82" s="1"/>
  <c r="L884" i="82" s="1"/>
  <c r="M884" i="82" s="1"/>
  <c r="N884" i="82" s="1"/>
  <c r="F876" i="82"/>
  <c r="G876" i="82" s="1"/>
  <c r="H876" i="82" s="1"/>
  <c r="I876" i="82" s="1"/>
  <c r="J876" i="82" s="1"/>
  <c r="K876" i="82" s="1"/>
  <c r="L876" i="82" s="1"/>
  <c r="M876" i="82" s="1"/>
  <c r="N876" i="82" s="1"/>
  <c r="AA773" i="82"/>
  <c r="F885" i="82"/>
  <c r="G885" i="82" s="1"/>
  <c r="H885" i="82" s="1"/>
  <c r="I885" i="82" s="1"/>
  <c r="J885" i="82" s="1"/>
  <c r="K885" i="82" s="1"/>
  <c r="L885" i="82" s="1"/>
  <c r="M885" i="82" s="1"/>
  <c r="N885" i="82" s="1"/>
  <c r="F882" i="82"/>
  <c r="G882" i="82" s="1"/>
  <c r="H882" i="82" s="1"/>
  <c r="I882" i="82" s="1"/>
  <c r="J882" i="82" s="1"/>
  <c r="K882" i="82" s="1"/>
  <c r="L882" i="82" s="1"/>
  <c r="M882" i="82" s="1"/>
  <c r="N882" i="82" s="1"/>
  <c r="F873" i="82"/>
  <c r="G873" i="82" s="1"/>
  <c r="H873" i="82" s="1"/>
  <c r="I873" i="82" s="1"/>
  <c r="J873" i="82" s="1"/>
  <c r="K873" i="82" s="1"/>
  <c r="L873" i="82" s="1"/>
  <c r="M873" i="82" s="1"/>
  <c r="N873" i="82" s="1"/>
  <c r="F861" i="82"/>
  <c r="F880" i="82"/>
  <c r="G880" i="82" s="1"/>
  <c r="H880" i="82" s="1"/>
  <c r="I880" i="82" s="1"/>
  <c r="J880" i="82" s="1"/>
  <c r="K880" i="82" s="1"/>
  <c r="L880" i="82" s="1"/>
  <c r="F879" i="82"/>
  <c r="G879" i="82" s="1"/>
  <c r="H879" i="82" s="1"/>
  <c r="I879" i="82" s="1"/>
  <c r="J879" i="82" s="1"/>
  <c r="K879" i="82" s="1"/>
  <c r="L879" i="82" s="1"/>
  <c r="M879" i="82" s="1"/>
  <c r="N879" i="82" s="1"/>
  <c r="F874" i="82"/>
  <c r="G874" i="82" s="1"/>
  <c r="H874" i="82" s="1"/>
  <c r="I874" i="82" s="1"/>
  <c r="J874" i="82" s="1"/>
  <c r="K874" i="82" s="1"/>
  <c r="L874" i="82" s="1"/>
  <c r="M874" i="82" s="1"/>
  <c r="N874" i="82" s="1"/>
  <c r="F881" i="82"/>
  <c r="G881" i="82" s="1"/>
  <c r="H881" i="82" s="1"/>
  <c r="I881" i="82" s="1"/>
  <c r="J881" i="82" s="1"/>
  <c r="F871" i="82"/>
  <c r="AA793" i="82"/>
  <c r="F886" i="82"/>
  <c r="G886" i="82" s="1"/>
  <c r="H886" i="82" s="1"/>
  <c r="I886" i="82" s="1"/>
  <c r="J886" i="82" s="1"/>
  <c r="K886" i="82" s="1"/>
  <c r="L886" i="82" s="1"/>
  <c r="M886" i="82" s="1"/>
  <c r="N886" i="82" s="1"/>
  <c r="F887" i="82"/>
  <c r="G887" i="82" s="1"/>
  <c r="H887" i="82" s="1"/>
  <c r="I887" i="82" s="1"/>
  <c r="J887" i="82" s="1"/>
  <c r="K887" i="82" s="1"/>
  <c r="L887" i="82" s="1"/>
  <c r="M887" i="82" s="1"/>
  <c r="N887" i="82" s="1"/>
  <c r="AB736" i="82"/>
  <c r="F864" i="82" s="1"/>
  <c r="AB771" i="82"/>
  <c r="F866" i="82" s="1"/>
  <c r="AB770" i="82"/>
  <c r="F865" i="82" s="1"/>
  <c r="F877" i="82"/>
  <c r="G877" i="82" s="1"/>
  <c r="H877" i="82" s="1"/>
  <c r="I877" i="82" s="1"/>
  <c r="J877" i="82" s="1"/>
  <c r="K877" i="82" s="1"/>
  <c r="L877" i="82" s="1"/>
  <c r="M877" i="82" s="1"/>
  <c r="N877" i="82" s="1"/>
  <c r="F872" i="82"/>
  <c r="G872" i="82" s="1"/>
  <c r="H872" i="82" s="1"/>
  <c r="I872" i="82" s="1"/>
  <c r="J872" i="82" s="1"/>
  <c r="K872" i="82" s="1"/>
  <c r="L872" i="82" s="1"/>
  <c r="M872" i="82" s="1"/>
  <c r="N872" i="82" s="1"/>
  <c r="AB793" i="82"/>
  <c r="AB793" i="84"/>
  <c r="X795" i="73"/>
  <c r="X807" i="73" s="1"/>
  <c r="X810" i="73" s="1"/>
  <c r="Y789" i="73"/>
  <c r="Y782" i="73"/>
  <c r="Y779" i="73"/>
  <c r="Y790" i="73"/>
  <c r="Y778" i="73"/>
  <c r="Y783" i="73"/>
  <c r="Y792" i="73"/>
  <c r="Y787" i="73"/>
  <c r="Y776" i="73"/>
  <c r="Y788" i="73"/>
  <c r="Y791" i="73"/>
  <c r="Y785" i="73"/>
  <c r="Y784" i="73"/>
  <c r="Y786" i="73"/>
  <c r="Y781" i="73"/>
  <c r="Y780" i="73"/>
  <c r="Y777" i="73"/>
  <c r="Y736" i="73"/>
  <c r="Y770" i="73"/>
  <c r="Y771" i="73"/>
  <c r="AA441" i="73"/>
  <c r="Z674" i="73"/>
  <c r="Z702" i="73" s="1"/>
  <c r="Z707" i="73"/>
  <c r="Z735" i="73" s="1"/>
  <c r="Z632" i="73"/>
  <c r="Z634" i="73" s="1"/>
  <c r="Z635" i="73" s="1"/>
  <c r="H893" i="79"/>
  <c r="J139" i="88" s="1"/>
  <c r="G899" i="79"/>
  <c r="I145" i="88" s="1"/>
  <c r="E938" i="79"/>
  <c r="G857" i="79"/>
  <c r="E936" i="79"/>
  <c r="H896" i="79"/>
  <c r="J142" i="88" s="1"/>
  <c r="L826" i="82"/>
  <c r="G881" i="84"/>
  <c r="G888" i="84" s="1"/>
  <c r="G890" i="84" s="1"/>
  <c r="G894" i="84" s="1"/>
  <c r="H880" i="84"/>
  <c r="E915" i="84"/>
  <c r="H312" i="83"/>
  <c r="BX963" i="89"/>
  <c r="BY926" i="89"/>
  <c r="BY961" i="89"/>
  <c r="BY962" i="89"/>
  <c r="BY948" i="89"/>
  <c r="BY947" i="89"/>
  <c r="BY941" i="89"/>
  <c r="BZ927" i="89"/>
  <c r="BY935" i="89"/>
  <c r="Y968" i="84"/>
  <c r="Z965" i="84" s="1"/>
  <c r="AA966" i="87"/>
  <c r="Z967" i="85"/>
  <c r="Z979" i="85" s="1"/>
  <c r="AL940" i="89"/>
  <c r="AL939" i="89"/>
  <c r="AV933" i="89"/>
  <c r="AV934" i="89"/>
  <c r="M310" i="83"/>
  <c r="AD947" i="83"/>
  <c r="AD949" i="83" s="1"/>
  <c r="AE944" i="83" s="1"/>
  <c r="AE945" i="83" s="1"/>
  <c r="H309" i="83"/>
  <c r="D321" i="83"/>
  <c r="M308" i="83"/>
  <c r="D320" i="83"/>
  <c r="H310" i="83"/>
  <c r="F894" i="87"/>
  <c r="F902" i="87" s="1"/>
  <c r="F904" i="87" s="1"/>
  <c r="AA958" i="85"/>
  <c r="AA967" i="85" s="1"/>
  <c r="Z956" i="84"/>
  <c r="Z957" i="84"/>
  <c r="Z966" i="84" s="1"/>
  <c r="Z974" i="84"/>
  <c r="AA958" i="87"/>
  <c r="AA967" i="87" s="1"/>
  <c r="Y979" i="84"/>
  <c r="G915" i="85"/>
  <c r="AM929" i="85" s="1"/>
  <c r="AA795" i="84"/>
  <c r="AA807" i="84" s="1"/>
  <c r="AA810" i="84" s="1"/>
  <c r="AA816" i="84" s="1"/>
  <c r="F888" i="84"/>
  <c r="AB773" i="84"/>
  <c r="AA934" i="83"/>
  <c r="AA936" i="83" s="1"/>
  <c r="AB932" i="83" s="1"/>
  <c r="F868" i="84"/>
  <c r="AX933" i="73"/>
  <c r="I865" i="84"/>
  <c r="H861" i="79"/>
  <c r="J107" i="88" s="1"/>
  <c r="I866" i="84"/>
  <c r="F861" i="84"/>
  <c r="F826" i="84"/>
  <c r="M861" i="82"/>
  <c r="M862" i="82" s="1"/>
  <c r="M865" i="82"/>
  <c r="I861" i="84"/>
  <c r="I862" i="84" s="1"/>
  <c r="AB594" i="86"/>
  <c r="AB672" i="86" s="1"/>
  <c r="H864" i="79"/>
  <c r="J110" i="88" s="1"/>
  <c r="H826" i="84"/>
  <c r="AA932" i="79"/>
  <c r="H865" i="79"/>
  <c r="J111" i="88" s="1"/>
  <c r="V942" i="79"/>
  <c r="M864" i="82"/>
  <c r="AA935" i="79"/>
  <c r="T966" i="79"/>
  <c r="J838" i="79"/>
  <c r="L84" i="88" s="1"/>
  <c r="AX936" i="73"/>
  <c r="AY932" i="73" s="1"/>
  <c r="AY933" i="73" s="1"/>
  <c r="F894" i="85"/>
  <c r="F902" i="85" s="1"/>
  <c r="F904" i="85" s="1"/>
  <c r="J860" i="84"/>
  <c r="J861" i="84" s="1"/>
  <c r="N860" i="82"/>
  <c r="N864" i="82" s="1"/>
  <c r="AO933" i="87"/>
  <c r="AO934" i="87"/>
  <c r="AO936" i="87" s="1"/>
  <c r="AP932" i="87" s="1"/>
  <c r="AP934" i="87" s="1"/>
  <c r="AP936" i="87" s="1"/>
  <c r="AQ932" i="87" s="1"/>
  <c r="BL963" i="84"/>
  <c r="AI933" i="85"/>
  <c r="AI934" i="85"/>
  <c r="AI936" i="85" s="1"/>
  <c r="AJ932" i="85" s="1"/>
  <c r="BM963" i="82"/>
  <c r="G904" i="85"/>
  <c r="K83" i="88"/>
  <c r="E904" i="79"/>
  <c r="G150" i="88" s="1"/>
  <c r="G148" i="88"/>
  <c r="G868" i="79"/>
  <c r="I114" i="88" s="1"/>
  <c r="I108" i="88"/>
  <c r="AN974" i="83"/>
  <c r="AL974" i="83"/>
  <c r="AJ974" i="83"/>
  <c r="AQ974" i="83"/>
  <c r="AD974" i="83"/>
  <c r="AE974" i="83"/>
  <c r="AF974" i="83"/>
  <c r="AM974" i="83"/>
  <c r="AC974" i="83"/>
  <c r="AH974" i="83"/>
  <c r="AG974" i="83"/>
  <c r="AI974" i="83"/>
  <c r="AK974" i="83"/>
  <c r="U22" i="88"/>
  <c r="G909" i="85"/>
  <c r="D312" i="85"/>
  <c r="G907" i="85"/>
  <c r="H871" i="87"/>
  <c r="G888" i="87"/>
  <c r="G890" i="87" s="1"/>
  <c r="L225" i="87"/>
  <c r="L232" i="87" s="1"/>
  <c r="M232" i="87"/>
  <c r="I240" i="87" s="1"/>
  <c r="K225" i="87"/>
  <c r="K232" i="87" s="1"/>
  <c r="E240" i="87" s="1"/>
  <c r="H225" i="87"/>
  <c r="AY929" i="83"/>
  <c r="AX929" i="83"/>
  <c r="AO929" i="83"/>
  <c r="AT929" i="83"/>
  <c r="AZ929" i="83"/>
  <c r="AU929" i="83"/>
  <c r="AP929" i="83"/>
  <c r="AS929" i="83"/>
  <c r="AR929" i="83"/>
  <c r="AW929" i="83"/>
  <c r="AV929" i="83"/>
  <c r="I909" i="83"/>
  <c r="I907" i="83"/>
  <c r="J906" i="83"/>
  <c r="J915" i="83" s="1"/>
  <c r="K902" i="83"/>
  <c r="K904" i="83" s="1"/>
  <c r="M871" i="83"/>
  <c r="L888" i="83"/>
  <c r="L890" i="83" s="1"/>
  <c r="L894" i="83" s="1"/>
  <c r="BL963" i="85"/>
  <c r="BL963" i="87"/>
  <c r="BM962" i="79"/>
  <c r="BM926" i="79"/>
  <c r="BN927" i="79"/>
  <c r="BL963" i="86"/>
  <c r="BL963" i="83"/>
  <c r="BL963" i="73"/>
  <c r="BM136" i="80"/>
  <c r="BM138" i="80" s="1"/>
  <c r="BM117" i="80"/>
  <c r="BM137" i="80"/>
  <c r="BM115" i="80"/>
  <c r="BK963" i="79"/>
  <c r="J826" i="85"/>
  <c r="I868" i="86"/>
  <c r="G826" i="79"/>
  <c r="I72" i="88" s="1"/>
  <c r="I868" i="87"/>
  <c r="I864" i="79"/>
  <c r="K110" i="88" s="1"/>
  <c r="H862" i="79"/>
  <c r="H868" i="84"/>
  <c r="I826" i="86"/>
  <c r="L868" i="82"/>
  <c r="I826" i="87"/>
  <c r="L837" i="86"/>
  <c r="K860" i="86"/>
  <c r="K865" i="85"/>
  <c r="K866" i="85"/>
  <c r="K861" i="85"/>
  <c r="K862" i="85" s="1"/>
  <c r="K864" i="85"/>
  <c r="M837" i="85"/>
  <c r="L860" i="85"/>
  <c r="J865" i="87"/>
  <c r="J861" i="87"/>
  <c r="J862" i="87" s="1"/>
  <c r="J866" i="87"/>
  <c r="J864" i="87"/>
  <c r="J865" i="86"/>
  <c r="J861" i="86"/>
  <c r="J862" i="86" s="1"/>
  <c r="J864" i="86"/>
  <c r="J866" i="86"/>
  <c r="J868" i="85"/>
  <c r="J890" i="85" s="1"/>
  <c r="L837" i="87"/>
  <c r="K860" i="87"/>
  <c r="J837" i="79"/>
  <c r="K837" i="84"/>
  <c r="V953" i="79"/>
  <c r="W938" i="79"/>
  <c r="V952" i="79"/>
  <c r="X123" i="80" s="1"/>
  <c r="BM935" i="73"/>
  <c r="BM948" i="73"/>
  <c r="BM961" i="73"/>
  <c r="BN927" i="73"/>
  <c r="BN962" i="73" s="1"/>
  <c r="BM941" i="73"/>
  <c r="BM926" i="73"/>
  <c r="BM947" i="73"/>
  <c r="T968" i="73"/>
  <c r="BN973" i="79"/>
  <c r="BO17" i="77"/>
  <c r="BO107" i="80" s="1"/>
  <c r="BP18" i="77"/>
  <c r="BO16" i="77"/>
  <c r="BO33" i="77"/>
  <c r="W939" i="73"/>
  <c r="W940" i="73"/>
  <c r="U958" i="73"/>
  <c r="U967" i="73" s="1"/>
  <c r="V954" i="73"/>
  <c r="V957" i="73" s="1"/>
  <c r="V966" i="73" s="1"/>
  <c r="AA933" i="79"/>
  <c r="BD940" i="85"/>
  <c r="BD942" i="85" s="1"/>
  <c r="BE938" i="85" s="1"/>
  <c r="BD939" i="85"/>
  <c r="BC940" i="82"/>
  <c r="BC942" i="82" s="1"/>
  <c r="BD938" i="82" s="1"/>
  <c r="BC939" i="82"/>
  <c r="BE939" i="86"/>
  <c r="BE940" i="86"/>
  <c r="BE942" i="86" s="1"/>
  <c r="BF938" i="86" s="1"/>
  <c r="AC938" i="81"/>
  <c r="BE940" i="87"/>
  <c r="BE942" i="87" s="1"/>
  <c r="BF938" i="87" s="1"/>
  <c r="BE939" i="87"/>
  <c r="K877" i="84"/>
  <c r="BE939" i="84"/>
  <c r="BE940" i="84"/>
  <c r="BE942" i="84" s="1"/>
  <c r="BF938" i="84" s="1"/>
  <c r="BN948" i="82"/>
  <c r="BN947" i="82"/>
  <c r="BN941" i="82"/>
  <c r="BO927" i="82"/>
  <c r="BO962" i="82" s="1"/>
  <c r="BN926" i="82"/>
  <c r="BN935" i="82"/>
  <c r="BN961" i="82"/>
  <c r="K874" i="84"/>
  <c r="BM941" i="84"/>
  <c r="BM947" i="84"/>
  <c r="BN927" i="84"/>
  <c r="BN962" i="84" s="1"/>
  <c r="BM926" i="84"/>
  <c r="BM961" i="84"/>
  <c r="BM935" i="84"/>
  <c r="BM948" i="84"/>
  <c r="K873" i="84"/>
  <c r="K876" i="84"/>
  <c r="K871" i="84"/>
  <c r="BM961" i="81"/>
  <c r="BM948" i="81"/>
  <c r="BM947" i="81"/>
  <c r="BM941" i="81"/>
  <c r="BN927" i="81"/>
  <c r="BN962" i="81" s="1"/>
  <c r="BM926" i="81"/>
  <c r="BM935" i="81"/>
  <c r="Y953" i="83"/>
  <c r="AB952" i="81"/>
  <c r="K887" i="84"/>
  <c r="BM961" i="87"/>
  <c r="BM948" i="87"/>
  <c r="BM947" i="87"/>
  <c r="BM941" i="87"/>
  <c r="BM935" i="87"/>
  <c r="BM926" i="87"/>
  <c r="BN927" i="87"/>
  <c r="BN962" i="87" s="1"/>
  <c r="K875" i="84"/>
  <c r="K878" i="84"/>
  <c r="K886" i="84"/>
  <c r="K882" i="84"/>
  <c r="E907" i="84"/>
  <c r="E909" i="84"/>
  <c r="D297" i="84"/>
  <c r="D277" i="84"/>
  <c r="D296" i="84"/>
  <c r="D276" i="84"/>
  <c r="BM948" i="83"/>
  <c r="BM947" i="83"/>
  <c r="BM935" i="83"/>
  <c r="BM961" i="83"/>
  <c r="BM941" i="83"/>
  <c r="BN927" i="83"/>
  <c r="BN962" i="83" s="1"/>
  <c r="BM926" i="83"/>
  <c r="K883" i="84"/>
  <c r="M871" i="85"/>
  <c r="L888" i="85"/>
  <c r="AK936" i="84"/>
  <c r="AL932" i="84" s="1"/>
  <c r="Y942" i="83"/>
  <c r="AO934" i="82"/>
  <c r="AO936" i="82" s="1"/>
  <c r="AP932" i="82" s="1"/>
  <c r="AO933" i="82"/>
  <c r="X958" i="83"/>
  <c r="X967" i="83" s="1"/>
  <c r="AP933" i="87"/>
  <c r="K872" i="84"/>
  <c r="K884" i="84"/>
  <c r="BM948" i="86"/>
  <c r="BM947" i="86"/>
  <c r="BM941" i="86"/>
  <c r="BM935" i="86"/>
  <c r="BM961" i="86"/>
  <c r="BN927" i="86"/>
  <c r="BN962" i="86" s="1"/>
  <c r="BM926" i="86"/>
  <c r="BM935" i="85"/>
  <c r="BM961" i="85"/>
  <c r="BM948" i="85"/>
  <c r="BM947" i="85"/>
  <c r="BM926" i="85"/>
  <c r="BM941" i="85"/>
  <c r="BN927" i="85"/>
  <c r="BN962" i="85" s="1"/>
  <c r="K879" i="84"/>
  <c r="AD934" i="81"/>
  <c r="AD933" i="81"/>
  <c r="K885" i="84"/>
  <c r="AO933" i="86"/>
  <c r="AO934" i="86"/>
  <c r="AO936" i="86" s="1"/>
  <c r="AP932" i="86" s="1"/>
  <c r="X965" i="82"/>
  <c r="Y952" i="83"/>
  <c r="AB953" i="81"/>
  <c r="AC944" i="79"/>
  <c r="AC945" i="73"/>
  <c r="AC946" i="73"/>
  <c r="W939" i="79" a="1"/>
  <c r="H899" i="79" a="1"/>
  <c r="R965" i="79" a="1"/>
  <c r="BM961" i="79" a="1"/>
  <c r="I896" i="79" a="1"/>
  <c r="J861" i="79" a="1"/>
  <c r="I897" i="79" a="1"/>
  <c r="E941" i="79" a="1"/>
  <c r="T967" i="79" a="1"/>
  <c r="U929" i="79" a="1"/>
  <c r="AA936" i="79" a="1"/>
  <c r="AB932" i="79" a="1"/>
  <c r="AC947" i="79" a="1"/>
  <c r="I865" i="79" a="1"/>
  <c r="T958" i="79" a="1"/>
  <c r="I861" i="79" a="1"/>
  <c r="W9" i="88"/>
  <c r="W941" i="79" a="1"/>
  <c r="V954" i="79" a="1"/>
  <c r="AA934" i="79" a="1"/>
  <c r="AC945" i="79" a="1"/>
  <c r="BM948" i="79" a="1"/>
  <c r="AA10" i="88"/>
  <c r="H857" i="79" a="1"/>
  <c r="Y9" i="88"/>
  <c r="I862" i="79" a="1"/>
  <c r="K837" i="79" a="1"/>
  <c r="T979" i="79" a="1"/>
  <c r="K838" i="79" a="1"/>
  <c r="AC946" i="79" a="1"/>
  <c r="U974" i="79" a="1"/>
  <c r="W940" i="79" a="1"/>
  <c r="V9" i="88"/>
  <c r="I866" i="79" a="1"/>
  <c r="I893" i="79" a="1"/>
  <c r="E939" i="79" a="1"/>
  <c r="D312" i="89" l="1"/>
  <c r="G909" i="89"/>
  <c r="G915" i="89"/>
  <c r="D313" i="89"/>
  <c r="D315" i="89" s="1"/>
  <c r="D320" i="89" s="1"/>
  <c r="G907" i="89"/>
  <c r="I894" i="89"/>
  <c r="I902" i="89" s="1"/>
  <c r="I904" i="89" s="1"/>
  <c r="K871" i="89"/>
  <c r="J888" i="89"/>
  <c r="J890" i="89" s="1"/>
  <c r="W813" i="86" a="1"/>
  <c r="W813" i="86" s="1"/>
  <c r="W811" i="86" s="1"/>
  <c r="H906" i="89"/>
  <c r="U966" i="86"/>
  <c r="U958" i="86"/>
  <c r="U967" i="86" s="1"/>
  <c r="X812" i="86"/>
  <c r="X442" i="86"/>
  <c r="W632" i="86"/>
  <c r="W634" i="86" s="1"/>
  <c r="W635" i="86" s="1"/>
  <c r="W675" i="86"/>
  <c r="W702" i="86" s="1"/>
  <c r="W708" i="86"/>
  <c r="W735" i="86" s="1"/>
  <c r="V793" i="86"/>
  <c r="V773" i="86"/>
  <c r="N73" i="77"/>
  <c r="N74" i="77" s="1"/>
  <c r="O69" i="77" s="1"/>
  <c r="O76" i="77" s="1"/>
  <c r="M78" i="77"/>
  <c r="M79" i="77" s="1"/>
  <c r="M80" i="77" s="1"/>
  <c r="M84" i="77" s="1"/>
  <c r="M20" i="77" s="1"/>
  <c r="M23" i="77" s="1"/>
  <c r="U956" i="81"/>
  <c r="R21" i="77"/>
  <c r="Q55" i="77"/>
  <c r="Q58" i="77" s="1"/>
  <c r="Q62" i="77" s="1"/>
  <c r="Q63" i="77" s="1"/>
  <c r="Q64" i="77" s="1"/>
  <c r="Q65" i="77" s="1"/>
  <c r="Q61" i="77"/>
  <c r="R46" i="77"/>
  <c r="R41" i="77"/>
  <c r="R43" i="77" s="1"/>
  <c r="R47" i="77" s="1"/>
  <c r="R57" i="77" s="1"/>
  <c r="U957" i="81"/>
  <c r="U958" i="81" s="1"/>
  <c r="U929" i="79"/>
  <c r="T958" i="79"/>
  <c r="U118" i="80"/>
  <c r="V795" i="81"/>
  <c r="T967" i="79"/>
  <c r="T979" i="79"/>
  <c r="V35" i="77" s="1"/>
  <c r="R965" i="79"/>
  <c r="U974" i="79"/>
  <c r="V807" i="81"/>
  <c r="W771" i="81"/>
  <c r="W736" i="81"/>
  <c r="W770" i="81"/>
  <c r="X566" i="81"/>
  <c r="Y473" i="81"/>
  <c r="W788" i="81"/>
  <c r="W783" i="81"/>
  <c r="W787" i="81"/>
  <c r="W776" i="81"/>
  <c r="W777" i="81"/>
  <c r="W779" i="81"/>
  <c r="W782" i="81"/>
  <c r="W780" i="81"/>
  <c r="W790" i="81"/>
  <c r="W784" i="81"/>
  <c r="W786" i="81"/>
  <c r="W792" i="81"/>
  <c r="W785" i="81"/>
  <c r="W789" i="81"/>
  <c r="W791" i="81"/>
  <c r="W778" i="81"/>
  <c r="W781" i="81"/>
  <c r="R968" i="81"/>
  <c r="M225" i="85"/>
  <c r="M232" i="85" s="1"/>
  <c r="I240" i="85" s="1"/>
  <c r="J240" i="85" s="1"/>
  <c r="I904" i="85"/>
  <c r="I906" i="85"/>
  <c r="I907" i="85" s="1"/>
  <c r="H904" i="85"/>
  <c r="H906" i="85"/>
  <c r="H909" i="85" s="1"/>
  <c r="J894" i="85"/>
  <c r="J902" i="85" s="1"/>
  <c r="Z958" i="82"/>
  <c r="Z967" i="82" s="1"/>
  <c r="Z979" i="82" s="1"/>
  <c r="X816" i="73"/>
  <c r="X929" i="73" s="1"/>
  <c r="X974" i="73" s="1"/>
  <c r="AA795" i="82"/>
  <c r="F826" i="82"/>
  <c r="F868" i="82"/>
  <c r="G871" i="82"/>
  <c r="F888" i="82"/>
  <c r="AB773" i="82"/>
  <c r="AB795" i="82" s="1"/>
  <c r="AB807" i="82" s="1"/>
  <c r="AB810" i="82" s="1"/>
  <c r="AB795" i="84"/>
  <c r="AB807" i="84" s="1"/>
  <c r="AB810" i="84" s="1"/>
  <c r="Y773" i="73"/>
  <c r="Z770" i="73"/>
  <c r="Z736" i="73"/>
  <c r="Z771" i="73"/>
  <c r="AB472" i="73"/>
  <c r="AB812" i="73" s="1"/>
  <c r="AB811" i="73" s="1"/>
  <c r="F911" i="73" s="1"/>
  <c r="Z777" i="73"/>
  <c r="Z781" i="73"/>
  <c r="Z785" i="73"/>
  <c r="Z776" i="73"/>
  <c r="Z791" i="73"/>
  <c r="Z778" i="73"/>
  <c r="Z786" i="73"/>
  <c r="Z787" i="73"/>
  <c r="Z782" i="73"/>
  <c r="Z789" i="73"/>
  <c r="Z779" i="73"/>
  <c r="Z780" i="73"/>
  <c r="Z790" i="73"/>
  <c r="Z784" i="73"/>
  <c r="Z792" i="73"/>
  <c r="Z783" i="73"/>
  <c r="Z788" i="73"/>
  <c r="Y793" i="73"/>
  <c r="BY963" i="89"/>
  <c r="E941" i="79"/>
  <c r="G116" i="80" s="1"/>
  <c r="H857" i="79"/>
  <c r="E939" i="79"/>
  <c r="H899" i="79"/>
  <c r="J145" i="88" s="1"/>
  <c r="I897" i="79"/>
  <c r="K143" i="88" s="1"/>
  <c r="I896" i="79"/>
  <c r="K142" i="88" s="1"/>
  <c r="I893" i="79"/>
  <c r="K139" i="88" s="1"/>
  <c r="K881" i="82"/>
  <c r="I880" i="84"/>
  <c r="H881" i="84"/>
  <c r="H888" i="84" s="1"/>
  <c r="H890" i="84" s="1"/>
  <c r="I103" i="88"/>
  <c r="G860" i="79"/>
  <c r="I106" i="88" s="1"/>
  <c r="M880" i="82"/>
  <c r="BZ948" i="89"/>
  <c r="BZ961" i="89"/>
  <c r="BZ962" i="89"/>
  <c r="BZ947" i="89"/>
  <c r="CA927" i="89"/>
  <c r="BZ935" i="89"/>
  <c r="BZ926" i="89"/>
  <c r="BZ941" i="89"/>
  <c r="AY934" i="73"/>
  <c r="AY936" i="73" s="1"/>
  <c r="AZ932" i="73" s="1"/>
  <c r="AZ934" i="73" s="1"/>
  <c r="Z968" i="85"/>
  <c r="AA965" i="85" s="1"/>
  <c r="AA968" i="85" s="1"/>
  <c r="AB965" i="85" s="1"/>
  <c r="AA968" i="87"/>
  <c r="AB965" i="87" s="1"/>
  <c r="AA979" i="85"/>
  <c r="AL942" i="89"/>
  <c r="AM938" i="89" s="1"/>
  <c r="J866" i="84"/>
  <c r="AV936" i="89"/>
  <c r="AW932" i="89" s="1"/>
  <c r="AE946" i="83"/>
  <c r="AE949" i="83" s="1"/>
  <c r="AF944" i="83" s="1"/>
  <c r="AF946" i="83" s="1"/>
  <c r="AF949" i="83" s="1"/>
  <c r="AG944" i="83" s="1"/>
  <c r="H320" i="83"/>
  <c r="M312" i="83" s="1"/>
  <c r="M315" i="83" s="1"/>
  <c r="AB807" i="87"/>
  <c r="AB810" i="87" s="1"/>
  <c r="N865" i="82"/>
  <c r="C88" i="74"/>
  <c r="AD929" i="85"/>
  <c r="AD956" i="85" s="1"/>
  <c r="AC929" i="85"/>
  <c r="AC974" i="85" s="1"/>
  <c r="AI929" i="85"/>
  <c r="AI974" i="85" s="1"/>
  <c r="AA979" i="87"/>
  <c r="AL929" i="85"/>
  <c r="AL974" i="85" s="1"/>
  <c r="AB974" i="85"/>
  <c r="AB956" i="85"/>
  <c r="AN929" i="85"/>
  <c r="AN974" i="85" s="1"/>
  <c r="AE929" i="85"/>
  <c r="AE974" i="85" s="1"/>
  <c r="AG929" i="85"/>
  <c r="AG974" i="85" s="1"/>
  <c r="AK929" i="85"/>
  <c r="AK974" i="85" s="1"/>
  <c r="AH929" i="85"/>
  <c r="AH974" i="85" s="1"/>
  <c r="AB957" i="85"/>
  <c r="AB966" i="85" s="1"/>
  <c r="AJ929" i="85"/>
  <c r="AJ974" i="85" s="1"/>
  <c r="Z958" i="84"/>
  <c r="Z967" i="84" s="1"/>
  <c r="AA929" i="84"/>
  <c r="AF929" i="85"/>
  <c r="AF974" i="85" s="1"/>
  <c r="E911" i="86"/>
  <c r="F890" i="84"/>
  <c r="AA934" i="79"/>
  <c r="M826" i="82"/>
  <c r="J865" i="84"/>
  <c r="J864" i="84"/>
  <c r="N866" i="82"/>
  <c r="I865" i="79"/>
  <c r="K111" i="88" s="1"/>
  <c r="I861" i="79"/>
  <c r="K107" i="88" s="1"/>
  <c r="I866" i="79"/>
  <c r="K112" i="88" s="1"/>
  <c r="AB633" i="86"/>
  <c r="AB739" i="86"/>
  <c r="AB769" i="86" s="1"/>
  <c r="AB705" i="86"/>
  <c r="F906" i="85"/>
  <c r="F915" i="85" s="1"/>
  <c r="AA936" i="79"/>
  <c r="N861" i="82"/>
  <c r="N862" i="82" s="1"/>
  <c r="AC947" i="79"/>
  <c r="W941" i="79"/>
  <c r="Y116" i="80" s="1"/>
  <c r="K838" i="79"/>
  <c r="M84" i="88" s="1"/>
  <c r="W942" i="73"/>
  <c r="X938" i="73" s="1"/>
  <c r="K860" i="84"/>
  <c r="K865" i="84" s="1"/>
  <c r="BM963" i="83"/>
  <c r="BM963" i="86"/>
  <c r="BM963" i="73"/>
  <c r="AJ933" i="85"/>
  <c r="AJ934" i="85"/>
  <c r="AJ936" i="85" s="1"/>
  <c r="AK932" i="85" s="1"/>
  <c r="BM963" i="81"/>
  <c r="BN963" i="82"/>
  <c r="G902" i="84"/>
  <c r="L83" i="88"/>
  <c r="H868" i="79"/>
  <c r="J114" i="88" s="1"/>
  <c r="J108" i="88"/>
  <c r="AY974" i="83"/>
  <c r="AM974" i="85"/>
  <c r="AS974" i="83"/>
  <c r="AP974" i="83"/>
  <c r="AU974" i="83"/>
  <c r="AV974" i="83"/>
  <c r="AW974" i="83"/>
  <c r="AT974" i="83"/>
  <c r="AR974" i="83"/>
  <c r="AO974" i="83"/>
  <c r="AX974" i="83"/>
  <c r="X9" i="88"/>
  <c r="D320" i="85"/>
  <c r="H309" i="85"/>
  <c r="D321" i="85"/>
  <c r="M308" i="85"/>
  <c r="H310" i="85"/>
  <c r="H312" i="85"/>
  <c r="H311" i="85"/>
  <c r="M310" i="85"/>
  <c r="AD947" i="85"/>
  <c r="AD949" i="85" s="1"/>
  <c r="AE944" i="85" s="1"/>
  <c r="F906" i="87"/>
  <c r="G240" i="87"/>
  <c r="F240" i="87"/>
  <c r="J225" i="87"/>
  <c r="J232" i="87" s="1"/>
  <c r="I225" i="87"/>
  <c r="I232" i="87" s="1"/>
  <c r="H232" i="87"/>
  <c r="K240" i="87"/>
  <c r="J240" i="87"/>
  <c r="G894" i="87"/>
  <c r="G902" i="87" s="1"/>
  <c r="G904" i="87" s="1"/>
  <c r="I871" i="87"/>
  <c r="H888" i="87"/>
  <c r="H890" i="87" s="1"/>
  <c r="H894" i="87" s="1"/>
  <c r="K906" i="83"/>
  <c r="M888" i="83"/>
  <c r="M890" i="83" s="1"/>
  <c r="M894" i="83" s="1"/>
  <c r="N871" i="83"/>
  <c r="N888" i="83" s="1"/>
  <c r="N890" i="83" s="1"/>
  <c r="N894" i="83" s="1"/>
  <c r="J909" i="83"/>
  <c r="E332" i="83"/>
  <c r="J907" i="83"/>
  <c r="BM929" i="83"/>
  <c r="BD929" i="83"/>
  <c r="BC929" i="83"/>
  <c r="BE929" i="83"/>
  <c r="BG929" i="83"/>
  <c r="BF929" i="83"/>
  <c r="BA929" i="83"/>
  <c r="BH929" i="83"/>
  <c r="BB929" i="83"/>
  <c r="BI929" i="83"/>
  <c r="BJ929" i="83"/>
  <c r="BK929" i="83"/>
  <c r="BL929" i="83"/>
  <c r="L902" i="83"/>
  <c r="L904" i="83" s="1"/>
  <c r="BM963" i="85"/>
  <c r="BO927" i="79"/>
  <c r="BN926" i="79"/>
  <c r="BM963" i="87"/>
  <c r="BM963" i="84"/>
  <c r="K826" i="85"/>
  <c r="J826" i="87"/>
  <c r="J826" i="86"/>
  <c r="H826" i="79"/>
  <c r="J72" i="88" s="1"/>
  <c r="J861" i="79"/>
  <c r="L107" i="88" s="1"/>
  <c r="I862" i="79"/>
  <c r="M837" i="86"/>
  <c r="L860" i="86"/>
  <c r="J862" i="84"/>
  <c r="I868" i="84"/>
  <c r="J868" i="86"/>
  <c r="M868" i="82"/>
  <c r="I826" i="84"/>
  <c r="J868" i="87"/>
  <c r="K865" i="87"/>
  <c r="K864" i="87"/>
  <c r="K866" i="87"/>
  <c r="K861" i="87"/>
  <c r="K862" i="87" s="1"/>
  <c r="L866" i="85"/>
  <c r="L861" i="85"/>
  <c r="L862" i="85" s="1"/>
  <c r="L864" i="85"/>
  <c r="L865" i="85"/>
  <c r="M837" i="87"/>
  <c r="L860" i="87"/>
  <c r="N837" i="85"/>
  <c r="N860" i="85" s="1"/>
  <c r="M860" i="85"/>
  <c r="K868" i="85"/>
  <c r="K890" i="85" s="1"/>
  <c r="K865" i="86"/>
  <c r="K864" i="86"/>
  <c r="K866" i="86"/>
  <c r="K861" i="86"/>
  <c r="K862" i="86" s="1"/>
  <c r="K837" i="79"/>
  <c r="L837" i="84"/>
  <c r="W940" i="79"/>
  <c r="W939" i="79"/>
  <c r="V954" i="79"/>
  <c r="X113" i="80" s="1"/>
  <c r="W953" i="73"/>
  <c r="U965" i="73"/>
  <c r="W952" i="73"/>
  <c r="BQ18" i="77"/>
  <c r="BP16" i="77"/>
  <c r="BP33" i="77"/>
  <c r="BN941" i="73"/>
  <c r="BO927" i="73"/>
  <c r="BO962" i="73" s="1"/>
  <c r="BN935" i="73"/>
  <c r="BN926" i="73"/>
  <c r="BN947" i="73"/>
  <c r="BN961" i="73"/>
  <c r="BN948" i="73"/>
  <c r="U979" i="73"/>
  <c r="V956" i="73"/>
  <c r="V958" i="73"/>
  <c r="V967" i="73" s="1"/>
  <c r="BO973" i="79"/>
  <c r="BP17" i="77"/>
  <c r="BP107" i="80" s="1"/>
  <c r="BM948" i="79"/>
  <c r="BM961" i="79"/>
  <c r="AB932" i="79"/>
  <c r="BF939" i="84"/>
  <c r="BF940" i="84"/>
  <c r="BF942" i="84" s="1"/>
  <c r="BG938" i="84" s="1"/>
  <c r="BE939" i="85"/>
  <c r="BE940" i="85"/>
  <c r="BE942" i="85" s="1"/>
  <c r="BF938" i="85" s="1"/>
  <c r="BF939" i="87"/>
  <c r="BF940" i="87"/>
  <c r="BF942" i="87" s="1"/>
  <c r="BG938" i="87" s="1"/>
  <c r="AP934" i="82"/>
  <c r="AP936" i="82" s="1"/>
  <c r="AQ932" i="82" s="1"/>
  <c r="AP933" i="82"/>
  <c r="BD940" i="82"/>
  <c r="BD942" i="82" s="1"/>
  <c r="BE938" i="82" s="1"/>
  <c r="BD939" i="82"/>
  <c r="BF940" i="86"/>
  <c r="BF942" i="86" s="1"/>
  <c r="BG938" i="86" s="1"/>
  <c r="BF939" i="86"/>
  <c r="N871" i="85"/>
  <c r="N888" i="85" s="1"/>
  <c r="M888" i="85"/>
  <c r="BN941" i="83"/>
  <c r="BO927" i="83"/>
  <c r="BO962" i="83" s="1"/>
  <c r="BN926" i="83"/>
  <c r="BN961" i="83"/>
  <c r="BN948" i="83"/>
  <c r="BN935" i="83"/>
  <c r="BN947" i="83"/>
  <c r="AD935" i="81"/>
  <c r="L884" i="84"/>
  <c r="L872" i="84"/>
  <c r="X979" i="83"/>
  <c r="X968" i="83"/>
  <c r="Y965" i="83" s="1"/>
  <c r="L876" i="84"/>
  <c r="Y954" i="83"/>
  <c r="Y957" i="83" s="1"/>
  <c r="BN947" i="85"/>
  <c r="BN941" i="85"/>
  <c r="BO927" i="85"/>
  <c r="BO962" i="85" s="1"/>
  <c r="BN926" i="85"/>
  <c r="BN935" i="85"/>
  <c r="AQ934" i="87"/>
  <c r="AQ936" i="87" s="1"/>
  <c r="AR932" i="87" s="1"/>
  <c r="AQ933" i="87"/>
  <c r="Z938" i="83"/>
  <c r="AL933" i="84"/>
  <c r="AL934" i="84"/>
  <c r="AL936" i="84" s="1"/>
  <c r="AM932" i="84" s="1"/>
  <c r="L883" i="84"/>
  <c r="BN961" i="87"/>
  <c r="BN947" i="87"/>
  <c r="BN948" i="87"/>
  <c r="BN941" i="87"/>
  <c r="BO927" i="87"/>
  <c r="BO962" i="87" s="1"/>
  <c r="BN926" i="87"/>
  <c r="BN935" i="87"/>
  <c r="AB954" i="81"/>
  <c r="BN961" i="84"/>
  <c r="BN947" i="84"/>
  <c r="BO927" i="84"/>
  <c r="BO962" i="84" s="1"/>
  <c r="BN926" i="84"/>
  <c r="BN935" i="84"/>
  <c r="BN948" i="84"/>
  <c r="BN941" i="84"/>
  <c r="BO941" i="82"/>
  <c r="BP927" i="82"/>
  <c r="BP962" i="82" s="1"/>
  <c r="BO926" i="82"/>
  <c r="BO935" i="82"/>
  <c r="BO961" i="82"/>
  <c r="BO948" i="82"/>
  <c r="BO947" i="82"/>
  <c r="L885" i="84"/>
  <c r="BN941" i="86"/>
  <c r="BO927" i="86"/>
  <c r="BO962" i="86" s="1"/>
  <c r="BN926" i="86"/>
  <c r="BN935" i="86"/>
  <c r="BN961" i="86"/>
  <c r="BN947" i="86"/>
  <c r="BN948" i="86"/>
  <c r="L886" i="84"/>
  <c r="L875" i="84"/>
  <c r="L887" i="84"/>
  <c r="X968" i="82"/>
  <c r="AP934" i="86"/>
  <c r="AP933" i="86"/>
  <c r="L879" i="84"/>
  <c r="L874" i="84"/>
  <c r="AB934" i="83"/>
  <c r="AB933" i="83"/>
  <c r="L882" i="84"/>
  <c r="L878" i="84"/>
  <c r="BN948" i="81"/>
  <c r="BN947" i="81"/>
  <c r="BN941" i="81"/>
  <c r="BO927" i="81"/>
  <c r="BO962" i="81" s="1"/>
  <c r="BN926" i="81"/>
  <c r="BN935" i="81"/>
  <c r="BN961" i="81"/>
  <c r="L871" i="84"/>
  <c r="L873" i="84"/>
  <c r="L877" i="84"/>
  <c r="AC940" i="81"/>
  <c r="AC939" i="81"/>
  <c r="AC945" i="79"/>
  <c r="AC946" i="79"/>
  <c r="AC949" i="73"/>
  <c r="AC949" i="79" a="1"/>
  <c r="E911" i="79" a="1"/>
  <c r="J865" i="79" a="1"/>
  <c r="W952" i="79" a="1"/>
  <c r="R968" i="79" a="1"/>
  <c r="AB935" i="79" a="1"/>
  <c r="J896" i="79" a="1"/>
  <c r="U956" i="79" a="1"/>
  <c r="J862" i="79" a="1"/>
  <c r="Z9" i="88"/>
  <c r="W942" i="79" a="1"/>
  <c r="L838" i="79" a="1"/>
  <c r="W953" i="79" a="1"/>
  <c r="U958" i="79" a="1"/>
  <c r="K896" i="79" a="1"/>
  <c r="J866" i="79" a="1"/>
  <c r="I899" i="79" a="1"/>
  <c r="J897" i="79" a="1"/>
  <c r="BO962" i="79" a="1"/>
  <c r="U957" i="79" a="1"/>
  <c r="AB933" i="79" a="1"/>
  <c r="X938" i="79" a="1"/>
  <c r="J864" i="79" a="1"/>
  <c r="L837" i="79" a="1"/>
  <c r="K865" i="79" a="1"/>
  <c r="J893" i="79" a="1"/>
  <c r="AB934" i="79" a="1"/>
  <c r="I857" i="79" a="1"/>
  <c r="I906" i="89" l="1"/>
  <c r="X813" i="81" a="1"/>
  <c r="H909" i="89"/>
  <c r="E334" i="89"/>
  <c r="H907" i="89"/>
  <c r="E29" i="89" s="1"/>
  <c r="E332" i="89"/>
  <c r="H915" i="89"/>
  <c r="E333" i="89"/>
  <c r="AZ961" i="89" s="1"/>
  <c r="D321" i="89"/>
  <c r="H309" i="89"/>
  <c r="H310" i="89"/>
  <c r="M310" i="89"/>
  <c r="H311" i="89"/>
  <c r="M308" i="89"/>
  <c r="AD947" i="89"/>
  <c r="AD949" i="89" s="1"/>
  <c r="AE944" i="89" s="1"/>
  <c r="H312" i="89"/>
  <c r="AE929" i="89"/>
  <c r="AI929" i="89"/>
  <c r="AI974" i="89" s="1"/>
  <c r="AL929" i="89"/>
  <c r="AL974" i="89" s="1"/>
  <c r="AK929" i="89"/>
  <c r="AK974" i="89" s="1"/>
  <c r="AF929" i="89"/>
  <c r="AG929" i="89"/>
  <c r="AG974" i="89" s="1"/>
  <c r="AJ929" i="89"/>
  <c r="AJ974" i="89" s="1"/>
  <c r="AN929" i="89"/>
  <c r="AN974" i="89" s="1"/>
  <c r="AM929" i="89"/>
  <c r="AM974" i="89" s="1"/>
  <c r="AC929" i="89"/>
  <c r="AH929" i="89"/>
  <c r="AH974" i="89" s="1"/>
  <c r="AD929" i="89"/>
  <c r="J894" i="89"/>
  <c r="J902" i="89" s="1"/>
  <c r="J904" i="89" s="1"/>
  <c r="J906" i="89"/>
  <c r="L871" i="89"/>
  <c r="K888" i="89"/>
  <c r="K890" i="89" s="1"/>
  <c r="V795" i="86"/>
  <c r="V807" i="86" s="1"/>
  <c r="V810" i="86" s="1"/>
  <c r="V816" i="86" s="1"/>
  <c r="V929" i="86" s="1"/>
  <c r="V957" i="86" s="1"/>
  <c r="V966" i="86" s="1"/>
  <c r="U979" i="86"/>
  <c r="W771" i="86"/>
  <c r="W736" i="86"/>
  <c r="W770" i="86"/>
  <c r="W789" i="86"/>
  <c r="W784" i="86"/>
  <c r="W783" i="86"/>
  <c r="W777" i="86"/>
  <c r="W785" i="86"/>
  <c r="W782" i="86"/>
  <c r="W776" i="86"/>
  <c r="W786" i="86"/>
  <c r="W780" i="86"/>
  <c r="W778" i="86"/>
  <c r="W792" i="86"/>
  <c r="W787" i="86"/>
  <c r="W790" i="86"/>
  <c r="W781" i="86"/>
  <c r="W779" i="86"/>
  <c r="W788" i="86"/>
  <c r="W791" i="86"/>
  <c r="Y473" i="86"/>
  <c r="Y812" i="86" s="1"/>
  <c r="X566" i="86"/>
  <c r="U968" i="86"/>
  <c r="V965" i="86" s="1"/>
  <c r="O70" i="77"/>
  <c r="O71" i="77"/>
  <c r="N75" i="77"/>
  <c r="N77" i="77"/>
  <c r="N78" i="77" s="1"/>
  <c r="N79" i="77" s="1"/>
  <c r="N80" i="77" s="1"/>
  <c r="N84" i="77" s="1"/>
  <c r="N20" i="77" s="1"/>
  <c r="N23" i="77" s="1"/>
  <c r="O72" i="77"/>
  <c r="M85" i="77"/>
  <c r="M27" i="77" s="1"/>
  <c r="M30" i="77" s="1"/>
  <c r="R44" i="77"/>
  <c r="S40" i="77" s="1"/>
  <c r="S41" i="77" s="1"/>
  <c r="S43" i="77" s="1"/>
  <c r="S47" i="77" s="1"/>
  <c r="S57" i="77" s="1"/>
  <c r="U956" i="79"/>
  <c r="R45" i="77"/>
  <c r="Q60" i="77"/>
  <c r="Q59" i="77"/>
  <c r="R54" i="77" s="1"/>
  <c r="R61" i="77" s="1"/>
  <c r="U966" i="81"/>
  <c r="R48" i="77"/>
  <c r="R49" i="77" s="1"/>
  <c r="R50" i="77" s="1"/>
  <c r="U957" i="79"/>
  <c r="W773" i="81"/>
  <c r="V810" i="81"/>
  <c r="V816" i="81" s="1"/>
  <c r="V929" i="81" s="1"/>
  <c r="V957" i="81" s="1"/>
  <c r="V118" i="80"/>
  <c r="U958" i="79"/>
  <c r="R968" i="79"/>
  <c r="Y442" i="81"/>
  <c r="Y812" i="81"/>
  <c r="X708" i="81"/>
  <c r="X735" i="81" s="1"/>
  <c r="X675" i="81"/>
  <c r="X702" i="81" s="1"/>
  <c r="X632" i="81"/>
  <c r="X634" i="81" s="1"/>
  <c r="X635" i="81" s="1"/>
  <c r="X813" i="81"/>
  <c r="X811" i="81" s="1"/>
  <c r="U967" i="81"/>
  <c r="W793" i="81"/>
  <c r="S965" i="81"/>
  <c r="L225" i="85"/>
  <c r="L232" i="85" s="1"/>
  <c r="I909" i="85"/>
  <c r="K240" i="85"/>
  <c r="H225" i="85"/>
  <c r="J225" i="85" s="1"/>
  <c r="J232" i="85" s="1"/>
  <c r="K225" i="85"/>
  <c r="K232" i="85" s="1"/>
  <c r="E240" i="85" s="1"/>
  <c r="F240" i="85" s="1"/>
  <c r="I915" i="85"/>
  <c r="BA929" i="85" s="1"/>
  <c r="BA974" i="85" s="1"/>
  <c r="J904" i="85"/>
  <c r="J906" i="85"/>
  <c r="J915" i="85" s="1"/>
  <c r="BM929" i="85" s="1"/>
  <c r="H915" i="85"/>
  <c r="AT929" i="85" s="1"/>
  <c r="AT974" i="85" s="1"/>
  <c r="H907" i="85"/>
  <c r="E29" i="85" s="1"/>
  <c r="H894" i="84"/>
  <c r="H902" i="84" s="1"/>
  <c r="K894" i="85"/>
  <c r="K902" i="85" s="1"/>
  <c r="K904" i="85" s="1"/>
  <c r="AB816" i="87"/>
  <c r="AB929" i="87" s="1"/>
  <c r="AB974" i="87" s="1"/>
  <c r="AB816" i="84"/>
  <c r="AB929" i="84" s="1"/>
  <c r="AB816" i="82"/>
  <c r="AB929" i="82" s="1"/>
  <c r="F890" i="82"/>
  <c r="M225" i="82"/>
  <c r="L225" i="82" s="1"/>
  <c r="L232" i="82" s="1"/>
  <c r="H871" i="82"/>
  <c r="G888" i="82"/>
  <c r="G890" i="82" s="1"/>
  <c r="AA807" i="82"/>
  <c r="AA810" i="82" s="1"/>
  <c r="F894" i="82"/>
  <c r="F902" i="82" s="1"/>
  <c r="F904" i="82" s="1"/>
  <c r="M225" i="84"/>
  <c r="M232" i="84" s="1"/>
  <c r="I240" i="84" s="1"/>
  <c r="K240" i="84" s="1"/>
  <c r="F894" i="84"/>
  <c r="F902" i="84" s="1"/>
  <c r="F904" i="84" s="1"/>
  <c r="Y795" i="73"/>
  <c r="Y807" i="73" s="1"/>
  <c r="Y810" i="73" s="1"/>
  <c r="AB441" i="73"/>
  <c r="AA707" i="73"/>
  <c r="AA735" i="73" s="1"/>
  <c r="AA674" i="73"/>
  <c r="AA702" i="73" s="1"/>
  <c r="AA632" i="73"/>
  <c r="AA634" i="73" s="1"/>
  <c r="AA635" i="73" s="1"/>
  <c r="Z793" i="73"/>
  <c r="Z773" i="73"/>
  <c r="I899" i="79"/>
  <c r="K145" i="88" s="1"/>
  <c r="J897" i="79"/>
  <c r="L143" i="88" s="1"/>
  <c r="J893" i="79"/>
  <c r="L139" i="88" s="1"/>
  <c r="K896" i="79"/>
  <c r="M142" i="88" s="1"/>
  <c r="J896" i="79"/>
  <c r="L142" i="88" s="1"/>
  <c r="I857" i="79"/>
  <c r="I881" i="84"/>
  <c r="I888" i="84" s="1"/>
  <c r="I890" i="84" s="1"/>
  <c r="N880" i="82"/>
  <c r="N826" i="82"/>
  <c r="E29" i="82"/>
  <c r="J880" i="84"/>
  <c r="J103" i="88"/>
  <c r="H860" i="79"/>
  <c r="J106" i="88" s="1"/>
  <c r="G904" i="84"/>
  <c r="L881" i="82"/>
  <c r="K864" i="84"/>
  <c r="BZ963" i="89"/>
  <c r="CA947" i="89"/>
  <c r="CA935" i="89"/>
  <c r="CA941" i="89"/>
  <c r="CA926" i="89"/>
  <c r="CB927" i="89"/>
  <c r="CA962" i="89"/>
  <c r="CA948" i="89"/>
  <c r="CA961" i="89"/>
  <c r="Z979" i="84"/>
  <c r="AM940" i="89"/>
  <c r="AM939" i="89"/>
  <c r="J866" i="79"/>
  <c r="L112" i="88" s="1"/>
  <c r="AW934" i="89"/>
  <c r="AW936" i="89" s="1"/>
  <c r="AX932" i="89" s="1"/>
  <c r="AW933" i="89"/>
  <c r="H321" i="83"/>
  <c r="AF945" i="83"/>
  <c r="AB958" i="85"/>
  <c r="AB967" i="85" s="1"/>
  <c r="J826" i="84"/>
  <c r="AD974" i="85"/>
  <c r="AC957" i="85"/>
  <c r="AC966" i="85" s="1"/>
  <c r="AC956" i="85"/>
  <c r="E911" i="79"/>
  <c r="E915" i="86"/>
  <c r="Z968" i="84"/>
  <c r="AA965" i="84" s="1"/>
  <c r="AA957" i="84"/>
  <c r="AA966" i="84" s="1"/>
  <c r="AA974" i="84"/>
  <c r="AA956" i="84"/>
  <c r="F907" i="87"/>
  <c r="F915" i="87"/>
  <c r="K907" i="83"/>
  <c r="K915" i="83"/>
  <c r="J865" i="79"/>
  <c r="L111" i="88" s="1"/>
  <c r="J864" i="79"/>
  <c r="L110" i="88" s="1"/>
  <c r="AZ933" i="73"/>
  <c r="K861" i="84"/>
  <c r="K862" i="84" s="1"/>
  <c r="K866" i="84"/>
  <c r="F909" i="85"/>
  <c r="F907" i="85"/>
  <c r="W942" i="79"/>
  <c r="AB935" i="79"/>
  <c r="L838" i="79"/>
  <c r="N84" i="88" s="1"/>
  <c r="AZ936" i="73"/>
  <c r="BA932" i="73" s="1"/>
  <c r="BA934" i="73" s="1"/>
  <c r="AB936" i="83"/>
  <c r="AC932" i="83" s="1"/>
  <c r="L860" i="84"/>
  <c r="L866" i="84" s="1"/>
  <c r="AK934" i="85"/>
  <c r="AK936" i="85" s="1"/>
  <c r="AL932" i="85" s="1"/>
  <c r="AK933" i="85"/>
  <c r="G906" i="84"/>
  <c r="I868" i="79"/>
  <c r="K114" i="88" s="1"/>
  <c r="K108" i="88"/>
  <c r="M83" i="88"/>
  <c r="AD957" i="85"/>
  <c r="AD966" i="85" s="1"/>
  <c r="BJ974" i="83"/>
  <c r="BI974" i="83"/>
  <c r="BD974" i="83"/>
  <c r="BC974" i="83"/>
  <c r="BB974" i="83"/>
  <c r="BH974" i="83"/>
  <c r="BM974" i="83"/>
  <c r="BA974" i="83"/>
  <c r="BF974" i="83"/>
  <c r="BL974" i="83"/>
  <c r="BG974" i="83"/>
  <c r="BK974" i="83"/>
  <c r="BE974" i="83"/>
  <c r="H320" i="85"/>
  <c r="M312" i="85" s="1"/>
  <c r="M315" i="85" s="1"/>
  <c r="AE946" i="85"/>
  <c r="AE953" i="85" s="1"/>
  <c r="AE945" i="85"/>
  <c r="AE952" i="85" s="1"/>
  <c r="F909" i="87"/>
  <c r="BN929" i="83"/>
  <c r="G906" i="87"/>
  <c r="H902" i="87"/>
  <c r="H904" i="87" s="1"/>
  <c r="I888" i="87"/>
  <c r="I890" i="87" s="1"/>
  <c r="I894" i="87" s="1"/>
  <c r="J871" i="87"/>
  <c r="K909" i="83"/>
  <c r="L906" i="83"/>
  <c r="L915" i="83" s="1"/>
  <c r="AG946" i="83"/>
  <c r="AG949" i="83" s="1"/>
  <c r="AH944" i="83" s="1"/>
  <c r="AG945" i="83"/>
  <c r="N902" i="83"/>
  <c r="N904" i="83" s="1"/>
  <c r="M902" i="83"/>
  <c r="M904" i="83" s="1"/>
  <c r="BO963" i="82"/>
  <c r="BN963" i="86"/>
  <c r="BO962" i="79"/>
  <c r="BN963" i="84"/>
  <c r="BN963" i="81"/>
  <c r="BO926" i="79"/>
  <c r="BP927" i="79"/>
  <c r="BN963" i="87"/>
  <c r="BN963" i="83"/>
  <c r="BN963" i="73"/>
  <c r="BO136" i="80"/>
  <c r="BO138" i="80" s="1"/>
  <c r="BO117" i="80"/>
  <c r="BO137" i="80"/>
  <c r="BO115" i="80"/>
  <c r="BM963" i="79"/>
  <c r="AZ961" i="87"/>
  <c r="K826" i="86"/>
  <c r="K865" i="79"/>
  <c r="M111" i="88" s="1"/>
  <c r="J862" i="79"/>
  <c r="L868" i="85"/>
  <c r="L890" i="85" s="1"/>
  <c r="N837" i="86"/>
  <c r="N860" i="86" s="1"/>
  <c r="M860" i="86"/>
  <c r="I826" i="79"/>
  <c r="K72" i="88" s="1"/>
  <c r="M864" i="85"/>
  <c r="M861" i="85"/>
  <c r="M862" i="85" s="1"/>
  <c r="M866" i="85"/>
  <c r="M865" i="85"/>
  <c r="N866" i="85"/>
  <c r="N864" i="85"/>
  <c r="N861" i="85"/>
  <c r="N862" i="85" s="1"/>
  <c r="N865" i="85"/>
  <c r="K868" i="87"/>
  <c r="K868" i="86"/>
  <c r="L864" i="87"/>
  <c r="L861" i="87"/>
  <c r="L862" i="87" s="1"/>
  <c r="L865" i="87"/>
  <c r="L866" i="87"/>
  <c r="N837" i="87"/>
  <c r="N860" i="87" s="1"/>
  <c r="M860" i="87"/>
  <c r="K826" i="87"/>
  <c r="J868" i="84"/>
  <c r="L826" i="85"/>
  <c r="N868" i="82"/>
  <c r="L861" i="86"/>
  <c r="L862" i="86" s="1"/>
  <c r="L866" i="86"/>
  <c r="L864" i="86"/>
  <c r="L865" i="86"/>
  <c r="L837" i="79"/>
  <c r="M837" i="84"/>
  <c r="X938" i="79"/>
  <c r="W952" i="79"/>
  <c r="Y123" i="80" s="1"/>
  <c r="W953" i="79"/>
  <c r="BO947" i="73"/>
  <c r="BP927" i="73"/>
  <c r="BP962" i="73" s="1"/>
  <c r="BO935" i="73"/>
  <c r="BO926" i="73"/>
  <c r="BO941" i="73"/>
  <c r="BO961" i="73"/>
  <c r="BO948" i="73"/>
  <c r="X939" i="73"/>
  <c r="X940" i="73"/>
  <c r="W954" i="73"/>
  <c r="W957" i="73" s="1"/>
  <c r="W966" i="73" s="1"/>
  <c r="BQ17" i="77"/>
  <c r="BQ107" i="80" s="1"/>
  <c r="BP973" i="79"/>
  <c r="U968" i="73"/>
  <c r="BQ33" i="77"/>
  <c r="BR18" i="77"/>
  <c r="BQ16" i="77"/>
  <c r="AB933" i="79"/>
  <c r="AB934" i="79"/>
  <c r="BG939" i="86"/>
  <c r="BG940" i="86"/>
  <c r="BG942" i="86" s="1"/>
  <c r="BH938" i="86" s="1"/>
  <c r="BF940" i="85"/>
  <c r="BF942" i="85" s="1"/>
  <c r="BG938" i="85" s="1"/>
  <c r="BF939" i="85"/>
  <c r="AR933" i="87"/>
  <c r="AR934" i="87"/>
  <c r="AR936" i="87" s="1"/>
  <c r="AS932" i="87" s="1"/>
  <c r="BG939" i="87"/>
  <c r="BG940" i="87"/>
  <c r="BG942" i="87" s="1"/>
  <c r="BH938" i="87" s="1"/>
  <c r="BG939" i="84"/>
  <c r="BG940" i="84"/>
  <c r="BG942" i="84" s="1"/>
  <c r="BH938" i="84" s="1"/>
  <c r="AC953" i="81"/>
  <c r="M878" i="84"/>
  <c r="M877" i="84"/>
  <c r="M871" i="84"/>
  <c r="M874" i="84"/>
  <c r="M879" i="84"/>
  <c r="Y965" i="82"/>
  <c r="BO948" i="84"/>
  <c r="BO947" i="84"/>
  <c r="BO935" i="84"/>
  <c r="BO961" i="84"/>
  <c r="BO941" i="84"/>
  <c r="BO926" i="84"/>
  <c r="BP927" i="84"/>
  <c r="BP962" i="84" s="1"/>
  <c r="AC952" i="81"/>
  <c r="M873" i="84"/>
  <c r="BO941" i="81"/>
  <c r="BP927" i="81"/>
  <c r="BP962" i="81" s="1"/>
  <c r="BO926" i="81"/>
  <c r="BO935" i="81"/>
  <c r="BO961" i="81"/>
  <c r="BO948" i="81"/>
  <c r="BO947" i="81"/>
  <c r="M887" i="84"/>
  <c r="M885" i="84"/>
  <c r="M884" i="84"/>
  <c r="M875" i="84"/>
  <c r="BO961" i="87"/>
  <c r="BO941" i="87"/>
  <c r="BO948" i="87"/>
  <c r="BP927" i="87"/>
  <c r="BP962" i="87" s="1"/>
  <c r="BO926" i="87"/>
  <c r="BO935" i="87"/>
  <c r="BO947" i="87"/>
  <c r="M876" i="84"/>
  <c r="BO935" i="83"/>
  <c r="BO948" i="83"/>
  <c r="BO947" i="83"/>
  <c r="BO941" i="83"/>
  <c r="BP927" i="83"/>
  <c r="BP962" i="83" s="1"/>
  <c r="BO926" i="83"/>
  <c r="BO929" i="83" s="1"/>
  <c r="BO961" i="83"/>
  <c r="BE940" i="82"/>
  <c r="BE942" i="82" s="1"/>
  <c r="BF938" i="82" s="1"/>
  <c r="BE939" i="82"/>
  <c r="AM933" i="84"/>
  <c r="AM934" i="84"/>
  <c r="AC942" i="81"/>
  <c r="M882" i="84"/>
  <c r="AP936" i="86"/>
  <c r="AQ932" i="86" s="1"/>
  <c r="M886" i="84"/>
  <c r="BP935" i="82"/>
  <c r="BP961" i="82"/>
  <c r="BP948" i="82"/>
  <c r="BP947" i="82"/>
  <c r="BP941" i="82"/>
  <c r="BQ927" i="82"/>
  <c r="BQ962" i="82" s="1"/>
  <c r="BP926" i="82"/>
  <c r="M883" i="84"/>
  <c r="Z940" i="83"/>
  <c r="Z942" i="83" s="1"/>
  <c r="Z939" i="83"/>
  <c r="BO948" i="85"/>
  <c r="BO947" i="85"/>
  <c r="BO941" i="85"/>
  <c r="BP927" i="85"/>
  <c r="BP962" i="85" s="1"/>
  <c r="BO926" i="85"/>
  <c r="BO935" i="85"/>
  <c r="BO961" i="85"/>
  <c r="Y956" i="83"/>
  <c r="Y966" i="83"/>
  <c r="AD936" i="81"/>
  <c r="BO935" i="86"/>
  <c r="BO961" i="86"/>
  <c r="BO948" i="86"/>
  <c r="BO947" i="86"/>
  <c r="BO941" i="86"/>
  <c r="BP927" i="86"/>
  <c r="BP962" i="86" s="1"/>
  <c r="BO926" i="86"/>
  <c r="M872" i="84"/>
  <c r="AQ934" i="82"/>
  <c r="AQ936" i="82" s="1"/>
  <c r="AR932" i="82" s="1"/>
  <c r="AQ933" i="82"/>
  <c r="AC949" i="79"/>
  <c r="AD944" i="73"/>
  <c r="U966" i="79" a="1"/>
  <c r="M10" i="74"/>
  <c r="AB936" i="79" a="1"/>
  <c r="K866" i="79" a="1"/>
  <c r="V929" i="79" a="1"/>
  <c r="AD944" i="79" a="1"/>
  <c r="J899" i="79" a="1"/>
  <c r="E946" i="79" a="1"/>
  <c r="K862" i="79" a="1"/>
  <c r="M837" i="79" a="1"/>
  <c r="BO948" i="79" a="1"/>
  <c r="X939" i="79" a="1"/>
  <c r="J857" i="79" a="1"/>
  <c r="L866" i="79" a="1"/>
  <c r="AA9" i="88"/>
  <c r="U967" i="79" a="1"/>
  <c r="K864" i="79" a="1"/>
  <c r="S965" i="79" a="1"/>
  <c r="L897" i="79" a="1"/>
  <c r="X941" i="79" a="1"/>
  <c r="BP962" i="79" a="1"/>
  <c r="BO961" i="79" a="1"/>
  <c r="V957" i="79" a="1"/>
  <c r="AC932" i="79" a="1"/>
  <c r="K893" i="79" a="1"/>
  <c r="X940" i="79" a="1"/>
  <c r="K897" i="79" a="1"/>
  <c r="M838" i="79" a="1"/>
  <c r="K861" i="79" a="1"/>
  <c r="W954" i="79" a="1"/>
  <c r="H320" i="89" l="1"/>
  <c r="H321" i="89" s="1"/>
  <c r="M871" i="89"/>
  <c r="L888" i="89"/>
  <c r="L890" i="89" s="1"/>
  <c r="AE946" i="89"/>
  <c r="AE953" i="89" s="1"/>
  <c r="AE945" i="89"/>
  <c r="AE952" i="89" s="1"/>
  <c r="AU929" i="89"/>
  <c r="AU974" i="89" s="1"/>
  <c r="AP929" i="89"/>
  <c r="AP974" i="89" s="1"/>
  <c r="AW929" i="89"/>
  <c r="AW974" i="89" s="1"/>
  <c r="AS929" i="89"/>
  <c r="AS974" i="89" s="1"/>
  <c r="AT929" i="89"/>
  <c r="AT974" i="89" s="1"/>
  <c r="AO929" i="89"/>
  <c r="AO974" i="89" s="1"/>
  <c r="AY929" i="89"/>
  <c r="AY974" i="89" s="1"/>
  <c r="AZ929" i="89"/>
  <c r="AZ974" i="89" s="1"/>
  <c r="AQ929" i="89"/>
  <c r="AQ974" i="89" s="1"/>
  <c r="AR929" i="89"/>
  <c r="AR974" i="89" s="1"/>
  <c r="AV929" i="89"/>
  <c r="AV974" i="89" s="1"/>
  <c r="AX929" i="89"/>
  <c r="AX974" i="89" s="1"/>
  <c r="J915" i="89"/>
  <c r="J907" i="89"/>
  <c r="J909" i="89"/>
  <c r="AF974" i="89"/>
  <c r="AD956" i="89"/>
  <c r="AD974" i="89"/>
  <c r="AD957" i="89"/>
  <c r="AC974" i="89"/>
  <c r="AC957" i="89"/>
  <c r="AC956" i="89"/>
  <c r="AE974" i="89"/>
  <c r="X813" i="86" a="1"/>
  <c r="K894" i="89"/>
  <c r="K902" i="89" s="1"/>
  <c r="K904" i="89" s="1"/>
  <c r="K906" i="89"/>
  <c r="I915" i="89"/>
  <c r="I909" i="89"/>
  <c r="I907" i="89"/>
  <c r="V956" i="86"/>
  <c r="V974" i="86"/>
  <c r="W773" i="86"/>
  <c r="V958" i="86"/>
  <c r="V967" i="86" s="1"/>
  <c r="V979" i="86" s="1"/>
  <c r="W793" i="86"/>
  <c r="Y442" i="86"/>
  <c r="X632" i="86"/>
  <c r="X634" i="86" s="1"/>
  <c r="X635" i="86" s="1"/>
  <c r="X813" i="86"/>
  <c r="X811" i="86" s="1"/>
  <c r="X708" i="86"/>
  <c r="X735" i="86" s="1"/>
  <c r="X675" i="86"/>
  <c r="X702" i="86" s="1"/>
  <c r="O73" i="77"/>
  <c r="O77" i="77" s="1"/>
  <c r="O78" i="77" s="1"/>
  <c r="O79" i="77" s="1"/>
  <c r="O80" i="77" s="1"/>
  <c r="O84" i="77" s="1"/>
  <c r="O85" i="77" s="1"/>
  <c r="O27" i="77" s="1"/>
  <c r="O30" i="77" s="1"/>
  <c r="M86" i="77"/>
  <c r="M87" i="77" s="1"/>
  <c r="BH929" i="85"/>
  <c r="BH974" i="85" s="1"/>
  <c r="N85" i="77"/>
  <c r="N27" i="77" s="1"/>
  <c r="N30" i="77" s="1"/>
  <c r="S48" i="77"/>
  <c r="S49" i="77" s="1"/>
  <c r="S50" i="77" s="1"/>
  <c r="S42" i="77"/>
  <c r="S45" i="77" s="1"/>
  <c r="S46" i="77"/>
  <c r="R55" i="77"/>
  <c r="R58" i="77" s="1"/>
  <c r="R62" i="77" s="1"/>
  <c r="R63" i="77" s="1"/>
  <c r="R64" i="77" s="1"/>
  <c r="R65" i="77" s="1"/>
  <c r="R56" i="77"/>
  <c r="U979" i="81"/>
  <c r="U966" i="79"/>
  <c r="V956" i="81"/>
  <c r="V974" i="81"/>
  <c r="V929" i="79"/>
  <c r="BD929" i="85"/>
  <c r="BD974" i="85" s="1"/>
  <c r="W795" i="81"/>
  <c r="AW929" i="85"/>
  <c r="AW974" i="85" s="1"/>
  <c r="BE929" i="85"/>
  <c r="V957" i="79"/>
  <c r="S965" i="79"/>
  <c r="U967" i="79"/>
  <c r="W807" i="81"/>
  <c r="V966" i="81"/>
  <c r="S968" i="81"/>
  <c r="X791" i="81"/>
  <c r="X786" i="81"/>
  <c r="X782" i="81"/>
  <c r="X792" i="81"/>
  <c r="X777" i="81"/>
  <c r="X780" i="81"/>
  <c r="X779" i="81"/>
  <c r="X787" i="81"/>
  <c r="X789" i="81"/>
  <c r="X778" i="81"/>
  <c r="X783" i="81"/>
  <c r="X781" i="81"/>
  <c r="X788" i="81"/>
  <c r="X776" i="81"/>
  <c r="X785" i="81"/>
  <c r="X790" i="81"/>
  <c r="X784" i="81"/>
  <c r="X770" i="81"/>
  <c r="X771" i="81"/>
  <c r="X736" i="81"/>
  <c r="V958" i="81"/>
  <c r="Y566" i="81"/>
  <c r="Z473" i="81"/>
  <c r="J909" i="85"/>
  <c r="E332" i="85"/>
  <c r="AS929" i="85"/>
  <c r="AS974" i="85" s="1"/>
  <c r="AO929" i="85"/>
  <c r="AO974" i="85" s="1"/>
  <c r="AQ929" i="85"/>
  <c r="AQ974" i="85" s="1"/>
  <c r="AX929" i="85"/>
  <c r="AX974" i="85" s="1"/>
  <c r="AZ929" i="85"/>
  <c r="AY929" i="85"/>
  <c r="AY974" i="85" s="1"/>
  <c r="BC929" i="85"/>
  <c r="BC974" i="85" s="1"/>
  <c r="H232" i="85"/>
  <c r="BK929" i="85"/>
  <c r="BK974" i="85" s="1"/>
  <c r="AV929" i="85"/>
  <c r="AV974" i="85" s="1"/>
  <c r="AR929" i="85"/>
  <c r="AR974" i="85" s="1"/>
  <c r="BF929" i="85"/>
  <c r="BF974" i="85" s="1"/>
  <c r="G240" i="85"/>
  <c r="BJ929" i="85"/>
  <c r="BJ974" i="85" s="1"/>
  <c r="AP929" i="85"/>
  <c r="AP974" i="85" s="1"/>
  <c r="AU929" i="85"/>
  <c r="AU974" i="85" s="1"/>
  <c r="BI929" i="85"/>
  <c r="BI974" i="85" s="1"/>
  <c r="BL929" i="85"/>
  <c r="BL974" i="85" s="1"/>
  <c r="BB929" i="85"/>
  <c r="BB974" i="85" s="1"/>
  <c r="BG929" i="85"/>
  <c r="BG974" i="85" s="1"/>
  <c r="I225" i="85"/>
  <c r="I232" i="85" s="1"/>
  <c r="J907" i="85"/>
  <c r="H906" i="84"/>
  <c r="H909" i="84" s="1"/>
  <c r="H904" i="84"/>
  <c r="K906" i="85"/>
  <c r="K909" i="85" s="1"/>
  <c r="I894" i="84"/>
  <c r="I902" i="84" s="1"/>
  <c r="I904" i="84" s="1"/>
  <c r="L894" i="85"/>
  <c r="L902" i="85" s="1"/>
  <c r="AB957" i="87"/>
  <c r="AB958" i="87" s="1"/>
  <c r="AB956" i="82"/>
  <c r="AB957" i="82"/>
  <c r="AB966" i="82" s="1"/>
  <c r="AB974" i="82"/>
  <c r="AB974" i="84"/>
  <c r="AB956" i="84"/>
  <c r="AB957" i="84"/>
  <c r="AB966" i="84" s="1"/>
  <c r="AA816" i="82"/>
  <c r="AA929" i="82" s="1"/>
  <c r="AB956" i="87"/>
  <c r="Y816" i="73"/>
  <c r="Y929" i="73" s="1"/>
  <c r="Y974" i="73" s="1"/>
  <c r="H225" i="82"/>
  <c r="H232" i="82" s="1"/>
  <c r="M232" i="82"/>
  <c r="I240" i="82" s="1"/>
  <c r="K240" i="82" s="1"/>
  <c r="G157" i="88"/>
  <c r="K225" i="82"/>
  <c r="K232" i="82" s="1"/>
  <c r="E240" i="82" s="1"/>
  <c r="G240" i="82" s="1"/>
  <c r="F906" i="82"/>
  <c r="G894" i="82"/>
  <c r="G902" i="82" s="1"/>
  <c r="G904" i="82" s="1"/>
  <c r="I871" i="82"/>
  <c r="H888" i="82"/>
  <c r="H890" i="82" s="1"/>
  <c r="H894" i="82" s="1"/>
  <c r="F906" i="84"/>
  <c r="F909" i="84" s="1"/>
  <c r="H225" i="84"/>
  <c r="I225" i="84" s="1"/>
  <c r="I232" i="84" s="1"/>
  <c r="L225" i="84"/>
  <c r="L232" i="84" s="1"/>
  <c r="K225" i="84"/>
  <c r="K232" i="84" s="1"/>
  <c r="E240" i="84" s="1"/>
  <c r="G240" i="84" s="1"/>
  <c r="J240" i="84"/>
  <c r="Z795" i="73"/>
  <c r="Z807" i="73" s="1"/>
  <c r="Z810" i="73" s="1"/>
  <c r="AB674" i="73"/>
  <c r="AB702" i="73" s="1"/>
  <c r="F862" i="73" s="1"/>
  <c r="AB707" i="73"/>
  <c r="AB735" i="73" s="1"/>
  <c r="AB632" i="73"/>
  <c r="AB634" i="73" s="1"/>
  <c r="AB635" i="73" s="1"/>
  <c r="AA778" i="73"/>
  <c r="AA780" i="73"/>
  <c r="AA786" i="73"/>
  <c r="AA782" i="73"/>
  <c r="AA777" i="73"/>
  <c r="AA776" i="73"/>
  <c r="AA792" i="73"/>
  <c r="AA787" i="73"/>
  <c r="AA789" i="73"/>
  <c r="AA781" i="73"/>
  <c r="AA783" i="73"/>
  <c r="AA790" i="73"/>
  <c r="AA784" i="73"/>
  <c r="AA779" i="73"/>
  <c r="AA788" i="73"/>
  <c r="AA785" i="73"/>
  <c r="AA791" i="73"/>
  <c r="AA770" i="73"/>
  <c r="AA771" i="73"/>
  <c r="AA736" i="73"/>
  <c r="L897" i="79"/>
  <c r="N143" i="88" s="1"/>
  <c r="E946" i="79"/>
  <c r="K897" i="79"/>
  <c r="M143" i="88" s="1"/>
  <c r="K893" i="79"/>
  <c r="M139" i="88" s="1"/>
  <c r="J899" i="79"/>
  <c r="L145" i="88" s="1"/>
  <c r="J857" i="79"/>
  <c r="K103" i="88"/>
  <c r="I860" i="79"/>
  <c r="K106" i="88" s="1"/>
  <c r="D313" i="84"/>
  <c r="D315" i="84" s="1"/>
  <c r="H310" i="84" s="1"/>
  <c r="M881" i="82"/>
  <c r="K880" i="84"/>
  <c r="J881" i="84"/>
  <c r="J888" i="84" s="1"/>
  <c r="J890" i="84" s="1"/>
  <c r="K826" i="84"/>
  <c r="K864" i="79"/>
  <c r="M110" i="88" s="1"/>
  <c r="CB962" i="89"/>
  <c r="CB941" i="89"/>
  <c r="CB947" i="89"/>
  <c r="CB948" i="89"/>
  <c r="CB961" i="89"/>
  <c r="CB935" i="89"/>
  <c r="CB926" i="89"/>
  <c r="CC927" i="89"/>
  <c r="CA963" i="89"/>
  <c r="BA933" i="73"/>
  <c r="AB979" i="85"/>
  <c r="AM942" i="89"/>
  <c r="AN938" i="89" s="1"/>
  <c r="AX933" i="89"/>
  <c r="AX934" i="89"/>
  <c r="AX936" i="89" s="1"/>
  <c r="AY932" i="89" s="1"/>
  <c r="G915" i="87"/>
  <c r="AI929" i="87" s="1"/>
  <c r="D313" i="87"/>
  <c r="D315" i="87" s="1"/>
  <c r="M310" i="87" s="1"/>
  <c r="AB968" i="85"/>
  <c r="AC965" i="85" s="1"/>
  <c r="L864" i="84"/>
  <c r="AC958" i="85"/>
  <c r="AD958" i="85" s="1"/>
  <c r="AA958" i="84"/>
  <c r="AA967" i="84" s="1"/>
  <c r="G909" i="84"/>
  <c r="G915" i="84"/>
  <c r="K861" i="79"/>
  <c r="M107" i="88" s="1"/>
  <c r="K866" i="79"/>
  <c r="M112" i="88" s="1"/>
  <c r="AB936" i="79"/>
  <c r="L865" i="84"/>
  <c r="L861" i="84"/>
  <c r="L862" i="84" s="1"/>
  <c r="X941" i="79"/>
  <c r="Z116" i="80" s="1"/>
  <c r="M838" i="79"/>
  <c r="O84" i="88" s="1"/>
  <c r="BA936" i="73"/>
  <c r="BB932" i="73" s="1"/>
  <c r="BB933" i="73" s="1"/>
  <c r="X942" i="73"/>
  <c r="Y938" i="73" s="1"/>
  <c r="M860" i="84"/>
  <c r="M865" i="84" s="1"/>
  <c r="AL933" i="85"/>
  <c r="AL934" i="85"/>
  <c r="AL936" i="85" s="1"/>
  <c r="AM932" i="85" s="1"/>
  <c r="G907" i="84"/>
  <c r="D312" i="84"/>
  <c r="N83" i="88"/>
  <c r="J868" i="79"/>
  <c r="L114" i="88" s="1"/>
  <c r="L108" i="88"/>
  <c r="BE974" i="85"/>
  <c r="BO974" i="83"/>
  <c r="BM974" i="85"/>
  <c r="BN974" i="83"/>
  <c r="AE954" i="85"/>
  <c r="AE949" i="85"/>
  <c r="AF944" i="85" s="1"/>
  <c r="AF946" i="85" s="1"/>
  <c r="H321" i="85"/>
  <c r="D312" i="87"/>
  <c r="G907" i="87"/>
  <c r="G909" i="87"/>
  <c r="K871" i="87"/>
  <c r="J888" i="87"/>
  <c r="J890" i="87" s="1"/>
  <c r="J894" i="87" s="1"/>
  <c r="I902" i="87"/>
  <c r="I904" i="87" s="1"/>
  <c r="H906" i="87"/>
  <c r="H915" i="87" s="1"/>
  <c r="M906" i="83"/>
  <c r="M915" i="83" s="1"/>
  <c r="L909" i="83"/>
  <c r="L907" i="83"/>
  <c r="N906" i="83"/>
  <c r="N915" i="83" s="1"/>
  <c r="AH945" i="83"/>
  <c r="AH946" i="83"/>
  <c r="AH949" i="83" s="1"/>
  <c r="AI944" i="83" s="1"/>
  <c r="BO963" i="85"/>
  <c r="BO963" i="87"/>
  <c r="BO963" i="84"/>
  <c r="BP963" i="82"/>
  <c r="BP962" i="79"/>
  <c r="BO963" i="86"/>
  <c r="BO963" i="81"/>
  <c r="BO963" i="83"/>
  <c r="BO963" i="73"/>
  <c r="BP926" i="79"/>
  <c r="BQ927" i="79"/>
  <c r="AZ961" i="85"/>
  <c r="BN929" i="85"/>
  <c r="BO929" i="85"/>
  <c r="M868" i="85"/>
  <c r="M890" i="85" s="1"/>
  <c r="L826" i="86"/>
  <c r="N868" i="85"/>
  <c r="N890" i="85" s="1"/>
  <c r="J826" i="79"/>
  <c r="L72" i="88" s="1"/>
  <c r="K862" i="79"/>
  <c r="L866" i="79"/>
  <c r="N112" i="88" s="1"/>
  <c r="N865" i="87"/>
  <c r="N861" i="87"/>
  <c r="N862" i="87" s="1"/>
  <c r="N866" i="87"/>
  <c r="N864" i="87"/>
  <c r="N866" i="86"/>
  <c r="N864" i="86"/>
  <c r="N865" i="86"/>
  <c r="N861" i="86"/>
  <c r="N862" i="86" s="1"/>
  <c r="L826" i="87"/>
  <c r="L868" i="87"/>
  <c r="K868" i="84"/>
  <c r="L868" i="86"/>
  <c r="M861" i="87"/>
  <c r="M862" i="87" s="1"/>
  <c r="M866" i="87"/>
  <c r="M865" i="87"/>
  <c r="M864" i="87"/>
  <c r="N826" i="85"/>
  <c r="M826" i="85"/>
  <c r="M866" i="86"/>
  <c r="M864" i="86"/>
  <c r="M861" i="86"/>
  <c r="M862" i="86" s="1"/>
  <c r="M865" i="86"/>
  <c r="M837" i="79"/>
  <c r="N837" i="84"/>
  <c r="X939" i="79"/>
  <c r="W954" i="79"/>
  <c r="Y113" i="80" s="1"/>
  <c r="X940" i="79"/>
  <c r="X952" i="73"/>
  <c r="W956" i="73"/>
  <c r="BR33" i="77"/>
  <c r="BS18" i="77"/>
  <c r="BR16" i="77"/>
  <c r="V979" i="73"/>
  <c r="BP961" i="73"/>
  <c r="BP926" i="73"/>
  <c r="BP941" i="73"/>
  <c r="BP947" i="73"/>
  <c r="BP948" i="73"/>
  <c r="BQ927" i="73"/>
  <c r="BQ962" i="73" s="1"/>
  <c r="BP935" i="73"/>
  <c r="V965" i="73"/>
  <c r="BR17" i="77"/>
  <c r="BR107" i="80" s="1"/>
  <c r="BQ973" i="79"/>
  <c r="X953" i="73"/>
  <c r="BO961" i="79"/>
  <c r="AC932" i="79"/>
  <c r="BO948" i="79"/>
  <c r="AR934" i="82"/>
  <c r="AR936" i="82" s="1"/>
  <c r="AS932" i="82" s="1"/>
  <c r="AR933" i="82"/>
  <c r="AS933" i="87"/>
  <c r="AS934" i="87"/>
  <c r="AS936" i="87" s="1"/>
  <c r="AT932" i="87" s="1"/>
  <c r="AA938" i="83"/>
  <c r="BF940" i="82"/>
  <c r="BF942" i="82" s="1"/>
  <c r="BG938" i="82" s="1"/>
  <c r="BF939" i="82"/>
  <c r="BH939" i="87"/>
  <c r="BH940" i="87"/>
  <c r="BH942" i="87" s="1"/>
  <c r="BI938" i="87" s="1"/>
  <c r="BG940" i="85"/>
  <c r="BG942" i="85" s="1"/>
  <c r="BH938" i="85" s="1"/>
  <c r="BG939" i="85"/>
  <c r="AE932" i="81"/>
  <c r="N883" i="84"/>
  <c r="BP961" i="83"/>
  <c r="BP941" i="83"/>
  <c r="BQ927" i="83"/>
  <c r="BQ962" i="83" s="1"/>
  <c r="BP926" i="83"/>
  <c r="BP929" i="83" s="1"/>
  <c r="BP948" i="83"/>
  <c r="BP935" i="83"/>
  <c r="BP947" i="83"/>
  <c r="BP961" i="87"/>
  <c r="BP948" i="87"/>
  <c r="BP947" i="87"/>
  <c r="BP941" i="87"/>
  <c r="BP935" i="87"/>
  <c r="BQ927" i="87"/>
  <c r="BQ962" i="87" s="1"/>
  <c r="BP926" i="87"/>
  <c r="N884" i="84"/>
  <c r="N885" i="84"/>
  <c r="AC954" i="81"/>
  <c r="Y958" i="83"/>
  <c r="Y967" i="83" s="1"/>
  <c r="BP961" i="86"/>
  <c r="BP948" i="86"/>
  <c r="BP947" i="86"/>
  <c r="BP941" i="86"/>
  <c r="BQ927" i="86"/>
  <c r="BQ962" i="86" s="1"/>
  <c r="BP926" i="86"/>
  <c r="BP935" i="86"/>
  <c r="N872" i="84"/>
  <c r="Z952" i="83"/>
  <c r="N886" i="84"/>
  <c r="AM936" i="84"/>
  <c r="AN932" i="84" s="1"/>
  <c r="N877" i="84"/>
  <c r="Z953" i="83"/>
  <c r="AQ934" i="86"/>
  <c r="AQ933" i="86"/>
  <c r="AD938" i="81"/>
  <c r="N875" i="84"/>
  <c r="N887" i="84"/>
  <c r="BP935" i="81"/>
  <c r="BP961" i="81"/>
  <c r="BP948" i="81"/>
  <c r="BP947" i="81"/>
  <c r="BP941" i="81"/>
  <c r="BQ927" i="81"/>
  <c r="BQ962" i="81" s="1"/>
  <c r="BP926" i="81"/>
  <c r="BP941" i="84"/>
  <c r="BP961" i="84"/>
  <c r="BP948" i="84"/>
  <c r="BQ927" i="84"/>
  <c r="BQ962" i="84" s="1"/>
  <c r="BP926" i="84"/>
  <c r="BP947" i="84"/>
  <c r="BP935" i="84"/>
  <c r="Y968" i="82"/>
  <c r="N874" i="84"/>
  <c r="N878" i="84"/>
  <c r="BH940" i="84"/>
  <c r="BH942" i="84" s="1"/>
  <c r="BI938" i="84" s="1"/>
  <c r="BH939" i="84"/>
  <c r="BH940" i="86"/>
  <c r="BH942" i="86" s="1"/>
  <c r="BI938" i="86" s="1"/>
  <c r="BH939" i="86"/>
  <c r="BP941" i="85"/>
  <c r="BQ927" i="85"/>
  <c r="BQ962" i="85" s="1"/>
  <c r="BP926" i="85"/>
  <c r="BP929" i="85" s="1"/>
  <c r="BP935" i="85"/>
  <c r="BP961" i="85"/>
  <c r="BP947" i="85"/>
  <c r="BP948" i="85"/>
  <c r="AC933" i="83"/>
  <c r="AC934" i="83"/>
  <c r="BQ961" i="82"/>
  <c r="BQ948" i="82"/>
  <c r="BQ947" i="82"/>
  <c r="BQ941" i="82"/>
  <c r="BR927" i="82"/>
  <c r="BR962" i="82" s="1"/>
  <c r="BQ926" i="82"/>
  <c r="BQ935" i="82"/>
  <c r="N882" i="84"/>
  <c r="N876" i="84"/>
  <c r="N873" i="84"/>
  <c r="N879" i="84"/>
  <c r="N871" i="84"/>
  <c r="AD944" i="79"/>
  <c r="AD945" i="73"/>
  <c r="AD946" i="73"/>
  <c r="U979" i="79" a="1"/>
  <c r="AC933" i="79" a="1"/>
  <c r="AD945" i="79" a="1"/>
  <c r="M896" i="79" a="1"/>
  <c r="X953" i="79" a="1"/>
  <c r="S968" i="79" a="1"/>
  <c r="BP961" i="79" a="1"/>
  <c r="K857" i="79" a="1"/>
  <c r="L896" i="79" a="1"/>
  <c r="L865" i="79" a="1"/>
  <c r="N837" i="79" a="1"/>
  <c r="AC934" i="79" a="1"/>
  <c r="L862" i="79" a="1"/>
  <c r="V974" i="79" a="1"/>
  <c r="K899" i="79" a="1"/>
  <c r="AC935" i="79" a="1"/>
  <c r="L864" i="79" a="1"/>
  <c r="L893" i="79" a="1"/>
  <c r="X942" i="79" a="1"/>
  <c r="V966" i="79" a="1"/>
  <c r="X952" i="79" a="1"/>
  <c r="N838" i="79" a="1"/>
  <c r="Y938" i="79" a="1"/>
  <c r="V11" i="88"/>
  <c r="F893" i="79" a="1"/>
  <c r="V958" i="79" a="1"/>
  <c r="AD946" i="79" a="1"/>
  <c r="L861" i="79" a="1"/>
  <c r="V956" i="79" a="1"/>
  <c r="BP948" i="79" a="1"/>
  <c r="M312" i="89" l="1"/>
  <c r="M315" i="89" s="1"/>
  <c r="AE954" i="89"/>
  <c r="BH929" i="89"/>
  <c r="BH974" i="89" s="1"/>
  <c r="BF929" i="89"/>
  <c r="BF974" i="89" s="1"/>
  <c r="BI929" i="89"/>
  <c r="BI974" i="89" s="1"/>
  <c r="BA929" i="89"/>
  <c r="BA974" i="89" s="1"/>
  <c r="BJ929" i="89"/>
  <c r="BJ974" i="89" s="1"/>
  <c r="BD929" i="89"/>
  <c r="BD974" i="89" s="1"/>
  <c r="BK929" i="89"/>
  <c r="BK974" i="89" s="1"/>
  <c r="BC929" i="89"/>
  <c r="BC974" i="89" s="1"/>
  <c r="BL929" i="89"/>
  <c r="BL974" i="89" s="1"/>
  <c r="BB929" i="89"/>
  <c r="BB974" i="89" s="1"/>
  <c r="BG929" i="89"/>
  <c r="BG974" i="89" s="1"/>
  <c r="BE929" i="89"/>
  <c r="BE974" i="89" s="1"/>
  <c r="K907" i="89"/>
  <c r="K915" i="89"/>
  <c r="K909" i="89"/>
  <c r="CB929" i="89"/>
  <c r="AC958" i="89"/>
  <c r="AD958" i="89" s="1"/>
  <c r="AC966" i="89"/>
  <c r="AE949" i="89"/>
  <c r="AF944" i="89" s="1"/>
  <c r="Y813" i="81" a="1"/>
  <c r="AD966" i="89"/>
  <c r="BR929" i="89"/>
  <c r="BR974" i="89" s="1"/>
  <c r="BS929" i="89"/>
  <c r="BS974" i="89" s="1"/>
  <c r="BT929" i="89"/>
  <c r="BT974" i="89" s="1"/>
  <c r="BM929" i="89"/>
  <c r="BM974" i="89" s="1"/>
  <c r="BU929" i="89"/>
  <c r="BU974" i="89" s="1"/>
  <c r="BN929" i="89"/>
  <c r="BN974" i="89" s="1"/>
  <c r="BV929" i="89"/>
  <c r="BV974" i="89" s="1"/>
  <c r="BO929" i="89"/>
  <c r="BO974" i="89" s="1"/>
  <c r="BW929" i="89"/>
  <c r="BW974" i="89" s="1"/>
  <c r="BX929" i="89"/>
  <c r="BX974" i="89" s="1"/>
  <c r="BP929" i="89"/>
  <c r="BP974" i="89" s="1"/>
  <c r="BQ929" i="89"/>
  <c r="BQ974" i="89" s="1"/>
  <c r="L894" i="89"/>
  <c r="L902" i="89" s="1"/>
  <c r="L904" i="89" s="1"/>
  <c r="M888" i="89"/>
  <c r="M890" i="89" s="1"/>
  <c r="N871" i="89"/>
  <c r="N888" i="89" s="1"/>
  <c r="N890" i="89" s="1"/>
  <c r="W795" i="86"/>
  <c r="W807" i="86" s="1"/>
  <c r="W810" i="86" s="1"/>
  <c r="W816" i="86" s="1"/>
  <c r="W929" i="86" s="1"/>
  <c r="W974" i="86" s="1"/>
  <c r="V968" i="86"/>
  <c r="W965" i="86" s="1"/>
  <c r="X770" i="86"/>
  <c r="X736" i="86"/>
  <c r="X771" i="86"/>
  <c r="X782" i="86"/>
  <c r="X777" i="86"/>
  <c r="X790" i="86"/>
  <c r="X778" i="86"/>
  <c r="X791" i="86"/>
  <c r="X779" i="86"/>
  <c r="X788" i="86"/>
  <c r="X785" i="86"/>
  <c r="X784" i="86"/>
  <c r="X789" i="86"/>
  <c r="X792" i="86"/>
  <c r="X776" i="86"/>
  <c r="X781" i="86"/>
  <c r="X786" i="86"/>
  <c r="X780" i="86"/>
  <c r="X787" i="86"/>
  <c r="X783" i="86"/>
  <c r="Y566" i="86"/>
  <c r="Z473" i="86"/>
  <c r="Z812" i="86" s="1"/>
  <c r="O20" i="77"/>
  <c r="O23" i="77" s="1"/>
  <c r="S28" i="77"/>
  <c r="O74" i="77"/>
  <c r="P69" i="77" s="1"/>
  <c r="P76" i="77" s="1"/>
  <c r="O86" i="77"/>
  <c r="O87" i="77" s="1"/>
  <c r="O75" i="77"/>
  <c r="N86" i="77"/>
  <c r="N87" i="77" s="1"/>
  <c r="S21" i="77"/>
  <c r="S44" i="77"/>
  <c r="T40" i="77" s="1"/>
  <c r="T42" i="77" s="1"/>
  <c r="T28" i="77" s="1"/>
  <c r="W810" i="81"/>
  <c r="W816" i="81" s="1"/>
  <c r="W929" i="81" s="1"/>
  <c r="W956" i="81" s="1"/>
  <c r="R60" i="77"/>
  <c r="U979" i="79"/>
  <c r="W35" i="77" s="1"/>
  <c r="R59" i="77"/>
  <c r="S54" i="77" s="1"/>
  <c r="S56" i="77" s="1"/>
  <c r="X773" i="81"/>
  <c r="V956" i="79"/>
  <c r="V974" i="79"/>
  <c r="V958" i="79"/>
  <c r="S968" i="79"/>
  <c r="V967" i="81"/>
  <c r="V979" i="81" s="1"/>
  <c r="X793" i="81"/>
  <c r="T965" i="81"/>
  <c r="Z442" i="81"/>
  <c r="Z812" i="81"/>
  <c r="Y708" i="81"/>
  <c r="Y735" i="81" s="1"/>
  <c r="Y675" i="81"/>
  <c r="Y702" i="81" s="1"/>
  <c r="Y632" i="81"/>
  <c r="Y634" i="81" s="1"/>
  <c r="Y635" i="81" s="1"/>
  <c r="Y813" i="81"/>
  <c r="Y811" i="81" s="1"/>
  <c r="K907" i="85"/>
  <c r="K915" i="85"/>
  <c r="I906" i="84"/>
  <c r="I915" i="84" s="1"/>
  <c r="H915" i="84"/>
  <c r="AP929" i="84" s="1"/>
  <c r="AP974" i="84" s="1"/>
  <c r="H907" i="84"/>
  <c r="E29" i="84" s="1"/>
  <c r="L904" i="85"/>
  <c r="L906" i="85"/>
  <c r="L907" i="85" s="1"/>
  <c r="J894" i="84"/>
  <c r="J902" i="84" s="1"/>
  <c r="E332" i="84"/>
  <c r="N894" i="85"/>
  <c r="N902" i="85" s="1"/>
  <c r="M894" i="85"/>
  <c r="M902" i="85" s="1"/>
  <c r="AB966" i="87"/>
  <c r="AA956" i="82"/>
  <c r="AA974" i="82"/>
  <c r="AA957" i="82"/>
  <c r="AA966" i="82" s="1"/>
  <c r="Z816" i="73"/>
  <c r="Z929" i="73" s="1"/>
  <c r="J225" i="82"/>
  <c r="J232" i="82" s="1"/>
  <c r="I225" i="82"/>
  <c r="I232" i="82" s="1"/>
  <c r="J240" i="82"/>
  <c r="F240" i="82"/>
  <c r="H902" i="82"/>
  <c r="H904" i="82" s="1"/>
  <c r="J871" i="82"/>
  <c r="I888" i="82"/>
  <c r="I890" i="82" s="1"/>
  <c r="I894" i="82" s="1"/>
  <c r="G906" i="82"/>
  <c r="F909" i="82"/>
  <c r="F907" i="82"/>
  <c r="F915" i="82"/>
  <c r="F915" i="84"/>
  <c r="F907" i="84"/>
  <c r="H232" i="84"/>
  <c r="J225" i="84"/>
  <c r="J232" i="84" s="1"/>
  <c r="F240" i="84"/>
  <c r="F893" i="79"/>
  <c r="H139" i="88" s="1"/>
  <c r="AA773" i="73"/>
  <c r="AB776" i="73"/>
  <c r="F871" i="73" s="1"/>
  <c r="AB787" i="73"/>
  <c r="F882" i="73" s="1"/>
  <c r="AB778" i="73"/>
  <c r="F873" i="73" s="1"/>
  <c r="AB786" i="73"/>
  <c r="F881" i="73" s="1"/>
  <c r="AB782" i="73"/>
  <c r="F877" i="73" s="1"/>
  <c r="AB777" i="73"/>
  <c r="F872" i="73" s="1"/>
  <c r="AB790" i="73"/>
  <c r="F885" i="73" s="1"/>
  <c r="AB784" i="73"/>
  <c r="F879" i="73" s="1"/>
  <c r="AB779" i="73"/>
  <c r="F874" i="73" s="1"/>
  <c r="AB781" i="73"/>
  <c r="F876" i="73" s="1"/>
  <c r="AB785" i="73"/>
  <c r="F880" i="73" s="1"/>
  <c r="AB780" i="73"/>
  <c r="F875" i="73" s="1"/>
  <c r="AB783" i="73"/>
  <c r="F878" i="73" s="1"/>
  <c r="AB789" i="73"/>
  <c r="F884" i="73" s="1"/>
  <c r="AB792" i="73"/>
  <c r="F887" i="73" s="1"/>
  <c r="AB791" i="73"/>
  <c r="F886" i="73" s="1"/>
  <c r="AB788" i="73"/>
  <c r="F883" i="73" s="1"/>
  <c r="F861" i="73"/>
  <c r="AA793" i="73"/>
  <c r="AB771" i="73"/>
  <c r="F866" i="73" s="1"/>
  <c r="AB736" i="73"/>
  <c r="F864" i="73" s="1"/>
  <c r="AB770" i="73"/>
  <c r="F865" i="73" s="1"/>
  <c r="L893" i="79"/>
  <c r="N139" i="88" s="1"/>
  <c r="K899" i="79"/>
  <c r="M145" i="88" s="1"/>
  <c r="L896" i="79"/>
  <c r="N142" i="88" s="1"/>
  <c r="M896" i="79"/>
  <c r="O142" i="88" s="1"/>
  <c r="K857" i="79"/>
  <c r="L880" i="84"/>
  <c r="N881" i="82"/>
  <c r="AI929" i="84"/>
  <c r="AI974" i="84" s="1"/>
  <c r="K881" i="84"/>
  <c r="K888" i="84" s="1"/>
  <c r="K890" i="84" s="1"/>
  <c r="L103" i="88"/>
  <c r="J860" i="79"/>
  <c r="L106" i="88" s="1"/>
  <c r="CB974" i="89"/>
  <c r="CB963" i="89"/>
  <c r="CC948" i="89"/>
  <c r="CC947" i="89"/>
  <c r="CC935" i="89"/>
  <c r="CC926" i="89"/>
  <c r="CC929" i="89" s="1"/>
  <c r="CC941" i="89"/>
  <c r="CD927" i="89"/>
  <c r="CC962" i="89"/>
  <c r="CC961" i="89"/>
  <c r="AC967" i="85"/>
  <c r="AC968" i="85" s="1"/>
  <c r="AD965" i="85" s="1"/>
  <c r="AB967" i="87"/>
  <c r="AD967" i="85"/>
  <c r="AD979" i="85" s="1"/>
  <c r="AN940" i="89"/>
  <c r="AN939" i="89"/>
  <c r="AY934" i="89"/>
  <c r="AY933" i="89"/>
  <c r="AD929" i="87"/>
  <c r="AD974" i="87" s="1"/>
  <c r="AH929" i="87"/>
  <c r="AH974" i="87" s="1"/>
  <c r="AM929" i="87"/>
  <c r="AM974" i="87" s="1"/>
  <c r="AF929" i="87"/>
  <c r="AF974" i="87" s="1"/>
  <c r="AN929" i="87"/>
  <c r="AN974" i="87" s="1"/>
  <c r="AJ929" i="87"/>
  <c r="AJ974" i="87" s="1"/>
  <c r="AC929" i="87"/>
  <c r="AC957" i="87" s="1"/>
  <c r="AK929" i="87"/>
  <c r="AK974" i="87" s="1"/>
  <c r="AG929" i="87"/>
  <c r="AG974" i="87" s="1"/>
  <c r="AE929" i="87"/>
  <c r="AE974" i="87" s="1"/>
  <c r="AL929" i="87"/>
  <c r="AL974" i="87" s="1"/>
  <c r="L864" i="79"/>
  <c r="N110" i="88" s="1"/>
  <c r="AB958" i="84"/>
  <c r="BB934" i="73"/>
  <c r="BB936" i="73" s="1"/>
  <c r="BC932" i="73" s="1"/>
  <c r="BC934" i="73" s="1"/>
  <c r="M866" i="84"/>
  <c r="M861" i="84"/>
  <c r="M862" i="84" s="1"/>
  <c r="X942" i="79"/>
  <c r="L861" i="79"/>
  <c r="N107" i="88" s="1"/>
  <c r="L865" i="79"/>
  <c r="N111" i="88" s="1"/>
  <c r="AC935" i="79"/>
  <c r="V966" i="79"/>
  <c r="N838" i="79"/>
  <c r="P84" i="88" s="1"/>
  <c r="M864" i="84"/>
  <c r="AC936" i="83"/>
  <c r="AD932" i="83" s="1"/>
  <c r="V968" i="73"/>
  <c r="N860" i="84"/>
  <c r="N864" i="84" s="1"/>
  <c r="V22" i="88"/>
  <c r="BP963" i="86"/>
  <c r="AM934" i="85"/>
  <c r="AM936" i="85" s="1"/>
  <c r="AN932" i="85" s="1"/>
  <c r="AM933" i="85"/>
  <c r="BP963" i="81"/>
  <c r="BP963" i="85"/>
  <c r="BP963" i="87"/>
  <c r="AJ929" i="84"/>
  <c r="AJ974" i="84" s="1"/>
  <c r="AK929" i="84"/>
  <c r="AK974" i="84" s="1"/>
  <c r="H311" i="84"/>
  <c r="AH929" i="84"/>
  <c r="AH974" i="84" s="1"/>
  <c r="AD947" i="84"/>
  <c r="H312" i="84"/>
  <c r="M308" i="84"/>
  <c r="AD929" i="84"/>
  <c r="AD974" i="84" s="1"/>
  <c r="AN929" i="84"/>
  <c r="AN974" i="84" s="1"/>
  <c r="H309" i="84"/>
  <c r="AE929" i="84"/>
  <c r="AE974" i="84" s="1"/>
  <c r="AF929" i="84"/>
  <c r="AF974" i="84" s="1"/>
  <c r="AC929" i="84"/>
  <c r="AC974" i="84" s="1"/>
  <c r="AL929" i="84"/>
  <c r="AL974" i="84" s="1"/>
  <c r="D321" i="84"/>
  <c r="AM929" i="84"/>
  <c r="AM974" i="84" s="1"/>
  <c r="M310" i="84"/>
  <c r="AG929" i="84"/>
  <c r="AG974" i="84" s="1"/>
  <c r="D320" i="84"/>
  <c r="O83" i="88"/>
  <c r="K868" i="79"/>
  <c r="M114" i="88" s="1"/>
  <c r="M108" i="88"/>
  <c r="BO974" i="85"/>
  <c r="BP974" i="83"/>
  <c r="AI974" i="87"/>
  <c r="AE957" i="85"/>
  <c r="AE966" i="85" s="1"/>
  <c r="AE956" i="85"/>
  <c r="AF953" i="85"/>
  <c r="AF949" i="85"/>
  <c r="AG944" i="85" s="1"/>
  <c r="AF945" i="85"/>
  <c r="AF952" i="85" s="1"/>
  <c r="D321" i="87"/>
  <c r="H311" i="87"/>
  <c r="D320" i="87"/>
  <c r="H309" i="87"/>
  <c r="H312" i="87"/>
  <c r="M308" i="87"/>
  <c r="H310" i="87"/>
  <c r="AD947" i="87"/>
  <c r="AD949" i="87" s="1"/>
  <c r="AE944" i="87" s="1"/>
  <c r="AE945" i="87" s="1"/>
  <c r="AE952" i="87" s="1"/>
  <c r="H907" i="87"/>
  <c r="E29" i="87" s="1"/>
  <c r="H909" i="87"/>
  <c r="I906" i="87"/>
  <c r="I915" i="87" s="1"/>
  <c r="J902" i="87"/>
  <c r="J904" i="87" s="1"/>
  <c r="L871" i="87"/>
  <c r="K888" i="87"/>
  <c r="K890" i="87" s="1"/>
  <c r="K894" i="87" s="1"/>
  <c r="M907" i="83"/>
  <c r="M909" i="83"/>
  <c r="N907" i="83"/>
  <c r="N909" i="83"/>
  <c r="AI945" i="83"/>
  <c r="AI946" i="83"/>
  <c r="AI949" i="83" s="1"/>
  <c r="AJ944" i="83" s="1"/>
  <c r="BR927" i="79"/>
  <c r="BQ926" i="79"/>
  <c r="BP974" i="85"/>
  <c r="BP963" i="84"/>
  <c r="AZ974" i="85"/>
  <c r="BQ963" i="82"/>
  <c r="BP963" i="83"/>
  <c r="BP963" i="73"/>
  <c r="BQ136" i="80"/>
  <c r="BQ138" i="80" s="1"/>
  <c r="BQ117" i="80"/>
  <c r="BQ137" i="80"/>
  <c r="BQ115" i="80"/>
  <c r="BO963" i="79"/>
  <c r="M868" i="86"/>
  <c r="N826" i="86"/>
  <c r="K826" i="79"/>
  <c r="M72" i="88" s="1"/>
  <c r="L862" i="79"/>
  <c r="M868" i="87"/>
  <c r="M826" i="86"/>
  <c r="N868" i="86"/>
  <c r="L868" i="84"/>
  <c r="M826" i="87"/>
  <c r="L826" i="84"/>
  <c r="N826" i="87"/>
  <c r="N868" i="87"/>
  <c r="N837" i="79"/>
  <c r="Y938" i="79"/>
  <c r="X952" i="79"/>
  <c r="Z123" i="80" s="1"/>
  <c r="X953" i="79"/>
  <c r="W958" i="73"/>
  <c r="W967" i="73" s="1"/>
  <c r="Y939" i="73"/>
  <c r="Y940" i="73"/>
  <c r="X954" i="73"/>
  <c r="X957" i="73" s="1"/>
  <c r="X966" i="73" s="1"/>
  <c r="BS16" i="77"/>
  <c r="BT18" i="77"/>
  <c r="BS33" i="77"/>
  <c r="BQ948" i="73"/>
  <c r="BQ935" i="73"/>
  <c r="BQ941" i="73"/>
  <c r="BQ926" i="73"/>
  <c r="BQ947" i="73"/>
  <c r="BQ961" i="73"/>
  <c r="BR927" i="73"/>
  <c r="BR962" i="73" s="1"/>
  <c r="BR973" i="79"/>
  <c r="BS17" i="77"/>
  <c r="BS107" i="80" s="1"/>
  <c r="BP961" i="79"/>
  <c r="AC934" i="79"/>
  <c r="BP948" i="79"/>
  <c r="AC933" i="79"/>
  <c r="AT933" i="87"/>
  <c r="AT934" i="87"/>
  <c r="AT936" i="87" s="1"/>
  <c r="AU932" i="87" s="1"/>
  <c r="BI939" i="87"/>
  <c r="BI940" i="87"/>
  <c r="BI942" i="87" s="1"/>
  <c r="BJ938" i="87" s="1"/>
  <c r="BI939" i="86"/>
  <c r="BI940" i="86"/>
  <c r="BI942" i="86" s="1"/>
  <c r="BJ938" i="86" s="1"/>
  <c r="Z954" i="83"/>
  <c r="Z957" i="83" s="1"/>
  <c r="BQ948" i="86"/>
  <c r="BQ947" i="86"/>
  <c r="BQ941" i="86"/>
  <c r="BQ935" i="86"/>
  <c r="BQ926" i="86"/>
  <c r="BQ961" i="86"/>
  <c r="BR927" i="86"/>
  <c r="BR962" i="86" s="1"/>
  <c r="BR948" i="82"/>
  <c r="BR947" i="82"/>
  <c r="BR941" i="82"/>
  <c r="BS927" i="82"/>
  <c r="BS962" i="82" s="1"/>
  <c r="BR926" i="82"/>
  <c r="BR935" i="82"/>
  <c r="BR961" i="82"/>
  <c r="BQ935" i="85"/>
  <c r="BQ961" i="85"/>
  <c r="BQ948" i="85"/>
  <c r="BQ947" i="85"/>
  <c r="BQ926" i="85"/>
  <c r="BQ929" i="85" s="1"/>
  <c r="BQ941" i="85"/>
  <c r="BR927" i="85"/>
  <c r="BR962" i="85" s="1"/>
  <c r="Y979" i="83"/>
  <c r="Y968" i="83"/>
  <c r="AE934" i="81"/>
  <c r="AE933" i="81"/>
  <c r="BQ961" i="81"/>
  <c r="BQ948" i="81"/>
  <c r="BQ947" i="81"/>
  <c r="BQ941" i="81"/>
  <c r="BR927" i="81"/>
  <c r="BR962" i="81" s="1"/>
  <c r="BQ926" i="81"/>
  <c r="BQ935" i="81"/>
  <c r="BH939" i="85"/>
  <c r="BH940" i="85"/>
  <c r="BH942" i="85" s="1"/>
  <c r="BI938" i="85" s="1"/>
  <c r="BG939" i="82"/>
  <c r="BG940" i="82"/>
  <c r="BG942" i="82" s="1"/>
  <c r="BH938" i="82" s="1"/>
  <c r="AD940" i="81"/>
  <c r="AD941" i="81" s="1"/>
  <c r="AD939" i="81"/>
  <c r="AN933" i="84"/>
  <c r="AN934" i="84"/>
  <c r="Z965" i="82"/>
  <c r="BQ948" i="84"/>
  <c r="BQ941" i="84"/>
  <c r="BR927" i="84"/>
  <c r="BR962" i="84" s="1"/>
  <c r="BQ926" i="84"/>
  <c r="BQ947" i="84"/>
  <c r="BQ935" i="84"/>
  <c r="BQ961" i="84"/>
  <c r="AQ936" i="86"/>
  <c r="AR932" i="86" s="1"/>
  <c r="BQ961" i="87"/>
  <c r="BQ948" i="87"/>
  <c r="BQ947" i="87"/>
  <c r="BQ935" i="87"/>
  <c r="BQ941" i="87"/>
  <c r="BQ926" i="87"/>
  <c r="BR927" i="87"/>
  <c r="BR962" i="87" s="1"/>
  <c r="BQ947" i="83"/>
  <c r="BQ935" i="83"/>
  <c r="BR927" i="83"/>
  <c r="BR962" i="83" s="1"/>
  <c r="BQ926" i="83"/>
  <c r="BQ929" i="83" s="1"/>
  <c r="BQ941" i="83"/>
  <c r="AA940" i="83"/>
  <c r="AA939" i="83"/>
  <c r="BI940" i="84"/>
  <c r="BI942" i="84" s="1"/>
  <c r="BJ938" i="84" s="1"/>
  <c r="BI939" i="84"/>
  <c r="AS934" i="82"/>
  <c r="AS933" i="82"/>
  <c r="AD946" i="79"/>
  <c r="AD945" i="79"/>
  <c r="F897" i="79" a="1"/>
  <c r="V967" i="79" a="1"/>
  <c r="Y941" i="79" a="1"/>
  <c r="Y939" i="79" a="1"/>
  <c r="V979" i="79" a="1"/>
  <c r="T965" i="79" a="1"/>
  <c r="L899" i="79" a="1"/>
  <c r="AC936" i="79" a="1"/>
  <c r="F913" i="79" a="1"/>
  <c r="M897" i="79" a="1"/>
  <c r="BR962" i="79" a="1"/>
  <c r="M862" i="79" a="1"/>
  <c r="M893" i="79" a="1"/>
  <c r="L857" i="79" a="1"/>
  <c r="W11" i="88"/>
  <c r="M865" i="79" a="1"/>
  <c r="Z11" i="88"/>
  <c r="M866" i="79" a="1"/>
  <c r="M864" i="79" a="1"/>
  <c r="AD932" i="79" a="1"/>
  <c r="N864" i="79" a="1"/>
  <c r="F857" i="79" a="1"/>
  <c r="W929" i="79" a="1"/>
  <c r="M861" i="79" a="1"/>
  <c r="F896" i="79" a="1"/>
  <c r="X954" i="79" a="1"/>
  <c r="G895" i="79" a="1"/>
  <c r="Y940" i="79" a="1"/>
  <c r="Y11" i="88"/>
  <c r="AC967" i="89" l="1"/>
  <c r="AC968" i="89" s="1"/>
  <c r="AD965" i="89" s="1"/>
  <c r="AD967" i="89"/>
  <c r="AD979" i="89" s="1"/>
  <c r="AE956" i="89"/>
  <c r="AE957" i="89"/>
  <c r="AE966" i="89" s="1"/>
  <c r="L906" i="89"/>
  <c r="BY929" i="89"/>
  <c r="BY974" i="89" s="1"/>
  <c r="BZ929" i="89"/>
  <c r="BZ974" i="89" s="1"/>
  <c r="CA929" i="89"/>
  <c r="CA974" i="89" s="1"/>
  <c r="AF945" i="89"/>
  <c r="AF952" i="89" s="1"/>
  <c r="AF946" i="89"/>
  <c r="AF953" i="89" s="1"/>
  <c r="N894" i="89"/>
  <c r="N902" i="89" s="1"/>
  <c r="N904" i="89" s="1"/>
  <c r="Y813" i="86" a="1"/>
  <c r="Y813" i="86" s="1"/>
  <c r="Y811" i="86" s="1"/>
  <c r="M894" i="89"/>
  <c r="M902" i="89" s="1"/>
  <c r="M904" i="89" s="1"/>
  <c r="X773" i="86"/>
  <c r="W957" i="86"/>
  <c r="W958" i="86" s="1"/>
  <c r="W956" i="86"/>
  <c r="Y708" i="86"/>
  <c r="Y735" i="86" s="1"/>
  <c r="Y632" i="86"/>
  <c r="Y634" i="86" s="1"/>
  <c r="Y635" i="86" s="1"/>
  <c r="Y675" i="86"/>
  <c r="Y702" i="86" s="1"/>
  <c r="Z442" i="86"/>
  <c r="X793" i="86"/>
  <c r="P71" i="77"/>
  <c r="P72" i="77"/>
  <c r="P70" i="77"/>
  <c r="T41" i="77"/>
  <c r="T43" i="77" s="1"/>
  <c r="T47" i="77" s="1"/>
  <c r="T57" i="77" s="1"/>
  <c r="T21" i="77"/>
  <c r="T46" i="77"/>
  <c r="W957" i="81"/>
  <c r="W974" i="81"/>
  <c r="W929" i="79"/>
  <c r="W118" i="80"/>
  <c r="S55" i="77"/>
  <c r="S58" i="77" s="1"/>
  <c r="S60" i="77" s="1"/>
  <c r="S61" i="77"/>
  <c r="X795" i="81"/>
  <c r="X807" i="81" s="1"/>
  <c r="X810" i="81" s="1"/>
  <c r="X816" i="81" s="1"/>
  <c r="X929" i="81" s="1"/>
  <c r="X956" i="81" s="1"/>
  <c r="I907" i="84"/>
  <c r="V979" i="79"/>
  <c r="X35" i="77" s="1"/>
  <c r="V967" i="79"/>
  <c r="T965" i="79"/>
  <c r="Y770" i="81"/>
  <c r="Y736" i="81"/>
  <c r="Y771" i="81"/>
  <c r="Z566" i="81"/>
  <c r="AA473" i="81"/>
  <c r="T968" i="81"/>
  <c r="Y779" i="81"/>
  <c r="Y784" i="81"/>
  <c r="Y788" i="81"/>
  <c r="Y777" i="81"/>
  <c r="Y782" i="81"/>
  <c r="Y790" i="81"/>
  <c r="Y783" i="81"/>
  <c r="Y789" i="81"/>
  <c r="Y778" i="81"/>
  <c r="Y776" i="81"/>
  <c r="Y781" i="81"/>
  <c r="Y780" i="81"/>
  <c r="Y785" i="81"/>
  <c r="Y787" i="81"/>
  <c r="Y792" i="81"/>
  <c r="Y786" i="81"/>
  <c r="Y791" i="81"/>
  <c r="AR929" i="84"/>
  <c r="AR974" i="84" s="1"/>
  <c r="AU929" i="84"/>
  <c r="AU974" i="84" s="1"/>
  <c r="I909" i="84"/>
  <c r="AT929" i="84"/>
  <c r="AT974" i="84" s="1"/>
  <c r="AV929" i="84"/>
  <c r="AV974" i="84" s="1"/>
  <c r="L909" i="85"/>
  <c r="L915" i="85"/>
  <c r="N904" i="85"/>
  <c r="N906" i="85"/>
  <c r="N915" i="85" s="1"/>
  <c r="AW929" i="84"/>
  <c r="AW974" i="84" s="1"/>
  <c r="AX929" i="84"/>
  <c r="AX974" i="84" s="1"/>
  <c r="AY929" i="84"/>
  <c r="AY974" i="84" s="1"/>
  <c r="AO929" i="84"/>
  <c r="AO974" i="84" s="1"/>
  <c r="AZ929" i="84"/>
  <c r="AQ929" i="84"/>
  <c r="AQ974" i="84" s="1"/>
  <c r="AS929" i="84"/>
  <c r="AS974" i="84" s="1"/>
  <c r="M904" i="85"/>
  <c r="M906" i="85"/>
  <c r="M915" i="85" s="1"/>
  <c r="J906" i="84"/>
  <c r="J909" i="84" s="1"/>
  <c r="J904" i="84"/>
  <c r="K894" i="84"/>
  <c r="K902" i="84" s="1"/>
  <c r="AB979" i="87"/>
  <c r="Z974" i="73"/>
  <c r="AA958" i="82"/>
  <c r="AB958" i="82" s="1"/>
  <c r="AB967" i="82" s="1"/>
  <c r="AB979" i="82" s="1"/>
  <c r="H906" i="82"/>
  <c r="H907" i="82" s="1"/>
  <c r="D313" i="82"/>
  <c r="D315" i="82" s="1"/>
  <c r="D320" i="82" s="1"/>
  <c r="D312" i="82"/>
  <c r="G907" i="82"/>
  <c r="G909" i="82"/>
  <c r="G915" i="82"/>
  <c r="I902" i="82"/>
  <c r="I904" i="82" s="1"/>
  <c r="K871" i="82"/>
  <c r="J888" i="82"/>
  <c r="J890" i="82" s="1"/>
  <c r="J894" i="82" s="1"/>
  <c r="G873" i="73"/>
  <c r="G876" i="73"/>
  <c r="G882" i="73"/>
  <c r="G875" i="73"/>
  <c r="G883" i="73"/>
  <c r="G874" i="73"/>
  <c r="G886" i="73"/>
  <c r="G879" i="73"/>
  <c r="G887" i="73"/>
  <c r="G885" i="73"/>
  <c r="G884" i="73"/>
  <c r="G872" i="73"/>
  <c r="F826" i="73"/>
  <c r="G878" i="73"/>
  <c r="G877" i="73"/>
  <c r="AB773" i="73"/>
  <c r="F896" i="79"/>
  <c r="H142" i="88" s="1"/>
  <c r="F897" i="79"/>
  <c r="H143" i="88" s="1"/>
  <c r="F857" i="79"/>
  <c r="H103" i="88" s="1"/>
  <c r="F913" i="79"/>
  <c r="H159" i="88" s="1"/>
  <c r="F868" i="73"/>
  <c r="G880" i="73"/>
  <c r="AB793" i="73"/>
  <c r="G871" i="73"/>
  <c r="F888" i="73"/>
  <c r="AA795" i="73"/>
  <c r="G881" i="73"/>
  <c r="M893" i="79"/>
  <c r="O139" i="88" s="1"/>
  <c r="M897" i="79"/>
  <c r="O143" i="88" s="1"/>
  <c r="L857" i="79"/>
  <c r="L899" i="79"/>
  <c r="N145" i="88" s="1"/>
  <c r="M880" i="84"/>
  <c r="L881" i="84"/>
  <c r="L888" i="84" s="1"/>
  <c r="L890" i="84" s="1"/>
  <c r="BE929" i="84"/>
  <c r="BE974" i="84" s="1"/>
  <c r="M103" i="88"/>
  <c r="K860" i="79"/>
  <c r="M106" i="88" s="1"/>
  <c r="CD948" i="89"/>
  <c r="CD961" i="89"/>
  <c r="CD935" i="89"/>
  <c r="CD947" i="89"/>
  <c r="CD926" i="89"/>
  <c r="CD929" i="89" s="1"/>
  <c r="CE927" i="89"/>
  <c r="CD941" i="89"/>
  <c r="CD962" i="89"/>
  <c r="CC974" i="89"/>
  <c r="CC963" i="89"/>
  <c r="AB968" i="87"/>
  <c r="AC965" i="87" s="1"/>
  <c r="AD968" i="85"/>
  <c r="AE965" i="85" s="1"/>
  <c r="AB967" i="84"/>
  <c r="AB979" i="84" s="1"/>
  <c r="AC966" i="87"/>
  <c r="AN942" i="89"/>
  <c r="AO938" i="89" s="1"/>
  <c r="AY936" i="89"/>
  <c r="AZ932" i="89" s="1"/>
  <c r="AD956" i="87"/>
  <c r="AC956" i="87"/>
  <c r="AC974" i="87"/>
  <c r="AC979" i="85"/>
  <c r="BB929" i="84"/>
  <c r="BB974" i="84" s="1"/>
  <c r="AA979" i="84"/>
  <c r="AA968" i="84"/>
  <c r="AB965" i="84" s="1"/>
  <c r="N865" i="84"/>
  <c r="N866" i="84"/>
  <c r="BC933" i="73"/>
  <c r="M866" i="79"/>
  <c r="O112" i="88" s="1"/>
  <c r="N861" i="84"/>
  <c r="N862" i="84" s="1"/>
  <c r="M861" i="79"/>
  <c r="O107" i="88" s="1"/>
  <c r="W22" i="88"/>
  <c r="X22" i="88" s="1"/>
  <c r="X11" i="88"/>
  <c r="AC936" i="79"/>
  <c r="M864" i="79"/>
  <c r="O110" i="88" s="1"/>
  <c r="BC929" i="84"/>
  <c r="BC974" i="84" s="1"/>
  <c r="BA929" i="84"/>
  <c r="BA974" i="84" s="1"/>
  <c r="W965" i="73"/>
  <c r="BL929" i="84"/>
  <c r="BL974" i="84" s="1"/>
  <c r="BK929" i="84"/>
  <c r="BK974" i="84" s="1"/>
  <c r="BI929" i="84"/>
  <c r="BI974" i="84" s="1"/>
  <c r="BF929" i="84"/>
  <c r="BF974" i="84" s="1"/>
  <c r="BD929" i="84"/>
  <c r="BD974" i="84" s="1"/>
  <c r="BJ929" i="84"/>
  <c r="BJ974" i="84" s="1"/>
  <c r="BH929" i="84"/>
  <c r="BH974" i="84" s="1"/>
  <c r="BG929" i="84"/>
  <c r="BG974" i="84" s="1"/>
  <c r="Y941" i="79"/>
  <c r="AA116" i="80" s="1"/>
  <c r="M865" i="79"/>
  <c r="O111" i="88" s="1"/>
  <c r="G895" i="79"/>
  <c r="I141" i="88" s="1"/>
  <c r="BC936" i="73"/>
  <c r="BD932" i="73" s="1"/>
  <c r="BD933" i="73" s="1"/>
  <c r="AE936" i="81"/>
  <c r="AF932" i="81" s="1"/>
  <c r="Y942" i="73"/>
  <c r="Z938" i="73" s="1"/>
  <c r="AD949" i="84"/>
  <c r="AE944" i="84" s="1"/>
  <c r="AE945" i="84" s="1"/>
  <c r="AE952" i="84" s="1"/>
  <c r="AB807" i="86"/>
  <c r="F894" i="86"/>
  <c r="Y22" i="88"/>
  <c r="AN934" i="85"/>
  <c r="AN936" i="85" s="1"/>
  <c r="AO932" i="85" s="1"/>
  <c r="AN933" i="85"/>
  <c r="AC956" i="84"/>
  <c r="AD957" i="84"/>
  <c r="AD966" i="84" s="1"/>
  <c r="H320" i="84"/>
  <c r="M312" i="84" s="1"/>
  <c r="AC957" i="84"/>
  <c r="AC966" i="84" s="1"/>
  <c r="AD956" i="84"/>
  <c r="P83" i="88"/>
  <c r="L868" i="79"/>
  <c r="N114" i="88" s="1"/>
  <c r="N108" i="88"/>
  <c r="AE958" i="85"/>
  <c r="AD957" i="87"/>
  <c r="BQ974" i="85"/>
  <c r="AF954" i="85"/>
  <c r="AG946" i="85"/>
  <c r="AG953" i="85" s="1"/>
  <c r="AG945" i="85"/>
  <c r="AG952" i="85" s="1"/>
  <c r="Z22" i="88"/>
  <c r="L180" i="88" s="1"/>
  <c r="H320" i="87"/>
  <c r="H321" i="87" s="1"/>
  <c r="AE946" i="87"/>
  <c r="AE953" i="87" s="1"/>
  <c r="AE954" i="87" s="1"/>
  <c r="AE957" i="87" s="1"/>
  <c r="J906" i="87"/>
  <c r="AC958" i="87"/>
  <c r="AC967" i="87" s="1"/>
  <c r="K902" i="87"/>
  <c r="K904" i="87" s="1"/>
  <c r="I907" i="87"/>
  <c r="E332" i="87"/>
  <c r="I909" i="87"/>
  <c r="L888" i="87"/>
  <c r="L890" i="87" s="1"/>
  <c r="L894" i="87" s="1"/>
  <c r="M871" i="87"/>
  <c r="AO929" i="87"/>
  <c r="AT929" i="87"/>
  <c r="AP929" i="87"/>
  <c r="AZ929" i="87"/>
  <c r="AY929" i="87"/>
  <c r="AR929" i="87"/>
  <c r="AU929" i="87"/>
  <c r="AQ929" i="87"/>
  <c r="AW929" i="87"/>
  <c r="AX929" i="87"/>
  <c r="AS929" i="87"/>
  <c r="AV929" i="87"/>
  <c r="AJ945" i="83"/>
  <c r="AJ946" i="83"/>
  <c r="AJ949" i="83" s="1"/>
  <c r="AK944" i="83" s="1"/>
  <c r="BQ963" i="85"/>
  <c r="BQ963" i="84"/>
  <c r="BR963" i="82"/>
  <c r="BQ963" i="86"/>
  <c r="BR962" i="79"/>
  <c r="BQ963" i="87"/>
  <c r="BQ963" i="81"/>
  <c r="BR926" i="79"/>
  <c r="BS927" i="79"/>
  <c r="BQ963" i="73"/>
  <c r="BR136" i="80"/>
  <c r="BR138" i="80" s="1"/>
  <c r="BR117" i="80"/>
  <c r="BR137" i="80"/>
  <c r="BR115" i="80"/>
  <c r="BP963" i="79"/>
  <c r="L826" i="79"/>
  <c r="N72" i="88" s="1"/>
  <c r="N864" i="79"/>
  <c r="P110" i="88" s="1"/>
  <c r="M862" i="79"/>
  <c r="M868" i="84"/>
  <c r="M826" i="84"/>
  <c r="X954" i="79"/>
  <c r="Z113" i="80" s="1"/>
  <c r="Y940" i="79"/>
  <c r="Y939" i="79"/>
  <c r="X956" i="73"/>
  <c r="X958" i="73"/>
  <c r="X967" i="73" s="1"/>
  <c r="BS973" i="79"/>
  <c r="BT17" i="77"/>
  <c r="BT107" i="80" s="1"/>
  <c r="BU18" i="77"/>
  <c r="BT16" i="77"/>
  <c r="BT33" i="77"/>
  <c r="BS927" i="73"/>
  <c r="BS962" i="73" s="1"/>
  <c r="BR941" i="73"/>
  <c r="BR947" i="73"/>
  <c r="BR961" i="73"/>
  <c r="BR948" i="73"/>
  <c r="BR926" i="73"/>
  <c r="BR935" i="73"/>
  <c r="Y953" i="73"/>
  <c r="Y952" i="73"/>
  <c r="AD932" i="79"/>
  <c r="BJ940" i="87"/>
  <c r="BJ942" i="87" s="1"/>
  <c r="BK938" i="87" s="1"/>
  <c r="BJ939" i="87"/>
  <c r="BI939" i="85"/>
  <c r="BI940" i="85"/>
  <c r="BI942" i="85" s="1"/>
  <c r="BJ938" i="85" s="1"/>
  <c r="BJ940" i="86"/>
  <c r="BJ942" i="86" s="1"/>
  <c r="BK938" i="86" s="1"/>
  <c r="BJ939" i="86"/>
  <c r="AU933" i="87"/>
  <c r="AU934" i="87"/>
  <c r="AU936" i="87" s="1"/>
  <c r="AV932" i="87" s="1"/>
  <c r="AD952" i="81"/>
  <c r="BH940" i="82"/>
  <c r="BH942" i="82" s="1"/>
  <c r="BI938" i="82" s="1"/>
  <c r="BH939" i="82"/>
  <c r="AA952" i="83"/>
  <c r="AD953" i="81"/>
  <c r="BR961" i="85"/>
  <c r="BR948" i="85"/>
  <c r="BR947" i="85"/>
  <c r="BR941" i="85"/>
  <c r="BS927" i="85"/>
  <c r="BS962" i="85" s="1"/>
  <c r="BR926" i="85"/>
  <c r="BR929" i="85" s="1"/>
  <c r="BR935" i="85"/>
  <c r="BJ940" i="84"/>
  <c r="BJ942" i="84" s="1"/>
  <c r="BK938" i="84" s="1"/>
  <c r="BJ939" i="84"/>
  <c r="AA953" i="83"/>
  <c r="AR934" i="86"/>
  <c r="AR933" i="86"/>
  <c r="AS936" i="82"/>
  <c r="AT932" i="82" s="1"/>
  <c r="AA942" i="83"/>
  <c r="BR961" i="87"/>
  <c r="BR941" i="87"/>
  <c r="BR948" i="87"/>
  <c r="BR935" i="87"/>
  <c r="BR947" i="87"/>
  <c r="BS927" i="87"/>
  <c r="BS962" i="87" s="1"/>
  <c r="BR926" i="87"/>
  <c r="BR961" i="84"/>
  <c r="BR941" i="84"/>
  <c r="BS927" i="84"/>
  <c r="BS962" i="84" s="1"/>
  <c r="BR926" i="84"/>
  <c r="BR947" i="84"/>
  <c r="BR935" i="84"/>
  <c r="BR948" i="84"/>
  <c r="Z968" i="82"/>
  <c r="AN936" i="84"/>
  <c r="AO932" i="84" s="1"/>
  <c r="AD942" i="81"/>
  <c r="BS941" i="82"/>
  <c r="BT927" i="82"/>
  <c r="BT962" i="82" s="1"/>
  <c r="BS926" i="82"/>
  <c r="BS935" i="82"/>
  <c r="BS961" i="82"/>
  <c r="BS948" i="82"/>
  <c r="BS947" i="82"/>
  <c r="BR941" i="86"/>
  <c r="BS927" i="86"/>
  <c r="BS962" i="86" s="1"/>
  <c r="BR926" i="86"/>
  <c r="BR935" i="86"/>
  <c r="BR961" i="86"/>
  <c r="BR948" i="86"/>
  <c r="BR947" i="86"/>
  <c r="Z966" i="83"/>
  <c r="Z956" i="83"/>
  <c r="AD934" i="83"/>
  <c r="AD933" i="83"/>
  <c r="BR941" i="83"/>
  <c r="BS927" i="83"/>
  <c r="BS962" i="83" s="1"/>
  <c r="BR926" i="83"/>
  <c r="BR929" i="83" s="1"/>
  <c r="BR961" i="83"/>
  <c r="BR947" i="83"/>
  <c r="BR948" i="83"/>
  <c r="BR935" i="83"/>
  <c r="BR948" i="81"/>
  <c r="BR947" i="81"/>
  <c r="BR941" i="81"/>
  <c r="BS927" i="81"/>
  <c r="BS962" i="81" s="1"/>
  <c r="BR926" i="81"/>
  <c r="BR935" i="81"/>
  <c r="BR961" i="81"/>
  <c r="Z965" i="83"/>
  <c r="F895" i="79" a="1"/>
  <c r="AD934" i="79" a="1"/>
  <c r="BS962" i="79" a="1"/>
  <c r="N865" i="79" a="1"/>
  <c r="AD933" i="79" a="1"/>
  <c r="AA11" i="88"/>
  <c r="BR948" i="79" a="1"/>
  <c r="N896" i="79" a="1"/>
  <c r="G911" i="79" a="1"/>
  <c r="G913" i="79" a="1"/>
  <c r="Y952" i="79" a="1"/>
  <c r="BR961" i="79" a="1"/>
  <c r="N861" i="79" a="1"/>
  <c r="F899" i="79" a="1"/>
  <c r="M857" i="79" a="1"/>
  <c r="W957" i="79" a="1"/>
  <c r="W956" i="79" a="1"/>
  <c r="Z938" i="79" a="1"/>
  <c r="N866" i="79" a="1"/>
  <c r="W974" i="79" a="1"/>
  <c r="N862" i="79" a="1"/>
  <c r="Y942" i="79" a="1"/>
  <c r="Y953" i="79" a="1"/>
  <c r="T968" i="79" a="1"/>
  <c r="N897" i="79" a="1"/>
  <c r="N893" i="79" a="1"/>
  <c r="M899" i="79" a="1"/>
  <c r="AD968" i="89" l="1"/>
  <c r="AE965" i="89" s="1"/>
  <c r="AE958" i="89"/>
  <c r="AE967" i="89" s="1"/>
  <c r="AE979" i="89" s="1"/>
  <c r="X795" i="86"/>
  <c r="X807" i="86" s="1"/>
  <c r="X810" i="86" s="1"/>
  <c r="X816" i="86" s="1"/>
  <c r="X929" i="86" s="1"/>
  <c r="X974" i="86" s="1"/>
  <c r="AC979" i="89"/>
  <c r="M906" i="89"/>
  <c r="AF949" i="89"/>
  <c r="AG944" i="89" s="1"/>
  <c r="Z813" i="81" a="1"/>
  <c r="Z813" i="81" s="1"/>
  <c r="Z811" i="81" s="1"/>
  <c r="AF954" i="89"/>
  <c r="N906" i="89"/>
  <c r="L915" i="89"/>
  <c r="L909" i="89"/>
  <c r="L907" i="89"/>
  <c r="W966" i="86"/>
  <c r="W956" i="79"/>
  <c r="Z566" i="86"/>
  <c r="AA473" i="86"/>
  <c r="AA812" i="86" s="1"/>
  <c r="Y771" i="86"/>
  <c r="Y736" i="86"/>
  <c r="Y770" i="86"/>
  <c r="Y773" i="86" s="1"/>
  <c r="Y792" i="86"/>
  <c r="Y784" i="86"/>
  <c r="Y779" i="86"/>
  <c r="Y776" i="86"/>
  <c r="Y783" i="86"/>
  <c r="Y786" i="86"/>
  <c r="Y781" i="86"/>
  <c r="Y785" i="86"/>
  <c r="Y778" i="86"/>
  <c r="Y790" i="86"/>
  <c r="Y788" i="86"/>
  <c r="Y780" i="86"/>
  <c r="Y787" i="86"/>
  <c r="Y789" i="86"/>
  <c r="Y782" i="86"/>
  <c r="Y791" i="86"/>
  <c r="Y777" i="86"/>
  <c r="W967" i="86"/>
  <c r="T44" i="77"/>
  <c r="U40" i="77" s="1"/>
  <c r="U41" i="77" s="1"/>
  <c r="U43" i="77" s="1"/>
  <c r="U47" i="77" s="1"/>
  <c r="U57" i="77" s="1"/>
  <c r="P73" i="77"/>
  <c r="P77" i="77" s="1"/>
  <c r="P78" i="77" s="1"/>
  <c r="P79" i="77" s="1"/>
  <c r="P80" i="77" s="1"/>
  <c r="P84" i="77" s="1"/>
  <c r="P20" i="77" s="1"/>
  <c r="P23" i="77" s="1"/>
  <c r="T48" i="77"/>
  <c r="T49" i="77" s="1"/>
  <c r="T50" i="77" s="1"/>
  <c r="T45" i="77"/>
  <c r="W957" i="79"/>
  <c r="W958" i="81"/>
  <c r="W966" i="81"/>
  <c r="W974" i="79"/>
  <c r="S62" i="77"/>
  <c r="S63" i="77" s="1"/>
  <c r="S64" i="77" s="1"/>
  <c r="S65" i="77" s="1"/>
  <c r="S59" i="77"/>
  <c r="T54" i="77" s="1"/>
  <c r="T56" i="77" s="1"/>
  <c r="X974" i="81"/>
  <c r="X957" i="81"/>
  <c r="Y773" i="81"/>
  <c r="X118" i="80"/>
  <c r="T968" i="79"/>
  <c r="Y793" i="81"/>
  <c r="U965" i="81"/>
  <c r="AA442" i="81"/>
  <c r="AA812" i="81"/>
  <c r="Z708" i="81"/>
  <c r="Z735" i="81" s="1"/>
  <c r="Z675" i="81"/>
  <c r="Z702" i="81" s="1"/>
  <c r="Z632" i="81"/>
  <c r="Z634" i="81" s="1"/>
  <c r="Z635" i="81" s="1"/>
  <c r="K906" i="84"/>
  <c r="K915" i="84" s="1"/>
  <c r="K904" i="84"/>
  <c r="J915" i="84"/>
  <c r="BO929" i="84" s="1"/>
  <c r="BO974" i="84" s="1"/>
  <c r="J907" i="84"/>
  <c r="N909" i="85"/>
  <c r="N907" i="85"/>
  <c r="AA807" i="86"/>
  <c r="M907" i="85"/>
  <c r="M909" i="85"/>
  <c r="L894" i="84"/>
  <c r="L902" i="84" s="1"/>
  <c r="AA967" i="82"/>
  <c r="AA979" i="82" s="1"/>
  <c r="H909" i="82"/>
  <c r="H915" i="82"/>
  <c r="AT929" i="82" s="1"/>
  <c r="AT974" i="82" s="1"/>
  <c r="I906" i="82"/>
  <c r="I909" i="82" s="1"/>
  <c r="D321" i="82"/>
  <c r="J902" i="82"/>
  <c r="J904" i="82" s="1"/>
  <c r="L871" i="82"/>
  <c r="K888" i="82"/>
  <c r="K890" i="82" s="1"/>
  <c r="K894" i="82" s="1"/>
  <c r="H309" i="82"/>
  <c r="M310" i="82"/>
  <c r="H312" i="82"/>
  <c r="H310" i="82"/>
  <c r="M308" i="82"/>
  <c r="H311" i="82"/>
  <c r="AD947" i="82"/>
  <c r="AD949" i="82" s="1"/>
  <c r="AE944" i="82" s="1"/>
  <c r="AI929" i="82"/>
  <c r="AI974" i="82" s="1"/>
  <c r="AK929" i="82"/>
  <c r="AK974" i="82" s="1"/>
  <c r="AH929" i="82"/>
  <c r="AH974" i="82" s="1"/>
  <c r="AL929" i="82"/>
  <c r="AL974" i="82" s="1"/>
  <c r="AN929" i="82"/>
  <c r="AN974" i="82" s="1"/>
  <c r="AC929" i="82"/>
  <c r="AE929" i="82"/>
  <c r="AF929" i="82"/>
  <c r="AM929" i="82"/>
  <c r="AM974" i="82" s="1"/>
  <c r="AD929" i="82"/>
  <c r="AG929" i="82"/>
  <c r="AG974" i="82" s="1"/>
  <c r="AJ929" i="82"/>
  <c r="AJ974" i="82" s="1"/>
  <c r="H884" i="73"/>
  <c r="H885" i="73"/>
  <c r="H882" i="73"/>
  <c r="H887" i="73"/>
  <c r="H876" i="73"/>
  <c r="H879" i="73"/>
  <c r="H873" i="73"/>
  <c r="H877" i="73"/>
  <c r="H886" i="73"/>
  <c r="H878" i="73"/>
  <c r="H874" i="73"/>
  <c r="H883" i="73"/>
  <c r="H872" i="73"/>
  <c r="H875" i="73"/>
  <c r="AB795" i="73"/>
  <c r="AB807" i="73" s="1"/>
  <c r="AB810" i="73" s="1"/>
  <c r="G911" i="79"/>
  <c r="I157" i="88" s="1"/>
  <c r="F899" i="79"/>
  <c r="H145" i="88" s="1"/>
  <c r="G913" i="79"/>
  <c r="I159" i="88" s="1"/>
  <c r="H880" i="73"/>
  <c r="F860" i="79"/>
  <c r="H106" i="88" s="1"/>
  <c r="F890" i="73"/>
  <c r="H881" i="73"/>
  <c r="H871" i="73"/>
  <c r="G888" i="73"/>
  <c r="G890" i="73" s="1"/>
  <c r="M899" i="79"/>
  <c r="O145" i="88" s="1"/>
  <c r="N893" i="79"/>
  <c r="P139" i="88" s="1"/>
  <c r="N897" i="79"/>
  <c r="P143" i="88" s="1"/>
  <c r="N896" i="79"/>
  <c r="P142" i="88" s="1"/>
  <c r="M857" i="79"/>
  <c r="N826" i="84"/>
  <c r="N103" i="88"/>
  <c r="L860" i="79"/>
  <c r="N106" i="88" s="1"/>
  <c r="M881" i="84"/>
  <c r="M888" i="84" s="1"/>
  <c r="M890" i="84" s="1"/>
  <c r="N880" i="84"/>
  <c r="CD963" i="89"/>
  <c r="CF927" i="89"/>
  <c r="CE961" i="89"/>
  <c r="CE947" i="89"/>
  <c r="CE962" i="89"/>
  <c r="CE935" i="89"/>
  <c r="CE948" i="89"/>
  <c r="CE941" i="89"/>
  <c r="CE926" i="89"/>
  <c r="CE929" i="89" s="1"/>
  <c r="CD974" i="89"/>
  <c r="AB968" i="84"/>
  <c r="AC965" i="84" s="1"/>
  <c r="AD966" i="87"/>
  <c r="AE967" i="85"/>
  <c r="AE979" i="85" s="1"/>
  <c r="AO940" i="89"/>
  <c r="AO939" i="89"/>
  <c r="AZ933" i="89"/>
  <c r="AZ934" i="89"/>
  <c r="AE946" i="84"/>
  <c r="AE953" i="84" s="1"/>
  <c r="AE954" i="84" s="1"/>
  <c r="J907" i="87"/>
  <c r="J915" i="87"/>
  <c r="BQ929" i="87" s="1"/>
  <c r="N866" i="79"/>
  <c r="P112" i="88" s="1"/>
  <c r="N865" i="79"/>
  <c r="P111" i="88" s="1"/>
  <c r="BR963" i="81"/>
  <c r="BD934" i="73"/>
  <c r="BD936" i="73" s="1"/>
  <c r="BE932" i="73" s="1"/>
  <c r="BE934" i="73" s="1"/>
  <c r="N861" i="79"/>
  <c r="P107" i="88" s="1"/>
  <c r="W968" i="73"/>
  <c r="X965" i="73" s="1"/>
  <c r="Y942" i="79"/>
  <c r="F895" i="79"/>
  <c r="H141" i="88" s="1"/>
  <c r="F902" i="86"/>
  <c r="BR963" i="83"/>
  <c r="AO933" i="85"/>
  <c r="AO934" i="85"/>
  <c r="AO936" i="85" s="1"/>
  <c r="AP932" i="85" s="1"/>
  <c r="BR963" i="84"/>
  <c r="BS963" i="82"/>
  <c r="H321" i="84"/>
  <c r="AC958" i="84"/>
  <c r="AD958" i="84" s="1"/>
  <c r="AD967" i="84" s="1"/>
  <c r="M868" i="79"/>
  <c r="O114" i="88" s="1"/>
  <c r="O108" i="88"/>
  <c r="L175" i="88"/>
  <c r="L176" i="88"/>
  <c r="L177" i="88"/>
  <c r="M180" i="88"/>
  <c r="L178" i="88"/>
  <c r="N180" i="88"/>
  <c r="K180" i="88"/>
  <c r="L179" i="88"/>
  <c r="J180" i="88"/>
  <c r="AS974" i="87"/>
  <c r="AP974" i="87"/>
  <c r="BR974" i="83"/>
  <c r="AX974" i="87"/>
  <c r="AT974" i="87"/>
  <c r="AW974" i="87"/>
  <c r="AO974" i="87"/>
  <c r="AQ974" i="87"/>
  <c r="AF956" i="85"/>
  <c r="AF957" i="85"/>
  <c r="AF966" i="85" s="1"/>
  <c r="AR974" i="87"/>
  <c r="AU974" i="87"/>
  <c r="AY974" i="87"/>
  <c r="AV974" i="87"/>
  <c r="AZ974" i="87"/>
  <c r="AG954" i="85"/>
  <c r="AG949" i="85"/>
  <c r="AH944" i="85" s="1"/>
  <c r="AH946" i="85" s="1"/>
  <c r="AH953" i="85" s="1"/>
  <c r="AA22" i="88"/>
  <c r="M312" i="87"/>
  <c r="M315" i="87" s="1"/>
  <c r="AE949" i="87"/>
  <c r="AF944" i="87" s="1"/>
  <c r="AF946" i="87" s="1"/>
  <c r="AF953" i="87" s="1"/>
  <c r="K906" i="87"/>
  <c r="K915" i="87" s="1"/>
  <c r="J909" i="87"/>
  <c r="AD958" i="87"/>
  <c r="AD967" i="87" s="1"/>
  <c r="AC979" i="87"/>
  <c r="AE966" i="87"/>
  <c r="AE956" i="87"/>
  <c r="M888" i="87"/>
  <c r="M890" i="87" s="1"/>
  <c r="M894" i="87" s="1"/>
  <c r="N871" i="87"/>
  <c r="N888" i="87" s="1"/>
  <c r="N890" i="87" s="1"/>
  <c r="N894" i="87" s="1"/>
  <c r="BF929" i="87"/>
  <c r="BA929" i="87"/>
  <c r="BI929" i="87"/>
  <c r="BB929" i="87"/>
  <c r="BJ929" i="87"/>
  <c r="BC929" i="87"/>
  <c r="BK929" i="87"/>
  <c r="BG929" i="87"/>
  <c r="BH929" i="87"/>
  <c r="BD929" i="87"/>
  <c r="BL929" i="87"/>
  <c r="BE929" i="87"/>
  <c r="L902" i="87"/>
  <c r="L904" i="87" s="1"/>
  <c r="AK946" i="83"/>
  <c r="AK949" i="83" s="1"/>
  <c r="AL944" i="83" s="1"/>
  <c r="AK945" i="83"/>
  <c r="BR974" i="85"/>
  <c r="BS962" i="79"/>
  <c r="BR963" i="73"/>
  <c r="BR963" i="87"/>
  <c r="BR963" i="86"/>
  <c r="BR963" i="85"/>
  <c r="BS926" i="79"/>
  <c r="BT927" i="79"/>
  <c r="M826" i="79"/>
  <c r="O72" i="88" s="1"/>
  <c r="N862" i="79"/>
  <c r="N868" i="84"/>
  <c r="Y952" i="79"/>
  <c r="AA123" i="80" s="1"/>
  <c r="Z938" i="79"/>
  <c r="Y953" i="79"/>
  <c r="Y954" i="73"/>
  <c r="Y957" i="73" s="1"/>
  <c r="Y966" i="73" s="1"/>
  <c r="Z939" i="73"/>
  <c r="Z940" i="73"/>
  <c r="BU17" i="77"/>
  <c r="BU107" i="80" s="1"/>
  <c r="BT973" i="79"/>
  <c r="AD935" i="83"/>
  <c r="AD936" i="83" s="1"/>
  <c r="W979" i="73"/>
  <c r="BS948" i="73"/>
  <c r="BT927" i="73"/>
  <c r="BT962" i="73" s="1"/>
  <c r="BS926" i="73"/>
  <c r="BS935" i="73"/>
  <c r="BS941" i="73"/>
  <c r="BS947" i="73"/>
  <c r="BS961" i="73"/>
  <c r="BU33" i="77"/>
  <c r="BV18" i="77"/>
  <c r="BU16" i="77"/>
  <c r="BR948" i="79"/>
  <c r="AD933" i="79"/>
  <c r="BR961" i="79"/>
  <c r="AD934" i="79"/>
  <c r="BJ939" i="85"/>
  <c r="BJ940" i="85"/>
  <c r="BJ942" i="85" s="1"/>
  <c r="BK938" i="85" s="1"/>
  <c r="BI940" i="82"/>
  <c r="BI942" i="82" s="1"/>
  <c r="BJ938" i="82" s="1"/>
  <c r="BI939" i="82"/>
  <c r="AV933" i="87"/>
  <c r="AV934" i="87"/>
  <c r="AV936" i="87" s="1"/>
  <c r="AW932" i="87" s="1"/>
  <c r="BK940" i="86"/>
  <c r="BK942" i="86" s="1"/>
  <c r="BL938" i="86" s="1"/>
  <c r="BK939" i="86"/>
  <c r="BK939" i="84"/>
  <c r="BK940" i="84"/>
  <c r="BK942" i="84" s="1"/>
  <c r="BL938" i="84" s="1"/>
  <c r="BK940" i="87"/>
  <c r="BK942" i="87" s="1"/>
  <c r="BL938" i="87" s="1"/>
  <c r="BK939" i="87"/>
  <c r="AA965" i="82"/>
  <c r="BS941" i="81"/>
  <c r="BT927" i="81"/>
  <c r="BT962" i="81" s="1"/>
  <c r="BS926" i="81"/>
  <c r="BS935" i="81"/>
  <c r="BS961" i="81"/>
  <c r="BS948" i="81"/>
  <c r="BS947" i="81"/>
  <c r="BS935" i="83"/>
  <c r="BS948" i="83"/>
  <c r="BS947" i="83"/>
  <c r="BS961" i="83"/>
  <c r="BS941" i="83"/>
  <c r="BT927" i="83"/>
  <c r="BT962" i="83" s="1"/>
  <c r="BS926" i="83"/>
  <c r="BS929" i="83" s="1"/>
  <c r="BS948" i="84"/>
  <c r="BS947" i="84"/>
  <c r="BS935" i="84"/>
  <c r="BS961" i="84"/>
  <c r="BS926" i="84"/>
  <c r="BS941" i="84"/>
  <c r="BT927" i="84"/>
  <c r="BT962" i="84" s="1"/>
  <c r="BS948" i="85"/>
  <c r="BS947" i="85"/>
  <c r="BS941" i="85"/>
  <c r="BT927" i="85"/>
  <c r="BT962" i="85" s="1"/>
  <c r="BS926" i="85"/>
  <c r="BS929" i="85" s="1"/>
  <c r="BS935" i="85"/>
  <c r="BS961" i="85"/>
  <c r="Z958" i="83"/>
  <c r="Z967" i="83" s="1"/>
  <c r="AO933" i="84"/>
  <c r="AO934" i="84"/>
  <c r="AO936" i="84" s="1"/>
  <c r="AP932" i="84" s="1"/>
  <c r="BS961" i="87"/>
  <c r="BS947" i="87"/>
  <c r="BS948" i="87"/>
  <c r="BS941" i="87"/>
  <c r="BT927" i="87"/>
  <c r="BT962" i="87" s="1"/>
  <c r="BS926" i="87"/>
  <c r="BS935" i="87"/>
  <c r="AB938" i="83"/>
  <c r="AT933" i="82"/>
  <c r="AT934" i="82"/>
  <c r="AT936" i="82" s="1"/>
  <c r="AU932" i="82" s="1"/>
  <c r="BS935" i="86"/>
  <c r="BS961" i="86"/>
  <c r="BS948" i="86"/>
  <c r="BS947" i="86"/>
  <c r="BT927" i="86"/>
  <c r="BT962" i="86" s="1"/>
  <c r="BS926" i="86"/>
  <c r="BS941" i="86"/>
  <c r="BT935" i="82"/>
  <c r="BT961" i="82"/>
  <c r="BT948" i="82"/>
  <c r="BT947" i="82"/>
  <c r="BT941" i="82"/>
  <c r="BU927" i="82"/>
  <c r="BU962" i="82" s="1"/>
  <c r="BT926" i="82"/>
  <c r="AF934" i="81"/>
  <c r="AF933" i="81"/>
  <c r="AR936" i="86"/>
  <c r="AS932" i="86" s="1"/>
  <c r="M315" i="84"/>
  <c r="AD954" i="81"/>
  <c r="AE938" i="81"/>
  <c r="AA954" i="83"/>
  <c r="AA957" i="83" s="1"/>
  <c r="X929" i="79" a="1"/>
  <c r="X974" i="79" a="1"/>
  <c r="N857" i="79" a="1"/>
  <c r="U965" i="79" a="1"/>
  <c r="W958" i="79" a="1"/>
  <c r="BS961" i="79" a="1"/>
  <c r="BS948" i="79" a="1"/>
  <c r="AD935" i="79" a="1"/>
  <c r="Z940" i="79" a="1"/>
  <c r="AD936" i="79" a="1"/>
  <c r="Z941" i="79" a="1"/>
  <c r="H913" i="79" a="1"/>
  <c r="N899" i="79" a="1"/>
  <c r="Y954" i="79" a="1"/>
  <c r="BT962" i="79" a="1"/>
  <c r="Z939" i="79" a="1"/>
  <c r="H895" i="79" a="1"/>
  <c r="H911" i="79" a="1"/>
  <c r="M9" i="74"/>
  <c r="W966" i="79" a="1"/>
  <c r="X929" i="79" l="1"/>
  <c r="X957" i="86"/>
  <c r="X966" i="86" s="1"/>
  <c r="X956" i="86"/>
  <c r="AE968" i="89"/>
  <c r="AF965" i="89" s="1"/>
  <c r="Z813" i="86" a="1"/>
  <c r="Z813" i="86" s="1"/>
  <c r="Z811" i="86" s="1"/>
  <c r="N915" i="89"/>
  <c r="N909" i="89"/>
  <c r="N907" i="89"/>
  <c r="AF956" i="89"/>
  <c r="AF957" i="89"/>
  <c r="AG946" i="89"/>
  <c r="AG953" i="89" s="1"/>
  <c r="AG945" i="89"/>
  <c r="AG952" i="89" s="1"/>
  <c r="M909" i="89"/>
  <c r="M915" i="89"/>
  <c r="M907" i="89"/>
  <c r="Y793" i="86"/>
  <c r="AA442" i="86"/>
  <c r="W979" i="86"/>
  <c r="W968" i="86"/>
  <c r="X965" i="86" s="1"/>
  <c r="Z632" i="86"/>
  <c r="Z634" i="86" s="1"/>
  <c r="Z635" i="86" s="1"/>
  <c r="Z675" i="86"/>
  <c r="Z702" i="86" s="1"/>
  <c r="Z708" i="86"/>
  <c r="Z735" i="86" s="1"/>
  <c r="Y795" i="86"/>
  <c r="Y807" i="86" s="1"/>
  <c r="Y810" i="86" s="1"/>
  <c r="Y816" i="86" s="1"/>
  <c r="Y929" i="86" s="1"/>
  <c r="U46" i="77"/>
  <c r="U42" i="77"/>
  <c r="U21" i="77" s="1"/>
  <c r="P74" i="77"/>
  <c r="Q69" i="77" s="1"/>
  <c r="Q70" i="77" s="1"/>
  <c r="P75" i="77"/>
  <c r="P85" i="77"/>
  <c r="P27" i="77" s="1"/>
  <c r="P30" i="77" s="1"/>
  <c r="K907" i="84"/>
  <c r="BQ929" i="84"/>
  <c r="BQ974" i="84" s="1"/>
  <c r="W958" i="79"/>
  <c r="W966" i="79"/>
  <c r="W967" i="81"/>
  <c r="W979" i="81" s="1"/>
  <c r="T55" i="77"/>
  <c r="T58" i="77" s="1"/>
  <c r="T62" i="77" s="1"/>
  <c r="T63" i="77" s="1"/>
  <c r="T64" i="77" s="1"/>
  <c r="T65" i="77" s="1"/>
  <c r="T61" i="77"/>
  <c r="X974" i="79"/>
  <c r="X966" i="81"/>
  <c r="X958" i="81"/>
  <c r="Y795" i="81"/>
  <c r="Y807" i="81" s="1"/>
  <c r="Y810" i="81" s="1"/>
  <c r="Y816" i="81" s="1"/>
  <c r="Y929" i="81" s="1"/>
  <c r="Y956" i="81" s="1"/>
  <c r="BP929" i="84"/>
  <c r="BP974" i="84" s="1"/>
  <c r="BS929" i="84"/>
  <c r="BS974" i="84" s="1"/>
  <c r="BN929" i="84"/>
  <c r="BN974" i="84" s="1"/>
  <c r="BR929" i="84"/>
  <c r="BR974" i="84" s="1"/>
  <c r="BM929" i="84"/>
  <c r="BM974" i="84" s="1"/>
  <c r="K909" i="84"/>
  <c r="U965" i="79"/>
  <c r="U968" i="81"/>
  <c r="Z777" i="81"/>
  <c r="Z792" i="81"/>
  <c r="Z782" i="81"/>
  <c r="Z783" i="81"/>
  <c r="Z787" i="81"/>
  <c r="Z785" i="81"/>
  <c r="Z781" i="81"/>
  <c r="Z784" i="81"/>
  <c r="Z791" i="81"/>
  <c r="Z790" i="81"/>
  <c r="Z788" i="81"/>
  <c r="Z780" i="81"/>
  <c r="Z789" i="81"/>
  <c r="Z786" i="81"/>
  <c r="Z779" i="81"/>
  <c r="Z778" i="81"/>
  <c r="Z776" i="81"/>
  <c r="Z736" i="81"/>
  <c r="Z771" i="81"/>
  <c r="Z770" i="81"/>
  <c r="AA566" i="81"/>
  <c r="AB473" i="81"/>
  <c r="AX929" i="82"/>
  <c r="AX974" i="82" s="1"/>
  <c r="AS929" i="82"/>
  <c r="AS974" i="82" s="1"/>
  <c r="L906" i="84"/>
  <c r="L909" i="84" s="1"/>
  <c r="L904" i="84"/>
  <c r="M894" i="84"/>
  <c r="M902" i="84" s="1"/>
  <c r="AY929" i="82"/>
  <c r="AY974" i="82" s="1"/>
  <c r="AP929" i="82"/>
  <c r="AP974" i="82" s="1"/>
  <c r="AV929" i="82"/>
  <c r="AV974" i="82" s="1"/>
  <c r="E332" i="82"/>
  <c r="AZ929" i="82"/>
  <c r="AZ974" i="82" s="1"/>
  <c r="AU929" i="82"/>
  <c r="AU974" i="82" s="1"/>
  <c r="AB816" i="73"/>
  <c r="AB929" i="73" s="1"/>
  <c r="I915" i="82"/>
  <c r="BA929" i="82" s="1"/>
  <c r="BA974" i="82" s="1"/>
  <c r="AR929" i="82"/>
  <c r="AR974" i="82" s="1"/>
  <c r="AW929" i="82"/>
  <c r="AW974" i="82" s="1"/>
  <c r="AQ929" i="82"/>
  <c r="AQ974" i="82" s="1"/>
  <c r="AO929" i="82"/>
  <c r="AO974" i="82" s="1"/>
  <c r="I907" i="82"/>
  <c r="J906" i="82"/>
  <c r="AD957" i="82"/>
  <c r="AD974" i="82"/>
  <c r="AD956" i="82"/>
  <c r="H320" i="82"/>
  <c r="AF974" i="82"/>
  <c r="AE946" i="82"/>
  <c r="AE953" i="82" s="1"/>
  <c r="AE945" i="82"/>
  <c r="AE952" i="82" s="1"/>
  <c r="AE974" i="82"/>
  <c r="AC957" i="82"/>
  <c r="AC956" i="82"/>
  <c r="AC974" i="82"/>
  <c r="K902" i="82"/>
  <c r="K904" i="82" s="1"/>
  <c r="M871" i="82"/>
  <c r="L888" i="82"/>
  <c r="L890" i="82" s="1"/>
  <c r="L894" i="82" s="1"/>
  <c r="I872" i="73"/>
  <c r="I886" i="73"/>
  <c r="I877" i="73"/>
  <c r="I873" i="73"/>
  <c r="I883" i="73"/>
  <c r="I879" i="73"/>
  <c r="I876" i="73"/>
  <c r="I887" i="73"/>
  <c r="I874" i="73"/>
  <c r="I882" i="73"/>
  <c r="I878" i="73"/>
  <c r="I885" i="73"/>
  <c r="I875" i="73"/>
  <c r="I884" i="73"/>
  <c r="U48" i="77"/>
  <c r="U49" i="77" s="1"/>
  <c r="U50" i="77" s="1"/>
  <c r="M225" i="73"/>
  <c r="H225" i="73" s="1"/>
  <c r="H913" i="79"/>
  <c r="J159" i="88" s="1"/>
  <c r="H911" i="79"/>
  <c r="J157" i="88" s="1"/>
  <c r="I881" i="73"/>
  <c r="AA807" i="73"/>
  <c r="AA810" i="73" s="1"/>
  <c r="F894" i="73"/>
  <c r="I880" i="73"/>
  <c r="G894" i="73"/>
  <c r="I871" i="73"/>
  <c r="H888" i="73"/>
  <c r="H890" i="73" s="1"/>
  <c r="H894" i="73" s="1"/>
  <c r="N857" i="79"/>
  <c r="N899" i="79"/>
  <c r="P145" i="88" s="1"/>
  <c r="O103" i="88"/>
  <c r="M860" i="79"/>
  <c r="O106" i="88" s="1"/>
  <c r="N881" i="84"/>
  <c r="CE963" i="89"/>
  <c r="CE974" i="89"/>
  <c r="CF947" i="89"/>
  <c r="CF935" i="89"/>
  <c r="CF926" i="89"/>
  <c r="CF929" i="89" s="1"/>
  <c r="CF961" i="89"/>
  <c r="CF962" i="89"/>
  <c r="CF948" i="89"/>
  <c r="CF941" i="89"/>
  <c r="CG927" i="89"/>
  <c r="AC967" i="84"/>
  <c r="AC979" i="84" s="1"/>
  <c r="AE968" i="85"/>
  <c r="AF965" i="85" s="1"/>
  <c r="AD979" i="84"/>
  <c r="AD979" i="87"/>
  <c r="AO942" i="89"/>
  <c r="AP938" i="89" s="1"/>
  <c r="AZ936" i="89"/>
  <c r="BA932" i="89" s="1"/>
  <c r="AE949" i="84"/>
  <c r="AF944" i="84" s="1"/>
  <c r="AF946" i="84" s="1"/>
  <c r="AF953" i="84" s="1"/>
  <c r="BE933" i="73"/>
  <c r="Z941" i="79"/>
  <c r="AB116" i="80" s="1"/>
  <c r="H895" i="79"/>
  <c r="J141" i="88" s="1"/>
  <c r="Z942" i="73"/>
  <c r="AA938" i="73" s="1"/>
  <c r="AF936" i="81"/>
  <c r="AG932" i="81" s="1"/>
  <c r="BE936" i="73"/>
  <c r="BF932" i="73" s="1"/>
  <c r="BF934" i="73" s="1"/>
  <c r="F904" i="86"/>
  <c r="BS963" i="84"/>
  <c r="AP934" i="85"/>
  <c r="AP936" i="85" s="1"/>
  <c r="AQ932" i="85" s="1"/>
  <c r="AP933" i="85"/>
  <c r="BS963" i="87"/>
  <c r="BS963" i="86"/>
  <c r="N868" i="79"/>
  <c r="P114" i="88" s="1"/>
  <c r="P108" i="88"/>
  <c r="J176" i="88"/>
  <c r="J175" i="88"/>
  <c r="K176" i="88"/>
  <c r="K175" i="88"/>
  <c r="N175" i="88"/>
  <c r="N176" i="88"/>
  <c r="M176" i="88"/>
  <c r="M175" i="88"/>
  <c r="M177" i="88"/>
  <c r="M178" i="88"/>
  <c r="M179" i="88"/>
  <c r="J179" i="88"/>
  <c r="J177" i="88"/>
  <c r="J178" i="88"/>
  <c r="K178" i="88"/>
  <c r="K179" i="88"/>
  <c r="K177" i="88"/>
  <c r="N177" i="88"/>
  <c r="N178" i="88"/>
  <c r="N179" i="88"/>
  <c r="BC974" i="87"/>
  <c r="BS974" i="83"/>
  <c r="BJ974" i="87"/>
  <c r="BE974" i="87"/>
  <c r="BB974" i="87"/>
  <c r="BL974" i="87"/>
  <c r="BD974" i="87"/>
  <c r="BA974" i="87"/>
  <c r="AE956" i="84"/>
  <c r="AE957" i="84"/>
  <c r="AE966" i="84" s="1"/>
  <c r="BH974" i="87"/>
  <c r="BF974" i="87"/>
  <c r="AG956" i="85"/>
  <c r="AG957" i="85"/>
  <c r="AG966" i="85" s="1"/>
  <c r="BI974" i="87"/>
  <c r="BK974" i="87"/>
  <c r="BQ974" i="87"/>
  <c r="AH945" i="85"/>
  <c r="AH952" i="85" s="1"/>
  <c r="AH954" i="85" s="1"/>
  <c r="AH949" i="85"/>
  <c r="AI944" i="85" s="1"/>
  <c r="AI945" i="85" s="1"/>
  <c r="AI952" i="85" s="1"/>
  <c r="AF958" i="85"/>
  <c r="AF967" i="85" s="1"/>
  <c r="BM929" i="87"/>
  <c r="AC968" i="87"/>
  <c r="AD965" i="87" s="1"/>
  <c r="AD968" i="87" s="1"/>
  <c r="AE965" i="87" s="1"/>
  <c r="BS929" i="87"/>
  <c r="BO929" i="87"/>
  <c r="BN929" i="87"/>
  <c r="BR929" i="87"/>
  <c r="K909" i="87"/>
  <c r="BP929" i="87"/>
  <c r="K907" i="87"/>
  <c r="AF945" i="87"/>
  <c r="AF952" i="87" s="1"/>
  <c r="AF954" i="87" s="1"/>
  <c r="AF949" i="87"/>
  <c r="AG944" i="87" s="1"/>
  <c r="AG945" i="87" s="1"/>
  <c r="AG952" i="87" s="1"/>
  <c r="AE958" i="87"/>
  <c r="AE967" i="87" s="1"/>
  <c r="N902" i="87"/>
  <c r="N904" i="87" s="1"/>
  <c r="L906" i="87"/>
  <c r="L915" i="87" s="1"/>
  <c r="M902" i="87"/>
  <c r="M904" i="87" s="1"/>
  <c r="AL945" i="83"/>
  <c r="AL946" i="83"/>
  <c r="AL949" i="83" s="1"/>
  <c r="AM944" i="83" s="1"/>
  <c r="BT963" i="82"/>
  <c r="BS963" i="85"/>
  <c r="BT962" i="79"/>
  <c r="BS963" i="81"/>
  <c r="BT926" i="79"/>
  <c r="BU927" i="79"/>
  <c r="BS963" i="83"/>
  <c r="BS963" i="73"/>
  <c r="BS974" i="85"/>
  <c r="BT136" i="80"/>
  <c r="BT138" i="80" s="1"/>
  <c r="BT117" i="80"/>
  <c r="BT137" i="80"/>
  <c r="BT115" i="80"/>
  <c r="BR963" i="79"/>
  <c r="N826" i="79"/>
  <c r="P72" i="88" s="1"/>
  <c r="AD936" i="79"/>
  <c r="Z940" i="79"/>
  <c r="Z939" i="79"/>
  <c r="Y954" i="79"/>
  <c r="AA113" i="80" s="1"/>
  <c r="AD935" i="79"/>
  <c r="AE932" i="83"/>
  <c r="AE933" i="83" s="1"/>
  <c r="Z953" i="73"/>
  <c r="BT926" i="73"/>
  <c r="BT935" i="73"/>
  <c r="BT941" i="73"/>
  <c r="BT947" i="73"/>
  <c r="BT961" i="73"/>
  <c r="BT948" i="73"/>
  <c r="BU927" i="73"/>
  <c r="BU962" i="73" s="1"/>
  <c r="Z952" i="73"/>
  <c r="BV33" i="77"/>
  <c r="BW18" i="77"/>
  <c r="BV16" i="77"/>
  <c r="Y956" i="73"/>
  <c r="BV17" i="77"/>
  <c r="BV107" i="80" s="1"/>
  <c r="BU973" i="79"/>
  <c r="X979" i="73"/>
  <c r="X968" i="73"/>
  <c r="BS948" i="79"/>
  <c r="BS961" i="79"/>
  <c r="BJ940" i="82"/>
  <c r="BJ942" i="82" s="1"/>
  <c r="BK938" i="82" s="1"/>
  <c r="BJ939" i="82"/>
  <c r="BL939" i="87"/>
  <c r="BL940" i="87"/>
  <c r="BL942" i="87" s="1"/>
  <c r="BM938" i="87" s="1"/>
  <c r="BL940" i="86"/>
  <c r="BL942" i="86" s="1"/>
  <c r="BM938" i="86" s="1"/>
  <c r="BL939" i="86"/>
  <c r="AW934" i="87"/>
  <c r="AW936" i="87" s="1"/>
  <c r="AX932" i="87" s="1"/>
  <c r="AW933" i="87"/>
  <c r="BL939" i="84"/>
  <c r="BL940" i="84"/>
  <c r="BL942" i="84" s="1"/>
  <c r="BM938" i="84" s="1"/>
  <c r="BU961" i="82"/>
  <c r="BU948" i="82"/>
  <c r="BU947" i="82"/>
  <c r="BU941" i="82"/>
  <c r="BV927" i="82"/>
  <c r="BV962" i="82" s="1"/>
  <c r="BU926" i="82"/>
  <c r="BU935" i="82"/>
  <c r="AB940" i="83"/>
  <c r="AB942" i="83" s="1"/>
  <c r="AB939" i="83"/>
  <c r="AP933" i="84"/>
  <c r="AP934" i="84"/>
  <c r="AP936" i="84" s="1"/>
  <c r="AQ932" i="84" s="1"/>
  <c r="Z979" i="83"/>
  <c r="AA968" i="82"/>
  <c r="AS934" i="86"/>
  <c r="AS933" i="86"/>
  <c r="BT961" i="86"/>
  <c r="BT948" i="86"/>
  <c r="BT947" i="86"/>
  <c r="BT941" i="86"/>
  <c r="BU927" i="86"/>
  <c r="BU962" i="86" s="1"/>
  <c r="BT926" i="86"/>
  <c r="BT935" i="86"/>
  <c r="BT941" i="85"/>
  <c r="BU927" i="85"/>
  <c r="BU962" i="85" s="1"/>
  <c r="BT926" i="85"/>
  <c r="BT929" i="85" s="1"/>
  <c r="BT935" i="85"/>
  <c r="BT961" i="85"/>
  <c r="BT947" i="85"/>
  <c r="BT948" i="85"/>
  <c r="BT941" i="84"/>
  <c r="BT947" i="84"/>
  <c r="BT961" i="84"/>
  <c r="BT948" i="84"/>
  <c r="BU927" i="84"/>
  <c r="BU962" i="84" s="1"/>
  <c r="BT926" i="84"/>
  <c r="BT929" i="84" s="1"/>
  <c r="BT935" i="84"/>
  <c r="AU934" i="82"/>
  <c r="AU936" i="82" s="1"/>
  <c r="AV932" i="82" s="1"/>
  <c r="AU933" i="82"/>
  <c r="AA956" i="83"/>
  <c r="AE940" i="81"/>
  <c r="AE939" i="81"/>
  <c r="BT948" i="87"/>
  <c r="BT947" i="87"/>
  <c r="BT941" i="87"/>
  <c r="BT961" i="87"/>
  <c r="BT935" i="87"/>
  <c r="BU927" i="87"/>
  <c r="BU962" i="87" s="1"/>
  <c r="BT926" i="87"/>
  <c r="BT929" i="87" s="1"/>
  <c r="Z968" i="83"/>
  <c r="BT961" i="83"/>
  <c r="BT941" i="83"/>
  <c r="BU927" i="83"/>
  <c r="BU962" i="83" s="1"/>
  <c r="BT926" i="83"/>
  <c r="BT929" i="83" s="1"/>
  <c r="BT948" i="83"/>
  <c r="BT935" i="83"/>
  <c r="BT947" i="83"/>
  <c r="BT935" i="81"/>
  <c r="BT961" i="81"/>
  <c r="BT948" i="81"/>
  <c r="BT947" i="81"/>
  <c r="BT941" i="81"/>
  <c r="BU927" i="81"/>
  <c r="BU962" i="81" s="1"/>
  <c r="BT926" i="81"/>
  <c r="BK940" i="85"/>
  <c r="BK942" i="85" s="1"/>
  <c r="BL938" i="85" s="1"/>
  <c r="BK939" i="85"/>
  <c r="X956" i="79" a="1"/>
  <c r="X957" i="79" a="1"/>
  <c r="AA938" i="79" a="1"/>
  <c r="BT948" i="79" a="1"/>
  <c r="I895" i="79" a="1"/>
  <c r="W979" i="79" a="1"/>
  <c r="BT961" i="79" a="1"/>
  <c r="U968" i="79" a="1"/>
  <c r="Z953" i="79" a="1"/>
  <c r="J895" i="79" a="1"/>
  <c r="G938" i="79" a="1"/>
  <c r="X966" i="79" a="1"/>
  <c r="F934" i="79" a="1"/>
  <c r="G934" i="79" a="1"/>
  <c r="Z942" i="79" a="1"/>
  <c r="AE932" i="79" a="1"/>
  <c r="F938" i="79" a="1"/>
  <c r="F894" i="79" a="1"/>
  <c r="Y929" i="79" a="1"/>
  <c r="W967" i="79" a="1"/>
  <c r="I911" i="79" a="1"/>
  <c r="I913" i="79" a="1"/>
  <c r="AE933" i="79" a="1"/>
  <c r="Z952" i="79" a="1"/>
  <c r="BU962" i="79" a="1"/>
  <c r="X957" i="79" l="1"/>
  <c r="X956" i="79"/>
  <c r="X958" i="86"/>
  <c r="AG954" i="89"/>
  <c r="AG957" i="89" s="1"/>
  <c r="AG966" i="89" s="1"/>
  <c r="AG949" i="89"/>
  <c r="AH944" i="89" s="1"/>
  <c r="AH945" i="89" s="1"/>
  <c r="AH952" i="89" s="1"/>
  <c r="AA813" i="81" a="1"/>
  <c r="AF966" i="89"/>
  <c r="AF958" i="89"/>
  <c r="AF967" i="89" s="1"/>
  <c r="Z736" i="86"/>
  <c r="Z770" i="86"/>
  <c r="Z771" i="86"/>
  <c r="Z791" i="86"/>
  <c r="Z777" i="86"/>
  <c r="Z779" i="86"/>
  <c r="Z785" i="86"/>
  <c r="Z782" i="86"/>
  <c r="Z790" i="86"/>
  <c r="Z788" i="86"/>
  <c r="Z783" i="86"/>
  <c r="Z784" i="86"/>
  <c r="Z778" i="86"/>
  <c r="Z776" i="86"/>
  <c r="Z792" i="86"/>
  <c r="Z780" i="86"/>
  <c r="Z789" i="86"/>
  <c r="Z787" i="86"/>
  <c r="Z786" i="86"/>
  <c r="Z781" i="86"/>
  <c r="AA566" i="86"/>
  <c r="AB473" i="86"/>
  <c r="AB812" i="86" s="1"/>
  <c r="Y957" i="86"/>
  <c r="Y974" i="86"/>
  <c r="Y956" i="86"/>
  <c r="U28" i="77"/>
  <c r="U45" i="77"/>
  <c r="U44" i="77"/>
  <c r="V40" i="77" s="1"/>
  <c r="V42" i="77" s="1"/>
  <c r="V21" i="77" s="1"/>
  <c r="Q71" i="77"/>
  <c r="P86" i="77"/>
  <c r="P87" i="77" s="1"/>
  <c r="Q76" i="77"/>
  <c r="Q72" i="77"/>
  <c r="Q73" i="77" s="1"/>
  <c r="Q77" i="77" s="1"/>
  <c r="W967" i="79"/>
  <c r="W979" i="79"/>
  <c r="Y35" i="77" s="1"/>
  <c r="T60" i="77"/>
  <c r="T59" i="77"/>
  <c r="U54" i="77" s="1"/>
  <c r="U56" i="77" s="1"/>
  <c r="X966" i="79"/>
  <c r="X967" i="81"/>
  <c r="Y929" i="79"/>
  <c r="Y957" i="81"/>
  <c r="Y966" i="81" s="1"/>
  <c r="Y974" i="81"/>
  <c r="Z773" i="81"/>
  <c r="L915" i="84"/>
  <c r="U968" i="79"/>
  <c r="Z793" i="81"/>
  <c r="AB442" i="81"/>
  <c r="AB566" i="81" s="1"/>
  <c r="AB812" i="81"/>
  <c r="V965" i="81"/>
  <c r="AA708" i="81"/>
  <c r="AA735" i="81" s="1"/>
  <c r="AA675" i="81"/>
  <c r="AA702" i="81" s="1"/>
  <c r="AA632" i="81"/>
  <c r="AA634" i="81" s="1"/>
  <c r="AA635" i="81" s="1"/>
  <c r="AA813" i="81"/>
  <c r="AA811" i="81" s="1"/>
  <c r="M904" i="84"/>
  <c r="M906" i="84"/>
  <c r="M909" i="84" s="1"/>
  <c r="L907" i="84"/>
  <c r="BE929" i="82"/>
  <c r="BE974" i="82" s="1"/>
  <c r="BI929" i="82"/>
  <c r="BI974" i="82" s="1"/>
  <c r="BH929" i="82"/>
  <c r="BH974" i="82" s="1"/>
  <c r="BD929" i="82"/>
  <c r="BD974" i="82" s="1"/>
  <c r="BF929" i="82"/>
  <c r="BF974" i="82" s="1"/>
  <c r="BG929" i="82"/>
  <c r="BG974" i="82" s="1"/>
  <c r="BJ929" i="82"/>
  <c r="BJ974" i="82" s="1"/>
  <c r="BK929" i="82"/>
  <c r="BK974" i="82" s="1"/>
  <c r="BL929" i="82"/>
  <c r="BL974" i="82" s="1"/>
  <c r="AB974" i="73"/>
  <c r="AA816" i="73"/>
  <c r="AA929" i="73" s="1"/>
  <c r="AA974" i="73" s="1"/>
  <c r="BB929" i="82"/>
  <c r="BC929" i="82"/>
  <c r="BC974" i="82" s="1"/>
  <c r="K906" i="82"/>
  <c r="K907" i="82" s="1"/>
  <c r="AE954" i="82"/>
  <c r="AE957" i="82" s="1"/>
  <c r="AE966" i="82" s="1"/>
  <c r="L902" i="82"/>
  <c r="L904" i="82" s="1"/>
  <c r="N871" i="82"/>
  <c r="N888" i="82" s="1"/>
  <c r="N890" i="82" s="1"/>
  <c r="M888" i="82"/>
  <c r="M890" i="82" s="1"/>
  <c r="M894" i="82" s="1"/>
  <c r="M312" i="82"/>
  <c r="M315" i="82" s="1"/>
  <c r="H321" i="82"/>
  <c r="AE949" i="82"/>
  <c r="AF944" i="82" s="1"/>
  <c r="AD966" i="82"/>
  <c r="AC966" i="82"/>
  <c r="AC958" i="82"/>
  <c r="J907" i="82"/>
  <c r="J909" i="82"/>
  <c r="J915" i="82"/>
  <c r="BU929" i="82" s="1"/>
  <c r="BU974" i="82" s="1"/>
  <c r="J872" i="73"/>
  <c r="J884" i="73"/>
  <c r="J876" i="73"/>
  <c r="G902" i="73"/>
  <c r="G906" i="73" s="1"/>
  <c r="D313" i="73" s="1"/>
  <c r="J875" i="73"/>
  <c r="J879" i="73"/>
  <c r="J885" i="73"/>
  <c r="J883" i="73"/>
  <c r="J878" i="73"/>
  <c r="J882" i="73"/>
  <c r="J873" i="73"/>
  <c r="J874" i="73"/>
  <c r="J877" i="73"/>
  <c r="J887" i="73"/>
  <c r="J886" i="73"/>
  <c r="F894" i="79"/>
  <c r="F902" i="73"/>
  <c r="F906" i="73" s="1"/>
  <c r="F915" i="73" s="1"/>
  <c r="L225" i="73"/>
  <c r="L232" i="73" s="1"/>
  <c r="M232" i="73"/>
  <c r="I240" i="73" s="1"/>
  <c r="K240" i="73" s="1"/>
  <c r="K225" i="73"/>
  <c r="K232" i="73" s="1"/>
  <c r="E240" i="73" s="1"/>
  <c r="G240" i="73" s="1"/>
  <c r="I911" i="79"/>
  <c r="K157" i="88" s="1"/>
  <c r="F934" i="79"/>
  <c r="I913" i="79"/>
  <c r="K159" i="88" s="1"/>
  <c r="G938" i="79"/>
  <c r="G934" i="79"/>
  <c r="J880" i="73"/>
  <c r="I225" i="73"/>
  <c r="I232" i="73" s="1"/>
  <c r="H232" i="73"/>
  <c r="J225" i="73"/>
  <c r="J232" i="73" s="1"/>
  <c r="J881" i="73"/>
  <c r="J871" i="73"/>
  <c r="I888" i="73"/>
  <c r="I890" i="73" s="1"/>
  <c r="I894" i="73" s="1"/>
  <c r="F938" i="79"/>
  <c r="P103" i="88"/>
  <c r="N860" i="79"/>
  <c r="P106" i="88" s="1"/>
  <c r="N888" i="84"/>
  <c r="N890" i="84" s="1"/>
  <c r="BF933" i="73"/>
  <c r="CF963" i="89"/>
  <c r="CF974" i="89"/>
  <c r="CG961" i="89"/>
  <c r="CG962" i="89"/>
  <c r="CG948" i="89"/>
  <c r="CG947" i="89"/>
  <c r="CG941" i="89"/>
  <c r="CH927" i="89"/>
  <c r="CG935" i="89"/>
  <c r="CG926" i="89"/>
  <c r="CG929" i="89" s="1"/>
  <c r="AP939" i="89"/>
  <c r="AP940" i="89"/>
  <c r="BA933" i="89"/>
  <c r="BA934" i="89"/>
  <c r="BA936" i="89" s="1"/>
  <c r="BB932" i="89" s="1"/>
  <c r="AF945" i="84"/>
  <c r="AF952" i="84" s="1"/>
  <c r="AF954" i="84" s="1"/>
  <c r="AF957" i="84" s="1"/>
  <c r="AF966" i="84" s="1"/>
  <c r="Z942" i="79"/>
  <c r="J895" i="79"/>
  <c r="L141" i="88" s="1"/>
  <c r="I895" i="79"/>
  <c r="K141" i="88" s="1"/>
  <c r="BF936" i="73"/>
  <c r="BG932" i="73" s="1"/>
  <c r="BG934" i="73" s="1"/>
  <c r="AC968" i="84"/>
  <c r="AD965" i="84" s="1"/>
  <c r="AD968" i="84" s="1"/>
  <c r="AE965" i="84" s="1"/>
  <c r="AQ934" i="85"/>
  <c r="AQ936" i="85" s="1"/>
  <c r="AR932" i="85" s="1"/>
  <c r="AQ933" i="85"/>
  <c r="BM974" i="87"/>
  <c r="AF957" i="87"/>
  <c r="BP974" i="87"/>
  <c r="BT974" i="84"/>
  <c r="BT974" i="83"/>
  <c r="BR974" i="87"/>
  <c r="BN974" i="87"/>
  <c r="AH956" i="85"/>
  <c r="AH957" i="85"/>
  <c r="AH966" i="85" s="1"/>
  <c r="BO974" i="87"/>
  <c r="BS974" i="87"/>
  <c r="AA958" i="83"/>
  <c r="AA967" i="83" s="1"/>
  <c r="AA966" i="83"/>
  <c r="AE958" i="84"/>
  <c r="AE967" i="84" s="1"/>
  <c r="AF979" i="85"/>
  <c r="AI946" i="85"/>
  <c r="AI949" i="85" s="1"/>
  <c r="AJ944" i="85" s="1"/>
  <c r="AF968" i="85"/>
  <c r="AG965" i="85" s="1"/>
  <c r="AG958" i="85"/>
  <c r="AG967" i="85" s="1"/>
  <c r="M906" i="87"/>
  <c r="M915" i="87" s="1"/>
  <c r="AG946" i="87"/>
  <c r="AG953" i="87" s="1"/>
  <c r="AG954" i="87" s="1"/>
  <c r="AF956" i="87"/>
  <c r="N906" i="87"/>
  <c r="AE979" i="87"/>
  <c r="AE968" i="87"/>
  <c r="AF965" i="87" s="1"/>
  <c r="L907" i="87"/>
  <c r="L909" i="87"/>
  <c r="AM946" i="83"/>
  <c r="AM949" i="83" s="1"/>
  <c r="AN944" i="83" s="1"/>
  <c r="AM945" i="83"/>
  <c r="BT974" i="85"/>
  <c r="BT963" i="87"/>
  <c r="BT963" i="86"/>
  <c r="BT963" i="73"/>
  <c r="BU962" i="79"/>
  <c r="BT963" i="81"/>
  <c r="BT974" i="87"/>
  <c r="BU926" i="79"/>
  <c r="BV927" i="79"/>
  <c r="BT963" i="83"/>
  <c r="BT963" i="84"/>
  <c r="BU963" i="82"/>
  <c r="BT963" i="85"/>
  <c r="BU136" i="80"/>
  <c r="BU138" i="80" s="1"/>
  <c r="BU117" i="80"/>
  <c r="BU137" i="80"/>
  <c r="BU115" i="80"/>
  <c r="BS963" i="79"/>
  <c r="AE934" i="83"/>
  <c r="Z953" i="79"/>
  <c r="AA938" i="79"/>
  <c r="Z952" i="79"/>
  <c r="AB123" i="80" s="1"/>
  <c r="AE932" i="79"/>
  <c r="BU935" i="73"/>
  <c r="BU947" i="73"/>
  <c r="BU961" i="73"/>
  <c r="BU948" i="73"/>
  <c r="BV927" i="73"/>
  <c r="BV962" i="73" s="1"/>
  <c r="BU926" i="73"/>
  <c r="BU941" i="73"/>
  <c r="Y958" i="73"/>
  <c r="Y967" i="73" s="1"/>
  <c r="BX18" i="77"/>
  <c r="BW16" i="77"/>
  <c r="BW33" i="77"/>
  <c r="AA939" i="73"/>
  <c r="AA940" i="73"/>
  <c r="BV973" i="79"/>
  <c r="BW17" i="77"/>
  <c r="BW107" i="80" s="1"/>
  <c r="Z954" i="73"/>
  <c r="Z957" i="73" s="1"/>
  <c r="Z966" i="73" s="1"/>
  <c r="Y965" i="73"/>
  <c r="AF949" i="84"/>
  <c r="AG944" i="84" s="1"/>
  <c r="AG945" i="84" s="1"/>
  <c r="AG952" i="84" s="1"/>
  <c r="BT948" i="79"/>
  <c r="AE933" i="79"/>
  <c r="BT961" i="79"/>
  <c r="BL939" i="85"/>
  <c r="BL940" i="85"/>
  <c r="BL942" i="85" s="1"/>
  <c r="BM938" i="85" s="1"/>
  <c r="BM939" i="84"/>
  <c r="BM940" i="84"/>
  <c r="BM942" i="84" s="1"/>
  <c r="BN938" i="84" s="1"/>
  <c r="AX934" i="87"/>
  <c r="AX936" i="87" s="1"/>
  <c r="AY932" i="87" s="1"/>
  <c r="AX933" i="87"/>
  <c r="BM940" i="87"/>
  <c r="BM942" i="87" s="1"/>
  <c r="BN938" i="87" s="1"/>
  <c r="BM939" i="87"/>
  <c r="BK939" i="82"/>
  <c r="BK940" i="82"/>
  <c r="BK942" i="82" s="1"/>
  <c r="BL938" i="82" s="1"/>
  <c r="AC938" i="83"/>
  <c r="AB952" i="83"/>
  <c r="BV948" i="82"/>
  <c r="BV947" i="82"/>
  <c r="BV941" i="82"/>
  <c r="BW927" i="82"/>
  <c r="BW962" i="82" s="1"/>
  <c r="BV926" i="82"/>
  <c r="BV935" i="82"/>
  <c r="BV961" i="82"/>
  <c r="AG934" i="81"/>
  <c r="AG933" i="81"/>
  <c r="BU948" i="83"/>
  <c r="BU947" i="83"/>
  <c r="BU935" i="83"/>
  <c r="BU961" i="83"/>
  <c r="BU941" i="83"/>
  <c r="BV927" i="83"/>
  <c r="BV962" i="83" s="1"/>
  <c r="BU926" i="83"/>
  <c r="BU929" i="83" s="1"/>
  <c r="BU961" i="87"/>
  <c r="BU935" i="87"/>
  <c r="BU948" i="87"/>
  <c r="BU947" i="87"/>
  <c r="BU941" i="87"/>
  <c r="BV927" i="87"/>
  <c r="BV962" i="87" s="1"/>
  <c r="BU926" i="87"/>
  <c r="BU929" i="87" s="1"/>
  <c r="AV934" i="82"/>
  <c r="AV933" i="82"/>
  <c r="BU961" i="84"/>
  <c r="BU948" i="84"/>
  <c r="BV927" i="84"/>
  <c r="BV962" i="84" s="1"/>
  <c r="BU926" i="84"/>
  <c r="BU929" i="84" s="1"/>
  <c r="BU941" i="84"/>
  <c r="BU935" i="84"/>
  <c r="BU947" i="84"/>
  <c r="AA965" i="83"/>
  <c r="AS936" i="86"/>
  <c r="AT932" i="86" s="1"/>
  <c r="AB965" i="82"/>
  <c r="AQ933" i="84"/>
  <c r="AQ934" i="84"/>
  <c r="AE942" i="81"/>
  <c r="BU935" i="85"/>
  <c r="BU961" i="85"/>
  <c r="BU948" i="85"/>
  <c r="BU947" i="85"/>
  <c r="BU941" i="85"/>
  <c r="BV927" i="85"/>
  <c r="BV962" i="85" s="1"/>
  <c r="BU926" i="85"/>
  <c r="BU929" i="85" s="1"/>
  <c r="AB953" i="83"/>
  <c r="BU948" i="86"/>
  <c r="BU947" i="86"/>
  <c r="BU941" i="86"/>
  <c r="BU935" i="86"/>
  <c r="BV927" i="86"/>
  <c r="BV962" i="86" s="1"/>
  <c r="BU926" i="86"/>
  <c r="BU961" i="86"/>
  <c r="BM939" i="86"/>
  <c r="BM940" i="86"/>
  <c r="BM942" i="86" s="1"/>
  <c r="BN938" i="86" s="1"/>
  <c r="BU961" i="81"/>
  <c r="BU948" i="81"/>
  <c r="BU947" i="81"/>
  <c r="BU941" i="81"/>
  <c r="BV927" i="81"/>
  <c r="BV962" i="81" s="1"/>
  <c r="BU926" i="81"/>
  <c r="BU935" i="81"/>
  <c r="X958" i="79" a="1"/>
  <c r="G946" i="79" a="1"/>
  <c r="AA939" i="79" a="1"/>
  <c r="BU961" i="79" a="1"/>
  <c r="Z954" i="79" a="1"/>
  <c r="G936" i="79" a="1"/>
  <c r="F936" i="79" a="1"/>
  <c r="Y957" i="79" a="1"/>
  <c r="AA941" i="79" a="1"/>
  <c r="G941" i="79" a="1"/>
  <c r="AE934" i="79" a="1"/>
  <c r="BU948" i="79" a="1"/>
  <c r="F939" i="79" a="1"/>
  <c r="G939" i="79" a="1"/>
  <c r="J911" i="79" a="1"/>
  <c r="F941" i="79" a="1"/>
  <c r="J913" i="79" a="1"/>
  <c r="BV962" i="79" a="1"/>
  <c r="M7" i="74"/>
  <c r="AE935" i="79" a="1"/>
  <c r="F946" i="79" a="1"/>
  <c r="AA940" i="79" a="1"/>
  <c r="H938" i="79" a="1"/>
  <c r="V965" i="79" a="1"/>
  <c r="Y974" i="79" a="1"/>
  <c r="Y956" i="79" a="1"/>
  <c r="H934" i="79" a="1"/>
  <c r="AG956" i="89" l="1"/>
  <c r="AF979" i="89"/>
  <c r="AH946" i="89"/>
  <c r="AH953" i="89" s="1"/>
  <c r="AH954" i="89" s="1"/>
  <c r="X958" i="79"/>
  <c r="AF968" i="89"/>
  <c r="AG965" i="89" s="1"/>
  <c r="X967" i="86"/>
  <c r="AG958" i="89"/>
  <c r="AB442" i="86"/>
  <c r="AB566" i="86" s="1"/>
  <c r="AB632" i="86" s="1"/>
  <c r="AB634" i="86" s="1"/>
  <c r="AB635" i="86" s="1"/>
  <c r="AB777" i="86" s="1"/>
  <c r="AA813" i="86" a="1"/>
  <c r="AA813" i="86" s="1"/>
  <c r="AA811" i="86" s="1"/>
  <c r="AB813" i="81" a="1"/>
  <c r="AB813" i="81" s="1"/>
  <c r="AB811" i="81" s="1"/>
  <c r="F911" i="81" s="1"/>
  <c r="Z773" i="86"/>
  <c r="Y956" i="79"/>
  <c r="AA632" i="86"/>
  <c r="AA634" i="86" s="1"/>
  <c r="AA635" i="86" s="1"/>
  <c r="AA708" i="86"/>
  <c r="AA735" i="86" s="1"/>
  <c r="AA675" i="86"/>
  <c r="AA702" i="86" s="1"/>
  <c r="Z793" i="86"/>
  <c r="AB708" i="86"/>
  <c r="AB735" i="86" s="1"/>
  <c r="Y966" i="86"/>
  <c r="Y958" i="86"/>
  <c r="Y967" i="86" s="1"/>
  <c r="J347" i="86"/>
  <c r="V28" i="77"/>
  <c r="V46" i="77"/>
  <c r="V41" i="77"/>
  <c r="V43" i="77" s="1"/>
  <c r="V47" i="77" s="1"/>
  <c r="V57" i="77" s="1"/>
  <c r="Q75" i="77"/>
  <c r="Q74" i="77"/>
  <c r="R69" i="77" s="1"/>
  <c r="R71" i="77" s="1"/>
  <c r="Y118" i="80"/>
  <c r="U61" i="77"/>
  <c r="U55" i="77"/>
  <c r="U58" i="77" s="1"/>
  <c r="U60" i="77" s="1"/>
  <c r="X979" i="81"/>
  <c r="Y958" i="81"/>
  <c r="Y967" i="81" s="1"/>
  <c r="Y979" i="81" s="1"/>
  <c r="Y974" i="79"/>
  <c r="Y957" i="79"/>
  <c r="Z795" i="81"/>
  <c r="Z807" i="81" s="1"/>
  <c r="Z810" i="81" s="1"/>
  <c r="Z816" i="81" s="1"/>
  <c r="Z929" i="81" s="1"/>
  <c r="Z974" i="81" s="1"/>
  <c r="AB783" i="86"/>
  <c r="AB788" i="86"/>
  <c r="AB790" i="86"/>
  <c r="AB787" i="86"/>
  <c r="AB784" i="86"/>
  <c r="AB786" i="86"/>
  <c r="AB782" i="86"/>
  <c r="AB776" i="86"/>
  <c r="M915" i="84"/>
  <c r="V965" i="79"/>
  <c r="AA783" i="81"/>
  <c r="AA784" i="81"/>
  <c r="AA786" i="81"/>
  <c r="AA780" i="81"/>
  <c r="AA791" i="81"/>
  <c r="AA788" i="81"/>
  <c r="AA778" i="81"/>
  <c r="AA792" i="81"/>
  <c r="AA781" i="81"/>
  <c r="AA777" i="81"/>
  <c r="AA790" i="81"/>
  <c r="AA776" i="81"/>
  <c r="AA785" i="81"/>
  <c r="AA787" i="81"/>
  <c r="AA789" i="81"/>
  <c r="AA782" i="81"/>
  <c r="AA779" i="81"/>
  <c r="V968" i="81"/>
  <c r="AB708" i="81"/>
  <c r="AB735" i="81" s="1"/>
  <c r="AB675" i="81"/>
  <c r="AB702" i="81" s="1"/>
  <c r="AB632" i="81"/>
  <c r="AB634" i="81" s="1"/>
  <c r="AB635" i="81" s="1"/>
  <c r="AA771" i="81"/>
  <c r="AA770" i="81"/>
  <c r="AA736" i="81"/>
  <c r="M907" i="84"/>
  <c r="N894" i="84"/>
  <c r="N902" i="84" s="1"/>
  <c r="N894" i="82"/>
  <c r="N902" i="82" s="1"/>
  <c r="D312" i="73"/>
  <c r="K915" i="82"/>
  <c r="K909" i="82"/>
  <c r="L906" i="82"/>
  <c r="L909" i="82" s="1"/>
  <c r="AE956" i="82"/>
  <c r="BV929" i="82"/>
  <c r="BV974" i="82" s="1"/>
  <c r="AC967" i="82"/>
  <c r="AC979" i="82" s="1"/>
  <c r="AD958" i="82"/>
  <c r="BM929" i="82"/>
  <c r="BM974" i="82" s="1"/>
  <c r="BO929" i="82"/>
  <c r="BO974" i="82" s="1"/>
  <c r="BP929" i="82"/>
  <c r="BP974" i="82" s="1"/>
  <c r="BN929" i="82"/>
  <c r="BN974" i="82" s="1"/>
  <c r="BQ929" i="82"/>
  <c r="BQ974" i="82" s="1"/>
  <c r="BR929" i="82"/>
  <c r="BR974" i="82" s="1"/>
  <c r="BS929" i="82"/>
  <c r="BS974" i="82" s="1"/>
  <c r="BT929" i="82"/>
  <c r="BT974" i="82" s="1"/>
  <c r="AF946" i="82"/>
  <c r="AF953" i="82" s="1"/>
  <c r="AF945" i="82"/>
  <c r="AF952" i="82" s="1"/>
  <c r="M902" i="82"/>
  <c r="M904" i="82" s="1"/>
  <c r="Q78" i="77"/>
  <c r="Q79" i="77" s="1"/>
  <c r="Q80" i="77" s="1"/>
  <c r="Q84" i="77" s="1"/>
  <c r="Q20" i="77" s="1"/>
  <c r="Q23" i="77" s="1"/>
  <c r="G909" i="73"/>
  <c r="G907" i="73"/>
  <c r="G904" i="73"/>
  <c r="G915" i="73"/>
  <c r="AM929" i="73" s="1"/>
  <c r="K886" i="73"/>
  <c r="K873" i="73"/>
  <c r="K875" i="73"/>
  <c r="H902" i="73"/>
  <c r="H906" i="73" s="1"/>
  <c r="H915" i="73" s="1"/>
  <c r="K887" i="73"/>
  <c r="K882" i="73"/>
  <c r="K876" i="73"/>
  <c r="K878" i="73"/>
  <c r="K884" i="73"/>
  <c r="K872" i="73"/>
  <c r="K883" i="73"/>
  <c r="K877" i="73"/>
  <c r="K885" i="73"/>
  <c r="K874" i="73"/>
  <c r="K879" i="73"/>
  <c r="F909" i="73"/>
  <c r="F907" i="73"/>
  <c r="J240" i="73"/>
  <c r="F902" i="79"/>
  <c r="H140" i="88"/>
  <c r="F904" i="73"/>
  <c r="F240" i="73"/>
  <c r="F936" i="79"/>
  <c r="G946" i="79"/>
  <c r="G941" i="79"/>
  <c r="I116" i="80" s="1"/>
  <c r="G939" i="79"/>
  <c r="J913" i="79"/>
  <c r="L159" i="88" s="1"/>
  <c r="H934" i="79"/>
  <c r="G936" i="79"/>
  <c r="J911" i="79"/>
  <c r="L157" i="88" s="1"/>
  <c r="D315" i="73"/>
  <c r="K871" i="73"/>
  <c r="J888" i="73"/>
  <c r="J890" i="73" s="1"/>
  <c r="J894" i="73" s="1"/>
  <c r="K881" i="73"/>
  <c r="K880" i="73"/>
  <c r="CG963" i="89"/>
  <c r="F946" i="79"/>
  <c r="F941" i="79"/>
  <c r="H116" i="80" s="1"/>
  <c r="F939" i="79"/>
  <c r="H938" i="79"/>
  <c r="CG974" i="89"/>
  <c r="CH935" i="89"/>
  <c r="CH961" i="89"/>
  <c r="CH962" i="89"/>
  <c r="CH948" i="89"/>
  <c r="CH941" i="89"/>
  <c r="CI927" i="89"/>
  <c r="CH926" i="89"/>
  <c r="CH929" i="89" s="1"/>
  <c r="CH947" i="89"/>
  <c r="BG933" i="73"/>
  <c r="AF966" i="87"/>
  <c r="AP942" i="89"/>
  <c r="AQ938" i="89" s="1"/>
  <c r="BB933" i="89"/>
  <c r="BB934" i="89"/>
  <c r="BB936" i="89" s="1"/>
  <c r="BC932" i="89" s="1"/>
  <c r="N909" i="87"/>
  <c r="N915" i="87"/>
  <c r="AA941" i="79"/>
  <c r="AC116" i="80" s="1"/>
  <c r="AE935" i="79"/>
  <c r="BG936" i="73"/>
  <c r="BH932" i="73" s="1"/>
  <c r="BH933" i="73" s="1"/>
  <c r="BU963" i="86"/>
  <c r="AR933" i="85"/>
  <c r="AR934" i="85"/>
  <c r="AR936" i="85" s="1"/>
  <c r="AS932" i="85" s="1"/>
  <c r="BU963" i="83"/>
  <c r="BV963" i="82"/>
  <c r="AE979" i="84"/>
  <c r="AF958" i="87"/>
  <c r="BU974" i="87"/>
  <c r="AG956" i="87"/>
  <c r="AG957" i="87"/>
  <c r="AF958" i="84"/>
  <c r="AF967" i="84" s="1"/>
  <c r="AI953" i="85"/>
  <c r="AI954" i="85" s="1"/>
  <c r="AG968" i="85"/>
  <c r="AH965" i="85" s="1"/>
  <c r="AH958" i="85"/>
  <c r="AH967" i="85" s="1"/>
  <c r="AG979" i="85"/>
  <c r="AJ946" i="85"/>
  <c r="AJ945" i="85"/>
  <c r="AJ952" i="85" s="1"/>
  <c r="M909" i="87"/>
  <c r="M907" i="87"/>
  <c r="N907" i="87"/>
  <c r="AG949" i="87"/>
  <c r="AH944" i="87" s="1"/>
  <c r="AH946" i="87" s="1"/>
  <c r="AH953" i="87" s="1"/>
  <c r="AN945" i="83"/>
  <c r="AN946" i="83"/>
  <c r="AN949" i="83" s="1"/>
  <c r="AO944" i="83" s="1"/>
  <c r="BU963" i="73"/>
  <c r="BU974" i="85"/>
  <c r="BU963" i="84"/>
  <c r="BU974" i="83"/>
  <c r="BV962" i="79"/>
  <c r="BU963" i="85"/>
  <c r="BU974" i="84"/>
  <c r="BU963" i="81"/>
  <c r="BU963" i="87"/>
  <c r="BV926" i="79"/>
  <c r="BW927" i="79"/>
  <c r="BV136" i="80"/>
  <c r="BV138" i="80" s="1"/>
  <c r="BV117" i="80"/>
  <c r="BV137" i="80"/>
  <c r="BV115" i="80"/>
  <c r="BT963" i="79"/>
  <c r="AE934" i="79"/>
  <c r="AE936" i="83"/>
  <c r="AA940" i="79"/>
  <c r="AA939" i="79"/>
  <c r="Z954" i="79"/>
  <c r="AB113" i="80" s="1"/>
  <c r="AA953" i="73"/>
  <c r="AA952" i="73"/>
  <c r="AA942" i="73"/>
  <c r="Z958" i="73"/>
  <c r="Z967" i="73" s="1"/>
  <c r="Z956" i="73"/>
  <c r="BY18" i="77"/>
  <c r="BX33" i="77"/>
  <c r="BX16" i="77"/>
  <c r="BW973" i="79"/>
  <c r="BX17" i="77"/>
  <c r="BX107" i="80" s="1"/>
  <c r="BV941" i="73"/>
  <c r="BW927" i="73"/>
  <c r="BW962" i="73" s="1"/>
  <c r="BV926" i="73"/>
  <c r="BV935" i="73"/>
  <c r="BV947" i="73"/>
  <c r="BV961" i="73"/>
  <c r="BV948" i="73"/>
  <c r="AG946" i="84"/>
  <c r="AG953" i="84" s="1"/>
  <c r="AG954" i="84" s="1"/>
  <c r="AE968" i="84"/>
  <c r="AF965" i="84" s="1"/>
  <c r="AF956" i="84"/>
  <c r="BU961" i="79"/>
  <c r="BU948" i="79"/>
  <c r="BN940" i="87"/>
  <c r="BN942" i="87" s="1"/>
  <c r="BO938" i="87" s="1"/>
  <c r="BN939" i="87"/>
  <c r="BL940" i="82"/>
  <c r="BL942" i="82" s="1"/>
  <c r="BM938" i="82" s="1"/>
  <c r="BL939" i="82"/>
  <c r="BN940" i="86"/>
  <c r="BN942" i="86" s="1"/>
  <c r="BO938" i="86" s="1"/>
  <c r="BN939" i="86"/>
  <c r="AY934" i="87"/>
  <c r="AY933" i="87"/>
  <c r="BW941" i="82"/>
  <c r="BX927" i="82"/>
  <c r="BW926" i="82"/>
  <c r="BW929" i="82" s="1"/>
  <c r="BW935" i="82"/>
  <c r="BW961" i="82"/>
  <c r="BW948" i="82"/>
  <c r="BW947" i="82"/>
  <c r="BV941" i="86"/>
  <c r="BW927" i="86"/>
  <c r="BW962" i="86" s="1"/>
  <c r="BV926" i="86"/>
  <c r="BV935" i="86"/>
  <c r="BV961" i="86"/>
  <c r="BV947" i="86"/>
  <c r="BV948" i="86"/>
  <c r="BV961" i="87"/>
  <c r="BV948" i="87"/>
  <c r="BV947" i="87"/>
  <c r="BV941" i="87"/>
  <c r="BV935" i="87"/>
  <c r="BW927" i="87"/>
  <c r="BW962" i="87" s="1"/>
  <c r="BV926" i="87"/>
  <c r="BV929" i="87" s="1"/>
  <c r="BV941" i="83"/>
  <c r="BW927" i="83"/>
  <c r="BW962" i="83" s="1"/>
  <c r="BV926" i="83"/>
  <c r="BV929" i="83" s="1"/>
  <c r="BV961" i="83"/>
  <c r="BV948" i="83"/>
  <c r="BV935" i="83"/>
  <c r="BV947" i="83"/>
  <c r="AC940" i="83"/>
  <c r="AC942" i="83" s="1"/>
  <c r="AC939" i="83"/>
  <c r="BV961" i="85"/>
  <c r="BV948" i="85"/>
  <c r="BV947" i="85"/>
  <c r="BV941" i="85"/>
  <c r="BW927" i="85"/>
  <c r="BW962" i="85" s="1"/>
  <c r="BV926" i="85"/>
  <c r="BV929" i="85" s="1"/>
  <c r="BV935" i="85"/>
  <c r="AQ936" i="84"/>
  <c r="AR932" i="84" s="1"/>
  <c r="AA979" i="83"/>
  <c r="AB954" i="83"/>
  <c r="AB957" i="83" s="1"/>
  <c r="BV948" i="81"/>
  <c r="BV947" i="81"/>
  <c r="BV941" i="81"/>
  <c r="BW927" i="81"/>
  <c r="BW962" i="81" s="1"/>
  <c r="BV926" i="81"/>
  <c r="BV935" i="81"/>
  <c r="BV961" i="81"/>
  <c r="AV936" i="82"/>
  <c r="AW932" i="82" s="1"/>
  <c r="AG936" i="81"/>
  <c r="AB968" i="82"/>
  <c r="AA968" i="83"/>
  <c r="BV961" i="84"/>
  <c r="BV948" i="84"/>
  <c r="BW927" i="84"/>
  <c r="BW962" i="84" s="1"/>
  <c r="BV926" i="84"/>
  <c r="BV929" i="84" s="1"/>
  <c r="BV941" i="84"/>
  <c r="BV935" i="84"/>
  <c r="BV947" i="84"/>
  <c r="AT934" i="86"/>
  <c r="AT933" i="86"/>
  <c r="BN939" i="84"/>
  <c r="BN940" i="84"/>
  <c r="BN942" i="84" s="1"/>
  <c r="BO938" i="84" s="1"/>
  <c r="BM939" i="85"/>
  <c r="BM940" i="85"/>
  <c r="BM942" i="85" s="1"/>
  <c r="BN938" i="85" s="1"/>
  <c r="AF938" i="81"/>
  <c r="X967" i="79" a="1"/>
  <c r="H946" i="79" a="1"/>
  <c r="AD948" i="79" a="1"/>
  <c r="AA952" i="79" a="1"/>
  <c r="BV948" i="79" a="1"/>
  <c r="K913" i="79" a="1"/>
  <c r="V968" i="79" a="1"/>
  <c r="K895" i="79" a="1"/>
  <c r="I934" i="79" a="1"/>
  <c r="BW962" i="79" a="1"/>
  <c r="Y958" i="79" a="1"/>
  <c r="H939" i="79" a="1"/>
  <c r="AE936" i="79" a="1"/>
  <c r="I938" i="79" a="1"/>
  <c r="Y967" i="79" a="1"/>
  <c r="AA942" i="79" a="1"/>
  <c r="H941" i="79" a="1"/>
  <c r="K911" i="79" a="1"/>
  <c r="AA953" i="79" a="1"/>
  <c r="BV961" i="79" a="1"/>
  <c r="Y966" i="79" a="1"/>
  <c r="H936" i="79" a="1"/>
  <c r="AH949" i="89" l="1"/>
  <c r="AI944" i="89" s="1"/>
  <c r="AI945" i="89" s="1"/>
  <c r="AI952" i="89" s="1"/>
  <c r="AH957" i="89"/>
  <c r="AH966" i="89" s="1"/>
  <c r="AH956" i="89"/>
  <c r="X967" i="79"/>
  <c r="X968" i="86"/>
  <c r="Y965" i="86" s="1"/>
  <c r="Y968" i="86" s="1"/>
  <c r="Z965" i="86" s="1"/>
  <c r="X979" i="86"/>
  <c r="AB792" i="86"/>
  <c r="AB785" i="86"/>
  <c r="AB779" i="86"/>
  <c r="AB813" i="86" a="1"/>
  <c r="AB813" i="86" s="1"/>
  <c r="AB811" i="86" s="1"/>
  <c r="F911" i="86" s="1"/>
  <c r="AB778" i="86"/>
  <c r="AB789" i="86"/>
  <c r="AB780" i="86"/>
  <c r="AB791" i="86"/>
  <c r="AB675" i="86"/>
  <c r="AB702" i="86" s="1"/>
  <c r="AB770" i="86" s="1"/>
  <c r="AB781" i="86"/>
  <c r="AG967" i="89"/>
  <c r="Z795" i="86"/>
  <c r="Z807" i="86" s="1"/>
  <c r="Z810" i="86" s="1"/>
  <c r="Z816" i="86" s="1"/>
  <c r="Z929" i="86" s="1"/>
  <c r="Z956" i="86" s="1"/>
  <c r="Y966" i="79"/>
  <c r="F886" i="86"/>
  <c r="G886" i="86" s="1"/>
  <c r="H886" i="86" s="1"/>
  <c r="I886" i="86" s="1"/>
  <c r="J886" i="86" s="1"/>
  <c r="AA771" i="86"/>
  <c r="AA770" i="86"/>
  <c r="AA736" i="86"/>
  <c r="F879" i="86"/>
  <c r="G879" i="86" s="1"/>
  <c r="H879" i="86" s="1"/>
  <c r="I879" i="86" s="1"/>
  <c r="J879" i="86" s="1"/>
  <c r="F878" i="86"/>
  <c r="G878" i="86" s="1"/>
  <c r="H878" i="86" s="1"/>
  <c r="I878" i="86" s="1"/>
  <c r="J878" i="86" s="1"/>
  <c r="AA786" i="86"/>
  <c r="F881" i="86" s="1"/>
  <c r="G881" i="86" s="1"/>
  <c r="H881" i="86" s="1"/>
  <c r="I881" i="86" s="1"/>
  <c r="J881" i="86" s="1"/>
  <c r="AA785" i="86"/>
  <c r="AA783" i="86"/>
  <c r="AA791" i="86"/>
  <c r="AA779" i="86"/>
  <c r="AA789" i="86"/>
  <c r="F884" i="86" s="1"/>
  <c r="G884" i="86" s="1"/>
  <c r="H884" i="86" s="1"/>
  <c r="I884" i="86" s="1"/>
  <c r="J884" i="86" s="1"/>
  <c r="AA781" i="86"/>
  <c r="F876" i="86" s="1"/>
  <c r="G876" i="86" s="1"/>
  <c r="H876" i="86" s="1"/>
  <c r="I876" i="86" s="1"/>
  <c r="J876" i="86" s="1"/>
  <c r="AA777" i="86"/>
  <c r="F872" i="86" s="1"/>
  <c r="G872" i="86" s="1"/>
  <c r="H872" i="86" s="1"/>
  <c r="I872" i="86" s="1"/>
  <c r="J872" i="86" s="1"/>
  <c r="AA792" i="86"/>
  <c r="F887" i="86" s="1"/>
  <c r="G887" i="86" s="1"/>
  <c r="H887" i="86" s="1"/>
  <c r="I887" i="86" s="1"/>
  <c r="J887" i="86" s="1"/>
  <c r="AA790" i="86"/>
  <c r="F885" i="86" s="1"/>
  <c r="G885" i="86" s="1"/>
  <c r="H885" i="86" s="1"/>
  <c r="I885" i="86" s="1"/>
  <c r="J885" i="86" s="1"/>
  <c r="AA782" i="86"/>
  <c r="F877" i="86" s="1"/>
  <c r="G877" i="86" s="1"/>
  <c r="H877" i="86" s="1"/>
  <c r="I877" i="86" s="1"/>
  <c r="J877" i="86" s="1"/>
  <c r="AA780" i="86"/>
  <c r="F875" i="86" s="1"/>
  <c r="G875" i="86" s="1"/>
  <c r="H875" i="86" s="1"/>
  <c r="I875" i="86" s="1"/>
  <c r="J875" i="86" s="1"/>
  <c r="AA784" i="86"/>
  <c r="AA788" i="86"/>
  <c r="F883" i="86" s="1"/>
  <c r="G883" i="86" s="1"/>
  <c r="H883" i="86" s="1"/>
  <c r="I883" i="86" s="1"/>
  <c r="J883" i="86" s="1"/>
  <c r="AA776" i="86"/>
  <c r="AA787" i="86"/>
  <c r="F882" i="86" s="1"/>
  <c r="G882" i="86" s="1"/>
  <c r="H882" i="86" s="1"/>
  <c r="I882" i="86" s="1"/>
  <c r="J882" i="86" s="1"/>
  <c r="AA778" i="86"/>
  <c r="F873" i="86" s="1"/>
  <c r="G873" i="86" s="1"/>
  <c r="H873" i="86" s="1"/>
  <c r="I873" i="86" s="1"/>
  <c r="J873" i="86" s="1"/>
  <c r="Y979" i="86"/>
  <c r="V45" i="77"/>
  <c r="V44" i="77"/>
  <c r="W40" i="77" s="1"/>
  <c r="W42" i="77" s="1"/>
  <c r="V48" i="77"/>
  <c r="V49" i="77" s="1"/>
  <c r="V50" i="77" s="1"/>
  <c r="R70" i="77"/>
  <c r="R72" i="77"/>
  <c r="R76" i="77"/>
  <c r="U62" i="77"/>
  <c r="U63" i="77" s="1"/>
  <c r="U64" i="77" s="1"/>
  <c r="U65" i="77" s="1"/>
  <c r="U59" i="77"/>
  <c r="V54" i="77" s="1"/>
  <c r="V55" i="77" s="1"/>
  <c r="AA773" i="81"/>
  <c r="Y958" i="79"/>
  <c r="Z957" i="81"/>
  <c r="Z958" i="81" s="1"/>
  <c r="Z956" i="81"/>
  <c r="AB793" i="86"/>
  <c r="V968" i="79"/>
  <c r="AB790" i="81"/>
  <c r="F885" i="81" s="1"/>
  <c r="AB780" i="81"/>
  <c r="F875" i="81" s="1"/>
  <c r="AB779" i="81"/>
  <c r="F874" i="81" s="1"/>
  <c r="AB782" i="81"/>
  <c r="F877" i="81" s="1"/>
  <c r="AB792" i="81"/>
  <c r="F887" i="81" s="1"/>
  <c r="AB777" i="81"/>
  <c r="F872" i="81" s="1"/>
  <c r="AB788" i="81"/>
  <c r="F883" i="81" s="1"/>
  <c r="AB785" i="81"/>
  <c r="F880" i="81" s="1"/>
  <c r="AB789" i="81"/>
  <c r="F884" i="81" s="1"/>
  <c r="AB783" i="81"/>
  <c r="F878" i="81" s="1"/>
  <c r="AB778" i="81"/>
  <c r="F873" i="81" s="1"/>
  <c r="AB784" i="81"/>
  <c r="F879" i="81" s="1"/>
  <c r="AB776" i="81"/>
  <c r="AB791" i="81"/>
  <c r="F886" i="81" s="1"/>
  <c r="AB781" i="81"/>
  <c r="F876" i="81" s="1"/>
  <c r="AB786" i="81"/>
  <c r="F881" i="81" s="1"/>
  <c r="AB787" i="81"/>
  <c r="F882" i="81" s="1"/>
  <c r="W965" i="81"/>
  <c r="F862" i="81"/>
  <c r="AB736" i="81"/>
  <c r="AB771" i="81"/>
  <c r="F866" i="81" s="1"/>
  <c r="AB770" i="81"/>
  <c r="AA793" i="81"/>
  <c r="N906" i="82"/>
  <c r="N915" i="82" s="1"/>
  <c r="N904" i="82"/>
  <c r="N904" i="84"/>
  <c r="N906" i="84"/>
  <c r="N915" i="84" s="1"/>
  <c r="L907" i="82"/>
  <c r="L915" i="82"/>
  <c r="AF949" i="82"/>
  <c r="AG944" i="82" s="1"/>
  <c r="AG945" i="82" s="1"/>
  <c r="AG952" i="82" s="1"/>
  <c r="AC929" i="73"/>
  <c r="AC974" i="73" s="1"/>
  <c r="M906" i="82"/>
  <c r="M907" i="82" s="1"/>
  <c r="AF954" i="82"/>
  <c r="AF957" i="82" s="1"/>
  <c r="AF966" i="82" s="1"/>
  <c r="AE958" i="82"/>
  <c r="AD967" i="82"/>
  <c r="AD979" i="82" s="1"/>
  <c r="AJ929" i="73"/>
  <c r="AJ974" i="73" s="1"/>
  <c r="AE929" i="73"/>
  <c r="AD929" i="73"/>
  <c r="AD974" i="73" s="1"/>
  <c r="AI929" i="73"/>
  <c r="AI974" i="73" s="1"/>
  <c r="AL929" i="73"/>
  <c r="AL974" i="73" s="1"/>
  <c r="AG929" i="73"/>
  <c r="AG974" i="73" s="1"/>
  <c r="AH929" i="73"/>
  <c r="AK929" i="73"/>
  <c r="AK974" i="73" s="1"/>
  <c r="AF929" i="73"/>
  <c r="AF974" i="73" s="1"/>
  <c r="AN929" i="73"/>
  <c r="AN974" i="73" s="1"/>
  <c r="Q85" i="77"/>
  <c r="Q27" i="77" s="1"/>
  <c r="Q30" i="77" s="1"/>
  <c r="H907" i="73"/>
  <c r="E29" i="73" s="1"/>
  <c r="H909" i="73"/>
  <c r="H904" i="73"/>
  <c r="E332" i="73"/>
  <c r="L879" i="73"/>
  <c r="L882" i="73"/>
  <c r="AM974" i="73"/>
  <c r="L874" i="73"/>
  <c r="L885" i="73"/>
  <c r="L884" i="73"/>
  <c r="L877" i="73"/>
  <c r="L875" i="73"/>
  <c r="L873" i="73"/>
  <c r="L878" i="73"/>
  <c r="L883" i="73"/>
  <c r="L886" i="73"/>
  <c r="L876" i="73"/>
  <c r="L872" i="73"/>
  <c r="I902" i="73"/>
  <c r="I906" i="73" s="1"/>
  <c r="I909" i="73" s="1"/>
  <c r="L887" i="73"/>
  <c r="F904" i="79"/>
  <c r="H150" i="88" s="1"/>
  <c r="H148" i="88"/>
  <c r="I934" i="79"/>
  <c r="H936" i="79"/>
  <c r="K913" i="79"/>
  <c r="M159" i="88" s="1"/>
  <c r="K911" i="79"/>
  <c r="M157" i="88" s="1"/>
  <c r="L871" i="73"/>
  <c r="K888" i="73"/>
  <c r="K890" i="73" s="1"/>
  <c r="K894" i="73" s="1"/>
  <c r="D321" i="73"/>
  <c r="H312" i="73"/>
  <c r="H311" i="73"/>
  <c r="M308" i="73"/>
  <c r="AD947" i="73"/>
  <c r="H310" i="73"/>
  <c r="H309" i="73"/>
  <c r="M310" i="73"/>
  <c r="D320" i="73"/>
  <c r="AY929" i="73"/>
  <c r="AY974" i="73" s="1"/>
  <c r="AX929" i="73"/>
  <c r="AX974" i="73" s="1"/>
  <c r="AW929" i="73"/>
  <c r="AW974" i="73" s="1"/>
  <c r="AO929" i="73"/>
  <c r="AO974" i="73" s="1"/>
  <c r="AT929" i="73"/>
  <c r="AT974" i="73" s="1"/>
  <c r="AZ929" i="73"/>
  <c r="AP929" i="73"/>
  <c r="AP974" i="73" s="1"/>
  <c r="AQ929" i="73"/>
  <c r="AQ974" i="73" s="1"/>
  <c r="AU929" i="73"/>
  <c r="AU974" i="73" s="1"/>
  <c r="AV929" i="73"/>
  <c r="AV974" i="73" s="1"/>
  <c r="AS929" i="73"/>
  <c r="AS974" i="73" s="1"/>
  <c r="AR929" i="73"/>
  <c r="AR974" i="73" s="1"/>
  <c r="L881" i="73"/>
  <c r="L880" i="73"/>
  <c r="CH963" i="89"/>
  <c r="H939" i="79"/>
  <c r="H941" i="79"/>
  <c r="J116" i="80" s="1"/>
  <c r="H946" i="79"/>
  <c r="I938" i="79"/>
  <c r="CH974" i="89"/>
  <c r="CI961" i="89"/>
  <c r="CI962" i="89"/>
  <c r="CI947" i="89"/>
  <c r="CI941" i="89"/>
  <c r="CI948" i="89"/>
  <c r="CI935" i="89"/>
  <c r="CI926" i="89"/>
  <c r="CI929" i="89" s="1"/>
  <c r="CJ927" i="89"/>
  <c r="AF967" i="87"/>
  <c r="AF968" i="87" s="1"/>
  <c r="AG965" i="87" s="1"/>
  <c r="AH979" i="85"/>
  <c r="AQ940" i="89"/>
  <c r="AQ939" i="89"/>
  <c r="BC933" i="89"/>
  <c r="BC934" i="89"/>
  <c r="K895" i="79"/>
  <c r="M141" i="88" s="1"/>
  <c r="AD948" i="79"/>
  <c r="BH934" i="73"/>
  <c r="BV963" i="86"/>
  <c r="AS933" i="85"/>
  <c r="AS934" i="85"/>
  <c r="AS936" i="85" s="1"/>
  <c r="AT932" i="85" s="1"/>
  <c r="BV974" i="83"/>
  <c r="BV974" i="87"/>
  <c r="AG956" i="84"/>
  <c r="AG957" i="84"/>
  <c r="AG966" i="84" s="1"/>
  <c r="BV974" i="85"/>
  <c r="AI956" i="85"/>
  <c r="AI957" i="85"/>
  <c r="AI966" i="85" s="1"/>
  <c r="BW974" i="82"/>
  <c r="AG958" i="87"/>
  <c r="AG967" i="87" s="1"/>
  <c r="AG966" i="87"/>
  <c r="AH968" i="85"/>
  <c r="AI965" i="85" s="1"/>
  <c r="AJ953" i="85"/>
  <c r="AJ954" i="85" s="1"/>
  <c r="AJ957" i="85" s="1"/>
  <c r="AJ966" i="85" s="1"/>
  <c r="AJ949" i="85"/>
  <c r="AK944" i="85" s="1"/>
  <c r="AH945" i="87"/>
  <c r="AH952" i="87" s="1"/>
  <c r="AH954" i="87" s="1"/>
  <c r="AH949" i="87"/>
  <c r="AI944" i="87" s="1"/>
  <c r="AO945" i="83"/>
  <c r="AO946" i="83"/>
  <c r="AO949" i="83" s="1"/>
  <c r="AP944" i="83" s="1"/>
  <c r="BW962" i="79"/>
  <c r="BV963" i="84"/>
  <c r="BV963" i="85"/>
  <c r="BV963" i="83"/>
  <c r="BV974" i="84"/>
  <c r="BV963" i="81"/>
  <c r="BY927" i="82"/>
  <c r="BY962" i="82" s="1"/>
  <c r="BX962" i="82"/>
  <c r="BV963" i="73"/>
  <c r="BX927" i="79"/>
  <c r="BW926" i="79"/>
  <c r="BV963" i="87"/>
  <c r="BW963" i="82"/>
  <c r="BW117" i="80"/>
  <c r="BW137" i="80"/>
  <c r="BW136" i="80"/>
  <c r="BW138" i="80" s="1"/>
  <c r="BW115" i="80"/>
  <c r="BU963" i="79"/>
  <c r="AE936" i="79"/>
  <c r="AF932" i="83"/>
  <c r="AG949" i="84"/>
  <c r="AH944" i="84" s="1"/>
  <c r="AH945" i="84" s="1"/>
  <c r="AH952" i="84" s="1"/>
  <c r="Y967" i="79"/>
  <c r="AA942" i="79"/>
  <c r="AA952" i="79"/>
  <c r="AC123" i="80" s="1"/>
  <c r="AA953" i="79"/>
  <c r="Y968" i="73"/>
  <c r="AB938" i="73"/>
  <c r="BW926" i="73"/>
  <c r="BW935" i="73"/>
  <c r="BW941" i="73"/>
  <c r="BW947" i="73"/>
  <c r="BW961" i="73"/>
  <c r="BW948" i="73"/>
  <c r="BX927" i="73"/>
  <c r="AA954" i="73"/>
  <c r="AA957" i="73" s="1"/>
  <c r="AA966" i="73" s="1"/>
  <c r="Y979" i="73"/>
  <c r="BY33" i="77"/>
  <c r="BZ18" i="77"/>
  <c r="BY16" i="77"/>
  <c r="BY17" i="77"/>
  <c r="BY107" i="80" s="1"/>
  <c r="BX973" i="79"/>
  <c r="AF979" i="84"/>
  <c r="BV948" i="79"/>
  <c r="BV961" i="79"/>
  <c r="BN940" i="85"/>
  <c r="BN942" i="85" s="1"/>
  <c r="BO938" i="85" s="1"/>
  <c r="BN939" i="85"/>
  <c r="BW941" i="81"/>
  <c r="BX927" i="81"/>
  <c r="BW926" i="81"/>
  <c r="BW935" i="81"/>
  <c r="BW961" i="81"/>
  <c r="BW948" i="81"/>
  <c r="BW947" i="81"/>
  <c r="AF968" i="84"/>
  <c r="AG965" i="84" s="1"/>
  <c r="AD938" i="83"/>
  <c r="BW935" i="83"/>
  <c r="BW948" i="83"/>
  <c r="BW947" i="83"/>
  <c r="BW941" i="83"/>
  <c r="BX927" i="83"/>
  <c r="BW926" i="83"/>
  <c r="BW929" i="83" s="1"/>
  <c r="BW961" i="83"/>
  <c r="BX935" i="82"/>
  <c r="BX961" i="82"/>
  <c r="BX948" i="82"/>
  <c r="BX947" i="82"/>
  <c r="BX941" i="82"/>
  <c r="BX926" i="82"/>
  <c r="BX929" i="82" s="1"/>
  <c r="BO939" i="86"/>
  <c r="BO940" i="86"/>
  <c r="BO942" i="86" s="1"/>
  <c r="BP938" i="86" s="1"/>
  <c r="AB965" i="83"/>
  <c r="AH932" i="81"/>
  <c r="AW933" i="82"/>
  <c r="AW934" i="82"/>
  <c r="AW936" i="82" s="1"/>
  <c r="AX932" i="82" s="1"/>
  <c r="AB956" i="83"/>
  <c r="AB966" i="83"/>
  <c r="AY936" i="87"/>
  <c r="AZ932" i="87" s="1"/>
  <c r="AC952" i="83"/>
  <c r="BW948" i="84"/>
  <c r="BW947" i="84"/>
  <c r="BW941" i="84"/>
  <c r="BW935" i="84"/>
  <c r="BX927" i="84"/>
  <c r="BW961" i="84"/>
  <c r="BW926" i="84"/>
  <c r="BW929" i="84" s="1"/>
  <c r="AC965" i="82"/>
  <c r="BW948" i="85"/>
  <c r="BW947" i="85"/>
  <c r="BW941" i="85"/>
  <c r="BX927" i="85"/>
  <c r="BW926" i="85"/>
  <c r="BW929" i="85" s="1"/>
  <c r="BW935" i="85"/>
  <c r="BW961" i="85"/>
  <c r="BM939" i="82"/>
  <c r="BM940" i="82"/>
  <c r="BM942" i="82" s="1"/>
  <c r="BN938" i="82" s="1"/>
  <c r="AF940" i="81"/>
  <c r="AF939" i="81"/>
  <c r="BO940" i="84"/>
  <c r="BO942" i="84" s="1"/>
  <c r="BP938" i="84" s="1"/>
  <c r="BO939" i="84"/>
  <c r="AT936" i="86"/>
  <c r="AU932" i="86" s="1"/>
  <c r="AR934" i="84"/>
  <c r="AR936" i="84" s="1"/>
  <c r="AS932" i="84" s="1"/>
  <c r="AR933" i="84"/>
  <c r="AC953" i="83"/>
  <c r="BW935" i="86"/>
  <c r="BW961" i="86"/>
  <c r="BW948" i="86"/>
  <c r="BW947" i="86"/>
  <c r="BX927" i="86"/>
  <c r="BW926" i="86"/>
  <c r="BW941" i="86"/>
  <c r="BW961" i="87"/>
  <c r="BW948" i="87"/>
  <c r="BW947" i="87"/>
  <c r="BW941" i="87"/>
  <c r="BW935" i="87"/>
  <c r="BX927" i="87"/>
  <c r="BW926" i="87"/>
  <c r="BW929" i="87" s="1"/>
  <c r="BO939" i="87"/>
  <c r="BO940" i="87"/>
  <c r="BO942" i="87" s="1"/>
  <c r="BP938" i="87" s="1"/>
  <c r="X979" i="79" a="1"/>
  <c r="F877" i="79" a="1"/>
  <c r="I939" i="79" a="1"/>
  <c r="AF932" i="79" a="1"/>
  <c r="J934" i="79" a="1"/>
  <c r="F872" i="79" a="1"/>
  <c r="F886" i="79" a="1"/>
  <c r="I936" i="79" a="1"/>
  <c r="AA954" i="79" a="1"/>
  <c r="F911" i="79" a="1"/>
  <c r="F875" i="79" a="1"/>
  <c r="F883" i="79" a="1"/>
  <c r="L895" i="79" a="1"/>
  <c r="Y979" i="79" a="1"/>
  <c r="I946" i="79" a="1"/>
  <c r="F878" i="79" a="1"/>
  <c r="F884" i="79" a="1"/>
  <c r="F887" i="79" a="1"/>
  <c r="AB938" i="79" a="1"/>
  <c r="I941" i="79" a="1"/>
  <c r="F885" i="79" a="1"/>
  <c r="F882" i="79" a="1"/>
  <c r="BW948" i="79" a="1"/>
  <c r="F876" i="79" a="1"/>
  <c r="L911" i="79" a="1"/>
  <c r="W965" i="79" a="1"/>
  <c r="F873" i="79" a="1"/>
  <c r="Z929" i="79" a="1"/>
  <c r="BW961" i="79" a="1"/>
  <c r="F881" i="79" a="1"/>
  <c r="F879" i="79" a="1"/>
  <c r="M895" i="79" a="1"/>
  <c r="J938" i="79" a="1"/>
  <c r="Z956" i="79" a="1"/>
  <c r="L913" i="79" a="1"/>
  <c r="AI946" i="89" l="1"/>
  <c r="AI953" i="89" s="1"/>
  <c r="AI954" i="89" s="1"/>
  <c r="AI956" i="89" s="1"/>
  <c r="AH958" i="89"/>
  <c r="AH967" i="89" s="1"/>
  <c r="AH979" i="89" s="1"/>
  <c r="X979" i="79"/>
  <c r="Z35" i="77" s="1"/>
  <c r="F911" i="79"/>
  <c r="H157" i="88" s="1"/>
  <c r="F874" i="86"/>
  <c r="F865" i="86"/>
  <c r="AG979" i="89"/>
  <c r="AG968" i="89"/>
  <c r="AH965" i="89" s="1"/>
  <c r="AB736" i="86"/>
  <c r="AB773" i="86" s="1"/>
  <c r="AB795" i="86" s="1"/>
  <c r="F880" i="86"/>
  <c r="AB771" i="86"/>
  <c r="F862" i="86"/>
  <c r="AA793" i="86"/>
  <c r="AA773" i="86"/>
  <c r="AA795" i="86" s="1"/>
  <c r="AA810" i="86" s="1"/>
  <c r="AA816" i="86" s="1"/>
  <c r="AA929" i="86" s="1"/>
  <c r="AA957" i="86" s="1"/>
  <c r="AA966" i="86" s="1"/>
  <c r="F864" i="86"/>
  <c r="F826" i="86" s="1"/>
  <c r="Z957" i="86"/>
  <c r="Z966" i="86" s="1"/>
  <c r="Z974" i="86"/>
  <c r="Z929" i="79"/>
  <c r="F871" i="86"/>
  <c r="G871" i="86" s="1"/>
  <c r="F866" i="86"/>
  <c r="W46" i="77"/>
  <c r="W41" i="77"/>
  <c r="W43" i="77" s="1"/>
  <c r="W47" i="77" s="1"/>
  <c r="R73" i="77"/>
  <c r="R77" i="77" s="1"/>
  <c r="R78" i="77" s="1"/>
  <c r="R79" i="77" s="1"/>
  <c r="R80" i="77" s="1"/>
  <c r="R84" i="77" s="1"/>
  <c r="R85" i="77" s="1"/>
  <c r="R27" i="77" s="1"/>
  <c r="R30" i="77" s="1"/>
  <c r="V61" i="77"/>
  <c r="V58" i="77"/>
  <c r="V62" i="77" s="1"/>
  <c r="V63" i="77" s="1"/>
  <c r="V64" i="77" s="1"/>
  <c r="V65" i="77" s="1"/>
  <c r="V56" i="77"/>
  <c r="AA795" i="81"/>
  <c r="AA810" i="81" s="1"/>
  <c r="AA816" i="81" s="1"/>
  <c r="AA929" i="81" s="1"/>
  <c r="AA957" i="81" s="1"/>
  <c r="AA966" i="81" s="1"/>
  <c r="AB773" i="81"/>
  <c r="Z956" i="79"/>
  <c r="Z966" i="81"/>
  <c r="N907" i="82"/>
  <c r="F887" i="79"/>
  <c r="H133" i="88" s="1"/>
  <c r="F879" i="79"/>
  <c r="H125" i="88" s="1"/>
  <c r="F877" i="79"/>
  <c r="H123" i="88" s="1"/>
  <c r="F873" i="79"/>
  <c r="H119" i="88" s="1"/>
  <c r="W965" i="79"/>
  <c r="F878" i="79"/>
  <c r="H124" i="88" s="1"/>
  <c r="F875" i="79"/>
  <c r="H121" i="88" s="1"/>
  <c r="F882" i="79"/>
  <c r="H128" i="88" s="1"/>
  <c r="F884" i="79"/>
  <c r="H130" i="88" s="1"/>
  <c r="F885" i="79"/>
  <c r="H131" i="88" s="1"/>
  <c r="F881" i="79"/>
  <c r="H127" i="88" s="1"/>
  <c r="F883" i="79"/>
  <c r="H129" i="88" s="1"/>
  <c r="F876" i="79"/>
  <c r="H122" i="88" s="1"/>
  <c r="F886" i="79"/>
  <c r="H132" i="88" s="1"/>
  <c r="F872" i="79"/>
  <c r="H118" i="88" s="1"/>
  <c r="AB793" i="81"/>
  <c r="F871" i="81"/>
  <c r="G887" i="81"/>
  <c r="F864" i="81"/>
  <c r="E864" i="81"/>
  <c r="G879" i="81"/>
  <c r="G877" i="81"/>
  <c r="Z967" i="81"/>
  <c r="F861" i="81"/>
  <c r="G873" i="81"/>
  <c r="G874" i="81"/>
  <c r="W968" i="81"/>
  <c r="G878" i="81"/>
  <c r="G875" i="81"/>
  <c r="G882" i="81"/>
  <c r="G884" i="81"/>
  <c r="G885" i="81"/>
  <c r="G881" i="81"/>
  <c r="G880" i="81"/>
  <c r="G883" i="81"/>
  <c r="G876" i="81"/>
  <c r="F865" i="81"/>
  <c r="E865" i="81"/>
  <c r="G886" i="81"/>
  <c r="G872" i="81"/>
  <c r="N907" i="84"/>
  <c r="N909" i="84"/>
  <c r="N909" i="82"/>
  <c r="K886" i="86"/>
  <c r="K884" i="86"/>
  <c r="K875" i="86"/>
  <c r="K881" i="86"/>
  <c r="K883" i="86"/>
  <c r="K872" i="86"/>
  <c r="K876" i="86"/>
  <c r="K885" i="86"/>
  <c r="K878" i="86"/>
  <c r="K877" i="86"/>
  <c r="K882" i="86"/>
  <c r="K873" i="86"/>
  <c r="K879" i="86"/>
  <c r="K887" i="86"/>
  <c r="M915" i="82"/>
  <c r="I907" i="73"/>
  <c r="AG946" i="82"/>
  <c r="AG953" i="82" s="1"/>
  <c r="AG954" i="82" s="1"/>
  <c r="AG957" i="82" s="1"/>
  <c r="AG966" i="82" s="1"/>
  <c r="M909" i="82"/>
  <c r="AF956" i="82"/>
  <c r="AE967" i="82"/>
  <c r="AE979" i="82" s="1"/>
  <c r="AF958" i="82"/>
  <c r="AE974" i="73"/>
  <c r="AH974" i="73"/>
  <c r="Q86" i="77"/>
  <c r="Q87" i="77" s="1"/>
  <c r="I904" i="73"/>
  <c r="I915" i="73"/>
  <c r="BB929" i="73" s="1"/>
  <c r="BB974" i="73" s="1"/>
  <c r="W21" i="77"/>
  <c r="W28" i="77"/>
  <c r="M886" i="73"/>
  <c r="M875" i="73"/>
  <c r="M887" i="73"/>
  <c r="M883" i="73"/>
  <c r="M877" i="73"/>
  <c r="M878" i="73"/>
  <c r="M874" i="73"/>
  <c r="M872" i="73"/>
  <c r="M873" i="73"/>
  <c r="M882" i="73"/>
  <c r="M879" i="73"/>
  <c r="J902" i="73"/>
  <c r="J906" i="73" s="1"/>
  <c r="J915" i="73" s="1"/>
  <c r="BW929" i="73" s="1"/>
  <c r="BW974" i="73" s="1"/>
  <c r="M884" i="73"/>
  <c r="M876" i="73"/>
  <c r="M885" i="73"/>
  <c r="AD949" i="73"/>
  <c r="J938" i="79"/>
  <c r="I936" i="79"/>
  <c r="J934" i="79"/>
  <c r="L911" i="79"/>
  <c r="N157" i="88" s="1"/>
  <c r="L913" i="79"/>
  <c r="N159" i="88" s="1"/>
  <c r="M880" i="73"/>
  <c r="M881" i="73"/>
  <c r="H320" i="73"/>
  <c r="M871" i="73"/>
  <c r="L888" i="73"/>
  <c r="L890" i="73" s="1"/>
  <c r="L894" i="73" s="1"/>
  <c r="I939" i="79"/>
  <c r="I941" i="79"/>
  <c r="K116" i="80" s="1"/>
  <c r="I946" i="79"/>
  <c r="CI963" i="89"/>
  <c r="CI974" i="89"/>
  <c r="CJ935" i="89"/>
  <c r="CJ926" i="89"/>
  <c r="CJ962" i="89"/>
  <c r="CJ961" i="89"/>
  <c r="CJ948" i="89"/>
  <c r="CJ941" i="89"/>
  <c r="CJ947" i="89"/>
  <c r="AF979" i="87"/>
  <c r="AQ942" i="89"/>
  <c r="AR938" i="89" s="1"/>
  <c r="BC936" i="89"/>
  <c r="BD932" i="89" s="1"/>
  <c r="L895" i="79"/>
  <c r="N141" i="88" s="1"/>
  <c r="M895" i="79"/>
  <c r="O141" i="88" s="1"/>
  <c r="AF137" i="80"/>
  <c r="AD963" i="79"/>
  <c r="AF117" i="80"/>
  <c r="BH936" i="73"/>
  <c r="BI932" i="73" s="1"/>
  <c r="BW963" i="84"/>
  <c r="BZ927" i="82"/>
  <c r="BZ962" i="82" s="1"/>
  <c r="AT933" i="85"/>
  <c r="AT934" i="85"/>
  <c r="AT936" i="85" s="1"/>
  <c r="AU932" i="85" s="1"/>
  <c r="BY947" i="82"/>
  <c r="BW963" i="83"/>
  <c r="BW963" i="81"/>
  <c r="BW974" i="85"/>
  <c r="BW974" i="84"/>
  <c r="BX974" i="82"/>
  <c r="BW974" i="87"/>
  <c r="AH956" i="87"/>
  <c r="AH957" i="87"/>
  <c r="AI958" i="85"/>
  <c r="AJ956" i="85"/>
  <c r="AK945" i="85"/>
  <c r="AK952" i="85" s="1"/>
  <c r="AK946" i="85"/>
  <c r="AG979" i="87"/>
  <c r="AG968" i="87"/>
  <c r="AH965" i="87" s="1"/>
  <c r="AI946" i="87"/>
  <c r="AI953" i="87" s="1"/>
  <c r="AI945" i="87"/>
  <c r="AI952" i="87" s="1"/>
  <c r="AP945" i="83"/>
  <c r="AP946" i="83"/>
  <c r="AP949" i="83" s="1"/>
  <c r="AQ944" i="83" s="1"/>
  <c r="BY927" i="85"/>
  <c r="BY962" i="85" s="1"/>
  <c r="BX962" i="85"/>
  <c r="BY941" i="82"/>
  <c r="BX926" i="79"/>
  <c r="BY927" i="79"/>
  <c r="BW963" i="87"/>
  <c r="BW963" i="86"/>
  <c r="BW963" i="85"/>
  <c r="BY927" i="84"/>
  <c r="BY962" i="84" s="1"/>
  <c r="BX962" i="84"/>
  <c r="BX963" i="82"/>
  <c r="BW974" i="83"/>
  <c r="BY948" i="82"/>
  <c r="BY935" i="82"/>
  <c r="BY927" i="87"/>
  <c r="BY962" i="87" s="1"/>
  <c r="BX962" i="87"/>
  <c r="BZ17" i="77"/>
  <c r="BZ107" i="80" s="1"/>
  <c r="BY973" i="79"/>
  <c r="BZ973" i="79" s="1"/>
  <c r="CA973" i="79" s="1"/>
  <c r="CB973" i="79" s="1"/>
  <c r="CC973" i="79" s="1"/>
  <c r="CD973" i="79" s="1"/>
  <c r="CE973" i="79" s="1"/>
  <c r="CF973" i="79" s="1"/>
  <c r="CG973" i="79" s="1"/>
  <c r="CH973" i="79" s="1"/>
  <c r="CI973" i="79" s="1"/>
  <c r="CJ973" i="79" s="1"/>
  <c r="BX962" i="73"/>
  <c r="BY927" i="73"/>
  <c r="BY927" i="86"/>
  <c r="BY962" i="86" s="1"/>
  <c r="BX962" i="86"/>
  <c r="BY927" i="83"/>
  <c r="BY962" i="83" s="1"/>
  <c r="BX962" i="83"/>
  <c r="BX962" i="81"/>
  <c r="BY927" i="81"/>
  <c r="BW963" i="73"/>
  <c r="BY961" i="82"/>
  <c r="BY926" i="82"/>
  <c r="BY929" i="82" s="1"/>
  <c r="BX136" i="80"/>
  <c r="BX138" i="80" s="1"/>
  <c r="BX117" i="80"/>
  <c r="BX137" i="80"/>
  <c r="BX115" i="80"/>
  <c r="BV963" i="79"/>
  <c r="AF932" i="79"/>
  <c r="AF934" i="83"/>
  <c r="AF933" i="83"/>
  <c r="AH946" i="84"/>
  <c r="AH953" i="84" s="1"/>
  <c r="AH954" i="84" s="1"/>
  <c r="AH957" i="84" s="1"/>
  <c r="AH966" i="84" s="1"/>
  <c r="Y979" i="79"/>
  <c r="AB938" i="79"/>
  <c r="AA954" i="79"/>
  <c r="AC113" i="80" s="1"/>
  <c r="AB939" i="73"/>
  <c r="AB940" i="73"/>
  <c r="Z965" i="73"/>
  <c r="AA956" i="73"/>
  <c r="Z979" i="73"/>
  <c r="BZ33" i="77"/>
  <c r="BZ16" i="77"/>
  <c r="BX935" i="73"/>
  <c r="BX941" i="73"/>
  <c r="BX947" i="73"/>
  <c r="BX961" i="73"/>
  <c r="BX948" i="73"/>
  <c r="BX926" i="73"/>
  <c r="AG958" i="84"/>
  <c r="AG967" i="84" s="1"/>
  <c r="BW948" i="79"/>
  <c r="BW961" i="79"/>
  <c r="BP940" i="84"/>
  <c r="BP942" i="84" s="1"/>
  <c r="BQ938" i="84" s="1"/>
  <c r="BP939" i="84"/>
  <c r="AS934" i="84"/>
  <c r="AS936" i="84" s="1"/>
  <c r="AT932" i="84" s="1"/>
  <c r="AS933" i="84"/>
  <c r="BO940" i="85"/>
  <c r="BO942" i="85" s="1"/>
  <c r="BP938" i="85" s="1"/>
  <c r="BO939" i="85"/>
  <c r="BN940" i="82"/>
  <c r="BN942" i="82" s="1"/>
  <c r="BO938" i="82" s="1"/>
  <c r="BN939" i="82"/>
  <c r="BP940" i="86"/>
  <c r="BP942" i="86" s="1"/>
  <c r="BQ938" i="86" s="1"/>
  <c r="BP939" i="86"/>
  <c r="BX961" i="87"/>
  <c r="BX948" i="87"/>
  <c r="BX947" i="87"/>
  <c r="BX941" i="87"/>
  <c r="BX935" i="87"/>
  <c r="BX926" i="87"/>
  <c r="BX929" i="87" s="1"/>
  <c r="BX961" i="86"/>
  <c r="BX948" i="86"/>
  <c r="BX947" i="86"/>
  <c r="BX941" i="86"/>
  <c r="BX926" i="86"/>
  <c r="BX935" i="86"/>
  <c r="AB958" i="83"/>
  <c r="AB967" i="83" s="1"/>
  <c r="AX934" i="82"/>
  <c r="AX936" i="82" s="1"/>
  <c r="AY932" i="82" s="1"/>
  <c r="AX933" i="82"/>
  <c r="AD940" i="83"/>
  <c r="AD939" i="83"/>
  <c r="AH934" i="81"/>
  <c r="AH933" i="81"/>
  <c r="BX935" i="81"/>
  <c r="BX961" i="81"/>
  <c r="BX948" i="81"/>
  <c r="BX947" i="81"/>
  <c r="BX941" i="81"/>
  <c r="BX926" i="81"/>
  <c r="BX941" i="85"/>
  <c r="BX926" i="85"/>
  <c r="BX929" i="85" s="1"/>
  <c r="BX935" i="85"/>
  <c r="BX961" i="85"/>
  <c r="BX948" i="85"/>
  <c r="BX947" i="85"/>
  <c r="BX941" i="84"/>
  <c r="BX947" i="84"/>
  <c r="BX961" i="84"/>
  <c r="BX926" i="84"/>
  <c r="BX929" i="84" s="1"/>
  <c r="BX935" i="84"/>
  <c r="BX948" i="84"/>
  <c r="AU934" i="86"/>
  <c r="AU936" i="86" s="1"/>
  <c r="AV932" i="86" s="1"/>
  <c r="AU933" i="86"/>
  <c r="AF942" i="81"/>
  <c r="AC968" i="82"/>
  <c r="AC954" i="83"/>
  <c r="AC957" i="83" s="1"/>
  <c r="AZ934" i="87"/>
  <c r="AZ936" i="87" s="1"/>
  <c r="BA932" i="87" s="1"/>
  <c r="AZ933" i="87"/>
  <c r="BP940" i="87"/>
  <c r="BP942" i="87" s="1"/>
  <c r="BQ938" i="87" s="1"/>
  <c r="BP939" i="87"/>
  <c r="BX961" i="83"/>
  <c r="BX941" i="83"/>
  <c r="BX926" i="83"/>
  <c r="BX929" i="83" s="1"/>
  <c r="BX948" i="83"/>
  <c r="BX935" i="83"/>
  <c r="BX947" i="83"/>
  <c r="BX962" i="79" a="1"/>
  <c r="AB939" i="79" a="1"/>
  <c r="G876" i="79" a="1"/>
  <c r="M911" i="79" a="1"/>
  <c r="G884" i="79" a="1"/>
  <c r="K934" i="79" a="1"/>
  <c r="F874" i="79" a="1"/>
  <c r="F880" i="79" a="1"/>
  <c r="AF934" i="79" a="1"/>
  <c r="Z966" i="79" a="1"/>
  <c r="AB940" i="79" a="1"/>
  <c r="E865" i="79" a="1"/>
  <c r="AA929" i="79" a="1"/>
  <c r="G887" i="79" a="1"/>
  <c r="AA957" i="79" a="1"/>
  <c r="AF933" i="79" a="1"/>
  <c r="BX948" i="79" a="1"/>
  <c r="G873" i="79" a="1"/>
  <c r="J941" i="79" a="1"/>
  <c r="E864" i="79" a="1"/>
  <c r="AF935" i="79" a="1"/>
  <c r="J936" i="79" a="1"/>
  <c r="W968" i="79" a="1"/>
  <c r="F862" i="79" a="1"/>
  <c r="Z957" i="79" a="1"/>
  <c r="AB941" i="79" a="1"/>
  <c r="G883" i="79" a="1"/>
  <c r="G879" i="79" a="1"/>
  <c r="F865" i="79" a="1"/>
  <c r="Z974" i="79" a="1"/>
  <c r="K938" i="79" a="1"/>
  <c r="G882" i="79" a="1"/>
  <c r="G878" i="79" a="1"/>
  <c r="F871" i="79" a="1"/>
  <c r="J939" i="79" a="1"/>
  <c r="G877" i="79" a="1"/>
  <c r="J946" i="79" a="1"/>
  <c r="F866" i="79" a="1"/>
  <c r="G886" i="79" a="1"/>
  <c r="F864" i="79" a="1"/>
  <c r="G872" i="79" a="1"/>
  <c r="G885" i="79" a="1"/>
  <c r="M913" i="79" a="1"/>
  <c r="BX961" i="79" a="1"/>
  <c r="G881" i="79" a="1"/>
  <c r="G875" i="79" a="1"/>
  <c r="AI957" i="89" l="1"/>
  <c r="AI966" i="89" s="1"/>
  <c r="AI949" i="89"/>
  <c r="AJ944" i="89" s="1"/>
  <c r="AJ946" i="89" s="1"/>
  <c r="AJ953" i="89" s="1"/>
  <c r="Z118" i="80"/>
  <c r="F862" i="79"/>
  <c r="H108" i="88" s="1"/>
  <c r="F880" i="79"/>
  <c r="H126" i="88" s="1"/>
  <c r="F874" i="79"/>
  <c r="H120" i="88" s="1"/>
  <c r="AH968" i="89"/>
  <c r="AI965" i="89" s="1"/>
  <c r="F861" i="86"/>
  <c r="AI958" i="89"/>
  <c r="AI967" i="89" s="1"/>
  <c r="AI979" i="89" s="1"/>
  <c r="G880" i="86"/>
  <c r="G874" i="86"/>
  <c r="G888" i="86" s="1"/>
  <c r="G890" i="86" s="1"/>
  <c r="G894" i="86" s="1"/>
  <c r="G902" i="86" s="1"/>
  <c r="G904" i="86" s="1"/>
  <c r="Z958" i="86"/>
  <c r="Z967" i="86" s="1"/>
  <c r="Z968" i="86" s="1"/>
  <c r="AA965" i="86" s="1"/>
  <c r="Z957" i="79"/>
  <c r="Z974" i="79"/>
  <c r="AA956" i="86"/>
  <c r="AA974" i="86"/>
  <c r="F888" i="86"/>
  <c r="F866" i="79"/>
  <c r="H112" i="88" s="1"/>
  <c r="F868" i="86"/>
  <c r="R75" i="77"/>
  <c r="R86" i="77"/>
  <c r="R87" i="77" s="1"/>
  <c r="R20" i="77"/>
  <c r="R23" i="77" s="1"/>
  <c r="R74" i="77"/>
  <c r="S69" i="77" s="1"/>
  <c r="S76" i="77" s="1"/>
  <c r="AB795" i="81"/>
  <c r="M225" i="81" s="1"/>
  <c r="V59" i="77"/>
  <c r="W54" i="77" s="1"/>
  <c r="W55" i="77" s="1"/>
  <c r="V60" i="77"/>
  <c r="AA956" i="81"/>
  <c r="AA929" i="79"/>
  <c r="AA974" i="81"/>
  <c r="H871" i="86"/>
  <c r="M225" i="86"/>
  <c r="AB810" i="86"/>
  <c r="AB816" i="86" s="1"/>
  <c r="AB929" i="86" s="1"/>
  <c r="G875" i="79"/>
  <c r="I121" i="88" s="1"/>
  <c r="G878" i="79"/>
  <c r="I124" i="88" s="1"/>
  <c r="W968" i="79"/>
  <c r="G879" i="79"/>
  <c r="I125" i="88" s="1"/>
  <c r="G877" i="79"/>
  <c r="I123" i="88" s="1"/>
  <c r="G872" i="79"/>
  <c r="I118" i="88" s="1"/>
  <c r="G881" i="79"/>
  <c r="I127" i="88" s="1"/>
  <c r="E864" i="79"/>
  <c r="G883" i="79"/>
  <c r="I129" i="88" s="1"/>
  <c r="G886" i="79"/>
  <c r="I132" i="88" s="1"/>
  <c r="G885" i="79"/>
  <c r="I131" i="88" s="1"/>
  <c r="G873" i="79"/>
  <c r="I119" i="88" s="1"/>
  <c r="F864" i="79"/>
  <c r="E865" i="79"/>
  <c r="G111" i="88" s="1"/>
  <c r="G884" i="79"/>
  <c r="I130" i="88" s="1"/>
  <c r="G887" i="79"/>
  <c r="I133" i="88" s="1"/>
  <c r="F865" i="79"/>
  <c r="H111" i="88" s="1"/>
  <c r="G882" i="79"/>
  <c r="I128" i="88" s="1"/>
  <c r="F871" i="79"/>
  <c r="G876" i="79"/>
  <c r="I122" i="88" s="1"/>
  <c r="H875" i="81"/>
  <c r="H878" i="81"/>
  <c r="X965" i="81"/>
  <c r="H879" i="81"/>
  <c r="H877" i="81"/>
  <c r="H880" i="81"/>
  <c r="H872" i="81"/>
  <c r="H881" i="81"/>
  <c r="H874" i="81"/>
  <c r="E826" i="81"/>
  <c r="E868" i="81"/>
  <c r="E890" i="81" s="1"/>
  <c r="E906" i="81" s="1"/>
  <c r="Z979" i="81"/>
  <c r="H883" i="81"/>
  <c r="H886" i="81"/>
  <c r="H885" i="81"/>
  <c r="H873" i="81"/>
  <c r="F826" i="81"/>
  <c r="H884" i="81"/>
  <c r="F868" i="81"/>
  <c r="H887" i="81"/>
  <c r="AB807" i="81"/>
  <c r="H882" i="81"/>
  <c r="G871" i="81"/>
  <c r="F888" i="81"/>
  <c r="H876" i="81"/>
  <c r="AA958" i="81"/>
  <c r="L887" i="86"/>
  <c r="L872" i="86"/>
  <c r="L881" i="86"/>
  <c r="L879" i="86"/>
  <c r="L875" i="86"/>
  <c r="L873" i="86"/>
  <c r="L882" i="86"/>
  <c r="L877" i="86"/>
  <c r="L878" i="86"/>
  <c r="L883" i="86"/>
  <c r="L884" i="86"/>
  <c r="L885" i="86"/>
  <c r="L876" i="86"/>
  <c r="L886" i="86"/>
  <c r="AG949" i="82"/>
  <c r="AH944" i="82" s="1"/>
  <c r="AH946" i="82" s="1"/>
  <c r="AH953" i="82" s="1"/>
  <c r="AG956" i="82"/>
  <c r="AF967" i="82"/>
  <c r="AF979" i="82" s="1"/>
  <c r="AG958" i="82"/>
  <c r="BL929" i="73"/>
  <c r="BH929" i="73"/>
  <c r="BJ929" i="73"/>
  <c r="W44" i="77"/>
  <c r="X40" i="77" s="1"/>
  <c r="X41" i="77" s="1"/>
  <c r="BE929" i="73"/>
  <c r="J907" i="73"/>
  <c r="BF929" i="73"/>
  <c r="BI929" i="73"/>
  <c r="BA929" i="73"/>
  <c r="BK929" i="73"/>
  <c r="BC929" i="73"/>
  <c r="BG929" i="73"/>
  <c r="BD929" i="73"/>
  <c r="W45" i="77"/>
  <c r="W57" i="77"/>
  <c r="W48" i="77"/>
  <c r="W49" i="77" s="1"/>
  <c r="W50" i="77" s="1"/>
  <c r="N883" i="73"/>
  <c r="J909" i="73"/>
  <c r="N887" i="73"/>
  <c r="J904" i="73"/>
  <c r="N875" i="73"/>
  <c r="N886" i="73"/>
  <c r="N885" i="73"/>
  <c r="N876" i="73"/>
  <c r="N874" i="73"/>
  <c r="N884" i="73"/>
  <c r="N882" i="73"/>
  <c r="N878" i="73"/>
  <c r="N873" i="73"/>
  <c r="K902" i="73"/>
  <c r="K906" i="73" s="1"/>
  <c r="K915" i="73" s="1"/>
  <c r="N879" i="73"/>
  <c r="N872" i="73"/>
  <c r="N877" i="73"/>
  <c r="AE944" i="73"/>
  <c r="M911" i="79"/>
  <c r="O157" i="88" s="1"/>
  <c r="J936" i="79"/>
  <c r="J939" i="79"/>
  <c r="J946" i="79"/>
  <c r="J941" i="79"/>
  <c r="L116" i="80" s="1"/>
  <c r="K934" i="79"/>
  <c r="M913" i="79"/>
  <c r="O159" i="88" s="1"/>
  <c r="N880" i="73"/>
  <c r="N871" i="73"/>
  <c r="M888" i="73"/>
  <c r="M890" i="73" s="1"/>
  <c r="M894" i="73" s="1"/>
  <c r="BT929" i="73"/>
  <c r="BQ929" i="73"/>
  <c r="BR929" i="73"/>
  <c r="BS929" i="73"/>
  <c r="BU929" i="73"/>
  <c r="BM929" i="73"/>
  <c r="BN929" i="73"/>
  <c r="BO929" i="73"/>
  <c r="BP929" i="73"/>
  <c r="BV929" i="73"/>
  <c r="M312" i="73"/>
  <c r="H321" i="73"/>
  <c r="N881" i="73"/>
  <c r="K938" i="79"/>
  <c r="CJ963" i="89"/>
  <c r="CJ929" i="89"/>
  <c r="CJ974" i="89" s="1"/>
  <c r="D976" i="89" s="1"/>
  <c r="E30" i="89" s="1"/>
  <c r="F919" i="89"/>
  <c r="F922" i="89" s="1"/>
  <c r="L917" i="89"/>
  <c r="L919" i="89"/>
  <c r="L922" i="89" s="1"/>
  <c r="N919" i="89"/>
  <c r="N922" i="89" s="1"/>
  <c r="M917" i="89"/>
  <c r="M919" i="89"/>
  <c r="M922" i="89" s="1"/>
  <c r="F917" i="89"/>
  <c r="N917" i="89"/>
  <c r="AI967" i="85"/>
  <c r="AI979" i="85" s="1"/>
  <c r="AR940" i="89"/>
  <c r="AR939" i="89"/>
  <c r="BD934" i="89"/>
  <c r="BD933" i="89"/>
  <c r="BY961" i="84"/>
  <c r="AF935" i="79"/>
  <c r="Z966" i="79"/>
  <c r="AB941" i="79"/>
  <c r="AD116" i="80" s="1"/>
  <c r="AH936" i="81"/>
  <c r="AI932" i="81" s="1"/>
  <c r="BI934" i="73"/>
  <c r="BI933" i="73"/>
  <c r="CA927" i="82"/>
  <c r="CA962" i="82" s="1"/>
  <c r="BY941" i="83"/>
  <c r="BZ927" i="84"/>
  <c r="BZ962" i="84" s="1"/>
  <c r="BZ926" i="82"/>
  <c r="BZ929" i="82" s="1"/>
  <c r="BZ935" i="82"/>
  <c r="BZ961" i="82"/>
  <c r="BZ947" i="82"/>
  <c r="BY935" i="86"/>
  <c r="BZ948" i="82"/>
  <c r="BY941" i="86"/>
  <c r="BZ941" i="82"/>
  <c r="BY948" i="86"/>
  <c r="BZ927" i="86"/>
  <c r="BZ962" i="86" s="1"/>
  <c r="BY926" i="86"/>
  <c r="BY947" i="86"/>
  <c r="BY935" i="83"/>
  <c r="BY926" i="87"/>
  <c r="BY929" i="87" s="1"/>
  <c r="BY961" i="86"/>
  <c r="BY963" i="82"/>
  <c r="AU933" i="85"/>
  <c r="AU934" i="85"/>
  <c r="AU936" i="85" s="1"/>
  <c r="AV932" i="85" s="1"/>
  <c r="BY926" i="84"/>
  <c r="BY929" i="84" s="1"/>
  <c r="BY947" i="87"/>
  <c r="BZ927" i="85"/>
  <c r="BZ962" i="85" s="1"/>
  <c r="BY948" i="84"/>
  <c r="BY947" i="84"/>
  <c r="BY947" i="85"/>
  <c r="BY935" i="84"/>
  <c r="BY961" i="85"/>
  <c r="BY941" i="84"/>
  <c r="BY926" i="85"/>
  <c r="BY929" i="85" s="1"/>
  <c r="BX963" i="83"/>
  <c r="BX974" i="87"/>
  <c r="BY974" i="82"/>
  <c r="BX974" i="84"/>
  <c r="AH958" i="87"/>
  <c r="AH967" i="87" s="1"/>
  <c r="AH966" i="87"/>
  <c r="AJ958" i="85"/>
  <c r="AJ967" i="85" s="1"/>
  <c r="AK953" i="85"/>
  <c r="AK954" i="85" s="1"/>
  <c r="AK957" i="85" s="1"/>
  <c r="AK966" i="85" s="1"/>
  <c r="AK949" i="85"/>
  <c r="AL944" i="85" s="1"/>
  <c r="AI949" i="87"/>
  <c r="AJ944" i="87" s="1"/>
  <c r="AJ946" i="87" s="1"/>
  <c r="AJ953" i="87" s="1"/>
  <c r="AI954" i="87"/>
  <c r="AI957" i="87" s="1"/>
  <c r="AQ946" i="83"/>
  <c r="AQ949" i="83" s="1"/>
  <c r="AR944" i="83" s="1"/>
  <c r="AQ945" i="83"/>
  <c r="BY935" i="85"/>
  <c r="BY941" i="85"/>
  <c r="BY948" i="85"/>
  <c r="BX974" i="83"/>
  <c r="BX963" i="85"/>
  <c r="BX962" i="79"/>
  <c r="BX963" i="81"/>
  <c r="BX963" i="87"/>
  <c r="BY962" i="81"/>
  <c r="BY961" i="81"/>
  <c r="BY948" i="81"/>
  <c r="BY935" i="81"/>
  <c r="BY926" i="81"/>
  <c r="BY941" i="81"/>
  <c r="BZ927" i="81"/>
  <c r="BY947" i="81"/>
  <c r="BX974" i="85"/>
  <c r="BY961" i="83"/>
  <c r="BY926" i="83"/>
  <c r="BY929" i="83" s="1"/>
  <c r="BY941" i="87"/>
  <c r="BY961" i="87"/>
  <c r="BX963" i="73"/>
  <c r="BY948" i="83"/>
  <c r="BZ927" i="87"/>
  <c r="BZ962" i="87" s="1"/>
  <c r="BX963" i="84"/>
  <c r="BX963" i="86"/>
  <c r="BZ927" i="83"/>
  <c r="BZ962" i="83" s="1"/>
  <c r="BY947" i="83"/>
  <c r="BY935" i="87"/>
  <c r="BY948" i="87"/>
  <c r="BY962" i="73"/>
  <c r="BZ927" i="73"/>
  <c r="BY948" i="73"/>
  <c r="BY926" i="73"/>
  <c r="BY935" i="73"/>
  <c r="BY961" i="73"/>
  <c r="BY947" i="73"/>
  <c r="BY941" i="73"/>
  <c r="BY926" i="79"/>
  <c r="BZ927" i="79"/>
  <c r="BY136" i="80"/>
  <c r="BY138" i="80" s="1"/>
  <c r="BY117" i="80"/>
  <c r="BY137" i="80"/>
  <c r="BY115" i="80"/>
  <c r="BW963" i="79"/>
  <c r="AA35" i="77"/>
  <c r="AA118" i="80"/>
  <c r="AF933" i="79"/>
  <c r="AF934" i="79"/>
  <c r="AF936" i="83"/>
  <c r="CA947" i="82"/>
  <c r="AH949" i="84"/>
  <c r="AI944" i="84" s="1"/>
  <c r="AI946" i="84" s="1"/>
  <c r="AI953" i="84" s="1"/>
  <c r="AH956" i="84"/>
  <c r="AB940" i="79"/>
  <c r="AB939" i="79"/>
  <c r="AA957" i="79"/>
  <c r="AB953" i="73"/>
  <c r="AB952" i="73"/>
  <c r="AB942" i="73"/>
  <c r="AA958" i="73"/>
  <c r="AA967" i="73" s="1"/>
  <c r="Z968" i="73"/>
  <c r="BX929" i="73"/>
  <c r="AG968" i="84"/>
  <c r="AH965" i="84" s="1"/>
  <c r="AG979" i="84"/>
  <c r="BX961" i="79"/>
  <c r="BX948" i="79"/>
  <c r="BQ940" i="86"/>
  <c r="BQ942" i="86" s="1"/>
  <c r="BR938" i="86" s="1"/>
  <c r="BQ939" i="86"/>
  <c r="BQ939" i="84"/>
  <c r="BQ940" i="84"/>
  <c r="BQ942" i="84" s="1"/>
  <c r="BR938" i="84" s="1"/>
  <c r="BQ940" i="87"/>
  <c r="BQ942" i="87" s="1"/>
  <c r="BR938" i="87" s="1"/>
  <c r="BQ939" i="87"/>
  <c r="BO940" i="82"/>
  <c r="BO942" i="82" s="1"/>
  <c r="BP938" i="82" s="1"/>
  <c r="BO939" i="82"/>
  <c r="AT933" i="84"/>
  <c r="AT934" i="84"/>
  <c r="AT936" i="84" s="1"/>
  <c r="AU932" i="84" s="1"/>
  <c r="BA934" i="87"/>
  <c r="BA933" i="87"/>
  <c r="AG938" i="81"/>
  <c r="AD953" i="83"/>
  <c r="AD941" i="83"/>
  <c r="AD942" i="83" s="1"/>
  <c r="AB979" i="83"/>
  <c r="AD965" i="82"/>
  <c r="AV934" i="86"/>
  <c r="AV936" i="86" s="1"/>
  <c r="AW932" i="86" s="1"/>
  <c r="AV933" i="86"/>
  <c r="AD952" i="83"/>
  <c r="AY933" i="82"/>
  <c r="AY934" i="82"/>
  <c r="AY936" i="82" s="1"/>
  <c r="AZ932" i="82" s="1"/>
  <c r="BP940" i="85"/>
  <c r="BP942" i="85" s="1"/>
  <c r="BQ938" i="85" s="1"/>
  <c r="BP939" i="85"/>
  <c r="AC956" i="83"/>
  <c r="AB968" i="83"/>
  <c r="G880" i="79" a="1"/>
  <c r="AA956" i="79" a="1"/>
  <c r="G874" i="79" a="1"/>
  <c r="M225" i="79" a="1"/>
  <c r="H877" i="79" a="1"/>
  <c r="H875" i="79" a="1"/>
  <c r="N913" i="79" a="1"/>
  <c r="BY961" i="79" a="1"/>
  <c r="H872" i="79" a="1"/>
  <c r="H879" i="79" a="1"/>
  <c r="H881" i="79" a="1"/>
  <c r="AE947" i="79" a="1"/>
  <c r="G871" i="79" a="1"/>
  <c r="H873" i="79" a="1"/>
  <c r="H885" i="79" a="1"/>
  <c r="N911" i="79" a="1"/>
  <c r="H876" i="79" a="1"/>
  <c r="BY962" i="79" a="1"/>
  <c r="H884" i="79" a="1"/>
  <c r="F861" i="79" a="1"/>
  <c r="Z958" i="79" a="1"/>
  <c r="L938" i="79" a="1"/>
  <c r="H882" i="79" a="1"/>
  <c r="K946" i="79" a="1"/>
  <c r="N895" i="79" a="1"/>
  <c r="Z967" i="79" a="1"/>
  <c r="K941" i="79" a="1"/>
  <c r="H886" i="79" a="1"/>
  <c r="BY948" i="79" a="1"/>
  <c r="H883" i="79" a="1"/>
  <c r="H878" i="79" a="1"/>
  <c r="AB942" i="79" a="1"/>
  <c r="AB953" i="79" a="1"/>
  <c r="X965" i="79" a="1"/>
  <c r="AB952" i="79" a="1"/>
  <c r="K936" i="79" a="1"/>
  <c r="AA974" i="79" a="1"/>
  <c r="H887" i="79" a="1"/>
  <c r="L934" i="79" a="1"/>
  <c r="AF936" i="79" a="1"/>
  <c r="K939" i="79" a="1"/>
  <c r="AJ945" i="89" l="1"/>
  <c r="AJ952" i="89" s="1"/>
  <c r="AJ954" i="89" s="1"/>
  <c r="AJ949" i="89"/>
  <c r="AK944" i="89" s="1"/>
  <c r="F861" i="79"/>
  <c r="H107" i="88" s="1"/>
  <c r="G874" i="79"/>
  <c r="I120" i="88" s="1"/>
  <c r="G880" i="79"/>
  <c r="I126" i="88" s="1"/>
  <c r="AI968" i="89"/>
  <c r="AJ965" i="89" s="1"/>
  <c r="F890" i="86"/>
  <c r="F906" i="86" s="1"/>
  <c r="F909" i="86" s="1"/>
  <c r="H874" i="86"/>
  <c r="H880" i="86"/>
  <c r="AA958" i="86"/>
  <c r="Z958" i="79"/>
  <c r="Z967" i="79"/>
  <c r="Z979" i="86"/>
  <c r="S72" i="77"/>
  <c r="S71" i="77"/>
  <c r="S70" i="77"/>
  <c r="AB810" i="81"/>
  <c r="AB816" i="81" s="1"/>
  <c r="AB929" i="81" s="1"/>
  <c r="AB974" i="81" s="1"/>
  <c r="W61" i="77"/>
  <c r="W56" i="77"/>
  <c r="AA956" i="79"/>
  <c r="AA974" i="79"/>
  <c r="G906" i="86"/>
  <c r="G907" i="86" s="1"/>
  <c r="K225" i="86"/>
  <c r="K232" i="86" s="1"/>
  <c r="E240" i="86" s="1"/>
  <c r="M232" i="86"/>
  <c r="I240" i="86" s="1"/>
  <c r="L225" i="86"/>
  <c r="L232" i="86" s="1"/>
  <c r="H225" i="86"/>
  <c r="AB957" i="86"/>
  <c r="AB956" i="86"/>
  <c r="AB974" i="86"/>
  <c r="H888" i="86"/>
  <c r="H890" i="86" s="1"/>
  <c r="H894" i="86" s="1"/>
  <c r="H902" i="86" s="1"/>
  <c r="H904" i="86" s="1"/>
  <c r="I871" i="86"/>
  <c r="F868" i="79"/>
  <c r="H114" i="88" s="1"/>
  <c r="CA941" i="82"/>
  <c r="M225" i="79"/>
  <c r="H872" i="79"/>
  <c r="J118" i="88" s="1"/>
  <c r="H876" i="79"/>
  <c r="J122" i="88" s="1"/>
  <c r="H886" i="79"/>
  <c r="J132" i="88" s="1"/>
  <c r="H885" i="79"/>
  <c r="J131" i="88" s="1"/>
  <c r="H887" i="79"/>
  <c r="J133" i="88" s="1"/>
  <c r="H883" i="79"/>
  <c r="J129" i="88" s="1"/>
  <c r="H877" i="79"/>
  <c r="J123" i="88" s="1"/>
  <c r="H879" i="79"/>
  <c r="J125" i="88" s="1"/>
  <c r="G871" i="79"/>
  <c r="H884" i="79"/>
  <c r="J130" i="88" s="1"/>
  <c r="X965" i="79"/>
  <c r="H882" i="79"/>
  <c r="J128" i="88" s="1"/>
  <c r="H878" i="79"/>
  <c r="J124" i="88" s="1"/>
  <c r="H875" i="79"/>
  <c r="J121" i="88" s="1"/>
  <c r="H873" i="79"/>
  <c r="J119" i="88" s="1"/>
  <c r="H881" i="79"/>
  <c r="J127" i="88" s="1"/>
  <c r="K225" i="81"/>
  <c r="K232" i="81" s="1"/>
  <c r="E240" i="81" s="1"/>
  <c r="H225" i="81"/>
  <c r="L225" i="81"/>
  <c r="L232" i="81" s="1"/>
  <c r="M232" i="81"/>
  <c r="I240" i="81" s="1"/>
  <c r="I872" i="81"/>
  <c r="I876" i="81"/>
  <c r="I886" i="81"/>
  <c r="I880" i="81"/>
  <c r="AA967" i="81"/>
  <c r="AA979" i="81" s="1"/>
  <c r="I885" i="81"/>
  <c r="H117" i="88"/>
  <c r="F888" i="79"/>
  <c r="H134" i="88" s="1"/>
  <c r="I887" i="81"/>
  <c r="I883" i="81"/>
  <c r="I877" i="81"/>
  <c r="F890" i="81"/>
  <c r="F906" i="81" s="1"/>
  <c r="I879" i="81"/>
  <c r="G888" i="81"/>
  <c r="G890" i="81" s="1"/>
  <c r="H871" i="81"/>
  <c r="I884" i="81"/>
  <c r="E907" i="81"/>
  <c r="D276" i="81"/>
  <c r="D297" i="81"/>
  <c r="D296" i="81"/>
  <c r="E909" i="81"/>
  <c r="D277" i="81"/>
  <c r="E915" i="81"/>
  <c r="X968" i="81"/>
  <c r="I882" i="81"/>
  <c r="I878" i="81"/>
  <c r="G110" i="88"/>
  <c r="E826" i="79"/>
  <c r="G72" i="88" s="1"/>
  <c r="E868" i="79"/>
  <c r="I874" i="81"/>
  <c r="I875" i="81"/>
  <c r="I873" i="81"/>
  <c r="I881" i="81"/>
  <c r="H110" i="88"/>
  <c r="F826" i="79"/>
  <c r="H72" i="88" s="1"/>
  <c r="M882" i="86"/>
  <c r="M875" i="86"/>
  <c r="M884" i="86"/>
  <c r="M883" i="86"/>
  <c r="M886" i="86"/>
  <c r="M878" i="86"/>
  <c r="M876" i="86"/>
  <c r="M879" i="86"/>
  <c r="M877" i="86"/>
  <c r="M881" i="86"/>
  <c r="M872" i="86"/>
  <c r="M885" i="86"/>
  <c r="M887" i="86"/>
  <c r="M873" i="86"/>
  <c r="AH949" i="82"/>
  <c r="AI944" i="82" s="1"/>
  <c r="AI946" i="82" s="1"/>
  <c r="AI953" i="82" s="1"/>
  <c r="AH945" i="82"/>
  <c r="AH952" i="82" s="1"/>
  <c r="AH954" i="82" s="1"/>
  <c r="AH957" i="82" s="1"/>
  <c r="AH966" i="82" s="1"/>
  <c r="AG967" i="82"/>
  <c r="AG979" i="82" s="1"/>
  <c r="BL974" i="73"/>
  <c r="BJ974" i="73"/>
  <c r="K909" i="73"/>
  <c r="X46" i="77"/>
  <c r="K907" i="73"/>
  <c r="X42" i="77"/>
  <c r="X21" i="77" s="1"/>
  <c r="BE974" i="73"/>
  <c r="BH974" i="73"/>
  <c r="BF974" i="73"/>
  <c r="BD974" i="73"/>
  <c r="K904" i="73"/>
  <c r="BG974" i="73"/>
  <c r="BC974" i="73"/>
  <c r="BK974" i="73"/>
  <c r="BA974" i="73"/>
  <c r="BI974" i="73"/>
  <c r="W58" i="77"/>
  <c r="W62" i="77" s="1"/>
  <c r="W63" i="77" s="1"/>
  <c r="W64" i="77" s="1"/>
  <c r="W65" i="77" s="1"/>
  <c r="X43" i="77"/>
  <c r="X47" i="77" s="1"/>
  <c r="BN974" i="73"/>
  <c r="BY929" i="73"/>
  <c r="BY974" i="73" s="1"/>
  <c r="BM974" i="73"/>
  <c r="L902" i="73"/>
  <c r="L906" i="73" s="1"/>
  <c r="L915" i="73" s="1"/>
  <c r="BU974" i="73"/>
  <c r="BS974" i="73"/>
  <c r="BO974" i="73"/>
  <c r="BR974" i="73"/>
  <c r="BV974" i="73"/>
  <c r="BQ974" i="73"/>
  <c r="BT974" i="73"/>
  <c r="BP974" i="73"/>
  <c r="AE946" i="73"/>
  <c r="AE945" i="73"/>
  <c r="N913" i="79"/>
  <c r="P159" i="88" s="1"/>
  <c r="K936" i="79"/>
  <c r="L934" i="79"/>
  <c r="N911" i="79"/>
  <c r="P157" i="88" s="1"/>
  <c r="N888" i="73"/>
  <c r="N890" i="73" s="1"/>
  <c r="N894" i="73" s="1"/>
  <c r="M315" i="73"/>
  <c r="BY963" i="86"/>
  <c r="BY963" i="84"/>
  <c r="L938" i="79"/>
  <c r="K946" i="79"/>
  <c r="K941" i="79"/>
  <c r="M116" i="80" s="1"/>
  <c r="K939" i="79"/>
  <c r="BY974" i="85"/>
  <c r="AI968" i="85"/>
  <c r="AJ965" i="85" s="1"/>
  <c r="AJ968" i="85" s="1"/>
  <c r="AK965" i="85" s="1"/>
  <c r="AR942" i="89"/>
  <c r="AS938" i="89" s="1"/>
  <c r="BD936" i="89"/>
  <c r="BE932" i="89" s="1"/>
  <c r="BY974" i="84"/>
  <c r="BZ926" i="87"/>
  <c r="BZ929" i="87" s="1"/>
  <c r="N895" i="79"/>
  <c r="P141" i="88" s="1"/>
  <c r="AE947" i="79"/>
  <c r="BI936" i="73"/>
  <c r="BJ932" i="73" s="1"/>
  <c r="CA948" i="82"/>
  <c r="CA961" i="82"/>
  <c r="CB927" i="82"/>
  <c r="CB962" i="82" s="1"/>
  <c r="BZ941" i="84"/>
  <c r="BZ935" i="87"/>
  <c r="BZ926" i="84"/>
  <c r="BZ929" i="84" s="1"/>
  <c r="CA926" i="82"/>
  <c r="CA929" i="82" s="1"/>
  <c r="BZ961" i="84"/>
  <c r="BZ963" i="82"/>
  <c r="CA927" i="84"/>
  <c r="CA962" i="84" s="1"/>
  <c r="CA935" i="82"/>
  <c r="BZ948" i="84"/>
  <c r="BZ947" i="84"/>
  <c r="BZ941" i="87"/>
  <c r="BZ935" i="84"/>
  <c r="CA927" i="87"/>
  <c r="CA962" i="87" s="1"/>
  <c r="BZ948" i="87"/>
  <c r="CA927" i="86"/>
  <c r="CA962" i="86" s="1"/>
  <c r="BZ926" i="86"/>
  <c r="BZ935" i="85"/>
  <c r="BZ941" i="86"/>
  <c r="BZ947" i="85"/>
  <c r="BZ948" i="85"/>
  <c r="BZ961" i="87"/>
  <c r="BZ961" i="86"/>
  <c r="BY963" i="85"/>
  <c r="BZ961" i="85"/>
  <c r="BZ947" i="87"/>
  <c r="BZ948" i="86"/>
  <c r="BZ926" i="83"/>
  <c r="BZ929" i="83" s="1"/>
  <c r="BZ935" i="86"/>
  <c r="BZ947" i="86"/>
  <c r="AV934" i="85"/>
  <c r="AV936" i="85" s="1"/>
  <c r="AW932" i="85" s="1"/>
  <c r="AV933" i="85"/>
  <c r="BZ935" i="83"/>
  <c r="CA927" i="83"/>
  <c r="CA962" i="83" s="1"/>
  <c r="BY963" i="81"/>
  <c r="BZ941" i="83"/>
  <c r="CA927" i="85"/>
  <c r="CA962" i="85" s="1"/>
  <c r="BZ947" i="83"/>
  <c r="BZ948" i="83"/>
  <c r="BZ926" i="85"/>
  <c r="BZ929" i="85" s="1"/>
  <c r="BZ961" i="83"/>
  <c r="BZ941" i="85"/>
  <c r="BY974" i="83"/>
  <c r="BZ974" i="82"/>
  <c r="AC958" i="83"/>
  <c r="AC967" i="83" s="1"/>
  <c r="AC966" i="83"/>
  <c r="BX974" i="73"/>
  <c r="AJ979" i="85"/>
  <c r="AK956" i="85"/>
  <c r="AL946" i="85"/>
  <c r="AL953" i="85" s="1"/>
  <c r="AL945" i="85"/>
  <c r="AL952" i="85" s="1"/>
  <c r="AH979" i="87"/>
  <c r="AH968" i="87"/>
  <c r="AI965" i="87" s="1"/>
  <c r="AJ945" i="87"/>
  <c r="AJ952" i="87" s="1"/>
  <c r="AJ954" i="87" s="1"/>
  <c r="AJ949" i="87"/>
  <c r="AK944" i="87" s="1"/>
  <c r="AK946" i="87" s="1"/>
  <c r="AK953" i="87" s="1"/>
  <c r="AI966" i="87"/>
  <c r="AI956" i="87"/>
  <c r="AR946" i="83"/>
  <c r="AR949" i="83" s="1"/>
  <c r="AS944" i="83" s="1"/>
  <c r="AR945" i="83"/>
  <c r="BY948" i="79"/>
  <c r="BY961" i="79"/>
  <c r="BY962" i="79"/>
  <c r="CA927" i="79"/>
  <c r="BZ926" i="79"/>
  <c r="BY963" i="87"/>
  <c r="BY963" i="83"/>
  <c r="BY963" i="73"/>
  <c r="BZ962" i="73"/>
  <c r="BZ926" i="73"/>
  <c r="BZ929" i="73" s="1"/>
  <c r="BZ948" i="73"/>
  <c r="BZ935" i="73"/>
  <c r="BZ961" i="73"/>
  <c r="BZ941" i="73"/>
  <c r="CA927" i="73"/>
  <c r="BZ947" i="73"/>
  <c r="BY974" i="87"/>
  <c r="BZ962" i="81"/>
  <c r="BZ961" i="81"/>
  <c r="BZ926" i="81"/>
  <c r="BZ941" i="81"/>
  <c r="BZ935" i="81"/>
  <c r="CA927" i="81"/>
  <c r="BZ948" i="81"/>
  <c r="BZ947" i="81"/>
  <c r="BZ117" i="80"/>
  <c r="BZ137" i="80"/>
  <c r="BZ136" i="80"/>
  <c r="BZ138" i="80" s="1"/>
  <c r="BZ115" i="80"/>
  <c r="BX963" i="79"/>
  <c r="AF936" i="79"/>
  <c r="AG932" i="83"/>
  <c r="AH958" i="84"/>
  <c r="AI945" i="84"/>
  <c r="AI952" i="84" s="1"/>
  <c r="AI954" i="84" s="1"/>
  <c r="AI957" i="84" s="1"/>
  <c r="AI966" i="84" s="1"/>
  <c r="AI949" i="84"/>
  <c r="AJ944" i="84" s="1"/>
  <c r="AB942" i="79"/>
  <c r="AB952" i="79"/>
  <c r="AD123" i="80" s="1"/>
  <c r="AB953" i="79"/>
  <c r="AA965" i="73"/>
  <c r="AC938" i="73"/>
  <c r="AA979" i="73"/>
  <c r="AB954" i="73"/>
  <c r="AB957" i="73" s="1"/>
  <c r="AB966" i="73" s="1"/>
  <c r="BQ939" i="85"/>
  <c r="BQ940" i="85"/>
  <c r="BQ942" i="85" s="1"/>
  <c r="BR938" i="85" s="1"/>
  <c r="AW934" i="86"/>
  <c r="AW936" i="86" s="1"/>
  <c r="AX932" i="86" s="1"/>
  <c r="AW933" i="86"/>
  <c r="BR939" i="84"/>
  <c r="BR940" i="84"/>
  <c r="BR942" i="84" s="1"/>
  <c r="BS938" i="84" s="1"/>
  <c r="BR939" i="87"/>
  <c r="BR940" i="87"/>
  <c r="BR942" i="87" s="1"/>
  <c r="BS938" i="87" s="1"/>
  <c r="AC965" i="83"/>
  <c r="AZ933" i="82"/>
  <c r="AZ934" i="82"/>
  <c r="AZ936" i="82" s="1"/>
  <c r="BA932" i="82" s="1"/>
  <c r="AE938" i="83"/>
  <c r="AD954" i="83"/>
  <c r="AD957" i="83" s="1"/>
  <c r="AD968" i="82"/>
  <c r="BA936" i="87"/>
  <c r="BB932" i="87" s="1"/>
  <c r="AG940" i="81"/>
  <c r="AG942" i="81" s="1"/>
  <c r="AG939" i="81"/>
  <c r="BP940" i="82"/>
  <c r="BP942" i="82" s="1"/>
  <c r="BQ938" i="82" s="1"/>
  <c r="BP939" i="82"/>
  <c r="BR940" i="86"/>
  <c r="BR942" i="86" s="1"/>
  <c r="BS938" i="86" s="1"/>
  <c r="BR939" i="86"/>
  <c r="AU934" i="84"/>
  <c r="AU936" i="84" s="1"/>
  <c r="AV932" i="84" s="1"/>
  <c r="AU933" i="84"/>
  <c r="AI934" i="81"/>
  <c r="AI933" i="81"/>
  <c r="BZ961" i="79" a="1"/>
  <c r="AA966" i="79" a="1"/>
  <c r="M5" i="74"/>
  <c r="I872" i="79" a="1"/>
  <c r="I884" i="79" a="1"/>
  <c r="AA958" i="79" a="1"/>
  <c r="I878" i="79" a="1"/>
  <c r="Z979" i="79" a="1"/>
  <c r="H871" i="79" a="1"/>
  <c r="I876" i="79" a="1"/>
  <c r="I886" i="79" a="1"/>
  <c r="M938" i="79" a="1"/>
  <c r="AC938" i="79" a="1"/>
  <c r="I885" i="79" a="1"/>
  <c r="H874" i="79" a="1"/>
  <c r="M934" i="79" a="1"/>
  <c r="X968" i="79" a="1"/>
  <c r="L936" i="79" a="1"/>
  <c r="BZ962" i="79" a="1"/>
  <c r="I873" i="79" a="1"/>
  <c r="I881" i="79" a="1"/>
  <c r="L946" i="79" a="1"/>
  <c r="BZ948" i="79" a="1"/>
  <c r="H880" i="79" a="1"/>
  <c r="AB929" i="79" a="1"/>
  <c r="I882" i="79" a="1"/>
  <c r="L939" i="79" a="1"/>
  <c r="I879" i="79" a="1"/>
  <c r="I887" i="79" a="1"/>
  <c r="L941" i="79" a="1"/>
  <c r="AG932" i="79" a="1"/>
  <c r="AB954" i="79" a="1"/>
  <c r="I877" i="79" a="1"/>
  <c r="I875" i="79" a="1"/>
  <c r="I883" i="79" a="1"/>
  <c r="AB974" i="79" a="1"/>
  <c r="F915" i="86" l="1"/>
  <c r="F907" i="86"/>
  <c r="AK946" i="89"/>
  <c r="AK953" i="89" s="1"/>
  <c r="AK945" i="89"/>
  <c r="AK952" i="89" s="1"/>
  <c r="AJ956" i="89"/>
  <c r="AJ957" i="89"/>
  <c r="H880" i="79"/>
  <c r="J126" i="88" s="1"/>
  <c r="H874" i="79"/>
  <c r="J120" i="88" s="1"/>
  <c r="I880" i="86"/>
  <c r="I874" i="86"/>
  <c r="AA958" i="79"/>
  <c r="D312" i="86"/>
  <c r="AA967" i="86"/>
  <c r="Z979" i="79"/>
  <c r="AB118" i="80" s="1"/>
  <c r="S73" i="77"/>
  <c r="S77" i="77" s="1"/>
  <c r="S78" i="77" s="1"/>
  <c r="S79" i="77" s="1"/>
  <c r="S80" i="77" s="1"/>
  <c r="S84" i="77" s="1"/>
  <c r="S20" i="77" s="1"/>
  <c r="S23" i="77" s="1"/>
  <c r="AB956" i="81"/>
  <c r="AB929" i="79"/>
  <c r="AB957" i="81"/>
  <c r="AB966" i="81" s="1"/>
  <c r="G915" i="86"/>
  <c r="AC929" i="86" s="1"/>
  <c r="G909" i="86"/>
  <c r="D313" i="86"/>
  <c r="D315" i="86" s="1"/>
  <c r="H906" i="86"/>
  <c r="H915" i="86" s="1"/>
  <c r="J240" i="86"/>
  <c r="K240" i="86"/>
  <c r="AB966" i="86"/>
  <c r="AB958" i="86"/>
  <c r="AB967" i="86" s="1"/>
  <c r="I225" i="86"/>
  <c r="I232" i="86" s="1"/>
  <c r="J225" i="86"/>
  <c r="J232" i="86" s="1"/>
  <c r="H232" i="86"/>
  <c r="J871" i="86"/>
  <c r="F240" i="86"/>
  <c r="G240" i="86"/>
  <c r="CA941" i="86"/>
  <c r="F890" i="79"/>
  <c r="F906" i="79" s="1"/>
  <c r="I873" i="79"/>
  <c r="K119" i="88" s="1"/>
  <c r="I877" i="79"/>
  <c r="K123" i="88" s="1"/>
  <c r="I878" i="79"/>
  <c r="K124" i="88" s="1"/>
  <c r="I883" i="79"/>
  <c r="K129" i="88" s="1"/>
  <c r="I886" i="79"/>
  <c r="K132" i="88" s="1"/>
  <c r="I882" i="79"/>
  <c r="K128" i="88" s="1"/>
  <c r="I887" i="79"/>
  <c r="K133" i="88" s="1"/>
  <c r="I875" i="79"/>
  <c r="K121" i="88" s="1"/>
  <c r="X968" i="79"/>
  <c r="I884" i="79"/>
  <c r="K130" i="88" s="1"/>
  <c r="H871" i="79"/>
  <c r="AB974" i="79"/>
  <c r="I885" i="79"/>
  <c r="K131" i="88" s="1"/>
  <c r="I876" i="79"/>
  <c r="K122" i="88" s="1"/>
  <c r="I872" i="79"/>
  <c r="K118" i="88" s="1"/>
  <c r="I879" i="79"/>
  <c r="K125" i="88" s="1"/>
  <c r="I881" i="79"/>
  <c r="K127" i="88" s="1"/>
  <c r="G114" i="88"/>
  <c r="E890" i="79"/>
  <c r="J873" i="81"/>
  <c r="J877" i="81"/>
  <c r="J880" i="81"/>
  <c r="J878" i="81"/>
  <c r="J883" i="81"/>
  <c r="J886" i="81"/>
  <c r="I225" i="81"/>
  <c r="I232" i="81" s="1"/>
  <c r="H232" i="81"/>
  <c r="J225" i="81"/>
  <c r="J232" i="81" s="1"/>
  <c r="J882" i="81"/>
  <c r="J887" i="81"/>
  <c r="F240" i="81"/>
  <c r="G240" i="81"/>
  <c r="J875" i="81"/>
  <c r="Y965" i="81"/>
  <c r="J884" i="81"/>
  <c r="I117" i="88"/>
  <c r="G888" i="79"/>
  <c r="J874" i="81"/>
  <c r="I871" i="81"/>
  <c r="H888" i="81"/>
  <c r="H890" i="81" s="1"/>
  <c r="G894" i="81"/>
  <c r="J885" i="81"/>
  <c r="J876" i="81"/>
  <c r="J872" i="81"/>
  <c r="J879" i="81"/>
  <c r="J881" i="81"/>
  <c r="F915" i="81"/>
  <c r="F909" i="81"/>
  <c r="F907" i="81"/>
  <c r="J240" i="81"/>
  <c r="K240" i="81"/>
  <c r="M232" i="79"/>
  <c r="I240" i="79" s="1"/>
  <c r="H225" i="79"/>
  <c r="K225" i="79"/>
  <c r="K232" i="79" s="1"/>
  <c r="E240" i="79" s="1"/>
  <c r="L225" i="79"/>
  <c r="L232" i="79" s="1"/>
  <c r="N873" i="86"/>
  <c r="N886" i="86"/>
  <c r="N887" i="86"/>
  <c r="AH929" i="86"/>
  <c r="AD929" i="86"/>
  <c r="AN929" i="86"/>
  <c r="AM929" i="86"/>
  <c r="N881" i="86"/>
  <c r="N875" i="86"/>
  <c r="N879" i="86"/>
  <c r="N872" i="86"/>
  <c r="N882" i="86"/>
  <c r="N877" i="86"/>
  <c r="N876" i="86"/>
  <c r="N883" i="86"/>
  <c r="N885" i="86"/>
  <c r="N884" i="86"/>
  <c r="N878" i="86"/>
  <c r="AI945" i="82"/>
  <c r="AI952" i="82" s="1"/>
  <c r="AI954" i="82" s="1"/>
  <c r="AI957" i="82" s="1"/>
  <c r="AI966" i="82" s="1"/>
  <c r="AH958" i="82"/>
  <c r="AH967" i="82" s="1"/>
  <c r="AH979" i="82" s="1"/>
  <c r="AH956" i="82"/>
  <c r="AI949" i="82"/>
  <c r="AJ944" i="82" s="1"/>
  <c r="AJ945" i="82" s="1"/>
  <c r="AJ952" i="82" s="1"/>
  <c r="X28" i="77"/>
  <c r="W59" i="77"/>
  <c r="X54" i="77" s="1"/>
  <c r="X56" i="77" s="1"/>
  <c r="W60" i="77"/>
  <c r="X44" i="77"/>
  <c r="Y40" i="77" s="1"/>
  <c r="X57" i="77"/>
  <c r="X48" i="77"/>
  <c r="X49" i="77" s="1"/>
  <c r="X50" i="77" s="1"/>
  <c r="X45" i="77"/>
  <c r="L909" i="73"/>
  <c r="L907" i="73"/>
  <c r="M902" i="73"/>
  <c r="M906" i="73" s="1"/>
  <c r="M915" i="73" s="1"/>
  <c r="L904" i="73"/>
  <c r="AE949" i="73"/>
  <c r="CA948" i="86"/>
  <c r="M938" i="79"/>
  <c r="M934" i="79"/>
  <c r="L936" i="79"/>
  <c r="CC927" i="82"/>
  <c r="CC962" i="82" s="1"/>
  <c r="CB947" i="82"/>
  <c r="CA961" i="87"/>
  <c r="CA948" i="84"/>
  <c r="L946" i="79"/>
  <c r="L939" i="79"/>
  <c r="L941" i="79"/>
  <c r="N116" i="80" s="1"/>
  <c r="CB926" i="82"/>
  <c r="CB929" i="82" s="1"/>
  <c r="CB941" i="82"/>
  <c r="BZ963" i="87"/>
  <c r="AH967" i="84"/>
  <c r="AH979" i="84" s="1"/>
  <c r="AS939" i="89"/>
  <c r="AS940" i="89"/>
  <c r="BE934" i="89"/>
  <c r="BE936" i="89" s="1"/>
  <c r="BF932" i="89" s="1"/>
  <c r="BE933" i="89"/>
  <c r="CA935" i="87"/>
  <c r="CA947" i="87"/>
  <c r="CA941" i="84"/>
  <c r="CB927" i="87"/>
  <c r="CB962" i="87" s="1"/>
  <c r="CA947" i="84"/>
  <c r="CA963" i="82"/>
  <c r="CA935" i="84"/>
  <c r="CA961" i="84"/>
  <c r="CA926" i="84"/>
  <c r="CA929" i="84" s="1"/>
  <c r="CA948" i="87"/>
  <c r="CB927" i="84"/>
  <c r="CB962" i="84" s="1"/>
  <c r="CA941" i="87"/>
  <c r="BZ963" i="85"/>
  <c r="BZ974" i="85"/>
  <c r="AA966" i="79"/>
  <c r="BJ934" i="73"/>
  <c r="BJ933" i="73"/>
  <c r="CB961" i="82"/>
  <c r="BZ963" i="84"/>
  <c r="CB948" i="82"/>
  <c r="CA935" i="86"/>
  <c r="CB935" i="82"/>
  <c r="CA947" i="85"/>
  <c r="CA935" i="85"/>
  <c r="CB927" i="86"/>
  <c r="CB962" i="86" s="1"/>
  <c r="BZ963" i="86"/>
  <c r="CA926" i="87"/>
  <c r="CA929" i="87" s="1"/>
  <c r="CA961" i="86"/>
  <c r="BZ963" i="83"/>
  <c r="CA926" i="86"/>
  <c r="CB927" i="83"/>
  <c r="CB962" i="83" s="1"/>
  <c r="CA941" i="83"/>
  <c r="CA947" i="86"/>
  <c r="CA948" i="85"/>
  <c r="CB927" i="85"/>
  <c r="CB962" i="85" s="1"/>
  <c r="AW934" i="85"/>
  <c r="AW936" i="85" s="1"/>
  <c r="AX932" i="85" s="1"/>
  <c r="AW933" i="85"/>
  <c r="CA948" i="83"/>
  <c r="CA947" i="83"/>
  <c r="CA926" i="83"/>
  <c r="CA929" i="83" s="1"/>
  <c r="CA926" i="85"/>
  <c r="CA929" i="85" s="1"/>
  <c r="CA961" i="83"/>
  <c r="CA941" i="85"/>
  <c r="CA935" i="83"/>
  <c r="CA961" i="85"/>
  <c r="BZ974" i="83"/>
  <c r="CA974" i="82"/>
  <c r="AJ957" i="87"/>
  <c r="BZ974" i="84"/>
  <c r="BZ974" i="87"/>
  <c r="BZ974" i="73"/>
  <c r="AL954" i="85"/>
  <c r="AL957" i="85" s="1"/>
  <c r="AL966" i="85" s="1"/>
  <c r="AL949" i="85"/>
  <c r="AM944" i="85" s="1"/>
  <c r="AM945" i="85" s="1"/>
  <c r="AM952" i="85" s="1"/>
  <c r="AK958" i="85"/>
  <c r="AK967" i="85" s="1"/>
  <c r="AK945" i="87"/>
  <c r="AK952" i="87" s="1"/>
  <c r="AK954" i="87" s="1"/>
  <c r="AK957" i="87" s="1"/>
  <c r="AJ956" i="87"/>
  <c r="AK949" i="87"/>
  <c r="AL944" i="87" s="1"/>
  <c r="AL946" i="87" s="1"/>
  <c r="AL953" i="87" s="1"/>
  <c r="AI958" i="87"/>
  <c r="AI967" i="87" s="1"/>
  <c r="AS945" i="83"/>
  <c r="AS946" i="83"/>
  <c r="AS949" i="83" s="1"/>
  <c r="AT944" i="83" s="1"/>
  <c r="BZ963" i="81"/>
  <c r="BZ948" i="79"/>
  <c r="BZ961" i="79"/>
  <c r="BZ962" i="79"/>
  <c r="CA962" i="73"/>
  <c r="CA941" i="73"/>
  <c r="CA926" i="73"/>
  <c r="CA929" i="73" s="1"/>
  <c r="CA935" i="73"/>
  <c r="CB927" i="73"/>
  <c r="CA948" i="73"/>
  <c r="CA947" i="73"/>
  <c r="CA961" i="73"/>
  <c r="CA963" i="84"/>
  <c r="CA962" i="81"/>
  <c r="CA935" i="81"/>
  <c r="CA926" i="81"/>
  <c r="CA948" i="81"/>
  <c r="CB927" i="81"/>
  <c r="CA961" i="81"/>
  <c r="CA947" i="81"/>
  <c r="CA941" i="81"/>
  <c r="CA926" i="79"/>
  <c r="CB927" i="79"/>
  <c r="BZ963" i="73"/>
  <c r="BY963" i="79"/>
  <c r="CB947" i="84"/>
  <c r="AG932" i="79"/>
  <c r="AG934" i="83"/>
  <c r="AG933" i="83"/>
  <c r="CC926" i="82"/>
  <c r="CC929" i="82" s="1"/>
  <c r="CC948" i="82"/>
  <c r="CC961" i="82"/>
  <c r="CC935" i="82"/>
  <c r="AI956" i="84"/>
  <c r="AJ945" i="84"/>
  <c r="AJ952" i="84" s="1"/>
  <c r="AJ946" i="84"/>
  <c r="AB954" i="79"/>
  <c r="AD113" i="80" s="1"/>
  <c r="AC938" i="79"/>
  <c r="AA968" i="73"/>
  <c r="AB956" i="73"/>
  <c r="AC939" i="73"/>
  <c r="AC940" i="73"/>
  <c r="AV933" i="84"/>
  <c r="AV934" i="84"/>
  <c r="AV936" i="84" s="1"/>
  <c r="AW932" i="84" s="1"/>
  <c r="BQ940" i="82"/>
  <c r="BQ942" i="82" s="1"/>
  <c r="BR938" i="82" s="1"/>
  <c r="BQ939" i="82"/>
  <c r="BR940" i="85"/>
  <c r="BR942" i="85" s="1"/>
  <c r="BS938" i="85" s="1"/>
  <c r="BR939" i="85"/>
  <c r="AH938" i="81"/>
  <c r="AX934" i="86"/>
  <c r="AX933" i="86"/>
  <c r="BS940" i="84"/>
  <c r="BS942" i="84" s="1"/>
  <c r="BT938" i="84" s="1"/>
  <c r="BS939" i="84"/>
  <c r="BS940" i="87"/>
  <c r="BS942" i="87" s="1"/>
  <c r="BT938" i="87" s="1"/>
  <c r="BS939" i="87"/>
  <c r="AC979" i="83"/>
  <c r="BS940" i="86"/>
  <c r="BS942" i="86" s="1"/>
  <c r="BT938" i="86" s="1"/>
  <c r="BS939" i="86"/>
  <c r="AE965" i="82"/>
  <c r="AI936" i="81"/>
  <c r="BB934" i="87"/>
  <c r="BB933" i="87"/>
  <c r="BA934" i="82"/>
  <c r="BA933" i="82"/>
  <c r="AC968" i="83"/>
  <c r="AD956" i="83"/>
  <c r="AD966" i="83"/>
  <c r="AE940" i="83"/>
  <c r="AE939" i="83"/>
  <c r="I871" i="79" a="1"/>
  <c r="AC941" i="79" a="1"/>
  <c r="AG933" i="79" a="1"/>
  <c r="J882" i="79" a="1"/>
  <c r="CA961" i="79" a="1"/>
  <c r="M939" i="79" a="1"/>
  <c r="J887" i="79" a="1"/>
  <c r="I880" i="79" a="1"/>
  <c r="J875" i="79" a="1"/>
  <c r="AB957" i="79" a="1"/>
  <c r="I874" i="79" a="1"/>
  <c r="J884" i="79" a="1"/>
  <c r="J872" i="79" a="1"/>
  <c r="J881" i="79" a="1"/>
  <c r="AG934" i="79" a="1"/>
  <c r="AC940" i="79" a="1"/>
  <c r="AC939" i="79" a="1"/>
  <c r="AF947" i="79" a="1"/>
  <c r="J885" i="79" a="1"/>
  <c r="M936" i="79" a="1"/>
  <c r="J876" i="79" a="1"/>
  <c r="N934" i="79" a="1"/>
  <c r="CA962" i="79" a="1"/>
  <c r="AA967" i="79" a="1"/>
  <c r="J878" i="79" a="1"/>
  <c r="J877" i="79" a="1"/>
  <c r="M946" i="79" a="1"/>
  <c r="J879" i="79" a="1"/>
  <c r="CA948" i="79" a="1"/>
  <c r="AB956" i="79" a="1"/>
  <c r="Y965" i="79" a="1"/>
  <c r="AG935" i="79" a="1"/>
  <c r="M941" i="79" a="1"/>
  <c r="G894" i="79" a="1"/>
  <c r="J873" i="79" a="1"/>
  <c r="J883" i="79" a="1"/>
  <c r="J886" i="79" a="1"/>
  <c r="AK954" i="89" l="1"/>
  <c r="AK957" i="89" s="1"/>
  <c r="AK966" i="89" s="1"/>
  <c r="AK949" i="89"/>
  <c r="AL944" i="89" s="1"/>
  <c r="AL945" i="89" s="1"/>
  <c r="AL952" i="89" s="1"/>
  <c r="AJ958" i="89"/>
  <c r="AJ966" i="89"/>
  <c r="I874" i="79"/>
  <c r="K120" i="88" s="1"/>
  <c r="I880" i="79"/>
  <c r="K126" i="88" s="1"/>
  <c r="CC941" i="82"/>
  <c r="AK929" i="86"/>
  <c r="CC947" i="82"/>
  <c r="AE929" i="86"/>
  <c r="J874" i="86"/>
  <c r="J880" i="86"/>
  <c r="I888" i="86"/>
  <c r="I890" i="86" s="1"/>
  <c r="I894" i="86" s="1"/>
  <c r="I902" i="86" s="1"/>
  <c r="I904" i="86" s="1"/>
  <c r="AA967" i="79"/>
  <c r="AJ929" i="86"/>
  <c r="AJ974" i="86" s="1"/>
  <c r="AA979" i="86"/>
  <c r="AA968" i="86"/>
  <c r="AB965" i="86" s="1"/>
  <c r="AB968" i="86" s="1"/>
  <c r="AC965" i="86" s="1"/>
  <c r="AB35" i="77"/>
  <c r="S74" i="77"/>
  <c r="T69" i="77" s="1"/>
  <c r="T76" i="77" s="1"/>
  <c r="S75" i="77"/>
  <c r="E332" i="86"/>
  <c r="H909" i="86"/>
  <c r="AL929" i="86"/>
  <c r="AL974" i="86" s="1"/>
  <c r="AF929" i="86"/>
  <c r="AG929" i="86"/>
  <c r="AG974" i="86" s="1"/>
  <c r="AB958" i="81"/>
  <c r="AB967" i="81" s="1"/>
  <c r="AB979" i="81" s="1"/>
  <c r="H907" i="86"/>
  <c r="E29" i="86" s="1"/>
  <c r="AI929" i="86"/>
  <c r="AI974" i="86" s="1"/>
  <c r="K871" i="86"/>
  <c r="I906" i="86"/>
  <c r="I915" i="86" s="1"/>
  <c r="AB979" i="86"/>
  <c r="CA963" i="86"/>
  <c r="H136" i="88"/>
  <c r="CD927" i="82"/>
  <c r="CD962" i="82" s="1"/>
  <c r="G894" i="79"/>
  <c r="J875" i="79"/>
  <c r="L121" i="88" s="1"/>
  <c r="J873" i="79"/>
  <c r="L119" i="88" s="1"/>
  <c r="J881" i="79"/>
  <c r="L127" i="88" s="1"/>
  <c r="J879" i="79"/>
  <c r="L125" i="88" s="1"/>
  <c r="I871" i="79"/>
  <c r="J872" i="79"/>
  <c r="L118" i="88" s="1"/>
  <c r="J886" i="79"/>
  <c r="L132" i="88" s="1"/>
  <c r="J887" i="79"/>
  <c r="L133" i="88" s="1"/>
  <c r="J883" i="79"/>
  <c r="L129" i="88" s="1"/>
  <c r="J876" i="79"/>
  <c r="L122" i="88" s="1"/>
  <c r="J882" i="79"/>
  <c r="L128" i="88" s="1"/>
  <c r="J878" i="79"/>
  <c r="L124" i="88" s="1"/>
  <c r="J885" i="79"/>
  <c r="L131" i="88" s="1"/>
  <c r="J884" i="79"/>
  <c r="L130" i="88" s="1"/>
  <c r="Y965" i="79"/>
  <c r="J877" i="79"/>
  <c r="L123" i="88" s="1"/>
  <c r="G902" i="81"/>
  <c r="K875" i="81"/>
  <c r="K873" i="81"/>
  <c r="G240" i="79"/>
  <c r="F240" i="79"/>
  <c r="K881" i="81"/>
  <c r="H894" i="81"/>
  <c r="H232" i="79"/>
  <c r="I225" i="79"/>
  <c r="I232" i="79" s="1"/>
  <c r="J225" i="79"/>
  <c r="J232" i="79" s="1"/>
  <c r="K879" i="81"/>
  <c r="I888" i="81"/>
  <c r="I890" i="81" s="1"/>
  <c r="J871" i="81"/>
  <c r="J240" i="79"/>
  <c r="K240" i="79"/>
  <c r="K872" i="81"/>
  <c r="K874" i="81"/>
  <c r="K886" i="81"/>
  <c r="G136" i="88"/>
  <c r="E906" i="79"/>
  <c r="H888" i="79"/>
  <c r="J117" i="88"/>
  <c r="I134" i="88"/>
  <c r="G890" i="79"/>
  <c r="K887" i="81"/>
  <c r="K883" i="81"/>
  <c r="K876" i="81"/>
  <c r="K882" i="81"/>
  <c r="K878" i="81"/>
  <c r="K885" i="81"/>
  <c r="K884" i="81"/>
  <c r="F909" i="79"/>
  <c r="H155" i="88" s="1"/>
  <c r="F907" i="79"/>
  <c r="H153" i="88" s="1"/>
  <c r="F915" i="79"/>
  <c r="H161" i="88" s="1"/>
  <c r="H152" i="88"/>
  <c r="K880" i="81"/>
  <c r="Y968" i="81"/>
  <c r="K877" i="81"/>
  <c r="AC957" i="86"/>
  <c r="AC974" i="86"/>
  <c r="AC956" i="86"/>
  <c r="AF974" i="86"/>
  <c r="H312" i="86"/>
  <c r="AD947" i="86"/>
  <c r="H311" i="86"/>
  <c r="H309" i="86"/>
  <c r="H310" i="86"/>
  <c r="M310" i="86"/>
  <c r="M308" i="86"/>
  <c r="D320" i="86"/>
  <c r="D321" i="86"/>
  <c r="AQ929" i="86"/>
  <c r="AU929" i="86"/>
  <c r="AT929" i="86"/>
  <c r="AX929" i="86"/>
  <c r="AY929" i="86"/>
  <c r="AP929" i="86"/>
  <c r="AS929" i="86"/>
  <c r="AV929" i="86"/>
  <c r="AR929" i="86"/>
  <c r="AO929" i="86"/>
  <c r="AW929" i="86"/>
  <c r="AZ929" i="86"/>
  <c r="AE974" i="86"/>
  <c r="AK974" i="86"/>
  <c r="AN974" i="86"/>
  <c r="AM974" i="86"/>
  <c r="AD974" i="86"/>
  <c r="AD956" i="86"/>
  <c r="AH974" i="86"/>
  <c r="AI956" i="82"/>
  <c r="AJ946" i="82"/>
  <c r="AJ953" i="82" s="1"/>
  <c r="AJ954" i="82" s="1"/>
  <c r="AI958" i="82"/>
  <c r="S85" i="77"/>
  <c r="S27" i="77" s="1"/>
  <c r="S30" i="77" s="1"/>
  <c r="M907" i="73"/>
  <c r="M909" i="73"/>
  <c r="X55" i="77"/>
  <c r="X58" i="77" s="1"/>
  <c r="X59" i="77" s="1"/>
  <c r="Y54" i="77" s="1"/>
  <c r="Y56" i="77" s="1"/>
  <c r="X61" i="77"/>
  <c r="Y42" i="77"/>
  <c r="Y41" i="77"/>
  <c r="Y43" i="77" s="1"/>
  <c r="Y46" i="77"/>
  <c r="N902" i="73"/>
  <c r="N906" i="73" s="1"/>
  <c r="M904" i="73"/>
  <c r="AF944" i="73"/>
  <c r="CC927" i="84"/>
  <c r="CC962" i="84" s="1"/>
  <c r="CA963" i="87"/>
  <c r="CA974" i="87"/>
  <c r="N934" i="79"/>
  <c r="M941" i="79"/>
  <c r="O116" i="80" s="1"/>
  <c r="M939" i="79"/>
  <c r="M946" i="79"/>
  <c r="M936" i="79"/>
  <c r="CB926" i="87"/>
  <c r="CB929" i="87" s="1"/>
  <c r="CB974" i="82"/>
  <c r="CA974" i="84"/>
  <c r="AH968" i="84"/>
  <c r="AI965" i="84" s="1"/>
  <c r="AJ966" i="87"/>
  <c r="AS942" i="89"/>
  <c r="AT938" i="89" s="1"/>
  <c r="BF934" i="89"/>
  <c r="BF936" i="89" s="1"/>
  <c r="BG932" i="89" s="1"/>
  <c r="BF933" i="89"/>
  <c r="CB941" i="84"/>
  <c r="CB961" i="87"/>
  <c r="CB948" i="84"/>
  <c r="CB948" i="87"/>
  <c r="CB947" i="87"/>
  <c r="CB926" i="84"/>
  <c r="CB929" i="84" s="1"/>
  <c r="CB935" i="87"/>
  <c r="CB935" i="84"/>
  <c r="CC927" i="87"/>
  <c r="CC962" i="87" s="1"/>
  <c r="CB961" i="84"/>
  <c r="CB941" i="87"/>
  <c r="CB963" i="82"/>
  <c r="CB947" i="86"/>
  <c r="CB941" i="86"/>
  <c r="AF947" i="79"/>
  <c r="AC941" i="79"/>
  <c r="AE116" i="80" s="1"/>
  <c r="AG935" i="79"/>
  <c r="BJ936" i="73"/>
  <c r="BK932" i="73" s="1"/>
  <c r="AC942" i="73"/>
  <c r="AD938" i="73" s="1"/>
  <c r="CB935" i="85"/>
  <c r="CC927" i="85"/>
  <c r="CC962" i="85" s="1"/>
  <c r="CB961" i="85"/>
  <c r="CB941" i="85"/>
  <c r="CB947" i="85"/>
  <c r="CC927" i="86"/>
  <c r="CC962" i="86" s="1"/>
  <c r="CB948" i="83"/>
  <c r="CB948" i="86"/>
  <c r="CB926" i="86"/>
  <c r="CB961" i="86"/>
  <c r="CB935" i="83"/>
  <c r="CB935" i="86"/>
  <c r="CB941" i="83"/>
  <c r="CB926" i="85"/>
  <c r="CB929" i="85" s="1"/>
  <c r="CB947" i="83"/>
  <c r="CC927" i="83"/>
  <c r="CC962" i="83" s="1"/>
  <c r="CB948" i="85"/>
  <c r="CB926" i="83"/>
  <c r="CB929" i="83" s="1"/>
  <c r="CB961" i="83"/>
  <c r="CA974" i="85"/>
  <c r="CA963" i="85"/>
  <c r="AX933" i="85"/>
  <c r="AX934" i="85"/>
  <c r="AX936" i="85" s="1"/>
  <c r="AY932" i="85" s="1"/>
  <c r="CA963" i="83"/>
  <c r="AJ958" i="87"/>
  <c r="AJ967" i="87" s="1"/>
  <c r="CA974" i="83"/>
  <c r="CA974" i="73"/>
  <c r="AM946" i="85"/>
  <c r="AM953" i="85" s="1"/>
  <c r="AM954" i="85" s="1"/>
  <c r="AL956" i="85"/>
  <c r="AK979" i="85"/>
  <c r="AK968" i="85"/>
  <c r="AL965" i="85" s="1"/>
  <c r="AL945" i="87"/>
  <c r="AL952" i="87" s="1"/>
  <c r="AL954" i="87" s="1"/>
  <c r="AL957" i="87" s="1"/>
  <c r="AI979" i="87"/>
  <c r="AL949" i="87"/>
  <c r="AM944" i="87" s="1"/>
  <c r="AK956" i="87"/>
  <c r="AK966" i="87"/>
  <c r="AT946" i="83"/>
  <c r="AT949" i="83" s="1"/>
  <c r="AU944" i="83" s="1"/>
  <c r="AT945" i="83"/>
  <c r="BZ963" i="79"/>
  <c r="CA962" i="79"/>
  <c r="CA961" i="79"/>
  <c r="CA948" i="79"/>
  <c r="CB962" i="73"/>
  <c r="CB935" i="73"/>
  <c r="CB961" i="73"/>
  <c r="CB948" i="73"/>
  <c r="CB926" i="73"/>
  <c r="CB929" i="73" s="1"/>
  <c r="CB947" i="73"/>
  <c r="CC927" i="73"/>
  <c r="CB941" i="73"/>
  <c r="CC963" i="82"/>
  <c r="CC974" i="82"/>
  <c r="CC927" i="79"/>
  <c r="CB926" i="79"/>
  <c r="CA963" i="73"/>
  <c r="CA963" i="81"/>
  <c r="CB962" i="81"/>
  <c r="CB961" i="81"/>
  <c r="CB926" i="81"/>
  <c r="CB935" i="81"/>
  <c r="CB941" i="81"/>
  <c r="CB947" i="81"/>
  <c r="CB948" i="81"/>
  <c r="CC927" i="81"/>
  <c r="CC935" i="84"/>
  <c r="CC947" i="84"/>
  <c r="AG933" i="79"/>
  <c r="AG934" i="79"/>
  <c r="AG936" i="83"/>
  <c r="CD935" i="82"/>
  <c r="CD941" i="82"/>
  <c r="CD926" i="82"/>
  <c r="CD948" i="82"/>
  <c r="AI958" i="84"/>
  <c r="AI967" i="84" s="1"/>
  <c r="AJ953" i="84"/>
  <c r="AJ954" i="84" s="1"/>
  <c r="AJ957" i="84" s="1"/>
  <c r="AJ966" i="84" s="1"/>
  <c r="AJ949" i="84"/>
  <c r="AK944" i="84" s="1"/>
  <c r="AC939" i="79"/>
  <c r="AB957" i="79"/>
  <c r="AC940" i="79"/>
  <c r="AB956" i="79"/>
  <c r="AB965" i="73"/>
  <c r="AC952" i="73"/>
  <c r="AB958" i="73"/>
  <c r="AB967" i="73" s="1"/>
  <c r="AC953" i="73"/>
  <c r="AW934" i="84"/>
  <c r="AW936" i="84" s="1"/>
  <c r="AX932" i="84" s="1"/>
  <c r="AW933" i="84"/>
  <c r="BT940" i="86"/>
  <c r="BT942" i="86" s="1"/>
  <c r="BU938" i="86" s="1"/>
  <c r="BT939" i="86"/>
  <c r="BT940" i="87"/>
  <c r="BT942" i="87" s="1"/>
  <c r="BU938" i="87" s="1"/>
  <c r="BT939" i="87"/>
  <c r="BS939" i="85"/>
  <c r="BS940" i="85"/>
  <c r="BS942" i="85" s="1"/>
  <c r="BT938" i="85" s="1"/>
  <c r="BR939" i="82"/>
  <c r="BR940" i="82"/>
  <c r="BR942" i="82" s="1"/>
  <c r="BS938" i="82" s="1"/>
  <c r="AE952" i="83"/>
  <c r="AE953" i="83"/>
  <c r="AD965" i="83"/>
  <c r="AZ948" i="81"/>
  <c r="AE942" i="83"/>
  <c r="AD958" i="83"/>
  <c r="AD967" i="83" s="1"/>
  <c r="BA936" i="82"/>
  <c r="BB932" i="82" s="1"/>
  <c r="AE968" i="82"/>
  <c r="AX936" i="86"/>
  <c r="AY932" i="86" s="1"/>
  <c r="AJ932" i="81"/>
  <c r="BT940" i="84"/>
  <c r="BT942" i="84" s="1"/>
  <c r="BU938" i="84" s="1"/>
  <c r="BT939" i="84"/>
  <c r="AH940" i="81"/>
  <c r="AH939" i="81"/>
  <c r="BB936" i="87"/>
  <c r="BC932" i="87" s="1"/>
  <c r="J874" i="79" a="1"/>
  <c r="K882" i="79" a="1"/>
  <c r="N936" i="79" a="1"/>
  <c r="AB958" i="79" a="1"/>
  <c r="K877" i="79" a="1"/>
  <c r="K887" i="79" a="1"/>
  <c r="H894" i="79" a="1"/>
  <c r="J880" i="79" a="1"/>
  <c r="K883" i="79" a="1"/>
  <c r="K885" i="79" a="1"/>
  <c r="AC953" i="79" a="1"/>
  <c r="AC952" i="79" a="1"/>
  <c r="AG936" i="79" a="1"/>
  <c r="K875" i="79" a="1"/>
  <c r="CB962" i="79" a="1"/>
  <c r="J871" i="79" a="1"/>
  <c r="K881" i="79" a="1"/>
  <c r="AB966" i="79" a="1"/>
  <c r="K884" i="79" a="1"/>
  <c r="AD938" i="79" a="1"/>
  <c r="AC942" i="79" a="1"/>
  <c r="K879" i="79" a="1"/>
  <c r="Y968" i="79" a="1"/>
  <c r="CB948" i="79" a="1"/>
  <c r="AA979" i="79" a="1"/>
  <c r="K878" i="79" a="1"/>
  <c r="K876" i="79" a="1"/>
  <c r="K886" i="79" a="1"/>
  <c r="N938" i="79" a="1"/>
  <c r="K872" i="79" a="1"/>
  <c r="K873" i="79" a="1"/>
  <c r="CB961" i="79" a="1"/>
  <c r="AK956" i="89" l="1"/>
  <c r="AL946" i="89"/>
  <c r="AL953" i="89" s="1"/>
  <c r="AL954" i="89" s="1"/>
  <c r="AL957" i="89" s="1"/>
  <c r="AL966" i="89" s="1"/>
  <c r="AJ967" i="89"/>
  <c r="AJ968" i="89" s="1"/>
  <c r="AK965" i="89" s="1"/>
  <c r="AK958" i="89"/>
  <c r="J880" i="79"/>
  <c r="L126" i="88" s="1"/>
  <c r="J874" i="79"/>
  <c r="L120" i="88" s="1"/>
  <c r="CE927" i="82"/>
  <c r="CE962" i="82" s="1"/>
  <c r="CC948" i="84"/>
  <c r="CC948" i="87"/>
  <c r="CB963" i="84"/>
  <c r="K880" i="86"/>
  <c r="K888" i="86" s="1"/>
  <c r="K890" i="86" s="1"/>
  <c r="K894" i="86" s="1"/>
  <c r="K902" i="86" s="1"/>
  <c r="K904" i="86" s="1"/>
  <c r="CC961" i="84"/>
  <c r="CC963" i="84" s="1"/>
  <c r="J888" i="86"/>
  <c r="J890" i="86" s="1"/>
  <c r="J894" i="86" s="1"/>
  <c r="J902" i="86" s="1"/>
  <c r="J904" i="86" s="1"/>
  <c r="K874" i="86"/>
  <c r="AA979" i="79"/>
  <c r="T71" i="77"/>
  <c r="T70" i="77"/>
  <c r="T72" i="77"/>
  <c r="L871" i="86"/>
  <c r="I907" i="86"/>
  <c r="I909" i="86"/>
  <c r="J906" i="86"/>
  <c r="J915" i="86" s="1"/>
  <c r="CB963" i="85"/>
  <c r="CC926" i="84"/>
  <c r="CC929" i="84" s="1"/>
  <c r="CC974" i="84" s="1"/>
  <c r="CD927" i="84"/>
  <c r="CD962" i="84" s="1"/>
  <c r="CC941" i="84"/>
  <c r="CD961" i="82"/>
  <c r="CD963" i="82" s="1"/>
  <c r="CD947" i="82"/>
  <c r="K877" i="79"/>
  <c r="M123" i="88" s="1"/>
  <c r="H894" i="79"/>
  <c r="K876" i="79"/>
  <c r="M122" i="88" s="1"/>
  <c r="K879" i="79"/>
  <c r="M125" i="88" s="1"/>
  <c r="K883" i="79"/>
  <c r="M129" i="88" s="1"/>
  <c r="K886" i="79"/>
  <c r="M132" i="88" s="1"/>
  <c r="K884" i="79"/>
  <c r="M130" i="88" s="1"/>
  <c r="K887" i="79"/>
  <c r="M133" i="88" s="1"/>
  <c r="K873" i="79"/>
  <c r="M119" i="88" s="1"/>
  <c r="K872" i="79"/>
  <c r="M118" i="88" s="1"/>
  <c r="K875" i="79"/>
  <c r="M121" i="88" s="1"/>
  <c r="K885" i="79"/>
  <c r="M131" i="88" s="1"/>
  <c r="Y968" i="79"/>
  <c r="K878" i="79"/>
  <c r="M124" i="88" s="1"/>
  <c r="J871" i="79"/>
  <c r="K881" i="79"/>
  <c r="M127" i="88" s="1"/>
  <c r="K882" i="79"/>
  <c r="M128" i="88" s="1"/>
  <c r="L877" i="81"/>
  <c r="H902" i="81"/>
  <c r="L876" i="81"/>
  <c r="L879" i="81"/>
  <c r="L883" i="81"/>
  <c r="L886" i="81"/>
  <c r="L884" i="81"/>
  <c r="L887" i="81"/>
  <c r="L874" i="81"/>
  <c r="L873" i="81"/>
  <c r="I888" i="79"/>
  <c r="K117" i="88"/>
  <c r="I136" i="88"/>
  <c r="L872" i="81"/>
  <c r="L875" i="81"/>
  <c r="G904" i="81"/>
  <c r="G906" i="81"/>
  <c r="L885" i="81"/>
  <c r="Z965" i="81"/>
  <c r="L878" i="81"/>
  <c r="H890" i="79"/>
  <c r="J136" i="88" s="1"/>
  <c r="J134" i="88"/>
  <c r="K871" i="81"/>
  <c r="J888" i="81"/>
  <c r="J890" i="81" s="1"/>
  <c r="L881" i="81"/>
  <c r="L880" i="81"/>
  <c r="L882" i="81"/>
  <c r="D296" i="79"/>
  <c r="E907" i="79"/>
  <c r="G153" i="88" s="1"/>
  <c r="D277" i="79"/>
  <c r="D276" i="79"/>
  <c r="D297" i="79"/>
  <c r="G152" i="88"/>
  <c r="E909" i="79"/>
  <c r="G155" i="88" s="1"/>
  <c r="E915" i="79"/>
  <c r="G161" i="88" s="1"/>
  <c r="I894" i="81"/>
  <c r="G902" i="79"/>
  <c r="I140" i="88"/>
  <c r="AP974" i="86"/>
  <c r="AO974" i="86"/>
  <c r="AU974" i="86"/>
  <c r="AD949" i="86"/>
  <c r="AR974" i="86"/>
  <c r="AQ974" i="86"/>
  <c r="AX974" i="86"/>
  <c r="AV974" i="86"/>
  <c r="AW974" i="86"/>
  <c r="AD957" i="86"/>
  <c r="AD966" i="86" s="1"/>
  <c r="AS974" i="86"/>
  <c r="BB929" i="86"/>
  <c r="BJ929" i="86"/>
  <c r="BK929" i="86"/>
  <c r="BC929" i="86"/>
  <c r="BA929" i="86"/>
  <c r="BG929" i="86"/>
  <c r="BL929" i="86"/>
  <c r="BH929" i="86"/>
  <c r="BE929" i="86"/>
  <c r="BF929" i="86"/>
  <c r="BI929" i="86"/>
  <c r="BD929" i="86"/>
  <c r="AY974" i="86"/>
  <c r="H320" i="86"/>
  <c r="AC966" i="86"/>
  <c r="AC958" i="86"/>
  <c r="AT974" i="86"/>
  <c r="N904" i="73"/>
  <c r="AJ957" i="82"/>
  <c r="AJ966" i="82" s="1"/>
  <c r="AJ956" i="82"/>
  <c r="AJ949" i="82"/>
  <c r="AK944" i="82" s="1"/>
  <c r="AK945" i="82" s="1"/>
  <c r="AK952" i="82" s="1"/>
  <c r="AI967" i="82"/>
  <c r="AI979" i="82" s="1"/>
  <c r="S86" i="77"/>
  <c r="S87" i="77" s="1"/>
  <c r="Y44" i="77"/>
  <c r="Z40" i="77" s="1"/>
  <c r="Y55" i="77"/>
  <c r="Y61" i="77"/>
  <c r="X60" i="77"/>
  <c r="X62" i="77"/>
  <c r="X63" i="77" s="1"/>
  <c r="X64" i="77" s="1"/>
  <c r="X65" i="77" s="1"/>
  <c r="Y45" i="77"/>
  <c r="Y47" i="77"/>
  <c r="Y21" i="77"/>
  <c r="Y28" i="77"/>
  <c r="AF946" i="73"/>
  <c r="AF945" i="73"/>
  <c r="CD927" i="85"/>
  <c r="CD962" i="85" s="1"/>
  <c r="N938" i="79"/>
  <c r="N936" i="79"/>
  <c r="N907" i="73"/>
  <c r="N915" i="73"/>
  <c r="N909" i="73"/>
  <c r="CC947" i="85"/>
  <c r="CC926" i="87"/>
  <c r="CC929" i="87" s="1"/>
  <c r="CD927" i="87"/>
  <c r="CD962" i="87" s="1"/>
  <c r="CC935" i="87"/>
  <c r="CC947" i="87"/>
  <c r="CC935" i="86"/>
  <c r="CB963" i="87"/>
  <c r="CD927" i="86"/>
  <c r="CD962" i="86" s="1"/>
  <c r="CC961" i="86"/>
  <c r="AJ979" i="87"/>
  <c r="AT939" i="89"/>
  <c r="AT940" i="89"/>
  <c r="BG934" i="89"/>
  <c r="BG936" i="89" s="1"/>
  <c r="BH932" i="89" s="1"/>
  <c r="BG933" i="89"/>
  <c r="CB974" i="84"/>
  <c r="CC941" i="87"/>
  <c r="CC926" i="85"/>
  <c r="CC929" i="85" s="1"/>
  <c r="CC961" i="87"/>
  <c r="AC942" i="79"/>
  <c r="CC947" i="86"/>
  <c r="CC948" i="86"/>
  <c r="CC941" i="86"/>
  <c r="CB974" i="83"/>
  <c r="BK933" i="73"/>
  <c r="BK934" i="73"/>
  <c r="CC941" i="85"/>
  <c r="CC935" i="85"/>
  <c r="CD927" i="83"/>
  <c r="CD962" i="83" s="1"/>
  <c r="CC948" i="85"/>
  <c r="CC961" i="85"/>
  <c r="CB963" i="83"/>
  <c r="CB963" i="86"/>
  <c r="CC926" i="86"/>
  <c r="CC947" i="83"/>
  <c r="CC926" i="83"/>
  <c r="CC929" i="83" s="1"/>
  <c r="CC948" i="83"/>
  <c r="CC935" i="83"/>
  <c r="CC961" i="83"/>
  <c r="CC941" i="83"/>
  <c r="AY934" i="85"/>
  <c r="AY936" i="85" s="1"/>
  <c r="AZ932" i="85" s="1"/>
  <c r="AY933" i="85"/>
  <c r="CB974" i="85"/>
  <c r="AM957" i="85"/>
  <c r="AM966" i="85" s="1"/>
  <c r="CB974" i="87"/>
  <c r="AM949" i="85"/>
  <c r="AN944" i="85" s="1"/>
  <c r="AN946" i="85" s="1"/>
  <c r="AN953" i="85" s="1"/>
  <c r="AM956" i="85"/>
  <c r="AL958" i="85"/>
  <c r="AL967" i="85" s="1"/>
  <c r="AI968" i="87"/>
  <c r="AJ965" i="87" s="1"/>
  <c r="AJ968" i="87" s="1"/>
  <c r="AK965" i="87" s="1"/>
  <c r="AL966" i="87"/>
  <c r="AL956" i="87"/>
  <c r="AM945" i="87"/>
  <c r="AM952" i="87" s="1"/>
  <c r="AM946" i="87"/>
  <c r="AK958" i="87"/>
  <c r="AU946" i="83"/>
  <c r="AU949" i="83" s="1"/>
  <c r="AV944" i="83" s="1"/>
  <c r="AU945" i="83"/>
  <c r="CB974" i="73"/>
  <c r="CA963" i="79"/>
  <c r="CB962" i="79"/>
  <c r="CB948" i="79"/>
  <c r="CB961" i="79"/>
  <c r="CC962" i="81"/>
  <c r="CD927" i="81"/>
  <c r="CC941" i="81"/>
  <c r="CC947" i="81"/>
  <c r="CC948" i="81"/>
  <c r="CC935" i="81"/>
  <c r="CC926" i="81"/>
  <c r="CC961" i="81"/>
  <c r="CC926" i="79"/>
  <c r="CD927" i="79"/>
  <c r="AZ963" i="81"/>
  <c r="CB963" i="81"/>
  <c r="CC962" i="73"/>
  <c r="CC947" i="73"/>
  <c r="CC948" i="73"/>
  <c r="CC961" i="73"/>
  <c r="CC941" i="73"/>
  <c r="CC935" i="73"/>
  <c r="CD927" i="73"/>
  <c r="CC926" i="73"/>
  <c r="CB963" i="73"/>
  <c r="CD961" i="86"/>
  <c r="CD926" i="87"/>
  <c r="CD929" i="87" s="1"/>
  <c r="CE927" i="87"/>
  <c r="CE962" i="87" s="1"/>
  <c r="CD947" i="87"/>
  <c r="CD935" i="87"/>
  <c r="CD948" i="87"/>
  <c r="CD935" i="85"/>
  <c r="CD961" i="85"/>
  <c r="CD941" i="85"/>
  <c r="CE927" i="84"/>
  <c r="CE962" i="84" s="1"/>
  <c r="CD947" i="84"/>
  <c r="AG936" i="79"/>
  <c r="AH932" i="83"/>
  <c r="CE935" i="82"/>
  <c r="CE948" i="82"/>
  <c r="CE961" i="82"/>
  <c r="CE947" i="82"/>
  <c r="CD929" i="82"/>
  <c r="AJ956" i="84"/>
  <c r="AI979" i="84"/>
  <c r="AK946" i="84"/>
  <c r="AK953" i="84" s="1"/>
  <c r="AK945" i="84"/>
  <c r="AK952" i="84" s="1"/>
  <c r="AB966" i="79"/>
  <c r="AC952" i="79"/>
  <c r="AE123" i="80" s="1"/>
  <c r="AB958" i="79"/>
  <c r="AC953" i="79"/>
  <c r="AD938" i="79"/>
  <c r="AC954" i="73"/>
  <c r="AC957" i="73" s="1"/>
  <c r="AC966" i="73" s="1"/>
  <c r="AB979" i="73"/>
  <c r="AD939" i="73"/>
  <c r="AD940" i="73"/>
  <c r="BU940" i="86"/>
  <c r="BU942" i="86" s="1"/>
  <c r="BV938" i="86" s="1"/>
  <c r="BU939" i="86"/>
  <c r="AX934" i="84"/>
  <c r="AX933" i="84"/>
  <c r="AY934" i="86"/>
  <c r="AY936" i="86" s="1"/>
  <c r="AZ932" i="86" s="1"/>
  <c r="AY933" i="86"/>
  <c r="AE954" i="83"/>
  <c r="AE957" i="83" s="1"/>
  <c r="BS940" i="82"/>
  <c r="BS942" i="82" s="1"/>
  <c r="BT938" i="82" s="1"/>
  <c r="BS939" i="82"/>
  <c r="BC933" i="87"/>
  <c r="BC934" i="87"/>
  <c r="AF965" i="82"/>
  <c r="BU940" i="87"/>
  <c r="BU942" i="87" s="1"/>
  <c r="BV938" i="87" s="1"/>
  <c r="BU939" i="87"/>
  <c r="BU939" i="84"/>
  <c r="BU940" i="84"/>
  <c r="BU942" i="84" s="1"/>
  <c r="BV938" i="84" s="1"/>
  <c r="AJ934" i="81"/>
  <c r="AJ933" i="81"/>
  <c r="BB934" i="82"/>
  <c r="BB936" i="82" s="1"/>
  <c r="BC932" i="82" s="1"/>
  <c r="BB933" i="82"/>
  <c r="AF938" i="83"/>
  <c r="AH942" i="81"/>
  <c r="AD979" i="83"/>
  <c r="BT939" i="85"/>
  <c r="BT940" i="85"/>
  <c r="BT942" i="85" s="1"/>
  <c r="BU938" i="85" s="1"/>
  <c r="N939" i="79" a="1"/>
  <c r="CC961" i="79" a="1"/>
  <c r="AB979" i="79" a="1"/>
  <c r="L878" i="79" a="1"/>
  <c r="L885" i="79" a="1"/>
  <c r="Z965" i="79" a="1"/>
  <c r="K880" i="79" a="1"/>
  <c r="L876" i="79" a="1"/>
  <c r="N941" i="79" a="1"/>
  <c r="L875" i="79" a="1"/>
  <c r="L887" i="79" a="1"/>
  <c r="I894" i="79" a="1"/>
  <c r="L884" i="79" a="1"/>
  <c r="AC954" i="79" a="1"/>
  <c r="AH932" i="79" a="1"/>
  <c r="K871" i="79" a="1"/>
  <c r="K874" i="79" a="1"/>
  <c r="L882" i="79" a="1"/>
  <c r="CC948" i="79" a="1"/>
  <c r="AD940" i="79" a="1"/>
  <c r="L877" i="79" a="1"/>
  <c r="AG947" i="79" a="1"/>
  <c r="AB967" i="79" a="1"/>
  <c r="L872" i="79" a="1"/>
  <c r="N946" i="79" a="1"/>
  <c r="L873" i="79" a="1"/>
  <c r="L886" i="79" a="1"/>
  <c r="L881" i="79" a="1"/>
  <c r="L879" i="79" a="1"/>
  <c r="L883" i="79" a="1"/>
  <c r="AD939" i="79" a="1"/>
  <c r="CC962" i="79" a="1"/>
  <c r="AL949" i="89" l="1"/>
  <c r="AM944" i="89" s="1"/>
  <c r="AM946" i="89" s="1"/>
  <c r="AM953" i="89" s="1"/>
  <c r="AL956" i="89"/>
  <c r="AJ979" i="89"/>
  <c r="AL958" i="89"/>
  <c r="AK967" i="89"/>
  <c r="AK979" i="89" s="1"/>
  <c r="K874" i="79"/>
  <c r="M120" i="88" s="1"/>
  <c r="K880" i="79"/>
  <c r="M126" i="88" s="1"/>
  <c r="CE926" i="82"/>
  <c r="CE927" i="85"/>
  <c r="CE962" i="85" s="1"/>
  <c r="CC963" i="87"/>
  <c r="L874" i="86"/>
  <c r="CE941" i="82"/>
  <c r="CD961" i="84"/>
  <c r="L880" i="86"/>
  <c r="CF927" i="82"/>
  <c r="CF962" i="82" s="1"/>
  <c r="AC35" i="77"/>
  <c r="AC118" i="80"/>
  <c r="J907" i="86"/>
  <c r="T73" i="77"/>
  <c r="T77" i="77" s="1"/>
  <c r="T78" i="77" s="1"/>
  <c r="T79" i="77" s="1"/>
  <c r="T80" i="77" s="1"/>
  <c r="T84" i="77" s="1"/>
  <c r="T85" i="77" s="1"/>
  <c r="T27" i="77" s="1"/>
  <c r="T30" i="77" s="1"/>
  <c r="J909" i="86"/>
  <c r="K906" i="86"/>
  <c r="K909" i="86" s="1"/>
  <c r="M871" i="86"/>
  <c r="L888" i="86"/>
  <c r="L890" i="86" s="1"/>
  <c r="L894" i="86" s="1"/>
  <c r="L902" i="86" s="1"/>
  <c r="L904" i="86" s="1"/>
  <c r="CE927" i="86"/>
  <c r="CE962" i="86" s="1"/>
  <c r="CD935" i="84"/>
  <c r="CD926" i="84"/>
  <c r="CD929" i="84" s="1"/>
  <c r="CD941" i="84"/>
  <c r="CD948" i="84"/>
  <c r="I894" i="79"/>
  <c r="L878" i="79"/>
  <c r="N124" i="88" s="1"/>
  <c r="L883" i="79"/>
  <c r="N129" i="88" s="1"/>
  <c r="L877" i="79"/>
  <c r="N123" i="88" s="1"/>
  <c r="L882" i="79"/>
  <c r="N128" i="88" s="1"/>
  <c r="Z965" i="79"/>
  <c r="L879" i="79"/>
  <c r="N125" i="88" s="1"/>
  <c r="L875" i="79"/>
  <c r="N121" i="88" s="1"/>
  <c r="L885" i="79"/>
  <c r="N131" i="88" s="1"/>
  <c r="L876" i="79"/>
  <c r="N122" i="88" s="1"/>
  <c r="L881" i="79"/>
  <c r="N127" i="88" s="1"/>
  <c r="L873" i="79"/>
  <c r="N119" i="88" s="1"/>
  <c r="L887" i="79"/>
  <c r="N133" i="88" s="1"/>
  <c r="L872" i="79"/>
  <c r="N118" i="88" s="1"/>
  <c r="L884" i="79"/>
  <c r="N130" i="88" s="1"/>
  <c r="K871" i="79"/>
  <c r="L886" i="79"/>
  <c r="N132" i="88" s="1"/>
  <c r="I902" i="81"/>
  <c r="M878" i="81"/>
  <c r="M883" i="81"/>
  <c r="J888" i="79"/>
  <c r="L117" i="88"/>
  <c r="M877" i="81"/>
  <c r="M882" i="81"/>
  <c r="Z968" i="81"/>
  <c r="M879" i="81"/>
  <c r="M875" i="81"/>
  <c r="M880" i="81"/>
  <c r="M885" i="81"/>
  <c r="I890" i="79"/>
  <c r="K136" i="88" s="1"/>
  <c r="K134" i="88"/>
  <c r="M876" i="81"/>
  <c r="J894" i="81"/>
  <c r="M881" i="81"/>
  <c r="G915" i="81"/>
  <c r="G907" i="81"/>
  <c r="D313" i="81"/>
  <c r="G909" i="81"/>
  <c r="D312" i="81"/>
  <c r="M873" i="81"/>
  <c r="H904" i="81"/>
  <c r="H906" i="81"/>
  <c r="M874" i="81"/>
  <c r="M887" i="81"/>
  <c r="G904" i="79"/>
  <c r="I150" i="88" s="1"/>
  <c r="I148" i="88"/>
  <c r="M872" i="81"/>
  <c r="M884" i="81"/>
  <c r="H902" i="79"/>
  <c r="J140" i="88"/>
  <c r="K888" i="81"/>
  <c r="K890" i="81" s="1"/>
  <c r="L871" i="81"/>
  <c r="G906" i="79"/>
  <c r="M886" i="81"/>
  <c r="BL974" i="86"/>
  <c r="BE974" i="86"/>
  <c r="BQ929" i="86"/>
  <c r="BR929" i="86"/>
  <c r="BM929" i="86"/>
  <c r="BV929" i="86"/>
  <c r="BP929" i="86"/>
  <c r="BU929" i="86"/>
  <c r="BS929" i="86"/>
  <c r="BO929" i="86"/>
  <c r="BW929" i="86"/>
  <c r="BN929" i="86"/>
  <c r="BT929" i="86"/>
  <c r="BX929" i="86"/>
  <c r="BG974" i="86"/>
  <c r="BB974" i="86"/>
  <c r="BH974" i="86"/>
  <c r="BA974" i="86"/>
  <c r="BK974" i="86"/>
  <c r="AC967" i="86"/>
  <c r="AC968" i="86" s="1"/>
  <c r="AD965" i="86" s="1"/>
  <c r="AD958" i="86"/>
  <c r="BD974" i="86"/>
  <c r="BC974" i="86"/>
  <c r="BI974" i="86"/>
  <c r="H321" i="86"/>
  <c r="M312" i="86"/>
  <c r="BF974" i="86"/>
  <c r="BJ974" i="86"/>
  <c r="AE944" i="86"/>
  <c r="AK946" i="82"/>
  <c r="AK953" i="82" s="1"/>
  <c r="AK954" i="82" s="1"/>
  <c r="AK956" i="82" s="1"/>
  <c r="AJ958" i="82"/>
  <c r="AJ967" i="82" s="1"/>
  <c r="AJ979" i="82" s="1"/>
  <c r="Z42" i="77"/>
  <c r="Z21" i="77" s="1"/>
  <c r="Z41" i="77"/>
  <c r="Z43" i="77" s="1"/>
  <c r="Z47" i="77" s="1"/>
  <c r="Z57" i="77" s="1"/>
  <c r="Z46" i="77"/>
  <c r="Y57" i="77"/>
  <c r="Y48" i="77"/>
  <c r="Y49" i="77" s="1"/>
  <c r="Y50" i="77" s="1"/>
  <c r="AF949" i="73"/>
  <c r="CD948" i="85"/>
  <c r="CD963" i="85" s="1"/>
  <c r="CD941" i="87"/>
  <c r="CD926" i="83"/>
  <c r="CD929" i="83" s="1"/>
  <c r="CD947" i="85"/>
  <c r="CD941" i="86"/>
  <c r="CD926" i="85"/>
  <c r="CD929" i="85" s="1"/>
  <c r="CD961" i="87"/>
  <c r="CD963" i="87" s="1"/>
  <c r="CC963" i="86"/>
  <c r="N941" i="79"/>
  <c r="P116" i="80" s="1"/>
  <c r="N946" i="79"/>
  <c r="N939" i="79"/>
  <c r="CC974" i="87"/>
  <c r="CD935" i="83"/>
  <c r="CD935" i="86"/>
  <c r="CE963" i="82"/>
  <c r="CD947" i="86"/>
  <c r="CC963" i="85"/>
  <c r="CD948" i="86"/>
  <c r="CD963" i="86" s="1"/>
  <c r="CD926" i="86"/>
  <c r="AK967" i="87"/>
  <c r="AK968" i="87" s="1"/>
  <c r="AL965" i="87" s="1"/>
  <c r="AT942" i="89"/>
  <c r="AU938" i="89" s="1"/>
  <c r="BH934" i="89"/>
  <c r="BH933" i="89"/>
  <c r="CD948" i="83"/>
  <c r="CD961" i="83"/>
  <c r="CC974" i="85"/>
  <c r="AG947" i="79"/>
  <c r="AJ936" i="81"/>
  <c r="AK932" i="81" s="1"/>
  <c r="BK936" i="73"/>
  <c r="BL932" i="73" s="1"/>
  <c r="CD941" i="83"/>
  <c r="CE927" i="83"/>
  <c r="CE962" i="83" s="1"/>
  <c r="CD947" i="83"/>
  <c r="CC963" i="83"/>
  <c r="AZ934" i="85"/>
  <c r="AZ936" i="85" s="1"/>
  <c r="BA932" i="85" s="1"/>
  <c r="AZ933" i="85"/>
  <c r="AM958" i="85"/>
  <c r="AM967" i="85" s="1"/>
  <c r="CC974" i="83"/>
  <c r="CD974" i="82"/>
  <c r="AJ958" i="84"/>
  <c r="AJ967" i="84" s="1"/>
  <c r="AN949" i="85"/>
  <c r="AO944" i="85" s="1"/>
  <c r="AO946" i="85" s="1"/>
  <c r="AO953" i="85" s="1"/>
  <c r="AN945" i="85"/>
  <c r="AN952" i="85" s="1"/>
  <c r="AN954" i="85" s="1"/>
  <c r="AL958" i="87"/>
  <c r="AM953" i="87"/>
  <c r="AM954" i="87" s="1"/>
  <c r="AM957" i="87" s="1"/>
  <c r="AM949" i="87"/>
  <c r="AN944" i="87" s="1"/>
  <c r="AV946" i="83"/>
  <c r="AV949" i="83" s="1"/>
  <c r="AW944" i="83" s="1"/>
  <c r="AV945" i="83"/>
  <c r="CB963" i="79"/>
  <c r="CC948" i="79"/>
  <c r="CC962" i="79"/>
  <c r="CC961" i="79"/>
  <c r="CD962" i="81"/>
  <c r="CD941" i="81"/>
  <c r="CE927" i="81"/>
  <c r="CD948" i="81"/>
  <c r="CD947" i="81"/>
  <c r="CD961" i="81"/>
  <c r="CD935" i="81"/>
  <c r="CD926" i="81"/>
  <c r="CE927" i="79"/>
  <c r="CD926" i="79"/>
  <c r="CD962" i="73"/>
  <c r="CE927" i="73"/>
  <c r="CD947" i="73"/>
  <c r="CD941" i="73"/>
  <c r="CD935" i="73"/>
  <c r="CD948" i="73"/>
  <c r="CD926" i="73"/>
  <c r="CD929" i="73" s="1"/>
  <c r="CD961" i="73"/>
  <c r="CC929" i="73"/>
  <c r="CC963" i="81"/>
  <c r="CC963" i="73"/>
  <c r="CE948" i="86"/>
  <c r="CE941" i="86"/>
  <c r="CE947" i="87"/>
  <c r="CE935" i="87"/>
  <c r="CE941" i="87"/>
  <c r="CE948" i="87"/>
  <c r="CE961" i="87"/>
  <c r="CE926" i="87"/>
  <c r="CE929" i="87" s="1"/>
  <c r="CF927" i="87"/>
  <c r="CF962" i="87" s="1"/>
  <c r="CE935" i="85"/>
  <c r="CE947" i="85"/>
  <c r="CF927" i="85"/>
  <c r="CF962" i="85" s="1"/>
  <c r="CE961" i="85"/>
  <c r="CE926" i="85"/>
  <c r="CE929" i="85" s="1"/>
  <c r="CE948" i="85"/>
  <c r="CE961" i="84"/>
  <c r="CE948" i="84"/>
  <c r="CE941" i="84"/>
  <c r="CE926" i="84"/>
  <c r="CF927" i="84"/>
  <c r="CF962" i="84" s="1"/>
  <c r="CE947" i="84"/>
  <c r="CE935" i="84"/>
  <c r="AH932" i="79"/>
  <c r="AH933" i="83"/>
  <c r="AH934" i="83"/>
  <c r="CE947" i="83"/>
  <c r="CE929" i="82"/>
  <c r="CF961" i="82"/>
  <c r="CF947" i="82"/>
  <c r="CF935" i="82"/>
  <c r="CG927" i="82"/>
  <c r="CG962" i="82" s="1"/>
  <c r="CF948" i="82"/>
  <c r="AD941" i="73"/>
  <c r="AK954" i="84"/>
  <c r="AK949" i="84"/>
  <c r="AL944" i="84" s="1"/>
  <c r="AL946" i="84" s="1"/>
  <c r="AL953" i="84" s="1"/>
  <c r="AI968" i="84"/>
  <c r="AJ965" i="84" s="1"/>
  <c r="AB979" i="79"/>
  <c r="AB967" i="79"/>
  <c r="AC954" i="79"/>
  <c r="AE113" i="80" s="1"/>
  <c r="AD940" i="79"/>
  <c r="AD939" i="79"/>
  <c r="AB968" i="73"/>
  <c r="AC956" i="73"/>
  <c r="AD953" i="73"/>
  <c r="AD952" i="73"/>
  <c r="BV940" i="86"/>
  <c r="BV942" i="86" s="1"/>
  <c r="BW938" i="86" s="1"/>
  <c r="BV939" i="86"/>
  <c r="BT940" i="82"/>
  <c r="BT942" i="82" s="1"/>
  <c r="BU938" i="82" s="1"/>
  <c r="BT939" i="82"/>
  <c r="BV939" i="84"/>
  <c r="BV940" i="84"/>
  <c r="BV942" i="84" s="1"/>
  <c r="BW938" i="84" s="1"/>
  <c r="BU940" i="85"/>
  <c r="BU942" i="85" s="1"/>
  <c r="BV938" i="85" s="1"/>
  <c r="BU939" i="85"/>
  <c r="BC934" i="82"/>
  <c r="BC936" i="82" s="1"/>
  <c r="BD932" i="82" s="1"/>
  <c r="BC933" i="82"/>
  <c r="AF940" i="83"/>
  <c r="AF942" i="83" s="1"/>
  <c r="AF939" i="83"/>
  <c r="AF968" i="82"/>
  <c r="AI938" i="81"/>
  <c r="AE966" i="83"/>
  <c r="AE956" i="83"/>
  <c r="AZ934" i="86"/>
  <c r="AZ936" i="86" s="1"/>
  <c r="BA932" i="86" s="1"/>
  <c r="AZ933" i="86"/>
  <c r="BC936" i="87"/>
  <c r="BD932" i="87" s="1"/>
  <c r="AD968" i="83"/>
  <c r="AX936" i="84"/>
  <c r="AY932" i="84" s="1"/>
  <c r="BV940" i="87"/>
  <c r="BV942" i="87" s="1"/>
  <c r="BW938" i="87" s="1"/>
  <c r="BV939" i="87"/>
  <c r="M878" i="79" a="1"/>
  <c r="D313" i="79" a="1"/>
  <c r="CD948" i="79" a="1"/>
  <c r="M882" i="79" a="1"/>
  <c r="M875" i="79" a="1"/>
  <c r="M879" i="79" a="1"/>
  <c r="AH934" i="79" a="1"/>
  <c r="M883" i="79" a="1"/>
  <c r="D312" i="79" a="1"/>
  <c r="AH933" i="79" a="1"/>
  <c r="L880" i="79" a="1"/>
  <c r="AD953" i="79" a="1"/>
  <c r="Z968" i="79" a="1"/>
  <c r="AH935" i="79" a="1"/>
  <c r="CD962" i="79" a="1"/>
  <c r="L874" i="79" a="1"/>
  <c r="M876" i="79" a="1"/>
  <c r="M873" i="79" a="1"/>
  <c r="M881" i="79" a="1"/>
  <c r="CD961" i="79" a="1"/>
  <c r="L871" i="79" a="1"/>
  <c r="M877" i="79" a="1"/>
  <c r="J894" i="79" a="1"/>
  <c r="M884" i="79" a="1"/>
  <c r="M872" i="79" a="1"/>
  <c r="M885" i="79" a="1"/>
  <c r="M887" i="79" a="1"/>
  <c r="AD952" i="79" a="1"/>
  <c r="AD941" i="79" a="1"/>
  <c r="M886" i="79" a="1"/>
  <c r="AM949" i="89" l="1"/>
  <c r="AN944" i="89" s="1"/>
  <c r="AN945" i="89" s="1"/>
  <c r="AN952" i="89" s="1"/>
  <c r="AM945" i="89"/>
  <c r="AM952" i="89" s="1"/>
  <c r="AM954" i="89" s="1"/>
  <c r="AM957" i="89" s="1"/>
  <c r="AM966" i="89" s="1"/>
  <c r="AM956" i="89"/>
  <c r="AL967" i="89"/>
  <c r="AL979" i="89" s="1"/>
  <c r="AK968" i="89"/>
  <c r="AL965" i="89" s="1"/>
  <c r="L874" i="79"/>
  <c r="N120" i="88" s="1"/>
  <c r="L880" i="79"/>
  <c r="N126" i="88" s="1"/>
  <c r="CF941" i="82"/>
  <c r="CE941" i="85"/>
  <c r="CD974" i="87"/>
  <c r="CD974" i="83"/>
  <c r="CD963" i="84"/>
  <c r="CF926" i="82"/>
  <c r="CE935" i="86"/>
  <c r="CD974" i="84"/>
  <c r="M874" i="86"/>
  <c r="CF927" i="86"/>
  <c r="CF962" i="86" s="1"/>
  <c r="M880" i="86"/>
  <c r="T86" i="77"/>
  <c r="T87" i="77" s="1"/>
  <c r="T75" i="77"/>
  <c r="T74" i="77"/>
  <c r="U69" i="77" s="1"/>
  <c r="U71" i="77" s="1"/>
  <c r="T20" i="77"/>
  <c r="T23" i="77" s="1"/>
  <c r="K907" i="86"/>
  <c r="K915" i="86"/>
  <c r="CD929" i="86" s="1"/>
  <c r="CD974" i="86" s="1"/>
  <c r="L906" i="86"/>
  <c r="L907" i="86" s="1"/>
  <c r="N871" i="86"/>
  <c r="M888" i="86"/>
  <c r="M890" i="86" s="1"/>
  <c r="M894" i="86" s="1"/>
  <c r="M902" i="86" s="1"/>
  <c r="M904" i="86" s="1"/>
  <c r="CE926" i="86"/>
  <c r="CE947" i="86"/>
  <c r="CE961" i="86"/>
  <c r="M885" i="79"/>
  <c r="O131" i="88" s="1"/>
  <c r="M883" i="79"/>
  <c r="O129" i="88" s="1"/>
  <c r="M881" i="79"/>
  <c r="O127" i="88" s="1"/>
  <c r="M875" i="79"/>
  <c r="O121" i="88" s="1"/>
  <c r="M878" i="79"/>
  <c r="O124" i="88" s="1"/>
  <c r="M884" i="79"/>
  <c r="O130" i="88" s="1"/>
  <c r="M873" i="79"/>
  <c r="O119" i="88" s="1"/>
  <c r="M879" i="79"/>
  <c r="O125" i="88" s="1"/>
  <c r="M872" i="79"/>
  <c r="O118" i="88" s="1"/>
  <c r="J894" i="79"/>
  <c r="Z968" i="79"/>
  <c r="M886" i="79"/>
  <c r="O132" i="88" s="1"/>
  <c r="D312" i="79"/>
  <c r="M876" i="79"/>
  <c r="O122" i="88" s="1"/>
  <c r="M882" i="79"/>
  <c r="O128" i="88" s="1"/>
  <c r="M877" i="79"/>
  <c r="O123" i="88" s="1"/>
  <c r="L871" i="79"/>
  <c r="M887" i="79"/>
  <c r="O133" i="88" s="1"/>
  <c r="D313" i="79"/>
  <c r="K894" i="81"/>
  <c r="N885" i="81"/>
  <c r="L134" i="88"/>
  <c r="J890" i="79"/>
  <c r="H915" i="81"/>
  <c r="H909" i="81"/>
  <c r="H907" i="81"/>
  <c r="AM929" i="81"/>
  <c r="AD929" i="81"/>
  <c r="AH929" i="81"/>
  <c r="AC929" i="81"/>
  <c r="AE929" i="81"/>
  <c r="AG929" i="81"/>
  <c r="AF929" i="81"/>
  <c r="AN929" i="81"/>
  <c r="AI929" i="81"/>
  <c r="AJ929" i="81"/>
  <c r="AK929" i="81"/>
  <c r="AL929" i="81"/>
  <c r="N880" i="81"/>
  <c r="N883" i="81"/>
  <c r="N874" i="81"/>
  <c r="H906" i="79"/>
  <c r="J148" i="88"/>
  <c r="H904" i="79"/>
  <c r="J150" i="88" s="1"/>
  <c r="N881" i="81"/>
  <c r="N875" i="81"/>
  <c r="N878" i="81"/>
  <c r="N884" i="81"/>
  <c r="N873" i="81"/>
  <c r="N879" i="81"/>
  <c r="I904" i="81"/>
  <c r="I906" i="81"/>
  <c r="N872" i="81"/>
  <c r="J902" i="81"/>
  <c r="AA965" i="81"/>
  <c r="N886" i="81"/>
  <c r="N876" i="81"/>
  <c r="N882" i="81"/>
  <c r="G915" i="79"/>
  <c r="I161" i="88" s="1"/>
  <c r="I152" i="88"/>
  <c r="G907" i="79"/>
  <c r="I153" i="88" s="1"/>
  <c r="G909" i="79"/>
  <c r="I155" i="88" s="1"/>
  <c r="N877" i="81"/>
  <c r="M117" i="88"/>
  <c r="K888" i="79"/>
  <c r="M871" i="81"/>
  <c r="L888" i="81"/>
  <c r="L890" i="81" s="1"/>
  <c r="N887" i="81"/>
  <c r="D315" i="81"/>
  <c r="I902" i="79"/>
  <c r="K140" i="88"/>
  <c r="AC979" i="86"/>
  <c r="BU974" i="86"/>
  <c r="M315" i="86"/>
  <c r="BP974" i="86"/>
  <c r="BX974" i="86"/>
  <c r="BV974" i="86"/>
  <c r="BT974" i="86"/>
  <c r="BM974" i="86"/>
  <c r="BS974" i="86"/>
  <c r="BN974" i="86"/>
  <c r="BR974" i="86"/>
  <c r="AE946" i="86"/>
  <c r="AE945" i="86"/>
  <c r="AD967" i="86"/>
  <c r="AD979" i="86" s="1"/>
  <c r="BW974" i="86"/>
  <c r="BQ974" i="86"/>
  <c r="BO974" i="86"/>
  <c r="AK957" i="82"/>
  <c r="AK966" i="82" s="1"/>
  <c r="AK949" i="82"/>
  <c r="AL944" i="82" s="1"/>
  <c r="Z28" i="77"/>
  <c r="Z44" i="77"/>
  <c r="AA40" i="77" s="1"/>
  <c r="AA42" i="77" s="1"/>
  <c r="Z48" i="77"/>
  <c r="Z49" i="77" s="1"/>
  <c r="Z50" i="77" s="1"/>
  <c r="Z45" i="77"/>
  <c r="Y58" i="77"/>
  <c r="Y62" i="77" s="1"/>
  <c r="Y63" i="77" s="1"/>
  <c r="Y64" i="77" s="1"/>
  <c r="Y65" i="77" s="1"/>
  <c r="AG944" i="73"/>
  <c r="CD963" i="83"/>
  <c r="CF927" i="83"/>
  <c r="CF962" i="83" s="1"/>
  <c r="CE941" i="83"/>
  <c r="AL967" i="87"/>
  <c r="AL979" i="87" s="1"/>
  <c r="AK979" i="87"/>
  <c r="AM979" i="85"/>
  <c r="AU940" i="89"/>
  <c r="AU939" i="89"/>
  <c r="BH936" i="89"/>
  <c r="BI932" i="89" s="1"/>
  <c r="CE926" i="83"/>
  <c r="CE929" i="83" s="1"/>
  <c r="CE961" i="83"/>
  <c r="CE935" i="83"/>
  <c r="CE948" i="83"/>
  <c r="AH935" i="79"/>
  <c r="AH936" i="83"/>
  <c r="BL934" i="73"/>
  <c r="BL933" i="73"/>
  <c r="BA934" i="85"/>
  <c r="BA936" i="85" s="1"/>
  <c r="BB932" i="85" s="1"/>
  <c r="BA933" i="85"/>
  <c r="CF963" i="82"/>
  <c r="CE974" i="87"/>
  <c r="AK956" i="84"/>
  <c r="AK957" i="84"/>
  <c r="AK966" i="84" s="1"/>
  <c r="CE974" i="82"/>
  <c r="CD974" i="85"/>
  <c r="AN956" i="85"/>
  <c r="AN957" i="85"/>
  <c r="AN966" i="85" s="1"/>
  <c r="AO949" i="85"/>
  <c r="AP944" i="85" s="1"/>
  <c r="AP946" i="85" s="1"/>
  <c r="AP953" i="85" s="1"/>
  <c r="AO945" i="85"/>
  <c r="AO952" i="85" s="1"/>
  <c r="AO954" i="85" s="1"/>
  <c r="AL968" i="85"/>
  <c r="AM965" i="85" s="1"/>
  <c r="AM968" i="85" s="1"/>
  <c r="AN965" i="85" s="1"/>
  <c r="AL979" i="85"/>
  <c r="AM956" i="87"/>
  <c r="AM966" i="87"/>
  <c r="AN946" i="87"/>
  <c r="AN953" i="87" s="1"/>
  <c r="AN945" i="87"/>
  <c r="AN952" i="87" s="1"/>
  <c r="AW945" i="83"/>
  <c r="AW946" i="83"/>
  <c r="AW949" i="83" s="1"/>
  <c r="AX944" i="83" s="1"/>
  <c r="CD974" i="73"/>
  <c r="CE974" i="85"/>
  <c r="CC963" i="79"/>
  <c r="CD948" i="79"/>
  <c r="CD962" i="79"/>
  <c r="CD961" i="79"/>
  <c r="CE962" i="73"/>
  <c r="CF927" i="73"/>
  <c r="CE941" i="73"/>
  <c r="CE961" i="73"/>
  <c r="CE948" i="73"/>
  <c r="CE935" i="73"/>
  <c r="CE926" i="73"/>
  <c r="CE947" i="73"/>
  <c r="CE963" i="84"/>
  <c r="CE963" i="85"/>
  <c r="CE962" i="81"/>
  <c r="CE935" i="81"/>
  <c r="CF927" i="81"/>
  <c r="CE948" i="81"/>
  <c r="CE947" i="81"/>
  <c r="CE961" i="81"/>
  <c r="CE941" i="81"/>
  <c r="CE926" i="81"/>
  <c r="CE963" i="86"/>
  <c r="CD963" i="73"/>
  <c r="CD963" i="81"/>
  <c r="CE963" i="87"/>
  <c r="CC974" i="73"/>
  <c r="CF927" i="79"/>
  <c r="CE926" i="79"/>
  <c r="AD35" i="77"/>
  <c r="AD118" i="80"/>
  <c r="CF926" i="86"/>
  <c r="CF961" i="86"/>
  <c r="CF941" i="86"/>
  <c r="CF947" i="86"/>
  <c r="CF948" i="86"/>
  <c r="CF935" i="86"/>
  <c r="CG927" i="86"/>
  <c r="CG962" i="86" s="1"/>
  <c r="CF948" i="87"/>
  <c r="CF961" i="87"/>
  <c r="CF947" i="87"/>
  <c r="CF941" i="87"/>
  <c r="CG927" i="87"/>
  <c r="CG962" i="87" s="1"/>
  <c r="CF935" i="87"/>
  <c r="CF926" i="87"/>
  <c r="CF929" i="87" s="1"/>
  <c r="CF935" i="85"/>
  <c r="CF948" i="85"/>
  <c r="CF961" i="85"/>
  <c r="CF926" i="85"/>
  <c r="CF929" i="85" s="1"/>
  <c r="CF941" i="85"/>
  <c r="CG927" i="85"/>
  <c r="CG962" i="85" s="1"/>
  <c r="CF947" i="85"/>
  <c r="CE929" i="84"/>
  <c r="CF935" i="84"/>
  <c r="CF948" i="84"/>
  <c r="CF961" i="84"/>
  <c r="CF926" i="84"/>
  <c r="CF929" i="84" s="1"/>
  <c r="CG927" i="84"/>
  <c r="CG962" i="84" s="1"/>
  <c r="CF947" i="84"/>
  <c r="CF941" i="84"/>
  <c r="AH934" i="79"/>
  <c r="AH933" i="79"/>
  <c r="CG927" i="83"/>
  <c r="CG962" i="83" s="1"/>
  <c r="CF935" i="83"/>
  <c r="CG935" i="82"/>
  <c r="CG948" i="82"/>
  <c r="CG961" i="82"/>
  <c r="CG947" i="82"/>
  <c r="CG941" i="82"/>
  <c r="CG926" i="82"/>
  <c r="CG929" i="82" s="1"/>
  <c r="CH927" i="82"/>
  <c r="CH962" i="82" s="1"/>
  <c r="CF929" i="82"/>
  <c r="AD941" i="79"/>
  <c r="AF116" i="80" s="1"/>
  <c r="AD942" i="73"/>
  <c r="AJ968" i="84"/>
  <c r="AK965" i="84" s="1"/>
  <c r="AL945" i="84"/>
  <c r="AL952" i="84" s="1"/>
  <c r="AL954" i="84" s="1"/>
  <c r="AL949" i="84"/>
  <c r="AM944" i="84" s="1"/>
  <c r="AM945" i="84" s="1"/>
  <c r="AM952" i="84" s="1"/>
  <c r="AJ979" i="84"/>
  <c r="AD953" i="79"/>
  <c r="AD952" i="79"/>
  <c r="AF123" i="80" s="1"/>
  <c r="AC958" i="73"/>
  <c r="AC967" i="73" s="1"/>
  <c r="AD954" i="73"/>
  <c r="AD957" i="73" s="1"/>
  <c r="AD966" i="73" s="1"/>
  <c r="AC965" i="73"/>
  <c r="BV939" i="85"/>
  <c r="BV940" i="85"/>
  <c r="BV942" i="85" s="1"/>
  <c r="BW938" i="85" s="1"/>
  <c r="BU940" i="82"/>
  <c r="BU942" i="82" s="1"/>
  <c r="BV938" i="82" s="1"/>
  <c r="BU939" i="82"/>
  <c r="BW940" i="84"/>
  <c r="BW942" i="84" s="1"/>
  <c r="BX938" i="84" s="1"/>
  <c r="BW939" i="84"/>
  <c r="AG938" i="83"/>
  <c r="BW939" i="87"/>
  <c r="BW940" i="87"/>
  <c r="BW942" i="87" s="1"/>
  <c r="BX938" i="87" s="1"/>
  <c r="AE965" i="83"/>
  <c r="AE958" i="83"/>
  <c r="AE967" i="83" s="1"/>
  <c r="AY933" i="84"/>
  <c r="AY934" i="84"/>
  <c r="AY936" i="84" s="1"/>
  <c r="AZ932" i="84" s="1"/>
  <c r="AI940" i="81"/>
  <c r="AI942" i="81" s="1"/>
  <c r="AI939" i="81"/>
  <c r="BD933" i="87"/>
  <c r="BD934" i="87"/>
  <c r="AG965" i="82"/>
  <c r="AF952" i="83"/>
  <c r="BD933" i="82"/>
  <c r="BD934" i="82"/>
  <c r="BD936" i="82" s="1"/>
  <c r="BE932" i="82" s="1"/>
  <c r="BW940" i="86"/>
  <c r="BW942" i="86" s="1"/>
  <c r="BX938" i="86" s="1"/>
  <c r="BW939" i="86"/>
  <c r="BA933" i="86"/>
  <c r="BA934" i="86"/>
  <c r="AK934" i="81"/>
  <c r="AK933" i="81"/>
  <c r="AF953" i="83"/>
  <c r="M880" i="79" a="1"/>
  <c r="N884" i="79" a="1"/>
  <c r="AH936" i="79" a="1"/>
  <c r="CE962" i="79" a="1"/>
  <c r="N883" i="79" a="1"/>
  <c r="AI929" i="79" a="1"/>
  <c r="AM929" i="79" a="1"/>
  <c r="AJ929" i="79" a="1"/>
  <c r="AC929" i="79" a="1"/>
  <c r="N881" i="79" a="1"/>
  <c r="AH929" i="79" a="1"/>
  <c r="M11" i="74"/>
  <c r="N887" i="79" a="1"/>
  <c r="AE929" i="79" a="1"/>
  <c r="AA965" i="79" a="1"/>
  <c r="AD954" i="79" a="1"/>
  <c r="N882" i="79" a="1"/>
  <c r="AH947" i="79" a="1"/>
  <c r="N878" i="79" a="1"/>
  <c r="M871" i="79" a="1"/>
  <c r="AN929" i="79" a="1"/>
  <c r="N885" i="79" a="1"/>
  <c r="N879" i="79" a="1"/>
  <c r="AG929" i="79" a="1"/>
  <c r="AF929" i="79" a="1"/>
  <c r="K894" i="79" a="1"/>
  <c r="N872" i="79" a="1"/>
  <c r="M874" i="79" a="1"/>
  <c r="CE948" i="79" a="1"/>
  <c r="N886" i="79" a="1"/>
  <c r="CE961" i="79" a="1"/>
  <c r="N873" i="79" a="1"/>
  <c r="N876" i="79" a="1"/>
  <c r="AD942" i="79" a="1"/>
  <c r="AL929" i="79" a="1"/>
  <c r="AK929" i="79" a="1"/>
  <c r="AD929" i="79" a="1"/>
  <c r="N875" i="79" a="1"/>
  <c r="N877" i="79" a="1"/>
  <c r="D315" i="79" a="1"/>
  <c r="AN946" i="89" l="1"/>
  <c r="AN953" i="89" s="1"/>
  <c r="AN954" i="89" s="1"/>
  <c r="AM958" i="89"/>
  <c r="AM967" i="89" s="1"/>
  <c r="AM979" i="89" s="1"/>
  <c r="AL968" i="89"/>
  <c r="AM965" i="89" s="1"/>
  <c r="M874" i="79"/>
  <c r="O120" i="88" s="1"/>
  <c r="M880" i="79"/>
  <c r="O126" i="88" s="1"/>
  <c r="N874" i="86"/>
  <c r="N888" i="86" s="1"/>
  <c r="N890" i="86" s="1"/>
  <c r="CF948" i="83"/>
  <c r="N880" i="86"/>
  <c r="U72" i="77"/>
  <c r="U70" i="77"/>
  <c r="U76" i="77"/>
  <c r="CA929" i="86"/>
  <c r="CA974" i="86" s="1"/>
  <c r="M906" i="86"/>
  <c r="M915" i="86" s="1"/>
  <c r="CB929" i="86"/>
  <c r="CB974" i="86" s="1"/>
  <c r="L909" i="86"/>
  <c r="BY929" i="86"/>
  <c r="BY974" i="86" s="1"/>
  <c r="BZ929" i="86"/>
  <c r="BZ974" i="86" s="1"/>
  <c r="CF929" i="86"/>
  <c r="CF974" i="86" s="1"/>
  <c r="CC929" i="86"/>
  <c r="CC974" i="86" s="1"/>
  <c r="CE929" i="86"/>
  <c r="CE974" i="86" s="1"/>
  <c r="L915" i="86"/>
  <c r="N885" i="79"/>
  <c r="P131" i="88" s="1"/>
  <c r="M871" i="79"/>
  <c r="AJ929" i="79"/>
  <c r="AD929" i="79"/>
  <c r="AH929" i="79"/>
  <c r="AI929" i="79"/>
  <c r="AM929" i="79"/>
  <c r="K894" i="79"/>
  <c r="N882" i="79"/>
  <c r="P128" i="88" s="1"/>
  <c r="N879" i="79"/>
  <c r="P125" i="88" s="1"/>
  <c r="AN929" i="79"/>
  <c r="N872" i="79"/>
  <c r="P118" i="88" s="1"/>
  <c r="N877" i="79"/>
  <c r="P123" i="88" s="1"/>
  <c r="N876" i="79"/>
  <c r="P122" i="88" s="1"/>
  <c r="N873" i="79"/>
  <c r="P119" i="88" s="1"/>
  <c r="AF929" i="79"/>
  <c r="N886" i="79"/>
  <c r="P132" i="88" s="1"/>
  <c r="N884" i="79"/>
  <c r="P130" i="88" s="1"/>
  <c r="N883" i="79"/>
  <c r="P129" i="88" s="1"/>
  <c r="AG929" i="79"/>
  <c r="AK929" i="79"/>
  <c r="D315" i="79"/>
  <c r="AA965" i="79"/>
  <c r="N878" i="79"/>
  <c r="P124" i="88" s="1"/>
  <c r="AE929" i="79"/>
  <c r="N881" i="79"/>
  <c r="P127" i="88" s="1"/>
  <c r="N887" i="79"/>
  <c r="P133" i="88" s="1"/>
  <c r="N875" i="79"/>
  <c r="P121" i="88" s="1"/>
  <c r="AL929" i="79"/>
  <c r="AC929" i="79"/>
  <c r="M888" i="81"/>
  <c r="M890" i="81" s="1"/>
  <c r="N871" i="81"/>
  <c r="I915" i="81"/>
  <c r="E332" i="81"/>
  <c r="I909" i="81"/>
  <c r="I907" i="81"/>
  <c r="E29" i="81" s="1"/>
  <c r="AJ974" i="81"/>
  <c r="AD974" i="81"/>
  <c r="AD956" i="81"/>
  <c r="J36" i="74"/>
  <c r="D309" i="79"/>
  <c r="F96" i="74" s="1"/>
  <c r="J39" i="74"/>
  <c r="AH974" i="81"/>
  <c r="M134" i="88"/>
  <c r="K890" i="79"/>
  <c r="AI974" i="81"/>
  <c r="AM974" i="81"/>
  <c r="K902" i="81"/>
  <c r="H915" i="79"/>
  <c r="J161" i="88" s="1"/>
  <c r="H907" i="79"/>
  <c r="J153" i="88" s="1"/>
  <c r="J152" i="88"/>
  <c r="H909" i="79"/>
  <c r="J155" i="88" s="1"/>
  <c r="AN974" i="81"/>
  <c r="AF974" i="81"/>
  <c r="J902" i="79"/>
  <c r="L140" i="88"/>
  <c r="L894" i="81"/>
  <c r="I906" i="79"/>
  <c r="K148" i="88"/>
  <c r="I904" i="79"/>
  <c r="K150" i="88" s="1"/>
  <c r="AG974" i="81"/>
  <c r="AP929" i="81"/>
  <c r="AO929" i="81"/>
  <c r="AS929" i="81"/>
  <c r="AZ929" i="81"/>
  <c r="AT929" i="81"/>
  <c r="AU929" i="81"/>
  <c r="AR929" i="81"/>
  <c r="AV929" i="81"/>
  <c r="AY929" i="81"/>
  <c r="AQ929" i="81"/>
  <c r="AW929" i="81"/>
  <c r="AX929" i="81"/>
  <c r="N117" i="88"/>
  <c r="L888" i="79"/>
  <c r="AK974" i="81"/>
  <c r="D321" i="81"/>
  <c r="H310" i="81"/>
  <c r="H312" i="81"/>
  <c r="H309" i="81"/>
  <c r="H311" i="81"/>
  <c r="AD947" i="81"/>
  <c r="M310" i="81"/>
  <c r="M308" i="81"/>
  <c r="D320" i="81"/>
  <c r="AA968" i="81"/>
  <c r="AE974" i="81"/>
  <c r="L136" i="88"/>
  <c r="J904" i="81"/>
  <c r="J906" i="81"/>
  <c r="AL974" i="81"/>
  <c r="AC974" i="81"/>
  <c r="AC956" i="81"/>
  <c r="AC957" i="81"/>
  <c r="AD968" i="86"/>
  <c r="AE965" i="86" s="1"/>
  <c r="AE952" i="86"/>
  <c r="AE953" i="86"/>
  <c r="AE949" i="86"/>
  <c r="M909" i="86"/>
  <c r="AK958" i="82"/>
  <c r="AK967" i="82" s="1"/>
  <c r="AK979" i="82" s="1"/>
  <c r="AL945" i="82"/>
  <c r="AL952" i="82" s="1"/>
  <c r="AL946" i="82"/>
  <c r="AA46" i="77"/>
  <c r="AA41" i="77"/>
  <c r="AA43" i="77" s="1"/>
  <c r="AA47" i="77" s="1"/>
  <c r="Y60" i="77"/>
  <c r="AA21" i="77"/>
  <c r="AA28" i="77"/>
  <c r="Y59" i="77"/>
  <c r="Z54" i="77" s="1"/>
  <c r="AG946" i="73"/>
  <c r="AG945" i="73"/>
  <c r="CF926" i="83"/>
  <c r="CF929" i="83" s="1"/>
  <c r="CF947" i="83"/>
  <c r="CE963" i="83"/>
  <c r="CF961" i="83"/>
  <c r="CF963" i="83" s="1"/>
  <c r="CF941" i="83"/>
  <c r="AL968" i="87"/>
  <c r="AM965" i="87" s="1"/>
  <c r="AU942" i="89"/>
  <c r="AV938" i="89" s="1"/>
  <c r="BI934" i="89"/>
  <c r="BI936" i="89" s="1"/>
  <c r="BJ932" i="89" s="1"/>
  <c r="BI933" i="89"/>
  <c r="CE974" i="83"/>
  <c r="AH936" i="79"/>
  <c r="AI932" i="83"/>
  <c r="AI933" i="83" s="1"/>
  <c r="CF963" i="87"/>
  <c r="AH947" i="79"/>
  <c r="AK936" i="81"/>
  <c r="AL932" i="81" s="1"/>
  <c r="BL936" i="73"/>
  <c r="BM932" i="73" s="1"/>
  <c r="BB933" i="85"/>
  <c r="BB934" i="85"/>
  <c r="BB936" i="85" s="1"/>
  <c r="BC932" i="85" s="1"/>
  <c r="CE963" i="81"/>
  <c r="CF974" i="87"/>
  <c r="AL956" i="84"/>
  <c r="AL957" i="84"/>
  <c r="AL966" i="84" s="1"/>
  <c r="CF974" i="82"/>
  <c r="CG974" i="82"/>
  <c r="CF974" i="84"/>
  <c r="CE974" i="84"/>
  <c r="AO957" i="85"/>
  <c r="AO966" i="85" s="1"/>
  <c r="AK958" i="84"/>
  <c r="AK967" i="84" s="1"/>
  <c r="AP945" i="85"/>
  <c r="AP952" i="85" s="1"/>
  <c r="AP954" i="85" s="1"/>
  <c r="AN958" i="85"/>
  <c r="AO956" i="85"/>
  <c r="AP949" i="85"/>
  <c r="AQ944" i="85" s="1"/>
  <c r="AN949" i="87"/>
  <c r="AO944" i="87" s="1"/>
  <c r="AN954" i="87"/>
  <c r="AM958" i="87"/>
  <c r="AM967" i="87" s="1"/>
  <c r="AX945" i="83"/>
  <c r="AX946" i="83"/>
  <c r="AX949" i="83" s="1"/>
  <c r="AY944" i="83" s="1"/>
  <c r="CF963" i="86"/>
  <c r="CD963" i="79"/>
  <c r="CE961" i="79"/>
  <c r="CE948" i="79"/>
  <c r="CE962" i="79"/>
  <c r="CG963" i="82"/>
  <c r="CE963" i="73"/>
  <c r="CF963" i="84"/>
  <c r="CF974" i="85"/>
  <c r="CF926" i="79"/>
  <c r="CG927" i="79"/>
  <c r="CF962" i="73"/>
  <c r="CG927" i="73"/>
  <c r="CF947" i="73"/>
  <c r="CF941" i="73"/>
  <c r="CF948" i="73"/>
  <c r="CF935" i="73"/>
  <c r="CF926" i="73"/>
  <c r="CF929" i="73" s="1"/>
  <c r="CF961" i="73"/>
  <c r="CF962" i="81"/>
  <c r="CF948" i="81"/>
  <c r="CF947" i="81"/>
  <c r="CF961" i="81"/>
  <c r="CG927" i="81"/>
  <c r="CF926" i="81"/>
  <c r="CF941" i="81"/>
  <c r="CF935" i="81"/>
  <c r="CF963" i="85"/>
  <c r="CE929" i="73"/>
  <c r="CG961" i="86"/>
  <c r="CG935" i="86"/>
  <c r="CG948" i="86"/>
  <c r="CH927" i="86"/>
  <c r="CH962" i="86" s="1"/>
  <c r="CG941" i="86"/>
  <c r="CG947" i="86"/>
  <c r="CG926" i="86"/>
  <c r="CG929" i="86" s="1"/>
  <c r="CG947" i="87"/>
  <c r="CG961" i="87"/>
  <c r="CG935" i="87"/>
  <c r="CG926" i="87"/>
  <c r="CG929" i="87" s="1"/>
  <c r="CG948" i="87"/>
  <c r="CH927" i="87"/>
  <c r="CH962" i="87" s="1"/>
  <c r="CG941" i="87"/>
  <c r="CG941" i="85"/>
  <c r="CG948" i="85"/>
  <c r="CG961" i="85"/>
  <c r="CG926" i="85"/>
  <c r="CG929" i="85" s="1"/>
  <c r="CH927" i="85"/>
  <c r="CH962" i="85" s="1"/>
  <c r="CG947" i="85"/>
  <c r="CG935" i="85"/>
  <c r="CG961" i="84"/>
  <c r="CG935" i="84"/>
  <c r="CH927" i="84"/>
  <c r="CH962" i="84" s="1"/>
  <c r="CG941" i="84"/>
  <c r="CG926" i="84"/>
  <c r="CG929" i="84" s="1"/>
  <c r="CG947" i="84"/>
  <c r="CG948" i="84"/>
  <c r="CH927" i="83"/>
  <c r="CH962" i="83" s="1"/>
  <c r="CG948" i="83"/>
  <c r="CG961" i="83"/>
  <c r="CG947" i="83"/>
  <c r="CG935" i="83"/>
  <c r="CG941" i="83"/>
  <c r="CG926" i="83"/>
  <c r="CG929" i="83" s="1"/>
  <c r="CH935" i="82"/>
  <c r="CH941" i="82"/>
  <c r="CI927" i="82"/>
  <c r="CI962" i="82" s="1"/>
  <c r="CH947" i="82"/>
  <c r="CH948" i="82"/>
  <c r="CH926" i="82"/>
  <c r="CH929" i="82" s="1"/>
  <c r="CH961" i="82"/>
  <c r="AD942" i="79"/>
  <c r="AE938" i="73"/>
  <c r="AM946" i="84"/>
  <c r="AM953" i="84" s="1"/>
  <c r="AM954" i="84" s="1"/>
  <c r="AM957" i="84" s="1"/>
  <c r="AM966" i="84" s="1"/>
  <c r="AD954" i="79"/>
  <c r="AF113" i="80" s="1"/>
  <c r="AC979" i="73"/>
  <c r="AC968" i="73"/>
  <c r="AD956" i="73"/>
  <c r="BX940" i="86"/>
  <c r="BX942" i="86" s="1"/>
  <c r="BY938" i="86" s="1"/>
  <c r="BX939" i="86"/>
  <c r="BX940" i="84"/>
  <c r="BX942" i="84" s="1"/>
  <c r="BY938" i="84" s="1"/>
  <c r="BX939" i="84"/>
  <c r="AZ933" i="84"/>
  <c r="AZ934" i="84"/>
  <c r="BV940" i="82"/>
  <c r="BV942" i="82" s="1"/>
  <c r="BW938" i="82" s="1"/>
  <c r="BV939" i="82"/>
  <c r="AE979" i="83"/>
  <c r="BX940" i="87"/>
  <c r="BX942" i="87" s="1"/>
  <c r="BY938" i="87" s="1"/>
  <c r="BX939" i="87"/>
  <c r="AF954" i="83"/>
  <c r="AF957" i="83" s="1"/>
  <c r="AG968" i="82"/>
  <c r="BD936" i="87"/>
  <c r="BE932" i="87" s="1"/>
  <c r="AJ938" i="81"/>
  <c r="AE968" i="83"/>
  <c r="AG940" i="83"/>
  <c r="AG942" i="83" s="1"/>
  <c r="AG939" i="83"/>
  <c r="BA936" i="86"/>
  <c r="BB932" i="86" s="1"/>
  <c r="BE933" i="82"/>
  <c r="BE934" i="82"/>
  <c r="BE936" i="82" s="1"/>
  <c r="BF932" i="82" s="1"/>
  <c r="BW939" i="85"/>
  <c r="BW940" i="85"/>
  <c r="BW942" i="85" s="1"/>
  <c r="BX938" i="85" s="1"/>
  <c r="AM974" i="79" a="1"/>
  <c r="H311" i="79" a="1"/>
  <c r="AS929" i="79" a="1"/>
  <c r="AH974" i="79" a="1"/>
  <c r="AD947" i="79" a="1"/>
  <c r="M308" i="79" a="1"/>
  <c r="E332" i="79" a="1"/>
  <c r="AA968" i="79" a="1"/>
  <c r="AI935" i="79" a="1"/>
  <c r="AI933" i="79" a="1"/>
  <c r="AW929" i="79" a="1"/>
  <c r="AF974" i="79" a="1"/>
  <c r="AI932" i="79" a="1"/>
  <c r="AI974" i="79" a="1"/>
  <c r="N874" i="79" a="1"/>
  <c r="N880" i="79" a="1"/>
  <c r="H312" i="79" a="1"/>
  <c r="AX929" i="79" a="1"/>
  <c r="AR929" i="79" a="1"/>
  <c r="CF962" i="79" a="1"/>
  <c r="N871" i="79" a="1"/>
  <c r="AN974" i="79" a="1"/>
  <c r="AQ929" i="79" a="1"/>
  <c r="AK974" i="79" a="1"/>
  <c r="CF961" i="79" a="1"/>
  <c r="AV929" i="79" a="1"/>
  <c r="AJ974" i="79" a="1"/>
  <c r="AP929" i="79" a="1"/>
  <c r="AL974" i="79" a="1"/>
  <c r="AT929" i="79" a="1"/>
  <c r="AC957" i="79" a="1"/>
  <c r="AG974" i="79" a="1"/>
  <c r="AU929" i="79" a="1"/>
  <c r="AO929" i="79" a="1"/>
  <c r="H309" i="79" a="1"/>
  <c r="M310" i="79" a="1"/>
  <c r="AE974" i="79" a="1"/>
  <c r="AD974" i="79" a="1"/>
  <c r="AC956" i="79" a="1"/>
  <c r="CF948" i="79" a="1"/>
  <c r="AC974" i="79" a="1"/>
  <c r="AY929" i="79" a="1"/>
  <c r="AZ929" i="79" a="1"/>
  <c r="AE938" i="79" a="1"/>
  <c r="H310" i="79" a="1"/>
  <c r="AD956" i="79" a="1"/>
  <c r="L894" i="79" a="1"/>
  <c r="AN949" i="89" l="1"/>
  <c r="AO944" i="89" s="1"/>
  <c r="AO945" i="89" s="1"/>
  <c r="AO952" i="89" s="1"/>
  <c r="AM968" i="89"/>
  <c r="AN965" i="89" s="1"/>
  <c r="AN957" i="89"/>
  <c r="AN956" i="89"/>
  <c r="G919" i="89" s="1"/>
  <c r="G922" i="89" s="1"/>
  <c r="G917" i="89"/>
  <c r="D322" i="89" s="1"/>
  <c r="N880" i="79"/>
  <c r="P126" i="88" s="1"/>
  <c r="N874" i="79"/>
  <c r="P120" i="88" s="1"/>
  <c r="N894" i="86"/>
  <c r="N902" i="86" s="1"/>
  <c r="N904" i="86" s="1"/>
  <c r="M907" i="86"/>
  <c r="U73" i="77"/>
  <c r="U77" i="77" s="1"/>
  <c r="U78" i="77" s="1"/>
  <c r="U79" i="77" s="1"/>
  <c r="U80" i="77" s="1"/>
  <c r="U84" i="77" s="1"/>
  <c r="AC957" i="79"/>
  <c r="H309" i="79"/>
  <c r="AX929" i="79"/>
  <c r="AZ929" i="79"/>
  <c r="AN974" i="79"/>
  <c r="AD974" i="79"/>
  <c r="AS929" i="79"/>
  <c r="AJ974" i="79"/>
  <c r="E332" i="79"/>
  <c r="M39" i="74" s="1"/>
  <c r="AK974" i="79"/>
  <c r="AC956" i="79"/>
  <c r="AE974" i="79"/>
  <c r="H312" i="79"/>
  <c r="AC974" i="79"/>
  <c r="AA968" i="79"/>
  <c r="H310" i="79"/>
  <c r="AQ929" i="79"/>
  <c r="AO929" i="79"/>
  <c r="L894" i="79"/>
  <c r="AH974" i="79"/>
  <c r="AW929" i="79"/>
  <c r="AL974" i="79"/>
  <c r="AY929" i="79"/>
  <c r="AP929" i="79"/>
  <c r="M308" i="79"/>
  <c r="C61" i="74" s="1"/>
  <c r="AV929" i="79"/>
  <c r="AR929" i="79"/>
  <c r="AD947" i="79"/>
  <c r="AM974" i="79"/>
  <c r="N871" i="79"/>
  <c r="M310" i="79"/>
  <c r="AG974" i="79"/>
  <c r="AU929" i="79"/>
  <c r="AF974" i="79"/>
  <c r="H311" i="79"/>
  <c r="AT929" i="79"/>
  <c r="AI974" i="79"/>
  <c r="J915" i="81"/>
  <c r="J909" i="81"/>
  <c r="J907" i="81"/>
  <c r="L148" i="88"/>
  <c r="J904" i="79"/>
  <c r="L150" i="88" s="1"/>
  <c r="K904" i="81"/>
  <c r="K906" i="81"/>
  <c r="J906" i="79"/>
  <c r="AC966" i="81"/>
  <c r="AC958" i="81"/>
  <c r="H320" i="81"/>
  <c r="AX974" i="81"/>
  <c r="AZ974" i="81"/>
  <c r="I909" i="79"/>
  <c r="K155" i="88" s="1"/>
  <c r="K152" i="88"/>
  <c r="I915" i="79"/>
  <c r="K161" i="88" s="1"/>
  <c r="I907" i="79"/>
  <c r="K153" i="88" s="1"/>
  <c r="M136" i="88"/>
  <c r="K902" i="79"/>
  <c r="M140" i="88"/>
  <c r="AS974" i="81"/>
  <c r="M31" i="74"/>
  <c r="D314" i="79"/>
  <c r="E96" i="74" s="1"/>
  <c r="D320" i="79"/>
  <c r="D321" i="79"/>
  <c r="AB965" i="81"/>
  <c r="AQ974" i="81"/>
  <c r="AO974" i="81"/>
  <c r="L902" i="81"/>
  <c r="D99" i="74"/>
  <c r="G99" i="74"/>
  <c r="E99" i="74"/>
  <c r="F99" i="74"/>
  <c r="AW974" i="81"/>
  <c r="AY974" i="81"/>
  <c r="AP974" i="81"/>
  <c r="BG929" i="81"/>
  <c r="BI929" i="81"/>
  <c r="BA929" i="81"/>
  <c r="BC929" i="81"/>
  <c r="BE929" i="81"/>
  <c r="BH929" i="81"/>
  <c r="BD929" i="81"/>
  <c r="BB929" i="81"/>
  <c r="BF929" i="81"/>
  <c r="BJ929" i="81"/>
  <c r="BK929" i="81"/>
  <c r="BL929" i="81"/>
  <c r="AV974" i="81"/>
  <c r="AR974" i="81"/>
  <c r="AD949" i="81"/>
  <c r="N134" i="88"/>
  <c r="L890" i="79"/>
  <c r="N136" i="88" s="1"/>
  <c r="AD957" i="81"/>
  <c r="N888" i="81"/>
  <c r="N890" i="81" s="1"/>
  <c r="M888" i="79"/>
  <c r="O117" i="88"/>
  <c r="AU974" i="81"/>
  <c r="AT974" i="81"/>
  <c r="M894" i="81"/>
  <c r="AF944" i="86"/>
  <c r="AE954" i="86"/>
  <c r="AL953" i="82"/>
  <c r="AL954" i="82" s="1"/>
  <c r="AL949" i="82"/>
  <c r="AM944" i="82" s="1"/>
  <c r="AA45" i="77"/>
  <c r="AA44" i="77"/>
  <c r="AB40" i="77" s="1"/>
  <c r="AB46" i="77" s="1"/>
  <c r="AA57" i="77"/>
  <c r="AA48" i="77"/>
  <c r="AA49" i="77" s="1"/>
  <c r="AA50" i="77" s="1"/>
  <c r="Z61" i="77"/>
  <c r="Z55" i="77"/>
  <c r="Z58" i="77" s="1"/>
  <c r="Z56" i="77"/>
  <c r="AG949" i="73"/>
  <c r="CF974" i="83"/>
  <c r="AN967" i="85"/>
  <c r="AN979" i="85" s="1"/>
  <c r="AV940" i="89"/>
  <c r="AV939" i="89"/>
  <c r="BJ934" i="89"/>
  <c r="BJ933" i="89"/>
  <c r="AI934" i="83"/>
  <c r="AI936" i="83" s="1"/>
  <c r="AI932" i="79"/>
  <c r="AI935" i="79"/>
  <c r="BM934" i="73"/>
  <c r="BM933" i="73"/>
  <c r="CF963" i="81"/>
  <c r="BC933" i="85"/>
  <c r="BC934" i="85"/>
  <c r="BC936" i="85" s="1"/>
  <c r="BD932" i="85" s="1"/>
  <c r="CG963" i="87"/>
  <c r="CH963" i="82"/>
  <c r="AK979" i="84"/>
  <c r="CG974" i="83"/>
  <c r="CG974" i="87"/>
  <c r="AN956" i="87"/>
  <c r="AN957" i="87"/>
  <c r="CG974" i="86"/>
  <c r="CG974" i="84"/>
  <c r="AP956" i="85"/>
  <c r="AP957" i="85"/>
  <c r="AP966" i="85" s="1"/>
  <c r="AO958" i="85"/>
  <c r="AO967" i="85" s="1"/>
  <c r="AQ946" i="85"/>
  <c r="AQ953" i="85" s="1"/>
  <c r="AQ945" i="85"/>
  <c r="AQ952" i="85" s="1"/>
  <c r="AO946" i="87"/>
  <c r="AO945" i="87"/>
  <c r="AO952" i="87" s="1"/>
  <c r="AM968" i="87"/>
  <c r="AN965" i="87" s="1"/>
  <c r="AM979" i="87"/>
  <c r="AY946" i="83"/>
  <c r="AY949" i="83" s="1"/>
  <c r="AZ944" i="83" s="1"/>
  <c r="AY945" i="83"/>
  <c r="CG974" i="85"/>
  <c r="CH974" i="82"/>
  <c r="CF948" i="79"/>
  <c r="CF962" i="79"/>
  <c r="CF961" i="79"/>
  <c r="CE974" i="73"/>
  <c r="CF974" i="73"/>
  <c r="CG963" i="84"/>
  <c r="CF963" i="73"/>
  <c r="CG963" i="83"/>
  <c r="CG963" i="85"/>
  <c r="CG963" i="86"/>
  <c r="CG962" i="81"/>
  <c r="CH927" i="81"/>
  <c r="CG948" i="81"/>
  <c r="CG947" i="81"/>
  <c r="CG961" i="81"/>
  <c r="CG935" i="81"/>
  <c r="CG926" i="81"/>
  <c r="CG941" i="81"/>
  <c r="CE963" i="79"/>
  <c r="CG962" i="73"/>
  <c r="CG948" i="73"/>
  <c r="CG926" i="73"/>
  <c r="CH927" i="73"/>
  <c r="CG947" i="73"/>
  <c r="CG961" i="73"/>
  <c r="CG941" i="73"/>
  <c r="CG935" i="73"/>
  <c r="CG926" i="79"/>
  <c r="CH927" i="79"/>
  <c r="CH941" i="86"/>
  <c r="CH961" i="86"/>
  <c r="CH948" i="86"/>
  <c r="CI927" i="86"/>
  <c r="CI962" i="86" s="1"/>
  <c r="CH947" i="86"/>
  <c r="CH926" i="86"/>
  <c r="CH929" i="86" s="1"/>
  <c r="CH935" i="86"/>
  <c r="CI927" i="87"/>
  <c r="CI962" i="87" s="1"/>
  <c r="CH941" i="87"/>
  <c r="CH947" i="87"/>
  <c r="CH926" i="87"/>
  <c r="CH929" i="87" s="1"/>
  <c r="CH948" i="87"/>
  <c r="CH935" i="87"/>
  <c r="CH961" i="87"/>
  <c r="CH935" i="85"/>
  <c r="CH947" i="85"/>
  <c r="CH941" i="85"/>
  <c r="CH948" i="85"/>
  <c r="CI927" i="85"/>
  <c r="CI962" i="85" s="1"/>
  <c r="CH926" i="85"/>
  <c r="CH961" i="85"/>
  <c r="CH947" i="84"/>
  <c r="CI927" i="84"/>
  <c r="CI962" i="84" s="1"/>
  <c r="CH926" i="84"/>
  <c r="CH929" i="84" s="1"/>
  <c r="CH935" i="84"/>
  <c r="CH941" i="84"/>
  <c r="CH948" i="84"/>
  <c r="CH961" i="84"/>
  <c r="AI933" i="79"/>
  <c r="CH948" i="83"/>
  <c r="CH935" i="83"/>
  <c r="CH941" i="83"/>
  <c r="CH926" i="83"/>
  <c r="CH961" i="83"/>
  <c r="CI927" i="83"/>
  <c r="CI962" i="83" s="1"/>
  <c r="CH947" i="83"/>
  <c r="CI947" i="82"/>
  <c r="CI935" i="82"/>
  <c r="CI948" i="82"/>
  <c r="CI926" i="82"/>
  <c r="CI961" i="82"/>
  <c r="CJ927" i="82"/>
  <c r="CJ962" i="82" s="1"/>
  <c r="CI941" i="82"/>
  <c r="BY939" i="84"/>
  <c r="BY940" i="84"/>
  <c r="BY942" i="84" s="1"/>
  <c r="BZ938" i="84" s="1"/>
  <c r="BY940" i="87"/>
  <c r="BY942" i="87" s="1"/>
  <c r="BZ938" i="87" s="1"/>
  <c r="BY939" i="87"/>
  <c r="BY939" i="86"/>
  <c r="BY940" i="86"/>
  <c r="BY942" i="86" s="1"/>
  <c r="BZ938" i="86" s="1"/>
  <c r="AE938" i="79"/>
  <c r="AE940" i="73"/>
  <c r="AE939" i="73"/>
  <c r="AK968" i="84"/>
  <c r="AL965" i="84" s="1"/>
  <c r="AM956" i="84"/>
  <c r="AL958" i="84"/>
  <c r="AL967" i="84" s="1"/>
  <c r="AM949" i="84"/>
  <c r="AN944" i="84" s="1"/>
  <c r="AD956" i="79"/>
  <c r="AD965" i="73"/>
  <c r="AD958" i="73"/>
  <c r="AD967" i="73" s="1"/>
  <c r="BW940" i="82"/>
  <c r="BW942" i="82" s="1"/>
  <c r="BX938" i="82" s="1"/>
  <c r="BW939" i="82"/>
  <c r="BX940" i="85"/>
  <c r="BX942" i="85" s="1"/>
  <c r="BY938" i="85" s="1"/>
  <c r="BX939" i="85"/>
  <c r="AG952" i="83"/>
  <c r="AL934" i="81"/>
  <c r="AL933" i="81"/>
  <c r="BF933" i="82"/>
  <c r="BF934" i="82"/>
  <c r="BF936" i="82" s="1"/>
  <c r="BG932" i="82" s="1"/>
  <c r="AG953" i="83"/>
  <c r="AJ940" i="81"/>
  <c r="AJ939" i="81"/>
  <c r="BB933" i="86"/>
  <c r="BB934" i="86"/>
  <c r="BB936" i="86" s="1"/>
  <c r="BC932" i="86" s="1"/>
  <c r="AH938" i="83"/>
  <c r="AF965" i="83"/>
  <c r="AZ936" i="84"/>
  <c r="BA932" i="84" s="1"/>
  <c r="BE934" i="87"/>
  <c r="BE936" i="87" s="1"/>
  <c r="BF932" i="87" s="1"/>
  <c r="BE933" i="87"/>
  <c r="AH965" i="82"/>
  <c r="AF956" i="83"/>
  <c r="AF966" i="83"/>
  <c r="BF929" i="79" a="1"/>
  <c r="AC958" i="79" a="1"/>
  <c r="AY974" i="79" a="1"/>
  <c r="BL929" i="79" a="1"/>
  <c r="AQ974" i="79" a="1"/>
  <c r="AC966" i="79" a="1"/>
  <c r="AI934" i="79" a="1"/>
  <c r="AP974" i="79" a="1"/>
  <c r="BH929" i="79" a="1"/>
  <c r="BK929" i="79" a="1"/>
  <c r="AX974" i="79" a="1"/>
  <c r="BB929" i="79" a="1"/>
  <c r="AW974" i="79" a="1"/>
  <c r="CG948" i="79" a="1"/>
  <c r="AT974" i="79" a="1"/>
  <c r="AE941" i="79" a="1"/>
  <c r="AI936" i="79" a="1"/>
  <c r="CG961" i="79" a="1"/>
  <c r="CG962" i="79" a="1"/>
  <c r="AU974" i="79" a="1"/>
  <c r="BE929" i="79" a="1"/>
  <c r="AV974" i="79" a="1"/>
  <c r="BJ929" i="79" a="1"/>
  <c r="AI947" i="79" a="1"/>
  <c r="AD949" i="79" a="1"/>
  <c r="AD957" i="79" a="1"/>
  <c r="BG929" i="79" a="1"/>
  <c r="AO974" i="79" a="1"/>
  <c r="AE940" i="79" a="1"/>
  <c r="BD929" i="79" a="1"/>
  <c r="BC929" i="79" a="1"/>
  <c r="AS974" i="79" a="1"/>
  <c r="BI929" i="79" a="1"/>
  <c r="AE939" i="79" a="1"/>
  <c r="AB965" i="79" a="1"/>
  <c r="BA929" i="79" a="1"/>
  <c r="M894" i="79" a="1"/>
  <c r="AR974" i="79" a="1"/>
  <c r="AO946" i="89" l="1"/>
  <c r="AO953" i="89" s="1"/>
  <c r="AO954" i="89"/>
  <c r="AO956" i="89" s="1"/>
  <c r="AN966" i="89"/>
  <c r="AN958" i="89"/>
  <c r="AN967" i="89" s="1"/>
  <c r="AN968" i="89" s="1"/>
  <c r="AO965" i="89" s="1"/>
  <c r="AO949" i="89"/>
  <c r="AP944" i="89" s="1"/>
  <c r="N906" i="86"/>
  <c r="U74" i="77"/>
  <c r="V69" i="77" s="1"/>
  <c r="U85" i="77"/>
  <c r="U27" i="77" s="1"/>
  <c r="U30" i="77" s="1"/>
  <c r="U75" i="77"/>
  <c r="U20" i="77"/>
  <c r="U23" i="77" s="1"/>
  <c r="M894" i="79"/>
  <c r="AO974" i="79"/>
  <c r="AT974" i="79"/>
  <c r="AD949" i="79"/>
  <c r="AY974" i="79"/>
  <c r="AQ974" i="79"/>
  <c r="AX974" i="79"/>
  <c r="AU974" i="79"/>
  <c r="AR974" i="79"/>
  <c r="BH929" i="79"/>
  <c r="AW974" i="79"/>
  <c r="AB965" i="79"/>
  <c r="AD957" i="79"/>
  <c r="BB929" i="79"/>
  <c r="AV974" i="79"/>
  <c r="BE929" i="79"/>
  <c r="AC958" i="79"/>
  <c r="BL929" i="79"/>
  <c r="BC929" i="79"/>
  <c r="AC966" i="79"/>
  <c r="BK929" i="79"/>
  <c r="BA929" i="79"/>
  <c r="BJ929" i="79"/>
  <c r="BI929" i="79"/>
  <c r="BG929" i="79"/>
  <c r="BF929" i="79"/>
  <c r="AS974" i="79"/>
  <c r="AP974" i="79"/>
  <c r="BD929" i="79"/>
  <c r="L904" i="81"/>
  <c r="L906" i="81"/>
  <c r="M902" i="81"/>
  <c r="H320" i="79"/>
  <c r="H321" i="79" s="1"/>
  <c r="AE944" i="81"/>
  <c r="M148" i="88"/>
  <c r="K904" i="79"/>
  <c r="M150" i="88" s="1"/>
  <c r="BH974" i="81"/>
  <c r="AB968" i="81"/>
  <c r="K906" i="79"/>
  <c r="H321" i="81"/>
  <c r="M312" i="81"/>
  <c r="AD966" i="81"/>
  <c r="L902" i="79"/>
  <c r="N140" i="88"/>
  <c r="BB974" i="81"/>
  <c r="BE974" i="81"/>
  <c r="AC967" i="81"/>
  <c r="AC979" i="81" s="1"/>
  <c r="AD958" i="81"/>
  <c r="M890" i="79"/>
  <c r="O134" i="88"/>
  <c r="BC974" i="81"/>
  <c r="BM929" i="81"/>
  <c r="BN929" i="81"/>
  <c r="BO929" i="81"/>
  <c r="BP929" i="81"/>
  <c r="BQ929" i="81"/>
  <c r="BR929" i="81"/>
  <c r="BS929" i="81"/>
  <c r="BT929" i="81"/>
  <c r="BU929" i="81"/>
  <c r="BV929" i="81"/>
  <c r="BW929" i="81"/>
  <c r="BX929" i="81"/>
  <c r="P117" i="88"/>
  <c r="N888" i="79"/>
  <c r="N894" i="81"/>
  <c r="BK974" i="81"/>
  <c r="BA974" i="81"/>
  <c r="B104" i="74"/>
  <c r="B103" i="74"/>
  <c r="B102" i="74"/>
  <c r="B101" i="74"/>
  <c r="L152" i="88"/>
  <c r="J909" i="79"/>
  <c r="L155" i="88" s="1"/>
  <c r="J915" i="79"/>
  <c r="L161" i="88" s="1"/>
  <c r="J907" i="79"/>
  <c r="L153" i="88" s="1"/>
  <c r="BJ974" i="81"/>
  <c r="BI974" i="81"/>
  <c r="K915" i="81"/>
  <c r="CG929" i="81" s="1"/>
  <c r="K909" i="81"/>
  <c r="K907" i="81"/>
  <c r="BG974" i="81"/>
  <c r="BF974" i="81"/>
  <c r="BD974" i="81"/>
  <c r="AE957" i="86"/>
  <c r="AE956" i="86"/>
  <c r="AF946" i="86"/>
  <c r="AF945" i="86"/>
  <c r="AL956" i="82"/>
  <c r="AL957" i="82"/>
  <c r="AM945" i="82"/>
  <c r="AM952" i="82" s="1"/>
  <c r="AM946" i="82"/>
  <c r="AB42" i="77"/>
  <c r="AB28" i="77" s="1"/>
  <c r="Z60" i="77"/>
  <c r="AB41" i="77"/>
  <c r="AB43" i="77" s="1"/>
  <c r="AB47" i="77" s="1"/>
  <c r="AB48" i="77" s="1"/>
  <c r="AB49" i="77" s="1"/>
  <c r="AB50" i="77" s="1"/>
  <c r="Z59" i="77"/>
  <c r="AA54" i="77" s="1"/>
  <c r="Z62" i="77"/>
  <c r="Z63" i="77" s="1"/>
  <c r="Z64" i="77" s="1"/>
  <c r="Z65" i="77" s="1"/>
  <c r="AH944" i="73"/>
  <c r="AN968" i="85"/>
  <c r="AO965" i="85" s="1"/>
  <c r="AO968" i="85" s="1"/>
  <c r="AP965" i="85" s="1"/>
  <c r="AN966" i="87"/>
  <c r="AL979" i="84"/>
  <c r="AV942" i="89"/>
  <c r="AW938" i="89" s="1"/>
  <c r="BJ936" i="89"/>
  <c r="BK932" i="89" s="1"/>
  <c r="AI934" i="79"/>
  <c r="AI947" i="79"/>
  <c r="AE941" i="79"/>
  <c r="AG116" i="80" s="1"/>
  <c r="BM936" i="73"/>
  <c r="BN932" i="73" s="1"/>
  <c r="BD934" i="85"/>
  <c r="BD936" i="85" s="1"/>
  <c r="BE932" i="85" s="1"/>
  <c r="BD933" i="85"/>
  <c r="CI963" i="82"/>
  <c r="CH974" i="86"/>
  <c r="CH974" i="87"/>
  <c r="AP958" i="85"/>
  <c r="AP967" i="85" s="1"/>
  <c r="AO979" i="85"/>
  <c r="AQ949" i="85"/>
  <c r="AR944" i="85" s="1"/>
  <c r="AQ954" i="85"/>
  <c r="AQ957" i="85" s="1"/>
  <c r="AQ966" i="85" s="1"/>
  <c r="AN958" i="87"/>
  <c r="AO953" i="87"/>
  <c r="AO954" i="87" s="1"/>
  <c r="AO957" i="87" s="1"/>
  <c r="AO949" i="87"/>
  <c r="AP944" i="87" s="1"/>
  <c r="AZ946" i="83"/>
  <c r="AZ948" i="83" s="1"/>
  <c r="AZ945" i="83"/>
  <c r="CH963" i="86"/>
  <c r="CF963" i="79"/>
  <c r="CG962" i="79"/>
  <c r="CG961" i="79"/>
  <c r="CG948" i="79"/>
  <c r="CH963" i="83"/>
  <c r="CH926" i="79"/>
  <c r="CI927" i="79"/>
  <c r="CH963" i="84"/>
  <c r="CH974" i="84"/>
  <c r="CH963" i="87"/>
  <c r="CG929" i="73"/>
  <c r="CH962" i="81"/>
  <c r="CH935" i="81"/>
  <c r="CH948" i="81"/>
  <c r="CH926" i="81"/>
  <c r="CH961" i="81"/>
  <c r="CH947" i="81"/>
  <c r="CH941" i="81"/>
  <c r="CI927" i="81"/>
  <c r="CH963" i="85"/>
  <c r="CG963" i="73"/>
  <c r="CH962" i="73"/>
  <c r="CH941" i="73"/>
  <c r="CI927" i="73"/>
  <c r="CH948" i="73"/>
  <c r="CH935" i="73"/>
  <c r="CH961" i="73"/>
  <c r="CH926" i="73"/>
  <c r="CH929" i="73" s="1"/>
  <c r="CH947" i="73"/>
  <c r="CG963" i="81"/>
  <c r="CJ927" i="86"/>
  <c r="CJ962" i="86" s="1"/>
  <c r="CI941" i="86"/>
  <c r="CI947" i="86"/>
  <c r="CI948" i="86"/>
  <c r="CI961" i="86"/>
  <c r="CI926" i="86"/>
  <c r="CI929" i="86" s="1"/>
  <c r="CI935" i="86"/>
  <c r="CJ927" i="87"/>
  <c r="CJ962" i="87" s="1"/>
  <c r="CI947" i="87"/>
  <c r="CI941" i="87"/>
  <c r="CI948" i="87"/>
  <c r="CI961" i="87"/>
  <c r="CI935" i="87"/>
  <c r="CI926" i="87"/>
  <c r="CI929" i="87" s="1"/>
  <c r="CI948" i="85"/>
  <c r="CI961" i="85"/>
  <c r="CJ927" i="85"/>
  <c r="CJ962" i="85" s="1"/>
  <c r="CI935" i="85"/>
  <c r="CI941" i="85"/>
  <c r="CI926" i="85"/>
  <c r="CI929" i="85" s="1"/>
  <c r="CI947" i="85"/>
  <c r="CH929" i="85"/>
  <c r="CI947" i="84"/>
  <c r="CJ927" i="84"/>
  <c r="CJ962" i="84" s="1"/>
  <c r="CI961" i="84"/>
  <c r="CI941" i="84"/>
  <c r="CI926" i="84"/>
  <c r="CI929" i="84" s="1"/>
  <c r="CI935" i="84"/>
  <c r="CI948" i="84"/>
  <c r="AI936" i="79"/>
  <c r="AJ932" i="83"/>
  <c r="CH929" i="83"/>
  <c r="CI947" i="83"/>
  <c r="CI941" i="83"/>
  <c r="CI948" i="83"/>
  <c r="CI926" i="83"/>
  <c r="CI929" i="83" s="1"/>
  <c r="CI961" i="83"/>
  <c r="CJ927" i="83"/>
  <c r="CJ962" i="83" s="1"/>
  <c r="CI935" i="83"/>
  <c r="CI929" i="82"/>
  <c r="CJ961" i="82"/>
  <c r="CJ935" i="82"/>
  <c r="CJ941" i="82"/>
  <c r="CJ947" i="82"/>
  <c r="CJ926" i="82"/>
  <c r="CJ948" i="82"/>
  <c r="BZ939" i="86"/>
  <c r="BZ940" i="86"/>
  <c r="BZ942" i="86" s="1"/>
  <c r="CA938" i="86" s="1"/>
  <c r="BZ940" i="84"/>
  <c r="BZ942" i="84" s="1"/>
  <c r="CA938" i="84" s="1"/>
  <c r="BZ939" i="84"/>
  <c r="BY940" i="85"/>
  <c r="BY942" i="85" s="1"/>
  <c r="BZ938" i="85" s="1"/>
  <c r="BY939" i="85"/>
  <c r="BZ939" i="87"/>
  <c r="BZ940" i="87"/>
  <c r="BZ942" i="87" s="1"/>
  <c r="CA938" i="87" s="1"/>
  <c r="AE939" i="79"/>
  <c r="AE940" i="79"/>
  <c r="AE952" i="73"/>
  <c r="AE953" i="73"/>
  <c r="AE942" i="73"/>
  <c r="AM958" i="84"/>
  <c r="AL968" i="84"/>
  <c r="AM965" i="84" s="1"/>
  <c r="AN945" i="84"/>
  <c r="AN952" i="84" s="1"/>
  <c r="AN946" i="84"/>
  <c r="AD979" i="73"/>
  <c r="AD968" i="73"/>
  <c r="BF934" i="87"/>
  <c r="BF936" i="87" s="1"/>
  <c r="BG932" i="87" s="1"/>
  <c r="BF933" i="87"/>
  <c r="BC934" i="86"/>
  <c r="BC936" i="86" s="1"/>
  <c r="BD932" i="86" s="1"/>
  <c r="BC933" i="86"/>
  <c r="BG934" i="82"/>
  <c r="BG933" i="82"/>
  <c r="AH939" i="83"/>
  <c r="AH940" i="83"/>
  <c r="AH942" i="83" s="1"/>
  <c r="AJ942" i="81"/>
  <c r="AL936" i="81"/>
  <c r="BA934" i="84"/>
  <c r="BA936" i="84" s="1"/>
  <c r="BB932" i="84" s="1"/>
  <c r="BA933" i="84"/>
  <c r="BX940" i="82"/>
  <c r="BX942" i="82" s="1"/>
  <c r="BY938" i="82" s="1"/>
  <c r="BX939" i="82"/>
  <c r="AH968" i="82"/>
  <c r="AG954" i="83"/>
  <c r="AG957" i="83" s="1"/>
  <c r="AF958" i="83"/>
  <c r="AF967" i="83" s="1"/>
  <c r="BP929" i="79" a="1"/>
  <c r="AC979" i="79" a="1"/>
  <c r="BT929" i="79" a="1"/>
  <c r="BM929" i="79" a="1"/>
  <c r="BJ974" i="79" a="1"/>
  <c r="BF974" i="79" a="1"/>
  <c r="AD958" i="79" a="1"/>
  <c r="CH948" i="79" a="1"/>
  <c r="AB968" i="79" a="1"/>
  <c r="BD974" i="79" a="1"/>
  <c r="CH962" i="79" a="1"/>
  <c r="BR929" i="79" a="1"/>
  <c r="CH961" i="79" a="1"/>
  <c r="AC967" i="79" a="1"/>
  <c r="BU929" i="79" a="1"/>
  <c r="BX929" i="79" a="1"/>
  <c r="BA974" i="79" a="1"/>
  <c r="AJ932" i="79" a="1"/>
  <c r="BV929" i="79" a="1"/>
  <c r="AE942" i="79" a="1"/>
  <c r="BC974" i="79" a="1"/>
  <c r="BN929" i="79" a="1"/>
  <c r="BH974" i="79" a="1"/>
  <c r="AD966" i="79" a="1"/>
  <c r="BO929" i="79" a="1"/>
  <c r="M312" i="79" a="1"/>
  <c r="BK974" i="79" a="1"/>
  <c r="CG929" i="79" a="1"/>
  <c r="BQ929" i="79" a="1"/>
  <c r="BS929" i="79" a="1"/>
  <c r="BW929" i="79" a="1"/>
  <c r="BE974" i="79" a="1"/>
  <c r="N894" i="79" a="1"/>
  <c r="BI974" i="79" a="1"/>
  <c r="AE944" i="79" a="1"/>
  <c r="AO957" i="89" l="1"/>
  <c r="AO958" i="89" s="1"/>
  <c r="AN979" i="89"/>
  <c r="AP946" i="89"/>
  <c r="AP953" i="89" s="1"/>
  <c r="AP945" i="89"/>
  <c r="AP952" i="89" s="1"/>
  <c r="N915" i="86"/>
  <c r="N907" i="86"/>
  <c r="N909" i="86"/>
  <c r="U86" i="77"/>
  <c r="U87" i="77" s="1"/>
  <c r="V72" i="77"/>
  <c r="V70" i="77"/>
  <c r="V71" i="77"/>
  <c r="V76" i="77"/>
  <c r="CH929" i="81"/>
  <c r="CH974" i="81" s="1"/>
  <c r="AC979" i="79"/>
  <c r="BC974" i="79"/>
  <c r="BI974" i="79"/>
  <c r="BX929" i="79"/>
  <c r="BP929" i="79"/>
  <c r="AD958" i="79"/>
  <c r="BT929" i="79"/>
  <c r="BS929" i="79"/>
  <c r="BW929" i="79"/>
  <c r="AC967" i="79"/>
  <c r="BJ974" i="79"/>
  <c r="BO929" i="79"/>
  <c r="BD974" i="79"/>
  <c r="BA974" i="79"/>
  <c r="BV929" i="79"/>
  <c r="BN929" i="79"/>
  <c r="BE974" i="79"/>
  <c r="AB968" i="79"/>
  <c r="BF974" i="79"/>
  <c r="BK974" i="79"/>
  <c r="BU929" i="79"/>
  <c r="BM929" i="79"/>
  <c r="BH974" i="79"/>
  <c r="AE944" i="79"/>
  <c r="N894" i="79"/>
  <c r="BR929" i="79"/>
  <c r="AD966" i="79"/>
  <c r="BQ929" i="79"/>
  <c r="M312" i="79"/>
  <c r="BX974" i="81"/>
  <c r="BP974" i="81"/>
  <c r="AD967" i="81"/>
  <c r="AD979" i="81" s="1"/>
  <c r="M904" i="81"/>
  <c r="M906" i="81"/>
  <c r="BT974" i="81"/>
  <c r="BS974" i="81"/>
  <c r="BW974" i="81"/>
  <c r="L909" i="81"/>
  <c r="L907" i="81"/>
  <c r="L915" i="81"/>
  <c r="BO974" i="81"/>
  <c r="K915" i="79"/>
  <c r="M161" i="88" s="1"/>
  <c r="M152" i="88"/>
  <c r="K907" i="79"/>
  <c r="M153" i="88" s="1"/>
  <c r="K909" i="79"/>
  <c r="M155" i="88" s="1"/>
  <c r="BV974" i="81"/>
  <c r="BN974" i="81"/>
  <c r="AC965" i="81"/>
  <c r="BU974" i="81"/>
  <c r="BM974" i="81"/>
  <c r="L906" i="79"/>
  <c r="L904" i="79"/>
  <c r="N150" i="88" s="1"/>
  <c r="N148" i="88"/>
  <c r="P134" i="88"/>
  <c r="N890" i="79"/>
  <c r="P136" i="88" s="1"/>
  <c r="AE946" i="81"/>
  <c r="AE945" i="81"/>
  <c r="N902" i="81"/>
  <c r="BR974" i="81"/>
  <c r="BY929" i="81"/>
  <c r="BZ929" i="81"/>
  <c r="CA929" i="81"/>
  <c r="CB929" i="81"/>
  <c r="CC929" i="81"/>
  <c r="CD929" i="81"/>
  <c r="CE929" i="81"/>
  <c r="CF929" i="81"/>
  <c r="BQ974" i="81"/>
  <c r="O136" i="88"/>
  <c r="M315" i="81"/>
  <c r="O140" i="88"/>
  <c r="M902" i="79"/>
  <c r="M906" i="79" s="1"/>
  <c r="AE966" i="86"/>
  <c r="AE958" i="86"/>
  <c r="AF953" i="86"/>
  <c r="AF952" i="86"/>
  <c r="AF949" i="86"/>
  <c r="AM949" i="82"/>
  <c r="AN944" i="82" s="1"/>
  <c r="AM953" i="82"/>
  <c r="AM954" i="82" s="1"/>
  <c r="AL966" i="82"/>
  <c r="AL958" i="82"/>
  <c r="AL967" i="82" s="1"/>
  <c r="AB21" i="77"/>
  <c r="AB57" i="77"/>
  <c r="AB45" i="77"/>
  <c r="AB44" i="77"/>
  <c r="AC40" i="77" s="1"/>
  <c r="AC46" i="77" s="1"/>
  <c r="AA56" i="77"/>
  <c r="AA55" i="77"/>
  <c r="AA58" i="77" s="1"/>
  <c r="AA62" i="77" s="1"/>
  <c r="AA63" i="77" s="1"/>
  <c r="AA64" i="77" s="1"/>
  <c r="AA65" i="77" s="1"/>
  <c r="AA61" i="77"/>
  <c r="AH946" i="73"/>
  <c r="AH949" i="73" s="1"/>
  <c r="AH945" i="73"/>
  <c r="CJ929" i="82"/>
  <c r="CJ974" i="82" s="1"/>
  <c r="AM967" i="84"/>
  <c r="AM979" i="84" s="1"/>
  <c r="AN967" i="87"/>
  <c r="AN979" i="87" s="1"/>
  <c r="AP979" i="85"/>
  <c r="AW940" i="89"/>
  <c r="AW939" i="89"/>
  <c r="BK934" i="89"/>
  <c r="BK936" i="89" s="1"/>
  <c r="BL932" i="89" s="1"/>
  <c r="BK933" i="89"/>
  <c r="BN933" i="73"/>
  <c r="BN934" i="73"/>
  <c r="BE934" i="85"/>
  <c r="BE936" i="85" s="1"/>
  <c r="BF932" i="85" s="1"/>
  <c r="BE933" i="85"/>
  <c r="CI963" i="86"/>
  <c r="CI974" i="85"/>
  <c r="CI974" i="86"/>
  <c r="CG974" i="81"/>
  <c r="CH974" i="83"/>
  <c r="CI974" i="82"/>
  <c r="CH974" i="85"/>
  <c r="CH974" i="73"/>
  <c r="AR945" i="85"/>
  <c r="AR952" i="85" s="1"/>
  <c r="AR946" i="85"/>
  <c r="AR953" i="85" s="1"/>
  <c r="AP968" i="85"/>
  <c r="AQ965" i="85" s="1"/>
  <c r="AQ956" i="85"/>
  <c r="AO966" i="87"/>
  <c r="AO956" i="87"/>
  <c r="AP946" i="87"/>
  <c r="AP953" i="87" s="1"/>
  <c r="AP945" i="87"/>
  <c r="AP952" i="87" s="1"/>
  <c r="AZ949" i="83"/>
  <c r="BA944" i="83" s="1"/>
  <c r="BA946" i="83" s="1"/>
  <c r="BA949" i="83" s="1"/>
  <c r="BB944" i="83" s="1"/>
  <c r="CI963" i="87"/>
  <c r="CI974" i="83"/>
  <c r="CH961" i="79"/>
  <c r="CH962" i="79"/>
  <c r="CH948" i="79"/>
  <c r="CG929" i="79"/>
  <c r="CI963" i="83"/>
  <c r="CI974" i="84"/>
  <c r="CI963" i="85"/>
  <c r="CI974" i="87"/>
  <c r="CI962" i="73"/>
  <c r="CI948" i="73"/>
  <c r="CI935" i="73"/>
  <c r="CI961" i="73"/>
  <c r="CI941" i="73"/>
  <c r="CJ927" i="73"/>
  <c r="CI926" i="73"/>
  <c r="CI929" i="73" s="1"/>
  <c r="CI947" i="73"/>
  <c r="CI926" i="79"/>
  <c r="CJ927" i="79"/>
  <c r="CJ926" i="79" s="1"/>
  <c r="CH963" i="73"/>
  <c r="CI963" i="84"/>
  <c r="CH963" i="81"/>
  <c r="CJ963" i="82"/>
  <c r="CI962" i="81"/>
  <c r="CI947" i="81"/>
  <c r="CI941" i="81"/>
  <c r="CI935" i="81"/>
  <c r="CI926" i="81"/>
  <c r="CI929" i="81" s="1"/>
  <c r="CI961" i="81"/>
  <c r="CJ927" i="81"/>
  <c r="CI948" i="81"/>
  <c r="CG974" i="73"/>
  <c r="CG963" i="79"/>
  <c r="CJ926" i="86"/>
  <c r="M917" i="86" s="1"/>
  <c r="CJ941" i="86"/>
  <c r="CJ947" i="86"/>
  <c r="CJ935" i="86"/>
  <c r="CJ948" i="86"/>
  <c r="CJ961" i="86"/>
  <c r="CJ935" i="87"/>
  <c r="CJ947" i="87"/>
  <c r="CJ926" i="87"/>
  <c r="G917" i="87" s="1"/>
  <c r="D322" i="87" s="1"/>
  <c r="CJ941" i="87"/>
  <c r="CJ948" i="87"/>
  <c r="CJ961" i="87"/>
  <c r="CJ948" i="85"/>
  <c r="CJ935" i="85"/>
  <c r="CJ961" i="85"/>
  <c r="CJ947" i="85"/>
  <c r="CJ941" i="85"/>
  <c r="CJ926" i="85"/>
  <c r="CJ929" i="85" s="1"/>
  <c r="CJ926" i="84"/>
  <c r="CJ929" i="84" s="1"/>
  <c r="CJ947" i="84"/>
  <c r="CJ941" i="84"/>
  <c r="CJ935" i="84"/>
  <c r="CJ961" i="84"/>
  <c r="CJ948" i="84"/>
  <c r="AJ932" i="79"/>
  <c r="AJ934" i="83"/>
  <c r="AJ933" i="83"/>
  <c r="CJ935" i="83"/>
  <c r="CJ926" i="83"/>
  <c r="CJ929" i="83" s="1"/>
  <c r="CJ947" i="83"/>
  <c r="CJ961" i="83"/>
  <c r="CJ941" i="83"/>
  <c r="CJ948" i="83"/>
  <c r="M919" i="82"/>
  <c r="N917" i="82"/>
  <c r="M917" i="82"/>
  <c r="F917" i="82"/>
  <c r="N919" i="82"/>
  <c r="F919" i="82"/>
  <c r="F922" i="82" s="1"/>
  <c r="CA940" i="86"/>
  <c r="CA942" i="86" s="1"/>
  <c r="CB938" i="86" s="1"/>
  <c r="CA939" i="86"/>
  <c r="CA940" i="87"/>
  <c r="CA942" i="87" s="1"/>
  <c r="CB938" i="87" s="1"/>
  <c r="CA939" i="87"/>
  <c r="BZ939" i="85"/>
  <c r="BZ940" i="85"/>
  <c r="BZ942" i="85" s="1"/>
  <c r="CA938" i="85" s="1"/>
  <c r="CA939" i="84"/>
  <c r="CA940" i="84"/>
  <c r="CA942" i="84" s="1"/>
  <c r="CB938" i="84" s="1"/>
  <c r="BY939" i="82"/>
  <c r="BY940" i="82"/>
  <c r="BY942" i="82" s="1"/>
  <c r="BZ938" i="82" s="1"/>
  <c r="AE942" i="79"/>
  <c r="AE954" i="73"/>
  <c r="AF938" i="73"/>
  <c r="AN953" i="84"/>
  <c r="AN954" i="84" s="1"/>
  <c r="AN957" i="84" s="1"/>
  <c r="AN966" i="84" s="1"/>
  <c r="AN949" i="84"/>
  <c r="AO944" i="84" s="1"/>
  <c r="AE965" i="73"/>
  <c r="AM932" i="81"/>
  <c r="AH953" i="83"/>
  <c r="BD933" i="86"/>
  <c r="BD934" i="86"/>
  <c r="BD936" i="86" s="1"/>
  <c r="BE932" i="86" s="1"/>
  <c r="AF979" i="83"/>
  <c r="AG956" i="83"/>
  <c r="AG966" i="83"/>
  <c r="AK938" i="81"/>
  <c r="AH952" i="83"/>
  <c r="BG936" i="82"/>
  <c r="BH932" i="82" s="1"/>
  <c r="BB934" i="84"/>
  <c r="BB936" i="84" s="1"/>
  <c r="BC932" i="84" s="1"/>
  <c r="BB933" i="84"/>
  <c r="AI938" i="83"/>
  <c r="AI965" i="82"/>
  <c r="BG934" i="87"/>
  <c r="BG933" i="87"/>
  <c r="CE929" i="79" a="1"/>
  <c r="AE945" i="79" a="1"/>
  <c r="CI962" i="79" a="1"/>
  <c r="AJ947" i="79" a="1"/>
  <c r="BR974" i="79" a="1"/>
  <c r="CI948" i="79" a="1"/>
  <c r="BO974" i="79" a="1"/>
  <c r="BX974" i="79" a="1"/>
  <c r="BV974" i="79" a="1"/>
  <c r="AC965" i="79" a="1"/>
  <c r="M315" i="79" a="1"/>
  <c r="BP974" i="79" a="1"/>
  <c r="BY929" i="79" a="1"/>
  <c r="AE946" i="79" a="1"/>
  <c r="CC929" i="79" a="1"/>
  <c r="BU974" i="79" a="1"/>
  <c r="BS974" i="79" a="1"/>
  <c r="CA929" i="79" a="1"/>
  <c r="AD967" i="79" a="1"/>
  <c r="AJ934" i="79" a="1"/>
  <c r="BT974" i="79" a="1"/>
  <c r="AF938" i="79" a="1"/>
  <c r="AJ935" i="79" a="1"/>
  <c r="CH929" i="79" a="1"/>
  <c r="BM974" i="79" a="1"/>
  <c r="BW974" i="79" a="1"/>
  <c r="CG974" i="79" a="1"/>
  <c r="CH974" i="79" a="1"/>
  <c r="CF929" i="79" a="1"/>
  <c r="CD929" i="79" a="1"/>
  <c r="BZ929" i="79" a="1"/>
  <c r="AJ933" i="79" a="1"/>
  <c r="AD979" i="79" a="1"/>
  <c r="CI929" i="79" a="1"/>
  <c r="M6" i="74"/>
  <c r="CB929" i="79" a="1"/>
  <c r="CI961" i="79" a="1"/>
  <c r="AO966" i="89" l="1"/>
  <c r="AP954" i="89"/>
  <c r="AP956" i="89" s="1"/>
  <c r="AO967" i="89"/>
  <c r="AO979" i="89" s="1"/>
  <c r="AP949" i="89"/>
  <c r="AQ944" i="89" s="1"/>
  <c r="V73" i="77"/>
  <c r="V77" i="77" s="1"/>
  <c r="CH929" i="79"/>
  <c r="CA929" i="79"/>
  <c r="AD967" i="79"/>
  <c r="BZ929" i="79"/>
  <c r="BV974" i="79"/>
  <c r="BP974" i="79"/>
  <c r="BY929" i="79"/>
  <c r="BW974" i="79"/>
  <c r="BX974" i="79"/>
  <c r="CF929" i="79"/>
  <c r="AD979" i="79"/>
  <c r="AF35" i="77" s="1"/>
  <c r="BS974" i="79"/>
  <c r="CE929" i="79"/>
  <c r="BR974" i="79"/>
  <c r="BT974" i="79"/>
  <c r="CD929" i="79"/>
  <c r="BM974" i="79"/>
  <c r="CC929" i="79"/>
  <c r="AE945" i="79"/>
  <c r="BU974" i="79"/>
  <c r="BO974" i="79"/>
  <c r="M21" i="74"/>
  <c r="M315" i="79"/>
  <c r="C96" i="74" s="1"/>
  <c r="C100" i="74" s="1"/>
  <c r="CB929" i="79"/>
  <c r="AE946" i="79"/>
  <c r="AC965" i="79"/>
  <c r="M907" i="79"/>
  <c r="O153" i="88" s="1"/>
  <c r="O152" i="88"/>
  <c r="M909" i="79"/>
  <c r="O155" i="88" s="1"/>
  <c r="M915" i="79"/>
  <c r="O161" i="88" s="1"/>
  <c r="CA974" i="81"/>
  <c r="BZ974" i="81"/>
  <c r="BY974" i="81"/>
  <c r="CF974" i="81"/>
  <c r="CE974" i="81"/>
  <c r="L907" i="79"/>
  <c r="N153" i="88" s="1"/>
  <c r="N152" i="88"/>
  <c r="L909" i="79"/>
  <c r="N155" i="88" s="1"/>
  <c r="L915" i="79"/>
  <c r="N161" i="88" s="1"/>
  <c r="M904" i="79"/>
  <c r="O150" i="88" s="1"/>
  <c r="O148" i="88"/>
  <c r="CD974" i="81"/>
  <c r="N904" i="81"/>
  <c r="N906" i="81"/>
  <c r="M909" i="81"/>
  <c r="M907" i="81"/>
  <c r="M915" i="81"/>
  <c r="CC974" i="81"/>
  <c r="AE952" i="81"/>
  <c r="CB974" i="81"/>
  <c r="AE949" i="81"/>
  <c r="AE953" i="81"/>
  <c r="AC968" i="81"/>
  <c r="N902" i="79"/>
  <c r="P140" i="88"/>
  <c r="AE118" i="80"/>
  <c r="AE35" i="77"/>
  <c r="AF954" i="86"/>
  <c r="AF957" i="86" s="1"/>
  <c r="AF966" i="86" s="1"/>
  <c r="AE967" i="86"/>
  <c r="AE968" i="86" s="1"/>
  <c r="AF965" i="86" s="1"/>
  <c r="AG944" i="86"/>
  <c r="AL979" i="82"/>
  <c r="AM956" i="82"/>
  <c r="AM957" i="82"/>
  <c r="AN946" i="82"/>
  <c r="AN945" i="82"/>
  <c r="AN952" i="82" s="1"/>
  <c r="AC41" i="77"/>
  <c r="AC43" i="77" s="1"/>
  <c r="AC47" i="77" s="1"/>
  <c r="AC57" i="77" s="1"/>
  <c r="AC42" i="77"/>
  <c r="AC28" i="77" s="1"/>
  <c r="AA59" i="77"/>
  <c r="AB54" i="77" s="1"/>
  <c r="AB56" i="77" s="1"/>
  <c r="AA60" i="77"/>
  <c r="AI944" i="73"/>
  <c r="AN968" i="87"/>
  <c r="AO965" i="87" s="1"/>
  <c r="AM968" i="84"/>
  <c r="AN965" i="84" s="1"/>
  <c r="AW942" i="89"/>
  <c r="AX938" i="89" s="1"/>
  <c r="BL934" i="89"/>
  <c r="BL933" i="89"/>
  <c r="F917" i="86"/>
  <c r="CJ929" i="86"/>
  <c r="CJ974" i="86" s="1"/>
  <c r="AJ947" i="79"/>
  <c r="AJ935" i="79"/>
  <c r="BN936" i="73"/>
  <c r="BO932" i="73" s="1"/>
  <c r="CI963" i="81"/>
  <c r="CJ963" i="86"/>
  <c r="BF934" i="85"/>
  <c r="BF936" i="85" s="1"/>
  <c r="BG932" i="85" s="1"/>
  <c r="BF933" i="85"/>
  <c r="N919" i="84"/>
  <c r="N922" i="84" s="1"/>
  <c r="M919" i="86"/>
  <c r="M922" i="86" s="1"/>
  <c r="F919" i="84"/>
  <c r="F922" i="84" s="1"/>
  <c r="AE957" i="73"/>
  <c r="AE966" i="73" s="1"/>
  <c r="AR949" i="85"/>
  <c r="AS944" i="85" s="1"/>
  <c r="AS946" i="85" s="1"/>
  <c r="AS953" i="85" s="1"/>
  <c r="AR954" i="85"/>
  <c r="AR957" i="85" s="1"/>
  <c r="AR966" i="85" s="1"/>
  <c r="AQ958" i="85"/>
  <c r="AQ967" i="85" s="1"/>
  <c r="AP949" i="87"/>
  <c r="AQ944" i="87" s="1"/>
  <c r="AQ946" i="87" s="1"/>
  <c r="AQ953" i="87" s="1"/>
  <c r="AO958" i="87"/>
  <c r="AO967" i="87" s="1"/>
  <c r="AP954" i="87"/>
  <c r="AP957" i="87" s="1"/>
  <c r="BA945" i="83"/>
  <c r="BB945" i="83"/>
  <c r="BB946" i="83"/>
  <c r="BB949" i="83" s="1"/>
  <c r="BC944" i="83" s="1"/>
  <c r="CJ963" i="84"/>
  <c r="CJ963" i="85"/>
  <c r="CI974" i="81"/>
  <c r="CJ974" i="83"/>
  <c r="M919" i="84"/>
  <c r="M922" i="84" s="1"/>
  <c r="CJ974" i="85"/>
  <c r="CI961" i="79"/>
  <c r="CG974" i="79"/>
  <c r="CI948" i="79"/>
  <c r="CI929" i="79"/>
  <c r="CI962" i="79"/>
  <c r="CI963" i="73"/>
  <c r="CJ963" i="83"/>
  <c r="CJ963" i="87"/>
  <c r="F919" i="86"/>
  <c r="F922" i="86" s="1"/>
  <c r="CJ974" i="84"/>
  <c r="M917" i="85"/>
  <c r="CJ962" i="81"/>
  <c r="CJ941" i="81"/>
  <c r="CJ926" i="81"/>
  <c r="CJ929" i="81" s="1"/>
  <c r="CJ948" i="81"/>
  <c r="CJ947" i="81"/>
  <c r="CJ961" i="81"/>
  <c r="CJ935" i="81"/>
  <c r="CJ962" i="73"/>
  <c r="CJ947" i="73"/>
  <c r="CJ926" i="73"/>
  <c r="CJ929" i="73" s="1"/>
  <c r="CJ948" i="73"/>
  <c r="CJ935" i="73"/>
  <c r="CJ961" i="73"/>
  <c r="CJ941" i="73"/>
  <c r="CI974" i="73"/>
  <c r="CH963" i="79"/>
  <c r="CH974" i="79"/>
  <c r="N917" i="86"/>
  <c r="N919" i="86"/>
  <c r="N922" i="86" s="1"/>
  <c r="M917" i="87"/>
  <c r="M919" i="87"/>
  <c r="M922" i="87" s="1"/>
  <c r="F919" i="87"/>
  <c r="F922" i="87" s="1"/>
  <c r="N919" i="87"/>
  <c r="N922" i="87" s="1"/>
  <c r="N917" i="87"/>
  <c r="F917" i="87"/>
  <c r="CJ929" i="87"/>
  <c r="F917" i="85"/>
  <c r="M919" i="85"/>
  <c r="M922" i="85" s="1"/>
  <c r="F919" i="85"/>
  <c r="F922" i="85" s="1"/>
  <c r="G917" i="85"/>
  <c r="D322" i="85" s="1"/>
  <c r="G919" i="85"/>
  <c r="G922" i="85" s="1"/>
  <c r="N917" i="85"/>
  <c r="N919" i="85"/>
  <c r="N922" i="85" s="1"/>
  <c r="M917" i="84"/>
  <c r="N917" i="84"/>
  <c r="F917" i="84"/>
  <c r="AJ933" i="79"/>
  <c r="AJ934" i="79"/>
  <c r="AJ936" i="83"/>
  <c r="F919" i="83"/>
  <c r="F922" i="83" s="1"/>
  <c r="N917" i="83"/>
  <c r="N919" i="83"/>
  <c r="M919" i="83"/>
  <c r="M917" i="83"/>
  <c r="F917" i="83"/>
  <c r="M922" i="82"/>
  <c r="N922" i="82"/>
  <c r="CA939" i="85"/>
  <c r="CA940" i="85"/>
  <c r="CA942" i="85" s="1"/>
  <c r="CB938" i="85" s="1"/>
  <c r="CB939" i="87"/>
  <c r="CB940" i="87"/>
  <c r="CB942" i="87" s="1"/>
  <c r="CC938" i="87" s="1"/>
  <c r="CB940" i="86"/>
  <c r="CB942" i="86" s="1"/>
  <c r="CC938" i="86" s="1"/>
  <c r="CB939" i="86"/>
  <c r="BZ939" i="82"/>
  <c r="BZ940" i="82"/>
  <c r="BZ942" i="82" s="1"/>
  <c r="CA938" i="82" s="1"/>
  <c r="CB939" i="84"/>
  <c r="CB940" i="84"/>
  <c r="CB942" i="84" s="1"/>
  <c r="CC938" i="84" s="1"/>
  <c r="AF938" i="79"/>
  <c r="AE956" i="73"/>
  <c r="AF940" i="73"/>
  <c r="AF939" i="73"/>
  <c r="AN956" i="84"/>
  <c r="AO946" i="84"/>
  <c r="AO953" i="84" s="1"/>
  <c r="AO945" i="84"/>
  <c r="AO952" i="84" s="1"/>
  <c r="BE934" i="86"/>
  <c r="BE933" i="86"/>
  <c r="BH934" i="82"/>
  <c r="BH936" i="82" s="1"/>
  <c r="BI932" i="82" s="1"/>
  <c r="BH933" i="82"/>
  <c r="AM933" i="81"/>
  <c r="AM934" i="81"/>
  <c r="AG958" i="83"/>
  <c r="AG967" i="83" s="1"/>
  <c r="BG936" i="87"/>
  <c r="BH932" i="87" s="1"/>
  <c r="AH954" i="83"/>
  <c r="AH957" i="83" s="1"/>
  <c r="AF968" i="83"/>
  <c r="BC934" i="84"/>
  <c r="BC933" i="84"/>
  <c r="AI968" i="82"/>
  <c r="AJ965" i="82" s="1"/>
  <c r="AJ968" i="82" s="1"/>
  <c r="AK965" i="82" s="1"/>
  <c r="AK968" i="82" s="1"/>
  <c r="AL965" i="82" s="1"/>
  <c r="AL968" i="82" s="1"/>
  <c r="AM965" i="82" s="1"/>
  <c r="AK939" i="81"/>
  <c r="AK940" i="81"/>
  <c r="AK942" i="81" s="1"/>
  <c r="AI940" i="83"/>
  <c r="AI942" i="83" s="1"/>
  <c r="AI939" i="83"/>
  <c r="AE952" i="79" a="1"/>
  <c r="AJ936" i="79" a="1"/>
  <c r="AE953" i="79" a="1"/>
  <c r="BZ974" i="79" a="1"/>
  <c r="CE974" i="79" a="1"/>
  <c r="BY974" i="79" a="1"/>
  <c r="CC974" i="79" a="1"/>
  <c r="CJ929" i="79" a="1"/>
  <c r="CJ961" i="79" a="1"/>
  <c r="AC968" i="79" a="1"/>
  <c r="CJ962" i="79" a="1"/>
  <c r="CA974" i="79" a="1"/>
  <c r="AE949" i="79" a="1"/>
  <c r="AF939" i="79" a="1"/>
  <c r="CF974" i="79" a="1"/>
  <c r="CB974" i="79" a="1"/>
  <c r="AF941" i="79" a="1"/>
  <c r="CI974" i="79" a="1"/>
  <c r="CJ948" i="79" a="1"/>
  <c r="AF940" i="79" a="1"/>
  <c r="CD974" i="79" a="1"/>
  <c r="AP957" i="89" l="1"/>
  <c r="AP966" i="89" s="1"/>
  <c r="AO968" i="89"/>
  <c r="AP965" i="89" s="1"/>
  <c r="AQ945" i="89"/>
  <c r="AQ952" i="89" s="1"/>
  <c r="AQ946" i="89"/>
  <c r="AQ953" i="89" s="1"/>
  <c r="V74" i="77"/>
  <c r="W69" i="77" s="1"/>
  <c r="W71" i="77" s="1"/>
  <c r="V78" i="77"/>
  <c r="V79" i="77" s="1"/>
  <c r="V80" i="77" s="1"/>
  <c r="V84" i="77" s="1"/>
  <c r="V20" i="77" s="1"/>
  <c r="V23" i="77" s="1"/>
  <c r="V75" i="77"/>
  <c r="AF118" i="80"/>
  <c r="AE952" i="79"/>
  <c r="AG123" i="80" s="1"/>
  <c r="BY974" i="79"/>
  <c r="CC974" i="79"/>
  <c r="BZ974" i="79"/>
  <c r="CA974" i="79"/>
  <c r="AC968" i="79"/>
  <c r="AE953" i="79"/>
  <c r="AE949" i="79"/>
  <c r="CE974" i="79"/>
  <c r="CB974" i="79"/>
  <c r="CD974" i="79"/>
  <c r="CF974" i="79"/>
  <c r="AE954" i="81"/>
  <c r="N906" i="79"/>
  <c r="N904" i="79"/>
  <c r="P150" i="88" s="1"/>
  <c r="P148" i="88"/>
  <c r="AD965" i="81"/>
  <c r="N909" i="81"/>
  <c r="N915" i="81"/>
  <c r="N907" i="81"/>
  <c r="AF944" i="81"/>
  <c r="AF956" i="86"/>
  <c r="AE979" i="86"/>
  <c r="AF958" i="86"/>
  <c r="AF967" i="86" s="1"/>
  <c r="AF979" i="86" s="1"/>
  <c r="AG945" i="86"/>
  <c r="AG946" i="86"/>
  <c r="AG949" i="86" s="1"/>
  <c r="AM966" i="82"/>
  <c r="AM958" i="82"/>
  <c r="AM967" i="82" s="1"/>
  <c r="AN953" i="82"/>
  <c r="AN954" i="82" s="1"/>
  <c r="AN949" i="82"/>
  <c r="AO944" i="82" s="1"/>
  <c r="AC45" i="77"/>
  <c r="AC48" i="77"/>
  <c r="AC49" i="77" s="1"/>
  <c r="AC50" i="77" s="1"/>
  <c r="AC44" i="77"/>
  <c r="AD40" i="77" s="1"/>
  <c r="AD46" i="77" s="1"/>
  <c r="AC21" i="77"/>
  <c r="AB61" i="77"/>
  <c r="AB55" i="77"/>
  <c r="AB58" i="77" s="1"/>
  <c r="AB62" i="77" s="1"/>
  <c r="AB63" i="77" s="1"/>
  <c r="AB64" i="77" s="1"/>
  <c r="AB65" i="77" s="1"/>
  <c r="AI946" i="73"/>
  <c r="AI949" i="73" s="1"/>
  <c r="AI945" i="73"/>
  <c r="AX940" i="89"/>
  <c r="AX939" i="89"/>
  <c r="BL936" i="89"/>
  <c r="BM932" i="89" s="1"/>
  <c r="AF941" i="79"/>
  <c r="AH116" i="80" s="1"/>
  <c r="AM936" i="81"/>
  <c r="AN932" i="81" s="1"/>
  <c r="BO934" i="73"/>
  <c r="BO933" i="73"/>
  <c r="BG934" i="85"/>
  <c r="BG936" i="85" s="1"/>
  <c r="BH932" i="85" s="1"/>
  <c r="BG933" i="85"/>
  <c r="CJ974" i="87"/>
  <c r="AS945" i="85"/>
  <c r="AS952" i="85" s="1"/>
  <c r="AS954" i="85" s="1"/>
  <c r="AS957" i="85" s="1"/>
  <c r="AS966" i="85" s="1"/>
  <c r="AS949" i="85"/>
  <c r="AT944" i="85" s="1"/>
  <c r="AR956" i="85"/>
  <c r="AQ968" i="85"/>
  <c r="AR965" i="85" s="1"/>
  <c r="AQ945" i="87"/>
  <c r="AQ952" i="87" s="1"/>
  <c r="AQ954" i="87" s="1"/>
  <c r="AQ957" i="87" s="1"/>
  <c r="AQ949" i="87"/>
  <c r="AR944" i="87" s="1"/>
  <c r="AR945" i="87" s="1"/>
  <c r="AR952" i="87" s="1"/>
  <c r="AP956" i="87"/>
  <c r="AP966" i="87"/>
  <c r="AO979" i="87"/>
  <c r="BC946" i="83"/>
  <c r="BC949" i="83" s="1"/>
  <c r="BD944" i="83" s="1"/>
  <c r="BC945" i="83"/>
  <c r="CJ963" i="81"/>
  <c r="CI963" i="79"/>
  <c r="CI974" i="79"/>
  <c r="CJ961" i="79"/>
  <c r="CJ962" i="79"/>
  <c r="CJ948" i="79"/>
  <c r="CJ963" i="73"/>
  <c r="CJ974" i="73"/>
  <c r="CJ974" i="81"/>
  <c r="M917" i="73"/>
  <c r="M919" i="73"/>
  <c r="N917" i="73"/>
  <c r="N919" i="73"/>
  <c r="N919" i="81"/>
  <c r="N922" i="81" s="1"/>
  <c r="M917" i="81"/>
  <c r="M919" i="81"/>
  <c r="M922" i="81" s="1"/>
  <c r="N917" i="81"/>
  <c r="F917" i="81"/>
  <c r="F919" i="81"/>
  <c r="F922" i="81" s="1"/>
  <c r="CJ929" i="79"/>
  <c r="AJ936" i="79"/>
  <c r="AK932" i="83"/>
  <c r="M922" i="83"/>
  <c r="N922" i="83"/>
  <c r="CB939" i="85"/>
  <c r="CB940" i="85"/>
  <c r="CB942" i="85" s="1"/>
  <c r="CC938" i="85" s="1"/>
  <c r="CA939" i="82"/>
  <c r="CA940" i="82"/>
  <c r="CA942" i="82" s="1"/>
  <c r="CB938" i="82" s="1"/>
  <c r="CC939" i="86"/>
  <c r="CC940" i="86"/>
  <c r="CC942" i="86" s="1"/>
  <c r="CD938" i="86" s="1"/>
  <c r="CC940" i="84"/>
  <c r="CC942" i="84" s="1"/>
  <c r="CD938" i="84" s="1"/>
  <c r="CC939" i="84"/>
  <c r="CC939" i="87"/>
  <c r="CC940" i="87"/>
  <c r="CC942" i="87" s="1"/>
  <c r="CD938" i="87" s="1"/>
  <c r="AF940" i="79"/>
  <c r="AF939" i="79"/>
  <c r="AF942" i="73"/>
  <c r="AF953" i="73"/>
  <c r="AE958" i="73"/>
  <c r="AE967" i="73" s="1"/>
  <c r="AF952" i="73"/>
  <c r="AO949" i="84"/>
  <c r="AP944" i="84" s="1"/>
  <c r="AP945" i="84" s="1"/>
  <c r="AP952" i="84" s="1"/>
  <c r="AO954" i="84"/>
  <c r="AN958" i="84"/>
  <c r="AN967" i="84" s="1"/>
  <c r="AL938" i="81"/>
  <c r="AJ938" i="83"/>
  <c r="AI952" i="83"/>
  <c r="AG965" i="83"/>
  <c r="BI934" i="82"/>
  <c r="BI933" i="82"/>
  <c r="AI953" i="83"/>
  <c r="BC936" i="84"/>
  <c r="BD932" i="84" s="1"/>
  <c r="AH956" i="83"/>
  <c r="BH933" i="87"/>
  <c r="BH934" i="87"/>
  <c r="AG979" i="83"/>
  <c r="BE936" i="86"/>
  <c r="BF932" i="86" s="1"/>
  <c r="AF942" i="79" a="1"/>
  <c r="AK932" i="79" a="1"/>
  <c r="N919" i="79" a="1"/>
  <c r="AD965" i="79" a="1"/>
  <c r="AK947" i="79" a="1"/>
  <c r="CJ974" i="79" a="1"/>
  <c r="N917" i="79" a="1"/>
  <c r="AF944" i="79" a="1"/>
  <c r="M919" i="79" a="1"/>
  <c r="M948" i="79" a="1"/>
  <c r="M917" i="79" a="1"/>
  <c r="AE954" i="79" a="1"/>
  <c r="N948" i="79" a="1"/>
  <c r="AP958" i="89" l="1"/>
  <c r="AP967" i="89" s="1"/>
  <c r="AP979" i="89" s="1"/>
  <c r="AQ954" i="89"/>
  <c r="AQ949" i="89"/>
  <c r="AR944" i="89" s="1"/>
  <c r="W72" i="77"/>
  <c r="W70" i="77"/>
  <c r="W76" i="77"/>
  <c r="V85" i="77"/>
  <c r="V27" i="77" s="1"/>
  <c r="V30" i="77" s="1"/>
  <c r="AF944" i="79"/>
  <c r="AE954" i="79"/>
  <c r="AG113" i="80" s="1"/>
  <c r="AD965" i="79"/>
  <c r="N915" i="79"/>
  <c r="P161" i="88" s="1"/>
  <c r="N907" i="79"/>
  <c r="P153" i="88" s="1"/>
  <c r="N909" i="79"/>
  <c r="P155" i="88" s="1"/>
  <c r="P152" i="88"/>
  <c r="AF946" i="81"/>
  <c r="AF945" i="81"/>
  <c r="AE957" i="81"/>
  <c r="AE956" i="81"/>
  <c r="AD968" i="81"/>
  <c r="AH944" i="86"/>
  <c r="AF968" i="86"/>
  <c r="AG965" i="86" s="1"/>
  <c r="AG953" i="86"/>
  <c r="AG952" i="86"/>
  <c r="AN957" i="82"/>
  <c r="AN958" i="82" s="1"/>
  <c r="AN956" i="82"/>
  <c r="G917" i="82"/>
  <c r="D322" i="82" s="1"/>
  <c r="AM979" i="82"/>
  <c r="AM968" i="82"/>
  <c r="AN965" i="82" s="1"/>
  <c r="AO945" i="82"/>
  <c r="AO952" i="82" s="1"/>
  <c r="AO946" i="82"/>
  <c r="AD41" i="77"/>
  <c r="AD43" i="77" s="1"/>
  <c r="AD47" i="77" s="1"/>
  <c r="AD42" i="77"/>
  <c r="AD21" i="77" s="1"/>
  <c r="AB60" i="77"/>
  <c r="AB59" i="77"/>
  <c r="AC54" i="77" s="1"/>
  <c r="AC61" i="77" s="1"/>
  <c r="AJ944" i="73"/>
  <c r="N948" i="79"/>
  <c r="M948" i="79"/>
  <c r="AX942" i="89"/>
  <c r="AY938" i="89" s="1"/>
  <c r="BM933" i="89"/>
  <c r="BM934" i="89"/>
  <c r="BM936" i="89" s="1"/>
  <c r="BN932" i="89" s="1"/>
  <c r="AK947" i="79"/>
  <c r="BO936" i="73"/>
  <c r="BP932" i="73" s="1"/>
  <c r="BH934" i="85"/>
  <c r="BH936" i="85" s="1"/>
  <c r="BI932" i="85" s="1"/>
  <c r="BH933" i="85"/>
  <c r="AO956" i="84"/>
  <c r="AO957" i="84"/>
  <c r="AO966" i="84" s="1"/>
  <c r="AH958" i="83"/>
  <c r="AH967" i="83" s="1"/>
  <c r="AH966" i="83"/>
  <c r="AR958" i="85"/>
  <c r="AR967" i="85" s="1"/>
  <c r="AT945" i="85"/>
  <c r="AT952" i="85" s="1"/>
  <c r="AT946" i="85"/>
  <c r="AT953" i="85" s="1"/>
  <c r="AQ979" i="85"/>
  <c r="AS956" i="85"/>
  <c r="AR946" i="87"/>
  <c r="AR953" i="87" s="1"/>
  <c r="AR954" i="87" s="1"/>
  <c r="AO968" i="87"/>
  <c r="AP965" i="87" s="1"/>
  <c r="AQ956" i="87"/>
  <c r="AQ966" i="87"/>
  <c r="AP958" i="87"/>
  <c r="AP967" i="87" s="1"/>
  <c r="BD945" i="83"/>
  <c r="BD946" i="83"/>
  <c r="BD949" i="83" s="1"/>
  <c r="BE944" i="83" s="1"/>
  <c r="M919" i="79"/>
  <c r="M922" i="79" s="1"/>
  <c r="M917" i="79"/>
  <c r="N919" i="79"/>
  <c r="N922" i="79" s="1"/>
  <c r="N917" i="79"/>
  <c r="M922" i="73"/>
  <c r="N922" i="73"/>
  <c r="CJ963" i="79"/>
  <c r="CJ974" i="79"/>
  <c r="AK932" i="79"/>
  <c r="AK934" i="83"/>
  <c r="AK933" i="83"/>
  <c r="CD940" i="87"/>
  <c r="CD942" i="87" s="1"/>
  <c r="CE938" i="87" s="1"/>
  <c r="CD939" i="87"/>
  <c r="CC939" i="85"/>
  <c r="CC940" i="85"/>
  <c r="CC942" i="85" s="1"/>
  <c r="CD938" i="85" s="1"/>
  <c r="CD939" i="84"/>
  <c r="CD940" i="84"/>
  <c r="CD942" i="84" s="1"/>
  <c r="CE938" i="84" s="1"/>
  <c r="CD940" i="86"/>
  <c r="CD942" i="86" s="1"/>
  <c r="CE938" i="86" s="1"/>
  <c r="CD939" i="86"/>
  <c r="CB939" i="82"/>
  <c r="CB940" i="82"/>
  <c r="CB942" i="82" s="1"/>
  <c r="CC938" i="82" s="1"/>
  <c r="AF942" i="79"/>
  <c r="AE968" i="73"/>
  <c r="AE979" i="73"/>
  <c r="AG938" i="73"/>
  <c r="AF954" i="73"/>
  <c r="AP946" i="84"/>
  <c r="AP953" i="84" s="1"/>
  <c r="AP954" i="84" s="1"/>
  <c r="AN968" i="84"/>
  <c r="AO965" i="84" s="1"/>
  <c r="AN979" i="84"/>
  <c r="BF934" i="86"/>
  <c r="BF933" i="86"/>
  <c r="AL939" i="81"/>
  <c r="AL940" i="81"/>
  <c r="AI954" i="83"/>
  <c r="AI957" i="83" s="1"/>
  <c r="AJ940" i="83"/>
  <c r="AJ939" i="83"/>
  <c r="BD933" i="84"/>
  <c r="BD934" i="84"/>
  <c r="BD936" i="84" s="1"/>
  <c r="BE932" i="84" s="1"/>
  <c r="AG968" i="83"/>
  <c r="AN934" i="81"/>
  <c r="AN933" i="81"/>
  <c r="BH936" i="87"/>
  <c r="BI932" i="87" s="1"/>
  <c r="BI936" i="82"/>
  <c r="BJ932" i="82" s="1"/>
  <c r="AE957" i="79" a="1"/>
  <c r="AK933" i="79" a="1"/>
  <c r="AD968" i="79" a="1"/>
  <c r="AE956" i="79" a="1"/>
  <c r="AF946" i="79" a="1"/>
  <c r="AK934" i="79" a="1"/>
  <c r="AF945" i="79" a="1"/>
  <c r="AG938" i="79" a="1"/>
  <c r="AK935" i="79" a="1"/>
  <c r="N953" i="79" a="1"/>
  <c r="M953" i="79" a="1"/>
  <c r="AP968" i="89" l="1"/>
  <c r="AQ965" i="89" s="1"/>
  <c r="AR945" i="89"/>
  <c r="AR952" i="89" s="1"/>
  <c r="AR946" i="89"/>
  <c r="AR953" i="89" s="1"/>
  <c r="AQ956" i="89"/>
  <c r="AQ957" i="89"/>
  <c r="W73" i="77"/>
  <c r="W77" i="77" s="1"/>
  <c r="W78" i="77" s="1"/>
  <c r="W79" i="77" s="1"/>
  <c r="W80" i="77" s="1"/>
  <c r="W84" i="77" s="1"/>
  <c r="W20" i="77" s="1"/>
  <c r="W23" i="77" s="1"/>
  <c r="V86" i="77"/>
  <c r="V87" i="77" s="1"/>
  <c r="AF946" i="79"/>
  <c r="AE957" i="79"/>
  <c r="AE956" i="79"/>
  <c r="AD968" i="79"/>
  <c r="AF945" i="79"/>
  <c r="AF949" i="81"/>
  <c r="AF953" i="81"/>
  <c r="AE966" i="81"/>
  <c r="AE958" i="81"/>
  <c r="AE965" i="81"/>
  <c r="AF952" i="81"/>
  <c r="AG954" i="86"/>
  <c r="AG957" i="86" s="1"/>
  <c r="AH945" i="86"/>
  <c r="AH946" i="86"/>
  <c r="AH949" i="86" s="1"/>
  <c r="AO953" i="82"/>
  <c r="AO954" i="82" s="1"/>
  <c r="AO949" i="82"/>
  <c r="AP944" i="82" s="1"/>
  <c r="AN966" i="82"/>
  <c r="AN967" i="82"/>
  <c r="AD28" i="77"/>
  <c r="AC56" i="77"/>
  <c r="AC55" i="77"/>
  <c r="AC58" i="77" s="1"/>
  <c r="AC62" i="77" s="1"/>
  <c r="AC63" i="77" s="1"/>
  <c r="AC64" i="77" s="1"/>
  <c r="AC65" i="77" s="1"/>
  <c r="AD57" i="77"/>
  <c r="AD48" i="77"/>
  <c r="AD49" i="77" s="1"/>
  <c r="AD50" i="77" s="1"/>
  <c r="AD44" i="77"/>
  <c r="AE40" i="77" s="1"/>
  <c r="AD45" i="77"/>
  <c r="AJ946" i="73"/>
  <c r="AJ949" i="73" s="1"/>
  <c r="AJ945" i="73"/>
  <c r="N953" i="79"/>
  <c r="M953" i="79"/>
  <c r="O117" i="80"/>
  <c r="O137" i="80"/>
  <c r="M963" i="79"/>
  <c r="N963" i="79"/>
  <c r="P117" i="80"/>
  <c r="P137" i="80"/>
  <c r="AY939" i="89"/>
  <c r="AY940" i="89"/>
  <c r="BN934" i="89"/>
  <c r="BN936" i="89" s="1"/>
  <c r="BO932" i="89" s="1"/>
  <c r="BN933" i="89"/>
  <c r="AK935" i="79"/>
  <c r="AN936" i="81"/>
  <c r="AO932" i="81" s="1"/>
  <c r="BP933" i="73"/>
  <c r="BP934" i="73"/>
  <c r="BI933" i="85"/>
  <c r="BI934" i="85"/>
  <c r="BI936" i="85" s="1"/>
  <c r="BJ932" i="85" s="1"/>
  <c r="AF957" i="73"/>
  <c r="AF966" i="73" s="1"/>
  <c r="AR957" i="87"/>
  <c r="AP957" i="84"/>
  <c r="AP966" i="84" s="1"/>
  <c r="AT954" i="85"/>
  <c r="AR979" i="85"/>
  <c r="AT949" i="85"/>
  <c r="AU944" i="85" s="1"/>
  <c r="AS958" i="85"/>
  <c r="AS967" i="85" s="1"/>
  <c r="AR968" i="85"/>
  <c r="AS965" i="85" s="1"/>
  <c r="AR956" i="87"/>
  <c r="AR949" i="87"/>
  <c r="AS944" i="87" s="1"/>
  <c r="AP968" i="87"/>
  <c r="AQ965" i="87" s="1"/>
  <c r="AP979" i="87"/>
  <c r="AQ958" i="87"/>
  <c r="AQ967" i="87" s="1"/>
  <c r="BE946" i="83"/>
  <c r="BE949" i="83" s="1"/>
  <c r="BF944" i="83" s="1"/>
  <c r="BE945" i="83"/>
  <c r="AK934" i="79"/>
  <c r="AK933" i="79"/>
  <c r="AK936" i="83"/>
  <c r="CE939" i="86"/>
  <c r="CE940" i="86"/>
  <c r="CE942" i="86" s="1"/>
  <c r="CF938" i="86" s="1"/>
  <c r="CE940" i="87"/>
  <c r="CE942" i="87" s="1"/>
  <c r="CF938" i="87" s="1"/>
  <c r="CE939" i="87"/>
  <c r="CE939" i="84"/>
  <c r="CE940" i="84"/>
  <c r="CE942" i="84" s="1"/>
  <c r="CF938" i="84" s="1"/>
  <c r="CC939" i="82"/>
  <c r="CC940" i="82"/>
  <c r="CC942" i="82" s="1"/>
  <c r="CD938" i="82" s="1"/>
  <c r="CD940" i="85"/>
  <c r="CD942" i="85" s="1"/>
  <c r="CE938" i="85" s="1"/>
  <c r="CD939" i="85"/>
  <c r="AG938" i="79"/>
  <c r="AF956" i="73"/>
  <c r="AG939" i="73"/>
  <c r="AG940" i="73"/>
  <c r="AF965" i="73"/>
  <c r="AP949" i="84"/>
  <c r="AQ944" i="84" s="1"/>
  <c r="AP956" i="84"/>
  <c r="AO958" i="84"/>
  <c r="AO967" i="84" s="1"/>
  <c r="BJ933" i="82"/>
  <c r="BJ934" i="82"/>
  <c r="BJ936" i="82" s="1"/>
  <c r="BK932" i="82" s="1"/>
  <c r="BI933" i="87"/>
  <c r="BI934" i="87"/>
  <c r="AH979" i="83"/>
  <c r="BE934" i="84"/>
  <c r="BE933" i="84"/>
  <c r="AJ952" i="83"/>
  <c r="AI966" i="83"/>
  <c r="AI956" i="83"/>
  <c r="AJ953" i="83"/>
  <c r="AH965" i="83"/>
  <c r="AJ942" i="83"/>
  <c r="AL942" i="81"/>
  <c r="BF936" i="86"/>
  <c r="BG932" i="86" s="1"/>
  <c r="AL947" i="79" a="1"/>
  <c r="AG941" i="79" a="1"/>
  <c r="AF953" i="79" a="1"/>
  <c r="AE966" i="79" a="1"/>
  <c r="AF952" i="79" a="1"/>
  <c r="AG939" i="79" a="1"/>
  <c r="AF949" i="79" a="1"/>
  <c r="AK936" i="79" a="1"/>
  <c r="AE965" i="79" a="1"/>
  <c r="AE958" i="79" a="1"/>
  <c r="AG940" i="79" a="1"/>
  <c r="AR949" i="89" l="1"/>
  <c r="AS944" i="89" s="1"/>
  <c r="AS946" i="89" s="1"/>
  <c r="AS953" i="89" s="1"/>
  <c r="AQ966" i="89"/>
  <c r="AQ958" i="89"/>
  <c r="AR954" i="89"/>
  <c r="W75" i="77"/>
  <c r="W74" i="77"/>
  <c r="X69" i="77" s="1"/>
  <c r="X76" i="77" s="1"/>
  <c r="W85" i="77"/>
  <c r="W27" i="77" s="1"/>
  <c r="W30" i="77" s="1"/>
  <c r="AE966" i="79"/>
  <c r="AF949" i="79"/>
  <c r="AF953" i="79"/>
  <c r="AF952" i="79"/>
  <c r="AH123" i="80" s="1"/>
  <c r="AE965" i="79"/>
  <c r="AE958" i="79"/>
  <c r="AG944" i="81"/>
  <c r="AF954" i="81"/>
  <c r="AE967" i="81"/>
  <c r="AE979" i="81" s="1"/>
  <c r="AG956" i="86"/>
  <c r="AI944" i="86"/>
  <c r="AH953" i="86"/>
  <c r="AH952" i="86"/>
  <c r="AG966" i="86"/>
  <c r="AG958" i="86"/>
  <c r="AN968" i="82"/>
  <c r="AO965" i="82" s="1"/>
  <c r="AO957" i="82"/>
  <c r="AO956" i="82"/>
  <c r="AP945" i="82"/>
  <c r="AP952" i="82" s="1"/>
  <c r="AP946" i="82"/>
  <c r="AP953" i="82" s="1"/>
  <c r="AN979" i="82"/>
  <c r="AC59" i="77"/>
  <c r="AD54" i="77" s="1"/>
  <c r="AD61" i="77" s="1"/>
  <c r="AC60" i="77"/>
  <c r="AE42" i="77"/>
  <c r="AE41" i="77"/>
  <c r="AE43" i="77" s="1"/>
  <c r="AE47" i="77" s="1"/>
  <c r="AE57" i="77" s="1"/>
  <c r="AE46" i="77"/>
  <c r="AK944" i="73"/>
  <c r="AR966" i="87"/>
  <c r="AY942" i="89"/>
  <c r="AZ938" i="89" s="1"/>
  <c r="BO934" i="89"/>
  <c r="BO933" i="89"/>
  <c r="AL947" i="79"/>
  <c r="AG941" i="79"/>
  <c r="AI116" i="80" s="1"/>
  <c r="BP936" i="73"/>
  <c r="BQ932" i="73" s="1"/>
  <c r="AG942" i="73"/>
  <c r="BJ934" i="85"/>
  <c r="BJ936" i="85" s="1"/>
  <c r="BK932" i="85" s="1"/>
  <c r="BJ933" i="85"/>
  <c r="AR958" i="87"/>
  <c r="AR967" i="87" s="1"/>
  <c r="AT956" i="85"/>
  <c r="AT957" i="85"/>
  <c r="AT966" i="85" s="1"/>
  <c r="AU945" i="85"/>
  <c r="AU952" i="85" s="1"/>
  <c r="AU946" i="85"/>
  <c r="AU953" i="85" s="1"/>
  <c r="AS979" i="85"/>
  <c r="AS945" i="87"/>
  <c r="AS952" i="87" s="1"/>
  <c r="AS946" i="87"/>
  <c r="AQ968" i="87"/>
  <c r="AR965" i="87" s="1"/>
  <c r="BF945" i="83"/>
  <c r="BF946" i="83"/>
  <c r="BF949" i="83" s="1"/>
  <c r="BG944" i="83" s="1"/>
  <c r="AK936" i="79"/>
  <c r="AL932" i="83"/>
  <c r="CF940" i="84"/>
  <c r="CF942" i="84" s="1"/>
  <c r="CG938" i="84" s="1"/>
  <c r="CF939" i="84"/>
  <c r="CF939" i="86"/>
  <c r="CF940" i="86"/>
  <c r="CF942" i="86" s="1"/>
  <c r="CG938" i="86" s="1"/>
  <c r="CD940" i="82"/>
  <c r="CD942" i="82" s="1"/>
  <c r="CE938" i="82" s="1"/>
  <c r="CD939" i="82"/>
  <c r="CE940" i="85"/>
  <c r="CE942" i="85" s="1"/>
  <c r="CF938" i="85" s="1"/>
  <c r="CE939" i="85"/>
  <c r="CF940" i="87"/>
  <c r="CF942" i="87" s="1"/>
  <c r="CG938" i="87" s="1"/>
  <c r="CF939" i="87"/>
  <c r="AG940" i="79"/>
  <c r="AG939" i="79"/>
  <c r="AG953" i="73"/>
  <c r="AG952" i="73"/>
  <c r="AF958" i="73"/>
  <c r="AF967" i="73" s="1"/>
  <c r="AQ946" i="84"/>
  <c r="AQ953" i="84" s="1"/>
  <c r="AQ945" i="84"/>
  <c r="AQ952" i="84" s="1"/>
  <c r="AP958" i="84"/>
  <c r="AP967" i="84" s="1"/>
  <c r="AO979" i="84"/>
  <c r="AO968" i="84"/>
  <c r="AP965" i="84" s="1"/>
  <c r="BK934" i="82"/>
  <c r="BK933" i="82"/>
  <c r="AJ954" i="83"/>
  <c r="AJ957" i="83" s="1"/>
  <c r="BG934" i="86"/>
  <c r="BG933" i="86"/>
  <c r="AK938" i="83"/>
  <c r="AH968" i="83"/>
  <c r="AM938" i="81"/>
  <c r="AO934" i="81"/>
  <c r="AO933" i="81"/>
  <c r="AI958" i="83"/>
  <c r="AI967" i="83" s="1"/>
  <c r="BE936" i="84"/>
  <c r="BF932" i="84" s="1"/>
  <c r="BI936" i="87"/>
  <c r="BJ932" i="87" s="1"/>
  <c r="AG942" i="79" a="1"/>
  <c r="AE979" i="79" a="1"/>
  <c r="AF954" i="79" a="1"/>
  <c r="AE967" i="79" a="1"/>
  <c r="AL932" i="79" a="1"/>
  <c r="AG944" i="79" a="1"/>
  <c r="AS945" i="89" l="1"/>
  <c r="AS952" i="89" s="1"/>
  <c r="AS949" i="89"/>
  <c r="AT944" i="89" s="1"/>
  <c r="AT946" i="89" s="1"/>
  <c r="AT953" i="89" s="1"/>
  <c r="AS954" i="89"/>
  <c r="AS956" i="89" s="1"/>
  <c r="AQ967" i="89"/>
  <c r="AQ968" i="89" s="1"/>
  <c r="AR965" i="89" s="1"/>
  <c r="AR957" i="89"/>
  <c r="AR958" i="89" s="1"/>
  <c r="AR956" i="89"/>
  <c r="X70" i="77"/>
  <c r="X72" i="77"/>
  <c r="X71" i="77"/>
  <c r="W86" i="77"/>
  <c r="W87" i="77" s="1"/>
  <c r="AG944" i="79"/>
  <c r="AE979" i="79"/>
  <c r="AE967" i="79"/>
  <c r="AF954" i="79"/>
  <c r="AH113" i="80" s="1"/>
  <c r="AG946" i="81"/>
  <c r="AG945" i="81"/>
  <c r="AE968" i="81"/>
  <c r="AF957" i="81"/>
  <c r="AF956" i="81"/>
  <c r="AH954" i="86"/>
  <c r="AH957" i="86" s="1"/>
  <c r="AH966" i="86" s="1"/>
  <c r="AI946" i="86"/>
  <c r="AI949" i="86" s="1"/>
  <c r="AI945" i="86"/>
  <c r="AG967" i="86"/>
  <c r="AG968" i="86" s="1"/>
  <c r="AH965" i="86" s="1"/>
  <c r="AP954" i="82"/>
  <c r="AP956" i="82" s="1"/>
  <c r="AO966" i="82"/>
  <c r="AO958" i="82"/>
  <c r="AP949" i="82"/>
  <c r="AQ944" i="82" s="1"/>
  <c r="AD56" i="77"/>
  <c r="AD55" i="77"/>
  <c r="AD58" i="77" s="1"/>
  <c r="AD62" i="77" s="1"/>
  <c r="AD63" i="77" s="1"/>
  <c r="AD64" i="77" s="1"/>
  <c r="AD65" i="77" s="1"/>
  <c r="AE48" i="77"/>
  <c r="AE49" i="77" s="1"/>
  <c r="AE50" i="77" s="1"/>
  <c r="AE45" i="77"/>
  <c r="AE44" i="77"/>
  <c r="AF40" i="77" s="1"/>
  <c r="AE28" i="77"/>
  <c r="AE21" i="77"/>
  <c r="AK945" i="73"/>
  <c r="AK946" i="73"/>
  <c r="AK949" i="73" s="1"/>
  <c r="AR979" i="87"/>
  <c r="AZ940" i="89"/>
  <c r="AZ939" i="89"/>
  <c r="BO936" i="89"/>
  <c r="BP932" i="89" s="1"/>
  <c r="AG942" i="79"/>
  <c r="AH938" i="73"/>
  <c r="BQ933" i="73"/>
  <c r="BQ934" i="73"/>
  <c r="AO936" i="81"/>
  <c r="AP932" i="81" s="1"/>
  <c r="BK934" i="85"/>
  <c r="BK936" i="85" s="1"/>
  <c r="BL932" i="85" s="1"/>
  <c r="BK933" i="85"/>
  <c r="AR968" i="87"/>
  <c r="AS965" i="87" s="1"/>
  <c r="AU949" i="85"/>
  <c r="AV944" i="85" s="1"/>
  <c r="AV946" i="85" s="1"/>
  <c r="AV953" i="85" s="1"/>
  <c r="AU954" i="85"/>
  <c r="AT958" i="85"/>
  <c r="AS968" i="85"/>
  <c r="AT965" i="85" s="1"/>
  <c r="AS953" i="87"/>
  <c r="AS954" i="87" s="1"/>
  <c r="AS957" i="87" s="1"/>
  <c r="AS949" i="87"/>
  <c r="AT944" i="87" s="1"/>
  <c r="AQ979" i="87"/>
  <c r="BG946" i="83"/>
  <c r="BG949" i="83" s="1"/>
  <c r="BH944" i="83" s="1"/>
  <c r="BG945" i="83"/>
  <c r="AL932" i="79"/>
  <c r="AL934" i="83"/>
  <c r="AL933" i="83"/>
  <c r="CG939" i="87"/>
  <c r="CG940" i="87"/>
  <c r="CG942" i="87" s="1"/>
  <c r="CH938" i="87" s="1"/>
  <c r="CF940" i="85"/>
  <c r="CF942" i="85" s="1"/>
  <c r="CG938" i="85" s="1"/>
  <c r="CF939" i="85"/>
  <c r="CE940" i="82"/>
  <c r="CE942" i="82" s="1"/>
  <c r="CF938" i="82" s="1"/>
  <c r="CE939" i="82"/>
  <c r="CG939" i="86"/>
  <c r="CG940" i="86"/>
  <c r="CG942" i="86" s="1"/>
  <c r="CH938" i="86" s="1"/>
  <c r="CG939" i="84"/>
  <c r="CG940" i="84"/>
  <c r="CG942" i="84" s="1"/>
  <c r="CH938" i="84" s="1"/>
  <c r="AF979" i="73"/>
  <c r="AG954" i="73"/>
  <c r="AQ949" i="84"/>
  <c r="AR944" i="84" s="1"/>
  <c r="AR946" i="84" s="1"/>
  <c r="AR953" i="84" s="1"/>
  <c r="AQ954" i="84"/>
  <c r="AQ957" i="84" s="1"/>
  <c r="AQ966" i="84" s="1"/>
  <c r="AP968" i="84"/>
  <c r="AQ965" i="84" s="1"/>
  <c r="AI979" i="83"/>
  <c r="AK940" i="83"/>
  <c r="AK939" i="83"/>
  <c r="BJ934" i="87"/>
  <c r="BJ933" i="87"/>
  <c r="AI965" i="83"/>
  <c r="AJ956" i="83"/>
  <c r="BF933" i="84"/>
  <c r="BF934" i="84"/>
  <c r="BF936" i="84" s="1"/>
  <c r="BG932" i="84" s="1"/>
  <c r="BG936" i="86"/>
  <c r="BH932" i="86" s="1"/>
  <c r="BK936" i="82"/>
  <c r="BL932" i="82" s="1"/>
  <c r="AM940" i="81"/>
  <c r="AM939" i="81"/>
  <c r="AH938" i="79" a="1"/>
  <c r="AG945" i="79" a="1"/>
  <c r="AF956" i="79" a="1"/>
  <c r="AF957" i="79" a="1"/>
  <c r="AH941" i="79" a="1"/>
  <c r="AE968" i="79" a="1"/>
  <c r="AL935" i="79" a="1"/>
  <c r="AL934" i="79" a="1"/>
  <c r="AL933" i="79" a="1"/>
  <c r="AG946" i="79" a="1"/>
  <c r="AS957" i="89" l="1"/>
  <c r="AS966" i="89" s="1"/>
  <c r="AT945" i="89"/>
  <c r="AT952" i="89" s="1"/>
  <c r="AT954" i="89" s="1"/>
  <c r="AT957" i="89" s="1"/>
  <c r="AT966" i="89" s="1"/>
  <c r="AQ979" i="89"/>
  <c r="AR966" i="89"/>
  <c r="AR967" i="89"/>
  <c r="AT949" i="89"/>
  <c r="AU944" i="89" s="1"/>
  <c r="X73" i="77"/>
  <c r="X74" i="77" s="1"/>
  <c r="Y69" i="77" s="1"/>
  <c r="Y71" i="77" s="1"/>
  <c r="AF957" i="79"/>
  <c r="AG945" i="79"/>
  <c r="AE968" i="79"/>
  <c r="AG946" i="79"/>
  <c r="AF956" i="79"/>
  <c r="AF966" i="81"/>
  <c r="AF958" i="81"/>
  <c r="AG952" i="81"/>
  <c r="AF965" i="81"/>
  <c r="AG949" i="81"/>
  <c r="AG953" i="81"/>
  <c r="AG35" i="77"/>
  <c r="AG118" i="80"/>
  <c r="AH956" i="86"/>
  <c r="AG979" i="86"/>
  <c r="AI952" i="86"/>
  <c r="AI953" i="86"/>
  <c r="AJ944" i="86"/>
  <c r="AH958" i="86"/>
  <c r="AP957" i="82"/>
  <c r="AP966" i="82" s="1"/>
  <c r="AQ945" i="82"/>
  <c r="AQ952" i="82" s="1"/>
  <c r="AQ946" i="82"/>
  <c r="AQ953" i="82" s="1"/>
  <c r="AO967" i="82"/>
  <c r="AO979" i="82" s="1"/>
  <c r="AD59" i="77"/>
  <c r="AE54" i="77" s="1"/>
  <c r="AE56" i="77" s="1"/>
  <c r="AD60" i="77"/>
  <c r="AF41" i="77"/>
  <c r="AF43" i="77" s="1"/>
  <c r="AF47" i="77" s="1"/>
  <c r="AF57" i="77" s="1"/>
  <c r="AF46" i="77"/>
  <c r="AF42" i="77"/>
  <c r="AL944" i="73"/>
  <c r="AT967" i="85"/>
  <c r="AT979" i="85" s="1"/>
  <c r="AZ942" i="89"/>
  <c r="BA938" i="89" s="1"/>
  <c r="BP934" i="89"/>
  <c r="BP933" i="89"/>
  <c r="AH938" i="79"/>
  <c r="AH940" i="73"/>
  <c r="AH942" i="73" s="1"/>
  <c r="AH939" i="73"/>
  <c r="AH941" i="79"/>
  <c r="AJ116" i="80" s="1"/>
  <c r="AL935" i="79"/>
  <c r="AL936" i="83"/>
  <c r="AM932" i="83" s="1"/>
  <c r="BQ936" i="73"/>
  <c r="BR932" i="73" s="1"/>
  <c r="BL933" i="85"/>
  <c r="BL934" i="85"/>
  <c r="BL936" i="85" s="1"/>
  <c r="BM932" i="85" s="1"/>
  <c r="AG957" i="73"/>
  <c r="AG966" i="73" s="1"/>
  <c r="AU956" i="85"/>
  <c r="AU957" i="85"/>
  <c r="AU966" i="85" s="1"/>
  <c r="AJ958" i="83"/>
  <c r="AJ967" i="83" s="1"/>
  <c r="AJ966" i="83"/>
  <c r="AV949" i="85"/>
  <c r="AW944" i="85" s="1"/>
  <c r="AW946" i="85" s="1"/>
  <c r="AW953" i="85" s="1"/>
  <c r="AV945" i="85"/>
  <c r="AV952" i="85" s="1"/>
  <c r="AV954" i="85" s="1"/>
  <c r="AS966" i="87"/>
  <c r="AS956" i="87"/>
  <c r="AT946" i="87"/>
  <c r="AT953" i="87" s="1"/>
  <c r="AT945" i="87"/>
  <c r="AT952" i="87" s="1"/>
  <c r="BH945" i="83"/>
  <c r="BH946" i="83"/>
  <c r="BH949" i="83" s="1"/>
  <c r="BI944" i="83" s="1"/>
  <c r="AL933" i="79"/>
  <c r="AL934" i="79"/>
  <c r="CH940" i="87"/>
  <c r="CH942" i="87" s="1"/>
  <c r="CI938" i="87" s="1"/>
  <c r="CH939" i="87"/>
  <c r="CF939" i="82"/>
  <c r="CF940" i="82"/>
  <c r="CF942" i="82" s="1"/>
  <c r="CG938" i="82" s="1"/>
  <c r="CH940" i="84"/>
  <c r="CH942" i="84" s="1"/>
  <c r="CI938" i="84" s="1"/>
  <c r="CH939" i="84"/>
  <c r="CH939" i="86"/>
  <c r="CH940" i="86"/>
  <c r="CH942" i="86" s="1"/>
  <c r="CI938" i="86" s="1"/>
  <c r="CG940" i="85"/>
  <c r="CG942" i="85" s="1"/>
  <c r="CH938" i="85" s="1"/>
  <c r="CG939" i="85"/>
  <c r="AF968" i="73"/>
  <c r="AG956" i="73"/>
  <c r="AR949" i="84"/>
  <c r="AS944" i="84" s="1"/>
  <c r="AS945" i="84" s="1"/>
  <c r="AS952" i="84" s="1"/>
  <c r="AR945" i="84"/>
  <c r="AR952" i="84" s="1"/>
  <c r="AR954" i="84" s="1"/>
  <c r="AR957" i="84" s="1"/>
  <c r="AR966" i="84" s="1"/>
  <c r="AP979" i="84"/>
  <c r="AQ956" i="84"/>
  <c r="BG934" i="84"/>
  <c r="BG936" i="84" s="1"/>
  <c r="BH932" i="84" s="1"/>
  <c r="BG933" i="84"/>
  <c r="BH933" i="86"/>
  <c r="BH934" i="86"/>
  <c r="BL934" i="82"/>
  <c r="BL936" i="82" s="1"/>
  <c r="BM932" i="82" s="1"/>
  <c r="BL933" i="82"/>
  <c r="AI968" i="83"/>
  <c r="BJ936" i="87"/>
  <c r="BK932" i="87" s="1"/>
  <c r="AK952" i="83"/>
  <c r="AP934" i="81"/>
  <c r="AP933" i="81"/>
  <c r="AK953" i="83"/>
  <c r="AM942" i="81"/>
  <c r="AK942" i="83"/>
  <c r="AG952" i="79" a="1"/>
  <c r="AM932" i="79" a="1"/>
  <c r="AH942" i="79" a="1"/>
  <c r="AH940" i="79" a="1"/>
  <c r="AF966" i="79" a="1"/>
  <c r="AL936" i="79" a="1"/>
  <c r="AH939" i="79" a="1"/>
  <c r="AG949" i="79" a="1"/>
  <c r="AM947" i="79" a="1"/>
  <c r="AF965" i="79" a="1"/>
  <c r="AG953" i="79" a="1"/>
  <c r="AF958" i="79" a="1"/>
  <c r="AR968" i="89" l="1"/>
  <c r="AS965" i="89" s="1"/>
  <c r="AT956" i="89"/>
  <c r="AS958" i="89"/>
  <c r="AT958" i="89" s="1"/>
  <c r="AR979" i="89"/>
  <c r="AU945" i="89"/>
  <c r="AU952" i="89" s="1"/>
  <c r="AU946" i="89"/>
  <c r="AU953" i="89" s="1"/>
  <c r="Y70" i="77"/>
  <c r="Y76" i="77"/>
  <c r="Y72" i="77"/>
  <c r="X77" i="77"/>
  <c r="X78" i="77" s="1"/>
  <c r="X79" i="77" s="1"/>
  <c r="X80" i="77" s="1"/>
  <c r="X84" i="77" s="1"/>
  <c r="X75" i="77"/>
  <c r="AG952" i="79"/>
  <c r="AI123" i="80" s="1"/>
  <c r="AF966" i="79"/>
  <c r="AF958" i="79"/>
  <c r="AG953" i="79"/>
  <c r="AG949" i="79"/>
  <c r="AF965" i="79"/>
  <c r="AG954" i="81"/>
  <c r="AF967" i="81"/>
  <c r="AF979" i="81" s="1"/>
  <c r="AH944" i="81"/>
  <c r="AH967" i="86"/>
  <c r="AJ945" i="86"/>
  <c r="AJ946" i="86"/>
  <c r="AI954" i="86"/>
  <c r="AP958" i="82"/>
  <c r="AP967" i="82" s="1"/>
  <c r="AP979" i="82" s="1"/>
  <c r="AQ949" i="82"/>
  <c r="AR944" i="82" s="1"/>
  <c r="AQ954" i="82"/>
  <c r="AQ957" i="82" s="1"/>
  <c r="AO968" i="82"/>
  <c r="AP965" i="82" s="1"/>
  <c r="AE61" i="77"/>
  <c r="AE55" i="77"/>
  <c r="AE58" i="77" s="1"/>
  <c r="AE62" i="77" s="1"/>
  <c r="AE63" i="77" s="1"/>
  <c r="AE64" i="77" s="1"/>
  <c r="AE65" i="77" s="1"/>
  <c r="AF45" i="77"/>
  <c r="AF44" i="77"/>
  <c r="AG40" i="77" s="1"/>
  <c r="AF48" i="77"/>
  <c r="AF49" i="77" s="1"/>
  <c r="AF50" i="77" s="1"/>
  <c r="AF28" i="77"/>
  <c r="AF21" i="77"/>
  <c r="AL945" i="73"/>
  <c r="AL946" i="73"/>
  <c r="AL949" i="73" s="1"/>
  <c r="AT968" i="85"/>
  <c r="AU965" i="85" s="1"/>
  <c r="BA940" i="89"/>
  <c r="BA939" i="89"/>
  <c r="BP936" i="89"/>
  <c r="BQ932" i="89" s="1"/>
  <c r="AH953" i="73"/>
  <c r="AL936" i="79"/>
  <c r="AH939" i="79"/>
  <c r="AH940" i="79"/>
  <c r="AH952" i="73"/>
  <c r="AM947" i="79"/>
  <c r="BR934" i="73"/>
  <c r="BR933" i="73"/>
  <c r="AP936" i="81"/>
  <c r="AQ932" i="81" s="1"/>
  <c r="BM934" i="85"/>
  <c r="BM936" i="85" s="1"/>
  <c r="BN932" i="85" s="1"/>
  <c r="BM933" i="85"/>
  <c r="AV957" i="85"/>
  <c r="AV966" i="85" s="1"/>
  <c r="AW949" i="85"/>
  <c r="AX944" i="85" s="1"/>
  <c r="AX945" i="85" s="1"/>
  <c r="AX952" i="85" s="1"/>
  <c r="AW945" i="85"/>
  <c r="AW952" i="85" s="1"/>
  <c r="AW954" i="85" s="1"/>
  <c r="AW957" i="85" s="1"/>
  <c r="AW966" i="85" s="1"/>
  <c r="AV956" i="85"/>
  <c r="AU958" i="85"/>
  <c r="AU967" i="85" s="1"/>
  <c r="AT954" i="87"/>
  <c r="AT949" i="87"/>
  <c r="AU944" i="87" s="1"/>
  <c r="AU945" i="87" s="1"/>
  <c r="AU952" i="87" s="1"/>
  <c r="AS958" i="87"/>
  <c r="AS967" i="87" s="1"/>
  <c r="BI946" i="83"/>
  <c r="BI949" i="83" s="1"/>
  <c r="BJ944" i="83" s="1"/>
  <c r="BI945" i="83"/>
  <c r="AM932" i="79"/>
  <c r="AM933" i="83"/>
  <c r="AM934" i="83"/>
  <c r="CI939" i="87"/>
  <c r="CI940" i="87"/>
  <c r="CI942" i="87" s="1"/>
  <c r="CJ938" i="87" s="1"/>
  <c r="CI940" i="84"/>
  <c r="CI942" i="84" s="1"/>
  <c r="CJ938" i="84" s="1"/>
  <c r="CI939" i="84"/>
  <c r="CH939" i="85"/>
  <c r="CH940" i="85"/>
  <c r="CH942" i="85" s="1"/>
  <c r="CI938" i="85" s="1"/>
  <c r="CG939" i="82"/>
  <c r="CG940" i="82"/>
  <c r="CG942" i="82" s="1"/>
  <c r="CH938" i="82" s="1"/>
  <c r="CI940" i="86"/>
  <c r="CI942" i="86" s="1"/>
  <c r="CJ938" i="86" s="1"/>
  <c r="CI939" i="86"/>
  <c r="AH942" i="79"/>
  <c r="AG958" i="73"/>
  <c r="AG967" i="73" s="1"/>
  <c r="AI938" i="73"/>
  <c r="AG965" i="73"/>
  <c r="AS946" i="84"/>
  <c r="AS953" i="84" s="1"/>
  <c r="AS954" i="84" s="1"/>
  <c r="AS957" i="84" s="1"/>
  <c r="AS966" i="84" s="1"/>
  <c r="AR956" i="84"/>
  <c r="AQ958" i="84"/>
  <c r="AQ967" i="84" s="1"/>
  <c r="AJ965" i="83"/>
  <c r="BM934" i="82"/>
  <c r="BM933" i="82"/>
  <c r="AL938" i="83"/>
  <c r="BH934" i="84"/>
  <c r="BH936" i="84" s="1"/>
  <c r="BI932" i="84" s="1"/>
  <c r="BH933" i="84"/>
  <c r="AK954" i="83"/>
  <c r="AK957" i="83" s="1"/>
  <c r="BK934" i="87"/>
  <c r="BK933" i="87"/>
  <c r="AJ979" i="83"/>
  <c r="BH936" i="86"/>
  <c r="BI932" i="86" s="1"/>
  <c r="AN938" i="81"/>
  <c r="AG954" i="79" a="1"/>
  <c r="AM933" i="79" a="1"/>
  <c r="AH944" i="79" a="1"/>
  <c r="AF979" i="79" a="1"/>
  <c r="AM934" i="79" a="1"/>
  <c r="AM935" i="79" a="1"/>
  <c r="AI938" i="79" a="1"/>
  <c r="AF967" i="79" a="1"/>
  <c r="AS967" i="89" l="1"/>
  <c r="AS979" i="89" s="1"/>
  <c r="AU949" i="89"/>
  <c r="AV944" i="89" s="1"/>
  <c r="AV945" i="89" s="1"/>
  <c r="AV952" i="89" s="1"/>
  <c r="AU954" i="89"/>
  <c r="AU957" i="89" s="1"/>
  <c r="AU966" i="89" s="1"/>
  <c r="AT967" i="89"/>
  <c r="Y73" i="77"/>
  <c r="Y77" i="77" s="1"/>
  <c r="Y78" i="77" s="1"/>
  <c r="Y79" i="77" s="1"/>
  <c r="Y80" i="77" s="1"/>
  <c r="Y84" i="77" s="1"/>
  <c r="Y85" i="77" s="1"/>
  <c r="Y27" i="77" s="1"/>
  <c r="Y30" i="77" s="1"/>
  <c r="X20" i="77"/>
  <c r="X23" i="77" s="1"/>
  <c r="X85" i="77"/>
  <c r="X27" i="77" s="1"/>
  <c r="X30" i="77" s="1"/>
  <c r="AF968" i="81"/>
  <c r="AG965" i="81" s="1"/>
  <c r="AH944" i="79"/>
  <c r="AF979" i="79"/>
  <c r="AG954" i="79"/>
  <c r="AI113" i="80" s="1"/>
  <c r="AF967" i="79"/>
  <c r="AH946" i="81"/>
  <c r="AH945" i="81"/>
  <c r="AG957" i="81"/>
  <c r="AG956" i="81"/>
  <c r="AJ952" i="86"/>
  <c r="AH979" i="86"/>
  <c r="AH968" i="86"/>
  <c r="AI965" i="86" s="1"/>
  <c r="AI957" i="86"/>
  <c r="AI956" i="86"/>
  <c r="AJ949" i="86"/>
  <c r="AJ953" i="86"/>
  <c r="AP968" i="82"/>
  <c r="AQ965" i="82" s="1"/>
  <c r="AR946" i="82"/>
  <c r="AR953" i="82" s="1"/>
  <c r="AR945" i="82"/>
  <c r="AR952" i="82" s="1"/>
  <c r="AQ956" i="82"/>
  <c r="AQ966" i="82"/>
  <c r="AQ958" i="82"/>
  <c r="AE60" i="77"/>
  <c r="AE59" i="77"/>
  <c r="AF54" i="77" s="1"/>
  <c r="AG46" i="77"/>
  <c r="AG42" i="77"/>
  <c r="AG41" i="77"/>
  <c r="AG43" i="77" s="1"/>
  <c r="AG47" i="77" s="1"/>
  <c r="AG57" i="77" s="1"/>
  <c r="AM944" i="73"/>
  <c r="BA942" i="89"/>
  <c r="BB938" i="89" s="1"/>
  <c r="BQ934" i="89"/>
  <c r="BQ936" i="89" s="1"/>
  <c r="BR932" i="89" s="1"/>
  <c r="BQ933" i="89"/>
  <c r="AH954" i="73"/>
  <c r="AH957" i="73" s="1"/>
  <c r="AH966" i="73" s="1"/>
  <c r="AM935" i="79"/>
  <c r="BR936" i="73"/>
  <c r="BS932" i="73" s="1"/>
  <c r="BN934" i="85"/>
  <c r="BN936" i="85" s="1"/>
  <c r="BO932" i="85" s="1"/>
  <c r="BN933" i="85"/>
  <c r="AT957" i="87"/>
  <c r="AX946" i="85"/>
  <c r="AX953" i="85" s="1"/>
  <c r="AX954" i="85" s="1"/>
  <c r="AV958" i="85"/>
  <c r="AW956" i="85"/>
  <c r="AU968" i="85"/>
  <c r="AV965" i="85" s="1"/>
  <c r="AU979" i="85"/>
  <c r="AU946" i="87"/>
  <c r="AU953" i="87" s="1"/>
  <c r="AU954" i="87" s="1"/>
  <c r="AT956" i="87"/>
  <c r="AS968" i="87"/>
  <c r="AT965" i="87" s="1"/>
  <c r="AS979" i="87"/>
  <c r="BJ946" i="83"/>
  <c r="BJ949" i="83" s="1"/>
  <c r="BK944" i="83" s="1"/>
  <c r="BJ945" i="83"/>
  <c r="AM934" i="79"/>
  <c r="AM933" i="79"/>
  <c r="AM936" i="83"/>
  <c r="CJ940" i="84"/>
  <c r="CJ942" i="84" s="1"/>
  <c r="CJ939" i="84"/>
  <c r="CJ939" i="87"/>
  <c r="CJ940" i="87"/>
  <c r="CJ942" i="87" s="1"/>
  <c r="CJ940" i="86"/>
  <c r="CJ942" i="86" s="1"/>
  <c r="CJ939" i="86"/>
  <c r="CH939" i="82"/>
  <c r="CH940" i="82"/>
  <c r="CH942" i="82" s="1"/>
  <c r="CI938" i="82" s="1"/>
  <c r="CI939" i="85"/>
  <c r="CI940" i="85"/>
  <c r="CI942" i="85" s="1"/>
  <c r="CJ938" i="85" s="1"/>
  <c r="AI938" i="79"/>
  <c r="AI940" i="73"/>
  <c r="AI939" i="73"/>
  <c r="AG979" i="73"/>
  <c r="AG968" i="73"/>
  <c r="AS949" i="84"/>
  <c r="AT944" i="84" s="1"/>
  <c r="AT945" i="84" s="1"/>
  <c r="AT952" i="84" s="1"/>
  <c r="AQ979" i="84"/>
  <c r="AR958" i="84"/>
  <c r="AQ968" i="84"/>
  <c r="AR965" i="84" s="1"/>
  <c r="AS956" i="84"/>
  <c r="BI934" i="86"/>
  <c r="BI936" i="86" s="1"/>
  <c r="BJ932" i="86" s="1"/>
  <c r="BI933" i="86"/>
  <c r="AK956" i="83"/>
  <c r="AK966" i="83"/>
  <c r="BI934" i="84"/>
  <c r="BI936" i="84" s="1"/>
  <c r="BJ932" i="84" s="1"/>
  <c r="BI933" i="84"/>
  <c r="AQ934" i="81"/>
  <c r="AQ933" i="81"/>
  <c r="AJ968" i="83"/>
  <c r="AN940" i="81"/>
  <c r="AN942" i="81" s="1"/>
  <c r="AN939" i="81"/>
  <c r="BK936" i="87"/>
  <c r="BL932" i="87" s="1"/>
  <c r="AL940" i="83"/>
  <c r="AL942" i="83" s="1"/>
  <c r="AL939" i="83"/>
  <c r="BM936" i="82"/>
  <c r="BN932" i="82" s="1"/>
  <c r="AG965" i="79" a="1"/>
  <c r="AF968" i="79" a="1"/>
  <c r="AM936" i="79" a="1"/>
  <c r="AH946" i="79" a="1"/>
  <c r="AI941" i="79" a="1"/>
  <c r="AG957" i="79" a="1"/>
  <c r="AI940" i="79" a="1"/>
  <c r="AH945" i="79" a="1"/>
  <c r="AI939" i="79" a="1"/>
  <c r="AG956" i="79" a="1"/>
  <c r="AN947" i="79" a="1"/>
  <c r="AU956" i="89" l="1"/>
  <c r="AS968" i="89"/>
  <c r="AT965" i="89" s="1"/>
  <c r="AT968" i="89" s="1"/>
  <c r="AU965" i="89" s="1"/>
  <c r="AV946" i="89"/>
  <c r="AV953" i="89" s="1"/>
  <c r="AV954" i="89" s="1"/>
  <c r="AV956" i="89" s="1"/>
  <c r="AU958" i="89"/>
  <c r="AU967" i="89" s="1"/>
  <c r="AU979" i="89" s="1"/>
  <c r="AT979" i="89"/>
  <c r="Y86" i="77"/>
  <c r="Y87" i="77" s="1"/>
  <c r="Y74" i="77"/>
  <c r="Z69" i="77" s="1"/>
  <c r="Z70" i="77" s="1"/>
  <c r="Y75" i="77"/>
  <c r="Y20" i="77"/>
  <c r="Y23" i="77" s="1"/>
  <c r="X86" i="77"/>
  <c r="X87" i="77" s="1"/>
  <c r="AF968" i="79"/>
  <c r="AG965" i="79"/>
  <c r="AH945" i="79"/>
  <c r="AH946" i="79"/>
  <c r="AG956" i="79"/>
  <c r="AG957" i="79"/>
  <c r="AH952" i="81"/>
  <c r="AH949" i="81"/>
  <c r="AH953" i="81"/>
  <c r="AH118" i="80"/>
  <c r="AH35" i="77"/>
  <c r="AG966" i="81"/>
  <c r="AG958" i="81"/>
  <c r="AJ954" i="86"/>
  <c r="AK944" i="86"/>
  <c r="AI966" i="86"/>
  <c r="AI958" i="86"/>
  <c r="AR954" i="82"/>
  <c r="AR957" i="82" s="1"/>
  <c r="AR958" i="82" s="1"/>
  <c r="AR949" i="82"/>
  <c r="AS944" i="82" s="1"/>
  <c r="AQ967" i="82"/>
  <c r="AQ979" i="82" s="1"/>
  <c r="AF55" i="77"/>
  <c r="AF58" i="77" s="1"/>
  <c r="AF62" i="77" s="1"/>
  <c r="AF63" i="77" s="1"/>
  <c r="AF64" i="77" s="1"/>
  <c r="AF65" i="77" s="1"/>
  <c r="AF56" i="77"/>
  <c r="AF61" i="77"/>
  <c r="AG44" i="77"/>
  <c r="AH40" i="77" s="1"/>
  <c r="AG45" i="77"/>
  <c r="AG48" i="77"/>
  <c r="AG49" i="77" s="1"/>
  <c r="AG50" i="77" s="1"/>
  <c r="AG21" i="77"/>
  <c r="AG28" i="77"/>
  <c r="AM946" i="73"/>
  <c r="AM949" i="73" s="1"/>
  <c r="AM945" i="73"/>
  <c r="AV967" i="85"/>
  <c r="AV979" i="85" s="1"/>
  <c r="AR967" i="84"/>
  <c r="AR979" i="84" s="1"/>
  <c r="AT966" i="87"/>
  <c r="BB940" i="89"/>
  <c r="BB939" i="89"/>
  <c r="BR934" i="89"/>
  <c r="BR936" i="89" s="1"/>
  <c r="BS932" i="89" s="1"/>
  <c r="BR933" i="89"/>
  <c r="AH956" i="73"/>
  <c r="AI941" i="79"/>
  <c r="AK116" i="80" s="1"/>
  <c r="AN947" i="79"/>
  <c r="AQ936" i="81"/>
  <c r="AR932" i="81" s="1"/>
  <c r="BS934" i="73"/>
  <c r="BS933" i="73"/>
  <c r="BO934" i="85"/>
  <c r="BO936" i="85" s="1"/>
  <c r="BP932" i="85" s="1"/>
  <c r="BO933" i="85"/>
  <c r="AT958" i="87"/>
  <c r="AU957" i="87"/>
  <c r="AX956" i="85"/>
  <c r="AX957" i="85"/>
  <c r="AX966" i="85" s="1"/>
  <c r="AX949" i="85"/>
  <c r="AY944" i="85" s="1"/>
  <c r="AY946" i="85" s="1"/>
  <c r="AY953" i="85" s="1"/>
  <c r="AW958" i="85"/>
  <c r="AU949" i="87"/>
  <c r="AV944" i="87" s="1"/>
  <c r="AV945" i="87" s="1"/>
  <c r="AV952" i="87" s="1"/>
  <c r="AU956" i="87"/>
  <c r="BK946" i="83"/>
  <c r="BK949" i="83" s="1"/>
  <c r="BL944" i="83" s="1"/>
  <c r="BK945" i="83"/>
  <c r="AM936" i="79"/>
  <c r="AN932" i="83"/>
  <c r="CJ940" i="85"/>
  <c r="CJ942" i="85" s="1"/>
  <c r="CJ939" i="85"/>
  <c r="CI940" i="82"/>
  <c r="CI942" i="82" s="1"/>
  <c r="CJ938" i="82" s="1"/>
  <c r="CI939" i="82"/>
  <c r="AI939" i="79"/>
  <c r="AI940" i="79"/>
  <c r="AH965" i="73"/>
  <c r="AH958" i="73"/>
  <c r="AH967" i="73" s="1"/>
  <c r="AI952" i="73"/>
  <c r="AI942" i="73"/>
  <c r="AI953" i="73"/>
  <c r="AT946" i="84"/>
  <c r="AT949" i="84" s="1"/>
  <c r="AU944" i="84" s="1"/>
  <c r="AS958" i="84"/>
  <c r="AS967" i="84" s="1"/>
  <c r="AL952" i="83"/>
  <c r="AO938" i="81"/>
  <c r="AK965" i="83"/>
  <c r="AL953" i="83"/>
  <c r="BL934" i="87"/>
  <c r="BL933" i="87"/>
  <c r="AM938" i="83"/>
  <c r="BJ934" i="84"/>
  <c r="BJ936" i="84" s="1"/>
  <c r="BK932" i="84" s="1"/>
  <c r="BJ933" i="84"/>
  <c r="BJ934" i="86"/>
  <c r="BJ936" i="86" s="1"/>
  <c r="BK932" i="86" s="1"/>
  <c r="BJ933" i="86"/>
  <c r="BN934" i="82"/>
  <c r="BN936" i="82" s="1"/>
  <c r="BO932" i="82" s="1"/>
  <c r="BN933" i="82"/>
  <c r="AK958" i="83"/>
  <c r="AK967" i="83" s="1"/>
  <c r="AN932" i="79" a="1"/>
  <c r="AH952" i="79" a="1"/>
  <c r="AI942" i="79" a="1"/>
  <c r="AG958" i="79" a="1"/>
  <c r="AH949" i="79" a="1"/>
  <c r="AG966" i="79" a="1"/>
  <c r="AH953" i="79" a="1"/>
  <c r="AV957" i="89" l="1"/>
  <c r="AV958" i="89" s="1"/>
  <c r="AV949" i="89"/>
  <c r="AW944" i="89" s="1"/>
  <c r="AU968" i="89"/>
  <c r="AV965" i="89" s="1"/>
  <c r="AV966" i="89"/>
  <c r="Z71" i="77"/>
  <c r="Z76" i="77"/>
  <c r="Z72" i="77"/>
  <c r="Z73" i="77" s="1"/>
  <c r="Z77" i="77" s="1"/>
  <c r="Z78" i="77" s="1"/>
  <c r="Z79" i="77" s="1"/>
  <c r="Z80" i="77" s="1"/>
  <c r="Z84" i="77" s="1"/>
  <c r="Z20" i="77" s="1"/>
  <c r="Z23" i="77" s="1"/>
  <c r="AH42" i="77"/>
  <c r="AH28" i="77" s="1"/>
  <c r="AH949" i="79"/>
  <c r="AG966" i="79"/>
  <c r="AH952" i="79"/>
  <c r="AJ123" i="80" s="1"/>
  <c r="AG958" i="79"/>
  <c r="AH953" i="79"/>
  <c r="AI944" i="81"/>
  <c r="AH954" i="81"/>
  <c r="AG967" i="81"/>
  <c r="AG968" i="81" s="1"/>
  <c r="AK945" i="86"/>
  <c r="AK946" i="86"/>
  <c r="AJ957" i="86"/>
  <c r="AJ966" i="86" s="1"/>
  <c r="AJ956" i="86"/>
  <c r="AI967" i="86"/>
  <c r="AI968" i="86" s="1"/>
  <c r="AJ965" i="86" s="1"/>
  <c r="AR956" i="82"/>
  <c r="AS946" i="82"/>
  <c r="AS945" i="82"/>
  <c r="AS952" i="82" s="1"/>
  <c r="AQ968" i="82"/>
  <c r="AR965" i="82" s="1"/>
  <c r="AR966" i="82"/>
  <c r="AR967" i="82"/>
  <c r="AF60" i="77"/>
  <c r="AF59" i="77"/>
  <c r="AG54" i="77" s="1"/>
  <c r="AG55" i="77" s="1"/>
  <c r="AH46" i="77"/>
  <c r="AH41" i="77"/>
  <c r="AN944" i="73"/>
  <c r="AV968" i="85"/>
  <c r="AW965" i="85" s="1"/>
  <c r="AR968" i="84"/>
  <c r="AS965" i="84" s="1"/>
  <c r="AS968" i="84" s="1"/>
  <c r="AT965" i="84" s="1"/>
  <c r="AW967" i="85"/>
  <c r="AW979" i="85" s="1"/>
  <c r="AT967" i="87"/>
  <c r="AT968" i="87" s="1"/>
  <c r="AU965" i="87" s="1"/>
  <c r="BB942" i="89"/>
  <c r="BC938" i="89" s="1"/>
  <c r="BS934" i="89"/>
  <c r="BS933" i="89"/>
  <c r="BS936" i="73"/>
  <c r="BT932" i="73" s="1"/>
  <c r="BP934" i="85"/>
  <c r="BP936" i="85" s="1"/>
  <c r="BQ932" i="85" s="1"/>
  <c r="BP933" i="85"/>
  <c r="AU958" i="87"/>
  <c r="AU967" i="87" s="1"/>
  <c r="AU966" i="87"/>
  <c r="AX958" i="85"/>
  <c r="AX967" i="85" s="1"/>
  <c r="AY949" i="85"/>
  <c r="AZ944" i="85" s="1"/>
  <c r="AZ945" i="85" s="1"/>
  <c r="AZ952" i="85" s="1"/>
  <c r="AY945" i="85"/>
  <c r="AY952" i="85" s="1"/>
  <c r="AY954" i="85" s="1"/>
  <c r="AV946" i="87"/>
  <c r="AV953" i="87" s="1"/>
  <c r="AV954" i="87" s="1"/>
  <c r="AV957" i="87" s="1"/>
  <c r="BL946" i="83"/>
  <c r="BL949" i="83" s="1"/>
  <c r="BM944" i="83" s="1"/>
  <c r="BL945" i="83"/>
  <c r="AN932" i="79"/>
  <c r="AN934" i="83"/>
  <c r="AN933" i="83"/>
  <c r="CJ939" i="82"/>
  <c r="CJ940" i="82"/>
  <c r="CJ942" i="82" s="1"/>
  <c r="AI942" i="79"/>
  <c r="AI954" i="73"/>
  <c r="AH979" i="73"/>
  <c r="AJ938" i="73"/>
  <c r="AT953" i="84"/>
  <c r="AT954" i="84" s="1"/>
  <c r="AS979" i="84"/>
  <c r="AU946" i="84"/>
  <c r="AU945" i="84"/>
  <c r="AU952" i="84" s="1"/>
  <c r="AZ948" i="85"/>
  <c r="BK934" i="84"/>
  <c r="BK936" i="84" s="1"/>
  <c r="BL932" i="84" s="1"/>
  <c r="BK933" i="84"/>
  <c r="AK979" i="83"/>
  <c r="AM939" i="83"/>
  <c r="AM940" i="83"/>
  <c r="AM942" i="83" s="1"/>
  <c r="BL936" i="87"/>
  <c r="BM932" i="87" s="1"/>
  <c r="AR933" i="81"/>
  <c r="AR934" i="81"/>
  <c r="AO940" i="81"/>
  <c r="AO942" i="81" s="1"/>
  <c r="AO939" i="81"/>
  <c r="BO933" i="82"/>
  <c r="BO934" i="82"/>
  <c r="BK934" i="86"/>
  <c r="BK936" i="86" s="1"/>
  <c r="BL932" i="86" s="1"/>
  <c r="BK933" i="86"/>
  <c r="AK968" i="83"/>
  <c r="AL954" i="83"/>
  <c r="AL957" i="83" s="1"/>
  <c r="AG968" i="79" a="1"/>
  <c r="AO947" i="79" a="1"/>
  <c r="AH954" i="79" a="1"/>
  <c r="AJ938" i="79" a="1"/>
  <c r="AN934" i="79" a="1"/>
  <c r="AN933" i="79" a="1"/>
  <c r="AG967" i="79" a="1"/>
  <c r="AI944" i="79" a="1"/>
  <c r="AN935" i="79" a="1"/>
  <c r="AV967" i="89" l="1"/>
  <c r="AV979" i="89" s="1"/>
  <c r="AW945" i="89"/>
  <c r="AW952" i="89" s="1"/>
  <c r="AW946" i="89"/>
  <c r="AW953" i="89" s="1"/>
  <c r="Z75" i="77"/>
  <c r="Z74" i="77"/>
  <c r="AA69" i="77" s="1"/>
  <c r="AA71" i="77" s="1"/>
  <c r="AH21" i="77"/>
  <c r="Z85" i="77"/>
  <c r="Z27" i="77" s="1"/>
  <c r="Z30" i="77" s="1"/>
  <c r="AG968" i="79"/>
  <c r="AI944" i="79"/>
  <c r="AG967" i="79"/>
  <c r="AH954" i="79"/>
  <c r="AJ113" i="80" s="1"/>
  <c r="AH965" i="81"/>
  <c r="AG979" i="81"/>
  <c r="AI945" i="81"/>
  <c r="AI946" i="81"/>
  <c r="AH957" i="81"/>
  <c r="AH956" i="81"/>
  <c r="AI979" i="86"/>
  <c r="AJ958" i="86"/>
  <c r="AJ967" i="86" s="1"/>
  <c r="AJ968" i="86" s="1"/>
  <c r="AK965" i="86" s="1"/>
  <c r="AK952" i="86"/>
  <c r="AK949" i="86"/>
  <c r="AK953" i="86"/>
  <c r="AS953" i="82"/>
  <c r="AS954" i="82" s="1"/>
  <c r="AS949" i="82"/>
  <c r="AT944" i="82" s="1"/>
  <c r="AR979" i="82"/>
  <c r="AR968" i="82"/>
  <c r="AS965" i="82" s="1"/>
  <c r="AG61" i="77"/>
  <c r="AG58" i="77"/>
  <c r="AG62" i="77" s="1"/>
  <c r="AG63" i="77" s="1"/>
  <c r="AG64" i="77" s="1"/>
  <c r="AG65" i="77" s="1"/>
  <c r="AG56" i="77"/>
  <c r="AH43" i="77"/>
  <c r="AH44" i="77" s="1"/>
  <c r="AI40" i="77" s="1"/>
  <c r="AN945" i="73"/>
  <c r="AN946" i="73"/>
  <c r="AT979" i="87"/>
  <c r="AW968" i="85"/>
  <c r="AX965" i="85" s="1"/>
  <c r="AX968" i="85" s="1"/>
  <c r="AY965" i="85" s="1"/>
  <c r="AX979" i="85"/>
  <c r="BC939" i="89"/>
  <c r="BC940" i="89"/>
  <c r="BS936" i="89"/>
  <c r="BT932" i="89" s="1"/>
  <c r="AN935" i="79"/>
  <c r="AO947" i="79"/>
  <c r="BT934" i="73"/>
  <c r="BT933" i="73"/>
  <c r="AN936" i="83"/>
  <c r="BQ934" i="85"/>
  <c r="BQ936" i="85" s="1"/>
  <c r="BR932" i="85" s="1"/>
  <c r="BR934" i="85" s="1"/>
  <c r="BR936" i="85" s="1"/>
  <c r="BS932" i="85" s="1"/>
  <c r="BQ933" i="85"/>
  <c r="AU979" i="87"/>
  <c r="AU968" i="87"/>
  <c r="AV965" i="87" s="1"/>
  <c r="AY957" i="85"/>
  <c r="AY966" i="85" s="1"/>
  <c r="AI957" i="73"/>
  <c r="AI966" i="73" s="1"/>
  <c r="AT956" i="84"/>
  <c r="AT957" i="84"/>
  <c r="AT966" i="84" s="1"/>
  <c r="AY956" i="85"/>
  <c r="AZ946" i="85"/>
  <c r="AZ953" i="85" s="1"/>
  <c r="AZ954" i="85" s="1"/>
  <c r="AV949" i="87"/>
  <c r="AW944" i="87" s="1"/>
  <c r="AW945" i="87" s="1"/>
  <c r="AW952" i="87" s="1"/>
  <c r="AV956" i="87"/>
  <c r="AV966" i="87"/>
  <c r="BM945" i="83"/>
  <c r="BM946" i="83"/>
  <c r="BM949" i="83" s="1"/>
  <c r="BN944" i="83" s="1"/>
  <c r="AZ963" i="85"/>
  <c r="AN933" i="79"/>
  <c r="AN934" i="79"/>
  <c r="AH968" i="73"/>
  <c r="AI965" i="73" s="1"/>
  <c r="AJ938" i="79"/>
  <c r="AI956" i="73"/>
  <c r="AJ939" i="73"/>
  <c r="AJ940" i="73"/>
  <c r="AU953" i="84"/>
  <c r="AU954" i="84" s="1"/>
  <c r="AU957" i="84" s="1"/>
  <c r="AU966" i="84" s="1"/>
  <c r="AU949" i="84"/>
  <c r="AV944" i="84" s="1"/>
  <c r="BL934" i="84"/>
  <c r="BL936" i="84" s="1"/>
  <c r="BM932" i="84" s="1"/>
  <c r="BL933" i="84"/>
  <c r="AP938" i="81"/>
  <c r="AM952" i="83"/>
  <c r="AL966" i="83"/>
  <c r="AL956" i="83"/>
  <c r="AN938" i="83"/>
  <c r="AL965" i="83"/>
  <c r="BO936" i="82"/>
  <c r="BP932" i="82" s="1"/>
  <c r="BM934" i="87"/>
  <c r="BM933" i="87"/>
  <c r="BL933" i="86"/>
  <c r="BL934" i="86"/>
  <c r="BL936" i="86" s="1"/>
  <c r="BM932" i="86" s="1"/>
  <c r="AR936" i="81"/>
  <c r="AM953" i="83"/>
  <c r="AI945" i="79" a="1"/>
  <c r="AJ939" i="79" a="1"/>
  <c r="AN936" i="79" a="1"/>
  <c r="AI946" i="79" a="1"/>
  <c r="AJ941" i="79" a="1"/>
  <c r="AJ940" i="79" a="1"/>
  <c r="AG979" i="79" a="1"/>
  <c r="AH956" i="79" a="1"/>
  <c r="AH965" i="79" a="1"/>
  <c r="AH957" i="79" a="1"/>
  <c r="AV968" i="89" l="1"/>
  <c r="AW965" i="89" s="1"/>
  <c r="AW954" i="89"/>
  <c r="AW957" i="89" s="1"/>
  <c r="AW966" i="89" s="1"/>
  <c r="AW949" i="89"/>
  <c r="AX944" i="89" s="1"/>
  <c r="AA72" i="77"/>
  <c r="AA76" i="77"/>
  <c r="AA70" i="77"/>
  <c r="Z86" i="77"/>
  <c r="Z87" i="77" s="1"/>
  <c r="AI946" i="79"/>
  <c r="AG979" i="79"/>
  <c r="AI945" i="79"/>
  <c r="AH965" i="79"/>
  <c r="AH956" i="79"/>
  <c r="AH957" i="79"/>
  <c r="AI949" i="81"/>
  <c r="AI953" i="81"/>
  <c r="AI952" i="81"/>
  <c r="AH966" i="81"/>
  <c r="AH958" i="81"/>
  <c r="AJ979" i="86"/>
  <c r="AK954" i="86"/>
  <c r="AL944" i="86"/>
  <c r="AT945" i="82"/>
  <c r="AT952" i="82" s="1"/>
  <c r="AT946" i="82"/>
  <c r="AT953" i="82" s="1"/>
  <c r="AS957" i="82"/>
  <c r="AS956" i="82"/>
  <c r="AG59" i="77"/>
  <c r="AH54" i="77" s="1"/>
  <c r="AH61" i="77" s="1"/>
  <c r="AG60" i="77"/>
  <c r="AI41" i="77"/>
  <c r="AI46" i="77"/>
  <c r="AH47" i="77"/>
  <c r="AH45" i="77"/>
  <c r="AN949" i="73"/>
  <c r="BC942" i="89"/>
  <c r="BD938" i="89" s="1"/>
  <c r="BT933" i="89"/>
  <c r="BT934" i="89"/>
  <c r="BT936" i="89" s="1"/>
  <c r="BU932" i="89" s="1"/>
  <c r="AN936" i="79"/>
  <c r="AO932" i="83"/>
  <c r="AO933" i="83" s="1"/>
  <c r="AJ941" i="79"/>
  <c r="AL116" i="80" s="1"/>
  <c r="BT936" i="73"/>
  <c r="BU932" i="73" s="1"/>
  <c r="AJ942" i="73"/>
  <c r="BR933" i="85"/>
  <c r="AY958" i="85"/>
  <c r="AZ956" i="85"/>
  <c r="AZ957" i="85"/>
  <c r="AZ966" i="85" s="1"/>
  <c r="AZ949" i="85"/>
  <c r="BA944" i="85" s="1"/>
  <c r="BA945" i="85" s="1"/>
  <c r="BA952" i="85" s="1"/>
  <c r="AW946" i="87"/>
  <c r="AW953" i="87" s="1"/>
  <c r="AW954" i="87" s="1"/>
  <c r="AV958" i="87"/>
  <c r="AV967" i="87" s="1"/>
  <c r="BN945" i="83"/>
  <c r="BN946" i="83"/>
  <c r="BN949" i="83" s="1"/>
  <c r="BO944" i="83" s="1"/>
  <c r="AJ940" i="79"/>
  <c r="AJ939" i="79"/>
  <c r="AI958" i="73"/>
  <c r="AI967" i="73" s="1"/>
  <c r="AJ953" i="73"/>
  <c r="AJ952" i="73"/>
  <c r="AT958" i="84"/>
  <c r="AU956" i="84"/>
  <c r="AV945" i="84"/>
  <c r="AV952" i="84" s="1"/>
  <c r="AV946" i="84"/>
  <c r="BM934" i="86"/>
  <c r="BM933" i="86"/>
  <c r="BS934" i="85"/>
  <c r="BS936" i="85" s="1"/>
  <c r="BT932" i="85" s="1"/>
  <c r="BS933" i="85"/>
  <c r="BP934" i="82"/>
  <c r="BP936" i="82" s="1"/>
  <c r="BQ932" i="82" s="1"/>
  <c r="BP933" i="82"/>
  <c r="AN940" i="83"/>
  <c r="AN939" i="83"/>
  <c r="BM933" i="84"/>
  <c r="BM934" i="84"/>
  <c r="AL958" i="83"/>
  <c r="AL967" i="83" s="1"/>
  <c r="AM954" i="83"/>
  <c r="AM957" i="83" s="1"/>
  <c r="AP940" i="81"/>
  <c r="AP939" i="81"/>
  <c r="BM936" i="87"/>
  <c r="BN932" i="87" s="1"/>
  <c r="AS932" i="81"/>
  <c r="AH966" i="79" a="1"/>
  <c r="AO932" i="79" a="1"/>
  <c r="AJ942" i="79" a="1"/>
  <c r="AO935" i="79" a="1"/>
  <c r="AO933" i="79" a="1"/>
  <c r="AI952" i="79" a="1"/>
  <c r="AH958" i="79" a="1"/>
  <c r="AI953" i="79" a="1"/>
  <c r="AI949" i="79" a="1"/>
  <c r="AW958" i="89" l="1"/>
  <c r="AW967" i="89" s="1"/>
  <c r="AW979" i="89" s="1"/>
  <c r="AW956" i="89"/>
  <c r="AX945" i="89"/>
  <c r="AX952" i="89" s="1"/>
  <c r="AX946" i="89"/>
  <c r="AX953" i="89" s="1"/>
  <c r="AA73" i="77"/>
  <c r="AA77" i="77" s="1"/>
  <c r="AA78" i="77" s="1"/>
  <c r="AA79" i="77" s="1"/>
  <c r="AA80" i="77" s="1"/>
  <c r="AA84" i="77" s="1"/>
  <c r="AA85" i="77" s="1"/>
  <c r="AA27" i="77" s="1"/>
  <c r="AA30" i="77" s="1"/>
  <c r="AH966" i="79"/>
  <c r="AI953" i="79"/>
  <c r="AI949" i="79"/>
  <c r="AH958" i="79"/>
  <c r="AI952" i="79"/>
  <c r="AK123" i="80" s="1"/>
  <c r="AJ944" i="81"/>
  <c r="AH967" i="81"/>
  <c r="AH979" i="81" s="1"/>
  <c r="AI954" i="81"/>
  <c r="AI118" i="80"/>
  <c r="AI35" i="77"/>
  <c r="AI43" i="77" s="1"/>
  <c r="AI47" i="77" s="1"/>
  <c r="AK957" i="86"/>
  <c r="AK956" i="86"/>
  <c r="AL946" i="86"/>
  <c r="AL949" i="86" s="1"/>
  <c r="AL945" i="86"/>
  <c r="AS966" i="82"/>
  <c r="AS958" i="82"/>
  <c r="AS967" i="82" s="1"/>
  <c r="AT954" i="82"/>
  <c r="AT949" i="82"/>
  <c r="AU944" i="82" s="1"/>
  <c r="AH55" i="77"/>
  <c r="AH56" i="77"/>
  <c r="AH48" i="77"/>
  <c r="AH49" i="77" s="1"/>
  <c r="AH50" i="77" s="1"/>
  <c r="AH57" i="77"/>
  <c r="AO944" i="73"/>
  <c r="AT967" i="84"/>
  <c r="AT968" i="84" s="1"/>
  <c r="AU965" i="84" s="1"/>
  <c r="AY967" i="85"/>
  <c r="AY979" i="85" s="1"/>
  <c r="BD940" i="89"/>
  <c r="BD939" i="89"/>
  <c r="BU933" i="89"/>
  <c r="BU934" i="89"/>
  <c r="AO934" i="83"/>
  <c r="AJ942" i="79"/>
  <c r="AO932" i="79"/>
  <c r="AK938" i="73"/>
  <c r="AO935" i="79"/>
  <c r="BU933" i="73"/>
  <c r="BU934" i="73"/>
  <c r="AW957" i="87"/>
  <c r="AZ958" i="85"/>
  <c r="AZ967" i="85" s="1"/>
  <c r="BA946" i="85"/>
  <c r="BA953" i="85" s="1"/>
  <c r="BA954" i="85" s="1"/>
  <c r="AW949" i="87"/>
  <c r="AX944" i="87" s="1"/>
  <c r="AX945" i="87" s="1"/>
  <c r="AX952" i="87" s="1"/>
  <c r="AW956" i="87"/>
  <c r="AV968" i="87"/>
  <c r="AW965" i="87" s="1"/>
  <c r="BO945" i="83"/>
  <c r="BO946" i="83"/>
  <c r="BO949" i="83" s="1"/>
  <c r="BP944" i="83" s="1"/>
  <c r="AO933" i="79"/>
  <c r="AI968" i="73"/>
  <c r="AJ954" i="73"/>
  <c r="AI979" i="73"/>
  <c r="AV953" i="84"/>
  <c r="AV954" i="84" s="1"/>
  <c r="AV957" i="84" s="1"/>
  <c r="AV966" i="84" s="1"/>
  <c r="AV949" i="84"/>
  <c r="AW944" i="84" s="1"/>
  <c r="AU958" i="84"/>
  <c r="AU967" i="84" s="1"/>
  <c r="AL968" i="83"/>
  <c r="AN953" i="83"/>
  <c r="BN933" i="87"/>
  <c r="BN934" i="87"/>
  <c r="BN936" i="87" s="1"/>
  <c r="BO932" i="87" s="1"/>
  <c r="AN942" i="83"/>
  <c r="AS933" i="81"/>
  <c r="AS934" i="81"/>
  <c r="AM956" i="83"/>
  <c r="AL979" i="83"/>
  <c r="BM936" i="84"/>
  <c r="BN932" i="84" s="1"/>
  <c r="BM936" i="86"/>
  <c r="BN932" i="86" s="1"/>
  <c r="AN952" i="83"/>
  <c r="BQ934" i="82"/>
  <c r="BQ936" i="82" s="1"/>
  <c r="BR932" i="82" s="1"/>
  <c r="BQ933" i="82"/>
  <c r="BT933" i="85"/>
  <c r="BT934" i="85"/>
  <c r="BT936" i="85" s="1"/>
  <c r="BU932" i="85" s="1"/>
  <c r="AP942" i="81"/>
  <c r="AH979" i="79" a="1"/>
  <c r="AH967" i="79" a="1"/>
  <c r="AJ944" i="79" a="1"/>
  <c r="AI954" i="79" a="1"/>
  <c r="AK938" i="79" a="1"/>
  <c r="AP947" i="79" a="1"/>
  <c r="AO934" i="79" a="1"/>
  <c r="AK941" i="79" a="1"/>
  <c r="AX954" i="89" l="1"/>
  <c r="AX956" i="89" s="1"/>
  <c r="AX957" i="89"/>
  <c r="AW968" i="89"/>
  <c r="AX965" i="89" s="1"/>
  <c r="AX949" i="89"/>
  <c r="AY944" i="89" s="1"/>
  <c r="AA74" i="77"/>
  <c r="AB69" i="77" s="1"/>
  <c r="AB70" i="77" s="1"/>
  <c r="AA20" i="77"/>
  <c r="AA23" i="77" s="1"/>
  <c r="AA75" i="77"/>
  <c r="AA86" i="77"/>
  <c r="AA87" i="77" s="1"/>
  <c r="AH968" i="81"/>
  <c r="AI965" i="81" s="1"/>
  <c r="AI57" i="77"/>
  <c r="AI48" i="77"/>
  <c r="AI49" i="77" s="1"/>
  <c r="AI50" i="77" s="1"/>
  <c r="AJ944" i="79"/>
  <c r="AH979" i="79"/>
  <c r="AI954" i="79"/>
  <c r="AK113" i="80" s="1"/>
  <c r="AH967" i="79"/>
  <c r="AJ946" i="81"/>
  <c r="AJ945" i="81"/>
  <c r="AI42" i="77"/>
  <c r="AI957" i="81"/>
  <c r="AI956" i="81"/>
  <c r="AM944" i="86"/>
  <c r="AK966" i="86"/>
  <c r="AK958" i="86"/>
  <c r="AL952" i="86"/>
  <c r="AL953" i="86"/>
  <c r="AS979" i="82"/>
  <c r="AU945" i="82"/>
  <c r="AU952" i="82" s="1"/>
  <c r="AU946" i="82"/>
  <c r="AU953" i="82" s="1"/>
  <c r="AT957" i="82"/>
  <c r="AT966" i="82" s="1"/>
  <c r="AT956" i="82"/>
  <c r="AS968" i="82"/>
  <c r="AT965" i="82" s="1"/>
  <c r="AH58" i="77"/>
  <c r="AH59" i="77" s="1"/>
  <c r="AI54" i="77" s="1"/>
  <c r="AI61" i="77" s="1"/>
  <c r="AO945" i="73"/>
  <c r="AO946" i="73"/>
  <c r="AO949" i="73" s="1"/>
  <c r="AY968" i="85"/>
  <c r="AZ965" i="85" s="1"/>
  <c r="AZ968" i="85" s="1"/>
  <c r="BA965" i="85" s="1"/>
  <c r="AW966" i="87"/>
  <c r="AT979" i="84"/>
  <c r="BD942" i="89"/>
  <c r="BE938" i="89" s="1"/>
  <c r="BU936" i="89"/>
  <c r="BV932" i="89" s="1"/>
  <c r="AO934" i="79"/>
  <c r="AO936" i="83"/>
  <c r="AP932" i="83" s="1"/>
  <c r="AK938" i="79"/>
  <c r="AK939" i="73"/>
  <c r="AK952" i="73" s="1"/>
  <c r="AK940" i="73"/>
  <c r="AK942" i="73" s="1"/>
  <c r="AP947" i="79"/>
  <c r="AK941" i="79"/>
  <c r="AM116" i="80" s="1"/>
  <c r="BU936" i="73"/>
  <c r="BV932" i="73" s="1"/>
  <c r="AW958" i="87"/>
  <c r="BA956" i="85"/>
  <c r="BA957" i="85"/>
  <c r="BA966" i="85" s="1"/>
  <c r="AJ957" i="73"/>
  <c r="AJ966" i="73" s="1"/>
  <c r="AM958" i="83"/>
  <c r="AM967" i="83" s="1"/>
  <c r="AM966" i="83"/>
  <c r="AZ979" i="85"/>
  <c r="BA949" i="85"/>
  <c r="BB944" i="85" s="1"/>
  <c r="BB946" i="85" s="1"/>
  <c r="BB953" i="85" s="1"/>
  <c r="AX946" i="87"/>
  <c r="AX953" i="87" s="1"/>
  <c r="AX954" i="87" s="1"/>
  <c r="AX957" i="87" s="1"/>
  <c r="AV979" i="87"/>
  <c r="BP946" i="83"/>
  <c r="BP949" i="83" s="1"/>
  <c r="BQ944" i="83" s="1"/>
  <c r="BP945" i="83"/>
  <c r="AJ956" i="73"/>
  <c r="AJ965" i="73"/>
  <c r="AU968" i="84"/>
  <c r="AV965" i="84" s="1"/>
  <c r="AU979" i="84"/>
  <c r="AW946" i="84"/>
  <c r="AW953" i="84" s="1"/>
  <c r="AW945" i="84"/>
  <c r="AW952" i="84" s="1"/>
  <c r="AV956" i="84"/>
  <c r="AN954" i="83"/>
  <c r="AN957" i="83" s="1"/>
  <c r="BN933" i="84"/>
  <c r="BN934" i="84"/>
  <c r="BU934" i="85"/>
  <c r="BU933" i="85"/>
  <c r="BO934" i="87"/>
  <c r="BO933" i="87"/>
  <c r="AQ938" i="81"/>
  <c r="AM965" i="83"/>
  <c r="AO938" i="83"/>
  <c r="BR934" i="82"/>
  <c r="BR936" i="82" s="1"/>
  <c r="BS932" i="82" s="1"/>
  <c r="BR933" i="82"/>
  <c r="BN934" i="86"/>
  <c r="BN933" i="86"/>
  <c r="AS936" i="81"/>
  <c r="AO936" i="79" a="1"/>
  <c r="AI957" i="79" a="1"/>
  <c r="AP932" i="79" a="1"/>
  <c r="AI956" i="79" a="1"/>
  <c r="AK939" i="79" a="1"/>
  <c r="AH968" i="79" a="1"/>
  <c r="AJ945" i="79" a="1"/>
  <c r="AK940" i="79" a="1"/>
  <c r="AI965" i="79" a="1"/>
  <c r="AJ946" i="79" a="1"/>
  <c r="AK942" i="79" a="1"/>
  <c r="AY946" i="89" l="1"/>
  <c r="AY945" i="89"/>
  <c r="AY952" i="89" s="1"/>
  <c r="AX966" i="89"/>
  <c r="AX958" i="89"/>
  <c r="AB72" i="77"/>
  <c r="AB73" i="77" s="1"/>
  <c r="AB77" i="77" s="1"/>
  <c r="AB78" i="77" s="1"/>
  <c r="AB79" i="77" s="1"/>
  <c r="AB80" i="77" s="1"/>
  <c r="AB84" i="77" s="1"/>
  <c r="AB20" i="77" s="1"/>
  <c r="AB23" i="77" s="1"/>
  <c r="AB76" i="77"/>
  <c r="AB71" i="77"/>
  <c r="AH968" i="79"/>
  <c r="AI965" i="79"/>
  <c r="AI956" i="79"/>
  <c r="AJ945" i="79"/>
  <c r="AJ946" i="79"/>
  <c r="AI957" i="79"/>
  <c r="AI21" i="77"/>
  <c r="AI45" i="77"/>
  <c r="AI44" i="77"/>
  <c r="AJ40" i="77" s="1"/>
  <c r="AJ952" i="81"/>
  <c r="AJ949" i="81"/>
  <c r="AJ953" i="81"/>
  <c r="AI966" i="81"/>
  <c r="AI958" i="81"/>
  <c r="AJ35" i="77"/>
  <c r="AJ118" i="80"/>
  <c r="AI28" i="77"/>
  <c r="AL954" i="86"/>
  <c r="AK967" i="86"/>
  <c r="AK979" i="86" s="1"/>
  <c r="AM946" i="86"/>
  <c r="AM945" i="86"/>
  <c r="AU954" i="82"/>
  <c r="AU957" i="82" s="1"/>
  <c r="AU966" i="82" s="1"/>
  <c r="AT958" i="82"/>
  <c r="AU949" i="82"/>
  <c r="AV944" i="82" s="1"/>
  <c r="AI56" i="77"/>
  <c r="AI55" i="77"/>
  <c r="AI58" i="77" s="1"/>
  <c r="AI62" i="77" s="1"/>
  <c r="AI63" i="77" s="1"/>
  <c r="AI64" i="77" s="1"/>
  <c r="AI65" i="77" s="1"/>
  <c r="AH62" i="77"/>
  <c r="AH63" i="77" s="1"/>
  <c r="AH64" i="77" s="1"/>
  <c r="AH65" i="77" s="1"/>
  <c r="AH60" i="77"/>
  <c r="AP944" i="73"/>
  <c r="AW967" i="87"/>
  <c r="AW979" i="87" s="1"/>
  <c r="BE940" i="89"/>
  <c r="BE939" i="89"/>
  <c r="BV934" i="89"/>
  <c r="BV933" i="89"/>
  <c r="AO936" i="79"/>
  <c r="AK940" i="79"/>
  <c r="AK939" i="79"/>
  <c r="AK953" i="73"/>
  <c r="BV933" i="73"/>
  <c r="BV934" i="73"/>
  <c r="BA958" i="85"/>
  <c r="BA967" i="85" s="1"/>
  <c r="BB949" i="85"/>
  <c r="BC944" i="85" s="1"/>
  <c r="BC945" i="85" s="1"/>
  <c r="BC952" i="85" s="1"/>
  <c r="BB945" i="85"/>
  <c r="BB952" i="85" s="1"/>
  <c r="BB954" i="85" s="1"/>
  <c r="AX949" i="87"/>
  <c r="AY944" i="87" s="1"/>
  <c r="AY946" i="87" s="1"/>
  <c r="AY953" i="87" s="1"/>
  <c r="AX966" i="87"/>
  <c r="AX956" i="87"/>
  <c r="BQ945" i="83"/>
  <c r="BQ946" i="83"/>
  <c r="BQ948" i="83" s="1"/>
  <c r="AP932" i="79"/>
  <c r="AP933" i="83"/>
  <c r="AP934" i="83"/>
  <c r="AK942" i="79"/>
  <c r="AJ958" i="73"/>
  <c r="AJ967" i="73" s="1"/>
  <c r="AL938" i="73"/>
  <c r="AW954" i="84"/>
  <c r="AW949" i="84"/>
  <c r="AX944" i="84" s="1"/>
  <c r="AV958" i="84"/>
  <c r="AV967" i="84" s="1"/>
  <c r="AZ948" i="87"/>
  <c r="AO940" i="83"/>
  <c r="AO939" i="83"/>
  <c r="BN936" i="86"/>
  <c r="BO932" i="86" s="1"/>
  <c r="AM979" i="83"/>
  <c r="AM968" i="83"/>
  <c r="AQ939" i="81"/>
  <c r="AQ940" i="81"/>
  <c r="AQ942" i="81" s="1"/>
  <c r="AN966" i="83"/>
  <c r="AN956" i="83"/>
  <c r="BO936" i="87"/>
  <c r="BP932" i="87" s="1"/>
  <c r="BU936" i="85"/>
  <c r="BV932" i="85" s="1"/>
  <c r="BN936" i="84"/>
  <c r="BO932" i="84" s="1"/>
  <c r="AT932" i="81"/>
  <c r="BS934" i="82"/>
  <c r="BS936" i="82" s="1"/>
  <c r="BT932" i="82" s="1"/>
  <c r="BS933" i="82"/>
  <c r="AP935" i="79" a="1"/>
  <c r="AP933" i="79" a="1"/>
  <c r="AJ949" i="79" a="1"/>
  <c r="BQ948" i="79" a="1"/>
  <c r="AI966" i="79" a="1"/>
  <c r="AJ952" i="79" a="1"/>
  <c r="AI958" i="79" a="1"/>
  <c r="AL938" i="79" a="1"/>
  <c r="AJ953" i="79" a="1"/>
  <c r="AP934" i="79" a="1"/>
  <c r="AY953" i="89" l="1"/>
  <c r="AY954" i="89" s="1"/>
  <c r="AY949" i="89"/>
  <c r="AZ944" i="89" s="1"/>
  <c r="AX967" i="89"/>
  <c r="AX968" i="89" s="1"/>
  <c r="AY965" i="89" s="1"/>
  <c r="AB75" i="77"/>
  <c r="AB85" i="77"/>
  <c r="AB74" i="77"/>
  <c r="AC69" i="77" s="1"/>
  <c r="AC71" i="77" s="1"/>
  <c r="AI958" i="79"/>
  <c r="AJ953" i="79"/>
  <c r="AI966" i="79"/>
  <c r="AJ949" i="79"/>
  <c r="AJ952" i="79"/>
  <c r="AL123" i="80" s="1"/>
  <c r="AI967" i="81"/>
  <c r="AI968" i="81" s="1"/>
  <c r="AK944" i="81"/>
  <c r="AJ954" i="81"/>
  <c r="AJ41" i="77"/>
  <c r="AJ43" i="77" s="1"/>
  <c r="AJ47" i="77" s="1"/>
  <c r="AJ42" i="77"/>
  <c r="AJ46" i="77"/>
  <c r="AK968" i="86"/>
  <c r="AL965" i="86" s="1"/>
  <c r="AM952" i="86"/>
  <c r="AM949" i="86"/>
  <c r="AM953" i="86"/>
  <c r="AL957" i="86"/>
  <c r="AL956" i="86"/>
  <c r="AU958" i="82"/>
  <c r="AU967" i="82" s="1"/>
  <c r="AU956" i="82"/>
  <c r="AT967" i="82"/>
  <c r="AV946" i="82"/>
  <c r="AV953" i="82" s="1"/>
  <c r="AV945" i="82"/>
  <c r="AV952" i="82" s="1"/>
  <c r="AI60" i="77"/>
  <c r="AI59" i="77"/>
  <c r="AJ54" i="77" s="1"/>
  <c r="AJ56" i="77" s="1"/>
  <c r="AP945" i="73"/>
  <c r="AP946" i="73"/>
  <c r="AP949" i="73" s="1"/>
  <c r="AW968" i="87"/>
  <c r="AX965" i="87" s="1"/>
  <c r="BE942" i="89"/>
  <c r="BF938" i="89" s="1"/>
  <c r="BV936" i="89"/>
  <c r="BW932" i="89" s="1"/>
  <c r="AK954" i="73"/>
  <c r="AK957" i="73" s="1"/>
  <c r="AK966" i="73" s="1"/>
  <c r="AP935" i="79"/>
  <c r="BV936" i="73"/>
  <c r="BW932" i="73" s="1"/>
  <c r="BA968" i="85"/>
  <c r="BB965" i="85" s="1"/>
  <c r="BB956" i="85"/>
  <c r="BB957" i="85"/>
  <c r="BB966" i="85" s="1"/>
  <c r="AW957" i="84"/>
  <c r="AW966" i="84" s="1"/>
  <c r="BA979" i="85"/>
  <c r="BC946" i="85"/>
  <c r="BC953" i="85" s="1"/>
  <c r="BC954" i="85" s="1"/>
  <c r="AY945" i="87"/>
  <c r="AY952" i="87" s="1"/>
  <c r="AY954" i="87" s="1"/>
  <c r="AY949" i="87"/>
  <c r="AZ944" i="87" s="1"/>
  <c r="AZ945" i="87" s="1"/>
  <c r="AZ952" i="87" s="1"/>
  <c r="AX958" i="87"/>
  <c r="AX967" i="87" s="1"/>
  <c r="BQ949" i="83"/>
  <c r="BR944" i="83" s="1"/>
  <c r="BR945" i="83" s="1"/>
  <c r="BQ948" i="79"/>
  <c r="AZ963" i="87"/>
  <c r="AP934" i="79"/>
  <c r="AP933" i="79"/>
  <c r="AP936" i="83"/>
  <c r="AJ968" i="73"/>
  <c r="AK965" i="73" s="1"/>
  <c r="AL938" i="79"/>
  <c r="AL939" i="73"/>
  <c r="AL940" i="73"/>
  <c r="AJ979" i="73"/>
  <c r="AW956" i="84"/>
  <c r="AX946" i="84"/>
  <c r="AX953" i="84" s="1"/>
  <c r="AX945" i="84"/>
  <c r="AX952" i="84" s="1"/>
  <c r="AV968" i="84"/>
  <c r="AW965" i="84" s="1"/>
  <c r="AZ948" i="82"/>
  <c r="BT933" i="82"/>
  <c r="BT934" i="82"/>
  <c r="BT936" i="82" s="1"/>
  <c r="BU932" i="82" s="1"/>
  <c r="AO952" i="83"/>
  <c r="AR938" i="81"/>
  <c r="AO953" i="83"/>
  <c r="BO934" i="86"/>
  <c r="BO933" i="86"/>
  <c r="AO942" i="83"/>
  <c r="BO934" i="84"/>
  <c r="BO936" i="84" s="1"/>
  <c r="BP932" i="84" s="1"/>
  <c r="BO933" i="84"/>
  <c r="BP934" i="87"/>
  <c r="BP933" i="87"/>
  <c r="AT934" i="81"/>
  <c r="AT933" i="81"/>
  <c r="AN965" i="83"/>
  <c r="AN958" i="83"/>
  <c r="AN967" i="83" s="1"/>
  <c r="BV933" i="85"/>
  <c r="BV934" i="85"/>
  <c r="AK944" i="79" a="1"/>
  <c r="AI968" i="79" a="1"/>
  <c r="AQ947" i="79" a="1"/>
  <c r="AL940" i="79" a="1"/>
  <c r="AI967" i="79" a="1"/>
  <c r="AJ954" i="79" a="1"/>
  <c r="AL939" i="79" a="1"/>
  <c r="AL941" i="79" a="1"/>
  <c r="AP936" i="79" a="1"/>
  <c r="AX979" i="89" l="1"/>
  <c r="AZ946" i="89"/>
  <c r="AZ953" i="89" s="1"/>
  <c r="AZ945" i="89"/>
  <c r="AZ952" i="89" s="1"/>
  <c r="AZ954" i="89" s="1"/>
  <c r="AY957" i="89"/>
  <c r="AY956" i="89"/>
  <c r="AB86" i="77"/>
  <c r="AB87" i="77" s="1"/>
  <c r="AB27" i="77"/>
  <c r="AB30" i="77" s="1"/>
  <c r="AC76" i="77"/>
  <c r="AC72" i="77"/>
  <c r="AC70" i="77"/>
  <c r="AI979" i="81"/>
  <c r="AI967" i="79"/>
  <c r="AJ954" i="79"/>
  <c r="AL113" i="80" s="1"/>
  <c r="AI968" i="79"/>
  <c r="AK944" i="79"/>
  <c r="AJ48" i="77"/>
  <c r="AJ49" i="77" s="1"/>
  <c r="AJ50" i="77" s="1"/>
  <c r="AJ57" i="77"/>
  <c r="AJ957" i="81"/>
  <c r="AJ956" i="81"/>
  <c r="AJ21" i="77"/>
  <c r="AJ45" i="77"/>
  <c r="AJ28" i="77"/>
  <c r="AJ965" i="81"/>
  <c r="AJ44" i="77"/>
  <c r="AK40" i="77" s="1"/>
  <c r="AK946" i="81"/>
  <c r="AK945" i="81"/>
  <c r="AL966" i="86"/>
  <c r="AL958" i="86"/>
  <c r="AN944" i="86"/>
  <c r="AM954" i="86"/>
  <c r="AV949" i="82"/>
  <c r="AW944" i="82" s="1"/>
  <c r="AW945" i="82" s="1"/>
  <c r="AW952" i="82" s="1"/>
  <c r="AV954" i="82"/>
  <c r="AT968" i="82"/>
  <c r="AU965" i="82" s="1"/>
  <c r="AU968" i="82" s="1"/>
  <c r="AV965" i="82" s="1"/>
  <c r="AT979" i="82"/>
  <c r="AU979" i="82"/>
  <c r="AJ61" i="77"/>
  <c r="AJ55" i="77"/>
  <c r="AQ944" i="73"/>
  <c r="AW958" i="84"/>
  <c r="AW967" i="84" s="1"/>
  <c r="BF940" i="89"/>
  <c r="BF939" i="89"/>
  <c r="BW934" i="89"/>
  <c r="BW936" i="89" s="1"/>
  <c r="BX932" i="89" s="1"/>
  <c r="BW933" i="89"/>
  <c r="AK956" i="73"/>
  <c r="AL941" i="79"/>
  <c r="AN116" i="80" s="1"/>
  <c r="AQ947" i="79"/>
  <c r="AL942" i="73"/>
  <c r="BW933" i="73"/>
  <c r="BW934" i="73"/>
  <c r="BB958" i="85"/>
  <c r="BB967" i="85" s="1"/>
  <c r="AK958" i="73"/>
  <c r="AK967" i="73" s="1"/>
  <c r="AY956" i="87"/>
  <c r="AY957" i="87"/>
  <c r="BC957" i="85"/>
  <c r="BC966" i="85" s="1"/>
  <c r="BC956" i="85"/>
  <c r="BC949" i="85"/>
  <c r="BD944" i="85" s="1"/>
  <c r="BD945" i="85" s="1"/>
  <c r="BD952" i="85" s="1"/>
  <c r="AZ946" i="87"/>
  <c r="AZ953" i="87" s="1"/>
  <c r="AZ954" i="87" s="1"/>
  <c r="AX979" i="87"/>
  <c r="AX968" i="87"/>
  <c r="AY965" i="87" s="1"/>
  <c r="BR946" i="83"/>
  <c r="BR949" i="83" s="1"/>
  <c r="BS944" i="83" s="1"/>
  <c r="BS946" i="83" s="1"/>
  <c r="BS949" i="83" s="1"/>
  <c r="BT944" i="83" s="1"/>
  <c r="BS137" i="80"/>
  <c r="BS117" i="80"/>
  <c r="AZ963" i="82"/>
  <c r="AP936" i="79"/>
  <c r="AQ932" i="83"/>
  <c r="AL940" i="79"/>
  <c r="AL939" i="79"/>
  <c r="AL953" i="73"/>
  <c r="AL952" i="73"/>
  <c r="AV979" i="84"/>
  <c r="AX949" i="84"/>
  <c r="AY944" i="84" s="1"/>
  <c r="AX954" i="84"/>
  <c r="AX957" i="84" s="1"/>
  <c r="AX966" i="84" s="1"/>
  <c r="BP934" i="84"/>
  <c r="BP936" i="84" s="1"/>
  <c r="BQ932" i="84" s="1"/>
  <c r="BP933" i="84"/>
  <c r="BU934" i="82"/>
  <c r="BU933" i="82"/>
  <c r="AP938" i="83"/>
  <c r="AN979" i="83"/>
  <c r="BV936" i="85"/>
  <c r="BW932" i="85" s="1"/>
  <c r="AR939" i="81"/>
  <c r="AR940" i="81"/>
  <c r="AN968" i="83"/>
  <c r="AT936" i="81"/>
  <c r="BP936" i="87"/>
  <c r="BQ932" i="87" s="1"/>
  <c r="BO936" i="86"/>
  <c r="BP932" i="86" s="1"/>
  <c r="AO954" i="83"/>
  <c r="AO957" i="83" s="1"/>
  <c r="AK946" i="79" a="1"/>
  <c r="AJ957" i="79" a="1"/>
  <c r="AJ965" i="79" a="1"/>
  <c r="AQ932" i="79" a="1"/>
  <c r="AK945" i="79" a="1"/>
  <c r="AI979" i="79" a="1"/>
  <c r="AJ956" i="79" a="1"/>
  <c r="AL942" i="79" a="1"/>
  <c r="AY966" i="89" l="1"/>
  <c r="AY958" i="89"/>
  <c r="AZ948" i="89"/>
  <c r="AZ963" i="89" s="1"/>
  <c r="AZ956" i="89"/>
  <c r="AZ957" i="89"/>
  <c r="H917" i="89"/>
  <c r="AC73" i="77"/>
  <c r="AC77" i="77" s="1"/>
  <c r="AC78" i="77" s="1"/>
  <c r="AC79" i="77" s="1"/>
  <c r="AC80" i="77" s="1"/>
  <c r="AC84" i="77" s="1"/>
  <c r="AC85" i="77" s="1"/>
  <c r="AI979" i="79"/>
  <c r="AK118" i="80" s="1"/>
  <c r="AK945" i="79"/>
  <c r="AJ957" i="79"/>
  <c r="AK946" i="79"/>
  <c r="AJ965" i="79"/>
  <c r="AJ956" i="79"/>
  <c r="AJ58" i="77"/>
  <c r="AJ60" i="77" s="1"/>
  <c r="AK952" i="81"/>
  <c r="AJ966" i="81"/>
  <c r="AJ958" i="81"/>
  <c r="AK949" i="81"/>
  <c r="AK953" i="81"/>
  <c r="AK46" i="77"/>
  <c r="AK41" i="77"/>
  <c r="AL967" i="86"/>
  <c r="AL968" i="86" s="1"/>
  <c r="AM965" i="86" s="1"/>
  <c r="AM957" i="86"/>
  <c r="AM966" i="86" s="1"/>
  <c r="AM956" i="86"/>
  <c r="AN945" i="86"/>
  <c r="AN946" i="86"/>
  <c r="AN949" i="86" s="1"/>
  <c r="AW946" i="82"/>
  <c r="AW949" i="82" s="1"/>
  <c r="AX944" i="82" s="1"/>
  <c r="AX945" i="82" s="1"/>
  <c r="AX952" i="82" s="1"/>
  <c r="AV956" i="82"/>
  <c r="AV957" i="82"/>
  <c r="AQ946" i="73"/>
  <c r="AQ945" i="73"/>
  <c r="AY966" i="87"/>
  <c r="BB968" i="85"/>
  <c r="BC965" i="85" s="1"/>
  <c r="AW968" i="84"/>
  <c r="AX965" i="84" s="1"/>
  <c r="BF942" i="89"/>
  <c r="BG938" i="89" s="1"/>
  <c r="BX933" i="89"/>
  <c r="BX934" i="89"/>
  <c r="BX936" i="89" s="1"/>
  <c r="BY932" i="89" s="1"/>
  <c r="AL942" i="79"/>
  <c r="AM938" i="73"/>
  <c r="AM939" i="73" s="1"/>
  <c r="BW936" i="73"/>
  <c r="BX932" i="73" s="1"/>
  <c r="AW979" i="84"/>
  <c r="BB979" i="85"/>
  <c r="BC958" i="85"/>
  <c r="BC967" i="85" s="1"/>
  <c r="AZ956" i="87"/>
  <c r="AZ957" i="87"/>
  <c r="BD946" i="85"/>
  <c r="BD953" i="85" s="1"/>
  <c r="BD954" i="85" s="1"/>
  <c r="AZ949" i="87"/>
  <c r="BA944" i="87" s="1"/>
  <c r="AY958" i="87"/>
  <c r="BS945" i="83"/>
  <c r="BT945" i="83"/>
  <c r="BT946" i="83"/>
  <c r="BT949" i="83" s="1"/>
  <c r="BU944" i="83" s="1"/>
  <c r="AQ932" i="79"/>
  <c r="AQ934" i="83"/>
  <c r="AQ933" i="83"/>
  <c r="AL954" i="73"/>
  <c r="AY945" i="84"/>
  <c r="AY952" i="84" s="1"/>
  <c r="AY946" i="84"/>
  <c r="AY953" i="84" s="1"/>
  <c r="AX956" i="84"/>
  <c r="BQ934" i="84"/>
  <c r="BQ933" i="84"/>
  <c r="BQ933" i="87"/>
  <c r="BQ934" i="87"/>
  <c r="BQ936" i="87" s="1"/>
  <c r="BR932" i="87" s="1"/>
  <c r="AO956" i="83"/>
  <c r="AO966" i="83"/>
  <c r="AU932" i="81"/>
  <c r="BU936" i="82"/>
  <c r="BV932" i="82" s="1"/>
  <c r="BW934" i="85"/>
  <c r="BW933" i="85"/>
  <c r="AP939" i="83"/>
  <c r="AP940" i="83"/>
  <c r="AP942" i="83" s="1"/>
  <c r="AO965" i="83"/>
  <c r="AR942" i="81"/>
  <c r="BP933" i="86"/>
  <c r="BP934" i="86"/>
  <c r="BP936" i="86" s="1"/>
  <c r="BQ932" i="86" s="1"/>
  <c r="AQ935" i="79" a="1"/>
  <c r="AM939" i="79" a="1"/>
  <c r="AK952" i="79" a="1"/>
  <c r="AJ958" i="79" a="1"/>
  <c r="AM938" i="79" a="1"/>
  <c r="AQ933" i="79" a="1"/>
  <c r="AK949" i="79" a="1"/>
  <c r="AM941" i="79" a="1"/>
  <c r="AK953" i="79" a="1"/>
  <c r="AJ966" i="79" a="1"/>
  <c r="AQ934" i="79" a="1"/>
  <c r="AZ949" i="89" l="1"/>
  <c r="BA944" i="89" s="1"/>
  <c r="AZ966" i="89"/>
  <c r="AZ967" i="89"/>
  <c r="AZ979" i="89" s="1"/>
  <c r="AY967" i="89"/>
  <c r="AY979" i="89" s="1"/>
  <c r="AZ958" i="89"/>
  <c r="AC74" i="77"/>
  <c r="AD69" i="77" s="1"/>
  <c r="AC20" i="77"/>
  <c r="AC23" i="77" s="1"/>
  <c r="AC75" i="77"/>
  <c r="AC27" i="77"/>
  <c r="AC30" i="77" s="1"/>
  <c r="AC86" i="77"/>
  <c r="AC87" i="77" s="1"/>
  <c r="AJ62" i="77"/>
  <c r="AJ63" i="77" s="1"/>
  <c r="AJ64" i="77" s="1"/>
  <c r="AJ65" i="77" s="1"/>
  <c r="AJ59" i="77"/>
  <c r="AK54" i="77" s="1"/>
  <c r="AK61" i="77" s="1"/>
  <c r="AK35" i="77"/>
  <c r="AK42" i="77" s="1"/>
  <c r="AK21" i="77" s="1"/>
  <c r="AK953" i="79"/>
  <c r="AK949" i="79"/>
  <c r="AJ966" i="79"/>
  <c r="AK952" i="79"/>
  <c r="AM123" i="80" s="1"/>
  <c r="AJ958" i="79"/>
  <c r="AL944" i="81"/>
  <c r="AK954" i="81"/>
  <c r="AJ967" i="81"/>
  <c r="AM958" i="86"/>
  <c r="AM967" i="86" s="1"/>
  <c r="AO944" i="86"/>
  <c r="AL979" i="86"/>
  <c r="AN953" i="86"/>
  <c r="AN952" i="86"/>
  <c r="AX946" i="82"/>
  <c r="AX953" i="82" s="1"/>
  <c r="AX954" i="82" s="1"/>
  <c r="AX956" i="82" s="1"/>
  <c r="AW953" i="82"/>
  <c r="AW954" i="82" s="1"/>
  <c r="AV958" i="82"/>
  <c r="AV967" i="82" s="1"/>
  <c r="AV966" i="82"/>
  <c r="AQ949" i="73"/>
  <c r="BC979" i="85"/>
  <c r="AZ966" i="87"/>
  <c r="AY967" i="87"/>
  <c r="AY979" i="87" s="1"/>
  <c r="BG940" i="89"/>
  <c r="BG939" i="89"/>
  <c r="BY934" i="89"/>
  <c r="BY936" i="89" s="1"/>
  <c r="BZ932" i="89" s="1"/>
  <c r="BY933" i="89"/>
  <c r="AM938" i="79"/>
  <c r="AM940" i="73"/>
  <c r="AM941" i="79"/>
  <c r="AO116" i="80" s="1"/>
  <c r="AQ935" i="79"/>
  <c r="BX934" i="73"/>
  <c r="BX933" i="73"/>
  <c r="AQ936" i="83"/>
  <c r="BC968" i="85"/>
  <c r="BD965" i="85" s="1"/>
  <c r="AK968" i="73"/>
  <c r="AL965" i="73" s="1"/>
  <c r="AK979" i="73"/>
  <c r="BD956" i="85"/>
  <c r="BD957" i="85"/>
  <c r="BD966" i="85" s="1"/>
  <c r="AL957" i="73"/>
  <c r="AL966" i="73" s="1"/>
  <c r="BD949" i="85"/>
  <c r="BE944" i="85" s="1"/>
  <c r="BE946" i="85" s="1"/>
  <c r="BE953" i="85" s="1"/>
  <c r="BA946" i="87"/>
  <c r="BA945" i="87"/>
  <c r="BA952" i="87" s="1"/>
  <c r="AZ958" i="87"/>
  <c r="AZ967" i="87" s="1"/>
  <c r="BU946" i="83"/>
  <c r="BU949" i="83" s="1"/>
  <c r="BV944" i="83" s="1"/>
  <c r="BU945" i="83"/>
  <c r="AQ934" i="79"/>
  <c r="AQ933" i="79"/>
  <c r="AM939" i="79"/>
  <c r="AM952" i="73"/>
  <c r="AL956" i="73"/>
  <c r="AY949" i="84"/>
  <c r="AZ944" i="84" s="1"/>
  <c r="AY954" i="84"/>
  <c r="AY957" i="84" s="1"/>
  <c r="AY966" i="84" s="1"/>
  <c r="AX958" i="84"/>
  <c r="AX967" i="84" s="1"/>
  <c r="BQ934" i="86"/>
  <c r="BQ936" i="86" s="1"/>
  <c r="BR932" i="86" s="1"/>
  <c r="BQ933" i="86"/>
  <c r="BR934" i="87"/>
  <c r="BR936" i="87" s="1"/>
  <c r="BS932" i="87" s="1"/>
  <c r="BR933" i="87"/>
  <c r="BV933" i="82"/>
  <c r="BV934" i="82"/>
  <c r="BV936" i="82" s="1"/>
  <c r="BW932" i="82" s="1"/>
  <c r="BQ936" i="84"/>
  <c r="BR932" i="84" s="1"/>
  <c r="AS938" i="81"/>
  <c r="AP953" i="83"/>
  <c r="BW936" i="85"/>
  <c r="BX932" i="85" s="1"/>
  <c r="AQ938" i="83"/>
  <c r="AO958" i="83"/>
  <c r="AO967" i="83" s="1"/>
  <c r="AP952" i="83"/>
  <c r="AU934" i="81"/>
  <c r="AU933" i="81"/>
  <c r="AR947" i="79" a="1"/>
  <c r="AL944" i="79" a="1"/>
  <c r="AQ936" i="79" a="1"/>
  <c r="AM940" i="79" a="1"/>
  <c r="AK954" i="79" a="1"/>
  <c r="AJ967" i="79" a="1"/>
  <c r="AY968" i="89" l="1"/>
  <c r="AZ965" i="89" s="1"/>
  <c r="AZ968" i="89" s="1"/>
  <c r="BA965" i="89" s="1"/>
  <c r="BA946" i="89"/>
  <c r="BA953" i="89" s="1"/>
  <c r="BA945" i="89"/>
  <c r="BA952" i="89" s="1"/>
  <c r="BA954" i="89" s="1"/>
  <c r="AD76" i="77"/>
  <c r="AD72" i="77"/>
  <c r="AD70" i="77"/>
  <c r="AD71" i="77"/>
  <c r="AK28" i="77"/>
  <c r="AK55" i="77"/>
  <c r="AK56" i="77"/>
  <c r="AK43" i="77"/>
  <c r="AK44" i="77" s="1"/>
  <c r="AL40" i="77" s="1"/>
  <c r="AL46" i="77" s="1"/>
  <c r="AL944" i="79"/>
  <c r="AJ967" i="79"/>
  <c r="AK954" i="79"/>
  <c r="AM113" i="80" s="1"/>
  <c r="AL945" i="81"/>
  <c r="AL946" i="81"/>
  <c r="AJ979" i="81"/>
  <c r="AJ968" i="81"/>
  <c r="AK956" i="81"/>
  <c r="AK957" i="81"/>
  <c r="AN954" i="86"/>
  <c r="AN957" i="86" s="1"/>
  <c r="AM979" i="86"/>
  <c r="AM968" i="86"/>
  <c r="AN965" i="86" s="1"/>
  <c r="AO945" i="86"/>
  <c r="AO946" i="86"/>
  <c r="AO949" i="86" s="1"/>
  <c r="AX949" i="82"/>
  <c r="AY944" i="82" s="1"/>
  <c r="AY945" i="82" s="1"/>
  <c r="AY952" i="82" s="1"/>
  <c r="AW957" i="82"/>
  <c r="AW966" i="82" s="1"/>
  <c r="AW956" i="82"/>
  <c r="AV968" i="82"/>
  <c r="AW965" i="82" s="1"/>
  <c r="AV979" i="82"/>
  <c r="AX957" i="82"/>
  <c r="AX966" i="82" s="1"/>
  <c r="AR944" i="73"/>
  <c r="AY968" i="87"/>
  <c r="AZ965" i="87" s="1"/>
  <c r="AZ968" i="87" s="1"/>
  <c r="BA965" i="87" s="1"/>
  <c r="AZ979" i="87"/>
  <c r="BG942" i="89"/>
  <c r="BH938" i="89" s="1"/>
  <c r="BZ933" i="89"/>
  <c r="BZ934" i="89"/>
  <c r="AM940" i="79"/>
  <c r="AQ936" i="79"/>
  <c r="AR932" i="83"/>
  <c r="AR933" i="83" s="1"/>
  <c r="AM942" i="73"/>
  <c r="AN938" i="73" s="1"/>
  <c r="AM953" i="73"/>
  <c r="AM954" i="73" s="1"/>
  <c r="AR947" i="79"/>
  <c r="BX936" i="73"/>
  <c r="BY932" i="73" s="1"/>
  <c r="AU936" i="81"/>
  <c r="AV932" i="81" s="1"/>
  <c r="BE949" i="85"/>
  <c r="BF944" i="85" s="1"/>
  <c r="BF945" i="85" s="1"/>
  <c r="BF952" i="85" s="1"/>
  <c r="BE945" i="85"/>
  <c r="BE952" i="85" s="1"/>
  <c r="BE954" i="85" s="1"/>
  <c r="BE957" i="85" s="1"/>
  <c r="BE966" i="85" s="1"/>
  <c r="BD958" i="85"/>
  <c r="BA953" i="87"/>
  <c r="BA954" i="87" s="1"/>
  <c r="BA957" i="87" s="1"/>
  <c r="BA949" i="87"/>
  <c r="BB944" i="87" s="1"/>
  <c r="BV945" i="83"/>
  <c r="BV946" i="83"/>
  <c r="BV949" i="83" s="1"/>
  <c r="BW944" i="83" s="1"/>
  <c r="AL958" i="73"/>
  <c r="AL967" i="73" s="1"/>
  <c r="AY956" i="84"/>
  <c r="AZ945" i="84"/>
  <c r="AZ952" i="84" s="1"/>
  <c r="AZ946" i="84"/>
  <c r="AZ953" i="84" s="1"/>
  <c r="AX979" i="84"/>
  <c r="AO968" i="83"/>
  <c r="BS934" i="87"/>
  <c r="BS936" i="87" s="1"/>
  <c r="BT932" i="87" s="1"/>
  <c r="BS933" i="87"/>
  <c r="BR934" i="84"/>
  <c r="BR933" i="84"/>
  <c r="BW934" i="82"/>
  <c r="BW936" i="82" s="1"/>
  <c r="BX932" i="82" s="1"/>
  <c r="BW933" i="82"/>
  <c r="AP954" i="83"/>
  <c r="AP957" i="83" s="1"/>
  <c r="AO979" i="83"/>
  <c r="AQ940" i="83"/>
  <c r="AQ939" i="83"/>
  <c r="BX934" i="85"/>
  <c r="BX936" i="85" s="1"/>
  <c r="BY932" i="85" s="1"/>
  <c r="BX933" i="85"/>
  <c r="AS940" i="81"/>
  <c r="AS942" i="81" s="1"/>
  <c r="AS939" i="81"/>
  <c r="BR934" i="86"/>
  <c r="BR936" i="86" s="1"/>
  <c r="BS932" i="86" s="1"/>
  <c r="BR933" i="86"/>
  <c r="AR935" i="79" a="1"/>
  <c r="AR933" i="79" a="1"/>
  <c r="AK957" i="79" a="1"/>
  <c r="AN938" i="79" a="1"/>
  <c r="AR932" i="79" a="1"/>
  <c r="AJ968" i="79" a="1"/>
  <c r="AK956" i="79" a="1"/>
  <c r="AL946" i="79" a="1"/>
  <c r="AJ979" i="79" a="1"/>
  <c r="AM942" i="79" a="1"/>
  <c r="AL945" i="79" a="1"/>
  <c r="BA949" i="89" l="1"/>
  <c r="BB944" i="89" s="1"/>
  <c r="BB945" i="89"/>
  <c r="BB952" i="89" s="1"/>
  <c r="BB946" i="89"/>
  <c r="BB953" i="89" s="1"/>
  <c r="BB954" i="89" s="1"/>
  <c r="BA957" i="89"/>
  <c r="BA956" i="89"/>
  <c r="AD73" i="77"/>
  <c r="AD77" i="77" s="1"/>
  <c r="AD78" i="77" s="1"/>
  <c r="AD79" i="77" s="1"/>
  <c r="AD80" i="77" s="1"/>
  <c r="AD84" i="77" s="1"/>
  <c r="AK45" i="77"/>
  <c r="AK47" i="77"/>
  <c r="AK48" i="77" s="1"/>
  <c r="AK49" i="77" s="1"/>
  <c r="AK50" i="77" s="1"/>
  <c r="AL41" i="77"/>
  <c r="AK957" i="79"/>
  <c r="AK956" i="79"/>
  <c r="AJ968" i="79"/>
  <c r="AJ979" i="79"/>
  <c r="AL946" i="79"/>
  <c r="AL945" i="79"/>
  <c r="AK966" i="81"/>
  <c r="AK958" i="81"/>
  <c r="AK965" i="81"/>
  <c r="AL949" i="81"/>
  <c r="AL953" i="81"/>
  <c r="AL952" i="81"/>
  <c r="G917" i="86"/>
  <c r="D322" i="86" s="1"/>
  <c r="AN956" i="86"/>
  <c r="AP944" i="86"/>
  <c r="AN966" i="86"/>
  <c r="AN958" i="86"/>
  <c r="AO953" i="86"/>
  <c r="AO952" i="86"/>
  <c r="AY946" i="82"/>
  <c r="AY953" i="82" s="1"/>
  <c r="AY954" i="82" s="1"/>
  <c r="AY957" i="82" s="1"/>
  <c r="AY966" i="82" s="1"/>
  <c r="AW958" i="82"/>
  <c r="AW967" i="82" s="1"/>
  <c r="AW979" i="82" s="1"/>
  <c r="AR945" i="73"/>
  <c r="AR946" i="73"/>
  <c r="AR949" i="73" s="1"/>
  <c r="AR934" i="83"/>
  <c r="BD967" i="85"/>
  <c r="BD968" i="85" s="1"/>
  <c r="BE965" i="85" s="1"/>
  <c r="BH939" i="89"/>
  <c r="BH940" i="89"/>
  <c r="BZ936" i="89"/>
  <c r="CA932" i="89" s="1"/>
  <c r="AM942" i="79"/>
  <c r="AR932" i="79"/>
  <c r="AR935" i="79"/>
  <c r="BY933" i="73"/>
  <c r="BY934" i="73"/>
  <c r="BY936" i="73" s="1"/>
  <c r="BZ932" i="73" s="1"/>
  <c r="BF946" i="85"/>
  <c r="BF953" i="85" s="1"/>
  <c r="BF954" i="85" s="1"/>
  <c r="BF957" i="85" s="1"/>
  <c r="BF966" i="85" s="1"/>
  <c r="BE956" i="85"/>
  <c r="AM957" i="73"/>
  <c r="AM966" i="73" s="1"/>
  <c r="BE958" i="85"/>
  <c r="BE967" i="85" s="1"/>
  <c r="BA956" i="87"/>
  <c r="BA966" i="87"/>
  <c r="BB945" i="87"/>
  <c r="BB952" i="87" s="1"/>
  <c r="BB946" i="87"/>
  <c r="BW946" i="83"/>
  <c r="BW949" i="83" s="1"/>
  <c r="BX944" i="83" s="1"/>
  <c r="BW945" i="83"/>
  <c r="AR933" i="79"/>
  <c r="BY933" i="85"/>
  <c r="BY934" i="85"/>
  <c r="BY936" i="85" s="1"/>
  <c r="BZ932" i="85" s="1"/>
  <c r="AN938" i="79"/>
  <c r="AN940" i="73"/>
  <c r="AN939" i="73"/>
  <c r="AM956" i="73"/>
  <c r="AZ954" i="84"/>
  <c r="AY958" i="84"/>
  <c r="AY967" i="84" s="1"/>
  <c r="AZ948" i="84"/>
  <c r="AX968" i="84"/>
  <c r="AY965" i="84" s="1"/>
  <c r="BS934" i="86"/>
  <c r="BS936" i="86" s="1"/>
  <c r="BT932" i="86" s="1"/>
  <c r="BS933" i="86"/>
  <c r="AV934" i="81"/>
  <c r="AV933" i="81"/>
  <c r="BT933" i="87"/>
  <c r="BT934" i="87"/>
  <c r="BT936" i="87" s="1"/>
  <c r="BU932" i="87" s="1"/>
  <c r="AQ952" i="83"/>
  <c r="BR936" i="84"/>
  <c r="BS932" i="84" s="1"/>
  <c r="AP965" i="83"/>
  <c r="AP966" i="83"/>
  <c r="AP956" i="83"/>
  <c r="AT938" i="81"/>
  <c r="AQ953" i="83"/>
  <c r="BX934" i="82"/>
  <c r="BX936" i="82" s="1"/>
  <c r="BY932" i="82" s="1"/>
  <c r="BX933" i="82"/>
  <c r="AQ942" i="83"/>
  <c r="AL949" i="79" a="1"/>
  <c r="AN939" i="79" a="1"/>
  <c r="AK965" i="79" a="1"/>
  <c r="AK958" i="79" a="1"/>
  <c r="AN940" i="79" a="1"/>
  <c r="AK966" i="79" a="1"/>
  <c r="AN941" i="79" a="1"/>
  <c r="AL953" i="79" a="1"/>
  <c r="AL952" i="79" a="1"/>
  <c r="AR934" i="79" a="1"/>
  <c r="BA966" i="89" l="1"/>
  <c r="BA958" i="89"/>
  <c r="BA967" i="89" s="1"/>
  <c r="BA968" i="89" s="1"/>
  <c r="BB965" i="89" s="1"/>
  <c r="BB957" i="89"/>
  <c r="BB956" i="89"/>
  <c r="BB949" i="89"/>
  <c r="BC944" i="89" s="1"/>
  <c r="AD75" i="77"/>
  <c r="AD74" i="77"/>
  <c r="AE69" i="77" s="1"/>
  <c r="AD85" i="77"/>
  <c r="AD27" i="77" s="1"/>
  <c r="AD30" i="77" s="1"/>
  <c r="AD20" i="77"/>
  <c r="AD23" i="77" s="1"/>
  <c r="AK57" i="77"/>
  <c r="AK58" i="77" s="1"/>
  <c r="AK62" i="77" s="1"/>
  <c r="AK63" i="77" s="1"/>
  <c r="AK64" i="77" s="1"/>
  <c r="AK65" i="77" s="1"/>
  <c r="AK966" i="79"/>
  <c r="AL952" i="79"/>
  <c r="AN123" i="80" s="1"/>
  <c r="AK958" i="79"/>
  <c r="AL953" i="79"/>
  <c r="AL949" i="79"/>
  <c r="AK965" i="79"/>
  <c r="AL35" i="77"/>
  <c r="AL118" i="80"/>
  <c r="AL954" i="81"/>
  <c r="AK967" i="81"/>
  <c r="AK979" i="81" s="1"/>
  <c r="AM944" i="81"/>
  <c r="AO954" i="86"/>
  <c r="AO956" i="86" s="1"/>
  <c r="AP946" i="86"/>
  <c r="AP949" i="86" s="1"/>
  <c r="AP945" i="86"/>
  <c r="AN967" i="86"/>
  <c r="AN979" i="86" s="1"/>
  <c r="AY949" i="82"/>
  <c r="AZ944" i="82" s="1"/>
  <c r="AZ945" i="82" s="1"/>
  <c r="AZ952" i="82" s="1"/>
  <c r="AY956" i="82"/>
  <c r="AW968" i="82"/>
  <c r="AX965" i="82" s="1"/>
  <c r="AX958" i="82"/>
  <c r="AY958" i="82" s="1"/>
  <c r="AY967" i="82" s="1"/>
  <c r="AY979" i="82" s="1"/>
  <c r="AR934" i="79"/>
  <c r="AR936" i="83"/>
  <c r="AS932" i="83" s="1"/>
  <c r="AS944" i="73"/>
  <c r="AS946" i="73" s="1"/>
  <c r="BD979" i="85"/>
  <c r="BH942" i="89"/>
  <c r="BI938" i="89" s="1"/>
  <c r="CA933" i="89"/>
  <c r="CA934" i="89"/>
  <c r="CA936" i="89" s="1"/>
  <c r="CB932" i="89" s="1"/>
  <c r="AN941" i="79"/>
  <c r="AP116" i="80" s="1"/>
  <c r="AV936" i="81"/>
  <c r="AW932" i="81" s="1"/>
  <c r="AN942" i="73"/>
  <c r="BZ933" i="73"/>
  <c r="BZ934" i="73"/>
  <c r="BZ936" i="73" s="1"/>
  <c r="CA932" i="73" s="1"/>
  <c r="BF949" i="85"/>
  <c r="BG944" i="85" s="1"/>
  <c r="BG946" i="85" s="1"/>
  <c r="BG953" i="85" s="1"/>
  <c r="BF956" i="85"/>
  <c r="AZ956" i="84"/>
  <c r="AZ957" i="84"/>
  <c r="BF958" i="85"/>
  <c r="BF967" i="85" s="1"/>
  <c r="BB949" i="87"/>
  <c r="BC944" i="87" s="1"/>
  <c r="BB953" i="87"/>
  <c r="BB954" i="87" s="1"/>
  <c r="BB957" i="87" s="1"/>
  <c r="BA958" i="87"/>
  <c r="BA967" i="87" s="1"/>
  <c r="BX946" i="83"/>
  <c r="BX949" i="83" s="1"/>
  <c r="BY944" i="83" s="1"/>
  <c r="BX945" i="83"/>
  <c r="AZ949" i="84"/>
  <c r="BA944" i="84" s="1"/>
  <c r="BA945" i="84" s="1"/>
  <c r="BA952" i="84" s="1"/>
  <c r="BZ933" i="85"/>
  <c r="BZ934" i="85"/>
  <c r="BZ936" i="85" s="1"/>
  <c r="CA932" i="85" s="1"/>
  <c r="BY933" i="82"/>
  <c r="BY934" i="82"/>
  <c r="BY936" i="82" s="1"/>
  <c r="BZ932" i="82" s="1"/>
  <c r="AN939" i="79"/>
  <c r="AN940" i="79"/>
  <c r="AM958" i="73"/>
  <c r="AM967" i="73" s="1"/>
  <c r="AL979" i="73"/>
  <c r="AN952" i="73"/>
  <c r="AN953" i="73"/>
  <c r="AL968" i="73"/>
  <c r="AY979" i="84"/>
  <c r="BE968" i="85"/>
  <c r="BF965" i="85" s="1"/>
  <c r="BU934" i="87"/>
  <c r="BU933" i="87"/>
  <c r="AR938" i="83"/>
  <c r="AQ954" i="83"/>
  <c r="AQ957" i="83" s="1"/>
  <c r="AT940" i="81"/>
  <c r="AT942" i="81" s="1"/>
  <c r="AT939" i="81"/>
  <c r="AP958" i="83"/>
  <c r="AP967" i="83" s="1"/>
  <c r="BS933" i="84"/>
  <c r="BS934" i="84"/>
  <c r="BS936" i="84" s="1"/>
  <c r="BT932" i="84" s="1"/>
  <c r="BT933" i="86"/>
  <c r="BT934" i="86"/>
  <c r="BT936" i="86" s="1"/>
  <c r="BU932" i="86" s="1"/>
  <c r="BE979" i="85"/>
  <c r="AR936" i="79" a="1"/>
  <c r="AN942" i="79" a="1"/>
  <c r="AL954" i="79" a="1"/>
  <c r="AS932" i="79" a="1"/>
  <c r="AS935" i="79" a="1"/>
  <c r="AK967" i="79" a="1"/>
  <c r="AM944" i="79" a="1"/>
  <c r="AK979" i="79" a="1"/>
  <c r="AS947" i="79" a="1"/>
  <c r="BC946" i="89" l="1"/>
  <c r="BC953" i="89" s="1"/>
  <c r="BC945" i="89"/>
  <c r="BC952" i="89" s="1"/>
  <c r="BB966" i="89"/>
  <c r="BB958" i="89"/>
  <c r="BA979" i="89"/>
  <c r="AD86" i="77"/>
  <c r="AD87" i="77" s="1"/>
  <c r="AE70" i="77"/>
  <c r="AE71" i="77"/>
  <c r="AE76" i="77"/>
  <c r="AE72" i="77"/>
  <c r="AK968" i="81"/>
  <c r="AK60" i="77"/>
  <c r="AK979" i="79"/>
  <c r="AM944" i="79"/>
  <c r="AK967" i="79"/>
  <c r="AL954" i="79"/>
  <c r="AN113" i="80" s="1"/>
  <c r="AK59" i="77"/>
  <c r="AL54" i="77" s="1"/>
  <c r="AM946" i="81"/>
  <c r="AM945" i="81"/>
  <c r="AL42" i="77"/>
  <c r="AL28" i="77" s="1"/>
  <c r="AL43" i="77"/>
  <c r="AL957" i="81"/>
  <c r="AL956" i="81"/>
  <c r="AO957" i="86"/>
  <c r="AO966" i="86" s="1"/>
  <c r="AP952" i="86"/>
  <c r="AQ944" i="86"/>
  <c r="AN968" i="86"/>
  <c r="AO965" i="86" s="1"/>
  <c r="AP953" i="86"/>
  <c r="AZ946" i="82"/>
  <c r="AZ949" i="82" s="1"/>
  <c r="BA944" i="82" s="1"/>
  <c r="AX967" i="82"/>
  <c r="AX979" i="82" s="1"/>
  <c r="AR936" i="79"/>
  <c r="AS945" i="73"/>
  <c r="BI939" i="89"/>
  <c r="BI940" i="89"/>
  <c r="CB934" i="89"/>
  <c r="CB933" i="89"/>
  <c r="AS932" i="79"/>
  <c r="AN942" i="79"/>
  <c r="AS934" i="83"/>
  <c r="AS936" i="83" s="1"/>
  <c r="AS933" i="83"/>
  <c r="AO938" i="73"/>
  <c r="AO940" i="73" s="1"/>
  <c r="AS947" i="79"/>
  <c r="AS935" i="79"/>
  <c r="CA934" i="73"/>
  <c r="CA936" i="73" s="1"/>
  <c r="CB932" i="73" s="1"/>
  <c r="CA933" i="73"/>
  <c r="BG949" i="85"/>
  <c r="BH944" i="85" s="1"/>
  <c r="BH946" i="85" s="1"/>
  <c r="BH953" i="85" s="1"/>
  <c r="BG945" i="85"/>
  <c r="BG952" i="85" s="1"/>
  <c r="BG954" i="85" s="1"/>
  <c r="BG957" i="85" s="1"/>
  <c r="BG966" i="85" s="1"/>
  <c r="BB966" i="87"/>
  <c r="BB956" i="87"/>
  <c r="BC946" i="87"/>
  <c r="BC953" i="87" s="1"/>
  <c r="BC945" i="87"/>
  <c r="BC952" i="87" s="1"/>
  <c r="BA979" i="87"/>
  <c r="BY946" i="83"/>
  <c r="BY949" i="83" s="1"/>
  <c r="BZ944" i="83" s="1"/>
  <c r="BY945" i="83"/>
  <c r="BA946" i="84"/>
  <c r="BA953" i="84" s="1"/>
  <c r="BA954" i="84" s="1"/>
  <c r="BA957" i="84" s="1"/>
  <c r="BA966" i="84" s="1"/>
  <c r="CA934" i="85"/>
  <c r="CA936" i="85" s="1"/>
  <c r="CB932" i="85" s="1"/>
  <c r="CA933" i="85"/>
  <c r="BZ934" i="82"/>
  <c r="BZ936" i="82" s="1"/>
  <c r="CA932" i="82" s="1"/>
  <c r="BZ933" i="82"/>
  <c r="AM979" i="73"/>
  <c r="AN954" i="73"/>
  <c r="AM965" i="73"/>
  <c r="AY968" i="84"/>
  <c r="AZ965" i="84" s="1"/>
  <c r="BF979" i="85"/>
  <c r="AP968" i="83"/>
  <c r="BU933" i="86"/>
  <c r="BU934" i="86"/>
  <c r="BU936" i="86" s="1"/>
  <c r="BV932" i="86" s="1"/>
  <c r="BT933" i="84"/>
  <c r="BT934" i="84"/>
  <c r="BT936" i="84" s="1"/>
  <c r="BU932" i="84" s="1"/>
  <c r="BF968" i="85"/>
  <c r="BG965" i="85" s="1"/>
  <c r="AU938" i="81"/>
  <c r="AQ966" i="83"/>
  <c r="AQ956" i="83"/>
  <c r="AP979" i="83"/>
  <c r="AW934" i="81"/>
  <c r="AW933" i="81"/>
  <c r="AR940" i="83"/>
  <c r="AR942" i="83" s="1"/>
  <c r="AR939" i="83"/>
  <c r="BU936" i="87"/>
  <c r="BV932" i="87" s="1"/>
  <c r="AS949" i="73"/>
  <c r="AM946" i="79" a="1"/>
  <c r="AO941" i="79" a="1"/>
  <c r="AS936" i="79" a="1"/>
  <c r="AL956" i="79" a="1"/>
  <c r="AK968" i="79" a="1"/>
  <c r="AO940" i="79" a="1"/>
  <c r="AO938" i="79" a="1"/>
  <c r="AS933" i="79" a="1"/>
  <c r="AL957" i="79" a="1"/>
  <c r="AM945" i="79" a="1"/>
  <c r="AS934" i="79" a="1"/>
  <c r="BC949" i="89" l="1"/>
  <c r="BD944" i="89" s="1"/>
  <c r="BC954" i="89"/>
  <c r="BC956" i="89" s="1"/>
  <c r="BD945" i="89"/>
  <c r="BD952" i="89" s="1"/>
  <c r="BD946" i="89"/>
  <c r="BD953" i="89" s="1"/>
  <c r="BB967" i="89"/>
  <c r="BB979" i="89" s="1"/>
  <c r="AE73" i="77"/>
  <c r="AE77" i="77" s="1"/>
  <c r="AE78" i="77" s="1"/>
  <c r="AE79" i="77" s="1"/>
  <c r="AE80" i="77" s="1"/>
  <c r="AE84" i="77" s="1"/>
  <c r="AK968" i="79"/>
  <c r="AL965" i="81"/>
  <c r="AM945" i="79"/>
  <c r="AM946" i="79"/>
  <c r="AL956" i="79"/>
  <c r="AL957" i="79"/>
  <c r="AL44" i="77"/>
  <c r="AM40" i="77" s="1"/>
  <c r="AL47" i="77"/>
  <c r="AL21" i="77"/>
  <c r="AL45" i="77"/>
  <c r="AM952" i="81"/>
  <c r="AM35" i="77"/>
  <c r="AM118" i="80"/>
  <c r="AM949" i="81"/>
  <c r="AM953" i="81"/>
  <c r="AL55" i="77"/>
  <c r="AL61" i="77"/>
  <c r="AL56" i="77"/>
  <c r="AL966" i="81"/>
  <c r="AL958" i="81"/>
  <c r="AO958" i="86"/>
  <c r="AO967" i="86" s="1"/>
  <c r="AO979" i="86" s="1"/>
  <c r="AQ945" i="86"/>
  <c r="AQ946" i="86"/>
  <c r="AQ949" i="86" s="1"/>
  <c r="AP954" i="86"/>
  <c r="AZ953" i="82"/>
  <c r="AZ954" i="82" s="1"/>
  <c r="AZ956" i="82" s="1"/>
  <c r="AX968" i="82"/>
  <c r="AY965" i="82" s="1"/>
  <c r="AY968" i="82" s="1"/>
  <c r="AZ965" i="82" s="1"/>
  <c r="BA946" i="82"/>
  <c r="BA953" i="82" s="1"/>
  <c r="BA945" i="82"/>
  <c r="BA952" i="82" s="1"/>
  <c r="BI942" i="89"/>
  <c r="BJ938" i="89" s="1"/>
  <c r="CB936" i="89"/>
  <c r="CC932" i="89" s="1"/>
  <c r="AO938" i="79"/>
  <c r="AS933" i="79"/>
  <c r="AS934" i="79"/>
  <c r="AO939" i="73"/>
  <c r="AO952" i="73" s="1"/>
  <c r="AO941" i="79"/>
  <c r="AQ116" i="80" s="1"/>
  <c r="CB934" i="73"/>
  <c r="CB936" i="73" s="1"/>
  <c r="CC932" i="73" s="1"/>
  <c r="CB933" i="73"/>
  <c r="AW936" i="81"/>
  <c r="AX932" i="81" s="1"/>
  <c r="BH945" i="85"/>
  <c r="BH952" i="85" s="1"/>
  <c r="BH954" i="85" s="1"/>
  <c r="BG956" i="85"/>
  <c r="AN957" i="73"/>
  <c r="AN966" i="73" s="1"/>
  <c r="BC949" i="87"/>
  <c r="BD944" i="87" s="1"/>
  <c r="BD946" i="87" s="1"/>
  <c r="BC954" i="87"/>
  <c r="BA968" i="87"/>
  <c r="BB965" i="87" s="1"/>
  <c r="BB958" i="87"/>
  <c r="BB967" i="87" s="1"/>
  <c r="BZ946" i="83"/>
  <c r="BZ949" i="83" s="1"/>
  <c r="CA944" i="83" s="1"/>
  <c r="BZ945" i="83"/>
  <c r="BA949" i="84"/>
  <c r="BB944" i="84" s="1"/>
  <c r="BB946" i="84" s="1"/>
  <c r="BB953" i="84" s="1"/>
  <c r="AS936" i="79"/>
  <c r="AT932" i="83"/>
  <c r="CB934" i="85"/>
  <c r="CB936" i="85" s="1"/>
  <c r="CC932" i="85" s="1"/>
  <c r="CB933" i="85"/>
  <c r="CA933" i="82"/>
  <c r="CA934" i="82"/>
  <c r="CA936" i="82" s="1"/>
  <c r="CB932" i="82" s="1"/>
  <c r="AO940" i="79"/>
  <c r="AO942" i="73"/>
  <c r="AO953" i="73"/>
  <c r="AM968" i="73"/>
  <c r="AN956" i="73"/>
  <c r="BA956" i="84"/>
  <c r="AQ965" i="83"/>
  <c r="BV933" i="86"/>
  <c r="BV934" i="86"/>
  <c r="BV936" i="86" s="1"/>
  <c r="BW932" i="86" s="1"/>
  <c r="AR952" i="83"/>
  <c r="AS938" i="83"/>
  <c r="BV934" i="87"/>
  <c r="BV933" i="87"/>
  <c r="AQ958" i="83"/>
  <c r="AQ967" i="83" s="1"/>
  <c r="BH949" i="85"/>
  <c r="BI944" i="85" s="1"/>
  <c r="BG958" i="85"/>
  <c r="BG967" i="85" s="1"/>
  <c r="AU940" i="81"/>
  <c r="AU939" i="81"/>
  <c r="BU934" i="84"/>
  <c r="BU933" i="84"/>
  <c r="AR953" i="83"/>
  <c r="AT944" i="73"/>
  <c r="AL958" i="79" a="1"/>
  <c r="AT932" i="79" a="1"/>
  <c r="AM952" i="79" a="1"/>
  <c r="AL966" i="79" a="1"/>
  <c r="AO939" i="79" a="1"/>
  <c r="AO942" i="79" a="1"/>
  <c r="AM949" i="79" a="1"/>
  <c r="AL965" i="79" a="1"/>
  <c r="AM953" i="79" a="1"/>
  <c r="BD954" i="89" l="1"/>
  <c r="BC957" i="89"/>
  <c r="BC958" i="89" s="1"/>
  <c r="BD949" i="89"/>
  <c r="BE944" i="89" s="1"/>
  <c r="BE946" i="89" s="1"/>
  <c r="BE953" i="89" s="1"/>
  <c r="BC966" i="89"/>
  <c r="BD956" i="89"/>
  <c r="BD957" i="89"/>
  <c r="BB968" i="89"/>
  <c r="BC965" i="89" s="1"/>
  <c r="AE85" i="77"/>
  <c r="AE27" i="77" s="1"/>
  <c r="AE30" i="77" s="1"/>
  <c r="AE74" i="77"/>
  <c r="AF69" i="77" s="1"/>
  <c r="AE20" i="77"/>
  <c r="AE23" i="77" s="1"/>
  <c r="AE75" i="77"/>
  <c r="AL965" i="79"/>
  <c r="AM42" i="77"/>
  <c r="AM21" i="77" s="1"/>
  <c r="AM952" i="79"/>
  <c r="AO123" i="80" s="1"/>
  <c r="AL958" i="79"/>
  <c r="AL966" i="79"/>
  <c r="AM953" i="79"/>
  <c r="AM949" i="79"/>
  <c r="AM954" i="81"/>
  <c r="AL967" i="81"/>
  <c r="AL968" i="81" s="1"/>
  <c r="AL57" i="77"/>
  <c r="AL48" i="77"/>
  <c r="AL49" i="77" s="1"/>
  <c r="AL50" i="77" s="1"/>
  <c r="AM41" i="77"/>
  <c r="AM43" i="77" s="1"/>
  <c r="AM46" i="77"/>
  <c r="AN944" i="81"/>
  <c r="AP957" i="86"/>
  <c r="AP956" i="86"/>
  <c r="AR944" i="86"/>
  <c r="AQ953" i="86"/>
  <c r="AQ952" i="86"/>
  <c r="AO968" i="86"/>
  <c r="AP965" i="86" s="1"/>
  <c r="AZ957" i="82"/>
  <c r="AZ966" i="82" s="1"/>
  <c r="BA954" i="82"/>
  <c r="BA949" i="82"/>
  <c r="BB944" i="82" s="1"/>
  <c r="BJ939" i="89"/>
  <c r="BJ940" i="89"/>
  <c r="CC933" i="89"/>
  <c r="CC934" i="89"/>
  <c r="AO939" i="79"/>
  <c r="CC934" i="73"/>
  <c r="CC936" i="73" s="1"/>
  <c r="CD932" i="73" s="1"/>
  <c r="CC933" i="73"/>
  <c r="BC957" i="87"/>
  <c r="BH957" i="85"/>
  <c r="BH966" i="85" s="1"/>
  <c r="BD945" i="87"/>
  <c r="BD952" i="87" s="1"/>
  <c r="BB979" i="87"/>
  <c r="BB968" i="87"/>
  <c r="BC965" i="87" s="1"/>
  <c r="BD953" i="87"/>
  <c r="BD949" i="87"/>
  <c r="BE944" i="87" s="1"/>
  <c r="BE945" i="87" s="1"/>
  <c r="BE952" i="87" s="1"/>
  <c r="BC956" i="87"/>
  <c r="CA946" i="83"/>
  <c r="CA949" i="83" s="1"/>
  <c r="CB944" i="83" s="1"/>
  <c r="CA945" i="83"/>
  <c r="BB945" i="84"/>
  <c r="BB952" i="84" s="1"/>
  <c r="BB954" i="84" s="1"/>
  <c r="BB957" i="84" s="1"/>
  <c r="BB966" i="84" s="1"/>
  <c r="AT932" i="79"/>
  <c r="AT934" i="83"/>
  <c r="AT933" i="83"/>
  <c r="CC934" i="85"/>
  <c r="CC936" i="85" s="1"/>
  <c r="CD932" i="85" s="1"/>
  <c r="CC933" i="85"/>
  <c r="CB933" i="82"/>
  <c r="CB934" i="82"/>
  <c r="CB936" i="82" s="1"/>
  <c r="CC932" i="82" s="1"/>
  <c r="AO942" i="79"/>
  <c r="AN958" i="73"/>
  <c r="AN967" i="73" s="1"/>
  <c r="AN965" i="73"/>
  <c r="AO954" i="73"/>
  <c r="AP938" i="73"/>
  <c r="BB949" i="84"/>
  <c r="BC944" i="84" s="1"/>
  <c r="BG968" i="85"/>
  <c r="BH965" i="85" s="1"/>
  <c r="BH956" i="85"/>
  <c r="AQ979" i="83"/>
  <c r="AS939" i="83"/>
  <c r="AS940" i="83"/>
  <c r="AS942" i="83" s="1"/>
  <c r="BU936" i="84"/>
  <c r="BV932" i="84" s="1"/>
  <c r="AU942" i="81"/>
  <c r="BG979" i="85"/>
  <c r="BV936" i="87"/>
  <c r="BW932" i="87" s="1"/>
  <c r="BI946" i="85"/>
  <c r="BI953" i="85" s="1"/>
  <c r="BI945" i="85"/>
  <c r="BI952" i="85" s="1"/>
  <c r="AX934" i="81"/>
  <c r="AX933" i="81"/>
  <c r="BW934" i="86"/>
  <c r="BW933" i="86"/>
  <c r="AR954" i="83"/>
  <c r="AR957" i="83" s="1"/>
  <c r="AT945" i="73"/>
  <c r="AT946" i="73"/>
  <c r="AM954" i="79" a="1"/>
  <c r="AL968" i="79" a="1"/>
  <c r="AL967" i="79" a="1"/>
  <c r="AP938" i="79" a="1"/>
  <c r="AT934" i="79" a="1"/>
  <c r="AT935" i="79" a="1"/>
  <c r="AN944" i="79" a="1"/>
  <c r="AT947" i="79" a="1"/>
  <c r="AT933" i="79" a="1"/>
  <c r="BD958" i="89" l="1"/>
  <c r="BE945" i="89"/>
  <c r="BE952" i="89" s="1"/>
  <c r="BE954" i="89" s="1"/>
  <c r="BD966" i="89"/>
  <c r="BD967" i="89"/>
  <c r="BD979" i="89" s="1"/>
  <c r="BE949" i="89"/>
  <c r="BF944" i="89" s="1"/>
  <c r="BC967" i="89"/>
  <c r="BC979" i="89" s="1"/>
  <c r="AF71" i="77"/>
  <c r="AF70" i="77"/>
  <c r="AF72" i="77"/>
  <c r="AF76" i="77"/>
  <c r="AE86" i="77"/>
  <c r="AE87" i="77" s="1"/>
  <c r="AM28" i="77"/>
  <c r="AL967" i="79"/>
  <c r="AM954" i="79"/>
  <c r="AO113" i="80" s="1"/>
  <c r="AL968" i="79"/>
  <c r="AN944" i="79"/>
  <c r="AM44" i="77"/>
  <c r="AN40" i="77" s="1"/>
  <c r="AM47" i="77"/>
  <c r="AM45" i="77"/>
  <c r="AM957" i="81"/>
  <c r="AM956" i="81"/>
  <c r="AM965" i="81"/>
  <c r="AL979" i="81"/>
  <c r="AN946" i="81"/>
  <c r="AN945" i="81"/>
  <c r="AL58" i="77"/>
  <c r="AL62" i="77" s="1"/>
  <c r="AL63" i="77" s="1"/>
  <c r="AL64" i="77" s="1"/>
  <c r="AL65" i="77" s="1"/>
  <c r="AQ954" i="86"/>
  <c r="AQ957" i="86" s="1"/>
  <c r="AQ966" i="86" s="1"/>
  <c r="AR946" i="86"/>
  <c r="AR949" i="86" s="1"/>
  <c r="AR945" i="86"/>
  <c r="AP966" i="86"/>
  <c r="AP958" i="86"/>
  <c r="AZ958" i="82"/>
  <c r="AZ967" i="82" s="1"/>
  <c r="AZ979" i="82" s="1"/>
  <c r="BB946" i="82"/>
  <c r="BB953" i="82" s="1"/>
  <c r="BB945" i="82"/>
  <c r="BB952" i="82" s="1"/>
  <c r="BA957" i="82"/>
  <c r="BA956" i="82"/>
  <c r="BC966" i="87"/>
  <c r="BJ942" i="89"/>
  <c r="BK938" i="89" s="1"/>
  <c r="CC936" i="89"/>
  <c r="CD932" i="89" s="1"/>
  <c r="AT935" i="79"/>
  <c r="AT947" i="79"/>
  <c r="CD933" i="73"/>
  <c r="CD934" i="73"/>
  <c r="CD936" i="73" s="1"/>
  <c r="CE932" i="73" s="1"/>
  <c r="AT949" i="73"/>
  <c r="AU944" i="73" s="1"/>
  <c r="BC958" i="87"/>
  <c r="BC967" i="87" s="1"/>
  <c r="BH958" i="85"/>
  <c r="BH967" i="85" s="1"/>
  <c r="AO957" i="73"/>
  <c r="AO966" i="73" s="1"/>
  <c r="BD954" i="87"/>
  <c r="BE946" i="87"/>
  <c r="BE953" i="87" s="1"/>
  <c r="BE954" i="87" s="1"/>
  <c r="BE957" i="87" s="1"/>
  <c r="CB946" i="83"/>
  <c r="CB949" i="83" s="1"/>
  <c r="CC944" i="83" s="1"/>
  <c r="CB945" i="83"/>
  <c r="AT934" i="79"/>
  <c r="AT933" i="79"/>
  <c r="AT936" i="83"/>
  <c r="CC934" i="82"/>
  <c r="CC936" i="82" s="1"/>
  <c r="CD932" i="82" s="1"/>
  <c r="CC933" i="82"/>
  <c r="CD933" i="85"/>
  <c r="CD934" i="85"/>
  <c r="CD936" i="85" s="1"/>
  <c r="CE932" i="85" s="1"/>
  <c r="AP938" i="79"/>
  <c r="AO956" i="73"/>
  <c r="AN979" i="73"/>
  <c r="AN968" i="73"/>
  <c r="AP939" i="73"/>
  <c r="AP940" i="73"/>
  <c r="BC946" i="84"/>
  <c r="BC953" i="84" s="1"/>
  <c r="BC945" i="84"/>
  <c r="BC952" i="84" s="1"/>
  <c r="BB956" i="84"/>
  <c r="BI954" i="85"/>
  <c r="BI949" i="85"/>
  <c r="BJ944" i="85" s="1"/>
  <c r="BJ946" i="85" s="1"/>
  <c r="BJ953" i="85" s="1"/>
  <c r="AT938" i="83"/>
  <c r="AV938" i="81"/>
  <c r="AR956" i="83"/>
  <c r="AR966" i="83"/>
  <c r="BW936" i="86"/>
  <c r="BX932" i="86" s="1"/>
  <c r="AX936" i="81"/>
  <c r="BW934" i="87"/>
  <c r="BW936" i="87" s="1"/>
  <c r="BX932" i="87" s="1"/>
  <c r="BW933" i="87"/>
  <c r="BV934" i="84"/>
  <c r="BV933" i="84"/>
  <c r="AS953" i="83"/>
  <c r="AS952" i="83"/>
  <c r="AQ968" i="83"/>
  <c r="AP940" i="79" a="1"/>
  <c r="AM965" i="79" a="1"/>
  <c r="AP941" i="79" a="1"/>
  <c r="AN946" i="79" a="1"/>
  <c r="AM957" i="79" a="1"/>
  <c r="AL979" i="79" a="1"/>
  <c r="AP939" i="79" a="1"/>
  <c r="AT936" i="79" a="1"/>
  <c r="AM956" i="79" a="1"/>
  <c r="AN945" i="79" a="1"/>
  <c r="BC968" i="89" l="1"/>
  <c r="BD965" i="89" s="1"/>
  <c r="BD968" i="89"/>
  <c r="BE965" i="89" s="1"/>
  <c r="BE956" i="89"/>
  <c r="BE957" i="89"/>
  <c r="BF945" i="89"/>
  <c r="BF952" i="89" s="1"/>
  <c r="BF946" i="89"/>
  <c r="BF953" i="89" s="1"/>
  <c r="AF73" i="77"/>
  <c r="AF77" i="77" s="1"/>
  <c r="AF78" i="77" s="1"/>
  <c r="AF79" i="77" s="1"/>
  <c r="AF80" i="77" s="1"/>
  <c r="AF84" i="77" s="1"/>
  <c r="AL979" i="79"/>
  <c r="AM965" i="79"/>
  <c r="AM957" i="79"/>
  <c r="AM956" i="79"/>
  <c r="AN945" i="79"/>
  <c r="AN946" i="79"/>
  <c r="AM966" i="81"/>
  <c r="AM958" i="81"/>
  <c r="AL60" i="77"/>
  <c r="AM57" i="77"/>
  <c r="AM48" i="77"/>
  <c r="AM49" i="77" s="1"/>
  <c r="AM50" i="77" s="1"/>
  <c r="AN952" i="81"/>
  <c r="AN46" i="77"/>
  <c r="AN41" i="77"/>
  <c r="AN949" i="81"/>
  <c r="AN953" i="81"/>
  <c r="AL59" i="77"/>
  <c r="AM54" i="77" s="1"/>
  <c r="AQ956" i="86"/>
  <c r="AP967" i="86"/>
  <c r="AP968" i="86" s="1"/>
  <c r="AQ965" i="86" s="1"/>
  <c r="AQ958" i="86"/>
  <c r="AS944" i="86"/>
  <c r="AR952" i="86"/>
  <c r="AR953" i="86"/>
  <c r="AZ968" i="82"/>
  <c r="BA965" i="82" s="1"/>
  <c r="BB954" i="82"/>
  <c r="BB957" i="82" s="1"/>
  <c r="BA966" i="82"/>
  <c r="BA958" i="82"/>
  <c r="BA967" i="82" s="1"/>
  <c r="BB948" i="82"/>
  <c r="BB949" i="82" s="1"/>
  <c r="BC944" i="82" s="1"/>
  <c r="BH968" i="85"/>
  <c r="BI965" i="85" s="1"/>
  <c r="BC979" i="87"/>
  <c r="BK939" i="89"/>
  <c r="BK940" i="89"/>
  <c r="CD934" i="89"/>
  <c r="CD936" i="89" s="1"/>
  <c r="CE932" i="89" s="1"/>
  <c r="CD933" i="89"/>
  <c r="AP941" i="79"/>
  <c r="AR116" i="80" s="1"/>
  <c r="CE933" i="73"/>
  <c r="CE934" i="73"/>
  <c r="CE936" i="73" s="1"/>
  <c r="CF932" i="73" s="1"/>
  <c r="BH979" i="85"/>
  <c r="BD956" i="87"/>
  <c r="BD957" i="87"/>
  <c r="BI956" i="85"/>
  <c r="BI957" i="85"/>
  <c r="BI966" i="85" s="1"/>
  <c r="BE949" i="87"/>
  <c r="BF944" i="87" s="1"/>
  <c r="BF946" i="87" s="1"/>
  <c r="BF953" i="87" s="1"/>
  <c r="BC968" i="87"/>
  <c r="BD965" i="87" s="1"/>
  <c r="BE956" i="87"/>
  <c r="BE966" i="87"/>
  <c r="CC945" i="83"/>
  <c r="CC946" i="83"/>
  <c r="CC949" i="83" s="1"/>
  <c r="CD944" i="83" s="1"/>
  <c r="AT936" i="79"/>
  <c r="AU932" i="83"/>
  <c r="CD933" i="82"/>
  <c r="CD934" i="82"/>
  <c r="CD936" i="82" s="1"/>
  <c r="CE932" i="82" s="1"/>
  <c r="CE933" i="85"/>
  <c r="CE934" i="85"/>
  <c r="CE936" i="85" s="1"/>
  <c r="CF932" i="85" s="1"/>
  <c r="AP940" i="79"/>
  <c r="AP939" i="79"/>
  <c r="AP953" i="73"/>
  <c r="AP952" i="73"/>
  <c r="AO965" i="73"/>
  <c r="AO958" i="73"/>
  <c r="AO967" i="73" s="1"/>
  <c r="AP942" i="73"/>
  <c r="BC954" i="84"/>
  <c r="BC949" i="84"/>
  <c r="BD944" i="84" s="1"/>
  <c r="BD946" i="84" s="1"/>
  <c r="BD953" i="84" s="1"/>
  <c r="BJ945" i="85"/>
  <c r="BJ952" i="85" s="1"/>
  <c r="BJ954" i="85" s="1"/>
  <c r="AR965" i="83"/>
  <c r="BV936" i="84"/>
  <c r="BW932" i="84" s="1"/>
  <c r="BX933" i="86"/>
  <c r="BX934" i="86"/>
  <c r="BX936" i="86" s="1"/>
  <c r="BY932" i="86" s="1"/>
  <c r="AV939" i="81"/>
  <c r="AV940" i="81"/>
  <c r="AV942" i="81" s="1"/>
  <c r="AR958" i="83"/>
  <c r="AR967" i="83" s="1"/>
  <c r="AY932" i="81"/>
  <c r="AS954" i="83"/>
  <c r="AS957" i="83" s="1"/>
  <c r="BJ949" i="85"/>
  <c r="BK944" i="85" s="1"/>
  <c r="AT940" i="83"/>
  <c r="AT942" i="83" s="1"/>
  <c r="AT939" i="83"/>
  <c r="BX934" i="87"/>
  <c r="BX936" i="87" s="1"/>
  <c r="BY932" i="87" s="1"/>
  <c r="BX933" i="87"/>
  <c r="AU945" i="73"/>
  <c r="AU946" i="73"/>
  <c r="AU932" i="79" a="1"/>
  <c r="AM966" i="79" a="1"/>
  <c r="AN953" i="79" a="1"/>
  <c r="AU947" i="79" a="1"/>
  <c r="AN949" i="79" a="1"/>
  <c r="AP942" i="79" a="1"/>
  <c r="BB948" i="79" a="1"/>
  <c r="AM958" i="79" a="1"/>
  <c r="AN952" i="79" a="1"/>
  <c r="BF954" i="89" l="1"/>
  <c r="BF949" i="89"/>
  <c r="BG944" i="89" s="1"/>
  <c r="BE966" i="89"/>
  <c r="BE958" i="89"/>
  <c r="BE967" i="89" s="1"/>
  <c r="AF75" i="77"/>
  <c r="AF74" i="77"/>
  <c r="AG69" i="77" s="1"/>
  <c r="AG70" i="77" s="1"/>
  <c r="AF20" i="77"/>
  <c r="AF23" i="77" s="1"/>
  <c r="AF85" i="77"/>
  <c r="AF27" i="77" s="1"/>
  <c r="AF30" i="77" s="1"/>
  <c r="AN953" i="79"/>
  <c r="AN949" i="79"/>
  <c r="AM958" i="79"/>
  <c r="AM966" i="79"/>
  <c r="AN952" i="79"/>
  <c r="AP123" i="80" s="1"/>
  <c r="AO944" i="81"/>
  <c r="AM967" i="81"/>
  <c r="AM979" i="81" s="1"/>
  <c r="AN35" i="77"/>
  <c r="AN118" i="80"/>
  <c r="AM61" i="77"/>
  <c r="AM55" i="77"/>
  <c r="AM58" i="77" s="1"/>
  <c r="AM56" i="77"/>
  <c r="AN954" i="81"/>
  <c r="AR954" i="86"/>
  <c r="AR956" i="86" s="1"/>
  <c r="AS946" i="86"/>
  <c r="AS945" i="86"/>
  <c r="AP979" i="86"/>
  <c r="AQ967" i="86"/>
  <c r="AQ979" i="86" s="1"/>
  <c r="BB956" i="82"/>
  <c r="BA979" i="82"/>
  <c r="BB948" i="79"/>
  <c r="BC945" i="82"/>
  <c r="BC952" i="82" s="1"/>
  <c r="BC946" i="82"/>
  <c r="BC953" i="82" s="1"/>
  <c r="BA968" i="82"/>
  <c r="BB965" i="82" s="1"/>
  <c r="BD966" i="87"/>
  <c r="BK942" i="89"/>
  <c r="BL938" i="89" s="1"/>
  <c r="CE933" i="89"/>
  <c r="CE934" i="89"/>
  <c r="CE936" i="89" s="1"/>
  <c r="CF932" i="89" s="1"/>
  <c r="AU947" i="79"/>
  <c r="CF934" i="73"/>
  <c r="CF936" i="73" s="1"/>
  <c r="CG932" i="73" s="1"/>
  <c r="CF933" i="73"/>
  <c r="BC956" i="84"/>
  <c r="BC957" i="84"/>
  <c r="BC966" i="84" s="1"/>
  <c r="BJ956" i="85"/>
  <c r="BJ957" i="85"/>
  <c r="BJ966" i="85" s="1"/>
  <c r="BI958" i="85"/>
  <c r="BI967" i="85" s="1"/>
  <c r="BD958" i="87"/>
  <c r="BF945" i="87"/>
  <c r="BF952" i="87" s="1"/>
  <c r="BF954" i="87" s="1"/>
  <c r="BF949" i="87"/>
  <c r="BG944" i="87" s="1"/>
  <c r="BG946" i="87" s="1"/>
  <c r="CD946" i="83"/>
  <c r="CD949" i="83" s="1"/>
  <c r="CE944" i="83" s="1"/>
  <c r="CD945" i="83"/>
  <c r="AU932" i="79"/>
  <c r="AU933" i="83"/>
  <c r="AU934" i="83"/>
  <c r="CE934" i="82"/>
  <c r="CE936" i="82" s="1"/>
  <c r="CF932" i="82" s="1"/>
  <c r="CE933" i="82"/>
  <c r="BY933" i="87"/>
  <c r="BY934" i="87"/>
  <c r="BY936" i="87" s="1"/>
  <c r="BZ932" i="87" s="1"/>
  <c r="CF933" i="85"/>
  <c r="CF934" i="85"/>
  <c r="CF936" i="85" s="1"/>
  <c r="CG932" i="85" s="1"/>
  <c r="BY934" i="86"/>
  <c r="BY936" i="86" s="1"/>
  <c r="BZ932" i="86" s="1"/>
  <c r="BY933" i="86"/>
  <c r="AP942" i="79"/>
  <c r="AQ938" i="73"/>
  <c r="AP954" i="73"/>
  <c r="BD945" i="84"/>
  <c r="BD952" i="84" s="1"/>
  <c r="BD954" i="84" s="1"/>
  <c r="BD949" i="84"/>
  <c r="BE944" i="84" s="1"/>
  <c r="AW938" i="81"/>
  <c r="AR968" i="83"/>
  <c r="BK946" i="85"/>
  <c r="BK953" i="85" s="1"/>
  <c r="BK945" i="85"/>
  <c r="BK952" i="85" s="1"/>
  <c r="AT952" i="83"/>
  <c r="AS966" i="83"/>
  <c r="AS956" i="83"/>
  <c r="AY934" i="81"/>
  <c r="AY933" i="81"/>
  <c r="AT953" i="83"/>
  <c r="AR979" i="83"/>
  <c r="BW934" i="84"/>
  <c r="BW936" i="84" s="1"/>
  <c r="BX932" i="84" s="1"/>
  <c r="BW933" i="84"/>
  <c r="AU938" i="83"/>
  <c r="AU949" i="73"/>
  <c r="AO944" i="79" a="1"/>
  <c r="AU935" i="79" a="1"/>
  <c r="AQ938" i="79" a="1"/>
  <c r="AU933" i="79" a="1"/>
  <c r="AU934" i="79" a="1"/>
  <c r="AN954" i="79" a="1"/>
  <c r="AM967" i="79" a="1"/>
  <c r="AM979" i="79" a="1"/>
  <c r="BE979" i="89" l="1"/>
  <c r="BE968" i="89"/>
  <c r="BF965" i="89" s="1"/>
  <c r="BG945" i="89"/>
  <c r="BG952" i="89" s="1"/>
  <c r="BG946" i="89"/>
  <c r="BG953" i="89" s="1"/>
  <c r="BF956" i="89"/>
  <c r="BF957" i="89"/>
  <c r="AG76" i="77"/>
  <c r="AG71" i="77"/>
  <c r="AG72" i="77"/>
  <c r="AF86" i="77"/>
  <c r="AF87" i="77" s="1"/>
  <c r="AM60" i="77"/>
  <c r="AM62" i="77"/>
  <c r="AM63" i="77" s="1"/>
  <c r="AM64" i="77" s="1"/>
  <c r="AM65" i="77" s="1"/>
  <c r="AM59" i="77"/>
  <c r="AN54" i="77" s="1"/>
  <c r="AN61" i="77" s="1"/>
  <c r="AM979" i="79"/>
  <c r="AM967" i="79"/>
  <c r="AO944" i="79"/>
  <c r="AN954" i="79"/>
  <c r="AP113" i="80" s="1"/>
  <c r="AM968" i="81"/>
  <c r="AO946" i="81"/>
  <c r="AO945" i="81"/>
  <c r="AN957" i="81"/>
  <c r="AN956" i="81"/>
  <c r="AN42" i="77"/>
  <c r="AN28" i="77" s="1"/>
  <c r="AN43" i="77"/>
  <c r="AR957" i="86"/>
  <c r="AR966" i="86" s="1"/>
  <c r="AQ968" i="86"/>
  <c r="AR965" i="86" s="1"/>
  <c r="AS953" i="86"/>
  <c r="AS949" i="86"/>
  <c r="AS952" i="86"/>
  <c r="BC954" i="82"/>
  <c r="BD137" i="80"/>
  <c r="BD117" i="80"/>
  <c r="BC949" i="82"/>
  <c r="BD944" i="82" s="1"/>
  <c r="BD967" i="87"/>
  <c r="BD979" i="87" s="1"/>
  <c r="BL939" i="89"/>
  <c r="BL940" i="89"/>
  <c r="CF934" i="89"/>
  <c r="CF936" i="89" s="1"/>
  <c r="CG932" i="89" s="1"/>
  <c r="CF933" i="89"/>
  <c r="AU935" i="79"/>
  <c r="CG933" i="73"/>
  <c r="CG934" i="73"/>
  <c r="CG936" i="73" s="1"/>
  <c r="CH932" i="73" s="1"/>
  <c r="AY936" i="81"/>
  <c r="AZ932" i="81" s="1"/>
  <c r="BF956" i="87"/>
  <c r="BF957" i="87"/>
  <c r="BD957" i="84"/>
  <c r="BD966" i="84" s="1"/>
  <c r="AP957" i="73"/>
  <c r="AP966" i="73" s="1"/>
  <c r="BE958" i="87"/>
  <c r="BE967" i="87" s="1"/>
  <c r="BG945" i="87"/>
  <c r="BG952" i="87" s="1"/>
  <c r="BG953" i="87"/>
  <c r="BG948" i="87"/>
  <c r="CE945" i="83"/>
  <c r="CE946" i="83"/>
  <c r="CE949" i="83" s="1"/>
  <c r="CF944" i="83" s="1"/>
  <c r="D6" i="77"/>
  <c r="AU934" i="79"/>
  <c r="AU933" i="79"/>
  <c r="AU936" i="83"/>
  <c r="BZ933" i="86"/>
  <c r="BZ934" i="86"/>
  <c r="BZ936" i="86" s="1"/>
  <c r="CA932" i="86" s="1"/>
  <c r="CF933" i="82"/>
  <c r="CF934" i="82"/>
  <c r="CF936" i="82" s="1"/>
  <c r="CG932" i="82" s="1"/>
  <c r="CG934" i="85"/>
  <c r="CG936" i="85" s="1"/>
  <c r="CH932" i="85" s="1"/>
  <c r="CG933" i="85"/>
  <c r="BZ934" i="87"/>
  <c r="BZ936" i="87" s="1"/>
  <c r="CA932" i="87" s="1"/>
  <c r="BZ933" i="87"/>
  <c r="AQ938" i="79"/>
  <c r="AP956" i="73"/>
  <c r="AQ940" i="73"/>
  <c r="AQ939" i="73"/>
  <c r="AO979" i="73"/>
  <c r="AO968" i="73"/>
  <c r="BD956" i="84"/>
  <c r="BE945" i="84"/>
  <c r="BE952" i="84" s="1"/>
  <c r="BE946" i="84"/>
  <c r="BE953" i="84" s="1"/>
  <c r="BI979" i="85"/>
  <c r="BJ958" i="85"/>
  <c r="BJ967" i="85" s="1"/>
  <c r="BI968" i="85"/>
  <c r="BJ965" i="85" s="1"/>
  <c r="BK949" i="85"/>
  <c r="BL944" i="85" s="1"/>
  <c r="BL945" i="85" s="1"/>
  <c r="BL952" i="85" s="1"/>
  <c r="BK954" i="85"/>
  <c r="AT954" i="83"/>
  <c r="AT957" i="83" s="1"/>
  <c r="AU940" i="83"/>
  <c r="AU939" i="83"/>
  <c r="BX934" i="84"/>
  <c r="BX936" i="84" s="1"/>
  <c r="BY932" i="84" s="1"/>
  <c r="BX933" i="84"/>
  <c r="AS958" i="83"/>
  <c r="AS967" i="83" s="1"/>
  <c r="AS965" i="83"/>
  <c r="AW940" i="81"/>
  <c r="AW939" i="81"/>
  <c r="AV944" i="73"/>
  <c r="AQ940" i="79" a="1"/>
  <c r="AQ939" i="79" a="1"/>
  <c r="BG948" i="79" a="1"/>
  <c r="AO946" i="79" a="1"/>
  <c r="AM968" i="79" a="1"/>
  <c r="AO945" i="79" a="1"/>
  <c r="AN957" i="79" a="1"/>
  <c r="AQ941" i="79" a="1"/>
  <c r="AU936" i="79" a="1"/>
  <c r="AN956" i="79" a="1"/>
  <c r="BG949" i="89" l="1"/>
  <c r="BH944" i="89" s="1"/>
  <c r="BH945" i="89" s="1"/>
  <c r="BH952" i="89" s="1"/>
  <c r="BF966" i="89"/>
  <c r="BG954" i="89"/>
  <c r="BF958" i="89"/>
  <c r="AG73" i="77"/>
  <c r="AG77" i="77" s="1"/>
  <c r="AG78" i="77" s="1"/>
  <c r="AG79" i="77" s="1"/>
  <c r="AG80" i="77" s="1"/>
  <c r="AG84" i="77" s="1"/>
  <c r="AG20" i="77" s="1"/>
  <c r="AG23" i="77" s="1"/>
  <c r="AN56" i="77"/>
  <c r="AN55" i="77"/>
  <c r="AN956" i="79"/>
  <c r="AN957" i="79"/>
  <c r="AO945" i="79"/>
  <c r="AO946" i="79"/>
  <c r="AM968" i="79"/>
  <c r="AN21" i="77"/>
  <c r="AN44" i="77"/>
  <c r="AO40" i="77" s="1"/>
  <c r="AO35" i="77"/>
  <c r="AO118" i="80"/>
  <c r="AN966" i="81"/>
  <c r="AN958" i="81"/>
  <c r="AN45" i="77"/>
  <c r="AN47" i="77"/>
  <c r="AO952" i="81"/>
  <c r="AO949" i="81"/>
  <c r="AO953" i="81"/>
  <c r="AN965" i="81"/>
  <c r="AR958" i="86"/>
  <c r="AR967" i="86" s="1"/>
  <c r="AR979" i="86" s="1"/>
  <c r="AS954" i="86"/>
  <c r="AT944" i="86"/>
  <c r="BC957" i="82"/>
  <c r="BC966" i="82" s="1"/>
  <c r="BC956" i="82"/>
  <c r="BD946" i="82"/>
  <c r="BD953" i="82" s="1"/>
  <c r="BD945" i="82"/>
  <c r="BD952" i="82" s="1"/>
  <c r="BD968" i="87"/>
  <c r="BE965" i="87" s="1"/>
  <c r="BE968" i="87" s="1"/>
  <c r="BF965" i="87" s="1"/>
  <c r="BF966" i="87"/>
  <c r="BL942" i="89"/>
  <c r="BM938" i="89" s="1"/>
  <c r="CG934" i="89"/>
  <c r="CG933" i="89"/>
  <c r="AQ941" i="79"/>
  <c r="AS116" i="80" s="1"/>
  <c r="BK957" i="85"/>
  <c r="BK966" i="85" s="1"/>
  <c r="BG954" i="87"/>
  <c r="BF958" i="87"/>
  <c r="BF967" i="87" s="1"/>
  <c r="BG948" i="79"/>
  <c r="BI137" i="80" s="1"/>
  <c r="BG949" i="87"/>
  <c r="BH944" i="87" s="1"/>
  <c r="BH945" i="87" s="1"/>
  <c r="BH952" i="87" s="1"/>
  <c r="BE979" i="87"/>
  <c r="CF945" i="83"/>
  <c r="CF946" i="83"/>
  <c r="CF949" i="83" s="1"/>
  <c r="CG944" i="83" s="1"/>
  <c r="CH934" i="73"/>
  <c r="CH933" i="73"/>
  <c r="D5" i="77"/>
  <c r="M63" i="74" s="1"/>
  <c r="AU936" i="79"/>
  <c r="AV932" i="83"/>
  <c r="CH934" i="85"/>
  <c r="CH936" i="85" s="1"/>
  <c r="CI932" i="85" s="1"/>
  <c r="CH933" i="85"/>
  <c r="CA934" i="86"/>
  <c r="CA936" i="86" s="1"/>
  <c r="CB932" i="86" s="1"/>
  <c r="CA933" i="86"/>
  <c r="CG934" i="82"/>
  <c r="CG936" i="82" s="1"/>
  <c r="CH932" i="82" s="1"/>
  <c r="CG933" i="82"/>
  <c r="CA934" i="87"/>
  <c r="CA936" i="87" s="1"/>
  <c r="CB932" i="87" s="1"/>
  <c r="CA933" i="87"/>
  <c r="BY934" i="84"/>
  <c r="BY936" i="84" s="1"/>
  <c r="BZ932" i="84" s="1"/>
  <c r="BY933" i="84"/>
  <c r="AQ940" i="79"/>
  <c r="AQ939" i="79"/>
  <c r="AP958" i="73"/>
  <c r="AP967" i="73" s="1"/>
  <c r="AQ942" i="73"/>
  <c r="AQ953" i="73"/>
  <c r="C30" i="74"/>
  <c r="L63" i="74"/>
  <c r="AP965" i="73"/>
  <c r="AQ952" i="73"/>
  <c r="BE949" i="84"/>
  <c r="BF944" i="84" s="1"/>
  <c r="BE954" i="84"/>
  <c r="BE957" i="84" s="1"/>
  <c r="BE966" i="84" s="1"/>
  <c r="BJ968" i="85"/>
  <c r="BK965" i="85" s="1"/>
  <c r="BJ979" i="85"/>
  <c r="BL946" i="85"/>
  <c r="BL953" i="85" s="1"/>
  <c r="BL954" i="85" s="1"/>
  <c r="BK956" i="85"/>
  <c r="AS968" i="83"/>
  <c r="AU953" i="83"/>
  <c r="AW942" i="81"/>
  <c r="AU952" i="83"/>
  <c r="AZ934" i="81"/>
  <c r="AZ933" i="81"/>
  <c r="AU942" i="83"/>
  <c r="AT956" i="83"/>
  <c r="AT966" i="83"/>
  <c r="AS979" i="83"/>
  <c r="AV945" i="73"/>
  <c r="AV946" i="73"/>
  <c r="AN966" i="79" a="1"/>
  <c r="AN958" i="79" a="1"/>
  <c r="AN965" i="79" a="1"/>
  <c r="AQ942" i="79" a="1"/>
  <c r="AV947" i="79" a="1"/>
  <c r="AO953" i="79" a="1"/>
  <c r="AO949" i="79" a="1"/>
  <c r="AV932" i="79" a="1"/>
  <c r="AO952" i="79" a="1"/>
  <c r="BH946" i="89" l="1"/>
  <c r="BH953" i="89" s="1"/>
  <c r="BH954" i="89" s="1"/>
  <c r="BG957" i="89"/>
  <c r="BG966" i="89" s="1"/>
  <c r="BG956" i="89"/>
  <c r="BF967" i="89"/>
  <c r="AG75" i="77"/>
  <c r="AG85" i="77"/>
  <c r="AG27" i="77" s="1"/>
  <c r="AG30" i="77" s="1"/>
  <c r="AG74" i="77"/>
  <c r="AH69" i="77" s="1"/>
  <c r="AN958" i="79"/>
  <c r="AO953" i="79"/>
  <c r="AN966" i="79"/>
  <c r="AO949" i="79"/>
  <c r="AN965" i="79"/>
  <c r="AO952" i="79"/>
  <c r="AQ123" i="80" s="1"/>
  <c r="AN967" i="81"/>
  <c r="AN979" i="81" s="1"/>
  <c r="AP944" i="81"/>
  <c r="AO954" i="81"/>
  <c r="AO46" i="77"/>
  <c r="AO41" i="77"/>
  <c r="AO43" i="77" s="1"/>
  <c r="AO47" i="77" s="1"/>
  <c r="AO57" i="77" s="1"/>
  <c r="AO42" i="77"/>
  <c r="AO21" i="77" s="1"/>
  <c r="AN57" i="77"/>
  <c r="AN48" i="77"/>
  <c r="AN49" i="77" s="1"/>
  <c r="AN50" i="77" s="1"/>
  <c r="AR968" i="86"/>
  <c r="AS965" i="86" s="1"/>
  <c r="AT945" i="86"/>
  <c r="AT946" i="86"/>
  <c r="AT949" i="86" s="1"/>
  <c r="AS957" i="86"/>
  <c r="AS956" i="86"/>
  <c r="BD949" i="82"/>
  <c r="BE944" i="82" s="1"/>
  <c r="BD954" i="82"/>
  <c r="BF979" i="87"/>
  <c r="BM939" i="89"/>
  <c r="BM940" i="89"/>
  <c r="CG936" i="89"/>
  <c r="CH932" i="89" s="1"/>
  <c r="AV947" i="79"/>
  <c r="AZ936" i="81"/>
  <c r="BA932" i="81" s="1"/>
  <c r="BK958" i="85"/>
  <c r="BK967" i="85" s="1"/>
  <c r="BG956" i="87"/>
  <c r="BG957" i="87"/>
  <c r="BL957" i="85"/>
  <c r="BL966" i="85" s="1"/>
  <c r="BF968" i="87"/>
  <c r="BG965" i="87" s="1"/>
  <c r="BI117" i="80"/>
  <c r="BH946" i="87"/>
  <c r="BH953" i="87" s="1"/>
  <c r="BH954" i="87" s="1"/>
  <c r="BH957" i="87" s="1"/>
  <c r="CG946" i="83"/>
  <c r="CG949" i="83" s="1"/>
  <c r="CH944" i="83" s="1"/>
  <c r="CG945" i="83"/>
  <c r="C31" i="74"/>
  <c r="D31" i="74" s="1"/>
  <c r="E31" i="74" s="1"/>
  <c r="CH936" i="73"/>
  <c r="AV932" i="79"/>
  <c r="AV934" i="83"/>
  <c r="AV933" i="83"/>
  <c r="CB933" i="87"/>
  <c r="CB934" i="87"/>
  <c r="CB936" i="87" s="1"/>
  <c r="CC932" i="87" s="1"/>
  <c r="CB934" i="86"/>
  <c r="CB936" i="86" s="1"/>
  <c r="CC932" i="86" s="1"/>
  <c r="CB933" i="86"/>
  <c r="CI933" i="85"/>
  <c r="CI934" i="85"/>
  <c r="CI936" i="85" s="1"/>
  <c r="CJ932" i="85" s="1"/>
  <c r="BZ933" i="84"/>
  <c r="BZ934" i="84"/>
  <c r="BZ936" i="84" s="1"/>
  <c r="CA932" i="84" s="1"/>
  <c r="CH934" i="82"/>
  <c r="CH936" i="82" s="1"/>
  <c r="CI932" i="82" s="1"/>
  <c r="CH933" i="82"/>
  <c r="K63" i="74"/>
  <c r="C53" i="74" s="1"/>
  <c r="AQ942" i="79"/>
  <c r="AP979" i="73"/>
  <c r="AQ954" i="73"/>
  <c r="AP968" i="73"/>
  <c r="D30" i="74"/>
  <c r="E30" i="74" s="1"/>
  <c r="AR938" i="73"/>
  <c r="BE956" i="84"/>
  <c r="BF946" i="84"/>
  <c r="BF953" i="84" s="1"/>
  <c r="BF945" i="84"/>
  <c r="BF952" i="84" s="1"/>
  <c r="BL949" i="85"/>
  <c r="BM944" i="85" s="1"/>
  <c r="BM945" i="85" s="1"/>
  <c r="BM952" i="85" s="1"/>
  <c r="BL956" i="85"/>
  <c r="AV938" i="83"/>
  <c r="AU954" i="83"/>
  <c r="AU957" i="83" s="1"/>
  <c r="AT965" i="83"/>
  <c r="AT958" i="83"/>
  <c r="AT967" i="83" s="1"/>
  <c r="AX938" i="81"/>
  <c r="AV949" i="73"/>
  <c r="AV933" i="79" a="1"/>
  <c r="AV935" i="79" a="1"/>
  <c r="AR938" i="79" a="1"/>
  <c r="AV934" i="79" a="1"/>
  <c r="AN967" i="79" a="1"/>
  <c r="AO954" i="79" a="1"/>
  <c r="AP944" i="79" a="1"/>
  <c r="AN979" i="79" a="1"/>
  <c r="BH957" i="89" l="1"/>
  <c r="BH956" i="89"/>
  <c r="BH949" i="89"/>
  <c r="BI944" i="89" s="1"/>
  <c r="BH966" i="89"/>
  <c r="BF979" i="89"/>
  <c r="BF968" i="89"/>
  <c r="BG965" i="89" s="1"/>
  <c r="BG958" i="89"/>
  <c r="AH72" i="77"/>
  <c r="AH76" i="77"/>
  <c r="AH71" i="77"/>
  <c r="AH70" i="77"/>
  <c r="AG86" i="77"/>
  <c r="AG87" i="77" s="1"/>
  <c r="AO45" i="77"/>
  <c r="AN968" i="81"/>
  <c r="AO965" i="81" s="1"/>
  <c r="AO28" i="77"/>
  <c r="AN979" i="79"/>
  <c r="AP944" i="79"/>
  <c r="AN967" i="79"/>
  <c r="AO954" i="79"/>
  <c r="AQ113" i="80" s="1"/>
  <c r="AO44" i="77"/>
  <c r="AP40" i="77" s="1"/>
  <c r="AP946" i="81"/>
  <c r="AP945" i="81"/>
  <c r="AO48" i="77"/>
  <c r="AO49" i="77" s="1"/>
  <c r="AO50" i="77" s="1"/>
  <c r="AN58" i="77"/>
  <c r="AN62" i="77" s="1"/>
  <c r="AN63" i="77" s="1"/>
  <c r="AN64" i="77" s="1"/>
  <c r="AN65" i="77" s="1"/>
  <c r="AO956" i="81"/>
  <c r="AO957" i="81"/>
  <c r="AU944" i="86"/>
  <c r="AT953" i="86"/>
  <c r="AT952" i="86"/>
  <c r="AS966" i="86"/>
  <c r="AS958" i="86"/>
  <c r="BD957" i="82"/>
  <c r="BD966" i="82" s="1"/>
  <c r="BD956" i="82"/>
  <c r="BE946" i="82"/>
  <c r="BE953" i="82" s="1"/>
  <c r="BE945" i="82"/>
  <c r="BE952" i="82" s="1"/>
  <c r="BK979" i="85"/>
  <c r="BM942" i="89"/>
  <c r="BN938" i="89" s="1"/>
  <c r="CH933" i="89"/>
  <c r="CH934" i="89"/>
  <c r="AV935" i="79"/>
  <c r="AV936" i="83"/>
  <c r="I194" i="88"/>
  <c r="M193" i="88"/>
  <c r="I193" i="88"/>
  <c r="J193" i="88"/>
  <c r="I196" i="88"/>
  <c r="L197" i="88"/>
  <c r="M194" i="88"/>
  <c r="L196" i="88"/>
  <c r="J197" i="88"/>
  <c r="L194" i="88"/>
  <c r="L193" i="88"/>
  <c r="J196" i="88"/>
  <c r="J194" i="88"/>
  <c r="I197" i="88"/>
  <c r="M197" i="88"/>
  <c r="M196" i="88"/>
  <c r="C64" i="74"/>
  <c r="C75" i="74" s="1"/>
  <c r="C85" i="74" s="1"/>
  <c r="BK968" i="85"/>
  <c r="BL965" i="85" s="1"/>
  <c r="BL958" i="85"/>
  <c r="BL967" i="85" s="1"/>
  <c r="AQ957" i="73"/>
  <c r="AQ966" i="73" s="1"/>
  <c r="BH966" i="87"/>
  <c r="BH956" i="87"/>
  <c r="BH949" i="87"/>
  <c r="BI944" i="87" s="1"/>
  <c r="CH945" i="83"/>
  <c r="CH946" i="83"/>
  <c r="CH949" i="83" s="1"/>
  <c r="CI944" i="83" s="1"/>
  <c r="C32" i="74"/>
  <c r="F30" i="74" s="1"/>
  <c r="D10" i="80"/>
  <c r="CI932" i="73"/>
  <c r="AV933" i="79"/>
  <c r="AV934" i="79"/>
  <c r="CC934" i="86"/>
  <c r="CC936" i="86" s="1"/>
  <c r="CD932" i="86" s="1"/>
  <c r="CC933" i="86"/>
  <c r="CJ934" i="85"/>
  <c r="CJ936" i="85" s="1"/>
  <c r="CJ933" i="85"/>
  <c r="CC934" i="87"/>
  <c r="CC936" i="87" s="1"/>
  <c r="CD932" i="87" s="1"/>
  <c r="CC933" i="87"/>
  <c r="CA934" i="84"/>
  <c r="CA936" i="84" s="1"/>
  <c r="CB932" i="84" s="1"/>
  <c r="CA933" i="84"/>
  <c r="CI933" i="82"/>
  <c r="CI934" i="82"/>
  <c r="CI936" i="82" s="1"/>
  <c r="CJ932" i="82" s="1"/>
  <c r="AR938" i="79"/>
  <c r="AQ956" i="73"/>
  <c r="AQ965" i="73"/>
  <c r="AR939" i="73"/>
  <c r="AR940" i="73"/>
  <c r="BF954" i="84"/>
  <c r="BF949" i="84"/>
  <c r="BG944" i="84" s="1"/>
  <c r="BG946" i="84" s="1"/>
  <c r="BG953" i="84" s="1"/>
  <c r="BM946" i="85"/>
  <c r="BM953" i="85" s="1"/>
  <c r="BM954" i="85" s="1"/>
  <c r="BM957" i="85" s="1"/>
  <c r="BM966" i="85" s="1"/>
  <c r="BA934" i="81"/>
  <c r="BA933" i="81"/>
  <c r="AT979" i="83"/>
  <c r="AT968" i="83"/>
  <c r="AV939" i="83"/>
  <c r="AV940" i="83"/>
  <c r="AV942" i="83" s="1"/>
  <c r="AU956" i="83"/>
  <c r="AX939" i="81"/>
  <c r="AX940" i="81"/>
  <c r="AW944" i="73"/>
  <c r="AO957" i="79" a="1"/>
  <c r="AR941" i="79" a="1"/>
  <c r="AP946" i="79" a="1"/>
  <c r="AR939" i="79" a="1"/>
  <c r="AV936" i="79" a="1"/>
  <c r="AN968" i="79" a="1"/>
  <c r="AO965" i="79" a="1"/>
  <c r="AP945" i="79" a="1"/>
  <c r="AO956" i="79" a="1"/>
  <c r="AR940" i="79" a="1"/>
  <c r="BI945" i="89" l="1"/>
  <c r="BI952" i="89" s="1"/>
  <c r="BI946" i="89"/>
  <c r="BI953" i="89" s="1"/>
  <c r="BG967" i="89"/>
  <c r="BG979" i="89" s="1"/>
  <c r="BH958" i="89"/>
  <c r="AH73" i="77"/>
  <c r="AH77" i="77" s="1"/>
  <c r="AH78" i="77" s="1"/>
  <c r="AH79" i="77" s="1"/>
  <c r="AH80" i="77" s="1"/>
  <c r="AH84" i="77" s="1"/>
  <c r="AH20" i="77" s="1"/>
  <c r="AH23" i="77" s="1"/>
  <c r="AN968" i="79"/>
  <c r="AP945" i="79"/>
  <c r="AO965" i="79"/>
  <c r="AP946" i="79"/>
  <c r="AO957" i="79"/>
  <c r="AO956" i="79"/>
  <c r="AN59" i="77"/>
  <c r="AO54" i="77" s="1"/>
  <c r="AN60" i="77"/>
  <c r="AP35" i="77"/>
  <c r="AP42" i="77" s="1"/>
  <c r="AP118" i="80"/>
  <c r="AP952" i="81"/>
  <c r="AP949" i="81"/>
  <c r="AP953" i="81"/>
  <c r="AO966" i="81"/>
  <c r="AO958" i="81"/>
  <c r="AP41" i="77"/>
  <c r="AP46" i="77"/>
  <c r="AU946" i="86"/>
  <c r="AU949" i="86" s="1"/>
  <c r="AU945" i="86"/>
  <c r="AS967" i="86"/>
  <c r="AS968" i="86" s="1"/>
  <c r="AT965" i="86" s="1"/>
  <c r="AT954" i="86"/>
  <c r="BE954" i="82"/>
  <c r="BE957" i="82" s="1"/>
  <c r="BE966" i="82" s="1"/>
  <c r="BE949" i="82"/>
  <c r="BF944" i="82" s="1"/>
  <c r="BN940" i="89"/>
  <c r="BN939" i="89"/>
  <c r="CH936" i="89"/>
  <c r="CI932" i="89" s="1"/>
  <c r="AV936" i="79"/>
  <c r="AW932" i="83"/>
  <c r="AW933" i="83" s="1"/>
  <c r="AR941" i="79"/>
  <c r="AT116" i="80" s="1"/>
  <c r="F135" i="80"/>
  <c r="F111" i="80" s="1"/>
  <c r="D14" i="80"/>
  <c r="BL968" i="85"/>
  <c r="BM965" i="85" s="1"/>
  <c r="BL979" i="85"/>
  <c r="BF957" i="84"/>
  <c r="BF966" i="84" s="1"/>
  <c r="AU958" i="83"/>
  <c r="AU967" i="83" s="1"/>
  <c r="AU966" i="83"/>
  <c r="BI945" i="87"/>
  <c r="BI952" i="87" s="1"/>
  <c r="BI946" i="87"/>
  <c r="BI953" i="87" s="1"/>
  <c r="CI946" i="83"/>
  <c r="CI949" i="83" s="1"/>
  <c r="CJ944" i="83" s="1"/>
  <c r="CI945" i="83"/>
  <c r="F31" i="74"/>
  <c r="F29" i="74"/>
  <c r="F27" i="74"/>
  <c r="F32" i="74"/>
  <c r="F28" i="74"/>
  <c r="D32" i="74"/>
  <c r="E32" i="74" s="1"/>
  <c r="CI934" i="73"/>
  <c r="CI933" i="73"/>
  <c r="CJ934" i="82"/>
  <c r="CJ936" i="82" s="1"/>
  <c r="CJ933" i="82"/>
  <c r="CD934" i="86"/>
  <c r="CD936" i="86" s="1"/>
  <c r="CE932" i="86" s="1"/>
  <c r="CD933" i="86"/>
  <c r="CD934" i="87"/>
  <c r="CD936" i="87" s="1"/>
  <c r="CE932" i="87" s="1"/>
  <c r="CD933" i="87"/>
  <c r="CB933" i="84"/>
  <c r="CB934" i="84"/>
  <c r="CB936" i="84" s="1"/>
  <c r="CC932" i="84" s="1"/>
  <c r="AR940" i="79"/>
  <c r="AR939" i="79"/>
  <c r="AR953" i="73"/>
  <c r="AR952" i="73"/>
  <c r="AQ958" i="73"/>
  <c r="AQ967" i="73" s="1"/>
  <c r="AR942" i="73"/>
  <c r="BG945" i="84"/>
  <c r="BG952" i="84" s="1"/>
  <c r="BG954" i="84" s="1"/>
  <c r="BG957" i="84" s="1"/>
  <c r="BG966" i="84" s="1"/>
  <c r="BF956" i="84"/>
  <c r="BG949" i="84"/>
  <c r="BH944" i="84" s="1"/>
  <c r="BM949" i="85"/>
  <c r="BN944" i="85" s="1"/>
  <c r="AW938" i="83"/>
  <c r="AV952" i="83"/>
  <c r="BA936" i="81"/>
  <c r="AV953" i="83"/>
  <c r="AX942" i="81"/>
  <c r="BM956" i="85"/>
  <c r="AU965" i="83"/>
  <c r="AW946" i="73"/>
  <c r="AW945" i="73"/>
  <c r="AP949" i="79" a="1"/>
  <c r="AW933" i="79" a="1"/>
  <c r="AW932" i="79" a="1"/>
  <c r="AR942" i="79" a="1"/>
  <c r="AW935" i="79" a="1"/>
  <c r="AO966" i="79" a="1"/>
  <c r="AO958" i="79" a="1"/>
  <c r="AW947" i="79" a="1"/>
  <c r="AP953" i="79" a="1"/>
  <c r="AP952" i="79" a="1"/>
  <c r="BI949" i="89" l="1"/>
  <c r="BJ944" i="89" s="1"/>
  <c r="BJ946" i="89" s="1"/>
  <c r="BJ945" i="89"/>
  <c r="BJ952" i="89" s="1"/>
  <c r="BI954" i="89"/>
  <c r="BG968" i="89"/>
  <c r="BH965" i="89" s="1"/>
  <c r="BH967" i="89"/>
  <c r="AH75" i="77"/>
  <c r="AH74" i="77"/>
  <c r="AI69" i="77" s="1"/>
  <c r="AI72" i="77" s="1"/>
  <c r="AH85" i="77"/>
  <c r="AH27" i="77" s="1"/>
  <c r="AH30" i="77" s="1"/>
  <c r="AP43" i="77"/>
  <c r="AP47" i="77" s="1"/>
  <c r="AP952" i="79"/>
  <c r="AR123" i="80" s="1"/>
  <c r="AP949" i="79"/>
  <c r="AO958" i="79"/>
  <c r="AO966" i="79"/>
  <c r="AP953" i="79"/>
  <c r="AP28" i="77"/>
  <c r="AP21" i="77"/>
  <c r="AP954" i="81"/>
  <c r="AQ944" i="81"/>
  <c r="AO967" i="81"/>
  <c r="AO979" i="81" s="1"/>
  <c r="AO61" i="77"/>
  <c r="AO55" i="77"/>
  <c r="AO58" i="77" s="1"/>
  <c r="AO62" i="77" s="1"/>
  <c r="AO63" i="77" s="1"/>
  <c r="AO64" i="77" s="1"/>
  <c r="AO65" i="77" s="1"/>
  <c r="AO56" i="77"/>
  <c r="AS979" i="86"/>
  <c r="AV944" i="86"/>
  <c r="AU953" i="86"/>
  <c r="AT957" i="86"/>
  <c r="AT956" i="86"/>
  <c r="AU952" i="86"/>
  <c r="BE956" i="82"/>
  <c r="BF946" i="82"/>
  <c r="BF953" i="82" s="1"/>
  <c r="BF945" i="82"/>
  <c r="BF952" i="82" s="1"/>
  <c r="BN942" i="89"/>
  <c r="BO938" i="89" s="1"/>
  <c r="CI934" i="89"/>
  <c r="CI936" i="89" s="1"/>
  <c r="CJ932" i="89" s="1"/>
  <c r="CI933" i="89"/>
  <c r="AW934" i="83"/>
  <c r="AW936" i="83" s="1"/>
  <c r="AW932" i="79"/>
  <c r="AW935" i="79"/>
  <c r="AW947" i="79"/>
  <c r="F139" i="80"/>
  <c r="BI954" i="87"/>
  <c r="BI949" i="87"/>
  <c r="BJ944" i="87" s="1"/>
  <c r="BJ946" i="87" s="1"/>
  <c r="BJ953" i="87" s="1"/>
  <c r="CJ945" i="83"/>
  <c r="CJ946" i="83"/>
  <c r="CJ949" i="83" s="1"/>
  <c r="CI936" i="73"/>
  <c r="BN946" i="85"/>
  <c r="BN953" i="85" s="1"/>
  <c r="AW933" i="79"/>
  <c r="CE933" i="87"/>
  <c r="CE934" i="87"/>
  <c r="CE936" i="87" s="1"/>
  <c r="CF932" i="87" s="1"/>
  <c r="CE934" i="86"/>
  <c r="CE936" i="86" s="1"/>
  <c r="CF932" i="86" s="1"/>
  <c r="CE933" i="86"/>
  <c r="CC933" i="84"/>
  <c r="CC934" i="84"/>
  <c r="CC936" i="84" s="1"/>
  <c r="CD932" i="84" s="1"/>
  <c r="L917" i="83"/>
  <c r="AR942" i="79"/>
  <c r="AQ979" i="73"/>
  <c r="AS938" i="73"/>
  <c r="AR954" i="73"/>
  <c r="AQ968" i="73"/>
  <c r="BG956" i="84"/>
  <c r="BH946" i="84"/>
  <c r="BH953" i="84" s="1"/>
  <c r="BH945" i="84"/>
  <c r="BH952" i="84" s="1"/>
  <c r="BN945" i="85"/>
  <c r="BN952" i="85" s="1"/>
  <c r="AU968" i="83"/>
  <c r="AV954" i="83"/>
  <c r="AV957" i="83" s="1"/>
  <c r="BM958" i="85"/>
  <c r="BM967" i="85" s="1"/>
  <c r="AY938" i="81"/>
  <c r="AU979" i="83"/>
  <c r="AW939" i="83"/>
  <c r="AW940" i="83"/>
  <c r="BB932" i="81"/>
  <c r="AW949" i="73"/>
  <c r="AO979" i="79" a="1"/>
  <c r="AW934" i="79" a="1"/>
  <c r="AW936" i="79" a="1"/>
  <c r="AO967" i="79" a="1"/>
  <c r="AS938" i="79" a="1"/>
  <c r="AP954" i="79" a="1"/>
  <c r="AQ944" i="79" a="1"/>
  <c r="BJ953" i="89" l="1"/>
  <c r="BJ949" i="89"/>
  <c r="BK944" i="89" s="1"/>
  <c r="BK946" i="89" s="1"/>
  <c r="BK953" i="89" s="1"/>
  <c r="BJ954" i="89"/>
  <c r="BJ957" i="89" s="1"/>
  <c r="BJ966" i="89" s="1"/>
  <c r="BI956" i="89"/>
  <c r="BI957" i="89"/>
  <c r="BJ956" i="89"/>
  <c r="BH968" i="89"/>
  <c r="BI965" i="89" s="1"/>
  <c r="BH979" i="89"/>
  <c r="AI76" i="77"/>
  <c r="AI70" i="77"/>
  <c r="AI73" i="77" s="1"/>
  <c r="AI77" i="77" s="1"/>
  <c r="AI78" i="77" s="1"/>
  <c r="AI79" i="77" s="1"/>
  <c r="AI80" i="77" s="1"/>
  <c r="AI84" i="77" s="1"/>
  <c r="AI20" i="77" s="1"/>
  <c r="AI23" i="77" s="1"/>
  <c r="AI71" i="77"/>
  <c r="AH86" i="77"/>
  <c r="AH87" i="77" s="1"/>
  <c r="AO60" i="77"/>
  <c r="AP45" i="77"/>
  <c r="AO59" i="77"/>
  <c r="AP54" i="77" s="1"/>
  <c r="AP56" i="77" s="1"/>
  <c r="AP57" i="77"/>
  <c r="AP48" i="77"/>
  <c r="AP49" i="77" s="1"/>
  <c r="AP50" i="77" s="1"/>
  <c r="AP44" i="77"/>
  <c r="AQ40" i="77" s="1"/>
  <c r="AO979" i="79"/>
  <c r="AQ944" i="79"/>
  <c r="AP954" i="79"/>
  <c r="AR113" i="80" s="1"/>
  <c r="AO967" i="79"/>
  <c r="AQ945" i="81"/>
  <c r="AQ946" i="81"/>
  <c r="AP957" i="81"/>
  <c r="AP956" i="81"/>
  <c r="AO968" i="81"/>
  <c r="AU954" i="86"/>
  <c r="AT966" i="86"/>
  <c r="AT958" i="86"/>
  <c r="AV946" i="86"/>
  <c r="AV949" i="86" s="1"/>
  <c r="AV945" i="86"/>
  <c r="BF949" i="82"/>
  <c r="BG944" i="82" s="1"/>
  <c r="BG945" i="82" s="1"/>
  <c r="BG952" i="82" s="1"/>
  <c r="BF954" i="82"/>
  <c r="BO939" i="89"/>
  <c r="BO940" i="89"/>
  <c r="CJ934" i="89"/>
  <c r="CJ933" i="89"/>
  <c r="AW934" i="79"/>
  <c r="AW936" i="79"/>
  <c r="AX932" i="83"/>
  <c r="AX933" i="83" s="1"/>
  <c r="AR957" i="73"/>
  <c r="AR966" i="73" s="1"/>
  <c r="BI956" i="87"/>
  <c r="BI957" i="87"/>
  <c r="BJ949" i="87"/>
  <c r="BK944" i="87" s="1"/>
  <c r="BK946" i="87" s="1"/>
  <c r="BK953" i="87" s="1"/>
  <c r="BJ945" i="87"/>
  <c r="BJ952" i="87" s="1"/>
  <c r="BJ954" i="87" s="1"/>
  <c r="CJ932" i="73"/>
  <c r="BN948" i="85"/>
  <c r="BN954" i="85"/>
  <c r="BN957" i="85" s="1"/>
  <c r="CF933" i="86"/>
  <c r="CF934" i="86"/>
  <c r="CF936" i="86" s="1"/>
  <c r="CG932" i="86" s="1"/>
  <c r="CF933" i="87"/>
  <c r="CF934" i="87"/>
  <c r="CF936" i="87" s="1"/>
  <c r="CG932" i="87" s="1"/>
  <c r="CD933" i="84"/>
  <c r="CD934" i="84"/>
  <c r="CD936" i="84" s="1"/>
  <c r="CE932" i="84" s="1"/>
  <c r="L919" i="83"/>
  <c r="L922" i="83" s="1"/>
  <c r="AS938" i="79"/>
  <c r="AR965" i="73"/>
  <c r="AR956" i="73"/>
  <c r="AS939" i="73"/>
  <c r="AS940" i="73"/>
  <c r="BH954" i="84"/>
  <c r="BH949" i="84"/>
  <c r="BI944" i="84" s="1"/>
  <c r="BB933" i="81"/>
  <c r="BB934" i="81"/>
  <c r="AW952" i="83"/>
  <c r="BM968" i="85"/>
  <c r="BN965" i="85" s="1"/>
  <c r="AW953" i="83"/>
  <c r="AV966" i="83"/>
  <c r="AV956" i="83"/>
  <c r="AW942" i="83"/>
  <c r="AV965" i="83"/>
  <c r="AY939" i="81"/>
  <c r="AY940" i="81"/>
  <c r="AX944" i="73"/>
  <c r="BN948" i="79" a="1"/>
  <c r="AO968" i="79" a="1"/>
  <c r="AS939" i="79" a="1"/>
  <c r="AQ946" i="79" a="1"/>
  <c r="AX935" i="79" a="1"/>
  <c r="AX933" i="79" a="1"/>
  <c r="AS941" i="79" a="1"/>
  <c r="AQ945" i="79" a="1"/>
  <c r="AP956" i="79" a="1"/>
  <c r="AX932" i="79" a="1"/>
  <c r="AS940" i="79" a="1"/>
  <c r="AP957" i="79" a="1"/>
  <c r="BK945" i="89" l="1"/>
  <c r="BK952" i="89" s="1"/>
  <c r="BK954" i="89"/>
  <c r="BI966" i="89"/>
  <c r="BI958" i="89"/>
  <c r="BJ958" i="89" s="1"/>
  <c r="BJ967" i="89" s="1"/>
  <c r="BJ979" i="89" s="1"/>
  <c r="BK949" i="89"/>
  <c r="BL944" i="89" s="1"/>
  <c r="AI85" i="77"/>
  <c r="AI27" i="77" s="1"/>
  <c r="AI30" i="77" s="1"/>
  <c r="AI74" i="77"/>
  <c r="AJ69" i="77" s="1"/>
  <c r="AJ76" i="77" s="1"/>
  <c r="AI75" i="77"/>
  <c r="AP61" i="77"/>
  <c r="AP55" i="77"/>
  <c r="AP58" i="77" s="1"/>
  <c r="AP62" i="77" s="1"/>
  <c r="AP63" i="77" s="1"/>
  <c r="AP64" i="77" s="1"/>
  <c r="AP65" i="77" s="1"/>
  <c r="AQ41" i="77"/>
  <c r="AQ46" i="77"/>
  <c r="AP956" i="79"/>
  <c r="AP957" i="79"/>
  <c r="AQ946" i="79"/>
  <c r="AQ945" i="79"/>
  <c r="AO968" i="79"/>
  <c r="AQ35" i="77"/>
  <c r="AQ118" i="80"/>
  <c r="AP966" i="81"/>
  <c r="AP958" i="81"/>
  <c r="AQ949" i="81"/>
  <c r="AQ953" i="81"/>
  <c r="AQ952" i="81"/>
  <c r="AP965" i="81"/>
  <c r="AT967" i="86"/>
  <c r="AT979" i="86" s="1"/>
  <c r="AU957" i="86"/>
  <c r="AU956" i="86"/>
  <c r="AV952" i="86"/>
  <c r="AW944" i="86"/>
  <c r="AV953" i="86"/>
  <c r="BG946" i="82"/>
  <c r="BG953" i="82" s="1"/>
  <c r="BG954" i="82" s="1"/>
  <c r="BF957" i="82"/>
  <c r="BF966" i="82" s="1"/>
  <c r="BF956" i="82"/>
  <c r="BI966" i="87"/>
  <c r="BO942" i="89"/>
  <c r="BP938" i="89" s="1"/>
  <c r="CJ936" i="89"/>
  <c r="AX934" i="83"/>
  <c r="AX932" i="79"/>
  <c r="AS941" i="79"/>
  <c r="AU116" i="80" s="1"/>
  <c r="AX935" i="79"/>
  <c r="AS942" i="73"/>
  <c r="AT938" i="73" s="1"/>
  <c r="BB936" i="81"/>
  <c r="BC932" i="81" s="1"/>
  <c r="BH957" i="84"/>
  <c r="BH966" i="84" s="1"/>
  <c r="BJ957" i="87"/>
  <c r="BK945" i="87"/>
  <c r="BK952" i="87" s="1"/>
  <c r="BK954" i="87" s="1"/>
  <c r="BJ956" i="87"/>
  <c r="BK949" i="87"/>
  <c r="BL944" i="87" s="1"/>
  <c r="BL945" i="87" s="1"/>
  <c r="BL952" i="87" s="1"/>
  <c r="CJ933" i="73"/>
  <c r="CJ934" i="73"/>
  <c r="BN949" i="85"/>
  <c r="BO944" i="85" s="1"/>
  <c r="BO946" i="85" s="1"/>
  <c r="BO953" i="85" s="1"/>
  <c r="BN948" i="79"/>
  <c r="BP137" i="80" s="1"/>
  <c r="BN956" i="85"/>
  <c r="AX933" i="79"/>
  <c r="CE933" i="84"/>
  <c r="CE934" i="84"/>
  <c r="CE936" i="84" s="1"/>
  <c r="CF932" i="84" s="1"/>
  <c r="CG933" i="87"/>
  <c r="CG934" i="87"/>
  <c r="CG936" i="87" s="1"/>
  <c r="CH932" i="87" s="1"/>
  <c r="CG933" i="86"/>
  <c r="CG934" i="86"/>
  <c r="CG936" i="86" s="1"/>
  <c r="CH932" i="86" s="1"/>
  <c r="AS939" i="79"/>
  <c r="AS940" i="79"/>
  <c r="AS952" i="73"/>
  <c r="AS953" i="73"/>
  <c r="AR958" i="73"/>
  <c r="AR967" i="73" s="1"/>
  <c r="BH956" i="84"/>
  <c r="BI945" i="84"/>
  <c r="BI952" i="84" s="1"/>
  <c r="BI946" i="84"/>
  <c r="BI953" i="84" s="1"/>
  <c r="AX938" i="83"/>
  <c r="BM979" i="85"/>
  <c r="AW954" i="83"/>
  <c r="AW957" i="83" s="1"/>
  <c r="AY942" i="81"/>
  <c r="AV958" i="83"/>
  <c r="AV967" i="83" s="1"/>
  <c r="AX945" i="73"/>
  <c r="AX946" i="73"/>
  <c r="AQ953" i="79" a="1"/>
  <c r="AP958" i="79" a="1"/>
  <c r="AT938" i="79" a="1"/>
  <c r="AQ952" i="79" a="1"/>
  <c r="AP965" i="79" a="1"/>
  <c r="AP966" i="79" a="1"/>
  <c r="AX934" i="79" a="1"/>
  <c r="AX947" i="79" a="1"/>
  <c r="AQ949" i="79" a="1"/>
  <c r="AS942" i="79" a="1"/>
  <c r="BK957" i="89" l="1"/>
  <c r="BK966" i="89" s="1"/>
  <c r="BK956" i="89"/>
  <c r="BI967" i="89"/>
  <c r="BI979" i="89" s="1"/>
  <c r="BL946" i="89"/>
  <c r="BL953" i="89" s="1"/>
  <c r="BL954" i="89" s="1"/>
  <c r="BL945" i="89"/>
  <c r="BL952" i="89" s="1"/>
  <c r="AJ72" i="77"/>
  <c r="AJ71" i="77"/>
  <c r="AJ70" i="77"/>
  <c r="AI86" i="77"/>
  <c r="AI87" i="77" s="1"/>
  <c r="AP60" i="77"/>
  <c r="AP59" i="77"/>
  <c r="AQ54" i="77" s="1"/>
  <c r="AP958" i="79"/>
  <c r="AP966" i="79"/>
  <c r="AQ952" i="79"/>
  <c r="AS123" i="80" s="1"/>
  <c r="AQ953" i="79"/>
  <c r="AP965" i="79"/>
  <c r="AQ949" i="79"/>
  <c r="AP967" i="81"/>
  <c r="AP979" i="81" s="1"/>
  <c r="AQ954" i="81"/>
  <c r="AQ42" i="77"/>
  <c r="AQ28" i="77" s="1"/>
  <c r="AQ43" i="77"/>
  <c r="AQ47" i="77" s="1"/>
  <c r="AR944" i="81"/>
  <c r="AW946" i="86"/>
  <c r="AW949" i="86" s="1"/>
  <c r="AW945" i="86"/>
  <c r="AV954" i="86"/>
  <c r="AU966" i="86"/>
  <c r="AT968" i="86"/>
  <c r="AU965" i="86" s="1"/>
  <c r="AU958" i="86"/>
  <c r="AU967" i="86" s="1"/>
  <c r="BG949" i="82"/>
  <c r="BH944" i="82" s="1"/>
  <c r="BH945" i="82" s="1"/>
  <c r="BH952" i="82" s="1"/>
  <c r="BG956" i="82"/>
  <c r="BG957" i="82"/>
  <c r="BG966" i="82" s="1"/>
  <c r="BJ966" i="87"/>
  <c r="BP939" i="89"/>
  <c r="BP940" i="89"/>
  <c r="AX934" i="79"/>
  <c r="AX936" i="83"/>
  <c r="AY932" i="83" s="1"/>
  <c r="AS942" i="79"/>
  <c r="AX947" i="79"/>
  <c r="BK957" i="87"/>
  <c r="BK956" i="87"/>
  <c r="BL946" i="87"/>
  <c r="BL949" i="87" s="1"/>
  <c r="BM944" i="87" s="1"/>
  <c r="CJ936" i="73"/>
  <c r="BO949" i="85"/>
  <c r="BP944" i="85" s="1"/>
  <c r="BP945" i="85" s="1"/>
  <c r="BP952" i="85" s="1"/>
  <c r="BO945" i="85"/>
  <c r="BO952" i="85" s="1"/>
  <c r="BO954" i="85" s="1"/>
  <c r="BP117" i="80"/>
  <c r="CH934" i="86"/>
  <c r="CH936" i="86" s="1"/>
  <c r="CI932" i="86" s="1"/>
  <c r="CH933" i="86"/>
  <c r="CH933" i="87"/>
  <c r="CH934" i="87"/>
  <c r="CH936" i="87" s="1"/>
  <c r="CI932" i="87" s="1"/>
  <c r="CF934" i="84"/>
  <c r="CF936" i="84" s="1"/>
  <c r="CG932" i="84" s="1"/>
  <c r="CF933" i="84"/>
  <c r="AR968" i="73"/>
  <c r="AT938" i="79"/>
  <c r="AT939" i="73"/>
  <c r="AT940" i="73"/>
  <c r="AR979" i="73"/>
  <c r="AS954" i="73"/>
  <c r="BI949" i="84"/>
  <c r="BJ944" i="84" s="1"/>
  <c r="BJ946" i="84" s="1"/>
  <c r="BI954" i="84"/>
  <c r="BI957" i="84" s="1"/>
  <c r="BI966" i="84" s="1"/>
  <c r="BC934" i="81"/>
  <c r="BC933" i="81"/>
  <c r="AV979" i="83"/>
  <c r="AW956" i="83"/>
  <c r="AZ938" i="81"/>
  <c r="AX939" i="83"/>
  <c r="AX940" i="83"/>
  <c r="AX942" i="83" s="1"/>
  <c r="AV968" i="83"/>
  <c r="AX949" i="73"/>
  <c r="AP967" i="79" a="1"/>
  <c r="AT939" i="79" a="1"/>
  <c r="AY932" i="79" a="1"/>
  <c r="AY935" i="79" a="1"/>
  <c r="AQ954" i="79" a="1"/>
  <c r="AT940" i="79" a="1"/>
  <c r="AP979" i="79" a="1"/>
  <c r="AX936" i="79" a="1"/>
  <c r="AR944" i="79" a="1"/>
  <c r="AT941" i="79" a="1"/>
  <c r="BI968" i="89" l="1"/>
  <c r="BJ965" i="89" s="1"/>
  <c r="BJ968" i="89" s="1"/>
  <c r="BK965" i="89" s="1"/>
  <c r="BK958" i="89"/>
  <c r="BK967" i="89" s="1"/>
  <c r="BK979" i="89" s="1"/>
  <c r="BL949" i="89"/>
  <c r="BM944" i="89" s="1"/>
  <c r="BL956" i="89"/>
  <c r="BL957" i="89"/>
  <c r="AJ73" i="77"/>
  <c r="AJ77" i="77" s="1"/>
  <c r="AJ78" i="77" s="1"/>
  <c r="AJ79" i="77" s="1"/>
  <c r="AJ80" i="77" s="1"/>
  <c r="AJ84" i="77" s="1"/>
  <c r="AJ85" i="77" s="1"/>
  <c r="AJ27" i="77" s="1"/>
  <c r="AJ30" i="77" s="1"/>
  <c r="AQ55" i="77"/>
  <c r="AQ61" i="77"/>
  <c r="AQ56" i="77"/>
  <c r="AP979" i="79"/>
  <c r="AQ954" i="79"/>
  <c r="AS113" i="80" s="1"/>
  <c r="AR944" i="79"/>
  <c r="AP967" i="79"/>
  <c r="AQ957" i="81"/>
  <c r="AQ956" i="81"/>
  <c r="AQ21" i="77"/>
  <c r="AQ45" i="77"/>
  <c r="AQ44" i="77"/>
  <c r="AR40" i="77" s="1"/>
  <c r="AR945" i="81"/>
  <c r="AR946" i="81"/>
  <c r="AP968" i="81"/>
  <c r="AQ48" i="77"/>
  <c r="AQ49" i="77" s="1"/>
  <c r="AQ50" i="77" s="1"/>
  <c r="AQ57" i="77"/>
  <c r="AU979" i="86"/>
  <c r="AW952" i="86"/>
  <c r="AW953" i="86"/>
  <c r="AU968" i="86"/>
  <c r="AV965" i="86" s="1"/>
  <c r="AX944" i="86"/>
  <c r="AV957" i="86"/>
  <c r="AV956" i="86"/>
  <c r="BH946" i="82"/>
  <c r="BH953" i="82" s="1"/>
  <c r="BH954" i="82" s="1"/>
  <c r="AY934" i="83"/>
  <c r="AY936" i="83" s="1"/>
  <c r="AY933" i="83"/>
  <c r="BK966" i="87"/>
  <c r="BP942" i="89"/>
  <c r="BQ938" i="89" s="1"/>
  <c r="AX936" i="79"/>
  <c r="AY932" i="79"/>
  <c r="AT941" i="79"/>
  <c r="AV116" i="80" s="1"/>
  <c r="AY935" i="79"/>
  <c r="BC936" i="81"/>
  <c r="BD932" i="81" s="1"/>
  <c r="AS957" i="73"/>
  <c r="AS966" i="73" s="1"/>
  <c r="BO956" i="85"/>
  <c r="BO957" i="85"/>
  <c r="BO966" i="85" s="1"/>
  <c r="AW958" i="83"/>
  <c r="AW967" i="83" s="1"/>
  <c r="AW966" i="83"/>
  <c r="BL953" i="87"/>
  <c r="BL954" i="87" s="1"/>
  <c r="BM945" i="87"/>
  <c r="BM952" i="87" s="1"/>
  <c r="BM946" i="87"/>
  <c r="BM953" i="87" s="1"/>
  <c r="BP946" i="85"/>
  <c r="BP953" i="85" s="1"/>
  <c r="BP954" i="85" s="1"/>
  <c r="CI934" i="87"/>
  <c r="CI936" i="87" s="1"/>
  <c r="CJ932" i="87" s="1"/>
  <c r="CI933" i="87"/>
  <c r="CG934" i="84"/>
  <c r="CG936" i="84" s="1"/>
  <c r="CH932" i="84" s="1"/>
  <c r="CG933" i="84"/>
  <c r="CI934" i="86"/>
  <c r="CI936" i="86" s="1"/>
  <c r="CJ932" i="86" s="1"/>
  <c r="CI933" i="86"/>
  <c r="AS965" i="73"/>
  <c r="AT939" i="79"/>
  <c r="AT940" i="79"/>
  <c r="AT952" i="73"/>
  <c r="AT953" i="73"/>
  <c r="AS956" i="73"/>
  <c r="AT942" i="73"/>
  <c r="BJ945" i="84"/>
  <c r="BJ952" i="84" s="1"/>
  <c r="BI956" i="84"/>
  <c r="BJ953" i="84"/>
  <c r="BJ949" i="84"/>
  <c r="BK944" i="84" s="1"/>
  <c r="AY938" i="83"/>
  <c r="AX953" i="83"/>
  <c r="AW965" i="83"/>
  <c r="AX952" i="83"/>
  <c r="AZ939" i="81"/>
  <c r="AZ940" i="81"/>
  <c r="AZ942" i="81" s="1"/>
  <c r="AY944" i="73"/>
  <c r="AY933" i="79" a="1"/>
  <c r="AY934" i="79" a="1"/>
  <c r="AR946" i="79" a="1"/>
  <c r="AQ957" i="79" a="1"/>
  <c r="AT942" i="79" a="1"/>
  <c r="AP968" i="79" a="1"/>
  <c r="AR945" i="79" a="1"/>
  <c r="AY936" i="79" a="1"/>
  <c r="AQ956" i="79" a="1"/>
  <c r="BK968" i="89" l="1"/>
  <c r="BL965" i="89" s="1"/>
  <c r="BL966" i="89"/>
  <c r="BL958" i="89"/>
  <c r="BM945" i="89"/>
  <c r="BM952" i="89" s="1"/>
  <c r="BM946" i="89"/>
  <c r="BM953" i="89" s="1"/>
  <c r="BM949" i="89"/>
  <c r="BN944" i="89" s="1"/>
  <c r="AJ74" i="77"/>
  <c r="AK69" i="77" s="1"/>
  <c r="AK70" i="77" s="1"/>
  <c r="AJ20" i="77"/>
  <c r="AJ23" i="77" s="1"/>
  <c r="AJ75" i="77"/>
  <c r="AJ86" i="77"/>
  <c r="AJ87" i="77" s="1"/>
  <c r="AR945" i="79"/>
  <c r="AP968" i="79"/>
  <c r="AQ956" i="79"/>
  <c r="AR946" i="79"/>
  <c r="AQ957" i="79"/>
  <c r="AR41" i="77"/>
  <c r="AR46" i="77"/>
  <c r="AR35" i="77"/>
  <c r="AR118" i="80"/>
  <c r="AQ58" i="77"/>
  <c r="AQ59" i="77" s="1"/>
  <c r="AR54" i="77" s="1"/>
  <c r="AR952" i="81"/>
  <c r="AQ965" i="81"/>
  <c r="AR949" i="81"/>
  <c r="AR953" i="81"/>
  <c r="AQ966" i="81"/>
  <c r="AQ958" i="81"/>
  <c r="AW954" i="86"/>
  <c r="AV966" i="86"/>
  <c r="AX945" i="86"/>
  <c r="AX946" i="86"/>
  <c r="AX949" i="86" s="1"/>
  <c r="AV958" i="86"/>
  <c r="AV967" i="86" s="1"/>
  <c r="BH949" i="82"/>
  <c r="BI944" i="82" s="1"/>
  <c r="BI945" i="82" s="1"/>
  <c r="BI952" i="82" s="1"/>
  <c r="BH957" i="82"/>
  <c r="BH966" i="82" s="1"/>
  <c r="BH956" i="82"/>
  <c r="AY933" i="79"/>
  <c r="AY934" i="79"/>
  <c r="BQ939" i="89"/>
  <c r="BQ940" i="89"/>
  <c r="BL956" i="87"/>
  <c r="BL957" i="87"/>
  <c r="BP957" i="85"/>
  <c r="BP966" i="85" s="1"/>
  <c r="BM949" i="87"/>
  <c r="BN944" i="87" s="1"/>
  <c r="BN946" i="87" s="1"/>
  <c r="BN953" i="87" s="1"/>
  <c r="BM954" i="87"/>
  <c r="BM957" i="87" s="1"/>
  <c r="BP949" i="85"/>
  <c r="BQ944" i="85" s="1"/>
  <c r="BQ945" i="85" s="1"/>
  <c r="BQ952" i="85" s="1"/>
  <c r="BP956" i="85"/>
  <c r="AY936" i="79"/>
  <c r="AZ932" i="83"/>
  <c r="CJ933" i="87"/>
  <c r="CJ934" i="87"/>
  <c r="CJ936" i="87" s="1"/>
  <c r="CJ934" i="86"/>
  <c r="CJ936" i="86" s="1"/>
  <c r="CJ933" i="86"/>
  <c r="CH934" i="84"/>
  <c r="CH936" i="84" s="1"/>
  <c r="CI932" i="84" s="1"/>
  <c r="CH933" i="84"/>
  <c r="L917" i="81"/>
  <c r="AT942" i="79"/>
  <c r="AS958" i="73"/>
  <c r="AS967" i="73" s="1"/>
  <c r="AT954" i="73"/>
  <c r="AU938" i="73"/>
  <c r="BJ954" i="84"/>
  <c r="BK945" i="84"/>
  <c r="BK952" i="84" s="1"/>
  <c r="BK946" i="84"/>
  <c r="AW968" i="83"/>
  <c r="AX965" i="83" s="1"/>
  <c r="AX954" i="83"/>
  <c r="AX957" i="83" s="1"/>
  <c r="AW979" i="83"/>
  <c r="BA938" i="81"/>
  <c r="BD934" i="81"/>
  <c r="BD933" i="81"/>
  <c r="AY939" i="83"/>
  <c r="AY940" i="83"/>
  <c r="AY942" i="83" s="1"/>
  <c r="AY946" i="73"/>
  <c r="AY945" i="73"/>
  <c r="AZ932" i="79" a="1"/>
  <c r="AY947" i="79" a="1"/>
  <c r="AR953" i="79" a="1"/>
  <c r="AQ966" i="79" a="1"/>
  <c r="AQ965" i="79" a="1"/>
  <c r="AR952" i="79" a="1"/>
  <c r="AQ958" i="79" a="1"/>
  <c r="AR949" i="79" a="1"/>
  <c r="AU938" i="79" a="1"/>
  <c r="BM954" i="89" l="1"/>
  <c r="BL967" i="89"/>
  <c r="BN946" i="89"/>
  <c r="BN953" i="89" s="1"/>
  <c r="BN945" i="89"/>
  <c r="BN952" i="89" s="1"/>
  <c r="AK72" i="77"/>
  <c r="AK73" i="77" s="1"/>
  <c r="AK77" i="77" s="1"/>
  <c r="AK78" i="77" s="1"/>
  <c r="AK79" i="77" s="1"/>
  <c r="AK80" i="77" s="1"/>
  <c r="AK84" i="77" s="1"/>
  <c r="AK20" i="77" s="1"/>
  <c r="AK23" i="77" s="1"/>
  <c r="AK76" i="77"/>
  <c r="AK71" i="77"/>
  <c r="AR43" i="77"/>
  <c r="AR47" i="77" s="1"/>
  <c r="AR48" i="77" s="1"/>
  <c r="AR49" i="77" s="1"/>
  <c r="AR50" i="77" s="1"/>
  <c r="AQ958" i="79"/>
  <c r="AQ966" i="79"/>
  <c r="AR953" i="79"/>
  <c r="AR949" i="79"/>
  <c r="AQ965" i="79"/>
  <c r="AR952" i="79"/>
  <c r="AT123" i="80" s="1"/>
  <c r="AQ967" i="81"/>
  <c r="AQ979" i="81" s="1"/>
  <c r="AS944" i="81"/>
  <c r="AR954" i="81"/>
  <c r="AR61" i="77"/>
  <c r="AR55" i="77"/>
  <c r="AR56" i="77"/>
  <c r="AR42" i="77"/>
  <c r="AR28" i="77" s="1"/>
  <c r="AQ62" i="77"/>
  <c r="AQ63" i="77" s="1"/>
  <c r="AQ64" i="77" s="1"/>
  <c r="AQ65" i="77" s="1"/>
  <c r="AQ60" i="77"/>
  <c r="AV979" i="86"/>
  <c r="AV968" i="86"/>
  <c r="AW965" i="86" s="1"/>
  <c r="AW957" i="86"/>
  <c r="AW966" i="86" s="1"/>
  <c r="AW956" i="86"/>
  <c r="AY944" i="86"/>
  <c r="AX953" i="86"/>
  <c r="AX952" i="86"/>
  <c r="BI946" i="82"/>
  <c r="BI953" i="82" s="1"/>
  <c r="BI954" i="82" s="1"/>
  <c r="BI957" i="82" s="1"/>
  <c r="BI966" i="82" s="1"/>
  <c r="BL966" i="87"/>
  <c r="BQ942" i="89"/>
  <c r="BR938" i="89" s="1"/>
  <c r="AY947" i="79"/>
  <c r="BD936" i="81"/>
  <c r="BE932" i="81" s="1"/>
  <c r="AT957" i="73"/>
  <c r="AT966" i="73" s="1"/>
  <c r="BJ957" i="84"/>
  <c r="BJ966" i="84" s="1"/>
  <c r="BN945" i="87"/>
  <c r="BN952" i="87" s="1"/>
  <c r="BN954" i="87" s="1"/>
  <c r="BN949" i="87"/>
  <c r="BO944" i="87" s="1"/>
  <c r="BO945" i="87" s="1"/>
  <c r="BO952" i="87" s="1"/>
  <c r="BM966" i="87"/>
  <c r="BM956" i="87"/>
  <c r="BQ946" i="85"/>
  <c r="BQ953" i="85" s="1"/>
  <c r="BQ954" i="85" s="1"/>
  <c r="AZ932" i="79"/>
  <c r="AZ934" i="83"/>
  <c r="AZ933" i="83"/>
  <c r="CI933" i="84"/>
  <c r="CI934" i="84"/>
  <c r="CI936" i="84" s="1"/>
  <c r="CJ932" i="84" s="1"/>
  <c r="L919" i="81"/>
  <c r="L922" i="81" s="1"/>
  <c r="AU938" i="79"/>
  <c r="AS968" i="73"/>
  <c r="AS979" i="73"/>
  <c r="AU939" i="73"/>
  <c r="AU940" i="73"/>
  <c r="AT956" i="73"/>
  <c r="BJ956" i="84"/>
  <c r="BK953" i="84"/>
  <c r="BK954" i="84" s="1"/>
  <c r="BK957" i="84" s="1"/>
  <c r="BK966" i="84" s="1"/>
  <c r="BK949" i="84"/>
  <c r="BL944" i="84" s="1"/>
  <c r="AZ938" i="83"/>
  <c r="AY952" i="83"/>
  <c r="AX966" i="83"/>
  <c r="AX956" i="83"/>
  <c r="AY953" i="83"/>
  <c r="BA940" i="81"/>
  <c r="BA942" i="81" s="1"/>
  <c r="BA939" i="81"/>
  <c r="AY949" i="73"/>
  <c r="AU940" i="79" a="1"/>
  <c r="AQ967" i="79" a="1"/>
  <c r="AS944" i="79" a="1"/>
  <c r="AQ979" i="79" a="1"/>
  <c r="AZ933" i="79" a="1"/>
  <c r="AR954" i="79" a="1"/>
  <c r="AZ934" i="79" a="1"/>
  <c r="AU939" i="79" a="1"/>
  <c r="AU941" i="79" a="1"/>
  <c r="AZ935" i="79" a="1"/>
  <c r="BM956" i="89" l="1"/>
  <c r="BM957" i="89"/>
  <c r="BN949" i="89"/>
  <c r="BO944" i="89" s="1"/>
  <c r="BL979" i="89"/>
  <c r="BL968" i="89"/>
  <c r="BM965" i="89" s="1"/>
  <c r="BN954" i="89"/>
  <c r="AK74" i="77"/>
  <c r="AL69" i="77" s="1"/>
  <c r="AL72" i="77" s="1"/>
  <c r="AK75" i="77"/>
  <c r="AK85" i="77"/>
  <c r="AK27" i="77" s="1"/>
  <c r="AK30" i="77" s="1"/>
  <c r="AR57" i="77"/>
  <c r="AR58" i="77" s="1"/>
  <c r="AR62" i="77" s="1"/>
  <c r="AR63" i="77" s="1"/>
  <c r="AR64" i="77" s="1"/>
  <c r="AR65" i="77" s="1"/>
  <c r="AR44" i="77"/>
  <c r="AS40" i="77" s="1"/>
  <c r="AS41" i="77" s="1"/>
  <c r="AQ979" i="79"/>
  <c r="AS944" i="79"/>
  <c r="AQ967" i="79"/>
  <c r="AR954" i="79"/>
  <c r="AT113" i="80" s="1"/>
  <c r="AS945" i="81"/>
  <c r="AS946" i="81"/>
  <c r="AR956" i="81"/>
  <c r="AR957" i="81"/>
  <c r="AR21" i="77"/>
  <c r="AR45" i="77"/>
  <c r="AQ968" i="81"/>
  <c r="AW958" i="86"/>
  <c r="AW967" i="86" s="1"/>
  <c r="AW968" i="86" s="1"/>
  <c r="AX965" i="86" s="1"/>
  <c r="AX954" i="86"/>
  <c r="AY946" i="86"/>
  <c r="AY945" i="86"/>
  <c r="BI949" i="82"/>
  <c r="BJ944" i="82" s="1"/>
  <c r="BJ946" i="82" s="1"/>
  <c r="BJ953" i="82" s="1"/>
  <c r="BI956" i="82"/>
  <c r="BR939" i="89"/>
  <c r="BR940" i="89"/>
  <c r="AZ935" i="79"/>
  <c r="AU941" i="79"/>
  <c r="AW116" i="80" s="1"/>
  <c r="AZ936" i="83"/>
  <c r="BQ957" i="85"/>
  <c r="BQ966" i="85" s="1"/>
  <c r="BN956" i="87"/>
  <c r="BN957" i="87"/>
  <c r="BO946" i="87"/>
  <c r="BO953" i="87" s="1"/>
  <c r="BO954" i="87" s="1"/>
  <c r="BO957" i="87" s="1"/>
  <c r="BQ949" i="85"/>
  <c r="BR944" i="85" s="1"/>
  <c r="BR946" i="85" s="1"/>
  <c r="BR953" i="85" s="1"/>
  <c r="BQ956" i="85"/>
  <c r="AZ934" i="79"/>
  <c r="AZ933" i="79"/>
  <c r="CJ933" i="84"/>
  <c r="CJ934" i="84"/>
  <c r="CJ936" i="84" s="1"/>
  <c r="AU940" i="79"/>
  <c r="AU939" i="79"/>
  <c r="AU942" i="73"/>
  <c r="AU953" i="73"/>
  <c r="AU952" i="73"/>
  <c r="AT958" i="73"/>
  <c r="AT967" i="73" s="1"/>
  <c r="AT965" i="73"/>
  <c r="BK956" i="84"/>
  <c r="BL946" i="84"/>
  <c r="BL953" i="84" s="1"/>
  <c r="BL945" i="84"/>
  <c r="BL952" i="84" s="1"/>
  <c r="AY954" i="83"/>
  <c r="BE934" i="81"/>
  <c r="BE933" i="81"/>
  <c r="BB938" i="81"/>
  <c r="AZ939" i="83"/>
  <c r="AZ940" i="83"/>
  <c r="AX958" i="83"/>
  <c r="AX967" i="83" s="1"/>
  <c r="AZ944" i="73"/>
  <c r="AU942" i="79" a="1"/>
  <c r="AS945" i="79" a="1"/>
  <c r="AQ968" i="79" a="1"/>
  <c r="AR956" i="79" a="1"/>
  <c r="AS946" i="79" a="1"/>
  <c r="AR957" i="79" a="1"/>
  <c r="AZ936" i="79" a="1"/>
  <c r="BN957" i="89" l="1"/>
  <c r="BN966" i="89" s="1"/>
  <c r="BN956" i="89"/>
  <c r="BO946" i="89"/>
  <c r="BO945" i="89"/>
  <c r="BO952" i="89" s="1"/>
  <c r="BM966" i="89"/>
  <c r="BM958" i="89"/>
  <c r="AL76" i="77"/>
  <c r="AL71" i="77"/>
  <c r="AL70" i="77"/>
  <c r="AL73" i="77" s="1"/>
  <c r="AL77" i="77" s="1"/>
  <c r="AL78" i="77" s="1"/>
  <c r="AL79" i="77" s="1"/>
  <c r="AL80" i="77" s="1"/>
  <c r="AL84" i="77" s="1"/>
  <c r="AK86" i="77"/>
  <c r="AK87" i="77" s="1"/>
  <c r="AR59" i="77"/>
  <c r="AS54" i="77" s="1"/>
  <c r="AS61" i="77" s="1"/>
  <c r="AS46" i="77"/>
  <c r="AR60" i="77"/>
  <c r="AQ968" i="79"/>
  <c r="AR957" i="79"/>
  <c r="AR956" i="79"/>
  <c r="AS946" i="79"/>
  <c r="AS945" i="79"/>
  <c r="AR965" i="81"/>
  <c r="AS35" i="77"/>
  <c r="AS118" i="80"/>
  <c r="AR966" i="81"/>
  <c r="AR958" i="81"/>
  <c r="AS949" i="81"/>
  <c r="AS953" i="81"/>
  <c r="AS952" i="81"/>
  <c r="AY952" i="86"/>
  <c r="AX957" i="86"/>
  <c r="AX956" i="86"/>
  <c r="AW979" i="86"/>
  <c r="AY953" i="86"/>
  <c r="AY949" i="86"/>
  <c r="BJ945" i="82"/>
  <c r="BJ952" i="82" s="1"/>
  <c r="BJ954" i="82" s="1"/>
  <c r="BJ956" i="82" s="1"/>
  <c r="BJ949" i="82"/>
  <c r="BK944" i="82" s="1"/>
  <c r="BN966" i="87"/>
  <c r="BR942" i="89"/>
  <c r="BS938" i="89" s="1"/>
  <c r="AZ936" i="79"/>
  <c r="BA932" i="83"/>
  <c r="BA934" i="83" s="1"/>
  <c r="BE936" i="81"/>
  <c r="BF932" i="81" s="1"/>
  <c r="AY957" i="83"/>
  <c r="BO949" i="87"/>
  <c r="BP944" i="87" s="1"/>
  <c r="BP945" i="87" s="1"/>
  <c r="BP952" i="87" s="1"/>
  <c r="BR949" i="85"/>
  <c r="BS944" i="85" s="1"/>
  <c r="BS946" i="85" s="1"/>
  <c r="BS953" i="85" s="1"/>
  <c r="BR945" i="85"/>
  <c r="BR952" i="85" s="1"/>
  <c r="BR954" i="85" s="1"/>
  <c r="AU942" i="79"/>
  <c r="AT979" i="73"/>
  <c r="AV938" i="73"/>
  <c r="AU954" i="73"/>
  <c r="AT968" i="73"/>
  <c r="BL954" i="84"/>
  <c r="BL949" i="84"/>
  <c r="BM944" i="84" s="1"/>
  <c r="AY956" i="83"/>
  <c r="BO956" i="87"/>
  <c r="BO966" i="87"/>
  <c r="AZ953" i="83"/>
  <c r="E917" i="86"/>
  <c r="AZ952" i="83"/>
  <c r="AZ942" i="83"/>
  <c r="BB940" i="81"/>
  <c r="BB939" i="81"/>
  <c r="AX979" i="83"/>
  <c r="AX968" i="83"/>
  <c r="AZ946" i="73"/>
  <c r="AZ945" i="73"/>
  <c r="AR958" i="79" a="1"/>
  <c r="AR965" i="79" a="1"/>
  <c r="AS949" i="79" a="1"/>
  <c r="BA932" i="79" a="1"/>
  <c r="BA935" i="79" a="1"/>
  <c r="AS953" i="79" a="1"/>
  <c r="AV938" i="79" a="1"/>
  <c r="BA934" i="79" a="1"/>
  <c r="AZ947" i="79" a="1"/>
  <c r="AR966" i="79" a="1"/>
  <c r="AS952" i="79" a="1"/>
  <c r="BM967" i="89" l="1"/>
  <c r="BN958" i="89"/>
  <c r="BN967" i="89" s="1"/>
  <c r="BO953" i="89"/>
  <c r="BO954" i="89" s="1"/>
  <c r="BO949" i="89"/>
  <c r="BP944" i="89" s="1"/>
  <c r="AL75" i="77"/>
  <c r="AL74" i="77"/>
  <c r="AM69" i="77" s="1"/>
  <c r="AM76" i="77" s="1"/>
  <c r="AL20" i="77"/>
  <c r="AL23" i="77" s="1"/>
  <c r="AL85" i="77"/>
  <c r="AL27" i="77" s="1"/>
  <c r="AL30" i="77" s="1"/>
  <c r="AS55" i="77"/>
  <c r="AS56" i="77"/>
  <c r="AR958" i="79"/>
  <c r="AR966" i="79"/>
  <c r="AS952" i="79"/>
  <c r="AU123" i="80" s="1"/>
  <c r="AS953" i="79"/>
  <c r="AS949" i="79"/>
  <c r="AR965" i="79"/>
  <c r="AR967" i="81"/>
  <c r="AR968" i="81" s="1"/>
  <c r="AS954" i="81"/>
  <c r="AS43" i="77"/>
  <c r="AS47" i="77" s="1"/>
  <c r="AS42" i="77"/>
  <c r="AS28" i="77" s="1"/>
  <c r="AT944" i="81"/>
  <c r="AY954" i="86"/>
  <c r="AY956" i="86" s="1"/>
  <c r="AX966" i="86"/>
  <c r="AX958" i="86"/>
  <c r="AZ944" i="86"/>
  <c r="BJ957" i="82"/>
  <c r="BJ966" i="82" s="1"/>
  <c r="BK945" i="82"/>
  <c r="BK952" i="82" s="1"/>
  <c r="BK946" i="82"/>
  <c r="BK953" i="82" s="1"/>
  <c r="AY966" i="83"/>
  <c r="BS939" i="89"/>
  <c r="BS940" i="89"/>
  <c r="BA933" i="83"/>
  <c r="BA932" i="79"/>
  <c r="BA935" i="79"/>
  <c r="AZ947" i="79"/>
  <c r="BA936" i="83"/>
  <c r="AZ948" i="73"/>
  <c r="AY958" i="83"/>
  <c r="AY967" i="83" s="1"/>
  <c r="BR957" i="85"/>
  <c r="BR966" i="85" s="1"/>
  <c r="AU957" i="73"/>
  <c r="AU966" i="73" s="1"/>
  <c r="BL957" i="84"/>
  <c r="BL966" i="84" s="1"/>
  <c r="BP946" i="87"/>
  <c r="BP953" i="87" s="1"/>
  <c r="BP954" i="87" s="1"/>
  <c r="BP957" i="87" s="1"/>
  <c r="BS945" i="85"/>
  <c r="BS952" i="85" s="1"/>
  <c r="BS954" i="85" s="1"/>
  <c r="BS949" i="85"/>
  <c r="BT944" i="85" s="1"/>
  <c r="BT945" i="85" s="1"/>
  <c r="BT952" i="85" s="1"/>
  <c r="BR956" i="85"/>
  <c r="BA934" i="79"/>
  <c r="AV938" i="79"/>
  <c r="AV939" i="73"/>
  <c r="AV940" i="73"/>
  <c r="AU965" i="73"/>
  <c r="AU956" i="73"/>
  <c r="BL956" i="84"/>
  <c r="BM946" i="84"/>
  <c r="BM953" i="84" s="1"/>
  <c r="BM945" i="84"/>
  <c r="BM952" i="84" s="1"/>
  <c r="AZ954" i="83"/>
  <c r="AZ957" i="83" s="1"/>
  <c r="BA938" i="83"/>
  <c r="BB942" i="81"/>
  <c r="E919" i="86"/>
  <c r="E922" i="86" s="1"/>
  <c r="BF934" i="81"/>
  <c r="BF933" i="81"/>
  <c r="AY965" i="83"/>
  <c r="AV939" i="79" a="1"/>
  <c r="AV940" i="79" a="1"/>
  <c r="BA936" i="79" a="1"/>
  <c r="AT944" i="79" a="1"/>
  <c r="AV941" i="79" a="1"/>
  <c r="BA933" i="79" a="1"/>
  <c r="AR968" i="79" a="1"/>
  <c r="AS954" i="79" a="1"/>
  <c r="AR967" i="79" a="1"/>
  <c r="BO956" i="89" l="1"/>
  <c r="BO957" i="89"/>
  <c r="BO966" i="89" s="1"/>
  <c r="BN968" i="89"/>
  <c r="BO965" i="89" s="1"/>
  <c r="BM979" i="89"/>
  <c r="BM968" i="89"/>
  <c r="BN965" i="89" s="1"/>
  <c r="BN979" i="89"/>
  <c r="BP946" i="89"/>
  <c r="BP953" i="89" s="1"/>
  <c r="BP945" i="89"/>
  <c r="BP952" i="89" s="1"/>
  <c r="AM72" i="77"/>
  <c r="AM70" i="77"/>
  <c r="AM71" i="77"/>
  <c r="AL86" i="77"/>
  <c r="AL87" i="77" s="1"/>
  <c r="AR979" i="81"/>
  <c r="AS954" i="79"/>
  <c r="AU113" i="80" s="1"/>
  <c r="AR968" i="79"/>
  <c r="AR967" i="79"/>
  <c r="AT944" i="79"/>
  <c r="AS57" i="77"/>
  <c r="AS48" i="77"/>
  <c r="AS49" i="77" s="1"/>
  <c r="AS50" i="77" s="1"/>
  <c r="AS957" i="81"/>
  <c r="AS956" i="81"/>
  <c r="AS965" i="81"/>
  <c r="AT946" i="81"/>
  <c r="AT945" i="81"/>
  <c r="AS21" i="77"/>
  <c r="AS45" i="77"/>
  <c r="AS44" i="77"/>
  <c r="AT40" i="77" s="1"/>
  <c r="AY957" i="86"/>
  <c r="AY966" i="86" s="1"/>
  <c r="AX967" i="86"/>
  <c r="AX979" i="86" s="1"/>
  <c r="AZ946" i="86"/>
  <c r="AZ948" i="86" s="1"/>
  <c r="AZ945" i="86"/>
  <c r="BK954" i="82"/>
  <c r="BK956" i="82" s="1"/>
  <c r="BK949" i="82"/>
  <c r="BL944" i="82" s="1"/>
  <c r="AY979" i="83"/>
  <c r="BS942" i="89"/>
  <c r="BT938" i="89" s="1"/>
  <c r="BA933" i="79"/>
  <c r="BA936" i="79"/>
  <c r="AZ949" i="73"/>
  <c r="BA944" i="73" s="1"/>
  <c r="BB932" i="83"/>
  <c r="BB933" i="83" s="1"/>
  <c r="AV941" i="79"/>
  <c r="AX116" i="80" s="1"/>
  <c r="AV942" i="73"/>
  <c r="BS957" i="85"/>
  <c r="BS966" i="85" s="1"/>
  <c r="BP949" i="87"/>
  <c r="BQ944" i="87" s="1"/>
  <c r="BQ946" i="87" s="1"/>
  <c r="BQ953" i="87" s="1"/>
  <c r="BT946" i="85"/>
  <c r="BT953" i="85" s="1"/>
  <c r="BT954" i="85" s="1"/>
  <c r="BS956" i="85"/>
  <c r="AV940" i="79"/>
  <c r="AV939" i="79"/>
  <c r="AV953" i="73"/>
  <c r="AV952" i="73"/>
  <c r="AU958" i="73"/>
  <c r="AU967" i="73" s="1"/>
  <c r="BM949" i="84"/>
  <c r="BN944" i="84" s="1"/>
  <c r="BN945" i="84" s="1"/>
  <c r="BN952" i="84" s="1"/>
  <c r="BM954" i="84"/>
  <c r="BM957" i="84" s="1"/>
  <c r="BM966" i="84" s="1"/>
  <c r="AZ956" i="83"/>
  <c r="BP966" i="87"/>
  <c r="BP956" i="87"/>
  <c r="BA940" i="83"/>
  <c r="BA939" i="83"/>
  <c r="BC938" i="81"/>
  <c r="BF936" i="81"/>
  <c r="AY968" i="83"/>
  <c r="AZ965" i="83" s="1"/>
  <c r="AS957" i="79" a="1"/>
  <c r="BB933" i="79" a="1"/>
  <c r="AS965" i="79" a="1"/>
  <c r="AZ948" i="79" a="1"/>
  <c r="AV942" i="79" a="1"/>
  <c r="AT946" i="79" a="1"/>
  <c r="AT945" i="79" a="1"/>
  <c r="AR979" i="79" a="1"/>
  <c r="BB935" i="79" a="1"/>
  <c r="BB932" i="79" a="1"/>
  <c r="AS956" i="79" a="1"/>
  <c r="BO958" i="89" l="1"/>
  <c r="BO967" i="89" s="1"/>
  <c r="BO979" i="89" s="1"/>
  <c r="BP949" i="89"/>
  <c r="BQ944" i="89" s="1"/>
  <c r="BQ945" i="89"/>
  <c r="BQ952" i="89" s="1"/>
  <c r="BQ946" i="89"/>
  <c r="BP954" i="89"/>
  <c r="BO968" i="89"/>
  <c r="BP965" i="89" s="1"/>
  <c r="AM73" i="77"/>
  <c r="AM77" i="77" s="1"/>
  <c r="AM78" i="77" s="1"/>
  <c r="AM79" i="77" s="1"/>
  <c r="AM80" i="77" s="1"/>
  <c r="AM84" i="77" s="1"/>
  <c r="AM20" i="77" s="1"/>
  <c r="AM23" i="77" s="1"/>
  <c r="AR979" i="79"/>
  <c r="AT35" i="77" s="1"/>
  <c r="AS965" i="79"/>
  <c r="AS956" i="79"/>
  <c r="AS957" i="79"/>
  <c r="AT945" i="79"/>
  <c r="AT946" i="79"/>
  <c r="AS966" i="81"/>
  <c r="AS958" i="81"/>
  <c r="AT952" i="81"/>
  <c r="AT949" i="81"/>
  <c r="AT953" i="81"/>
  <c r="AT46" i="77"/>
  <c r="AT41" i="77"/>
  <c r="AS58" i="77"/>
  <c r="AS62" i="77" s="1"/>
  <c r="AS63" i="77" s="1"/>
  <c r="AS64" i="77" s="1"/>
  <c r="AS65" i="77" s="1"/>
  <c r="AY958" i="86"/>
  <c r="AY967" i="86" s="1"/>
  <c r="AY979" i="86" s="1"/>
  <c r="AX968" i="86"/>
  <c r="AY965" i="86" s="1"/>
  <c r="AZ948" i="79"/>
  <c r="BB137" i="80" s="1"/>
  <c r="AZ953" i="86"/>
  <c r="AZ952" i="86"/>
  <c r="AZ949" i="86"/>
  <c r="BK957" i="82"/>
  <c r="BK966" i="82" s="1"/>
  <c r="BL946" i="82"/>
  <c r="BL953" i="82" s="1"/>
  <c r="BL945" i="82"/>
  <c r="BL952" i="82" s="1"/>
  <c r="BT939" i="89"/>
  <c r="BT940" i="89"/>
  <c r="BB934" i="83"/>
  <c r="BB936" i="83" s="1"/>
  <c r="AV942" i="79"/>
  <c r="BB932" i="79"/>
  <c r="AW938" i="73"/>
  <c r="AW939" i="73" s="1"/>
  <c r="BB935" i="79"/>
  <c r="BT957" i="85"/>
  <c r="BT966" i="85" s="1"/>
  <c r="BQ945" i="87"/>
  <c r="BQ952" i="87" s="1"/>
  <c r="BQ954" i="87" s="1"/>
  <c r="BT956" i="85"/>
  <c r="BT949" i="85"/>
  <c r="BU944" i="85" s="1"/>
  <c r="BU945" i="85" s="1"/>
  <c r="BU952" i="85" s="1"/>
  <c r="BB933" i="79"/>
  <c r="AU979" i="73"/>
  <c r="AV954" i="73"/>
  <c r="BN946" i="84"/>
  <c r="BN953" i="84" s="1"/>
  <c r="BN954" i="84" s="1"/>
  <c r="BM956" i="84"/>
  <c r="BQ949" i="87"/>
  <c r="BR944" i="87" s="1"/>
  <c r="BR945" i="87" s="1"/>
  <c r="BR952" i="87" s="1"/>
  <c r="BG932" i="81"/>
  <c r="BA952" i="83"/>
  <c r="BA953" i="83"/>
  <c r="BC940" i="81"/>
  <c r="BC939" i="81"/>
  <c r="BA942" i="83"/>
  <c r="BA946" i="73"/>
  <c r="BA945" i="73"/>
  <c r="AW939" i="79" a="1"/>
  <c r="BB934" i="79" a="1"/>
  <c r="AT953" i="79" a="1"/>
  <c r="AS958" i="79" a="1"/>
  <c r="AT952" i="79" a="1"/>
  <c r="AW941" i="79" a="1"/>
  <c r="AS966" i="79" a="1"/>
  <c r="BB936" i="79" a="1"/>
  <c r="AT949" i="79" a="1"/>
  <c r="BA947" i="79" a="1"/>
  <c r="AW938" i="79" a="1"/>
  <c r="BP957" i="89" l="1"/>
  <c r="BP956" i="89"/>
  <c r="BQ949" i="89"/>
  <c r="BR944" i="89" s="1"/>
  <c r="BQ953" i="89"/>
  <c r="BQ954" i="89" s="1"/>
  <c r="AM85" i="77"/>
  <c r="AM27" i="77" s="1"/>
  <c r="AM30" i="77" s="1"/>
  <c r="AM75" i="77"/>
  <c r="AM74" i="77"/>
  <c r="AN69" i="77" s="1"/>
  <c r="AN76" i="77" s="1"/>
  <c r="AT118" i="80"/>
  <c r="AT43" i="77"/>
  <c r="AT47" i="77" s="1"/>
  <c r="AT48" i="77" s="1"/>
  <c r="AT49" i="77" s="1"/>
  <c r="AT50" i="77" s="1"/>
  <c r="AT949" i="79"/>
  <c r="AS958" i="79"/>
  <c r="AS966" i="79"/>
  <c r="AT952" i="79"/>
  <c r="AV123" i="80" s="1"/>
  <c r="AT953" i="79"/>
  <c r="AU944" i="81"/>
  <c r="AS60" i="77"/>
  <c r="AS967" i="81"/>
  <c r="AS968" i="81" s="1"/>
  <c r="AT954" i="81"/>
  <c r="AT42" i="77"/>
  <c r="AS59" i="77"/>
  <c r="AT54" i="77" s="1"/>
  <c r="AY968" i="86"/>
  <c r="AZ965" i="86" s="1"/>
  <c r="BA944" i="86"/>
  <c r="BB117" i="80"/>
  <c r="AZ954" i="86"/>
  <c r="BL954" i="82"/>
  <c r="BL957" i="82" s="1"/>
  <c r="BL966" i="82" s="1"/>
  <c r="BL949" i="82"/>
  <c r="BM944" i="82" s="1"/>
  <c r="BM946" i="82" s="1"/>
  <c r="BM953" i="82" s="1"/>
  <c r="AW940" i="73"/>
  <c r="AW942" i="73" s="1"/>
  <c r="BT942" i="89"/>
  <c r="BU938" i="89" s="1"/>
  <c r="BB934" i="79"/>
  <c r="AW938" i="79"/>
  <c r="BA947" i="79"/>
  <c r="AW941" i="79"/>
  <c r="AY116" i="80" s="1"/>
  <c r="BQ956" i="87"/>
  <c r="BQ957" i="87"/>
  <c r="AV957" i="73"/>
  <c r="AV966" i="73" s="1"/>
  <c r="BN957" i="84"/>
  <c r="BN966" i="84" s="1"/>
  <c r="BU946" i="85"/>
  <c r="BU953" i="85" s="1"/>
  <c r="BU954" i="85" s="1"/>
  <c r="BB936" i="79"/>
  <c r="BC932" i="83"/>
  <c r="AW939" i="79"/>
  <c r="AV956" i="73"/>
  <c r="AW952" i="73"/>
  <c r="AU968" i="73"/>
  <c r="BN949" i="84"/>
  <c r="BO944" i="84" s="1"/>
  <c r="BO945" i="84" s="1"/>
  <c r="BO952" i="84" s="1"/>
  <c r="BN956" i="84"/>
  <c r="BR946" i="87"/>
  <c r="BR953" i="87" s="1"/>
  <c r="BR954" i="87" s="1"/>
  <c r="BR957" i="87" s="1"/>
  <c r="BG934" i="81"/>
  <c r="BG933" i="81"/>
  <c r="E917" i="84"/>
  <c r="G917" i="84"/>
  <c r="D322" i="84" s="1"/>
  <c r="H917" i="84"/>
  <c r="I917" i="84"/>
  <c r="BC942" i="81"/>
  <c r="BA954" i="83"/>
  <c r="BA957" i="83" s="1"/>
  <c r="BB938" i="83"/>
  <c r="BA949" i="73"/>
  <c r="AS967" i="79" a="1"/>
  <c r="AW940" i="79" a="1"/>
  <c r="AU944" i="79" a="1"/>
  <c r="AW942" i="79" a="1"/>
  <c r="AS968" i="79" a="1"/>
  <c r="AT954" i="79" a="1"/>
  <c r="BC932" i="79" a="1"/>
  <c r="BQ957" i="89" l="1"/>
  <c r="BQ966" i="89" s="1"/>
  <c r="BQ956" i="89"/>
  <c r="BR945" i="89"/>
  <c r="BR952" i="89" s="1"/>
  <c r="BR946" i="89"/>
  <c r="BR953" i="89" s="1"/>
  <c r="BP966" i="89"/>
  <c r="BP958" i="89"/>
  <c r="AN71" i="77"/>
  <c r="AN72" i="77"/>
  <c r="AM86" i="77"/>
  <c r="AM87" i="77" s="1"/>
  <c r="AN70" i="77"/>
  <c r="AT44" i="77"/>
  <c r="AU40" i="77" s="1"/>
  <c r="AU41" i="77" s="1"/>
  <c r="AT57" i="77"/>
  <c r="AT28" i="77"/>
  <c r="AS967" i="79"/>
  <c r="AU944" i="79"/>
  <c r="AT954" i="79"/>
  <c r="AV113" i="80" s="1"/>
  <c r="AS968" i="79"/>
  <c r="AT55" i="77"/>
  <c r="AT56" i="77"/>
  <c r="AT61" i="77"/>
  <c r="AT21" i="77"/>
  <c r="AT45" i="77"/>
  <c r="AU946" i="81"/>
  <c r="AU945" i="81"/>
  <c r="AT957" i="81"/>
  <c r="AT956" i="81"/>
  <c r="AT965" i="81"/>
  <c r="AS979" i="81"/>
  <c r="BA945" i="86"/>
  <c r="BA946" i="86"/>
  <c r="BA949" i="86" s="1"/>
  <c r="AZ956" i="86"/>
  <c r="H919" i="86" s="1"/>
  <c r="AZ957" i="86"/>
  <c r="H917" i="86"/>
  <c r="BL956" i="82"/>
  <c r="BM949" i="82"/>
  <c r="BN944" i="82" s="1"/>
  <c r="BN946" i="82" s="1"/>
  <c r="BN953" i="82" s="1"/>
  <c r="BM945" i="82"/>
  <c r="BM952" i="82" s="1"/>
  <c r="BM954" i="82" s="1"/>
  <c r="BM956" i="82" s="1"/>
  <c r="AW953" i="73"/>
  <c r="AW940" i="79"/>
  <c r="BQ966" i="87"/>
  <c r="BU939" i="89"/>
  <c r="BU940" i="89"/>
  <c r="AW942" i="79"/>
  <c r="AX938" i="73"/>
  <c r="AX940" i="73" s="1"/>
  <c r="BU957" i="85"/>
  <c r="BU966" i="85" s="1"/>
  <c r="BU956" i="85"/>
  <c r="BU949" i="85"/>
  <c r="BV944" i="85" s="1"/>
  <c r="BV945" i="85" s="1"/>
  <c r="BV952" i="85" s="1"/>
  <c r="BC932" i="79"/>
  <c r="BC934" i="83"/>
  <c r="BC933" i="83"/>
  <c r="AV965" i="73"/>
  <c r="AV958" i="73"/>
  <c r="AV967" i="73" s="1"/>
  <c r="BO946" i="84"/>
  <c r="BO953" i="84" s="1"/>
  <c r="BO954" i="84" s="1"/>
  <c r="BR949" i="87"/>
  <c r="BS944" i="87" s="1"/>
  <c r="BS946" i="87" s="1"/>
  <c r="BS953" i="87" s="1"/>
  <c r="BR956" i="87"/>
  <c r="BR966" i="87"/>
  <c r="BA966" i="83"/>
  <c r="BA956" i="83"/>
  <c r="E919" i="84"/>
  <c r="E922" i="84" s="1"/>
  <c r="G919" i="84"/>
  <c r="G922" i="84" s="1"/>
  <c r="H919" i="84"/>
  <c r="I919" i="84"/>
  <c r="I922" i="84" s="1"/>
  <c r="BD938" i="81"/>
  <c r="BG936" i="81"/>
  <c r="BB939" i="83"/>
  <c r="BB940" i="83"/>
  <c r="BB944" i="73"/>
  <c r="AT957" i="79" a="1"/>
  <c r="AX941" i="79" a="1"/>
  <c r="AU946" i="79" a="1"/>
  <c r="BC934" i="79" a="1"/>
  <c r="BC935" i="79" a="1"/>
  <c r="BC933" i="79" a="1"/>
  <c r="AT956" i="79" a="1"/>
  <c r="AU945" i="79" a="1"/>
  <c r="AX938" i="79" a="1"/>
  <c r="AT965" i="79" a="1"/>
  <c r="AX940" i="79" a="1"/>
  <c r="AS979" i="79" a="1"/>
  <c r="BP967" i="89" l="1"/>
  <c r="BP979" i="89" s="1"/>
  <c r="BQ958" i="89"/>
  <c r="BQ967" i="89" s="1"/>
  <c r="BQ979" i="89" s="1"/>
  <c r="BP968" i="89"/>
  <c r="BQ965" i="89" s="1"/>
  <c r="BQ968" i="89" s="1"/>
  <c r="BR965" i="89" s="1"/>
  <c r="BR954" i="89"/>
  <c r="BR949" i="89"/>
  <c r="BS944" i="89" s="1"/>
  <c r="AN73" i="77"/>
  <c r="AN77" i="77" s="1"/>
  <c r="AN78" i="77" s="1"/>
  <c r="AN79" i="77" s="1"/>
  <c r="AN80" i="77" s="1"/>
  <c r="AN84" i="77" s="1"/>
  <c r="AN85" i="77" s="1"/>
  <c r="AN27" i="77" s="1"/>
  <c r="AN30" i="77" s="1"/>
  <c r="AU46" i="77"/>
  <c r="AT58" i="77"/>
  <c r="AT62" i="77" s="1"/>
  <c r="AT63" i="77" s="1"/>
  <c r="AT64" i="77" s="1"/>
  <c r="AT65" i="77" s="1"/>
  <c r="AS979" i="79"/>
  <c r="AT965" i="79"/>
  <c r="AU945" i="79"/>
  <c r="AT956" i="79"/>
  <c r="AT957" i="79"/>
  <c r="AU946" i="79"/>
  <c r="AU952" i="81"/>
  <c r="AT966" i="81"/>
  <c r="AT958" i="81"/>
  <c r="AU949" i="81"/>
  <c r="AU953" i="81"/>
  <c r="H922" i="86"/>
  <c r="E34" i="86" s="1"/>
  <c r="M332" i="86"/>
  <c r="M319" i="86"/>
  <c r="BB944" i="86"/>
  <c r="BA953" i="86"/>
  <c r="BA952" i="86"/>
  <c r="BM957" i="82"/>
  <c r="BM966" i="82" s="1"/>
  <c r="BN945" i="82"/>
  <c r="BN952" i="82" s="1"/>
  <c r="BN954" i="82" s="1"/>
  <c r="BN957" i="82" s="1"/>
  <c r="BN966" i="82" s="1"/>
  <c r="BN949" i="82"/>
  <c r="BO944" i="82" s="1"/>
  <c r="BO946" i="82" s="1"/>
  <c r="BO953" i="82" s="1"/>
  <c r="AW954" i="73"/>
  <c r="BU942" i="89"/>
  <c r="BV938" i="89" s="1"/>
  <c r="AX939" i="73"/>
  <c r="AX952" i="73" s="1"/>
  <c r="AX938" i="79"/>
  <c r="BC935" i="79"/>
  <c r="AX941" i="79"/>
  <c r="AZ116" i="80" s="1"/>
  <c r="BO957" i="84"/>
  <c r="BO966" i="84" s="1"/>
  <c r="BV946" i="85"/>
  <c r="BV953" i="85" s="1"/>
  <c r="BV954" i="85" s="1"/>
  <c r="BC934" i="79"/>
  <c r="BC933" i="79"/>
  <c r="BC936" i="83"/>
  <c r="AX940" i="79"/>
  <c r="AV979" i="73"/>
  <c r="AX953" i="73"/>
  <c r="AX942" i="73"/>
  <c r="AV968" i="73"/>
  <c r="BO949" i="84"/>
  <c r="BP944" i="84" s="1"/>
  <c r="BP945" i="84" s="1"/>
  <c r="BP952" i="84" s="1"/>
  <c r="BO956" i="84"/>
  <c r="BS945" i="87"/>
  <c r="BS952" i="87" s="1"/>
  <c r="BS954" i="87" s="1"/>
  <c r="BS949" i="87"/>
  <c r="BT944" i="87" s="1"/>
  <c r="BB952" i="83"/>
  <c r="BD940" i="81"/>
  <c r="BD939" i="81"/>
  <c r="BB953" i="83"/>
  <c r="BB942" i="83"/>
  <c r="H922" i="84"/>
  <c r="E34" i="84" s="1"/>
  <c r="M332" i="84"/>
  <c r="M319" i="84"/>
  <c r="BH932" i="81"/>
  <c r="BB945" i="73"/>
  <c r="BB946" i="73"/>
  <c r="AX939" i="79" a="1"/>
  <c r="AX942" i="79" a="1"/>
  <c r="AT966" i="79" a="1"/>
  <c r="BC936" i="79" a="1"/>
  <c r="BB947" i="79" a="1"/>
  <c r="AU949" i="79" a="1"/>
  <c r="AU953" i="79" a="1"/>
  <c r="AU952" i="79" a="1"/>
  <c r="AT958" i="79" a="1"/>
  <c r="BS945" i="89" l="1"/>
  <c r="BS952" i="89" s="1"/>
  <c r="BS946" i="89"/>
  <c r="BR956" i="89"/>
  <c r="BR957" i="89"/>
  <c r="BR966" i="89" s="1"/>
  <c r="AN74" i="77"/>
  <c r="AO69" i="77" s="1"/>
  <c r="AO76" i="77" s="1"/>
  <c r="AN86" i="77"/>
  <c r="AN87" i="77" s="1"/>
  <c r="AN75" i="77"/>
  <c r="AN20" i="77"/>
  <c r="AN23" i="77" s="1"/>
  <c r="AT60" i="77"/>
  <c r="AT59" i="77"/>
  <c r="AU54" i="77" s="1"/>
  <c r="AU61" i="77" s="1"/>
  <c r="AU953" i="79"/>
  <c r="AU949" i="79"/>
  <c r="AT958" i="79"/>
  <c r="AT966" i="79"/>
  <c r="AU952" i="79"/>
  <c r="AW123" i="80" s="1"/>
  <c r="AV944" i="81"/>
  <c r="AU35" i="77"/>
  <c r="AU118" i="80"/>
  <c r="AT967" i="81"/>
  <c r="AT979" i="81" s="1"/>
  <c r="AU954" i="81"/>
  <c r="BA954" i="86"/>
  <c r="BB945" i="86"/>
  <c r="BB946" i="86"/>
  <c r="BN956" i="82"/>
  <c r="BO945" i="82"/>
  <c r="BO952" i="82" s="1"/>
  <c r="BO954" i="82" s="1"/>
  <c r="BO957" i="82" s="1"/>
  <c r="BO966" i="82" s="1"/>
  <c r="BO949" i="82"/>
  <c r="BP944" i="82" s="1"/>
  <c r="AW957" i="73"/>
  <c r="AW956" i="73"/>
  <c r="BV940" i="89"/>
  <c r="BV939" i="89"/>
  <c r="AX939" i="79"/>
  <c r="BB947" i="79"/>
  <c r="BS957" i="87"/>
  <c r="BV956" i="85"/>
  <c r="BV957" i="85"/>
  <c r="BV966" i="85" s="1"/>
  <c r="BV949" i="85"/>
  <c r="BW944" i="85" s="1"/>
  <c r="BW946" i="85" s="1"/>
  <c r="BW953" i="85" s="1"/>
  <c r="BC936" i="79"/>
  <c r="BD932" i="83"/>
  <c r="AX942" i="79"/>
  <c r="AX954" i="73"/>
  <c r="AY938" i="73"/>
  <c r="AW965" i="73"/>
  <c r="BP946" i="84"/>
  <c r="BP953" i="84" s="1"/>
  <c r="BP954" i="84" s="1"/>
  <c r="BS956" i="87"/>
  <c r="BT946" i="87"/>
  <c r="BT953" i="87" s="1"/>
  <c r="BT945" i="87"/>
  <c r="BT952" i="87" s="1"/>
  <c r="E917" i="82"/>
  <c r="H917" i="82"/>
  <c r="I917" i="82"/>
  <c r="BH934" i="81"/>
  <c r="BH933" i="81"/>
  <c r="BD942" i="81"/>
  <c r="E917" i="85"/>
  <c r="H917" i="85"/>
  <c r="I917" i="85"/>
  <c r="BB954" i="83"/>
  <c r="BB957" i="83" s="1"/>
  <c r="BC938" i="83"/>
  <c r="BB949" i="73"/>
  <c r="AY938" i="79" a="1"/>
  <c r="BD932" i="79" a="1"/>
  <c r="AU954" i="79" a="1"/>
  <c r="AT967" i="79" a="1"/>
  <c r="AT979" i="79" a="1"/>
  <c r="AV944" i="79" a="1"/>
  <c r="AO70" i="77" l="1"/>
  <c r="AO72" i="77"/>
  <c r="AO71" i="77"/>
  <c r="BR958" i="89"/>
  <c r="BS953" i="89"/>
  <c r="BS949" i="89"/>
  <c r="BT944" i="89" s="1"/>
  <c r="BS954" i="89"/>
  <c r="AO73" i="77"/>
  <c r="AO77" i="77" s="1"/>
  <c r="AO78" i="77" s="1"/>
  <c r="AO79" i="77" s="1"/>
  <c r="AO80" i="77" s="1"/>
  <c r="AO84" i="77" s="1"/>
  <c r="AO20" i="77" s="1"/>
  <c r="AO23" i="77" s="1"/>
  <c r="AU55" i="77"/>
  <c r="AT968" i="81"/>
  <c r="AU965" i="81" s="1"/>
  <c r="AT979" i="79"/>
  <c r="AT967" i="79"/>
  <c r="AV944" i="79"/>
  <c r="AU954" i="79"/>
  <c r="AW113" i="80" s="1"/>
  <c r="AU42" i="77"/>
  <c r="AU43" i="77"/>
  <c r="AU47" i="77" s="1"/>
  <c r="AU56" i="77"/>
  <c r="AV945" i="81"/>
  <c r="AV946" i="81"/>
  <c r="AU957" i="81"/>
  <c r="AU956" i="81"/>
  <c r="BB953" i="86"/>
  <c r="BB952" i="86"/>
  <c r="BA957" i="86"/>
  <c r="BA966" i="86" s="1"/>
  <c r="BA956" i="86"/>
  <c r="BB949" i="86"/>
  <c r="BO956" i="82"/>
  <c r="BP945" i="82"/>
  <c r="BP952" i="82" s="1"/>
  <c r="BP946" i="82"/>
  <c r="BP953" i="82" s="1"/>
  <c r="AW966" i="73"/>
  <c r="AW958" i="73"/>
  <c r="BS966" i="87"/>
  <c r="BV942" i="89"/>
  <c r="BW938" i="89" s="1"/>
  <c r="BH936" i="81"/>
  <c r="BI932" i="81" s="1"/>
  <c r="BP956" i="84"/>
  <c r="BP957" i="84"/>
  <c r="BP966" i="84" s="1"/>
  <c r="AX957" i="73"/>
  <c r="AX966" i="73" s="1"/>
  <c r="BW949" i="85"/>
  <c r="BX944" i="85" s="1"/>
  <c r="BX945" i="85" s="1"/>
  <c r="BX952" i="85" s="1"/>
  <c r="BW945" i="85"/>
  <c r="BW952" i="85" s="1"/>
  <c r="BW954" i="85" s="1"/>
  <c r="BD932" i="79"/>
  <c r="BD934" i="83"/>
  <c r="BD933" i="83"/>
  <c r="AY938" i="79"/>
  <c r="AY939" i="73"/>
  <c r="AY940" i="73"/>
  <c r="AX956" i="73"/>
  <c r="BP949" i="84"/>
  <c r="BQ944" i="84" s="1"/>
  <c r="BQ945" i="84" s="1"/>
  <c r="BQ952" i="84" s="1"/>
  <c r="BT949" i="87"/>
  <c r="BU944" i="87" s="1"/>
  <c r="BU946" i="87" s="1"/>
  <c r="BU953" i="87" s="1"/>
  <c r="BT954" i="87"/>
  <c r="BB966" i="83"/>
  <c r="BB956" i="83"/>
  <c r="E919" i="85"/>
  <c r="E922" i="85" s="1"/>
  <c r="H919" i="85"/>
  <c r="I919" i="85"/>
  <c r="I922" i="85" s="1"/>
  <c r="BE938" i="81"/>
  <c r="E919" i="82"/>
  <c r="E922" i="82" s="1"/>
  <c r="G919" i="82"/>
  <c r="G922" i="82" s="1"/>
  <c r="H919" i="82"/>
  <c r="I919" i="82"/>
  <c r="I922" i="82" s="1"/>
  <c r="BC939" i="83"/>
  <c r="BC940" i="83"/>
  <c r="BC942" i="83" s="1"/>
  <c r="BC944" i="73"/>
  <c r="AY941" i="79" a="1"/>
  <c r="BD934" i="79" a="1"/>
  <c r="AU965" i="79" a="1"/>
  <c r="BD935" i="79" a="1"/>
  <c r="AY940" i="79" a="1"/>
  <c r="BD933" i="79" a="1"/>
  <c r="AV945" i="79" a="1"/>
  <c r="AV946" i="79" a="1"/>
  <c r="AT968" i="79" a="1"/>
  <c r="AU956" i="79" a="1"/>
  <c r="AY939" i="79" a="1"/>
  <c r="AU957" i="79" a="1"/>
  <c r="BS956" i="89" l="1"/>
  <c r="BS957" i="89"/>
  <c r="BS966" i="89" s="1"/>
  <c r="BT946" i="89"/>
  <c r="BT953" i="89" s="1"/>
  <c r="BT945" i="89"/>
  <c r="BT952" i="89" s="1"/>
  <c r="BR967" i="89"/>
  <c r="BT949" i="89"/>
  <c r="BU944" i="89" s="1"/>
  <c r="BU945" i="89" s="1"/>
  <c r="BU952" i="89" s="1"/>
  <c r="AO74" i="77"/>
  <c r="AP69" i="77" s="1"/>
  <c r="AP70" i="77" s="1"/>
  <c r="AO75" i="77"/>
  <c r="AO85" i="77"/>
  <c r="AO27" i="77" s="1"/>
  <c r="AO30" i="77" s="1"/>
  <c r="AT968" i="79"/>
  <c r="AV946" i="79"/>
  <c r="AV945" i="79"/>
  <c r="AU965" i="79"/>
  <c r="AU956" i="79"/>
  <c r="AU957" i="79"/>
  <c r="AV949" i="81"/>
  <c r="AV953" i="81"/>
  <c r="AV952" i="81"/>
  <c r="AV35" i="77"/>
  <c r="AV118" i="80"/>
  <c r="AU57" i="77"/>
  <c r="AU48" i="77"/>
  <c r="AU49" i="77" s="1"/>
  <c r="AU50" i="77" s="1"/>
  <c r="AU28" i="77"/>
  <c r="AU21" i="77"/>
  <c r="AU44" i="77"/>
  <c r="AV40" i="77" s="1"/>
  <c r="AU45" i="77"/>
  <c r="AU966" i="81"/>
  <c r="AU958" i="81"/>
  <c r="BB954" i="86"/>
  <c r="BC944" i="86"/>
  <c r="BP949" i="82"/>
  <c r="BQ944" i="82" s="1"/>
  <c r="BQ946" i="82" s="1"/>
  <c r="BQ953" i="82" s="1"/>
  <c r="BP954" i="82"/>
  <c r="AW967" i="73"/>
  <c r="BW940" i="89"/>
  <c r="BW939" i="89"/>
  <c r="AY941" i="79"/>
  <c r="BA116" i="80" s="1"/>
  <c r="BD935" i="79"/>
  <c r="AY942" i="73"/>
  <c r="BD936" i="83"/>
  <c r="BT957" i="87"/>
  <c r="BW957" i="85"/>
  <c r="BW966" i="85" s="1"/>
  <c r="BX946" i="85"/>
  <c r="BX953" i="85" s="1"/>
  <c r="BX954" i="85" s="1"/>
  <c r="BX957" i="85" s="1"/>
  <c r="BX966" i="85" s="1"/>
  <c r="BW956" i="85"/>
  <c r="BD933" i="79"/>
  <c r="BD934" i="79"/>
  <c r="AY940" i="79"/>
  <c r="AY939" i="79"/>
  <c r="AX958" i="73"/>
  <c r="AX967" i="73" s="1"/>
  <c r="AY953" i="73"/>
  <c r="AY952" i="73"/>
  <c r="BQ946" i="84"/>
  <c r="BQ953" i="84" s="1"/>
  <c r="BQ954" i="84" s="1"/>
  <c r="BQ957" i="84" s="1"/>
  <c r="BQ966" i="84" s="1"/>
  <c r="BU945" i="87"/>
  <c r="BU952" i="87" s="1"/>
  <c r="BU954" i="87" s="1"/>
  <c r="BU949" i="87"/>
  <c r="BV944" i="87" s="1"/>
  <c r="BV945" i="87" s="1"/>
  <c r="BV952" i="87" s="1"/>
  <c r="BT956" i="87"/>
  <c r="H922" i="82"/>
  <c r="E34" i="82" s="1"/>
  <c r="M319" i="82"/>
  <c r="M332" i="82"/>
  <c r="BE940" i="81"/>
  <c r="BE942" i="81" s="1"/>
  <c r="BE939" i="81"/>
  <c r="BI933" i="81"/>
  <c r="BI934" i="81"/>
  <c r="BC953" i="83"/>
  <c r="BC952" i="83"/>
  <c r="BD938" i="83"/>
  <c r="H922" i="85"/>
  <c r="E34" i="85" s="1"/>
  <c r="M319" i="85"/>
  <c r="BC945" i="73"/>
  <c r="BC946" i="73"/>
  <c r="BD936" i="79" a="1"/>
  <c r="AU958" i="79" a="1"/>
  <c r="AV949" i="79" a="1"/>
  <c r="AV953" i="79" a="1"/>
  <c r="AV952" i="79" a="1"/>
  <c r="AU966" i="79" a="1"/>
  <c r="BC947" i="79" a="1"/>
  <c r="AY942" i="79" a="1"/>
  <c r="BT954" i="89" l="1"/>
  <c r="BS958" i="89"/>
  <c r="BS967" i="89" s="1"/>
  <c r="BR968" i="89"/>
  <c r="BS965" i="89" s="1"/>
  <c r="BR979" i="89"/>
  <c r="BU946" i="89"/>
  <c r="BU949" i="89" s="1"/>
  <c r="BV944" i="89" s="1"/>
  <c r="BS979" i="89"/>
  <c r="AP76" i="77"/>
  <c r="AP72" i="77"/>
  <c r="AP73" i="77" s="1"/>
  <c r="AP77" i="77" s="1"/>
  <c r="AP78" i="77" s="1"/>
  <c r="AP79" i="77" s="1"/>
  <c r="AP80" i="77" s="1"/>
  <c r="AP84" i="77" s="1"/>
  <c r="AP20" i="77" s="1"/>
  <c r="AP23" i="77" s="1"/>
  <c r="AP71" i="77"/>
  <c r="AO86" i="77"/>
  <c r="AO87" i="77" s="1"/>
  <c r="AV953" i="79"/>
  <c r="AV952" i="79"/>
  <c r="AX123" i="80" s="1"/>
  <c r="AV949" i="79"/>
  <c r="AU958" i="79"/>
  <c r="AU966" i="79"/>
  <c r="AV41" i="77"/>
  <c r="AV43" i="77" s="1"/>
  <c r="AV47" i="77" s="1"/>
  <c r="AV42" i="77"/>
  <c r="AV21" i="77" s="1"/>
  <c r="AV46" i="77"/>
  <c r="AV954" i="81"/>
  <c r="AW944" i="81"/>
  <c r="AU967" i="81"/>
  <c r="AU979" i="81" s="1"/>
  <c r="AU58" i="77"/>
  <c r="BB956" i="86"/>
  <c r="BB957" i="86"/>
  <c r="BB966" i="86" s="1"/>
  <c r="BC946" i="86"/>
  <c r="BC945" i="86"/>
  <c r="BQ945" i="82"/>
  <c r="BQ952" i="82" s="1"/>
  <c r="BQ954" i="82" s="1"/>
  <c r="BQ956" i="82" s="1"/>
  <c r="BQ949" i="82"/>
  <c r="BR944" i="82" s="1"/>
  <c r="BR946" i="82" s="1"/>
  <c r="BR953" i="82" s="1"/>
  <c r="BP957" i="82"/>
  <c r="BP966" i="82" s="1"/>
  <c r="BP956" i="82"/>
  <c r="AW968" i="73"/>
  <c r="AW979" i="73"/>
  <c r="BT966" i="87"/>
  <c r="BW942" i="89"/>
  <c r="BX938" i="89" s="1"/>
  <c r="BD936" i="79"/>
  <c r="AY942" i="79"/>
  <c r="BE932" i="83"/>
  <c r="BE934" i="83" s="1"/>
  <c r="AZ938" i="73"/>
  <c r="AZ939" i="73" s="1"/>
  <c r="BC947" i="79"/>
  <c r="BC949" i="73"/>
  <c r="BU956" i="87"/>
  <c r="BU957" i="87"/>
  <c r="BX949" i="85"/>
  <c r="BY944" i="85" s="1"/>
  <c r="BY946" i="85" s="1"/>
  <c r="BY953" i="85" s="1"/>
  <c r="AY954" i="73"/>
  <c r="BQ949" i="84"/>
  <c r="BR944" i="84" s="1"/>
  <c r="BR945" i="84" s="1"/>
  <c r="BR952" i="84" s="1"/>
  <c r="BQ956" i="84"/>
  <c r="BV946" i="87"/>
  <c r="BV953" i="87" s="1"/>
  <c r="BV954" i="87" s="1"/>
  <c r="BV957" i="87" s="1"/>
  <c r="J917" i="85"/>
  <c r="BX956" i="85"/>
  <c r="BC954" i="83"/>
  <c r="BC957" i="83" s="1"/>
  <c r="BD940" i="83"/>
  <c r="BD942" i="83" s="1"/>
  <c r="BD939" i="83"/>
  <c r="BI936" i="81"/>
  <c r="BF938" i="81"/>
  <c r="AZ939" i="79" a="1"/>
  <c r="BE934" i="79" a="1"/>
  <c r="BE935" i="79" a="1"/>
  <c r="AV954" i="79" a="1"/>
  <c r="BE932" i="79" a="1"/>
  <c r="AW944" i="79" a="1"/>
  <c r="AU979" i="79" a="1"/>
  <c r="AU967" i="79" a="1"/>
  <c r="AZ938" i="79" a="1"/>
  <c r="AZ941" i="79" a="1"/>
  <c r="BU953" i="89" l="1"/>
  <c r="BU954" i="89" s="1"/>
  <c r="BS968" i="89"/>
  <c r="BT965" i="89" s="1"/>
  <c r="BT956" i="89"/>
  <c r="BT957" i="89"/>
  <c r="BU956" i="89"/>
  <c r="BU957" i="89"/>
  <c r="BU966" i="89" s="1"/>
  <c r="BV945" i="89"/>
  <c r="BV952" i="89" s="1"/>
  <c r="BV946" i="89"/>
  <c r="AP74" i="77"/>
  <c r="AQ69" i="77" s="1"/>
  <c r="AP75" i="77"/>
  <c r="AP85" i="77"/>
  <c r="AP27" i="77" s="1"/>
  <c r="AP30" i="77" s="1"/>
  <c r="AV45" i="77"/>
  <c r="AV44" i="77"/>
  <c r="AW40" i="77" s="1"/>
  <c r="AW46" i="77" s="1"/>
  <c r="AU967" i="79"/>
  <c r="AU979" i="79"/>
  <c r="AW944" i="79"/>
  <c r="AV954" i="79"/>
  <c r="AX113" i="80" s="1"/>
  <c r="AW946" i="81"/>
  <c r="AW945" i="81"/>
  <c r="AV28" i="77"/>
  <c r="AV957" i="81"/>
  <c r="AV956" i="81"/>
  <c r="AU968" i="81"/>
  <c r="AV48" i="77"/>
  <c r="AV49" i="77" s="1"/>
  <c r="AV50" i="77" s="1"/>
  <c r="AV57" i="77"/>
  <c r="AU62" i="77"/>
  <c r="AU63" i="77" s="1"/>
  <c r="AU64" i="77" s="1"/>
  <c r="AU65" i="77" s="1"/>
  <c r="AU59" i="77"/>
  <c r="AV54" i="77" s="1"/>
  <c r="AU60" i="77"/>
  <c r="BC953" i="86"/>
  <c r="BC949" i="86"/>
  <c r="BC952" i="86"/>
  <c r="BQ957" i="82"/>
  <c r="BQ966" i="82" s="1"/>
  <c r="BR945" i="82"/>
  <c r="BR952" i="82" s="1"/>
  <c r="BR954" i="82" s="1"/>
  <c r="BR957" i="82" s="1"/>
  <c r="BR966" i="82" s="1"/>
  <c r="BR949" i="82"/>
  <c r="BS944" i="82" s="1"/>
  <c r="BS946" i="82" s="1"/>
  <c r="BS953" i="82" s="1"/>
  <c r="AX965" i="73"/>
  <c r="AX968" i="73" s="1"/>
  <c r="BE933" i="83"/>
  <c r="BU966" i="87"/>
  <c r="BX940" i="89"/>
  <c r="BX939" i="89"/>
  <c r="E917" i="89"/>
  <c r="I917" i="89"/>
  <c r="AZ940" i="73"/>
  <c r="AZ942" i="73" s="1"/>
  <c r="AZ938" i="79"/>
  <c r="BE932" i="79"/>
  <c r="BD944" i="73"/>
  <c r="BD945" i="73" s="1"/>
  <c r="BE935" i="79"/>
  <c r="AZ941" i="79"/>
  <c r="BB116" i="80" s="1"/>
  <c r="AY957" i="73"/>
  <c r="AY966" i="73" s="1"/>
  <c r="BY945" i="85"/>
  <c r="BY952" i="85" s="1"/>
  <c r="BY954" i="85" s="1"/>
  <c r="BY957" i="85" s="1"/>
  <c r="BY966" i="85" s="1"/>
  <c r="BE934" i="79"/>
  <c r="BE936" i="83"/>
  <c r="BY949" i="85"/>
  <c r="BZ944" i="85" s="1"/>
  <c r="BZ945" i="85" s="1"/>
  <c r="BZ952" i="85" s="1"/>
  <c r="AZ939" i="79"/>
  <c r="AZ952" i="73"/>
  <c r="AX979" i="73"/>
  <c r="AY956" i="73"/>
  <c r="BR946" i="84"/>
  <c r="BR953" i="84" s="1"/>
  <c r="BR954" i="84" s="1"/>
  <c r="BV949" i="87"/>
  <c r="BW944" i="87" s="1"/>
  <c r="BW946" i="87" s="1"/>
  <c r="BW953" i="87" s="1"/>
  <c r="BV966" i="87"/>
  <c r="BV956" i="87"/>
  <c r="J919" i="85"/>
  <c r="BE938" i="83"/>
  <c r="BC966" i="83"/>
  <c r="BC956" i="83"/>
  <c r="E917" i="87"/>
  <c r="H917" i="87"/>
  <c r="I917" i="87"/>
  <c r="BF940" i="81"/>
  <c r="BF939" i="81"/>
  <c r="BD952" i="83"/>
  <c r="BJ932" i="81"/>
  <c r="BD953" i="83"/>
  <c r="AW946" i="79" a="1"/>
  <c r="AZ942" i="79" a="1"/>
  <c r="BE933" i="79" a="1"/>
  <c r="AU968" i="79" a="1"/>
  <c r="AZ940" i="79" a="1"/>
  <c r="AW945" i="79" a="1"/>
  <c r="BD947" i="79" a="1"/>
  <c r="BE936" i="79" a="1"/>
  <c r="AV956" i="79" a="1"/>
  <c r="AV957" i="79" a="1"/>
  <c r="BT966" i="89" l="1"/>
  <c r="BT958" i="89"/>
  <c r="BU958" i="89" s="1"/>
  <c r="BU967" i="89" s="1"/>
  <c r="BU979" i="89" s="1"/>
  <c r="BV949" i="89"/>
  <c r="BW944" i="89" s="1"/>
  <c r="BV953" i="89"/>
  <c r="BV954" i="89" s="1"/>
  <c r="AQ70" i="77"/>
  <c r="AQ76" i="77"/>
  <c r="AQ72" i="77"/>
  <c r="AQ71" i="77"/>
  <c r="AP86" i="77"/>
  <c r="AP87" i="77" s="1"/>
  <c r="AW41" i="77"/>
  <c r="AW945" i="79"/>
  <c r="AU968" i="79"/>
  <c r="AV957" i="79"/>
  <c r="AV956" i="79"/>
  <c r="AW946" i="79"/>
  <c r="AW952" i="81"/>
  <c r="AV965" i="81"/>
  <c r="AV966" i="81"/>
  <c r="AV958" i="81"/>
  <c r="AV967" i="81" s="1"/>
  <c r="AV55" i="77"/>
  <c r="AV58" i="77" s="1"/>
  <c r="AV56" i="77"/>
  <c r="AV61" i="77"/>
  <c r="AW949" i="81"/>
  <c r="AW953" i="81"/>
  <c r="AW35" i="77"/>
  <c r="AW118" i="80"/>
  <c r="BD944" i="86"/>
  <c r="BC954" i="86"/>
  <c r="BS945" i="82"/>
  <c r="BS952" i="82" s="1"/>
  <c r="BS954" i="82" s="1"/>
  <c r="BR956" i="82"/>
  <c r="BS949" i="82"/>
  <c r="BT944" i="82" s="1"/>
  <c r="BE933" i="79"/>
  <c r="BX942" i="89"/>
  <c r="BY938" i="89" s="1"/>
  <c r="E919" i="89"/>
  <c r="E922" i="89" s="1"/>
  <c r="H919" i="89"/>
  <c r="I919" i="89"/>
  <c r="I922" i="89" s="1"/>
  <c r="BD946" i="73"/>
  <c r="AZ940" i="79"/>
  <c r="AZ953" i="73"/>
  <c r="AZ954" i="73" s="1"/>
  <c r="AZ957" i="73" s="1"/>
  <c r="BD947" i="79"/>
  <c r="BR957" i="84"/>
  <c r="BR966" i="84" s="1"/>
  <c r="J922" i="85"/>
  <c r="M332" i="85"/>
  <c r="BE936" i="79"/>
  <c r="BF932" i="83"/>
  <c r="BZ946" i="85"/>
  <c r="BZ953" i="85" s="1"/>
  <c r="BZ954" i="85" s="1"/>
  <c r="BZ957" i="85" s="1"/>
  <c r="BZ966" i="85" s="1"/>
  <c r="BY956" i="85"/>
  <c r="AZ942" i="79"/>
  <c r="AY958" i="73"/>
  <c r="AY967" i="73" s="1"/>
  <c r="BA938" i="73"/>
  <c r="AY965" i="73"/>
  <c r="BR949" i="84"/>
  <c r="BS944" i="84" s="1"/>
  <c r="BS945" i="84" s="1"/>
  <c r="BS952" i="84" s="1"/>
  <c r="BR956" i="84"/>
  <c r="BW945" i="87"/>
  <c r="BW952" i="87" s="1"/>
  <c r="BW954" i="87" s="1"/>
  <c r="BW949" i="87"/>
  <c r="BX944" i="87" s="1"/>
  <c r="BX946" i="87" s="1"/>
  <c r="BX953" i="87" s="1"/>
  <c r="BJ934" i="81"/>
  <c r="BJ933" i="81"/>
  <c r="BF942" i="81"/>
  <c r="BD954" i="83"/>
  <c r="BD957" i="83" s="1"/>
  <c r="E919" i="87"/>
  <c r="E922" i="87" s="1"/>
  <c r="G919" i="87"/>
  <c r="G922" i="87" s="1"/>
  <c r="H919" i="87"/>
  <c r="I919" i="87"/>
  <c r="I922" i="87" s="1"/>
  <c r="BE940" i="83"/>
  <c r="BE942" i="83" s="1"/>
  <c r="BE939" i="83"/>
  <c r="AW952" i="79" a="1"/>
  <c r="AV966" i="79" a="1"/>
  <c r="AV967" i="79" a="1"/>
  <c r="AV958" i="79" a="1"/>
  <c r="AV965" i="79" a="1"/>
  <c r="BF932" i="79" a="1"/>
  <c r="AW949" i="79" a="1"/>
  <c r="AW953" i="79" a="1"/>
  <c r="BA938" i="79" a="1"/>
  <c r="BT967" i="89" l="1"/>
  <c r="BT979" i="89" s="1"/>
  <c r="BV957" i="89"/>
  <c r="BV956" i="89"/>
  <c r="BW945" i="89"/>
  <c r="BW952" i="89" s="1"/>
  <c r="BW946" i="89"/>
  <c r="AQ73" i="77"/>
  <c r="AQ77" i="77" s="1"/>
  <c r="AV967" i="79"/>
  <c r="AW949" i="79"/>
  <c r="AV966" i="79"/>
  <c r="AV958" i="79"/>
  <c r="AV965" i="79"/>
  <c r="AW952" i="79"/>
  <c r="AY123" i="80" s="1"/>
  <c r="AW953" i="79"/>
  <c r="AV968" i="81"/>
  <c r="AV62" i="77"/>
  <c r="AV63" i="77" s="1"/>
  <c r="AV64" i="77" s="1"/>
  <c r="AV65" i="77" s="1"/>
  <c r="AV60" i="77"/>
  <c r="AW43" i="77"/>
  <c r="AW47" i="77" s="1"/>
  <c r="AW42" i="77"/>
  <c r="AX944" i="81"/>
  <c r="AV979" i="81"/>
  <c r="AV59" i="77"/>
  <c r="AW54" i="77" s="1"/>
  <c r="AW954" i="81"/>
  <c r="BC956" i="86"/>
  <c r="BC957" i="86"/>
  <c r="BC966" i="86" s="1"/>
  <c r="BD945" i="86"/>
  <c r="BD946" i="86"/>
  <c r="BD949" i="86" s="1"/>
  <c r="BE944" i="86" s="1"/>
  <c r="BS956" i="82"/>
  <c r="BS957" i="82"/>
  <c r="BS966" i="82" s="1"/>
  <c r="BT945" i="82"/>
  <c r="BT952" i="82" s="1"/>
  <c r="BT946" i="82"/>
  <c r="BT953" i="82" s="1"/>
  <c r="BY940" i="89"/>
  <c r="BY939" i="89"/>
  <c r="H922" i="89"/>
  <c r="M319" i="89"/>
  <c r="M332" i="89"/>
  <c r="BD949" i="73"/>
  <c r="BE944" i="73" s="1"/>
  <c r="BJ936" i="81"/>
  <c r="BK932" i="81" s="1"/>
  <c r="BW957" i="87"/>
  <c r="BF932" i="79"/>
  <c r="BF933" i="83"/>
  <c r="BF934" i="83"/>
  <c r="BZ949" i="85"/>
  <c r="CA944" i="85" s="1"/>
  <c r="CA945" i="85" s="1"/>
  <c r="CA952" i="85" s="1"/>
  <c r="BZ956" i="85"/>
  <c r="BA938" i="79"/>
  <c r="AY968" i="73"/>
  <c r="AY979" i="73"/>
  <c r="AZ956" i="73"/>
  <c r="BA939" i="73"/>
  <c r="BA940" i="73"/>
  <c r="BS946" i="84"/>
  <c r="BS953" i="84" s="1"/>
  <c r="BS954" i="84" s="1"/>
  <c r="BW956" i="87"/>
  <c r="BX949" i="87"/>
  <c r="BY944" i="87" s="1"/>
  <c r="BX945" i="87"/>
  <c r="BX952" i="87" s="1"/>
  <c r="BX954" i="87" s="1"/>
  <c r="BX957" i="87" s="1"/>
  <c r="BF938" i="83"/>
  <c r="BE952" i="83"/>
  <c r="H922" i="87"/>
  <c r="E34" i="87" s="1"/>
  <c r="M332" i="87"/>
  <c r="M319" i="87"/>
  <c r="BD956" i="83"/>
  <c r="BD966" i="83"/>
  <c r="BG938" i="81"/>
  <c r="BE953" i="83"/>
  <c r="BA940" i="79" a="1"/>
  <c r="AV979" i="79" a="1"/>
  <c r="AX944" i="79" a="1"/>
  <c r="AV968" i="79" a="1"/>
  <c r="BF933" i="79" a="1"/>
  <c r="BF935" i="79" a="1"/>
  <c r="BA941" i="79" a="1"/>
  <c r="AW954" i="79" a="1"/>
  <c r="BF934" i="79" a="1"/>
  <c r="BA939" i="79" a="1"/>
  <c r="BT968" i="89" l="1"/>
  <c r="BU965" i="89" s="1"/>
  <c r="BU968" i="89" s="1"/>
  <c r="BV965" i="89" s="1"/>
  <c r="BW949" i="89"/>
  <c r="BX944" i="89" s="1"/>
  <c r="BW953" i="89"/>
  <c r="BW954" i="89" s="1"/>
  <c r="BV966" i="89"/>
  <c r="BV958" i="89"/>
  <c r="AQ74" i="77"/>
  <c r="AR69" i="77" s="1"/>
  <c r="AR76" i="77" s="1"/>
  <c r="AQ78" i="77"/>
  <c r="AQ79" i="77" s="1"/>
  <c r="AQ80" i="77" s="1"/>
  <c r="AQ84" i="77" s="1"/>
  <c r="AQ20" i="77" s="1"/>
  <c r="AQ23" i="77" s="1"/>
  <c r="AQ75" i="77"/>
  <c r="AW954" i="79"/>
  <c r="AY113" i="80" s="1"/>
  <c r="AV968" i="79"/>
  <c r="AV979" i="79"/>
  <c r="AX944" i="79"/>
  <c r="AW48" i="77"/>
  <c r="AW49" i="77" s="1"/>
  <c r="AW50" i="77" s="1"/>
  <c r="AW57" i="77"/>
  <c r="AW956" i="81"/>
  <c r="AW957" i="81"/>
  <c r="AW56" i="77"/>
  <c r="AW55" i="77"/>
  <c r="AW61" i="77"/>
  <c r="AW965" i="81"/>
  <c r="AW28" i="77"/>
  <c r="AW21" i="77"/>
  <c r="AW45" i="77"/>
  <c r="AW44" i="77"/>
  <c r="AX40" i="77" s="1"/>
  <c r="AX946" i="81"/>
  <c r="AX945" i="81"/>
  <c r="BE946" i="86"/>
  <c r="BE953" i="86" s="1"/>
  <c r="BE945" i="86"/>
  <c r="BE952" i="86" s="1"/>
  <c r="BD953" i="86"/>
  <c r="BD952" i="86"/>
  <c r="BT949" i="82"/>
  <c r="BU944" i="82" s="1"/>
  <c r="BT954" i="82"/>
  <c r="E34" i="89"/>
  <c r="BW966" i="87"/>
  <c r="BY942" i="89"/>
  <c r="BZ938" i="89" s="1"/>
  <c r="BF935" i="79"/>
  <c r="BA941" i="79"/>
  <c r="BC116" i="80" s="1"/>
  <c r="BS956" i="84"/>
  <c r="BS957" i="84"/>
  <c r="BS966" i="84" s="1"/>
  <c r="BF933" i="79"/>
  <c r="BF934" i="79"/>
  <c r="BF936" i="83"/>
  <c r="CA946" i="85"/>
  <c r="CA953" i="85" s="1"/>
  <c r="CA954" i="85" s="1"/>
  <c r="BY945" i="87"/>
  <c r="BY952" i="87" s="1"/>
  <c r="BY946" i="87"/>
  <c r="BY953" i="87" s="1"/>
  <c r="BA939" i="79"/>
  <c r="BA940" i="79"/>
  <c r="BA952" i="73"/>
  <c r="BA942" i="73"/>
  <c r="BA953" i="73"/>
  <c r="AZ965" i="73"/>
  <c r="BS949" i="84"/>
  <c r="BT944" i="84" s="1"/>
  <c r="BT946" i="84" s="1"/>
  <c r="BT953" i="84" s="1"/>
  <c r="J917" i="87"/>
  <c r="BX956" i="87"/>
  <c r="J919" i="87" s="1"/>
  <c r="J922" i="87" s="1"/>
  <c r="BX966" i="87"/>
  <c r="BK934" i="81"/>
  <c r="BK933" i="81"/>
  <c r="BE954" i="83"/>
  <c r="BE957" i="83" s="1"/>
  <c r="BG940" i="81"/>
  <c r="BG942" i="81" s="1"/>
  <c r="BG939" i="81"/>
  <c r="BF939" i="83"/>
  <c r="BF940" i="83"/>
  <c r="BF942" i="83" s="1"/>
  <c r="BE946" i="73"/>
  <c r="BE945" i="73"/>
  <c r="AW956" i="79" a="1"/>
  <c r="AW965" i="79" a="1"/>
  <c r="BE947" i="79" a="1"/>
  <c r="BA942" i="79" a="1"/>
  <c r="AX946" i="79" a="1"/>
  <c r="BF936" i="79" a="1"/>
  <c r="AX945" i="79" a="1"/>
  <c r="AW957" i="79" a="1"/>
  <c r="BV967" i="89" l="1"/>
  <c r="BV979" i="89" s="1"/>
  <c r="BV968" i="89"/>
  <c r="BW965" i="89" s="1"/>
  <c r="BW957" i="89"/>
  <c r="BW966" i="89" s="1"/>
  <c r="BW956" i="89"/>
  <c r="BX946" i="89"/>
  <c r="BX945" i="89"/>
  <c r="BX952" i="89" s="1"/>
  <c r="AR71" i="77"/>
  <c r="AR70" i="77"/>
  <c r="AR72" i="77"/>
  <c r="AQ85" i="77"/>
  <c r="AQ27" i="77" s="1"/>
  <c r="AQ30" i="77" s="1"/>
  <c r="AW58" i="77"/>
  <c r="AW59" i="77" s="1"/>
  <c r="AX54" i="77" s="1"/>
  <c r="AX55" i="77" s="1"/>
  <c r="AX946" i="79"/>
  <c r="AW957" i="79"/>
  <c r="AW965" i="79"/>
  <c r="AW956" i="79"/>
  <c r="AX945" i="79"/>
  <c r="AX949" i="81"/>
  <c r="AX953" i="81"/>
  <c r="AX118" i="80"/>
  <c r="AX35" i="77"/>
  <c r="AW966" i="81"/>
  <c r="AW958" i="81"/>
  <c r="AW967" i="81" s="1"/>
  <c r="AX41" i="77"/>
  <c r="AX46" i="77"/>
  <c r="AX952" i="81"/>
  <c r="BE954" i="86"/>
  <c r="BE957" i="86" s="1"/>
  <c r="BE966" i="86" s="1"/>
  <c r="BE949" i="86"/>
  <c r="BF944" i="86" s="1"/>
  <c r="BF945" i="86" s="1"/>
  <c r="BF952" i="86" s="1"/>
  <c r="BD954" i="86"/>
  <c r="BT957" i="82"/>
  <c r="BT966" i="82" s="1"/>
  <c r="BT956" i="82"/>
  <c r="BU946" i="82"/>
  <c r="BU953" i="82" s="1"/>
  <c r="BU945" i="82"/>
  <c r="BU952" i="82" s="1"/>
  <c r="BZ939" i="89"/>
  <c r="BZ940" i="89"/>
  <c r="BE947" i="79"/>
  <c r="CA956" i="85"/>
  <c r="CA957" i="85"/>
  <c r="CA966" i="85" s="1"/>
  <c r="BF936" i="79"/>
  <c r="BG932" i="83"/>
  <c r="CA949" i="85"/>
  <c r="CB944" i="85" s="1"/>
  <c r="CB945" i="85" s="1"/>
  <c r="CB952" i="85" s="1"/>
  <c r="BY949" i="87"/>
  <c r="BZ944" i="87" s="1"/>
  <c r="BZ946" i="87" s="1"/>
  <c r="BZ953" i="87" s="1"/>
  <c r="BY954" i="87"/>
  <c r="BY957" i="87" s="1"/>
  <c r="BA942" i="79"/>
  <c r="BA954" i="73"/>
  <c r="BB938" i="73"/>
  <c r="BT945" i="84"/>
  <c r="BT952" i="84" s="1"/>
  <c r="BT954" i="84" s="1"/>
  <c r="BT949" i="84"/>
  <c r="BU944" i="84" s="1"/>
  <c r="BU945" i="84" s="1"/>
  <c r="BU952" i="84" s="1"/>
  <c r="BG938" i="83"/>
  <c r="BH938" i="81"/>
  <c r="BF953" i="83"/>
  <c r="BF952" i="83"/>
  <c r="BE966" i="83"/>
  <c r="BE956" i="83"/>
  <c r="BK936" i="81"/>
  <c r="BE949" i="73"/>
  <c r="AW958" i="79" a="1"/>
  <c r="AX952" i="79" a="1"/>
  <c r="AW966" i="79" a="1"/>
  <c r="BB938" i="79" a="1"/>
  <c r="AW967" i="79" a="1"/>
  <c r="AX949" i="79" a="1"/>
  <c r="BG932" i="79" a="1"/>
  <c r="AX953" i="79" a="1"/>
  <c r="BX949" i="89" l="1"/>
  <c r="BY944" i="89" s="1"/>
  <c r="BX953" i="89"/>
  <c r="BX954" i="89" s="1"/>
  <c r="BW958" i="89"/>
  <c r="AR73" i="77"/>
  <c r="AR77" i="77" s="1"/>
  <c r="AR78" i="77" s="1"/>
  <c r="AR79" i="77" s="1"/>
  <c r="AR80" i="77" s="1"/>
  <c r="AR84" i="77" s="1"/>
  <c r="AR85" i="77" s="1"/>
  <c r="AR27" i="77" s="1"/>
  <c r="AR30" i="77" s="1"/>
  <c r="AQ86" i="77"/>
  <c r="AQ87" i="77" s="1"/>
  <c r="AW62" i="77"/>
  <c r="AW63" i="77" s="1"/>
  <c r="AW64" i="77" s="1"/>
  <c r="AW65" i="77" s="1"/>
  <c r="AX56" i="77"/>
  <c r="AW60" i="77"/>
  <c r="AX61" i="77"/>
  <c r="AX42" i="77"/>
  <c r="AX28" i="77" s="1"/>
  <c r="AX43" i="77"/>
  <c r="AX47" i="77" s="1"/>
  <c r="AX48" i="77" s="1"/>
  <c r="AX49" i="77" s="1"/>
  <c r="AX50" i="77" s="1"/>
  <c r="AW967" i="79"/>
  <c r="AX952" i="79"/>
  <c r="AZ123" i="80" s="1"/>
  <c r="AW966" i="79"/>
  <c r="AW958" i="79"/>
  <c r="AX953" i="79"/>
  <c r="AX949" i="79"/>
  <c r="AW979" i="81"/>
  <c r="AX954" i="81"/>
  <c r="AW968" i="81"/>
  <c r="AY944" i="81"/>
  <c r="BE956" i="86"/>
  <c r="BF946" i="86"/>
  <c r="BF953" i="86" s="1"/>
  <c r="BF954" i="86" s="1"/>
  <c r="BF957" i="86" s="1"/>
  <c r="BF966" i="86" s="1"/>
  <c r="BD957" i="86"/>
  <c r="BD966" i="86" s="1"/>
  <c r="BD956" i="86"/>
  <c r="BU949" i="82"/>
  <c r="BV944" i="82" s="1"/>
  <c r="BV945" i="82" s="1"/>
  <c r="BV952" i="82" s="1"/>
  <c r="BU954" i="82"/>
  <c r="BZ942" i="89"/>
  <c r="CA938" i="89" s="1"/>
  <c r="BA957" i="73"/>
  <c r="BA966" i="73" s="1"/>
  <c r="BT957" i="84"/>
  <c r="BT966" i="84" s="1"/>
  <c r="BG932" i="79"/>
  <c r="BG934" i="83"/>
  <c r="BG933" i="83"/>
  <c r="CB946" i="85"/>
  <c r="CB953" i="85" s="1"/>
  <c r="CB954" i="85" s="1"/>
  <c r="CB957" i="85" s="1"/>
  <c r="CB966" i="85" s="1"/>
  <c r="BZ945" i="87"/>
  <c r="BZ952" i="87" s="1"/>
  <c r="BZ954" i="87" s="1"/>
  <c r="BZ957" i="87" s="1"/>
  <c r="BZ949" i="87"/>
  <c r="CA944" i="87" s="1"/>
  <c r="BY966" i="87"/>
  <c r="BY956" i="87"/>
  <c r="BB938" i="79"/>
  <c r="BB939" i="73"/>
  <c r="BB940" i="73"/>
  <c r="BA956" i="73"/>
  <c r="BT956" i="84"/>
  <c r="BU946" i="84"/>
  <c r="BU953" i="84" s="1"/>
  <c r="BU954" i="84" s="1"/>
  <c r="BF954" i="83"/>
  <c r="BH939" i="81"/>
  <c r="BH940" i="81"/>
  <c r="BH942" i="81" s="1"/>
  <c r="BG940" i="83"/>
  <c r="BG939" i="83"/>
  <c r="BL932" i="81"/>
  <c r="BF944" i="73"/>
  <c r="AW968" i="79" a="1"/>
  <c r="AW979" i="79" a="1"/>
  <c r="BB940" i="79" a="1"/>
  <c r="BG935" i="79" a="1"/>
  <c r="BG934" i="79" a="1"/>
  <c r="AX954" i="79" a="1"/>
  <c r="BB941" i="79" a="1"/>
  <c r="BB939" i="79" a="1"/>
  <c r="AY944" i="79" a="1"/>
  <c r="BG933" i="79" a="1"/>
  <c r="BX956" i="89" l="1"/>
  <c r="J919" i="89" s="1"/>
  <c r="J922" i="89" s="1"/>
  <c r="BX957" i="89"/>
  <c r="BX966" i="89" s="1"/>
  <c r="J917" i="89"/>
  <c r="BW967" i="89"/>
  <c r="BY945" i="89"/>
  <c r="BY952" i="89" s="1"/>
  <c r="BY946" i="89"/>
  <c r="AR20" i="77"/>
  <c r="AR23" i="77" s="1"/>
  <c r="AR75" i="77"/>
  <c r="AR74" i="77"/>
  <c r="AS69" i="77" s="1"/>
  <c r="AS72" i="77" s="1"/>
  <c r="AR86" i="77"/>
  <c r="AR87" i="77" s="1"/>
  <c r="AX57" i="77"/>
  <c r="AX21" i="77"/>
  <c r="AX44" i="77"/>
  <c r="AY40" i="77" s="1"/>
  <c r="AY46" i="77" s="1"/>
  <c r="AX45" i="77"/>
  <c r="AW979" i="79"/>
  <c r="AW968" i="79"/>
  <c r="AX954" i="79"/>
  <c r="AZ113" i="80" s="1"/>
  <c r="AY944" i="79"/>
  <c r="AX965" i="81"/>
  <c r="AX956" i="81"/>
  <c r="AX957" i="81"/>
  <c r="AY946" i="81"/>
  <c r="AY945" i="81"/>
  <c r="BF949" i="86"/>
  <c r="BG944" i="86" s="1"/>
  <c r="BF956" i="86"/>
  <c r="BV946" i="82"/>
  <c r="BV953" i="82" s="1"/>
  <c r="BV954" i="82" s="1"/>
  <c r="BV956" i="82" s="1"/>
  <c r="BU956" i="82"/>
  <c r="BU957" i="82"/>
  <c r="BU966" i="82" s="1"/>
  <c r="CA939" i="89"/>
  <c r="CA940" i="89"/>
  <c r="BG935" i="79"/>
  <c r="BB941" i="79"/>
  <c r="BD116" i="80" s="1"/>
  <c r="BG936" i="83"/>
  <c r="BH932" i="83" s="1"/>
  <c r="BB942" i="73"/>
  <c r="BU956" i="84"/>
  <c r="BU957" i="84"/>
  <c r="BU966" i="84" s="1"/>
  <c r="BF956" i="83"/>
  <c r="BF957" i="83"/>
  <c r="BG934" i="79"/>
  <c r="BG933" i="79"/>
  <c r="CB949" i="85"/>
  <c r="CC944" i="85" s="1"/>
  <c r="CC946" i="85" s="1"/>
  <c r="CC953" i="85" s="1"/>
  <c r="CB956" i="85"/>
  <c r="CA945" i="87"/>
  <c r="CA952" i="87" s="1"/>
  <c r="CA946" i="87"/>
  <c r="CA953" i="87" s="1"/>
  <c r="BZ956" i="87"/>
  <c r="BZ966" i="87"/>
  <c r="BB940" i="79"/>
  <c r="BB939" i="79"/>
  <c r="BB953" i="73"/>
  <c r="BB952" i="73"/>
  <c r="BU949" i="84"/>
  <c r="BV944" i="84" s="1"/>
  <c r="BV945" i="84" s="1"/>
  <c r="BV952" i="84" s="1"/>
  <c r="BG953" i="83"/>
  <c r="BI938" i="81"/>
  <c r="BG942" i="83"/>
  <c r="BL934" i="81"/>
  <c r="BL933" i="81"/>
  <c r="BG952" i="83"/>
  <c r="BF946" i="73"/>
  <c r="BF945" i="73"/>
  <c r="BH932" i="79" a="1"/>
  <c r="BF947" i="79" a="1"/>
  <c r="AX956" i="79" a="1"/>
  <c r="AX965" i="79" a="1"/>
  <c r="BG936" i="79" a="1"/>
  <c r="AY945" i="79" a="1"/>
  <c r="AX957" i="79" a="1"/>
  <c r="AY946" i="79" a="1"/>
  <c r="BB942" i="79" a="1"/>
  <c r="BY949" i="89" l="1"/>
  <c r="BZ944" i="89" s="1"/>
  <c r="BY953" i="89"/>
  <c r="BY954" i="89" s="1"/>
  <c r="BX958" i="89"/>
  <c r="BW979" i="89"/>
  <c r="BW968" i="89"/>
  <c r="BX965" i="89" s="1"/>
  <c r="AS71" i="77"/>
  <c r="AS70" i="77"/>
  <c r="AS73" i="77" s="1"/>
  <c r="AS77" i="77" s="1"/>
  <c r="AS78" i="77" s="1"/>
  <c r="AS79" i="77" s="1"/>
  <c r="AS80" i="77" s="1"/>
  <c r="AS84" i="77" s="1"/>
  <c r="AS85" i="77" s="1"/>
  <c r="AS27" i="77" s="1"/>
  <c r="AS30" i="77" s="1"/>
  <c r="AS76" i="77"/>
  <c r="AX58" i="77"/>
  <c r="AX62" i="77" s="1"/>
  <c r="AX63" i="77" s="1"/>
  <c r="AX64" i="77" s="1"/>
  <c r="AX65" i="77" s="1"/>
  <c r="AY41" i="77"/>
  <c r="AY945" i="79"/>
  <c r="AY946" i="79"/>
  <c r="AX957" i="79"/>
  <c r="AX956" i="79"/>
  <c r="AX965" i="79"/>
  <c r="AY952" i="81"/>
  <c r="AY949" i="81"/>
  <c r="AY953" i="81"/>
  <c r="AY35" i="77"/>
  <c r="AY118" i="80"/>
  <c r="AX966" i="81"/>
  <c r="AX958" i="81"/>
  <c r="BG945" i="86"/>
  <c r="BG952" i="86" s="1"/>
  <c r="BG946" i="86"/>
  <c r="BV957" i="82"/>
  <c r="BV966" i="82" s="1"/>
  <c r="BV949" i="82"/>
  <c r="BW944" i="82" s="1"/>
  <c r="BW946" i="82" s="1"/>
  <c r="BW953" i="82" s="1"/>
  <c r="BF966" i="83"/>
  <c r="CA942" i="89"/>
  <c r="CB938" i="89" s="1"/>
  <c r="BB942" i="79"/>
  <c r="BG936" i="79"/>
  <c r="BC938" i="73"/>
  <c r="BC940" i="73" s="1"/>
  <c r="BF947" i="79"/>
  <c r="BL936" i="81"/>
  <c r="BM932" i="81" s="1"/>
  <c r="BH932" i="79"/>
  <c r="BH934" i="83"/>
  <c r="BH933" i="83"/>
  <c r="CC945" i="85"/>
  <c r="CC952" i="85" s="1"/>
  <c r="CC954" i="85" s="1"/>
  <c r="CC949" i="85"/>
  <c r="CD944" i="85" s="1"/>
  <c r="CD945" i="85" s="1"/>
  <c r="CD952" i="85" s="1"/>
  <c r="CA949" i="87"/>
  <c r="CB944" i="87" s="1"/>
  <c r="CB946" i="87" s="1"/>
  <c r="CB953" i="87" s="1"/>
  <c r="CA954" i="87"/>
  <c r="CA957" i="87" s="1"/>
  <c r="BB954" i="73"/>
  <c r="BV946" i="84"/>
  <c r="BV953" i="84" s="1"/>
  <c r="BV954" i="84" s="1"/>
  <c r="BG954" i="83"/>
  <c r="BH938" i="83"/>
  <c r="BI940" i="81"/>
  <c r="BI942" i="81" s="1"/>
  <c r="BI939" i="81"/>
  <c r="BF949" i="73"/>
  <c r="BC938" i="79" a="1"/>
  <c r="AX958" i="79" a="1"/>
  <c r="BH934" i="79" a="1"/>
  <c r="BH935" i="79" a="1"/>
  <c r="BH933" i="79" a="1"/>
  <c r="AY952" i="79" a="1"/>
  <c r="BC941" i="79" a="1"/>
  <c r="AY949" i="79" a="1"/>
  <c r="BC940" i="79" a="1"/>
  <c r="AX966" i="79" a="1"/>
  <c r="AY953" i="79" a="1"/>
  <c r="BX967" i="89" l="1"/>
  <c r="BX979" i="89" s="1"/>
  <c r="BY956" i="89"/>
  <c r="BY957" i="89"/>
  <c r="BY966" i="89" s="1"/>
  <c r="BZ945" i="89"/>
  <c r="BZ952" i="89" s="1"/>
  <c r="BZ946" i="89"/>
  <c r="AS20" i="77"/>
  <c r="AS23" i="77" s="1"/>
  <c r="AS86" i="77"/>
  <c r="AS87" i="77" s="1"/>
  <c r="AS75" i="77"/>
  <c r="AS74" i="77"/>
  <c r="AT69" i="77" s="1"/>
  <c r="AX59" i="77"/>
  <c r="AY54" i="77" s="1"/>
  <c r="AY61" i="77" s="1"/>
  <c r="AX60" i="77"/>
  <c r="AY953" i="79"/>
  <c r="AX958" i="79"/>
  <c r="AX966" i="79"/>
  <c r="AY949" i="79"/>
  <c r="AY952" i="79"/>
  <c r="BA123" i="80" s="1"/>
  <c r="AY43" i="77"/>
  <c r="AY47" i="77" s="1"/>
  <c r="AY42" i="77"/>
  <c r="AX967" i="81"/>
  <c r="AZ944" i="81"/>
  <c r="AY954" i="81"/>
  <c r="BG953" i="86"/>
  <c r="BG954" i="86" s="1"/>
  <c r="BG949" i="86"/>
  <c r="BH944" i="86" s="1"/>
  <c r="BW949" i="82"/>
  <c r="BX944" i="82" s="1"/>
  <c r="BX945" i="82" s="1"/>
  <c r="BX952" i="82" s="1"/>
  <c r="BW945" i="82"/>
  <c r="BW952" i="82" s="1"/>
  <c r="BW954" i="82" s="1"/>
  <c r="BW956" i="82" s="1"/>
  <c r="CB939" i="89"/>
  <c r="CB940" i="89"/>
  <c r="BC939" i="73"/>
  <c r="BC952" i="73" s="1"/>
  <c r="BC938" i="79"/>
  <c r="BH935" i="79"/>
  <c r="BC941" i="79"/>
  <c r="BE116" i="80" s="1"/>
  <c r="BG956" i="83"/>
  <c r="BG957" i="83"/>
  <c r="BV956" i="84"/>
  <c r="BV957" i="84"/>
  <c r="BV966" i="84" s="1"/>
  <c r="BB957" i="73"/>
  <c r="BB966" i="73" s="1"/>
  <c r="CC956" i="85"/>
  <c r="CC957" i="85"/>
  <c r="CC966" i="85" s="1"/>
  <c r="BH934" i="79"/>
  <c r="BH933" i="79"/>
  <c r="BH936" i="83"/>
  <c r="CB949" i="87"/>
  <c r="CC944" i="87" s="1"/>
  <c r="CC946" i="87" s="1"/>
  <c r="CC953" i="87" s="1"/>
  <c r="CD946" i="85"/>
  <c r="CD953" i="85" s="1"/>
  <c r="CD954" i="85" s="1"/>
  <c r="CD957" i="85" s="1"/>
  <c r="CD966" i="85" s="1"/>
  <c r="CB945" i="87"/>
  <c r="CB952" i="87" s="1"/>
  <c r="CB954" i="87" s="1"/>
  <c r="CA956" i="87"/>
  <c r="CA966" i="87"/>
  <c r="BC940" i="79"/>
  <c r="BB956" i="73"/>
  <c r="BC942" i="73"/>
  <c r="BC953" i="73"/>
  <c r="BV949" i="84"/>
  <c r="BW944" i="84" s="1"/>
  <c r="BW946" i="84" s="1"/>
  <c r="BW953" i="84" s="1"/>
  <c r="BJ938" i="81"/>
  <c r="BH939" i="83"/>
  <c r="BH940" i="83"/>
  <c r="BM933" i="81"/>
  <c r="BM934" i="81"/>
  <c r="BG944" i="73"/>
  <c r="AX967" i="79" a="1"/>
  <c r="BH936" i="79" a="1"/>
  <c r="BC942" i="79" a="1"/>
  <c r="AY954" i="79" a="1"/>
  <c r="BC939" i="79" a="1"/>
  <c r="AZ944" i="79" a="1"/>
  <c r="BZ949" i="89" l="1"/>
  <c r="CA944" i="89" s="1"/>
  <c r="BZ953" i="89"/>
  <c r="BZ954" i="89" s="1"/>
  <c r="BY958" i="89"/>
  <c r="BX968" i="89"/>
  <c r="BY965" i="89" s="1"/>
  <c r="AT70" i="77"/>
  <c r="AT71" i="77"/>
  <c r="AT72" i="77"/>
  <c r="AT76" i="77"/>
  <c r="AY56" i="77"/>
  <c r="AY55" i="77"/>
  <c r="AX967" i="79"/>
  <c r="AY954" i="79"/>
  <c r="BA113" i="80" s="1"/>
  <c r="AZ944" i="79"/>
  <c r="AY21" i="77"/>
  <c r="AY44" i="77"/>
  <c r="AZ40" i="77" s="1"/>
  <c r="AY45" i="77"/>
  <c r="AY57" i="77"/>
  <c r="AY48" i="77"/>
  <c r="AY49" i="77" s="1"/>
  <c r="AY50" i="77" s="1"/>
  <c r="AX968" i="81"/>
  <c r="AY28" i="77"/>
  <c r="AY957" i="81"/>
  <c r="AY956" i="81"/>
  <c r="AZ945" i="81"/>
  <c r="AZ946" i="81"/>
  <c r="AX979" i="81"/>
  <c r="BG956" i="86"/>
  <c r="BG957" i="86"/>
  <c r="BG966" i="86" s="1"/>
  <c r="BH945" i="86"/>
  <c r="BH952" i="86" s="1"/>
  <c r="BH946" i="86"/>
  <c r="BH953" i="86" s="1"/>
  <c r="BX946" i="82"/>
  <c r="BX953" i="82" s="1"/>
  <c r="BX954" i="82" s="1"/>
  <c r="J917" i="82" s="1"/>
  <c r="BW957" i="82"/>
  <c r="BW966" i="82" s="1"/>
  <c r="BG966" i="83"/>
  <c r="CB942" i="89"/>
  <c r="CC938" i="89" s="1"/>
  <c r="BC939" i="79"/>
  <c r="BM936" i="81"/>
  <c r="BN932" i="81" s="1"/>
  <c r="CB957" i="87"/>
  <c r="BH936" i="79"/>
  <c r="BI932" i="83"/>
  <c r="CD949" i="85"/>
  <c r="CE944" i="85" s="1"/>
  <c r="CE945" i="85" s="1"/>
  <c r="CE952" i="85" s="1"/>
  <c r="CC945" i="87"/>
  <c r="CC952" i="87" s="1"/>
  <c r="CC954" i="87" s="1"/>
  <c r="CB956" i="87"/>
  <c r="CD956" i="85"/>
  <c r="CC949" i="87"/>
  <c r="CD944" i="87" s="1"/>
  <c r="BC942" i="79"/>
  <c r="BD938" i="73"/>
  <c r="BC954" i="73"/>
  <c r="BW949" i="84"/>
  <c r="BX944" i="84" s="1"/>
  <c r="BX946" i="84" s="1"/>
  <c r="BX953" i="84" s="1"/>
  <c r="BW945" i="84"/>
  <c r="BW952" i="84" s="1"/>
  <c r="BW954" i="84" s="1"/>
  <c r="BH953" i="83"/>
  <c r="BH952" i="83"/>
  <c r="BJ940" i="81"/>
  <c r="BJ939" i="81"/>
  <c r="BH942" i="83"/>
  <c r="BG945" i="73"/>
  <c r="BG946" i="73"/>
  <c r="AX979" i="79" a="1"/>
  <c r="AY956" i="79" a="1"/>
  <c r="BI932" i="79" a="1"/>
  <c r="BD938" i="79" a="1"/>
  <c r="AZ946" i="79" a="1"/>
  <c r="BG947" i="79" a="1"/>
  <c r="AZ945" i="79" a="1"/>
  <c r="AX968" i="79" a="1"/>
  <c r="AY957" i="79" a="1"/>
  <c r="BY967" i="89" l="1"/>
  <c r="BY979" i="89" s="1"/>
  <c r="BZ956" i="89"/>
  <c r="BZ957" i="89"/>
  <c r="BZ966" i="89" s="1"/>
  <c r="CA945" i="89"/>
  <c r="CA952" i="89" s="1"/>
  <c r="CA946" i="89"/>
  <c r="AT73" i="77"/>
  <c r="AT77" i="77" s="1"/>
  <c r="AT78" i="77" s="1"/>
  <c r="AT79" i="77" s="1"/>
  <c r="AT80" i="77" s="1"/>
  <c r="AT84" i="77" s="1"/>
  <c r="AT20" i="77" s="1"/>
  <c r="AT23" i="77" s="1"/>
  <c r="AY58" i="77"/>
  <c r="AY62" i="77" s="1"/>
  <c r="AY63" i="77" s="1"/>
  <c r="AY64" i="77" s="1"/>
  <c r="AY65" i="77" s="1"/>
  <c r="AY956" i="79"/>
  <c r="AY957" i="79"/>
  <c r="AX968" i="79"/>
  <c r="AX979" i="79"/>
  <c r="AZ946" i="79"/>
  <c r="AZ945" i="79"/>
  <c r="AY966" i="81"/>
  <c r="AY958" i="81"/>
  <c r="AY965" i="81"/>
  <c r="AZ949" i="81"/>
  <c r="AZ953" i="81"/>
  <c r="AZ952" i="81"/>
  <c r="AZ46" i="77"/>
  <c r="AZ41" i="77"/>
  <c r="BH954" i="86"/>
  <c r="BH949" i="86"/>
  <c r="BI944" i="86" s="1"/>
  <c r="BX956" i="82"/>
  <c r="J919" i="82" s="1"/>
  <c r="J922" i="82" s="1"/>
  <c r="BX949" i="82"/>
  <c r="BY944" i="82" s="1"/>
  <c r="BY946" i="82" s="1"/>
  <c r="BY953" i="82" s="1"/>
  <c r="BX957" i="82"/>
  <c r="BX966" i="82" s="1"/>
  <c r="CB966" i="87"/>
  <c r="CC939" i="89"/>
  <c r="CC940" i="89"/>
  <c r="BG947" i="79"/>
  <c r="CC956" i="87"/>
  <c r="CC957" i="87"/>
  <c r="BC957" i="73"/>
  <c r="BC966" i="73" s="1"/>
  <c r="BW957" i="84"/>
  <c r="BW966" i="84" s="1"/>
  <c r="BI932" i="79"/>
  <c r="BI934" i="83"/>
  <c r="BI933" i="83"/>
  <c r="CE946" i="85"/>
  <c r="CE953" i="85" s="1"/>
  <c r="CE954" i="85" s="1"/>
  <c r="CD946" i="87"/>
  <c r="CD953" i="87" s="1"/>
  <c r="CD945" i="87"/>
  <c r="CD952" i="87" s="1"/>
  <c r="BD938" i="79"/>
  <c r="BC956" i="73"/>
  <c r="BD940" i="73"/>
  <c r="BD939" i="73"/>
  <c r="BW956" i="84"/>
  <c r="BX949" i="84"/>
  <c r="BY944" i="84" s="1"/>
  <c r="BX945" i="84"/>
  <c r="BX952" i="84" s="1"/>
  <c r="BX954" i="84" s="1"/>
  <c r="BI938" i="83"/>
  <c r="BN934" i="81"/>
  <c r="BN933" i="81"/>
  <c r="BJ942" i="81"/>
  <c r="BH954" i="83"/>
  <c r="BH957" i="83" s="1"/>
  <c r="BG949" i="73"/>
  <c r="AZ952" i="79" a="1"/>
  <c r="BI933" i="79" a="1"/>
  <c r="AY958" i="79" a="1"/>
  <c r="BI935" i="79" a="1"/>
  <c r="BD941" i="79" a="1"/>
  <c r="AZ949" i="79" a="1"/>
  <c r="BD939" i="79" a="1"/>
  <c r="AZ953" i="79" a="1"/>
  <c r="AY966" i="79" a="1"/>
  <c r="AY965" i="79" a="1"/>
  <c r="BI934" i="79" a="1"/>
  <c r="BD940" i="79" a="1"/>
  <c r="CA949" i="89" l="1"/>
  <c r="CB944" i="89" s="1"/>
  <c r="CA953" i="89"/>
  <c r="CA954" i="89" s="1"/>
  <c r="BZ958" i="89"/>
  <c r="BY968" i="89"/>
  <c r="BZ965" i="89" s="1"/>
  <c r="AT74" i="77"/>
  <c r="AU69" i="77" s="1"/>
  <c r="AU76" i="77" s="1"/>
  <c r="AT75" i="77"/>
  <c r="AT85" i="77"/>
  <c r="AT27" i="77" s="1"/>
  <c r="AT30" i="77" s="1"/>
  <c r="AY60" i="77"/>
  <c r="AY59" i="77"/>
  <c r="AZ54" i="77" s="1"/>
  <c r="AZ61" i="77" s="1"/>
  <c r="AZ949" i="79"/>
  <c r="AY965" i="79"/>
  <c r="AY958" i="79"/>
  <c r="AZ953" i="79"/>
  <c r="AY966" i="79"/>
  <c r="AZ952" i="79"/>
  <c r="BB123" i="80" s="1"/>
  <c r="AZ35" i="77"/>
  <c r="AZ118" i="80"/>
  <c r="BA944" i="81"/>
  <c r="AY967" i="81"/>
  <c r="AY979" i="81" s="1"/>
  <c r="AZ954" i="81"/>
  <c r="BH957" i="86"/>
  <c r="BH966" i="86" s="1"/>
  <c r="BH956" i="86"/>
  <c r="BI945" i="86"/>
  <c r="BI952" i="86" s="1"/>
  <c r="BI946" i="86"/>
  <c r="BI953" i="86" s="1"/>
  <c r="BY949" i="82"/>
  <c r="BZ944" i="82" s="1"/>
  <c r="BZ945" i="82" s="1"/>
  <c r="BZ952" i="82" s="1"/>
  <c r="BY945" i="82"/>
  <c r="BY952" i="82" s="1"/>
  <c r="BY954" i="82" s="1"/>
  <c r="BY957" i="82" s="1"/>
  <c r="BY966" i="82" s="1"/>
  <c r="CC966" i="87"/>
  <c r="CC942" i="89"/>
  <c r="CD938" i="89" s="1"/>
  <c r="BD941" i="79"/>
  <c r="BF116" i="80" s="1"/>
  <c r="BI935" i="79"/>
  <c r="BN936" i="81"/>
  <c r="BO932" i="81" s="1"/>
  <c r="BD942" i="73"/>
  <c r="BE938" i="73" s="1"/>
  <c r="BI936" i="83"/>
  <c r="CE956" i="85"/>
  <c r="CE957" i="85"/>
  <c r="CE966" i="85" s="1"/>
  <c r="BX956" i="84"/>
  <c r="J919" i="84" s="1"/>
  <c r="J922" i="84" s="1"/>
  <c r="BX957" i="84"/>
  <c r="BX966" i="84" s="1"/>
  <c r="BI934" i="79"/>
  <c r="BI933" i="79"/>
  <c r="CE949" i="85"/>
  <c r="CF944" i="85" s="1"/>
  <c r="CF946" i="85" s="1"/>
  <c r="CF953" i="85" s="1"/>
  <c r="CD954" i="87"/>
  <c r="BY946" i="84"/>
  <c r="BY953" i="84" s="1"/>
  <c r="BY945" i="84"/>
  <c r="BY952" i="84" s="1"/>
  <c r="CD949" i="87"/>
  <c r="CE944" i="87" s="1"/>
  <c r="BD939" i="79"/>
  <c r="BD940" i="79"/>
  <c r="BD952" i="73"/>
  <c r="BD953" i="73"/>
  <c r="J917" i="84"/>
  <c r="BH966" i="83"/>
  <c r="BH956" i="83"/>
  <c r="BI940" i="83"/>
  <c r="BI939" i="83"/>
  <c r="BK938" i="81"/>
  <c r="BH944" i="73"/>
  <c r="BE938" i="79" a="1"/>
  <c r="AY967" i="79" a="1"/>
  <c r="BA944" i="79" a="1"/>
  <c r="BD942" i="79" a="1"/>
  <c r="AY979" i="79" a="1"/>
  <c r="BI936" i="79" a="1"/>
  <c r="AZ954" i="79" a="1"/>
  <c r="CA957" i="89" l="1"/>
  <c r="CA966" i="89" s="1"/>
  <c r="CA956" i="89"/>
  <c r="BZ967" i="89"/>
  <c r="BZ979" i="89" s="1"/>
  <c r="CA958" i="89"/>
  <c r="CB946" i="89"/>
  <c r="CB945" i="89"/>
  <c r="CB952" i="89" s="1"/>
  <c r="AU72" i="77"/>
  <c r="AU71" i="77"/>
  <c r="AU70" i="77"/>
  <c r="AT86" i="77"/>
  <c r="AT87" i="77" s="1"/>
  <c r="AZ55" i="77"/>
  <c r="AZ56" i="77"/>
  <c r="AZ43" i="77"/>
  <c r="AZ47" i="77" s="1"/>
  <c r="AZ57" i="77" s="1"/>
  <c r="AY979" i="79"/>
  <c r="BA944" i="79"/>
  <c r="AY967" i="79"/>
  <c r="AZ954" i="79"/>
  <c r="BB113" i="80" s="1"/>
  <c r="BA946" i="81"/>
  <c r="BA945" i="81"/>
  <c r="AY968" i="81"/>
  <c r="AZ42" i="77"/>
  <c r="AZ957" i="81"/>
  <c r="AZ956" i="81"/>
  <c r="BI954" i="86"/>
  <c r="BI957" i="86" s="1"/>
  <c r="BI966" i="86" s="1"/>
  <c r="BI949" i="86"/>
  <c r="BJ944" i="86" s="1"/>
  <c r="BZ946" i="82"/>
  <c r="BZ953" i="82" s="1"/>
  <c r="BZ954" i="82" s="1"/>
  <c r="BZ957" i="82" s="1"/>
  <c r="BZ966" i="82" s="1"/>
  <c r="BY956" i="82"/>
  <c r="CD939" i="89"/>
  <c r="CD940" i="89"/>
  <c r="BI936" i="79"/>
  <c r="BD942" i="79"/>
  <c r="BJ932" i="83"/>
  <c r="BJ933" i="83" s="1"/>
  <c r="CD957" i="87"/>
  <c r="CF949" i="85"/>
  <c r="CG944" i="85" s="1"/>
  <c r="CG946" i="85" s="1"/>
  <c r="CG953" i="85" s="1"/>
  <c r="CF945" i="85"/>
  <c r="CF952" i="85" s="1"/>
  <c r="CF954" i="85" s="1"/>
  <c r="CD956" i="87"/>
  <c r="BY954" i="84"/>
  <c r="CE946" i="87"/>
  <c r="CE953" i="87" s="1"/>
  <c r="CE945" i="87"/>
  <c r="CE952" i="87" s="1"/>
  <c r="BY949" i="84"/>
  <c r="BZ944" i="84" s="1"/>
  <c r="BE938" i="79"/>
  <c r="BE939" i="73"/>
  <c r="BE940" i="73"/>
  <c r="BD954" i="73"/>
  <c r="BI952" i="83"/>
  <c r="BI953" i="83"/>
  <c r="BO934" i="81"/>
  <c r="BO933" i="81"/>
  <c r="BK940" i="81"/>
  <c r="BK939" i="81"/>
  <c r="BI942" i="83"/>
  <c r="BH946" i="73"/>
  <c r="BH945" i="73"/>
  <c r="BH947" i="79" a="1"/>
  <c r="BE941" i="79" a="1"/>
  <c r="BE939" i="79" a="1"/>
  <c r="BJ933" i="79" a="1"/>
  <c r="BJ932" i="79" a="1"/>
  <c r="BE940" i="79" a="1"/>
  <c r="AZ956" i="79" a="1"/>
  <c r="BA946" i="79" a="1"/>
  <c r="AY968" i="79" a="1"/>
  <c r="BA945" i="79" a="1"/>
  <c r="BJ935" i="79" a="1"/>
  <c r="BZ968" i="89" l="1"/>
  <c r="CA965" i="89" s="1"/>
  <c r="CB949" i="89"/>
  <c r="CC944" i="89" s="1"/>
  <c r="CB953" i="89"/>
  <c r="CB954" i="89" s="1"/>
  <c r="CA967" i="89"/>
  <c r="CA968" i="89" s="1"/>
  <c r="CB965" i="89" s="1"/>
  <c r="AU73" i="77"/>
  <c r="AU77" i="77" s="1"/>
  <c r="AZ48" i="77"/>
  <c r="AZ49" i="77" s="1"/>
  <c r="AZ50" i="77" s="1"/>
  <c r="AZ58" i="77" s="1"/>
  <c r="BA945" i="79"/>
  <c r="BA946" i="79"/>
  <c r="AZ956" i="79"/>
  <c r="AY968" i="79"/>
  <c r="BA952" i="81"/>
  <c r="BA949" i="81"/>
  <c r="BA953" i="81"/>
  <c r="BA35" i="77"/>
  <c r="BA118" i="80"/>
  <c r="AZ965" i="81"/>
  <c r="AZ966" i="81"/>
  <c r="AZ958" i="81"/>
  <c r="AZ21" i="77"/>
  <c r="AZ44" i="77"/>
  <c r="BA40" i="77" s="1"/>
  <c r="AZ45" i="77"/>
  <c r="AZ28" i="77"/>
  <c r="BI956" i="86"/>
  <c r="BJ945" i="86"/>
  <c r="BJ952" i="86" s="1"/>
  <c r="BJ946" i="86"/>
  <c r="BJ953" i="86" s="1"/>
  <c r="BZ949" i="82"/>
  <c r="CA944" i="82" s="1"/>
  <c r="CA945" i="82" s="1"/>
  <c r="CA952" i="82" s="1"/>
  <c r="BZ956" i="82"/>
  <c r="CD966" i="87"/>
  <c r="CD942" i="89"/>
  <c r="CE938" i="89" s="1"/>
  <c r="BJ934" i="83"/>
  <c r="BJ932" i="79"/>
  <c r="BJ935" i="79"/>
  <c r="BE941" i="79"/>
  <c r="BG116" i="80" s="1"/>
  <c r="BH947" i="79"/>
  <c r="BH949" i="73"/>
  <c r="BO936" i="81"/>
  <c r="BP932" i="81" s="1"/>
  <c r="CF956" i="85"/>
  <c r="CF957" i="85"/>
  <c r="CF966" i="85" s="1"/>
  <c r="BD957" i="73"/>
  <c r="BD966" i="73" s="1"/>
  <c r="BY956" i="84"/>
  <c r="BY957" i="84"/>
  <c r="BY966" i="84" s="1"/>
  <c r="BJ933" i="79"/>
  <c r="CG945" i="85"/>
  <c r="CG952" i="85" s="1"/>
  <c r="CG954" i="85" s="1"/>
  <c r="CG949" i="85"/>
  <c r="CH944" i="85" s="1"/>
  <c r="CH946" i="85" s="1"/>
  <c r="CH953" i="85" s="1"/>
  <c r="BZ945" i="84"/>
  <c r="BZ952" i="84" s="1"/>
  <c r="BZ946" i="84"/>
  <c r="BZ953" i="84" s="1"/>
  <c r="CE954" i="87"/>
  <c r="CE957" i="87" s="1"/>
  <c r="CE949" i="87"/>
  <c r="CF944" i="87" s="1"/>
  <c r="BE940" i="79"/>
  <c r="BE939" i="79"/>
  <c r="BD956" i="73"/>
  <c r="BE942" i="73"/>
  <c r="BE953" i="73"/>
  <c r="BE952" i="73"/>
  <c r="BK942" i="81"/>
  <c r="BJ938" i="83"/>
  <c r="BI954" i="83"/>
  <c r="BI957" i="83" s="1"/>
  <c r="BA952" i="79" a="1"/>
  <c r="BA949" i="79" a="1"/>
  <c r="BJ934" i="79" a="1"/>
  <c r="BE942" i="79" a="1"/>
  <c r="BA953" i="79" a="1"/>
  <c r="AZ965" i="79" a="1"/>
  <c r="CA979" i="89" l="1"/>
  <c r="CB957" i="89"/>
  <c r="CB956" i="89"/>
  <c r="CC946" i="89"/>
  <c r="CC945" i="89"/>
  <c r="CC952" i="89" s="1"/>
  <c r="AU75" i="77"/>
  <c r="AU78" i="77"/>
  <c r="AU79" i="77" s="1"/>
  <c r="AU80" i="77" s="1"/>
  <c r="AU84" i="77" s="1"/>
  <c r="AU20" i="77" s="1"/>
  <c r="AU23" i="77" s="1"/>
  <c r="AU74" i="77"/>
  <c r="AV69" i="77" s="1"/>
  <c r="AZ62" i="77"/>
  <c r="AZ63" i="77" s="1"/>
  <c r="AZ64" i="77" s="1"/>
  <c r="AZ65" i="77" s="1"/>
  <c r="AZ60" i="77"/>
  <c r="AZ59" i="77"/>
  <c r="BA54" i="77" s="1"/>
  <c r="BA56" i="77" s="1"/>
  <c r="AZ965" i="79"/>
  <c r="BA953" i="79"/>
  <c r="BA949" i="79"/>
  <c r="BA952" i="79"/>
  <c r="BC123" i="80" s="1"/>
  <c r="AZ967" i="81"/>
  <c r="AZ968" i="81" s="1"/>
  <c r="BA965" i="81" s="1"/>
  <c r="BA41" i="77"/>
  <c r="BA43" i="77" s="1"/>
  <c r="BA47" i="77" s="1"/>
  <c r="BA57" i="77" s="1"/>
  <c r="BA46" i="77"/>
  <c r="BA42" i="77"/>
  <c r="BA21" i="77" s="1"/>
  <c r="BB944" i="81"/>
  <c r="BA954" i="81"/>
  <c r="BJ954" i="86"/>
  <c r="BJ949" i="86"/>
  <c r="BK944" i="86" s="1"/>
  <c r="CA946" i="82"/>
  <c r="CA953" i="82" s="1"/>
  <c r="CA954" i="82" s="1"/>
  <c r="CE939" i="89"/>
  <c r="CE940" i="89"/>
  <c r="BJ934" i="79"/>
  <c r="BJ936" i="83"/>
  <c r="BI944" i="73"/>
  <c r="BI945" i="73" s="1"/>
  <c r="CG957" i="85"/>
  <c r="CG966" i="85" s="1"/>
  <c r="CG956" i="85"/>
  <c r="CH949" i="85"/>
  <c r="CI944" i="85" s="1"/>
  <c r="CI945" i="85" s="1"/>
  <c r="CI952" i="85" s="1"/>
  <c r="CH945" i="85"/>
  <c r="CH952" i="85" s="1"/>
  <c r="CH954" i="85" s="1"/>
  <c r="BZ954" i="84"/>
  <c r="CF945" i="87"/>
  <c r="CF952" i="87" s="1"/>
  <c r="CF946" i="87"/>
  <c r="CF953" i="87" s="1"/>
  <c r="CE956" i="87"/>
  <c r="CE966" i="87"/>
  <c r="BZ949" i="84"/>
  <c r="CA944" i="84" s="1"/>
  <c r="BE942" i="79"/>
  <c r="BE954" i="73"/>
  <c r="BF938" i="73"/>
  <c r="BI966" i="83"/>
  <c r="BI956" i="83"/>
  <c r="BJ940" i="83"/>
  <c r="BJ942" i="83" s="1"/>
  <c r="BJ939" i="83"/>
  <c r="BL938" i="81"/>
  <c r="BP934" i="81"/>
  <c r="BP933" i="81"/>
  <c r="BJ936" i="79" a="1"/>
  <c r="BB944" i="79" a="1"/>
  <c r="BF938" i="79" a="1"/>
  <c r="BK935" i="79" a="1"/>
  <c r="BI947" i="79" a="1"/>
  <c r="BA954" i="79" a="1"/>
  <c r="CC949" i="89" l="1"/>
  <c r="CD944" i="89" s="1"/>
  <c r="CC953" i="89"/>
  <c r="CC954" i="89" s="1"/>
  <c r="CB966" i="89"/>
  <c r="CB958" i="89"/>
  <c r="AV70" i="77"/>
  <c r="AV76" i="77"/>
  <c r="AV72" i="77"/>
  <c r="AV71" i="77"/>
  <c r="AU85" i="77"/>
  <c r="AU27" i="77" s="1"/>
  <c r="AU30" i="77" s="1"/>
  <c r="BA61" i="77"/>
  <c r="BA55" i="77"/>
  <c r="BA44" i="77"/>
  <c r="BB40" i="77" s="1"/>
  <c r="BB41" i="77" s="1"/>
  <c r="AZ979" i="81"/>
  <c r="BA954" i="79"/>
  <c r="BC113" i="80" s="1"/>
  <c r="BB944" i="79"/>
  <c r="BA957" i="81"/>
  <c r="BA956" i="81"/>
  <c r="BB945" i="81"/>
  <c r="BB946" i="81"/>
  <c r="BA28" i="77"/>
  <c r="BA48" i="77"/>
  <c r="BA49" i="77" s="1"/>
  <c r="BA50" i="77" s="1"/>
  <c r="BA45" i="77"/>
  <c r="BJ957" i="86"/>
  <c r="BJ966" i="86" s="1"/>
  <c r="BJ956" i="86"/>
  <c r="BK945" i="86"/>
  <c r="BK952" i="86" s="1"/>
  <c r="BK946" i="86"/>
  <c r="BK953" i="86" s="1"/>
  <c r="CA949" i="82"/>
  <c r="CB944" i="82" s="1"/>
  <c r="CB946" i="82" s="1"/>
  <c r="CB953" i="82" s="1"/>
  <c r="CA957" i="82"/>
  <c r="CA966" i="82" s="1"/>
  <c r="CA956" i="82"/>
  <c r="CE942" i="89"/>
  <c r="CF938" i="89" s="1"/>
  <c r="BI946" i="73"/>
  <c r="BI949" i="73" s="1"/>
  <c r="BJ936" i="79"/>
  <c r="BK932" i="83"/>
  <c r="BI947" i="79"/>
  <c r="BK935" i="79"/>
  <c r="BP936" i="81"/>
  <c r="BQ932" i="81" s="1"/>
  <c r="BE957" i="73"/>
  <c r="BE966" i="73" s="1"/>
  <c r="BZ957" i="84"/>
  <c r="BZ966" i="84" s="1"/>
  <c r="CH956" i="85"/>
  <c r="CH957" i="85"/>
  <c r="CH966" i="85" s="1"/>
  <c r="CI946" i="85"/>
  <c r="CI953" i="85" s="1"/>
  <c r="CI954" i="85" s="1"/>
  <c r="BZ956" i="84"/>
  <c r="CF954" i="87"/>
  <c r="CA946" i="84"/>
  <c r="CA953" i="84" s="1"/>
  <c r="CA945" i="84"/>
  <c r="CA952" i="84" s="1"/>
  <c r="CF949" i="87"/>
  <c r="CG944" i="87" s="1"/>
  <c r="BF938" i="79"/>
  <c r="BF940" i="73"/>
  <c r="BF939" i="73"/>
  <c r="BE956" i="73"/>
  <c r="BK938" i="83"/>
  <c r="BL940" i="81"/>
  <c r="BL939" i="81"/>
  <c r="BJ952" i="83"/>
  <c r="BJ953" i="83"/>
  <c r="BF941" i="79" a="1"/>
  <c r="BA956" i="79" a="1"/>
  <c r="BB946" i="79" a="1"/>
  <c r="BA957" i="79" a="1"/>
  <c r="BB945" i="79" a="1"/>
  <c r="BF939" i="79" a="1"/>
  <c r="BK932" i="79" a="1"/>
  <c r="BF940" i="79" a="1"/>
  <c r="CB967" i="89" l="1"/>
  <c r="CB979" i="89" s="1"/>
  <c r="CD946" i="89"/>
  <c r="CD945" i="89"/>
  <c r="CD952" i="89" s="1"/>
  <c r="CC957" i="89"/>
  <c r="CC966" i="89" s="1"/>
  <c r="CC956" i="89"/>
  <c r="AV73" i="77"/>
  <c r="AV77" i="77" s="1"/>
  <c r="AV78" i="77" s="1"/>
  <c r="AV79" i="77" s="1"/>
  <c r="AV80" i="77" s="1"/>
  <c r="AV84" i="77" s="1"/>
  <c r="AV85" i="77" s="1"/>
  <c r="AV27" i="77" s="1"/>
  <c r="AV30" i="77" s="1"/>
  <c r="AU86" i="77"/>
  <c r="AU87" i="77" s="1"/>
  <c r="BA58" i="77"/>
  <c r="BA62" i="77" s="1"/>
  <c r="BA63" i="77" s="1"/>
  <c r="BA64" i="77" s="1"/>
  <c r="BA65" i="77" s="1"/>
  <c r="BB46" i="77"/>
  <c r="BB946" i="79"/>
  <c r="BB945" i="79"/>
  <c r="BA956" i="79"/>
  <c r="BA957" i="79"/>
  <c r="BB949" i="81"/>
  <c r="BB953" i="81"/>
  <c r="BB952" i="81"/>
  <c r="BA966" i="81"/>
  <c r="BA958" i="81"/>
  <c r="BA967" i="81" s="1"/>
  <c r="BK954" i="86"/>
  <c r="BK949" i="86"/>
  <c r="BL944" i="86" s="1"/>
  <c r="CB945" i="82"/>
  <c r="CB952" i="82" s="1"/>
  <c r="CB954" i="82" s="1"/>
  <c r="CB949" i="82"/>
  <c r="CC944" i="82" s="1"/>
  <c r="CC945" i="82" s="1"/>
  <c r="CC952" i="82" s="1"/>
  <c r="CF939" i="89"/>
  <c r="CF940" i="89"/>
  <c r="BK932" i="79"/>
  <c r="BK934" i="83"/>
  <c r="BK936" i="83" s="1"/>
  <c r="BK933" i="83"/>
  <c r="BF941" i="79"/>
  <c r="BH116" i="80" s="1"/>
  <c r="BF942" i="73"/>
  <c r="CF956" i="87"/>
  <c r="CF957" i="87"/>
  <c r="CI957" i="85"/>
  <c r="CI966" i="85" s="1"/>
  <c r="CI949" i="85"/>
  <c r="CJ944" i="85" s="1"/>
  <c r="CJ946" i="85" s="1"/>
  <c r="CJ953" i="85" s="1"/>
  <c r="CI956" i="85"/>
  <c r="CG945" i="87"/>
  <c r="CG952" i="87" s="1"/>
  <c r="CG946" i="87"/>
  <c r="CG953" i="87" s="1"/>
  <c r="CA949" i="84"/>
  <c r="CB944" i="84" s="1"/>
  <c r="CA954" i="84"/>
  <c r="CA957" i="84" s="1"/>
  <c r="CA966" i="84" s="1"/>
  <c r="BF939" i="79"/>
  <c r="BF940" i="79"/>
  <c r="BF952" i="73"/>
  <c r="BF953" i="73"/>
  <c r="BJ954" i="83"/>
  <c r="BJ957" i="83" s="1"/>
  <c r="BL942" i="81"/>
  <c r="BK940" i="83"/>
  <c r="BK939" i="83"/>
  <c r="BQ933" i="81"/>
  <c r="BQ934" i="81"/>
  <c r="BJ944" i="73"/>
  <c r="BB953" i="79" a="1"/>
  <c r="BF942" i="79" a="1"/>
  <c r="BB949" i="79" a="1"/>
  <c r="BK934" i="79" a="1"/>
  <c r="BL935" i="79" a="1"/>
  <c r="BK933" i="79" a="1"/>
  <c r="BK936" i="79" a="1"/>
  <c r="BB952" i="79" a="1"/>
  <c r="CB968" i="89" l="1"/>
  <c r="CC965" i="89" s="1"/>
  <c r="CC958" i="89"/>
  <c r="CD949" i="89"/>
  <c r="CE944" i="89" s="1"/>
  <c r="CD953" i="89"/>
  <c r="CD954" i="89" s="1"/>
  <c r="CC967" i="89"/>
  <c r="CC979" i="89" s="1"/>
  <c r="AV20" i="77"/>
  <c r="AV23" i="77" s="1"/>
  <c r="AV86" i="77"/>
  <c r="AV87" i="77" s="1"/>
  <c r="AV75" i="77"/>
  <c r="AV74" i="77"/>
  <c r="AW69" i="77" s="1"/>
  <c r="AW76" i="77" s="1"/>
  <c r="BA59" i="77"/>
  <c r="BB54" i="77" s="1"/>
  <c r="BB55" i="77" s="1"/>
  <c r="BA60" i="77"/>
  <c r="BA968" i="81"/>
  <c r="BB965" i="81" s="1"/>
  <c r="BB953" i="79"/>
  <c r="BB949" i="79"/>
  <c r="BB952" i="79"/>
  <c r="BD123" i="80" s="1"/>
  <c r="BA979" i="81"/>
  <c r="BC944" i="81"/>
  <c r="BB954" i="81"/>
  <c r="BK957" i="86"/>
  <c r="BK966" i="86" s="1"/>
  <c r="BK956" i="86"/>
  <c r="BL945" i="86"/>
  <c r="BL952" i="86" s="1"/>
  <c r="BL946" i="86"/>
  <c r="BL953" i="86" s="1"/>
  <c r="CC946" i="82"/>
  <c r="CC953" i="82" s="1"/>
  <c r="CC954" i="82" s="1"/>
  <c r="CB956" i="82"/>
  <c r="CB957" i="82"/>
  <c r="CB966" i="82" s="1"/>
  <c r="CF966" i="87"/>
  <c r="CF942" i="89"/>
  <c r="CG938" i="89" s="1"/>
  <c r="BK934" i="79"/>
  <c r="BK936" i="79"/>
  <c r="BK933" i="79"/>
  <c r="BL932" i="83"/>
  <c r="BF942" i="79"/>
  <c r="BG938" i="73"/>
  <c r="BG940" i="73" s="1"/>
  <c r="BL935" i="79"/>
  <c r="CJ945" i="85"/>
  <c r="CJ952" i="85" s="1"/>
  <c r="CJ954" i="85" s="1"/>
  <c r="CJ957" i="85" s="1"/>
  <c r="CJ966" i="85" s="1"/>
  <c r="CG954" i="87"/>
  <c r="CG949" i="87"/>
  <c r="CH944" i="87" s="1"/>
  <c r="CH946" i="87" s="1"/>
  <c r="CH953" i="87" s="1"/>
  <c r="CB945" i="84"/>
  <c r="CB952" i="84" s="1"/>
  <c r="CB946" i="84"/>
  <c r="CB953" i="84" s="1"/>
  <c r="CA956" i="84"/>
  <c r="CJ949" i="85"/>
  <c r="BF954" i="73"/>
  <c r="BK953" i="83"/>
  <c r="BJ956" i="83"/>
  <c r="BJ966" i="83"/>
  <c r="BK942" i="83"/>
  <c r="BQ936" i="81"/>
  <c r="BK952" i="83"/>
  <c r="BM938" i="81"/>
  <c r="BJ945" i="73"/>
  <c r="BJ946" i="73"/>
  <c r="BB954" i="79" a="1"/>
  <c r="BG940" i="79" a="1"/>
  <c r="BG941" i="79" a="1"/>
  <c r="BG938" i="79" a="1"/>
  <c r="BJ947" i="79" a="1"/>
  <c r="BC944" i="79" a="1"/>
  <c r="BL932" i="79" a="1"/>
  <c r="CC968" i="89" l="1"/>
  <c r="CD965" i="89" s="1"/>
  <c r="CD956" i="89"/>
  <c r="CD957" i="89"/>
  <c r="CE946" i="89"/>
  <c r="CE945" i="89"/>
  <c r="CE952" i="89" s="1"/>
  <c r="AW70" i="77"/>
  <c r="AW72" i="77"/>
  <c r="AW71" i="77"/>
  <c r="BB61" i="77"/>
  <c r="BC944" i="79"/>
  <c r="BB954" i="79"/>
  <c r="BD113" i="80" s="1"/>
  <c r="BC945" i="81"/>
  <c r="BC946" i="81"/>
  <c r="BB957" i="81"/>
  <c r="BB956" i="81"/>
  <c r="BL954" i="86"/>
  <c r="BL957" i="86" s="1"/>
  <c r="BL966" i="86" s="1"/>
  <c r="BL949" i="86"/>
  <c r="BM944" i="86" s="1"/>
  <c r="CC949" i="82"/>
  <c r="CD944" i="82" s="1"/>
  <c r="CD946" i="82" s="1"/>
  <c r="CD953" i="82" s="1"/>
  <c r="CC956" i="82"/>
  <c r="CC957" i="82"/>
  <c r="CC966" i="82" s="1"/>
  <c r="BG939" i="73"/>
  <c r="CG940" i="89"/>
  <c r="CG939" i="89"/>
  <c r="BL932" i="79"/>
  <c r="BL934" i="83"/>
  <c r="BL933" i="83"/>
  <c r="BG938" i="79"/>
  <c r="BJ947" i="79"/>
  <c r="BG941" i="79"/>
  <c r="BI116" i="80" s="1"/>
  <c r="BJ949" i="73"/>
  <c r="BF957" i="73"/>
  <c r="BF966" i="73" s="1"/>
  <c r="CG957" i="87"/>
  <c r="CG956" i="87"/>
  <c r="CB949" i="84"/>
  <c r="CC944" i="84" s="1"/>
  <c r="CC945" i="84" s="1"/>
  <c r="CC952" i="84" s="1"/>
  <c r="CH945" i="87"/>
  <c r="CH952" i="87" s="1"/>
  <c r="CH954" i="87" s="1"/>
  <c r="CH957" i="87" s="1"/>
  <c r="CH949" i="87"/>
  <c r="CI944" i="87" s="1"/>
  <c r="CI946" i="87" s="1"/>
  <c r="CI953" i="87" s="1"/>
  <c r="CB954" i="84"/>
  <c r="CB957" i="84" s="1"/>
  <c r="CB966" i="84" s="1"/>
  <c r="CJ956" i="85"/>
  <c r="M79" i="85" s="1"/>
  <c r="BG940" i="79"/>
  <c r="BG942" i="73"/>
  <c r="BG953" i="73"/>
  <c r="BF956" i="73"/>
  <c r="BK954" i="83"/>
  <c r="BM940" i="81"/>
  <c r="BM942" i="81" s="1"/>
  <c r="BM939" i="81"/>
  <c r="BR932" i="81"/>
  <c r="BL938" i="83"/>
  <c r="BM935" i="79" a="1"/>
  <c r="BL933" i="79" a="1"/>
  <c r="BL934" i="79" a="1"/>
  <c r="BG942" i="79" a="1"/>
  <c r="BC945" i="79" a="1"/>
  <c r="BC946" i="79" a="1"/>
  <c r="BG939" i="79" a="1"/>
  <c r="BB956" i="79" a="1"/>
  <c r="CE949" i="89" l="1"/>
  <c r="CF944" i="89" s="1"/>
  <c r="CE953" i="89"/>
  <c r="CE954" i="89" s="1"/>
  <c r="CD966" i="89"/>
  <c r="CD958" i="89"/>
  <c r="AW73" i="77"/>
  <c r="AW74" i="77" s="1"/>
  <c r="AX69" i="77" s="1"/>
  <c r="AX71" i="77" s="1"/>
  <c r="BC946" i="79"/>
  <c r="BC945" i="79"/>
  <c r="BB956" i="79"/>
  <c r="BC949" i="81"/>
  <c r="BC953" i="81"/>
  <c r="BC952" i="81"/>
  <c r="BB966" i="81"/>
  <c r="BB958" i="81"/>
  <c r="BL956" i="86"/>
  <c r="I919" i="86" s="1"/>
  <c r="I922" i="86" s="1"/>
  <c r="BM945" i="86"/>
  <c r="BM952" i="86" s="1"/>
  <c r="BM946" i="86"/>
  <c r="BM953" i="86" s="1"/>
  <c r="CD949" i="82"/>
  <c r="CE944" i="82" s="1"/>
  <c r="CE946" i="82" s="1"/>
  <c r="CE953" i="82" s="1"/>
  <c r="CD945" i="82"/>
  <c r="CD952" i="82" s="1"/>
  <c r="CD954" i="82" s="1"/>
  <c r="CD957" i="82" s="1"/>
  <c r="CD966" i="82" s="1"/>
  <c r="BG939" i="79"/>
  <c r="BG952" i="73"/>
  <c r="CG966" i="87"/>
  <c r="CG942" i="89"/>
  <c r="CH938" i="89" s="1"/>
  <c r="BL934" i="79"/>
  <c r="BL933" i="79"/>
  <c r="BL936" i="83"/>
  <c r="BK944" i="73"/>
  <c r="BK945" i="73" s="1"/>
  <c r="BM935" i="79"/>
  <c r="BK957" i="83"/>
  <c r="CC946" i="84"/>
  <c r="CC953" i="84" s="1"/>
  <c r="CC954" i="84" s="1"/>
  <c r="CI945" i="87"/>
  <c r="CI952" i="87" s="1"/>
  <c r="CI954" i="87" s="1"/>
  <c r="CI957" i="87" s="1"/>
  <c r="CI949" i="87"/>
  <c r="CJ944" i="87" s="1"/>
  <c r="CJ945" i="87" s="1"/>
  <c r="CJ952" i="87" s="1"/>
  <c r="CB956" i="84"/>
  <c r="CH966" i="87"/>
  <c r="CH956" i="87"/>
  <c r="BG942" i="79"/>
  <c r="BH938" i="73"/>
  <c r="BK956" i="83"/>
  <c r="BN938" i="81"/>
  <c r="BL939" i="83"/>
  <c r="BL940" i="83"/>
  <c r="BR933" i="81"/>
  <c r="BR934" i="81"/>
  <c r="BC949" i="79" a="1"/>
  <c r="BH938" i="79" a="1"/>
  <c r="BC952" i="79" a="1"/>
  <c r="BK947" i="79" a="1"/>
  <c r="BL936" i="79" a="1"/>
  <c r="BC953" i="79" a="1"/>
  <c r="CD967" i="89" l="1"/>
  <c r="CD968" i="89" s="1"/>
  <c r="CE965" i="89" s="1"/>
  <c r="CE956" i="89"/>
  <c r="CE957" i="89"/>
  <c r="CE966" i="89" s="1"/>
  <c r="CF946" i="89"/>
  <c r="CF945" i="89"/>
  <c r="CF952" i="89" s="1"/>
  <c r="AW77" i="77"/>
  <c r="AW78" i="77" s="1"/>
  <c r="AW79" i="77" s="1"/>
  <c r="AW80" i="77" s="1"/>
  <c r="AW84" i="77" s="1"/>
  <c r="AW85" i="77" s="1"/>
  <c r="AW27" i="77" s="1"/>
  <c r="AW30" i="77" s="1"/>
  <c r="AW75" i="77"/>
  <c r="AX76" i="77"/>
  <c r="AX70" i="77"/>
  <c r="AX72" i="77"/>
  <c r="BC952" i="79"/>
  <c r="BE123" i="80" s="1"/>
  <c r="BC953" i="79"/>
  <c r="BC949" i="79"/>
  <c r="BB967" i="81"/>
  <c r="BB979" i="81" s="1"/>
  <c r="BC954" i="81"/>
  <c r="BD944" i="81"/>
  <c r="BM949" i="86"/>
  <c r="BN944" i="86" s="1"/>
  <c r="BN945" i="86" s="1"/>
  <c r="BN952" i="86" s="1"/>
  <c r="BM954" i="86"/>
  <c r="CE945" i="82"/>
  <c r="CE952" i="82" s="1"/>
  <c r="CE954" i="82" s="1"/>
  <c r="CE956" i="82" s="1"/>
  <c r="CE949" i="82"/>
  <c r="CF944" i="82" s="1"/>
  <c r="CF946" i="82" s="1"/>
  <c r="CF953" i="82" s="1"/>
  <c r="CD956" i="82"/>
  <c r="BG954" i="73"/>
  <c r="BG957" i="73" s="1"/>
  <c r="BG966" i="73" s="1"/>
  <c r="BK966" i="83"/>
  <c r="CH939" i="89"/>
  <c r="CH940" i="89"/>
  <c r="BK946" i="73"/>
  <c r="BK949" i="73" s="1"/>
  <c r="BL944" i="73" s="1"/>
  <c r="BL936" i="79"/>
  <c r="BM932" i="83"/>
  <c r="BK947" i="79"/>
  <c r="BR936" i="81"/>
  <c r="BS932" i="81" s="1"/>
  <c r="CC956" i="84"/>
  <c r="CC957" i="84"/>
  <c r="CC966" i="84" s="1"/>
  <c r="CC949" i="84"/>
  <c r="CD944" i="84" s="1"/>
  <c r="CD945" i="84" s="1"/>
  <c r="CD952" i="84" s="1"/>
  <c r="CJ946" i="87"/>
  <c r="CJ953" i="87" s="1"/>
  <c r="CJ954" i="87" s="1"/>
  <c r="CI956" i="87"/>
  <c r="CI966" i="87"/>
  <c r="BH938" i="79"/>
  <c r="BH940" i="73"/>
  <c r="BH939" i="73"/>
  <c r="BN940" i="81"/>
  <c r="BN942" i="81" s="1"/>
  <c r="BN939" i="81"/>
  <c r="BL953" i="83"/>
  <c r="BL952" i="83"/>
  <c r="BL942" i="83"/>
  <c r="BH940" i="79" a="1"/>
  <c r="BH941" i="79" a="1"/>
  <c r="BM932" i="79" a="1"/>
  <c r="BD944" i="79" a="1"/>
  <c r="BC954" i="79" a="1"/>
  <c r="BN935" i="79" a="1"/>
  <c r="BH939" i="79" a="1"/>
  <c r="CD979" i="89" l="1"/>
  <c r="CE958" i="89"/>
  <c r="CF949" i="89"/>
  <c r="CG944" i="89" s="1"/>
  <c r="CF953" i="89"/>
  <c r="CF954" i="89" s="1"/>
  <c r="CE967" i="89"/>
  <c r="CE979" i="89" s="1"/>
  <c r="AW86" i="77"/>
  <c r="AW87" i="77" s="1"/>
  <c r="AW20" i="77"/>
  <c r="AW23" i="77" s="1"/>
  <c r="AX73" i="77"/>
  <c r="AX77" i="77" s="1"/>
  <c r="AX78" i="77" s="1"/>
  <c r="AX79" i="77" s="1"/>
  <c r="AX80" i="77" s="1"/>
  <c r="AX84" i="77" s="1"/>
  <c r="AX85" i="77" s="1"/>
  <c r="AX27" i="77" s="1"/>
  <c r="AX30" i="77" s="1"/>
  <c r="BC954" i="79"/>
  <c r="BE113" i="80" s="1"/>
  <c r="BD944" i="79"/>
  <c r="BB968" i="81"/>
  <c r="BC965" i="81" s="1"/>
  <c r="BC957" i="81"/>
  <c r="BC956" i="81"/>
  <c r="BD946" i="81"/>
  <c r="BD945" i="81"/>
  <c r="BN946" i="86"/>
  <c r="BN953" i="86" s="1"/>
  <c r="BN954" i="86" s="1"/>
  <c r="BN956" i="86" s="1"/>
  <c r="BM956" i="86"/>
  <c r="BM957" i="86"/>
  <c r="BM966" i="86" s="1"/>
  <c r="CE957" i="82"/>
  <c r="CE966" i="82" s="1"/>
  <c r="CF945" i="82"/>
  <c r="CF952" i="82" s="1"/>
  <c r="CF954" i="82" s="1"/>
  <c r="CF949" i="82"/>
  <c r="CG944" i="82" s="1"/>
  <c r="CG946" i="82" s="1"/>
  <c r="CG953" i="82" s="1"/>
  <c r="BG956" i="73"/>
  <c r="CH942" i="89"/>
  <c r="CI938" i="89" s="1"/>
  <c r="BM932" i="79"/>
  <c r="BM934" i="83"/>
  <c r="BM936" i="83" s="1"/>
  <c r="BM933" i="83"/>
  <c r="BN935" i="79"/>
  <c r="BH941" i="79"/>
  <c r="BJ116" i="80" s="1"/>
  <c r="CJ956" i="87"/>
  <c r="M79" i="87" s="1"/>
  <c r="CJ957" i="87"/>
  <c r="CD946" i="84"/>
  <c r="CD953" i="84" s="1"/>
  <c r="CD954" i="84" s="1"/>
  <c r="CJ949" i="87"/>
  <c r="BH940" i="79"/>
  <c r="BH939" i="79"/>
  <c r="BH942" i="73"/>
  <c r="BH953" i="73"/>
  <c r="BH952" i="73"/>
  <c r="BL954" i="83"/>
  <c r="BS933" i="81"/>
  <c r="BS934" i="81"/>
  <c r="BO938" i="81"/>
  <c r="BM938" i="83"/>
  <c r="BL946" i="73"/>
  <c r="BL945" i="73"/>
  <c r="BM936" i="79" a="1"/>
  <c r="BC956" i="79" a="1"/>
  <c r="BL947" i="79" a="1"/>
  <c r="BC957" i="79" a="1"/>
  <c r="BD945" i="79" a="1"/>
  <c r="BH942" i="79" a="1"/>
  <c r="BD946" i="79" a="1"/>
  <c r="BM933" i="79" a="1"/>
  <c r="BM934" i="79" a="1"/>
  <c r="CE968" i="89" l="1"/>
  <c r="CF965" i="89" s="1"/>
  <c r="CF956" i="89"/>
  <c r="CF957" i="89"/>
  <c r="CG945" i="89"/>
  <c r="CG952" i="89" s="1"/>
  <c r="CG946" i="89"/>
  <c r="AX86" i="77"/>
  <c r="AX87" i="77" s="1"/>
  <c r="AX20" i="77"/>
  <c r="AX23" i="77" s="1"/>
  <c r="AX74" i="77"/>
  <c r="AY69" i="77" s="1"/>
  <c r="AY71" i="77" s="1"/>
  <c r="AX75" i="77"/>
  <c r="BC957" i="79"/>
  <c r="BD946" i="79"/>
  <c r="BD945" i="79"/>
  <c r="BC956" i="79"/>
  <c r="BC966" i="81"/>
  <c r="BC958" i="81"/>
  <c r="BD949" i="81"/>
  <c r="BD953" i="81"/>
  <c r="BD952" i="81"/>
  <c r="BN949" i="86"/>
  <c r="BO944" i="86" s="1"/>
  <c r="BO946" i="86" s="1"/>
  <c r="BO953" i="86" s="1"/>
  <c r="BN957" i="86"/>
  <c r="BN966" i="86" s="1"/>
  <c r="CF957" i="82"/>
  <c r="CF966" i="82" s="1"/>
  <c r="CF956" i="82"/>
  <c r="CG945" i="82"/>
  <c r="CG952" i="82" s="1"/>
  <c r="CG954" i="82" s="1"/>
  <c r="CG957" i="82" s="1"/>
  <c r="CG966" i="82" s="1"/>
  <c r="CG949" i="82"/>
  <c r="CH944" i="82" s="1"/>
  <c r="CJ966" i="87"/>
  <c r="CI939" i="89"/>
  <c r="CI940" i="89"/>
  <c r="BM936" i="79"/>
  <c r="BM934" i="79"/>
  <c r="BM933" i="79"/>
  <c r="BN932" i="83"/>
  <c r="BL947" i="79"/>
  <c r="BS936" i="81"/>
  <c r="BT932" i="81" s="1"/>
  <c r="BL957" i="83"/>
  <c r="CD956" i="84"/>
  <c r="CD957" i="84"/>
  <c r="CD966" i="84" s="1"/>
  <c r="CD949" i="84"/>
  <c r="CE944" i="84" s="1"/>
  <c r="CE946" i="84" s="1"/>
  <c r="CE953" i="84" s="1"/>
  <c r="BH942" i="79"/>
  <c r="BI938" i="73"/>
  <c r="BH954" i="73"/>
  <c r="BL956" i="83"/>
  <c r="BM940" i="83"/>
  <c r="BM942" i="83" s="1"/>
  <c r="BM939" i="83"/>
  <c r="BO939" i="81"/>
  <c r="BO940" i="81"/>
  <c r="BL949" i="73"/>
  <c r="BD952" i="79" a="1"/>
  <c r="BN932" i="79" a="1"/>
  <c r="BI938" i="79" a="1"/>
  <c r="BD949" i="79" a="1"/>
  <c r="BD953" i="79" a="1"/>
  <c r="CG949" i="89" l="1"/>
  <c r="CH944" i="89" s="1"/>
  <c r="CG953" i="89"/>
  <c r="CG954" i="89" s="1"/>
  <c r="CF966" i="89"/>
  <c r="CF958" i="89"/>
  <c r="AY76" i="77"/>
  <c r="AY70" i="77"/>
  <c r="AY72" i="77"/>
  <c r="BD953" i="79"/>
  <c r="BD949" i="79"/>
  <c r="BD952" i="79"/>
  <c r="BF123" i="80" s="1"/>
  <c r="BE944" i="81"/>
  <c r="BC967" i="81"/>
  <c r="BC979" i="81" s="1"/>
  <c r="BD954" i="81"/>
  <c r="BO949" i="86"/>
  <c r="BP944" i="86" s="1"/>
  <c r="BP946" i="86" s="1"/>
  <c r="BP953" i="86" s="1"/>
  <c r="BO945" i="86"/>
  <c r="BO952" i="86" s="1"/>
  <c r="BO954" i="86" s="1"/>
  <c r="BO957" i="86" s="1"/>
  <c r="BO966" i="86" s="1"/>
  <c r="CG956" i="82"/>
  <c r="CH946" i="82"/>
  <c r="CH953" i="82" s="1"/>
  <c r="CH945" i="82"/>
  <c r="CH952" i="82" s="1"/>
  <c r="BL966" i="83"/>
  <c r="CI942" i="89"/>
  <c r="CJ938" i="89" s="1"/>
  <c r="BN932" i="79"/>
  <c r="BN933" i="83"/>
  <c r="BN934" i="83"/>
  <c r="BN936" i="83" s="1"/>
  <c r="BH957" i="73"/>
  <c r="BH966" i="73" s="1"/>
  <c r="CE945" i="84"/>
  <c r="CE952" i="84" s="1"/>
  <c r="CE954" i="84" s="1"/>
  <c r="CE949" i="84"/>
  <c r="CF944" i="84" s="1"/>
  <c r="CF945" i="84" s="1"/>
  <c r="CF952" i="84" s="1"/>
  <c r="L917" i="87"/>
  <c r="L917" i="86"/>
  <c r="BI938" i="79"/>
  <c r="BH956" i="73"/>
  <c r="BI939" i="73"/>
  <c r="BI940" i="73"/>
  <c r="BN938" i="83"/>
  <c r="BT933" i="81"/>
  <c r="BT934" i="81"/>
  <c r="BO942" i="81"/>
  <c r="BM953" i="83"/>
  <c r="BM952" i="83"/>
  <c r="BM944" i="73"/>
  <c r="BD954" i="79" a="1"/>
  <c r="BI940" i="79" a="1"/>
  <c r="BN933" i="79" a="1"/>
  <c r="BE944" i="79" a="1"/>
  <c r="BN934" i="79" a="1"/>
  <c r="BO935" i="79" a="1"/>
  <c r="BN936" i="79" a="1"/>
  <c r="BI941" i="79" a="1"/>
  <c r="BI939" i="79" a="1"/>
  <c r="CF967" i="89" l="1"/>
  <c r="CF979" i="89"/>
  <c r="CF968" i="89"/>
  <c r="CG965" i="89" s="1"/>
  <c r="CG957" i="89"/>
  <c r="CG966" i="89" s="1"/>
  <c r="CG956" i="89"/>
  <c r="CH946" i="89"/>
  <c r="CH945" i="89"/>
  <c r="CH952" i="89" s="1"/>
  <c r="AY73" i="77"/>
  <c r="BC968" i="81"/>
  <c r="BD965" i="81" s="1"/>
  <c r="BE944" i="79"/>
  <c r="BD954" i="79"/>
  <c r="BF113" i="80" s="1"/>
  <c r="BE945" i="81"/>
  <c r="BE946" i="81"/>
  <c r="BD957" i="81"/>
  <c r="BD956" i="81"/>
  <c r="BO956" i="86"/>
  <c r="BP945" i="86"/>
  <c r="BP952" i="86" s="1"/>
  <c r="BP954" i="86" s="1"/>
  <c r="BP956" i="86" s="1"/>
  <c r="BP949" i="86"/>
  <c r="BQ944" i="86" s="1"/>
  <c r="BQ945" i="86" s="1"/>
  <c r="BQ952" i="86" s="1"/>
  <c r="CH949" i="82"/>
  <c r="CI944" i="82" s="1"/>
  <c r="CI946" i="82" s="1"/>
  <c r="CI953" i="82" s="1"/>
  <c r="CH954" i="82"/>
  <c r="CH957" i="82" s="1"/>
  <c r="CH966" i="82" s="1"/>
  <c r="CJ939" i="89"/>
  <c r="CJ940" i="89"/>
  <c r="BN936" i="79"/>
  <c r="BN933" i="79"/>
  <c r="BN934" i="79"/>
  <c r="BO932" i="83"/>
  <c r="BI941" i="79"/>
  <c r="BK116" i="80" s="1"/>
  <c r="BO935" i="79"/>
  <c r="BI942" i="73"/>
  <c r="CE957" i="84"/>
  <c r="CE966" i="84" s="1"/>
  <c r="CF946" i="84"/>
  <c r="CF953" i="84" s="1"/>
  <c r="CF954" i="84" s="1"/>
  <c r="CF957" i="84" s="1"/>
  <c r="CF966" i="84" s="1"/>
  <c r="CE956" i="84"/>
  <c r="K917" i="87"/>
  <c r="K917" i="85"/>
  <c r="L917" i="85"/>
  <c r="L919" i="86"/>
  <c r="L922" i="86" s="1"/>
  <c r="L919" i="87"/>
  <c r="L922" i="87" s="1"/>
  <c r="BI940" i="79"/>
  <c r="BI939" i="79"/>
  <c r="BI953" i="73"/>
  <c r="BI952" i="73"/>
  <c r="BM954" i="83"/>
  <c r="BN940" i="83"/>
  <c r="BN942" i="83" s="1"/>
  <c r="BN939" i="83"/>
  <c r="BP938" i="81"/>
  <c r="BT936" i="81"/>
  <c r="BM945" i="73"/>
  <c r="BM946" i="73"/>
  <c r="BI942" i="79" a="1"/>
  <c r="BE945" i="79" a="1"/>
  <c r="BD956" i="79" a="1"/>
  <c r="BM947" i="79" a="1"/>
  <c r="BO932" i="79" a="1"/>
  <c r="BD957" i="79" a="1"/>
  <c r="BE946" i="79" a="1"/>
  <c r="CG958" i="89" l="1"/>
  <c r="CH949" i="89"/>
  <c r="CI944" i="89" s="1"/>
  <c r="CH953" i="89"/>
  <c r="CH954" i="89" s="1"/>
  <c r="CG967" i="89"/>
  <c r="CG979" i="89" s="1"/>
  <c r="AY75" i="77"/>
  <c r="AY77" i="77"/>
  <c r="AY78" i="77" s="1"/>
  <c r="AY79" i="77" s="1"/>
  <c r="AY80" i="77" s="1"/>
  <c r="AY84" i="77" s="1"/>
  <c r="AY74" i="77"/>
  <c r="AZ69" i="77" s="1"/>
  <c r="BE946" i="79"/>
  <c r="BD956" i="79"/>
  <c r="BD957" i="79"/>
  <c r="BE945" i="79"/>
  <c r="BE949" i="81"/>
  <c r="BE953" i="81"/>
  <c r="BD966" i="81"/>
  <c r="BD958" i="81"/>
  <c r="BE952" i="81"/>
  <c r="BP957" i="86"/>
  <c r="BP966" i="86" s="1"/>
  <c r="BQ946" i="86"/>
  <c r="BQ953" i="86" s="1"/>
  <c r="BQ954" i="86" s="1"/>
  <c r="CI945" i="82"/>
  <c r="CI952" i="82" s="1"/>
  <c r="CI954" i="82" s="1"/>
  <c r="CI957" i="82" s="1"/>
  <c r="CI966" i="82" s="1"/>
  <c r="CH956" i="82"/>
  <c r="CI949" i="82"/>
  <c r="CJ944" i="82" s="1"/>
  <c r="CJ945" i="82" s="1"/>
  <c r="CJ952" i="82" s="1"/>
  <c r="CJ942" i="89"/>
  <c r="BO932" i="79"/>
  <c r="BO934" i="83"/>
  <c r="BO933" i="83"/>
  <c r="BI942" i="79"/>
  <c r="BJ938" i="73"/>
  <c r="BJ940" i="73" s="1"/>
  <c r="BM947" i="79"/>
  <c r="BM949" i="73"/>
  <c r="BM956" i="83"/>
  <c r="BM957" i="83"/>
  <c r="CF949" i="84"/>
  <c r="CG944" i="84" s="1"/>
  <c r="CG946" i="84" s="1"/>
  <c r="CG953" i="84" s="1"/>
  <c r="K919" i="85"/>
  <c r="K922" i="85" s="1"/>
  <c r="L919" i="85"/>
  <c r="L922" i="85" s="1"/>
  <c r="K919" i="87"/>
  <c r="K922" i="87" s="1"/>
  <c r="CF956" i="84"/>
  <c r="BI954" i="73"/>
  <c r="BO938" i="83"/>
  <c r="BN952" i="83"/>
  <c r="BP940" i="81"/>
  <c r="BP939" i="81"/>
  <c r="BN953" i="83"/>
  <c r="BU932" i="81"/>
  <c r="BJ940" i="79" a="1"/>
  <c r="BJ941" i="79" a="1"/>
  <c r="BO934" i="79" a="1"/>
  <c r="BE949" i="79" a="1"/>
  <c r="BO933" i="79" a="1"/>
  <c r="BJ938" i="79" a="1"/>
  <c r="BE952" i="79" a="1"/>
  <c r="BE953" i="79" a="1"/>
  <c r="CG968" i="89" l="1"/>
  <c r="CH965" i="89" s="1"/>
  <c r="CH956" i="89"/>
  <c r="CH957" i="89"/>
  <c r="CI945" i="89"/>
  <c r="CI952" i="89" s="1"/>
  <c r="CI946" i="89"/>
  <c r="AY20" i="77"/>
  <c r="AY23" i="77" s="1"/>
  <c r="AY85" i="77"/>
  <c r="AY27" i="77" s="1"/>
  <c r="AY30" i="77" s="1"/>
  <c r="AZ76" i="77"/>
  <c r="AZ71" i="77"/>
  <c r="AZ70" i="77"/>
  <c r="AZ72" i="77"/>
  <c r="BE953" i="79"/>
  <c r="BE949" i="79"/>
  <c r="BE952" i="79"/>
  <c r="BG123" i="80" s="1"/>
  <c r="BD967" i="81"/>
  <c r="BD979" i="81" s="1"/>
  <c r="BF944" i="81"/>
  <c r="BE954" i="81"/>
  <c r="BQ949" i="86"/>
  <c r="BR944" i="86" s="1"/>
  <c r="BR946" i="86" s="1"/>
  <c r="BR953" i="86" s="1"/>
  <c r="BQ957" i="86"/>
  <c r="BQ966" i="86" s="1"/>
  <c r="BQ956" i="86"/>
  <c r="CI956" i="82"/>
  <c r="CJ946" i="82"/>
  <c r="CJ953" i="82" s="1"/>
  <c r="CJ954" i="82" s="1"/>
  <c r="BM966" i="83"/>
  <c r="BJ939" i="73"/>
  <c r="BJ952" i="73" s="1"/>
  <c r="BO934" i="79"/>
  <c r="BO933" i="79"/>
  <c r="BO936" i="83"/>
  <c r="BJ938" i="79"/>
  <c r="BN944" i="73"/>
  <c r="BN945" i="73" s="1"/>
  <c r="BJ941" i="79"/>
  <c r="BL116" i="80" s="1"/>
  <c r="BJ942" i="73"/>
  <c r="BI957" i="73"/>
  <c r="BI966" i="73" s="1"/>
  <c r="CG945" i="84"/>
  <c r="CG952" i="84" s="1"/>
  <c r="CG954" i="84" s="1"/>
  <c r="CG949" i="84"/>
  <c r="CH944" i="84" s="1"/>
  <c r="CH945" i="84" s="1"/>
  <c r="CH952" i="84" s="1"/>
  <c r="BJ940" i="79"/>
  <c r="BJ953" i="73"/>
  <c r="BI956" i="73"/>
  <c r="BP942" i="81"/>
  <c r="BN954" i="83"/>
  <c r="BN957" i="83" s="1"/>
  <c r="BO940" i="83"/>
  <c r="BO939" i="83"/>
  <c r="BU934" i="81"/>
  <c r="BU933" i="81"/>
  <c r="BJ942" i="79" a="1"/>
  <c r="BJ939" i="79" a="1"/>
  <c r="BO936" i="79" a="1"/>
  <c r="BN947" i="79" a="1"/>
  <c r="BE954" i="79" a="1"/>
  <c r="BF944" i="79" a="1"/>
  <c r="BP935" i="79" a="1"/>
  <c r="CI949" i="89" l="1"/>
  <c r="CJ944" i="89" s="1"/>
  <c r="CI953" i="89"/>
  <c r="CI954" i="89" s="1"/>
  <c r="CH966" i="89"/>
  <c r="CH958" i="89"/>
  <c r="AZ73" i="77"/>
  <c r="AZ77" i="77" s="1"/>
  <c r="AZ78" i="77" s="1"/>
  <c r="AZ79" i="77" s="1"/>
  <c r="AZ80" i="77" s="1"/>
  <c r="AZ84" i="77" s="1"/>
  <c r="AZ85" i="77" s="1"/>
  <c r="AZ27" i="77" s="1"/>
  <c r="AZ30" i="77" s="1"/>
  <c r="AY86" i="77"/>
  <c r="AY87" i="77" s="1"/>
  <c r="BF944" i="79"/>
  <c r="BE954" i="79"/>
  <c r="BG113" i="80" s="1"/>
  <c r="BF946" i="81"/>
  <c r="BF945" i="81"/>
  <c r="BE957" i="81"/>
  <c r="BE956" i="81"/>
  <c r="BD968" i="81"/>
  <c r="BE965" i="81" s="1"/>
  <c r="BR945" i="86"/>
  <c r="BR952" i="86" s="1"/>
  <c r="BR954" i="86" s="1"/>
  <c r="BR956" i="86" s="1"/>
  <c r="BR949" i="86"/>
  <c r="BS944" i="86" s="1"/>
  <c r="BS945" i="86" s="1"/>
  <c r="BS952" i="86" s="1"/>
  <c r="CJ949" i="82"/>
  <c r="CJ957" i="82"/>
  <c r="CJ966" i="82" s="1"/>
  <c r="CJ956" i="82"/>
  <c r="M79" i="82" s="1"/>
  <c r="BJ939" i="79"/>
  <c r="BO936" i="79"/>
  <c r="BP932" i="83"/>
  <c r="BN946" i="73"/>
  <c r="BN949" i="73" s="1"/>
  <c r="BJ942" i="79"/>
  <c r="BK938" i="73"/>
  <c r="BK940" i="73" s="1"/>
  <c r="BP935" i="79"/>
  <c r="BN947" i="79"/>
  <c r="BU936" i="81"/>
  <c r="BV932" i="81" s="1"/>
  <c r="CG956" i="84"/>
  <c r="CG957" i="84"/>
  <c r="CG966" i="84" s="1"/>
  <c r="CH946" i="84"/>
  <c r="CH953" i="84" s="1"/>
  <c r="CH954" i="84" s="1"/>
  <c r="CH957" i="84" s="1"/>
  <c r="CH966" i="84" s="1"/>
  <c r="BJ954" i="73"/>
  <c r="BO953" i="83"/>
  <c r="BO942" i="83"/>
  <c r="BN966" i="83"/>
  <c r="BN956" i="83"/>
  <c r="BO952" i="83"/>
  <c r="BQ938" i="81"/>
  <c r="E917" i="73"/>
  <c r="F917" i="73"/>
  <c r="G917" i="73"/>
  <c r="H917" i="73"/>
  <c r="F948" i="79" a="1"/>
  <c r="BK938" i="79" a="1"/>
  <c r="BF945" i="79" a="1"/>
  <c r="BE957" i="79" a="1"/>
  <c r="BP932" i="79" a="1"/>
  <c r="F917" i="79" a="1"/>
  <c r="BK940" i="79" a="1"/>
  <c r="BK941" i="79" a="1"/>
  <c r="BF946" i="79" a="1"/>
  <c r="BE956" i="79" a="1"/>
  <c r="CH967" i="89" l="1"/>
  <c r="CH979" i="89"/>
  <c r="CH968" i="89"/>
  <c r="CI965" i="89" s="1"/>
  <c r="CI957" i="89"/>
  <c r="CI966" i="89" s="1"/>
  <c r="CI956" i="89"/>
  <c r="CJ946" i="89"/>
  <c r="CJ945" i="89"/>
  <c r="CJ952" i="89" s="1"/>
  <c r="AZ74" i="77"/>
  <c r="BA69" i="77" s="1"/>
  <c r="BA76" i="77" s="1"/>
  <c r="AZ20" i="77"/>
  <c r="AZ23" i="77" s="1"/>
  <c r="AZ75" i="77"/>
  <c r="BA70" i="77"/>
  <c r="AZ86" i="77"/>
  <c r="AZ87" i="77" s="1"/>
  <c r="BE956" i="79"/>
  <c r="BE957" i="79"/>
  <c r="BF945" i="79"/>
  <c r="BF946" i="79"/>
  <c r="BE966" i="81"/>
  <c r="BE958" i="81"/>
  <c r="BF952" i="81"/>
  <c r="BF949" i="81"/>
  <c r="BF953" i="81"/>
  <c r="BR957" i="86"/>
  <c r="BR966" i="86" s="1"/>
  <c r="BS946" i="86"/>
  <c r="BS953" i="86" s="1"/>
  <c r="BS954" i="86" s="1"/>
  <c r="BS957" i="86" s="1"/>
  <c r="BS966" i="86" s="1"/>
  <c r="F948" i="79"/>
  <c r="BK939" i="73"/>
  <c r="BK952" i="73" s="1"/>
  <c r="BP932" i="79"/>
  <c r="BP934" i="83"/>
  <c r="BP933" i="83"/>
  <c r="BK938" i="79"/>
  <c r="BO944" i="73"/>
  <c r="BO946" i="73" s="1"/>
  <c r="BK941" i="79"/>
  <c r="BM116" i="80" s="1"/>
  <c r="BJ957" i="73"/>
  <c r="BJ966" i="73" s="1"/>
  <c r="CH949" i="84"/>
  <c r="CI944" i="84" s="1"/>
  <c r="CI946" i="84" s="1"/>
  <c r="CI953" i="84" s="1"/>
  <c r="CH956" i="84"/>
  <c r="BK940" i="79"/>
  <c r="BK953" i="73"/>
  <c r="BK942" i="73"/>
  <c r="BJ956" i="73"/>
  <c r="BO954" i="83"/>
  <c r="BV934" i="81"/>
  <c r="BV933" i="81"/>
  <c r="BQ940" i="81"/>
  <c r="BQ942" i="81" s="1"/>
  <c r="BQ939" i="81"/>
  <c r="BP938" i="83"/>
  <c r="F917" i="79"/>
  <c r="D322" i="73"/>
  <c r="E919" i="73"/>
  <c r="F919" i="73"/>
  <c r="G919" i="73"/>
  <c r="H919" i="73"/>
  <c r="BF953" i="79" a="1"/>
  <c r="BK939" i="79" a="1"/>
  <c r="BP933" i="79" a="1"/>
  <c r="F919" i="79" a="1"/>
  <c r="BO947" i="79" a="1"/>
  <c r="BF949" i="79" a="1"/>
  <c r="BK942" i="79" a="1"/>
  <c r="BP934" i="79" a="1"/>
  <c r="BF952" i="79" a="1"/>
  <c r="CI958" i="89" l="1"/>
  <c r="CJ949" i="89"/>
  <c r="CJ953" i="89"/>
  <c r="CJ954" i="89" s="1"/>
  <c r="BA72" i="77"/>
  <c r="BA73" i="77" s="1"/>
  <c r="BA75" i="77" s="1"/>
  <c r="CI967" i="89"/>
  <c r="CI979" i="89" s="1"/>
  <c r="BA71" i="77"/>
  <c r="BF952" i="79"/>
  <c r="BH123" i="80" s="1"/>
  <c r="BF953" i="79"/>
  <c r="BF949" i="79"/>
  <c r="BF954" i="81"/>
  <c r="BE967" i="81"/>
  <c r="BE968" i="81" s="1"/>
  <c r="BF965" i="81" s="1"/>
  <c r="BG944" i="81"/>
  <c r="BS956" i="86"/>
  <c r="BS949" i="86"/>
  <c r="BT944" i="86" s="1"/>
  <c r="BT946" i="86" s="1"/>
  <c r="BT953" i="86" s="1"/>
  <c r="H117" i="80"/>
  <c r="H137" i="80"/>
  <c r="F963" i="79"/>
  <c r="BK939" i="79"/>
  <c r="BP933" i="79"/>
  <c r="BP934" i="79"/>
  <c r="BO945" i="73"/>
  <c r="BP936" i="83"/>
  <c r="BO947" i="79"/>
  <c r="BO956" i="83"/>
  <c r="BO957" i="83"/>
  <c r="CI945" i="84"/>
  <c r="CI952" i="84" s="1"/>
  <c r="CI954" i="84" s="1"/>
  <c r="CI949" i="84"/>
  <c r="CJ944" i="84" s="1"/>
  <c r="BK942" i="79"/>
  <c r="BL938" i="73"/>
  <c r="BK954" i="73"/>
  <c r="BP939" i="83"/>
  <c r="BP940" i="83"/>
  <c r="BP942" i="83" s="1"/>
  <c r="BR938" i="81"/>
  <c r="BV936" i="81"/>
  <c r="BO949" i="73"/>
  <c r="F919" i="79"/>
  <c r="F922" i="79" s="1"/>
  <c r="F922" i="73"/>
  <c r="G922" i="73"/>
  <c r="M319" i="73"/>
  <c r="M332" i="73"/>
  <c r="H922" i="73"/>
  <c r="E922" i="73"/>
  <c r="BG944" i="79" a="1"/>
  <c r="F953" i="79" a="1"/>
  <c r="BQ935" i="79" a="1"/>
  <c r="BP936" i="79" a="1"/>
  <c r="BL938" i="79" a="1"/>
  <c r="BF954" i="79" a="1"/>
  <c r="CJ957" i="89" l="1"/>
  <c r="CJ956" i="89"/>
  <c r="K917" i="89"/>
  <c r="CI968" i="89"/>
  <c r="CJ965" i="89" s="1"/>
  <c r="BA74" i="77"/>
  <c r="BA77" i="77"/>
  <c r="BA78" i="77" s="1"/>
  <c r="BA79" i="77" s="1"/>
  <c r="BA80" i="77" s="1"/>
  <c r="BA84" i="77" s="1"/>
  <c r="BA20" i="77" s="1"/>
  <c r="BA23" i="77" s="1"/>
  <c r="BE979" i="81"/>
  <c r="BF954" i="79"/>
  <c r="BH113" i="80" s="1"/>
  <c r="BG944" i="79"/>
  <c r="BF956" i="81"/>
  <c r="BF957" i="81"/>
  <c r="BG946" i="81"/>
  <c r="BG945" i="81"/>
  <c r="BT945" i="86"/>
  <c r="BT952" i="86" s="1"/>
  <c r="BT954" i="86" s="1"/>
  <c r="BT956" i="86" s="1"/>
  <c r="BT949" i="86"/>
  <c r="BU944" i="86" s="1"/>
  <c r="BU946" i="86" s="1"/>
  <c r="BU953" i="86" s="1"/>
  <c r="F953" i="79"/>
  <c r="E34" i="73"/>
  <c r="BO966" i="83"/>
  <c r="BP936" i="79"/>
  <c r="BQ932" i="83"/>
  <c r="BQ935" i="79"/>
  <c r="BK957" i="73"/>
  <c r="BK966" i="73" s="1"/>
  <c r="CI957" i="84"/>
  <c r="CI966" i="84" s="1"/>
  <c r="G919" i="86"/>
  <c r="G922" i="86" s="1"/>
  <c r="CI956" i="84"/>
  <c r="CJ946" i="84"/>
  <c r="CJ953" i="84" s="1"/>
  <c r="CJ945" i="84"/>
  <c r="CJ952" i="84" s="1"/>
  <c r="BL938" i="79"/>
  <c r="BL939" i="73"/>
  <c r="BL940" i="73"/>
  <c r="BK956" i="73"/>
  <c r="BQ938" i="83"/>
  <c r="BR940" i="81"/>
  <c r="BR942" i="81" s="1"/>
  <c r="BR939" i="81"/>
  <c r="BP953" i="83"/>
  <c r="BW932" i="81"/>
  <c r="BP952" i="83"/>
  <c r="BP944" i="73"/>
  <c r="BG946" i="79" a="1"/>
  <c r="BG945" i="79" a="1"/>
  <c r="BL940" i="79" a="1"/>
  <c r="BF956" i="79" a="1"/>
  <c r="BQ932" i="79" a="1"/>
  <c r="BL941" i="79" a="1"/>
  <c r="BF957" i="79" a="1"/>
  <c r="BL939" i="79" a="1"/>
  <c r="M79" i="89" l="1"/>
  <c r="K919" i="89"/>
  <c r="K922" i="89" s="1"/>
  <c r="CJ966" i="89"/>
  <c r="CJ958" i="89"/>
  <c r="CJ967" i="89" s="1"/>
  <c r="BA85" i="77"/>
  <c r="BA27" i="77" s="1"/>
  <c r="BA30" i="77" s="1"/>
  <c r="BF956" i="79"/>
  <c r="BG946" i="79"/>
  <c r="BG945" i="79"/>
  <c r="BF957" i="79"/>
  <c r="BG949" i="81"/>
  <c r="BG953" i="81"/>
  <c r="BG952" i="81"/>
  <c r="BF966" i="81"/>
  <c r="BF958" i="81"/>
  <c r="BU945" i="86"/>
  <c r="BU952" i="86" s="1"/>
  <c r="BU954" i="86" s="1"/>
  <c r="BT957" i="86"/>
  <c r="BT966" i="86" s="1"/>
  <c r="BU949" i="86"/>
  <c r="BV944" i="86" s="1"/>
  <c r="BQ932" i="79"/>
  <c r="BQ933" i="83"/>
  <c r="BQ934" i="83"/>
  <c r="BL941" i="79"/>
  <c r="BN116" i="80" s="1"/>
  <c r="K917" i="82"/>
  <c r="L917" i="82"/>
  <c r="CJ954" i="84"/>
  <c r="CJ957" i="84" s="1"/>
  <c r="CJ966" i="84" s="1"/>
  <c r="CJ949" i="84"/>
  <c r="BL940" i="79"/>
  <c r="BL939" i="79"/>
  <c r="BL942" i="73"/>
  <c r="BL953" i="73"/>
  <c r="BL952" i="73"/>
  <c r="BP954" i="83"/>
  <c r="BQ939" i="83"/>
  <c r="BQ940" i="83"/>
  <c r="BQ942" i="83" s="1"/>
  <c r="BW934" i="81"/>
  <c r="BW933" i="81"/>
  <c r="BS938" i="81"/>
  <c r="BP945" i="73"/>
  <c r="BP946" i="73"/>
  <c r="BP947" i="79" a="1"/>
  <c r="BQ934" i="79" a="1"/>
  <c r="BL942" i="79" a="1"/>
  <c r="BG953" i="79" a="1"/>
  <c r="BG952" i="79" a="1"/>
  <c r="BQ933" i="79" a="1"/>
  <c r="BG949" i="79" a="1"/>
  <c r="CJ979" i="89" l="1"/>
  <c r="CJ968" i="89"/>
  <c r="BA86" i="77"/>
  <c r="BA87" i="77" s="1"/>
  <c r="BG953" i="79"/>
  <c r="BG952" i="79"/>
  <c r="BI123" i="80" s="1"/>
  <c r="BG949" i="79"/>
  <c r="BG954" i="81"/>
  <c r="BH944" i="81"/>
  <c r="BF967" i="81"/>
  <c r="BF968" i="81" s="1"/>
  <c r="BG965" i="81" s="1"/>
  <c r="BU956" i="86"/>
  <c r="BU957" i="86"/>
  <c r="BU966" i="86" s="1"/>
  <c r="BV945" i="86"/>
  <c r="BV952" i="86" s="1"/>
  <c r="BV946" i="86"/>
  <c r="BV953" i="86" s="1"/>
  <c r="BQ933" i="79"/>
  <c r="BQ934" i="79"/>
  <c r="BQ936" i="83"/>
  <c r="BP947" i="79"/>
  <c r="BP949" i="73"/>
  <c r="BW936" i="81"/>
  <c r="BX932" i="81" s="1"/>
  <c r="BP957" i="83"/>
  <c r="CJ956" i="84"/>
  <c r="M79" i="84" s="1"/>
  <c r="K919" i="82"/>
  <c r="K922" i="82" s="1"/>
  <c r="L919" i="82"/>
  <c r="L922" i="82" s="1"/>
  <c r="BL942" i="79"/>
  <c r="BM938" i="73"/>
  <c r="BL954" i="73"/>
  <c r="BP956" i="83"/>
  <c r="BR938" i="83"/>
  <c r="BS939" i="81"/>
  <c r="BS940" i="81"/>
  <c r="BS942" i="81" s="1"/>
  <c r="BQ953" i="83"/>
  <c r="BQ952" i="83"/>
  <c r="BR935" i="79" a="1"/>
  <c r="BG954" i="79" a="1"/>
  <c r="BM938" i="79" a="1"/>
  <c r="BH944" i="79" a="1"/>
  <c r="BQ936" i="79" a="1"/>
  <c r="D981" i="89" l="1"/>
  <c r="E37" i="89" s="1"/>
  <c r="E32" i="89"/>
  <c r="K79" i="89"/>
  <c r="E36" i="89"/>
  <c r="E33" i="89"/>
  <c r="BF979" i="81"/>
  <c r="BG954" i="79"/>
  <c r="BI113" i="80" s="1"/>
  <c r="BH944" i="79"/>
  <c r="BG957" i="81"/>
  <c r="BG956" i="81"/>
  <c r="BH946" i="81"/>
  <c r="BH945" i="81"/>
  <c r="BV949" i="86"/>
  <c r="BW944" i="86" s="1"/>
  <c r="BW946" i="86" s="1"/>
  <c r="BW953" i="86" s="1"/>
  <c r="BV954" i="86"/>
  <c r="BP966" i="83"/>
  <c r="BQ936" i="79"/>
  <c r="BR932" i="83"/>
  <c r="BQ944" i="73"/>
  <c r="BQ945" i="73" s="1"/>
  <c r="BR935" i="79"/>
  <c r="BL957" i="73"/>
  <c r="BL966" i="73" s="1"/>
  <c r="BM938" i="79"/>
  <c r="BL956" i="73"/>
  <c r="I917" i="73"/>
  <c r="BM939" i="73"/>
  <c r="BM940" i="73"/>
  <c r="BQ954" i="83"/>
  <c r="BQ957" i="83" s="1"/>
  <c r="BR940" i="83"/>
  <c r="BR942" i="83" s="1"/>
  <c r="BR939" i="83"/>
  <c r="BT938" i="81"/>
  <c r="BX934" i="81"/>
  <c r="BX933" i="81"/>
  <c r="BM939" i="79" a="1"/>
  <c r="BH946" i="79" a="1"/>
  <c r="BM940" i="79" a="1"/>
  <c r="BM941" i="79" a="1"/>
  <c r="BQ947" i="79" a="1"/>
  <c r="BG956" i="79" a="1"/>
  <c r="BH945" i="79" a="1"/>
  <c r="BR932" i="79" a="1"/>
  <c r="BH946" i="79" l="1"/>
  <c r="BH945" i="79"/>
  <c r="BG956" i="79"/>
  <c r="BH949" i="81"/>
  <c r="BH953" i="81"/>
  <c r="BH952" i="81"/>
  <c r="BG966" i="81"/>
  <c r="BG958" i="81"/>
  <c r="BW945" i="86"/>
  <c r="BW952" i="86" s="1"/>
  <c r="BW954" i="86" s="1"/>
  <c r="BW949" i="86"/>
  <c r="BX944" i="86" s="1"/>
  <c r="BV956" i="86"/>
  <c r="BV957" i="86"/>
  <c r="BV966" i="86" s="1"/>
  <c r="BQ946" i="73"/>
  <c r="BQ949" i="73" s="1"/>
  <c r="BR932" i="79"/>
  <c r="BR934" i="83"/>
  <c r="BR933" i="83"/>
  <c r="BR952" i="83" s="1"/>
  <c r="BM941" i="79"/>
  <c r="BO116" i="80" s="1"/>
  <c r="BQ947" i="79"/>
  <c r="BM942" i="73"/>
  <c r="L917" i="84"/>
  <c r="BM940" i="79"/>
  <c r="BM939" i="79"/>
  <c r="BM953" i="73"/>
  <c r="BM952" i="73"/>
  <c r="I919" i="73"/>
  <c r="I922" i="73" s="1"/>
  <c r="BS938" i="83"/>
  <c r="BX936" i="81"/>
  <c r="BY932" i="81" s="1"/>
  <c r="BQ956" i="83"/>
  <c r="BT940" i="81"/>
  <c r="BT942" i="81" s="1"/>
  <c r="BT939" i="81"/>
  <c r="BH949" i="79" a="1"/>
  <c r="BR933" i="79" a="1"/>
  <c r="BM942" i="79" a="1"/>
  <c r="BH953" i="79" a="1"/>
  <c r="BR934" i="79" a="1"/>
  <c r="BH952" i="79" a="1"/>
  <c r="BH952" i="79" l="1"/>
  <c r="BJ123" i="80" s="1"/>
  <c r="BH949" i="79"/>
  <c r="BH953" i="79"/>
  <c r="BG967" i="81"/>
  <c r="BG979" i="81" s="1"/>
  <c r="BH954" i="81"/>
  <c r="BI944" i="81"/>
  <c r="BW956" i="86"/>
  <c r="BW957" i="86"/>
  <c r="BW966" i="86" s="1"/>
  <c r="BX945" i="86"/>
  <c r="BX952" i="86" s="1"/>
  <c r="BX946" i="86"/>
  <c r="BX953" i="86" s="1"/>
  <c r="BR934" i="79"/>
  <c r="BR933" i="79"/>
  <c r="BR953" i="83"/>
  <c r="BR954" i="83" s="1"/>
  <c r="BR957" i="83" s="1"/>
  <c r="BR936" i="83"/>
  <c r="BM942" i="79"/>
  <c r="BR944" i="73"/>
  <c r="BR946" i="73" s="1"/>
  <c r="BN938" i="73"/>
  <c r="BN940" i="73" s="1"/>
  <c r="BY934" i="81"/>
  <c r="BY933" i="81"/>
  <c r="L919" i="84"/>
  <c r="L922" i="84" s="1"/>
  <c r="K917" i="84"/>
  <c r="BM954" i="73"/>
  <c r="BU938" i="81"/>
  <c r="BS939" i="83"/>
  <c r="BS940" i="83"/>
  <c r="BR947" i="79" a="1"/>
  <c r="BN941" i="79" a="1"/>
  <c r="BR936" i="79" a="1"/>
  <c r="BH954" i="79" a="1"/>
  <c r="BN940" i="79" a="1"/>
  <c r="BN938" i="79" a="1"/>
  <c r="BI944" i="79" a="1"/>
  <c r="BS935" i="79" a="1"/>
  <c r="BH954" i="79" l="1"/>
  <c r="BJ113" i="80" s="1"/>
  <c r="BI944" i="79"/>
  <c r="BG968" i="81"/>
  <c r="BH965" i="81" s="1"/>
  <c r="BH957" i="81"/>
  <c r="BH956" i="81"/>
  <c r="BI946" i="81"/>
  <c r="BI945" i="81"/>
  <c r="BX954" i="86"/>
  <c r="BX957" i="86" s="1"/>
  <c r="BX966" i="86" s="1"/>
  <c r="BX949" i="86"/>
  <c r="BY944" i="86" s="1"/>
  <c r="BY945" i="86" s="1"/>
  <c r="BY952" i="86" s="1"/>
  <c r="BN939" i="73"/>
  <c r="BR945" i="73"/>
  <c r="BR936" i="79"/>
  <c r="BS932" i="83"/>
  <c r="BN938" i="79"/>
  <c r="BR947" i="79"/>
  <c r="BN941" i="79"/>
  <c r="BP116" i="80" s="1"/>
  <c r="BS935" i="79"/>
  <c r="BM957" i="73"/>
  <c r="BM966" i="73" s="1"/>
  <c r="BY936" i="81"/>
  <c r="K919" i="84"/>
  <c r="K922" i="84" s="1"/>
  <c r="BN940" i="79"/>
  <c r="BM956" i="73"/>
  <c r="BN953" i="73"/>
  <c r="BN942" i="73"/>
  <c r="BS942" i="83"/>
  <c r="BR966" i="83"/>
  <c r="BR956" i="83"/>
  <c r="BU939" i="81"/>
  <c r="BU940" i="81"/>
  <c r="BU942" i="81" s="1"/>
  <c r="BR949" i="73"/>
  <c r="BN939" i="79" a="1"/>
  <c r="BH957" i="79" a="1"/>
  <c r="BH956" i="79" a="1"/>
  <c r="BI946" i="79" a="1"/>
  <c r="BN942" i="79" a="1"/>
  <c r="BI945" i="79" a="1"/>
  <c r="BS932" i="79" a="1"/>
  <c r="BI945" i="79" l="1"/>
  <c r="BI946" i="79"/>
  <c r="BH956" i="79"/>
  <c r="BH957" i="79"/>
  <c r="BI952" i="81"/>
  <c r="BI949" i="81"/>
  <c r="BI953" i="81"/>
  <c r="BH966" i="81"/>
  <c r="BH958" i="81"/>
  <c r="BX956" i="86"/>
  <c r="J919" i="86" s="1"/>
  <c r="J922" i="86" s="1"/>
  <c r="BY946" i="86"/>
  <c r="BY953" i="86" s="1"/>
  <c r="BY954" i="86" s="1"/>
  <c r="BY957" i="86" s="1"/>
  <c r="BY966" i="86" s="1"/>
  <c r="BN939" i="79"/>
  <c r="BN952" i="73"/>
  <c r="BN954" i="73" s="1"/>
  <c r="BS932" i="79"/>
  <c r="BS933" i="83"/>
  <c r="BS934" i="83"/>
  <c r="BS936" i="83" s="1"/>
  <c r="BT932" i="83" s="1"/>
  <c r="BZ932" i="81"/>
  <c r="BZ933" i="81" s="1"/>
  <c r="BN942" i="79"/>
  <c r="BO938" i="73"/>
  <c r="BV938" i="81"/>
  <c r="BT938" i="83"/>
  <c r="BS944" i="73"/>
  <c r="BI953" i="79" a="1"/>
  <c r="BS933" i="79" a="1"/>
  <c r="BI952" i="79" a="1"/>
  <c r="BT935" i="79" a="1"/>
  <c r="BT932" i="79" a="1"/>
  <c r="BS936" i="79" a="1"/>
  <c r="BI949" i="79" a="1"/>
  <c r="BS934" i="79" a="1"/>
  <c r="BO938" i="79" a="1"/>
  <c r="BI953" i="79" l="1"/>
  <c r="BI949" i="79"/>
  <c r="BI952" i="79"/>
  <c r="BK123" i="80" s="1"/>
  <c r="BJ944" i="81"/>
  <c r="BI954" i="81"/>
  <c r="BH967" i="81"/>
  <c r="BH968" i="81" s="1"/>
  <c r="BI965" i="81" s="1"/>
  <c r="BY949" i="86"/>
  <c r="BZ944" i="86" s="1"/>
  <c r="BZ946" i="86" s="1"/>
  <c r="BZ953" i="86" s="1"/>
  <c r="BY956" i="86"/>
  <c r="BS934" i="79"/>
  <c r="BS936" i="79"/>
  <c r="BS933" i="79"/>
  <c r="BT933" i="83"/>
  <c r="BT934" i="83"/>
  <c r="BT936" i="83" s="1"/>
  <c r="BS953" i="83"/>
  <c r="BS952" i="83"/>
  <c r="BT932" i="79"/>
  <c r="BT935" i="79"/>
  <c r="BZ934" i="81"/>
  <c r="BN957" i="73"/>
  <c r="BN966" i="73" s="1"/>
  <c r="BO938" i="79"/>
  <c r="BO940" i="73"/>
  <c r="BO939" i="73"/>
  <c r="BN956" i="73"/>
  <c r="BV940" i="81"/>
  <c r="BV939" i="81"/>
  <c r="BT939" i="83"/>
  <c r="BT940" i="83"/>
  <c r="BS946" i="73"/>
  <c r="BS945" i="73"/>
  <c r="BO940" i="79" a="1"/>
  <c r="BT936" i="79" a="1"/>
  <c r="BO939" i="79" a="1"/>
  <c r="BT934" i="79" a="1"/>
  <c r="BS947" i="79" a="1"/>
  <c r="BT933" i="79" a="1"/>
  <c r="BJ944" i="79" a="1"/>
  <c r="BO941" i="79" a="1"/>
  <c r="BI954" i="79" a="1"/>
  <c r="BH979" i="81" l="1"/>
  <c r="BI954" i="79"/>
  <c r="BK113" i="80" s="1"/>
  <c r="BJ944" i="79"/>
  <c r="BI957" i="81"/>
  <c r="BI956" i="81"/>
  <c r="BJ945" i="81"/>
  <c r="BJ946" i="81"/>
  <c r="BZ945" i="86"/>
  <c r="BZ952" i="86" s="1"/>
  <c r="BZ954" i="86" s="1"/>
  <c r="BZ949" i="86"/>
  <c r="CA944" i="86" s="1"/>
  <c r="CA945" i="86" s="1"/>
  <c r="CA952" i="86" s="1"/>
  <c r="BS954" i="83"/>
  <c r="BS956" i="83" s="1"/>
  <c r="BT934" i="79"/>
  <c r="BT933" i="79"/>
  <c r="BS947" i="79"/>
  <c r="BO941" i="79"/>
  <c r="BQ116" i="80" s="1"/>
  <c r="BZ936" i="81"/>
  <c r="CA932" i="81" s="1"/>
  <c r="CA933" i="81" s="1"/>
  <c r="BT936" i="79"/>
  <c r="BU932" i="83"/>
  <c r="BO939" i="79"/>
  <c r="BO940" i="79"/>
  <c r="BO952" i="73"/>
  <c r="BO953" i="73"/>
  <c r="BO942" i="73"/>
  <c r="BT952" i="83"/>
  <c r="BT953" i="83"/>
  <c r="BT942" i="83"/>
  <c r="BV942" i="81"/>
  <c r="BS949" i="73"/>
  <c r="BJ945" i="79" a="1"/>
  <c r="BO942" i="79" a="1"/>
  <c r="BI957" i="79" a="1"/>
  <c r="BU932" i="79" a="1"/>
  <c r="BI956" i="79" a="1"/>
  <c r="BJ946" i="79" a="1"/>
  <c r="BI957" i="79" l="1"/>
  <c r="BJ945" i="79"/>
  <c r="BJ946" i="79"/>
  <c r="BI956" i="79"/>
  <c r="BI966" i="81"/>
  <c r="BI958" i="81"/>
  <c r="BJ952" i="81"/>
  <c r="BJ949" i="81"/>
  <c r="BJ953" i="81"/>
  <c r="CA946" i="86"/>
  <c r="CA953" i="86" s="1"/>
  <c r="CA954" i="86" s="1"/>
  <c r="BZ957" i="86"/>
  <c r="BZ966" i="86" s="1"/>
  <c r="BZ956" i="86"/>
  <c r="BS957" i="83"/>
  <c r="CA934" i="81"/>
  <c r="CA936" i="81" s="1"/>
  <c r="BU932" i="79"/>
  <c r="BU934" i="83"/>
  <c r="BU933" i="83"/>
  <c r="BO942" i="79"/>
  <c r="BO954" i="73"/>
  <c r="BP938" i="73"/>
  <c r="BW938" i="81"/>
  <c r="BT954" i="83"/>
  <c r="BT957" i="83" s="1"/>
  <c r="BU938" i="83"/>
  <c r="BT944" i="73"/>
  <c r="BJ952" i="79" a="1"/>
  <c r="BJ953" i="79" a="1"/>
  <c r="BU935" i="79" a="1"/>
  <c r="BJ949" i="79" a="1"/>
  <c r="BU934" i="79" a="1"/>
  <c r="BP938" i="79" a="1"/>
  <c r="BU933" i="79" a="1"/>
  <c r="BJ952" i="79" l="1"/>
  <c r="BL123" i="80" s="1"/>
  <c r="BJ949" i="79"/>
  <c r="BJ953" i="79"/>
  <c r="BI967" i="81"/>
  <c r="BI979" i="81" s="1"/>
  <c r="BJ954" i="81"/>
  <c r="BK944" i="81"/>
  <c r="CA949" i="86"/>
  <c r="CB944" i="86" s="1"/>
  <c r="CB946" i="86" s="1"/>
  <c r="CB953" i="86" s="1"/>
  <c r="CA957" i="86"/>
  <c r="CA966" i="86" s="1"/>
  <c r="CA956" i="86"/>
  <c r="BS966" i="83"/>
  <c r="BU935" i="79"/>
  <c r="BO957" i="73"/>
  <c r="BO966" i="73" s="1"/>
  <c r="CB932" i="81"/>
  <c r="BU933" i="79"/>
  <c r="BU934" i="79"/>
  <c r="BU936" i="83"/>
  <c r="BP938" i="79"/>
  <c r="BP939" i="73"/>
  <c r="BP940" i="73"/>
  <c r="BO956" i="73"/>
  <c r="BU940" i="83"/>
  <c r="BU942" i="83" s="1"/>
  <c r="BU939" i="83"/>
  <c r="BT956" i="83"/>
  <c r="BT966" i="83"/>
  <c r="BW940" i="81"/>
  <c r="BW939" i="81"/>
  <c r="BT945" i="73"/>
  <c r="BT946" i="73"/>
  <c r="BU936" i="79" a="1"/>
  <c r="BP941" i="79" a="1"/>
  <c r="BT947" i="79" a="1"/>
  <c r="BP939" i="79" a="1"/>
  <c r="BK944" i="79" a="1"/>
  <c r="BJ954" i="79" a="1"/>
  <c r="BP940" i="79" a="1"/>
  <c r="BI968" i="81" l="1"/>
  <c r="BJ965" i="81" s="1"/>
  <c r="BJ954" i="79"/>
  <c r="BL113" i="80" s="1"/>
  <c r="BK944" i="79"/>
  <c r="BJ957" i="81"/>
  <c r="BJ956" i="81"/>
  <c r="BK946" i="81"/>
  <c r="BK945" i="81"/>
  <c r="CB945" i="86"/>
  <c r="CB952" i="86" s="1"/>
  <c r="CB954" i="86" s="1"/>
  <c r="CB957" i="86" s="1"/>
  <c r="CB966" i="86" s="1"/>
  <c r="CB949" i="86"/>
  <c r="CC944" i="86" s="1"/>
  <c r="CC946" i="86" s="1"/>
  <c r="CC953" i="86" s="1"/>
  <c r="BP941" i="79"/>
  <c r="BR116" i="80" s="1"/>
  <c r="BT947" i="79"/>
  <c r="CB934" i="81"/>
  <c r="CB933" i="81"/>
  <c r="BU936" i="79"/>
  <c r="BV932" i="83"/>
  <c r="BP940" i="79"/>
  <c r="BP939" i="79"/>
  <c r="BP953" i="73"/>
  <c r="BP952" i="73"/>
  <c r="BP942" i="73"/>
  <c r="BU952" i="83"/>
  <c r="BW942" i="81"/>
  <c r="BU953" i="83"/>
  <c r="BV938" i="83"/>
  <c r="BT949" i="73"/>
  <c r="BP942" i="79" a="1"/>
  <c r="BK945" i="79" a="1"/>
  <c r="BK946" i="79" a="1"/>
  <c r="BJ957" i="79" a="1"/>
  <c r="BV932" i="79" a="1"/>
  <c r="BJ956" i="79" a="1"/>
  <c r="BK945" i="79" l="1"/>
  <c r="BK946" i="79"/>
  <c r="BJ956" i="79"/>
  <c r="BJ957" i="79"/>
  <c r="BK952" i="81"/>
  <c r="BK949" i="81"/>
  <c r="BK953" i="81"/>
  <c r="BJ966" i="81"/>
  <c r="BJ958" i="81"/>
  <c r="CC945" i="86"/>
  <c r="CC952" i="86" s="1"/>
  <c r="CC954" i="86" s="1"/>
  <c r="CB956" i="86"/>
  <c r="CC949" i="86"/>
  <c r="CD944" i="86" s="1"/>
  <c r="I917" i="86"/>
  <c r="J917" i="86"/>
  <c r="CB936" i="81"/>
  <c r="BV932" i="79"/>
  <c r="BV934" i="83"/>
  <c r="BV933" i="83"/>
  <c r="BP942" i="79"/>
  <c r="BP954" i="73"/>
  <c r="BQ938" i="73"/>
  <c r="BU954" i="83"/>
  <c r="BV940" i="83"/>
  <c r="BV939" i="83"/>
  <c r="BX938" i="81"/>
  <c r="BU944" i="73"/>
  <c r="BK953" i="79" a="1"/>
  <c r="BV935" i="79" a="1"/>
  <c r="BK952" i="79" a="1"/>
  <c r="BQ938" i="79" a="1"/>
  <c r="BK949" i="79" a="1"/>
  <c r="BV934" i="79" a="1"/>
  <c r="BV933" i="79" a="1"/>
  <c r="BK953" i="79" l="1"/>
  <c r="BK949" i="79"/>
  <c r="BK952" i="79"/>
  <c r="BM123" i="80" s="1"/>
  <c r="BL944" i="81"/>
  <c r="BK954" i="81"/>
  <c r="BJ967" i="81"/>
  <c r="BJ979" i="81" s="1"/>
  <c r="CC957" i="86"/>
  <c r="CC966" i="86" s="1"/>
  <c r="CC956" i="86"/>
  <c r="CD946" i="86"/>
  <c r="CD953" i="86" s="1"/>
  <c r="CD945" i="86"/>
  <c r="CD952" i="86" s="1"/>
  <c r="BV935" i="79"/>
  <c r="BU957" i="83"/>
  <c r="BP957" i="73"/>
  <c r="BP966" i="73" s="1"/>
  <c r="CC932" i="81"/>
  <c r="BV934" i="79"/>
  <c r="BV933" i="79"/>
  <c r="BV936" i="83"/>
  <c r="BQ938" i="79"/>
  <c r="BQ940" i="73"/>
  <c r="BQ939" i="73"/>
  <c r="BP956" i="73"/>
  <c r="BU956" i="83"/>
  <c r="BV953" i="83"/>
  <c r="BV942" i="83"/>
  <c r="BX940" i="81"/>
  <c r="BX939" i="81"/>
  <c r="BV952" i="83"/>
  <c r="BU946" i="73"/>
  <c r="BU945" i="73"/>
  <c r="BQ939" i="79" a="1"/>
  <c r="BV936" i="79" a="1"/>
  <c r="BK954" i="79" a="1"/>
  <c r="BL944" i="79" a="1"/>
  <c r="BQ941" i="79" a="1"/>
  <c r="BQ940" i="79" a="1"/>
  <c r="BU947" i="79" a="1"/>
  <c r="BK954" i="79" l="1"/>
  <c r="BM113" i="80" s="1"/>
  <c r="BL944" i="79"/>
  <c r="BK956" i="81"/>
  <c r="BK957" i="81"/>
  <c r="BL946" i="81"/>
  <c r="BL948" i="81" s="1"/>
  <c r="BL945" i="81"/>
  <c r="BJ968" i="81"/>
  <c r="BK965" i="81" s="1"/>
  <c r="CD949" i="86"/>
  <c r="CE944" i="86" s="1"/>
  <c r="CE946" i="86" s="1"/>
  <c r="CE953" i="86" s="1"/>
  <c r="CD954" i="86"/>
  <c r="CD956" i="86" s="1"/>
  <c r="BU966" i="83"/>
  <c r="BQ941" i="79"/>
  <c r="BS116" i="80" s="1"/>
  <c r="BU947" i="79"/>
  <c r="CC933" i="81"/>
  <c r="CC934" i="81"/>
  <c r="BV936" i="79"/>
  <c r="BW932" i="83"/>
  <c r="BQ939" i="79"/>
  <c r="BQ940" i="79"/>
  <c r="BQ952" i="73"/>
  <c r="BQ942" i="73"/>
  <c r="BQ953" i="73"/>
  <c r="BV954" i="83"/>
  <c r="BW938" i="83"/>
  <c r="BX942" i="81"/>
  <c r="BY938" i="81" s="1"/>
  <c r="BU949" i="73"/>
  <c r="BK957" i="79" a="1"/>
  <c r="BK956" i="79" a="1"/>
  <c r="BL945" i="79" a="1"/>
  <c r="BQ942" i="79" a="1"/>
  <c r="BL948" i="79" a="1"/>
  <c r="BW932" i="79" a="1"/>
  <c r="BL946" i="79" a="1"/>
  <c r="BL948" i="79" l="1"/>
  <c r="BL945" i="79"/>
  <c r="BL946" i="79"/>
  <c r="BK957" i="79"/>
  <c r="BK956" i="79"/>
  <c r="BL949" i="81"/>
  <c r="BL952" i="81"/>
  <c r="BL953" i="81"/>
  <c r="BK966" i="81"/>
  <c r="BK958" i="81"/>
  <c r="BK967" i="81" s="1"/>
  <c r="CE945" i="86"/>
  <c r="CE952" i="86" s="1"/>
  <c r="CE954" i="86" s="1"/>
  <c r="CE956" i="86" s="1"/>
  <c r="CE949" i="86"/>
  <c r="CF944" i="86" s="1"/>
  <c r="CF946" i="86" s="1"/>
  <c r="CF953" i="86" s="1"/>
  <c r="CD957" i="86"/>
  <c r="CD966" i="86" s="1"/>
  <c r="BV956" i="83"/>
  <c r="BV957" i="83"/>
  <c r="CC936" i="81"/>
  <c r="BW932" i="79"/>
  <c r="BW934" i="83"/>
  <c r="BW933" i="83"/>
  <c r="BY939" i="81"/>
  <c r="BY940" i="81"/>
  <c r="BQ942" i="79"/>
  <c r="BR938" i="73"/>
  <c r="BQ954" i="73"/>
  <c r="BW940" i="83"/>
  <c r="BW942" i="83" s="1"/>
  <c r="BW939" i="83"/>
  <c r="E917" i="81"/>
  <c r="G917" i="81"/>
  <c r="H917" i="81"/>
  <c r="BV944" i="73"/>
  <c r="BR938" i="79" a="1"/>
  <c r="BW933" i="79" a="1"/>
  <c r="BL949" i="79" a="1"/>
  <c r="BL952" i="79" a="1"/>
  <c r="BW934" i="79" a="1"/>
  <c r="BW935" i="79" a="1"/>
  <c r="BL953" i="79" a="1"/>
  <c r="BK968" i="81" l="1"/>
  <c r="BL965" i="81" s="1"/>
  <c r="BL953" i="79"/>
  <c r="BL952" i="79"/>
  <c r="BN123" i="80" s="1"/>
  <c r="BL949" i="79"/>
  <c r="BL954" i="81"/>
  <c r="BM944" i="81"/>
  <c r="BK979" i="81"/>
  <c r="BN137" i="80"/>
  <c r="BN117" i="80"/>
  <c r="CF945" i="86"/>
  <c r="CF952" i="86" s="1"/>
  <c r="CF954" i="86" s="1"/>
  <c r="CE957" i="86"/>
  <c r="CE966" i="86" s="1"/>
  <c r="CF949" i="86"/>
  <c r="CG944" i="86" s="1"/>
  <c r="BV966" i="83"/>
  <c r="BW935" i="79"/>
  <c r="BQ957" i="73"/>
  <c r="BQ966" i="73" s="1"/>
  <c r="CD932" i="81"/>
  <c r="BW934" i="79"/>
  <c r="BW933" i="79"/>
  <c r="BW936" i="83"/>
  <c r="BY942" i="81"/>
  <c r="BZ938" i="81" s="1"/>
  <c r="BR938" i="79"/>
  <c r="BR939" i="73"/>
  <c r="BR940" i="73"/>
  <c r="BQ956" i="73"/>
  <c r="BX938" i="83"/>
  <c r="D322" i="81"/>
  <c r="E919" i="81"/>
  <c r="G919" i="81"/>
  <c r="H919" i="81"/>
  <c r="BW952" i="83"/>
  <c r="BW953" i="83"/>
  <c r="BV945" i="73"/>
  <c r="BV946" i="73"/>
  <c r="BR939" i="79" a="1"/>
  <c r="BR941" i="79" a="1"/>
  <c r="BR940" i="79" a="1"/>
  <c r="BW936" i="79" a="1"/>
  <c r="BL954" i="79" a="1"/>
  <c r="BV947" i="79" a="1"/>
  <c r="BM944" i="79" a="1"/>
  <c r="BL954" i="79" l="1"/>
  <c r="BN113" i="80" s="1"/>
  <c r="BM944" i="79"/>
  <c r="BL957" i="81"/>
  <c r="BL956" i="81"/>
  <c r="I917" i="81"/>
  <c r="BM945" i="81"/>
  <c r="BM946" i="81"/>
  <c r="CF957" i="86"/>
  <c r="CF966" i="86" s="1"/>
  <c r="CF956" i="86"/>
  <c r="CG945" i="86"/>
  <c r="CG952" i="86" s="1"/>
  <c r="CG946" i="86"/>
  <c r="CG953" i="86" s="1"/>
  <c r="BR941" i="79"/>
  <c r="BT116" i="80" s="1"/>
  <c r="BV947" i="79"/>
  <c r="BR942" i="73"/>
  <c r="CD933" i="81"/>
  <c r="CD934" i="81"/>
  <c r="BW936" i="79"/>
  <c r="BX932" i="83"/>
  <c r="BZ940" i="81"/>
  <c r="BZ939" i="81"/>
  <c r="BR940" i="79"/>
  <c r="BR939" i="79"/>
  <c r="BR953" i="73"/>
  <c r="BR952" i="73"/>
  <c r="E922" i="81"/>
  <c r="BX940" i="83"/>
  <c r="BX942" i="83" s="1"/>
  <c r="BY938" i="83" s="1"/>
  <c r="BX939" i="83"/>
  <c r="H922" i="81"/>
  <c r="M319" i="81"/>
  <c r="BW954" i="83"/>
  <c r="BW957" i="83" s="1"/>
  <c r="G922" i="81"/>
  <c r="BV949" i="73"/>
  <c r="BM945" i="79" a="1"/>
  <c r="BM946" i="79" a="1"/>
  <c r="BR942" i="79" a="1"/>
  <c r="BS941" i="79" a="1"/>
  <c r="BX932" i="79" a="1"/>
  <c r="BL956" i="79" a="1"/>
  <c r="BL956" i="79" l="1"/>
  <c r="BM946" i="79"/>
  <c r="BM945" i="79"/>
  <c r="I919" i="81"/>
  <c r="BM949" i="81"/>
  <c r="BM953" i="81"/>
  <c r="BM952" i="81"/>
  <c r="CG949" i="86"/>
  <c r="CH944" i="86" s="1"/>
  <c r="CH946" i="86" s="1"/>
  <c r="CH953" i="86" s="1"/>
  <c r="CG954" i="86"/>
  <c r="BR942" i="79"/>
  <c r="BS938" i="73"/>
  <c r="BS941" i="79"/>
  <c r="BU116" i="80" s="1"/>
  <c r="CD936" i="81"/>
  <c r="CE932" i="81" s="1"/>
  <c r="BX932" i="79"/>
  <c r="BX933" i="83"/>
  <c r="BX952" i="83" s="1"/>
  <c r="BX934" i="83"/>
  <c r="BY940" i="83"/>
  <c r="BY939" i="83"/>
  <c r="BZ942" i="81"/>
  <c r="CA938" i="81" s="1"/>
  <c r="BR954" i="73"/>
  <c r="BW966" i="83"/>
  <c r="BW956" i="83"/>
  <c r="BW944" i="73"/>
  <c r="BM953" i="79" a="1"/>
  <c r="BM952" i="79" a="1"/>
  <c r="BM949" i="79" a="1"/>
  <c r="BX933" i="79" a="1"/>
  <c r="BS938" i="79" a="1"/>
  <c r="BX935" i="79" a="1"/>
  <c r="BX934" i="79" a="1"/>
  <c r="BM952" i="79" l="1"/>
  <c r="BO123" i="80" s="1"/>
  <c r="BM953" i="79"/>
  <c r="BM949" i="79"/>
  <c r="BM954" i="81"/>
  <c r="BN944" i="81"/>
  <c r="M332" i="81"/>
  <c r="I922" i="81"/>
  <c r="E34" i="81" s="1"/>
  <c r="CH945" i="86"/>
  <c r="CH952" i="86" s="1"/>
  <c r="CH954" i="86" s="1"/>
  <c r="CG957" i="86"/>
  <c r="CG966" i="86" s="1"/>
  <c r="CG956" i="86"/>
  <c r="CH949" i="86"/>
  <c r="CI944" i="86" s="1"/>
  <c r="BS938" i="79"/>
  <c r="BS940" i="73"/>
  <c r="BS939" i="73"/>
  <c r="BX935" i="79"/>
  <c r="BX953" i="83"/>
  <c r="BX954" i="83" s="1"/>
  <c r="BX957" i="83" s="1"/>
  <c r="BR957" i="73"/>
  <c r="BR966" i="73" s="1"/>
  <c r="CE933" i="81"/>
  <c r="CE934" i="81"/>
  <c r="BX936" i="83"/>
  <c r="BX933" i="79"/>
  <c r="BX934" i="79"/>
  <c r="BY942" i="83"/>
  <c r="BZ938" i="83" s="1"/>
  <c r="CA940" i="81"/>
  <c r="CA939" i="81"/>
  <c r="BR956" i="73"/>
  <c r="BW946" i="73"/>
  <c r="BW945" i="73"/>
  <c r="BM954" i="79" a="1"/>
  <c r="BS940" i="79" a="1"/>
  <c r="BS939" i="79" a="1"/>
  <c r="BN944" i="79" a="1"/>
  <c r="BX936" i="79" a="1"/>
  <c r="BW947" i="79" a="1"/>
  <c r="BN944" i="79" l="1"/>
  <c r="BM954" i="79"/>
  <c r="BO113" i="80" s="1"/>
  <c r="BN946" i="81"/>
  <c r="BN945" i="81"/>
  <c r="BM956" i="81"/>
  <c r="BM957" i="81"/>
  <c r="CH956" i="86"/>
  <c r="CH957" i="86"/>
  <c r="CH966" i="86" s="1"/>
  <c r="CI946" i="86"/>
  <c r="CI953" i="86" s="1"/>
  <c r="CI945" i="86"/>
  <c r="CI952" i="86" s="1"/>
  <c r="BS939" i="79"/>
  <c r="BS940" i="79"/>
  <c r="BS952" i="73"/>
  <c r="BS942" i="73"/>
  <c r="BS953" i="73"/>
  <c r="BW947" i="79"/>
  <c r="CE936" i="81"/>
  <c r="CF932" i="81" s="1"/>
  <c r="BW949" i="73"/>
  <c r="BX936" i="79"/>
  <c r="BY932" i="83"/>
  <c r="BZ939" i="83"/>
  <c r="BZ940" i="83"/>
  <c r="CA942" i="81"/>
  <c r="CB938" i="81" s="1"/>
  <c r="E917" i="83"/>
  <c r="BX966" i="83"/>
  <c r="BX956" i="83"/>
  <c r="G917" i="83"/>
  <c r="H917" i="83"/>
  <c r="I917" i="83"/>
  <c r="J917" i="83"/>
  <c r="BM956" i="79" a="1"/>
  <c r="BY932" i="79" a="1"/>
  <c r="G917" i="79" a="1"/>
  <c r="I948" i="79" a="1"/>
  <c r="BT941" i="79" a="1"/>
  <c r="E917" i="79" a="1"/>
  <c r="BM957" i="79" a="1"/>
  <c r="H917" i="79" a="1"/>
  <c r="G948" i="79" a="1"/>
  <c r="BN946" i="79" a="1"/>
  <c r="E948" i="79" a="1"/>
  <c r="I917" i="79" a="1"/>
  <c r="BN945" i="79" a="1"/>
  <c r="BS942" i="79" a="1"/>
  <c r="H948" i="79" a="1"/>
  <c r="BN945" i="79" l="1"/>
  <c r="BN946" i="79"/>
  <c r="BM957" i="79"/>
  <c r="BM956" i="79"/>
  <c r="BN952" i="81"/>
  <c r="BN949" i="81"/>
  <c r="BN953" i="81"/>
  <c r="BM966" i="81"/>
  <c r="CI954" i="86"/>
  <c r="CI956" i="86" s="1"/>
  <c r="CI949" i="86"/>
  <c r="CJ944" i="86" s="1"/>
  <c r="CJ945" i="86" s="1"/>
  <c r="CJ952" i="86" s="1"/>
  <c r="E948" i="79"/>
  <c r="I948" i="79"/>
  <c r="H948" i="79"/>
  <c r="G948" i="79"/>
  <c r="BS942" i="79"/>
  <c r="BT938" i="73"/>
  <c r="BS954" i="73"/>
  <c r="BX944" i="73"/>
  <c r="BX945" i="73" s="1"/>
  <c r="BT941" i="79"/>
  <c r="BV116" i="80" s="1"/>
  <c r="BY932" i="79"/>
  <c r="BY934" i="83"/>
  <c r="CF933" i="81"/>
  <c r="CF934" i="81"/>
  <c r="BY933" i="83"/>
  <c r="BZ942" i="83"/>
  <c r="CA938" i="83" s="1"/>
  <c r="CB940" i="81"/>
  <c r="CB939" i="81"/>
  <c r="H917" i="79"/>
  <c r="E917" i="79"/>
  <c r="J34" i="74" s="1"/>
  <c r="G917" i="79"/>
  <c r="I917" i="79"/>
  <c r="D322" i="83"/>
  <c r="E919" i="83"/>
  <c r="G919" i="83"/>
  <c r="H919" i="83"/>
  <c r="I919" i="83"/>
  <c r="J919" i="83"/>
  <c r="J922" i="83" s="1"/>
  <c r="BN953" i="79" a="1"/>
  <c r="BY933" i="79" a="1"/>
  <c r="I919" i="79" a="1"/>
  <c r="D322" i="79" a="1"/>
  <c r="BY935" i="79" a="1"/>
  <c r="BT938" i="79" a="1"/>
  <c r="BX947" i="79" a="1"/>
  <c r="E919" i="79" a="1"/>
  <c r="H919" i="79" a="1"/>
  <c r="BY934" i="79" a="1"/>
  <c r="BN952" i="79" a="1"/>
  <c r="G919" i="79" a="1"/>
  <c r="BN949" i="79" a="1"/>
  <c r="BN953" i="79" l="1"/>
  <c r="BN949" i="79"/>
  <c r="BN952" i="79"/>
  <c r="BP123" i="80" s="1"/>
  <c r="BO944" i="81"/>
  <c r="BN954" i="81"/>
  <c r="CI957" i="86"/>
  <c r="CI966" i="86" s="1"/>
  <c r="CJ946" i="86"/>
  <c r="CJ953" i="86" s="1"/>
  <c r="CJ954" i="86" s="1"/>
  <c r="I137" i="80"/>
  <c r="I117" i="80"/>
  <c r="G963" i="79"/>
  <c r="J117" i="80"/>
  <c r="J137" i="80"/>
  <c r="H963" i="79"/>
  <c r="I963" i="79"/>
  <c r="K117" i="80"/>
  <c r="K137" i="80"/>
  <c r="E963" i="79"/>
  <c r="G117" i="80"/>
  <c r="G137" i="80"/>
  <c r="BT938" i="79"/>
  <c r="BS957" i="73"/>
  <c r="BS966" i="73" s="1"/>
  <c r="BS956" i="73"/>
  <c r="BT939" i="73"/>
  <c r="BT940" i="73"/>
  <c r="BX946" i="73"/>
  <c r="BX949" i="73" s="1"/>
  <c r="BY944" i="73" s="1"/>
  <c r="BX947" i="79"/>
  <c r="BY935" i="79"/>
  <c r="BY953" i="83"/>
  <c r="BY936" i="83"/>
  <c r="BY933" i="79"/>
  <c r="BY934" i="79"/>
  <c r="BY952" i="83"/>
  <c r="CF936" i="81"/>
  <c r="CA939" i="83"/>
  <c r="CA940" i="83"/>
  <c r="CB942" i="81"/>
  <c r="CC938" i="81" s="1"/>
  <c r="G919" i="79"/>
  <c r="G922" i="79" s="1"/>
  <c r="I919" i="79"/>
  <c r="I922" i="79" s="1"/>
  <c r="E919" i="79"/>
  <c r="E922" i="79" s="1"/>
  <c r="H919" i="79"/>
  <c r="H922" i="79" s="1"/>
  <c r="D322" i="79"/>
  <c r="M34" i="74" s="1"/>
  <c r="G922" i="83"/>
  <c r="I922" i="83"/>
  <c r="E922" i="83"/>
  <c r="H922" i="83"/>
  <c r="M332" i="83"/>
  <c r="M319" i="83"/>
  <c r="H953" i="79" a="1"/>
  <c r="I953" i="79" a="1"/>
  <c r="BN954" i="79" a="1"/>
  <c r="M319" i="79" a="1"/>
  <c r="BO944" i="79" a="1"/>
  <c r="BT939" i="79" a="1"/>
  <c r="BT940" i="79" a="1"/>
  <c r="G953" i="79" a="1"/>
  <c r="M332" i="79" a="1"/>
  <c r="E953" i="79" a="1"/>
  <c r="BY936" i="79" a="1"/>
  <c r="BN954" i="79" l="1"/>
  <c r="BP113" i="80" s="1"/>
  <c r="BO944" i="79"/>
  <c r="BN957" i="81"/>
  <c r="BN966" i="81" s="1"/>
  <c r="BN956" i="81"/>
  <c r="BO946" i="81"/>
  <c r="BO945" i="81"/>
  <c r="CJ949" i="86"/>
  <c r="CJ956" i="86"/>
  <c r="CJ957" i="86"/>
  <c r="CJ966" i="86" s="1"/>
  <c r="K917" i="86"/>
  <c r="H953" i="79"/>
  <c r="E953" i="79"/>
  <c r="I953" i="79"/>
  <c r="G953" i="79"/>
  <c r="E34" i="83"/>
  <c r="BT940" i="79"/>
  <c r="BT939" i="79"/>
  <c r="BT953" i="73"/>
  <c r="BT952" i="73"/>
  <c r="BT942" i="73"/>
  <c r="BY954" i="83"/>
  <c r="BY957" i="83" s="1"/>
  <c r="BY936" i="79"/>
  <c r="BZ932" i="83"/>
  <c r="CG932" i="81"/>
  <c r="CA942" i="83"/>
  <c r="CB938" i="83" s="1"/>
  <c r="CC939" i="81"/>
  <c r="CC940" i="81"/>
  <c r="BY946" i="73"/>
  <c r="BY945" i="73"/>
  <c r="M319" i="79"/>
  <c r="M332" i="79"/>
  <c r="BU941" i="79" a="1"/>
  <c r="BY947" i="79" a="1"/>
  <c r="BN956" i="79" a="1"/>
  <c r="BO946" i="79" a="1"/>
  <c r="BO945" i="79" a="1"/>
  <c r="BT942" i="79" a="1"/>
  <c r="BZ932" i="79" a="1"/>
  <c r="BO945" i="79" l="1"/>
  <c r="BO946" i="79"/>
  <c r="BN956" i="79"/>
  <c r="BO952" i="81"/>
  <c r="BO949" i="81"/>
  <c r="BO953" i="81"/>
  <c r="M79" i="86"/>
  <c r="K919" i="86"/>
  <c r="K922" i="86" s="1"/>
  <c r="BY966" i="83"/>
  <c r="BY956" i="83"/>
  <c r="BT942" i="79"/>
  <c r="BT954" i="73"/>
  <c r="BU938" i="73"/>
  <c r="BY947" i="79"/>
  <c r="BU941" i="79"/>
  <c r="BW116" i="80" s="1"/>
  <c r="BZ932" i="79"/>
  <c r="BZ934" i="83"/>
  <c r="BZ933" i="83"/>
  <c r="BZ952" i="83" s="1"/>
  <c r="CG934" i="81"/>
  <c r="CG933" i="81"/>
  <c r="CB939" i="83"/>
  <c r="CB940" i="83"/>
  <c r="CC942" i="81"/>
  <c r="CD938" i="81" s="1"/>
  <c r="BY949" i="73"/>
  <c r="BZ935" i="79" a="1"/>
  <c r="BZ933" i="79" a="1"/>
  <c r="BZ934" i="79" a="1"/>
  <c r="BO952" i="79" a="1"/>
  <c r="BO949" i="79" a="1"/>
  <c r="BO953" i="79" a="1"/>
  <c r="BU938" i="79" a="1"/>
  <c r="BO953" i="79" l="1"/>
  <c r="BO949" i="79"/>
  <c r="BO952" i="79"/>
  <c r="BQ123" i="80" s="1"/>
  <c r="BP944" i="81"/>
  <c r="BO954" i="81"/>
  <c r="BU938" i="79"/>
  <c r="BU940" i="73"/>
  <c r="BU939" i="73"/>
  <c r="BT956" i="73"/>
  <c r="BT957" i="73"/>
  <c r="BT966" i="73" s="1"/>
  <c r="BZ935" i="79"/>
  <c r="CG936" i="81"/>
  <c r="CH932" i="81" s="1"/>
  <c r="BZ936" i="83"/>
  <c r="BZ934" i="79"/>
  <c r="BZ933" i="79"/>
  <c r="BZ953" i="83"/>
  <c r="BZ954" i="83" s="1"/>
  <c r="BZ957" i="83" s="1"/>
  <c r="BZ944" i="73"/>
  <c r="CB942" i="83"/>
  <c r="CC938" i="83" s="1"/>
  <c r="CD940" i="81"/>
  <c r="CD939" i="81"/>
  <c r="BU939" i="79" a="1"/>
  <c r="BZ936" i="79" a="1"/>
  <c r="BU940" i="79" a="1"/>
  <c r="BP944" i="79" a="1"/>
  <c r="BO954" i="79" a="1"/>
  <c r="BO954" i="79" l="1"/>
  <c r="BQ113" i="80" s="1"/>
  <c r="BP944" i="79"/>
  <c r="BO957" i="81"/>
  <c r="BO956" i="81"/>
  <c r="BP945" i="81"/>
  <c r="BP946" i="81"/>
  <c r="BU939" i="79"/>
  <c r="BU940" i="79"/>
  <c r="BZ936" i="79"/>
  <c r="BU952" i="73"/>
  <c r="BU942" i="73"/>
  <c r="BU953" i="73"/>
  <c r="CA932" i="83"/>
  <c r="CA933" i="83" s="1"/>
  <c r="BZ966" i="83"/>
  <c r="BZ956" i="83"/>
  <c r="CH933" i="81"/>
  <c r="CH934" i="81"/>
  <c r="BZ945" i="73"/>
  <c r="BZ946" i="73"/>
  <c r="CC940" i="83"/>
  <c r="CC939" i="83"/>
  <c r="CD942" i="81"/>
  <c r="CE938" i="81" s="1"/>
  <c r="BP946" i="79" a="1"/>
  <c r="BO957" i="79" a="1"/>
  <c r="BP945" i="79" a="1"/>
  <c r="BU942" i="79" a="1"/>
  <c r="CA933" i="79" a="1"/>
  <c r="BV941" i="79" a="1"/>
  <c r="CA935" i="79" a="1"/>
  <c r="BZ947" i="79" a="1"/>
  <c r="BO956" i="79" a="1"/>
  <c r="CA932" i="79" a="1"/>
  <c r="BP945" i="79" l="1"/>
  <c r="BP946" i="79"/>
  <c r="BO956" i="79"/>
  <c r="BO957" i="79"/>
  <c r="BP952" i="81"/>
  <c r="BP949" i="81"/>
  <c r="BP953" i="81"/>
  <c r="BO966" i="81"/>
  <c r="CA934" i="83"/>
  <c r="CA953" i="83" s="1"/>
  <c r="BU942" i="79"/>
  <c r="CA932" i="79"/>
  <c r="BV938" i="73"/>
  <c r="BU954" i="73"/>
  <c r="CA935" i="79"/>
  <c r="BZ947" i="79"/>
  <c r="BV941" i="79"/>
  <c r="BX116" i="80" s="1"/>
  <c r="CA933" i="79"/>
  <c r="CH936" i="81"/>
  <c r="CA952" i="83"/>
  <c r="BZ949" i="73"/>
  <c r="CC942" i="83"/>
  <c r="CD938" i="83" s="1"/>
  <c r="CD940" i="83" s="1"/>
  <c r="CE940" i="81"/>
  <c r="CE939" i="81"/>
  <c r="BP953" i="79" a="1"/>
  <c r="CA934" i="79" a="1"/>
  <c r="BP949" i="79" a="1"/>
  <c r="BP952" i="79" a="1"/>
  <c r="BV938" i="79" a="1"/>
  <c r="BP953" i="79" l="1"/>
  <c r="BP949" i="79"/>
  <c r="BP952" i="79"/>
  <c r="BR123" i="80" s="1"/>
  <c r="BQ944" i="81"/>
  <c r="BP954" i="81"/>
  <c r="CA934" i="79"/>
  <c r="CA936" i="83"/>
  <c r="BV938" i="79"/>
  <c r="BU957" i="73"/>
  <c r="BU966" i="73" s="1"/>
  <c r="BU956" i="73"/>
  <c r="BV939" i="73"/>
  <c r="BV940" i="73"/>
  <c r="CA954" i="83"/>
  <c r="CI932" i="81"/>
  <c r="CA944" i="73"/>
  <c r="CD939" i="83"/>
  <c r="CD942" i="83"/>
  <c r="CE938" i="83" s="1"/>
  <c r="CE942" i="81"/>
  <c r="CF938" i="81" s="1"/>
  <c r="CB935" i="79" a="1"/>
  <c r="BV940" i="79" a="1"/>
  <c r="CA936" i="79" a="1"/>
  <c r="BV939" i="79" a="1"/>
  <c r="BP954" i="79" a="1"/>
  <c r="BQ944" i="79" a="1"/>
  <c r="BP954" i="79" l="1"/>
  <c r="BR113" i="80" s="1"/>
  <c r="BQ944" i="79"/>
  <c r="BP957" i="81"/>
  <c r="BP956" i="81"/>
  <c r="BQ945" i="81"/>
  <c r="BQ946" i="81"/>
  <c r="CA936" i="79"/>
  <c r="CB932" i="83"/>
  <c r="BV940" i="79"/>
  <c r="BV939" i="79"/>
  <c r="BV953" i="73"/>
  <c r="BV942" i="73"/>
  <c r="BV952" i="73"/>
  <c r="CB935" i="79"/>
  <c r="CA956" i="83"/>
  <c r="CA957" i="83"/>
  <c r="CI934" i="81"/>
  <c r="CI933" i="81"/>
  <c r="CA946" i="73"/>
  <c r="CA945" i="73"/>
  <c r="CE939" i="83"/>
  <c r="CE940" i="83"/>
  <c r="CF940" i="81"/>
  <c r="CF939" i="81"/>
  <c r="CA947" i="79" a="1"/>
  <c r="BW941" i="79" a="1"/>
  <c r="BP956" i="79" a="1"/>
  <c r="BV942" i="79" a="1"/>
  <c r="BQ946" i="79" a="1"/>
  <c r="BP957" i="79" a="1"/>
  <c r="CB932" i="79" a="1"/>
  <c r="BQ945" i="79" a="1"/>
  <c r="BQ945" i="79" l="1"/>
  <c r="BQ946" i="79"/>
  <c r="BP956" i="79"/>
  <c r="BP957" i="79"/>
  <c r="BQ952" i="81"/>
  <c r="BQ949" i="81"/>
  <c r="BQ953" i="81"/>
  <c r="BP966" i="81"/>
  <c r="CA966" i="83"/>
  <c r="CB932" i="79"/>
  <c r="CB933" i="83"/>
  <c r="CB934" i="83"/>
  <c r="CB936" i="83" s="1"/>
  <c r="BV942" i="79"/>
  <c r="BV954" i="73"/>
  <c r="BW938" i="73"/>
  <c r="CA947" i="79"/>
  <c r="BW941" i="79"/>
  <c r="BY116" i="80" s="1"/>
  <c r="CI936" i="81"/>
  <c r="CA949" i="73"/>
  <c r="CE942" i="83"/>
  <c r="CF938" i="83" s="1"/>
  <c r="CF940" i="83" s="1"/>
  <c r="CF942" i="81"/>
  <c r="CG938" i="81" s="1"/>
  <c r="CB934" i="79" a="1"/>
  <c r="BW938" i="79" a="1"/>
  <c r="BQ953" i="79" a="1"/>
  <c r="BQ952" i="79" a="1"/>
  <c r="BQ949" i="79" a="1"/>
  <c r="CB936" i="79" a="1"/>
  <c r="CB933" i="79" a="1"/>
  <c r="BQ953" i="79" l="1"/>
  <c r="BQ949" i="79"/>
  <c r="BQ952" i="79"/>
  <c r="BS123" i="80" s="1"/>
  <c r="BR944" i="81"/>
  <c r="BQ954" i="81"/>
  <c r="CB936" i="79"/>
  <c r="CB934" i="79"/>
  <c r="CB933" i="79"/>
  <c r="CC932" i="83"/>
  <c r="CC933" i="83" s="1"/>
  <c r="CB953" i="83"/>
  <c r="CB952" i="83"/>
  <c r="BW938" i="79"/>
  <c r="BW940" i="73"/>
  <c r="BW939" i="73"/>
  <c r="BV957" i="73"/>
  <c r="BV966" i="73" s="1"/>
  <c r="BV956" i="73"/>
  <c r="CJ932" i="81"/>
  <c r="CB944" i="73"/>
  <c r="CF939" i="83"/>
  <c r="CF942" i="83"/>
  <c r="CG938" i="83" s="1"/>
  <c r="CG940" i="81"/>
  <c r="CG939" i="81"/>
  <c r="CC933" i="79" a="1"/>
  <c r="BQ954" i="79" a="1"/>
  <c r="BR944" i="79" a="1"/>
  <c r="CC935" i="79" a="1"/>
  <c r="CC932" i="79" a="1"/>
  <c r="BW939" i="79" a="1"/>
  <c r="BW940" i="79" a="1"/>
  <c r="BR944" i="79" l="1"/>
  <c r="BQ954" i="79"/>
  <c r="BS113" i="80" s="1"/>
  <c r="BR946" i="81"/>
  <c r="BR945" i="81"/>
  <c r="BQ957" i="81"/>
  <c r="BQ966" i="81" s="1"/>
  <c r="BQ956" i="81"/>
  <c r="CC934" i="83"/>
  <c r="CC953" i="83" s="1"/>
  <c r="CB954" i="83"/>
  <c r="CC932" i="79"/>
  <c r="BW939" i="79"/>
  <c r="BW940" i="79"/>
  <c r="BW952" i="73"/>
  <c r="BW953" i="73"/>
  <c r="BW942" i="73"/>
  <c r="CC935" i="79"/>
  <c r="CC933" i="79"/>
  <c r="CJ933" i="81"/>
  <c r="CJ934" i="81"/>
  <c r="CC952" i="83"/>
  <c r="CB946" i="73"/>
  <c r="CB945" i="73"/>
  <c r="CG939" i="83"/>
  <c r="CG940" i="83"/>
  <c r="CG942" i="81"/>
  <c r="CH938" i="81" s="1"/>
  <c r="BR945" i="79" a="1"/>
  <c r="BW942" i="79" a="1"/>
  <c r="CB947" i="79" a="1"/>
  <c r="CC934" i="79" a="1"/>
  <c r="BX941" i="79" a="1"/>
  <c r="BQ956" i="79" a="1"/>
  <c r="BR946" i="79" a="1"/>
  <c r="BQ956" i="79" l="1"/>
  <c r="BR945" i="79"/>
  <c r="BR946" i="79"/>
  <c r="BR952" i="81"/>
  <c r="BR949" i="81"/>
  <c r="BR953" i="81"/>
  <c r="CC934" i="79"/>
  <c r="CC936" i="83"/>
  <c r="CB957" i="83"/>
  <c r="CB956" i="83"/>
  <c r="BW942" i="79"/>
  <c r="BX938" i="73"/>
  <c r="BW954" i="73"/>
  <c r="BX941" i="79"/>
  <c r="BZ116" i="80" s="1"/>
  <c r="CB947" i="79"/>
  <c r="CB949" i="73"/>
  <c r="CJ936" i="81"/>
  <c r="CC954" i="83"/>
  <c r="CC957" i="83" s="1"/>
  <c r="CG942" i="83"/>
  <c r="CH938" i="83" s="1"/>
  <c r="CH940" i="81"/>
  <c r="CH939" i="81"/>
  <c r="CC936" i="79" a="1"/>
  <c r="BR952" i="79" a="1"/>
  <c r="BX938" i="79" a="1"/>
  <c r="BY941" i="79" a="1"/>
  <c r="BR949" i="79" a="1"/>
  <c r="BR953" i="79" a="1"/>
  <c r="BR953" i="79" l="1"/>
  <c r="BR949" i="79"/>
  <c r="BR952" i="79"/>
  <c r="BT123" i="80" s="1"/>
  <c r="BS944" i="81"/>
  <c r="BR954" i="81"/>
  <c r="CB966" i="83"/>
  <c r="CC936" i="79"/>
  <c r="CD932" i="83"/>
  <c r="CD934" i="83" s="1"/>
  <c r="BX938" i="79"/>
  <c r="BW957" i="73"/>
  <c r="BW966" i="73" s="1"/>
  <c r="BW956" i="73"/>
  <c r="BX939" i="73"/>
  <c r="BX940" i="73"/>
  <c r="CC944" i="73"/>
  <c r="BY941" i="79"/>
  <c r="CC966" i="83"/>
  <c r="CC956" i="83"/>
  <c r="CH939" i="83"/>
  <c r="CH940" i="83"/>
  <c r="CH942" i="81"/>
  <c r="CI938" i="81" s="1"/>
  <c r="CI939" i="81" s="1"/>
  <c r="CD935" i="79" a="1"/>
  <c r="BX940" i="79" a="1"/>
  <c r="CC947" i="79" a="1"/>
  <c r="BX939" i="79" a="1"/>
  <c r="CD934" i="79" a="1"/>
  <c r="BS944" i="79" a="1"/>
  <c r="CD932" i="79" a="1"/>
  <c r="BR954" i="79" a="1"/>
  <c r="BR954" i="79" l="1"/>
  <c r="BT113" i="80" s="1"/>
  <c r="BS944" i="79"/>
  <c r="BR957" i="81"/>
  <c r="BR956" i="81"/>
  <c r="BS946" i="81"/>
  <c r="BS945" i="81"/>
  <c r="CD932" i="79"/>
  <c r="CD933" i="83"/>
  <c r="CD952" i="83" s="1"/>
  <c r="BX940" i="79"/>
  <c r="BX939" i="79"/>
  <c r="BX953" i="73"/>
  <c r="BX942" i="73"/>
  <c r="BX952" i="73"/>
  <c r="CC946" i="73"/>
  <c r="CC949" i="73" s="1"/>
  <c r="CC945" i="73"/>
  <c r="CD935" i="79"/>
  <c r="CC947" i="79"/>
  <c r="CD936" i="83"/>
  <c r="CD934" i="79"/>
  <c r="CD953" i="83"/>
  <c r="CI940" i="81"/>
  <c r="CH942" i="83"/>
  <c r="CI938" i="83" s="1"/>
  <c r="CD933" i="79" a="1"/>
  <c r="BS945" i="79" a="1"/>
  <c r="BX942" i="79" a="1"/>
  <c r="CD936" i="79" a="1"/>
  <c r="BS946" i="79" a="1"/>
  <c r="BR956" i="79" a="1"/>
  <c r="BR957" i="79" a="1"/>
  <c r="BS946" i="79" l="1"/>
  <c r="BR956" i="79"/>
  <c r="BS945" i="79"/>
  <c r="BR957" i="79"/>
  <c r="BS949" i="81"/>
  <c r="BS953" i="81"/>
  <c r="BS952" i="81"/>
  <c r="BR966" i="81"/>
  <c r="CD933" i="79"/>
  <c r="CD936" i="79"/>
  <c r="BX942" i="79"/>
  <c r="BY938" i="73"/>
  <c r="CE932" i="83"/>
  <c r="BX954" i="73"/>
  <c r="CD954" i="83"/>
  <c r="CD957" i="83" s="1"/>
  <c r="CD944" i="73"/>
  <c r="CI942" i="81"/>
  <c r="CJ938" i="81" s="1"/>
  <c r="CJ940" i="81" s="1"/>
  <c r="CI940" i="83"/>
  <c r="CI939" i="83"/>
  <c r="CE935" i="79" a="1"/>
  <c r="CE932" i="79" a="1"/>
  <c r="BS953" i="79" a="1"/>
  <c r="BZ941" i="79" a="1"/>
  <c r="BS952" i="79" a="1"/>
  <c r="BS949" i="79" a="1"/>
  <c r="BY938" i="79" a="1"/>
  <c r="BS952" i="79" l="1"/>
  <c r="BU123" i="80" s="1"/>
  <c r="BS953" i="79"/>
  <c r="BS949" i="79"/>
  <c r="BS954" i="81"/>
  <c r="BT944" i="81"/>
  <c r="CE932" i="79"/>
  <c r="BY938" i="79"/>
  <c r="CE933" i="83"/>
  <c r="CE952" i="83" s="1"/>
  <c r="BY940" i="73"/>
  <c r="BY942" i="73" s="1"/>
  <c r="BY939" i="73"/>
  <c r="CE934" i="83"/>
  <c r="J917" i="73"/>
  <c r="BX956" i="73"/>
  <c r="BX957" i="73"/>
  <c r="BX966" i="73" s="1"/>
  <c r="CE935" i="79"/>
  <c r="BZ941" i="79"/>
  <c r="CD966" i="83"/>
  <c r="CD956" i="83"/>
  <c r="CD946" i="73"/>
  <c r="CD945" i="73"/>
  <c r="CJ939" i="81"/>
  <c r="CI942" i="83"/>
  <c r="CJ938" i="83" s="1"/>
  <c r="CJ942" i="81"/>
  <c r="BY942" i="79" a="1"/>
  <c r="CD947" i="79" a="1"/>
  <c r="CE933" i="79" a="1"/>
  <c r="BY940" i="79" a="1"/>
  <c r="CE934" i="79" a="1"/>
  <c r="BY939" i="79" a="1"/>
  <c r="BT944" i="79" a="1"/>
  <c r="J948" i="79" a="1"/>
  <c r="BS954" i="79" a="1"/>
  <c r="BS954" i="79" l="1"/>
  <c r="BU113" i="80" s="1"/>
  <c r="BT944" i="79"/>
  <c r="BS957" i="81"/>
  <c r="BS956" i="81"/>
  <c r="BT946" i="81"/>
  <c r="BT945" i="81"/>
  <c r="J948" i="79"/>
  <c r="BY942" i="79"/>
  <c r="CE934" i="79"/>
  <c r="BY939" i="79"/>
  <c r="BY940" i="79"/>
  <c r="CE933" i="79"/>
  <c r="BZ938" i="73"/>
  <c r="BY952" i="73"/>
  <c r="BY953" i="73"/>
  <c r="CE953" i="83"/>
  <c r="CE954" i="83" s="1"/>
  <c r="CE957" i="83" s="1"/>
  <c r="CE936" i="83"/>
  <c r="CF932" i="83" s="1"/>
  <c r="J919" i="73"/>
  <c r="CD947" i="79"/>
  <c r="CD949" i="73"/>
  <c r="CJ939" i="83"/>
  <c r="CJ940" i="83"/>
  <c r="BS956" i="79" a="1"/>
  <c r="CF932" i="79" a="1"/>
  <c r="BT945" i="79" a="1"/>
  <c r="CA941" i="79" a="1"/>
  <c r="BT946" i="79" a="1"/>
  <c r="CE936" i="79" a="1"/>
  <c r="BZ938" i="79" a="1"/>
  <c r="BS957" i="79" a="1"/>
  <c r="BT946" i="79" l="1"/>
  <c r="BT945" i="79"/>
  <c r="BS956" i="79"/>
  <c r="BS957" i="79"/>
  <c r="BT949" i="81"/>
  <c r="BT953" i="81"/>
  <c r="BT952" i="81"/>
  <c r="BS966" i="81"/>
  <c r="J963" i="79"/>
  <c r="L117" i="80"/>
  <c r="L137" i="80"/>
  <c r="CE936" i="79"/>
  <c r="BZ938" i="79"/>
  <c r="J922" i="73"/>
  <c r="BY954" i="73"/>
  <c r="CE944" i="73"/>
  <c r="CE946" i="73" s="1"/>
  <c r="BZ939" i="73"/>
  <c r="BZ940" i="73"/>
  <c r="BZ942" i="73" s="1"/>
  <c r="CA941" i="79"/>
  <c r="CF932" i="79"/>
  <c r="CF934" i="83"/>
  <c r="CF933" i="83"/>
  <c r="CE956" i="83"/>
  <c r="CE966" i="83"/>
  <c r="CJ942" i="83"/>
  <c r="BZ942" i="79" a="1"/>
  <c r="J953" i="79" a="1"/>
  <c r="BZ940" i="79" a="1"/>
  <c r="CF935" i="79" a="1"/>
  <c r="BT952" i="79" a="1"/>
  <c r="BT949" i="79" a="1"/>
  <c r="CF934" i="79" a="1"/>
  <c r="BZ939" i="79" a="1"/>
  <c r="CE947" i="79" a="1"/>
  <c r="CF933" i="79" a="1"/>
  <c r="BT953" i="79" a="1"/>
  <c r="BT952" i="79" l="1"/>
  <c r="BV123" i="80" s="1"/>
  <c r="BT953" i="79"/>
  <c r="BT949" i="79"/>
  <c r="BT954" i="81"/>
  <c r="BU944" i="81"/>
  <c r="J953" i="79"/>
  <c r="CE945" i="73"/>
  <c r="BZ942" i="79"/>
  <c r="BZ940" i="79"/>
  <c r="BZ939" i="79"/>
  <c r="CA938" i="73"/>
  <c r="BY957" i="73"/>
  <c r="BY966" i="73" s="1"/>
  <c r="BY956" i="73"/>
  <c r="BZ953" i="73"/>
  <c r="BZ952" i="73"/>
  <c r="CF935" i="79"/>
  <c r="CE947" i="79"/>
  <c r="CE949" i="73"/>
  <c r="CF944" i="73" s="1"/>
  <c r="CF933" i="79"/>
  <c r="CF934" i="79"/>
  <c r="CF952" i="83"/>
  <c r="CF936" i="83"/>
  <c r="CF953" i="83"/>
  <c r="CB941" i="79" a="1"/>
  <c r="BT954" i="79" a="1"/>
  <c r="CA938" i="79" a="1"/>
  <c r="CF936" i="79" a="1"/>
  <c r="BU944" i="79" a="1"/>
  <c r="BT954" i="79" l="1"/>
  <c r="BV113" i="80" s="1"/>
  <c r="BU944" i="79"/>
  <c r="BT956" i="81"/>
  <c r="BT957" i="81"/>
  <c r="BU945" i="81"/>
  <c r="BU946" i="81"/>
  <c r="CA938" i="79"/>
  <c r="CA939" i="73"/>
  <c r="CA940" i="73"/>
  <c r="CA942" i="73" s="1"/>
  <c r="BZ954" i="73"/>
  <c r="CB941" i="79"/>
  <c r="CF954" i="83"/>
  <c r="CF936" i="79"/>
  <c r="CG932" i="83"/>
  <c r="CF946" i="73"/>
  <c r="CF945" i="73"/>
  <c r="CA942" i="79" a="1"/>
  <c r="BU945" i="79" a="1"/>
  <c r="BT957" i="79" a="1"/>
  <c r="CA940" i="79" a="1"/>
  <c r="BU946" i="79" a="1"/>
  <c r="CG932" i="79" a="1"/>
  <c r="CA939" i="79" a="1"/>
  <c r="BT956" i="79" a="1"/>
  <c r="CF947" i="79" a="1"/>
  <c r="BU946" i="79" l="1"/>
  <c r="BT957" i="79"/>
  <c r="BU945" i="79"/>
  <c r="BT956" i="79"/>
  <c r="BU949" i="81"/>
  <c r="BU953" i="81"/>
  <c r="BT966" i="81"/>
  <c r="BU952" i="81"/>
  <c r="CA942" i="79"/>
  <c r="CA939" i="79"/>
  <c r="CA940" i="79"/>
  <c r="CB938" i="73"/>
  <c r="CA952" i="73"/>
  <c r="BZ957" i="73"/>
  <c r="BZ966" i="73" s="1"/>
  <c r="BZ956" i="73"/>
  <c r="CA953" i="73"/>
  <c r="CF947" i="79"/>
  <c r="CF957" i="83"/>
  <c r="CF956" i="83"/>
  <c r="CG932" i="79"/>
  <c r="CG933" i="83"/>
  <c r="CG934" i="83"/>
  <c r="CF949" i="73"/>
  <c r="CG934" i="79" a="1"/>
  <c r="BU949" i="79" a="1"/>
  <c r="BU952" i="79" a="1"/>
  <c r="CC941" i="79" a="1"/>
  <c r="CG935" i="79" a="1"/>
  <c r="CB938" i="79" a="1"/>
  <c r="BU953" i="79" a="1"/>
  <c r="CG933" i="79" a="1"/>
  <c r="BU952" i="79" l="1"/>
  <c r="BW123" i="80" s="1"/>
  <c r="BU953" i="79"/>
  <c r="BU949" i="79"/>
  <c r="BU954" i="81"/>
  <c r="BV944" i="81"/>
  <c r="CF966" i="83"/>
  <c r="CB938" i="79"/>
  <c r="CB939" i="73"/>
  <c r="CB940" i="73"/>
  <c r="CA954" i="73"/>
  <c r="CC941" i="79"/>
  <c r="CG935" i="79"/>
  <c r="CG933" i="79"/>
  <c r="CG934" i="79"/>
  <c r="CG952" i="83"/>
  <c r="CG936" i="83"/>
  <c r="CG953" i="83"/>
  <c r="CG944" i="73"/>
  <c r="BU954" i="79" a="1"/>
  <c r="CB940" i="79" a="1"/>
  <c r="CB939" i="79" a="1"/>
  <c r="CG936" i="79" a="1"/>
  <c r="BV944" i="79" a="1"/>
  <c r="BV944" i="79" l="1"/>
  <c r="BU954" i="79"/>
  <c r="BW113" i="80" s="1"/>
  <c r="BV946" i="81"/>
  <c r="BV945" i="81"/>
  <c r="BU957" i="81"/>
  <c r="BU956" i="81"/>
  <c r="CB940" i="79"/>
  <c r="CB939" i="79"/>
  <c r="CB953" i="73"/>
  <c r="CB942" i="73"/>
  <c r="CB952" i="73"/>
  <c r="CA957" i="73"/>
  <c r="CA966" i="73" s="1"/>
  <c r="CA956" i="73"/>
  <c r="CG936" i="79"/>
  <c r="CG954" i="83"/>
  <c r="CG957" i="83" s="1"/>
  <c r="CH932" i="83"/>
  <c r="CG946" i="73"/>
  <c r="CG945" i="73"/>
  <c r="CB942" i="79" a="1"/>
  <c r="BU957" i="79" a="1"/>
  <c r="CD941" i="79" a="1"/>
  <c r="BV945" i="79" a="1"/>
  <c r="CG947" i="79" a="1"/>
  <c r="BU956" i="79" a="1"/>
  <c r="CH932" i="79" a="1"/>
  <c r="BV946" i="79" a="1"/>
  <c r="BU956" i="79" l="1"/>
  <c r="BU957" i="79"/>
  <c r="BV945" i="79"/>
  <c r="BV946" i="79"/>
  <c r="BU966" i="81"/>
  <c r="BV952" i="81"/>
  <c r="BV949" i="81"/>
  <c r="BV953" i="81"/>
  <c r="CB942" i="79"/>
  <c r="CB954" i="73"/>
  <c r="CC938" i="73"/>
  <c r="CG947" i="79"/>
  <c r="CD941" i="79"/>
  <c r="CG949" i="73"/>
  <c r="CH944" i="73" s="1"/>
  <c r="CH932" i="79"/>
  <c r="CH933" i="83"/>
  <c r="CH934" i="83"/>
  <c r="CG956" i="83"/>
  <c r="CG966" i="83"/>
  <c r="BV952" i="79" a="1"/>
  <c r="CH934" i="79" a="1"/>
  <c r="CC938" i="79" a="1"/>
  <c r="CH935" i="79" a="1"/>
  <c r="BV953" i="79" a="1"/>
  <c r="CH933" i="79" a="1"/>
  <c r="BV949" i="79" a="1"/>
  <c r="BV949" i="79" l="1"/>
  <c r="BV952" i="79"/>
  <c r="BX123" i="80" s="1"/>
  <c r="BV953" i="79"/>
  <c r="BW944" i="81"/>
  <c r="BV954" i="81"/>
  <c r="CC938" i="79"/>
  <c r="CC940" i="73"/>
  <c r="CC942" i="73" s="1"/>
  <c r="CC939" i="73"/>
  <c r="CB957" i="73"/>
  <c r="CB966" i="73" s="1"/>
  <c r="CB956" i="73"/>
  <c r="CH935" i="79"/>
  <c r="CH934" i="79"/>
  <c r="CH933" i="79"/>
  <c r="CH936" i="83"/>
  <c r="CH953" i="83"/>
  <c r="CH952" i="83"/>
  <c r="CH945" i="73"/>
  <c r="CH946" i="73"/>
  <c r="CC942" i="79" a="1"/>
  <c r="CH947" i="79" a="1"/>
  <c r="CE941" i="79" a="1"/>
  <c r="CC939" i="79" a="1"/>
  <c r="BW944" i="79" a="1"/>
  <c r="CH936" i="79" a="1"/>
  <c r="BV954" i="79" a="1"/>
  <c r="CC940" i="79" a="1"/>
  <c r="BW944" i="79" l="1"/>
  <c r="BV954" i="79"/>
  <c r="BX113" i="80" s="1"/>
  <c r="BW946" i="81"/>
  <c r="BW945" i="81"/>
  <c r="BV957" i="81"/>
  <c r="BV956" i="81"/>
  <c r="CC942" i="79"/>
  <c r="CC939" i="79"/>
  <c r="CC940" i="79"/>
  <c r="CD938" i="73"/>
  <c r="CC952" i="73"/>
  <c r="CC953" i="73"/>
  <c r="CH947" i="79"/>
  <c r="CE941" i="79"/>
  <c r="CH954" i="83"/>
  <c r="CH936" i="79"/>
  <c r="CI932" i="83"/>
  <c r="CH949" i="73"/>
  <c r="L917" i="73"/>
  <c r="BV957" i="79" a="1"/>
  <c r="CI932" i="79" a="1"/>
  <c r="CD938" i="79" a="1"/>
  <c r="BV956" i="79" a="1"/>
  <c r="L917" i="79" a="1"/>
  <c r="BW945" i="79" a="1"/>
  <c r="BW946" i="79" a="1"/>
  <c r="L948" i="79" a="1"/>
  <c r="BV957" i="79" l="1"/>
  <c r="BW946" i="79"/>
  <c r="BV956" i="79"/>
  <c r="BW945" i="79"/>
  <c r="BV966" i="81"/>
  <c r="BW949" i="81"/>
  <c r="BW953" i="81"/>
  <c r="BW952" i="81"/>
  <c r="L948" i="79"/>
  <c r="CD938" i="79"/>
  <c r="CD940" i="73"/>
  <c r="CD942" i="73" s="1"/>
  <c r="CD939" i="73"/>
  <c r="CC954" i="73"/>
  <c r="CH956" i="83"/>
  <c r="CH957" i="83"/>
  <c r="CI932" i="79"/>
  <c r="CI934" i="83"/>
  <c r="CI933" i="83"/>
  <c r="CI944" i="73"/>
  <c r="L917" i="79"/>
  <c r="L919" i="73"/>
  <c r="BW952" i="79" a="1"/>
  <c r="CI933" i="79" a="1"/>
  <c r="BW953" i="79" a="1"/>
  <c r="CI935" i="79" a="1"/>
  <c r="L919" i="79" a="1"/>
  <c r="BW949" i="79" a="1"/>
  <c r="CF941" i="79" a="1"/>
  <c r="CD940" i="79" a="1"/>
  <c r="CD939" i="79" a="1"/>
  <c r="CD942" i="79" a="1"/>
  <c r="CI934" i="79" a="1"/>
  <c r="BW953" i="79" l="1"/>
  <c r="BW949" i="79"/>
  <c r="BW952" i="79"/>
  <c r="BY123" i="80" s="1"/>
  <c r="BX944" i="81"/>
  <c r="BW954" i="81"/>
  <c r="N137" i="80"/>
  <c r="L963" i="79"/>
  <c r="N117" i="80"/>
  <c r="CH966" i="83"/>
  <c r="CD942" i="79"/>
  <c r="CD939" i="79"/>
  <c r="CD940" i="79"/>
  <c r="CC957" i="73"/>
  <c r="CC966" i="73" s="1"/>
  <c r="CC956" i="73"/>
  <c r="CE938" i="73"/>
  <c r="CD952" i="73"/>
  <c r="CD953" i="73"/>
  <c r="CF941" i="79"/>
  <c r="CI935" i="79"/>
  <c r="CI933" i="79"/>
  <c r="CI934" i="79"/>
  <c r="CI952" i="83"/>
  <c r="CI936" i="83"/>
  <c r="CI953" i="83"/>
  <c r="CI945" i="73"/>
  <c r="CI946" i="73"/>
  <c r="L919" i="79"/>
  <c r="L922" i="79" s="1"/>
  <c r="L922" i="73"/>
  <c r="CI947" i="79" a="1"/>
  <c r="BX944" i="79" a="1"/>
  <c r="CI936" i="79" a="1"/>
  <c r="CE938" i="79" a="1"/>
  <c r="L953" i="79" a="1"/>
  <c r="BW954" i="79" a="1"/>
  <c r="CG941" i="79" a="1"/>
  <c r="BW954" i="79" l="1"/>
  <c r="BY113" i="80" s="1"/>
  <c r="BX944" i="79"/>
  <c r="BW957" i="81"/>
  <c r="BW956" i="81"/>
  <c r="BX946" i="81"/>
  <c r="BX945" i="81"/>
  <c r="L953" i="79"/>
  <c r="CE938" i="79"/>
  <c r="CE939" i="73"/>
  <c r="CE940" i="73"/>
  <c r="CD954" i="73"/>
  <c r="CI947" i="79"/>
  <c r="CG941" i="79"/>
  <c r="CI949" i="73"/>
  <c r="CI936" i="79"/>
  <c r="CI954" i="83"/>
  <c r="CI957" i="83" s="1"/>
  <c r="CJ932" i="83"/>
  <c r="BX945" i="79" a="1"/>
  <c r="BX946" i="79" a="1"/>
  <c r="BW957" i="79" a="1"/>
  <c r="CE939" i="79" a="1"/>
  <c r="CJ932" i="79" a="1"/>
  <c r="CE940" i="79" a="1"/>
  <c r="BW956" i="79" a="1"/>
  <c r="BX945" i="79" l="1"/>
  <c r="BX946" i="79"/>
  <c r="BW957" i="79"/>
  <c r="BW956" i="79"/>
  <c r="BX952" i="81"/>
  <c r="BX949" i="81"/>
  <c r="BX953" i="81"/>
  <c r="BW966" i="81"/>
  <c r="CE940" i="79"/>
  <c r="CE939" i="79"/>
  <c r="CE953" i="73"/>
  <c r="CJ944" i="73"/>
  <c r="CE952" i="73"/>
  <c r="CE942" i="73"/>
  <c r="CD956" i="73"/>
  <c r="CD957" i="73"/>
  <c r="CD966" i="73" s="1"/>
  <c r="CJ932" i="79"/>
  <c r="CJ933" i="83"/>
  <c r="CJ934" i="83"/>
  <c r="CI966" i="83"/>
  <c r="CI956" i="83"/>
  <c r="BX952" i="79" a="1"/>
  <c r="CE942" i="79" a="1"/>
  <c r="BX949" i="79" a="1"/>
  <c r="CJ933" i="79" a="1"/>
  <c r="CJ935" i="79" a="1"/>
  <c r="CJ947" i="79" a="1"/>
  <c r="CH941" i="79" a="1"/>
  <c r="BX953" i="79" a="1"/>
  <c r="CJ934" i="79" a="1"/>
  <c r="BX952" i="79" l="1"/>
  <c r="BZ123" i="80" s="1"/>
  <c r="BX953" i="79"/>
  <c r="BX949" i="79"/>
  <c r="BX954" i="81"/>
  <c r="BY944" i="81"/>
  <c r="CE942" i="79"/>
  <c r="CE954" i="73"/>
  <c r="CJ945" i="73"/>
  <c r="CF938" i="73"/>
  <c r="CJ946" i="73"/>
  <c r="CJ949" i="73" s="1"/>
  <c r="CJ947" i="79"/>
  <c r="CJ935" i="79"/>
  <c r="CH941" i="79"/>
  <c r="CJ934" i="79"/>
  <c r="CJ933" i="79"/>
  <c r="CJ936" i="83"/>
  <c r="CJ953" i="83"/>
  <c r="CJ952" i="83"/>
  <c r="BY944" i="79" a="1"/>
  <c r="CF938" i="79" a="1"/>
  <c r="BX954" i="79" a="1"/>
  <c r="CJ936" i="79" a="1"/>
  <c r="BY944" i="79" l="1"/>
  <c r="BX954" i="79"/>
  <c r="BZ113" i="80" s="1"/>
  <c r="BY946" i="81"/>
  <c r="BY945" i="81"/>
  <c r="BX956" i="81"/>
  <c r="BX957" i="81"/>
  <c r="CF938" i="79"/>
  <c r="CF939" i="73"/>
  <c r="CF940" i="73"/>
  <c r="CF942" i="73" s="1"/>
  <c r="CE957" i="73"/>
  <c r="CE966" i="73" s="1"/>
  <c r="CE956" i="73"/>
  <c r="CJ954" i="83"/>
  <c r="K917" i="83" s="1"/>
  <c r="CJ936" i="79"/>
  <c r="BX957" i="79" a="1"/>
  <c r="BY946" i="79" a="1"/>
  <c r="CF939" i="79" a="1"/>
  <c r="BY945" i="79" a="1"/>
  <c r="CF940" i="79" a="1"/>
  <c r="CI941" i="79" a="1"/>
  <c r="CF942" i="79" a="1"/>
  <c r="BX956" i="79" a="1"/>
  <c r="BX956" i="79" l="1"/>
  <c r="BY946" i="79"/>
  <c r="BX957" i="79"/>
  <c r="BY945" i="79"/>
  <c r="BY949" i="81"/>
  <c r="BY953" i="81"/>
  <c r="BX966" i="81"/>
  <c r="BY952" i="81"/>
  <c r="CF942" i="79"/>
  <c r="CF940" i="79"/>
  <c r="CF939" i="79"/>
  <c r="CG938" i="73"/>
  <c r="CF953" i="73"/>
  <c r="CF952" i="73"/>
  <c r="CI941" i="79"/>
  <c r="CJ956" i="83"/>
  <c r="CJ957" i="83"/>
  <c r="BY952" i="79" a="1"/>
  <c r="BY949" i="79" a="1"/>
  <c r="CG938" i="79" a="1"/>
  <c r="BY953" i="79" a="1"/>
  <c r="BY949" i="79" l="1"/>
  <c r="BY953" i="79"/>
  <c r="BY952" i="79"/>
  <c r="BZ944" i="81"/>
  <c r="BY954" i="81"/>
  <c r="K919" i="83"/>
  <c r="K922" i="83" s="1"/>
  <c r="M79" i="83"/>
  <c r="CJ966" i="83"/>
  <c r="CG938" i="79"/>
  <c r="CG940" i="73"/>
  <c r="CG939" i="73"/>
  <c r="CF954" i="73"/>
  <c r="CG940" i="79" a="1"/>
  <c r="CJ941" i="79" a="1"/>
  <c r="CG939" i="79" a="1"/>
  <c r="BZ944" i="79" a="1"/>
  <c r="BY954" i="79" a="1"/>
  <c r="BY954" i="79" l="1"/>
  <c r="BZ944" i="79"/>
  <c r="BY957" i="81"/>
  <c r="BY956" i="81"/>
  <c r="BZ945" i="81"/>
  <c r="BZ946" i="81"/>
  <c r="CG940" i="79"/>
  <c r="CG939" i="79"/>
  <c r="CF956" i="73"/>
  <c r="CF957" i="73"/>
  <c r="CF966" i="73" s="1"/>
  <c r="CG953" i="73"/>
  <c r="CG952" i="73"/>
  <c r="CG942" i="73"/>
  <c r="CJ941" i="79"/>
  <c r="BY956" i="79" a="1"/>
  <c r="BY957" i="79" a="1"/>
  <c r="BZ946" i="79" a="1"/>
  <c r="BZ945" i="79" a="1"/>
  <c r="CG942" i="79" a="1"/>
  <c r="BZ946" i="79" l="1"/>
  <c r="BZ945" i="79"/>
  <c r="BY956" i="79"/>
  <c r="BY957" i="79"/>
  <c r="BZ949" i="81"/>
  <c r="BZ953" i="81"/>
  <c r="BZ952" i="81"/>
  <c r="BY966" i="81"/>
  <c r="CG942" i="79"/>
  <c r="CH938" i="73"/>
  <c r="CG954" i="73"/>
  <c r="CH938" i="79" a="1"/>
  <c r="BZ949" i="79" a="1"/>
  <c r="BZ952" i="79" a="1"/>
  <c r="BZ953" i="79" a="1"/>
  <c r="BZ952" i="79" l="1"/>
  <c r="BZ949" i="79"/>
  <c r="BZ953" i="79"/>
  <c r="CA944" i="81"/>
  <c r="BZ954" i="81"/>
  <c r="CH938" i="79"/>
  <c r="CG957" i="73"/>
  <c r="CG966" i="73" s="1"/>
  <c r="CG956" i="73"/>
  <c r="CH940" i="73"/>
  <c r="CH942" i="73" s="1"/>
  <c r="CH939" i="73"/>
  <c r="CH939" i="79" a="1"/>
  <c r="CH942" i="79" a="1"/>
  <c r="CA944" i="79" a="1"/>
  <c r="J79" i="79" a="1"/>
  <c r="CH940" i="79" a="1"/>
  <c r="BZ954" i="79" a="1"/>
  <c r="CA944" i="79" l="1"/>
  <c r="BZ954" i="79"/>
  <c r="CA945" i="81"/>
  <c r="CA946" i="81"/>
  <c r="BZ957" i="81"/>
  <c r="BZ956" i="81"/>
  <c r="CH942" i="79"/>
  <c r="CH939" i="79"/>
  <c r="CH940" i="79"/>
  <c r="CI938" i="73"/>
  <c r="CH952" i="73"/>
  <c r="CH953" i="73"/>
  <c r="J79" i="79"/>
  <c r="CA945" i="79" a="1"/>
  <c r="CA946" i="79" a="1"/>
  <c r="BZ956" i="79" a="1"/>
  <c r="BZ957" i="79" a="1"/>
  <c r="CI938" i="79" a="1"/>
  <c r="BZ957" i="79" l="1"/>
  <c r="CA946" i="79"/>
  <c r="BZ956" i="79"/>
  <c r="CA945" i="79"/>
  <c r="BZ966" i="81"/>
  <c r="CA953" i="81"/>
  <c r="CA949" i="81"/>
  <c r="CA952" i="81"/>
  <c r="CI938" i="79"/>
  <c r="CH954" i="73"/>
  <c r="CI940" i="73"/>
  <c r="CI942" i="73" s="1"/>
  <c r="CI939" i="73"/>
  <c r="CA953" i="79" a="1"/>
  <c r="CI939" i="79" a="1"/>
  <c r="CA949" i="79" a="1"/>
  <c r="CA952" i="79" a="1"/>
  <c r="CI940" i="79" a="1"/>
  <c r="CI942" i="79" a="1"/>
  <c r="CA949" i="79" l="1"/>
  <c r="CA953" i="79"/>
  <c r="CA952" i="79"/>
  <c r="CB944" i="81"/>
  <c r="CA954" i="81"/>
  <c r="CI942" i="79"/>
  <c r="CI939" i="79"/>
  <c r="CI940" i="79"/>
  <c r="CJ938" i="73"/>
  <c r="CI952" i="73"/>
  <c r="CH957" i="73"/>
  <c r="CH966" i="73" s="1"/>
  <c r="CH956" i="73"/>
  <c r="CI953" i="73"/>
  <c r="AZ961" i="83"/>
  <c r="F329" i="85"/>
  <c r="F329" i="86"/>
  <c r="E334" i="86" s="1"/>
  <c r="F329" i="87"/>
  <c r="F329" i="73"/>
  <c r="F329" i="81"/>
  <c r="F329" i="82"/>
  <c r="F329" i="83"/>
  <c r="F329" i="84"/>
  <c r="CB944" i="79" a="1"/>
  <c r="CA954" i="79" a="1"/>
  <c r="P11" i="74"/>
  <c r="CJ938" i="79" a="1"/>
  <c r="CA954" i="79" l="1"/>
  <c r="CB944" i="79"/>
  <c r="CA957" i="81"/>
  <c r="CA956" i="81"/>
  <c r="CB946" i="81"/>
  <c r="CB949" i="81" s="1"/>
  <c r="CB945" i="81"/>
  <c r="E333" i="86"/>
  <c r="AZ961" i="86" s="1"/>
  <c r="AZ966" i="86" s="1"/>
  <c r="CJ938" i="79"/>
  <c r="CI954" i="73"/>
  <c r="CJ940" i="73"/>
  <c r="CJ942" i="73" s="1"/>
  <c r="CJ939" i="73"/>
  <c r="E333" i="82"/>
  <c r="BB961" i="82" s="1"/>
  <c r="BB966" i="82" s="1"/>
  <c r="E334" i="82"/>
  <c r="E333" i="87"/>
  <c r="BG961" i="87" s="1"/>
  <c r="E334" i="87"/>
  <c r="E333" i="81"/>
  <c r="BL961" i="81" s="1"/>
  <c r="BL966" i="81" s="1"/>
  <c r="E334" i="81"/>
  <c r="E333" i="83"/>
  <c r="BQ961" i="83" s="1"/>
  <c r="E334" i="83"/>
  <c r="E333" i="73"/>
  <c r="E334" i="73"/>
  <c r="E333" i="84"/>
  <c r="AZ961" i="84" s="1"/>
  <c r="AZ966" i="84" s="1"/>
  <c r="E334" i="84"/>
  <c r="E333" i="85"/>
  <c r="BN961" i="85" s="1"/>
  <c r="BN966" i="85" s="1"/>
  <c r="E334" i="85"/>
  <c r="AZ958" i="84"/>
  <c r="AZ963" i="83"/>
  <c r="AZ966" i="83"/>
  <c r="AZ974" i="83"/>
  <c r="CJ942" i="79" a="1"/>
  <c r="AZ957" i="79" a="1"/>
  <c r="CB945" i="79" a="1"/>
  <c r="E334" i="79" a="1"/>
  <c r="CB949" i="79" a="1"/>
  <c r="P5" i="74"/>
  <c r="BL962" i="79" a="1"/>
  <c r="E333" i="79" a="1"/>
  <c r="BB962" i="79" a="1"/>
  <c r="CB946" i="79" a="1"/>
  <c r="P7" i="74"/>
  <c r="CA957" i="79" a="1"/>
  <c r="BG962" i="79" a="1"/>
  <c r="P10" i="74"/>
  <c r="CJ939" i="79" a="1"/>
  <c r="P6" i="74"/>
  <c r="P9" i="74"/>
  <c r="CA956" i="79" a="1"/>
  <c r="CJ940" i="79" a="1"/>
  <c r="BQ962" i="79" a="1"/>
  <c r="BN962" i="79" a="1"/>
  <c r="CB949" i="79" l="1"/>
  <c r="CB945" i="79"/>
  <c r="CB946" i="79"/>
  <c r="CA956" i="79"/>
  <c r="CA957" i="79"/>
  <c r="CC944" i="81"/>
  <c r="CB952" i="81"/>
  <c r="CB953" i="81"/>
  <c r="CA966" i="81"/>
  <c r="P21" i="74"/>
  <c r="AZ963" i="86"/>
  <c r="AZ974" i="86"/>
  <c r="D976" i="86" s="1"/>
  <c r="E30" i="86" s="1"/>
  <c r="BA958" i="84"/>
  <c r="AZ967" i="84"/>
  <c r="AZ968" i="84" s="1"/>
  <c r="BA965" i="84" s="1"/>
  <c r="CJ942" i="79"/>
  <c r="CJ939" i="79"/>
  <c r="CJ940" i="79"/>
  <c r="CI956" i="73"/>
  <c r="CI957" i="73"/>
  <c r="CI966" i="73" s="1"/>
  <c r="CJ952" i="73"/>
  <c r="CJ953" i="73"/>
  <c r="BQ962" i="79"/>
  <c r="BN962" i="79"/>
  <c r="BL962" i="79"/>
  <c r="BG962" i="79"/>
  <c r="BB962" i="79"/>
  <c r="BQ974" i="83"/>
  <c r="D976" i="83" s="1"/>
  <c r="E30" i="83" s="1"/>
  <c r="BN974" i="85"/>
  <c r="D976" i="85" s="1"/>
  <c r="E30" i="85" s="1"/>
  <c r="BL963" i="81"/>
  <c r="BG974" i="87"/>
  <c r="D976" i="87" s="1"/>
  <c r="E30" i="87" s="1"/>
  <c r="BB963" i="82"/>
  <c r="BB974" i="82"/>
  <c r="D976" i="82" s="1"/>
  <c r="E30" i="82" s="1"/>
  <c r="AZ974" i="84"/>
  <c r="D976" i="84" s="1"/>
  <c r="E30" i="84" s="1"/>
  <c r="BQ963" i="83"/>
  <c r="AZ963" i="84"/>
  <c r="BQ966" i="83"/>
  <c r="E334" i="79"/>
  <c r="M36" i="74" s="1"/>
  <c r="E333" i="79"/>
  <c r="BG966" i="87"/>
  <c r="BG963" i="87"/>
  <c r="AZ961" i="73"/>
  <c r="AZ966" i="73" s="1"/>
  <c r="BN963" i="85"/>
  <c r="BL974" i="81"/>
  <c r="D976" i="81" s="1"/>
  <c r="E30" i="81" s="1"/>
  <c r="AZ958" i="83"/>
  <c r="BG958" i="87"/>
  <c r="AZ958" i="86"/>
  <c r="AZ958" i="73"/>
  <c r="BN958" i="85"/>
  <c r="BL958" i="81"/>
  <c r="BB958" i="82"/>
  <c r="AZ957" i="79"/>
  <c r="CB953" i="79" a="1"/>
  <c r="AZ962" i="79" a="1"/>
  <c r="CB952" i="79" a="1"/>
  <c r="CC944" i="79" a="1"/>
  <c r="BB957" i="79" a="1"/>
  <c r="CB953" i="79" l="1"/>
  <c r="CB952" i="79"/>
  <c r="CC944" i="79"/>
  <c r="CB954" i="81"/>
  <c r="CC946" i="81"/>
  <c r="CC949" i="81" s="1"/>
  <c r="CC945" i="81"/>
  <c r="BO958" i="85"/>
  <c r="BO967" i="85" s="1"/>
  <c r="BO979" i="85" s="1"/>
  <c r="BN967" i="85"/>
  <c r="BN968" i="85" s="1"/>
  <c r="BO965" i="85" s="1"/>
  <c r="BA958" i="83"/>
  <c r="BA967" i="83" s="1"/>
  <c r="BA979" i="83" s="1"/>
  <c r="AZ967" i="83"/>
  <c r="AZ979" i="83" s="1"/>
  <c r="BA958" i="86"/>
  <c r="BA967" i="86" s="1"/>
  <c r="BA979" i="86" s="1"/>
  <c r="AZ967" i="86"/>
  <c r="AZ968" i="86" s="1"/>
  <c r="BA965" i="86" s="1"/>
  <c r="BH958" i="87"/>
  <c r="BH967" i="87" s="1"/>
  <c r="BH979" i="87" s="1"/>
  <c r="BG967" i="87"/>
  <c r="BG968" i="87" s="1"/>
  <c r="BH965" i="87" s="1"/>
  <c r="BC958" i="82"/>
  <c r="BC967" i="82" s="1"/>
  <c r="BC979" i="82" s="1"/>
  <c r="BB967" i="82"/>
  <c r="BB979" i="82" s="1"/>
  <c r="BM958" i="81"/>
  <c r="BM967" i="81" s="1"/>
  <c r="BM979" i="81" s="1"/>
  <c r="BL967" i="81"/>
  <c r="BL979" i="81" s="1"/>
  <c r="BA958" i="73"/>
  <c r="BA967" i="73" s="1"/>
  <c r="BA979" i="73" s="1"/>
  <c r="AZ967" i="73"/>
  <c r="BB958" i="84"/>
  <c r="BA967" i="84"/>
  <c r="BA979" i="84" s="1"/>
  <c r="CJ954" i="73"/>
  <c r="AZ962" i="79"/>
  <c r="AZ963" i="73"/>
  <c r="AZ974" i="73"/>
  <c r="D976" i="73" s="1"/>
  <c r="E30" i="73" s="1"/>
  <c r="AZ979" i="84"/>
  <c r="BB957" i="79"/>
  <c r="CC946" i="79" a="1"/>
  <c r="BG957" i="79" a="1"/>
  <c r="CC949" i="79" a="1"/>
  <c r="CB954" i="79" a="1"/>
  <c r="CC945" i="79" a="1"/>
  <c r="CC949" i="79" l="1"/>
  <c r="CC945" i="79"/>
  <c r="CC946" i="79"/>
  <c r="CB954" i="79"/>
  <c r="CD944" i="81"/>
  <c r="CC952" i="81"/>
  <c r="CC953" i="81"/>
  <c r="CB957" i="81"/>
  <c r="CB956" i="81"/>
  <c r="BI958" i="87"/>
  <c r="BI967" i="87" s="1"/>
  <c r="BI979" i="87" s="1"/>
  <c r="BN958" i="81"/>
  <c r="BN967" i="81" s="1"/>
  <c r="BN979" i="81" s="1"/>
  <c r="BP958" i="85"/>
  <c r="BP967" i="85" s="1"/>
  <c r="BP979" i="85" s="1"/>
  <c r="BD958" i="82"/>
  <c r="BD967" i="82" s="1"/>
  <c r="BD979" i="82" s="1"/>
  <c r="BB958" i="83"/>
  <c r="BB967" i="83" s="1"/>
  <c r="BB979" i="83" s="1"/>
  <c r="BB958" i="86"/>
  <c r="BB967" i="86" s="1"/>
  <c r="BB979" i="86" s="1"/>
  <c r="BA968" i="84"/>
  <c r="BB965" i="84" s="1"/>
  <c r="BB958" i="73"/>
  <c r="BB967" i="73" s="1"/>
  <c r="BB979" i="73" s="1"/>
  <c r="BC958" i="84"/>
  <c r="BB967" i="84"/>
  <c r="BB979" i="84" s="1"/>
  <c r="CJ957" i="73"/>
  <c r="CJ966" i="73" s="1"/>
  <c r="CJ956" i="73"/>
  <c r="M79" i="73" s="1"/>
  <c r="K917" i="73"/>
  <c r="AZ968" i="73"/>
  <c r="BA965" i="73" s="1"/>
  <c r="AZ968" i="83"/>
  <c r="BA965" i="83" s="1"/>
  <c r="BA968" i="83" s="1"/>
  <c r="BB965" i="83" s="1"/>
  <c r="AZ979" i="86"/>
  <c r="BH968" i="87"/>
  <c r="BI965" i="87" s="1"/>
  <c r="BL968" i="81"/>
  <c r="BM965" i="81" s="1"/>
  <c r="BM968" i="81" s="1"/>
  <c r="BN965" i="81" s="1"/>
  <c r="BO968" i="85"/>
  <c r="BP965" i="85" s="1"/>
  <c r="BG979" i="87"/>
  <c r="BB968" i="82"/>
  <c r="BC965" i="82" s="1"/>
  <c r="BC968" i="82" s="1"/>
  <c r="BD965" i="82" s="1"/>
  <c r="AZ979" i="73"/>
  <c r="BA968" i="86"/>
  <c r="BB965" i="86" s="1"/>
  <c r="BN979" i="85"/>
  <c r="BG957" i="79"/>
  <c r="CB956" i="79" a="1"/>
  <c r="CD944" i="79" a="1"/>
  <c r="CC953" i="79" a="1"/>
  <c r="K948" i="79" a="1"/>
  <c r="CC952" i="79" a="1"/>
  <c r="BA966" i="79" a="1"/>
  <c r="CB957" i="79" a="1"/>
  <c r="BL957" i="79" a="1"/>
  <c r="CB957" i="79" l="1"/>
  <c r="CC953" i="79"/>
  <c r="CC952" i="79"/>
  <c r="CD944" i="79"/>
  <c r="CB956" i="79"/>
  <c r="CB966" i="81"/>
  <c r="CC954" i="81"/>
  <c r="CD945" i="81"/>
  <c r="CD946" i="81"/>
  <c r="CD949" i="81" s="1"/>
  <c r="K948" i="79"/>
  <c r="BC958" i="73"/>
  <c r="BC967" i="73" s="1"/>
  <c r="BC979" i="73" s="1"/>
  <c r="BO958" i="81"/>
  <c r="BO967" i="81" s="1"/>
  <c r="BO979" i="81" s="1"/>
  <c r="BJ958" i="87"/>
  <c r="BJ967" i="87" s="1"/>
  <c r="BJ979" i="87" s="1"/>
  <c r="BE958" i="82"/>
  <c r="BE967" i="82" s="1"/>
  <c r="BE979" i="82" s="1"/>
  <c r="BQ958" i="85"/>
  <c r="BQ967" i="85" s="1"/>
  <c r="BQ979" i="85" s="1"/>
  <c r="BC958" i="86"/>
  <c r="BC967" i="86" s="1"/>
  <c r="BC979" i="86" s="1"/>
  <c r="BC958" i="83"/>
  <c r="BC967" i="83" s="1"/>
  <c r="BC967" i="84"/>
  <c r="BC979" i="84" s="1"/>
  <c r="BD958" i="84"/>
  <c r="BB968" i="84"/>
  <c r="BC965" i="84" s="1"/>
  <c r="K919" i="73"/>
  <c r="BA966" i="79"/>
  <c r="BA968" i="73"/>
  <c r="BB965" i="73" s="1"/>
  <c r="BB968" i="73" s="1"/>
  <c r="BC965" i="73" s="1"/>
  <c r="BB968" i="83"/>
  <c r="BC965" i="83" s="1"/>
  <c r="BN968" i="81"/>
  <c r="BO965" i="81" s="1"/>
  <c r="BD968" i="82"/>
  <c r="BE965" i="82" s="1"/>
  <c r="BB968" i="86"/>
  <c r="BC965" i="86" s="1"/>
  <c r="BI968" i="87"/>
  <c r="BJ965" i="87" s="1"/>
  <c r="BP968" i="85"/>
  <c r="BQ965" i="85" s="1"/>
  <c r="BL957" i="79"/>
  <c r="CC954" i="79" a="1"/>
  <c r="CD945" i="79" a="1"/>
  <c r="CD949" i="79" a="1"/>
  <c r="BN957" i="79" a="1"/>
  <c r="BC966" i="79" a="1"/>
  <c r="CD946" i="79" a="1"/>
  <c r="CD945" i="79" l="1"/>
  <c r="CC954" i="79"/>
  <c r="CD949" i="79"/>
  <c r="CD946" i="79"/>
  <c r="CD952" i="81"/>
  <c r="CC957" i="81"/>
  <c r="CC956" i="81"/>
  <c r="CE944" i="81"/>
  <c r="CD953" i="81"/>
  <c r="K963" i="79"/>
  <c r="M117" i="80"/>
  <c r="M137" i="80"/>
  <c r="BD958" i="73"/>
  <c r="BD967" i="73" s="1"/>
  <c r="BD979" i="73" s="1"/>
  <c r="BK958" i="87"/>
  <c r="BK967" i="87" s="1"/>
  <c r="BK979" i="87" s="1"/>
  <c r="BF958" i="82"/>
  <c r="BF967" i="82" s="1"/>
  <c r="BF979" i="82" s="1"/>
  <c r="BR958" i="85"/>
  <c r="BR967" i="85" s="1"/>
  <c r="BR979" i="85" s="1"/>
  <c r="BP958" i="81"/>
  <c r="BP967" i="81" s="1"/>
  <c r="BP979" i="81" s="1"/>
  <c r="BD958" i="86"/>
  <c r="BD967" i="86" s="1"/>
  <c r="BD979" i="86" s="1"/>
  <c r="BD958" i="83"/>
  <c r="BD967" i="83" s="1"/>
  <c r="BD979" i="83" s="1"/>
  <c r="BC968" i="84"/>
  <c r="BD965" i="84" s="1"/>
  <c r="BD967" i="84"/>
  <c r="BD979" i="84" s="1"/>
  <c r="BE958" i="84"/>
  <c r="K922" i="73"/>
  <c r="BC966" i="79"/>
  <c r="BE968" i="82"/>
  <c r="BF965" i="82" s="1"/>
  <c r="BC968" i="83"/>
  <c r="BD965" i="83" s="1"/>
  <c r="BC979" i="83"/>
  <c r="BO968" i="81"/>
  <c r="BP965" i="81" s="1"/>
  <c r="BC968" i="73"/>
  <c r="BD965" i="73" s="1"/>
  <c r="BC968" i="86"/>
  <c r="BD965" i="86" s="1"/>
  <c r="BQ968" i="85"/>
  <c r="BR965" i="85" s="1"/>
  <c r="BJ968" i="87"/>
  <c r="BK965" i="87" s="1"/>
  <c r="BN957" i="79"/>
  <c r="K953" i="79" a="1"/>
  <c r="BQ957" i="79" a="1"/>
  <c r="CD953" i="79" a="1"/>
  <c r="BD966" i="79" a="1"/>
  <c r="CE944" i="79" a="1"/>
  <c r="CD952" i="79" a="1"/>
  <c r="CC957" i="79" a="1"/>
  <c r="CC956" i="79" a="1"/>
  <c r="CC956" i="79" l="1"/>
  <c r="CC957" i="79"/>
  <c r="CD952" i="79"/>
  <c r="CD953" i="79"/>
  <c r="CE944" i="79"/>
  <c r="CC966" i="81"/>
  <c r="CD954" i="81"/>
  <c r="CE945" i="81"/>
  <c r="CE946" i="81"/>
  <c r="K953" i="79"/>
  <c r="BE958" i="73"/>
  <c r="BE967" i="73" s="1"/>
  <c r="BE979" i="73" s="1"/>
  <c r="BS958" i="85"/>
  <c r="BS967" i="85" s="1"/>
  <c r="BS979" i="85" s="1"/>
  <c r="BL958" i="87"/>
  <c r="BL967" i="87" s="1"/>
  <c r="BL979" i="87" s="1"/>
  <c r="BG958" i="82"/>
  <c r="BG967" i="82" s="1"/>
  <c r="BG979" i="82" s="1"/>
  <c r="BQ958" i="81"/>
  <c r="BQ967" i="81" s="1"/>
  <c r="BQ979" i="81" s="1"/>
  <c r="BE958" i="86"/>
  <c r="BE967" i="86" s="1"/>
  <c r="BE979" i="86" s="1"/>
  <c r="BE958" i="83"/>
  <c r="BE967" i="83" s="1"/>
  <c r="BE967" i="84"/>
  <c r="BE979" i="84" s="1"/>
  <c r="BF958" i="84"/>
  <c r="BD968" i="84"/>
  <c r="BE965" i="84" s="1"/>
  <c r="BD966" i="79"/>
  <c r="BD968" i="83"/>
  <c r="BE965" i="83" s="1"/>
  <c r="BR968" i="85"/>
  <c r="BS965" i="85" s="1"/>
  <c r="BD968" i="73"/>
  <c r="BE965" i="73" s="1"/>
  <c r="BK968" i="87"/>
  <c r="BL965" i="87" s="1"/>
  <c r="BP968" i="81"/>
  <c r="BQ965" i="81" s="1"/>
  <c r="BF968" i="82"/>
  <c r="BG965" i="82" s="1"/>
  <c r="BD968" i="86"/>
  <c r="BE965" i="86" s="1"/>
  <c r="BQ957" i="79"/>
  <c r="BE966" i="79" a="1"/>
  <c r="CE946" i="79" a="1"/>
  <c r="AZ958" i="79" a="1"/>
  <c r="CD954" i="79" a="1"/>
  <c r="CE945" i="79" a="1"/>
  <c r="CD954" i="79" l="1"/>
  <c r="CE946" i="79"/>
  <c r="CE945" i="79"/>
  <c r="CD957" i="81"/>
  <c r="CD956" i="81"/>
  <c r="CE949" i="81"/>
  <c r="CE953" i="81"/>
  <c r="CE952" i="81"/>
  <c r="BF958" i="73"/>
  <c r="BF967" i="73" s="1"/>
  <c r="BF979" i="73" s="1"/>
  <c r="BT958" i="85"/>
  <c r="BT967" i="85" s="1"/>
  <c r="BT979" i="85" s="1"/>
  <c r="BM958" i="87"/>
  <c r="BM967" i="87" s="1"/>
  <c r="BM979" i="87" s="1"/>
  <c r="BH958" i="82"/>
  <c r="BH967" i="82" s="1"/>
  <c r="BH979" i="82" s="1"/>
  <c r="BF958" i="86"/>
  <c r="BG958" i="86" s="1"/>
  <c r="BR958" i="81"/>
  <c r="BR967" i="81" s="1"/>
  <c r="BR979" i="81" s="1"/>
  <c r="BF958" i="83"/>
  <c r="BF967" i="83" s="1"/>
  <c r="BF979" i="83" s="1"/>
  <c r="BE968" i="84"/>
  <c r="BF965" i="84" s="1"/>
  <c r="BF967" i="84"/>
  <c r="BF979" i="84" s="1"/>
  <c r="BG958" i="84"/>
  <c r="BE966" i="79"/>
  <c r="BE968" i="86"/>
  <c r="BF965" i="86" s="1"/>
  <c r="BE968" i="83"/>
  <c r="BF965" i="83" s="1"/>
  <c r="BE979" i="83"/>
  <c r="BG968" i="82"/>
  <c r="BH965" i="82" s="1"/>
  <c r="BS968" i="85"/>
  <c r="BT965" i="85" s="1"/>
  <c r="BE968" i="73"/>
  <c r="BF965" i="73" s="1"/>
  <c r="BQ968" i="81"/>
  <c r="BR965" i="81" s="1"/>
  <c r="BL968" i="87"/>
  <c r="BM965" i="87" s="1"/>
  <c r="AZ958" i="79"/>
  <c r="CD957" i="79" a="1"/>
  <c r="CE953" i="79" a="1"/>
  <c r="CE952" i="79" a="1"/>
  <c r="BA958" i="79" a="1"/>
  <c r="CD956" i="79" a="1"/>
  <c r="CE949" i="79" a="1"/>
  <c r="BF966" i="79" a="1"/>
  <c r="CE952" i="79" l="1"/>
  <c r="CE949" i="79"/>
  <c r="CD956" i="79"/>
  <c r="CD957" i="79"/>
  <c r="CE953" i="79"/>
  <c r="CF944" i="81"/>
  <c r="CD966" i="81"/>
  <c r="CE954" i="81"/>
  <c r="BG958" i="73"/>
  <c r="BG967" i="73" s="1"/>
  <c r="BG979" i="73" s="1"/>
  <c r="BU958" i="85"/>
  <c r="BU967" i="85" s="1"/>
  <c r="BU979" i="85" s="1"/>
  <c r="BI958" i="82"/>
  <c r="BI967" i="82" s="1"/>
  <c r="BI979" i="82" s="1"/>
  <c r="BN958" i="87"/>
  <c r="BN967" i="87" s="1"/>
  <c r="BN979" i="87" s="1"/>
  <c r="BF967" i="86"/>
  <c r="BF979" i="86" s="1"/>
  <c r="BS958" i="81"/>
  <c r="BS967" i="81" s="1"/>
  <c r="BS979" i="81" s="1"/>
  <c r="BG958" i="83"/>
  <c r="BG967" i="83" s="1"/>
  <c r="BG979" i="83" s="1"/>
  <c r="BG967" i="86"/>
  <c r="BG979" i="86" s="1"/>
  <c r="BG967" i="84"/>
  <c r="BG979" i="84" s="1"/>
  <c r="BH958" i="84"/>
  <c r="BF968" i="84"/>
  <c r="BG965" i="84" s="1"/>
  <c r="BF966" i="79"/>
  <c r="BF968" i="83"/>
  <c r="BG965" i="83" s="1"/>
  <c r="BF968" i="73"/>
  <c r="BG965" i="73" s="1"/>
  <c r="BT968" i="85"/>
  <c r="BU965" i="85" s="1"/>
  <c r="BR968" i="81"/>
  <c r="BS965" i="81" s="1"/>
  <c r="BH968" i="82"/>
  <c r="BI965" i="82" s="1"/>
  <c r="BH958" i="86"/>
  <c r="BM968" i="87"/>
  <c r="BN965" i="87" s="1"/>
  <c r="BA958" i="79"/>
  <c r="BB958" i="79" a="1"/>
  <c r="CE954" i="79" a="1"/>
  <c r="CF944" i="79" a="1"/>
  <c r="CE954" i="79" l="1"/>
  <c r="CF944" i="79"/>
  <c r="CE957" i="81"/>
  <c r="CE956" i="81"/>
  <c r="CF946" i="81"/>
  <c r="CF949" i="81" s="1"/>
  <c r="CF945" i="81"/>
  <c r="BH958" i="73"/>
  <c r="BH967" i="73" s="1"/>
  <c r="BH979" i="73" s="1"/>
  <c r="BV958" i="85"/>
  <c r="BV967" i="85" s="1"/>
  <c r="BV979" i="85" s="1"/>
  <c r="BJ958" i="82"/>
  <c r="BJ967" i="82" s="1"/>
  <c r="BJ979" i="82" s="1"/>
  <c r="BO958" i="87"/>
  <c r="BO967" i="87" s="1"/>
  <c r="BO979" i="87" s="1"/>
  <c r="BT958" i="81"/>
  <c r="BT967" i="81" s="1"/>
  <c r="BT979" i="81" s="1"/>
  <c r="BF968" i="86"/>
  <c r="BG965" i="86" s="1"/>
  <c r="BG968" i="86" s="1"/>
  <c r="BH965" i="86" s="1"/>
  <c r="BH958" i="83"/>
  <c r="BH967" i="83" s="1"/>
  <c r="BH979" i="83" s="1"/>
  <c r="BG968" i="84"/>
  <c r="BH965" i="84" s="1"/>
  <c r="BH967" i="84"/>
  <c r="BH979" i="84" s="1"/>
  <c r="BI958" i="84"/>
  <c r="BH967" i="86"/>
  <c r="BH979" i="86" s="1"/>
  <c r="BG968" i="83"/>
  <c r="BH965" i="83" s="1"/>
  <c r="BN968" i="87"/>
  <c r="BO965" i="87" s="1"/>
  <c r="BU968" i="85"/>
  <c r="BV965" i="85" s="1"/>
  <c r="BS968" i="81"/>
  <c r="BT965" i="81" s="1"/>
  <c r="BI958" i="86"/>
  <c r="BI967" i="86" s="1"/>
  <c r="BI968" i="82"/>
  <c r="BJ965" i="82" s="1"/>
  <c r="BG968" i="73"/>
  <c r="BH965" i="73" s="1"/>
  <c r="BB958" i="79"/>
  <c r="CF945" i="79" a="1"/>
  <c r="BC958" i="79" a="1"/>
  <c r="BH966" i="79" a="1"/>
  <c r="CF949" i="79" a="1"/>
  <c r="CE956" i="79" a="1"/>
  <c r="CF946" i="79" a="1"/>
  <c r="CE957" i="79" a="1"/>
  <c r="CF949" i="79" l="1"/>
  <c r="CF945" i="79"/>
  <c r="CF946" i="79"/>
  <c r="CE956" i="79"/>
  <c r="CE957" i="79"/>
  <c r="CG944" i="81"/>
  <c r="CF952" i="81"/>
  <c r="CF953" i="81"/>
  <c r="CE966" i="81"/>
  <c r="BI958" i="73"/>
  <c r="BI967" i="73" s="1"/>
  <c r="BI979" i="73" s="1"/>
  <c r="BW958" i="85"/>
  <c r="BW967" i="85" s="1"/>
  <c r="BW979" i="85" s="1"/>
  <c r="BK958" i="82"/>
  <c r="BK967" i="82" s="1"/>
  <c r="BK979" i="82" s="1"/>
  <c r="BP958" i="87"/>
  <c r="BP967" i="87" s="1"/>
  <c r="BP979" i="87" s="1"/>
  <c r="BU958" i="81"/>
  <c r="BU967" i="81" s="1"/>
  <c r="BU979" i="81" s="1"/>
  <c r="BI958" i="83"/>
  <c r="BI967" i="83" s="1"/>
  <c r="BI979" i="83" s="1"/>
  <c r="BI967" i="84"/>
  <c r="BI979" i="84" s="1"/>
  <c r="BJ958" i="84"/>
  <c r="BH968" i="84"/>
  <c r="BI965" i="84" s="1"/>
  <c r="BH966" i="79"/>
  <c r="BH968" i="83"/>
  <c r="BI965" i="83" s="1"/>
  <c r="BH968" i="86"/>
  <c r="BI965" i="86" s="1"/>
  <c r="BJ968" i="82"/>
  <c r="BK965" i="82" s="1"/>
  <c r="BV968" i="85"/>
  <c r="BW965" i="85" s="1"/>
  <c r="BH968" i="73"/>
  <c r="BI965" i="73" s="1"/>
  <c r="BI979" i="86"/>
  <c r="BJ958" i="86"/>
  <c r="BT968" i="81"/>
  <c r="BU965" i="81" s="1"/>
  <c r="BO968" i="87"/>
  <c r="BP965" i="87" s="1"/>
  <c r="BC958" i="79"/>
  <c r="BI966" i="79" a="1"/>
  <c r="CF952" i="79" a="1"/>
  <c r="CG944" i="79" a="1"/>
  <c r="BD958" i="79" a="1"/>
  <c r="CF953" i="79" a="1"/>
  <c r="CF953" i="79" l="1"/>
  <c r="CF952" i="79"/>
  <c r="CG944" i="79"/>
  <c r="CF954" i="81"/>
  <c r="CG945" i="81"/>
  <c r="CG946" i="81"/>
  <c r="CG949" i="81" s="1"/>
  <c r="BJ958" i="73"/>
  <c r="BJ967" i="73" s="1"/>
  <c r="BJ979" i="73" s="1"/>
  <c r="BL958" i="82"/>
  <c r="BL967" i="82" s="1"/>
  <c r="BL979" i="82" s="1"/>
  <c r="BX958" i="85"/>
  <c r="BX967" i="85" s="1"/>
  <c r="BX979" i="85" s="1"/>
  <c r="BQ958" i="87"/>
  <c r="BQ967" i="87" s="1"/>
  <c r="BQ979" i="87" s="1"/>
  <c r="BV958" i="81"/>
  <c r="BV967" i="81" s="1"/>
  <c r="BV979" i="81" s="1"/>
  <c r="BJ958" i="83"/>
  <c r="BJ967" i="83" s="1"/>
  <c r="BI968" i="84"/>
  <c r="BJ965" i="84" s="1"/>
  <c r="BJ967" i="84"/>
  <c r="BJ979" i="84" s="1"/>
  <c r="BK958" i="84"/>
  <c r="BJ967" i="86"/>
  <c r="BJ979" i="86" s="1"/>
  <c r="BI966" i="79"/>
  <c r="BI968" i="83"/>
  <c r="BJ965" i="83" s="1"/>
  <c r="BI968" i="73"/>
  <c r="BJ965" i="73" s="1"/>
  <c r="BP968" i="87"/>
  <c r="BQ965" i="87" s="1"/>
  <c r="BU968" i="81"/>
  <c r="BV965" i="81" s="1"/>
  <c r="BK968" i="82"/>
  <c r="BL965" i="82" s="1"/>
  <c r="BW968" i="85"/>
  <c r="BX965" i="85" s="1"/>
  <c r="BK958" i="86"/>
  <c r="BK967" i="86" s="1"/>
  <c r="BI968" i="86"/>
  <c r="BJ965" i="86" s="1"/>
  <c r="BD958" i="79"/>
  <c r="CF954" i="79" a="1"/>
  <c r="CG946" i="79" a="1"/>
  <c r="BJ966" i="79" a="1"/>
  <c r="CG945" i="79" a="1"/>
  <c r="CG949" i="79" a="1"/>
  <c r="BE958" i="79" a="1"/>
  <c r="CG949" i="79" l="1"/>
  <c r="CG946" i="79"/>
  <c r="CG945" i="79"/>
  <c r="CF954" i="79"/>
  <c r="CH944" i="81"/>
  <c r="CG953" i="81"/>
  <c r="CG952" i="81"/>
  <c r="CF957" i="81"/>
  <c r="CF956" i="81"/>
  <c r="BK958" i="73"/>
  <c r="BK967" i="73" s="1"/>
  <c r="BK979" i="73" s="1"/>
  <c r="BM958" i="82"/>
  <c r="BM967" i="82" s="1"/>
  <c r="BM979" i="82" s="1"/>
  <c r="BY958" i="85"/>
  <c r="BY967" i="85" s="1"/>
  <c r="BY979" i="85" s="1"/>
  <c r="BR958" i="87"/>
  <c r="BR967" i="87" s="1"/>
  <c r="BR979" i="87" s="1"/>
  <c r="BW958" i="81"/>
  <c r="BW967" i="81" s="1"/>
  <c r="BW979" i="81" s="1"/>
  <c r="BK958" i="83"/>
  <c r="BK967" i="83" s="1"/>
  <c r="BK979" i="83" s="1"/>
  <c r="BK967" i="84"/>
  <c r="BK979" i="84" s="1"/>
  <c r="BL958" i="84"/>
  <c r="BJ968" i="84"/>
  <c r="BK965" i="84" s="1"/>
  <c r="BJ966" i="79"/>
  <c r="BJ968" i="83"/>
  <c r="BK965" i="83" s="1"/>
  <c r="BJ979" i="83"/>
  <c r="BJ968" i="86"/>
  <c r="BK965" i="86" s="1"/>
  <c r="BV968" i="81"/>
  <c r="BW965" i="81" s="1"/>
  <c r="BL958" i="86"/>
  <c r="BL967" i="86" s="1"/>
  <c r="BK979" i="86"/>
  <c r="BJ968" i="73"/>
  <c r="BK965" i="73" s="1"/>
  <c r="BQ968" i="87"/>
  <c r="BR965" i="87" s="1"/>
  <c r="BL968" i="82"/>
  <c r="BM965" i="82" s="1"/>
  <c r="BX968" i="85"/>
  <c r="BY965" i="85" s="1"/>
  <c r="BE958" i="79"/>
  <c r="CG953" i="79" a="1"/>
  <c r="CG952" i="79" a="1"/>
  <c r="CF957" i="79" a="1"/>
  <c r="BK966" i="79" a="1"/>
  <c r="CH944" i="79" a="1"/>
  <c r="BF958" i="79" a="1"/>
  <c r="CF956" i="79" a="1"/>
  <c r="CF957" i="79" l="1"/>
  <c r="CG952" i="79"/>
  <c r="CG953" i="79"/>
  <c r="CH944" i="79"/>
  <c r="CF956" i="79"/>
  <c r="CF966" i="81"/>
  <c r="CG954" i="81"/>
  <c r="CH946" i="81"/>
  <c r="CH945" i="81"/>
  <c r="BL958" i="73"/>
  <c r="BL967" i="73" s="1"/>
  <c r="BL979" i="73" s="1"/>
  <c r="BN958" i="82"/>
  <c r="BN967" i="82" s="1"/>
  <c r="BN979" i="82" s="1"/>
  <c r="BZ958" i="85"/>
  <c r="BZ967" i="85" s="1"/>
  <c r="BZ979" i="85" s="1"/>
  <c r="BS958" i="87"/>
  <c r="BS967" i="87" s="1"/>
  <c r="BS979" i="87" s="1"/>
  <c r="BX958" i="81"/>
  <c r="BX967" i="81" s="1"/>
  <c r="BX979" i="81" s="1"/>
  <c r="BL958" i="83"/>
  <c r="BL967" i="83" s="1"/>
  <c r="BL979" i="83" s="1"/>
  <c r="BK968" i="84"/>
  <c r="BL965" i="84" s="1"/>
  <c r="BL967" i="84"/>
  <c r="BL979" i="84" s="1"/>
  <c r="BM958" i="84"/>
  <c r="BK966" i="79"/>
  <c r="BM968" i="82"/>
  <c r="BN965" i="82" s="1"/>
  <c r="BK968" i="83"/>
  <c r="BL965" i="83" s="1"/>
  <c r="BK968" i="73"/>
  <c r="BL965" i="73" s="1"/>
  <c r="BY968" i="85"/>
  <c r="BZ965" i="85" s="1"/>
  <c r="BR968" i="87"/>
  <c r="BS965" i="87" s="1"/>
  <c r="BM958" i="86"/>
  <c r="BL979" i="86"/>
  <c r="BW968" i="81"/>
  <c r="BX965" i="81" s="1"/>
  <c r="BK968" i="86"/>
  <c r="BL965" i="86" s="1"/>
  <c r="BF958" i="79"/>
  <c r="CH945" i="79" a="1"/>
  <c r="BG958" i="79" a="1"/>
  <c r="CH946" i="79" a="1"/>
  <c r="CG954" i="79" a="1"/>
  <c r="CH946" i="79" l="1"/>
  <c r="CG954" i="79"/>
  <c r="CH945" i="79"/>
  <c r="CH953" i="81"/>
  <c r="CG957" i="81"/>
  <c r="CG956" i="81"/>
  <c r="CH949" i="81"/>
  <c r="CH952" i="81"/>
  <c r="BM958" i="73"/>
  <c r="BM967" i="73" s="1"/>
  <c r="BM979" i="73" s="1"/>
  <c r="BO958" i="82"/>
  <c r="BO967" i="82" s="1"/>
  <c r="BO979" i="82" s="1"/>
  <c r="CA958" i="85"/>
  <c r="CA967" i="85" s="1"/>
  <c r="CA979" i="85" s="1"/>
  <c r="BT958" i="87"/>
  <c r="BT967" i="87" s="1"/>
  <c r="BT979" i="87" s="1"/>
  <c r="BY958" i="81"/>
  <c r="BY967" i="81" s="1"/>
  <c r="BY979" i="81" s="1"/>
  <c r="BM958" i="83"/>
  <c r="BM967" i="83" s="1"/>
  <c r="BM979" i="83" s="1"/>
  <c r="BM967" i="86"/>
  <c r="BM979" i="86" s="1"/>
  <c r="BM967" i="84"/>
  <c r="BM979" i="84" s="1"/>
  <c r="BN958" i="84"/>
  <c r="BL968" i="84"/>
  <c r="BM965" i="84" s="1"/>
  <c r="BL968" i="83"/>
  <c r="BM965" i="83" s="1"/>
  <c r="BN968" i="82"/>
  <c r="BO965" i="82" s="1"/>
  <c r="BX968" i="81"/>
  <c r="BY965" i="81" s="1"/>
  <c r="BL968" i="86"/>
  <c r="BM965" i="86" s="1"/>
  <c r="BS968" i="87"/>
  <c r="BT965" i="87" s="1"/>
  <c r="BZ968" i="85"/>
  <c r="CA965" i="85" s="1"/>
  <c r="BN958" i="86"/>
  <c r="BL968" i="73"/>
  <c r="BM965" i="73" s="1"/>
  <c r="BG958" i="79"/>
  <c r="CG957" i="79" a="1"/>
  <c r="CH952" i="79" a="1"/>
  <c r="BM966" i="79" a="1"/>
  <c r="CH949" i="79" a="1"/>
  <c r="CH953" i="79" a="1"/>
  <c r="BH958" i="79" a="1"/>
  <c r="CG956" i="79" a="1"/>
  <c r="CH952" i="79" l="1"/>
  <c r="CH949" i="79"/>
  <c r="CG956" i="79"/>
  <c r="CG957" i="79"/>
  <c r="CH953" i="79"/>
  <c r="CH954" i="81"/>
  <c r="CI944" i="81"/>
  <c r="CG966" i="81"/>
  <c r="BN958" i="73"/>
  <c r="BN967" i="73" s="1"/>
  <c r="BN979" i="73" s="1"/>
  <c r="BP958" i="82"/>
  <c r="BP967" i="82" s="1"/>
  <c r="BP979" i="82" s="1"/>
  <c r="CB958" i="85"/>
  <c r="CB967" i="85" s="1"/>
  <c r="CB979" i="85" s="1"/>
  <c r="BU958" i="87"/>
  <c r="BU967" i="87" s="1"/>
  <c r="BU979" i="87" s="1"/>
  <c r="BZ958" i="81"/>
  <c r="BZ967" i="81" s="1"/>
  <c r="BZ979" i="81" s="1"/>
  <c r="BN958" i="83"/>
  <c r="BN967" i="83" s="1"/>
  <c r="BN979" i="83" s="1"/>
  <c r="BM968" i="84"/>
  <c r="BN965" i="84" s="1"/>
  <c r="BN967" i="84"/>
  <c r="BN979" i="84" s="1"/>
  <c r="BO958" i="84"/>
  <c r="BN967" i="86"/>
  <c r="BN979" i="86" s="1"/>
  <c r="BM966" i="79"/>
  <c r="BM968" i="83"/>
  <c r="BN965" i="83" s="1"/>
  <c r="BY968" i="81"/>
  <c r="BZ965" i="81" s="1"/>
  <c r="BM968" i="73"/>
  <c r="BN965" i="73" s="1"/>
  <c r="BO958" i="86"/>
  <c r="BO967" i="86" s="1"/>
  <c r="CA968" i="85"/>
  <c r="CB965" i="85" s="1"/>
  <c r="BT968" i="87"/>
  <c r="BU965" i="87" s="1"/>
  <c r="BM968" i="86"/>
  <c r="BN965" i="86" s="1"/>
  <c r="BO968" i="82"/>
  <c r="BP965" i="82" s="1"/>
  <c r="BH958" i="79"/>
  <c r="CH954" i="79" a="1"/>
  <c r="CI944" i="79" a="1"/>
  <c r="BI958" i="79" a="1"/>
  <c r="CI944" i="79" l="1"/>
  <c r="CH954" i="79"/>
  <c r="CI945" i="81"/>
  <c r="CI946" i="81"/>
  <c r="CH956" i="81"/>
  <c r="CH957" i="81"/>
  <c r="BO958" i="73"/>
  <c r="BO967" i="73" s="1"/>
  <c r="BO979" i="73" s="1"/>
  <c r="BQ958" i="82"/>
  <c r="BQ967" i="82" s="1"/>
  <c r="BQ979" i="82" s="1"/>
  <c r="CC958" i="85"/>
  <c r="CC967" i="85" s="1"/>
  <c r="CC979" i="85" s="1"/>
  <c r="BV958" i="87"/>
  <c r="BV967" i="87" s="1"/>
  <c r="BV979" i="87" s="1"/>
  <c r="CA958" i="81"/>
  <c r="CA967" i="81" s="1"/>
  <c r="CA979" i="81" s="1"/>
  <c r="BO958" i="83"/>
  <c r="BO967" i="83" s="1"/>
  <c r="BO979" i="83" s="1"/>
  <c r="BO967" i="84"/>
  <c r="BO979" i="84" s="1"/>
  <c r="BP958" i="84"/>
  <c r="BN968" i="84"/>
  <c r="BO965" i="84" s="1"/>
  <c r="BN968" i="86"/>
  <c r="BO965" i="86" s="1"/>
  <c r="BN968" i="83"/>
  <c r="BO965" i="83" s="1"/>
  <c r="BU968" i="87"/>
  <c r="BV965" i="87" s="1"/>
  <c r="BP968" i="82"/>
  <c r="BQ965" i="82" s="1"/>
  <c r="BN968" i="73"/>
  <c r="BO965" i="73" s="1"/>
  <c r="BZ968" i="81"/>
  <c r="CA965" i="81" s="1"/>
  <c r="BP958" i="86"/>
  <c r="BO979" i="86"/>
  <c r="CB968" i="85"/>
  <c r="CC965" i="85" s="1"/>
  <c r="BI958" i="79"/>
  <c r="CI946" i="79" a="1"/>
  <c r="BO966" i="79" a="1"/>
  <c r="BJ958" i="79" a="1"/>
  <c r="CH957" i="79" a="1"/>
  <c r="CH956" i="79" a="1"/>
  <c r="CI945" i="79" a="1"/>
  <c r="CH957" i="79" l="1"/>
  <c r="CH956" i="79"/>
  <c r="CI946" i="79"/>
  <c r="CI945" i="79"/>
  <c r="CH966" i="81"/>
  <c r="CI949" i="81"/>
  <c r="CI953" i="81"/>
  <c r="CI952" i="81"/>
  <c r="BP958" i="73"/>
  <c r="BP967" i="73" s="1"/>
  <c r="BP979" i="73" s="1"/>
  <c r="BR958" i="82"/>
  <c r="BR967" i="82" s="1"/>
  <c r="BR979" i="82" s="1"/>
  <c r="CD958" i="85"/>
  <c r="CD967" i="85" s="1"/>
  <c r="CD979" i="85" s="1"/>
  <c r="BW958" i="87"/>
  <c r="BW967" i="87" s="1"/>
  <c r="BW979" i="87" s="1"/>
  <c r="CB958" i="81"/>
  <c r="CB967" i="81" s="1"/>
  <c r="CB979" i="81" s="1"/>
  <c r="BO968" i="84"/>
  <c r="BP965" i="84" s="1"/>
  <c r="BP958" i="83"/>
  <c r="BP967" i="83" s="1"/>
  <c r="BP979" i="83" s="1"/>
  <c r="BP967" i="84"/>
  <c r="BP979" i="84" s="1"/>
  <c r="BQ958" i="84"/>
  <c r="BP967" i="86"/>
  <c r="BP979" i="86" s="1"/>
  <c r="BO966" i="79"/>
  <c r="BO968" i="83"/>
  <c r="BP965" i="83" s="1"/>
  <c r="CC968" i="85"/>
  <c r="CD965" i="85" s="1"/>
  <c r="BQ968" i="82"/>
  <c r="BR965" i="82" s="1"/>
  <c r="BV968" i="87"/>
  <c r="BW965" i="87" s="1"/>
  <c r="BO968" i="86"/>
  <c r="BP965" i="86" s="1"/>
  <c r="BQ958" i="86"/>
  <c r="CA968" i="81"/>
  <c r="CB965" i="81" s="1"/>
  <c r="BO968" i="73"/>
  <c r="BP965" i="73" s="1"/>
  <c r="BJ958" i="79"/>
  <c r="BK958" i="79" a="1"/>
  <c r="CI952" i="79" a="1"/>
  <c r="BP966" i="79" a="1"/>
  <c r="CI949" i="79" a="1"/>
  <c r="CI953" i="79" a="1"/>
  <c r="CI952" i="79" l="1"/>
  <c r="CI953" i="79"/>
  <c r="CI949" i="79"/>
  <c r="CI954" i="81"/>
  <c r="CJ944" i="81"/>
  <c r="BQ958" i="73"/>
  <c r="BQ967" i="73" s="1"/>
  <c r="BQ979" i="73" s="1"/>
  <c r="BS958" i="82"/>
  <c r="BS967" i="82" s="1"/>
  <c r="BS979" i="82" s="1"/>
  <c r="CE958" i="85"/>
  <c r="CE967" i="85" s="1"/>
  <c r="CE979" i="85" s="1"/>
  <c r="BX958" i="87"/>
  <c r="BX967" i="87" s="1"/>
  <c r="BX979" i="87" s="1"/>
  <c r="CC958" i="81"/>
  <c r="CC967" i="81" s="1"/>
  <c r="CC979" i="81" s="1"/>
  <c r="BQ958" i="83"/>
  <c r="BQ967" i="83" s="1"/>
  <c r="BQ967" i="84"/>
  <c r="BQ979" i="84" s="1"/>
  <c r="BR958" i="84"/>
  <c r="BQ967" i="86"/>
  <c r="BQ979" i="86" s="1"/>
  <c r="BP968" i="84"/>
  <c r="BQ965" i="84" s="1"/>
  <c r="BP966" i="79"/>
  <c r="CB968" i="81"/>
  <c r="CC965" i="81" s="1"/>
  <c r="BP968" i="83"/>
  <c r="BQ965" i="83" s="1"/>
  <c r="BP968" i="73"/>
  <c r="BQ965" i="73" s="1"/>
  <c r="BW968" i="87"/>
  <c r="BX965" i="87" s="1"/>
  <c r="BR968" i="82"/>
  <c r="BS965" i="82" s="1"/>
  <c r="BR958" i="86"/>
  <c r="BR967" i="86" s="1"/>
  <c r="BP968" i="86"/>
  <c r="BQ965" i="86" s="1"/>
  <c r="CD968" i="85"/>
  <c r="CE965" i="85" s="1"/>
  <c r="BK958" i="79"/>
  <c r="BL958" i="79" a="1"/>
  <c r="CI954" i="79" a="1"/>
  <c r="CJ944" i="79" a="1"/>
  <c r="CJ944" i="79" l="1"/>
  <c r="CI954" i="79"/>
  <c r="CJ945" i="81"/>
  <c r="CJ946" i="81"/>
  <c r="CJ949" i="81" s="1"/>
  <c r="CI957" i="81"/>
  <c r="CI956" i="81"/>
  <c r="BR958" i="73"/>
  <c r="BR967" i="73" s="1"/>
  <c r="BR979" i="73" s="1"/>
  <c r="BT958" i="82"/>
  <c r="BT967" i="82" s="1"/>
  <c r="BT979" i="82" s="1"/>
  <c r="BY958" i="87"/>
  <c r="BY967" i="87" s="1"/>
  <c r="BY979" i="87" s="1"/>
  <c r="CF958" i="85"/>
  <c r="CF967" i="85" s="1"/>
  <c r="CF979" i="85" s="1"/>
  <c r="CD958" i="81"/>
  <c r="CD967" i="81" s="1"/>
  <c r="CD979" i="81" s="1"/>
  <c r="BR958" i="83"/>
  <c r="BR967" i="83" s="1"/>
  <c r="BR979" i="83" s="1"/>
  <c r="BQ968" i="84"/>
  <c r="BR965" i="84" s="1"/>
  <c r="BR967" i="84"/>
  <c r="BR979" i="84" s="1"/>
  <c r="BS958" i="84"/>
  <c r="BQ968" i="83"/>
  <c r="BR965" i="83" s="1"/>
  <c r="BQ979" i="83"/>
  <c r="BQ968" i="86"/>
  <c r="BR965" i="86" s="1"/>
  <c r="BS968" i="82"/>
  <c r="BT965" i="82" s="1"/>
  <c r="BQ968" i="73"/>
  <c r="BR965" i="73" s="1"/>
  <c r="CE968" i="85"/>
  <c r="CF965" i="85" s="1"/>
  <c r="BR979" i="86"/>
  <c r="BS958" i="86"/>
  <c r="BS967" i="86" s="1"/>
  <c r="CC968" i="81"/>
  <c r="CD965" i="81" s="1"/>
  <c r="BX968" i="87"/>
  <c r="BY965" i="87" s="1"/>
  <c r="BL958" i="79"/>
  <c r="CI956" i="79" a="1"/>
  <c r="CJ949" i="79" a="1"/>
  <c r="BM958" i="79" a="1"/>
  <c r="CJ945" i="79" a="1"/>
  <c r="CJ946" i="79" a="1"/>
  <c r="BR966" i="79" a="1"/>
  <c r="CI957" i="79" a="1"/>
  <c r="CJ949" i="79" l="1"/>
  <c r="CI956" i="79"/>
  <c r="CI957" i="79"/>
  <c r="CJ946" i="79"/>
  <c r="CJ945" i="79"/>
  <c r="CI966" i="81"/>
  <c r="CJ953" i="81"/>
  <c r="CJ952" i="81"/>
  <c r="BS958" i="73"/>
  <c r="BS967" i="73" s="1"/>
  <c r="BS979" i="73" s="1"/>
  <c r="BU958" i="82"/>
  <c r="BU967" i="82" s="1"/>
  <c r="BU979" i="82" s="1"/>
  <c r="BZ958" i="87"/>
  <c r="BZ967" i="87" s="1"/>
  <c r="BZ979" i="87" s="1"/>
  <c r="CE958" i="81"/>
  <c r="CE967" i="81" s="1"/>
  <c r="CE979" i="81" s="1"/>
  <c r="CG958" i="85"/>
  <c r="CG967" i="85" s="1"/>
  <c r="CG979" i="85" s="1"/>
  <c r="BS958" i="83"/>
  <c r="BS967" i="83" s="1"/>
  <c r="BS979" i="83" s="1"/>
  <c r="BS967" i="84"/>
  <c r="BS979" i="84" s="1"/>
  <c r="BT958" i="84"/>
  <c r="BR968" i="84"/>
  <c r="BS965" i="84" s="1"/>
  <c r="BR966" i="79"/>
  <c r="BR968" i="83"/>
  <c r="BS965" i="83" s="1"/>
  <c r="BR968" i="86"/>
  <c r="BS965" i="86" s="1"/>
  <c r="BT968" i="82"/>
  <c r="BU965" i="82" s="1"/>
  <c r="CD968" i="81"/>
  <c r="CE965" i="81" s="1"/>
  <c r="CF968" i="85"/>
  <c r="CG965" i="85" s="1"/>
  <c r="BY968" i="87"/>
  <c r="BZ965" i="87" s="1"/>
  <c r="BT958" i="86"/>
  <c r="BS979" i="86"/>
  <c r="BR968" i="73"/>
  <c r="BS965" i="73" s="1"/>
  <c r="BM958" i="79"/>
  <c r="CJ952" i="79" a="1"/>
  <c r="BS966" i="79" a="1"/>
  <c r="CJ953" i="79" a="1"/>
  <c r="BN958" i="79" a="1"/>
  <c r="CJ952" i="79" l="1"/>
  <c r="CJ953" i="79"/>
  <c r="CJ954" i="81"/>
  <c r="BT958" i="73"/>
  <c r="BT967" i="73" s="1"/>
  <c r="BT979" i="73" s="1"/>
  <c r="BV958" i="82"/>
  <c r="BV967" i="82" s="1"/>
  <c r="BV979" i="82" s="1"/>
  <c r="CF958" i="81"/>
  <c r="CF967" i="81" s="1"/>
  <c r="CF979" i="81" s="1"/>
  <c r="CA958" i="87"/>
  <c r="CA967" i="87" s="1"/>
  <c r="CA979" i="87" s="1"/>
  <c r="CH958" i="85"/>
  <c r="CH967" i="85" s="1"/>
  <c r="CH979" i="85" s="1"/>
  <c r="BS968" i="84"/>
  <c r="BT965" i="84" s="1"/>
  <c r="BT958" i="83"/>
  <c r="BT967" i="83" s="1"/>
  <c r="BT979" i="83" s="1"/>
  <c r="BT967" i="86"/>
  <c r="BT979" i="86" s="1"/>
  <c r="BT967" i="84"/>
  <c r="BT979" i="84" s="1"/>
  <c r="BU958" i="84"/>
  <c r="BS966" i="79"/>
  <c r="BU968" i="82"/>
  <c r="BV965" i="82" s="1"/>
  <c r="BS968" i="83"/>
  <c r="BT965" i="83" s="1"/>
  <c r="CE968" i="81"/>
  <c r="CF965" i="81" s="1"/>
  <c r="CG968" i="85"/>
  <c r="CH965" i="85" s="1"/>
  <c r="BS968" i="73"/>
  <c r="BT965" i="73" s="1"/>
  <c r="BU958" i="86"/>
  <c r="BS968" i="86"/>
  <c r="BT965" i="86" s="1"/>
  <c r="BZ968" i="87"/>
  <c r="CA965" i="87" s="1"/>
  <c r="BN958" i="79"/>
  <c r="BO958" i="79" a="1"/>
  <c r="BT966" i="79" a="1"/>
  <c r="CJ954" i="79" a="1"/>
  <c r="CJ954" i="79" l="1"/>
  <c r="J917" i="81"/>
  <c r="CJ957" i="81"/>
  <c r="CJ956" i="81"/>
  <c r="K917" i="81"/>
  <c r="BU958" i="73"/>
  <c r="BU967" i="73" s="1"/>
  <c r="BU979" i="73" s="1"/>
  <c r="BW958" i="82"/>
  <c r="BW967" i="82" s="1"/>
  <c r="BW979" i="82" s="1"/>
  <c r="CG958" i="81"/>
  <c r="CG967" i="81" s="1"/>
  <c r="CG979" i="81" s="1"/>
  <c r="CB958" i="87"/>
  <c r="CB967" i="87" s="1"/>
  <c r="CB979" i="87" s="1"/>
  <c r="CI958" i="85"/>
  <c r="CI967" i="85" s="1"/>
  <c r="CI979" i="85" s="1"/>
  <c r="BU958" i="83"/>
  <c r="BU967" i="83" s="1"/>
  <c r="BU979" i="83" s="1"/>
  <c r="BU967" i="84"/>
  <c r="BU979" i="84" s="1"/>
  <c r="BV958" i="84"/>
  <c r="BT968" i="84"/>
  <c r="BU965" i="84" s="1"/>
  <c r="BU967" i="86"/>
  <c r="BU979" i="86" s="1"/>
  <c r="BT966" i="79"/>
  <c r="BT968" i="83"/>
  <c r="BU965" i="83" s="1"/>
  <c r="BT968" i="86"/>
  <c r="BU965" i="86" s="1"/>
  <c r="CA968" i="87"/>
  <c r="CB965" i="87" s="1"/>
  <c r="BV968" i="82"/>
  <c r="BW965" i="82" s="1"/>
  <c r="CF968" i="81"/>
  <c r="CG965" i="81" s="1"/>
  <c r="BV958" i="86"/>
  <c r="BV967" i="86" s="1"/>
  <c r="CH968" i="85"/>
  <c r="CI965" i="85" s="1"/>
  <c r="BT968" i="73"/>
  <c r="BU965" i="73" s="1"/>
  <c r="BO958" i="79"/>
  <c r="K917" i="79" a="1"/>
  <c r="CJ956" i="79" a="1"/>
  <c r="CJ957" i="79" a="1"/>
  <c r="BP958" i="79" a="1"/>
  <c r="J917" i="79" a="1"/>
  <c r="BU966" i="79" a="1"/>
  <c r="K917" i="79" l="1"/>
  <c r="J917" i="79"/>
  <c r="CJ956" i="79"/>
  <c r="CJ957" i="79"/>
  <c r="J919" i="81"/>
  <c r="M79" i="81"/>
  <c r="K919" i="81"/>
  <c r="CJ966" i="81"/>
  <c r="BV958" i="73"/>
  <c r="BV967" i="73" s="1"/>
  <c r="BV979" i="73" s="1"/>
  <c r="BX958" i="82"/>
  <c r="BX967" i="82" s="1"/>
  <c r="BX979" i="82" s="1"/>
  <c r="CH958" i="81"/>
  <c r="CH967" i="81" s="1"/>
  <c r="CH979" i="81" s="1"/>
  <c r="CC958" i="87"/>
  <c r="CC967" i="87" s="1"/>
  <c r="CC979" i="87" s="1"/>
  <c r="CJ958" i="85"/>
  <c r="CJ967" i="85" s="1"/>
  <c r="CJ979" i="85" s="1"/>
  <c r="BV958" i="83"/>
  <c r="BV967" i="83" s="1"/>
  <c r="BV979" i="83" s="1"/>
  <c r="BU968" i="84"/>
  <c r="BV965" i="84" s="1"/>
  <c r="BV967" i="84"/>
  <c r="BV979" i="84" s="1"/>
  <c r="BW958" i="84"/>
  <c r="BU966" i="79"/>
  <c r="BU968" i="83"/>
  <c r="BV965" i="83" s="1"/>
  <c r="CI968" i="85"/>
  <c r="CJ965" i="85" s="1"/>
  <c r="BU968" i="73"/>
  <c r="BV965" i="73" s="1"/>
  <c r="CG968" i="81"/>
  <c r="CH965" i="81" s="1"/>
  <c r="BV979" i="86"/>
  <c r="BW958" i="86"/>
  <c r="BW967" i="86" s="1"/>
  <c r="BW968" i="82"/>
  <c r="BX965" i="82" s="1"/>
  <c r="BU968" i="86"/>
  <c r="BV965" i="86" s="1"/>
  <c r="CB968" i="87"/>
  <c r="CC965" i="87" s="1"/>
  <c r="BP958" i="79"/>
  <c r="BV966" i="79" a="1"/>
  <c r="K919" i="79" a="1"/>
  <c r="J919" i="79" a="1"/>
  <c r="BQ958" i="79" a="1"/>
  <c r="K919" i="79" l="1"/>
  <c r="K922" i="79" s="1"/>
  <c r="J919" i="79"/>
  <c r="J922" i="79" s="1"/>
  <c r="K922" i="81"/>
  <c r="J922" i="81"/>
  <c r="BW958" i="73"/>
  <c r="BW967" i="73" s="1"/>
  <c r="BW979" i="73" s="1"/>
  <c r="CD958" i="87"/>
  <c r="CD967" i="87" s="1"/>
  <c r="CD979" i="87" s="1"/>
  <c r="CI958" i="81"/>
  <c r="CI967" i="81" s="1"/>
  <c r="CI979" i="81" s="1"/>
  <c r="BY958" i="82"/>
  <c r="BY967" i="82" s="1"/>
  <c r="BY979" i="82" s="1"/>
  <c r="BW958" i="83"/>
  <c r="BW967" i="83" s="1"/>
  <c r="BW979" i="83" s="1"/>
  <c r="CJ968" i="85"/>
  <c r="E33" i="85"/>
  <c r="E36" i="85"/>
  <c r="D981" i="85"/>
  <c r="E37" i="85" s="1"/>
  <c r="E32" i="85"/>
  <c r="K79" i="85"/>
  <c r="BW967" i="84"/>
  <c r="BW979" i="84" s="1"/>
  <c r="BX958" i="84"/>
  <c r="BV968" i="84"/>
  <c r="BW965" i="84" s="1"/>
  <c r="BV966" i="79"/>
  <c r="BV968" i="86"/>
  <c r="BW965" i="86" s="1"/>
  <c r="CC968" i="87"/>
  <c r="CD965" i="87" s="1"/>
  <c r="BV968" i="83"/>
  <c r="BW965" i="83" s="1"/>
  <c r="BX968" i="82"/>
  <c r="BY965" i="82" s="1"/>
  <c r="CH968" i="81"/>
  <c r="CI965" i="81" s="1"/>
  <c r="BV968" i="73"/>
  <c r="BW965" i="73" s="1"/>
  <c r="BX958" i="86"/>
  <c r="BX967" i="86" s="1"/>
  <c r="BW979" i="86"/>
  <c r="BQ958" i="79"/>
  <c r="BR958" i="79" a="1"/>
  <c r="BW966" i="79" a="1"/>
  <c r="BX958" i="73" l="1"/>
  <c r="BX967" i="73" s="1"/>
  <c r="BX979" i="73" s="1"/>
  <c r="CE958" i="87"/>
  <c r="CE967" i="87" s="1"/>
  <c r="CE979" i="87" s="1"/>
  <c r="CJ958" i="81"/>
  <c r="CJ967" i="81" s="1"/>
  <c r="CJ979" i="81" s="1"/>
  <c r="BZ958" i="82"/>
  <c r="BZ967" i="82" s="1"/>
  <c r="BZ979" i="82" s="1"/>
  <c r="BX958" i="83"/>
  <c r="BX967" i="83" s="1"/>
  <c r="BX979" i="83" s="1"/>
  <c r="BW968" i="84"/>
  <c r="BX965" i="84" s="1"/>
  <c r="BX967" i="84"/>
  <c r="BX979" i="84" s="1"/>
  <c r="BY958" i="84"/>
  <c r="BW966" i="79"/>
  <c r="BW968" i="83"/>
  <c r="BX965" i="83" s="1"/>
  <c r="BW968" i="73"/>
  <c r="BX965" i="73" s="1"/>
  <c r="BW968" i="86"/>
  <c r="BX965" i="86" s="1"/>
  <c r="BY958" i="86"/>
  <c r="BY967" i="86" s="1"/>
  <c r="BX979" i="86"/>
  <c r="CI968" i="81"/>
  <c r="CJ965" i="81" s="1"/>
  <c r="BY968" i="82"/>
  <c r="BZ965" i="82" s="1"/>
  <c r="CD968" i="87"/>
  <c r="CE965" i="87" s="1"/>
  <c r="BR958" i="79"/>
  <c r="BX966" i="79" a="1"/>
  <c r="BS958" i="79" a="1"/>
  <c r="BY958" i="73" l="1"/>
  <c r="BY967" i="73" s="1"/>
  <c r="BY979" i="73" s="1"/>
  <c r="CF958" i="87"/>
  <c r="CF967" i="87" s="1"/>
  <c r="CF979" i="87" s="1"/>
  <c r="CA958" i="82"/>
  <c r="CA967" i="82" s="1"/>
  <c r="CA979" i="82" s="1"/>
  <c r="BY958" i="83"/>
  <c r="BY967" i="83" s="1"/>
  <c r="BY979" i="83" s="1"/>
  <c r="CJ968" i="81"/>
  <c r="BX968" i="84"/>
  <c r="BY965" i="84" s="1"/>
  <c r="K79" i="81"/>
  <c r="E32" i="81"/>
  <c r="D981" i="81"/>
  <c r="E37" i="81" s="1"/>
  <c r="E36" i="81"/>
  <c r="E33" i="81"/>
  <c r="BY967" i="84"/>
  <c r="BY979" i="84" s="1"/>
  <c r="BZ958" i="84"/>
  <c r="BX966" i="79"/>
  <c r="BX968" i="83"/>
  <c r="BY965" i="83" s="1"/>
  <c r="CE968" i="87"/>
  <c r="CF965" i="87" s="1"/>
  <c r="BX968" i="73"/>
  <c r="BY965" i="73" s="1"/>
  <c r="BZ968" i="82"/>
  <c r="CA965" i="82" s="1"/>
  <c r="BY979" i="86"/>
  <c r="BZ958" i="86"/>
  <c r="BX968" i="86"/>
  <c r="BY965" i="86" s="1"/>
  <c r="BS958" i="79"/>
  <c r="BT958" i="79" a="1"/>
  <c r="BY966" i="79" a="1"/>
  <c r="BZ958" i="73" l="1"/>
  <c r="BZ967" i="73" s="1"/>
  <c r="BZ979" i="73" s="1"/>
  <c r="CG958" i="87"/>
  <c r="CG967" i="87" s="1"/>
  <c r="CG979" i="87" s="1"/>
  <c r="CB958" i="82"/>
  <c r="CB967" i="82" s="1"/>
  <c r="CB979" i="82" s="1"/>
  <c r="BZ958" i="83"/>
  <c r="BZ967" i="83" s="1"/>
  <c r="BZ979" i="83" s="1"/>
  <c r="BY968" i="84"/>
  <c r="BZ965" i="84" s="1"/>
  <c r="BZ967" i="84"/>
  <c r="BZ979" i="84" s="1"/>
  <c r="CA958" i="84"/>
  <c r="BZ967" i="86"/>
  <c r="BZ979" i="86" s="1"/>
  <c r="BY966" i="79"/>
  <c r="BY968" i="83"/>
  <c r="BZ965" i="83" s="1"/>
  <c r="BY968" i="86"/>
  <c r="BZ965" i="86" s="1"/>
  <c r="BY968" i="73"/>
  <c r="BZ965" i="73" s="1"/>
  <c r="CA958" i="86"/>
  <c r="CA967" i="86" s="1"/>
  <c r="CA968" i="82"/>
  <c r="CB965" i="82" s="1"/>
  <c r="CF968" i="87"/>
  <c r="CG965" i="87" s="1"/>
  <c r="BT958" i="79"/>
  <c r="BU958" i="79" a="1"/>
  <c r="BZ966" i="79" a="1"/>
  <c r="CA958" i="73" l="1"/>
  <c r="CA967" i="73" s="1"/>
  <c r="CA979" i="73" s="1"/>
  <c r="CH958" i="87"/>
  <c r="CH967" i="87" s="1"/>
  <c r="CH979" i="87" s="1"/>
  <c r="CC958" i="82"/>
  <c r="CC967" i="82" s="1"/>
  <c r="CC979" i="82" s="1"/>
  <c r="CA958" i="83"/>
  <c r="CA967" i="83" s="1"/>
  <c r="CA979" i="83" s="1"/>
  <c r="CA967" i="84"/>
  <c r="CA979" i="84" s="1"/>
  <c r="CB958" i="84"/>
  <c r="BZ968" i="84"/>
  <c r="CA965" i="84" s="1"/>
  <c r="BZ966" i="79"/>
  <c r="CB968" i="82"/>
  <c r="CC965" i="82" s="1"/>
  <c r="BZ968" i="83"/>
  <c r="CA965" i="83" s="1"/>
  <c r="CG968" i="87"/>
  <c r="CH965" i="87" s="1"/>
  <c r="BZ968" i="73"/>
  <c r="CA965" i="73" s="1"/>
  <c r="BZ968" i="86"/>
  <c r="CA965" i="86" s="1"/>
  <c r="CB958" i="86"/>
  <c r="CA979" i="86"/>
  <c r="BU958" i="79"/>
  <c r="BV958" i="79" a="1"/>
  <c r="CA966" i="79" a="1"/>
  <c r="CB958" i="73" l="1"/>
  <c r="CB967" i="73" s="1"/>
  <c r="CB979" i="73" s="1"/>
  <c r="CI958" i="87"/>
  <c r="CI967" i="87" s="1"/>
  <c r="CI979" i="87" s="1"/>
  <c r="CD958" i="82"/>
  <c r="CD967" i="82" s="1"/>
  <c r="CD979" i="82" s="1"/>
  <c r="CB958" i="83"/>
  <c r="CB967" i="83" s="1"/>
  <c r="CB979" i="83" s="1"/>
  <c r="CA968" i="84"/>
  <c r="CB965" i="84" s="1"/>
  <c r="CB967" i="86"/>
  <c r="CB979" i="86" s="1"/>
  <c r="CB967" i="84"/>
  <c r="CB979" i="84" s="1"/>
  <c r="CC958" i="84"/>
  <c r="CA966" i="79"/>
  <c r="CA968" i="83"/>
  <c r="CB965" i="83" s="1"/>
  <c r="CH968" i="87"/>
  <c r="CI965" i="87" s="1"/>
  <c r="CA968" i="86"/>
  <c r="CB965" i="86" s="1"/>
  <c r="CA968" i="73"/>
  <c r="CB965" i="73" s="1"/>
  <c r="CC958" i="86"/>
  <c r="CC968" i="82"/>
  <c r="CD965" i="82" s="1"/>
  <c r="BV958" i="79"/>
  <c r="CB966" i="79" a="1"/>
  <c r="BW958" i="79" a="1"/>
  <c r="CC958" i="73" l="1"/>
  <c r="CC967" i="73" s="1"/>
  <c r="CC979" i="73" s="1"/>
  <c r="CJ958" i="87"/>
  <c r="CJ967" i="87" s="1"/>
  <c r="CJ979" i="87" s="1"/>
  <c r="CE958" i="82"/>
  <c r="CE967" i="82" s="1"/>
  <c r="CE979" i="82" s="1"/>
  <c r="CC958" i="83"/>
  <c r="CC967" i="83" s="1"/>
  <c r="CC979" i="83" s="1"/>
  <c r="CC967" i="84"/>
  <c r="CC979" i="84" s="1"/>
  <c r="CD958" i="84"/>
  <c r="CB968" i="84"/>
  <c r="CC965" i="84" s="1"/>
  <c r="CC967" i="86"/>
  <c r="CC979" i="86" s="1"/>
  <c r="CB966" i="79"/>
  <c r="CD968" i="82"/>
  <c r="CE965" i="82" s="1"/>
  <c r="CB968" i="83"/>
  <c r="CC965" i="83" s="1"/>
  <c r="CD958" i="86"/>
  <c r="CD967" i="86" s="1"/>
  <c r="CB968" i="86"/>
  <c r="CC965" i="86" s="1"/>
  <c r="CB968" i="73"/>
  <c r="CC965" i="73" s="1"/>
  <c r="CI968" i="87"/>
  <c r="CJ965" i="87" s="1"/>
  <c r="BW958" i="79"/>
  <c r="CC966" i="79" a="1"/>
  <c r="BX958" i="79" a="1"/>
  <c r="CD958" i="73" l="1"/>
  <c r="CD967" i="73" s="1"/>
  <c r="CD979" i="73" s="1"/>
  <c r="CF958" i="82"/>
  <c r="CF967" i="82" s="1"/>
  <c r="CF979" i="82" s="1"/>
  <c r="CD958" i="83"/>
  <c r="CD967" i="83" s="1"/>
  <c r="CD979" i="83" s="1"/>
  <c r="CC968" i="84"/>
  <c r="CD965" i="84" s="1"/>
  <c r="CJ968" i="87"/>
  <c r="K79" i="87"/>
  <c r="D981" i="87"/>
  <c r="E37" i="87" s="1"/>
  <c r="E32" i="87"/>
  <c r="E33" i="87"/>
  <c r="E36" i="87"/>
  <c r="CD967" i="84"/>
  <c r="CD979" i="84" s="1"/>
  <c r="CE958" i="84"/>
  <c r="CC966" i="79"/>
  <c r="CC968" i="83"/>
  <c r="CD965" i="83" s="1"/>
  <c r="CC968" i="86"/>
  <c r="CD965" i="86" s="1"/>
  <c r="CC968" i="73"/>
  <c r="CD965" i="73" s="1"/>
  <c r="CE968" i="82"/>
  <c r="CF965" i="82" s="1"/>
  <c r="CD979" i="86"/>
  <c r="CE958" i="86"/>
  <c r="BX958" i="79"/>
  <c r="CD966" i="79" a="1"/>
  <c r="BY958" i="79" a="1"/>
  <c r="CE958" i="73" l="1"/>
  <c r="CE967" i="73" s="1"/>
  <c r="CE979" i="73" s="1"/>
  <c r="CG958" i="82"/>
  <c r="CG967" i="82" s="1"/>
  <c r="CG979" i="82" s="1"/>
  <c r="CE958" i="83"/>
  <c r="CE967" i="83" s="1"/>
  <c r="CE979" i="83" s="1"/>
  <c r="CE967" i="84"/>
  <c r="CE979" i="84" s="1"/>
  <c r="CF958" i="84"/>
  <c r="CD968" i="84"/>
  <c r="CE965" i="84" s="1"/>
  <c r="CE967" i="86"/>
  <c r="CE979" i="86" s="1"/>
  <c r="CD966" i="79"/>
  <c r="CD968" i="83"/>
  <c r="CE965" i="83" s="1"/>
  <c r="CD968" i="86"/>
  <c r="CE965" i="86" s="1"/>
  <c r="CF968" i="82"/>
  <c r="CG965" i="82" s="1"/>
  <c r="CF958" i="86"/>
  <c r="CF967" i="86" s="1"/>
  <c r="CD968" i="73"/>
  <c r="CE965" i="73" s="1"/>
  <c r="BY958" i="79"/>
  <c r="BZ958" i="79" a="1"/>
  <c r="CE966" i="79" a="1"/>
  <c r="CF958" i="73" l="1"/>
  <c r="CF967" i="73" s="1"/>
  <c r="CF979" i="73" s="1"/>
  <c r="CH958" i="82"/>
  <c r="CH967" i="82" s="1"/>
  <c r="CH979" i="82" s="1"/>
  <c r="CF958" i="83"/>
  <c r="CF967" i="83" s="1"/>
  <c r="CF979" i="83" s="1"/>
  <c r="CE968" i="84"/>
  <c r="CF965" i="84" s="1"/>
  <c r="CF967" i="84"/>
  <c r="CF979" i="84" s="1"/>
  <c r="CG958" i="84"/>
  <c r="CE966" i="79"/>
  <c r="CE968" i="83"/>
  <c r="CF965" i="83" s="1"/>
  <c r="CE968" i="73"/>
  <c r="CF965" i="73" s="1"/>
  <c r="CG958" i="86"/>
  <c r="CG967" i="86" s="1"/>
  <c r="CF979" i="86"/>
  <c r="CE968" i="86"/>
  <c r="CF965" i="86" s="1"/>
  <c r="CG968" i="82"/>
  <c r="CH965" i="82" s="1"/>
  <c r="BZ958" i="79"/>
  <c r="CA958" i="79" a="1"/>
  <c r="CF966" i="79" a="1"/>
  <c r="CG958" i="73" l="1"/>
  <c r="CG967" i="73" s="1"/>
  <c r="CG979" i="73" s="1"/>
  <c r="CI958" i="82"/>
  <c r="CI967" i="82" s="1"/>
  <c r="CI979" i="82" s="1"/>
  <c r="CG958" i="83"/>
  <c r="CG967" i="83" s="1"/>
  <c r="CG979" i="83" s="1"/>
  <c r="CG967" i="84"/>
  <c r="CG979" i="84" s="1"/>
  <c r="CH958" i="84"/>
  <c r="CF968" i="84"/>
  <c r="CG965" i="84" s="1"/>
  <c r="CF966" i="79"/>
  <c r="CF968" i="83"/>
  <c r="CG965" i="83" s="1"/>
  <c r="CF968" i="86"/>
  <c r="CG965" i="86" s="1"/>
  <c r="CF968" i="73"/>
  <c r="CG965" i="73" s="1"/>
  <c r="CH968" i="82"/>
  <c r="CI965" i="82" s="1"/>
  <c r="CG979" i="86"/>
  <c r="CH958" i="86"/>
  <c r="CA958" i="79"/>
  <c r="CB958" i="79" a="1"/>
  <c r="CG966" i="79" a="1"/>
  <c r="CH958" i="73" l="1"/>
  <c r="CH967" i="73" s="1"/>
  <c r="CH979" i="73" s="1"/>
  <c r="CJ958" i="82"/>
  <c r="CJ967" i="82" s="1"/>
  <c r="CJ979" i="82" s="1"/>
  <c r="CH958" i="83"/>
  <c r="CH967" i="83" s="1"/>
  <c r="CH979" i="83" s="1"/>
  <c r="CG968" i="84"/>
  <c r="CH965" i="84" s="1"/>
  <c r="CH967" i="84"/>
  <c r="CH979" i="84" s="1"/>
  <c r="CI958" i="84"/>
  <c r="CH967" i="86"/>
  <c r="CH979" i="86" s="1"/>
  <c r="CG966" i="79"/>
  <c r="CG968" i="83"/>
  <c r="CH965" i="83" s="1"/>
  <c r="CG968" i="86"/>
  <c r="CH965" i="86" s="1"/>
  <c r="CG968" i="73"/>
  <c r="CH965" i="73" s="1"/>
  <c r="CI968" i="82"/>
  <c r="CJ965" i="82" s="1"/>
  <c r="CI958" i="86"/>
  <c r="CB958" i="79"/>
  <c r="CH966" i="79" a="1"/>
  <c r="CC958" i="79" a="1"/>
  <c r="CI958" i="73" l="1"/>
  <c r="CI967" i="73" s="1"/>
  <c r="CI979" i="73" s="1"/>
  <c r="CI958" i="83"/>
  <c r="CI967" i="83" s="1"/>
  <c r="CI979" i="83" s="1"/>
  <c r="K79" i="82"/>
  <c r="E32" i="82"/>
  <c r="E36" i="82"/>
  <c r="D981" i="82"/>
  <c r="E37" i="82" s="1"/>
  <c r="E33" i="82"/>
  <c r="CJ968" i="82"/>
  <c r="CI967" i="84"/>
  <c r="CI979" i="84" s="1"/>
  <c r="CJ958" i="84"/>
  <c r="CH968" i="84"/>
  <c r="CI965" i="84" s="1"/>
  <c r="CI967" i="86"/>
  <c r="CI979" i="86" s="1"/>
  <c r="CH966" i="79"/>
  <c r="CH968" i="83"/>
  <c r="CI965" i="83" s="1"/>
  <c r="CH968" i="86"/>
  <c r="CI965" i="86" s="1"/>
  <c r="CJ958" i="86"/>
  <c r="CJ967" i="86" s="1"/>
  <c r="CH968" i="73"/>
  <c r="CI965" i="73" s="1"/>
  <c r="CC958" i="79"/>
  <c r="CD958" i="79" a="1"/>
  <c r="CI966" i="79" a="1"/>
  <c r="CJ958" i="73" l="1"/>
  <c r="CJ967" i="73" s="1"/>
  <c r="CJ979" i="73" s="1"/>
  <c r="CJ958" i="83"/>
  <c r="CJ967" i="83" s="1"/>
  <c r="CJ979" i="83" s="1"/>
  <c r="CI968" i="84"/>
  <c r="CJ965" i="84" s="1"/>
  <c r="CJ979" i="86"/>
  <c r="K79" i="86" s="1"/>
  <c r="CJ967" i="84"/>
  <c r="CJ979" i="84" s="1"/>
  <c r="CI966" i="79"/>
  <c r="CI968" i="83"/>
  <c r="CJ965" i="83" s="1"/>
  <c r="CI968" i="73"/>
  <c r="CJ965" i="73" s="1"/>
  <c r="CI968" i="86"/>
  <c r="CJ965" i="86" s="1"/>
  <c r="CJ968" i="86" s="1"/>
  <c r="CD958" i="79"/>
  <c r="CI958" i="79" a="1"/>
  <c r="CG958" i="79" a="1"/>
  <c r="CE958" i="79" a="1"/>
  <c r="BB961" i="79" a="1"/>
  <c r="CF958" i="79" a="1"/>
  <c r="CJ966" i="79" a="1"/>
  <c r="CH958" i="79" a="1"/>
  <c r="CJ958" i="79" a="1"/>
  <c r="AZ961" i="79" a="1"/>
  <c r="E32" i="86" l="1"/>
  <c r="D981" i="86"/>
  <c r="E37" i="86" s="1"/>
  <c r="CJ968" i="83"/>
  <c r="E36" i="86"/>
  <c r="E33" i="86"/>
  <c r="E32" i="84"/>
  <c r="E33" i="84"/>
  <c r="K79" i="84"/>
  <c r="D981" i="84"/>
  <c r="E37" i="84" s="1"/>
  <c r="E36" i="84"/>
  <c r="D981" i="73"/>
  <c r="E37" i="73" s="1"/>
  <c r="E33" i="73"/>
  <c r="K79" i="73"/>
  <c r="E32" i="73"/>
  <c r="E36" i="73"/>
  <c r="E36" i="83"/>
  <c r="D981" i="83"/>
  <c r="E37" i="83" s="1"/>
  <c r="E33" i="83"/>
  <c r="E32" i="83"/>
  <c r="K79" i="83"/>
  <c r="CJ968" i="84"/>
  <c r="CJ966" i="79"/>
  <c r="CJ968" i="73"/>
  <c r="CI958" i="79"/>
  <c r="CG958" i="79"/>
  <c r="CE958" i="79"/>
  <c r="AZ961" i="79"/>
  <c r="BB115" i="80" s="1"/>
  <c r="CH958" i="79"/>
  <c r="CJ958" i="79"/>
  <c r="CF958" i="79"/>
  <c r="BB961" i="79"/>
  <c r="BG961" i="79" a="1"/>
  <c r="BB136" i="80" l="1"/>
  <c r="BD115" i="80"/>
  <c r="BD136" i="80"/>
  <c r="BG961" i="79"/>
  <c r="BL961" i="79" a="1"/>
  <c r="BI115" i="80" l="1"/>
  <c r="BI136" i="80"/>
  <c r="BI138" i="80" s="1"/>
  <c r="BL961" i="79"/>
  <c r="BN961" i="79" a="1"/>
  <c r="BN115" i="80" l="1"/>
  <c r="BN136" i="80"/>
  <c r="BN961" i="79"/>
  <c r="BQ961" i="79" a="1"/>
  <c r="BP115" i="80" l="1"/>
  <c r="BP136" i="80"/>
  <c r="BQ961" i="79"/>
  <c r="AZ963" i="79"/>
  <c r="BB963" i="79"/>
  <c r="BG963" i="79"/>
  <c r="BL963" i="79"/>
  <c r="BN963" i="79"/>
  <c r="BA965" i="79" a="1"/>
  <c r="BQ963" i="79" l="1"/>
  <c r="BS115" i="80"/>
  <c r="BS136" i="80"/>
  <c r="BS138" i="80" s="1"/>
  <c r="BA965" i="79"/>
  <c r="BB965" i="79" a="1"/>
  <c r="BB965" i="79" l="1"/>
  <c r="BP965" i="79" a="1"/>
  <c r="CA965" i="79" a="1"/>
  <c r="BH968" i="79" a="1"/>
  <c r="BM968" i="79" a="1"/>
  <c r="CB967" i="79" a="1"/>
  <c r="BL965" i="79" a="1"/>
  <c r="BN966" i="79" a="1"/>
  <c r="AZ974" i="79" a="1"/>
  <c r="BU968" i="79" a="1"/>
  <c r="AZ966" i="79" a="1"/>
  <c r="CB968" i="79" a="1"/>
  <c r="CF968" i="79" a="1"/>
  <c r="BX968" i="79" a="1"/>
  <c r="BK965" i="79" a="1"/>
  <c r="CD965" i="79" a="1"/>
  <c r="BN965" i="79" a="1"/>
  <c r="AZ968" i="79" a="1"/>
  <c r="BK967" i="79" a="1"/>
  <c r="CF967" i="79" a="1"/>
  <c r="CE965" i="79" a="1"/>
  <c r="BS967" i="79" a="1"/>
  <c r="BQ966" i="79" a="1"/>
  <c r="BU967" i="79" a="1"/>
  <c r="BH965" i="79" a="1"/>
  <c r="BO968" i="79" a="1"/>
  <c r="BB966" i="79" a="1"/>
  <c r="BJ965" i="79" a="1"/>
  <c r="BW967" i="79" a="1"/>
  <c r="BE968" i="79" a="1"/>
  <c r="CD967" i="79" a="1"/>
  <c r="BN967" i="79" a="1"/>
  <c r="BQ968" i="79" a="1"/>
  <c r="CJ968" i="79" a="1"/>
  <c r="AZ967" i="79" a="1"/>
  <c r="BG968" i="79" a="1"/>
  <c r="BE967" i="79" a="1"/>
  <c r="BA968" i="79" a="1"/>
  <c r="CI965" i="79" a="1"/>
  <c r="BL968" i="79" a="1"/>
  <c r="BB974" i="79" a="1"/>
  <c r="BY967" i="79" a="1"/>
  <c r="BC968" i="79" a="1"/>
  <c r="CB965" i="79" a="1"/>
  <c r="CA967" i="79" a="1"/>
  <c r="CF965" i="79" a="1"/>
  <c r="CJ967" i="79" a="1"/>
  <c r="CC968" i="79" a="1"/>
  <c r="BV968" i="79" a="1"/>
  <c r="BD968" i="79" a="1"/>
  <c r="BJ968" i="79" a="1"/>
  <c r="BE965" i="79" a="1"/>
  <c r="BQ967" i="79" a="1"/>
  <c r="BG966" i="79" a="1"/>
  <c r="BL974" i="79" a="1"/>
  <c r="BB968" i="79" a="1"/>
  <c r="BN974" i="79" a="1"/>
  <c r="CC965" i="79" a="1"/>
  <c r="BP968" i="79" a="1"/>
  <c r="BM967" i="79" a="1"/>
  <c r="CG968" i="79" a="1"/>
  <c r="BS968" i="79" a="1"/>
  <c r="BB967" i="79" a="1"/>
  <c r="BN968" i="79" a="1"/>
  <c r="BL967" i="79" a="1"/>
  <c r="BK968" i="79" a="1"/>
  <c r="CH968" i="79" a="1"/>
  <c r="BZ967" i="79" a="1"/>
  <c r="BF968" i="79" a="1"/>
  <c r="BA967" i="79" a="1"/>
  <c r="CG967" i="79" a="1"/>
  <c r="BI965" i="79" a="1"/>
  <c r="BS965" i="79" a="1"/>
  <c r="BP967" i="79" a="1"/>
  <c r="CG965" i="79" a="1"/>
  <c r="BJ967" i="79" a="1"/>
  <c r="BQ965" i="79" a="1"/>
  <c r="BD965" i="79" a="1"/>
  <c r="BR968" i="79" a="1"/>
  <c r="BC965" i="79" a="1"/>
  <c r="BV967" i="79" a="1"/>
  <c r="BO965" i="79" a="1"/>
  <c r="BF965" i="79" a="1"/>
  <c r="BD967" i="79" a="1"/>
  <c r="CH967" i="79" a="1"/>
  <c r="CE967" i="79" a="1"/>
  <c r="BV965" i="79" a="1"/>
  <c r="BR967" i="79" a="1"/>
  <c r="BT965" i="79" a="1"/>
  <c r="BG974" i="79" a="1"/>
  <c r="CC967" i="79" a="1"/>
  <c r="AZ979" i="79" a="1"/>
  <c r="BX965" i="79" a="1"/>
  <c r="BA979" i="79" a="1"/>
  <c r="CI967" i="79" a="1"/>
  <c r="BQ974" i="79" a="1"/>
  <c r="BT967" i="79" a="1"/>
  <c r="BG967" i="79" a="1"/>
  <c r="BL966" i="79" a="1"/>
  <c r="BZ965" i="79" a="1"/>
  <c r="CH965" i="79" a="1"/>
  <c r="BW968" i="79" a="1"/>
  <c r="CA968" i="79" a="1"/>
  <c r="BF967" i="79" a="1"/>
  <c r="BH967" i="79" a="1"/>
  <c r="BO967" i="79" a="1"/>
  <c r="BY965" i="79" a="1"/>
  <c r="BW965" i="79" a="1"/>
  <c r="BC967" i="79" a="1"/>
  <c r="BI967" i="79" a="1"/>
  <c r="BT968" i="79" a="1"/>
  <c r="BI968" i="79" a="1"/>
  <c r="BU965" i="79" a="1"/>
  <c r="CI968" i="79" a="1"/>
  <c r="BZ968" i="79" a="1"/>
  <c r="BY968" i="79" a="1"/>
  <c r="CJ965" i="79" a="1"/>
  <c r="BX967" i="79" a="1"/>
  <c r="BM965" i="79" a="1"/>
  <c r="CD968" i="79" a="1"/>
  <c r="BG965" i="79" a="1"/>
  <c r="BR965" i="79" a="1"/>
  <c r="CE968" i="79" a="1"/>
  <c r="BZ968" i="79" l="1"/>
  <c r="BL974" i="79"/>
  <c r="CF968" i="79"/>
  <c r="BX968" i="79"/>
  <c r="BP968" i="79"/>
  <c r="BH968" i="79"/>
  <c r="BQ974" i="79"/>
  <c r="BR968" i="79"/>
  <c r="BB974" i="79"/>
  <c r="CD968" i="79"/>
  <c r="BV968" i="79"/>
  <c r="BN968" i="79"/>
  <c r="BF968" i="79"/>
  <c r="CH968" i="79"/>
  <c r="BJ968" i="79"/>
  <c r="CJ968" i="79"/>
  <c r="CB968" i="79"/>
  <c r="BT968" i="79"/>
  <c r="BL968" i="79"/>
  <c r="BB968" i="79"/>
  <c r="CE967" i="79"/>
  <c r="BY967" i="79"/>
  <c r="BS967" i="79"/>
  <c r="BO967" i="79"/>
  <c r="BM967" i="79"/>
  <c r="BK967" i="79"/>
  <c r="BI967" i="79"/>
  <c r="BG967" i="79"/>
  <c r="BE967" i="79"/>
  <c r="BC967" i="79"/>
  <c r="BA967" i="79"/>
  <c r="BQ966" i="79"/>
  <c r="BL966" i="79"/>
  <c r="BB966" i="79"/>
  <c r="CJ965" i="79"/>
  <c r="CH965" i="79"/>
  <c r="CF965" i="79"/>
  <c r="CD965" i="79"/>
  <c r="CB965" i="79"/>
  <c r="BZ965" i="79"/>
  <c r="BX965" i="79"/>
  <c r="BV965" i="79"/>
  <c r="BT965" i="79"/>
  <c r="BR965" i="79"/>
  <c r="BP965" i="79"/>
  <c r="BN965" i="79"/>
  <c r="BL965" i="79"/>
  <c r="BJ965" i="79"/>
  <c r="BH965" i="79"/>
  <c r="BF965" i="79"/>
  <c r="BD965" i="79"/>
  <c r="AZ979" i="79"/>
  <c r="BB118" i="80" s="1"/>
  <c r="BD968" i="79"/>
  <c r="CI967" i="79"/>
  <c r="CC967" i="79"/>
  <c r="BW967" i="79"/>
  <c r="BQ967" i="79"/>
  <c r="BG974" i="79"/>
  <c r="CI968" i="79"/>
  <c r="CE968" i="79"/>
  <c r="CA968" i="79"/>
  <c r="BW968" i="79"/>
  <c r="BS968" i="79"/>
  <c r="BO968" i="79"/>
  <c r="BK968" i="79"/>
  <c r="BG968" i="79"/>
  <c r="BC968" i="79"/>
  <c r="CJ967" i="79"/>
  <c r="CD967" i="79"/>
  <c r="BZ967" i="79"/>
  <c r="BV967" i="79"/>
  <c r="BR967" i="79"/>
  <c r="BN967" i="79"/>
  <c r="BJ967" i="79"/>
  <c r="BF967" i="79"/>
  <c r="AZ967" i="79"/>
  <c r="BG966" i="79"/>
  <c r="CI965" i="79"/>
  <c r="CE965" i="79"/>
  <c r="CA965" i="79"/>
  <c r="BU965" i="79"/>
  <c r="BQ965" i="79"/>
  <c r="BM965" i="79"/>
  <c r="BI965" i="79"/>
  <c r="BE965" i="79"/>
  <c r="BC965" i="79"/>
  <c r="AZ968" i="79"/>
  <c r="CG967" i="79"/>
  <c r="CA967" i="79"/>
  <c r="BU967" i="79"/>
  <c r="BN974" i="79"/>
  <c r="AZ974" i="79"/>
  <c r="CG968" i="79"/>
  <c r="CC968" i="79"/>
  <c r="BY968" i="79"/>
  <c r="BU968" i="79"/>
  <c r="BQ968" i="79"/>
  <c r="BM968" i="79"/>
  <c r="BI968" i="79"/>
  <c r="BE968" i="79"/>
  <c r="BA968" i="79"/>
  <c r="CH967" i="79"/>
  <c r="CF967" i="79"/>
  <c r="CB967" i="79"/>
  <c r="BX967" i="79"/>
  <c r="BT967" i="79"/>
  <c r="BP967" i="79"/>
  <c r="BL967" i="79"/>
  <c r="BH967" i="79"/>
  <c r="BD967" i="79"/>
  <c r="BB967" i="79"/>
  <c r="BN966" i="79"/>
  <c r="AZ966" i="79"/>
  <c r="CG965" i="79"/>
  <c r="CC965" i="79"/>
  <c r="BY965" i="79"/>
  <c r="BW965" i="79"/>
  <c r="BS965" i="79"/>
  <c r="BO965" i="79"/>
  <c r="BK965" i="79"/>
  <c r="BG965" i="79"/>
  <c r="BA979" i="79"/>
  <c r="BC118" i="80" s="1"/>
  <c r="BB979" i="79" a="1"/>
  <c r="D976" i="79" l="1"/>
  <c r="E30" i="79" s="1"/>
  <c r="BB979" i="79"/>
  <c r="BC979" i="79" a="1"/>
  <c r="BD118" i="80" l="1"/>
  <c r="BC979" i="79"/>
  <c r="BE118" i="80" s="1"/>
  <c r="BD979" i="79" a="1"/>
  <c r="BD979" i="79" l="1"/>
  <c r="BE979" i="79" a="1"/>
  <c r="BF118" i="80" l="1"/>
  <c r="BE979" i="79"/>
  <c r="BG118" i="80" s="1"/>
  <c r="BF979" i="79" a="1"/>
  <c r="BF979" i="79" l="1"/>
  <c r="BG979" i="79" a="1"/>
  <c r="BH118" i="80" l="1"/>
  <c r="BG979" i="79"/>
  <c r="BI118" i="80" s="1"/>
  <c r="BH979" i="79" a="1"/>
  <c r="BH979" i="79" l="1"/>
  <c r="BI979" i="79" a="1"/>
  <c r="BJ118" i="80" l="1"/>
  <c r="BI979" i="79"/>
  <c r="BK118" i="80" s="1"/>
  <c r="BJ979" i="79" a="1"/>
  <c r="BJ979" i="79" l="1"/>
  <c r="BL118" i="80" s="1"/>
  <c r="BK979" i="79" a="1"/>
  <c r="BK979" i="79" l="1"/>
  <c r="BM118" i="80" s="1"/>
  <c r="BL979" i="79" a="1"/>
  <c r="BL979" i="79" l="1"/>
  <c r="BN118" i="80" s="1"/>
  <c r="BM979" i="79" a="1"/>
  <c r="BM979" i="79" l="1"/>
  <c r="BO118" i="80" s="1"/>
  <c r="BN979" i="79" a="1"/>
  <c r="BN979" i="79" l="1"/>
  <c r="BP118" i="80" s="1"/>
  <c r="BO979" i="79" a="1"/>
  <c r="BO979" i="79" l="1"/>
  <c r="BQ118" i="80" s="1"/>
  <c r="BP979" i="79" a="1"/>
  <c r="BP979" i="79" l="1"/>
  <c r="BR118" i="80" s="1"/>
  <c r="BQ979" i="79" a="1"/>
  <c r="BQ979" i="79" l="1"/>
  <c r="BS118" i="80" s="1"/>
  <c r="BR979" i="79" a="1"/>
  <c r="BR979" i="79" l="1"/>
  <c r="BT118" i="80" s="1"/>
  <c r="BS979" i="79" a="1"/>
  <c r="BS979" i="79" l="1"/>
  <c r="BU118" i="80" s="1"/>
  <c r="BT979" i="79" a="1"/>
  <c r="BT979" i="79" l="1"/>
  <c r="BV118" i="80" s="1"/>
  <c r="BU979" i="79" a="1"/>
  <c r="BU979" i="79" l="1"/>
  <c r="BW118" i="80" s="1"/>
  <c r="BV979" i="79" a="1"/>
  <c r="BV979" i="79" l="1"/>
  <c r="BX118" i="80" s="1"/>
  <c r="BW979" i="79" a="1"/>
  <c r="BW979" i="79" l="1"/>
  <c r="BY118" i="80" s="1"/>
  <c r="BX979" i="79" a="1"/>
  <c r="BX979" i="79" l="1"/>
  <c r="BZ118" i="80" s="1"/>
  <c r="BY979" i="79" a="1"/>
  <c r="BY979" i="79" l="1"/>
  <c r="BB35" i="77"/>
  <c r="BB56" i="77" s="1"/>
  <c r="BC35" i="77"/>
  <c r="BD35" i="77"/>
  <c r="BE35" i="77"/>
  <c r="BF35" i="77"/>
  <c r="BG35" i="77"/>
  <c r="BH35" i="77"/>
  <c r="BI35" i="77"/>
  <c r="BJ35" i="77"/>
  <c r="BK35" i="77"/>
  <c r="BL35" i="77"/>
  <c r="BM35" i="77"/>
  <c r="BN35" i="77"/>
  <c r="BO35" i="77"/>
  <c r="BP35" i="77"/>
  <c r="BQ35" i="77"/>
  <c r="BR35" i="77"/>
  <c r="BS35" i="77"/>
  <c r="BT35" i="77"/>
  <c r="BU35" i="77"/>
  <c r="BV35" i="77"/>
  <c r="BW35" i="77"/>
  <c r="BX35" i="77"/>
  <c r="BY35" i="77"/>
  <c r="BZ35" i="77"/>
  <c r="C50" i="74"/>
  <c r="K199" i="88" s="1"/>
  <c r="L49" i="74"/>
  <c r="CE979" i="79" a="1"/>
  <c r="CI979" i="79" a="1"/>
  <c r="CC979" i="79" a="1"/>
  <c r="CB979" i="79" a="1"/>
  <c r="CH979" i="79" a="1"/>
  <c r="CJ979" i="79" a="1"/>
  <c r="CA979" i="79" a="1"/>
  <c r="CF979" i="79" a="1"/>
  <c r="BZ979" i="79" a="1"/>
  <c r="CG979" i="79" a="1"/>
  <c r="CD979" i="79" a="1"/>
  <c r="I199" i="88" l="1"/>
  <c r="J199" i="88"/>
  <c r="M199" i="88"/>
  <c r="L199" i="88"/>
  <c r="CI979" i="79"/>
  <c r="CE979" i="79"/>
  <c r="CA979" i="79"/>
  <c r="CG979" i="79"/>
  <c r="CC979" i="79"/>
  <c r="CH979" i="79"/>
  <c r="CD979" i="79"/>
  <c r="BZ979" i="79"/>
  <c r="CJ979" i="79"/>
  <c r="CF979" i="79"/>
  <c r="CB979" i="79"/>
  <c r="M5" i="77"/>
  <c r="BB42" i="77"/>
  <c r="BB28" i="77" s="1"/>
  <c r="E36" i="77"/>
  <c r="D21" i="80" s="1"/>
  <c r="F36" i="77"/>
  <c r="BB43" i="77"/>
  <c r="BB47" i="77" s="1"/>
  <c r="J126" i="80" l="1"/>
  <c r="R126" i="80"/>
  <c r="Z126" i="80"/>
  <c r="AH126" i="80"/>
  <c r="AP126" i="80"/>
  <c r="AX126" i="80"/>
  <c r="BF126" i="80"/>
  <c r="BN126" i="80"/>
  <c r="BV126" i="80"/>
  <c r="K127" i="80"/>
  <c r="S127" i="80"/>
  <c r="AA127" i="80"/>
  <c r="AI127" i="80"/>
  <c r="AQ127" i="80"/>
  <c r="AY127" i="80"/>
  <c r="BG127" i="80"/>
  <c r="BO127" i="80"/>
  <c r="K126" i="80"/>
  <c r="S126" i="80"/>
  <c r="AA126" i="80"/>
  <c r="AI126" i="80"/>
  <c r="AQ126" i="80"/>
  <c r="AY126" i="80"/>
  <c r="BG126" i="80"/>
  <c r="BO126" i="80"/>
  <c r="BW126" i="80"/>
  <c r="L127" i="80"/>
  <c r="T127" i="80"/>
  <c r="AB127" i="80"/>
  <c r="AJ127" i="80"/>
  <c r="AR127" i="80"/>
  <c r="AZ127" i="80"/>
  <c r="BH127" i="80"/>
  <c r="BP127" i="80"/>
  <c r="BX127" i="80"/>
  <c r="U126" i="80"/>
  <c r="AK126" i="80"/>
  <c r="BA126" i="80"/>
  <c r="BY126" i="80"/>
  <c r="AD127" i="80"/>
  <c r="BB127" i="80"/>
  <c r="BZ127" i="80"/>
  <c r="Y126" i="80"/>
  <c r="BU126" i="80"/>
  <c r="AP127" i="80"/>
  <c r="L126" i="80"/>
  <c r="T126" i="80"/>
  <c r="AB126" i="80"/>
  <c r="AJ126" i="80"/>
  <c r="AR126" i="80"/>
  <c r="AZ126" i="80"/>
  <c r="BH126" i="80"/>
  <c r="BP126" i="80"/>
  <c r="BX126" i="80"/>
  <c r="M127" i="80"/>
  <c r="U127" i="80"/>
  <c r="AC127" i="80"/>
  <c r="AK127" i="80"/>
  <c r="AS127" i="80"/>
  <c r="BA127" i="80"/>
  <c r="BI127" i="80"/>
  <c r="BQ127" i="80"/>
  <c r="BY127" i="80"/>
  <c r="AC126" i="80"/>
  <c r="AS126" i="80"/>
  <c r="BQ126" i="80"/>
  <c r="V127" i="80"/>
  <c r="AT127" i="80"/>
  <c r="BR127" i="80"/>
  <c r="BM126" i="80"/>
  <c r="BF127" i="80"/>
  <c r="M126" i="80"/>
  <c r="BI126" i="80"/>
  <c r="N127" i="80"/>
  <c r="AL127" i="80"/>
  <c r="BJ127" i="80"/>
  <c r="AO126" i="80"/>
  <c r="AH127" i="80"/>
  <c r="N126" i="80"/>
  <c r="V126" i="80"/>
  <c r="AD126" i="80"/>
  <c r="AL126" i="80"/>
  <c r="AT126" i="80"/>
  <c r="BB126" i="80"/>
  <c r="BJ126" i="80"/>
  <c r="BR126" i="80"/>
  <c r="BZ126" i="80"/>
  <c r="O127" i="80"/>
  <c r="W127" i="80"/>
  <c r="AE127" i="80"/>
  <c r="AM127" i="80"/>
  <c r="AU127" i="80"/>
  <c r="BC127" i="80"/>
  <c r="BK127" i="80"/>
  <c r="BS127" i="80"/>
  <c r="H126" i="80"/>
  <c r="X126" i="80"/>
  <c r="AV126" i="80"/>
  <c r="BT126" i="80"/>
  <c r="Y127" i="80"/>
  <c r="AW127" i="80"/>
  <c r="BM127" i="80"/>
  <c r="I126" i="80"/>
  <c r="AW126" i="80"/>
  <c r="R127" i="80"/>
  <c r="BV127" i="80"/>
  <c r="BW127" i="80"/>
  <c r="O126" i="80"/>
  <c r="W126" i="80"/>
  <c r="AE126" i="80"/>
  <c r="AM126" i="80"/>
  <c r="AU126" i="80"/>
  <c r="BC126" i="80"/>
  <c r="BK126" i="80"/>
  <c r="BS126" i="80"/>
  <c r="H127" i="80"/>
  <c r="P127" i="80"/>
  <c r="X127" i="80"/>
  <c r="AF127" i="80"/>
  <c r="AN127" i="80"/>
  <c r="AV127" i="80"/>
  <c r="BD127" i="80"/>
  <c r="BL127" i="80"/>
  <c r="BT127" i="80"/>
  <c r="AF126" i="80"/>
  <c r="BL126" i="80"/>
  <c r="Q127" i="80"/>
  <c r="AO127" i="80"/>
  <c r="BU127" i="80"/>
  <c r="AG126" i="80"/>
  <c r="J127" i="80"/>
  <c r="AX127" i="80"/>
  <c r="P126" i="80"/>
  <c r="AN126" i="80"/>
  <c r="BD126" i="80"/>
  <c r="I127" i="80"/>
  <c r="AG127" i="80"/>
  <c r="BE127" i="80"/>
  <c r="Q126" i="80"/>
  <c r="BE126" i="80"/>
  <c r="Z127" i="80"/>
  <c r="BN127" i="80"/>
  <c r="H124" i="80"/>
  <c r="BT124" i="80"/>
  <c r="BM124" i="80"/>
  <c r="AX124" i="80"/>
  <c r="AI124" i="80"/>
  <c r="T124" i="80"/>
  <c r="W124" i="80"/>
  <c r="BI124" i="80"/>
  <c r="AL124" i="80"/>
  <c r="P124" i="80"/>
  <c r="I124" i="80"/>
  <c r="BU124" i="80"/>
  <c r="BF124" i="80"/>
  <c r="AQ124" i="80"/>
  <c r="AB124" i="80"/>
  <c r="BS124" i="80"/>
  <c r="BQ124" i="80"/>
  <c r="AT124" i="80"/>
  <c r="X124" i="80"/>
  <c r="Q124" i="80"/>
  <c r="BC124" i="80"/>
  <c r="BN124" i="80"/>
  <c r="AY124" i="80"/>
  <c r="AJ124" i="80"/>
  <c r="M124" i="80"/>
  <c r="BY124" i="80"/>
  <c r="BB124" i="80"/>
  <c r="AF124" i="80"/>
  <c r="Y124" i="80"/>
  <c r="J124" i="80"/>
  <c r="BV124" i="80"/>
  <c r="BG124" i="80"/>
  <c r="AR124" i="80"/>
  <c r="U124" i="80"/>
  <c r="AE124" i="80"/>
  <c r="BJ124" i="80"/>
  <c r="AN124" i="80"/>
  <c r="AG124" i="80"/>
  <c r="R124" i="80"/>
  <c r="AU124" i="80"/>
  <c r="BO124" i="80"/>
  <c r="AZ124" i="80"/>
  <c r="AC124" i="80"/>
  <c r="BK124" i="80"/>
  <c r="BR124" i="80"/>
  <c r="AV124" i="80"/>
  <c r="AO124" i="80"/>
  <c r="Z124" i="80"/>
  <c r="K124" i="80"/>
  <c r="BW124" i="80"/>
  <c r="BH124" i="80"/>
  <c r="AK124" i="80"/>
  <c r="N124" i="80"/>
  <c r="BZ124" i="80"/>
  <c r="BD124" i="80"/>
  <c r="AW124" i="80"/>
  <c r="AH124" i="80"/>
  <c r="S124" i="80"/>
  <c r="AM124" i="80"/>
  <c r="BP124" i="80"/>
  <c r="AS124" i="80"/>
  <c r="V124" i="80"/>
  <c r="O124" i="80"/>
  <c r="BL124" i="80"/>
  <c r="BE124" i="80"/>
  <c r="AP124" i="80"/>
  <c r="AA124" i="80"/>
  <c r="L124" i="80"/>
  <c r="BX124" i="80"/>
  <c r="BA124" i="80"/>
  <c r="AD124" i="80"/>
  <c r="I125" i="80"/>
  <c r="BU125" i="80"/>
  <c r="BN125" i="80"/>
  <c r="AY125" i="80"/>
  <c r="AJ125" i="80"/>
  <c r="AS125" i="80"/>
  <c r="N125" i="80"/>
  <c r="BZ125" i="80"/>
  <c r="AM125" i="80"/>
  <c r="Q125" i="80"/>
  <c r="J125" i="80"/>
  <c r="BV125" i="80"/>
  <c r="BG125" i="80"/>
  <c r="AR125" i="80"/>
  <c r="BA125" i="80"/>
  <c r="V125" i="80"/>
  <c r="BS125" i="80"/>
  <c r="AU125" i="80"/>
  <c r="Y125" i="80"/>
  <c r="R125" i="80"/>
  <c r="AZ125" i="80"/>
  <c r="BO125" i="80"/>
  <c r="BP125" i="80"/>
  <c r="BI125" i="80"/>
  <c r="AD125" i="80"/>
  <c r="P125" i="80"/>
  <c r="BC125" i="80"/>
  <c r="AG125" i="80"/>
  <c r="Z125" i="80"/>
  <c r="K125" i="80"/>
  <c r="BW125" i="80"/>
  <c r="BX125" i="80"/>
  <c r="BQ125" i="80"/>
  <c r="AL125" i="80"/>
  <c r="AF125" i="80"/>
  <c r="BK125" i="80"/>
  <c r="AO125" i="80"/>
  <c r="AH125" i="80"/>
  <c r="S125" i="80"/>
  <c r="BH125" i="80"/>
  <c r="M125" i="80"/>
  <c r="BY125" i="80"/>
  <c r="AT125" i="80"/>
  <c r="BT125" i="80"/>
  <c r="H125" i="80"/>
  <c r="AW125" i="80"/>
  <c r="AP125" i="80"/>
  <c r="AA125" i="80"/>
  <c r="L125" i="80"/>
  <c r="U125" i="80"/>
  <c r="X125" i="80"/>
  <c r="BB125" i="80"/>
  <c r="O125" i="80"/>
  <c r="AN125" i="80"/>
  <c r="BE125" i="80"/>
  <c r="AX125" i="80"/>
  <c r="AI125" i="80"/>
  <c r="T125" i="80"/>
  <c r="AC125" i="80"/>
  <c r="AV125" i="80"/>
  <c r="BJ125" i="80"/>
  <c r="W125" i="80"/>
  <c r="BL125" i="80"/>
  <c r="BM125" i="80"/>
  <c r="BF125" i="80"/>
  <c r="AQ125" i="80"/>
  <c r="AB125" i="80"/>
  <c r="AK125" i="80"/>
  <c r="BD125" i="80"/>
  <c r="BR125" i="80"/>
  <c r="AE125" i="80"/>
  <c r="G126" i="80"/>
  <c r="G127" i="80"/>
  <c r="G124" i="80"/>
  <c r="G125" i="80"/>
  <c r="G122" i="80"/>
  <c r="H122" i="80"/>
  <c r="I122" i="80"/>
  <c r="J122" i="80"/>
  <c r="K122" i="80"/>
  <c r="L122" i="80"/>
  <c r="M122" i="80"/>
  <c r="G112" i="80"/>
  <c r="H112" i="80"/>
  <c r="I112" i="80"/>
  <c r="J112" i="80"/>
  <c r="K112" i="80"/>
  <c r="L112" i="80"/>
  <c r="M112" i="80"/>
  <c r="C79" i="74"/>
  <c r="H195" i="88" s="1"/>
  <c r="C78" i="74"/>
  <c r="C68" i="74"/>
  <c r="C67" i="74"/>
  <c r="C56" i="74"/>
  <c r="K198" i="88" s="1"/>
  <c r="C57" i="74"/>
  <c r="D981" i="79"/>
  <c r="E37" i="79" s="1"/>
  <c r="E32" i="79"/>
  <c r="E33" i="79"/>
  <c r="E36" i="79"/>
  <c r="N112" i="80"/>
  <c r="R112" i="80"/>
  <c r="V112" i="80"/>
  <c r="Z112" i="80"/>
  <c r="AD112" i="80"/>
  <c r="AH112" i="80"/>
  <c r="AL112" i="80"/>
  <c r="AP112" i="80"/>
  <c r="AT112" i="80"/>
  <c r="AX112" i="80"/>
  <c r="BB112" i="80"/>
  <c r="BF112" i="80"/>
  <c r="BJ112" i="80"/>
  <c r="BN112" i="80"/>
  <c r="BR112" i="80"/>
  <c r="BV112" i="80"/>
  <c r="BZ112" i="80"/>
  <c r="O122" i="80"/>
  <c r="S122" i="80"/>
  <c r="W122" i="80"/>
  <c r="AA122" i="80"/>
  <c r="AE122" i="80"/>
  <c r="AI122" i="80"/>
  <c r="AM122" i="80"/>
  <c r="AQ122" i="80"/>
  <c r="AU122" i="80"/>
  <c r="AY122" i="80"/>
  <c r="BC122" i="80"/>
  <c r="BG122" i="80"/>
  <c r="BK122" i="80"/>
  <c r="BO122" i="80"/>
  <c r="BS122" i="80"/>
  <c r="BW122" i="80"/>
  <c r="O112" i="80"/>
  <c r="S112" i="80"/>
  <c r="W112" i="80"/>
  <c r="AA112" i="80"/>
  <c r="AE112" i="80"/>
  <c r="AI112" i="80"/>
  <c r="AM112" i="80"/>
  <c r="AQ112" i="80"/>
  <c r="AU112" i="80"/>
  <c r="AY112" i="80"/>
  <c r="BC112" i="80"/>
  <c r="BG112" i="80"/>
  <c r="BK112" i="80"/>
  <c r="BO112" i="80"/>
  <c r="BS112" i="80"/>
  <c r="BW112" i="80"/>
  <c r="P122" i="80"/>
  <c r="T122" i="80"/>
  <c r="X122" i="80"/>
  <c r="AB122" i="80"/>
  <c r="AF122" i="80"/>
  <c r="AJ122" i="80"/>
  <c r="AN122" i="80"/>
  <c r="AR122" i="80"/>
  <c r="AV122" i="80"/>
  <c r="AZ122" i="80"/>
  <c r="BD122" i="80"/>
  <c r="BH122" i="80"/>
  <c r="BL122" i="80"/>
  <c r="BP122" i="80"/>
  <c r="BT122" i="80"/>
  <c r="BX122" i="80"/>
  <c r="P112" i="80"/>
  <c r="T112" i="80"/>
  <c r="X112" i="80"/>
  <c r="AB112" i="80"/>
  <c r="AF112" i="80"/>
  <c r="AJ112" i="80"/>
  <c r="AN112" i="80"/>
  <c r="AR112" i="80"/>
  <c r="AV112" i="80"/>
  <c r="AZ112" i="80"/>
  <c r="BD112" i="80"/>
  <c r="BH112" i="80"/>
  <c r="BL112" i="80"/>
  <c r="BP112" i="80"/>
  <c r="BT112" i="80"/>
  <c r="BX112" i="80"/>
  <c r="Q122" i="80"/>
  <c r="U122" i="80"/>
  <c r="Y122" i="80"/>
  <c r="AC122" i="80"/>
  <c r="AG122" i="80"/>
  <c r="AK122" i="80"/>
  <c r="AO122" i="80"/>
  <c r="AS122" i="80"/>
  <c r="AW122" i="80"/>
  <c r="BA122" i="80"/>
  <c r="BE122" i="80"/>
  <c r="BI122" i="80"/>
  <c r="BM122" i="80"/>
  <c r="BQ122" i="80"/>
  <c r="BU122" i="80"/>
  <c r="BY122" i="80"/>
  <c r="Q112" i="80"/>
  <c r="U112" i="80"/>
  <c r="Y112" i="80"/>
  <c r="AC112" i="80"/>
  <c r="AG112" i="80"/>
  <c r="AK112" i="80"/>
  <c r="AO112" i="80"/>
  <c r="AS112" i="80"/>
  <c r="AW112" i="80"/>
  <c r="BA112" i="80"/>
  <c r="BE112" i="80"/>
  <c r="BI112" i="80"/>
  <c r="BM112" i="80"/>
  <c r="BQ112" i="80"/>
  <c r="BU112" i="80"/>
  <c r="BY112" i="80"/>
  <c r="N122" i="80"/>
  <c r="R122" i="80"/>
  <c r="V122" i="80"/>
  <c r="Z122" i="80"/>
  <c r="AD122" i="80"/>
  <c r="AH122" i="80"/>
  <c r="AL122" i="80"/>
  <c r="AP122" i="80"/>
  <c r="AT122" i="80"/>
  <c r="AX122" i="80"/>
  <c r="BB122" i="80"/>
  <c r="BF122" i="80"/>
  <c r="BJ122" i="80"/>
  <c r="BN122" i="80"/>
  <c r="BR122" i="80"/>
  <c r="BV122" i="80"/>
  <c r="BZ122" i="80"/>
  <c r="BB48" i="77"/>
  <c r="BB57" i="77"/>
  <c r="BB21" i="77"/>
  <c r="BB45" i="77"/>
  <c r="BB44" i="77"/>
  <c r="BC40" i="77" s="1"/>
  <c r="BD138" i="80" l="1"/>
  <c r="BB138" i="80"/>
  <c r="BN138" i="80"/>
  <c r="BP138" i="80"/>
  <c r="G128" i="80"/>
  <c r="G130" i="80" s="1"/>
  <c r="M128" i="80"/>
  <c r="M130" i="80" s="1"/>
  <c r="I114" i="80"/>
  <c r="H114" i="80"/>
  <c r="G114" i="80"/>
  <c r="L128" i="80"/>
  <c r="L130" i="80" s="1"/>
  <c r="M114" i="80"/>
  <c r="K128" i="80"/>
  <c r="K130" i="80" s="1"/>
  <c r="L114" i="80"/>
  <c r="J128" i="80"/>
  <c r="J130" i="80" s="1"/>
  <c r="K114" i="80"/>
  <c r="I128" i="80"/>
  <c r="I130" i="80" s="1"/>
  <c r="J114" i="80"/>
  <c r="H128" i="80"/>
  <c r="H130" i="80" s="1"/>
  <c r="K193" i="88"/>
  <c r="K195" i="88"/>
  <c r="K194" i="88"/>
  <c r="K196" i="88"/>
  <c r="K197" i="88"/>
  <c r="I195" i="88"/>
  <c r="M195" i="88"/>
  <c r="J195" i="88"/>
  <c r="L195" i="88"/>
  <c r="L50" i="74"/>
  <c r="K65" i="74" s="1"/>
  <c r="C55" i="74" s="1"/>
  <c r="C66" i="74" s="1"/>
  <c r="C77" i="74" s="1"/>
  <c r="C87" i="74" s="1"/>
  <c r="BB128" i="80"/>
  <c r="BB130" i="80" s="1"/>
  <c r="BY114" i="80"/>
  <c r="AC114" i="80"/>
  <c r="BA128" i="80"/>
  <c r="BA130" i="80" s="1"/>
  <c r="BX114" i="80"/>
  <c r="AB114" i="80"/>
  <c r="AJ128" i="80"/>
  <c r="AJ130" i="80" s="1"/>
  <c r="BG114" i="80"/>
  <c r="BO128" i="80"/>
  <c r="BO130" i="80" s="1"/>
  <c r="S128" i="80"/>
  <c r="S130" i="80" s="1"/>
  <c r="BZ114" i="80"/>
  <c r="AD114" i="80"/>
  <c r="N114" i="80"/>
  <c r="BN128" i="80"/>
  <c r="BN130" i="80" s="1"/>
  <c r="AX128" i="80"/>
  <c r="AX130" i="80" s="1"/>
  <c r="AH128" i="80"/>
  <c r="AH130" i="80" s="1"/>
  <c r="R128" i="80"/>
  <c r="R130" i="80" s="1"/>
  <c r="BU114" i="80"/>
  <c r="BE114" i="80"/>
  <c r="AO114" i="80"/>
  <c r="Y114" i="80"/>
  <c r="BM128" i="80"/>
  <c r="BM130" i="80" s="1"/>
  <c r="AW128" i="80"/>
  <c r="AW130" i="80" s="1"/>
  <c r="AG128" i="80"/>
  <c r="AG130" i="80" s="1"/>
  <c r="Q128" i="80"/>
  <c r="Q130" i="80" s="1"/>
  <c r="BT114" i="80"/>
  <c r="BD114" i="80"/>
  <c r="AN114" i="80"/>
  <c r="X114" i="80"/>
  <c r="BL128" i="80"/>
  <c r="BL130" i="80" s="1"/>
  <c r="AV128" i="80"/>
  <c r="AV130" i="80" s="1"/>
  <c r="AF128" i="80"/>
  <c r="AF130" i="80" s="1"/>
  <c r="P128" i="80"/>
  <c r="P130" i="80" s="1"/>
  <c r="BS114" i="80"/>
  <c r="BC114" i="80"/>
  <c r="AM114" i="80"/>
  <c r="W114" i="80"/>
  <c r="BK128" i="80"/>
  <c r="BK130" i="80" s="1"/>
  <c r="AU128" i="80"/>
  <c r="AU130" i="80" s="1"/>
  <c r="AE128" i="80"/>
  <c r="AE130" i="80" s="1"/>
  <c r="O128" i="80"/>
  <c r="O130" i="80" s="1"/>
  <c r="BV114" i="80"/>
  <c r="BF114" i="80"/>
  <c r="AP114" i="80"/>
  <c r="Z114" i="80"/>
  <c r="BB69" i="77"/>
  <c r="BR128" i="80"/>
  <c r="BR130" i="80" s="1"/>
  <c r="V128" i="80"/>
  <c r="V130" i="80" s="1"/>
  <c r="AS114" i="80"/>
  <c r="U128" i="80"/>
  <c r="U130" i="80" s="1"/>
  <c r="AR114" i="80"/>
  <c r="AZ128" i="80"/>
  <c r="AZ130" i="80" s="1"/>
  <c r="BW114" i="80"/>
  <c r="AA114" i="80"/>
  <c r="AY128" i="80"/>
  <c r="AY130" i="80" s="1"/>
  <c r="BJ114" i="80"/>
  <c r="BZ128" i="80"/>
  <c r="BZ130" i="80" s="1"/>
  <c r="BJ128" i="80"/>
  <c r="BJ130" i="80" s="1"/>
  <c r="AT128" i="80"/>
  <c r="AT130" i="80" s="1"/>
  <c r="AD128" i="80"/>
  <c r="AD130" i="80" s="1"/>
  <c r="N128" i="80"/>
  <c r="N130" i="80" s="1"/>
  <c r="BQ114" i="80"/>
  <c r="BA114" i="80"/>
  <c r="AK114" i="80"/>
  <c r="U114" i="80"/>
  <c r="BY128" i="80"/>
  <c r="BY130" i="80" s="1"/>
  <c r="BI128" i="80"/>
  <c r="BI130" i="80" s="1"/>
  <c r="AS128" i="80"/>
  <c r="AS130" i="80" s="1"/>
  <c r="AC128" i="80"/>
  <c r="AC130" i="80" s="1"/>
  <c r="BP114" i="80"/>
  <c r="AZ114" i="80"/>
  <c r="AJ114" i="80"/>
  <c r="T114" i="80"/>
  <c r="BX128" i="80"/>
  <c r="BX130" i="80" s="1"/>
  <c r="BH128" i="80"/>
  <c r="BH130" i="80" s="1"/>
  <c r="AR128" i="80"/>
  <c r="AR130" i="80" s="1"/>
  <c r="AB128" i="80"/>
  <c r="AB130" i="80" s="1"/>
  <c r="BO114" i="80"/>
  <c r="AY114" i="80"/>
  <c r="AI114" i="80"/>
  <c r="S114" i="80"/>
  <c r="BW128" i="80"/>
  <c r="BW130" i="80" s="1"/>
  <c r="BG128" i="80"/>
  <c r="BG130" i="80" s="1"/>
  <c r="AQ128" i="80"/>
  <c r="AQ130" i="80" s="1"/>
  <c r="AA128" i="80"/>
  <c r="AA130" i="80" s="1"/>
  <c r="BR114" i="80"/>
  <c r="BB114" i="80"/>
  <c r="AL114" i="80"/>
  <c r="V114" i="80"/>
  <c r="AL128" i="80"/>
  <c r="AL130" i="80" s="1"/>
  <c r="BI114" i="80"/>
  <c r="BQ128" i="80"/>
  <c r="BQ130" i="80" s="1"/>
  <c r="AK128" i="80"/>
  <c r="AK130" i="80" s="1"/>
  <c r="BH114" i="80"/>
  <c r="BP128" i="80"/>
  <c r="BP130" i="80" s="1"/>
  <c r="T128" i="80"/>
  <c r="T130" i="80" s="1"/>
  <c r="AQ114" i="80"/>
  <c r="AI128" i="80"/>
  <c r="AI130" i="80" s="1"/>
  <c r="AT114" i="80"/>
  <c r="BB49" i="77"/>
  <c r="BC41" i="77"/>
  <c r="BC43" i="77" s="1"/>
  <c r="BC47" i="77" s="1"/>
  <c r="BC48" i="77" s="1"/>
  <c r="BC46" i="77"/>
  <c r="BC42" i="77"/>
  <c r="BV128" i="80"/>
  <c r="BV130" i="80" s="1"/>
  <c r="BF128" i="80"/>
  <c r="BF130" i="80" s="1"/>
  <c r="AP128" i="80"/>
  <c r="AP130" i="80" s="1"/>
  <c r="Z128" i="80"/>
  <c r="Z130" i="80" s="1"/>
  <c r="BM114" i="80"/>
  <c r="AW114" i="80"/>
  <c r="AG114" i="80"/>
  <c r="Q114" i="80"/>
  <c r="BU128" i="80"/>
  <c r="BU130" i="80" s="1"/>
  <c r="BE128" i="80"/>
  <c r="BE130" i="80" s="1"/>
  <c r="AO128" i="80"/>
  <c r="AO130" i="80" s="1"/>
  <c r="Y128" i="80"/>
  <c r="Y130" i="80" s="1"/>
  <c r="BL114" i="80"/>
  <c r="AV114" i="80"/>
  <c r="AF114" i="80"/>
  <c r="P114" i="80"/>
  <c r="BT128" i="80"/>
  <c r="BT130" i="80" s="1"/>
  <c r="BD128" i="80"/>
  <c r="BD130" i="80" s="1"/>
  <c r="AN128" i="80"/>
  <c r="AN130" i="80" s="1"/>
  <c r="X128" i="80"/>
  <c r="X130" i="80" s="1"/>
  <c r="BK114" i="80"/>
  <c r="AU114" i="80"/>
  <c r="AE114" i="80"/>
  <c r="O114" i="80"/>
  <c r="BS128" i="80"/>
  <c r="BS130" i="80" s="1"/>
  <c r="BC128" i="80"/>
  <c r="BC130" i="80" s="1"/>
  <c r="AM128" i="80"/>
  <c r="AM130" i="80" s="1"/>
  <c r="W128" i="80"/>
  <c r="W130" i="80" s="1"/>
  <c r="BN114" i="80"/>
  <c r="AX114" i="80"/>
  <c r="AH114" i="80"/>
  <c r="R114" i="80"/>
  <c r="AH132" i="80" l="1"/>
  <c r="AH139" i="80" s="1"/>
  <c r="BK132" i="80"/>
  <c r="BK139" i="80" s="1"/>
  <c r="M132" i="80"/>
  <c r="M139" i="80" s="1"/>
  <c r="G132" i="80"/>
  <c r="G139" i="80" s="1"/>
  <c r="AQ132" i="80"/>
  <c r="AQ139" i="80" s="1"/>
  <c r="L132" i="80"/>
  <c r="L139" i="80" s="1"/>
  <c r="R132" i="80"/>
  <c r="R139" i="80" s="1"/>
  <c r="O132" i="80"/>
  <c r="O139" i="80" s="1"/>
  <c r="AX132" i="80"/>
  <c r="AX139" i="80" s="1"/>
  <c r="AU132" i="80"/>
  <c r="AU139" i="80" s="1"/>
  <c r="K132" i="80"/>
  <c r="K139" i="80" s="1"/>
  <c r="H132" i="80"/>
  <c r="H139" i="80" s="1"/>
  <c r="J132" i="80"/>
  <c r="J139" i="80" s="1"/>
  <c r="I132" i="80"/>
  <c r="I139" i="80" s="1"/>
  <c r="BN132" i="80"/>
  <c r="BN139" i="80" s="1"/>
  <c r="P132" i="80"/>
  <c r="P139" i="80" s="1"/>
  <c r="BL132" i="80"/>
  <c r="BL139" i="80" s="1"/>
  <c r="V132" i="80"/>
  <c r="V139" i="80" s="1"/>
  <c r="AW132" i="80"/>
  <c r="AW139" i="80" s="1"/>
  <c r="AF132" i="80"/>
  <c r="AF139" i="80" s="1"/>
  <c r="AZ132" i="80"/>
  <c r="AZ139" i="80" s="1"/>
  <c r="AV132" i="80"/>
  <c r="AV139" i="80" s="1"/>
  <c r="BU132" i="80"/>
  <c r="BU139" i="80" s="1"/>
  <c r="BM132" i="80"/>
  <c r="BM139" i="80" s="1"/>
  <c r="BF132" i="80"/>
  <c r="BF139" i="80" s="1"/>
  <c r="AG132" i="80"/>
  <c r="AG139" i="80" s="1"/>
  <c r="S132" i="80"/>
  <c r="S139" i="80" s="1"/>
  <c r="BX132" i="80"/>
  <c r="BX139" i="80" s="1"/>
  <c r="AN132" i="80"/>
  <c r="AN139" i="80" s="1"/>
  <c r="BB132" i="80"/>
  <c r="BO132" i="80"/>
  <c r="BO139" i="80" s="1"/>
  <c r="U132" i="80"/>
  <c r="U139" i="80" s="1"/>
  <c r="W132" i="80"/>
  <c r="W139" i="80" s="1"/>
  <c r="BH132" i="80"/>
  <c r="BH139" i="80" s="1"/>
  <c r="BI132" i="80"/>
  <c r="BI139" i="80" s="1"/>
  <c r="BS132" i="80"/>
  <c r="BS139" i="80" s="1"/>
  <c r="BD132" i="80"/>
  <c r="AT132" i="80"/>
  <c r="AT139" i="80" s="1"/>
  <c r="BR132" i="80"/>
  <c r="BR139" i="80" s="1"/>
  <c r="AY132" i="80"/>
  <c r="AY139" i="80" s="1"/>
  <c r="AJ132" i="80"/>
  <c r="AJ139" i="80" s="1"/>
  <c r="BZ132" i="80"/>
  <c r="BZ139" i="80" s="1"/>
  <c r="AL132" i="80"/>
  <c r="AL139" i="80" s="1"/>
  <c r="BP132" i="80"/>
  <c r="AP132" i="80"/>
  <c r="AP139" i="80" s="1"/>
  <c r="AD132" i="80"/>
  <c r="AD139" i="80" s="1"/>
  <c r="BE132" i="80"/>
  <c r="BE139" i="80" s="1"/>
  <c r="BJ132" i="80"/>
  <c r="BJ139" i="80" s="1"/>
  <c r="Y132" i="80"/>
  <c r="Y139" i="80" s="1"/>
  <c r="BW132" i="80"/>
  <c r="BW139" i="80" s="1"/>
  <c r="AK132" i="80"/>
  <c r="AK139" i="80" s="1"/>
  <c r="T132" i="80"/>
  <c r="T139" i="80" s="1"/>
  <c r="BA132" i="80"/>
  <c r="BA139" i="80" s="1"/>
  <c r="AC132" i="80"/>
  <c r="AC139" i="80" s="1"/>
  <c r="AE132" i="80"/>
  <c r="AE139" i="80" s="1"/>
  <c r="BQ132" i="80"/>
  <c r="BQ139" i="80" s="1"/>
  <c r="AR132" i="80"/>
  <c r="AR139" i="80" s="1"/>
  <c r="Z132" i="80"/>
  <c r="Z139" i="80" s="1"/>
  <c r="BV132" i="80"/>
  <c r="BV139" i="80" s="1"/>
  <c r="AM132" i="80"/>
  <c r="AM139" i="80" s="1"/>
  <c r="N132" i="80"/>
  <c r="N139" i="80" s="1"/>
  <c r="AB132" i="80"/>
  <c r="AB139" i="80" s="1"/>
  <c r="BY132" i="80"/>
  <c r="BY139" i="80" s="1"/>
  <c r="AS132" i="80"/>
  <c r="AS139" i="80" s="1"/>
  <c r="Q132" i="80"/>
  <c r="Q139" i="80" s="1"/>
  <c r="BG132" i="80"/>
  <c r="BG139" i="80" s="1"/>
  <c r="AI132" i="80"/>
  <c r="AI139" i="80" s="1"/>
  <c r="AA132" i="80"/>
  <c r="AA139" i="80" s="1"/>
  <c r="BC132" i="80"/>
  <c r="BC139" i="80" s="1"/>
  <c r="X132" i="80"/>
  <c r="X139" i="80" s="1"/>
  <c r="BT132" i="80"/>
  <c r="BT139" i="80" s="1"/>
  <c r="AO132" i="80"/>
  <c r="AO139" i="80" s="1"/>
  <c r="BC49" i="77"/>
  <c r="BC50" i="77" s="1"/>
  <c r="BC21" i="77"/>
  <c r="BC28" i="77"/>
  <c r="BC45" i="77"/>
  <c r="BC44" i="77"/>
  <c r="BD40" i="77" s="1"/>
  <c r="BB50" i="77"/>
  <c r="BB58" i="77" s="1"/>
  <c r="BB70" i="77"/>
  <c r="BB71" i="77"/>
  <c r="BB76" i="77"/>
  <c r="BC57" i="77"/>
  <c r="BD139" i="80" l="1"/>
  <c r="BP139" i="80"/>
  <c r="BB139" i="80"/>
  <c r="BB62" i="77"/>
  <c r="BB59" i="77"/>
  <c r="BC54" i="77" s="1"/>
  <c r="BB60" i="77"/>
  <c r="BD42" i="77"/>
  <c r="BD46" i="77"/>
  <c r="BD41" i="77"/>
  <c r="D141" i="80" l="1"/>
  <c r="D142" i="80"/>
  <c r="D143" i="80"/>
  <c r="BD43" i="77"/>
  <c r="BD47" i="77" s="1"/>
  <c r="BD57" i="77" s="1"/>
  <c r="BC56" i="77"/>
  <c r="BC61" i="77"/>
  <c r="BC55" i="77"/>
  <c r="BC58" i="77" s="1"/>
  <c r="BD21" i="77"/>
  <c r="BD28" i="77"/>
  <c r="BB63" i="77"/>
  <c r="BB64" i="77" s="1"/>
  <c r="BB72" i="77"/>
  <c r="D144" i="80" l="1"/>
  <c r="D146" i="80" s="1"/>
  <c r="D147" i="80" s="1"/>
  <c r="D145" i="80"/>
  <c r="BD45" i="77"/>
  <c r="BD48" i="77"/>
  <c r="BD49" i="77" s="1"/>
  <c r="BD50" i="77" s="1"/>
  <c r="BD44" i="77"/>
  <c r="BE40" i="77" s="1"/>
  <c r="BB65" i="77"/>
  <c r="BB73" i="77" s="1"/>
  <c r="BB77" i="77" s="1"/>
  <c r="BC62" i="77"/>
  <c r="BC59" i="77"/>
  <c r="BD54" i="77" s="1"/>
  <c r="BC60" i="77"/>
  <c r="BB75" i="77" l="1"/>
  <c r="BE46" i="77"/>
  <c r="BE41" i="77"/>
  <c r="BE42" i="77"/>
  <c r="BD61" i="77"/>
  <c r="BD55" i="77"/>
  <c r="BD58" i="77" s="1"/>
  <c r="BD62" i="77" s="1"/>
  <c r="BD56" i="77"/>
  <c r="BB78" i="77"/>
  <c r="BB79" i="77" s="1"/>
  <c r="BB80" i="77" s="1"/>
  <c r="BB84" i="77" s="1"/>
  <c r="BC63" i="77"/>
  <c r="BC64" i="77" s="1"/>
  <c r="BC65" i="77" s="1"/>
  <c r="BB74" i="77"/>
  <c r="BC69" i="77" s="1"/>
  <c r="BE21" i="77" l="1"/>
  <c r="BE28" i="77"/>
  <c r="BD60" i="77"/>
  <c r="BE43" i="77"/>
  <c r="BE47" i="77" s="1"/>
  <c r="BD59" i="77"/>
  <c r="BE54" i="77" s="1"/>
  <c r="BE55" i="77" s="1"/>
  <c r="BB85" i="77"/>
  <c r="BB86" i="77" s="1"/>
  <c r="BB87" i="77" s="1"/>
  <c r="BB20" i="77"/>
  <c r="BD63" i="77"/>
  <c r="BC76" i="77"/>
  <c r="BC72" i="77"/>
  <c r="BC70" i="77"/>
  <c r="BC71" i="77"/>
  <c r="BE56" i="77" l="1"/>
  <c r="BE61" i="77"/>
  <c r="BE44" i="77"/>
  <c r="BF40" i="77" s="1"/>
  <c r="BB27" i="77"/>
  <c r="BB30" i="77" s="1"/>
  <c r="BE48" i="77"/>
  <c r="BE49" i="77" s="1"/>
  <c r="BE50" i="77" s="1"/>
  <c r="BE57" i="77"/>
  <c r="BE45" i="77"/>
  <c r="BC73" i="77"/>
  <c r="BC77" i="77" s="1"/>
  <c r="BB23" i="77"/>
  <c r="BD64" i="77"/>
  <c r="BD65" i="77" s="1"/>
  <c r="BC75" i="77" l="1"/>
  <c r="BF42" i="77"/>
  <c r="BF46" i="77"/>
  <c r="BF41" i="77"/>
  <c r="BF43" i="77" s="1"/>
  <c r="BF47" i="77" s="1"/>
  <c r="BE58" i="77"/>
  <c r="BE62" i="77" s="1"/>
  <c r="BC74" i="77"/>
  <c r="BD69" i="77" s="1"/>
  <c r="BC78" i="77"/>
  <c r="BC79" i="77" s="1"/>
  <c r="BC80" i="77" s="1"/>
  <c r="BC84" i="77" s="1"/>
  <c r="BC20" i="77" s="1"/>
  <c r="BE59" i="77" l="1"/>
  <c r="BF54" i="77" s="1"/>
  <c r="BF55" i="77" s="1"/>
  <c r="BE60" i="77"/>
  <c r="BF44" i="77"/>
  <c r="BG40" i="77" s="1"/>
  <c r="BF57" i="77"/>
  <c r="BF48" i="77"/>
  <c r="BF49" i="77" s="1"/>
  <c r="BF50" i="77" s="1"/>
  <c r="BE63" i="77"/>
  <c r="BE64" i="77" s="1"/>
  <c r="BE65" i="77" s="1"/>
  <c r="BF28" i="77"/>
  <c r="BF21" i="77"/>
  <c r="BF45" i="77"/>
  <c r="BC23" i="77"/>
  <c r="BC85" i="77"/>
  <c r="BC27" i="77" s="1"/>
  <c r="BD72" i="77"/>
  <c r="BD70" i="77"/>
  <c r="BD76" i="77"/>
  <c r="BD71" i="77"/>
  <c r="BF56" i="77" l="1"/>
  <c r="BF58" i="77"/>
  <c r="BF62" i="77" s="1"/>
  <c r="BF63" i="77" s="1"/>
  <c r="BF64" i="77" s="1"/>
  <c r="BF65" i="77" s="1"/>
  <c r="BF61" i="77"/>
  <c r="BD73" i="77"/>
  <c r="BD77" i="77" s="1"/>
  <c r="BD78" i="77" s="1"/>
  <c r="BD79" i="77" s="1"/>
  <c r="BD80" i="77" s="1"/>
  <c r="BD84" i="77" s="1"/>
  <c r="BD20" i="77" s="1"/>
  <c r="BG46" i="77"/>
  <c r="BG41" i="77"/>
  <c r="BG42" i="77"/>
  <c r="BC30" i="77"/>
  <c r="BC86" i="77"/>
  <c r="BC87" i="77" s="1"/>
  <c r="BF59" i="77" l="1"/>
  <c r="BG54" i="77" s="1"/>
  <c r="BG61" i="77" s="1"/>
  <c r="BD75" i="77"/>
  <c r="BF60" i="77"/>
  <c r="BD74" i="77"/>
  <c r="BE69" i="77" s="1"/>
  <c r="BE72" i="77" s="1"/>
  <c r="BG43" i="77"/>
  <c r="BG47" i="77" s="1"/>
  <c r="BG21" i="77"/>
  <c r="BG28" i="77"/>
  <c r="BD23" i="77"/>
  <c r="BD85" i="77"/>
  <c r="BD27" i="77" s="1"/>
  <c r="BG55" i="77" l="1"/>
  <c r="BG56" i="77"/>
  <c r="BE70" i="77"/>
  <c r="BE73" i="77" s="1"/>
  <c r="BE77" i="77" s="1"/>
  <c r="BE78" i="77" s="1"/>
  <c r="BE76" i="77"/>
  <c r="BE71" i="77"/>
  <c r="BG45" i="77"/>
  <c r="BG48" i="77"/>
  <c r="BG49" i="77" s="1"/>
  <c r="BG50" i="77" s="1"/>
  <c r="BG57" i="77"/>
  <c r="BG44" i="77"/>
  <c r="BH40" i="77" s="1"/>
  <c r="BD86" i="77"/>
  <c r="BD87" i="77" s="1"/>
  <c r="BD30" i="77"/>
  <c r="BE74" i="77" l="1"/>
  <c r="BF69" i="77" s="1"/>
  <c r="BF76" i="77" s="1"/>
  <c r="BE75" i="77"/>
  <c r="BH41" i="77"/>
  <c r="BH43" i="77" s="1"/>
  <c r="BH47" i="77" s="1"/>
  <c r="BH57" i="77" s="1"/>
  <c r="BH46" i="77"/>
  <c r="BH42" i="77"/>
  <c r="BG58" i="77"/>
  <c r="BG62" i="77" s="1"/>
  <c r="BG63" i="77" s="1"/>
  <c r="BG64" i="77" s="1"/>
  <c r="BG65" i="77" s="1"/>
  <c r="BE79" i="77"/>
  <c r="BE80" i="77" s="1"/>
  <c r="BE84" i="77" s="1"/>
  <c r="BF71" i="77" l="1"/>
  <c r="BF72" i="77"/>
  <c r="BF70" i="77"/>
  <c r="BH21" i="77"/>
  <c r="BH28" i="77"/>
  <c r="BG60" i="77"/>
  <c r="BH48" i="77"/>
  <c r="BH49" i="77" s="1"/>
  <c r="BH50" i="77" s="1"/>
  <c r="BG59" i="77"/>
  <c r="BH54" i="77" s="1"/>
  <c r="BH45" i="77"/>
  <c r="BH44" i="77"/>
  <c r="BI40" i="77" s="1"/>
  <c r="BE85" i="77"/>
  <c r="BE27" i="77" s="1"/>
  <c r="BE20" i="77"/>
  <c r="BF73" i="77" l="1"/>
  <c r="BF74" i="77" s="1"/>
  <c r="BG69" i="77" s="1"/>
  <c r="BG71" i="77" s="1"/>
  <c r="BI46" i="77"/>
  <c r="BI41" i="77"/>
  <c r="BI43" i="77" s="1"/>
  <c r="BI47" i="77" s="1"/>
  <c r="BI42" i="77"/>
  <c r="BH56" i="77"/>
  <c r="BH61" i="77"/>
  <c r="BH55" i="77"/>
  <c r="BH58" i="77" s="1"/>
  <c r="BE30" i="77"/>
  <c r="BE23" i="77"/>
  <c r="BE86" i="77"/>
  <c r="BE87" i="77" s="1"/>
  <c r="BG72" i="77" l="1"/>
  <c r="BG76" i="77"/>
  <c r="BG70" i="77"/>
  <c r="BF77" i="77"/>
  <c r="BF75" i="77"/>
  <c r="BH60" i="77"/>
  <c r="BH62" i="77"/>
  <c r="BH59" i="77"/>
  <c r="BI54" i="77" s="1"/>
  <c r="BI57" i="77"/>
  <c r="BI48" i="77"/>
  <c r="BI49" i="77" s="1"/>
  <c r="BI50" i="77" s="1"/>
  <c r="BI28" i="77"/>
  <c r="BI21" i="77"/>
  <c r="BI45" i="77"/>
  <c r="BI44" i="77"/>
  <c r="BJ40" i="77" s="1"/>
  <c r="BG73" i="77" l="1"/>
  <c r="BG77" i="77" s="1"/>
  <c r="BG78" i="77" s="1"/>
  <c r="BF78" i="77"/>
  <c r="BI55" i="77"/>
  <c r="BI58" i="77" s="1"/>
  <c r="BI61" i="77"/>
  <c r="BI56" i="77"/>
  <c r="BJ42" i="77"/>
  <c r="BJ41" i="77"/>
  <c r="BJ43" i="77" s="1"/>
  <c r="BJ47" i="77" s="1"/>
  <c r="BJ46" i="77"/>
  <c r="BH63" i="77"/>
  <c r="BH64" i="77" s="1"/>
  <c r="BH65" i="77" s="1"/>
  <c r="BG74" i="77" l="1"/>
  <c r="BH69" i="77" s="1"/>
  <c r="BH71" i="77" s="1"/>
  <c r="BG75" i="77"/>
  <c r="BF79" i="77"/>
  <c r="BF80" i="77" s="1"/>
  <c r="BF84" i="77" s="1"/>
  <c r="BI60" i="77"/>
  <c r="BI62" i="77"/>
  <c r="BI63" i="77" s="1"/>
  <c r="BI64" i="77" s="1"/>
  <c r="BI65" i="77" s="1"/>
  <c r="BI59" i="77"/>
  <c r="BJ54" i="77" s="1"/>
  <c r="BJ44" i="77"/>
  <c r="BK40" i="77" s="1"/>
  <c r="BJ21" i="77"/>
  <c r="BJ28" i="77"/>
  <c r="BJ57" i="77"/>
  <c r="BJ48" i="77"/>
  <c r="BJ49" i="77" s="1"/>
  <c r="BJ50" i="77" s="1"/>
  <c r="BJ45" i="77"/>
  <c r="BG79" i="77"/>
  <c r="BG80" i="77" s="1"/>
  <c r="BG84" i="77" s="1"/>
  <c r="BH70" i="77" l="1"/>
  <c r="BH76" i="77"/>
  <c r="BH72" i="77"/>
  <c r="BF85" i="77"/>
  <c r="BF20" i="77"/>
  <c r="BF23" i="77" s="1"/>
  <c r="BK46" i="77"/>
  <c r="BK41" i="77"/>
  <c r="BK43" i="77" s="1"/>
  <c r="BK47" i="77" s="1"/>
  <c r="BK42" i="77"/>
  <c r="BJ56" i="77"/>
  <c r="BJ55" i="77"/>
  <c r="BJ61" i="77"/>
  <c r="BG85" i="77"/>
  <c r="BG27" i="77" s="1"/>
  <c r="BG30" i="77" s="1"/>
  <c r="BG20" i="77"/>
  <c r="BH73" i="77" l="1"/>
  <c r="BH77" i="77" s="1"/>
  <c r="BH78" i="77" s="1"/>
  <c r="BH79" i="77" s="1"/>
  <c r="BH80" i="77" s="1"/>
  <c r="BH84" i="77" s="1"/>
  <c r="BF86" i="77"/>
  <c r="BF87" i="77" s="1"/>
  <c r="BF27" i="77"/>
  <c r="BF30" i="77" s="1"/>
  <c r="BK44" i="77"/>
  <c r="BL40" i="77" s="1"/>
  <c r="BG86" i="77"/>
  <c r="BG87" i="77" s="1"/>
  <c r="BK21" i="77"/>
  <c r="BK28" i="77"/>
  <c r="BK48" i="77"/>
  <c r="BK49" i="77" s="1"/>
  <c r="BK50" i="77" s="1"/>
  <c r="BK57" i="77"/>
  <c r="BJ58" i="77"/>
  <c r="BJ62" i="77" s="1"/>
  <c r="BK45" i="77"/>
  <c r="BG23" i="77"/>
  <c r="BH75" i="77" l="1"/>
  <c r="BH74" i="77"/>
  <c r="BI69" i="77" s="1"/>
  <c r="BI71" i="77" s="1"/>
  <c r="BJ59" i="77"/>
  <c r="BK54" i="77" s="1"/>
  <c r="BK61" i="77" s="1"/>
  <c r="BJ60" i="77"/>
  <c r="BJ63" i="77"/>
  <c r="BJ64" i="77" s="1"/>
  <c r="BJ65" i="77" s="1"/>
  <c r="BL46" i="77"/>
  <c r="BL41" i="77"/>
  <c r="BL43" i="77" s="1"/>
  <c r="BL47" i="77" s="1"/>
  <c r="BL57" i="77" s="1"/>
  <c r="BL42" i="77"/>
  <c r="BH85" i="77"/>
  <c r="BH27" i="77" s="1"/>
  <c r="BH30" i="77" s="1"/>
  <c r="BH20" i="77"/>
  <c r="BH23" i="77" s="1"/>
  <c r="BI70" i="77" l="1"/>
  <c r="BI72" i="77"/>
  <c r="BI76" i="77"/>
  <c r="BK55" i="77"/>
  <c r="BK58" i="77" s="1"/>
  <c r="BK62" i="77" s="1"/>
  <c r="BK63" i="77" s="1"/>
  <c r="BK64" i="77" s="1"/>
  <c r="BK65" i="77" s="1"/>
  <c r="BK56" i="77"/>
  <c r="BH86" i="77"/>
  <c r="BH87" i="77" s="1"/>
  <c r="BL21" i="77"/>
  <c r="BL28" i="77"/>
  <c r="BL45" i="77"/>
  <c r="BL44" i="77"/>
  <c r="BM40" i="77" s="1"/>
  <c r="BL48" i="77"/>
  <c r="BL49" i="77" s="1"/>
  <c r="BL50" i="77" s="1"/>
  <c r="BI73" i="77" l="1"/>
  <c r="BI74" i="77" s="1"/>
  <c r="BJ69" i="77" s="1"/>
  <c r="BJ70" i="77" s="1"/>
  <c r="BK60" i="77"/>
  <c r="BK59" i="77"/>
  <c r="BL54" i="77" s="1"/>
  <c r="BL61" i="77" s="1"/>
  <c r="BM41" i="77"/>
  <c r="BM43" i="77" s="1"/>
  <c r="BM47" i="77" s="1"/>
  <c r="BM57" i="77" s="1"/>
  <c r="BM42" i="77"/>
  <c r="BM46" i="77"/>
  <c r="BI75" i="77" l="1"/>
  <c r="BI77" i="77"/>
  <c r="BI78" i="77" s="1"/>
  <c r="BI79" i="77" s="1"/>
  <c r="BI80" i="77" s="1"/>
  <c r="BI84" i="77" s="1"/>
  <c r="BI85" i="77" s="1"/>
  <c r="BI27" i="77" s="1"/>
  <c r="BI30" i="77" s="1"/>
  <c r="BJ72" i="77"/>
  <c r="BJ73" i="77" s="1"/>
  <c r="BJ77" i="77" s="1"/>
  <c r="BJ78" i="77" s="1"/>
  <c r="BJ76" i="77"/>
  <c r="BJ71" i="77"/>
  <c r="BL56" i="77"/>
  <c r="BL55" i="77"/>
  <c r="BL58" i="77" s="1"/>
  <c r="BL62" i="77" s="1"/>
  <c r="BM48" i="77"/>
  <c r="BM49" i="77" s="1"/>
  <c r="BM50" i="77" s="1"/>
  <c r="BM28" i="77"/>
  <c r="BM21" i="77"/>
  <c r="BM45" i="77"/>
  <c r="BM44" i="77"/>
  <c r="BN40" i="77" s="1"/>
  <c r="BI20" i="77" l="1"/>
  <c r="BI23" i="77" s="1"/>
  <c r="BJ75" i="77"/>
  <c r="BJ74" i="77"/>
  <c r="BK69" i="77" s="1"/>
  <c r="BK76" i="77" s="1"/>
  <c r="BI86" i="77"/>
  <c r="BI87" i="77" s="1"/>
  <c r="BL60" i="77"/>
  <c r="BN42" i="77"/>
  <c r="BN46" i="77"/>
  <c r="BN41" i="77"/>
  <c r="BN43" i="77" s="1"/>
  <c r="BN47" i="77" s="1"/>
  <c r="BN57" i="77" s="1"/>
  <c r="BL63" i="77"/>
  <c r="BL64" i="77" s="1"/>
  <c r="BL65" i="77" s="1"/>
  <c r="BL59" i="77"/>
  <c r="BM54" i="77" s="1"/>
  <c r="BJ79" i="77"/>
  <c r="BJ80" i="77" s="1"/>
  <c r="BJ84" i="77" s="1"/>
  <c r="BK70" i="77" l="1"/>
  <c r="BK71" i="77"/>
  <c r="BK72" i="77"/>
  <c r="BN44" i="77"/>
  <c r="BO40" i="77" s="1"/>
  <c r="BO46" i="77" s="1"/>
  <c r="BM61" i="77"/>
  <c r="BM56" i="77"/>
  <c r="BM55" i="77"/>
  <c r="BN45" i="77"/>
  <c r="BN48" i="77"/>
  <c r="BN49" i="77" s="1"/>
  <c r="BN50" i="77" s="1"/>
  <c r="BN21" i="77"/>
  <c r="BN28" i="77"/>
  <c r="BJ85" i="77"/>
  <c r="BJ27" i="77" s="1"/>
  <c r="BJ30" i="77" s="1"/>
  <c r="BJ20" i="77"/>
  <c r="BJ23" i="77" s="1"/>
  <c r="BK73" i="77" l="1"/>
  <c r="BK75" i="77" s="1"/>
  <c r="BO42" i="77"/>
  <c r="BO21" i="77" s="1"/>
  <c r="BO41" i="77"/>
  <c r="BO43" i="77" s="1"/>
  <c r="BO47" i="77" s="1"/>
  <c r="BM58" i="77"/>
  <c r="BM62" i="77" s="1"/>
  <c r="BJ86" i="77"/>
  <c r="BJ87" i="77" s="1"/>
  <c r="BK77" i="77" l="1"/>
  <c r="BK78" i="77" s="1"/>
  <c r="BK79" i="77" s="1"/>
  <c r="BK80" i="77" s="1"/>
  <c r="BK84" i="77" s="1"/>
  <c r="BK85" i="77" s="1"/>
  <c r="BK27" i="77" s="1"/>
  <c r="BK30" i="77" s="1"/>
  <c r="BK74" i="77"/>
  <c r="BL69" i="77" s="1"/>
  <c r="BL76" i="77" s="1"/>
  <c r="BO28" i="77"/>
  <c r="BO45" i="77"/>
  <c r="BM60" i="77"/>
  <c r="BO44" i="77"/>
  <c r="BP40" i="77" s="1"/>
  <c r="BM59" i="77"/>
  <c r="BN54" i="77" s="1"/>
  <c r="BO57" i="77"/>
  <c r="BO48" i="77"/>
  <c r="BO49" i="77" s="1"/>
  <c r="BO50" i="77" s="1"/>
  <c r="BM63" i="77"/>
  <c r="BM64" i="77" s="1"/>
  <c r="BM65" i="77" s="1"/>
  <c r="BL70" i="77" l="1"/>
  <c r="BL72" i="77"/>
  <c r="BL71" i="77"/>
  <c r="BK20" i="77"/>
  <c r="BK23" i="77" s="1"/>
  <c r="BP42" i="77"/>
  <c r="BP41" i="77"/>
  <c r="BP43" i="77" s="1"/>
  <c r="BP47" i="77" s="1"/>
  <c r="BP46" i="77"/>
  <c r="BN61" i="77"/>
  <c r="BN56" i="77"/>
  <c r="BN55" i="77"/>
  <c r="BN58" i="77" s="1"/>
  <c r="BN62" i="77" s="1"/>
  <c r="BN63" i="77" s="1"/>
  <c r="BN64" i="77" s="1"/>
  <c r="BN65" i="77" s="1"/>
  <c r="BK86" i="77"/>
  <c r="BK87" i="77" s="1"/>
  <c r="BL73" i="77" l="1"/>
  <c r="BL75" i="77" s="1"/>
  <c r="BP44" i="77"/>
  <c r="BQ40" i="77" s="1"/>
  <c r="BQ42" i="77" s="1"/>
  <c r="BN59" i="77"/>
  <c r="BO54" i="77" s="1"/>
  <c r="BO55" i="77" s="1"/>
  <c r="BO58" i="77" s="1"/>
  <c r="BO62" i="77" s="1"/>
  <c r="BO63" i="77" s="1"/>
  <c r="BO64" i="77" s="1"/>
  <c r="BO65" i="77" s="1"/>
  <c r="BP21" i="77"/>
  <c r="BP28" i="77"/>
  <c r="BP45" i="77"/>
  <c r="BN60" i="77"/>
  <c r="BP48" i="77"/>
  <c r="BP49" i="77" s="1"/>
  <c r="BP50" i="77" s="1"/>
  <c r="BP57" i="77"/>
  <c r="BL77" i="77" l="1"/>
  <c r="BL78" i="77" s="1"/>
  <c r="BL79" i="77" s="1"/>
  <c r="BL80" i="77" s="1"/>
  <c r="BL84" i="77" s="1"/>
  <c r="BL20" i="77" s="1"/>
  <c r="BL23" i="77" s="1"/>
  <c r="BL74" i="77"/>
  <c r="BM69" i="77" s="1"/>
  <c r="BM71" i="77" s="1"/>
  <c r="BQ41" i="77"/>
  <c r="BQ43" i="77" s="1"/>
  <c r="BQ47" i="77" s="1"/>
  <c r="BQ48" i="77" s="1"/>
  <c r="BQ49" i="77" s="1"/>
  <c r="BQ50" i="77" s="1"/>
  <c r="BQ46" i="77"/>
  <c r="BO61" i="77"/>
  <c r="BO56" i="77"/>
  <c r="BO59" i="77" s="1"/>
  <c r="BP54" i="77" s="1"/>
  <c r="BQ21" i="77"/>
  <c r="BQ28" i="77"/>
  <c r="BM72" i="77" l="1"/>
  <c r="BL85" i="77"/>
  <c r="BL86" i="77" s="1"/>
  <c r="BL87" i="77" s="1"/>
  <c r="BM70" i="77"/>
  <c r="BM76" i="77"/>
  <c r="BQ57" i="77"/>
  <c r="BQ44" i="77"/>
  <c r="BR40" i="77" s="1"/>
  <c r="BR42" i="77" s="1"/>
  <c r="BQ45" i="77"/>
  <c r="BO60" i="77"/>
  <c r="BP61" i="77"/>
  <c r="BP55" i="77"/>
  <c r="BP56" i="77"/>
  <c r="BL27" i="77" l="1"/>
  <c r="BL30" i="77" s="1"/>
  <c r="BM73" i="77"/>
  <c r="BM74" i="77" s="1"/>
  <c r="BN69" i="77" s="1"/>
  <c r="BN76" i="77" s="1"/>
  <c r="BR41" i="77"/>
  <c r="BR43" i="77" s="1"/>
  <c r="BR47" i="77" s="1"/>
  <c r="BR46" i="77"/>
  <c r="BP58" i="77"/>
  <c r="BP62" i="77" s="1"/>
  <c r="BP63" i="77" s="1"/>
  <c r="BP64" i="77" s="1"/>
  <c r="BR28" i="77"/>
  <c r="BR21" i="77"/>
  <c r="BM75" i="77" l="1"/>
  <c r="BM77" i="77"/>
  <c r="BM78" i="77" s="1"/>
  <c r="BN71" i="77"/>
  <c r="BN70" i="77"/>
  <c r="BN72" i="77"/>
  <c r="BR45" i="77"/>
  <c r="BR48" i="77"/>
  <c r="BR49" i="77" s="1"/>
  <c r="BR50" i="77" s="1"/>
  <c r="BR57" i="77"/>
  <c r="BP59" i="77"/>
  <c r="BQ54" i="77" s="1"/>
  <c r="BR44" i="77"/>
  <c r="BS40" i="77" s="1"/>
  <c r="BP60" i="77"/>
  <c r="BP65" i="77"/>
  <c r="BN73" i="77" l="1"/>
  <c r="BN75" i="77" s="1"/>
  <c r="BM79" i="77"/>
  <c r="BM80" i="77" s="1"/>
  <c r="BM84" i="77" s="1"/>
  <c r="BQ56" i="77"/>
  <c r="BQ61" i="77"/>
  <c r="BQ55" i="77"/>
  <c r="BQ58" i="77" s="1"/>
  <c r="BQ62" i="77" s="1"/>
  <c r="BQ63" i="77" s="1"/>
  <c r="BQ64" i="77" s="1"/>
  <c r="BQ65" i="77" s="1"/>
  <c r="BS41" i="77"/>
  <c r="BS43" i="77" s="1"/>
  <c r="BS47" i="77" s="1"/>
  <c r="BS57" i="77" s="1"/>
  <c r="BS42" i="77"/>
  <c r="BS46" i="77"/>
  <c r="BN74" i="77" l="1"/>
  <c r="BO69" i="77" s="1"/>
  <c r="BO70" i="77" s="1"/>
  <c r="BN77" i="77"/>
  <c r="BN78" i="77" s="1"/>
  <c r="BN79" i="77" s="1"/>
  <c r="BN80" i="77" s="1"/>
  <c r="BN84" i="77" s="1"/>
  <c r="BN85" i="77" s="1"/>
  <c r="BN27" i="77" s="1"/>
  <c r="BN30" i="77" s="1"/>
  <c r="BM85" i="77"/>
  <c r="BM20" i="77"/>
  <c r="BM23" i="77" s="1"/>
  <c r="BS44" i="77"/>
  <c r="BT40" i="77" s="1"/>
  <c r="BT42" i="77" s="1"/>
  <c r="BS28" i="77"/>
  <c r="BS21" i="77"/>
  <c r="BS45" i="77"/>
  <c r="BS48" i="77"/>
  <c r="BS49" i="77" s="1"/>
  <c r="BS50" i="77" s="1"/>
  <c r="BQ59" i="77"/>
  <c r="BR54" i="77" s="1"/>
  <c r="BQ60" i="77"/>
  <c r="BN20" i="77" l="1"/>
  <c r="BN23" i="77" s="1"/>
  <c r="BO76" i="77"/>
  <c r="BO72" i="77"/>
  <c r="BO73" i="77" s="1"/>
  <c r="BO77" i="77" s="1"/>
  <c r="BO78" i="77" s="1"/>
  <c r="BO79" i="77" s="1"/>
  <c r="BO80" i="77" s="1"/>
  <c r="BO84" i="77" s="1"/>
  <c r="BO85" i="77" s="1"/>
  <c r="BO27" i="77" s="1"/>
  <c r="BO30" i="77" s="1"/>
  <c r="BO71" i="77"/>
  <c r="BN86" i="77"/>
  <c r="BN87" i="77" s="1"/>
  <c r="BM86" i="77"/>
  <c r="BM87" i="77" s="1"/>
  <c r="BM27" i="77"/>
  <c r="BM30" i="77" s="1"/>
  <c r="BT41" i="77"/>
  <c r="BT43" i="77" s="1"/>
  <c r="BT47" i="77" s="1"/>
  <c r="BT57" i="77" s="1"/>
  <c r="BT46" i="77"/>
  <c r="BR55" i="77"/>
  <c r="BR61" i="77"/>
  <c r="BR56" i="77"/>
  <c r="BT21" i="77"/>
  <c r="BT28" i="77"/>
  <c r="BO75" i="77" l="1"/>
  <c r="BO20" i="77"/>
  <c r="BO23" i="77" s="1"/>
  <c r="BO74" i="77"/>
  <c r="BP69" i="77" s="1"/>
  <c r="BP72" i="77" s="1"/>
  <c r="BO86" i="77"/>
  <c r="BO87" i="77" s="1"/>
  <c r="BT44" i="77"/>
  <c r="BU40" i="77" s="1"/>
  <c r="BU42" i="77" s="1"/>
  <c r="BT48" i="77"/>
  <c r="BT49" i="77" s="1"/>
  <c r="BT50" i="77" s="1"/>
  <c r="BT45" i="77"/>
  <c r="BR58" i="77"/>
  <c r="BR62" i="77" s="1"/>
  <c r="BP76" i="77" l="1"/>
  <c r="BP71" i="77"/>
  <c r="BP70" i="77"/>
  <c r="BP73" i="77" s="1"/>
  <c r="BP77" i="77" s="1"/>
  <c r="BP78" i="77" s="1"/>
  <c r="BP79" i="77" s="1"/>
  <c r="BP80" i="77" s="1"/>
  <c r="BP84" i="77" s="1"/>
  <c r="BU41" i="77"/>
  <c r="BU43" i="77" s="1"/>
  <c r="BU47" i="77" s="1"/>
  <c r="BU46" i="77"/>
  <c r="BR63" i="77"/>
  <c r="BU28" i="77"/>
  <c r="BU21" i="77"/>
  <c r="BR59" i="77"/>
  <c r="BS54" i="77" s="1"/>
  <c r="BR60" i="77"/>
  <c r="BP75" i="77" l="1"/>
  <c r="BP74" i="77"/>
  <c r="BQ69" i="77" s="1"/>
  <c r="BQ72" i="77" s="1"/>
  <c r="BP20" i="77"/>
  <c r="BP23" i="77" s="1"/>
  <c r="BP85" i="77"/>
  <c r="BP27" i="77" s="1"/>
  <c r="BP30" i="77" s="1"/>
  <c r="BU44" i="77"/>
  <c r="BV40" i="77" s="1"/>
  <c r="BS61" i="77"/>
  <c r="BS55" i="77"/>
  <c r="BS58" i="77" s="1"/>
  <c r="BS62" i="77" s="1"/>
  <c r="BS63" i="77" s="1"/>
  <c r="BS64" i="77" s="1"/>
  <c r="BS65" i="77" s="1"/>
  <c r="BS56" i="77"/>
  <c r="BR64" i="77"/>
  <c r="BR65" i="77" s="1"/>
  <c r="BU48" i="77"/>
  <c r="BU49" i="77" s="1"/>
  <c r="BU50" i="77" s="1"/>
  <c r="BU57" i="77"/>
  <c r="BU45" i="77"/>
  <c r="BQ70" i="77" l="1"/>
  <c r="BQ73" i="77" s="1"/>
  <c r="BQ77" i="77" s="1"/>
  <c r="BQ78" i="77" s="1"/>
  <c r="BQ76" i="77"/>
  <c r="BQ71" i="77"/>
  <c r="BP86" i="77"/>
  <c r="BP87" i="77" s="1"/>
  <c r="BS60" i="77"/>
  <c r="BS59" i="77"/>
  <c r="BT54" i="77" s="1"/>
  <c r="BV42" i="77"/>
  <c r="BV41" i="77"/>
  <c r="BV46" i="77"/>
  <c r="BQ74" i="77" l="1"/>
  <c r="BR69" i="77" s="1"/>
  <c r="BR71" i="77" s="1"/>
  <c r="BQ75" i="77"/>
  <c r="BQ79" i="77"/>
  <c r="BQ80" i="77" s="1"/>
  <c r="BQ84" i="77" s="1"/>
  <c r="BV21" i="77"/>
  <c r="BV28" i="77"/>
  <c r="BV43" i="77"/>
  <c r="BV47" i="77" s="1"/>
  <c r="BT61" i="77"/>
  <c r="BT55" i="77"/>
  <c r="BT58" i="77" s="1"/>
  <c r="BT62" i="77" s="1"/>
  <c r="BT56" i="77"/>
  <c r="BR76" i="77" l="1"/>
  <c r="BR72" i="77"/>
  <c r="BR70" i="77"/>
  <c r="BQ85" i="77"/>
  <c r="BQ20" i="77"/>
  <c r="BQ23" i="77" s="1"/>
  <c r="BT63" i="77"/>
  <c r="BT64" i="77" s="1"/>
  <c r="BT65" i="77" s="1"/>
  <c r="BV44" i="77"/>
  <c r="BW40" i="77" s="1"/>
  <c r="BV48" i="77"/>
  <c r="BV49" i="77" s="1"/>
  <c r="BV50" i="77" s="1"/>
  <c r="BV57" i="77"/>
  <c r="BT60" i="77"/>
  <c r="BV45" i="77"/>
  <c r="BT59" i="77"/>
  <c r="BU54" i="77" s="1"/>
  <c r="BR73" i="77" l="1"/>
  <c r="BR75" i="77" s="1"/>
  <c r="BQ86" i="77"/>
  <c r="BQ87" i="77" s="1"/>
  <c r="BQ27" i="77"/>
  <c r="BQ30" i="77" s="1"/>
  <c r="BU56" i="77"/>
  <c r="BU55" i="77"/>
  <c r="BU58" i="77" s="1"/>
  <c r="BU61" i="77"/>
  <c r="BW41" i="77"/>
  <c r="BW43" i="77" s="1"/>
  <c r="BW47" i="77" s="1"/>
  <c r="BW42" i="77"/>
  <c r="BW46" i="77"/>
  <c r="BR74" i="77" l="1"/>
  <c r="BS69" i="77" s="1"/>
  <c r="BS72" i="77" s="1"/>
  <c r="BR77" i="77"/>
  <c r="BR78" i="77" s="1"/>
  <c r="BR79" i="77" s="1"/>
  <c r="BR80" i="77" s="1"/>
  <c r="BR84" i="77" s="1"/>
  <c r="BU62" i="77"/>
  <c r="BU63" i="77" s="1"/>
  <c r="BU64" i="77" s="1"/>
  <c r="BU65" i="77" s="1"/>
  <c r="BU59" i="77"/>
  <c r="BV54" i="77" s="1"/>
  <c r="BV56" i="77" s="1"/>
  <c r="BU60" i="77"/>
  <c r="BW44" i="77"/>
  <c r="BX40" i="77" s="1"/>
  <c r="BX42" i="77" s="1"/>
  <c r="BW57" i="77"/>
  <c r="BW48" i="77"/>
  <c r="BW49" i="77" s="1"/>
  <c r="BW50" i="77" s="1"/>
  <c r="BW45" i="77"/>
  <c r="BW21" i="77"/>
  <c r="BW28" i="77"/>
  <c r="BS70" i="77" l="1"/>
  <c r="BS73" i="77" s="1"/>
  <c r="BS77" i="77" s="1"/>
  <c r="BS78" i="77" s="1"/>
  <c r="BS79" i="77" s="1"/>
  <c r="BS80" i="77" s="1"/>
  <c r="BS84" i="77" s="1"/>
  <c r="BS85" i="77" s="1"/>
  <c r="BS27" i="77" s="1"/>
  <c r="BS30" i="77" s="1"/>
  <c r="BS76" i="77"/>
  <c r="BS71" i="77"/>
  <c r="BR85" i="77"/>
  <c r="BR27" i="77" s="1"/>
  <c r="BR30" i="77" s="1"/>
  <c r="BR20" i="77"/>
  <c r="BR23" i="77" s="1"/>
  <c r="BV61" i="77"/>
  <c r="BV55" i="77"/>
  <c r="BV58" i="77" s="1"/>
  <c r="BV62" i="77" s="1"/>
  <c r="BX41" i="77"/>
  <c r="BX43" i="77" s="1"/>
  <c r="BX47" i="77" s="1"/>
  <c r="BX57" i="77" s="1"/>
  <c r="BX46" i="77"/>
  <c r="BX21" i="77"/>
  <c r="BX28" i="77"/>
  <c r="BS74" i="77" l="1"/>
  <c r="BT69" i="77" s="1"/>
  <c r="BT70" i="77" s="1"/>
  <c r="BS20" i="77"/>
  <c r="BS23" i="77" s="1"/>
  <c r="BS75" i="77"/>
  <c r="BS86" i="77"/>
  <c r="BS87" i="77" s="1"/>
  <c r="BR86" i="77"/>
  <c r="BR87" i="77" s="1"/>
  <c r="BX48" i="77"/>
  <c r="BX49" i="77" s="1"/>
  <c r="BX50" i="77" s="1"/>
  <c r="BX44" i="77"/>
  <c r="BY40" i="77" s="1"/>
  <c r="BY46" i="77" s="1"/>
  <c r="BX45" i="77"/>
  <c r="BV63" i="77"/>
  <c r="BV60" i="77"/>
  <c r="BV59" i="77"/>
  <c r="BW54" i="77" s="1"/>
  <c r="BT72" i="77" l="1"/>
  <c r="BT73" i="77" s="1"/>
  <c r="BT77" i="77" s="1"/>
  <c r="BT78" i="77" s="1"/>
  <c r="BT79" i="77" s="1"/>
  <c r="BT80" i="77" s="1"/>
  <c r="BT84" i="77" s="1"/>
  <c r="BT85" i="77" s="1"/>
  <c r="BT27" i="77" s="1"/>
  <c r="BT30" i="77" s="1"/>
  <c r="BT71" i="77"/>
  <c r="BT76" i="77"/>
  <c r="BY42" i="77"/>
  <c r="BY28" i="77" s="1"/>
  <c r="BY41" i="77"/>
  <c r="BY43" i="77" s="1"/>
  <c r="BY47" i="77" s="1"/>
  <c r="BY57" i="77" s="1"/>
  <c r="BW56" i="77"/>
  <c r="BW61" i="77"/>
  <c r="BW55" i="77"/>
  <c r="BW58" i="77" s="1"/>
  <c r="BV64" i="77"/>
  <c r="BT75" i="77" l="1"/>
  <c r="BT74" i="77"/>
  <c r="BU69" i="77" s="1"/>
  <c r="BU72" i="77" s="1"/>
  <c r="BT86" i="77"/>
  <c r="BT87" i="77" s="1"/>
  <c r="BT20" i="77"/>
  <c r="BT23" i="77" s="1"/>
  <c r="BY21" i="77"/>
  <c r="BY44" i="77"/>
  <c r="BZ40" i="77" s="1"/>
  <c r="BZ46" i="77" s="1"/>
  <c r="BY48" i="77"/>
  <c r="BY49" i="77" s="1"/>
  <c r="BY50" i="77" s="1"/>
  <c r="BY45" i="77"/>
  <c r="BW62" i="77"/>
  <c r="BW60" i="77"/>
  <c r="BV65" i="77"/>
  <c r="BW59" i="77"/>
  <c r="BX54" i="77" s="1"/>
  <c r="BU76" i="77" l="1"/>
  <c r="BU70" i="77"/>
  <c r="BU73" i="77" s="1"/>
  <c r="BU71" i="77"/>
  <c r="BZ41" i="77"/>
  <c r="BZ43" i="77" s="1"/>
  <c r="BZ47" i="77" s="1"/>
  <c r="BZ57" i="77" s="1"/>
  <c r="BZ42" i="77"/>
  <c r="BX61" i="77"/>
  <c r="BX55" i="77"/>
  <c r="BX58" i="77" s="1"/>
  <c r="BX62" i="77" s="1"/>
  <c r="BX56" i="77"/>
  <c r="BW63" i="77"/>
  <c r="BU77" i="77" l="1"/>
  <c r="BU78" i="77" s="1"/>
  <c r="BU79" i="77" s="1"/>
  <c r="BU80" i="77" s="1"/>
  <c r="BU84" i="77" s="1"/>
  <c r="BU75" i="77"/>
  <c r="BU74" i="77"/>
  <c r="BV69" i="77" s="1"/>
  <c r="BV72" i="77" s="1"/>
  <c r="BZ48" i="77"/>
  <c r="BZ49" i="77" s="1"/>
  <c r="BZ50" i="77" s="1"/>
  <c r="BZ44" i="77"/>
  <c r="BZ45" i="77"/>
  <c r="E45" i="77" s="1"/>
  <c r="BZ21" i="77"/>
  <c r="D21" i="77" s="1"/>
  <c r="BZ28" i="77"/>
  <c r="D28" i="77" s="1"/>
  <c r="BX63" i="77"/>
  <c r="BX64" i="77" s="1"/>
  <c r="BX65" i="77" s="1"/>
  <c r="BX59" i="77"/>
  <c r="BY54" i="77" s="1"/>
  <c r="BX60" i="77"/>
  <c r="BW64" i="77"/>
  <c r="BW65" i="77" s="1"/>
  <c r="BV70" i="77" l="1"/>
  <c r="BV73" i="77" s="1"/>
  <c r="BV77" i="77" s="1"/>
  <c r="BV78" i="77" s="1"/>
  <c r="BV79" i="77" s="1"/>
  <c r="BV80" i="77" s="1"/>
  <c r="BV84" i="77" s="1"/>
  <c r="BV20" i="77" s="1"/>
  <c r="BV23" i="77" s="1"/>
  <c r="BV76" i="77"/>
  <c r="BV71" i="77"/>
  <c r="BU85" i="77"/>
  <c r="BU27" i="77" s="1"/>
  <c r="BU30" i="77" s="1"/>
  <c r="BU20" i="77"/>
  <c r="BU23" i="77" s="1"/>
  <c r="BY56" i="77"/>
  <c r="BY55" i="77"/>
  <c r="BY61" i="77"/>
  <c r="BV75" i="77" l="1"/>
  <c r="BV74" i="77"/>
  <c r="BW69" i="77" s="1"/>
  <c r="BW71" i="77" s="1"/>
  <c r="BV85" i="77"/>
  <c r="BV86" i="77" s="1"/>
  <c r="BV87" i="77" s="1"/>
  <c r="BU86" i="77"/>
  <c r="BU87" i="77" s="1"/>
  <c r="BY58" i="77"/>
  <c r="BW70" i="77" l="1"/>
  <c r="BW72" i="77"/>
  <c r="BW76" i="77"/>
  <c r="BV27" i="77"/>
  <c r="BV30" i="77" s="1"/>
  <c r="BY62" i="77"/>
  <c r="BY60" i="77"/>
  <c r="BY59" i="77"/>
  <c r="BZ54" i="77" s="1"/>
  <c r="BW73" i="77" l="1"/>
  <c r="BW77" i="77" s="1"/>
  <c r="BW78" i="77" s="1"/>
  <c r="BY63" i="77"/>
  <c r="BY64" i="77" s="1"/>
  <c r="BY65" i="77" s="1"/>
  <c r="BZ55" i="77"/>
  <c r="BZ58" i="77" s="1"/>
  <c r="BZ62" i="77" s="1"/>
  <c r="BZ61" i="77"/>
  <c r="BZ56" i="77"/>
  <c r="BW75" i="77" l="1"/>
  <c r="BW74" i="77"/>
  <c r="BX69" i="77" s="1"/>
  <c r="BX72" i="77" s="1"/>
  <c r="BW79" i="77"/>
  <c r="BW80" i="77" s="1"/>
  <c r="BW84" i="77" s="1"/>
  <c r="BZ59" i="77"/>
  <c r="BZ60" i="77"/>
  <c r="E60" i="77" s="1"/>
  <c r="BZ63" i="77"/>
  <c r="BX70" i="77" l="1"/>
  <c r="BX73" i="77" s="1"/>
  <c r="BX77" i="77" s="1"/>
  <c r="BX78" i="77" s="1"/>
  <c r="BX79" i="77" s="1"/>
  <c r="BX80" i="77" s="1"/>
  <c r="BX84" i="77" s="1"/>
  <c r="BX76" i="77"/>
  <c r="BX71" i="77"/>
  <c r="BW85" i="77"/>
  <c r="BW20" i="77"/>
  <c r="BW23" i="77" s="1"/>
  <c r="BZ64" i="77"/>
  <c r="BZ65" i="77" s="1"/>
  <c r="BX74" i="77" l="1"/>
  <c r="BY69" i="77" s="1"/>
  <c r="BY70" i="77" s="1"/>
  <c r="BX75" i="77"/>
  <c r="BX85" i="77"/>
  <c r="BX27" i="77" s="1"/>
  <c r="BX30" i="77" s="1"/>
  <c r="BX20" i="77"/>
  <c r="BX23" i="77" s="1"/>
  <c r="BW86" i="77"/>
  <c r="BW87" i="77" s="1"/>
  <c r="BW27" i="77"/>
  <c r="BW30" i="77" s="1"/>
  <c r="BY71" i="77" l="1"/>
  <c r="BY72" i="77"/>
  <c r="BY73" i="77" s="1"/>
  <c r="BY76" i="77"/>
  <c r="BX86" i="77"/>
  <c r="BX87" i="77" s="1"/>
  <c r="BY75" i="77" l="1"/>
  <c r="BY77" i="77"/>
  <c r="BY78" i="77" s="1"/>
  <c r="BY79" i="77" s="1"/>
  <c r="BY80" i="77" s="1"/>
  <c r="BY84" i="77" s="1"/>
  <c r="BY85" i="77" s="1"/>
  <c r="BY86" i="77" s="1"/>
  <c r="BY87" i="77" s="1"/>
  <c r="BY74" i="77"/>
  <c r="BZ69" i="77" s="1"/>
  <c r="BZ72" i="77" s="1"/>
  <c r="BY20" i="77" l="1"/>
  <c r="BY23" i="77" s="1"/>
  <c r="BY27" i="77"/>
  <c r="BY30" i="77" s="1"/>
  <c r="BZ70" i="77"/>
  <c r="BZ73" i="77" s="1"/>
  <c r="BZ77" i="77" s="1"/>
  <c r="BZ78" i="77" s="1"/>
  <c r="BZ79" i="77" s="1"/>
  <c r="BZ80" i="77" s="1"/>
  <c r="BZ84" i="77" s="1"/>
  <c r="BZ76" i="77"/>
  <c r="BZ71" i="77"/>
  <c r="BZ75" i="77" l="1"/>
  <c r="E75" i="77" s="1"/>
  <c r="BZ74" i="77"/>
  <c r="BZ85" i="77"/>
  <c r="BZ27" i="77" s="1"/>
  <c r="BZ20" i="77"/>
  <c r="D20" i="77" l="1"/>
  <c r="BZ23" i="77"/>
  <c r="D23" i="77" s="1"/>
  <c r="L65" i="74" s="1"/>
  <c r="D27" i="77"/>
  <c r="BZ30" i="77"/>
  <c r="D30" i="77" s="1"/>
  <c r="M65" i="74" s="1"/>
  <c r="BZ86" i="77"/>
  <c r="BZ87" i="77" s="1"/>
  <c r="D31" i="77" l="1"/>
  <c r="M62" i="74" s="1"/>
  <c r="D29" i="77"/>
  <c r="M64" i="74" s="1"/>
  <c r="D24" i="77"/>
  <c r="L62" i="74" s="1"/>
  <c r="D22" i="77"/>
  <c r="M4" i="77" l="1"/>
  <c r="M3" i="77" s="1"/>
  <c r="L64" i="74"/>
  <c r="K64" i="74" s="1"/>
  <c r="C54" i="74" l="1"/>
  <c r="K62" i="74"/>
  <c r="C52" i="74" s="1"/>
  <c r="C63" i="74" s="1"/>
  <c r="C74" i="74" s="1"/>
  <c r="C84" i="74" s="1"/>
  <c r="M42" i="74"/>
  <c r="C65" i="74" l="1"/>
  <c r="C76" i="74" s="1"/>
  <c r="C86" i="74" s="1"/>
  <c r="E1393" i="89"/>
  <c r="E1394" i="89" l="1"/>
  <c r="F1393" i="89" l="1"/>
  <c r="E1395" i="89"/>
  <c r="F1394" i="89" l="1"/>
  <c r="F1395" i="89" s="1"/>
  <c r="G1393" i="89" l="1"/>
  <c r="G1394" i="89" s="1"/>
  <c r="G1395" i="89" s="1"/>
  <c r="H1393" i="89" l="1"/>
  <c r="H1394" i="89" l="1"/>
  <c r="H1395" i="89" l="1"/>
  <c r="I1393" i="89" l="1"/>
  <c r="I1394" i="89" l="1"/>
  <c r="I1395" i="89" l="1"/>
  <c r="J1393" i="89" l="1"/>
  <c r="J1394" i="89" l="1"/>
  <c r="J1395" i="89" l="1"/>
  <c r="K1393" i="89"/>
  <c r="K1394" i="89" l="1"/>
  <c r="K1395" i="89" l="1"/>
  <c r="L1393" i="89" l="1"/>
  <c r="L1394" i="89" l="1"/>
  <c r="L1395" i="89" l="1"/>
  <c r="M1393" i="89" l="1"/>
  <c r="M1394" i="89"/>
  <c r="M1395" i="89" l="1"/>
  <c r="AE1422" i="89"/>
  <c r="N1393" i="89" l="1"/>
  <c r="AE1414" i="89"/>
  <c r="N1394" i="89" l="1"/>
  <c r="AE1406" i="89"/>
  <c r="AE1398" i="89"/>
  <c r="N1395" i="89" l="1"/>
  <c r="O1393" i="89" l="1"/>
  <c r="O1394" i="89" s="1"/>
  <c r="O1395" i="89" l="1"/>
  <c r="P1393" i="89" l="1"/>
  <c r="P1394" i="89" l="1"/>
  <c r="P1395" i="89" l="1"/>
  <c r="Q1393" i="89"/>
  <c r="Q1394" i="89" l="1"/>
  <c r="Q1395" i="89" l="1"/>
  <c r="R1393" i="89" l="1"/>
  <c r="R1394" i="89" l="1"/>
  <c r="R1395" i="89" l="1"/>
  <c r="S1393" i="89"/>
  <c r="S1394" i="89" l="1"/>
  <c r="S1395" i="89" l="1"/>
  <c r="T1393" i="89" l="1"/>
  <c r="T1394" i="89" l="1"/>
  <c r="T1395" i="89" l="1"/>
  <c r="U1393" i="89"/>
  <c r="U1394" i="89" l="1"/>
  <c r="U1395" i="89" l="1"/>
  <c r="V1393" i="89" l="1"/>
  <c r="V1394" i="89" l="1"/>
  <c r="V1395" i="89" l="1"/>
  <c r="W1393" i="89" l="1"/>
  <c r="W1394" i="89" l="1"/>
  <c r="W1395" i="89" l="1"/>
  <c r="X1393" i="89" l="1"/>
  <c r="X1394" i="89" l="1"/>
  <c r="X1395" i="89" l="1"/>
  <c r="AE1427" i="89" s="1"/>
  <c r="AE1426" i="89"/>
  <c r="AE1425" i="89"/>
  <c r="Y1393" i="89" l="1"/>
  <c r="Y1394" i="89" l="1"/>
  <c r="Y1395" i="89" l="1"/>
  <c r="AE1419" i="89" s="1"/>
  <c r="AE1418" i="89"/>
  <c r="AE1417" i="89"/>
  <c r="Z1393" i="89"/>
  <c r="AE1409" i="89" l="1"/>
  <c r="Z1394" i="89"/>
  <c r="Z1395" i="89" l="1"/>
  <c r="AE1411" i="89" s="1"/>
  <c r="AE1410" i="89" l="1"/>
  <c r="AA1393" i="89"/>
  <c r="AA1394" i="89" l="1"/>
  <c r="AE1402" i="89" l="1"/>
  <c r="AA1395" i="89"/>
  <c r="AE1403" i="89" s="1"/>
  <c r="AE1401" i="89"/>
  <c r="AB1393" i="89" l="1"/>
  <c r="AB1394" i="89" s="1"/>
  <c r="AB1395" i="89" s="1"/>
</calcChain>
</file>

<file path=xl/sharedStrings.xml><?xml version="1.0" encoding="utf-8"?>
<sst xmlns="http://schemas.openxmlformats.org/spreadsheetml/2006/main" count="8151" uniqueCount="1169">
  <si>
    <t>Purchase Price</t>
  </si>
  <si>
    <t>Debt Service</t>
  </si>
  <si>
    <t>Property Description:</t>
  </si>
  <si>
    <t>Address:</t>
  </si>
  <si>
    <t>Year Built:</t>
  </si>
  <si>
    <t>Lot SF Size:</t>
  </si>
  <si>
    <t>Unit and Community Amenities:</t>
  </si>
  <si>
    <t>Close proximity to tech jobs in 'Silicon Beach'</t>
  </si>
  <si>
    <t>Only 3 miles from the Venice Beach/Santa Monica</t>
  </si>
  <si>
    <t>Less than 3 miles from the entertainment center of Culver City</t>
  </si>
  <si>
    <t>Sizable cap ex budget for modernizing interior of units</t>
  </si>
  <si>
    <t>Financial Highlights:</t>
  </si>
  <si>
    <t>Markets boasts a less than 3% vacancy rate</t>
  </si>
  <si>
    <t>Total Units</t>
  </si>
  <si>
    <t>Other Revenue</t>
  </si>
  <si>
    <t>PROJECT COSTS</t>
  </si>
  <si>
    <t>Misc</t>
  </si>
  <si>
    <t>Total Operating Expenses</t>
  </si>
  <si>
    <t>Total</t>
  </si>
  <si>
    <t>Units</t>
  </si>
  <si>
    <t>Percent of Project</t>
  </si>
  <si>
    <t>Type</t>
  </si>
  <si>
    <t>Unit SF</t>
  </si>
  <si>
    <t>TOTAL SF</t>
  </si>
  <si>
    <t>Monthly Market Rent (per unit)</t>
  </si>
  <si>
    <t>Rent / SF</t>
  </si>
  <si>
    <t xml:space="preserve">For the Years Ending </t>
  </si>
  <si>
    <t>Actuals</t>
  </si>
  <si>
    <t xml:space="preserve">Potential Gross Revenue </t>
  </si>
  <si>
    <t xml:space="preserve">  Base Rental Revenue </t>
  </si>
  <si>
    <t>Total Other Revenue</t>
  </si>
  <si>
    <t xml:space="preserve">Operating Expenses </t>
  </si>
  <si>
    <t>Total Operating Expenses (Total $$)</t>
  </si>
  <si>
    <t>Net Operating Income (NOI)</t>
  </si>
  <si>
    <t>All Cash Yield</t>
  </si>
  <si>
    <t xml:space="preserve">  Interest Payments *</t>
  </si>
  <si>
    <t xml:space="preserve">  Principal Payments</t>
  </si>
  <si>
    <t xml:space="preserve">Total Debt Service </t>
  </si>
  <si>
    <t>Cash Flow After Debt Service (Distr. Cash)</t>
  </si>
  <si>
    <t>Distributions</t>
  </si>
  <si>
    <t>Project IRR</t>
  </si>
  <si>
    <t>X</t>
  </si>
  <si>
    <t>PSA/DD Legal</t>
  </si>
  <si>
    <t xml:space="preserve">Third Party Reports </t>
  </si>
  <si>
    <t xml:space="preserve">Travel </t>
  </si>
  <si>
    <t>Development Cost</t>
  </si>
  <si>
    <t>Construction Costs</t>
  </si>
  <si>
    <t>Architectural Fees</t>
  </si>
  <si>
    <t>Offsite Engineering</t>
  </si>
  <si>
    <t>Closing Cost &amp; Fees</t>
  </si>
  <si>
    <t xml:space="preserve">Broker's Commission </t>
  </si>
  <si>
    <t xml:space="preserve">BCP Acquisition Fee </t>
  </si>
  <si>
    <t>Escrow</t>
  </si>
  <si>
    <t xml:space="preserve">Lenders Title Policy </t>
  </si>
  <si>
    <t>Recording Tax</t>
  </si>
  <si>
    <t>Processing Fee</t>
  </si>
  <si>
    <t>Attorney</t>
  </si>
  <si>
    <t>Banks Attorney</t>
  </si>
  <si>
    <t xml:space="preserve">Banks Due Diligence </t>
  </si>
  <si>
    <t xml:space="preserve">Financing/Soft Cost Contignecy </t>
  </si>
  <si>
    <t>Rehab Cost</t>
  </si>
  <si>
    <t xml:space="preserve">Interior Rehab </t>
  </si>
  <si>
    <t xml:space="preserve">Exterior Rehab </t>
  </si>
  <si>
    <t xml:space="preserve">Rehab Cost Contigency </t>
  </si>
  <si>
    <t>Total Before Points/Fees/IR</t>
  </si>
  <si>
    <t>Interest Reserve (Debt)</t>
  </si>
  <si>
    <t xml:space="preserve">Total </t>
  </si>
  <si>
    <t>Actual Monthly Rent Per Unit</t>
  </si>
  <si>
    <t>Actual Monthly
Rent (all units)</t>
  </si>
  <si>
    <t>Actual Annual
Rent (all units)</t>
  </si>
  <si>
    <t>Monthly
Mkt. Rent (all units)</t>
  </si>
  <si>
    <t>Annual
Mkt. Rent (all units)</t>
  </si>
  <si>
    <t xml:space="preserve">Variance Table </t>
  </si>
  <si>
    <t>Percent Change</t>
  </si>
  <si>
    <t>Monetary Change (Monthly)</t>
  </si>
  <si>
    <t>Project</t>
  </si>
  <si>
    <t>Amount</t>
  </si>
  <si>
    <t>Exterior</t>
  </si>
  <si>
    <t>Notes</t>
  </si>
  <si>
    <t>Landscape - Grounds</t>
  </si>
  <si>
    <t>Boilers</t>
  </si>
  <si>
    <t>Roofs</t>
  </si>
  <si>
    <t>Parking Lot</t>
  </si>
  <si>
    <t>Seismic Retrofit / Systems Upgrade</t>
  </si>
  <si>
    <t>Exterior Lighting and cameras</t>
  </si>
  <si>
    <t>Gates and fences</t>
  </si>
  <si>
    <t xml:space="preserve">Building painting </t>
  </si>
  <si>
    <t>Clubhouse / Pool Area Renovation</t>
  </si>
  <si>
    <t>Walkway Repair</t>
  </si>
  <si>
    <t xml:space="preserve">Dry Rot Replacement </t>
  </si>
  <si>
    <t>TOTAL:</t>
  </si>
  <si>
    <t>Interior</t>
  </si>
  <si>
    <t>per Ut.</t>
  </si>
  <si>
    <t>Contingency</t>
  </si>
  <si>
    <t>TOTAL</t>
  </si>
  <si>
    <t>Adjusted Annual Expenses</t>
  </si>
  <si>
    <t>EXPENDITURE</t>
  </si>
  <si>
    <t>PROFORMA
EXPENSES 
(Monthly)</t>
  </si>
  <si>
    <t>PER UNIT
(Monthly)</t>
  </si>
  <si>
    <t>PER
SQ FT
(Monthly)</t>
  </si>
  <si>
    <t>PER
UNIT (Annual)</t>
  </si>
  <si>
    <t>PER
SQ FT
(ANNUAL)</t>
  </si>
  <si>
    <t>ANNUAL
EXPENSES</t>
  </si>
  <si>
    <t>Footnote</t>
  </si>
  <si>
    <t xml:space="preserve">PAYROLL AND BENEFITS </t>
  </si>
  <si>
    <t>MANAGEMENT FEE / LEASING</t>
  </si>
  <si>
    <t>ADMIN. EXPENSES / FEES</t>
  </si>
  <si>
    <t>UTILITIES EXPENSES</t>
  </si>
  <si>
    <t>OPERATIONS AND MAINTENANCE</t>
  </si>
  <si>
    <t>INSURANCE</t>
  </si>
  <si>
    <t>PROPERTY TAX</t>
  </si>
  <si>
    <t>TOTAL OPERATING EXPENSES</t>
  </si>
  <si>
    <t>2016 Monthly Expense (All Units)</t>
  </si>
  <si>
    <t>Projected Monthly Expense (All Units)</t>
  </si>
  <si>
    <t>Projected Yearly Expense (All Units)</t>
  </si>
  <si>
    <t>Footnotes</t>
  </si>
  <si>
    <t>Assumes $500/mo rent discount or payroll expense for part time onsite property manager</t>
  </si>
  <si>
    <t>Assumes 4% of higher effective gross revenue amount</t>
  </si>
  <si>
    <t>Calculates ad valorem taxes based on purchase price plus direct or special assessment estimates</t>
  </si>
  <si>
    <t>Income Source</t>
  </si>
  <si>
    <t>Current Per Unit - 
Annual</t>
  </si>
  <si>
    <t>Per Square Foot</t>
  </si>
  <si>
    <t>Adjusted
Annual
Amount</t>
  </si>
  <si>
    <t>Monthly
Amount</t>
  </si>
  <si>
    <t>Per UT/Mo</t>
  </si>
  <si>
    <t xml:space="preserve">  Laundry Income</t>
  </si>
  <si>
    <t xml:space="preserve">  Recovery Fm Deposits (Damages etc)</t>
  </si>
  <si>
    <t xml:space="preserve">  Recovery from Collections</t>
  </si>
  <si>
    <t xml:space="preserve">  Application Fees</t>
  </si>
  <si>
    <t xml:space="preserve">  Cancellation Fees</t>
  </si>
  <si>
    <t xml:space="preserve">  Pet Rent</t>
  </si>
  <si>
    <t xml:space="preserve">  Month-to-month Premiums</t>
  </si>
  <si>
    <t xml:space="preserve">  Late Charges</t>
  </si>
  <si>
    <t xml:space="preserve"> Credit Fee Income</t>
  </si>
  <si>
    <t xml:space="preserve">  Vending Income</t>
  </si>
  <si>
    <t xml:space="preserve">  Utility Reimbursement Income</t>
  </si>
  <si>
    <t xml:space="preserve">  Parking Income</t>
  </si>
  <si>
    <t xml:space="preserve">  Storage Space Income</t>
  </si>
  <si>
    <t xml:space="preserve"> Cleaning Income</t>
  </si>
  <si>
    <t xml:space="preserve">  Furniture Income</t>
  </si>
  <si>
    <t xml:space="preserve">  Legal Fees Reimbursement</t>
  </si>
  <si>
    <t xml:space="preserve">  Misc.</t>
  </si>
  <si>
    <t>Total Other Income</t>
  </si>
  <si>
    <t>Rental Escalation:</t>
  </si>
  <si>
    <t>Rent Increases</t>
  </si>
  <si>
    <t xml:space="preserve">Expense Escalation: </t>
  </si>
  <si>
    <t>Expense Increases</t>
  </si>
  <si>
    <t>Rental Income Assumptions:</t>
  </si>
  <si>
    <t xml:space="preserve">Free Rent Concession </t>
  </si>
  <si>
    <t>Credit and Collection Loss</t>
  </si>
  <si>
    <t xml:space="preserve">General Vacancy </t>
  </si>
  <si>
    <t>Associated Cost</t>
  </si>
  <si>
    <t>Total Project Cost</t>
  </si>
  <si>
    <t>Target Loan to Cost (%)</t>
  </si>
  <si>
    <t xml:space="preserve">Loan Amount </t>
  </si>
  <si>
    <t>Commitment Fee</t>
  </si>
  <si>
    <t>Mortgage Broker (if used)</t>
  </si>
  <si>
    <t>Remaining Unfunded</t>
  </si>
  <si>
    <t>BCP Fee</t>
  </si>
  <si>
    <t>Interest Rate (%)</t>
  </si>
  <si>
    <t>Amortization (years)</t>
  </si>
  <si>
    <t>Environmental Test</t>
  </si>
  <si>
    <t>Engineering Test</t>
  </si>
  <si>
    <t>Appraisal</t>
  </si>
  <si>
    <t>Title Report/Insurance</t>
  </si>
  <si>
    <t>Land Transfer/Corporate Restructure</t>
  </si>
  <si>
    <t>Total Cost and Fees</t>
  </si>
  <si>
    <t>Cost as a Percent of Transaction</t>
  </si>
  <si>
    <t>%</t>
  </si>
  <si>
    <t>Tax Description</t>
  </si>
  <si>
    <t>Taxable Value</t>
  </si>
  <si>
    <t>Tax Rate</t>
  </si>
  <si>
    <t>Tax Amount</t>
  </si>
  <si>
    <t>Fair Market Value/Purchase Price</t>
  </si>
  <si>
    <t>N/A</t>
  </si>
  <si>
    <t>Mortgage Broker</t>
  </si>
  <si>
    <t>Project Stabilized Value</t>
  </si>
  <si>
    <t>Loan Proceeds</t>
  </si>
  <si>
    <t>Target Loan to Value (%)</t>
  </si>
  <si>
    <t>Existing Debt Retirement</t>
  </si>
  <si>
    <t>Placement Cost</t>
  </si>
  <si>
    <t>Avail. For Distribution</t>
  </si>
  <si>
    <t>Year</t>
  </si>
  <si>
    <t>Month</t>
  </si>
  <si>
    <t>Beginning Balance</t>
  </si>
  <si>
    <t xml:space="preserve">Principal </t>
  </si>
  <si>
    <t>Ending Balance</t>
  </si>
  <si>
    <t>Months</t>
  </si>
  <si>
    <t>Cap Rate</t>
  </si>
  <si>
    <t>Capital Gap</t>
  </si>
  <si>
    <t>Required Cash Equity Contribution</t>
  </si>
  <si>
    <t>LP %</t>
  </si>
  <si>
    <t>LP</t>
  </si>
  <si>
    <t>Net Cash Flow</t>
  </si>
  <si>
    <t>Yes</t>
  </si>
  <si>
    <t>Investment Return Estimates</t>
  </si>
  <si>
    <t>Estm. Holding Period:</t>
  </si>
  <si>
    <t>months</t>
  </si>
  <si>
    <t>Total Equity Required:</t>
  </si>
  <si>
    <t>Total Profit to Investor (Estm.)</t>
  </si>
  <si>
    <t>Number of Units</t>
  </si>
  <si>
    <t>Cum. Total Occ.</t>
  </si>
  <si>
    <t>Total Occupancy (%)</t>
  </si>
  <si>
    <t>Total days available to rent</t>
  </si>
  <si>
    <t>Vacant days total</t>
  </si>
  <si>
    <t>Vacant days per DU</t>
  </si>
  <si>
    <t>Total Equity</t>
  </si>
  <si>
    <t>PSF</t>
  </si>
  <si>
    <t>Sponsor</t>
  </si>
  <si>
    <t>Pad (Buyer)</t>
  </si>
  <si>
    <t>Legal Expense Reimb. (Buyer)</t>
  </si>
  <si>
    <t>Lender Advance Reimb. (Buyer)</t>
  </si>
  <si>
    <t xml:space="preserve">Title  </t>
  </si>
  <si>
    <t>Pre Closing Expense Reimb. (Buyer)</t>
  </si>
  <si>
    <t xml:space="preserve">Equity Commission </t>
  </si>
  <si>
    <t>Pre PSA</t>
  </si>
  <si>
    <t>Financing and Lender Due Diligence</t>
  </si>
  <si>
    <t>Property Insurance (1 Year Premium)</t>
  </si>
  <si>
    <t>Property Tax Proration</t>
  </si>
  <si>
    <t>Tenant Buyouts (Voluntary Vacate)</t>
  </si>
  <si>
    <t>Closing Costs (Lender)</t>
  </si>
  <si>
    <t>3rd Party Reports (Lender)</t>
  </si>
  <si>
    <t xml:space="preserve">1 Bed / 1 Bath </t>
  </si>
  <si>
    <t>Studio</t>
  </si>
  <si>
    <t xml:space="preserve">2 Bed / 1 Bath </t>
  </si>
  <si>
    <t xml:space="preserve">2 Bed / 1.5 Bath </t>
  </si>
  <si>
    <t>CAPITAL EXPENDITURES - INTERIOR &amp; EXTERIOR</t>
  </si>
  <si>
    <t>RENTAL INCOME DETAIL</t>
  </si>
  <si>
    <t>OP EXP DETAIL</t>
  </si>
  <si>
    <t>OTHER INCOME DETAIL</t>
  </si>
  <si>
    <t>DEBT ASSUMPTIONS</t>
  </si>
  <si>
    <t>BRIDGE LOAN</t>
  </si>
  <si>
    <t>MEZZ LOAN</t>
  </si>
  <si>
    <t>PERMANENT LOAN</t>
  </si>
  <si>
    <t>Asset Name</t>
  </si>
  <si>
    <t>Tab Name</t>
  </si>
  <si>
    <t>Include</t>
  </si>
  <si>
    <t>Avg SF</t>
  </si>
  <si>
    <t>LP Investors</t>
  </si>
  <si>
    <t>No</t>
  </si>
  <si>
    <t>Exit Cap</t>
  </si>
  <si>
    <t>Going in Yield</t>
  </si>
  <si>
    <t>Contributions</t>
  </si>
  <si>
    <t>Levered IRR</t>
  </si>
  <si>
    <t>Promote Structure</t>
  </si>
  <si>
    <t>Sponsor %</t>
  </si>
  <si>
    <t>Hurdle 1 (Preferred Return)</t>
  </si>
  <si>
    <t>Hurdle 2</t>
  </si>
  <si>
    <t>Hurdle 3</t>
  </si>
  <si>
    <t>Hurdle 4</t>
  </si>
  <si>
    <t>% of units</t>
  </si>
  <si>
    <t>SALE ASSUMPTIONS</t>
  </si>
  <si>
    <t>10 YR CASH FLOW</t>
  </si>
  <si>
    <t>Current Expenses</t>
  </si>
  <si>
    <t>Current Annual Expenses</t>
  </si>
  <si>
    <t>Per Unit Per Annum</t>
  </si>
  <si>
    <t>Per Unit Per Month</t>
  </si>
  <si>
    <t>Current Yearly Expense (All Units)</t>
  </si>
  <si>
    <t>Property Tax</t>
  </si>
  <si>
    <t>Total Revenue</t>
  </si>
  <si>
    <t>Gross Potential Rent</t>
  </si>
  <si>
    <t>Less: Loss to Lease</t>
  </si>
  <si>
    <t>Gross Scheduled Rent</t>
  </si>
  <si>
    <t>Less: Vacancy</t>
  </si>
  <si>
    <t>Less: Concessions</t>
  </si>
  <si>
    <t>Less: Delinquency</t>
  </si>
  <si>
    <t>Net Rental Revenue</t>
  </si>
  <si>
    <t>Leaseup Assumptions</t>
  </si>
  <si>
    <t>Unit Types</t>
  </si>
  <si>
    <t>Total Unit Count</t>
  </si>
  <si>
    <t>after</t>
  </si>
  <si>
    <t>which</t>
  </si>
  <si>
    <t>new Lease</t>
  </si>
  <si>
    <t>Initial Free</t>
  </si>
  <si>
    <t>Rent (x mons)</t>
  </si>
  <si>
    <t># Leases</t>
  </si>
  <si>
    <t># vacant at UW</t>
  </si>
  <si>
    <t>Lease Buyout</t>
  </si>
  <si>
    <t>Every N mon</t>
  </si>
  <si>
    <t>Down mons b4</t>
  </si>
  <si>
    <t>Starting mon</t>
  </si>
  <si>
    <t>MONTHLY CASH FLOWS - 1st 2 LEASEUP YRS</t>
  </si>
  <si>
    <t>Buyouts</t>
  </si>
  <si>
    <t>Offset for start Month</t>
  </si>
  <si>
    <t>Cumulative Buyouts/Vacants</t>
  </si>
  <si>
    <t>LeaseUp</t>
  </si>
  <si>
    <t># Old Leases Occupied</t>
  </si>
  <si>
    <t># New Leases Occupied</t>
  </si>
  <si>
    <t>Old Leases  Occupied</t>
  </si>
  <si>
    <t>New Leases Occupied</t>
  </si>
  <si>
    <t>Pattern</t>
  </si>
  <si>
    <t>Scheduled Rent</t>
  </si>
  <si>
    <t>Less: Vacancy Allowance</t>
  </si>
  <si>
    <t>Less: Total Vacancy</t>
  </si>
  <si>
    <t>Less: Leaseup Concessions</t>
  </si>
  <si>
    <t>Less: Concessions Allowance</t>
  </si>
  <si>
    <t>Less: Delinquency Allowance</t>
  </si>
  <si>
    <t>of EGI</t>
  </si>
  <si>
    <t>SUMMARY &amp; HIGHLIGHTS</t>
  </si>
  <si>
    <t>2 years in leaseup</t>
  </si>
  <si>
    <t>Per Unit / Year</t>
  </si>
  <si>
    <t>CapEx Reserve</t>
  </si>
  <si>
    <t>CapeX Reserve (per unit per year)</t>
  </si>
  <si>
    <t>Cost of Sale</t>
  </si>
  <si>
    <t>Takeout Month</t>
  </si>
  <si>
    <t>Monatary Change Yearly</t>
  </si>
  <si>
    <t>Cash Shortfall</t>
  </si>
  <si>
    <t>Loss to Lease</t>
  </si>
  <si>
    <t>MONTHLY CASH FLOW AFTER DEBT SERVICE</t>
  </si>
  <si>
    <t>Net Cah Flow</t>
  </si>
  <si>
    <t>Bridge Loan</t>
  </si>
  <si>
    <t>Mezz Loan</t>
  </si>
  <si>
    <t>Perm Loan</t>
  </si>
  <si>
    <t>All Debt Service</t>
  </si>
  <si>
    <t>Interest Payments *</t>
  </si>
  <si>
    <t>Principal Payments</t>
  </si>
  <si>
    <t>Period Interest</t>
  </si>
  <si>
    <t>P&amp;I</t>
  </si>
  <si>
    <t>Debt Retirement</t>
  </si>
  <si>
    <t>Interest Only Period (months)</t>
  </si>
  <si>
    <t>Term (Months)</t>
  </si>
  <si>
    <t>Meer Fee ?</t>
  </si>
  <si>
    <t>Bridge Loan Points</t>
  </si>
  <si>
    <t>Mezz Loan Points</t>
  </si>
  <si>
    <t>Bridge</t>
  </si>
  <si>
    <t>Mezz</t>
  </si>
  <si>
    <t>Equity - Beginning Balance</t>
  </si>
  <si>
    <t>Equity - Ending Balance</t>
  </si>
  <si>
    <t>Sale Month</t>
  </si>
  <si>
    <t xml:space="preserve">Origination </t>
  </si>
  <si>
    <t>* assuming I/O</t>
  </si>
  <si>
    <t>Sale Proceeds</t>
  </si>
  <si>
    <t>Reserve - Remaining Balance</t>
  </si>
  <si>
    <t>Debt Payoff</t>
  </si>
  <si>
    <t>Yield on Cost</t>
  </si>
  <si>
    <t>Cash on Cash / ROE</t>
  </si>
  <si>
    <t>Equity Balance</t>
  </si>
  <si>
    <t>Unlevered Cash Flow</t>
  </si>
  <si>
    <t>Acquisition Date</t>
  </si>
  <si>
    <t>Levered Cash Flow</t>
  </si>
  <si>
    <t>Operating Margin</t>
  </si>
  <si>
    <t>Loan Constant</t>
  </si>
  <si>
    <t>Yield to Cost (stabilized)</t>
  </si>
  <si>
    <t>Cash on Cash (stabilized)</t>
  </si>
  <si>
    <t>EBT</t>
  </si>
  <si>
    <t>Perm Loan Constant</t>
  </si>
  <si>
    <t>use this as a guide for interest reserve</t>
  </si>
  <si>
    <t>Current Per Unit Per Month</t>
  </si>
  <si>
    <t>Current Annual Total
Amount</t>
  </si>
  <si>
    <t>Occupancy</t>
  </si>
  <si>
    <t>Equity Cash Return multiple</t>
  </si>
  <si>
    <t>Investor Level Returns - Equity Waterfall (MONTHLY)</t>
  </si>
  <si>
    <t>Analysis Start Date</t>
  </si>
  <si>
    <t>Error Check</t>
  </si>
  <si>
    <t>Equity Contributions</t>
  </si>
  <si>
    <t>Profit Distributed</t>
  </si>
  <si>
    <t>Net BTCF</t>
  </si>
  <si>
    <t>Distribution as %</t>
  </si>
  <si>
    <t>Incentive Breakdown</t>
  </si>
  <si>
    <t>Month ending</t>
  </si>
  <si>
    <t>Summary of Investor Level Returns</t>
  </si>
  <si>
    <t>Limited Partner (LP) Returns</t>
  </si>
  <si>
    <t>Total LP Distributions</t>
  </si>
  <si>
    <t>Total LP Contributions</t>
  </si>
  <si>
    <t>Total LP Profit</t>
  </si>
  <si>
    <t>LP IRR</t>
  </si>
  <si>
    <t>LP Equity Multiple</t>
  </si>
  <si>
    <t>Sponsor Returns</t>
  </si>
  <si>
    <t>Total Sponsor Distributions</t>
  </si>
  <si>
    <t>Total Sponsor Contributions</t>
  </si>
  <si>
    <t>Total Sponsor Profit</t>
  </si>
  <si>
    <t>Sponsor IRR</t>
  </si>
  <si>
    <t>Sponsor Equity Multiple</t>
  </si>
  <si>
    <t>Net Cash Flow For Distribution</t>
  </si>
  <si>
    <t>Levered Before Tax Cash Flow</t>
  </si>
  <si>
    <t>Hurdle 1</t>
  </si>
  <si>
    <t>LP Req'd Return</t>
  </si>
  <si>
    <t>Beginning Balance (LP Capital Account)</t>
  </si>
  <si>
    <t>Req'd Return by LP (Pref)</t>
  </si>
  <si>
    <t>Contributions from LP</t>
  </si>
  <si>
    <t>Distributions to LP (Hurdle 1)</t>
  </si>
  <si>
    <t>Ending Balance (LP Capital Account)</t>
  </si>
  <si>
    <t>.</t>
  </si>
  <si>
    <t>Distribution to LP</t>
  </si>
  <si>
    <t>Distribution to Sponsor</t>
  </si>
  <si>
    <t>Cash Flow Remaining</t>
  </si>
  <si>
    <t>Prior Distributions</t>
  </si>
  <si>
    <t>Debt Yield</t>
  </si>
  <si>
    <t>Lease Buyout - Moveout</t>
  </si>
  <si>
    <t>different sf</t>
  </si>
  <si>
    <t>DSCR (yr 1, exc reserves)</t>
  </si>
  <si>
    <t>Debt Yield (yr1)</t>
  </si>
  <si>
    <t>Debt Yield (yr3)</t>
  </si>
  <si>
    <t>DSCR (yr 3)</t>
  </si>
  <si>
    <t>#</t>
  </si>
  <si>
    <t>SOURCES</t>
  </si>
  <si>
    <t>AMOUNT</t>
  </si>
  <si>
    <t>PER UNIT</t>
  </si>
  <si>
    <t>PER SF</t>
  </si>
  <si>
    <t>Senior Debt</t>
  </si>
  <si>
    <t>Preferred Equity</t>
  </si>
  <si>
    <t>LP Equity</t>
  </si>
  <si>
    <t>GP Equity</t>
  </si>
  <si>
    <t>USES</t>
  </si>
  <si>
    <t>Interest Reserve</t>
  </si>
  <si>
    <t>Miscellaneous</t>
  </si>
  <si>
    <t>Equity Multiple</t>
  </si>
  <si>
    <t>Net Profit</t>
  </si>
  <si>
    <t>WATERFALL</t>
  </si>
  <si>
    <t>Partnership</t>
  </si>
  <si>
    <t>Promote</t>
  </si>
  <si>
    <t>Distribution</t>
  </si>
  <si>
    <t>Incentive</t>
  </si>
  <si>
    <t>Deal</t>
  </si>
  <si>
    <t>Lease Buyouts</t>
  </si>
  <si>
    <t>Rehab</t>
  </si>
  <si>
    <t>Lender Fees</t>
  </si>
  <si>
    <t>Closing Costs &amp; Fees</t>
  </si>
  <si>
    <t>Mezz Debt</t>
  </si>
  <si>
    <t>Acqusition Date</t>
  </si>
  <si>
    <t>Refi Cap</t>
  </si>
  <si>
    <t>RETURN SUMMARY</t>
  </si>
  <si>
    <t>@ Stabilize</t>
  </si>
  <si>
    <t>Project IRR - Levered</t>
  </si>
  <si>
    <t>Project IRR - Unlevered</t>
  </si>
  <si>
    <t>Stabilized NOI</t>
  </si>
  <si>
    <t>Exit NOI</t>
  </si>
  <si>
    <t>Period Interest (I/O)</t>
  </si>
  <si>
    <t>Paid In Capital</t>
  </si>
  <si>
    <t>EBT @  Stabilized</t>
  </si>
  <si>
    <t>EBT @  Exit</t>
  </si>
  <si>
    <t>Acquisition</t>
  </si>
  <si>
    <t>Perm</t>
  </si>
  <si>
    <t>Acquistion</t>
  </si>
  <si>
    <t>DSCR (incl reserves)</t>
  </si>
  <si>
    <t>EXIT CAP</t>
  </si>
  <si>
    <t>SENSITIVITY ANALYSIS</t>
  </si>
  <si>
    <t>From</t>
  </si>
  <si>
    <t>To</t>
  </si>
  <si>
    <t>@ Exit</t>
  </si>
  <si>
    <t>sensitivity</t>
  </si>
  <si>
    <t>INTEREST RATE (PERM)</t>
  </si>
  <si>
    <t>Sensitivity Adjusted</t>
  </si>
  <si>
    <t>Taxable Income Forecast</t>
  </si>
  <si>
    <t>Operating Income</t>
  </si>
  <si>
    <t>Loan interest</t>
  </si>
  <si>
    <t>Taxable Income (loss)</t>
  </si>
  <si>
    <t>Tax expense (savings)</t>
  </si>
  <si>
    <t>Aftertax operating cash flows</t>
  </si>
  <si>
    <t>Other aftertax cash flows</t>
  </si>
  <si>
    <t>Initial investment</t>
  </si>
  <si>
    <t>Sales proceeds</t>
  </si>
  <si>
    <t>Loan repayment</t>
  </si>
  <si>
    <t>Capital gains tax</t>
  </si>
  <si>
    <t>Aftertax all-inclusive cash flows</t>
  </si>
  <si>
    <t>Aftertax IRR</t>
  </si>
  <si>
    <t>Period</t>
  </si>
  <si>
    <t>Marginal tax rate</t>
  </si>
  <si>
    <t>Cap gain rate</t>
  </si>
  <si>
    <t>Depreciable Basis %</t>
  </si>
  <si>
    <t>Amort Loan Fees</t>
  </si>
  <si>
    <t>yrs</t>
  </si>
  <si>
    <t>Depreciation of Bldg</t>
  </si>
  <si>
    <t>12. Santa Monica 90404</t>
  </si>
  <si>
    <t>ROE (Annualized)</t>
  </si>
  <si>
    <t>Project exit</t>
  </si>
  <si>
    <t xml:space="preserve">2 Bed / 2 Bath </t>
  </si>
  <si>
    <t>Santa Monica, CA 90403</t>
  </si>
  <si>
    <t xml:space="preserve">3 Bed / 2 Bath </t>
  </si>
  <si>
    <t xml:space="preserve">4 Bed / 2 Bath Penthouse </t>
  </si>
  <si>
    <t>2 Bed / 1 Bath + Den</t>
  </si>
  <si>
    <t>3 Bed / 2 Bath House</t>
  </si>
  <si>
    <t>1521 Yale St. - Santa Monica, CA 90403</t>
  </si>
  <si>
    <t>Price / Unit</t>
  </si>
  <si>
    <t>Total Basis</t>
  </si>
  <si>
    <t>Pretax Cash Flows</t>
  </si>
  <si>
    <t>Initial Investment</t>
  </si>
  <si>
    <t>Loan payments</t>
  </si>
  <si>
    <t>Total Pretax Cash Flows</t>
  </si>
  <si>
    <t>Funding from Reserve</t>
  </si>
  <si>
    <t>Sales proceeds (net costs)</t>
  </si>
  <si>
    <t>Portfolio Exit Month</t>
  </si>
  <si>
    <t>Perm Retirement</t>
  </si>
  <si>
    <t>Refi Repayment</t>
  </si>
  <si>
    <t>Rehab Costs</t>
  </si>
  <si>
    <t>Rehab Costs / Unit</t>
  </si>
  <si>
    <t>Proceeds Avl for Distbn</t>
  </si>
  <si>
    <t>Purchase Basis</t>
  </si>
  <si>
    <t>Fay</t>
  </si>
  <si>
    <t>Bundy</t>
  </si>
  <si>
    <t>20th St. SM</t>
  </si>
  <si>
    <t>8. Not in Westside Port 1</t>
  </si>
  <si>
    <t>814 2nd St SM</t>
  </si>
  <si>
    <t>Ocean Park</t>
  </si>
  <si>
    <t>Castle Heights</t>
  </si>
  <si>
    <t>GRM @ Acquisition</t>
  </si>
  <si>
    <t>Bldg SF</t>
  </si>
  <si>
    <t>NRR</t>
  </si>
  <si>
    <t>Operating Expenses</t>
  </si>
  <si>
    <t>NOI</t>
  </si>
  <si>
    <t>Taxes</t>
  </si>
  <si>
    <t>Margin</t>
  </si>
  <si>
    <t>Yield to Cost</t>
  </si>
  <si>
    <t>In Place</t>
  </si>
  <si>
    <t>Stabilized</t>
  </si>
  <si>
    <t>Base Case</t>
  </si>
  <si>
    <t>All other Costs</t>
  </si>
  <si>
    <t>Total Costs</t>
  </si>
  <si>
    <t>Cost / Unit</t>
  </si>
  <si>
    <t>NOI -&gt;</t>
  </si>
  <si>
    <t>Yield On Cost</t>
  </si>
  <si>
    <t>Sensitivity Analysis - Yield on Cost</t>
  </si>
  <si>
    <t>Rents</t>
  </si>
  <si>
    <t>Capital Proceeds</t>
  </si>
  <si>
    <t>Operating CF</t>
  </si>
  <si>
    <t>Exit Proceeds</t>
  </si>
  <si>
    <t>ROE</t>
  </si>
  <si>
    <t>% change</t>
  </si>
  <si>
    <t>Sensitivity Analysis - ROE &amp; Breakeven</t>
  </si>
  <si>
    <t>FLOORPLAN SUMMARY</t>
  </si>
  <si>
    <t>Current Monthly Rent Per Unit</t>
  </si>
  <si>
    <t>Current Monthly
Rent (all units)</t>
  </si>
  <si>
    <t>Current Annual
Rent (all units)</t>
  </si>
  <si>
    <t>ASSET HIGHLIGHTS</t>
  </si>
  <si>
    <t>PROFORMA FINANCIALS</t>
  </si>
  <si>
    <t>Project Cost</t>
  </si>
  <si>
    <t>ANALYSIS</t>
  </si>
  <si>
    <t xml:space="preserve">Cost </t>
  </si>
  <si>
    <t>Other</t>
  </si>
  <si>
    <t>Schedule</t>
  </si>
  <si>
    <t>Basis %</t>
  </si>
  <si>
    <t>Tax Basis</t>
  </si>
  <si>
    <t>27.5 Yrs</t>
  </si>
  <si>
    <t>15 Yrs</t>
  </si>
  <si>
    <t>5 Yrs</t>
  </si>
  <si>
    <t>None</t>
  </si>
  <si>
    <t>Expense</t>
  </si>
  <si>
    <t>Land</t>
  </si>
  <si>
    <t>Structure</t>
  </si>
  <si>
    <t>FF&amp;E</t>
  </si>
  <si>
    <t>Personal Property</t>
  </si>
  <si>
    <t>Misc 1</t>
  </si>
  <si>
    <t>Misc 2</t>
  </si>
  <si>
    <t>Misc 3</t>
  </si>
  <si>
    <t>Misc 4</t>
  </si>
  <si>
    <t>Misc 5</t>
  </si>
  <si>
    <t>Misc 6</t>
  </si>
  <si>
    <t>Unit Interiors 1</t>
  </si>
  <si>
    <t>Unit Interiors 2</t>
  </si>
  <si>
    <t>Unit Interiors 3</t>
  </si>
  <si>
    <t>Unit Interiors 4</t>
  </si>
  <si>
    <t>Unit Interiors 5</t>
  </si>
  <si>
    <t>Unit Interiors 6</t>
  </si>
  <si>
    <t>Expense - Capital Items</t>
  </si>
  <si>
    <t>Multiple</t>
  </si>
  <si>
    <t>Total After Tax Distributions</t>
  </si>
  <si>
    <t>Total After Tax Contributions</t>
  </si>
  <si>
    <t>After Tax Profit</t>
  </si>
  <si>
    <t>ROE Annualized</t>
  </si>
  <si>
    <t>use this as a 1st guide for interest reserve with E79 = 0</t>
  </si>
  <si>
    <t>Sale Price</t>
  </si>
  <si>
    <t>* already included in asset P&amp;L</t>
  </si>
  <si>
    <t>TTM FINANCIALS - ACTUALS</t>
  </si>
  <si>
    <t>Account Name</t>
  </si>
  <si>
    <t>Operating Income &amp; Expense</t>
  </si>
  <si>
    <t xml:space="preserve">    Income</t>
  </si>
  <si>
    <t xml:space="preserve">        Prepaid Rent</t>
  </si>
  <si>
    <t xml:space="preserve">       -  </t>
  </si>
  <si>
    <t xml:space="preserve">        Monthly Rent</t>
  </si>
  <si>
    <t xml:space="preserve">        Late Fees</t>
  </si>
  <si>
    <t xml:space="preserve">        Subsidized Income</t>
  </si>
  <si>
    <t xml:space="preserve">        Laundry Income</t>
  </si>
  <si>
    <t xml:space="preserve">        Maintenance</t>
  </si>
  <si>
    <t xml:space="preserve">        NSF Fee Income</t>
  </si>
  <si>
    <t xml:space="preserve">    Total Operating Income</t>
  </si>
  <si>
    <t xml:space="preserve">    Expense</t>
  </si>
  <si>
    <t xml:space="preserve">        Insurance</t>
  </si>
  <si>
    <t xml:space="preserve">        Earthquake</t>
  </si>
  <si>
    <t>TOTAL INSURANCE</t>
  </si>
  <si>
    <t>TAXES</t>
  </si>
  <si>
    <t xml:space="preserve">        Taxes</t>
  </si>
  <si>
    <t xml:space="preserve">        Taxes / Licenses</t>
  </si>
  <si>
    <t xml:space="preserve">        Property Tax</t>
  </si>
  <si>
    <t xml:space="preserve">        Rent Stablization Registration</t>
  </si>
  <si>
    <t>TOTAL TAXES</t>
  </si>
  <si>
    <t>PROFESSIONAL SERVICES</t>
  </si>
  <si>
    <t xml:space="preserve">        Legal, Professional Fees</t>
  </si>
  <si>
    <t xml:space="preserve">        Management Fees</t>
  </si>
  <si>
    <t>TOTAL PROFESSIONAL SVCS</t>
  </si>
  <si>
    <t>REPAIRS &amp; MAINT</t>
  </si>
  <si>
    <t xml:space="preserve">        Appliance</t>
  </si>
  <si>
    <t xml:space="preserve">        Building &amp; Safety</t>
  </si>
  <si>
    <t xml:space="preserve">        Carpet Cleaning</t>
  </si>
  <si>
    <t xml:space="preserve">        Cleaning</t>
  </si>
  <si>
    <t xml:space="preserve">        Electrical</t>
  </si>
  <si>
    <t xml:space="preserve">        Flooring</t>
  </si>
  <si>
    <t xml:space="preserve">        Keys/Lock Smith</t>
  </si>
  <si>
    <t xml:space="preserve">        Painting</t>
  </si>
  <si>
    <t xml:space="preserve">        Parts/Supplies</t>
  </si>
  <si>
    <t xml:space="preserve">        Reglazing</t>
  </si>
  <si>
    <t xml:space="preserve">        Plumbing</t>
  </si>
  <si>
    <t xml:space="preserve">        Intercoms</t>
  </si>
  <si>
    <t xml:space="preserve">        Repair-Labor</t>
  </si>
  <si>
    <t xml:space="preserve">        Fire Prevention</t>
  </si>
  <si>
    <t>TOTAL R&amp;M</t>
  </si>
  <si>
    <t>CONTRACTED SERVICES</t>
  </si>
  <si>
    <t xml:space="preserve">        Pest Control</t>
  </si>
  <si>
    <t xml:space="preserve">        Landscape</t>
  </si>
  <si>
    <t>TOTAL CONTRACTED SVCS</t>
  </si>
  <si>
    <t>UTILITIES</t>
  </si>
  <si>
    <t xml:space="preserve">        Water &amp; Sewer</t>
  </si>
  <si>
    <t xml:space="preserve">        Electricity</t>
  </si>
  <si>
    <t xml:space="preserve">        Gas</t>
  </si>
  <si>
    <t xml:space="preserve">        Telephone</t>
  </si>
  <si>
    <t>TOTAL UTILITIES</t>
  </si>
  <si>
    <t xml:space="preserve">    Total Operating Expense</t>
  </si>
  <si>
    <t xml:space="preserve">    NOI - Net Operating Income</t>
  </si>
  <si>
    <t xml:space="preserve">                  -  </t>
  </si>
  <si>
    <t xml:space="preserve"> Total </t>
  </si>
  <si>
    <t xml:space="preserve">        Vendor Refund</t>
  </si>
  <si>
    <t xml:space="preserve">        Dues</t>
  </si>
  <si>
    <t xml:space="preserve">        Late Fee</t>
  </si>
  <si>
    <t xml:space="preserve">        SCEP Fee</t>
  </si>
  <si>
    <t xml:space="preserve">        LAHD Passthru</t>
  </si>
  <si>
    <t xml:space="preserve">        Concessions</t>
  </si>
  <si>
    <t xml:space="preserve">        Earthquake Insurance</t>
  </si>
  <si>
    <t xml:space="preserve">        SCEP Fee Expense</t>
  </si>
  <si>
    <t xml:space="preserve">        City Permits &amp; Licences</t>
  </si>
  <si>
    <t xml:space="preserve">        Capital Inprovement FEE</t>
  </si>
  <si>
    <t xml:space="preserve">        Trip Fee</t>
  </si>
  <si>
    <t xml:space="preserve">        Waste Management</t>
  </si>
  <si>
    <t>OTHER</t>
  </si>
  <si>
    <t xml:space="preserve">        Postage and Printing</t>
  </si>
  <si>
    <t>TOTAL OTHER</t>
  </si>
  <si>
    <t xml:space="preserve">                       -  </t>
  </si>
  <si>
    <t xml:space="preserve">        Application Fees</t>
  </si>
  <si>
    <t xml:space="preserve">        Leasing Fee</t>
  </si>
  <si>
    <t xml:space="preserve">        Mold/Asbestos Abatement</t>
  </si>
  <si>
    <t xml:space="preserve">        Parking or court parking</t>
  </si>
  <si>
    <t xml:space="preserve">        Windows</t>
  </si>
  <si>
    <t xml:space="preserve"> Income </t>
  </si>
  <si>
    <t xml:space="preserve"> Rent Income </t>
  </si>
  <si>
    <t xml:space="preserve"> Parking </t>
  </si>
  <si>
    <t xml:space="preserve"> Laundry </t>
  </si>
  <si>
    <t xml:space="preserve"> -  </t>
  </si>
  <si>
    <t xml:space="preserve"> Total Operating Income </t>
  </si>
  <si>
    <t xml:space="preserve"> Expense </t>
  </si>
  <si>
    <t xml:space="preserve"> Insurance </t>
  </si>
  <si>
    <t xml:space="preserve"> Repairs &amp; maintenance </t>
  </si>
  <si>
    <t xml:space="preserve"> Gardening </t>
  </si>
  <si>
    <t xml:space="preserve"> Taxes &amp; licenses </t>
  </si>
  <si>
    <t xml:space="preserve"> LLC Management </t>
  </si>
  <si>
    <t xml:space="preserve"> Property Management </t>
  </si>
  <si>
    <t xml:space="preserve"> City Surcharges </t>
  </si>
  <si>
    <t xml:space="preserve"> On-Site Manager </t>
  </si>
  <si>
    <t xml:space="preserve"> Bank Charges </t>
  </si>
  <si>
    <t xml:space="preserve"> Rent Control Fee </t>
  </si>
  <si>
    <t xml:space="preserve"> Property tax </t>
  </si>
  <si>
    <t xml:space="preserve"> Pest Control </t>
  </si>
  <si>
    <t xml:space="preserve"> Utiliites </t>
  </si>
  <si>
    <t xml:space="preserve"> Telephone </t>
  </si>
  <si>
    <t xml:space="preserve"> Gas </t>
  </si>
  <si>
    <t xml:space="preserve"> Water &amp; Power </t>
  </si>
  <si>
    <t xml:space="preserve"> Trash </t>
  </si>
  <si>
    <t xml:space="preserve"> Total Utiliites </t>
  </si>
  <si>
    <t xml:space="preserve"> Accounting </t>
  </si>
  <si>
    <t xml:space="preserve"> Total Operating Expense </t>
  </si>
  <si>
    <t xml:space="preserve"> Net Operating Income </t>
  </si>
  <si>
    <t>Nov 17</t>
  </si>
  <si>
    <t>Dec 17</t>
  </si>
  <si>
    <t>Jan 18</t>
  </si>
  <si>
    <t>Feb 18</t>
  </si>
  <si>
    <t>Mar 18</t>
  </si>
  <si>
    <t>Apr 18</t>
  </si>
  <si>
    <t>May 18</t>
  </si>
  <si>
    <t>Jun 18</t>
  </si>
  <si>
    <t>Jul 18</t>
  </si>
  <si>
    <t>Aug 18</t>
  </si>
  <si>
    <t>Sep 18</t>
  </si>
  <si>
    <t>Oct 18</t>
  </si>
  <si>
    <t>Nov 18</t>
  </si>
  <si>
    <t>Income</t>
  </si>
  <si>
    <t>Rent Income</t>
  </si>
  <si>
    <t>Parking</t>
  </si>
  <si>
    <t>Laundry</t>
  </si>
  <si>
    <t>Total Operating Income</t>
  </si>
  <si>
    <t>Insurance</t>
  </si>
  <si>
    <t>Repairs &amp; maintenance</t>
  </si>
  <si>
    <t>Gardening</t>
  </si>
  <si>
    <t>Taxes &amp; licenses</t>
  </si>
  <si>
    <t>LLC Management</t>
  </si>
  <si>
    <t>Property Management</t>
  </si>
  <si>
    <t>City Surcharges</t>
  </si>
  <si>
    <t>On-Site Manager</t>
  </si>
  <si>
    <t>Bank Charges</t>
  </si>
  <si>
    <t>Rent Control Fee</t>
  </si>
  <si>
    <t>Property tax</t>
  </si>
  <si>
    <t>Pest Control</t>
  </si>
  <si>
    <t>Utiliites</t>
  </si>
  <si>
    <t>Electric</t>
  </si>
  <si>
    <t>Gas</t>
  </si>
  <si>
    <t>Water</t>
  </si>
  <si>
    <t>Total Utiliites</t>
  </si>
  <si>
    <t>Accounting</t>
  </si>
  <si>
    <t>Total Operating Expense</t>
  </si>
  <si>
    <t>Net Operating Income</t>
  </si>
  <si>
    <t>Rent Income*</t>
  </si>
  <si>
    <t>LADWP</t>
  </si>
  <si>
    <t>Trash</t>
  </si>
  <si>
    <t>*Unit C is Owner Occupied 2 Bed, 1 Bath + Den and no income is reported for this unit.  Unit A has been vacant since JAN 2018 an is a 2 Bed, 1 Bath Unit</t>
  </si>
  <si>
    <t>INTERNAL NOTES</t>
  </si>
  <si>
    <t>I left off the $58,147.15 in building repairs in 2018 which I believe are tied to his unit remodeling</t>
  </si>
  <si>
    <t>The listed R&amp;M is from 2017 number of $12,920 divided by 12</t>
  </si>
  <si>
    <t>RENT ROLL</t>
  </si>
  <si>
    <t>STG</t>
  </si>
  <si>
    <t>PKNG</t>
  </si>
  <si>
    <t>SPACE</t>
  </si>
  <si>
    <t>FIRST</t>
  </si>
  <si>
    <t>LAST</t>
  </si>
  <si>
    <t>STATUS</t>
  </si>
  <si>
    <t>814 APT A</t>
  </si>
  <si>
    <t>Daniella</t>
  </si>
  <si>
    <t>Okane</t>
  </si>
  <si>
    <t>FR</t>
  </si>
  <si>
    <t>814 APT B</t>
  </si>
  <si>
    <t>YES</t>
  </si>
  <si>
    <t>Brad</t>
  </si>
  <si>
    <t>Cohn</t>
  </si>
  <si>
    <t>814 APT C</t>
  </si>
  <si>
    <t>Karen</t>
  </si>
  <si>
    <t>Brooks</t>
  </si>
  <si>
    <t>814 APT D</t>
  </si>
  <si>
    <t>Scott</t>
  </si>
  <si>
    <t>Bellomo</t>
  </si>
  <si>
    <t>814 APT E</t>
  </si>
  <si>
    <t>Michelle</t>
  </si>
  <si>
    <t>Hermet</t>
  </si>
  <si>
    <t>814 APT F</t>
  </si>
  <si>
    <t>Laurie</t>
  </si>
  <si>
    <t>Pesce</t>
  </si>
  <si>
    <t>814 APT G</t>
  </si>
  <si>
    <t>Bahe</t>
  </si>
  <si>
    <t>Vartan</t>
  </si>
  <si>
    <t>814 APT H</t>
  </si>
  <si>
    <t>Auri</t>
  </si>
  <si>
    <t>Maruri</t>
  </si>
  <si>
    <t>814 APT I</t>
  </si>
  <si>
    <t>Pamela</t>
  </si>
  <si>
    <t>Bellew</t>
  </si>
  <si>
    <t>814 APT J</t>
  </si>
  <si>
    <t>Gary</t>
  </si>
  <si>
    <t>Schwirblat</t>
  </si>
  <si>
    <t>818 APT A</t>
  </si>
  <si>
    <t>Holly</t>
  </si>
  <si>
    <t>Hankinson</t>
  </si>
  <si>
    <t>818 APT B</t>
  </si>
  <si>
    <t>Bradi</t>
  </si>
  <si>
    <t>Steinlauf</t>
  </si>
  <si>
    <t>818 APT C</t>
  </si>
  <si>
    <t>Carol</t>
  </si>
  <si>
    <t>McGee</t>
  </si>
  <si>
    <t>818 APT D</t>
  </si>
  <si>
    <t>818 APT E</t>
  </si>
  <si>
    <t>John</t>
  </si>
  <si>
    <t>Isaac</t>
  </si>
  <si>
    <t>818 APT F</t>
  </si>
  <si>
    <t>Doug</t>
  </si>
  <si>
    <t>Weinmann</t>
  </si>
  <si>
    <t>818 APT G</t>
  </si>
  <si>
    <t>818 APT H</t>
  </si>
  <si>
    <t>Monica</t>
  </si>
  <si>
    <t>Egbuonu</t>
  </si>
  <si>
    <t>818 APT I</t>
  </si>
  <si>
    <t>818 APT J</t>
  </si>
  <si>
    <t>Paul</t>
  </si>
  <si>
    <t>Dolmeier</t>
  </si>
  <si>
    <t>Lee</t>
  </si>
  <si>
    <t>Megan</t>
  </si>
  <si>
    <t>McMullen</t>
  </si>
  <si>
    <t>Vanessa</t>
  </si>
  <si>
    <t>Arredondo</t>
  </si>
  <si>
    <t>Nicolas</t>
  </si>
  <si>
    <t>Mermet</t>
  </si>
  <si>
    <t>Jose</t>
  </si>
  <si>
    <t>Camara</t>
  </si>
  <si>
    <t>Matthew</t>
  </si>
  <si>
    <t>Nanni</t>
  </si>
  <si>
    <t>Irina</t>
  </si>
  <si>
    <t>Drogan</t>
  </si>
  <si>
    <t>Eugene</t>
  </si>
  <si>
    <t>Kamei-Oser</t>
  </si>
  <si>
    <t>Christopher</t>
  </si>
  <si>
    <t>Wilson</t>
  </si>
  <si>
    <t>Nicole</t>
  </si>
  <si>
    <t>St Jean</t>
  </si>
  <si>
    <t>Heidi</t>
  </si>
  <si>
    <t>Cohen</t>
  </si>
  <si>
    <t>NO</t>
  </si>
  <si>
    <t>Joelle</t>
  </si>
  <si>
    <t>Berle</t>
  </si>
  <si>
    <t>C</t>
  </si>
  <si>
    <t>Fiona</t>
  </si>
  <si>
    <t>Davies</t>
  </si>
  <si>
    <t>Rafael</t>
  </si>
  <si>
    <t>Zarragotia</t>
  </si>
  <si>
    <t>A</t>
  </si>
  <si>
    <t>Curtis</t>
  </si>
  <si>
    <t>Burch</t>
  </si>
  <si>
    <t>Kreinman</t>
  </si>
  <si>
    <t>Nichita</t>
  </si>
  <si>
    <t>Erinn</t>
  </si>
  <si>
    <t>Gansel</t>
  </si>
  <si>
    <t>Nita</t>
  </si>
  <si>
    <t>Heimbaugh</t>
  </si>
  <si>
    <t>Logan</t>
  </si>
  <si>
    <t>Hitchcock</t>
  </si>
  <si>
    <t>Tori</t>
  </si>
  <si>
    <t>Correia</t>
  </si>
  <si>
    <t>Samantha</t>
  </si>
  <si>
    <t>Scudder</t>
  </si>
  <si>
    <t>Stromsoe</t>
  </si>
  <si>
    <t>Kyriazis</t>
  </si>
  <si>
    <t>F</t>
  </si>
  <si>
    <t>Juan</t>
  </si>
  <si>
    <t>Gutierrez</t>
  </si>
  <si>
    <t>Vinson</t>
  </si>
  <si>
    <t>Hall</t>
  </si>
  <si>
    <t>Laura</t>
  </si>
  <si>
    <t>Sorenson</t>
  </si>
  <si>
    <t>Maurine</t>
  </si>
  <si>
    <t>Lopes</t>
  </si>
  <si>
    <t>Lindsey</t>
  </si>
  <si>
    <t>Padgett</t>
  </si>
  <si>
    <t>Javier</t>
  </si>
  <si>
    <t>De La Cruz</t>
  </si>
  <si>
    <t>Whittaker</t>
  </si>
  <si>
    <t>B</t>
  </si>
  <si>
    <t>Saypol</t>
  </si>
  <si>
    <t>D</t>
  </si>
  <si>
    <t>Nicholas</t>
  </si>
  <si>
    <t>Bauerschmidt</t>
  </si>
  <si>
    <t>Ashley</t>
  </si>
  <si>
    <t>Josephson</t>
  </si>
  <si>
    <t>Byron</t>
  </si>
  <si>
    <t>Slaybaugh</t>
  </si>
  <si>
    <t>Yahli</t>
  </si>
  <si>
    <t>Bonchek</t>
  </si>
  <si>
    <t>House</t>
  </si>
  <si>
    <t>2 &amp; 7</t>
  </si>
  <si>
    <t>Carolyn</t>
  </si>
  <si>
    <t>Emole</t>
  </si>
  <si>
    <t>Sue</t>
  </si>
  <si>
    <t>Chui</t>
  </si>
  <si>
    <t>Greg</t>
  </si>
  <si>
    <t>McGlaze</t>
  </si>
  <si>
    <t>E</t>
  </si>
  <si>
    <t>Bradley</t>
  </si>
  <si>
    <t>Chao</t>
  </si>
  <si>
    <t>Werner</t>
  </si>
  <si>
    <t>Metken</t>
  </si>
  <si>
    <t>Cindy</t>
  </si>
  <si>
    <t>Dasilva</t>
  </si>
  <si>
    <t>Dennis</t>
  </si>
  <si>
    <t>LeBlanc</t>
  </si>
  <si>
    <t>Hamidou</t>
  </si>
  <si>
    <t>Soumah</t>
  </si>
  <si>
    <t>Christin</t>
  </si>
  <si>
    <t>Naud</t>
  </si>
  <si>
    <t>Adrienne</t>
  </si>
  <si>
    <t>Thurston</t>
  </si>
  <si>
    <t>David</t>
  </si>
  <si>
    <t>Wallace</t>
  </si>
  <si>
    <t>Nickole</t>
  </si>
  <si>
    <t>Schultz</t>
  </si>
  <si>
    <t>Tyson</t>
  </si>
  <si>
    <t>Su</t>
  </si>
  <si>
    <t>Nolan</t>
  </si>
  <si>
    <t>Craw</t>
  </si>
  <si>
    <t>Amanda</t>
  </si>
  <si>
    <t>Miguez</t>
  </si>
  <si>
    <t>Hassiba</t>
  </si>
  <si>
    <t>Djermoun</t>
  </si>
  <si>
    <t>Marjan</t>
  </si>
  <si>
    <t>Goudarzi</t>
  </si>
  <si>
    <t>O'Neil</t>
  </si>
  <si>
    <t>Prentice</t>
  </si>
  <si>
    <t>Alma</t>
  </si>
  <si>
    <t>Martinez</t>
  </si>
  <si>
    <t>Gerardo</t>
  </si>
  <si>
    <t>Murcia</t>
  </si>
  <si>
    <t>Maha</t>
  </si>
  <si>
    <t>Qubain</t>
  </si>
  <si>
    <t>Catherine</t>
  </si>
  <si>
    <t>Messana</t>
  </si>
  <si>
    <t>Marlena</t>
  </si>
  <si>
    <t>Hunter</t>
  </si>
  <si>
    <t>Kamber</t>
  </si>
  <si>
    <t>Aldrich</t>
  </si>
  <si>
    <t>Rupesh</t>
  </si>
  <si>
    <t>Pulikool</t>
  </si>
  <si>
    <t>Tomas</t>
  </si>
  <si>
    <t>Trujillo</t>
  </si>
  <si>
    <t>Occupied</t>
  </si>
  <si>
    <t>Buyout?</t>
  </si>
  <si>
    <t>Floor Plan</t>
  </si>
  <si>
    <t>2 Bed / 1 Bath</t>
  </si>
  <si>
    <t>2 Bed / 2 Bath</t>
  </si>
  <si>
    <t>3 Bed / 2 Bath</t>
  </si>
  <si>
    <t>1 Bed / 1 Bath</t>
  </si>
  <si>
    <t>IN PLACE RENT</t>
  </si>
  <si>
    <t>MARKET RENT</t>
  </si>
  <si>
    <t>SF</t>
  </si>
  <si>
    <t>2 Bed / 1.5 Bath</t>
  </si>
  <si>
    <t>UNIT #</t>
  </si>
  <si>
    <t>UNRENO MARKET RENT</t>
  </si>
  <si>
    <t>* Does Fay have 15 or 14 units - Audit file shows 15 units</t>
  </si>
  <si>
    <t>* this is a SWAG</t>
  </si>
  <si>
    <t xml:space="preserve"># leases to </t>
  </si>
  <si>
    <t>buyout</t>
  </si>
  <si>
    <t>BUYOUTS</t>
  </si>
  <si>
    <t>Total Leases Bought Out</t>
  </si>
  <si>
    <t>plus sensitivity factor</t>
  </si>
  <si>
    <t>of units minus sensitivity factor</t>
  </si>
  <si>
    <t>Per Unit</t>
  </si>
  <si>
    <t>At Buyout</t>
  </si>
  <si>
    <t>At MoveOut</t>
  </si>
  <si>
    <t>Tenant Buyout</t>
  </si>
  <si>
    <t>At MO</t>
  </si>
  <si>
    <t>Buyout Costs</t>
  </si>
  <si>
    <t>NEW MARKET RENTS</t>
  </si>
  <si>
    <t>Stab Yr 3 InPlace Rents/Mo</t>
  </si>
  <si>
    <t>TAKEOUT / REFI</t>
  </si>
  <si>
    <t>@</t>
  </si>
  <si>
    <t>LTV</t>
  </si>
  <si>
    <t>Refi LTV</t>
  </si>
  <si>
    <t>Available for Distribution after Debt Retirement</t>
  </si>
  <si>
    <t>LTV adder</t>
  </si>
  <si>
    <t>Cap Rate Adder</t>
  </si>
  <si>
    <t>Monthly Rent Per Unit</t>
  </si>
  <si>
    <t>Prelease #</t>
  </si>
  <si>
    <t>Absorption Units/Month</t>
  </si>
  <si>
    <t>Free Rent (Months)</t>
  </si>
  <si>
    <t>Months to Stabilize</t>
  </si>
  <si>
    <t>ABSORPTION - NEW CONSTRUCTION UNITS</t>
  </si>
  <si>
    <t>CONSTRUCTION COSTS AND DISBURSEMENT SCHEDULE</t>
  </si>
  <si>
    <t>SOFT</t>
  </si>
  <si>
    <t>Lump Sum</t>
  </si>
  <si>
    <t>STRAIGHT LINE</t>
  </si>
  <si>
    <t>Architect</t>
  </si>
  <si>
    <t>ENVIRONMENTAL</t>
  </si>
  <si>
    <t>Environmental Consultant</t>
  </si>
  <si>
    <t>Mathane Study</t>
  </si>
  <si>
    <t>Remediation (USTs, asbestos, lead)</t>
  </si>
  <si>
    <t>Environmental Engineer</t>
  </si>
  <si>
    <t>ARCHITECTURE AND ENGINEERING</t>
  </si>
  <si>
    <t>Structural Engineer</t>
  </si>
  <si>
    <t xml:space="preserve">MEP </t>
  </si>
  <si>
    <t>Landscape Architect</t>
  </si>
  <si>
    <t>Interior Design</t>
  </si>
  <si>
    <t>Parking Design</t>
  </si>
  <si>
    <t>Acoustical Consultant</t>
  </si>
  <si>
    <t>Waterproofing Design and Inspection</t>
  </si>
  <si>
    <t>Engineering Peer Review</t>
  </si>
  <si>
    <t>Other Consultants (Wind, Visual)</t>
  </si>
  <si>
    <t>Reimbursable</t>
  </si>
  <si>
    <t>CONSTRUCTION</t>
  </si>
  <si>
    <t>% of Hard Costs</t>
  </si>
  <si>
    <t>FURNITURE, FIXTURE &amp; EQUIPMENT</t>
  </si>
  <si>
    <t>General</t>
  </si>
  <si>
    <t>Trash Compactor</t>
  </si>
  <si>
    <t>Laundry Equipment</t>
  </si>
  <si>
    <t>Security System</t>
  </si>
  <si>
    <t>Cable/ Internet</t>
  </si>
  <si>
    <t>Art/ Sculpture</t>
  </si>
  <si>
    <t>MARKETING</t>
  </si>
  <si>
    <t>Apartment Free Rent</t>
  </si>
  <si>
    <t>Models &amp; Renderings</t>
  </si>
  <si>
    <t>Staff (1 person x $50K/Yr x Leasing)</t>
  </si>
  <si>
    <t>Marketing Program</t>
  </si>
  <si>
    <t>Retail Marketing Program</t>
  </si>
  <si>
    <t>Leasing Commission - Retail - Anchor</t>
  </si>
  <si>
    <t>Leasing Commission - Office</t>
  </si>
  <si>
    <t>Tax during Entitlement</t>
  </si>
  <si>
    <t>Tax during Construction</t>
  </si>
  <si>
    <t>Tax during Leasing</t>
  </si>
  <si>
    <t>Environmental Insurance</t>
  </si>
  <si>
    <t>Property Insurance</t>
  </si>
  <si>
    <t>Utility Services</t>
  </si>
  <si>
    <t>Security Services</t>
  </si>
  <si>
    <t>Liability Insurance</t>
  </si>
  <si>
    <t>Development Management Fee</t>
  </si>
  <si>
    <t>Project Contingency</t>
  </si>
  <si>
    <t>LINE ITEMS</t>
  </si>
  <si>
    <t>HARD/SOFT</t>
  </si>
  <si>
    <t>UNIT PRICE OR % (enter as decimal)</t>
  </si>
  <si>
    <t>BASIS</t>
  </si>
  <si>
    <t>LUMPSUM (use if basis is lumpsum)</t>
  </si>
  <si>
    <t>DURATION (MO)</t>
  </si>
  <si>
    <t>FIT</t>
  </si>
  <si>
    <t>PER RSF</t>
  </si>
  <si>
    <t>per SF</t>
  </si>
  <si>
    <t>per Unit</t>
  </si>
  <si>
    <t>% of Land Costs</t>
  </si>
  <si>
    <t>% of Predevelopment Costs</t>
  </si>
  <si>
    <t>% of Soft Costs</t>
  </si>
  <si>
    <t>per Month of Leaseup</t>
  </si>
  <si>
    <t>per Month of Construction</t>
  </si>
  <si>
    <t>Basis</t>
  </si>
  <si>
    <t>% of Purchase Price</t>
  </si>
  <si>
    <t>PREDEVELOPMENT COSTS (ARCHITECT/ENG.ECT.)</t>
  </si>
  <si>
    <t>Civil Engineer</t>
  </si>
  <si>
    <t>Structural engineer</t>
  </si>
  <si>
    <t>MEP Engineer</t>
  </si>
  <si>
    <t>Title 24 Consultant</t>
  </si>
  <si>
    <t>Soils Engineer</t>
  </si>
  <si>
    <t>Post Tension Consultant</t>
  </si>
  <si>
    <t>Utility Consultant</t>
  </si>
  <si>
    <t>Fee &amp; Permit Review</t>
  </si>
  <si>
    <t>Processing Consultant</t>
  </si>
  <si>
    <t>Property Management Consultant</t>
  </si>
  <si>
    <t>Other Consulting</t>
  </si>
  <si>
    <t>Blueprint Costs</t>
  </si>
  <si>
    <t>Reprographics</t>
  </si>
  <si>
    <t>Artwork, Drawings, Models and Renderings</t>
  </si>
  <si>
    <t>Feasability/Market Studies and Consulting</t>
  </si>
  <si>
    <t>Apprasel Fees</t>
  </si>
  <si>
    <t>Legal Fees - General</t>
  </si>
  <si>
    <t>Legal Fees - Land Use/Special Work</t>
  </si>
  <si>
    <t>Phase 1 Environmental Study</t>
  </si>
  <si>
    <t>ALTA Survey</t>
  </si>
  <si>
    <t>Organization/LLC Costs</t>
  </si>
  <si>
    <t>Logo Design</t>
  </si>
  <si>
    <t>FedEx / Mail</t>
  </si>
  <si>
    <t>Property Signage Consultant</t>
  </si>
  <si>
    <t xml:space="preserve">GC CONTRACT </t>
  </si>
  <si>
    <t>Drywall increases per Sq. Ft.</t>
  </si>
  <si>
    <t>Construction Only per Sq Ft.</t>
  </si>
  <si>
    <t>Sub-Market Cost Adjustments per Sq. Ft.</t>
  </si>
  <si>
    <t>Framing increase per Sq. Ft.</t>
  </si>
  <si>
    <t>Cost of Living Increase</t>
  </si>
  <si>
    <t>Club House premium</t>
  </si>
  <si>
    <t>Washers &amp; Dryers</t>
  </si>
  <si>
    <t>General Conditions (Same as The Crossings)</t>
  </si>
  <si>
    <t>Insurance (Course of Construction)</t>
  </si>
  <si>
    <t>Subcontractor Bonds</t>
  </si>
  <si>
    <t>Overhead and Fee</t>
  </si>
  <si>
    <t>Builders Risk Insurance</t>
  </si>
  <si>
    <t>Fitness Center</t>
  </si>
  <si>
    <t>Maint. Shop</t>
  </si>
  <si>
    <t>Off. Furn.</t>
  </si>
  <si>
    <t>Bus. Ctr.</t>
  </si>
  <si>
    <t>Lobby Furn.</t>
  </si>
  <si>
    <t>Club Hse. FF&amp;E</t>
  </si>
  <si>
    <t>Off. Equip &amp; Compu.</t>
  </si>
  <si>
    <t>Collateral Material</t>
  </si>
  <si>
    <t>Pre-Opening Advert.</t>
  </si>
  <si>
    <t>Trailer</t>
  </si>
  <si>
    <t>Consulting Fee (J &amp; M Realty)</t>
  </si>
  <si>
    <t>Per-Open. Payroll</t>
  </si>
  <si>
    <t>Per Open. Mgmt Fee</t>
  </si>
  <si>
    <t>MISCELLANEOUS</t>
  </si>
  <si>
    <t>Developer Contingency</t>
  </si>
  <si>
    <t>Cash Shortfall check (should be = 0)</t>
  </si>
  <si>
    <t>Construction Start Date</t>
  </si>
  <si>
    <t>Months from Acq Date</t>
  </si>
  <si>
    <t>START MONTH FROM CONST START DATE</t>
  </si>
  <si>
    <t xml:space="preserve">Item 1 </t>
  </si>
  <si>
    <t>Item 2</t>
  </si>
  <si>
    <t>Item 3</t>
  </si>
  <si>
    <t>Item 4</t>
  </si>
  <si>
    <t>Item 5</t>
  </si>
  <si>
    <t>Item 6</t>
  </si>
  <si>
    <t>Item 7</t>
  </si>
  <si>
    <t>Item 8</t>
  </si>
  <si>
    <t>Item 9</t>
  </si>
  <si>
    <t>Item 10</t>
  </si>
  <si>
    <t>Item 11</t>
  </si>
  <si>
    <t>Item 12</t>
  </si>
  <si>
    <t>Item 13</t>
  </si>
  <si>
    <t>Item 14</t>
  </si>
  <si>
    <t>Item 15</t>
  </si>
  <si>
    <t>Item 16</t>
  </si>
  <si>
    <t>Item 17</t>
  </si>
  <si>
    <t>Item 18</t>
  </si>
  <si>
    <t>Item 19</t>
  </si>
  <si>
    <t>Item 20</t>
  </si>
  <si>
    <t>Item 21</t>
  </si>
  <si>
    <t>Item 22</t>
  </si>
  <si>
    <t>Date</t>
  </si>
  <si>
    <t>CONSTRUCTION PROFORMA</t>
  </si>
  <si>
    <t>Architect &amp; Engineering</t>
  </si>
  <si>
    <t xml:space="preserve">AIA - GMAX Contract </t>
  </si>
  <si>
    <t xml:space="preserve">  ---------------------------------------------------------</t>
  </si>
  <si>
    <t>Owner Upgrades</t>
  </si>
  <si>
    <t>City Fees</t>
  </si>
  <si>
    <t>Land Cost</t>
  </si>
  <si>
    <t>Developer Overhead &amp; Fee (4% of Hard Costs)</t>
  </si>
  <si>
    <t>R.E. Broker Fee</t>
  </si>
  <si>
    <t>Utility Deposits</t>
  </si>
  <si>
    <t>Testing &amp; Inspections</t>
  </si>
  <si>
    <t>RE Taxes During Construction</t>
  </si>
  <si>
    <t>Consultants</t>
  </si>
  <si>
    <t>Clubhse/Pool &amp; Pre-Opening Costs</t>
  </si>
  <si>
    <t>Condo "Wrap" Insurance</t>
  </si>
  <si>
    <t>Legal</t>
  </si>
  <si>
    <t>Soft Cost Contingency</t>
  </si>
  <si>
    <t>Escrow Closing Costs (Land, Escrow &amp; Title Ins.)</t>
  </si>
  <si>
    <t>Investment Banking Fees and Costs</t>
  </si>
  <si>
    <t>Loan Fees</t>
  </si>
  <si>
    <t>Funds Available to</t>
  </si>
  <si>
    <t xml:space="preserve">   Complete Project</t>
  </si>
  <si>
    <t>Const. Holdback Advance</t>
  </si>
  <si>
    <t>Month to Start Leasing from Const Start</t>
  </si>
  <si>
    <t>Construction Costs:</t>
  </si>
  <si>
    <t>OPERATING EXPENSES - NEW CONSTRUCTION UNITS</t>
  </si>
  <si>
    <t>PVM Multiplier</t>
  </si>
  <si>
    <t>Leaseup</t>
  </si>
  <si>
    <t>LeaseUp Pattern</t>
  </si>
  <si>
    <t>LeaseUp - MoveIn</t>
  </si>
  <si>
    <t>Finish Buyout</t>
  </si>
  <si>
    <t>in Month</t>
  </si>
  <si>
    <t>Finish Leaseup</t>
  </si>
  <si>
    <t xml:space="preserve">factor time for </t>
  </si>
  <si>
    <t>rehab, leaseup</t>
  </si>
  <si>
    <t>Buyout</t>
  </si>
  <si>
    <t>Vacate In</t>
  </si>
  <si>
    <t>Natural</t>
  </si>
  <si>
    <t>Turn or Rehab</t>
  </si>
  <si>
    <t>Turn</t>
  </si>
  <si>
    <t>TURNOVER</t>
  </si>
  <si>
    <t>per turn</t>
  </si>
  <si>
    <t>turnover ratio after stabilization</t>
  </si>
  <si>
    <t>Year 0 Annual Expenses</t>
  </si>
  <si>
    <t>Year 0 Expenses</t>
  </si>
  <si>
    <t>Stabillized
EXPENSES 
(Monthly)</t>
  </si>
  <si>
    <t>Partial Sale</t>
  </si>
  <si>
    <t>Price</t>
  </si>
  <si>
    <t>Month (Natural or Month)</t>
  </si>
  <si>
    <t>Debt Release</t>
  </si>
  <si>
    <t>Year 3 Cash flow</t>
  </si>
  <si>
    <t>Exit Price Per Unit</t>
  </si>
  <si>
    <t>Year 3 DSCR</t>
  </si>
  <si>
    <t>Year 4 DSCR</t>
  </si>
  <si>
    <t>Refi Proceeds Avl For Dist</t>
  </si>
  <si>
    <t>Yr 1 - 3 Total Cash Flow</t>
  </si>
  <si>
    <t>Special Assessments</t>
  </si>
  <si>
    <t>Recovery Fm Deposits (Damages etc)</t>
  </si>
  <si>
    <t>Laundry Income</t>
  </si>
  <si>
    <t>Recovery from Collections</t>
  </si>
  <si>
    <t>Application Fees</t>
  </si>
  <si>
    <t>Cancellation Fees</t>
  </si>
  <si>
    <t>Pet Rent</t>
  </si>
  <si>
    <t>Month-to-month Premiums</t>
  </si>
  <si>
    <t>Late Charges</t>
  </si>
  <si>
    <t>Credit Fee Income</t>
  </si>
  <si>
    <t>Vending Income</t>
  </si>
  <si>
    <t>Utility Reimbursement Income</t>
  </si>
  <si>
    <t>Parking Income</t>
  </si>
  <si>
    <t>Storage Space Income</t>
  </si>
  <si>
    <t>Cleaning Income</t>
  </si>
  <si>
    <t>Furniture Income</t>
  </si>
  <si>
    <t>Legal Fees Reimbursement</t>
  </si>
  <si>
    <t>Misc.</t>
  </si>
  <si>
    <t xml:space="preserve"> Prop #4- Fay Ave  LA 90034</t>
  </si>
  <si>
    <t xml:space="preserve"> prop #5- S. Bundy LA 90034</t>
  </si>
  <si>
    <t xml:space="preserve"> Prop #6- 20th St. SM 90403</t>
  </si>
  <si>
    <t xml:space="preserve"> Prop #9-  814 2nd St SM  90403</t>
  </si>
  <si>
    <t xml:space="preserve"> Prop #10- Ocean Park LA 90064</t>
  </si>
  <si>
    <t xml:space="preserve"> Prop #11- Castle Heights LA 90034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</si>
</sst>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1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0.0%"/>
    <numFmt numFmtId="166" formatCode="_(&quot;$&quot;* #,##0_);_(&quot;$&quot;* \(#,##0\);_(&quot;$&quot;* &quot;-&quot;??_);_(@_)"/>
    <numFmt numFmtId="167" formatCode="_(* #,##0_);_(* \(#,##0\);_(* &quot;-&quot;??_);_(@_)"/>
    <numFmt numFmtId="168" formatCode="mm/dd/yy"/>
    <numFmt numFmtId="169" formatCode="0_);[Red]\(0\)"/>
    <numFmt numFmtId="170" formatCode="0.00000%"/>
    <numFmt numFmtId="171" formatCode="#,##0_);\(#,##0\);\-_)"/>
    <numFmt numFmtId="172" formatCode="\£\ #,##0_);[Red]\(\£\ #,##0\)"/>
    <numFmt numFmtId="173" formatCode="\¥\ #,##0_);[Red]\(\¥\ #,##0\)"/>
    <numFmt numFmtId="174" formatCode="&quot;$&quot;&quot; &quot;#,##0_);\(&quot;$&quot;&quot; &quot;#,##0\);\-_)"/>
    <numFmt numFmtId="175" formatCode="0.0%_);\(0.0%\);\-_)"/>
    <numFmt numFmtId="176" formatCode="[$-409]mmmm\-yy;@"/>
    <numFmt numFmtId="177" formatCode="\•\ \ @"/>
    <numFmt numFmtId="178" formatCode="_-&quot;£&quot;* #,##0.00_-;\-&quot;£&quot;* #,##0.00_-;_-&quot;£&quot;* &quot;-&quot;??_-;_-@_-"/>
    <numFmt numFmtId="179" formatCode="000"/>
    <numFmt numFmtId="180" formatCode="#,##0.00_ ;\-#,##0.00\ "/>
    <numFmt numFmtId="181" formatCode="_(* #,##0.00_);_(* \(#,##0.00\);_(* &quot;n/a&quot;??_);_(@_)"/>
    <numFmt numFmtId="182" formatCode="#,##0.0_-;#,##0.0\-"/>
    <numFmt numFmtId="183" formatCode="\ \ _•\–\ \ \ \ @"/>
    <numFmt numFmtId="184" formatCode="mmm\-yy_)"/>
    <numFmt numFmtId="185" formatCode="_([$€-2]* #,##0.00_);_([$€-2]* \(#,##0.00\);_([$€-2]* &quot;-&quot;??_)"/>
    <numFmt numFmtId="186" formatCode="_-* #,##0_-;_-* #,##0\-;_-* &quot;-&quot;_-;_-@_-"/>
    <numFmt numFmtId="187" formatCode="_-* #,##0.00_-;_-* #,##0.00\-;_-* &quot;-&quot;??_-;_-@_-"/>
    <numFmt numFmtId="188" formatCode="0.00_)"/>
    <numFmt numFmtId="189" formatCode="[$-409]h:mm:ss\ AM/PM"/>
    <numFmt numFmtId="190" formatCode="0.00;[Red]0.00"/>
    <numFmt numFmtId="191" formatCode="0.0%_);\(0.0%\)"/>
    <numFmt numFmtId="192" formatCode="mmm"/>
    <numFmt numFmtId="193" formatCode="mmm\.\ \'yy"/>
    <numFmt numFmtId="194" formatCode="_-&quot;F&quot;\ * #,##0_-;_-&quot;F&quot;\ * #,##0\-;_-&quot;F&quot;\ * &quot;-&quot;_-;_-@_-"/>
    <numFmt numFmtId="195" formatCode="_-&quot;F&quot;\ * #,##0.00_-;_-&quot;F&quot;\ * #,##0.00\-;_-&quot;F&quot;\ * &quot;-&quot;??_-;_-@_-"/>
    <numFmt numFmtId="196" formatCode="0.00&quot;x&quot;"/>
    <numFmt numFmtId="197" formatCode="&quot; up to &quot;0.0%\ \I\R\R&quot; to LP&quot;"/>
    <numFmt numFmtId="198" formatCode="[$-409]d\-mmm\-yy;@"/>
    <numFmt numFmtId="199" formatCode="&quot; Up to &quot;0.0%\ \I\R\R&quot; to LP&quot;"/>
    <numFmt numFmtId="200" formatCode="&quot;&gt;&quot;\ 0.0%\ \I\R\R&quot; to LP&quot;"/>
    <numFmt numFmtId="201" formatCode="&quot;Month&quot;\ 0"/>
    <numFmt numFmtId="202" formatCode="0.000%"/>
    <numFmt numFmtId="203" formatCode="&quot;LP Check -&quot;\ 0.0%\ &quot;IRR&quot;"/>
    <numFmt numFmtId="204" formatCode="0.000"/>
    <numFmt numFmtId="205" formatCode="&quot;$&quot;#,##0.00"/>
    <numFmt numFmtId="206" formatCode="m/d/yy;@"/>
    <numFmt numFmtId="207" formatCode="#,##0.00;[Red]\-#,##0.00"/>
    <numFmt numFmtId="208" formatCode=";;;"/>
    <numFmt numFmtId="209" formatCode="mm/dd/yy;@"/>
    <numFmt numFmtId="210" formatCode="0.00_);\(0.00\)"/>
    <numFmt numFmtId="211" formatCode="#,##0;\-#,##0;&quot;-&quot;"/>
    <numFmt numFmtId="212" formatCode="#.00"/>
    <numFmt numFmtId="213" formatCode="&quot;$&quot;#."/>
    <numFmt numFmtId="214" formatCode="_-* #,##0_-;\-* #,##0_-;_-* &quot;-&quot;_-;_-@_-"/>
    <numFmt numFmtId="215" formatCode="_-* #,##0.00_-;\-* #,##0.00_-;_-* &quot;-&quot;??_-;_-@_-"/>
    <numFmt numFmtId="216" formatCode="_-&quot;£&quot;* #,##0_-;\-&quot;£&quot;* #,##0_-;_-&quot;£&quot;* &quot;-&quot;_-;_-@_-"/>
  </numFmts>
  <fonts count="139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2"/>
      <color indexed="16"/>
      <name val="Arial"/>
      <family val="2"/>
    </font>
    <font>
      <sz val="7"/>
      <color indexed="16"/>
      <name val="Arial"/>
      <family val="2"/>
    </font>
    <font>
      <b/>
      <sz val="10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0"/>
      <name val="Arial"/>
      <family val="2"/>
    </font>
    <font>
      <sz val="10"/>
      <color indexed="8"/>
      <name val="Times New Roman"/>
      <family val="1"/>
    </font>
    <font>
      <b/>
      <sz val="12"/>
      <name val="Arial"/>
      <family val="2"/>
    </font>
    <font>
      <sz val="10"/>
      <name val="Times New Roman"/>
      <family val="1"/>
    </font>
    <font>
      <b/>
      <sz val="12"/>
      <name val="Times New Roman"/>
      <family val="1"/>
    </font>
    <font>
      <sz val="10"/>
      <color indexed="8"/>
      <name val="Arial"/>
      <family val="2"/>
    </font>
    <font>
      <sz val="10"/>
      <name val="Courier"/>
      <family val="3"/>
    </font>
    <font>
      <b/>
      <i/>
      <sz val="16"/>
      <name val="Helv"/>
    </font>
    <font>
      <b/>
      <sz val="10"/>
      <name val="Times New Roman"/>
      <family val="1"/>
    </font>
    <font>
      <sz val="10"/>
      <color indexed="8"/>
      <name val="MS Sans Serif"/>
      <family val="2"/>
    </font>
    <font>
      <b/>
      <sz val="10"/>
      <color indexed="8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onsolas"/>
      <family val="3"/>
    </font>
    <font>
      <b/>
      <sz val="11"/>
      <color theme="0"/>
      <name val="Consolas"/>
      <family val="3"/>
    </font>
    <font>
      <b/>
      <sz val="11"/>
      <color rgb="FFFF0000"/>
      <name val="Consolas"/>
      <family val="3"/>
    </font>
    <font>
      <sz val="11"/>
      <name val="Consolas"/>
      <family val="3"/>
    </font>
    <font>
      <b/>
      <sz val="11"/>
      <color indexed="8"/>
      <name val="Consolas"/>
      <family val="3"/>
    </font>
    <font>
      <b/>
      <sz val="12"/>
      <color indexed="8"/>
      <name val="Consolas"/>
      <family val="3"/>
    </font>
    <font>
      <b/>
      <sz val="14"/>
      <color indexed="8"/>
      <name val="Consolas"/>
      <family val="3"/>
    </font>
    <font>
      <b/>
      <u/>
      <sz val="11"/>
      <color indexed="8"/>
      <name val="Consolas"/>
      <family val="3"/>
    </font>
    <font>
      <u val="singleAccounting"/>
      <sz val="11"/>
      <color indexed="8"/>
      <name val="Consolas"/>
      <family val="3"/>
    </font>
    <font>
      <sz val="12"/>
      <color indexed="8"/>
      <name val="Consolas"/>
      <family val="3"/>
    </font>
    <font>
      <b/>
      <sz val="11"/>
      <name val="Consolas"/>
      <family val="3"/>
    </font>
    <font>
      <sz val="11"/>
      <color indexed="10"/>
      <name val="Consolas"/>
      <family val="3"/>
    </font>
    <font>
      <b/>
      <i/>
      <sz val="11"/>
      <color indexed="8"/>
      <name val="Consolas"/>
      <family val="3"/>
    </font>
    <font>
      <b/>
      <sz val="10"/>
      <name val="Consolas"/>
      <family val="3"/>
    </font>
    <font>
      <b/>
      <sz val="10"/>
      <color indexed="8"/>
      <name val="Consolas"/>
      <family val="3"/>
    </font>
    <font>
      <b/>
      <u/>
      <sz val="11"/>
      <name val="Consolas"/>
      <family val="3"/>
    </font>
    <font>
      <b/>
      <sz val="14"/>
      <name val="Consolas"/>
      <family val="3"/>
    </font>
    <font>
      <b/>
      <sz val="11"/>
      <color rgb="FF0070C0"/>
      <name val="Consolas"/>
      <family val="3"/>
    </font>
    <font>
      <u/>
      <sz val="11"/>
      <color indexed="8"/>
      <name val="Consolas"/>
      <family val="3"/>
    </font>
    <font>
      <u/>
      <sz val="11"/>
      <name val="Consolas"/>
      <family val="3"/>
    </font>
    <font>
      <sz val="11"/>
      <color indexed="9"/>
      <name val="Consolas"/>
      <family val="3"/>
    </font>
    <font>
      <sz val="11"/>
      <color theme="1"/>
      <name val="Consolas"/>
      <family val="2"/>
    </font>
    <font>
      <sz val="11"/>
      <color rgb="FF0070C0"/>
      <name val="Consolas"/>
      <family val="3"/>
    </font>
    <font>
      <b/>
      <sz val="12"/>
      <name val="Consolas"/>
      <family val="3"/>
    </font>
    <font>
      <i/>
      <sz val="11"/>
      <color indexed="8"/>
      <name val="Consolas"/>
      <family val="3"/>
    </font>
    <font>
      <b/>
      <sz val="11"/>
      <color theme="4"/>
      <name val="Consolas"/>
      <family val="3"/>
    </font>
    <font>
      <b/>
      <sz val="11"/>
      <color theme="3"/>
      <name val="Consolas"/>
      <family val="3"/>
    </font>
    <font>
      <sz val="11"/>
      <color rgb="FFFF0000"/>
      <name val="Consolas"/>
      <family val="3"/>
    </font>
    <font>
      <b/>
      <sz val="10"/>
      <color rgb="FF0070C0"/>
      <name val="Consolas"/>
      <family val="3"/>
    </font>
    <font>
      <b/>
      <sz val="11"/>
      <color indexed="48"/>
      <name val="Consolas"/>
      <family val="3"/>
    </font>
    <font>
      <b/>
      <sz val="12"/>
      <color theme="4"/>
      <name val="Consolas"/>
      <family val="3"/>
    </font>
    <font>
      <i/>
      <sz val="10"/>
      <color indexed="8"/>
      <name val="Consolas"/>
      <family val="3"/>
    </font>
    <font>
      <sz val="11"/>
      <color theme="1"/>
      <name val="Consolas"/>
      <family val="3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rgb="FF0000FF"/>
      <name val="Consolas"/>
      <family val="3"/>
    </font>
    <font>
      <b/>
      <sz val="16"/>
      <color rgb="FF7030A0"/>
      <name val="Consolas"/>
      <family val="3"/>
    </font>
    <font>
      <b/>
      <sz val="14"/>
      <color rgb="FF00B0F0"/>
      <name val="Consolas"/>
      <family val="3"/>
    </font>
    <font>
      <sz val="10"/>
      <color theme="0"/>
      <name val="Consolas"/>
      <family val="3"/>
    </font>
    <font>
      <sz val="10"/>
      <color indexed="8"/>
      <name val="Consolas"/>
      <family val="3"/>
    </font>
    <font>
      <sz val="10"/>
      <color indexed="12"/>
      <name val="Consolas"/>
      <family val="3"/>
    </font>
    <font>
      <sz val="10"/>
      <color theme="1"/>
      <name val="Consolas"/>
      <family val="3"/>
    </font>
    <font>
      <b/>
      <sz val="10"/>
      <color rgb="FFFF0000"/>
      <name val="Consolas"/>
      <family val="3"/>
    </font>
    <font>
      <b/>
      <sz val="10"/>
      <color theme="1"/>
      <name val="Consolas"/>
      <family val="3"/>
    </font>
    <font>
      <sz val="10"/>
      <name val="Consolas"/>
      <family val="3"/>
    </font>
    <font>
      <b/>
      <u/>
      <sz val="10"/>
      <color theme="1"/>
      <name val="Consolas"/>
      <family val="3"/>
    </font>
    <font>
      <u/>
      <sz val="10"/>
      <color theme="1"/>
      <name val="Consolas"/>
      <family val="3"/>
    </font>
    <font>
      <b/>
      <i/>
      <sz val="10"/>
      <color theme="1"/>
      <name val="Consolas"/>
      <family val="3"/>
    </font>
    <font>
      <sz val="10"/>
      <color rgb="FFFF0000"/>
      <name val="Consolas"/>
      <family val="3"/>
    </font>
    <font>
      <i/>
      <sz val="10"/>
      <color theme="1"/>
      <name val="Consolas"/>
      <family val="3"/>
    </font>
    <font>
      <sz val="10"/>
      <color rgb="FF00B050"/>
      <name val="Consolas"/>
      <family val="3"/>
    </font>
    <font>
      <i/>
      <sz val="11"/>
      <name val="Consolas"/>
      <family val="3"/>
    </font>
    <font>
      <i/>
      <sz val="9"/>
      <color indexed="8"/>
      <name val="Consolas"/>
      <family val="3"/>
    </font>
    <font>
      <sz val="8"/>
      <color theme="1"/>
      <name val="Consolas"/>
      <family val="3"/>
    </font>
    <font>
      <i/>
      <sz val="11"/>
      <color theme="1"/>
      <name val="Consolas"/>
      <family val="3"/>
    </font>
    <font>
      <sz val="11"/>
      <color theme="0"/>
      <name val="Consolas"/>
      <family val="3"/>
    </font>
    <font>
      <i/>
      <sz val="11"/>
      <color theme="0" tint="-0.499984740745262"/>
      <name val="Consolas"/>
      <family val="3"/>
    </font>
    <font>
      <i/>
      <sz val="11"/>
      <color indexed="23" tint="-0.499984740745262"/>
      <name val="Consolas"/>
      <family val="3"/>
    </font>
    <font>
      <b/>
      <i/>
      <sz val="11"/>
      <color theme="1"/>
      <name val="Consolas"/>
      <family val="3"/>
    </font>
    <font>
      <i/>
      <sz val="10"/>
      <name val="Consolas"/>
      <family val="3"/>
    </font>
    <font>
      <i/>
      <u/>
      <sz val="10"/>
      <name val="Consolas"/>
      <family val="3"/>
    </font>
    <font>
      <sz val="11"/>
      <color theme="3" tint="0.39997558519241921"/>
      <name val="Consolas"/>
      <family val="3"/>
    </font>
    <font>
      <b/>
      <sz val="11"/>
      <color theme="3" tint="0.39997558519241921"/>
      <name val="Consolas"/>
      <family val="3"/>
    </font>
    <font>
      <b/>
      <i/>
      <sz val="11"/>
      <name val="Consolas"/>
      <family val="3"/>
    </font>
    <font>
      <sz val="11"/>
      <color theme="4"/>
      <name val="Consolas"/>
      <family val="3"/>
    </font>
    <font>
      <sz val="11"/>
      <name val="Calibri"/>
      <family val="2"/>
    </font>
    <font>
      <b/>
      <sz val="14"/>
      <color theme="4"/>
      <name val="Consolas"/>
      <family val="3"/>
    </font>
    <font>
      <b/>
      <sz val="11"/>
      <color rgb="FF303030"/>
      <name val="Consolas"/>
      <family val="3"/>
    </font>
    <font>
      <sz val="11"/>
      <color rgb="FF363636"/>
      <name val="Consolas"/>
      <family val="3"/>
    </font>
    <font>
      <sz val="11"/>
      <color rgb="FF000000"/>
      <name val="Consolas"/>
      <family val="3"/>
    </font>
    <font>
      <b/>
      <sz val="11"/>
      <color rgb="FF363636"/>
      <name val="Consolas"/>
      <family val="3"/>
    </font>
    <font>
      <sz val="11"/>
      <color rgb="FF303030"/>
      <name val="Consolas"/>
      <family val="3"/>
    </font>
    <font>
      <b/>
      <sz val="11"/>
      <color rgb="FF000000"/>
      <name val="Consolas"/>
      <family val="3"/>
    </font>
    <font>
      <b/>
      <sz val="11"/>
      <color theme="2" tint="-0.89999084444715716"/>
      <name val="Consolas"/>
      <family val="3"/>
    </font>
    <font>
      <b/>
      <sz val="11"/>
      <color indexed="62"/>
      <name val="Consolas"/>
      <family val="3"/>
    </font>
    <font>
      <sz val="12"/>
      <name val="Consolas"/>
      <family val="3"/>
    </font>
    <font>
      <i/>
      <sz val="12"/>
      <name val="Consolas"/>
      <family val="3"/>
    </font>
    <font>
      <strike/>
      <sz val="11"/>
      <color indexed="8"/>
      <name val="Consolas"/>
      <family val="3"/>
    </font>
    <font>
      <strike/>
      <sz val="11"/>
      <color theme="4"/>
      <name val="Consolas"/>
      <family val="3"/>
    </font>
    <font>
      <sz val="11"/>
      <color theme="3" tint="0.79998168889431442"/>
      <name val="Consolas"/>
      <family val="3"/>
    </font>
    <font>
      <sz val="12"/>
      <name val="Arial MT"/>
    </font>
    <font>
      <sz val="10"/>
      <name val="FrugalSans"/>
    </font>
    <font>
      <sz val="1"/>
      <color indexed="8"/>
      <name val="Courier"/>
    </font>
    <font>
      <b/>
      <sz val="1"/>
      <color indexed="8"/>
      <name val="Courier"/>
    </font>
    <font>
      <sz val="10"/>
      <name val="MS Sans Serif"/>
    </font>
    <font>
      <b/>
      <sz val="10"/>
      <name val="MS Sans Serif"/>
    </font>
    <font>
      <sz val="12"/>
      <name val="Helv"/>
    </font>
    <font>
      <sz val="10"/>
      <name val="Helv"/>
    </font>
    <font>
      <u/>
      <sz val="10"/>
      <color indexed="12"/>
      <name val="Arial"/>
      <family val="2"/>
    </font>
    <font>
      <sz val="18"/>
      <name val="Arial"/>
      <family val="2"/>
    </font>
    <font>
      <i/>
      <sz val="12"/>
      <name val="Arial"/>
      <family val="2"/>
    </font>
    <font>
      <sz val="18"/>
      <name val="Times New Roman"/>
      <family val="1"/>
    </font>
    <font>
      <sz val="8"/>
      <name val="Times New Roman"/>
      <family val="1"/>
    </font>
    <font>
      <i/>
      <sz val="12"/>
      <name val="Times New Roman"/>
      <family val="1"/>
    </font>
    <font>
      <sz val="11"/>
      <color indexed="12"/>
      <name val="Consolas"/>
      <family val="3"/>
    </font>
    <font>
      <i/>
      <sz val="11"/>
      <color rgb="FFFF0000"/>
      <name val="Consolas"/>
      <family val="3"/>
    </font>
    <font>
      <b/>
      <sz val="11"/>
      <color indexed="30"/>
      <name val="Consolas"/>
      <family val="3"/>
    </font>
  </fonts>
  <fills count="40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14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theme="1"/>
        <bgColor indexed="64"/>
      </patternFill>
    </fill>
    <fill>
      <patternFill patternType="solid">
        <fgColor rgb="FFFFFFCC"/>
      </patternFill>
    </fill>
    <fill>
      <patternFill patternType="solid">
        <fgColor indexed="41"/>
        <bgColor indexed="64"/>
      </patternFill>
    </fill>
    <fill>
      <patternFill patternType="solid">
        <fgColor indexed="31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0"/>
        <bgColor indexed="10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mediumGray">
        <fgColor indexed="22"/>
      </patternFill>
    </fill>
  </fills>
  <borders count="12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 style="double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hair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9"/>
      </left>
      <right style="thin">
        <color indexed="39"/>
      </right>
      <top style="thin">
        <color indexed="39"/>
      </top>
      <bottom style="thin">
        <color indexed="3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/>
      <bottom style="double">
        <color auto="1"/>
      </bottom>
      <diagonal/>
    </border>
    <border>
      <left style="medium">
        <color indexed="64"/>
      </left>
      <right/>
      <top style="double">
        <color auto="1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thick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medium">
        <color indexed="64"/>
      </left>
      <right/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ck">
        <color auto="1"/>
      </right>
      <top/>
      <bottom style="thin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ck">
        <color indexed="64"/>
      </right>
      <top style="double">
        <color indexed="64"/>
      </top>
      <bottom/>
      <diagonal/>
    </border>
    <border>
      <left style="thin">
        <color auto="1"/>
      </left>
      <right style="thick">
        <color indexed="64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 style="thin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/>
      <top style="thin">
        <color rgb="FF303030"/>
      </top>
      <bottom/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/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ECECEC"/>
      </left>
      <right/>
      <top style="thin">
        <color rgb="FFECECEC"/>
      </top>
      <bottom style="thin">
        <color rgb="FFECECEC"/>
      </bottom>
      <diagonal/>
    </border>
    <border>
      <left/>
      <right/>
      <top/>
      <bottom style="thin">
        <color rgb="FFECECEC"/>
      </bottom>
      <diagonal/>
    </border>
    <border>
      <left/>
      <right style="thin">
        <color rgb="FFECECEC"/>
      </right>
      <top/>
      <bottom style="thin">
        <color rgb="FFECECEC"/>
      </bottom>
      <diagonal/>
    </border>
    <border>
      <left/>
      <right/>
      <top style="thin">
        <color rgb="FF000000"/>
      </top>
      <bottom style="thin">
        <color rgb="FFECECEC"/>
      </bottom>
      <diagonal/>
    </border>
    <border>
      <left style="thin">
        <color rgb="FFECECEC"/>
      </left>
      <right/>
      <top style="thin">
        <color rgb="FFECECEC"/>
      </top>
      <bottom/>
      <diagonal/>
    </border>
    <border>
      <left style="thin">
        <color rgb="FFD0D0D0"/>
      </left>
      <right/>
      <top style="thin">
        <color rgb="FFD0D0D0"/>
      </top>
      <bottom style="thin">
        <color rgb="FFD0D0D0"/>
      </bottom>
      <diagonal/>
    </border>
    <border>
      <left style="thin">
        <color rgb="FFECECEC"/>
      </left>
      <right/>
      <top style="thin">
        <color rgb="FFD0D0D0"/>
      </top>
      <bottom style="thin">
        <color rgb="FFECECEC"/>
      </bottom>
      <diagonal/>
    </border>
    <border>
      <left/>
      <right/>
      <top style="thin">
        <color rgb="FFD0D0D0"/>
      </top>
      <bottom style="thin">
        <color rgb="FFECECEC"/>
      </bottom>
      <diagonal/>
    </border>
    <border>
      <left/>
      <right style="thin">
        <color rgb="FFECECEC"/>
      </right>
      <top style="thin">
        <color rgb="FFD0D0D0"/>
      </top>
      <bottom style="thin">
        <color rgb="FFECECEC"/>
      </bottom>
      <diagonal/>
    </border>
    <border>
      <left/>
      <right/>
      <top style="thin">
        <color rgb="FFECECEC"/>
      </top>
      <bottom style="thin">
        <color rgb="FFECECEC"/>
      </bottom>
      <diagonal/>
    </border>
    <border>
      <left/>
      <right style="thin">
        <color rgb="FFECECEC"/>
      </right>
      <top style="thin">
        <color rgb="FFECECEC"/>
      </top>
      <bottom style="thin">
        <color rgb="FFECECEC"/>
      </bottom>
      <diagonal/>
    </border>
    <border>
      <left/>
      <right/>
      <top style="thin">
        <color rgb="FFECECEC"/>
      </top>
      <bottom style="thin">
        <color indexed="64"/>
      </bottom>
      <diagonal/>
    </border>
    <border>
      <left/>
      <right/>
      <top style="thin">
        <color rgb="FFECECEC"/>
      </top>
      <bottom style="thin">
        <color rgb="FF000000"/>
      </bottom>
      <diagonal/>
    </border>
    <border>
      <left/>
      <right style="thin">
        <color rgb="FFECECEC"/>
      </right>
      <top style="thin">
        <color rgb="FFECECEC"/>
      </top>
      <bottom style="thin">
        <color indexed="64"/>
      </bottom>
      <diagonal/>
    </border>
    <border>
      <left/>
      <right/>
      <top style="thin">
        <color rgb="FFECECEC"/>
      </top>
      <bottom/>
      <diagonal/>
    </border>
    <border>
      <left/>
      <right style="thin">
        <color rgb="FFECECEC"/>
      </right>
      <top style="thin">
        <color rgb="FFECECEC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medium">
        <color indexed="64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double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indexed="64"/>
      </bottom>
      <diagonal/>
    </border>
  </borders>
  <cellStyleXfs count="319">
    <xf numFmtId="0" fontId="0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4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7" borderId="0" applyNumberFormat="0" applyBorder="0" applyAlignment="0" applyProtection="0"/>
    <xf numFmtId="0" fontId="15" fillId="11" borderId="0" applyNumberFormat="0" applyBorder="0" applyAlignment="0" applyProtection="0"/>
    <xf numFmtId="0" fontId="15" fillId="4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6" fillId="16" borderId="0" applyNumberFormat="0" applyBorder="0" applyAlignment="0" applyProtection="0"/>
    <xf numFmtId="0" fontId="17" fillId="3" borderId="13" applyNumberFormat="0" applyAlignment="0" applyProtection="0"/>
    <xf numFmtId="0" fontId="18" fillId="17" borderId="14" applyNumberFormat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6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169" fontId="4" fillId="0" borderId="0" applyFont="0" applyFill="0" applyBorder="0" applyAlignment="0" applyProtection="0"/>
    <xf numFmtId="0" fontId="20" fillId="18" borderId="0" applyNumberFormat="0" applyBorder="0" applyAlignment="0" applyProtection="0"/>
    <xf numFmtId="0" fontId="21" fillId="0" borderId="15" applyNumberFormat="0" applyFill="0" applyAlignment="0" applyProtection="0"/>
    <xf numFmtId="0" fontId="22" fillId="0" borderId="16" applyNumberFormat="0" applyFill="0" applyAlignment="0" applyProtection="0"/>
    <xf numFmtId="0" fontId="23" fillId="0" borderId="17" applyNumberFormat="0" applyFill="0" applyAlignment="0" applyProtection="0"/>
    <xf numFmtId="0" fontId="23" fillId="0" borderId="0" applyNumberFormat="0" applyFill="0" applyBorder="0" applyAlignment="0" applyProtection="0"/>
    <xf numFmtId="0" fontId="24" fillId="4" borderId="13" applyNumberFormat="0" applyAlignment="0" applyProtection="0"/>
    <xf numFmtId="0" fontId="25" fillId="0" borderId="18" applyNumberFormat="0" applyFill="0" applyAlignment="0" applyProtection="0"/>
    <xf numFmtId="0" fontId="26" fillId="9" borderId="0" applyNumberFormat="0" applyBorder="0" applyAlignment="0" applyProtection="0"/>
    <xf numFmtId="0" fontId="4" fillId="0" borderId="0"/>
    <xf numFmtId="0" fontId="7" fillId="0" borderId="0"/>
    <xf numFmtId="38" fontId="4" fillId="0" borderId="0" applyFont="0" applyBorder="0" applyAlignment="0" applyProtection="0"/>
    <xf numFmtId="0" fontId="29" fillId="0" borderId="0"/>
    <xf numFmtId="0" fontId="8" fillId="0" borderId="0"/>
    <xf numFmtId="0" fontId="4" fillId="5" borderId="12" applyNumberFormat="0" applyFont="0" applyAlignment="0" applyProtection="0"/>
    <xf numFmtId="0" fontId="27" fillId="3" borderId="19" applyNumberFormat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2" fillId="0" borderId="0" applyNumberFormat="0">
      <alignment horizontal="left"/>
    </xf>
    <xf numFmtId="0" fontId="13" fillId="0" borderId="0" applyNumberFormat="0">
      <alignment horizontal="left"/>
    </xf>
    <xf numFmtId="49" fontId="4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10" fillId="0" borderId="20" applyNumberFormat="0" applyFill="0" applyAlignment="0" applyProtection="0"/>
    <xf numFmtId="0" fontId="11" fillId="0" borderId="0" applyNumberForma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27" applyNumberFormat="0" applyFont="0" applyFill="0" applyAlignment="0" applyProtection="0"/>
    <xf numFmtId="0" fontId="2" fillId="20" borderId="28" applyNumberFormat="0" applyFont="0" applyAlignment="0" applyProtection="0"/>
    <xf numFmtId="0" fontId="4" fillId="0" borderId="27" applyNumberFormat="0" applyFont="0" applyFill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174" fontId="32" fillId="0" borderId="0" applyFont="0" applyFill="0" applyBorder="0" applyAlignment="0" applyProtection="0"/>
    <xf numFmtId="171" fontId="32" fillId="0" borderId="0" applyFont="0" applyFill="0" applyBorder="0" applyAlignment="0" applyProtection="0"/>
    <xf numFmtId="175" fontId="32" fillId="0" borderId="0" applyFont="0" applyFill="0" applyBorder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6" fontId="33" fillId="0" borderId="1" applyNumberFormat="0" applyFill="0" applyAlignment="0" applyProtection="0"/>
    <xf numFmtId="177" fontId="7" fillId="0" borderId="0" applyFont="0" applyFill="0" applyBorder="0" applyAlignment="0" applyProtection="0"/>
    <xf numFmtId="178" fontId="7" fillId="0" borderId="0" applyFill="0" applyBorder="0" applyAlignment="0"/>
    <xf numFmtId="179" fontId="7" fillId="0" borderId="0" applyFill="0" applyBorder="0" applyAlignment="0"/>
    <xf numFmtId="180" fontId="7" fillId="0" borderId="0" applyFill="0" applyBorder="0" applyAlignment="0"/>
    <xf numFmtId="168" fontId="7" fillId="0" borderId="0" applyFill="0" applyBorder="0" applyAlignment="0"/>
    <xf numFmtId="181" fontId="7" fillId="0" borderId="0" applyFill="0" applyBorder="0" applyAlignment="0"/>
    <xf numFmtId="178" fontId="7" fillId="0" borderId="0" applyFill="0" applyBorder="0" applyAlignment="0"/>
    <xf numFmtId="182" fontId="7" fillId="0" borderId="0" applyFill="0" applyBorder="0" applyAlignment="0"/>
    <xf numFmtId="179" fontId="7" fillId="0" borderId="0" applyFill="0" applyBorder="0" applyAlignment="0"/>
    <xf numFmtId="178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3" fontId="4" fillId="0" borderId="0" applyFont="0" applyFill="0" applyBorder="0" applyAlignment="0" applyProtection="0"/>
    <xf numFmtId="179" fontId="7" fillId="0" borderId="0" applyFont="0" applyFill="0" applyBorder="0" applyAlignment="0" applyProtection="0"/>
    <xf numFmtId="5" fontId="4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32" fillId="0" borderId="0" applyFont="0" applyFill="0" applyBorder="0" applyAlignment="0" applyProtection="0"/>
    <xf numFmtId="14" fontId="34" fillId="0" borderId="0" applyFill="0" applyBorder="0" applyAlignment="0"/>
    <xf numFmtId="0" fontId="4" fillId="0" borderId="0" applyFont="0" applyFill="0" applyBorder="0" applyAlignment="0" applyProtection="0"/>
    <xf numFmtId="178" fontId="7" fillId="0" borderId="0" applyFill="0" applyBorder="0" applyAlignment="0"/>
    <xf numFmtId="179" fontId="7" fillId="0" borderId="0" applyFill="0" applyBorder="0" applyAlignment="0"/>
    <xf numFmtId="178" fontId="7" fillId="0" borderId="0" applyFill="0" applyBorder="0" applyAlignment="0"/>
    <xf numFmtId="182" fontId="7" fillId="0" borderId="0" applyFill="0" applyBorder="0" applyAlignment="0"/>
    <xf numFmtId="179" fontId="7" fillId="0" borderId="0" applyFill="0" applyBorder="0" applyAlignment="0"/>
    <xf numFmtId="185" fontId="32" fillId="0" borderId="0" applyFont="0" applyFill="0" applyBorder="0" applyAlignment="0" applyProtection="0"/>
    <xf numFmtId="185" fontId="32" fillId="0" borderId="0" applyFont="0" applyFill="0" applyBorder="0" applyAlignment="0" applyProtection="0"/>
    <xf numFmtId="38" fontId="9" fillId="23" borderId="0" applyNumberFormat="0" applyBorder="0" applyAlignment="0" applyProtection="0"/>
    <xf numFmtId="38" fontId="9" fillId="23" borderId="0" applyNumberFormat="0" applyBorder="0" applyAlignment="0" applyProtection="0"/>
    <xf numFmtId="38" fontId="9" fillId="23" borderId="0" applyNumberFormat="0" applyBorder="0" applyAlignment="0" applyProtection="0"/>
    <xf numFmtId="0" fontId="31" fillId="0" borderId="11" applyNumberFormat="0" applyAlignment="0" applyProtection="0">
      <alignment horizontal="left" vertical="center"/>
    </xf>
    <xf numFmtId="0" fontId="31" fillId="0" borderId="31">
      <alignment horizontal="left" vertical="center"/>
    </xf>
    <xf numFmtId="0" fontId="5" fillId="0" borderId="2"/>
    <xf numFmtId="10" fontId="9" fillId="24" borderId="32" applyNumberFormat="0" applyBorder="0" applyAlignment="0" applyProtection="0"/>
    <xf numFmtId="10" fontId="9" fillId="24" borderId="32" applyNumberFormat="0" applyBorder="0" applyAlignment="0" applyProtection="0"/>
    <xf numFmtId="10" fontId="9" fillId="24" borderId="32" applyNumberFormat="0" applyBorder="0" applyAlignment="0" applyProtection="0"/>
    <xf numFmtId="38" fontId="32" fillId="0" borderId="33"/>
    <xf numFmtId="0" fontId="24" fillId="4" borderId="34" applyNumberFormat="0" applyAlignment="0" applyProtection="0"/>
    <xf numFmtId="186" fontId="35" fillId="0" borderId="0" applyFont="0" applyFill="0" applyBorder="0" applyAlignment="0" applyProtection="0"/>
    <xf numFmtId="187" fontId="35" fillId="0" borderId="0" applyFont="0" applyFill="0" applyBorder="0" applyAlignment="0" applyProtection="0"/>
    <xf numFmtId="178" fontId="7" fillId="0" borderId="0" applyFill="0" applyBorder="0" applyAlignment="0"/>
    <xf numFmtId="179" fontId="7" fillId="0" borderId="0" applyFill="0" applyBorder="0" applyAlignment="0"/>
    <xf numFmtId="178" fontId="7" fillId="0" borderId="0" applyFill="0" applyBorder="0" applyAlignment="0"/>
    <xf numFmtId="182" fontId="7" fillId="0" borderId="0" applyFill="0" applyBorder="0" applyAlignment="0"/>
    <xf numFmtId="179" fontId="7" fillId="0" borderId="0" applyFill="0" applyBorder="0" applyAlignment="0"/>
    <xf numFmtId="188" fontId="3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9" fontId="3" fillId="0" borderId="0"/>
    <xf numFmtId="0" fontId="4" fillId="0" borderId="0"/>
    <xf numFmtId="0" fontId="32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25" borderId="32" applyNumberFormat="0" applyAlignment="0">
      <protection locked="0"/>
    </xf>
    <xf numFmtId="176" fontId="37" fillId="0" borderId="35" applyNumberFormat="0" applyAlignment="0" applyProtection="0"/>
    <xf numFmtId="176" fontId="32" fillId="26" borderId="0" applyNumberFormat="0" applyFont="0" applyBorder="0" applyAlignment="0" applyProtection="0"/>
    <xf numFmtId="176" fontId="9" fillId="21" borderId="25" applyNumberFormat="0" applyFont="0" applyBorder="0" applyAlignment="0" applyProtection="0">
      <alignment horizontal="center"/>
    </xf>
    <xf numFmtId="176" fontId="9" fillId="27" borderId="25" applyNumberFormat="0" applyFont="0" applyBorder="0" applyAlignment="0" applyProtection="0">
      <alignment horizontal="center"/>
    </xf>
    <xf numFmtId="176" fontId="32" fillId="0" borderId="36" applyNumberFormat="0" applyAlignment="0" applyProtection="0"/>
    <xf numFmtId="176" fontId="32" fillId="0" borderId="37" applyNumberFormat="0" applyAlignment="0" applyProtection="0"/>
    <xf numFmtId="176" fontId="37" fillId="0" borderId="38" applyNumberFormat="0" applyAlignment="0" applyProtection="0"/>
    <xf numFmtId="181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191" fontId="32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178" fontId="7" fillId="0" borderId="0" applyFill="0" applyBorder="0" applyAlignment="0"/>
    <xf numFmtId="179" fontId="7" fillId="0" borderId="0" applyFill="0" applyBorder="0" applyAlignment="0"/>
    <xf numFmtId="178" fontId="7" fillId="0" borderId="0" applyFill="0" applyBorder="0" applyAlignment="0"/>
    <xf numFmtId="182" fontId="7" fillId="0" borderId="0" applyFill="0" applyBorder="0" applyAlignment="0"/>
    <xf numFmtId="179" fontId="7" fillId="0" borderId="0" applyFill="0" applyBorder="0" applyAlignment="0"/>
    <xf numFmtId="9" fontId="38" fillId="0" borderId="0" applyFont="0" applyFill="0" applyProtection="0"/>
    <xf numFmtId="0" fontId="38" fillId="0" borderId="0"/>
    <xf numFmtId="0" fontId="30" fillId="0" borderId="0" applyNumberFormat="0" applyBorder="0" applyAlignment="0"/>
    <xf numFmtId="0" fontId="39" fillId="0" borderId="0" applyNumberFormat="0" applyBorder="0" applyAlignment="0"/>
    <xf numFmtId="49" fontId="34" fillId="0" borderId="0" applyFill="0" applyBorder="0" applyAlignment="0"/>
    <xf numFmtId="192" fontId="7" fillId="0" borderId="0" applyFill="0" applyBorder="0" applyAlignment="0"/>
    <xf numFmtId="193" fontId="7" fillId="0" borderId="0" applyFill="0" applyBorder="0" applyAlignment="0"/>
    <xf numFmtId="194" fontId="35" fillId="0" borderId="0" applyFont="0" applyFill="0" applyBorder="0" applyAlignment="0" applyProtection="0"/>
    <xf numFmtId="195" fontId="35" fillId="0" borderId="0" applyFont="0" applyFill="0" applyBorder="0" applyAlignment="0" applyProtection="0"/>
    <xf numFmtId="0" fontId="4" fillId="0" borderId="0"/>
    <xf numFmtId="0" fontId="40" fillId="0" borderId="0"/>
    <xf numFmtId="0" fontId="4" fillId="0" borderId="0"/>
    <xf numFmtId="0" fontId="41" fillId="0" borderId="0"/>
    <xf numFmtId="44" fontId="41" fillId="0" borderId="0" applyFont="0" applyFill="0" applyBorder="0" applyAlignment="0" applyProtection="0"/>
    <xf numFmtId="0" fontId="1" fillId="0" borderId="0"/>
    <xf numFmtId="0" fontId="3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3" fillId="0" borderId="0"/>
    <xf numFmtId="43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44" fontId="63" fillId="0" borderId="0" applyFont="0" applyFill="0" applyBorder="0" applyAlignment="0" applyProtection="0"/>
    <xf numFmtId="0" fontId="34" fillId="0" borderId="0" applyNumberFormat="0" applyFont="0" applyFill="0" applyBorder="0" applyProtection="0"/>
    <xf numFmtId="0" fontId="122" fillId="0" borderId="0"/>
    <xf numFmtId="39" fontId="4" fillId="0" borderId="0" applyNumberFormat="0" applyFont="0" applyFill="0" applyBorder="0" applyAlignment="0"/>
    <xf numFmtId="211" fontId="34" fillId="0" borderId="0" applyFill="0" applyBorder="0" applyAlignment="0"/>
    <xf numFmtId="43" fontId="123" fillId="0" borderId="0" applyFont="0" applyFill="0" applyBorder="0" applyAlignment="0" applyProtection="0"/>
    <xf numFmtId="37" fontId="4" fillId="0" borderId="0"/>
    <xf numFmtId="44" fontId="123" fillId="0" borderId="0" applyFont="0" applyFill="0" applyBorder="0" applyAlignment="0" applyProtection="0"/>
    <xf numFmtId="213" fontId="124" fillId="0" borderId="0">
      <protection locked="0"/>
    </xf>
    <xf numFmtId="39" fontId="4" fillId="0" borderId="0"/>
    <xf numFmtId="0" fontId="124" fillId="0" borderId="0">
      <protection locked="0"/>
    </xf>
    <xf numFmtId="214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5" fontId="4" fillId="0" borderId="0"/>
    <xf numFmtId="185" fontId="4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131" fillId="0" borderId="0" applyProtection="0"/>
    <xf numFmtId="0" fontId="9" fillId="0" borderId="0" applyProtection="0"/>
    <xf numFmtId="0" fontId="132" fillId="0" borderId="0" applyProtection="0"/>
    <xf numFmtId="0" fontId="7" fillId="0" borderId="0" applyProtection="0"/>
    <xf numFmtId="0" fontId="133" fillId="0" borderId="0" applyProtection="0"/>
    <xf numFmtId="0" fontId="134" fillId="0" borderId="0" applyProtection="0"/>
    <xf numFmtId="0" fontId="135" fillId="0" borderId="0" applyProtection="0"/>
    <xf numFmtId="212" fontId="124" fillId="0" borderId="0">
      <protection locked="0"/>
    </xf>
    <xf numFmtId="0" fontId="31" fillId="0" borderId="50" applyNumberFormat="0" applyAlignment="0" applyProtection="0">
      <alignment horizontal="left" vertical="center"/>
    </xf>
    <xf numFmtId="0" fontId="31" fillId="0" borderId="39">
      <alignment horizontal="left" vertical="center"/>
    </xf>
    <xf numFmtId="0" fontId="125" fillId="0" borderId="0">
      <protection locked="0"/>
    </xf>
    <xf numFmtId="0" fontId="125" fillId="0" borderId="0"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23" fillId="0" borderId="0" applyFont="0" applyFill="0" applyBorder="0" applyAlignment="0" applyProtection="0"/>
    <xf numFmtId="9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4" fillId="0" borderId="0"/>
    <xf numFmtId="0" fontId="126" fillId="0" borderId="0" applyNumberFormat="0" applyFont="0" applyFill="0" applyBorder="0" applyAlignment="0" applyProtection="0">
      <alignment horizontal="left"/>
    </xf>
    <xf numFmtId="15" fontId="126" fillId="0" borderId="0" applyFont="0" applyFill="0" applyBorder="0" applyAlignment="0" applyProtection="0"/>
    <xf numFmtId="4" fontId="126" fillId="0" borderId="0" applyFont="0" applyFill="0" applyBorder="0" applyAlignment="0" applyProtection="0"/>
    <xf numFmtId="0" fontId="127" fillId="0" borderId="2">
      <alignment horizontal="center"/>
    </xf>
    <xf numFmtId="3" fontId="126" fillId="0" borderId="0" applyFont="0" applyFill="0" applyBorder="0" applyAlignment="0" applyProtection="0"/>
    <xf numFmtId="0" fontId="126" fillId="39" borderId="0" applyNumberFormat="0" applyFont="0" applyBorder="0" applyAlignment="0" applyProtection="0"/>
    <xf numFmtId="0" fontId="128" fillId="0" borderId="0" applyNumberFormat="0" applyBorder="0" applyAlignment="0"/>
    <xf numFmtId="0" fontId="129" fillId="0" borderId="9" applyNumberFormat="0" applyFill="0" applyBorder="0" applyAlignment="0"/>
    <xf numFmtId="0" fontId="124" fillId="0" borderId="9">
      <protection locked="0"/>
    </xf>
    <xf numFmtId="216" fontId="4" fillId="0" borderId="0" applyFont="0" applyFill="0" applyBorder="0" applyAlignment="0" applyProtection="0"/>
    <xf numFmtId="178" fontId="4" fillId="0" borderId="0" applyFont="0" applyFill="0" applyBorder="0" applyAlignment="0" applyProtection="0"/>
  </cellStyleXfs>
  <cellXfs count="1146">
    <xf numFmtId="0" fontId="0" fillId="0" borderId="0" xfId="0"/>
    <xf numFmtId="0" fontId="0" fillId="0" borderId="0" xfId="0" applyBorder="1"/>
    <xf numFmtId="0" fontId="0" fillId="0" borderId="5" xfId="0" applyBorder="1"/>
    <xf numFmtId="0" fontId="0" fillId="0" borderId="10" xfId="0" applyBorder="1"/>
    <xf numFmtId="0" fontId="42" fillId="0" borderId="0" xfId="0" applyFont="1"/>
    <xf numFmtId="0" fontId="42" fillId="0" borderId="0" xfId="0" applyFont="1" applyAlignment="1">
      <alignment horizontal="right"/>
    </xf>
    <xf numFmtId="166" fontId="43" fillId="19" borderId="0" xfId="0" applyNumberFormat="1" applyFont="1" applyFill="1"/>
    <xf numFmtId="0" fontId="43" fillId="0" borderId="0" xfId="0" applyFont="1"/>
    <xf numFmtId="166" fontId="42" fillId="0" borderId="0" xfId="30" applyNumberFormat="1" applyFont="1"/>
    <xf numFmtId="0" fontId="45" fillId="0" borderId="0" xfId="0" applyFont="1" applyFill="1" applyBorder="1" applyAlignment="1">
      <alignment horizontal="left"/>
    </xf>
    <xf numFmtId="0" fontId="42" fillId="0" borderId="0" xfId="0" applyFont="1" applyFill="1"/>
    <xf numFmtId="166" fontId="42" fillId="0" borderId="0" xfId="0" applyNumberFormat="1" applyFont="1"/>
    <xf numFmtId="0" fontId="45" fillId="0" borderId="0" xfId="0" applyFont="1" applyBorder="1" applyAlignment="1">
      <alignment horizontal="left"/>
    </xf>
    <xf numFmtId="166" fontId="43" fillId="19" borderId="53" xfId="30" applyNumberFormat="1" applyFont="1" applyFill="1" applyBorder="1"/>
    <xf numFmtId="0" fontId="42" fillId="0" borderId="0" xfId="0" applyFont="1" applyFill="1" applyBorder="1"/>
    <xf numFmtId="0" fontId="42" fillId="0" borderId="0" xfId="0" applyFont="1" applyBorder="1"/>
    <xf numFmtId="0" fontId="42" fillId="0" borderId="54" xfId="0" applyFont="1" applyBorder="1" applyAlignment="1">
      <alignment horizontal="right"/>
    </xf>
    <xf numFmtId="0" fontId="42" fillId="0" borderId="3" xfId="0" applyFont="1" applyBorder="1"/>
    <xf numFmtId="0" fontId="42" fillId="0" borderId="42" xfId="0" applyFont="1" applyBorder="1"/>
    <xf numFmtId="0" fontId="42" fillId="0" borderId="54" xfId="0" applyFont="1" applyBorder="1"/>
    <xf numFmtId="0" fontId="42" fillId="0" borderId="0" xfId="0" applyFont="1" applyBorder="1" applyAlignment="1">
      <alignment horizontal="right"/>
    </xf>
    <xf numFmtId="0" fontId="46" fillId="0" borderId="0" xfId="0" applyFont="1"/>
    <xf numFmtId="0" fontId="48" fillId="0" borderId="0" xfId="0" applyFont="1"/>
    <xf numFmtId="0" fontId="49" fillId="0" borderId="0" xfId="0" applyFont="1"/>
    <xf numFmtId="166" fontId="50" fillId="0" borderId="0" xfId="30" applyNumberFormat="1" applyFont="1" applyAlignment="1">
      <alignment horizontal="center"/>
    </xf>
    <xf numFmtId="0" fontId="50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44" fontId="42" fillId="0" borderId="0" xfId="0" applyNumberFormat="1" applyFont="1"/>
    <xf numFmtId="0" fontId="42" fillId="0" borderId="1" xfId="0" applyFont="1" applyBorder="1"/>
    <xf numFmtId="166" fontId="42" fillId="0" borderId="0" xfId="0" applyNumberFormat="1" applyFont="1" applyBorder="1"/>
    <xf numFmtId="166" fontId="45" fillId="0" borderId="0" xfId="30" applyNumberFormat="1" applyFont="1"/>
    <xf numFmtId="9" fontId="42" fillId="0" borderId="0" xfId="0" applyNumberFormat="1" applyFont="1"/>
    <xf numFmtId="166" fontId="45" fillId="0" borderId="1" xfId="30" applyNumberFormat="1" applyFont="1" applyBorder="1"/>
    <xf numFmtId="166" fontId="42" fillId="0" borderId="5" xfId="0" applyNumberFormat="1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166" fontId="47" fillId="0" borderId="0" xfId="0" applyNumberFormat="1" applyFont="1"/>
    <xf numFmtId="166" fontId="42" fillId="0" borderId="0" xfId="0" applyNumberFormat="1" applyFont="1" applyBorder="1" applyAlignment="1">
      <alignment horizontal="center"/>
    </xf>
    <xf numFmtId="0" fontId="51" fillId="0" borderId="0" xfId="0" applyFont="1"/>
    <xf numFmtId="0" fontId="45" fillId="0" borderId="23" xfId="47" applyFont="1" applyBorder="1"/>
    <xf numFmtId="0" fontId="45" fillId="0" borderId="57" xfId="47" applyFont="1" applyBorder="1" applyAlignment="1"/>
    <xf numFmtId="0" fontId="45" fillId="0" borderId="50" xfId="47" applyFont="1" applyFill="1" applyBorder="1" applyAlignment="1">
      <alignment horizontal="center" wrapText="1"/>
    </xf>
    <xf numFmtId="0" fontId="45" fillId="0" borderId="54" xfId="47" applyFont="1" applyFill="1" applyBorder="1" applyAlignment="1">
      <alignment horizontal="center" wrapText="1"/>
    </xf>
    <xf numFmtId="0" fontId="45" fillId="0" borderId="21" xfId="47" applyFont="1" applyBorder="1"/>
    <xf numFmtId="42" fontId="45" fillId="0" borderId="0" xfId="47" applyNumberFormat="1" applyFont="1" applyFill="1" applyBorder="1"/>
    <xf numFmtId="42" fontId="45" fillId="0" borderId="0" xfId="47" applyNumberFormat="1" applyFont="1" applyFill="1"/>
    <xf numFmtId="44" fontId="45" fillId="0" borderId="0" xfId="47" applyNumberFormat="1" applyFont="1" applyFill="1"/>
    <xf numFmtId="166" fontId="45" fillId="0" borderId="0" xfId="47" applyNumberFormat="1" applyFont="1" applyFill="1"/>
    <xf numFmtId="44" fontId="45" fillId="0" borderId="0" xfId="47" applyNumberFormat="1" applyFont="1" applyFill="1" applyBorder="1"/>
    <xf numFmtId="0" fontId="45" fillId="0" borderId="51" xfId="47" applyFont="1" applyBorder="1"/>
    <xf numFmtId="0" fontId="45" fillId="0" borderId="22" xfId="47" applyFont="1" applyBorder="1"/>
    <xf numFmtId="167" fontId="45" fillId="0" borderId="52" xfId="47" applyNumberFormat="1" applyFont="1" applyBorder="1"/>
    <xf numFmtId="42" fontId="45" fillId="0" borderId="6" xfId="47" applyNumberFormat="1" applyFont="1" applyBorder="1"/>
    <xf numFmtId="44" fontId="45" fillId="0" borderId="6" xfId="47" applyNumberFormat="1" applyFont="1" applyBorder="1"/>
    <xf numFmtId="0" fontId="52" fillId="0" borderId="0" xfId="47" applyFont="1"/>
    <xf numFmtId="0" fontId="45" fillId="0" borderId="0" xfId="47" applyFont="1"/>
    <xf numFmtId="0" fontId="45" fillId="0" borderId="0" xfId="47" applyFont="1" applyFill="1"/>
    <xf numFmtId="0" fontId="45" fillId="0" borderId="0" xfId="47" applyFont="1" applyAlignment="1">
      <alignment horizontal="center"/>
    </xf>
    <xf numFmtId="44" fontId="52" fillId="0" borderId="0" xfId="47" applyNumberFormat="1" applyFont="1"/>
    <xf numFmtId="42" fontId="52" fillId="0" borderId="0" xfId="47" applyNumberFormat="1" applyFont="1"/>
    <xf numFmtId="44" fontId="45" fillId="0" borderId="0" xfId="30" applyFont="1"/>
    <xf numFmtId="44" fontId="45" fillId="0" borderId="0" xfId="47" applyNumberFormat="1" applyFont="1"/>
    <xf numFmtId="166" fontId="45" fillId="0" borderId="0" xfId="47" applyNumberFormat="1" applyFont="1"/>
    <xf numFmtId="3" fontId="52" fillId="0" borderId="44" xfId="47" applyNumberFormat="1" applyFont="1" applyBorder="1"/>
    <xf numFmtId="3" fontId="45" fillId="0" borderId="45" xfId="47" applyNumberFormat="1" applyFont="1" applyBorder="1"/>
    <xf numFmtId="0" fontId="45" fillId="0" borderId="45" xfId="47" applyFont="1" applyBorder="1"/>
    <xf numFmtId="0" fontId="45" fillId="0" borderId="46" xfId="47" applyFont="1" applyBorder="1"/>
    <xf numFmtId="3" fontId="45" fillId="0" borderId="3" xfId="47" applyNumberFormat="1" applyFont="1" applyBorder="1"/>
    <xf numFmtId="0" fontId="45" fillId="0" borderId="0" xfId="47" applyFont="1" applyBorder="1"/>
    <xf numFmtId="3" fontId="45" fillId="0" borderId="0" xfId="47" applyNumberFormat="1" applyFont="1" applyBorder="1"/>
    <xf numFmtId="0" fontId="45" fillId="0" borderId="4" xfId="47" applyFont="1" applyBorder="1"/>
    <xf numFmtId="0" fontId="54" fillId="0" borderId="3" xfId="0" applyFont="1" applyBorder="1"/>
    <xf numFmtId="0" fontId="46" fillId="0" borderId="3" xfId="0" applyFont="1" applyBorder="1"/>
    <xf numFmtId="42" fontId="42" fillId="0" borderId="54" xfId="0" applyNumberFormat="1" applyFont="1" applyBorder="1"/>
    <xf numFmtId="10" fontId="45" fillId="0" borderId="54" xfId="47" applyNumberFormat="1" applyFont="1" applyBorder="1"/>
    <xf numFmtId="42" fontId="42" fillId="0" borderId="43" xfId="0" applyNumberFormat="1" applyFont="1" applyBorder="1"/>
    <xf numFmtId="42" fontId="45" fillId="0" borderId="0" xfId="47" applyNumberFormat="1" applyFont="1"/>
    <xf numFmtId="42" fontId="45" fillId="0" borderId="0" xfId="47" applyNumberFormat="1" applyFont="1" applyBorder="1"/>
    <xf numFmtId="0" fontId="45" fillId="0" borderId="44" xfId="47" applyFont="1" applyBorder="1"/>
    <xf numFmtId="0" fontId="57" fillId="0" borderId="3" xfId="47" applyFont="1" applyBorder="1"/>
    <xf numFmtId="0" fontId="57" fillId="0" borderId="0" xfId="47" applyFont="1" applyBorder="1" applyAlignment="1">
      <alignment horizontal="center"/>
    </xf>
    <xf numFmtId="0" fontId="58" fillId="0" borderId="3" xfId="47" applyFont="1" applyBorder="1" applyAlignment="1">
      <alignment horizontal="center"/>
    </xf>
    <xf numFmtId="0" fontId="58" fillId="0" borderId="0" xfId="47" applyFont="1" applyBorder="1"/>
    <xf numFmtId="166" fontId="45" fillId="0" borderId="0" xfId="30" applyNumberFormat="1" applyFont="1" applyBorder="1" applyAlignment="1">
      <alignment horizontal="left"/>
    </xf>
    <xf numFmtId="0" fontId="52" fillId="0" borderId="0" xfId="47" applyFont="1" applyBorder="1"/>
    <xf numFmtId="166" fontId="59" fillId="0" borderId="0" xfId="30" applyNumberFormat="1" applyFont="1" applyBorder="1" applyAlignment="1">
      <alignment horizontal="center"/>
    </xf>
    <xf numFmtId="166" fontId="45" fillId="0" borderId="4" xfId="30" applyNumberFormat="1" applyFont="1" applyBorder="1"/>
    <xf numFmtId="166" fontId="45" fillId="0" borderId="0" xfId="30" applyNumberFormat="1" applyFont="1" applyBorder="1" applyAlignment="1">
      <alignment horizontal="right"/>
    </xf>
    <xf numFmtId="0" fontId="45" fillId="0" borderId="42" xfId="47" applyFont="1" applyBorder="1" applyAlignment="1">
      <alignment horizontal="center"/>
    </xf>
    <xf numFmtId="0" fontId="45" fillId="0" borderId="54" xfId="47" applyFont="1" applyBorder="1" applyAlignment="1">
      <alignment horizontal="left"/>
    </xf>
    <xf numFmtId="10" fontId="45" fillId="0" borderId="54" xfId="50" applyNumberFormat="1" applyFont="1" applyBorder="1"/>
    <xf numFmtId="0" fontId="45" fillId="0" borderId="54" xfId="47" applyFont="1" applyBorder="1"/>
    <xf numFmtId="0" fontId="45" fillId="0" borderId="43" xfId="47" applyFont="1" applyBorder="1"/>
    <xf numFmtId="0" fontId="52" fillId="0" borderId="24" xfId="47" applyFont="1" applyBorder="1" applyAlignment="1">
      <alignment horizontal="center"/>
    </xf>
    <xf numFmtId="0" fontId="52" fillId="0" borderId="4" xfId="47" applyFont="1" applyBorder="1" applyAlignment="1">
      <alignment horizontal="center" vertical="center" wrapText="1"/>
    </xf>
    <xf numFmtId="0" fontId="52" fillId="0" borderId="0" xfId="47" applyFont="1" applyAlignment="1">
      <alignment horizontal="center" wrapText="1"/>
    </xf>
    <xf numFmtId="0" fontId="45" fillId="0" borderId="0" xfId="47" applyFont="1" applyAlignment="1">
      <alignment horizontal="left" indent="1"/>
    </xf>
    <xf numFmtId="0" fontId="45" fillId="0" borderId="0" xfId="47" applyFont="1" applyAlignment="1">
      <alignment horizontal="center" wrapText="1"/>
    </xf>
    <xf numFmtId="0" fontId="45" fillId="0" borderId="0" xfId="47" applyFont="1" applyFill="1" applyAlignment="1">
      <alignment horizontal="left" indent="1"/>
    </xf>
    <xf numFmtId="0" fontId="45" fillId="0" borderId="1" xfId="47" applyFont="1" applyBorder="1" applyAlignment="1">
      <alignment horizontal="left" indent="1"/>
    </xf>
    <xf numFmtId="0" fontId="45" fillId="0" borderId="53" xfId="47" applyFont="1" applyBorder="1"/>
    <xf numFmtId="166" fontId="45" fillId="0" borderId="53" xfId="47" applyNumberFormat="1" applyFont="1" applyBorder="1"/>
    <xf numFmtId="0" fontId="46" fillId="0" borderId="44" xfId="0" applyFont="1" applyBorder="1"/>
    <xf numFmtId="0" fontId="42" fillId="0" borderId="45" xfId="0" applyFont="1" applyBorder="1" applyAlignment="1">
      <alignment horizontal="right"/>
    </xf>
    <xf numFmtId="0" fontId="42" fillId="0" borderId="45" xfId="0" applyFont="1" applyBorder="1"/>
    <xf numFmtId="0" fontId="42" fillId="0" borderId="46" xfId="0" applyFont="1" applyBorder="1"/>
    <xf numFmtId="0" fontId="46" fillId="0" borderId="42" xfId="0" applyFont="1" applyBorder="1"/>
    <xf numFmtId="10" fontId="45" fillId="0" borderId="45" xfId="0" applyNumberFormat="1" applyFont="1" applyBorder="1"/>
    <xf numFmtId="0" fontId="45" fillId="0" borderId="45" xfId="0" applyFont="1" applyBorder="1"/>
    <xf numFmtId="0" fontId="45" fillId="0" borderId="46" xfId="0" applyFont="1" applyBorder="1"/>
    <xf numFmtId="0" fontId="61" fillId="0" borderId="0" xfId="0" applyFont="1" applyBorder="1" applyAlignment="1">
      <alignment horizontal="right"/>
    </xf>
    <xf numFmtId="0" fontId="61" fillId="0" borderId="4" xfId="0" applyFont="1" applyBorder="1" applyAlignment="1">
      <alignment horizontal="right"/>
    </xf>
    <xf numFmtId="10" fontId="45" fillId="0" borderId="0" xfId="0" applyNumberFormat="1" applyFont="1" applyBorder="1"/>
    <xf numFmtId="0" fontId="45" fillId="0" borderId="0" xfId="0" applyFont="1" applyBorder="1"/>
    <xf numFmtId="0" fontId="45" fillId="0" borderId="4" xfId="0" applyFont="1" applyBorder="1"/>
    <xf numFmtId="1" fontId="42" fillId="0" borderId="44" xfId="0" applyNumberFormat="1" applyFont="1" applyBorder="1" applyAlignment="1">
      <alignment horizontal="center"/>
    </xf>
    <xf numFmtId="1" fontId="42" fillId="0" borderId="3" xfId="0" applyNumberFormat="1" applyFont="1" applyBorder="1" applyAlignment="1">
      <alignment horizontal="center"/>
    </xf>
    <xf numFmtId="0" fontId="42" fillId="0" borderId="4" xfId="0" applyFont="1" applyBorder="1"/>
    <xf numFmtId="1" fontId="42" fillId="0" borderId="42" xfId="0" applyNumberFormat="1" applyFont="1" applyBorder="1" applyAlignment="1">
      <alignment horizontal="center"/>
    </xf>
    <xf numFmtId="0" fontId="42" fillId="0" borderId="43" xfId="0" applyFont="1" applyBorder="1"/>
    <xf numFmtId="1" fontId="42" fillId="0" borderId="0" xfId="0" applyNumberFormat="1" applyFont="1" applyBorder="1" applyAlignment="1">
      <alignment horizontal="center"/>
    </xf>
    <xf numFmtId="0" fontId="52" fillId="0" borderId="64" xfId="47" applyFont="1" applyBorder="1" applyAlignment="1">
      <alignment horizontal="center"/>
    </xf>
    <xf numFmtId="0" fontId="52" fillId="0" borderId="65" xfId="47" applyFont="1" applyBorder="1" applyAlignment="1">
      <alignment horizontal="center"/>
    </xf>
    <xf numFmtId="0" fontId="52" fillId="0" borderId="0" xfId="47" applyNumberFormat="1" applyFont="1" applyBorder="1" applyAlignment="1">
      <alignment horizontal="center" vertical="center" wrapText="1"/>
    </xf>
    <xf numFmtId="3" fontId="52" fillId="0" borderId="0" xfId="47" applyNumberFormat="1" applyFont="1" applyBorder="1" applyAlignment="1">
      <alignment horizontal="center" vertical="center" wrapText="1"/>
    </xf>
    <xf numFmtId="3" fontId="52" fillId="0" borderId="0" xfId="47" applyNumberFormat="1" applyFont="1" applyBorder="1" applyAlignment="1">
      <alignment horizontal="center" vertical="center"/>
    </xf>
    <xf numFmtId="0" fontId="55" fillId="0" borderId="0" xfId="47" applyNumberFormat="1" applyFont="1" applyBorder="1" applyAlignment="1">
      <alignment horizontal="center" vertical="center" wrapText="1"/>
    </xf>
    <xf numFmtId="3" fontId="55" fillId="0" borderId="0" xfId="47" applyNumberFormat="1" applyFont="1" applyBorder="1" applyAlignment="1">
      <alignment horizontal="center" vertical="center" wrapText="1"/>
    </xf>
    <xf numFmtId="3" fontId="52" fillId="0" borderId="4" xfId="47" applyNumberFormat="1" applyFont="1" applyBorder="1" applyAlignment="1">
      <alignment horizontal="center" vertical="center" wrapText="1"/>
    </xf>
    <xf numFmtId="0" fontId="46" fillId="0" borderId="0" xfId="0" applyFont="1" applyBorder="1" applyAlignment="1">
      <alignment horizontal="center" vertical="center" wrapText="1"/>
    </xf>
    <xf numFmtId="0" fontId="52" fillId="0" borderId="0" xfId="47" applyFont="1" applyBorder="1" applyAlignment="1">
      <alignment horizontal="center" vertical="center" wrapText="1"/>
    </xf>
    <xf numFmtId="0" fontId="52" fillId="0" borderId="0" xfId="47" applyFont="1" applyBorder="1" applyAlignment="1">
      <alignment horizontal="center" vertical="center"/>
    </xf>
    <xf numFmtId="0" fontId="56" fillId="0" borderId="0" xfId="0" applyFont="1" applyBorder="1" applyAlignment="1">
      <alignment horizontal="center" vertical="center" wrapText="1"/>
    </xf>
    <xf numFmtId="0" fontId="55" fillId="0" borderId="0" xfId="47" applyFont="1" applyBorder="1" applyAlignment="1">
      <alignment horizontal="center" vertical="center" wrapText="1"/>
    </xf>
    <xf numFmtId="0" fontId="62" fillId="2" borderId="0" xfId="0" applyFont="1" applyFill="1"/>
    <xf numFmtId="0" fontId="42" fillId="0" borderId="55" xfId="0" applyFont="1" applyBorder="1"/>
    <xf numFmtId="0" fontId="42" fillId="0" borderId="29" xfId="0" applyFont="1" applyBorder="1"/>
    <xf numFmtId="44" fontId="42" fillId="0" borderId="41" xfId="30" applyFont="1" applyBorder="1"/>
    <xf numFmtId="0" fontId="42" fillId="0" borderId="5" xfId="0" applyFont="1" applyBorder="1"/>
    <xf numFmtId="0" fontId="45" fillId="0" borderId="5" xfId="0" applyFont="1" applyBorder="1" applyAlignment="1">
      <alignment horizontal="left"/>
    </xf>
    <xf numFmtId="166" fontId="45" fillId="0" borderId="10" xfId="0" applyNumberFormat="1" applyFont="1" applyBorder="1"/>
    <xf numFmtId="0" fontId="42" fillId="0" borderId="5" xfId="0" applyFont="1" applyFill="1" applyBorder="1"/>
    <xf numFmtId="44" fontId="42" fillId="0" borderId="0" xfId="30" applyFont="1"/>
    <xf numFmtId="0" fontId="42" fillId="0" borderId="40" xfId="0" applyFont="1" applyBorder="1"/>
    <xf numFmtId="166" fontId="45" fillId="0" borderId="0" xfId="30" applyNumberFormat="1" applyFont="1" applyFill="1" applyBorder="1"/>
    <xf numFmtId="0" fontId="45" fillId="0" borderId="40" xfId="0" applyFont="1" applyBorder="1" applyAlignment="1">
      <alignment horizontal="left"/>
    </xf>
    <xf numFmtId="0" fontId="52" fillId="0" borderId="55" xfId="0" applyFont="1" applyFill="1" applyBorder="1" applyAlignment="1">
      <alignment horizontal="left"/>
    </xf>
    <xf numFmtId="166" fontId="46" fillId="0" borderId="56" xfId="0" applyNumberFormat="1" applyFont="1" applyBorder="1"/>
    <xf numFmtId="0" fontId="45" fillId="0" borderId="29" xfId="0" applyFont="1" applyFill="1" applyBorder="1" applyAlignment="1">
      <alignment horizontal="left"/>
    </xf>
    <xf numFmtId="10" fontId="42" fillId="0" borderId="30" xfId="0" applyNumberFormat="1" applyFont="1" applyBorder="1"/>
    <xf numFmtId="10" fontId="42" fillId="0" borderId="0" xfId="0" applyNumberFormat="1" applyFont="1" applyBorder="1"/>
    <xf numFmtId="1" fontId="42" fillId="0" borderId="0" xfId="0" applyNumberFormat="1" applyFont="1" applyBorder="1"/>
    <xf numFmtId="9" fontId="42" fillId="0" borderId="0" xfId="50" applyFont="1" applyAlignment="1">
      <alignment horizontal="center"/>
    </xf>
    <xf numFmtId="43" fontId="42" fillId="0" borderId="0" xfId="28" applyFont="1"/>
    <xf numFmtId="166" fontId="42" fillId="0" borderId="0" xfId="30" applyNumberFormat="1" applyFont="1" applyAlignment="1"/>
    <xf numFmtId="0" fontId="42" fillId="0" borderId="0" xfId="0" applyFont="1" applyAlignment="1">
      <alignment horizontal="right" indent="1"/>
    </xf>
    <xf numFmtId="0" fontId="42" fillId="0" borderId="0" xfId="0" applyFont="1" applyAlignment="1">
      <alignment horizontal="left" indent="1"/>
    </xf>
    <xf numFmtId="9" fontId="42" fillId="0" borderId="0" xfId="50" applyFont="1" applyAlignment="1"/>
    <xf numFmtId="9" fontId="59" fillId="0" borderId="0" xfId="0" applyNumberFormat="1" applyFont="1"/>
    <xf numFmtId="166" fontId="59" fillId="0" borderId="67" xfId="30" applyNumberFormat="1" applyFont="1" applyBorder="1"/>
    <xf numFmtId="166" fontId="59" fillId="0" borderId="67" xfId="0" applyNumberFormat="1" applyFont="1" applyBorder="1" applyAlignment="1">
      <alignment horizontal="center"/>
    </xf>
    <xf numFmtId="166" fontId="59" fillId="0" borderId="67" xfId="30" applyNumberFormat="1" applyFont="1" applyFill="1" applyBorder="1"/>
    <xf numFmtId="166" fontId="59" fillId="0" borderId="67" xfId="0" applyNumberFormat="1" applyFont="1" applyBorder="1"/>
    <xf numFmtId="166" fontId="64" fillId="0" borderId="67" xfId="30" applyNumberFormat="1" applyFont="1" applyBorder="1"/>
    <xf numFmtId="10" fontId="59" fillId="0" borderId="67" xfId="0" applyNumberFormat="1" applyFont="1" applyBorder="1"/>
    <xf numFmtId="10" fontId="59" fillId="0" borderId="70" xfId="0" applyNumberFormat="1" applyFont="1" applyBorder="1"/>
    <xf numFmtId="10" fontId="64" fillId="0" borderId="69" xfId="0" applyNumberFormat="1" applyFont="1" applyBorder="1"/>
    <xf numFmtId="10" fontId="59" fillId="0" borderId="69" xfId="0" applyNumberFormat="1" applyFont="1" applyFill="1" applyBorder="1"/>
    <xf numFmtId="10" fontId="59" fillId="0" borderId="71" xfId="0" applyNumberFormat="1" applyFont="1" applyFill="1" applyBorder="1"/>
    <xf numFmtId="0" fontId="59" fillId="0" borderId="67" xfId="0" applyFont="1" applyBorder="1"/>
    <xf numFmtId="0" fontId="64" fillId="0" borderId="67" xfId="0" applyFont="1" applyBorder="1"/>
    <xf numFmtId="3" fontId="64" fillId="0" borderId="67" xfId="0" applyNumberFormat="1" applyFont="1" applyBorder="1" applyAlignment="1">
      <alignment horizontal="left"/>
    </xf>
    <xf numFmtId="166" fontId="59" fillId="0" borderId="67" xfId="47" applyNumberFormat="1" applyFont="1" applyFill="1" applyBorder="1"/>
    <xf numFmtId="0" fontId="52" fillId="0" borderId="46" xfId="47" applyFont="1" applyBorder="1"/>
    <xf numFmtId="0" fontId="45" fillId="0" borderId="46" xfId="28" applyNumberFormat="1" applyFont="1" applyFill="1" applyBorder="1" applyAlignment="1">
      <alignment horizontal="center"/>
    </xf>
    <xf numFmtId="0" fontId="45" fillId="0" borderId="4" xfId="28" applyNumberFormat="1" applyFont="1" applyFill="1" applyBorder="1" applyAlignment="1">
      <alignment horizontal="center"/>
    </xf>
    <xf numFmtId="0" fontId="45" fillId="0" borderId="4" xfId="47" applyFont="1" applyFill="1" applyBorder="1" applyAlignment="1">
      <alignment horizontal="center"/>
    </xf>
    <xf numFmtId="0" fontId="45" fillId="0" borderId="73" xfId="47" applyFont="1" applyFill="1" applyBorder="1" applyAlignment="1">
      <alignment horizontal="center"/>
    </xf>
    <xf numFmtId="166" fontId="59" fillId="0" borderId="75" xfId="30" applyNumberFormat="1" applyFont="1" applyFill="1" applyBorder="1"/>
    <xf numFmtId="166" fontId="59" fillId="0" borderId="70" xfId="30" applyNumberFormat="1" applyFont="1" applyFill="1" applyBorder="1"/>
    <xf numFmtId="166" fontId="64" fillId="0" borderId="71" xfId="47" applyNumberFormat="1" applyFont="1" applyFill="1" applyBorder="1"/>
    <xf numFmtId="166" fontId="45" fillId="0" borderId="43" xfId="47" applyNumberFormat="1" applyFont="1" applyBorder="1"/>
    <xf numFmtId="0" fontId="45" fillId="30" borderId="49" xfId="47" applyFont="1" applyFill="1" applyBorder="1" applyAlignment="1">
      <alignment horizontal="center" wrapText="1"/>
    </xf>
    <xf numFmtId="0" fontId="45" fillId="30" borderId="54" xfId="47" applyFont="1" applyFill="1" applyBorder="1" applyAlignment="1">
      <alignment horizontal="center" wrapText="1"/>
    </xf>
    <xf numFmtId="167" fontId="45" fillId="30" borderId="3" xfId="47" applyNumberFormat="1" applyFont="1" applyFill="1" applyBorder="1"/>
    <xf numFmtId="166" fontId="45" fillId="30" borderId="0" xfId="47" applyNumberFormat="1" applyFont="1" applyFill="1" applyBorder="1"/>
    <xf numFmtId="43" fontId="45" fillId="30" borderId="0" xfId="47" applyNumberFormat="1" applyFont="1" applyFill="1" applyBorder="1"/>
    <xf numFmtId="166" fontId="59" fillId="30" borderId="75" xfId="30" applyNumberFormat="1" applyFont="1" applyFill="1" applyBorder="1"/>
    <xf numFmtId="166" fontId="59" fillId="30" borderId="70" xfId="30" applyNumberFormat="1" applyFont="1" applyFill="1" applyBorder="1"/>
    <xf numFmtId="166" fontId="59" fillId="30" borderId="70" xfId="258" applyNumberFormat="1" applyFont="1" applyFill="1" applyBorder="1"/>
    <xf numFmtId="166" fontId="59" fillId="30" borderId="70" xfId="47" applyNumberFormat="1" applyFont="1" applyFill="1" applyBorder="1"/>
    <xf numFmtId="166" fontId="59" fillId="30" borderId="71" xfId="47" applyNumberFormat="1" applyFont="1" applyFill="1" applyBorder="1"/>
    <xf numFmtId="0" fontId="45" fillId="0" borderId="78" xfId="47" applyFont="1" applyBorder="1" applyAlignment="1">
      <alignment horizontal="center"/>
    </xf>
    <xf numFmtId="0" fontId="45" fillId="0" borderId="74" xfId="47" applyFont="1" applyFill="1" applyBorder="1" applyAlignment="1">
      <alignment horizontal="center"/>
    </xf>
    <xf numFmtId="0" fontId="45" fillId="0" borderId="43" xfId="47" applyFont="1" applyBorder="1" applyAlignment="1">
      <alignment horizontal="center"/>
    </xf>
    <xf numFmtId="0" fontId="45" fillId="0" borderId="46" xfId="47" applyFont="1" applyFill="1" applyBorder="1" applyAlignment="1">
      <alignment horizontal="center" wrapText="1"/>
    </xf>
    <xf numFmtId="42" fontId="45" fillId="0" borderId="43" xfId="47" applyNumberFormat="1" applyFont="1" applyFill="1" applyBorder="1"/>
    <xf numFmtId="0" fontId="59" fillId="0" borderId="69" xfId="0" applyFont="1" applyBorder="1"/>
    <xf numFmtId="10" fontId="59" fillId="0" borderId="69" xfId="0" applyNumberFormat="1" applyFont="1" applyBorder="1"/>
    <xf numFmtId="10" fontId="59" fillId="0" borderId="71" xfId="0" applyNumberFormat="1" applyFont="1" applyBorder="1"/>
    <xf numFmtId="0" fontId="46" fillId="0" borderId="0" xfId="0" applyFont="1" applyAlignment="1">
      <alignment horizontal="right"/>
    </xf>
    <xf numFmtId="167" fontId="42" fillId="0" borderId="0" xfId="28" applyNumberFormat="1" applyFont="1"/>
    <xf numFmtId="43" fontId="42" fillId="0" borderId="0" xfId="0" applyNumberFormat="1" applyFont="1" applyAlignment="1">
      <alignment horizontal="right"/>
    </xf>
    <xf numFmtId="166" fontId="45" fillId="0" borderId="0" xfId="30" applyNumberFormat="1" applyFont="1" applyAlignment="1">
      <alignment horizontal="right"/>
    </xf>
    <xf numFmtId="0" fontId="42" fillId="0" borderId="21" xfId="0" applyFont="1" applyBorder="1" applyAlignment="1">
      <alignment horizontal="right"/>
    </xf>
    <xf numFmtId="0" fontId="42" fillId="0" borderId="48" xfId="0" applyFont="1" applyBorder="1"/>
    <xf numFmtId="165" fontId="42" fillId="0" borderId="21" xfId="50" applyNumberFormat="1" applyFont="1" applyBorder="1"/>
    <xf numFmtId="165" fontId="42" fillId="0" borderId="0" xfId="50" applyNumberFormat="1" applyFont="1" applyBorder="1"/>
    <xf numFmtId="0" fontId="45" fillId="0" borderId="0" xfId="0" applyFont="1" applyAlignment="1">
      <alignment horizontal="right"/>
    </xf>
    <xf numFmtId="9" fontId="44" fillId="0" borderId="21" xfId="50" applyFont="1" applyFill="1" applyBorder="1"/>
    <xf numFmtId="9" fontId="44" fillId="0" borderId="0" xfId="50" applyFont="1" applyFill="1" applyBorder="1"/>
    <xf numFmtId="0" fontId="42" fillId="0" borderId="21" xfId="0" applyFont="1" applyBorder="1"/>
    <xf numFmtId="0" fontId="60" fillId="0" borderId="0" xfId="0" applyFont="1" applyAlignment="1">
      <alignment horizontal="left" indent="1"/>
    </xf>
    <xf numFmtId="0" fontId="42" fillId="0" borderId="0" xfId="0" applyFont="1" applyAlignment="1">
      <alignment horizontal="left" indent="4"/>
    </xf>
    <xf numFmtId="42" fontId="42" fillId="0" borderId="21" xfId="0" applyNumberFormat="1" applyFont="1" applyBorder="1"/>
    <xf numFmtId="42" fontId="42" fillId="0" borderId="0" xfId="0" applyNumberFormat="1" applyFont="1"/>
    <xf numFmtId="0" fontId="42" fillId="0" borderId="62" xfId="0" applyFont="1" applyBorder="1" applyAlignment="1">
      <alignment horizontal="left" indent="4"/>
    </xf>
    <xf numFmtId="0" fontId="52" fillId="0" borderId="0" xfId="47" applyFont="1" applyFill="1" applyBorder="1" applyAlignment="1">
      <alignment horizontal="right"/>
    </xf>
    <xf numFmtId="0" fontId="45" fillId="30" borderId="1" xfId="0" applyFont="1" applyFill="1" applyBorder="1"/>
    <xf numFmtId="0" fontId="46" fillId="0" borderId="0" xfId="0" applyFont="1" applyFill="1"/>
    <xf numFmtId="166" fontId="42" fillId="0" borderId="21" xfId="0" applyNumberFormat="1" applyFont="1" applyBorder="1"/>
    <xf numFmtId="44" fontId="53" fillId="0" borderId="0" xfId="30" applyNumberFormat="1" applyFont="1"/>
    <xf numFmtId="44" fontId="42" fillId="0" borderId="21" xfId="0" applyNumberFormat="1" applyFont="1" applyBorder="1"/>
    <xf numFmtId="0" fontId="52" fillId="0" borderId="0" xfId="47" applyFont="1" applyFill="1" applyBorder="1"/>
    <xf numFmtId="166" fontId="53" fillId="0" borderId="0" xfId="30" applyNumberFormat="1" applyFont="1"/>
    <xf numFmtId="0" fontId="65" fillId="0" borderId="0" xfId="47" applyFont="1" applyFill="1" applyBorder="1"/>
    <xf numFmtId="0" fontId="45" fillId="0" borderId="0" xfId="47" applyFont="1" applyFill="1" applyBorder="1"/>
    <xf numFmtId="0" fontId="45" fillId="30" borderId="0" xfId="0" applyFont="1" applyFill="1" applyAlignment="1">
      <alignment horizontal="right"/>
    </xf>
    <xf numFmtId="0" fontId="45" fillId="30" borderId="0" xfId="0" applyFont="1" applyFill="1"/>
    <xf numFmtId="10" fontId="42" fillId="0" borderId="0" xfId="50" applyNumberFormat="1" applyFont="1"/>
    <xf numFmtId="166" fontId="45" fillId="30" borderId="0" xfId="30" applyNumberFormat="1" applyFont="1" applyFill="1"/>
    <xf numFmtId="42" fontId="45" fillId="30" borderId="0" xfId="0" applyNumberFormat="1" applyFont="1" applyFill="1"/>
    <xf numFmtId="166" fontId="45" fillId="30" borderId="0" xfId="0" applyNumberFormat="1" applyFont="1" applyFill="1"/>
    <xf numFmtId="0" fontId="42" fillId="0" borderId="0" xfId="0" applyFont="1" applyAlignment="1">
      <alignment horizontal="left" indent="2"/>
    </xf>
    <xf numFmtId="0" fontId="42" fillId="0" borderId="47" xfId="0" applyFont="1" applyBorder="1"/>
    <xf numFmtId="0" fontId="45" fillId="0" borderId="0" xfId="47" applyFont="1" applyAlignment="1">
      <alignment horizontal="left" indent="2"/>
    </xf>
    <xf numFmtId="42" fontId="45" fillId="30" borderId="0" xfId="47" applyNumberFormat="1" applyFont="1" applyFill="1"/>
    <xf numFmtId="44" fontId="45" fillId="30" borderId="47" xfId="0" applyNumberFormat="1" applyFont="1" applyFill="1" applyBorder="1"/>
    <xf numFmtId="44" fontId="42" fillId="0" borderId="51" xfId="0" applyNumberFormat="1" applyFont="1" applyBorder="1"/>
    <xf numFmtId="44" fontId="42" fillId="0" borderId="47" xfId="0" applyNumberFormat="1" applyFont="1" applyBorder="1"/>
    <xf numFmtId="0" fontId="45" fillId="0" borderId="0" xfId="47" applyFont="1" applyFill="1" applyBorder="1" applyAlignment="1">
      <alignment horizontal="left" indent="2"/>
    </xf>
    <xf numFmtId="0" fontId="42" fillId="0" borderId="0" xfId="0" applyFont="1" applyAlignment="1">
      <alignment horizontal="left"/>
    </xf>
    <xf numFmtId="0" fontId="45" fillId="0" borderId="0" xfId="47" applyFont="1" applyFill="1" applyBorder="1" applyAlignment="1">
      <alignment horizontal="left"/>
    </xf>
    <xf numFmtId="0" fontId="42" fillId="0" borderId="0" xfId="0" applyFont="1" applyFill="1" applyAlignment="1">
      <alignment horizontal="left"/>
    </xf>
    <xf numFmtId="1" fontId="42" fillId="0" borderId="0" xfId="0" applyNumberFormat="1" applyFont="1" applyAlignment="1">
      <alignment horizontal="center"/>
    </xf>
    <xf numFmtId="0" fontId="66" fillId="0" borderId="0" xfId="0" applyFont="1" applyAlignment="1">
      <alignment horizontal="center"/>
    </xf>
    <xf numFmtId="0" fontId="66" fillId="0" borderId="1" xfId="0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42" fillId="0" borderId="1" xfId="0" applyFont="1" applyBorder="1" applyAlignment="1"/>
    <xf numFmtId="0" fontId="42" fillId="30" borderId="0" xfId="0" applyFont="1" applyFill="1"/>
    <xf numFmtId="0" fontId="42" fillId="30" borderId="0" xfId="0" applyFont="1" applyFill="1" applyAlignment="1">
      <alignment horizontal="right"/>
    </xf>
    <xf numFmtId="0" fontId="46" fillId="0" borderId="0" xfId="0" applyFont="1" applyBorder="1" applyAlignment="1">
      <alignment horizontal="right"/>
    </xf>
    <xf numFmtId="0" fontId="43" fillId="19" borderId="0" xfId="0" applyFont="1" applyFill="1" applyAlignment="1">
      <alignment horizontal="center"/>
    </xf>
    <xf numFmtId="1" fontId="42" fillId="0" borderId="0" xfId="0" applyNumberFormat="1" applyFont="1"/>
    <xf numFmtId="1" fontId="45" fillId="0" borderId="80" xfId="0" applyNumberFormat="1" applyFont="1" applyBorder="1" applyAlignment="1">
      <alignment horizontal="right"/>
    </xf>
    <xf numFmtId="1" fontId="45" fillId="0" borderId="8" xfId="0" applyNumberFormat="1" applyFont="1" applyBorder="1" applyAlignment="1">
      <alignment horizontal="right"/>
    </xf>
    <xf numFmtId="0" fontId="45" fillId="0" borderId="8" xfId="0" applyFont="1" applyBorder="1" applyAlignment="1">
      <alignment horizontal="right"/>
    </xf>
    <xf numFmtId="0" fontId="42" fillId="30" borderId="0" xfId="30" applyNumberFormat="1" applyFont="1" applyFill="1"/>
    <xf numFmtId="165" fontId="42" fillId="30" borderId="0" xfId="50" applyNumberFormat="1" applyFont="1" applyFill="1"/>
    <xf numFmtId="166" fontId="45" fillId="30" borderId="0" xfId="30" applyNumberFormat="1" applyFont="1" applyFill="1" applyBorder="1"/>
    <xf numFmtId="1" fontId="42" fillId="0" borderId="21" xfId="0" applyNumberFormat="1" applyFont="1" applyBorder="1"/>
    <xf numFmtId="167" fontId="45" fillId="30" borderId="0" xfId="28" applyNumberFormat="1" applyFont="1" applyFill="1" applyBorder="1"/>
    <xf numFmtId="167" fontId="42" fillId="0" borderId="21" xfId="28" applyNumberFormat="1" applyFont="1" applyBorder="1"/>
    <xf numFmtId="167" fontId="42" fillId="0" borderId="0" xfId="28" applyNumberFormat="1" applyFont="1" applyBorder="1"/>
    <xf numFmtId="167" fontId="45" fillId="30" borderId="1" xfId="28" applyNumberFormat="1" applyFont="1" applyFill="1" applyBorder="1"/>
    <xf numFmtId="167" fontId="42" fillId="0" borderId="79" xfId="28" applyNumberFormat="1" applyFont="1" applyBorder="1"/>
    <xf numFmtId="167" fontId="42" fillId="0" borderId="62" xfId="28" applyNumberFormat="1" applyFont="1" applyBorder="1"/>
    <xf numFmtId="167" fontId="42" fillId="0" borderId="0" xfId="28" applyNumberFormat="1" applyFont="1" applyFill="1" applyBorder="1"/>
    <xf numFmtId="1" fontId="45" fillId="30" borderId="0" xfId="0" applyNumberFormat="1" applyFont="1" applyFill="1" applyBorder="1"/>
    <xf numFmtId="0" fontId="42" fillId="0" borderId="1" xfId="0" applyFont="1" applyFill="1" applyBorder="1" applyAlignment="1">
      <alignment horizontal="left"/>
    </xf>
    <xf numFmtId="167" fontId="42" fillId="0" borderId="1" xfId="28" applyNumberFormat="1" applyFont="1" applyBorder="1"/>
    <xf numFmtId="167" fontId="45" fillId="30" borderId="68" xfId="28" applyNumberFormat="1" applyFont="1" applyFill="1" applyBorder="1"/>
    <xf numFmtId="167" fontId="42" fillId="0" borderId="58" xfId="28" applyNumberFormat="1" applyFont="1" applyBorder="1"/>
    <xf numFmtId="167" fontId="42" fillId="0" borderId="68" xfId="28" applyNumberFormat="1" applyFont="1" applyBorder="1"/>
    <xf numFmtId="0" fontId="67" fillId="0" borderId="67" xfId="0" applyFont="1" applyBorder="1" applyAlignment="1">
      <alignment horizontal="center"/>
    </xf>
    <xf numFmtId="0" fontId="67" fillId="0" borderId="67" xfId="0" applyFont="1" applyBorder="1"/>
    <xf numFmtId="0" fontId="68" fillId="0" borderId="67" xfId="0" applyFont="1" applyBorder="1" applyAlignment="1">
      <alignment horizontal="center"/>
    </xf>
    <xf numFmtId="0" fontId="45" fillId="30" borderId="4" xfId="47" applyFont="1" applyFill="1" applyBorder="1" applyAlignment="1">
      <alignment horizontal="center" wrapText="1"/>
    </xf>
    <xf numFmtId="0" fontId="45" fillId="0" borderId="0" xfId="28" applyNumberFormat="1" applyFont="1" applyFill="1" applyBorder="1" applyAlignment="1">
      <alignment horizontal="center"/>
    </xf>
    <xf numFmtId="10" fontId="67" fillId="0" borderId="67" xfId="0" applyNumberFormat="1" applyFont="1" applyBorder="1"/>
    <xf numFmtId="166" fontId="52" fillId="30" borderId="70" xfId="30" applyNumberFormat="1" applyFont="1" applyFill="1" applyBorder="1"/>
    <xf numFmtId="1" fontId="45" fillId="0" borderId="21" xfId="0" applyNumberFormat="1" applyFont="1" applyBorder="1" applyAlignment="1">
      <alignment horizontal="right"/>
    </xf>
    <xf numFmtId="0" fontId="45" fillId="0" borderId="0" xfId="0" applyFont="1" applyBorder="1" applyAlignment="1">
      <alignment horizontal="right"/>
    </xf>
    <xf numFmtId="0" fontId="45" fillId="0" borderId="21" xfId="0" applyFont="1" applyBorder="1" applyAlignment="1">
      <alignment horizontal="right"/>
    </xf>
    <xf numFmtId="38" fontId="45" fillId="30" borderId="0" xfId="30" applyNumberFormat="1" applyFont="1" applyFill="1"/>
    <xf numFmtId="38" fontId="42" fillId="0" borderId="0" xfId="0" applyNumberFormat="1" applyFont="1"/>
    <xf numFmtId="38" fontId="45" fillId="30" borderId="0" xfId="0" applyNumberFormat="1" applyFont="1" applyFill="1"/>
    <xf numFmtId="38" fontId="42" fillId="0" borderId="0" xfId="0" applyNumberFormat="1" applyFont="1" applyBorder="1"/>
    <xf numFmtId="38" fontId="45" fillId="30" borderId="0" xfId="28" applyNumberFormat="1" applyFont="1" applyFill="1"/>
    <xf numFmtId="38" fontId="45" fillId="30" borderId="1" xfId="0" applyNumberFormat="1" applyFont="1" applyFill="1" applyBorder="1"/>
    <xf numFmtId="38" fontId="42" fillId="0" borderId="1" xfId="0" applyNumberFormat="1" applyFont="1" applyBorder="1"/>
    <xf numFmtId="38" fontId="45" fillId="30" borderId="72" xfId="0" applyNumberFormat="1" applyFont="1" applyFill="1" applyBorder="1"/>
    <xf numFmtId="38" fontId="42" fillId="0" borderId="54" xfId="0" applyNumberFormat="1" applyFont="1" applyBorder="1"/>
    <xf numFmtId="38" fontId="45" fillId="30" borderId="47" xfId="30" applyNumberFormat="1" applyFont="1" applyFill="1" applyBorder="1"/>
    <xf numFmtId="38" fontId="42" fillId="0" borderId="47" xfId="0" applyNumberFormat="1" applyFont="1" applyBorder="1"/>
    <xf numFmtId="38" fontId="42" fillId="0" borderId="0" xfId="50" applyNumberFormat="1" applyFont="1"/>
    <xf numFmtId="38" fontId="45" fillId="30" borderId="0" xfId="47" applyNumberFormat="1" applyFont="1" applyFill="1"/>
    <xf numFmtId="38" fontId="45" fillId="0" borderId="0" xfId="0" applyNumberFormat="1" applyFont="1"/>
    <xf numFmtId="38" fontId="45" fillId="30" borderId="47" xfId="0" applyNumberFormat="1" applyFont="1" applyFill="1" applyBorder="1"/>
    <xf numFmtId="38" fontId="45" fillId="30" borderId="76" xfId="0" applyNumberFormat="1" applyFont="1" applyFill="1" applyBorder="1"/>
    <xf numFmtId="38" fontId="45" fillId="30" borderId="77" xfId="0" applyNumberFormat="1" applyFont="1" applyFill="1" applyBorder="1"/>
    <xf numFmtId="38" fontId="42" fillId="0" borderId="21" xfId="0" applyNumberFormat="1" applyFont="1" applyFill="1" applyBorder="1"/>
    <xf numFmtId="38" fontId="42" fillId="0" borderId="0" xfId="0" applyNumberFormat="1" applyFont="1" applyFill="1"/>
    <xf numFmtId="38" fontId="42" fillId="0" borderId="0" xfId="0" applyNumberFormat="1" applyFont="1" applyFill="1" applyBorder="1"/>
    <xf numFmtId="38" fontId="42" fillId="0" borderId="0" xfId="50" applyNumberFormat="1" applyFont="1" applyFill="1" applyBorder="1"/>
    <xf numFmtId="38" fontId="42" fillId="0" borderId="0" xfId="0" applyNumberFormat="1" applyFont="1" applyFill="1" applyAlignment="1">
      <alignment horizontal="center"/>
    </xf>
    <xf numFmtId="38" fontId="42" fillId="0" borderId="0" xfId="30" applyNumberFormat="1" applyFont="1" applyFill="1" applyBorder="1"/>
    <xf numFmtId="0" fontId="42" fillId="28" borderId="21" xfId="0" applyFont="1" applyFill="1" applyBorder="1" applyAlignment="1">
      <alignment horizontal="right"/>
    </xf>
    <xf numFmtId="0" fontId="42" fillId="28" borderId="0" xfId="0" applyFont="1" applyFill="1" applyBorder="1" applyAlignment="1">
      <alignment horizontal="right"/>
    </xf>
    <xf numFmtId="0" fontId="42" fillId="28" borderId="48" xfId="0" applyFont="1" applyFill="1" applyBorder="1"/>
    <xf numFmtId="0" fontId="42" fillId="28" borderId="1" xfId="0" applyFont="1" applyFill="1" applyBorder="1"/>
    <xf numFmtId="0" fontId="42" fillId="28" borderId="21" xfId="0" applyFont="1" applyFill="1" applyBorder="1"/>
    <xf numFmtId="0" fontId="42" fillId="28" borderId="0" xfId="0" applyFont="1" applyFill="1" applyBorder="1"/>
    <xf numFmtId="0" fontId="42" fillId="28" borderId="0" xfId="0" applyFont="1" applyFill="1"/>
    <xf numFmtId="38" fontId="42" fillId="28" borderId="21" xfId="0" applyNumberFormat="1" applyFont="1" applyFill="1" applyBorder="1"/>
    <xf numFmtId="38" fontId="42" fillId="28" borderId="0" xfId="0" applyNumberFormat="1" applyFont="1" applyFill="1"/>
    <xf numFmtId="38" fontId="42" fillId="28" borderId="0" xfId="0" applyNumberFormat="1" applyFont="1" applyFill="1" applyBorder="1"/>
    <xf numFmtId="38" fontId="42" fillId="28" borderId="48" xfId="0" applyNumberFormat="1" applyFont="1" applyFill="1" applyBorder="1"/>
    <xf numFmtId="38" fontId="42" fillId="28" borderId="1" xfId="0" applyNumberFormat="1" applyFont="1" applyFill="1" applyBorder="1"/>
    <xf numFmtId="38" fontId="42" fillId="28" borderId="57" xfId="0" applyNumberFormat="1" applyFont="1" applyFill="1" applyBorder="1"/>
    <xf numFmtId="38" fontId="42" fillId="28" borderId="54" xfId="0" applyNumberFormat="1" applyFont="1" applyFill="1" applyBorder="1"/>
    <xf numFmtId="38" fontId="42" fillId="28" borderId="51" xfId="0" applyNumberFormat="1" applyFont="1" applyFill="1" applyBorder="1"/>
    <xf numFmtId="38" fontId="42" fillId="28" borderId="47" xfId="0" applyNumberFormat="1" applyFont="1" applyFill="1" applyBorder="1"/>
    <xf numFmtId="38" fontId="42" fillId="28" borderId="0" xfId="50" applyNumberFormat="1" applyFont="1" applyFill="1"/>
    <xf numFmtId="38" fontId="45" fillId="28" borderId="21" xfId="0" applyNumberFormat="1" applyFont="1" applyFill="1" applyBorder="1"/>
    <xf numFmtId="38" fontId="45" fillId="28" borderId="0" xfId="0" applyNumberFormat="1" applyFont="1" applyFill="1"/>
    <xf numFmtId="38" fontId="45" fillId="30" borderId="62" xfId="30" applyNumberFormat="1" applyFont="1" applyFill="1" applyBorder="1"/>
    <xf numFmtId="38" fontId="42" fillId="28" borderId="79" xfId="0" applyNumberFormat="1" applyFont="1" applyFill="1" applyBorder="1"/>
    <xf numFmtId="38" fontId="42" fillId="28" borderId="62" xfId="0" applyNumberFormat="1" applyFont="1" applyFill="1" applyBorder="1"/>
    <xf numFmtId="38" fontId="42" fillId="0" borderId="62" xfId="0" applyNumberFormat="1" applyFont="1" applyBorder="1"/>
    <xf numFmtId="38" fontId="45" fillId="30" borderId="0" xfId="0" applyNumberFormat="1" applyFont="1" applyFill="1" applyBorder="1"/>
    <xf numFmtId="165" fontId="42" fillId="28" borderId="0" xfId="50" applyNumberFormat="1" applyFont="1" applyFill="1" applyBorder="1"/>
    <xf numFmtId="165" fontId="42" fillId="0" borderId="0" xfId="50" applyNumberFormat="1" applyFont="1"/>
    <xf numFmtId="165" fontId="45" fillId="30" borderId="63" xfId="50" applyNumberFormat="1" applyFont="1" applyFill="1" applyBorder="1"/>
    <xf numFmtId="0" fontId="69" fillId="0" borderId="0" xfId="0" applyFont="1"/>
    <xf numFmtId="0" fontId="46" fillId="0" borderId="0" xfId="0" applyFont="1" applyBorder="1"/>
    <xf numFmtId="0" fontId="59" fillId="0" borderId="0" xfId="0" applyFont="1" applyBorder="1"/>
    <xf numFmtId="10" fontId="59" fillId="0" borderId="0" xfId="0" applyNumberFormat="1" applyFont="1" applyBorder="1"/>
    <xf numFmtId="9" fontId="59" fillId="0" borderId="67" xfId="0" applyNumberFormat="1" applyFont="1" applyBorder="1"/>
    <xf numFmtId="38" fontId="45" fillId="30" borderId="63" xfId="0" applyNumberFormat="1" applyFont="1" applyFill="1" applyBorder="1"/>
    <xf numFmtId="10" fontId="59" fillId="0" borderId="4" xfId="0" applyNumberFormat="1" applyFont="1" applyBorder="1"/>
    <xf numFmtId="0" fontId="42" fillId="0" borderId="63" xfId="0" applyFont="1" applyBorder="1" applyAlignment="1">
      <alignment horizontal="right"/>
    </xf>
    <xf numFmtId="38" fontId="42" fillId="0" borderId="21" xfId="30" applyNumberFormat="1" applyFont="1" applyFill="1" applyBorder="1"/>
    <xf numFmtId="38" fontId="42" fillId="0" borderId="0" xfId="30" applyNumberFormat="1" applyFont="1" applyFill="1"/>
    <xf numFmtId="37" fontId="42" fillId="0" borderId="21" xfId="0" applyNumberFormat="1" applyFont="1" applyBorder="1"/>
    <xf numFmtId="37" fontId="42" fillId="0" borderId="0" xfId="0" applyNumberFormat="1" applyFont="1" applyBorder="1"/>
    <xf numFmtId="37" fontId="42" fillId="0" borderId="0" xfId="0" applyNumberFormat="1" applyFont="1"/>
    <xf numFmtId="167" fontId="42" fillId="0" borderId="0" xfId="0" applyNumberFormat="1" applyFont="1"/>
    <xf numFmtId="0" fontId="42" fillId="0" borderId="63" xfId="0" applyFont="1" applyBorder="1"/>
    <xf numFmtId="38" fontId="45" fillId="0" borderId="0" xfId="0" applyNumberFormat="1" applyFont="1" applyFill="1" applyBorder="1"/>
    <xf numFmtId="38" fontId="45" fillId="0" borderId="0" xfId="0" applyNumberFormat="1" applyFont="1" applyFill="1"/>
    <xf numFmtId="38" fontId="45" fillId="0" borderId="63" xfId="0" applyNumberFormat="1" applyFont="1" applyFill="1" applyBorder="1"/>
    <xf numFmtId="38" fontId="42" fillId="0" borderId="63" xfId="0" applyNumberFormat="1" applyFont="1" applyFill="1" applyBorder="1"/>
    <xf numFmtId="166" fontId="52" fillId="0" borderId="56" xfId="0" applyNumberFormat="1" applyFont="1" applyFill="1" applyBorder="1"/>
    <xf numFmtId="10" fontId="59" fillId="0" borderId="67" xfId="0" applyNumberFormat="1" applyFont="1" applyFill="1" applyBorder="1"/>
    <xf numFmtId="166" fontId="42" fillId="0" borderId="56" xfId="0" applyNumberFormat="1" applyFont="1" applyBorder="1"/>
    <xf numFmtId="166" fontId="42" fillId="0" borderId="10" xfId="0" applyNumberFormat="1" applyFont="1" applyBorder="1"/>
    <xf numFmtId="0" fontId="45" fillId="0" borderId="7" xfId="0" applyFont="1" applyBorder="1" applyAlignment="1">
      <alignment horizontal="left"/>
    </xf>
    <xf numFmtId="0" fontId="45" fillId="0" borderId="60" xfId="0" applyFont="1" applyFill="1" applyBorder="1" applyAlignment="1">
      <alignment horizontal="left"/>
    </xf>
    <xf numFmtId="10" fontId="42" fillId="0" borderId="61" xfId="0" applyNumberFormat="1" applyFont="1" applyBorder="1"/>
    <xf numFmtId="0" fontId="46" fillId="0" borderId="59" xfId="0" applyFont="1" applyBorder="1"/>
    <xf numFmtId="0" fontId="45" fillId="0" borderId="0" xfId="43" applyFont="1"/>
    <xf numFmtId="166" fontId="45" fillId="0" borderId="56" xfId="0" applyNumberFormat="1" applyFont="1" applyFill="1" applyBorder="1"/>
    <xf numFmtId="166" fontId="42" fillId="0" borderId="0" xfId="30" applyNumberFormat="1" applyFont="1" applyFill="1"/>
    <xf numFmtId="0" fontId="42" fillId="0" borderId="55" xfId="0" applyFont="1" applyFill="1" applyBorder="1"/>
    <xf numFmtId="0" fontId="42" fillId="0" borderId="8" xfId="0" applyFont="1" applyFill="1" applyBorder="1"/>
    <xf numFmtId="166" fontId="42" fillId="0" borderId="56" xfId="0" applyNumberFormat="1" applyFont="1" applyFill="1" applyBorder="1"/>
    <xf numFmtId="44" fontId="42" fillId="0" borderId="0" xfId="0" applyNumberFormat="1" applyFont="1" applyFill="1" applyBorder="1"/>
    <xf numFmtId="0" fontId="42" fillId="0" borderId="5" xfId="0" applyFont="1" applyFill="1" applyBorder="1" applyAlignment="1"/>
    <xf numFmtId="0" fontId="42" fillId="0" borderId="0" xfId="0" applyFont="1" applyFill="1" applyBorder="1" applyAlignment="1"/>
    <xf numFmtId="166" fontId="42" fillId="0" borderId="10" xfId="0" applyNumberFormat="1" applyFont="1" applyFill="1" applyBorder="1"/>
    <xf numFmtId="166" fontId="45" fillId="0" borderId="10" xfId="0" applyNumberFormat="1" applyFont="1" applyFill="1" applyBorder="1"/>
    <xf numFmtId="0" fontId="42" fillId="0" borderId="40" xfId="0" applyFont="1" applyFill="1" applyBorder="1"/>
    <xf numFmtId="43" fontId="42" fillId="0" borderId="0" xfId="0" applyNumberFormat="1" applyFont="1" applyBorder="1"/>
    <xf numFmtId="0" fontId="45" fillId="0" borderId="39" xfId="0" applyFont="1" applyFill="1" applyBorder="1" applyAlignment="1">
      <alignment horizontal="left"/>
    </xf>
    <xf numFmtId="8" fontId="42" fillId="0" borderId="0" xfId="0" applyNumberFormat="1" applyFont="1"/>
    <xf numFmtId="44" fontId="42" fillId="0" borderId="56" xfId="0" applyNumberFormat="1" applyFont="1" applyBorder="1" applyAlignment="1">
      <alignment horizontal="center" vertical="center"/>
    </xf>
    <xf numFmtId="166" fontId="64" fillId="0" borderId="67" xfId="0" applyNumberFormat="1" applyFont="1" applyBorder="1" applyAlignment="1">
      <alignment horizontal="left"/>
    </xf>
    <xf numFmtId="9" fontId="64" fillId="0" borderId="67" xfId="0" applyNumberFormat="1" applyFont="1" applyBorder="1"/>
    <xf numFmtId="0" fontId="59" fillId="0" borderId="67" xfId="0" applyFont="1" applyFill="1" applyBorder="1"/>
    <xf numFmtId="9" fontId="70" fillId="0" borderId="67" xfId="0" applyNumberFormat="1" applyFont="1" applyFill="1" applyBorder="1"/>
    <xf numFmtId="9" fontId="71" fillId="0" borderId="67" xfId="0" applyNumberFormat="1" applyFont="1" applyBorder="1"/>
    <xf numFmtId="0" fontId="44" fillId="0" borderId="5" xfId="0" applyFont="1" applyBorder="1" applyAlignment="1">
      <alignment horizontal="left"/>
    </xf>
    <xf numFmtId="0" fontId="52" fillId="0" borderId="54" xfId="47" applyFont="1" applyBorder="1" applyAlignment="1">
      <alignment horizontal="center"/>
    </xf>
    <xf numFmtId="0" fontId="52" fillId="0" borderId="54" xfId="47" applyFont="1" applyBorder="1" applyAlignment="1">
      <alignment horizontal="center" wrapText="1"/>
    </xf>
    <xf numFmtId="9" fontId="45" fillId="0" borderId="0" xfId="50" applyNumberFormat="1" applyFont="1" applyBorder="1" applyAlignment="1">
      <alignment horizontal="center"/>
    </xf>
    <xf numFmtId="0" fontId="64" fillId="0" borderId="26" xfId="258" applyFont="1" applyBorder="1" applyAlignment="1">
      <alignment horizontal="center"/>
    </xf>
    <xf numFmtId="3" fontId="64" fillId="0" borderId="26" xfId="258" applyNumberFormat="1" applyFont="1" applyBorder="1" applyAlignment="1">
      <alignment horizontal="center"/>
    </xf>
    <xf numFmtId="3" fontId="45" fillId="0" borderId="0" xfId="47" applyNumberFormat="1" applyFont="1" applyBorder="1" applyAlignment="1">
      <alignment horizontal="center"/>
    </xf>
    <xf numFmtId="166" fontId="59" fillId="30" borderId="26" xfId="47" applyNumberFormat="1" applyFont="1" applyFill="1" applyBorder="1"/>
    <xf numFmtId="166" fontId="45" fillId="0" borderId="0" xfId="47" applyNumberFormat="1" applyFont="1" applyBorder="1"/>
    <xf numFmtId="44" fontId="45" fillId="0" borderId="0" xfId="47" applyNumberFormat="1" applyFont="1" applyBorder="1"/>
    <xf numFmtId="166" fontId="59" fillId="0" borderId="26" xfId="47" applyNumberFormat="1" applyFont="1" applyFill="1" applyBorder="1"/>
    <xf numFmtId="0" fontId="64" fillId="0" borderId="67" xfId="258" applyFont="1" applyBorder="1" applyAlignment="1">
      <alignment horizontal="center"/>
    </xf>
    <xf numFmtId="3" fontId="64" fillId="0" borderId="67" xfId="258" applyNumberFormat="1" applyFont="1" applyBorder="1" applyAlignment="1">
      <alignment horizontal="center"/>
    </xf>
    <xf numFmtId="166" fontId="59" fillId="30" borderId="67" xfId="47" applyNumberFormat="1" applyFont="1" applyFill="1" applyBorder="1"/>
    <xf numFmtId="9" fontId="45" fillId="0" borderId="62" xfId="50" applyNumberFormat="1" applyFont="1" applyBorder="1" applyAlignment="1">
      <alignment horizontal="center"/>
    </xf>
    <xf numFmtId="3" fontId="45" fillId="0" borderId="62" xfId="47" applyNumberFormat="1" applyFont="1" applyBorder="1" applyAlignment="1">
      <alignment horizontal="center"/>
    </xf>
    <xf numFmtId="166" fontId="45" fillId="0" borderId="62" xfId="47" applyNumberFormat="1" applyFont="1" applyBorder="1"/>
    <xf numFmtId="44" fontId="45" fillId="0" borderId="62" xfId="47" applyNumberFormat="1" applyFont="1" applyBorder="1"/>
    <xf numFmtId="42" fontId="45" fillId="0" borderId="62" xfId="47" applyNumberFormat="1" applyFont="1" applyBorder="1"/>
    <xf numFmtId="1" fontId="52" fillId="0" borderId="0" xfId="47" applyNumberFormat="1" applyFont="1" applyAlignment="1">
      <alignment horizontal="center"/>
    </xf>
    <xf numFmtId="9" fontId="52" fillId="0" borderId="0" xfId="50" applyFont="1" applyAlignment="1">
      <alignment horizontal="center"/>
    </xf>
    <xf numFmtId="3" fontId="52" fillId="0" borderId="0" xfId="47" applyNumberFormat="1" applyFont="1" applyAlignment="1">
      <alignment horizontal="center"/>
    </xf>
    <xf numFmtId="164" fontId="52" fillId="0" borderId="0" xfId="47" applyNumberFormat="1" applyFont="1"/>
    <xf numFmtId="3" fontId="45" fillId="0" borderId="0" xfId="47" applyNumberFormat="1" applyFont="1"/>
    <xf numFmtId="166" fontId="42" fillId="0" borderId="0" xfId="30" applyNumberFormat="1" applyFont="1" applyBorder="1" applyAlignment="1">
      <alignment horizontal="right"/>
    </xf>
    <xf numFmtId="170" fontId="72" fillId="0" borderId="67" xfId="50" applyNumberFormat="1" applyFont="1" applyBorder="1"/>
    <xf numFmtId="37" fontId="46" fillId="0" borderId="0" xfId="0" applyNumberFormat="1" applyFont="1"/>
    <xf numFmtId="0" fontId="42" fillId="0" borderId="62" xfId="0" applyFont="1" applyBorder="1"/>
    <xf numFmtId="37" fontId="42" fillId="0" borderId="62" xfId="0" applyNumberFormat="1" applyFont="1" applyBorder="1"/>
    <xf numFmtId="0" fontId="42" fillId="0" borderId="62" xfId="0" applyFont="1" applyBorder="1" applyAlignment="1">
      <alignment horizontal="center"/>
    </xf>
    <xf numFmtId="38" fontId="45" fillId="0" borderId="21" xfId="30" applyNumberFormat="1" applyFont="1" applyFill="1" applyBorder="1"/>
    <xf numFmtId="38" fontId="45" fillId="0" borderId="0" xfId="30" applyNumberFormat="1" applyFont="1" applyFill="1" applyBorder="1"/>
    <xf numFmtId="165" fontId="59" fillId="0" borderId="67" xfId="0" applyNumberFormat="1" applyFont="1" applyBorder="1"/>
    <xf numFmtId="14" fontId="42" fillId="0" borderId="62" xfId="0" applyNumberFormat="1" applyFont="1" applyBorder="1"/>
    <xf numFmtId="165" fontId="45" fillId="28" borderId="21" xfId="50" applyNumberFormat="1" applyFont="1" applyFill="1" applyBorder="1"/>
    <xf numFmtId="9" fontId="45" fillId="28" borderId="0" xfId="50" applyNumberFormat="1" applyFont="1" applyFill="1"/>
    <xf numFmtId="9" fontId="45" fillId="0" borderId="0" xfId="50" applyNumberFormat="1" applyFont="1"/>
    <xf numFmtId="10" fontId="42" fillId="0" borderId="0" xfId="50" applyNumberFormat="1" applyFont="1" applyAlignment="1">
      <alignment horizontal="right"/>
    </xf>
    <xf numFmtId="0" fontId="42" fillId="0" borderId="5" xfId="0" applyFont="1" applyBorder="1" applyAlignment="1">
      <alignment horizontal="right"/>
    </xf>
    <xf numFmtId="166" fontId="42" fillId="0" borderId="10" xfId="0" applyNumberFormat="1" applyFont="1" applyBorder="1" applyAlignment="1">
      <alignment horizontal="right"/>
    </xf>
    <xf numFmtId="0" fontId="42" fillId="0" borderId="62" xfId="0" applyFont="1" applyFill="1" applyBorder="1"/>
    <xf numFmtId="166" fontId="42" fillId="0" borderId="41" xfId="0" applyNumberFormat="1" applyFont="1" applyFill="1" applyBorder="1"/>
    <xf numFmtId="165" fontId="42" fillId="0" borderId="0" xfId="50" applyNumberFormat="1" applyFont="1" applyAlignment="1"/>
    <xf numFmtId="10" fontId="42" fillId="0" borderId="0" xfId="50" applyNumberFormat="1" applyFont="1" applyAlignment="1"/>
    <xf numFmtId="0" fontId="73" fillId="0" borderId="0" xfId="0" applyFont="1"/>
    <xf numFmtId="165" fontId="73" fillId="0" borderId="0" xfId="50" applyNumberFormat="1" applyFont="1" applyAlignment="1"/>
    <xf numFmtId="165" fontId="42" fillId="0" borderId="0" xfId="0" applyNumberFormat="1" applyFont="1"/>
    <xf numFmtId="167" fontId="45" fillId="0" borderId="67" xfId="28" applyNumberFormat="1" applyFont="1" applyBorder="1"/>
    <xf numFmtId="0" fontId="74" fillId="0" borderId="0" xfId="268" applyFont="1"/>
    <xf numFmtId="14" fontId="75" fillId="28" borderId="0" xfId="268" applyNumberFormat="1" applyFont="1" applyFill="1"/>
    <xf numFmtId="0" fontId="76" fillId="0" borderId="1" xfId="268" applyFont="1" applyBorder="1"/>
    <xf numFmtId="0" fontId="76" fillId="0" borderId="1" xfId="268" applyFont="1" applyBorder="1" applyAlignment="1">
      <alignment horizontal="center"/>
    </xf>
    <xf numFmtId="0" fontId="74" fillId="0" borderId="0" xfId="268" applyFont="1" applyAlignment="1">
      <alignment horizontal="center"/>
    </xf>
    <xf numFmtId="37" fontId="74" fillId="0" borderId="0" xfId="269" applyNumberFormat="1" applyFont="1" applyAlignment="1">
      <alignment horizontal="center"/>
    </xf>
    <xf numFmtId="0" fontId="76" fillId="0" borderId="0" xfId="268" applyFont="1"/>
    <xf numFmtId="0" fontId="76" fillId="0" borderId="0" xfId="268" applyFont="1" applyAlignment="1">
      <alignment horizontal="center"/>
    </xf>
    <xf numFmtId="37" fontId="76" fillId="0" borderId="0" xfId="269" applyNumberFormat="1" applyFont="1" applyFill="1" applyBorder="1" applyAlignment="1">
      <alignment horizontal="center"/>
    </xf>
    <xf numFmtId="0" fontId="64" fillId="0" borderId="67" xfId="0" applyFont="1" applyBorder="1" applyAlignment="1">
      <alignment horizontal="left"/>
    </xf>
    <xf numFmtId="0" fontId="43" fillId="19" borderId="0" xfId="0" applyFont="1" applyFill="1" applyAlignment="1">
      <alignment horizontal="center"/>
    </xf>
    <xf numFmtId="0" fontId="52" fillId="0" borderId="45" xfId="47" applyFont="1" applyBorder="1" applyAlignment="1">
      <alignment wrapText="1"/>
    </xf>
    <xf numFmtId="166" fontId="45" fillId="0" borderId="47" xfId="47" applyNumberFormat="1" applyFont="1" applyBorder="1"/>
    <xf numFmtId="44" fontId="45" fillId="0" borderId="73" xfId="30" applyFont="1" applyBorder="1"/>
    <xf numFmtId="38" fontId="45" fillId="0" borderId="0" xfId="30" applyNumberFormat="1" applyFont="1"/>
    <xf numFmtId="38" fontId="59" fillId="0" borderId="81" xfId="47" applyNumberFormat="1" applyFont="1" applyBorder="1"/>
    <xf numFmtId="38" fontId="45" fillId="0" borderId="0" xfId="47" applyNumberFormat="1" applyFont="1"/>
    <xf numFmtId="38" fontId="45" fillId="0" borderId="44" xfId="47" applyNumberFormat="1" applyFont="1" applyBorder="1"/>
    <xf numFmtId="38" fontId="45" fillId="0" borderId="45" xfId="47" applyNumberFormat="1" applyFont="1" applyBorder="1"/>
    <xf numFmtId="38" fontId="59" fillId="0" borderId="82" xfId="30" applyNumberFormat="1" applyFont="1" applyBorder="1"/>
    <xf numFmtId="38" fontId="59" fillId="0" borderId="67" xfId="47" applyNumberFormat="1" applyFont="1" applyBorder="1"/>
    <xf numFmtId="38" fontId="45" fillId="0" borderId="3" xfId="47" applyNumberFormat="1" applyFont="1" applyBorder="1"/>
    <xf numFmtId="38" fontId="45" fillId="0" borderId="0" xfId="47" applyNumberFormat="1" applyFont="1" applyBorder="1"/>
    <xf numFmtId="38" fontId="59" fillId="0" borderId="83" xfId="30" applyNumberFormat="1" applyFont="1" applyBorder="1"/>
    <xf numFmtId="38" fontId="45" fillId="0" borderId="0" xfId="47" applyNumberFormat="1" applyFont="1" applyFill="1" applyBorder="1"/>
    <xf numFmtId="38" fontId="59" fillId="0" borderId="83" xfId="30" applyNumberFormat="1" applyFont="1" applyFill="1" applyBorder="1"/>
    <xf numFmtId="38" fontId="45" fillId="0" borderId="0" xfId="47" applyNumberFormat="1" applyFont="1" applyFill="1"/>
    <xf numFmtId="38" fontId="45" fillId="0" borderId="42" xfId="47" applyNumberFormat="1" applyFont="1" applyBorder="1"/>
    <xf numFmtId="38" fontId="45" fillId="0" borderId="54" xfId="47" applyNumberFormat="1" applyFont="1" applyBorder="1"/>
    <xf numFmtId="38" fontId="59" fillId="0" borderId="84" xfId="30" applyNumberFormat="1" applyFont="1" applyBorder="1"/>
    <xf numFmtId="38" fontId="45" fillId="0" borderId="1" xfId="47" applyNumberFormat="1" applyFont="1" applyBorder="1"/>
    <xf numFmtId="44" fontId="45" fillId="0" borderId="68" xfId="47" applyNumberFormat="1" applyFont="1" applyBorder="1"/>
    <xf numFmtId="0" fontId="52" fillId="0" borderId="44" xfId="47" applyFont="1" applyBorder="1" applyAlignment="1">
      <alignment horizontal="center" wrapText="1"/>
    </xf>
    <xf numFmtId="0" fontId="45" fillId="0" borderId="3" xfId="47" applyFont="1" applyBorder="1"/>
    <xf numFmtId="166" fontId="45" fillId="0" borderId="85" xfId="47" applyNumberFormat="1" applyFont="1" applyBorder="1"/>
    <xf numFmtId="0" fontId="78" fillId="0" borderId="0" xfId="0" applyFont="1"/>
    <xf numFmtId="0" fontId="74" fillId="0" borderId="0" xfId="268" applyFont="1" applyBorder="1" applyAlignment="1">
      <alignment horizontal="center"/>
    </xf>
    <xf numFmtId="37" fontId="74" fillId="0" borderId="0" xfId="269" applyNumberFormat="1" applyFont="1" applyBorder="1" applyAlignment="1">
      <alignment horizontal="center"/>
    </xf>
    <xf numFmtId="0" fontId="74" fillId="0" borderId="54" xfId="268" applyFont="1" applyBorder="1" applyAlignment="1">
      <alignment horizontal="center"/>
    </xf>
    <xf numFmtId="37" fontId="74" fillId="0" borderId="54" xfId="269" applyNumberFormat="1" applyFont="1" applyBorder="1" applyAlignment="1">
      <alignment horizontal="center"/>
    </xf>
    <xf numFmtId="0" fontId="77" fillId="28" borderId="87" xfId="268" applyFont="1" applyFill="1" applyBorder="1"/>
    <xf numFmtId="0" fontId="77" fillId="28" borderId="88" xfId="268" applyFont="1" applyFill="1" applyBorder="1"/>
    <xf numFmtId="0" fontId="79" fillId="0" borderId="0" xfId="0" applyFont="1"/>
    <xf numFmtId="0" fontId="45" fillId="30" borderId="0" xfId="0" applyFont="1" applyFill="1" applyBorder="1"/>
    <xf numFmtId="9" fontId="42" fillId="28" borderId="21" xfId="50" applyFont="1" applyFill="1" applyBorder="1"/>
    <xf numFmtId="9" fontId="42" fillId="28" borderId="0" xfId="50" applyFont="1" applyFill="1" applyBorder="1"/>
    <xf numFmtId="9" fontId="42" fillId="0" borderId="0" xfId="50" applyFont="1" applyBorder="1"/>
    <xf numFmtId="0" fontId="55" fillId="29" borderId="62" xfId="272" applyFont="1" applyFill="1" applyBorder="1"/>
    <xf numFmtId="0" fontId="80" fillId="29" borderId="62" xfId="272" applyFont="1" applyFill="1" applyBorder="1"/>
    <xf numFmtId="0" fontId="80" fillId="29" borderId="62" xfId="272" applyFont="1" applyFill="1" applyBorder="1" applyAlignment="1">
      <alignment horizontal="center"/>
    </xf>
    <xf numFmtId="0" fontId="80" fillId="29" borderId="0" xfId="272" applyFont="1" applyFill="1" applyBorder="1" applyAlignment="1">
      <alignment horizontal="center"/>
    </xf>
    <xf numFmtId="0" fontId="81" fillId="0" borderId="0" xfId="272" applyFont="1"/>
    <xf numFmtId="0" fontId="81" fillId="29" borderId="0" xfId="272" applyFont="1" applyFill="1" applyBorder="1"/>
    <xf numFmtId="0" fontId="81" fillId="29" borderId="0" xfId="272" applyFont="1" applyFill="1" applyBorder="1" applyAlignment="1">
      <alignment horizontal="center"/>
    </xf>
    <xf numFmtId="0" fontId="81" fillId="29" borderId="0" xfId="272" applyFont="1" applyFill="1" applyBorder="1" applyAlignment="1">
      <alignment horizontal="right"/>
    </xf>
    <xf numFmtId="15" fontId="82" fillId="29" borderId="0" xfId="272" applyNumberFormat="1" applyFont="1" applyFill="1" applyBorder="1" applyAlignment="1">
      <alignment horizontal="center"/>
    </xf>
    <xf numFmtId="0" fontId="83" fillId="29" borderId="44" xfId="272" applyFont="1" applyFill="1" applyBorder="1" applyAlignment="1">
      <alignment horizontal="center" vertical="center"/>
    </xf>
    <xf numFmtId="0" fontId="84" fillId="29" borderId="46" xfId="272" applyFont="1" applyFill="1" applyBorder="1" applyAlignment="1">
      <alignment horizontal="center" vertical="center"/>
    </xf>
    <xf numFmtId="0" fontId="85" fillId="29" borderId="62" xfId="272" applyFont="1" applyFill="1" applyBorder="1"/>
    <xf numFmtId="0" fontId="85" fillId="29" borderId="62" xfId="272" applyFont="1" applyFill="1" applyBorder="1" applyAlignment="1">
      <alignment horizontal="center"/>
    </xf>
    <xf numFmtId="0" fontId="85" fillId="29" borderId="0" xfId="272" applyFont="1" applyFill="1" applyBorder="1" applyAlignment="1">
      <alignment horizontal="left"/>
    </xf>
    <xf numFmtId="198" fontId="81" fillId="29" borderId="0" xfId="272" applyNumberFormat="1" applyFont="1" applyFill="1" applyBorder="1" applyAlignment="1">
      <alignment horizontal="center"/>
    </xf>
    <xf numFmtId="0" fontId="83" fillId="29" borderId="3" xfId="272" applyFont="1" applyFill="1" applyBorder="1" applyAlignment="1">
      <alignment horizontal="right" vertical="center"/>
    </xf>
    <xf numFmtId="6" fontId="83" fillId="29" borderId="4" xfId="272" applyNumberFormat="1" applyFont="1" applyFill="1" applyBorder="1" applyAlignment="1">
      <alignment horizontal="center" vertical="center"/>
    </xf>
    <xf numFmtId="165" fontId="82" fillId="29" borderId="0" xfId="272" applyNumberFormat="1" applyFont="1" applyFill="1" applyBorder="1" applyAlignment="1" applyProtection="1">
      <alignment horizontal="center"/>
      <protection locked="0"/>
    </xf>
    <xf numFmtId="6" fontId="86" fillId="29" borderId="0" xfId="272" applyNumberFormat="1" applyFont="1" applyFill="1" applyBorder="1" applyAlignment="1">
      <alignment horizontal="center"/>
    </xf>
    <xf numFmtId="0" fontId="81" fillId="29" borderId="0" xfId="272" applyFont="1" applyFill="1" applyBorder="1" applyAlignment="1">
      <alignment horizontal="left"/>
    </xf>
    <xf numFmtId="9" fontId="82" fillId="29" borderId="0" xfId="272" applyNumberFormat="1" applyFont="1" applyFill="1" applyBorder="1" applyAlignment="1">
      <alignment horizontal="center"/>
    </xf>
    <xf numFmtId="0" fontId="83" fillId="29" borderId="89" xfId="272" applyFont="1" applyFill="1" applyBorder="1" applyAlignment="1">
      <alignment horizontal="center" vertical="center"/>
    </xf>
    <xf numFmtId="6" fontId="83" fillId="29" borderId="90" xfId="272" applyNumberFormat="1" applyFont="1" applyFill="1" applyBorder="1" applyAlignment="1">
      <alignment horizontal="center" vertical="center"/>
    </xf>
    <xf numFmtId="165" fontId="81" fillId="29" borderId="0" xfId="272" applyNumberFormat="1" applyFont="1" applyFill="1" applyBorder="1" applyAlignment="1">
      <alignment horizontal="center"/>
    </xf>
    <xf numFmtId="0" fontId="81" fillId="29" borderId="62" xfId="272" applyFont="1" applyFill="1" applyBorder="1"/>
    <xf numFmtId="199" fontId="86" fillId="29" borderId="0" xfId="272" applyNumberFormat="1" applyFont="1" applyFill="1" applyBorder="1" applyAlignment="1">
      <alignment horizontal="left"/>
    </xf>
    <xf numFmtId="165" fontId="88" fillId="29" borderId="0" xfId="272" applyNumberFormat="1" applyFont="1" applyFill="1" applyBorder="1" applyAlignment="1">
      <alignment horizontal="center"/>
    </xf>
    <xf numFmtId="165" fontId="88" fillId="29" borderId="66" xfId="272" applyNumberFormat="1" applyFont="1" applyFill="1" applyBorder="1" applyAlignment="1">
      <alignment horizontal="center"/>
    </xf>
    <xf numFmtId="165" fontId="82" fillId="29" borderId="0" xfId="272" applyNumberFormat="1" applyFont="1" applyFill="1" applyBorder="1" applyAlignment="1">
      <alignment horizontal="center"/>
    </xf>
    <xf numFmtId="200" fontId="82" fillId="29" borderId="0" xfId="272" applyNumberFormat="1" applyFont="1" applyFill="1" applyBorder="1" applyProtection="1">
      <protection locked="0"/>
    </xf>
    <xf numFmtId="197" fontId="86" fillId="29" borderId="0" xfId="272" applyNumberFormat="1" applyFont="1" applyFill="1" applyBorder="1" applyAlignment="1">
      <alignment horizontal="left"/>
    </xf>
    <xf numFmtId="165" fontId="81" fillId="29" borderId="66" xfId="272" applyNumberFormat="1" applyFont="1" applyFill="1" applyBorder="1" applyAlignment="1">
      <alignment horizontal="center"/>
    </xf>
    <xf numFmtId="10" fontId="86" fillId="0" borderId="0" xfId="272" applyNumberFormat="1" applyFont="1" applyFill="1" applyBorder="1" applyAlignment="1">
      <alignment horizontal="center"/>
    </xf>
    <xf numFmtId="165" fontId="86" fillId="0" borderId="0" xfId="272" applyNumberFormat="1" applyFont="1" applyFill="1" applyBorder="1" applyAlignment="1">
      <alignment horizontal="center"/>
    </xf>
    <xf numFmtId="200" fontId="82" fillId="29" borderId="0" xfId="272" applyNumberFormat="1" applyFont="1" applyFill="1" applyBorder="1"/>
    <xf numFmtId="197" fontId="86" fillId="29" borderId="0" xfId="272" applyNumberFormat="1" applyFont="1" applyFill="1" applyBorder="1" applyAlignment="1">
      <alignment horizontal="right"/>
    </xf>
    <xf numFmtId="0" fontId="86" fillId="29" borderId="0" xfId="272" applyNumberFormat="1" applyFont="1" applyFill="1" applyBorder="1" applyAlignment="1">
      <alignment horizontal="center"/>
    </xf>
    <xf numFmtId="15" fontId="86" fillId="29" borderId="0" xfId="272" applyNumberFormat="1" applyFont="1" applyFill="1" applyBorder="1" applyAlignment="1">
      <alignment horizontal="center"/>
    </xf>
    <xf numFmtId="200" fontId="82" fillId="29" borderId="62" xfId="272" applyNumberFormat="1" applyFont="1" applyFill="1" applyBorder="1"/>
    <xf numFmtId="197" fontId="86" fillId="29" borderId="62" xfId="272" applyNumberFormat="1" applyFont="1" applyFill="1" applyBorder="1" applyAlignment="1">
      <alignment horizontal="left"/>
    </xf>
    <xf numFmtId="0" fontId="81" fillId="29" borderId="62" xfId="272" applyNumberFormat="1" applyFont="1" applyFill="1" applyBorder="1" applyAlignment="1">
      <alignment horizontal="center"/>
    </xf>
    <xf numFmtId="0" fontId="89" fillId="29" borderId="0" xfId="272" applyFont="1" applyFill="1" applyBorder="1" applyAlignment="1">
      <alignment horizontal="left"/>
    </xf>
    <xf numFmtId="9" fontId="86" fillId="29" borderId="0" xfId="272" applyNumberFormat="1" applyFont="1" applyFill="1" applyBorder="1" applyAlignment="1">
      <alignment horizontal="center"/>
    </xf>
    <xf numFmtId="10" fontId="81" fillId="29" borderId="0" xfId="272" applyNumberFormat="1" applyFont="1" applyFill="1" applyBorder="1" applyAlignment="1">
      <alignment horizontal="center"/>
    </xf>
    <xf numFmtId="0" fontId="81" fillId="29" borderId="0" xfId="272" applyFont="1" applyFill="1" applyBorder="1" applyAlignment="1">
      <alignment horizontal="left" indent="1"/>
    </xf>
    <xf numFmtId="6" fontId="86" fillId="29" borderId="0" xfId="272" applyNumberFormat="1" applyFont="1" applyFill="1" applyBorder="1"/>
    <xf numFmtId="3" fontId="86" fillId="29" borderId="0" xfId="272" applyNumberFormat="1" applyFont="1" applyFill="1" applyBorder="1" applyAlignment="1">
      <alignment horizontal="center"/>
    </xf>
    <xf numFmtId="10" fontId="86" fillId="31" borderId="0" xfId="272" applyNumberFormat="1" applyFont="1" applyFill="1" applyBorder="1"/>
    <xf numFmtId="196" fontId="86" fillId="29" borderId="0" xfId="272" applyNumberFormat="1" applyFont="1" applyFill="1" applyBorder="1"/>
    <xf numFmtId="0" fontId="90" fillId="29" borderId="0" xfId="272" applyFont="1" applyFill="1" applyBorder="1" applyAlignment="1">
      <alignment horizontal="left" indent="1"/>
    </xf>
    <xf numFmtId="0" fontId="90" fillId="29" borderId="0" xfId="272" applyFont="1" applyFill="1" applyBorder="1"/>
    <xf numFmtId="6" fontId="90" fillId="29" borderId="0" xfId="272" applyNumberFormat="1" applyFont="1" applyFill="1" applyBorder="1"/>
    <xf numFmtId="0" fontId="81" fillId="29" borderId="62" xfId="272" applyFont="1" applyFill="1" applyBorder="1" applyAlignment="1">
      <alignment horizontal="center"/>
    </xf>
    <xf numFmtId="201" fontId="81" fillId="29" borderId="62" xfId="272" applyNumberFormat="1" applyFont="1" applyFill="1" applyBorder="1" applyAlignment="1">
      <alignment horizontal="center"/>
    </xf>
    <xf numFmtId="198" fontId="86" fillId="29" borderId="0" xfId="272" applyNumberFormat="1" applyFont="1" applyFill="1" applyBorder="1" applyAlignment="1" applyProtection="1">
      <alignment horizontal="center"/>
      <protection locked="0"/>
    </xf>
    <xf numFmtId="3" fontId="81" fillId="29" borderId="0" xfId="272" applyNumberFormat="1" applyFont="1" applyFill="1" applyBorder="1"/>
    <xf numFmtId="10" fontId="81" fillId="31" borderId="0" xfId="272" applyNumberFormat="1" applyFont="1" applyFill="1" applyBorder="1" applyAlignment="1">
      <alignment horizontal="center"/>
    </xf>
    <xf numFmtId="3" fontId="90" fillId="29" borderId="0" xfId="272" applyNumberFormat="1" applyFont="1" applyFill="1" applyBorder="1" applyAlignment="1">
      <alignment horizontal="center"/>
    </xf>
    <xf numFmtId="0" fontId="85" fillId="29" borderId="0" xfId="272" applyFont="1" applyFill="1" applyBorder="1"/>
    <xf numFmtId="202" fontId="81" fillId="29" borderId="0" xfId="272" applyNumberFormat="1" applyFont="1" applyFill="1" applyBorder="1" applyAlignment="1">
      <alignment horizontal="center"/>
    </xf>
    <xf numFmtId="0" fontId="91" fillId="29" borderId="62" xfId="272" applyFont="1" applyFill="1" applyBorder="1"/>
    <xf numFmtId="165" fontId="91" fillId="29" borderId="62" xfId="272" applyNumberFormat="1" applyFont="1" applyFill="1" applyBorder="1"/>
    <xf numFmtId="3" fontId="81" fillId="29" borderId="0" xfId="272" applyNumberFormat="1" applyFont="1" applyFill="1" applyBorder="1" applyAlignment="1">
      <alignment horizontal="center"/>
    </xf>
    <xf numFmtId="203" fontId="81" fillId="29" borderId="0" xfId="272" applyNumberFormat="1" applyFont="1" applyFill="1" applyBorder="1" applyAlignment="1">
      <alignment horizontal="left"/>
    </xf>
    <xf numFmtId="165" fontId="81" fillId="29" borderId="0" xfId="272" applyNumberFormat="1" applyFont="1" applyFill="1" applyBorder="1"/>
    <xf numFmtId="0" fontId="80" fillId="29" borderId="0" xfId="272" applyFont="1" applyFill="1" applyBorder="1"/>
    <xf numFmtId="3" fontId="92" fillId="29" borderId="0" xfId="272" applyNumberFormat="1" applyFont="1" applyFill="1" applyBorder="1" applyAlignment="1" applyProtection="1">
      <alignment horizontal="center"/>
      <protection locked="0"/>
    </xf>
    <xf numFmtId="15" fontId="92" fillId="29" borderId="0" xfId="272" applyNumberFormat="1" applyFont="1" applyFill="1" applyBorder="1" applyAlignment="1">
      <alignment horizontal="center"/>
    </xf>
    <xf numFmtId="1" fontId="74" fillId="0" borderId="0" xfId="268" applyNumberFormat="1" applyFont="1" applyAlignment="1">
      <alignment horizontal="center"/>
    </xf>
    <xf numFmtId="0" fontId="45" fillId="0" borderId="0" xfId="268" applyFont="1"/>
    <xf numFmtId="0" fontId="45" fillId="0" borderId="0" xfId="0" applyFont="1"/>
    <xf numFmtId="10" fontId="45" fillId="0" borderId="10" xfId="50" applyNumberFormat="1" applyFont="1" applyBorder="1"/>
    <xf numFmtId="204" fontId="45" fillId="0" borderId="41" xfId="0" applyNumberFormat="1" applyFont="1" applyBorder="1"/>
    <xf numFmtId="0" fontId="45" fillId="0" borderId="0" xfId="47" applyFont="1" applyAlignment="1">
      <alignment horizontal="right"/>
    </xf>
    <xf numFmtId="0" fontId="64" fillId="0" borderId="91" xfId="258" applyFont="1" applyBorder="1" applyAlignment="1">
      <alignment horizontal="center"/>
    </xf>
    <xf numFmtId="3" fontId="64" fillId="0" borderId="91" xfId="258" applyNumberFormat="1" applyFont="1" applyBorder="1" applyAlignment="1">
      <alignment horizontal="center"/>
    </xf>
    <xf numFmtId="166" fontId="59" fillId="30" borderId="91" xfId="47" applyNumberFormat="1" applyFont="1" applyFill="1" applyBorder="1"/>
    <xf numFmtId="166" fontId="59" fillId="0" borderId="91" xfId="47" applyNumberFormat="1" applyFont="1" applyFill="1" applyBorder="1"/>
    <xf numFmtId="0" fontId="93" fillId="0" borderId="0" xfId="47" applyFont="1" applyBorder="1"/>
    <xf numFmtId="0" fontId="66" fillId="0" borderId="0" xfId="0" applyFont="1"/>
    <xf numFmtId="0" fontId="94" fillId="0" borderId="0" xfId="0" applyFont="1"/>
    <xf numFmtId="0" fontId="42" fillId="0" borderId="0" xfId="0" applyFont="1" applyBorder="1" applyAlignment="1">
      <alignment horizontal="left" indent="4"/>
    </xf>
    <xf numFmtId="167" fontId="45" fillId="30" borderId="62" xfId="28" applyNumberFormat="1" applyFont="1" applyFill="1" applyBorder="1"/>
    <xf numFmtId="38" fontId="45" fillId="30" borderId="0" xfId="30" applyNumberFormat="1" applyFont="1" applyFill="1" applyBorder="1"/>
    <xf numFmtId="0" fontId="74" fillId="0" borderId="62" xfId="268" applyFont="1" applyBorder="1"/>
    <xf numFmtId="0" fontId="74" fillId="0" borderId="62" xfId="268" applyFont="1" applyBorder="1" applyAlignment="1">
      <alignment horizontal="center"/>
    </xf>
    <xf numFmtId="5" fontId="74" fillId="0" borderId="0" xfId="268" applyNumberFormat="1" applyFont="1" applyAlignment="1">
      <alignment horizontal="right"/>
    </xf>
    <xf numFmtId="5" fontId="74" fillId="0" borderId="62" xfId="268" applyNumberFormat="1" applyFont="1" applyBorder="1" applyAlignment="1">
      <alignment horizontal="right"/>
    </xf>
    <xf numFmtId="0" fontId="74" fillId="0" borderId="62" xfId="268" applyFont="1" applyBorder="1" applyAlignment="1">
      <alignment horizontal="right"/>
    </xf>
    <xf numFmtId="165" fontId="74" fillId="0" borderId="0" xfId="50" applyNumberFormat="1" applyFont="1"/>
    <xf numFmtId="165" fontId="74" fillId="0" borderId="62" xfId="50" applyNumberFormat="1" applyFont="1" applyBorder="1"/>
    <xf numFmtId="0" fontId="76" fillId="0" borderId="1" xfId="268" applyFont="1" applyBorder="1" applyAlignment="1">
      <alignment horizontal="center" wrapText="1"/>
    </xf>
    <xf numFmtId="0" fontId="74" fillId="0" borderId="0" xfId="268" quotePrefix="1" applyFont="1"/>
    <xf numFmtId="10" fontId="74" fillId="0" borderId="0" xfId="268" applyNumberFormat="1" applyFont="1"/>
    <xf numFmtId="167" fontId="81" fillId="0" borderId="0" xfId="28" applyNumberFormat="1" applyFont="1"/>
    <xf numFmtId="6" fontId="42" fillId="0" borderId="0" xfId="0" applyNumberFormat="1" applyFont="1"/>
    <xf numFmtId="2" fontId="74" fillId="0" borderId="0" xfId="268" applyNumberFormat="1" applyFont="1"/>
    <xf numFmtId="0" fontId="95" fillId="0" borderId="0" xfId="268" applyFont="1"/>
    <xf numFmtId="0" fontId="96" fillId="0" borderId="0" xfId="268" applyFont="1"/>
    <xf numFmtId="2" fontId="74" fillId="0" borderId="0" xfId="268" applyNumberFormat="1" applyFont="1" applyAlignment="1">
      <alignment horizontal="center"/>
    </xf>
    <xf numFmtId="6" fontId="74" fillId="0" borderId="0" xfId="268" applyNumberFormat="1" applyFont="1" applyAlignment="1">
      <alignment horizontal="center"/>
    </xf>
    <xf numFmtId="10" fontId="74" fillId="0" borderId="0" xfId="268" applyNumberFormat="1" applyFont="1" applyAlignment="1">
      <alignment horizontal="center"/>
    </xf>
    <xf numFmtId="0" fontId="74" fillId="0" borderId="0" xfId="268" applyFont="1" applyBorder="1" applyAlignment="1">
      <alignment horizontal="right"/>
    </xf>
    <xf numFmtId="165" fontId="74" fillId="0" borderId="0" xfId="50" applyNumberFormat="1" applyFont="1" applyBorder="1"/>
    <xf numFmtId="0" fontId="97" fillId="0" borderId="62" xfId="268" applyFont="1" applyBorder="1" applyAlignment="1">
      <alignment horizontal="center"/>
    </xf>
    <xf numFmtId="0" fontId="72" fillId="0" borderId="0" xfId="0" applyFont="1"/>
    <xf numFmtId="0" fontId="72" fillId="0" borderId="0" xfId="268" applyFont="1"/>
    <xf numFmtId="166" fontId="98" fillId="0" borderId="25" xfId="47" applyNumberFormat="1" applyFont="1" applyFill="1" applyBorder="1"/>
    <xf numFmtId="166" fontId="98" fillId="0" borderId="92" xfId="47" applyNumberFormat="1" applyFont="1" applyFill="1" applyBorder="1"/>
    <xf numFmtId="0" fontId="98" fillId="0" borderId="2" xfId="47" applyFont="1" applyBorder="1" applyAlignment="1">
      <alignment horizontal="center" wrapText="1"/>
    </xf>
    <xf numFmtId="0" fontId="99" fillId="0" borderId="2" xfId="47" applyFont="1" applyBorder="1" applyAlignment="1">
      <alignment horizontal="center" wrapText="1"/>
    </xf>
    <xf numFmtId="0" fontId="45" fillId="32" borderId="67" xfId="47" applyFont="1" applyFill="1" applyBorder="1"/>
    <xf numFmtId="206" fontId="42" fillId="0" borderId="0" xfId="0" applyNumberFormat="1" applyFont="1"/>
    <xf numFmtId="10" fontId="42" fillId="0" borderId="0" xfId="0" applyNumberFormat="1" applyFont="1"/>
    <xf numFmtId="10" fontId="42" fillId="28" borderId="67" xfId="0" applyNumberFormat="1" applyFont="1" applyFill="1" applyBorder="1"/>
    <xf numFmtId="9" fontId="42" fillId="28" borderId="67" xfId="0" applyNumberFormat="1" applyFont="1" applyFill="1" applyBorder="1"/>
    <xf numFmtId="0" fontId="42" fillId="28" borderId="67" xfId="0" applyFont="1" applyFill="1" applyBorder="1"/>
    <xf numFmtId="0" fontId="43" fillId="19" borderId="0" xfId="0" applyFont="1" applyFill="1" applyAlignment="1">
      <alignment horizontal="center"/>
    </xf>
    <xf numFmtId="0" fontId="64" fillId="0" borderId="67" xfId="0" applyFont="1" applyBorder="1" applyAlignment="1">
      <alignment horizontal="left"/>
    </xf>
    <xf numFmtId="0" fontId="73" fillId="29" borderId="0" xfId="272" applyFont="1" applyFill="1" applyBorder="1" applyAlignment="1">
      <alignment horizontal="right"/>
    </xf>
    <xf numFmtId="14" fontId="45" fillId="0" borderId="0" xfId="0" applyNumberFormat="1" applyFont="1" applyFill="1" applyBorder="1" applyAlignment="1">
      <alignment horizontal="center"/>
    </xf>
    <xf numFmtId="0" fontId="64" fillId="0" borderId="60" xfId="0" applyFont="1" applyBorder="1" applyAlignment="1"/>
    <xf numFmtId="0" fontId="64" fillId="0" borderId="39" xfId="0" applyFont="1" applyBorder="1" applyAlignment="1"/>
    <xf numFmtId="0" fontId="64" fillId="0" borderId="61" xfId="0" applyFont="1" applyBorder="1" applyAlignment="1"/>
    <xf numFmtId="0" fontId="64" fillId="0" borderId="60" xfId="0" applyFont="1" applyFill="1" applyBorder="1" applyAlignment="1"/>
    <xf numFmtId="0" fontId="64" fillId="0" borderId="39" xfId="0" applyFont="1" applyFill="1" applyBorder="1" applyAlignment="1"/>
    <xf numFmtId="0" fontId="64" fillId="0" borderId="61" xfId="0" applyFont="1" applyFill="1" applyBorder="1" applyAlignment="1"/>
    <xf numFmtId="0" fontId="96" fillId="30" borderId="0" xfId="268" applyFont="1" applyFill="1"/>
    <xf numFmtId="0" fontId="96" fillId="30" borderId="62" xfId="268" applyFont="1" applyFill="1" applyBorder="1"/>
    <xf numFmtId="0" fontId="100" fillId="30" borderId="0" xfId="268" applyFont="1" applyFill="1"/>
    <xf numFmtId="0" fontId="96" fillId="30" borderId="39" xfId="268" applyFont="1" applyFill="1" applyBorder="1"/>
    <xf numFmtId="10" fontId="101" fillId="30" borderId="0" xfId="272" applyNumberFormat="1" applyFont="1" applyFill="1" applyBorder="1" applyAlignment="1">
      <alignment horizontal="center"/>
    </xf>
    <xf numFmtId="165" fontId="102" fillId="30" borderId="0" xfId="272" applyNumberFormat="1" applyFont="1" applyFill="1" applyBorder="1" applyAlignment="1">
      <alignment horizontal="center"/>
    </xf>
    <xf numFmtId="165" fontId="102" fillId="30" borderId="66" xfId="272" applyNumberFormat="1" applyFont="1" applyFill="1" applyBorder="1" applyAlignment="1">
      <alignment horizontal="center"/>
    </xf>
    <xf numFmtId="165" fontId="101" fillId="30" borderId="0" xfId="272" applyNumberFormat="1" applyFont="1" applyFill="1" applyBorder="1" applyAlignment="1">
      <alignment horizontal="center"/>
    </xf>
    <xf numFmtId="10" fontId="101" fillId="30" borderId="0" xfId="272" applyNumberFormat="1" applyFont="1" applyFill="1" applyBorder="1" applyAlignment="1" applyProtection="1">
      <alignment horizontal="center"/>
      <protection locked="0"/>
    </xf>
    <xf numFmtId="165" fontId="101" fillId="30" borderId="66" xfId="272" applyNumberFormat="1" applyFont="1" applyFill="1" applyBorder="1" applyAlignment="1">
      <alignment horizontal="center"/>
    </xf>
    <xf numFmtId="167" fontId="76" fillId="0" borderId="0" xfId="28" applyNumberFormat="1" applyFont="1" applyAlignment="1">
      <alignment horizontal="center"/>
    </xf>
    <xf numFmtId="5" fontId="42" fillId="0" borderId="0" xfId="0" applyNumberFormat="1" applyFont="1"/>
    <xf numFmtId="6" fontId="42" fillId="0" borderId="62" xfId="0" applyNumberFormat="1" applyFont="1" applyBorder="1"/>
    <xf numFmtId="6" fontId="42" fillId="0" borderId="0" xfId="0" applyNumberFormat="1" applyFont="1" applyBorder="1"/>
    <xf numFmtId="10" fontId="52" fillId="0" borderId="67" xfId="0" applyNumberFormat="1" applyFont="1" applyBorder="1"/>
    <xf numFmtId="0" fontId="77" fillId="33" borderId="87" xfId="268" applyFont="1" applyFill="1" applyBorder="1"/>
    <xf numFmtId="0" fontId="77" fillId="33" borderId="87" xfId="268" applyFont="1" applyFill="1" applyBorder="1" applyAlignment="1">
      <alignment horizontal="center"/>
    </xf>
    <xf numFmtId="0" fontId="77" fillId="33" borderId="86" xfId="268" applyFont="1" applyFill="1" applyBorder="1"/>
    <xf numFmtId="165" fontId="74" fillId="0" borderId="0" xfId="268" applyNumberFormat="1" applyFont="1" applyAlignment="1">
      <alignment horizontal="center"/>
    </xf>
    <xf numFmtId="10" fontId="74" fillId="0" borderId="0" xfId="50" applyNumberFormat="1" applyFont="1" applyAlignment="1">
      <alignment horizontal="center"/>
    </xf>
    <xf numFmtId="164" fontId="74" fillId="0" borderId="0" xfId="28" applyNumberFormat="1" applyFont="1" applyAlignment="1">
      <alignment horizontal="center"/>
    </xf>
    <xf numFmtId="10" fontId="103" fillId="0" borderId="62" xfId="50" applyNumberFormat="1" applyFont="1" applyBorder="1" applyAlignment="1">
      <alignment horizontal="center"/>
    </xf>
    <xf numFmtId="205" fontId="104" fillId="0" borderId="62" xfId="50" applyNumberFormat="1" applyFont="1" applyBorder="1" applyAlignment="1">
      <alignment horizontal="center"/>
    </xf>
    <xf numFmtId="0" fontId="75" fillId="28" borderId="86" xfId="268" applyFont="1" applyFill="1" applyBorder="1"/>
    <xf numFmtId="0" fontId="75" fillId="28" borderId="86" xfId="268" applyFont="1" applyFill="1" applyBorder="1" applyAlignment="1">
      <alignment horizontal="center"/>
    </xf>
    <xf numFmtId="0" fontId="75" fillId="28" borderId="87" xfId="268" applyFont="1" applyFill="1" applyBorder="1"/>
    <xf numFmtId="0" fontId="75" fillId="28" borderId="87" xfId="268" applyFont="1" applyFill="1" applyBorder="1" applyAlignment="1">
      <alignment horizontal="center"/>
    </xf>
    <xf numFmtId="0" fontId="64" fillId="0" borderId="92" xfId="0" applyFont="1" applyBorder="1" applyAlignment="1">
      <alignment horizontal="left"/>
    </xf>
    <xf numFmtId="0" fontId="42" fillId="0" borderId="61" xfId="0" applyFont="1" applyBorder="1"/>
    <xf numFmtId="0" fontId="45" fillId="0" borderId="60" xfId="0" applyFont="1" applyBorder="1"/>
    <xf numFmtId="0" fontId="45" fillId="0" borderId="67" xfId="0" applyFont="1" applyBorder="1"/>
    <xf numFmtId="0" fontId="45" fillId="0" borderId="61" xfId="0" applyFont="1" applyBorder="1"/>
    <xf numFmtId="0" fontId="74" fillId="0" borderId="0" xfId="268" applyFont="1" applyAlignment="1">
      <alignment horizontal="right"/>
    </xf>
    <xf numFmtId="14" fontId="74" fillId="0" borderId="0" xfId="268" applyNumberFormat="1" applyFont="1"/>
    <xf numFmtId="0" fontId="76" fillId="0" borderId="0" xfId="268" applyFont="1" applyBorder="1" applyAlignment="1">
      <alignment horizontal="center"/>
    </xf>
    <xf numFmtId="0" fontId="96" fillId="0" borderId="0" xfId="268" applyFont="1" applyBorder="1" applyAlignment="1">
      <alignment horizontal="center"/>
    </xf>
    <xf numFmtId="0" fontId="93" fillId="0" borderId="0" xfId="268" applyFont="1" applyFill="1" applyBorder="1" applyAlignment="1">
      <alignment horizontal="center"/>
    </xf>
    <xf numFmtId="0" fontId="52" fillId="0" borderId="87" xfId="268" applyFont="1" applyFill="1" applyBorder="1"/>
    <xf numFmtId="0" fontId="52" fillId="0" borderId="88" xfId="268" applyFont="1" applyFill="1" applyBorder="1"/>
    <xf numFmtId="0" fontId="105" fillId="0" borderId="86" xfId="268" applyFont="1" applyFill="1" applyBorder="1"/>
    <xf numFmtId="0" fontId="105" fillId="0" borderId="87" xfId="268" applyFont="1" applyFill="1" applyBorder="1"/>
    <xf numFmtId="1" fontId="76" fillId="0" borderId="0" xfId="268" applyNumberFormat="1" applyFont="1" applyAlignment="1">
      <alignment horizontal="center"/>
    </xf>
    <xf numFmtId="0" fontId="76" fillId="0" borderId="62" xfId="268" applyFont="1" applyFill="1" applyBorder="1" applyAlignment="1">
      <alignment horizontal="center" wrapText="1"/>
    </xf>
    <xf numFmtId="9" fontId="76" fillId="0" borderId="0" xfId="50" applyFont="1" applyFill="1" applyBorder="1" applyAlignment="1">
      <alignment horizontal="center"/>
    </xf>
    <xf numFmtId="165" fontId="76" fillId="0" borderId="0" xfId="50" applyNumberFormat="1" applyFont="1" applyFill="1" applyBorder="1" applyAlignment="1">
      <alignment horizontal="center"/>
    </xf>
    <xf numFmtId="0" fontId="76" fillId="30" borderId="62" xfId="268" applyFont="1" applyFill="1" applyBorder="1" applyAlignment="1">
      <alignment horizontal="center" wrapText="1"/>
    </xf>
    <xf numFmtId="37" fontId="74" fillId="30" borderId="0" xfId="269" applyNumberFormat="1" applyFont="1" applyFill="1" applyAlignment="1">
      <alignment horizontal="center"/>
    </xf>
    <xf numFmtId="37" fontId="74" fillId="30" borderId="0" xfId="269" applyNumberFormat="1" applyFont="1" applyFill="1" applyBorder="1" applyAlignment="1">
      <alignment horizontal="center"/>
    </xf>
    <xf numFmtId="37" fontId="74" fillId="30" borderId="54" xfId="269" applyNumberFormat="1" applyFont="1" applyFill="1" applyBorder="1" applyAlignment="1">
      <alignment horizontal="center"/>
    </xf>
    <xf numFmtId="37" fontId="76" fillId="30" borderId="0" xfId="269" applyNumberFormat="1" applyFont="1" applyFill="1" applyBorder="1" applyAlignment="1">
      <alignment horizontal="center"/>
    </xf>
    <xf numFmtId="9" fontId="76" fillId="30" borderId="0" xfId="50" applyFont="1" applyFill="1" applyBorder="1" applyAlignment="1">
      <alignment horizontal="center"/>
    </xf>
    <xf numFmtId="165" fontId="76" fillId="30" borderId="0" xfId="50" applyNumberFormat="1" applyFont="1" applyFill="1" applyBorder="1" applyAlignment="1">
      <alignment horizontal="center"/>
    </xf>
    <xf numFmtId="0" fontId="46" fillId="30" borderId="62" xfId="0" applyFont="1" applyFill="1" applyBorder="1" applyAlignment="1">
      <alignment horizontal="centerContinuous"/>
    </xf>
    <xf numFmtId="0" fontId="42" fillId="30" borderId="62" xfId="0" applyFont="1" applyFill="1" applyBorder="1" applyAlignment="1">
      <alignment horizontal="centerContinuous"/>
    </xf>
    <xf numFmtId="0" fontId="46" fillId="0" borderId="62" xfId="0" applyFont="1" applyBorder="1" applyAlignment="1">
      <alignment horizontal="centerContinuous"/>
    </xf>
    <xf numFmtId="0" fontId="42" fillId="0" borderId="62" xfId="0" applyFont="1" applyBorder="1" applyAlignment="1">
      <alignment horizontal="centerContinuous"/>
    </xf>
    <xf numFmtId="9" fontId="42" fillId="30" borderId="0" xfId="50" applyFont="1" applyFill="1" applyAlignment="1">
      <alignment horizontal="center"/>
    </xf>
    <xf numFmtId="165" fontId="42" fillId="30" borderId="0" xfId="50" applyNumberFormat="1" applyFont="1" applyFill="1" applyAlignment="1">
      <alignment horizontal="center"/>
    </xf>
    <xf numFmtId="165" fontId="42" fillId="0" borderId="0" xfId="50" applyNumberFormat="1" applyFont="1" applyAlignment="1">
      <alignment horizontal="center"/>
    </xf>
    <xf numFmtId="9" fontId="42" fillId="30" borderId="0" xfId="50" applyFont="1" applyFill="1" applyBorder="1" applyAlignment="1">
      <alignment horizontal="center"/>
    </xf>
    <xf numFmtId="165" fontId="42" fillId="30" borderId="0" xfId="50" applyNumberFormat="1" applyFont="1" applyFill="1" applyBorder="1" applyAlignment="1">
      <alignment horizontal="center"/>
    </xf>
    <xf numFmtId="0" fontId="42" fillId="0" borderId="54" xfId="0" applyFont="1" applyBorder="1" applyAlignment="1">
      <alignment horizontal="center"/>
    </xf>
    <xf numFmtId="9" fontId="42" fillId="30" borderId="54" xfId="50" applyFont="1" applyFill="1" applyBorder="1" applyAlignment="1">
      <alignment horizontal="center"/>
    </xf>
    <xf numFmtId="165" fontId="42" fillId="30" borderId="54" xfId="50" applyNumberFormat="1" applyFont="1" applyFill="1" applyBorder="1" applyAlignment="1">
      <alignment horizontal="center"/>
    </xf>
    <xf numFmtId="9" fontId="42" fillId="0" borderId="54" xfId="50" applyFont="1" applyBorder="1" applyAlignment="1">
      <alignment horizontal="center"/>
    </xf>
    <xf numFmtId="165" fontId="42" fillId="0" borderId="54" xfId="50" applyNumberFormat="1" applyFont="1" applyBorder="1" applyAlignment="1">
      <alignment horizontal="center"/>
    </xf>
    <xf numFmtId="0" fontId="76" fillId="0" borderId="60" xfId="268" applyFont="1" applyBorder="1" applyAlignment="1">
      <alignment horizontal="center" wrapText="1"/>
    </xf>
    <xf numFmtId="0" fontId="76" fillId="0" borderId="39" xfId="268" applyFont="1" applyBorder="1" applyAlignment="1">
      <alignment horizontal="center" wrapText="1"/>
    </xf>
    <xf numFmtId="0" fontId="42" fillId="0" borderId="8" xfId="0" applyFont="1" applyBorder="1"/>
    <xf numFmtId="0" fontId="42" fillId="0" borderId="56" xfId="0" applyFont="1" applyBorder="1"/>
    <xf numFmtId="37" fontId="42" fillId="0" borderId="5" xfId="0" applyNumberFormat="1" applyFont="1" applyBorder="1"/>
    <xf numFmtId="165" fontId="42" fillId="0" borderId="0" xfId="50" applyNumberFormat="1" applyFont="1" applyBorder="1" applyAlignment="1">
      <alignment horizontal="center"/>
    </xf>
    <xf numFmtId="165" fontId="42" fillId="0" borderId="10" xfId="50" applyNumberFormat="1" applyFont="1" applyBorder="1" applyAlignment="1">
      <alignment horizontal="center"/>
    </xf>
    <xf numFmtId="37" fontId="42" fillId="0" borderId="40" xfId="0" applyNumberFormat="1" applyFont="1" applyBorder="1"/>
    <xf numFmtId="165" fontId="42" fillId="0" borderId="62" xfId="50" applyNumberFormat="1" applyFont="1" applyBorder="1" applyAlignment="1">
      <alignment horizontal="center"/>
    </xf>
    <xf numFmtId="165" fontId="42" fillId="0" borderId="41" xfId="50" applyNumberFormat="1" applyFont="1" applyBorder="1" applyAlignment="1">
      <alignment horizontal="center"/>
    </xf>
    <xf numFmtId="0" fontId="42" fillId="0" borderId="8" xfId="0" applyFont="1" applyBorder="1" applyAlignment="1">
      <alignment horizontal="centerContinuous"/>
    </xf>
    <xf numFmtId="0" fontId="42" fillId="0" borderId="56" xfId="0" applyFont="1" applyBorder="1" applyAlignment="1">
      <alignment horizontal="centerContinuous"/>
    </xf>
    <xf numFmtId="0" fontId="42" fillId="0" borderId="39" xfId="0" applyFont="1" applyBorder="1" applyAlignment="1">
      <alignment horizontal="centerContinuous"/>
    </xf>
    <xf numFmtId="0" fontId="42" fillId="0" borderId="61" xfId="0" applyFont="1" applyBorder="1" applyAlignment="1">
      <alignment horizontal="centerContinuous"/>
    </xf>
    <xf numFmtId="165" fontId="42" fillId="0" borderId="55" xfId="50" applyNumberFormat="1" applyFont="1" applyBorder="1" applyAlignment="1">
      <alignment horizontal="center"/>
    </xf>
    <xf numFmtId="165" fontId="42" fillId="0" borderId="8" xfId="50" applyNumberFormat="1" applyFont="1" applyBorder="1" applyAlignment="1">
      <alignment horizontal="center"/>
    </xf>
    <xf numFmtId="165" fontId="42" fillId="0" borderId="56" xfId="50" applyNumberFormat="1" applyFont="1" applyBorder="1" applyAlignment="1">
      <alignment horizontal="center"/>
    </xf>
    <xf numFmtId="165" fontId="42" fillId="0" borderId="5" xfId="50" applyNumberFormat="1" applyFont="1" applyBorder="1" applyAlignment="1">
      <alignment horizontal="center"/>
    </xf>
    <xf numFmtId="165" fontId="42" fillId="0" borderId="40" xfId="50" applyNumberFormat="1" applyFont="1" applyBorder="1" applyAlignment="1">
      <alignment horizontal="center"/>
    </xf>
    <xf numFmtId="0" fontId="54" fillId="0" borderId="60" xfId="0" applyFont="1" applyBorder="1" applyAlignment="1">
      <alignment horizontal="centerContinuous"/>
    </xf>
    <xf numFmtId="0" fontId="42" fillId="0" borderId="10" xfId="0" applyFont="1" applyBorder="1"/>
    <xf numFmtId="0" fontId="42" fillId="0" borderId="41" xfId="0" applyFont="1" applyBorder="1"/>
    <xf numFmtId="0" fontId="96" fillId="30" borderId="62" xfId="268" applyFont="1" applyFill="1" applyBorder="1" applyAlignment="1">
      <alignment horizontal="center"/>
    </xf>
    <xf numFmtId="9" fontId="42" fillId="0" borderId="55" xfId="50" applyFont="1" applyBorder="1" applyAlignment="1">
      <alignment horizontal="center"/>
    </xf>
    <xf numFmtId="9" fontId="42" fillId="0" borderId="8" xfId="50" applyFont="1" applyBorder="1" applyAlignment="1">
      <alignment horizontal="center"/>
    </xf>
    <xf numFmtId="9" fontId="42" fillId="0" borderId="56" xfId="50" applyFont="1" applyBorder="1" applyAlignment="1">
      <alignment horizontal="center"/>
    </xf>
    <xf numFmtId="9" fontId="42" fillId="0" borderId="5" xfId="50" applyFont="1" applyBorder="1" applyAlignment="1">
      <alignment horizontal="center"/>
    </xf>
    <xf numFmtId="9" fontId="42" fillId="0" borderId="0" xfId="50" applyFont="1" applyBorder="1" applyAlignment="1">
      <alignment horizontal="center"/>
    </xf>
    <xf numFmtId="9" fontId="42" fillId="0" borderId="10" xfId="50" applyFont="1" applyBorder="1" applyAlignment="1">
      <alignment horizontal="center"/>
    </xf>
    <xf numFmtId="9" fontId="42" fillId="0" borderId="40" xfId="50" applyFont="1" applyBorder="1" applyAlignment="1">
      <alignment horizontal="center"/>
    </xf>
    <xf numFmtId="9" fontId="42" fillId="0" borderId="62" xfId="50" applyFont="1" applyBorder="1" applyAlignment="1">
      <alignment horizontal="center"/>
    </xf>
    <xf numFmtId="9" fontId="42" fillId="0" borderId="41" xfId="50" applyFont="1" applyBorder="1" applyAlignment="1">
      <alignment horizontal="center"/>
    </xf>
    <xf numFmtId="0" fontId="46" fillId="0" borderId="8" xfId="0" applyFont="1" applyBorder="1"/>
    <xf numFmtId="10" fontId="42" fillId="0" borderId="0" xfId="0" applyNumberFormat="1" applyFont="1" applyBorder="1" applyAlignment="1">
      <alignment horizontal="center"/>
    </xf>
    <xf numFmtId="37" fontId="42" fillId="0" borderId="55" xfId="0" applyNumberFormat="1" applyFont="1" applyBorder="1"/>
    <xf numFmtId="6" fontId="42" fillId="0" borderId="8" xfId="0" applyNumberFormat="1" applyFont="1" applyBorder="1"/>
    <xf numFmtId="0" fontId="42" fillId="0" borderId="55" xfId="0" applyFont="1" applyBorder="1" applyAlignment="1">
      <alignment horizontal="center"/>
    </xf>
    <xf numFmtId="10" fontId="73" fillId="0" borderId="0" xfId="0" applyNumberFormat="1" applyFont="1" applyBorder="1" applyAlignment="1">
      <alignment horizontal="center"/>
    </xf>
    <xf numFmtId="0" fontId="73" fillId="0" borderId="0" xfId="0" applyFont="1" applyBorder="1" applyAlignment="1">
      <alignment horizontal="center"/>
    </xf>
    <xf numFmtId="37" fontId="73" fillId="0" borderId="5" xfId="50" applyNumberFormat="1" applyFont="1" applyBorder="1" applyAlignment="1">
      <alignment horizontal="right"/>
    </xf>
    <xf numFmtId="9" fontId="73" fillId="0" borderId="5" xfId="0" applyNumberFormat="1" applyFont="1" applyBorder="1" applyAlignment="1">
      <alignment horizontal="right"/>
    </xf>
    <xf numFmtId="0" fontId="73" fillId="0" borderId="5" xfId="0" applyFont="1" applyBorder="1" applyAlignment="1">
      <alignment horizontal="right"/>
    </xf>
    <xf numFmtId="9" fontId="73" fillId="0" borderId="0" xfId="0" applyNumberFormat="1" applyFont="1" applyBorder="1" applyAlignment="1">
      <alignment horizontal="center"/>
    </xf>
    <xf numFmtId="0" fontId="42" fillId="0" borderId="39" xfId="0" applyFont="1" applyBorder="1" applyAlignment="1">
      <alignment horizontal="center"/>
    </xf>
    <xf numFmtId="0" fontId="67" fillId="0" borderId="0" xfId="0" applyFont="1"/>
    <xf numFmtId="0" fontId="45" fillId="0" borderId="26" xfId="258" applyFont="1" applyBorder="1" applyAlignment="1">
      <alignment horizontal="center"/>
    </xf>
    <xf numFmtId="1" fontId="45" fillId="0" borderId="0" xfId="47" applyNumberFormat="1" applyFont="1" applyBorder="1" applyAlignment="1">
      <alignment horizontal="center"/>
    </xf>
    <xf numFmtId="3" fontId="45" fillId="0" borderId="26" xfId="258" applyNumberFormat="1" applyFont="1" applyBorder="1" applyAlignment="1">
      <alignment horizontal="center"/>
    </xf>
    <xf numFmtId="166" fontId="52" fillId="30" borderId="26" xfId="47" applyNumberFormat="1" applyFont="1" applyFill="1" applyBorder="1"/>
    <xf numFmtId="166" fontId="52" fillId="0" borderId="26" xfId="47" applyNumberFormat="1" applyFont="1" applyFill="1" applyBorder="1"/>
    <xf numFmtId="166" fontId="93" fillId="0" borderId="25" xfId="47" applyNumberFormat="1" applyFont="1" applyFill="1" applyBorder="1"/>
    <xf numFmtId="0" fontId="45" fillId="0" borderId="67" xfId="258" applyFont="1" applyBorder="1" applyAlignment="1">
      <alignment horizontal="center"/>
    </xf>
    <xf numFmtId="3" fontId="45" fillId="0" borderId="67" xfId="258" applyNumberFormat="1" applyFont="1" applyBorder="1" applyAlignment="1">
      <alignment horizontal="center"/>
    </xf>
    <xf numFmtId="166" fontId="52" fillId="30" borderId="67" xfId="47" applyNumberFormat="1" applyFont="1" applyFill="1" applyBorder="1"/>
    <xf numFmtId="166" fontId="52" fillId="0" borderId="67" xfId="47" applyNumberFormat="1" applyFont="1" applyFill="1" applyBorder="1"/>
    <xf numFmtId="0" fontId="45" fillId="0" borderId="91" xfId="258" applyFont="1" applyBorder="1" applyAlignment="1">
      <alignment horizontal="center"/>
    </xf>
    <xf numFmtId="3" fontId="45" fillId="0" borderId="91" xfId="258" applyNumberFormat="1" applyFont="1" applyBorder="1" applyAlignment="1">
      <alignment horizontal="center"/>
    </xf>
    <xf numFmtId="166" fontId="52" fillId="30" borderId="91" xfId="47" applyNumberFormat="1" applyFont="1" applyFill="1" applyBorder="1"/>
    <xf numFmtId="166" fontId="52" fillId="0" borderId="91" xfId="47" applyNumberFormat="1" applyFont="1" applyFill="1" applyBorder="1"/>
    <xf numFmtId="1" fontId="45" fillId="0" borderId="62" xfId="47" applyNumberFormat="1" applyFont="1" applyBorder="1" applyAlignment="1">
      <alignment horizontal="center"/>
    </xf>
    <xf numFmtId="166" fontId="93" fillId="0" borderId="92" xfId="47" applyNumberFormat="1" applyFont="1" applyFill="1" applyBorder="1"/>
    <xf numFmtId="9" fontId="45" fillId="0" borderId="0" xfId="50" applyNumberFormat="1" applyFont="1" applyFill="1" applyBorder="1" applyAlignment="1">
      <alignment horizontal="center"/>
    </xf>
    <xf numFmtId="1" fontId="45" fillId="0" borderId="0" xfId="47" applyNumberFormat="1" applyFont="1" applyFill="1" applyBorder="1" applyAlignment="1">
      <alignment horizontal="center"/>
    </xf>
    <xf numFmtId="3" fontId="45" fillId="0" borderId="0" xfId="47" applyNumberFormat="1" applyFont="1" applyFill="1" applyBorder="1" applyAlignment="1">
      <alignment horizontal="center"/>
    </xf>
    <xf numFmtId="9" fontId="45" fillId="0" borderId="62" xfId="50" applyNumberFormat="1" applyFont="1" applyFill="1" applyBorder="1" applyAlignment="1">
      <alignment horizontal="center"/>
    </xf>
    <xf numFmtId="1" fontId="45" fillId="0" borderId="62" xfId="47" applyNumberFormat="1" applyFont="1" applyFill="1" applyBorder="1" applyAlignment="1">
      <alignment horizontal="center"/>
    </xf>
    <xf numFmtId="3" fontId="45" fillId="0" borderId="62" xfId="47" applyNumberFormat="1" applyFont="1" applyFill="1" applyBorder="1" applyAlignment="1">
      <alignment horizontal="center"/>
    </xf>
    <xf numFmtId="0" fontId="52" fillId="0" borderId="0" xfId="47" applyFont="1" applyFill="1"/>
    <xf numFmtId="9" fontId="52" fillId="0" borderId="0" xfId="50" applyFont="1" applyFill="1" applyAlignment="1">
      <alignment horizontal="center"/>
    </xf>
    <xf numFmtId="1" fontId="52" fillId="0" borderId="0" xfId="47" applyNumberFormat="1" applyFont="1" applyFill="1" applyAlignment="1">
      <alignment horizontal="center"/>
    </xf>
    <xf numFmtId="3" fontId="52" fillId="0" borderId="0" xfId="47" applyNumberFormat="1" applyFont="1" applyFill="1" applyAlignment="1">
      <alignment horizontal="center"/>
    </xf>
    <xf numFmtId="9" fontId="45" fillId="0" borderId="45" xfId="50" applyNumberFormat="1" applyFont="1" applyFill="1" applyBorder="1" applyAlignment="1">
      <alignment horizontal="center"/>
    </xf>
    <xf numFmtId="1" fontId="45" fillId="0" borderId="45" xfId="47" applyNumberFormat="1" applyFont="1" applyFill="1" applyBorder="1" applyAlignment="1">
      <alignment horizontal="center"/>
    </xf>
    <xf numFmtId="3" fontId="45" fillId="0" borderId="45" xfId="258" applyNumberFormat="1" applyFont="1" applyFill="1" applyBorder="1" applyAlignment="1">
      <alignment horizontal="center"/>
    </xf>
    <xf numFmtId="3" fontId="45" fillId="0" borderId="45" xfId="47" applyNumberFormat="1" applyFont="1" applyFill="1" applyBorder="1" applyAlignment="1">
      <alignment horizontal="center"/>
    </xf>
    <xf numFmtId="3" fontId="45" fillId="0" borderId="0" xfId="258" applyNumberFormat="1" applyFont="1" applyFill="1" applyBorder="1" applyAlignment="1">
      <alignment horizontal="center"/>
    </xf>
    <xf numFmtId="3" fontId="45" fillId="0" borderId="62" xfId="258" applyNumberFormat="1" applyFont="1" applyFill="1" applyBorder="1" applyAlignment="1">
      <alignment horizontal="center"/>
    </xf>
    <xf numFmtId="0" fontId="45" fillId="0" borderId="45" xfId="258" applyFont="1" applyFill="1" applyBorder="1" applyAlignment="1">
      <alignment horizontal="center"/>
    </xf>
    <xf numFmtId="0" fontId="45" fillId="0" borderId="0" xfId="258" applyFont="1" applyFill="1" applyBorder="1" applyAlignment="1">
      <alignment horizontal="center"/>
    </xf>
    <xf numFmtId="0" fontId="45" fillId="0" borderId="62" xfId="258" applyFont="1" applyFill="1" applyBorder="1" applyAlignment="1">
      <alignment horizontal="center"/>
    </xf>
    <xf numFmtId="164" fontId="52" fillId="0" borderId="0" xfId="47" applyNumberFormat="1" applyFont="1" applyFill="1" applyAlignment="1">
      <alignment horizontal="center"/>
    </xf>
    <xf numFmtId="7" fontId="52" fillId="0" borderId="0" xfId="47" applyNumberFormat="1" applyFont="1" applyFill="1" applyAlignment="1">
      <alignment horizontal="center"/>
    </xf>
    <xf numFmtId="5" fontId="52" fillId="0" borderId="45" xfId="47" applyNumberFormat="1" applyFont="1" applyFill="1" applyBorder="1" applyAlignment="1">
      <alignment horizontal="center"/>
    </xf>
    <xf numFmtId="5" fontId="45" fillId="0" borderId="45" xfId="47" applyNumberFormat="1" applyFont="1" applyFill="1" applyBorder="1" applyAlignment="1">
      <alignment horizontal="center"/>
    </xf>
    <xf numFmtId="7" fontId="45" fillId="0" borderId="45" xfId="47" applyNumberFormat="1" applyFont="1" applyFill="1" applyBorder="1" applyAlignment="1">
      <alignment horizontal="center"/>
    </xf>
    <xf numFmtId="5" fontId="52" fillId="0" borderId="0" xfId="47" applyNumberFormat="1" applyFont="1" applyFill="1" applyBorder="1" applyAlignment="1">
      <alignment horizontal="center"/>
    </xf>
    <xf numFmtId="5" fontId="45" fillId="0" borderId="0" xfId="47" applyNumberFormat="1" applyFont="1" applyFill="1" applyBorder="1" applyAlignment="1">
      <alignment horizontal="center"/>
    </xf>
    <xf numFmtId="7" fontId="45" fillId="0" borderId="0" xfId="47" applyNumberFormat="1" applyFont="1" applyFill="1" applyBorder="1" applyAlignment="1">
      <alignment horizontal="center"/>
    </xf>
    <xf numFmtId="5" fontId="52" fillId="0" borderId="62" xfId="47" applyNumberFormat="1" applyFont="1" applyFill="1" applyBorder="1" applyAlignment="1">
      <alignment horizontal="center"/>
    </xf>
    <xf numFmtId="5" fontId="45" fillId="0" borderId="62" xfId="47" applyNumberFormat="1" applyFont="1" applyFill="1" applyBorder="1" applyAlignment="1">
      <alignment horizontal="center"/>
    </xf>
    <xf numFmtId="7" fontId="45" fillId="0" borderId="62" xfId="47" applyNumberFormat="1" applyFont="1" applyFill="1" applyBorder="1" applyAlignment="1">
      <alignment horizontal="center"/>
    </xf>
    <xf numFmtId="0" fontId="97" fillId="0" borderId="0" xfId="0" applyFont="1" applyBorder="1"/>
    <xf numFmtId="9" fontId="46" fillId="28" borderId="21" xfId="50" applyFont="1" applyFill="1" applyBorder="1"/>
    <xf numFmtId="9" fontId="46" fillId="28" borderId="0" xfId="50" applyFont="1" applyFill="1" applyBorder="1"/>
    <xf numFmtId="9" fontId="46" fillId="0" borderId="0" xfId="50" applyFont="1" applyBorder="1"/>
    <xf numFmtId="38" fontId="93" fillId="30" borderId="77" xfId="0" applyNumberFormat="1" applyFont="1" applyFill="1" applyBorder="1"/>
    <xf numFmtId="0" fontId="93" fillId="0" borderId="67" xfId="47" applyFont="1" applyFill="1" applyBorder="1" applyAlignment="1">
      <alignment horizontal="right"/>
    </xf>
    <xf numFmtId="0" fontId="42" fillId="0" borderId="0" xfId="0" applyFont="1" applyAlignment="1">
      <alignment horizontal="left" indent="3"/>
    </xf>
    <xf numFmtId="9" fontId="106" fillId="0" borderId="67" xfId="0" applyNumberFormat="1" applyFont="1" applyBorder="1"/>
    <xf numFmtId="0" fontId="46" fillId="0" borderId="62" xfId="0" applyFont="1" applyBorder="1"/>
    <xf numFmtId="14" fontId="45" fillId="0" borderId="67" xfId="0" applyNumberFormat="1" applyFont="1" applyBorder="1" applyAlignment="1">
      <alignment horizontal="center"/>
    </xf>
    <xf numFmtId="166" fontId="52" fillId="0" borderId="67" xfId="0" applyNumberFormat="1" applyFont="1" applyBorder="1"/>
    <xf numFmtId="166" fontId="52" fillId="0" borderId="67" xfId="30" applyNumberFormat="1" applyFont="1" applyBorder="1"/>
    <xf numFmtId="166" fontId="45" fillId="0" borderId="67" xfId="30" applyNumberFormat="1" applyFont="1" applyBorder="1"/>
    <xf numFmtId="166" fontId="52" fillId="0" borderId="67" xfId="30" applyNumberFormat="1" applyFont="1" applyFill="1" applyBorder="1"/>
    <xf numFmtId="0" fontId="45" fillId="0" borderId="0" xfId="0" applyFont="1" applyFill="1"/>
    <xf numFmtId="0" fontId="45" fillId="0" borderId="0" xfId="0" applyFont="1" applyFill="1" applyBorder="1"/>
    <xf numFmtId="166" fontId="52" fillId="0" borderId="67" xfId="0" applyNumberFormat="1" applyFont="1" applyBorder="1" applyAlignment="1">
      <alignment horizontal="center"/>
    </xf>
    <xf numFmtId="9" fontId="45" fillId="0" borderId="67" xfId="0" applyNumberFormat="1" applyFont="1" applyBorder="1"/>
    <xf numFmtId="0" fontId="45" fillId="0" borderId="1" xfId="0" applyFont="1" applyBorder="1"/>
    <xf numFmtId="38" fontId="52" fillId="0" borderId="81" xfId="47" applyNumberFormat="1" applyFont="1" applyBorder="1"/>
    <xf numFmtId="38" fontId="52" fillId="0" borderId="67" xfId="47" applyNumberFormat="1" applyFont="1" applyBorder="1"/>
    <xf numFmtId="38" fontId="52" fillId="0" borderId="82" xfId="30" applyNumberFormat="1" applyFont="1" applyBorder="1"/>
    <xf numFmtId="38" fontId="52" fillId="0" borderId="83" xfId="30" applyNumberFormat="1" applyFont="1" applyBorder="1"/>
    <xf numFmtId="38" fontId="52" fillId="0" borderId="83" xfId="30" applyNumberFormat="1" applyFont="1" applyFill="1" applyBorder="1"/>
    <xf numFmtId="38" fontId="52" fillId="0" borderId="84" xfId="30" applyNumberFormat="1" applyFont="1" applyBorder="1"/>
    <xf numFmtId="170" fontId="65" fillId="0" borderId="67" xfId="50" applyNumberFormat="1" applyFont="1" applyBorder="1"/>
    <xf numFmtId="166" fontId="52" fillId="30" borderId="75" xfId="30" applyNumberFormat="1" applyFont="1" applyFill="1" applyBorder="1"/>
    <xf numFmtId="166" fontId="52" fillId="0" borderId="75" xfId="30" applyNumberFormat="1" applyFont="1" applyFill="1" applyBorder="1"/>
    <xf numFmtId="166" fontId="52" fillId="30" borderId="70" xfId="258" applyNumberFormat="1" applyFont="1" applyFill="1" applyBorder="1"/>
    <xf numFmtId="166" fontId="52" fillId="0" borderId="70" xfId="30" applyNumberFormat="1" applyFont="1" applyFill="1" applyBorder="1"/>
    <xf numFmtId="166" fontId="52" fillId="30" borderId="70" xfId="47" applyNumberFormat="1" applyFont="1" applyFill="1" applyBorder="1"/>
    <xf numFmtId="166" fontId="52" fillId="30" borderId="71" xfId="47" applyNumberFormat="1" applyFont="1" applyFill="1" applyBorder="1"/>
    <xf numFmtId="166" fontId="45" fillId="0" borderId="71" xfId="47" applyNumberFormat="1" applyFont="1" applyFill="1" applyBorder="1"/>
    <xf numFmtId="0" fontId="45" fillId="0" borderId="29" xfId="0" applyFont="1" applyBorder="1"/>
    <xf numFmtId="44" fontId="45" fillId="0" borderId="41" xfId="30" applyFont="1" applyBorder="1"/>
    <xf numFmtId="10" fontId="52" fillId="0" borderId="67" xfId="0" applyNumberFormat="1" applyFont="1" applyFill="1" applyBorder="1"/>
    <xf numFmtId="9" fontId="45" fillId="0" borderId="0" xfId="0" applyNumberFormat="1" applyFont="1"/>
    <xf numFmtId="166" fontId="45" fillId="0" borderId="67" xfId="0" applyNumberFormat="1" applyFont="1" applyBorder="1" applyAlignment="1">
      <alignment horizontal="left"/>
    </xf>
    <xf numFmtId="44" fontId="45" fillId="0" borderId="0" xfId="0" applyNumberFormat="1" applyFont="1"/>
    <xf numFmtId="8" fontId="45" fillId="0" borderId="0" xfId="0" applyNumberFormat="1" applyFont="1"/>
    <xf numFmtId="166" fontId="45" fillId="0" borderId="0" xfId="0" applyNumberFormat="1" applyFont="1"/>
    <xf numFmtId="0" fontId="52" fillId="0" borderId="5" xfId="0" applyFont="1" applyBorder="1" applyAlignment="1">
      <alignment horizontal="left"/>
    </xf>
    <xf numFmtId="0" fontId="52" fillId="0" borderId="67" xfId="0" applyFont="1" applyBorder="1"/>
    <xf numFmtId="166" fontId="52" fillId="0" borderId="56" xfId="0" applyNumberFormat="1" applyFont="1" applyBorder="1"/>
    <xf numFmtId="10" fontId="45" fillId="0" borderId="30" xfId="0" applyNumberFormat="1" applyFont="1" applyBorder="1"/>
    <xf numFmtId="0" fontId="45" fillId="2" borderId="0" xfId="0" applyFont="1" applyFill="1"/>
    <xf numFmtId="166" fontId="45" fillId="0" borderId="56" xfId="0" applyNumberFormat="1" applyFont="1" applyBorder="1"/>
    <xf numFmtId="9" fontId="52" fillId="0" borderId="67" xfId="0" applyNumberFormat="1" applyFont="1" applyBorder="1"/>
    <xf numFmtId="10" fontId="45" fillId="0" borderId="61" xfId="0" applyNumberFormat="1" applyFont="1" applyBorder="1"/>
    <xf numFmtId="0" fontId="52" fillId="0" borderId="59" xfId="0" applyFont="1" applyBorder="1"/>
    <xf numFmtId="44" fontId="45" fillId="0" borderId="56" xfId="0" applyNumberFormat="1" applyFont="1" applyBorder="1" applyAlignment="1">
      <alignment horizontal="center" vertical="center"/>
    </xf>
    <xf numFmtId="165" fontId="52" fillId="0" borderId="67" xfId="0" applyNumberFormat="1" applyFont="1" applyBorder="1"/>
    <xf numFmtId="0" fontId="45" fillId="0" borderId="55" xfId="0" applyFont="1" applyFill="1" applyBorder="1"/>
    <xf numFmtId="0" fontId="45" fillId="0" borderId="8" xfId="0" applyFont="1" applyFill="1" applyBorder="1"/>
    <xf numFmtId="0" fontId="45" fillId="0" borderId="5" xfId="0" applyFont="1" applyFill="1" applyBorder="1" applyAlignment="1"/>
    <xf numFmtId="0" fontId="45" fillId="0" borderId="0" xfId="0" applyFont="1" applyFill="1" applyBorder="1" applyAlignment="1"/>
    <xf numFmtId="167" fontId="45" fillId="0" borderId="0" xfId="28" applyNumberFormat="1" applyFont="1"/>
    <xf numFmtId="0" fontId="45" fillId="0" borderId="5" xfId="0" applyFont="1" applyFill="1" applyBorder="1"/>
    <xf numFmtId="166" fontId="45" fillId="0" borderId="0" xfId="30" applyNumberFormat="1" applyFont="1" applyFill="1"/>
    <xf numFmtId="0" fontId="45" fillId="0" borderId="5" xfId="0" applyFont="1" applyBorder="1" applyAlignment="1">
      <alignment horizontal="right"/>
    </xf>
    <xf numFmtId="166" fontId="45" fillId="0" borderId="10" xfId="0" applyNumberFormat="1" applyFont="1" applyBorder="1" applyAlignment="1">
      <alignment horizontal="right"/>
    </xf>
    <xf numFmtId="9" fontId="55" fillId="0" borderId="67" xfId="0" applyNumberFormat="1" applyFont="1" applyFill="1" applyBorder="1"/>
    <xf numFmtId="0" fontId="107" fillId="0" borderId="5" xfId="0" applyFont="1" applyBorder="1"/>
    <xf numFmtId="0" fontId="107" fillId="0" borderId="0" xfId="0" applyFont="1" applyBorder="1"/>
    <xf numFmtId="0" fontId="107" fillId="0" borderId="10" xfId="0" applyFont="1" applyBorder="1"/>
    <xf numFmtId="0" fontId="45" fillId="0" borderId="40" xfId="0" applyFont="1" applyFill="1" applyBorder="1"/>
    <xf numFmtId="0" fontId="45" fillId="0" borderId="62" xfId="0" applyFont="1" applyFill="1" applyBorder="1"/>
    <xf numFmtId="166" fontId="45" fillId="0" borderId="41" xfId="0" applyNumberFormat="1" applyFont="1" applyFill="1" applyBorder="1"/>
    <xf numFmtId="0" fontId="52" fillId="0" borderId="67" xfId="0" applyFont="1" applyFill="1" applyBorder="1"/>
    <xf numFmtId="6" fontId="45" fillId="0" borderId="0" xfId="0" applyNumberFormat="1" applyFont="1"/>
    <xf numFmtId="6" fontId="45" fillId="0" borderId="0" xfId="0" applyNumberFormat="1" applyFont="1" applyBorder="1"/>
    <xf numFmtId="6" fontId="45" fillId="0" borderId="10" xfId="0" applyNumberFormat="1" applyFont="1" applyBorder="1"/>
    <xf numFmtId="0" fontId="43" fillId="30" borderId="0" xfId="0" applyFont="1" applyFill="1"/>
    <xf numFmtId="0" fontId="42" fillId="30" borderId="67" xfId="0" applyFont="1" applyFill="1" applyBorder="1"/>
    <xf numFmtId="196" fontId="45" fillId="29" borderId="0" xfId="272" applyNumberFormat="1" applyFont="1" applyFill="1" applyBorder="1"/>
    <xf numFmtId="9" fontId="42" fillId="0" borderId="0" xfId="50" applyFont="1"/>
    <xf numFmtId="0" fontId="108" fillId="0" borderId="0" xfId="0" applyFont="1"/>
    <xf numFmtId="3" fontId="42" fillId="0" borderId="0" xfId="0" applyNumberFormat="1" applyFont="1" applyAlignment="1">
      <alignment horizontal="center"/>
    </xf>
    <xf numFmtId="0" fontId="52" fillId="29" borderId="95" xfId="0" applyFont="1" applyFill="1" applyBorder="1" applyAlignment="1">
      <alignment horizontal="right" vertical="top" wrapText="1"/>
    </xf>
    <xf numFmtId="167" fontId="45" fillId="29" borderId="106" xfId="28" applyNumberFormat="1" applyFont="1" applyFill="1" applyBorder="1" applyAlignment="1">
      <alignment horizontal="left" vertical="top"/>
    </xf>
    <xf numFmtId="167" fontId="110" fillId="29" borderId="106" xfId="28" applyNumberFormat="1" applyFont="1" applyFill="1" applyBorder="1" applyAlignment="1">
      <alignment horizontal="right" vertical="top" shrinkToFit="1"/>
    </xf>
    <xf numFmtId="167" fontId="110" fillId="29" borderId="107" xfId="28" applyNumberFormat="1" applyFont="1" applyFill="1" applyBorder="1" applyAlignment="1">
      <alignment horizontal="right" vertical="top" shrinkToFit="1"/>
    </xf>
    <xf numFmtId="167" fontId="45" fillId="34" borderId="106" xfId="28" applyNumberFormat="1" applyFont="1" applyFill="1" applyBorder="1" applyAlignment="1">
      <alignment horizontal="left" vertical="top"/>
    </xf>
    <xf numFmtId="167" fontId="110" fillId="34" borderId="107" xfId="28" applyNumberFormat="1" applyFont="1" applyFill="1" applyBorder="1" applyAlignment="1">
      <alignment horizontal="right" vertical="top" shrinkToFit="1"/>
    </xf>
    <xf numFmtId="167" fontId="45" fillId="29" borderId="108" xfId="28" applyNumberFormat="1" applyFont="1" applyFill="1" applyBorder="1" applyAlignment="1">
      <alignment horizontal="left" vertical="top"/>
    </xf>
    <xf numFmtId="167" fontId="110" fillId="29" borderId="109" xfId="28" applyNumberFormat="1" applyFont="1" applyFill="1" applyBorder="1" applyAlignment="1">
      <alignment horizontal="right" vertical="top" shrinkToFit="1"/>
    </xf>
    <xf numFmtId="167" fontId="110" fillId="29" borderId="110" xfId="28" applyNumberFormat="1" applyFont="1" applyFill="1" applyBorder="1" applyAlignment="1">
      <alignment horizontal="right" vertical="top" shrinkToFit="1"/>
    </xf>
    <xf numFmtId="167" fontId="52" fillId="34" borderId="98" xfId="28" applyNumberFormat="1" applyFont="1" applyFill="1" applyBorder="1" applyAlignment="1">
      <alignment horizontal="left" vertical="top"/>
    </xf>
    <xf numFmtId="167" fontId="110" fillId="34" borderId="106" xfId="28" applyNumberFormat="1" applyFont="1" applyFill="1" applyBorder="1" applyAlignment="1">
      <alignment horizontal="right" vertical="top" shrinkToFit="1"/>
    </xf>
    <xf numFmtId="167" fontId="111" fillId="34" borderId="106" xfId="28" applyNumberFormat="1" applyFont="1" applyFill="1" applyBorder="1" applyAlignment="1">
      <alignment horizontal="left" vertical="top"/>
    </xf>
    <xf numFmtId="167" fontId="45" fillId="29" borderId="111" xfId="28" applyNumberFormat="1" applyFont="1" applyFill="1" applyBorder="1" applyAlignment="1">
      <alignment horizontal="left" vertical="top"/>
    </xf>
    <xf numFmtId="167" fontId="110" fillId="29" borderId="112" xfId="28" applyNumberFormat="1" applyFont="1" applyFill="1" applyBorder="1" applyAlignment="1">
      <alignment horizontal="right" vertical="top" shrinkToFit="1"/>
    </xf>
    <xf numFmtId="167" fontId="45" fillId="34" borderId="0" xfId="28" applyNumberFormat="1" applyFont="1" applyFill="1" applyBorder="1" applyAlignment="1">
      <alignment horizontal="left" vertical="top"/>
    </xf>
    <xf numFmtId="167" fontId="45" fillId="31" borderId="0" xfId="28" applyNumberFormat="1" applyFont="1" applyFill="1" applyBorder="1" applyAlignment="1">
      <alignment horizontal="left" vertical="top"/>
    </xf>
    <xf numFmtId="167" fontId="110" fillId="34" borderId="0" xfId="28" applyNumberFormat="1" applyFont="1" applyFill="1" applyBorder="1" applyAlignment="1">
      <alignment horizontal="right" vertical="top" shrinkToFit="1"/>
    </xf>
    <xf numFmtId="167" fontId="45" fillId="34" borderId="97" xfId="28" applyNumberFormat="1" applyFont="1" applyFill="1" applyBorder="1" applyAlignment="1">
      <alignment horizontal="left" vertical="top" wrapText="1" indent="3"/>
    </xf>
    <xf numFmtId="167" fontId="45" fillId="34" borderId="106" xfId="28" applyNumberFormat="1" applyFont="1" applyFill="1" applyBorder="1" applyAlignment="1">
      <alignment horizontal="left" vertical="top" wrapText="1" indent="3"/>
    </xf>
    <xf numFmtId="167" fontId="45" fillId="0" borderId="62" xfId="28" applyNumberFormat="1" applyFont="1" applyFill="1" applyBorder="1" applyAlignment="1">
      <alignment horizontal="left" vertical="top"/>
    </xf>
    <xf numFmtId="167" fontId="110" fillId="34" borderId="62" xfId="28" applyNumberFormat="1" applyFont="1" applyFill="1" applyBorder="1" applyAlignment="1">
      <alignment horizontal="right" vertical="top" shrinkToFit="1"/>
    </xf>
    <xf numFmtId="167" fontId="52" fillId="29" borderId="98" xfId="28" applyNumberFormat="1" applyFont="1" applyFill="1" applyBorder="1" applyAlignment="1">
      <alignment horizontal="left" vertical="top"/>
    </xf>
    <xf numFmtId="167" fontId="112" fillId="29" borderId="100" xfId="28" applyNumberFormat="1" applyFont="1" applyFill="1" applyBorder="1" applyAlignment="1">
      <alignment horizontal="right" vertical="top" shrinkToFit="1"/>
    </xf>
    <xf numFmtId="167" fontId="112" fillId="0" borderId="111" xfId="28" applyNumberFormat="1" applyFont="1" applyFill="1" applyBorder="1" applyAlignment="1">
      <alignment horizontal="right" vertical="top" shrinkToFit="1"/>
    </xf>
    <xf numFmtId="167" fontId="42" fillId="0" borderId="0" xfId="28" applyNumberFormat="1" applyFont="1" applyFill="1"/>
    <xf numFmtId="0" fontId="109" fillId="35" borderId="93" xfId="0" applyFont="1" applyFill="1" applyBorder="1" applyAlignment="1">
      <alignment horizontal="left"/>
    </xf>
    <xf numFmtId="49" fontId="109" fillId="28" borderId="93" xfId="28" applyNumberFormat="1" applyFont="1" applyFill="1" applyBorder="1" applyAlignment="1">
      <alignment horizontal="left"/>
    </xf>
    <xf numFmtId="49" fontId="109" fillId="35" borderId="93" xfId="28" applyNumberFormat="1" applyFont="1" applyFill="1" applyBorder="1" applyAlignment="1">
      <alignment horizontal="left"/>
    </xf>
    <xf numFmtId="167" fontId="109" fillId="35" borderId="93" xfId="28" applyNumberFormat="1" applyFont="1" applyFill="1" applyBorder="1" applyAlignment="1">
      <alignment horizontal="left"/>
    </xf>
    <xf numFmtId="0" fontId="109" fillId="0" borderId="0" xfId="0" applyFont="1"/>
    <xf numFmtId="167" fontId="109" fillId="0" borderId="0" xfId="28" applyNumberFormat="1" applyFont="1" applyFill="1" applyAlignment="1">
      <alignment horizontal="right"/>
    </xf>
    <xf numFmtId="167" fontId="109" fillId="0" borderId="0" xfId="28" applyNumberFormat="1" applyFont="1" applyAlignment="1">
      <alignment horizontal="right"/>
    </xf>
    <xf numFmtId="0" fontId="113" fillId="0" borderId="0" xfId="0" applyFont="1"/>
    <xf numFmtId="167" fontId="113" fillId="28" borderId="0" xfId="28" applyNumberFormat="1" applyFont="1" applyFill="1" applyAlignment="1">
      <alignment horizontal="right"/>
    </xf>
    <xf numFmtId="167" fontId="113" fillId="0" borderId="0" xfId="28" applyNumberFormat="1" applyFont="1" applyFill="1" applyAlignment="1">
      <alignment horizontal="right"/>
    </xf>
    <xf numFmtId="167" fontId="113" fillId="31" borderId="0" xfId="28" applyNumberFormat="1" applyFont="1" applyFill="1" applyAlignment="1">
      <alignment horizontal="right"/>
    </xf>
    <xf numFmtId="0" fontId="113" fillId="31" borderId="0" xfId="0" applyFont="1" applyFill="1"/>
    <xf numFmtId="167" fontId="113" fillId="31" borderId="0" xfId="28" applyNumberFormat="1" applyFont="1" applyFill="1" applyBorder="1" applyAlignment="1">
      <alignment horizontal="right"/>
    </xf>
    <xf numFmtId="167" fontId="109" fillId="31" borderId="0" xfId="28" applyNumberFormat="1" applyFont="1" applyFill="1" applyBorder="1" applyAlignment="1">
      <alignment horizontal="right"/>
    </xf>
    <xf numFmtId="167" fontId="109" fillId="0" borderId="0" xfId="28" applyNumberFormat="1" applyFont="1" applyFill="1" applyBorder="1" applyAlignment="1">
      <alignment horizontal="right"/>
    </xf>
    <xf numFmtId="167" fontId="109" fillId="28" borderId="94" xfId="28" applyNumberFormat="1" applyFont="1" applyFill="1" applyBorder="1" applyAlignment="1">
      <alignment horizontal="right"/>
    </xf>
    <xf numFmtId="167" fontId="109" fillId="0" borderId="94" xfId="28" applyNumberFormat="1" applyFont="1" applyFill="1" applyBorder="1" applyAlignment="1">
      <alignment horizontal="right"/>
    </xf>
    <xf numFmtId="0" fontId="109" fillId="0" borderId="0" xfId="0" applyFont="1" applyFill="1"/>
    <xf numFmtId="0" fontId="109" fillId="0" borderId="0" xfId="0" applyFont="1" applyAlignment="1">
      <alignment horizontal="left" indent="3"/>
    </xf>
    <xf numFmtId="167" fontId="113" fillId="28" borderId="62" xfId="28" applyNumberFormat="1" applyFont="1" applyFill="1" applyBorder="1" applyAlignment="1">
      <alignment horizontal="right"/>
    </xf>
    <xf numFmtId="167" fontId="113" fillId="0" borderId="62" xfId="28" applyNumberFormat="1" applyFont="1" applyFill="1" applyBorder="1" applyAlignment="1">
      <alignment horizontal="right"/>
    </xf>
    <xf numFmtId="167" fontId="109" fillId="0" borderId="62" xfId="28" applyNumberFormat="1" applyFont="1" applyFill="1" applyBorder="1" applyAlignment="1">
      <alignment horizontal="right"/>
    </xf>
    <xf numFmtId="167" fontId="109" fillId="28" borderId="0" xfId="28" applyNumberFormat="1" applyFont="1" applyFill="1" applyAlignment="1">
      <alignment horizontal="right"/>
    </xf>
    <xf numFmtId="0" fontId="109" fillId="0" borderId="0" xfId="0" applyFont="1" applyFill="1" applyAlignment="1">
      <alignment horizontal="left" indent="3"/>
    </xf>
    <xf numFmtId="167" fontId="111" fillId="28" borderId="0" xfId="28" applyNumberFormat="1" applyFont="1" applyFill="1"/>
    <xf numFmtId="167" fontId="111" fillId="0" borderId="0" xfId="28" applyNumberFormat="1" applyFont="1" applyFill="1"/>
    <xf numFmtId="167" fontId="114" fillId="0" borderId="0" xfId="28" applyNumberFormat="1" applyFont="1" applyFill="1"/>
    <xf numFmtId="167" fontId="114" fillId="0" borderId="62" xfId="28" applyNumberFormat="1" applyFont="1" applyFill="1" applyBorder="1"/>
    <xf numFmtId="0" fontId="109" fillId="0" borderId="93" xfId="0" applyFont="1" applyFill="1" applyBorder="1" applyAlignment="1">
      <alignment horizontal="left"/>
    </xf>
    <xf numFmtId="207" fontId="109" fillId="0" borderId="0" xfId="0" applyNumberFormat="1" applyFont="1" applyFill="1" applyAlignment="1">
      <alignment horizontal="right"/>
    </xf>
    <xf numFmtId="0" fontId="114" fillId="0" borderId="0" xfId="0" applyFont="1" applyFill="1"/>
    <xf numFmtId="167" fontId="114" fillId="28" borderId="0" xfId="0" applyNumberFormat="1" applyFont="1" applyFill="1"/>
    <xf numFmtId="167" fontId="114" fillId="0" borderId="0" xfId="0" applyNumberFormat="1" applyFont="1" applyFill="1"/>
    <xf numFmtId="167" fontId="114" fillId="0" borderId="0" xfId="0" applyNumberFormat="1" applyFont="1"/>
    <xf numFmtId="167" fontId="109" fillId="28" borderId="0" xfId="28" applyNumberFormat="1" applyFont="1" applyFill="1" applyBorder="1" applyAlignment="1">
      <alignment horizontal="right"/>
    </xf>
    <xf numFmtId="0" fontId="114" fillId="0" borderId="0" xfId="0" applyFont="1" applyAlignment="1">
      <alignment horizontal="left" indent="3"/>
    </xf>
    <xf numFmtId="0" fontId="113" fillId="0" borderId="0" xfId="0" applyFont="1" applyFill="1"/>
    <xf numFmtId="167" fontId="113" fillId="0" borderId="0" xfId="0" applyNumberFormat="1" applyFont="1" applyFill="1" applyAlignment="1">
      <alignment horizontal="right"/>
    </xf>
    <xf numFmtId="167" fontId="109" fillId="0" borderId="0" xfId="0" applyNumberFormat="1" applyFont="1" applyFill="1" applyAlignment="1">
      <alignment horizontal="right"/>
    </xf>
    <xf numFmtId="167" fontId="109" fillId="28" borderId="0" xfId="0" applyNumberFormat="1" applyFont="1" applyFill="1" applyAlignment="1">
      <alignment horizontal="right"/>
    </xf>
    <xf numFmtId="14" fontId="109" fillId="28" borderId="93" xfId="28" applyNumberFormat="1" applyFont="1" applyFill="1" applyBorder="1" applyAlignment="1">
      <alignment horizontal="center"/>
    </xf>
    <xf numFmtId="14" fontId="109" fillId="35" borderId="93" xfId="28" applyNumberFormat="1" applyFont="1" applyFill="1" applyBorder="1" applyAlignment="1">
      <alignment horizontal="center"/>
    </xf>
    <xf numFmtId="49" fontId="109" fillId="28" borderId="93" xfId="28" applyNumberFormat="1" applyFont="1" applyFill="1" applyBorder="1" applyAlignment="1">
      <alignment horizontal="center"/>
    </xf>
    <xf numFmtId="49" fontId="109" fillId="0" borderId="93" xfId="28" applyNumberFormat="1" applyFont="1" applyFill="1" applyBorder="1" applyAlignment="1">
      <alignment horizontal="center"/>
    </xf>
    <xf numFmtId="167" fontId="113" fillId="0" borderId="0" xfId="28" applyNumberFormat="1" applyFont="1" applyAlignment="1">
      <alignment horizontal="right"/>
    </xf>
    <xf numFmtId="167" fontId="109" fillId="0" borderId="62" xfId="28" applyNumberFormat="1" applyFont="1" applyBorder="1" applyAlignment="1">
      <alignment horizontal="right"/>
    </xf>
    <xf numFmtId="167" fontId="109" fillId="0" borderId="94" xfId="28" applyNumberFormat="1" applyFont="1" applyBorder="1" applyAlignment="1">
      <alignment horizontal="right"/>
    </xf>
    <xf numFmtId="167" fontId="113" fillId="0" borderId="62" xfId="28" applyNumberFormat="1" applyFont="1" applyBorder="1" applyAlignment="1">
      <alignment horizontal="right"/>
    </xf>
    <xf numFmtId="0" fontId="109" fillId="0" borderId="0" xfId="0" applyFont="1" applyAlignment="1">
      <alignment horizontal="left" indent="2"/>
    </xf>
    <xf numFmtId="0" fontId="109" fillId="0" borderId="0" xfId="0" applyFont="1" applyFill="1" applyAlignment="1">
      <alignment horizontal="left" indent="2"/>
    </xf>
    <xf numFmtId="167" fontId="114" fillId="28" borderId="0" xfId="28" applyNumberFormat="1" applyFont="1" applyFill="1"/>
    <xf numFmtId="167" fontId="45" fillId="36" borderId="106" xfId="28" applyNumberFormat="1" applyFont="1" applyFill="1" applyBorder="1" applyAlignment="1">
      <alignment horizontal="left" vertical="top"/>
    </xf>
    <xf numFmtId="167" fontId="110" fillId="0" borderId="106" xfId="28" applyNumberFormat="1" applyFont="1" applyFill="1" applyBorder="1" applyAlignment="1">
      <alignment horizontal="right" vertical="top" shrinkToFit="1"/>
    </xf>
    <xf numFmtId="167" fontId="110" fillId="0" borderId="107" xfId="28" applyNumberFormat="1" applyFont="1" applyFill="1" applyBorder="1" applyAlignment="1">
      <alignment horizontal="right" vertical="top" shrinkToFit="1"/>
    </xf>
    <xf numFmtId="167" fontId="45" fillId="36" borderId="108" xfId="28" applyNumberFormat="1" applyFont="1" applyFill="1" applyBorder="1" applyAlignment="1">
      <alignment horizontal="left" vertical="top"/>
    </xf>
    <xf numFmtId="167" fontId="110" fillId="0" borderId="109" xfId="28" applyNumberFormat="1" applyFont="1" applyFill="1" applyBorder="1" applyAlignment="1">
      <alignment horizontal="right" vertical="top" shrinkToFit="1"/>
    </xf>
    <xf numFmtId="167" fontId="110" fillId="0" borderId="110" xfId="28" applyNumberFormat="1" applyFont="1" applyFill="1" applyBorder="1" applyAlignment="1">
      <alignment horizontal="right" vertical="top" shrinkToFit="1"/>
    </xf>
    <xf numFmtId="167" fontId="112" fillId="34" borderId="100" xfId="28" applyNumberFormat="1" applyFont="1" applyFill="1" applyBorder="1" applyAlignment="1">
      <alignment horizontal="right" vertical="top" shrinkToFit="1"/>
    </xf>
    <xf numFmtId="167" fontId="112" fillId="34" borderId="99" xfId="28" applyNumberFormat="1" applyFont="1" applyFill="1" applyBorder="1" applyAlignment="1">
      <alignment horizontal="right" vertical="top" shrinkToFit="1"/>
    </xf>
    <xf numFmtId="167" fontId="110" fillId="31" borderId="106" xfId="28" applyNumberFormat="1" applyFont="1" applyFill="1" applyBorder="1" applyAlignment="1">
      <alignment horizontal="right" vertical="top" shrinkToFit="1"/>
    </xf>
    <xf numFmtId="167" fontId="45" fillId="34" borderId="108" xfId="28" applyNumberFormat="1" applyFont="1" applyFill="1" applyBorder="1" applyAlignment="1">
      <alignment horizontal="left" vertical="top"/>
    </xf>
    <xf numFmtId="167" fontId="110" fillId="34" borderId="110" xfId="28" applyNumberFormat="1" applyFont="1" applyFill="1" applyBorder="1" applyAlignment="1">
      <alignment horizontal="right" vertical="top" shrinkToFit="1"/>
    </xf>
    <xf numFmtId="167" fontId="52" fillId="36" borderId="98" xfId="28" applyNumberFormat="1" applyFont="1" applyFill="1" applyBorder="1" applyAlignment="1">
      <alignment horizontal="left" vertical="top"/>
    </xf>
    <xf numFmtId="167" fontId="112" fillId="0" borderId="100" xfId="28" applyNumberFormat="1" applyFont="1" applyFill="1" applyBorder="1" applyAlignment="1">
      <alignment horizontal="right" vertical="top" shrinkToFit="1"/>
    </xf>
    <xf numFmtId="167" fontId="112" fillId="0" borderId="99" xfId="28" applyNumberFormat="1" applyFont="1" applyFill="1" applyBorder="1" applyAlignment="1">
      <alignment horizontal="right" vertical="top" shrinkToFit="1"/>
    </xf>
    <xf numFmtId="167" fontId="112" fillId="36" borderId="100" xfId="28" applyNumberFormat="1" applyFont="1" applyFill="1" applyBorder="1" applyAlignment="1">
      <alignment horizontal="right" vertical="top" shrinkToFit="1"/>
    </xf>
    <xf numFmtId="167" fontId="112" fillId="36" borderId="111" xfId="28" applyNumberFormat="1" applyFont="1" applyFill="1" applyBorder="1" applyAlignment="1">
      <alignment horizontal="right" vertical="top" shrinkToFit="1"/>
    </xf>
    <xf numFmtId="49" fontId="52" fillId="36" borderId="95" xfId="0" applyNumberFormat="1" applyFont="1" applyFill="1" applyBorder="1" applyAlignment="1">
      <alignment horizontal="center" vertical="top"/>
    </xf>
    <xf numFmtId="49" fontId="109" fillId="35" borderId="93" xfId="28" applyNumberFormat="1" applyFont="1" applyFill="1" applyBorder="1" applyAlignment="1">
      <alignment horizontal="center"/>
    </xf>
    <xf numFmtId="167" fontId="45" fillId="31" borderId="106" xfId="28" applyNumberFormat="1" applyFont="1" applyFill="1" applyBorder="1" applyAlignment="1">
      <alignment horizontal="left" vertical="top"/>
    </xf>
    <xf numFmtId="167" fontId="110" fillId="31" borderId="107" xfId="28" applyNumberFormat="1" applyFont="1" applyFill="1" applyBorder="1" applyAlignment="1">
      <alignment horizontal="right" vertical="top" shrinkToFit="1"/>
    </xf>
    <xf numFmtId="167" fontId="111" fillId="0" borderId="0" xfId="28" applyNumberFormat="1" applyFont="1" applyFill="1" applyBorder="1" applyAlignment="1"/>
    <xf numFmtId="167" fontId="111" fillId="0" borderId="62" xfId="28" applyNumberFormat="1" applyFont="1" applyFill="1" applyBorder="1" applyAlignment="1"/>
    <xf numFmtId="167" fontId="45" fillId="0" borderId="0" xfId="28" applyNumberFormat="1" applyFont="1" applyFill="1" applyBorder="1" applyAlignment="1">
      <alignment vertical="top"/>
    </xf>
    <xf numFmtId="167" fontId="45" fillId="0" borderId="0" xfId="28" applyNumberFormat="1" applyFont="1" applyFill="1" applyBorder="1" applyAlignment="1">
      <alignment horizontal="left" vertical="top"/>
    </xf>
    <xf numFmtId="167" fontId="110" fillId="0" borderId="0" xfId="28" applyNumberFormat="1" applyFont="1" applyFill="1" applyBorder="1" applyAlignment="1">
      <alignment horizontal="right" vertical="top" shrinkToFit="1"/>
    </xf>
    <xf numFmtId="167" fontId="111" fillId="0" borderId="0" xfId="28" applyNumberFormat="1" applyFont="1" applyFill="1" applyBorder="1" applyAlignment="1">
      <alignment horizontal="left" vertical="top"/>
    </xf>
    <xf numFmtId="167" fontId="52" fillId="0" borderId="0" xfId="28" applyNumberFormat="1" applyFont="1" applyFill="1" applyBorder="1" applyAlignment="1">
      <alignment vertical="top"/>
    </xf>
    <xf numFmtId="167" fontId="52" fillId="0" borderId="0" xfId="28" applyNumberFormat="1" applyFont="1" applyFill="1" applyBorder="1" applyAlignment="1">
      <alignment horizontal="left" vertical="top"/>
    </xf>
    <xf numFmtId="167" fontId="112" fillId="0" borderId="0" xfId="28" applyNumberFormat="1" applyFont="1" applyFill="1" applyBorder="1" applyAlignment="1">
      <alignment horizontal="right" vertical="top" shrinkToFit="1"/>
    </xf>
    <xf numFmtId="167" fontId="110" fillId="0" borderId="0" xfId="28" applyNumberFormat="1" applyFont="1" applyFill="1" applyBorder="1" applyAlignment="1">
      <alignment horizontal="left" vertical="top" shrinkToFit="1"/>
    </xf>
    <xf numFmtId="49" fontId="52" fillId="0" borderId="95" xfId="0" applyNumberFormat="1" applyFont="1" applyFill="1" applyBorder="1" applyAlignment="1">
      <alignment horizontal="center" vertical="center"/>
    </xf>
    <xf numFmtId="49" fontId="109" fillId="0" borderId="93" xfId="28" applyNumberFormat="1" applyFont="1" applyFill="1" applyBorder="1" applyAlignment="1">
      <alignment horizontal="center" vertical="center"/>
    </xf>
    <xf numFmtId="0" fontId="42" fillId="37" borderId="0" xfId="0" applyFont="1" applyFill="1" applyAlignment="1">
      <alignment horizontal="center"/>
    </xf>
    <xf numFmtId="0" fontId="42" fillId="28" borderId="0" xfId="0" applyFont="1" applyFill="1" applyAlignment="1">
      <alignment horizontal="center"/>
    </xf>
    <xf numFmtId="0" fontId="42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42" fillId="38" borderId="0" xfId="0" applyFont="1" applyFill="1" applyAlignment="1">
      <alignment horizontal="center"/>
    </xf>
    <xf numFmtId="0" fontId="42" fillId="38" borderId="0" xfId="0" applyFont="1" applyFill="1"/>
    <xf numFmtId="0" fontId="115" fillId="0" borderId="62" xfId="0" applyFont="1" applyBorder="1" applyAlignment="1">
      <alignment horizontal="center" wrapText="1"/>
    </xf>
    <xf numFmtId="0" fontId="115" fillId="34" borderId="62" xfId="0" applyFont="1" applyFill="1" applyBorder="1" applyAlignment="1">
      <alignment horizontal="center" wrapText="1"/>
    </xf>
    <xf numFmtId="0" fontId="46" fillId="38" borderId="62" xfId="0" applyFont="1" applyFill="1" applyBorder="1" applyAlignment="1">
      <alignment horizontal="center" wrapText="1"/>
    </xf>
    <xf numFmtId="0" fontId="115" fillId="0" borderId="62" xfId="0" applyFont="1" applyFill="1" applyBorder="1" applyAlignment="1">
      <alignment horizontal="center" wrapText="1"/>
    </xf>
    <xf numFmtId="0" fontId="46" fillId="0" borderId="62" xfId="0" applyFont="1" applyBorder="1" applyAlignment="1">
      <alignment horizontal="center" wrapText="1"/>
    </xf>
    <xf numFmtId="0" fontId="43" fillId="19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9" fontId="42" fillId="0" borderId="67" xfId="0" applyNumberFormat="1" applyFont="1" applyBorder="1" applyAlignment="1">
      <alignment horizontal="center"/>
    </xf>
    <xf numFmtId="0" fontId="93" fillId="0" borderId="0" xfId="0" applyFont="1" applyBorder="1"/>
    <xf numFmtId="1" fontId="93" fillId="0" borderId="0" xfId="0" applyNumberFormat="1" applyFont="1" applyBorder="1" applyAlignment="1">
      <alignment horizontal="center"/>
    </xf>
    <xf numFmtId="208" fontId="74" fillId="0" borderId="0" xfId="268" applyNumberFormat="1" applyFont="1"/>
    <xf numFmtId="208" fontId="74" fillId="0" borderId="0" xfId="268" applyNumberFormat="1" applyFont="1" applyAlignment="1">
      <alignment horizontal="center"/>
    </xf>
    <xf numFmtId="9" fontId="74" fillId="0" borderId="0" xfId="268" applyNumberFormat="1" applyFont="1"/>
    <xf numFmtId="9" fontId="104" fillId="0" borderId="62" xfId="50" applyFont="1" applyBorder="1" applyAlignment="1">
      <alignment horizontal="center"/>
    </xf>
    <xf numFmtId="9" fontId="67" fillId="0" borderId="67" xfId="0" applyNumberFormat="1" applyFont="1" applyBorder="1" applyAlignment="1">
      <alignment horizontal="center"/>
    </xf>
    <xf numFmtId="0" fontId="116" fillId="0" borderId="67" xfId="0" applyFont="1" applyBorder="1" applyAlignment="1">
      <alignment horizontal="center"/>
    </xf>
    <xf numFmtId="9" fontId="116" fillId="0" borderId="67" xfId="0" applyNumberFormat="1" applyFont="1" applyBorder="1" applyAlignment="1">
      <alignment horizontal="center"/>
    </xf>
    <xf numFmtId="0" fontId="52" fillId="0" borderId="67" xfId="0" applyFont="1" applyBorder="1" applyAlignment="1">
      <alignment horizontal="center"/>
    </xf>
    <xf numFmtId="166" fontId="52" fillId="0" borderId="39" xfId="30" applyNumberFormat="1" applyFont="1" applyBorder="1"/>
    <xf numFmtId="167" fontId="42" fillId="0" borderId="0" xfId="28" applyNumberFormat="1" applyFont="1" applyAlignment="1">
      <alignment horizontal="center"/>
    </xf>
    <xf numFmtId="9" fontId="52" fillId="0" borderId="67" xfId="0" applyNumberFormat="1" applyFont="1" applyBorder="1" applyAlignment="1">
      <alignment horizontal="center"/>
    </xf>
    <xf numFmtId="0" fontId="117" fillId="0" borderId="0" xfId="47" applyFont="1" applyFill="1" applyBorder="1"/>
    <xf numFmtId="0" fontId="118" fillId="0" borderId="0" xfId="47" applyFont="1" applyFill="1" applyBorder="1" applyAlignment="1">
      <alignment horizontal="left" indent="2"/>
    </xf>
    <xf numFmtId="37" fontId="119" fillId="0" borderId="0" xfId="0" applyNumberFormat="1" applyFont="1" applyBorder="1"/>
    <xf numFmtId="9" fontId="120" fillId="0" borderId="39" xfId="0" applyNumberFormat="1" applyFont="1" applyBorder="1"/>
    <xf numFmtId="0" fontId="119" fillId="0" borderId="0" xfId="0" applyFont="1" applyAlignment="1">
      <alignment horizontal="left" indent="2"/>
    </xf>
    <xf numFmtId="167" fontId="74" fillId="0" borderId="0" xfId="28" applyNumberFormat="1" applyFont="1"/>
    <xf numFmtId="0" fontId="74" fillId="0" borderId="62" xfId="268" applyFont="1" applyFill="1" applyBorder="1" applyAlignment="1">
      <alignment horizontal="center"/>
    </xf>
    <xf numFmtId="208" fontId="74" fillId="30" borderId="0" xfId="268" applyNumberFormat="1" applyFont="1" applyFill="1"/>
    <xf numFmtId="208" fontId="74" fillId="30" borderId="62" xfId="268" applyNumberFormat="1" applyFont="1" applyFill="1" applyBorder="1"/>
    <xf numFmtId="0" fontId="74" fillId="0" borderId="60" xfId="268" applyFont="1" applyBorder="1"/>
    <xf numFmtId="10" fontId="74" fillId="0" borderId="39" xfId="268" applyNumberFormat="1" applyFont="1" applyBorder="1"/>
    <xf numFmtId="10" fontId="74" fillId="0" borderId="61" xfId="268" applyNumberFormat="1" applyFont="1" applyBorder="1"/>
    <xf numFmtId="208" fontId="74" fillId="0" borderId="0" xfId="268" applyNumberFormat="1" applyFont="1" applyBorder="1"/>
    <xf numFmtId="167" fontId="74" fillId="0" borderId="0" xfId="268" applyNumberFormat="1" applyFont="1" applyBorder="1"/>
    <xf numFmtId="167" fontId="74" fillId="0" borderId="10" xfId="268" applyNumberFormat="1" applyFont="1" applyBorder="1"/>
    <xf numFmtId="167" fontId="74" fillId="0" borderId="62" xfId="268" applyNumberFormat="1" applyFont="1" applyBorder="1"/>
    <xf numFmtId="167" fontId="74" fillId="0" borderId="41" xfId="268" applyNumberFormat="1" applyFont="1" applyBorder="1"/>
    <xf numFmtId="0" fontId="45" fillId="30" borderId="0" xfId="268" applyFont="1" applyFill="1" applyBorder="1"/>
    <xf numFmtId="0" fontId="52" fillId="30" borderId="62" xfId="268" applyFont="1" applyFill="1" applyBorder="1" applyAlignment="1">
      <alignment horizontal="centerContinuous"/>
    </xf>
    <xf numFmtId="0" fontId="45" fillId="30" borderId="62" xfId="268" applyFont="1" applyFill="1" applyBorder="1" applyAlignment="1">
      <alignment horizontal="centerContinuous"/>
    </xf>
    <xf numFmtId="0" fontId="74" fillId="30" borderId="91" xfId="268" applyFont="1" applyFill="1" applyBorder="1"/>
    <xf numFmtId="0" fontId="76" fillId="30" borderId="25" xfId="268" applyFont="1" applyFill="1" applyBorder="1" applyAlignment="1">
      <alignment horizontal="right"/>
    </xf>
    <xf numFmtId="9" fontId="74" fillId="30" borderId="25" xfId="268" applyNumberFormat="1" applyFont="1" applyFill="1" applyBorder="1"/>
    <xf numFmtId="9" fontId="74" fillId="30" borderId="92" xfId="268" applyNumberFormat="1" applyFont="1" applyFill="1" applyBorder="1"/>
    <xf numFmtId="165" fontId="74" fillId="0" borderId="0" xfId="50" applyNumberFormat="1" applyFont="1" applyAlignment="1">
      <alignment horizontal="center"/>
    </xf>
    <xf numFmtId="9" fontId="121" fillId="0" borderId="0" xfId="50" applyFont="1" applyBorder="1"/>
    <xf numFmtId="9" fontId="121" fillId="0" borderId="62" xfId="50" applyFont="1" applyBorder="1"/>
    <xf numFmtId="10" fontId="121" fillId="0" borderId="0" xfId="50" applyNumberFormat="1" applyFont="1" applyBorder="1"/>
    <xf numFmtId="10" fontId="121" fillId="0" borderId="10" xfId="50" applyNumberFormat="1" applyFont="1" applyBorder="1"/>
    <xf numFmtId="0" fontId="42" fillId="0" borderId="113" xfId="0" applyFont="1" applyBorder="1" applyAlignment="1">
      <alignment horizontal="right"/>
    </xf>
    <xf numFmtId="0" fontId="42" fillId="0" borderId="25" xfId="0" applyFont="1" applyBorder="1" applyAlignment="1">
      <alignment horizontal="right"/>
    </xf>
    <xf numFmtId="0" fontId="42" fillId="0" borderId="92" xfId="0" applyFont="1" applyBorder="1" applyAlignment="1">
      <alignment horizontal="right"/>
    </xf>
    <xf numFmtId="0" fontId="45" fillId="0" borderId="0" xfId="0" applyNumberFormat="1" applyFont="1"/>
    <xf numFmtId="0" fontId="45" fillId="0" borderId="2" xfId="0" applyNumberFormat="1" applyFont="1" applyBorder="1"/>
    <xf numFmtId="0" fontId="45" fillId="0" borderId="2" xfId="0" applyNumberFormat="1" applyFont="1" applyBorder="1" applyAlignment="1">
      <alignment horizontal="center" wrapText="1"/>
    </xf>
    <xf numFmtId="37" fontId="45" fillId="0" borderId="2" xfId="0" applyNumberFormat="1" applyFont="1" applyBorder="1" applyAlignment="1">
      <alignment horizontal="center" wrapText="1"/>
    </xf>
    <xf numFmtId="209" fontId="45" fillId="0" borderId="2" xfId="0" applyNumberFormat="1" applyFont="1" applyBorder="1" applyAlignment="1">
      <alignment horizontal="center" wrapText="1"/>
    </xf>
    <xf numFmtId="210" fontId="45" fillId="0" borderId="2" xfId="0" applyNumberFormat="1" applyFont="1" applyBorder="1" applyAlignment="1">
      <alignment horizontal="center" wrapText="1"/>
    </xf>
    <xf numFmtId="37" fontId="45" fillId="0" borderId="2" xfId="0" applyNumberFormat="1" applyFont="1" applyBorder="1" applyAlignment="1">
      <alignment horizontal="center"/>
    </xf>
    <xf numFmtId="39" fontId="45" fillId="0" borderId="2" xfId="0" applyNumberFormat="1" applyFont="1" applyBorder="1" applyAlignment="1">
      <alignment horizontal="center"/>
    </xf>
    <xf numFmtId="165" fontId="136" fillId="0" borderId="0" xfId="304" applyNumberFormat="1" applyFont="1" applyBorder="1"/>
    <xf numFmtId="37" fontId="45" fillId="0" borderId="0" xfId="304" applyNumberFormat="1" applyFont="1"/>
    <xf numFmtId="39" fontId="45" fillId="0" borderId="0" xfId="304" applyNumberFormat="1" applyFont="1"/>
    <xf numFmtId="167" fontId="136" fillId="0" borderId="0" xfId="28" applyNumberFormat="1" applyFont="1" applyBorder="1"/>
    <xf numFmtId="1" fontId="136" fillId="0" borderId="0" xfId="304" applyNumberFormat="1" applyFont="1" applyBorder="1" applyAlignment="1">
      <alignment horizontal="center"/>
    </xf>
    <xf numFmtId="0" fontId="45" fillId="0" borderId="47" xfId="0" applyNumberFormat="1" applyFont="1" applyBorder="1"/>
    <xf numFmtId="37" fontId="45" fillId="0" borderId="47" xfId="304" applyNumberFormat="1" applyFont="1" applyBorder="1"/>
    <xf numFmtId="39" fontId="45" fillId="0" borderId="47" xfId="304" applyNumberFormat="1" applyFont="1" applyBorder="1"/>
    <xf numFmtId="0" fontId="45" fillId="0" borderId="47" xfId="304" applyNumberFormat="1" applyFont="1" applyBorder="1"/>
    <xf numFmtId="0" fontId="45" fillId="0" borderId="2" xfId="0" applyNumberFormat="1" applyFont="1" applyFill="1" applyBorder="1" applyAlignment="1"/>
    <xf numFmtId="0" fontId="45" fillId="0" borderId="0" xfId="0" applyNumberFormat="1" applyFont="1" applyFill="1" applyAlignment="1"/>
    <xf numFmtId="0" fontId="45" fillId="0" borderId="47" xfId="0" applyNumberFormat="1" applyFont="1" applyFill="1" applyBorder="1" applyAlignment="1"/>
    <xf numFmtId="167" fontId="42" fillId="0" borderId="0" xfId="28" applyNumberFormat="1" applyFont="1" applyAlignment="1">
      <alignment horizontal="right"/>
    </xf>
    <xf numFmtId="14" fontId="64" fillId="0" borderId="67" xfId="258" applyNumberFormat="1" applyFont="1" applyBorder="1" applyAlignment="1">
      <alignment horizontal="center"/>
    </xf>
    <xf numFmtId="1" fontId="136" fillId="0" borderId="0" xfId="304" applyNumberFormat="1" applyFont="1" applyBorder="1"/>
    <xf numFmtId="1" fontId="42" fillId="0" borderId="0" xfId="0" applyNumberFormat="1" applyFont="1" applyAlignment="1">
      <alignment horizontal="right"/>
    </xf>
    <xf numFmtId="166" fontId="45" fillId="0" borderId="63" xfId="30" applyNumberFormat="1" applyFont="1" applyBorder="1" applyAlignment="1">
      <alignment horizontal="right"/>
    </xf>
    <xf numFmtId="1" fontId="42" fillId="30" borderId="0" xfId="30" applyNumberFormat="1" applyFont="1" applyFill="1"/>
    <xf numFmtId="167" fontId="45" fillId="30" borderId="114" xfId="28" applyNumberFormat="1" applyFont="1" applyFill="1" applyBorder="1"/>
    <xf numFmtId="167" fontId="45" fillId="30" borderId="63" xfId="28" applyNumberFormat="1" applyFont="1" applyFill="1" applyBorder="1"/>
    <xf numFmtId="1" fontId="45" fillId="30" borderId="63" xfId="0" applyNumberFormat="1" applyFont="1" applyFill="1" applyBorder="1"/>
    <xf numFmtId="167" fontId="45" fillId="30" borderId="72" xfId="28" applyNumberFormat="1" applyFont="1" applyFill="1" applyBorder="1"/>
    <xf numFmtId="0" fontId="94" fillId="0" borderId="0" xfId="0" applyFont="1" applyBorder="1"/>
    <xf numFmtId="14" fontId="42" fillId="0" borderId="0" xfId="0" applyNumberFormat="1" applyFont="1"/>
    <xf numFmtId="0" fontId="45" fillId="0" borderId="0" xfId="0" applyFont="1" applyAlignment="1">
      <alignment horizontal="center"/>
    </xf>
    <xf numFmtId="1" fontId="45" fillId="0" borderId="21" xfId="50" applyNumberFormat="1" applyFont="1" applyFill="1" applyBorder="1"/>
    <xf numFmtId="1" fontId="45" fillId="0" borderId="0" xfId="0" applyNumberFormat="1" applyFont="1" applyBorder="1" applyAlignment="1">
      <alignment horizontal="right"/>
    </xf>
    <xf numFmtId="167" fontId="42" fillId="0" borderId="80" xfId="28" applyNumberFormat="1" applyFont="1" applyBorder="1"/>
    <xf numFmtId="167" fontId="42" fillId="0" borderId="8" xfId="28" applyNumberFormat="1" applyFont="1" applyBorder="1"/>
    <xf numFmtId="167" fontId="46" fillId="0" borderId="21" xfId="28" applyNumberFormat="1" applyFont="1" applyBorder="1"/>
    <xf numFmtId="167" fontId="46" fillId="0" borderId="0" xfId="28" applyNumberFormat="1" applyFont="1" applyBorder="1"/>
    <xf numFmtId="167" fontId="45" fillId="0" borderId="0" xfId="47" applyNumberFormat="1" applyFont="1" applyBorder="1"/>
    <xf numFmtId="0" fontId="45" fillId="0" borderId="0" xfId="47" applyFont="1" applyBorder="1" applyAlignment="1">
      <alignment horizontal="center"/>
    </xf>
    <xf numFmtId="10" fontId="67" fillId="0" borderId="61" xfId="0" applyNumberFormat="1" applyFont="1" applyBorder="1"/>
    <xf numFmtId="0" fontId="45" fillId="0" borderId="115" xfId="47" applyFont="1" applyBorder="1" applyAlignment="1">
      <alignment horizontal="center"/>
    </xf>
    <xf numFmtId="0" fontId="45" fillId="0" borderId="116" xfId="47" applyFont="1" applyFill="1" applyBorder="1" applyAlignment="1">
      <alignment horizontal="center"/>
    </xf>
    <xf numFmtId="0" fontId="45" fillId="0" borderId="116" xfId="28" applyNumberFormat="1" applyFont="1" applyFill="1" applyBorder="1" applyAlignment="1">
      <alignment horizontal="center"/>
    </xf>
    <xf numFmtId="0" fontId="45" fillId="0" borderId="117" xfId="28" applyNumberFormat="1" applyFont="1" applyFill="1" applyBorder="1" applyAlignment="1">
      <alignment horizontal="center"/>
    </xf>
    <xf numFmtId="0" fontId="45" fillId="0" borderId="117" xfId="47" applyFont="1" applyFill="1" applyBorder="1" applyAlignment="1">
      <alignment horizontal="center"/>
    </xf>
    <xf numFmtId="0" fontId="45" fillId="0" borderId="118" xfId="47" applyFont="1" applyFill="1" applyBorder="1" applyAlignment="1">
      <alignment horizontal="center"/>
    </xf>
    <xf numFmtId="0" fontId="45" fillId="0" borderId="119" xfId="47" applyFont="1" applyBorder="1" applyAlignment="1">
      <alignment horizontal="center"/>
    </xf>
    <xf numFmtId="0" fontId="42" fillId="0" borderId="79" xfId="0" applyFont="1" applyBorder="1"/>
    <xf numFmtId="44" fontId="42" fillId="0" borderId="0" xfId="0" applyNumberFormat="1" applyFont="1" applyBorder="1"/>
    <xf numFmtId="42" fontId="42" fillId="0" borderId="0" xfId="0" applyNumberFormat="1" applyFont="1" applyBorder="1"/>
    <xf numFmtId="0" fontId="42" fillId="0" borderId="62" xfId="0" applyFont="1" applyBorder="1" applyAlignment="1">
      <alignment horizontal="right"/>
    </xf>
    <xf numFmtId="0" fontId="117" fillId="0" borderId="0" xfId="47" applyFont="1" applyFill="1" applyBorder="1" applyAlignment="1">
      <alignment horizontal="left" indent="1"/>
    </xf>
    <xf numFmtId="0" fontId="106" fillId="0" borderId="0" xfId="0" applyNumberFormat="1" applyFont="1"/>
    <xf numFmtId="0" fontId="106" fillId="0" borderId="0" xfId="0" applyNumberFormat="1" applyFont="1" applyFill="1" applyAlignment="1"/>
    <xf numFmtId="0" fontId="106" fillId="0" borderId="0" xfId="0" applyNumberFormat="1" applyFont="1" applyFill="1"/>
    <xf numFmtId="0" fontId="106" fillId="0" borderId="47" xfId="0" applyNumberFormat="1" applyFont="1" applyBorder="1"/>
    <xf numFmtId="0" fontId="106" fillId="0" borderId="47" xfId="0" applyNumberFormat="1" applyFont="1" applyFill="1" applyBorder="1" applyAlignment="1"/>
    <xf numFmtId="0" fontId="106" fillId="0" borderId="0" xfId="0" applyFont="1"/>
    <xf numFmtId="0" fontId="106" fillId="0" borderId="0" xfId="0" applyFont="1" applyFill="1"/>
    <xf numFmtId="0" fontId="93" fillId="30" borderId="0" xfId="0" applyFont="1" applyFill="1" applyAlignment="1">
      <alignment horizontal="center"/>
    </xf>
    <xf numFmtId="0" fontId="93" fillId="30" borderId="0" xfId="0" applyFont="1" applyFill="1" applyBorder="1" applyAlignment="1">
      <alignment horizontal="center"/>
    </xf>
    <xf numFmtId="0" fontId="93" fillId="30" borderId="5" xfId="0" applyFont="1" applyFill="1" applyBorder="1"/>
    <xf numFmtId="0" fontId="137" fillId="0" borderId="0" xfId="0" applyFont="1"/>
    <xf numFmtId="1" fontId="66" fillId="34" borderId="0" xfId="0" applyNumberFormat="1" applyFont="1" applyFill="1"/>
    <xf numFmtId="37" fontId="67" fillId="0" borderId="67" xfId="0" applyNumberFormat="1" applyFont="1" applyBorder="1"/>
    <xf numFmtId="9" fontId="67" fillId="0" borderId="67" xfId="50" applyFont="1" applyBorder="1"/>
    <xf numFmtId="0" fontId="45" fillId="31" borderId="0" xfId="47" applyFont="1" applyFill="1" applyAlignment="1">
      <alignment horizontal="left" indent="2"/>
    </xf>
    <xf numFmtId="167" fontId="59" fillId="0" borderId="67" xfId="28" applyNumberFormat="1" applyFont="1" applyBorder="1"/>
    <xf numFmtId="0" fontId="138" fillId="0" borderId="67" xfId="0" applyFont="1" applyBorder="1" applyAlignment="1">
      <alignment horizontal="center"/>
    </xf>
    <xf numFmtId="0" fontId="138" fillId="0" borderId="67" xfId="0" applyFont="1" applyBorder="1"/>
    <xf numFmtId="9" fontId="59" fillId="0" borderId="67" xfId="50" applyFont="1" applyBorder="1"/>
    <xf numFmtId="0" fontId="75" fillId="28" borderId="69" xfId="268" applyFont="1" applyFill="1" applyBorder="1"/>
    <xf numFmtId="0" fontId="75" fillId="33" borderId="87" xfId="268" applyFont="1" applyFill="1" applyBorder="1"/>
    <xf numFmtId="0" fontId="75" fillId="33" borderId="87" xfId="268" applyFont="1" applyFill="1" applyBorder="1" applyAlignment="1">
      <alignment horizontal="center"/>
    </xf>
    <xf numFmtId="0" fontId="75" fillId="33" borderId="86" xfId="268" applyFont="1" applyFill="1" applyBorder="1"/>
    <xf numFmtId="0" fontId="119" fillId="0" borderId="0" xfId="0" applyFont="1" applyAlignment="1">
      <alignment horizontal="center"/>
    </xf>
    <xf numFmtId="0" fontId="119" fillId="38" borderId="0" xfId="0" applyFont="1" applyFill="1" applyAlignment="1">
      <alignment horizontal="center"/>
    </xf>
    <xf numFmtId="0" fontId="119" fillId="38" borderId="0" xfId="0" applyFont="1" applyFill="1"/>
    <xf numFmtId="0" fontId="0" fillId="0" borderId="0" xfId="0" applyAlignment="1">
      <alignment vertical="center"/>
    </xf>
    <xf numFmtId="0" fontId="85" fillId="29" borderId="0" xfId="272" applyFont="1" applyFill="1" applyBorder="1" applyAlignment="1">
      <alignment horizontal="center"/>
    </xf>
    <xf numFmtId="0" fontId="87" fillId="29" borderId="0" xfId="272" applyFont="1" applyFill="1" applyBorder="1" applyAlignment="1">
      <alignment horizontal="center"/>
    </xf>
    <xf numFmtId="0" fontId="85" fillId="29" borderId="62" xfId="272" applyFont="1" applyFill="1" applyBorder="1" applyAlignment="1">
      <alignment horizontal="center"/>
    </xf>
    <xf numFmtId="0" fontId="64" fillId="0" borderId="60" xfId="0" applyFont="1" applyFill="1" applyBorder="1" applyAlignment="1">
      <alignment horizontal="left"/>
    </xf>
    <xf numFmtId="0" fontId="64" fillId="0" borderId="39" xfId="0" applyFont="1" applyFill="1" applyBorder="1" applyAlignment="1">
      <alignment horizontal="left"/>
    </xf>
    <xf numFmtId="0" fontId="64" fillId="0" borderId="61" xfId="0" applyFont="1" applyFill="1" applyBorder="1" applyAlignment="1">
      <alignment horizontal="left"/>
    </xf>
    <xf numFmtId="0" fontId="64" fillId="0" borderId="60" xfId="0" applyFont="1" applyBorder="1" applyAlignment="1">
      <alignment horizontal="left"/>
    </xf>
    <xf numFmtId="0" fontId="64" fillId="0" borderId="39" xfId="0" applyFont="1" applyBorder="1" applyAlignment="1">
      <alignment horizontal="left"/>
    </xf>
    <xf numFmtId="0" fontId="64" fillId="0" borderId="61" xfId="0" applyFont="1" applyBorder="1" applyAlignment="1">
      <alignment horizontal="left"/>
    </xf>
    <xf numFmtId="0" fontId="59" fillId="0" borderId="60" xfId="47" applyFont="1" applyBorder="1" applyAlignment="1">
      <alignment horizontal="left"/>
    </xf>
    <xf numFmtId="0" fontId="59" fillId="0" borderId="39" xfId="47" applyFont="1" applyBorder="1" applyAlignment="1">
      <alignment horizontal="left"/>
    </xf>
    <xf numFmtId="0" fontId="59" fillId="0" borderId="61" xfId="47" applyFont="1" applyBorder="1" applyAlignment="1">
      <alignment horizontal="left"/>
    </xf>
    <xf numFmtId="0" fontId="52" fillId="19" borderId="0" xfId="0" applyFont="1" applyFill="1" applyAlignment="1">
      <alignment horizontal="center"/>
    </xf>
    <xf numFmtId="0" fontId="52" fillId="19" borderId="0" xfId="0" applyFont="1" applyFill="1" applyBorder="1" applyAlignment="1">
      <alignment horizontal="center"/>
    </xf>
    <xf numFmtId="0" fontId="43" fillId="19" borderId="0" xfId="0" applyFont="1" applyFill="1" applyAlignment="1">
      <alignment horizontal="center"/>
    </xf>
    <xf numFmtId="0" fontId="59" fillId="0" borderId="67" xfId="47" applyFont="1" applyBorder="1" applyAlignment="1">
      <alignment horizontal="left"/>
    </xf>
    <xf numFmtId="0" fontId="43" fillId="19" borderId="0" xfId="0" applyFont="1" applyFill="1" applyBorder="1" applyAlignment="1">
      <alignment horizontal="center"/>
    </xf>
    <xf numFmtId="0" fontId="43" fillId="19" borderId="9" xfId="0" applyFont="1" applyFill="1" applyBorder="1" applyAlignment="1">
      <alignment horizontal="center"/>
    </xf>
    <xf numFmtId="0" fontId="52" fillId="29" borderId="102" xfId="0" applyFont="1" applyFill="1" applyBorder="1" applyAlignment="1">
      <alignment horizontal="left" vertical="top" wrapText="1"/>
    </xf>
    <xf numFmtId="0" fontId="52" fillId="29" borderId="96" xfId="0" applyFont="1" applyFill="1" applyBorder="1" applyAlignment="1">
      <alignment horizontal="left" vertical="top" wrapText="1"/>
    </xf>
    <xf numFmtId="0" fontId="52" fillId="0" borderId="103" xfId="0" applyFont="1" applyFill="1" applyBorder="1" applyAlignment="1">
      <alignment horizontal="left" vertical="top" wrapText="1"/>
    </xf>
    <xf numFmtId="0" fontId="52" fillId="0" borderId="104" xfId="0" applyFont="1" applyFill="1" applyBorder="1" applyAlignment="1">
      <alignment horizontal="left" vertical="top" wrapText="1"/>
    </xf>
    <xf numFmtId="0" fontId="52" fillId="0" borderId="105" xfId="0" applyFont="1" applyFill="1" applyBorder="1" applyAlignment="1">
      <alignment horizontal="left" vertical="top" wrapText="1"/>
    </xf>
    <xf numFmtId="167" fontId="52" fillId="34" borderId="97" xfId="28" applyNumberFormat="1" applyFont="1" applyFill="1" applyBorder="1" applyAlignment="1">
      <alignment horizontal="left" vertical="top" wrapText="1" indent="1"/>
    </xf>
    <xf numFmtId="167" fontId="52" fillId="34" borderId="106" xfId="28" applyNumberFormat="1" applyFont="1" applyFill="1" applyBorder="1" applyAlignment="1">
      <alignment horizontal="left" vertical="top" wrapText="1" indent="1"/>
    </xf>
    <xf numFmtId="167" fontId="52" fillId="34" borderId="107" xfId="28" applyNumberFormat="1" applyFont="1" applyFill="1" applyBorder="1" applyAlignment="1">
      <alignment horizontal="left" vertical="top" wrapText="1" indent="1"/>
    </xf>
    <xf numFmtId="167" fontId="45" fillId="29" borderId="97" xfId="28" applyNumberFormat="1" applyFont="1" applyFill="1" applyBorder="1" applyAlignment="1">
      <alignment horizontal="left" vertical="top" wrapText="1" indent="2"/>
    </xf>
    <xf numFmtId="167" fontId="45" fillId="29" borderId="106" xfId="28" applyNumberFormat="1" applyFont="1" applyFill="1" applyBorder="1" applyAlignment="1">
      <alignment horizontal="left" vertical="top" wrapText="1" indent="2"/>
    </xf>
    <xf numFmtId="167" fontId="45" fillId="34" borderId="97" xfId="28" applyNumberFormat="1" applyFont="1" applyFill="1" applyBorder="1" applyAlignment="1">
      <alignment horizontal="left" vertical="top" wrapText="1" indent="2"/>
    </xf>
    <xf numFmtId="167" fontId="45" fillId="34" borderId="106" xfId="28" applyNumberFormat="1" applyFont="1" applyFill="1" applyBorder="1" applyAlignment="1">
      <alignment horizontal="left" vertical="top" wrapText="1" indent="2"/>
    </xf>
    <xf numFmtId="167" fontId="52" fillId="0" borderId="97" xfId="28" applyNumberFormat="1" applyFont="1" applyFill="1" applyBorder="1" applyAlignment="1">
      <alignment horizontal="left" vertical="top" wrapText="1" indent="1"/>
    </xf>
    <xf numFmtId="167" fontId="52" fillId="0" borderId="106" xfId="28" applyNumberFormat="1" applyFont="1" applyFill="1" applyBorder="1" applyAlignment="1">
      <alignment horizontal="left" vertical="top" wrapText="1" indent="1"/>
    </xf>
    <xf numFmtId="167" fontId="52" fillId="0" borderId="107" xfId="28" applyNumberFormat="1" applyFont="1" applyFill="1" applyBorder="1" applyAlignment="1">
      <alignment horizontal="left" vertical="top" wrapText="1" indent="1"/>
    </xf>
    <xf numFmtId="167" fontId="110" fillId="34" borderId="97" xfId="28" applyNumberFormat="1" applyFont="1" applyFill="1" applyBorder="1" applyAlignment="1">
      <alignment horizontal="left" vertical="top" indent="2"/>
    </xf>
    <xf numFmtId="167" fontId="111" fillId="34" borderId="106" xfId="28" applyNumberFormat="1" applyFont="1" applyFill="1" applyBorder="1" applyAlignment="1">
      <alignment horizontal="left" vertical="top" indent="2"/>
    </xf>
    <xf numFmtId="167" fontId="52" fillId="29" borderId="97" xfId="28" applyNumberFormat="1" applyFont="1" applyFill="1" applyBorder="1" applyAlignment="1">
      <alignment horizontal="left" vertical="top" wrapText="1" indent="1"/>
    </xf>
    <xf numFmtId="167" fontId="52" fillId="29" borderId="106" xfId="28" applyNumberFormat="1" applyFont="1" applyFill="1" applyBorder="1" applyAlignment="1">
      <alignment horizontal="left" vertical="top" wrapText="1" indent="1"/>
    </xf>
    <xf numFmtId="167" fontId="111" fillId="34" borderId="97" xfId="28" applyNumberFormat="1" applyFont="1" applyFill="1" applyBorder="1" applyAlignment="1">
      <alignment horizontal="left" wrapText="1"/>
    </xf>
    <xf numFmtId="167" fontId="111" fillId="34" borderId="106" xfId="28" applyNumberFormat="1" applyFont="1" applyFill="1" applyBorder="1" applyAlignment="1">
      <alignment horizontal="left" wrapText="1"/>
    </xf>
    <xf numFmtId="167" fontId="111" fillId="34" borderId="107" xfId="28" applyNumberFormat="1" applyFont="1" applyFill="1" applyBorder="1" applyAlignment="1">
      <alignment horizontal="left" wrapText="1"/>
    </xf>
    <xf numFmtId="167" fontId="112" fillId="0" borderId="101" xfId="28" applyNumberFormat="1" applyFont="1" applyFill="1" applyBorder="1" applyAlignment="1">
      <alignment horizontal="left" vertical="top" indent="1"/>
    </xf>
    <xf numFmtId="167" fontId="111" fillId="0" borderId="111" xfId="28" applyNumberFormat="1" applyFont="1" applyFill="1" applyBorder="1" applyAlignment="1">
      <alignment horizontal="left" vertical="top" indent="1"/>
    </xf>
    <xf numFmtId="167" fontId="52" fillId="0" borderId="97" xfId="28" applyNumberFormat="1" applyFont="1" applyFill="1" applyBorder="1" applyAlignment="1">
      <alignment horizontal="left" vertical="top" wrapText="1" indent="2"/>
    </xf>
    <xf numFmtId="167" fontId="52" fillId="0" borderId="106" xfId="28" applyNumberFormat="1" applyFont="1" applyFill="1" applyBorder="1" applyAlignment="1">
      <alignment horizontal="left" vertical="top" wrapText="1" indent="2"/>
    </xf>
    <xf numFmtId="167" fontId="52" fillId="0" borderId="107" xfId="28" applyNumberFormat="1" applyFont="1" applyFill="1" applyBorder="1" applyAlignment="1">
      <alignment horizontal="left" vertical="top" wrapText="1" indent="2"/>
    </xf>
    <xf numFmtId="167" fontId="110" fillId="34" borderId="97" xfId="28" applyNumberFormat="1" applyFont="1" applyFill="1" applyBorder="1" applyAlignment="1">
      <alignment horizontal="left" vertical="top" wrapText="1" indent="3"/>
    </xf>
    <xf numFmtId="167" fontId="45" fillId="34" borderId="106" xfId="28" applyNumberFormat="1" applyFont="1" applyFill="1" applyBorder="1" applyAlignment="1">
      <alignment horizontal="left" vertical="top" wrapText="1" indent="3"/>
    </xf>
    <xf numFmtId="167" fontId="45" fillId="29" borderId="97" xfId="28" applyNumberFormat="1" applyFont="1" applyFill="1" applyBorder="1" applyAlignment="1">
      <alignment horizontal="left" vertical="top" wrapText="1" indent="3"/>
    </xf>
    <xf numFmtId="167" fontId="45" fillId="29" borderId="106" xfId="28" applyNumberFormat="1" applyFont="1" applyFill="1" applyBorder="1" applyAlignment="1">
      <alignment horizontal="left" vertical="top" wrapText="1" indent="3"/>
    </xf>
    <xf numFmtId="167" fontId="45" fillId="34" borderId="97" xfId="28" applyNumberFormat="1" applyFont="1" applyFill="1" applyBorder="1" applyAlignment="1">
      <alignment horizontal="left" vertical="top" wrapText="1" indent="3"/>
    </xf>
    <xf numFmtId="167" fontId="52" fillId="29" borderId="97" xfId="28" applyNumberFormat="1" applyFont="1" applyFill="1" applyBorder="1" applyAlignment="1">
      <alignment horizontal="left" vertical="top" wrapText="1" indent="2"/>
    </xf>
    <xf numFmtId="167" fontId="52" fillId="29" borderId="106" xfId="28" applyNumberFormat="1" applyFont="1" applyFill="1" applyBorder="1" applyAlignment="1">
      <alignment horizontal="left" vertical="top" wrapText="1" indent="2"/>
    </xf>
    <xf numFmtId="0" fontId="52" fillId="0" borderId="102" xfId="0" applyFont="1" applyFill="1" applyBorder="1" applyAlignment="1">
      <alignment horizontal="left" vertical="top" wrapText="1"/>
    </xf>
    <xf numFmtId="0" fontId="52" fillId="0" borderId="96" xfId="0" applyFont="1" applyFill="1" applyBorder="1" applyAlignment="1">
      <alignment horizontal="left" vertical="top" wrapText="1"/>
    </xf>
    <xf numFmtId="167" fontId="45" fillId="0" borderId="97" xfId="28" applyNumberFormat="1" applyFont="1" applyFill="1" applyBorder="1" applyAlignment="1">
      <alignment horizontal="left" vertical="top" wrapText="1" indent="2"/>
    </xf>
    <xf numFmtId="167" fontId="45" fillId="0" borderId="106" xfId="28" applyNumberFormat="1" applyFont="1" applyFill="1" applyBorder="1" applyAlignment="1">
      <alignment horizontal="left" vertical="top" wrapText="1" indent="2"/>
    </xf>
    <xf numFmtId="167" fontId="45" fillId="0" borderId="97" xfId="28" applyNumberFormat="1" applyFont="1" applyFill="1" applyBorder="1" applyAlignment="1">
      <alignment horizontal="left" vertical="top" wrapText="1" indent="3"/>
    </xf>
    <xf numFmtId="167" fontId="45" fillId="0" borderId="106" xfId="28" applyNumberFormat="1" applyFont="1" applyFill="1" applyBorder="1" applyAlignment="1">
      <alignment horizontal="left" vertical="top" wrapText="1" indent="3"/>
    </xf>
    <xf numFmtId="167" fontId="45" fillId="31" borderId="97" xfId="28" applyNumberFormat="1" applyFont="1" applyFill="1" applyBorder="1" applyAlignment="1">
      <alignment horizontal="left" vertical="top" wrapText="1" indent="2"/>
    </xf>
    <xf numFmtId="167" fontId="45" fillId="31" borderId="106" xfId="28" applyNumberFormat="1" applyFont="1" applyFill="1" applyBorder="1" applyAlignment="1">
      <alignment horizontal="left" vertical="top" wrapText="1" indent="2"/>
    </xf>
  </cellXfs>
  <cellStyles count="319">
    <cellStyle name="£ BP" xfId="64" xr:uid="{00000000-0005-0000-0000-000000000000}"/>
    <cellStyle name="¥ JY" xfId="65" xr:uid="{00000000-0005-0000-0000-000001000000}"/>
    <cellStyle name="1" xfId="274" xr:uid="{4740F01C-DC3D-44D3-AAC4-9DA539A3DB2C}"/>
    <cellStyle name="20% - Accent1" xfId="1" xr:uid="{00000000-0005-0000-0000-000002000000}"/>
    <cellStyle name="20% - Accent1 2" xfId="66" xr:uid="{00000000-0005-0000-0000-000003000000}"/>
    <cellStyle name="20% - Accent1_512Art AMC 12.27.12 - COLIN" xfId="67" xr:uid="{00000000-0005-0000-0000-000004000000}"/>
    <cellStyle name="20% - Accent2" xfId="2" xr:uid="{00000000-0005-0000-0000-000005000000}"/>
    <cellStyle name="20% - Accent3" xfId="3" xr:uid="{00000000-0005-0000-0000-000006000000}"/>
    <cellStyle name="20% - Accent4" xfId="4" xr:uid="{00000000-0005-0000-0000-000007000000}"/>
    <cellStyle name="20% - Accent5" xfId="5" xr:uid="{00000000-0005-0000-0000-000008000000}"/>
    <cellStyle name="20% - Accent6" xfId="6" xr:uid="{00000000-0005-0000-0000-000009000000}"/>
    <cellStyle name="40% - Accent1" xfId="7" xr:uid="{00000000-0005-0000-0000-00000A000000}"/>
    <cellStyle name="40% - Accent1 2" xfId="68" xr:uid="{00000000-0005-0000-0000-00000B000000}"/>
    <cellStyle name="40% - Accent1_512Art AMC 12.27.12 - COLIN" xfId="69" xr:uid="{00000000-0005-0000-0000-00000C000000}"/>
    <cellStyle name="40% - Accent2" xfId="8" xr:uid="{00000000-0005-0000-0000-00000D000000}"/>
    <cellStyle name="40% - Accent3" xfId="9" xr:uid="{00000000-0005-0000-0000-00000E000000}"/>
    <cellStyle name="40% - Accent4" xfId="10" xr:uid="{00000000-0005-0000-0000-00000F000000}"/>
    <cellStyle name="40% - Accent5" xfId="11" xr:uid="{00000000-0005-0000-0000-000010000000}"/>
    <cellStyle name="40% - Accent6" xfId="12" xr:uid="{00000000-0005-0000-0000-000011000000}"/>
    <cellStyle name="60% - Accent1" xfId="13" xr:uid="{00000000-0005-0000-0000-000012000000}"/>
    <cellStyle name="60% - Accent2" xfId="14" xr:uid="{00000000-0005-0000-0000-000013000000}"/>
    <cellStyle name="60% - Accent3" xfId="15" xr:uid="{00000000-0005-0000-0000-000014000000}"/>
    <cellStyle name="60% - Accent4" xfId="16" xr:uid="{00000000-0005-0000-0000-000015000000}"/>
    <cellStyle name="60% - Accent5" xfId="17" xr:uid="{00000000-0005-0000-0000-000016000000}"/>
    <cellStyle name="60% - Accent6" xfId="18" xr:uid="{00000000-0005-0000-0000-000017000000}"/>
    <cellStyle name="Accent1" xfId="19" xr:uid="{00000000-0005-0000-0000-000018000000}"/>
    <cellStyle name="Accent2" xfId="20" xr:uid="{00000000-0005-0000-0000-000019000000}"/>
    <cellStyle name="Accent3" xfId="21" xr:uid="{00000000-0005-0000-0000-00001A000000}"/>
    <cellStyle name="Accent4" xfId="22" xr:uid="{00000000-0005-0000-0000-00001B000000}"/>
    <cellStyle name="Accent5" xfId="23" xr:uid="{00000000-0005-0000-0000-00001C000000}"/>
    <cellStyle name="Accent6" xfId="24" xr:uid="{00000000-0005-0000-0000-00001D000000}"/>
    <cellStyle name="Bad" xfId="25" xr:uid="{00000000-0005-0000-0000-00001E000000}"/>
    <cellStyle name="Blank [$]" xfId="70" xr:uid="{00000000-0005-0000-0000-00001F000000}"/>
    <cellStyle name="Blank [,]" xfId="71" xr:uid="{00000000-0005-0000-0000-000020000000}"/>
    <cellStyle name="Blank [1%]" xfId="72" xr:uid="{00000000-0005-0000-0000-000021000000}"/>
    <cellStyle name="Bold/Border" xfId="73" xr:uid="{00000000-0005-0000-0000-000022000000}"/>
    <cellStyle name="Bold/Border 10" xfId="74" xr:uid="{00000000-0005-0000-0000-000023000000}"/>
    <cellStyle name="Bold/Border 11" xfId="75" xr:uid="{00000000-0005-0000-0000-000024000000}"/>
    <cellStyle name="Bold/Border 12" xfId="76" xr:uid="{00000000-0005-0000-0000-000025000000}"/>
    <cellStyle name="Bold/Border 13" xfId="77" xr:uid="{00000000-0005-0000-0000-000026000000}"/>
    <cellStyle name="Bold/Border 14" xfId="78" xr:uid="{00000000-0005-0000-0000-000027000000}"/>
    <cellStyle name="Bold/Border 15" xfId="79" xr:uid="{00000000-0005-0000-0000-000028000000}"/>
    <cellStyle name="Bold/Border 16" xfId="80" xr:uid="{00000000-0005-0000-0000-000029000000}"/>
    <cellStyle name="Bold/Border 17" xfId="81" xr:uid="{00000000-0005-0000-0000-00002A000000}"/>
    <cellStyle name="Bold/Border 18" xfId="82" xr:uid="{00000000-0005-0000-0000-00002B000000}"/>
    <cellStyle name="Bold/Border 19" xfId="83" xr:uid="{00000000-0005-0000-0000-00002C000000}"/>
    <cellStyle name="Bold/Border 2" xfId="84" xr:uid="{00000000-0005-0000-0000-00002D000000}"/>
    <cellStyle name="Bold/Border 20" xfId="85" xr:uid="{00000000-0005-0000-0000-00002E000000}"/>
    <cellStyle name="Bold/Border 21" xfId="86" xr:uid="{00000000-0005-0000-0000-00002F000000}"/>
    <cellStyle name="Bold/Border 22" xfId="87" xr:uid="{00000000-0005-0000-0000-000030000000}"/>
    <cellStyle name="Bold/Border 23" xfId="88" xr:uid="{00000000-0005-0000-0000-000031000000}"/>
    <cellStyle name="Bold/Border 24" xfId="89" xr:uid="{00000000-0005-0000-0000-000032000000}"/>
    <cellStyle name="Bold/Border 25" xfId="90" xr:uid="{00000000-0005-0000-0000-000033000000}"/>
    <cellStyle name="Bold/Border 26" xfId="91" xr:uid="{00000000-0005-0000-0000-000034000000}"/>
    <cellStyle name="Bold/Border 27" xfId="92" xr:uid="{00000000-0005-0000-0000-000035000000}"/>
    <cellStyle name="Bold/Border 28" xfId="93" xr:uid="{00000000-0005-0000-0000-000036000000}"/>
    <cellStyle name="Bold/Border 29" xfId="94" xr:uid="{00000000-0005-0000-0000-000037000000}"/>
    <cellStyle name="Bold/Border 3" xfId="95" xr:uid="{00000000-0005-0000-0000-000038000000}"/>
    <cellStyle name="Bold/Border 30" xfId="96" xr:uid="{00000000-0005-0000-0000-000039000000}"/>
    <cellStyle name="Bold/Border 31" xfId="97" xr:uid="{00000000-0005-0000-0000-00003A000000}"/>
    <cellStyle name="Bold/Border 32" xfId="98" xr:uid="{00000000-0005-0000-0000-00003B000000}"/>
    <cellStyle name="Bold/Border 4" xfId="99" xr:uid="{00000000-0005-0000-0000-00003C000000}"/>
    <cellStyle name="Bold/Border 5" xfId="100" xr:uid="{00000000-0005-0000-0000-00003D000000}"/>
    <cellStyle name="Bold/Border 6" xfId="101" xr:uid="{00000000-0005-0000-0000-00003E000000}"/>
    <cellStyle name="Bold/Border 7" xfId="102" xr:uid="{00000000-0005-0000-0000-00003F000000}"/>
    <cellStyle name="Bold/Border 8" xfId="103" xr:uid="{00000000-0005-0000-0000-000040000000}"/>
    <cellStyle name="Bold/Border 9" xfId="104" xr:uid="{00000000-0005-0000-0000-000041000000}"/>
    <cellStyle name="Bullet" xfId="105" xr:uid="{00000000-0005-0000-0000-000042000000}"/>
    <cellStyle name="Calc Currency (0)" xfId="106" xr:uid="{00000000-0005-0000-0000-000043000000}"/>
    <cellStyle name="Calc Currency (0) 2" xfId="275" xr:uid="{4B26BF45-7A69-41FE-9DE5-5BF370EE5057}"/>
    <cellStyle name="Calc Currency (2)" xfId="107" xr:uid="{00000000-0005-0000-0000-000044000000}"/>
    <cellStyle name="Calc Percent (0)" xfId="108" xr:uid="{00000000-0005-0000-0000-000045000000}"/>
    <cellStyle name="Calc Percent (1)" xfId="109" xr:uid="{00000000-0005-0000-0000-000046000000}"/>
    <cellStyle name="Calc Percent (2)" xfId="110" xr:uid="{00000000-0005-0000-0000-000047000000}"/>
    <cellStyle name="Calc Units (0)" xfId="111" xr:uid="{00000000-0005-0000-0000-000048000000}"/>
    <cellStyle name="Calc Units (1)" xfId="112" xr:uid="{00000000-0005-0000-0000-000049000000}"/>
    <cellStyle name="Calc Units (2)" xfId="113" xr:uid="{00000000-0005-0000-0000-00004A000000}"/>
    <cellStyle name="Calculation" xfId="26" xr:uid="{00000000-0005-0000-0000-00004B000000}"/>
    <cellStyle name="Check Cell" xfId="27" xr:uid="{00000000-0005-0000-0000-00004C000000}"/>
    <cellStyle name="Comma" xfId="28" builtinId="3"/>
    <cellStyle name="Comma [00]" xfId="114" xr:uid="{00000000-0005-0000-0000-00004E000000}"/>
    <cellStyle name="Comma 10" xfId="115" xr:uid="{00000000-0005-0000-0000-00004F000000}"/>
    <cellStyle name="Comma 11" xfId="116" xr:uid="{00000000-0005-0000-0000-000050000000}"/>
    <cellStyle name="Comma 12" xfId="117" xr:uid="{00000000-0005-0000-0000-000051000000}"/>
    <cellStyle name="Comma 13" xfId="118" xr:uid="{00000000-0005-0000-0000-000052000000}"/>
    <cellStyle name="Comma 14" xfId="119" xr:uid="{00000000-0005-0000-0000-000053000000}"/>
    <cellStyle name="Comma 15" xfId="120" xr:uid="{00000000-0005-0000-0000-000054000000}"/>
    <cellStyle name="Comma 16" xfId="121" xr:uid="{00000000-0005-0000-0000-000055000000}"/>
    <cellStyle name="Comma 17" xfId="122" xr:uid="{00000000-0005-0000-0000-000056000000}"/>
    <cellStyle name="Comma 18" xfId="123" xr:uid="{00000000-0005-0000-0000-000057000000}"/>
    <cellStyle name="Comma 19" xfId="124" xr:uid="{00000000-0005-0000-0000-000058000000}"/>
    <cellStyle name="Comma 2" xfId="29" xr:uid="{00000000-0005-0000-0000-000059000000}"/>
    <cellStyle name="Comma 2 2" xfId="125" xr:uid="{00000000-0005-0000-0000-00005A000000}"/>
    <cellStyle name="Comma 2 3" xfId="126" xr:uid="{00000000-0005-0000-0000-00005B000000}"/>
    <cellStyle name="Comma 2 4" xfId="127" xr:uid="{00000000-0005-0000-0000-00005C000000}"/>
    <cellStyle name="Comma 2 5" xfId="128" xr:uid="{00000000-0005-0000-0000-00005D000000}"/>
    <cellStyle name="Comma 2 6" xfId="129" xr:uid="{00000000-0005-0000-0000-00005E000000}"/>
    <cellStyle name="Comma 2 7" xfId="130" xr:uid="{00000000-0005-0000-0000-00005F000000}"/>
    <cellStyle name="Comma 20" xfId="131" xr:uid="{00000000-0005-0000-0000-000060000000}"/>
    <cellStyle name="Comma 21" xfId="132" xr:uid="{00000000-0005-0000-0000-000061000000}"/>
    <cellStyle name="Comma 22" xfId="133" xr:uid="{00000000-0005-0000-0000-000062000000}"/>
    <cellStyle name="Comma 23" xfId="134" xr:uid="{00000000-0005-0000-0000-000063000000}"/>
    <cellStyle name="Comma 24" xfId="135" xr:uid="{00000000-0005-0000-0000-000064000000}"/>
    <cellStyle name="Comma 25" xfId="136" xr:uid="{00000000-0005-0000-0000-000065000000}"/>
    <cellStyle name="Comma 26" xfId="137" xr:uid="{00000000-0005-0000-0000-000066000000}"/>
    <cellStyle name="Comma 27" xfId="138" xr:uid="{00000000-0005-0000-0000-000067000000}"/>
    <cellStyle name="Comma 28" xfId="139" xr:uid="{00000000-0005-0000-0000-000068000000}"/>
    <cellStyle name="Comma 29" xfId="140" xr:uid="{00000000-0005-0000-0000-000069000000}"/>
    <cellStyle name="Comma 3" xfId="59" xr:uid="{00000000-0005-0000-0000-00006A000000}"/>
    <cellStyle name="Comma 30" xfId="141" xr:uid="{00000000-0005-0000-0000-00006B000000}"/>
    <cellStyle name="Comma 31" xfId="142" xr:uid="{00000000-0005-0000-0000-00006C000000}"/>
    <cellStyle name="Comma 32" xfId="143" xr:uid="{00000000-0005-0000-0000-00006D000000}"/>
    <cellStyle name="Comma 33" xfId="144" xr:uid="{00000000-0005-0000-0000-00006E000000}"/>
    <cellStyle name="Comma 34" xfId="267" xr:uid="{00000000-0005-0000-0000-00006F000000}"/>
    <cellStyle name="Comma 35" xfId="269" xr:uid="{F5B8F8F0-8A69-47D8-98FB-A3CA7E08615A}"/>
    <cellStyle name="Comma 36" xfId="276" xr:uid="{C6DB33C6-8A66-4D99-82F5-B00F03A5B74A}"/>
    <cellStyle name="Comma 4" xfId="145" xr:uid="{00000000-0005-0000-0000-000070000000}"/>
    <cellStyle name="Comma 5" xfId="146" xr:uid="{00000000-0005-0000-0000-000071000000}"/>
    <cellStyle name="Comma 6" xfId="147" xr:uid="{00000000-0005-0000-0000-000072000000}"/>
    <cellStyle name="Comma 7" xfId="148" xr:uid="{00000000-0005-0000-0000-000073000000}"/>
    <cellStyle name="Comma 8" xfId="149" xr:uid="{00000000-0005-0000-0000-000074000000}"/>
    <cellStyle name="Comma 9" xfId="150" xr:uid="{00000000-0005-0000-0000-000075000000}"/>
    <cellStyle name="Comma0" xfId="151" xr:uid="{00000000-0005-0000-0000-000076000000}"/>
    <cellStyle name="Comma0 2" xfId="277" xr:uid="{353C00A9-FB50-4EC0-83B2-7F8A12BF3317}"/>
    <cellStyle name="Currency" xfId="30" builtinId="4"/>
    <cellStyle name="Currency [00]" xfId="152" xr:uid="{00000000-0005-0000-0000-000078000000}"/>
    <cellStyle name="Currency 2" xfId="31" xr:uid="{00000000-0005-0000-0000-000079000000}"/>
    <cellStyle name="Currency 3" xfId="58" xr:uid="{00000000-0005-0000-0000-00007A000000}"/>
    <cellStyle name="Currency 4" xfId="262" xr:uid="{00000000-0005-0000-0000-00007B000000}"/>
    <cellStyle name="Currency 5" xfId="265" xr:uid="{00000000-0005-0000-0000-00007C000000}"/>
    <cellStyle name="Currency 6" xfId="271" xr:uid="{310CAFC9-6830-4ABB-B4B8-D513BC680919}"/>
    <cellStyle name="Currency 7" xfId="278" xr:uid="{3CA0972C-27CA-4982-B987-228469C209C5}"/>
    <cellStyle name="Currency0" xfId="153" xr:uid="{00000000-0005-0000-0000-00007D000000}"/>
    <cellStyle name="Currency0 2" xfId="279" xr:uid="{F53FB52F-3EDB-44DA-B238-4ED87AA1BD2E}"/>
    <cellStyle name="Currency2" xfId="280" xr:uid="{F1FAFC55-68CD-4B23-A90F-CDB8B96BB09A}"/>
    <cellStyle name="Dash" xfId="154" xr:uid="{00000000-0005-0000-0000-00007E000000}"/>
    <cellStyle name="Date" xfId="32" xr:uid="{00000000-0005-0000-0000-00007F000000}"/>
    <cellStyle name="Date [M-Y]" xfId="155" xr:uid="{00000000-0005-0000-0000-000080000000}"/>
    <cellStyle name="Date 2" xfId="281" xr:uid="{EB343ED6-4145-411B-9B97-E4D0E2D683F3}"/>
    <cellStyle name="Date Short" xfId="156" xr:uid="{00000000-0005-0000-0000-000081000000}"/>
    <cellStyle name="Date_512Art AMC 12.27.12 - COLIN" xfId="157" xr:uid="{00000000-0005-0000-0000-000082000000}"/>
    <cellStyle name="Dezimal [0]_Compiling Utility Macros" xfId="282" xr:uid="{97E23172-96E3-4A37-A033-3D6D9E213043}"/>
    <cellStyle name="Dezimal_Compiling Utility Macros" xfId="283" xr:uid="{E44DD7E8-A327-4216-8C29-DD44E02CCE8E}"/>
    <cellStyle name="Dollar0" xfId="284" xr:uid="{65D8792E-C638-440A-9316-C130D97F6068}"/>
    <cellStyle name="Enter Currency (0)" xfId="158" xr:uid="{00000000-0005-0000-0000-000083000000}"/>
    <cellStyle name="Enter Currency (2)" xfId="159" xr:uid="{00000000-0005-0000-0000-000084000000}"/>
    <cellStyle name="Enter Units (0)" xfId="160" xr:uid="{00000000-0005-0000-0000-000085000000}"/>
    <cellStyle name="Enter Units (1)" xfId="161" xr:uid="{00000000-0005-0000-0000-000086000000}"/>
    <cellStyle name="Enter Units (2)" xfId="162" xr:uid="{00000000-0005-0000-0000-000087000000}"/>
    <cellStyle name="Euro" xfId="163" xr:uid="{00000000-0005-0000-0000-000088000000}"/>
    <cellStyle name="Euro 2" xfId="164" xr:uid="{00000000-0005-0000-0000-000089000000}"/>
    <cellStyle name="Euro 3" xfId="285" xr:uid="{9B476540-B248-45AE-9395-0D64720ABB79}"/>
    <cellStyle name="EvenBodyShade" xfId="61" xr:uid="{00000000-0005-0000-0000-00008A000000}"/>
    <cellStyle name="Explanatory Text" xfId="33" xr:uid="{00000000-0005-0000-0000-00008B000000}"/>
    <cellStyle name="EY House" xfId="286" xr:uid="{6543DA74-1C15-4E0B-BD93-A40E71CBFB88}"/>
    <cellStyle name="F2" xfId="287" xr:uid="{89C13ED4-B08A-4B98-8BFA-8B995B4C08B6}"/>
    <cellStyle name="F3" xfId="288" xr:uid="{77C170AF-42B5-481D-8634-12E3641A12E7}"/>
    <cellStyle name="F4" xfId="289" xr:uid="{6265485B-9FF9-48A6-8359-73395283DDEF}"/>
    <cellStyle name="F5" xfId="290" xr:uid="{84364A22-6F5F-4CE5-850F-F9591AE6E0C0}"/>
    <cellStyle name="F6" xfId="291" xr:uid="{308EB39E-1D3F-449A-960A-CDD2C99E1465}"/>
    <cellStyle name="F7" xfId="292" xr:uid="{BC527415-B915-4C56-AB98-420CC03FF190}"/>
    <cellStyle name="F8" xfId="293" xr:uid="{EBE4B330-5A20-4886-BCCF-5EC63A516F45}"/>
    <cellStyle name="Fixed" xfId="34" xr:uid="{00000000-0005-0000-0000-00008C000000}"/>
    <cellStyle name="Fixed 2" xfId="294" xr:uid="{43DBA26B-C723-43DF-B122-069DE693D0F8}"/>
    <cellStyle name="Good" xfId="35" xr:uid="{00000000-0005-0000-0000-00008D000000}"/>
    <cellStyle name="Grey" xfId="165" xr:uid="{00000000-0005-0000-0000-00008E000000}"/>
    <cellStyle name="Grey 2" xfId="166" xr:uid="{00000000-0005-0000-0000-00008F000000}"/>
    <cellStyle name="Grey_Elms Base Case - 10.13.12" xfId="167" xr:uid="{00000000-0005-0000-0000-000090000000}"/>
    <cellStyle name="Header1" xfId="168" xr:uid="{00000000-0005-0000-0000-000091000000}"/>
    <cellStyle name="Header1 2" xfId="295" xr:uid="{4F73DC78-3215-415D-8588-B873A77BE900}"/>
    <cellStyle name="Header2" xfId="169" xr:uid="{00000000-0005-0000-0000-000092000000}"/>
    <cellStyle name="Header2 2" xfId="296" xr:uid="{CAAA550B-AD94-471C-A379-67540F858F2C}"/>
    <cellStyle name="Heading 1" xfId="36" xr:uid="{00000000-0005-0000-0000-000093000000}"/>
    <cellStyle name="Heading 1 2" xfId="297" xr:uid="{ADA3A2EF-39F5-4371-9CD1-019F2BE8FEB4}"/>
    <cellStyle name="Heading 2" xfId="37" xr:uid="{00000000-0005-0000-0000-000094000000}"/>
    <cellStyle name="Heading 2 2" xfId="298" xr:uid="{5D67710A-C721-4046-9A95-C9AB03EE3689}"/>
    <cellStyle name="Heading 3" xfId="38" xr:uid="{00000000-0005-0000-0000-000095000000}"/>
    <cellStyle name="Heading 4" xfId="39" xr:uid="{00000000-0005-0000-0000-000096000000}"/>
    <cellStyle name="Heading Left" xfId="170" xr:uid="{00000000-0005-0000-0000-000097000000}"/>
    <cellStyle name="Hyperlink_Excel-Timeline-Template" xfId="299" xr:uid="{DE80888E-5058-4EC5-8AE6-0CF325F2E5B7}"/>
    <cellStyle name="Input" xfId="40" xr:uid="{00000000-0005-0000-0000-000098000000}"/>
    <cellStyle name="Input [yellow]" xfId="171" xr:uid="{00000000-0005-0000-0000-000099000000}"/>
    <cellStyle name="Input [yellow] 2" xfId="172" xr:uid="{00000000-0005-0000-0000-00009A000000}"/>
    <cellStyle name="Input [yellow]_Elms Base Case - 10.13.12" xfId="173" xr:uid="{00000000-0005-0000-0000-00009B000000}"/>
    <cellStyle name="Input Number" xfId="174" xr:uid="{00000000-0005-0000-0000-00009C000000}"/>
    <cellStyle name="Input_512Art AMC 12.27.12 - COLIN" xfId="175" xr:uid="{00000000-0005-0000-0000-00009D000000}"/>
    <cellStyle name="Komma [0]_BINV" xfId="176" xr:uid="{00000000-0005-0000-0000-00009E000000}"/>
    <cellStyle name="Komma_BINV" xfId="177" xr:uid="{00000000-0005-0000-0000-00009F000000}"/>
    <cellStyle name="Link Currency (0)" xfId="178" xr:uid="{00000000-0005-0000-0000-0000A0000000}"/>
    <cellStyle name="Link Currency (2)" xfId="179" xr:uid="{00000000-0005-0000-0000-0000A1000000}"/>
    <cellStyle name="Link Units (0)" xfId="180" xr:uid="{00000000-0005-0000-0000-0000A2000000}"/>
    <cellStyle name="Link Units (1)" xfId="181" xr:uid="{00000000-0005-0000-0000-0000A3000000}"/>
    <cellStyle name="Link Units (2)" xfId="182" xr:uid="{00000000-0005-0000-0000-0000A4000000}"/>
    <cellStyle name="Linked Cell" xfId="41" xr:uid="{00000000-0005-0000-0000-0000A5000000}"/>
    <cellStyle name="Milliers [0]_Open&amp;Close" xfId="300" xr:uid="{3FE9A8D2-9900-4ECE-A74B-D685B0849AF4}"/>
    <cellStyle name="Milliers_Open&amp;Close" xfId="301" xr:uid="{A25FEA12-A83B-4ACD-B6C2-A4A5EA3A4547}"/>
    <cellStyle name="Monétaire [0]_Open&amp;Close" xfId="302" xr:uid="{B5DCB718-4E61-4C73-8A4A-A338F56E6D15}"/>
    <cellStyle name="Monétaire_Open&amp;Close" xfId="303" xr:uid="{5E13E48C-2E33-47BA-9415-B7625D68B80A}"/>
    <cellStyle name="Neutral" xfId="42" xr:uid="{00000000-0005-0000-0000-0000A6000000}"/>
    <cellStyle name="Normal" xfId="0" builtinId="0"/>
    <cellStyle name="Normal - Style1" xfId="183" xr:uid="{00000000-0005-0000-0000-0000A8000000}"/>
    <cellStyle name="Normal 10" xfId="184" xr:uid="{00000000-0005-0000-0000-0000A9000000}"/>
    <cellStyle name="Normal 11" xfId="185" xr:uid="{00000000-0005-0000-0000-0000AA000000}"/>
    <cellStyle name="Normal 12" xfId="186" xr:uid="{00000000-0005-0000-0000-0000AB000000}"/>
    <cellStyle name="Normal 13" xfId="187" xr:uid="{00000000-0005-0000-0000-0000AC000000}"/>
    <cellStyle name="Normal 14" xfId="188" xr:uid="{00000000-0005-0000-0000-0000AD000000}"/>
    <cellStyle name="Normal 15" xfId="189" xr:uid="{00000000-0005-0000-0000-0000AE000000}"/>
    <cellStyle name="Normal 16" xfId="190" xr:uid="{00000000-0005-0000-0000-0000AF000000}"/>
    <cellStyle name="Normal 17" xfId="191" xr:uid="{00000000-0005-0000-0000-0000B0000000}"/>
    <cellStyle name="Normal 18" xfId="259" xr:uid="{00000000-0005-0000-0000-0000B1000000}"/>
    <cellStyle name="Normal 18 2" xfId="260" xr:uid="{00000000-0005-0000-0000-0000B2000000}"/>
    <cellStyle name="Normal 19" xfId="261" xr:uid="{00000000-0005-0000-0000-0000B3000000}"/>
    <cellStyle name="Normal 2" xfId="43" xr:uid="{00000000-0005-0000-0000-0000B4000000}"/>
    <cellStyle name="Normal 2 2" xfId="192" xr:uid="{00000000-0005-0000-0000-0000B5000000}"/>
    <cellStyle name="Normal 2 3" xfId="264" xr:uid="{00000000-0005-0000-0000-0000B6000000}"/>
    <cellStyle name="Normal 2_512Art AMC 12.27.12 - COLIN" xfId="193" xr:uid="{00000000-0005-0000-0000-0000B7000000}"/>
    <cellStyle name="Normal 20" xfId="263" xr:uid="{00000000-0005-0000-0000-0000B8000000}"/>
    <cellStyle name="Normal 21" xfId="268" xr:uid="{4EB1A6DA-F6A2-4C7D-B1FE-601187220131}"/>
    <cellStyle name="Normal 22" xfId="272" xr:uid="{E34FAE39-7B8F-4B6B-8494-0C20420D360B}"/>
    <cellStyle name="Normal 23" xfId="273" xr:uid="{3D155ACA-3A9F-4E01-B66B-5ED4802418BC}"/>
    <cellStyle name="Normal 3" xfId="44" xr:uid="{00000000-0005-0000-0000-0000B9000000}"/>
    <cellStyle name="Normal 4" xfId="45" xr:uid="{00000000-0005-0000-0000-0000BA000000}"/>
    <cellStyle name="Normal 5" xfId="46" xr:uid="{00000000-0005-0000-0000-0000BB000000}"/>
    <cellStyle name="Normal 6" xfId="194" xr:uid="{00000000-0005-0000-0000-0000BC000000}"/>
    <cellStyle name="Normal 7" xfId="195" xr:uid="{00000000-0005-0000-0000-0000BD000000}"/>
    <cellStyle name="Normal 8" xfId="196" xr:uid="{00000000-0005-0000-0000-0000BE000000}"/>
    <cellStyle name="Normal 9" xfId="197" xr:uid="{00000000-0005-0000-0000-0000BF000000}"/>
    <cellStyle name="Normal_Walker Terrace 48 DU -  Pro Forma 1-6-12 v2" xfId="47" xr:uid="{00000000-0005-0000-0000-0000C3000000}"/>
    <cellStyle name="Normal_Walker Terrace 48 DU -  Pro Forma 1-6-12 v2 2" xfId="258" xr:uid="{00000000-0005-0000-0000-0000C4000000}"/>
    <cellStyle name="Note" xfId="48" xr:uid="{00000000-0005-0000-0000-0000C5000000}"/>
    <cellStyle name="Note 2" xfId="62" xr:uid="{00000000-0005-0000-0000-0000C6000000}"/>
    <cellStyle name="OddBodyShade" xfId="63" xr:uid="{00000000-0005-0000-0000-0000C7000000}"/>
    <cellStyle name="One Pager Input" xfId="198" xr:uid="{00000000-0005-0000-0000-0000C8000000}"/>
    <cellStyle name="Output" xfId="49" xr:uid="{00000000-0005-0000-0000-0000C9000000}"/>
    <cellStyle name="PB Table Heading" xfId="199" xr:uid="{00000000-0005-0000-0000-0000CA000000}"/>
    <cellStyle name="PB Table Highlight1" xfId="200" xr:uid="{00000000-0005-0000-0000-0000CB000000}"/>
    <cellStyle name="PB Table Highlight2" xfId="201" xr:uid="{00000000-0005-0000-0000-0000CC000000}"/>
    <cellStyle name="PB Table Highlight3" xfId="202" xr:uid="{00000000-0005-0000-0000-0000CD000000}"/>
    <cellStyle name="PB Table Standard Row" xfId="203" xr:uid="{00000000-0005-0000-0000-0000CE000000}"/>
    <cellStyle name="PB Table Subtotal Row" xfId="204" xr:uid="{00000000-0005-0000-0000-0000CF000000}"/>
    <cellStyle name="PB Table Total Row" xfId="205" xr:uid="{00000000-0005-0000-0000-0000D0000000}"/>
    <cellStyle name="Percent" xfId="50" builtinId="5"/>
    <cellStyle name="Percent [0%]" xfId="305" xr:uid="{95B9ECCE-6E5F-4E8F-9225-F7EFEF155BE4}"/>
    <cellStyle name="Percent [0.00%]" xfId="306" xr:uid="{2FE43FCD-ED49-493E-B2FA-6D29F2B76F43}"/>
    <cellStyle name="Percent [0]" xfId="206" xr:uid="{00000000-0005-0000-0000-0000D2000000}"/>
    <cellStyle name="Percent [00]" xfId="207" xr:uid="{00000000-0005-0000-0000-0000D3000000}"/>
    <cellStyle name="Percent [1]" xfId="208" xr:uid="{00000000-0005-0000-0000-0000D4000000}"/>
    <cellStyle name="Percent [2]" xfId="209" xr:uid="{00000000-0005-0000-0000-0000D5000000}"/>
    <cellStyle name="Percent [2] 2" xfId="210" xr:uid="{00000000-0005-0000-0000-0000D6000000}"/>
    <cellStyle name="Percent 10" xfId="211" xr:uid="{00000000-0005-0000-0000-0000D7000000}"/>
    <cellStyle name="Percent 11" xfId="212" xr:uid="{00000000-0005-0000-0000-0000D8000000}"/>
    <cellStyle name="Percent 12" xfId="213" xr:uid="{00000000-0005-0000-0000-0000D9000000}"/>
    <cellStyle name="Percent 13" xfId="266" xr:uid="{00000000-0005-0000-0000-0000DA000000}"/>
    <cellStyle name="Percent 14" xfId="214" xr:uid="{00000000-0005-0000-0000-0000DB000000}"/>
    <cellStyle name="Percent 15" xfId="270" xr:uid="{30BEB09B-1703-49EC-B99D-D067FA7A67B3}"/>
    <cellStyle name="Percent 16" xfId="304" xr:uid="{D0138714-5F22-4CB9-9532-642DF52453CE}"/>
    <cellStyle name="Percent 17" xfId="215" xr:uid="{00000000-0005-0000-0000-0000DC000000}"/>
    <cellStyle name="Percent 18" xfId="216" xr:uid="{00000000-0005-0000-0000-0000DD000000}"/>
    <cellStyle name="Percent 19" xfId="217" xr:uid="{00000000-0005-0000-0000-0000DE000000}"/>
    <cellStyle name="Percent 2" xfId="51" xr:uid="{00000000-0005-0000-0000-0000DF000000}"/>
    <cellStyle name="Percent 2 2" xfId="218" xr:uid="{00000000-0005-0000-0000-0000E0000000}"/>
    <cellStyle name="Percent 2 3" xfId="219" xr:uid="{00000000-0005-0000-0000-0000E1000000}"/>
    <cellStyle name="Percent 2 4" xfId="220" xr:uid="{00000000-0005-0000-0000-0000E2000000}"/>
    <cellStyle name="Percent 2 5" xfId="221" xr:uid="{00000000-0005-0000-0000-0000E3000000}"/>
    <cellStyle name="Percent 2 6" xfId="222" xr:uid="{00000000-0005-0000-0000-0000E4000000}"/>
    <cellStyle name="Percent 2 7" xfId="223" xr:uid="{00000000-0005-0000-0000-0000E5000000}"/>
    <cellStyle name="Percent 20" xfId="224" xr:uid="{00000000-0005-0000-0000-0000E6000000}"/>
    <cellStyle name="Percent 21" xfId="225" xr:uid="{00000000-0005-0000-0000-0000E7000000}"/>
    <cellStyle name="Percent 22" xfId="226" xr:uid="{00000000-0005-0000-0000-0000E8000000}"/>
    <cellStyle name="Percent 23" xfId="227" xr:uid="{00000000-0005-0000-0000-0000E9000000}"/>
    <cellStyle name="Percent 24" xfId="228" xr:uid="{00000000-0005-0000-0000-0000EA000000}"/>
    <cellStyle name="Percent 25" xfId="229" xr:uid="{00000000-0005-0000-0000-0000EB000000}"/>
    <cellStyle name="Percent 26" xfId="230" xr:uid="{00000000-0005-0000-0000-0000EC000000}"/>
    <cellStyle name="Percent 27" xfId="231" xr:uid="{00000000-0005-0000-0000-0000ED000000}"/>
    <cellStyle name="Percent 29" xfId="232" xr:uid="{00000000-0005-0000-0000-0000EE000000}"/>
    <cellStyle name="Percent 3" xfId="60" xr:uid="{00000000-0005-0000-0000-0000EF000000}"/>
    <cellStyle name="Percent 30" xfId="233" xr:uid="{00000000-0005-0000-0000-0000F0000000}"/>
    <cellStyle name="Percent 31" xfId="234" xr:uid="{00000000-0005-0000-0000-0000F1000000}"/>
    <cellStyle name="Percent 32" xfId="235" xr:uid="{00000000-0005-0000-0000-0000F2000000}"/>
    <cellStyle name="Percent 33" xfId="236" xr:uid="{00000000-0005-0000-0000-0000F3000000}"/>
    <cellStyle name="Percent 34" xfId="237" xr:uid="{00000000-0005-0000-0000-0000F4000000}"/>
    <cellStyle name="Percent 4" xfId="238" xr:uid="{00000000-0005-0000-0000-0000F5000000}"/>
    <cellStyle name="Percent 5" xfId="239" xr:uid="{00000000-0005-0000-0000-0000F6000000}"/>
    <cellStyle name="Percent 6" xfId="240" xr:uid="{00000000-0005-0000-0000-0000F7000000}"/>
    <cellStyle name="Percent 7" xfId="241" xr:uid="{00000000-0005-0000-0000-0000F8000000}"/>
    <cellStyle name="Percent 8" xfId="242" xr:uid="{00000000-0005-0000-0000-0000F9000000}"/>
    <cellStyle name="Percent 9" xfId="243" xr:uid="{00000000-0005-0000-0000-0000FA000000}"/>
    <cellStyle name="Percent2" xfId="307" xr:uid="{899E2C73-6023-46E1-BF4B-130C50818F64}"/>
    <cellStyle name="PrePop Currency (0)" xfId="244" xr:uid="{00000000-0005-0000-0000-0000FB000000}"/>
    <cellStyle name="PrePop Currency (2)" xfId="245" xr:uid="{00000000-0005-0000-0000-0000FC000000}"/>
    <cellStyle name="PrePop Units (0)" xfId="246" xr:uid="{00000000-0005-0000-0000-0000FD000000}"/>
    <cellStyle name="PrePop Units (1)" xfId="247" xr:uid="{00000000-0005-0000-0000-0000FE000000}"/>
    <cellStyle name="PrePop Units (2)" xfId="248" xr:uid="{00000000-0005-0000-0000-0000FF000000}"/>
    <cellStyle name="Procent_BINV" xfId="249" xr:uid="{00000000-0005-0000-0000-000000010000}"/>
    <cellStyle name="PSChar" xfId="308" xr:uid="{088B9278-4F5A-4BF3-8DCE-BA1BCCBC8C8E}"/>
    <cellStyle name="PSDate" xfId="309" xr:uid="{5A7D57C9-FAC5-4D68-8E44-0670B6EC3E38}"/>
    <cellStyle name="PSDec" xfId="310" xr:uid="{A0FCFDD9-E502-420B-BD11-9F9612C076D9}"/>
    <cellStyle name="PSHeading" xfId="311" xr:uid="{0D02C57F-6373-4D11-A193-B027CA81956B}"/>
    <cellStyle name="PSInt" xfId="312" xr:uid="{9C3E834B-8C56-49D4-97C8-D7FF6769F6A6}"/>
    <cellStyle name="PSSpacer" xfId="313" xr:uid="{849794BC-20DA-49D8-B92E-86BE252802F2}"/>
    <cellStyle name="Standaard_BINV" xfId="250" xr:uid="{00000000-0005-0000-0000-000001010000}"/>
    <cellStyle name="standard" xfId="314" xr:uid="{1B8B9CFD-9ECD-4CFA-9D34-7A809D0B562D}"/>
    <cellStyle name="STD" xfId="315" xr:uid="{9B6A0EB4-4327-4A6B-AECC-D8B8A75BCB01}"/>
    <cellStyle name="STYLE1 2" xfId="251" xr:uid="{00000000-0005-0000-0000-000002010000}"/>
    <cellStyle name="STYLE2" xfId="252" xr:uid="{00000000-0005-0000-0000-000003010000}"/>
    <cellStyle name="Table Title" xfId="52" xr:uid="{00000000-0005-0000-0000-000004010000}"/>
    <cellStyle name="Table Units" xfId="53" xr:uid="{00000000-0005-0000-0000-000005010000}"/>
    <cellStyle name="Text" xfId="54" xr:uid="{00000000-0005-0000-0000-000006010000}"/>
    <cellStyle name="Text Indent A" xfId="253" xr:uid="{00000000-0005-0000-0000-000007010000}"/>
    <cellStyle name="Text Indent B" xfId="254" xr:uid="{00000000-0005-0000-0000-000008010000}"/>
    <cellStyle name="Text Indent C" xfId="255" xr:uid="{00000000-0005-0000-0000-000009010000}"/>
    <cellStyle name="Title" xfId="55" xr:uid="{00000000-0005-0000-0000-00000A010000}"/>
    <cellStyle name="Total" xfId="56" xr:uid="{00000000-0005-0000-0000-00000B010000}"/>
    <cellStyle name="Total 2" xfId="316" xr:uid="{379BC1D0-8BE8-4AC2-BB4A-D478CB9FBD60}"/>
    <cellStyle name="Valuta [0]_BINV" xfId="256" xr:uid="{00000000-0005-0000-0000-00000C010000}"/>
    <cellStyle name="Valuta_BINV" xfId="257" xr:uid="{00000000-0005-0000-0000-00000D010000}"/>
    <cellStyle name="Währung [0]_Compiling Utility Macros" xfId="317" xr:uid="{E6003F30-5781-4F2B-A02F-933E67AA09E7}"/>
    <cellStyle name="Währung_Compiling Utility Macros" xfId="318" xr:uid="{0596BB60-606F-4C53-8B91-520A902CD207}"/>
    <cellStyle name="Warning Text" xfId="57" xr:uid="{00000000-0005-0000-0000-00000E010000}"/>
  </cellStyles>
  <dxfs count="16">
    <dxf>
      <font>
        <condense val="0"/>
        <extend val="0"/>
        <color indexed="9"/>
      </font>
      <fill>
        <patternFill patternType="solid">
          <bgColor indexed="65"/>
        </patternFill>
      </fill>
    </dxf>
    <dxf>
      <font>
        <condense val="0"/>
        <extend val="0"/>
        <color indexed="9"/>
      </font>
      <fill>
        <patternFill patternType="gray0625"/>
      </fill>
    </dxf>
    <dxf>
      <font>
        <condense val="0"/>
        <extend val="0"/>
        <color indexed="9"/>
      </font>
      <fill>
        <patternFill patternType="solid">
          <bgColor indexed="65"/>
        </patternFill>
      </fill>
    </dxf>
    <dxf>
      <font>
        <condense val="0"/>
        <extend val="0"/>
        <color indexed="9"/>
      </font>
      <fill>
        <patternFill patternType="gray0625"/>
      </fill>
    </dxf>
    <dxf>
      <border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font>
        <condense val="0"/>
        <extend val="0"/>
        <color indexed="9"/>
      </font>
      <fill>
        <patternFill patternType="solid">
          <bgColor indexed="65"/>
        </patternFill>
      </fill>
    </dxf>
    <dxf>
      <font>
        <condense val="0"/>
        <extend val="0"/>
        <color indexed="9"/>
      </font>
      <fill>
        <patternFill patternType="gray0625"/>
      </fill>
    </dxf>
    <dxf>
      <border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font>
        <condense val="0"/>
        <extend val="0"/>
        <color indexed="9"/>
      </font>
      <fill>
        <patternFill patternType="solid">
          <bgColor indexed="65"/>
        </patternFill>
      </fill>
    </dxf>
    <dxf>
      <font>
        <condense val="0"/>
        <extend val="0"/>
        <color indexed="9"/>
      </font>
      <fill>
        <patternFill patternType="gray0625"/>
      </fill>
    </dxf>
    <dxf>
      <border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font>
        <condense val="0"/>
        <extend val="0"/>
        <color indexed="9"/>
      </font>
      <fill>
        <patternFill patternType="gray0625"/>
      </fill>
    </dxf>
    <dxf>
      <font>
        <condense val="0"/>
        <extend val="0"/>
        <color indexed="9"/>
      </font>
      <fill>
        <patternFill patternType="solid">
          <bgColor indexed="65"/>
        </patternFill>
      </fill>
    </dxf>
    <dxf>
      <font>
        <condense val="0"/>
        <extend val="0"/>
        <color indexed="9"/>
      </font>
      <fill>
        <patternFill patternType="gray0625"/>
      </fill>
    </dxf>
    <dxf>
      <border>
        <left style="dotted">
          <color indexed="64"/>
        </left>
        <right style="dotted">
          <color indexed="64"/>
        </right>
        <top style="dotted">
          <color indexed="64"/>
        </top>
        <bottom style="dotted">
          <color indexed="64"/>
        </bottom>
      </border>
    </dxf>
    <dxf>
      <font>
        <color theme="9" tint="-0.24994659260841701"/>
      </font>
    </dxf>
  </dxfs>
  <tableStyles count="0" defaultTableStyle="TableStyleMedium9" defaultPivotStyle="PivotStyleMedium4"/>
  <colors>
    <mruColors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1043</xdr:row>
      <xdr:rowOff>0</xdr:rowOff>
    </xdr:from>
    <xdr:to>
      <xdr:col>2</xdr:col>
      <xdr:colOff>15875</xdr:colOff>
      <xdr:row>1087</xdr:row>
      <xdr:rowOff>76200</xdr:rowOff>
    </xdr:to>
    <xdr:sp macro="" textlink="">
      <xdr:nvSpPr>
        <xdr:cNvPr id="3" name="Shape 2">
          <a:extLst>
            <a:ext uri="{FF2B5EF4-FFF2-40B4-BE49-F238E27FC236}">
              <a16:creationId xmlns:a16="http://schemas.microsoft.com/office/drawing/2014/main" id="{BD60A1C4-7322-48A5-B618-97333EFAF0E8}"/>
            </a:ext>
          </a:extLst>
        </xdr:cNvPr>
        <xdr:cNvSpPr/>
      </xdr:nvSpPr>
      <xdr:spPr>
        <a:xfrm>
          <a:off x="0" y="12944475"/>
          <a:ext cx="9525" cy="76200"/>
        </a:xfrm>
        <a:custGeom>
          <a:avLst/>
          <a:gdLst/>
          <a:ahLst/>
          <a:cxnLst/>
          <a:rect l="0" t="0" r="0" b="0"/>
          <a:pathLst>
            <a:path w="9525" h="76200">
              <a:moveTo>
                <a:pt x="0" y="0"/>
              </a:moveTo>
              <a:lnTo>
                <a:pt x="0" y="76200"/>
              </a:lnTo>
              <a:lnTo>
                <a:pt x="9525" y="66675"/>
              </a:lnTo>
              <a:lnTo>
                <a:pt x="9525" y="9525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  <xdr:txBody>
        <a:bodyPr/>
        <a:lstStyle/>
        <a:p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1045</xdr:row>
      <xdr:rowOff>0</xdr:rowOff>
    </xdr:from>
    <xdr:to>
      <xdr:col>2</xdr:col>
      <xdr:colOff>15875</xdr:colOff>
      <xdr:row>1087</xdr:row>
      <xdr:rowOff>76200</xdr:rowOff>
    </xdr:to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CE3AEC9D-F7D6-4522-ABB4-03CFBFC83997}"/>
            </a:ext>
          </a:extLst>
        </xdr:cNvPr>
        <xdr:cNvSpPr/>
      </xdr:nvSpPr>
      <xdr:spPr>
        <a:xfrm>
          <a:off x="0" y="13373100"/>
          <a:ext cx="9525" cy="76200"/>
        </a:xfrm>
        <a:custGeom>
          <a:avLst/>
          <a:gdLst/>
          <a:ahLst/>
          <a:cxnLst/>
          <a:rect l="0" t="0" r="0" b="0"/>
          <a:pathLst>
            <a:path w="9525" h="76200">
              <a:moveTo>
                <a:pt x="0" y="0"/>
              </a:moveTo>
              <a:lnTo>
                <a:pt x="0" y="76200"/>
              </a:lnTo>
              <a:lnTo>
                <a:pt x="9525" y="66675"/>
              </a:lnTo>
              <a:lnTo>
                <a:pt x="9525" y="9525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2</xdr:col>
      <xdr:colOff>0</xdr:colOff>
      <xdr:row>1045</xdr:row>
      <xdr:rowOff>0</xdr:rowOff>
    </xdr:from>
    <xdr:to>
      <xdr:col>2</xdr:col>
      <xdr:colOff>15875</xdr:colOff>
      <xdr:row>1087</xdr:row>
      <xdr:rowOff>76200</xdr:rowOff>
    </xdr:to>
    <xdr:sp macro="" textlink="">
      <xdr:nvSpPr>
        <xdr:cNvPr id="3" name="Shape 2">
          <a:extLst>
            <a:ext uri="{FF2B5EF4-FFF2-40B4-BE49-F238E27FC236}">
              <a16:creationId xmlns:a16="http://schemas.microsoft.com/office/drawing/2014/main" id="{C2B6E0B6-7504-4D7F-88E0-440BCFBF4636}"/>
            </a:ext>
          </a:extLst>
        </xdr:cNvPr>
        <xdr:cNvSpPr/>
      </xdr:nvSpPr>
      <xdr:spPr>
        <a:xfrm>
          <a:off x="0" y="13373100"/>
          <a:ext cx="9525" cy="76200"/>
        </a:xfrm>
        <a:custGeom>
          <a:avLst/>
          <a:gdLst/>
          <a:ahLst/>
          <a:cxnLst/>
          <a:rect l="0" t="0" r="0" b="0"/>
          <a:pathLst>
            <a:path w="9525" h="76200">
              <a:moveTo>
                <a:pt x="0" y="0"/>
              </a:moveTo>
              <a:lnTo>
                <a:pt x="0" y="76200"/>
              </a:lnTo>
              <a:lnTo>
                <a:pt x="9525" y="66675"/>
              </a:lnTo>
              <a:lnTo>
                <a:pt x="9525" y="9525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  <xdr:txBody>
        <a:bodyPr/>
        <a:lstStyle/>
        <a:p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1049</xdr:row>
      <xdr:rowOff>0</xdr:rowOff>
    </xdr:from>
    <xdr:to>
      <xdr:col>2</xdr:col>
      <xdr:colOff>15875</xdr:colOff>
      <xdr:row>1087</xdr:row>
      <xdr:rowOff>76200</xdr:rowOff>
    </xdr:to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FA065D42-F346-4EED-BBF3-C053888B01A6}"/>
            </a:ext>
          </a:extLst>
        </xdr:cNvPr>
        <xdr:cNvSpPr/>
      </xdr:nvSpPr>
      <xdr:spPr>
        <a:xfrm>
          <a:off x="0" y="14211300"/>
          <a:ext cx="9525" cy="76200"/>
        </a:xfrm>
        <a:custGeom>
          <a:avLst/>
          <a:gdLst/>
          <a:ahLst/>
          <a:cxnLst/>
          <a:rect l="0" t="0" r="0" b="0"/>
          <a:pathLst>
            <a:path w="9525" h="76200">
              <a:moveTo>
                <a:pt x="0" y="0"/>
              </a:moveTo>
              <a:lnTo>
                <a:pt x="0" y="76200"/>
              </a:lnTo>
              <a:lnTo>
                <a:pt x="9525" y="66675"/>
              </a:lnTo>
              <a:lnTo>
                <a:pt x="9525" y="9525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2</xdr:col>
      <xdr:colOff>0</xdr:colOff>
      <xdr:row>1049</xdr:row>
      <xdr:rowOff>0</xdr:rowOff>
    </xdr:from>
    <xdr:to>
      <xdr:col>2</xdr:col>
      <xdr:colOff>15875</xdr:colOff>
      <xdr:row>1087</xdr:row>
      <xdr:rowOff>76200</xdr:rowOff>
    </xdr:to>
    <xdr:sp macro="" textlink="">
      <xdr:nvSpPr>
        <xdr:cNvPr id="3" name="Shape 2">
          <a:extLst>
            <a:ext uri="{FF2B5EF4-FFF2-40B4-BE49-F238E27FC236}">
              <a16:creationId xmlns:a16="http://schemas.microsoft.com/office/drawing/2014/main" id="{A061BC26-0CF6-4DC6-B8D6-08520DC6003E}"/>
            </a:ext>
          </a:extLst>
        </xdr:cNvPr>
        <xdr:cNvSpPr/>
      </xdr:nvSpPr>
      <xdr:spPr>
        <a:xfrm>
          <a:off x="0" y="14211300"/>
          <a:ext cx="9525" cy="76200"/>
        </a:xfrm>
        <a:custGeom>
          <a:avLst/>
          <a:gdLst/>
          <a:ahLst/>
          <a:cxnLst/>
          <a:rect l="0" t="0" r="0" b="0"/>
          <a:pathLst>
            <a:path w="9525" h="76200">
              <a:moveTo>
                <a:pt x="0" y="0"/>
              </a:moveTo>
              <a:lnTo>
                <a:pt x="0" y="76200"/>
              </a:lnTo>
              <a:lnTo>
                <a:pt x="9525" y="66675"/>
              </a:lnTo>
              <a:lnTo>
                <a:pt x="9525" y="9525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  <xdr:txBody>
        <a:bodyPr/>
        <a:lstStyle/>
        <a:p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1049</xdr:row>
      <xdr:rowOff>0</xdr:rowOff>
    </xdr:from>
    <xdr:to>
      <xdr:col>2</xdr:col>
      <xdr:colOff>12700</xdr:colOff>
      <xdr:row>1087</xdr:row>
      <xdr:rowOff>76200</xdr:rowOff>
    </xdr:to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2B5B6FE7-6EEE-41FB-9C1A-BD75EFA5C912}"/>
            </a:ext>
          </a:extLst>
        </xdr:cNvPr>
        <xdr:cNvSpPr/>
      </xdr:nvSpPr>
      <xdr:spPr>
        <a:xfrm>
          <a:off x="1600200" y="197719950"/>
          <a:ext cx="9525" cy="76200"/>
        </a:xfrm>
        <a:custGeom>
          <a:avLst/>
          <a:gdLst/>
          <a:ahLst/>
          <a:cxnLst/>
          <a:rect l="0" t="0" r="0" b="0"/>
          <a:pathLst>
            <a:path w="9525" h="76200">
              <a:moveTo>
                <a:pt x="0" y="0"/>
              </a:moveTo>
              <a:lnTo>
                <a:pt x="0" y="76200"/>
              </a:lnTo>
              <a:lnTo>
                <a:pt x="9525" y="66675"/>
              </a:lnTo>
              <a:lnTo>
                <a:pt x="9525" y="9525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2</xdr:col>
      <xdr:colOff>0</xdr:colOff>
      <xdr:row>1049</xdr:row>
      <xdr:rowOff>0</xdr:rowOff>
    </xdr:from>
    <xdr:to>
      <xdr:col>2</xdr:col>
      <xdr:colOff>12700</xdr:colOff>
      <xdr:row>1087</xdr:row>
      <xdr:rowOff>76200</xdr:rowOff>
    </xdr:to>
    <xdr:sp macro="" textlink="">
      <xdr:nvSpPr>
        <xdr:cNvPr id="3" name="Shape 2">
          <a:extLst>
            <a:ext uri="{FF2B5EF4-FFF2-40B4-BE49-F238E27FC236}">
              <a16:creationId xmlns:a16="http://schemas.microsoft.com/office/drawing/2014/main" id="{B7D3FD64-0970-4B19-BD7F-B5FAF0306415}"/>
            </a:ext>
          </a:extLst>
        </xdr:cNvPr>
        <xdr:cNvSpPr/>
      </xdr:nvSpPr>
      <xdr:spPr>
        <a:xfrm>
          <a:off x="1600200" y="197719950"/>
          <a:ext cx="9525" cy="76200"/>
        </a:xfrm>
        <a:custGeom>
          <a:avLst/>
          <a:gdLst/>
          <a:ahLst/>
          <a:cxnLst/>
          <a:rect l="0" t="0" r="0" b="0"/>
          <a:pathLst>
            <a:path w="9525" h="76200">
              <a:moveTo>
                <a:pt x="0" y="0"/>
              </a:moveTo>
              <a:lnTo>
                <a:pt x="0" y="76200"/>
              </a:lnTo>
              <a:lnTo>
                <a:pt x="9525" y="66675"/>
              </a:lnTo>
              <a:lnTo>
                <a:pt x="9525" y="9525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  <xdr:txBody>
        <a:bodyPr/>
        <a:lstStyle/>
        <a:p>
          <a:endParaRPr lang="en-US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/C/Documents%20and%20Settings/gbarbieri/Desktop/2002%20-%20February%20Book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/C/C/C/Documents%20and%20Settings/gbarbieri/Desktop/2002%20-%20February%20Book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elle_star24\Box%20Sync\Villas%20del%20Sol%20(Rachel)\Villas%20del%20Sol%20UAG\Weekly%20Reports\Closing%20costs%20calculator1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wnloads\REDPLCW2015Feb_RealogicTools_Value%20(1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c03\valuation\Valuation\01-%20Hardt-Hamilton\01%20-%20Potential%20Deals\Louis%20Pasteur%20(7220)%20-%20Medcentre%20Pointe%20-%20Houston,%20TX\2010\Model\MedCentrePointe_REALOGIC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wnloads\REDPLCW2015Feb_RealogicTools_Value%20(1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tonioMarquez\Desktop\10yearhighlightedInprog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ACKUP%20FROM%20BOOTCAMP%20ON%20MAC\CRP\Models\Sienna%20Heights%20-%20UW%20Model%20(3.8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"/>
      <sheetName val="OFFICE"/>
      <sheetName val="1325"/>
      <sheetName val="FSQ"/>
      <sheetName val="1633"/>
      <sheetName val="150"/>
      <sheetName val="180"/>
      <sheetName val="900"/>
      <sheetName val="ONE"/>
      <sheetName val="712"/>
      <sheetName val="45B"/>
      <sheetName val="4TH"/>
      <sheetName val="888"/>
    </sheetNames>
    <sheetDataSet>
      <sheetData sheetId="0">
        <row r="157">
          <cell r="A157" t="str">
            <v>SUMMARY  OF  RESULTS  -  ERGEBNISÜBERSICHTEN</v>
          </cell>
        </row>
      </sheetData>
      <sheetData sheetId="1">
        <row r="12">
          <cell r="AF12">
            <v>1999</v>
          </cell>
          <cell r="AG12" t="str">
            <v>2000</v>
          </cell>
          <cell r="AH12" t="str">
            <v>P-2001</v>
          </cell>
          <cell r="AI12" t="str">
            <v>F-2001</v>
          </cell>
          <cell r="AJ12" t="str">
            <v>2002</v>
          </cell>
          <cell r="AK12" t="str">
            <v>2003</v>
          </cell>
        </row>
        <row r="13">
          <cell r="AF13">
            <v>209.4</v>
          </cell>
          <cell r="AG13">
            <v>236.7</v>
          </cell>
          <cell r="AH13">
            <v>293.3</v>
          </cell>
          <cell r="AI13">
            <v>294.8</v>
          </cell>
          <cell r="AJ13">
            <v>297.89999999999998</v>
          </cell>
          <cell r="AK13">
            <v>309.89999999999998</v>
          </cell>
        </row>
        <row r="14">
          <cell r="AF14" t="e">
            <v>#REF!</v>
          </cell>
          <cell r="AG14">
            <v>138.5</v>
          </cell>
          <cell r="AH14">
            <v>168.8</v>
          </cell>
          <cell r="AI14">
            <v>174.1</v>
          </cell>
          <cell r="AJ14">
            <v>169.7</v>
          </cell>
          <cell r="AK14">
            <v>174.3</v>
          </cell>
        </row>
        <row r="15">
          <cell r="AF15" t="e">
            <v>#REF!</v>
          </cell>
          <cell r="AG15">
            <v>82.2</v>
          </cell>
          <cell r="AH15" t="e">
            <v>#REF!</v>
          </cell>
          <cell r="AI15">
            <v>92.9</v>
          </cell>
          <cell r="AJ15">
            <v>85.9</v>
          </cell>
          <cell r="AK15">
            <v>89.6</v>
          </cell>
        </row>
        <row r="16">
          <cell r="AF16">
            <v>23.1</v>
          </cell>
          <cell r="AG16">
            <v>51.5</v>
          </cell>
          <cell r="AH16">
            <v>82.5</v>
          </cell>
          <cell r="AI16">
            <v>77.2</v>
          </cell>
          <cell r="AJ16">
            <v>65.900000000000006</v>
          </cell>
          <cell r="AK16">
            <v>67.7</v>
          </cell>
        </row>
        <row r="17">
          <cell r="AF17" t="e">
            <v>#REF!</v>
          </cell>
          <cell r="AG17">
            <v>82.2</v>
          </cell>
          <cell r="AH17" t="e">
            <v>#REF!</v>
          </cell>
          <cell r="AI17">
            <v>92.9</v>
          </cell>
          <cell r="AJ17">
            <v>85.9</v>
          </cell>
          <cell r="AK17">
            <v>89.6</v>
          </cell>
        </row>
        <row r="19">
          <cell r="AF19">
            <v>-12.7</v>
          </cell>
          <cell r="AG19">
            <v>5</v>
          </cell>
          <cell r="AH19">
            <v>4.4000000000000004</v>
          </cell>
          <cell r="AI19">
            <v>1.9</v>
          </cell>
          <cell r="AJ19">
            <v>5.8</v>
          </cell>
          <cell r="AK19">
            <v>2.7</v>
          </cell>
        </row>
        <row r="20">
          <cell r="AF20" t="e">
            <v>#REF!</v>
          </cell>
          <cell r="AG20">
            <v>1.8</v>
          </cell>
          <cell r="AH20">
            <v>0.4</v>
          </cell>
          <cell r="AI20">
            <v>0</v>
          </cell>
          <cell r="AJ20">
            <v>0.8</v>
          </cell>
          <cell r="AK20">
            <v>0</v>
          </cell>
        </row>
        <row r="21">
          <cell r="AF21">
            <v>5</v>
          </cell>
          <cell r="AG21">
            <v>26.9</v>
          </cell>
          <cell r="AH21">
            <v>8.1999999999999993</v>
          </cell>
          <cell r="AI21">
            <v>8.4</v>
          </cell>
          <cell r="AJ21">
            <v>5.0999999999999996</v>
          </cell>
          <cell r="AK21">
            <v>10</v>
          </cell>
        </row>
        <row r="22">
          <cell r="AF22">
            <v>0</v>
          </cell>
          <cell r="AG22">
            <v>1</v>
          </cell>
          <cell r="AH22">
            <v>1</v>
          </cell>
          <cell r="AI22">
            <v>1</v>
          </cell>
          <cell r="AJ22">
            <v>1</v>
          </cell>
          <cell r="AK22">
            <v>1</v>
          </cell>
        </row>
        <row r="23">
          <cell r="AF23" t="e">
            <v>#REF!</v>
          </cell>
          <cell r="AG23">
            <v>34.6</v>
          </cell>
          <cell r="AH23">
            <v>14</v>
          </cell>
          <cell r="AI23">
            <v>11.3</v>
          </cell>
          <cell r="AJ23">
            <v>12.7</v>
          </cell>
          <cell r="AK23">
            <v>13.8</v>
          </cell>
        </row>
        <row r="67">
          <cell r="AF67">
            <v>19.600000000000001</v>
          </cell>
          <cell r="AG67">
            <v>35.6</v>
          </cell>
          <cell r="AH67">
            <v>67</v>
          </cell>
          <cell r="AI67">
            <v>60.1</v>
          </cell>
          <cell r="AJ67">
            <v>47.5</v>
          </cell>
          <cell r="AK67">
            <v>50.4</v>
          </cell>
        </row>
      </sheetData>
      <sheetData sheetId="2">
        <row r="26">
          <cell r="AL26">
            <v>187</v>
          </cell>
          <cell r="AM26">
            <v>187</v>
          </cell>
          <cell r="AN26">
            <v>187</v>
          </cell>
          <cell r="AO26">
            <v>187</v>
          </cell>
          <cell r="AP26">
            <v>183.8</v>
          </cell>
          <cell r="AQ26">
            <v>180.4</v>
          </cell>
        </row>
        <row r="36">
          <cell r="AL36">
            <v>11.6</v>
          </cell>
          <cell r="AM36">
            <v>11.6</v>
          </cell>
          <cell r="AN36">
            <v>11.6</v>
          </cell>
          <cell r="AO36">
            <v>11.6</v>
          </cell>
          <cell r="AP36">
            <v>14.7</v>
          </cell>
          <cell r="AQ36">
            <v>14.7</v>
          </cell>
        </row>
        <row r="37">
          <cell r="AL37">
            <v>24.7</v>
          </cell>
          <cell r="AM37">
            <v>26.7</v>
          </cell>
          <cell r="AN37">
            <v>26.4</v>
          </cell>
          <cell r="AO37">
            <v>27.4</v>
          </cell>
          <cell r="AP37">
            <v>27.3</v>
          </cell>
          <cell r="AQ37">
            <v>28.6</v>
          </cell>
        </row>
        <row r="82">
          <cell r="AL82">
            <v>11.6</v>
          </cell>
          <cell r="AM82">
            <v>11.6</v>
          </cell>
          <cell r="AN82">
            <v>11.6</v>
          </cell>
          <cell r="AO82">
            <v>11.6</v>
          </cell>
          <cell r="AP82">
            <v>14.7</v>
          </cell>
          <cell r="AQ82">
            <v>14.7</v>
          </cell>
        </row>
        <row r="83">
          <cell r="AL83">
            <v>187</v>
          </cell>
          <cell r="AM83">
            <v>187</v>
          </cell>
          <cell r="AN83">
            <v>187</v>
          </cell>
          <cell r="AO83">
            <v>187</v>
          </cell>
          <cell r="AP83">
            <v>183.8</v>
          </cell>
          <cell r="AQ83">
            <v>180.4</v>
          </cell>
        </row>
      </sheetData>
      <sheetData sheetId="3">
        <row r="12">
          <cell r="AH12" t="str">
            <v>2000</v>
          </cell>
          <cell r="AI12">
            <v>2001</v>
          </cell>
          <cell r="AJ12">
            <v>2002</v>
          </cell>
          <cell r="AK12" t="str">
            <v>2003</v>
          </cell>
          <cell r="AL12" t="str">
            <v>2004</v>
          </cell>
          <cell r="AM12">
            <v>2005</v>
          </cell>
        </row>
        <row r="13">
          <cell r="AH13">
            <v>41.1</v>
          </cell>
          <cell r="AI13">
            <v>43.6</v>
          </cell>
          <cell r="AJ13">
            <v>45.1</v>
          </cell>
          <cell r="AK13">
            <v>48.7</v>
          </cell>
          <cell r="AL13">
            <v>36.700000000000003</v>
          </cell>
          <cell r="AM13">
            <v>43.4</v>
          </cell>
        </row>
        <row r="14">
          <cell r="AH14">
            <v>23.7</v>
          </cell>
          <cell r="AI14">
            <v>24.3</v>
          </cell>
          <cell r="AJ14">
            <v>24.2</v>
          </cell>
          <cell r="AK14">
            <v>26.1</v>
          </cell>
          <cell r="AL14">
            <v>13.2</v>
          </cell>
          <cell r="AM14">
            <v>18.8</v>
          </cell>
        </row>
        <row r="15">
          <cell r="AH15">
            <v>17.899999999999999</v>
          </cell>
          <cell r="AI15">
            <v>18.399999999999999</v>
          </cell>
          <cell r="AJ15">
            <v>18.2</v>
          </cell>
          <cell r="AK15">
            <v>20.5</v>
          </cell>
          <cell r="AL15">
            <v>7.6</v>
          </cell>
          <cell r="AM15">
            <v>12.8</v>
          </cell>
        </row>
        <row r="16">
          <cell r="AH16">
            <v>11</v>
          </cell>
          <cell r="AI16">
            <v>11.1</v>
          </cell>
          <cell r="AJ16">
            <v>11.5</v>
          </cell>
          <cell r="AK16">
            <v>11.9</v>
          </cell>
          <cell r="AL16">
            <v>7.3</v>
          </cell>
          <cell r="AM16">
            <v>9.9</v>
          </cell>
        </row>
        <row r="19">
          <cell r="AH19">
            <v>0.4</v>
          </cell>
          <cell r="AI19">
            <v>0.5</v>
          </cell>
          <cell r="AJ19">
            <v>1.2</v>
          </cell>
          <cell r="AK19">
            <v>0.3</v>
          </cell>
          <cell r="AL19">
            <v>0.5</v>
          </cell>
          <cell r="AM19">
            <v>0.4</v>
          </cell>
        </row>
        <row r="21">
          <cell r="AH21">
            <v>2.5</v>
          </cell>
          <cell r="AI21">
            <v>0.6</v>
          </cell>
          <cell r="AL21">
            <v>14.3</v>
          </cell>
          <cell r="AM21">
            <v>7.7</v>
          </cell>
        </row>
        <row r="23">
          <cell r="AH23">
            <v>2.9</v>
          </cell>
          <cell r="AI23">
            <v>1.1000000000000001</v>
          </cell>
          <cell r="AK23">
            <v>0.3</v>
          </cell>
          <cell r="AL23">
            <v>14.8</v>
          </cell>
          <cell r="AM23">
            <v>8.1999999999999993</v>
          </cell>
        </row>
        <row r="27">
          <cell r="AH27">
            <v>77</v>
          </cell>
          <cell r="AI27">
            <v>75.400000000000006</v>
          </cell>
          <cell r="AJ27">
            <v>73.599999999999994</v>
          </cell>
          <cell r="AK27">
            <v>71.8</v>
          </cell>
          <cell r="AL27">
            <v>69.8</v>
          </cell>
          <cell r="AM27">
            <v>67.7</v>
          </cell>
        </row>
        <row r="28">
          <cell r="AH28">
            <v>2.2000000000000002</v>
          </cell>
        </row>
        <row r="32">
          <cell r="AH32">
            <v>79.2</v>
          </cell>
          <cell r="AI32">
            <v>75.400000000000006</v>
          </cell>
          <cell r="AJ32">
            <v>73.599999999999994</v>
          </cell>
          <cell r="AK32">
            <v>71.8</v>
          </cell>
          <cell r="AL32">
            <v>69.8</v>
          </cell>
          <cell r="AM32">
            <v>67.7</v>
          </cell>
        </row>
        <row r="36">
          <cell r="AH36">
            <v>6.4</v>
          </cell>
          <cell r="AI36">
            <v>6.4</v>
          </cell>
          <cell r="AJ36">
            <v>6.3</v>
          </cell>
          <cell r="AK36">
            <v>6.3</v>
          </cell>
          <cell r="AL36">
            <v>6.3</v>
          </cell>
          <cell r="AM36">
            <v>6.3</v>
          </cell>
        </row>
        <row r="37">
          <cell r="AH37">
            <v>23.7</v>
          </cell>
          <cell r="AI37">
            <v>24.3</v>
          </cell>
          <cell r="AJ37">
            <v>24.2</v>
          </cell>
          <cell r="AK37">
            <v>26.1</v>
          </cell>
          <cell r="AL37">
            <v>13.2</v>
          </cell>
          <cell r="AM37">
            <v>18.8</v>
          </cell>
        </row>
        <row r="82">
          <cell r="AH82">
            <v>6.4</v>
          </cell>
          <cell r="AI82">
            <v>6.4</v>
          </cell>
          <cell r="AJ82">
            <v>6.3</v>
          </cell>
          <cell r="AK82">
            <v>6.3</v>
          </cell>
          <cell r="AL82">
            <v>6.3</v>
          </cell>
          <cell r="AM82">
            <v>6.3</v>
          </cell>
        </row>
        <row r="83">
          <cell r="AH83">
            <v>79.2</v>
          </cell>
          <cell r="AI83">
            <v>75.400000000000006</v>
          </cell>
          <cell r="AJ83">
            <v>73.599999999999994</v>
          </cell>
          <cell r="AK83">
            <v>71.8</v>
          </cell>
          <cell r="AL83">
            <v>69.8</v>
          </cell>
          <cell r="AM83">
            <v>67.7</v>
          </cell>
        </row>
      </sheetData>
      <sheetData sheetId="4">
        <row r="12">
          <cell r="AG12">
            <v>2000</v>
          </cell>
          <cell r="AH12">
            <v>2001</v>
          </cell>
          <cell r="AI12">
            <v>2002</v>
          </cell>
          <cell r="AJ12">
            <v>2003</v>
          </cell>
          <cell r="AK12">
            <v>2004</v>
          </cell>
          <cell r="AL12">
            <v>2005</v>
          </cell>
          <cell r="AM12">
            <v>2006</v>
          </cell>
        </row>
        <row r="13">
          <cell r="AG13">
            <v>78.099999999999994</v>
          </cell>
          <cell r="AH13">
            <v>92.8</v>
          </cell>
          <cell r="AI13">
            <v>90.8</v>
          </cell>
          <cell r="AJ13">
            <v>94.9</v>
          </cell>
          <cell r="AK13">
            <v>95.8</v>
          </cell>
          <cell r="AL13">
            <v>99.5</v>
          </cell>
        </row>
        <row r="14">
          <cell r="AG14">
            <v>43.1</v>
          </cell>
          <cell r="AH14">
            <v>55.1</v>
          </cell>
          <cell r="AI14">
            <v>51.1</v>
          </cell>
          <cell r="AJ14">
            <v>53.4</v>
          </cell>
          <cell r="AK14">
            <v>51.7</v>
          </cell>
          <cell r="AL14">
            <v>52.7</v>
          </cell>
        </row>
        <row r="15">
          <cell r="AG15">
            <v>22.5</v>
          </cell>
          <cell r="AH15">
            <v>23</v>
          </cell>
          <cell r="AI15">
            <v>19.600000000000001</v>
          </cell>
          <cell r="AJ15">
            <v>20.100000000000001</v>
          </cell>
          <cell r="AK15">
            <v>19.2</v>
          </cell>
          <cell r="AL15">
            <v>19.899999999999999</v>
          </cell>
        </row>
        <row r="16">
          <cell r="AG16">
            <v>7</v>
          </cell>
          <cell r="AH16">
            <v>21</v>
          </cell>
          <cell r="AI16">
            <v>15.5</v>
          </cell>
          <cell r="AJ16">
            <v>16.5</v>
          </cell>
          <cell r="AK16">
            <v>17</v>
          </cell>
          <cell r="AL16">
            <v>17</v>
          </cell>
        </row>
        <row r="19">
          <cell r="AG19">
            <v>1.9</v>
          </cell>
          <cell r="AH19">
            <v>0.4</v>
          </cell>
          <cell r="AI19">
            <v>2.1</v>
          </cell>
          <cell r="AJ19">
            <v>1.4</v>
          </cell>
          <cell r="AK19">
            <v>1.1000000000000001</v>
          </cell>
          <cell r="AL19">
            <v>1.4</v>
          </cell>
        </row>
        <row r="20">
          <cell r="AG20">
            <v>1.7</v>
          </cell>
          <cell r="AH20">
            <v>0</v>
          </cell>
          <cell r="AI20">
            <v>0.8</v>
          </cell>
          <cell r="AJ20">
            <v>0</v>
          </cell>
          <cell r="AK20">
            <v>0.5</v>
          </cell>
          <cell r="AL20">
            <v>0.1</v>
          </cell>
        </row>
        <row r="21">
          <cell r="AG21">
            <v>19.399999999999999</v>
          </cell>
          <cell r="AH21">
            <v>4.5</v>
          </cell>
          <cell r="AI21">
            <v>1.7</v>
          </cell>
          <cell r="AJ21">
            <v>0</v>
          </cell>
          <cell r="AK21">
            <v>0.1</v>
          </cell>
          <cell r="AL21">
            <v>3.1</v>
          </cell>
        </row>
        <row r="23">
          <cell r="AG23">
            <v>23</v>
          </cell>
          <cell r="AH23">
            <v>4.9000000000000004</v>
          </cell>
          <cell r="AI23">
            <v>4.5999999999999996</v>
          </cell>
          <cell r="AJ23">
            <v>1.5</v>
          </cell>
          <cell r="AK23">
            <v>1.8</v>
          </cell>
          <cell r="AL23">
            <v>4.5</v>
          </cell>
        </row>
        <row r="28">
          <cell r="AG28">
            <v>150</v>
          </cell>
          <cell r="AH28">
            <v>145.69999999999999</v>
          </cell>
          <cell r="AI28">
            <v>138.9</v>
          </cell>
          <cell r="AJ28">
            <v>131.4</v>
          </cell>
          <cell r="AK28">
            <v>123.2</v>
          </cell>
          <cell r="AL28">
            <v>114.4</v>
          </cell>
        </row>
        <row r="32">
          <cell r="AG32">
            <v>150</v>
          </cell>
          <cell r="AH32">
            <v>145.69999999999999</v>
          </cell>
          <cell r="AI32">
            <v>138.9</v>
          </cell>
          <cell r="AJ32">
            <v>131.4</v>
          </cell>
          <cell r="AK32">
            <v>123.2</v>
          </cell>
          <cell r="AL32">
            <v>114.4</v>
          </cell>
        </row>
        <row r="36">
          <cell r="AG36">
            <v>12</v>
          </cell>
          <cell r="AH36">
            <v>16.2</v>
          </cell>
          <cell r="AI36">
            <v>18.2</v>
          </cell>
          <cell r="AJ36">
            <v>18.3</v>
          </cell>
          <cell r="AK36">
            <v>18.3</v>
          </cell>
          <cell r="AL36">
            <v>18.3</v>
          </cell>
        </row>
        <row r="37">
          <cell r="AG37">
            <v>43.1</v>
          </cell>
          <cell r="AH37">
            <v>55.1</v>
          </cell>
          <cell r="AI37">
            <v>51.1</v>
          </cell>
          <cell r="AJ37">
            <v>53.4</v>
          </cell>
          <cell r="AK37">
            <v>51.7</v>
          </cell>
          <cell r="AL37">
            <v>52.7</v>
          </cell>
        </row>
        <row r="38">
          <cell r="AG38">
            <v>43.1</v>
          </cell>
          <cell r="AH38">
            <v>55.1</v>
          </cell>
          <cell r="AI38">
            <v>51.1</v>
          </cell>
          <cell r="AJ38">
            <v>53.4</v>
          </cell>
          <cell r="AK38">
            <v>51.7</v>
          </cell>
          <cell r="AL38">
            <v>52.7</v>
          </cell>
        </row>
        <row r="82">
          <cell r="AG82">
            <v>12</v>
          </cell>
          <cell r="AH82">
            <v>16.2</v>
          </cell>
          <cell r="AI82">
            <v>18.2</v>
          </cell>
          <cell r="AJ82">
            <v>18.3</v>
          </cell>
        </row>
        <row r="83">
          <cell r="AG83">
            <v>150</v>
          </cell>
          <cell r="AH83">
            <v>145.69999999999999</v>
          </cell>
          <cell r="AI83">
            <v>138.9</v>
          </cell>
          <cell r="AJ83">
            <v>131.4</v>
          </cell>
        </row>
      </sheetData>
      <sheetData sheetId="5"/>
      <sheetData sheetId="6"/>
      <sheetData sheetId="7">
        <row r="12">
          <cell r="AF12">
            <v>2000</v>
          </cell>
          <cell r="AG12">
            <v>2001</v>
          </cell>
          <cell r="AH12">
            <v>2002</v>
          </cell>
          <cell r="AI12" t="str">
            <v>2003</v>
          </cell>
          <cell r="AJ12" t="str">
            <v>2004</v>
          </cell>
        </row>
        <row r="13">
          <cell r="AF13">
            <v>24.5</v>
          </cell>
          <cell r="AG13">
            <v>25.2</v>
          </cell>
          <cell r="AH13">
            <v>30</v>
          </cell>
          <cell r="AI13">
            <v>28.8</v>
          </cell>
          <cell r="AJ13">
            <v>32.4</v>
          </cell>
        </row>
        <row r="14">
          <cell r="AF14">
            <v>15</v>
          </cell>
          <cell r="AG14">
            <v>14.5</v>
          </cell>
          <cell r="AH14">
            <v>18.3</v>
          </cell>
          <cell r="AI14">
            <v>16.600000000000001</v>
          </cell>
          <cell r="AJ14">
            <v>19.600000000000001</v>
          </cell>
        </row>
        <row r="15">
          <cell r="AF15">
            <v>6.9</v>
          </cell>
          <cell r="AG15">
            <v>5.9</v>
          </cell>
          <cell r="AH15">
            <v>8.9</v>
          </cell>
          <cell r="AI15">
            <v>7.3</v>
          </cell>
          <cell r="AJ15">
            <v>8.1</v>
          </cell>
        </row>
        <row r="16">
          <cell r="AF16">
            <v>4.5</v>
          </cell>
          <cell r="AG16">
            <v>10.7</v>
          </cell>
          <cell r="AH16">
            <v>5.7</v>
          </cell>
          <cell r="AI16">
            <v>4.9000000000000004</v>
          </cell>
          <cell r="AJ16">
            <v>6.3</v>
          </cell>
        </row>
        <row r="19">
          <cell r="AF19">
            <v>1</v>
          </cell>
          <cell r="AG19">
            <v>0.5</v>
          </cell>
          <cell r="AH19">
            <v>0.4</v>
          </cell>
          <cell r="AI19">
            <v>0.3</v>
          </cell>
          <cell r="AJ19">
            <v>0.2</v>
          </cell>
        </row>
        <row r="21">
          <cell r="AF21">
            <v>1.8</v>
          </cell>
          <cell r="AG21">
            <v>1</v>
          </cell>
          <cell r="AH21">
            <v>1.2</v>
          </cell>
          <cell r="AI21">
            <v>6.5</v>
          </cell>
          <cell r="AJ21">
            <v>1.7</v>
          </cell>
        </row>
        <row r="23">
          <cell r="AF23">
            <v>2.8</v>
          </cell>
          <cell r="AG23">
            <v>1.5</v>
          </cell>
          <cell r="AH23">
            <v>1.7</v>
          </cell>
          <cell r="AI23">
            <v>6.8</v>
          </cell>
          <cell r="AJ23">
            <v>1.9</v>
          </cell>
        </row>
        <row r="28">
          <cell r="AF28">
            <v>120</v>
          </cell>
          <cell r="AG28">
            <v>120</v>
          </cell>
          <cell r="AH28">
            <v>120</v>
          </cell>
          <cell r="AI28">
            <v>120</v>
          </cell>
          <cell r="AJ28">
            <v>118.1</v>
          </cell>
        </row>
        <row r="32">
          <cell r="AF32">
            <v>120</v>
          </cell>
          <cell r="AG32">
            <v>120</v>
          </cell>
          <cell r="AH32">
            <v>120</v>
          </cell>
          <cell r="AI32">
            <v>120</v>
          </cell>
          <cell r="AJ32">
            <v>118.1</v>
          </cell>
        </row>
        <row r="36">
          <cell r="AF36">
            <v>9.1</v>
          </cell>
          <cell r="AG36">
            <v>9</v>
          </cell>
          <cell r="AH36">
            <v>9</v>
          </cell>
          <cell r="AI36">
            <v>9.1</v>
          </cell>
          <cell r="AJ36">
            <v>11</v>
          </cell>
        </row>
        <row r="37">
          <cell r="AF37">
            <v>15</v>
          </cell>
          <cell r="AG37">
            <v>14.5</v>
          </cell>
          <cell r="AH37">
            <v>18.3</v>
          </cell>
          <cell r="AI37">
            <v>16.600000000000001</v>
          </cell>
          <cell r="AJ37">
            <v>19.600000000000001</v>
          </cell>
        </row>
        <row r="45">
          <cell r="AF45" t="e">
            <v>#REF!</v>
          </cell>
          <cell r="AG45">
            <v>9</v>
          </cell>
          <cell r="AH45">
            <v>9</v>
          </cell>
          <cell r="AI45">
            <v>9.1</v>
          </cell>
          <cell r="AJ45">
            <v>11</v>
          </cell>
        </row>
        <row r="46">
          <cell r="AF46">
            <v>120</v>
          </cell>
          <cell r="AG46">
            <v>120</v>
          </cell>
          <cell r="AH46">
            <v>120</v>
          </cell>
          <cell r="AI46">
            <v>120</v>
          </cell>
          <cell r="AJ46">
            <v>118.1</v>
          </cell>
        </row>
      </sheetData>
      <sheetData sheetId="8">
        <row r="13">
          <cell r="AG13">
            <v>19.2</v>
          </cell>
          <cell r="AH13">
            <v>21.3</v>
          </cell>
          <cell r="AI13">
            <v>16.399999999999999</v>
          </cell>
        </row>
        <row r="14">
          <cell r="AG14">
            <v>10.3</v>
          </cell>
          <cell r="AH14">
            <v>11.7</v>
          </cell>
          <cell r="AI14">
            <v>8.9</v>
          </cell>
        </row>
        <row r="15">
          <cell r="AG15">
            <v>6.6</v>
          </cell>
          <cell r="AH15">
            <v>8.1999999999999993</v>
          </cell>
          <cell r="AI15">
            <v>6.6</v>
          </cell>
        </row>
        <row r="16">
          <cell r="AG16">
            <v>4</v>
          </cell>
          <cell r="AH16">
            <v>6.5</v>
          </cell>
        </row>
        <row r="17">
          <cell r="AG17">
            <v>4</v>
          </cell>
          <cell r="AH17">
            <v>6.5</v>
          </cell>
          <cell r="AI17">
            <v>0</v>
          </cell>
        </row>
        <row r="43">
          <cell r="AG43">
            <v>4.0999999999999996</v>
          </cell>
          <cell r="AH43">
            <v>4.0999999999999996</v>
          </cell>
          <cell r="AI43">
            <v>2.6</v>
          </cell>
        </row>
        <row r="44">
          <cell r="AG44">
            <v>38.1</v>
          </cell>
          <cell r="AH44">
            <v>36.799999999999997</v>
          </cell>
        </row>
      </sheetData>
      <sheetData sheetId="9">
        <row r="12">
          <cell r="AQ12" t="str">
            <v>2000</v>
          </cell>
          <cell r="AR12">
            <v>2001</v>
          </cell>
          <cell r="AS12">
            <v>2002</v>
          </cell>
          <cell r="AT12" t="str">
            <v>2003</v>
          </cell>
          <cell r="AU12" t="str">
            <v>2004</v>
          </cell>
          <cell r="AV12">
            <v>2005</v>
          </cell>
        </row>
        <row r="26">
          <cell r="AQ26">
            <v>110</v>
          </cell>
          <cell r="AR26">
            <v>110</v>
          </cell>
          <cell r="AS26">
            <v>110</v>
          </cell>
          <cell r="AT26">
            <v>110</v>
          </cell>
          <cell r="AU26">
            <v>110</v>
          </cell>
          <cell r="AV26">
            <v>110</v>
          </cell>
        </row>
        <row r="53">
          <cell r="AQ53">
            <v>7.2</v>
          </cell>
          <cell r="AR53">
            <v>7.2</v>
          </cell>
          <cell r="AS53">
            <v>7.2</v>
          </cell>
          <cell r="AT53">
            <v>7.2</v>
          </cell>
          <cell r="AU53">
            <v>7.2</v>
          </cell>
          <cell r="AV53">
            <v>7.2</v>
          </cell>
        </row>
        <row r="54">
          <cell r="AQ54">
            <v>110</v>
          </cell>
          <cell r="AR54">
            <v>110</v>
          </cell>
          <cell r="AS54">
            <v>110</v>
          </cell>
          <cell r="AT54">
            <v>110</v>
          </cell>
          <cell r="AU54">
            <v>110</v>
          </cell>
          <cell r="AV54">
            <v>110</v>
          </cell>
        </row>
      </sheetData>
      <sheetData sheetId="10">
        <row r="12">
          <cell r="AL12" t="str">
            <v>1998</v>
          </cell>
          <cell r="AM12" t="str">
            <v>1999</v>
          </cell>
          <cell r="AN12" t="str">
            <v>2000</v>
          </cell>
          <cell r="AO12" t="str">
            <v>2001</v>
          </cell>
          <cell r="AP12" t="str">
            <v>2002</v>
          </cell>
          <cell r="AQ12" t="str">
            <v>2003</v>
          </cell>
          <cell r="AR12" t="str">
            <v>2004</v>
          </cell>
        </row>
        <row r="13">
          <cell r="AL13">
            <v>7.6</v>
          </cell>
          <cell r="AM13">
            <v>5.8</v>
          </cell>
        </row>
        <row r="14">
          <cell r="AL14">
            <v>2.2999999999999998</v>
          </cell>
          <cell r="AM14">
            <v>2.2000000000000002</v>
          </cell>
        </row>
        <row r="15">
          <cell r="AL15">
            <v>1.5</v>
          </cell>
          <cell r="AM15">
            <v>1.6</v>
          </cell>
        </row>
        <row r="16">
          <cell r="AL16">
            <v>0</v>
          </cell>
          <cell r="AM16">
            <v>0</v>
          </cell>
        </row>
        <row r="19">
          <cell r="AL19">
            <v>0.1</v>
          </cell>
          <cell r="AM19">
            <v>0.1</v>
          </cell>
        </row>
        <row r="21">
          <cell r="AL21">
            <v>3</v>
          </cell>
          <cell r="AM21">
            <v>2.0500000000000003</v>
          </cell>
        </row>
        <row r="23">
          <cell r="AL23">
            <v>3.1</v>
          </cell>
          <cell r="AM23">
            <v>2.1500000000000004</v>
          </cell>
        </row>
        <row r="27">
          <cell r="AL27">
            <v>16</v>
          </cell>
        </row>
        <row r="32">
          <cell r="AL32">
            <v>16</v>
          </cell>
          <cell r="AM32">
            <v>0</v>
          </cell>
        </row>
        <row r="52">
          <cell r="AL52" t="e">
            <v>#REF!</v>
          </cell>
          <cell r="AM52" t="e">
            <v>#REF!</v>
          </cell>
        </row>
        <row r="53">
          <cell r="AL53">
            <v>2347.5</v>
          </cell>
          <cell r="AM53">
            <v>2174.6</v>
          </cell>
        </row>
        <row r="86">
          <cell r="AL86" t="e">
            <v>#REF!</v>
          </cell>
          <cell r="AM86" t="e">
            <v>#REF!</v>
          </cell>
        </row>
        <row r="87">
          <cell r="AL87">
            <v>16</v>
          </cell>
        </row>
      </sheetData>
      <sheetData sheetId="11">
        <row r="83">
          <cell r="AD83" t="e">
            <v>#REF!</v>
          </cell>
          <cell r="AE83" t="e">
            <v>#REF!</v>
          </cell>
        </row>
        <row r="84">
          <cell r="AD84">
            <v>4.4000000000000004</v>
          </cell>
        </row>
      </sheetData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"/>
      <sheetName val="OFFICE"/>
      <sheetName val="1325"/>
      <sheetName val="FSQ"/>
      <sheetName val="1633"/>
      <sheetName val="150"/>
      <sheetName val="180"/>
      <sheetName val="900"/>
      <sheetName val="ONE"/>
      <sheetName val="712"/>
      <sheetName val="45B"/>
      <sheetName val="4TH"/>
      <sheetName val="888"/>
    </sheetNames>
    <sheetDataSet>
      <sheetData sheetId="0">
        <row r="157">
          <cell r="A157" t="str">
            <v>SUMMARY  OF  RESULTS  -  ERGEBNISÜBERSICHTEN</v>
          </cell>
        </row>
      </sheetData>
      <sheetData sheetId="1">
        <row r="12">
          <cell r="AF12">
            <v>1999</v>
          </cell>
          <cell r="AG12" t="str">
            <v>2000</v>
          </cell>
          <cell r="AH12" t="str">
            <v>P-2001</v>
          </cell>
          <cell r="AI12" t="str">
            <v>F-2001</v>
          </cell>
          <cell r="AJ12" t="str">
            <v>2002</v>
          </cell>
          <cell r="AK12" t="str">
            <v>2003</v>
          </cell>
        </row>
        <row r="13">
          <cell r="AF13">
            <v>209.4</v>
          </cell>
          <cell r="AG13">
            <v>236.7</v>
          </cell>
          <cell r="AH13">
            <v>293.3</v>
          </cell>
          <cell r="AI13">
            <v>294.8</v>
          </cell>
          <cell r="AJ13">
            <v>297.89999999999998</v>
          </cell>
          <cell r="AK13">
            <v>309.89999999999998</v>
          </cell>
        </row>
        <row r="14">
          <cell r="AF14" t="e">
            <v>#REF!</v>
          </cell>
          <cell r="AG14">
            <v>138.5</v>
          </cell>
          <cell r="AH14">
            <v>168.8</v>
          </cell>
          <cell r="AI14">
            <v>174.1</v>
          </cell>
          <cell r="AJ14">
            <v>169.7</v>
          </cell>
          <cell r="AK14">
            <v>174.3</v>
          </cell>
        </row>
        <row r="15">
          <cell r="AF15" t="e">
            <v>#REF!</v>
          </cell>
          <cell r="AG15">
            <v>82.2</v>
          </cell>
          <cell r="AH15" t="e">
            <v>#REF!</v>
          </cell>
          <cell r="AI15">
            <v>92.9</v>
          </cell>
          <cell r="AJ15">
            <v>85.9</v>
          </cell>
          <cell r="AK15">
            <v>89.6</v>
          </cell>
        </row>
        <row r="16">
          <cell r="AF16">
            <v>23.1</v>
          </cell>
          <cell r="AG16">
            <v>51.5</v>
          </cell>
          <cell r="AH16">
            <v>82.5</v>
          </cell>
          <cell r="AI16">
            <v>77.2</v>
          </cell>
          <cell r="AJ16">
            <v>65.900000000000006</v>
          </cell>
          <cell r="AK16">
            <v>67.7</v>
          </cell>
        </row>
        <row r="17">
          <cell r="AF17" t="e">
            <v>#REF!</v>
          </cell>
          <cell r="AG17">
            <v>82.2</v>
          </cell>
          <cell r="AH17" t="e">
            <v>#REF!</v>
          </cell>
          <cell r="AI17">
            <v>92.9</v>
          </cell>
          <cell r="AJ17">
            <v>85.9</v>
          </cell>
          <cell r="AK17">
            <v>89.6</v>
          </cell>
        </row>
        <row r="19">
          <cell r="AF19">
            <v>-12.7</v>
          </cell>
          <cell r="AG19">
            <v>5</v>
          </cell>
          <cell r="AH19">
            <v>4.4000000000000004</v>
          </cell>
          <cell r="AI19">
            <v>1.9</v>
          </cell>
          <cell r="AJ19">
            <v>5.8</v>
          </cell>
          <cell r="AK19">
            <v>2.7</v>
          </cell>
        </row>
        <row r="20">
          <cell r="AF20" t="e">
            <v>#REF!</v>
          </cell>
          <cell r="AG20">
            <v>1.8</v>
          </cell>
          <cell r="AH20">
            <v>0.4</v>
          </cell>
          <cell r="AI20">
            <v>0</v>
          </cell>
          <cell r="AJ20">
            <v>0.8</v>
          </cell>
          <cell r="AK20">
            <v>0</v>
          </cell>
        </row>
        <row r="21">
          <cell r="AF21">
            <v>5</v>
          </cell>
          <cell r="AG21">
            <v>26.9</v>
          </cell>
          <cell r="AH21">
            <v>8.1999999999999993</v>
          </cell>
          <cell r="AI21">
            <v>8.4</v>
          </cell>
          <cell r="AJ21">
            <v>5.0999999999999996</v>
          </cell>
          <cell r="AK21">
            <v>10</v>
          </cell>
        </row>
        <row r="22">
          <cell r="AF22">
            <v>0</v>
          </cell>
          <cell r="AG22">
            <v>1</v>
          </cell>
          <cell r="AH22">
            <v>1</v>
          </cell>
          <cell r="AI22">
            <v>1</v>
          </cell>
          <cell r="AJ22">
            <v>1</v>
          </cell>
          <cell r="AK22">
            <v>1</v>
          </cell>
        </row>
        <row r="23">
          <cell r="AF23" t="e">
            <v>#REF!</v>
          </cell>
          <cell r="AG23">
            <v>34.6</v>
          </cell>
          <cell r="AH23">
            <v>14</v>
          </cell>
          <cell r="AI23">
            <v>11.3</v>
          </cell>
          <cell r="AJ23">
            <v>12.7</v>
          </cell>
          <cell r="AK23">
            <v>13.8</v>
          </cell>
        </row>
        <row r="67">
          <cell r="AF67">
            <v>19.600000000000001</v>
          </cell>
          <cell r="AG67">
            <v>35.6</v>
          </cell>
          <cell r="AH67">
            <v>67</v>
          </cell>
          <cell r="AI67">
            <v>60.1</v>
          </cell>
          <cell r="AJ67">
            <v>47.5</v>
          </cell>
          <cell r="AK67">
            <v>50.4</v>
          </cell>
        </row>
      </sheetData>
      <sheetData sheetId="2">
        <row r="26">
          <cell r="AL26">
            <v>187</v>
          </cell>
          <cell r="AM26">
            <v>187</v>
          </cell>
          <cell r="AN26">
            <v>187</v>
          </cell>
          <cell r="AO26">
            <v>187</v>
          </cell>
          <cell r="AP26">
            <v>183.8</v>
          </cell>
          <cell r="AQ26">
            <v>180.4</v>
          </cell>
        </row>
        <row r="36">
          <cell r="AL36">
            <v>11.6</v>
          </cell>
          <cell r="AM36">
            <v>11.6</v>
          </cell>
          <cell r="AN36">
            <v>11.6</v>
          </cell>
          <cell r="AO36">
            <v>11.6</v>
          </cell>
          <cell r="AP36">
            <v>14.7</v>
          </cell>
          <cell r="AQ36">
            <v>14.7</v>
          </cell>
        </row>
        <row r="37">
          <cell r="AL37">
            <v>24.7</v>
          </cell>
          <cell r="AM37">
            <v>26.7</v>
          </cell>
          <cell r="AN37">
            <v>26.4</v>
          </cell>
          <cell r="AO37">
            <v>27.4</v>
          </cell>
          <cell r="AP37">
            <v>27.3</v>
          </cell>
          <cell r="AQ37">
            <v>28.6</v>
          </cell>
        </row>
        <row r="82">
          <cell r="AL82">
            <v>11.6</v>
          </cell>
          <cell r="AM82">
            <v>11.6</v>
          </cell>
          <cell r="AN82">
            <v>11.6</v>
          </cell>
          <cell r="AO82">
            <v>11.6</v>
          </cell>
          <cell r="AP82">
            <v>14.7</v>
          </cell>
          <cell r="AQ82">
            <v>14.7</v>
          </cell>
        </row>
        <row r="83">
          <cell r="AL83">
            <v>187</v>
          </cell>
          <cell r="AM83">
            <v>187</v>
          </cell>
          <cell r="AN83">
            <v>187</v>
          </cell>
          <cell r="AO83">
            <v>187</v>
          </cell>
          <cell r="AP83">
            <v>183.8</v>
          </cell>
          <cell r="AQ83">
            <v>180.4</v>
          </cell>
        </row>
      </sheetData>
      <sheetData sheetId="3">
        <row r="12">
          <cell r="AH12" t="str">
            <v>2000</v>
          </cell>
          <cell r="AI12">
            <v>2001</v>
          </cell>
          <cell r="AJ12">
            <v>2002</v>
          </cell>
          <cell r="AK12" t="str">
            <v>2003</v>
          </cell>
          <cell r="AL12" t="str">
            <v>2004</v>
          </cell>
          <cell r="AM12">
            <v>2005</v>
          </cell>
        </row>
        <row r="13">
          <cell r="AH13">
            <v>41.1</v>
          </cell>
          <cell r="AI13">
            <v>43.6</v>
          </cell>
          <cell r="AJ13">
            <v>45.1</v>
          </cell>
          <cell r="AK13">
            <v>48.7</v>
          </cell>
          <cell r="AL13">
            <v>36.700000000000003</v>
          </cell>
          <cell r="AM13">
            <v>43.4</v>
          </cell>
        </row>
        <row r="14">
          <cell r="AH14">
            <v>23.7</v>
          </cell>
          <cell r="AI14">
            <v>24.3</v>
          </cell>
          <cell r="AJ14">
            <v>24.2</v>
          </cell>
          <cell r="AK14">
            <v>26.1</v>
          </cell>
          <cell r="AL14">
            <v>13.2</v>
          </cell>
          <cell r="AM14">
            <v>18.8</v>
          </cell>
        </row>
        <row r="15">
          <cell r="AH15">
            <v>17.899999999999999</v>
          </cell>
          <cell r="AI15">
            <v>18.399999999999999</v>
          </cell>
          <cell r="AJ15">
            <v>18.2</v>
          </cell>
          <cell r="AK15">
            <v>20.5</v>
          </cell>
          <cell r="AL15">
            <v>7.6</v>
          </cell>
          <cell r="AM15">
            <v>12.8</v>
          </cell>
        </row>
        <row r="16">
          <cell r="AH16">
            <v>11</v>
          </cell>
          <cell r="AI16">
            <v>11.1</v>
          </cell>
          <cell r="AJ16">
            <v>11.5</v>
          </cell>
          <cell r="AK16">
            <v>11.9</v>
          </cell>
          <cell r="AL16">
            <v>7.3</v>
          </cell>
          <cell r="AM16">
            <v>9.9</v>
          </cell>
        </row>
        <row r="19">
          <cell r="AH19">
            <v>0.4</v>
          </cell>
          <cell r="AI19">
            <v>0.5</v>
          </cell>
          <cell r="AJ19">
            <v>1.2</v>
          </cell>
          <cell r="AK19">
            <v>0.3</v>
          </cell>
          <cell r="AL19">
            <v>0.5</v>
          </cell>
          <cell r="AM19">
            <v>0.4</v>
          </cell>
        </row>
        <row r="21">
          <cell r="AH21">
            <v>2.5</v>
          </cell>
          <cell r="AI21">
            <v>0.6</v>
          </cell>
          <cell r="AL21">
            <v>14.3</v>
          </cell>
          <cell r="AM21">
            <v>7.7</v>
          </cell>
        </row>
        <row r="23">
          <cell r="AH23">
            <v>2.9</v>
          </cell>
          <cell r="AI23">
            <v>1.1000000000000001</v>
          </cell>
          <cell r="AK23">
            <v>0.3</v>
          </cell>
          <cell r="AL23">
            <v>14.8</v>
          </cell>
          <cell r="AM23">
            <v>8.1999999999999993</v>
          </cell>
        </row>
        <row r="27">
          <cell r="AH27">
            <v>77</v>
          </cell>
          <cell r="AI27">
            <v>75.400000000000006</v>
          </cell>
          <cell r="AJ27">
            <v>73.599999999999994</v>
          </cell>
          <cell r="AK27">
            <v>71.8</v>
          </cell>
          <cell r="AL27">
            <v>69.8</v>
          </cell>
          <cell r="AM27">
            <v>67.7</v>
          </cell>
        </row>
        <row r="28">
          <cell r="AH28">
            <v>2.2000000000000002</v>
          </cell>
        </row>
        <row r="32">
          <cell r="AH32">
            <v>79.2</v>
          </cell>
          <cell r="AI32">
            <v>75.400000000000006</v>
          </cell>
          <cell r="AJ32">
            <v>73.599999999999994</v>
          </cell>
          <cell r="AK32">
            <v>71.8</v>
          </cell>
          <cell r="AL32">
            <v>69.8</v>
          </cell>
          <cell r="AM32">
            <v>67.7</v>
          </cell>
        </row>
        <row r="36">
          <cell r="AH36">
            <v>6.4</v>
          </cell>
          <cell r="AI36">
            <v>6.4</v>
          </cell>
          <cell r="AJ36">
            <v>6.3</v>
          </cell>
          <cell r="AK36">
            <v>6.3</v>
          </cell>
          <cell r="AL36">
            <v>6.3</v>
          </cell>
          <cell r="AM36">
            <v>6.3</v>
          </cell>
        </row>
        <row r="37">
          <cell r="AH37">
            <v>23.7</v>
          </cell>
          <cell r="AI37">
            <v>24.3</v>
          </cell>
          <cell r="AJ37">
            <v>24.2</v>
          </cell>
          <cell r="AK37">
            <v>26.1</v>
          </cell>
          <cell r="AL37">
            <v>13.2</v>
          </cell>
          <cell r="AM37">
            <v>18.8</v>
          </cell>
        </row>
        <row r="82">
          <cell r="AH82">
            <v>6.4</v>
          </cell>
          <cell r="AI82">
            <v>6.4</v>
          </cell>
          <cell r="AJ82">
            <v>6.3</v>
          </cell>
          <cell r="AK82">
            <v>6.3</v>
          </cell>
          <cell r="AL82">
            <v>6.3</v>
          </cell>
          <cell r="AM82">
            <v>6.3</v>
          </cell>
        </row>
        <row r="83">
          <cell r="AH83">
            <v>79.2</v>
          </cell>
          <cell r="AI83">
            <v>75.400000000000006</v>
          </cell>
          <cell r="AJ83">
            <v>73.599999999999994</v>
          </cell>
          <cell r="AK83">
            <v>71.8</v>
          </cell>
          <cell r="AL83">
            <v>69.8</v>
          </cell>
          <cell r="AM83">
            <v>67.7</v>
          </cell>
        </row>
      </sheetData>
      <sheetData sheetId="4">
        <row r="12">
          <cell r="AG12">
            <v>2000</v>
          </cell>
          <cell r="AH12">
            <v>2001</v>
          </cell>
          <cell r="AI12">
            <v>2002</v>
          </cell>
          <cell r="AJ12">
            <v>2003</v>
          </cell>
          <cell r="AK12">
            <v>2004</v>
          </cell>
          <cell r="AL12">
            <v>2005</v>
          </cell>
          <cell r="AM12">
            <v>2006</v>
          </cell>
        </row>
        <row r="13">
          <cell r="AG13">
            <v>78.099999999999994</v>
          </cell>
          <cell r="AH13">
            <v>92.8</v>
          </cell>
          <cell r="AI13">
            <v>90.8</v>
          </cell>
          <cell r="AJ13">
            <v>94.9</v>
          </cell>
          <cell r="AK13">
            <v>95.8</v>
          </cell>
          <cell r="AL13">
            <v>99.5</v>
          </cell>
        </row>
        <row r="14">
          <cell r="AG14">
            <v>43.1</v>
          </cell>
          <cell r="AH14">
            <v>55.1</v>
          </cell>
          <cell r="AI14">
            <v>51.1</v>
          </cell>
          <cell r="AJ14">
            <v>53.4</v>
          </cell>
          <cell r="AK14">
            <v>51.7</v>
          </cell>
          <cell r="AL14">
            <v>52.7</v>
          </cell>
        </row>
        <row r="15">
          <cell r="AG15">
            <v>22.5</v>
          </cell>
          <cell r="AH15">
            <v>23</v>
          </cell>
          <cell r="AI15">
            <v>19.600000000000001</v>
          </cell>
          <cell r="AJ15">
            <v>20.100000000000001</v>
          </cell>
          <cell r="AK15">
            <v>19.2</v>
          </cell>
          <cell r="AL15">
            <v>19.899999999999999</v>
          </cell>
        </row>
        <row r="16">
          <cell r="AG16">
            <v>7</v>
          </cell>
          <cell r="AH16">
            <v>21</v>
          </cell>
          <cell r="AI16">
            <v>15.5</v>
          </cell>
          <cell r="AJ16">
            <v>16.5</v>
          </cell>
          <cell r="AK16">
            <v>17</v>
          </cell>
          <cell r="AL16">
            <v>17</v>
          </cell>
        </row>
        <row r="19">
          <cell r="AG19">
            <v>1.9</v>
          </cell>
          <cell r="AH19">
            <v>0.4</v>
          </cell>
          <cell r="AI19">
            <v>2.1</v>
          </cell>
          <cell r="AJ19">
            <v>1.4</v>
          </cell>
          <cell r="AK19">
            <v>1.1000000000000001</v>
          </cell>
          <cell r="AL19">
            <v>1.4</v>
          </cell>
        </row>
        <row r="20">
          <cell r="AG20">
            <v>1.7</v>
          </cell>
          <cell r="AH20">
            <v>0</v>
          </cell>
          <cell r="AI20">
            <v>0.8</v>
          </cell>
          <cell r="AJ20">
            <v>0</v>
          </cell>
          <cell r="AK20">
            <v>0.5</v>
          </cell>
          <cell r="AL20">
            <v>0.1</v>
          </cell>
        </row>
        <row r="21">
          <cell r="AG21">
            <v>19.399999999999999</v>
          </cell>
          <cell r="AH21">
            <v>4.5</v>
          </cell>
          <cell r="AI21">
            <v>1.7</v>
          </cell>
          <cell r="AJ21">
            <v>0</v>
          </cell>
          <cell r="AK21">
            <v>0.1</v>
          </cell>
          <cell r="AL21">
            <v>3.1</v>
          </cell>
        </row>
        <row r="23">
          <cell r="AG23">
            <v>23</v>
          </cell>
          <cell r="AH23">
            <v>4.9000000000000004</v>
          </cell>
          <cell r="AI23">
            <v>4.5999999999999996</v>
          </cell>
          <cell r="AJ23">
            <v>1.5</v>
          </cell>
          <cell r="AK23">
            <v>1.8</v>
          </cell>
          <cell r="AL23">
            <v>4.5</v>
          </cell>
        </row>
        <row r="28">
          <cell r="AG28">
            <v>150</v>
          </cell>
          <cell r="AH28">
            <v>145.69999999999999</v>
          </cell>
          <cell r="AI28">
            <v>138.9</v>
          </cell>
          <cell r="AJ28">
            <v>131.4</v>
          </cell>
          <cell r="AK28">
            <v>123.2</v>
          </cell>
          <cell r="AL28">
            <v>114.4</v>
          </cell>
        </row>
        <row r="32">
          <cell r="AG32">
            <v>150</v>
          </cell>
          <cell r="AH32">
            <v>145.69999999999999</v>
          </cell>
          <cell r="AI32">
            <v>138.9</v>
          </cell>
          <cell r="AJ32">
            <v>131.4</v>
          </cell>
          <cell r="AK32">
            <v>123.2</v>
          </cell>
          <cell r="AL32">
            <v>114.4</v>
          </cell>
        </row>
        <row r="36">
          <cell r="AG36">
            <v>12</v>
          </cell>
          <cell r="AH36">
            <v>16.2</v>
          </cell>
          <cell r="AI36">
            <v>18.2</v>
          </cell>
          <cell r="AJ36">
            <v>18.3</v>
          </cell>
          <cell r="AK36">
            <v>18.3</v>
          </cell>
          <cell r="AL36">
            <v>18.3</v>
          </cell>
        </row>
        <row r="37">
          <cell r="AG37">
            <v>43.1</v>
          </cell>
          <cell r="AH37">
            <v>55.1</v>
          </cell>
          <cell r="AI37">
            <v>51.1</v>
          </cell>
          <cell r="AJ37">
            <v>53.4</v>
          </cell>
          <cell r="AK37">
            <v>51.7</v>
          </cell>
          <cell r="AL37">
            <v>52.7</v>
          </cell>
        </row>
        <row r="38">
          <cell r="AG38">
            <v>43.1</v>
          </cell>
          <cell r="AH38">
            <v>55.1</v>
          </cell>
          <cell r="AI38">
            <v>51.1</v>
          </cell>
          <cell r="AJ38">
            <v>53.4</v>
          </cell>
          <cell r="AK38">
            <v>51.7</v>
          </cell>
          <cell r="AL38">
            <v>52.7</v>
          </cell>
        </row>
        <row r="82">
          <cell r="AG82">
            <v>12</v>
          </cell>
          <cell r="AH82">
            <v>16.2</v>
          </cell>
          <cell r="AI82">
            <v>18.2</v>
          </cell>
          <cell r="AJ82">
            <v>18.3</v>
          </cell>
        </row>
        <row r="83">
          <cell r="AG83">
            <v>150</v>
          </cell>
          <cell r="AH83">
            <v>145.69999999999999</v>
          </cell>
          <cell r="AI83">
            <v>138.9</v>
          </cell>
          <cell r="AJ83">
            <v>131.4</v>
          </cell>
        </row>
      </sheetData>
      <sheetData sheetId="5"/>
      <sheetData sheetId="6"/>
      <sheetData sheetId="7">
        <row r="12">
          <cell r="AF12">
            <v>2000</v>
          </cell>
          <cell r="AG12">
            <v>2001</v>
          </cell>
          <cell r="AH12">
            <v>2002</v>
          </cell>
          <cell r="AI12" t="str">
            <v>2003</v>
          </cell>
          <cell r="AJ12" t="str">
            <v>2004</v>
          </cell>
        </row>
        <row r="13">
          <cell r="AF13">
            <v>24.5</v>
          </cell>
          <cell r="AG13">
            <v>25.2</v>
          </cell>
          <cell r="AH13">
            <v>30</v>
          </cell>
          <cell r="AI13">
            <v>28.8</v>
          </cell>
          <cell r="AJ13">
            <v>32.4</v>
          </cell>
        </row>
        <row r="14">
          <cell r="AF14">
            <v>15</v>
          </cell>
          <cell r="AG14">
            <v>14.5</v>
          </cell>
          <cell r="AH14">
            <v>18.3</v>
          </cell>
          <cell r="AI14">
            <v>16.600000000000001</v>
          </cell>
          <cell r="AJ14">
            <v>19.600000000000001</v>
          </cell>
        </row>
        <row r="15">
          <cell r="AF15">
            <v>6.9</v>
          </cell>
          <cell r="AG15">
            <v>5.9</v>
          </cell>
          <cell r="AH15">
            <v>8.9</v>
          </cell>
          <cell r="AI15">
            <v>7.3</v>
          </cell>
          <cell r="AJ15">
            <v>8.1</v>
          </cell>
        </row>
        <row r="16">
          <cell r="AF16">
            <v>4.5</v>
          </cell>
          <cell r="AG16">
            <v>10.7</v>
          </cell>
          <cell r="AH16">
            <v>5.7</v>
          </cell>
          <cell r="AI16">
            <v>4.9000000000000004</v>
          </cell>
          <cell r="AJ16">
            <v>6.3</v>
          </cell>
        </row>
        <row r="19">
          <cell r="AF19">
            <v>1</v>
          </cell>
          <cell r="AG19">
            <v>0.5</v>
          </cell>
          <cell r="AH19">
            <v>0.4</v>
          </cell>
          <cell r="AI19">
            <v>0.3</v>
          </cell>
          <cell r="AJ19">
            <v>0.2</v>
          </cell>
        </row>
        <row r="21">
          <cell r="AF21">
            <v>1.8</v>
          </cell>
          <cell r="AG21">
            <v>1</v>
          </cell>
          <cell r="AH21">
            <v>1.2</v>
          </cell>
          <cell r="AI21">
            <v>6.5</v>
          </cell>
          <cell r="AJ21">
            <v>1.7</v>
          </cell>
        </row>
        <row r="23">
          <cell r="AF23">
            <v>2.8</v>
          </cell>
          <cell r="AG23">
            <v>1.5</v>
          </cell>
          <cell r="AH23">
            <v>1.7</v>
          </cell>
          <cell r="AI23">
            <v>6.8</v>
          </cell>
          <cell r="AJ23">
            <v>1.9</v>
          </cell>
        </row>
        <row r="28">
          <cell r="AF28">
            <v>120</v>
          </cell>
          <cell r="AG28">
            <v>120</v>
          </cell>
          <cell r="AH28">
            <v>120</v>
          </cell>
          <cell r="AI28">
            <v>120</v>
          </cell>
          <cell r="AJ28">
            <v>118.1</v>
          </cell>
        </row>
        <row r="32">
          <cell r="AF32">
            <v>120</v>
          </cell>
          <cell r="AG32">
            <v>120</v>
          </cell>
          <cell r="AH32">
            <v>120</v>
          </cell>
          <cell r="AI32">
            <v>120</v>
          </cell>
          <cell r="AJ32">
            <v>118.1</v>
          </cell>
        </row>
        <row r="36">
          <cell r="AF36">
            <v>9.1</v>
          </cell>
          <cell r="AG36">
            <v>9</v>
          </cell>
          <cell r="AH36">
            <v>9</v>
          </cell>
          <cell r="AI36">
            <v>9.1</v>
          </cell>
          <cell r="AJ36">
            <v>11</v>
          </cell>
        </row>
        <row r="37">
          <cell r="AF37">
            <v>15</v>
          </cell>
          <cell r="AG37">
            <v>14.5</v>
          </cell>
          <cell r="AH37">
            <v>18.3</v>
          </cell>
          <cell r="AI37">
            <v>16.600000000000001</v>
          </cell>
          <cell r="AJ37">
            <v>19.600000000000001</v>
          </cell>
        </row>
        <row r="45">
          <cell r="AF45" t="e">
            <v>#REF!</v>
          </cell>
          <cell r="AG45">
            <v>9</v>
          </cell>
          <cell r="AH45">
            <v>9</v>
          </cell>
          <cell r="AI45">
            <v>9.1</v>
          </cell>
          <cell r="AJ45">
            <v>11</v>
          </cell>
        </row>
        <row r="46">
          <cell r="AF46">
            <v>120</v>
          </cell>
          <cell r="AG46">
            <v>120</v>
          </cell>
          <cell r="AH46">
            <v>120</v>
          </cell>
          <cell r="AI46">
            <v>120</v>
          </cell>
          <cell r="AJ46">
            <v>118.1</v>
          </cell>
        </row>
      </sheetData>
      <sheetData sheetId="8">
        <row r="13">
          <cell r="AG13">
            <v>19.2</v>
          </cell>
          <cell r="AH13">
            <v>21.3</v>
          </cell>
          <cell r="AI13">
            <v>16.399999999999999</v>
          </cell>
        </row>
        <row r="14">
          <cell r="AG14">
            <v>10.3</v>
          </cell>
          <cell r="AH14">
            <v>11.7</v>
          </cell>
          <cell r="AI14">
            <v>8.9</v>
          </cell>
        </row>
        <row r="15">
          <cell r="AG15">
            <v>6.6</v>
          </cell>
          <cell r="AH15">
            <v>8.1999999999999993</v>
          </cell>
          <cell r="AI15">
            <v>6.6</v>
          </cell>
        </row>
        <row r="16">
          <cell r="AG16">
            <v>4</v>
          </cell>
          <cell r="AH16">
            <v>6.5</v>
          </cell>
        </row>
        <row r="17">
          <cell r="AG17">
            <v>4</v>
          </cell>
          <cell r="AH17">
            <v>6.5</v>
          </cell>
          <cell r="AI17">
            <v>0</v>
          </cell>
        </row>
        <row r="43">
          <cell r="AG43">
            <v>4.0999999999999996</v>
          </cell>
          <cell r="AH43">
            <v>4.0999999999999996</v>
          </cell>
          <cell r="AI43">
            <v>2.6</v>
          </cell>
        </row>
        <row r="44">
          <cell r="AG44">
            <v>38.1</v>
          </cell>
          <cell r="AH44">
            <v>36.799999999999997</v>
          </cell>
        </row>
        <row r="78">
          <cell r="D78" t="str">
            <v>Line</v>
          </cell>
        </row>
        <row r="79">
          <cell r="D79">
            <v>10</v>
          </cell>
        </row>
        <row r="80">
          <cell r="D80">
            <v>12</v>
          </cell>
        </row>
        <row r="81">
          <cell r="D81">
            <v>14</v>
          </cell>
        </row>
        <row r="82">
          <cell r="D82">
            <v>16</v>
          </cell>
        </row>
        <row r="83">
          <cell r="D83">
            <v>18</v>
          </cell>
        </row>
        <row r="84">
          <cell r="D84">
            <v>20</v>
          </cell>
        </row>
        <row r="85">
          <cell r="D85">
            <v>22</v>
          </cell>
        </row>
        <row r="86">
          <cell r="D86">
            <v>24</v>
          </cell>
        </row>
      </sheetData>
      <sheetData sheetId="9">
        <row r="12">
          <cell r="AQ12" t="str">
            <v>2000</v>
          </cell>
          <cell r="AR12">
            <v>2001</v>
          </cell>
          <cell r="AS12">
            <v>2002</v>
          </cell>
          <cell r="AT12" t="str">
            <v>2003</v>
          </cell>
          <cell r="AU12" t="str">
            <v>2004</v>
          </cell>
          <cell r="AV12">
            <v>2005</v>
          </cell>
        </row>
        <row r="26">
          <cell r="AQ26">
            <v>110</v>
          </cell>
          <cell r="AR26">
            <v>110</v>
          </cell>
          <cell r="AS26">
            <v>110</v>
          </cell>
          <cell r="AT26">
            <v>110</v>
          </cell>
          <cell r="AU26">
            <v>110</v>
          </cell>
          <cell r="AV26">
            <v>110</v>
          </cell>
        </row>
        <row r="53">
          <cell r="AQ53">
            <v>7.2</v>
          </cell>
          <cell r="AR53">
            <v>7.2</v>
          </cell>
          <cell r="AS53">
            <v>7.2</v>
          </cell>
          <cell r="AT53">
            <v>7.2</v>
          </cell>
          <cell r="AU53">
            <v>7.2</v>
          </cell>
          <cell r="AV53">
            <v>7.2</v>
          </cell>
        </row>
        <row r="54">
          <cell r="AQ54">
            <v>110</v>
          </cell>
          <cell r="AR54">
            <v>110</v>
          </cell>
          <cell r="AS54">
            <v>110</v>
          </cell>
          <cell r="AT54">
            <v>110</v>
          </cell>
          <cell r="AU54">
            <v>110</v>
          </cell>
          <cell r="AV54">
            <v>110</v>
          </cell>
        </row>
      </sheetData>
      <sheetData sheetId="10">
        <row r="12">
          <cell r="AL12" t="str">
            <v>1998</v>
          </cell>
          <cell r="AM12" t="str">
            <v>1999</v>
          </cell>
          <cell r="AN12" t="str">
            <v>2000</v>
          </cell>
          <cell r="AO12" t="str">
            <v>2001</v>
          </cell>
          <cell r="AP12" t="str">
            <v>2002</v>
          </cell>
          <cell r="AQ12" t="str">
            <v>2003</v>
          </cell>
          <cell r="AR12" t="str">
            <v>2004</v>
          </cell>
        </row>
        <row r="13">
          <cell r="AL13">
            <v>7.6</v>
          </cell>
          <cell r="AM13">
            <v>5.8</v>
          </cell>
        </row>
        <row r="14">
          <cell r="AL14">
            <v>2.2999999999999998</v>
          </cell>
          <cell r="AM14">
            <v>2.2000000000000002</v>
          </cell>
        </row>
        <row r="15">
          <cell r="AL15">
            <v>1.5</v>
          </cell>
          <cell r="AM15">
            <v>1.6</v>
          </cell>
        </row>
        <row r="16">
          <cell r="AL16">
            <v>0</v>
          </cell>
          <cell r="AM16">
            <v>0</v>
          </cell>
        </row>
        <row r="19">
          <cell r="AL19">
            <v>0.1</v>
          </cell>
          <cell r="AM19">
            <v>0.1</v>
          </cell>
        </row>
        <row r="21">
          <cell r="AL21">
            <v>3</v>
          </cell>
          <cell r="AM21">
            <v>2.0500000000000003</v>
          </cell>
        </row>
        <row r="23">
          <cell r="AL23">
            <v>3.1</v>
          </cell>
          <cell r="AM23">
            <v>2.1500000000000004</v>
          </cell>
        </row>
        <row r="27">
          <cell r="AL27">
            <v>16</v>
          </cell>
        </row>
        <row r="32">
          <cell r="AL32">
            <v>16</v>
          </cell>
          <cell r="AM32">
            <v>0</v>
          </cell>
        </row>
        <row r="52">
          <cell r="AL52" t="e">
            <v>#REF!</v>
          </cell>
          <cell r="AM52" t="e">
            <v>#REF!</v>
          </cell>
        </row>
        <row r="53">
          <cell r="AL53">
            <v>2347.5</v>
          </cell>
          <cell r="AM53">
            <v>2174.6</v>
          </cell>
        </row>
        <row r="86">
          <cell r="AL86" t="e">
            <v>#REF!</v>
          </cell>
          <cell r="AM86" t="e">
            <v>#REF!</v>
          </cell>
        </row>
        <row r="87">
          <cell r="AL87">
            <v>16</v>
          </cell>
        </row>
      </sheetData>
      <sheetData sheetId="11">
        <row r="83">
          <cell r="AD83" t="e">
            <v>#REF!</v>
          </cell>
          <cell r="AE83" t="e">
            <v>#REF!</v>
          </cell>
        </row>
        <row r="84">
          <cell r="AD84">
            <v>4.4000000000000004</v>
          </cell>
        </row>
      </sheetData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bles"/>
      <sheetName val="Closing Cost Analysis"/>
    </sheetNames>
    <sheetDataSet>
      <sheetData sheetId="0">
        <row r="1">
          <cell r="B1" t="b">
            <v>0</v>
          </cell>
        </row>
        <row r="2">
          <cell r="B2" t="b">
            <v>0</v>
          </cell>
        </row>
        <row r="3">
          <cell r="B3" t="str">
            <v>OfficeReady 3.0</v>
          </cell>
        </row>
        <row r="4">
          <cell r="B4">
            <v>1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ogicTools"/>
      <sheetName val="TASKLOG"/>
      <sheetName val="Settings_Properties"/>
      <sheetName val="Settings_Parameters"/>
      <sheetName val="Unleveraged Cash Flow"/>
      <sheetName val="Executive Summary"/>
      <sheetName val="Monthly Cash Flow"/>
      <sheetName val="Debt Inputs"/>
      <sheetName val="Annual Leveraged Summary"/>
      <sheetName val="Monthly Leveraged Cash Flow"/>
      <sheetName val="DebtValidation"/>
      <sheetName val="DebtSupport"/>
      <sheetName val="Waterfall"/>
      <sheetName val="Rent Roll"/>
      <sheetName val="In Place"/>
      <sheetName val="Rollover"/>
      <sheetName val="Expirations"/>
      <sheetName val="Occupancy"/>
      <sheetName val="MLA Detail"/>
      <sheetName val="Market Summary"/>
      <sheetName val="Tenant Groups"/>
      <sheetName val="Unleveraged IRR Calcs"/>
      <sheetName val="Exceptions"/>
      <sheetName val="#REF"/>
    </sheetNames>
    <sheetDataSet>
      <sheetData sheetId="0" refreshError="1"/>
      <sheetData sheetId="1" refreshError="1"/>
      <sheetData sheetId="2" refreshError="1"/>
      <sheetData sheetId="3">
        <row r="8">
          <cell r="B8">
            <v>42522</v>
          </cell>
        </row>
      </sheetData>
      <sheetData sheetId="4">
        <row r="8">
          <cell r="S8">
            <v>11</v>
          </cell>
        </row>
      </sheetData>
      <sheetData sheetId="5" refreshError="1"/>
      <sheetData sheetId="6">
        <row r="37">
          <cell r="D37">
            <v>74812</v>
          </cell>
        </row>
      </sheetData>
      <sheetData sheetId="7">
        <row r="19">
          <cell r="AJ19" t="str">
            <v>No</v>
          </cell>
          <cell r="AM19" t="str">
            <v>No</v>
          </cell>
          <cell r="AP19" t="str">
            <v>No</v>
          </cell>
        </row>
        <row r="24">
          <cell r="J24">
            <v>0</v>
          </cell>
          <cell r="W24">
            <v>0</v>
          </cell>
          <cell r="AJ24">
            <v>0</v>
          </cell>
        </row>
        <row r="26">
          <cell r="J26">
            <v>0.7</v>
          </cell>
        </row>
        <row r="28">
          <cell r="J28">
            <v>0</v>
          </cell>
          <cell r="W28">
            <v>0</v>
          </cell>
          <cell r="AJ28">
            <v>0</v>
          </cell>
        </row>
        <row r="29">
          <cell r="J29">
            <v>0</v>
          </cell>
          <cell r="W29">
            <v>0</v>
          </cell>
          <cell r="AJ29">
            <v>0</v>
          </cell>
        </row>
        <row r="45"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J45">
            <v>0</v>
          </cell>
        </row>
        <row r="46">
          <cell r="AU46">
            <v>5755514.2084445897</v>
          </cell>
          <cell r="AV46">
            <v>0</v>
          </cell>
        </row>
      </sheetData>
      <sheetData sheetId="8" refreshError="1"/>
      <sheetData sheetId="9">
        <row r="43">
          <cell r="E43">
            <v>0</v>
          </cell>
        </row>
      </sheetData>
      <sheetData sheetId="10">
        <row r="2">
          <cell r="A2" t="str">
            <v>None</v>
          </cell>
          <cell r="C2" t="str">
            <v>30/360</v>
          </cell>
          <cell r="D2" t="str">
            <v>Fixed Rate</v>
          </cell>
          <cell r="E2" t="str">
            <v>Amount</v>
          </cell>
          <cell r="J2" t="str">
            <v>Senior</v>
          </cell>
          <cell r="K2" t="str">
            <v>Yes</v>
          </cell>
        </row>
        <row r="3">
          <cell r="A3" t="str">
            <v>Existing Note</v>
          </cell>
          <cell r="C3" t="str">
            <v>Actual/360</v>
          </cell>
          <cell r="D3" t="str">
            <v>Floating Rate</v>
          </cell>
          <cell r="E3" t="str">
            <v>% of Purchase Price</v>
          </cell>
          <cell r="J3" t="str">
            <v>Subordinated</v>
          </cell>
          <cell r="K3" t="str">
            <v>No</v>
          </cell>
        </row>
        <row r="4">
          <cell r="A4" t="str">
            <v>New Funding</v>
          </cell>
          <cell r="C4" t="str">
            <v>Actual/365</v>
          </cell>
          <cell r="E4" t="str">
            <v>% of Direct Cap Value</v>
          </cell>
        </row>
        <row r="5">
          <cell r="A5" t="str">
            <v>Refinance</v>
          </cell>
          <cell r="C5" t="str">
            <v>Coupon (1 Yr)</v>
          </cell>
        </row>
        <row r="6">
          <cell r="C6" t="str">
            <v>Coupon (6 Mo)</v>
          </cell>
        </row>
      </sheetData>
      <sheetData sheetId="11">
        <row r="2">
          <cell r="C2" t="b">
            <v>1</v>
          </cell>
          <cell r="D2" t="b">
            <v>0</v>
          </cell>
          <cell r="E2" t="b">
            <v>0</v>
          </cell>
        </row>
        <row r="3">
          <cell r="C3" t="b">
            <v>1</v>
          </cell>
          <cell r="D3" t="b">
            <v>0</v>
          </cell>
          <cell r="E3" t="b">
            <v>0</v>
          </cell>
        </row>
        <row r="4">
          <cell r="C4" t="b">
            <v>1</v>
          </cell>
          <cell r="D4" t="b">
            <v>0</v>
          </cell>
          <cell r="E4" t="b">
            <v>0</v>
          </cell>
        </row>
        <row r="5">
          <cell r="C5" t="b">
            <v>1</v>
          </cell>
          <cell r="D5" t="b">
            <v>0</v>
          </cell>
          <cell r="E5" t="b">
            <v>0</v>
          </cell>
        </row>
        <row r="6">
          <cell r="C6" t="b">
            <v>0</v>
          </cell>
          <cell r="D6" t="b">
            <v>0</v>
          </cell>
          <cell r="E6" t="b">
            <v>0</v>
          </cell>
        </row>
        <row r="7">
          <cell r="C7" t="b">
            <v>1</v>
          </cell>
          <cell r="D7" t="b">
            <v>0</v>
          </cell>
          <cell r="E7" t="b">
            <v>0</v>
          </cell>
        </row>
        <row r="8">
          <cell r="C8" t="b">
            <v>1</v>
          </cell>
          <cell r="D8" t="b">
            <v>0</v>
          </cell>
          <cell r="E8" t="b">
            <v>0</v>
          </cell>
        </row>
        <row r="9">
          <cell r="C9" t="b">
            <v>1</v>
          </cell>
          <cell r="D9" t="b">
            <v>0</v>
          </cell>
          <cell r="E9" t="b">
            <v>0</v>
          </cell>
        </row>
        <row r="10">
          <cell r="C10" t="b">
            <v>0</v>
          </cell>
          <cell r="D10" t="b">
            <v>0</v>
          </cell>
          <cell r="E10" t="b">
            <v>0</v>
          </cell>
        </row>
        <row r="11">
          <cell r="C11" t="b">
            <v>1</v>
          </cell>
          <cell r="D11" t="b">
            <v>0</v>
          </cell>
          <cell r="E11" t="b">
            <v>0</v>
          </cell>
        </row>
        <row r="12">
          <cell r="C12" t="b">
            <v>0</v>
          </cell>
          <cell r="D12" t="b">
            <v>0</v>
          </cell>
          <cell r="E12" t="b">
            <v>0</v>
          </cell>
        </row>
        <row r="13">
          <cell r="E13" t="b">
            <v>0</v>
          </cell>
        </row>
        <row r="14">
          <cell r="E14" t="b">
            <v>0</v>
          </cell>
        </row>
        <row r="15">
          <cell r="E15" t="b">
            <v>0</v>
          </cell>
        </row>
        <row r="18">
          <cell r="C18" t="str">
            <v>Funding Amount:</v>
          </cell>
          <cell r="D18" t="str">
            <v>Funding Amount:</v>
          </cell>
          <cell r="E18" t="str">
            <v>Funding Amount:</v>
          </cell>
        </row>
        <row r="19">
          <cell r="C19" t="str">
            <v>Purchase Price:</v>
          </cell>
          <cell r="D19"/>
          <cell r="E19"/>
        </row>
        <row r="20">
          <cell r="C20" t="str">
            <v>% Financed:</v>
          </cell>
          <cell r="D20"/>
          <cell r="E20"/>
        </row>
        <row r="21">
          <cell r="C21" t="str">
            <v>Term (Months):</v>
          </cell>
          <cell r="D21" t="str">
            <v>Term (Months):</v>
          </cell>
          <cell r="E21" t="str">
            <v>Term (Months):</v>
          </cell>
        </row>
        <row r="22">
          <cell r="C22" t="str">
            <v>IO Period (Months):</v>
          </cell>
          <cell r="D22" t="str">
            <v>IO Period (Months):</v>
          </cell>
          <cell r="E22" t="str">
            <v>IO Period (Months):</v>
          </cell>
        </row>
        <row r="23">
          <cell r="C23" t="str">
            <v>Amort (Months):</v>
          </cell>
          <cell r="D23" t="str">
            <v>Amort (Months):</v>
          </cell>
          <cell r="E23" t="str">
            <v>Amort (Months):</v>
          </cell>
        </row>
        <row r="24">
          <cell r="C24" t="str">
            <v>Prepayment:</v>
          </cell>
          <cell r="D24" t="str">
            <v>Maturity:</v>
          </cell>
          <cell r="E24" t="str">
            <v>Maturity:</v>
          </cell>
        </row>
        <row r="25">
          <cell r="C25" t="str">
            <v>Interest Rate:</v>
          </cell>
          <cell r="D25" t="str">
            <v>Initial Interest Rate:</v>
          </cell>
          <cell r="E25" t="str">
            <v>Initial Interest Rate:</v>
          </cell>
        </row>
        <row r="27">
          <cell r="C27">
            <v>1</v>
          </cell>
          <cell r="D27">
            <v>1</v>
          </cell>
          <cell r="E27">
            <v>1</v>
          </cell>
        </row>
        <row r="28">
          <cell r="C28">
            <v>240</v>
          </cell>
          <cell r="D28">
            <v>0</v>
          </cell>
          <cell r="E28">
            <v>0</v>
          </cell>
        </row>
        <row r="29">
          <cell r="C29">
            <v>240</v>
          </cell>
          <cell r="D29">
            <v>0</v>
          </cell>
          <cell r="E29">
            <v>0</v>
          </cell>
        </row>
        <row r="30">
          <cell r="C30">
            <v>24</v>
          </cell>
          <cell r="D30">
            <v>0</v>
          </cell>
          <cell r="E30">
            <v>0</v>
          </cell>
        </row>
        <row r="31">
          <cell r="C31">
            <v>24</v>
          </cell>
          <cell r="D31">
            <v>0</v>
          </cell>
          <cell r="E31">
            <v>0</v>
          </cell>
        </row>
        <row r="32">
          <cell r="C32">
            <v>24</v>
          </cell>
          <cell r="D32"/>
          <cell r="E32"/>
        </row>
        <row r="33">
          <cell r="C33">
            <v>25</v>
          </cell>
          <cell r="D33"/>
          <cell r="E33"/>
        </row>
        <row r="34">
          <cell r="C34">
            <v>120</v>
          </cell>
          <cell r="D34">
            <v>0</v>
          </cell>
          <cell r="E34">
            <v>0</v>
          </cell>
        </row>
        <row r="35">
          <cell r="C35" t="b">
            <v>0</v>
          </cell>
          <cell r="D35" t="b">
            <v>0</v>
          </cell>
        </row>
        <row r="36">
          <cell r="C36" t="b">
            <v>1</v>
          </cell>
          <cell r="D36" t="b">
            <v>0</v>
          </cell>
          <cell r="E36" t="b">
            <v>0</v>
          </cell>
        </row>
        <row r="37">
          <cell r="E37" t="b">
            <v>0</v>
          </cell>
        </row>
        <row r="38">
          <cell r="E38" t="b">
            <v>0</v>
          </cell>
        </row>
        <row r="39">
          <cell r="C39">
            <v>5755514.2084445897</v>
          </cell>
          <cell r="D39">
            <v>0</v>
          </cell>
          <cell r="E39">
            <v>0</v>
          </cell>
        </row>
        <row r="40">
          <cell r="C40">
            <v>1</v>
          </cell>
          <cell r="D40">
            <v>1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ogicTools"/>
      <sheetName val="TASKLOG"/>
      <sheetName val="Settings_Properties"/>
      <sheetName val="Settings_Parameters"/>
      <sheetName val="Unleveraged Cash Flow"/>
      <sheetName val="Executive Summary"/>
      <sheetName val="Monthly Cash Flow"/>
      <sheetName val="Debt Inputs"/>
      <sheetName val="Annual Leveraged Summary"/>
      <sheetName val="Monthly Leveraged Cash Flow"/>
      <sheetName val="DebtValidation"/>
      <sheetName val="DebtSupport"/>
      <sheetName val="Waterfall"/>
      <sheetName val="X1"/>
      <sheetName val="Rent Roll"/>
      <sheetName val="In Place"/>
      <sheetName val="Rollover"/>
      <sheetName val="Expirations"/>
      <sheetName val="Occupancy"/>
      <sheetName val="MLA Detail"/>
      <sheetName val="Market Summary"/>
      <sheetName val="Unleveraged IRR Calcs"/>
      <sheetName val="Leveraged IRR Calcs"/>
      <sheetName val="Excep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A2" t="str">
            <v>None</v>
          </cell>
          <cell r="C2" t="str">
            <v>30/360</v>
          </cell>
          <cell r="D2" t="str">
            <v>Fixed Rate</v>
          </cell>
          <cell r="E2" t="str">
            <v>Amount</v>
          </cell>
          <cell r="J2" t="str">
            <v>Senior</v>
          </cell>
          <cell r="K2" t="str">
            <v>Yes</v>
          </cell>
        </row>
        <row r="3">
          <cell r="A3" t="str">
            <v>Existing Note</v>
          </cell>
          <cell r="C3" t="str">
            <v>Actual/360</v>
          </cell>
          <cell r="D3" t="str">
            <v>Floating Rate</v>
          </cell>
          <cell r="E3" t="str">
            <v>% of Purchase Price</v>
          </cell>
          <cell r="J3" t="str">
            <v>Subordinated</v>
          </cell>
          <cell r="K3" t="str">
            <v>No</v>
          </cell>
        </row>
        <row r="4">
          <cell r="A4" t="str">
            <v>New Funding</v>
          </cell>
          <cell r="C4" t="str">
            <v>Actual/365</v>
          </cell>
        </row>
        <row r="5">
          <cell r="A5" t="str">
            <v>Refinance</v>
          </cell>
          <cell r="C5" t="str">
            <v>Coupon (1 Yr)</v>
          </cell>
        </row>
        <row r="6">
          <cell r="C6" t="str">
            <v>Coupon (6 Mo)</v>
          </cell>
        </row>
      </sheetData>
      <sheetData sheetId="11" refreshError="1">
        <row r="2">
          <cell r="C2" t="b">
            <v>1</v>
          </cell>
          <cell r="D2" t="b">
            <v>0</v>
          </cell>
          <cell r="E2" t="b">
            <v>1</v>
          </cell>
        </row>
        <row r="3">
          <cell r="C3" t="b">
            <v>1</v>
          </cell>
          <cell r="D3" t="b">
            <v>0</v>
          </cell>
          <cell r="E3" t="b">
            <v>0</v>
          </cell>
        </row>
        <row r="4">
          <cell r="C4" t="b">
            <v>1</v>
          </cell>
          <cell r="D4" t="b">
            <v>0</v>
          </cell>
          <cell r="E4" t="b">
            <v>1</v>
          </cell>
        </row>
        <row r="5">
          <cell r="C5" t="b">
            <v>1</v>
          </cell>
          <cell r="D5" t="b">
            <v>0</v>
          </cell>
          <cell r="E5" t="b">
            <v>1</v>
          </cell>
        </row>
        <row r="6">
          <cell r="C6" t="b">
            <v>0</v>
          </cell>
          <cell r="D6" t="b">
            <v>0</v>
          </cell>
          <cell r="E6" t="b">
            <v>1</v>
          </cell>
        </row>
        <row r="7">
          <cell r="C7" t="b">
            <v>1</v>
          </cell>
          <cell r="D7" t="b">
            <v>0</v>
          </cell>
          <cell r="E7" t="b">
            <v>0</v>
          </cell>
        </row>
        <row r="8">
          <cell r="C8" t="b">
            <v>1</v>
          </cell>
          <cell r="D8" t="b">
            <v>0</v>
          </cell>
          <cell r="E8" t="b">
            <v>1</v>
          </cell>
        </row>
        <row r="9">
          <cell r="C9" t="b">
            <v>1</v>
          </cell>
          <cell r="D9" t="b">
            <v>0</v>
          </cell>
          <cell r="E9" t="b">
            <v>1</v>
          </cell>
        </row>
        <row r="10">
          <cell r="C10" t="b">
            <v>0</v>
          </cell>
          <cell r="D10" t="b">
            <v>0</v>
          </cell>
          <cell r="E10" t="b">
            <v>0</v>
          </cell>
        </row>
        <row r="11">
          <cell r="C11" t="b">
            <v>1</v>
          </cell>
          <cell r="D11" t="b">
            <v>0</v>
          </cell>
          <cell r="E11" t="b">
            <v>1</v>
          </cell>
        </row>
        <row r="12">
          <cell r="E12" t="b">
            <v>1</v>
          </cell>
        </row>
        <row r="13">
          <cell r="E13" t="b">
            <v>1</v>
          </cell>
        </row>
        <row r="14">
          <cell r="E14" t="b">
            <v>0</v>
          </cell>
        </row>
        <row r="17">
          <cell r="C17" t="str">
            <v>Funding Amount:</v>
          </cell>
          <cell r="D17" t="str">
            <v>Funding Amount:</v>
          </cell>
          <cell r="E17" t="str">
            <v>Funding Amount:</v>
          </cell>
        </row>
        <row r="18">
          <cell r="C18" t="str">
            <v>Purchase Price:</v>
          </cell>
          <cell r="D18">
            <v>0</v>
          </cell>
          <cell r="E18">
            <v>0</v>
          </cell>
        </row>
        <row r="19">
          <cell r="C19" t="str">
            <v>% Financed:</v>
          </cell>
          <cell r="D19">
            <v>0</v>
          </cell>
          <cell r="E19">
            <v>0</v>
          </cell>
        </row>
        <row r="20">
          <cell r="C20" t="str">
            <v>Term (Months):</v>
          </cell>
          <cell r="D20" t="str">
            <v>Term (Months):</v>
          </cell>
          <cell r="E20" t="str">
            <v>Term (Months):</v>
          </cell>
        </row>
        <row r="21">
          <cell r="C21" t="str">
            <v>IO Period (Months, Min: 24):</v>
          </cell>
          <cell r="D21" t="str">
            <v>IO Period (Months):</v>
          </cell>
          <cell r="E21" t="str">
            <v>IO Period (Months):</v>
          </cell>
        </row>
        <row r="22">
          <cell r="C22" t="str">
            <v>Amort (Months):</v>
          </cell>
          <cell r="D22" t="str">
            <v>Amort (Months):</v>
          </cell>
          <cell r="E22" t="str">
            <v>Amort (Months):</v>
          </cell>
        </row>
        <row r="23">
          <cell r="C23" t="str">
            <v>Refinance:</v>
          </cell>
          <cell r="D23" t="str">
            <v>Maturity:</v>
          </cell>
          <cell r="E23" t="str">
            <v>Prepayment:</v>
          </cell>
        </row>
        <row r="24">
          <cell r="C24" t="str">
            <v>Interest Rate:</v>
          </cell>
          <cell r="D24" t="str">
            <v>Initial Interest Rate:</v>
          </cell>
          <cell r="E24" t="str">
            <v>Interest Rate:</v>
          </cell>
        </row>
        <row r="26">
          <cell r="C26">
            <v>1</v>
          </cell>
          <cell r="D26">
            <v>1</v>
          </cell>
          <cell r="E26">
            <v>37</v>
          </cell>
        </row>
        <row r="31">
          <cell r="C31">
            <v>24</v>
          </cell>
          <cell r="D31">
            <v>0</v>
          </cell>
          <cell r="E31">
            <v>0</v>
          </cell>
        </row>
        <row r="32">
          <cell r="C32">
            <v>0</v>
          </cell>
          <cell r="D32">
            <v>0</v>
          </cell>
          <cell r="E32">
            <v>37</v>
          </cell>
        </row>
        <row r="33">
          <cell r="C33">
            <v>36</v>
          </cell>
          <cell r="D33">
            <v>0</v>
          </cell>
          <cell r="E33">
            <v>120</v>
          </cell>
        </row>
        <row r="35">
          <cell r="C35" t="b">
            <v>1</v>
          </cell>
          <cell r="D35" t="b">
            <v>0</v>
          </cell>
          <cell r="E35" t="b">
            <v>1</v>
          </cell>
        </row>
        <row r="36">
          <cell r="E36" t="b">
            <v>1</v>
          </cell>
        </row>
        <row r="37">
          <cell r="E37" t="b">
            <v>0</v>
          </cell>
        </row>
        <row r="38">
          <cell r="C38">
            <v>3680000</v>
          </cell>
          <cell r="D38">
            <v>0</v>
          </cell>
          <cell r="E38">
            <v>3968182.5</v>
          </cell>
        </row>
      </sheetData>
      <sheetData sheetId="12" refreshError="1">
        <row r="8">
          <cell r="D8">
            <v>0</v>
          </cell>
          <cell r="E8" t="str">
            <v>% of Purchase Price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0</v>
          </cell>
        </row>
        <row r="12">
          <cell r="D12">
            <v>0</v>
          </cell>
        </row>
        <row r="13">
          <cell r="D13">
            <v>0</v>
          </cell>
        </row>
        <row r="14">
          <cell r="D14">
            <v>0</v>
          </cell>
        </row>
        <row r="15">
          <cell r="D15">
            <v>0</v>
          </cell>
        </row>
        <row r="19">
          <cell r="D19" t="str">
            <v>Annual</v>
          </cell>
        </row>
        <row r="25">
          <cell r="F25" t="str">
            <v>Yes</v>
          </cell>
          <cell r="H25" t="str">
            <v>No</v>
          </cell>
          <cell r="J25" t="str">
            <v>No</v>
          </cell>
          <cell r="L25" t="str">
            <v>No</v>
          </cell>
          <cell r="N25" t="str">
            <v>No</v>
          </cell>
          <cell r="P25" t="str">
            <v>No</v>
          </cell>
          <cell r="R25" t="str">
            <v>Yes</v>
          </cell>
        </row>
        <row r="26">
          <cell r="F26" t="str">
            <v>Annual</v>
          </cell>
          <cell r="J26" t="str">
            <v>Annual</v>
          </cell>
          <cell r="N26" t="str">
            <v>Annual</v>
          </cell>
        </row>
        <row r="27">
          <cell r="F27" t="str">
            <v>Yes</v>
          </cell>
        </row>
        <row r="30">
          <cell r="B30" t="str">
            <v>AMC LP</v>
          </cell>
          <cell r="F30">
            <v>0.1</v>
          </cell>
          <cell r="J30">
            <v>0.1</v>
          </cell>
          <cell r="N30">
            <v>0.12</v>
          </cell>
        </row>
        <row r="34">
          <cell r="B34" t="str">
            <v>AMC GP</v>
          </cell>
          <cell r="H34">
            <v>0.09</v>
          </cell>
          <cell r="I34">
            <v>0.3</v>
          </cell>
          <cell r="K34">
            <v>0.3</v>
          </cell>
          <cell r="L34">
            <v>0.11</v>
          </cell>
          <cell r="M34">
            <v>0.4</v>
          </cell>
          <cell r="O34">
            <v>0.4</v>
          </cell>
          <cell r="P34">
            <v>0.15</v>
          </cell>
          <cell r="Q34">
            <v>0.5</v>
          </cell>
          <cell r="R34">
            <v>0.5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ogicTools"/>
      <sheetName val="TASKLOG"/>
      <sheetName val="Settings_Properties"/>
      <sheetName val="Settings_Parameters"/>
      <sheetName val="Unleveraged Cash Flow"/>
      <sheetName val="Executive Summary"/>
      <sheetName val="Monthly Cash Flow"/>
      <sheetName val="Debt Inputs"/>
      <sheetName val="Annual Leveraged Summary"/>
      <sheetName val="Monthly Leveraged Cash Flow"/>
      <sheetName val="DebtValidation"/>
      <sheetName val="DebtSupport"/>
      <sheetName val="Waterfall"/>
      <sheetName val="Rent Roll"/>
      <sheetName val="In Place"/>
      <sheetName val="Rollover"/>
      <sheetName val="Expirations"/>
      <sheetName val="Occupancy"/>
      <sheetName val="MLA Detail"/>
      <sheetName val="Market Summary"/>
      <sheetName val="Tenant Groups"/>
      <sheetName val="Unleveraged IRR Calcs"/>
      <sheetName val="Exceptions"/>
      <sheetName val="#REF"/>
    </sheetNames>
    <sheetDataSet>
      <sheetData sheetId="0" refreshError="1"/>
      <sheetData sheetId="1" refreshError="1"/>
      <sheetData sheetId="2" refreshError="1"/>
      <sheetData sheetId="3">
        <row r="8">
          <cell r="B8">
            <v>42522</v>
          </cell>
        </row>
      </sheetData>
      <sheetData sheetId="4">
        <row r="8">
          <cell r="S8">
            <v>11</v>
          </cell>
        </row>
      </sheetData>
      <sheetData sheetId="5" refreshError="1"/>
      <sheetData sheetId="6">
        <row r="37">
          <cell r="D37">
            <v>74812</v>
          </cell>
        </row>
      </sheetData>
      <sheetData sheetId="7">
        <row r="19">
          <cell r="AJ19" t="str">
            <v>No</v>
          </cell>
        </row>
      </sheetData>
      <sheetData sheetId="8" refreshError="1"/>
      <sheetData sheetId="9">
        <row r="43">
          <cell r="E43">
            <v>0</v>
          </cell>
        </row>
      </sheetData>
      <sheetData sheetId="10">
        <row r="2">
          <cell r="A2" t="str">
            <v>None</v>
          </cell>
          <cell r="D2" t="str">
            <v>Fixed Rate</v>
          </cell>
          <cell r="E2" t="str">
            <v>Amount</v>
          </cell>
          <cell r="K2" t="str">
            <v>Yes</v>
          </cell>
        </row>
        <row r="3">
          <cell r="E3" t="str">
            <v>% of Purchase Price</v>
          </cell>
        </row>
        <row r="4">
          <cell r="E4" t="str">
            <v>% of Direct Cap Value</v>
          </cell>
        </row>
        <row r="5">
          <cell r="A5" t="str">
            <v>Refinance</v>
          </cell>
        </row>
      </sheetData>
      <sheetData sheetId="11">
        <row r="2">
          <cell r="C2" t="b">
            <v>1</v>
          </cell>
        </row>
        <row r="12">
          <cell r="C12" t="b">
            <v>0</v>
          </cell>
          <cell r="D12" t="b">
            <v>0</v>
          </cell>
          <cell r="E12" t="b">
            <v>0</v>
          </cell>
        </row>
        <row r="28">
          <cell r="C28">
            <v>240</v>
          </cell>
          <cell r="D28">
            <v>0</v>
          </cell>
          <cell r="E28">
            <v>0</v>
          </cell>
        </row>
        <row r="29">
          <cell r="C29">
            <v>240</v>
          </cell>
          <cell r="D29">
            <v>0</v>
          </cell>
          <cell r="E29">
            <v>0</v>
          </cell>
        </row>
        <row r="30">
          <cell r="C30">
            <v>24</v>
          </cell>
          <cell r="D30">
            <v>0</v>
          </cell>
          <cell r="E30">
            <v>0</v>
          </cell>
        </row>
        <row r="31">
          <cell r="C31">
            <v>24</v>
          </cell>
          <cell r="D31">
            <v>0</v>
          </cell>
          <cell r="E31">
            <v>0</v>
          </cell>
        </row>
        <row r="35">
          <cell r="C35" t="b">
            <v>0</v>
          </cell>
          <cell r="D35" t="b">
            <v>0</v>
          </cell>
        </row>
        <row r="40">
          <cell r="C40">
            <v>1</v>
          </cell>
          <cell r="D40">
            <v>1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APOD"/>
      <sheetName val="CashFlows"/>
      <sheetName val="Sales"/>
      <sheetName val="IRR~NPV"/>
      <sheetName val="ReadMeFirst"/>
    </sheetNames>
    <sheetDataSet>
      <sheetData sheetId="0" refreshError="1">
        <row r="57">
          <cell r="B57">
            <v>0</v>
          </cell>
        </row>
      </sheetData>
      <sheetData sheetId="1" refreshError="1"/>
      <sheetData sheetId="2" refreshError="1"/>
      <sheetData sheetId="3" refreshError="1"/>
      <sheetData sheetId="4">
        <row r="57">
          <cell r="B57">
            <v>0</v>
          </cell>
        </row>
      </sheetData>
      <sheetData sheetId="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 Summary"/>
      <sheetName val="Quick UW"/>
      <sheetName val="Hist Trend Analysis"/>
      <sheetName val="Equity Analysis"/>
      <sheetName val="Unit Mix"/>
      <sheetName val="Input"/>
      <sheetName val="a"/>
      <sheetName val="Control"/>
      <sheetName val="Master Input Tab"/>
      <sheetName val="Waterfall_2"/>
      <sheetName val="Mortgage - Acq"/>
      <sheetName val="Mortgage - Refi"/>
      <sheetName val="Rent Growth"/>
      <sheetName val="Leaseup"/>
      <sheetName val="Pro Forma"/>
      <sheetName val="Monthly CF"/>
      <sheetName val="T12"/>
      <sheetName val="Simple Waterfall"/>
      <sheetName val="Rent Roll"/>
      <sheetName val="Exit Strategy"/>
      <sheetName val="Rehab Budget"/>
      <sheetName val="Sales Comps"/>
      <sheetName val="Trend Analysis T12"/>
      <sheetName val="Depreciation MACRS"/>
      <sheetName val="Residual Value Analysis"/>
      <sheetName val="Replacement Cost Analysis"/>
      <sheetName val="Sources&amp;Uses"/>
      <sheetName val="Seller Financials"/>
      <sheetName val="Financials COA Map"/>
      <sheetName val="Seller Rent Roll"/>
      <sheetName val="Equity Waterfall"/>
      <sheetName val="Seasonal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D3" t="str">
            <v>Sienna - Slow Growth</v>
          </cell>
        </row>
      </sheetData>
      <sheetData sheetId="6" refreshError="1"/>
      <sheetData sheetId="7">
        <row r="2">
          <cell r="M2">
            <v>42786</v>
          </cell>
        </row>
      </sheetData>
      <sheetData sheetId="8" refreshError="1"/>
      <sheetData sheetId="9">
        <row r="8">
          <cell r="D8">
            <v>0</v>
          </cell>
          <cell r="E8" t="str">
            <v>% of Purchase Price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0</v>
          </cell>
        </row>
        <row r="12">
          <cell r="D12">
            <v>0</v>
          </cell>
        </row>
        <row r="13">
          <cell r="D13">
            <v>0</v>
          </cell>
        </row>
        <row r="14">
          <cell r="D14">
            <v>0</v>
          </cell>
        </row>
        <row r="15">
          <cell r="D15">
            <v>0</v>
          </cell>
        </row>
        <row r="19">
          <cell r="D19" t="str">
            <v>Monthly</v>
          </cell>
        </row>
        <row r="25">
          <cell r="F25" t="str">
            <v>Yes</v>
          </cell>
          <cell r="H25" t="str">
            <v>No</v>
          </cell>
          <cell r="J25" t="str">
            <v>Yes</v>
          </cell>
          <cell r="L25" t="str">
            <v>No</v>
          </cell>
          <cell r="N25" t="str">
            <v>Yes</v>
          </cell>
          <cell r="P25" t="str">
            <v>No</v>
          </cell>
          <cell r="R25" t="str">
            <v>Yes</v>
          </cell>
        </row>
        <row r="26">
          <cell r="F26" t="str">
            <v>Monthly</v>
          </cell>
          <cell r="J26" t="str">
            <v>Monthly</v>
          </cell>
          <cell r="N26" t="str">
            <v>Monthly</v>
          </cell>
        </row>
        <row r="27">
          <cell r="F27" t="str">
            <v>Yes</v>
          </cell>
        </row>
        <row r="30">
          <cell r="B30" t="str">
            <v>Enter LP Name 1</v>
          </cell>
          <cell r="F30">
            <v>0.08</v>
          </cell>
          <cell r="J30">
            <v>0.12</v>
          </cell>
          <cell r="N30">
            <v>0.15</v>
          </cell>
        </row>
        <row r="31">
          <cell r="B31" t="str">
            <v>Enter LP Name 2</v>
          </cell>
        </row>
        <row r="34">
          <cell r="B34" t="str">
            <v>Enter GP Name</v>
          </cell>
          <cell r="H34">
            <v>0</v>
          </cell>
          <cell r="I34">
            <v>0</v>
          </cell>
          <cell r="K34">
            <v>0.15</v>
          </cell>
          <cell r="L34">
            <v>0</v>
          </cell>
          <cell r="M34">
            <v>0</v>
          </cell>
          <cell r="O34">
            <v>0.25</v>
          </cell>
          <cell r="P34">
            <v>0</v>
          </cell>
          <cell r="Q34">
            <v>0</v>
          </cell>
          <cell r="R34">
            <v>0.25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E0F35-067F-465E-B51B-CDD3F90E9993}">
  <sheetPr>
    <tabColor theme="6"/>
  </sheetPr>
  <dimension ref="A2:Y104"/>
  <sheetViews>
    <sheetView showGridLines="0" zoomScaleNormal="100" zoomScalePageLayoutView="90" workbookViewId="0">
      <selection activeCell="B7" sqref="B7"/>
    </sheetView>
  </sheetViews>
  <sheetFormatPr defaultColWidth="10.21875" defaultRowHeight="14.4"/>
  <cols>
    <col min="1" max="1" width="10.21875" style="429"/>
    <col min="2" max="2" width="39.21875" style="429" customWidth="1"/>
    <col min="3" max="3" width="18.77734375" style="429" customWidth="1"/>
    <col min="4" max="7" width="15.5546875" style="429" customWidth="1"/>
    <col min="8" max="8" width="17.44140625" style="429" customWidth="1"/>
    <col min="9" max="10" width="15.44140625" style="429" customWidth="1"/>
    <col min="11" max="12" width="16.44140625" style="429" customWidth="1"/>
    <col min="13" max="13" width="14.77734375" style="429" customWidth="1"/>
    <col min="14" max="14" width="10.21875" style="429"/>
    <col min="15" max="15" width="12.21875" style="429" customWidth="1"/>
    <col min="16" max="16" width="13.77734375" style="429" customWidth="1"/>
    <col min="17" max="17" width="10.21875" style="635"/>
    <col min="18" max="16384" width="10.21875" style="429"/>
  </cols>
  <sheetData>
    <row r="2" spans="1:18">
      <c r="B2" s="429" t="s">
        <v>419</v>
      </c>
      <c r="C2" s="430">
        <v>43497</v>
      </c>
    </row>
    <row r="4" spans="1:18" ht="51" customHeight="1">
      <c r="B4" s="431" t="s">
        <v>234</v>
      </c>
      <c r="C4" s="432" t="s">
        <v>235</v>
      </c>
      <c r="D4" s="432" t="s">
        <v>236</v>
      </c>
      <c r="E4" s="567" t="s">
        <v>13</v>
      </c>
      <c r="F4" s="567" t="s">
        <v>237</v>
      </c>
      <c r="G4" s="567" t="s">
        <v>0</v>
      </c>
      <c r="H4" s="567" t="s">
        <v>473</v>
      </c>
      <c r="I4" s="567" t="s">
        <v>484</v>
      </c>
      <c r="J4" s="567" t="s">
        <v>485</v>
      </c>
      <c r="K4" s="567" t="s">
        <v>1144</v>
      </c>
      <c r="L4" s="567" t="s">
        <v>1139</v>
      </c>
      <c r="M4" s="567" t="s">
        <v>1143</v>
      </c>
      <c r="N4" s="567" t="s">
        <v>1141</v>
      </c>
      <c r="O4" s="567" t="s">
        <v>1142</v>
      </c>
      <c r="P4" s="567" t="s">
        <v>1140</v>
      </c>
    </row>
    <row r="5" spans="1:18">
      <c r="A5" s="429">
        <v>1</v>
      </c>
      <c r="B5" s="626" t="s">
        <v>1163</v>
      </c>
      <c r="C5" s="627" t="s">
        <v>488</v>
      </c>
      <c r="D5" s="626" t="s">
        <v>194</v>
      </c>
      <c r="E5" s="544">
        <f ca="1">IF(D5="Yes",IFERROR(INDIRECT("'"&amp;C5&amp;"'!C159"),""),"")</f>
        <v>14</v>
      </c>
      <c r="F5" s="434">
        <f ca="1">IF(D5="Yes",IFERROR(INDIRECT("'"&amp;C5&amp;"'!G$159")/E5,""),"")</f>
        <v>708.57142857142856</v>
      </c>
      <c r="G5" s="434">
        <f ca="1">IF(D5="Yes",IFERROR(INDIRECT("'"&amp;C5&amp;"'!E47"),""),"")</f>
        <v>4575000</v>
      </c>
      <c r="H5" s="434">
        <f ca="1">IF(D5="Yes",G5/E5,"")</f>
        <v>326785.71428571426</v>
      </c>
      <c r="I5" s="434">
        <f ca="1">IF(D5="Yes",IFERROR(INDIRECT("'"&amp;C5&amp;"'!F74"),""),"")</f>
        <v>531300</v>
      </c>
      <c r="J5" s="434">
        <f ca="1">IF(D5="Yes",I5/E5,"")</f>
        <v>37950</v>
      </c>
      <c r="K5" s="434"/>
      <c r="L5" s="434"/>
      <c r="M5" s="434">
        <f ca="1">IF(D5="Yes",IFERROR(INDIRECT("'"&amp;C5&amp;"'!M315"),""),"")</f>
        <v>969376.72851655434</v>
      </c>
      <c r="N5" s="434"/>
      <c r="O5" s="434"/>
      <c r="P5" s="434">
        <f ca="1">IF(D5="Yes",IFERROR(INDIRECT("'"&amp;C5&amp;"'!E334")/E5,""),"")</f>
        <v>735251.97513441392</v>
      </c>
      <c r="R5" s="636"/>
    </row>
    <row r="6" spans="1:18">
      <c r="A6" s="429">
        <v>2</v>
      </c>
      <c r="B6" s="628" t="s">
        <v>1164</v>
      </c>
      <c r="C6" s="629" t="s">
        <v>489</v>
      </c>
      <c r="D6" s="626" t="s">
        <v>194</v>
      </c>
      <c r="E6" s="433">
        <f t="shared" ref="E6:E20" ca="1" si="0">IF(D6="Yes",IFERROR(INDIRECT("'"&amp;C6&amp;"'!C159"),""),"")</f>
        <v>16</v>
      </c>
      <c r="F6" s="434">
        <f t="shared" ref="F6:F20" ca="1" si="1">IF(D6="Yes",IFERROR(INDIRECT("'"&amp;C6&amp;"'!G$159")/E6,""),"")</f>
        <v>831.25</v>
      </c>
      <c r="G6" s="434">
        <f t="shared" ref="G6:G20" ca="1" si="2">IF(D6="Yes",IFERROR(INDIRECT("'"&amp;C6&amp;"'!E47"),""),"")</f>
        <v>6800000</v>
      </c>
      <c r="H6" s="434">
        <f t="shared" ref="H6:H20" ca="1" si="3">IF(D6="Yes",G6/E6,"")</f>
        <v>425000</v>
      </c>
      <c r="I6" s="434">
        <f t="shared" ref="I6:I20" ca="1" si="4">IF(D6="Yes",IFERROR(INDIRECT("'"&amp;C6&amp;"'!F74"),""),"")</f>
        <v>619300</v>
      </c>
      <c r="J6" s="434">
        <f t="shared" ref="J6:J20" ca="1" si="5">IF(D6="Yes",I6/E6,"")</f>
        <v>38706.25</v>
      </c>
      <c r="K6" s="434"/>
      <c r="L6" s="434"/>
      <c r="M6" s="434">
        <f t="shared" ref="M6:M20" ca="1" si="6">IF(D6="Yes",IFERROR(INDIRECT("'"&amp;C6&amp;"'!M315"),""),"")</f>
        <v>544245.03227612865</v>
      </c>
      <c r="N6" s="434"/>
      <c r="O6" s="434"/>
      <c r="P6" s="434">
        <f t="shared" ref="P6:P20" ca="1" si="7">IF(D6="Yes",IFERROR(INDIRECT("'"&amp;C6&amp;"'!E334")/E6,""),"")</f>
        <v>847067.182243502</v>
      </c>
    </row>
    <row r="7" spans="1:18">
      <c r="A7" s="429">
        <v>3</v>
      </c>
      <c r="B7" s="628" t="s">
        <v>1165</v>
      </c>
      <c r="C7" s="629" t="s">
        <v>490</v>
      </c>
      <c r="D7" s="626" t="s">
        <v>194</v>
      </c>
      <c r="E7" s="433">
        <f t="shared" ca="1" si="0"/>
        <v>14</v>
      </c>
      <c r="F7" s="434">
        <f t="shared" ca="1" si="1"/>
        <v>1200</v>
      </c>
      <c r="G7" s="434">
        <f t="shared" ca="1" si="2"/>
        <v>8900000</v>
      </c>
      <c r="H7" s="434">
        <f t="shared" ca="1" si="3"/>
        <v>635714.28571428568</v>
      </c>
      <c r="I7" s="434">
        <f t="shared" ca="1" si="4"/>
        <v>531300</v>
      </c>
      <c r="J7" s="434">
        <f t="shared" ca="1" si="5"/>
        <v>37950</v>
      </c>
      <c r="K7" s="434"/>
      <c r="L7" s="434"/>
      <c r="M7" s="434">
        <f t="shared" ca="1" si="6"/>
        <v>1620159.8773564517</v>
      </c>
      <c r="N7" s="434"/>
      <c r="O7" s="434"/>
      <c r="P7" s="434">
        <f t="shared" ca="1" si="7"/>
        <v>1279104.4136842652</v>
      </c>
    </row>
    <row r="8" spans="1:18">
      <c r="A8" s="429">
        <v>4</v>
      </c>
      <c r="B8" s="618" t="s">
        <v>491</v>
      </c>
      <c r="C8" s="619">
        <v>8</v>
      </c>
      <c r="D8" s="620" t="s">
        <v>239</v>
      </c>
      <c r="E8" s="465" t="str">
        <f t="shared" ca="1" si="0"/>
        <v/>
      </c>
      <c r="F8" s="466" t="str">
        <f t="shared" ca="1" si="1"/>
        <v/>
      </c>
      <c r="G8" s="466" t="str">
        <f t="shared" ca="1" si="2"/>
        <v/>
      </c>
      <c r="H8" s="466" t="str">
        <f t="shared" si="3"/>
        <v/>
      </c>
      <c r="I8" s="466" t="str">
        <f t="shared" ca="1" si="4"/>
        <v/>
      </c>
      <c r="J8" s="466" t="str">
        <f t="shared" si="5"/>
        <v/>
      </c>
      <c r="K8" s="466"/>
      <c r="L8" s="466"/>
      <c r="M8" s="466" t="str">
        <f t="shared" ca="1" si="6"/>
        <v/>
      </c>
      <c r="N8" s="466"/>
      <c r="O8" s="466"/>
      <c r="P8" s="466" t="str">
        <f t="shared" ca="1" si="7"/>
        <v/>
      </c>
    </row>
    <row r="9" spans="1:18">
      <c r="A9" s="429">
        <v>5</v>
      </c>
      <c r="B9" s="628" t="s">
        <v>1166</v>
      </c>
      <c r="C9" s="629" t="s">
        <v>492</v>
      </c>
      <c r="D9" s="626" t="s">
        <v>194</v>
      </c>
      <c r="E9" s="465">
        <f t="shared" ca="1" si="0"/>
        <v>20</v>
      </c>
      <c r="F9" s="466">
        <f t="shared" ca="1" si="1"/>
        <v>855</v>
      </c>
      <c r="G9" s="466">
        <f t="shared" ca="1" si="2"/>
        <v>11000000</v>
      </c>
      <c r="H9" s="466">
        <f t="shared" ca="1" si="3"/>
        <v>550000</v>
      </c>
      <c r="I9" s="466">
        <f t="shared" ca="1" si="4"/>
        <v>764500</v>
      </c>
      <c r="J9" s="466">
        <f t="shared" ca="1" si="5"/>
        <v>38225</v>
      </c>
      <c r="K9" s="466"/>
      <c r="L9" s="466"/>
      <c r="M9" s="466">
        <f t="shared" ca="1" si="6"/>
        <v>3740469.746585926</v>
      </c>
      <c r="N9" s="466"/>
      <c r="O9" s="466"/>
      <c r="P9" s="466">
        <f t="shared" ca="1" si="7"/>
        <v>1224424.1867651655</v>
      </c>
    </row>
    <row r="10" spans="1:18">
      <c r="A10" s="429">
        <v>6</v>
      </c>
      <c r="B10" s="628" t="s">
        <v>1167</v>
      </c>
      <c r="C10" s="629" t="s">
        <v>493</v>
      </c>
      <c r="D10" s="626" t="s">
        <v>194</v>
      </c>
      <c r="E10" s="465">
        <f t="shared" ca="1" si="0"/>
        <v>7</v>
      </c>
      <c r="F10" s="466">
        <f t="shared" ca="1" si="1"/>
        <v>795.14285714285711</v>
      </c>
      <c r="G10" s="466">
        <f t="shared" ca="1" si="2"/>
        <v>3275000</v>
      </c>
      <c r="H10" s="466">
        <f t="shared" ca="1" si="3"/>
        <v>467857.14285714284</v>
      </c>
      <c r="I10" s="466">
        <f t="shared" ca="1" si="4"/>
        <v>277200</v>
      </c>
      <c r="J10" s="466">
        <f t="shared" ca="1" si="5"/>
        <v>39600</v>
      </c>
      <c r="K10" s="466"/>
      <c r="L10" s="466"/>
      <c r="M10" s="466">
        <f t="shared" ca="1" si="6"/>
        <v>-444207.25372928038</v>
      </c>
      <c r="N10" s="466"/>
      <c r="O10" s="466"/>
      <c r="P10" s="466">
        <f t="shared" ca="1" si="7"/>
        <v>884478.287452369</v>
      </c>
    </row>
    <row r="11" spans="1:18">
      <c r="A11" s="429">
        <v>7</v>
      </c>
      <c r="B11" s="628" t="s">
        <v>1168</v>
      </c>
      <c r="C11" s="629" t="s">
        <v>494</v>
      </c>
      <c r="D11" s="626" t="s">
        <v>194</v>
      </c>
      <c r="E11" s="465">
        <f t="shared" ca="1" si="0"/>
        <v>26</v>
      </c>
      <c r="F11" s="466">
        <f t="shared" ca="1" si="1"/>
        <v>700</v>
      </c>
      <c r="G11" s="466">
        <f t="shared" ca="1" si="2"/>
        <v>8550000</v>
      </c>
      <c r="H11" s="466">
        <f t="shared" ca="1" si="3"/>
        <v>328846.15384615387</v>
      </c>
      <c r="I11" s="466">
        <f t="shared" ca="1" si="4"/>
        <v>1039500</v>
      </c>
      <c r="J11" s="466">
        <f t="shared" ca="1" si="5"/>
        <v>39980.769230769234</v>
      </c>
      <c r="K11" s="466"/>
      <c r="L11" s="466"/>
      <c r="M11" s="466">
        <f t="shared" ca="1" si="6"/>
        <v>2486827.9114622371</v>
      </c>
      <c r="N11" s="466"/>
      <c r="O11" s="466"/>
      <c r="P11" s="466">
        <f t="shared" ca="1" si="7"/>
        <v>723025.96000281326</v>
      </c>
    </row>
    <row r="12" spans="1:18">
      <c r="A12" s="429">
        <v>8</v>
      </c>
      <c r="B12" s="1079" t="s">
        <v>463</v>
      </c>
      <c r="C12" s="1080">
        <v>12</v>
      </c>
      <c r="D12" s="1081" t="s">
        <v>239</v>
      </c>
      <c r="E12" s="465" t="str">
        <f t="shared" ca="1" si="0"/>
        <v/>
      </c>
      <c r="F12" s="466" t="str">
        <f t="shared" ca="1" si="1"/>
        <v/>
      </c>
      <c r="G12" s="466" t="str">
        <f t="shared" ca="1" si="2"/>
        <v/>
      </c>
      <c r="H12" s="466" t="str">
        <f t="shared" si="3"/>
        <v/>
      </c>
      <c r="I12" s="466" t="str">
        <f t="shared" ca="1" si="4"/>
        <v/>
      </c>
      <c r="J12" s="466" t="str">
        <f t="shared" si="5"/>
        <v/>
      </c>
      <c r="K12" s="466"/>
      <c r="L12" s="466"/>
      <c r="M12" s="466" t="str">
        <f t="shared" ca="1" si="6"/>
        <v/>
      </c>
      <c r="N12" s="466"/>
      <c r="O12" s="466"/>
      <c r="P12" s="466" t="str">
        <f t="shared" ca="1" si="7"/>
        <v/>
      </c>
    </row>
    <row r="13" spans="1:18">
      <c r="A13" s="429">
        <v>9</v>
      </c>
      <c r="B13" s="469"/>
      <c r="C13" s="469"/>
      <c r="D13" s="626" t="s">
        <v>239</v>
      </c>
      <c r="E13" s="465" t="str">
        <f t="shared" ca="1" si="0"/>
        <v/>
      </c>
      <c r="F13" s="466" t="str">
        <f t="shared" ca="1" si="1"/>
        <v/>
      </c>
      <c r="G13" s="466" t="str">
        <f t="shared" ca="1" si="2"/>
        <v/>
      </c>
      <c r="H13" s="466" t="str">
        <f t="shared" si="3"/>
        <v/>
      </c>
      <c r="I13" s="466" t="str">
        <f t="shared" ca="1" si="4"/>
        <v/>
      </c>
      <c r="J13" s="466" t="str">
        <f t="shared" si="5"/>
        <v/>
      </c>
      <c r="K13" s="466"/>
      <c r="L13" s="466"/>
      <c r="M13" s="466" t="str">
        <f t="shared" ca="1" si="6"/>
        <v/>
      </c>
      <c r="N13" s="466"/>
      <c r="O13" s="466"/>
      <c r="P13" s="466" t="str">
        <f t="shared" ca="1" si="7"/>
        <v/>
      </c>
    </row>
    <row r="14" spans="1:18">
      <c r="A14" s="429">
        <v>10</v>
      </c>
      <c r="B14" s="469"/>
      <c r="C14" s="469"/>
      <c r="D14" s="626" t="s">
        <v>239</v>
      </c>
      <c r="E14" s="465" t="str">
        <f t="shared" ca="1" si="0"/>
        <v/>
      </c>
      <c r="F14" s="466" t="str">
        <f t="shared" ca="1" si="1"/>
        <v/>
      </c>
      <c r="G14" s="466" t="str">
        <f t="shared" ca="1" si="2"/>
        <v/>
      </c>
      <c r="H14" s="466" t="str">
        <f t="shared" si="3"/>
        <v/>
      </c>
      <c r="I14" s="466" t="str">
        <f t="shared" ca="1" si="4"/>
        <v/>
      </c>
      <c r="J14" s="466" t="str">
        <f t="shared" si="5"/>
        <v/>
      </c>
      <c r="K14" s="466"/>
      <c r="L14" s="466"/>
      <c r="M14" s="466" t="str">
        <f t="shared" ca="1" si="6"/>
        <v/>
      </c>
      <c r="N14" s="466"/>
      <c r="O14" s="466"/>
      <c r="P14" s="466" t="str">
        <f t="shared" ca="1" si="7"/>
        <v/>
      </c>
    </row>
    <row r="15" spans="1:18">
      <c r="A15" s="429">
        <v>11</v>
      </c>
      <c r="B15" s="469"/>
      <c r="C15" s="469"/>
      <c r="D15" s="626" t="s">
        <v>239</v>
      </c>
      <c r="E15" s="465" t="str">
        <f t="shared" ca="1" si="0"/>
        <v/>
      </c>
      <c r="F15" s="466" t="str">
        <f t="shared" ca="1" si="1"/>
        <v/>
      </c>
      <c r="G15" s="466" t="str">
        <f t="shared" ca="1" si="2"/>
        <v/>
      </c>
      <c r="H15" s="466" t="str">
        <f t="shared" si="3"/>
        <v/>
      </c>
      <c r="I15" s="466" t="str">
        <f t="shared" ca="1" si="4"/>
        <v/>
      </c>
      <c r="J15" s="466" t="str">
        <f t="shared" si="5"/>
        <v/>
      </c>
      <c r="K15" s="466"/>
      <c r="L15" s="466"/>
      <c r="M15" s="466" t="str">
        <f t="shared" ca="1" si="6"/>
        <v/>
      </c>
      <c r="N15" s="466"/>
      <c r="O15" s="466"/>
      <c r="P15" s="466" t="str">
        <f t="shared" ca="1" si="7"/>
        <v/>
      </c>
    </row>
    <row r="16" spans="1:18">
      <c r="A16" s="429">
        <v>12</v>
      </c>
      <c r="B16" s="469"/>
      <c r="C16" s="469"/>
      <c r="D16" s="626" t="s">
        <v>239</v>
      </c>
      <c r="E16" s="465" t="str">
        <f t="shared" ca="1" si="0"/>
        <v/>
      </c>
      <c r="F16" s="466" t="str">
        <f t="shared" ca="1" si="1"/>
        <v/>
      </c>
      <c r="G16" s="466" t="str">
        <f t="shared" ca="1" si="2"/>
        <v/>
      </c>
      <c r="H16" s="466" t="str">
        <f t="shared" si="3"/>
        <v/>
      </c>
      <c r="I16" s="466" t="str">
        <f t="shared" ca="1" si="4"/>
        <v/>
      </c>
      <c r="J16" s="466" t="str">
        <f t="shared" si="5"/>
        <v/>
      </c>
      <c r="K16" s="466"/>
      <c r="L16" s="466"/>
      <c r="M16" s="466" t="str">
        <f t="shared" ca="1" si="6"/>
        <v/>
      </c>
      <c r="N16" s="466"/>
      <c r="O16" s="466"/>
      <c r="P16" s="466" t="str">
        <f t="shared" ca="1" si="7"/>
        <v/>
      </c>
    </row>
    <row r="17" spans="1:25">
      <c r="A17" s="429">
        <v>13</v>
      </c>
      <c r="B17" s="469"/>
      <c r="C17" s="469"/>
      <c r="D17" s="626" t="s">
        <v>239</v>
      </c>
      <c r="E17" s="465" t="str">
        <f t="shared" ca="1" si="0"/>
        <v/>
      </c>
      <c r="F17" s="466" t="str">
        <f t="shared" ca="1" si="1"/>
        <v/>
      </c>
      <c r="G17" s="466" t="str">
        <f t="shared" ca="1" si="2"/>
        <v/>
      </c>
      <c r="H17" s="466" t="str">
        <f t="shared" si="3"/>
        <v/>
      </c>
      <c r="I17" s="466" t="str">
        <f t="shared" ca="1" si="4"/>
        <v/>
      </c>
      <c r="J17" s="466" t="str">
        <f t="shared" si="5"/>
        <v/>
      </c>
      <c r="K17" s="466"/>
      <c r="L17" s="466"/>
      <c r="M17" s="466" t="str">
        <f t="shared" ca="1" si="6"/>
        <v/>
      </c>
      <c r="N17" s="466"/>
      <c r="O17" s="466"/>
      <c r="P17" s="466" t="str">
        <f t="shared" ca="1" si="7"/>
        <v/>
      </c>
    </row>
    <row r="18" spans="1:25">
      <c r="A18" s="429">
        <v>14</v>
      </c>
      <c r="B18" s="469"/>
      <c r="C18" s="469"/>
      <c r="D18" s="626" t="s">
        <v>239</v>
      </c>
      <c r="E18" s="465" t="str">
        <f t="shared" ca="1" si="0"/>
        <v/>
      </c>
      <c r="F18" s="466" t="str">
        <f t="shared" ca="1" si="1"/>
        <v/>
      </c>
      <c r="G18" s="466" t="str">
        <f t="shared" ca="1" si="2"/>
        <v/>
      </c>
      <c r="H18" s="466" t="str">
        <f t="shared" si="3"/>
        <v/>
      </c>
      <c r="I18" s="466" t="str">
        <f t="shared" ca="1" si="4"/>
        <v/>
      </c>
      <c r="J18" s="466" t="str">
        <f t="shared" si="5"/>
        <v/>
      </c>
      <c r="K18" s="466"/>
      <c r="L18" s="466"/>
      <c r="M18" s="466" t="str">
        <f t="shared" ca="1" si="6"/>
        <v/>
      </c>
      <c r="N18" s="466"/>
      <c r="O18" s="466"/>
      <c r="P18" s="466" t="str">
        <f t="shared" ca="1" si="7"/>
        <v/>
      </c>
    </row>
    <row r="19" spans="1:25">
      <c r="A19" s="429">
        <v>15</v>
      </c>
      <c r="B19" s="469"/>
      <c r="C19" s="469"/>
      <c r="D19" s="626" t="s">
        <v>239</v>
      </c>
      <c r="E19" s="465" t="str">
        <f t="shared" ca="1" si="0"/>
        <v/>
      </c>
      <c r="F19" s="466" t="str">
        <f t="shared" ca="1" si="1"/>
        <v/>
      </c>
      <c r="G19" s="466" t="str">
        <f t="shared" ca="1" si="2"/>
        <v/>
      </c>
      <c r="H19" s="466" t="str">
        <f t="shared" si="3"/>
        <v/>
      </c>
      <c r="I19" s="466" t="str">
        <f t="shared" ca="1" si="4"/>
        <v/>
      </c>
      <c r="J19" s="466" t="str">
        <f t="shared" si="5"/>
        <v/>
      </c>
      <c r="K19" s="466"/>
      <c r="L19" s="466"/>
      <c r="M19" s="466" t="str">
        <f t="shared" ca="1" si="6"/>
        <v/>
      </c>
      <c r="N19" s="466"/>
      <c r="O19" s="466"/>
      <c r="P19" s="466" t="str">
        <f t="shared" ca="1" si="7"/>
        <v/>
      </c>
    </row>
    <row r="20" spans="1:25" ht="15" thickBot="1">
      <c r="A20" s="429">
        <v>16</v>
      </c>
      <c r="B20" s="470"/>
      <c r="C20" s="470"/>
      <c r="D20" s="1078" t="s">
        <v>239</v>
      </c>
      <c r="E20" s="467" t="str">
        <f t="shared" ca="1" si="0"/>
        <v/>
      </c>
      <c r="F20" s="468" t="str">
        <f t="shared" ca="1" si="1"/>
        <v/>
      </c>
      <c r="G20" s="468" t="str">
        <f t="shared" ca="1" si="2"/>
        <v/>
      </c>
      <c r="H20" s="468" t="str">
        <f t="shared" si="3"/>
        <v/>
      </c>
      <c r="I20" s="468" t="str">
        <f t="shared" ca="1" si="4"/>
        <v/>
      </c>
      <c r="J20" s="468" t="str">
        <f t="shared" si="5"/>
        <v/>
      </c>
      <c r="K20" s="468"/>
      <c r="L20" s="468"/>
      <c r="M20" s="468" t="str">
        <f t="shared" ca="1" si="6"/>
        <v/>
      </c>
      <c r="N20" s="468"/>
      <c r="O20" s="468"/>
      <c r="P20" s="468" t="str">
        <f t="shared" ca="1" si="7"/>
        <v/>
      </c>
    </row>
    <row r="21" spans="1:25">
      <c r="B21" s="435"/>
      <c r="C21" s="435"/>
      <c r="D21" s="436">
        <f>COUNTIF(D5:D20,"Yes")</f>
        <v>6</v>
      </c>
      <c r="E21" s="436">
        <f ca="1">SUMIF(D5:D20,"Yes",E5:E20)</f>
        <v>97</v>
      </c>
      <c r="F21" s="437">
        <f ca="1">SUMPRODUCT(--(D5:D20="Yes"),E5:E20,F5:F20)/E21</f>
        <v>833.87628865979377</v>
      </c>
      <c r="G21" s="613">
        <f ca="1">SUMIF(D5:D20,"Yes",G5:G20)</f>
        <v>43100000</v>
      </c>
      <c r="H21" s="437">
        <f ca="1">IFERROR(G21/E21,"")</f>
        <v>444329.89690721652</v>
      </c>
      <c r="I21" s="613">
        <f ca="1">SUMIF(D5:D20,"Yes",I5:I20)</f>
        <v>3763100</v>
      </c>
      <c r="J21" s="437">
        <f ca="1">IFERROR(I21/E21,"")</f>
        <v>38794.845360824744</v>
      </c>
      <c r="K21" s="613"/>
      <c r="L21" s="613"/>
      <c r="M21" s="613">
        <f ca="1">SUMIF(D5:D20,"Yes",M5:M20)</f>
        <v>8916872.0424680188</v>
      </c>
      <c r="N21" s="613"/>
      <c r="O21" s="613"/>
      <c r="P21" s="613">
        <f ca="1">SUMPRODUCT(P5:P20,E5:E20)/E21</f>
        <v>940541.9697618616</v>
      </c>
    </row>
    <row r="24" spans="1:25" s="4" customFormat="1">
      <c r="Q24" s="5"/>
      <c r="V24" s="546"/>
    </row>
    <row r="25" spans="1:25" s="4" customFormat="1" ht="15.6">
      <c r="B25" s="581" t="s">
        <v>395</v>
      </c>
      <c r="I25" s="581" t="s">
        <v>421</v>
      </c>
      <c r="Q25" s="5"/>
      <c r="V25" s="546"/>
    </row>
    <row r="26" spans="1:25" s="4" customFormat="1">
      <c r="C26" s="561" t="s">
        <v>396</v>
      </c>
      <c r="D26" s="564" t="s">
        <v>397</v>
      </c>
      <c r="E26" s="564" t="s">
        <v>398</v>
      </c>
      <c r="F26" s="564" t="s">
        <v>168</v>
      </c>
      <c r="G26" s="578"/>
      <c r="Q26" s="5"/>
      <c r="V26" s="545"/>
      <c r="W26" s="429"/>
      <c r="X26" s="429"/>
      <c r="Y26" s="429"/>
    </row>
    <row r="27" spans="1:25">
      <c r="B27" s="429" t="s">
        <v>399</v>
      </c>
      <c r="C27" s="562">
        <f ca="1">'Aggregate CF'!D269</f>
        <v>45668438.399999999</v>
      </c>
      <c r="D27" s="562">
        <f ca="1">C27/E$21</f>
        <v>470808.64329896908</v>
      </c>
      <c r="E27" s="562">
        <f ca="1">D27/F$21</f>
        <v>564.60250723240119</v>
      </c>
      <c r="F27" s="565">
        <f ca="1">C27/C$32</f>
        <v>0.79999999999999993</v>
      </c>
      <c r="G27" s="565"/>
      <c r="I27" s="429" t="s">
        <v>241</v>
      </c>
      <c r="L27" s="565">
        <f ca="1">+'Aggregate CF'!D907</f>
        <v>3.0662331558943781E-2</v>
      </c>
      <c r="V27" s="545"/>
    </row>
    <row r="28" spans="1:25">
      <c r="B28" s="429" t="s">
        <v>418</v>
      </c>
      <c r="C28" s="562">
        <f ca="1">'Aggregate CF'!D290</f>
        <v>0</v>
      </c>
      <c r="D28" s="562">
        <f t="shared" ref="D28:E32" ca="1" si="8">C28/E$21</f>
        <v>0</v>
      </c>
      <c r="E28" s="562">
        <f t="shared" ca="1" si="8"/>
        <v>0</v>
      </c>
      <c r="F28" s="565">
        <f t="shared" ref="F28:F32" ca="1" si="9">C28/C$32</f>
        <v>0</v>
      </c>
      <c r="G28" s="565"/>
      <c r="I28" s="429" t="s">
        <v>495</v>
      </c>
      <c r="L28" s="572">
        <f ca="1">Summary!C36/'Aggregate CF'!D868</f>
        <v>18.275039772592358</v>
      </c>
      <c r="V28" s="545"/>
    </row>
    <row r="29" spans="1:25">
      <c r="B29" s="429" t="s">
        <v>400</v>
      </c>
      <c r="C29" s="562">
        <v>0</v>
      </c>
      <c r="D29" s="562">
        <f t="shared" ca="1" si="8"/>
        <v>0</v>
      </c>
      <c r="E29" s="562">
        <f t="shared" ca="1" si="8"/>
        <v>0</v>
      </c>
      <c r="F29" s="565">
        <f t="shared" ca="1" si="9"/>
        <v>0</v>
      </c>
      <c r="G29" s="565"/>
      <c r="V29" s="545"/>
    </row>
    <row r="30" spans="1:25">
      <c r="B30" s="429" t="s">
        <v>401</v>
      </c>
      <c r="C30" s="562">
        <f ca="1">'Portfolio Waterfall'!D6</f>
        <v>10275398.639999999</v>
      </c>
      <c r="D30" s="562">
        <f t="shared" ca="1" si="8"/>
        <v>105931.94474226802</v>
      </c>
      <c r="E30" s="562">
        <f t="shared" ca="1" si="8"/>
        <v>127.03556412729024</v>
      </c>
      <c r="F30" s="565">
        <f t="shared" ca="1" si="9"/>
        <v>0.17999999999999997</v>
      </c>
      <c r="G30" s="565"/>
      <c r="I30" s="560" t="s">
        <v>387</v>
      </c>
      <c r="J30" s="560"/>
      <c r="K30" s="560"/>
      <c r="L30" s="560"/>
      <c r="M30" s="560"/>
      <c r="V30" s="545"/>
    </row>
    <row r="31" spans="1:25">
      <c r="B31" s="560" t="s">
        <v>402</v>
      </c>
      <c r="C31" s="563">
        <f ca="1">'Portfolio Waterfall'!D5</f>
        <v>1141710.9599999997</v>
      </c>
      <c r="D31" s="563">
        <f t="shared" ca="1" si="8"/>
        <v>11770.216082474224</v>
      </c>
      <c r="E31" s="563">
        <f t="shared" ca="1" si="8"/>
        <v>14.115062680810027</v>
      </c>
      <c r="F31" s="566">
        <f t="shared" ca="1" si="9"/>
        <v>1.9999999999999997E-2</v>
      </c>
      <c r="G31" s="579"/>
      <c r="I31" s="429" t="s">
        <v>431</v>
      </c>
      <c r="J31" s="565">
        <f ca="1">+'Aggregate CF'!D906/SUM(Summary!C27:C28)</f>
        <v>3.832791444867973E-2</v>
      </c>
      <c r="L31" s="429" t="s">
        <v>432</v>
      </c>
      <c r="M31" s="565">
        <f ca="1">'Aggregate CF'!D312/'Aggregate CF'!D315</f>
        <v>5.3846153846153842E-2</v>
      </c>
      <c r="V31" s="545"/>
    </row>
    <row r="32" spans="1:25">
      <c r="B32" s="429" t="s">
        <v>94</v>
      </c>
      <c r="C32" s="562">
        <f ca="1">SUM(C27:C31)</f>
        <v>57085548</v>
      </c>
      <c r="D32" s="562">
        <f t="shared" ca="1" si="8"/>
        <v>588510.80412371131</v>
      </c>
      <c r="E32" s="562">
        <f t="shared" ca="1" si="8"/>
        <v>705.75313404050144</v>
      </c>
      <c r="F32" s="565">
        <f t="shared" ca="1" si="9"/>
        <v>1</v>
      </c>
      <c r="G32" s="565"/>
      <c r="V32" s="545"/>
    </row>
    <row r="33" spans="2:22">
      <c r="I33" s="560" t="s">
        <v>434</v>
      </c>
      <c r="J33" s="560"/>
      <c r="K33" s="560"/>
      <c r="L33" s="560"/>
      <c r="M33" s="560"/>
      <c r="V33" s="545"/>
    </row>
    <row r="34" spans="2:22" ht="15.6">
      <c r="B34" s="582" t="s">
        <v>403</v>
      </c>
      <c r="I34" s="429" t="s">
        <v>433</v>
      </c>
      <c r="J34" s="572">
        <f ca="1">-('Aggregate CF'!E906+Summary!C40)/'Aggregate CF'!E917</f>
        <v>2.6278280896527275</v>
      </c>
      <c r="L34" s="429" t="s">
        <v>432</v>
      </c>
      <c r="M34" s="572">
        <f ca="1">+'Aggregate CF'!D312/'Aggregate CF'!D322</f>
        <v>0.9041375912729066</v>
      </c>
    </row>
    <row r="35" spans="2:22">
      <c r="C35" s="561" t="s">
        <v>396</v>
      </c>
      <c r="D35" s="564" t="s">
        <v>397</v>
      </c>
      <c r="E35" s="564" t="s">
        <v>398</v>
      </c>
      <c r="F35" s="564" t="s">
        <v>168</v>
      </c>
      <c r="G35" s="578"/>
    </row>
    <row r="36" spans="2:22">
      <c r="B36" s="429" t="s">
        <v>0</v>
      </c>
      <c r="C36" s="562">
        <f ca="1">'Aggregate CF'!E47</f>
        <v>43100000</v>
      </c>
      <c r="D36" s="562">
        <f ca="1">+C36/E$21</f>
        <v>444329.89690721652</v>
      </c>
      <c r="E36" s="562">
        <f ca="1">D36/F$21</f>
        <v>532.84870064040751</v>
      </c>
      <c r="F36" s="565">
        <f ca="1">C36/C$43</f>
        <v>0.75500720427523971</v>
      </c>
      <c r="G36" s="565"/>
      <c r="I36" s="429" t="s">
        <v>420</v>
      </c>
      <c r="J36" s="565">
        <f ca="1">'Aggregate CF'!D312/'Aggregate CF'!D313</f>
        <v>3.5000000000000003E-2</v>
      </c>
      <c r="L36" s="429" t="s">
        <v>240</v>
      </c>
      <c r="M36" s="565">
        <f ca="1">'Aggregate CF'!E332/'Aggregate CF'!E334</f>
        <v>3.5000000000000003E-2</v>
      </c>
    </row>
    <row r="37" spans="2:22">
      <c r="B37" s="429" t="s">
        <v>414</v>
      </c>
      <c r="C37" s="562">
        <f ca="1">'Aggregate CF'!E51</f>
        <v>2485000</v>
      </c>
      <c r="D37" s="562">
        <f t="shared" ref="D37:D43" ca="1" si="10">+C37/E$21</f>
        <v>25618.556701030928</v>
      </c>
      <c r="E37" s="562">
        <f t="shared" ref="E37:E43" ca="1" si="11">D37/F$21</f>
        <v>30.722251069406326</v>
      </c>
      <c r="F37" s="565">
        <f t="shared" ref="F37:F43" ca="1" si="12">C37/C$43</f>
        <v>4.3531157833502795E-2</v>
      </c>
      <c r="G37" s="565"/>
    </row>
    <row r="38" spans="2:22">
      <c r="B38" s="429" t="s">
        <v>415</v>
      </c>
      <c r="C38" s="562">
        <f ca="1">'Aggregate CF'!F74</f>
        <v>3763100</v>
      </c>
      <c r="D38" s="562">
        <f t="shared" ca="1" si="10"/>
        <v>38794.845360824744</v>
      </c>
      <c r="E38" s="562">
        <f t="shared" ca="1" si="11"/>
        <v>46.523502212991126</v>
      </c>
      <c r="F38" s="565">
        <f t="shared" ca="1" si="12"/>
        <v>6.592036219044442E-2</v>
      </c>
      <c r="G38" s="565"/>
      <c r="I38" s="560" t="s">
        <v>334</v>
      </c>
      <c r="J38" s="560"/>
      <c r="K38" s="560"/>
      <c r="L38" s="560"/>
      <c r="M38" s="560"/>
    </row>
    <row r="39" spans="2:22">
      <c r="B39" s="429" t="s">
        <v>416</v>
      </c>
      <c r="C39" s="562">
        <f ca="1">'Aggregate CF'!F59</f>
        <v>720000</v>
      </c>
      <c r="D39" s="562">
        <f t="shared" ca="1" si="10"/>
        <v>7422.6804123711336</v>
      </c>
      <c r="E39" s="562">
        <f t="shared" ca="1" si="11"/>
        <v>8.9014168088420735</v>
      </c>
      <c r="F39" s="565">
        <f t="shared" ca="1" si="12"/>
        <v>1.2612649352161777E-2</v>
      </c>
      <c r="G39" s="565"/>
      <c r="I39" s="568" t="s">
        <v>422</v>
      </c>
      <c r="J39" s="565">
        <f ca="1">'Aggregate CF'!D312/Summary!C43</f>
        <v>5.2372679407336413E-2</v>
      </c>
      <c r="L39" s="568" t="s">
        <v>439</v>
      </c>
      <c r="M39" s="565">
        <f ca="1">'Aggregate CF'!E332/Summary!C43</f>
        <v>5.5936048600979012E-2</v>
      </c>
      <c r="N39"/>
    </row>
    <row r="40" spans="2:22">
      <c r="B40" s="429" t="s">
        <v>404</v>
      </c>
      <c r="C40" s="562">
        <f ca="1">'Aggregate CF'!E79</f>
        <v>5682000</v>
      </c>
      <c r="D40" s="562">
        <f t="shared" ca="1" si="10"/>
        <v>58577.319587628866</v>
      </c>
      <c r="E40" s="562">
        <f t="shared" ca="1" si="11"/>
        <v>70.247014316445373</v>
      </c>
      <c r="F40" s="565">
        <f t="shared" ca="1" si="12"/>
        <v>9.9534824470810024E-2</v>
      </c>
      <c r="G40" s="565"/>
      <c r="N40"/>
    </row>
    <row r="41" spans="2:22">
      <c r="B41" s="429" t="s">
        <v>417</v>
      </c>
      <c r="C41" s="562">
        <f ca="1">'Aggregate CF'!F53</f>
        <v>948448</v>
      </c>
      <c r="D41" s="562">
        <f t="shared" ca="1" si="10"/>
        <v>9777.8144329896913</v>
      </c>
      <c r="E41" s="562">
        <f t="shared" ca="1" si="11"/>
        <v>11.725737457656455</v>
      </c>
      <c r="F41" s="565">
        <f t="shared" ca="1" si="12"/>
        <v>1.6614502851054352E-2</v>
      </c>
      <c r="G41" s="565"/>
      <c r="I41" s="560" t="s">
        <v>464</v>
      </c>
      <c r="J41" s="560"/>
      <c r="K41" s="560"/>
      <c r="L41" s="560"/>
      <c r="M41" s="560"/>
    </row>
    <row r="42" spans="2:22">
      <c r="B42" s="560" t="s">
        <v>405</v>
      </c>
      <c r="C42" s="563">
        <f ca="1">+'Aggregate CF'!E45+'Aggregate CF'!E52+SUM('Aggregate CF'!E80:E83)</f>
        <v>387000</v>
      </c>
      <c r="D42" s="563">
        <f t="shared" ca="1" si="10"/>
        <v>3989.6907216494847</v>
      </c>
      <c r="E42" s="563">
        <f t="shared" ca="1" si="11"/>
        <v>4.7845115347526148</v>
      </c>
      <c r="F42" s="566">
        <f t="shared" ca="1" si="12"/>
        <v>6.7792990267869545E-3</v>
      </c>
      <c r="G42" s="579"/>
      <c r="I42" s="568"/>
      <c r="J42" s="565"/>
      <c r="L42" s="568" t="s">
        <v>439</v>
      </c>
      <c r="M42" s="565">
        <f ca="1">+(K64/K63/'Portfolio Waterfall'!E36)*12</f>
        <v>1.2803029581899177</v>
      </c>
    </row>
    <row r="43" spans="2:22">
      <c r="B43" s="429" t="s">
        <v>94</v>
      </c>
      <c r="C43" s="562">
        <f ca="1">SUM(C36:C42)</f>
        <v>57085548</v>
      </c>
      <c r="D43" s="562">
        <f t="shared" ca="1" si="10"/>
        <v>588510.80412371131</v>
      </c>
      <c r="E43" s="562">
        <f t="shared" ca="1" si="11"/>
        <v>705.75313404050144</v>
      </c>
      <c r="F43" s="565">
        <f t="shared" ca="1" si="12"/>
        <v>1</v>
      </c>
      <c r="G43" s="565"/>
    </row>
    <row r="47" spans="2:22" ht="15.6">
      <c r="B47" s="582" t="s">
        <v>436</v>
      </c>
      <c r="I47" s="582" t="s">
        <v>408</v>
      </c>
    </row>
    <row r="49" spans="2:16">
      <c r="I49" s="429" t="s">
        <v>424</v>
      </c>
      <c r="L49" s="569">
        <f ca="1">'Aggregate CF'!D976</f>
        <v>0.1165301024913788</v>
      </c>
    </row>
    <row r="50" spans="2:16">
      <c r="B50" s="435" t="s">
        <v>435</v>
      </c>
      <c r="C50" s="621">
        <f ca="1">M36</f>
        <v>3.5000000000000003E-2</v>
      </c>
      <c r="D50" s="574" t="s">
        <v>921</v>
      </c>
      <c r="I50" s="429" t="s">
        <v>423</v>
      </c>
      <c r="L50" s="569">
        <f ca="1">+'Aggregate CF'!D981</f>
        <v>0.61377709507942213</v>
      </c>
    </row>
    <row r="51" spans="2:16">
      <c r="C51" s="580">
        <v>0</v>
      </c>
      <c r="D51" s="624">
        <v>-5.0000000000000001E-3</v>
      </c>
      <c r="E51" s="624">
        <v>-2.5000000000000001E-3</v>
      </c>
      <c r="F51" s="624">
        <v>0.01</v>
      </c>
      <c r="G51" s="624">
        <v>2.5000000000000001E-2</v>
      </c>
    </row>
    <row r="52" spans="2:16">
      <c r="B52" s="429" t="s">
        <v>406</v>
      </c>
      <c r="C52" s="575">
        <f ca="1">K62</f>
        <v>6.3345956591246582</v>
      </c>
      <c r="D52" s="575">
        <f t="dataTable" ref="D52:G57" dt2D="0" dtr="1" r1="C51" ca="1"/>
        <v>6.4803523665596883</v>
      </c>
      <c r="E52" s="575">
        <v>6.4018679856331344</v>
      </c>
      <c r="F52" s="575">
        <v>6.1402533825446159</v>
      </c>
      <c r="G52" s="575">
        <v>5.9702038905370785</v>
      </c>
      <c r="I52" s="603"/>
      <c r="J52" s="603"/>
      <c r="K52" s="603"/>
      <c r="L52" s="603"/>
      <c r="M52" s="603" t="s">
        <v>208</v>
      </c>
      <c r="N52" s="603"/>
      <c r="O52" s="603" t="s">
        <v>409</v>
      </c>
      <c r="P52" s="603"/>
    </row>
    <row r="53" spans="2:16">
      <c r="B53" s="429" t="s">
        <v>242</v>
      </c>
      <c r="C53" s="576">
        <f t="shared" ref="C53:C55" ca="1" si="13">K63</f>
        <v>11417109.599999998</v>
      </c>
      <c r="D53" s="576">
        <v>11417109.599999998</v>
      </c>
      <c r="E53" s="576">
        <v>11417109.599999998</v>
      </c>
      <c r="F53" s="576">
        <v>11417109.599999998</v>
      </c>
      <c r="G53" s="576">
        <v>11417109.599999998</v>
      </c>
      <c r="I53" s="603"/>
      <c r="J53" s="603"/>
      <c r="K53" s="603"/>
      <c r="L53" s="603"/>
      <c r="M53" s="603" t="s">
        <v>410</v>
      </c>
      <c r="N53" s="603"/>
      <c r="O53" s="604" t="s">
        <v>411</v>
      </c>
      <c r="P53" s="604"/>
    </row>
    <row r="54" spans="2:16">
      <c r="B54" s="429" t="s">
        <v>407</v>
      </c>
      <c r="C54" s="576">
        <f t="shared" ca="1" si="13"/>
        <v>60905663.311910443</v>
      </c>
      <c r="D54" s="576">
        <v>62569783.615631327</v>
      </c>
      <c r="E54" s="576">
        <v>61673718.836704709</v>
      </c>
      <c r="F54" s="576">
        <v>58686836.240282588</v>
      </c>
      <c r="G54" s="576">
        <v>56745362.552608222</v>
      </c>
      <c r="I54" s="605" t="s">
        <v>244</v>
      </c>
      <c r="J54" s="603"/>
      <c r="K54" s="691" t="s">
        <v>437</v>
      </c>
      <c r="L54" s="691" t="s">
        <v>438</v>
      </c>
      <c r="M54" s="604" t="s">
        <v>412</v>
      </c>
      <c r="N54" s="604"/>
      <c r="O54" s="606" t="s">
        <v>245</v>
      </c>
      <c r="P54" s="606" t="s">
        <v>191</v>
      </c>
    </row>
    <row r="55" spans="2:16">
      <c r="B55" s="429" t="s">
        <v>243</v>
      </c>
      <c r="C55" s="577">
        <f t="shared" ca="1" si="13"/>
        <v>0.61377709507942213</v>
      </c>
      <c r="D55" s="577">
        <v>0.62299134135246281</v>
      </c>
      <c r="E55" s="577">
        <v>0.61805023550987281</v>
      </c>
      <c r="F55" s="577">
        <v>0.60122938752174393</v>
      </c>
      <c r="G55" s="577">
        <v>0.58999200463295021</v>
      </c>
      <c r="I55" s="603" t="s">
        <v>246</v>
      </c>
      <c r="J55" s="603"/>
      <c r="K55" s="607"/>
      <c r="L55" s="607">
        <f>'Portfolio Waterfall'!E11</f>
        <v>0.08</v>
      </c>
      <c r="M55" s="608"/>
      <c r="N55" s="609"/>
      <c r="O55" s="610">
        <f>'Portfolio Waterfall'!H11</f>
        <v>0.1</v>
      </c>
      <c r="P55" s="610">
        <f>'Portfolio Waterfall'!I11</f>
        <v>0.9</v>
      </c>
    </row>
    <row r="56" spans="2:16">
      <c r="B56" s="962" t="s">
        <v>513</v>
      </c>
      <c r="C56" s="963">
        <f ca="1">SUMIF('Aggregate CF'!$E$979:$CJ$979,"&gt;="&amp;100000,'Aggregate CF'!$E$979:$CJ$979)</f>
        <v>74453348.590391636</v>
      </c>
      <c r="D56" s="963">
        <v>76117468.894112527</v>
      </c>
      <c r="E56" s="963">
        <v>75221404.115185902</v>
      </c>
      <c r="F56" s="963">
        <v>72234521.518763781</v>
      </c>
      <c r="G56" s="963">
        <v>70293047.831089422</v>
      </c>
      <c r="I56" s="603" t="s">
        <v>247</v>
      </c>
      <c r="J56" s="603"/>
      <c r="K56" s="611">
        <f>'Portfolio Waterfall'!D12</f>
        <v>0.08</v>
      </c>
      <c r="L56" s="611">
        <f>'Portfolio Waterfall'!E12</f>
        <v>0.12</v>
      </c>
      <c r="M56" s="610">
        <f>'Portfolio Waterfall'!F12</f>
        <v>0.2</v>
      </c>
      <c r="N56" s="612">
        <f>'Portfolio Waterfall'!G12</f>
        <v>0.8</v>
      </c>
      <c r="O56" s="607">
        <f>'Portfolio Waterfall'!H12</f>
        <v>0.27999999999999992</v>
      </c>
      <c r="P56" s="610">
        <f>'Portfolio Waterfall'!I12</f>
        <v>0.72000000000000008</v>
      </c>
    </row>
    <row r="57" spans="2:16">
      <c r="B57" s="962" t="s">
        <v>514</v>
      </c>
      <c r="C57" s="963">
        <f ca="1">SUMIF('Aggregate CF'!$E$979:$CJ$979,"&lt;"&amp;100000,'Aggregate CF'!$E$979:$CJ$979)</f>
        <v>-2130575.6784811993</v>
      </c>
      <c r="D57" s="963">
        <v>-2130575.6784811993</v>
      </c>
      <c r="E57" s="963">
        <v>-2130575.6784811993</v>
      </c>
      <c r="F57" s="963">
        <v>-2130575.6784811993</v>
      </c>
      <c r="G57" s="963">
        <v>-2130575.6784811993</v>
      </c>
      <c r="I57" s="603" t="s">
        <v>248</v>
      </c>
      <c r="J57" s="603"/>
      <c r="K57" s="611">
        <f>'Portfolio Waterfall'!D13</f>
        <v>0.12</v>
      </c>
      <c r="L57" s="611">
        <f>'Portfolio Waterfall'!E13</f>
        <v>0.2</v>
      </c>
      <c r="M57" s="610">
        <f>'Portfolio Waterfall'!F13</f>
        <v>0.4</v>
      </c>
      <c r="N57" s="612">
        <f>'Portfolio Waterfall'!G13</f>
        <v>0.6</v>
      </c>
      <c r="O57" s="607">
        <f>'Portfolio Waterfall'!H13</f>
        <v>0.45999999999999996</v>
      </c>
      <c r="P57" s="610">
        <f>'Portfolio Waterfall'!I13</f>
        <v>0.54</v>
      </c>
    </row>
    <row r="58" spans="2:16">
      <c r="I58" s="603" t="s">
        <v>249</v>
      </c>
      <c r="J58" s="603"/>
      <c r="K58" s="611">
        <f>'Portfolio Waterfall'!D14</f>
        <v>0.2</v>
      </c>
      <c r="L58" s="611"/>
      <c r="M58" s="610">
        <f>'Portfolio Waterfall'!F14</f>
        <v>0.5</v>
      </c>
      <c r="N58" s="612">
        <f>'Portfolio Waterfall'!G14</f>
        <v>0.5</v>
      </c>
      <c r="O58" s="607">
        <f>'Portfolio Waterfall'!H14</f>
        <v>0.55000000000000004</v>
      </c>
      <c r="P58" s="610">
        <f>'Portfolio Waterfall'!I14</f>
        <v>0.44999999999999996</v>
      </c>
    </row>
    <row r="59" spans="2:16">
      <c r="K59" s="573"/>
      <c r="L59" s="573"/>
    </row>
    <row r="61" spans="2:16">
      <c r="B61" s="435" t="s">
        <v>441</v>
      </c>
      <c r="C61" s="622">
        <f ca="1">+'Aggregate CF'!M308/'Aggregate CF'!D315*12</f>
        <v>4.7499999999999994E-2</v>
      </c>
      <c r="D61" s="574" t="s">
        <v>921</v>
      </c>
      <c r="K61" s="561" t="s">
        <v>413</v>
      </c>
      <c r="L61" s="561" t="s">
        <v>192</v>
      </c>
      <c r="M61" s="561" t="s">
        <v>208</v>
      </c>
    </row>
    <row r="62" spans="2:16">
      <c r="C62" s="580">
        <v>0</v>
      </c>
      <c r="D62" s="624">
        <v>-5.0000000000000001E-3</v>
      </c>
      <c r="E62" s="624">
        <v>5.0000000000000001E-3</v>
      </c>
      <c r="F62" s="624">
        <v>0.01</v>
      </c>
      <c r="G62" s="624">
        <v>0.02</v>
      </c>
      <c r="I62" s="429" t="s">
        <v>406</v>
      </c>
      <c r="K62" s="575">
        <f ca="1">(K64+K63)/K63</f>
        <v>6.3345956591246582</v>
      </c>
      <c r="L62" s="575">
        <f ca="1">'Portfolio Waterfall'!D24</f>
        <v>3.458276949990216</v>
      </c>
      <c r="M62" s="575">
        <f ca="1">'Portfolio Waterfall'!D31</f>
        <v>23.790367472369876</v>
      </c>
    </row>
    <row r="63" spans="2:16">
      <c r="B63" s="429" t="str">
        <f t="shared" ref="B63:C66" si="14">B52</f>
        <v>Equity Multiple</v>
      </c>
      <c r="C63" s="575">
        <f t="shared" ca="1" si="14"/>
        <v>6.3345956591246582</v>
      </c>
      <c r="D63" s="575">
        <f t="dataTable" ref="D63:G68" dt2D="0" dtr="1" r1="C62" ca="1"/>
        <v>6.8686885016838977</v>
      </c>
      <c r="E63" s="575">
        <v>6.3241818817664113</v>
      </c>
      <c r="F63" s="575">
        <v>5.4378033714844847</v>
      </c>
      <c r="G63" s="575">
        <v>5.3986571225154458</v>
      </c>
      <c r="I63" s="429" t="s">
        <v>242</v>
      </c>
      <c r="K63" s="576">
        <f ca="1">L63+M63</f>
        <v>11417109.599999998</v>
      </c>
      <c r="L63" s="576">
        <f ca="1">'Portfolio Waterfall'!D6</f>
        <v>10275398.639999999</v>
      </c>
      <c r="M63" s="576">
        <f ca="1">'Portfolio Waterfall'!D5</f>
        <v>1141710.9599999997</v>
      </c>
    </row>
    <row r="64" spans="2:16">
      <c r="B64" s="429" t="str">
        <f t="shared" si="14"/>
        <v>Contributions</v>
      </c>
      <c r="C64" s="576">
        <f t="shared" ca="1" si="14"/>
        <v>11417109.599999998</v>
      </c>
      <c r="D64" s="576">
        <v>11417109.599999998</v>
      </c>
      <c r="E64" s="576">
        <v>11417109.599999998</v>
      </c>
      <c r="F64" s="576">
        <v>11417109.599999998</v>
      </c>
      <c r="G64" s="576">
        <v>11417109.599999998</v>
      </c>
      <c r="I64" s="429" t="s">
        <v>407</v>
      </c>
      <c r="K64" s="576">
        <f ca="1">L64+M64</f>
        <v>60905663.311910443</v>
      </c>
      <c r="L64" s="576">
        <f ca="1">'Portfolio Waterfall'!D22</f>
        <v>30001360.207363971</v>
      </c>
      <c r="M64" s="576">
        <f ca="1">'Portfolio Waterfall'!D29</f>
        <v>30904303.104546472</v>
      </c>
    </row>
    <row r="65" spans="2:13">
      <c r="B65" s="429" t="str">
        <f t="shared" si="14"/>
        <v>Net Profit</v>
      </c>
      <c r="C65" s="576">
        <f t="shared" ca="1" si="14"/>
        <v>60905663.311910443</v>
      </c>
      <c r="D65" s="576">
        <v>67003459.831984825</v>
      </c>
      <c r="E65" s="576">
        <v>60786768.074461356</v>
      </c>
      <c r="F65" s="576">
        <v>50666887.475487873</v>
      </c>
      <c r="G65" s="576">
        <v>50219950.46057947</v>
      </c>
      <c r="I65" s="429" t="s">
        <v>243</v>
      </c>
      <c r="K65" s="577">
        <f ca="1">L50</f>
        <v>0.61377709507942213</v>
      </c>
      <c r="L65" s="577">
        <f ca="1">'Portfolio Waterfall'!D23</f>
        <v>0.44605615735054016</v>
      </c>
      <c r="M65" s="577">
        <f ca="1">'Portfolio Waterfall'!D30</f>
        <v>1.2657493710517886</v>
      </c>
    </row>
    <row r="66" spans="2:13">
      <c r="B66" s="429" t="str">
        <f t="shared" si="14"/>
        <v>Levered IRR</v>
      </c>
      <c r="C66" s="577">
        <f t="shared" ca="1" si="14"/>
        <v>0.61377709507942213</v>
      </c>
      <c r="D66" s="577">
        <v>0.63371128439903279</v>
      </c>
      <c r="E66" s="577">
        <v>0.6122948586940764</v>
      </c>
      <c r="F66" s="577">
        <v>0.55154862999916088</v>
      </c>
      <c r="G66" s="577">
        <v>0.54749945998191818</v>
      </c>
    </row>
    <row r="67" spans="2:13">
      <c r="B67" s="962" t="s">
        <v>513</v>
      </c>
      <c r="C67" s="963">
        <f ca="1">SUMIF('Aggregate CF'!$E$979:$CJ$979,"&gt;="&amp;100000,'Aggregate CF'!$E$979:$CJ$979)</f>
        <v>74453348.590391636</v>
      </c>
      <c r="D67" s="963">
        <v>80330676.416464373</v>
      </c>
      <c r="E67" s="963">
        <v>74570125.708256423</v>
      </c>
      <c r="F67" s="963">
        <v>64689399.961069591</v>
      </c>
      <c r="G67" s="963">
        <v>64843503.521972008</v>
      </c>
    </row>
    <row r="68" spans="2:13">
      <c r="B68" s="962" t="s">
        <v>514</v>
      </c>
      <c r="C68" s="963">
        <f ca="1">SUMIF('Aggregate CF'!$E$979:$CJ$979,"&lt;"&amp;100000,'Aggregate CF'!$E$979:$CJ$979)</f>
        <v>-2130575.6784811993</v>
      </c>
      <c r="D68" s="963">
        <v>-1910106.9844795491</v>
      </c>
      <c r="E68" s="963">
        <v>-2366248.0337950834</v>
      </c>
      <c r="F68" s="963">
        <v>-2605402.8855817332</v>
      </c>
      <c r="G68" s="963">
        <v>-3206443.4613925489</v>
      </c>
    </row>
    <row r="72" spans="2:13">
      <c r="B72" s="435" t="s">
        <v>929</v>
      </c>
      <c r="C72" s="623">
        <f ca="1">+'Aggregate CF'!N159/'Aggregate CF'!C159</f>
        <v>3329.8453608247423</v>
      </c>
      <c r="D72" s="574" t="s">
        <v>921</v>
      </c>
    </row>
    <row r="73" spans="2:13">
      <c r="C73" s="580">
        <v>0</v>
      </c>
      <c r="D73" s="625">
        <v>-750</v>
      </c>
      <c r="E73" s="625">
        <v>-250</v>
      </c>
      <c r="F73" s="625">
        <v>100</v>
      </c>
      <c r="G73" s="625">
        <v>200</v>
      </c>
    </row>
    <row r="74" spans="2:13">
      <c r="B74" s="429" t="str">
        <f t="shared" ref="B74:C77" si="15">B63</f>
        <v>Equity Multiple</v>
      </c>
      <c r="C74" s="575">
        <f t="shared" ca="1" si="15"/>
        <v>6.3345956591246582</v>
      </c>
      <c r="D74" s="575">
        <f t="dataTable" ref="D74:G79" dt2D="0" dtr="1" r1="C73" ca="1"/>
        <v>6.3290174547215461</v>
      </c>
      <c r="E74" s="575">
        <v>6.3325136477629762</v>
      </c>
      <c r="F74" s="575">
        <v>6.3359719111824662</v>
      </c>
      <c r="G74" s="575">
        <v>6.3381715053059793</v>
      </c>
    </row>
    <row r="75" spans="2:13">
      <c r="B75" s="429" t="str">
        <f t="shared" si="15"/>
        <v>Contributions</v>
      </c>
      <c r="C75" s="576">
        <f t="shared" ca="1" si="15"/>
        <v>11417109.599999998</v>
      </c>
      <c r="D75" s="576">
        <v>11417109.599999998</v>
      </c>
      <c r="E75" s="576">
        <v>11417109.599999998</v>
      </c>
      <c r="F75" s="576">
        <v>11417109.599999998</v>
      </c>
      <c r="G75" s="576">
        <v>11417109.599999998</v>
      </c>
    </row>
    <row r="76" spans="2:13">
      <c r="B76" s="429" t="str">
        <f t="shared" si="15"/>
        <v>Net Profit</v>
      </c>
      <c r="C76" s="576">
        <f t="shared" ca="1" si="15"/>
        <v>60905663.311910443</v>
      </c>
      <c r="D76" s="576">
        <v>60841976.34086892</v>
      </c>
      <c r="E76" s="576">
        <v>60881892.760005683</v>
      </c>
      <c r="F76" s="576">
        <v>60921376.132491678</v>
      </c>
      <c r="G76" s="576">
        <v>60946489.139675334</v>
      </c>
    </row>
    <row r="77" spans="2:13">
      <c r="B77" s="429" t="str">
        <f t="shared" si="15"/>
        <v>Levered IRR</v>
      </c>
      <c r="C77" s="577">
        <f t="shared" ca="1" si="15"/>
        <v>0.61377709507942213</v>
      </c>
      <c r="D77" s="577">
        <v>0.61278274655342091</v>
      </c>
      <c r="E77" s="577">
        <v>0.61336444020271319</v>
      </c>
      <c r="F77" s="577">
        <v>0.61405593752861032</v>
      </c>
      <c r="G77" s="577">
        <v>0.61450228095054638</v>
      </c>
    </row>
    <row r="78" spans="2:13">
      <c r="B78" s="962" t="s">
        <v>513</v>
      </c>
      <c r="C78" s="963">
        <f ca="1">SUMIF('Aggregate CF'!$E$979:$CJ$979,"&gt;="&amp;100000,'Aggregate CF'!$E$979:$CJ$979)</f>
        <v>74453348.590391636</v>
      </c>
      <c r="D78" s="963">
        <v>74453348.590391636</v>
      </c>
      <c r="E78" s="963">
        <v>74453348.590391636</v>
      </c>
      <c r="F78" s="963">
        <v>74453348.590391636</v>
      </c>
      <c r="G78" s="963">
        <v>74453348.590391636</v>
      </c>
    </row>
    <row r="79" spans="2:13">
      <c r="B79" s="962" t="s">
        <v>514</v>
      </c>
      <c r="C79" s="963">
        <f ca="1">SUMIF('Aggregate CF'!$E$979:$CJ$979,"&lt;"&amp;100000,'Aggregate CF'!$E$979:$CJ$979)</f>
        <v>-2130575.6784811993</v>
      </c>
      <c r="D79" s="963">
        <v>-2194262.6495227236</v>
      </c>
      <c r="E79" s="963">
        <v>-2154346.230385961</v>
      </c>
      <c r="F79" s="963">
        <v>-2114862.8578999592</v>
      </c>
      <c r="G79" s="963">
        <v>-2089749.8507163082</v>
      </c>
    </row>
    <row r="82" spans="2:7">
      <c r="B82" s="435" t="s">
        <v>919</v>
      </c>
      <c r="C82" s="964">
        <v>1</v>
      </c>
      <c r="D82" s="574" t="s">
        <v>922</v>
      </c>
    </row>
    <row r="83" spans="2:7">
      <c r="C83" s="580">
        <v>0</v>
      </c>
      <c r="D83" s="965">
        <v>0.1</v>
      </c>
      <c r="E83" s="965">
        <v>0.3</v>
      </c>
      <c r="F83" s="965">
        <v>0.5</v>
      </c>
      <c r="G83" s="965">
        <v>1</v>
      </c>
    </row>
    <row r="84" spans="2:7">
      <c r="B84" s="429" t="str">
        <f>B74</f>
        <v>Equity Multiple</v>
      </c>
      <c r="C84" s="575">
        <f ca="1">C74</f>
        <v>6.3345956591246582</v>
      </c>
      <c r="D84" s="575">
        <f t="dataTable" ref="D84:G88" dt2D="0" dtr="1" r1="C83" ca="1"/>
        <v>5.4238731419336901</v>
      </c>
      <c r="E84" s="575">
        <v>4.4033876895920994</v>
      </c>
      <c r="F84" s="575">
        <v>3.6947376142011152</v>
      </c>
      <c r="G84" s="575">
        <v>1.4144432781497647</v>
      </c>
    </row>
    <row r="85" spans="2:7">
      <c r="B85" s="429" t="str">
        <f t="shared" ref="B85:C87" si="16">B75</f>
        <v>Contributions</v>
      </c>
      <c r="C85" s="576">
        <f t="shared" ca="1" si="16"/>
        <v>11417109.599999998</v>
      </c>
      <c r="D85" s="576">
        <v>11417109.599999998</v>
      </c>
      <c r="E85" s="576">
        <v>11417109.599999998</v>
      </c>
      <c r="F85" s="576">
        <v>11417109.599999998</v>
      </c>
      <c r="G85" s="576">
        <v>11417109.599999998</v>
      </c>
    </row>
    <row r="86" spans="2:7">
      <c r="B86" s="429" t="str">
        <f t="shared" si="16"/>
        <v>Net Profit</v>
      </c>
      <c r="C86" s="576">
        <f t="shared" ca="1" si="16"/>
        <v>60905663.311910443</v>
      </c>
      <c r="D86" s="576">
        <v>50507844.517953292</v>
      </c>
      <c r="E86" s="576">
        <v>38856850.263363771</v>
      </c>
      <c r="F86" s="576">
        <v>30766114.684576638</v>
      </c>
      <c r="G86" s="576">
        <v>4731744.3296191487</v>
      </c>
    </row>
    <row r="87" spans="2:7">
      <c r="B87" s="429" t="str">
        <f t="shared" si="16"/>
        <v>Levered IRR</v>
      </c>
      <c r="C87" s="577">
        <f t="shared" ca="1" si="16"/>
        <v>0.61377709507942213</v>
      </c>
      <c r="D87" s="577">
        <v>0.52441578507423403</v>
      </c>
      <c r="E87" s="577">
        <v>0.41504960656166068</v>
      </c>
      <c r="F87" s="577">
        <v>0.33354889750480654</v>
      </c>
      <c r="G87" s="577">
        <v>5.4941859841346752E-2</v>
      </c>
    </row>
    <row r="88" spans="2:7">
      <c r="B88" s="429" t="s">
        <v>930</v>
      </c>
      <c r="C88" s="576">
        <f ca="1">'Aggregate CF'!G862/('Aggregate CF'!G826*Summary!E21)/12</f>
        <v>3640.4818085653837</v>
      </c>
      <c r="D88" s="576">
        <v>3408.1540894393233</v>
      </c>
      <c r="E88" s="576">
        <v>3122.3089980685377</v>
      </c>
      <c r="F88" s="576">
        <v>2893.6910147319272</v>
      </c>
      <c r="G88" s="576">
        <v>2215.1327628171189</v>
      </c>
    </row>
    <row r="89" spans="2:7">
      <c r="B89" s="435" t="s">
        <v>920</v>
      </c>
      <c r="C89" s="436">
        <f ca="1">ROUND($E$21*($C$82-C83),0)</f>
        <v>97</v>
      </c>
      <c r="D89" s="436">
        <f t="shared" ref="D89:G89" ca="1" si="17">ROUND($E$21*($C$82-D83),0)</f>
        <v>87</v>
      </c>
      <c r="E89" s="436">
        <f t="shared" ca="1" si="17"/>
        <v>68</v>
      </c>
      <c r="F89" s="436">
        <f t="shared" ca="1" si="17"/>
        <v>49</v>
      </c>
      <c r="G89" s="436">
        <f t="shared" ca="1" si="17"/>
        <v>0</v>
      </c>
    </row>
    <row r="93" spans="2:7">
      <c r="B93" s="435" t="s">
        <v>931</v>
      </c>
    </row>
    <row r="95" spans="2:7">
      <c r="B95" s="429" t="s">
        <v>935</v>
      </c>
      <c r="E95" s="979" t="s">
        <v>934</v>
      </c>
      <c r="F95" s="979" t="s">
        <v>420</v>
      </c>
    </row>
    <row r="96" spans="2:7">
      <c r="B96" s="429" t="s">
        <v>505</v>
      </c>
      <c r="C96" s="978">
        <f ca="1">'Aggregate CF'!M315</f>
        <v>8916872.0424680188</v>
      </c>
      <c r="D96" s="635" t="s">
        <v>932</v>
      </c>
      <c r="E96" s="997">
        <f ca="1">'Aggregate CF'!D314</f>
        <v>0.65000000000000013</v>
      </c>
      <c r="F96" s="622">
        <f ca="1">'Aggregate CF'!D309</f>
        <v>3.5000000000000003E-2</v>
      </c>
    </row>
    <row r="97" spans="2:7">
      <c r="B97" s="980" t="s">
        <v>936</v>
      </c>
      <c r="C97" s="980"/>
      <c r="D97" s="990"/>
      <c r="E97" s="990"/>
      <c r="F97" s="990"/>
      <c r="G97" s="990"/>
    </row>
    <row r="98" spans="2:7">
      <c r="B98" s="980" t="s">
        <v>937</v>
      </c>
      <c r="C98" s="981"/>
      <c r="D98" s="991" t="s">
        <v>188</v>
      </c>
      <c r="E98" s="992"/>
      <c r="F98" s="992"/>
      <c r="G98" s="992"/>
    </row>
    <row r="99" spans="2:7">
      <c r="B99" s="993"/>
      <c r="C99" s="982"/>
      <c r="D99" s="983">
        <f ca="1">$F$96+D100</f>
        <v>3.5000000000000003E-2</v>
      </c>
      <c r="E99" s="983">
        <f t="shared" ref="E99:G99" ca="1" si="18">$F$96+E100</f>
        <v>0.04</v>
      </c>
      <c r="F99" s="983">
        <f t="shared" ca="1" si="18"/>
        <v>4.5000000000000005E-2</v>
      </c>
      <c r="G99" s="984">
        <f t="shared" ca="1" si="18"/>
        <v>5.5000000000000007E-2</v>
      </c>
    </row>
    <row r="100" spans="2:7">
      <c r="B100" s="994" t="s">
        <v>933</v>
      </c>
      <c r="C100" s="985">
        <f ca="1">C96</f>
        <v>8916872.0424680188</v>
      </c>
      <c r="D100" s="1000">
        <v>0</v>
      </c>
      <c r="E100" s="1000">
        <v>5.0000000000000001E-3</v>
      </c>
      <c r="F100" s="1000">
        <v>0.01</v>
      </c>
      <c r="G100" s="1001">
        <v>0.02</v>
      </c>
    </row>
    <row r="101" spans="2:7">
      <c r="B101" s="995">
        <f ca="1">$E$96+C101</f>
        <v>0.62500000000000011</v>
      </c>
      <c r="C101" s="998">
        <v>-2.5000000000000001E-2</v>
      </c>
      <c r="D101" s="986">
        <f t="dataTable" ref="D101:G104" dt2D="1" dtr="1" r1="C98" r2="C97" ca="1"/>
        <v>6810398.5639115525</v>
      </c>
      <c r="E101" s="986">
        <v>227668.94342261401</v>
      </c>
      <c r="F101" s="986">
        <v>-4892231.8725132374</v>
      </c>
      <c r="G101" s="987">
        <v>-12339360.332056288</v>
      </c>
    </row>
    <row r="102" spans="2:7">
      <c r="B102" s="995">
        <f t="shared" ref="B102:B104" ca="1" si="19">$E$96+C102</f>
        <v>0.60000000000000009</v>
      </c>
      <c r="C102" s="998">
        <v>-0.05</v>
      </c>
      <c r="D102" s="986">
        <v>4703925.08535509</v>
      </c>
      <c r="E102" s="986">
        <v>-1615495.3503142949</v>
      </c>
      <c r="F102" s="986">
        <v>-6530600.1336127091</v>
      </c>
      <c r="G102" s="987">
        <v>-13679843.454774037</v>
      </c>
    </row>
    <row r="103" spans="2:7">
      <c r="B103" s="995">
        <f t="shared" ca="1" si="19"/>
        <v>0.57500000000000018</v>
      </c>
      <c r="C103" s="998">
        <v>-7.4999999999999997E-2</v>
      </c>
      <c r="D103" s="986">
        <v>2597451.6067986339</v>
      </c>
      <c r="E103" s="986">
        <v>-3458659.6440511914</v>
      </c>
      <c r="F103" s="986">
        <v>-8168968.3947121752</v>
      </c>
      <c r="G103" s="987">
        <v>-15020326.577491781</v>
      </c>
    </row>
    <row r="104" spans="2:7">
      <c r="B104" s="996">
        <f t="shared" ca="1" si="19"/>
        <v>0.55000000000000016</v>
      </c>
      <c r="C104" s="999">
        <v>-0.1</v>
      </c>
      <c r="D104" s="988">
        <v>490978.12824216939</v>
      </c>
      <c r="E104" s="988">
        <v>-5301823.9377880972</v>
      </c>
      <c r="F104" s="988">
        <v>-9807336.6558116451</v>
      </c>
      <c r="G104" s="989">
        <v>-16360809.70020953</v>
      </c>
    </row>
  </sheetData>
  <dataValidations disablePrompts="1" count="1">
    <dataValidation type="list" allowBlank="1" showInputMessage="1" showErrorMessage="1" sqref="D5:D20" xr:uid="{78B7F464-EEFB-40BD-86BC-190A6263493E}">
      <formula1>"Yes,No"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A61B0-692D-47B2-9C9B-0911AA6B90A6}">
  <sheetPr>
    <tabColor rgb="FF00B050"/>
    <pageSetUpPr fitToPage="1"/>
  </sheetPr>
  <dimension ref="B3:AA202"/>
  <sheetViews>
    <sheetView showGridLines="0" tabSelected="1" view="pageBreakPreview" topLeftCell="A10" zoomScale="80" zoomScaleNormal="90" zoomScaleSheetLayoutView="80" workbookViewId="0">
      <selection activeCell="E16" sqref="E16"/>
    </sheetView>
  </sheetViews>
  <sheetFormatPr defaultColWidth="9.21875" defaultRowHeight="14.4" outlineLevelRow="1" outlineLevelCol="1"/>
  <cols>
    <col min="1" max="2" width="9.21875" style="4"/>
    <col min="3" max="4" width="14.21875" style="4" customWidth="1"/>
    <col min="5" max="5" width="47" style="4" customWidth="1"/>
    <col min="6" max="6" width="15.77734375" style="4" customWidth="1"/>
    <col min="7" max="7" width="16.44140625" style="4" customWidth="1"/>
    <col min="8" max="8" width="15.77734375" style="4" customWidth="1" outlineLevel="1"/>
    <col min="9" max="11" width="15.21875" style="4" customWidth="1" outlineLevel="1"/>
    <col min="12" max="13" width="15.21875" style="4" customWidth="1"/>
    <col min="14" max="16" width="16.5546875" style="4" customWidth="1"/>
    <col min="17" max="17" width="13.21875" style="4" customWidth="1"/>
    <col min="18" max="19" width="14.44140625" style="4" customWidth="1"/>
    <col min="20" max="20" width="9.21875" style="4"/>
    <col min="21" max="23" width="13.77734375" style="4" customWidth="1"/>
    <col min="24" max="24" width="10.44140625" style="4" customWidth="1"/>
    <col min="25" max="26" width="13.77734375" style="4" customWidth="1"/>
    <col min="27" max="27" width="13" style="4" customWidth="1"/>
    <col min="28" max="16384" width="9.21875" style="4"/>
  </cols>
  <sheetData>
    <row r="3" spans="2:27">
      <c r="E3" s="713" t="s">
        <v>523</v>
      </c>
    </row>
    <row r="4" spans="2:27">
      <c r="N4" s="655" t="s">
        <v>503</v>
      </c>
      <c r="O4" s="656"/>
      <c r="P4" s="656"/>
      <c r="Q4" s="656"/>
      <c r="R4" s="656"/>
      <c r="S4" s="656"/>
      <c r="T4" s="656"/>
      <c r="U4" s="657" t="s">
        <v>504</v>
      </c>
      <c r="V4" s="658"/>
      <c r="W4" s="658"/>
      <c r="X4" s="658"/>
      <c r="Y4" s="658"/>
      <c r="Z4" s="658"/>
      <c r="AA4" s="658"/>
    </row>
    <row r="5" spans="2:27" ht="28.8">
      <c r="B5" s="429"/>
      <c r="C5" s="638" t="s">
        <v>235</v>
      </c>
      <c r="D5" s="637"/>
      <c r="E5" s="431" t="s">
        <v>234</v>
      </c>
      <c r="F5" s="567" t="s">
        <v>13</v>
      </c>
      <c r="G5" s="567" t="s">
        <v>237</v>
      </c>
      <c r="H5" s="567" t="s">
        <v>0</v>
      </c>
      <c r="I5" s="567" t="s">
        <v>473</v>
      </c>
      <c r="J5" s="567" t="s">
        <v>484</v>
      </c>
      <c r="K5" s="567" t="s">
        <v>485</v>
      </c>
      <c r="L5" s="645" t="s">
        <v>182</v>
      </c>
      <c r="M5" s="645" t="s">
        <v>496</v>
      </c>
      <c r="N5" s="648" t="s">
        <v>497</v>
      </c>
      <c r="O5" s="648" t="s">
        <v>259</v>
      </c>
      <c r="P5" s="648" t="s">
        <v>498</v>
      </c>
      <c r="Q5" s="648" t="s">
        <v>501</v>
      </c>
      <c r="R5" s="648" t="s">
        <v>500</v>
      </c>
      <c r="S5" s="648" t="s">
        <v>499</v>
      </c>
      <c r="T5" s="648" t="s">
        <v>502</v>
      </c>
      <c r="U5" s="645" t="s">
        <v>497</v>
      </c>
      <c r="V5" s="645" t="s">
        <v>259</v>
      </c>
      <c r="W5" s="645" t="s">
        <v>498</v>
      </c>
      <c r="X5" s="645" t="s">
        <v>501</v>
      </c>
      <c r="Y5" s="645" t="s">
        <v>500</v>
      </c>
      <c r="Z5" s="645" t="s">
        <v>499</v>
      </c>
      <c r="AA5" s="645" t="s">
        <v>502</v>
      </c>
    </row>
    <row r="6" spans="2:27">
      <c r="B6" s="429"/>
      <c r="C6" s="639" t="str">
        <f>IFERROR(VLOOKUP($E6,Summary!$B$5:$J$20,2,FALSE),"")</f>
        <v>Fay</v>
      </c>
      <c r="D6" s="429">
        <v>1</v>
      </c>
      <c r="E6" s="642" t="s">
        <v>1163</v>
      </c>
      <c r="F6" s="544">
        <f ca="1">IFERROR(VLOOKUP($E6,Summary!$B$5:$J$20,4,FALSE),"")</f>
        <v>14</v>
      </c>
      <c r="G6" s="434">
        <f ca="1">IFERROR(VLOOKUP($E6,Summary!$B$5:$J$20,5,FALSE),"")</f>
        <v>708.57142857142856</v>
      </c>
      <c r="H6" s="434">
        <f ca="1">IFERROR(VLOOKUP($E6,Summary!$B$5:$J$20,6,FALSE),"")</f>
        <v>4575000</v>
      </c>
      <c r="I6" s="434">
        <f ca="1">IFERROR(VLOOKUP($E6,Summary!$B$5:$J$20,7,FALSE),"")</f>
        <v>326785.71428571426</v>
      </c>
      <c r="J6" s="434">
        <f ca="1">IFERROR(VLOOKUP($E6,Summary!$B$5:$J$20,8,FALSE),"")</f>
        <v>531300</v>
      </c>
      <c r="K6" s="434">
        <f ca="1">IFERROR(VLOOKUP($E6,Summary!$B$5:$J$20,9,FALSE),"")</f>
        <v>37950</v>
      </c>
      <c r="L6" s="26">
        <f t="shared" ref="L6:L21" ca="1" si="0">IF(E6&lt;&gt;"",IFERROR(INDIRECT("'"&amp;C6&amp;"'!D10"),""),"")</f>
        <v>1963</v>
      </c>
      <c r="M6" s="434">
        <f t="shared" ref="M6:M21" ca="1" si="1">IF(E6&lt;&gt;"",IFERROR(INDIRECT("'"&amp;C6&amp;"'!D11"),""),"")</f>
        <v>9763</v>
      </c>
      <c r="N6" s="649">
        <f t="shared" ref="N6:N21" ca="1" si="2">IF(E6&lt;&gt;"",IFERROR(INDIRECT("'"&amp;C6&amp;"'!D828"),""),"")</f>
        <v>0</v>
      </c>
      <c r="O6" s="649">
        <f t="shared" ref="O6:O21" ca="1" si="3">IF(E6&lt;&gt;"",IFERROR(INDIRECT("'"&amp;C6&amp;"'!D850"),""),"")</f>
        <v>0</v>
      </c>
      <c r="P6" s="649">
        <f t="shared" ref="P6:P21" ca="1" si="4">IF(E6&lt;&gt;"",-IFERROR(INDIRECT("'"&amp;C6&amp;"'!D862"),""),"")</f>
        <v>-270000</v>
      </c>
      <c r="Q6" s="659" t="str">
        <f ca="1">IFERROR(1-P6/O6,"")</f>
        <v/>
      </c>
      <c r="R6" s="649">
        <f t="shared" ref="R6:R21" ca="1" si="5">IF(E6&lt;&gt;"",-IFERROR(INDIRECT("'"&amp;C6&amp;"'!D859"),""),"")</f>
        <v>0</v>
      </c>
      <c r="S6" s="649">
        <f t="shared" ref="S6:S21" ca="1" si="6">IF(E6&lt;&gt;"",IFERROR(INDIRECT("'"&amp;C6&amp;"'!D866"),""),"")</f>
        <v>0</v>
      </c>
      <c r="T6" s="660">
        <f t="shared" ref="T6:T21" ca="1" si="7">IF(E6&lt;&gt;"",IFERROR(INDIRECT("'"&amp;C6&amp;"'!D867"),""),"")</f>
        <v>0</v>
      </c>
      <c r="U6" s="434">
        <f t="shared" ref="U6:U21" ca="1" si="8">IF(E6&lt;&gt;"",IFERROR(INDIRECT("'"&amp;C6&amp;"'!G828"),""),"")</f>
        <v>0</v>
      </c>
      <c r="V6" s="434">
        <f t="shared" ref="V6:V21" ca="1" si="9">IF(E6&lt;&gt;"",IFERROR(INDIRECT("'"&amp;C6&amp;"'!G850"),""),"")</f>
        <v>0</v>
      </c>
      <c r="W6" s="434">
        <f t="shared" ref="W6:W21" ca="1" si="10">IF(E6&lt;&gt;"",-IFERROR(INDIRECT("'"&amp;C6&amp;"'!G862"),""),"")</f>
        <v>-471793.91999999993</v>
      </c>
      <c r="X6" s="151" t="str">
        <f ca="1">IFERROR(1-W6/V6,"")</f>
        <v/>
      </c>
      <c r="Y6" s="434">
        <f t="shared" ref="Y6:Y21" ca="1" si="11">IF(E6&lt;&gt;"",-IFERROR(INDIRECT("'"&amp;C6&amp;"'!G859"),""),"")</f>
        <v>0</v>
      </c>
      <c r="Z6" s="434">
        <f t="shared" ref="Z6:Z21" ca="1" si="12">IF(E6&lt;&gt;"",IFERROR(INDIRECT("'"&amp;C6&amp;"'!G866"),""),"")</f>
        <v>0</v>
      </c>
      <c r="AA6" s="661">
        <f t="shared" ref="AA6:AA21" ca="1" si="13">IF(E6&lt;&gt;"",IFERROR(INDIRECT("'"&amp;C6&amp;"'!G867"),""),"")</f>
        <v>0</v>
      </c>
    </row>
    <row r="7" spans="2:27">
      <c r="B7" s="429"/>
      <c r="C7" s="639" t="str">
        <f>IFERROR(VLOOKUP($E7,Summary!$B$5:$J$20,2,FALSE),"")</f>
        <v>Bundy</v>
      </c>
      <c r="D7" s="429">
        <v>2</v>
      </c>
      <c r="E7" s="643" t="s">
        <v>1164</v>
      </c>
      <c r="F7" s="433">
        <f ca="1">IFERROR(VLOOKUP($E7,Summary!$B$5:$J$20,4,FALSE),"")</f>
        <v>16</v>
      </c>
      <c r="G7" s="434">
        <f ca="1">IFERROR(VLOOKUP($E7,Summary!$B$5:$J$20,5,FALSE),"")</f>
        <v>831.25</v>
      </c>
      <c r="H7" s="434">
        <f ca="1">IFERROR(VLOOKUP($E7,Summary!$B$5:$J$20,6,FALSE),"")</f>
        <v>6800000</v>
      </c>
      <c r="I7" s="434">
        <f ca="1">IFERROR(VLOOKUP($E7,Summary!$B$5:$J$20,7,FALSE),"")</f>
        <v>425000</v>
      </c>
      <c r="J7" s="434">
        <f ca="1">IFERROR(VLOOKUP($E7,Summary!$B$5:$J$20,8,FALSE),"")</f>
        <v>619300</v>
      </c>
      <c r="K7" s="434">
        <f ca="1">IFERROR(VLOOKUP($E7,Summary!$B$5:$J$20,9,FALSE),"")</f>
        <v>38706.25</v>
      </c>
      <c r="L7" s="26">
        <f t="shared" ca="1" si="0"/>
        <v>1970</v>
      </c>
      <c r="M7" s="434">
        <f t="shared" ca="1" si="1"/>
        <v>12168</v>
      </c>
      <c r="N7" s="649">
        <f t="shared" ca="1" si="2"/>
        <v>0</v>
      </c>
      <c r="O7" s="649">
        <f t="shared" ca="1" si="3"/>
        <v>0</v>
      </c>
      <c r="P7" s="649">
        <f t="shared" ca="1" si="4"/>
        <v>-356700</v>
      </c>
      <c r="Q7" s="659" t="str">
        <f t="shared" ref="Q7:Q22" ca="1" si="14">IFERROR(1-P7/O7,"")</f>
        <v/>
      </c>
      <c r="R7" s="649">
        <f t="shared" ca="1" si="5"/>
        <v>0</v>
      </c>
      <c r="S7" s="649">
        <f t="shared" ca="1" si="6"/>
        <v>0</v>
      </c>
      <c r="T7" s="660">
        <f t="shared" ca="1" si="7"/>
        <v>0</v>
      </c>
      <c r="U7" s="434">
        <f t="shared" ca="1" si="8"/>
        <v>0</v>
      </c>
      <c r="V7" s="434">
        <f t="shared" ca="1" si="9"/>
        <v>0</v>
      </c>
      <c r="W7" s="434">
        <f t="shared" ca="1" si="10"/>
        <v>-601892.22912000015</v>
      </c>
      <c r="X7" s="151" t="str">
        <f t="shared" ref="X7:X22" ca="1" si="15">IFERROR(1-W7/V7,"")</f>
        <v/>
      </c>
      <c r="Y7" s="434">
        <f t="shared" ca="1" si="11"/>
        <v>0</v>
      </c>
      <c r="Z7" s="434">
        <f t="shared" ca="1" si="12"/>
        <v>-6141.7574400000021</v>
      </c>
      <c r="AA7" s="661">
        <f t="shared" ca="1" si="13"/>
        <v>0</v>
      </c>
    </row>
    <row r="8" spans="2:27">
      <c r="B8" s="429"/>
      <c r="C8" s="639" t="str">
        <f>IFERROR(VLOOKUP($E8,Summary!$B$5:$J$20,2,FALSE),"")</f>
        <v>20th St. SM</v>
      </c>
      <c r="D8" s="429">
        <v>3</v>
      </c>
      <c r="E8" s="643" t="s">
        <v>1165</v>
      </c>
      <c r="F8" s="433">
        <f ca="1">IFERROR(VLOOKUP($E8,Summary!$B$5:$J$20,4,FALSE),"")</f>
        <v>14</v>
      </c>
      <c r="G8" s="434">
        <f ca="1">IFERROR(VLOOKUP($E8,Summary!$B$5:$J$20,5,FALSE),"")</f>
        <v>1200</v>
      </c>
      <c r="H8" s="434">
        <f ca="1">IFERROR(VLOOKUP($E8,Summary!$B$5:$J$20,6,FALSE),"")</f>
        <v>8900000</v>
      </c>
      <c r="I8" s="434">
        <f ca="1">IFERROR(VLOOKUP($E8,Summary!$B$5:$J$20,7,FALSE),"")</f>
        <v>635714.28571428568</v>
      </c>
      <c r="J8" s="434">
        <f ca="1">IFERROR(VLOOKUP($E8,Summary!$B$5:$J$20,8,FALSE),"")</f>
        <v>531300</v>
      </c>
      <c r="K8" s="434">
        <f ca="1">IFERROR(VLOOKUP($E8,Summary!$B$5:$J$20,9,FALSE),"")</f>
        <v>37950</v>
      </c>
      <c r="L8" s="26">
        <f t="shared" ca="1" si="0"/>
        <v>1969</v>
      </c>
      <c r="M8" s="434">
        <f t="shared" ca="1" si="1"/>
        <v>16012</v>
      </c>
      <c r="N8" s="649">
        <f t="shared" ca="1" si="2"/>
        <v>0</v>
      </c>
      <c r="O8" s="649">
        <f t="shared" ca="1" si="3"/>
        <v>0</v>
      </c>
      <c r="P8" s="649">
        <f t="shared" ca="1" si="4"/>
        <v>-479784</v>
      </c>
      <c r="Q8" s="659" t="str">
        <f t="shared" ca="1" si="14"/>
        <v/>
      </c>
      <c r="R8" s="649">
        <f t="shared" ca="1" si="5"/>
        <v>0</v>
      </c>
      <c r="S8" s="649">
        <f t="shared" ca="1" si="6"/>
        <v>0</v>
      </c>
      <c r="T8" s="660">
        <f t="shared" ca="1" si="7"/>
        <v>0</v>
      </c>
      <c r="U8" s="434">
        <f t="shared" ca="1" si="8"/>
        <v>0</v>
      </c>
      <c r="V8" s="434">
        <f t="shared" ca="1" si="9"/>
        <v>0</v>
      </c>
      <c r="W8" s="434">
        <f t="shared" ca="1" si="10"/>
        <v>-786453.85727999976</v>
      </c>
      <c r="X8" s="151" t="str">
        <f t="shared" ca="1" si="15"/>
        <v/>
      </c>
      <c r="Y8" s="434">
        <f t="shared" ca="1" si="11"/>
        <v>0</v>
      </c>
      <c r="Z8" s="434">
        <f t="shared" ca="1" si="12"/>
        <v>-8025.0393599999979</v>
      </c>
      <c r="AA8" s="661">
        <f t="shared" ca="1" si="13"/>
        <v>0</v>
      </c>
    </row>
    <row r="9" spans="2:27">
      <c r="B9" s="429"/>
      <c r="C9" s="639" t="str">
        <f>IFERROR(VLOOKUP($E9,Summary!$B$5:$J$20,2,FALSE),"")</f>
        <v>814 2nd St SM</v>
      </c>
      <c r="D9" s="429">
        <v>4</v>
      </c>
      <c r="E9" s="643" t="s">
        <v>1166</v>
      </c>
      <c r="F9" s="465">
        <f ca="1">IFERROR(VLOOKUP($E9,Summary!$B$5:$J$20,4,FALSE),"")</f>
        <v>20</v>
      </c>
      <c r="G9" s="466">
        <f ca="1">IFERROR(VLOOKUP($E9,Summary!$B$5:$J$20,5,FALSE),"")</f>
        <v>855</v>
      </c>
      <c r="H9" s="466">
        <f ca="1">IFERROR(VLOOKUP($E9,Summary!$B$5:$J$20,6,FALSE),"")</f>
        <v>11000000</v>
      </c>
      <c r="I9" s="466">
        <f ca="1">IFERROR(VLOOKUP($E9,Summary!$B$5:$J$20,7,FALSE),"")</f>
        <v>550000</v>
      </c>
      <c r="J9" s="466">
        <f ca="1">IFERROR(VLOOKUP($E9,Summary!$B$5:$J$20,8,FALSE),"")</f>
        <v>764500</v>
      </c>
      <c r="K9" s="466">
        <f ca="1">IFERROR(VLOOKUP($E9,Summary!$B$5:$J$20,9,FALSE),"")</f>
        <v>38225</v>
      </c>
      <c r="L9" s="26">
        <f t="shared" ca="1" si="0"/>
        <v>1952</v>
      </c>
      <c r="M9" s="434">
        <f t="shared" ca="1" si="1"/>
        <v>15007</v>
      </c>
      <c r="N9" s="649">
        <f t="shared" ca="1" si="2"/>
        <v>0</v>
      </c>
      <c r="O9" s="649">
        <f t="shared" ca="1" si="3"/>
        <v>0</v>
      </c>
      <c r="P9" s="649">
        <f t="shared" ca="1" si="4"/>
        <v>-563304</v>
      </c>
      <c r="Q9" s="659" t="str">
        <f t="shared" ca="1" si="14"/>
        <v/>
      </c>
      <c r="R9" s="649">
        <f t="shared" ca="1" si="5"/>
        <v>0</v>
      </c>
      <c r="S9" s="649">
        <f t="shared" ca="1" si="6"/>
        <v>0</v>
      </c>
      <c r="T9" s="660">
        <f t="shared" ca="1" si="7"/>
        <v>0</v>
      </c>
      <c r="U9" s="434">
        <f t="shared" ca="1" si="8"/>
        <v>0</v>
      </c>
      <c r="V9" s="434">
        <f t="shared" ca="1" si="9"/>
        <v>0</v>
      </c>
      <c r="W9" s="434">
        <f t="shared" ca="1" si="10"/>
        <v>-1101455.1475200003</v>
      </c>
      <c r="X9" s="151" t="str">
        <f t="shared" ca="1" si="15"/>
        <v/>
      </c>
      <c r="Y9" s="434">
        <f t="shared" ca="1" si="11"/>
        <v>0</v>
      </c>
      <c r="Z9" s="434">
        <f t="shared" ca="1" si="12"/>
        <v>-11239.338240000003</v>
      </c>
      <c r="AA9" s="661">
        <f t="shared" ca="1" si="13"/>
        <v>0</v>
      </c>
    </row>
    <row r="10" spans="2:27">
      <c r="B10" s="429"/>
      <c r="C10" s="639" t="str">
        <f>IFERROR(VLOOKUP($E10,Summary!$B$5:$J$20,2,FALSE),"")</f>
        <v>Ocean Park</v>
      </c>
      <c r="D10" s="429">
        <v>5</v>
      </c>
      <c r="E10" s="643" t="s">
        <v>1167</v>
      </c>
      <c r="F10" s="465">
        <f ca="1">IFERROR(VLOOKUP($E10,Summary!$B$5:$J$20,4,FALSE),"")</f>
        <v>7</v>
      </c>
      <c r="G10" s="466">
        <f ca="1">IFERROR(VLOOKUP($E10,Summary!$B$5:$J$20,5,FALSE),"")</f>
        <v>795.14285714285711</v>
      </c>
      <c r="H10" s="466">
        <f ca="1">IFERROR(VLOOKUP($E10,Summary!$B$5:$J$20,6,FALSE),"")</f>
        <v>3275000</v>
      </c>
      <c r="I10" s="466">
        <f ca="1">IFERROR(VLOOKUP($E10,Summary!$B$5:$J$20,7,FALSE),"")</f>
        <v>467857.14285714284</v>
      </c>
      <c r="J10" s="466">
        <f ca="1">IFERROR(VLOOKUP($E10,Summary!$B$5:$J$20,8,FALSE),"")</f>
        <v>277200</v>
      </c>
      <c r="K10" s="466">
        <f ca="1">IFERROR(VLOOKUP($E10,Summary!$B$5:$J$20,9,FALSE),"")</f>
        <v>39600</v>
      </c>
      <c r="L10" s="26">
        <f t="shared" ca="1" si="0"/>
        <v>1959</v>
      </c>
      <c r="M10" s="434">
        <f t="shared" ca="1" si="1"/>
        <v>12894</v>
      </c>
      <c r="N10" s="649">
        <f t="shared" ca="1" si="2"/>
        <v>0</v>
      </c>
      <c r="O10" s="649">
        <f t="shared" ca="1" si="3"/>
        <v>0</v>
      </c>
      <c r="P10" s="649">
        <f t="shared" ca="1" si="4"/>
        <v>-193788</v>
      </c>
      <c r="Q10" s="659" t="str">
        <f t="shared" ca="1" si="14"/>
        <v/>
      </c>
      <c r="R10" s="649">
        <f t="shared" ca="1" si="5"/>
        <v>0</v>
      </c>
      <c r="S10" s="649">
        <f t="shared" ca="1" si="6"/>
        <v>0</v>
      </c>
      <c r="T10" s="660">
        <f t="shared" ca="1" si="7"/>
        <v>0</v>
      </c>
      <c r="U10" s="434">
        <f t="shared" ca="1" si="8"/>
        <v>0</v>
      </c>
      <c r="V10" s="434">
        <f t="shared" ca="1" si="9"/>
        <v>0</v>
      </c>
      <c r="W10" s="434">
        <f t="shared" ca="1" si="10"/>
        <v>-279831.55200000003</v>
      </c>
      <c r="X10" s="151" t="str">
        <f t="shared" ca="1" si="15"/>
        <v/>
      </c>
      <c r="Y10" s="434">
        <f t="shared" ca="1" si="11"/>
        <v>0</v>
      </c>
      <c r="Z10" s="434">
        <f t="shared" ca="1" si="12"/>
        <v>-2855.4240000000004</v>
      </c>
      <c r="AA10" s="661">
        <f t="shared" ca="1" si="13"/>
        <v>0</v>
      </c>
    </row>
    <row r="11" spans="2:27">
      <c r="B11" s="429"/>
      <c r="C11" s="639" t="str">
        <f>IFERROR(VLOOKUP($E11,Summary!$B$5:$J$20,2,FALSE),"")</f>
        <v>Castle Heights</v>
      </c>
      <c r="D11" s="429">
        <v>6</v>
      </c>
      <c r="E11" s="643" t="s">
        <v>1168</v>
      </c>
      <c r="F11" s="465">
        <f ca="1">IFERROR(VLOOKUP($E11,Summary!$B$5:$J$20,4,FALSE),"")</f>
        <v>26</v>
      </c>
      <c r="G11" s="466">
        <f ca="1">IFERROR(VLOOKUP($E11,Summary!$B$5:$J$20,5,FALSE),"")</f>
        <v>700</v>
      </c>
      <c r="H11" s="466">
        <f ca="1">IFERROR(VLOOKUP($E11,Summary!$B$5:$J$20,6,FALSE),"")</f>
        <v>8550000</v>
      </c>
      <c r="I11" s="466">
        <f ca="1">IFERROR(VLOOKUP($E11,Summary!$B$5:$J$20,7,FALSE),"")</f>
        <v>328846.15384615387</v>
      </c>
      <c r="J11" s="466">
        <f ca="1">IFERROR(VLOOKUP($E11,Summary!$B$5:$J$20,8,FALSE),"")</f>
        <v>1039500</v>
      </c>
      <c r="K11" s="466">
        <f ca="1">IFERROR(VLOOKUP($E11,Summary!$B$5:$J$20,9,FALSE),"")</f>
        <v>39980.769230769234</v>
      </c>
      <c r="L11" s="26">
        <f t="shared" ca="1" si="0"/>
        <v>1953</v>
      </c>
      <c r="M11" s="434">
        <f t="shared" ca="1" si="1"/>
        <v>21268</v>
      </c>
      <c r="N11" s="649">
        <f t="shared" ca="1" si="2"/>
        <v>0</v>
      </c>
      <c r="O11" s="649">
        <f t="shared" ca="1" si="3"/>
        <v>0</v>
      </c>
      <c r="P11" s="649">
        <f t="shared" ca="1" si="4"/>
        <v>-494832</v>
      </c>
      <c r="Q11" s="659" t="str">
        <f t="shared" ca="1" si="14"/>
        <v/>
      </c>
      <c r="R11" s="649">
        <f t="shared" ca="1" si="5"/>
        <v>0</v>
      </c>
      <c r="S11" s="649">
        <f t="shared" ca="1" si="6"/>
        <v>0</v>
      </c>
      <c r="T11" s="660">
        <f t="shared" ca="1" si="7"/>
        <v>0</v>
      </c>
      <c r="U11" s="434">
        <f t="shared" ca="1" si="8"/>
        <v>0</v>
      </c>
      <c r="V11" s="434">
        <f t="shared" ca="1" si="9"/>
        <v>0</v>
      </c>
      <c r="W11" s="434">
        <f t="shared" ca="1" si="10"/>
        <v>-876381.54240000003</v>
      </c>
      <c r="X11" s="151" t="str">
        <f t="shared" ca="1" si="15"/>
        <v/>
      </c>
      <c r="Y11" s="434">
        <f t="shared" ca="1" si="11"/>
        <v>0</v>
      </c>
      <c r="Z11" s="434">
        <f t="shared" ca="1" si="12"/>
        <v>-8942.6687999999995</v>
      </c>
      <c r="AA11" s="661">
        <f t="shared" ca="1" si="13"/>
        <v>0</v>
      </c>
    </row>
    <row r="12" spans="2:27">
      <c r="B12" s="429"/>
      <c r="C12" s="639" t="str">
        <f>IFERROR(VLOOKUP($E12,Summary!$B$5:$J$20,2,FALSE),"")</f>
        <v/>
      </c>
      <c r="D12" s="429">
        <v>7</v>
      </c>
      <c r="E12" s="640"/>
      <c r="F12" s="465" t="str">
        <f>IFERROR(VLOOKUP($E12,Summary!$B$5:$J$20,4,FALSE),"")</f>
        <v/>
      </c>
      <c r="G12" s="466" t="str">
        <f>IFERROR(VLOOKUP($E12,Summary!$B$5:$J$20,5,FALSE),"")</f>
        <v/>
      </c>
      <c r="H12" s="466" t="str">
        <f>IFERROR(VLOOKUP($E12,Summary!$B$5:$J$20,6,FALSE),"")</f>
        <v/>
      </c>
      <c r="I12" s="466" t="str">
        <f>IFERROR(VLOOKUP($E12,Summary!$B$5:$J$20,7,FALSE),"")</f>
        <v/>
      </c>
      <c r="J12" s="466" t="str">
        <f>IFERROR(VLOOKUP($E12,Summary!$B$5:$J$20,8,FALSE),"")</f>
        <v/>
      </c>
      <c r="K12" s="466" t="str">
        <f>IFERROR(VLOOKUP($E12,Summary!$B$5:$J$20,9,FALSE),"")</f>
        <v/>
      </c>
      <c r="L12" s="26" t="str">
        <f t="shared" ca="1" si="0"/>
        <v/>
      </c>
      <c r="M12" s="434" t="str">
        <f t="shared" ca="1" si="1"/>
        <v/>
      </c>
      <c r="N12" s="649" t="str">
        <f t="shared" ca="1" si="2"/>
        <v/>
      </c>
      <c r="O12" s="649" t="str">
        <f t="shared" ca="1" si="3"/>
        <v/>
      </c>
      <c r="P12" s="649" t="str">
        <f t="shared" ca="1" si="4"/>
        <v/>
      </c>
      <c r="Q12" s="659" t="str">
        <f t="shared" ca="1" si="14"/>
        <v/>
      </c>
      <c r="R12" s="649" t="str">
        <f t="shared" ca="1" si="5"/>
        <v/>
      </c>
      <c r="S12" s="649" t="str">
        <f t="shared" ca="1" si="6"/>
        <v/>
      </c>
      <c r="T12" s="660" t="str">
        <f t="shared" ca="1" si="7"/>
        <v/>
      </c>
      <c r="U12" s="434" t="str">
        <f t="shared" ca="1" si="8"/>
        <v/>
      </c>
      <c r="V12" s="434" t="str">
        <f t="shared" ca="1" si="9"/>
        <v/>
      </c>
      <c r="W12" s="434" t="str">
        <f t="shared" ca="1" si="10"/>
        <v/>
      </c>
      <c r="X12" s="151" t="str">
        <f t="shared" ca="1" si="15"/>
        <v/>
      </c>
      <c r="Y12" s="434" t="str">
        <f t="shared" ca="1" si="11"/>
        <v/>
      </c>
      <c r="Z12" s="434" t="str">
        <f t="shared" ca="1" si="12"/>
        <v/>
      </c>
      <c r="AA12" s="661" t="str">
        <f t="shared" ca="1" si="13"/>
        <v/>
      </c>
    </row>
    <row r="13" spans="2:27">
      <c r="B13" s="429"/>
      <c r="C13" s="639" t="str">
        <f>IFERROR(VLOOKUP($E13,Summary!$B$5:$J$20,2,FALSE),"")</f>
        <v/>
      </c>
      <c r="D13" s="429">
        <v>8</v>
      </c>
      <c r="E13" s="640"/>
      <c r="F13" s="465" t="str">
        <f>IFERROR(VLOOKUP($E13,Summary!$B$5:$J$20,4,FALSE),"")</f>
        <v/>
      </c>
      <c r="G13" s="466" t="str">
        <f>IFERROR(VLOOKUP($E13,Summary!$B$5:$J$20,5,FALSE),"")</f>
        <v/>
      </c>
      <c r="H13" s="466" t="str">
        <f>IFERROR(VLOOKUP($E13,Summary!$B$5:$J$20,6,FALSE),"")</f>
        <v/>
      </c>
      <c r="I13" s="466" t="str">
        <f>IFERROR(VLOOKUP($E13,Summary!$B$5:$J$20,7,FALSE),"")</f>
        <v/>
      </c>
      <c r="J13" s="466" t="str">
        <f>IFERROR(VLOOKUP($E13,Summary!$B$5:$J$20,8,FALSE),"")</f>
        <v/>
      </c>
      <c r="K13" s="466" t="str">
        <f>IFERROR(VLOOKUP($E13,Summary!$B$5:$J$20,9,FALSE),"")</f>
        <v/>
      </c>
      <c r="L13" s="26" t="str">
        <f t="shared" ca="1" si="0"/>
        <v/>
      </c>
      <c r="M13" s="434" t="str">
        <f t="shared" ca="1" si="1"/>
        <v/>
      </c>
      <c r="N13" s="649" t="str">
        <f t="shared" ca="1" si="2"/>
        <v/>
      </c>
      <c r="O13" s="649" t="str">
        <f t="shared" ca="1" si="3"/>
        <v/>
      </c>
      <c r="P13" s="649" t="str">
        <f t="shared" ca="1" si="4"/>
        <v/>
      </c>
      <c r="Q13" s="659" t="str">
        <f t="shared" ca="1" si="14"/>
        <v/>
      </c>
      <c r="R13" s="649" t="str">
        <f t="shared" ca="1" si="5"/>
        <v/>
      </c>
      <c r="S13" s="649" t="str">
        <f t="shared" ca="1" si="6"/>
        <v/>
      </c>
      <c r="T13" s="660" t="str">
        <f t="shared" ca="1" si="7"/>
        <v/>
      </c>
      <c r="U13" s="434" t="str">
        <f t="shared" ca="1" si="8"/>
        <v/>
      </c>
      <c r="V13" s="434" t="str">
        <f t="shared" ca="1" si="9"/>
        <v/>
      </c>
      <c r="W13" s="434" t="str">
        <f t="shared" ca="1" si="10"/>
        <v/>
      </c>
      <c r="X13" s="151" t="str">
        <f t="shared" ca="1" si="15"/>
        <v/>
      </c>
      <c r="Y13" s="434" t="str">
        <f t="shared" ca="1" si="11"/>
        <v/>
      </c>
      <c r="Z13" s="434" t="str">
        <f t="shared" ca="1" si="12"/>
        <v/>
      </c>
      <c r="AA13" s="661" t="str">
        <f t="shared" ca="1" si="13"/>
        <v/>
      </c>
    </row>
    <row r="14" spans="2:27">
      <c r="B14" s="429"/>
      <c r="C14" s="639" t="str">
        <f>IFERROR(VLOOKUP($E14,Summary!$B$5:$J$20,2,FALSE),"")</f>
        <v/>
      </c>
      <c r="D14" s="429">
        <v>9</v>
      </c>
      <c r="E14" s="640"/>
      <c r="F14" s="465" t="str">
        <f>IFERROR(VLOOKUP($E14,Summary!$B$5:$J$20,4,FALSE),"")</f>
        <v/>
      </c>
      <c r="G14" s="466" t="str">
        <f>IFERROR(VLOOKUP($E14,Summary!$B$5:$J$20,5,FALSE),"")</f>
        <v/>
      </c>
      <c r="H14" s="466" t="str">
        <f>IFERROR(VLOOKUP($E14,Summary!$B$5:$J$20,6,FALSE),"")</f>
        <v/>
      </c>
      <c r="I14" s="466" t="str">
        <f>IFERROR(VLOOKUP($E14,Summary!$B$5:$J$20,7,FALSE),"")</f>
        <v/>
      </c>
      <c r="J14" s="466" t="str">
        <f>IFERROR(VLOOKUP($E14,Summary!$B$5:$J$20,8,FALSE),"")</f>
        <v/>
      </c>
      <c r="K14" s="466" t="str">
        <f>IFERROR(VLOOKUP($E14,Summary!$B$5:$J$20,9,FALSE),"")</f>
        <v/>
      </c>
      <c r="L14" s="26" t="str">
        <f t="shared" ca="1" si="0"/>
        <v/>
      </c>
      <c r="M14" s="434" t="str">
        <f t="shared" ca="1" si="1"/>
        <v/>
      </c>
      <c r="N14" s="649" t="str">
        <f t="shared" ca="1" si="2"/>
        <v/>
      </c>
      <c r="O14" s="649" t="str">
        <f t="shared" ca="1" si="3"/>
        <v/>
      </c>
      <c r="P14" s="649" t="str">
        <f t="shared" ca="1" si="4"/>
        <v/>
      </c>
      <c r="Q14" s="659" t="str">
        <f t="shared" ca="1" si="14"/>
        <v/>
      </c>
      <c r="R14" s="649" t="str">
        <f t="shared" ca="1" si="5"/>
        <v/>
      </c>
      <c r="S14" s="649" t="str">
        <f t="shared" ca="1" si="6"/>
        <v/>
      </c>
      <c r="T14" s="660" t="str">
        <f t="shared" ca="1" si="7"/>
        <v/>
      </c>
      <c r="U14" s="434" t="str">
        <f t="shared" ca="1" si="8"/>
        <v/>
      </c>
      <c r="V14" s="434" t="str">
        <f t="shared" ca="1" si="9"/>
        <v/>
      </c>
      <c r="W14" s="434" t="str">
        <f t="shared" ca="1" si="10"/>
        <v/>
      </c>
      <c r="X14" s="151" t="str">
        <f t="shared" ca="1" si="15"/>
        <v/>
      </c>
      <c r="Y14" s="434" t="str">
        <f t="shared" ca="1" si="11"/>
        <v/>
      </c>
      <c r="Z14" s="434" t="str">
        <f t="shared" ca="1" si="12"/>
        <v/>
      </c>
      <c r="AA14" s="661" t="str">
        <f t="shared" ca="1" si="13"/>
        <v/>
      </c>
    </row>
    <row r="15" spans="2:27">
      <c r="B15" s="429"/>
      <c r="C15" s="639" t="str">
        <f>IFERROR(VLOOKUP($E15,Summary!$B$5:$J$20,2,FALSE),"")</f>
        <v/>
      </c>
      <c r="D15" s="429">
        <v>10</v>
      </c>
      <c r="E15" s="640"/>
      <c r="F15" s="465" t="str">
        <f>IFERROR(VLOOKUP($E15,Summary!$B$5:$J$20,4,FALSE),"")</f>
        <v/>
      </c>
      <c r="G15" s="466" t="str">
        <f>IFERROR(VLOOKUP($E15,Summary!$B$5:$J$20,5,FALSE),"")</f>
        <v/>
      </c>
      <c r="H15" s="466" t="str">
        <f>IFERROR(VLOOKUP($E15,Summary!$B$5:$J$20,6,FALSE),"")</f>
        <v/>
      </c>
      <c r="I15" s="466" t="str">
        <f>IFERROR(VLOOKUP($E15,Summary!$B$5:$J$20,7,FALSE),"")</f>
        <v/>
      </c>
      <c r="J15" s="466" t="str">
        <f>IFERROR(VLOOKUP($E15,Summary!$B$5:$J$20,8,FALSE),"")</f>
        <v/>
      </c>
      <c r="K15" s="466" t="str">
        <f>IFERROR(VLOOKUP($E15,Summary!$B$5:$J$20,9,FALSE),"")</f>
        <v/>
      </c>
      <c r="L15" s="26" t="str">
        <f t="shared" ca="1" si="0"/>
        <v/>
      </c>
      <c r="M15" s="434" t="str">
        <f t="shared" ca="1" si="1"/>
        <v/>
      </c>
      <c r="N15" s="649" t="str">
        <f t="shared" ca="1" si="2"/>
        <v/>
      </c>
      <c r="O15" s="649" t="str">
        <f t="shared" ca="1" si="3"/>
        <v/>
      </c>
      <c r="P15" s="649" t="str">
        <f t="shared" ca="1" si="4"/>
        <v/>
      </c>
      <c r="Q15" s="659" t="str">
        <f t="shared" ca="1" si="14"/>
        <v/>
      </c>
      <c r="R15" s="649" t="str">
        <f t="shared" ca="1" si="5"/>
        <v/>
      </c>
      <c r="S15" s="649" t="str">
        <f t="shared" ca="1" si="6"/>
        <v/>
      </c>
      <c r="T15" s="660" t="str">
        <f t="shared" ca="1" si="7"/>
        <v/>
      </c>
      <c r="U15" s="434" t="str">
        <f t="shared" ca="1" si="8"/>
        <v/>
      </c>
      <c r="V15" s="434" t="str">
        <f t="shared" ca="1" si="9"/>
        <v/>
      </c>
      <c r="W15" s="434" t="str">
        <f t="shared" ca="1" si="10"/>
        <v/>
      </c>
      <c r="X15" s="151" t="str">
        <f t="shared" ca="1" si="15"/>
        <v/>
      </c>
      <c r="Y15" s="434" t="str">
        <f t="shared" ca="1" si="11"/>
        <v/>
      </c>
      <c r="Z15" s="434" t="str">
        <f t="shared" ca="1" si="12"/>
        <v/>
      </c>
      <c r="AA15" s="661" t="str">
        <f t="shared" ca="1" si="13"/>
        <v/>
      </c>
    </row>
    <row r="16" spans="2:27">
      <c r="B16" s="429"/>
      <c r="C16" s="639" t="str">
        <f>IFERROR(VLOOKUP($E16,Summary!$B$5:$J$20,2,FALSE),"")</f>
        <v/>
      </c>
      <c r="D16" s="429">
        <v>11</v>
      </c>
      <c r="E16" s="640"/>
      <c r="F16" s="465" t="str">
        <f>IFERROR(VLOOKUP($E16,Summary!$B$5:$J$20,4,FALSE),"")</f>
        <v/>
      </c>
      <c r="G16" s="466" t="str">
        <f>IFERROR(VLOOKUP($E16,Summary!$B$5:$J$20,5,FALSE),"")</f>
        <v/>
      </c>
      <c r="H16" s="466" t="str">
        <f>IFERROR(VLOOKUP($E16,Summary!$B$5:$J$20,6,FALSE),"")</f>
        <v/>
      </c>
      <c r="I16" s="466" t="str">
        <f>IFERROR(VLOOKUP($E16,Summary!$B$5:$J$20,7,FALSE),"")</f>
        <v/>
      </c>
      <c r="J16" s="466" t="str">
        <f>IFERROR(VLOOKUP($E16,Summary!$B$5:$J$20,8,FALSE),"")</f>
        <v/>
      </c>
      <c r="K16" s="466" t="str">
        <f>IFERROR(VLOOKUP($E16,Summary!$B$5:$J$20,9,FALSE),"")</f>
        <v/>
      </c>
      <c r="L16" s="26" t="str">
        <f t="shared" ca="1" si="0"/>
        <v/>
      </c>
      <c r="M16" s="434" t="str">
        <f t="shared" ca="1" si="1"/>
        <v/>
      </c>
      <c r="N16" s="649" t="str">
        <f t="shared" ca="1" si="2"/>
        <v/>
      </c>
      <c r="O16" s="649" t="str">
        <f t="shared" ca="1" si="3"/>
        <v/>
      </c>
      <c r="P16" s="649" t="str">
        <f t="shared" ca="1" si="4"/>
        <v/>
      </c>
      <c r="Q16" s="659" t="str">
        <f t="shared" ca="1" si="14"/>
        <v/>
      </c>
      <c r="R16" s="649" t="str">
        <f t="shared" ca="1" si="5"/>
        <v/>
      </c>
      <c r="S16" s="649" t="str">
        <f t="shared" ca="1" si="6"/>
        <v/>
      </c>
      <c r="T16" s="660" t="str">
        <f t="shared" ca="1" si="7"/>
        <v/>
      </c>
      <c r="U16" s="434" t="str">
        <f t="shared" ca="1" si="8"/>
        <v/>
      </c>
      <c r="V16" s="434" t="str">
        <f t="shared" ca="1" si="9"/>
        <v/>
      </c>
      <c r="W16" s="434" t="str">
        <f t="shared" ca="1" si="10"/>
        <v/>
      </c>
      <c r="X16" s="151" t="str">
        <f t="shared" ca="1" si="15"/>
        <v/>
      </c>
      <c r="Y16" s="434" t="str">
        <f t="shared" ca="1" si="11"/>
        <v/>
      </c>
      <c r="Z16" s="434" t="str">
        <f t="shared" ca="1" si="12"/>
        <v/>
      </c>
      <c r="AA16" s="661" t="str">
        <f t="shared" ca="1" si="13"/>
        <v/>
      </c>
    </row>
    <row r="17" spans="2:27">
      <c r="B17" s="429"/>
      <c r="C17" s="639" t="str">
        <f>IFERROR(VLOOKUP($E17,Summary!$B$5:$J$20,2,FALSE),"")</f>
        <v/>
      </c>
      <c r="D17" s="429">
        <v>12</v>
      </c>
      <c r="E17" s="640"/>
      <c r="F17" s="465" t="str">
        <f>IFERROR(VLOOKUP($E17,Summary!$B$5:$J$20,4,FALSE),"")</f>
        <v/>
      </c>
      <c r="G17" s="466" t="str">
        <f>IFERROR(VLOOKUP($E17,Summary!$B$5:$J$20,5,FALSE),"")</f>
        <v/>
      </c>
      <c r="H17" s="466" t="str">
        <f>IFERROR(VLOOKUP($E17,Summary!$B$5:$J$20,6,FALSE),"")</f>
        <v/>
      </c>
      <c r="I17" s="466" t="str">
        <f>IFERROR(VLOOKUP($E17,Summary!$B$5:$J$20,7,FALSE),"")</f>
        <v/>
      </c>
      <c r="J17" s="466" t="str">
        <f>IFERROR(VLOOKUP($E17,Summary!$B$5:$J$20,8,FALSE),"")</f>
        <v/>
      </c>
      <c r="K17" s="466" t="str">
        <f>IFERROR(VLOOKUP($E17,Summary!$B$5:$J$20,9,FALSE),"")</f>
        <v/>
      </c>
      <c r="L17" s="26" t="str">
        <f t="shared" ca="1" si="0"/>
        <v/>
      </c>
      <c r="M17" s="434" t="str">
        <f t="shared" ca="1" si="1"/>
        <v/>
      </c>
      <c r="N17" s="649" t="str">
        <f t="shared" ca="1" si="2"/>
        <v/>
      </c>
      <c r="O17" s="649" t="str">
        <f t="shared" ca="1" si="3"/>
        <v/>
      </c>
      <c r="P17" s="649" t="str">
        <f t="shared" ca="1" si="4"/>
        <v/>
      </c>
      <c r="Q17" s="659" t="str">
        <f t="shared" ca="1" si="14"/>
        <v/>
      </c>
      <c r="R17" s="649" t="str">
        <f t="shared" ca="1" si="5"/>
        <v/>
      </c>
      <c r="S17" s="649" t="str">
        <f t="shared" ca="1" si="6"/>
        <v/>
      </c>
      <c r="T17" s="660" t="str">
        <f t="shared" ca="1" si="7"/>
        <v/>
      </c>
      <c r="U17" s="434" t="str">
        <f t="shared" ca="1" si="8"/>
        <v/>
      </c>
      <c r="V17" s="434" t="str">
        <f t="shared" ca="1" si="9"/>
        <v/>
      </c>
      <c r="W17" s="434" t="str">
        <f t="shared" ca="1" si="10"/>
        <v/>
      </c>
      <c r="X17" s="151" t="str">
        <f t="shared" ca="1" si="15"/>
        <v/>
      </c>
      <c r="Y17" s="434" t="str">
        <f t="shared" ca="1" si="11"/>
        <v/>
      </c>
      <c r="Z17" s="434" t="str">
        <f t="shared" ca="1" si="12"/>
        <v/>
      </c>
      <c r="AA17" s="661" t="str">
        <f t="shared" ca="1" si="13"/>
        <v/>
      </c>
    </row>
    <row r="18" spans="2:27">
      <c r="B18" s="429"/>
      <c r="C18" s="639" t="str">
        <f>IFERROR(VLOOKUP($E18,Summary!$B$5:$J$20,2,FALSE),"")</f>
        <v/>
      </c>
      <c r="D18" s="429">
        <v>13</v>
      </c>
      <c r="E18" s="640"/>
      <c r="F18" s="465" t="str">
        <f>IFERROR(VLOOKUP($E18,Summary!$B$5:$J$20,4,FALSE),"")</f>
        <v/>
      </c>
      <c r="G18" s="466" t="str">
        <f>IFERROR(VLOOKUP($E18,Summary!$B$5:$J$20,5,FALSE),"")</f>
        <v/>
      </c>
      <c r="H18" s="466" t="str">
        <f>IFERROR(VLOOKUP($E18,Summary!$B$5:$J$20,6,FALSE),"")</f>
        <v/>
      </c>
      <c r="I18" s="466" t="str">
        <f>IFERROR(VLOOKUP($E18,Summary!$B$5:$J$20,7,FALSE),"")</f>
        <v/>
      </c>
      <c r="J18" s="466" t="str">
        <f>IFERROR(VLOOKUP($E18,Summary!$B$5:$J$20,8,FALSE),"")</f>
        <v/>
      </c>
      <c r="K18" s="466" t="str">
        <f>IFERROR(VLOOKUP($E18,Summary!$B$5:$J$20,9,FALSE),"")</f>
        <v/>
      </c>
      <c r="L18" s="26" t="str">
        <f t="shared" ca="1" si="0"/>
        <v/>
      </c>
      <c r="M18" s="434" t="str">
        <f t="shared" ca="1" si="1"/>
        <v/>
      </c>
      <c r="N18" s="649" t="str">
        <f t="shared" ca="1" si="2"/>
        <v/>
      </c>
      <c r="O18" s="649" t="str">
        <f t="shared" ca="1" si="3"/>
        <v/>
      </c>
      <c r="P18" s="649" t="str">
        <f t="shared" ca="1" si="4"/>
        <v/>
      </c>
      <c r="Q18" s="659" t="str">
        <f t="shared" ca="1" si="14"/>
        <v/>
      </c>
      <c r="R18" s="649" t="str">
        <f t="shared" ca="1" si="5"/>
        <v/>
      </c>
      <c r="S18" s="649" t="str">
        <f t="shared" ca="1" si="6"/>
        <v/>
      </c>
      <c r="T18" s="660" t="str">
        <f t="shared" ca="1" si="7"/>
        <v/>
      </c>
      <c r="U18" s="434" t="str">
        <f t="shared" ca="1" si="8"/>
        <v/>
      </c>
      <c r="V18" s="434" t="str">
        <f t="shared" ca="1" si="9"/>
        <v/>
      </c>
      <c r="W18" s="434" t="str">
        <f t="shared" ca="1" si="10"/>
        <v/>
      </c>
      <c r="X18" s="151" t="str">
        <f t="shared" ca="1" si="15"/>
        <v/>
      </c>
      <c r="Y18" s="434" t="str">
        <f t="shared" ca="1" si="11"/>
        <v/>
      </c>
      <c r="Z18" s="434" t="str">
        <f t="shared" ca="1" si="12"/>
        <v/>
      </c>
      <c r="AA18" s="661" t="str">
        <f t="shared" ca="1" si="13"/>
        <v/>
      </c>
    </row>
    <row r="19" spans="2:27">
      <c r="B19" s="429"/>
      <c r="C19" s="639" t="str">
        <f>IFERROR(VLOOKUP($E19,Summary!$B$5:$J$20,2,FALSE),"")</f>
        <v/>
      </c>
      <c r="D19" s="429">
        <v>14</v>
      </c>
      <c r="E19" s="640"/>
      <c r="F19" s="465" t="str">
        <f>IFERROR(VLOOKUP($E19,Summary!$B$5:$J$20,4,FALSE),"")</f>
        <v/>
      </c>
      <c r="G19" s="466" t="str">
        <f>IFERROR(VLOOKUP($E19,Summary!$B$5:$J$20,5,FALSE),"")</f>
        <v/>
      </c>
      <c r="H19" s="466" t="str">
        <f>IFERROR(VLOOKUP($E19,Summary!$B$5:$J$20,6,FALSE),"")</f>
        <v/>
      </c>
      <c r="I19" s="466" t="str">
        <f>IFERROR(VLOOKUP($E19,Summary!$B$5:$J$20,7,FALSE),"")</f>
        <v/>
      </c>
      <c r="J19" s="466" t="str">
        <f>IFERROR(VLOOKUP($E19,Summary!$B$5:$J$20,8,FALSE),"")</f>
        <v/>
      </c>
      <c r="K19" s="466" t="str">
        <f>IFERROR(VLOOKUP($E19,Summary!$B$5:$J$20,9,FALSE),"")</f>
        <v/>
      </c>
      <c r="L19" s="26" t="str">
        <f t="shared" ca="1" si="0"/>
        <v/>
      </c>
      <c r="M19" s="434" t="str">
        <f t="shared" ca="1" si="1"/>
        <v/>
      </c>
      <c r="N19" s="649" t="str">
        <f t="shared" ca="1" si="2"/>
        <v/>
      </c>
      <c r="O19" s="649" t="str">
        <f t="shared" ca="1" si="3"/>
        <v/>
      </c>
      <c r="P19" s="649" t="str">
        <f t="shared" ca="1" si="4"/>
        <v/>
      </c>
      <c r="Q19" s="659" t="str">
        <f t="shared" ca="1" si="14"/>
        <v/>
      </c>
      <c r="R19" s="649" t="str">
        <f t="shared" ca="1" si="5"/>
        <v/>
      </c>
      <c r="S19" s="649" t="str">
        <f t="shared" ca="1" si="6"/>
        <v/>
      </c>
      <c r="T19" s="660" t="str">
        <f t="shared" ca="1" si="7"/>
        <v/>
      </c>
      <c r="U19" s="434" t="str">
        <f t="shared" ca="1" si="8"/>
        <v/>
      </c>
      <c r="V19" s="434" t="str">
        <f t="shared" ca="1" si="9"/>
        <v/>
      </c>
      <c r="W19" s="434" t="str">
        <f t="shared" ca="1" si="10"/>
        <v/>
      </c>
      <c r="X19" s="151" t="str">
        <f t="shared" ca="1" si="15"/>
        <v/>
      </c>
      <c r="Y19" s="434" t="str">
        <f t="shared" ca="1" si="11"/>
        <v/>
      </c>
      <c r="Z19" s="434" t="str">
        <f t="shared" ca="1" si="12"/>
        <v/>
      </c>
      <c r="AA19" s="661" t="str">
        <f t="shared" ca="1" si="13"/>
        <v/>
      </c>
    </row>
    <row r="20" spans="2:27">
      <c r="B20" s="429"/>
      <c r="C20" s="639" t="str">
        <f>IFERROR(VLOOKUP($E20,Summary!$B$5:$J$20,2,FALSE),"")</f>
        <v/>
      </c>
      <c r="D20" s="429">
        <v>15</v>
      </c>
      <c r="E20" s="640"/>
      <c r="F20" s="465" t="str">
        <f>IFERROR(VLOOKUP($E20,Summary!$B$5:$J$20,4,FALSE),"")</f>
        <v/>
      </c>
      <c r="G20" s="466" t="str">
        <f>IFERROR(VLOOKUP($E20,Summary!$B$5:$J$20,5,FALSE),"")</f>
        <v/>
      </c>
      <c r="H20" s="466" t="str">
        <f>IFERROR(VLOOKUP($E20,Summary!$B$5:$J$20,6,FALSE),"")</f>
        <v/>
      </c>
      <c r="I20" s="466" t="str">
        <f>IFERROR(VLOOKUP($E20,Summary!$B$5:$J$20,7,FALSE),"")</f>
        <v/>
      </c>
      <c r="J20" s="466" t="str">
        <f>IFERROR(VLOOKUP($E20,Summary!$B$5:$J$20,8,FALSE),"")</f>
        <v/>
      </c>
      <c r="K20" s="466" t="str">
        <f>IFERROR(VLOOKUP($E20,Summary!$B$5:$J$20,9,FALSE),"")</f>
        <v/>
      </c>
      <c r="L20" s="34" t="str">
        <f t="shared" ca="1" si="0"/>
        <v/>
      </c>
      <c r="M20" s="466" t="str">
        <f t="shared" ca="1" si="1"/>
        <v/>
      </c>
      <c r="N20" s="650" t="str">
        <f t="shared" ca="1" si="2"/>
        <v/>
      </c>
      <c r="O20" s="650" t="str">
        <f t="shared" ca="1" si="3"/>
        <v/>
      </c>
      <c r="P20" s="650" t="str">
        <f t="shared" ca="1" si="4"/>
        <v/>
      </c>
      <c r="Q20" s="662" t="str">
        <f t="shared" ca="1" si="14"/>
        <v/>
      </c>
      <c r="R20" s="650" t="str">
        <f t="shared" ca="1" si="5"/>
        <v/>
      </c>
      <c r="S20" s="650" t="str">
        <f t="shared" ca="1" si="6"/>
        <v/>
      </c>
      <c r="T20" s="663" t="str">
        <f t="shared" ca="1" si="7"/>
        <v/>
      </c>
      <c r="U20" s="434" t="str">
        <f t="shared" ca="1" si="8"/>
        <v/>
      </c>
      <c r="V20" s="434" t="str">
        <f t="shared" ca="1" si="9"/>
        <v/>
      </c>
      <c r="W20" s="434" t="str">
        <f t="shared" ca="1" si="10"/>
        <v/>
      </c>
      <c r="X20" s="151" t="str">
        <f t="shared" ca="1" si="15"/>
        <v/>
      </c>
      <c r="Y20" s="434" t="str">
        <f t="shared" ca="1" si="11"/>
        <v/>
      </c>
      <c r="Z20" s="434" t="str">
        <f t="shared" ca="1" si="12"/>
        <v/>
      </c>
      <c r="AA20" s="661" t="str">
        <f t="shared" ca="1" si="13"/>
        <v/>
      </c>
    </row>
    <row r="21" spans="2:27" ht="15" thickBot="1">
      <c r="B21" s="429"/>
      <c r="C21" s="639" t="str">
        <f>IFERROR(VLOOKUP($E21,Summary!$B$5:$J$20,2,FALSE),"")</f>
        <v/>
      </c>
      <c r="D21" s="429">
        <v>16</v>
      </c>
      <c r="E21" s="641"/>
      <c r="F21" s="467" t="str">
        <f>IFERROR(VLOOKUP($E21,Summary!$B$5:$J$20,4,FALSE),"")</f>
        <v/>
      </c>
      <c r="G21" s="468" t="str">
        <f>IFERROR(VLOOKUP($E21,Summary!$B$5:$J$20,5,FALSE),"")</f>
        <v/>
      </c>
      <c r="H21" s="468" t="str">
        <f>IFERROR(VLOOKUP($E21,Summary!$B$5:$J$20,6,FALSE),"")</f>
        <v/>
      </c>
      <c r="I21" s="468" t="str">
        <f>IFERROR(VLOOKUP($E21,Summary!$B$5:$J$20,7,FALSE),"")</f>
        <v/>
      </c>
      <c r="J21" s="468" t="str">
        <f>IFERROR(VLOOKUP($E21,Summary!$B$5:$J$20,8,FALSE),"")</f>
        <v/>
      </c>
      <c r="K21" s="468" t="str">
        <f>IFERROR(VLOOKUP($E21,Summary!$B$5:$J$20,9,FALSE),"")</f>
        <v/>
      </c>
      <c r="L21" s="664" t="str">
        <f t="shared" ca="1" si="0"/>
        <v/>
      </c>
      <c r="M21" s="468" t="str">
        <f t="shared" ca="1" si="1"/>
        <v/>
      </c>
      <c r="N21" s="651" t="str">
        <f t="shared" ca="1" si="2"/>
        <v/>
      </c>
      <c r="O21" s="651" t="str">
        <f t="shared" ca="1" si="3"/>
        <v/>
      </c>
      <c r="P21" s="651" t="str">
        <f t="shared" ca="1" si="4"/>
        <v/>
      </c>
      <c r="Q21" s="665" t="str">
        <f t="shared" ca="1" si="14"/>
        <v/>
      </c>
      <c r="R21" s="651" t="str">
        <f t="shared" ca="1" si="5"/>
        <v/>
      </c>
      <c r="S21" s="651" t="str">
        <f t="shared" ca="1" si="6"/>
        <v/>
      </c>
      <c r="T21" s="666" t="str">
        <f t="shared" ca="1" si="7"/>
        <v/>
      </c>
      <c r="U21" s="468" t="str">
        <f t="shared" ca="1" si="8"/>
        <v/>
      </c>
      <c r="V21" s="468" t="str">
        <f t="shared" ca="1" si="9"/>
        <v/>
      </c>
      <c r="W21" s="468" t="str">
        <f t="shared" ca="1" si="10"/>
        <v/>
      </c>
      <c r="X21" s="667" t="str">
        <f t="shared" ca="1" si="15"/>
        <v/>
      </c>
      <c r="Y21" s="468" t="str">
        <f t="shared" ca="1" si="11"/>
        <v/>
      </c>
      <c r="Z21" s="468" t="str">
        <f t="shared" ca="1" si="12"/>
        <v/>
      </c>
      <c r="AA21" s="668" t="str">
        <f t="shared" ca="1" si="13"/>
        <v/>
      </c>
    </row>
    <row r="22" spans="2:27">
      <c r="B22" s="429"/>
      <c r="C22" s="435"/>
      <c r="D22" s="435"/>
      <c r="E22" s="435"/>
      <c r="F22" s="644">
        <f ca="1">SUM(F6:F21)</f>
        <v>97</v>
      </c>
      <c r="G22" s="437">
        <f ca="1">SUMPRODUCT(G6:G21,$F$6:$F$21)/$F22</f>
        <v>833.87628865979377</v>
      </c>
      <c r="H22" s="437">
        <f ca="1">SUM(H6:H21)</f>
        <v>43100000</v>
      </c>
      <c r="I22" s="437">
        <f ca="1">H22/F22</f>
        <v>444329.89690721652</v>
      </c>
      <c r="J22" s="437">
        <f ca="1">SUM(J6:J21)</f>
        <v>3763100</v>
      </c>
      <c r="K22" s="437">
        <f ca="1">J22/F22</f>
        <v>38794.845360824744</v>
      </c>
      <c r="L22" s="437">
        <f ca="1">AVERAGE(L6:L21)</f>
        <v>1961</v>
      </c>
      <c r="M22" s="437">
        <f ca="1">AVERAGE(M6:M21)</f>
        <v>14518.666666666666</v>
      </c>
      <c r="N22" s="652">
        <f ca="1">SUM(N6:N21)</f>
        <v>0</v>
      </c>
      <c r="O22" s="652">
        <f t="shared" ref="O22:P22" ca="1" si="16">SUM(O6:O21)</f>
        <v>0</v>
      </c>
      <c r="P22" s="652">
        <f t="shared" ca="1" si="16"/>
        <v>-2358408</v>
      </c>
      <c r="Q22" s="653" t="str">
        <f t="shared" ca="1" si="14"/>
        <v/>
      </c>
      <c r="R22" s="652">
        <f t="shared" ref="R22" ca="1" si="17">SUM(R6:R21)</f>
        <v>0</v>
      </c>
      <c r="S22" s="652">
        <f t="shared" ref="S22" ca="1" si="18">SUM(S6:S21)</f>
        <v>0</v>
      </c>
      <c r="T22" s="654" t="e">
        <f ca="1">SUMPRODUCT(T6:T21,S6:S21)/S22</f>
        <v>#DIV/0!</v>
      </c>
      <c r="U22" s="437">
        <f ca="1">SUM(U6:U21)</f>
        <v>0</v>
      </c>
      <c r="V22" s="437">
        <f t="shared" ref="V22" ca="1" si="19">SUM(V6:V21)</f>
        <v>0</v>
      </c>
      <c r="W22" s="437">
        <f t="shared" ref="W22" ca="1" si="20">SUM(W6:W21)</f>
        <v>-4117808.2483200007</v>
      </c>
      <c r="X22" s="646" t="str">
        <f t="shared" ca="1" si="15"/>
        <v/>
      </c>
      <c r="Y22" s="437">
        <f t="shared" ref="Y22" ca="1" si="21">SUM(Y6:Y21)</f>
        <v>0</v>
      </c>
      <c r="Z22" s="437">
        <f t="shared" ref="Z22" ca="1" si="22">SUM(Z6:Z21)</f>
        <v>-37204.22784</v>
      </c>
      <c r="AA22" s="647">
        <f ca="1">SUMPRODUCT(AA6:AA21,Z6:Z21)/Z22</f>
        <v>0</v>
      </c>
    </row>
    <row r="27" spans="2:27">
      <c r="E27" s="713" t="s">
        <v>519</v>
      </c>
    </row>
    <row r="29" spans="2:27" ht="58.2" thickBot="1">
      <c r="E29" s="382" t="s">
        <v>21</v>
      </c>
      <c r="F29" s="383" t="s">
        <v>20</v>
      </c>
      <c r="G29" s="382" t="s">
        <v>19</v>
      </c>
      <c r="H29" s="382" t="s">
        <v>22</v>
      </c>
      <c r="I29" s="382" t="s">
        <v>23</v>
      </c>
      <c r="J29" s="383" t="s">
        <v>520</v>
      </c>
      <c r="K29" s="383" t="s">
        <v>521</v>
      </c>
      <c r="L29" s="383" t="s">
        <v>522</v>
      </c>
      <c r="M29" s="382" t="s">
        <v>25</v>
      </c>
      <c r="N29" s="383" t="s">
        <v>24</v>
      </c>
      <c r="O29" s="383" t="s">
        <v>70</v>
      </c>
      <c r="P29" s="383" t="s">
        <v>71</v>
      </c>
      <c r="Q29" s="382" t="s">
        <v>25</v>
      </c>
    </row>
    <row r="30" spans="2:27">
      <c r="E30" s="746" t="str">
        <f>'Aggregate CF'!E129</f>
        <v>Studio</v>
      </c>
      <c r="F30" s="740">
        <f ca="1">'Aggregate CF'!D129</f>
        <v>4.1237113402061855E-2</v>
      </c>
      <c r="G30" s="741">
        <f ca="1">'Aggregate CF'!C129</f>
        <v>4</v>
      </c>
      <c r="H30" s="742">
        <f>'Aggregate CF'!F129</f>
        <v>450</v>
      </c>
      <c r="I30" s="743">
        <f ca="1">'Aggregate CF'!G129</f>
        <v>1800</v>
      </c>
      <c r="J30" s="751">
        <f ca="1">'Aggregate CF'!H129</f>
        <v>1100</v>
      </c>
      <c r="K30" s="752">
        <f ca="1">'Aggregate CF'!I129</f>
        <v>4400</v>
      </c>
      <c r="L30" s="752">
        <f ca="1">'Aggregate CF'!J129</f>
        <v>52800</v>
      </c>
      <c r="M30" s="753">
        <f ca="1">'Aggregate CF'!K129</f>
        <v>2.4444444444444446</v>
      </c>
      <c r="N30" s="751">
        <f ca="1">'Aggregate CF'!L129</f>
        <v>1895</v>
      </c>
      <c r="O30" s="752">
        <f ca="1">'Aggregate CF'!N129</f>
        <v>7580</v>
      </c>
      <c r="P30" s="752">
        <f ca="1">'Aggregate CF'!O129</f>
        <v>90960</v>
      </c>
      <c r="Q30" s="753">
        <f ca="1">'Aggregate CF'!P129</f>
        <v>4.2111111111111112</v>
      </c>
    </row>
    <row r="31" spans="2:27">
      <c r="E31" s="747" t="str">
        <f>'Aggregate CF'!E130</f>
        <v xml:space="preserve">1 Bed / 1 Bath </v>
      </c>
      <c r="F31" s="730">
        <f ca="1">'Aggregate CF'!D130</f>
        <v>4.1237113402061855E-2</v>
      </c>
      <c r="G31" s="731">
        <f ca="1">'Aggregate CF'!C130</f>
        <v>4</v>
      </c>
      <c r="H31" s="744">
        <f>'Aggregate CF'!F130</f>
        <v>589</v>
      </c>
      <c r="I31" s="732">
        <f ca="1">'Aggregate CF'!G130</f>
        <v>2356</v>
      </c>
      <c r="J31" s="754">
        <f ca="1">'Aggregate CF'!H130</f>
        <v>1570</v>
      </c>
      <c r="K31" s="755">
        <f ca="1">'Aggregate CF'!I130</f>
        <v>6280</v>
      </c>
      <c r="L31" s="755">
        <f ca="1">'Aggregate CF'!J130</f>
        <v>75360</v>
      </c>
      <c r="M31" s="756">
        <f ca="1">'Aggregate CF'!K130</f>
        <v>2.6655348047538201</v>
      </c>
      <c r="N31" s="754">
        <f ca="1">'Aggregate CF'!L130</f>
        <v>2600</v>
      </c>
      <c r="O31" s="755">
        <f ca="1">'Aggregate CF'!N130</f>
        <v>10400</v>
      </c>
      <c r="P31" s="755">
        <f ca="1">'Aggregate CF'!O130</f>
        <v>124800</v>
      </c>
      <c r="Q31" s="756">
        <f ca="1">'Aggregate CF'!P130</f>
        <v>4.4142614601018675</v>
      </c>
    </row>
    <row r="32" spans="2:27">
      <c r="E32" s="747" t="str">
        <f>'Aggregate CF'!E131</f>
        <v xml:space="preserve">1 Bed / 1 Bath </v>
      </c>
      <c r="F32" s="730">
        <f ca="1">'Aggregate CF'!D131</f>
        <v>6.1855670103092786E-2</v>
      </c>
      <c r="G32" s="731">
        <f ca="1">'Aggregate CF'!C131</f>
        <v>6</v>
      </c>
      <c r="H32" s="744">
        <f>'Aggregate CF'!F131</f>
        <v>600</v>
      </c>
      <c r="I32" s="732">
        <f ca="1">'Aggregate CF'!G131</f>
        <v>3600</v>
      </c>
      <c r="J32" s="754">
        <f ca="1">'Aggregate CF'!H131</f>
        <v>1710</v>
      </c>
      <c r="K32" s="755">
        <f ca="1">'Aggregate CF'!I131</f>
        <v>10260</v>
      </c>
      <c r="L32" s="755">
        <f ca="1">'Aggregate CF'!J131</f>
        <v>123120</v>
      </c>
      <c r="M32" s="756">
        <f ca="1">'Aggregate CF'!K131</f>
        <v>2.85</v>
      </c>
      <c r="N32" s="754">
        <f ca="1">'Aggregate CF'!L131</f>
        <v>2715</v>
      </c>
      <c r="O32" s="755">
        <f ca="1">'Aggregate CF'!N131</f>
        <v>16290</v>
      </c>
      <c r="P32" s="755">
        <f ca="1">'Aggregate CF'!O131</f>
        <v>195480</v>
      </c>
      <c r="Q32" s="756">
        <f ca="1">'Aggregate CF'!P131</f>
        <v>4.5250000000000004</v>
      </c>
    </row>
    <row r="33" spans="5:17">
      <c r="E33" s="747" t="str">
        <f>'Aggregate CF'!E132</f>
        <v xml:space="preserve">1 Bed / 1 Bath </v>
      </c>
      <c r="F33" s="730">
        <f ca="1">'Aggregate CF'!D132</f>
        <v>0.36082474226804123</v>
      </c>
      <c r="G33" s="731">
        <f ca="1">'Aggregate CF'!C132</f>
        <v>35</v>
      </c>
      <c r="H33" s="744">
        <f>'Aggregate CF'!F132</f>
        <v>700</v>
      </c>
      <c r="I33" s="732">
        <f ca="1">'Aggregate CF'!G132</f>
        <v>24500</v>
      </c>
      <c r="J33" s="754">
        <f ca="1">'Aggregate CF'!H132</f>
        <v>1620.4571428571428</v>
      </c>
      <c r="K33" s="755">
        <f ca="1">'Aggregate CF'!I132</f>
        <v>56716</v>
      </c>
      <c r="L33" s="755">
        <f ca="1">'Aggregate CF'!J132</f>
        <v>680592</v>
      </c>
      <c r="M33" s="756">
        <f ca="1">'Aggregate CF'!K132</f>
        <v>2.3149387755102042</v>
      </c>
      <c r="N33" s="754">
        <f ca="1">'Aggregate CF'!L132</f>
        <v>2661.5714285714284</v>
      </c>
      <c r="O33" s="755">
        <f ca="1">'Aggregate CF'!N132</f>
        <v>93155</v>
      </c>
      <c r="P33" s="755">
        <f ca="1">'Aggregate CF'!O132</f>
        <v>1117860</v>
      </c>
      <c r="Q33" s="756">
        <f ca="1">'Aggregate CF'!P132</f>
        <v>3.8022448979591834</v>
      </c>
    </row>
    <row r="34" spans="5:17">
      <c r="E34" s="747" t="str">
        <f>'Aggregate CF'!E133</f>
        <v xml:space="preserve">2 Bed / 1 Bath </v>
      </c>
      <c r="F34" s="730">
        <f ca="1">'Aggregate CF'!D133</f>
        <v>1.0309278350515464E-2</v>
      </c>
      <c r="G34" s="731">
        <f ca="1">'Aggregate CF'!C133</f>
        <v>1</v>
      </c>
      <c r="H34" s="744">
        <f>'Aggregate CF'!F133</f>
        <v>845</v>
      </c>
      <c r="I34" s="732">
        <f ca="1">'Aggregate CF'!G133</f>
        <v>845</v>
      </c>
      <c r="J34" s="754">
        <f ca="1">'Aggregate CF'!H133</f>
        <v>3150</v>
      </c>
      <c r="K34" s="755">
        <f ca="1">'Aggregate CF'!I133</f>
        <v>3150</v>
      </c>
      <c r="L34" s="755">
        <f ca="1">'Aggregate CF'!J133</f>
        <v>37800</v>
      </c>
      <c r="M34" s="756">
        <f ca="1">'Aggregate CF'!K133</f>
        <v>3.7278106508875739</v>
      </c>
      <c r="N34" s="754">
        <f ca="1">'Aggregate CF'!L133</f>
        <v>3350</v>
      </c>
      <c r="O34" s="755">
        <f ca="1">'Aggregate CF'!N133</f>
        <v>3350</v>
      </c>
      <c r="P34" s="755">
        <f ca="1">'Aggregate CF'!O133</f>
        <v>40200</v>
      </c>
      <c r="Q34" s="756">
        <f ca="1">'Aggregate CF'!P133</f>
        <v>3.9644970414201182</v>
      </c>
    </row>
    <row r="35" spans="5:17">
      <c r="E35" s="747" t="str">
        <f>'Aggregate CF'!E134</f>
        <v xml:space="preserve">2 Bed / 1 Bath </v>
      </c>
      <c r="F35" s="730">
        <f ca="1">'Aggregate CF'!D134</f>
        <v>0.19587628865979381</v>
      </c>
      <c r="G35" s="731">
        <f ca="1">'Aggregate CF'!C134</f>
        <v>19</v>
      </c>
      <c r="H35" s="744">
        <f>'Aggregate CF'!F134</f>
        <v>850</v>
      </c>
      <c r="I35" s="732">
        <f ca="1">'Aggregate CF'!G134</f>
        <v>16150</v>
      </c>
      <c r="J35" s="754">
        <f ca="1">'Aggregate CF'!H134</f>
        <v>2213</v>
      </c>
      <c r="K35" s="755">
        <f ca="1">'Aggregate CF'!I134</f>
        <v>42047</v>
      </c>
      <c r="L35" s="755">
        <f ca="1">'Aggregate CF'!J134</f>
        <v>504564</v>
      </c>
      <c r="M35" s="756">
        <f ca="1">'Aggregate CF'!K134</f>
        <v>2.6035294117647059</v>
      </c>
      <c r="N35" s="754">
        <f ca="1">'Aggregate CF'!L134</f>
        <v>4300</v>
      </c>
      <c r="O35" s="755">
        <f ca="1">'Aggregate CF'!N134</f>
        <v>81700</v>
      </c>
      <c r="P35" s="755">
        <f ca="1">'Aggregate CF'!O134</f>
        <v>980400</v>
      </c>
      <c r="Q35" s="756">
        <f ca="1">'Aggregate CF'!P134</f>
        <v>5.0588235294117645</v>
      </c>
    </row>
    <row r="36" spans="5:17">
      <c r="E36" s="747" t="str">
        <f>'Aggregate CF'!E135</f>
        <v xml:space="preserve">2 Bed / 1 Bath </v>
      </c>
      <c r="F36" s="730">
        <f ca="1">'Aggregate CF'!D135</f>
        <v>4.1237113402061855E-2</v>
      </c>
      <c r="G36" s="731">
        <f ca="1">'Aggregate CF'!C135</f>
        <v>4</v>
      </c>
      <c r="H36" s="744">
        <f>'Aggregate CF'!F135</f>
        <v>945</v>
      </c>
      <c r="I36" s="732">
        <f ca="1">'Aggregate CF'!G135</f>
        <v>3780</v>
      </c>
      <c r="J36" s="754">
        <f ca="1">'Aggregate CF'!H135</f>
        <v>2200</v>
      </c>
      <c r="K36" s="755">
        <f ca="1">'Aggregate CF'!I135</f>
        <v>8800</v>
      </c>
      <c r="L36" s="755">
        <f ca="1">'Aggregate CF'!J135</f>
        <v>105600</v>
      </c>
      <c r="M36" s="756">
        <f ca="1">'Aggregate CF'!K135</f>
        <v>2.3280423280423279</v>
      </c>
      <c r="N36" s="754">
        <f ca="1">'Aggregate CF'!L135</f>
        <v>3045</v>
      </c>
      <c r="O36" s="755">
        <f ca="1">'Aggregate CF'!N135</f>
        <v>12180</v>
      </c>
      <c r="P36" s="755">
        <f ca="1">'Aggregate CF'!O135</f>
        <v>146160</v>
      </c>
      <c r="Q36" s="756">
        <f ca="1">'Aggregate CF'!P135</f>
        <v>3.2222222222222223</v>
      </c>
    </row>
    <row r="37" spans="5:17">
      <c r="E37" s="747" t="str">
        <f>'Aggregate CF'!E136</f>
        <v xml:space="preserve">2 Bed / 2 Bath </v>
      </c>
      <c r="F37" s="730">
        <f ca="1">'Aggregate CF'!D136</f>
        <v>7.2164948453608241E-2</v>
      </c>
      <c r="G37" s="731">
        <f ca="1">'Aggregate CF'!C136</f>
        <v>7</v>
      </c>
      <c r="H37" s="744">
        <f>'Aggregate CF'!F136</f>
        <v>1000</v>
      </c>
      <c r="I37" s="732">
        <f ca="1">'Aggregate CF'!G136</f>
        <v>7000</v>
      </c>
      <c r="J37" s="754">
        <f ca="1">'Aggregate CF'!H136</f>
        <v>2035</v>
      </c>
      <c r="K37" s="755">
        <f ca="1">'Aggregate CF'!I136</f>
        <v>14245</v>
      </c>
      <c r="L37" s="755">
        <f ca="1">'Aggregate CF'!J136</f>
        <v>170940</v>
      </c>
      <c r="M37" s="756">
        <f ca="1">'Aggregate CF'!K136</f>
        <v>2.0350000000000001</v>
      </c>
      <c r="N37" s="754">
        <f ca="1">'Aggregate CF'!L136</f>
        <v>3295</v>
      </c>
      <c r="O37" s="755">
        <f ca="1">'Aggregate CF'!N136</f>
        <v>23065</v>
      </c>
      <c r="P37" s="755">
        <f ca="1">'Aggregate CF'!O136</f>
        <v>276780</v>
      </c>
      <c r="Q37" s="756">
        <f ca="1">'Aggregate CF'!P136</f>
        <v>3.2949999999999999</v>
      </c>
    </row>
    <row r="38" spans="5:17">
      <c r="E38" s="747" t="str">
        <f>'Aggregate CF'!E137</f>
        <v>2 Bed / 1 Bath + Den</v>
      </c>
      <c r="F38" s="730">
        <f ca="1">'Aggregate CF'!D137</f>
        <v>1.0309278350515464E-2</v>
      </c>
      <c r="G38" s="731">
        <f ca="1">'Aggregate CF'!C137</f>
        <v>1</v>
      </c>
      <c r="H38" s="744">
        <f>'Aggregate CF'!F137</f>
        <v>1065</v>
      </c>
      <c r="I38" s="732">
        <f ca="1">'Aggregate CF'!G137</f>
        <v>1065</v>
      </c>
      <c r="J38" s="754">
        <f ca="1">'Aggregate CF'!H137</f>
        <v>3250</v>
      </c>
      <c r="K38" s="755">
        <f ca="1">'Aggregate CF'!I137</f>
        <v>3250</v>
      </c>
      <c r="L38" s="755">
        <f ca="1">'Aggregate CF'!J137</f>
        <v>39000</v>
      </c>
      <c r="M38" s="756">
        <f ca="1">'Aggregate CF'!K137</f>
        <v>3.051643192488263</v>
      </c>
      <c r="N38" s="754">
        <f ca="1">'Aggregate CF'!L137</f>
        <v>3450</v>
      </c>
      <c r="O38" s="755">
        <f ca="1">'Aggregate CF'!N137</f>
        <v>3450</v>
      </c>
      <c r="P38" s="755">
        <f ca="1">'Aggregate CF'!O137</f>
        <v>41400</v>
      </c>
      <c r="Q38" s="756">
        <f ca="1">'Aggregate CF'!P137</f>
        <v>3.23943661971831</v>
      </c>
    </row>
    <row r="39" spans="5:17">
      <c r="E39" s="747" t="str">
        <f>'Aggregate CF'!E138</f>
        <v xml:space="preserve">2 Bed / 2 Bath </v>
      </c>
      <c r="F39" s="730">
        <f ca="1">'Aggregate CF'!D138</f>
        <v>6.1855670103092786E-2</v>
      </c>
      <c r="G39" s="731">
        <f ca="1">'Aggregate CF'!C138</f>
        <v>6</v>
      </c>
      <c r="H39" s="744">
        <f>'Aggregate CF'!F138</f>
        <v>1100</v>
      </c>
      <c r="I39" s="732">
        <f ca="1">'Aggregate CF'!G138</f>
        <v>6600</v>
      </c>
      <c r="J39" s="754">
        <f ca="1">'Aggregate CF'!H138</f>
        <v>2145</v>
      </c>
      <c r="K39" s="755">
        <f ca="1">'Aggregate CF'!I138</f>
        <v>12870</v>
      </c>
      <c r="L39" s="755">
        <f ca="1">'Aggregate CF'!J138</f>
        <v>154440</v>
      </c>
      <c r="M39" s="756">
        <f ca="1">'Aggregate CF'!K138</f>
        <v>1.95</v>
      </c>
      <c r="N39" s="754">
        <f ca="1">'Aggregate CF'!L138</f>
        <v>4445</v>
      </c>
      <c r="O39" s="755">
        <f ca="1">'Aggregate CF'!N138</f>
        <v>26670</v>
      </c>
      <c r="P39" s="755">
        <f ca="1">'Aggregate CF'!O138</f>
        <v>320040</v>
      </c>
      <c r="Q39" s="756">
        <f ca="1">'Aggregate CF'!P138</f>
        <v>4.040909090909091</v>
      </c>
    </row>
    <row r="40" spans="5:17">
      <c r="E40" s="747" t="str">
        <f>'Aggregate CF'!E139</f>
        <v xml:space="preserve">2 Bed / 1.5 Bath </v>
      </c>
      <c r="F40" s="730">
        <f ca="1">'Aggregate CF'!D139</f>
        <v>2.0618556701030927E-2</v>
      </c>
      <c r="G40" s="731">
        <f ca="1">'Aggregate CF'!C139</f>
        <v>2</v>
      </c>
      <c r="H40" s="744">
        <f>'Aggregate CF'!F139</f>
        <v>970</v>
      </c>
      <c r="I40" s="732">
        <f ca="1">'Aggregate CF'!G139</f>
        <v>1940</v>
      </c>
      <c r="J40" s="754">
        <f ca="1">'Aggregate CF'!H139</f>
        <v>1850</v>
      </c>
      <c r="K40" s="755">
        <f ca="1">'Aggregate CF'!I139</f>
        <v>3700</v>
      </c>
      <c r="L40" s="755">
        <f ca="1">'Aggregate CF'!J139</f>
        <v>44400</v>
      </c>
      <c r="M40" s="756">
        <f ca="1">'Aggregate CF'!K139</f>
        <v>1.9072164948453609</v>
      </c>
      <c r="N40" s="754">
        <f ca="1">'Aggregate CF'!L139</f>
        <v>3195</v>
      </c>
      <c r="O40" s="755">
        <f ca="1">'Aggregate CF'!N139</f>
        <v>6390</v>
      </c>
      <c r="P40" s="755">
        <f ca="1">'Aggregate CF'!O139</f>
        <v>76680</v>
      </c>
      <c r="Q40" s="756">
        <f ca="1">'Aggregate CF'!P139</f>
        <v>3.2938144329896906</v>
      </c>
    </row>
    <row r="41" spans="5:17">
      <c r="E41" s="747" t="str">
        <f>'Aggregate CF'!E140</f>
        <v xml:space="preserve">3 Bed / 2 Bath </v>
      </c>
      <c r="F41" s="730">
        <f ca="1">'Aggregate CF'!D140</f>
        <v>1.0309278350515464E-2</v>
      </c>
      <c r="G41" s="731">
        <f ca="1">'Aggregate CF'!C140</f>
        <v>1</v>
      </c>
      <c r="H41" s="744">
        <f>'Aggregate CF'!F140</f>
        <v>950</v>
      </c>
      <c r="I41" s="732">
        <f ca="1">'Aggregate CF'!G140</f>
        <v>950</v>
      </c>
      <c r="J41" s="754">
        <f ca="1">'Aggregate CF'!H140</f>
        <v>4895</v>
      </c>
      <c r="K41" s="755">
        <f ca="1">'Aggregate CF'!I140</f>
        <v>4895</v>
      </c>
      <c r="L41" s="755">
        <f ca="1">'Aggregate CF'!J140</f>
        <v>58740</v>
      </c>
      <c r="M41" s="756">
        <f ca="1">'Aggregate CF'!K140</f>
        <v>5.1526315789473687</v>
      </c>
      <c r="N41" s="754">
        <f ca="1">'Aggregate CF'!L140</f>
        <v>4895</v>
      </c>
      <c r="O41" s="755">
        <f ca="1">'Aggregate CF'!N140</f>
        <v>4895</v>
      </c>
      <c r="P41" s="755">
        <f ca="1">'Aggregate CF'!O140</f>
        <v>58740</v>
      </c>
      <c r="Q41" s="756">
        <f ca="1">'Aggregate CF'!P140</f>
        <v>5.1526315789473687</v>
      </c>
    </row>
    <row r="42" spans="5:17">
      <c r="E42" s="747" t="str">
        <f>'Aggregate CF'!E141</f>
        <v>3 Bed / 2 Bath House</v>
      </c>
      <c r="F42" s="730">
        <f ca="1">'Aggregate CF'!D141</f>
        <v>1.0309278350515464E-2</v>
      </c>
      <c r="G42" s="731">
        <f ca="1">'Aggregate CF'!C141</f>
        <v>1</v>
      </c>
      <c r="H42" s="744">
        <f>'Aggregate CF'!F141</f>
        <v>1300</v>
      </c>
      <c r="I42" s="732">
        <f ca="1">'Aggregate CF'!G141</f>
        <v>1300</v>
      </c>
      <c r="J42" s="754">
        <f ca="1">'Aggregate CF'!H141</f>
        <v>3469</v>
      </c>
      <c r="K42" s="755">
        <f ca="1">'Aggregate CF'!I141</f>
        <v>3469</v>
      </c>
      <c r="L42" s="755">
        <f ca="1">'Aggregate CF'!J141</f>
        <v>41628</v>
      </c>
      <c r="M42" s="756">
        <f ca="1">'Aggregate CF'!K141</f>
        <v>2.6684615384615387</v>
      </c>
      <c r="N42" s="754">
        <f ca="1">'Aggregate CF'!L141</f>
        <v>4800</v>
      </c>
      <c r="O42" s="755">
        <f ca="1">'Aggregate CF'!N141</f>
        <v>4800</v>
      </c>
      <c r="P42" s="755">
        <f ca="1">'Aggregate CF'!O141</f>
        <v>57600</v>
      </c>
      <c r="Q42" s="756">
        <f ca="1">'Aggregate CF'!P141</f>
        <v>3.6923076923076925</v>
      </c>
    </row>
    <row r="43" spans="5:17">
      <c r="E43" s="747" t="str">
        <f>'Aggregate CF'!E142</f>
        <v xml:space="preserve">3 Bed / 2 Bath </v>
      </c>
      <c r="F43" s="730">
        <f ca="1">'Aggregate CF'!D142</f>
        <v>6.1855670103092786E-2</v>
      </c>
      <c r="G43" s="731">
        <f ca="1">'Aggregate CF'!C142</f>
        <v>6</v>
      </c>
      <c r="H43" s="744">
        <f>'Aggregate CF'!F142</f>
        <v>1500</v>
      </c>
      <c r="I43" s="732">
        <f ca="1">'Aggregate CF'!G142</f>
        <v>9000</v>
      </c>
      <c r="J43" s="754">
        <f ca="1">'Aggregate CF'!H142</f>
        <v>3742</v>
      </c>
      <c r="K43" s="755">
        <f ca="1">'Aggregate CF'!I142</f>
        <v>22452</v>
      </c>
      <c r="L43" s="755">
        <f ca="1">'Aggregate CF'!J142</f>
        <v>269424</v>
      </c>
      <c r="M43" s="756">
        <f ca="1">'Aggregate CF'!K142</f>
        <v>2.4946666666666668</v>
      </c>
      <c r="N43" s="754">
        <f ca="1">'Aggregate CF'!L142</f>
        <v>4845</v>
      </c>
      <c r="O43" s="755">
        <f ca="1">'Aggregate CF'!N142</f>
        <v>29070</v>
      </c>
      <c r="P43" s="755">
        <f ca="1">'Aggregate CF'!O142</f>
        <v>348840</v>
      </c>
      <c r="Q43" s="756">
        <f ca="1">'Aggregate CF'!P142</f>
        <v>3.23</v>
      </c>
    </row>
    <row r="44" spans="5:17" hidden="1" outlineLevel="1">
      <c r="E44" s="747" t="str">
        <f>'Aggregate CF'!E143</f>
        <v xml:space="preserve">1 Bed / 1 Bath </v>
      </c>
      <c r="F44" s="730">
        <f ca="1">'Aggregate CF'!D143</f>
        <v>0</v>
      </c>
      <c r="G44" s="731">
        <f ca="1">'Aggregate CF'!C143</f>
        <v>0</v>
      </c>
      <c r="H44" s="744">
        <f>'Aggregate CF'!F143</f>
        <v>790</v>
      </c>
      <c r="I44" s="732">
        <f ca="1">'Aggregate CF'!G143</f>
        <v>0</v>
      </c>
      <c r="J44" s="754">
        <f ca="1">'Aggregate CF'!H143</f>
        <v>0</v>
      </c>
      <c r="K44" s="755">
        <f ca="1">'Aggregate CF'!I143</f>
        <v>0</v>
      </c>
      <c r="L44" s="755">
        <f ca="1">'Aggregate CF'!J143</f>
        <v>0</v>
      </c>
      <c r="M44" s="756">
        <f ca="1">'Aggregate CF'!K143</f>
        <v>0</v>
      </c>
      <c r="N44" s="754">
        <f ca="1">'Aggregate CF'!L143</f>
        <v>0</v>
      </c>
      <c r="O44" s="755">
        <f ca="1">'Aggregate CF'!N143</f>
        <v>0</v>
      </c>
      <c r="P44" s="755">
        <f ca="1">'Aggregate CF'!O143</f>
        <v>0</v>
      </c>
      <c r="Q44" s="756">
        <f ca="1">'Aggregate CF'!P143</f>
        <v>0</v>
      </c>
    </row>
    <row r="45" spans="5:17" hidden="1" outlineLevel="1">
      <c r="E45" s="747" t="str">
        <f>'Aggregate CF'!E144</f>
        <v xml:space="preserve">2 Bed / 2 Bath </v>
      </c>
      <c r="F45" s="730">
        <f ca="1">'Aggregate CF'!D144</f>
        <v>0</v>
      </c>
      <c r="G45" s="731">
        <f ca="1">'Aggregate CF'!C144</f>
        <v>0</v>
      </c>
      <c r="H45" s="744">
        <f>'Aggregate CF'!F144</f>
        <v>1150</v>
      </c>
      <c r="I45" s="732">
        <f ca="1">'Aggregate CF'!G144</f>
        <v>0</v>
      </c>
      <c r="J45" s="754">
        <f ca="1">'Aggregate CF'!H144</f>
        <v>0</v>
      </c>
      <c r="K45" s="755">
        <f ca="1">'Aggregate CF'!I144</f>
        <v>0</v>
      </c>
      <c r="L45" s="755">
        <f ca="1">'Aggregate CF'!J144</f>
        <v>0</v>
      </c>
      <c r="M45" s="756">
        <f ca="1">'Aggregate CF'!K144</f>
        <v>0</v>
      </c>
      <c r="N45" s="754">
        <f ca="1">'Aggregate CF'!L144</f>
        <v>0</v>
      </c>
      <c r="O45" s="755">
        <f ca="1">'Aggregate CF'!N144</f>
        <v>0</v>
      </c>
      <c r="P45" s="755">
        <f ca="1">'Aggregate CF'!O144</f>
        <v>0</v>
      </c>
      <c r="Q45" s="756">
        <f ca="1">'Aggregate CF'!P144</f>
        <v>0</v>
      </c>
    </row>
    <row r="46" spans="5:17" hidden="1" outlineLevel="1">
      <c r="E46" s="747" t="str">
        <f>'Aggregate CF'!E145</f>
        <v xml:space="preserve">4 Bed / 2 Bath Penthouse </v>
      </c>
      <c r="F46" s="730">
        <f ca="1">'Aggregate CF'!D145</f>
        <v>0</v>
      </c>
      <c r="G46" s="731">
        <f ca="1">'Aggregate CF'!C145</f>
        <v>0</v>
      </c>
      <c r="H46" s="744">
        <f>'Aggregate CF'!F145</f>
        <v>4100</v>
      </c>
      <c r="I46" s="732">
        <f ca="1">'Aggregate CF'!G145</f>
        <v>0</v>
      </c>
      <c r="J46" s="754">
        <f ca="1">'Aggregate CF'!H145</f>
        <v>0</v>
      </c>
      <c r="K46" s="755">
        <f ca="1">'Aggregate CF'!I145</f>
        <v>0</v>
      </c>
      <c r="L46" s="755">
        <f ca="1">'Aggregate CF'!J145</f>
        <v>0</v>
      </c>
      <c r="M46" s="756">
        <f ca="1">'Aggregate CF'!K145</f>
        <v>0</v>
      </c>
      <c r="N46" s="754">
        <f ca="1">'Aggregate CF'!L145</f>
        <v>0</v>
      </c>
      <c r="O46" s="755">
        <f ca="1">'Aggregate CF'!N145</f>
        <v>0</v>
      </c>
      <c r="P46" s="755">
        <f ca="1">'Aggregate CF'!O145</f>
        <v>0</v>
      </c>
      <c r="Q46" s="756">
        <f ca="1">'Aggregate CF'!P145</f>
        <v>0</v>
      </c>
    </row>
    <row r="47" spans="5:17" hidden="1" outlineLevel="1">
      <c r="E47" s="747" t="str">
        <f>'Aggregate CF'!E146</f>
        <v xml:space="preserve">2 Bed / 2 Bath </v>
      </c>
      <c r="F47" s="730">
        <f ca="1">'Aggregate CF'!D146</f>
        <v>0</v>
      </c>
      <c r="G47" s="731">
        <f ca="1">'Aggregate CF'!C146</f>
        <v>0</v>
      </c>
      <c r="H47" s="744">
        <f>'Aggregate CF'!F146</f>
        <v>1050</v>
      </c>
      <c r="I47" s="732">
        <f ca="1">'Aggregate CF'!G146</f>
        <v>0</v>
      </c>
      <c r="J47" s="754">
        <f ca="1">'Aggregate CF'!H146</f>
        <v>0</v>
      </c>
      <c r="K47" s="755">
        <f ca="1">'Aggregate CF'!I146</f>
        <v>0</v>
      </c>
      <c r="L47" s="755">
        <f ca="1">'Aggregate CF'!J146</f>
        <v>0</v>
      </c>
      <c r="M47" s="756">
        <f ca="1">'Aggregate CF'!K146</f>
        <v>0</v>
      </c>
      <c r="N47" s="754">
        <f ca="1">'Aggregate CF'!L146</f>
        <v>0</v>
      </c>
      <c r="O47" s="755">
        <f ca="1">'Aggregate CF'!N146</f>
        <v>0</v>
      </c>
      <c r="P47" s="755">
        <f ca="1">'Aggregate CF'!O146</f>
        <v>0</v>
      </c>
      <c r="Q47" s="756">
        <f ca="1">'Aggregate CF'!P146</f>
        <v>0</v>
      </c>
    </row>
    <row r="48" spans="5:17" hidden="1" outlineLevel="1">
      <c r="E48" s="747">
        <f>'Aggregate CF'!E147</f>
        <v>0</v>
      </c>
      <c r="F48" s="730">
        <f ca="1">'Aggregate CF'!D147</f>
        <v>0</v>
      </c>
      <c r="G48" s="731">
        <f ca="1">'Aggregate CF'!C147</f>
        <v>0</v>
      </c>
      <c r="H48" s="744">
        <f>'Aggregate CF'!F147</f>
        <v>0</v>
      </c>
      <c r="I48" s="732">
        <f ca="1">'Aggregate CF'!G147</f>
        <v>0</v>
      </c>
      <c r="J48" s="754">
        <f ca="1">'Aggregate CF'!H147</f>
        <v>0</v>
      </c>
      <c r="K48" s="755">
        <f ca="1">'Aggregate CF'!I147</f>
        <v>0</v>
      </c>
      <c r="L48" s="755">
        <f ca="1">'Aggregate CF'!J147</f>
        <v>0</v>
      </c>
      <c r="M48" s="756">
        <f ca="1">'Aggregate CF'!K147</f>
        <v>0</v>
      </c>
      <c r="N48" s="754">
        <f ca="1">'Aggregate CF'!L147</f>
        <v>0</v>
      </c>
      <c r="O48" s="755">
        <f ca="1">'Aggregate CF'!N147</f>
        <v>0</v>
      </c>
      <c r="P48" s="755">
        <f ca="1">'Aggregate CF'!O147</f>
        <v>0</v>
      </c>
      <c r="Q48" s="756">
        <f ca="1">'Aggregate CF'!P147</f>
        <v>0</v>
      </c>
    </row>
    <row r="49" spans="5:17" hidden="1" outlineLevel="1">
      <c r="E49" s="747">
        <f>'Aggregate CF'!E148</f>
        <v>0</v>
      </c>
      <c r="F49" s="730">
        <f ca="1">'Aggregate CF'!D148</f>
        <v>0</v>
      </c>
      <c r="G49" s="731">
        <f ca="1">'Aggregate CF'!C148</f>
        <v>0</v>
      </c>
      <c r="H49" s="744">
        <f>'Aggregate CF'!F148</f>
        <v>0</v>
      </c>
      <c r="I49" s="732">
        <f ca="1">'Aggregate CF'!G148</f>
        <v>0</v>
      </c>
      <c r="J49" s="754">
        <f ca="1">'Aggregate CF'!H148</f>
        <v>0</v>
      </c>
      <c r="K49" s="755">
        <f ca="1">'Aggregate CF'!I148</f>
        <v>0</v>
      </c>
      <c r="L49" s="755">
        <f ca="1">'Aggregate CF'!J148</f>
        <v>0</v>
      </c>
      <c r="M49" s="756">
        <f ca="1">'Aggregate CF'!K148</f>
        <v>0</v>
      </c>
      <c r="N49" s="754">
        <f ca="1">'Aggregate CF'!L148</f>
        <v>0</v>
      </c>
      <c r="O49" s="755">
        <f ca="1">'Aggregate CF'!N148</f>
        <v>0</v>
      </c>
      <c r="P49" s="755">
        <f ca="1">'Aggregate CF'!O148</f>
        <v>0</v>
      </c>
      <c r="Q49" s="756">
        <f ca="1">'Aggregate CF'!P148</f>
        <v>0</v>
      </c>
    </row>
    <row r="50" spans="5:17" hidden="1" outlineLevel="1">
      <c r="E50" s="747">
        <f>'Aggregate CF'!E149</f>
        <v>0</v>
      </c>
      <c r="F50" s="730">
        <f ca="1">'Aggregate CF'!D149</f>
        <v>0</v>
      </c>
      <c r="G50" s="731">
        <f ca="1">'Aggregate CF'!C149</f>
        <v>0</v>
      </c>
      <c r="H50" s="744">
        <f>'Aggregate CF'!F149</f>
        <v>0</v>
      </c>
      <c r="I50" s="732">
        <f ca="1">'Aggregate CF'!G149</f>
        <v>0</v>
      </c>
      <c r="J50" s="754">
        <f ca="1">'Aggregate CF'!H149</f>
        <v>0</v>
      </c>
      <c r="K50" s="755">
        <f ca="1">'Aggregate CF'!I149</f>
        <v>0</v>
      </c>
      <c r="L50" s="755">
        <f ca="1">'Aggregate CF'!J149</f>
        <v>0</v>
      </c>
      <c r="M50" s="756">
        <f ca="1">'Aggregate CF'!K149</f>
        <v>0</v>
      </c>
      <c r="N50" s="754">
        <f ca="1">'Aggregate CF'!L149</f>
        <v>0</v>
      </c>
      <c r="O50" s="755">
        <f ca="1">'Aggregate CF'!N149</f>
        <v>0</v>
      </c>
      <c r="P50" s="755">
        <f ca="1">'Aggregate CF'!O149</f>
        <v>0</v>
      </c>
      <c r="Q50" s="756">
        <f ca="1">'Aggregate CF'!P149</f>
        <v>0</v>
      </c>
    </row>
    <row r="51" spans="5:17" hidden="1" outlineLevel="1">
      <c r="E51" s="747">
        <f>'Aggregate CF'!E150</f>
        <v>0</v>
      </c>
      <c r="F51" s="730">
        <f ca="1">'Aggregate CF'!D150</f>
        <v>0</v>
      </c>
      <c r="G51" s="731">
        <f ca="1">'Aggregate CF'!C150</f>
        <v>0</v>
      </c>
      <c r="H51" s="744">
        <f>'Aggregate CF'!F150</f>
        <v>0</v>
      </c>
      <c r="I51" s="732">
        <f ca="1">'Aggregate CF'!G150</f>
        <v>0</v>
      </c>
      <c r="J51" s="754">
        <f ca="1">'Aggregate CF'!H150</f>
        <v>0</v>
      </c>
      <c r="K51" s="755">
        <f ca="1">'Aggregate CF'!I150</f>
        <v>0</v>
      </c>
      <c r="L51" s="755">
        <f ca="1">'Aggregate CF'!J150</f>
        <v>0</v>
      </c>
      <c r="M51" s="756">
        <f ca="1">'Aggregate CF'!K150</f>
        <v>0</v>
      </c>
      <c r="N51" s="754">
        <f ca="1">'Aggregate CF'!L150</f>
        <v>0</v>
      </c>
      <c r="O51" s="755">
        <f ca="1">'Aggregate CF'!N150</f>
        <v>0</v>
      </c>
      <c r="P51" s="755">
        <f ca="1">'Aggregate CF'!O150</f>
        <v>0</v>
      </c>
      <c r="Q51" s="756">
        <f ca="1">'Aggregate CF'!P150</f>
        <v>0</v>
      </c>
    </row>
    <row r="52" spans="5:17" hidden="1" outlineLevel="1">
      <c r="E52" s="747">
        <f>'Aggregate CF'!E151</f>
        <v>0</v>
      </c>
      <c r="F52" s="730">
        <f ca="1">'Aggregate CF'!D151</f>
        <v>0</v>
      </c>
      <c r="G52" s="731">
        <f ca="1">'Aggregate CF'!C151</f>
        <v>0</v>
      </c>
      <c r="H52" s="744">
        <f>'Aggregate CF'!F151</f>
        <v>0</v>
      </c>
      <c r="I52" s="732">
        <f ca="1">'Aggregate CF'!G151</f>
        <v>0</v>
      </c>
      <c r="J52" s="754">
        <f ca="1">'Aggregate CF'!H151</f>
        <v>0</v>
      </c>
      <c r="K52" s="755">
        <f ca="1">'Aggregate CF'!I151</f>
        <v>0</v>
      </c>
      <c r="L52" s="755">
        <f ca="1">'Aggregate CF'!J151</f>
        <v>0</v>
      </c>
      <c r="M52" s="756">
        <f ca="1">'Aggregate CF'!K151</f>
        <v>0</v>
      </c>
      <c r="N52" s="754">
        <f ca="1">'Aggregate CF'!L151</f>
        <v>0</v>
      </c>
      <c r="O52" s="755">
        <f ca="1">'Aggregate CF'!N151</f>
        <v>0</v>
      </c>
      <c r="P52" s="755">
        <f ca="1">'Aggregate CF'!O151</f>
        <v>0</v>
      </c>
      <c r="Q52" s="756">
        <f ca="1">'Aggregate CF'!P151</f>
        <v>0</v>
      </c>
    </row>
    <row r="53" spans="5:17" hidden="1" outlineLevel="1">
      <c r="E53" s="747">
        <f>'Aggregate CF'!E152</f>
        <v>0</v>
      </c>
      <c r="F53" s="730">
        <f ca="1">'Aggregate CF'!D152</f>
        <v>0</v>
      </c>
      <c r="G53" s="731">
        <f ca="1">'Aggregate CF'!C152</f>
        <v>0</v>
      </c>
      <c r="H53" s="744">
        <f>'Aggregate CF'!F152</f>
        <v>0</v>
      </c>
      <c r="I53" s="732">
        <f ca="1">'Aggregate CF'!G152</f>
        <v>0</v>
      </c>
      <c r="J53" s="754">
        <f ca="1">'Aggregate CF'!H152</f>
        <v>0</v>
      </c>
      <c r="K53" s="755">
        <f ca="1">'Aggregate CF'!I152</f>
        <v>0</v>
      </c>
      <c r="L53" s="755">
        <f ca="1">'Aggregate CF'!J152</f>
        <v>0</v>
      </c>
      <c r="M53" s="756">
        <f ca="1">'Aggregate CF'!K152</f>
        <v>0</v>
      </c>
      <c r="N53" s="754">
        <f ca="1">'Aggregate CF'!L152</f>
        <v>0</v>
      </c>
      <c r="O53" s="755">
        <f ca="1">'Aggregate CF'!N152</f>
        <v>0</v>
      </c>
      <c r="P53" s="755">
        <f ca="1">'Aggregate CF'!O152</f>
        <v>0</v>
      </c>
      <c r="Q53" s="756">
        <f ca="1">'Aggregate CF'!P152</f>
        <v>0</v>
      </c>
    </row>
    <row r="54" spans="5:17" hidden="1" outlineLevel="1">
      <c r="E54" s="747">
        <f>'Aggregate CF'!E153</f>
        <v>0</v>
      </c>
      <c r="F54" s="730">
        <f ca="1">'Aggregate CF'!D153</f>
        <v>0</v>
      </c>
      <c r="G54" s="731">
        <f ca="1">'Aggregate CF'!C153</f>
        <v>0</v>
      </c>
      <c r="H54" s="744">
        <f>'Aggregate CF'!F153</f>
        <v>0</v>
      </c>
      <c r="I54" s="732">
        <f ca="1">'Aggregate CF'!G153</f>
        <v>0</v>
      </c>
      <c r="J54" s="754">
        <f ca="1">'Aggregate CF'!H153</f>
        <v>0</v>
      </c>
      <c r="K54" s="755">
        <f ca="1">'Aggregate CF'!I153</f>
        <v>0</v>
      </c>
      <c r="L54" s="755">
        <f ca="1">'Aggregate CF'!J153</f>
        <v>0</v>
      </c>
      <c r="M54" s="756">
        <f ca="1">'Aggregate CF'!K153</f>
        <v>0</v>
      </c>
      <c r="N54" s="754">
        <f ca="1">'Aggregate CF'!L153</f>
        <v>0</v>
      </c>
      <c r="O54" s="755">
        <f ca="1">'Aggregate CF'!N153</f>
        <v>0</v>
      </c>
      <c r="P54" s="755">
        <f ca="1">'Aggregate CF'!O153</f>
        <v>0</v>
      </c>
      <c r="Q54" s="756">
        <f ca="1">'Aggregate CF'!P153</f>
        <v>0</v>
      </c>
    </row>
    <row r="55" spans="5:17" hidden="1" outlineLevel="1">
      <c r="E55" s="747">
        <f>'Aggregate CF'!E154</f>
        <v>0</v>
      </c>
      <c r="F55" s="730">
        <f ca="1">'Aggregate CF'!D154</f>
        <v>0</v>
      </c>
      <c r="G55" s="731">
        <f ca="1">'Aggregate CF'!C154</f>
        <v>0</v>
      </c>
      <c r="H55" s="744">
        <f>'Aggregate CF'!F154</f>
        <v>0</v>
      </c>
      <c r="I55" s="732">
        <f ca="1">'Aggregate CF'!G154</f>
        <v>0</v>
      </c>
      <c r="J55" s="754">
        <f ca="1">'Aggregate CF'!H154</f>
        <v>0</v>
      </c>
      <c r="K55" s="755">
        <f ca="1">'Aggregate CF'!I154</f>
        <v>0</v>
      </c>
      <c r="L55" s="755">
        <f ca="1">'Aggregate CF'!J154</f>
        <v>0</v>
      </c>
      <c r="M55" s="756">
        <f ca="1">'Aggregate CF'!K154</f>
        <v>0</v>
      </c>
      <c r="N55" s="754">
        <f ca="1">'Aggregate CF'!L154</f>
        <v>0</v>
      </c>
      <c r="O55" s="755">
        <f ca="1">'Aggregate CF'!N154</f>
        <v>0</v>
      </c>
      <c r="P55" s="755">
        <f ca="1">'Aggregate CF'!O154</f>
        <v>0</v>
      </c>
      <c r="Q55" s="756">
        <f ca="1">'Aggregate CF'!P154</f>
        <v>0</v>
      </c>
    </row>
    <row r="56" spans="5:17" hidden="1" outlineLevel="1">
      <c r="E56" s="747">
        <f>'Aggregate CF'!E155</f>
        <v>0</v>
      </c>
      <c r="F56" s="730">
        <f ca="1">'Aggregate CF'!D155</f>
        <v>0</v>
      </c>
      <c r="G56" s="731">
        <f ca="1">'Aggregate CF'!C155</f>
        <v>0</v>
      </c>
      <c r="H56" s="744">
        <f>'Aggregate CF'!F155</f>
        <v>0</v>
      </c>
      <c r="I56" s="732">
        <f ca="1">'Aggregate CF'!G155</f>
        <v>0</v>
      </c>
      <c r="J56" s="754">
        <f ca="1">'Aggregate CF'!H155</f>
        <v>0</v>
      </c>
      <c r="K56" s="755">
        <f ca="1">'Aggregate CF'!I155</f>
        <v>0</v>
      </c>
      <c r="L56" s="755">
        <f ca="1">'Aggregate CF'!J155</f>
        <v>0</v>
      </c>
      <c r="M56" s="756">
        <f ca="1">'Aggregate CF'!K155</f>
        <v>0</v>
      </c>
      <c r="N56" s="754">
        <f ca="1">'Aggregate CF'!L155</f>
        <v>0</v>
      </c>
      <c r="O56" s="755">
        <f ca="1">'Aggregate CF'!N155</f>
        <v>0</v>
      </c>
      <c r="P56" s="755">
        <f ca="1">'Aggregate CF'!O155</f>
        <v>0</v>
      </c>
      <c r="Q56" s="756">
        <f ca="1">'Aggregate CF'!P155</f>
        <v>0</v>
      </c>
    </row>
    <row r="57" spans="5:17" hidden="1" outlineLevel="1">
      <c r="E57" s="747">
        <f>'Aggregate CF'!E156</f>
        <v>0</v>
      </c>
      <c r="F57" s="730">
        <f ca="1">'Aggregate CF'!D156</f>
        <v>0</v>
      </c>
      <c r="G57" s="731">
        <f ca="1">'Aggregate CF'!C156</f>
        <v>0</v>
      </c>
      <c r="H57" s="744">
        <f>'Aggregate CF'!F156</f>
        <v>0</v>
      </c>
      <c r="I57" s="732">
        <f ca="1">'Aggregate CF'!G156</f>
        <v>0</v>
      </c>
      <c r="J57" s="754">
        <f ca="1">'Aggregate CF'!H156</f>
        <v>0</v>
      </c>
      <c r="K57" s="755">
        <f ca="1">'Aggregate CF'!I156</f>
        <v>0</v>
      </c>
      <c r="L57" s="755">
        <f ca="1">'Aggregate CF'!J156</f>
        <v>0</v>
      </c>
      <c r="M57" s="756">
        <f ca="1">'Aggregate CF'!K156</f>
        <v>0</v>
      </c>
      <c r="N57" s="754">
        <f ca="1">'Aggregate CF'!L156</f>
        <v>0</v>
      </c>
      <c r="O57" s="755">
        <f ca="1">'Aggregate CF'!N156</f>
        <v>0</v>
      </c>
      <c r="P57" s="755">
        <f ca="1">'Aggregate CF'!O156</f>
        <v>0</v>
      </c>
      <c r="Q57" s="756">
        <f ca="1">'Aggregate CF'!P156</f>
        <v>0</v>
      </c>
    </row>
    <row r="58" spans="5:17" hidden="1" outlineLevel="1">
      <c r="E58" s="747">
        <f>'Aggregate CF'!E157</f>
        <v>0</v>
      </c>
      <c r="F58" s="730">
        <f ca="1">'Aggregate CF'!D157</f>
        <v>0</v>
      </c>
      <c r="G58" s="731">
        <f ca="1">'Aggregate CF'!C157</f>
        <v>0</v>
      </c>
      <c r="H58" s="744">
        <f>'Aggregate CF'!F157</f>
        <v>0</v>
      </c>
      <c r="I58" s="732">
        <f ca="1">'Aggregate CF'!G157</f>
        <v>0</v>
      </c>
      <c r="J58" s="754">
        <f ca="1">'Aggregate CF'!H157</f>
        <v>0</v>
      </c>
      <c r="K58" s="755">
        <f ca="1">'Aggregate CF'!I157</f>
        <v>0</v>
      </c>
      <c r="L58" s="755">
        <f ca="1">'Aggregate CF'!J157</f>
        <v>0</v>
      </c>
      <c r="M58" s="756">
        <f ca="1">'Aggregate CF'!K157</f>
        <v>0</v>
      </c>
      <c r="N58" s="754">
        <f ca="1">'Aggregate CF'!L157</f>
        <v>0</v>
      </c>
      <c r="O58" s="755">
        <f ca="1">'Aggregate CF'!N157</f>
        <v>0</v>
      </c>
      <c r="P58" s="755">
        <f ca="1">'Aggregate CF'!O157</f>
        <v>0</v>
      </c>
      <c r="Q58" s="756">
        <f ca="1">'Aggregate CF'!P157</f>
        <v>0</v>
      </c>
    </row>
    <row r="59" spans="5:17" hidden="1" outlineLevel="1">
      <c r="E59" s="747">
        <f>'Aggregate CF'!E158</f>
        <v>0</v>
      </c>
      <c r="F59" s="730">
        <f ca="1">'Aggregate CF'!D158</f>
        <v>0</v>
      </c>
      <c r="G59" s="731">
        <f ca="1">'Aggregate CF'!C158</f>
        <v>0</v>
      </c>
      <c r="H59" s="744">
        <f>'Aggregate CF'!F158</f>
        <v>0</v>
      </c>
      <c r="I59" s="732">
        <f ca="1">'Aggregate CF'!G158</f>
        <v>0</v>
      </c>
      <c r="J59" s="754">
        <f ca="1">'Aggregate CF'!H158</f>
        <v>0</v>
      </c>
      <c r="K59" s="755">
        <f ca="1">'Aggregate CF'!I158</f>
        <v>0</v>
      </c>
      <c r="L59" s="755">
        <f ca="1">'Aggregate CF'!J158</f>
        <v>0</v>
      </c>
      <c r="M59" s="756">
        <f ca="1">'Aggregate CF'!K158</f>
        <v>0</v>
      </c>
      <c r="N59" s="754">
        <f ca="1">'Aggregate CF'!L158</f>
        <v>0</v>
      </c>
      <c r="O59" s="755">
        <f ca="1">'Aggregate CF'!N158</f>
        <v>0</v>
      </c>
      <c r="P59" s="755">
        <f ca="1">'Aggregate CF'!O158</f>
        <v>0</v>
      </c>
      <c r="Q59" s="756">
        <f ca="1">'Aggregate CF'!P158</f>
        <v>0</v>
      </c>
    </row>
    <row r="60" spans="5:17" collapsed="1">
      <c r="E60" s="748"/>
      <c r="F60" s="733"/>
      <c r="G60" s="734"/>
      <c r="H60" s="745"/>
      <c r="I60" s="735"/>
      <c r="J60" s="757"/>
      <c r="K60" s="758"/>
      <c r="L60" s="758"/>
      <c r="M60" s="759"/>
      <c r="N60" s="757"/>
      <c r="O60" s="758"/>
      <c r="P60" s="758"/>
      <c r="Q60" s="759"/>
    </row>
    <row r="61" spans="5:17">
      <c r="E61" s="736"/>
      <c r="F61" s="737">
        <f ca="1">'Aggregate CF'!D159</f>
        <v>0.99999999999999978</v>
      </c>
      <c r="G61" s="738">
        <f ca="1">'Aggregate CF'!C159</f>
        <v>97</v>
      </c>
      <c r="H61" s="739">
        <f ca="1">'Aggregate CF'!F159</f>
        <v>833.87628865979377</v>
      </c>
      <c r="I61" s="739">
        <f ca="1">'Aggregate CF'!G159</f>
        <v>80886</v>
      </c>
      <c r="J61" s="749">
        <f ca="1">'Aggregate CF'!H159</f>
        <v>2026.1237113402062</v>
      </c>
      <c r="K61" s="749">
        <f ca="1">'Aggregate CF'!I159</f>
        <v>196534</v>
      </c>
      <c r="L61" s="749">
        <f ca="1">'Aggregate CF'!J159</f>
        <v>2358408</v>
      </c>
      <c r="M61" s="750">
        <f ca="1">'Aggregate CF'!K159</f>
        <v>2.429765348762456</v>
      </c>
      <c r="N61" s="749">
        <f ca="1">'Aggregate CF'!L159</f>
        <v>3329.8453608247423</v>
      </c>
      <c r="O61" s="749">
        <f ca="1">'Aggregate CF'!N159</f>
        <v>322995</v>
      </c>
      <c r="P61" s="749">
        <f ca="1">'Aggregate CF'!O159</f>
        <v>3875940</v>
      </c>
      <c r="Q61" s="750">
        <f ca="1">'Aggregate CF'!P159</f>
        <v>3.9932126696832579</v>
      </c>
    </row>
    <row r="65" spans="5:16">
      <c r="E65" s="713" t="s">
        <v>524</v>
      </c>
    </row>
    <row r="68" spans="5:16">
      <c r="G68" s="312" t="s">
        <v>299</v>
      </c>
      <c r="H68" s="312"/>
      <c r="K68" s="5"/>
      <c r="L68" s="5"/>
      <c r="M68" s="5"/>
      <c r="N68" s="5"/>
      <c r="O68" s="5"/>
    </row>
    <row r="69" spans="5:16">
      <c r="E69" s="5" t="s">
        <v>26</v>
      </c>
      <c r="F69" s="226" t="s">
        <v>27</v>
      </c>
      <c r="G69" s="306">
        <v>1</v>
      </c>
      <c r="H69" s="307">
        <v>2</v>
      </c>
      <c r="I69" s="20">
        <v>3</v>
      </c>
      <c r="J69" s="20">
        <v>4</v>
      </c>
      <c r="K69" s="20">
        <v>5</v>
      </c>
      <c r="L69" s="20">
        <v>6</v>
      </c>
      <c r="M69" s="20">
        <v>7</v>
      </c>
      <c r="N69" s="20">
        <v>8</v>
      </c>
      <c r="O69" s="20">
        <v>9</v>
      </c>
      <c r="P69" s="20">
        <v>10</v>
      </c>
    </row>
    <row r="70" spans="5:16">
      <c r="F70" s="217"/>
      <c r="G70" s="308"/>
      <c r="H70" s="309"/>
      <c r="I70" s="28"/>
      <c r="J70" s="28"/>
      <c r="K70" s="28"/>
      <c r="L70" s="28"/>
      <c r="M70" s="28"/>
      <c r="N70" s="28"/>
      <c r="O70" s="28"/>
      <c r="P70" s="28"/>
    </row>
    <row r="71" spans="5:16">
      <c r="F71" s="472"/>
      <c r="G71" s="310"/>
      <c r="H71" s="311"/>
      <c r="I71" s="15"/>
      <c r="J71" s="15"/>
      <c r="K71" s="15"/>
      <c r="L71" s="15"/>
      <c r="M71" s="15"/>
      <c r="N71" s="15"/>
      <c r="O71" s="15"/>
      <c r="P71" s="15"/>
    </row>
    <row r="72" spans="5:16">
      <c r="E72" s="4" t="str">
        <f>IF('Aggregate CF'!C826=0,"",'Aggregate CF'!C826)</f>
        <v>Occupancy</v>
      </c>
      <c r="F72" s="472" t="str">
        <f>IF('Aggregate CF'!D826=0,"",'Aggregate CF'!D826)</f>
        <v/>
      </c>
      <c r="G72" s="761">
        <f ca="1">IF('Aggregate CF'!E826=0,"",'Aggregate CF'!E826)</f>
        <v>0.27315189659010186</v>
      </c>
      <c r="H72" s="762">
        <f ca="1">IF('Aggregate CF'!F826=0,"",'Aggregate CF'!F826)</f>
        <v>0.39757629846809206</v>
      </c>
      <c r="I72" s="763">
        <f ca="1">IF('Aggregate CF'!G826=0,"",'Aggregate CF'!G826)</f>
        <v>0.97174938323865345</v>
      </c>
      <c r="J72" s="763">
        <f ca="1">IF('Aggregate CF'!H826=0,"",'Aggregate CF'!H826)</f>
        <v>0.97174938323865345</v>
      </c>
      <c r="K72" s="763">
        <f ca="1">IF('Aggregate CF'!I826=0,"",'Aggregate CF'!I826)</f>
        <v>0.96907216494845361</v>
      </c>
      <c r="L72" s="763">
        <f ca="1">IF('Aggregate CF'!J826=0,"",'Aggregate CF'!J826)</f>
        <v>0.96842105263157896</v>
      </c>
      <c r="M72" s="763">
        <f ca="1">IF('Aggregate CF'!K826=0,"",'Aggregate CF'!K826)</f>
        <v>0.96842105263157896</v>
      </c>
      <c r="N72" s="763">
        <f ca="1">IF('Aggregate CF'!L826=0,"",'Aggregate CF'!L826)</f>
        <v>0.96842105263157896</v>
      </c>
      <c r="O72" s="763">
        <f ca="1">IF('Aggregate CF'!M826=0,"",'Aggregate CF'!M826)</f>
        <v>0.96842105263157896</v>
      </c>
      <c r="P72" s="763">
        <f ca="1">IF('Aggregate CF'!N826=0,"",'Aggregate CF'!N826)</f>
        <v>0.96842105263157896</v>
      </c>
    </row>
    <row r="73" spans="5:16">
      <c r="E73" s="4" t="str">
        <f>IF('Aggregate CF'!C827=0,"",'Aggregate CF'!C827)</f>
        <v/>
      </c>
      <c r="F73" s="227" t="str">
        <f>IF('Aggregate CF'!D827=0,"",'Aggregate CF'!D827)</f>
        <v/>
      </c>
      <c r="G73" s="310" t="str">
        <f>IF('Aggregate CF'!E827=0,"",'Aggregate CF'!E827)</f>
        <v/>
      </c>
      <c r="H73" s="311" t="str">
        <f>IF('Aggregate CF'!F827=0,"",'Aggregate CF'!F827)</f>
        <v/>
      </c>
      <c r="I73" s="15" t="str">
        <f>IF('Aggregate CF'!G827=0,"",'Aggregate CF'!G827)</f>
        <v/>
      </c>
      <c r="J73" s="15" t="str">
        <f>IF('Aggregate CF'!H827=0,"",'Aggregate CF'!H827)</f>
        <v/>
      </c>
      <c r="K73" s="15" t="str">
        <f>IF('Aggregate CF'!I827=0,"",'Aggregate CF'!I827)</f>
        <v/>
      </c>
      <c r="L73" s="15" t="str">
        <f>IF('Aggregate CF'!J827=0,"",'Aggregate CF'!J827)</f>
        <v/>
      </c>
      <c r="M73" s="4" t="str">
        <f>IF('Aggregate CF'!K827=0,"",'Aggregate CF'!K827)</f>
        <v/>
      </c>
      <c r="N73" s="4" t="str">
        <f>IF('Aggregate CF'!L827=0,"",'Aggregate CF'!L827)</f>
        <v/>
      </c>
      <c r="O73" s="4" t="str">
        <f>IF('Aggregate CF'!M827=0,"",'Aggregate CF'!M827)</f>
        <v/>
      </c>
      <c r="P73" s="4" t="str">
        <f>IF('Aggregate CF'!N827=0,"",'Aggregate CF'!N827)</f>
        <v/>
      </c>
    </row>
    <row r="74" spans="5:16">
      <c r="E74" s="23" t="str">
        <f>IF('Aggregate CF'!C828=0,"",'Aggregate CF'!C828)</f>
        <v xml:space="preserve">Potential Gross Revenue </v>
      </c>
      <c r="F74" s="227" t="str">
        <f>IF('Aggregate CF'!D828=0,"",'Aggregate CF'!D828)</f>
        <v/>
      </c>
      <c r="G74" s="310" t="str">
        <f>IF('Aggregate CF'!E828=0,"",'Aggregate CF'!E828)</f>
        <v/>
      </c>
      <c r="H74" s="312" t="str">
        <f>IF('Aggregate CF'!F828=0,"",'Aggregate CF'!F828)</f>
        <v/>
      </c>
      <c r="I74" s="4" t="str">
        <f>IF('Aggregate CF'!G828=0,"",'Aggregate CF'!G828)</f>
        <v/>
      </c>
      <c r="J74" s="4" t="str">
        <f>IF('Aggregate CF'!H828=0,"",'Aggregate CF'!H828)</f>
        <v/>
      </c>
      <c r="K74" s="4" t="str">
        <f>IF('Aggregate CF'!I828=0,"",'Aggregate CF'!I828)</f>
        <v/>
      </c>
      <c r="L74" s="4" t="str">
        <f>IF('Aggregate CF'!J828=0,"",'Aggregate CF'!J828)</f>
        <v/>
      </c>
      <c r="M74" s="4" t="str">
        <f>IF('Aggregate CF'!K828=0,"",'Aggregate CF'!K828)</f>
        <v/>
      </c>
      <c r="N74" s="4" t="str">
        <f>IF('Aggregate CF'!L828=0,"",'Aggregate CF'!L828)</f>
        <v/>
      </c>
      <c r="O74" s="4" t="str">
        <f>IF('Aggregate CF'!M828=0,"",'Aggregate CF'!M828)</f>
        <v/>
      </c>
      <c r="P74" s="4" t="str">
        <f>IF('Aggregate CF'!N828=0,"",'Aggregate CF'!N828)</f>
        <v/>
      </c>
    </row>
    <row r="75" spans="5:16">
      <c r="E75" s="211" t="str">
        <f>IF('Aggregate CF'!C829=0,"",'Aggregate CF'!C829)</f>
        <v xml:space="preserve">  Base Rental Revenue </v>
      </c>
      <c r="F75" s="227" t="str">
        <f>IF('Aggregate CF'!D829=0,"",'Aggregate CF'!D829)</f>
        <v/>
      </c>
      <c r="G75" s="310" t="str">
        <f>IF('Aggregate CF'!E829=0,"",'Aggregate CF'!E829)</f>
        <v/>
      </c>
      <c r="H75" s="312" t="str">
        <f>IF('Aggregate CF'!F829=0,"",'Aggregate CF'!F829)</f>
        <v/>
      </c>
      <c r="I75" s="4" t="str">
        <f>IF('Aggregate CF'!G829=0,"",'Aggregate CF'!G829)</f>
        <v/>
      </c>
      <c r="J75" s="4" t="str">
        <f>IF('Aggregate CF'!H829=0,"",'Aggregate CF'!H829)</f>
        <v/>
      </c>
      <c r="K75" s="4" t="str">
        <f>IF('Aggregate CF'!I829=0,"",'Aggregate CF'!I829)</f>
        <v/>
      </c>
      <c r="L75" s="4" t="str">
        <f>IF('Aggregate CF'!J829=0,"",'Aggregate CF'!J829)</f>
        <v/>
      </c>
      <c r="M75" s="4" t="str">
        <f>IF('Aggregate CF'!K829=0,"",'Aggregate CF'!K829)</f>
        <v/>
      </c>
      <c r="N75" s="4" t="str">
        <f>IF('Aggregate CF'!L829=0,"",'Aggregate CF'!L829)</f>
        <v/>
      </c>
      <c r="O75" s="4" t="str">
        <f>IF('Aggregate CF'!M829=0,"",'Aggregate CF'!M829)</f>
        <v/>
      </c>
      <c r="P75" s="4" t="str">
        <f>IF('Aggregate CF'!N829=0,"",'Aggregate CF'!N829)</f>
        <v/>
      </c>
    </row>
    <row r="76" spans="5:16">
      <c r="E76" s="212" t="str">
        <f>IF('Aggregate CF'!C830=0,"",'Aggregate CF'!C830)</f>
        <v>Studio</v>
      </c>
      <c r="F76" s="283">
        <f ca="1">IF('Aggregate CF'!D830=0,"",'Aggregate CF'!D830)</f>
        <v>52800</v>
      </c>
      <c r="G76" s="313">
        <f ca="1">IF('Aggregate CF'!E830=0,"",'Aggregate CF'!E830)</f>
        <v>90960</v>
      </c>
      <c r="H76" s="314">
        <f ca="1">IF('Aggregate CF'!F830=0,"",'Aggregate CF'!F830)</f>
        <v>94598.39999999998</v>
      </c>
      <c r="I76" s="284">
        <f ca="1">IF('Aggregate CF'!G830=0,"",'Aggregate CF'!G830)</f>
        <v>98382.335999999981</v>
      </c>
      <c r="J76" s="284">
        <f ca="1">IF('Aggregate CF'!H830=0,"",'Aggregate CF'!H830)</f>
        <v>102317.62943999999</v>
      </c>
      <c r="K76" s="284">
        <f ca="1">IF('Aggregate CF'!I830=0,"",'Aggregate CF'!I830)</f>
        <v>106410.33461759999</v>
      </c>
      <c r="L76" s="284">
        <f ca="1">IF('Aggregate CF'!J830=0,"",'Aggregate CF'!J830)</f>
        <v>110666.748002304</v>
      </c>
      <c r="M76" s="284">
        <f ca="1">IF('Aggregate CF'!K830=0,"",'Aggregate CF'!K830)</f>
        <v>115093.41792239615</v>
      </c>
      <c r="N76" s="284">
        <f ca="1">IF('Aggregate CF'!L830=0,"",'Aggregate CF'!L830)</f>
        <v>119697.154639292</v>
      </c>
      <c r="O76" s="284">
        <f ca="1">IF('Aggregate CF'!M830=0,"",'Aggregate CF'!M830)</f>
        <v>124485.04082486368</v>
      </c>
      <c r="P76" s="284">
        <f ca="1">IF('Aggregate CF'!N830=0,"",'Aggregate CF'!N830)</f>
        <v>129464.44245785824</v>
      </c>
    </row>
    <row r="77" spans="5:16">
      <c r="E77" s="212" t="str">
        <f>IF('Aggregate CF'!C831=0,"",'Aggregate CF'!C831)</f>
        <v xml:space="preserve">1 Bed / 1 Bath </v>
      </c>
      <c r="F77" s="283">
        <f ca="1">IF('Aggregate CF'!D831=0,"",'Aggregate CF'!D831)</f>
        <v>75360</v>
      </c>
      <c r="G77" s="313">
        <f ca="1">IF('Aggregate CF'!E831=0,"",'Aggregate CF'!E831)</f>
        <v>124800</v>
      </c>
      <c r="H77" s="314">
        <f ca="1">IF('Aggregate CF'!F831=0,"",'Aggregate CF'!F831)</f>
        <v>129792</v>
      </c>
      <c r="I77" s="284">
        <f ca="1">IF('Aggregate CF'!G831=0,"",'Aggregate CF'!G831)</f>
        <v>134983.67999999999</v>
      </c>
      <c r="J77" s="284">
        <f ca="1">IF('Aggregate CF'!H831=0,"",'Aggregate CF'!H831)</f>
        <v>140383.02720000001</v>
      </c>
      <c r="K77" s="284">
        <f ca="1">IF('Aggregate CF'!I831=0,"",'Aggregate CF'!I831)</f>
        <v>145998.34828800001</v>
      </c>
      <c r="L77" s="284">
        <f ca="1">IF('Aggregate CF'!J831=0,"",'Aggregate CF'!J831)</f>
        <v>151838.28221952001</v>
      </c>
      <c r="M77" s="284">
        <f ca="1">IF('Aggregate CF'!K831=0,"",'Aggregate CF'!K831)</f>
        <v>157911.81350830081</v>
      </c>
      <c r="N77" s="284">
        <f ca="1">IF('Aggregate CF'!L831=0,"",'Aggregate CF'!L831)</f>
        <v>164228.28604863284</v>
      </c>
      <c r="O77" s="284">
        <f ca="1">IF('Aggregate CF'!M831=0,"",'Aggregate CF'!M831)</f>
        <v>170797.41749057817</v>
      </c>
      <c r="P77" s="284">
        <f ca="1">IF('Aggregate CF'!N831=0,"",'Aggregate CF'!N831)</f>
        <v>177629.31419020132</v>
      </c>
    </row>
    <row r="78" spans="5:16">
      <c r="E78" s="212" t="str">
        <f>IF('Aggregate CF'!C832=0,"",'Aggregate CF'!C832)</f>
        <v xml:space="preserve">1 Bed / 1 Bath </v>
      </c>
      <c r="F78" s="283">
        <f ca="1">IF('Aggregate CF'!D832=0,"",'Aggregate CF'!D832)</f>
        <v>123120</v>
      </c>
      <c r="G78" s="313">
        <f ca="1">IF('Aggregate CF'!E832=0,"",'Aggregate CF'!E832)</f>
        <v>195480</v>
      </c>
      <c r="H78" s="314">
        <f ca="1">IF('Aggregate CF'!F832=0,"",'Aggregate CF'!F832)</f>
        <v>203299.20000000001</v>
      </c>
      <c r="I78" s="284">
        <f ca="1">IF('Aggregate CF'!G832=0,"",'Aggregate CF'!G832)</f>
        <v>211431.16800000001</v>
      </c>
      <c r="J78" s="284">
        <f ca="1">IF('Aggregate CF'!H832=0,"",'Aggregate CF'!H832)</f>
        <v>219888.41472</v>
      </c>
      <c r="K78" s="284">
        <f ca="1">IF('Aggregate CF'!I832=0,"",'Aggregate CF'!I832)</f>
        <v>228683.95130879999</v>
      </c>
      <c r="L78" s="284">
        <f ca="1">IF('Aggregate CF'!J832=0,"",'Aggregate CF'!J832)</f>
        <v>237831.309361152</v>
      </c>
      <c r="M78" s="284">
        <f ca="1">IF('Aggregate CF'!K832=0,"",'Aggregate CF'!K832)</f>
        <v>247344.56173559808</v>
      </c>
      <c r="N78" s="284">
        <f ca="1">IF('Aggregate CF'!L832=0,"",'Aggregate CF'!L832)</f>
        <v>257238.34420502203</v>
      </c>
      <c r="O78" s="284">
        <f ca="1">IF('Aggregate CF'!M832=0,"",'Aggregate CF'!M832)</f>
        <v>267527.87797322293</v>
      </c>
      <c r="P78" s="284">
        <f ca="1">IF('Aggregate CF'!N832=0,"",'Aggregate CF'!N832)</f>
        <v>278228.99309215182</v>
      </c>
    </row>
    <row r="79" spans="5:16">
      <c r="E79" s="557" t="str">
        <f>IF('Aggregate CF'!C833=0,"",'Aggregate CF'!C833)</f>
        <v xml:space="preserve">1 Bed / 1 Bath </v>
      </c>
      <c r="F79" s="559">
        <f ca="1">IF('Aggregate CF'!D833=0,"",'Aggregate CF'!D833)</f>
        <v>680592</v>
      </c>
      <c r="G79" s="313">
        <f ca="1">IF('Aggregate CF'!E833=0,"",'Aggregate CF'!E833)</f>
        <v>1117860</v>
      </c>
      <c r="H79" s="315">
        <f ca="1">IF('Aggregate CF'!F833=0,"",'Aggregate CF'!F833)</f>
        <v>1162574.4000000001</v>
      </c>
      <c r="I79" s="286">
        <f ca="1">IF('Aggregate CF'!G833=0,"",'Aggregate CF'!G833)</f>
        <v>1209077.3760000002</v>
      </c>
      <c r="J79" s="286">
        <f ca="1">IF('Aggregate CF'!H833=0,"",'Aggregate CF'!H833)</f>
        <v>1257440.4710400002</v>
      </c>
      <c r="K79" s="286">
        <f ca="1">IF('Aggregate CF'!I833=0,"",'Aggregate CF'!I833)</f>
        <v>1307738.0898816003</v>
      </c>
      <c r="L79" s="286">
        <f ca="1">IF('Aggregate CF'!J833=0,"",'Aggregate CF'!J833)</f>
        <v>1360047.6134768643</v>
      </c>
      <c r="M79" s="286">
        <f ca="1">IF('Aggregate CF'!K833=0,"",'Aggregate CF'!K833)</f>
        <v>1414449.5180159388</v>
      </c>
      <c r="N79" s="286">
        <f ca="1">IF('Aggregate CF'!L833=0,"",'Aggregate CF'!L833)</f>
        <v>1471027.4987365764</v>
      </c>
      <c r="O79" s="286">
        <f ca="1">IF('Aggregate CF'!M833=0,"",'Aggregate CF'!M833)</f>
        <v>1529868.5986860394</v>
      </c>
      <c r="P79" s="286">
        <f ca="1">IF('Aggregate CF'!N833=0,"",'Aggregate CF'!N833)</f>
        <v>1591063.3426334811</v>
      </c>
    </row>
    <row r="80" spans="5:16">
      <c r="E80" s="557" t="str">
        <f>IF('Aggregate CF'!C834=0,"",'Aggregate CF'!C834)</f>
        <v xml:space="preserve">2 Bed / 1 Bath </v>
      </c>
      <c r="F80" s="559">
        <f ca="1">IF('Aggregate CF'!D834=0,"",'Aggregate CF'!D834)</f>
        <v>37800</v>
      </c>
      <c r="G80" s="313">
        <f ca="1">IF('Aggregate CF'!E834=0,"",'Aggregate CF'!E834)</f>
        <v>40200</v>
      </c>
      <c r="H80" s="315">
        <f ca="1">IF('Aggregate CF'!F834=0,"",'Aggregate CF'!F834)</f>
        <v>41808</v>
      </c>
      <c r="I80" s="286">
        <f ca="1">IF('Aggregate CF'!G834=0,"",'Aggregate CF'!G834)</f>
        <v>43480.32</v>
      </c>
      <c r="J80" s="286">
        <f ca="1">IF('Aggregate CF'!H834=0,"",'Aggregate CF'!H834)</f>
        <v>45219.532800000001</v>
      </c>
      <c r="K80" s="286">
        <f ca="1">IF('Aggregate CF'!I834=0,"",'Aggregate CF'!I834)</f>
        <v>47028.314112</v>
      </c>
      <c r="L80" s="286">
        <f ca="1">IF('Aggregate CF'!J834=0,"",'Aggregate CF'!J834)</f>
        <v>48909.446676480002</v>
      </c>
      <c r="M80" s="286">
        <f ca="1">IF('Aggregate CF'!K834=0,"",'Aggregate CF'!K834)</f>
        <v>50865.824543539202</v>
      </c>
      <c r="N80" s="286">
        <f ca="1">IF('Aggregate CF'!L834=0,"",'Aggregate CF'!L834)</f>
        <v>52900.45752528077</v>
      </c>
      <c r="O80" s="286">
        <f ca="1">IF('Aggregate CF'!M834=0,"",'Aggregate CF'!M834)</f>
        <v>55016.475826292</v>
      </c>
      <c r="P80" s="286">
        <f ca="1">IF('Aggregate CF'!N834=0,"",'Aggregate CF'!N834)</f>
        <v>57217.134859343685</v>
      </c>
    </row>
    <row r="81" spans="5:16">
      <c r="E81" s="557" t="str">
        <f>IF('Aggregate CF'!C835=0,"",'Aggregate CF'!C835)</f>
        <v xml:space="preserve">2 Bed / 1 Bath </v>
      </c>
      <c r="F81" s="559">
        <f ca="1">IF('Aggregate CF'!D835=0,"",'Aggregate CF'!D835)</f>
        <v>504564</v>
      </c>
      <c r="G81" s="313">
        <f ca="1">IF('Aggregate CF'!E835=0,"",'Aggregate CF'!E835)</f>
        <v>980400</v>
      </c>
      <c r="H81" s="315">
        <f ca="1">IF('Aggregate CF'!F835=0,"",'Aggregate CF'!F835)</f>
        <v>1019616</v>
      </c>
      <c r="I81" s="286">
        <f ca="1">IF('Aggregate CF'!G835=0,"",'Aggregate CF'!G835)</f>
        <v>1060400.6400000001</v>
      </c>
      <c r="J81" s="286">
        <f ca="1">IF('Aggregate CF'!H835=0,"",'Aggregate CF'!H835)</f>
        <v>1102816.6656000002</v>
      </c>
      <c r="K81" s="286">
        <f ca="1">IF('Aggregate CF'!I835=0,"",'Aggregate CF'!I835)</f>
        <v>1146929.3322240002</v>
      </c>
      <c r="L81" s="286">
        <f ca="1">IF('Aggregate CF'!J835=0,"",'Aggregate CF'!J835)</f>
        <v>1192806.5055129603</v>
      </c>
      <c r="M81" s="286">
        <f ca="1">IF('Aggregate CF'!K835=0,"",'Aggregate CF'!K835)</f>
        <v>1240518.7657334788</v>
      </c>
      <c r="N81" s="286">
        <f ca="1">IF('Aggregate CF'!L835=0,"",'Aggregate CF'!L835)</f>
        <v>1290139.516362818</v>
      </c>
      <c r="O81" s="286">
        <f ca="1">IF('Aggregate CF'!M835=0,"",'Aggregate CF'!M835)</f>
        <v>1341745.0970173308</v>
      </c>
      <c r="P81" s="286">
        <f ca="1">IF('Aggregate CF'!N835=0,"",'Aggregate CF'!N835)</f>
        <v>1395414.9008980242</v>
      </c>
    </row>
    <row r="82" spans="5:16">
      <c r="E82" s="557" t="str">
        <f>IF('Aggregate CF'!C836=0,"",'Aggregate CF'!C836)</f>
        <v xml:space="preserve">2 Bed / 1 Bath </v>
      </c>
      <c r="F82" s="559">
        <f ca="1">IF('Aggregate CF'!D836=0,"",'Aggregate CF'!D836)</f>
        <v>105600</v>
      </c>
      <c r="G82" s="313">
        <f ca="1">IF('Aggregate CF'!E836=0,"",'Aggregate CF'!E836)</f>
        <v>146160</v>
      </c>
      <c r="H82" s="315">
        <f ca="1">IF('Aggregate CF'!F836=0,"",'Aggregate CF'!F836)</f>
        <v>152006.39999999999</v>
      </c>
      <c r="I82" s="286">
        <f ca="1">IF('Aggregate CF'!G836=0,"",'Aggregate CF'!G836)</f>
        <v>158086.65599999999</v>
      </c>
      <c r="J82" s="286">
        <f ca="1">IF('Aggregate CF'!H836=0,"",'Aggregate CF'!H836)</f>
        <v>164410.12224</v>
      </c>
      <c r="K82" s="286">
        <f ca="1">IF('Aggregate CF'!I836=0,"",'Aggregate CF'!I836)</f>
        <v>170986.5271296</v>
      </c>
      <c r="L82" s="286">
        <f ca="1">IF('Aggregate CF'!J836=0,"",'Aggregate CF'!J836)</f>
        <v>177825.98821478401</v>
      </c>
      <c r="M82" s="286">
        <f ca="1">IF('Aggregate CF'!K836=0,"",'Aggregate CF'!K836)</f>
        <v>184939.02774337537</v>
      </c>
      <c r="N82" s="286">
        <f ca="1">IF('Aggregate CF'!L836=0,"",'Aggregate CF'!L836)</f>
        <v>192336.58885311038</v>
      </c>
      <c r="O82" s="286">
        <f ca="1">IF('Aggregate CF'!M836=0,"",'Aggregate CF'!M836)</f>
        <v>200030.05240723482</v>
      </c>
      <c r="P82" s="286">
        <f ca="1">IF('Aggregate CF'!N836=0,"",'Aggregate CF'!N836)</f>
        <v>208031.25450352422</v>
      </c>
    </row>
    <row r="83" spans="5:16">
      <c r="E83" s="557" t="str">
        <f>IF('Aggregate CF'!C837=0,"",'Aggregate CF'!C837)</f>
        <v xml:space="preserve">2 Bed / 2 Bath </v>
      </c>
      <c r="F83" s="559">
        <f ca="1">IF('Aggregate CF'!D837=0,"",'Aggregate CF'!D837)</f>
        <v>170940</v>
      </c>
      <c r="G83" s="313">
        <f ca="1">IF('Aggregate CF'!E837=0,"",'Aggregate CF'!E837)</f>
        <v>276780</v>
      </c>
      <c r="H83" s="315">
        <f ca="1">IF('Aggregate CF'!F837=0,"",'Aggregate CF'!F837)</f>
        <v>287851.2</v>
      </c>
      <c r="I83" s="286">
        <f ca="1">IF('Aggregate CF'!G837=0,"",'Aggregate CF'!G837)</f>
        <v>299365.24800000002</v>
      </c>
      <c r="J83" s="286">
        <f ca="1">IF('Aggregate CF'!H837=0,"",'Aggregate CF'!H837)</f>
        <v>311339.85792000004</v>
      </c>
      <c r="K83" s="286">
        <f ca="1">IF('Aggregate CF'!I837=0,"",'Aggregate CF'!I837)</f>
        <v>323793.45223680005</v>
      </c>
      <c r="L83" s="286">
        <f ca="1">IF('Aggregate CF'!J837=0,"",'Aggregate CF'!J837)</f>
        <v>336745.19032627204</v>
      </c>
      <c r="M83" s="286">
        <f ca="1">IF('Aggregate CF'!K837=0,"",'Aggregate CF'!K837)</f>
        <v>350214.99793932296</v>
      </c>
      <c r="N83" s="286">
        <f ca="1">IF('Aggregate CF'!L837=0,"",'Aggregate CF'!L837)</f>
        <v>364223.59785689588</v>
      </c>
      <c r="O83" s="286">
        <f ca="1">IF('Aggregate CF'!M837=0,"",'Aggregate CF'!M837)</f>
        <v>378792.54177117173</v>
      </c>
      <c r="P83" s="286">
        <f ca="1">IF('Aggregate CF'!N837=0,"",'Aggregate CF'!N837)</f>
        <v>393944.24344201863</v>
      </c>
    </row>
    <row r="84" spans="5:16">
      <c r="E84" s="557" t="str">
        <f>IF('Aggregate CF'!C838=0,"",'Aggregate CF'!C838)</f>
        <v>2 Bed / 1 Bath + Den</v>
      </c>
      <c r="F84" s="559">
        <f ca="1">IF('Aggregate CF'!D838=0,"",'Aggregate CF'!D838)</f>
        <v>39000</v>
      </c>
      <c r="G84" s="313">
        <f ca="1">IF('Aggregate CF'!E838=0,"",'Aggregate CF'!E838)</f>
        <v>41400</v>
      </c>
      <c r="H84" s="315">
        <f ca="1">IF('Aggregate CF'!F838=0,"",'Aggregate CF'!F838)</f>
        <v>43056</v>
      </c>
      <c r="I84" s="286">
        <f ca="1">IF('Aggregate CF'!G838=0,"",'Aggregate CF'!G838)</f>
        <v>44778.239999999998</v>
      </c>
      <c r="J84" s="286">
        <f ca="1">IF('Aggregate CF'!H838=0,"",'Aggregate CF'!H838)</f>
        <v>46569.369599999998</v>
      </c>
      <c r="K84" s="286">
        <f ca="1">IF('Aggregate CF'!I838=0,"",'Aggregate CF'!I838)</f>
        <v>48432.144383999999</v>
      </c>
      <c r="L84" s="286">
        <f ca="1">IF('Aggregate CF'!J838=0,"",'Aggregate CF'!J838)</f>
        <v>50369.430159360003</v>
      </c>
      <c r="M84" s="286">
        <f ca="1">IF('Aggregate CF'!K838=0,"",'Aggregate CF'!K838)</f>
        <v>52384.207365734408</v>
      </c>
      <c r="N84" s="286">
        <f ca="1">IF('Aggregate CF'!L838=0,"",'Aggregate CF'!L838)</f>
        <v>54479.575660363786</v>
      </c>
      <c r="O84" s="286">
        <f ca="1">IF('Aggregate CF'!M838=0,"",'Aggregate CF'!M838)</f>
        <v>56658.758686778339</v>
      </c>
      <c r="P84" s="286">
        <f ca="1">IF('Aggregate CF'!N838=0,"",'Aggregate CF'!N838)</f>
        <v>58925.109034249472</v>
      </c>
    </row>
    <row r="85" spans="5:16">
      <c r="E85" s="557" t="str">
        <f>IF('Aggregate CF'!C839=0,"",'Aggregate CF'!C839)</f>
        <v xml:space="preserve">2 Bed / 2 Bath </v>
      </c>
      <c r="F85" s="559">
        <f ca="1">IF('Aggregate CF'!D839=0,"",'Aggregate CF'!D839)</f>
        <v>154440</v>
      </c>
      <c r="G85" s="313">
        <f ca="1">IF('Aggregate CF'!E839=0,"",'Aggregate CF'!E839)</f>
        <v>320040</v>
      </c>
      <c r="H85" s="315">
        <f ca="1">IF('Aggregate CF'!F839=0,"",'Aggregate CF'!F839)</f>
        <v>332841.59999999992</v>
      </c>
      <c r="I85" s="286">
        <f ca="1">IF('Aggregate CF'!G839=0,"",'Aggregate CF'!G839)</f>
        <v>346155.26399999991</v>
      </c>
      <c r="J85" s="286">
        <f ca="1">IF('Aggregate CF'!H839=0,"",'Aggregate CF'!H839)</f>
        <v>360001.47455999994</v>
      </c>
      <c r="K85" s="286">
        <f ca="1">IF('Aggregate CF'!I839=0,"",'Aggregate CF'!I839)</f>
        <v>374401.53354239993</v>
      </c>
      <c r="L85" s="286">
        <f ca="1">IF('Aggregate CF'!J839=0,"",'Aggregate CF'!J839)</f>
        <v>389377.59488409595</v>
      </c>
      <c r="M85" s="286">
        <f ca="1">IF('Aggregate CF'!K839=0,"",'Aggregate CF'!K839)</f>
        <v>404952.69867945981</v>
      </c>
      <c r="N85" s="286">
        <f ca="1">IF('Aggregate CF'!L839=0,"",'Aggregate CF'!L839)</f>
        <v>421150.80662663822</v>
      </c>
      <c r="O85" s="286">
        <f ca="1">IF('Aggregate CF'!M839=0,"",'Aggregate CF'!M839)</f>
        <v>437996.83889170375</v>
      </c>
      <c r="P85" s="286">
        <f ca="1">IF('Aggregate CF'!N839=0,"",'Aggregate CF'!N839)</f>
        <v>455516.71244737192</v>
      </c>
    </row>
    <row r="86" spans="5:16">
      <c r="E86" s="557" t="str">
        <f>IF('Aggregate CF'!C840=0,"",'Aggregate CF'!C840)</f>
        <v xml:space="preserve">2 Bed / 1.5 Bath </v>
      </c>
      <c r="F86" s="559">
        <f ca="1">IF('Aggregate CF'!D840=0,"",'Aggregate CF'!D840)</f>
        <v>44400</v>
      </c>
      <c r="G86" s="313">
        <f ca="1">IF('Aggregate CF'!E840=0,"",'Aggregate CF'!E840)</f>
        <v>76680</v>
      </c>
      <c r="H86" s="315">
        <f ca="1">IF('Aggregate CF'!F840=0,"",'Aggregate CF'!F840)</f>
        <v>79747.200000000012</v>
      </c>
      <c r="I86" s="286">
        <f ca="1">IF('Aggregate CF'!G840=0,"",'Aggregate CF'!G840)</f>
        <v>82937.088000000018</v>
      </c>
      <c r="J86" s="286">
        <f ca="1">IF('Aggregate CF'!H840=0,"",'Aggregate CF'!H840)</f>
        <v>86254.571520000027</v>
      </c>
      <c r="K86" s="286">
        <f ca="1">IF('Aggregate CF'!I840=0,"",'Aggregate CF'!I840)</f>
        <v>89704.754380800034</v>
      </c>
      <c r="L86" s="286">
        <f ca="1">IF('Aggregate CF'!J840=0,"",'Aggregate CF'!J840)</f>
        <v>93292.944556032031</v>
      </c>
      <c r="M86" s="286">
        <f ca="1">IF('Aggregate CF'!K840=0,"",'Aggregate CF'!K840)</f>
        <v>97024.662338273309</v>
      </c>
      <c r="N86" s="286">
        <f ca="1">IF('Aggregate CF'!L840=0,"",'Aggregate CF'!L840)</f>
        <v>100905.64883180424</v>
      </c>
      <c r="O86" s="286">
        <f ca="1">IF('Aggregate CF'!M840=0,"",'Aggregate CF'!M840)</f>
        <v>104941.87478507642</v>
      </c>
      <c r="P86" s="286">
        <f ca="1">IF('Aggregate CF'!N840=0,"",'Aggregate CF'!N840)</f>
        <v>109139.54977647949</v>
      </c>
    </row>
    <row r="87" spans="5:16">
      <c r="E87" s="557" t="str">
        <f>IF('Aggregate CF'!C841=0,"",'Aggregate CF'!C841)</f>
        <v xml:space="preserve">3 Bed / 2 Bath </v>
      </c>
      <c r="F87" s="559">
        <f ca="1">IF('Aggregate CF'!D841=0,"",'Aggregate CF'!D841)</f>
        <v>58740</v>
      </c>
      <c r="G87" s="313">
        <f ca="1">IF('Aggregate CF'!E841=0,"",'Aggregate CF'!E841)</f>
        <v>58740</v>
      </c>
      <c r="H87" s="315">
        <f ca="1">IF('Aggregate CF'!F841=0,"",'Aggregate CF'!F841)</f>
        <v>61089.600000000013</v>
      </c>
      <c r="I87" s="286">
        <f ca="1">IF('Aggregate CF'!G841=0,"",'Aggregate CF'!G841)</f>
        <v>63533.184000000016</v>
      </c>
      <c r="J87" s="286">
        <f ca="1">IF('Aggregate CF'!H841=0,"",'Aggregate CF'!H841)</f>
        <v>66074.511360000019</v>
      </c>
      <c r="K87" s="286">
        <f ca="1">IF('Aggregate CF'!I841=0,"",'Aggregate CF'!I841)</f>
        <v>68717.491814400026</v>
      </c>
      <c r="L87" s="286">
        <f ca="1">IF('Aggregate CF'!J841=0,"",'Aggregate CF'!J841)</f>
        <v>71466.191486976022</v>
      </c>
      <c r="M87" s="286">
        <f ca="1">IF('Aggregate CF'!K841=0,"",'Aggregate CF'!K841)</f>
        <v>74324.839146455066</v>
      </c>
      <c r="N87" s="286">
        <f ca="1">IF('Aggregate CF'!L841=0,"",'Aggregate CF'!L841)</f>
        <v>77297.832712313277</v>
      </c>
      <c r="O87" s="286">
        <f ca="1">IF('Aggregate CF'!M841=0,"",'Aggregate CF'!M841)</f>
        <v>80389.746020805804</v>
      </c>
      <c r="P87" s="286">
        <f ca="1">IF('Aggregate CF'!N841=0,"",'Aggregate CF'!N841)</f>
        <v>83605.335861638043</v>
      </c>
    </row>
    <row r="88" spans="5:16">
      <c r="E88" s="557" t="str">
        <f>IF('Aggregate CF'!C842=0,"",'Aggregate CF'!C842)</f>
        <v>3 Bed / 2 Bath House</v>
      </c>
      <c r="F88" s="559">
        <f ca="1">IF('Aggregate CF'!D842=0,"",'Aggregate CF'!D842)</f>
        <v>41628</v>
      </c>
      <c r="G88" s="313">
        <f ca="1">IF('Aggregate CF'!E842=0,"",'Aggregate CF'!E842)</f>
        <v>57600</v>
      </c>
      <c r="H88" s="315">
        <f ca="1">IF('Aggregate CF'!F842=0,"",'Aggregate CF'!F842)</f>
        <v>59904</v>
      </c>
      <c r="I88" s="286">
        <f ca="1">IF('Aggregate CF'!G842=0,"",'Aggregate CF'!G842)</f>
        <v>62300.160000000003</v>
      </c>
      <c r="J88" s="286">
        <f ca="1">IF('Aggregate CF'!H842=0,"",'Aggregate CF'!H842)</f>
        <v>64792.166400000009</v>
      </c>
      <c r="K88" s="286">
        <f ca="1">IF('Aggregate CF'!I842=0,"",'Aggregate CF'!I842)</f>
        <v>67383.853056000007</v>
      </c>
      <c r="L88" s="286">
        <f ca="1">IF('Aggregate CF'!J842=0,"",'Aggregate CF'!J842)</f>
        <v>70079.207178240016</v>
      </c>
      <c r="M88" s="286">
        <f ca="1">IF('Aggregate CF'!K842=0,"",'Aggregate CF'!K842)</f>
        <v>72882.375465369623</v>
      </c>
      <c r="N88" s="286">
        <f ca="1">IF('Aggregate CF'!L842=0,"",'Aggregate CF'!L842)</f>
        <v>75797.670483984417</v>
      </c>
      <c r="O88" s="286">
        <f ca="1">IF('Aggregate CF'!M842=0,"",'Aggregate CF'!M842)</f>
        <v>78829.577303343802</v>
      </c>
      <c r="P88" s="286">
        <f ca="1">IF('Aggregate CF'!N842=0,"",'Aggregate CF'!N842)</f>
        <v>81982.760395477555</v>
      </c>
    </row>
    <row r="89" spans="5:16">
      <c r="E89" s="557" t="str">
        <f>IF('Aggregate CF'!C843=0,"",'Aggregate CF'!C843)</f>
        <v xml:space="preserve">3 Bed / 2 Bath </v>
      </c>
      <c r="F89" s="559">
        <f ca="1">IF('Aggregate CF'!D843=0,"",'Aggregate CF'!D843)</f>
        <v>269424</v>
      </c>
      <c r="G89" s="313">
        <f ca="1">IF('Aggregate CF'!E843=0,"",'Aggregate CF'!E843)</f>
        <v>348840</v>
      </c>
      <c r="H89" s="315">
        <f ca="1">IF('Aggregate CF'!F843=0,"",'Aggregate CF'!F843)</f>
        <v>362793.59999999992</v>
      </c>
      <c r="I89" s="286">
        <f ca="1">IF('Aggregate CF'!G843=0,"",'Aggregate CF'!G843)</f>
        <v>377305.34399999992</v>
      </c>
      <c r="J89" s="286">
        <f ca="1">IF('Aggregate CF'!H843=0,"",'Aggregate CF'!H843)</f>
        <v>392397.55775999994</v>
      </c>
      <c r="K89" s="286">
        <f ca="1">IF('Aggregate CF'!I843=0,"",'Aggregate CF'!I843)</f>
        <v>408093.46007039997</v>
      </c>
      <c r="L89" s="286">
        <f ca="1">IF('Aggregate CF'!J843=0,"",'Aggregate CF'!J843)</f>
        <v>424417.19847321598</v>
      </c>
      <c r="M89" s="286">
        <f ca="1">IF('Aggregate CF'!K843=0,"",'Aggregate CF'!K843)</f>
        <v>441393.88641214464</v>
      </c>
      <c r="N89" s="286">
        <f ca="1">IF('Aggregate CF'!L843=0,"",'Aggregate CF'!L843)</f>
        <v>459049.64186863042</v>
      </c>
      <c r="O89" s="286">
        <f ca="1">IF('Aggregate CF'!M843=0,"",'Aggregate CF'!M843)</f>
        <v>477411.62754337565</v>
      </c>
      <c r="P89" s="286">
        <f ca="1">IF('Aggregate CF'!N843=0,"",'Aggregate CF'!N843)</f>
        <v>496508.09264511068</v>
      </c>
    </row>
    <row r="90" spans="5:16" hidden="1" outlineLevel="1">
      <c r="E90" s="557" t="str">
        <f>IF('Aggregate CF'!C844=0,"",'Aggregate CF'!C844)</f>
        <v xml:space="preserve">1 Bed / 1 Bath </v>
      </c>
      <c r="F90" s="559" t="str">
        <f ca="1">IF('Aggregate CF'!D844=0,"",'Aggregate CF'!D844)</f>
        <v/>
      </c>
      <c r="G90" s="313" t="str">
        <f ca="1">IF('Aggregate CF'!E844=0,"",'Aggregate CF'!E844)</f>
        <v/>
      </c>
      <c r="H90" s="315" t="str">
        <f ca="1">IF('Aggregate CF'!F844=0,"",'Aggregate CF'!F844)</f>
        <v/>
      </c>
      <c r="I90" s="286" t="str">
        <f ca="1">IF('Aggregate CF'!G844=0,"",'Aggregate CF'!G844)</f>
        <v/>
      </c>
      <c r="J90" s="286" t="str">
        <f ca="1">IF('Aggregate CF'!H844=0,"",'Aggregate CF'!H844)</f>
        <v/>
      </c>
      <c r="K90" s="286" t="str">
        <f ca="1">IF('Aggregate CF'!I844=0,"",'Aggregate CF'!I844)</f>
        <v/>
      </c>
      <c r="L90" s="286" t="str">
        <f ca="1">IF('Aggregate CF'!J844=0,"",'Aggregate CF'!J844)</f>
        <v/>
      </c>
      <c r="M90" s="286" t="str">
        <f ca="1">IF('Aggregate CF'!K844=0,"",'Aggregate CF'!K844)</f>
        <v/>
      </c>
      <c r="N90" s="286" t="str">
        <f ca="1">IF('Aggregate CF'!L844=0,"",'Aggregate CF'!L844)</f>
        <v/>
      </c>
      <c r="O90" s="286" t="str">
        <f ca="1">IF('Aggregate CF'!M844=0,"",'Aggregate CF'!M844)</f>
        <v/>
      </c>
      <c r="P90" s="286" t="str">
        <f ca="1">IF('Aggregate CF'!N844=0,"",'Aggregate CF'!N844)</f>
        <v/>
      </c>
    </row>
    <row r="91" spans="5:16" hidden="1" outlineLevel="1">
      <c r="E91" s="557" t="str">
        <f>IF('Aggregate CF'!C845=0,"",'Aggregate CF'!C845)</f>
        <v xml:space="preserve">2 Bed / 2 Bath </v>
      </c>
      <c r="F91" s="559" t="str">
        <f ca="1">IF('Aggregate CF'!D845=0,"",'Aggregate CF'!D845)</f>
        <v/>
      </c>
      <c r="G91" s="313" t="str">
        <f ca="1">IF('Aggregate CF'!E845=0,"",'Aggregate CF'!E845)</f>
        <v/>
      </c>
      <c r="H91" s="315" t="str">
        <f ca="1">IF('Aggregate CF'!F845=0,"",'Aggregate CF'!F845)</f>
        <v/>
      </c>
      <c r="I91" s="286" t="str">
        <f ca="1">IF('Aggregate CF'!G845=0,"",'Aggregate CF'!G845)</f>
        <v/>
      </c>
      <c r="J91" s="286" t="str">
        <f ca="1">IF('Aggregate CF'!H845=0,"",'Aggregate CF'!H845)</f>
        <v/>
      </c>
      <c r="K91" s="286" t="str">
        <f ca="1">IF('Aggregate CF'!I845=0,"",'Aggregate CF'!I845)</f>
        <v/>
      </c>
      <c r="L91" s="286" t="str">
        <f ca="1">IF('Aggregate CF'!J845=0,"",'Aggregate CF'!J845)</f>
        <v/>
      </c>
      <c r="M91" s="286" t="str">
        <f ca="1">IF('Aggregate CF'!K845=0,"",'Aggregate CF'!K845)</f>
        <v/>
      </c>
      <c r="N91" s="286" t="str">
        <f ca="1">IF('Aggregate CF'!L845=0,"",'Aggregate CF'!L845)</f>
        <v/>
      </c>
      <c r="O91" s="286" t="str">
        <f ca="1">IF('Aggregate CF'!M845=0,"",'Aggregate CF'!M845)</f>
        <v/>
      </c>
      <c r="P91" s="286" t="str">
        <f ca="1">IF('Aggregate CF'!N845=0,"",'Aggregate CF'!N845)</f>
        <v/>
      </c>
    </row>
    <row r="92" spans="5:16" hidden="1" outlineLevel="1">
      <c r="E92" s="557" t="str">
        <f>IF('Aggregate CF'!C846=0,"",'Aggregate CF'!C846)</f>
        <v xml:space="preserve">4 Bed / 2 Bath Penthouse </v>
      </c>
      <c r="F92" s="559" t="str">
        <f ca="1">IF('Aggregate CF'!D846=0,"",'Aggregate CF'!D846)</f>
        <v/>
      </c>
      <c r="G92" s="313" t="str">
        <f ca="1">IF('Aggregate CF'!E846=0,"",'Aggregate CF'!E846)</f>
        <v/>
      </c>
      <c r="H92" s="315" t="str">
        <f ca="1">IF('Aggregate CF'!F846=0,"",'Aggregate CF'!F846)</f>
        <v/>
      </c>
      <c r="I92" s="286" t="str">
        <f ca="1">IF('Aggregate CF'!G846=0,"",'Aggregate CF'!G846)</f>
        <v/>
      </c>
      <c r="J92" s="286" t="str">
        <f ca="1">IF('Aggregate CF'!H846=0,"",'Aggregate CF'!H846)</f>
        <v/>
      </c>
      <c r="K92" s="286" t="str">
        <f ca="1">IF('Aggregate CF'!I846=0,"",'Aggregate CF'!I846)</f>
        <v/>
      </c>
      <c r="L92" s="286" t="str">
        <f ca="1">IF('Aggregate CF'!J846=0,"",'Aggregate CF'!J846)</f>
        <v/>
      </c>
      <c r="M92" s="286" t="str">
        <f ca="1">IF('Aggregate CF'!K846=0,"",'Aggregate CF'!K846)</f>
        <v/>
      </c>
      <c r="N92" s="286" t="str">
        <f ca="1">IF('Aggregate CF'!L846=0,"",'Aggregate CF'!L846)</f>
        <v/>
      </c>
      <c r="O92" s="286" t="str">
        <f ca="1">IF('Aggregate CF'!M846=0,"",'Aggregate CF'!M846)</f>
        <v/>
      </c>
      <c r="P92" s="286" t="str">
        <f ca="1">IF('Aggregate CF'!N846=0,"",'Aggregate CF'!N846)</f>
        <v/>
      </c>
    </row>
    <row r="93" spans="5:16" hidden="1" outlineLevel="1">
      <c r="E93" s="557" t="str">
        <f>IF('Aggregate CF'!C847=0,"",'Aggregate CF'!C847)</f>
        <v xml:space="preserve">2 Bed / 2 Bath </v>
      </c>
      <c r="F93" s="559" t="str">
        <f ca="1">IF('Aggregate CF'!D847=0,"",'Aggregate CF'!D847)</f>
        <v/>
      </c>
      <c r="G93" s="313" t="str">
        <f ca="1">IF('Aggregate CF'!E847=0,"",'Aggregate CF'!E847)</f>
        <v/>
      </c>
      <c r="H93" s="315" t="str">
        <f ca="1">IF('Aggregate CF'!F847=0,"",'Aggregate CF'!F847)</f>
        <v/>
      </c>
      <c r="I93" s="286" t="str">
        <f ca="1">IF('Aggregate CF'!G847=0,"",'Aggregate CF'!G847)</f>
        <v/>
      </c>
      <c r="J93" s="286" t="str">
        <f ca="1">IF('Aggregate CF'!H847=0,"",'Aggregate CF'!H847)</f>
        <v/>
      </c>
      <c r="K93" s="286" t="str">
        <f ca="1">IF('Aggregate CF'!I847=0,"",'Aggregate CF'!I847)</f>
        <v/>
      </c>
      <c r="L93" s="286" t="str">
        <f ca="1">IF('Aggregate CF'!J847=0,"",'Aggregate CF'!J847)</f>
        <v/>
      </c>
      <c r="M93" s="286" t="str">
        <f ca="1">IF('Aggregate CF'!K847=0,"",'Aggregate CF'!K847)</f>
        <v/>
      </c>
      <c r="N93" s="286" t="str">
        <f ca="1">IF('Aggregate CF'!L847=0,"",'Aggregate CF'!L847)</f>
        <v/>
      </c>
      <c r="O93" s="286" t="str">
        <f ca="1">IF('Aggregate CF'!M847=0,"",'Aggregate CF'!M847)</f>
        <v/>
      </c>
      <c r="P93" s="286" t="str">
        <f ca="1">IF('Aggregate CF'!N847=0,"",'Aggregate CF'!N847)</f>
        <v/>
      </c>
    </row>
    <row r="94" spans="5:16" hidden="1" outlineLevel="1">
      <c r="E94" s="557" t="str">
        <f>IF('Aggregate CF'!C848=0,"",'Aggregate CF'!C848)</f>
        <v/>
      </c>
      <c r="F94" s="559" t="str">
        <f ca="1">IF('Aggregate CF'!D848=0,"",'Aggregate CF'!D848)</f>
        <v/>
      </c>
      <c r="G94" s="313" t="str">
        <f ca="1">IF('Aggregate CF'!E848=0,"",'Aggregate CF'!E848)</f>
        <v/>
      </c>
      <c r="H94" s="315" t="str">
        <f ca="1">IF('Aggregate CF'!F848=0,"",'Aggregate CF'!F848)</f>
        <v/>
      </c>
      <c r="I94" s="286" t="str">
        <f ca="1">IF('Aggregate CF'!G848=0,"",'Aggregate CF'!G848)</f>
        <v/>
      </c>
      <c r="J94" s="286" t="str">
        <f ca="1">IF('Aggregate CF'!H848=0,"",'Aggregate CF'!H848)</f>
        <v/>
      </c>
      <c r="K94" s="286" t="str">
        <f ca="1">IF('Aggregate CF'!I848=0,"",'Aggregate CF'!I848)</f>
        <v/>
      </c>
      <c r="L94" s="286" t="str">
        <f ca="1">IF('Aggregate CF'!J848=0,"",'Aggregate CF'!J848)</f>
        <v/>
      </c>
      <c r="M94" s="286" t="str">
        <f ca="1">IF('Aggregate CF'!K848=0,"",'Aggregate CF'!K848)</f>
        <v/>
      </c>
      <c r="N94" s="286" t="str">
        <f ca="1">IF('Aggregate CF'!L848=0,"",'Aggregate CF'!L848)</f>
        <v/>
      </c>
      <c r="O94" s="286" t="str">
        <f ca="1">IF('Aggregate CF'!M848=0,"",'Aggregate CF'!M848)</f>
        <v/>
      </c>
      <c r="P94" s="286" t="str">
        <f ca="1">IF('Aggregate CF'!N848=0,"",'Aggregate CF'!N848)</f>
        <v/>
      </c>
    </row>
    <row r="95" spans="5:16" hidden="1" outlineLevel="1">
      <c r="E95" s="557" t="str">
        <f>IF('Aggregate CF'!C849=0,"",'Aggregate CF'!C849)</f>
        <v/>
      </c>
      <c r="F95" s="559" t="str">
        <f ca="1">IF('Aggregate CF'!D849=0,"",'Aggregate CF'!D849)</f>
        <v/>
      </c>
      <c r="G95" s="313" t="str">
        <f ca="1">IF('Aggregate CF'!E849=0,"",'Aggregate CF'!E849)</f>
        <v/>
      </c>
      <c r="H95" s="315" t="str">
        <f ca="1">IF('Aggregate CF'!F849=0,"",'Aggregate CF'!F849)</f>
        <v/>
      </c>
      <c r="I95" s="286" t="str">
        <f ca="1">IF('Aggregate CF'!G849=0,"",'Aggregate CF'!G849)</f>
        <v/>
      </c>
      <c r="J95" s="286" t="str">
        <f ca="1">IF('Aggregate CF'!H849=0,"",'Aggregate CF'!H849)</f>
        <v/>
      </c>
      <c r="K95" s="286" t="str">
        <f ca="1">IF('Aggregate CF'!I849=0,"",'Aggregate CF'!I849)</f>
        <v/>
      </c>
      <c r="L95" s="286" t="str">
        <f ca="1">IF('Aggregate CF'!J849=0,"",'Aggregate CF'!J849)</f>
        <v/>
      </c>
      <c r="M95" s="286" t="str">
        <f ca="1">IF('Aggregate CF'!K849=0,"",'Aggregate CF'!K849)</f>
        <v/>
      </c>
      <c r="N95" s="286" t="str">
        <f ca="1">IF('Aggregate CF'!L849=0,"",'Aggregate CF'!L849)</f>
        <v/>
      </c>
      <c r="O95" s="286" t="str">
        <f ca="1">IF('Aggregate CF'!M849=0,"",'Aggregate CF'!M849)</f>
        <v/>
      </c>
      <c r="P95" s="286" t="str">
        <f ca="1">IF('Aggregate CF'!N849=0,"",'Aggregate CF'!N849)</f>
        <v/>
      </c>
    </row>
    <row r="96" spans="5:16" hidden="1" outlineLevel="1">
      <c r="E96" s="557" t="str">
        <f>IF('Aggregate CF'!C850=0,"",'Aggregate CF'!C850)</f>
        <v/>
      </c>
      <c r="F96" s="559" t="str">
        <f ca="1">IF('Aggregate CF'!D850=0,"",'Aggregate CF'!D850)</f>
        <v/>
      </c>
      <c r="G96" s="313" t="str">
        <f ca="1">IF('Aggregate CF'!E850=0,"",'Aggregate CF'!E850)</f>
        <v/>
      </c>
      <c r="H96" s="315" t="str">
        <f ca="1">IF('Aggregate CF'!F850=0,"",'Aggregate CF'!F850)</f>
        <v/>
      </c>
      <c r="I96" s="286" t="str">
        <f ca="1">IF('Aggregate CF'!G850=0,"",'Aggregate CF'!G850)</f>
        <v/>
      </c>
      <c r="J96" s="286" t="str">
        <f ca="1">IF('Aggregate CF'!H850=0,"",'Aggregate CF'!H850)</f>
        <v/>
      </c>
      <c r="K96" s="286" t="str">
        <f ca="1">IF('Aggregate CF'!I850=0,"",'Aggregate CF'!I850)</f>
        <v/>
      </c>
      <c r="L96" s="286" t="str">
        <f ca="1">IF('Aggregate CF'!J850=0,"",'Aggregate CF'!J850)</f>
        <v/>
      </c>
      <c r="M96" s="286" t="str">
        <f ca="1">IF('Aggregate CF'!K850=0,"",'Aggregate CF'!K850)</f>
        <v/>
      </c>
      <c r="N96" s="286" t="str">
        <f ca="1">IF('Aggregate CF'!L850=0,"",'Aggregate CF'!L850)</f>
        <v/>
      </c>
      <c r="O96" s="286" t="str">
        <f ca="1">IF('Aggregate CF'!M850=0,"",'Aggregate CF'!M850)</f>
        <v/>
      </c>
      <c r="P96" s="286" t="str">
        <f ca="1">IF('Aggregate CF'!N850=0,"",'Aggregate CF'!N850)</f>
        <v/>
      </c>
    </row>
    <row r="97" spans="5:16" hidden="1" outlineLevel="1">
      <c r="E97" s="557" t="str">
        <f>IF('Aggregate CF'!C851=0,"",'Aggregate CF'!C851)</f>
        <v/>
      </c>
      <c r="F97" s="559" t="str">
        <f ca="1">IF('Aggregate CF'!D851=0,"",'Aggregate CF'!D851)</f>
        <v/>
      </c>
      <c r="G97" s="313" t="str">
        <f ca="1">IF('Aggregate CF'!E851=0,"",'Aggregate CF'!E851)</f>
        <v/>
      </c>
      <c r="H97" s="315" t="str">
        <f ca="1">IF('Aggregate CF'!F851=0,"",'Aggregate CF'!F851)</f>
        <v/>
      </c>
      <c r="I97" s="286" t="str">
        <f ca="1">IF('Aggregate CF'!G851=0,"",'Aggregate CF'!G851)</f>
        <v/>
      </c>
      <c r="J97" s="286" t="str">
        <f ca="1">IF('Aggregate CF'!H851=0,"",'Aggregate CF'!H851)</f>
        <v/>
      </c>
      <c r="K97" s="286" t="str">
        <f ca="1">IF('Aggregate CF'!I851=0,"",'Aggregate CF'!I851)</f>
        <v/>
      </c>
      <c r="L97" s="286" t="str">
        <f ca="1">IF('Aggregate CF'!J851=0,"",'Aggregate CF'!J851)</f>
        <v/>
      </c>
      <c r="M97" s="286" t="str">
        <f ca="1">IF('Aggregate CF'!K851=0,"",'Aggregate CF'!K851)</f>
        <v/>
      </c>
      <c r="N97" s="286" t="str">
        <f ca="1">IF('Aggregate CF'!L851=0,"",'Aggregate CF'!L851)</f>
        <v/>
      </c>
      <c r="O97" s="286" t="str">
        <f ca="1">IF('Aggregate CF'!M851=0,"",'Aggregate CF'!M851)</f>
        <v/>
      </c>
      <c r="P97" s="286" t="str">
        <f ca="1">IF('Aggregate CF'!N851=0,"",'Aggregate CF'!N851)</f>
        <v/>
      </c>
    </row>
    <row r="98" spans="5:16" hidden="1" outlineLevel="1">
      <c r="E98" s="557" t="str">
        <f>IF('Aggregate CF'!C852=0,"",'Aggregate CF'!C852)</f>
        <v/>
      </c>
      <c r="F98" s="559" t="str">
        <f ca="1">IF('Aggregate CF'!D852=0,"",'Aggregate CF'!D852)</f>
        <v/>
      </c>
      <c r="G98" s="313" t="str">
        <f ca="1">IF('Aggregate CF'!E852=0,"",'Aggregate CF'!E852)</f>
        <v/>
      </c>
      <c r="H98" s="315" t="str">
        <f ca="1">IF('Aggregate CF'!F852=0,"",'Aggregate CF'!F852)</f>
        <v/>
      </c>
      <c r="I98" s="286" t="str">
        <f ca="1">IF('Aggregate CF'!G852=0,"",'Aggregate CF'!G852)</f>
        <v/>
      </c>
      <c r="J98" s="286" t="str">
        <f ca="1">IF('Aggregate CF'!H852=0,"",'Aggregate CF'!H852)</f>
        <v/>
      </c>
      <c r="K98" s="286" t="str">
        <f ca="1">IF('Aggregate CF'!I852=0,"",'Aggregate CF'!I852)</f>
        <v/>
      </c>
      <c r="L98" s="286" t="str">
        <f ca="1">IF('Aggregate CF'!J852=0,"",'Aggregate CF'!J852)</f>
        <v/>
      </c>
      <c r="M98" s="286" t="str">
        <f ca="1">IF('Aggregate CF'!K852=0,"",'Aggregate CF'!K852)</f>
        <v/>
      </c>
      <c r="N98" s="286" t="str">
        <f ca="1">IF('Aggregate CF'!L852=0,"",'Aggregate CF'!L852)</f>
        <v/>
      </c>
      <c r="O98" s="286" t="str">
        <f ca="1">IF('Aggregate CF'!M852=0,"",'Aggregate CF'!M852)</f>
        <v/>
      </c>
      <c r="P98" s="286" t="str">
        <f ca="1">IF('Aggregate CF'!N852=0,"",'Aggregate CF'!N852)</f>
        <v/>
      </c>
    </row>
    <row r="99" spans="5:16" hidden="1" outlineLevel="1">
      <c r="E99" s="557" t="str">
        <f>IF('Aggregate CF'!C853=0,"",'Aggregate CF'!C853)</f>
        <v/>
      </c>
      <c r="F99" s="559" t="str">
        <f ca="1">IF('Aggregate CF'!D853=0,"",'Aggregate CF'!D853)</f>
        <v/>
      </c>
      <c r="G99" s="313" t="str">
        <f ca="1">IF('Aggregate CF'!E853=0,"",'Aggregate CF'!E853)</f>
        <v/>
      </c>
      <c r="H99" s="315" t="str">
        <f ca="1">IF('Aggregate CF'!F853=0,"",'Aggregate CF'!F853)</f>
        <v/>
      </c>
      <c r="I99" s="286" t="str">
        <f ca="1">IF('Aggregate CF'!G853=0,"",'Aggregate CF'!G853)</f>
        <v/>
      </c>
      <c r="J99" s="286" t="str">
        <f ca="1">IF('Aggregate CF'!H853=0,"",'Aggregate CF'!H853)</f>
        <v/>
      </c>
      <c r="K99" s="286" t="str">
        <f ca="1">IF('Aggregate CF'!I853=0,"",'Aggregate CF'!I853)</f>
        <v/>
      </c>
      <c r="L99" s="286" t="str">
        <f ca="1">IF('Aggregate CF'!J853=0,"",'Aggregate CF'!J853)</f>
        <v/>
      </c>
      <c r="M99" s="286" t="str">
        <f ca="1">IF('Aggregate CF'!K853=0,"",'Aggregate CF'!K853)</f>
        <v/>
      </c>
      <c r="N99" s="286" t="str">
        <f ca="1">IF('Aggregate CF'!L853=0,"",'Aggregate CF'!L853)</f>
        <v/>
      </c>
      <c r="O99" s="286" t="str">
        <f ca="1">IF('Aggregate CF'!M853=0,"",'Aggregate CF'!M853)</f>
        <v/>
      </c>
      <c r="P99" s="286" t="str">
        <f ca="1">IF('Aggregate CF'!N853=0,"",'Aggregate CF'!N853)</f>
        <v/>
      </c>
    </row>
    <row r="100" spans="5:16" hidden="1" outlineLevel="1">
      <c r="E100" s="557" t="str">
        <f>IF('Aggregate CF'!C854=0,"",'Aggregate CF'!C854)</f>
        <v/>
      </c>
      <c r="F100" s="559" t="str">
        <f ca="1">IF('Aggregate CF'!D854=0,"",'Aggregate CF'!D854)</f>
        <v/>
      </c>
      <c r="G100" s="313" t="str">
        <f ca="1">IF('Aggregate CF'!E854=0,"",'Aggregate CF'!E854)</f>
        <v/>
      </c>
      <c r="H100" s="315" t="str">
        <f ca="1">IF('Aggregate CF'!F854=0,"",'Aggregate CF'!F854)</f>
        <v/>
      </c>
      <c r="I100" s="286" t="str">
        <f ca="1">IF('Aggregate CF'!G854=0,"",'Aggregate CF'!G854)</f>
        <v/>
      </c>
      <c r="J100" s="286" t="str">
        <f ca="1">IF('Aggregate CF'!H854=0,"",'Aggregate CF'!H854)</f>
        <v/>
      </c>
      <c r="K100" s="286" t="str">
        <f ca="1">IF('Aggregate CF'!I854=0,"",'Aggregate CF'!I854)</f>
        <v/>
      </c>
      <c r="L100" s="286" t="str">
        <f ca="1">IF('Aggregate CF'!J854=0,"",'Aggregate CF'!J854)</f>
        <v/>
      </c>
      <c r="M100" s="286" t="str">
        <f ca="1">IF('Aggregate CF'!K854=0,"",'Aggregate CF'!K854)</f>
        <v/>
      </c>
      <c r="N100" s="286" t="str">
        <f ca="1">IF('Aggregate CF'!L854=0,"",'Aggregate CF'!L854)</f>
        <v/>
      </c>
      <c r="O100" s="286" t="str">
        <f ca="1">IF('Aggregate CF'!M854=0,"",'Aggregate CF'!M854)</f>
        <v/>
      </c>
      <c r="P100" s="286" t="str">
        <f ca="1">IF('Aggregate CF'!N854=0,"",'Aggregate CF'!N854)</f>
        <v/>
      </c>
    </row>
    <row r="101" spans="5:16" hidden="1" outlineLevel="1">
      <c r="E101" s="557" t="str">
        <f>IF('Aggregate CF'!C855=0,"",'Aggregate CF'!C855)</f>
        <v/>
      </c>
      <c r="F101" s="559" t="str">
        <f ca="1">IF('Aggregate CF'!D855=0,"",'Aggregate CF'!D855)</f>
        <v/>
      </c>
      <c r="G101" s="313" t="str">
        <f ca="1">IF('Aggregate CF'!E855=0,"",'Aggregate CF'!E855)</f>
        <v/>
      </c>
      <c r="H101" s="315" t="str">
        <f ca="1">IF('Aggregate CF'!F855=0,"",'Aggregate CF'!F855)</f>
        <v/>
      </c>
      <c r="I101" s="286" t="str">
        <f ca="1">IF('Aggregate CF'!G855=0,"",'Aggregate CF'!G855)</f>
        <v/>
      </c>
      <c r="J101" s="286" t="str">
        <f ca="1">IF('Aggregate CF'!H855=0,"",'Aggregate CF'!H855)</f>
        <v/>
      </c>
      <c r="K101" s="286" t="str">
        <f ca="1">IF('Aggregate CF'!I855=0,"",'Aggregate CF'!I855)</f>
        <v/>
      </c>
      <c r="L101" s="286" t="str">
        <f ca="1">IF('Aggregate CF'!J855=0,"",'Aggregate CF'!J855)</f>
        <v/>
      </c>
      <c r="M101" s="286" t="str">
        <f ca="1">IF('Aggregate CF'!K855=0,"",'Aggregate CF'!K855)</f>
        <v/>
      </c>
      <c r="N101" s="286" t="str">
        <f ca="1">IF('Aggregate CF'!L855=0,"",'Aggregate CF'!L855)</f>
        <v/>
      </c>
      <c r="O101" s="286" t="str">
        <f ca="1">IF('Aggregate CF'!M855=0,"",'Aggregate CF'!M855)</f>
        <v/>
      </c>
      <c r="P101" s="286" t="str">
        <f ca="1">IF('Aggregate CF'!N855=0,"",'Aggregate CF'!N855)</f>
        <v/>
      </c>
    </row>
    <row r="102" spans="5:16" hidden="1" outlineLevel="1">
      <c r="E102" s="557" t="str">
        <f>IF('Aggregate CF'!C856=0,"",'Aggregate CF'!C856)</f>
        <v/>
      </c>
      <c r="F102" s="559" t="str">
        <f ca="1">IF('Aggregate CF'!D856=0,"",'Aggregate CF'!D856)</f>
        <v/>
      </c>
      <c r="G102" s="313" t="str">
        <f ca="1">IF('Aggregate CF'!E856=0,"",'Aggregate CF'!E856)</f>
        <v/>
      </c>
      <c r="H102" s="315" t="str">
        <f ca="1">IF('Aggregate CF'!F856=0,"",'Aggregate CF'!F856)</f>
        <v/>
      </c>
      <c r="I102" s="286" t="str">
        <f ca="1">IF('Aggregate CF'!G856=0,"",'Aggregate CF'!G856)</f>
        <v/>
      </c>
      <c r="J102" s="286" t="str">
        <f ca="1">IF('Aggregate CF'!H856=0,"",'Aggregate CF'!H856)</f>
        <v/>
      </c>
      <c r="K102" s="286" t="str">
        <f ca="1">IF('Aggregate CF'!I856=0,"",'Aggregate CF'!I856)</f>
        <v/>
      </c>
      <c r="L102" s="286" t="str">
        <f ca="1">IF('Aggregate CF'!J856=0,"",'Aggregate CF'!J856)</f>
        <v/>
      </c>
      <c r="M102" s="286" t="str">
        <f ca="1">IF('Aggregate CF'!K856=0,"",'Aggregate CF'!K856)</f>
        <v/>
      </c>
      <c r="N102" s="286" t="str">
        <f ca="1">IF('Aggregate CF'!L856=0,"",'Aggregate CF'!L856)</f>
        <v/>
      </c>
      <c r="O102" s="286" t="str">
        <f ca="1">IF('Aggregate CF'!M856=0,"",'Aggregate CF'!M856)</f>
        <v/>
      </c>
      <c r="P102" s="286" t="str">
        <f ca="1">IF('Aggregate CF'!N856=0,"",'Aggregate CF'!N856)</f>
        <v/>
      </c>
    </row>
    <row r="103" spans="5:16" hidden="1" outlineLevel="1">
      <c r="E103" s="557" t="str">
        <f>IF('Aggregate CF'!C857=0,"",'Aggregate CF'!C857)</f>
        <v/>
      </c>
      <c r="F103" s="559" t="str">
        <f ca="1">IF('Aggregate CF'!D857=0,"",'Aggregate CF'!D857)</f>
        <v/>
      </c>
      <c r="G103" s="313" t="str">
        <f ca="1">IF('Aggregate CF'!E857=0,"",'Aggregate CF'!E857)</f>
        <v/>
      </c>
      <c r="H103" s="315" t="str">
        <f ca="1">IF('Aggregate CF'!F857=0,"",'Aggregate CF'!F857)</f>
        <v/>
      </c>
      <c r="I103" s="286" t="str">
        <f ca="1">IF('Aggregate CF'!G857=0,"",'Aggregate CF'!G857)</f>
        <v/>
      </c>
      <c r="J103" s="286" t="str">
        <f ca="1">IF('Aggregate CF'!H857=0,"",'Aggregate CF'!H857)</f>
        <v/>
      </c>
      <c r="K103" s="286" t="str">
        <f ca="1">IF('Aggregate CF'!I857=0,"",'Aggregate CF'!I857)</f>
        <v/>
      </c>
      <c r="L103" s="286" t="str">
        <f ca="1">IF('Aggregate CF'!J857=0,"",'Aggregate CF'!J857)</f>
        <v/>
      </c>
      <c r="M103" s="286" t="str">
        <f ca="1">IF('Aggregate CF'!K857=0,"",'Aggregate CF'!K857)</f>
        <v/>
      </c>
      <c r="N103" s="286" t="str">
        <f ca="1">IF('Aggregate CF'!L857=0,"",'Aggregate CF'!L857)</f>
        <v/>
      </c>
      <c r="O103" s="286" t="str">
        <f ca="1">IF('Aggregate CF'!M857=0,"",'Aggregate CF'!M857)</f>
        <v/>
      </c>
      <c r="P103" s="286" t="str">
        <f ca="1">IF('Aggregate CF'!N857=0,"",'Aggregate CF'!N857)</f>
        <v/>
      </c>
    </row>
    <row r="104" spans="5:16" hidden="1" outlineLevel="1">
      <c r="E104" s="557" t="str">
        <f>IF('Aggregate CF'!C858=0,"",'Aggregate CF'!C858)</f>
        <v/>
      </c>
      <c r="F104" s="559" t="str">
        <f ca="1">IF('Aggregate CF'!D858=0,"",'Aggregate CF'!D858)</f>
        <v/>
      </c>
      <c r="G104" s="313" t="str">
        <f ca="1">IF('Aggregate CF'!E858=0,"",'Aggregate CF'!E858)</f>
        <v/>
      </c>
      <c r="H104" s="315" t="str">
        <f ca="1">IF('Aggregate CF'!F858=0,"",'Aggregate CF'!F858)</f>
        <v/>
      </c>
      <c r="I104" s="286" t="str">
        <f ca="1">IF('Aggregate CF'!G858=0,"",'Aggregate CF'!G858)</f>
        <v/>
      </c>
      <c r="J104" s="286" t="str">
        <f ca="1">IF('Aggregate CF'!H858=0,"",'Aggregate CF'!H858)</f>
        <v/>
      </c>
      <c r="K104" s="286" t="str">
        <f ca="1">IF('Aggregate CF'!I858=0,"",'Aggregate CF'!I858)</f>
        <v/>
      </c>
      <c r="L104" s="286" t="str">
        <f ca="1">IF('Aggregate CF'!J858=0,"",'Aggregate CF'!J858)</f>
        <v/>
      </c>
      <c r="M104" s="286" t="str">
        <f ca="1">IF('Aggregate CF'!K858=0,"",'Aggregate CF'!K858)</f>
        <v/>
      </c>
      <c r="N104" s="286" t="str">
        <f ca="1">IF('Aggregate CF'!L858=0,"",'Aggregate CF'!L858)</f>
        <v/>
      </c>
      <c r="O104" s="286" t="str">
        <f ca="1">IF('Aggregate CF'!M858=0,"",'Aggregate CF'!M858)</f>
        <v/>
      </c>
      <c r="P104" s="286" t="str">
        <f ca="1">IF('Aggregate CF'!N858=0,"",'Aggregate CF'!N858)</f>
        <v/>
      </c>
    </row>
    <row r="105" spans="5:16" collapsed="1">
      <c r="E105" s="215" t="str">
        <f>IF('Aggregate CF'!C859=0,"",'Aggregate CF'!C859)</f>
        <v/>
      </c>
      <c r="F105" s="325" t="str">
        <f ca="1">IF('Aggregate CF'!D859=0,"",'Aggregate CF'!D859)</f>
        <v/>
      </c>
      <c r="G105" s="326" t="str">
        <f ca="1">IF('Aggregate CF'!E859=0,"",'Aggregate CF'!E859)</f>
        <v/>
      </c>
      <c r="H105" s="327" t="str">
        <f ca="1">IF('Aggregate CF'!F859=0,"",'Aggregate CF'!F859)</f>
        <v/>
      </c>
      <c r="I105" s="328" t="str">
        <f ca="1">IF('Aggregate CF'!G859=0,"",'Aggregate CF'!G859)</f>
        <v/>
      </c>
      <c r="J105" s="328" t="str">
        <f ca="1">IF('Aggregate CF'!H859=0,"",'Aggregate CF'!H859)</f>
        <v/>
      </c>
      <c r="K105" s="328" t="str">
        <f ca="1">IF('Aggregate CF'!I859=0,"",'Aggregate CF'!I859)</f>
        <v/>
      </c>
      <c r="L105" s="328" t="str">
        <f ca="1">IF('Aggregate CF'!J859=0,"",'Aggregate CF'!J859)</f>
        <v/>
      </c>
      <c r="M105" s="328" t="str">
        <f ca="1">IF('Aggregate CF'!K859=0,"",'Aggregate CF'!K859)</f>
        <v/>
      </c>
      <c r="N105" s="328" t="str">
        <f ca="1">IF('Aggregate CF'!L859=0,"",'Aggregate CF'!L859)</f>
        <v/>
      </c>
      <c r="O105" s="328" t="str">
        <f ca="1">IF('Aggregate CF'!M859=0,"",'Aggregate CF'!M859)</f>
        <v/>
      </c>
      <c r="P105" s="328" t="str">
        <f ca="1">IF('Aggregate CF'!N859=0,"",'Aggregate CF'!N859)</f>
        <v/>
      </c>
    </row>
    <row r="106" spans="5:16">
      <c r="E106" s="21" t="str">
        <f>IF('Aggregate CF'!C860=0,"",'Aggregate CF'!C860)</f>
        <v>Gross Potential Rent</v>
      </c>
      <c r="F106" s="285">
        <f ca="1">IF('Aggregate CF'!D860=0,"",'Aggregate CF'!D860)</f>
        <v>2358408</v>
      </c>
      <c r="G106" s="313">
        <f ca="1">IF('Aggregate CF'!E860=0,"",'Aggregate CF'!E860)</f>
        <v>3875940</v>
      </c>
      <c r="H106" s="315">
        <f ca="1">IF('Aggregate CF'!F860=0,"",'Aggregate CF'!F860)</f>
        <v>4030977.6000000006</v>
      </c>
      <c r="I106" s="286">
        <f ca="1">IF('Aggregate CF'!G860=0,"",'Aggregate CF'!G860)</f>
        <v>4192216.7040000008</v>
      </c>
      <c r="J106" s="286">
        <f ca="1">IF('Aggregate CF'!H860=0,"",'Aggregate CF'!H860)</f>
        <v>4359905.3721599998</v>
      </c>
      <c r="K106" s="286">
        <f ca="1">IF('Aggregate CF'!I860=0,"",'Aggregate CF'!I860)</f>
        <v>4534301.5870463997</v>
      </c>
      <c r="L106" s="286">
        <f ca="1">IF('Aggregate CF'!J860=0,"",'Aggregate CF'!J860)</f>
        <v>4715673.6505282559</v>
      </c>
      <c r="M106" s="286">
        <f ca="1">IF('Aggregate CF'!K860=0,"",'Aggregate CF'!K860)</f>
        <v>4904300.596549388</v>
      </c>
      <c r="N106" s="286">
        <f ca="1">IF('Aggregate CF'!L860=0,"",'Aggregate CF'!L860)</f>
        <v>5100472.6204113625</v>
      </c>
      <c r="O106" s="286">
        <f ca="1">IF('Aggregate CF'!M860=0,"",'Aggregate CF'!M860)</f>
        <v>5304491.5252278177</v>
      </c>
      <c r="P106" s="286">
        <f ca="1">IF('Aggregate CF'!N860=0,"",'Aggregate CF'!N860)</f>
        <v>5516671.186236931</v>
      </c>
    </row>
    <row r="107" spans="5:16">
      <c r="E107" s="4" t="str">
        <f>IF('Aggregate CF'!C861=0,"",'Aggregate CF'!C861)</f>
        <v>Less: Loss to Lease</v>
      </c>
      <c r="F107" s="287" t="str">
        <f>IF('Aggregate CF'!D861=0,"",'Aggregate CF'!D861)</f>
        <v/>
      </c>
      <c r="G107" s="313">
        <f ca="1">IF('Aggregate CF'!E861=0,"",'Aggregate CF'!E861)</f>
        <v>-493053</v>
      </c>
      <c r="H107" s="314">
        <f ca="1">IF('Aggregate CF'!F861=0,"",'Aggregate CF'!F861)</f>
        <v>-494733.60000000003</v>
      </c>
      <c r="I107" s="284">
        <f ca="1">IF('Aggregate CF'!G861=0,"",'Aggregate CF'!G861)</f>
        <v>-74408.455679999999</v>
      </c>
      <c r="J107" s="284">
        <f ca="1">IF('Aggregate CF'!H861=0,"",'Aggregate CF'!H861)</f>
        <v>-77384.793907200015</v>
      </c>
      <c r="K107" s="284">
        <f ca="1">IF('Aggregate CF'!I861=0,"",'Aggregate CF'!I861)</f>
        <v>-136029.04761139202</v>
      </c>
      <c r="L107" s="284">
        <f ca="1">IF('Aggregate CF'!J861=0,"",'Aggregate CF'!J861)</f>
        <v>-235783.68252641283</v>
      </c>
      <c r="M107" s="284">
        <f ca="1">IF('Aggregate CF'!K861=0,"",'Aggregate CF'!K861)</f>
        <v>-245215.02982746935</v>
      </c>
      <c r="N107" s="284">
        <f ca="1">IF('Aggregate CF'!L861=0,"",'Aggregate CF'!L861)</f>
        <v>-255023.63102056817</v>
      </c>
      <c r="O107" s="284">
        <f ca="1">IF('Aggregate CF'!M861=0,"",'Aggregate CF'!M861)</f>
        <v>-265224.57626139093</v>
      </c>
      <c r="P107" s="284">
        <f ca="1">IF('Aggregate CF'!N861=0,"",'Aggregate CF'!N861)</f>
        <v>-275833.5593118465</v>
      </c>
    </row>
    <row r="108" spans="5:16">
      <c r="E108" s="83" t="str">
        <f>IF('Aggregate CF'!C862=0,"",'Aggregate CF'!C862)</f>
        <v>Gross Scheduled Rent</v>
      </c>
      <c r="F108" s="285">
        <f ca="1">IF('Aggregate CF'!D862=0,"",'Aggregate CF'!D862)</f>
        <v>2358408</v>
      </c>
      <c r="G108" s="313">
        <f ca="1">IF('Aggregate CF'!E862=0,"",'Aggregate CF'!E862)</f>
        <v>3382887</v>
      </c>
      <c r="H108" s="314">
        <f ca="1">IF('Aggregate CF'!F862=0,"",'Aggregate CF'!F862)</f>
        <v>3536244</v>
      </c>
      <c r="I108" s="284">
        <f ca="1">IF('Aggregate CF'!G862=0,"",'Aggregate CF'!G862)</f>
        <v>4117808.2483200007</v>
      </c>
      <c r="J108" s="284">
        <f ca="1">IF('Aggregate CF'!H862=0,"",'Aggregate CF'!H862)</f>
        <v>4282520.5782528007</v>
      </c>
      <c r="K108" s="284">
        <f ca="1">IF('Aggregate CF'!I862=0,"",'Aggregate CF'!I862)</f>
        <v>4398272.5394350085</v>
      </c>
      <c r="L108" s="284">
        <f ca="1">IF('Aggregate CF'!J862=0,"",'Aggregate CF'!J862)</f>
        <v>4479889.9680018444</v>
      </c>
      <c r="M108" s="284">
        <f ca="1">IF('Aggregate CF'!K862=0,"",'Aggregate CF'!K862)</f>
        <v>4659085.5667219181</v>
      </c>
      <c r="N108" s="284">
        <f ca="1">IF('Aggregate CF'!L862=0,"",'Aggregate CF'!L862)</f>
        <v>4845448.9893907942</v>
      </c>
      <c r="O108" s="284">
        <f ca="1">IF('Aggregate CF'!M862=0,"",'Aggregate CF'!M862)</f>
        <v>5039266.9489664268</v>
      </c>
      <c r="P108" s="284">
        <f ca="1">IF('Aggregate CF'!N862=0,"",'Aggregate CF'!N862)</f>
        <v>5240837.6269250838</v>
      </c>
    </row>
    <row r="109" spans="5:16">
      <c r="E109" s="83" t="str">
        <f>IF('Aggregate CF'!C863=0,"",'Aggregate CF'!C863)</f>
        <v/>
      </c>
      <c r="F109" s="285" t="str">
        <f>IF('Aggregate CF'!D863=0,"",'Aggregate CF'!D863)</f>
        <v/>
      </c>
      <c r="G109" s="313" t="str">
        <f>IF('Aggregate CF'!E863=0,"",'Aggregate CF'!E863)</f>
        <v/>
      </c>
      <c r="H109" s="314" t="str">
        <f>IF('Aggregate CF'!F863=0,"",'Aggregate CF'!F863)</f>
        <v/>
      </c>
      <c r="I109" s="284" t="str">
        <f>IF('Aggregate CF'!G863=0,"",'Aggregate CF'!G863)</f>
        <v/>
      </c>
      <c r="J109" s="284" t="str">
        <f>IF('Aggregate CF'!H863=0,"",'Aggregate CF'!H863)</f>
        <v/>
      </c>
      <c r="K109" s="284" t="str">
        <f>IF('Aggregate CF'!I863=0,"",'Aggregate CF'!I863)</f>
        <v/>
      </c>
      <c r="L109" s="284" t="str">
        <f>IF('Aggregate CF'!J863=0,"",'Aggregate CF'!J863)</f>
        <v/>
      </c>
      <c r="M109" s="284" t="str">
        <f>IF('Aggregate CF'!K863=0,"",'Aggregate CF'!K863)</f>
        <v/>
      </c>
      <c r="N109" s="284" t="str">
        <f>IF('Aggregate CF'!L863=0,"",'Aggregate CF'!L863)</f>
        <v/>
      </c>
      <c r="O109" s="284" t="str">
        <f>IF('Aggregate CF'!M863=0,"",'Aggregate CF'!M863)</f>
        <v/>
      </c>
      <c r="P109" s="284" t="str">
        <f>IF('Aggregate CF'!N863=0,"",'Aggregate CF'!N863)</f>
        <v/>
      </c>
    </row>
    <row r="110" spans="5:16">
      <c r="E110" s="240" t="str">
        <f>IF('Aggregate CF'!C864=0,"",'Aggregate CF'!C864)</f>
        <v>Less: Vacancy</v>
      </c>
      <c r="F110" s="329" t="str">
        <f>IF('Aggregate CF'!D864=0,"",'Aggregate CF'!D864)</f>
        <v/>
      </c>
      <c r="G110" s="313">
        <f ca="1">IF('Aggregate CF'!E864=0,"",'Aggregate CF'!E864)</f>
        <v>-2458845</v>
      </c>
      <c r="H110" s="315">
        <f ca="1">IF('Aggregate CF'!F864=0,"",'Aggregate CF'!F864)</f>
        <v>-2130317.2000000002</v>
      </c>
      <c r="I110" s="286">
        <f ca="1">IF('Aggregate CF'!G864=0,"",'Aggregate CF'!G864)</f>
        <v>-116330.62272</v>
      </c>
      <c r="J110" s="286">
        <f ca="1">IF('Aggregate CF'!H864=0,"",'Aggregate CF'!H864)</f>
        <v>-120983.84762880002</v>
      </c>
      <c r="K110" s="286">
        <f ca="1">IF('Aggregate CF'!I864=0,"",'Aggregate CF'!I864)</f>
        <v>-136029.04761139202</v>
      </c>
      <c r="L110" s="286">
        <f ca="1">IF('Aggregate CF'!J864=0,"",'Aggregate CF'!J864)</f>
        <v>-141470.2095158477</v>
      </c>
      <c r="M110" s="286">
        <f ca="1">IF('Aggregate CF'!K864=0,"",'Aggregate CF'!K864)</f>
        <v>-147129.01789648162</v>
      </c>
      <c r="N110" s="286">
        <f ca="1">IF('Aggregate CF'!L864=0,"",'Aggregate CF'!L864)</f>
        <v>-153014.17861234088</v>
      </c>
      <c r="O110" s="286">
        <f ca="1">IF('Aggregate CF'!M864=0,"",'Aggregate CF'!M864)</f>
        <v>-159134.74575683454</v>
      </c>
      <c r="P110" s="286">
        <f ca="1">IF('Aggregate CF'!N864=0,"",'Aggregate CF'!N864)</f>
        <v>-165500.13558710791</v>
      </c>
    </row>
    <row r="111" spans="5:16">
      <c r="E111" s="241" t="str">
        <f>IF('Aggregate CF'!C865=0,"",'Aggregate CF'!C865)</f>
        <v>Less: Concessions</v>
      </c>
      <c r="F111" s="285" t="str">
        <f>IF('Aggregate CF'!D865=0,"",'Aggregate CF'!D865)</f>
        <v/>
      </c>
      <c r="G111" s="313">
        <f ca="1">IF('Aggregate CF'!E865=0,"",'Aggregate CF'!E865)</f>
        <v>-5990</v>
      </c>
      <c r="H111" s="315">
        <f ca="1">IF('Aggregate CF'!F865=0,"",'Aggregate CF'!F865)</f>
        <v>-20665</v>
      </c>
      <c r="I111" s="286">
        <f ca="1">IF('Aggregate CF'!G865=0,"",'Aggregate CF'!G865)</f>
        <v>-37204.22784</v>
      </c>
      <c r="J111" s="286">
        <f ca="1">IF('Aggregate CF'!H865=0,"",'Aggregate CF'!H865)</f>
        <v>-38692.396953600008</v>
      </c>
      <c r="K111" s="286">
        <f ca="1">IF('Aggregate CF'!I865=0,"",'Aggregate CF'!I865)</f>
        <v>-45343.015870464013</v>
      </c>
      <c r="L111" s="286">
        <f ca="1">IF('Aggregate CF'!J865=0,"",'Aggregate CF'!J865)</f>
        <v>-47156.736505282563</v>
      </c>
      <c r="M111" s="286">
        <f ca="1">IF('Aggregate CF'!K865=0,"",'Aggregate CF'!K865)</f>
        <v>-49043.005965493867</v>
      </c>
      <c r="N111" s="286">
        <f ca="1">IF('Aggregate CF'!L865=0,"",'Aggregate CF'!L865)</f>
        <v>-51004.726204113627</v>
      </c>
      <c r="O111" s="286">
        <f ca="1">IF('Aggregate CF'!M865=0,"",'Aggregate CF'!M865)</f>
        <v>-53044.915252278173</v>
      </c>
      <c r="P111" s="286">
        <f ca="1">IF('Aggregate CF'!N865=0,"",'Aggregate CF'!N865)</f>
        <v>-55166.711862369295</v>
      </c>
    </row>
    <row r="112" spans="5:16">
      <c r="E112" s="242" t="str">
        <f>IF('Aggregate CF'!C866=0,"",'Aggregate CF'!C866)</f>
        <v>Less: Delinquency</v>
      </c>
      <c r="F112" s="285" t="str">
        <f>IF('Aggregate CF'!D866=0,"",'Aggregate CF'!D866)</f>
        <v/>
      </c>
      <c r="G112" s="313" t="str">
        <f ca="1">IF('Aggregate CF'!E866=0,"",'Aggregate CF'!E866)</f>
        <v/>
      </c>
      <c r="H112" s="315">
        <f ca="1">IF('Aggregate CF'!F866=0,"",'Aggregate CF'!F866)</f>
        <v>-31000.440000000002</v>
      </c>
      <c r="I112" s="286">
        <f ca="1">IF('Aggregate CF'!G866=0,"",'Aggregate CF'!G866)</f>
        <v>-37204.22784</v>
      </c>
      <c r="J112" s="286">
        <f ca="1">IF('Aggregate CF'!H866=0,"",'Aggregate CF'!H866)</f>
        <v>-38692.396953600008</v>
      </c>
      <c r="K112" s="286">
        <f ca="1">IF('Aggregate CF'!I866=0,"",'Aggregate CF'!I866)</f>
        <v>-45343.015870464013</v>
      </c>
      <c r="L112" s="286">
        <f ca="1">IF('Aggregate CF'!J866=0,"",'Aggregate CF'!J866)</f>
        <v>-47156.736505282563</v>
      </c>
      <c r="M112" s="286">
        <f ca="1">IF('Aggregate CF'!K866=0,"",'Aggregate CF'!K866)</f>
        <v>-49043.005965493867</v>
      </c>
      <c r="N112" s="286">
        <f ca="1">IF('Aggregate CF'!L866=0,"",'Aggregate CF'!L866)</f>
        <v>-51004.726204113627</v>
      </c>
      <c r="O112" s="286">
        <f ca="1">IF('Aggregate CF'!M866=0,"",'Aggregate CF'!M866)</f>
        <v>-53044.915252278173</v>
      </c>
      <c r="P112" s="286">
        <f ca="1">IF('Aggregate CF'!N866=0,"",'Aggregate CF'!N866)</f>
        <v>-55166.711862369295</v>
      </c>
    </row>
    <row r="113" spans="5:16">
      <c r="E113" s="10" t="str">
        <f>IF('Aggregate CF'!C867=0,"",'Aggregate CF'!C867)</f>
        <v/>
      </c>
      <c r="F113" s="288" t="str">
        <f>IF('Aggregate CF'!D867=0,"",'Aggregate CF'!D867)</f>
        <v/>
      </c>
      <c r="G113" s="316" t="str">
        <f>IF('Aggregate CF'!E867=0,"",'Aggregate CF'!E867)</f>
        <v/>
      </c>
      <c r="H113" s="317" t="str">
        <f>IF('Aggregate CF'!F867=0,"",'Aggregate CF'!F867)</f>
        <v/>
      </c>
      <c r="I113" s="289" t="str">
        <f>IF('Aggregate CF'!G867=0,"",'Aggregate CF'!G867)</f>
        <v/>
      </c>
      <c r="J113" s="289" t="str">
        <f>IF('Aggregate CF'!H867=0,"",'Aggregate CF'!H867)</f>
        <v/>
      </c>
      <c r="K113" s="289" t="str">
        <f>IF('Aggregate CF'!I867=0,"",'Aggregate CF'!I867)</f>
        <v/>
      </c>
      <c r="L113" s="289" t="str">
        <f>IF('Aggregate CF'!J867=0,"",'Aggregate CF'!J867)</f>
        <v/>
      </c>
      <c r="M113" s="289" t="str">
        <f>IF('Aggregate CF'!K867=0,"",'Aggregate CF'!K867)</f>
        <v/>
      </c>
      <c r="N113" s="289" t="str">
        <f>IF('Aggregate CF'!L867=0,"",'Aggregate CF'!L867)</f>
        <v/>
      </c>
      <c r="O113" s="289" t="str">
        <f>IF('Aggregate CF'!M867=0,"",'Aggregate CF'!M867)</f>
        <v/>
      </c>
      <c r="P113" s="289" t="str">
        <f>IF('Aggregate CF'!N867=0,"",'Aggregate CF'!N867)</f>
        <v/>
      </c>
    </row>
    <row r="114" spans="5:16">
      <c r="E114" s="218" t="str">
        <f>IF('Aggregate CF'!C868=0,"",'Aggregate CF'!C868)</f>
        <v>Net Rental Revenue</v>
      </c>
      <c r="F114" s="285">
        <f ca="1">IF('Aggregate CF'!D868=0,"",'Aggregate CF'!D868)</f>
        <v>2358408</v>
      </c>
      <c r="G114" s="313">
        <f ca="1">IF('Aggregate CF'!E868=0,"",'Aggregate CF'!E868)</f>
        <v>918052</v>
      </c>
      <c r="H114" s="314">
        <f ca="1">IF('Aggregate CF'!F868=0,"",'Aggregate CF'!F868)</f>
        <v>1354261.3599999999</v>
      </c>
      <c r="I114" s="284">
        <f ca="1">IF('Aggregate CF'!G868=0,"",'Aggregate CF'!G868)</f>
        <v>3927069.1699200012</v>
      </c>
      <c r="J114" s="284">
        <f ca="1">IF('Aggregate CF'!H868=0,"",'Aggregate CF'!H868)</f>
        <v>4084151.9367168006</v>
      </c>
      <c r="K114" s="284">
        <f ca="1">IF('Aggregate CF'!I868=0,"",'Aggregate CF'!I868)</f>
        <v>4171557.4600826884</v>
      </c>
      <c r="L114" s="284">
        <f ca="1">IF('Aggregate CF'!J868=0,"",'Aggregate CF'!J868)</f>
        <v>4244106.2854754329</v>
      </c>
      <c r="M114" s="284">
        <f ca="1">IF('Aggregate CF'!K868=0,"",'Aggregate CF'!K868)</f>
        <v>4413870.536894449</v>
      </c>
      <c r="N114" s="284">
        <f ca="1">IF('Aggregate CF'!L868=0,"",'Aggregate CF'!L868)</f>
        <v>4590425.3583702249</v>
      </c>
      <c r="O114" s="284">
        <f ca="1">IF('Aggregate CF'!M868=0,"",'Aggregate CF'!M868)</f>
        <v>4774042.3727050349</v>
      </c>
      <c r="P114" s="284">
        <f ca="1">IF('Aggregate CF'!N868=0,"",'Aggregate CF'!N868)</f>
        <v>4965004.0676132366</v>
      </c>
    </row>
    <row r="115" spans="5:16">
      <c r="E115" s="218" t="str">
        <f>IF('Aggregate CF'!C869=0,"",'Aggregate CF'!C869)</f>
        <v/>
      </c>
      <c r="F115" s="285" t="str">
        <f>IF('Aggregate CF'!D869=0,"",'Aggregate CF'!D869)</f>
        <v/>
      </c>
      <c r="G115" s="313" t="str">
        <f>IF('Aggregate CF'!E869=0,"",'Aggregate CF'!E869)</f>
        <v/>
      </c>
      <c r="H115" s="314" t="str">
        <f>IF('Aggregate CF'!F869=0,"",'Aggregate CF'!F869)</f>
        <v/>
      </c>
      <c r="I115" s="284" t="str">
        <f>IF('Aggregate CF'!G869=0,"",'Aggregate CF'!G869)</f>
        <v/>
      </c>
      <c r="J115" s="284" t="str">
        <f>IF('Aggregate CF'!H869=0,"",'Aggregate CF'!H869)</f>
        <v/>
      </c>
      <c r="K115" s="284" t="str">
        <f>IF('Aggregate CF'!I869=0,"",'Aggregate CF'!I869)</f>
        <v/>
      </c>
      <c r="L115" s="284" t="str">
        <f>IF('Aggregate CF'!J869=0,"",'Aggregate CF'!J869)</f>
        <v/>
      </c>
      <c r="M115" s="284" t="str">
        <f>IF('Aggregate CF'!K869=0,"",'Aggregate CF'!K869)</f>
        <v/>
      </c>
      <c r="N115" s="284" t="str">
        <f>IF('Aggregate CF'!L869=0,"",'Aggregate CF'!L869)</f>
        <v/>
      </c>
      <c r="O115" s="284" t="str">
        <f>IF('Aggregate CF'!M869=0,"",'Aggregate CF'!M869)</f>
        <v/>
      </c>
      <c r="P115" s="284" t="str">
        <f>IF('Aggregate CF'!N869=0,"",'Aggregate CF'!N869)</f>
        <v/>
      </c>
    </row>
    <row r="116" spans="5:16">
      <c r="E116" s="23" t="str">
        <f>IF('Aggregate CF'!C870=0,"",'Aggregate CF'!C870)</f>
        <v>Other Revenue</v>
      </c>
      <c r="F116" s="285" t="str">
        <f>IF('Aggregate CF'!D870=0,"",'Aggregate CF'!D870)</f>
        <v/>
      </c>
      <c r="G116" s="313" t="str">
        <f>IF('Aggregate CF'!E870=0,"",'Aggregate CF'!E870)</f>
        <v/>
      </c>
      <c r="H116" s="314" t="str">
        <f>IF('Aggregate CF'!F870=0,"",'Aggregate CF'!F870)</f>
        <v/>
      </c>
      <c r="I116" s="284" t="str">
        <f>IF('Aggregate CF'!G870=0,"",'Aggregate CF'!G870)</f>
        <v/>
      </c>
      <c r="J116" s="284" t="str">
        <f>IF('Aggregate CF'!H870=0,"",'Aggregate CF'!H870)</f>
        <v/>
      </c>
      <c r="K116" s="284" t="str">
        <f>IF('Aggregate CF'!I870=0,"",'Aggregate CF'!I870)</f>
        <v/>
      </c>
      <c r="L116" s="284" t="str">
        <f>IF('Aggregate CF'!J870=0,"",'Aggregate CF'!J870)</f>
        <v/>
      </c>
      <c r="M116" s="284" t="str">
        <f>IF('Aggregate CF'!K870=0,"",'Aggregate CF'!K870)</f>
        <v/>
      </c>
      <c r="N116" s="284" t="str">
        <f>IF('Aggregate CF'!L870=0,"",'Aggregate CF'!L870)</f>
        <v/>
      </c>
      <c r="O116" s="284" t="str">
        <f>IF('Aggregate CF'!M870=0,"",'Aggregate CF'!M870)</f>
        <v/>
      </c>
      <c r="P116" s="284" t="str">
        <f>IF('Aggregate CF'!N870=0,"",'Aggregate CF'!N870)</f>
        <v/>
      </c>
    </row>
    <row r="117" spans="5:16">
      <c r="E117" s="232" t="str">
        <f>IF('Aggregate CF'!C871=0,"",'Aggregate CF'!C871)</f>
        <v>Laundry Income</v>
      </c>
      <c r="F117" s="285" t="str">
        <f>IF('Aggregate CF'!D871=0,"",'Aggregate CF'!D871)</f>
        <v/>
      </c>
      <c r="G117" s="313" t="str">
        <f ca="1">IF('Aggregate CF'!E871=0,"",'Aggregate CF'!E871)</f>
        <v/>
      </c>
      <c r="H117" s="314" t="str">
        <f ca="1">IF('Aggregate CF'!F871=0,"",'Aggregate CF'!F871)</f>
        <v/>
      </c>
      <c r="I117" s="284" t="str">
        <f ca="1">IF('Aggregate CF'!G871=0,"",'Aggregate CF'!G871)</f>
        <v/>
      </c>
      <c r="J117" s="284" t="str">
        <f ca="1">IF('Aggregate CF'!H871=0,"",'Aggregate CF'!H871)</f>
        <v/>
      </c>
      <c r="K117" s="284" t="str">
        <f ca="1">IF('Aggregate CF'!I871=0,"",'Aggregate CF'!I871)</f>
        <v/>
      </c>
      <c r="L117" s="284" t="str">
        <f ca="1">IF('Aggregate CF'!J871=0,"",'Aggregate CF'!J871)</f>
        <v/>
      </c>
      <c r="M117" s="284" t="str">
        <f ca="1">IF('Aggregate CF'!K871=0,"",'Aggregate CF'!K871)</f>
        <v/>
      </c>
      <c r="N117" s="284" t="str">
        <f ca="1">IF('Aggregate CF'!L871=0,"",'Aggregate CF'!L871)</f>
        <v/>
      </c>
      <c r="O117" s="284" t="str">
        <f ca="1">IF('Aggregate CF'!M871=0,"",'Aggregate CF'!M871)</f>
        <v/>
      </c>
      <c r="P117" s="284" t="str">
        <f ca="1">IF('Aggregate CF'!N871=0,"",'Aggregate CF'!N871)</f>
        <v/>
      </c>
    </row>
    <row r="118" spans="5:16">
      <c r="E118" s="232" t="str">
        <f>IF('Aggregate CF'!C872=0,"",'Aggregate CF'!C872)</f>
        <v>Recovery Fm Deposits (Damages etc)</v>
      </c>
      <c r="F118" s="285" t="str">
        <f>IF('Aggregate CF'!D872=0,"",'Aggregate CF'!D872)</f>
        <v/>
      </c>
      <c r="G118" s="313" t="str">
        <f ca="1">IF('Aggregate CF'!E872=0,"",'Aggregate CF'!E872)</f>
        <v/>
      </c>
      <c r="H118" s="314" t="str">
        <f ca="1">IF('Aggregate CF'!F872=0,"",'Aggregate CF'!F872)</f>
        <v/>
      </c>
      <c r="I118" s="284" t="str">
        <f ca="1">IF('Aggregate CF'!G872=0,"",'Aggregate CF'!G872)</f>
        <v/>
      </c>
      <c r="J118" s="284" t="str">
        <f ca="1">IF('Aggregate CF'!H872=0,"",'Aggregate CF'!H872)</f>
        <v/>
      </c>
      <c r="K118" s="284" t="str">
        <f ca="1">IF('Aggregate CF'!I872=0,"",'Aggregate CF'!I872)</f>
        <v/>
      </c>
      <c r="L118" s="284" t="str">
        <f ca="1">IF('Aggregate CF'!J872=0,"",'Aggregate CF'!J872)</f>
        <v/>
      </c>
      <c r="M118" s="284" t="str">
        <f ca="1">IF('Aggregate CF'!K872=0,"",'Aggregate CF'!K872)</f>
        <v/>
      </c>
      <c r="N118" s="284" t="str">
        <f ca="1">IF('Aggregate CF'!L872=0,"",'Aggregate CF'!L872)</f>
        <v/>
      </c>
      <c r="O118" s="284" t="str">
        <f ca="1">IF('Aggregate CF'!M872=0,"",'Aggregate CF'!M872)</f>
        <v/>
      </c>
      <c r="P118" s="284" t="str">
        <f ca="1">IF('Aggregate CF'!N872=0,"",'Aggregate CF'!N872)</f>
        <v/>
      </c>
    </row>
    <row r="119" spans="5:16">
      <c r="E119" s="232" t="str">
        <f>IF('Aggregate CF'!C873=0,"",'Aggregate CF'!C873)</f>
        <v>Recovery from Collections</v>
      </c>
      <c r="F119" s="285" t="str">
        <f>IF('Aggregate CF'!D873=0,"",'Aggregate CF'!D873)</f>
        <v/>
      </c>
      <c r="G119" s="313" t="str">
        <f ca="1">IF('Aggregate CF'!E873=0,"",'Aggregate CF'!E873)</f>
        <v/>
      </c>
      <c r="H119" s="314" t="str">
        <f ca="1">IF('Aggregate CF'!F873=0,"",'Aggregate CF'!F873)</f>
        <v/>
      </c>
      <c r="I119" s="284" t="str">
        <f ca="1">IF('Aggregate CF'!G873=0,"",'Aggregate CF'!G873)</f>
        <v/>
      </c>
      <c r="J119" s="284" t="str">
        <f ca="1">IF('Aggregate CF'!H873=0,"",'Aggregate CF'!H873)</f>
        <v/>
      </c>
      <c r="K119" s="284" t="str">
        <f ca="1">IF('Aggregate CF'!I873=0,"",'Aggregate CF'!I873)</f>
        <v/>
      </c>
      <c r="L119" s="284" t="str">
        <f ca="1">IF('Aggregate CF'!J873=0,"",'Aggregate CF'!J873)</f>
        <v/>
      </c>
      <c r="M119" s="284" t="str">
        <f ca="1">IF('Aggregate CF'!K873=0,"",'Aggregate CF'!K873)</f>
        <v/>
      </c>
      <c r="N119" s="284" t="str">
        <f ca="1">IF('Aggregate CF'!L873=0,"",'Aggregate CF'!L873)</f>
        <v/>
      </c>
      <c r="O119" s="284" t="str">
        <f ca="1">IF('Aggregate CF'!M873=0,"",'Aggregate CF'!M873)</f>
        <v/>
      </c>
      <c r="P119" s="284" t="str">
        <f ca="1">IF('Aggregate CF'!N873=0,"",'Aggregate CF'!N873)</f>
        <v/>
      </c>
    </row>
    <row r="120" spans="5:16">
      <c r="E120" s="232" t="str">
        <f>IF('Aggregate CF'!C874=0,"",'Aggregate CF'!C874)</f>
        <v>Application Fees</v>
      </c>
      <c r="F120" s="285" t="str">
        <f>IF('Aggregate CF'!D874=0,"",'Aggregate CF'!D874)</f>
        <v/>
      </c>
      <c r="G120" s="313" t="str">
        <f ca="1">IF('Aggregate CF'!E874=0,"",'Aggregate CF'!E874)</f>
        <v/>
      </c>
      <c r="H120" s="314" t="str">
        <f ca="1">IF('Aggregate CF'!F874=0,"",'Aggregate CF'!F874)</f>
        <v/>
      </c>
      <c r="I120" s="284" t="str">
        <f ca="1">IF('Aggregate CF'!G874=0,"",'Aggregate CF'!G874)</f>
        <v/>
      </c>
      <c r="J120" s="284" t="str">
        <f ca="1">IF('Aggregate CF'!H874=0,"",'Aggregate CF'!H874)</f>
        <v/>
      </c>
      <c r="K120" s="284" t="str">
        <f ca="1">IF('Aggregate CF'!I874=0,"",'Aggregate CF'!I874)</f>
        <v/>
      </c>
      <c r="L120" s="284" t="str">
        <f ca="1">IF('Aggregate CF'!J874=0,"",'Aggregate CF'!J874)</f>
        <v/>
      </c>
      <c r="M120" s="284" t="str">
        <f ca="1">IF('Aggregate CF'!K874=0,"",'Aggregate CF'!K874)</f>
        <v/>
      </c>
      <c r="N120" s="284" t="str">
        <f ca="1">IF('Aggregate CF'!L874=0,"",'Aggregate CF'!L874)</f>
        <v/>
      </c>
      <c r="O120" s="284" t="str">
        <f ca="1">IF('Aggregate CF'!M874=0,"",'Aggregate CF'!M874)</f>
        <v/>
      </c>
      <c r="P120" s="284" t="str">
        <f ca="1">IF('Aggregate CF'!N874=0,"",'Aggregate CF'!N874)</f>
        <v/>
      </c>
    </row>
    <row r="121" spans="5:16">
      <c r="E121" s="232" t="str">
        <f>IF('Aggregate CF'!C875=0,"",'Aggregate CF'!C875)</f>
        <v>Cancellation Fees</v>
      </c>
      <c r="F121" s="285" t="str">
        <f>IF('Aggregate CF'!D875=0,"",'Aggregate CF'!D875)</f>
        <v/>
      </c>
      <c r="G121" s="313" t="str">
        <f ca="1">IF('Aggregate CF'!E875=0,"",'Aggregate CF'!E875)</f>
        <v/>
      </c>
      <c r="H121" s="314" t="str">
        <f ca="1">IF('Aggregate CF'!F875=0,"",'Aggregate CF'!F875)</f>
        <v/>
      </c>
      <c r="I121" s="284" t="str">
        <f ca="1">IF('Aggregate CF'!G875=0,"",'Aggregate CF'!G875)</f>
        <v/>
      </c>
      <c r="J121" s="284" t="str">
        <f ca="1">IF('Aggregate CF'!H875=0,"",'Aggregate CF'!H875)</f>
        <v/>
      </c>
      <c r="K121" s="284" t="str">
        <f ca="1">IF('Aggregate CF'!I875=0,"",'Aggregate CF'!I875)</f>
        <v/>
      </c>
      <c r="L121" s="284" t="str">
        <f ca="1">IF('Aggregate CF'!J875=0,"",'Aggregate CF'!J875)</f>
        <v/>
      </c>
      <c r="M121" s="284" t="str">
        <f ca="1">IF('Aggregate CF'!K875=0,"",'Aggregate CF'!K875)</f>
        <v/>
      </c>
      <c r="N121" s="284" t="str">
        <f ca="1">IF('Aggregate CF'!L875=0,"",'Aggregate CF'!L875)</f>
        <v/>
      </c>
      <c r="O121" s="284" t="str">
        <f ca="1">IF('Aggregate CF'!M875=0,"",'Aggregate CF'!M875)</f>
        <v/>
      </c>
      <c r="P121" s="284" t="str">
        <f ca="1">IF('Aggregate CF'!N875=0,"",'Aggregate CF'!N875)</f>
        <v/>
      </c>
    </row>
    <row r="122" spans="5:16">
      <c r="E122" s="232" t="str">
        <f>IF('Aggregate CF'!C876=0,"",'Aggregate CF'!C876)</f>
        <v>Pet Rent</v>
      </c>
      <c r="F122" s="285" t="str">
        <f>IF('Aggregate CF'!D876=0,"",'Aggregate CF'!D876)</f>
        <v/>
      </c>
      <c r="G122" s="313" t="str">
        <f ca="1">IF('Aggregate CF'!E876=0,"",'Aggregate CF'!E876)</f>
        <v/>
      </c>
      <c r="H122" s="314" t="str">
        <f ca="1">IF('Aggregate CF'!F876=0,"",'Aggregate CF'!F876)</f>
        <v/>
      </c>
      <c r="I122" s="284" t="str">
        <f ca="1">IF('Aggregate CF'!G876=0,"",'Aggregate CF'!G876)</f>
        <v/>
      </c>
      <c r="J122" s="284" t="str">
        <f ca="1">IF('Aggregate CF'!H876=0,"",'Aggregate CF'!H876)</f>
        <v/>
      </c>
      <c r="K122" s="284" t="str">
        <f ca="1">IF('Aggregate CF'!I876=0,"",'Aggregate CF'!I876)</f>
        <v/>
      </c>
      <c r="L122" s="284" t="str">
        <f ca="1">IF('Aggregate CF'!J876=0,"",'Aggregate CF'!J876)</f>
        <v/>
      </c>
      <c r="M122" s="284" t="str">
        <f ca="1">IF('Aggregate CF'!K876=0,"",'Aggregate CF'!K876)</f>
        <v/>
      </c>
      <c r="N122" s="284" t="str">
        <f ca="1">IF('Aggregate CF'!L876=0,"",'Aggregate CF'!L876)</f>
        <v/>
      </c>
      <c r="O122" s="284" t="str">
        <f ca="1">IF('Aggregate CF'!M876=0,"",'Aggregate CF'!M876)</f>
        <v/>
      </c>
      <c r="P122" s="284" t="str">
        <f ca="1">IF('Aggregate CF'!N876=0,"",'Aggregate CF'!N876)</f>
        <v/>
      </c>
    </row>
    <row r="123" spans="5:16">
      <c r="E123" s="232" t="str">
        <f>IF('Aggregate CF'!C877=0,"",'Aggregate CF'!C877)</f>
        <v>Month-to-month Premiums</v>
      </c>
      <c r="F123" s="285" t="str">
        <f>IF('Aggregate CF'!D877=0,"",'Aggregate CF'!D877)</f>
        <v/>
      </c>
      <c r="G123" s="313" t="str">
        <f ca="1">IF('Aggregate CF'!E877=0,"",'Aggregate CF'!E877)</f>
        <v/>
      </c>
      <c r="H123" s="314" t="str">
        <f ca="1">IF('Aggregate CF'!F877=0,"",'Aggregate CF'!F877)</f>
        <v/>
      </c>
      <c r="I123" s="284" t="str">
        <f ca="1">IF('Aggregate CF'!G877=0,"",'Aggregate CF'!G877)</f>
        <v/>
      </c>
      <c r="J123" s="284" t="str">
        <f ca="1">IF('Aggregate CF'!H877=0,"",'Aggregate CF'!H877)</f>
        <v/>
      </c>
      <c r="K123" s="284" t="str">
        <f ca="1">IF('Aggregate CF'!I877=0,"",'Aggregate CF'!I877)</f>
        <v/>
      </c>
      <c r="L123" s="284" t="str">
        <f ca="1">IF('Aggregate CF'!J877=0,"",'Aggregate CF'!J877)</f>
        <v/>
      </c>
      <c r="M123" s="284" t="str">
        <f ca="1">IF('Aggregate CF'!K877=0,"",'Aggregate CF'!K877)</f>
        <v/>
      </c>
      <c r="N123" s="284" t="str">
        <f ca="1">IF('Aggregate CF'!L877=0,"",'Aggregate CF'!L877)</f>
        <v/>
      </c>
      <c r="O123" s="284" t="str">
        <f ca="1">IF('Aggregate CF'!M877=0,"",'Aggregate CF'!M877)</f>
        <v/>
      </c>
      <c r="P123" s="284" t="str">
        <f ca="1">IF('Aggregate CF'!N877=0,"",'Aggregate CF'!N877)</f>
        <v/>
      </c>
    </row>
    <row r="124" spans="5:16">
      <c r="E124" s="232" t="str">
        <f>IF('Aggregate CF'!C878=0,"",'Aggregate CF'!C878)</f>
        <v>Late Charges</v>
      </c>
      <c r="F124" s="285" t="str">
        <f>IF('Aggregate CF'!D878=0,"",'Aggregate CF'!D878)</f>
        <v/>
      </c>
      <c r="G124" s="313" t="str">
        <f ca="1">IF('Aggregate CF'!E878=0,"",'Aggregate CF'!E878)</f>
        <v/>
      </c>
      <c r="H124" s="314" t="str">
        <f ca="1">IF('Aggregate CF'!F878=0,"",'Aggregate CF'!F878)</f>
        <v/>
      </c>
      <c r="I124" s="284" t="str">
        <f ca="1">IF('Aggregate CF'!G878=0,"",'Aggregate CF'!G878)</f>
        <v/>
      </c>
      <c r="J124" s="284" t="str">
        <f ca="1">IF('Aggregate CF'!H878=0,"",'Aggregate CF'!H878)</f>
        <v/>
      </c>
      <c r="K124" s="284" t="str">
        <f ca="1">IF('Aggregate CF'!I878=0,"",'Aggregate CF'!I878)</f>
        <v/>
      </c>
      <c r="L124" s="284" t="str">
        <f ca="1">IF('Aggregate CF'!J878=0,"",'Aggregate CF'!J878)</f>
        <v/>
      </c>
      <c r="M124" s="284" t="str">
        <f ca="1">IF('Aggregate CF'!K878=0,"",'Aggregate CF'!K878)</f>
        <v/>
      </c>
      <c r="N124" s="284" t="str">
        <f ca="1">IF('Aggregate CF'!L878=0,"",'Aggregate CF'!L878)</f>
        <v/>
      </c>
      <c r="O124" s="284" t="str">
        <f ca="1">IF('Aggregate CF'!M878=0,"",'Aggregate CF'!M878)</f>
        <v/>
      </c>
      <c r="P124" s="284" t="str">
        <f ca="1">IF('Aggregate CF'!N878=0,"",'Aggregate CF'!N878)</f>
        <v/>
      </c>
    </row>
    <row r="125" spans="5:16">
      <c r="E125" s="232" t="str">
        <f>IF('Aggregate CF'!C879=0,"",'Aggregate CF'!C879)</f>
        <v>Credit Fee Income</v>
      </c>
      <c r="F125" s="285" t="str">
        <f>IF('Aggregate CF'!D879=0,"",'Aggregate CF'!D879)</f>
        <v/>
      </c>
      <c r="G125" s="313" t="str">
        <f ca="1">IF('Aggregate CF'!E879=0,"",'Aggregate CF'!E879)</f>
        <v/>
      </c>
      <c r="H125" s="314" t="str">
        <f ca="1">IF('Aggregate CF'!F879=0,"",'Aggregate CF'!F879)</f>
        <v/>
      </c>
      <c r="I125" s="284" t="str">
        <f ca="1">IF('Aggregate CF'!G879=0,"",'Aggregate CF'!G879)</f>
        <v/>
      </c>
      <c r="J125" s="284" t="str">
        <f ca="1">IF('Aggregate CF'!H879=0,"",'Aggregate CF'!H879)</f>
        <v/>
      </c>
      <c r="K125" s="284" t="str">
        <f ca="1">IF('Aggregate CF'!I879=0,"",'Aggregate CF'!I879)</f>
        <v/>
      </c>
      <c r="L125" s="284" t="str">
        <f ca="1">IF('Aggregate CF'!J879=0,"",'Aggregate CF'!J879)</f>
        <v/>
      </c>
      <c r="M125" s="284" t="str">
        <f ca="1">IF('Aggregate CF'!K879=0,"",'Aggregate CF'!K879)</f>
        <v/>
      </c>
      <c r="N125" s="284" t="str">
        <f ca="1">IF('Aggregate CF'!L879=0,"",'Aggregate CF'!L879)</f>
        <v/>
      </c>
      <c r="O125" s="284" t="str">
        <f ca="1">IF('Aggregate CF'!M879=0,"",'Aggregate CF'!M879)</f>
        <v/>
      </c>
      <c r="P125" s="284" t="str">
        <f ca="1">IF('Aggregate CF'!N879=0,"",'Aggregate CF'!N879)</f>
        <v/>
      </c>
    </row>
    <row r="126" spans="5:16">
      <c r="E126" s="232" t="str">
        <f>IF('Aggregate CF'!C880=0,"",'Aggregate CF'!C880)</f>
        <v>Vending Income</v>
      </c>
      <c r="F126" s="285" t="str">
        <f>IF('Aggregate CF'!D880=0,"",'Aggregate CF'!D880)</f>
        <v/>
      </c>
      <c r="G126" s="313" t="str">
        <f ca="1">IF('Aggregate CF'!E880=0,"",'Aggregate CF'!E880)</f>
        <v/>
      </c>
      <c r="H126" s="314" t="str">
        <f ca="1">IF('Aggregate CF'!F880=0,"",'Aggregate CF'!F880)</f>
        <v/>
      </c>
      <c r="I126" s="284" t="str">
        <f ca="1">IF('Aggregate CF'!G880=0,"",'Aggregate CF'!G880)</f>
        <v/>
      </c>
      <c r="J126" s="284" t="str">
        <f ca="1">IF('Aggregate CF'!H880=0,"",'Aggregate CF'!H880)</f>
        <v/>
      </c>
      <c r="K126" s="284" t="str">
        <f ca="1">IF('Aggregate CF'!I880=0,"",'Aggregate CF'!I880)</f>
        <v/>
      </c>
      <c r="L126" s="284" t="str">
        <f ca="1">IF('Aggregate CF'!J880=0,"",'Aggregate CF'!J880)</f>
        <v/>
      </c>
      <c r="M126" s="284" t="str">
        <f ca="1">IF('Aggregate CF'!K880=0,"",'Aggregate CF'!K880)</f>
        <v/>
      </c>
      <c r="N126" s="284" t="str">
        <f ca="1">IF('Aggregate CF'!L880=0,"",'Aggregate CF'!L880)</f>
        <v/>
      </c>
      <c r="O126" s="284" t="str">
        <f ca="1">IF('Aggregate CF'!M880=0,"",'Aggregate CF'!M880)</f>
        <v/>
      </c>
      <c r="P126" s="284" t="str">
        <f ca="1">IF('Aggregate CF'!N880=0,"",'Aggregate CF'!N880)</f>
        <v/>
      </c>
    </row>
    <row r="127" spans="5:16">
      <c r="E127" s="232" t="str">
        <f>IF('Aggregate CF'!C881=0,"",'Aggregate CF'!C881)</f>
        <v>Utility Reimbursement Income</v>
      </c>
      <c r="F127" s="285" t="str">
        <f>IF('Aggregate CF'!D881=0,"",'Aggregate CF'!D881)</f>
        <v/>
      </c>
      <c r="G127" s="313">
        <f ca="1">IF('Aggregate CF'!E881=0,"",'Aggregate CF'!E881)</f>
        <v>13801.547619047618</v>
      </c>
      <c r="H127" s="314">
        <f ca="1">IF('Aggregate CF'!F881=0,"",'Aggregate CF'!F881)</f>
        <v>16124.047619047618</v>
      </c>
      <c r="I127" s="284">
        <f ca="1">IF('Aggregate CF'!G881=0,"",'Aggregate CF'!G881)</f>
        <v>16769.009523809524</v>
      </c>
      <c r="J127" s="284">
        <f ca="1">IF('Aggregate CF'!H881=0,"",'Aggregate CF'!H881)</f>
        <v>17439.769904761906</v>
      </c>
      <c r="K127" s="284">
        <f ca="1">IF('Aggregate CF'!I881=0,"",'Aggregate CF'!I881)</f>
        <v>18137.360700952384</v>
      </c>
      <c r="L127" s="284">
        <f ca="1">IF('Aggregate CF'!J881=0,"",'Aggregate CF'!J881)</f>
        <v>18862.855128990479</v>
      </c>
      <c r="M127" s="284">
        <f ca="1">IF('Aggregate CF'!K881=0,"",'Aggregate CF'!K881)</f>
        <v>19617.369334150098</v>
      </c>
      <c r="N127" s="284">
        <f ca="1">IF('Aggregate CF'!L881=0,"",'Aggregate CF'!L881)</f>
        <v>20402.064107516104</v>
      </c>
      <c r="O127" s="284">
        <f ca="1">IF('Aggregate CF'!M881=0,"",'Aggregate CF'!M881)</f>
        <v>21218.146671816747</v>
      </c>
      <c r="P127" s="284">
        <f ca="1">IF('Aggregate CF'!N881=0,"",'Aggregate CF'!N881)</f>
        <v>22066.872538689418</v>
      </c>
    </row>
    <row r="128" spans="5:16">
      <c r="E128" s="232" t="str">
        <f>IF('Aggregate CF'!C882=0,"",'Aggregate CF'!C882)</f>
        <v>Parking Income</v>
      </c>
      <c r="F128" s="285" t="str">
        <f>IF('Aggregate CF'!D882=0,"",'Aggregate CF'!D882)</f>
        <v/>
      </c>
      <c r="G128" s="313">
        <f ca="1">IF('Aggregate CF'!E882=0,"",'Aggregate CF'!E882)</f>
        <v>618.71428571428567</v>
      </c>
      <c r="H128" s="314">
        <f ca="1">IF('Aggregate CF'!F882=0,"",'Aggregate CF'!F882)</f>
        <v>1683.7142857142858</v>
      </c>
      <c r="I128" s="284">
        <f ca="1">IF('Aggregate CF'!G882=0,"",'Aggregate CF'!G882)</f>
        <v>1751.0628571428572</v>
      </c>
      <c r="J128" s="284">
        <f ca="1">IF('Aggregate CF'!H882=0,"",'Aggregate CF'!H882)</f>
        <v>1821.1053714285715</v>
      </c>
      <c r="K128" s="284">
        <f ca="1">IF('Aggregate CF'!I882=0,"",'Aggregate CF'!I882)</f>
        <v>1893.9495862857145</v>
      </c>
      <c r="L128" s="284">
        <f ca="1">IF('Aggregate CF'!J882=0,"",'Aggregate CF'!J882)</f>
        <v>1969.7075697371431</v>
      </c>
      <c r="M128" s="284">
        <f ca="1">IF('Aggregate CF'!K882=0,"",'Aggregate CF'!K882)</f>
        <v>2048.4958725266288</v>
      </c>
      <c r="N128" s="284">
        <f ca="1">IF('Aggregate CF'!L882=0,"",'Aggregate CF'!L882)</f>
        <v>2130.4357074276941</v>
      </c>
      <c r="O128" s="284">
        <f ca="1">IF('Aggregate CF'!M882=0,"",'Aggregate CF'!M882)</f>
        <v>2215.6531357248018</v>
      </c>
      <c r="P128" s="284">
        <f ca="1">IF('Aggregate CF'!N882=0,"",'Aggregate CF'!N882)</f>
        <v>2304.2792611537939</v>
      </c>
    </row>
    <row r="129" spans="5:16">
      <c r="E129" s="232" t="str">
        <f>IF('Aggregate CF'!C883=0,"",'Aggregate CF'!C883)</f>
        <v>Storage Space Income</v>
      </c>
      <c r="F129" s="285" t="str">
        <f>IF('Aggregate CF'!D883=0,"",'Aggregate CF'!D883)</f>
        <v/>
      </c>
      <c r="G129" s="313" t="str">
        <f ca="1">IF('Aggregate CF'!E883=0,"",'Aggregate CF'!E883)</f>
        <v/>
      </c>
      <c r="H129" s="314" t="str">
        <f ca="1">IF('Aggregate CF'!F883=0,"",'Aggregate CF'!F883)</f>
        <v/>
      </c>
      <c r="I129" s="284" t="str">
        <f ca="1">IF('Aggregate CF'!G883=0,"",'Aggregate CF'!G883)</f>
        <v/>
      </c>
      <c r="J129" s="284" t="str">
        <f ca="1">IF('Aggregate CF'!H883=0,"",'Aggregate CF'!H883)</f>
        <v/>
      </c>
      <c r="K129" s="284" t="str">
        <f ca="1">IF('Aggregate CF'!I883=0,"",'Aggregate CF'!I883)</f>
        <v/>
      </c>
      <c r="L129" s="284" t="str">
        <f ca="1">IF('Aggregate CF'!J883=0,"",'Aggregate CF'!J883)</f>
        <v/>
      </c>
      <c r="M129" s="284" t="str">
        <f ca="1">IF('Aggregate CF'!K883=0,"",'Aggregate CF'!K883)</f>
        <v/>
      </c>
      <c r="N129" s="284" t="str">
        <f ca="1">IF('Aggregate CF'!L883=0,"",'Aggregate CF'!L883)</f>
        <v/>
      </c>
      <c r="O129" s="284" t="str">
        <f ca="1">IF('Aggregate CF'!M883=0,"",'Aggregate CF'!M883)</f>
        <v/>
      </c>
      <c r="P129" s="284" t="str">
        <f ca="1">IF('Aggregate CF'!N883=0,"",'Aggregate CF'!N883)</f>
        <v/>
      </c>
    </row>
    <row r="130" spans="5:16">
      <c r="E130" s="232" t="str">
        <f>IF('Aggregate CF'!C884=0,"",'Aggregate CF'!C884)</f>
        <v>Cleaning Income</v>
      </c>
      <c r="F130" s="285" t="str">
        <f>IF('Aggregate CF'!D884=0,"",'Aggregate CF'!D884)</f>
        <v/>
      </c>
      <c r="G130" s="313" t="str">
        <f ca="1">IF('Aggregate CF'!E884=0,"",'Aggregate CF'!E884)</f>
        <v/>
      </c>
      <c r="H130" s="314" t="str">
        <f ca="1">IF('Aggregate CF'!F884=0,"",'Aggregate CF'!F884)</f>
        <v/>
      </c>
      <c r="I130" s="284" t="str">
        <f ca="1">IF('Aggregate CF'!G884=0,"",'Aggregate CF'!G884)</f>
        <v/>
      </c>
      <c r="J130" s="284" t="str">
        <f ca="1">IF('Aggregate CF'!H884=0,"",'Aggregate CF'!H884)</f>
        <v/>
      </c>
      <c r="K130" s="284" t="str">
        <f ca="1">IF('Aggregate CF'!I884=0,"",'Aggregate CF'!I884)</f>
        <v/>
      </c>
      <c r="L130" s="284" t="str">
        <f ca="1">IF('Aggregate CF'!J884=0,"",'Aggregate CF'!J884)</f>
        <v/>
      </c>
      <c r="M130" s="284" t="str">
        <f ca="1">IF('Aggregate CF'!K884=0,"",'Aggregate CF'!K884)</f>
        <v/>
      </c>
      <c r="N130" s="284" t="str">
        <f ca="1">IF('Aggregate CF'!L884=0,"",'Aggregate CF'!L884)</f>
        <v/>
      </c>
      <c r="O130" s="284" t="str">
        <f ca="1">IF('Aggregate CF'!M884=0,"",'Aggregate CF'!M884)</f>
        <v/>
      </c>
      <c r="P130" s="284" t="str">
        <f ca="1">IF('Aggregate CF'!N884=0,"",'Aggregate CF'!N884)</f>
        <v/>
      </c>
    </row>
    <row r="131" spans="5:16">
      <c r="E131" s="232" t="str">
        <f>IF('Aggregate CF'!C885=0,"",'Aggregate CF'!C885)</f>
        <v>Furniture Income</v>
      </c>
      <c r="F131" s="285" t="str">
        <f>IF('Aggregate CF'!D885=0,"",'Aggregate CF'!D885)</f>
        <v/>
      </c>
      <c r="G131" s="313" t="str">
        <f ca="1">IF('Aggregate CF'!E885=0,"",'Aggregate CF'!E885)</f>
        <v/>
      </c>
      <c r="H131" s="314" t="str">
        <f ca="1">IF('Aggregate CF'!F885=0,"",'Aggregate CF'!F885)</f>
        <v/>
      </c>
      <c r="I131" s="284" t="str">
        <f ca="1">IF('Aggregate CF'!G885=0,"",'Aggregate CF'!G885)</f>
        <v/>
      </c>
      <c r="J131" s="284" t="str">
        <f ca="1">IF('Aggregate CF'!H885=0,"",'Aggregate CF'!H885)</f>
        <v/>
      </c>
      <c r="K131" s="284" t="str">
        <f ca="1">IF('Aggregate CF'!I885=0,"",'Aggregate CF'!I885)</f>
        <v/>
      </c>
      <c r="L131" s="284" t="str">
        <f ca="1">IF('Aggregate CF'!J885=0,"",'Aggregate CF'!J885)</f>
        <v/>
      </c>
      <c r="M131" s="284" t="str">
        <f ca="1">IF('Aggregate CF'!K885=0,"",'Aggregate CF'!K885)</f>
        <v/>
      </c>
      <c r="N131" s="284" t="str">
        <f ca="1">IF('Aggregate CF'!L885=0,"",'Aggregate CF'!L885)</f>
        <v/>
      </c>
      <c r="O131" s="284" t="str">
        <f ca="1">IF('Aggregate CF'!M885=0,"",'Aggregate CF'!M885)</f>
        <v/>
      </c>
      <c r="P131" s="284" t="str">
        <f ca="1">IF('Aggregate CF'!N885=0,"",'Aggregate CF'!N885)</f>
        <v/>
      </c>
    </row>
    <row r="132" spans="5:16">
      <c r="E132" s="232" t="str">
        <f>IF('Aggregate CF'!C886=0,"",'Aggregate CF'!C886)</f>
        <v>Legal Fees Reimbursement</v>
      </c>
      <c r="F132" s="285" t="str">
        <f>IF('Aggregate CF'!D886=0,"",'Aggregate CF'!D886)</f>
        <v/>
      </c>
      <c r="G132" s="313" t="str">
        <f ca="1">IF('Aggregate CF'!E886=0,"",'Aggregate CF'!E886)</f>
        <v/>
      </c>
      <c r="H132" s="314" t="str">
        <f ca="1">IF('Aggregate CF'!F886=0,"",'Aggregate CF'!F886)</f>
        <v/>
      </c>
      <c r="I132" s="284" t="str">
        <f ca="1">IF('Aggregate CF'!G886=0,"",'Aggregate CF'!G886)</f>
        <v/>
      </c>
      <c r="J132" s="284" t="str">
        <f ca="1">IF('Aggregate CF'!H886=0,"",'Aggregate CF'!H886)</f>
        <v/>
      </c>
      <c r="K132" s="284" t="str">
        <f ca="1">IF('Aggregate CF'!I886=0,"",'Aggregate CF'!I886)</f>
        <v/>
      </c>
      <c r="L132" s="284" t="str">
        <f ca="1">IF('Aggregate CF'!J886=0,"",'Aggregate CF'!J886)</f>
        <v/>
      </c>
      <c r="M132" s="284" t="str">
        <f ca="1">IF('Aggregate CF'!K886=0,"",'Aggregate CF'!K886)</f>
        <v/>
      </c>
      <c r="N132" s="284" t="str">
        <f ca="1">IF('Aggregate CF'!L886=0,"",'Aggregate CF'!L886)</f>
        <v/>
      </c>
      <c r="O132" s="284" t="str">
        <f ca="1">IF('Aggregate CF'!M886=0,"",'Aggregate CF'!M886)</f>
        <v/>
      </c>
      <c r="P132" s="284" t="str">
        <f ca="1">IF('Aggregate CF'!N886=0,"",'Aggregate CF'!N886)</f>
        <v/>
      </c>
    </row>
    <row r="133" spans="5:16" ht="15" thickBot="1">
      <c r="E133" s="232" t="str">
        <f>IF('Aggregate CF'!C887=0,"",'Aggregate CF'!C887)</f>
        <v>Misc.</v>
      </c>
      <c r="F133" s="290" t="str">
        <f>IF('Aggregate CF'!D887=0,"",'Aggregate CF'!D887)</f>
        <v/>
      </c>
      <c r="G133" s="318" t="str">
        <f ca="1">IF('Aggregate CF'!E887=0,"",'Aggregate CF'!E887)</f>
        <v/>
      </c>
      <c r="H133" s="319" t="str">
        <f ca="1">IF('Aggregate CF'!F887=0,"",'Aggregate CF'!F887)</f>
        <v/>
      </c>
      <c r="I133" s="291" t="str">
        <f ca="1">IF('Aggregate CF'!G887=0,"",'Aggregate CF'!G887)</f>
        <v/>
      </c>
      <c r="J133" s="291" t="str">
        <f ca="1">IF('Aggregate CF'!H887=0,"",'Aggregate CF'!H887)</f>
        <v/>
      </c>
      <c r="K133" s="291" t="str">
        <f ca="1">IF('Aggregate CF'!I887=0,"",'Aggregate CF'!I887)</f>
        <v/>
      </c>
      <c r="L133" s="291" t="str">
        <f ca="1">IF('Aggregate CF'!J887=0,"",'Aggregate CF'!J887)</f>
        <v/>
      </c>
      <c r="M133" s="291" t="str">
        <f ca="1">IF('Aggregate CF'!K887=0,"",'Aggregate CF'!K887)</f>
        <v/>
      </c>
      <c r="N133" s="291" t="str">
        <f ca="1">IF('Aggregate CF'!L887=0,"",'Aggregate CF'!L887)</f>
        <v/>
      </c>
      <c r="O133" s="291" t="str">
        <f ca="1">IF('Aggregate CF'!M887=0,"",'Aggregate CF'!M887)</f>
        <v/>
      </c>
      <c r="P133" s="291" t="str">
        <f ca="1">IF('Aggregate CF'!N887=0,"",'Aggregate CF'!N887)</f>
        <v/>
      </c>
    </row>
    <row r="134" spans="5:16">
      <c r="E134" s="83" t="str">
        <f>IF('Aggregate CF'!C888=0,"",'Aggregate CF'!C888)</f>
        <v>Total Other Revenue</v>
      </c>
      <c r="F134" s="285" t="str">
        <f ca="1">IF('Aggregate CF'!D888=0,"",'Aggregate CF'!D888)</f>
        <v/>
      </c>
      <c r="G134" s="313">
        <f ca="1">IF('Aggregate CF'!E888=0,"",'Aggregate CF'!E888)</f>
        <v>14420.261904761905</v>
      </c>
      <c r="H134" s="315">
        <f ca="1">IF('Aggregate CF'!F888=0,"",'Aggregate CF'!F888)</f>
        <v>17807.761904761905</v>
      </c>
      <c r="I134" s="284">
        <f ca="1">IF('Aggregate CF'!G888=0,"",'Aggregate CF'!G888)</f>
        <v>18520.072380952381</v>
      </c>
      <c r="J134" s="284">
        <f ca="1">IF('Aggregate CF'!H888=0,"",'Aggregate CF'!H888)</f>
        <v>19260.875276190476</v>
      </c>
      <c r="K134" s="284">
        <f ca="1">IF('Aggregate CF'!I888=0,"",'Aggregate CF'!I888)</f>
        <v>20031.310287238099</v>
      </c>
      <c r="L134" s="284">
        <f ca="1">IF('Aggregate CF'!J888=0,"",'Aggregate CF'!J888)</f>
        <v>20832.562698727623</v>
      </c>
      <c r="M134" s="284">
        <f ca="1">IF('Aggregate CF'!K888=0,"",'Aggregate CF'!K888)</f>
        <v>21665.865206676728</v>
      </c>
      <c r="N134" s="284">
        <f ca="1">IF('Aggregate CF'!L888=0,"",'Aggregate CF'!L888)</f>
        <v>22532.499814943796</v>
      </c>
      <c r="O134" s="284">
        <f ca="1">IF('Aggregate CF'!M888=0,"",'Aggregate CF'!M888)</f>
        <v>23433.799807541549</v>
      </c>
      <c r="P134" s="284">
        <f ca="1">IF('Aggregate CF'!N888=0,"",'Aggregate CF'!N888)</f>
        <v>24371.151799843214</v>
      </c>
    </row>
    <row r="135" spans="5:16">
      <c r="E135" s="67" t="str">
        <f>IF('Aggregate CF'!C889=0,"",'Aggregate CF'!C889)</f>
        <v/>
      </c>
      <c r="F135" s="288" t="str">
        <f>IF('Aggregate CF'!D889=0,"",'Aggregate CF'!D889)</f>
        <v/>
      </c>
      <c r="G135" s="316" t="str">
        <f>IF('Aggregate CF'!E889=0,"",'Aggregate CF'!E889)</f>
        <v/>
      </c>
      <c r="H135" s="317" t="str">
        <f>IF('Aggregate CF'!F889=0,"",'Aggregate CF'!F889)</f>
        <v/>
      </c>
      <c r="I135" s="289" t="str">
        <f>IF('Aggregate CF'!G889=0,"",'Aggregate CF'!G889)</f>
        <v/>
      </c>
      <c r="J135" s="289" t="str">
        <f>IF('Aggregate CF'!H889=0,"",'Aggregate CF'!H889)</f>
        <v/>
      </c>
      <c r="K135" s="289" t="str">
        <f>IF('Aggregate CF'!I889=0,"",'Aggregate CF'!I889)</f>
        <v/>
      </c>
      <c r="L135" s="289" t="str">
        <f>IF('Aggregate CF'!J889=0,"",'Aggregate CF'!J889)</f>
        <v/>
      </c>
      <c r="M135" s="289" t="str">
        <f>IF('Aggregate CF'!K889=0,"",'Aggregate CF'!K889)</f>
        <v/>
      </c>
      <c r="N135" s="289" t="str">
        <f>IF('Aggregate CF'!L889=0,"",'Aggregate CF'!L889)</f>
        <v/>
      </c>
      <c r="O135" s="289" t="str">
        <f>IF('Aggregate CF'!M889=0,"",'Aggregate CF'!M889)</f>
        <v/>
      </c>
      <c r="P135" s="289" t="str">
        <f>IF('Aggregate CF'!N889=0,"",'Aggregate CF'!N889)</f>
        <v/>
      </c>
    </row>
    <row r="136" spans="5:16" ht="15" thickBot="1">
      <c r="E136" s="21" t="str">
        <f>IF('Aggregate CF'!C890=0,"",'Aggregate CF'!C890)</f>
        <v>Total Revenue</v>
      </c>
      <c r="F136" s="292">
        <f ca="1">IF('Aggregate CF'!D890=0,"",'Aggregate CF'!D890)</f>
        <v>2358408</v>
      </c>
      <c r="G136" s="320">
        <f ca="1">IF('Aggregate CF'!E890=0,"",'Aggregate CF'!E890)</f>
        <v>932472.26190476189</v>
      </c>
      <c r="H136" s="321">
        <f ca="1">IF('Aggregate CF'!F890=0,"",'Aggregate CF'!F890)</f>
        <v>1372069.1219047618</v>
      </c>
      <c r="I136" s="293">
        <f ca="1">IF('Aggregate CF'!G890=0,"",'Aggregate CF'!G890)</f>
        <v>3945589.2423009537</v>
      </c>
      <c r="J136" s="293">
        <f ca="1">IF('Aggregate CF'!H890=0,"",'Aggregate CF'!H890)</f>
        <v>4103412.8119929913</v>
      </c>
      <c r="K136" s="293">
        <f ca="1">IF('Aggregate CF'!I890=0,"",'Aggregate CF'!I890)</f>
        <v>4191588.7703699265</v>
      </c>
      <c r="L136" s="293">
        <f ca="1">IF('Aggregate CF'!J890=0,"",'Aggregate CF'!J890)</f>
        <v>4264938.8481741603</v>
      </c>
      <c r="M136" s="293">
        <f ca="1">IF('Aggregate CF'!K890=0,"",'Aggregate CF'!K890)</f>
        <v>4435536.4021011256</v>
      </c>
      <c r="N136" s="293">
        <f ca="1">IF('Aggregate CF'!L890=0,"",'Aggregate CF'!L890)</f>
        <v>4612957.8581851684</v>
      </c>
      <c r="O136" s="293">
        <f ca="1">IF('Aggregate CF'!M890=0,"",'Aggregate CF'!M890)</f>
        <v>4797476.1725125769</v>
      </c>
      <c r="P136" s="293">
        <f ca="1">IF('Aggregate CF'!N890=0,"",'Aggregate CF'!N890)</f>
        <v>4989375.2194130803</v>
      </c>
    </row>
    <row r="137" spans="5:16" ht="15" thickTop="1">
      <c r="E137" s="4" t="str">
        <f>IF('Aggregate CF'!C891=0,"",'Aggregate CF'!C891)</f>
        <v/>
      </c>
      <c r="F137" s="283" t="str">
        <f>IF('Aggregate CF'!D891=0,"",'Aggregate CF'!D891)</f>
        <v/>
      </c>
      <c r="G137" s="313" t="str">
        <f>IF('Aggregate CF'!E891=0,"",'Aggregate CF'!E891)</f>
        <v/>
      </c>
      <c r="H137" s="322" t="str">
        <f>IF('Aggregate CF'!F891=0,"",'Aggregate CF'!F891)</f>
        <v/>
      </c>
      <c r="I137" s="284" t="str">
        <f>IF('Aggregate CF'!G891=0,"",'Aggregate CF'!G891)</f>
        <v/>
      </c>
      <c r="J137" s="284" t="str">
        <f>IF('Aggregate CF'!H891=0,"",'Aggregate CF'!H891)</f>
        <v/>
      </c>
      <c r="K137" s="284" t="str">
        <f>IF('Aggregate CF'!I891=0,"",'Aggregate CF'!I891)</f>
        <v/>
      </c>
      <c r="L137" s="284" t="str">
        <f>IF('Aggregate CF'!J891=0,"",'Aggregate CF'!J891)</f>
        <v/>
      </c>
      <c r="M137" s="284" t="str">
        <f>IF('Aggregate CF'!K891=0,"",'Aggregate CF'!K891)</f>
        <v/>
      </c>
      <c r="N137" s="284" t="str">
        <f>IF('Aggregate CF'!L891=0,"",'Aggregate CF'!L891)</f>
        <v/>
      </c>
      <c r="O137" s="284" t="str">
        <f>IF('Aggregate CF'!M891=0,"",'Aggregate CF'!M891)</f>
        <v/>
      </c>
      <c r="P137" s="284" t="str">
        <f>IF('Aggregate CF'!N891=0,"",'Aggregate CF'!N891)</f>
        <v/>
      </c>
    </row>
    <row r="138" spans="5:16">
      <c r="E138" s="23" t="str">
        <f>IF('Aggregate CF'!C892=0,"",'Aggregate CF'!C892)</f>
        <v xml:space="preserve">Operating Expenses </v>
      </c>
      <c r="F138" s="285" t="str">
        <f>IF('Aggregate CF'!D892=0,"",'Aggregate CF'!D892)</f>
        <v/>
      </c>
      <c r="G138" s="313" t="str">
        <f>IF('Aggregate CF'!E892=0,"",'Aggregate CF'!E892)</f>
        <v/>
      </c>
      <c r="H138" s="314" t="str">
        <f>IF('Aggregate CF'!F892=0,"",'Aggregate CF'!F892)</f>
        <v/>
      </c>
      <c r="I138" s="284" t="str">
        <f>IF('Aggregate CF'!G892=0,"",'Aggregate CF'!G892)</f>
        <v/>
      </c>
      <c r="J138" s="284" t="str">
        <f>IF('Aggregate CF'!H892=0,"",'Aggregate CF'!H892)</f>
        <v/>
      </c>
      <c r="K138" s="284" t="str">
        <f>IF('Aggregate CF'!I892=0,"",'Aggregate CF'!I892)</f>
        <v/>
      </c>
      <c r="L138" s="284" t="str">
        <f>IF('Aggregate CF'!J892=0,"",'Aggregate CF'!J892)</f>
        <v/>
      </c>
      <c r="M138" s="284" t="str">
        <f>IF('Aggregate CF'!K892=0,"",'Aggregate CF'!K892)</f>
        <v/>
      </c>
      <c r="N138" s="284" t="str">
        <f>IF('Aggregate CF'!L892=0,"",'Aggregate CF'!L892)</f>
        <v/>
      </c>
      <c r="O138" s="284" t="str">
        <f>IF('Aggregate CF'!M892=0,"",'Aggregate CF'!M892)</f>
        <v/>
      </c>
      <c r="P138" s="284" t="str">
        <f>IF('Aggregate CF'!N892=0,"",'Aggregate CF'!N892)</f>
        <v/>
      </c>
    </row>
    <row r="139" spans="5:16">
      <c r="E139" s="234" t="str">
        <f>IF('Aggregate CF'!C893=0,"",'Aggregate CF'!C893)</f>
        <v xml:space="preserve">PAYROLL AND BENEFITS </v>
      </c>
      <c r="F139" s="295">
        <f ca="1">IF('Aggregate CF'!D893=0,"",'Aggregate CF'!D893)</f>
        <v>-12000</v>
      </c>
      <c r="G139" s="313">
        <f ca="1">IF('Aggregate CF'!E893=0,"",'Aggregate CF'!E893)</f>
        <v>-12000</v>
      </c>
      <c r="H139" s="314">
        <f ca="1">IF('Aggregate CF'!F893=0,"",'Aggregate CF'!F893)</f>
        <v>-12120</v>
      </c>
      <c r="I139" s="284">
        <f ca="1">IF('Aggregate CF'!G893=0,"",'Aggregate CF'!G893)</f>
        <v>-44700</v>
      </c>
      <c r="J139" s="284">
        <f ca="1">IF('Aggregate CF'!H893=0,"",'Aggregate CF'!H893)</f>
        <v>-44700</v>
      </c>
      <c r="K139" s="284">
        <f ca="1">IF('Aggregate CF'!I893=0,"",'Aggregate CF'!I893)</f>
        <v>-44760</v>
      </c>
      <c r="L139" s="284">
        <f ca="1">IF('Aggregate CF'!J893=0,"",'Aggregate CF'!J893)</f>
        <v>-44760</v>
      </c>
      <c r="M139" s="284">
        <f ca="1">IF('Aggregate CF'!K893=0,"",'Aggregate CF'!K893)</f>
        <v>-44760</v>
      </c>
      <c r="N139" s="284">
        <f ca="1">IF('Aggregate CF'!L893=0,"",'Aggregate CF'!L893)</f>
        <v>-44880</v>
      </c>
      <c r="O139" s="284">
        <f ca="1">IF('Aggregate CF'!M893=0,"",'Aggregate CF'!M893)</f>
        <v>-44880</v>
      </c>
      <c r="P139" s="284">
        <f ca="1">IF('Aggregate CF'!N893=0,"",'Aggregate CF'!N893)</f>
        <v>-44880</v>
      </c>
    </row>
    <row r="140" spans="5:16">
      <c r="E140" s="234" t="str">
        <f>IF('Aggregate CF'!C894=0,"",'Aggregate CF'!C894)</f>
        <v>MANAGEMENT FEE / LEASING</v>
      </c>
      <c r="F140" s="295">
        <f ca="1">IF('Aggregate CF'!D894=0,"",'Aggregate CF'!D894)</f>
        <v>-64835</v>
      </c>
      <c r="G140" s="313">
        <f ca="1">IF('Aggregate CF'!E894=0,"",'Aggregate CF'!E894)</f>
        <v>-64835</v>
      </c>
      <c r="H140" s="314">
        <f ca="1">IF('Aggregate CF'!F894=0,"",'Aggregate CF'!F894)</f>
        <v>-65830.960000000006</v>
      </c>
      <c r="I140" s="284">
        <f ca="1">IF('Aggregate CF'!G894=0,"",'Aggregate CF'!G894)</f>
        <v>-134128.16010483811</v>
      </c>
      <c r="J140" s="284">
        <f ca="1">IF('Aggregate CF'!H894=0,"",'Aggregate CF'!H894)</f>
        <v>-139493.2865090316</v>
      </c>
      <c r="K140" s="284">
        <f ca="1">IF('Aggregate CF'!I894=0,"",'Aggregate CF'!I894)</f>
        <v>-142309.38856187416</v>
      </c>
      <c r="L140" s="284">
        <f ca="1">IF('Aggregate CF'!J894=0,"",'Aggregate CF'!J894)</f>
        <v>-144800.79411763922</v>
      </c>
      <c r="M140" s="284">
        <f ca="1">IF('Aggregate CF'!K894=0,"",'Aggregate CF'!K894)</f>
        <v>-150592.8258823448</v>
      </c>
      <c r="N140" s="284">
        <f ca="1">IF('Aggregate CF'!L894=0,"",'Aggregate CF'!L894)</f>
        <v>-156616.53891763859</v>
      </c>
      <c r="O140" s="284">
        <f ca="1">IF('Aggregate CF'!M894=0,"",'Aggregate CF'!M894)</f>
        <v>-162881.20047434414</v>
      </c>
      <c r="P140" s="284">
        <f ca="1">IF('Aggregate CF'!N894=0,"",'Aggregate CF'!N894)</f>
        <v>-169396.44849331793</v>
      </c>
    </row>
    <row r="141" spans="5:16">
      <c r="E141" s="234" t="str">
        <f>IF('Aggregate CF'!C895=0,"",'Aggregate CF'!C895)</f>
        <v>ADMIN. EXPENSES / FEES</v>
      </c>
      <c r="F141" s="295">
        <f ca="1">IF('Aggregate CF'!D895=0,"",'Aggregate CF'!D895)</f>
        <v>-8500</v>
      </c>
      <c r="G141" s="313">
        <f ca="1">IF('Aggregate CF'!E895=0,"",'Aggregate CF'!E895)</f>
        <v>-8500</v>
      </c>
      <c r="H141" s="314">
        <f ca="1">IF('Aggregate CF'!F895=0,"",'Aggregate CF'!F895)</f>
        <v>-8630</v>
      </c>
      <c r="I141" s="284">
        <f ca="1">IF('Aggregate CF'!G895=0,"",'Aggregate CF'!G895)</f>
        <v>-12195</v>
      </c>
      <c r="J141" s="284">
        <f ca="1">IF('Aggregate CF'!H895=0,"",'Aggregate CF'!H895)</f>
        <v>-12195</v>
      </c>
      <c r="K141" s="284">
        <f ca="1">IF('Aggregate CF'!I895=0,"",'Aggregate CF'!I895)</f>
        <v>-12210</v>
      </c>
      <c r="L141" s="284">
        <f ca="1">IF('Aggregate CF'!J895=0,"",'Aggregate CF'!J895)</f>
        <v>-12210</v>
      </c>
      <c r="M141" s="284">
        <f ca="1">IF('Aggregate CF'!K895=0,"",'Aggregate CF'!K895)</f>
        <v>-12210</v>
      </c>
      <c r="N141" s="284">
        <f ca="1">IF('Aggregate CF'!L895=0,"",'Aggregate CF'!L895)</f>
        <v>-12240</v>
      </c>
      <c r="O141" s="284">
        <f ca="1">IF('Aggregate CF'!M895=0,"",'Aggregate CF'!M895)</f>
        <v>-12240</v>
      </c>
      <c r="P141" s="284">
        <f ca="1">IF('Aggregate CF'!N895=0,"",'Aggregate CF'!N895)</f>
        <v>-12240</v>
      </c>
    </row>
    <row r="142" spans="5:16">
      <c r="E142" s="234" t="str">
        <f>IF('Aggregate CF'!C896=0,"",'Aggregate CF'!C896)</f>
        <v>UTILITIES EXPENSES</v>
      </c>
      <c r="F142" s="295">
        <f ca="1">IF('Aggregate CF'!D896=0,"",'Aggregate CF'!D896)</f>
        <v>-54200</v>
      </c>
      <c r="G142" s="313">
        <f ca="1">IF('Aggregate CF'!E896=0,"",'Aggregate CF'!E896)</f>
        <v>-54200</v>
      </c>
      <c r="H142" s="314">
        <f ca="1">IF('Aggregate CF'!F896=0,"",'Aggregate CF'!F896)</f>
        <v>-55012</v>
      </c>
      <c r="I142" s="284">
        <f ca="1">IF('Aggregate CF'!G896=0,"",'Aggregate CF'!G896)</f>
        <v>-83342</v>
      </c>
      <c r="J142" s="284">
        <f ca="1">IF('Aggregate CF'!H896=0,"",'Aggregate CF'!H896)</f>
        <v>-83342</v>
      </c>
      <c r="K142" s="284">
        <f ca="1">IF('Aggregate CF'!I896=0,"",'Aggregate CF'!I896)</f>
        <v>-83642</v>
      </c>
      <c r="L142" s="284">
        <f ca="1">IF('Aggregate CF'!J896=0,"",'Aggregate CF'!J896)</f>
        <v>-83642</v>
      </c>
      <c r="M142" s="284">
        <f ca="1">IF('Aggregate CF'!K896=0,"",'Aggregate CF'!K896)</f>
        <v>-83642</v>
      </c>
      <c r="N142" s="284">
        <f ca="1">IF('Aggregate CF'!L896=0,"",'Aggregate CF'!L896)</f>
        <v>-83844</v>
      </c>
      <c r="O142" s="284">
        <f ca="1">IF('Aggregate CF'!M896=0,"",'Aggregate CF'!M896)</f>
        <v>-83844</v>
      </c>
      <c r="P142" s="284">
        <f ca="1">IF('Aggregate CF'!N896=0,"",'Aggregate CF'!N896)</f>
        <v>-83844</v>
      </c>
    </row>
    <row r="143" spans="5:16">
      <c r="E143" s="234" t="str">
        <f>IF('Aggregate CF'!C897=0,"",'Aggregate CF'!C897)</f>
        <v>OPERATIONS AND MAINTENANCE</v>
      </c>
      <c r="F143" s="295">
        <f ca="1">IF('Aggregate CF'!D897=0,"",'Aggregate CF'!D897)</f>
        <v>-103400</v>
      </c>
      <c r="G143" s="313">
        <f ca="1">IF('Aggregate CF'!E897=0,"",'Aggregate CF'!E897)</f>
        <v>-103399.99999999999</v>
      </c>
      <c r="H143" s="314">
        <f ca="1">IF('Aggregate CF'!F897=0,"",'Aggregate CF'!F897)</f>
        <v>-104912.5</v>
      </c>
      <c r="I143" s="284">
        <f ca="1">IF('Aggregate CF'!G897=0,"",'Aggregate CF'!G897)</f>
        <v>-108470</v>
      </c>
      <c r="J143" s="284">
        <f ca="1">IF('Aggregate CF'!H897=0,"",'Aggregate CF'!H897)</f>
        <v>-108470</v>
      </c>
      <c r="K143" s="284">
        <f ca="1">IF('Aggregate CF'!I897=0,"",'Aggregate CF'!I897)</f>
        <v>-108720</v>
      </c>
      <c r="L143" s="284">
        <f ca="1">IF('Aggregate CF'!J897=0,"",'Aggregate CF'!J897)</f>
        <v>-108720</v>
      </c>
      <c r="M143" s="284">
        <f ca="1">IF('Aggregate CF'!K897=0,"",'Aggregate CF'!K897)</f>
        <v>-108720</v>
      </c>
      <c r="N143" s="284">
        <f ca="1">IF('Aggregate CF'!L897=0,"",'Aggregate CF'!L897)</f>
        <v>-109140</v>
      </c>
      <c r="O143" s="284">
        <f ca="1">IF('Aggregate CF'!M897=0,"",'Aggregate CF'!M897)</f>
        <v>-109140</v>
      </c>
      <c r="P143" s="284">
        <f ca="1">IF('Aggregate CF'!N897=0,"",'Aggregate CF'!N897)</f>
        <v>-109140</v>
      </c>
    </row>
    <row r="144" spans="5:16">
      <c r="E144" s="234" t="str">
        <f>IF('Aggregate CF'!C898=0,"",'Aggregate CF'!C898)</f>
        <v>INSURANCE</v>
      </c>
      <c r="F144" s="295">
        <f ca="1">IF('Aggregate CF'!D898=0,"",'Aggregate CF'!D898)</f>
        <v>-24000</v>
      </c>
      <c r="G144" s="313">
        <f ca="1">IF('Aggregate CF'!E898=0,"",'Aggregate CF'!E898)</f>
        <v>-24000.000000000004</v>
      </c>
      <c r="H144" s="314">
        <f ca="1">IF('Aggregate CF'!F898=0,"",'Aggregate CF'!F898)</f>
        <v>-24359.999999999996</v>
      </c>
      <c r="I144" s="284">
        <f ca="1">IF('Aggregate CF'!G898=0,"",'Aggregate CF'!G898)</f>
        <v>-38447</v>
      </c>
      <c r="J144" s="284">
        <f ca="1">IF('Aggregate CF'!H898=0,"",'Aggregate CF'!H898)</f>
        <v>-38447</v>
      </c>
      <c r="K144" s="284">
        <f ca="1">IF('Aggregate CF'!I898=0,"",'Aggregate CF'!I898)</f>
        <v>-38507</v>
      </c>
      <c r="L144" s="284">
        <f ca="1">IF('Aggregate CF'!J898=0,"",'Aggregate CF'!J898)</f>
        <v>-38507</v>
      </c>
      <c r="M144" s="284">
        <f ca="1">IF('Aggregate CF'!K898=0,"",'Aggregate CF'!K898)</f>
        <v>-38507</v>
      </c>
      <c r="N144" s="284">
        <f ca="1">IF('Aggregate CF'!L898=0,"",'Aggregate CF'!L898)</f>
        <v>-38607</v>
      </c>
      <c r="O144" s="284">
        <f ca="1">IF('Aggregate CF'!M898=0,"",'Aggregate CF'!M898)</f>
        <v>-38607</v>
      </c>
      <c r="P144" s="284">
        <f ca="1">IF('Aggregate CF'!N898=0,"",'Aggregate CF'!N898)</f>
        <v>-38607</v>
      </c>
    </row>
    <row r="145" spans="5:16">
      <c r="E145" s="234" t="str">
        <f>IF('Aggregate CF'!C899=0,"",'Aggregate CF'!C899)</f>
        <v>PROPERTY TAX</v>
      </c>
      <c r="F145" s="295">
        <f ca="1">IF('Aggregate CF'!D899=0,"",'Aggregate CF'!D899)</f>
        <v>-341097</v>
      </c>
      <c r="G145" s="313">
        <f ca="1">IF('Aggregate CF'!E899=0,"",'Aggregate CF'!E899)</f>
        <v>-341097</v>
      </c>
      <c r="H145" s="314">
        <f ca="1">IF('Aggregate CF'!F899=0,"",'Aggregate CF'!F899)</f>
        <v>-345857.97</v>
      </c>
      <c r="I145" s="284">
        <f ca="1">IF('Aggregate CF'!G899=0,"",'Aggregate CF'!G899)</f>
        <v>-522463.978</v>
      </c>
      <c r="J145" s="284">
        <f ca="1">IF('Aggregate CF'!H899=0,"",'Aggregate CF'!H899)</f>
        <v>-522463.978</v>
      </c>
      <c r="K145" s="284">
        <f ca="1">IF('Aggregate CF'!I899=0,"",'Aggregate CF'!I899)</f>
        <v>-523501.50799999997</v>
      </c>
      <c r="L145" s="284">
        <f ca="1">IF('Aggregate CF'!J899=0,"",'Aggregate CF'!J899)</f>
        <v>-523501.50799999997</v>
      </c>
      <c r="M145" s="284">
        <f ca="1">IF('Aggregate CF'!K899=0,"",'Aggregate CF'!K899)</f>
        <v>-523501.50799999997</v>
      </c>
      <c r="N145" s="284">
        <f ca="1">IF('Aggregate CF'!L899=0,"",'Aggregate CF'!L899)</f>
        <v>-524903.11800000002</v>
      </c>
      <c r="O145" s="284">
        <f ca="1">IF('Aggregate CF'!M899=0,"",'Aggregate CF'!M899)</f>
        <v>-524903.11800000002</v>
      </c>
      <c r="P145" s="284">
        <f ca="1">IF('Aggregate CF'!N899=0,"",'Aggregate CF'!N899)</f>
        <v>-524903.11800000002</v>
      </c>
    </row>
    <row r="146" spans="5:16">
      <c r="E146" s="234" t="str">
        <f>IF('Aggregate CF'!C900=0,"",'Aggregate CF'!C900)</f>
        <v/>
      </c>
      <c r="F146" s="295" t="str">
        <f ca="1">IF('Aggregate CF'!D900=0,"",'Aggregate CF'!D900)</f>
        <v/>
      </c>
      <c r="G146" s="313">
        <f ca="1">IF('Aggregate CF'!E900=0,"",'Aggregate CF'!E900)</f>
        <v>-6000</v>
      </c>
      <c r="H146" s="314">
        <f ca="1">IF('Aggregate CF'!F900=0,"",'Aggregate CF'!F900)</f>
        <v>-6000</v>
      </c>
      <c r="I146" s="284">
        <f ca="1">IF('Aggregate CF'!G900=0,"",'Aggregate CF'!G900)</f>
        <v>-12120</v>
      </c>
      <c r="J146" s="284">
        <f ca="1">IF('Aggregate CF'!H900=0,"",'Aggregate CF'!H900)</f>
        <v>-12120</v>
      </c>
      <c r="K146" s="284">
        <f ca="1">IF('Aggregate CF'!I900=0,"",'Aggregate CF'!I900)</f>
        <v>-12198</v>
      </c>
      <c r="L146" s="284">
        <f ca="1">IF('Aggregate CF'!J900=0,"",'Aggregate CF'!J900)</f>
        <v>-12198</v>
      </c>
      <c r="M146" s="284">
        <f ca="1">IF('Aggregate CF'!K900=0,"",'Aggregate CF'!K900)</f>
        <v>-12198</v>
      </c>
      <c r="N146" s="284">
        <f ca="1">IF('Aggregate CF'!L900=0,"",'Aggregate CF'!L900)</f>
        <v>-12240</v>
      </c>
      <c r="O146" s="284">
        <f ca="1">IF('Aggregate CF'!M900=0,"",'Aggregate CF'!M900)</f>
        <v>-12240</v>
      </c>
      <c r="P146" s="284">
        <f ca="1">IF('Aggregate CF'!N900=0,"",'Aggregate CF'!N900)</f>
        <v>-12240</v>
      </c>
    </row>
    <row r="147" spans="5:16">
      <c r="E147" s="4" t="str">
        <f>IF('Aggregate CF'!C901=0,"",'Aggregate CF'!C901)</f>
        <v/>
      </c>
      <c r="F147" s="288" t="str">
        <f>IF('Aggregate CF'!D901=0,"",'Aggregate CF'!D901)</f>
        <v/>
      </c>
      <c r="G147" s="316" t="str">
        <f>IF('Aggregate CF'!E901=0,"",'Aggregate CF'!E901)</f>
        <v/>
      </c>
      <c r="H147" s="317" t="str">
        <f>IF('Aggregate CF'!F901=0,"",'Aggregate CF'!F901)</f>
        <v/>
      </c>
      <c r="I147" s="289" t="str">
        <f>IF('Aggregate CF'!G901=0,"",'Aggregate CF'!G901)</f>
        <v/>
      </c>
      <c r="J147" s="289" t="str">
        <f>IF('Aggregate CF'!H901=0,"",'Aggregate CF'!H901)</f>
        <v/>
      </c>
      <c r="K147" s="289" t="str">
        <f>IF('Aggregate CF'!I901=0,"",'Aggregate CF'!I901)</f>
        <v/>
      </c>
      <c r="L147" s="289" t="str">
        <f>IF('Aggregate CF'!J901=0,"",'Aggregate CF'!J901)</f>
        <v/>
      </c>
      <c r="M147" s="289" t="str">
        <f>IF('Aggregate CF'!K901=0,"",'Aggregate CF'!K901)</f>
        <v/>
      </c>
      <c r="N147" s="289" t="str">
        <f>IF('Aggregate CF'!L901=0,"",'Aggregate CF'!L901)</f>
        <v/>
      </c>
      <c r="O147" s="289" t="str">
        <f>IF('Aggregate CF'!M901=0,"",'Aggregate CF'!M901)</f>
        <v/>
      </c>
      <c r="P147" s="289" t="str">
        <f>IF('Aggregate CF'!N901=0,"",'Aggregate CF'!N901)</f>
        <v/>
      </c>
    </row>
    <row r="148" spans="5:16">
      <c r="E148" s="222" t="str">
        <f>IF('Aggregate CF'!C902=0,"",'Aggregate CF'!C902)</f>
        <v>Total Operating Expenses (Total $$)</v>
      </c>
      <c r="F148" s="285">
        <f ca="1">IF('Aggregate CF'!D902=0,"",'Aggregate CF'!D902)</f>
        <v>-608032</v>
      </c>
      <c r="G148" s="313">
        <f ca="1">IF('Aggregate CF'!E902=0,"",'Aggregate CF'!E902)</f>
        <v>-614032</v>
      </c>
      <c r="H148" s="314">
        <f ca="1">IF('Aggregate CF'!F902=0,"",'Aggregate CF'!F902)</f>
        <v>-622723.42999999993</v>
      </c>
      <c r="I148" s="284">
        <f ca="1">IF('Aggregate CF'!G902=0,"",'Aggregate CF'!G902)</f>
        <v>-955866.13810483809</v>
      </c>
      <c r="J148" s="284">
        <f ca="1">IF('Aggregate CF'!H902=0,"",'Aggregate CF'!H902)</f>
        <v>-961231.26450903155</v>
      </c>
      <c r="K148" s="284">
        <f ca="1">IF('Aggregate CF'!I902=0,"",'Aggregate CF'!I902)</f>
        <v>-965847.89656187408</v>
      </c>
      <c r="L148" s="284">
        <f ca="1">IF('Aggregate CF'!J902=0,"",'Aggregate CF'!J902)</f>
        <v>-968339.30211763922</v>
      </c>
      <c r="M148" s="284">
        <f ca="1">IF('Aggregate CF'!K902=0,"",'Aggregate CF'!K902)</f>
        <v>-974131.33388234477</v>
      </c>
      <c r="N148" s="284">
        <f ca="1">IF('Aggregate CF'!L902=0,"",'Aggregate CF'!L902)</f>
        <v>-982470.65691763861</v>
      </c>
      <c r="O148" s="284">
        <f ca="1">IF('Aggregate CF'!M902=0,"",'Aggregate CF'!M902)</f>
        <v>-988735.31847434421</v>
      </c>
      <c r="P148" s="284">
        <f ca="1">IF('Aggregate CF'!N902=0,"",'Aggregate CF'!N902)</f>
        <v>-995250.56649331795</v>
      </c>
    </row>
    <row r="149" spans="5:16">
      <c r="E149" s="225" t="str">
        <f>IF('Aggregate CF'!C903=0,"",'Aggregate CF'!C903)</f>
        <v/>
      </c>
      <c r="F149" s="285" t="str">
        <f>IF('Aggregate CF'!D903=0,"",'Aggregate CF'!D903)</f>
        <v/>
      </c>
      <c r="G149" s="313" t="str">
        <f>IF('Aggregate CF'!E903=0,"",'Aggregate CF'!E903)</f>
        <v/>
      </c>
      <c r="H149" s="314" t="str">
        <f>IF('Aggregate CF'!F903=0,"",'Aggregate CF'!F903)</f>
        <v/>
      </c>
      <c r="I149" s="284" t="str">
        <f>IF('Aggregate CF'!G903=0,"",'Aggregate CF'!G903)</f>
        <v/>
      </c>
      <c r="J149" s="284" t="str">
        <f>IF('Aggregate CF'!H903=0,"",'Aggregate CF'!H903)</f>
        <v/>
      </c>
      <c r="K149" s="284" t="str">
        <f>IF('Aggregate CF'!I903=0,"",'Aggregate CF'!I903)</f>
        <v/>
      </c>
      <c r="L149" s="284" t="str">
        <f>IF('Aggregate CF'!J903=0,"",'Aggregate CF'!J903)</f>
        <v/>
      </c>
      <c r="M149" s="284" t="str">
        <f>IF('Aggregate CF'!K903=0,"",'Aggregate CF'!K903)</f>
        <v/>
      </c>
      <c r="N149" s="284" t="str">
        <f>IF('Aggregate CF'!L903=0,"",'Aggregate CF'!L903)</f>
        <v/>
      </c>
      <c r="O149" s="284" t="str">
        <f>IF('Aggregate CF'!M903=0,"",'Aggregate CF'!M903)</f>
        <v/>
      </c>
      <c r="P149" s="284" t="str">
        <f>IF('Aggregate CF'!N903=0,"",'Aggregate CF'!N903)</f>
        <v/>
      </c>
    </row>
    <row r="150" spans="5:16">
      <c r="E150" s="222" t="str">
        <f>IF('Aggregate CF'!C904=0,"",'Aggregate CF'!C904)</f>
        <v>Per Unit / Year</v>
      </c>
      <c r="F150" s="285">
        <f ca="1">IF('Aggregate CF'!D904=0,"",'Aggregate CF'!D904)</f>
        <v>-6268.3711340206182</v>
      </c>
      <c r="G150" s="323">
        <f ca="1">IF('Aggregate CF'!E904=0,"",'Aggregate CF'!E904)</f>
        <v>-6330.2268041237112</v>
      </c>
      <c r="H150" s="324">
        <f ca="1">IF('Aggregate CF'!F904=0,"",'Aggregate CF'!F904)</f>
        <v>-6419.8291752577315</v>
      </c>
      <c r="I150" s="296">
        <f ca="1">IF('Aggregate CF'!G904=0,"",'Aggregate CF'!G904)</f>
        <v>-9854.2900835550317</v>
      </c>
      <c r="J150" s="296">
        <f ca="1">IF('Aggregate CF'!H904=0,"",'Aggregate CF'!H904)</f>
        <v>-9909.600665041562</v>
      </c>
      <c r="K150" s="296">
        <f ca="1">IF('Aggregate CF'!I904=0,"",'Aggregate CF'!I904)</f>
        <v>-9957.1948099162273</v>
      </c>
      <c r="L150" s="296">
        <f ca="1">IF('Aggregate CF'!J904=0,"",'Aggregate CF'!J904)</f>
        <v>-9982.8794032746318</v>
      </c>
      <c r="M150" s="296">
        <f ca="1">IF('Aggregate CF'!K904=0,"",'Aggregate CF'!K904)</f>
        <v>-10042.591070952009</v>
      </c>
      <c r="N150" s="296">
        <f ca="1">IF('Aggregate CF'!L904=0,"",'Aggregate CF'!L904)</f>
        <v>-10128.563473377717</v>
      </c>
      <c r="O150" s="296">
        <f ca="1">IF('Aggregate CF'!M904=0,"",'Aggregate CF'!M904)</f>
        <v>-10193.147613137569</v>
      </c>
      <c r="P150" s="296">
        <f ca="1">IF('Aggregate CF'!N904=0,"",'Aggregate CF'!N904)</f>
        <v>-10260.315118487813</v>
      </c>
    </row>
    <row r="151" spans="5:16" ht="15" thickBot="1">
      <c r="E151" s="4" t="str">
        <f>IF('Aggregate CF'!C905=0,"",'Aggregate CF'!C905)</f>
        <v/>
      </c>
      <c r="F151" s="297" t="str">
        <f>IF('Aggregate CF'!D905=0,"",'Aggregate CF'!D905)</f>
        <v/>
      </c>
      <c r="G151" s="320" t="str">
        <f>IF('Aggregate CF'!E905=0,"",'Aggregate CF'!E905)</f>
        <v/>
      </c>
      <c r="H151" s="321" t="str">
        <f>IF('Aggregate CF'!F905=0,"",'Aggregate CF'!F905)</f>
        <v/>
      </c>
      <c r="I151" s="293" t="str">
        <f>IF('Aggregate CF'!G905=0,"",'Aggregate CF'!G905)</f>
        <v/>
      </c>
      <c r="J151" s="293" t="str">
        <f>IF('Aggregate CF'!H905=0,"",'Aggregate CF'!H905)</f>
        <v/>
      </c>
      <c r="K151" s="293" t="str">
        <f>IF('Aggregate CF'!I905=0,"",'Aggregate CF'!I905)</f>
        <v/>
      </c>
      <c r="L151" s="293" t="str">
        <f>IF('Aggregate CF'!J905=0,"",'Aggregate CF'!J905)</f>
        <v/>
      </c>
      <c r="M151" s="293" t="str">
        <f>IF('Aggregate CF'!K905=0,"",'Aggregate CF'!K905)</f>
        <v/>
      </c>
      <c r="N151" s="293" t="str">
        <f>IF('Aggregate CF'!L905=0,"",'Aggregate CF'!L905)</f>
        <v/>
      </c>
      <c r="O151" s="293" t="str">
        <f>IF('Aggregate CF'!M905=0,"",'Aggregate CF'!M905)</f>
        <v/>
      </c>
      <c r="P151" s="293" t="str">
        <f>IF('Aggregate CF'!N905=0,"",'Aggregate CF'!N905)</f>
        <v/>
      </c>
    </row>
    <row r="152" spans="5:16" ht="16.2" thickTop="1">
      <c r="E152" s="224" t="str">
        <f>IF('Aggregate CF'!C906=0,"",'Aggregate CF'!C906)</f>
        <v>Net Operating Income (NOI)</v>
      </c>
      <c r="F152" s="298">
        <f ca="1">IF('Aggregate CF'!D906=0,"",'Aggregate CF'!D906)</f>
        <v>1750376</v>
      </c>
      <c r="G152" s="315">
        <f ca="1">IF('Aggregate CF'!E906=0,"",'Aggregate CF'!E906)</f>
        <v>318440.26190476189</v>
      </c>
      <c r="H152" s="314">
        <f ca="1">IF('Aggregate CF'!F906=0,"",'Aggregate CF'!F906)</f>
        <v>749345.69190476183</v>
      </c>
      <c r="I152" s="284">
        <f ca="1">IF('Aggregate CF'!G906=0,"",'Aggregate CF'!G906)</f>
        <v>2989723.1041961154</v>
      </c>
      <c r="J152" s="284">
        <f ca="1">IF('Aggregate CF'!H906=0,"",'Aggregate CF'!H906)</f>
        <v>3142181.5474839597</v>
      </c>
      <c r="K152" s="284">
        <f ca="1">IF('Aggregate CF'!I906=0,"",'Aggregate CF'!I906)</f>
        <v>3225740.8738080524</v>
      </c>
      <c r="L152" s="284">
        <f ca="1">IF('Aggregate CF'!J906=0,"",'Aggregate CF'!J906)</f>
        <v>3296599.5460565211</v>
      </c>
      <c r="M152" s="284">
        <f ca="1">IF('Aggregate CF'!K906=0,"",'Aggregate CF'!K906)</f>
        <v>3461405.0682187807</v>
      </c>
      <c r="N152" s="284">
        <f ca="1">IF('Aggregate CF'!L906=0,"",'Aggregate CF'!L906)</f>
        <v>3630487.2012675297</v>
      </c>
      <c r="O152" s="284">
        <f ca="1">IF('Aggregate CF'!M906=0,"",'Aggregate CF'!M906)</f>
        <v>3808740.8540382329</v>
      </c>
      <c r="P152" s="284">
        <f ca="1">IF('Aggregate CF'!N906=0,"",'Aggregate CF'!N906)</f>
        <v>3994124.6529197623</v>
      </c>
    </row>
    <row r="153" spans="5:16">
      <c r="E153" s="216" t="str">
        <f>IF('Aggregate CF'!C907=0,"",'Aggregate CF'!C907)</f>
        <v>All Cash Yield</v>
      </c>
      <c r="F153" s="332">
        <f ca="1">IF('Aggregate CF'!D907=0,"",'Aggregate CF'!D907)</f>
        <v>3.0662331558943781E-2</v>
      </c>
      <c r="G153" s="330">
        <f ca="1">IF('Aggregate CF'!E907=0,"",'Aggregate CF'!E907)</f>
        <v>5.5782991152990577E-3</v>
      </c>
      <c r="H153" s="330">
        <f ca="1">IF('Aggregate CF'!F907=0,"",'Aggregate CF'!F907)</f>
        <v>1.3126714521594184E-2</v>
      </c>
      <c r="I153" s="331">
        <f ca="1">IF('Aggregate CF'!G907=0,"",'Aggregate CF'!G907)</f>
        <v>5.2372679407336434E-2</v>
      </c>
      <c r="J153" s="331">
        <f ca="1">IF('Aggregate CF'!H907=0,"",'Aggregate CF'!H907)</f>
        <v>5.5043380637844794E-2</v>
      </c>
      <c r="K153" s="331">
        <f ca="1">IF('Aggregate CF'!I907=0,"",'Aggregate CF'!I907)</f>
        <v>5.6507136864273465E-2</v>
      </c>
      <c r="L153" s="331">
        <f ca="1">IF('Aggregate CF'!J907=0,"",'Aggregate CF'!J907)</f>
        <v>5.7748408512370258E-2</v>
      </c>
      <c r="M153" s="331">
        <f ca="1">IF('Aggregate CF'!K907=0,"",'Aggregate CF'!K907)</f>
        <v>6.0635400543387633E-2</v>
      </c>
      <c r="N153" s="331">
        <f ca="1">IF('Aggregate CF'!L907=0,"",'Aggregate CF'!L907)</f>
        <v>6.3597308398747956E-2</v>
      </c>
      <c r="O153" s="331">
        <f ca="1">IF('Aggregate CF'!M907=0,"",'Aggregate CF'!M907)</f>
        <v>6.6719878979496397E-2</v>
      </c>
      <c r="P153" s="331">
        <f ca="1">IF('Aggregate CF'!N907=0,"",'Aggregate CF'!N907)</f>
        <v>6.9967352383474749E-2</v>
      </c>
    </row>
    <row r="154" spans="5:16">
      <c r="E154" s="765" t="s">
        <v>525</v>
      </c>
      <c r="F154" s="764">
        <f ca="1">IF('Aggregate CF'!D908=0,"",'Aggregate CF'!D908)</f>
        <v>57085548</v>
      </c>
      <c r="G154" s="315" t="str">
        <f>IF('Aggregate CF'!E908=0,"",'Aggregate CF'!E908)</f>
        <v/>
      </c>
      <c r="H154" s="315" t="str">
        <f>IF('Aggregate CF'!F908=0,"",'Aggregate CF'!F908)</f>
        <v/>
      </c>
      <c r="I154" s="294" t="str">
        <f>IF('Aggregate CF'!G908=0,"",'Aggregate CF'!G908)</f>
        <v/>
      </c>
      <c r="J154" s="294" t="str">
        <f>IF('Aggregate CF'!H908=0,"",'Aggregate CF'!H908)</f>
        <v/>
      </c>
      <c r="K154" s="294" t="str">
        <f>IF('Aggregate CF'!I908=0,"",'Aggregate CF'!I908)</f>
        <v/>
      </c>
      <c r="L154" s="294" t="str">
        <f>IF('Aggregate CF'!J908=0,"",'Aggregate CF'!J908)</f>
        <v/>
      </c>
      <c r="M154" s="294" t="str">
        <f>IF('Aggregate CF'!K908=0,"",'Aggregate CF'!K908)</f>
        <v/>
      </c>
      <c r="N154" s="294" t="str">
        <f>IF('Aggregate CF'!L908=0,"",'Aggregate CF'!L908)</f>
        <v/>
      </c>
      <c r="O154" s="294" t="str">
        <f>IF('Aggregate CF'!M908=0,"",'Aggregate CF'!M908)</f>
        <v/>
      </c>
      <c r="P154" s="294" t="str">
        <f>IF('Aggregate CF'!N908=0,"",'Aggregate CF'!N908)</f>
        <v/>
      </c>
    </row>
    <row r="155" spans="5:16">
      <c r="E155" s="239" t="str">
        <f>IF('Aggregate CF'!C909=0,"",'Aggregate CF'!C909)</f>
        <v>Operating Margin</v>
      </c>
      <c r="F155" s="285" t="str">
        <f>IF('Aggregate CF'!D909=0,"",'Aggregate CF'!D909)</f>
        <v/>
      </c>
      <c r="G155" s="415">
        <f ca="1">IF('Aggregate CF'!E909=0,"",'Aggregate CF'!E909)</f>
        <v>0.34150105575718004</v>
      </c>
      <c r="H155" s="416">
        <f ca="1">IF('Aggregate CF'!F909=0,"",'Aggregate CF'!F909)</f>
        <v>0.54614281448480517</v>
      </c>
      <c r="I155" s="417">
        <f ca="1">IF('Aggregate CF'!G909=0,"",'Aggregate CF'!G909)</f>
        <v>0.75773805142792694</v>
      </c>
      <c r="J155" s="417">
        <f ca="1">IF('Aggregate CF'!H909=0,"",'Aggregate CF'!H909)</f>
        <v>0.76574833960169608</v>
      </c>
      <c r="K155" s="417">
        <f ca="1">IF('Aggregate CF'!I909=0,"",'Aggregate CF'!I909)</f>
        <v>0.76957474850839591</v>
      </c>
      <c r="L155" s="417">
        <f ca="1">IF('Aggregate CF'!J909=0,"",'Aggregate CF'!J909)</f>
        <v>0.77295353190534266</v>
      </c>
      <c r="M155" s="417">
        <f ca="1">IF('Aggregate CF'!K909=0,"",'Aggregate CF'!K909)</f>
        <v>0.78038026394713023</v>
      </c>
      <c r="N155" s="417">
        <f ca="1">IF('Aggregate CF'!L909=0,"",'Aggregate CF'!L909)</f>
        <v>0.78701937300936831</v>
      </c>
      <c r="O155" s="417">
        <f ca="1">IF('Aggregate CF'!M909=0,"",'Aggregate CF'!M909)</f>
        <v>0.7939051111625397</v>
      </c>
      <c r="P155" s="417">
        <f ca="1">IF('Aggregate CF'!N909=0,"",'Aggregate CF'!N909)</f>
        <v>0.80052601323289674</v>
      </c>
    </row>
    <row r="156" spans="5:16">
      <c r="E156" s="225" t="str">
        <f>IF('Aggregate CF'!C910=0,"",'Aggregate CF'!C910)</f>
        <v/>
      </c>
      <c r="F156" s="329" t="str">
        <f>IF('Aggregate CF'!D910=0,"",'Aggregate CF'!D910)</f>
        <v/>
      </c>
      <c r="G156" s="313" t="str">
        <f>IF('Aggregate CF'!E910=0,"",'Aggregate CF'!E910)</f>
        <v/>
      </c>
      <c r="H156" s="315" t="str">
        <f>IF('Aggregate CF'!F910=0,"",'Aggregate CF'!F910)</f>
        <v/>
      </c>
      <c r="I156" s="286" t="str">
        <f>IF('Aggregate CF'!G910=0,"",'Aggregate CF'!G910)</f>
        <v/>
      </c>
      <c r="J156" s="286" t="str">
        <f>IF('Aggregate CF'!H910=0,"",'Aggregate CF'!H910)</f>
        <v/>
      </c>
      <c r="K156" s="286" t="str">
        <f>IF('Aggregate CF'!I910=0,"",'Aggregate CF'!I910)</f>
        <v/>
      </c>
      <c r="L156" s="286" t="str">
        <f>IF('Aggregate CF'!J910=0,"",'Aggregate CF'!J910)</f>
        <v/>
      </c>
      <c r="M156" s="286" t="str">
        <f>IF('Aggregate CF'!K910=0,"",'Aggregate CF'!K910)</f>
        <v/>
      </c>
      <c r="N156" s="286" t="str">
        <f>IF('Aggregate CF'!L910=0,"",'Aggregate CF'!L910)</f>
        <v/>
      </c>
      <c r="O156" s="286" t="str">
        <f>IF('Aggregate CF'!M910=0,"",'Aggregate CF'!M910)</f>
        <v/>
      </c>
      <c r="P156" s="286" t="str">
        <f>IF('Aggregate CF'!N910=0,"",'Aggregate CF'!N910)</f>
        <v/>
      </c>
    </row>
    <row r="157" spans="5:16">
      <c r="E157" s="225" t="str">
        <f>IF('Aggregate CF'!C911=0,"",'Aggregate CF'!C911)</f>
        <v>Buyout Costs</v>
      </c>
      <c r="F157" s="329" t="str">
        <f>IF('Aggregate CF'!D911=0,"",'Aggregate CF'!D911)</f>
        <v/>
      </c>
      <c r="G157" s="313">
        <f ca="1">IF('Aggregate CF'!E911=0,"",'Aggregate CF'!E911)</f>
        <v>-2047500</v>
      </c>
      <c r="H157" s="315" t="str">
        <f ca="1">IF('Aggregate CF'!F911=0,"",'Aggregate CF'!F911)</f>
        <v/>
      </c>
      <c r="I157" s="286" t="str">
        <f ca="1">IF('Aggregate CF'!G911=0,"",'Aggregate CF'!G911)</f>
        <v/>
      </c>
      <c r="J157" s="286" t="str">
        <f ca="1">IF('Aggregate CF'!H911=0,"",'Aggregate CF'!H911)</f>
        <v/>
      </c>
      <c r="K157" s="286" t="str">
        <f ca="1">IF('Aggregate CF'!I911=0,"",'Aggregate CF'!I911)</f>
        <v/>
      </c>
      <c r="L157" s="286" t="str">
        <f ca="1">IF('Aggregate CF'!J911=0,"",'Aggregate CF'!J911)</f>
        <v/>
      </c>
      <c r="M157" s="286" t="str">
        <f ca="1">IF('Aggregate CF'!K911=0,"",'Aggregate CF'!K911)</f>
        <v/>
      </c>
      <c r="N157" s="286" t="str">
        <f ca="1">IF('Aggregate CF'!L911=0,"",'Aggregate CF'!L911)</f>
        <v/>
      </c>
      <c r="O157" s="286" t="str">
        <f ca="1">IF('Aggregate CF'!M911=0,"",'Aggregate CF'!M911)</f>
        <v/>
      </c>
      <c r="P157" s="286" t="str">
        <f ca="1">IF('Aggregate CF'!N911=0,"",'Aggregate CF'!N911)</f>
        <v/>
      </c>
    </row>
    <row r="158" spans="5:16">
      <c r="E158" s="225" t="str">
        <f>IF('Aggregate CF'!C912=0,"",'Aggregate CF'!C912)</f>
        <v>Rehab Costs</v>
      </c>
      <c r="F158" s="329" t="str">
        <f>IF('Aggregate CF'!D912=0,"",'Aggregate CF'!D912)</f>
        <v/>
      </c>
      <c r="G158" s="313">
        <f ca="1">IF('Aggregate CF'!E912=0,"",'Aggregate CF'!E912)</f>
        <v>-2272300</v>
      </c>
      <c r="H158" s="315" t="str">
        <f ca="1">IF('Aggregate CF'!F912=0,"",'Aggregate CF'!F912)</f>
        <v/>
      </c>
      <c r="I158" s="286" t="str">
        <f ca="1">IF('Aggregate CF'!G912=0,"",'Aggregate CF'!G912)</f>
        <v/>
      </c>
      <c r="J158" s="286" t="str">
        <f ca="1">IF('Aggregate CF'!H912=0,"",'Aggregate CF'!H912)</f>
        <v/>
      </c>
      <c r="K158" s="286" t="str">
        <f ca="1">IF('Aggregate CF'!I912=0,"",'Aggregate CF'!I912)</f>
        <v/>
      </c>
      <c r="L158" s="286" t="str">
        <f ca="1">IF('Aggregate CF'!J912=0,"",'Aggregate CF'!J912)</f>
        <v/>
      </c>
      <c r="M158" s="286" t="str">
        <f ca="1">IF('Aggregate CF'!K912=0,"",'Aggregate CF'!K912)</f>
        <v/>
      </c>
      <c r="N158" s="286" t="str">
        <f ca="1">IF('Aggregate CF'!L912=0,"",'Aggregate CF'!L912)</f>
        <v/>
      </c>
      <c r="O158" s="286" t="str">
        <f ca="1">IF('Aggregate CF'!M912=0,"",'Aggregate CF'!M912)</f>
        <v/>
      </c>
      <c r="P158" s="286" t="str">
        <f ca="1">IF('Aggregate CF'!N912=0,"",'Aggregate CF'!N912)</f>
        <v/>
      </c>
    </row>
    <row r="159" spans="5:16">
      <c r="E159" s="222" t="str">
        <f>IF('Aggregate CF'!C913=0,"",'Aggregate CF'!C913)</f>
        <v>CapEx Reserve</v>
      </c>
      <c r="F159" s="329" t="str">
        <f>IF('Aggregate CF'!D913=0,"",'Aggregate CF'!D913)</f>
        <v/>
      </c>
      <c r="G159" s="313" t="str">
        <f ca="1">IF('Aggregate CF'!E913=0,"",'Aggregate CF'!E913)</f>
        <v/>
      </c>
      <c r="H159" s="315" t="str">
        <f ca="1">IF('Aggregate CF'!F913=0,"",'Aggregate CF'!F913)</f>
        <v/>
      </c>
      <c r="I159" s="286" t="str">
        <f ca="1">IF('Aggregate CF'!G913=0,"",'Aggregate CF'!G913)</f>
        <v/>
      </c>
      <c r="J159" s="286" t="str">
        <f ca="1">IF('Aggregate CF'!H913=0,"",'Aggregate CF'!H913)</f>
        <v/>
      </c>
      <c r="K159" s="286" t="str">
        <f ca="1">IF('Aggregate CF'!I913=0,"",'Aggregate CF'!I913)</f>
        <v/>
      </c>
      <c r="L159" s="286" t="str">
        <f ca="1">IF('Aggregate CF'!J913=0,"",'Aggregate CF'!J913)</f>
        <v/>
      </c>
      <c r="M159" s="286" t="str">
        <f ca="1">IF('Aggregate CF'!K913=0,"",'Aggregate CF'!K913)</f>
        <v/>
      </c>
      <c r="N159" s="286" t="str">
        <f ca="1">IF('Aggregate CF'!L913=0,"",'Aggregate CF'!L913)</f>
        <v/>
      </c>
      <c r="O159" s="286" t="str">
        <f ca="1">IF('Aggregate CF'!M913=0,"",'Aggregate CF'!M913)</f>
        <v/>
      </c>
      <c r="P159" s="286" t="str">
        <f ca="1">IF('Aggregate CF'!N913=0,"",'Aggregate CF'!N913)</f>
        <v/>
      </c>
    </row>
    <row r="160" spans="5:16">
      <c r="E160" s="4" t="str">
        <f>IF('Aggregate CF'!C914=0,"",'Aggregate CF'!C914)</f>
        <v/>
      </c>
      <c r="F160" s="288" t="str">
        <f>IF('Aggregate CF'!D914=0,"",'Aggregate CF'!D914)</f>
        <v/>
      </c>
      <c r="G160" s="316" t="str">
        <f>IF('Aggregate CF'!E914=0,"",'Aggregate CF'!E914)</f>
        <v/>
      </c>
      <c r="H160" s="317" t="str">
        <f>IF('Aggregate CF'!F914=0,"",'Aggregate CF'!F914)</f>
        <v/>
      </c>
      <c r="I160" s="289" t="str">
        <f>IF('Aggregate CF'!G914=0,"",'Aggregate CF'!G914)</f>
        <v/>
      </c>
      <c r="J160" s="289" t="str">
        <f>IF('Aggregate CF'!H914=0,"",'Aggregate CF'!H914)</f>
        <v/>
      </c>
      <c r="K160" s="289" t="str">
        <f>IF('Aggregate CF'!I914=0,"",'Aggregate CF'!I914)</f>
        <v/>
      </c>
      <c r="L160" s="289" t="str">
        <f>IF('Aggregate CF'!J914=0,"",'Aggregate CF'!J914)</f>
        <v/>
      </c>
      <c r="M160" s="289" t="str">
        <f>IF('Aggregate CF'!K914=0,"",'Aggregate CF'!K914)</f>
        <v/>
      </c>
      <c r="N160" s="289" t="str">
        <f>IF('Aggregate CF'!L914=0,"",'Aggregate CF'!L914)</f>
        <v/>
      </c>
      <c r="O160" s="289" t="str">
        <f>IF('Aggregate CF'!M914=0,"",'Aggregate CF'!M914)</f>
        <v/>
      </c>
      <c r="P160" s="289" t="str">
        <f>IF('Aggregate CF'!N914=0,"",'Aggregate CF'!N914)</f>
        <v/>
      </c>
    </row>
    <row r="161" spans="5:16">
      <c r="E161" s="4" t="str">
        <f>IF('Aggregate CF'!C915=0,"",'Aggregate CF'!C915)</f>
        <v>Net Cash Flow</v>
      </c>
      <c r="F161" s="329" t="str">
        <f>IF('Aggregate CF'!D915=0,"",'Aggregate CF'!D915)</f>
        <v/>
      </c>
      <c r="G161" s="313">
        <f ca="1">IF('Aggregate CF'!E915=0,"",'Aggregate CF'!E915)</f>
        <v>-1729059.7380952381</v>
      </c>
      <c r="H161" s="315">
        <f ca="1">IF('Aggregate CF'!F915=0,"",'Aggregate CF'!F915)</f>
        <v>749345.69190476183</v>
      </c>
      <c r="I161" s="286">
        <f ca="1">IF('Aggregate CF'!G915=0,"",'Aggregate CF'!G915)</f>
        <v>2989723.1041961154</v>
      </c>
      <c r="J161" s="286">
        <f ca="1">IF('Aggregate CF'!H915=0,"",'Aggregate CF'!H915)</f>
        <v>3142181.5474839597</v>
      </c>
      <c r="K161" s="286">
        <f ca="1">IF('Aggregate CF'!I915=0,"",'Aggregate CF'!I915)</f>
        <v>3225740.8738080524</v>
      </c>
      <c r="L161" s="286">
        <f ca="1">IF('Aggregate CF'!J915=0,"",'Aggregate CF'!J915)</f>
        <v>3296599.5460565211</v>
      </c>
      <c r="M161" s="286">
        <f ca="1">IF('Aggregate CF'!K915=0,"",'Aggregate CF'!K915)</f>
        <v>3461405.0682187807</v>
      </c>
      <c r="N161" s="286">
        <f ca="1">IF('Aggregate CF'!L915=0,"",'Aggregate CF'!L915)</f>
        <v>3630487.2012675297</v>
      </c>
      <c r="O161" s="286">
        <f ca="1">IF('Aggregate CF'!M915=0,"",'Aggregate CF'!M915)</f>
        <v>3808740.8540382329</v>
      </c>
      <c r="P161" s="286">
        <f ca="1">IF('Aggregate CF'!N915=0,"",'Aggregate CF'!N915)</f>
        <v>3994124.6529197623</v>
      </c>
    </row>
    <row r="167" spans="5:16">
      <c r="E167" s="713" t="s">
        <v>436</v>
      </c>
    </row>
    <row r="170" spans="5:16">
      <c r="E170" s="134"/>
      <c r="F170" s="671"/>
      <c r="G170" s="671"/>
      <c r="H170" s="671"/>
      <c r="I170" s="671"/>
      <c r="J170" s="671"/>
      <c r="K170" s="671"/>
      <c r="L170" s="671"/>
      <c r="M170" s="671"/>
      <c r="N170" s="671"/>
      <c r="O170" s="672"/>
    </row>
    <row r="171" spans="5:16">
      <c r="E171" s="137"/>
      <c r="F171" s="334" t="s">
        <v>511</v>
      </c>
      <c r="G171" s="15"/>
      <c r="H171" s="15"/>
      <c r="I171" s="15"/>
      <c r="J171" s="15"/>
      <c r="K171" s="15"/>
      <c r="L171" s="15"/>
      <c r="M171" s="15"/>
      <c r="N171" s="15"/>
      <c r="O171" s="689"/>
    </row>
    <row r="172" spans="5:16">
      <c r="E172" s="137"/>
      <c r="F172" s="15"/>
      <c r="G172" s="15"/>
      <c r="H172" s="15"/>
      <c r="I172" s="15"/>
      <c r="J172" s="15"/>
      <c r="K172" s="15"/>
      <c r="L172" s="15"/>
      <c r="M172" s="15"/>
      <c r="N172" s="15"/>
      <c r="O172" s="689"/>
    </row>
    <row r="173" spans="5:16">
      <c r="E173" s="137"/>
      <c r="F173" s="15"/>
      <c r="G173" s="15"/>
      <c r="H173" s="15"/>
      <c r="I173" s="15"/>
      <c r="J173" s="15"/>
      <c r="K173" s="15"/>
      <c r="L173" s="15"/>
      <c r="M173" s="15"/>
      <c r="N173" s="15"/>
      <c r="O173" s="689"/>
    </row>
    <row r="174" spans="5:16" ht="28.8">
      <c r="E174" s="137"/>
      <c r="F174" s="669" t="s">
        <v>0</v>
      </c>
      <c r="G174" s="670" t="s">
        <v>506</v>
      </c>
      <c r="H174" s="670" t="s">
        <v>507</v>
      </c>
      <c r="I174" s="670" t="s">
        <v>508</v>
      </c>
      <c r="J174" s="688" t="s">
        <v>510</v>
      </c>
      <c r="K174" s="681"/>
      <c r="L174" s="681"/>
      <c r="M174" s="681"/>
      <c r="N174" s="682"/>
      <c r="O174" s="689"/>
    </row>
    <row r="175" spans="5:16">
      <c r="E175" s="709">
        <v>-0.2</v>
      </c>
      <c r="F175" s="673">
        <f ca="1">F177*(1+E175)</f>
        <v>34480000</v>
      </c>
      <c r="G175" s="344">
        <f ca="1">G177</f>
        <v>13985548</v>
      </c>
      <c r="H175" s="344">
        <f ca="1">F175+G175</f>
        <v>48465548</v>
      </c>
      <c r="I175" s="344">
        <f t="shared" ref="I175:I176" ca="1" si="23">H175/$F$22</f>
        <v>499644.82474226801</v>
      </c>
      <c r="J175" s="683">
        <f t="shared" ref="J175:N179" ca="1" si="24">J$180/$H175</f>
        <v>-6.1411422134337573E-4</v>
      </c>
      <c r="K175" s="684">
        <f t="shared" ca="1" si="24"/>
        <v>-6.9087849901129758E-4</v>
      </c>
      <c r="L175" s="684">
        <f t="shared" ca="1" si="24"/>
        <v>-7.6764277667921966E-4</v>
      </c>
      <c r="M175" s="684">
        <f t="shared" ca="1" si="24"/>
        <v>-8.4440705434714162E-4</v>
      </c>
      <c r="N175" s="685">
        <f t="shared" ca="1" si="24"/>
        <v>-9.2117133201506348E-4</v>
      </c>
      <c r="O175" s="689"/>
    </row>
    <row r="176" spans="5:16">
      <c r="E176" s="709">
        <v>-0.1</v>
      </c>
      <c r="F176" s="673">
        <f ca="1">F177*(1+E176)</f>
        <v>38790000</v>
      </c>
      <c r="G176" s="344">
        <f ca="1">G177</f>
        <v>13985548</v>
      </c>
      <c r="H176" s="344">
        <f ca="1">F176+G176</f>
        <v>52775548</v>
      </c>
      <c r="I176" s="344">
        <f t="shared" ca="1" si="23"/>
        <v>544077.81443298969</v>
      </c>
      <c r="J176" s="686">
        <f t="shared" ca="1" si="24"/>
        <v>-5.639615958511696E-4</v>
      </c>
      <c r="K176" s="674">
        <f t="shared" ca="1" si="24"/>
        <v>-6.3445679533256569E-4</v>
      </c>
      <c r="L176" s="674">
        <f t="shared" ca="1" si="24"/>
        <v>-7.04951994813962E-4</v>
      </c>
      <c r="M176" s="674">
        <f t="shared" ca="1" si="24"/>
        <v>-7.7544719429535819E-4</v>
      </c>
      <c r="N176" s="675">
        <f t="shared" ca="1" si="24"/>
        <v>-8.4594239377675429E-4</v>
      </c>
      <c r="O176" s="689"/>
    </row>
    <row r="177" spans="5:15">
      <c r="E177" s="710" t="s">
        <v>505</v>
      </c>
      <c r="F177" s="673">
        <f ca="1">Summary!C36</f>
        <v>43100000</v>
      </c>
      <c r="G177" s="344">
        <f ca="1">SUM(Summary!C37:C42)</f>
        <v>13985548</v>
      </c>
      <c r="H177" s="344">
        <f ca="1">F177+G177</f>
        <v>57085548</v>
      </c>
      <c r="I177" s="344">
        <f ca="1">H177/$F$22</f>
        <v>588510.80412371131</v>
      </c>
      <c r="J177" s="686">
        <f t="shared" ca="1" si="24"/>
        <v>-5.2138208907095019E-4</v>
      </c>
      <c r="K177" s="674">
        <f t="shared" ca="1" si="24"/>
        <v>-5.8655485020481886E-4</v>
      </c>
      <c r="L177" s="674">
        <f t="shared" ca="1" si="24"/>
        <v>-6.5172761133868763E-4</v>
      </c>
      <c r="M177" s="674">
        <f t="shared" ca="1" si="24"/>
        <v>-7.1690037247255651E-4</v>
      </c>
      <c r="N177" s="675">
        <f t="shared" ca="1" si="24"/>
        <v>-7.8207313360642518E-4</v>
      </c>
      <c r="O177" s="689"/>
    </row>
    <row r="178" spans="5:15">
      <c r="E178" s="709">
        <v>0.1</v>
      </c>
      <c r="F178" s="673">
        <f ca="1">F177*(1+E178)</f>
        <v>47410000.000000007</v>
      </c>
      <c r="G178" s="344">
        <f ca="1">G177</f>
        <v>13985548</v>
      </c>
      <c r="H178" s="344">
        <f ca="1">F178+G178</f>
        <v>61395548.000000007</v>
      </c>
      <c r="I178" s="344">
        <f t="shared" ref="I178:I179" ca="1" si="25">H178/$F$22</f>
        <v>632943.79381443304</v>
      </c>
      <c r="J178" s="686">
        <f t="shared" ca="1" si="24"/>
        <v>-4.847807901641337E-4</v>
      </c>
      <c r="K178" s="674">
        <f t="shared" ca="1" si="24"/>
        <v>-5.4537838893465034E-4</v>
      </c>
      <c r="L178" s="674">
        <f t="shared" ca="1" si="24"/>
        <v>-6.0597598770516703E-4</v>
      </c>
      <c r="M178" s="674">
        <f t="shared" ca="1" si="24"/>
        <v>-6.6657358647568383E-4</v>
      </c>
      <c r="N178" s="675">
        <f t="shared" ca="1" si="24"/>
        <v>-7.2717118524620041E-4</v>
      </c>
      <c r="O178" s="689"/>
    </row>
    <row r="179" spans="5:15">
      <c r="E179" s="709">
        <v>0.2</v>
      </c>
      <c r="F179" s="676">
        <f ca="1">F177*(1+E179)</f>
        <v>51720000</v>
      </c>
      <c r="G179" s="409">
        <f ca="1">G178</f>
        <v>13985548</v>
      </c>
      <c r="H179" s="409">
        <f ca="1">F179+G179</f>
        <v>65705548</v>
      </c>
      <c r="I179" s="409">
        <f t="shared" ca="1" si="25"/>
        <v>677376.78350515466</v>
      </c>
      <c r="J179" s="687">
        <f t="shared" ca="1" si="24"/>
        <v>-4.5298126532633136E-4</v>
      </c>
      <c r="K179" s="677">
        <f t="shared" ca="1" si="24"/>
        <v>-5.0960392349212269E-4</v>
      </c>
      <c r="L179" s="677">
        <f t="shared" ca="1" si="24"/>
        <v>-5.6622658165791419E-4</v>
      </c>
      <c r="M179" s="677">
        <f t="shared" ca="1" si="24"/>
        <v>-6.2284923982370568E-4</v>
      </c>
      <c r="N179" s="678">
        <f t="shared" ca="1" si="24"/>
        <v>-6.7947189798949696E-4</v>
      </c>
      <c r="O179" s="689"/>
    </row>
    <row r="180" spans="5:15">
      <c r="E180" s="137"/>
      <c r="F180" s="15"/>
      <c r="G180" s="15"/>
      <c r="H180" s="15"/>
      <c r="I180" s="334" t="s">
        <v>509</v>
      </c>
      <c r="J180" s="344">
        <f ca="1">$L180*(1+J181)</f>
        <v>-29763.382272000003</v>
      </c>
      <c r="K180" s="344">
        <f ca="1">$L180*(1+K181)</f>
        <v>-33483.805055999997</v>
      </c>
      <c r="L180" s="344">
        <f ca="1">Z22</f>
        <v>-37204.22784</v>
      </c>
      <c r="M180" s="344">
        <f t="shared" ref="M180:N180" ca="1" si="26">$L180*(1+M181)</f>
        <v>-40924.650624000002</v>
      </c>
      <c r="N180" s="344">
        <f t="shared" ca="1" si="26"/>
        <v>-44645.073407999997</v>
      </c>
      <c r="O180" s="689"/>
    </row>
    <row r="181" spans="5:15">
      <c r="E181" s="137"/>
      <c r="F181" s="15"/>
      <c r="G181" s="15"/>
      <c r="H181" s="15"/>
      <c r="I181" s="15"/>
      <c r="J181" s="711">
        <v>-0.2</v>
      </c>
      <c r="K181" s="711">
        <v>-0.1</v>
      </c>
      <c r="L181" s="707" t="s">
        <v>505</v>
      </c>
      <c r="M181" s="711">
        <v>0.1</v>
      </c>
      <c r="N181" s="711">
        <v>0.2</v>
      </c>
      <c r="O181" s="689"/>
    </row>
    <row r="182" spans="5:15">
      <c r="E182" s="137"/>
      <c r="F182" s="15"/>
      <c r="G182" s="15"/>
      <c r="H182" s="15"/>
      <c r="I182" s="15"/>
      <c r="J182" s="15"/>
      <c r="K182" s="15"/>
      <c r="L182" s="15"/>
      <c r="M182" s="15"/>
      <c r="N182" s="15"/>
      <c r="O182" s="689"/>
    </row>
    <row r="183" spans="5:15">
      <c r="E183" s="142"/>
      <c r="F183" s="408"/>
      <c r="G183" s="408"/>
      <c r="H183" s="408"/>
      <c r="I183" s="408"/>
      <c r="J183" s="408"/>
      <c r="K183" s="408"/>
      <c r="L183" s="408"/>
      <c r="M183" s="408"/>
      <c r="N183" s="408"/>
      <c r="O183" s="690"/>
    </row>
    <row r="188" spans="5:15">
      <c r="E188" s="134"/>
      <c r="F188" s="701"/>
      <c r="G188" s="671"/>
      <c r="H188" s="671"/>
      <c r="I188" s="671"/>
      <c r="J188" s="671"/>
      <c r="K188" s="671"/>
      <c r="L188" s="671"/>
      <c r="M188" s="671"/>
      <c r="N188" s="671"/>
      <c r="O188" s="672"/>
    </row>
    <row r="189" spans="5:15">
      <c r="E189" s="137"/>
      <c r="F189" s="334" t="s">
        <v>518</v>
      </c>
      <c r="G189" s="15"/>
      <c r="H189" s="15"/>
      <c r="I189" s="15"/>
      <c r="J189" s="15"/>
      <c r="K189" s="15"/>
      <c r="L189" s="15"/>
      <c r="N189" s="15"/>
      <c r="O189" s="689"/>
    </row>
    <row r="190" spans="5:15">
      <c r="E190" s="137"/>
      <c r="F190" s="15"/>
      <c r="G190" s="15"/>
      <c r="H190" s="15"/>
      <c r="I190" s="15"/>
      <c r="J190" s="15"/>
      <c r="K190" s="15"/>
      <c r="L190" s="15"/>
      <c r="N190" s="15"/>
      <c r="O190" s="689"/>
    </row>
    <row r="191" spans="5:15">
      <c r="E191" s="137"/>
      <c r="F191" s="15"/>
      <c r="G191" s="15"/>
      <c r="H191" s="15"/>
      <c r="I191" s="15"/>
      <c r="J191" s="15"/>
      <c r="K191" s="15"/>
      <c r="L191" s="15"/>
      <c r="N191" s="15"/>
      <c r="O191" s="689"/>
    </row>
    <row r="192" spans="5:15">
      <c r="E192" s="137"/>
      <c r="F192" s="705" t="s">
        <v>512</v>
      </c>
      <c r="G192" s="712" t="s">
        <v>517</v>
      </c>
      <c r="H192" s="671" t="s">
        <v>514</v>
      </c>
      <c r="I192" s="679" t="s">
        <v>516</v>
      </c>
      <c r="J192" s="679"/>
      <c r="K192" s="679"/>
      <c r="L192" s="679"/>
      <c r="M192" s="680"/>
      <c r="N192" s="15"/>
      <c r="O192" s="689"/>
    </row>
    <row r="193" spans="5:15">
      <c r="E193" s="708">
        <f>Summary!D73</f>
        <v>-750</v>
      </c>
      <c r="F193" s="703">
        <f ca="1">F$195+E193</f>
        <v>2579.8453608247423</v>
      </c>
      <c r="G193" s="661">
        <f ca="1">F193/F$195-1</f>
        <v>-0.22523568476292199</v>
      </c>
      <c r="H193" s="704">
        <f>Summary!D79</f>
        <v>-2194262.6495227236</v>
      </c>
      <c r="I193" s="692">
        <f ca="1">(I$198+$H193)/Summary!$C$53-1</f>
        <v>5.474774162156578</v>
      </c>
      <c r="J193" s="693">
        <f ca="1">(J$198+$H193)/Summary!$C$53-1</f>
        <v>5.3962897812300232</v>
      </c>
      <c r="K193" s="693">
        <f ca="1">(K$198+$H193)/Summary!$C$53-1</f>
        <v>5.3290174547215461</v>
      </c>
      <c r="L193" s="693">
        <f ca="1">(L$198+$H193)/Summary!$C$53-1</f>
        <v>5.1346751781415039</v>
      </c>
      <c r="M193" s="694">
        <f ca="1">(M$198+$H193)/Summary!$C$53-1</f>
        <v>4.9646256861339682</v>
      </c>
      <c r="N193" s="15"/>
      <c r="O193" s="689"/>
    </row>
    <row r="194" spans="5:15">
      <c r="E194" s="708">
        <f>Summary!E73</f>
        <v>-250</v>
      </c>
      <c r="F194" s="673">
        <f ca="1">F$195+E194</f>
        <v>3079.8453608247423</v>
      </c>
      <c r="G194" s="661">
        <f ca="1">F194/F$195-1</f>
        <v>-7.5078561587640702E-2</v>
      </c>
      <c r="H194" s="616">
        <f>Summary!E79</f>
        <v>-2154346.230385961</v>
      </c>
      <c r="I194" s="695">
        <f ca="1">(I$198+$H194)/Summary!$C$53-1</f>
        <v>5.4782703551980072</v>
      </c>
      <c r="J194" s="696">
        <f ca="1">(J$198+$H194)/Summary!$C$53-1</f>
        <v>5.3997859742714525</v>
      </c>
      <c r="K194" s="696">
        <f ca="1">(K$198+$H194)/Summary!$C$53-1</f>
        <v>5.3325136477629762</v>
      </c>
      <c r="L194" s="696">
        <f ca="1">(L$198+$H194)/Summary!$C$53-1</f>
        <v>5.138171371182934</v>
      </c>
      <c r="M194" s="697">
        <f ca="1">(M$198+$H194)/Summary!$C$53-1</f>
        <v>4.9681218791753983</v>
      </c>
      <c r="N194" s="15"/>
      <c r="O194" s="689"/>
    </row>
    <row r="195" spans="5:15">
      <c r="E195" s="708" t="s">
        <v>505</v>
      </c>
      <c r="F195" s="673">
        <f ca="1">Summary!C72</f>
        <v>3329.8453608247423</v>
      </c>
      <c r="G195" s="661"/>
      <c r="H195" s="616">
        <f ca="1">Summary!C79</f>
        <v>-2130575.6784811993</v>
      </c>
      <c r="I195" s="695">
        <f ca="1">(I$198+$H195)/Summary!$C$53-1</f>
        <v>5.4803523665596883</v>
      </c>
      <c r="J195" s="696">
        <f ca="1">(J$198+$H195)/Summary!$C$53-1</f>
        <v>5.4018679856331335</v>
      </c>
      <c r="K195" s="696">
        <f ca="1">(K$198+$H195)/Summary!$C$53-1</f>
        <v>5.3345956591246564</v>
      </c>
      <c r="L195" s="696">
        <f ca="1">(L$198+$H195)/Summary!$C$53-1</f>
        <v>5.1402533825446142</v>
      </c>
      <c r="M195" s="697">
        <f ca="1">(M$198+$H195)/Summary!$C$53-1</f>
        <v>4.9702038905370785</v>
      </c>
      <c r="N195" s="15"/>
      <c r="O195" s="689"/>
    </row>
    <row r="196" spans="5:15">
      <c r="E196" s="708">
        <f>Summary!F73</f>
        <v>100</v>
      </c>
      <c r="F196" s="673">
        <f t="shared" ref="F196:F197" ca="1" si="27">F$195+E196</f>
        <v>3429.8453608247423</v>
      </c>
      <c r="G196" s="661">
        <f t="shared" ref="G196:G197" ca="1" si="28">F196/F$195-1</f>
        <v>3.003142463505637E-2</v>
      </c>
      <c r="H196" s="616">
        <f>Summary!F79</f>
        <v>-2114862.8578999592</v>
      </c>
      <c r="I196" s="695">
        <f ca="1">(I$198+$H196)/Summary!$C$53-1</f>
        <v>5.4817286186174981</v>
      </c>
      <c r="J196" s="696">
        <f ca="1">(J$198+$H196)/Summary!$C$53-1</f>
        <v>5.4032442376909433</v>
      </c>
      <c r="K196" s="696">
        <f ca="1">(K$198+$H196)/Summary!$C$53-1</f>
        <v>5.3359719111824662</v>
      </c>
      <c r="L196" s="696">
        <f ca="1">(L$198+$H196)/Summary!$C$53-1</f>
        <v>5.1416296346024239</v>
      </c>
      <c r="M196" s="697">
        <f ca="1">(M$198+$H196)/Summary!$C$53-1</f>
        <v>4.9715801425948882</v>
      </c>
      <c r="N196" s="15"/>
      <c r="O196" s="689"/>
    </row>
    <row r="197" spans="5:15">
      <c r="E197" s="708">
        <f>Summary!G73</f>
        <v>200</v>
      </c>
      <c r="F197" s="676">
        <f t="shared" ca="1" si="27"/>
        <v>3529.8453608247423</v>
      </c>
      <c r="G197" s="677">
        <f t="shared" ca="1" si="28"/>
        <v>6.0062849270112517E-2</v>
      </c>
      <c r="H197" s="615">
        <f>Summary!G79</f>
        <v>-2089749.8507163082</v>
      </c>
      <c r="I197" s="698">
        <f ca="1">(I$198+$H197)/Summary!$C$53-1</f>
        <v>5.4839282127410103</v>
      </c>
      <c r="J197" s="699">
        <f ca="1">(J$198+$H197)/Summary!$C$53-1</f>
        <v>5.4054438318144555</v>
      </c>
      <c r="K197" s="699">
        <f ca="1">(K$198+$H197)/Summary!$C$53-1</f>
        <v>5.3381715053059793</v>
      </c>
      <c r="L197" s="699">
        <f ca="1">(L$198+$H197)/Summary!$C$53-1</f>
        <v>5.1438292287259362</v>
      </c>
      <c r="M197" s="700">
        <f ca="1">(M$198+$H197)/Summary!$C$53-1</f>
        <v>4.9737797367184013</v>
      </c>
      <c r="N197" s="15"/>
      <c r="O197" s="689"/>
    </row>
    <row r="198" spans="5:15">
      <c r="E198" s="137"/>
      <c r="F198" s="137"/>
      <c r="G198" s="15"/>
      <c r="H198" s="760" t="s">
        <v>515</v>
      </c>
      <c r="I198" s="830">
        <f>Summary!D56</f>
        <v>76117468.894112527</v>
      </c>
      <c r="J198" s="830">
        <f>Summary!E56</f>
        <v>75221404.115185902</v>
      </c>
      <c r="K198" s="830">
        <f ca="1">Summary!C56</f>
        <v>74453348.590391636</v>
      </c>
      <c r="L198" s="830">
        <f>Summary!F56</f>
        <v>72234521.518763781</v>
      </c>
      <c r="M198" s="831">
        <f>Summary!G56</f>
        <v>70293047.831089422</v>
      </c>
      <c r="N198" s="15"/>
      <c r="O198" s="689"/>
    </row>
    <row r="199" spans="5:15">
      <c r="E199" s="137"/>
      <c r="F199" s="142"/>
      <c r="G199" s="408"/>
      <c r="H199" s="408" t="s">
        <v>240</v>
      </c>
      <c r="I199" s="677">
        <f ca="1">$K199+I200</f>
        <v>3.0000000000000002E-2</v>
      </c>
      <c r="J199" s="677">
        <f ca="1">$K199+J200</f>
        <v>3.2500000000000001E-2</v>
      </c>
      <c r="K199" s="677">
        <f ca="1">Summary!C50</f>
        <v>3.5000000000000003E-2</v>
      </c>
      <c r="L199" s="677">
        <f ca="1">$K199+L200</f>
        <v>4.5000000000000005E-2</v>
      </c>
      <c r="M199" s="678">
        <f ca="1">$K199+M200</f>
        <v>6.0000000000000005E-2</v>
      </c>
      <c r="N199" s="15"/>
      <c r="O199" s="689"/>
    </row>
    <row r="200" spans="5:15">
      <c r="E200" s="137"/>
      <c r="F200" s="15"/>
      <c r="G200" s="15"/>
      <c r="I200" s="706">
        <f>Summary!D51</f>
        <v>-5.0000000000000001E-3</v>
      </c>
      <c r="J200" s="706">
        <f>Summary!E51</f>
        <v>-2.5000000000000001E-3</v>
      </c>
      <c r="K200" s="707" t="s">
        <v>505</v>
      </c>
      <c r="L200" s="706">
        <f>Summary!F51</f>
        <v>0.01</v>
      </c>
      <c r="M200" s="706">
        <f>Summary!G51</f>
        <v>2.5000000000000001E-2</v>
      </c>
      <c r="N200" s="15"/>
      <c r="O200" s="689"/>
    </row>
    <row r="201" spans="5:15">
      <c r="E201" s="137"/>
      <c r="F201" s="15"/>
      <c r="G201" s="15"/>
      <c r="H201" s="702"/>
      <c r="I201" s="702"/>
      <c r="J201" s="34"/>
      <c r="K201" s="702"/>
      <c r="L201" s="702"/>
      <c r="N201" s="15"/>
      <c r="O201" s="689"/>
    </row>
    <row r="202" spans="5:15">
      <c r="E202" s="142"/>
      <c r="F202" s="408"/>
      <c r="G202" s="408"/>
      <c r="H202" s="408"/>
      <c r="I202" s="408"/>
      <c r="J202" s="408"/>
      <c r="K202" s="408"/>
      <c r="L202" s="408"/>
      <c r="M202" s="408"/>
      <c r="N202" s="408"/>
      <c r="O202" s="690"/>
    </row>
  </sheetData>
  <pageMargins left="0.7" right="0.7" top="0.75" bottom="0.75" header="0.3" footer="0.3"/>
  <pageSetup paperSize="5" scale="39" fitToHeight="0" orientation="landscape" r:id="rId1"/>
  <rowBreaks count="2" manualBreakCount="2">
    <brk id="64" min="3" max="27" man="1"/>
    <brk id="164" min="3" max="27" man="1"/>
  </row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D69B864-D5AE-4BFB-9C5B-AF3C2011EC24}">
          <x14:formula1>
            <xm:f>Summary!$B$5:$B$20</xm:f>
          </x14:formula1>
          <xm:sqref>E6:E21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62A5B-7CC5-49FC-A3E7-B324B3DE5110}">
  <sheetPr codeName="Sheet24">
    <tabColor theme="6" tint="-0.499984740745262"/>
    <pageSetUpPr fitToPage="1"/>
  </sheetPr>
  <dimension ref="B2:EI307"/>
  <sheetViews>
    <sheetView showGridLines="0" zoomScaleNormal="100" zoomScaleSheetLayoutView="85" zoomScalePageLayoutView="80" workbookViewId="0">
      <selection activeCell="E15" sqref="E15"/>
    </sheetView>
  </sheetViews>
  <sheetFormatPr defaultColWidth="9.21875" defaultRowHeight="13.2"/>
  <cols>
    <col min="1" max="1" width="2.77734375" style="480" customWidth="1"/>
    <col min="2" max="2" width="21.44140625" style="480" customWidth="1"/>
    <col min="3" max="3" width="8" style="480" bestFit="1" customWidth="1"/>
    <col min="4" max="4" width="19.77734375" style="480" bestFit="1" customWidth="1"/>
    <col min="5" max="5" width="28.44140625" style="480" customWidth="1"/>
    <col min="6" max="6" width="16.77734375" style="480" customWidth="1"/>
    <col min="7" max="7" width="10.77734375" style="480" bestFit="1" customWidth="1"/>
    <col min="8" max="8" width="12.21875" style="480" bestFit="1" customWidth="1"/>
    <col min="9" max="11" width="10.77734375" style="480" bestFit="1" customWidth="1"/>
    <col min="12" max="12" width="13.21875" style="480" bestFit="1" customWidth="1"/>
    <col min="13" max="13" width="13" style="480" bestFit="1" customWidth="1"/>
    <col min="14" max="14" width="10.77734375" style="480" bestFit="1" customWidth="1"/>
    <col min="15" max="15" width="11" style="480" bestFit="1" customWidth="1"/>
    <col min="16" max="16" width="10.77734375" style="480" bestFit="1" customWidth="1"/>
    <col min="17" max="28" width="11.5546875" style="480" bestFit="1" customWidth="1"/>
    <col min="29" max="36" width="11.44140625" style="480" bestFit="1" customWidth="1"/>
    <col min="37" max="38" width="13" style="480" bestFit="1" customWidth="1"/>
    <col min="39" max="42" width="11.44140625" style="480" bestFit="1" customWidth="1"/>
    <col min="43" max="66" width="10.77734375" style="480" bestFit="1" customWidth="1"/>
    <col min="67" max="67" width="12" style="480" bestFit="1" customWidth="1"/>
    <col min="68" max="138" width="10.77734375" style="480" bestFit="1" customWidth="1"/>
    <col min="139" max="16384" width="9.21875" style="480"/>
  </cols>
  <sheetData>
    <row r="2" spans="2:138" ht="13.8" thickBot="1">
      <c r="B2" s="476" t="s">
        <v>351</v>
      </c>
      <c r="C2" s="477"/>
      <c r="D2" s="477"/>
      <c r="E2" s="477"/>
      <c r="F2" s="478"/>
      <c r="G2" s="478"/>
      <c r="H2" s="478"/>
      <c r="I2" s="478"/>
      <c r="J2" s="478"/>
      <c r="K2" s="478"/>
      <c r="L2" s="479"/>
      <c r="M2" s="479"/>
      <c r="N2" s="478"/>
      <c r="O2" s="478"/>
      <c r="P2" s="478"/>
      <c r="Q2" s="478"/>
      <c r="R2" s="478"/>
      <c r="S2" s="478"/>
      <c r="T2" s="478"/>
      <c r="U2" s="478"/>
      <c r="V2" s="478"/>
      <c r="W2" s="478"/>
      <c r="X2" s="478"/>
      <c r="Y2" s="478"/>
      <c r="Z2" s="478"/>
      <c r="AA2" s="478"/>
      <c r="AB2" s="478"/>
    </row>
    <row r="3" spans="2:138">
      <c r="B3" s="481"/>
      <c r="C3" s="481"/>
      <c r="D3" s="481"/>
      <c r="E3" s="481"/>
      <c r="F3" s="482"/>
      <c r="G3" s="482"/>
      <c r="H3" s="483" t="s">
        <v>352</v>
      </c>
      <c r="I3" s="484">
        <f>'Aggregate CF'!D973</f>
        <v>43497</v>
      </c>
      <c r="J3" s="482"/>
      <c r="K3" s="482"/>
      <c r="L3" s="485" t="s">
        <v>353</v>
      </c>
      <c r="M3" s="486" t="str">
        <f ca="1">IF(ROUNDUP(M4,0)=ROUNDUP(M5,0),"OK","Error")</f>
        <v>OK</v>
      </c>
      <c r="N3" s="482"/>
      <c r="O3" s="482"/>
      <c r="P3" s="482"/>
      <c r="Q3" s="481"/>
      <c r="R3" s="481"/>
      <c r="S3" s="481"/>
      <c r="T3" s="481"/>
      <c r="U3" s="481"/>
      <c r="V3" s="481"/>
      <c r="W3" s="481"/>
      <c r="X3" s="481"/>
      <c r="Y3" s="481"/>
      <c r="Z3" s="481"/>
      <c r="AA3" s="481"/>
      <c r="AB3" s="481"/>
    </row>
    <row r="4" spans="2:138">
      <c r="B4" s="487" t="s">
        <v>354</v>
      </c>
      <c r="C4" s="488" t="s">
        <v>168</v>
      </c>
      <c r="D4" s="488" t="s">
        <v>76</v>
      </c>
      <c r="E4" s="481"/>
      <c r="F4" s="489"/>
      <c r="G4" s="482"/>
      <c r="H4" s="482"/>
      <c r="I4" s="490"/>
      <c r="J4" s="482"/>
      <c r="K4" s="482"/>
      <c r="L4" s="491" t="s">
        <v>355</v>
      </c>
      <c r="M4" s="492">
        <f ca="1">D22+D29</f>
        <v>60905663.311910443</v>
      </c>
      <c r="N4" s="482"/>
      <c r="O4" s="482"/>
      <c r="P4" s="482"/>
      <c r="Q4" s="481"/>
      <c r="R4" s="481"/>
      <c r="S4" s="481"/>
      <c r="T4" s="481"/>
      <c r="U4" s="481"/>
      <c r="V4" s="481"/>
      <c r="W4" s="481"/>
      <c r="X4" s="481"/>
      <c r="Y4" s="481"/>
      <c r="Z4" s="481"/>
      <c r="AA4" s="481"/>
      <c r="AB4" s="481"/>
    </row>
    <row r="5" spans="2:138" ht="13.8" thickBot="1">
      <c r="B5" s="481" t="s">
        <v>208</v>
      </c>
      <c r="C5" s="493">
        <v>0.1</v>
      </c>
      <c r="D5" s="494">
        <f ca="1">C5*D$7</f>
        <v>1141710.9599999997</v>
      </c>
      <c r="E5" s="481"/>
      <c r="F5" s="495"/>
      <c r="G5" s="496"/>
      <c r="H5" s="482"/>
      <c r="I5" s="482"/>
      <c r="J5" s="482"/>
      <c r="K5" s="482"/>
      <c r="L5" s="497" t="s">
        <v>356</v>
      </c>
      <c r="M5" s="498">
        <f ca="1">SUM(F35:EH35)</f>
        <v>60905663.311910436</v>
      </c>
      <c r="N5" s="482"/>
      <c r="O5" s="482"/>
      <c r="P5" s="482"/>
      <c r="Q5" s="481"/>
      <c r="R5" s="481"/>
      <c r="S5" s="481"/>
      <c r="T5" s="481"/>
      <c r="U5" s="481"/>
      <c r="V5" s="481"/>
      <c r="W5" s="481"/>
      <c r="X5" s="481"/>
      <c r="Y5" s="481"/>
      <c r="Z5" s="481"/>
      <c r="AA5" s="481"/>
      <c r="AB5" s="481"/>
    </row>
    <row r="6" spans="2:138">
      <c r="B6" s="481" t="s">
        <v>238</v>
      </c>
      <c r="C6" s="499">
        <f>1-C5</f>
        <v>0.9</v>
      </c>
      <c r="D6" s="494">
        <f ca="1">C6*D$7</f>
        <v>10275398.639999999</v>
      </c>
      <c r="E6" s="481"/>
      <c r="F6" s="495"/>
      <c r="G6" s="496"/>
      <c r="H6" s="482"/>
      <c r="I6" s="482"/>
      <c r="J6" s="482"/>
      <c r="K6" s="482"/>
      <c r="L6" s="482"/>
      <c r="M6" s="482"/>
      <c r="N6" s="482"/>
      <c r="O6" s="482"/>
      <c r="P6" s="482"/>
      <c r="Q6" s="481"/>
      <c r="R6" s="481"/>
      <c r="S6" s="481"/>
      <c r="T6" s="481"/>
      <c r="U6" s="481"/>
      <c r="V6" s="481"/>
      <c r="W6" s="481"/>
      <c r="X6" s="481"/>
      <c r="Y6" s="481"/>
      <c r="Z6" s="481"/>
      <c r="AA6" s="481"/>
      <c r="AB6" s="481"/>
    </row>
    <row r="7" spans="2:138">
      <c r="B7" s="481" t="s">
        <v>206</v>
      </c>
      <c r="C7" s="499"/>
      <c r="D7" s="494">
        <f ca="1">-F35</f>
        <v>11417109.599999998</v>
      </c>
      <c r="E7" s="481"/>
      <c r="F7" s="495"/>
      <c r="G7" s="496"/>
      <c r="H7" s="482"/>
      <c r="I7" s="482"/>
      <c r="J7" s="482"/>
      <c r="K7" s="482"/>
      <c r="L7" s="482"/>
      <c r="M7" s="482"/>
      <c r="N7" s="482"/>
      <c r="O7" s="482"/>
      <c r="P7" s="482"/>
      <c r="Q7" s="481"/>
      <c r="R7" s="481"/>
      <c r="S7" s="481"/>
      <c r="T7" s="481"/>
      <c r="U7" s="481"/>
      <c r="V7" s="481"/>
      <c r="W7" s="481"/>
      <c r="X7" s="481"/>
      <c r="Y7" s="481"/>
      <c r="Z7" s="481"/>
      <c r="AA7" s="481"/>
      <c r="AB7" s="481"/>
    </row>
    <row r="8" spans="2:138">
      <c r="B8" s="481"/>
      <c r="C8" s="499"/>
      <c r="D8" s="494"/>
      <c r="E8" s="481"/>
      <c r="F8" s="495"/>
      <c r="G8" s="496"/>
      <c r="H8" s="482"/>
      <c r="I8" s="482"/>
      <c r="J8" s="482"/>
      <c r="K8" s="482"/>
      <c r="L8" s="482"/>
      <c r="M8" s="482"/>
      <c r="N8" s="482"/>
      <c r="O8" s="482"/>
      <c r="P8" s="482"/>
      <c r="Q8" s="481"/>
      <c r="R8" s="481"/>
      <c r="S8" s="481"/>
      <c r="T8" s="481"/>
      <c r="U8" s="481"/>
      <c r="V8" s="481"/>
      <c r="W8" s="481"/>
      <c r="X8" s="481"/>
      <c r="Y8" s="481"/>
      <c r="Z8" s="481"/>
      <c r="AA8" s="481"/>
      <c r="AB8" s="481"/>
    </row>
    <row r="9" spans="2:138">
      <c r="B9" s="481"/>
      <c r="C9" s="481"/>
      <c r="D9" s="481"/>
      <c r="E9" s="481"/>
      <c r="F9" s="1086" t="s">
        <v>244</v>
      </c>
      <c r="G9" s="1086"/>
      <c r="H9" s="1087" t="s">
        <v>357</v>
      </c>
      <c r="I9" s="1087"/>
      <c r="J9" s="482"/>
      <c r="K9" s="482"/>
      <c r="L9" s="482"/>
      <c r="M9" s="482"/>
      <c r="N9" s="482"/>
      <c r="O9" s="482"/>
      <c r="P9" s="482"/>
      <c r="Q9" s="481"/>
      <c r="R9" s="481"/>
      <c r="S9" s="481"/>
      <c r="T9" s="481"/>
      <c r="U9" s="481"/>
      <c r="V9" s="481"/>
      <c r="W9" s="481"/>
      <c r="X9" s="481"/>
      <c r="Y9" s="481"/>
      <c r="Z9" s="481"/>
      <c r="AA9" s="481"/>
      <c r="AB9" s="481"/>
    </row>
    <row r="10" spans="2:138">
      <c r="B10" s="487" t="s">
        <v>244</v>
      </c>
      <c r="C10" s="500"/>
      <c r="D10" s="500"/>
      <c r="E10" s="500"/>
      <c r="F10" s="1088" t="s">
        <v>358</v>
      </c>
      <c r="G10" s="1088"/>
      <c r="H10" s="488" t="s">
        <v>245</v>
      </c>
      <c r="I10" s="488" t="s">
        <v>191</v>
      </c>
      <c r="J10" s="482"/>
      <c r="K10" s="482"/>
      <c r="L10" s="482"/>
      <c r="M10" s="482"/>
      <c r="N10" s="482"/>
      <c r="O10" s="482"/>
      <c r="P10" s="482"/>
      <c r="Q10" s="481"/>
      <c r="R10" s="481"/>
      <c r="S10" s="481"/>
      <c r="T10" s="481"/>
      <c r="U10" s="481"/>
      <c r="V10" s="481"/>
      <c r="W10" s="481"/>
      <c r="X10" s="481"/>
      <c r="Y10" s="481"/>
      <c r="Z10" s="481"/>
      <c r="AA10" s="481"/>
      <c r="AB10" s="481"/>
    </row>
    <row r="11" spans="2:138">
      <c r="B11" s="481" t="s">
        <v>246</v>
      </c>
      <c r="C11" s="481"/>
      <c r="D11" s="481"/>
      <c r="E11" s="501">
        <f>D12</f>
        <v>0.08</v>
      </c>
      <c r="F11" s="502" t="s">
        <v>208</v>
      </c>
      <c r="G11" s="503" t="s">
        <v>192</v>
      </c>
      <c r="H11" s="504">
        <v>0.1</v>
      </c>
      <c r="I11" s="499">
        <f>1-H11</f>
        <v>0.9</v>
      </c>
      <c r="J11" s="495"/>
      <c r="K11" s="482"/>
      <c r="L11" s="482"/>
      <c r="M11" s="482"/>
      <c r="N11" s="482"/>
      <c r="O11" s="482"/>
      <c r="P11" s="482"/>
      <c r="Q11" s="481"/>
      <c r="R11" s="481"/>
      <c r="S11" s="481"/>
      <c r="T11" s="481"/>
      <c r="U11" s="481"/>
      <c r="V11" s="481"/>
      <c r="W11" s="481"/>
      <c r="X11" s="481"/>
      <c r="Y11" s="481"/>
      <c r="Z11" s="481"/>
      <c r="AA11" s="481"/>
      <c r="AB11" s="481"/>
    </row>
    <row r="12" spans="2:138">
      <c r="B12" s="481" t="s">
        <v>247</v>
      </c>
      <c r="C12" s="481"/>
      <c r="D12" s="505">
        <v>0.08</v>
      </c>
      <c r="E12" s="506">
        <f>D13</f>
        <v>0.12</v>
      </c>
      <c r="F12" s="504">
        <v>0.2</v>
      </c>
      <c r="G12" s="507">
        <f>1-F12</f>
        <v>0.8</v>
      </c>
      <c r="H12" s="508">
        <f>1-(C$6*G12)</f>
        <v>0.27999999999999992</v>
      </c>
      <c r="I12" s="499">
        <f>1-H12</f>
        <v>0.72000000000000008</v>
      </c>
      <c r="J12" s="495"/>
      <c r="K12" s="482"/>
      <c r="L12" s="482"/>
      <c r="M12" s="482"/>
      <c r="N12" s="482"/>
      <c r="O12" s="482"/>
      <c r="P12" s="482"/>
      <c r="Q12" s="481"/>
      <c r="R12" s="481"/>
      <c r="S12" s="481"/>
      <c r="T12" s="481"/>
      <c r="U12" s="481"/>
      <c r="V12" s="481"/>
      <c r="W12" s="481"/>
      <c r="X12" s="481"/>
      <c r="Y12" s="481"/>
      <c r="Z12" s="481"/>
      <c r="AA12" s="481"/>
      <c r="AB12" s="481"/>
    </row>
    <row r="13" spans="2:138">
      <c r="B13" s="481" t="s">
        <v>248</v>
      </c>
      <c r="C13" s="481"/>
      <c r="D13" s="505">
        <v>0.12</v>
      </c>
      <c r="E13" s="506">
        <f>D14</f>
        <v>0.2</v>
      </c>
      <c r="F13" s="504">
        <v>0.4</v>
      </c>
      <c r="G13" s="507">
        <f>1-F13</f>
        <v>0.6</v>
      </c>
      <c r="H13" s="508">
        <f t="shared" ref="H13:H14" si="0">1-(C$6*G13)</f>
        <v>0.45999999999999996</v>
      </c>
      <c r="I13" s="499">
        <f>1-H13</f>
        <v>0.54</v>
      </c>
      <c r="J13" s="495"/>
      <c r="K13" s="482"/>
      <c r="L13" s="482"/>
      <c r="M13" s="482"/>
      <c r="N13" s="482"/>
      <c r="O13" s="482"/>
      <c r="P13" s="482"/>
      <c r="Q13" s="481"/>
      <c r="R13" s="481"/>
      <c r="S13" s="481"/>
      <c r="T13" s="481"/>
      <c r="U13" s="481"/>
      <c r="V13" s="481"/>
      <c r="W13" s="481"/>
      <c r="X13" s="481"/>
      <c r="Y13" s="481"/>
      <c r="Z13" s="481"/>
      <c r="AA13" s="481"/>
      <c r="AB13" s="481"/>
    </row>
    <row r="14" spans="2:138">
      <c r="B14" s="481" t="s">
        <v>249</v>
      </c>
      <c r="C14" s="481"/>
      <c r="D14" s="505">
        <v>0.2</v>
      </c>
      <c r="E14" s="506"/>
      <c r="F14" s="504">
        <v>0.5</v>
      </c>
      <c r="G14" s="507">
        <f>1-F14</f>
        <v>0.5</v>
      </c>
      <c r="H14" s="508">
        <f t="shared" si="0"/>
        <v>0.55000000000000004</v>
      </c>
      <c r="I14" s="499">
        <f>1-H14</f>
        <v>0.44999999999999996</v>
      </c>
      <c r="J14" s="495"/>
      <c r="K14" s="482"/>
      <c r="L14" s="482"/>
      <c r="M14" s="482"/>
      <c r="N14" s="482"/>
      <c r="O14" s="482"/>
      <c r="P14" s="482"/>
      <c r="Q14" s="481"/>
      <c r="R14" s="481"/>
      <c r="S14" s="481"/>
      <c r="T14" s="481"/>
      <c r="U14" s="481"/>
      <c r="V14" s="481"/>
      <c r="W14" s="481"/>
      <c r="X14" s="481"/>
      <c r="Y14" s="481"/>
      <c r="Z14" s="481"/>
      <c r="AA14" s="481"/>
      <c r="AB14" s="481"/>
    </row>
    <row r="15" spans="2:138">
      <c r="B15" s="481"/>
      <c r="C15" s="481"/>
      <c r="D15" s="505"/>
      <c r="E15" s="506"/>
      <c r="F15" s="504"/>
      <c r="G15" s="499"/>
      <c r="H15" s="509"/>
      <c r="I15" s="499"/>
      <c r="J15" s="495"/>
      <c r="K15" s="482"/>
      <c r="L15" s="482"/>
      <c r="M15" s="482"/>
      <c r="N15" s="482"/>
      <c r="O15" s="482"/>
      <c r="P15" s="482"/>
      <c r="Q15" s="481"/>
      <c r="R15" s="481"/>
      <c r="S15" s="481"/>
      <c r="T15" s="481"/>
      <c r="U15" s="481"/>
      <c r="V15" s="481"/>
      <c r="W15" s="481"/>
      <c r="X15" s="481"/>
      <c r="Y15" s="481"/>
      <c r="Z15" s="481"/>
      <c r="AA15" s="481"/>
      <c r="AB15" s="481"/>
    </row>
    <row r="16" spans="2:138" ht="14.4">
      <c r="B16" s="481"/>
      <c r="C16" s="481"/>
      <c r="D16" s="510"/>
      <c r="E16" s="511" t="s">
        <v>182</v>
      </c>
      <c r="F16" s="512">
        <v>0</v>
      </c>
      <c r="G16" s="512">
        <f>(ROUNDUP(G18/12,0)-1)+1</f>
        <v>1</v>
      </c>
      <c r="H16" s="512">
        <f t="shared" ref="H16:BS16" si="1">(ROUNDUP(H18/12,0)-1)+1</f>
        <v>1</v>
      </c>
      <c r="I16" s="512">
        <f t="shared" si="1"/>
        <v>1</v>
      </c>
      <c r="J16" s="512">
        <f t="shared" si="1"/>
        <v>1</v>
      </c>
      <c r="K16" s="512">
        <f t="shared" si="1"/>
        <v>1</v>
      </c>
      <c r="L16" s="512">
        <f t="shared" si="1"/>
        <v>1</v>
      </c>
      <c r="M16" s="512">
        <f t="shared" si="1"/>
        <v>1</v>
      </c>
      <c r="N16" s="512">
        <f t="shared" si="1"/>
        <v>1</v>
      </c>
      <c r="O16" s="512">
        <f t="shared" si="1"/>
        <v>1</v>
      </c>
      <c r="P16" s="512">
        <f t="shared" si="1"/>
        <v>1</v>
      </c>
      <c r="Q16" s="512">
        <f t="shared" si="1"/>
        <v>1</v>
      </c>
      <c r="R16" s="512">
        <f t="shared" si="1"/>
        <v>1</v>
      </c>
      <c r="S16" s="512">
        <f t="shared" si="1"/>
        <v>2</v>
      </c>
      <c r="T16" s="512">
        <f t="shared" si="1"/>
        <v>2</v>
      </c>
      <c r="U16" s="512">
        <f t="shared" si="1"/>
        <v>2</v>
      </c>
      <c r="V16" s="512">
        <f t="shared" si="1"/>
        <v>2</v>
      </c>
      <c r="W16" s="512">
        <f t="shared" si="1"/>
        <v>2</v>
      </c>
      <c r="X16" s="512">
        <f t="shared" si="1"/>
        <v>2</v>
      </c>
      <c r="Y16" s="512">
        <f t="shared" si="1"/>
        <v>2</v>
      </c>
      <c r="Z16" s="512">
        <f t="shared" si="1"/>
        <v>2</v>
      </c>
      <c r="AA16" s="512">
        <f t="shared" si="1"/>
        <v>2</v>
      </c>
      <c r="AB16" s="512">
        <f t="shared" si="1"/>
        <v>2</v>
      </c>
      <c r="AC16" s="512">
        <f t="shared" si="1"/>
        <v>2</v>
      </c>
      <c r="AD16" s="512">
        <f t="shared" si="1"/>
        <v>2</v>
      </c>
      <c r="AE16" s="512">
        <f t="shared" si="1"/>
        <v>3</v>
      </c>
      <c r="AF16" s="512">
        <f t="shared" si="1"/>
        <v>3</v>
      </c>
      <c r="AG16" s="512">
        <f t="shared" si="1"/>
        <v>3</v>
      </c>
      <c r="AH16" s="512">
        <f t="shared" si="1"/>
        <v>3</v>
      </c>
      <c r="AI16" s="512">
        <f t="shared" si="1"/>
        <v>3</v>
      </c>
      <c r="AJ16" s="512">
        <f t="shared" si="1"/>
        <v>3</v>
      </c>
      <c r="AK16" s="512">
        <f t="shared" si="1"/>
        <v>3</v>
      </c>
      <c r="AL16" s="512">
        <f t="shared" si="1"/>
        <v>3</v>
      </c>
      <c r="AM16" s="512">
        <f t="shared" si="1"/>
        <v>3</v>
      </c>
      <c r="AN16" s="512">
        <f t="shared" si="1"/>
        <v>3</v>
      </c>
      <c r="AO16" s="512">
        <f t="shared" si="1"/>
        <v>3</v>
      </c>
      <c r="AP16" s="512">
        <f t="shared" si="1"/>
        <v>3</v>
      </c>
      <c r="AQ16" s="512">
        <f t="shared" si="1"/>
        <v>4</v>
      </c>
      <c r="AR16" s="512">
        <f t="shared" si="1"/>
        <v>4</v>
      </c>
      <c r="AS16" s="512">
        <f t="shared" si="1"/>
        <v>4</v>
      </c>
      <c r="AT16" s="512">
        <f t="shared" si="1"/>
        <v>4</v>
      </c>
      <c r="AU16" s="512">
        <f t="shared" si="1"/>
        <v>4</v>
      </c>
      <c r="AV16" s="512">
        <f t="shared" si="1"/>
        <v>4</v>
      </c>
      <c r="AW16" s="512">
        <f t="shared" si="1"/>
        <v>4</v>
      </c>
      <c r="AX16" s="512">
        <f t="shared" si="1"/>
        <v>4</v>
      </c>
      <c r="AY16" s="512">
        <f t="shared" si="1"/>
        <v>4</v>
      </c>
      <c r="AZ16" s="512">
        <f t="shared" si="1"/>
        <v>4</v>
      </c>
      <c r="BA16" s="512">
        <f t="shared" si="1"/>
        <v>4</v>
      </c>
      <c r="BB16" s="512">
        <f t="shared" si="1"/>
        <v>4</v>
      </c>
      <c r="BC16" s="512">
        <f t="shared" si="1"/>
        <v>5</v>
      </c>
      <c r="BD16" s="512">
        <f t="shared" si="1"/>
        <v>5</v>
      </c>
      <c r="BE16" s="512">
        <f t="shared" si="1"/>
        <v>5</v>
      </c>
      <c r="BF16" s="512">
        <f t="shared" si="1"/>
        <v>5</v>
      </c>
      <c r="BG16" s="512">
        <f t="shared" si="1"/>
        <v>5</v>
      </c>
      <c r="BH16" s="512">
        <f t="shared" si="1"/>
        <v>5</v>
      </c>
      <c r="BI16" s="512">
        <f t="shared" si="1"/>
        <v>5</v>
      </c>
      <c r="BJ16" s="512">
        <f t="shared" si="1"/>
        <v>5</v>
      </c>
      <c r="BK16" s="512">
        <f t="shared" si="1"/>
        <v>5</v>
      </c>
      <c r="BL16" s="512">
        <f t="shared" si="1"/>
        <v>5</v>
      </c>
      <c r="BM16" s="512">
        <f t="shared" si="1"/>
        <v>5</v>
      </c>
      <c r="BN16" s="512">
        <f t="shared" si="1"/>
        <v>5</v>
      </c>
      <c r="BO16" s="512">
        <f t="shared" si="1"/>
        <v>6</v>
      </c>
      <c r="BP16" s="512">
        <f t="shared" si="1"/>
        <v>6</v>
      </c>
      <c r="BQ16" s="512">
        <f t="shared" si="1"/>
        <v>6</v>
      </c>
      <c r="BR16" s="512">
        <f t="shared" si="1"/>
        <v>6</v>
      </c>
      <c r="BS16" s="512">
        <f t="shared" si="1"/>
        <v>6</v>
      </c>
      <c r="BT16" s="512">
        <f t="shared" ref="BT16:BZ16" si="2">(ROUNDUP(BT18/12,0)-1)+1</f>
        <v>6</v>
      </c>
      <c r="BU16" s="512">
        <f t="shared" si="2"/>
        <v>6</v>
      </c>
      <c r="BV16" s="512">
        <f t="shared" si="2"/>
        <v>6</v>
      </c>
      <c r="BW16" s="512">
        <f t="shared" si="2"/>
        <v>6</v>
      </c>
      <c r="BX16" s="512">
        <f t="shared" si="2"/>
        <v>6</v>
      </c>
      <c r="BY16" s="512">
        <f t="shared" si="2"/>
        <v>6</v>
      </c>
      <c r="BZ16" s="512">
        <f t="shared" si="2"/>
        <v>6</v>
      </c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</row>
    <row r="17" spans="2:139" ht="14.4">
      <c r="B17" s="481"/>
      <c r="C17" s="481"/>
      <c r="D17" s="510"/>
      <c r="E17" s="511" t="s">
        <v>359</v>
      </c>
      <c r="F17" s="543">
        <f>'Aggregate CF'!D973</f>
        <v>43497</v>
      </c>
      <c r="G17" s="543">
        <f>'Aggregate CF'!E973</f>
        <v>43524</v>
      </c>
      <c r="H17" s="543">
        <f>'Aggregate CF'!F973</f>
        <v>43555</v>
      </c>
      <c r="I17" s="543">
        <f>'Aggregate CF'!G973</f>
        <v>43585</v>
      </c>
      <c r="J17" s="543">
        <f>'Aggregate CF'!H973</f>
        <v>43616</v>
      </c>
      <c r="K17" s="543">
        <f>'Aggregate CF'!I973</f>
        <v>43646</v>
      </c>
      <c r="L17" s="543">
        <f>'Aggregate CF'!J973</f>
        <v>43677</v>
      </c>
      <c r="M17" s="543">
        <f>'Aggregate CF'!K973</f>
        <v>43708</v>
      </c>
      <c r="N17" s="543">
        <f>'Aggregate CF'!L973</f>
        <v>43738</v>
      </c>
      <c r="O17" s="543">
        <f>'Aggregate CF'!M973</f>
        <v>43769</v>
      </c>
      <c r="P17" s="543">
        <f>'Aggregate CF'!N973</f>
        <v>43799</v>
      </c>
      <c r="Q17" s="543">
        <f>'Aggregate CF'!O973</f>
        <v>43830</v>
      </c>
      <c r="R17" s="543">
        <f>'Aggregate CF'!P973</f>
        <v>43861</v>
      </c>
      <c r="S17" s="543">
        <f>'Aggregate CF'!Q973</f>
        <v>43890</v>
      </c>
      <c r="T17" s="543">
        <f>'Aggregate CF'!R973</f>
        <v>43921</v>
      </c>
      <c r="U17" s="543">
        <f>'Aggregate CF'!S973</f>
        <v>43951</v>
      </c>
      <c r="V17" s="543">
        <f>'Aggregate CF'!T973</f>
        <v>43982</v>
      </c>
      <c r="W17" s="543">
        <f>'Aggregate CF'!U973</f>
        <v>44012</v>
      </c>
      <c r="X17" s="543">
        <f>'Aggregate CF'!V973</f>
        <v>44043</v>
      </c>
      <c r="Y17" s="543">
        <f>'Aggregate CF'!W973</f>
        <v>44074</v>
      </c>
      <c r="Z17" s="543">
        <f>'Aggregate CF'!X973</f>
        <v>44104</v>
      </c>
      <c r="AA17" s="543">
        <f>'Aggregate CF'!Y973</f>
        <v>44135</v>
      </c>
      <c r="AB17" s="543">
        <f>'Aggregate CF'!Z973</f>
        <v>44165</v>
      </c>
      <c r="AC17" s="543">
        <f>'Aggregate CF'!AA973</f>
        <v>44196</v>
      </c>
      <c r="AD17" s="543">
        <f>'Aggregate CF'!AB973</f>
        <v>44227</v>
      </c>
      <c r="AE17" s="543">
        <f>'Aggregate CF'!AC973</f>
        <v>44255</v>
      </c>
      <c r="AF17" s="543">
        <f>'Aggregate CF'!AD973</f>
        <v>44286</v>
      </c>
      <c r="AG17" s="543">
        <f>'Aggregate CF'!AE973</f>
        <v>44316</v>
      </c>
      <c r="AH17" s="543">
        <f>'Aggregate CF'!AF973</f>
        <v>44347</v>
      </c>
      <c r="AI17" s="543">
        <f>'Aggregate CF'!AG973</f>
        <v>44377</v>
      </c>
      <c r="AJ17" s="543">
        <f>'Aggregate CF'!AH973</f>
        <v>44408</v>
      </c>
      <c r="AK17" s="543">
        <f>'Aggregate CF'!AI973</f>
        <v>44439</v>
      </c>
      <c r="AL17" s="543">
        <f>'Aggregate CF'!AJ973</f>
        <v>44469</v>
      </c>
      <c r="AM17" s="543">
        <f>'Aggregate CF'!AK973</f>
        <v>44500</v>
      </c>
      <c r="AN17" s="543">
        <f>'Aggregate CF'!AL973</f>
        <v>44530</v>
      </c>
      <c r="AO17" s="543">
        <f>'Aggregate CF'!AM973</f>
        <v>44561</v>
      </c>
      <c r="AP17" s="543">
        <f>'Aggregate CF'!AN973</f>
        <v>44592</v>
      </c>
      <c r="AQ17" s="543">
        <f>'Aggregate CF'!AO973</f>
        <v>44620</v>
      </c>
      <c r="AR17" s="543">
        <f>'Aggregate CF'!AP973</f>
        <v>44651</v>
      </c>
      <c r="AS17" s="543">
        <f>'Aggregate CF'!AQ973</f>
        <v>44681</v>
      </c>
      <c r="AT17" s="543">
        <f>'Aggregate CF'!AR973</f>
        <v>44712</v>
      </c>
      <c r="AU17" s="543">
        <f>'Aggregate CF'!AS973</f>
        <v>44742</v>
      </c>
      <c r="AV17" s="543">
        <f>'Aggregate CF'!AT973</f>
        <v>44773</v>
      </c>
      <c r="AW17" s="543">
        <f>'Aggregate CF'!AU973</f>
        <v>44804</v>
      </c>
      <c r="AX17" s="543">
        <f>'Aggregate CF'!AV973</f>
        <v>44834</v>
      </c>
      <c r="AY17" s="543">
        <f>'Aggregate CF'!AW973</f>
        <v>44865</v>
      </c>
      <c r="AZ17" s="543">
        <f>'Aggregate CF'!AX973</f>
        <v>44895</v>
      </c>
      <c r="BA17" s="543">
        <f>'Aggregate CF'!AY973</f>
        <v>44926</v>
      </c>
      <c r="BB17" s="543">
        <f>'Aggregate CF'!AZ973</f>
        <v>44957</v>
      </c>
      <c r="BC17" s="543">
        <f>'Aggregate CF'!BA973</f>
        <v>44985</v>
      </c>
      <c r="BD17" s="543">
        <f>'Aggregate CF'!BB973</f>
        <v>45016</v>
      </c>
      <c r="BE17" s="543">
        <f>'Aggregate CF'!BC973</f>
        <v>45046</v>
      </c>
      <c r="BF17" s="543">
        <f>'Aggregate CF'!BD973</f>
        <v>45077</v>
      </c>
      <c r="BG17" s="543">
        <f>'Aggregate CF'!BE973</f>
        <v>45107</v>
      </c>
      <c r="BH17" s="543">
        <f>'Aggregate CF'!BF973</f>
        <v>45138</v>
      </c>
      <c r="BI17" s="543">
        <f>'Aggregate CF'!BG973</f>
        <v>45169</v>
      </c>
      <c r="BJ17" s="543">
        <f>'Aggregate CF'!BH973</f>
        <v>45199</v>
      </c>
      <c r="BK17" s="543">
        <f>'Aggregate CF'!BI973</f>
        <v>45230</v>
      </c>
      <c r="BL17" s="543">
        <f>'Aggregate CF'!BJ973</f>
        <v>45260</v>
      </c>
      <c r="BM17" s="543">
        <f>'Aggregate CF'!BK973</f>
        <v>45291</v>
      </c>
      <c r="BN17" s="543">
        <f>'Aggregate CF'!BL973</f>
        <v>45322</v>
      </c>
      <c r="BO17" s="543">
        <f>'Aggregate CF'!BM973</f>
        <v>45351</v>
      </c>
      <c r="BP17" s="543">
        <f>'Aggregate CF'!BN973</f>
        <v>45382</v>
      </c>
      <c r="BQ17" s="543">
        <f>'Aggregate CF'!BO973</f>
        <v>45412</v>
      </c>
      <c r="BR17" s="543">
        <f>'Aggregate CF'!BP973</f>
        <v>45443</v>
      </c>
      <c r="BS17" s="543">
        <f>'Aggregate CF'!BQ973</f>
        <v>45473</v>
      </c>
      <c r="BT17" s="543">
        <f>'Aggregate CF'!BR973</f>
        <v>45504</v>
      </c>
      <c r="BU17" s="543">
        <f>'Aggregate CF'!BS973</f>
        <v>45535</v>
      </c>
      <c r="BV17" s="543">
        <f>'Aggregate CF'!BT973</f>
        <v>45565</v>
      </c>
      <c r="BW17" s="543">
        <f>'Aggregate CF'!BU973</f>
        <v>45596</v>
      </c>
      <c r="BX17" s="543">
        <f>'Aggregate CF'!BV973</f>
        <v>45626</v>
      </c>
      <c r="BY17" s="543">
        <f>'Aggregate CF'!BW973</f>
        <v>45657</v>
      </c>
      <c r="BZ17" s="543">
        <f>'Aggregate CF'!BX973</f>
        <v>45688</v>
      </c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 s="513"/>
    </row>
    <row r="18" spans="2:139" ht="14.4">
      <c r="B18" s="487" t="s">
        <v>360</v>
      </c>
      <c r="C18" s="500"/>
      <c r="D18" s="514"/>
      <c r="E18" s="515"/>
      <c r="F18" s="516">
        <v>0</v>
      </c>
      <c r="G18" s="516">
        <f>F18+1</f>
        <v>1</v>
      </c>
      <c r="H18" s="516">
        <f t="shared" ref="H18:BS18" si="3">G18+1</f>
        <v>2</v>
      </c>
      <c r="I18" s="516">
        <f t="shared" si="3"/>
        <v>3</v>
      </c>
      <c r="J18" s="516">
        <f t="shared" si="3"/>
        <v>4</v>
      </c>
      <c r="K18" s="516">
        <f t="shared" si="3"/>
        <v>5</v>
      </c>
      <c r="L18" s="516">
        <f t="shared" si="3"/>
        <v>6</v>
      </c>
      <c r="M18" s="516">
        <f t="shared" si="3"/>
        <v>7</v>
      </c>
      <c r="N18" s="516">
        <f t="shared" si="3"/>
        <v>8</v>
      </c>
      <c r="O18" s="516">
        <f t="shared" si="3"/>
        <v>9</v>
      </c>
      <c r="P18" s="516">
        <f t="shared" si="3"/>
        <v>10</v>
      </c>
      <c r="Q18" s="516">
        <f t="shared" si="3"/>
        <v>11</v>
      </c>
      <c r="R18" s="516">
        <f t="shared" si="3"/>
        <v>12</v>
      </c>
      <c r="S18" s="516">
        <f t="shared" si="3"/>
        <v>13</v>
      </c>
      <c r="T18" s="516">
        <f t="shared" si="3"/>
        <v>14</v>
      </c>
      <c r="U18" s="516">
        <f t="shared" si="3"/>
        <v>15</v>
      </c>
      <c r="V18" s="516">
        <f t="shared" si="3"/>
        <v>16</v>
      </c>
      <c r="W18" s="516">
        <f t="shared" si="3"/>
        <v>17</v>
      </c>
      <c r="X18" s="516">
        <f t="shared" si="3"/>
        <v>18</v>
      </c>
      <c r="Y18" s="516">
        <f t="shared" si="3"/>
        <v>19</v>
      </c>
      <c r="Z18" s="516">
        <f t="shared" si="3"/>
        <v>20</v>
      </c>
      <c r="AA18" s="516">
        <f t="shared" si="3"/>
        <v>21</v>
      </c>
      <c r="AB18" s="516">
        <f t="shared" si="3"/>
        <v>22</v>
      </c>
      <c r="AC18" s="516">
        <f t="shared" si="3"/>
        <v>23</v>
      </c>
      <c r="AD18" s="516">
        <f t="shared" si="3"/>
        <v>24</v>
      </c>
      <c r="AE18" s="516">
        <f t="shared" si="3"/>
        <v>25</v>
      </c>
      <c r="AF18" s="516">
        <f t="shared" si="3"/>
        <v>26</v>
      </c>
      <c r="AG18" s="516">
        <f t="shared" si="3"/>
        <v>27</v>
      </c>
      <c r="AH18" s="516">
        <f t="shared" si="3"/>
        <v>28</v>
      </c>
      <c r="AI18" s="516">
        <f t="shared" si="3"/>
        <v>29</v>
      </c>
      <c r="AJ18" s="516">
        <f t="shared" si="3"/>
        <v>30</v>
      </c>
      <c r="AK18" s="516">
        <f t="shared" si="3"/>
        <v>31</v>
      </c>
      <c r="AL18" s="516">
        <f t="shared" si="3"/>
        <v>32</v>
      </c>
      <c r="AM18" s="516">
        <f t="shared" si="3"/>
        <v>33</v>
      </c>
      <c r="AN18" s="516">
        <f t="shared" si="3"/>
        <v>34</v>
      </c>
      <c r="AO18" s="516">
        <f t="shared" si="3"/>
        <v>35</v>
      </c>
      <c r="AP18" s="516">
        <f t="shared" si="3"/>
        <v>36</v>
      </c>
      <c r="AQ18" s="516">
        <f t="shared" si="3"/>
        <v>37</v>
      </c>
      <c r="AR18" s="516">
        <f t="shared" si="3"/>
        <v>38</v>
      </c>
      <c r="AS18" s="516">
        <f t="shared" si="3"/>
        <v>39</v>
      </c>
      <c r="AT18" s="516">
        <f t="shared" si="3"/>
        <v>40</v>
      </c>
      <c r="AU18" s="516">
        <f t="shared" si="3"/>
        <v>41</v>
      </c>
      <c r="AV18" s="516">
        <f t="shared" si="3"/>
        <v>42</v>
      </c>
      <c r="AW18" s="516">
        <f t="shared" si="3"/>
        <v>43</v>
      </c>
      <c r="AX18" s="516">
        <f t="shared" si="3"/>
        <v>44</v>
      </c>
      <c r="AY18" s="516">
        <f t="shared" si="3"/>
        <v>45</v>
      </c>
      <c r="AZ18" s="516">
        <f t="shared" si="3"/>
        <v>46</v>
      </c>
      <c r="BA18" s="516">
        <f t="shared" si="3"/>
        <v>47</v>
      </c>
      <c r="BB18" s="516">
        <f t="shared" si="3"/>
        <v>48</v>
      </c>
      <c r="BC18" s="516">
        <f t="shared" si="3"/>
        <v>49</v>
      </c>
      <c r="BD18" s="516">
        <f t="shared" si="3"/>
        <v>50</v>
      </c>
      <c r="BE18" s="516">
        <f t="shared" si="3"/>
        <v>51</v>
      </c>
      <c r="BF18" s="516">
        <f t="shared" si="3"/>
        <v>52</v>
      </c>
      <c r="BG18" s="516">
        <f t="shared" si="3"/>
        <v>53</v>
      </c>
      <c r="BH18" s="516">
        <f t="shared" si="3"/>
        <v>54</v>
      </c>
      <c r="BI18" s="516">
        <f t="shared" si="3"/>
        <v>55</v>
      </c>
      <c r="BJ18" s="516">
        <f t="shared" si="3"/>
        <v>56</v>
      </c>
      <c r="BK18" s="516">
        <f t="shared" si="3"/>
        <v>57</v>
      </c>
      <c r="BL18" s="516">
        <f t="shared" si="3"/>
        <v>58</v>
      </c>
      <c r="BM18" s="516">
        <f t="shared" si="3"/>
        <v>59</v>
      </c>
      <c r="BN18" s="516">
        <f t="shared" si="3"/>
        <v>60</v>
      </c>
      <c r="BO18" s="516">
        <f t="shared" si="3"/>
        <v>61</v>
      </c>
      <c r="BP18" s="516">
        <f t="shared" si="3"/>
        <v>62</v>
      </c>
      <c r="BQ18" s="516">
        <f t="shared" si="3"/>
        <v>63</v>
      </c>
      <c r="BR18" s="516">
        <f t="shared" si="3"/>
        <v>64</v>
      </c>
      <c r="BS18" s="516">
        <f t="shared" si="3"/>
        <v>65</v>
      </c>
      <c r="BT18" s="516">
        <f t="shared" ref="BT18:BZ18" si="4">BS18+1</f>
        <v>66</v>
      </c>
      <c r="BU18" s="516">
        <f t="shared" si="4"/>
        <v>67</v>
      </c>
      <c r="BV18" s="516">
        <f t="shared" si="4"/>
        <v>68</v>
      </c>
      <c r="BW18" s="516">
        <f t="shared" si="4"/>
        <v>69</v>
      </c>
      <c r="BX18" s="516">
        <f t="shared" si="4"/>
        <v>70</v>
      </c>
      <c r="BY18" s="516">
        <f t="shared" si="4"/>
        <v>71</v>
      </c>
      <c r="BZ18" s="516">
        <f t="shared" si="4"/>
        <v>72</v>
      </c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 s="516"/>
    </row>
    <row r="19" spans="2:139" ht="14.4">
      <c r="B19" s="517" t="s">
        <v>361</v>
      </c>
      <c r="C19" s="481"/>
      <c r="D19" s="510"/>
      <c r="E19" s="506"/>
      <c r="F19" s="496"/>
      <c r="G19" s="518"/>
      <c r="H19" s="519"/>
      <c r="I19" s="519"/>
      <c r="J19" s="482"/>
      <c r="K19" s="482"/>
      <c r="L19" s="482"/>
      <c r="M19" s="482"/>
      <c r="N19" s="482"/>
      <c r="O19" s="482"/>
      <c r="P19" s="482"/>
      <c r="Q19" s="481"/>
      <c r="R19" s="481"/>
      <c r="S19" s="481"/>
      <c r="T19" s="481"/>
      <c r="U19" s="481"/>
      <c r="V19" s="481"/>
      <c r="W19" s="481"/>
      <c r="X19" s="481"/>
      <c r="Y19" s="481"/>
      <c r="Z19" s="481"/>
      <c r="AA19" s="481"/>
      <c r="AB19" s="481"/>
      <c r="AC19" s="481"/>
      <c r="AD19" s="481"/>
      <c r="AE19" s="481"/>
      <c r="AF19" s="481"/>
      <c r="AG19" s="481"/>
      <c r="AH19" s="481"/>
      <c r="AI19" s="481"/>
      <c r="AJ19" s="481"/>
      <c r="AK19" s="481"/>
      <c r="AL19" s="481"/>
      <c r="AM19" s="481"/>
      <c r="AN19" s="481"/>
      <c r="AO19" s="481"/>
      <c r="AP19" s="481"/>
      <c r="AQ19" s="481"/>
      <c r="AR19" s="481"/>
      <c r="AS19" s="481"/>
      <c r="AT19" s="481"/>
      <c r="AU19" s="481"/>
      <c r="AV19" s="481"/>
      <c r="AW19" s="481"/>
      <c r="AX19" s="481"/>
      <c r="AY19" s="481"/>
      <c r="AZ19" s="481"/>
      <c r="BA19" s="481"/>
      <c r="BB19" s="481"/>
      <c r="BC19" s="481"/>
      <c r="BD19" s="481"/>
      <c r="BE19" s="481"/>
      <c r="BF19" s="481"/>
      <c r="BG19" s="481"/>
      <c r="BH19" s="481"/>
      <c r="BI19" s="481"/>
      <c r="BJ19" s="481"/>
      <c r="BK19" s="481"/>
      <c r="BL19" s="481"/>
      <c r="BM19" s="481"/>
      <c r="BN19" s="481"/>
      <c r="BO19" s="481"/>
      <c r="BP19" s="481"/>
      <c r="BQ19" s="481"/>
      <c r="BR19" s="481"/>
      <c r="BS19" s="481"/>
      <c r="BT19" s="481"/>
      <c r="BU19" s="481"/>
      <c r="BV19" s="481"/>
      <c r="BW19" s="481"/>
      <c r="BX19" s="481"/>
      <c r="BY19" s="481"/>
      <c r="BZ19" s="481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</row>
    <row r="20" spans="2:139" ht="14.4">
      <c r="B20" s="520" t="s">
        <v>362</v>
      </c>
      <c r="C20" s="481"/>
      <c r="D20" s="521">
        <f ca="1">SUM(F20:EH20)</f>
        <v>42205583.253706805</v>
      </c>
      <c r="E20" s="506"/>
      <c r="F20" s="522">
        <f t="shared" ref="F20:BQ20" ca="1" si="5">IF(F18="","",F47+F62+F77+F84)</f>
        <v>0</v>
      </c>
      <c r="G20" s="522">
        <f t="shared" ca="1" si="5"/>
        <v>0</v>
      </c>
      <c r="H20" s="522">
        <f t="shared" ca="1" si="5"/>
        <v>0</v>
      </c>
      <c r="I20" s="522">
        <f t="shared" ca="1" si="5"/>
        <v>0</v>
      </c>
      <c r="J20" s="522">
        <f t="shared" ca="1" si="5"/>
        <v>0</v>
      </c>
      <c r="K20" s="522">
        <f t="shared" ca="1" si="5"/>
        <v>0</v>
      </c>
      <c r="L20" s="522">
        <f t="shared" ca="1" si="5"/>
        <v>0</v>
      </c>
      <c r="M20" s="522">
        <f t="shared" ca="1" si="5"/>
        <v>0</v>
      </c>
      <c r="N20" s="522">
        <f t="shared" ca="1" si="5"/>
        <v>0</v>
      </c>
      <c r="O20" s="522">
        <f t="shared" ca="1" si="5"/>
        <v>0</v>
      </c>
      <c r="P20" s="522">
        <f t="shared" ca="1" si="5"/>
        <v>0</v>
      </c>
      <c r="Q20" s="522">
        <f t="shared" ca="1" si="5"/>
        <v>0</v>
      </c>
      <c r="R20" s="522">
        <f t="shared" ca="1" si="5"/>
        <v>0</v>
      </c>
      <c r="S20" s="522">
        <f t="shared" ca="1" si="5"/>
        <v>0</v>
      </c>
      <c r="T20" s="522">
        <f t="shared" ca="1" si="5"/>
        <v>0</v>
      </c>
      <c r="U20" s="522">
        <f t="shared" ca="1" si="5"/>
        <v>0</v>
      </c>
      <c r="V20" s="522">
        <f t="shared" ca="1" si="5"/>
        <v>0</v>
      </c>
      <c r="W20" s="522">
        <f t="shared" ca="1" si="5"/>
        <v>0</v>
      </c>
      <c r="X20" s="522">
        <f t="shared" ca="1" si="5"/>
        <v>0</v>
      </c>
      <c r="Y20" s="522">
        <f t="shared" ca="1" si="5"/>
        <v>0</v>
      </c>
      <c r="Z20" s="522">
        <f t="shared" ca="1" si="5"/>
        <v>0</v>
      </c>
      <c r="AA20" s="522">
        <f t="shared" ca="1" si="5"/>
        <v>0</v>
      </c>
      <c r="AB20" s="522">
        <f t="shared" ca="1" si="5"/>
        <v>0</v>
      </c>
      <c r="AC20" s="522">
        <f t="shared" ca="1" si="5"/>
        <v>0</v>
      </c>
      <c r="AD20" s="522">
        <f t="shared" ca="1" si="5"/>
        <v>0</v>
      </c>
      <c r="AE20" s="522">
        <f t="shared" ca="1" si="5"/>
        <v>11306.295709756585</v>
      </c>
      <c r="AF20" s="522">
        <f t="shared" ca="1" si="5"/>
        <v>9712395.1576597448</v>
      </c>
      <c r="AG20" s="522">
        <f t="shared" ca="1" si="5"/>
        <v>0</v>
      </c>
      <c r="AH20" s="522">
        <f t="shared" ca="1" si="5"/>
        <v>0</v>
      </c>
      <c r="AI20" s="522">
        <f t="shared" ca="1" si="5"/>
        <v>0</v>
      </c>
      <c r="AJ20" s="522">
        <f t="shared" ca="1" si="5"/>
        <v>0</v>
      </c>
      <c r="AK20" s="522">
        <f t="shared" ca="1" si="5"/>
        <v>0</v>
      </c>
      <c r="AL20" s="522">
        <f t="shared" ca="1" si="5"/>
        <v>0</v>
      </c>
      <c r="AM20" s="522">
        <f t="shared" ca="1" si="5"/>
        <v>0</v>
      </c>
      <c r="AN20" s="522">
        <f t="shared" ca="1" si="5"/>
        <v>0</v>
      </c>
      <c r="AO20" s="522">
        <f t="shared" ca="1" si="5"/>
        <v>0</v>
      </c>
      <c r="AP20" s="522">
        <f t="shared" ca="1" si="5"/>
        <v>0</v>
      </c>
      <c r="AQ20" s="522">
        <f t="shared" ca="1" si="5"/>
        <v>0</v>
      </c>
      <c r="AR20" s="522">
        <f t="shared" ca="1" si="5"/>
        <v>0</v>
      </c>
      <c r="AS20" s="522">
        <f t="shared" ca="1" si="5"/>
        <v>0</v>
      </c>
      <c r="AT20" s="522">
        <f t="shared" ca="1" si="5"/>
        <v>0</v>
      </c>
      <c r="AU20" s="522">
        <f t="shared" ca="1" si="5"/>
        <v>0</v>
      </c>
      <c r="AV20" s="522">
        <f t="shared" ca="1" si="5"/>
        <v>0</v>
      </c>
      <c r="AW20" s="522">
        <f t="shared" ca="1" si="5"/>
        <v>0</v>
      </c>
      <c r="AX20" s="522">
        <f t="shared" ca="1" si="5"/>
        <v>0</v>
      </c>
      <c r="AY20" s="522">
        <f t="shared" ca="1" si="5"/>
        <v>0</v>
      </c>
      <c r="AZ20" s="522">
        <f t="shared" ca="1" si="5"/>
        <v>0</v>
      </c>
      <c r="BA20" s="522">
        <f t="shared" ca="1" si="5"/>
        <v>0</v>
      </c>
      <c r="BB20" s="522">
        <f t="shared" ca="1" si="5"/>
        <v>22849266.229529958</v>
      </c>
      <c r="BC20" s="522">
        <f t="shared" ca="1" si="5"/>
        <v>0</v>
      </c>
      <c r="BD20" s="522">
        <f t="shared" ca="1" si="5"/>
        <v>4645971.6025341144</v>
      </c>
      <c r="BE20" s="522">
        <f t="shared" ca="1" si="5"/>
        <v>0</v>
      </c>
      <c r="BF20" s="522">
        <f t="shared" ca="1" si="5"/>
        <v>0</v>
      </c>
      <c r="BG20" s="522">
        <f t="shared" ca="1" si="5"/>
        <v>0</v>
      </c>
      <c r="BH20" s="522">
        <f t="shared" ca="1" si="5"/>
        <v>0</v>
      </c>
      <c r="BI20" s="522">
        <f t="shared" ca="1" si="5"/>
        <v>0</v>
      </c>
      <c r="BJ20" s="522">
        <f t="shared" ca="1" si="5"/>
        <v>0</v>
      </c>
      <c r="BK20" s="522">
        <f t="shared" ca="1" si="5"/>
        <v>0</v>
      </c>
      <c r="BL20" s="522">
        <f t="shared" ca="1" si="5"/>
        <v>0</v>
      </c>
      <c r="BM20" s="522">
        <f t="shared" ca="1" si="5"/>
        <v>0</v>
      </c>
      <c r="BN20" s="522">
        <f t="shared" ca="1" si="5"/>
        <v>3451717.6528898538</v>
      </c>
      <c r="BO20" s="522">
        <f t="shared" ca="1" si="5"/>
        <v>0</v>
      </c>
      <c r="BP20" s="522">
        <f t="shared" ca="1" si="5"/>
        <v>1534926.3153833731</v>
      </c>
      <c r="BQ20" s="522">
        <f t="shared" ca="1" si="5"/>
        <v>0</v>
      </c>
      <c r="BR20" s="522">
        <f t="shared" ref="BR20:BZ20" ca="1" si="6">IF(BR18="","",BR47+BR62+BR77+BR84)</f>
        <v>0</v>
      </c>
      <c r="BS20" s="522">
        <f t="shared" ca="1" si="6"/>
        <v>0</v>
      </c>
      <c r="BT20" s="522">
        <f t="shared" ca="1" si="6"/>
        <v>0</v>
      </c>
      <c r="BU20" s="522">
        <f t="shared" ca="1" si="6"/>
        <v>0</v>
      </c>
      <c r="BV20" s="522">
        <f t="shared" ca="1" si="6"/>
        <v>0</v>
      </c>
      <c r="BW20" s="522">
        <f t="shared" ca="1" si="6"/>
        <v>0</v>
      </c>
      <c r="BX20" s="522">
        <f t="shared" ca="1" si="6"/>
        <v>0</v>
      </c>
      <c r="BY20" s="522">
        <f t="shared" ca="1" si="6"/>
        <v>0</v>
      </c>
      <c r="BZ20" s="522">
        <f t="shared" ca="1" si="6"/>
        <v>0</v>
      </c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</row>
    <row r="21" spans="2:139" ht="14.4">
      <c r="B21" s="520" t="s">
        <v>363</v>
      </c>
      <c r="C21" s="481"/>
      <c r="D21" s="521">
        <f ca="1">SUM(F21:EH21)</f>
        <v>12204223.046342837</v>
      </c>
      <c r="E21" s="506"/>
      <c r="F21" s="522">
        <f t="shared" ref="F21:BQ21" ca="1" si="7">F42</f>
        <v>10275398.639999999</v>
      </c>
      <c r="G21" s="522">
        <f t="shared" ca="1" si="7"/>
        <v>0</v>
      </c>
      <c r="H21" s="522">
        <f t="shared" ca="1" si="7"/>
        <v>0</v>
      </c>
      <c r="I21" s="522">
        <f t="shared" ca="1" si="7"/>
        <v>0</v>
      </c>
      <c r="J21" s="522">
        <f t="shared" ca="1" si="7"/>
        <v>0</v>
      </c>
      <c r="K21" s="522">
        <f t="shared" ca="1" si="7"/>
        <v>0</v>
      </c>
      <c r="L21" s="522">
        <f t="shared" ca="1" si="7"/>
        <v>0</v>
      </c>
      <c r="M21" s="522">
        <f t="shared" ca="1" si="7"/>
        <v>0</v>
      </c>
      <c r="N21" s="522">
        <f t="shared" ca="1" si="7"/>
        <v>0</v>
      </c>
      <c r="O21" s="522">
        <f t="shared" ca="1" si="7"/>
        <v>0</v>
      </c>
      <c r="P21" s="522">
        <f t="shared" ca="1" si="7"/>
        <v>225913.39800000002</v>
      </c>
      <c r="Q21" s="522">
        <f t="shared" ca="1" si="7"/>
        <v>88393.398000000001</v>
      </c>
      <c r="R21" s="522">
        <f t="shared" ca="1" si="7"/>
        <v>88393.398000000001</v>
      </c>
      <c r="S21" s="522">
        <f t="shared" ca="1" si="7"/>
        <v>94626.210642857142</v>
      </c>
      <c r="T21" s="522">
        <f t="shared" ca="1" si="7"/>
        <v>94626.210642857142</v>
      </c>
      <c r="U21" s="522">
        <f t="shared" ca="1" si="7"/>
        <v>91738.9035</v>
      </c>
      <c r="V21" s="522">
        <f t="shared" ca="1" si="7"/>
        <v>118394.77701024442</v>
      </c>
      <c r="W21" s="522">
        <f t="shared" ca="1" si="7"/>
        <v>118394.77701024442</v>
      </c>
      <c r="X21" s="522">
        <f t="shared" ca="1" si="7"/>
        <v>118394.77701024442</v>
      </c>
      <c r="Y21" s="522">
        <f t="shared" ca="1" si="7"/>
        <v>114136.87054495852</v>
      </c>
      <c r="Z21" s="522">
        <f t="shared" ca="1" si="7"/>
        <v>114109.87054495854</v>
      </c>
      <c r="AA21" s="522">
        <f t="shared" ca="1" si="7"/>
        <v>111657.37054495854</v>
      </c>
      <c r="AB21" s="522">
        <f t="shared" ca="1" si="7"/>
        <v>108691.87054495854</v>
      </c>
      <c r="AC21" s="522">
        <f t="shared" ca="1" si="7"/>
        <v>108691.87054495854</v>
      </c>
      <c r="AD21" s="522">
        <f t="shared" ca="1" si="7"/>
        <v>108691.87054495852</v>
      </c>
      <c r="AE21" s="522">
        <f t="shared" ca="1" si="7"/>
        <v>0</v>
      </c>
      <c r="AF21" s="522">
        <f t="shared" ca="1" si="7"/>
        <v>0</v>
      </c>
      <c r="AG21" s="522">
        <f t="shared" ca="1" si="7"/>
        <v>13950.607958692677</v>
      </c>
      <c r="AH21" s="522">
        <f t="shared" ca="1" si="7"/>
        <v>13950.60795869265</v>
      </c>
      <c r="AI21" s="522">
        <f t="shared" ca="1" si="7"/>
        <v>13950.60795869265</v>
      </c>
      <c r="AJ21" s="522">
        <f t="shared" ca="1" si="7"/>
        <v>13950.607958692657</v>
      </c>
      <c r="AK21" s="522">
        <f t="shared" ca="1" si="7"/>
        <v>13950.607958692657</v>
      </c>
      <c r="AL21" s="522">
        <f t="shared" ca="1" si="7"/>
        <v>13950.607958692657</v>
      </c>
      <c r="AM21" s="522">
        <f t="shared" ca="1" si="7"/>
        <v>13950.607958692657</v>
      </c>
      <c r="AN21" s="522">
        <f t="shared" ca="1" si="7"/>
        <v>13950.607958692677</v>
      </c>
      <c r="AO21" s="522">
        <f t="shared" ca="1" si="7"/>
        <v>13950.60795869267</v>
      </c>
      <c r="AP21" s="522">
        <f t="shared" ca="1" si="7"/>
        <v>13950.607958692677</v>
      </c>
      <c r="AQ21" s="522">
        <f t="shared" ca="1" si="7"/>
        <v>7385.3877916435231</v>
      </c>
      <c r="AR21" s="522">
        <f t="shared" ca="1" si="7"/>
        <v>7385.3877916435167</v>
      </c>
      <c r="AS21" s="522">
        <f t="shared" ca="1" si="7"/>
        <v>7385.3877916435231</v>
      </c>
      <c r="AT21" s="522">
        <f t="shared" ca="1" si="7"/>
        <v>7385.3877916435167</v>
      </c>
      <c r="AU21" s="522">
        <f t="shared" ca="1" si="7"/>
        <v>7385.3877916435422</v>
      </c>
      <c r="AV21" s="522">
        <f t="shared" ca="1" si="7"/>
        <v>7385.3877916435231</v>
      </c>
      <c r="AW21" s="522">
        <f t="shared" ca="1" si="7"/>
        <v>7385.3877916435231</v>
      </c>
      <c r="AX21" s="522">
        <f t="shared" ca="1" si="7"/>
        <v>7385.3877916435231</v>
      </c>
      <c r="AY21" s="522">
        <f t="shared" ca="1" si="7"/>
        <v>7385.3877916435231</v>
      </c>
      <c r="AZ21" s="522">
        <f t="shared" ca="1" si="7"/>
        <v>7385.3877916435231</v>
      </c>
      <c r="BA21" s="522">
        <f t="shared" ca="1" si="7"/>
        <v>7385.3877916435295</v>
      </c>
      <c r="BB21" s="522">
        <f t="shared" ca="1" si="7"/>
        <v>0</v>
      </c>
      <c r="BC21" s="522">
        <f t="shared" ca="1" si="7"/>
        <v>3223.4879616309368</v>
      </c>
      <c r="BD21" s="522">
        <f t="shared" ca="1" si="7"/>
        <v>0</v>
      </c>
      <c r="BE21" s="522">
        <f t="shared" ca="1" si="7"/>
        <v>0</v>
      </c>
      <c r="BF21" s="522">
        <f t="shared" ca="1" si="7"/>
        <v>0</v>
      </c>
      <c r="BG21" s="522">
        <f t="shared" ca="1" si="7"/>
        <v>0</v>
      </c>
      <c r="BH21" s="522">
        <f t="shared" ca="1" si="7"/>
        <v>0</v>
      </c>
      <c r="BI21" s="522">
        <f t="shared" ca="1" si="7"/>
        <v>0</v>
      </c>
      <c r="BJ21" s="522">
        <f t="shared" ca="1" si="7"/>
        <v>0</v>
      </c>
      <c r="BK21" s="522">
        <f t="shared" ca="1" si="7"/>
        <v>0</v>
      </c>
      <c r="BL21" s="522">
        <f t="shared" ca="1" si="7"/>
        <v>0</v>
      </c>
      <c r="BM21" s="522">
        <f t="shared" ca="1" si="7"/>
        <v>0</v>
      </c>
      <c r="BN21" s="522">
        <f t="shared" ca="1" si="7"/>
        <v>0</v>
      </c>
      <c r="BO21" s="522">
        <f t="shared" ca="1" si="7"/>
        <v>0</v>
      </c>
      <c r="BP21" s="522">
        <f t="shared" ca="1" si="7"/>
        <v>0</v>
      </c>
      <c r="BQ21" s="522">
        <f t="shared" ca="1" si="7"/>
        <v>0</v>
      </c>
      <c r="BR21" s="522">
        <f t="shared" ref="BR21:BZ21" ca="1" si="8">BR42</f>
        <v>0</v>
      </c>
      <c r="BS21" s="522">
        <f t="shared" ca="1" si="8"/>
        <v>0</v>
      </c>
      <c r="BT21" s="522">
        <f t="shared" ca="1" si="8"/>
        <v>0</v>
      </c>
      <c r="BU21" s="522">
        <f t="shared" ca="1" si="8"/>
        <v>0</v>
      </c>
      <c r="BV21" s="522">
        <f t="shared" ca="1" si="8"/>
        <v>0</v>
      </c>
      <c r="BW21" s="522">
        <f t="shared" ca="1" si="8"/>
        <v>0</v>
      </c>
      <c r="BX21" s="522">
        <f t="shared" ca="1" si="8"/>
        <v>0</v>
      </c>
      <c r="BY21" s="522">
        <f t="shared" ca="1" si="8"/>
        <v>0</v>
      </c>
      <c r="BZ21" s="522">
        <f t="shared" ca="1" si="8"/>
        <v>0</v>
      </c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</row>
    <row r="22" spans="2:139" ht="14.4">
      <c r="B22" s="520" t="s">
        <v>364</v>
      </c>
      <c r="C22" s="481"/>
      <c r="D22" s="521">
        <f ca="1">D20-D21</f>
        <v>30001360.207363971</v>
      </c>
      <c r="E22" s="506"/>
      <c r="F22" s="496"/>
      <c r="G22" s="518"/>
      <c r="H22" s="519"/>
      <c r="I22" s="519"/>
      <c r="J22" s="482"/>
      <c r="K22" s="482"/>
      <c r="L22" s="482"/>
      <c r="M22" s="482"/>
      <c r="N22" s="482"/>
      <c r="O22" s="482"/>
      <c r="P22" s="482"/>
      <c r="Q22" s="481"/>
      <c r="R22" s="481"/>
      <c r="S22" s="481"/>
      <c r="T22" s="481"/>
      <c r="U22" s="481"/>
      <c r="V22" s="481"/>
      <c r="W22" s="481"/>
      <c r="X22" s="481"/>
      <c r="Y22" s="481"/>
      <c r="Z22" s="481"/>
      <c r="AA22" s="481"/>
      <c r="AB22" s="481"/>
      <c r="AC22" s="481"/>
      <c r="AD22" s="481"/>
      <c r="AE22" s="481"/>
      <c r="AF22" s="481"/>
      <c r="AG22" s="481"/>
      <c r="AH22" s="481"/>
      <c r="AI22" s="481"/>
      <c r="AJ22" s="481"/>
      <c r="AK22" s="481"/>
      <c r="AL22" s="481"/>
      <c r="AM22" s="481"/>
      <c r="AN22" s="481"/>
      <c r="AO22" s="481"/>
      <c r="AP22" s="481"/>
      <c r="AQ22" s="481"/>
      <c r="AR22" s="481"/>
      <c r="AS22" s="481"/>
      <c r="AT22" s="481"/>
      <c r="AU22" s="481"/>
      <c r="AV22" s="481"/>
      <c r="AW22" s="481"/>
      <c r="AX22" s="481"/>
      <c r="AY22" s="481"/>
      <c r="AZ22" s="481"/>
      <c r="BA22" s="481"/>
      <c r="BB22" s="481"/>
      <c r="BC22" s="481"/>
      <c r="BD22" s="481"/>
      <c r="BE22" s="481"/>
      <c r="BF22" s="481"/>
      <c r="BG22" s="481"/>
      <c r="BH22" s="481"/>
      <c r="BI22" s="481"/>
      <c r="BJ22" s="481"/>
      <c r="BK22" s="481"/>
      <c r="BL22" s="481"/>
      <c r="BM22" s="481"/>
      <c r="BN22" s="481"/>
      <c r="BO22" s="481"/>
      <c r="BP22" s="481"/>
      <c r="BQ22" s="481"/>
      <c r="BR22" s="481"/>
      <c r="BS22" s="481"/>
      <c r="BT22" s="481"/>
      <c r="BU22" s="481"/>
      <c r="BV22" s="481"/>
      <c r="BW22" s="481"/>
      <c r="BX22" s="481"/>
      <c r="BY22" s="481"/>
      <c r="BZ22" s="481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</row>
    <row r="23" spans="2:139" ht="14.4">
      <c r="B23" s="520" t="s">
        <v>365</v>
      </c>
      <c r="C23" s="481"/>
      <c r="D23" s="523">
        <f ca="1">XIRR(F23:EH23,$F$17:$EH$17)</f>
        <v>0.44605615735054016</v>
      </c>
      <c r="E23" s="506"/>
      <c r="F23" s="522">
        <f t="shared" ref="F23:BQ23" ca="1" si="9">IF(F18="","",(-F21)+F20)</f>
        <v>-10275398.639999999</v>
      </c>
      <c r="G23" s="522">
        <f t="shared" ca="1" si="9"/>
        <v>0</v>
      </c>
      <c r="H23" s="522">
        <f t="shared" ca="1" si="9"/>
        <v>0</v>
      </c>
      <c r="I23" s="522">
        <f t="shared" ca="1" si="9"/>
        <v>0</v>
      </c>
      <c r="J23" s="522">
        <f t="shared" ca="1" si="9"/>
        <v>0</v>
      </c>
      <c r="K23" s="522">
        <f t="shared" ca="1" si="9"/>
        <v>0</v>
      </c>
      <c r="L23" s="522">
        <f t="shared" ca="1" si="9"/>
        <v>0</v>
      </c>
      <c r="M23" s="522">
        <f t="shared" ca="1" si="9"/>
        <v>0</v>
      </c>
      <c r="N23" s="522">
        <f t="shared" ca="1" si="9"/>
        <v>0</v>
      </c>
      <c r="O23" s="522">
        <f t="shared" ca="1" si="9"/>
        <v>0</v>
      </c>
      <c r="P23" s="522">
        <f t="shared" ca="1" si="9"/>
        <v>-225913.39800000002</v>
      </c>
      <c r="Q23" s="522">
        <f t="shared" ca="1" si="9"/>
        <v>-88393.398000000001</v>
      </c>
      <c r="R23" s="522">
        <f t="shared" ca="1" si="9"/>
        <v>-88393.398000000001</v>
      </c>
      <c r="S23" s="522">
        <f t="shared" ca="1" si="9"/>
        <v>-94626.210642857142</v>
      </c>
      <c r="T23" s="522">
        <f t="shared" ca="1" si="9"/>
        <v>-94626.210642857142</v>
      </c>
      <c r="U23" s="522">
        <f t="shared" ca="1" si="9"/>
        <v>-91738.9035</v>
      </c>
      <c r="V23" s="522">
        <f t="shared" ca="1" si="9"/>
        <v>-118394.77701024442</v>
      </c>
      <c r="W23" s="522">
        <f t="shared" ca="1" si="9"/>
        <v>-118394.77701024442</v>
      </c>
      <c r="X23" s="522">
        <f t="shared" ca="1" si="9"/>
        <v>-118394.77701024442</v>
      </c>
      <c r="Y23" s="522">
        <f t="shared" ca="1" si="9"/>
        <v>-114136.87054495852</v>
      </c>
      <c r="Z23" s="522">
        <f t="shared" ca="1" si="9"/>
        <v>-114109.87054495854</v>
      </c>
      <c r="AA23" s="522">
        <f t="shared" ca="1" si="9"/>
        <v>-111657.37054495854</v>
      </c>
      <c r="AB23" s="522">
        <f t="shared" ca="1" si="9"/>
        <v>-108691.87054495854</v>
      </c>
      <c r="AC23" s="522">
        <f t="shared" ca="1" si="9"/>
        <v>-108691.87054495854</v>
      </c>
      <c r="AD23" s="522">
        <f t="shared" ca="1" si="9"/>
        <v>-108691.87054495852</v>
      </c>
      <c r="AE23" s="522">
        <f t="shared" ca="1" si="9"/>
        <v>11306.295709756585</v>
      </c>
      <c r="AF23" s="522">
        <f t="shared" ca="1" si="9"/>
        <v>9712395.1576597448</v>
      </c>
      <c r="AG23" s="522">
        <f t="shared" ca="1" si="9"/>
        <v>-13950.607958692677</v>
      </c>
      <c r="AH23" s="522">
        <f t="shared" ca="1" si="9"/>
        <v>-13950.60795869265</v>
      </c>
      <c r="AI23" s="522">
        <f t="shared" ca="1" si="9"/>
        <v>-13950.60795869265</v>
      </c>
      <c r="AJ23" s="522">
        <f t="shared" ca="1" si="9"/>
        <v>-13950.607958692657</v>
      </c>
      <c r="AK23" s="522">
        <f t="shared" ca="1" si="9"/>
        <v>-13950.607958692657</v>
      </c>
      <c r="AL23" s="522">
        <f t="shared" ca="1" si="9"/>
        <v>-13950.607958692657</v>
      </c>
      <c r="AM23" s="522">
        <f t="shared" ca="1" si="9"/>
        <v>-13950.607958692657</v>
      </c>
      <c r="AN23" s="522">
        <f t="shared" ca="1" si="9"/>
        <v>-13950.607958692677</v>
      </c>
      <c r="AO23" s="522">
        <f t="shared" ca="1" si="9"/>
        <v>-13950.60795869267</v>
      </c>
      <c r="AP23" s="522">
        <f t="shared" ca="1" si="9"/>
        <v>-13950.607958692677</v>
      </c>
      <c r="AQ23" s="522">
        <f t="shared" ca="1" si="9"/>
        <v>-7385.3877916435231</v>
      </c>
      <c r="AR23" s="522">
        <f t="shared" ca="1" si="9"/>
        <v>-7385.3877916435167</v>
      </c>
      <c r="AS23" s="522">
        <f t="shared" ca="1" si="9"/>
        <v>-7385.3877916435231</v>
      </c>
      <c r="AT23" s="522">
        <f t="shared" ca="1" si="9"/>
        <v>-7385.3877916435167</v>
      </c>
      <c r="AU23" s="522">
        <f t="shared" ca="1" si="9"/>
        <v>-7385.3877916435422</v>
      </c>
      <c r="AV23" s="522">
        <f t="shared" ca="1" si="9"/>
        <v>-7385.3877916435231</v>
      </c>
      <c r="AW23" s="522">
        <f t="shared" ca="1" si="9"/>
        <v>-7385.3877916435231</v>
      </c>
      <c r="AX23" s="522">
        <f t="shared" ca="1" si="9"/>
        <v>-7385.3877916435231</v>
      </c>
      <c r="AY23" s="522">
        <f t="shared" ca="1" si="9"/>
        <v>-7385.3877916435231</v>
      </c>
      <c r="AZ23" s="522">
        <f t="shared" ca="1" si="9"/>
        <v>-7385.3877916435231</v>
      </c>
      <c r="BA23" s="522">
        <f t="shared" ca="1" si="9"/>
        <v>-7385.3877916435295</v>
      </c>
      <c r="BB23" s="522">
        <f t="shared" ca="1" si="9"/>
        <v>22849266.229529958</v>
      </c>
      <c r="BC23" s="522">
        <f t="shared" ca="1" si="9"/>
        <v>-3223.4879616309368</v>
      </c>
      <c r="BD23" s="522">
        <f t="shared" ca="1" si="9"/>
        <v>4645971.6025341144</v>
      </c>
      <c r="BE23" s="522">
        <f t="shared" ca="1" si="9"/>
        <v>0</v>
      </c>
      <c r="BF23" s="522">
        <f t="shared" ca="1" si="9"/>
        <v>0</v>
      </c>
      <c r="BG23" s="522">
        <f t="shared" ca="1" si="9"/>
        <v>0</v>
      </c>
      <c r="BH23" s="522">
        <f t="shared" ca="1" si="9"/>
        <v>0</v>
      </c>
      <c r="BI23" s="522">
        <f t="shared" ca="1" si="9"/>
        <v>0</v>
      </c>
      <c r="BJ23" s="522">
        <f t="shared" ca="1" si="9"/>
        <v>0</v>
      </c>
      <c r="BK23" s="522">
        <f t="shared" ca="1" si="9"/>
        <v>0</v>
      </c>
      <c r="BL23" s="522">
        <f t="shared" ca="1" si="9"/>
        <v>0</v>
      </c>
      <c r="BM23" s="522">
        <f t="shared" ca="1" si="9"/>
        <v>0</v>
      </c>
      <c r="BN23" s="522">
        <f t="shared" ca="1" si="9"/>
        <v>3451717.6528898538</v>
      </c>
      <c r="BO23" s="522">
        <f t="shared" ca="1" si="9"/>
        <v>0</v>
      </c>
      <c r="BP23" s="522">
        <f t="shared" ca="1" si="9"/>
        <v>1534926.3153833731</v>
      </c>
      <c r="BQ23" s="522">
        <f t="shared" ca="1" si="9"/>
        <v>0</v>
      </c>
      <c r="BR23" s="522">
        <f t="shared" ref="BR23:BZ23" ca="1" si="10">IF(BR18="","",(-BR21)+BR20)</f>
        <v>0</v>
      </c>
      <c r="BS23" s="522">
        <f t="shared" ca="1" si="10"/>
        <v>0</v>
      </c>
      <c r="BT23" s="522">
        <f t="shared" ca="1" si="10"/>
        <v>0</v>
      </c>
      <c r="BU23" s="522">
        <f t="shared" ca="1" si="10"/>
        <v>0</v>
      </c>
      <c r="BV23" s="522">
        <f t="shared" ca="1" si="10"/>
        <v>0</v>
      </c>
      <c r="BW23" s="522">
        <f t="shared" ca="1" si="10"/>
        <v>0</v>
      </c>
      <c r="BX23" s="522">
        <f t="shared" ca="1" si="10"/>
        <v>0</v>
      </c>
      <c r="BY23" s="522">
        <f t="shared" ca="1" si="10"/>
        <v>0</v>
      </c>
      <c r="BZ23" s="522">
        <f t="shared" ca="1" si="10"/>
        <v>0</v>
      </c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</row>
    <row r="24" spans="2:139" ht="14.4">
      <c r="B24" s="520" t="s">
        <v>366</v>
      </c>
      <c r="C24" s="481"/>
      <c r="D24" s="524">
        <f ca="1">D20/D21</f>
        <v>3.458276949990216</v>
      </c>
      <c r="E24" s="506"/>
      <c r="F24" s="496"/>
      <c r="G24" s="518"/>
      <c r="H24" s="519"/>
      <c r="I24" s="519"/>
      <c r="J24" s="482"/>
      <c r="K24" s="482"/>
      <c r="L24" s="482"/>
      <c r="M24" s="482"/>
      <c r="N24" s="482"/>
      <c r="O24" s="482"/>
      <c r="P24" s="482"/>
      <c r="Q24" s="481"/>
      <c r="R24" s="481"/>
      <c r="S24" s="481"/>
      <c r="T24" s="481"/>
      <c r="U24" s="481"/>
      <c r="V24" s="481"/>
      <c r="W24" s="481"/>
      <c r="X24" s="481"/>
      <c r="Y24" s="481"/>
      <c r="Z24" s="481"/>
      <c r="AA24" s="481"/>
      <c r="AB24" s="481"/>
      <c r="AC24" s="481"/>
      <c r="AD24" s="481"/>
      <c r="AE24" s="481"/>
      <c r="AF24" s="481"/>
      <c r="AG24" s="481"/>
      <c r="AH24" s="481"/>
      <c r="AI24" s="481"/>
      <c r="AJ24" s="481"/>
      <c r="AK24" s="481"/>
      <c r="AL24" s="481"/>
      <c r="AM24" s="481"/>
      <c r="AN24" s="481"/>
      <c r="AO24" s="481"/>
      <c r="AP24" s="481"/>
      <c r="AQ24" s="481"/>
      <c r="AR24" s="481"/>
      <c r="AS24" s="481"/>
      <c r="AT24" s="481"/>
      <c r="AU24" s="481"/>
      <c r="AV24" s="481"/>
      <c r="AW24" s="481"/>
      <c r="AX24" s="481"/>
      <c r="AY24" s="481"/>
      <c r="AZ24" s="481"/>
      <c r="BA24" s="481"/>
      <c r="BB24" s="481"/>
      <c r="BC24" s="481"/>
      <c r="BD24" s="481"/>
      <c r="BE24" s="481"/>
      <c r="BF24" s="481"/>
      <c r="BG24" s="481"/>
      <c r="BH24" s="481"/>
      <c r="BI24" s="481"/>
      <c r="BJ24" s="481"/>
      <c r="BK24" s="481"/>
      <c r="BL24" s="481"/>
      <c r="BM24" s="481"/>
      <c r="BN24" s="481"/>
      <c r="BO24" s="481"/>
      <c r="BP24" s="481"/>
      <c r="BQ24" s="481"/>
      <c r="BR24" s="481"/>
      <c r="BS24" s="481"/>
      <c r="BT24" s="481"/>
      <c r="BU24" s="481"/>
      <c r="BV24" s="481"/>
      <c r="BW24" s="481"/>
      <c r="BX24" s="481"/>
      <c r="BY24" s="481"/>
      <c r="BZ24" s="481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</row>
    <row r="25" spans="2:139" ht="14.4">
      <c r="B25" s="520"/>
      <c r="C25" s="481"/>
      <c r="D25" s="510"/>
      <c r="E25" s="506"/>
      <c r="F25" s="496"/>
      <c r="G25" s="518"/>
      <c r="H25" s="519"/>
      <c r="I25" s="519"/>
      <c r="J25" s="482"/>
      <c r="K25" s="482"/>
      <c r="L25" s="482"/>
      <c r="M25" s="482"/>
      <c r="N25" s="482"/>
      <c r="O25" s="482"/>
      <c r="P25" s="482"/>
      <c r="Q25" s="481"/>
      <c r="R25" s="481"/>
      <c r="S25" s="481"/>
      <c r="T25" s="481"/>
      <c r="U25" s="481"/>
      <c r="V25" s="481"/>
      <c r="W25" s="481"/>
      <c r="X25" s="481"/>
      <c r="Y25" s="481"/>
      <c r="Z25" s="481"/>
      <c r="AA25" s="481"/>
      <c r="AB25" s="481"/>
      <c r="AC25" s="481"/>
      <c r="AD25" s="481"/>
      <c r="AE25" s="481"/>
      <c r="AF25" s="481"/>
      <c r="AG25" s="481"/>
      <c r="AH25" s="481"/>
      <c r="AI25" s="481"/>
      <c r="AJ25" s="481"/>
      <c r="AK25" s="481"/>
      <c r="AL25" s="481"/>
      <c r="AM25" s="481"/>
      <c r="AN25" s="481"/>
      <c r="AO25" s="481"/>
      <c r="AP25" s="481"/>
      <c r="AQ25" s="481"/>
      <c r="AR25" s="481"/>
      <c r="AS25" s="481"/>
      <c r="AT25" s="481"/>
      <c r="AU25" s="481"/>
      <c r="AV25" s="481"/>
      <c r="AW25" s="481"/>
      <c r="AX25" s="481"/>
      <c r="AY25" s="481"/>
      <c r="AZ25" s="481"/>
      <c r="BA25" s="481"/>
      <c r="BB25" s="481"/>
      <c r="BC25" s="481"/>
      <c r="BD25" s="481"/>
      <c r="BE25" s="481"/>
      <c r="BF25" s="481"/>
      <c r="BG25" s="481"/>
      <c r="BH25" s="481"/>
      <c r="BI25" s="481"/>
      <c r="BJ25" s="481"/>
      <c r="BK25" s="481"/>
      <c r="BL25" s="481"/>
      <c r="BM25" s="481"/>
      <c r="BN25" s="481"/>
      <c r="BO25" s="481"/>
      <c r="BP25" s="481"/>
      <c r="BQ25" s="481"/>
      <c r="BR25" s="481"/>
      <c r="BS25" s="481"/>
      <c r="BT25" s="481"/>
      <c r="BU25" s="481"/>
      <c r="BV25" s="481"/>
      <c r="BW25" s="481"/>
      <c r="BX25" s="481"/>
      <c r="BY25" s="481"/>
      <c r="BZ25" s="481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</row>
    <row r="26" spans="2:139" ht="14.4">
      <c r="B26" s="517" t="s">
        <v>367</v>
      </c>
      <c r="C26" s="481"/>
      <c r="D26" s="510"/>
      <c r="E26" s="506"/>
      <c r="F26" s="496"/>
      <c r="G26" s="518"/>
      <c r="H26" s="519"/>
      <c r="I26" s="519"/>
      <c r="J26" s="482"/>
      <c r="K26" s="482"/>
      <c r="L26" s="482"/>
      <c r="M26" s="482"/>
      <c r="N26" s="482"/>
      <c r="O26" s="482"/>
      <c r="P26" s="482"/>
      <c r="Q26" s="481"/>
      <c r="R26" s="481"/>
      <c r="S26" s="481"/>
      <c r="T26" s="481"/>
      <c r="U26" s="481"/>
      <c r="V26" s="481"/>
      <c r="W26" s="481"/>
      <c r="X26" s="481"/>
      <c r="Y26" s="481"/>
      <c r="Z26" s="481"/>
      <c r="AA26" s="481"/>
      <c r="AB26" s="481"/>
      <c r="AC26" s="481"/>
      <c r="AD26" s="481"/>
      <c r="AE26" s="481"/>
      <c r="AF26" s="481"/>
      <c r="AG26" s="481"/>
      <c r="AH26" s="481"/>
      <c r="AI26" s="481"/>
      <c r="AJ26" s="481"/>
      <c r="AK26" s="481"/>
      <c r="AL26" s="481"/>
      <c r="AM26" s="481"/>
      <c r="AN26" s="481"/>
      <c r="AO26" s="481"/>
      <c r="AP26" s="481"/>
      <c r="AQ26" s="481"/>
      <c r="AR26" s="481"/>
      <c r="AS26" s="481"/>
      <c r="AT26" s="481"/>
      <c r="AU26" s="481"/>
      <c r="AV26" s="481"/>
      <c r="AW26" s="481"/>
      <c r="AX26" s="481"/>
      <c r="AY26" s="481"/>
      <c r="AZ26" s="481"/>
      <c r="BA26" s="481"/>
      <c r="BB26" s="481"/>
      <c r="BC26" s="481"/>
      <c r="BD26" s="481"/>
      <c r="BE26" s="481"/>
      <c r="BF26" s="481"/>
      <c r="BG26" s="481"/>
      <c r="BH26" s="481"/>
      <c r="BI26" s="481"/>
      <c r="BJ26" s="481"/>
      <c r="BK26" s="481"/>
      <c r="BL26" s="481"/>
      <c r="BM26" s="481"/>
      <c r="BN26" s="481"/>
      <c r="BO26" s="481"/>
      <c r="BP26" s="481"/>
      <c r="BQ26" s="481"/>
      <c r="BR26" s="481"/>
      <c r="BS26" s="481"/>
      <c r="BT26" s="481"/>
      <c r="BU26" s="481"/>
      <c r="BV26" s="481"/>
      <c r="BW26" s="481"/>
      <c r="BX26" s="481"/>
      <c r="BY26" s="481"/>
      <c r="BZ26" s="481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</row>
    <row r="27" spans="2:139" ht="14.4">
      <c r="B27" s="520" t="s">
        <v>368</v>
      </c>
      <c r="C27" s="481"/>
      <c r="D27" s="521">
        <f ca="1">SUM(F27:EH27)</f>
        <v>32260327.887473453</v>
      </c>
      <c r="E27" s="506"/>
      <c r="F27" s="522">
        <f t="shared" ref="F27:BQ27" ca="1" si="11">IF(F18="","",F48+F63+F78+F85)</f>
        <v>0</v>
      </c>
      <c r="G27" s="522">
        <f t="shared" ca="1" si="11"/>
        <v>0</v>
      </c>
      <c r="H27" s="522">
        <f t="shared" ca="1" si="11"/>
        <v>0</v>
      </c>
      <c r="I27" s="522">
        <f t="shared" ca="1" si="11"/>
        <v>0</v>
      </c>
      <c r="J27" s="522">
        <f t="shared" ca="1" si="11"/>
        <v>0</v>
      </c>
      <c r="K27" s="522">
        <f t="shared" ca="1" si="11"/>
        <v>0</v>
      </c>
      <c r="L27" s="522">
        <f t="shared" ca="1" si="11"/>
        <v>0</v>
      </c>
      <c r="M27" s="522">
        <f t="shared" ca="1" si="11"/>
        <v>0</v>
      </c>
      <c r="N27" s="522">
        <f t="shared" ca="1" si="11"/>
        <v>0</v>
      </c>
      <c r="O27" s="522">
        <f t="shared" ca="1" si="11"/>
        <v>0</v>
      </c>
      <c r="P27" s="522">
        <f t="shared" ca="1" si="11"/>
        <v>0</v>
      </c>
      <c r="Q27" s="522">
        <f t="shared" ca="1" si="11"/>
        <v>0</v>
      </c>
      <c r="R27" s="522">
        <f t="shared" ca="1" si="11"/>
        <v>0</v>
      </c>
      <c r="S27" s="522">
        <f t="shared" ca="1" si="11"/>
        <v>0</v>
      </c>
      <c r="T27" s="522">
        <f t="shared" ca="1" si="11"/>
        <v>0</v>
      </c>
      <c r="U27" s="522">
        <f t="shared" ca="1" si="11"/>
        <v>0</v>
      </c>
      <c r="V27" s="522">
        <f t="shared" ca="1" si="11"/>
        <v>0</v>
      </c>
      <c r="W27" s="522">
        <f t="shared" ca="1" si="11"/>
        <v>0</v>
      </c>
      <c r="X27" s="522">
        <f t="shared" ca="1" si="11"/>
        <v>0</v>
      </c>
      <c r="Y27" s="522">
        <f t="shared" ca="1" si="11"/>
        <v>0</v>
      </c>
      <c r="Z27" s="522">
        <f t="shared" ca="1" si="11"/>
        <v>0</v>
      </c>
      <c r="AA27" s="522">
        <f t="shared" ca="1" si="11"/>
        <v>0</v>
      </c>
      <c r="AB27" s="522">
        <f t="shared" ca="1" si="11"/>
        <v>0</v>
      </c>
      <c r="AC27" s="522">
        <f t="shared" ca="1" si="11"/>
        <v>0</v>
      </c>
      <c r="AD27" s="522">
        <f t="shared" ca="1" si="11"/>
        <v>0</v>
      </c>
      <c r="AE27" s="522">
        <f t="shared" ca="1" si="11"/>
        <v>1256.2550788618428</v>
      </c>
      <c r="AF27" s="522">
        <f t="shared" ca="1" si="11"/>
        <v>1079155.0175177495</v>
      </c>
      <c r="AG27" s="522">
        <f t="shared" ca="1" si="11"/>
        <v>0</v>
      </c>
      <c r="AH27" s="522">
        <f t="shared" ca="1" si="11"/>
        <v>0</v>
      </c>
      <c r="AI27" s="522">
        <f t="shared" ca="1" si="11"/>
        <v>0</v>
      </c>
      <c r="AJ27" s="522">
        <f t="shared" ca="1" si="11"/>
        <v>0</v>
      </c>
      <c r="AK27" s="522">
        <f t="shared" ca="1" si="11"/>
        <v>0</v>
      </c>
      <c r="AL27" s="522">
        <f t="shared" ca="1" si="11"/>
        <v>0</v>
      </c>
      <c r="AM27" s="522">
        <f t="shared" ca="1" si="11"/>
        <v>0</v>
      </c>
      <c r="AN27" s="522">
        <f t="shared" ca="1" si="11"/>
        <v>0</v>
      </c>
      <c r="AO27" s="522">
        <f t="shared" ca="1" si="11"/>
        <v>0</v>
      </c>
      <c r="AP27" s="522">
        <f t="shared" ca="1" si="11"/>
        <v>0</v>
      </c>
      <c r="AQ27" s="522">
        <f t="shared" ca="1" si="11"/>
        <v>0</v>
      </c>
      <c r="AR27" s="522">
        <f t="shared" ca="1" si="11"/>
        <v>0</v>
      </c>
      <c r="AS27" s="522">
        <f t="shared" ca="1" si="11"/>
        <v>0</v>
      </c>
      <c r="AT27" s="522">
        <f t="shared" ca="1" si="11"/>
        <v>0</v>
      </c>
      <c r="AU27" s="522">
        <f t="shared" ca="1" si="11"/>
        <v>0</v>
      </c>
      <c r="AV27" s="522">
        <f t="shared" ca="1" si="11"/>
        <v>0</v>
      </c>
      <c r="AW27" s="522">
        <f t="shared" ca="1" si="11"/>
        <v>0</v>
      </c>
      <c r="AX27" s="522">
        <f t="shared" ca="1" si="11"/>
        <v>0</v>
      </c>
      <c r="AY27" s="522">
        <f t="shared" ca="1" si="11"/>
        <v>0</v>
      </c>
      <c r="AZ27" s="522">
        <f t="shared" ca="1" si="11"/>
        <v>0</v>
      </c>
      <c r="BA27" s="522">
        <f t="shared" ca="1" si="11"/>
        <v>0</v>
      </c>
      <c r="BB27" s="522">
        <f t="shared" ca="1" si="11"/>
        <v>19410339.658910438</v>
      </c>
      <c r="BC27" s="522">
        <f t="shared" ca="1" si="11"/>
        <v>0</v>
      </c>
      <c r="BD27" s="522">
        <f t="shared" ca="1" si="11"/>
        <v>5674789.8836324578</v>
      </c>
      <c r="BE27" s="522">
        <f t="shared" ca="1" si="11"/>
        <v>0</v>
      </c>
      <c r="BF27" s="522">
        <f t="shared" ca="1" si="11"/>
        <v>0</v>
      </c>
      <c r="BG27" s="522">
        <f t="shared" ca="1" si="11"/>
        <v>0</v>
      </c>
      <c r="BH27" s="522">
        <f t="shared" ca="1" si="11"/>
        <v>0</v>
      </c>
      <c r="BI27" s="522">
        <f t="shared" ca="1" si="11"/>
        <v>0</v>
      </c>
      <c r="BJ27" s="522">
        <f t="shared" ca="1" si="11"/>
        <v>0</v>
      </c>
      <c r="BK27" s="522">
        <f t="shared" ca="1" si="11"/>
        <v>0</v>
      </c>
      <c r="BL27" s="522">
        <f t="shared" ca="1" si="11"/>
        <v>0</v>
      </c>
      <c r="BM27" s="522">
        <f t="shared" ca="1" si="11"/>
        <v>0</v>
      </c>
      <c r="BN27" s="522">
        <f t="shared" ca="1" si="11"/>
        <v>4218766.0201987103</v>
      </c>
      <c r="BO27" s="522">
        <f t="shared" ca="1" si="11"/>
        <v>0</v>
      </c>
      <c r="BP27" s="522">
        <f t="shared" ca="1" si="11"/>
        <v>1876021.052135234</v>
      </c>
      <c r="BQ27" s="522">
        <f t="shared" ca="1" si="11"/>
        <v>0</v>
      </c>
      <c r="BR27" s="522">
        <f t="shared" ref="BR27:BZ27" ca="1" si="12">IF(BR18="","",BR48+BR63+BR78+BR85)</f>
        <v>0</v>
      </c>
      <c r="BS27" s="522">
        <f t="shared" ca="1" si="12"/>
        <v>0</v>
      </c>
      <c r="BT27" s="522">
        <f t="shared" ca="1" si="12"/>
        <v>0</v>
      </c>
      <c r="BU27" s="522">
        <f t="shared" ca="1" si="12"/>
        <v>0</v>
      </c>
      <c r="BV27" s="522">
        <f t="shared" ca="1" si="12"/>
        <v>0</v>
      </c>
      <c r="BW27" s="522">
        <f t="shared" ca="1" si="12"/>
        <v>0</v>
      </c>
      <c r="BX27" s="522">
        <f t="shared" ca="1" si="12"/>
        <v>0</v>
      </c>
      <c r="BY27" s="522">
        <f t="shared" ca="1" si="12"/>
        <v>0</v>
      </c>
      <c r="BZ27" s="522">
        <f t="shared" ca="1" si="12"/>
        <v>0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</row>
    <row r="28" spans="2:139" ht="14.4">
      <c r="B28" s="520" t="s">
        <v>369</v>
      </c>
      <c r="C28" s="481"/>
      <c r="D28" s="521">
        <f ca="1">SUM(F28:EH28)</f>
        <v>1356024.7829269802</v>
      </c>
      <c r="E28" s="506"/>
      <c r="F28" s="522">
        <f t="shared" ref="F28:BQ28" ca="1" si="13">IF(F18="","",-(MIN(F35,0)+F42))</f>
        <v>1141710.959999999</v>
      </c>
      <c r="G28" s="522">
        <f t="shared" ca="1" si="13"/>
        <v>0</v>
      </c>
      <c r="H28" s="522">
        <f t="shared" ca="1" si="13"/>
        <v>0</v>
      </c>
      <c r="I28" s="522">
        <f t="shared" ca="1" si="13"/>
        <v>0</v>
      </c>
      <c r="J28" s="522">
        <f t="shared" ca="1" si="13"/>
        <v>0</v>
      </c>
      <c r="K28" s="522">
        <f t="shared" ca="1" si="13"/>
        <v>0</v>
      </c>
      <c r="L28" s="522">
        <f t="shared" ca="1" si="13"/>
        <v>0</v>
      </c>
      <c r="M28" s="522">
        <f t="shared" ca="1" si="13"/>
        <v>0</v>
      </c>
      <c r="N28" s="522">
        <f t="shared" ca="1" si="13"/>
        <v>0</v>
      </c>
      <c r="O28" s="522">
        <f t="shared" ca="1" si="13"/>
        <v>0</v>
      </c>
      <c r="P28" s="522">
        <f t="shared" ca="1" si="13"/>
        <v>25101.488666666672</v>
      </c>
      <c r="Q28" s="522">
        <f t="shared" ca="1" si="13"/>
        <v>9821.4886666666716</v>
      </c>
      <c r="R28" s="522">
        <f t="shared" ca="1" si="13"/>
        <v>9821.4886666666716</v>
      </c>
      <c r="S28" s="522">
        <f t="shared" ca="1" si="13"/>
        <v>10514.023404761901</v>
      </c>
      <c r="T28" s="522">
        <f t="shared" ca="1" si="13"/>
        <v>10514.023404761901</v>
      </c>
      <c r="U28" s="522">
        <f t="shared" ca="1" si="13"/>
        <v>10193.211500000005</v>
      </c>
      <c r="V28" s="522">
        <f t="shared" ca="1" si="13"/>
        <v>13154.975223360481</v>
      </c>
      <c r="W28" s="522">
        <f t="shared" ca="1" si="13"/>
        <v>13154.975223360481</v>
      </c>
      <c r="X28" s="522">
        <f t="shared" ca="1" si="13"/>
        <v>13154.975223360481</v>
      </c>
      <c r="Y28" s="522">
        <f t="shared" ca="1" si="13"/>
        <v>12681.874504995387</v>
      </c>
      <c r="Z28" s="522">
        <f t="shared" ca="1" si="13"/>
        <v>12678.874504995387</v>
      </c>
      <c r="AA28" s="522">
        <f t="shared" ca="1" si="13"/>
        <v>12406.374504995387</v>
      </c>
      <c r="AB28" s="522">
        <f t="shared" ca="1" si="13"/>
        <v>12076.874504995387</v>
      </c>
      <c r="AC28" s="522">
        <f t="shared" ca="1" si="13"/>
        <v>12076.874504995387</v>
      </c>
      <c r="AD28" s="522">
        <f t="shared" ca="1" si="13"/>
        <v>12076.874504995387</v>
      </c>
      <c r="AE28" s="522">
        <f t="shared" ca="1" si="13"/>
        <v>0</v>
      </c>
      <c r="AF28" s="522">
        <f t="shared" ca="1" si="13"/>
        <v>0</v>
      </c>
      <c r="AG28" s="522">
        <f t="shared" ca="1" si="13"/>
        <v>1550.0675509658522</v>
      </c>
      <c r="AH28" s="522">
        <f t="shared" ca="1" si="13"/>
        <v>1550.0675509658504</v>
      </c>
      <c r="AI28" s="522">
        <f t="shared" ca="1" si="13"/>
        <v>1550.0675509658504</v>
      </c>
      <c r="AJ28" s="522">
        <f t="shared" ca="1" si="13"/>
        <v>1550.0675509658504</v>
      </c>
      <c r="AK28" s="522">
        <f t="shared" ca="1" si="13"/>
        <v>1550.0675509658504</v>
      </c>
      <c r="AL28" s="522">
        <f t="shared" ca="1" si="13"/>
        <v>1550.0675509658504</v>
      </c>
      <c r="AM28" s="522">
        <f t="shared" ca="1" si="13"/>
        <v>1550.0675509658504</v>
      </c>
      <c r="AN28" s="522">
        <f t="shared" ca="1" si="13"/>
        <v>1550.0675509658522</v>
      </c>
      <c r="AO28" s="522">
        <f t="shared" ca="1" si="13"/>
        <v>1550.0675509658522</v>
      </c>
      <c r="AP28" s="522">
        <f t="shared" ca="1" si="13"/>
        <v>1550.0675509658522</v>
      </c>
      <c r="AQ28" s="522">
        <f t="shared" ca="1" si="13"/>
        <v>820.59864351594661</v>
      </c>
      <c r="AR28" s="522">
        <f t="shared" ca="1" si="13"/>
        <v>820.5986435159457</v>
      </c>
      <c r="AS28" s="522">
        <f t="shared" ca="1" si="13"/>
        <v>820.59864351594661</v>
      </c>
      <c r="AT28" s="522">
        <f t="shared" ca="1" si="13"/>
        <v>820.5986435159457</v>
      </c>
      <c r="AU28" s="522">
        <f t="shared" ca="1" si="13"/>
        <v>820.59864351594933</v>
      </c>
      <c r="AV28" s="522">
        <f t="shared" ca="1" si="13"/>
        <v>820.59864351594661</v>
      </c>
      <c r="AW28" s="522">
        <f t="shared" ca="1" si="13"/>
        <v>820.59864351594661</v>
      </c>
      <c r="AX28" s="522">
        <f t="shared" ca="1" si="13"/>
        <v>820.59864351594661</v>
      </c>
      <c r="AY28" s="522">
        <f t="shared" ca="1" si="13"/>
        <v>820.59864351594661</v>
      </c>
      <c r="AZ28" s="522">
        <f t="shared" ca="1" si="13"/>
        <v>820.59864351594661</v>
      </c>
      <c r="BA28" s="522">
        <f t="shared" ca="1" si="13"/>
        <v>820.59864351594751</v>
      </c>
      <c r="BB28" s="522">
        <f t="shared" ca="1" si="13"/>
        <v>0</v>
      </c>
      <c r="BC28" s="522">
        <f t="shared" ca="1" si="13"/>
        <v>358.16532907010378</v>
      </c>
      <c r="BD28" s="522">
        <f t="shared" ca="1" si="13"/>
        <v>0</v>
      </c>
      <c r="BE28" s="522">
        <f t="shared" ca="1" si="13"/>
        <v>0</v>
      </c>
      <c r="BF28" s="522">
        <f t="shared" ca="1" si="13"/>
        <v>0</v>
      </c>
      <c r="BG28" s="522">
        <f t="shared" ca="1" si="13"/>
        <v>0</v>
      </c>
      <c r="BH28" s="522">
        <f t="shared" ca="1" si="13"/>
        <v>0</v>
      </c>
      <c r="BI28" s="522">
        <f t="shared" ca="1" si="13"/>
        <v>0</v>
      </c>
      <c r="BJ28" s="522">
        <f t="shared" ca="1" si="13"/>
        <v>0</v>
      </c>
      <c r="BK28" s="522">
        <f t="shared" ca="1" si="13"/>
        <v>0</v>
      </c>
      <c r="BL28" s="522">
        <f t="shared" ca="1" si="13"/>
        <v>0</v>
      </c>
      <c r="BM28" s="522">
        <f t="shared" ca="1" si="13"/>
        <v>0</v>
      </c>
      <c r="BN28" s="522">
        <f t="shared" ca="1" si="13"/>
        <v>0</v>
      </c>
      <c r="BO28" s="522">
        <f t="shared" ca="1" si="13"/>
        <v>0</v>
      </c>
      <c r="BP28" s="522">
        <f t="shared" ca="1" si="13"/>
        <v>0</v>
      </c>
      <c r="BQ28" s="522">
        <f t="shared" ca="1" si="13"/>
        <v>0</v>
      </c>
      <c r="BR28" s="522">
        <f t="shared" ref="BR28:BZ28" ca="1" si="14">IF(BR18="","",-(MIN(BR35,0)+BR42))</f>
        <v>0</v>
      </c>
      <c r="BS28" s="522">
        <f t="shared" ca="1" si="14"/>
        <v>0</v>
      </c>
      <c r="BT28" s="522">
        <f t="shared" ca="1" si="14"/>
        <v>0</v>
      </c>
      <c r="BU28" s="522">
        <f t="shared" ca="1" si="14"/>
        <v>0</v>
      </c>
      <c r="BV28" s="522">
        <f t="shared" ca="1" si="14"/>
        <v>0</v>
      </c>
      <c r="BW28" s="522">
        <f t="shared" ca="1" si="14"/>
        <v>0</v>
      </c>
      <c r="BX28" s="522">
        <f t="shared" ca="1" si="14"/>
        <v>0</v>
      </c>
      <c r="BY28" s="522">
        <f t="shared" ca="1" si="14"/>
        <v>0</v>
      </c>
      <c r="BZ28" s="522">
        <f t="shared" ca="1" si="14"/>
        <v>0</v>
      </c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</row>
    <row r="29" spans="2:139" ht="14.4">
      <c r="B29" s="520" t="s">
        <v>370</v>
      </c>
      <c r="C29" s="481"/>
      <c r="D29" s="521">
        <f ca="1">D27-D28</f>
        <v>30904303.104546472</v>
      </c>
      <c r="E29" s="506"/>
      <c r="F29" s="496"/>
      <c r="G29" s="518"/>
      <c r="H29" s="519"/>
      <c r="I29" s="519"/>
      <c r="J29" s="482"/>
      <c r="K29" s="482"/>
      <c r="L29" s="482"/>
      <c r="M29" s="482"/>
      <c r="N29" s="482"/>
      <c r="O29" s="482"/>
      <c r="P29" s="482"/>
      <c r="Q29" s="481"/>
      <c r="R29" s="481"/>
      <c r="S29" s="481"/>
      <c r="T29" s="481"/>
      <c r="U29" s="481"/>
      <c r="V29" s="481"/>
      <c r="W29" s="481"/>
      <c r="X29" s="481"/>
      <c r="Y29" s="481"/>
      <c r="Z29" s="481"/>
      <c r="AA29" s="481"/>
      <c r="AB29" s="481"/>
      <c r="AC29" s="481"/>
      <c r="AD29" s="481"/>
      <c r="AE29" s="481"/>
      <c r="AF29" s="481"/>
      <c r="AG29" s="481"/>
      <c r="AH29" s="481"/>
      <c r="AI29" s="481"/>
      <c r="AJ29" s="481"/>
      <c r="AK29" s="481"/>
      <c r="AL29" s="481"/>
      <c r="AM29" s="481"/>
      <c r="AN29" s="481"/>
      <c r="AO29" s="481"/>
      <c r="AP29" s="481"/>
      <c r="AQ29" s="481"/>
      <c r="AR29" s="481"/>
      <c r="AS29" s="481"/>
      <c r="AT29" s="481"/>
      <c r="AU29" s="481"/>
      <c r="AV29" s="481"/>
      <c r="AW29" s="481"/>
      <c r="AX29" s="481"/>
      <c r="AY29" s="481"/>
      <c r="AZ29" s="481"/>
      <c r="BA29" s="481"/>
      <c r="BB29" s="481"/>
      <c r="BC29" s="481"/>
      <c r="BD29" s="481"/>
      <c r="BE29" s="481"/>
      <c r="BF29" s="481"/>
      <c r="BG29" s="481"/>
      <c r="BH29" s="481"/>
      <c r="BI29" s="481"/>
      <c r="BJ29" s="481"/>
      <c r="BK29" s="481"/>
      <c r="BL29" s="481"/>
      <c r="BM29" s="481"/>
      <c r="BN29" s="481"/>
      <c r="BO29" s="481"/>
      <c r="BP29" s="481"/>
      <c r="BQ29" s="481"/>
      <c r="BR29" s="481"/>
      <c r="BS29" s="481"/>
      <c r="BT29" s="481"/>
      <c r="BU29" s="481"/>
      <c r="BV29" s="481"/>
      <c r="BW29" s="481"/>
      <c r="BX29" s="481"/>
      <c r="BY29" s="481"/>
      <c r="BZ29" s="481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</row>
    <row r="30" spans="2:139" ht="14.4">
      <c r="B30" s="520" t="s">
        <v>371</v>
      </c>
      <c r="C30" s="481"/>
      <c r="D30" s="523">
        <f ca="1">XIRR(F30:EH30,$F$17:$EH$17)</f>
        <v>1.2657493710517886</v>
      </c>
      <c r="E30" s="506"/>
      <c r="F30" s="522">
        <f t="shared" ref="F30:BQ30" ca="1" si="15">IF(F18="","",(-F28)+F27)</f>
        <v>-1141710.959999999</v>
      </c>
      <c r="G30" s="522">
        <f t="shared" ca="1" si="15"/>
        <v>0</v>
      </c>
      <c r="H30" s="522">
        <f t="shared" ca="1" si="15"/>
        <v>0</v>
      </c>
      <c r="I30" s="522">
        <f t="shared" ca="1" si="15"/>
        <v>0</v>
      </c>
      <c r="J30" s="522">
        <f t="shared" ca="1" si="15"/>
        <v>0</v>
      </c>
      <c r="K30" s="522">
        <f t="shared" ca="1" si="15"/>
        <v>0</v>
      </c>
      <c r="L30" s="522">
        <f t="shared" ca="1" si="15"/>
        <v>0</v>
      </c>
      <c r="M30" s="522">
        <f t="shared" ca="1" si="15"/>
        <v>0</v>
      </c>
      <c r="N30" s="522">
        <f t="shared" ca="1" si="15"/>
        <v>0</v>
      </c>
      <c r="O30" s="522">
        <f t="shared" ca="1" si="15"/>
        <v>0</v>
      </c>
      <c r="P30" s="522">
        <f t="shared" ca="1" si="15"/>
        <v>-25101.488666666672</v>
      </c>
      <c r="Q30" s="522">
        <f t="shared" ca="1" si="15"/>
        <v>-9821.4886666666716</v>
      </c>
      <c r="R30" s="522">
        <f t="shared" ca="1" si="15"/>
        <v>-9821.4886666666716</v>
      </c>
      <c r="S30" s="522">
        <f t="shared" ca="1" si="15"/>
        <v>-10514.023404761901</v>
      </c>
      <c r="T30" s="522">
        <f t="shared" ca="1" si="15"/>
        <v>-10514.023404761901</v>
      </c>
      <c r="U30" s="522">
        <f t="shared" ca="1" si="15"/>
        <v>-10193.211500000005</v>
      </c>
      <c r="V30" s="522">
        <f t="shared" ca="1" si="15"/>
        <v>-13154.975223360481</v>
      </c>
      <c r="W30" s="522">
        <f t="shared" ca="1" si="15"/>
        <v>-13154.975223360481</v>
      </c>
      <c r="X30" s="522">
        <f t="shared" ca="1" si="15"/>
        <v>-13154.975223360481</v>
      </c>
      <c r="Y30" s="522">
        <f t="shared" ca="1" si="15"/>
        <v>-12681.874504995387</v>
      </c>
      <c r="Z30" s="522">
        <f t="shared" ca="1" si="15"/>
        <v>-12678.874504995387</v>
      </c>
      <c r="AA30" s="522">
        <f t="shared" ca="1" si="15"/>
        <v>-12406.374504995387</v>
      </c>
      <c r="AB30" s="522">
        <f t="shared" ca="1" si="15"/>
        <v>-12076.874504995387</v>
      </c>
      <c r="AC30" s="522">
        <f t="shared" ca="1" si="15"/>
        <v>-12076.874504995387</v>
      </c>
      <c r="AD30" s="522">
        <f t="shared" ca="1" si="15"/>
        <v>-12076.874504995387</v>
      </c>
      <c r="AE30" s="522">
        <f t="shared" ca="1" si="15"/>
        <v>1256.2550788618428</v>
      </c>
      <c r="AF30" s="522">
        <f t="shared" ca="1" si="15"/>
        <v>1079155.0175177495</v>
      </c>
      <c r="AG30" s="522">
        <f t="shared" ca="1" si="15"/>
        <v>-1550.0675509658522</v>
      </c>
      <c r="AH30" s="522">
        <f t="shared" ca="1" si="15"/>
        <v>-1550.0675509658504</v>
      </c>
      <c r="AI30" s="522">
        <f t="shared" ca="1" si="15"/>
        <v>-1550.0675509658504</v>
      </c>
      <c r="AJ30" s="522">
        <f t="shared" ca="1" si="15"/>
        <v>-1550.0675509658504</v>
      </c>
      <c r="AK30" s="522">
        <f t="shared" ca="1" si="15"/>
        <v>-1550.0675509658504</v>
      </c>
      <c r="AL30" s="522">
        <f t="shared" ca="1" si="15"/>
        <v>-1550.0675509658504</v>
      </c>
      <c r="AM30" s="522">
        <f t="shared" ca="1" si="15"/>
        <v>-1550.0675509658504</v>
      </c>
      <c r="AN30" s="522">
        <f t="shared" ca="1" si="15"/>
        <v>-1550.0675509658522</v>
      </c>
      <c r="AO30" s="522">
        <f t="shared" ca="1" si="15"/>
        <v>-1550.0675509658522</v>
      </c>
      <c r="AP30" s="522">
        <f t="shared" ca="1" si="15"/>
        <v>-1550.0675509658522</v>
      </c>
      <c r="AQ30" s="522">
        <f t="shared" ca="1" si="15"/>
        <v>-820.59864351594661</v>
      </c>
      <c r="AR30" s="522">
        <f t="shared" ca="1" si="15"/>
        <v>-820.5986435159457</v>
      </c>
      <c r="AS30" s="522">
        <f t="shared" ca="1" si="15"/>
        <v>-820.59864351594661</v>
      </c>
      <c r="AT30" s="522">
        <f t="shared" ca="1" si="15"/>
        <v>-820.5986435159457</v>
      </c>
      <c r="AU30" s="522">
        <f t="shared" ca="1" si="15"/>
        <v>-820.59864351594933</v>
      </c>
      <c r="AV30" s="522">
        <f t="shared" ca="1" si="15"/>
        <v>-820.59864351594661</v>
      </c>
      <c r="AW30" s="522">
        <f t="shared" ca="1" si="15"/>
        <v>-820.59864351594661</v>
      </c>
      <c r="AX30" s="522">
        <f t="shared" ca="1" si="15"/>
        <v>-820.59864351594661</v>
      </c>
      <c r="AY30" s="522">
        <f t="shared" ca="1" si="15"/>
        <v>-820.59864351594661</v>
      </c>
      <c r="AZ30" s="522">
        <f t="shared" ca="1" si="15"/>
        <v>-820.59864351594661</v>
      </c>
      <c r="BA30" s="522">
        <f t="shared" ca="1" si="15"/>
        <v>-820.59864351594751</v>
      </c>
      <c r="BB30" s="522">
        <f t="shared" ca="1" si="15"/>
        <v>19410339.658910438</v>
      </c>
      <c r="BC30" s="522">
        <f t="shared" ca="1" si="15"/>
        <v>-358.16532907010378</v>
      </c>
      <c r="BD30" s="522">
        <f t="shared" ca="1" si="15"/>
        <v>5674789.8836324578</v>
      </c>
      <c r="BE30" s="522">
        <f t="shared" ca="1" si="15"/>
        <v>0</v>
      </c>
      <c r="BF30" s="522">
        <f t="shared" ca="1" si="15"/>
        <v>0</v>
      </c>
      <c r="BG30" s="522">
        <f t="shared" ca="1" si="15"/>
        <v>0</v>
      </c>
      <c r="BH30" s="522">
        <f t="shared" ca="1" si="15"/>
        <v>0</v>
      </c>
      <c r="BI30" s="522">
        <f t="shared" ca="1" si="15"/>
        <v>0</v>
      </c>
      <c r="BJ30" s="522">
        <f t="shared" ca="1" si="15"/>
        <v>0</v>
      </c>
      <c r="BK30" s="522">
        <f t="shared" ca="1" si="15"/>
        <v>0</v>
      </c>
      <c r="BL30" s="522">
        <f t="shared" ca="1" si="15"/>
        <v>0</v>
      </c>
      <c r="BM30" s="522">
        <f t="shared" ca="1" si="15"/>
        <v>0</v>
      </c>
      <c r="BN30" s="522">
        <f t="shared" ca="1" si="15"/>
        <v>4218766.0201987103</v>
      </c>
      <c r="BO30" s="522">
        <f t="shared" ca="1" si="15"/>
        <v>0</v>
      </c>
      <c r="BP30" s="522">
        <f t="shared" ca="1" si="15"/>
        <v>1876021.052135234</v>
      </c>
      <c r="BQ30" s="522">
        <f t="shared" ca="1" si="15"/>
        <v>0</v>
      </c>
      <c r="BR30" s="522">
        <f t="shared" ref="BR30:BZ30" ca="1" si="16">IF(BR18="","",(-BR28)+BR27)</f>
        <v>0</v>
      </c>
      <c r="BS30" s="522">
        <f t="shared" ca="1" si="16"/>
        <v>0</v>
      </c>
      <c r="BT30" s="522">
        <f t="shared" ca="1" si="16"/>
        <v>0</v>
      </c>
      <c r="BU30" s="522">
        <f t="shared" ca="1" si="16"/>
        <v>0</v>
      </c>
      <c r="BV30" s="522">
        <f t="shared" ca="1" si="16"/>
        <v>0</v>
      </c>
      <c r="BW30" s="522">
        <f t="shared" ca="1" si="16"/>
        <v>0</v>
      </c>
      <c r="BX30" s="522">
        <f t="shared" ca="1" si="16"/>
        <v>0</v>
      </c>
      <c r="BY30" s="522">
        <f t="shared" ca="1" si="16"/>
        <v>0</v>
      </c>
      <c r="BZ30" s="522">
        <f t="shared" ca="1" si="16"/>
        <v>0</v>
      </c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</row>
    <row r="31" spans="2:139" ht="14.4">
      <c r="B31" s="520" t="s">
        <v>372</v>
      </c>
      <c r="C31" s="481"/>
      <c r="D31" s="524">
        <f ca="1">D27/D28</f>
        <v>23.790367472369876</v>
      </c>
      <c r="E31" s="506"/>
      <c r="F31" s="496"/>
      <c r="G31" s="518"/>
      <c r="H31" s="519"/>
      <c r="I31" s="519"/>
      <c r="J31" s="482"/>
      <c r="K31" s="482"/>
      <c r="L31" s="482"/>
      <c r="M31" s="482"/>
      <c r="N31" s="482"/>
      <c r="O31" s="482"/>
      <c r="P31" s="482"/>
      <c r="Q31" s="481"/>
      <c r="R31" s="481"/>
      <c r="S31" s="481"/>
      <c r="T31" s="481"/>
      <c r="U31" s="481"/>
      <c r="V31" s="481"/>
      <c r="W31" s="481"/>
      <c r="X31" s="481"/>
      <c r="Y31" s="481"/>
      <c r="Z31" s="481"/>
      <c r="AA31" s="481"/>
      <c r="AB31" s="481"/>
      <c r="AC31" s="481"/>
      <c r="AD31" s="481"/>
      <c r="AE31" s="481"/>
      <c r="AF31" s="481"/>
      <c r="AG31" s="481"/>
      <c r="AH31" s="481"/>
      <c r="AI31" s="481"/>
      <c r="AJ31" s="481"/>
      <c r="AK31" s="481"/>
      <c r="AL31" s="481"/>
      <c r="AM31" s="481"/>
      <c r="AN31" s="481"/>
      <c r="AO31" s="481"/>
      <c r="AP31" s="481"/>
      <c r="AQ31" s="481"/>
      <c r="AR31" s="481"/>
      <c r="AS31" s="481"/>
      <c r="AT31" s="481"/>
      <c r="AU31" s="481"/>
      <c r="AV31" s="481"/>
      <c r="AW31" s="481"/>
      <c r="AX31" s="481"/>
      <c r="AY31" s="481"/>
      <c r="AZ31" s="481"/>
      <c r="BA31" s="481"/>
      <c r="BB31" s="481"/>
      <c r="BC31" s="481"/>
      <c r="BD31" s="481"/>
      <c r="BE31" s="481"/>
      <c r="BF31" s="481"/>
      <c r="BG31" s="481"/>
      <c r="BH31" s="481"/>
      <c r="BI31" s="481"/>
      <c r="BJ31" s="481"/>
      <c r="BK31" s="481"/>
      <c r="BL31" s="481"/>
      <c r="BM31" s="481"/>
      <c r="BN31" s="481"/>
      <c r="BO31" s="481"/>
      <c r="BP31" s="481"/>
      <c r="BQ31" s="481"/>
      <c r="BR31" s="481"/>
      <c r="BS31" s="481"/>
      <c r="BT31" s="481"/>
      <c r="BU31" s="481"/>
      <c r="BV31" s="481"/>
      <c r="BW31" s="481"/>
      <c r="BX31" s="481"/>
      <c r="BY31" s="481"/>
      <c r="BZ31" s="48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</row>
    <row r="32" spans="2:139" ht="14.4">
      <c r="B32" s="525"/>
      <c r="C32" s="526"/>
      <c r="D32" s="527"/>
      <c r="E32" s="481"/>
      <c r="F32" s="482"/>
      <c r="G32" s="482"/>
      <c r="H32" s="482"/>
      <c r="I32" s="482"/>
      <c r="J32" s="482"/>
      <c r="K32" s="482"/>
      <c r="L32" s="482"/>
      <c r="M32" s="482"/>
      <c r="N32" s="482"/>
      <c r="O32" s="482"/>
      <c r="P32" s="482"/>
      <c r="Q32" s="481"/>
      <c r="R32" s="481"/>
      <c r="S32" s="481"/>
      <c r="T32" s="481"/>
      <c r="U32" s="481"/>
      <c r="V32" s="481"/>
      <c r="W32" s="481"/>
      <c r="X32" s="481"/>
      <c r="Y32" s="481"/>
      <c r="Z32" s="481"/>
      <c r="AA32" s="481"/>
      <c r="AB32" s="481"/>
      <c r="AC32" s="481"/>
      <c r="AD32" s="481"/>
      <c r="AE32" s="481"/>
      <c r="AF32" s="481"/>
      <c r="AG32" s="481"/>
      <c r="AH32" s="481"/>
      <c r="AI32" s="481"/>
      <c r="AJ32" s="481"/>
      <c r="AK32" s="481"/>
      <c r="AL32" s="481"/>
      <c r="AM32" s="481"/>
      <c r="AN32" s="481"/>
      <c r="AO32" s="481"/>
      <c r="AP32" s="481"/>
      <c r="AQ32" s="481"/>
      <c r="AR32" s="481"/>
      <c r="AS32" s="481"/>
      <c r="AT32" s="481"/>
      <c r="AU32" s="481"/>
      <c r="AV32" s="481"/>
      <c r="AW32" s="481"/>
      <c r="AX32" s="481"/>
      <c r="AY32" s="481"/>
      <c r="AZ32" s="481"/>
      <c r="BA32" s="481"/>
      <c r="BB32" s="481"/>
      <c r="BC32" s="481"/>
      <c r="BD32" s="481"/>
      <c r="BE32" s="481"/>
      <c r="BF32" s="481"/>
      <c r="BG32" s="481"/>
      <c r="BH32" s="481"/>
      <c r="BI32" s="481"/>
      <c r="BJ32" s="481"/>
      <c r="BK32" s="481"/>
      <c r="BL32" s="481"/>
      <c r="BM32" s="481"/>
      <c r="BN32" s="481"/>
      <c r="BO32" s="481"/>
      <c r="BP32" s="481"/>
      <c r="BQ32" s="481"/>
      <c r="BR32" s="481"/>
      <c r="BS32" s="481"/>
      <c r="BT32" s="481"/>
      <c r="BU32" s="481"/>
      <c r="BV32" s="481"/>
      <c r="BW32" s="481"/>
      <c r="BX32" s="481"/>
      <c r="BY32" s="481"/>
      <c r="BZ32" s="481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</row>
    <row r="33" spans="2:138" ht="14.4">
      <c r="B33" s="487" t="s">
        <v>373</v>
      </c>
      <c r="C33" s="500"/>
      <c r="D33" s="500"/>
      <c r="E33" s="528"/>
      <c r="F33" s="529">
        <v>0</v>
      </c>
      <c r="G33" s="529">
        <f>G18</f>
        <v>1</v>
      </c>
      <c r="H33" s="529">
        <f t="shared" ref="H33:BS33" si="17">H18</f>
        <v>2</v>
      </c>
      <c r="I33" s="529">
        <f t="shared" si="17"/>
        <v>3</v>
      </c>
      <c r="J33" s="529">
        <f t="shared" si="17"/>
        <v>4</v>
      </c>
      <c r="K33" s="529">
        <f t="shared" si="17"/>
        <v>5</v>
      </c>
      <c r="L33" s="529">
        <f t="shared" si="17"/>
        <v>6</v>
      </c>
      <c r="M33" s="529">
        <f t="shared" si="17"/>
        <v>7</v>
      </c>
      <c r="N33" s="529">
        <f t="shared" si="17"/>
        <v>8</v>
      </c>
      <c r="O33" s="529">
        <f t="shared" si="17"/>
        <v>9</v>
      </c>
      <c r="P33" s="529">
        <f t="shared" si="17"/>
        <v>10</v>
      </c>
      <c r="Q33" s="529">
        <f t="shared" si="17"/>
        <v>11</v>
      </c>
      <c r="R33" s="529">
        <f t="shared" si="17"/>
        <v>12</v>
      </c>
      <c r="S33" s="529">
        <f t="shared" si="17"/>
        <v>13</v>
      </c>
      <c r="T33" s="529">
        <f t="shared" si="17"/>
        <v>14</v>
      </c>
      <c r="U33" s="529">
        <f t="shared" si="17"/>
        <v>15</v>
      </c>
      <c r="V33" s="529">
        <f t="shared" si="17"/>
        <v>16</v>
      </c>
      <c r="W33" s="529">
        <f t="shared" si="17"/>
        <v>17</v>
      </c>
      <c r="X33" s="529">
        <f t="shared" si="17"/>
        <v>18</v>
      </c>
      <c r="Y33" s="529">
        <f t="shared" si="17"/>
        <v>19</v>
      </c>
      <c r="Z33" s="529">
        <f t="shared" si="17"/>
        <v>20</v>
      </c>
      <c r="AA33" s="529">
        <f t="shared" si="17"/>
        <v>21</v>
      </c>
      <c r="AB33" s="529">
        <f t="shared" si="17"/>
        <v>22</v>
      </c>
      <c r="AC33" s="529">
        <f t="shared" si="17"/>
        <v>23</v>
      </c>
      <c r="AD33" s="529">
        <f t="shared" si="17"/>
        <v>24</v>
      </c>
      <c r="AE33" s="529">
        <f t="shared" si="17"/>
        <v>25</v>
      </c>
      <c r="AF33" s="529">
        <f t="shared" si="17"/>
        <v>26</v>
      </c>
      <c r="AG33" s="529">
        <f t="shared" si="17"/>
        <v>27</v>
      </c>
      <c r="AH33" s="529">
        <f t="shared" si="17"/>
        <v>28</v>
      </c>
      <c r="AI33" s="529">
        <f t="shared" si="17"/>
        <v>29</v>
      </c>
      <c r="AJ33" s="529">
        <f t="shared" si="17"/>
        <v>30</v>
      </c>
      <c r="AK33" s="529">
        <f t="shared" si="17"/>
        <v>31</v>
      </c>
      <c r="AL33" s="529">
        <f t="shared" si="17"/>
        <v>32</v>
      </c>
      <c r="AM33" s="529">
        <f t="shared" si="17"/>
        <v>33</v>
      </c>
      <c r="AN33" s="529">
        <f t="shared" si="17"/>
        <v>34</v>
      </c>
      <c r="AO33" s="529">
        <f t="shared" si="17"/>
        <v>35</v>
      </c>
      <c r="AP33" s="529">
        <f t="shared" si="17"/>
        <v>36</v>
      </c>
      <c r="AQ33" s="529">
        <f t="shared" si="17"/>
        <v>37</v>
      </c>
      <c r="AR33" s="529">
        <f t="shared" si="17"/>
        <v>38</v>
      </c>
      <c r="AS33" s="529">
        <f t="shared" si="17"/>
        <v>39</v>
      </c>
      <c r="AT33" s="529">
        <f t="shared" si="17"/>
        <v>40</v>
      </c>
      <c r="AU33" s="529">
        <f t="shared" si="17"/>
        <v>41</v>
      </c>
      <c r="AV33" s="529">
        <f t="shared" si="17"/>
        <v>42</v>
      </c>
      <c r="AW33" s="529">
        <f t="shared" si="17"/>
        <v>43</v>
      </c>
      <c r="AX33" s="529">
        <f t="shared" si="17"/>
        <v>44</v>
      </c>
      <c r="AY33" s="529">
        <f t="shared" si="17"/>
        <v>45</v>
      </c>
      <c r="AZ33" s="529">
        <f t="shared" si="17"/>
        <v>46</v>
      </c>
      <c r="BA33" s="529">
        <f t="shared" si="17"/>
        <v>47</v>
      </c>
      <c r="BB33" s="529">
        <f t="shared" si="17"/>
        <v>48</v>
      </c>
      <c r="BC33" s="529">
        <f t="shared" si="17"/>
        <v>49</v>
      </c>
      <c r="BD33" s="529">
        <f t="shared" si="17"/>
        <v>50</v>
      </c>
      <c r="BE33" s="529">
        <f t="shared" si="17"/>
        <v>51</v>
      </c>
      <c r="BF33" s="529">
        <f t="shared" si="17"/>
        <v>52</v>
      </c>
      <c r="BG33" s="529">
        <f t="shared" si="17"/>
        <v>53</v>
      </c>
      <c r="BH33" s="529">
        <f t="shared" si="17"/>
        <v>54</v>
      </c>
      <c r="BI33" s="529">
        <f t="shared" si="17"/>
        <v>55</v>
      </c>
      <c r="BJ33" s="529">
        <f t="shared" si="17"/>
        <v>56</v>
      </c>
      <c r="BK33" s="529">
        <f t="shared" si="17"/>
        <v>57</v>
      </c>
      <c r="BL33" s="529">
        <f t="shared" si="17"/>
        <v>58</v>
      </c>
      <c r="BM33" s="529">
        <f t="shared" si="17"/>
        <v>59</v>
      </c>
      <c r="BN33" s="529">
        <f t="shared" si="17"/>
        <v>60</v>
      </c>
      <c r="BO33" s="529">
        <f t="shared" si="17"/>
        <v>61</v>
      </c>
      <c r="BP33" s="529">
        <f t="shared" si="17"/>
        <v>62</v>
      </c>
      <c r="BQ33" s="529">
        <f t="shared" si="17"/>
        <v>63</v>
      </c>
      <c r="BR33" s="529">
        <f t="shared" si="17"/>
        <v>64</v>
      </c>
      <c r="BS33" s="529">
        <f t="shared" si="17"/>
        <v>65</v>
      </c>
      <c r="BT33" s="529">
        <f t="shared" ref="BT33:BZ33" si="18">BT18</f>
        <v>66</v>
      </c>
      <c r="BU33" s="529">
        <f t="shared" si="18"/>
        <v>67</v>
      </c>
      <c r="BV33" s="529">
        <f t="shared" si="18"/>
        <v>68</v>
      </c>
      <c r="BW33" s="529">
        <f t="shared" si="18"/>
        <v>69</v>
      </c>
      <c r="BX33" s="529">
        <f t="shared" si="18"/>
        <v>70</v>
      </c>
      <c r="BY33" s="529">
        <f t="shared" si="18"/>
        <v>71</v>
      </c>
      <c r="BZ33" s="529">
        <f t="shared" si="18"/>
        <v>72</v>
      </c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</row>
    <row r="34" spans="2:138" ht="14.4">
      <c r="B34" s="481"/>
      <c r="C34" s="481"/>
      <c r="D34" s="481"/>
      <c r="E34" s="483"/>
      <c r="F34" s="530"/>
      <c r="G34" s="490"/>
      <c r="H34" s="490"/>
      <c r="I34" s="490"/>
      <c r="J34" s="490"/>
      <c r="K34" s="490"/>
      <c r="L34" s="490"/>
      <c r="M34" s="490"/>
      <c r="N34" s="490"/>
      <c r="O34" s="490"/>
      <c r="P34" s="490"/>
      <c r="Q34" s="490"/>
      <c r="R34" s="490"/>
      <c r="S34" s="490"/>
      <c r="T34" s="490"/>
      <c r="U34" s="490"/>
      <c r="V34" s="490"/>
      <c r="W34" s="490"/>
      <c r="X34" s="490"/>
      <c r="Y34" s="490"/>
      <c r="Z34" s="490"/>
      <c r="AA34" s="490"/>
      <c r="AB34" s="490"/>
      <c r="AC34" s="490"/>
      <c r="AD34" s="490"/>
      <c r="AE34" s="490"/>
      <c r="AF34" s="490"/>
      <c r="AG34" s="490"/>
      <c r="AH34" s="490"/>
      <c r="AI34" s="490"/>
      <c r="AJ34" s="490"/>
      <c r="AK34" s="490"/>
      <c r="AL34" s="490"/>
      <c r="AM34" s="490"/>
      <c r="AN34" s="490"/>
      <c r="AO34" s="490"/>
      <c r="AP34" s="490"/>
      <c r="AQ34" s="490"/>
      <c r="AR34" s="490"/>
      <c r="AS34" s="490"/>
      <c r="AT34" s="490"/>
      <c r="AU34" s="490"/>
      <c r="AV34" s="490"/>
      <c r="AW34" s="490"/>
      <c r="AX34" s="490"/>
      <c r="AY34" s="490"/>
      <c r="AZ34" s="490"/>
      <c r="BA34" s="490"/>
      <c r="BB34" s="490"/>
      <c r="BC34" s="490"/>
      <c r="BD34" s="490"/>
      <c r="BE34" s="490"/>
      <c r="BF34" s="490"/>
      <c r="BG34" s="490"/>
      <c r="BH34" s="490"/>
      <c r="BI34" s="490"/>
      <c r="BJ34" s="490"/>
      <c r="BK34" s="490"/>
      <c r="BL34" s="490"/>
      <c r="BM34" s="490"/>
      <c r="BN34" s="490"/>
      <c r="BO34" s="490"/>
      <c r="BP34" s="490"/>
      <c r="BQ34" s="490"/>
      <c r="BR34" s="490"/>
      <c r="BS34" s="490"/>
      <c r="BT34" s="490"/>
      <c r="BU34" s="490"/>
      <c r="BV34" s="490"/>
      <c r="BW34" s="490"/>
      <c r="BX34" s="490"/>
      <c r="BY34" s="490"/>
      <c r="BZ34" s="490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</row>
    <row r="35" spans="2:138" ht="14.4">
      <c r="B35" s="481" t="s">
        <v>374</v>
      </c>
      <c r="C35" s="481"/>
      <c r="D35" s="481"/>
      <c r="E35" s="531"/>
      <c r="F35" s="542">
        <f ca="1">'Aggregate CF'!D979</f>
        <v>-11417109.599999998</v>
      </c>
      <c r="G35" s="542">
        <f ca="1">'Aggregate CF'!E979</f>
        <v>0</v>
      </c>
      <c r="H35" s="542">
        <f ca="1">'Aggregate CF'!F979</f>
        <v>0</v>
      </c>
      <c r="I35" s="542">
        <f ca="1">'Aggregate CF'!G979</f>
        <v>0</v>
      </c>
      <c r="J35" s="542">
        <f ca="1">'Aggregate CF'!H979</f>
        <v>0</v>
      </c>
      <c r="K35" s="542">
        <f ca="1">'Aggregate CF'!I979</f>
        <v>0</v>
      </c>
      <c r="L35" s="542">
        <f ca="1">'Aggregate CF'!J979</f>
        <v>0</v>
      </c>
      <c r="M35" s="542">
        <f ca="1">'Aggregate CF'!K979</f>
        <v>0</v>
      </c>
      <c r="N35" s="542">
        <f ca="1">'Aggregate CF'!L979</f>
        <v>0</v>
      </c>
      <c r="O35" s="542">
        <f ca="1">'Aggregate CF'!M979</f>
        <v>0</v>
      </c>
      <c r="P35" s="542">
        <f ca="1">'Aggregate CF'!N979</f>
        <v>-251014.88666666669</v>
      </c>
      <c r="Q35" s="542">
        <f ca="1">'Aggregate CF'!O979</f>
        <v>-98214.886666666673</v>
      </c>
      <c r="R35" s="542">
        <f ca="1">'Aggregate CF'!P979</f>
        <v>-98214.886666666673</v>
      </c>
      <c r="S35" s="542">
        <f ca="1">'Aggregate CF'!Q979</f>
        <v>-105140.23404761904</v>
      </c>
      <c r="T35" s="542">
        <f ca="1">'Aggregate CF'!R979</f>
        <v>-105140.23404761904</v>
      </c>
      <c r="U35" s="542">
        <f ca="1">'Aggregate CF'!S979</f>
        <v>-101932.11500000001</v>
      </c>
      <c r="V35" s="542">
        <f ca="1">'Aggregate CF'!T979</f>
        <v>-131549.7522336049</v>
      </c>
      <c r="W35" s="542">
        <f ca="1">'Aggregate CF'!U979</f>
        <v>-131549.7522336049</v>
      </c>
      <c r="X35" s="542">
        <f ca="1">'Aggregate CF'!V979</f>
        <v>-131549.7522336049</v>
      </c>
      <c r="Y35" s="542">
        <f ca="1">'Aggregate CF'!W979</f>
        <v>-126818.74504995391</v>
      </c>
      <c r="Z35" s="542">
        <f ca="1">'Aggregate CF'!X979</f>
        <v>-126788.74504995393</v>
      </c>
      <c r="AA35" s="542">
        <f ca="1">'Aggregate CF'!Y979</f>
        <v>-124063.74504995393</v>
      </c>
      <c r="AB35" s="542">
        <f ca="1">'Aggregate CF'!Z979</f>
        <v>-120768.74504995393</v>
      </c>
      <c r="AC35" s="542">
        <f ca="1">'Aggregate CF'!AA979</f>
        <v>-120768.74504995393</v>
      </c>
      <c r="AD35" s="542">
        <f ca="1">'Aggregate CF'!AB979</f>
        <v>-120768.74504995391</v>
      </c>
      <c r="AE35" s="542">
        <f ca="1">'Aggregate CF'!AC979</f>
        <v>12562.550788618428</v>
      </c>
      <c r="AF35" s="542">
        <f ca="1">'Aggregate CF'!AD979</f>
        <v>10791550.175177494</v>
      </c>
      <c r="AG35" s="542">
        <f ca="1">'Aggregate CF'!AE979</f>
        <v>-15500.675509658529</v>
      </c>
      <c r="AH35" s="542">
        <f ca="1">'Aggregate CF'!AF979</f>
        <v>-15500.6755096585</v>
      </c>
      <c r="AI35" s="542">
        <f ca="1">'Aggregate CF'!AG979</f>
        <v>-15500.6755096585</v>
      </c>
      <c r="AJ35" s="542">
        <f ca="1">'Aggregate CF'!AH979</f>
        <v>-15500.675509658508</v>
      </c>
      <c r="AK35" s="542">
        <f ca="1">'Aggregate CF'!AI979</f>
        <v>-15500.675509658508</v>
      </c>
      <c r="AL35" s="542">
        <f ca="1">'Aggregate CF'!AJ979</f>
        <v>-15500.675509658508</v>
      </c>
      <c r="AM35" s="542">
        <f ca="1">'Aggregate CF'!AK979</f>
        <v>-15500.675509658508</v>
      </c>
      <c r="AN35" s="542">
        <f ca="1">'Aggregate CF'!AL979</f>
        <v>-15500.675509658529</v>
      </c>
      <c r="AO35" s="542">
        <f ca="1">'Aggregate CF'!AM979</f>
        <v>-15500.675509658522</v>
      </c>
      <c r="AP35" s="542">
        <f ca="1">'Aggregate CF'!AN979</f>
        <v>-15500.675509658529</v>
      </c>
      <c r="AQ35" s="542">
        <f ca="1">'Aggregate CF'!AO979</f>
        <v>-8205.9864351594697</v>
      </c>
      <c r="AR35" s="542">
        <f ca="1">'Aggregate CF'!AP979</f>
        <v>-8205.9864351594624</v>
      </c>
      <c r="AS35" s="542">
        <f ca="1">'Aggregate CF'!AQ979</f>
        <v>-8205.9864351594697</v>
      </c>
      <c r="AT35" s="542">
        <f ca="1">'Aggregate CF'!AR979</f>
        <v>-8205.9864351594624</v>
      </c>
      <c r="AU35" s="542">
        <f ca="1">'Aggregate CF'!AS979</f>
        <v>-8205.9864351594915</v>
      </c>
      <c r="AV35" s="542">
        <f ca="1">'Aggregate CF'!AT979</f>
        <v>-8205.9864351594697</v>
      </c>
      <c r="AW35" s="542">
        <f ca="1">'Aggregate CF'!AU979</f>
        <v>-8205.9864351594697</v>
      </c>
      <c r="AX35" s="542">
        <f ca="1">'Aggregate CF'!AV979</f>
        <v>-8205.9864351594697</v>
      </c>
      <c r="AY35" s="542">
        <f ca="1">'Aggregate CF'!AW979</f>
        <v>-8205.9864351594697</v>
      </c>
      <c r="AZ35" s="542">
        <f ca="1">'Aggregate CF'!AX979</f>
        <v>-8205.9864351594697</v>
      </c>
      <c r="BA35" s="542">
        <f ca="1">'Aggregate CF'!AY979</f>
        <v>-8205.986435159477</v>
      </c>
      <c r="BB35" s="542">
        <f ca="1">'Aggregate CF'!AZ979</f>
        <v>42259605.8884404</v>
      </c>
      <c r="BC35" s="542">
        <f ca="1">'Aggregate CF'!BA979</f>
        <v>-3581.6532907010405</v>
      </c>
      <c r="BD35" s="542">
        <f ca="1">'Aggregate CF'!BB979</f>
        <v>10320761.486166572</v>
      </c>
      <c r="BE35" s="542">
        <f ca="1">'Aggregate CF'!BC979</f>
        <v>0</v>
      </c>
      <c r="BF35" s="542">
        <f ca="1">'Aggregate CF'!BD979</f>
        <v>0</v>
      </c>
      <c r="BG35" s="542">
        <f ca="1">'Aggregate CF'!BE979</f>
        <v>0</v>
      </c>
      <c r="BH35" s="542">
        <f ca="1">'Aggregate CF'!BF979</f>
        <v>0</v>
      </c>
      <c r="BI35" s="542">
        <f ca="1">'Aggregate CF'!BG979</f>
        <v>0</v>
      </c>
      <c r="BJ35" s="542">
        <f ca="1">'Aggregate CF'!BH979</f>
        <v>0</v>
      </c>
      <c r="BK35" s="542">
        <f ca="1">'Aggregate CF'!BI979</f>
        <v>0</v>
      </c>
      <c r="BL35" s="542">
        <f ca="1">'Aggregate CF'!BJ979</f>
        <v>0</v>
      </c>
      <c r="BM35" s="542">
        <f ca="1">'Aggregate CF'!BK979</f>
        <v>0</v>
      </c>
      <c r="BN35" s="542">
        <f ca="1">'Aggregate CF'!BL979</f>
        <v>7670483.6730885645</v>
      </c>
      <c r="BO35" s="542">
        <f ca="1">'Aggregate CF'!BM979</f>
        <v>0</v>
      </c>
      <c r="BP35" s="542">
        <f ca="1">'Aggregate CF'!BN979</f>
        <v>3410947.3675186071</v>
      </c>
      <c r="BQ35" s="542">
        <f ca="1">'Aggregate CF'!BO979</f>
        <v>0</v>
      </c>
      <c r="BR35" s="542">
        <f ca="1">'Aggregate CF'!BP979</f>
        <v>0</v>
      </c>
      <c r="BS35" s="542">
        <f ca="1">'Aggregate CF'!BQ979</f>
        <v>0</v>
      </c>
      <c r="BT35" s="542">
        <f ca="1">'Aggregate CF'!BR979</f>
        <v>0</v>
      </c>
      <c r="BU35" s="542">
        <f ca="1">'Aggregate CF'!BS979</f>
        <v>0</v>
      </c>
      <c r="BV35" s="542">
        <f ca="1">'Aggregate CF'!BT979</f>
        <v>0</v>
      </c>
      <c r="BW35" s="542">
        <f ca="1">'Aggregate CF'!BU979</f>
        <v>0</v>
      </c>
      <c r="BX35" s="542">
        <f ca="1">'Aggregate CF'!BV979</f>
        <v>0</v>
      </c>
      <c r="BY35" s="542">
        <f ca="1">'Aggregate CF'!BW979</f>
        <v>0</v>
      </c>
      <c r="BZ35" s="542">
        <f ca="1">'Aggregate CF'!BX979</f>
        <v>0</v>
      </c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</row>
    <row r="36" spans="2:138" ht="14.4">
      <c r="B36" s="481" t="s">
        <v>243</v>
      </c>
      <c r="C36" s="481"/>
      <c r="D36" s="481"/>
      <c r="E36" s="482">
        <f ca="1">INDEX(R33:BY33,,MATCH(0,R35:BY35,0)-1)</f>
        <v>50</v>
      </c>
      <c r="F36" s="532">
        <f ca="1">XIRR($F$35:$EH$35,$F$17:$EH$17)</f>
        <v>0.61377709507942213</v>
      </c>
      <c r="G36" s="482"/>
      <c r="H36" s="482"/>
      <c r="I36" s="482"/>
      <c r="J36" s="482"/>
      <c r="K36" s="482"/>
      <c r="L36" s="482"/>
      <c r="M36" s="482"/>
      <c r="N36" s="482"/>
      <c r="O36" s="482"/>
      <c r="P36" s="482"/>
      <c r="Q36" s="481"/>
      <c r="R36" s="481"/>
      <c r="S36" s="481"/>
      <c r="T36" s="481"/>
      <c r="U36" s="481"/>
      <c r="V36" s="481"/>
      <c r="W36" s="481"/>
      <c r="X36" s="481"/>
      <c r="Y36" s="481"/>
      <c r="Z36" s="481"/>
      <c r="AA36" s="481"/>
      <c r="AB36" s="481"/>
      <c r="AC36" s="481"/>
      <c r="AD36" s="481"/>
      <c r="AE36" s="481"/>
      <c r="AF36" s="481"/>
      <c r="AG36" s="481"/>
      <c r="AH36" s="481"/>
      <c r="AI36" s="481"/>
      <c r="AJ36" s="481"/>
      <c r="AK36" s="481"/>
      <c r="AL36" s="481"/>
      <c r="AM36" s="481"/>
      <c r="AN36" s="481"/>
      <c r="AO36" s="481"/>
      <c r="AP36" s="481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</row>
    <row r="37" spans="2:138" ht="14.4">
      <c r="B37" s="481"/>
      <c r="C37" s="481"/>
      <c r="D37" s="481"/>
      <c r="E37" s="595" t="s">
        <v>465</v>
      </c>
      <c r="F37" s="533"/>
      <c r="G37" s="482"/>
      <c r="H37" s="482"/>
      <c r="I37" s="482"/>
      <c r="J37" s="482"/>
      <c r="K37" s="482"/>
      <c r="L37" s="482"/>
      <c r="M37" s="482"/>
      <c r="N37" s="482"/>
      <c r="O37" s="482"/>
      <c r="P37" s="533"/>
      <c r="Q37" s="481"/>
      <c r="R37" s="481"/>
      <c r="S37" s="481"/>
      <c r="T37" s="481"/>
      <c r="U37" s="481"/>
      <c r="V37" s="481"/>
      <c r="W37" s="481"/>
      <c r="X37" s="481"/>
      <c r="Y37" s="481"/>
      <c r="Z37" s="481"/>
      <c r="AA37" s="481"/>
      <c r="AB37" s="481"/>
      <c r="AC37" s="481"/>
      <c r="AD37" s="481"/>
      <c r="AE37" s="481"/>
      <c r="AF37" s="481"/>
      <c r="AG37" s="481"/>
      <c r="AH37" s="481"/>
      <c r="AI37" s="481"/>
      <c r="AJ37" s="481"/>
      <c r="AK37" s="481"/>
      <c r="AL37" s="481"/>
      <c r="AM37" s="481"/>
      <c r="AN37" s="481"/>
      <c r="AO37" s="481"/>
      <c r="AP37" s="481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</row>
    <row r="38" spans="2:138" ht="14.4">
      <c r="B38" s="534" t="s">
        <v>375</v>
      </c>
      <c r="C38" s="481"/>
      <c r="D38" s="481"/>
      <c r="E38" s="481"/>
      <c r="F38" s="482"/>
      <c r="G38" s="499"/>
      <c r="H38" s="535"/>
      <c r="I38" s="519"/>
      <c r="J38" s="482"/>
      <c r="K38" s="482"/>
      <c r="L38" s="482"/>
      <c r="M38" s="482"/>
      <c r="N38" s="482"/>
      <c r="O38" s="482"/>
      <c r="P38" s="482"/>
      <c r="Q38" s="481"/>
      <c r="R38" s="481"/>
      <c r="S38" s="481"/>
      <c r="T38" s="481"/>
      <c r="U38" s="481"/>
      <c r="V38" s="481"/>
      <c r="W38" s="481"/>
      <c r="X38" s="481"/>
      <c r="Y38" s="481"/>
      <c r="Z38" s="481"/>
      <c r="AA38" s="481"/>
      <c r="AB38" s="481"/>
      <c r="AC38" s="481"/>
      <c r="AD38" s="481"/>
      <c r="AE38" s="481"/>
      <c r="AF38" s="481"/>
      <c r="AG38" s="481"/>
      <c r="AH38" s="481"/>
      <c r="AI38" s="481"/>
      <c r="AJ38" s="481"/>
      <c r="AK38" s="481"/>
      <c r="AL38" s="481"/>
      <c r="AM38" s="481"/>
      <c r="AN38" s="481"/>
      <c r="AO38" s="481"/>
      <c r="AP38" s="481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</row>
    <row r="39" spans="2:138" ht="14.4">
      <c r="B39" s="536" t="s">
        <v>376</v>
      </c>
      <c r="C39" s="537">
        <f>E11</f>
        <v>0.08</v>
      </c>
      <c r="D39" s="500"/>
      <c r="E39" s="500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00"/>
      <c r="R39" s="500"/>
      <c r="S39" s="500"/>
      <c r="T39" s="500"/>
      <c r="U39" s="500"/>
      <c r="V39" s="500"/>
      <c r="W39" s="500"/>
      <c r="X39" s="500"/>
      <c r="Y39" s="500"/>
      <c r="Z39" s="500"/>
      <c r="AA39" s="500"/>
      <c r="AB39" s="500"/>
      <c r="AC39" s="500"/>
      <c r="AD39" s="500"/>
      <c r="AE39" s="500"/>
      <c r="AF39" s="500"/>
      <c r="AG39" s="500"/>
      <c r="AH39" s="500"/>
      <c r="AI39" s="500"/>
      <c r="AJ39" s="500"/>
      <c r="AK39" s="500"/>
      <c r="AL39" s="500"/>
      <c r="AM39" s="500"/>
      <c r="AN39" s="500"/>
      <c r="AO39" s="500"/>
      <c r="AP39" s="500"/>
      <c r="AQ39" s="500"/>
      <c r="AR39" s="500"/>
      <c r="AS39" s="500"/>
      <c r="AT39" s="500"/>
      <c r="AU39" s="500"/>
      <c r="AV39" s="500"/>
      <c r="AW39" s="500"/>
      <c r="AX39" s="500"/>
      <c r="AY39" s="500"/>
      <c r="AZ39" s="500"/>
      <c r="BA39" s="500"/>
      <c r="BB39" s="500"/>
      <c r="BC39" s="500"/>
      <c r="BD39" s="500"/>
      <c r="BE39" s="500"/>
      <c r="BF39" s="500"/>
      <c r="BG39" s="500"/>
      <c r="BH39" s="500"/>
      <c r="BI39" s="500"/>
      <c r="BJ39" s="500"/>
      <c r="BK39" s="500"/>
      <c r="BL39" s="500"/>
      <c r="BM39" s="500"/>
      <c r="BN39" s="500"/>
      <c r="BO39" s="500"/>
      <c r="BP39" s="500"/>
      <c r="BQ39" s="500"/>
      <c r="BR39" s="500"/>
      <c r="BS39" s="500"/>
      <c r="BT39" s="500"/>
      <c r="BU39" s="500"/>
      <c r="BV39" s="500"/>
      <c r="BW39" s="500"/>
      <c r="BX39" s="500"/>
      <c r="BY39" s="500"/>
      <c r="BZ39" s="500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</row>
    <row r="40" spans="2:138" ht="14.4">
      <c r="B40" s="481" t="s">
        <v>377</v>
      </c>
      <c r="C40" s="481"/>
      <c r="D40" s="481"/>
      <c r="E40" s="481"/>
      <c r="F40" s="538">
        <f t="shared" ref="F40:BQ40" si="19">IF(F33="","",E44)</f>
        <v>0</v>
      </c>
      <c r="G40" s="538">
        <f t="shared" ca="1" si="19"/>
        <v>10275398.639999999</v>
      </c>
      <c r="H40" s="538">
        <f t="shared" ca="1" si="19"/>
        <v>10341510.864242047</v>
      </c>
      <c r="I40" s="538">
        <f t="shared" ca="1" si="19"/>
        <v>10408048.456525508</v>
      </c>
      <c r="J40" s="538">
        <f t="shared" ca="1" si="19"/>
        <v>10475014.153681168</v>
      </c>
      <c r="K40" s="538">
        <f t="shared" ca="1" si="19"/>
        <v>10542410.710148664</v>
      </c>
      <c r="L40" s="538">
        <f t="shared" ca="1" si="19"/>
        <v>10610240.898089783</v>
      </c>
      <c r="M40" s="538">
        <f t="shared" ca="1" si="19"/>
        <v>10678507.507502483</v>
      </c>
      <c r="N40" s="538">
        <f t="shared" ca="1" si="19"/>
        <v>10747213.346335651</v>
      </c>
      <c r="O40" s="538">
        <f t="shared" ca="1" si="19"/>
        <v>10816361.240604606</v>
      </c>
      <c r="P40" s="538">
        <f t="shared" ca="1" si="19"/>
        <v>10885954.034507331</v>
      </c>
      <c r="Q40" s="538">
        <f t="shared" ca="1" si="19"/>
        <v>11181907.988541463</v>
      </c>
      <c r="R40" s="538">
        <f t="shared" ca="1" si="19"/>
        <v>11342246.119227028</v>
      </c>
      <c r="S40" s="538">
        <f t="shared" ca="1" si="19"/>
        <v>11503615.870273205</v>
      </c>
      <c r="T40" s="538">
        <f t="shared" ca="1" si="19"/>
        <v>11672256.691799313</v>
      </c>
      <c r="U40" s="538">
        <f t="shared" ca="1" si="19"/>
        <v>11841982.553448897</v>
      </c>
      <c r="V40" s="538">
        <f t="shared" ca="1" si="19"/>
        <v>12009913.129259922</v>
      </c>
      <c r="W40" s="538">
        <f t="shared" ca="1" si="19"/>
        <v>12205580.048962351</v>
      </c>
      <c r="X40" s="538">
        <f t="shared" ca="1" si="19"/>
        <v>12402505.895517677</v>
      </c>
      <c r="Y40" s="538">
        <f t="shared" ca="1" si="19"/>
        <v>12600698.768899178</v>
      </c>
      <c r="Z40" s="538">
        <f t="shared" ca="1" si="19"/>
        <v>12795908.914730318</v>
      </c>
      <c r="AA40" s="538">
        <f t="shared" ca="1" si="19"/>
        <v>12992348.048517512</v>
      </c>
      <c r="AB40" s="538">
        <f t="shared" ca="1" si="19"/>
        <v>13187598.577606278</v>
      </c>
      <c r="AC40" s="538">
        <f t="shared" ca="1" si="19"/>
        <v>13381139.854478193</v>
      </c>
      <c r="AD40" s="538">
        <f t="shared" ca="1" si="19"/>
        <v>13575926.381753031</v>
      </c>
      <c r="AE40" s="538">
        <f t="shared" ca="1" si="19"/>
        <v>13771966.17140938</v>
      </c>
      <c r="AF40" s="538">
        <f t="shared" ca="1" si="19"/>
        <v>13849269.12072042</v>
      </c>
      <c r="AG40" s="538">
        <f t="shared" ca="1" si="19"/>
        <v>4225980.5775849316</v>
      </c>
      <c r="AH40" s="538">
        <f t="shared" ca="1" si="19"/>
        <v>4267121.2718240954</v>
      </c>
      <c r="AI40" s="538">
        <f t="shared" ca="1" si="19"/>
        <v>4308526.6665287409</v>
      </c>
      <c r="AJ40" s="538">
        <f t="shared" ca="1" si="19"/>
        <v>4350198.4647896327</v>
      </c>
      <c r="AK40" s="538">
        <f t="shared" ca="1" si="19"/>
        <v>4392138.3806552729</v>
      </c>
      <c r="AL40" s="538">
        <f t="shared" ca="1" si="19"/>
        <v>4434348.1392024038</v>
      </c>
      <c r="AM40" s="538">
        <f t="shared" ca="1" si="19"/>
        <v>4476829.4766069632</v>
      </c>
      <c r="AN40" s="538">
        <f t="shared" ca="1" si="19"/>
        <v>4519584.1402154965</v>
      </c>
      <c r="AO40" s="538">
        <f t="shared" ca="1" si="19"/>
        <v>4562613.8886170303</v>
      </c>
      <c r="AP40" s="538">
        <f t="shared" ca="1" si="19"/>
        <v>4605920.4917154051</v>
      </c>
      <c r="AQ40" s="538">
        <f t="shared" ca="1" si="19"/>
        <v>4649505.7308020769</v>
      </c>
      <c r="AR40" s="538">
        <f t="shared" ca="1" si="19"/>
        <v>4686806.1784623349</v>
      </c>
      <c r="AS40" s="538">
        <f t="shared" ca="1" si="19"/>
        <v>4724346.6183259552</v>
      </c>
      <c r="AT40" s="538">
        <f t="shared" ca="1" si="19"/>
        <v>4762128.5945100011</v>
      </c>
      <c r="AU40" s="538">
        <f t="shared" ca="1" si="19"/>
        <v>4800153.6610664306</v>
      </c>
      <c r="AV40" s="538">
        <f t="shared" ca="1" si="19"/>
        <v>4838423.3820460187</v>
      </c>
      <c r="AW40" s="538">
        <f t="shared" ca="1" si="19"/>
        <v>4876939.3315626914</v>
      </c>
      <c r="AX40" s="538">
        <f t="shared" ca="1" si="19"/>
        <v>4915703.09385827</v>
      </c>
      <c r="AY40" s="538">
        <f t="shared" ca="1" si="19"/>
        <v>4954716.2633676352</v>
      </c>
      <c r="AZ40" s="538">
        <f t="shared" ca="1" si="19"/>
        <v>4993980.4447843097</v>
      </c>
      <c r="BA40" s="538">
        <f t="shared" ca="1" si="19"/>
        <v>5033497.2531264639</v>
      </c>
      <c r="BB40" s="538">
        <f t="shared" ca="1" si="19"/>
        <v>5073268.3138033431</v>
      </c>
      <c r="BC40" s="538">
        <f t="shared" ca="1" si="19"/>
        <v>0</v>
      </c>
      <c r="BD40" s="538">
        <f t="shared" ca="1" si="19"/>
        <v>3223.4879616309368</v>
      </c>
      <c r="BE40" s="538">
        <f t="shared" ca="1" si="19"/>
        <v>0</v>
      </c>
      <c r="BF40" s="538">
        <f t="shared" ca="1" si="19"/>
        <v>0</v>
      </c>
      <c r="BG40" s="538">
        <f t="shared" ca="1" si="19"/>
        <v>0</v>
      </c>
      <c r="BH40" s="538">
        <f t="shared" ca="1" si="19"/>
        <v>0</v>
      </c>
      <c r="BI40" s="538">
        <f t="shared" ca="1" si="19"/>
        <v>0</v>
      </c>
      <c r="BJ40" s="538">
        <f t="shared" ca="1" si="19"/>
        <v>0</v>
      </c>
      <c r="BK40" s="538">
        <f t="shared" ca="1" si="19"/>
        <v>0</v>
      </c>
      <c r="BL40" s="538">
        <f t="shared" ca="1" si="19"/>
        <v>0</v>
      </c>
      <c r="BM40" s="538">
        <f t="shared" ca="1" si="19"/>
        <v>0</v>
      </c>
      <c r="BN40" s="538">
        <f t="shared" ca="1" si="19"/>
        <v>0</v>
      </c>
      <c r="BO40" s="538">
        <f t="shared" ca="1" si="19"/>
        <v>0</v>
      </c>
      <c r="BP40" s="538">
        <f t="shared" ca="1" si="19"/>
        <v>0</v>
      </c>
      <c r="BQ40" s="538">
        <f t="shared" ca="1" si="19"/>
        <v>0</v>
      </c>
      <c r="BR40" s="538">
        <f t="shared" ref="BR40:BZ40" ca="1" si="20">IF(BR33="","",BQ44)</f>
        <v>0</v>
      </c>
      <c r="BS40" s="538">
        <f t="shared" ca="1" si="20"/>
        <v>0</v>
      </c>
      <c r="BT40" s="538">
        <f t="shared" ca="1" si="20"/>
        <v>0</v>
      </c>
      <c r="BU40" s="538">
        <f t="shared" ca="1" si="20"/>
        <v>0</v>
      </c>
      <c r="BV40" s="538">
        <f t="shared" ca="1" si="20"/>
        <v>0</v>
      </c>
      <c r="BW40" s="538">
        <f t="shared" ca="1" si="20"/>
        <v>0</v>
      </c>
      <c r="BX40" s="538">
        <f t="shared" ca="1" si="20"/>
        <v>0</v>
      </c>
      <c r="BY40" s="538">
        <f t="shared" ca="1" si="20"/>
        <v>0</v>
      </c>
      <c r="BZ40" s="538">
        <f t="shared" ca="1" si="20"/>
        <v>0</v>
      </c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</row>
    <row r="41" spans="2:138" ht="14.4">
      <c r="B41" s="481" t="s">
        <v>378</v>
      </c>
      <c r="C41" s="481"/>
      <c r="D41" s="481"/>
      <c r="E41" s="481"/>
      <c r="F41" s="538">
        <f>IF(F40="","",F40*((1+$C39)^(1/12)-1))</f>
        <v>0</v>
      </c>
      <c r="G41" s="538">
        <f t="shared" ref="G41:BR41" ca="1" si="21">IF(G40="","",G40*((1+$C39)^(1/12)-1))</f>
        <v>66112.224242048294</v>
      </c>
      <c r="H41" s="538">
        <f t="shared" ca="1" si="21"/>
        <v>66537.592283460923</v>
      </c>
      <c r="I41" s="538">
        <f t="shared" ca="1" si="21"/>
        <v>66965.697155659844</v>
      </c>
      <c r="J41" s="538">
        <f t="shared" ca="1" si="21"/>
        <v>67396.556467496732</v>
      </c>
      <c r="K41" s="538">
        <f t="shared" ca="1" si="21"/>
        <v>67830.187941119148</v>
      </c>
      <c r="L41" s="538">
        <f t="shared" ca="1" si="21"/>
        <v>68266.609412699501</v>
      </c>
      <c r="M41" s="538">
        <f t="shared" ca="1" si="21"/>
        <v>68705.838833168658</v>
      </c>
      <c r="N41" s="538">
        <f t="shared" ca="1" si="21"/>
        <v>69147.894268954304</v>
      </c>
      <c r="O41" s="538">
        <f t="shared" ca="1" si="21"/>
        <v>69592.793902724094</v>
      </c>
      <c r="P41" s="538">
        <f t="shared" ca="1" si="21"/>
        <v>70040.556034133479</v>
      </c>
      <c r="Q41" s="538">
        <f t="shared" ca="1" si="21"/>
        <v>71944.732685563664</v>
      </c>
      <c r="R41" s="538">
        <f t="shared" ca="1" si="21"/>
        <v>72976.353046176257</v>
      </c>
      <c r="S41" s="538">
        <f t="shared" ca="1" si="21"/>
        <v>74014.610883251109</v>
      </c>
      <c r="T41" s="538">
        <f t="shared" ca="1" si="21"/>
        <v>75099.651006725806</v>
      </c>
      <c r="U41" s="538">
        <f t="shared" ca="1" si="21"/>
        <v>76191.672311025512</v>
      </c>
      <c r="V41" s="538">
        <f t="shared" ca="1" si="21"/>
        <v>77272.142692183857</v>
      </c>
      <c r="W41" s="538">
        <f t="shared" ca="1" si="21"/>
        <v>78531.069545080914</v>
      </c>
      <c r="X41" s="538">
        <f t="shared" ca="1" si="21"/>
        <v>79798.096371255786</v>
      </c>
      <c r="Y41" s="538">
        <f t="shared" ca="1" si="21"/>
        <v>81073.275286180462</v>
      </c>
      <c r="Z41" s="538">
        <f t="shared" ca="1" si="21"/>
        <v>82329.263242236178</v>
      </c>
      <c r="AA41" s="538">
        <f t="shared" ca="1" si="21"/>
        <v>83593.158543805985</v>
      </c>
      <c r="AB41" s="538">
        <f t="shared" ca="1" si="21"/>
        <v>84849.406326957193</v>
      </c>
      <c r="AC41" s="538">
        <f t="shared" ca="1" si="21"/>
        <v>86094.656729879614</v>
      </c>
      <c r="AD41" s="538">
        <f t="shared" ca="1" si="21"/>
        <v>87347.919111388925</v>
      </c>
      <c r="AE41" s="538">
        <f t="shared" ca="1" si="21"/>
        <v>88609.245020796618</v>
      </c>
      <c r="AF41" s="538">
        <f t="shared" ca="1" si="21"/>
        <v>89106.614524255914</v>
      </c>
      <c r="AG41" s="538">
        <f t="shared" ca="1" si="21"/>
        <v>27190.086280471136</v>
      </c>
      <c r="AH41" s="538">
        <f t="shared" ca="1" si="21"/>
        <v>27454.786745952362</v>
      </c>
      <c r="AI41" s="538">
        <f t="shared" ca="1" si="21"/>
        <v>27721.190302198629</v>
      </c>
      <c r="AJ41" s="538">
        <f t="shared" ca="1" si="21"/>
        <v>27989.307906947193</v>
      </c>
      <c r="AK41" s="538">
        <f t="shared" ca="1" si="21"/>
        <v>28259.150588437733</v>
      </c>
      <c r="AL41" s="538">
        <f t="shared" ca="1" si="21"/>
        <v>28530.729445865949</v>
      </c>
      <c r="AM41" s="538">
        <f t="shared" ca="1" si="21"/>
        <v>28804.055649840098</v>
      </c>
      <c r="AN41" s="538">
        <f t="shared" ca="1" si="21"/>
        <v>29079.140442840471</v>
      </c>
      <c r="AO41" s="538">
        <f t="shared" ca="1" si="21"/>
        <v>29355.995139681811</v>
      </c>
      <c r="AP41" s="538">
        <f t="shared" ca="1" si="21"/>
        <v>29634.631127978722</v>
      </c>
      <c r="AQ41" s="538">
        <f t="shared" ca="1" si="21"/>
        <v>29915.059868614066</v>
      </c>
      <c r="AR41" s="538">
        <f t="shared" ca="1" si="21"/>
        <v>30155.052071976774</v>
      </c>
      <c r="AS41" s="538">
        <f t="shared" ca="1" si="21"/>
        <v>30396.588392402078</v>
      </c>
      <c r="AT41" s="538">
        <f t="shared" ca="1" si="21"/>
        <v>30639.678764785662</v>
      </c>
      <c r="AU41" s="538">
        <f t="shared" ca="1" si="21"/>
        <v>30884.333187944616</v>
      </c>
      <c r="AV41" s="538">
        <f t="shared" ca="1" si="21"/>
        <v>31130.561725028714</v>
      </c>
      <c r="AW41" s="538">
        <f t="shared" ca="1" si="21"/>
        <v>31378.374503934359</v>
      </c>
      <c r="AX41" s="538">
        <f t="shared" ca="1" si="21"/>
        <v>31627.781717721129</v>
      </c>
      <c r="AY41" s="538">
        <f t="shared" ca="1" si="21"/>
        <v>31878.793625031052</v>
      </c>
      <c r="AZ41" s="538">
        <f t="shared" ca="1" si="21"/>
        <v>32131.420550510571</v>
      </c>
      <c r="BA41" s="538">
        <f t="shared" ca="1" si="21"/>
        <v>32385.672885235228</v>
      </c>
      <c r="BB41" s="538">
        <f t="shared" ca="1" si="21"/>
        <v>32641.561087137041</v>
      </c>
      <c r="BC41" s="538">
        <f t="shared" ca="1" si="21"/>
        <v>0</v>
      </c>
      <c r="BD41" s="538">
        <f t="shared" ca="1" si="21"/>
        <v>20.74001860436703</v>
      </c>
      <c r="BE41" s="538">
        <f t="shared" ca="1" si="21"/>
        <v>0</v>
      </c>
      <c r="BF41" s="538">
        <f t="shared" ca="1" si="21"/>
        <v>0</v>
      </c>
      <c r="BG41" s="538">
        <f t="shared" ca="1" si="21"/>
        <v>0</v>
      </c>
      <c r="BH41" s="538">
        <f t="shared" ca="1" si="21"/>
        <v>0</v>
      </c>
      <c r="BI41" s="538">
        <f t="shared" ca="1" si="21"/>
        <v>0</v>
      </c>
      <c r="BJ41" s="538">
        <f t="shared" ca="1" si="21"/>
        <v>0</v>
      </c>
      <c r="BK41" s="538">
        <f t="shared" ca="1" si="21"/>
        <v>0</v>
      </c>
      <c r="BL41" s="538">
        <f t="shared" ca="1" si="21"/>
        <v>0</v>
      </c>
      <c r="BM41" s="538">
        <f t="shared" ca="1" si="21"/>
        <v>0</v>
      </c>
      <c r="BN41" s="538">
        <f t="shared" ca="1" si="21"/>
        <v>0</v>
      </c>
      <c r="BO41" s="538">
        <f t="shared" ca="1" si="21"/>
        <v>0</v>
      </c>
      <c r="BP41" s="538">
        <f t="shared" ca="1" si="21"/>
        <v>0</v>
      </c>
      <c r="BQ41" s="538">
        <f t="shared" ca="1" si="21"/>
        <v>0</v>
      </c>
      <c r="BR41" s="538">
        <f t="shared" ca="1" si="21"/>
        <v>0</v>
      </c>
      <c r="BS41" s="538">
        <f t="shared" ref="BS41:BZ41" ca="1" si="22">IF(BS40="","",BS40*((1+$C39)^(1/12)-1))</f>
        <v>0</v>
      </c>
      <c r="BT41" s="538">
        <f t="shared" ca="1" si="22"/>
        <v>0</v>
      </c>
      <c r="BU41" s="538">
        <f t="shared" ca="1" si="22"/>
        <v>0</v>
      </c>
      <c r="BV41" s="538">
        <f t="shared" ca="1" si="22"/>
        <v>0</v>
      </c>
      <c r="BW41" s="538">
        <f t="shared" ca="1" si="22"/>
        <v>0</v>
      </c>
      <c r="BX41" s="538">
        <f t="shared" ca="1" si="22"/>
        <v>0</v>
      </c>
      <c r="BY41" s="538">
        <f t="shared" ca="1" si="22"/>
        <v>0</v>
      </c>
      <c r="BZ41" s="538">
        <f t="shared" ca="1" si="22"/>
        <v>0</v>
      </c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</row>
    <row r="42" spans="2:138" ht="14.4">
      <c r="B42" s="481" t="s">
        <v>379</v>
      </c>
      <c r="C42" s="481"/>
      <c r="D42" s="481"/>
      <c r="E42" s="481"/>
      <c r="F42" s="538">
        <f ca="1">IF(F40="","",-MIN(0,F35*$C$6))</f>
        <v>10275398.639999999</v>
      </c>
      <c r="G42" s="538">
        <f t="shared" ref="G42:BR42" ca="1" si="23">IF(G40="","",-MIN(0,G35*$C$6))</f>
        <v>0</v>
      </c>
      <c r="H42" s="538">
        <f t="shared" ca="1" si="23"/>
        <v>0</v>
      </c>
      <c r="I42" s="538">
        <f t="shared" ca="1" si="23"/>
        <v>0</v>
      </c>
      <c r="J42" s="538">
        <f t="shared" ca="1" si="23"/>
        <v>0</v>
      </c>
      <c r="K42" s="538">
        <f t="shared" ca="1" si="23"/>
        <v>0</v>
      </c>
      <c r="L42" s="538">
        <f t="shared" ca="1" si="23"/>
        <v>0</v>
      </c>
      <c r="M42" s="538">
        <f t="shared" ca="1" si="23"/>
        <v>0</v>
      </c>
      <c r="N42" s="538">
        <f t="shared" ca="1" si="23"/>
        <v>0</v>
      </c>
      <c r="O42" s="538">
        <f t="shared" ca="1" si="23"/>
        <v>0</v>
      </c>
      <c r="P42" s="538">
        <f t="shared" ca="1" si="23"/>
        <v>225913.39800000002</v>
      </c>
      <c r="Q42" s="538">
        <f t="shared" ca="1" si="23"/>
        <v>88393.398000000001</v>
      </c>
      <c r="R42" s="538">
        <f t="shared" ca="1" si="23"/>
        <v>88393.398000000001</v>
      </c>
      <c r="S42" s="538">
        <f t="shared" ca="1" si="23"/>
        <v>94626.210642857142</v>
      </c>
      <c r="T42" s="538">
        <f t="shared" ca="1" si="23"/>
        <v>94626.210642857142</v>
      </c>
      <c r="U42" s="538">
        <f t="shared" ca="1" si="23"/>
        <v>91738.9035</v>
      </c>
      <c r="V42" s="538">
        <f t="shared" ca="1" si="23"/>
        <v>118394.77701024442</v>
      </c>
      <c r="W42" s="538">
        <f t="shared" ca="1" si="23"/>
        <v>118394.77701024442</v>
      </c>
      <c r="X42" s="538">
        <f t="shared" ca="1" si="23"/>
        <v>118394.77701024442</v>
      </c>
      <c r="Y42" s="538">
        <f t="shared" ca="1" si="23"/>
        <v>114136.87054495852</v>
      </c>
      <c r="Z42" s="538">
        <f t="shared" ca="1" si="23"/>
        <v>114109.87054495854</v>
      </c>
      <c r="AA42" s="538">
        <f t="shared" ca="1" si="23"/>
        <v>111657.37054495854</v>
      </c>
      <c r="AB42" s="538">
        <f t="shared" ca="1" si="23"/>
        <v>108691.87054495854</v>
      </c>
      <c r="AC42" s="538">
        <f t="shared" ca="1" si="23"/>
        <v>108691.87054495854</v>
      </c>
      <c r="AD42" s="538">
        <f t="shared" ca="1" si="23"/>
        <v>108691.87054495852</v>
      </c>
      <c r="AE42" s="538">
        <f t="shared" ca="1" si="23"/>
        <v>0</v>
      </c>
      <c r="AF42" s="538">
        <f t="shared" ca="1" si="23"/>
        <v>0</v>
      </c>
      <c r="AG42" s="538">
        <f t="shared" ca="1" si="23"/>
        <v>13950.607958692677</v>
      </c>
      <c r="AH42" s="538">
        <f t="shared" ca="1" si="23"/>
        <v>13950.60795869265</v>
      </c>
      <c r="AI42" s="538">
        <f t="shared" ca="1" si="23"/>
        <v>13950.60795869265</v>
      </c>
      <c r="AJ42" s="538">
        <f t="shared" ca="1" si="23"/>
        <v>13950.607958692657</v>
      </c>
      <c r="AK42" s="538">
        <f t="shared" ca="1" si="23"/>
        <v>13950.607958692657</v>
      </c>
      <c r="AL42" s="538">
        <f t="shared" ca="1" si="23"/>
        <v>13950.607958692657</v>
      </c>
      <c r="AM42" s="538">
        <f t="shared" ca="1" si="23"/>
        <v>13950.607958692657</v>
      </c>
      <c r="AN42" s="538">
        <f t="shared" ca="1" si="23"/>
        <v>13950.607958692677</v>
      </c>
      <c r="AO42" s="538">
        <f t="shared" ca="1" si="23"/>
        <v>13950.60795869267</v>
      </c>
      <c r="AP42" s="538">
        <f t="shared" ca="1" si="23"/>
        <v>13950.607958692677</v>
      </c>
      <c r="AQ42" s="538">
        <f t="shared" ca="1" si="23"/>
        <v>7385.3877916435231</v>
      </c>
      <c r="AR42" s="538">
        <f t="shared" ca="1" si="23"/>
        <v>7385.3877916435167</v>
      </c>
      <c r="AS42" s="538">
        <f t="shared" ca="1" si="23"/>
        <v>7385.3877916435231</v>
      </c>
      <c r="AT42" s="538">
        <f t="shared" ca="1" si="23"/>
        <v>7385.3877916435167</v>
      </c>
      <c r="AU42" s="538">
        <f t="shared" ca="1" si="23"/>
        <v>7385.3877916435422</v>
      </c>
      <c r="AV42" s="538">
        <f t="shared" ca="1" si="23"/>
        <v>7385.3877916435231</v>
      </c>
      <c r="AW42" s="538">
        <f t="shared" ca="1" si="23"/>
        <v>7385.3877916435231</v>
      </c>
      <c r="AX42" s="538">
        <f t="shared" ca="1" si="23"/>
        <v>7385.3877916435231</v>
      </c>
      <c r="AY42" s="538">
        <f t="shared" ca="1" si="23"/>
        <v>7385.3877916435231</v>
      </c>
      <c r="AZ42" s="538">
        <f t="shared" ca="1" si="23"/>
        <v>7385.3877916435231</v>
      </c>
      <c r="BA42" s="538">
        <f t="shared" ca="1" si="23"/>
        <v>7385.3877916435295</v>
      </c>
      <c r="BB42" s="538">
        <f t="shared" ca="1" si="23"/>
        <v>0</v>
      </c>
      <c r="BC42" s="538">
        <f t="shared" ca="1" si="23"/>
        <v>3223.4879616309368</v>
      </c>
      <c r="BD42" s="538">
        <f t="shared" ca="1" si="23"/>
        <v>0</v>
      </c>
      <c r="BE42" s="538">
        <f t="shared" ca="1" si="23"/>
        <v>0</v>
      </c>
      <c r="BF42" s="538">
        <f t="shared" ca="1" si="23"/>
        <v>0</v>
      </c>
      <c r="BG42" s="538">
        <f t="shared" ca="1" si="23"/>
        <v>0</v>
      </c>
      <c r="BH42" s="538">
        <f t="shared" ca="1" si="23"/>
        <v>0</v>
      </c>
      <c r="BI42" s="538">
        <f t="shared" ca="1" si="23"/>
        <v>0</v>
      </c>
      <c r="BJ42" s="538">
        <f t="shared" ca="1" si="23"/>
        <v>0</v>
      </c>
      <c r="BK42" s="538">
        <f t="shared" ca="1" si="23"/>
        <v>0</v>
      </c>
      <c r="BL42" s="538">
        <f t="shared" ca="1" si="23"/>
        <v>0</v>
      </c>
      <c r="BM42" s="538">
        <f t="shared" ca="1" si="23"/>
        <v>0</v>
      </c>
      <c r="BN42" s="538">
        <f t="shared" ca="1" si="23"/>
        <v>0</v>
      </c>
      <c r="BO42" s="538">
        <f t="shared" ca="1" si="23"/>
        <v>0</v>
      </c>
      <c r="BP42" s="538">
        <f t="shared" ca="1" si="23"/>
        <v>0</v>
      </c>
      <c r="BQ42" s="538">
        <f t="shared" ca="1" si="23"/>
        <v>0</v>
      </c>
      <c r="BR42" s="538">
        <f t="shared" ca="1" si="23"/>
        <v>0</v>
      </c>
      <c r="BS42" s="538">
        <f t="shared" ref="BS42:BZ42" ca="1" si="24">IF(BS40="","",-MIN(0,BS35*$C$6))</f>
        <v>0</v>
      </c>
      <c r="BT42" s="538">
        <f t="shared" ca="1" si="24"/>
        <v>0</v>
      </c>
      <c r="BU42" s="538">
        <f t="shared" ca="1" si="24"/>
        <v>0</v>
      </c>
      <c r="BV42" s="538">
        <f t="shared" ca="1" si="24"/>
        <v>0</v>
      </c>
      <c r="BW42" s="538">
        <f t="shared" ca="1" si="24"/>
        <v>0</v>
      </c>
      <c r="BX42" s="538">
        <f t="shared" ca="1" si="24"/>
        <v>0</v>
      </c>
      <c r="BY42" s="538">
        <f t="shared" ca="1" si="24"/>
        <v>0</v>
      </c>
      <c r="BZ42" s="538">
        <f t="shared" ca="1" si="24"/>
        <v>0</v>
      </c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</row>
    <row r="43" spans="2:138" ht="14.4">
      <c r="B43" s="481" t="s">
        <v>380</v>
      </c>
      <c r="C43" s="481"/>
      <c r="D43" s="481"/>
      <c r="E43" s="481"/>
      <c r="F43" s="538">
        <f ca="1">MAX(F35,F41)</f>
        <v>0</v>
      </c>
      <c r="G43" s="538">
        <f ca="1">IF(G40="","",MIN(G40+G41,MAX(G35,0)*$I$11))</f>
        <v>0</v>
      </c>
      <c r="H43" s="538">
        <f t="shared" ref="H43:BS43" ca="1" si="25">IF(H40="","",MIN(H40+H41,MAX(H35,0)*$I$11))</f>
        <v>0</v>
      </c>
      <c r="I43" s="538">
        <f t="shared" ca="1" si="25"/>
        <v>0</v>
      </c>
      <c r="J43" s="538">
        <f t="shared" ca="1" si="25"/>
        <v>0</v>
      </c>
      <c r="K43" s="538">
        <f t="shared" ca="1" si="25"/>
        <v>0</v>
      </c>
      <c r="L43" s="538">
        <f t="shared" ca="1" si="25"/>
        <v>0</v>
      </c>
      <c r="M43" s="538">
        <f t="shared" ca="1" si="25"/>
        <v>0</v>
      </c>
      <c r="N43" s="538">
        <f t="shared" ca="1" si="25"/>
        <v>0</v>
      </c>
      <c r="O43" s="538">
        <f t="shared" ca="1" si="25"/>
        <v>0</v>
      </c>
      <c r="P43" s="538">
        <f t="shared" ca="1" si="25"/>
        <v>0</v>
      </c>
      <c r="Q43" s="538">
        <f t="shared" ca="1" si="25"/>
        <v>0</v>
      </c>
      <c r="R43" s="538">
        <f t="shared" ca="1" si="25"/>
        <v>0</v>
      </c>
      <c r="S43" s="538">
        <f t="shared" ca="1" si="25"/>
        <v>0</v>
      </c>
      <c r="T43" s="538">
        <f t="shared" ca="1" si="25"/>
        <v>0</v>
      </c>
      <c r="U43" s="538">
        <f t="shared" ca="1" si="25"/>
        <v>0</v>
      </c>
      <c r="V43" s="538">
        <f t="shared" ca="1" si="25"/>
        <v>0</v>
      </c>
      <c r="W43" s="538">
        <f t="shared" ca="1" si="25"/>
        <v>0</v>
      </c>
      <c r="X43" s="538">
        <f t="shared" ca="1" si="25"/>
        <v>0</v>
      </c>
      <c r="Y43" s="538">
        <f t="shared" ca="1" si="25"/>
        <v>0</v>
      </c>
      <c r="Z43" s="538">
        <f t="shared" ca="1" si="25"/>
        <v>0</v>
      </c>
      <c r="AA43" s="538">
        <f t="shared" ca="1" si="25"/>
        <v>0</v>
      </c>
      <c r="AB43" s="538">
        <f t="shared" ca="1" si="25"/>
        <v>0</v>
      </c>
      <c r="AC43" s="538">
        <f t="shared" ca="1" si="25"/>
        <v>0</v>
      </c>
      <c r="AD43" s="538">
        <f t="shared" ca="1" si="25"/>
        <v>0</v>
      </c>
      <c r="AE43" s="538">
        <f t="shared" ca="1" si="25"/>
        <v>11306.295709756585</v>
      </c>
      <c r="AF43" s="538">
        <f t="shared" ca="1" si="25"/>
        <v>9712395.1576597448</v>
      </c>
      <c r="AG43" s="538">
        <f t="shared" ca="1" si="25"/>
        <v>0</v>
      </c>
      <c r="AH43" s="538">
        <f t="shared" ca="1" si="25"/>
        <v>0</v>
      </c>
      <c r="AI43" s="538">
        <f t="shared" ca="1" si="25"/>
        <v>0</v>
      </c>
      <c r="AJ43" s="538">
        <f t="shared" ca="1" si="25"/>
        <v>0</v>
      </c>
      <c r="AK43" s="538">
        <f t="shared" ca="1" si="25"/>
        <v>0</v>
      </c>
      <c r="AL43" s="538">
        <f t="shared" ca="1" si="25"/>
        <v>0</v>
      </c>
      <c r="AM43" s="538">
        <f t="shared" ca="1" si="25"/>
        <v>0</v>
      </c>
      <c r="AN43" s="538">
        <f t="shared" ca="1" si="25"/>
        <v>0</v>
      </c>
      <c r="AO43" s="538">
        <f t="shared" ca="1" si="25"/>
        <v>0</v>
      </c>
      <c r="AP43" s="538">
        <f t="shared" ca="1" si="25"/>
        <v>0</v>
      </c>
      <c r="AQ43" s="538">
        <f t="shared" ca="1" si="25"/>
        <v>0</v>
      </c>
      <c r="AR43" s="538">
        <f t="shared" ca="1" si="25"/>
        <v>0</v>
      </c>
      <c r="AS43" s="538">
        <f t="shared" ca="1" si="25"/>
        <v>0</v>
      </c>
      <c r="AT43" s="538">
        <f t="shared" ca="1" si="25"/>
        <v>0</v>
      </c>
      <c r="AU43" s="538">
        <f t="shared" ca="1" si="25"/>
        <v>0</v>
      </c>
      <c r="AV43" s="538">
        <f t="shared" ca="1" si="25"/>
        <v>0</v>
      </c>
      <c r="AW43" s="538">
        <f t="shared" ca="1" si="25"/>
        <v>0</v>
      </c>
      <c r="AX43" s="538">
        <f t="shared" ca="1" si="25"/>
        <v>0</v>
      </c>
      <c r="AY43" s="538">
        <f t="shared" ca="1" si="25"/>
        <v>0</v>
      </c>
      <c r="AZ43" s="538">
        <f t="shared" ca="1" si="25"/>
        <v>0</v>
      </c>
      <c r="BA43" s="538">
        <f t="shared" ca="1" si="25"/>
        <v>0</v>
      </c>
      <c r="BB43" s="538">
        <f t="shared" ca="1" si="25"/>
        <v>5105909.8748904802</v>
      </c>
      <c r="BC43" s="538">
        <f t="shared" ca="1" si="25"/>
        <v>0</v>
      </c>
      <c r="BD43" s="538">
        <f t="shared" ca="1" si="25"/>
        <v>3244.2279802353037</v>
      </c>
      <c r="BE43" s="538">
        <f t="shared" ca="1" si="25"/>
        <v>0</v>
      </c>
      <c r="BF43" s="538">
        <f t="shared" ca="1" si="25"/>
        <v>0</v>
      </c>
      <c r="BG43" s="538">
        <f t="shared" ca="1" si="25"/>
        <v>0</v>
      </c>
      <c r="BH43" s="538">
        <f t="shared" ca="1" si="25"/>
        <v>0</v>
      </c>
      <c r="BI43" s="538">
        <f t="shared" ca="1" si="25"/>
        <v>0</v>
      </c>
      <c r="BJ43" s="538">
        <f t="shared" ca="1" si="25"/>
        <v>0</v>
      </c>
      <c r="BK43" s="538">
        <f t="shared" ca="1" si="25"/>
        <v>0</v>
      </c>
      <c r="BL43" s="538">
        <f t="shared" ca="1" si="25"/>
        <v>0</v>
      </c>
      <c r="BM43" s="538">
        <f t="shared" ca="1" si="25"/>
        <v>0</v>
      </c>
      <c r="BN43" s="538">
        <f t="shared" ca="1" si="25"/>
        <v>0</v>
      </c>
      <c r="BO43" s="538">
        <f t="shared" ca="1" si="25"/>
        <v>0</v>
      </c>
      <c r="BP43" s="538">
        <f t="shared" ca="1" si="25"/>
        <v>0</v>
      </c>
      <c r="BQ43" s="538">
        <f t="shared" ca="1" si="25"/>
        <v>0</v>
      </c>
      <c r="BR43" s="538">
        <f t="shared" ca="1" si="25"/>
        <v>0</v>
      </c>
      <c r="BS43" s="538">
        <f t="shared" ca="1" si="25"/>
        <v>0</v>
      </c>
      <c r="BT43" s="538">
        <f t="shared" ref="BT43:BZ43" ca="1" si="26">IF(BT40="","",MIN(BT40+BT41,MAX(BT35,0)*$I$11))</f>
        <v>0</v>
      </c>
      <c r="BU43" s="538">
        <f t="shared" ca="1" si="26"/>
        <v>0</v>
      </c>
      <c r="BV43" s="538">
        <f t="shared" ca="1" si="26"/>
        <v>0</v>
      </c>
      <c r="BW43" s="538">
        <f t="shared" ca="1" si="26"/>
        <v>0</v>
      </c>
      <c r="BX43" s="538">
        <f t="shared" ca="1" si="26"/>
        <v>0</v>
      </c>
      <c r="BY43" s="538">
        <f t="shared" ca="1" si="26"/>
        <v>0</v>
      </c>
      <c r="BZ43" s="538">
        <f t="shared" ca="1" si="26"/>
        <v>0</v>
      </c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</row>
    <row r="44" spans="2:138" ht="14.4">
      <c r="B44" s="481" t="s">
        <v>381</v>
      </c>
      <c r="C44" s="481"/>
      <c r="D44" s="481"/>
      <c r="E44" s="481"/>
      <c r="F44" s="538">
        <f ca="1">F40+F42-F43</f>
        <v>10275398.639999999</v>
      </c>
      <c r="G44" s="538">
        <f t="shared" ref="G44:BR44" ca="1" si="27">IF(G40="","",G40+G41+G42-G43)</f>
        <v>10341510.864242047</v>
      </c>
      <c r="H44" s="538">
        <f t="shared" ca="1" si="27"/>
        <v>10408048.456525508</v>
      </c>
      <c r="I44" s="538">
        <f t="shared" ca="1" si="27"/>
        <v>10475014.153681168</v>
      </c>
      <c r="J44" s="538">
        <f t="shared" ca="1" si="27"/>
        <v>10542410.710148664</v>
      </c>
      <c r="K44" s="538">
        <f t="shared" ca="1" si="27"/>
        <v>10610240.898089783</v>
      </c>
      <c r="L44" s="538">
        <f t="shared" ca="1" si="27"/>
        <v>10678507.507502483</v>
      </c>
      <c r="M44" s="538">
        <f t="shared" ca="1" si="27"/>
        <v>10747213.346335651</v>
      </c>
      <c r="N44" s="538">
        <f t="shared" ca="1" si="27"/>
        <v>10816361.240604606</v>
      </c>
      <c r="O44" s="538">
        <f t="shared" ca="1" si="27"/>
        <v>10885954.034507331</v>
      </c>
      <c r="P44" s="538">
        <f t="shared" ca="1" si="27"/>
        <v>11181907.988541463</v>
      </c>
      <c r="Q44" s="538">
        <f t="shared" ca="1" si="27"/>
        <v>11342246.119227028</v>
      </c>
      <c r="R44" s="538">
        <f t="shared" ca="1" si="27"/>
        <v>11503615.870273205</v>
      </c>
      <c r="S44" s="538">
        <f t="shared" ca="1" si="27"/>
        <v>11672256.691799313</v>
      </c>
      <c r="T44" s="538">
        <f t="shared" ca="1" si="27"/>
        <v>11841982.553448897</v>
      </c>
      <c r="U44" s="538">
        <f t="shared" ca="1" si="27"/>
        <v>12009913.129259922</v>
      </c>
      <c r="V44" s="538">
        <f t="shared" ca="1" si="27"/>
        <v>12205580.048962351</v>
      </c>
      <c r="W44" s="538">
        <f t="shared" ca="1" si="27"/>
        <v>12402505.895517677</v>
      </c>
      <c r="X44" s="538">
        <f t="shared" ca="1" si="27"/>
        <v>12600698.768899178</v>
      </c>
      <c r="Y44" s="538">
        <f t="shared" ca="1" si="27"/>
        <v>12795908.914730318</v>
      </c>
      <c r="Z44" s="538">
        <f t="shared" ca="1" si="27"/>
        <v>12992348.048517512</v>
      </c>
      <c r="AA44" s="538">
        <f t="shared" ca="1" si="27"/>
        <v>13187598.577606278</v>
      </c>
      <c r="AB44" s="538">
        <f t="shared" ca="1" si="27"/>
        <v>13381139.854478193</v>
      </c>
      <c r="AC44" s="538">
        <f t="shared" ca="1" si="27"/>
        <v>13575926.381753031</v>
      </c>
      <c r="AD44" s="538">
        <f t="shared" ca="1" si="27"/>
        <v>13771966.17140938</v>
      </c>
      <c r="AE44" s="538">
        <f t="shared" ca="1" si="27"/>
        <v>13849269.12072042</v>
      </c>
      <c r="AF44" s="538">
        <f t="shared" ca="1" si="27"/>
        <v>4225980.5775849316</v>
      </c>
      <c r="AG44" s="538">
        <f t="shared" ca="1" si="27"/>
        <v>4267121.2718240954</v>
      </c>
      <c r="AH44" s="538">
        <f t="shared" ca="1" si="27"/>
        <v>4308526.6665287409</v>
      </c>
      <c r="AI44" s="538">
        <f t="shared" ca="1" si="27"/>
        <v>4350198.4647896327</v>
      </c>
      <c r="AJ44" s="538">
        <f t="shared" ca="1" si="27"/>
        <v>4392138.3806552729</v>
      </c>
      <c r="AK44" s="538">
        <f t="shared" ca="1" si="27"/>
        <v>4434348.1392024038</v>
      </c>
      <c r="AL44" s="538">
        <f t="shared" ca="1" si="27"/>
        <v>4476829.4766069632</v>
      </c>
      <c r="AM44" s="538">
        <f t="shared" ca="1" si="27"/>
        <v>4519584.1402154965</v>
      </c>
      <c r="AN44" s="538">
        <f t="shared" ca="1" si="27"/>
        <v>4562613.8886170303</v>
      </c>
      <c r="AO44" s="538">
        <f t="shared" ca="1" si="27"/>
        <v>4605920.4917154051</v>
      </c>
      <c r="AP44" s="538">
        <f t="shared" ca="1" si="27"/>
        <v>4649505.7308020769</v>
      </c>
      <c r="AQ44" s="538">
        <f t="shared" ca="1" si="27"/>
        <v>4686806.1784623349</v>
      </c>
      <c r="AR44" s="538">
        <f t="shared" ca="1" si="27"/>
        <v>4724346.6183259552</v>
      </c>
      <c r="AS44" s="538">
        <f t="shared" ca="1" si="27"/>
        <v>4762128.5945100011</v>
      </c>
      <c r="AT44" s="538">
        <f t="shared" ca="1" si="27"/>
        <v>4800153.6610664306</v>
      </c>
      <c r="AU44" s="538">
        <f t="shared" ca="1" si="27"/>
        <v>4838423.3820460187</v>
      </c>
      <c r="AV44" s="538">
        <f t="shared" ca="1" si="27"/>
        <v>4876939.3315626914</v>
      </c>
      <c r="AW44" s="538">
        <f t="shared" ca="1" si="27"/>
        <v>4915703.09385827</v>
      </c>
      <c r="AX44" s="538">
        <f t="shared" ca="1" si="27"/>
        <v>4954716.2633676352</v>
      </c>
      <c r="AY44" s="538">
        <f t="shared" ca="1" si="27"/>
        <v>4993980.4447843097</v>
      </c>
      <c r="AZ44" s="538">
        <f t="shared" ca="1" si="27"/>
        <v>5033497.2531264639</v>
      </c>
      <c r="BA44" s="538">
        <f t="shared" ca="1" si="27"/>
        <v>5073268.3138033431</v>
      </c>
      <c r="BB44" s="538">
        <f t="shared" ca="1" si="27"/>
        <v>0</v>
      </c>
      <c r="BC44" s="538">
        <f t="shared" ca="1" si="27"/>
        <v>3223.4879616309368</v>
      </c>
      <c r="BD44" s="538">
        <f t="shared" ca="1" si="27"/>
        <v>0</v>
      </c>
      <c r="BE44" s="538">
        <f t="shared" ca="1" si="27"/>
        <v>0</v>
      </c>
      <c r="BF44" s="538">
        <f t="shared" ca="1" si="27"/>
        <v>0</v>
      </c>
      <c r="BG44" s="538">
        <f t="shared" ca="1" si="27"/>
        <v>0</v>
      </c>
      <c r="BH44" s="538">
        <f t="shared" ca="1" si="27"/>
        <v>0</v>
      </c>
      <c r="BI44" s="538">
        <f t="shared" ca="1" si="27"/>
        <v>0</v>
      </c>
      <c r="BJ44" s="538">
        <f t="shared" ca="1" si="27"/>
        <v>0</v>
      </c>
      <c r="BK44" s="538">
        <f t="shared" ca="1" si="27"/>
        <v>0</v>
      </c>
      <c r="BL44" s="538">
        <f t="shared" ca="1" si="27"/>
        <v>0</v>
      </c>
      <c r="BM44" s="538">
        <f t="shared" ca="1" si="27"/>
        <v>0</v>
      </c>
      <c r="BN44" s="538">
        <f t="shared" ca="1" si="27"/>
        <v>0</v>
      </c>
      <c r="BO44" s="538">
        <f t="shared" ca="1" si="27"/>
        <v>0</v>
      </c>
      <c r="BP44" s="538">
        <f t="shared" ca="1" si="27"/>
        <v>0</v>
      </c>
      <c r="BQ44" s="538">
        <f t="shared" ca="1" si="27"/>
        <v>0</v>
      </c>
      <c r="BR44" s="538">
        <f t="shared" ca="1" si="27"/>
        <v>0</v>
      </c>
      <c r="BS44" s="538">
        <f t="shared" ref="BS44:BZ44" ca="1" si="28">IF(BS40="","",BS40+BS41+BS42-BS43)</f>
        <v>0</v>
      </c>
      <c r="BT44" s="538">
        <f t="shared" ca="1" si="28"/>
        <v>0</v>
      </c>
      <c r="BU44" s="538">
        <f t="shared" ca="1" si="28"/>
        <v>0</v>
      </c>
      <c r="BV44" s="538">
        <f t="shared" ca="1" si="28"/>
        <v>0</v>
      </c>
      <c r="BW44" s="538">
        <f t="shared" ca="1" si="28"/>
        <v>0</v>
      </c>
      <c r="BX44" s="538">
        <f t="shared" ca="1" si="28"/>
        <v>0</v>
      </c>
      <c r="BY44" s="538">
        <f t="shared" ca="1" si="28"/>
        <v>0</v>
      </c>
      <c r="BZ44" s="538">
        <f t="shared" ca="1" si="28"/>
        <v>0</v>
      </c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</row>
    <row r="45" spans="2:138" ht="14.4">
      <c r="B45" s="539">
        <f>C39</f>
        <v>0.08</v>
      </c>
      <c r="C45" s="481"/>
      <c r="D45" s="481"/>
      <c r="E45" s="540">
        <f ca="1">XIRR($F45:$EH45,$F$17:$EH$17)</f>
        <v>8.00951808691025E-2</v>
      </c>
      <c r="F45" s="538">
        <f t="shared" ref="F45:BQ45" ca="1" si="29">IF(F40="","",-F42+F43)</f>
        <v>-10275398.639999999</v>
      </c>
      <c r="G45" s="538">
        <f t="shared" ca="1" si="29"/>
        <v>0</v>
      </c>
      <c r="H45" s="538">
        <f t="shared" ca="1" si="29"/>
        <v>0</v>
      </c>
      <c r="I45" s="538">
        <f t="shared" ca="1" si="29"/>
        <v>0</v>
      </c>
      <c r="J45" s="538">
        <f t="shared" ca="1" si="29"/>
        <v>0</v>
      </c>
      <c r="K45" s="538">
        <f t="shared" ca="1" si="29"/>
        <v>0</v>
      </c>
      <c r="L45" s="538">
        <f t="shared" ca="1" si="29"/>
        <v>0</v>
      </c>
      <c r="M45" s="538">
        <f t="shared" ca="1" si="29"/>
        <v>0</v>
      </c>
      <c r="N45" s="538">
        <f t="shared" ca="1" si="29"/>
        <v>0</v>
      </c>
      <c r="O45" s="538">
        <f t="shared" ca="1" si="29"/>
        <v>0</v>
      </c>
      <c r="P45" s="538">
        <f t="shared" ca="1" si="29"/>
        <v>-225913.39800000002</v>
      </c>
      <c r="Q45" s="538">
        <f t="shared" ca="1" si="29"/>
        <v>-88393.398000000001</v>
      </c>
      <c r="R45" s="538">
        <f t="shared" ca="1" si="29"/>
        <v>-88393.398000000001</v>
      </c>
      <c r="S45" s="538">
        <f t="shared" ca="1" si="29"/>
        <v>-94626.210642857142</v>
      </c>
      <c r="T45" s="538">
        <f t="shared" ca="1" si="29"/>
        <v>-94626.210642857142</v>
      </c>
      <c r="U45" s="538">
        <f t="shared" ca="1" si="29"/>
        <v>-91738.9035</v>
      </c>
      <c r="V45" s="538">
        <f t="shared" ca="1" si="29"/>
        <v>-118394.77701024442</v>
      </c>
      <c r="W45" s="538">
        <f t="shared" ca="1" si="29"/>
        <v>-118394.77701024442</v>
      </c>
      <c r="X45" s="538">
        <f t="shared" ca="1" si="29"/>
        <v>-118394.77701024442</v>
      </c>
      <c r="Y45" s="538">
        <f t="shared" ca="1" si="29"/>
        <v>-114136.87054495852</v>
      </c>
      <c r="Z45" s="538">
        <f t="shared" ca="1" si="29"/>
        <v>-114109.87054495854</v>
      </c>
      <c r="AA45" s="538">
        <f t="shared" ca="1" si="29"/>
        <v>-111657.37054495854</v>
      </c>
      <c r="AB45" s="538">
        <f t="shared" ca="1" si="29"/>
        <v>-108691.87054495854</v>
      </c>
      <c r="AC45" s="538">
        <f t="shared" ca="1" si="29"/>
        <v>-108691.87054495854</v>
      </c>
      <c r="AD45" s="538">
        <f t="shared" ca="1" si="29"/>
        <v>-108691.87054495852</v>
      </c>
      <c r="AE45" s="538">
        <f t="shared" ca="1" si="29"/>
        <v>11306.295709756585</v>
      </c>
      <c r="AF45" s="538">
        <f t="shared" ca="1" si="29"/>
        <v>9712395.1576597448</v>
      </c>
      <c r="AG45" s="538">
        <f t="shared" ca="1" si="29"/>
        <v>-13950.607958692677</v>
      </c>
      <c r="AH45" s="538">
        <f t="shared" ca="1" si="29"/>
        <v>-13950.60795869265</v>
      </c>
      <c r="AI45" s="538">
        <f t="shared" ca="1" si="29"/>
        <v>-13950.60795869265</v>
      </c>
      <c r="AJ45" s="538">
        <f t="shared" ca="1" si="29"/>
        <v>-13950.607958692657</v>
      </c>
      <c r="AK45" s="538">
        <f t="shared" ca="1" si="29"/>
        <v>-13950.607958692657</v>
      </c>
      <c r="AL45" s="538">
        <f t="shared" ca="1" si="29"/>
        <v>-13950.607958692657</v>
      </c>
      <c r="AM45" s="538">
        <f t="shared" ca="1" si="29"/>
        <v>-13950.607958692657</v>
      </c>
      <c r="AN45" s="538">
        <f t="shared" ca="1" si="29"/>
        <v>-13950.607958692677</v>
      </c>
      <c r="AO45" s="538">
        <f t="shared" ca="1" si="29"/>
        <v>-13950.60795869267</v>
      </c>
      <c r="AP45" s="538">
        <f t="shared" ca="1" si="29"/>
        <v>-13950.607958692677</v>
      </c>
      <c r="AQ45" s="538">
        <f t="shared" ca="1" si="29"/>
        <v>-7385.3877916435231</v>
      </c>
      <c r="AR45" s="538">
        <f t="shared" ca="1" si="29"/>
        <v>-7385.3877916435167</v>
      </c>
      <c r="AS45" s="538">
        <f t="shared" ca="1" si="29"/>
        <v>-7385.3877916435231</v>
      </c>
      <c r="AT45" s="538">
        <f t="shared" ca="1" si="29"/>
        <v>-7385.3877916435167</v>
      </c>
      <c r="AU45" s="538">
        <f t="shared" ca="1" si="29"/>
        <v>-7385.3877916435422</v>
      </c>
      <c r="AV45" s="538">
        <f t="shared" ca="1" si="29"/>
        <v>-7385.3877916435231</v>
      </c>
      <c r="AW45" s="538">
        <f t="shared" ca="1" si="29"/>
        <v>-7385.3877916435231</v>
      </c>
      <c r="AX45" s="538">
        <f t="shared" ca="1" si="29"/>
        <v>-7385.3877916435231</v>
      </c>
      <c r="AY45" s="538">
        <f t="shared" ca="1" si="29"/>
        <v>-7385.3877916435231</v>
      </c>
      <c r="AZ45" s="538">
        <f t="shared" ca="1" si="29"/>
        <v>-7385.3877916435231</v>
      </c>
      <c r="BA45" s="538">
        <f t="shared" ca="1" si="29"/>
        <v>-7385.3877916435295</v>
      </c>
      <c r="BB45" s="538">
        <f t="shared" ca="1" si="29"/>
        <v>5105909.8748904802</v>
      </c>
      <c r="BC45" s="538">
        <f t="shared" ca="1" si="29"/>
        <v>-3223.4879616309368</v>
      </c>
      <c r="BD45" s="538">
        <f t="shared" ca="1" si="29"/>
        <v>3244.2279802353037</v>
      </c>
      <c r="BE45" s="538">
        <f t="shared" ca="1" si="29"/>
        <v>0</v>
      </c>
      <c r="BF45" s="538">
        <f t="shared" ca="1" si="29"/>
        <v>0</v>
      </c>
      <c r="BG45" s="538">
        <f t="shared" ca="1" si="29"/>
        <v>0</v>
      </c>
      <c r="BH45" s="538">
        <f t="shared" ca="1" si="29"/>
        <v>0</v>
      </c>
      <c r="BI45" s="538">
        <f t="shared" ca="1" si="29"/>
        <v>0</v>
      </c>
      <c r="BJ45" s="538">
        <f t="shared" ca="1" si="29"/>
        <v>0</v>
      </c>
      <c r="BK45" s="538">
        <f t="shared" ca="1" si="29"/>
        <v>0</v>
      </c>
      <c r="BL45" s="538">
        <f t="shared" ca="1" si="29"/>
        <v>0</v>
      </c>
      <c r="BM45" s="538">
        <f t="shared" ca="1" si="29"/>
        <v>0</v>
      </c>
      <c r="BN45" s="538">
        <f t="shared" ca="1" si="29"/>
        <v>0</v>
      </c>
      <c r="BO45" s="538">
        <f t="shared" ca="1" si="29"/>
        <v>0</v>
      </c>
      <c r="BP45" s="538">
        <f t="shared" ca="1" si="29"/>
        <v>0</v>
      </c>
      <c r="BQ45" s="538">
        <f t="shared" ca="1" si="29"/>
        <v>0</v>
      </c>
      <c r="BR45" s="538">
        <f t="shared" ref="BR45:BZ45" ca="1" si="30">IF(BR40="","",-BR42+BR43)</f>
        <v>0</v>
      </c>
      <c r="BS45" s="538">
        <f t="shared" ca="1" si="30"/>
        <v>0</v>
      </c>
      <c r="BT45" s="538">
        <f t="shared" ca="1" si="30"/>
        <v>0</v>
      </c>
      <c r="BU45" s="538">
        <f t="shared" ca="1" si="30"/>
        <v>0</v>
      </c>
      <c r="BV45" s="538">
        <f t="shared" ca="1" si="30"/>
        <v>0</v>
      </c>
      <c r="BW45" s="538">
        <f t="shared" ca="1" si="30"/>
        <v>0</v>
      </c>
      <c r="BX45" s="538">
        <f t="shared" ca="1" si="30"/>
        <v>0</v>
      </c>
      <c r="BY45" s="538">
        <f t="shared" ca="1" si="30"/>
        <v>0</v>
      </c>
      <c r="BZ45" s="538">
        <f t="shared" ca="1" si="30"/>
        <v>0</v>
      </c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</row>
    <row r="46" spans="2:138" ht="14.4">
      <c r="B46" s="541" t="s">
        <v>382</v>
      </c>
      <c r="C46" s="541" t="s">
        <v>382</v>
      </c>
      <c r="D46" s="541" t="s">
        <v>382</v>
      </c>
      <c r="E46" s="541" t="s">
        <v>382</v>
      </c>
      <c r="F46" s="479" t="str">
        <f t="shared" ref="F46:BQ46" si="31">IF(F40="","",".")</f>
        <v>.</v>
      </c>
      <c r="G46" s="479" t="str">
        <f t="shared" ca="1" si="31"/>
        <v>.</v>
      </c>
      <c r="H46" s="479" t="str">
        <f t="shared" ca="1" si="31"/>
        <v>.</v>
      </c>
      <c r="I46" s="479" t="str">
        <f t="shared" ca="1" si="31"/>
        <v>.</v>
      </c>
      <c r="J46" s="479" t="str">
        <f t="shared" ca="1" si="31"/>
        <v>.</v>
      </c>
      <c r="K46" s="479" t="str">
        <f t="shared" ca="1" si="31"/>
        <v>.</v>
      </c>
      <c r="L46" s="479" t="str">
        <f t="shared" ca="1" si="31"/>
        <v>.</v>
      </c>
      <c r="M46" s="479" t="str">
        <f t="shared" ca="1" si="31"/>
        <v>.</v>
      </c>
      <c r="N46" s="479" t="str">
        <f t="shared" ca="1" si="31"/>
        <v>.</v>
      </c>
      <c r="O46" s="479" t="str">
        <f t="shared" ca="1" si="31"/>
        <v>.</v>
      </c>
      <c r="P46" s="479" t="str">
        <f t="shared" ca="1" si="31"/>
        <v>.</v>
      </c>
      <c r="Q46" s="479" t="str">
        <f t="shared" ca="1" si="31"/>
        <v>.</v>
      </c>
      <c r="R46" s="479" t="str">
        <f t="shared" ca="1" si="31"/>
        <v>.</v>
      </c>
      <c r="S46" s="479" t="str">
        <f t="shared" ca="1" si="31"/>
        <v>.</v>
      </c>
      <c r="T46" s="479" t="str">
        <f t="shared" ca="1" si="31"/>
        <v>.</v>
      </c>
      <c r="U46" s="479" t="str">
        <f t="shared" ca="1" si="31"/>
        <v>.</v>
      </c>
      <c r="V46" s="479" t="str">
        <f t="shared" ca="1" si="31"/>
        <v>.</v>
      </c>
      <c r="W46" s="479" t="str">
        <f t="shared" ca="1" si="31"/>
        <v>.</v>
      </c>
      <c r="X46" s="479" t="str">
        <f t="shared" ca="1" si="31"/>
        <v>.</v>
      </c>
      <c r="Y46" s="479" t="str">
        <f t="shared" ca="1" si="31"/>
        <v>.</v>
      </c>
      <c r="Z46" s="479" t="str">
        <f t="shared" ca="1" si="31"/>
        <v>.</v>
      </c>
      <c r="AA46" s="479" t="str">
        <f t="shared" ca="1" si="31"/>
        <v>.</v>
      </c>
      <c r="AB46" s="479" t="str">
        <f t="shared" ca="1" si="31"/>
        <v>.</v>
      </c>
      <c r="AC46" s="479" t="str">
        <f t="shared" ca="1" si="31"/>
        <v>.</v>
      </c>
      <c r="AD46" s="479" t="str">
        <f t="shared" ca="1" si="31"/>
        <v>.</v>
      </c>
      <c r="AE46" s="479" t="str">
        <f t="shared" ca="1" si="31"/>
        <v>.</v>
      </c>
      <c r="AF46" s="479" t="str">
        <f t="shared" ca="1" si="31"/>
        <v>.</v>
      </c>
      <c r="AG46" s="479" t="str">
        <f t="shared" ca="1" si="31"/>
        <v>.</v>
      </c>
      <c r="AH46" s="479" t="str">
        <f t="shared" ca="1" si="31"/>
        <v>.</v>
      </c>
      <c r="AI46" s="479" t="str">
        <f t="shared" ca="1" si="31"/>
        <v>.</v>
      </c>
      <c r="AJ46" s="479" t="str">
        <f t="shared" ca="1" si="31"/>
        <v>.</v>
      </c>
      <c r="AK46" s="479" t="str">
        <f t="shared" ca="1" si="31"/>
        <v>.</v>
      </c>
      <c r="AL46" s="479" t="str">
        <f t="shared" ca="1" si="31"/>
        <v>.</v>
      </c>
      <c r="AM46" s="479" t="str">
        <f t="shared" ca="1" si="31"/>
        <v>.</v>
      </c>
      <c r="AN46" s="479" t="str">
        <f t="shared" ca="1" si="31"/>
        <v>.</v>
      </c>
      <c r="AO46" s="479" t="str">
        <f t="shared" ca="1" si="31"/>
        <v>.</v>
      </c>
      <c r="AP46" s="479" t="str">
        <f t="shared" ca="1" si="31"/>
        <v>.</v>
      </c>
      <c r="AQ46" s="479" t="str">
        <f t="shared" ca="1" si="31"/>
        <v>.</v>
      </c>
      <c r="AR46" s="479" t="str">
        <f t="shared" ca="1" si="31"/>
        <v>.</v>
      </c>
      <c r="AS46" s="479" t="str">
        <f t="shared" ca="1" si="31"/>
        <v>.</v>
      </c>
      <c r="AT46" s="479" t="str">
        <f t="shared" ca="1" si="31"/>
        <v>.</v>
      </c>
      <c r="AU46" s="479" t="str">
        <f t="shared" ca="1" si="31"/>
        <v>.</v>
      </c>
      <c r="AV46" s="479" t="str">
        <f t="shared" ca="1" si="31"/>
        <v>.</v>
      </c>
      <c r="AW46" s="479" t="str">
        <f t="shared" ca="1" si="31"/>
        <v>.</v>
      </c>
      <c r="AX46" s="479" t="str">
        <f t="shared" ca="1" si="31"/>
        <v>.</v>
      </c>
      <c r="AY46" s="479" t="str">
        <f t="shared" ca="1" si="31"/>
        <v>.</v>
      </c>
      <c r="AZ46" s="479" t="str">
        <f t="shared" ca="1" si="31"/>
        <v>.</v>
      </c>
      <c r="BA46" s="479" t="str">
        <f t="shared" ca="1" si="31"/>
        <v>.</v>
      </c>
      <c r="BB46" s="479" t="str">
        <f t="shared" ca="1" si="31"/>
        <v>.</v>
      </c>
      <c r="BC46" s="479" t="str">
        <f t="shared" ca="1" si="31"/>
        <v>.</v>
      </c>
      <c r="BD46" s="479" t="str">
        <f t="shared" ca="1" si="31"/>
        <v>.</v>
      </c>
      <c r="BE46" s="479" t="str">
        <f t="shared" ca="1" si="31"/>
        <v>.</v>
      </c>
      <c r="BF46" s="479" t="str">
        <f t="shared" ca="1" si="31"/>
        <v>.</v>
      </c>
      <c r="BG46" s="479" t="str">
        <f t="shared" ca="1" si="31"/>
        <v>.</v>
      </c>
      <c r="BH46" s="479" t="str">
        <f t="shared" ca="1" si="31"/>
        <v>.</v>
      </c>
      <c r="BI46" s="479" t="str">
        <f t="shared" ca="1" si="31"/>
        <v>.</v>
      </c>
      <c r="BJ46" s="479" t="str">
        <f t="shared" ca="1" si="31"/>
        <v>.</v>
      </c>
      <c r="BK46" s="479" t="str">
        <f t="shared" ca="1" si="31"/>
        <v>.</v>
      </c>
      <c r="BL46" s="479" t="str">
        <f t="shared" ca="1" si="31"/>
        <v>.</v>
      </c>
      <c r="BM46" s="479" t="str">
        <f t="shared" ca="1" si="31"/>
        <v>.</v>
      </c>
      <c r="BN46" s="479" t="str">
        <f t="shared" ca="1" si="31"/>
        <v>.</v>
      </c>
      <c r="BO46" s="479" t="str">
        <f t="shared" ca="1" si="31"/>
        <v>.</v>
      </c>
      <c r="BP46" s="479" t="str">
        <f t="shared" ca="1" si="31"/>
        <v>.</v>
      </c>
      <c r="BQ46" s="479" t="str">
        <f t="shared" ca="1" si="31"/>
        <v>.</v>
      </c>
      <c r="BR46" s="479" t="str">
        <f t="shared" ref="BR46:BZ46" ca="1" si="32">IF(BR40="","",".")</f>
        <v>.</v>
      </c>
      <c r="BS46" s="479" t="str">
        <f t="shared" ca="1" si="32"/>
        <v>.</v>
      </c>
      <c r="BT46" s="479" t="str">
        <f t="shared" ca="1" si="32"/>
        <v>.</v>
      </c>
      <c r="BU46" s="479" t="str">
        <f t="shared" ca="1" si="32"/>
        <v>.</v>
      </c>
      <c r="BV46" s="479" t="str">
        <f t="shared" ca="1" si="32"/>
        <v>.</v>
      </c>
      <c r="BW46" s="479" t="str">
        <f t="shared" ca="1" si="32"/>
        <v>.</v>
      </c>
      <c r="BX46" s="479" t="str">
        <f t="shared" ca="1" si="32"/>
        <v>.</v>
      </c>
      <c r="BY46" s="479" t="str">
        <f t="shared" ca="1" si="32"/>
        <v>.</v>
      </c>
      <c r="BZ46" s="479" t="str">
        <f t="shared" ca="1" si="32"/>
        <v>.</v>
      </c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</row>
    <row r="47" spans="2:138" ht="14.4">
      <c r="B47" s="481" t="s">
        <v>383</v>
      </c>
      <c r="C47" s="481"/>
      <c r="D47" s="481"/>
      <c r="E47" s="481"/>
      <c r="F47" s="538">
        <f t="shared" ref="F47:BQ47" ca="1" si="33">F43</f>
        <v>0</v>
      </c>
      <c r="G47" s="538">
        <f t="shared" ca="1" si="33"/>
        <v>0</v>
      </c>
      <c r="H47" s="538">
        <f t="shared" ca="1" si="33"/>
        <v>0</v>
      </c>
      <c r="I47" s="538">
        <f t="shared" ca="1" si="33"/>
        <v>0</v>
      </c>
      <c r="J47" s="538">
        <f t="shared" ca="1" si="33"/>
        <v>0</v>
      </c>
      <c r="K47" s="538">
        <f t="shared" ca="1" si="33"/>
        <v>0</v>
      </c>
      <c r="L47" s="538">
        <f t="shared" ca="1" si="33"/>
        <v>0</v>
      </c>
      <c r="M47" s="538">
        <f t="shared" ca="1" si="33"/>
        <v>0</v>
      </c>
      <c r="N47" s="538">
        <f t="shared" ca="1" si="33"/>
        <v>0</v>
      </c>
      <c r="O47" s="538">
        <f t="shared" ca="1" si="33"/>
        <v>0</v>
      </c>
      <c r="P47" s="538">
        <f t="shared" ca="1" si="33"/>
        <v>0</v>
      </c>
      <c r="Q47" s="538">
        <f t="shared" ca="1" si="33"/>
        <v>0</v>
      </c>
      <c r="R47" s="538">
        <f t="shared" ca="1" si="33"/>
        <v>0</v>
      </c>
      <c r="S47" s="538">
        <f t="shared" ca="1" si="33"/>
        <v>0</v>
      </c>
      <c r="T47" s="538">
        <f t="shared" ca="1" si="33"/>
        <v>0</v>
      </c>
      <c r="U47" s="538">
        <f t="shared" ca="1" si="33"/>
        <v>0</v>
      </c>
      <c r="V47" s="538">
        <f t="shared" ca="1" si="33"/>
        <v>0</v>
      </c>
      <c r="W47" s="538">
        <f t="shared" ca="1" si="33"/>
        <v>0</v>
      </c>
      <c r="X47" s="538">
        <f t="shared" ca="1" si="33"/>
        <v>0</v>
      </c>
      <c r="Y47" s="538">
        <f t="shared" ca="1" si="33"/>
        <v>0</v>
      </c>
      <c r="Z47" s="538">
        <f t="shared" ca="1" si="33"/>
        <v>0</v>
      </c>
      <c r="AA47" s="538">
        <f t="shared" ca="1" si="33"/>
        <v>0</v>
      </c>
      <c r="AB47" s="538">
        <f t="shared" ca="1" si="33"/>
        <v>0</v>
      </c>
      <c r="AC47" s="538">
        <f t="shared" ca="1" si="33"/>
        <v>0</v>
      </c>
      <c r="AD47" s="538">
        <f t="shared" ca="1" si="33"/>
        <v>0</v>
      </c>
      <c r="AE47" s="538">
        <f t="shared" ca="1" si="33"/>
        <v>11306.295709756585</v>
      </c>
      <c r="AF47" s="538">
        <f t="shared" ca="1" si="33"/>
        <v>9712395.1576597448</v>
      </c>
      <c r="AG47" s="538">
        <f t="shared" ca="1" si="33"/>
        <v>0</v>
      </c>
      <c r="AH47" s="538">
        <f t="shared" ca="1" si="33"/>
        <v>0</v>
      </c>
      <c r="AI47" s="538">
        <f t="shared" ca="1" si="33"/>
        <v>0</v>
      </c>
      <c r="AJ47" s="538">
        <f t="shared" ca="1" si="33"/>
        <v>0</v>
      </c>
      <c r="AK47" s="538">
        <f t="shared" ca="1" si="33"/>
        <v>0</v>
      </c>
      <c r="AL47" s="538">
        <f t="shared" ca="1" si="33"/>
        <v>0</v>
      </c>
      <c r="AM47" s="538">
        <f t="shared" ca="1" si="33"/>
        <v>0</v>
      </c>
      <c r="AN47" s="538">
        <f t="shared" ca="1" si="33"/>
        <v>0</v>
      </c>
      <c r="AO47" s="538">
        <f t="shared" ca="1" si="33"/>
        <v>0</v>
      </c>
      <c r="AP47" s="538">
        <f t="shared" ca="1" si="33"/>
        <v>0</v>
      </c>
      <c r="AQ47" s="538">
        <f t="shared" ca="1" si="33"/>
        <v>0</v>
      </c>
      <c r="AR47" s="538">
        <f t="shared" ca="1" si="33"/>
        <v>0</v>
      </c>
      <c r="AS47" s="538">
        <f t="shared" ca="1" si="33"/>
        <v>0</v>
      </c>
      <c r="AT47" s="538">
        <f t="shared" ca="1" si="33"/>
        <v>0</v>
      </c>
      <c r="AU47" s="538">
        <f t="shared" ca="1" si="33"/>
        <v>0</v>
      </c>
      <c r="AV47" s="538">
        <f t="shared" ca="1" si="33"/>
        <v>0</v>
      </c>
      <c r="AW47" s="538">
        <f t="shared" ca="1" si="33"/>
        <v>0</v>
      </c>
      <c r="AX47" s="538">
        <f t="shared" ca="1" si="33"/>
        <v>0</v>
      </c>
      <c r="AY47" s="538">
        <f t="shared" ca="1" si="33"/>
        <v>0</v>
      </c>
      <c r="AZ47" s="538">
        <f t="shared" ca="1" si="33"/>
        <v>0</v>
      </c>
      <c r="BA47" s="538">
        <f t="shared" ca="1" si="33"/>
        <v>0</v>
      </c>
      <c r="BB47" s="538">
        <f t="shared" ca="1" si="33"/>
        <v>5105909.8748904802</v>
      </c>
      <c r="BC47" s="538">
        <f t="shared" ca="1" si="33"/>
        <v>0</v>
      </c>
      <c r="BD47" s="538">
        <f t="shared" ca="1" si="33"/>
        <v>3244.2279802353037</v>
      </c>
      <c r="BE47" s="538">
        <f t="shared" ca="1" si="33"/>
        <v>0</v>
      </c>
      <c r="BF47" s="538">
        <f t="shared" ca="1" si="33"/>
        <v>0</v>
      </c>
      <c r="BG47" s="538">
        <f t="shared" ca="1" si="33"/>
        <v>0</v>
      </c>
      <c r="BH47" s="538">
        <f t="shared" ca="1" si="33"/>
        <v>0</v>
      </c>
      <c r="BI47" s="538">
        <f t="shared" ca="1" si="33"/>
        <v>0</v>
      </c>
      <c r="BJ47" s="538">
        <f t="shared" ca="1" si="33"/>
        <v>0</v>
      </c>
      <c r="BK47" s="538">
        <f t="shared" ca="1" si="33"/>
        <v>0</v>
      </c>
      <c r="BL47" s="538">
        <f t="shared" ca="1" si="33"/>
        <v>0</v>
      </c>
      <c r="BM47" s="538">
        <f t="shared" ca="1" si="33"/>
        <v>0</v>
      </c>
      <c r="BN47" s="538">
        <f t="shared" ca="1" si="33"/>
        <v>0</v>
      </c>
      <c r="BO47" s="538">
        <f t="shared" ca="1" si="33"/>
        <v>0</v>
      </c>
      <c r="BP47" s="538">
        <f t="shared" ca="1" si="33"/>
        <v>0</v>
      </c>
      <c r="BQ47" s="538">
        <f t="shared" ca="1" si="33"/>
        <v>0</v>
      </c>
      <c r="BR47" s="538">
        <f t="shared" ref="BR47:BZ47" ca="1" si="34">BR43</f>
        <v>0</v>
      </c>
      <c r="BS47" s="538">
        <f t="shared" ca="1" si="34"/>
        <v>0</v>
      </c>
      <c r="BT47" s="538">
        <f t="shared" ca="1" si="34"/>
        <v>0</v>
      </c>
      <c r="BU47" s="538">
        <f t="shared" ca="1" si="34"/>
        <v>0</v>
      </c>
      <c r="BV47" s="538">
        <f t="shared" ca="1" si="34"/>
        <v>0</v>
      </c>
      <c r="BW47" s="538">
        <f t="shared" ca="1" si="34"/>
        <v>0</v>
      </c>
      <c r="BX47" s="538">
        <f t="shared" ca="1" si="34"/>
        <v>0</v>
      </c>
      <c r="BY47" s="538">
        <f t="shared" ca="1" si="34"/>
        <v>0</v>
      </c>
      <c r="BZ47" s="538">
        <f t="shared" ca="1" si="34"/>
        <v>0</v>
      </c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</row>
    <row r="48" spans="2:138" ht="14.4">
      <c r="B48" s="481" t="s">
        <v>384</v>
      </c>
      <c r="C48" s="481"/>
      <c r="D48" s="481"/>
      <c r="E48" s="481"/>
      <c r="F48" s="538">
        <f ca="1">IF(F40="","",F47/$I$11*$H$11)</f>
        <v>0</v>
      </c>
      <c r="G48" s="538">
        <f t="shared" ref="G48:BR48" ca="1" si="35">IF(G40="","",G47/$I$11*$H$11)</f>
        <v>0</v>
      </c>
      <c r="H48" s="538">
        <f t="shared" ca="1" si="35"/>
        <v>0</v>
      </c>
      <c r="I48" s="538">
        <f t="shared" ca="1" si="35"/>
        <v>0</v>
      </c>
      <c r="J48" s="538">
        <f t="shared" ca="1" si="35"/>
        <v>0</v>
      </c>
      <c r="K48" s="538">
        <f t="shared" ca="1" si="35"/>
        <v>0</v>
      </c>
      <c r="L48" s="538">
        <f t="shared" ca="1" si="35"/>
        <v>0</v>
      </c>
      <c r="M48" s="538">
        <f t="shared" ca="1" si="35"/>
        <v>0</v>
      </c>
      <c r="N48" s="538">
        <f t="shared" ca="1" si="35"/>
        <v>0</v>
      </c>
      <c r="O48" s="538">
        <f t="shared" ca="1" si="35"/>
        <v>0</v>
      </c>
      <c r="P48" s="538">
        <f t="shared" ca="1" si="35"/>
        <v>0</v>
      </c>
      <c r="Q48" s="538">
        <f t="shared" ca="1" si="35"/>
        <v>0</v>
      </c>
      <c r="R48" s="538">
        <f t="shared" ca="1" si="35"/>
        <v>0</v>
      </c>
      <c r="S48" s="538">
        <f t="shared" ca="1" si="35"/>
        <v>0</v>
      </c>
      <c r="T48" s="538">
        <f t="shared" ca="1" si="35"/>
        <v>0</v>
      </c>
      <c r="U48" s="538">
        <f t="shared" ca="1" si="35"/>
        <v>0</v>
      </c>
      <c r="V48" s="538">
        <f t="shared" ca="1" si="35"/>
        <v>0</v>
      </c>
      <c r="W48" s="538">
        <f t="shared" ca="1" si="35"/>
        <v>0</v>
      </c>
      <c r="X48" s="538">
        <f t="shared" ca="1" si="35"/>
        <v>0</v>
      </c>
      <c r="Y48" s="538">
        <f t="shared" ca="1" si="35"/>
        <v>0</v>
      </c>
      <c r="Z48" s="538">
        <f t="shared" ca="1" si="35"/>
        <v>0</v>
      </c>
      <c r="AA48" s="538">
        <f t="shared" ca="1" si="35"/>
        <v>0</v>
      </c>
      <c r="AB48" s="538">
        <f t="shared" ca="1" si="35"/>
        <v>0</v>
      </c>
      <c r="AC48" s="538">
        <f t="shared" ca="1" si="35"/>
        <v>0</v>
      </c>
      <c r="AD48" s="538">
        <f t="shared" ca="1" si="35"/>
        <v>0</v>
      </c>
      <c r="AE48" s="538">
        <f t="shared" ca="1" si="35"/>
        <v>1256.2550788618428</v>
      </c>
      <c r="AF48" s="538">
        <f t="shared" ca="1" si="35"/>
        <v>1079155.0175177495</v>
      </c>
      <c r="AG48" s="538">
        <f t="shared" ca="1" si="35"/>
        <v>0</v>
      </c>
      <c r="AH48" s="538">
        <f t="shared" ca="1" si="35"/>
        <v>0</v>
      </c>
      <c r="AI48" s="538">
        <f t="shared" ca="1" si="35"/>
        <v>0</v>
      </c>
      <c r="AJ48" s="538">
        <f t="shared" ca="1" si="35"/>
        <v>0</v>
      </c>
      <c r="AK48" s="538">
        <f t="shared" ca="1" si="35"/>
        <v>0</v>
      </c>
      <c r="AL48" s="538">
        <f t="shared" ca="1" si="35"/>
        <v>0</v>
      </c>
      <c r="AM48" s="538">
        <f t="shared" ca="1" si="35"/>
        <v>0</v>
      </c>
      <c r="AN48" s="538">
        <f t="shared" ca="1" si="35"/>
        <v>0</v>
      </c>
      <c r="AO48" s="538">
        <f t="shared" ca="1" si="35"/>
        <v>0</v>
      </c>
      <c r="AP48" s="538">
        <f t="shared" ca="1" si="35"/>
        <v>0</v>
      </c>
      <c r="AQ48" s="538">
        <f t="shared" ca="1" si="35"/>
        <v>0</v>
      </c>
      <c r="AR48" s="538">
        <f t="shared" ca="1" si="35"/>
        <v>0</v>
      </c>
      <c r="AS48" s="538">
        <f t="shared" ca="1" si="35"/>
        <v>0</v>
      </c>
      <c r="AT48" s="538">
        <f t="shared" ca="1" si="35"/>
        <v>0</v>
      </c>
      <c r="AU48" s="538">
        <f t="shared" ca="1" si="35"/>
        <v>0</v>
      </c>
      <c r="AV48" s="538">
        <f t="shared" ca="1" si="35"/>
        <v>0</v>
      </c>
      <c r="AW48" s="538">
        <f t="shared" ca="1" si="35"/>
        <v>0</v>
      </c>
      <c r="AX48" s="538">
        <f t="shared" ca="1" si="35"/>
        <v>0</v>
      </c>
      <c r="AY48" s="538">
        <f t="shared" ca="1" si="35"/>
        <v>0</v>
      </c>
      <c r="AZ48" s="538">
        <f t="shared" ca="1" si="35"/>
        <v>0</v>
      </c>
      <c r="BA48" s="538">
        <f t="shared" ca="1" si="35"/>
        <v>0</v>
      </c>
      <c r="BB48" s="538">
        <f t="shared" ca="1" si="35"/>
        <v>567323.3194322756</v>
      </c>
      <c r="BC48" s="538">
        <f t="shared" ca="1" si="35"/>
        <v>0</v>
      </c>
      <c r="BD48" s="538">
        <f t="shared" ca="1" si="35"/>
        <v>360.46977558170039</v>
      </c>
      <c r="BE48" s="538">
        <f t="shared" ca="1" si="35"/>
        <v>0</v>
      </c>
      <c r="BF48" s="538">
        <f t="shared" ca="1" si="35"/>
        <v>0</v>
      </c>
      <c r="BG48" s="538">
        <f t="shared" ca="1" si="35"/>
        <v>0</v>
      </c>
      <c r="BH48" s="538">
        <f t="shared" ca="1" si="35"/>
        <v>0</v>
      </c>
      <c r="BI48" s="538">
        <f t="shared" ca="1" si="35"/>
        <v>0</v>
      </c>
      <c r="BJ48" s="538">
        <f t="shared" ca="1" si="35"/>
        <v>0</v>
      </c>
      <c r="BK48" s="538">
        <f t="shared" ca="1" si="35"/>
        <v>0</v>
      </c>
      <c r="BL48" s="538">
        <f t="shared" ca="1" si="35"/>
        <v>0</v>
      </c>
      <c r="BM48" s="538">
        <f t="shared" ca="1" si="35"/>
        <v>0</v>
      </c>
      <c r="BN48" s="538">
        <f t="shared" ca="1" si="35"/>
        <v>0</v>
      </c>
      <c r="BO48" s="538">
        <f t="shared" ca="1" si="35"/>
        <v>0</v>
      </c>
      <c r="BP48" s="538">
        <f t="shared" ca="1" si="35"/>
        <v>0</v>
      </c>
      <c r="BQ48" s="538">
        <f t="shared" ca="1" si="35"/>
        <v>0</v>
      </c>
      <c r="BR48" s="538">
        <f t="shared" ca="1" si="35"/>
        <v>0</v>
      </c>
      <c r="BS48" s="538">
        <f t="shared" ref="BS48:BZ48" ca="1" si="36">IF(BS40="","",BS47/$I$11*$H$11)</f>
        <v>0</v>
      </c>
      <c r="BT48" s="538">
        <f t="shared" ca="1" si="36"/>
        <v>0</v>
      </c>
      <c r="BU48" s="538">
        <f t="shared" ca="1" si="36"/>
        <v>0</v>
      </c>
      <c r="BV48" s="538">
        <f t="shared" ca="1" si="36"/>
        <v>0</v>
      </c>
      <c r="BW48" s="538">
        <f t="shared" ca="1" si="36"/>
        <v>0</v>
      </c>
      <c r="BX48" s="538">
        <f t="shared" ca="1" si="36"/>
        <v>0</v>
      </c>
      <c r="BY48" s="538">
        <f t="shared" ca="1" si="36"/>
        <v>0</v>
      </c>
      <c r="BZ48" s="538">
        <f t="shared" ca="1" si="36"/>
        <v>0</v>
      </c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</row>
    <row r="49" spans="2:138" ht="14.4">
      <c r="B49" s="481" t="str">
        <f>"Total Distributions ("&amp;B38&amp;")"</f>
        <v>Total Distributions (Hurdle 1)</v>
      </c>
      <c r="C49" s="481"/>
      <c r="D49" s="481"/>
      <c r="E49" s="481"/>
      <c r="F49" s="538">
        <f t="shared" ref="F49:R49" ca="1" si="37">IF(F40="","",SUM(F47:F48))</f>
        <v>0</v>
      </c>
      <c r="G49" s="538">
        <f t="shared" ca="1" si="37"/>
        <v>0</v>
      </c>
      <c r="H49" s="538">
        <f t="shared" ca="1" si="37"/>
        <v>0</v>
      </c>
      <c r="I49" s="538">
        <f t="shared" ca="1" si="37"/>
        <v>0</v>
      </c>
      <c r="J49" s="538">
        <f t="shared" ca="1" si="37"/>
        <v>0</v>
      </c>
      <c r="K49" s="538">
        <f t="shared" ca="1" si="37"/>
        <v>0</v>
      </c>
      <c r="L49" s="538">
        <f t="shared" ca="1" si="37"/>
        <v>0</v>
      </c>
      <c r="M49" s="538">
        <f t="shared" ca="1" si="37"/>
        <v>0</v>
      </c>
      <c r="N49" s="538">
        <f t="shared" ca="1" si="37"/>
        <v>0</v>
      </c>
      <c r="O49" s="538">
        <f t="shared" ca="1" si="37"/>
        <v>0</v>
      </c>
      <c r="P49" s="538">
        <f t="shared" ca="1" si="37"/>
        <v>0</v>
      </c>
      <c r="Q49" s="538">
        <f t="shared" ca="1" si="37"/>
        <v>0</v>
      </c>
      <c r="R49" s="538">
        <f t="shared" ca="1" si="37"/>
        <v>0</v>
      </c>
      <c r="S49" s="538">
        <f t="shared" ref="S49:AN49" ca="1" si="38">IF(S40="","",SUM(S47:S48))</f>
        <v>0</v>
      </c>
      <c r="T49" s="538">
        <f t="shared" ca="1" si="38"/>
        <v>0</v>
      </c>
      <c r="U49" s="538">
        <f t="shared" ca="1" si="38"/>
        <v>0</v>
      </c>
      <c r="V49" s="538">
        <f t="shared" ca="1" si="38"/>
        <v>0</v>
      </c>
      <c r="W49" s="538">
        <f t="shared" ca="1" si="38"/>
        <v>0</v>
      </c>
      <c r="X49" s="538">
        <f t="shared" ca="1" si="38"/>
        <v>0</v>
      </c>
      <c r="Y49" s="538">
        <f t="shared" ca="1" si="38"/>
        <v>0</v>
      </c>
      <c r="Z49" s="538">
        <f t="shared" ca="1" si="38"/>
        <v>0</v>
      </c>
      <c r="AA49" s="538">
        <f t="shared" ca="1" si="38"/>
        <v>0</v>
      </c>
      <c r="AB49" s="538">
        <f t="shared" ca="1" si="38"/>
        <v>0</v>
      </c>
      <c r="AC49" s="538">
        <f t="shared" ca="1" si="38"/>
        <v>0</v>
      </c>
      <c r="AD49" s="538">
        <f t="shared" ca="1" si="38"/>
        <v>0</v>
      </c>
      <c r="AE49" s="538">
        <f t="shared" ca="1" si="38"/>
        <v>12562.550788618428</v>
      </c>
      <c r="AF49" s="538">
        <f t="shared" ca="1" si="38"/>
        <v>10791550.175177494</v>
      </c>
      <c r="AG49" s="538">
        <f t="shared" ca="1" si="38"/>
        <v>0</v>
      </c>
      <c r="AH49" s="538">
        <f t="shared" ca="1" si="38"/>
        <v>0</v>
      </c>
      <c r="AI49" s="538">
        <f t="shared" ca="1" si="38"/>
        <v>0</v>
      </c>
      <c r="AJ49" s="538">
        <f t="shared" ca="1" si="38"/>
        <v>0</v>
      </c>
      <c r="AK49" s="538">
        <f t="shared" ca="1" si="38"/>
        <v>0</v>
      </c>
      <c r="AL49" s="538">
        <f t="shared" ca="1" si="38"/>
        <v>0</v>
      </c>
      <c r="AM49" s="538">
        <f t="shared" ca="1" si="38"/>
        <v>0</v>
      </c>
      <c r="AN49" s="538">
        <f t="shared" ca="1" si="38"/>
        <v>0</v>
      </c>
      <c r="AO49" s="538">
        <f ca="1">IF(AO40="","",SUM(AO47:AO48))</f>
        <v>0</v>
      </c>
      <c r="AP49" s="538">
        <f ca="1">IF(AP40="","",SUM(AP47:AP48))</f>
        <v>0</v>
      </c>
      <c r="AQ49" s="538">
        <f t="shared" ref="AQ49:BZ49" ca="1" si="39">IF(AQ40="","",SUM(AQ47:AQ48))</f>
        <v>0</v>
      </c>
      <c r="AR49" s="538">
        <f t="shared" ca="1" si="39"/>
        <v>0</v>
      </c>
      <c r="AS49" s="538">
        <f t="shared" ca="1" si="39"/>
        <v>0</v>
      </c>
      <c r="AT49" s="538">
        <f t="shared" ca="1" si="39"/>
        <v>0</v>
      </c>
      <c r="AU49" s="538">
        <f t="shared" ca="1" si="39"/>
        <v>0</v>
      </c>
      <c r="AV49" s="538">
        <f t="shared" ca="1" si="39"/>
        <v>0</v>
      </c>
      <c r="AW49" s="538">
        <f t="shared" ca="1" si="39"/>
        <v>0</v>
      </c>
      <c r="AX49" s="538">
        <f t="shared" ca="1" si="39"/>
        <v>0</v>
      </c>
      <c r="AY49" s="538">
        <f t="shared" ca="1" si="39"/>
        <v>0</v>
      </c>
      <c r="AZ49" s="538">
        <f t="shared" ca="1" si="39"/>
        <v>0</v>
      </c>
      <c r="BA49" s="538">
        <f t="shared" ca="1" si="39"/>
        <v>0</v>
      </c>
      <c r="BB49" s="538">
        <f t="shared" ca="1" si="39"/>
        <v>5673233.1943227556</v>
      </c>
      <c r="BC49" s="538">
        <f t="shared" ca="1" si="39"/>
        <v>0</v>
      </c>
      <c r="BD49" s="538">
        <f t="shared" ca="1" si="39"/>
        <v>3604.6977558170042</v>
      </c>
      <c r="BE49" s="538">
        <f t="shared" ca="1" si="39"/>
        <v>0</v>
      </c>
      <c r="BF49" s="538">
        <f t="shared" ca="1" si="39"/>
        <v>0</v>
      </c>
      <c r="BG49" s="538">
        <f t="shared" ca="1" si="39"/>
        <v>0</v>
      </c>
      <c r="BH49" s="538">
        <f t="shared" ca="1" si="39"/>
        <v>0</v>
      </c>
      <c r="BI49" s="538">
        <f t="shared" ca="1" si="39"/>
        <v>0</v>
      </c>
      <c r="BJ49" s="538">
        <f t="shared" ca="1" si="39"/>
        <v>0</v>
      </c>
      <c r="BK49" s="538">
        <f t="shared" ca="1" si="39"/>
        <v>0</v>
      </c>
      <c r="BL49" s="538">
        <f t="shared" ca="1" si="39"/>
        <v>0</v>
      </c>
      <c r="BM49" s="538">
        <f t="shared" ca="1" si="39"/>
        <v>0</v>
      </c>
      <c r="BN49" s="538">
        <f t="shared" ca="1" si="39"/>
        <v>0</v>
      </c>
      <c r="BO49" s="538">
        <f t="shared" ca="1" si="39"/>
        <v>0</v>
      </c>
      <c r="BP49" s="538">
        <f t="shared" ca="1" si="39"/>
        <v>0</v>
      </c>
      <c r="BQ49" s="538">
        <f t="shared" ca="1" si="39"/>
        <v>0</v>
      </c>
      <c r="BR49" s="538">
        <f t="shared" ca="1" si="39"/>
        <v>0</v>
      </c>
      <c r="BS49" s="538">
        <f t="shared" ca="1" si="39"/>
        <v>0</v>
      </c>
      <c r="BT49" s="538">
        <f t="shared" ca="1" si="39"/>
        <v>0</v>
      </c>
      <c r="BU49" s="538">
        <f t="shared" ca="1" si="39"/>
        <v>0</v>
      </c>
      <c r="BV49" s="538">
        <f t="shared" ca="1" si="39"/>
        <v>0</v>
      </c>
      <c r="BW49" s="538">
        <f t="shared" ca="1" si="39"/>
        <v>0</v>
      </c>
      <c r="BX49" s="538">
        <f t="shared" ca="1" si="39"/>
        <v>0</v>
      </c>
      <c r="BY49" s="538">
        <f t="shared" ca="1" si="39"/>
        <v>0</v>
      </c>
      <c r="BZ49" s="538">
        <f t="shared" ca="1" si="39"/>
        <v>0</v>
      </c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</row>
    <row r="50" spans="2:138" ht="14.4">
      <c r="B50" s="481" t="s">
        <v>385</v>
      </c>
      <c r="C50" s="481"/>
      <c r="D50" s="481"/>
      <c r="E50" s="481"/>
      <c r="F50" s="538">
        <f t="shared" ref="F50:BQ50" ca="1" si="40">IF(F40="","",MAX(F35-F49,0))</f>
        <v>0</v>
      </c>
      <c r="G50" s="538">
        <f t="shared" ca="1" si="40"/>
        <v>0</v>
      </c>
      <c r="H50" s="538">
        <f t="shared" ca="1" si="40"/>
        <v>0</v>
      </c>
      <c r="I50" s="538">
        <f t="shared" ca="1" si="40"/>
        <v>0</v>
      </c>
      <c r="J50" s="538">
        <f t="shared" ca="1" si="40"/>
        <v>0</v>
      </c>
      <c r="K50" s="538">
        <f t="shared" ca="1" si="40"/>
        <v>0</v>
      </c>
      <c r="L50" s="538">
        <f t="shared" ca="1" si="40"/>
        <v>0</v>
      </c>
      <c r="M50" s="538">
        <f t="shared" ca="1" si="40"/>
        <v>0</v>
      </c>
      <c r="N50" s="538">
        <f t="shared" ca="1" si="40"/>
        <v>0</v>
      </c>
      <c r="O50" s="538">
        <f t="shared" ca="1" si="40"/>
        <v>0</v>
      </c>
      <c r="P50" s="538">
        <f t="shared" ca="1" si="40"/>
        <v>0</v>
      </c>
      <c r="Q50" s="538">
        <f t="shared" ca="1" si="40"/>
        <v>0</v>
      </c>
      <c r="R50" s="538">
        <f t="shared" ca="1" si="40"/>
        <v>0</v>
      </c>
      <c r="S50" s="538">
        <f t="shared" ca="1" si="40"/>
        <v>0</v>
      </c>
      <c r="T50" s="538">
        <f t="shared" ca="1" si="40"/>
        <v>0</v>
      </c>
      <c r="U50" s="538">
        <f t="shared" ca="1" si="40"/>
        <v>0</v>
      </c>
      <c r="V50" s="538">
        <f t="shared" ca="1" si="40"/>
        <v>0</v>
      </c>
      <c r="W50" s="538">
        <f t="shared" ca="1" si="40"/>
        <v>0</v>
      </c>
      <c r="X50" s="538">
        <f t="shared" ca="1" si="40"/>
        <v>0</v>
      </c>
      <c r="Y50" s="538">
        <f t="shared" ca="1" si="40"/>
        <v>0</v>
      </c>
      <c r="Z50" s="538">
        <f t="shared" ca="1" si="40"/>
        <v>0</v>
      </c>
      <c r="AA50" s="538">
        <f t="shared" ca="1" si="40"/>
        <v>0</v>
      </c>
      <c r="AB50" s="538">
        <f t="shared" ca="1" si="40"/>
        <v>0</v>
      </c>
      <c r="AC50" s="538">
        <f t="shared" ca="1" si="40"/>
        <v>0</v>
      </c>
      <c r="AD50" s="538">
        <f t="shared" ca="1" si="40"/>
        <v>0</v>
      </c>
      <c r="AE50" s="538">
        <f t="shared" ca="1" si="40"/>
        <v>0</v>
      </c>
      <c r="AF50" s="538">
        <f t="shared" ca="1" si="40"/>
        <v>0</v>
      </c>
      <c r="AG50" s="538">
        <f t="shared" ca="1" si="40"/>
        <v>0</v>
      </c>
      <c r="AH50" s="538">
        <f t="shared" ca="1" si="40"/>
        <v>0</v>
      </c>
      <c r="AI50" s="538">
        <f t="shared" ca="1" si="40"/>
        <v>0</v>
      </c>
      <c r="AJ50" s="538">
        <f t="shared" ca="1" si="40"/>
        <v>0</v>
      </c>
      <c r="AK50" s="538">
        <f t="shared" ca="1" si="40"/>
        <v>0</v>
      </c>
      <c r="AL50" s="538">
        <f t="shared" ca="1" si="40"/>
        <v>0</v>
      </c>
      <c r="AM50" s="538">
        <f t="shared" ca="1" si="40"/>
        <v>0</v>
      </c>
      <c r="AN50" s="538">
        <f t="shared" ca="1" si="40"/>
        <v>0</v>
      </c>
      <c r="AO50" s="538">
        <f t="shared" ca="1" si="40"/>
        <v>0</v>
      </c>
      <c r="AP50" s="538">
        <f t="shared" ca="1" si="40"/>
        <v>0</v>
      </c>
      <c r="AQ50" s="538">
        <f t="shared" ca="1" si="40"/>
        <v>0</v>
      </c>
      <c r="AR50" s="538">
        <f t="shared" ca="1" si="40"/>
        <v>0</v>
      </c>
      <c r="AS50" s="538">
        <f t="shared" ca="1" si="40"/>
        <v>0</v>
      </c>
      <c r="AT50" s="538">
        <f t="shared" ca="1" si="40"/>
        <v>0</v>
      </c>
      <c r="AU50" s="538">
        <f t="shared" ca="1" si="40"/>
        <v>0</v>
      </c>
      <c r="AV50" s="538">
        <f t="shared" ca="1" si="40"/>
        <v>0</v>
      </c>
      <c r="AW50" s="538">
        <f t="shared" ca="1" si="40"/>
        <v>0</v>
      </c>
      <c r="AX50" s="538">
        <f t="shared" ca="1" si="40"/>
        <v>0</v>
      </c>
      <c r="AY50" s="538">
        <f t="shared" ca="1" si="40"/>
        <v>0</v>
      </c>
      <c r="AZ50" s="538">
        <f t="shared" ca="1" si="40"/>
        <v>0</v>
      </c>
      <c r="BA50" s="538">
        <f t="shared" ca="1" si="40"/>
        <v>0</v>
      </c>
      <c r="BB50" s="538">
        <f t="shared" ca="1" si="40"/>
        <v>36586372.694117643</v>
      </c>
      <c r="BC50" s="538">
        <f t="shared" ca="1" si="40"/>
        <v>0</v>
      </c>
      <c r="BD50" s="538">
        <f t="shared" ca="1" si="40"/>
        <v>10317156.788410755</v>
      </c>
      <c r="BE50" s="538">
        <f t="shared" ca="1" si="40"/>
        <v>0</v>
      </c>
      <c r="BF50" s="538">
        <f t="shared" ca="1" si="40"/>
        <v>0</v>
      </c>
      <c r="BG50" s="538">
        <f t="shared" ca="1" si="40"/>
        <v>0</v>
      </c>
      <c r="BH50" s="538">
        <f t="shared" ca="1" si="40"/>
        <v>0</v>
      </c>
      <c r="BI50" s="538">
        <f t="shared" ca="1" si="40"/>
        <v>0</v>
      </c>
      <c r="BJ50" s="538">
        <f t="shared" ca="1" si="40"/>
        <v>0</v>
      </c>
      <c r="BK50" s="538">
        <f t="shared" ca="1" si="40"/>
        <v>0</v>
      </c>
      <c r="BL50" s="538">
        <f t="shared" ca="1" si="40"/>
        <v>0</v>
      </c>
      <c r="BM50" s="538">
        <f t="shared" ca="1" si="40"/>
        <v>0</v>
      </c>
      <c r="BN50" s="538">
        <f t="shared" ca="1" si="40"/>
        <v>7670483.6730885645</v>
      </c>
      <c r="BO50" s="538">
        <f t="shared" ca="1" si="40"/>
        <v>0</v>
      </c>
      <c r="BP50" s="538">
        <f t="shared" ca="1" si="40"/>
        <v>3410947.3675186071</v>
      </c>
      <c r="BQ50" s="538">
        <f t="shared" ca="1" si="40"/>
        <v>0</v>
      </c>
      <c r="BR50" s="538">
        <f t="shared" ref="BR50:BZ50" ca="1" si="41">IF(BR40="","",MAX(BR35-BR49,0))</f>
        <v>0</v>
      </c>
      <c r="BS50" s="538">
        <f t="shared" ca="1" si="41"/>
        <v>0</v>
      </c>
      <c r="BT50" s="538">
        <f t="shared" ca="1" si="41"/>
        <v>0</v>
      </c>
      <c r="BU50" s="538">
        <f t="shared" ca="1" si="41"/>
        <v>0</v>
      </c>
      <c r="BV50" s="538">
        <f t="shared" ca="1" si="41"/>
        <v>0</v>
      </c>
      <c r="BW50" s="538">
        <f t="shared" ca="1" si="41"/>
        <v>0</v>
      </c>
      <c r="BX50" s="538">
        <f t="shared" ca="1" si="41"/>
        <v>0</v>
      </c>
      <c r="BY50" s="538">
        <f t="shared" ca="1" si="41"/>
        <v>0</v>
      </c>
      <c r="BZ50" s="538">
        <f t="shared" ca="1" si="41"/>
        <v>0</v>
      </c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</row>
    <row r="51" spans="2:138" ht="14.4">
      <c r="B51" s="481"/>
      <c r="C51" s="481"/>
      <c r="D51" s="481"/>
      <c r="E51" s="481"/>
      <c r="F51" s="482"/>
      <c r="G51" s="482"/>
      <c r="H51" s="482"/>
      <c r="I51" s="482"/>
      <c r="J51" s="482"/>
      <c r="K51" s="482"/>
      <c r="L51" s="482"/>
      <c r="M51" s="482"/>
      <c r="N51" s="482"/>
      <c r="O51" s="482"/>
      <c r="P51" s="482"/>
      <c r="Q51" s="481"/>
      <c r="R51" s="481"/>
      <c r="S51" s="481"/>
      <c r="T51" s="481"/>
      <c r="U51" s="481"/>
      <c r="V51" s="481"/>
      <c r="W51" s="481"/>
      <c r="X51" s="481"/>
      <c r="Y51" s="481"/>
      <c r="Z51" s="481"/>
      <c r="AA51" s="481"/>
      <c r="AB51" s="481"/>
      <c r="AC51" s="481"/>
      <c r="AD51" s="481"/>
      <c r="AE51" s="481"/>
      <c r="AF51" s="481"/>
      <c r="AG51" s="481"/>
      <c r="AH51" s="481"/>
      <c r="AI51" s="481"/>
      <c r="AJ51" s="481"/>
      <c r="AK51" s="481"/>
      <c r="AL51" s="481"/>
      <c r="AM51" s="481"/>
      <c r="AN51" s="481"/>
      <c r="AO51" s="481"/>
      <c r="AP51" s="481"/>
      <c r="AQ51" s="481"/>
      <c r="AR51" s="481"/>
      <c r="AS51" s="481"/>
      <c r="AT51" s="481"/>
      <c r="AU51" s="481"/>
      <c r="AV51" s="481"/>
      <c r="AW51" s="481"/>
      <c r="AX51" s="481"/>
      <c r="AY51" s="481"/>
      <c r="AZ51" s="481"/>
      <c r="BA51" s="481"/>
      <c r="BB51" s="481"/>
      <c r="BC51" s="481"/>
      <c r="BD51" s="481"/>
      <c r="BE51" s="481"/>
      <c r="BF51" s="481"/>
      <c r="BG51" s="481"/>
      <c r="BH51" s="481"/>
      <c r="BI51" s="481"/>
      <c r="BJ51" s="481"/>
      <c r="BK51" s="481"/>
      <c r="BL51" s="481"/>
      <c r="BM51" s="481"/>
      <c r="BN51" s="481"/>
      <c r="BO51" s="481"/>
      <c r="BP51" s="481"/>
      <c r="BQ51" s="481"/>
      <c r="BR51" s="481"/>
      <c r="BS51" s="481"/>
      <c r="BT51" s="481"/>
      <c r="BU51" s="481"/>
      <c r="BV51" s="481"/>
      <c r="BW51" s="481"/>
      <c r="BX51" s="481"/>
      <c r="BY51" s="481"/>
      <c r="BZ51" s="48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</row>
    <row r="52" spans="2:138" ht="14.4">
      <c r="B52" s="534" t="s">
        <v>247</v>
      </c>
      <c r="C52" s="481"/>
      <c r="D52" s="481"/>
      <c r="E52" s="481"/>
      <c r="F52" s="482"/>
      <c r="G52" s="482"/>
      <c r="H52" s="482"/>
      <c r="I52" s="482"/>
      <c r="J52" s="482"/>
      <c r="K52" s="482"/>
      <c r="L52" s="482"/>
      <c r="M52" s="482"/>
      <c r="N52" s="482"/>
      <c r="O52" s="482"/>
      <c r="P52" s="482"/>
      <c r="Q52" s="481"/>
      <c r="R52" s="481"/>
      <c r="S52" s="481"/>
      <c r="T52" s="481"/>
      <c r="U52" s="481"/>
      <c r="V52" s="481"/>
      <c r="W52" s="481"/>
      <c r="X52" s="481"/>
      <c r="Y52" s="481"/>
      <c r="Z52" s="481"/>
      <c r="AA52" s="481"/>
      <c r="AB52" s="481"/>
      <c r="AC52" s="481"/>
      <c r="AD52" s="481"/>
      <c r="AE52" s="481"/>
      <c r="AF52" s="481"/>
      <c r="AG52" s="481"/>
      <c r="AH52" s="481"/>
      <c r="AI52" s="481"/>
      <c r="AJ52" s="481"/>
      <c r="AK52" s="481"/>
      <c r="AL52" s="481"/>
      <c r="AM52" s="481"/>
      <c r="AN52" s="481"/>
      <c r="AO52" s="481"/>
      <c r="AP52" s="481"/>
      <c r="AQ52" s="481"/>
      <c r="AR52" s="481"/>
      <c r="AS52" s="481"/>
      <c r="AT52" s="481"/>
      <c r="AU52" s="481"/>
      <c r="AV52" s="481"/>
      <c r="AW52" s="481"/>
      <c r="AX52" s="481"/>
      <c r="AY52" s="481"/>
      <c r="AZ52" s="481"/>
      <c r="BA52" s="481"/>
      <c r="BB52" s="481"/>
      <c r="BC52" s="481"/>
      <c r="BD52" s="481"/>
      <c r="BE52" s="481"/>
      <c r="BF52" s="481"/>
      <c r="BG52" s="481"/>
      <c r="BH52" s="481"/>
      <c r="BI52" s="481"/>
      <c r="BJ52" s="481"/>
      <c r="BK52" s="481"/>
      <c r="BL52" s="481"/>
      <c r="BM52" s="481"/>
      <c r="BN52" s="481"/>
      <c r="BO52" s="481"/>
      <c r="BP52" s="481"/>
      <c r="BQ52" s="481"/>
      <c r="BR52" s="481"/>
      <c r="BS52" s="481"/>
      <c r="BT52" s="481"/>
      <c r="BU52" s="481"/>
      <c r="BV52" s="481"/>
      <c r="BW52" s="481"/>
      <c r="BX52" s="481"/>
      <c r="BY52" s="481"/>
      <c r="BZ52" s="481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</row>
    <row r="53" spans="2:138" ht="14.4">
      <c r="B53" s="536" t="s">
        <v>376</v>
      </c>
      <c r="C53" s="537">
        <f>VLOOKUP(B52,$B$10:$I$14,4,FALSE)</f>
        <v>0.12</v>
      </c>
      <c r="D53" s="500"/>
      <c r="E53" s="500"/>
      <c r="F53" s="528"/>
      <c r="G53" s="528"/>
      <c r="H53" s="528"/>
      <c r="I53" s="528"/>
      <c r="J53" s="528"/>
      <c r="K53" s="528"/>
      <c r="L53" s="528"/>
      <c r="M53" s="528"/>
      <c r="N53" s="528"/>
      <c r="O53" s="528"/>
      <c r="P53" s="528"/>
      <c r="Q53" s="500"/>
      <c r="R53" s="500"/>
      <c r="S53" s="500"/>
      <c r="T53" s="500"/>
      <c r="U53" s="500"/>
      <c r="V53" s="500"/>
      <c r="W53" s="500"/>
      <c r="X53" s="500"/>
      <c r="Y53" s="500"/>
      <c r="Z53" s="500"/>
      <c r="AA53" s="500"/>
      <c r="AB53" s="500"/>
      <c r="AC53" s="500"/>
      <c r="AD53" s="500"/>
      <c r="AE53" s="500"/>
      <c r="AF53" s="500"/>
      <c r="AG53" s="500"/>
      <c r="AH53" s="500"/>
      <c r="AI53" s="500"/>
      <c r="AJ53" s="500"/>
      <c r="AK53" s="500"/>
      <c r="AL53" s="500"/>
      <c r="AM53" s="500"/>
      <c r="AN53" s="500"/>
      <c r="AO53" s="500"/>
      <c r="AP53" s="500"/>
      <c r="AQ53" s="500"/>
      <c r="AR53" s="500"/>
      <c r="AS53" s="500"/>
      <c r="AT53" s="500"/>
      <c r="AU53" s="500"/>
      <c r="AV53" s="500"/>
      <c r="AW53" s="500"/>
      <c r="AX53" s="500"/>
      <c r="AY53" s="500"/>
      <c r="AZ53" s="500"/>
      <c r="BA53" s="500"/>
      <c r="BB53" s="500"/>
      <c r="BC53" s="500"/>
      <c r="BD53" s="500"/>
      <c r="BE53" s="500"/>
      <c r="BF53" s="500"/>
      <c r="BG53" s="500"/>
      <c r="BH53" s="500"/>
      <c r="BI53" s="500"/>
      <c r="BJ53" s="500"/>
      <c r="BK53" s="500"/>
      <c r="BL53" s="500"/>
      <c r="BM53" s="500"/>
      <c r="BN53" s="500"/>
      <c r="BO53" s="500"/>
      <c r="BP53" s="500"/>
      <c r="BQ53" s="500"/>
      <c r="BR53" s="500"/>
      <c r="BS53" s="500"/>
      <c r="BT53" s="500"/>
      <c r="BU53" s="500"/>
      <c r="BV53" s="500"/>
      <c r="BW53" s="500"/>
      <c r="BX53" s="500"/>
      <c r="BY53" s="500"/>
      <c r="BZ53" s="500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</row>
    <row r="54" spans="2:138" ht="14.4">
      <c r="B54" s="481" t="s">
        <v>377</v>
      </c>
      <c r="C54" s="481"/>
      <c r="D54" s="481"/>
      <c r="E54" s="481"/>
      <c r="F54" s="538">
        <f t="shared" ref="F54:BQ54" si="42">IF(F33="","",E59)</f>
        <v>0</v>
      </c>
      <c r="G54" s="538">
        <f t="shared" ca="1" si="42"/>
        <v>10275398.639999999</v>
      </c>
      <c r="H54" s="538">
        <f t="shared" ca="1" si="42"/>
        <v>10372899.770015255</v>
      </c>
      <c r="I54" s="538">
        <f t="shared" ca="1" si="42"/>
        <v>10471326.068064114</v>
      </c>
      <c r="J54" s="538">
        <f t="shared" ca="1" si="42"/>
        <v>10570686.312874475</v>
      </c>
      <c r="K54" s="538">
        <f t="shared" ca="1" si="42"/>
        <v>10670989.366473772</v>
      </c>
      <c r="L54" s="538">
        <f t="shared" ca="1" si="42"/>
        <v>10772244.174979379</v>
      </c>
      <c r="M54" s="538">
        <f t="shared" ca="1" si="42"/>
        <v>10874459.769396527</v>
      </c>
      <c r="N54" s="538">
        <f t="shared" ca="1" si="42"/>
        <v>10977645.266423784</v>
      </c>
      <c r="O54" s="538">
        <f t="shared" ca="1" si="42"/>
        <v>11081809.869266186</v>
      </c>
      <c r="P54" s="538">
        <f t="shared" ca="1" si="42"/>
        <v>11186962.868456071</v>
      </c>
      <c r="Q54" s="538">
        <f t="shared" ca="1" si="42"/>
        <v>11519027.04068172</v>
      </c>
      <c r="R54" s="538">
        <f t="shared" ca="1" si="42"/>
        <v>11716722.101078611</v>
      </c>
      <c r="S54" s="538">
        <f t="shared" ca="1" si="42"/>
        <v>11916293.048967799</v>
      </c>
      <c r="T54" s="538">
        <f t="shared" ca="1" si="42"/>
        <v>12123990.496900123</v>
      </c>
      <c r="U54" s="538">
        <f t="shared" ca="1" si="42"/>
        <v>12333658.742908917</v>
      </c>
      <c r="V54" s="538">
        <f t="shared" ca="1" si="42"/>
        <v>12542429.180346189</v>
      </c>
      <c r="W54" s="538">
        <f t="shared" ca="1" si="42"/>
        <v>12779836.470745411</v>
      </c>
      <c r="X54" s="538">
        <f t="shared" ca="1" si="42"/>
        <v>13019496.469764391</v>
      </c>
      <c r="Y54" s="538">
        <f t="shared" ca="1" si="42"/>
        <v>13261430.552888766</v>
      </c>
      <c r="Z54" s="538">
        <f t="shared" ca="1" si="42"/>
        <v>13501402.39196644</v>
      </c>
      <c r="AA54" s="538">
        <f t="shared" ca="1" si="42"/>
        <v>13743624.274135252</v>
      </c>
      <c r="AB54" s="538">
        <f t="shared" ca="1" si="42"/>
        <v>13985692.04958819</v>
      </c>
      <c r="AC54" s="538">
        <f t="shared" ca="1" si="42"/>
        <v>14227091.256038535</v>
      </c>
      <c r="AD54" s="538">
        <f t="shared" ca="1" si="42"/>
        <v>14470781.049573461</v>
      </c>
      <c r="AE54" s="538">
        <f t="shared" ca="1" si="42"/>
        <v>14716783.165099511</v>
      </c>
      <c r="AF54" s="538">
        <f t="shared" ca="1" si="42"/>
        <v>14845121.377506541</v>
      </c>
      <c r="AG54" s="538">
        <f t="shared" ca="1" si="42"/>
        <v>5273588.5026867073</v>
      </c>
      <c r="AH54" s="538">
        <f t="shared" ca="1" si="42"/>
        <v>5337579.0999695919</v>
      </c>
      <c r="AI54" s="538">
        <f t="shared" ca="1" si="42"/>
        <v>5402176.8907798547</v>
      </c>
      <c r="AJ54" s="538">
        <f t="shared" ca="1" si="42"/>
        <v>5467387.6366511472</v>
      </c>
      <c r="AK54" s="538">
        <f t="shared" ca="1" si="42"/>
        <v>5533217.1537871221</v>
      </c>
      <c r="AL54" s="538">
        <f t="shared" ca="1" si="42"/>
        <v>5599671.3135801842</v>
      </c>
      <c r="AM54" s="538">
        <f t="shared" ca="1" si="42"/>
        <v>5666756.0431351643</v>
      </c>
      <c r="AN54" s="538">
        <f t="shared" ca="1" si="42"/>
        <v>5734477.3257979639</v>
      </c>
      <c r="AO54" s="538">
        <f t="shared" ca="1" si="42"/>
        <v>5802841.2016892154</v>
      </c>
      <c r="AP54" s="538">
        <f t="shared" ca="1" si="42"/>
        <v>5871853.7682430046</v>
      </c>
      <c r="AQ54" s="538">
        <f t="shared" ca="1" si="42"/>
        <v>5941521.1807507062</v>
      </c>
      <c r="AR54" s="538">
        <f t="shared" ca="1" si="42"/>
        <v>6005284.4327429328</v>
      </c>
      <c r="AS54" s="538">
        <f t="shared" ca="1" si="42"/>
        <v>6069652.7210301496</v>
      </c>
      <c r="AT54" s="538">
        <f t="shared" ca="1" si="42"/>
        <v>6134631.7866764767</v>
      </c>
      <c r="AU54" s="538">
        <f t="shared" ca="1" si="42"/>
        <v>6200227.4252218045</v>
      </c>
      <c r="AV54" s="538">
        <f t="shared" ca="1" si="42"/>
        <v>6266445.4871987011</v>
      </c>
      <c r="AW54" s="538">
        <f t="shared" ca="1" si="42"/>
        <v>6333291.8786542257</v>
      </c>
      <c r="AX54" s="538">
        <f t="shared" ca="1" si="42"/>
        <v>6400772.5616766959</v>
      </c>
      <c r="AY54" s="538">
        <f t="shared" ca="1" si="42"/>
        <v>6468893.5549274506</v>
      </c>
      <c r="AZ54" s="538">
        <f t="shared" ca="1" si="42"/>
        <v>6537660.9341776595</v>
      </c>
      <c r="BA54" s="538">
        <f t="shared" ca="1" si="42"/>
        <v>6607080.8328502281</v>
      </c>
      <c r="BB54" s="538">
        <f t="shared" ca="1" si="42"/>
        <v>6677159.44256684</v>
      </c>
      <c r="BC54" s="538">
        <f t="shared" ca="1" si="42"/>
        <v>0</v>
      </c>
      <c r="BD54" s="538">
        <f t="shared" ca="1" si="42"/>
        <v>3223.4879616309368</v>
      </c>
      <c r="BE54" s="538">
        <f t="shared" ca="1" si="42"/>
        <v>0</v>
      </c>
      <c r="BF54" s="538">
        <f t="shared" ca="1" si="42"/>
        <v>0</v>
      </c>
      <c r="BG54" s="538">
        <f t="shared" ca="1" si="42"/>
        <v>0</v>
      </c>
      <c r="BH54" s="538">
        <f t="shared" ca="1" si="42"/>
        <v>0</v>
      </c>
      <c r="BI54" s="538">
        <f t="shared" ca="1" si="42"/>
        <v>0</v>
      </c>
      <c r="BJ54" s="538">
        <f t="shared" ca="1" si="42"/>
        <v>0</v>
      </c>
      <c r="BK54" s="538">
        <f t="shared" ca="1" si="42"/>
        <v>0</v>
      </c>
      <c r="BL54" s="538">
        <f t="shared" ca="1" si="42"/>
        <v>0</v>
      </c>
      <c r="BM54" s="538">
        <f t="shared" ca="1" si="42"/>
        <v>0</v>
      </c>
      <c r="BN54" s="538">
        <f t="shared" ca="1" si="42"/>
        <v>0</v>
      </c>
      <c r="BO54" s="538">
        <f t="shared" ca="1" si="42"/>
        <v>0</v>
      </c>
      <c r="BP54" s="538">
        <f t="shared" ca="1" si="42"/>
        <v>0</v>
      </c>
      <c r="BQ54" s="538">
        <f t="shared" ca="1" si="42"/>
        <v>0</v>
      </c>
      <c r="BR54" s="538">
        <f t="shared" ref="BR54:BZ54" ca="1" si="43">IF(BR33="","",BQ59)</f>
        <v>0</v>
      </c>
      <c r="BS54" s="538">
        <f t="shared" ca="1" si="43"/>
        <v>0</v>
      </c>
      <c r="BT54" s="538">
        <f t="shared" ca="1" si="43"/>
        <v>0</v>
      </c>
      <c r="BU54" s="538">
        <f t="shared" ca="1" si="43"/>
        <v>0</v>
      </c>
      <c r="BV54" s="538">
        <f t="shared" ca="1" si="43"/>
        <v>0</v>
      </c>
      <c r="BW54" s="538">
        <f t="shared" ca="1" si="43"/>
        <v>0</v>
      </c>
      <c r="BX54" s="538">
        <f t="shared" ca="1" si="43"/>
        <v>0</v>
      </c>
      <c r="BY54" s="538">
        <f t="shared" ca="1" si="43"/>
        <v>0</v>
      </c>
      <c r="BZ54" s="538">
        <f t="shared" ca="1" si="43"/>
        <v>0</v>
      </c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</row>
    <row r="55" spans="2:138" ht="14.4">
      <c r="B55" s="481" t="s">
        <v>378</v>
      </c>
      <c r="C55" s="481"/>
      <c r="D55" s="481"/>
      <c r="E55" s="481"/>
      <c r="F55" s="538">
        <f>IF(F54="","",F54*$C53)</f>
        <v>0</v>
      </c>
      <c r="G55" s="538">
        <f ca="1">IF(G54="","",G54*((1+$C53)^(1/12)-1))</f>
        <v>97501.130015256218</v>
      </c>
      <c r="H55" s="538">
        <f t="shared" ref="H55:BS55" ca="1" si="44">IF(H54="","",H54*((1+$C53)^(1/12)-1))</f>
        <v>98426.298048858851</v>
      </c>
      <c r="I55" s="538">
        <f t="shared" ca="1" si="44"/>
        <v>99360.244810362026</v>
      </c>
      <c r="J55" s="538">
        <f t="shared" ca="1" si="44"/>
        <v>100303.05359929703</v>
      </c>
      <c r="K55" s="538">
        <f t="shared" ca="1" si="44"/>
        <v>101254.80850560713</v>
      </c>
      <c r="L55" s="538">
        <f t="shared" ca="1" si="44"/>
        <v>102215.5944171477</v>
      </c>
      <c r="M55" s="538">
        <f t="shared" ca="1" si="44"/>
        <v>103185.49702725734</v>
      </c>
      <c r="N55" s="538">
        <f t="shared" ca="1" si="44"/>
        <v>104164.60284240101</v>
      </c>
      <c r="O55" s="538">
        <f t="shared" ca="1" si="44"/>
        <v>105152.99918988565</v>
      </c>
      <c r="P55" s="538">
        <f t="shared" ca="1" si="44"/>
        <v>106150.77422564886</v>
      </c>
      <c r="Q55" s="538">
        <f t="shared" ca="1" si="44"/>
        <v>109301.66239689176</v>
      </c>
      <c r="R55" s="538">
        <f t="shared" ca="1" si="44"/>
        <v>111177.54988918774</v>
      </c>
      <c r="S55" s="538">
        <f t="shared" ca="1" si="44"/>
        <v>113071.23728946671</v>
      </c>
      <c r="T55" s="538">
        <f t="shared" ca="1" si="44"/>
        <v>115042.03536593787</v>
      </c>
      <c r="U55" s="538">
        <f t="shared" ca="1" si="44"/>
        <v>117031.53393727254</v>
      </c>
      <c r="V55" s="538">
        <f t="shared" ca="1" si="44"/>
        <v>119012.51338897714</v>
      </c>
      <c r="W55" s="538">
        <f t="shared" ca="1" si="44"/>
        <v>121265.22200873579</v>
      </c>
      <c r="X55" s="538">
        <f t="shared" ca="1" si="44"/>
        <v>123539.30611412926</v>
      </c>
      <c r="Y55" s="538">
        <f t="shared" ca="1" si="44"/>
        <v>125834.96853271466</v>
      </c>
      <c r="Z55" s="538">
        <f t="shared" ca="1" si="44"/>
        <v>128112.01162385379</v>
      </c>
      <c r="AA55" s="538">
        <f t="shared" ca="1" si="44"/>
        <v>130410.40490797862</v>
      </c>
      <c r="AB55" s="538">
        <f t="shared" ca="1" si="44"/>
        <v>132707.33590538669</v>
      </c>
      <c r="AC55" s="538">
        <f t="shared" ca="1" si="44"/>
        <v>134997.9229899667</v>
      </c>
      <c r="AD55" s="538">
        <f t="shared" ca="1" si="44"/>
        <v>137310.24498109089</v>
      </c>
      <c r="AE55" s="538">
        <f t="shared" ca="1" si="44"/>
        <v>139644.50811678695</v>
      </c>
      <c r="AF55" s="538">
        <f t="shared" ca="1" si="44"/>
        <v>140862.28283991179</v>
      </c>
      <c r="AG55" s="538">
        <f t="shared" ca="1" si="44"/>
        <v>50039.989324192014</v>
      </c>
      <c r="AH55" s="538">
        <f t="shared" ca="1" si="44"/>
        <v>50647.182851569596</v>
      </c>
      <c r="AI55" s="538">
        <f t="shared" ca="1" si="44"/>
        <v>51260.13791259969</v>
      </c>
      <c r="AJ55" s="538">
        <f t="shared" ca="1" si="44"/>
        <v>51878.909177282105</v>
      </c>
      <c r="AK55" s="538">
        <f t="shared" ca="1" si="44"/>
        <v>52503.551834368955</v>
      </c>
      <c r="AL55" s="538">
        <f t="shared" ca="1" si="44"/>
        <v>53134.121596287012</v>
      </c>
      <c r="AM55" s="538">
        <f t="shared" ca="1" si="44"/>
        <v>53770.674704106721</v>
      </c>
      <c r="AN55" s="538">
        <f t="shared" ca="1" si="44"/>
        <v>54413.267932558396</v>
      </c>
      <c r="AO55" s="538">
        <f t="shared" ca="1" si="44"/>
        <v>55061.958595096017</v>
      </c>
      <c r="AP55" s="538">
        <f t="shared" ca="1" si="44"/>
        <v>55716.804549009052</v>
      </c>
      <c r="AQ55" s="538">
        <f t="shared" ca="1" si="44"/>
        <v>56377.864200582815</v>
      </c>
      <c r="AR55" s="538">
        <f t="shared" ca="1" si="44"/>
        <v>56982.900495572692</v>
      </c>
      <c r="AS55" s="538">
        <f t="shared" ca="1" si="44"/>
        <v>57593.677854683643</v>
      </c>
      <c r="AT55" s="538">
        <f t="shared" ca="1" si="44"/>
        <v>58210.250753684319</v>
      </c>
      <c r="AU55" s="538">
        <f t="shared" ca="1" si="44"/>
        <v>58832.67418525269</v>
      </c>
      <c r="AV55" s="538">
        <f t="shared" ca="1" si="44"/>
        <v>59461.003663880845</v>
      </c>
      <c r="AW55" s="538">
        <f t="shared" ca="1" si="44"/>
        <v>60095.295230826399</v>
      </c>
      <c r="AX55" s="538">
        <f t="shared" ca="1" si="44"/>
        <v>60735.605459110855</v>
      </c>
      <c r="AY55" s="538">
        <f t="shared" ca="1" si="44"/>
        <v>61381.991458565397</v>
      </c>
      <c r="AZ55" s="538">
        <f t="shared" ca="1" si="44"/>
        <v>62034.510880924572</v>
      </c>
      <c r="BA55" s="538">
        <f t="shared" ca="1" si="44"/>
        <v>62693.221924968311</v>
      </c>
      <c r="BB55" s="538">
        <f t="shared" ca="1" si="44"/>
        <v>63358.183341712698</v>
      </c>
      <c r="BC55" s="538">
        <f t="shared" ca="1" si="44"/>
        <v>0</v>
      </c>
      <c r="BD55" s="538">
        <f t="shared" ca="1" si="44"/>
        <v>30.587009795037137</v>
      </c>
      <c r="BE55" s="538">
        <f t="shared" ca="1" si="44"/>
        <v>0</v>
      </c>
      <c r="BF55" s="538">
        <f t="shared" ca="1" si="44"/>
        <v>0</v>
      </c>
      <c r="BG55" s="538">
        <f t="shared" ca="1" si="44"/>
        <v>0</v>
      </c>
      <c r="BH55" s="538">
        <f t="shared" ca="1" si="44"/>
        <v>0</v>
      </c>
      <c r="BI55" s="538">
        <f t="shared" ca="1" si="44"/>
        <v>0</v>
      </c>
      <c r="BJ55" s="538">
        <f t="shared" ca="1" si="44"/>
        <v>0</v>
      </c>
      <c r="BK55" s="538">
        <f t="shared" ca="1" si="44"/>
        <v>0</v>
      </c>
      <c r="BL55" s="538">
        <f t="shared" ca="1" si="44"/>
        <v>0</v>
      </c>
      <c r="BM55" s="538">
        <f t="shared" ca="1" si="44"/>
        <v>0</v>
      </c>
      <c r="BN55" s="538">
        <f t="shared" ca="1" si="44"/>
        <v>0</v>
      </c>
      <c r="BO55" s="538">
        <f t="shared" ca="1" si="44"/>
        <v>0</v>
      </c>
      <c r="BP55" s="538">
        <f t="shared" ca="1" si="44"/>
        <v>0</v>
      </c>
      <c r="BQ55" s="538">
        <f t="shared" ca="1" si="44"/>
        <v>0</v>
      </c>
      <c r="BR55" s="538">
        <f t="shared" ca="1" si="44"/>
        <v>0</v>
      </c>
      <c r="BS55" s="538">
        <f t="shared" ca="1" si="44"/>
        <v>0</v>
      </c>
      <c r="BT55" s="538">
        <f t="shared" ref="BT55:BZ55" ca="1" si="45">IF(BT54="","",BT54*((1+$C53)^(1/12)-1))</f>
        <v>0</v>
      </c>
      <c r="BU55" s="538">
        <f t="shared" ca="1" si="45"/>
        <v>0</v>
      </c>
      <c r="BV55" s="538">
        <f t="shared" ca="1" si="45"/>
        <v>0</v>
      </c>
      <c r="BW55" s="538">
        <f t="shared" ca="1" si="45"/>
        <v>0</v>
      </c>
      <c r="BX55" s="538">
        <f t="shared" ca="1" si="45"/>
        <v>0</v>
      </c>
      <c r="BY55" s="538">
        <f t="shared" ca="1" si="45"/>
        <v>0</v>
      </c>
      <c r="BZ55" s="538">
        <f t="shared" ca="1" si="45"/>
        <v>0</v>
      </c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</row>
    <row r="56" spans="2:138" ht="14.4">
      <c r="B56" s="481" t="s">
        <v>379</v>
      </c>
      <c r="C56" s="481"/>
      <c r="D56" s="481"/>
      <c r="E56" s="481"/>
      <c r="F56" s="538">
        <f ca="1">IF(F54="","",-MIN(0,F$35*$C$6))</f>
        <v>10275398.639999999</v>
      </c>
      <c r="G56" s="538">
        <f t="shared" ref="G56:BR56" ca="1" si="46">IF(G54="","",-MIN(0,G$35*$C$6))</f>
        <v>0</v>
      </c>
      <c r="H56" s="538">
        <f t="shared" ca="1" si="46"/>
        <v>0</v>
      </c>
      <c r="I56" s="538">
        <f t="shared" ca="1" si="46"/>
        <v>0</v>
      </c>
      <c r="J56" s="538">
        <f t="shared" ca="1" si="46"/>
        <v>0</v>
      </c>
      <c r="K56" s="538">
        <f t="shared" ca="1" si="46"/>
        <v>0</v>
      </c>
      <c r="L56" s="538">
        <f t="shared" ca="1" si="46"/>
        <v>0</v>
      </c>
      <c r="M56" s="538">
        <f t="shared" ca="1" si="46"/>
        <v>0</v>
      </c>
      <c r="N56" s="538">
        <f t="shared" ca="1" si="46"/>
        <v>0</v>
      </c>
      <c r="O56" s="538">
        <f t="shared" ca="1" si="46"/>
        <v>0</v>
      </c>
      <c r="P56" s="538">
        <f t="shared" ca="1" si="46"/>
        <v>225913.39800000002</v>
      </c>
      <c r="Q56" s="538">
        <f t="shared" ca="1" si="46"/>
        <v>88393.398000000001</v>
      </c>
      <c r="R56" s="538">
        <f t="shared" ca="1" si="46"/>
        <v>88393.398000000001</v>
      </c>
      <c r="S56" s="538">
        <f t="shared" ca="1" si="46"/>
        <v>94626.210642857142</v>
      </c>
      <c r="T56" s="538">
        <f t="shared" ca="1" si="46"/>
        <v>94626.210642857142</v>
      </c>
      <c r="U56" s="538">
        <f t="shared" ca="1" si="46"/>
        <v>91738.9035</v>
      </c>
      <c r="V56" s="538">
        <f t="shared" ca="1" si="46"/>
        <v>118394.77701024442</v>
      </c>
      <c r="W56" s="538">
        <f t="shared" ca="1" si="46"/>
        <v>118394.77701024442</v>
      </c>
      <c r="X56" s="538">
        <f t="shared" ca="1" si="46"/>
        <v>118394.77701024442</v>
      </c>
      <c r="Y56" s="538">
        <f t="shared" ca="1" si="46"/>
        <v>114136.87054495852</v>
      </c>
      <c r="Z56" s="538">
        <f t="shared" ca="1" si="46"/>
        <v>114109.87054495854</v>
      </c>
      <c r="AA56" s="538">
        <f t="shared" ca="1" si="46"/>
        <v>111657.37054495854</v>
      </c>
      <c r="AB56" s="538">
        <f t="shared" ca="1" si="46"/>
        <v>108691.87054495854</v>
      </c>
      <c r="AC56" s="538">
        <f t="shared" ca="1" si="46"/>
        <v>108691.87054495854</v>
      </c>
      <c r="AD56" s="538">
        <f t="shared" ca="1" si="46"/>
        <v>108691.87054495852</v>
      </c>
      <c r="AE56" s="538">
        <f t="shared" ca="1" si="46"/>
        <v>0</v>
      </c>
      <c r="AF56" s="538">
        <f t="shared" ca="1" si="46"/>
        <v>0</v>
      </c>
      <c r="AG56" s="538">
        <f t="shared" ca="1" si="46"/>
        <v>13950.607958692677</v>
      </c>
      <c r="AH56" s="538">
        <f t="shared" ca="1" si="46"/>
        <v>13950.60795869265</v>
      </c>
      <c r="AI56" s="538">
        <f t="shared" ca="1" si="46"/>
        <v>13950.60795869265</v>
      </c>
      <c r="AJ56" s="538">
        <f t="shared" ca="1" si="46"/>
        <v>13950.607958692657</v>
      </c>
      <c r="AK56" s="538">
        <f t="shared" ca="1" si="46"/>
        <v>13950.607958692657</v>
      </c>
      <c r="AL56" s="538">
        <f t="shared" ca="1" si="46"/>
        <v>13950.607958692657</v>
      </c>
      <c r="AM56" s="538">
        <f t="shared" ca="1" si="46"/>
        <v>13950.607958692657</v>
      </c>
      <c r="AN56" s="538">
        <f t="shared" ca="1" si="46"/>
        <v>13950.607958692677</v>
      </c>
      <c r="AO56" s="538">
        <f t="shared" ca="1" si="46"/>
        <v>13950.60795869267</v>
      </c>
      <c r="AP56" s="538">
        <f t="shared" ca="1" si="46"/>
        <v>13950.607958692677</v>
      </c>
      <c r="AQ56" s="538">
        <f t="shared" ca="1" si="46"/>
        <v>7385.3877916435231</v>
      </c>
      <c r="AR56" s="538">
        <f t="shared" ca="1" si="46"/>
        <v>7385.3877916435167</v>
      </c>
      <c r="AS56" s="538">
        <f t="shared" ca="1" si="46"/>
        <v>7385.3877916435231</v>
      </c>
      <c r="AT56" s="538">
        <f t="shared" ca="1" si="46"/>
        <v>7385.3877916435167</v>
      </c>
      <c r="AU56" s="538">
        <f t="shared" ca="1" si="46"/>
        <v>7385.3877916435422</v>
      </c>
      <c r="AV56" s="538">
        <f t="shared" ca="1" si="46"/>
        <v>7385.3877916435231</v>
      </c>
      <c r="AW56" s="538">
        <f t="shared" ca="1" si="46"/>
        <v>7385.3877916435231</v>
      </c>
      <c r="AX56" s="538">
        <f t="shared" ca="1" si="46"/>
        <v>7385.3877916435231</v>
      </c>
      <c r="AY56" s="538">
        <f t="shared" ca="1" si="46"/>
        <v>7385.3877916435231</v>
      </c>
      <c r="AZ56" s="538">
        <f t="shared" ca="1" si="46"/>
        <v>7385.3877916435231</v>
      </c>
      <c r="BA56" s="538">
        <f t="shared" ca="1" si="46"/>
        <v>7385.3877916435295</v>
      </c>
      <c r="BB56" s="538">
        <f t="shared" ca="1" si="46"/>
        <v>0</v>
      </c>
      <c r="BC56" s="538">
        <f t="shared" ca="1" si="46"/>
        <v>3223.4879616309368</v>
      </c>
      <c r="BD56" s="538">
        <f t="shared" ca="1" si="46"/>
        <v>0</v>
      </c>
      <c r="BE56" s="538">
        <f t="shared" ca="1" si="46"/>
        <v>0</v>
      </c>
      <c r="BF56" s="538">
        <f t="shared" ca="1" si="46"/>
        <v>0</v>
      </c>
      <c r="BG56" s="538">
        <f t="shared" ca="1" si="46"/>
        <v>0</v>
      </c>
      <c r="BH56" s="538">
        <f t="shared" ca="1" si="46"/>
        <v>0</v>
      </c>
      <c r="BI56" s="538">
        <f t="shared" ca="1" si="46"/>
        <v>0</v>
      </c>
      <c r="BJ56" s="538">
        <f t="shared" ca="1" si="46"/>
        <v>0</v>
      </c>
      <c r="BK56" s="538">
        <f t="shared" ca="1" si="46"/>
        <v>0</v>
      </c>
      <c r="BL56" s="538">
        <f t="shared" ca="1" si="46"/>
        <v>0</v>
      </c>
      <c r="BM56" s="538">
        <f t="shared" ca="1" si="46"/>
        <v>0</v>
      </c>
      <c r="BN56" s="538">
        <f t="shared" ca="1" si="46"/>
        <v>0</v>
      </c>
      <c r="BO56" s="538">
        <f t="shared" ca="1" si="46"/>
        <v>0</v>
      </c>
      <c r="BP56" s="538">
        <f t="shared" ca="1" si="46"/>
        <v>0</v>
      </c>
      <c r="BQ56" s="538">
        <f t="shared" ca="1" si="46"/>
        <v>0</v>
      </c>
      <c r="BR56" s="538">
        <f t="shared" ca="1" si="46"/>
        <v>0</v>
      </c>
      <c r="BS56" s="538">
        <f t="shared" ref="BS56:BZ56" ca="1" si="47">IF(BS54="","",-MIN(0,BS$35*$C$6))</f>
        <v>0</v>
      </c>
      <c r="BT56" s="538">
        <f t="shared" ca="1" si="47"/>
        <v>0</v>
      </c>
      <c r="BU56" s="538">
        <f t="shared" ca="1" si="47"/>
        <v>0</v>
      </c>
      <c r="BV56" s="538">
        <f t="shared" ca="1" si="47"/>
        <v>0</v>
      </c>
      <c r="BW56" s="538">
        <f t="shared" ca="1" si="47"/>
        <v>0</v>
      </c>
      <c r="BX56" s="538">
        <f t="shared" ca="1" si="47"/>
        <v>0</v>
      </c>
      <c r="BY56" s="538">
        <f t="shared" ca="1" si="47"/>
        <v>0</v>
      </c>
      <c r="BZ56" s="538">
        <f t="shared" ca="1" si="47"/>
        <v>0</v>
      </c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</row>
    <row r="57" spans="2:138" ht="14.4">
      <c r="B57" s="481" t="s">
        <v>386</v>
      </c>
      <c r="C57" s="481"/>
      <c r="D57" s="481"/>
      <c r="E57" s="481"/>
      <c r="F57" s="538">
        <f t="shared" ref="F57:BQ57" ca="1" si="48">F47</f>
        <v>0</v>
      </c>
      <c r="G57" s="538">
        <f t="shared" ca="1" si="48"/>
        <v>0</v>
      </c>
      <c r="H57" s="538">
        <f t="shared" ca="1" si="48"/>
        <v>0</v>
      </c>
      <c r="I57" s="538">
        <f t="shared" ca="1" si="48"/>
        <v>0</v>
      </c>
      <c r="J57" s="538">
        <f t="shared" ca="1" si="48"/>
        <v>0</v>
      </c>
      <c r="K57" s="538">
        <f t="shared" ca="1" si="48"/>
        <v>0</v>
      </c>
      <c r="L57" s="538">
        <f t="shared" ca="1" si="48"/>
        <v>0</v>
      </c>
      <c r="M57" s="538">
        <f t="shared" ca="1" si="48"/>
        <v>0</v>
      </c>
      <c r="N57" s="538">
        <f t="shared" ca="1" si="48"/>
        <v>0</v>
      </c>
      <c r="O57" s="538">
        <f t="shared" ca="1" si="48"/>
        <v>0</v>
      </c>
      <c r="P57" s="538">
        <f t="shared" ca="1" si="48"/>
        <v>0</v>
      </c>
      <c r="Q57" s="538">
        <f t="shared" ca="1" si="48"/>
        <v>0</v>
      </c>
      <c r="R57" s="538">
        <f t="shared" ca="1" si="48"/>
        <v>0</v>
      </c>
      <c r="S57" s="538">
        <f t="shared" ca="1" si="48"/>
        <v>0</v>
      </c>
      <c r="T57" s="538">
        <f t="shared" ca="1" si="48"/>
        <v>0</v>
      </c>
      <c r="U57" s="538">
        <f t="shared" ca="1" si="48"/>
        <v>0</v>
      </c>
      <c r="V57" s="538">
        <f t="shared" ca="1" si="48"/>
        <v>0</v>
      </c>
      <c r="W57" s="538">
        <f t="shared" ca="1" si="48"/>
        <v>0</v>
      </c>
      <c r="X57" s="538">
        <f t="shared" ca="1" si="48"/>
        <v>0</v>
      </c>
      <c r="Y57" s="538">
        <f t="shared" ca="1" si="48"/>
        <v>0</v>
      </c>
      <c r="Z57" s="538">
        <f t="shared" ca="1" si="48"/>
        <v>0</v>
      </c>
      <c r="AA57" s="538">
        <f t="shared" ca="1" si="48"/>
        <v>0</v>
      </c>
      <c r="AB57" s="538">
        <f t="shared" ca="1" si="48"/>
        <v>0</v>
      </c>
      <c r="AC57" s="538">
        <f t="shared" ca="1" si="48"/>
        <v>0</v>
      </c>
      <c r="AD57" s="538">
        <f t="shared" ca="1" si="48"/>
        <v>0</v>
      </c>
      <c r="AE57" s="538">
        <f t="shared" ca="1" si="48"/>
        <v>11306.295709756585</v>
      </c>
      <c r="AF57" s="538">
        <f t="shared" ca="1" si="48"/>
        <v>9712395.1576597448</v>
      </c>
      <c r="AG57" s="538">
        <f t="shared" ca="1" si="48"/>
        <v>0</v>
      </c>
      <c r="AH57" s="538">
        <f t="shared" ca="1" si="48"/>
        <v>0</v>
      </c>
      <c r="AI57" s="538">
        <f t="shared" ca="1" si="48"/>
        <v>0</v>
      </c>
      <c r="AJ57" s="538">
        <f t="shared" ca="1" si="48"/>
        <v>0</v>
      </c>
      <c r="AK57" s="538">
        <f t="shared" ca="1" si="48"/>
        <v>0</v>
      </c>
      <c r="AL57" s="538">
        <f t="shared" ca="1" si="48"/>
        <v>0</v>
      </c>
      <c r="AM57" s="538">
        <f t="shared" ca="1" si="48"/>
        <v>0</v>
      </c>
      <c r="AN57" s="538">
        <f t="shared" ca="1" si="48"/>
        <v>0</v>
      </c>
      <c r="AO57" s="538">
        <f t="shared" ca="1" si="48"/>
        <v>0</v>
      </c>
      <c r="AP57" s="538">
        <f t="shared" ca="1" si="48"/>
        <v>0</v>
      </c>
      <c r="AQ57" s="538">
        <f t="shared" ca="1" si="48"/>
        <v>0</v>
      </c>
      <c r="AR57" s="538">
        <f t="shared" ca="1" si="48"/>
        <v>0</v>
      </c>
      <c r="AS57" s="538">
        <f t="shared" ca="1" si="48"/>
        <v>0</v>
      </c>
      <c r="AT57" s="538">
        <f t="shared" ca="1" si="48"/>
        <v>0</v>
      </c>
      <c r="AU57" s="538">
        <f t="shared" ca="1" si="48"/>
        <v>0</v>
      </c>
      <c r="AV57" s="538">
        <f t="shared" ca="1" si="48"/>
        <v>0</v>
      </c>
      <c r="AW57" s="538">
        <f t="shared" ca="1" si="48"/>
        <v>0</v>
      </c>
      <c r="AX57" s="538">
        <f t="shared" ca="1" si="48"/>
        <v>0</v>
      </c>
      <c r="AY57" s="538">
        <f t="shared" ca="1" si="48"/>
        <v>0</v>
      </c>
      <c r="AZ57" s="538">
        <f t="shared" ca="1" si="48"/>
        <v>0</v>
      </c>
      <c r="BA57" s="538">
        <f t="shared" ca="1" si="48"/>
        <v>0</v>
      </c>
      <c r="BB57" s="538">
        <f t="shared" ca="1" si="48"/>
        <v>5105909.8748904802</v>
      </c>
      <c r="BC57" s="538">
        <f t="shared" ca="1" si="48"/>
        <v>0</v>
      </c>
      <c r="BD57" s="538">
        <f t="shared" ca="1" si="48"/>
        <v>3244.2279802353037</v>
      </c>
      <c r="BE57" s="538">
        <f t="shared" ca="1" si="48"/>
        <v>0</v>
      </c>
      <c r="BF57" s="538">
        <f t="shared" ca="1" si="48"/>
        <v>0</v>
      </c>
      <c r="BG57" s="538">
        <f t="shared" ca="1" si="48"/>
        <v>0</v>
      </c>
      <c r="BH57" s="538">
        <f t="shared" ca="1" si="48"/>
        <v>0</v>
      </c>
      <c r="BI57" s="538">
        <f t="shared" ca="1" si="48"/>
        <v>0</v>
      </c>
      <c r="BJ57" s="538">
        <f t="shared" ca="1" si="48"/>
        <v>0</v>
      </c>
      <c r="BK57" s="538">
        <f t="shared" ca="1" si="48"/>
        <v>0</v>
      </c>
      <c r="BL57" s="538">
        <f t="shared" ca="1" si="48"/>
        <v>0</v>
      </c>
      <c r="BM57" s="538">
        <f t="shared" ca="1" si="48"/>
        <v>0</v>
      </c>
      <c r="BN57" s="538">
        <f t="shared" ca="1" si="48"/>
        <v>0</v>
      </c>
      <c r="BO57" s="538">
        <f t="shared" ca="1" si="48"/>
        <v>0</v>
      </c>
      <c r="BP57" s="538">
        <f t="shared" ca="1" si="48"/>
        <v>0</v>
      </c>
      <c r="BQ57" s="538">
        <f t="shared" ca="1" si="48"/>
        <v>0</v>
      </c>
      <c r="BR57" s="538">
        <f t="shared" ref="BR57:BZ57" ca="1" si="49">BR47</f>
        <v>0</v>
      </c>
      <c r="BS57" s="538">
        <f t="shared" ca="1" si="49"/>
        <v>0</v>
      </c>
      <c r="BT57" s="538">
        <f t="shared" ca="1" si="49"/>
        <v>0</v>
      </c>
      <c r="BU57" s="538">
        <f t="shared" ca="1" si="49"/>
        <v>0</v>
      </c>
      <c r="BV57" s="538">
        <f t="shared" ca="1" si="49"/>
        <v>0</v>
      </c>
      <c r="BW57" s="538">
        <f t="shared" ca="1" si="49"/>
        <v>0</v>
      </c>
      <c r="BX57" s="538">
        <f t="shared" ca="1" si="49"/>
        <v>0</v>
      </c>
      <c r="BY57" s="538">
        <f t="shared" ca="1" si="49"/>
        <v>0</v>
      </c>
      <c r="BZ57" s="538">
        <f t="shared" ca="1" si="49"/>
        <v>0</v>
      </c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</row>
    <row r="58" spans="2:138" ht="14.4">
      <c r="B58" s="481" t="str">
        <f>"Distributions to LP "&amp;B52</f>
        <v>Distributions to LP Hurdle 2</v>
      </c>
      <c r="C58" s="481"/>
      <c r="D58" s="481"/>
      <c r="E58" s="481"/>
      <c r="F58" s="538">
        <f ca="1">IF(F54="","",MIN(F54+F55-F57,F50*$I$12))</f>
        <v>0</v>
      </c>
      <c r="G58" s="538">
        <f t="shared" ref="G58:BR58" ca="1" si="50">IF(G54="","",MIN(G54+G55-G57,G50*$I$12))</f>
        <v>0</v>
      </c>
      <c r="H58" s="538">
        <f t="shared" ca="1" si="50"/>
        <v>0</v>
      </c>
      <c r="I58" s="538">
        <f t="shared" ca="1" si="50"/>
        <v>0</v>
      </c>
      <c r="J58" s="538">
        <f t="shared" ca="1" si="50"/>
        <v>0</v>
      </c>
      <c r="K58" s="538">
        <f t="shared" ca="1" si="50"/>
        <v>0</v>
      </c>
      <c r="L58" s="538">
        <f t="shared" ca="1" si="50"/>
        <v>0</v>
      </c>
      <c r="M58" s="538">
        <f t="shared" ca="1" si="50"/>
        <v>0</v>
      </c>
      <c r="N58" s="538">
        <f t="shared" ca="1" si="50"/>
        <v>0</v>
      </c>
      <c r="O58" s="538">
        <f t="shared" ca="1" si="50"/>
        <v>0</v>
      </c>
      <c r="P58" s="538">
        <f t="shared" ca="1" si="50"/>
        <v>0</v>
      </c>
      <c r="Q58" s="538">
        <f t="shared" ca="1" si="50"/>
        <v>0</v>
      </c>
      <c r="R58" s="538">
        <f t="shared" ca="1" si="50"/>
        <v>0</v>
      </c>
      <c r="S58" s="538">
        <f t="shared" ca="1" si="50"/>
        <v>0</v>
      </c>
      <c r="T58" s="538">
        <f t="shared" ca="1" si="50"/>
        <v>0</v>
      </c>
      <c r="U58" s="538">
        <f t="shared" ca="1" si="50"/>
        <v>0</v>
      </c>
      <c r="V58" s="538">
        <f t="shared" ca="1" si="50"/>
        <v>0</v>
      </c>
      <c r="W58" s="538">
        <f t="shared" ca="1" si="50"/>
        <v>0</v>
      </c>
      <c r="X58" s="538">
        <f t="shared" ca="1" si="50"/>
        <v>0</v>
      </c>
      <c r="Y58" s="538">
        <f t="shared" ca="1" si="50"/>
        <v>0</v>
      </c>
      <c r="Z58" s="538">
        <f t="shared" ca="1" si="50"/>
        <v>0</v>
      </c>
      <c r="AA58" s="538">
        <f t="shared" ca="1" si="50"/>
        <v>0</v>
      </c>
      <c r="AB58" s="538">
        <f t="shared" ca="1" si="50"/>
        <v>0</v>
      </c>
      <c r="AC58" s="538">
        <f t="shared" ca="1" si="50"/>
        <v>0</v>
      </c>
      <c r="AD58" s="538">
        <f t="shared" ca="1" si="50"/>
        <v>0</v>
      </c>
      <c r="AE58" s="538">
        <f t="shared" ca="1" si="50"/>
        <v>0</v>
      </c>
      <c r="AF58" s="538">
        <f t="shared" ca="1" si="50"/>
        <v>0</v>
      </c>
      <c r="AG58" s="538">
        <f t="shared" ca="1" si="50"/>
        <v>0</v>
      </c>
      <c r="AH58" s="538">
        <f t="shared" ca="1" si="50"/>
        <v>0</v>
      </c>
      <c r="AI58" s="538">
        <f t="shared" ca="1" si="50"/>
        <v>0</v>
      </c>
      <c r="AJ58" s="538">
        <f t="shared" ca="1" si="50"/>
        <v>0</v>
      </c>
      <c r="AK58" s="538">
        <f t="shared" ca="1" si="50"/>
        <v>0</v>
      </c>
      <c r="AL58" s="538">
        <f t="shared" ca="1" si="50"/>
        <v>0</v>
      </c>
      <c r="AM58" s="538">
        <f t="shared" ca="1" si="50"/>
        <v>0</v>
      </c>
      <c r="AN58" s="538">
        <f t="shared" ca="1" si="50"/>
        <v>0</v>
      </c>
      <c r="AO58" s="538">
        <f t="shared" ca="1" si="50"/>
        <v>0</v>
      </c>
      <c r="AP58" s="538">
        <f t="shared" ca="1" si="50"/>
        <v>0</v>
      </c>
      <c r="AQ58" s="538">
        <f t="shared" ca="1" si="50"/>
        <v>0</v>
      </c>
      <c r="AR58" s="538">
        <f t="shared" ca="1" si="50"/>
        <v>0</v>
      </c>
      <c r="AS58" s="538">
        <f t="shared" ca="1" si="50"/>
        <v>0</v>
      </c>
      <c r="AT58" s="538">
        <f t="shared" ca="1" si="50"/>
        <v>0</v>
      </c>
      <c r="AU58" s="538">
        <f t="shared" ca="1" si="50"/>
        <v>0</v>
      </c>
      <c r="AV58" s="538">
        <f t="shared" ca="1" si="50"/>
        <v>0</v>
      </c>
      <c r="AW58" s="538">
        <f t="shared" ca="1" si="50"/>
        <v>0</v>
      </c>
      <c r="AX58" s="538">
        <f t="shared" ca="1" si="50"/>
        <v>0</v>
      </c>
      <c r="AY58" s="538">
        <f t="shared" ca="1" si="50"/>
        <v>0</v>
      </c>
      <c r="AZ58" s="538">
        <f t="shared" ca="1" si="50"/>
        <v>0</v>
      </c>
      <c r="BA58" s="538">
        <f t="shared" ca="1" si="50"/>
        <v>0</v>
      </c>
      <c r="BB58" s="538">
        <f t="shared" ca="1" si="50"/>
        <v>1634607.7510180725</v>
      </c>
      <c r="BC58" s="538">
        <f t="shared" ca="1" si="50"/>
        <v>0</v>
      </c>
      <c r="BD58" s="538">
        <f t="shared" ca="1" si="50"/>
        <v>9.8469911906699963</v>
      </c>
      <c r="BE58" s="538">
        <f t="shared" ca="1" si="50"/>
        <v>0</v>
      </c>
      <c r="BF58" s="538">
        <f t="shared" ca="1" si="50"/>
        <v>0</v>
      </c>
      <c r="BG58" s="538">
        <f t="shared" ca="1" si="50"/>
        <v>0</v>
      </c>
      <c r="BH58" s="538">
        <f t="shared" ca="1" si="50"/>
        <v>0</v>
      </c>
      <c r="BI58" s="538">
        <f t="shared" ca="1" si="50"/>
        <v>0</v>
      </c>
      <c r="BJ58" s="538">
        <f t="shared" ca="1" si="50"/>
        <v>0</v>
      </c>
      <c r="BK58" s="538">
        <f t="shared" ca="1" si="50"/>
        <v>0</v>
      </c>
      <c r="BL58" s="538">
        <f t="shared" ca="1" si="50"/>
        <v>0</v>
      </c>
      <c r="BM58" s="538">
        <f t="shared" ca="1" si="50"/>
        <v>0</v>
      </c>
      <c r="BN58" s="538">
        <f t="shared" ca="1" si="50"/>
        <v>0</v>
      </c>
      <c r="BO58" s="538">
        <f t="shared" ca="1" si="50"/>
        <v>0</v>
      </c>
      <c r="BP58" s="538">
        <f t="shared" ca="1" si="50"/>
        <v>0</v>
      </c>
      <c r="BQ58" s="538">
        <f t="shared" ca="1" si="50"/>
        <v>0</v>
      </c>
      <c r="BR58" s="538">
        <f t="shared" ca="1" si="50"/>
        <v>0</v>
      </c>
      <c r="BS58" s="538">
        <f t="shared" ref="BS58:BZ58" ca="1" si="51">IF(BS54="","",MIN(BS54+BS55-BS57,BS50*$I$12))</f>
        <v>0</v>
      </c>
      <c r="BT58" s="538">
        <f t="shared" ca="1" si="51"/>
        <v>0</v>
      </c>
      <c r="BU58" s="538">
        <f t="shared" ca="1" si="51"/>
        <v>0</v>
      </c>
      <c r="BV58" s="538">
        <f t="shared" ca="1" si="51"/>
        <v>0</v>
      </c>
      <c r="BW58" s="538">
        <f t="shared" ca="1" si="51"/>
        <v>0</v>
      </c>
      <c r="BX58" s="538">
        <f t="shared" ca="1" si="51"/>
        <v>0</v>
      </c>
      <c r="BY58" s="538">
        <f t="shared" ca="1" si="51"/>
        <v>0</v>
      </c>
      <c r="BZ58" s="538">
        <f t="shared" ca="1" si="51"/>
        <v>0</v>
      </c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</row>
    <row r="59" spans="2:138" ht="14.4">
      <c r="B59" s="481" t="s">
        <v>381</v>
      </c>
      <c r="C59" s="481"/>
      <c r="D59" s="481"/>
      <c r="E59" s="481"/>
      <c r="F59" s="538">
        <f ca="1">F54+F56-F58</f>
        <v>10275398.639999999</v>
      </c>
      <c r="G59" s="538">
        <f t="shared" ref="G59:BR59" ca="1" si="52">IF(G54="","",G54+G55+G56-G57-G58)</f>
        <v>10372899.770015255</v>
      </c>
      <c r="H59" s="538">
        <f t="shared" ca="1" si="52"/>
        <v>10471326.068064114</v>
      </c>
      <c r="I59" s="538">
        <f t="shared" ca="1" si="52"/>
        <v>10570686.312874475</v>
      </c>
      <c r="J59" s="538">
        <f t="shared" ca="1" si="52"/>
        <v>10670989.366473772</v>
      </c>
      <c r="K59" s="538">
        <f t="shared" ca="1" si="52"/>
        <v>10772244.174979379</v>
      </c>
      <c r="L59" s="538">
        <f t="shared" ca="1" si="52"/>
        <v>10874459.769396527</v>
      </c>
      <c r="M59" s="538">
        <f t="shared" ca="1" si="52"/>
        <v>10977645.266423784</v>
      </c>
      <c r="N59" s="538">
        <f t="shared" ca="1" si="52"/>
        <v>11081809.869266186</v>
      </c>
      <c r="O59" s="538">
        <f t="shared" ca="1" si="52"/>
        <v>11186962.868456071</v>
      </c>
      <c r="P59" s="538">
        <f t="shared" ca="1" si="52"/>
        <v>11519027.04068172</v>
      </c>
      <c r="Q59" s="538">
        <f t="shared" ca="1" si="52"/>
        <v>11716722.101078611</v>
      </c>
      <c r="R59" s="538">
        <f t="shared" ca="1" si="52"/>
        <v>11916293.048967799</v>
      </c>
      <c r="S59" s="538">
        <f t="shared" ca="1" si="52"/>
        <v>12123990.496900123</v>
      </c>
      <c r="T59" s="538">
        <f t="shared" ca="1" si="52"/>
        <v>12333658.742908917</v>
      </c>
      <c r="U59" s="538">
        <f t="shared" ca="1" si="52"/>
        <v>12542429.180346189</v>
      </c>
      <c r="V59" s="538">
        <f t="shared" ca="1" si="52"/>
        <v>12779836.470745411</v>
      </c>
      <c r="W59" s="538">
        <f t="shared" ca="1" si="52"/>
        <v>13019496.469764391</v>
      </c>
      <c r="X59" s="538">
        <f t="shared" ca="1" si="52"/>
        <v>13261430.552888766</v>
      </c>
      <c r="Y59" s="538">
        <f t="shared" ca="1" si="52"/>
        <v>13501402.39196644</v>
      </c>
      <c r="Z59" s="538">
        <f t="shared" ca="1" si="52"/>
        <v>13743624.274135252</v>
      </c>
      <c r="AA59" s="538">
        <f t="shared" ca="1" si="52"/>
        <v>13985692.04958819</v>
      </c>
      <c r="AB59" s="538">
        <f t="shared" ca="1" si="52"/>
        <v>14227091.256038535</v>
      </c>
      <c r="AC59" s="538">
        <f t="shared" ca="1" si="52"/>
        <v>14470781.049573461</v>
      </c>
      <c r="AD59" s="538">
        <f t="shared" ca="1" si="52"/>
        <v>14716783.165099511</v>
      </c>
      <c r="AE59" s="538">
        <f t="shared" ca="1" si="52"/>
        <v>14845121.377506541</v>
      </c>
      <c r="AF59" s="538">
        <f t="shared" ca="1" si="52"/>
        <v>5273588.5026867073</v>
      </c>
      <c r="AG59" s="538">
        <f t="shared" ca="1" si="52"/>
        <v>5337579.0999695919</v>
      </c>
      <c r="AH59" s="538">
        <f t="shared" ca="1" si="52"/>
        <v>5402176.8907798547</v>
      </c>
      <c r="AI59" s="538">
        <f t="shared" ca="1" si="52"/>
        <v>5467387.6366511472</v>
      </c>
      <c r="AJ59" s="538">
        <f t="shared" ca="1" si="52"/>
        <v>5533217.1537871221</v>
      </c>
      <c r="AK59" s="538">
        <f t="shared" ca="1" si="52"/>
        <v>5599671.3135801842</v>
      </c>
      <c r="AL59" s="538">
        <f t="shared" ca="1" si="52"/>
        <v>5666756.0431351643</v>
      </c>
      <c r="AM59" s="538">
        <f t="shared" ca="1" si="52"/>
        <v>5734477.3257979639</v>
      </c>
      <c r="AN59" s="538">
        <f t="shared" ca="1" si="52"/>
        <v>5802841.2016892154</v>
      </c>
      <c r="AO59" s="538">
        <f t="shared" ca="1" si="52"/>
        <v>5871853.7682430046</v>
      </c>
      <c r="AP59" s="538">
        <f t="shared" ca="1" si="52"/>
        <v>5941521.1807507062</v>
      </c>
      <c r="AQ59" s="538">
        <f t="shared" ca="1" si="52"/>
        <v>6005284.4327429328</v>
      </c>
      <c r="AR59" s="538">
        <f t="shared" ca="1" si="52"/>
        <v>6069652.7210301496</v>
      </c>
      <c r="AS59" s="538">
        <f t="shared" ca="1" si="52"/>
        <v>6134631.7866764767</v>
      </c>
      <c r="AT59" s="538">
        <f t="shared" ca="1" si="52"/>
        <v>6200227.4252218045</v>
      </c>
      <c r="AU59" s="538">
        <f t="shared" ca="1" si="52"/>
        <v>6266445.4871987011</v>
      </c>
      <c r="AV59" s="538">
        <f t="shared" ca="1" si="52"/>
        <v>6333291.8786542257</v>
      </c>
      <c r="AW59" s="538">
        <f t="shared" ca="1" si="52"/>
        <v>6400772.5616766959</v>
      </c>
      <c r="AX59" s="538">
        <f t="shared" ca="1" si="52"/>
        <v>6468893.5549274506</v>
      </c>
      <c r="AY59" s="538">
        <f t="shared" ca="1" si="52"/>
        <v>6537660.9341776595</v>
      </c>
      <c r="AZ59" s="538">
        <f t="shared" ca="1" si="52"/>
        <v>6607080.8328502281</v>
      </c>
      <c r="BA59" s="538">
        <f t="shared" ca="1" si="52"/>
        <v>6677159.44256684</v>
      </c>
      <c r="BB59" s="538">
        <f t="shared" ca="1" si="52"/>
        <v>0</v>
      </c>
      <c r="BC59" s="538">
        <f t="shared" ca="1" si="52"/>
        <v>3223.4879616309368</v>
      </c>
      <c r="BD59" s="538">
        <f t="shared" ca="1" si="52"/>
        <v>0</v>
      </c>
      <c r="BE59" s="538">
        <f t="shared" ca="1" si="52"/>
        <v>0</v>
      </c>
      <c r="BF59" s="538">
        <f t="shared" ca="1" si="52"/>
        <v>0</v>
      </c>
      <c r="BG59" s="538">
        <f t="shared" ca="1" si="52"/>
        <v>0</v>
      </c>
      <c r="BH59" s="538">
        <f t="shared" ca="1" si="52"/>
        <v>0</v>
      </c>
      <c r="BI59" s="538">
        <f t="shared" ca="1" si="52"/>
        <v>0</v>
      </c>
      <c r="BJ59" s="538">
        <f t="shared" ca="1" si="52"/>
        <v>0</v>
      </c>
      <c r="BK59" s="538">
        <f t="shared" ca="1" si="52"/>
        <v>0</v>
      </c>
      <c r="BL59" s="538">
        <f t="shared" ca="1" si="52"/>
        <v>0</v>
      </c>
      <c r="BM59" s="538">
        <f t="shared" ca="1" si="52"/>
        <v>0</v>
      </c>
      <c r="BN59" s="538">
        <f t="shared" ca="1" si="52"/>
        <v>0</v>
      </c>
      <c r="BO59" s="538">
        <f t="shared" ca="1" si="52"/>
        <v>0</v>
      </c>
      <c r="BP59" s="538">
        <f t="shared" ca="1" si="52"/>
        <v>0</v>
      </c>
      <c r="BQ59" s="538">
        <f t="shared" ca="1" si="52"/>
        <v>0</v>
      </c>
      <c r="BR59" s="538">
        <f t="shared" ca="1" si="52"/>
        <v>0</v>
      </c>
      <c r="BS59" s="538">
        <f t="shared" ref="BS59:BZ59" ca="1" si="53">IF(BS54="","",BS54+BS55+BS56-BS57-BS58)</f>
        <v>0</v>
      </c>
      <c r="BT59" s="538">
        <f t="shared" ca="1" si="53"/>
        <v>0</v>
      </c>
      <c r="BU59" s="538">
        <f t="shared" ca="1" si="53"/>
        <v>0</v>
      </c>
      <c r="BV59" s="538">
        <f t="shared" ca="1" si="53"/>
        <v>0</v>
      </c>
      <c r="BW59" s="538">
        <f t="shared" ca="1" si="53"/>
        <v>0</v>
      </c>
      <c r="BX59" s="538">
        <f t="shared" ca="1" si="53"/>
        <v>0</v>
      </c>
      <c r="BY59" s="538">
        <f t="shared" ca="1" si="53"/>
        <v>0</v>
      </c>
      <c r="BZ59" s="538">
        <f t="shared" ca="1" si="53"/>
        <v>0</v>
      </c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</row>
    <row r="60" spans="2:138" ht="14.4">
      <c r="B60" s="539">
        <f>C53</f>
        <v>0.12</v>
      </c>
      <c r="C60" s="481"/>
      <c r="D60" s="481"/>
      <c r="E60" s="540">
        <f ca="1">XIRR($F60:$EH60,$F$17:$EH$17)</f>
        <v>0.12012956738471983</v>
      </c>
      <c r="F60" s="538">
        <f ca="1">IF(F54="","",-F56+F58)</f>
        <v>-10275398.639999999</v>
      </c>
      <c r="G60" s="538">
        <f t="shared" ref="G60:BR60" ca="1" si="54">IF(G54="","",-G56+G57+G58)</f>
        <v>0</v>
      </c>
      <c r="H60" s="538">
        <f t="shared" ca="1" si="54"/>
        <v>0</v>
      </c>
      <c r="I60" s="538">
        <f t="shared" ca="1" si="54"/>
        <v>0</v>
      </c>
      <c r="J60" s="538">
        <f t="shared" ca="1" si="54"/>
        <v>0</v>
      </c>
      <c r="K60" s="538">
        <f t="shared" ca="1" si="54"/>
        <v>0</v>
      </c>
      <c r="L60" s="538">
        <f t="shared" ca="1" si="54"/>
        <v>0</v>
      </c>
      <c r="M60" s="538">
        <f t="shared" ca="1" si="54"/>
        <v>0</v>
      </c>
      <c r="N60" s="538">
        <f t="shared" ca="1" si="54"/>
        <v>0</v>
      </c>
      <c r="O60" s="538">
        <f t="shared" ca="1" si="54"/>
        <v>0</v>
      </c>
      <c r="P60" s="538">
        <f t="shared" ca="1" si="54"/>
        <v>-225913.39800000002</v>
      </c>
      <c r="Q60" s="538">
        <f t="shared" ca="1" si="54"/>
        <v>-88393.398000000001</v>
      </c>
      <c r="R60" s="538">
        <f t="shared" ca="1" si="54"/>
        <v>-88393.398000000001</v>
      </c>
      <c r="S60" s="538">
        <f t="shared" ca="1" si="54"/>
        <v>-94626.210642857142</v>
      </c>
      <c r="T60" s="538">
        <f t="shared" ca="1" si="54"/>
        <v>-94626.210642857142</v>
      </c>
      <c r="U60" s="538">
        <f t="shared" ca="1" si="54"/>
        <v>-91738.9035</v>
      </c>
      <c r="V60" s="538">
        <f t="shared" ca="1" si="54"/>
        <v>-118394.77701024442</v>
      </c>
      <c r="W60" s="538">
        <f t="shared" ca="1" si="54"/>
        <v>-118394.77701024442</v>
      </c>
      <c r="X60" s="538">
        <f t="shared" ca="1" si="54"/>
        <v>-118394.77701024442</v>
      </c>
      <c r="Y60" s="538">
        <f t="shared" ca="1" si="54"/>
        <v>-114136.87054495852</v>
      </c>
      <c r="Z60" s="538">
        <f t="shared" ca="1" si="54"/>
        <v>-114109.87054495854</v>
      </c>
      <c r="AA60" s="538">
        <f t="shared" ca="1" si="54"/>
        <v>-111657.37054495854</v>
      </c>
      <c r="AB60" s="538">
        <f t="shared" ca="1" si="54"/>
        <v>-108691.87054495854</v>
      </c>
      <c r="AC60" s="538">
        <f t="shared" ca="1" si="54"/>
        <v>-108691.87054495854</v>
      </c>
      <c r="AD60" s="538">
        <f t="shared" ca="1" si="54"/>
        <v>-108691.87054495852</v>
      </c>
      <c r="AE60" s="538">
        <f t="shared" ca="1" si="54"/>
        <v>11306.295709756585</v>
      </c>
      <c r="AF60" s="538">
        <f t="shared" ca="1" si="54"/>
        <v>9712395.1576597448</v>
      </c>
      <c r="AG60" s="538">
        <f t="shared" ca="1" si="54"/>
        <v>-13950.607958692677</v>
      </c>
      <c r="AH60" s="538">
        <f t="shared" ca="1" si="54"/>
        <v>-13950.60795869265</v>
      </c>
      <c r="AI60" s="538">
        <f t="shared" ca="1" si="54"/>
        <v>-13950.60795869265</v>
      </c>
      <c r="AJ60" s="538">
        <f t="shared" ca="1" si="54"/>
        <v>-13950.607958692657</v>
      </c>
      <c r="AK60" s="538">
        <f t="shared" ca="1" si="54"/>
        <v>-13950.607958692657</v>
      </c>
      <c r="AL60" s="538">
        <f t="shared" ca="1" si="54"/>
        <v>-13950.607958692657</v>
      </c>
      <c r="AM60" s="538">
        <f t="shared" ca="1" si="54"/>
        <v>-13950.607958692657</v>
      </c>
      <c r="AN60" s="538">
        <f t="shared" ca="1" si="54"/>
        <v>-13950.607958692677</v>
      </c>
      <c r="AO60" s="538">
        <f t="shared" ca="1" si="54"/>
        <v>-13950.60795869267</v>
      </c>
      <c r="AP60" s="538">
        <f t="shared" ca="1" si="54"/>
        <v>-13950.607958692677</v>
      </c>
      <c r="AQ60" s="538">
        <f t="shared" ca="1" si="54"/>
        <v>-7385.3877916435231</v>
      </c>
      <c r="AR60" s="538">
        <f t="shared" ca="1" si="54"/>
        <v>-7385.3877916435167</v>
      </c>
      <c r="AS60" s="538">
        <f t="shared" ca="1" si="54"/>
        <v>-7385.3877916435231</v>
      </c>
      <c r="AT60" s="538">
        <f t="shared" ca="1" si="54"/>
        <v>-7385.3877916435167</v>
      </c>
      <c r="AU60" s="538">
        <f t="shared" ca="1" si="54"/>
        <v>-7385.3877916435422</v>
      </c>
      <c r="AV60" s="538">
        <f t="shared" ca="1" si="54"/>
        <v>-7385.3877916435231</v>
      </c>
      <c r="AW60" s="538">
        <f t="shared" ca="1" si="54"/>
        <v>-7385.3877916435231</v>
      </c>
      <c r="AX60" s="538">
        <f t="shared" ca="1" si="54"/>
        <v>-7385.3877916435231</v>
      </c>
      <c r="AY60" s="538">
        <f t="shared" ca="1" si="54"/>
        <v>-7385.3877916435231</v>
      </c>
      <c r="AZ60" s="538">
        <f t="shared" ca="1" si="54"/>
        <v>-7385.3877916435231</v>
      </c>
      <c r="BA60" s="538">
        <f t="shared" ca="1" si="54"/>
        <v>-7385.3877916435295</v>
      </c>
      <c r="BB60" s="538">
        <f t="shared" ca="1" si="54"/>
        <v>6740517.6259085527</v>
      </c>
      <c r="BC60" s="538">
        <f t="shared" ca="1" si="54"/>
        <v>-3223.4879616309368</v>
      </c>
      <c r="BD60" s="538">
        <f t="shared" ca="1" si="54"/>
        <v>3254.0749714259737</v>
      </c>
      <c r="BE60" s="538">
        <f t="shared" ca="1" si="54"/>
        <v>0</v>
      </c>
      <c r="BF60" s="538">
        <f t="shared" ca="1" si="54"/>
        <v>0</v>
      </c>
      <c r="BG60" s="538">
        <f t="shared" ca="1" si="54"/>
        <v>0</v>
      </c>
      <c r="BH60" s="538">
        <f t="shared" ca="1" si="54"/>
        <v>0</v>
      </c>
      <c r="BI60" s="538">
        <f t="shared" ca="1" si="54"/>
        <v>0</v>
      </c>
      <c r="BJ60" s="538">
        <f t="shared" ca="1" si="54"/>
        <v>0</v>
      </c>
      <c r="BK60" s="538">
        <f t="shared" ca="1" si="54"/>
        <v>0</v>
      </c>
      <c r="BL60" s="538">
        <f t="shared" ca="1" si="54"/>
        <v>0</v>
      </c>
      <c r="BM60" s="538">
        <f t="shared" ca="1" si="54"/>
        <v>0</v>
      </c>
      <c r="BN60" s="538">
        <f t="shared" ca="1" si="54"/>
        <v>0</v>
      </c>
      <c r="BO60" s="538">
        <f t="shared" ca="1" si="54"/>
        <v>0</v>
      </c>
      <c r="BP60" s="538">
        <f t="shared" ca="1" si="54"/>
        <v>0</v>
      </c>
      <c r="BQ60" s="538">
        <f t="shared" ca="1" si="54"/>
        <v>0</v>
      </c>
      <c r="BR60" s="538">
        <f t="shared" ca="1" si="54"/>
        <v>0</v>
      </c>
      <c r="BS60" s="538">
        <f t="shared" ref="BS60:BZ60" ca="1" si="55">IF(BS54="","",-BS56+BS57+BS58)</f>
        <v>0</v>
      </c>
      <c r="BT60" s="538">
        <f t="shared" ca="1" si="55"/>
        <v>0</v>
      </c>
      <c r="BU60" s="538">
        <f t="shared" ca="1" si="55"/>
        <v>0</v>
      </c>
      <c r="BV60" s="538">
        <f t="shared" ca="1" si="55"/>
        <v>0</v>
      </c>
      <c r="BW60" s="538">
        <f t="shared" ca="1" si="55"/>
        <v>0</v>
      </c>
      <c r="BX60" s="538">
        <f t="shared" ca="1" si="55"/>
        <v>0</v>
      </c>
      <c r="BY60" s="538">
        <f t="shared" ca="1" si="55"/>
        <v>0</v>
      </c>
      <c r="BZ60" s="538">
        <f t="shared" ca="1" si="55"/>
        <v>0</v>
      </c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</row>
    <row r="61" spans="2:138" ht="14.4">
      <c r="B61" s="541" t="s">
        <v>382</v>
      </c>
      <c r="C61" s="541" t="s">
        <v>382</v>
      </c>
      <c r="D61" s="541" t="s">
        <v>382</v>
      </c>
      <c r="E61" s="541" t="s">
        <v>382</v>
      </c>
      <c r="F61" s="479" t="str">
        <f t="shared" ref="F61:BQ61" si="56">IF(F54="","",".")</f>
        <v>.</v>
      </c>
      <c r="G61" s="479" t="str">
        <f t="shared" ca="1" si="56"/>
        <v>.</v>
      </c>
      <c r="H61" s="479" t="str">
        <f t="shared" ca="1" si="56"/>
        <v>.</v>
      </c>
      <c r="I61" s="479" t="str">
        <f t="shared" ca="1" si="56"/>
        <v>.</v>
      </c>
      <c r="J61" s="479" t="str">
        <f t="shared" ca="1" si="56"/>
        <v>.</v>
      </c>
      <c r="K61" s="479" t="str">
        <f t="shared" ca="1" si="56"/>
        <v>.</v>
      </c>
      <c r="L61" s="479" t="str">
        <f t="shared" ca="1" si="56"/>
        <v>.</v>
      </c>
      <c r="M61" s="479" t="str">
        <f t="shared" ca="1" si="56"/>
        <v>.</v>
      </c>
      <c r="N61" s="479" t="str">
        <f t="shared" ca="1" si="56"/>
        <v>.</v>
      </c>
      <c r="O61" s="479" t="str">
        <f t="shared" ca="1" si="56"/>
        <v>.</v>
      </c>
      <c r="P61" s="479" t="str">
        <f t="shared" ca="1" si="56"/>
        <v>.</v>
      </c>
      <c r="Q61" s="479" t="str">
        <f t="shared" ca="1" si="56"/>
        <v>.</v>
      </c>
      <c r="R61" s="479" t="str">
        <f t="shared" ca="1" si="56"/>
        <v>.</v>
      </c>
      <c r="S61" s="479" t="str">
        <f t="shared" ca="1" si="56"/>
        <v>.</v>
      </c>
      <c r="T61" s="479" t="str">
        <f t="shared" ca="1" si="56"/>
        <v>.</v>
      </c>
      <c r="U61" s="479" t="str">
        <f t="shared" ca="1" si="56"/>
        <v>.</v>
      </c>
      <c r="V61" s="479" t="str">
        <f t="shared" ca="1" si="56"/>
        <v>.</v>
      </c>
      <c r="W61" s="479" t="str">
        <f t="shared" ca="1" si="56"/>
        <v>.</v>
      </c>
      <c r="X61" s="479" t="str">
        <f t="shared" ca="1" si="56"/>
        <v>.</v>
      </c>
      <c r="Y61" s="479" t="str">
        <f t="shared" ca="1" si="56"/>
        <v>.</v>
      </c>
      <c r="Z61" s="479" t="str">
        <f t="shared" ca="1" si="56"/>
        <v>.</v>
      </c>
      <c r="AA61" s="479" t="str">
        <f t="shared" ca="1" si="56"/>
        <v>.</v>
      </c>
      <c r="AB61" s="479" t="str">
        <f t="shared" ca="1" si="56"/>
        <v>.</v>
      </c>
      <c r="AC61" s="479" t="str">
        <f t="shared" ca="1" si="56"/>
        <v>.</v>
      </c>
      <c r="AD61" s="479" t="str">
        <f t="shared" ca="1" si="56"/>
        <v>.</v>
      </c>
      <c r="AE61" s="479" t="str">
        <f t="shared" ca="1" si="56"/>
        <v>.</v>
      </c>
      <c r="AF61" s="479" t="str">
        <f t="shared" ca="1" si="56"/>
        <v>.</v>
      </c>
      <c r="AG61" s="479" t="str">
        <f t="shared" ca="1" si="56"/>
        <v>.</v>
      </c>
      <c r="AH61" s="479" t="str">
        <f t="shared" ca="1" si="56"/>
        <v>.</v>
      </c>
      <c r="AI61" s="479" t="str">
        <f t="shared" ca="1" si="56"/>
        <v>.</v>
      </c>
      <c r="AJ61" s="479" t="str">
        <f t="shared" ca="1" si="56"/>
        <v>.</v>
      </c>
      <c r="AK61" s="479" t="str">
        <f t="shared" ca="1" si="56"/>
        <v>.</v>
      </c>
      <c r="AL61" s="479" t="str">
        <f t="shared" ca="1" si="56"/>
        <v>.</v>
      </c>
      <c r="AM61" s="479" t="str">
        <f t="shared" ca="1" si="56"/>
        <v>.</v>
      </c>
      <c r="AN61" s="479" t="str">
        <f t="shared" ca="1" si="56"/>
        <v>.</v>
      </c>
      <c r="AO61" s="479" t="str">
        <f t="shared" ca="1" si="56"/>
        <v>.</v>
      </c>
      <c r="AP61" s="479" t="str">
        <f t="shared" ca="1" si="56"/>
        <v>.</v>
      </c>
      <c r="AQ61" s="479" t="str">
        <f t="shared" ca="1" si="56"/>
        <v>.</v>
      </c>
      <c r="AR61" s="479" t="str">
        <f t="shared" ca="1" si="56"/>
        <v>.</v>
      </c>
      <c r="AS61" s="479" t="str">
        <f t="shared" ca="1" si="56"/>
        <v>.</v>
      </c>
      <c r="AT61" s="479" t="str">
        <f t="shared" ca="1" si="56"/>
        <v>.</v>
      </c>
      <c r="AU61" s="479" t="str">
        <f t="shared" ca="1" si="56"/>
        <v>.</v>
      </c>
      <c r="AV61" s="479" t="str">
        <f t="shared" ca="1" si="56"/>
        <v>.</v>
      </c>
      <c r="AW61" s="479" t="str">
        <f t="shared" ca="1" si="56"/>
        <v>.</v>
      </c>
      <c r="AX61" s="479" t="str">
        <f t="shared" ca="1" si="56"/>
        <v>.</v>
      </c>
      <c r="AY61" s="479" t="str">
        <f t="shared" ca="1" si="56"/>
        <v>.</v>
      </c>
      <c r="AZ61" s="479" t="str">
        <f t="shared" ca="1" si="56"/>
        <v>.</v>
      </c>
      <c r="BA61" s="479" t="str">
        <f t="shared" ca="1" si="56"/>
        <v>.</v>
      </c>
      <c r="BB61" s="479" t="str">
        <f t="shared" ca="1" si="56"/>
        <v>.</v>
      </c>
      <c r="BC61" s="479" t="str">
        <f t="shared" ca="1" si="56"/>
        <v>.</v>
      </c>
      <c r="BD61" s="479" t="str">
        <f t="shared" ca="1" si="56"/>
        <v>.</v>
      </c>
      <c r="BE61" s="479" t="str">
        <f t="shared" ca="1" si="56"/>
        <v>.</v>
      </c>
      <c r="BF61" s="479" t="str">
        <f t="shared" ca="1" si="56"/>
        <v>.</v>
      </c>
      <c r="BG61" s="479" t="str">
        <f t="shared" ca="1" si="56"/>
        <v>.</v>
      </c>
      <c r="BH61" s="479" t="str">
        <f t="shared" ca="1" si="56"/>
        <v>.</v>
      </c>
      <c r="BI61" s="479" t="str">
        <f t="shared" ca="1" si="56"/>
        <v>.</v>
      </c>
      <c r="BJ61" s="479" t="str">
        <f t="shared" ca="1" si="56"/>
        <v>.</v>
      </c>
      <c r="BK61" s="479" t="str">
        <f t="shared" ca="1" si="56"/>
        <v>.</v>
      </c>
      <c r="BL61" s="479" t="str">
        <f t="shared" ca="1" si="56"/>
        <v>.</v>
      </c>
      <c r="BM61" s="479" t="str">
        <f t="shared" ca="1" si="56"/>
        <v>.</v>
      </c>
      <c r="BN61" s="479" t="str">
        <f t="shared" ca="1" si="56"/>
        <v>.</v>
      </c>
      <c r="BO61" s="479" t="str">
        <f t="shared" ca="1" si="56"/>
        <v>.</v>
      </c>
      <c r="BP61" s="479" t="str">
        <f t="shared" ca="1" si="56"/>
        <v>.</v>
      </c>
      <c r="BQ61" s="479" t="str">
        <f t="shared" ca="1" si="56"/>
        <v>.</v>
      </c>
      <c r="BR61" s="479" t="str">
        <f t="shared" ref="BR61:BZ61" ca="1" si="57">IF(BR54="","",".")</f>
        <v>.</v>
      </c>
      <c r="BS61" s="479" t="str">
        <f t="shared" ca="1" si="57"/>
        <v>.</v>
      </c>
      <c r="BT61" s="479" t="str">
        <f t="shared" ca="1" si="57"/>
        <v>.</v>
      </c>
      <c r="BU61" s="479" t="str">
        <f t="shared" ca="1" si="57"/>
        <v>.</v>
      </c>
      <c r="BV61" s="479" t="str">
        <f t="shared" ca="1" si="57"/>
        <v>.</v>
      </c>
      <c r="BW61" s="479" t="str">
        <f t="shared" ca="1" si="57"/>
        <v>.</v>
      </c>
      <c r="BX61" s="479" t="str">
        <f t="shared" ca="1" si="57"/>
        <v>.</v>
      </c>
      <c r="BY61" s="479" t="str">
        <f t="shared" ca="1" si="57"/>
        <v>.</v>
      </c>
      <c r="BZ61" s="479" t="str">
        <f t="shared" ca="1" si="57"/>
        <v>.</v>
      </c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</row>
    <row r="62" spans="2:138" ht="14.4">
      <c r="B62" s="481" t="s">
        <v>383</v>
      </c>
      <c r="C62" s="481"/>
      <c r="D62" s="481"/>
      <c r="E62" s="481"/>
      <c r="F62" s="538">
        <f t="shared" ref="F62:BQ62" ca="1" si="58">IF(F54="","",F58)</f>
        <v>0</v>
      </c>
      <c r="G62" s="538">
        <f t="shared" ca="1" si="58"/>
        <v>0</v>
      </c>
      <c r="H62" s="538">
        <f t="shared" ca="1" si="58"/>
        <v>0</v>
      </c>
      <c r="I62" s="538">
        <f t="shared" ca="1" si="58"/>
        <v>0</v>
      </c>
      <c r="J62" s="538">
        <f t="shared" ca="1" si="58"/>
        <v>0</v>
      </c>
      <c r="K62" s="538">
        <f t="shared" ca="1" si="58"/>
        <v>0</v>
      </c>
      <c r="L62" s="538">
        <f t="shared" ca="1" si="58"/>
        <v>0</v>
      </c>
      <c r="M62" s="538">
        <f t="shared" ca="1" si="58"/>
        <v>0</v>
      </c>
      <c r="N62" s="538">
        <f t="shared" ca="1" si="58"/>
        <v>0</v>
      </c>
      <c r="O62" s="538">
        <f t="shared" ca="1" si="58"/>
        <v>0</v>
      </c>
      <c r="P62" s="538">
        <f t="shared" ca="1" si="58"/>
        <v>0</v>
      </c>
      <c r="Q62" s="538">
        <f t="shared" ca="1" si="58"/>
        <v>0</v>
      </c>
      <c r="R62" s="538">
        <f t="shared" ca="1" si="58"/>
        <v>0</v>
      </c>
      <c r="S62" s="538">
        <f t="shared" ca="1" si="58"/>
        <v>0</v>
      </c>
      <c r="T62" s="538">
        <f t="shared" ca="1" si="58"/>
        <v>0</v>
      </c>
      <c r="U62" s="538">
        <f t="shared" ca="1" si="58"/>
        <v>0</v>
      </c>
      <c r="V62" s="538">
        <f t="shared" ca="1" si="58"/>
        <v>0</v>
      </c>
      <c r="W62" s="538">
        <f t="shared" ca="1" si="58"/>
        <v>0</v>
      </c>
      <c r="X62" s="538">
        <f t="shared" ca="1" si="58"/>
        <v>0</v>
      </c>
      <c r="Y62" s="538">
        <f t="shared" ca="1" si="58"/>
        <v>0</v>
      </c>
      <c r="Z62" s="538">
        <f t="shared" ca="1" si="58"/>
        <v>0</v>
      </c>
      <c r="AA62" s="538">
        <f t="shared" ca="1" si="58"/>
        <v>0</v>
      </c>
      <c r="AB62" s="538">
        <f t="shared" ca="1" si="58"/>
        <v>0</v>
      </c>
      <c r="AC62" s="538">
        <f t="shared" ca="1" si="58"/>
        <v>0</v>
      </c>
      <c r="AD62" s="538">
        <f t="shared" ca="1" si="58"/>
        <v>0</v>
      </c>
      <c r="AE62" s="538">
        <f t="shared" ca="1" si="58"/>
        <v>0</v>
      </c>
      <c r="AF62" s="538">
        <f t="shared" ca="1" si="58"/>
        <v>0</v>
      </c>
      <c r="AG62" s="538">
        <f t="shared" ca="1" si="58"/>
        <v>0</v>
      </c>
      <c r="AH62" s="538">
        <f t="shared" ca="1" si="58"/>
        <v>0</v>
      </c>
      <c r="AI62" s="538">
        <f t="shared" ca="1" si="58"/>
        <v>0</v>
      </c>
      <c r="AJ62" s="538">
        <f t="shared" ca="1" si="58"/>
        <v>0</v>
      </c>
      <c r="AK62" s="538">
        <f t="shared" ca="1" si="58"/>
        <v>0</v>
      </c>
      <c r="AL62" s="538">
        <f t="shared" ca="1" si="58"/>
        <v>0</v>
      </c>
      <c r="AM62" s="538">
        <f t="shared" ca="1" si="58"/>
        <v>0</v>
      </c>
      <c r="AN62" s="538">
        <f t="shared" ca="1" si="58"/>
        <v>0</v>
      </c>
      <c r="AO62" s="538">
        <f t="shared" ca="1" si="58"/>
        <v>0</v>
      </c>
      <c r="AP62" s="538">
        <f t="shared" ca="1" si="58"/>
        <v>0</v>
      </c>
      <c r="AQ62" s="538">
        <f t="shared" ca="1" si="58"/>
        <v>0</v>
      </c>
      <c r="AR62" s="538">
        <f t="shared" ca="1" si="58"/>
        <v>0</v>
      </c>
      <c r="AS62" s="538">
        <f t="shared" ca="1" si="58"/>
        <v>0</v>
      </c>
      <c r="AT62" s="538">
        <f t="shared" ca="1" si="58"/>
        <v>0</v>
      </c>
      <c r="AU62" s="538">
        <f t="shared" ca="1" si="58"/>
        <v>0</v>
      </c>
      <c r="AV62" s="538">
        <f t="shared" ca="1" si="58"/>
        <v>0</v>
      </c>
      <c r="AW62" s="538">
        <f t="shared" ca="1" si="58"/>
        <v>0</v>
      </c>
      <c r="AX62" s="538">
        <f t="shared" ca="1" si="58"/>
        <v>0</v>
      </c>
      <c r="AY62" s="538">
        <f t="shared" ca="1" si="58"/>
        <v>0</v>
      </c>
      <c r="AZ62" s="538">
        <f t="shared" ca="1" si="58"/>
        <v>0</v>
      </c>
      <c r="BA62" s="538">
        <f t="shared" ca="1" si="58"/>
        <v>0</v>
      </c>
      <c r="BB62" s="538">
        <f t="shared" ca="1" si="58"/>
        <v>1634607.7510180725</v>
      </c>
      <c r="BC62" s="538">
        <f t="shared" ca="1" si="58"/>
        <v>0</v>
      </c>
      <c r="BD62" s="538">
        <f t="shared" ca="1" si="58"/>
        <v>9.8469911906699963</v>
      </c>
      <c r="BE62" s="538">
        <f t="shared" ca="1" si="58"/>
        <v>0</v>
      </c>
      <c r="BF62" s="538">
        <f t="shared" ca="1" si="58"/>
        <v>0</v>
      </c>
      <c r="BG62" s="538">
        <f t="shared" ca="1" si="58"/>
        <v>0</v>
      </c>
      <c r="BH62" s="538">
        <f t="shared" ca="1" si="58"/>
        <v>0</v>
      </c>
      <c r="BI62" s="538">
        <f t="shared" ca="1" si="58"/>
        <v>0</v>
      </c>
      <c r="BJ62" s="538">
        <f t="shared" ca="1" si="58"/>
        <v>0</v>
      </c>
      <c r="BK62" s="538">
        <f t="shared" ca="1" si="58"/>
        <v>0</v>
      </c>
      <c r="BL62" s="538">
        <f t="shared" ca="1" si="58"/>
        <v>0</v>
      </c>
      <c r="BM62" s="538">
        <f t="shared" ca="1" si="58"/>
        <v>0</v>
      </c>
      <c r="BN62" s="538">
        <f t="shared" ca="1" si="58"/>
        <v>0</v>
      </c>
      <c r="BO62" s="538">
        <f t="shared" ca="1" si="58"/>
        <v>0</v>
      </c>
      <c r="BP62" s="538">
        <f t="shared" ca="1" si="58"/>
        <v>0</v>
      </c>
      <c r="BQ62" s="538">
        <f t="shared" ca="1" si="58"/>
        <v>0</v>
      </c>
      <c r="BR62" s="538">
        <f t="shared" ref="BR62:BZ62" ca="1" si="59">IF(BR54="","",BR58)</f>
        <v>0</v>
      </c>
      <c r="BS62" s="538">
        <f t="shared" ca="1" si="59"/>
        <v>0</v>
      </c>
      <c r="BT62" s="538">
        <f t="shared" ca="1" si="59"/>
        <v>0</v>
      </c>
      <c r="BU62" s="538">
        <f t="shared" ca="1" si="59"/>
        <v>0</v>
      </c>
      <c r="BV62" s="538">
        <f t="shared" ca="1" si="59"/>
        <v>0</v>
      </c>
      <c r="BW62" s="538">
        <f t="shared" ca="1" si="59"/>
        <v>0</v>
      </c>
      <c r="BX62" s="538">
        <f t="shared" ca="1" si="59"/>
        <v>0</v>
      </c>
      <c r="BY62" s="538">
        <f t="shared" ca="1" si="59"/>
        <v>0</v>
      </c>
      <c r="BZ62" s="538">
        <f t="shared" ca="1" si="59"/>
        <v>0</v>
      </c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</row>
    <row r="63" spans="2:138" ht="14.4">
      <c r="B63" s="481" t="s">
        <v>384</v>
      </c>
      <c r="C63" s="481"/>
      <c r="D63" s="481"/>
      <c r="E63" s="481"/>
      <c r="F63" s="538">
        <f ca="1">IF(F54="","",F62/VLOOKUP($B52,$B$11:$I$14,8,FALSE)*VLOOKUP($B52,$B$11:$I$14,7,FALSE))</f>
        <v>0</v>
      </c>
      <c r="G63" s="538">
        <f t="shared" ref="G63:BR63" ca="1" si="60">IF(G54="","",G62/VLOOKUP($B52,$B$11:$I$14,8,FALSE)*VLOOKUP($B52,$B$11:$I$14,7,FALSE))</f>
        <v>0</v>
      </c>
      <c r="H63" s="538">
        <f t="shared" ca="1" si="60"/>
        <v>0</v>
      </c>
      <c r="I63" s="538">
        <f t="shared" ca="1" si="60"/>
        <v>0</v>
      </c>
      <c r="J63" s="538">
        <f t="shared" ca="1" si="60"/>
        <v>0</v>
      </c>
      <c r="K63" s="538">
        <f t="shared" ca="1" si="60"/>
        <v>0</v>
      </c>
      <c r="L63" s="538">
        <f t="shared" ca="1" si="60"/>
        <v>0</v>
      </c>
      <c r="M63" s="538">
        <f t="shared" ca="1" si="60"/>
        <v>0</v>
      </c>
      <c r="N63" s="538">
        <f t="shared" ca="1" si="60"/>
        <v>0</v>
      </c>
      <c r="O63" s="538">
        <f t="shared" ca="1" si="60"/>
        <v>0</v>
      </c>
      <c r="P63" s="538">
        <f t="shared" ca="1" si="60"/>
        <v>0</v>
      </c>
      <c r="Q63" s="538">
        <f t="shared" ca="1" si="60"/>
        <v>0</v>
      </c>
      <c r="R63" s="538">
        <f t="shared" ca="1" si="60"/>
        <v>0</v>
      </c>
      <c r="S63" s="538">
        <f t="shared" ca="1" si="60"/>
        <v>0</v>
      </c>
      <c r="T63" s="538">
        <f t="shared" ca="1" si="60"/>
        <v>0</v>
      </c>
      <c r="U63" s="538">
        <f t="shared" ca="1" si="60"/>
        <v>0</v>
      </c>
      <c r="V63" s="538">
        <f t="shared" ca="1" si="60"/>
        <v>0</v>
      </c>
      <c r="W63" s="538">
        <f t="shared" ca="1" si="60"/>
        <v>0</v>
      </c>
      <c r="X63" s="538">
        <f t="shared" ca="1" si="60"/>
        <v>0</v>
      </c>
      <c r="Y63" s="538">
        <f t="shared" ca="1" si="60"/>
        <v>0</v>
      </c>
      <c r="Z63" s="538">
        <f t="shared" ca="1" si="60"/>
        <v>0</v>
      </c>
      <c r="AA63" s="538">
        <f t="shared" ca="1" si="60"/>
        <v>0</v>
      </c>
      <c r="AB63" s="538">
        <f t="shared" ca="1" si="60"/>
        <v>0</v>
      </c>
      <c r="AC63" s="538">
        <f t="shared" ca="1" si="60"/>
        <v>0</v>
      </c>
      <c r="AD63" s="538">
        <f t="shared" ca="1" si="60"/>
        <v>0</v>
      </c>
      <c r="AE63" s="538">
        <f t="shared" ca="1" si="60"/>
        <v>0</v>
      </c>
      <c r="AF63" s="538">
        <f t="shared" ca="1" si="60"/>
        <v>0</v>
      </c>
      <c r="AG63" s="538">
        <f t="shared" ca="1" si="60"/>
        <v>0</v>
      </c>
      <c r="AH63" s="538">
        <f t="shared" ca="1" si="60"/>
        <v>0</v>
      </c>
      <c r="AI63" s="538">
        <f t="shared" ca="1" si="60"/>
        <v>0</v>
      </c>
      <c r="AJ63" s="538">
        <f t="shared" ca="1" si="60"/>
        <v>0</v>
      </c>
      <c r="AK63" s="538">
        <f t="shared" ca="1" si="60"/>
        <v>0</v>
      </c>
      <c r="AL63" s="538">
        <f t="shared" ca="1" si="60"/>
        <v>0</v>
      </c>
      <c r="AM63" s="538">
        <f t="shared" ca="1" si="60"/>
        <v>0</v>
      </c>
      <c r="AN63" s="538">
        <f t="shared" ca="1" si="60"/>
        <v>0</v>
      </c>
      <c r="AO63" s="538">
        <f t="shared" ca="1" si="60"/>
        <v>0</v>
      </c>
      <c r="AP63" s="538">
        <f t="shared" ca="1" si="60"/>
        <v>0</v>
      </c>
      <c r="AQ63" s="538">
        <f t="shared" ca="1" si="60"/>
        <v>0</v>
      </c>
      <c r="AR63" s="538">
        <f t="shared" ca="1" si="60"/>
        <v>0</v>
      </c>
      <c r="AS63" s="538">
        <f t="shared" ca="1" si="60"/>
        <v>0</v>
      </c>
      <c r="AT63" s="538">
        <f t="shared" ca="1" si="60"/>
        <v>0</v>
      </c>
      <c r="AU63" s="538">
        <f t="shared" ca="1" si="60"/>
        <v>0</v>
      </c>
      <c r="AV63" s="538">
        <f t="shared" ca="1" si="60"/>
        <v>0</v>
      </c>
      <c r="AW63" s="538">
        <f t="shared" ca="1" si="60"/>
        <v>0</v>
      </c>
      <c r="AX63" s="538">
        <f t="shared" ca="1" si="60"/>
        <v>0</v>
      </c>
      <c r="AY63" s="538">
        <f t="shared" ca="1" si="60"/>
        <v>0</v>
      </c>
      <c r="AZ63" s="538">
        <f t="shared" ca="1" si="60"/>
        <v>0</v>
      </c>
      <c r="BA63" s="538">
        <f t="shared" ca="1" si="60"/>
        <v>0</v>
      </c>
      <c r="BB63" s="538">
        <f t="shared" ca="1" si="60"/>
        <v>635680.7920625835</v>
      </c>
      <c r="BC63" s="538">
        <f t="shared" ca="1" si="60"/>
        <v>0</v>
      </c>
      <c r="BD63" s="538">
        <f t="shared" ca="1" si="60"/>
        <v>3.8293854630383302</v>
      </c>
      <c r="BE63" s="538">
        <f t="shared" ca="1" si="60"/>
        <v>0</v>
      </c>
      <c r="BF63" s="538">
        <f t="shared" ca="1" si="60"/>
        <v>0</v>
      </c>
      <c r="BG63" s="538">
        <f t="shared" ca="1" si="60"/>
        <v>0</v>
      </c>
      <c r="BH63" s="538">
        <f t="shared" ca="1" si="60"/>
        <v>0</v>
      </c>
      <c r="BI63" s="538">
        <f t="shared" ca="1" si="60"/>
        <v>0</v>
      </c>
      <c r="BJ63" s="538">
        <f t="shared" ca="1" si="60"/>
        <v>0</v>
      </c>
      <c r="BK63" s="538">
        <f t="shared" ca="1" si="60"/>
        <v>0</v>
      </c>
      <c r="BL63" s="538">
        <f t="shared" ca="1" si="60"/>
        <v>0</v>
      </c>
      <c r="BM63" s="538">
        <f t="shared" ca="1" si="60"/>
        <v>0</v>
      </c>
      <c r="BN63" s="538">
        <f t="shared" ca="1" si="60"/>
        <v>0</v>
      </c>
      <c r="BO63" s="538">
        <f t="shared" ca="1" si="60"/>
        <v>0</v>
      </c>
      <c r="BP63" s="538">
        <f t="shared" ca="1" si="60"/>
        <v>0</v>
      </c>
      <c r="BQ63" s="538">
        <f t="shared" ca="1" si="60"/>
        <v>0</v>
      </c>
      <c r="BR63" s="538">
        <f t="shared" ca="1" si="60"/>
        <v>0</v>
      </c>
      <c r="BS63" s="538">
        <f t="shared" ref="BS63:BZ63" ca="1" si="61">IF(BS54="","",BS62/VLOOKUP($B52,$B$11:$I$14,8,FALSE)*VLOOKUP($B52,$B$11:$I$14,7,FALSE))</f>
        <v>0</v>
      </c>
      <c r="BT63" s="538">
        <f t="shared" ca="1" si="61"/>
        <v>0</v>
      </c>
      <c r="BU63" s="538">
        <f t="shared" ca="1" si="61"/>
        <v>0</v>
      </c>
      <c r="BV63" s="538">
        <f t="shared" ca="1" si="61"/>
        <v>0</v>
      </c>
      <c r="BW63" s="538">
        <f t="shared" ca="1" si="61"/>
        <v>0</v>
      </c>
      <c r="BX63" s="538">
        <f t="shared" ca="1" si="61"/>
        <v>0</v>
      </c>
      <c r="BY63" s="538">
        <f t="shared" ca="1" si="61"/>
        <v>0</v>
      </c>
      <c r="BZ63" s="538">
        <f t="shared" ca="1" si="61"/>
        <v>0</v>
      </c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</row>
    <row r="64" spans="2:138" ht="14.4">
      <c r="B64" s="481" t="str">
        <f>"Total Distributions ("&amp;B52&amp;")"</f>
        <v>Total Distributions (Hurdle 2)</v>
      </c>
      <c r="C64" s="481"/>
      <c r="D64" s="481"/>
      <c r="E64" s="481"/>
      <c r="F64" s="538">
        <f t="shared" ref="F64:BQ64" ca="1" si="62">IF(F54="","",F62+F63)</f>
        <v>0</v>
      </c>
      <c r="G64" s="538">
        <f t="shared" ca="1" si="62"/>
        <v>0</v>
      </c>
      <c r="H64" s="538">
        <f t="shared" ca="1" si="62"/>
        <v>0</v>
      </c>
      <c r="I64" s="538">
        <f t="shared" ca="1" si="62"/>
        <v>0</v>
      </c>
      <c r="J64" s="538">
        <f t="shared" ca="1" si="62"/>
        <v>0</v>
      </c>
      <c r="K64" s="538">
        <f t="shared" ca="1" si="62"/>
        <v>0</v>
      </c>
      <c r="L64" s="538">
        <f t="shared" ca="1" si="62"/>
        <v>0</v>
      </c>
      <c r="M64" s="538">
        <f t="shared" ca="1" si="62"/>
        <v>0</v>
      </c>
      <c r="N64" s="538">
        <f t="shared" ca="1" si="62"/>
        <v>0</v>
      </c>
      <c r="O64" s="538">
        <f t="shared" ca="1" si="62"/>
        <v>0</v>
      </c>
      <c r="P64" s="538">
        <f t="shared" ca="1" si="62"/>
        <v>0</v>
      </c>
      <c r="Q64" s="538">
        <f t="shared" ca="1" si="62"/>
        <v>0</v>
      </c>
      <c r="R64" s="538">
        <f t="shared" ca="1" si="62"/>
        <v>0</v>
      </c>
      <c r="S64" s="538">
        <f t="shared" ca="1" si="62"/>
        <v>0</v>
      </c>
      <c r="T64" s="538">
        <f t="shared" ca="1" si="62"/>
        <v>0</v>
      </c>
      <c r="U64" s="538">
        <f t="shared" ca="1" si="62"/>
        <v>0</v>
      </c>
      <c r="V64" s="538">
        <f t="shared" ca="1" si="62"/>
        <v>0</v>
      </c>
      <c r="W64" s="538">
        <f t="shared" ca="1" si="62"/>
        <v>0</v>
      </c>
      <c r="X64" s="538">
        <f t="shared" ca="1" si="62"/>
        <v>0</v>
      </c>
      <c r="Y64" s="538">
        <f t="shared" ca="1" si="62"/>
        <v>0</v>
      </c>
      <c r="Z64" s="538">
        <f t="shared" ca="1" si="62"/>
        <v>0</v>
      </c>
      <c r="AA64" s="538">
        <f t="shared" ca="1" si="62"/>
        <v>0</v>
      </c>
      <c r="AB64" s="538">
        <f t="shared" ca="1" si="62"/>
        <v>0</v>
      </c>
      <c r="AC64" s="538">
        <f t="shared" ca="1" si="62"/>
        <v>0</v>
      </c>
      <c r="AD64" s="538">
        <f t="shared" ca="1" si="62"/>
        <v>0</v>
      </c>
      <c r="AE64" s="538">
        <f t="shared" ca="1" si="62"/>
        <v>0</v>
      </c>
      <c r="AF64" s="538">
        <f t="shared" ca="1" si="62"/>
        <v>0</v>
      </c>
      <c r="AG64" s="538">
        <f t="shared" ca="1" si="62"/>
        <v>0</v>
      </c>
      <c r="AH64" s="538">
        <f t="shared" ca="1" si="62"/>
        <v>0</v>
      </c>
      <c r="AI64" s="538">
        <f t="shared" ca="1" si="62"/>
        <v>0</v>
      </c>
      <c r="AJ64" s="538">
        <f t="shared" ca="1" si="62"/>
        <v>0</v>
      </c>
      <c r="AK64" s="538">
        <f t="shared" ca="1" si="62"/>
        <v>0</v>
      </c>
      <c r="AL64" s="538">
        <f t="shared" ca="1" si="62"/>
        <v>0</v>
      </c>
      <c r="AM64" s="538">
        <f t="shared" ca="1" si="62"/>
        <v>0</v>
      </c>
      <c r="AN64" s="538">
        <f t="shared" ca="1" si="62"/>
        <v>0</v>
      </c>
      <c r="AO64" s="538">
        <f t="shared" ca="1" si="62"/>
        <v>0</v>
      </c>
      <c r="AP64" s="538">
        <f t="shared" ca="1" si="62"/>
        <v>0</v>
      </c>
      <c r="AQ64" s="538">
        <f t="shared" ca="1" si="62"/>
        <v>0</v>
      </c>
      <c r="AR64" s="538">
        <f t="shared" ca="1" si="62"/>
        <v>0</v>
      </c>
      <c r="AS64" s="538">
        <f t="shared" ca="1" si="62"/>
        <v>0</v>
      </c>
      <c r="AT64" s="538">
        <f t="shared" ca="1" si="62"/>
        <v>0</v>
      </c>
      <c r="AU64" s="538">
        <f t="shared" ca="1" si="62"/>
        <v>0</v>
      </c>
      <c r="AV64" s="538">
        <f t="shared" ca="1" si="62"/>
        <v>0</v>
      </c>
      <c r="AW64" s="538">
        <f t="shared" ca="1" si="62"/>
        <v>0</v>
      </c>
      <c r="AX64" s="538">
        <f t="shared" ca="1" si="62"/>
        <v>0</v>
      </c>
      <c r="AY64" s="538">
        <f t="shared" ca="1" si="62"/>
        <v>0</v>
      </c>
      <c r="AZ64" s="538">
        <f t="shared" ca="1" si="62"/>
        <v>0</v>
      </c>
      <c r="BA64" s="538">
        <f t="shared" ca="1" si="62"/>
        <v>0</v>
      </c>
      <c r="BB64" s="538">
        <f t="shared" ca="1" si="62"/>
        <v>2270288.5430806559</v>
      </c>
      <c r="BC64" s="538">
        <f t="shared" ca="1" si="62"/>
        <v>0</v>
      </c>
      <c r="BD64" s="538">
        <f t="shared" ca="1" si="62"/>
        <v>13.676376653708326</v>
      </c>
      <c r="BE64" s="538">
        <f t="shared" ca="1" si="62"/>
        <v>0</v>
      </c>
      <c r="BF64" s="538">
        <f t="shared" ca="1" si="62"/>
        <v>0</v>
      </c>
      <c r="BG64" s="538">
        <f t="shared" ca="1" si="62"/>
        <v>0</v>
      </c>
      <c r="BH64" s="538">
        <f t="shared" ca="1" si="62"/>
        <v>0</v>
      </c>
      <c r="BI64" s="538">
        <f t="shared" ca="1" si="62"/>
        <v>0</v>
      </c>
      <c r="BJ64" s="538">
        <f t="shared" ca="1" si="62"/>
        <v>0</v>
      </c>
      <c r="BK64" s="538">
        <f t="shared" ca="1" si="62"/>
        <v>0</v>
      </c>
      <c r="BL64" s="538">
        <f t="shared" ca="1" si="62"/>
        <v>0</v>
      </c>
      <c r="BM64" s="538">
        <f t="shared" ca="1" si="62"/>
        <v>0</v>
      </c>
      <c r="BN64" s="538">
        <f t="shared" ca="1" si="62"/>
        <v>0</v>
      </c>
      <c r="BO64" s="538">
        <f t="shared" ca="1" si="62"/>
        <v>0</v>
      </c>
      <c r="BP64" s="538">
        <f t="shared" ca="1" si="62"/>
        <v>0</v>
      </c>
      <c r="BQ64" s="538">
        <f t="shared" ca="1" si="62"/>
        <v>0</v>
      </c>
      <c r="BR64" s="538">
        <f t="shared" ref="BR64:BZ64" ca="1" si="63">IF(BR54="","",BR62+BR63)</f>
        <v>0</v>
      </c>
      <c r="BS64" s="538">
        <f t="shared" ca="1" si="63"/>
        <v>0</v>
      </c>
      <c r="BT64" s="538">
        <f t="shared" ca="1" si="63"/>
        <v>0</v>
      </c>
      <c r="BU64" s="538">
        <f t="shared" ca="1" si="63"/>
        <v>0</v>
      </c>
      <c r="BV64" s="538">
        <f t="shared" ca="1" si="63"/>
        <v>0</v>
      </c>
      <c r="BW64" s="538">
        <f t="shared" ca="1" si="63"/>
        <v>0</v>
      </c>
      <c r="BX64" s="538">
        <f t="shared" ca="1" si="63"/>
        <v>0</v>
      </c>
      <c r="BY64" s="538">
        <f t="shared" ca="1" si="63"/>
        <v>0</v>
      </c>
      <c r="BZ64" s="538">
        <f t="shared" ca="1" si="63"/>
        <v>0</v>
      </c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</row>
    <row r="65" spans="2:138" ht="14.4">
      <c r="B65" s="481" t="s">
        <v>385</v>
      </c>
      <c r="C65" s="481"/>
      <c r="D65" s="481"/>
      <c r="E65" s="481"/>
      <c r="F65" s="538">
        <f t="shared" ref="F65:AN65" ca="1" si="64">IF(F54="","",MAX(F$35-F49-F64,0))</f>
        <v>0</v>
      </c>
      <c r="G65" s="538">
        <f t="shared" ca="1" si="64"/>
        <v>0</v>
      </c>
      <c r="H65" s="538">
        <f t="shared" ca="1" si="64"/>
        <v>0</v>
      </c>
      <c r="I65" s="538">
        <f t="shared" ca="1" si="64"/>
        <v>0</v>
      </c>
      <c r="J65" s="538">
        <f t="shared" ca="1" si="64"/>
        <v>0</v>
      </c>
      <c r="K65" s="538">
        <f t="shared" ca="1" si="64"/>
        <v>0</v>
      </c>
      <c r="L65" s="538">
        <f t="shared" ca="1" si="64"/>
        <v>0</v>
      </c>
      <c r="M65" s="538">
        <f t="shared" ca="1" si="64"/>
        <v>0</v>
      </c>
      <c r="N65" s="538">
        <f t="shared" ca="1" si="64"/>
        <v>0</v>
      </c>
      <c r="O65" s="538">
        <f t="shared" ca="1" si="64"/>
        <v>0</v>
      </c>
      <c r="P65" s="538">
        <f t="shared" ca="1" si="64"/>
        <v>0</v>
      </c>
      <c r="Q65" s="538">
        <f t="shared" ca="1" si="64"/>
        <v>0</v>
      </c>
      <c r="R65" s="538">
        <f t="shared" ca="1" si="64"/>
        <v>0</v>
      </c>
      <c r="S65" s="538">
        <f t="shared" ca="1" si="64"/>
        <v>0</v>
      </c>
      <c r="T65" s="538">
        <f t="shared" ca="1" si="64"/>
        <v>0</v>
      </c>
      <c r="U65" s="538">
        <f t="shared" ca="1" si="64"/>
        <v>0</v>
      </c>
      <c r="V65" s="538">
        <f t="shared" ca="1" si="64"/>
        <v>0</v>
      </c>
      <c r="W65" s="538">
        <f t="shared" ca="1" si="64"/>
        <v>0</v>
      </c>
      <c r="X65" s="538">
        <f t="shared" ca="1" si="64"/>
        <v>0</v>
      </c>
      <c r="Y65" s="538">
        <f t="shared" ca="1" si="64"/>
        <v>0</v>
      </c>
      <c r="Z65" s="538">
        <f t="shared" ca="1" si="64"/>
        <v>0</v>
      </c>
      <c r="AA65" s="538">
        <f t="shared" ca="1" si="64"/>
        <v>0</v>
      </c>
      <c r="AB65" s="538">
        <f t="shared" ca="1" si="64"/>
        <v>0</v>
      </c>
      <c r="AC65" s="538">
        <f t="shared" ca="1" si="64"/>
        <v>0</v>
      </c>
      <c r="AD65" s="538">
        <f t="shared" ca="1" si="64"/>
        <v>0</v>
      </c>
      <c r="AE65" s="538">
        <f t="shared" ca="1" si="64"/>
        <v>0</v>
      </c>
      <c r="AF65" s="538">
        <f t="shared" ca="1" si="64"/>
        <v>0</v>
      </c>
      <c r="AG65" s="538">
        <f t="shared" ca="1" si="64"/>
        <v>0</v>
      </c>
      <c r="AH65" s="538">
        <f t="shared" ca="1" si="64"/>
        <v>0</v>
      </c>
      <c r="AI65" s="538">
        <f t="shared" ca="1" si="64"/>
        <v>0</v>
      </c>
      <c r="AJ65" s="538">
        <f t="shared" ca="1" si="64"/>
        <v>0</v>
      </c>
      <c r="AK65" s="538">
        <f t="shared" ca="1" si="64"/>
        <v>0</v>
      </c>
      <c r="AL65" s="538">
        <f t="shared" ca="1" si="64"/>
        <v>0</v>
      </c>
      <c r="AM65" s="538">
        <f t="shared" ca="1" si="64"/>
        <v>0</v>
      </c>
      <c r="AN65" s="538">
        <f t="shared" ca="1" si="64"/>
        <v>0</v>
      </c>
      <c r="AO65" s="538">
        <f ca="1">IF(AO54="","",MAX(AO$35-AO49-AO64,0))</f>
        <v>0</v>
      </c>
      <c r="AP65" s="538">
        <f ca="1">IF(AP54="","",MAX(AP$35-AP49-AP64,0))</f>
        <v>0</v>
      </c>
      <c r="AQ65" s="538">
        <f t="shared" ref="AQ65:BZ65" ca="1" si="65">IF(AQ54="","",MAX(AQ$35-AQ49-AQ64,0))</f>
        <v>0</v>
      </c>
      <c r="AR65" s="538">
        <f t="shared" ca="1" si="65"/>
        <v>0</v>
      </c>
      <c r="AS65" s="538">
        <f t="shared" ca="1" si="65"/>
        <v>0</v>
      </c>
      <c r="AT65" s="538">
        <f t="shared" ca="1" si="65"/>
        <v>0</v>
      </c>
      <c r="AU65" s="538">
        <f t="shared" ca="1" si="65"/>
        <v>0</v>
      </c>
      <c r="AV65" s="538">
        <f t="shared" ca="1" si="65"/>
        <v>0</v>
      </c>
      <c r="AW65" s="538">
        <f t="shared" ca="1" si="65"/>
        <v>0</v>
      </c>
      <c r="AX65" s="538">
        <f t="shared" ca="1" si="65"/>
        <v>0</v>
      </c>
      <c r="AY65" s="538">
        <f t="shared" ca="1" si="65"/>
        <v>0</v>
      </c>
      <c r="AZ65" s="538">
        <f t="shared" ca="1" si="65"/>
        <v>0</v>
      </c>
      <c r="BA65" s="538">
        <f t="shared" ca="1" si="65"/>
        <v>0</v>
      </c>
      <c r="BB65" s="538">
        <f t="shared" ca="1" si="65"/>
        <v>34316084.151036985</v>
      </c>
      <c r="BC65" s="538">
        <f t="shared" ca="1" si="65"/>
        <v>0</v>
      </c>
      <c r="BD65" s="538">
        <f t="shared" ca="1" si="65"/>
        <v>10317143.112034101</v>
      </c>
      <c r="BE65" s="538">
        <f t="shared" ca="1" si="65"/>
        <v>0</v>
      </c>
      <c r="BF65" s="538">
        <f t="shared" ca="1" si="65"/>
        <v>0</v>
      </c>
      <c r="BG65" s="538">
        <f t="shared" ca="1" si="65"/>
        <v>0</v>
      </c>
      <c r="BH65" s="538">
        <f t="shared" ca="1" si="65"/>
        <v>0</v>
      </c>
      <c r="BI65" s="538">
        <f t="shared" ca="1" si="65"/>
        <v>0</v>
      </c>
      <c r="BJ65" s="538">
        <f t="shared" ca="1" si="65"/>
        <v>0</v>
      </c>
      <c r="BK65" s="538">
        <f t="shared" ca="1" si="65"/>
        <v>0</v>
      </c>
      <c r="BL65" s="538">
        <f t="shared" ca="1" si="65"/>
        <v>0</v>
      </c>
      <c r="BM65" s="538">
        <f t="shared" ca="1" si="65"/>
        <v>0</v>
      </c>
      <c r="BN65" s="538">
        <f t="shared" ca="1" si="65"/>
        <v>7670483.6730885645</v>
      </c>
      <c r="BO65" s="538">
        <f t="shared" ca="1" si="65"/>
        <v>0</v>
      </c>
      <c r="BP65" s="538">
        <f t="shared" ca="1" si="65"/>
        <v>3410947.3675186071</v>
      </c>
      <c r="BQ65" s="538">
        <f t="shared" ca="1" si="65"/>
        <v>0</v>
      </c>
      <c r="BR65" s="538">
        <f t="shared" ca="1" si="65"/>
        <v>0</v>
      </c>
      <c r="BS65" s="538">
        <f t="shared" ca="1" si="65"/>
        <v>0</v>
      </c>
      <c r="BT65" s="538">
        <f t="shared" ca="1" si="65"/>
        <v>0</v>
      </c>
      <c r="BU65" s="538">
        <f t="shared" ca="1" si="65"/>
        <v>0</v>
      </c>
      <c r="BV65" s="538">
        <f t="shared" ca="1" si="65"/>
        <v>0</v>
      </c>
      <c r="BW65" s="538">
        <f t="shared" ca="1" si="65"/>
        <v>0</v>
      </c>
      <c r="BX65" s="538">
        <f t="shared" ca="1" si="65"/>
        <v>0</v>
      </c>
      <c r="BY65" s="538">
        <f t="shared" ca="1" si="65"/>
        <v>0</v>
      </c>
      <c r="BZ65" s="538">
        <f t="shared" ca="1" si="65"/>
        <v>0</v>
      </c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</row>
    <row r="66" spans="2:138" ht="14.4">
      <c r="B66" s="481"/>
      <c r="C66" s="481"/>
      <c r="D66" s="481"/>
      <c r="E66" s="481"/>
      <c r="F66" s="482"/>
      <c r="G66" s="482"/>
      <c r="H66" s="482"/>
      <c r="I66" s="482"/>
      <c r="J66" s="482"/>
      <c r="K66" s="482"/>
      <c r="L66" s="482"/>
      <c r="M66" s="482"/>
      <c r="N66" s="482"/>
      <c r="O66" s="482"/>
      <c r="P66" s="482"/>
      <c r="Q66" s="481"/>
      <c r="R66" s="481"/>
      <c r="S66" s="481"/>
      <c r="T66" s="481"/>
      <c r="U66" s="481"/>
      <c r="V66" s="481"/>
      <c r="W66" s="481"/>
      <c r="X66" s="481"/>
      <c r="Y66" s="481"/>
      <c r="Z66" s="481"/>
      <c r="AA66" s="481"/>
      <c r="AB66" s="481"/>
      <c r="AC66" s="481"/>
      <c r="AD66" s="481"/>
      <c r="AE66" s="481"/>
      <c r="AF66" s="481"/>
      <c r="AG66" s="481"/>
      <c r="AH66" s="481"/>
      <c r="AI66" s="481"/>
      <c r="AJ66" s="481"/>
      <c r="AK66" s="481"/>
      <c r="AL66" s="481"/>
      <c r="AM66" s="481"/>
      <c r="AN66" s="481"/>
      <c r="AO66" s="481"/>
      <c r="AP66" s="481"/>
      <c r="AQ66" s="481"/>
      <c r="AR66" s="481"/>
      <c r="AS66" s="481"/>
      <c r="AT66" s="481"/>
      <c r="AU66" s="481"/>
      <c r="AV66" s="481"/>
      <c r="AW66" s="481"/>
      <c r="AX66" s="481"/>
      <c r="AY66" s="481"/>
      <c r="AZ66" s="481"/>
      <c r="BA66" s="481"/>
      <c r="BB66" s="481"/>
      <c r="BC66" s="481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1"/>
      <c r="BQ66" s="481"/>
      <c r="BR66" s="481"/>
      <c r="BS66" s="481"/>
      <c r="BT66" s="481"/>
      <c r="BU66" s="481"/>
      <c r="BV66" s="481"/>
      <c r="BW66" s="481"/>
      <c r="BX66" s="481"/>
      <c r="BY66" s="481"/>
      <c r="BZ66" s="481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</row>
    <row r="67" spans="2:138" ht="14.4">
      <c r="B67" s="534" t="s">
        <v>248</v>
      </c>
      <c r="C67" s="481"/>
      <c r="D67" s="481"/>
      <c r="E67" s="481"/>
      <c r="F67" s="482"/>
      <c r="G67" s="482"/>
      <c r="H67" s="482"/>
      <c r="I67" s="482"/>
      <c r="J67" s="482"/>
      <c r="K67" s="482"/>
      <c r="L67" s="482"/>
      <c r="M67" s="482"/>
      <c r="N67" s="482"/>
      <c r="O67" s="482"/>
      <c r="P67" s="482"/>
      <c r="Q67" s="481"/>
      <c r="R67" s="481"/>
      <c r="S67" s="481"/>
      <c r="T67" s="481"/>
      <c r="U67" s="481"/>
      <c r="V67" s="481"/>
      <c r="W67" s="481"/>
      <c r="X67" s="481"/>
      <c r="Y67" s="481"/>
      <c r="Z67" s="481"/>
      <c r="AA67" s="481"/>
      <c r="AB67" s="481"/>
      <c r="AC67" s="481"/>
      <c r="AD67" s="481"/>
      <c r="AE67" s="481"/>
      <c r="AF67" s="481"/>
      <c r="AG67" s="481"/>
      <c r="AH67" s="481"/>
      <c r="AI67" s="481"/>
      <c r="AJ67" s="481"/>
      <c r="AK67" s="481"/>
      <c r="AL67" s="481"/>
      <c r="AM67" s="481"/>
      <c r="AN67" s="481"/>
      <c r="AO67" s="481"/>
      <c r="AP67" s="481"/>
      <c r="AQ67" s="481"/>
      <c r="AR67" s="481"/>
      <c r="AS67" s="481"/>
      <c r="AT67" s="481"/>
      <c r="AU67" s="481"/>
      <c r="AV67" s="481"/>
      <c r="AW67" s="481"/>
      <c r="AX67" s="481"/>
      <c r="AY67" s="481"/>
      <c r="AZ67" s="481"/>
      <c r="BA67" s="481"/>
      <c r="BB67" s="481"/>
      <c r="BC67" s="481"/>
      <c r="BD67" s="481"/>
      <c r="BE67" s="481"/>
      <c r="BF67" s="481"/>
      <c r="BG67" s="481"/>
      <c r="BH67" s="481"/>
      <c r="BI67" s="481"/>
      <c r="BJ67" s="481"/>
      <c r="BK67" s="481"/>
      <c r="BL67" s="481"/>
      <c r="BM67" s="481"/>
      <c r="BN67" s="481"/>
      <c r="BO67" s="481"/>
      <c r="BP67" s="481"/>
      <c r="BQ67" s="481"/>
      <c r="BR67" s="481"/>
      <c r="BS67" s="481"/>
      <c r="BT67" s="481"/>
      <c r="BU67" s="481"/>
      <c r="BV67" s="481"/>
      <c r="BW67" s="481"/>
      <c r="BX67" s="481"/>
      <c r="BY67" s="481"/>
      <c r="BZ67" s="481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</row>
    <row r="68" spans="2:138" ht="14.4">
      <c r="B68" s="536" t="s">
        <v>376</v>
      </c>
      <c r="C68" s="537">
        <f>VLOOKUP(B67,$B$11:$I$14,4,FALSE)</f>
        <v>0.2</v>
      </c>
      <c r="D68" s="500"/>
      <c r="E68" s="500"/>
      <c r="F68" s="528"/>
      <c r="G68" s="528"/>
      <c r="H68" s="528"/>
      <c r="I68" s="528"/>
      <c r="J68" s="528"/>
      <c r="K68" s="528"/>
      <c r="L68" s="528"/>
      <c r="M68" s="528"/>
      <c r="N68" s="528"/>
      <c r="O68" s="528"/>
      <c r="P68" s="528"/>
      <c r="Q68" s="500"/>
      <c r="R68" s="500"/>
      <c r="S68" s="500"/>
      <c r="T68" s="500"/>
      <c r="U68" s="500"/>
      <c r="V68" s="500"/>
      <c r="W68" s="500"/>
      <c r="X68" s="500"/>
      <c r="Y68" s="500"/>
      <c r="Z68" s="500"/>
      <c r="AA68" s="500"/>
      <c r="AB68" s="500"/>
      <c r="AC68" s="500"/>
      <c r="AD68" s="500"/>
      <c r="AE68" s="500"/>
      <c r="AF68" s="500"/>
      <c r="AG68" s="500"/>
      <c r="AH68" s="500"/>
      <c r="AI68" s="500"/>
      <c r="AJ68" s="500"/>
      <c r="AK68" s="500"/>
      <c r="AL68" s="500"/>
      <c r="AM68" s="500"/>
      <c r="AN68" s="500"/>
      <c r="AO68" s="500"/>
      <c r="AP68" s="500"/>
      <c r="AQ68" s="500"/>
      <c r="AR68" s="500"/>
      <c r="AS68" s="500"/>
      <c r="AT68" s="500"/>
      <c r="AU68" s="500"/>
      <c r="AV68" s="500"/>
      <c r="AW68" s="500"/>
      <c r="AX68" s="500"/>
      <c r="AY68" s="500"/>
      <c r="AZ68" s="500"/>
      <c r="BA68" s="500"/>
      <c r="BB68" s="500"/>
      <c r="BC68" s="500"/>
      <c r="BD68" s="500"/>
      <c r="BE68" s="500"/>
      <c r="BF68" s="500"/>
      <c r="BG68" s="500"/>
      <c r="BH68" s="500"/>
      <c r="BI68" s="500"/>
      <c r="BJ68" s="500"/>
      <c r="BK68" s="500"/>
      <c r="BL68" s="500"/>
      <c r="BM68" s="500"/>
      <c r="BN68" s="500"/>
      <c r="BO68" s="500"/>
      <c r="BP68" s="500"/>
      <c r="BQ68" s="500"/>
      <c r="BR68" s="500"/>
      <c r="BS68" s="500"/>
      <c r="BT68" s="500"/>
      <c r="BU68" s="500"/>
      <c r="BV68" s="500"/>
      <c r="BW68" s="500"/>
      <c r="BX68" s="500"/>
      <c r="BY68" s="500"/>
      <c r="BZ68" s="500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</row>
    <row r="69" spans="2:138" ht="14.4">
      <c r="B69" s="481" t="s">
        <v>377</v>
      </c>
      <c r="C69" s="481"/>
      <c r="D69" s="481"/>
      <c r="E69" s="481"/>
      <c r="F69" s="538">
        <f t="shared" ref="F69:BQ69" ca="1" si="66">IF(F48="","",E74)</f>
        <v>0</v>
      </c>
      <c r="G69" s="538">
        <f t="shared" ca="1" si="66"/>
        <v>10275398.639999999</v>
      </c>
      <c r="H69" s="538">
        <f t="shared" ca="1" si="66"/>
        <v>10432709.552352056</v>
      </c>
      <c r="I69" s="538">
        <f t="shared" ca="1" si="66"/>
        <v>10592428.811476054</v>
      </c>
      <c r="J69" s="538">
        <f t="shared" ca="1" si="66"/>
        <v>10754593.287885848</v>
      </c>
      <c r="K69" s="538">
        <f t="shared" ca="1" si="66"/>
        <v>10919240.416563343</v>
      </c>
      <c r="L69" s="538">
        <f t="shared" ca="1" si="66"/>
        <v>11086408.205600193</v>
      </c>
      <c r="M69" s="538">
        <f t="shared" ca="1" si="66"/>
        <v>11256135.244971806</v>
      </c>
      <c r="N69" s="538">
        <f t="shared" ca="1" si="66"/>
        <v>11428460.715445686</v>
      </c>
      <c r="O69" s="538">
        <f t="shared" ca="1" si="66"/>
        <v>11603424.397626139</v>
      </c>
      <c r="P69" s="538">
        <f t="shared" ca="1" si="66"/>
        <v>11781066.681137457</v>
      </c>
      <c r="Q69" s="538">
        <f t="shared" ca="1" si="66"/>
        <v>12187341.971947698</v>
      </c>
      <c r="R69" s="538">
        <f t="shared" ca="1" si="66"/>
        <v>12462317.122337367</v>
      </c>
      <c r="S69" s="538">
        <f t="shared" ca="1" si="66"/>
        <v>12741501.996680086</v>
      </c>
      <c r="T69" s="538">
        <f t="shared" ca="1" si="66"/>
        <v>13031193.856263384</v>
      </c>
      <c r="U69" s="538">
        <f t="shared" ca="1" si="66"/>
        <v>13325320.744824985</v>
      </c>
      <c r="V69" s="538">
        <f t="shared" ca="1" si="66"/>
        <v>13621063.253167339</v>
      </c>
      <c r="W69" s="538">
        <f t="shared" ca="1" si="66"/>
        <v>13947989.296226922</v>
      </c>
      <c r="X69" s="538">
        <f t="shared" ca="1" si="66"/>
        <v>14279920.403898321</v>
      </c>
      <c r="Y69" s="538">
        <f t="shared" ca="1" si="66"/>
        <v>14616933.201070556</v>
      </c>
      <c r="Z69" s="538">
        <f t="shared" ca="1" si="66"/>
        <v>14954847.579253847</v>
      </c>
      <c r="AA69" s="538">
        <f t="shared" ca="1" si="66"/>
        <v>15297908.24764137</v>
      </c>
      <c r="AB69" s="538">
        <f t="shared" ca="1" si="66"/>
        <v>15643768.493211189</v>
      </c>
      <c r="AC69" s="538">
        <f t="shared" ca="1" si="66"/>
        <v>15991958.176007589</v>
      </c>
      <c r="AD69" s="538">
        <f t="shared" ca="1" si="66"/>
        <v>16345478.458481072</v>
      </c>
      <c r="AE69" s="538">
        <f t="shared" ca="1" si="66"/>
        <v>16704410.949290138</v>
      </c>
      <c r="AF69" s="538">
        <f t="shared" ca="1" si="66"/>
        <v>16948840.340223927</v>
      </c>
      <c r="AG69" s="538">
        <f t="shared" ca="1" si="66"/>
        <v>7495922.9537574928</v>
      </c>
      <c r="AH69" s="538">
        <f t="shared" ca="1" si="66"/>
        <v>7624632.1730449945</v>
      </c>
      <c r="AI69" s="538">
        <f t="shared" ca="1" si="66"/>
        <v>7755311.8623282211</v>
      </c>
      <c r="AJ69" s="538">
        <f t="shared" ca="1" si="66"/>
        <v>7887992.1884594439</v>
      </c>
      <c r="AK69" s="538">
        <f t="shared" ca="1" si="66"/>
        <v>8022703.7801294671</v>
      </c>
      <c r="AL69" s="538">
        <f t="shared" ca="1" si="66"/>
        <v>8159477.7349381344</v>
      </c>
      <c r="AM69" s="538">
        <f t="shared" ca="1" si="66"/>
        <v>8298345.6265730765</v>
      </c>
      <c r="AN69" s="538">
        <f t="shared" ca="1" si="66"/>
        <v>8439339.5120983627</v>
      </c>
      <c r="AO69" s="538">
        <f t="shared" ca="1" si="66"/>
        <v>8582491.9393547419</v>
      </c>
      <c r="AP69" s="538">
        <f t="shared" ca="1" si="66"/>
        <v>8727835.9544731677</v>
      </c>
      <c r="AQ69" s="538">
        <f t="shared" ca="1" si="66"/>
        <v>8875405.1095033605</v>
      </c>
      <c r="AR69" s="538">
        <f t="shared" ca="1" si="66"/>
        <v>9018668.249992108</v>
      </c>
      <c r="AS69" s="538">
        <f t="shared" ca="1" si="66"/>
        <v>9164124.6733038668</v>
      </c>
      <c r="AT69" s="538">
        <f t="shared" ca="1" si="66"/>
        <v>9311807.9574373141</v>
      </c>
      <c r="AU69" s="538">
        <f t="shared" ca="1" si="66"/>
        <v>9461752.1944525056</v>
      </c>
      <c r="AV69" s="538">
        <f t="shared" ca="1" si="66"/>
        <v>9613991.9983408861</v>
      </c>
      <c r="AW69" s="538">
        <f t="shared" ca="1" si="66"/>
        <v>9768562.5130157806</v>
      </c>
      <c r="AX69" s="538">
        <f t="shared" ca="1" si="66"/>
        <v>9925499.4204252195</v>
      </c>
      <c r="AY69" s="538">
        <f t="shared" ca="1" si="66"/>
        <v>10084838.948788961</v>
      </c>
      <c r="AZ69" s="538">
        <f t="shared" ca="1" si="66"/>
        <v>10246617.880961629</v>
      </c>
      <c r="BA69" s="538">
        <f t="shared" ca="1" si="66"/>
        <v>10410873.562923871</v>
      </c>
      <c r="BB69" s="538">
        <f t="shared" ca="1" si="66"/>
        <v>10577643.912403528</v>
      </c>
      <c r="BC69" s="538">
        <f t="shared" ca="1" si="66"/>
        <v>0</v>
      </c>
      <c r="BD69" s="538">
        <f t="shared" ca="1" si="66"/>
        <v>3223.4879616309368</v>
      </c>
      <c r="BE69" s="538">
        <f t="shared" ca="1" si="66"/>
        <v>0</v>
      </c>
      <c r="BF69" s="538">
        <f t="shared" ca="1" si="66"/>
        <v>0</v>
      </c>
      <c r="BG69" s="538">
        <f t="shared" ca="1" si="66"/>
        <v>0</v>
      </c>
      <c r="BH69" s="538">
        <f t="shared" ca="1" si="66"/>
        <v>0</v>
      </c>
      <c r="BI69" s="538">
        <f t="shared" ca="1" si="66"/>
        <v>0</v>
      </c>
      <c r="BJ69" s="538">
        <f t="shared" ca="1" si="66"/>
        <v>0</v>
      </c>
      <c r="BK69" s="538">
        <f t="shared" ca="1" si="66"/>
        <v>0</v>
      </c>
      <c r="BL69" s="538">
        <f t="shared" ca="1" si="66"/>
        <v>0</v>
      </c>
      <c r="BM69" s="538">
        <f t="shared" ca="1" si="66"/>
        <v>0</v>
      </c>
      <c r="BN69" s="538">
        <f t="shared" ca="1" si="66"/>
        <v>0</v>
      </c>
      <c r="BO69" s="538">
        <f t="shared" ca="1" si="66"/>
        <v>0</v>
      </c>
      <c r="BP69" s="538">
        <f t="shared" ca="1" si="66"/>
        <v>0</v>
      </c>
      <c r="BQ69" s="538">
        <f t="shared" ca="1" si="66"/>
        <v>0</v>
      </c>
      <c r="BR69" s="538">
        <f t="shared" ref="BR69:BZ69" ca="1" si="67">IF(BR48="","",BQ74)</f>
        <v>0</v>
      </c>
      <c r="BS69" s="538">
        <f t="shared" ca="1" si="67"/>
        <v>0</v>
      </c>
      <c r="BT69" s="538">
        <f t="shared" ca="1" si="67"/>
        <v>0</v>
      </c>
      <c r="BU69" s="538">
        <f t="shared" ca="1" si="67"/>
        <v>0</v>
      </c>
      <c r="BV69" s="538">
        <f t="shared" ca="1" si="67"/>
        <v>0</v>
      </c>
      <c r="BW69" s="538">
        <f t="shared" ca="1" si="67"/>
        <v>0</v>
      </c>
      <c r="BX69" s="538">
        <f t="shared" ca="1" si="67"/>
        <v>0</v>
      </c>
      <c r="BY69" s="538">
        <f t="shared" ca="1" si="67"/>
        <v>0</v>
      </c>
      <c r="BZ69" s="538">
        <f t="shared" ca="1" si="67"/>
        <v>0</v>
      </c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</row>
    <row r="70" spans="2:138" ht="14.4">
      <c r="B70" s="481" t="s">
        <v>378</v>
      </c>
      <c r="C70" s="481"/>
      <c r="D70" s="481"/>
      <c r="E70" s="481"/>
      <c r="F70" s="538">
        <f ca="1">IF(F69="","",F69*$C68)</f>
        <v>0</v>
      </c>
      <c r="G70" s="538">
        <f ca="1">IF(G69="","",G69*((1+$C68)^(1/12)-1))</f>
        <v>157310.91235205799</v>
      </c>
      <c r="H70" s="538">
        <f t="shared" ref="H70:BS70" ca="1" si="68">IF(H69="","",H69*((1+$C68)^(1/12)-1))</f>
        <v>159719.25912399762</v>
      </c>
      <c r="I70" s="538">
        <f t="shared" ca="1" si="68"/>
        <v>162164.47640979537</v>
      </c>
      <c r="J70" s="538">
        <f t="shared" ca="1" si="68"/>
        <v>164647.12867749549</v>
      </c>
      <c r="K70" s="538">
        <f t="shared" ca="1" si="68"/>
        <v>167167.78903684905</v>
      </c>
      <c r="L70" s="538">
        <f t="shared" ca="1" si="68"/>
        <v>169727.03937161397</v>
      </c>
      <c r="M70" s="538">
        <f t="shared" ca="1" si="68"/>
        <v>172325.47047388041</v>
      </c>
      <c r="N70" s="538">
        <f t="shared" ca="1" si="68"/>
        <v>174963.68218045257</v>
      </c>
      <c r="O70" s="538">
        <f t="shared" ca="1" si="68"/>
        <v>177642.28351131856</v>
      </c>
      <c r="P70" s="538">
        <f t="shared" ca="1" si="68"/>
        <v>180361.89281023998</v>
      </c>
      <c r="Q70" s="538">
        <f t="shared" ca="1" si="68"/>
        <v>186581.75238966907</v>
      </c>
      <c r="R70" s="538">
        <f t="shared" ca="1" si="68"/>
        <v>190791.47634271884</v>
      </c>
      <c r="S70" s="538">
        <f t="shared" ca="1" si="68"/>
        <v>195065.64894043986</v>
      </c>
      <c r="T70" s="538">
        <f t="shared" ca="1" si="68"/>
        <v>199500.67791874264</v>
      </c>
      <c r="U70" s="538">
        <f t="shared" ca="1" si="68"/>
        <v>204003.60484235419</v>
      </c>
      <c r="V70" s="538">
        <f t="shared" ca="1" si="68"/>
        <v>208531.26604933795</v>
      </c>
      <c r="W70" s="538">
        <f t="shared" ca="1" si="68"/>
        <v>213536.33066115252</v>
      </c>
      <c r="X70" s="538">
        <f t="shared" ca="1" si="68"/>
        <v>218618.02016199089</v>
      </c>
      <c r="Y70" s="538">
        <f t="shared" ca="1" si="68"/>
        <v>223777.50763833112</v>
      </c>
      <c r="Z70" s="538">
        <f t="shared" ca="1" si="68"/>
        <v>228950.79784256322</v>
      </c>
      <c r="AA70" s="538">
        <f t="shared" ca="1" si="68"/>
        <v>234202.87502486006</v>
      </c>
      <c r="AB70" s="538">
        <f t="shared" ca="1" si="68"/>
        <v>239497.81225144098</v>
      </c>
      <c r="AC70" s="538">
        <f t="shared" ca="1" si="68"/>
        <v>244828.41192852324</v>
      </c>
      <c r="AD70" s="538">
        <f t="shared" ca="1" si="68"/>
        <v>250240.62026410765</v>
      </c>
      <c r="AE70" s="538">
        <f t="shared" ca="1" si="68"/>
        <v>255735.68664354409</v>
      </c>
      <c r="AF70" s="538">
        <f t="shared" ca="1" si="68"/>
        <v>259477.77119331219</v>
      </c>
      <c r="AG70" s="538">
        <f t="shared" ca="1" si="68"/>
        <v>114758.61132880824</v>
      </c>
      <c r="AH70" s="538">
        <f t="shared" ca="1" si="68"/>
        <v>116729.08132453368</v>
      </c>
      <c r="AI70" s="538">
        <f t="shared" ca="1" si="68"/>
        <v>118729.71817252928</v>
      </c>
      <c r="AJ70" s="538">
        <f t="shared" ca="1" si="68"/>
        <v>120760.98371132994</v>
      </c>
      <c r="AK70" s="538">
        <f t="shared" ca="1" si="68"/>
        <v>122823.346849974</v>
      </c>
      <c r="AL70" s="538">
        <f t="shared" ca="1" si="68"/>
        <v>124917.28367624886</v>
      </c>
      <c r="AM70" s="538">
        <f t="shared" ca="1" si="68"/>
        <v>127043.27756659387</v>
      </c>
      <c r="AN70" s="538">
        <f t="shared" ca="1" si="68"/>
        <v>129201.81929768572</v>
      </c>
      <c r="AO70" s="538">
        <f t="shared" ca="1" si="68"/>
        <v>131393.40715973216</v>
      </c>
      <c r="AP70" s="538">
        <f t="shared" ca="1" si="68"/>
        <v>133618.54707150019</v>
      </c>
      <c r="AQ70" s="538">
        <f t="shared" ca="1" si="68"/>
        <v>135877.7526971052</v>
      </c>
      <c r="AR70" s="538">
        <f t="shared" ca="1" si="68"/>
        <v>138071.03552011651</v>
      </c>
      <c r="AS70" s="538">
        <f t="shared" ca="1" si="68"/>
        <v>140297.8963418043</v>
      </c>
      <c r="AT70" s="538">
        <f t="shared" ca="1" si="68"/>
        <v>142558.84922354872</v>
      </c>
      <c r="AU70" s="538">
        <f t="shared" ca="1" si="68"/>
        <v>144854.41609673752</v>
      </c>
      <c r="AV70" s="538">
        <f t="shared" ca="1" si="68"/>
        <v>147185.12688325153</v>
      </c>
      <c r="AW70" s="538">
        <f t="shared" ca="1" si="68"/>
        <v>149551.5196177951</v>
      </c>
      <c r="AX70" s="538">
        <f t="shared" ca="1" si="68"/>
        <v>151954.14057209896</v>
      </c>
      <c r="AY70" s="538">
        <f t="shared" ca="1" si="68"/>
        <v>154393.54438102472</v>
      </c>
      <c r="AZ70" s="538">
        <f t="shared" ca="1" si="68"/>
        <v>156870.29417060019</v>
      </c>
      <c r="BA70" s="538">
        <f t="shared" ca="1" si="68"/>
        <v>159384.96168801439</v>
      </c>
      <c r="BB70" s="538">
        <f t="shared" ca="1" si="68"/>
        <v>161938.12743360305</v>
      </c>
      <c r="BC70" s="538">
        <f t="shared" ca="1" si="68"/>
        <v>0</v>
      </c>
      <c r="BD70" s="538">
        <f t="shared" ca="1" si="68"/>
        <v>49.349893854827464</v>
      </c>
      <c r="BE70" s="538">
        <f t="shared" ca="1" si="68"/>
        <v>0</v>
      </c>
      <c r="BF70" s="538">
        <f t="shared" ca="1" si="68"/>
        <v>0</v>
      </c>
      <c r="BG70" s="538">
        <f t="shared" ca="1" si="68"/>
        <v>0</v>
      </c>
      <c r="BH70" s="538">
        <f t="shared" ca="1" si="68"/>
        <v>0</v>
      </c>
      <c r="BI70" s="538">
        <f t="shared" ca="1" si="68"/>
        <v>0</v>
      </c>
      <c r="BJ70" s="538">
        <f t="shared" ca="1" si="68"/>
        <v>0</v>
      </c>
      <c r="BK70" s="538">
        <f t="shared" ca="1" si="68"/>
        <v>0</v>
      </c>
      <c r="BL70" s="538">
        <f t="shared" ca="1" si="68"/>
        <v>0</v>
      </c>
      <c r="BM70" s="538">
        <f t="shared" ca="1" si="68"/>
        <v>0</v>
      </c>
      <c r="BN70" s="538">
        <f t="shared" ca="1" si="68"/>
        <v>0</v>
      </c>
      <c r="BO70" s="538">
        <f t="shared" ca="1" si="68"/>
        <v>0</v>
      </c>
      <c r="BP70" s="538">
        <f t="shared" ca="1" si="68"/>
        <v>0</v>
      </c>
      <c r="BQ70" s="538">
        <f t="shared" ca="1" si="68"/>
        <v>0</v>
      </c>
      <c r="BR70" s="538">
        <f t="shared" ca="1" si="68"/>
        <v>0</v>
      </c>
      <c r="BS70" s="538">
        <f t="shared" ca="1" si="68"/>
        <v>0</v>
      </c>
      <c r="BT70" s="538">
        <f t="shared" ref="BT70:BZ70" ca="1" si="69">IF(BT69="","",BT69*((1+$C68)^(1/12)-1))</f>
        <v>0</v>
      </c>
      <c r="BU70" s="538">
        <f t="shared" ca="1" si="69"/>
        <v>0</v>
      </c>
      <c r="BV70" s="538">
        <f t="shared" ca="1" si="69"/>
        <v>0</v>
      </c>
      <c r="BW70" s="538">
        <f t="shared" ca="1" si="69"/>
        <v>0</v>
      </c>
      <c r="BX70" s="538">
        <f t="shared" ca="1" si="69"/>
        <v>0</v>
      </c>
      <c r="BY70" s="538">
        <f t="shared" ca="1" si="69"/>
        <v>0</v>
      </c>
      <c r="BZ70" s="538">
        <f t="shared" ca="1" si="69"/>
        <v>0</v>
      </c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</row>
    <row r="71" spans="2:138" ht="14.4">
      <c r="B71" s="481" t="s">
        <v>379</v>
      </c>
      <c r="C71" s="481"/>
      <c r="D71" s="481"/>
      <c r="E71" s="481"/>
      <c r="F71" s="538">
        <f ca="1">IF(F69="","",-MIN(0,F$35*$C$6))</f>
        <v>10275398.639999999</v>
      </c>
      <c r="G71" s="538">
        <f t="shared" ref="G71:BR71" ca="1" si="70">IF(G69="","",-MIN(0,G$35*$C$6))</f>
        <v>0</v>
      </c>
      <c r="H71" s="538">
        <f t="shared" ca="1" si="70"/>
        <v>0</v>
      </c>
      <c r="I71" s="538">
        <f t="shared" ca="1" si="70"/>
        <v>0</v>
      </c>
      <c r="J71" s="538">
        <f t="shared" ca="1" si="70"/>
        <v>0</v>
      </c>
      <c r="K71" s="538">
        <f t="shared" ca="1" si="70"/>
        <v>0</v>
      </c>
      <c r="L71" s="538">
        <f t="shared" ca="1" si="70"/>
        <v>0</v>
      </c>
      <c r="M71" s="538">
        <f t="shared" ca="1" si="70"/>
        <v>0</v>
      </c>
      <c r="N71" s="538">
        <f t="shared" ca="1" si="70"/>
        <v>0</v>
      </c>
      <c r="O71" s="538">
        <f t="shared" ca="1" si="70"/>
        <v>0</v>
      </c>
      <c r="P71" s="538">
        <f t="shared" ca="1" si="70"/>
        <v>225913.39800000002</v>
      </c>
      <c r="Q71" s="538">
        <f t="shared" ca="1" si="70"/>
        <v>88393.398000000001</v>
      </c>
      <c r="R71" s="538">
        <f t="shared" ca="1" si="70"/>
        <v>88393.398000000001</v>
      </c>
      <c r="S71" s="538">
        <f t="shared" ca="1" si="70"/>
        <v>94626.210642857142</v>
      </c>
      <c r="T71" s="538">
        <f t="shared" ca="1" si="70"/>
        <v>94626.210642857142</v>
      </c>
      <c r="U71" s="538">
        <f t="shared" ca="1" si="70"/>
        <v>91738.9035</v>
      </c>
      <c r="V71" s="538">
        <f t="shared" ca="1" si="70"/>
        <v>118394.77701024442</v>
      </c>
      <c r="W71" s="538">
        <f t="shared" ca="1" si="70"/>
        <v>118394.77701024442</v>
      </c>
      <c r="X71" s="538">
        <f t="shared" ca="1" si="70"/>
        <v>118394.77701024442</v>
      </c>
      <c r="Y71" s="538">
        <f t="shared" ca="1" si="70"/>
        <v>114136.87054495852</v>
      </c>
      <c r="Z71" s="538">
        <f t="shared" ca="1" si="70"/>
        <v>114109.87054495854</v>
      </c>
      <c r="AA71" s="538">
        <f t="shared" ca="1" si="70"/>
        <v>111657.37054495854</v>
      </c>
      <c r="AB71" s="538">
        <f t="shared" ca="1" si="70"/>
        <v>108691.87054495854</v>
      </c>
      <c r="AC71" s="538">
        <f t="shared" ca="1" si="70"/>
        <v>108691.87054495854</v>
      </c>
      <c r="AD71" s="538">
        <f t="shared" ca="1" si="70"/>
        <v>108691.87054495852</v>
      </c>
      <c r="AE71" s="538">
        <f t="shared" ca="1" si="70"/>
        <v>0</v>
      </c>
      <c r="AF71" s="538">
        <f t="shared" ca="1" si="70"/>
        <v>0</v>
      </c>
      <c r="AG71" s="538">
        <f t="shared" ca="1" si="70"/>
        <v>13950.607958692677</v>
      </c>
      <c r="AH71" s="538">
        <f t="shared" ca="1" si="70"/>
        <v>13950.60795869265</v>
      </c>
      <c r="AI71" s="538">
        <f t="shared" ca="1" si="70"/>
        <v>13950.60795869265</v>
      </c>
      <c r="AJ71" s="538">
        <f t="shared" ca="1" si="70"/>
        <v>13950.607958692657</v>
      </c>
      <c r="AK71" s="538">
        <f t="shared" ca="1" si="70"/>
        <v>13950.607958692657</v>
      </c>
      <c r="AL71" s="538">
        <f t="shared" ca="1" si="70"/>
        <v>13950.607958692657</v>
      </c>
      <c r="AM71" s="538">
        <f t="shared" ca="1" si="70"/>
        <v>13950.607958692657</v>
      </c>
      <c r="AN71" s="538">
        <f t="shared" ca="1" si="70"/>
        <v>13950.607958692677</v>
      </c>
      <c r="AO71" s="538">
        <f t="shared" ca="1" si="70"/>
        <v>13950.60795869267</v>
      </c>
      <c r="AP71" s="538">
        <f t="shared" ca="1" si="70"/>
        <v>13950.607958692677</v>
      </c>
      <c r="AQ71" s="538">
        <f t="shared" ca="1" si="70"/>
        <v>7385.3877916435231</v>
      </c>
      <c r="AR71" s="538">
        <f t="shared" ca="1" si="70"/>
        <v>7385.3877916435167</v>
      </c>
      <c r="AS71" s="538">
        <f t="shared" ca="1" si="70"/>
        <v>7385.3877916435231</v>
      </c>
      <c r="AT71" s="538">
        <f t="shared" ca="1" si="70"/>
        <v>7385.3877916435167</v>
      </c>
      <c r="AU71" s="538">
        <f t="shared" ca="1" si="70"/>
        <v>7385.3877916435422</v>
      </c>
      <c r="AV71" s="538">
        <f t="shared" ca="1" si="70"/>
        <v>7385.3877916435231</v>
      </c>
      <c r="AW71" s="538">
        <f t="shared" ca="1" si="70"/>
        <v>7385.3877916435231</v>
      </c>
      <c r="AX71" s="538">
        <f t="shared" ca="1" si="70"/>
        <v>7385.3877916435231</v>
      </c>
      <c r="AY71" s="538">
        <f t="shared" ca="1" si="70"/>
        <v>7385.3877916435231</v>
      </c>
      <c r="AZ71" s="538">
        <f t="shared" ca="1" si="70"/>
        <v>7385.3877916435231</v>
      </c>
      <c r="BA71" s="538">
        <f t="shared" ca="1" si="70"/>
        <v>7385.3877916435295</v>
      </c>
      <c r="BB71" s="538">
        <f t="shared" ca="1" si="70"/>
        <v>0</v>
      </c>
      <c r="BC71" s="538">
        <f t="shared" ca="1" si="70"/>
        <v>3223.4879616309368</v>
      </c>
      <c r="BD71" s="538">
        <f t="shared" ca="1" si="70"/>
        <v>0</v>
      </c>
      <c r="BE71" s="538">
        <f t="shared" ca="1" si="70"/>
        <v>0</v>
      </c>
      <c r="BF71" s="538">
        <f t="shared" ca="1" si="70"/>
        <v>0</v>
      </c>
      <c r="BG71" s="538">
        <f t="shared" ca="1" si="70"/>
        <v>0</v>
      </c>
      <c r="BH71" s="538">
        <f t="shared" ca="1" si="70"/>
        <v>0</v>
      </c>
      <c r="BI71" s="538">
        <f t="shared" ca="1" si="70"/>
        <v>0</v>
      </c>
      <c r="BJ71" s="538">
        <f t="shared" ca="1" si="70"/>
        <v>0</v>
      </c>
      <c r="BK71" s="538">
        <f t="shared" ca="1" si="70"/>
        <v>0</v>
      </c>
      <c r="BL71" s="538">
        <f t="shared" ca="1" si="70"/>
        <v>0</v>
      </c>
      <c r="BM71" s="538">
        <f t="shared" ca="1" si="70"/>
        <v>0</v>
      </c>
      <c r="BN71" s="538">
        <f t="shared" ca="1" si="70"/>
        <v>0</v>
      </c>
      <c r="BO71" s="538">
        <f t="shared" ca="1" si="70"/>
        <v>0</v>
      </c>
      <c r="BP71" s="538">
        <f t="shared" ca="1" si="70"/>
        <v>0</v>
      </c>
      <c r="BQ71" s="538">
        <f t="shared" ca="1" si="70"/>
        <v>0</v>
      </c>
      <c r="BR71" s="538">
        <f t="shared" ca="1" si="70"/>
        <v>0</v>
      </c>
      <c r="BS71" s="538">
        <f t="shared" ref="BS71:BZ71" ca="1" si="71">IF(BS69="","",-MIN(0,BS$35*$C$6))</f>
        <v>0</v>
      </c>
      <c r="BT71" s="538">
        <f t="shared" ca="1" si="71"/>
        <v>0</v>
      </c>
      <c r="BU71" s="538">
        <f t="shared" ca="1" si="71"/>
        <v>0</v>
      </c>
      <c r="BV71" s="538">
        <f t="shared" ca="1" si="71"/>
        <v>0</v>
      </c>
      <c r="BW71" s="538">
        <f t="shared" ca="1" si="71"/>
        <v>0</v>
      </c>
      <c r="BX71" s="538">
        <f t="shared" ca="1" si="71"/>
        <v>0</v>
      </c>
      <c r="BY71" s="538">
        <f t="shared" ca="1" si="71"/>
        <v>0</v>
      </c>
      <c r="BZ71" s="538">
        <f t="shared" ca="1" si="71"/>
        <v>0</v>
      </c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</row>
    <row r="72" spans="2:138" ht="14.4">
      <c r="B72" s="481" t="s">
        <v>386</v>
      </c>
      <c r="C72" s="481"/>
      <c r="D72" s="481"/>
      <c r="E72" s="481"/>
      <c r="F72" s="538">
        <f t="shared" ref="F72:BQ72" ca="1" si="72">IF(F69="","",F62+F47)</f>
        <v>0</v>
      </c>
      <c r="G72" s="538">
        <f t="shared" ca="1" si="72"/>
        <v>0</v>
      </c>
      <c r="H72" s="538">
        <f t="shared" ca="1" si="72"/>
        <v>0</v>
      </c>
      <c r="I72" s="538">
        <f t="shared" ca="1" si="72"/>
        <v>0</v>
      </c>
      <c r="J72" s="538">
        <f t="shared" ca="1" si="72"/>
        <v>0</v>
      </c>
      <c r="K72" s="538">
        <f t="shared" ca="1" si="72"/>
        <v>0</v>
      </c>
      <c r="L72" s="538">
        <f t="shared" ca="1" si="72"/>
        <v>0</v>
      </c>
      <c r="M72" s="538">
        <f t="shared" ca="1" si="72"/>
        <v>0</v>
      </c>
      <c r="N72" s="538">
        <f t="shared" ca="1" si="72"/>
        <v>0</v>
      </c>
      <c r="O72" s="538">
        <f t="shared" ca="1" si="72"/>
        <v>0</v>
      </c>
      <c r="P72" s="538">
        <f t="shared" ca="1" si="72"/>
        <v>0</v>
      </c>
      <c r="Q72" s="538">
        <f t="shared" ca="1" si="72"/>
        <v>0</v>
      </c>
      <c r="R72" s="538">
        <f t="shared" ca="1" si="72"/>
        <v>0</v>
      </c>
      <c r="S72" s="538">
        <f t="shared" ca="1" si="72"/>
        <v>0</v>
      </c>
      <c r="T72" s="538">
        <f t="shared" ca="1" si="72"/>
        <v>0</v>
      </c>
      <c r="U72" s="538">
        <f t="shared" ca="1" si="72"/>
        <v>0</v>
      </c>
      <c r="V72" s="538">
        <f t="shared" ca="1" si="72"/>
        <v>0</v>
      </c>
      <c r="W72" s="538">
        <f t="shared" ca="1" si="72"/>
        <v>0</v>
      </c>
      <c r="X72" s="538">
        <f t="shared" ca="1" si="72"/>
        <v>0</v>
      </c>
      <c r="Y72" s="538">
        <f t="shared" ca="1" si="72"/>
        <v>0</v>
      </c>
      <c r="Z72" s="538">
        <f t="shared" ca="1" si="72"/>
        <v>0</v>
      </c>
      <c r="AA72" s="538">
        <f t="shared" ca="1" si="72"/>
        <v>0</v>
      </c>
      <c r="AB72" s="538">
        <f t="shared" ca="1" si="72"/>
        <v>0</v>
      </c>
      <c r="AC72" s="538">
        <f t="shared" ca="1" si="72"/>
        <v>0</v>
      </c>
      <c r="AD72" s="538">
        <f t="shared" ca="1" si="72"/>
        <v>0</v>
      </c>
      <c r="AE72" s="538">
        <f t="shared" ca="1" si="72"/>
        <v>11306.295709756585</v>
      </c>
      <c r="AF72" s="538">
        <f t="shared" ca="1" si="72"/>
        <v>9712395.1576597448</v>
      </c>
      <c r="AG72" s="538">
        <f t="shared" ca="1" si="72"/>
        <v>0</v>
      </c>
      <c r="AH72" s="538">
        <f t="shared" ca="1" si="72"/>
        <v>0</v>
      </c>
      <c r="AI72" s="538">
        <f t="shared" ca="1" si="72"/>
        <v>0</v>
      </c>
      <c r="AJ72" s="538">
        <f t="shared" ca="1" si="72"/>
        <v>0</v>
      </c>
      <c r="AK72" s="538">
        <f t="shared" ca="1" si="72"/>
        <v>0</v>
      </c>
      <c r="AL72" s="538">
        <f t="shared" ca="1" si="72"/>
        <v>0</v>
      </c>
      <c r="AM72" s="538">
        <f t="shared" ca="1" si="72"/>
        <v>0</v>
      </c>
      <c r="AN72" s="538">
        <f t="shared" ca="1" si="72"/>
        <v>0</v>
      </c>
      <c r="AO72" s="538">
        <f t="shared" ca="1" si="72"/>
        <v>0</v>
      </c>
      <c r="AP72" s="538">
        <f t="shared" ca="1" si="72"/>
        <v>0</v>
      </c>
      <c r="AQ72" s="538">
        <f t="shared" ca="1" si="72"/>
        <v>0</v>
      </c>
      <c r="AR72" s="538">
        <f t="shared" ca="1" si="72"/>
        <v>0</v>
      </c>
      <c r="AS72" s="538">
        <f t="shared" ca="1" si="72"/>
        <v>0</v>
      </c>
      <c r="AT72" s="538">
        <f t="shared" ca="1" si="72"/>
        <v>0</v>
      </c>
      <c r="AU72" s="538">
        <f t="shared" ca="1" si="72"/>
        <v>0</v>
      </c>
      <c r="AV72" s="538">
        <f t="shared" ca="1" si="72"/>
        <v>0</v>
      </c>
      <c r="AW72" s="538">
        <f t="shared" ca="1" si="72"/>
        <v>0</v>
      </c>
      <c r="AX72" s="538">
        <f t="shared" ca="1" si="72"/>
        <v>0</v>
      </c>
      <c r="AY72" s="538">
        <f t="shared" ca="1" si="72"/>
        <v>0</v>
      </c>
      <c r="AZ72" s="538">
        <f t="shared" ca="1" si="72"/>
        <v>0</v>
      </c>
      <c r="BA72" s="538">
        <f t="shared" ca="1" si="72"/>
        <v>0</v>
      </c>
      <c r="BB72" s="538">
        <f t="shared" ca="1" si="72"/>
        <v>6740517.6259085527</v>
      </c>
      <c r="BC72" s="538">
        <f t="shared" ca="1" si="72"/>
        <v>0</v>
      </c>
      <c r="BD72" s="538">
        <f t="shared" ca="1" si="72"/>
        <v>3254.0749714259737</v>
      </c>
      <c r="BE72" s="538">
        <f t="shared" ca="1" si="72"/>
        <v>0</v>
      </c>
      <c r="BF72" s="538">
        <f t="shared" ca="1" si="72"/>
        <v>0</v>
      </c>
      <c r="BG72" s="538">
        <f t="shared" ca="1" si="72"/>
        <v>0</v>
      </c>
      <c r="BH72" s="538">
        <f t="shared" ca="1" si="72"/>
        <v>0</v>
      </c>
      <c r="BI72" s="538">
        <f t="shared" ca="1" si="72"/>
        <v>0</v>
      </c>
      <c r="BJ72" s="538">
        <f t="shared" ca="1" si="72"/>
        <v>0</v>
      </c>
      <c r="BK72" s="538">
        <f t="shared" ca="1" si="72"/>
        <v>0</v>
      </c>
      <c r="BL72" s="538">
        <f t="shared" ca="1" si="72"/>
        <v>0</v>
      </c>
      <c r="BM72" s="538">
        <f t="shared" ca="1" si="72"/>
        <v>0</v>
      </c>
      <c r="BN72" s="538">
        <f t="shared" ca="1" si="72"/>
        <v>0</v>
      </c>
      <c r="BO72" s="538">
        <f t="shared" ca="1" si="72"/>
        <v>0</v>
      </c>
      <c r="BP72" s="538">
        <f t="shared" ca="1" si="72"/>
        <v>0</v>
      </c>
      <c r="BQ72" s="538">
        <f t="shared" ca="1" si="72"/>
        <v>0</v>
      </c>
      <c r="BR72" s="538">
        <f t="shared" ref="BR72:BZ72" ca="1" si="73">IF(BR69="","",BR62+BR47)</f>
        <v>0</v>
      </c>
      <c r="BS72" s="538">
        <f t="shared" ca="1" si="73"/>
        <v>0</v>
      </c>
      <c r="BT72" s="538">
        <f t="shared" ca="1" si="73"/>
        <v>0</v>
      </c>
      <c r="BU72" s="538">
        <f t="shared" ca="1" si="73"/>
        <v>0</v>
      </c>
      <c r="BV72" s="538">
        <f t="shared" ca="1" si="73"/>
        <v>0</v>
      </c>
      <c r="BW72" s="538">
        <f t="shared" ca="1" si="73"/>
        <v>0</v>
      </c>
      <c r="BX72" s="538">
        <f t="shared" ca="1" si="73"/>
        <v>0</v>
      </c>
      <c r="BY72" s="538">
        <f t="shared" ca="1" si="73"/>
        <v>0</v>
      </c>
      <c r="BZ72" s="538">
        <f t="shared" ca="1" si="73"/>
        <v>0</v>
      </c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</row>
    <row r="73" spans="2:138" ht="14.4">
      <c r="B73" s="481" t="str">
        <f>"Distributions to LP "&amp;B67</f>
        <v>Distributions to LP Hurdle 3</v>
      </c>
      <c r="C73" s="481"/>
      <c r="D73" s="481"/>
      <c r="E73" s="481"/>
      <c r="F73" s="538">
        <f t="shared" ref="F73:O73" ca="1" si="74">IF(F69="","",MIN(F69+F70-F72,F65*$I$13))</f>
        <v>0</v>
      </c>
      <c r="G73" s="538">
        <f t="shared" ca="1" si="74"/>
        <v>0</v>
      </c>
      <c r="H73" s="538">
        <f t="shared" ca="1" si="74"/>
        <v>0</v>
      </c>
      <c r="I73" s="538">
        <f t="shared" ca="1" si="74"/>
        <v>0</v>
      </c>
      <c r="J73" s="538">
        <f t="shared" ca="1" si="74"/>
        <v>0</v>
      </c>
      <c r="K73" s="538">
        <f t="shared" ca="1" si="74"/>
        <v>0</v>
      </c>
      <c r="L73" s="538">
        <f t="shared" ca="1" si="74"/>
        <v>0</v>
      </c>
      <c r="M73" s="538">
        <f t="shared" ca="1" si="74"/>
        <v>0</v>
      </c>
      <c r="N73" s="538">
        <f t="shared" ca="1" si="74"/>
        <v>0</v>
      </c>
      <c r="O73" s="538">
        <f t="shared" ca="1" si="74"/>
        <v>0</v>
      </c>
      <c r="P73" s="538">
        <f ca="1">IF(P69="","",MIN(P69+P70-P72,P65*$I$13))</f>
        <v>0</v>
      </c>
      <c r="Q73" s="538">
        <f t="shared" ref="Q73:BZ73" ca="1" si="75">IF(Q69="","",MIN(Q69+Q70-Q72,Q65*$I$13))</f>
        <v>0</v>
      </c>
      <c r="R73" s="538">
        <f t="shared" ca="1" si="75"/>
        <v>0</v>
      </c>
      <c r="S73" s="538">
        <f t="shared" ca="1" si="75"/>
        <v>0</v>
      </c>
      <c r="T73" s="538">
        <f t="shared" ca="1" si="75"/>
        <v>0</v>
      </c>
      <c r="U73" s="538">
        <f t="shared" ca="1" si="75"/>
        <v>0</v>
      </c>
      <c r="V73" s="538">
        <f t="shared" ca="1" si="75"/>
        <v>0</v>
      </c>
      <c r="W73" s="538">
        <f t="shared" ca="1" si="75"/>
        <v>0</v>
      </c>
      <c r="X73" s="538">
        <f t="shared" ca="1" si="75"/>
        <v>0</v>
      </c>
      <c r="Y73" s="538">
        <f t="shared" ca="1" si="75"/>
        <v>0</v>
      </c>
      <c r="Z73" s="538">
        <f t="shared" ca="1" si="75"/>
        <v>0</v>
      </c>
      <c r="AA73" s="538">
        <f t="shared" ca="1" si="75"/>
        <v>0</v>
      </c>
      <c r="AB73" s="538">
        <f t="shared" ca="1" si="75"/>
        <v>0</v>
      </c>
      <c r="AC73" s="538">
        <f t="shared" ca="1" si="75"/>
        <v>0</v>
      </c>
      <c r="AD73" s="538">
        <f t="shared" ca="1" si="75"/>
        <v>0</v>
      </c>
      <c r="AE73" s="538">
        <f t="shared" ca="1" si="75"/>
        <v>0</v>
      </c>
      <c r="AF73" s="538">
        <f t="shared" ca="1" si="75"/>
        <v>0</v>
      </c>
      <c r="AG73" s="538">
        <f t="shared" ca="1" si="75"/>
        <v>0</v>
      </c>
      <c r="AH73" s="538">
        <f t="shared" ca="1" si="75"/>
        <v>0</v>
      </c>
      <c r="AI73" s="538">
        <f t="shared" ca="1" si="75"/>
        <v>0</v>
      </c>
      <c r="AJ73" s="538">
        <f t="shared" ca="1" si="75"/>
        <v>0</v>
      </c>
      <c r="AK73" s="538">
        <f t="shared" ca="1" si="75"/>
        <v>0</v>
      </c>
      <c r="AL73" s="538">
        <f t="shared" ca="1" si="75"/>
        <v>0</v>
      </c>
      <c r="AM73" s="538">
        <f t="shared" ca="1" si="75"/>
        <v>0</v>
      </c>
      <c r="AN73" s="538">
        <f t="shared" ca="1" si="75"/>
        <v>0</v>
      </c>
      <c r="AO73" s="538">
        <f t="shared" ca="1" si="75"/>
        <v>0</v>
      </c>
      <c r="AP73" s="538">
        <f t="shared" ca="1" si="75"/>
        <v>0</v>
      </c>
      <c r="AQ73" s="538">
        <f t="shared" ca="1" si="75"/>
        <v>0</v>
      </c>
      <c r="AR73" s="538">
        <f t="shared" ca="1" si="75"/>
        <v>0</v>
      </c>
      <c r="AS73" s="538">
        <f t="shared" ca="1" si="75"/>
        <v>0</v>
      </c>
      <c r="AT73" s="538">
        <f t="shared" ca="1" si="75"/>
        <v>0</v>
      </c>
      <c r="AU73" s="538">
        <f t="shared" ca="1" si="75"/>
        <v>0</v>
      </c>
      <c r="AV73" s="538">
        <f t="shared" ca="1" si="75"/>
        <v>0</v>
      </c>
      <c r="AW73" s="538">
        <f t="shared" ca="1" si="75"/>
        <v>0</v>
      </c>
      <c r="AX73" s="538">
        <f t="shared" ca="1" si="75"/>
        <v>0</v>
      </c>
      <c r="AY73" s="538">
        <f t="shared" ca="1" si="75"/>
        <v>0</v>
      </c>
      <c r="AZ73" s="538">
        <f t="shared" ca="1" si="75"/>
        <v>0</v>
      </c>
      <c r="BA73" s="538">
        <f t="shared" ca="1" si="75"/>
        <v>0</v>
      </c>
      <c r="BB73" s="538">
        <f t="shared" ca="1" si="75"/>
        <v>3999064.4139285786</v>
      </c>
      <c r="BC73" s="538">
        <f t="shared" ca="1" si="75"/>
        <v>0</v>
      </c>
      <c r="BD73" s="538">
        <f t="shared" ca="1" si="75"/>
        <v>18.762884059790395</v>
      </c>
      <c r="BE73" s="538">
        <f t="shared" ca="1" si="75"/>
        <v>0</v>
      </c>
      <c r="BF73" s="538">
        <f t="shared" ca="1" si="75"/>
        <v>0</v>
      </c>
      <c r="BG73" s="538">
        <f t="shared" ca="1" si="75"/>
        <v>0</v>
      </c>
      <c r="BH73" s="538">
        <f t="shared" ca="1" si="75"/>
        <v>0</v>
      </c>
      <c r="BI73" s="538">
        <f t="shared" ca="1" si="75"/>
        <v>0</v>
      </c>
      <c r="BJ73" s="538">
        <f t="shared" ca="1" si="75"/>
        <v>0</v>
      </c>
      <c r="BK73" s="538">
        <f t="shared" ca="1" si="75"/>
        <v>0</v>
      </c>
      <c r="BL73" s="538">
        <f t="shared" ca="1" si="75"/>
        <v>0</v>
      </c>
      <c r="BM73" s="538">
        <f t="shared" ca="1" si="75"/>
        <v>0</v>
      </c>
      <c r="BN73" s="538">
        <f t="shared" ca="1" si="75"/>
        <v>0</v>
      </c>
      <c r="BO73" s="538">
        <f t="shared" ca="1" si="75"/>
        <v>0</v>
      </c>
      <c r="BP73" s="538">
        <f t="shared" ca="1" si="75"/>
        <v>0</v>
      </c>
      <c r="BQ73" s="538">
        <f t="shared" ca="1" si="75"/>
        <v>0</v>
      </c>
      <c r="BR73" s="538">
        <f t="shared" ca="1" si="75"/>
        <v>0</v>
      </c>
      <c r="BS73" s="538">
        <f t="shared" ca="1" si="75"/>
        <v>0</v>
      </c>
      <c r="BT73" s="538">
        <f t="shared" ca="1" si="75"/>
        <v>0</v>
      </c>
      <c r="BU73" s="538">
        <f t="shared" ca="1" si="75"/>
        <v>0</v>
      </c>
      <c r="BV73" s="538">
        <f t="shared" ca="1" si="75"/>
        <v>0</v>
      </c>
      <c r="BW73" s="538">
        <f t="shared" ca="1" si="75"/>
        <v>0</v>
      </c>
      <c r="BX73" s="538">
        <f t="shared" ca="1" si="75"/>
        <v>0</v>
      </c>
      <c r="BY73" s="538">
        <f t="shared" ca="1" si="75"/>
        <v>0</v>
      </c>
      <c r="BZ73" s="538">
        <f t="shared" ca="1" si="75"/>
        <v>0</v>
      </c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</row>
    <row r="74" spans="2:138" ht="14.4">
      <c r="B74" s="481" t="s">
        <v>381</v>
      </c>
      <c r="C74" s="481"/>
      <c r="D74" s="481"/>
      <c r="E74" s="481"/>
      <c r="F74" s="538">
        <f ca="1">F69+F71-F73</f>
        <v>10275398.639999999</v>
      </c>
      <c r="G74" s="538">
        <f t="shared" ref="G74:BR74" ca="1" si="76">IF(G69="","",G69+G70+G71-G72-G73)</f>
        <v>10432709.552352056</v>
      </c>
      <c r="H74" s="538">
        <f t="shared" ca="1" si="76"/>
        <v>10592428.811476054</v>
      </c>
      <c r="I74" s="538">
        <f t="shared" ca="1" si="76"/>
        <v>10754593.287885848</v>
      </c>
      <c r="J74" s="538">
        <f t="shared" ca="1" si="76"/>
        <v>10919240.416563343</v>
      </c>
      <c r="K74" s="538">
        <f t="shared" ca="1" si="76"/>
        <v>11086408.205600193</v>
      </c>
      <c r="L74" s="538">
        <f t="shared" ca="1" si="76"/>
        <v>11256135.244971806</v>
      </c>
      <c r="M74" s="538">
        <f t="shared" ca="1" si="76"/>
        <v>11428460.715445686</v>
      </c>
      <c r="N74" s="538">
        <f t="shared" ca="1" si="76"/>
        <v>11603424.397626139</v>
      </c>
      <c r="O74" s="538">
        <f t="shared" ca="1" si="76"/>
        <v>11781066.681137457</v>
      </c>
      <c r="P74" s="538">
        <f t="shared" ca="1" si="76"/>
        <v>12187341.971947698</v>
      </c>
      <c r="Q74" s="538">
        <f t="shared" ca="1" si="76"/>
        <v>12462317.122337367</v>
      </c>
      <c r="R74" s="538">
        <f t="shared" ca="1" si="76"/>
        <v>12741501.996680086</v>
      </c>
      <c r="S74" s="538">
        <f t="shared" ca="1" si="76"/>
        <v>13031193.856263384</v>
      </c>
      <c r="T74" s="538">
        <f t="shared" ca="1" si="76"/>
        <v>13325320.744824985</v>
      </c>
      <c r="U74" s="538">
        <f t="shared" ca="1" si="76"/>
        <v>13621063.253167339</v>
      </c>
      <c r="V74" s="538">
        <f t="shared" ca="1" si="76"/>
        <v>13947989.296226922</v>
      </c>
      <c r="W74" s="538">
        <f t="shared" ca="1" si="76"/>
        <v>14279920.403898321</v>
      </c>
      <c r="X74" s="538">
        <f t="shared" ca="1" si="76"/>
        <v>14616933.201070556</v>
      </c>
      <c r="Y74" s="538">
        <f t="shared" ca="1" si="76"/>
        <v>14954847.579253847</v>
      </c>
      <c r="Z74" s="538">
        <f t="shared" ca="1" si="76"/>
        <v>15297908.24764137</v>
      </c>
      <c r="AA74" s="538">
        <f t="shared" ca="1" si="76"/>
        <v>15643768.493211189</v>
      </c>
      <c r="AB74" s="538">
        <f t="shared" ca="1" si="76"/>
        <v>15991958.176007589</v>
      </c>
      <c r="AC74" s="538">
        <f t="shared" ca="1" si="76"/>
        <v>16345478.458481072</v>
      </c>
      <c r="AD74" s="538">
        <f t="shared" ca="1" si="76"/>
        <v>16704410.949290138</v>
      </c>
      <c r="AE74" s="538">
        <f t="shared" ca="1" si="76"/>
        <v>16948840.340223927</v>
      </c>
      <c r="AF74" s="538">
        <f t="shared" ca="1" si="76"/>
        <v>7495922.9537574928</v>
      </c>
      <c r="AG74" s="538">
        <f t="shared" ca="1" si="76"/>
        <v>7624632.1730449945</v>
      </c>
      <c r="AH74" s="538">
        <f t="shared" ca="1" si="76"/>
        <v>7755311.8623282211</v>
      </c>
      <c r="AI74" s="538">
        <f t="shared" ca="1" si="76"/>
        <v>7887992.1884594439</v>
      </c>
      <c r="AJ74" s="538">
        <f t="shared" ca="1" si="76"/>
        <v>8022703.7801294671</v>
      </c>
      <c r="AK74" s="538">
        <f t="shared" ca="1" si="76"/>
        <v>8159477.7349381344</v>
      </c>
      <c r="AL74" s="538">
        <f t="shared" ca="1" si="76"/>
        <v>8298345.6265730765</v>
      </c>
      <c r="AM74" s="538">
        <f t="shared" ca="1" si="76"/>
        <v>8439339.5120983627</v>
      </c>
      <c r="AN74" s="538">
        <f t="shared" ca="1" si="76"/>
        <v>8582491.9393547419</v>
      </c>
      <c r="AO74" s="538">
        <f t="shared" ca="1" si="76"/>
        <v>8727835.9544731677</v>
      </c>
      <c r="AP74" s="538">
        <f t="shared" ca="1" si="76"/>
        <v>8875405.1095033605</v>
      </c>
      <c r="AQ74" s="538">
        <f t="shared" ca="1" si="76"/>
        <v>9018668.249992108</v>
      </c>
      <c r="AR74" s="538">
        <f t="shared" ca="1" si="76"/>
        <v>9164124.6733038668</v>
      </c>
      <c r="AS74" s="538">
        <f t="shared" ca="1" si="76"/>
        <v>9311807.9574373141</v>
      </c>
      <c r="AT74" s="538">
        <f t="shared" ca="1" si="76"/>
        <v>9461752.1944525056</v>
      </c>
      <c r="AU74" s="538">
        <f t="shared" ca="1" si="76"/>
        <v>9613991.9983408861</v>
      </c>
      <c r="AV74" s="538">
        <f t="shared" ca="1" si="76"/>
        <v>9768562.5130157806</v>
      </c>
      <c r="AW74" s="538">
        <f t="shared" ca="1" si="76"/>
        <v>9925499.4204252195</v>
      </c>
      <c r="AX74" s="538">
        <f t="shared" ca="1" si="76"/>
        <v>10084838.948788961</v>
      </c>
      <c r="AY74" s="538">
        <f t="shared" ca="1" si="76"/>
        <v>10246617.880961629</v>
      </c>
      <c r="AZ74" s="538">
        <f t="shared" ca="1" si="76"/>
        <v>10410873.562923871</v>
      </c>
      <c r="BA74" s="538">
        <f t="shared" ca="1" si="76"/>
        <v>10577643.912403528</v>
      </c>
      <c r="BB74" s="538">
        <f t="shared" ca="1" si="76"/>
        <v>0</v>
      </c>
      <c r="BC74" s="538">
        <f t="shared" ca="1" si="76"/>
        <v>3223.4879616309368</v>
      </c>
      <c r="BD74" s="538">
        <f t="shared" ca="1" si="76"/>
        <v>0</v>
      </c>
      <c r="BE74" s="538">
        <f t="shared" ca="1" si="76"/>
        <v>0</v>
      </c>
      <c r="BF74" s="538">
        <f t="shared" ca="1" si="76"/>
        <v>0</v>
      </c>
      <c r="BG74" s="538">
        <f t="shared" ca="1" si="76"/>
        <v>0</v>
      </c>
      <c r="BH74" s="538">
        <f t="shared" ca="1" si="76"/>
        <v>0</v>
      </c>
      <c r="BI74" s="538">
        <f t="shared" ca="1" si="76"/>
        <v>0</v>
      </c>
      <c r="BJ74" s="538">
        <f t="shared" ca="1" si="76"/>
        <v>0</v>
      </c>
      <c r="BK74" s="538">
        <f t="shared" ca="1" si="76"/>
        <v>0</v>
      </c>
      <c r="BL74" s="538">
        <f t="shared" ca="1" si="76"/>
        <v>0</v>
      </c>
      <c r="BM74" s="538">
        <f t="shared" ca="1" si="76"/>
        <v>0</v>
      </c>
      <c r="BN74" s="538">
        <f t="shared" ca="1" si="76"/>
        <v>0</v>
      </c>
      <c r="BO74" s="538">
        <f t="shared" ca="1" si="76"/>
        <v>0</v>
      </c>
      <c r="BP74" s="538">
        <f t="shared" ca="1" si="76"/>
        <v>0</v>
      </c>
      <c r="BQ74" s="538">
        <f t="shared" ca="1" si="76"/>
        <v>0</v>
      </c>
      <c r="BR74" s="538">
        <f t="shared" ca="1" si="76"/>
        <v>0</v>
      </c>
      <c r="BS74" s="538">
        <f t="shared" ref="BS74:BZ74" ca="1" si="77">IF(BS69="","",BS69+BS70+BS71-BS72-BS73)</f>
        <v>0</v>
      </c>
      <c r="BT74" s="538">
        <f t="shared" ca="1" si="77"/>
        <v>0</v>
      </c>
      <c r="BU74" s="538">
        <f t="shared" ca="1" si="77"/>
        <v>0</v>
      </c>
      <c r="BV74" s="538">
        <f t="shared" ca="1" si="77"/>
        <v>0</v>
      </c>
      <c r="BW74" s="538">
        <f t="shared" ca="1" si="77"/>
        <v>0</v>
      </c>
      <c r="BX74" s="538">
        <f t="shared" ca="1" si="77"/>
        <v>0</v>
      </c>
      <c r="BY74" s="538">
        <f t="shared" ca="1" si="77"/>
        <v>0</v>
      </c>
      <c r="BZ74" s="538">
        <f t="shared" ca="1" si="77"/>
        <v>0</v>
      </c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</row>
    <row r="75" spans="2:138" ht="14.4">
      <c r="B75" s="539">
        <f>C68</f>
        <v>0.2</v>
      </c>
      <c r="C75" s="481"/>
      <c r="D75" s="481"/>
      <c r="E75" s="540">
        <f ca="1">XIRR($F75:$EH75,$F$17:$EH$17)</f>
        <v>0.20018100142478942</v>
      </c>
      <c r="F75" s="538">
        <f ca="1">IF(F69="","",-F71+F73)</f>
        <v>-10275398.639999999</v>
      </c>
      <c r="G75" s="538">
        <f t="shared" ref="G75:BR75" ca="1" si="78">IF(G69="","",-G71+G72+G73)</f>
        <v>0</v>
      </c>
      <c r="H75" s="538">
        <f t="shared" ca="1" si="78"/>
        <v>0</v>
      </c>
      <c r="I75" s="538">
        <f t="shared" ca="1" si="78"/>
        <v>0</v>
      </c>
      <c r="J75" s="538">
        <f t="shared" ca="1" si="78"/>
        <v>0</v>
      </c>
      <c r="K75" s="538">
        <f t="shared" ca="1" si="78"/>
        <v>0</v>
      </c>
      <c r="L75" s="538">
        <f t="shared" ca="1" si="78"/>
        <v>0</v>
      </c>
      <c r="M75" s="538">
        <f t="shared" ca="1" si="78"/>
        <v>0</v>
      </c>
      <c r="N75" s="538">
        <f t="shared" ca="1" si="78"/>
        <v>0</v>
      </c>
      <c r="O75" s="538">
        <f t="shared" ca="1" si="78"/>
        <v>0</v>
      </c>
      <c r="P75" s="538">
        <f t="shared" ca="1" si="78"/>
        <v>-225913.39800000002</v>
      </c>
      <c r="Q75" s="538">
        <f t="shared" ca="1" si="78"/>
        <v>-88393.398000000001</v>
      </c>
      <c r="R75" s="538">
        <f t="shared" ca="1" si="78"/>
        <v>-88393.398000000001</v>
      </c>
      <c r="S75" s="538">
        <f t="shared" ca="1" si="78"/>
        <v>-94626.210642857142</v>
      </c>
      <c r="T75" s="538">
        <f t="shared" ca="1" si="78"/>
        <v>-94626.210642857142</v>
      </c>
      <c r="U75" s="538">
        <f t="shared" ca="1" si="78"/>
        <v>-91738.9035</v>
      </c>
      <c r="V75" s="538">
        <f t="shared" ca="1" si="78"/>
        <v>-118394.77701024442</v>
      </c>
      <c r="W75" s="538">
        <f t="shared" ca="1" si="78"/>
        <v>-118394.77701024442</v>
      </c>
      <c r="X75" s="538">
        <f t="shared" ca="1" si="78"/>
        <v>-118394.77701024442</v>
      </c>
      <c r="Y75" s="538">
        <f t="shared" ca="1" si="78"/>
        <v>-114136.87054495852</v>
      </c>
      <c r="Z75" s="538">
        <f t="shared" ca="1" si="78"/>
        <v>-114109.87054495854</v>
      </c>
      <c r="AA75" s="538">
        <f t="shared" ca="1" si="78"/>
        <v>-111657.37054495854</v>
      </c>
      <c r="AB75" s="538">
        <f t="shared" ca="1" si="78"/>
        <v>-108691.87054495854</v>
      </c>
      <c r="AC75" s="538">
        <f t="shared" ca="1" si="78"/>
        <v>-108691.87054495854</v>
      </c>
      <c r="AD75" s="538">
        <f t="shared" ca="1" si="78"/>
        <v>-108691.87054495852</v>
      </c>
      <c r="AE75" s="538">
        <f t="shared" ca="1" si="78"/>
        <v>11306.295709756585</v>
      </c>
      <c r="AF75" s="538">
        <f t="shared" ca="1" si="78"/>
        <v>9712395.1576597448</v>
      </c>
      <c r="AG75" s="538">
        <f t="shared" ca="1" si="78"/>
        <v>-13950.607958692677</v>
      </c>
      <c r="AH75" s="538">
        <f t="shared" ca="1" si="78"/>
        <v>-13950.60795869265</v>
      </c>
      <c r="AI75" s="538">
        <f t="shared" ca="1" si="78"/>
        <v>-13950.60795869265</v>
      </c>
      <c r="AJ75" s="538">
        <f t="shared" ca="1" si="78"/>
        <v>-13950.607958692657</v>
      </c>
      <c r="AK75" s="538">
        <f t="shared" ca="1" si="78"/>
        <v>-13950.607958692657</v>
      </c>
      <c r="AL75" s="538">
        <f t="shared" ca="1" si="78"/>
        <v>-13950.607958692657</v>
      </c>
      <c r="AM75" s="538">
        <f t="shared" ca="1" si="78"/>
        <v>-13950.607958692657</v>
      </c>
      <c r="AN75" s="538">
        <f t="shared" ca="1" si="78"/>
        <v>-13950.607958692677</v>
      </c>
      <c r="AO75" s="538">
        <f t="shared" ca="1" si="78"/>
        <v>-13950.60795869267</v>
      </c>
      <c r="AP75" s="538">
        <f t="shared" ca="1" si="78"/>
        <v>-13950.607958692677</v>
      </c>
      <c r="AQ75" s="538">
        <f t="shared" ca="1" si="78"/>
        <v>-7385.3877916435231</v>
      </c>
      <c r="AR75" s="538">
        <f t="shared" ca="1" si="78"/>
        <v>-7385.3877916435167</v>
      </c>
      <c r="AS75" s="538">
        <f t="shared" ca="1" si="78"/>
        <v>-7385.3877916435231</v>
      </c>
      <c r="AT75" s="538">
        <f t="shared" ca="1" si="78"/>
        <v>-7385.3877916435167</v>
      </c>
      <c r="AU75" s="538">
        <f t="shared" ca="1" si="78"/>
        <v>-7385.3877916435422</v>
      </c>
      <c r="AV75" s="538">
        <f t="shared" ca="1" si="78"/>
        <v>-7385.3877916435231</v>
      </c>
      <c r="AW75" s="538">
        <f t="shared" ca="1" si="78"/>
        <v>-7385.3877916435231</v>
      </c>
      <c r="AX75" s="538">
        <f t="shared" ca="1" si="78"/>
        <v>-7385.3877916435231</v>
      </c>
      <c r="AY75" s="538">
        <f t="shared" ca="1" si="78"/>
        <v>-7385.3877916435231</v>
      </c>
      <c r="AZ75" s="538">
        <f t="shared" ca="1" si="78"/>
        <v>-7385.3877916435231</v>
      </c>
      <c r="BA75" s="538">
        <f t="shared" ca="1" si="78"/>
        <v>-7385.3877916435295</v>
      </c>
      <c r="BB75" s="538">
        <f t="shared" ca="1" si="78"/>
        <v>10739582.039837131</v>
      </c>
      <c r="BC75" s="538">
        <f t="shared" ca="1" si="78"/>
        <v>-3223.4879616309368</v>
      </c>
      <c r="BD75" s="538">
        <f t="shared" ca="1" si="78"/>
        <v>3272.8378554857641</v>
      </c>
      <c r="BE75" s="538">
        <f t="shared" ca="1" si="78"/>
        <v>0</v>
      </c>
      <c r="BF75" s="538">
        <f t="shared" ca="1" si="78"/>
        <v>0</v>
      </c>
      <c r="BG75" s="538">
        <f t="shared" ca="1" si="78"/>
        <v>0</v>
      </c>
      <c r="BH75" s="538">
        <f t="shared" ca="1" si="78"/>
        <v>0</v>
      </c>
      <c r="BI75" s="538">
        <f t="shared" ca="1" si="78"/>
        <v>0</v>
      </c>
      <c r="BJ75" s="538">
        <f t="shared" ca="1" si="78"/>
        <v>0</v>
      </c>
      <c r="BK75" s="538">
        <f t="shared" ca="1" si="78"/>
        <v>0</v>
      </c>
      <c r="BL75" s="538">
        <f t="shared" ca="1" si="78"/>
        <v>0</v>
      </c>
      <c r="BM75" s="538">
        <f t="shared" ca="1" si="78"/>
        <v>0</v>
      </c>
      <c r="BN75" s="538">
        <f t="shared" ca="1" si="78"/>
        <v>0</v>
      </c>
      <c r="BO75" s="538">
        <f t="shared" ca="1" si="78"/>
        <v>0</v>
      </c>
      <c r="BP75" s="538">
        <f t="shared" ca="1" si="78"/>
        <v>0</v>
      </c>
      <c r="BQ75" s="538">
        <f t="shared" ca="1" si="78"/>
        <v>0</v>
      </c>
      <c r="BR75" s="538">
        <f t="shared" ca="1" si="78"/>
        <v>0</v>
      </c>
      <c r="BS75" s="538">
        <f t="shared" ref="BS75:BZ75" ca="1" si="79">IF(BS69="","",-BS71+BS72+BS73)</f>
        <v>0</v>
      </c>
      <c r="BT75" s="538">
        <f t="shared" ca="1" si="79"/>
        <v>0</v>
      </c>
      <c r="BU75" s="538">
        <f t="shared" ca="1" si="79"/>
        <v>0</v>
      </c>
      <c r="BV75" s="538">
        <f t="shared" ca="1" si="79"/>
        <v>0</v>
      </c>
      <c r="BW75" s="538">
        <f t="shared" ca="1" si="79"/>
        <v>0</v>
      </c>
      <c r="BX75" s="538">
        <f t="shared" ca="1" si="79"/>
        <v>0</v>
      </c>
      <c r="BY75" s="538">
        <f t="shared" ca="1" si="79"/>
        <v>0</v>
      </c>
      <c r="BZ75" s="538">
        <f t="shared" ca="1" si="79"/>
        <v>0</v>
      </c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</row>
    <row r="76" spans="2:138" ht="14.4">
      <c r="B76" s="541" t="s">
        <v>382</v>
      </c>
      <c r="C76" s="541" t="s">
        <v>382</v>
      </c>
      <c r="D76" s="541" t="s">
        <v>382</v>
      </c>
      <c r="E76" s="541" t="s">
        <v>382</v>
      </c>
      <c r="F76" s="479" t="str">
        <f t="shared" ref="F76:BQ76" ca="1" si="80">IF(F69="","",".")</f>
        <v>.</v>
      </c>
      <c r="G76" s="479" t="str">
        <f t="shared" ca="1" si="80"/>
        <v>.</v>
      </c>
      <c r="H76" s="479" t="str">
        <f t="shared" ca="1" si="80"/>
        <v>.</v>
      </c>
      <c r="I76" s="479" t="str">
        <f t="shared" ca="1" si="80"/>
        <v>.</v>
      </c>
      <c r="J76" s="479" t="str">
        <f t="shared" ca="1" si="80"/>
        <v>.</v>
      </c>
      <c r="K76" s="479" t="str">
        <f t="shared" ca="1" si="80"/>
        <v>.</v>
      </c>
      <c r="L76" s="479" t="str">
        <f t="shared" ca="1" si="80"/>
        <v>.</v>
      </c>
      <c r="M76" s="479" t="str">
        <f t="shared" ca="1" si="80"/>
        <v>.</v>
      </c>
      <c r="N76" s="479" t="str">
        <f t="shared" ca="1" si="80"/>
        <v>.</v>
      </c>
      <c r="O76" s="479" t="str">
        <f t="shared" ca="1" si="80"/>
        <v>.</v>
      </c>
      <c r="P76" s="479" t="str">
        <f t="shared" ca="1" si="80"/>
        <v>.</v>
      </c>
      <c r="Q76" s="479" t="str">
        <f t="shared" ca="1" si="80"/>
        <v>.</v>
      </c>
      <c r="R76" s="479" t="str">
        <f t="shared" ca="1" si="80"/>
        <v>.</v>
      </c>
      <c r="S76" s="479" t="str">
        <f t="shared" ca="1" si="80"/>
        <v>.</v>
      </c>
      <c r="T76" s="479" t="str">
        <f t="shared" ca="1" si="80"/>
        <v>.</v>
      </c>
      <c r="U76" s="479" t="str">
        <f t="shared" ca="1" si="80"/>
        <v>.</v>
      </c>
      <c r="V76" s="479" t="str">
        <f t="shared" ca="1" si="80"/>
        <v>.</v>
      </c>
      <c r="W76" s="479" t="str">
        <f t="shared" ca="1" si="80"/>
        <v>.</v>
      </c>
      <c r="X76" s="479" t="str">
        <f t="shared" ca="1" si="80"/>
        <v>.</v>
      </c>
      <c r="Y76" s="479" t="str">
        <f t="shared" ca="1" si="80"/>
        <v>.</v>
      </c>
      <c r="Z76" s="479" t="str">
        <f t="shared" ca="1" si="80"/>
        <v>.</v>
      </c>
      <c r="AA76" s="479" t="str">
        <f t="shared" ca="1" si="80"/>
        <v>.</v>
      </c>
      <c r="AB76" s="479" t="str">
        <f t="shared" ca="1" si="80"/>
        <v>.</v>
      </c>
      <c r="AC76" s="479" t="str">
        <f t="shared" ca="1" si="80"/>
        <v>.</v>
      </c>
      <c r="AD76" s="479" t="str">
        <f t="shared" ca="1" si="80"/>
        <v>.</v>
      </c>
      <c r="AE76" s="479" t="str">
        <f t="shared" ca="1" si="80"/>
        <v>.</v>
      </c>
      <c r="AF76" s="479" t="str">
        <f t="shared" ca="1" si="80"/>
        <v>.</v>
      </c>
      <c r="AG76" s="479" t="str">
        <f t="shared" ca="1" si="80"/>
        <v>.</v>
      </c>
      <c r="AH76" s="479" t="str">
        <f t="shared" ca="1" si="80"/>
        <v>.</v>
      </c>
      <c r="AI76" s="479" t="str">
        <f t="shared" ca="1" si="80"/>
        <v>.</v>
      </c>
      <c r="AJ76" s="479" t="str">
        <f t="shared" ca="1" si="80"/>
        <v>.</v>
      </c>
      <c r="AK76" s="479" t="str">
        <f t="shared" ca="1" si="80"/>
        <v>.</v>
      </c>
      <c r="AL76" s="479" t="str">
        <f t="shared" ca="1" si="80"/>
        <v>.</v>
      </c>
      <c r="AM76" s="479" t="str">
        <f t="shared" ca="1" si="80"/>
        <v>.</v>
      </c>
      <c r="AN76" s="479" t="str">
        <f t="shared" ca="1" si="80"/>
        <v>.</v>
      </c>
      <c r="AO76" s="479" t="str">
        <f t="shared" ca="1" si="80"/>
        <v>.</v>
      </c>
      <c r="AP76" s="479" t="str">
        <f t="shared" ca="1" si="80"/>
        <v>.</v>
      </c>
      <c r="AQ76" s="479" t="str">
        <f t="shared" ca="1" si="80"/>
        <v>.</v>
      </c>
      <c r="AR76" s="479" t="str">
        <f t="shared" ca="1" si="80"/>
        <v>.</v>
      </c>
      <c r="AS76" s="479" t="str">
        <f t="shared" ca="1" si="80"/>
        <v>.</v>
      </c>
      <c r="AT76" s="479" t="str">
        <f t="shared" ca="1" si="80"/>
        <v>.</v>
      </c>
      <c r="AU76" s="479" t="str">
        <f t="shared" ca="1" si="80"/>
        <v>.</v>
      </c>
      <c r="AV76" s="479" t="str">
        <f t="shared" ca="1" si="80"/>
        <v>.</v>
      </c>
      <c r="AW76" s="479" t="str">
        <f t="shared" ca="1" si="80"/>
        <v>.</v>
      </c>
      <c r="AX76" s="479" t="str">
        <f t="shared" ca="1" si="80"/>
        <v>.</v>
      </c>
      <c r="AY76" s="479" t="str">
        <f t="shared" ca="1" si="80"/>
        <v>.</v>
      </c>
      <c r="AZ76" s="479" t="str">
        <f t="shared" ca="1" si="80"/>
        <v>.</v>
      </c>
      <c r="BA76" s="479" t="str">
        <f t="shared" ca="1" si="80"/>
        <v>.</v>
      </c>
      <c r="BB76" s="479" t="str">
        <f t="shared" ca="1" si="80"/>
        <v>.</v>
      </c>
      <c r="BC76" s="479" t="str">
        <f t="shared" ca="1" si="80"/>
        <v>.</v>
      </c>
      <c r="BD76" s="479" t="str">
        <f t="shared" ca="1" si="80"/>
        <v>.</v>
      </c>
      <c r="BE76" s="479" t="str">
        <f t="shared" ca="1" si="80"/>
        <v>.</v>
      </c>
      <c r="BF76" s="479" t="str">
        <f t="shared" ca="1" si="80"/>
        <v>.</v>
      </c>
      <c r="BG76" s="479" t="str">
        <f t="shared" ca="1" si="80"/>
        <v>.</v>
      </c>
      <c r="BH76" s="479" t="str">
        <f t="shared" ca="1" si="80"/>
        <v>.</v>
      </c>
      <c r="BI76" s="479" t="str">
        <f t="shared" ca="1" si="80"/>
        <v>.</v>
      </c>
      <c r="BJ76" s="479" t="str">
        <f t="shared" ca="1" si="80"/>
        <v>.</v>
      </c>
      <c r="BK76" s="479" t="str">
        <f t="shared" ca="1" si="80"/>
        <v>.</v>
      </c>
      <c r="BL76" s="479" t="str">
        <f t="shared" ca="1" si="80"/>
        <v>.</v>
      </c>
      <c r="BM76" s="479" t="str">
        <f t="shared" ca="1" si="80"/>
        <v>.</v>
      </c>
      <c r="BN76" s="479" t="str">
        <f t="shared" ca="1" si="80"/>
        <v>.</v>
      </c>
      <c r="BO76" s="479" t="str">
        <f t="shared" ca="1" si="80"/>
        <v>.</v>
      </c>
      <c r="BP76" s="479" t="str">
        <f t="shared" ca="1" si="80"/>
        <v>.</v>
      </c>
      <c r="BQ76" s="479" t="str">
        <f t="shared" ca="1" si="80"/>
        <v>.</v>
      </c>
      <c r="BR76" s="479" t="str">
        <f t="shared" ref="BR76:BZ76" ca="1" si="81">IF(BR69="","",".")</f>
        <v>.</v>
      </c>
      <c r="BS76" s="479" t="str">
        <f t="shared" ca="1" si="81"/>
        <v>.</v>
      </c>
      <c r="BT76" s="479" t="str">
        <f t="shared" ca="1" si="81"/>
        <v>.</v>
      </c>
      <c r="BU76" s="479" t="str">
        <f t="shared" ca="1" si="81"/>
        <v>.</v>
      </c>
      <c r="BV76" s="479" t="str">
        <f t="shared" ca="1" si="81"/>
        <v>.</v>
      </c>
      <c r="BW76" s="479" t="str">
        <f t="shared" ca="1" si="81"/>
        <v>.</v>
      </c>
      <c r="BX76" s="479" t="str">
        <f t="shared" ca="1" si="81"/>
        <v>.</v>
      </c>
      <c r="BY76" s="479" t="str">
        <f t="shared" ca="1" si="81"/>
        <v>.</v>
      </c>
      <c r="BZ76" s="479" t="str">
        <f t="shared" ca="1" si="81"/>
        <v>.</v>
      </c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</row>
    <row r="77" spans="2:138" ht="14.4">
      <c r="B77" s="481" t="s">
        <v>383</v>
      </c>
      <c r="C77" s="481"/>
      <c r="D77" s="481"/>
      <c r="E77" s="481"/>
      <c r="F77" s="538">
        <f t="shared" ref="F77:BQ77" ca="1" si="82">IF(F69="","",F73)</f>
        <v>0</v>
      </c>
      <c r="G77" s="538">
        <f t="shared" ca="1" si="82"/>
        <v>0</v>
      </c>
      <c r="H77" s="538">
        <f t="shared" ca="1" si="82"/>
        <v>0</v>
      </c>
      <c r="I77" s="538">
        <f t="shared" ca="1" si="82"/>
        <v>0</v>
      </c>
      <c r="J77" s="538">
        <f t="shared" ca="1" si="82"/>
        <v>0</v>
      </c>
      <c r="K77" s="538">
        <f t="shared" ca="1" si="82"/>
        <v>0</v>
      </c>
      <c r="L77" s="538">
        <f t="shared" ca="1" si="82"/>
        <v>0</v>
      </c>
      <c r="M77" s="538">
        <f t="shared" ca="1" si="82"/>
        <v>0</v>
      </c>
      <c r="N77" s="538">
        <f t="shared" ca="1" si="82"/>
        <v>0</v>
      </c>
      <c r="O77" s="538">
        <f t="shared" ca="1" si="82"/>
        <v>0</v>
      </c>
      <c r="P77" s="538">
        <f t="shared" ca="1" si="82"/>
        <v>0</v>
      </c>
      <c r="Q77" s="538">
        <f t="shared" ca="1" si="82"/>
        <v>0</v>
      </c>
      <c r="R77" s="538">
        <f t="shared" ca="1" si="82"/>
        <v>0</v>
      </c>
      <c r="S77" s="538">
        <f t="shared" ca="1" si="82"/>
        <v>0</v>
      </c>
      <c r="T77" s="538">
        <f t="shared" ca="1" si="82"/>
        <v>0</v>
      </c>
      <c r="U77" s="538">
        <f t="shared" ca="1" si="82"/>
        <v>0</v>
      </c>
      <c r="V77" s="538">
        <f t="shared" ca="1" si="82"/>
        <v>0</v>
      </c>
      <c r="W77" s="538">
        <f t="shared" ca="1" si="82"/>
        <v>0</v>
      </c>
      <c r="X77" s="538">
        <f t="shared" ca="1" si="82"/>
        <v>0</v>
      </c>
      <c r="Y77" s="538">
        <f t="shared" ca="1" si="82"/>
        <v>0</v>
      </c>
      <c r="Z77" s="538">
        <f t="shared" ca="1" si="82"/>
        <v>0</v>
      </c>
      <c r="AA77" s="538">
        <f t="shared" ca="1" si="82"/>
        <v>0</v>
      </c>
      <c r="AB77" s="538">
        <f t="shared" ca="1" si="82"/>
        <v>0</v>
      </c>
      <c r="AC77" s="538">
        <f t="shared" ca="1" si="82"/>
        <v>0</v>
      </c>
      <c r="AD77" s="538">
        <f t="shared" ca="1" si="82"/>
        <v>0</v>
      </c>
      <c r="AE77" s="538">
        <f t="shared" ca="1" si="82"/>
        <v>0</v>
      </c>
      <c r="AF77" s="538">
        <f t="shared" ca="1" si="82"/>
        <v>0</v>
      </c>
      <c r="AG77" s="538">
        <f t="shared" ca="1" si="82"/>
        <v>0</v>
      </c>
      <c r="AH77" s="538">
        <f t="shared" ca="1" si="82"/>
        <v>0</v>
      </c>
      <c r="AI77" s="538">
        <f t="shared" ca="1" si="82"/>
        <v>0</v>
      </c>
      <c r="AJ77" s="538">
        <f t="shared" ca="1" si="82"/>
        <v>0</v>
      </c>
      <c r="AK77" s="538">
        <f t="shared" ca="1" si="82"/>
        <v>0</v>
      </c>
      <c r="AL77" s="538">
        <f t="shared" ca="1" si="82"/>
        <v>0</v>
      </c>
      <c r="AM77" s="538">
        <f t="shared" ca="1" si="82"/>
        <v>0</v>
      </c>
      <c r="AN77" s="538">
        <f t="shared" ca="1" si="82"/>
        <v>0</v>
      </c>
      <c r="AO77" s="538">
        <f t="shared" ca="1" si="82"/>
        <v>0</v>
      </c>
      <c r="AP77" s="538">
        <f t="shared" ca="1" si="82"/>
        <v>0</v>
      </c>
      <c r="AQ77" s="538">
        <f t="shared" ca="1" si="82"/>
        <v>0</v>
      </c>
      <c r="AR77" s="538">
        <f t="shared" ca="1" si="82"/>
        <v>0</v>
      </c>
      <c r="AS77" s="538">
        <f t="shared" ca="1" si="82"/>
        <v>0</v>
      </c>
      <c r="AT77" s="538">
        <f t="shared" ca="1" si="82"/>
        <v>0</v>
      </c>
      <c r="AU77" s="538">
        <f t="shared" ca="1" si="82"/>
        <v>0</v>
      </c>
      <c r="AV77" s="538">
        <f t="shared" ca="1" si="82"/>
        <v>0</v>
      </c>
      <c r="AW77" s="538">
        <f t="shared" ca="1" si="82"/>
        <v>0</v>
      </c>
      <c r="AX77" s="538">
        <f t="shared" ca="1" si="82"/>
        <v>0</v>
      </c>
      <c r="AY77" s="538">
        <f t="shared" ca="1" si="82"/>
        <v>0</v>
      </c>
      <c r="AZ77" s="538">
        <f t="shared" ca="1" si="82"/>
        <v>0</v>
      </c>
      <c r="BA77" s="538">
        <f t="shared" ca="1" si="82"/>
        <v>0</v>
      </c>
      <c r="BB77" s="538">
        <f t="shared" ca="1" si="82"/>
        <v>3999064.4139285786</v>
      </c>
      <c r="BC77" s="538">
        <f t="shared" ca="1" si="82"/>
        <v>0</v>
      </c>
      <c r="BD77" s="538">
        <f t="shared" ca="1" si="82"/>
        <v>18.762884059790395</v>
      </c>
      <c r="BE77" s="538">
        <f t="shared" ca="1" si="82"/>
        <v>0</v>
      </c>
      <c r="BF77" s="538">
        <f t="shared" ca="1" si="82"/>
        <v>0</v>
      </c>
      <c r="BG77" s="538">
        <f t="shared" ca="1" si="82"/>
        <v>0</v>
      </c>
      <c r="BH77" s="538">
        <f t="shared" ca="1" si="82"/>
        <v>0</v>
      </c>
      <c r="BI77" s="538">
        <f t="shared" ca="1" si="82"/>
        <v>0</v>
      </c>
      <c r="BJ77" s="538">
        <f t="shared" ca="1" si="82"/>
        <v>0</v>
      </c>
      <c r="BK77" s="538">
        <f t="shared" ca="1" si="82"/>
        <v>0</v>
      </c>
      <c r="BL77" s="538">
        <f t="shared" ca="1" si="82"/>
        <v>0</v>
      </c>
      <c r="BM77" s="538">
        <f t="shared" ca="1" si="82"/>
        <v>0</v>
      </c>
      <c r="BN77" s="538">
        <f t="shared" ca="1" si="82"/>
        <v>0</v>
      </c>
      <c r="BO77" s="538">
        <f t="shared" ca="1" si="82"/>
        <v>0</v>
      </c>
      <c r="BP77" s="538">
        <f t="shared" ca="1" si="82"/>
        <v>0</v>
      </c>
      <c r="BQ77" s="538">
        <f t="shared" ca="1" si="82"/>
        <v>0</v>
      </c>
      <c r="BR77" s="538">
        <f t="shared" ref="BR77:BZ77" ca="1" si="83">IF(BR69="","",BR73)</f>
        <v>0</v>
      </c>
      <c r="BS77" s="538">
        <f t="shared" ca="1" si="83"/>
        <v>0</v>
      </c>
      <c r="BT77" s="538">
        <f t="shared" ca="1" si="83"/>
        <v>0</v>
      </c>
      <c r="BU77" s="538">
        <f t="shared" ca="1" si="83"/>
        <v>0</v>
      </c>
      <c r="BV77" s="538">
        <f t="shared" ca="1" si="83"/>
        <v>0</v>
      </c>
      <c r="BW77" s="538">
        <f t="shared" ca="1" si="83"/>
        <v>0</v>
      </c>
      <c r="BX77" s="538">
        <f t="shared" ca="1" si="83"/>
        <v>0</v>
      </c>
      <c r="BY77" s="538">
        <f t="shared" ca="1" si="83"/>
        <v>0</v>
      </c>
      <c r="BZ77" s="538">
        <f t="shared" ca="1" si="83"/>
        <v>0</v>
      </c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</row>
    <row r="78" spans="2:138" ht="14.4">
      <c r="B78" s="481" t="s">
        <v>384</v>
      </c>
      <c r="C78" s="481"/>
      <c r="D78" s="481"/>
      <c r="E78" s="481"/>
      <c r="F78" s="538">
        <f ca="1">IF(F69="","",F77/VLOOKUP($B67,$B$11:$I$14,8,FALSE)*VLOOKUP($B67,$B$11:$I$14,7,FALSE))</f>
        <v>0</v>
      </c>
      <c r="G78" s="538">
        <f t="shared" ref="G78:BR78" ca="1" si="84">IF(G69="","",G77/VLOOKUP($B67,$B$11:$I$14,8,FALSE)*VLOOKUP($B67,$B$11:$I$14,7,FALSE))</f>
        <v>0</v>
      </c>
      <c r="H78" s="538">
        <f t="shared" ca="1" si="84"/>
        <v>0</v>
      </c>
      <c r="I78" s="538">
        <f t="shared" ca="1" si="84"/>
        <v>0</v>
      </c>
      <c r="J78" s="538">
        <f t="shared" ca="1" si="84"/>
        <v>0</v>
      </c>
      <c r="K78" s="538">
        <f t="shared" ca="1" si="84"/>
        <v>0</v>
      </c>
      <c r="L78" s="538">
        <f t="shared" ca="1" si="84"/>
        <v>0</v>
      </c>
      <c r="M78" s="538">
        <f t="shared" ca="1" si="84"/>
        <v>0</v>
      </c>
      <c r="N78" s="538">
        <f t="shared" ca="1" si="84"/>
        <v>0</v>
      </c>
      <c r="O78" s="538">
        <f t="shared" ca="1" si="84"/>
        <v>0</v>
      </c>
      <c r="P78" s="538">
        <f t="shared" ca="1" si="84"/>
        <v>0</v>
      </c>
      <c r="Q78" s="538">
        <f t="shared" ca="1" si="84"/>
        <v>0</v>
      </c>
      <c r="R78" s="538">
        <f t="shared" ca="1" si="84"/>
        <v>0</v>
      </c>
      <c r="S78" s="538">
        <f t="shared" ca="1" si="84"/>
        <v>0</v>
      </c>
      <c r="T78" s="538">
        <f t="shared" ca="1" si="84"/>
        <v>0</v>
      </c>
      <c r="U78" s="538">
        <f t="shared" ca="1" si="84"/>
        <v>0</v>
      </c>
      <c r="V78" s="538">
        <f t="shared" ca="1" si="84"/>
        <v>0</v>
      </c>
      <c r="W78" s="538">
        <f t="shared" ca="1" si="84"/>
        <v>0</v>
      </c>
      <c r="X78" s="538">
        <f t="shared" ca="1" si="84"/>
        <v>0</v>
      </c>
      <c r="Y78" s="538">
        <f t="shared" ca="1" si="84"/>
        <v>0</v>
      </c>
      <c r="Z78" s="538">
        <f t="shared" ca="1" si="84"/>
        <v>0</v>
      </c>
      <c r="AA78" s="538">
        <f t="shared" ca="1" si="84"/>
        <v>0</v>
      </c>
      <c r="AB78" s="538">
        <f t="shared" ca="1" si="84"/>
        <v>0</v>
      </c>
      <c r="AC78" s="538">
        <f t="shared" ca="1" si="84"/>
        <v>0</v>
      </c>
      <c r="AD78" s="538">
        <f t="shared" ca="1" si="84"/>
        <v>0</v>
      </c>
      <c r="AE78" s="538">
        <f t="shared" ca="1" si="84"/>
        <v>0</v>
      </c>
      <c r="AF78" s="538">
        <f t="shared" ca="1" si="84"/>
        <v>0</v>
      </c>
      <c r="AG78" s="538">
        <f t="shared" ca="1" si="84"/>
        <v>0</v>
      </c>
      <c r="AH78" s="538">
        <f t="shared" ca="1" si="84"/>
        <v>0</v>
      </c>
      <c r="AI78" s="538">
        <f t="shared" ca="1" si="84"/>
        <v>0</v>
      </c>
      <c r="AJ78" s="538">
        <f t="shared" ca="1" si="84"/>
        <v>0</v>
      </c>
      <c r="AK78" s="538">
        <f t="shared" ca="1" si="84"/>
        <v>0</v>
      </c>
      <c r="AL78" s="538">
        <f t="shared" ca="1" si="84"/>
        <v>0</v>
      </c>
      <c r="AM78" s="538">
        <f t="shared" ca="1" si="84"/>
        <v>0</v>
      </c>
      <c r="AN78" s="538">
        <f t="shared" ca="1" si="84"/>
        <v>0</v>
      </c>
      <c r="AO78" s="538">
        <f t="shared" ca="1" si="84"/>
        <v>0</v>
      </c>
      <c r="AP78" s="538">
        <f t="shared" ca="1" si="84"/>
        <v>0</v>
      </c>
      <c r="AQ78" s="538">
        <f t="shared" ca="1" si="84"/>
        <v>0</v>
      </c>
      <c r="AR78" s="538">
        <f t="shared" ca="1" si="84"/>
        <v>0</v>
      </c>
      <c r="AS78" s="538">
        <f t="shared" ca="1" si="84"/>
        <v>0</v>
      </c>
      <c r="AT78" s="538">
        <f t="shared" ca="1" si="84"/>
        <v>0</v>
      </c>
      <c r="AU78" s="538">
        <f t="shared" ca="1" si="84"/>
        <v>0</v>
      </c>
      <c r="AV78" s="538">
        <f t="shared" ca="1" si="84"/>
        <v>0</v>
      </c>
      <c r="AW78" s="538">
        <f t="shared" ca="1" si="84"/>
        <v>0</v>
      </c>
      <c r="AX78" s="538">
        <f t="shared" ca="1" si="84"/>
        <v>0</v>
      </c>
      <c r="AY78" s="538">
        <f t="shared" ca="1" si="84"/>
        <v>0</v>
      </c>
      <c r="AZ78" s="538">
        <f t="shared" ca="1" si="84"/>
        <v>0</v>
      </c>
      <c r="BA78" s="538">
        <f t="shared" ca="1" si="84"/>
        <v>0</v>
      </c>
      <c r="BB78" s="538">
        <f t="shared" ca="1" si="84"/>
        <v>3406610.4266798999</v>
      </c>
      <c r="BC78" s="538">
        <f t="shared" ca="1" si="84"/>
        <v>0</v>
      </c>
      <c r="BD78" s="538">
        <f t="shared" ca="1" si="84"/>
        <v>15.983197532414039</v>
      </c>
      <c r="BE78" s="538">
        <f t="shared" ca="1" si="84"/>
        <v>0</v>
      </c>
      <c r="BF78" s="538">
        <f t="shared" ca="1" si="84"/>
        <v>0</v>
      </c>
      <c r="BG78" s="538">
        <f t="shared" ca="1" si="84"/>
        <v>0</v>
      </c>
      <c r="BH78" s="538">
        <f t="shared" ca="1" si="84"/>
        <v>0</v>
      </c>
      <c r="BI78" s="538">
        <f t="shared" ca="1" si="84"/>
        <v>0</v>
      </c>
      <c r="BJ78" s="538">
        <f t="shared" ca="1" si="84"/>
        <v>0</v>
      </c>
      <c r="BK78" s="538">
        <f t="shared" ca="1" si="84"/>
        <v>0</v>
      </c>
      <c r="BL78" s="538">
        <f t="shared" ca="1" si="84"/>
        <v>0</v>
      </c>
      <c r="BM78" s="538">
        <f t="shared" ca="1" si="84"/>
        <v>0</v>
      </c>
      <c r="BN78" s="538">
        <f t="shared" ca="1" si="84"/>
        <v>0</v>
      </c>
      <c r="BO78" s="538">
        <f t="shared" ca="1" si="84"/>
        <v>0</v>
      </c>
      <c r="BP78" s="538">
        <f t="shared" ca="1" si="84"/>
        <v>0</v>
      </c>
      <c r="BQ78" s="538">
        <f t="shared" ca="1" si="84"/>
        <v>0</v>
      </c>
      <c r="BR78" s="538">
        <f t="shared" ca="1" si="84"/>
        <v>0</v>
      </c>
      <c r="BS78" s="538">
        <f t="shared" ref="BS78:BZ78" ca="1" si="85">IF(BS69="","",BS77/VLOOKUP($B67,$B$11:$I$14,8,FALSE)*VLOOKUP($B67,$B$11:$I$14,7,FALSE))</f>
        <v>0</v>
      </c>
      <c r="BT78" s="538">
        <f t="shared" ca="1" si="85"/>
        <v>0</v>
      </c>
      <c r="BU78" s="538">
        <f t="shared" ca="1" si="85"/>
        <v>0</v>
      </c>
      <c r="BV78" s="538">
        <f t="shared" ca="1" si="85"/>
        <v>0</v>
      </c>
      <c r="BW78" s="538">
        <f t="shared" ca="1" si="85"/>
        <v>0</v>
      </c>
      <c r="BX78" s="538">
        <f t="shared" ca="1" si="85"/>
        <v>0</v>
      </c>
      <c r="BY78" s="538">
        <f t="shared" ca="1" si="85"/>
        <v>0</v>
      </c>
      <c r="BZ78" s="538">
        <f t="shared" ca="1" si="85"/>
        <v>0</v>
      </c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</row>
    <row r="79" spans="2:138" ht="14.4">
      <c r="B79" s="481" t="str">
        <f>"Total Distributions ("&amp;B67&amp;")"</f>
        <v>Total Distributions (Hurdle 3)</v>
      </c>
      <c r="C79" s="481"/>
      <c r="D79" s="481"/>
      <c r="E79" s="481"/>
      <c r="F79" s="538">
        <f t="shared" ref="F79:BQ79" ca="1" si="86">IF(F69="","",F77+F78)</f>
        <v>0</v>
      </c>
      <c r="G79" s="538">
        <f t="shared" ca="1" si="86"/>
        <v>0</v>
      </c>
      <c r="H79" s="538">
        <f t="shared" ca="1" si="86"/>
        <v>0</v>
      </c>
      <c r="I79" s="538">
        <f t="shared" ca="1" si="86"/>
        <v>0</v>
      </c>
      <c r="J79" s="538">
        <f t="shared" ca="1" si="86"/>
        <v>0</v>
      </c>
      <c r="K79" s="538">
        <f t="shared" ca="1" si="86"/>
        <v>0</v>
      </c>
      <c r="L79" s="538">
        <f t="shared" ca="1" si="86"/>
        <v>0</v>
      </c>
      <c r="M79" s="538">
        <f t="shared" ca="1" si="86"/>
        <v>0</v>
      </c>
      <c r="N79" s="538">
        <f t="shared" ca="1" si="86"/>
        <v>0</v>
      </c>
      <c r="O79" s="538">
        <f t="shared" ca="1" si="86"/>
        <v>0</v>
      </c>
      <c r="P79" s="538">
        <f t="shared" ca="1" si="86"/>
        <v>0</v>
      </c>
      <c r="Q79" s="538">
        <f t="shared" ca="1" si="86"/>
        <v>0</v>
      </c>
      <c r="R79" s="538">
        <f t="shared" ca="1" si="86"/>
        <v>0</v>
      </c>
      <c r="S79" s="538">
        <f t="shared" ca="1" si="86"/>
        <v>0</v>
      </c>
      <c r="T79" s="538">
        <f t="shared" ca="1" si="86"/>
        <v>0</v>
      </c>
      <c r="U79" s="538">
        <f t="shared" ca="1" si="86"/>
        <v>0</v>
      </c>
      <c r="V79" s="538">
        <f t="shared" ca="1" si="86"/>
        <v>0</v>
      </c>
      <c r="W79" s="538">
        <f t="shared" ca="1" si="86"/>
        <v>0</v>
      </c>
      <c r="X79" s="538">
        <f t="shared" ca="1" si="86"/>
        <v>0</v>
      </c>
      <c r="Y79" s="538">
        <f t="shared" ca="1" si="86"/>
        <v>0</v>
      </c>
      <c r="Z79" s="538">
        <f t="shared" ca="1" si="86"/>
        <v>0</v>
      </c>
      <c r="AA79" s="538">
        <f t="shared" ca="1" si="86"/>
        <v>0</v>
      </c>
      <c r="AB79" s="538">
        <f t="shared" ca="1" si="86"/>
        <v>0</v>
      </c>
      <c r="AC79" s="538">
        <f t="shared" ca="1" si="86"/>
        <v>0</v>
      </c>
      <c r="AD79" s="538">
        <f t="shared" ca="1" si="86"/>
        <v>0</v>
      </c>
      <c r="AE79" s="538">
        <f t="shared" ca="1" si="86"/>
        <v>0</v>
      </c>
      <c r="AF79" s="538">
        <f t="shared" ca="1" si="86"/>
        <v>0</v>
      </c>
      <c r="AG79" s="538">
        <f t="shared" ca="1" si="86"/>
        <v>0</v>
      </c>
      <c r="AH79" s="538">
        <f t="shared" ca="1" si="86"/>
        <v>0</v>
      </c>
      <c r="AI79" s="538">
        <f t="shared" ca="1" si="86"/>
        <v>0</v>
      </c>
      <c r="AJ79" s="538">
        <f t="shared" ca="1" si="86"/>
        <v>0</v>
      </c>
      <c r="AK79" s="538">
        <f t="shared" ca="1" si="86"/>
        <v>0</v>
      </c>
      <c r="AL79" s="538">
        <f t="shared" ca="1" si="86"/>
        <v>0</v>
      </c>
      <c r="AM79" s="538">
        <f t="shared" ca="1" si="86"/>
        <v>0</v>
      </c>
      <c r="AN79" s="538">
        <f t="shared" ca="1" si="86"/>
        <v>0</v>
      </c>
      <c r="AO79" s="538">
        <f t="shared" ca="1" si="86"/>
        <v>0</v>
      </c>
      <c r="AP79" s="538">
        <f t="shared" ca="1" si="86"/>
        <v>0</v>
      </c>
      <c r="AQ79" s="538">
        <f t="shared" ca="1" si="86"/>
        <v>0</v>
      </c>
      <c r="AR79" s="538">
        <f t="shared" ca="1" si="86"/>
        <v>0</v>
      </c>
      <c r="AS79" s="538">
        <f t="shared" ca="1" si="86"/>
        <v>0</v>
      </c>
      <c r="AT79" s="538">
        <f t="shared" ca="1" si="86"/>
        <v>0</v>
      </c>
      <c r="AU79" s="538">
        <f t="shared" ca="1" si="86"/>
        <v>0</v>
      </c>
      <c r="AV79" s="538">
        <f t="shared" ca="1" si="86"/>
        <v>0</v>
      </c>
      <c r="AW79" s="538">
        <f t="shared" ca="1" si="86"/>
        <v>0</v>
      </c>
      <c r="AX79" s="538">
        <f t="shared" ca="1" si="86"/>
        <v>0</v>
      </c>
      <c r="AY79" s="538">
        <f t="shared" ca="1" si="86"/>
        <v>0</v>
      </c>
      <c r="AZ79" s="538">
        <f t="shared" ca="1" si="86"/>
        <v>0</v>
      </c>
      <c r="BA79" s="538">
        <f t="shared" ca="1" si="86"/>
        <v>0</v>
      </c>
      <c r="BB79" s="538">
        <f t="shared" ca="1" si="86"/>
        <v>7405674.8406084785</v>
      </c>
      <c r="BC79" s="538">
        <f t="shared" ca="1" si="86"/>
        <v>0</v>
      </c>
      <c r="BD79" s="538">
        <f t="shared" ca="1" si="86"/>
        <v>34.746081592204433</v>
      </c>
      <c r="BE79" s="538">
        <f t="shared" ca="1" si="86"/>
        <v>0</v>
      </c>
      <c r="BF79" s="538">
        <f t="shared" ca="1" si="86"/>
        <v>0</v>
      </c>
      <c r="BG79" s="538">
        <f t="shared" ca="1" si="86"/>
        <v>0</v>
      </c>
      <c r="BH79" s="538">
        <f t="shared" ca="1" si="86"/>
        <v>0</v>
      </c>
      <c r="BI79" s="538">
        <f t="shared" ca="1" si="86"/>
        <v>0</v>
      </c>
      <c r="BJ79" s="538">
        <f t="shared" ca="1" si="86"/>
        <v>0</v>
      </c>
      <c r="BK79" s="538">
        <f t="shared" ca="1" si="86"/>
        <v>0</v>
      </c>
      <c r="BL79" s="538">
        <f t="shared" ca="1" si="86"/>
        <v>0</v>
      </c>
      <c r="BM79" s="538">
        <f t="shared" ca="1" si="86"/>
        <v>0</v>
      </c>
      <c r="BN79" s="538">
        <f t="shared" ca="1" si="86"/>
        <v>0</v>
      </c>
      <c r="BO79" s="538">
        <f t="shared" ca="1" si="86"/>
        <v>0</v>
      </c>
      <c r="BP79" s="538">
        <f t="shared" ca="1" si="86"/>
        <v>0</v>
      </c>
      <c r="BQ79" s="538">
        <f t="shared" ca="1" si="86"/>
        <v>0</v>
      </c>
      <c r="BR79" s="538">
        <f t="shared" ref="BR79:BZ79" ca="1" si="87">IF(BR69="","",BR77+BR78)</f>
        <v>0</v>
      </c>
      <c r="BS79" s="538">
        <f t="shared" ca="1" si="87"/>
        <v>0</v>
      </c>
      <c r="BT79" s="538">
        <f t="shared" ca="1" si="87"/>
        <v>0</v>
      </c>
      <c r="BU79" s="538">
        <f t="shared" ca="1" si="87"/>
        <v>0</v>
      </c>
      <c r="BV79" s="538">
        <f t="shared" ca="1" si="87"/>
        <v>0</v>
      </c>
      <c r="BW79" s="538">
        <f t="shared" ca="1" si="87"/>
        <v>0</v>
      </c>
      <c r="BX79" s="538">
        <f t="shared" ca="1" si="87"/>
        <v>0</v>
      </c>
      <c r="BY79" s="538">
        <f t="shared" ca="1" si="87"/>
        <v>0</v>
      </c>
      <c r="BZ79" s="538">
        <f t="shared" ca="1" si="87"/>
        <v>0</v>
      </c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</row>
    <row r="80" spans="2:138" ht="14.4">
      <c r="B80" s="481" t="s">
        <v>385</v>
      </c>
      <c r="C80" s="481"/>
      <c r="D80" s="481"/>
      <c r="E80" s="481"/>
      <c r="F80" s="538">
        <f t="shared" ref="F80:AN80" ca="1" si="88">IF(F69="","",MAX(F$35-F49-F64-F79,0))</f>
        <v>0</v>
      </c>
      <c r="G80" s="538">
        <f t="shared" ca="1" si="88"/>
        <v>0</v>
      </c>
      <c r="H80" s="538">
        <f t="shared" ca="1" si="88"/>
        <v>0</v>
      </c>
      <c r="I80" s="538">
        <f t="shared" ca="1" si="88"/>
        <v>0</v>
      </c>
      <c r="J80" s="538">
        <f t="shared" ca="1" si="88"/>
        <v>0</v>
      </c>
      <c r="K80" s="538">
        <f t="shared" ca="1" si="88"/>
        <v>0</v>
      </c>
      <c r="L80" s="538">
        <f t="shared" ca="1" si="88"/>
        <v>0</v>
      </c>
      <c r="M80" s="538">
        <f t="shared" ca="1" si="88"/>
        <v>0</v>
      </c>
      <c r="N80" s="538">
        <f t="shared" ca="1" si="88"/>
        <v>0</v>
      </c>
      <c r="O80" s="538">
        <f t="shared" ca="1" si="88"/>
        <v>0</v>
      </c>
      <c r="P80" s="538">
        <f t="shared" ca="1" si="88"/>
        <v>0</v>
      </c>
      <c r="Q80" s="538">
        <f t="shared" ca="1" si="88"/>
        <v>0</v>
      </c>
      <c r="R80" s="538">
        <f t="shared" ca="1" si="88"/>
        <v>0</v>
      </c>
      <c r="S80" s="538">
        <f t="shared" ca="1" si="88"/>
        <v>0</v>
      </c>
      <c r="T80" s="538">
        <f t="shared" ca="1" si="88"/>
        <v>0</v>
      </c>
      <c r="U80" s="538">
        <f t="shared" ca="1" si="88"/>
        <v>0</v>
      </c>
      <c r="V80" s="538">
        <f t="shared" ca="1" si="88"/>
        <v>0</v>
      </c>
      <c r="W80" s="538">
        <f t="shared" ca="1" si="88"/>
        <v>0</v>
      </c>
      <c r="X80" s="538">
        <f t="shared" ca="1" si="88"/>
        <v>0</v>
      </c>
      <c r="Y80" s="538">
        <f t="shared" ca="1" si="88"/>
        <v>0</v>
      </c>
      <c r="Z80" s="538">
        <f t="shared" ca="1" si="88"/>
        <v>0</v>
      </c>
      <c r="AA80" s="538">
        <f t="shared" ca="1" si="88"/>
        <v>0</v>
      </c>
      <c r="AB80" s="538">
        <f t="shared" ca="1" si="88"/>
        <v>0</v>
      </c>
      <c r="AC80" s="538">
        <f t="shared" ca="1" si="88"/>
        <v>0</v>
      </c>
      <c r="AD80" s="538">
        <f t="shared" ca="1" si="88"/>
        <v>0</v>
      </c>
      <c r="AE80" s="538">
        <f t="shared" ca="1" si="88"/>
        <v>0</v>
      </c>
      <c r="AF80" s="538">
        <f t="shared" ca="1" si="88"/>
        <v>0</v>
      </c>
      <c r="AG80" s="538">
        <f t="shared" ca="1" si="88"/>
        <v>0</v>
      </c>
      <c r="AH80" s="538">
        <f t="shared" ca="1" si="88"/>
        <v>0</v>
      </c>
      <c r="AI80" s="538">
        <f t="shared" ca="1" si="88"/>
        <v>0</v>
      </c>
      <c r="AJ80" s="538">
        <f t="shared" ca="1" si="88"/>
        <v>0</v>
      </c>
      <c r="AK80" s="538">
        <f t="shared" ca="1" si="88"/>
        <v>0</v>
      </c>
      <c r="AL80" s="538">
        <f t="shared" ca="1" si="88"/>
        <v>0</v>
      </c>
      <c r="AM80" s="538">
        <f t="shared" ca="1" si="88"/>
        <v>0</v>
      </c>
      <c r="AN80" s="538">
        <f t="shared" ca="1" si="88"/>
        <v>0</v>
      </c>
      <c r="AO80" s="538">
        <f ca="1">IF(AO69="","",MAX(AO$35-AO49-AO64-AO79,0))</f>
        <v>0</v>
      </c>
      <c r="AP80" s="538">
        <f ca="1">IF(AP69="","",MAX(AP$35-AP49-AP64-AP79,0))</f>
        <v>0</v>
      </c>
      <c r="AQ80" s="538">
        <f t="shared" ref="AQ80:BZ80" ca="1" si="89">IF(AQ69="","",MAX(AQ$35-AQ49-AQ64-AQ79,0))</f>
        <v>0</v>
      </c>
      <c r="AR80" s="538">
        <f t="shared" ca="1" si="89"/>
        <v>0</v>
      </c>
      <c r="AS80" s="538">
        <f t="shared" ca="1" si="89"/>
        <v>0</v>
      </c>
      <c r="AT80" s="538">
        <f t="shared" ca="1" si="89"/>
        <v>0</v>
      </c>
      <c r="AU80" s="538">
        <f t="shared" ca="1" si="89"/>
        <v>0</v>
      </c>
      <c r="AV80" s="538">
        <f t="shared" ca="1" si="89"/>
        <v>0</v>
      </c>
      <c r="AW80" s="538">
        <f t="shared" ca="1" si="89"/>
        <v>0</v>
      </c>
      <c r="AX80" s="538">
        <f t="shared" ca="1" si="89"/>
        <v>0</v>
      </c>
      <c r="AY80" s="538">
        <f t="shared" ca="1" si="89"/>
        <v>0</v>
      </c>
      <c r="AZ80" s="538">
        <f t="shared" ca="1" si="89"/>
        <v>0</v>
      </c>
      <c r="BA80" s="538">
        <f t="shared" ca="1" si="89"/>
        <v>0</v>
      </c>
      <c r="BB80" s="538">
        <f t="shared" ca="1" si="89"/>
        <v>26910409.310428508</v>
      </c>
      <c r="BC80" s="538">
        <f t="shared" ca="1" si="89"/>
        <v>0</v>
      </c>
      <c r="BD80" s="538">
        <f t="shared" ca="1" si="89"/>
        <v>10317108.365952509</v>
      </c>
      <c r="BE80" s="538">
        <f t="shared" ca="1" si="89"/>
        <v>0</v>
      </c>
      <c r="BF80" s="538">
        <f t="shared" ca="1" si="89"/>
        <v>0</v>
      </c>
      <c r="BG80" s="538">
        <f t="shared" ca="1" si="89"/>
        <v>0</v>
      </c>
      <c r="BH80" s="538">
        <f t="shared" ca="1" si="89"/>
        <v>0</v>
      </c>
      <c r="BI80" s="538">
        <f t="shared" ca="1" si="89"/>
        <v>0</v>
      </c>
      <c r="BJ80" s="538">
        <f t="shared" ca="1" si="89"/>
        <v>0</v>
      </c>
      <c r="BK80" s="538">
        <f t="shared" ca="1" si="89"/>
        <v>0</v>
      </c>
      <c r="BL80" s="538">
        <f t="shared" ca="1" si="89"/>
        <v>0</v>
      </c>
      <c r="BM80" s="538">
        <f t="shared" ca="1" si="89"/>
        <v>0</v>
      </c>
      <c r="BN80" s="538">
        <f t="shared" ca="1" si="89"/>
        <v>7670483.6730885645</v>
      </c>
      <c r="BO80" s="538">
        <f t="shared" ca="1" si="89"/>
        <v>0</v>
      </c>
      <c r="BP80" s="538">
        <f t="shared" ca="1" si="89"/>
        <v>3410947.3675186071</v>
      </c>
      <c r="BQ80" s="538">
        <f t="shared" ca="1" si="89"/>
        <v>0</v>
      </c>
      <c r="BR80" s="538">
        <f t="shared" ca="1" si="89"/>
        <v>0</v>
      </c>
      <c r="BS80" s="538">
        <f t="shared" ca="1" si="89"/>
        <v>0</v>
      </c>
      <c r="BT80" s="538">
        <f t="shared" ca="1" si="89"/>
        <v>0</v>
      </c>
      <c r="BU80" s="538">
        <f t="shared" ca="1" si="89"/>
        <v>0</v>
      </c>
      <c r="BV80" s="538">
        <f t="shared" ca="1" si="89"/>
        <v>0</v>
      </c>
      <c r="BW80" s="538">
        <f t="shared" ca="1" si="89"/>
        <v>0</v>
      </c>
      <c r="BX80" s="538">
        <f t="shared" ca="1" si="89"/>
        <v>0</v>
      </c>
      <c r="BY80" s="538">
        <f t="shared" ca="1" si="89"/>
        <v>0</v>
      </c>
      <c r="BZ80" s="538">
        <f t="shared" ca="1" si="89"/>
        <v>0</v>
      </c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</row>
    <row r="81" spans="2:138" ht="14.4">
      <c r="B81" s="481"/>
      <c r="C81" s="481"/>
      <c r="D81" s="481"/>
      <c r="E81" s="481"/>
      <c r="F81" s="482"/>
      <c r="G81" s="482"/>
      <c r="H81" s="482"/>
      <c r="I81" s="482"/>
      <c r="J81" s="482"/>
      <c r="K81" s="482"/>
      <c r="L81" s="482"/>
      <c r="M81" s="482"/>
      <c r="N81" s="482"/>
      <c r="O81" s="482"/>
      <c r="P81" s="482"/>
      <c r="Q81" s="481"/>
      <c r="R81" s="481"/>
      <c r="S81" s="481"/>
      <c r="T81" s="481"/>
      <c r="U81" s="481"/>
      <c r="V81" s="481"/>
      <c r="W81" s="481"/>
      <c r="X81" s="481"/>
      <c r="Y81" s="481"/>
      <c r="Z81" s="481"/>
      <c r="AA81" s="481"/>
      <c r="AB81" s="481"/>
      <c r="AC81" s="481"/>
      <c r="AD81" s="481"/>
      <c r="AE81" s="481"/>
      <c r="AF81" s="481"/>
      <c r="AG81" s="481"/>
      <c r="AH81" s="481"/>
      <c r="AI81" s="481"/>
      <c r="AJ81" s="481"/>
      <c r="AK81" s="481"/>
      <c r="AL81" s="481"/>
      <c r="AM81" s="481"/>
      <c r="AN81" s="481"/>
      <c r="AO81" s="481"/>
      <c r="AP81" s="481"/>
      <c r="AQ81" s="481"/>
      <c r="AR81" s="481"/>
      <c r="AS81" s="481"/>
      <c r="AT81" s="481"/>
      <c r="AU81" s="481"/>
      <c r="AV81" s="481"/>
      <c r="AW81" s="481"/>
      <c r="AX81" s="481"/>
      <c r="AY81" s="481"/>
      <c r="AZ81" s="481"/>
      <c r="BA81" s="481"/>
      <c r="BB81" s="481"/>
      <c r="BC81" s="481"/>
      <c r="BD81" s="481"/>
      <c r="BE81" s="481"/>
      <c r="BF81" s="481"/>
      <c r="BG81" s="481"/>
      <c r="BH81" s="481"/>
      <c r="BI81" s="481"/>
      <c r="BJ81" s="481"/>
      <c r="BK81" s="481"/>
      <c r="BL81" s="481"/>
      <c r="BM81" s="481"/>
      <c r="BN81" s="481"/>
      <c r="BO81" s="481"/>
      <c r="BP81" s="481"/>
      <c r="BQ81" s="481"/>
      <c r="BR81" s="481"/>
      <c r="BS81" s="481"/>
      <c r="BT81" s="481"/>
      <c r="BU81" s="481"/>
      <c r="BV81" s="481"/>
      <c r="BW81" s="481"/>
      <c r="BX81" s="481"/>
      <c r="BY81" s="481"/>
      <c r="BZ81" s="4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</row>
    <row r="82" spans="2:138" ht="14.4">
      <c r="B82" s="534" t="s">
        <v>249</v>
      </c>
      <c r="C82" s="481"/>
      <c r="D82" s="481"/>
      <c r="E82" s="481"/>
      <c r="F82" s="482"/>
      <c r="G82" s="482"/>
      <c r="H82" s="482"/>
      <c r="I82" s="482"/>
      <c r="J82" s="482"/>
      <c r="K82" s="482"/>
      <c r="L82" s="482"/>
      <c r="M82" s="482"/>
      <c r="N82" s="482"/>
      <c r="O82" s="482"/>
      <c r="P82" s="482"/>
      <c r="Q82" s="481"/>
      <c r="R82" s="481"/>
      <c r="S82" s="481"/>
      <c r="T82" s="481"/>
      <c r="U82" s="481"/>
      <c r="V82" s="481"/>
      <c r="W82" s="481"/>
      <c r="X82" s="481"/>
      <c r="Y82" s="481"/>
      <c r="Z82" s="481"/>
      <c r="AA82" s="481"/>
      <c r="AB82" s="481"/>
      <c r="AC82" s="481"/>
      <c r="AD82" s="481"/>
      <c r="AE82" s="481"/>
      <c r="AF82" s="481"/>
      <c r="AG82" s="481"/>
      <c r="AH82" s="481"/>
      <c r="AI82" s="481"/>
      <c r="AJ82" s="481"/>
      <c r="AK82" s="481"/>
      <c r="AL82" s="481"/>
      <c r="AM82" s="481"/>
      <c r="AN82" s="481"/>
      <c r="AO82" s="481"/>
      <c r="AP82" s="481"/>
      <c r="AQ82" s="481"/>
      <c r="AR82" s="481"/>
      <c r="AS82" s="481"/>
      <c r="AT82" s="481"/>
      <c r="AU82" s="481"/>
      <c r="AV82" s="481"/>
      <c r="AW82" s="481"/>
      <c r="AX82" s="481"/>
      <c r="AY82" s="481"/>
      <c r="AZ82" s="481"/>
      <c r="BA82" s="481"/>
      <c r="BB82" s="481"/>
      <c r="BC82" s="481"/>
      <c r="BD82" s="481"/>
      <c r="BE82" s="481"/>
      <c r="BF82" s="481"/>
      <c r="BG82" s="481"/>
      <c r="BH82" s="481"/>
      <c r="BI82" s="481"/>
      <c r="BJ82" s="481"/>
      <c r="BK82" s="481"/>
      <c r="BL82" s="481"/>
      <c r="BM82" s="481"/>
      <c r="BN82" s="481"/>
      <c r="BO82" s="481"/>
      <c r="BP82" s="481"/>
      <c r="BQ82" s="481"/>
      <c r="BR82" s="481"/>
      <c r="BS82" s="481"/>
      <c r="BT82" s="481"/>
      <c r="BU82" s="481"/>
      <c r="BV82" s="481"/>
      <c r="BW82" s="481"/>
      <c r="BX82" s="481"/>
      <c r="BY82" s="481"/>
      <c r="BZ82" s="481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</row>
    <row r="83" spans="2:138" ht="14.4">
      <c r="B83" s="536" t="s">
        <v>376</v>
      </c>
      <c r="C83" s="537" t="s">
        <v>174</v>
      </c>
      <c r="D83" s="500"/>
      <c r="E83" s="500"/>
      <c r="F83" s="528"/>
      <c r="G83" s="528"/>
      <c r="H83" s="528"/>
      <c r="I83" s="528"/>
      <c r="J83" s="528"/>
      <c r="K83" s="528"/>
      <c r="L83" s="528"/>
      <c r="M83" s="528"/>
      <c r="N83" s="528"/>
      <c r="O83" s="528"/>
      <c r="P83" s="528"/>
      <c r="Q83" s="500"/>
      <c r="R83" s="500"/>
      <c r="S83" s="500"/>
      <c r="T83" s="500"/>
      <c r="U83" s="500"/>
      <c r="V83" s="500"/>
      <c r="W83" s="500"/>
      <c r="X83" s="500"/>
      <c r="Y83" s="500"/>
      <c r="Z83" s="500"/>
      <c r="AA83" s="500"/>
      <c r="AB83" s="500"/>
      <c r="AC83" s="500"/>
      <c r="AD83" s="500"/>
      <c r="AE83" s="500"/>
      <c r="AF83" s="500"/>
      <c r="AG83" s="500"/>
      <c r="AH83" s="500"/>
      <c r="AI83" s="500"/>
      <c r="AJ83" s="500"/>
      <c r="AK83" s="500"/>
      <c r="AL83" s="500"/>
      <c r="AM83" s="500"/>
      <c r="AN83" s="500"/>
      <c r="AO83" s="500"/>
      <c r="AP83" s="500"/>
      <c r="AQ83" s="500"/>
      <c r="AR83" s="500"/>
      <c r="AS83" s="500"/>
      <c r="AT83" s="500"/>
      <c r="AU83" s="500"/>
      <c r="AV83" s="500"/>
      <c r="AW83" s="500"/>
      <c r="AX83" s="500"/>
      <c r="AY83" s="500"/>
      <c r="AZ83" s="500"/>
      <c r="BA83" s="500"/>
      <c r="BB83" s="500"/>
      <c r="BC83" s="500"/>
      <c r="BD83" s="500"/>
      <c r="BE83" s="500"/>
      <c r="BF83" s="500"/>
      <c r="BG83" s="500"/>
      <c r="BH83" s="500"/>
      <c r="BI83" s="500"/>
      <c r="BJ83" s="500"/>
      <c r="BK83" s="500"/>
      <c r="BL83" s="500"/>
      <c r="BM83" s="500"/>
      <c r="BN83" s="500"/>
      <c r="BO83" s="500"/>
      <c r="BP83" s="500"/>
      <c r="BQ83" s="500"/>
      <c r="BR83" s="500"/>
      <c r="BS83" s="500"/>
      <c r="BT83" s="500"/>
      <c r="BU83" s="500"/>
      <c r="BV83" s="500"/>
      <c r="BW83" s="500"/>
      <c r="BX83" s="500"/>
      <c r="BY83" s="500"/>
      <c r="BZ83" s="500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</row>
    <row r="84" spans="2:138" ht="14.4">
      <c r="B84" s="481" t="s">
        <v>383</v>
      </c>
      <c r="C84" s="481"/>
      <c r="D84" s="481"/>
      <c r="E84" s="481"/>
      <c r="F84" s="538">
        <f t="shared" ref="F84:BQ84" ca="1" si="90">IF(F69="","",F80*$I$14)</f>
        <v>0</v>
      </c>
      <c r="G84" s="538">
        <f t="shared" ca="1" si="90"/>
        <v>0</v>
      </c>
      <c r="H84" s="538">
        <f t="shared" ca="1" si="90"/>
        <v>0</v>
      </c>
      <c r="I84" s="538">
        <f t="shared" ca="1" si="90"/>
        <v>0</v>
      </c>
      <c r="J84" s="538">
        <f t="shared" ca="1" si="90"/>
        <v>0</v>
      </c>
      <c r="K84" s="538">
        <f t="shared" ca="1" si="90"/>
        <v>0</v>
      </c>
      <c r="L84" s="538">
        <f t="shared" ca="1" si="90"/>
        <v>0</v>
      </c>
      <c r="M84" s="538">
        <f t="shared" ca="1" si="90"/>
        <v>0</v>
      </c>
      <c r="N84" s="538">
        <f t="shared" ca="1" si="90"/>
        <v>0</v>
      </c>
      <c r="O84" s="538">
        <f t="shared" ca="1" si="90"/>
        <v>0</v>
      </c>
      <c r="P84" s="538">
        <f t="shared" ca="1" si="90"/>
        <v>0</v>
      </c>
      <c r="Q84" s="538">
        <f t="shared" ca="1" si="90"/>
        <v>0</v>
      </c>
      <c r="R84" s="538">
        <f t="shared" ca="1" si="90"/>
        <v>0</v>
      </c>
      <c r="S84" s="538">
        <f t="shared" ca="1" si="90"/>
        <v>0</v>
      </c>
      <c r="T84" s="538">
        <f t="shared" ca="1" si="90"/>
        <v>0</v>
      </c>
      <c r="U84" s="538">
        <f t="shared" ca="1" si="90"/>
        <v>0</v>
      </c>
      <c r="V84" s="538">
        <f t="shared" ca="1" si="90"/>
        <v>0</v>
      </c>
      <c r="W84" s="538">
        <f t="shared" ca="1" si="90"/>
        <v>0</v>
      </c>
      <c r="X84" s="538">
        <f t="shared" ca="1" si="90"/>
        <v>0</v>
      </c>
      <c r="Y84" s="538">
        <f t="shared" ca="1" si="90"/>
        <v>0</v>
      </c>
      <c r="Z84" s="538">
        <f t="shared" ca="1" si="90"/>
        <v>0</v>
      </c>
      <c r="AA84" s="538">
        <f t="shared" ca="1" si="90"/>
        <v>0</v>
      </c>
      <c r="AB84" s="538">
        <f t="shared" ca="1" si="90"/>
        <v>0</v>
      </c>
      <c r="AC84" s="538">
        <f t="shared" ca="1" si="90"/>
        <v>0</v>
      </c>
      <c r="AD84" s="538">
        <f t="shared" ca="1" si="90"/>
        <v>0</v>
      </c>
      <c r="AE84" s="538">
        <f t="shared" ca="1" si="90"/>
        <v>0</v>
      </c>
      <c r="AF84" s="538">
        <f t="shared" ca="1" si="90"/>
        <v>0</v>
      </c>
      <c r="AG84" s="538">
        <f t="shared" ca="1" si="90"/>
        <v>0</v>
      </c>
      <c r="AH84" s="538">
        <f t="shared" ca="1" si="90"/>
        <v>0</v>
      </c>
      <c r="AI84" s="538">
        <f t="shared" ca="1" si="90"/>
        <v>0</v>
      </c>
      <c r="AJ84" s="538">
        <f t="shared" ca="1" si="90"/>
        <v>0</v>
      </c>
      <c r="AK84" s="538">
        <f t="shared" ca="1" si="90"/>
        <v>0</v>
      </c>
      <c r="AL84" s="538">
        <f t="shared" ca="1" si="90"/>
        <v>0</v>
      </c>
      <c r="AM84" s="538">
        <f t="shared" ca="1" si="90"/>
        <v>0</v>
      </c>
      <c r="AN84" s="538">
        <f t="shared" ca="1" si="90"/>
        <v>0</v>
      </c>
      <c r="AO84" s="538">
        <f t="shared" ca="1" si="90"/>
        <v>0</v>
      </c>
      <c r="AP84" s="538">
        <f t="shared" ca="1" si="90"/>
        <v>0</v>
      </c>
      <c r="AQ84" s="538">
        <f t="shared" ca="1" si="90"/>
        <v>0</v>
      </c>
      <c r="AR84" s="538">
        <f t="shared" ca="1" si="90"/>
        <v>0</v>
      </c>
      <c r="AS84" s="538">
        <f t="shared" ca="1" si="90"/>
        <v>0</v>
      </c>
      <c r="AT84" s="538">
        <f t="shared" ca="1" si="90"/>
        <v>0</v>
      </c>
      <c r="AU84" s="538">
        <f t="shared" ca="1" si="90"/>
        <v>0</v>
      </c>
      <c r="AV84" s="538">
        <f t="shared" ca="1" si="90"/>
        <v>0</v>
      </c>
      <c r="AW84" s="538">
        <f t="shared" ca="1" si="90"/>
        <v>0</v>
      </c>
      <c r="AX84" s="538">
        <f t="shared" ca="1" si="90"/>
        <v>0</v>
      </c>
      <c r="AY84" s="538">
        <f t="shared" ca="1" si="90"/>
        <v>0</v>
      </c>
      <c r="AZ84" s="538">
        <f t="shared" ca="1" si="90"/>
        <v>0</v>
      </c>
      <c r="BA84" s="538">
        <f t="shared" ca="1" si="90"/>
        <v>0</v>
      </c>
      <c r="BB84" s="538">
        <f t="shared" ca="1" si="90"/>
        <v>12109684.189692827</v>
      </c>
      <c r="BC84" s="538">
        <f t="shared" ca="1" si="90"/>
        <v>0</v>
      </c>
      <c r="BD84" s="538">
        <f t="shared" ca="1" si="90"/>
        <v>4642698.7646786282</v>
      </c>
      <c r="BE84" s="538">
        <f t="shared" ca="1" si="90"/>
        <v>0</v>
      </c>
      <c r="BF84" s="538">
        <f t="shared" ca="1" si="90"/>
        <v>0</v>
      </c>
      <c r="BG84" s="538">
        <f t="shared" ca="1" si="90"/>
        <v>0</v>
      </c>
      <c r="BH84" s="538">
        <f t="shared" ca="1" si="90"/>
        <v>0</v>
      </c>
      <c r="BI84" s="538">
        <f t="shared" ca="1" si="90"/>
        <v>0</v>
      </c>
      <c r="BJ84" s="538">
        <f t="shared" ca="1" si="90"/>
        <v>0</v>
      </c>
      <c r="BK84" s="538">
        <f t="shared" ca="1" si="90"/>
        <v>0</v>
      </c>
      <c r="BL84" s="538">
        <f t="shared" ca="1" si="90"/>
        <v>0</v>
      </c>
      <c r="BM84" s="538">
        <f t="shared" ca="1" si="90"/>
        <v>0</v>
      </c>
      <c r="BN84" s="538">
        <f t="shared" ca="1" si="90"/>
        <v>3451717.6528898538</v>
      </c>
      <c r="BO84" s="538">
        <f t="shared" ca="1" si="90"/>
        <v>0</v>
      </c>
      <c r="BP84" s="538">
        <f t="shared" ca="1" si="90"/>
        <v>1534926.3153833731</v>
      </c>
      <c r="BQ84" s="538">
        <f t="shared" ca="1" si="90"/>
        <v>0</v>
      </c>
      <c r="BR84" s="538">
        <f t="shared" ref="BR84:BZ84" ca="1" si="91">IF(BR69="","",BR80*$I$14)</f>
        <v>0</v>
      </c>
      <c r="BS84" s="538">
        <f t="shared" ca="1" si="91"/>
        <v>0</v>
      </c>
      <c r="BT84" s="538">
        <f t="shared" ca="1" si="91"/>
        <v>0</v>
      </c>
      <c r="BU84" s="538">
        <f t="shared" ca="1" si="91"/>
        <v>0</v>
      </c>
      <c r="BV84" s="538">
        <f t="shared" ca="1" si="91"/>
        <v>0</v>
      </c>
      <c r="BW84" s="538">
        <f t="shared" ca="1" si="91"/>
        <v>0</v>
      </c>
      <c r="BX84" s="538">
        <f t="shared" ca="1" si="91"/>
        <v>0</v>
      </c>
      <c r="BY84" s="538">
        <f t="shared" ca="1" si="91"/>
        <v>0</v>
      </c>
      <c r="BZ84" s="538">
        <f t="shared" ca="1" si="91"/>
        <v>0</v>
      </c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</row>
    <row r="85" spans="2:138" ht="14.4">
      <c r="B85" s="481" t="s">
        <v>384</v>
      </c>
      <c r="C85" s="481"/>
      <c r="D85" s="481"/>
      <c r="E85" s="481"/>
      <c r="F85" s="538">
        <f t="shared" ref="F85:BQ85" ca="1" si="92">IF(F84="","",F80-F84)</f>
        <v>0</v>
      </c>
      <c r="G85" s="538">
        <f t="shared" ca="1" si="92"/>
        <v>0</v>
      </c>
      <c r="H85" s="538">
        <f t="shared" ca="1" si="92"/>
        <v>0</v>
      </c>
      <c r="I85" s="538">
        <f t="shared" ca="1" si="92"/>
        <v>0</v>
      </c>
      <c r="J85" s="538">
        <f t="shared" ca="1" si="92"/>
        <v>0</v>
      </c>
      <c r="K85" s="538">
        <f t="shared" ca="1" si="92"/>
        <v>0</v>
      </c>
      <c r="L85" s="538">
        <f t="shared" ca="1" si="92"/>
        <v>0</v>
      </c>
      <c r="M85" s="538">
        <f t="shared" ca="1" si="92"/>
        <v>0</v>
      </c>
      <c r="N85" s="538">
        <f t="shared" ca="1" si="92"/>
        <v>0</v>
      </c>
      <c r="O85" s="538">
        <f t="shared" ca="1" si="92"/>
        <v>0</v>
      </c>
      <c r="P85" s="538">
        <f t="shared" ca="1" si="92"/>
        <v>0</v>
      </c>
      <c r="Q85" s="538">
        <f t="shared" ca="1" si="92"/>
        <v>0</v>
      </c>
      <c r="R85" s="538">
        <f t="shared" ca="1" si="92"/>
        <v>0</v>
      </c>
      <c r="S85" s="538">
        <f t="shared" ca="1" si="92"/>
        <v>0</v>
      </c>
      <c r="T85" s="538">
        <f t="shared" ca="1" si="92"/>
        <v>0</v>
      </c>
      <c r="U85" s="538">
        <f t="shared" ca="1" si="92"/>
        <v>0</v>
      </c>
      <c r="V85" s="538">
        <f t="shared" ca="1" si="92"/>
        <v>0</v>
      </c>
      <c r="W85" s="538">
        <f t="shared" ca="1" si="92"/>
        <v>0</v>
      </c>
      <c r="X85" s="538">
        <f t="shared" ca="1" si="92"/>
        <v>0</v>
      </c>
      <c r="Y85" s="538">
        <f t="shared" ca="1" si="92"/>
        <v>0</v>
      </c>
      <c r="Z85" s="538">
        <f t="shared" ca="1" si="92"/>
        <v>0</v>
      </c>
      <c r="AA85" s="538">
        <f t="shared" ca="1" si="92"/>
        <v>0</v>
      </c>
      <c r="AB85" s="538">
        <f t="shared" ca="1" si="92"/>
        <v>0</v>
      </c>
      <c r="AC85" s="538">
        <f t="shared" ca="1" si="92"/>
        <v>0</v>
      </c>
      <c r="AD85" s="538">
        <f t="shared" ca="1" si="92"/>
        <v>0</v>
      </c>
      <c r="AE85" s="538">
        <f t="shared" ca="1" si="92"/>
        <v>0</v>
      </c>
      <c r="AF85" s="538">
        <f t="shared" ca="1" si="92"/>
        <v>0</v>
      </c>
      <c r="AG85" s="538">
        <f t="shared" ca="1" si="92"/>
        <v>0</v>
      </c>
      <c r="AH85" s="538">
        <f t="shared" ca="1" si="92"/>
        <v>0</v>
      </c>
      <c r="AI85" s="538">
        <f t="shared" ca="1" si="92"/>
        <v>0</v>
      </c>
      <c r="AJ85" s="538">
        <f t="shared" ca="1" si="92"/>
        <v>0</v>
      </c>
      <c r="AK85" s="538">
        <f t="shared" ca="1" si="92"/>
        <v>0</v>
      </c>
      <c r="AL85" s="538">
        <f t="shared" ca="1" si="92"/>
        <v>0</v>
      </c>
      <c r="AM85" s="538">
        <f t="shared" ca="1" si="92"/>
        <v>0</v>
      </c>
      <c r="AN85" s="538">
        <f t="shared" ca="1" si="92"/>
        <v>0</v>
      </c>
      <c r="AO85" s="538">
        <f t="shared" ca="1" si="92"/>
        <v>0</v>
      </c>
      <c r="AP85" s="538">
        <f t="shared" ca="1" si="92"/>
        <v>0</v>
      </c>
      <c r="AQ85" s="538">
        <f t="shared" ca="1" si="92"/>
        <v>0</v>
      </c>
      <c r="AR85" s="538">
        <f t="shared" ca="1" si="92"/>
        <v>0</v>
      </c>
      <c r="AS85" s="538">
        <f t="shared" ca="1" si="92"/>
        <v>0</v>
      </c>
      <c r="AT85" s="538">
        <f t="shared" ca="1" si="92"/>
        <v>0</v>
      </c>
      <c r="AU85" s="538">
        <f t="shared" ca="1" si="92"/>
        <v>0</v>
      </c>
      <c r="AV85" s="538">
        <f t="shared" ca="1" si="92"/>
        <v>0</v>
      </c>
      <c r="AW85" s="538">
        <f t="shared" ca="1" si="92"/>
        <v>0</v>
      </c>
      <c r="AX85" s="538">
        <f t="shared" ca="1" si="92"/>
        <v>0</v>
      </c>
      <c r="AY85" s="538">
        <f t="shared" ca="1" si="92"/>
        <v>0</v>
      </c>
      <c r="AZ85" s="538">
        <f t="shared" ca="1" si="92"/>
        <v>0</v>
      </c>
      <c r="BA85" s="538">
        <f t="shared" ca="1" si="92"/>
        <v>0</v>
      </c>
      <c r="BB85" s="538">
        <f t="shared" ca="1" si="92"/>
        <v>14800725.120735681</v>
      </c>
      <c r="BC85" s="538">
        <f t="shared" ca="1" si="92"/>
        <v>0</v>
      </c>
      <c r="BD85" s="538">
        <f t="shared" ca="1" si="92"/>
        <v>5674409.6012738803</v>
      </c>
      <c r="BE85" s="538">
        <f t="shared" ca="1" si="92"/>
        <v>0</v>
      </c>
      <c r="BF85" s="538">
        <f t="shared" ca="1" si="92"/>
        <v>0</v>
      </c>
      <c r="BG85" s="538">
        <f t="shared" ca="1" si="92"/>
        <v>0</v>
      </c>
      <c r="BH85" s="538">
        <f t="shared" ca="1" si="92"/>
        <v>0</v>
      </c>
      <c r="BI85" s="538">
        <f t="shared" ca="1" si="92"/>
        <v>0</v>
      </c>
      <c r="BJ85" s="538">
        <f t="shared" ca="1" si="92"/>
        <v>0</v>
      </c>
      <c r="BK85" s="538">
        <f t="shared" ca="1" si="92"/>
        <v>0</v>
      </c>
      <c r="BL85" s="538">
        <f t="shared" ca="1" si="92"/>
        <v>0</v>
      </c>
      <c r="BM85" s="538">
        <f t="shared" ca="1" si="92"/>
        <v>0</v>
      </c>
      <c r="BN85" s="538">
        <f t="shared" ca="1" si="92"/>
        <v>4218766.0201987103</v>
      </c>
      <c r="BO85" s="538">
        <f t="shared" ca="1" si="92"/>
        <v>0</v>
      </c>
      <c r="BP85" s="538">
        <f t="shared" ca="1" si="92"/>
        <v>1876021.052135234</v>
      </c>
      <c r="BQ85" s="538">
        <f t="shared" ca="1" si="92"/>
        <v>0</v>
      </c>
      <c r="BR85" s="538">
        <f t="shared" ref="BR85:BZ85" ca="1" si="93">IF(BR84="","",BR80-BR84)</f>
        <v>0</v>
      </c>
      <c r="BS85" s="538">
        <f t="shared" ca="1" si="93"/>
        <v>0</v>
      </c>
      <c r="BT85" s="538">
        <f t="shared" ca="1" si="93"/>
        <v>0</v>
      </c>
      <c r="BU85" s="538">
        <f t="shared" ca="1" si="93"/>
        <v>0</v>
      </c>
      <c r="BV85" s="538">
        <f t="shared" ca="1" si="93"/>
        <v>0</v>
      </c>
      <c r="BW85" s="538">
        <f t="shared" ca="1" si="93"/>
        <v>0</v>
      </c>
      <c r="BX85" s="538">
        <f t="shared" ca="1" si="93"/>
        <v>0</v>
      </c>
      <c r="BY85" s="538">
        <f t="shared" ca="1" si="93"/>
        <v>0</v>
      </c>
      <c r="BZ85" s="538">
        <f t="shared" ca="1" si="93"/>
        <v>0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</row>
    <row r="86" spans="2:138" ht="14.4">
      <c r="B86" s="481" t="str">
        <f>"Total Distributions ("&amp;B82&amp;")"</f>
        <v>Total Distributions (Hurdle 4)</v>
      </c>
      <c r="C86" s="481"/>
      <c r="D86" s="481"/>
      <c r="E86" s="481"/>
      <c r="F86" s="538">
        <f t="shared" ref="F86:BQ86" ca="1" si="94">IF(F84="","",F84+F85)</f>
        <v>0</v>
      </c>
      <c r="G86" s="538">
        <f t="shared" ca="1" si="94"/>
        <v>0</v>
      </c>
      <c r="H86" s="538">
        <f t="shared" ca="1" si="94"/>
        <v>0</v>
      </c>
      <c r="I86" s="538">
        <f t="shared" ca="1" si="94"/>
        <v>0</v>
      </c>
      <c r="J86" s="538">
        <f t="shared" ca="1" si="94"/>
        <v>0</v>
      </c>
      <c r="K86" s="538">
        <f t="shared" ca="1" si="94"/>
        <v>0</v>
      </c>
      <c r="L86" s="538">
        <f t="shared" ca="1" si="94"/>
        <v>0</v>
      </c>
      <c r="M86" s="538">
        <f t="shared" ca="1" si="94"/>
        <v>0</v>
      </c>
      <c r="N86" s="538">
        <f t="shared" ca="1" si="94"/>
        <v>0</v>
      </c>
      <c r="O86" s="538">
        <f t="shared" ca="1" si="94"/>
        <v>0</v>
      </c>
      <c r="P86" s="538">
        <f t="shared" ca="1" si="94"/>
        <v>0</v>
      </c>
      <c r="Q86" s="538">
        <f t="shared" ca="1" si="94"/>
        <v>0</v>
      </c>
      <c r="R86" s="538">
        <f t="shared" ca="1" si="94"/>
        <v>0</v>
      </c>
      <c r="S86" s="538">
        <f t="shared" ca="1" si="94"/>
        <v>0</v>
      </c>
      <c r="T86" s="538">
        <f t="shared" ca="1" si="94"/>
        <v>0</v>
      </c>
      <c r="U86" s="538">
        <f t="shared" ca="1" si="94"/>
        <v>0</v>
      </c>
      <c r="V86" s="538">
        <f t="shared" ca="1" si="94"/>
        <v>0</v>
      </c>
      <c r="W86" s="538">
        <f t="shared" ca="1" si="94"/>
        <v>0</v>
      </c>
      <c r="X86" s="538">
        <f t="shared" ca="1" si="94"/>
        <v>0</v>
      </c>
      <c r="Y86" s="538">
        <f t="shared" ca="1" si="94"/>
        <v>0</v>
      </c>
      <c r="Z86" s="538">
        <f t="shared" ca="1" si="94"/>
        <v>0</v>
      </c>
      <c r="AA86" s="538">
        <f t="shared" ca="1" si="94"/>
        <v>0</v>
      </c>
      <c r="AB86" s="538">
        <f t="shared" ca="1" si="94"/>
        <v>0</v>
      </c>
      <c r="AC86" s="538">
        <f t="shared" ca="1" si="94"/>
        <v>0</v>
      </c>
      <c r="AD86" s="538">
        <f t="shared" ca="1" si="94"/>
        <v>0</v>
      </c>
      <c r="AE86" s="538">
        <f t="shared" ca="1" si="94"/>
        <v>0</v>
      </c>
      <c r="AF86" s="538">
        <f t="shared" ca="1" si="94"/>
        <v>0</v>
      </c>
      <c r="AG86" s="538">
        <f t="shared" ca="1" si="94"/>
        <v>0</v>
      </c>
      <c r="AH86" s="538">
        <f t="shared" ca="1" si="94"/>
        <v>0</v>
      </c>
      <c r="AI86" s="538">
        <f t="shared" ca="1" si="94"/>
        <v>0</v>
      </c>
      <c r="AJ86" s="538">
        <f t="shared" ca="1" si="94"/>
        <v>0</v>
      </c>
      <c r="AK86" s="538">
        <f t="shared" ca="1" si="94"/>
        <v>0</v>
      </c>
      <c r="AL86" s="538">
        <f t="shared" ca="1" si="94"/>
        <v>0</v>
      </c>
      <c r="AM86" s="538">
        <f t="shared" ca="1" si="94"/>
        <v>0</v>
      </c>
      <c r="AN86" s="538">
        <f t="shared" ca="1" si="94"/>
        <v>0</v>
      </c>
      <c r="AO86" s="538">
        <f t="shared" ca="1" si="94"/>
        <v>0</v>
      </c>
      <c r="AP86" s="538">
        <f t="shared" ca="1" si="94"/>
        <v>0</v>
      </c>
      <c r="AQ86" s="538">
        <f t="shared" ca="1" si="94"/>
        <v>0</v>
      </c>
      <c r="AR86" s="538">
        <f t="shared" ca="1" si="94"/>
        <v>0</v>
      </c>
      <c r="AS86" s="538">
        <f t="shared" ca="1" si="94"/>
        <v>0</v>
      </c>
      <c r="AT86" s="538">
        <f t="shared" ca="1" si="94"/>
        <v>0</v>
      </c>
      <c r="AU86" s="538">
        <f t="shared" ca="1" si="94"/>
        <v>0</v>
      </c>
      <c r="AV86" s="538">
        <f t="shared" ca="1" si="94"/>
        <v>0</v>
      </c>
      <c r="AW86" s="538">
        <f t="shared" ca="1" si="94"/>
        <v>0</v>
      </c>
      <c r="AX86" s="538">
        <f t="shared" ca="1" si="94"/>
        <v>0</v>
      </c>
      <c r="AY86" s="538">
        <f t="shared" ca="1" si="94"/>
        <v>0</v>
      </c>
      <c r="AZ86" s="538">
        <f t="shared" ca="1" si="94"/>
        <v>0</v>
      </c>
      <c r="BA86" s="538">
        <f t="shared" ca="1" si="94"/>
        <v>0</v>
      </c>
      <c r="BB86" s="538">
        <f t="shared" ca="1" si="94"/>
        <v>26910409.310428508</v>
      </c>
      <c r="BC86" s="538">
        <f t="shared" ca="1" si="94"/>
        <v>0</v>
      </c>
      <c r="BD86" s="538">
        <f t="shared" ca="1" si="94"/>
        <v>10317108.365952509</v>
      </c>
      <c r="BE86" s="538">
        <f t="shared" ca="1" si="94"/>
        <v>0</v>
      </c>
      <c r="BF86" s="538">
        <f t="shared" ca="1" si="94"/>
        <v>0</v>
      </c>
      <c r="BG86" s="538">
        <f t="shared" ca="1" si="94"/>
        <v>0</v>
      </c>
      <c r="BH86" s="538">
        <f t="shared" ca="1" si="94"/>
        <v>0</v>
      </c>
      <c r="BI86" s="538">
        <f t="shared" ca="1" si="94"/>
        <v>0</v>
      </c>
      <c r="BJ86" s="538">
        <f t="shared" ca="1" si="94"/>
        <v>0</v>
      </c>
      <c r="BK86" s="538">
        <f t="shared" ca="1" si="94"/>
        <v>0</v>
      </c>
      <c r="BL86" s="538">
        <f t="shared" ca="1" si="94"/>
        <v>0</v>
      </c>
      <c r="BM86" s="538">
        <f t="shared" ca="1" si="94"/>
        <v>0</v>
      </c>
      <c r="BN86" s="538">
        <f t="shared" ca="1" si="94"/>
        <v>7670483.6730885636</v>
      </c>
      <c r="BO86" s="538">
        <f t="shared" ca="1" si="94"/>
        <v>0</v>
      </c>
      <c r="BP86" s="538">
        <f t="shared" ca="1" si="94"/>
        <v>3410947.3675186071</v>
      </c>
      <c r="BQ86" s="538">
        <f t="shared" ca="1" si="94"/>
        <v>0</v>
      </c>
      <c r="BR86" s="538">
        <f t="shared" ref="BR86:BZ86" ca="1" si="95">IF(BR84="","",BR84+BR85)</f>
        <v>0</v>
      </c>
      <c r="BS86" s="538">
        <f t="shared" ca="1" si="95"/>
        <v>0</v>
      </c>
      <c r="BT86" s="538">
        <f t="shared" ca="1" si="95"/>
        <v>0</v>
      </c>
      <c r="BU86" s="538">
        <f t="shared" ca="1" si="95"/>
        <v>0</v>
      </c>
      <c r="BV86" s="538">
        <f t="shared" ca="1" si="95"/>
        <v>0</v>
      </c>
      <c r="BW86" s="538">
        <f t="shared" ca="1" si="95"/>
        <v>0</v>
      </c>
      <c r="BX86" s="538">
        <f t="shared" ca="1" si="95"/>
        <v>0</v>
      </c>
      <c r="BY86" s="538">
        <f t="shared" ca="1" si="95"/>
        <v>0</v>
      </c>
      <c r="BZ86" s="538">
        <f t="shared" ca="1" si="95"/>
        <v>0</v>
      </c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</row>
    <row r="87" spans="2:138" ht="14.4">
      <c r="B87" s="481" t="s">
        <v>385</v>
      </c>
      <c r="C87" s="481"/>
      <c r="D87" s="481"/>
      <c r="E87" s="481"/>
      <c r="F87" s="538">
        <f t="shared" ref="F87:BQ87" ca="1" si="96">IF(F84="","",F80-F86)</f>
        <v>0</v>
      </c>
      <c r="G87" s="538">
        <f t="shared" ca="1" si="96"/>
        <v>0</v>
      </c>
      <c r="H87" s="538">
        <f t="shared" ca="1" si="96"/>
        <v>0</v>
      </c>
      <c r="I87" s="538">
        <f t="shared" ca="1" si="96"/>
        <v>0</v>
      </c>
      <c r="J87" s="538">
        <f t="shared" ca="1" si="96"/>
        <v>0</v>
      </c>
      <c r="K87" s="538">
        <f t="shared" ca="1" si="96"/>
        <v>0</v>
      </c>
      <c r="L87" s="538">
        <f t="shared" ca="1" si="96"/>
        <v>0</v>
      </c>
      <c r="M87" s="538">
        <f t="shared" ca="1" si="96"/>
        <v>0</v>
      </c>
      <c r="N87" s="538">
        <f t="shared" ca="1" si="96"/>
        <v>0</v>
      </c>
      <c r="O87" s="538">
        <f t="shared" ca="1" si="96"/>
        <v>0</v>
      </c>
      <c r="P87" s="538">
        <f t="shared" ca="1" si="96"/>
        <v>0</v>
      </c>
      <c r="Q87" s="538">
        <f t="shared" ca="1" si="96"/>
        <v>0</v>
      </c>
      <c r="R87" s="538">
        <f t="shared" ca="1" si="96"/>
        <v>0</v>
      </c>
      <c r="S87" s="538">
        <f t="shared" ca="1" si="96"/>
        <v>0</v>
      </c>
      <c r="T87" s="538">
        <f t="shared" ca="1" si="96"/>
        <v>0</v>
      </c>
      <c r="U87" s="538">
        <f t="shared" ca="1" si="96"/>
        <v>0</v>
      </c>
      <c r="V87" s="538">
        <f t="shared" ca="1" si="96"/>
        <v>0</v>
      </c>
      <c r="W87" s="538">
        <f t="shared" ca="1" si="96"/>
        <v>0</v>
      </c>
      <c r="X87" s="538">
        <f t="shared" ca="1" si="96"/>
        <v>0</v>
      </c>
      <c r="Y87" s="538">
        <f t="shared" ca="1" si="96"/>
        <v>0</v>
      </c>
      <c r="Z87" s="538">
        <f t="shared" ca="1" si="96"/>
        <v>0</v>
      </c>
      <c r="AA87" s="538">
        <f t="shared" ca="1" si="96"/>
        <v>0</v>
      </c>
      <c r="AB87" s="538">
        <f t="shared" ca="1" si="96"/>
        <v>0</v>
      </c>
      <c r="AC87" s="538">
        <f t="shared" ca="1" si="96"/>
        <v>0</v>
      </c>
      <c r="AD87" s="538">
        <f t="shared" ca="1" si="96"/>
        <v>0</v>
      </c>
      <c r="AE87" s="538">
        <f t="shared" ca="1" si="96"/>
        <v>0</v>
      </c>
      <c r="AF87" s="538">
        <f t="shared" ca="1" si="96"/>
        <v>0</v>
      </c>
      <c r="AG87" s="538">
        <f t="shared" ca="1" si="96"/>
        <v>0</v>
      </c>
      <c r="AH87" s="538">
        <f t="shared" ca="1" si="96"/>
        <v>0</v>
      </c>
      <c r="AI87" s="538">
        <f t="shared" ca="1" si="96"/>
        <v>0</v>
      </c>
      <c r="AJ87" s="538">
        <f t="shared" ca="1" si="96"/>
        <v>0</v>
      </c>
      <c r="AK87" s="538">
        <f t="shared" ca="1" si="96"/>
        <v>0</v>
      </c>
      <c r="AL87" s="538">
        <f t="shared" ca="1" si="96"/>
        <v>0</v>
      </c>
      <c r="AM87" s="538">
        <f t="shared" ca="1" si="96"/>
        <v>0</v>
      </c>
      <c r="AN87" s="538">
        <f t="shared" ca="1" si="96"/>
        <v>0</v>
      </c>
      <c r="AO87" s="538">
        <f t="shared" ca="1" si="96"/>
        <v>0</v>
      </c>
      <c r="AP87" s="538">
        <f t="shared" ca="1" si="96"/>
        <v>0</v>
      </c>
      <c r="AQ87" s="538">
        <f t="shared" ca="1" si="96"/>
        <v>0</v>
      </c>
      <c r="AR87" s="538">
        <f t="shared" ca="1" si="96"/>
        <v>0</v>
      </c>
      <c r="AS87" s="538">
        <f t="shared" ca="1" si="96"/>
        <v>0</v>
      </c>
      <c r="AT87" s="538">
        <f t="shared" ca="1" si="96"/>
        <v>0</v>
      </c>
      <c r="AU87" s="538">
        <f t="shared" ca="1" si="96"/>
        <v>0</v>
      </c>
      <c r="AV87" s="538">
        <f t="shared" ca="1" si="96"/>
        <v>0</v>
      </c>
      <c r="AW87" s="538">
        <f t="shared" ca="1" si="96"/>
        <v>0</v>
      </c>
      <c r="AX87" s="538">
        <f t="shared" ca="1" si="96"/>
        <v>0</v>
      </c>
      <c r="AY87" s="538">
        <f t="shared" ca="1" si="96"/>
        <v>0</v>
      </c>
      <c r="AZ87" s="538">
        <f t="shared" ca="1" si="96"/>
        <v>0</v>
      </c>
      <c r="BA87" s="538">
        <f t="shared" ca="1" si="96"/>
        <v>0</v>
      </c>
      <c r="BB87" s="538">
        <f t="shared" ca="1" si="96"/>
        <v>0</v>
      </c>
      <c r="BC87" s="538">
        <f t="shared" ca="1" si="96"/>
        <v>0</v>
      </c>
      <c r="BD87" s="538">
        <f t="shared" ca="1" si="96"/>
        <v>0</v>
      </c>
      <c r="BE87" s="538">
        <f t="shared" ca="1" si="96"/>
        <v>0</v>
      </c>
      <c r="BF87" s="538">
        <f t="shared" ca="1" si="96"/>
        <v>0</v>
      </c>
      <c r="BG87" s="538">
        <f t="shared" ca="1" si="96"/>
        <v>0</v>
      </c>
      <c r="BH87" s="538">
        <f t="shared" ca="1" si="96"/>
        <v>0</v>
      </c>
      <c r="BI87" s="538">
        <f t="shared" ca="1" si="96"/>
        <v>0</v>
      </c>
      <c r="BJ87" s="538">
        <f t="shared" ca="1" si="96"/>
        <v>0</v>
      </c>
      <c r="BK87" s="538">
        <f t="shared" ca="1" si="96"/>
        <v>0</v>
      </c>
      <c r="BL87" s="538">
        <f t="shared" ca="1" si="96"/>
        <v>0</v>
      </c>
      <c r="BM87" s="538">
        <f t="shared" ca="1" si="96"/>
        <v>0</v>
      </c>
      <c r="BN87" s="538">
        <f t="shared" ca="1" si="96"/>
        <v>9.3132257461547852E-10</v>
      </c>
      <c r="BO87" s="538">
        <f t="shared" ca="1" si="96"/>
        <v>0</v>
      </c>
      <c r="BP87" s="538">
        <f t="shared" ca="1" si="96"/>
        <v>0</v>
      </c>
      <c r="BQ87" s="538">
        <f t="shared" ca="1" si="96"/>
        <v>0</v>
      </c>
      <c r="BR87" s="538">
        <f t="shared" ref="BR87:BZ87" ca="1" si="97">IF(BR84="","",BR80-BR86)</f>
        <v>0</v>
      </c>
      <c r="BS87" s="538">
        <f t="shared" ca="1" si="97"/>
        <v>0</v>
      </c>
      <c r="BT87" s="538">
        <f t="shared" ca="1" si="97"/>
        <v>0</v>
      </c>
      <c r="BU87" s="538">
        <f t="shared" ca="1" si="97"/>
        <v>0</v>
      </c>
      <c r="BV87" s="538">
        <f t="shared" ca="1" si="97"/>
        <v>0</v>
      </c>
      <c r="BW87" s="538">
        <f t="shared" ca="1" si="97"/>
        <v>0</v>
      </c>
      <c r="BX87" s="538">
        <f t="shared" ca="1" si="97"/>
        <v>0</v>
      </c>
      <c r="BY87" s="538">
        <f t="shared" ca="1" si="97"/>
        <v>0</v>
      </c>
      <c r="BZ87" s="538">
        <f t="shared" ca="1" si="97"/>
        <v>0</v>
      </c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</row>
    <row r="307" spans="4:4">
      <c r="D307" s="570"/>
    </row>
  </sheetData>
  <sheetProtection selectLockedCells="1"/>
  <mergeCells count="3">
    <mergeCell ref="F9:G9"/>
    <mergeCell ref="H9:I9"/>
    <mergeCell ref="F10:G10"/>
  </mergeCells>
  <conditionalFormatting sqref="M3">
    <cfRule type="expression" dxfId="15" priority="1">
      <formula>$M$3="OK"</formula>
    </cfRule>
  </conditionalFormatting>
  <pageMargins left="0.7" right="0.7" top="0.75" bottom="0.75" header="0.3" footer="0.3"/>
  <pageSetup scale="35" orientation="portrait" horizontalDpi="4294967294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E4CF7-3EF3-4268-B2B6-AB3A67E53E4B}">
  <sheetPr>
    <tabColor theme="6" tint="-0.499984740745262"/>
  </sheetPr>
  <dimension ref="B5:BZ152"/>
  <sheetViews>
    <sheetView showGridLines="0" topLeftCell="A7" zoomScaleNormal="100" workbookViewId="0">
      <pane ySplit="10860" topLeftCell="A101" activePane="bottomLeft"/>
      <selection activeCell="K28" sqref="K28"/>
      <selection pane="bottomLeft" activeCell="G112" sqref="G112"/>
    </sheetView>
  </sheetViews>
  <sheetFormatPr defaultColWidth="9.21875" defaultRowHeight="14.4"/>
  <cols>
    <col min="1" max="1" width="9.21875" style="4"/>
    <col min="2" max="2" width="3.44140625" style="4" customWidth="1"/>
    <col min="3" max="3" width="28.77734375" style="4" customWidth="1"/>
    <col min="4" max="4" width="18.77734375" style="4" customWidth="1"/>
    <col min="5" max="5" width="5" style="4" customWidth="1"/>
    <col min="6" max="6" width="18.44140625" style="4" customWidth="1"/>
    <col min="7" max="78" width="17.21875" style="4" customWidth="1"/>
    <col min="79" max="16384" width="9.21875" style="4"/>
  </cols>
  <sheetData>
    <row r="5" spans="2:17">
      <c r="B5" s="4" t="s">
        <v>457</v>
      </c>
      <c r="D5" s="590">
        <v>0.25</v>
      </c>
      <c r="G5" s="768" t="s">
        <v>527</v>
      </c>
      <c r="H5" s="768"/>
      <c r="I5" s="768"/>
      <c r="J5" s="768" t="s">
        <v>76</v>
      </c>
      <c r="K5" s="768" t="s">
        <v>530</v>
      </c>
      <c r="L5" s="768" t="s">
        <v>531</v>
      </c>
      <c r="M5" s="768" t="s">
        <v>529</v>
      </c>
    </row>
    <row r="6" spans="2:17">
      <c r="B6" s="4" t="s">
        <v>458</v>
      </c>
      <c r="D6" s="590">
        <v>0.15</v>
      </c>
      <c r="G6" s="4" t="str">
        <f>'Aggregate CF'!D42</f>
        <v>Pre PSA</v>
      </c>
      <c r="P6" s="4" t="s">
        <v>532</v>
      </c>
      <c r="Q6" s="345">
        <f ca="1">SUMIF($M$7:$M$80,P6,$J$7:$J$80)</f>
        <v>11384548</v>
      </c>
    </row>
    <row r="7" spans="2:17">
      <c r="G7" s="232" t="str">
        <f>'Aggregate CF'!D43</f>
        <v>PSA/DD Legal</v>
      </c>
      <c r="J7" s="345">
        <f ca="1">'Aggregate CF'!E43</f>
        <v>0</v>
      </c>
      <c r="K7" s="767">
        <v>1</v>
      </c>
      <c r="L7" s="345">
        <f ca="1">J7*K7</f>
        <v>0</v>
      </c>
      <c r="M7" s="767" t="s">
        <v>532</v>
      </c>
      <c r="P7" s="4" t="s">
        <v>533</v>
      </c>
      <c r="Q7" s="345">
        <f>SUMIF($M$7:$M$80,P7,$J$7:$J$80)</f>
        <v>0</v>
      </c>
    </row>
    <row r="8" spans="2:17">
      <c r="G8" s="232" t="str">
        <f>'Aggregate CF'!D44</f>
        <v xml:space="preserve">Third Party Reports </v>
      </c>
      <c r="J8" s="345">
        <f ca="1">'Aggregate CF'!E44</f>
        <v>0</v>
      </c>
      <c r="K8" s="767">
        <v>1</v>
      </c>
      <c r="L8" s="345">
        <f t="shared" ref="L8:L47" ca="1" si="0">J8*K8</f>
        <v>0</v>
      </c>
      <c r="M8" s="767" t="s">
        <v>532</v>
      </c>
      <c r="P8" s="4" t="s">
        <v>534</v>
      </c>
      <c r="Q8" s="345">
        <f>SUMIF($M$7:$M$80,P8,$J$7:$J$80)</f>
        <v>0</v>
      </c>
    </row>
    <row r="9" spans="2:17">
      <c r="B9" s="4" t="s">
        <v>0</v>
      </c>
      <c r="D9" s="571">
        <f ca="1">'Aggregate CF'!E47</f>
        <v>43100000</v>
      </c>
      <c r="G9" s="232" t="str">
        <f>'Aggregate CF'!D45</f>
        <v xml:space="preserve">Travel </v>
      </c>
      <c r="J9" s="345">
        <f ca="1">'Aggregate CF'!E45</f>
        <v>6000</v>
      </c>
      <c r="K9" s="767">
        <v>1</v>
      </c>
      <c r="L9" s="345">
        <f t="shared" ca="1" si="0"/>
        <v>6000</v>
      </c>
      <c r="M9" s="767" t="s">
        <v>532</v>
      </c>
      <c r="P9" s="4" t="s">
        <v>536</v>
      </c>
      <c r="Q9" s="345">
        <f ca="1">SUMIF($M$7:$M$80,P9,$J$7:$J$80)</f>
        <v>2511000</v>
      </c>
    </row>
    <row r="10" spans="2:17">
      <c r="B10" s="4" t="s">
        <v>206</v>
      </c>
      <c r="D10" s="614">
        <f ca="1">SUM(Summary!C29:C31)</f>
        <v>11417109.599999998</v>
      </c>
      <c r="G10" s="4" t="str">
        <f>'Aggregate CF'!D46</f>
        <v>Development Cost</v>
      </c>
      <c r="J10" s="345"/>
      <c r="L10" s="345"/>
      <c r="P10" s="4" t="s">
        <v>535</v>
      </c>
      <c r="Q10" s="345">
        <f>SUMIF($M$7:$M$80,P10,$J$7:$J$80)</f>
        <v>0</v>
      </c>
    </row>
    <row r="11" spans="2:17">
      <c r="G11" s="232" t="str">
        <f>'Aggregate CF'!D47</f>
        <v>Purchase Price</v>
      </c>
      <c r="J11" s="345">
        <f ca="1">'Aggregate CF'!E47</f>
        <v>43100000</v>
      </c>
      <c r="K11"/>
      <c r="L11" s="345">
        <f ca="1">SUMPRODUCT(J12:J21,K12:K21)</f>
        <v>0</v>
      </c>
      <c r="M11"/>
      <c r="P11" s="408"/>
      <c r="Q11" s="408"/>
    </row>
    <row r="12" spans="2:17">
      <c r="G12" s="212" t="s">
        <v>537</v>
      </c>
      <c r="J12" s="345">
        <f ca="1">'Aggregate CF'!O47</f>
        <v>0</v>
      </c>
      <c r="K12" s="767">
        <v>1</v>
      </c>
      <c r="L12" s="345"/>
      <c r="M12" s="767"/>
      <c r="P12" s="21" t="s">
        <v>18</v>
      </c>
      <c r="Q12" s="407">
        <f ca="1">SUM(Q6:Q11)</f>
        <v>13895548</v>
      </c>
    </row>
    <row r="13" spans="2:17">
      <c r="B13" s="4" t="s">
        <v>415</v>
      </c>
      <c r="D13" s="571">
        <f ca="1">+'Aggregate CF'!F74</f>
        <v>3763100</v>
      </c>
      <c r="G13" s="212" t="s">
        <v>538</v>
      </c>
      <c r="J13" s="345">
        <f ca="1">'Aggregate CF'!O48</f>
        <v>0</v>
      </c>
      <c r="K13" s="767">
        <v>1</v>
      </c>
      <c r="L13" s="345"/>
      <c r="M13" s="767"/>
    </row>
    <row r="14" spans="2:17">
      <c r="B14" s="4" t="s">
        <v>474</v>
      </c>
      <c r="D14" s="571">
        <f ca="1">SUM(D9:D13)</f>
        <v>58280209.599999994</v>
      </c>
      <c r="G14" s="212" t="s">
        <v>539</v>
      </c>
      <c r="J14" s="345">
        <f ca="1">'Aggregate CF'!O49</f>
        <v>0</v>
      </c>
      <c r="K14" s="767">
        <v>1</v>
      </c>
      <c r="L14" s="345"/>
      <c r="M14" s="767"/>
    </row>
    <row r="15" spans="2:17">
      <c r="B15"/>
      <c r="C15"/>
      <c r="D15"/>
      <c r="G15" s="212" t="s">
        <v>540</v>
      </c>
      <c r="J15" s="345">
        <f ca="1">'Aggregate CF'!O50</f>
        <v>0</v>
      </c>
      <c r="K15" s="767">
        <v>1</v>
      </c>
      <c r="L15" s="345"/>
      <c r="M15" s="767"/>
    </row>
    <row r="16" spans="2:17">
      <c r="B16"/>
      <c r="C16"/>
      <c r="D16"/>
      <c r="G16" s="212" t="s">
        <v>541</v>
      </c>
      <c r="J16" s="345">
        <f ca="1">'Aggregate CF'!O51</f>
        <v>0</v>
      </c>
      <c r="K16" s="767">
        <v>1</v>
      </c>
      <c r="L16" s="345"/>
      <c r="M16" s="767"/>
    </row>
    <row r="17" spans="2:14">
      <c r="B17"/>
      <c r="C17"/>
      <c r="D17"/>
      <c r="G17" s="212" t="s">
        <v>542</v>
      </c>
      <c r="J17" s="345">
        <f ca="1">'Aggregate CF'!O52</f>
        <v>0</v>
      </c>
      <c r="K17" s="767">
        <v>1</v>
      </c>
      <c r="L17" s="345"/>
      <c r="M17" s="767"/>
    </row>
    <row r="18" spans="2:14">
      <c r="B18"/>
      <c r="C18"/>
      <c r="D18"/>
      <c r="G18" s="212" t="s">
        <v>543</v>
      </c>
      <c r="J18" s="345">
        <f ca="1">'Aggregate CF'!O53</f>
        <v>0</v>
      </c>
      <c r="K18" s="767">
        <v>1</v>
      </c>
      <c r="L18" s="345"/>
      <c r="M18" s="767"/>
    </row>
    <row r="19" spans="2:14">
      <c r="B19"/>
      <c r="C19"/>
      <c r="D19"/>
      <c r="G19" s="212" t="s">
        <v>544</v>
      </c>
      <c r="J19" s="345">
        <f ca="1">'Aggregate CF'!O54</f>
        <v>0</v>
      </c>
      <c r="K19" s="767">
        <v>1</v>
      </c>
      <c r="L19" s="345"/>
      <c r="M19" s="767"/>
    </row>
    <row r="20" spans="2:14">
      <c r="G20" s="212" t="s">
        <v>545</v>
      </c>
      <c r="J20" s="345">
        <f ca="1">'Aggregate CF'!O55</f>
        <v>0</v>
      </c>
      <c r="K20" s="767">
        <v>1</v>
      </c>
      <c r="L20" s="345"/>
      <c r="M20" s="767"/>
    </row>
    <row r="21" spans="2:14">
      <c r="B21" s="4" t="s">
        <v>481</v>
      </c>
      <c r="D21" s="4">
        <f ca="1">'Portfolio Waterfall'!E36</f>
        <v>50</v>
      </c>
      <c r="G21" s="212" t="s">
        <v>546</v>
      </c>
      <c r="J21" s="345">
        <f ca="1">'Aggregate CF'!O56</f>
        <v>0</v>
      </c>
      <c r="K21" s="767">
        <v>1</v>
      </c>
      <c r="L21" s="345"/>
      <c r="M21" s="767"/>
    </row>
    <row r="22" spans="2:14">
      <c r="G22" s="232" t="str">
        <f>'Aggregate CF'!D48</f>
        <v>Construction Costs</v>
      </c>
      <c r="J22" s="345">
        <f ca="1">'Aggregate CF'!E48</f>
        <v>0</v>
      </c>
      <c r="K22" s="767">
        <v>1</v>
      </c>
      <c r="L22" s="345">
        <f t="shared" ca="1" si="0"/>
        <v>0</v>
      </c>
      <c r="M22" s="767" t="s">
        <v>532</v>
      </c>
    </row>
    <row r="23" spans="2:14">
      <c r="G23" s="232" t="str">
        <f>'Aggregate CF'!D49</f>
        <v>Architectural Fees</v>
      </c>
      <c r="J23" s="345">
        <f ca="1">'Aggregate CF'!E49</f>
        <v>0</v>
      </c>
      <c r="K23" s="767">
        <v>1</v>
      </c>
      <c r="L23" s="345">
        <f t="shared" ca="1" si="0"/>
        <v>0</v>
      </c>
      <c r="M23" s="767" t="s">
        <v>532</v>
      </c>
    </row>
    <row r="24" spans="2:14">
      <c r="G24" s="232" t="str">
        <f>'Aggregate CF'!D50</f>
        <v>Offsite Engineering</v>
      </c>
      <c r="J24" s="345">
        <f ca="1">'Aggregate CF'!E50</f>
        <v>0</v>
      </c>
      <c r="K24" s="767">
        <v>1</v>
      </c>
      <c r="L24" s="345">
        <f t="shared" ca="1" si="0"/>
        <v>0</v>
      </c>
      <c r="M24" s="767" t="s">
        <v>532</v>
      </c>
    </row>
    <row r="25" spans="2:14">
      <c r="G25" s="977" t="str">
        <f>'Aggregate CF'!D51</f>
        <v>Tenant Buyouts (Voluntary Vacate)</v>
      </c>
      <c r="J25" s="975">
        <f ca="1">'Aggregate CF'!E51</f>
        <v>2485000</v>
      </c>
      <c r="K25" s="976"/>
      <c r="L25" s="975"/>
      <c r="M25" s="976" t="s">
        <v>536</v>
      </c>
      <c r="N25" s="4" t="s">
        <v>561</v>
      </c>
    </row>
    <row r="26" spans="2:14">
      <c r="G26" s="232" t="str">
        <f>'Aggregate CF'!D52</f>
        <v>Property Insurance (1 Year Premium)</v>
      </c>
      <c r="J26" s="345">
        <f ca="1">'Aggregate CF'!E52</f>
        <v>26000</v>
      </c>
      <c r="K26" s="767">
        <v>1</v>
      </c>
      <c r="L26" s="345">
        <f t="shared" ca="1" si="0"/>
        <v>26000</v>
      </c>
      <c r="M26" s="767" t="s">
        <v>536</v>
      </c>
    </row>
    <row r="27" spans="2:14">
      <c r="G27" s="4" t="str">
        <f>'Aggregate CF'!D53</f>
        <v>Closing Cost &amp; Fees</v>
      </c>
      <c r="J27" s="345"/>
      <c r="L27" s="345"/>
    </row>
    <row r="28" spans="2:14">
      <c r="G28" s="232" t="str">
        <f>'Aggregate CF'!D54</f>
        <v xml:space="preserve">Broker's Commission </v>
      </c>
      <c r="J28" s="345">
        <f ca="1">'Aggregate CF'!E54</f>
        <v>0</v>
      </c>
      <c r="K28" s="767">
        <v>1</v>
      </c>
      <c r="L28" s="345">
        <f t="shared" ca="1" si="0"/>
        <v>0</v>
      </c>
      <c r="M28" s="767" t="s">
        <v>532</v>
      </c>
    </row>
    <row r="29" spans="2:14">
      <c r="G29" s="232" t="str">
        <f>'Aggregate CF'!D55</f>
        <v xml:space="preserve">BCP Acquisition Fee </v>
      </c>
      <c r="J29" s="345">
        <f ca="1">'Aggregate CF'!E55</f>
        <v>862000</v>
      </c>
      <c r="K29" s="767">
        <v>1</v>
      </c>
      <c r="L29" s="345">
        <f t="shared" ca="1" si="0"/>
        <v>862000</v>
      </c>
      <c r="M29" s="767" t="s">
        <v>532</v>
      </c>
    </row>
    <row r="30" spans="2:14">
      <c r="G30" s="232" t="str">
        <f>'Aggregate CF'!D56</f>
        <v>Property Tax Proration</v>
      </c>
      <c r="J30" s="345">
        <f ca="1">'Aggregate CF'!E56</f>
        <v>15000</v>
      </c>
      <c r="K30" s="767">
        <v>1</v>
      </c>
      <c r="L30" s="345">
        <f t="shared" ca="1" si="0"/>
        <v>15000</v>
      </c>
      <c r="M30" s="767" t="s">
        <v>532</v>
      </c>
    </row>
    <row r="31" spans="2:14">
      <c r="G31" s="232" t="str">
        <f>'Aggregate CF'!D57</f>
        <v xml:space="preserve">Title  </v>
      </c>
      <c r="J31" s="345">
        <f ca="1">'Aggregate CF'!E57</f>
        <v>33168</v>
      </c>
      <c r="K31" s="767">
        <v>1</v>
      </c>
      <c r="L31" s="345">
        <f t="shared" ca="1" si="0"/>
        <v>33168</v>
      </c>
      <c r="M31" s="767" t="s">
        <v>532</v>
      </c>
    </row>
    <row r="32" spans="2:14">
      <c r="G32" s="232" t="str">
        <f>'Aggregate CF'!D58</f>
        <v>Escrow</v>
      </c>
      <c r="J32" s="345">
        <f ca="1">'Aggregate CF'!E58</f>
        <v>38280</v>
      </c>
      <c r="K32" s="767">
        <v>1</v>
      </c>
      <c r="L32" s="345">
        <f t="shared" ca="1" si="0"/>
        <v>38280</v>
      </c>
      <c r="M32" s="767" t="s">
        <v>532</v>
      </c>
    </row>
    <row r="33" spans="7:27">
      <c r="G33" s="4" t="str">
        <f>'Aggregate CF'!D59</f>
        <v>Financing and Lender Due Diligence</v>
      </c>
      <c r="J33" s="345"/>
      <c r="L33" s="345"/>
    </row>
    <row r="34" spans="7:27">
      <c r="G34" s="232" t="str">
        <f>'Aggregate CF'!D60</f>
        <v>Legal Expense Reimb. (Buyer)</v>
      </c>
      <c r="J34" s="345">
        <f ca="1">'Aggregate CF'!E60</f>
        <v>120000</v>
      </c>
      <c r="K34" s="767">
        <v>1</v>
      </c>
      <c r="L34" s="345">
        <f t="shared" ca="1" si="0"/>
        <v>120000</v>
      </c>
      <c r="M34" s="767" t="s">
        <v>532</v>
      </c>
    </row>
    <row r="35" spans="7:27">
      <c r="G35" s="232" t="str">
        <f>'Aggregate CF'!D61</f>
        <v>Pad (Buyer)</v>
      </c>
      <c r="J35" s="345">
        <f ca="1">'Aggregate CF'!E61</f>
        <v>120000</v>
      </c>
      <c r="K35" s="767">
        <v>1</v>
      </c>
      <c r="L35" s="345">
        <f t="shared" ca="1" si="0"/>
        <v>120000</v>
      </c>
      <c r="M35" s="767" t="s">
        <v>532</v>
      </c>
    </row>
    <row r="36" spans="7:27">
      <c r="G36" s="232" t="str">
        <f>'Aggregate CF'!D62</f>
        <v>Pre Closing Expense Reimb. (Buyer)</v>
      </c>
      <c r="J36" s="345">
        <f ca="1">'Aggregate CF'!E62</f>
        <v>120000</v>
      </c>
      <c r="K36" s="767">
        <v>1</v>
      </c>
      <c r="L36" s="345">
        <f t="shared" ca="1" si="0"/>
        <v>120000</v>
      </c>
      <c r="M36" s="767" t="s">
        <v>532</v>
      </c>
    </row>
    <row r="37" spans="7:27">
      <c r="G37" s="232" t="str">
        <f>'Aggregate CF'!D63</f>
        <v>Lender Advance Reimb. (Buyer)</v>
      </c>
      <c r="J37" s="345">
        <f ca="1">'Aggregate CF'!E63</f>
        <v>120000</v>
      </c>
      <c r="K37" s="767">
        <v>1</v>
      </c>
      <c r="L37" s="345">
        <f t="shared" ca="1" si="0"/>
        <v>120000</v>
      </c>
      <c r="M37" s="767" t="s">
        <v>532</v>
      </c>
      <c r="Y37" s="4" t="s">
        <v>459</v>
      </c>
      <c r="Z37" s="591">
        <v>0.8</v>
      </c>
    </row>
    <row r="38" spans="7:27">
      <c r="G38" s="232" t="str">
        <f>'Aggregate CF'!D64</f>
        <v>Closing Costs (Lender)</v>
      </c>
      <c r="J38" s="345">
        <f ca="1">'Aggregate CF'!E64</f>
        <v>120000</v>
      </c>
      <c r="K38" s="767">
        <v>1</v>
      </c>
      <c r="L38" s="345">
        <f t="shared" ca="1" si="0"/>
        <v>120000</v>
      </c>
      <c r="M38" s="767" t="s">
        <v>532</v>
      </c>
    </row>
    <row r="39" spans="7:27">
      <c r="G39" s="232" t="str">
        <f>'Aggregate CF'!D65</f>
        <v>3rd Party Reports (Lender)</v>
      </c>
      <c r="J39" s="345">
        <f ca="1">'Aggregate CF'!E65</f>
        <v>120000</v>
      </c>
      <c r="K39" s="767">
        <v>1</v>
      </c>
      <c r="L39" s="345">
        <f t="shared" ca="1" si="0"/>
        <v>120000</v>
      </c>
      <c r="M39" s="767" t="s">
        <v>532</v>
      </c>
      <c r="Y39" s="4" t="s">
        <v>462</v>
      </c>
      <c r="Z39" s="592">
        <v>27.5</v>
      </c>
      <c r="AA39" s="4" t="s">
        <v>461</v>
      </c>
    </row>
    <row r="40" spans="7:27">
      <c r="G40" s="232" t="str">
        <f>'Aggregate CF'!D66</f>
        <v>Engineering Test</v>
      </c>
      <c r="J40" s="345">
        <f ca="1">'Aggregate CF'!E66</f>
        <v>0</v>
      </c>
      <c r="K40" s="767">
        <v>1</v>
      </c>
      <c r="L40" s="345">
        <f t="shared" ca="1" si="0"/>
        <v>0</v>
      </c>
      <c r="M40" s="767" t="s">
        <v>532</v>
      </c>
      <c r="Y40" s="4" t="s">
        <v>460</v>
      </c>
      <c r="Z40" s="592">
        <v>10</v>
      </c>
      <c r="AA40" s="4" t="s">
        <v>461</v>
      </c>
    </row>
    <row r="41" spans="7:27">
      <c r="G41" s="232" t="str">
        <f>'Aggregate CF'!D67</f>
        <v>Appraisal</v>
      </c>
      <c r="J41" s="345">
        <f ca="1">'Aggregate CF'!E67</f>
        <v>0</v>
      </c>
      <c r="K41" s="767">
        <v>1</v>
      </c>
      <c r="L41" s="345">
        <f t="shared" ca="1" si="0"/>
        <v>0</v>
      </c>
      <c r="M41" s="767" t="s">
        <v>532</v>
      </c>
    </row>
    <row r="42" spans="7:27">
      <c r="G42" s="232" t="str">
        <f>'Aggregate CF'!D68</f>
        <v xml:space="preserve">Lenders Title Policy </v>
      </c>
      <c r="J42" s="345">
        <f ca="1">'Aggregate CF'!E68</f>
        <v>0</v>
      </c>
      <c r="K42" s="767">
        <v>1</v>
      </c>
      <c r="L42" s="345">
        <f t="shared" ca="1" si="0"/>
        <v>0</v>
      </c>
      <c r="M42" s="767" t="s">
        <v>532</v>
      </c>
    </row>
    <row r="43" spans="7:27">
      <c r="G43" s="232" t="str">
        <f>'Aggregate CF'!D69</f>
        <v>Land Transfer/Corporate Restructure</v>
      </c>
      <c r="J43" s="345">
        <f ca="1">'Aggregate CF'!E69</f>
        <v>0</v>
      </c>
      <c r="K43" s="767">
        <v>1</v>
      </c>
      <c r="L43" s="345">
        <f t="shared" ca="1" si="0"/>
        <v>0</v>
      </c>
      <c r="M43" s="767" t="s">
        <v>532</v>
      </c>
    </row>
    <row r="44" spans="7:27">
      <c r="G44" s="232" t="str">
        <f>'Aggregate CF'!D70</f>
        <v>Attorney</v>
      </c>
      <c r="J44" s="345">
        <f ca="1">'Aggregate CF'!E70</f>
        <v>0</v>
      </c>
      <c r="K44" s="767">
        <v>1</v>
      </c>
      <c r="L44" s="345">
        <f t="shared" ca="1" si="0"/>
        <v>0</v>
      </c>
      <c r="M44" s="767" t="s">
        <v>532</v>
      </c>
    </row>
    <row r="45" spans="7:27">
      <c r="G45" s="232" t="str">
        <f>'Aggregate CF'!D71</f>
        <v>Banks Attorney</v>
      </c>
      <c r="J45" s="345">
        <f ca="1">'Aggregate CF'!E71</f>
        <v>0</v>
      </c>
      <c r="K45" s="767">
        <v>1</v>
      </c>
      <c r="L45" s="345">
        <f t="shared" ca="1" si="0"/>
        <v>0</v>
      </c>
      <c r="M45" s="767" t="s">
        <v>532</v>
      </c>
    </row>
    <row r="46" spans="7:27">
      <c r="G46" s="232" t="str">
        <f>'Aggregate CF'!D72</f>
        <v xml:space="preserve">Banks Due Diligence </v>
      </c>
      <c r="J46" s="345">
        <f ca="1">'Aggregate CF'!E72</f>
        <v>0</v>
      </c>
      <c r="K46" s="767">
        <v>1</v>
      </c>
      <c r="L46" s="345">
        <f t="shared" ca="1" si="0"/>
        <v>0</v>
      </c>
      <c r="M46" s="767" t="s">
        <v>532</v>
      </c>
    </row>
    <row r="47" spans="7:27">
      <c r="G47" s="232" t="str">
        <f>'Aggregate CF'!D73</f>
        <v xml:space="preserve">Financing/Soft Cost Contignecy </v>
      </c>
      <c r="J47" s="345">
        <f ca="1">'Aggregate CF'!E73</f>
        <v>0</v>
      </c>
      <c r="K47" s="767">
        <v>1</v>
      </c>
      <c r="L47" s="345">
        <f t="shared" ca="1" si="0"/>
        <v>0</v>
      </c>
      <c r="M47" s="767" t="s">
        <v>532</v>
      </c>
    </row>
    <row r="48" spans="7:27">
      <c r="G48" s="4" t="str">
        <f>'Aggregate CF'!D74</f>
        <v>Rehab Cost</v>
      </c>
      <c r="J48" s="345"/>
      <c r="L48" s="345"/>
    </row>
    <row r="49" spans="7:13">
      <c r="G49" s="232" t="str">
        <f>'Aggregate CF'!D75</f>
        <v xml:space="preserve">Interior Rehab </v>
      </c>
      <c r="J49" s="345"/>
      <c r="L49" s="345"/>
    </row>
    <row r="50" spans="7:13">
      <c r="G50" s="766" t="str">
        <f>'Aggregate CF'!D112</f>
        <v>Unit Interiors 1</v>
      </c>
      <c r="J50" s="345">
        <f ca="1">'Aggregate CF'!H112</f>
        <v>3211000</v>
      </c>
      <c r="K50" s="767">
        <v>1</v>
      </c>
      <c r="L50" s="345">
        <f t="shared" ref="L50:L55" ca="1" si="1">J50*K50</f>
        <v>3211000</v>
      </c>
      <c r="M50" s="767" t="s">
        <v>532</v>
      </c>
    </row>
    <row r="51" spans="7:13">
      <c r="G51" s="766" t="str">
        <f>'Aggregate CF'!D113</f>
        <v>Unit Interiors 2</v>
      </c>
      <c r="J51" s="345">
        <f ca="1">'Aggregate CF'!H113</f>
        <v>0</v>
      </c>
      <c r="K51" s="767">
        <v>1</v>
      </c>
      <c r="L51" s="345">
        <f t="shared" ca="1" si="1"/>
        <v>0</v>
      </c>
      <c r="M51" s="767" t="s">
        <v>532</v>
      </c>
    </row>
    <row r="52" spans="7:13">
      <c r="G52" s="766" t="str">
        <f>'Aggregate CF'!D114</f>
        <v>Unit Interiors 3</v>
      </c>
      <c r="J52" s="345">
        <f ca="1">'Aggregate CF'!H114</f>
        <v>0</v>
      </c>
      <c r="K52" s="767">
        <v>1</v>
      </c>
      <c r="L52" s="345">
        <f t="shared" ca="1" si="1"/>
        <v>0</v>
      </c>
      <c r="M52" s="767" t="s">
        <v>532</v>
      </c>
    </row>
    <row r="53" spans="7:13">
      <c r="G53" s="766" t="str">
        <f>'Aggregate CF'!D115</f>
        <v>Unit Interiors 4</v>
      </c>
      <c r="J53" s="345">
        <f ca="1">'Aggregate CF'!H115</f>
        <v>0</v>
      </c>
      <c r="K53" s="767">
        <v>1</v>
      </c>
      <c r="L53" s="345">
        <f t="shared" ca="1" si="1"/>
        <v>0</v>
      </c>
      <c r="M53" s="767" t="s">
        <v>536</v>
      </c>
    </row>
    <row r="54" spans="7:13">
      <c r="G54" s="766" t="str">
        <f>'Aggregate CF'!D116</f>
        <v>Unit Interiors 5</v>
      </c>
      <c r="J54" s="345">
        <f ca="1">'Aggregate CF'!H116</f>
        <v>0</v>
      </c>
      <c r="K54" s="767">
        <v>1</v>
      </c>
      <c r="L54" s="345">
        <f t="shared" ca="1" si="1"/>
        <v>0</v>
      </c>
      <c r="M54" s="767" t="s">
        <v>536</v>
      </c>
    </row>
    <row r="55" spans="7:13">
      <c r="G55" s="766" t="str">
        <f>'Aggregate CF'!D117</f>
        <v>Unit Interiors 6</v>
      </c>
      <c r="J55" s="345">
        <f ca="1">'Aggregate CF'!H117</f>
        <v>0</v>
      </c>
      <c r="K55" s="767">
        <v>1</v>
      </c>
      <c r="L55" s="345">
        <f t="shared" ca="1" si="1"/>
        <v>0</v>
      </c>
      <c r="M55" s="767" t="s">
        <v>536</v>
      </c>
    </row>
    <row r="56" spans="7:13">
      <c r="G56" s="232" t="str">
        <f>'Aggregate CF'!D76</f>
        <v xml:space="preserve">Exterior Rehab </v>
      </c>
      <c r="J56" s="345"/>
      <c r="L56" s="345"/>
    </row>
    <row r="57" spans="7:13">
      <c r="G57" s="766" t="str">
        <f>'Aggregate CF'!D91</f>
        <v>Landscape - Grounds</v>
      </c>
      <c r="J57" s="345">
        <f ca="1">'Aggregate CF'!H91</f>
        <v>60000</v>
      </c>
      <c r="K57" s="767">
        <v>1</v>
      </c>
      <c r="L57" s="345">
        <f t="shared" ref="L57:L68" ca="1" si="2">J57*K57</f>
        <v>60000</v>
      </c>
      <c r="M57" s="767" t="s">
        <v>532</v>
      </c>
    </row>
    <row r="58" spans="7:13">
      <c r="G58" s="766" t="str">
        <f>'Aggregate CF'!D92</f>
        <v>Boilers</v>
      </c>
      <c r="J58" s="345">
        <f ca="1">'Aggregate CF'!H92</f>
        <v>0</v>
      </c>
      <c r="K58" s="767">
        <v>1</v>
      </c>
      <c r="L58" s="345">
        <f t="shared" ca="1" si="2"/>
        <v>0</v>
      </c>
      <c r="M58" s="767" t="s">
        <v>532</v>
      </c>
    </row>
    <row r="59" spans="7:13">
      <c r="G59" s="766" t="str">
        <f>'Aggregate CF'!D93</f>
        <v>Roofs</v>
      </c>
      <c r="J59" s="345">
        <f ca="1">'Aggregate CF'!H93</f>
        <v>0</v>
      </c>
      <c r="K59" s="767">
        <v>1</v>
      </c>
      <c r="L59" s="345">
        <f t="shared" ca="1" si="2"/>
        <v>0</v>
      </c>
      <c r="M59" s="767" t="s">
        <v>532</v>
      </c>
    </row>
    <row r="60" spans="7:13">
      <c r="G60" s="766" t="str">
        <f>'Aggregate CF'!D94</f>
        <v>Parking Lot</v>
      </c>
      <c r="J60" s="345">
        <f ca="1">'Aggregate CF'!H94</f>
        <v>0</v>
      </c>
      <c r="K60" s="767">
        <v>1</v>
      </c>
      <c r="L60" s="345">
        <f t="shared" ca="1" si="2"/>
        <v>0</v>
      </c>
      <c r="M60" s="767" t="s">
        <v>532</v>
      </c>
    </row>
    <row r="61" spans="7:13">
      <c r="G61" s="766" t="str">
        <f>'Aggregate CF'!D95</f>
        <v>Seismic Retrofit / Systems Upgrade</v>
      </c>
      <c r="J61" s="345">
        <f ca="1">'Aggregate CF'!H95</f>
        <v>30000</v>
      </c>
      <c r="K61" s="767">
        <v>1</v>
      </c>
      <c r="L61" s="345">
        <f t="shared" ca="1" si="2"/>
        <v>30000</v>
      </c>
      <c r="M61" s="767" t="s">
        <v>532</v>
      </c>
    </row>
    <row r="62" spans="7:13">
      <c r="G62" s="766" t="str">
        <f>'Aggregate CF'!D96</f>
        <v>Exterior Lighting and cameras</v>
      </c>
      <c r="J62" s="345">
        <f ca="1">'Aggregate CF'!H96</f>
        <v>0</v>
      </c>
      <c r="K62" s="767">
        <v>1</v>
      </c>
      <c r="L62" s="345">
        <f t="shared" ca="1" si="2"/>
        <v>0</v>
      </c>
      <c r="M62" s="767" t="s">
        <v>532</v>
      </c>
    </row>
    <row r="63" spans="7:13">
      <c r="G63" s="766" t="str">
        <f>'Aggregate CF'!D97</f>
        <v>Gates and fences</v>
      </c>
      <c r="J63" s="345">
        <f ca="1">'Aggregate CF'!H97</f>
        <v>0</v>
      </c>
      <c r="K63" s="767">
        <v>1</v>
      </c>
      <c r="L63" s="345">
        <f t="shared" ca="1" si="2"/>
        <v>0</v>
      </c>
      <c r="M63" s="767" t="s">
        <v>532</v>
      </c>
    </row>
    <row r="64" spans="7:13">
      <c r="G64" s="766" t="str">
        <f>'Aggregate CF'!D98</f>
        <v xml:space="preserve">Building painting </v>
      </c>
      <c r="J64" s="345">
        <f ca="1">'Aggregate CF'!H98</f>
        <v>30000</v>
      </c>
      <c r="K64" s="767">
        <v>1</v>
      </c>
      <c r="L64" s="345">
        <f t="shared" ca="1" si="2"/>
        <v>30000</v>
      </c>
      <c r="M64" s="767" t="s">
        <v>532</v>
      </c>
    </row>
    <row r="65" spans="7:13">
      <c r="G65" s="766" t="str">
        <f>'Aggregate CF'!D99</f>
        <v>Clubhouse / Pool Area Renovation</v>
      </c>
      <c r="J65" s="345">
        <f ca="1">'Aggregate CF'!H99</f>
        <v>0</v>
      </c>
      <c r="K65" s="767">
        <v>1</v>
      </c>
      <c r="L65" s="345">
        <f t="shared" ca="1" si="2"/>
        <v>0</v>
      </c>
      <c r="M65" s="767" t="s">
        <v>532</v>
      </c>
    </row>
    <row r="66" spans="7:13">
      <c r="G66" s="766" t="str">
        <f>'Aggregate CF'!D100</f>
        <v>Walkway Repair</v>
      </c>
      <c r="J66" s="345">
        <f ca="1">'Aggregate CF'!H100</f>
        <v>0</v>
      </c>
      <c r="K66" s="767">
        <v>1</v>
      </c>
      <c r="L66" s="345">
        <f t="shared" ca="1" si="2"/>
        <v>0</v>
      </c>
      <c r="M66" s="767" t="s">
        <v>532</v>
      </c>
    </row>
    <row r="67" spans="7:13">
      <c r="G67" s="766" t="str">
        <f>'Aggregate CF'!D101</f>
        <v xml:space="preserve">Dry Rot Replacement </v>
      </c>
      <c r="J67" s="345">
        <f ca="1">'Aggregate CF'!H101</f>
        <v>0</v>
      </c>
      <c r="K67" s="767">
        <v>1</v>
      </c>
      <c r="L67" s="345">
        <f t="shared" ca="1" si="2"/>
        <v>0</v>
      </c>
      <c r="M67" s="767" t="s">
        <v>532</v>
      </c>
    </row>
    <row r="68" spans="7:13">
      <c r="G68" s="766" t="str">
        <f>'Aggregate CF'!D102</f>
        <v>Misc 1</v>
      </c>
      <c r="J68" s="345">
        <f>'Aggregate CF'!H102</f>
        <v>0</v>
      </c>
      <c r="K68" s="767">
        <v>1</v>
      </c>
      <c r="L68" s="345">
        <f t="shared" si="2"/>
        <v>0</v>
      </c>
      <c r="M68" s="767" t="s">
        <v>532</v>
      </c>
    </row>
    <row r="69" spans="7:13">
      <c r="G69" s="766" t="str">
        <f>'Aggregate CF'!D103</f>
        <v>Misc 2</v>
      </c>
      <c r="J69" s="345">
        <f>'Aggregate CF'!H103</f>
        <v>0</v>
      </c>
      <c r="K69" s="767"/>
      <c r="L69" s="345"/>
      <c r="M69" s="767"/>
    </row>
    <row r="70" spans="7:13">
      <c r="G70" s="766" t="str">
        <f>'Aggregate CF'!D104</f>
        <v>Misc 3</v>
      </c>
      <c r="J70" s="345">
        <f>'Aggregate CF'!H104</f>
        <v>0</v>
      </c>
      <c r="K70" s="767"/>
      <c r="L70" s="345"/>
      <c r="M70" s="767"/>
    </row>
    <row r="71" spans="7:13">
      <c r="G71" s="766" t="str">
        <f>'Aggregate CF'!D105</f>
        <v>Misc 4</v>
      </c>
      <c r="J71" s="345">
        <f>'Aggregate CF'!H105</f>
        <v>0</v>
      </c>
      <c r="K71" s="767"/>
      <c r="L71" s="345"/>
      <c r="M71" s="767"/>
    </row>
    <row r="72" spans="7:13">
      <c r="G72" s="766" t="str">
        <f>'Aggregate CF'!D106</f>
        <v>Misc 5</v>
      </c>
      <c r="J72" s="345">
        <f>'Aggregate CF'!H106</f>
        <v>0</v>
      </c>
      <c r="K72" s="767"/>
      <c r="L72" s="345"/>
      <c r="M72" s="767"/>
    </row>
    <row r="73" spans="7:13">
      <c r="G73" s="766" t="str">
        <f>'Aggregate CF'!D107</f>
        <v>Misc 6</v>
      </c>
      <c r="J73" s="345">
        <f ca="1">'Aggregate CF'!H107</f>
        <v>90000</v>
      </c>
      <c r="K73" s="767"/>
      <c r="L73" s="345"/>
      <c r="M73" s="767"/>
    </row>
    <row r="74" spans="7:13">
      <c r="G74" s="232" t="str">
        <f>'Aggregate CF'!D77</f>
        <v xml:space="preserve">Rehab Cost Contigency </v>
      </c>
      <c r="J74" s="345">
        <f ca="1">'Aggregate CF'!H120</f>
        <v>342100</v>
      </c>
      <c r="K74" s="767">
        <v>1</v>
      </c>
      <c r="L74" s="345">
        <f t="shared" ref="L74" ca="1" si="3">J74*K74</f>
        <v>342100</v>
      </c>
      <c r="M74" s="767" t="s">
        <v>532</v>
      </c>
    </row>
    <row r="75" spans="7:13">
      <c r="G75" s="4" t="s">
        <v>528</v>
      </c>
      <c r="J75" s="345"/>
      <c r="L75" s="345"/>
    </row>
    <row r="76" spans="7:13">
      <c r="G76" s="232" t="str">
        <f>'Aggregate CF'!D79</f>
        <v>Interest Reserve (Debt)</v>
      </c>
      <c r="J76" s="345">
        <f ca="1">'Aggregate CF'!E79</f>
        <v>5682000</v>
      </c>
      <c r="K76" s="767">
        <v>1</v>
      </c>
      <c r="L76" s="345">
        <f t="shared" ref="L76:L80" ca="1" si="4">J76*K76</f>
        <v>5682000</v>
      </c>
      <c r="M76" s="767" t="s">
        <v>532</v>
      </c>
    </row>
    <row r="77" spans="7:13">
      <c r="G77" s="232" t="str">
        <f>'Aggregate CF'!D80</f>
        <v xml:space="preserve">Equity Commission </v>
      </c>
      <c r="J77" s="345">
        <f ca="1">'Aggregate CF'!E80</f>
        <v>0</v>
      </c>
      <c r="K77" s="767">
        <v>1</v>
      </c>
      <c r="L77" s="345">
        <f t="shared" ca="1" si="4"/>
        <v>0</v>
      </c>
      <c r="M77" s="767" t="s">
        <v>532</v>
      </c>
    </row>
    <row r="78" spans="7:13">
      <c r="G78" s="232" t="str">
        <f>'Aggregate CF'!D81</f>
        <v>Bridge Loan Points</v>
      </c>
      <c r="J78" s="345">
        <f ca="1">'Aggregate CF'!E81</f>
        <v>235000</v>
      </c>
      <c r="K78" s="767">
        <v>1</v>
      </c>
      <c r="L78" s="345">
        <f t="shared" ca="1" si="4"/>
        <v>235000</v>
      </c>
      <c r="M78" s="767" t="s">
        <v>532</v>
      </c>
    </row>
    <row r="79" spans="7:13">
      <c r="G79" s="232" t="str">
        <f>'Aggregate CF'!D82</f>
        <v>Mezz Loan Points</v>
      </c>
      <c r="J79" s="345">
        <f ca="1">'Aggregate CF'!E82</f>
        <v>120000</v>
      </c>
      <c r="K79" s="767">
        <v>1</v>
      </c>
      <c r="L79" s="345">
        <f t="shared" ca="1" si="4"/>
        <v>120000</v>
      </c>
      <c r="M79" s="767" t="s">
        <v>532</v>
      </c>
    </row>
    <row r="80" spans="7:13">
      <c r="G80" s="232" t="str">
        <f>'Aggregate CF'!D83</f>
        <v>Misc</v>
      </c>
      <c r="J80" s="345">
        <f ca="1">'Aggregate CF'!E83</f>
        <v>0</v>
      </c>
      <c r="K80" s="767">
        <v>1</v>
      </c>
      <c r="L80" s="345">
        <f t="shared" ca="1" si="4"/>
        <v>0</v>
      </c>
      <c r="M80" s="767" t="s">
        <v>532</v>
      </c>
    </row>
    <row r="81" spans="12:12">
      <c r="L81" s="345"/>
    </row>
    <row r="103" spans="2:78">
      <c r="B103" s="713" t="s">
        <v>526</v>
      </c>
    </row>
    <row r="106" spans="2:78">
      <c r="D106" s="4" t="s">
        <v>456</v>
      </c>
      <c r="F106" s="4">
        <v>0</v>
      </c>
      <c r="G106" s="4">
        <f>F106+1</f>
        <v>1</v>
      </c>
      <c r="H106" s="4">
        <f t="shared" ref="H106:BS106" si="5">G106+1</f>
        <v>2</v>
      </c>
      <c r="I106" s="4">
        <f t="shared" si="5"/>
        <v>3</v>
      </c>
      <c r="J106" s="4">
        <f t="shared" si="5"/>
        <v>4</v>
      </c>
      <c r="K106" s="4">
        <f t="shared" si="5"/>
        <v>5</v>
      </c>
      <c r="L106" s="4">
        <f t="shared" si="5"/>
        <v>6</v>
      </c>
      <c r="M106" s="4">
        <f t="shared" si="5"/>
        <v>7</v>
      </c>
      <c r="N106" s="4">
        <f t="shared" si="5"/>
        <v>8</v>
      </c>
      <c r="O106" s="4">
        <f t="shared" si="5"/>
        <v>9</v>
      </c>
      <c r="P106" s="4">
        <f t="shared" si="5"/>
        <v>10</v>
      </c>
      <c r="Q106" s="4">
        <f t="shared" si="5"/>
        <v>11</v>
      </c>
      <c r="R106" s="4">
        <f t="shared" si="5"/>
        <v>12</v>
      </c>
      <c r="S106" s="4">
        <f t="shared" si="5"/>
        <v>13</v>
      </c>
      <c r="T106" s="4">
        <f t="shared" si="5"/>
        <v>14</v>
      </c>
      <c r="U106" s="4">
        <f t="shared" si="5"/>
        <v>15</v>
      </c>
      <c r="V106" s="4">
        <f t="shared" si="5"/>
        <v>16</v>
      </c>
      <c r="W106" s="4">
        <f t="shared" si="5"/>
        <v>17</v>
      </c>
      <c r="X106" s="4">
        <f t="shared" si="5"/>
        <v>18</v>
      </c>
      <c r="Y106" s="4">
        <f t="shared" si="5"/>
        <v>19</v>
      </c>
      <c r="Z106" s="4">
        <f t="shared" si="5"/>
        <v>20</v>
      </c>
      <c r="AA106" s="4">
        <f t="shared" si="5"/>
        <v>21</v>
      </c>
      <c r="AB106" s="4">
        <f t="shared" si="5"/>
        <v>22</v>
      </c>
      <c r="AC106" s="4">
        <f t="shared" si="5"/>
        <v>23</v>
      </c>
      <c r="AD106" s="4">
        <f t="shared" si="5"/>
        <v>24</v>
      </c>
      <c r="AE106" s="4">
        <f t="shared" si="5"/>
        <v>25</v>
      </c>
      <c r="AF106" s="4">
        <f t="shared" si="5"/>
        <v>26</v>
      </c>
      <c r="AG106" s="4">
        <f t="shared" si="5"/>
        <v>27</v>
      </c>
      <c r="AH106" s="4">
        <f t="shared" si="5"/>
        <v>28</v>
      </c>
      <c r="AI106" s="4">
        <f t="shared" si="5"/>
        <v>29</v>
      </c>
      <c r="AJ106" s="4">
        <f t="shared" si="5"/>
        <v>30</v>
      </c>
      <c r="AK106" s="4">
        <f t="shared" si="5"/>
        <v>31</v>
      </c>
      <c r="AL106" s="4">
        <f t="shared" si="5"/>
        <v>32</v>
      </c>
      <c r="AM106" s="4">
        <f t="shared" si="5"/>
        <v>33</v>
      </c>
      <c r="AN106" s="4">
        <f t="shared" si="5"/>
        <v>34</v>
      </c>
      <c r="AO106" s="4">
        <f t="shared" si="5"/>
        <v>35</v>
      </c>
      <c r="AP106" s="4">
        <f t="shared" si="5"/>
        <v>36</v>
      </c>
      <c r="AQ106" s="4">
        <f t="shared" si="5"/>
        <v>37</v>
      </c>
      <c r="AR106" s="4">
        <f t="shared" si="5"/>
        <v>38</v>
      </c>
      <c r="AS106" s="4">
        <f t="shared" si="5"/>
        <v>39</v>
      </c>
      <c r="AT106" s="4">
        <f t="shared" si="5"/>
        <v>40</v>
      </c>
      <c r="AU106" s="4">
        <f t="shared" si="5"/>
        <v>41</v>
      </c>
      <c r="AV106" s="4">
        <f t="shared" si="5"/>
        <v>42</v>
      </c>
      <c r="AW106" s="4">
        <f t="shared" si="5"/>
        <v>43</v>
      </c>
      <c r="AX106" s="4">
        <f t="shared" si="5"/>
        <v>44</v>
      </c>
      <c r="AY106" s="4">
        <f t="shared" si="5"/>
        <v>45</v>
      </c>
      <c r="AZ106" s="4">
        <f t="shared" si="5"/>
        <v>46</v>
      </c>
      <c r="BA106" s="4">
        <f t="shared" si="5"/>
        <v>47</v>
      </c>
      <c r="BB106" s="4">
        <f t="shared" si="5"/>
        <v>48</v>
      </c>
      <c r="BC106" s="4">
        <f t="shared" si="5"/>
        <v>49</v>
      </c>
      <c r="BD106" s="4">
        <f t="shared" si="5"/>
        <v>50</v>
      </c>
      <c r="BE106" s="4">
        <f t="shared" si="5"/>
        <v>51</v>
      </c>
      <c r="BF106" s="4">
        <f t="shared" si="5"/>
        <v>52</v>
      </c>
      <c r="BG106" s="4">
        <f t="shared" si="5"/>
        <v>53</v>
      </c>
      <c r="BH106" s="4">
        <f t="shared" si="5"/>
        <v>54</v>
      </c>
      <c r="BI106" s="4">
        <f t="shared" si="5"/>
        <v>55</v>
      </c>
      <c r="BJ106" s="4">
        <f t="shared" si="5"/>
        <v>56</v>
      </c>
      <c r="BK106" s="4">
        <f t="shared" si="5"/>
        <v>57</v>
      </c>
      <c r="BL106" s="4">
        <f t="shared" si="5"/>
        <v>58</v>
      </c>
      <c r="BM106" s="4">
        <f t="shared" si="5"/>
        <v>59</v>
      </c>
      <c r="BN106" s="4">
        <f t="shared" si="5"/>
        <v>60</v>
      </c>
      <c r="BO106" s="4">
        <f t="shared" si="5"/>
        <v>61</v>
      </c>
      <c r="BP106" s="4">
        <f t="shared" si="5"/>
        <v>62</v>
      </c>
      <c r="BQ106" s="4">
        <f t="shared" si="5"/>
        <v>63</v>
      </c>
      <c r="BR106" s="4">
        <f t="shared" si="5"/>
        <v>64</v>
      </c>
      <c r="BS106" s="4">
        <f t="shared" si="5"/>
        <v>65</v>
      </c>
      <c r="BT106" s="4">
        <f t="shared" ref="BT106:BZ106" si="6">BS106+1</f>
        <v>66</v>
      </c>
      <c r="BU106" s="4">
        <f t="shared" si="6"/>
        <v>67</v>
      </c>
      <c r="BV106" s="4">
        <f t="shared" si="6"/>
        <v>68</v>
      </c>
      <c r="BW106" s="4">
        <f t="shared" si="6"/>
        <v>69</v>
      </c>
      <c r="BX106" s="4">
        <f t="shared" si="6"/>
        <v>70</v>
      </c>
      <c r="BY106" s="4">
        <f t="shared" si="6"/>
        <v>71</v>
      </c>
      <c r="BZ106" s="4">
        <f t="shared" si="6"/>
        <v>72</v>
      </c>
    </row>
    <row r="107" spans="2:78">
      <c r="D107" s="4" t="s">
        <v>183</v>
      </c>
      <c r="F107" s="588">
        <f>'Portfolio Waterfall'!F17</f>
        <v>43497</v>
      </c>
      <c r="G107" s="588">
        <f>'Portfolio Waterfall'!G17</f>
        <v>43524</v>
      </c>
      <c r="H107" s="588">
        <f>'Portfolio Waterfall'!H17</f>
        <v>43555</v>
      </c>
      <c r="I107" s="588">
        <f>'Portfolio Waterfall'!I17</f>
        <v>43585</v>
      </c>
      <c r="J107" s="588">
        <f>'Portfolio Waterfall'!J17</f>
        <v>43616</v>
      </c>
      <c r="K107" s="588">
        <f>'Portfolio Waterfall'!K17</f>
        <v>43646</v>
      </c>
      <c r="L107" s="588">
        <f>'Portfolio Waterfall'!L17</f>
        <v>43677</v>
      </c>
      <c r="M107" s="588">
        <f>'Portfolio Waterfall'!M17</f>
        <v>43708</v>
      </c>
      <c r="N107" s="588">
        <f>'Portfolio Waterfall'!N17</f>
        <v>43738</v>
      </c>
      <c r="O107" s="588">
        <f>'Portfolio Waterfall'!O17</f>
        <v>43769</v>
      </c>
      <c r="P107" s="588">
        <f>'Portfolio Waterfall'!P17</f>
        <v>43799</v>
      </c>
      <c r="Q107" s="588">
        <f>'Portfolio Waterfall'!Q17</f>
        <v>43830</v>
      </c>
      <c r="R107" s="588">
        <f>'Portfolio Waterfall'!R17</f>
        <v>43861</v>
      </c>
      <c r="S107" s="588">
        <f>'Portfolio Waterfall'!S17</f>
        <v>43890</v>
      </c>
      <c r="T107" s="588">
        <f>'Portfolio Waterfall'!T17</f>
        <v>43921</v>
      </c>
      <c r="U107" s="588">
        <f>'Portfolio Waterfall'!U17</f>
        <v>43951</v>
      </c>
      <c r="V107" s="588">
        <f>'Portfolio Waterfall'!V17</f>
        <v>43982</v>
      </c>
      <c r="W107" s="588">
        <f>'Portfolio Waterfall'!W17</f>
        <v>44012</v>
      </c>
      <c r="X107" s="588">
        <f>'Portfolio Waterfall'!X17</f>
        <v>44043</v>
      </c>
      <c r="Y107" s="588">
        <f>'Portfolio Waterfall'!Y17</f>
        <v>44074</v>
      </c>
      <c r="Z107" s="588">
        <f>'Portfolio Waterfall'!Z17</f>
        <v>44104</v>
      </c>
      <c r="AA107" s="588">
        <f>'Portfolio Waterfall'!AA17</f>
        <v>44135</v>
      </c>
      <c r="AB107" s="588">
        <f>'Portfolio Waterfall'!AB17</f>
        <v>44165</v>
      </c>
      <c r="AC107" s="588">
        <f>'Portfolio Waterfall'!AC17</f>
        <v>44196</v>
      </c>
      <c r="AD107" s="588">
        <f>'Portfolio Waterfall'!AD17</f>
        <v>44227</v>
      </c>
      <c r="AE107" s="588">
        <f>'Portfolio Waterfall'!AE17</f>
        <v>44255</v>
      </c>
      <c r="AF107" s="588">
        <f>'Portfolio Waterfall'!AF17</f>
        <v>44286</v>
      </c>
      <c r="AG107" s="588">
        <f>'Portfolio Waterfall'!AG17</f>
        <v>44316</v>
      </c>
      <c r="AH107" s="588">
        <f>'Portfolio Waterfall'!AH17</f>
        <v>44347</v>
      </c>
      <c r="AI107" s="588">
        <f>'Portfolio Waterfall'!AI17</f>
        <v>44377</v>
      </c>
      <c r="AJ107" s="588">
        <f>'Portfolio Waterfall'!AJ17</f>
        <v>44408</v>
      </c>
      <c r="AK107" s="588">
        <f>'Portfolio Waterfall'!AK17</f>
        <v>44439</v>
      </c>
      <c r="AL107" s="588">
        <f>'Portfolio Waterfall'!AL17</f>
        <v>44469</v>
      </c>
      <c r="AM107" s="588">
        <f>'Portfolio Waterfall'!AM17</f>
        <v>44500</v>
      </c>
      <c r="AN107" s="588">
        <f>'Portfolio Waterfall'!AN17</f>
        <v>44530</v>
      </c>
      <c r="AO107" s="588">
        <f>'Portfolio Waterfall'!AO17</f>
        <v>44561</v>
      </c>
      <c r="AP107" s="588">
        <f>'Portfolio Waterfall'!AP17</f>
        <v>44592</v>
      </c>
      <c r="AQ107" s="588">
        <f>'Portfolio Waterfall'!AQ17</f>
        <v>44620</v>
      </c>
      <c r="AR107" s="588">
        <f>'Portfolio Waterfall'!AR17</f>
        <v>44651</v>
      </c>
      <c r="AS107" s="588">
        <f>'Portfolio Waterfall'!AS17</f>
        <v>44681</v>
      </c>
      <c r="AT107" s="588">
        <f>'Portfolio Waterfall'!AT17</f>
        <v>44712</v>
      </c>
      <c r="AU107" s="588">
        <f>'Portfolio Waterfall'!AU17</f>
        <v>44742</v>
      </c>
      <c r="AV107" s="588">
        <f>'Portfolio Waterfall'!AV17</f>
        <v>44773</v>
      </c>
      <c r="AW107" s="588">
        <f>'Portfolio Waterfall'!AW17</f>
        <v>44804</v>
      </c>
      <c r="AX107" s="588">
        <f>'Portfolio Waterfall'!AX17</f>
        <v>44834</v>
      </c>
      <c r="AY107" s="588">
        <f>'Portfolio Waterfall'!AY17</f>
        <v>44865</v>
      </c>
      <c r="AZ107" s="588">
        <f>'Portfolio Waterfall'!AZ17</f>
        <v>44895</v>
      </c>
      <c r="BA107" s="588">
        <f>'Portfolio Waterfall'!BA17</f>
        <v>44926</v>
      </c>
      <c r="BB107" s="588">
        <f>'Portfolio Waterfall'!BB17</f>
        <v>44957</v>
      </c>
      <c r="BC107" s="588">
        <f>'Portfolio Waterfall'!BC17</f>
        <v>44985</v>
      </c>
      <c r="BD107" s="588">
        <f>'Portfolio Waterfall'!BD17</f>
        <v>45016</v>
      </c>
      <c r="BE107" s="588">
        <f>'Portfolio Waterfall'!BE17</f>
        <v>45046</v>
      </c>
      <c r="BF107" s="588">
        <f>'Portfolio Waterfall'!BF17</f>
        <v>45077</v>
      </c>
      <c r="BG107" s="588">
        <f>'Portfolio Waterfall'!BG17</f>
        <v>45107</v>
      </c>
      <c r="BH107" s="588">
        <f>'Portfolio Waterfall'!BH17</f>
        <v>45138</v>
      </c>
      <c r="BI107" s="588">
        <f>'Portfolio Waterfall'!BI17</f>
        <v>45169</v>
      </c>
      <c r="BJ107" s="588">
        <f>'Portfolio Waterfall'!BJ17</f>
        <v>45199</v>
      </c>
      <c r="BK107" s="588">
        <f>'Portfolio Waterfall'!BK17</f>
        <v>45230</v>
      </c>
      <c r="BL107" s="588">
        <f>'Portfolio Waterfall'!BL17</f>
        <v>45260</v>
      </c>
      <c r="BM107" s="588">
        <f>'Portfolio Waterfall'!BM17</f>
        <v>45291</v>
      </c>
      <c r="BN107" s="588">
        <f>'Portfolio Waterfall'!BN17</f>
        <v>45322</v>
      </c>
      <c r="BO107" s="588">
        <f>'Portfolio Waterfall'!BO17</f>
        <v>45351</v>
      </c>
      <c r="BP107" s="588">
        <f>'Portfolio Waterfall'!BP17</f>
        <v>45382</v>
      </c>
      <c r="BQ107" s="588">
        <f>'Portfolio Waterfall'!BQ17</f>
        <v>45412</v>
      </c>
      <c r="BR107" s="588">
        <f>'Portfolio Waterfall'!BR17</f>
        <v>45443</v>
      </c>
      <c r="BS107" s="588">
        <f>'Portfolio Waterfall'!BS17</f>
        <v>45473</v>
      </c>
      <c r="BT107" s="588">
        <f>'Portfolio Waterfall'!BT17</f>
        <v>45504</v>
      </c>
      <c r="BU107" s="588">
        <f>'Portfolio Waterfall'!BU17</f>
        <v>45535</v>
      </c>
      <c r="BV107" s="588">
        <f>'Portfolio Waterfall'!BV17</f>
        <v>45565</v>
      </c>
      <c r="BW107" s="588">
        <f>'Portfolio Waterfall'!BW17</f>
        <v>45596</v>
      </c>
      <c r="BX107" s="588">
        <f>'Portfolio Waterfall'!BX17</f>
        <v>45626</v>
      </c>
      <c r="BY107" s="588">
        <f>'Portfolio Waterfall'!BY17</f>
        <v>45657</v>
      </c>
      <c r="BZ107" s="588">
        <f>'Portfolio Waterfall'!BZ17</f>
        <v>45688</v>
      </c>
    </row>
    <row r="108" spans="2:78">
      <c r="F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8"/>
      <c r="AJ108" s="588"/>
      <c r="AK108" s="588"/>
      <c r="AL108" s="588"/>
      <c r="AM108" s="588"/>
      <c r="AN108" s="588"/>
      <c r="AO108" s="588"/>
      <c r="AP108" s="588"/>
      <c r="AQ108" s="588"/>
      <c r="AR108" s="588"/>
      <c r="AS108" s="588"/>
      <c r="AT108" s="588"/>
      <c r="AU108" s="588"/>
      <c r="AV108" s="588"/>
      <c r="AW108" s="588"/>
      <c r="AX108" s="588"/>
      <c r="AY108" s="588"/>
      <c r="AZ108" s="588"/>
      <c r="BA108" s="588"/>
      <c r="BB108" s="588"/>
      <c r="BC108" s="588"/>
      <c r="BD108" s="588"/>
      <c r="BE108" s="588"/>
      <c r="BF108" s="588"/>
      <c r="BG108" s="588"/>
      <c r="BH108" s="588"/>
      <c r="BI108" s="588"/>
      <c r="BJ108" s="588"/>
      <c r="BK108" s="588"/>
      <c r="BL108" s="588"/>
      <c r="BM108" s="588"/>
      <c r="BN108" s="588"/>
      <c r="BO108" s="588"/>
      <c r="BP108" s="588"/>
      <c r="BQ108" s="588"/>
      <c r="BR108" s="588"/>
      <c r="BS108" s="588"/>
      <c r="BT108" s="588"/>
      <c r="BU108" s="588"/>
      <c r="BV108" s="588"/>
      <c r="BW108" s="588"/>
      <c r="BX108" s="588"/>
      <c r="BY108" s="588"/>
      <c r="BZ108" s="588"/>
    </row>
    <row r="109" spans="2:78">
      <c r="F109" s="588"/>
      <c r="N109" s="588"/>
      <c r="O109" s="588"/>
      <c r="P109" s="588"/>
      <c r="Q109" s="588"/>
      <c r="R109" s="588"/>
      <c r="S109" s="588"/>
      <c r="T109" s="588"/>
      <c r="U109" s="588"/>
      <c r="V109" s="588"/>
      <c r="W109" s="588"/>
      <c r="X109" s="588"/>
      <c r="Y109" s="588"/>
      <c r="Z109" s="588"/>
      <c r="AA109" s="588"/>
      <c r="AB109" s="588"/>
      <c r="AC109" s="588"/>
      <c r="AD109" s="588"/>
      <c r="AE109" s="588"/>
      <c r="AF109" s="588"/>
      <c r="AG109" s="588"/>
      <c r="AH109" s="588"/>
      <c r="AI109" s="588"/>
      <c r="AJ109" s="588"/>
      <c r="AK109" s="588"/>
      <c r="AL109" s="588"/>
      <c r="AM109" s="588"/>
      <c r="AN109" s="588"/>
      <c r="AO109" s="588"/>
      <c r="AP109" s="588"/>
      <c r="AQ109" s="588"/>
      <c r="AR109" s="588"/>
      <c r="AS109" s="588"/>
      <c r="AT109" s="588"/>
      <c r="AU109" s="588"/>
      <c r="AV109" s="588"/>
      <c r="AW109" s="588"/>
      <c r="AX109" s="588"/>
      <c r="AY109" s="588"/>
      <c r="AZ109" s="588"/>
      <c r="BA109" s="588"/>
      <c r="BB109" s="588"/>
      <c r="BC109" s="588"/>
      <c r="BD109" s="588"/>
      <c r="BE109" s="588"/>
      <c r="BF109" s="588"/>
      <c r="BG109" s="588"/>
      <c r="BH109" s="588"/>
      <c r="BI109" s="588"/>
      <c r="BJ109" s="588"/>
      <c r="BK109" s="588"/>
      <c r="BL109" s="588"/>
      <c r="BM109" s="588"/>
      <c r="BN109" s="588"/>
      <c r="BO109" s="588"/>
      <c r="BP109" s="588"/>
      <c r="BQ109" s="588"/>
      <c r="BR109" s="588"/>
      <c r="BS109" s="588"/>
      <c r="BT109" s="588"/>
      <c r="BU109" s="588"/>
      <c r="BV109" s="588"/>
      <c r="BW109" s="588"/>
      <c r="BX109" s="588"/>
      <c r="BY109" s="588"/>
      <c r="BZ109" s="588"/>
    </row>
    <row r="110" spans="2:78">
      <c r="B110" s="4" t="s">
        <v>475</v>
      </c>
      <c r="F110" s="588"/>
      <c r="N110" s="588"/>
      <c r="O110" s="588"/>
      <c r="P110" s="588"/>
      <c r="Q110" s="588"/>
      <c r="R110" s="588"/>
      <c r="S110" s="588"/>
      <c r="T110" s="588"/>
      <c r="U110" s="588"/>
      <c r="V110" s="588"/>
      <c r="W110" s="588"/>
      <c r="X110" s="588"/>
      <c r="Y110" s="588"/>
      <c r="Z110" s="588"/>
      <c r="AA110" s="588"/>
      <c r="AB110" s="588"/>
      <c r="AC110" s="588"/>
      <c r="AD110" s="588"/>
      <c r="AE110" s="588"/>
      <c r="AF110" s="588"/>
      <c r="AG110" s="588"/>
      <c r="AH110" s="588"/>
      <c r="AI110" s="588"/>
      <c r="AJ110" s="588"/>
      <c r="AK110" s="588"/>
      <c r="AL110" s="588"/>
      <c r="AM110" s="588"/>
      <c r="AN110" s="588"/>
      <c r="AO110" s="588"/>
      <c r="AP110" s="588"/>
      <c r="AQ110" s="588"/>
      <c r="AR110" s="588"/>
      <c r="AS110" s="588"/>
      <c r="AT110" s="588"/>
      <c r="AU110" s="588"/>
      <c r="AV110" s="588"/>
      <c r="AW110" s="588"/>
      <c r="AX110" s="588"/>
      <c r="AY110" s="588"/>
      <c r="AZ110" s="588"/>
      <c r="BA110" s="588"/>
      <c r="BB110" s="588"/>
      <c r="BC110" s="588"/>
      <c r="BD110" s="588"/>
      <c r="BE110" s="588"/>
      <c r="BF110" s="588"/>
      <c r="BG110" s="588"/>
      <c r="BH110" s="588"/>
      <c r="BI110" s="588"/>
      <c r="BJ110" s="588"/>
      <c r="BK110" s="588"/>
      <c r="BL110" s="588"/>
      <c r="BM110" s="588"/>
      <c r="BN110" s="588"/>
      <c r="BO110" s="588"/>
      <c r="BP110" s="588"/>
      <c r="BQ110" s="588"/>
      <c r="BR110" s="588"/>
      <c r="BS110" s="588"/>
      <c r="BT110" s="588"/>
      <c r="BU110" s="588"/>
      <c r="BV110" s="588"/>
      <c r="BW110" s="588"/>
      <c r="BX110" s="588"/>
      <c r="BY110" s="588"/>
      <c r="BZ110" s="588"/>
    </row>
    <row r="111" spans="2:78">
      <c r="C111" s="4" t="s">
        <v>476</v>
      </c>
      <c r="F111" s="571">
        <f ca="1">F135</f>
        <v>-11417109.599999998</v>
      </c>
      <c r="N111" s="588"/>
      <c r="O111" s="588"/>
      <c r="P111" s="588"/>
      <c r="Q111" s="588"/>
      <c r="R111" s="588"/>
      <c r="S111" s="588"/>
      <c r="T111" s="588"/>
      <c r="U111" s="588"/>
      <c r="V111" s="588"/>
      <c r="W111" s="588"/>
      <c r="X111" s="588"/>
      <c r="Y111" s="588"/>
      <c r="Z111" s="588"/>
      <c r="AA111" s="588"/>
      <c r="AB111" s="588"/>
      <c r="AC111" s="588"/>
      <c r="AD111" s="588"/>
      <c r="AE111" s="588"/>
      <c r="AF111" s="588"/>
      <c r="AG111" s="588"/>
      <c r="AH111" s="588"/>
      <c r="AI111" s="588"/>
      <c r="AJ111" s="588"/>
      <c r="AK111" s="588"/>
      <c r="AL111" s="588"/>
      <c r="AM111" s="588"/>
      <c r="AN111" s="588"/>
      <c r="AO111" s="588"/>
      <c r="AP111" s="588"/>
      <c r="AQ111" s="588"/>
      <c r="AR111" s="588"/>
      <c r="AS111" s="588"/>
      <c r="AT111" s="588"/>
      <c r="AU111" s="588"/>
      <c r="AV111" s="588"/>
      <c r="AW111" s="588"/>
      <c r="AX111" s="588"/>
      <c r="AY111" s="588"/>
      <c r="AZ111" s="588"/>
      <c r="BA111" s="588"/>
      <c r="BB111" s="588"/>
      <c r="BC111" s="588"/>
      <c r="BD111" s="588"/>
      <c r="BE111" s="588"/>
      <c r="BF111" s="588"/>
      <c r="BG111" s="588"/>
      <c r="BH111" s="588"/>
      <c r="BI111" s="588"/>
      <c r="BJ111" s="588"/>
      <c r="BK111" s="588"/>
      <c r="BL111" s="588"/>
      <c r="BM111" s="588"/>
      <c r="BN111" s="588"/>
      <c r="BO111" s="588"/>
      <c r="BP111" s="588"/>
      <c r="BQ111" s="588"/>
      <c r="BR111" s="588"/>
      <c r="BS111" s="588"/>
      <c r="BT111" s="588"/>
      <c r="BU111" s="588"/>
      <c r="BV111" s="588"/>
      <c r="BW111" s="588"/>
      <c r="BX111" s="588"/>
      <c r="BY111" s="588"/>
      <c r="BZ111" s="588"/>
    </row>
    <row r="112" spans="2:78">
      <c r="C112" s="4" t="s">
        <v>444</v>
      </c>
      <c r="F112" s="588"/>
      <c r="G112" s="571">
        <f ca="1">'Aggregate CF'!E929*(G106&lt;=$D$21)</f>
        <v>-690452.26190476189</v>
      </c>
      <c r="H112" s="571">
        <f ca="1">'Aggregate CF'!F929*(H106&lt;=$D$21)</f>
        <v>-429452.26190476201</v>
      </c>
      <c r="I112" s="571">
        <f ca="1">'Aggregate CF'!G929*(I106&lt;=$D$21)</f>
        <v>-374522.26190476189</v>
      </c>
      <c r="J112" s="571">
        <f ca="1">'Aggregate CF'!H929*(J106&lt;=$D$21)</f>
        <v>-290388.26190476189</v>
      </c>
      <c r="K112" s="571">
        <f ca="1">'Aggregate CF'!I929*(K106&lt;=$D$21)</f>
        <v>-535166.33333333349</v>
      </c>
      <c r="L112" s="571">
        <f ca="1">'Aggregate CF'!J929*(L106&lt;=$D$21)</f>
        <v>-459995.33333333337</v>
      </c>
      <c r="M112" s="571">
        <f ca="1">'Aggregate CF'!K929*(M106&lt;=$D$21)</f>
        <v>-375861.33333333337</v>
      </c>
      <c r="N112" s="571">
        <f ca="1">'Aggregate CF'!L929*(N106&lt;=$D$21)</f>
        <v>-344111.33333333337</v>
      </c>
      <c r="O112" s="571">
        <f ca="1">'Aggregate CF'!M929*(O106&lt;=$D$21)</f>
        <v>-341681.33333333337</v>
      </c>
      <c r="P112" s="571">
        <f ca="1">'Aggregate CF'!N929*(P106&lt;=$D$21)</f>
        <v>-226786.73809523811</v>
      </c>
      <c r="Q112" s="571">
        <f ca="1">'Aggregate CF'!O929*(Q106&lt;=$D$21)</f>
        <v>22687.619047619046</v>
      </c>
      <c r="R112" s="571">
        <f ca="1">'Aggregate CF'!P929*(R106&lt;=$D$21)</f>
        <v>44370.095238095229</v>
      </c>
      <c r="S112" s="571">
        <f ca="1">'Aggregate CF'!Q929*(S106&lt;=$D$21)</f>
        <v>35673.468452380956</v>
      </c>
      <c r="T112" s="571">
        <f ca="1">'Aggregate CF'!R929*(T106&lt;=$D$21)</f>
        <v>36928.468452380956</v>
      </c>
      <c r="U112" s="571">
        <f ca="1">'Aggregate CF'!S929*(U106&lt;=$D$21)</f>
        <v>50366.587499999994</v>
      </c>
      <c r="V112" s="571">
        <f ca="1">'Aggregate CF'!T929*(V106&lt;=$D$21)</f>
        <v>54736.747499999998</v>
      </c>
      <c r="W112" s="571">
        <f ca="1">'Aggregate CF'!U929*(W106&lt;=$D$21)</f>
        <v>55931.747499999998</v>
      </c>
      <c r="X112" s="571">
        <f ca="1">'Aggregate CF'!V929*(X106&lt;=$D$21)</f>
        <v>66221.747499999998</v>
      </c>
      <c r="Y112" s="571">
        <f ca="1">'Aggregate CF'!W929*(Y106&lt;=$D$21)</f>
        <v>70531.907500000001</v>
      </c>
      <c r="Z112" s="571">
        <f ca="1">'Aggregate CF'!X929*(Z106&lt;=$D$21)</f>
        <v>69061.907500000001</v>
      </c>
      <c r="AA112" s="571">
        <f ca="1">'Aggregate CF'!Y929*(AA106&lt;=$D$21)</f>
        <v>75966.907500000001</v>
      </c>
      <c r="AB112" s="571">
        <f ca="1">'Aggregate CF'!Z929*(AB106&lt;=$D$21)</f>
        <v>77582.067499999976</v>
      </c>
      <c r="AC112" s="571">
        <f ca="1">'Aggregate CF'!AA929*(AC106&lt;=$D$21)</f>
        <v>76082.067499999976</v>
      </c>
      <c r="AD112" s="571">
        <f ca="1">'Aggregate CF'!AB929*(AD106&lt;=$D$21)</f>
        <v>80262.067499999976</v>
      </c>
      <c r="AE112" s="571">
        <f ca="1">'Aggregate CF'!AC929*(AE106&lt;=$D$21)</f>
        <v>249143.59201634288</v>
      </c>
      <c r="AF112" s="571">
        <f ca="1">'Aggregate CF'!AD929*(AF106&lt;=$D$21)</f>
        <v>249143.59201634288</v>
      </c>
      <c r="AG112" s="571">
        <f ca="1">'Aggregate CF'!AE929*(AG106&lt;=$D$21)</f>
        <v>249143.59201634288</v>
      </c>
      <c r="AH112" s="571">
        <f ca="1">'Aggregate CF'!AF929*(AH106&lt;=$D$21)</f>
        <v>249143.59201634288</v>
      </c>
      <c r="AI112" s="571">
        <f ca="1">'Aggregate CF'!AG929*(AI106&lt;=$D$21)</f>
        <v>249143.59201634288</v>
      </c>
      <c r="AJ112" s="571">
        <f ca="1">'Aggregate CF'!AH929*(AJ106&lt;=$D$21)</f>
        <v>249143.59201634288</v>
      </c>
      <c r="AK112" s="571">
        <f ca="1">'Aggregate CF'!AI929*(AK106&lt;=$D$21)</f>
        <v>249143.59201634288</v>
      </c>
      <c r="AL112" s="571">
        <f ca="1">'Aggregate CF'!AJ929*(AL106&lt;=$D$21)</f>
        <v>249143.59201634288</v>
      </c>
      <c r="AM112" s="571">
        <f ca="1">'Aggregate CF'!AK929*(AM106&lt;=$D$21)</f>
        <v>249143.59201634288</v>
      </c>
      <c r="AN112" s="571">
        <f ca="1">'Aggregate CF'!AL929*(AN106&lt;=$D$21)</f>
        <v>249143.59201634288</v>
      </c>
      <c r="AO112" s="571">
        <f ca="1">'Aggregate CF'!AM929*(AO106&lt;=$D$21)</f>
        <v>249143.59201634288</v>
      </c>
      <c r="AP112" s="571">
        <f ca="1">'Aggregate CF'!AN929*(AP106&lt;=$D$21)</f>
        <v>249143.59201634288</v>
      </c>
      <c r="AQ112" s="571">
        <f ca="1">'Aggregate CF'!AO929*(AQ106&lt;=$D$21)</f>
        <v>261848.46229032989</v>
      </c>
      <c r="AR112" s="571">
        <f ca="1">'Aggregate CF'!AP929*(AR106&lt;=$D$21)</f>
        <v>261848.46229032989</v>
      </c>
      <c r="AS112" s="571">
        <f ca="1">'Aggregate CF'!AQ929*(AS106&lt;=$D$21)</f>
        <v>261848.46229032989</v>
      </c>
      <c r="AT112" s="571">
        <f ca="1">'Aggregate CF'!AR929*(AT106&lt;=$D$21)</f>
        <v>261848.46229032989</v>
      </c>
      <c r="AU112" s="571">
        <f ca="1">'Aggregate CF'!AS929*(AU106&lt;=$D$21)</f>
        <v>261848.46229032989</v>
      </c>
      <c r="AV112" s="571">
        <f ca="1">'Aggregate CF'!AT929*(AV106&lt;=$D$21)</f>
        <v>261848.46229032989</v>
      </c>
      <c r="AW112" s="571">
        <f ca="1">'Aggregate CF'!AU929*(AW106&lt;=$D$21)</f>
        <v>261848.46229032989</v>
      </c>
      <c r="AX112" s="571">
        <f ca="1">'Aggregate CF'!AV929*(AX106&lt;=$D$21)</f>
        <v>261848.46229032989</v>
      </c>
      <c r="AY112" s="571">
        <f ca="1">'Aggregate CF'!AW929*(AY106&lt;=$D$21)</f>
        <v>261848.46229032989</v>
      </c>
      <c r="AZ112" s="571">
        <f ca="1">'Aggregate CF'!AX929*(AZ106&lt;=$D$21)</f>
        <v>261848.46229032989</v>
      </c>
      <c r="BA112" s="571">
        <f ca="1">'Aggregate CF'!AY929*(BA106&lt;=$D$21)</f>
        <v>261848.46229032989</v>
      </c>
      <c r="BB112" s="571">
        <f ca="1">'Aggregate CF'!AZ929*(BB106&lt;=$D$21)</f>
        <v>261848.46229032989</v>
      </c>
      <c r="BC112" s="571">
        <f ca="1">'Aggregate CF'!BA929*(BC106&lt;=$D$21)</f>
        <v>268811.73948400439</v>
      </c>
      <c r="BD112" s="571">
        <f ca="1">'Aggregate CF'!BB929*(BD106&lt;=$D$21)</f>
        <v>268811.73948400439</v>
      </c>
      <c r="BE112" s="571">
        <f ca="1">'Aggregate CF'!BC929*(BE106&lt;=$D$21)</f>
        <v>0</v>
      </c>
      <c r="BF112" s="571">
        <f ca="1">'Aggregate CF'!BD929*(BF106&lt;=$D$21)</f>
        <v>0</v>
      </c>
      <c r="BG112" s="571">
        <f ca="1">'Aggregate CF'!BE929*(BG106&lt;=$D$21)</f>
        <v>0</v>
      </c>
      <c r="BH112" s="571">
        <f ca="1">'Aggregate CF'!BF929*(BH106&lt;=$D$21)</f>
        <v>0</v>
      </c>
      <c r="BI112" s="571">
        <f ca="1">'Aggregate CF'!BG929*(BI106&lt;=$D$21)</f>
        <v>0</v>
      </c>
      <c r="BJ112" s="571">
        <f ca="1">'Aggregate CF'!BH929*(BJ106&lt;=$D$21)</f>
        <v>0</v>
      </c>
      <c r="BK112" s="571">
        <f ca="1">'Aggregate CF'!BI929*(BK106&lt;=$D$21)</f>
        <v>0</v>
      </c>
      <c r="BL112" s="571">
        <f ca="1">'Aggregate CF'!BJ929*(BL106&lt;=$D$21)</f>
        <v>0</v>
      </c>
      <c r="BM112" s="571">
        <f ca="1">'Aggregate CF'!BK929*(BM106&lt;=$D$21)</f>
        <v>0</v>
      </c>
      <c r="BN112" s="571">
        <f ca="1">'Aggregate CF'!BL929*(BN106&lt;=$D$21)</f>
        <v>0</v>
      </c>
      <c r="BO112" s="571">
        <f ca="1">'Aggregate CF'!BM929*(BO106&lt;=$D$21)</f>
        <v>0</v>
      </c>
      <c r="BP112" s="571">
        <f ca="1">'Aggregate CF'!BN929*(BP106&lt;=$D$21)</f>
        <v>0</v>
      </c>
      <c r="BQ112" s="571">
        <f ca="1">'Aggregate CF'!BO929*(BQ106&lt;=$D$21)</f>
        <v>0</v>
      </c>
      <c r="BR112" s="571">
        <f ca="1">'Aggregate CF'!BP929*(BR106&lt;=$D$21)</f>
        <v>0</v>
      </c>
      <c r="BS112" s="571">
        <f ca="1">'Aggregate CF'!BQ929*(BS106&lt;=$D$21)</f>
        <v>0</v>
      </c>
      <c r="BT112" s="571">
        <f ca="1">'Aggregate CF'!BR929*(BT106&lt;=$D$21)</f>
        <v>0</v>
      </c>
      <c r="BU112" s="571">
        <f ca="1">'Aggregate CF'!BS929*(BU106&lt;=$D$21)</f>
        <v>0</v>
      </c>
      <c r="BV112" s="571">
        <f ca="1">'Aggregate CF'!BT929*(BV106&lt;=$D$21)</f>
        <v>0</v>
      </c>
      <c r="BW112" s="571">
        <f ca="1">'Aggregate CF'!BU929*(BW106&lt;=$D$21)</f>
        <v>0</v>
      </c>
      <c r="BX112" s="571">
        <f ca="1">'Aggregate CF'!BV929*(BX106&lt;=$D$21)</f>
        <v>0</v>
      </c>
      <c r="BY112" s="571">
        <f ca="1">'Aggregate CF'!BW929*(BY106&lt;=$D$21)</f>
        <v>0</v>
      </c>
      <c r="BZ112" s="571">
        <f ca="1">'Aggregate CF'!BX929*(BZ106&lt;=$D$21)</f>
        <v>0</v>
      </c>
    </row>
    <row r="113" spans="2:78">
      <c r="C113" s="4" t="s">
        <v>477</v>
      </c>
      <c r="F113" s="588"/>
      <c r="G113" s="571">
        <f ca="1">'Aggregate CF'!E954</f>
        <v>-190285.15999999997</v>
      </c>
      <c r="H113" s="571">
        <f ca="1">'Aggregate CF'!F954</f>
        <v>-190285.15999999997</v>
      </c>
      <c r="I113" s="571">
        <f ca="1">'Aggregate CF'!G954</f>
        <v>-190285.15999999997</v>
      </c>
      <c r="J113" s="571">
        <f ca="1">'Aggregate CF'!H954</f>
        <v>-190285.15999999997</v>
      </c>
      <c r="K113" s="571">
        <f ca="1">'Aggregate CF'!I954</f>
        <v>-190285.15999999997</v>
      </c>
      <c r="L113" s="571">
        <f ca="1">'Aggregate CF'!J954</f>
        <v>-190285.15999999997</v>
      </c>
      <c r="M113" s="571">
        <f ca="1">'Aggregate CF'!K954</f>
        <v>-190285.15999999997</v>
      </c>
      <c r="N113" s="571">
        <f ca="1">'Aggregate CF'!L954</f>
        <v>-190285.15999999997</v>
      </c>
      <c r="O113" s="571">
        <f ca="1">'Aggregate CF'!M954</f>
        <v>-190285.15999999997</v>
      </c>
      <c r="P113" s="571">
        <f ca="1">'Aggregate CF'!N954</f>
        <v>-190285.15999999997</v>
      </c>
      <c r="Q113" s="571">
        <f ca="1">'Aggregate CF'!O954</f>
        <v>-190285.15999999997</v>
      </c>
      <c r="R113" s="571">
        <f ca="1">'Aggregate CF'!P954</f>
        <v>-190285.15999999997</v>
      </c>
      <c r="S113" s="571">
        <f ca="1">'Aggregate CF'!Q954</f>
        <v>-190285.15999999997</v>
      </c>
      <c r="T113" s="571">
        <f ca="1">'Aggregate CF'!R954</f>
        <v>-190285.15999999997</v>
      </c>
      <c r="U113" s="571">
        <f ca="1">'Aggregate CF'!S954</f>
        <v>-190285.15999999997</v>
      </c>
      <c r="V113" s="571">
        <f ca="1">'Aggregate CF'!T954</f>
        <v>-245158.05222317894</v>
      </c>
      <c r="W113" s="571">
        <f ca="1">'Aggregate CF'!U954</f>
        <v>-245158.05222317897</v>
      </c>
      <c r="X113" s="571">
        <f ca="1">'Aggregate CF'!V954</f>
        <v>-245158.05222317897</v>
      </c>
      <c r="Y113" s="571">
        <f ca="1">'Aggregate CF'!W954</f>
        <v>-245158.05222317894</v>
      </c>
      <c r="Z113" s="571">
        <f ca="1">'Aggregate CF'!X954</f>
        <v>-245158.05222317897</v>
      </c>
      <c r="AA113" s="571">
        <f ca="1">'Aggregate CF'!Y954</f>
        <v>-245158.05222317897</v>
      </c>
      <c r="AB113" s="571">
        <f ca="1">'Aggregate CF'!Z954</f>
        <v>-245158.05222317897</v>
      </c>
      <c r="AC113" s="571">
        <f ca="1">'Aggregate CF'!AA954</f>
        <v>-245158.05222317899</v>
      </c>
      <c r="AD113" s="571">
        <f ca="1">'Aggregate CF'!AB954</f>
        <v>-245158.05222317894</v>
      </c>
      <c r="AE113" s="571">
        <f ca="1">'Aggregate CF'!AC954</f>
        <v>-245158.05222317894</v>
      </c>
      <c r="AF113" s="571">
        <f ca="1">'Aggregate CF'!AD954</f>
        <v>-245158.05222317897</v>
      </c>
      <c r="AG113" s="571">
        <f ca="1">'Aggregate CF'!AE954</f>
        <v>-281639.64280864154</v>
      </c>
      <c r="AH113" s="571">
        <f ca="1">'Aggregate CF'!AF954</f>
        <v>-281639.64280864154</v>
      </c>
      <c r="AI113" s="571">
        <f ca="1">'Aggregate CF'!AG954</f>
        <v>-281639.64280864154</v>
      </c>
      <c r="AJ113" s="571">
        <f ca="1">'Aggregate CF'!AH954</f>
        <v>-281639.64280864154</v>
      </c>
      <c r="AK113" s="571">
        <f ca="1">'Aggregate CF'!AI954</f>
        <v>-281639.64280864154</v>
      </c>
      <c r="AL113" s="571">
        <f ca="1">'Aggregate CF'!AJ954</f>
        <v>-281639.64280864154</v>
      </c>
      <c r="AM113" s="571">
        <f ca="1">'Aggregate CF'!AK954</f>
        <v>-281639.64280864154</v>
      </c>
      <c r="AN113" s="571">
        <f ca="1">'Aggregate CF'!AL954</f>
        <v>-281639.64280864154</v>
      </c>
      <c r="AO113" s="571">
        <f ca="1">'Aggregate CF'!AM954</f>
        <v>-281639.64280864154</v>
      </c>
      <c r="AP113" s="571">
        <f ca="1">'Aggregate CF'!AN954</f>
        <v>-281639.64280864154</v>
      </c>
      <c r="AQ113" s="571">
        <f ca="1">'Aggregate CF'!AO954</f>
        <v>-281639.64280864154</v>
      </c>
      <c r="AR113" s="571">
        <f ca="1">'Aggregate CF'!AP954</f>
        <v>-281639.64280864154</v>
      </c>
      <c r="AS113" s="571">
        <f ca="1">'Aggregate CF'!AQ954</f>
        <v>-281639.64280864154</v>
      </c>
      <c r="AT113" s="571">
        <f ca="1">'Aggregate CF'!AR954</f>
        <v>-281639.64280864154</v>
      </c>
      <c r="AU113" s="571">
        <f ca="1">'Aggregate CF'!AS954</f>
        <v>-281639.64280864154</v>
      </c>
      <c r="AV113" s="571">
        <f ca="1">'Aggregate CF'!AT954</f>
        <v>-281639.64280864154</v>
      </c>
      <c r="AW113" s="571">
        <f ca="1">'Aggregate CF'!AU954</f>
        <v>-281639.64280864154</v>
      </c>
      <c r="AX113" s="571">
        <f ca="1">'Aggregate CF'!AV954</f>
        <v>-281639.64280864154</v>
      </c>
      <c r="AY113" s="571">
        <f ca="1">'Aggregate CF'!AW954</f>
        <v>-281639.64280864154</v>
      </c>
      <c r="AZ113" s="571">
        <f ca="1">'Aggregate CF'!AX954</f>
        <v>-281639.64280864154</v>
      </c>
      <c r="BA113" s="571">
        <f ca="1">'Aggregate CF'!AY954</f>
        <v>-281639.64280864154</v>
      </c>
      <c r="BB113" s="571">
        <f ca="1">'Aggregate CF'!AZ954</f>
        <v>-281639.64280864154</v>
      </c>
      <c r="BC113" s="571">
        <f ca="1">'Aggregate CF'!BA954</f>
        <v>-116764.16088493713</v>
      </c>
      <c r="BD113" s="571">
        <f ca="1">'Aggregate CF'!BB954</f>
        <v>-116764.16088493713</v>
      </c>
      <c r="BE113" s="571">
        <f ca="1">'Aggregate CF'!BC954</f>
        <v>-60952.410702128574</v>
      </c>
      <c r="BF113" s="571">
        <f ca="1">'Aggregate CF'!BD954</f>
        <v>-60952.410702128574</v>
      </c>
      <c r="BG113" s="571">
        <f ca="1">'Aggregate CF'!BE954</f>
        <v>-60952.410702128582</v>
      </c>
      <c r="BH113" s="571">
        <f ca="1">'Aggregate CF'!BF954</f>
        <v>-60952.410702128589</v>
      </c>
      <c r="BI113" s="571">
        <f ca="1">'Aggregate CF'!BG954</f>
        <v>-60952.410702128574</v>
      </c>
      <c r="BJ113" s="571">
        <f ca="1">'Aggregate CF'!BH954</f>
        <v>-60952.410702128582</v>
      </c>
      <c r="BK113" s="571">
        <f ca="1">'Aggregate CF'!BI954</f>
        <v>-60952.410702128582</v>
      </c>
      <c r="BL113" s="571">
        <f ca="1">'Aggregate CF'!BJ954</f>
        <v>-60952.410702128582</v>
      </c>
      <c r="BM113" s="571">
        <f ca="1">'Aggregate CF'!BK954</f>
        <v>-60952.410702128582</v>
      </c>
      <c r="BN113" s="571">
        <f ca="1">'Aggregate CF'!BL954</f>
        <v>-60952.410702128589</v>
      </c>
      <c r="BO113" s="571">
        <f ca="1">'Aggregate CF'!BM954</f>
        <v>-18805.424273243381</v>
      </c>
      <c r="BP113" s="571">
        <f ca="1">'Aggregate CF'!BN954</f>
        <v>-18805.424273243385</v>
      </c>
      <c r="BQ113" s="571">
        <f ca="1">'Aggregate CF'!BO954</f>
        <v>0</v>
      </c>
      <c r="BR113" s="571">
        <f ca="1">'Aggregate CF'!BP954</f>
        <v>0</v>
      </c>
      <c r="BS113" s="571">
        <f ca="1">'Aggregate CF'!BQ954</f>
        <v>0</v>
      </c>
      <c r="BT113" s="571">
        <f ca="1">'Aggregate CF'!BR954</f>
        <v>0</v>
      </c>
      <c r="BU113" s="571">
        <f ca="1">'Aggregate CF'!BS954</f>
        <v>0</v>
      </c>
      <c r="BV113" s="571">
        <f ca="1">'Aggregate CF'!BT954</f>
        <v>0</v>
      </c>
      <c r="BW113" s="571">
        <f ca="1">'Aggregate CF'!BU954</f>
        <v>0</v>
      </c>
      <c r="BX113" s="571">
        <f ca="1">'Aggregate CF'!BV954</f>
        <v>0</v>
      </c>
      <c r="BY113" s="571">
        <f ca="1">'Aggregate CF'!BW954</f>
        <v>0</v>
      </c>
      <c r="BZ113" s="571">
        <f ca="1">'Aggregate CF'!BX954</f>
        <v>0</v>
      </c>
    </row>
    <row r="114" spans="2:78">
      <c r="C114" s="4" t="s">
        <v>479</v>
      </c>
      <c r="F114" s="588"/>
      <c r="G114" s="571">
        <f t="shared" ref="G114:M114" ca="1" si="7">G118-SUM(G112:G113,G115:G117)</f>
        <v>880737.42190476181</v>
      </c>
      <c r="H114" s="571">
        <f t="shared" ca="1" si="7"/>
        <v>619737.42190476204</v>
      </c>
      <c r="I114" s="571">
        <f t="shared" ca="1" si="7"/>
        <v>564807.42190476181</v>
      </c>
      <c r="J114" s="571">
        <f t="shared" ca="1" si="7"/>
        <v>480673.42190476187</v>
      </c>
      <c r="K114" s="571">
        <f t="shared" ca="1" si="7"/>
        <v>725451.4933333334</v>
      </c>
      <c r="L114" s="571">
        <f t="shared" ca="1" si="7"/>
        <v>650280.4933333334</v>
      </c>
      <c r="M114" s="571">
        <f t="shared" ca="1" si="7"/>
        <v>566146.4933333334</v>
      </c>
      <c r="N114" s="571">
        <f t="shared" ref="N114:BS114" ca="1" si="8">N118-SUM(N112:N113,N115:N117)</f>
        <v>534396.4933333334</v>
      </c>
      <c r="O114" s="571">
        <f t="shared" ca="1" si="8"/>
        <v>531966.4933333334</v>
      </c>
      <c r="P114" s="571">
        <f t="shared" ca="1" si="8"/>
        <v>166057.01142857139</v>
      </c>
      <c r="Q114" s="571">
        <f t="shared" ca="1" si="8"/>
        <v>69382.654285714249</v>
      </c>
      <c r="R114" s="571">
        <f t="shared" ca="1" si="8"/>
        <v>47700.178095238065</v>
      </c>
      <c r="S114" s="571">
        <f t="shared" ca="1" si="8"/>
        <v>49471.45749999996</v>
      </c>
      <c r="T114" s="571">
        <f t="shared" ca="1" si="8"/>
        <v>48216.45749999996</v>
      </c>
      <c r="U114" s="571">
        <f t="shared" ca="1" si="8"/>
        <v>37986.457499999975</v>
      </c>
      <c r="V114" s="571">
        <f t="shared" ca="1" si="8"/>
        <v>58871.552489574038</v>
      </c>
      <c r="W114" s="571">
        <f t="shared" ca="1" si="8"/>
        <v>57676.552489574067</v>
      </c>
      <c r="X114" s="571">
        <f t="shared" ca="1" si="8"/>
        <v>47386.552489574067</v>
      </c>
      <c r="Y114" s="571">
        <f t="shared" ca="1" si="8"/>
        <v>47807.399673225023</v>
      </c>
      <c r="Z114" s="571">
        <f t="shared" ca="1" si="8"/>
        <v>49307.399673225038</v>
      </c>
      <c r="AA114" s="571">
        <f t="shared" ca="1" si="8"/>
        <v>45127.399673225038</v>
      </c>
      <c r="AB114" s="571">
        <f t="shared" ca="1" si="8"/>
        <v>46807.239673225064</v>
      </c>
      <c r="AC114" s="571">
        <f t="shared" ca="1" si="8"/>
        <v>48307.239673225093</v>
      </c>
      <c r="AD114" s="571">
        <f t="shared" ca="1" si="8"/>
        <v>44127.239673225049</v>
      </c>
      <c r="AE114" s="571">
        <f t="shared" ca="1" si="8"/>
        <v>8577.0109954544823</v>
      </c>
      <c r="AF114" s="571">
        <f t="shared" ca="1" si="8"/>
        <v>55839667.677582927</v>
      </c>
      <c r="AG114" s="571">
        <f t="shared" ca="1" si="8"/>
        <v>16995.375282640129</v>
      </c>
      <c r="AH114" s="571">
        <f t="shared" ca="1" si="8"/>
        <v>16995.375282640158</v>
      </c>
      <c r="AI114" s="571">
        <f t="shared" ca="1" si="8"/>
        <v>16995.375282640158</v>
      </c>
      <c r="AJ114" s="571">
        <f t="shared" ca="1" si="8"/>
        <v>16995.375282640151</v>
      </c>
      <c r="AK114" s="571">
        <f t="shared" ca="1" si="8"/>
        <v>16995.375282640151</v>
      </c>
      <c r="AL114" s="571">
        <f t="shared" ca="1" si="8"/>
        <v>16995.375282640151</v>
      </c>
      <c r="AM114" s="571">
        <f t="shared" ca="1" si="8"/>
        <v>16995.375282640151</v>
      </c>
      <c r="AN114" s="571">
        <f t="shared" ca="1" si="8"/>
        <v>16995.375282640129</v>
      </c>
      <c r="AO114" s="571">
        <f t="shared" ca="1" si="8"/>
        <v>16995.375282640136</v>
      </c>
      <c r="AP114" s="571">
        <f t="shared" ca="1" si="8"/>
        <v>16995.375282640129</v>
      </c>
      <c r="AQ114" s="571">
        <f t="shared" ca="1" si="8"/>
        <v>11585.194083152182</v>
      </c>
      <c r="AR114" s="571">
        <f t="shared" ca="1" si="8"/>
        <v>11585.19408315219</v>
      </c>
      <c r="AS114" s="571">
        <f t="shared" ca="1" si="8"/>
        <v>11585.194083152182</v>
      </c>
      <c r="AT114" s="571">
        <f t="shared" ca="1" si="8"/>
        <v>11585.19408315219</v>
      </c>
      <c r="AU114" s="571">
        <f t="shared" ca="1" si="8"/>
        <v>11585.194083152161</v>
      </c>
      <c r="AV114" s="571">
        <f t="shared" ca="1" si="8"/>
        <v>11585.194083152182</v>
      </c>
      <c r="AW114" s="571">
        <f t="shared" ca="1" si="8"/>
        <v>11585.194083152182</v>
      </c>
      <c r="AX114" s="571">
        <f t="shared" ca="1" si="8"/>
        <v>11585.194083152182</v>
      </c>
      <c r="AY114" s="571">
        <f t="shared" ca="1" si="8"/>
        <v>11585.194083152182</v>
      </c>
      <c r="AZ114" s="571">
        <f t="shared" ca="1" si="8"/>
        <v>11585.194083152182</v>
      </c>
      <c r="BA114" s="571">
        <f t="shared" ca="1" si="8"/>
        <v>11585.194083152175</v>
      </c>
      <c r="BB114" s="571">
        <f t="shared" ca="1" si="8"/>
        <v>22589221.364668436</v>
      </c>
      <c r="BC114" s="571">
        <f t="shared" ca="1" si="8"/>
        <v>-155629.2318897683</v>
      </c>
      <c r="BD114" s="571">
        <f t="shared" ca="1" si="8"/>
        <v>3122819.1091924571</v>
      </c>
      <c r="BE114" s="571">
        <f t="shared" ca="1" si="8"/>
        <v>60952.410702128574</v>
      </c>
      <c r="BF114" s="571">
        <f t="shared" ca="1" si="8"/>
        <v>60952.410702128574</v>
      </c>
      <c r="BG114" s="571">
        <f t="shared" ca="1" si="8"/>
        <v>60952.410702128582</v>
      </c>
      <c r="BH114" s="571">
        <f t="shared" ca="1" si="8"/>
        <v>60952.410702128589</v>
      </c>
      <c r="BI114" s="571">
        <f t="shared" ca="1" si="8"/>
        <v>60952.410702128574</v>
      </c>
      <c r="BJ114" s="571">
        <f t="shared" ca="1" si="8"/>
        <v>60952.410702128582</v>
      </c>
      <c r="BK114" s="571">
        <f t="shared" ca="1" si="8"/>
        <v>60952.410702128582</v>
      </c>
      <c r="BL114" s="571">
        <f t="shared" ca="1" si="8"/>
        <v>60952.410702128582</v>
      </c>
      <c r="BM114" s="571">
        <f t="shared" ca="1" si="8"/>
        <v>60952.410702128582</v>
      </c>
      <c r="BN114" s="571">
        <f t="shared" ca="1" si="8"/>
        <v>2255437.0884601064</v>
      </c>
      <c r="BO114" s="571">
        <f t="shared" ca="1" si="8"/>
        <v>18805.424273243381</v>
      </c>
      <c r="BP114" s="571">
        <f t="shared" ca="1" si="8"/>
        <v>835092.58750887215</v>
      </c>
      <c r="BQ114" s="571">
        <f t="shared" ca="1" si="8"/>
        <v>0</v>
      </c>
      <c r="BR114" s="571">
        <f t="shared" ca="1" si="8"/>
        <v>0</v>
      </c>
      <c r="BS114" s="571">
        <f t="shared" ca="1" si="8"/>
        <v>0</v>
      </c>
      <c r="BT114" s="571">
        <f t="shared" ref="BT114:BZ114" ca="1" si="9">BT118-SUM(BT112:BT113,BT115:BT117)</f>
        <v>0</v>
      </c>
      <c r="BU114" s="571">
        <f t="shared" ca="1" si="9"/>
        <v>0</v>
      </c>
      <c r="BV114" s="571">
        <f t="shared" ca="1" si="9"/>
        <v>0</v>
      </c>
      <c r="BW114" s="571">
        <f t="shared" ca="1" si="9"/>
        <v>0</v>
      </c>
      <c r="BX114" s="571">
        <f t="shared" ca="1" si="9"/>
        <v>0</v>
      </c>
      <c r="BY114" s="571">
        <f t="shared" ca="1" si="9"/>
        <v>0</v>
      </c>
      <c r="BZ114" s="571">
        <f t="shared" ca="1" si="9"/>
        <v>0</v>
      </c>
    </row>
    <row r="115" spans="2:78">
      <c r="C115" s="4" t="s">
        <v>451</v>
      </c>
      <c r="F115" s="588"/>
      <c r="G115" s="571">
        <f ca="1">'Aggregate CF'!E961</f>
        <v>0</v>
      </c>
      <c r="H115" s="571">
        <f ca="1">'Aggregate CF'!F961</f>
        <v>0</v>
      </c>
      <c r="I115" s="571">
        <f ca="1">'Aggregate CF'!G961</f>
        <v>0</v>
      </c>
      <c r="J115" s="571">
        <f ca="1">'Aggregate CF'!H961</f>
        <v>0</v>
      </c>
      <c r="K115" s="571">
        <f ca="1">'Aggregate CF'!I961</f>
        <v>0</v>
      </c>
      <c r="L115" s="571">
        <f ca="1">'Aggregate CF'!J961</f>
        <v>0</v>
      </c>
      <c r="M115" s="571">
        <f ca="1">'Aggregate CF'!K961</f>
        <v>0</v>
      </c>
      <c r="N115" s="571">
        <f ca="1">'Aggregate CF'!L961</f>
        <v>0</v>
      </c>
      <c r="O115" s="571">
        <f ca="1">'Aggregate CF'!M961</f>
        <v>0</v>
      </c>
      <c r="P115" s="571">
        <f ca="1">'Aggregate CF'!N961</f>
        <v>0</v>
      </c>
      <c r="Q115" s="571">
        <f ca="1">'Aggregate CF'!O961</f>
        <v>0</v>
      </c>
      <c r="R115" s="571">
        <f ca="1">'Aggregate CF'!P961</f>
        <v>0</v>
      </c>
      <c r="S115" s="571">
        <f ca="1">'Aggregate CF'!Q961</f>
        <v>0</v>
      </c>
      <c r="T115" s="571">
        <f ca="1">'Aggregate CF'!R961</f>
        <v>0</v>
      </c>
      <c r="U115" s="571">
        <f ca="1">'Aggregate CF'!S961</f>
        <v>0</v>
      </c>
      <c r="V115" s="571">
        <f ca="1">'Aggregate CF'!T961</f>
        <v>0</v>
      </c>
      <c r="W115" s="571">
        <f ca="1">'Aggregate CF'!U961</f>
        <v>0</v>
      </c>
      <c r="X115" s="571">
        <f ca="1">'Aggregate CF'!V961</f>
        <v>0</v>
      </c>
      <c r="Y115" s="571">
        <f ca="1">'Aggregate CF'!W961</f>
        <v>0</v>
      </c>
      <c r="Z115" s="571">
        <f ca="1">'Aggregate CF'!X961</f>
        <v>0</v>
      </c>
      <c r="AA115" s="571">
        <f ca="1">'Aggregate CF'!Y961</f>
        <v>0</v>
      </c>
      <c r="AB115" s="571">
        <f ca="1">'Aggregate CF'!Z961</f>
        <v>0</v>
      </c>
      <c r="AC115" s="571">
        <f ca="1">'Aggregate CF'!AA961</f>
        <v>0</v>
      </c>
      <c r="AD115" s="571">
        <f ca="1">'Aggregate CF'!AB961</f>
        <v>0</v>
      </c>
      <c r="AE115" s="571">
        <f ca="1">'Aggregate CF'!AC961</f>
        <v>0</v>
      </c>
      <c r="AF115" s="571">
        <f ca="1">'Aggregate CF'!AD961</f>
        <v>0</v>
      </c>
      <c r="AG115" s="571">
        <f ca="1">'Aggregate CF'!AE961</f>
        <v>0</v>
      </c>
      <c r="AH115" s="571">
        <f ca="1">'Aggregate CF'!AF961</f>
        <v>0</v>
      </c>
      <c r="AI115" s="571">
        <f ca="1">'Aggregate CF'!AG961</f>
        <v>0</v>
      </c>
      <c r="AJ115" s="571">
        <f ca="1">'Aggregate CF'!AH961</f>
        <v>0</v>
      </c>
      <c r="AK115" s="571">
        <f ca="1">'Aggregate CF'!AI961</f>
        <v>0</v>
      </c>
      <c r="AL115" s="571">
        <f ca="1">'Aggregate CF'!AJ961</f>
        <v>0</v>
      </c>
      <c r="AM115" s="571">
        <f ca="1">'Aggregate CF'!AK961</f>
        <v>0</v>
      </c>
      <c r="AN115" s="571">
        <f ca="1">'Aggregate CF'!AL961</f>
        <v>0</v>
      </c>
      <c r="AO115" s="571">
        <f ca="1">'Aggregate CF'!AM961</f>
        <v>0</v>
      </c>
      <c r="AP115" s="571">
        <f ca="1">'Aggregate CF'!AN961</f>
        <v>0</v>
      </c>
      <c r="AQ115" s="571">
        <f ca="1">'Aggregate CF'!AO961</f>
        <v>0</v>
      </c>
      <c r="AR115" s="571">
        <f ca="1">'Aggregate CF'!AP961</f>
        <v>0</v>
      </c>
      <c r="AS115" s="571">
        <f ca="1">'Aggregate CF'!AQ961</f>
        <v>0</v>
      </c>
      <c r="AT115" s="571">
        <f ca="1">'Aggregate CF'!AR961</f>
        <v>0</v>
      </c>
      <c r="AU115" s="571">
        <f ca="1">'Aggregate CF'!AS961</f>
        <v>0</v>
      </c>
      <c r="AV115" s="571">
        <f ca="1">'Aggregate CF'!AT961</f>
        <v>0</v>
      </c>
      <c r="AW115" s="571">
        <f ca="1">'Aggregate CF'!AU961</f>
        <v>0</v>
      </c>
      <c r="AX115" s="571">
        <f ca="1">'Aggregate CF'!AV961</f>
        <v>0</v>
      </c>
      <c r="AY115" s="571">
        <f ca="1">'Aggregate CF'!AW961</f>
        <v>0</v>
      </c>
      <c r="AZ115" s="571">
        <f ca="1">'Aggregate CF'!AX961</f>
        <v>0</v>
      </c>
      <c r="BA115" s="571">
        <f ca="1">'Aggregate CF'!AY961</f>
        <v>0</v>
      </c>
      <c r="BB115" s="571">
        <f ca="1">'Aggregate CF'!AZ961</f>
        <v>51973265.756840497</v>
      </c>
      <c r="BC115" s="571">
        <f ca="1">'Aggregate CF'!BA961</f>
        <v>0</v>
      </c>
      <c r="BD115" s="571">
        <f ca="1">'Aggregate CF'!BB961</f>
        <v>17370237.937832322</v>
      </c>
      <c r="BE115" s="571">
        <f ca="1">'Aggregate CF'!BC961</f>
        <v>0</v>
      </c>
      <c r="BF115" s="571">
        <f ca="1">'Aggregate CF'!BD961</f>
        <v>0</v>
      </c>
      <c r="BG115" s="571">
        <f ca="1">'Aggregate CF'!BE961</f>
        <v>0</v>
      </c>
      <c r="BH115" s="571">
        <f ca="1">'Aggregate CF'!BF961</f>
        <v>0</v>
      </c>
      <c r="BI115" s="571">
        <f ca="1">'Aggregate CF'!BG961</f>
        <v>0</v>
      </c>
      <c r="BJ115" s="571">
        <f ca="1">'Aggregate CF'!BH961</f>
        <v>0</v>
      </c>
      <c r="BK115" s="571">
        <f ca="1">'Aggregate CF'!BI961</f>
        <v>0</v>
      </c>
      <c r="BL115" s="571">
        <f ca="1">'Aggregate CF'!BJ961</f>
        <v>0</v>
      </c>
      <c r="BM115" s="571">
        <f ca="1">'Aggregate CF'!BK961</f>
        <v>0</v>
      </c>
      <c r="BN115" s="571">
        <f ca="1">'Aggregate CF'!BL961</f>
        <v>13146482.668419151</v>
      </c>
      <c r="BO115" s="571">
        <f ca="1">'Aggregate CF'!BM961</f>
        <v>0</v>
      </c>
      <c r="BP115" s="571">
        <f ca="1">'Aggregate CF'!BN961</f>
        <v>6005607.5718015851</v>
      </c>
      <c r="BQ115" s="571">
        <f ca="1">'Aggregate CF'!BO961</f>
        <v>0</v>
      </c>
      <c r="BR115" s="571">
        <f ca="1">'Aggregate CF'!BP961</f>
        <v>0</v>
      </c>
      <c r="BS115" s="571">
        <f ca="1">'Aggregate CF'!BQ961</f>
        <v>0</v>
      </c>
      <c r="BT115" s="571">
        <f ca="1">'Aggregate CF'!BR961</f>
        <v>0</v>
      </c>
      <c r="BU115" s="571">
        <f ca="1">'Aggregate CF'!BS961</f>
        <v>0</v>
      </c>
      <c r="BV115" s="571">
        <f ca="1">'Aggregate CF'!BT961</f>
        <v>0</v>
      </c>
      <c r="BW115" s="571">
        <f ca="1">'Aggregate CF'!BU961</f>
        <v>0</v>
      </c>
      <c r="BX115" s="571">
        <f ca="1">'Aggregate CF'!BV961</f>
        <v>0</v>
      </c>
      <c r="BY115" s="571">
        <f ca="1">'Aggregate CF'!BW961</f>
        <v>0</v>
      </c>
      <c r="BZ115" s="571">
        <f ca="1">'Aggregate CF'!BX961</f>
        <v>0</v>
      </c>
    </row>
    <row r="116" spans="2:78">
      <c r="C116" s="4" t="s">
        <v>483</v>
      </c>
      <c r="F116" s="588"/>
      <c r="G116" s="616">
        <f ca="1">SUM('Aggregate CF'!E935,'Aggregate CF'!E941)</f>
        <v>0</v>
      </c>
      <c r="H116" s="616">
        <f ca="1">SUM('Aggregate CF'!F935,'Aggregate CF'!F941)</f>
        <v>0</v>
      </c>
      <c r="I116" s="616">
        <f ca="1">SUM('Aggregate CF'!G935,'Aggregate CF'!G941)</f>
        <v>0</v>
      </c>
      <c r="J116" s="616">
        <f ca="1">SUM('Aggregate CF'!H935,'Aggregate CF'!H941)</f>
        <v>0</v>
      </c>
      <c r="K116" s="616">
        <f ca="1">SUM('Aggregate CF'!I935,'Aggregate CF'!I941)</f>
        <v>0</v>
      </c>
      <c r="L116" s="616">
        <f ca="1">SUM('Aggregate CF'!J935,'Aggregate CF'!J941)</f>
        <v>0</v>
      </c>
      <c r="M116" s="616">
        <f ca="1">SUM('Aggregate CF'!K935,'Aggregate CF'!K941)</f>
        <v>0</v>
      </c>
      <c r="N116" s="616">
        <f ca="1">SUM('Aggregate CF'!L935,'Aggregate CF'!L941)</f>
        <v>0</v>
      </c>
      <c r="O116" s="616">
        <f ca="1">SUM('Aggregate CF'!M935,'Aggregate CF'!M941)</f>
        <v>0</v>
      </c>
      <c r="P116" s="616">
        <f ca="1">SUM('Aggregate CF'!N935,'Aggregate CF'!N941)</f>
        <v>0</v>
      </c>
      <c r="Q116" s="616">
        <f ca="1">SUM('Aggregate CF'!O935,'Aggregate CF'!O941)</f>
        <v>0</v>
      </c>
      <c r="R116" s="616">
        <f ca="1">SUM('Aggregate CF'!P935,'Aggregate CF'!P941)</f>
        <v>0</v>
      </c>
      <c r="S116" s="616">
        <f ca="1">SUM('Aggregate CF'!Q935,'Aggregate CF'!Q941)</f>
        <v>0</v>
      </c>
      <c r="T116" s="616">
        <f ca="1">SUM('Aggregate CF'!R935,'Aggregate CF'!R941)</f>
        <v>0</v>
      </c>
      <c r="U116" s="616">
        <f ca="1">SUM('Aggregate CF'!S935,'Aggregate CF'!S941)</f>
        <v>0</v>
      </c>
      <c r="V116" s="616">
        <f ca="1">SUM('Aggregate CF'!T935,'Aggregate CF'!T941)</f>
        <v>0</v>
      </c>
      <c r="W116" s="616">
        <f ca="1">SUM('Aggregate CF'!U935,'Aggregate CF'!U941)</f>
        <v>0</v>
      </c>
      <c r="X116" s="616">
        <f ca="1">SUM('Aggregate CF'!V935,'Aggregate CF'!V941)</f>
        <v>0</v>
      </c>
      <c r="Y116" s="616">
        <f ca="1">SUM('Aggregate CF'!W935,'Aggregate CF'!W941)</f>
        <v>0</v>
      </c>
      <c r="Z116" s="616">
        <f ca="1">SUM('Aggregate CF'!X935,'Aggregate CF'!X941)</f>
        <v>0</v>
      </c>
      <c r="AA116" s="616">
        <f ca="1">SUM('Aggregate CF'!Y935,'Aggregate CF'!Y941)</f>
        <v>0</v>
      </c>
      <c r="AB116" s="616">
        <f ca="1">SUM('Aggregate CF'!Z935,'Aggregate CF'!Z941)</f>
        <v>0</v>
      </c>
      <c r="AC116" s="616">
        <f ca="1">SUM('Aggregate CF'!AA935,'Aggregate CF'!AA941)</f>
        <v>0</v>
      </c>
      <c r="AD116" s="616">
        <f ca="1">SUM('Aggregate CF'!AB935,'Aggregate CF'!AB941)</f>
        <v>0</v>
      </c>
      <c r="AE116" s="616">
        <f ca="1">SUM('Aggregate CF'!AC935,'Aggregate CF'!AC941)</f>
        <v>0</v>
      </c>
      <c r="AF116" s="616">
        <f ca="1">SUM('Aggregate CF'!AD935,'Aggregate CF'!AD941)</f>
        <v>-45052103.042198598</v>
      </c>
      <c r="AG116" s="616">
        <f ca="1">SUM('Aggregate CF'!AE935,'Aggregate CF'!AE941)</f>
        <v>0</v>
      </c>
      <c r="AH116" s="616">
        <f ca="1">SUM('Aggregate CF'!AF935,'Aggregate CF'!AF941)</f>
        <v>0</v>
      </c>
      <c r="AI116" s="616">
        <f ca="1">SUM('Aggregate CF'!AG935,'Aggregate CF'!AG941)</f>
        <v>0</v>
      </c>
      <c r="AJ116" s="616">
        <f ca="1">SUM('Aggregate CF'!AH935,'Aggregate CF'!AH941)</f>
        <v>0</v>
      </c>
      <c r="AK116" s="616">
        <f ca="1">SUM('Aggregate CF'!AI935,'Aggregate CF'!AI941)</f>
        <v>0</v>
      </c>
      <c r="AL116" s="616">
        <f ca="1">SUM('Aggregate CF'!AJ935,'Aggregate CF'!AJ941)</f>
        <v>0</v>
      </c>
      <c r="AM116" s="616">
        <f ca="1">SUM('Aggregate CF'!AK935,'Aggregate CF'!AK941)</f>
        <v>0</v>
      </c>
      <c r="AN116" s="616">
        <f ca="1">SUM('Aggregate CF'!AL935,'Aggregate CF'!AL941)</f>
        <v>0</v>
      </c>
      <c r="AO116" s="616">
        <f ca="1">SUM('Aggregate CF'!AM935,'Aggregate CF'!AM941)</f>
        <v>0</v>
      </c>
      <c r="AP116" s="616">
        <f ca="1">SUM('Aggregate CF'!AN935,'Aggregate CF'!AN941)</f>
        <v>0</v>
      </c>
      <c r="AQ116" s="616">
        <f ca="1">SUM('Aggregate CF'!AO935,'Aggregate CF'!AO941)</f>
        <v>0</v>
      </c>
      <c r="AR116" s="616">
        <f ca="1">SUM('Aggregate CF'!AP935,'Aggregate CF'!AP941)</f>
        <v>0</v>
      </c>
      <c r="AS116" s="616">
        <f ca="1">SUM('Aggregate CF'!AQ935,'Aggregate CF'!AQ941)</f>
        <v>0</v>
      </c>
      <c r="AT116" s="616">
        <f ca="1">SUM('Aggregate CF'!AR935,'Aggregate CF'!AR941)</f>
        <v>0</v>
      </c>
      <c r="AU116" s="616">
        <f ca="1">SUM('Aggregate CF'!AS935,'Aggregate CF'!AS941)</f>
        <v>0</v>
      </c>
      <c r="AV116" s="616">
        <f ca="1">SUM('Aggregate CF'!AT935,'Aggregate CF'!AT941)</f>
        <v>0</v>
      </c>
      <c r="AW116" s="616">
        <f ca="1">SUM('Aggregate CF'!AU935,'Aggregate CF'!AU941)</f>
        <v>0</v>
      </c>
      <c r="AX116" s="616">
        <f ca="1">SUM('Aggregate CF'!AV935,'Aggregate CF'!AV941)</f>
        <v>0</v>
      </c>
      <c r="AY116" s="616">
        <f ca="1">SUM('Aggregate CF'!AW935,'Aggregate CF'!AW941)</f>
        <v>0</v>
      </c>
      <c r="AZ116" s="616">
        <f ca="1">SUM('Aggregate CF'!AX935,'Aggregate CF'!AX941)</f>
        <v>0</v>
      </c>
      <c r="BA116" s="616">
        <f ca="1">SUM('Aggregate CF'!AY935,'Aggregate CF'!AY941)</f>
        <v>0</v>
      </c>
      <c r="BB116" s="616">
        <f ca="1">SUM('Aggregate CF'!AZ935,'Aggregate CF'!AZ941)</f>
        <v>0</v>
      </c>
      <c r="BC116" s="616">
        <f ca="1">SUM('Aggregate CF'!BA935,'Aggregate CF'!BA941)</f>
        <v>0</v>
      </c>
      <c r="BD116" s="616">
        <f ca="1">SUM('Aggregate CF'!BB935,'Aggregate CF'!BB941)</f>
        <v>0</v>
      </c>
      <c r="BE116" s="616">
        <f ca="1">SUM('Aggregate CF'!BC935,'Aggregate CF'!BC941)</f>
        <v>0</v>
      </c>
      <c r="BF116" s="616">
        <f ca="1">SUM('Aggregate CF'!BD935,'Aggregate CF'!BD941)</f>
        <v>0</v>
      </c>
      <c r="BG116" s="616">
        <f ca="1">SUM('Aggregate CF'!BE935,'Aggregate CF'!BE941)</f>
        <v>0</v>
      </c>
      <c r="BH116" s="616">
        <f ca="1">SUM('Aggregate CF'!BF935,'Aggregate CF'!BF941)</f>
        <v>0</v>
      </c>
      <c r="BI116" s="616">
        <f ca="1">SUM('Aggregate CF'!BG935,'Aggregate CF'!BG941)</f>
        <v>0</v>
      </c>
      <c r="BJ116" s="616">
        <f ca="1">SUM('Aggregate CF'!BH935,'Aggregate CF'!BH941)</f>
        <v>0</v>
      </c>
      <c r="BK116" s="616">
        <f ca="1">SUM('Aggregate CF'!BI935,'Aggregate CF'!BI941)</f>
        <v>0</v>
      </c>
      <c r="BL116" s="616">
        <f ca="1">SUM('Aggregate CF'!BJ935,'Aggregate CF'!BJ941)</f>
        <v>0</v>
      </c>
      <c r="BM116" s="616">
        <f ca="1">SUM('Aggregate CF'!BK935,'Aggregate CF'!BK941)</f>
        <v>0</v>
      </c>
      <c r="BN116" s="616">
        <f ca="1">SUM('Aggregate CF'!BL935,'Aggregate CF'!BL941)</f>
        <v>0</v>
      </c>
      <c r="BO116" s="616">
        <f ca="1">SUM('Aggregate CF'!BM935,'Aggregate CF'!BM941)</f>
        <v>0</v>
      </c>
      <c r="BP116" s="616">
        <f ca="1">SUM('Aggregate CF'!BN935,'Aggregate CF'!BN941)</f>
        <v>0</v>
      </c>
      <c r="BQ116" s="616">
        <f ca="1">SUM('Aggregate CF'!BO935,'Aggregate CF'!BO941)</f>
        <v>0</v>
      </c>
      <c r="BR116" s="616">
        <f ca="1">SUM('Aggregate CF'!BP935,'Aggregate CF'!BP941)</f>
        <v>0</v>
      </c>
      <c r="BS116" s="616">
        <f ca="1">SUM('Aggregate CF'!BQ935,'Aggregate CF'!BQ941)</f>
        <v>0</v>
      </c>
      <c r="BT116" s="616">
        <f ca="1">SUM('Aggregate CF'!BR935,'Aggregate CF'!BR941)</f>
        <v>0</v>
      </c>
      <c r="BU116" s="616">
        <f ca="1">SUM('Aggregate CF'!BS935,'Aggregate CF'!BS941)</f>
        <v>0</v>
      </c>
      <c r="BV116" s="616">
        <f ca="1">SUM('Aggregate CF'!BT935,'Aggregate CF'!BT941)</f>
        <v>0</v>
      </c>
      <c r="BW116" s="616">
        <f ca="1">SUM('Aggregate CF'!BU935,'Aggregate CF'!BU941)</f>
        <v>0</v>
      </c>
      <c r="BX116" s="616">
        <f ca="1">SUM('Aggregate CF'!BV935,'Aggregate CF'!BV941)</f>
        <v>0</v>
      </c>
      <c r="BY116" s="616">
        <f ca="1">SUM('Aggregate CF'!BW935,'Aggregate CF'!BW941)</f>
        <v>0</v>
      </c>
      <c r="BZ116" s="616">
        <f ca="1">SUM('Aggregate CF'!BX935,'Aggregate CF'!BX941)</f>
        <v>0</v>
      </c>
    </row>
    <row r="117" spans="2:78">
      <c r="C117" s="4" t="s">
        <v>482</v>
      </c>
      <c r="F117" s="588"/>
      <c r="G117" s="615">
        <f ca="1">'Aggregate CF'!E948</f>
        <v>0</v>
      </c>
      <c r="H117" s="615">
        <f ca="1">'Aggregate CF'!F948</f>
        <v>0</v>
      </c>
      <c r="I117" s="615">
        <f ca="1">'Aggregate CF'!G948</f>
        <v>0</v>
      </c>
      <c r="J117" s="615">
        <f ca="1">'Aggregate CF'!H948</f>
        <v>0</v>
      </c>
      <c r="K117" s="615">
        <f ca="1">'Aggregate CF'!I948</f>
        <v>0</v>
      </c>
      <c r="L117" s="615">
        <f ca="1">'Aggregate CF'!J948</f>
        <v>0</v>
      </c>
      <c r="M117" s="615">
        <f ca="1">'Aggregate CF'!K948</f>
        <v>0</v>
      </c>
      <c r="N117" s="615">
        <f ca="1">'Aggregate CF'!L948</f>
        <v>0</v>
      </c>
      <c r="O117" s="615">
        <f ca="1">'Aggregate CF'!M948</f>
        <v>0</v>
      </c>
      <c r="P117" s="615">
        <f ca="1">'Aggregate CF'!N948</f>
        <v>0</v>
      </c>
      <c r="Q117" s="615">
        <f ca="1">'Aggregate CF'!O948</f>
        <v>0</v>
      </c>
      <c r="R117" s="615">
        <f ca="1">'Aggregate CF'!P948</f>
        <v>0</v>
      </c>
      <c r="S117" s="615">
        <f ca="1">'Aggregate CF'!Q948</f>
        <v>0</v>
      </c>
      <c r="T117" s="615">
        <f ca="1">'Aggregate CF'!R948</f>
        <v>0</v>
      </c>
      <c r="U117" s="615">
        <f ca="1">'Aggregate CF'!S948</f>
        <v>0</v>
      </c>
      <c r="V117" s="615">
        <f ca="1">'Aggregate CF'!T948</f>
        <v>0</v>
      </c>
      <c r="W117" s="615">
        <f ca="1">'Aggregate CF'!U948</f>
        <v>0</v>
      </c>
      <c r="X117" s="615">
        <f ca="1">'Aggregate CF'!V948</f>
        <v>0</v>
      </c>
      <c r="Y117" s="615">
        <f ca="1">'Aggregate CF'!W948</f>
        <v>0</v>
      </c>
      <c r="Z117" s="615">
        <f ca="1">'Aggregate CF'!X948</f>
        <v>0</v>
      </c>
      <c r="AA117" s="615">
        <f ca="1">'Aggregate CF'!Y948</f>
        <v>0</v>
      </c>
      <c r="AB117" s="615">
        <f ca="1">'Aggregate CF'!Z948</f>
        <v>0</v>
      </c>
      <c r="AC117" s="615">
        <f ca="1">'Aggregate CF'!AA948</f>
        <v>0</v>
      </c>
      <c r="AD117" s="615">
        <f ca="1">'Aggregate CF'!AB948</f>
        <v>0</v>
      </c>
      <c r="AE117" s="615">
        <f ca="1">'Aggregate CF'!AC948</f>
        <v>0</v>
      </c>
      <c r="AF117" s="615">
        <f ca="1">'Aggregate CF'!AD948</f>
        <v>0</v>
      </c>
      <c r="AG117" s="615">
        <f ca="1">'Aggregate CF'!AE948</f>
        <v>0</v>
      </c>
      <c r="AH117" s="615">
        <f ca="1">'Aggregate CF'!AF948</f>
        <v>0</v>
      </c>
      <c r="AI117" s="615">
        <f ca="1">'Aggregate CF'!AG948</f>
        <v>0</v>
      </c>
      <c r="AJ117" s="615">
        <f ca="1">'Aggregate CF'!AH948</f>
        <v>0</v>
      </c>
      <c r="AK117" s="615">
        <f ca="1">'Aggregate CF'!AI948</f>
        <v>0</v>
      </c>
      <c r="AL117" s="615">
        <f ca="1">'Aggregate CF'!AJ948</f>
        <v>0</v>
      </c>
      <c r="AM117" s="615">
        <f ca="1">'Aggregate CF'!AK948</f>
        <v>0</v>
      </c>
      <c r="AN117" s="615">
        <f ca="1">'Aggregate CF'!AL948</f>
        <v>0</v>
      </c>
      <c r="AO117" s="615">
        <f ca="1">'Aggregate CF'!AM948</f>
        <v>0</v>
      </c>
      <c r="AP117" s="615">
        <f ca="1">'Aggregate CF'!AN948</f>
        <v>0</v>
      </c>
      <c r="AQ117" s="615">
        <f ca="1">'Aggregate CF'!AO948</f>
        <v>0</v>
      </c>
      <c r="AR117" s="615">
        <f ca="1">'Aggregate CF'!AP948</f>
        <v>0</v>
      </c>
      <c r="AS117" s="615">
        <f ca="1">'Aggregate CF'!AQ948</f>
        <v>0</v>
      </c>
      <c r="AT117" s="615">
        <f ca="1">'Aggregate CF'!AR948</f>
        <v>0</v>
      </c>
      <c r="AU117" s="615">
        <f ca="1">'Aggregate CF'!AS948</f>
        <v>0</v>
      </c>
      <c r="AV117" s="615">
        <f ca="1">'Aggregate CF'!AT948</f>
        <v>0</v>
      </c>
      <c r="AW117" s="615">
        <f ca="1">'Aggregate CF'!AU948</f>
        <v>0</v>
      </c>
      <c r="AX117" s="615">
        <f ca="1">'Aggregate CF'!AV948</f>
        <v>0</v>
      </c>
      <c r="AY117" s="615">
        <f ca="1">'Aggregate CF'!AW948</f>
        <v>0</v>
      </c>
      <c r="AZ117" s="615">
        <f ca="1">'Aggregate CF'!AX948</f>
        <v>0</v>
      </c>
      <c r="BA117" s="615">
        <f ca="1">'Aggregate CF'!AY948</f>
        <v>0</v>
      </c>
      <c r="BB117" s="615">
        <f ca="1">'Aggregate CF'!AZ948</f>
        <v>-32283090.052550219</v>
      </c>
      <c r="BC117" s="615">
        <f ca="1">'Aggregate CF'!BA948</f>
        <v>0</v>
      </c>
      <c r="BD117" s="615">
        <f ca="1">'Aggregate CF'!BB948</f>
        <v>-10324343.139457272</v>
      </c>
      <c r="BE117" s="615">
        <f ca="1">'Aggregate CF'!BC948</f>
        <v>0</v>
      </c>
      <c r="BF117" s="615">
        <f ca="1">'Aggregate CF'!BD948</f>
        <v>0</v>
      </c>
      <c r="BG117" s="615">
        <f ca="1">'Aggregate CF'!BE948</f>
        <v>0</v>
      </c>
      <c r="BH117" s="615">
        <f ca="1">'Aggregate CF'!BF948</f>
        <v>0</v>
      </c>
      <c r="BI117" s="615">
        <f ca="1">'Aggregate CF'!BG948</f>
        <v>0</v>
      </c>
      <c r="BJ117" s="615">
        <f ca="1">'Aggregate CF'!BH948</f>
        <v>0</v>
      </c>
      <c r="BK117" s="615">
        <f ca="1">'Aggregate CF'!BI948</f>
        <v>0</v>
      </c>
      <c r="BL117" s="615">
        <f ca="1">'Aggregate CF'!BJ948</f>
        <v>0</v>
      </c>
      <c r="BM117" s="615">
        <f ca="1">'Aggregate CF'!BK948</f>
        <v>0</v>
      </c>
      <c r="BN117" s="615">
        <f ca="1">'Aggregate CF'!BL948</f>
        <v>-7670483.6730885645</v>
      </c>
      <c r="BO117" s="615">
        <f ca="1">'Aggregate CF'!BM948</f>
        <v>0</v>
      </c>
      <c r="BP117" s="615">
        <f ca="1">'Aggregate CF'!BN948</f>
        <v>-3410947.3675186071</v>
      </c>
      <c r="BQ117" s="615">
        <f ca="1">'Aggregate CF'!BO948</f>
        <v>0</v>
      </c>
      <c r="BR117" s="615">
        <f ca="1">'Aggregate CF'!BP948</f>
        <v>0</v>
      </c>
      <c r="BS117" s="615">
        <f ca="1">'Aggregate CF'!BQ948</f>
        <v>0</v>
      </c>
      <c r="BT117" s="615">
        <f ca="1">'Aggregate CF'!BR948</f>
        <v>0</v>
      </c>
      <c r="BU117" s="615">
        <f ca="1">'Aggregate CF'!BS948</f>
        <v>0</v>
      </c>
      <c r="BV117" s="615">
        <f ca="1">'Aggregate CF'!BT948</f>
        <v>0</v>
      </c>
      <c r="BW117" s="615">
        <f ca="1">'Aggregate CF'!BU948</f>
        <v>0</v>
      </c>
      <c r="BX117" s="615">
        <f ca="1">'Aggregate CF'!BV948</f>
        <v>0</v>
      </c>
      <c r="BY117" s="615">
        <f ca="1">'Aggregate CF'!BW948</f>
        <v>0</v>
      </c>
      <c r="BZ117" s="615">
        <f ca="1">'Aggregate CF'!BX948</f>
        <v>0</v>
      </c>
    </row>
    <row r="118" spans="2:78">
      <c r="C118" s="4" t="s">
        <v>478</v>
      </c>
      <c r="F118" s="588"/>
      <c r="G118" s="571">
        <f ca="1">'Aggregate CF'!E979</f>
        <v>0</v>
      </c>
      <c r="H118" s="571">
        <f ca="1">'Aggregate CF'!F979</f>
        <v>0</v>
      </c>
      <c r="I118" s="571">
        <f ca="1">'Aggregate CF'!G979</f>
        <v>0</v>
      </c>
      <c r="J118" s="571">
        <f ca="1">'Aggregate CF'!H979</f>
        <v>0</v>
      </c>
      <c r="K118" s="571">
        <f ca="1">'Aggregate CF'!I979</f>
        <v>0</v>
      </c>
      <c r="L118" s="571">
        <f ca="1">'Aggregate CF'!J979</f>
        <v>0</v>
      </c>
      <c r="M118" s="571">
        <f ca="1">'Aggregate CF'!K979</f>
        <v>0</v>
      </c>
      <c r="N118" s="571">
        <f ca="1">'Aggregate CF'!L979</f>
        <v>0</v>
      </c>
      <c r="O118" s="571">
        <f ca="1">'Aggregate CF'!M979</f>
        <v>0</v>
      </c>
      <c r="P118" s="571">
        <f ca="1">'Aggregate CF'!N979</f>
        <v>-251014.88666666669</v>
      </c>
      <c r="Q118" s="571">
        <f ca="1">'Aggregate CF'!O979</f>
        <v>-98214.886666666673</v>
      </c>
      <c r="R118" s="571">
        <f ca="1">'Aggregate CF'!P979</f>
        <v>-98214.886666666673</v>
      </c>
      <c r="S118" s="571">
        <f ca="1">'Aggregate CF'!Q979</f>
        <v>-105140.23404761904</v>
      </c>
      <c r="T118" s="571">
        <f ca="1">'Aggregate CF'!R979</f>
        <v>-105140.23404761904</v>
      </c>
      <c r="U118" s="571">
        <f ca="1">'Aggregate CF'!S979</f>
        <v>-101932.11500000001</v>
      </c>
      <c r="V118" s="571">
        <f ca="1">'Aggregate CF'!T979</f>
        <v>-131549.7522336049</v>
      </c>
      <c r="W118" s="571">
        <f ca="1">'Aggregate CF'!U979</f>
        <v>-131549.7522336049</v>
      </c>
      <c r="X118" s="571">
        <f ca="1">'Aggregate CF'!V979</f>
        <v>-131549.7522336049</v>
      </c>
      <c r="Y118" s="571">
        <f ca="1">'Aggregate CF'!W979</f>
        <v>-126818.74504995391</v>
      </c>
      <c r="Z118" s="571">
        <f ca="1">'Aggregate CF'!X979</f>
        <v>-126788.74504995393</v>
      </c>
      <c r="AA118" s="571">
        <f ca="1">'Aggregate CF'!Y979</f>
        <v>-124063.74504995393</v>
      </c>
      <c r="AB118" s="571">
        <f ca="1">'Aggregate CF'!Z979</f>
        <v>-120768.74504995393</v>
      </c>
      <c r="AC118" s="571">
        <f ca="1">'Aggregate CF'!AA979</f>
        <v>-120768.74504995393</v>
      </c>
      <c r="AD118" s="571">
        <f ca="1">'Aggregate CF'!AB979</f>
        <v>-120768.74504995391</v>
      </c>
      <c r="AE118" s="571">
        <f ca="1">'Aggregate CF'!AC979</f>
        <v>12562.550788618428</v>
      </c>
      <c r="AF118" s="571">
        <f ca="1">'Aggregate CF'!AD979</f>
        <v>10791550.175177494</v>
      </c>
      <c r="AG118" s="571">
        <f ca="1">'Aggregate CF'!AE979</f>
        <v>-15500.675509658529</v>
      </c>
      <c r="AH118" s="571">
        <f ca="1">'Aggregate CF'!AF979</f>
        <v>-15500.6755096585</v>
      </c>
      <c r="AI118" s="571">
        <f ca="1">'Aggregate CF'!AG979</f>
        <v>-15500.6755096585</v>
      </c>
      <c r="AJ118" s="571">
        <f ca="1">'Aggregate CF'!AH979</f>
        <v>-15500.675509658508</v>
      </c>
      <c r="AK118" s="571">
        <f ca="1">'Aggregate CF'!AI979</f>
        <v>-15500.675509658508</v>
      </c>
      <c r="AL118" s="571">
        <f ca="1">'Aggregate CF'!AJ979</f>
        <v>-15500.675509658508</v>
      </c>
      <c r="AM118" s="571">
        <f ca="1">'Aggregate CF'!AK979</f>
        <v>-15500.675509658508</v>
      </c>
      <c r="AN118" s="571">
        <f ca="1">'Aggregate CF'!AL979</f>
        <v>-15500.675509658529</v>
      </c>
      <c r="AO118" s="571">
        <f ca="1">'Aggregate CF'!AM979</f>
        <v>-15500.675509658522</v>
      </c>
      <c r="AP118" s="571">
        <f ca="1">'Aggregate CF'!AN979</f>
        <v>-15500.675509658529</v>
      </c>
      <c r="AQ118" s="571">
        <f ca="1">'Aggregate CF'!AO979</f>
        <v>-8205.9864351594697</v>
      </c>
      <c r="AR118" s="571">
        <f ca="1">'Aggregate CF'!AP979</f>
        <v>-8205.9864351594624</v>
      </c>
      <c r="AS118" s="571">
        <f ca="1">'Aggregate CF'!AQ979</f>
        <v>-8205.9864351594697</v>
      </c>
      <c r="AT118" s="571">
        <f ca="1">'Aggregate CF'!AR979</f>
        <v>-8205.9864351594624</v>
      </c>
      <c r="AU118" s="571">
        <f ca="1">'Aggregate CF'!AS979</f>
        <v>-8205.9864351594915</v>
      </c>
      <c r="AV118" s="571">
        <f ca="1">'Aggregate CF'!AT979</f>
        <v>-8205.9864351594697</v>
      </c>
      <c r="AW118" s="571">
        <f ca="1">'Aggregate CF'!AU979</f>
        <v>-8205.9864351594697</v>
      </c>
      <c r="AX118" s="571">
        <f ca="1">'Aggregate CF'!AV979</f>
        <v>-8205.9864351594697</v>
      </c>
      <c r="AY118" s="571">
        <f ca="1">'Aggregate CF'!AW979</f>
        <v>-8205.9864351594697</v>
      </c>
      <c r="AZ118" s="571">
        <f ca="1">'Aggregate CF'!AX979</f>
        <v>-8205.9864351594697</v>
      </c>
      <c r="BA118" s="571">
        <f ca="1">'Aggregate CF'!AY979</f>
        <v>-8205.986435159477</v>
      </c>
      <c r="BB118" s="571">
        <f ca="1">'Aggregate CF'!AZ979</f>
        <v>42259605.8884404</v>
      </c>
      <c r="BC118" s="571">
        <f ca="1">'Aggregate CF'!BA979</f>
        <v>-3581.6532907010405</v>
      </c>
      <c r="BD118" s="571">
        <f ca="1">'Aggregate CF'!BB979</f>
        <v>10320761.486166572</v>
      </c>
      <c r="BE118" s="571">
        <f ca="1">'Aggregate CF'!BC979</f>
        <v>0</v>
      </c>
      <c r="BF118" s="571">
        <f ca="1">'Aggregate CF'!BD979</f>
        <v>0</v>
      </c>
      <c r="BG118" s="571">
        <f ca="1">'Aggregate CF'!BE979</f>
        <v>0</v>
      </c>
      <c r="BH118" s="571">
        <f ca="1">'Aggregate CF'!BF979</f>
        <v>0</v>
      </c>
      <c r="BI118" s="571">
        <f ca="1">'Aggregate CF'!BG979</f>
        <v>0</v>
      </c>
      <c r="BJ118" s="571">
        <f ca="1">'Aggregate CF'!BH979</f>
        <v>0</v>
      </c>
      <c r="BK118" s="571">
        <f ca="1">'Aggregate CF'!BI979</f>
        <v>0</v>
      </c>
      <c r="BL118" s="571">
        <f ca="1">'Aggregate CF'!BJ979</f>
        <v>0</v>
      </c>
      <c r="BM118" s="571">
        <f ca="1">'Aggregate CF'!BK979</f>
        <v>0</v>
      </c>
      <c r="BN118" s="571">
        <f ca="1">'Aggregate CF'!BL979</f>
        <v>7670483.6730885645</v>
      </c>
      <c r="BO118" s="571">
        <f ca="1">'Aggregate CF'!BM979</f>
        <v>0</v>
      </c>
      <c r="BP118" s="571">
        <f ca="1">'Aggregate CF'!BN979</f>
        <v>3410947.3675186071</v>
      </c>
      <c r="BQ118" s="571">
        <f ca="1">'Aggregate CF'!BO979</f>
        <v>0</v>
      </c>
      <c r="BR118" s="571">
        <f ca="1">'Aggregate CF'!BP979</f>
        <v>0</v>
      </c>
      <c r="BS118" s="571">
        <f ca="1">'Aggregate CF'!BQ979</f>
        <v>0</v>
      </c>
      <c r="BT118" s="571">
        <f ca="1">'Aggregate CF'!BR979</f>
        <v>0</v>
      </c>
      <c r="BU118" s="571">
        <f ca="1">'Aggregate CF'!BS979</f>
        <v>0</v>
      </c>
      <c r="BV118" s="571">
        <f ca="1">'Aggregate CF'!BT979</f>
        <v>0</v>
      </c>
      <c r="BW118" s="571">
        <f ca="1">'Aggregate CF'!BU979</f>
        <v>0</v>
      </c>
      <c r="BX118" s="571">
        <f ca="1">'Aggregate CF'!BV979</f>
        <v>0</v>
      </c>
      <c r="BY118" s="571">
        <f ca="1">'Aggregate CF'!BW979</f>
        <v>0</v>
      </c>
      <c r="BZ118" s="571">
        <f ca="1">'Aggregate CF'!BX979</f>
        <v>0</v>
      </c>
    </row>
    <row r="119" spans="2:78">
      <c r="F119" s="588"/>
      <c r="G119" s="588"/>
      <c r="H119" s="588"/>
      <c r="I119" s="588"/>
      <c r="J119" s="588"/>
      <c r="K119" s="588"/>
      <c r="L119" s="588"/>
      <c r="M119" s="588"/>
      <c r="N119" s="588"/>
      <c r="O119" s="588"/>
      <c r="P119" s="588"/>
      <c r="Q119" s="588"/>
      <c r="R119" s="588"/>
      <c r="S119" s="588"/>
      <c r="T119" s="588"/>
      <c r="U119" s="588"/>
      <c r="V119" s="588"/>
      <c r="W119" s="588"/>
      <c r="X119" s="588"/>
      <c r="Y119" s="588"/>
      <c r="Z119" s="588"/>
      <c r="AA119" s="588"/>
      <c r="AB119" s="588"/>
      <c r="AC119" s="588"/>
      <c r="AD119" s="588"/>
      <c r="AE119" s="588"/>
      <c r="AF119" s="588"/>
      <c r="AG119" s="588"/>
      <c r="AH119" s="588"/>
      <c r="AI119" s="588"/>
      <c r="AJ119" s="588"/>
      <c r="AK119" s="588"/>
      <c r="AL119" s="588"/>
      <c r="AM119" s="588"/>
      <c r="AN119" s="588"/>
      <c r="AO119" s="588"/>
      <c r="AP119" s="588"/>
      <c r="AQ119" s="588"/>
      <c r="AR119" s="588"/>
      <c r="AS119" s="588"/>
      <c r="AT119" s="588"/>
      <c r="AU119" s="588"/>
      <c r="AV119" s="588"/>
      <c r="AW119" s="588"/>
      <c r="AX119" s="588"/>
      <c r="AY119" s="588"/>
      <c r="AZ119" s="588"/>
      <c r="BA119" s="588"/>
      <c r="BB119" s="588"/>
      <c r="BC119" s="588"/>
      <c r="BD119" s="588"/>
      <c r="BE119" s="588"/>
      <c r="BF119" s="588"/>
      <c r="BG119" s="588"/>
      <c r="BH119" s="588"/>
      <c r="BI119" s="588"/>
      <c r="BJ119" s="588"/>
      <c r="BK119" s="588"/>
      <c r="BL119" s="588"/>
      <c r="BM119" s="588"/>
      <c r="BN119" s="588"/>
      <c r="BO119" s="588"/>
      <c r="BP119" s="588"/>
      <c r="BQ119" s="588"/>
      <c r="BR119" s="588"/>
      <c r="BS119" s="588"/>
      <c r="BT119" s="588"/>
      <c r="BU119" s="588"/>
      <c r="BV119" s="588"/>
      <c r="BW119" s="588"/>
      <c r="BX119" s="588"/>
      <c r="BY119" s="588"/>
      <c r="BZ119" s="588"/>
    </row>
    <row r="120" spans="2:78">
      <c r="F120" s="588"/>
      <c r="G120" s="588"/>
      <c r="H120" s="588"/>
      <c r="I120" s="588"/>
      <c r="J120" s="588"/>
      <c r="K120" s="588"/>
      <c r="L120" s="588"/>
      <c r="M120" s="588"/>
      <c r="N120" s="588"/>
      <c r="O120" s="588"/>
      <c r="P120" s="588"/>
      <c r="Q120" s="588"/>
      <c r="R120" s="588"/>
      <c r="S120" s="588"/>
      <c r="T120" s="588"/>
      <c r="U120" s="588"/>
      <c r="V120" s="588"/>
      <c r="W120" s="588"/>
      <c r="X120" s="588"/>
      <c r="Y120" s="588"/>
      <c r="Z120" s="588"/>
      <c r="AA120" s="588"/>
      <c r="AB120" s="588"/>
      <c r="AC120" s="588"/>
      <c r="AD120" s="588"/>
      <c r="AE120" s="588"/>
      <c r="AF120" s="588"/>
      <c r="AG120" s="588"/>
      <c r="AH120" s="588"/>
      <c r="AI120" s="588"/>
      <c r="AJ120" s="588"/>
      <c r="AK120" s="588"/>
      <c r="AL120" s="588"/>
      <c r="AM120" s="588"/>
      <c r="AN120" s="588"/>
      <c r="AO120" s="588"/>
      <c r="AP120" s="588"/>
      <c r="AQ120" s="588"/>
      <c r="AR120" s="588"/>
      <c r="AS120" s="588"/>
      <c r="AT120" s="588"/>
      <c r="AU120" s="588"/>
      <c r="AV120" s="588"/>
      <c r="AW120" s="588"/>
      <c r="AX120" s="588"/>
      <c r="AY120" s="588"/>
      <c r="AZ120" s="588"/>
      <c r="BA120" s="588"/>
      <c r="BB120" s="588"/>
      <c r="BC120" s="588"/>
      <c r="BD120" s="588"/>
      <c r="BE120" s="588"/>
      <c r="BF120" s="588"/>
      <c r="BG120" s="588"/>
      <c r="BH120" s="588"/>
      <c r="BI120" s="588"/>
      <c r="BJ120" s="588"/>
      <c r="BK120" s="588"/>
      <c r="BL120" s="588"/>
      <c r="BM120" s="588"/>
      <c r="BN120" s="588"/>
      <c r="BO120" s="588"/>
      <c r="BP120" s="588"/>
      <c r="BQ120" s="588"/>
      <c r="BR120" s="588"/>
      <c r="BS120" s="588"/>
      <c r="BT120" s="588"/>
      <c r="BU120" s="588"/>
      <c r="BV120" s="588"/>
      <c r="BW120" s="588"/>
      <c r="BX120" s="588"/>
      <c r="BY120" s="588"/>
      <c r="BZ120" s="588"/>
    </row>
    <row r="121" spans="2:78">
      <c r="B121" s="4" t="s">
        <v>443</v>
      </c>
      <c r="G121" s="571"/>
      <c r="H121" s="588"/>
      <c r="I121" s="588"/>
      <c r="J121" s="588"/>
      <c r="K121" s="588"/>
      <c r="L121" s="588"/>
      <c r="M121" s="588"/>
    </row>
    <row r="122" spans="2:78">
      <c r="C122" s="4" t="s">
        <v>444</v>
      </c>
      <c r="G122" s="284">
        <f ca="1">'Aggregate CF'!E929*(G106&lt;=$D$21)</f>
        <v>-690452.26190476189</v>
      </c>
      <c r="H122" s="284">
        <f ca="1">'Aggregate CF'!F929*(H106&lt;=$D$21)</f>
        <v>-429452.26190476201</v>
      </c>
      <c r="I122" s="284">
        <f ca="1">'Aggregate CF'!G929*(I106&lt;=$D$21)</f>
        <v>-374522.26190476189</v>
      </c>
      <c r="J122" s="284">
        <f ca="1">'Aggregate CF'!H929*(J106&lt;=$D$21)</f>
        <v>-290388.26190476189</v>
      </c>
      <c r="K122" s="284">
        <f ca="1">'Aggregate CF'!I929*(K106&lt;=$D$21)</f>
        <v>-535166.33333333349</v>
      </c>
      <c r="L122" s="284">
        <f ca="1">'Aggregate CF'!J929*(L106&lt;=$D$21)</f>
        <v>-459995.33333333337</v>
      </c>
      <c r="M122" s="284">
        <f ca="1">'Aggregate CF'!K929*(M106&lt;=$D$21)</f>
        <v>-375861.33333333337</v>
      </c>
      <c r="N122" s="284">
        <f ca="1">'Aggregate CF'!L929*(N106&lt;=$D$21)</f>
        <v>-344111.33333333337</v>
      </c>
      <c r="O122" s="284">
        <f ca="1">'Aggregate CF'!M929*(O106&lt;=$D$21)</f>
        <v>-341681.33333333337</v>
      </c>
      <c r="P122" s="284">
        <f ca="1">'Aggregate CF'!N929*(P106&lt;=$D$21)</f>
        <v>-226786.73809523811</v>
      </c>
      <c r="Q122" s="284">
        <f ca="1">'Aggregate CF'!O929*(Q106&lt;=$D$21)</f>
        <v>22687.619047619046</v>
      </c>
      <c r="R122" s="284">
        <f ca="1">'Aggregate CF'!P929*(R106&lt;=$D$21)</f>
        <v>44370.095238095229</v>
      </c>
      <c r="S122" s="284">
        <f ca="1">'Aggregate CF'!Q929*(S106&lt;=$D$21)</f>
        <v>35673.468452380956</v>
      </c>
      <c r="T122" s="284">
        <f ca="1">'Aggregate CF'!R929*(T106&lt;=$D$21)</f>
        <v>36928.468452380956</v>
      </c>
      <c r="U122" s="284">
        <f ca="1">'Aggregate CF'!S929*(U106&lt;=$D$21)</f>
        <v>50366.587499999994</v>
      </c>
      <c r="V122" s="284">
        <f ca="1">'Aggregate CF'!T929*(V106&lt;=$D$21)</f>
        <v>54736.747499999998</v>
      </c>
      <c r="W122" s="284">
        <f ca="1">'Aggregate CF'!U929*(W106&lt;=$D$21)</f>
        <v>55931.747499999998</v>
      </c>
      <c r="X122" s="284">
        <f ca="1">'Aggregate CF'!V929*(X106&lt;=$D$21)</f>
        <v>66221.747499999998</v>
      </c>
      <c r="Y122" s="284">
        <f ca="1">'Aggregate CF'!W929*(Y106&lt;=$D$21)</f>
        <v>70531.907500000001</v>
      </c>
      <c r="Z122" s="284">
        <f ca="1">'Aggregate CF'!X929*(Z106&lt;=$D$21)</f>
        <v>69061.907500000001</v>
      </c>
      <c r="AA122" s="284">
        <f ca="1">'Aggregate CF'!Y929*(AA106&lt;=$D$21)</f>
        <v>75966.907500000001</v>
      </c>
      <c r="AB122" s="284">
        <f ca="1">'Aggregate CF'!Z929*(AB106&lt;=$D$21)</f>
        <v>77582.067499999976</v>
      </c>
      <c r="AC122" s="284">
        <f ca="1">'Aggregate CF'!AA929*(AC106&lt;=$D$21)</f>
        <v>76082.067499999976</v>
      </c>
      <c r="AD122" s="284">
        <f ca="1">'Aggregate CF'!AB929*(AD106&lt;=$D$21)</f>
        <v>80262.067499999976</v>
      </c>
      <c r="AE122" s="284">
        <f ca="1">'Aggregate CF'!AC929*(AE106&lt;=$D$21)</f>
        <v>249143.59201634288</v>
      </c>
      <c r="AF122" s="284">
        <f ca="1">'Aggregate CF'!AD929*(AF106&lt;=$D$21)</f>
        <v>249143.59201634288</v>
      </c>
      <c r="AG122" s="284">
        <f ca="1">'Aggregate CF'!AE929*(AG106&lt;=$D$21)</f>
        <v>249143.59201634288</v>
      </c>
      <c r="AH122" s="284">
        <f ca="1">'Aggregate CF'!AF929*(AH106&lt;=$D$21)</f>
        <v>249143.59201634288</v>
      </c>
      <c r="AI122" s="284">
        <f ca="1">'Aggregate CF'!AG929*(AI106&lt;=$D$21)</f>
        <v>249143.59201634288</v>
      </c>
      <c r="AJ122" s="284">
        <f ca="1">'Aggregate CF'!AH929*(AJ106&lt;=$D$21)</f>
        <v>249143.59201634288</v>
      </c>
      <c r="AK122" s="284">
        <f ca="1">'Aggregate CF'!AI929*(AK106&lt;=$D$21)</f>
        <v>249143.59201634288</v>
      </c>
      <c r="AL122" s="284">
        <f ca="1">'Aggregate CF'!AJ929*(AL106&lt;=$D$21)</f>
        <v>249143.59201634288</v>
      </c>
      <c r="AM122" s="284">
        <f ca="1">'Aggregate CF'!AK929*(AM106&lt;=$D$21)</f>
        <v>249143.59201634288</v>
      </c>
      <c r="AN122" s="284">
        <f ca="1">'Aggregate CF'!AL929*(AN106&lt;=$D$21)</f>
        <v>249143.59201634288</v>
      </c>
      <c r="AO122" s="284">
        <f ca="1">'Aggregate CF'!AM929*(AO106&lt;=$D$21)</f>
        <v>249143.59201634288</v>
      </c>
      <c r="AP122" s="284">
        <f ca="1">'Aggregate CF'!AN929*(AP106&lt;=$D$21)</f>
        <v>249143.59201634288</v>
      </c>
      <c r="AQ122" s="284">
        <f ca="1">'Aggregate CF'!AO929*(AQ106&lt;=$D$21)</f>
        <v>261848.46229032989</v>
      </c>
      <c r="AR122" s="284">
        <f ca="1">'Aggregate CF'!AP929*(AR106&lt;=$D$21)</f>
        <v>261848.46229032989</v>
      </c>
      <c r="AS122" s="284">
        <f ca="1">'Aggregate CF'!AQ929*(AS106&lt;=$D$21)</f>
        <v>261848.46229032989</v>
      </c>
      <c r="AT122" s="284">
        <f ca="1">'Aggregate CF'!AR929*(AT106&lt;=$D$21)</f>
        <v>261848.46229032989</v>
      </c>
      <c r="AU122" s="284">
        <f ca="1">'Aggregate CF'!AS929*(AU106&lt;=$D$21)</f>
        <v>261848.46229032989</v>
      </c>
      <c r="AV122" s="284">
        <f ca="1">'Aggregate CF'!AT929*(AV106&lt;=$D$21)</f>
        <v>261848.46229032989</v>
      </c>
      <c r="AW122" s="284">
        <f ca="1">'Aggregate CF'!AU929*(AW106&lt;=$D$21)</f>
        <v>261848.46229032989</v>
      </c>
      <c r="AX122" s="284">
        <f ca="1">'Aggregate CF'!AV929*(AX106&lt;=$D$21)</f>
        <v>261848.46229032989</v>
      </c>
      <c r="AY122" s="284">
        <f ca="1">'Aggregate CF'!AW929*(AY106&lt;=$D$21)</f>
        <v>261848.46229032989</v>
      </c>
      <c r="AZ122" s="284">
        <f ca="1">'Aggregate CF'!AX929*(AZ106&lt;=$D$21)</f>
        <v>261848.46229032989</v>
      </c>
      <c r="BA122" s="284">
        <f ca="1">'Aggregate CF'!AY929*(BA106&lt;=$D$21)</f>
        <v>261848.46229032989</v>
      </c>
      <c r="BB122" s="284">
        <f ca="1">'Aggregate CF'!AZ929*(BB106&lt;=$D$21)</f>
        <v>261848.46229032989</v>
      </c>
      <c r="BC122" s="284">
        <f ca="1">'Aggregate CF'!BA929*(BC106&lt;=$D$21)</f>
        <v>268811.73948400439</v>
      </c>
      <c r="BD122" s="284">
        <f ca="1">'Aggregate CF'!BB929*(BD106&lt;=$D$21)</f>
        <v>268811.73948400439</v>
      </c>
      <c r="BE122" s="284">
        <f ca="1">'Aggregate CF'!BC929*(BE106&lt;=$D$21)</f>
        <v>0</v>
      </c>
      <c r="BF122" s="284">
        <f ca="1">'Aggregate CF'!BD929*(BF106&lt;=$D$21)</f>
        <v>0</v>
      </c>
      <c r="BG122" s="284">
        <f ca="1">'Aggregate CF'!BE929*(BG106&lt;=$D$21)</f>
        <v>0</v>
      </c>
      <c r="BH122" s="284">
        <f ca="1">'Aggregate CF'!BF929*(BH106&lt;=$D$21)</f>
        <v>0</v>
      </c>
      <c r="BI122" s="284">
        <f ca="1">'Aggregate CF'!BG929*(BI106&lt;=$D$21)</f>
        <v>0</v>
      </c>
      <c r="BJ122" s="284">
        <f ca="1">'Aggregate CF'!BH929*(BJ106&lt;=$D$21)</f>
        <v>0</v>
      </c>
      <c r="BK122" s="284">
        <f ca="1">'Aggregate CF'!BI929*(BK106&lt;=$D$21)</f>
        <v>0</v>
      </c>
      <c r="BL122" s="284">
        <f ca="1">'Aggregate CF'!BJ929*(BL106&lt;=$D$21)</f>
        <v>0</v>
      </c>
      <c r="BM122" s="284">
        <f ca="1">'Aggregate CF'!BK929*(BM106&lt;=$D$21)</f>
        <v>0</v>
      </c>
      <c r="BN122" s="284">
        <f ca="1">'Aggregate CF'!BL929*(BN106&lt;=$D$21)</f>
        <v>0</v>
      </c>
      <c r="BO122" s="284">
        <f ca="1">'Aggregate CF'!BM929*(BO106&lt;=$D$21)</f>
        <v>0</v>
      </c>
      <c r="BP122" s="284">
        <f ca="1">'Aggregate CF'!BN929*(BP106&lt;=$D$21)</f>
        <v>0</v>
      </c>
      <c r="BQ122" s="284">
        <f ca="1">'Aggregate CF'!BO929*(BQ106&lt;=$D$21)</f>
        <v>0</v>
      </c>
      <c r="BR122" s="284">
        <f ca="1">'Aggregate CF'!BP929*(BR106&lt;=$D$21)</f>
        <v>0</v>
      </c>
      <c r="BS122" s="284">
        <f ca="1">'Aggregate CF'!BQ929*(BS106&lt;=$D$21)</f>
        <v>0</v>
      </c>
      <c r="BT122" s="284">
        <f ca="1">'Aggregate CF'!BR929*(BT106&lt;=$D$21)</f>
        <v>0</v>
      </c>
      <c r="BU122" s="284">
        <f ca="1">'Aggregate CF'!BS929*(BU106&lt;=$D$21)</f>
        <v>0</v>
      </c>
      <c r="BV122" s="284">
        <f ca="1">'Aggregate CF'!BT929*(BV106&lt;=$D$21)</f>
        <v>0</v>
      </c>
      <c r="BW122" s="284">
        <f ca="1">'Aggregate CF'!BU929*(BW106&lt;=$D$21)</f>
        <v>0</v>
      </c>
      <c r="BX122" s="284">
        <f ca="1">'Aggregate CF'!BV929*(BX106&lt;=$D$21)</f>
        <v>0</v>
      </c>
      <c r="BY122" s="284">
        <f ca="1">'Aggregate CF'!BW929*(BY106&lt;=$D$21)</f>
        <v>0</v>
      </c>
      <c r="BZ122" s="284">
        <f ca="1">'Aggregate CF'!BX929*(BZ106&lt;=$D$21)</f>
        <v>0</v>
      </c>
    </row>
    <row r="123" spans="2:78">
      <c r="C123" s="4" t="s">
        <v>445</v>
      </c>
      <c r="G123" s="284">
        <f ca="1">'Aggregate CF'!E952</f>
        <v>-190285.15999999997</v>
      </c>
      <c r="H123" s="284">
        <f ca="1">'Aggregate CF'!F952</f>
        <v>-190285.15999999997</v>
      </c>
      <c r="I123" s="284">
        <f ca="1">'Aggregate CF'!G952</f>
        <v>-190285.15999999997</v>
      </c>
      <c r="J123" s="284">
        <f ca="1">'Aggregate CF'!H952</f>
        <v>-190285.15999999997</v>
      </c>
      <c r="K123" s="284">
        <f ca="1">'Aggregate CF'!I952</f>
        <v>-190285.15999999997</v>
      </c>
      <c r="L123" s="284">
        <f ca="1">'Aggregate CF'!J952</f>
        <v>-190285.15999999997</v>
      </c>
      <c r="M123" s="284">
        <f ca="1">'Aggregate CF'!K952</f>
        <v>-190285.15999999997</v>
      </c>
      <c r="N123" s="284">
        <f ca="1">'Aggregate CF'!L952</f>
        <v>-190285.15999999997</v>
      </c>
      <c r="O123" s="284">
        <f ca="1">'Aggregate CF'!M952</f>
        <v>-190285.15999999997</v>
      </c>
      <c r="P123" s="284">
        <f ca="1">'Aggregate CF'!N952</f>
        <v>-190285.15999999997</v>
      </c>
      <c r="Q123" s="284">
        <f ca="1">'Aggregate CF'!O952</f>
        <v>-190285.15999999997</v>
      </c>
      <c r="R123" s="284">
        <f ca="1">'Aggregate CF'!P952</f>
        <v>-190285.15999999997</v>
      </c>
      <c r="S123" s="284">
        <f ca="1">'Aggregate CF'!Q952</f>
        <v>-190285.15999999997</v>
      </c>
      <c r="T123" s="284">
        <f ca="1">'Aggregate CF'!R952</f>
        <v>-190285.15999999997</v>
      </c>
      <c r="U123" s="284">
        <f ca="1">'Aggregate CF'!S952</f>
        <v>-190285.15999999997</v>
      </c>
      <c r="V123" s="284">
        <f ca="1">'Aggregate CF'!T952</f>
        <v>-190285.15999999997</v>
      </c>
      <c r="W123" s="284">
        <f ca="1">'Aggregate CF'!U952</f>
        <v>-190056.52294907015</v>
      </c>
      <c r="X123" s="284">
        <f ca="1">'Aggregate CF'!V952</f>
        <v>-189826.9332437613</v>
      </c>
      <c r="Y123" s="284">
        <f ca="1">'Aggregate CF'!W952</f>
        <v>-189596.38691468042</v>
      </c>
      <c r="Z123" s="284">
        <f ca="1">'Aggregate CF'!X952</f>
        <v>-189364.87997589505</v>
      </c>
      <c r="AA123" s="284">
        <f ca="1">'Aggregate CF'!Y952</f>
        <v>-189132.40842486464</v>
      </c>
      <c r="AB123" s="284">
        <f ca="1">'Aggregate CF'!Z952</f>
        <v>-188898.96824237172</v>
      </c>
      <c r="AC123" s="284">
        <f ca="1">'Aggregate CF'!AA952</f>
        <v>-188664.55539245161</v>
      </c>
      <c r="AD123" s="284">
        <f ca="1">'Aggregate CF'!AB952</f>
        <v>-188429.16582232359</v>
      </c>
      <c r="AE123" s="284">
        <f ca="1">'Aggregate CF'!AC952</f>
        <v>-188192.79546232003</v>
      </c>
      <c r="AF123" s="284">
        <f ca="1">'Aggregate CF'!AD952</f>
        <v>-187955.44022581648</v>
      </c>
      <c r="AG123" s="284">
        <f ca="1">'Aggregate CF'!AE952</f>
        <v>-213088.66808798877</v>
      </c>
      <c r="AH123" s="284">
        <f ca="1">'Aggregate CF'!AF952</f>
        <v>-212817.32047971949</v>
      </c>
      <c r="AI123" s="284">
        <f ca="1">'Aggregate CF'!AG952</f>
        <v>-212544.89878716751</v>
      </c>
      <c r="AJ123" s="284">
        <f ca="1">'Aggregate CF'!AH952</f>
        <v>-212271.39875874919</v>
      </c>
      <c r="AK123" s="284">
        <f ca="1">'Aggregate CF'!AI952</f>
        <v>-211996.81612605171</v>
      </c>
      <c r="AL123" s="284">
        <f ca="1">'Aggregate CF'!AJ952</f>
        <v>-211721.14660376642</v>
      </c>
      <c r="AM123" s="284">
        <f ca="1">'Aggregate CF'!AK952</f>
        <v>-211444.38588962215</v>
      </c>
      <c r="AN123" s="284">
        <f ca="1">'Aggregate CF'!AL952</f>
        <v>-211166.5296643177</v>
      </c>
      <c r="AO123" s="284">
        <f ca="1">'Aggregate CF'!AM952</f>
        <v>-210887.57359145471</v>
      </c>
      <c r="AP123" s="284">
        <f ca="1">'Aggregate CF'!AN952</f>
        <v>-210607.51331747012</v>
      </c>
      <c r="AQ123" s="284">
        <f ca="1">'Aggregate CF'!AO952</f>
        <v>-210326.34447156749</v>
      </c>
      <c r="AR123" s="284">
        <f ca="1">'Aggregate CF'!AP952</f>
        <v>-210044.06266564992</v>
      </c>
      <c r="AS123" s="284">
        <f ca="1">'Aggregate CF'!AQ952</f>
        <v>-209760.66349425056</v>
      </c>
      <c r="AT123" s="284">
        <f ca="1">'Aggregate CF'!AR952</f>
        <v>-209476.14253446445</v>
      </c>
      <c r="AU123" s="284">
        <f ca="1">'Aggregate CF'!AS952</f>
        <v>-209190.49534587917</v>
      </c>
      <c r="AV123" s="284">
        <f ca="1">'Aggregate CF'!AT952</f>
        <v>-208903.71747050574</v>
      </c>
      <c r="AW123" s="284">
        <f ca="1">'Aggregate CF'!AU952</f>
        <v>-208615.80443270894</v>
      </c>
      <c r="AX123" s="284">
        <f ca="1">'Aggregate CF'!AV952</f>
        <v>-208326.75173913757</v>
      </c>
      <c r="AY123" s="284">
        <f ca="1">'Aggregate CF'!AW952</f>
        <v>-208036.55487865407</v>
      </c>
      <c r="AZ123" s="284">
        <f ca="1">'Aggregate CF'!AX952</f>
        <v>-207745.20932226456</v>
      </c>
      <c r="BA123" s="284">
        <f ca="1">'Aggregate CF'!AY952</f>
        <v>-207452.71052304766</v>
      </c>
      <c r="BB123" s="284">
        <f ca="1">'Aggregate CF'!AZ952</f>
        <v>-207159.05391608379</v>
      </c>
      <c r="BC123" s="284">
        <f ca="1">'Aggregate CF'!BA952</f>
        <v>-82722.196120196677</v>
      </c>
      <c r="BD123" s="284">
        <f ca="1">'Aggregate CF'!BB952</f>
        <v>-82587.446676336243</v>
      </c>
      <c r="BE123" s="284">
        <f ca="1">'Aggregate CF'!BC952</f>
        <v>-43041.101962542765</v>
      </c>
      <c r="BF123" s="284">
        <f ca="1">'Aggregate CF'!BD952</f>
        <v>-42970.203032115234</v>
      </c>
      <c r="BG123" s="284">
        <f ca="1">'Aggregate CF'!BE952</f>
        <v>-42899.023460088101</v>
      </c>
      <c r="BH123" s="284">
        <f ca="1">'Aggregate CF'!BF952</f>
        <v>-42827.562135588363</v>
      </c>
      <c r="BI123" s="284">
        <f ca="1">'Aggregate CF'!BG952</f>
        <v>-42755.817943345799</v>
      </c>
      <c r="BJ123" s="284">
        <f ca="1">'Aggregate CF'!BH952</f>
        <v>-42683.789763675624</v>
      </c>
      <c r="BK123" s="284">
        <f ca="1">'Aggregate CF'!BI952</f>
        <v>-42611.476472460912</v>
      </c>
      <c r="BL123" s="284">
        <f ca="1">'Aggregate CF'!BJ952</f>
        <v>-42538.876941135146</v>
      </c>
      <c r="BM123" s="284">
        <f ca="1">'Aggregate CF'!BK952</f>
        <v>-42465.990036664545</v>
      </c>
      <c r="BN123" s="284">
        <f ca="1">'Aggregate CF'!BL952</f>
        <v>-42392.814621530415</v>
      </c>
      <c r="BO123" s="284">
        <f ca="1">'Aggregate CF'!BM952</f>
        <v>-13056.634088099216</v>
      </c>
      <c r="BP123" s="284">
        <f ca="1">'Aggregate CF'!BN952</f>
        <v>-13033.878460283022</v>
      </c>
      <c r="BQ123" s="284">
        <f ca="1">'Aggregate CF'!BO952</f>
        <v>0</v>
      </c>
      <c r="BR123" s="284">
        <f ca="1">'Aggregate CF'!BP952</f>
        <v>0</v>
      </c>
      <c r="BS123" s="284">
        <f ca="1">'Aggregate CF'!BQ952</f>
        <v>0</v>
      </c>
      <c r="BT123" s="284">
        <f ca="1">'Aggregate CF'!BR952</f>
        <v>0</v>
      </c>
      <c r="BU123" s="284">
        <f ca="1">'Aggregate CF'!BS952</f>
        <v>0</v>
      </c>
      <c r="BV123" s="284">
        <f ca="1">'Aggregate CF'!BT952</f>
        <v>0</v>
      </c>
      <c r="BW123" s="284">
        <f ca="1">'Aggregate CF'!BU952</f>
        <v>0</v>
      </c>
      <c r="BX123" s="284">
        <f ca="1">'Aggregate CF'!BV952</f>
        <v>0</v>
      </c>
      <c r="BY123" s="284">
        <f ca="1">'Aggregate CF'!BW952</f>
        <v>0</v>
      </c>
      <c r="BZ123" s="284">
        <f ca="1">'Aggregate CF'!BX952</f>
        <v>0</v>
      </c>
    </row>
    <row r="124" spans="2:78">
      <c r="C124" s="4" t="s">
        <v>553</v>
      </c>
      <c r="F124" s="425">
        <v>12</v>
      </c>
      <c r="G124" s="284">
        <f ca="1">-$Q$9/$F$124*(G$106&lt;=MIN($D$21,$F$124))</f>
        <v>-209250</v>
      </c>
      <c r="H124" s="284">
        <f t="shared" ref="H124:BS124" ca="1" si="10">-$Q$9/$F$124*(H$106&lt;=MIN($D$21,$F$124))</f>
        <v>-209250</v>
      </c>
      <c r="I124" s="284">
        <f t="shared" ca="1" si="10"/>
        <v>-209250</v>
      </c>
      <c r="J124" s="284">
        <f t="shared" ca="1" si="10"/>
        <v>-209250</v>
      </c>
      <c r="K124" s="284">
        <f t="shared" ca="1" si="10"/>
        <v>-209250</v>
      </c>
      <c r="L124" s="284">
        <f t="shared" ca="1" si="10"/>
        <v>-209250</v>
      </c>
      <c r="M124" s="284">
        <f t="shared" ca="1" si="10"/>
        <v>-209250</v>
      </c>
      <c r="N124" s="284">
        <f t="shared" ca="1" si="10"/>
        <v>-209250</v>
      </c>
      <c r="O124" s="284">
        <f t="shared" ca="1" si="10"/>
        <v>-209250</v>
      </c>
      <c r="P124" s="284">
        <f t="shared" ca="1" si="10"/>
        <v>-209250</v>
      </c>
      <c r="Q124" s="284">
        <f t="shared" ca="1" si="10"/>
        <v>-209250</v>
      </c>
      <c r="R124" s="284">
        <f t="shared" ca="1" si="10"/>
        <v>-209250</v>
      </c>
      <c r="S124" s="284">
        <f t="shared" ca="1" si="10"/>
        <v>0</v>
      </c>
      <c r="T124" s="284">
        <f t="shared" ca="1" si="10"/>
        <v>0</v>
      </c>
      <c r="U124" s="284">
        <f t="shared" ca="1" si="10"/>
        <v>0</v>
      </c>
      <c r="V124" s="284">
        <f t="shared" ca="1" si="10"/>
        <v>0</v>
      </c>
      <c r="W124" s="284">
        <f t="shared" ca="1" si="10"/>
        <v>0</v>
      </c>
      <c r="X124" s="284">
        <f t="shared" ca="1" si="10"/>
        <v>0</v>
      </c>
      <c r="Y124" s="284">
        <f t="shared" ca="1" si="10"/>
        <v>0</v>
      </c>
      <c r="Z124" s="284">
        <f t="shared" ca="1" si="10"/>
        <v>0</v>
      </c>
      <c r="AA124" s="284">
        <f t="shared" ca="1" si="10"/>
        <v>0</v>
      </c>
      <c r="AB124" s="284">
        <f t="shared" ca="1" si="10"/>
        <v>0</v>
      </c>
      <c r="AC124" s="284">
        <f t="shared" ca="1" si="10"/>
        <v>0</v>
      </c>
      <c r="AD124" s="284">
        <f t="shared" ca="1" si="10"/>
        <v>0</v>
      </c>
      <c r="AE124" s="284">
        <f t="shared" ca="1" si="10"/>
        <v>0</v>
      </c>
      <c r="AF124" s="284">
        <f t="shared" ca="1" si="10"/>
        <v>0</v>
      </c>
      <c r="AG124" s="284">
        <f t="shared" ca="1" si="10"/>
        <v>0</v>
      </c>
      <c r="AH124" s="284">
        <f t="shared" ca="1" si="10"/>
        <v>0</v>
      </c>
      <c r="AI124" s="284">
        <f t="shared" ca="1" si="10"/>
        <v>0</v>
      </c>
      <c r="AJ124" s="284">
        <f t="shared" ca="1" si="10"/>
        <v>0</v>
      </c>
      <c r="AK124" s="284">
        <f t="shared" ca="1" si="10"/>
        <v>0</v>
      </c>
      <c r="AL124" s="284">
        <f t="shared" ca="1" si="10"/>
        <v>0</v>
      </c>
      <c r="AM124" s="284">
        <f t="shared" ca="1" si="10"/>
        <v>0</v>
      </c>
      <c r="AN124" s="284">
        <f t="shared" ca="1" si="10"/>
        <v>0</v>
      </c>
      <c r="AO124" s="284">
        <f t="shared" ca="1" si="10"/>
        <v>0</v>
      </c>
      <c r="AP124" s="284">
        <f t="shared" ca="1" si="10"/>
        <v>0</v>
      </c>
      <c r="AQ124" s="284">
        <f t="shared" ca="1" si="10"/>
        <v>0</v>
      </c>
      <c r="AR124" s="284">
        <f t="shared" ca="1" si="10"/>
        <v>0</v>
      </c>
      <c r="AS124" s="284">
        <f t="shared" ca="1" si="10"/>
        <v>0</v>
      </c>
      <c r="AT124" s="284">
        <f t="shared" ca="1" si="10"/>
        <v>0</v>
      </c>
      <c r="AU124" s="284">
        <f t="shared" ca="1" si="10"/>
        <v>0</v>
      </c>
      <c r="AV124" s="284">
        <f t="shared" ca="1" si="10"/>
        <v>0</v>
      </c>
      <c r="AW124" s="284">
        <f t="shared" ca="1" si="10"/>
        <v>0</v>
      </c>
      <c r="AX124" s="284">
        <f t="shared" ca="1" si="10"/>
        <v>0</v>
      </c>
      <c r="AY124" s="284">
        <f t="shared" ca="1" si="10"/>
        <v>0</v>
      </c>
      <c r="AZ124" s="284">
        <f t="shared" ca="1" si="10"/>
        <v>0</v>
      </c>
      <c r="BA124" s="284">
        <f t="shared" ca="1" si="10"/>
        <v>0</v>
      </c>
      <c r="BB124" s="284">
        <f t="shared" ca="1" si="10"/>
        <v>0</v>
      </c>
      <c r="BC124" s="284">
        <f t="shared" ca="1" si="10"/>
        <v>0</v>
      </c>
      <c r="BD124" s="284">
        <f t="shared" ca="1" si="10"/>
        <v>0</v>
      </c>
      <c r="BE124" s="284">
        <f t="shared" ca="1" si="10"/>
        <v>0</v>
      </c>
      <c r="BF124" s="284">
        <f t="shared" ca="1" si="10"/>
        <v>0</v>
      </c>
      <c r="BG124" s="284">
        <f t="shared" ca="1" si="10"/>
        <v>0</v>
      </c>
      <c r="BH124" s="284">
        <f t="shared" ca="1" si="10"/>
        <v>0</v>
      </c>
      <c r="BI124" s="284">
        <f t="shared" ca="1" si="10"/>
        <v>0</v>
      </c>
      <c r="BJ124" s="284">
        <f t="shared" ca="1" si="10"/>
        <v>0</v>
      </c>
      <c r="BK124" s="284">
        <f t="shared" ca="1" si="10"/>
        <v>0</v>
      </c>
      <c r="BL124" s="284">
        <f t="shared" ca="1" si="10"/>
        <v>0</v>
      </c>
      <c r="BM124" s="284">
        <f t="shared" ca="1" si="10"/>
        <v>0</v>
      </c>
      <c r="BN124" s="284">
        <f t="shared" ca="1" si="10"/>
        <v>0</v>
      </c>
      <c r="BO124" s="284">
        <f t="shared" ca="1" si="10"/>
        <v>0</v>
      </c>
      <c r="BP124" s="284">
        <f t="shared" ca="1" si="10"/>
        <v>0</v>
      </c>
      <c r="BQ124" s="284">
        <f t="shared" ca="1" si="10"/>
        <v>0</v>
      </c>
      <c r="BR124" s="284">
        <f t="shared" ca="1" si="10"/>
        <v>0</v>
      </c>
      <c r="BS124" s="284">
        <f t="shared" ca="1" si="10"/>
        <v>0</v>
      </c>
      <c r="BT124" s="284">
        <f t="shared" ref="BT124:BZ124" ca="1" si="11">-$Q$9/$F$124*(BT$106&lt;=MIN($D$21,$F$124))</f>
        <v>0</v>
      </c>
      <c r="BU124" s="284">
        <f t="shared" ca="1" si="11"/>
        <v>0</v>
      </c>
      <c r="BV124" s="284">
        <f t="shared" ca="1" si="11"/>
        <v>0</v>
      </c>
      <c r="BW124" s="284">
        <f t="shared" ca="1" si="11"/>
        <v>0</v>
      </c>
      <c r="BX124" s="284">
        <f t="shared" ca="1" si="11"/>
        <v>0</v>
      </c>
      <c r="BY124" s="284">
        <f t="shared" ca="1" si="11"/>
        <v>0</v>
      </c>
      <c r="BZ124" s="284">
        <f t="shared" ca="1" si="11"/>
        <v>0</v>
      </c>
    </row>
    <row r="125" spans="2:78">
      <c r="C125" s="4" t="s">
        <v>532</v>
      </c>
      <c r="F125" s="425">
        <f>27.5*12</f>
        <v>330</v>
      </c>
      <c r="G125" s="284">
        <f ca="1">-$Q$6/$F$125*(G$106&lt;=MIN($D$21,$F$125))</f>
        <v>-34498.630303030302</v>
      </c>
      <c r="H125" s="284">
        <f t="shared" ref="H125:BS125" ca="1" si="12">-$Q$6/$F$125*(H$106&lt;=MIN($D$21,$F$125))</f>
        <v>-34498.630303030302</v>
      </c>
      <c r="I125" s="284">
        <f t="shared" ca="1" si="12"/>
        <v>-34498.630303030302</v>
      </c>
      <c r="J125" s="284">
        <f t="shared" ca="1" si="12"/>
        <v>-34498.630303030302</v>
      </c>
      <c r="K125" s="284">
        <f t="shared" ca="1" si="12"/>
        <v>-34498.630303030302</v>
      </c>
      <c r="L125" s="284">
        <f t="shared" ca="1" si="12"/>
        <v>-34498.630303030302</v>
      </c>
      <c r="M125" s="284">
        <f t="shared" ca="1" si="12"/>
        <v>-34498.630303030302</v>
      </c>
      <c r="N125" s="284">
        <f t="shared" ca="1" si="12"/>
        <v>-34498.630303030302</v>
      </c>
      <c r="O125" s="284">
        <f t="shared" ca="1" si="12"/>
        <v>-34498.630303030302</v>
      </c>
      <c r="P125" s="284">
        <f t="shared" ca="1" si="12"/>
        <v>-34498.630303030302</v>
      </c>
      <c r="Q125" s="284">
        <f t="shared" ca="1" si="12"/>
        <v>-34498.630303030302</v>
      </c>
      <c r="R125" s="284">
        <f t="shared" ca="1" si="12"/>
        <v>-34498.630303030302</v>
      </c>
      <c r="S125" s="284">
        <f t="shared" ca="1" si="12"/>
        <v>-34498.630303030302</v>
      </c>
      <c r="T125" s="284">
        <f t="shared" ca="1" si="12"/>
        <v>-34498.630303030302</v>
      </c>
      <c r="U125" s="284">
        <f t="shared" ca="1" si="12"/>
        <v>-34498.630303030302</v>
      </c>
      <c r="V125" s="284">
        <f t="shared" ca="1" si="12"/>
        <v>-34498.630303030302</v>
      </c>
      <c r="W125" s="284">
        <f t="shared" ca="1" si="12"/>
        <v>-34498.630303030302</v>
      </c>
      <c r="X125" s="284">
        <f t="shared" ca="1" si="12"/>
        <v>-34498.630303030302</v>
      </c>
      <c r="Y125" s="284">
        <f t="shared" ca="1" si="12"/>
        <v>-34498.630303030302</v>
      </c>
      <c r="Z125" s="284">
        <f t="shared" ca="1" si="12"/>
        <v>-34498.630303030302</v>
      </c>
      <c r="AA125" s="284">
        <f t="shared" ca="1" si="12"/>
        <v>-34498.630303030302</v>
      </c>
      <c r="AB125" s="284">
        <f t="shared" ca="1" si="12"/>
        <v>-34498.630303030302</v>
      </c>
      <c r="AC125" s="284">
        <f t="shared" ca="1" si="12"/>
        <v>-34498.630303030302</v>
      </c>
      <c r="AD125" s="284">
        <f t="shared" ca="1" si="12"/>
        <v>-34498.630303030302</v>
      </c>
      <c r="AE125" s="284">
        <f t="shared" ca="1" si="12"/>
        <v>-34498.630303030302</v>
      </c>
      <c r="AF125" s="284">
        <f t="shared" ca="1" si="12"/>
        <v>-34498.630303030302</v>
      </c>
      <c r="AG125" s="284">
        <f t="shared" ca="1" si="12"/>
        <v>-34498.630303030302</v>
      </c>
      <c r="AH125" s="284">
        <f t="shared" ca="1" si="12"/>
        <v>-34498.630303030302</v>
      </c>
      <c r="AI125" s="284">
        <f t="shared" ca="1" si="12"/>
        <v>-34498.630303030302</v>
      </c>
      <c r="AJ125" s="284">
        <f t="shared" ca="1" si="12"/>
        <v>-34498.630303030302</v>
      </c>
      <c r="AK125" s="284">
        <f t="shared" ca="1" si="12"/>
        <v>-34498.630303030302</v>
      </c>
      <c r="AL125" s="284">
        <f t="shared" ca="1" si="12"/>
        <v>-34498.630303030302</v>
      </c>
      <c r="AM125" s="284">
        <f t="shared" ca="1" si="12"/>
        <v>-34498.630303030302</v>
      </c>
      <c r="AN125" s="284">
        <f t="shared" ca="1" si="12"/>
        <v>-34498.630303030302</v>
      </c>
      <c r="AO125" s="284">
        <f t="shared" ca="1" si="12"/>
        <v>-34498.630303030302</v>
      </c>
      <c r="AP125" s="284">
        <f t="shared" ca="1" si="12"/>
        <v>-34498.630303030302</v>
      </c>
      <c r="AQ125" s="284">
        <f t="shared" ca="1" si="12"/>
        <v>-34498.630303030302</v>
      </c>
      <c r="AR125" s="284">
        <f t="shared" ca="1" si="12"/>
        <v>-34498.630303030302</v>
      </c>
      <c r="AS125" s="284">
        <f t="shared" ca="1" si="12"/>
        <v>-34498.630303030302</v>
      </c>
      <c r="AT125" s="284">
        <f t="shared" ca="1" si="12"/>
        <v>-34498.630303030302</v>
      </c>
      <c r="AU125" s="284">
        <f t="shared" ca="1" si="12"/>
        <v>-34498.630303030302</v>
      </c>
      <c r="AV125" s="284">
        <f t="shared" ca="1" si="12"/>
        <v>-34498.630303030302</v>
      </c>
      <c r="AW125" s="284">
        <f t="shared" ca="1" si="12"/>
        <v>-34498.630303030302</v>
      </c>
      <c r="AX125" s="284">
        <f t="shared" ca="1" si="12"/>
        <v>-34498.630303030302</v>
      </c>
      <c r="AY125" s="284">
        <f t="shared" ca="1" si="12"/>
        <v>-34498.630303030302</v>
      </c>
      <c r="AZ125" s="284">
        <f t="shared" ca="1" si="12"/>
        <v>-34498.630303030302</v>
      </c>
      <c r="BA125" s="284">
        <f t="shared" ca="1" si="12"/>
        <v>-34498.630303030302</v>
      </c>
      <c r="BB125" s="284">
        <f t="shared" ca="1" si="12"/>
        <v>-34498.630303030302</v>
      </c>
      <c r="BC125" s="284">
        <f t="shared" ca="1" si="12"/>
        <v>-34498.630303030302</v>
      </c>
      <c r="BD125" s="284">
        <f t="shared" ca="1" si="12"/>
        <v>-34498.630303030302</v>
      </c>
      <c r="BE125" s="284">
        <f t="shared" ca="1" si="12"/>
        <v>0</v>
      </c>
      <c r="BF125" s="284">
        <f t="shared" ca="1" si="12"/>
        <v>0</v>
      </c>
      <c r="BG125" s="284">
        <f t="shared" ca="1" si="12"/>
        <v>0</v>
      </c>
      <c r="BH125" s="284">
        <f t="shared" ca="1" si="12"/>
        <v>0</v>
      </c>
      <c r="BI125" s="284">
        <f t="shared" ca="1" si="12"/>
        <v>0</v>
      </c>
      <c r="BJ125" s="284">
        <f t="shared" ca="1" si="12"/>
        <v>0</v>
      </c>
      <c r="BK125" s="284">
        <f t="shared" ca="1" si="12"/>
        <v>0</v>
      </c>
      <c r="BL125" s="284">
        <f t="shared" ca="1" si="12"/>
        <v>0</v>
      </c>
      <c r="BM125" s="284">
        <f t="shared" ca="1" si="12"/>
        <v>0</v>
      </c>
      <c r="BN125" s="284">
        <f t="shared" ca="1" si="12"/>
        <v>0</v>
      </c>
      <c r="BO125" s="284">
        <f t="shared" ca="1" si="12"/>
        <v>0</v>
      </c>
      <c r="BP125" s="284">
        <f t="shared" ca="1" si="12"/>
        <v>0</v>
      </c>
      <c r="BQ125" s="284">
        <f t="shared" ca="1" si="12"/>
        <v>0</v>
      </c>
      <c r="BR125" s="284">
        <f t="shared" ca="1" si="12"/>
        <v>0</v>
      </c>
      <c r="BS125" s="284">
        <f t="shared" ca="1" si="12"/>
        <v>0</v>
      </c>
      <c r="BT125" s="284">
        <f t="shared" ref="BT125:BZ125" ca="1" si="13">-$Q$6/$F$125*(BT$106&lt;=MIN($D$21,$F$125))</f>
        <v>0</v>
      </c>
      <c r="BU125" s="284">
        <f t="shared" ca="1" si="13"/>
        <v>0</v>
      </c>
      <c r="BV125" s="284">
        <f t="shared" ca="1" si="13"/>
        <v>0</v>
      </c>
      <c r="BW125" s="284">
        <f t="shared" ca="1" si="13"/>
        <v>0</v>
      </c>
      <c r="BX125" s="284">
        <f t="shared" ca="1" si="13"/>
        <v>0</v>
      </c>
      <c r="BY125" s="284">
        <f t="shared" ca="1" si="13"/>
        <v>0</v>
      </c>
      <c r="BZ125" s="284">
        <f t="shared" ca="1" si="13"/>
        <v>0</v>
      </c>
    </row>
    <row r="126" spans="2:78">
      <c r="C126" s="4" t="s">
        <v>533</v>
      </c>
      <c r="F126" s="425">
        <f>15*12</f>
        <v>180</v>
      </c>
      <c r="G126" s="284">
        <f ca="1">-$Q$7/$F$126*(G$106&lt;=MIN($D$21,$F$126))</f>
        <v>0</v>
      </c>
      <c r="H126" s="284">
        <f t="shared" ref="H126:BS126" ca="1" si="14">-$Q$7/$F$126*(H$106&lt;=MIN($D$21,$F$126))</f>
        <v>0</v>
      </c>
      <c r="I126" s="284">
        <f t="shared" ca="1" si="14"/>
        <v>0</v>
      </c>
      <c r="J126" s="284">
        <f t="shared" ca="1" si="14"/>
        <v>0</v>
      </c>
      <c r="K126" s="284">
        <f t="shared" ca="1" si="14"/>
        <v>0</v>
      </c>
      <c r="L126" s="284">
        <f t="shared" ca="1" si="14"/>
        <v>0</v>
      </c>
      <c r="M126" s="284">
        <f t="shared" ca="1" si="14"/>
        <v>0</v>
      </c>
      <c r="N126" s="284">
        <f t="shared" ca="1" si="14"/>
        <v>0</v>
      </c>
      <c r="O126" s="284">
        <f t="shared" ca="1" si="14"/>
        <v>0</v>
      </c>
      <c r="P126" s="284">
        <f t="shared" ca="1" si="14"/>
        <v>0</v>
      </c>
      <c r="Q126" s="284">
        <f t="shared" ca="1" si="14"/>
        <v>0</v>
      </c>
      <c r="R126" s="284">
        <f t="shared" ca="1" si="14"/>
        <v>0</v>
      </c>
      <c r="S126" s="284">
        <f t="shared" ca="1" si="14"/>
        <v>0</v>
      </c>
      <c r="T126" s="284">
        <f t="shared" ca="1" si="14"/>
        <v>0</v>
      </c>
      <c r="U126" s="284">
        <f t="shared" ca="1" si="14"/>
        <v>0</v>
      </c>
      <c r="V126" s="284">
        <f t="shared" ca="1" si="14"/>
        <v>0</v>
      </c>
      <c r="W126" s="284">
        <f t="shared" ca="1" si="14"/>
        <v>0</v>
      </c>
      <c r="X126" s="284">
        <f t="shared" ca="1" si="14"/>
        <v>0</v>
      </c>
      <c r="Y126" s="284">
        <f t="shared" ca="1" si="14"/>
        <v>0</v>
      </c>
      <c r="Z126" s="284">
        <f t="shared" ca="1" si="14"/>
        <v>0</v>
      </c>
      <c r="AA126" s="284">
        <f t="shared" ca="1" si="14"/>
        <v>0</v>
      </c>
      <c r="AB126" s="284">
        <f t="shared" ca="1" si="14"/>
        <v>0</v>
      </c>
      <c r="AC126" s="284">
        <f t="shared" ca="1" si="14"/>
        <v>0</v>
      </c>
      <c r="AD126" s="284">
        <f t="shared" ca="1" si="14"/>
        <v>0</v>
      </c>
      <c r="AE126" s="284">
        <f t="shared" ca="1" si="14"/>
        <v>0</v>
      </c>
      <c r="AF126" s="284">
        <f t="shared" ca="1" si="14"/>
        <v>0</v>
      </c>
      <c r="AG126" s="284">
        <f t="shared" ca="1" si="14"/>
        <v>0</v>
      </c>
      <c r="AH126" s="284">
        <f t="shared" ca="1" si="14"/>
        <v>0</v>
      </c>
      <c r="AI126" s="284">
        <f t="shared" ca="1" si="14"/>
        <v>0</v>
      </c>
      <c r="AJ126" s="284">
        <f t="shared" ca="1" si="14"/>
        <v>0</v>
      </c>
      <c r="AK126" s="284">
        <f t="shared" ca="1" si="14"/>
        <v>0</v>
      </c>
      <c r="AL126" s="284">
        <f t="shared" ca="1" si="14"/>
        <v>0</v>
      </c>
      <c r="AM126" s="284">
        <f t="shared" ca="1" si="14"/>
        <v>0</v>
      </c>
      <c r="AN126" s="284">
        <f t="shared" ca="1" si="14"/>
        <v>0</v>
      </c>
      <c r="AO126" s="284">
        <f t="shared" ca="1" si="14"/>
        <v>0</v>
      </c>
      <c r="AP126" s="284">
        <f t="shared" ca="1" si="14"/>
        <v>0</v>
      </c>
      <c r="AQ126" s="284">
        <f t="shared" ca="1" si="14"/>
        <v>0</v>
      </c>
      <c r="AR126" s="284">
        <f t="shared" ca="1" si="14"/>
        <v>0</v>
      </c>
      <c r="AS126" s="284">
        <f t="shared" ca="1" si="14"/>
        <v>0</v>
      </c>
      <c r="AT126" s="284">
        <f t="shared" ca="1" si="14"/>
        <v>0</v>
      </c>
      <c r="AU126" s="284">
        <f t="shared" ca="1" si="14"/>
        <v>0</v>
      </c>
      <c r="AV126" s="284">
        <f t="shared" ca="1" si="14"/>
        <v>0</v>
      </c>
      <c r="AW126" s="284">
        <f t="shared" ca="1" si="14"/>
        <v>0</v>
      </c>
      <c r="AX126" s="284">
        <f t="shared" ca="1" si="14"/>
        <v>0</v>
      </c>
      <c r="AY126" s="284">
        <f t="shared" ca="1" si="14"/>
        <v>0</v>
      </c>
      <c r="AZ126" s="284">
        <f t="shared" ca="1" si="14"/>
        <v>0</v>
      </c>
      <c r="BA126" s="284">
        <f t="shared" ca="1" si="14"/>
        <v>0</v>
      </c>
      <c r="BB126" s="284">
        <f t="shared" ca="1" si="14"/>
        <v>0</v>
      </c>
      <c r="BC126" s="284">
        <f t="shared" ca="1" si="14"/>
        <v>0</v>
      </c>
      <c r="BD126" s="284">
        <f t="shared" ca="1" si="14"/>
        <v>0</v>
      </c>
      <c r="BE126" s="284">
        <f t="shared" ca="1" si="14"/>
        <v>0</v>
      </c>
      <c r="BF126" s="284">
        <f t="shared" ca="1" si="14"/>
        <v>0</v>
      </c>
      <c r="BG126" s="284">
        <f t="shared" ca="1" si="14"/>
        <v>0</v>
      </c>
      <c r="BH126" s="284">
        <f t="shared" ca="1" si="14"/>
        <v>0</v>
      </c>
      <c r="BI126" s="284">
        <f t="shared" ca="1" si="14"/>
        <v>0</v>
      </c>
      <c r="BJ126" s="284">
        <f t="shared" ca="1" si="14"/>
        <v>0</v>
      </c>
      <c r="BK126" s="284">
        <f t="shared" ca="1" si="14"/>
        <v>0</v>
      </c>
      <c r="BL126" s="284">
        <f t="shared" ca="1" si="14"/>
        <v>0</v>
      </c>
      <c r="BM126" s="284">
        <f t="shared" ca="1" si="14"/>
        <v>0</v>
      </c>
      <c r="BN126" s="284">
        <f t="shared" ca="1" si="14"/>
        <v>0</v>
      </c>
      <c r="BO126" s="284">
        <f t="shared" ca="1" si="14"/>
        <v>0</v>
      </c>
      <c r="BP126" s="284">
        <f t="shared" ca="1" si="14"/>
        <v>0</v>
      </c>
      <c r="BQ126" s="284">
        <f t="shared" ca="1" si="14"/>
        <v>0</v>
      </c>
      <c r="BR126" s="284">
        <f t="shared" ca="1" si="14"/>
        <v>0</v>
      </c>
      <c r="BS126" s="284">
        <f t="shared" ca="1" si="14"/>
        <v>0</v>
      </c>
      <c r="BT126" s="284">
        <f t="shared" ref="BT126:BZ126" ca="1" si="15">-$Q$7/$F$126*(BT$106&lt;=MIN($D$21,$F$126))</f>
        <v>0</v>
      </c>
      <c r="BU126" s="284">
        <f t="shared" ca="1" si="15"/>
        <v>0</v>
      </c>
      <c r="BV126" s="284">
        <f t="shared" ca="1" si="15"/>
        <v>0</v>
      </c>
      <c r="BW126" s="284">
        <f t="shared" ca="1" si="15"/>
        <v>0</v>
      </c>
      <c r="BX126" s="284">
        <f t="shared" ca="1" si="15"/>
        <v>0</v>
      </c>
      <c r="BY126" s="284">
        <f t="shared" ca="1" si="15"/>
        <v>0</v>
      </c>
      <c r="BZ126" s="284">
        <f t="shared" ca="1" si="15"/>
        <v>0</v>
      </c>
    </row>
    <row r="127" spans="2:78">
      <c r="C127" s="4" t="s">
        <v>534</v>
      </c>
      <c r="F127" s="425">
        <f>5*12</f>
        <v>60</v>
      </c>
      <c r="G127" s="328">
        <f ca="1">-$Q$8/$F$127*(G$106&lt;=MIN($D$21,$F$127))</f>
        <v>0</v>
      </c>
      <c r="H127" s="328">
        <f t="shared" ref="H127:BS127" ca="1" si="16">-$Q$8/$F$127*(H$106&lt;=MIN($D$21,$F$127))</f>
        <v>0</v>
      </c>
      <c r="I127" s="328">
        <f t="shared" ca="1" si="16"/>
        <v>0</v>
      </c>
      <c r="J127" s="328">
        <f t="shared" ca="1" si="16"/>
        <v>0</v>
      </c>
      <c r="K127" s="328">
        <f t="shared" ca="1" si="16"/>
        <v>0</v>
      </c>
      <c r="L127" s="328">
        <f t="shared" ca="1" si="16"/>
        <v>0</v>
      </c>
      <c r="M127" s="328">
        <f t="shared" ca="1" si="16"/>
        <v>0</v>
      </c>
      <c r="N127" s="328">
        <f t="shared" ca="1" si="16"/>
        <v>0</v>
      </c>
      <c r="O127" s="328">
        <f t="shared" ca="1" si="16"/>
        <v>0</v>
      </c>
      <c r="P127" s="328">
        <f t="shared" ca="1" si="16"/>
        <v>0</v>
      </c>
      <c r="Q127" s="328">
        <f t="shared" ca="1" si="16"/>
        <v>0</v>
      </c>
      <c r="R127" s="328">
        <f t="shared" ca="1" si="16"/>
        <v>0</v>
      </c>
      <c r="S127" s="328">
        <f t="shared" ca="1" si="16"/>
        <v>0</v>
      </c>
      <c r="T127" s="328">
        <f t="shared" ca="1" si="16"/>
        <v>0</v>
      </c>
      <c r="U127" s="328">
        <f t="shared" ca="1" si="16"/>
        <v>0</v>
      </c>
      <c r="V127" s="328">
        <f t="shared" ca="1" si="16"/>
        <v>0</v>
      </c>
      <c r="W127" s="328">
        <f t="shared" ca="1" si="16"/>
        <v>0</v>
      </c>
      <c r="X127" s="328">
        <f t="shared" ca="1" si="16"/>
        <v>0</v>
      </c>
      <c r="Y127" s="328">
        <f t="shared" ca="1" si="16"/>
        <v>0</v>
      </c>
      <c r="Z127" s="328">
        <f t="shared" ca="1" si="16"/>
        <v>0</v>
      </c>
      <c r="AA127" s="328">
        <f t="shared" ca="1" si="16"/>
        <v>0</v>
      </c>
      <c r="AB127" s="328">
        <f t="shared" ca="1" si="16"/>
        <v>0</v>
      </c>
      <c r="AC127" s="328">
        <f t="shared" ca="1" si="16"/>
        <v>0</v>
      </c>
      <c r="AD127" s="328">
        <f t="shared" ca="1" si="16"/>
        <v>0</v>
      </c>
      <c r="AE127" s="328">
        <f t="shared" ca="1" si="16"/>
        <v>0</v>
      </c>
      <c r="AF127" s="328">
        <f t="shared" ca="1" si="16"/>
        <v>0</v>
      </c>
      <c r="AG127" s="328">
        <f t="shared" ca="1" si="16"/>
        <v>0</v>
      </c>
      <c r="AH127" s="328">
        <f t="shared" ca="1" si="16"/>
        <v>0</v>
      </c>
      <c r="AI127" s="328">
        <f t="shared" ca="1" si="16"/>
        <v>0</v>
      </c>
      <c r="AJ127" s="328">
        <f t="shared" ca="1" si="16"/>
        <v>0</v>
      </c>
      <c r="AK127" s="328">
        <f t="shared" ca="1" si="16"/>
        <v>0</v>
      </c>
      <c r="AL127" s="328">
        <f t="shared" ca="1" si="16"/>
        <v>0</v>
      </c>
      <c r="AM127" s="328">
        <f t="shared" ca="1" si="16"/>
        <v>0</v>
      </c>
      <c r="AN127" s="328">
        <f t="shared" ca="1" si="16"/>
        <v>0</v>
      </c>
      <c r="AO127" s="328">
        <f t="shared" ca="1" si="16"/>
        <v>0</v>
      </c>
      <c r="AP127" s="328">
        <f t="shared" ca="1" si="16"/>
        <v>0</v>
      </c>
      <c r="AQ127" s="328">
        <f t="shared" ca="1" si="16"/>
        <v>0</v>
      </c>
      <c r="AR127" s="328">
        <f t="shared" ca="1" si="16"/>
        <v>0</v>
      </c>
      <c r="AS127" s="328">
        <f t="shared" ca="1" si="16"/>
        <v>0</v>
      </c>
      <c r="AT127" s="328">
        <f t="shared" ca="1" si="16"/>
        <v>0</v>
      </c>
      <c r="AU127" s="328">
        <f t="shared" ca="1" si="16"/>
        <v>0</v>
      </c>
      <c r="AV127" s="328">
        <f t="shared" ca="1" si="16"/>
        <v>0</v>
      </c>
      <c r="AW127" s="328">
        <f t="shared" ca="1" si="16"/>
        <v>0</v>
      </c>
      <c r="AX127" s="328">
        <f t="shared" ca="1" si="16"/>
        <v>0</v>
      </c>
      <c r="AY127" s="328">
        <f t="shared" ca="1" si="16"/>
        <v>0</v>
      </c>
      <c r="AZ127" s="328">
        <f t="shared" ca="1" si="16"/>
        <v>0</v>
      </c>
      <c r="BA127" s="328">
        <f t="shared" ca="1" si="16"/>
        <v>0</v>
      </c>
      <c r="BB127" s="328">
        <f t="shared" ca="1" si="16"/>
        <v>0</v>
      </c>
      <c r="BC127" s="328">
        <f t="shared" ca="1" si="16"/>
        <v>0</v>
      </c>
      <c r="BD127" s="328">
        <f t="shared" ca="1" si="16"/>
        <v>0</v>
      </c>
      <c r="BE127" s="328">
        <f t="shared" ca="1" si="16"/>
        <v>0</v>
      </c>
      <c r="BF127" s="328">
        <f t="shared" ca="1" si="16"/>
        <v>0</v>
      </c>
      <c r="BG127" s="328">
        <f t="shared" ca="1" si="16"/>
        <v>0</v>
      </c>
      <c r="BH127" s="328">
        <f t="shared" ca="1" si="16"/>
        <v>0</v>
      </c>
      <c r="BI127" s="328">
        <f t="shared" ca="1" si="16"/>
        <v>0</v>
      </c>
      <c r="BJ127" s="328">
        <f t="shared" ca="1" si="16"/>
        <v>0</v>
      </c>
      <c r="BK127" s="328">
        <f t="shared" ca="1" si="16"/>
        <v>0</v>
      </c>
      <c r="BL127" s="328">
        <f t="shared" ca="1" si="16"/>
        <v>0</v>
      </c>
      <c r="BM127" s="328">
        <f t="shared" ca="1" si="16"/>
        <v>0</v>
      </c>
      <c r="BN127" s="328">
        <f t="shared" ca="1" si="16"/>
        <v>0</v>
      </c>
      <c r="BO127" s="328">
        <f t="shared" ca="1" si="16"/>
        <v>0</v>
      </c>
      <c r="BP127" s="328">
        <f t="shared" ca="1" si="16"/>
        <v>0</v>
      </c>
      <c r="BQ127" s="328">
        <f t="shared" ca="1" si="16"/>
        <v>0</v>
      </c>
      <c r="BR127" s="328">
        <f t="shared" ca="1" si="16"/>
        <v>0</v>
      </c>
      <c r="BS127" s="328">
        <f t="shared" ca="1" si="16"/>
        <v>0</v>
      </c>
      <c r="BT127" s="328">
        <f t="shared" ref="BT127:BZ127" ca="1" si="17">-$Q$8/$F$127*(BT$106&lt;=MIN($D$21,$F$127))</f>
        <v>0</v>
      </c>
      <c r="BU127" s="328">
        <f t="shared" ca="1" si="17"/>
        <v>0</v>
      </c>
      <c r="BV127" s="328">
        <f t="shared" ca="1" si="17"/>
        <v>0</v>
      </c>
      <c r="BW127" s="328">
        <f t="shared" ca="1" si="17"/>
        <v>0</v>
      </c>
      <c r="BX127" s="328">
        <f t="shared" ca="1" si="17"/>
        <v>0</v>
      </c>
      <c r="BY127" s="328">
        <f t="shared" ca="1" si="17"/>
        <v>0</v>
      </c>
      <c r="BZ127" s="328">
        <f t="shared" ca="1" si="17"/>
        <v>0</v>
      </c>
    </row>
    <row r="128" spans="2:78">
      <c r="C128" s="4" t="s">
        <v>446</v>
      </c>
      <c r="G128" s="284">
        <f t="shared" ref="G128:AL128" ca="1" si="18">SUM(G122:G126)</f>
        <v>-1124486.0522077922</v>
      </c>
      <c r="H128" s="284">
        <f t="shared" ca="1" si="18"/>
        <v>-863486.05220779229</v>
      </c>
      <c r="I128" s="284">
        <f t="shared" ca="1" si="18"/>
        <v>-808556.05220779206</v>
      </c>
      <c r="J128" s="284">
        <f t="shared" ca="1" si="18"/>
        <v>-724422.05220779206</v>
      </c>
      <c r="K128" s="284">
        <f t="shared" ca="1" si="18"/>
        <v>-969200.12363636366</v>
      </c>
      <c r="L128" s="284">
        <f t="shared" ca="1" si="18"/>
        <v>-894029.12363636366</v>
      </c>
      <c r="M128" s="284">
        <f t="shared" ca="1" si="18"/>
        <v>-809895.12363636366</v>
      </c>
      <c r="N128" s="284">
        <f t="shared" ca="1" si="18"/>
        <v>-778145.12363636366</v>
      </c>
      <c r="O128" s="284">
        <f t="shared" ca="1" si="18"/>
        <v>-775715.12363636366</v>
      </c>
      <c r="P128" s="284">
        <f t="shared" ca="1" si="18"/>
        <v>-660820.52839826827</v>
      </c>
      <c r="Q128" s="284">
        <f t="shared" ca="1" si="18"/>
        <v>-411346.17125541123</v>
      </c>
      <c r="R128" s="284">
        <f t="shared" ca="1" si="18"/>
        <v>-389663.69506493508</v>
      </c>
      <c r="S128" s="284">
        <f t="shared" ca="1" si="18"/>
        <v>-189110.32185064931</v>
      </c>
      <c r="T128" s="284">
        <f t="shared" ca="1" si="18"/>
        <v>-187855.32185064931</v>
      </c>
      <c r="U128" s="284">
        <f t="shared" ca="1" si="18"/>
        <v>-174417.20280303029</v>
      </c>
      <c r="V128" s="284">
        <f t="shared" ca="1" si="18"/>
        <v>-170047.04280303029</v>
      </c>
      <c r="W128" s="284">
        <f t="shared" ca="1" si="18"/>
        <v>-168623.40575210046</v>
      </c>
      <c r="X128" s="284">
        <f t="shared" ca="1" si="18"/>
        <v>-158103.81604679162</v>
      </c>
      <c r="Y128" s="284">
        <f t="shared" ca="1" si="18"/>
        <v>-153563.10971771073</v>
      </c>
      <c r="Z128" s="284">
        <f t="shared" ca="1" si="18"/>
        <v>-154801.60277892536</v>
      </c>
      <c r="AA128" s="284">
        <f t="shared" ca="1" si="18"/>
        <v>-147664.13122789495</v>
      </c>
      <c r="AB128" s="284">
        <f t="shared" ca="1" si="18"/>
        <v>-145815.53104540205</v>
      </c>
      <c r="AC128" s="284">
        <f t="shared" ca="1" si="18"/>
        <v>-147081.11819548195</v>
      </c>
      <c r="AD128" s="284">
        <f t="shared" ca="1" si="18"/>
        <v>-142665.72862535392</v>
      </c>
      <c r="AE128" s="284">
        <f t="shared" ca="1" si="18"/>
        <v>26452.166250992545</v>
      </c>
      <c r="AF128" s="284">
        <f t="shared" ca="1" si="18"/>
        <v>26689.521487496102</v>
      </c>
      <c r="AG128" s="284">
        <f t="shared" ca="1" si="18"/>
        <v>1556.2936253238076</v>
      </c>
      <c r="AH128" s="284">
        <f t="shared" ca="1" si="18"/>
        <v>1827.6412335930872</v>
      </c>
      <c r="AI128" s="284">
        <f t="shared" ca="1" si="18"/>
        <v>2100.062926145074</v>
      </c>
      <c r="AJ128" s="284">
        <f t="shared" ca="1" si="18"/>
        <v>2373.5629545633929</v>
      </c>
      <c r="AK128" s="284">
        <f t="shared" ca="1" si="18"/>
        <v>2648.1455872608713</v>
      </c>
      <c r="AL128" s="284">
        <f t="shared" ca="1" si="18"/>
        <v>2923.8151095461581</v>
      </c>
      <c r="AM128" s="284">
        <f t="shared" ref="AM128:BR128" ca="1" si="19">SUM(AM122:AM126)</f>
        <v>3200.5758236904294</v>
      </c>
      <c r="AN128" s="284">
        <f t="shared" ca="1" si="19"/>
        <v>3478.4320489948805</v>
      </c>
      <c r="AO128" s="284">
        <f t="shared" ca="1" si="19"/>
        <v>3757.3881218578681</v>
      </c>
      <c r="AP128" s="284">
        <f t="shared" ca="1" si="19"/>
        <v>4037.4483958424607</v>
      </c>
      <c r="AQ128" s="284">
        <f t="shared" ca="1" si="19"/>
        <v>17023.4875157321</v>
      </c>
      <c r="AR128" s="284">
        <f t="shared" ca="1" si="19"/>
        <v>17305.769321649663</v>
      </c>
      <c r="AS128" s="284">
        <f t="shared" ca="1" si="19"/>
        <v>17589.168493049023</v>
      </c>
      <c r="AT128" s="284">
        <f t="shared" ca="1" si="19"/>
        <v>17873.689452835133</v>
      </c>
      <c r="AU128" s="284">
        <f t="shared" ca="1" si="19"/>
        <v>18159.336641420414</v>
      </c>
      <c r="AV128" s="284">
        <f t="shared" ca="1" si="19"/>
        <v>18446.114516793845</v>
      </c>
      <c r="AW128" s="284">
        <f t="shared" ca="1" si="19"/>
        <v>18734.027554590641</v>
      </c>
      <c r="AX128" s="284">
        <f t="shared" ca="1" si="19"/>
        <v>19023.080248162012</v>
      </c>
      <c r="AY128" s="284">
        <f t="shared" ca="1" si="19"/>
        <v>19313.27710864551</v>
      </c>
      <c r="AZ128" s="284">
        <f t="shared" ca="1" si="19"/>
        <v>19604.622665035022</v>
      </c>
      <c r="BA128" s="284">
        <f t="shared" ca="1" si="19"/>
        <v>19897.121464251926</v>
      </c>
      <c r="BB128" s="284">
        <f t="shared" ca="1" si="19"/>
        <v>20190.778071215791</v>
      </c>
      <c r="BC128" s="284">
        <f t="shared" ca="1" si="19"/>
        <v>151590.91306077741</v>
      </c>
      <c r="BD128" s="284">
        <f t="shared" ca="1" si="19"/>
        <v>151725.66250463785</v>
      </c>
      <c r="BE128" s="284">
        <f t="shared" ca="1" si="19"/>
        <v>-43041.101962542765</v>
      </c>
      <c r="BF128" s="284">
        <f t="shared" ca="1" si="19"/>
        <v>-42970.203032115234</v>
      </c>
      <c r="BG128" s="284">
        <f t="shared" ca="1" si="19"/>
        <v>-42899.023460088101</v>
      </c>
      <c r="BH128" s="284">
        <f t="shared" ca="1" si="19"/>
        <v>-42827.562135588363</v>
      </c>
      <c r="BI128" s="284">
        <f t="shared" ca="1" si="19"/>
        <v>-42755.817943345799</v>
      </c>
      <c r="BJ128" s="284">
        <f t="shared" ca="1" si="19"/>
        <v>-42683.789763675624</v>
      </c>
      <c r="BK128" s="284">
        <f t="shared" ca="1" si="19"/>
        <v>-42611.476472460912</v>
      </c>
      <c r="BL128" s="284">
        <f t="shared" ca="1" si="19"/>
        <v>-42538.876941135146</v>
      </c>
      <c r="BM128" s="284">
        <f t="shared" ca="1" si="19"/>
        <v>-42465.990036664545</v>
      </c>
      <c r="BN128" s="284">
        <f t="shared" ca="1" si="19"/>
        <v>-42392.814621530415</v>
      </c>
      <c r="BO128" s="284">
        <f t="shared" ca="1" si="19"/>
        <v>-13056.634088099216</v>
      </c>
      <c r="BP128" s="284">
        <f t="shared" ca="1" si="19"/>
        <v>-13033.878460283022</v>
      </c>
      <c r="BQ128" s="284">
        <f t="shared" ca="1" si="19"/>
        <v>0</v>
      </c>
      <c r="BR128" s="284">
        <f t="shared" ca="1" si="19"/>
        <v>0</v>
      </c>
      <c r="BS128" s="284">
        <f t="shared" ref="BS128:BZ128" ca="1" si="20">SUM(BS122:BS126)</f>
        <v>0</v>
      </c>
      <c r="BT128" s="284">
        <f t="shared" ca="1" si="20"/>
        <v>0</v>
      </c>
      <c r="BU128" s="284">
        <f t="shared" ca="1" si="20"/>
        <v>0</v>
      </c>
      <c r="BV128" s="284">
        <f t="shared" ca="1" si="20"/>
        <v>0</v>
      </c>
      <c r="BW128" s="284">
        <f t="shared" ca="1" si="20"/>
        <v>0</v>
      </c>
      <c r="BX128" s="284">
        <f t="shared" ca="1" si="20"/>
        <v>0</v>
      </c>
      <c r="BY128" s="284">
        <f t="shared" ca="1" si="20"/>
        <v>0</v>
      </c>
      <c r="BZ128" s="284">
        <f t="shared" ca="1" si="20"/>
        <v>0</v>
      </c>
    </row>
    <row r="129" spans="2:78">
      <c r="G129" s="284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  <c r="X129" s="284"/>
      <c r="Y129" s="284"/>
      <c r="Z129" s="284"/>
      <c r="AA129" s="284"/>
      <c r="AB129" s="284"/>
      <c r="AC129" s="284"/>
      <c r="AD129" s="284"/>
      <c r="AE129" s="284"/>
      <c r="AF129" s="284"/>
      <c r="AG129" s="284"/>
      <c r="AH129" s="284"/>
      <c r="AI129" s="284"/>
      <c r="AJ129" s="284"/>
      <c r="AK129" s="284"/>
      <c r="AL129" s="284"/>
      <c r="AM129" s="284"/>
      <c r="AN129" s="284"/>
      <c r="AO129" s="284"/>
      <c r="AP129" s="284"/>
      <c r="AQ129" s="284"/>
      <c r="AR129" s="284"/>
      <c r="AS129" s="284"/>
      <c r="AT129" s="284"/>
      <c r="AU129" s="284"/>
      <c r="AV129" s="284"/>
      <c r="AW129" s="284"/>
      <c r="AX129" s="284"/>
      <c r="AY129" s="284"/>
      <c r="AZ129" s="284"/>
      <c r="BA129" s="284"/>
      <c r="BB129" s="284"/>
      <c r="BC129" s="284"/>
      <c r="BD129" s="284"/>
      <c r="BE129" s="284"/>
      <c r="BF129" s="284"/>
      <c r="BG129" s="284"/>
      <c r="BH129" s="284"/>
      <c r="BI129" s="284"/>
      <c r="BJ129" s="284"/>
      <c r="BK129" s="284"/>
      <c r="BL129" s="284"/>
      <c r="BM129" s="284"/>
      <c r="BN129" s="284"/>
      <c r="BO129" s="284"/>
      <c r="BP129" s="284"/>
      <c r="BQ129" s="284"/>
      <c r="BR129" s="284"/>
      <c r="BS129" s="284"/>
      <c r="BT129" s="284"/>
      <c r="BU129" s="284"/>
      <c r="BV129" s="284"/>
      <c r="BW129" s="284"/>
      <c r="BX129" s="284"/>
      <c r="BY129" s="284"/>
      <c r="BZ129" s="284"/>
    </row>
    <row r="130" spans="2:78">
      <c r="B130" s="4" t="s">
        <v>447</v>
      </c>
      <c r="G130" s="284">
        <f t="shared" ref="G130:M130" ca="1" si="21">G128*$D$5</f>
        <v>-281121.51305194804</v>
      </c>
      <c r="H130" s="284">
        <f t="shared" ca="1" si="21"/>
        <v>-215871.51305194807</v>
      </c>
      <c r="I130" s="284">
        <f t="shared" ca="1" si="21"/>
        <v>-202139.01305194802</v>
      </c>
      <c r="J130" s="284">
        <f t="shared" ca="1" si="21"/>
        <v>-181105.51305194802</v>
      </c>
      <c r="K130" s="284">
        <f t="shared" ca="1" si="21"/>
        <v>-242300.03090909091</v>
      </c>
      <c r="L130" s="284">
        <f t="shared" ca="1" si="21"/>
        <v>-223507.28090909091</v>
      </c>
      <c r="M130" s="284">
        <f t="shared" ca="1" si="21"/>
        <v>-202473.78090909091</v>
      </c>
      <c r="N130" s="284">
        <f t="shared" ref="N130:Q130" ca="1" si="22">N128*$D$5</f>
        <v>-194536.28090909091</v>
      </c>
      <c r="O130" s="284">
        <f t="shared" ca="1" si="22"/>
        <v>-193928.78090909091</v>
      </c>
      <c r="P130" s="284">
        <f t="shared" ca="1" si="22"/>
        <v>-165205.13209956707</v>
      </c>
      <c r="Q130" s="284">
        <f t="shared" ca="1" si="22"/>
        <v>-102836.54281385281</v>
      </c>
      <c r="R130" s="284">
        <f t="shared" ref="R130:BZ130" ca="1" si="23">R128*$D$5</f>
        <v>-97415.923766233769</v>
      </c>
      <c r="S130" s="284">
        <f t="shared" ca="1" si="23"/>
        <v>-47277.580462662329</v>
      </c>
      <c r="T130" s="284">
        <f t="shared" ca="1" si="23"/>
        <v>-46963.830462662329</v>
      </c>
      <c r="U130" s="284">
        <f t="shared" ca="1" si="23"/>
        <v>-43604.300700757572</v>
      </c>
      <c r="V130" s="284">
        <f t="shared" ca="1" si="23"/>
        <v>-42511.760700757572</v>
      </c>
      <c r="W130" s="284">
        <f t="shared" ca="1" si="23"/>
        <v>-42155.851438025114</v>
      </c>
      <c r="X130" s="284">
        <f t="shared" ca="1" si="23"/>
        <v>-39525.954011697904</v>
      </c>
      <c r="Y130" s="284">
        <f t="shared" ca="1" si="23"/>
        <v>-38390.777429427682</v>
      </c>
      <c r="Z130" s="284">
        <f t="shared" ca="1" si="23"/>
        <v>-38700.400694731339</v>
      </c>
      <c r="AA130" s="284">
        <f t="shared" ca="1" si="23"/>
        <v>-36916.032806973737</v>
      </c>
      <c r="AB130" s="284">
        <f t="shared" ca="1" si="23"/>
        <v>-36453.882761350513</v>
      </c>
      <c r="AC130" s="284">
        <f t="shared" ca="1" si="23"/>
        <v>-36770.279548870487</v>
      </c>
      <c r="AD130" s="284">
        <f t="shared" ca="1" si="23"/>
        <v>-35666.43215633848</v>
      </c>
      <c r="AE130" s="284">
        <f t="shared" ca="1" si="23"/>
        <v>6613.0415627481361</v>
      </c>
      <c r="AF130" s="284">
        <f t="shared" ca="1" si="23"/>
        <v>6672.3803718740255</v>
      </c>
      <c r="AG130" s="284">
        <f t="shared" ca="1" si="23"/>
        <v>389.07340633095191</v>
      </c>
      <c r="AH130" s="284">
        <f t="shared" ca="1" si="23"/>
        <v>456.91030839827181</v>
      </c>
      <c r="AI130" s="284">
        <f t="shared" ca="1" si="23"/>
        <v>525.0157315362685</v>
      </c>
      <c r="AJ130" s="284">
        <f t="shared" ca="1" si="23"/>
        <v>593.39073864084821</v>
      </c>
      <c r="AK130" s="284">
        <f t="shared" ca="1" si="23"/>
        <v>662.03639681521781</v>
      </c>
      <c r="AL130" s="284">
        <f t="shared" ca="1" si="23"/>
        <v>730.95377738653951</v>
      </c>
      <c r="AM130" s="284">
        <f t="shared" ca="1" si="23"/>
        <v>800.14395592260735</v>
      </c>
      <c r="AN130" s="284">
        <f t="shared" ca="1" si="23"/>
        <v>869.60801224872012</v>
      </c>
      <c r="AO130" s="284">
        <f t="shared" ca="1" si="23"/>
        <v>939.34703046446703</v>
      </c>
      <c r="AP130" s="284">
        <f t="shared" ca="1" si="23"/>
        <v>1009.3620989606152</v>
      </c>
      <c r="AQ130" s="284">
        <f t="shared" ca="1" si="23"/>
        <v>4255.8718789330251</v>
      </c>
      <c r="AR130" s="284">
        <f t="shared" ca="1" si="23"/>
        <v>4326.4423304124157</v>
      </c>
      <c r="AS130" s="284">
        <f t="shared" ca="1" si="23"/>
        <v>4397.2921232622557</v>
      </c>
      <c r="AT130" s="284">
        <f t="shared" ca="1" si="23"/>
        <v>4468.4223632087833</v>
      </c>
      <c r="AU130" s="284">
        <f t="shared" ca="1" si="23"/>
        <v>4539.8341603551034</v>
      </c>
      <c r="AV130" s="284">
        <f t="shared" ca="1" si="23"/>
        <v>4611.5286291984612</v>
      </c>
      <c r="AW130" s="284">
        <f t="shared" ca="1" si="23"/>
        <v>4683.5068886476602</v>
      </c>
      <c r="AX130" s="284">
        <f t="shared" ca="1" si="23"/>
        <v>4755.770062040503</v>
      </c>
      <c r="AY130" s="284">
        <f t="shared" ca="1" si="23"/>
        <v>4828.3192771613776</v>
      </c>
      <c r="AZ130" s="284">
        <f t="shared" ca="1" si="23"/>
        <v>4901.1556662587554</v>
      </c>
      <c r="BA130" s="284">
        <f t="shared" ca="1" si="23"/>
        <v>4974.2803660629816</v>
      </c>
      <c r="BB130" s="284">
        <f t="shared" ca="1" si="23"/>
        <v>5047.6945178039477</v>
      </c>
      <c r="BC130" s="284">
        <f t="shared" ca="1" si="23"/>
        <v>37897.728265194353</v>
      </c>
      <c r="BD130" s="284">
        <f t="shared" ca="1" si="23"/>
        <v>37931.415626159462</v>
      </c>
      <c r="BE130" s="284">
        <f t="shared" ca="1" si="23"/>
        <v>-10760.275490635691</v>
      </c>
      <c r="BF130" s="284">
        <f t="shared" ca="1" si="23"/>
        <v>-10742.550758028809</v>
      </c>
      <c r="BG130" s="284">
        <f t="shared" ca="1" si="23"/>
        <v>-10724.755865022025</v>
      </c>
      <c r="BH130" s="284">
        <f t="shared" ca="1" si="23"/>
        <v>-10706.890533897091</v>
      </c>
      <c r="BI130" s="284">
        <f t="shared" ca="1" si="23"/>
        <v>-10688.95448583645</v>
      </c>
      <c r="BJ130" s="284">
        <f t="shared" ca="1" si="23"/>
        <v>-10670.947440918906</v>
      </c>
      <c r="BK130" s="284">
        <f t="shared" ca="1" si="23"/>
        <v>-10652.869118115228</v>
      </c>
      <c r="BL130" s="284">
        <f t="shared" ca="1" si="23"/>
        <v>-10634.719235283786</v>
      </c>
      <c r="BM130" s="284">
        <f t="shared" ca="1" si="23"/>
        <v>-10616.497509166136</v>
      </c>
      <c r="BN130" s="284">
        <f t="shared" ca="1" si="23"/>
        <v>-10598.203655382604</v>
      </c>
      <c r="BO130" s="284">
        <f t="shared" ca="1" si="23"/>
        <v>-3264.1585220248039</v>
      </c>
      <c r="BP130" s="284">
        <f t="shared" ca="1" si="23"/>
        <v>-3258.4696150707555</v>
      </c>
      <c r="BQ130" s="284">
        <f t="shared" ca="1" si="23"/>
        <v>0</v>
      </c>
      <c r="BR130" s="284">
        <f t="shared" ca="1" si="23"/>
        <v>0</v>
      </c>
      <c r="BS130" s="284">
        <f t="shared" ca="1" si="23"/>
        <v>0</v>
      </c>
      <c r="BT130" s="284">
        <f t="shared" ca="1" si="23"/>
        <v>0</v>
      </c>
      <c r="BU130" s="284">
        <f t="shared" ca="1" si="23"/>
        <v>0</v>
      </c>
      <c r="BV130" s="284">
        <f t="shared" ca="1" si="23"/>
        <v>0</v>
      </c>
      <c r="BW130" s="284">
        <f t="shared" ca="1" si="23"/>
        <v>0</v>
      </c>
      <c r="BX130" s="284">
        <f t="shared" ca="1" si="23"/>
        <v>0</v>
      </c>
      <c r="BY130" s="284">
        <f t="shared" ca="1" si="23"/>
        <v>0</v>
      </c>
      <c r="BZ130" s="284">
        <f t="shared" ca="1" si="23"/>
        <v>0</v>
      </c>
    </row>
    <row r="131" spans="2:78"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284"/>
      <c r="BZ131" s="284"/>
    </row>
    <row r="132" spans="2:78">
      <c r="B132" s="4" t="s">
        <v>448</v>
      </c>
      <c r="G132" s="284">
        <f t="shared" ref="G132:AL132" ca="1" si="24">G112+G113+G114+G116-G130</f>
        <v>281121.51305194804</v>
      </c>
      <c r="H132" s="284">
        <f t="shared" ca="1" si="24"/>
        <v>215871.51305194807</v>
      </c>
      <c r="I132" s="284">
        <f t="shared" ca="1" si="24"/>
        <v>202139.01305194802</v>
      </c>
      <c r="J132" s="284">
        <f t="shared" ca="1" si="24"/>
        <v>181105.51305194802</v>
      </c>
      <c r="K132" s="284">
        <f t="shared" ca="1" si="24"/>
        <v>242300.03090909091</v>
      </c>
      <c r="L132" s="284">
        <f t="shared" ca="1" si="24"/>
        <v>223507.28090909091</v>
      </c>
      <c r="M132" s="284">
        <f t="shared" ca="1" si="24"/>
        <v>202473.78090909091</v>
      </c>
      <c r="N132" s="284">
        <f t="shared" ca="1" si="24"/>
        <v>194536.28090909091</v>
      </c>
      <c r="O132" s="284">
        <f t="shared" ca="1" si="24"/>
        <v>193928.78090909091</v>
      </c>
      <c r="P132" s="284">
        <f t="shared" ca="1" si="24"/>
        <v>-85809.754567099619</v>
      </c>
      <c r="Q132" s="284">
        <f t="shared" ca="1" si="24"/>
        <v>4621.6561471861351</v>
      </c>
      <c r="R132" s="284">
        <f t="shared" ca="1" si="24"/>
        <v>-798.96290043290355</v>
      </c>
      <c r="S132" s="284">
        <f t="shared" ca="1" si="24"/>
        <v>-57862.653584956715</v>
      </c>
      <c r="T132" s="284">
        <f t="shared" ca="1" si="24"/>
        <v>-58176.403584956715</v>
      </c>
      <c r="U132" s="284">
        <f t="shared" ca="1" si="24"/>
        <v>-58327.814299242433</v>
      </c>
      <c r="V132" s="284">
        <f t="shared" ca="1" si="24"/>
        <v>-89037.991532847329</v>
      </c>
      <c r="W132" s="284">
        <f t="shared" ca="1" si="24"/>
        <v>-89393.900795579786</v>
      </c>
      <c r="X132" s="284">
        <f t="shared" ca="1" si="24"/>
        <v>-92023.798221906996</v>
      </c>
      <c r="Y132" s="284">
        <f t="shared" ca="1" si="24"/>
        <v>-88427.967620526237</v>
      </c>
      <c r="Z132" s="284">
        <f t="shared" ca="1" si="24"/>
        <v>-88088.344355222594</v>
      </c>
      <c r="AA132" s="284">
        <f t="shared" ca="1" si="24"/>
        <v>-87147.712242980197</v>
      </c>
      <c r="AB132" s="284">
        <f t="shared" ca="1" si="24"/>
        <v>-84314.862288603414</v>
      </c>
      <c r="AC132" s="284">
        <f t="shared" ca="1" si="24"/>
        <v>-83998.465501083439</v>
      </c>
      <c r="AD132" s="284">
        <f t="shared" ca="1" si="24"/>
        <v>-85102.312893615424</v>
      </c>
      <c r="AE132" s="284">
        <f t="shared" ca="1" si="24"/>
        <v>5949.5092258702916</v>
      </c>
      <c r="AF132" s="284">
        <f t="shared" ca="1" si="24"/>
        <v>10784877.794805618</v>
      </c>
      <c r="AG132" s="284">
        <f t="shared" ca="1" si="24"/>
        <v>-15889.748915989481</v>
      </c>
      <c r="AH132" s="284">
        <f t="shared" ca="1" si="24"/>
        <v>-15957.585818056772</v>
      </c>
      <c r="AI132" s="284">
        <f t="shared" ca="1" si="24"/>
        <v>-16025.691241194769</v>
      </c>
      <c r="AJ132" s="284">
        <f t="shared" ca="1" si="24"/>
        <v>-16094.066248299356</v>
      </c>
      <c r="AK132" s="284">
        <f t="shared" ca="1" si="24"/>
        <v>-16162.711906473725</v>
      </c>
      <c r="AL132" s="284">
        <f t="shared" ca="1" si="24"/>
        <v>-16231.629287045047</v>
      </c>
      <c r="AM132" s="284">
        <f t="shared" ref="AM132:BR132" ca="1" si="25">AM112+AM113+AM114+AM116-AM130</f>
        <v>-16300.819465581115</v>
      </c>
      <c r="AN132" s="284">
        <f t="shared" ca="1" si="25"/>
        <v>-16370.283521907249</v>
      </c>
      <c r="AO132" s="284">
        <f t="shared" ca="1" si="25"/>
        <v>-16440.022540122991</v>
      </c>
      <c r="AP132" s="284">
        <f t="shared" ca="1" si="25"/>
        <v>-16510.037608619146</v>
      </c>
      <c r="AQ132" s="284">
        <f t="shared" ca="1" si="25"/>
        <v>-12461.858314092495</v>
      </c>
      <c r="AR132" s="284">
        <f t="shared" ca="1" si="25"/>
        <v>-12532.428765571878</v>
      </c>
      <c r="AS132" s="284">
        <f t="shared" ca="1" si="25"/>
        <v>-12603.278558421725</v>
      </c>
      <c r="AT132" s="284">
        <f t="shared" ca="1" si="25"/>
        <v>-12674.408798368246</v>
      </c>
      <c r="AU132" s="284">
        <f t="shared" ca="1" si="25"/>
        <v>-12745.820595514595</v>
      </c>
      <c r="AV132" s="284">
        <f t="shared" ca="1" si="25"/>
        <v>-12817.515064357931</v>
      </c>
      <c r="AW132" s="284">
        <f t="shared" ca="1" si="25"/>
        <v>-12889.49332380713</v>
      </c>
      <c r="AX132" s="284">
        <f t="shared" ca="1" si="25"/>
        <v>-12961.756497199973</v>
      </c>
      <c r="AY132" s="284">
        <f t="shared" ca="1" si="25"/>
        <v>-13034.305712320847</v>
      </c>
      <c r="AZ132" s="284">
        <f t="shared" ca="1" si="25"/>
        <v>-13107.142101418225</v>
      </c>
      <c r="BA132" s="284">
        <f t="shared" ca="1" si="25"/>
        <v>-13180.266801222459</v>
      </c>
      <c r="BB132" s="284">
        <f t="shared" ca="1" si="25"/>
        <v>22564382.489632323</v>
      </c>
      <c r="BC132" s="284">
        <f t="shared" ca="1" si="25"/>
        <v>-41479.381555895394</v>
      </c>
      <c r="BD132" s="284">
        <f t="shared" ca="1" si="25"/>
        <v>3236935.2721653651</v>
      </c>
      <c r="BE132" s="284">
        <f t="shared" ca="1" si="25"/>
        <v>10760.275490635691</v>
      </c>
      <c r="BF132" s="284">
        <f t="shared" ca="1" si="25"/>
        <v>10742.550758028809</v>
      </c>
      <c r="BG132" s="284">
        <f t="shared" ca="1" si="25"/>
        <v>10724.755865022025</v>
      </c>
      <c r="BH132" s="284">
        <f t="shared" ca="1" si="25"/>
        <v>10706.890533897091</v>
      </c>
      <c r="BI132" s="284">
        <f t="shared" ca="1" si="25"/>
        <v>10688.95448583645</v>
      </c>
      <c r="BJ132" s="284">
        <f t="shared" ca="1" si="25"/>
        <v>10670.947440918906</v>
      </c>
      <c r="BK132" s="284">
        <f t="shared" ca="1" si="25"/>
        <v>10652.869118115228</v>
      </c>
      <c r="BL132" s="284">
        <f t="shared" ca="1" si="25"/>
        <v>10634.719235283786</v>
      </c>
      <c r="BM132" s="284">
        <f t="shared" ca="1" si="25"/>
        <v>10616.497509166136</v>
      </c>
      <c r="BN132" s="284">
        <f t="shared" ca="1" si="25"/>
        <v>2205082.8814133606</v>
      </c>
      <c r="BO132" s="284">
        <f t="shared" ca="1" si="25"/>
        <v>3264.1585220248039</v>
      </c>
      <c r="BP132" s="284">
        <f t="shared" ca="1" si="25"/>
        <v>819545.63285069948</v>
      </c>
      <c r="BQ132" s="284">
        <f t="shared" ca="1" si="25"/>
        <v>0</v>
      </c>
      <c r="BR132" s="284">
        <f t="shared" ca="1" si="25"/>
        <v>0</v>
      </c>
      <c r="BS132" s="284">
        <f t="shared" ref="BS132:BZ132" ca="1" si="26">BS112+BS113+BS114+BS116-BS130</f>
        <v>0</v>
      </c>
      <c r="BT132" s="284">
        <f t="shared" ca="1" si="26"/>
        <v>0</v>
      </c>
      <c r="BU132" s="284">
        <f t="shared" ca="1" si="26"/>
        <v>0</v>
      </c>
      <c r="BV132" s="284">
        <f t="shared" ca="1" si="26"/>
        <v>0</v>
      </c>
      <c r="BW132" s="284">
        <f t="shared" ca="1" si="26"/>
        <v>0</v>
      </c>
      <c r="BX132" s="284">
        <f t="shared" ca="1" si="26"/>
        <v>0</v>
      </c>
      <c r="BY132" s="284">
        <f t="shared" ca="1" si="26"/>
        <v>0</v>
      </c>
      <c r="BZ132" s="284">
        <f t="shared" ca="1" si="26"/>
        <v>0</v>
      </c>
    </row>
    <row r="133" spans="2:78">
      <c r="G133"/>
      <c r="H133"/>
      <c r="I133"/>
      <c r="J133"/>
      <c r="K133"/>
      <c r="L133"/>
      <c r="M133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284"/>
      <c r="BZ133" s="284"/>
    </row>
    <row r="134" spans="2:78">
      <c r="B134" s="4" t="s">
        <v>449</v>
      </c>
      <c r="G134"/>
      <c r="H134"/>
      <c r="I134"/>
      <c r="J134"/>
      <c r="K134"/>
      <c r="L134"/>
      <c r="M13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284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284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284"/>
      <c r="BZ134" s="284"/>
    </row>
    <row r="135" spans="2:78">
      <c r="C135" s="4" t="s">
        <v>450</v>
      </c>
      <c r="F135" s="571">
        <f ca="1">-D10</f>
        <v>-11417109.599999998</v>
      </c>
      <c r="G135"/>
      <c r="H135"/>
      <c r="I135"/>
      <c r="J135"/>
      <c r="K135"/>
      <c r="L135"/>
      <c r="M135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  <c r="X135" s="284"/>
      <c r="Y135" s="284"/>
      <c r="Z135" s="284"/>
      <c r="AA135" s="284"/>
      <c r="AB135" s="284"/>
      <c r="AC135" s="284"/>
      <c r="AD135" s="284"/>
      <c r="AE135" s="284"/>
      <c r="AF135" s="284"/>
      <c r="AG135" s="284"/>
      <c r="AH135" s="284"/>
      <c r="AI135" s="284"/>
      <c r="AJ135" s="284"/>
      <c r="AK135" s="284"/>
      <c r="AL135" s="284"/>
      <c r="AM135" s="284"/>
      <c r="AN135" s="284"/>
      <c r="AO135" s="284"/>
      <c r="AP135" s="284"/>
      <c r="AQ135" s="284"/>
      <c r="AR135" s="284"/>
      <c r="AS135" s="284"/>
      <c r="AT135" s="284"/>
      <c r="AU135" s="284"/>
      <c r="AV135" s="284"/>
      <c r="AW135" s="284"/>
      <c r="AX135" s="284"/>
      <c r="AY135" s="284"/>
      <c r="AZ135" s="284"/>
      <c r="BA135" s="284"/>
      <c r="BB135" s="284"/>
      <c r="BC135" s="284"/>
      <c r="BD135" s="284"/>
      <c r="BE135" s="284"/>
      <c r="BF135" s="284"/>
      <c r="BG135" s="284"/>
      <c r="BH135" s="284"/>
      <c r="BI135" s="284"/>
      <c r="BJ135" s="284"/>
      <c r="BK135" s="284"/>
      <c r="BL135" s="284"/>
      <c r="BM135" s="284"/>
      <c r="BN135" s="284"/>
      <c r="BO135" s="284"/>
      <c r="BP135" s="284"/>
      <c r="BQ135" s="284"/>
      <c r="BR135" s="284"/>
      <c r="BS135" s="284"/>
      <c r="BT135" s="284"/>
      <c r="BU135" s="284"/>
      <c r="BV135" s="284"/>
      <c r="BW135" s="284"/>
      <c r="BX135" s="284"/>
      <c r="BY135" s="284"/>
      <c r="BZ135" s="284"/>
    </row>
    <row r="136" spans="2:78">
      <c r="C136" s="4" t="s">
        <v>480</v>
      </c>
      <c r="G136" s="284">
        <f ca="1">'Aggregate CF'!E961</f>
        <v>0</v>
      </c>
      <c r="H136" s="284">
        <f ca="1">'Aggregate CF'!F961</f>
        <v>0</v>
      </c>
      <c r="I136" s="284">
        <f ca="1">'Aggregate CF'!G961</f>
        <v>0</v>
      </c>
      <c r="J136" s="284">
        <f ca="1">'Aggregate CF'!H961</f>
        <v>0</v>
      </c>
      <c r="K136" s="284">
        <f ca="1">'Aggregate CF'!I961</f>
        <v>0</v>
      </c>
      <c r="L136" s="284">
        <f ca="1">'Aggregate CF'!J961</f>
        <v>0</v>
      </c>
      <c r="M136" s="284">
        <f ca="1">'Aggregate CF'!K961</f>
        <v>0</v>
      </c>
      <c r="N136" s="284">
        <f ca="1">'Aggregate CF'!L961</f>
        <v>0</v>
      </c>
      <c r="O136" s="284">
        <f ca="1">'Aggregate CF'!M961</f>
        <v>0</v>
      </c>
      <c r="P136" s="284">
        <f ca="1">'Aggregate CF'!N961</f>
        <v>0</v>
      </c>
      <c r="Q136" s="284">
        <f ca="1">'Aggregate CF'!O961</f>
        <v>0</v>
      </c>
      <c r="R136" s="284">
        <f ca="1">'Aggregate CF'!P961</f>
        <v>0</v>
      </c>
      <c r="S136" s="284">
        <f ca="1">'Aggregate CF'!Q961</f>
        <v>0</v>
      </c>
      <c r="T136" s="284">
        <f ca="1">'Aggregate CF'!R961</f>
        <v>0</v>
      </c>
      <c r="U136" s="284">
        <f ca="1">'Aggregate CF'!S961</f>
        <v>0</v>
      </c>
      <c r="V136" s="284">
        <f ca="1">'Aggregate CF'!T961</f>
        <v>0</v>
      </c>
      <c r="W136" s="284">
        <f ca="1">'Aggregate CF'!U961</f>
        <v>0</v>
      </c>
      <c r="X136" s="284">
        <f ca="1">'Aggregate CF'!V961</f>
        <v>0</v>
      </c>
      <c r="Y136" s="284">
        <f ca="1">'Aggregate CF'!W961</f>
        <v>0</v>
      </c>
      <c r="Z136" s="284">
        <f ca="1">'Aggregate CF'!X961</f>
        <v>0</v>
      </c>
      <c r="AA136" s="284">
        <f ca="1">'Aggregate CF'!Y961</f>
        <v>0</v>
      </c>
      <c r="AB136" s="284">
        <f ca="1">'Aggregate CF'!Z961</f>
        <v>0</v>
      </c>
      <c r="AC136" s="284">
        <f ca="1">'Aggregate CF'!AA961</f>
        <v>0</v>
      </c>
      <c r="AD136" s="284">
        <f ca="1">'Aggregate CF'!AB961</f>
        <v>0</v>
      </c>
      <c r="AE136" s="284">
        <f ca="1">'Aggregate CF'!AC961</f>
        <v>0</v>
      </c>
      <c r="AF136" s="284">
        <f ca="1">'Aggregate CF'!AD961</f>
        <v>0</v>
      </c>
      <c r="AG136" s="284">
        <f ca="1">'Aggregate CF'!AE961</f>
        <v>0</v>
      </c>
      <c r="AH136" s="284">
        <f ca="1">'Aggregate CF'!AF961</f>
        <v>0</v>
      </c>
      <c r="AI136" s="284">
        <f ca="1">'Aggregate CF'!AG961</f>
        <v>0</v>
      </c>
      <c r="AJ136" s="284">
        <f ca="1">'Aggregate CF'!AH961</f>
        <v>0</v>
      </c>
      <c r="AK136" s="284">
        <f ca="1">'Aggregate CF'!AI961</f>
        <v>0</v>
      </c>
      <c r="AL136" s="284">
        <f ca="1">'Aggregate CF'!AJ961</f>
        <v>0</v>
      </c>
      <c r="AM136" s="284">
        <f ca="1">'Aggregate CF'!AK961</f>
        <v>0</v>
      </c>
      <c r="AN136" s="284">
        <f ca="1">'Aggregate CF'!AL961</f>
        <v>0</v>
      </c>
      <c r="AO136" s="284">
        <f ca="1">'Aggregate CF'!AM961</f>
        <v>0</v>
      </c>
      <c r="AP136" s="284">
        <f ca="1">'Aggregate CF'!AN961</f>
        <v>0</v>
      </c>
      <c r="AQ136" s="284">
        <f ca="1">'Aggregate CF'!AO961</f>
        <v>0</v>
      </c>
      <c r="AR136" s="284">
        <f ca="1">'Aggregate CF'!AP961</f>
        <v>0</v>
      </c>
      <c r="AS136" s="284">
        <f ca="1">'Aggregate CF'!AQ961</f>
        <v>0</v>
      </c>
      <c r="AT136" s="284">
        <f ca="1">'Aggregate CF'!AR961</f>
        <v>0</v>
      </c>
      <c r="AU136" s="284">
        <f ca="1">'Aggregate CF'!AS961</f>
        <v>0</v>
      </c>
      <c r="AV136" s="284">
        <f ca="1">'Aggregate CF'!AT961</f>
        <v>0</v>
      </c>
      <c r="AW136" s="284">
        <f ca="1">'Aggregate CF'!AU961</f>
        <v>0</v>
      </c>
      <c r="AX136" s="284">
        <f ca="1">'Aggregate CF'!AV961</f>
        <v>0</v>
      </c>
      <c r="AY136" s="284">
        <f ca="1">'Aggregate CF'!AW961</f>
        <v>0</v>
      </c>
      <c r="AZ136" s="284">
        <f ca="1">'Aggregate CF'!AX961</f>
        <v>0</v>
      </c>
      <c r="BA136" s="284">
        <f ca="1">'Aggregate CF'!AY961</f>
        <v>0</v>
      </c>
      <c r="BB136" s="284">
        <f ca="1">'Aggregate CF'!AZ961</f>
        <v>51973265.756840497</v>
      </c>
      <c r="BC136" s="284">
        <f ca="1">'Aggregate CF'!BA961</f>
        <v>0</v>
      </c>
      <c r="BD136" s="284">
        <f ca="1">'Aggregate CF'!BB961</f>
        <v>17370237.937832322</v>
      </c>
      <c r="BE136" s="284">
        <f ca="1">'Aggregate CF'!BC961</f>
        <v>0</v>
      </c>
      <c r="BF136" s="284">
        <f ca="1">'Aggregate CF'!BD961</f>
        <v>0</v>
      </c>
      <c r="BG136" s="284">
        <f ca="1">'Aggregate CF'!BE961</f>
        <v>0</v>
      </c>
      <c r="BH136" s="284">
        <f ca="1">'Aggregate CF'!BF961</f>
        <v>0</v>
      </c>
      <c r="BI136" s="284">
        <f ca="1">'Aggregate CF'!BG961</f>
        <v>0</v>
      </c>
      <c r="BJ136" s="284">
        <f ca="1">'Aggregate CF'!BH961</f>
        <v>0</v>
      </c>
      <c r="BK136" s="284">
        <f ca="1">'Aggregate CF'!BI961</f>
        <v>0</v>
      </c>
      <c r="BL136" s="284">
        <f ca="1">'Aggregate CF'!BJ961</f>
        <v>0</v>
      </c>
      <c r="BM136" s="284">
        <f ca="1">'Aggregate CF'!BK961</f>
        <v>0</v>
      </c>
      <c r="BN136" s="284">
        <f ca="1">'Aggregate CF'!BL961</f>
        <v>13146482.668419151</v>
      </c>
      <c r="BO136" s="284">
        <f ca="1">'Aggregate CF'!BM961</f>
        <v>0</v>
      </c>
      <c r="BP136" s="284">
        <f ca="1">'Aggregate CF'!BN961</f>
        <v>6005607.5718015851</v>
      </c>
      <c r="BQ136" s="284">
        <f ca="1">'Aggregate CF'!BO961</f>
        <v>0</v>
      </c>
      <c r="BR136" s="284">
        <f ca="1">'Aggregate CF'!BP961</f>
        <v>0</v>
      </c>
      <c r="BS136" s="284">
        <f ca="1">'Aggregate CF'!BQ961</f>
        <v>0</v>
      </c>
      <c r="BT136" s="284">
        <f ca="1">'Aggregate CF'!BR961</f>
        <v>0</v>
      </c>
      <c r="BU136" s="284">
        <f ca="1">'Aggregate CF'!BS961</f>
        <v>0</v>
      </c>
      <c r="BV136" s="284">
        <f ca="1">'Aggregate CF'!BT961</f>
        <v>0</v>
      </c>
      <c r="BW136" s="284">
        <f ca="1">'Aggregate CF'!BU961</f>
        <v>0</v>
      </c>
      <c r="BX136" s="284">
        <f ca="1">'Aggregate CF'!BV961</f>
        <v>0</v>
      </c>
      <c r="BY136" s="284">
        <f ca="1">'Aggregate CF'!BW961</f>
        <v>0</v>
      </c>
      <c r="BZ136" s="284">
        <f ca="1">'Aggregate CF'!BX961</f>
        <v>0</v>
      </c>
    </row>
    <row r="137" spans="2:78">
      <c r="C137" s="4" t="s">
        <v>452</v>
      </c>
      <c r="G137" s="284">
        <f ca="1">'Aggregate CF'!E948</f>
        <v>0</v>
      </c>
      <c r="H137" s="284">
        <f ca="1">'Aggregate CF'!F948</f>
        <v>0</v>
      </c>
      <c r="I137" s="284">
        <f ca="1">'Aggregate CF'!G948</f>
        <v>0</v>
      </c>
      <c r="J137" s="284">
        <f ca="1">'Aggregate CF'!H948</f>
        <v>0</v>
      </c>
      <c r="K137" s="284">
        <f ca="1">'Aggregate CF'!I948</f>
        <v>0</v>
      </c>
      <c r="L137" s="284">
        <f ca="1">'Aggregate CF'!J948</f>
        <v>0</v>
      </c>
      <c r="M137" s="284">
        <f ca="1">'Aggregate CF'!K948</f>
        <v>0</v>
      </c>
      <c r="N137" s="284">
        <f ca="1">'Aggregate CF'!L948</f>
        <v>0</v>
      </c>
      <c r="O137" s="284">
        <f ca="1">'Aggregate CF'!M948</f>
        <v>0</v>
      </c>
      <c r="P137" s="284">
        <f ca="1">'Aggregate CF'!N948</f>
        <v>0</v>
      </c>
      <c r="Q137" s="284">
        <f ca="1">'Aggregate CF'!O948</f>
        <v>0</v>
      </c>
      <c r="R137" s="284">
        <f ca="1">'Aggregate CF'!P948</f>
        <v>0</v>
      </c>
      <c r="S137" s="284">
        <f ca="1">'Aggregate CF'!Q948</f>
        <v>0</v>
      </c>
      <c r="T137" s="284">
        <f ca="1">'Aggregate CF'!R948</f>
        <v>0</v>
      </c>
      <c r="U137" s="284">
        <f ca="1">'Aggregate CF'!S948</f>
        <v>0</v>
      </c>
      <c r="V137" s="284">
        <f ca="1">'Aggregate CF'!T948</f>
        <v>0</v>
      </c>
      <c r="W137" s="284">
        <f ca="1">'Aggregate CF'!U948</f>
        <v>0</v>
      </c>
      <c r="X137" s="284">
        <f ca="1">'Aggregate CF'!V948</f>
        <v>0</v>
      </c>
      <c r="Y137" s="284">
        <f ca="1">'Aggregate CF'!W948</f>
        <v>0</v>
      </c>
      <c r="Z137" s="284">
        <f ca="1">'Aggregate CF'!X948</f>
        <v>0</v>
      </c>
      <c r="AA137" s="284">
        <f ca="1">'Aggregate CF'!Y948</f>
        <v>0</v>
      </c>
      <c r="AB137" s="284">
        <f ca="1">'Aggregate CF'!Z948</f>
        <v>0</v>
      </c>
      <c r="AC137" s="284">
        <f ca="1">'Aggregate CF'!AA948</f>
        <v>0</v>
      </c>
      <c r="AD137" s="284">
        <f ca="1">'Aggregate CF'!AB948</f>
        <v>0</v>
      </c>
      <c r="AE137" s="284">
        <f ca="1">'Aggregate CF'!AC948</f>
        <v>0</v>
      </c>
      <c r="AF137" s="284">
        <f ca="1">'Aggregate CF'!AD948</f>
        <v>0</v>
      </c>
      <c r="AG137" s="284">
        <f ca="1">'Aggregate CF'!AE948</f>
        <v>0</v>
      </c>
      <c r="AH137" s="284">
        <f ca="1">'Aggregate CF'!AF948</f>
        <v>0</v>
      </c>
      <c r="AI137" s="284">
        <f ca="1">'Aggregate CF'!AG948</f>
        <v>0</v>
      </c>
      <c r="AJ137" s="284">
        <f ca="1">'Aggregate CF'!AH948</f>
        <v>0</v>
      </c>
      <c r="AK137" s="284">
        <f ca="1">'Aggregate CF'!AI948</f>
        <v>0</v>
      </c>
      <c r="AL137" s="284">
        <f ca="1">'Aggregate CF'!AJ948</f>
        <v>0</v>
      </c>
      <c r="AM137" s="284">
        <f ca="1">'Aggregate CF'!AK948</f>
        <v>0</v>
      </c>
      <c r="AN137" s="284">
        <f ca="1">'Aggregate CF'!AL948</f>
        <v>0</v>
      </c>
      <c r="AO137" s="284">
        <f ca="1">'Aggregate CF'!AM948</f>
        <v>0</v>
      </c>
      <c r="AP137" s="284">
        <f ca="1">'Aggregate CF'!AN948</f>
        <v>0</v>
      </c>
      <c r="AQ137" s="284">
        <f ca="1">'Aggregate CF'!AO948</f>
        <v>0</v>
      </c>
      <c r="AR137" s="284">
        <f ca="1">'Aggregate CF'!AP948</f>
        <v>0</v>
      </c>
      <c r="AS137" s="284">
        <f ca="1">'Aggregate CF'!AQ948</f>
        <v>0</v>
      </c>
      <c r="AT137" s="284">
        <f ca="1">'Aggregate CF'!AR948</f>
        <v>0</v>
      </c>
      <c r="AU137" s="284">
        <f ca="1">'Aggregate CF'!AS948</f>
        <v>0</v>
      </c>
      <c r="AV137" s="284">
        <f ca="1">'Aggregate CF'!AT948</f>
        <v>0</v>
      </c>
      <c r="AW137" s="284">
        <f ca="1">'Aggregate CF'!AU948</f>
        <v>0</v>
      </c>
      <c r="AX137" s="284">
        <f ca="1">'Aggregate CF'!AV948</f>
        <v>0</v>
      </c>
      <c r="AY137" s="284">
        <f ca="1">'Aggregate CF'!AW948</f>
        <v>0</v>
      </c>
      <c r="AZ137" s="284">
        <f ca="1">'Aggregate CF'!AX948</f>
        <v>0</v>
      </c>
      <c r="BA137" s="284">
        <f ca="1">'Aggregate CF'!AY948</f>
        <v>0</v>
      </c>
      <c r="BB137" s="284">
        <f ca="1">'Aggregate CF'!AZ948</f>
        <v>-32283090.052550219</v>
      </c>
      <c r="BC137" s="284">
        <f ca="1">'Aggregate CF'!BA948</f>
        <v>0</v>
      </c>
      <c r="BD137" s="284">
        <f ca="1">'Aggregate CF'!BB948</f>
        <v>-10324343.139457272</v>
      </c>
      <c r="BE137" s="284">
        <f ca="1">'Aggregate CF'!BC948</f>
        <v>0</v>
      </c>
      <c r="BF137" s="284">
        <f ca="1">'Aggregate CF'!BD948</f>
        <v>0</v>
      </c>
      <c r="BG137" s="284">
        <f ca="1">'Aggregate CF'!BE948</f>
        <v>0</v>
      </c>
      <c r="BH137" s="284">
        <f ca="1">'Aggregate CF'!BF948</f>
        <v>0</v>
      </c>
      <c r="BI137" s="284">
        <f ca="1">'Aggregate CF'!BG948</f>
        <v>0</v>
      </c>
      <c r="BJ137" s="284">
        <f ca="1">'Aggregate CF'!BH948</f>
        <v>0</v>
      </c>
      <c r="BK137" s="284">
        <f ca="1">'Aggregate CF'!BI948</f>
        <v>0</v>
      </c>
      <c r="BL137" s="284">
        <f ca="1">'Aggregate CF'!BJ948</f>
        <v>0</v>
      </c>
      <c r="BM137" s="284">
        <f ca="1">'Aggregate CF'!BK948</f>
        <v>0</v>
      </c>
      <c r="BN137" s="284">
        <f ca="1">'Aggregate CF'!BL948</f>
        <v>-7670483.6730885645</v>
      </c>
      <c r="BO137" s="284">
        <f ca="1">'Aggregate CF'!BM948</f>
        <v>0</v>
      </c>
      <c r="BP137" s="284">
        <f ca="1">'Aggregate CF'!BN948</f>
        <v>-3410947.3675186071</v>
      </c>
      <c r="BQ137" s="284">
        <f ca="1">'Aggregate CF'!BO948</f>
        <v>0</v>
      </c>
      <c r="BR137" s="284">
        <f ca="1">'Aggregate CF'!BP948</f>
        <v>0</v>
      </c>
      <c r="BS137" s="284">
        <f ca="1">'Aggregate CF'!BQ948</f>
        <v>0</v>
      </c>
      <c r="BT137" s="284">
        <f ca="1">'Aggregate CF'!BR948</f>
        <v>0</v>
      </c>
      <c r="BU137" s="284">
        <f ca="1">'Aggregate CF'!BS948</f>
        <v>0</v>
      </c>
      <c r="BV137" s="284">
        <f ca="1">'Aggregate CF'!BT948</f>
        <v>0</v>
      </c>
      <c r="BW137" s="284">
        <f ca="1">'Aggregate CF'!BU948</f>
        <v>0</v>
      </c>
      <c r="BX137" s="284">
        <f ca="1">'Aggregate CF'!BV948</f>
        <v>0</v>
      </c>
      <c r="BY137" s="284">
        <f ca="1">'Aggregate CF'!BW948</f>
        <v>0</v>
      </c>
      <c r="BZ137" s="284">
        <f ca="1">'Aggregate CF'!BX948</f>
        <v>0</v>
      </c>
    </row>
    <row r="138" spans="2:78">
      <c r="C138" s="4" t="s">
        <v>453</v>
      </c>
      <c r="G138" s="284">
        <f ca="1">-('Aggregate CF'!E961-'Aggregate CF'!E962+IF(G136&gt;0,SUM($G125:G127)*'Aggregate CF'!E962/$D$14,0))*$D$6</f>
        <v>0</v>
      </c>
      <c r="H138" s="284">
        <f ca="1">-('Aggregate CF'!F961-'Aggregate CF'!F962+IF(H136&gt;0,SUM($G125:H127)*'Aggregate CF'!F962/$D$14,0))*$D$6</f>
        <v>0</v>
      </c>
      <c r="I138" s="284">
        <f ca="1">-('Aggregate CF'!G961-'Aggregate CF'!G962+IF(I136&gt;0,SUM($G125:I127)*'Aggregate CF'!G962/$D$14,0))*$D$6</f>
        <v>0</v>
      </c>
      <c r="J138" s="284">
        <f ca="1">-('Aggregate CF'!H961-'Aggregate CF'!H962+IF(J136&gt;0,SUM($G125:J127)*'Aggregate CF'!H962/$D$14,0))*$D$6</f>
        <v>0</v>
      </c>
      <c r="K138" s="284">
        <f ca="1">-('Aggregate CF'!I961-'Aggregate CF'!I962+IF(K136&gt;0,SUM($G125:K127)*'Aggregate CF'!I962/$D$14,0))*$D$6</f>
        <v>0</v>
      </c>
      <c r="L138" s="284">
        <f ca="1">-('Aggregate CF'!J961-'Aggregate CF'!J962+IF(L136&gt;0,SUM($G125:L127)*'Aggregate CF'!J962/$D$14,0))*$D$6</f>
        <v>0</v>
      </c>
      <c r="M138" s="284">
        <f ca="1">-('Aggregate CF'!K961-'Aggregate CF'!K962+IF(M136&gt;0,SUM($G125:M127)*'Aggregate CF'!K962/$D$14,0))*$D$6</f>
        <v>0</v>
      </c>
      <c r="N138" s="284">
        <f ca="1">-('Aggregate CF'!L961-'Aggregate CF'!L962+IF(N136&gt;0,SUM($G125:N127)*'Aggregate CF'!L962/$D$14,0))*$D$6</f>
        <v>0</v>
      </c>
      <c r="O138" s="284">
        <f ca="1">-('Aggregate CF'!M961-'Aggregate CF'!M962+IF(O136&gt;0,SUM($G125:O127)*'Aggregate CF'!M962/$D$14,0))*$D$6</f>
        <v>0</v>
      </c>
      <c r="P138" s="284">
        <f ca="1">-('Aggregate CF'!N961-'Aggregate CF'!N962+IF(P136&gt;0,SUM($G125:P127)*'Aggregate CF'!N962/$D$14,0))*$D$6</f>
        <v>0</v>
      </c>
      <c r="Q138" s="284">
        <f ca="1">-('Aggregate CF'!O961-'Aggregate CF'!O962+IF(Q136&gt;0,SUM($G125:Q127)*'Aggregate CF'!O962/$D$14,0))*$D$6</f>
        <v>0</v>
      </c>
      <c r="R138" s="284">
        <f ca="1">-('Aggregate CF'!P961-'Aggregate CF'!P962+IF(R136&gt;0,SUM($G125:R127)*'Aggregate CF'!P962/$D$14,0))*$D$6</f>
        <v>0</v>
      </c>
      <c r="S138" s="284">
        <f ca="1">-('Aggregate CF'!Q961-'Aggregate CF'!Q962+IF(S136&gt;0,SUM($G125:S127)*'Aggregate CF'!Q962/$D$14,0))*$D$6</f>
        <v>0</v>
      </c>
      <c r="T138" s="284">
        <f ca="1">-('Aggregate CF'!R961-'Aggregate CF'!R962+IF(T136&gt;0,SUM($G125:T127)*'Aggregate CF'!R962/$D$14,0))*$D$6</f>
        <v>0</v>
      </c>
      <c r="U138" s="284">
        <f ca="1">-('Aggregate CF'!S961-'Aggregate CF'!S962+IF(U136&gt;0,SUM($G125:U127)*'Aggregate CF'!S962/$D$14,0))*$D$6</f>
        <v>0</v>
      </c>
      <c r="V138" s="284">
        <f ca="1">-('Aggregate CF'!T961-'Aggregate CF'!T962+IF(V136&gt;0,SUM($G125:V127)*'Aggregate CF'!T962/$D$14,0))*$D$6</f>
        <v>0</v>
      </c>
      <c r="W138" s="284">
        <f ca="1">-('Aggregate CF'!U961-'Aggregate CF'!U962+IF(W136&gt;0,SUM($G125:W127)*'Aggregate CF'!U962/$D$14,0))*$D$6</f>
        <v>0</v>
      </c>
      <c r="X138" s="284">
        <f ca="1">-('Aggregate CF'!V961-'Aggregate CF'!V962+IF(X136&gt;0,SUM($G125:X127)*'Aggregate CF'!V962/$D$14,0))*$D$6</f>
        <v>0</v>
      </c>
      <c r="Y138" s="284">
        <f ca="1">-('Aggregate CF'!W961-'Aggregate CF'!W962+IF(Y136&gt;0,SUM($G125:Y127)*'Aggregate CF'!W962/$D$14,0))*$D$6</f>
        <v>0</v>
      </c>
      <c r="Z138" s="284">
        <f ca="1">-('Aggregate CF'!X961-'Aggregate CF'!X962+IF(Z136&gt;0,SUM($G125:Z127)*'Aggregate CF'!X962/$D$14,0))*$D$6</f>
        <v>0</v>
      </c>
      <c r="AA138" s="284">
        <f ca="1">-('Aggregate CF'!Y961-'Aggregate CF'!Y962+IF(AA136&gt;0,SUM($G125:AA127)*'Aggregate CF'!Y962/$D$14,0))*$D$6</f>
        <v>0</v>
      </c>
      <c r="AB138" s="284">
        <f ca="1">-('Aggregate CF'!Z961-'Aggregate CF'!Z962+IF(AB136&gt;0,SUM($G125:AB127)*'Aggregate CF'!Z962/$D$14,0))*$D$6</f>
        <v>0</v>
      </c>
      <c r="AC138" s="284">
        <f ca="1">-('Aggregate CF'!AA961-'Aggregate CF'!AA962+IF(AC136&gt;0,SUM($G125:AC127)*'Aggregate CF'!AA962/$D$14,0))*$D$6</f>
        <v>0</v>
      </c>
      <c r="AD138" s="284">
        <f ca="1">-('Aggregate CF'!AB961-'Aggregate CF'!AB962+IF(AD136&gt;0,SUM($G125:AD127)*'Aggregate CF'!AB962/$D$14,0))*$D$6</f>
        <v>0</v>
      </c>
      <c r="AE138" s="284">
        <f ca="1">-('Aggregate CF'!AC961-'Aggregate CF'!AC962+IF(AE136&gt;0,SUM($G125:AE127)*'Aggregate CF'!AC962/$D$14,0))*$D$6</f>
        <v>0</v>
      </c>
      <c r="AF138" s="284">
        <f ca="1">-('Aggregate CF'!AD961-'Aggregate CF'!AD962+IF(AF136&gt;0,SUM($G125:AF127)*'Aggregate CF'!AD962/$D$14,0))*$D$6</f>
        <v>0</v>
      </c>
      <c r="AG138" s="284">
        <f ca="1">-('Aggregate CF'!AE961-'Aggregate CF'!AE962+IF(AG136&gt;0,SUM($G125:AG127)*'Aggregate CF'!AE962/$D$14,0))*$D$6</f>
        <v>0</v>
      </c>
      <c r="AH138" s="284">
        <f ca="1">-('Aggregate CF'!AF961-'Aggregate CF'!AF962+IF(AH136&gt;0,SUM($G125:AH127)*'Aggregate CF'!AF962/$D$14,0))*$D$6</f>
        <v>0</v>
      </c>
      <c r="AI138" s="284">
        <f ca="1">-('Aggregate CF'!AG961-'Aggregate CF'!AG962+IF(AI136&gt;0,SUM($G125:AI127)*'Aggregate CF'!AG962/$D$14,0))*$D$6</f>
        <v>0</v>
      </c>
      <c r="AJ138" s="284">
        <f ca="1">-('Aggregate CF'!AH961-'Aggregate CF'!AH962+IF(AJ136&gt;0,SUM($G125:AJ127)*'Aggregate CF'!AH962/$D$14,0))*$D$6</f>
        <v>0</v>
      </c>
      <c r="AK138" s="284">
        <f ca="1">-('Aggregate CF'!AI961-'Aggregate CF'!AI962+IF(AK136&gt;0,SUM($G125:AK127)*'Aggregate CF'!AI962/$D$14,0))*$D$6</f>
        <v>0</v>
      </c>
      <c r="AL138" s="284">
        <f ca="1">-('Aggregate CF'!AJ961-'Aggregate CF'!AJ962+IF(AL136&gt;0,SUM($G125:AL127)*'Aggregate CF'!AJ962/$D$14,0))*$D$6</f>
        <v>0</v>
      </c>
      <c r="AM138" s="284">
        <f ca="1">-('Aggregate CF'!AK961-'Aggregate CF'!AK962+IF(AM136&gt;0,SUM($G125:AM127)*'Aggregate CF'!AK962/$D$14,0))*$D$6</f>
        <v>0</v>
      </c>
      <c r="AN138" s="284">
        <f ca="1">-('Aggregate CF'!AL961-'Aggregate CF'!AL962+IF(AN136&gt;0,SUM($G125:AN127)*'Aggregate CF'!AL962/$D$14,0))*$D$6</f>
        <v>0</v>
      </c>
      <c r="AO138" s="284">
        <f ca="1">-('Aggregate CF'!AM961-'Aggregate CF'!AM962+IF(AO136&gt;0,SUM($G125:AO127)*'Aggregate CF'!AM962/$D$14,0))*$D$6</f>
        <v>0</v>
      </c>
      <c r="AP138" s="284">
        <f ca="1">-('Aggregate CF'!AN961-'Aggregate CF'!AN962+IF(AP136&gt;0,SUM($G125:AP127)*'Aggregate CF'!AN962/$D$14,0))*$D$6</f>
        <v>0</v>
      </c>
      <c r="AQ138" s="284">
        <f ca="1">-('Aggregate CF'!AO961-'Aggregate CF'!AO962+IF(AQ136&gt;0,SUM($G125:AQ127)*'Aggregate CF'!AO962/$D$14,0))*$D$6</f>
        <v>0</v>
      </c>
      <c r="AR138" s="284">
        <f ca="1">-('Aggregate CF'!AP961-'Aggregate CF'!AP962+IF(AR136&gt;0,SUM($G125:AR127)*'Aggregate CF'!AP962/$D$14,0))*$D$6</f>
        <v>0</v>
      </c>
      <c r="AS138" s="284">
        <f ca="1">-('Aggregate CF'!AQ961-'Aggregate CF'!AQ962+IF(AS136&gt;0,SUM($G125:AS127)*'Aggregate CF'!AQ962/$D$14,0))*$D$6</f>
        <v>0</v>
      </c>
      <c r="AT138" s="284">
        <f ca="1">-('Aggregate CF'!AR961-'Aggregate CF'!AR962+IF(AT136&gt;0,SUM($G125:AT127)*'Aggregate CF'!AR962/$D$14,0))*$D$6</f>
        <v>0</v>
      </c>
      <c r="AU138" s="284">
        <f ca="1">-('Aggregate CF'!AS961-'Aggregate CF'!AS962+IF(AU136&gt;0,SUM($G125:AU127)*'Aggregate CF'!AS962/$D$14,0))*$D$6</f>
        <v>0</v>
      </c>
      <c r="AV138" s="284">
        <f ca="1">-('Aggregate CF'!AT961-'Aggregate CF'!AT962+IF(AV136&gt;0,SUM($G125:AV127)*'Aggregate CF'!AT962/$D$14,0))*$D$6</f>
        <v>0</v>
      </c>
      <c r="AW138" s="284">
        <f ca="1">-('Aggregate CF'!AU961-'Aggregate CF'!AU962+IF(AW136&gt;0,SUM($G125:AW127)*'Aggregate CF'!AU962/$D$14,0))*$D$6</f>
        <v>0</v>
      </c>
      <c r="AX138" s="284">
        <f ca="1">-('Aggregate CF'!AV961-'Aggregate CF'!AV962+IF(AX136&gt;0,SUM($G125:AX127)*'Aggregate CF'!AV962/$D$14,0))*$D$6</f>
        <v>0</v>
      </c>
      <c r="AY138" s="284">
        <f ca="1">-('Aggregate CF'!AW961-'Aggregate CF'!AW962+IF(AY136&gt;0,SUM($G125:AY127)*'Aggregate CF'!AW962/$D$14,0))*$D$6</f>
        <v>0</v>
      </c>
      <c r="AZ138" s="284">
        <f ca="1">-('Aggregate CF'!AX961-'Aggregate CF'!AX962+IF(AZ136&gt;0,SUM($G125:AZ127)*'Aggregate CF'!AX962/$D$14,0))*$D$6</f>
        <v>0</v>
      </c>
      <c r="BA138" s="284">
        <f ca="1">-('Aggregate CF'!AY961-'Aggregate CF'!AY962+IF(BA136&gt;0,SUM($G125:BA127)*'Aggregate CF'!AY962/$D$14,0))*$D$6</f>
        <v>0</v>
      </c>
      <c r="BB138" s="284">
        <f ca="1">-('Aggregate CF'!AZ961-'Aggregate CF'!AZ962+IF(BB136&gt;0,SUM($G125:BB127)*'Aggregate CF'!AZ962/$D$14,0))*$D$6</f>
        <v>-2898013.4619626733</v>
      </c>
      <c r="BC138" s="284">
        <f ca="1">-('Aggregate CF'!BA961-'Aggregate CF'!BA962+IF(BC136&gt;0,SUM($G125:BC127)*'Aggregate CF'!BA962/$D$14,0))*$D$6</f>
        <v>0</v>
      </c>
      <c r="BD138" s="284">
        <f ca="1">-('Aggregate CF'!BB961-'Aggregate CF'!BB962+IF(BD136&gt;0,SUM($G125:BD127)*'Aggregate CF'!BB962/$D$14,0))*$D$6</f>
        <v>-886822.68701747397</v>
      </c>
      <c r="BE138" s="284">
        <f ca="1">-('Aggregate CF'!BC961-'Aggregate CF'!BC962+IF(BE136&gt;0,SUM($G125:BE127)*'Aggregate CF'!BC962/$D$14,0))*$D$6</f>
        <v>0</v>
      </c>
      <c r="BF138" s="284">
        <f ca="1">-('Aggregate CF'!BD961-'Aggregate CF'!BD962+IF(BF136&gt;0,SUM($G125:BF127)*'Aggregate CF'!BD962/$D$14,0))*$D$6</f>
        <v>0</v>
      </c>
      <c r="BG138" s="284">
        <f ca="1">-('Aggregate CF'!BE961-'Aggregate CF'!BE962+IF(BG136&gt;0,SUM($G125:BG127)*'Aggregate CF'!BE962/$D$14,0))*$D$6</f>
        <v>0</v>
      </c>
      <c r="BH138" s="284">
        <f ca="1">-('Aggregate CF'!BF961-'Aggregate CF'!BF962+IF(BH136&gt;0,SUM($G125:BH127)*'Aggregate CF'!BF962/$D$14,0))*$D$6</f>
        <v>0</v>
      </c>
      <c r="BI138" s="284">
        <f ca="1">-('Aggregate CF'!BG961-'Aggregate CF'!BG962+IF(BI136&gt;0,SUM($G125:BI127)*'Aggregate CF'!BG962/$D$14,0))*$D$6</f>
        <v>0</v>
      </c>
      <c r="BJ138" s="284">
        <f ca="1">-('Aggregate CF'!BH961-'Aggregate CF'!BH962+IF(BJ136&gt;0,SUM($G125:BJ127)*'Aggregate CF'!BH962/$D$14,0))*$D$6</f>
        <v>0</v>
      </c>
      <c r="BK138" s="284">
        <f ca="1">-('Aggregate CF'!BI961-'Aggregate CF'!BI962+IF(BK136&gt;0,SUM($G125:BK127)*'Aggregate CF'!BI962/$D$14,0))*$D$6</f>
        <v>0</v>
      </c>
      <c r="BL138" s="284">
        <f ca="1">-('Aggregate CF'!BJ961-'Aggregate CF'!BJ962+IF(BL136&gt;0,SUM($G125:BL127)*'Aggregate CF'!BJ962/$D$14,0))*$D$6</f>
        <v>0</v>
      </c>
      <c r="BM138" s="284">
        <f ca="1">-('Aggregate CF'!BK961-'Aggregate CF'!BK962+IF(BM136&gt;0,SUM($G125:BM127)*'Aggregate CF'!BK962/$D$14,0))*$D$6</f>
        <v>0</v>
      </c>
      <c r="BN138" s="284">
        <f ca="1">-('Aggregate CF'!BL961-'Aggregate CF'!BL962+IF(BN136&gt;0,SUM($G125:BN127)*'Aggregate CF'!BL962/$D$14,0))*$D$6</f>
        <v>-544378.00730982714</v>
      </c>
      <c r="BO138" s="284">
        <f ca="1">-('Aggregate CF'!BM961-'Aggregate CF'!BM962+IF(BO136&gt;0,SUM($G125:BO127)*'Aggregate CF'!BM962/$D$14,0))*$D$6</f>
        <v>0</v>
      </c>
      <c r="BP138" s="284">
        <f ca="1">-('Aggregate CF'!BN961-'Aggregate CF'!BN962+IF(BP136&gt;0,SUM($G125:BP127)*'Aggregate CF'!BN962/$D$14,0))*$D$6</f>
        <v>-134495.25400639905</v>
      </c>
      <c r="BQ138" s="284">
        <f ca="1">-('Aggregate CF'!BO961-'Aggregate CF'!BO962+IF(BQ136&gt;0,SUM($G125:BQ127)*'Aggregate CF'!BO962/$D$14,0))*$D$6</f>
        <v>0</v>
      </c>
      <c r="BR138" s="284">
        <f ca="1">-('Aggregate CF'!BP961-'Aggregate CF'!BP962+IF(BR136&gt;0,SUM($G125:BR127)*'Aggregate CF'!BP962/$D$14,0))*$D$6</f>
        <v>0</v>
      </c>
      <c r="BS138" s="284">
        <f ca="1">-('Aggregate CF'!BQ961-'Aggregate CF'!BQ962+IF(BS136&gt;0,SUM($G125:BS127)*'Aggregate CF'!BQ962/$D$14,0))*$D$6</f>
        <v>0</v>
      </c>
      <c r="BT138" s="284">
        <f ca="1">-('Aggregate CF'!BR961-'Aggregate CF'!BR962+IF(BT136&gt;0,SUM($G125:BT127)*'Aggregate CF'!BR962/$D$14,0))*$D$6</f>
        <v>0</v>
      </c>
      <c r="BU138" s="284">
        <f ca="1">-('Aggregate CF'!BS961-'Aggregate CF'!BS962+IF(BU136&gt;0,SUM($G125:BU127)*'Aggregate CF'!BS962/$D$14,0))*$D$6</f>
        <v>0</v>
      </c>
      <c r="BV138" s="284">
        <f ca="1">-('Aggregate CF'!BT961-'Aggregate CF'!BT962+IF(BV136&gt;0,SUM($G125:BV127)*'Aggregate CF'!BT962/$D$14,0))*$D$6</f>
        <v>0</v>
      </c>
      <c r="BW138" s="284">
        <f ca="1">-('Aggregate CF'!BU961-'Aggregate CF'!BU962+IF(BW136&gt;0,SUM($G125:BW127)*'Aggregate CF'!BU962/$D$14,0))*$D$6</f>
        <v>0</v>
      </c>
      <c r="BX138" s="284">
        <f ca="1">-('Aggregate CF'!BV961-'Aggregate CF'!BV962+IF(BX136&gt;0,SUM($G125:BX127)*'Aggregate CF'!BV962/$D$14,0))*$D$6</f>
        <v>0</v>
      </c>
      <c r="BY138" s="284">
        <f ca="1">-('Aggregate CF'!BW961-'Aggregate CF'!BW962+IF(BY136&gt;0,SUM($G125:BY127)*'Aggregate CF'!BW962/$D$14,0))*$D$6</f>
        <v>0</v>
      </c>
      <c r="BZ138" s="284">
        <f ca="1">-('Aggregate CF'!BX961-'Aggregate CF'!BX962+IF(BZ136&gt;0,SUM($G125:BZ127)*'Aggregate CF'!BX962/$D$14,0))*$D$6</f>
        <v>0</v>
      </c>
    </row>
    <row r="139" spans="2:78">
      <c r="B139" s="4" t="s">
        <v>454</v>
      </c>
      <c r="F139" s="571">
        <f ca="1">SUM(F135:F138)</f>
        <v>-11417109.599999998</v>
      </c>
      <c r="G139" s="284">
        <f t="shared" ref="G139:M139" ca="1" si="27">SUM(G135:G138)+G132</f>
        <v>281121.51305194804</v>
      </c>
      <c r="H139" s="284">
        <f t="shared" ca="1" si="27"/>
        <v>215871.51305194807</v>
      </c>
      <c r="I139" s="284">
        <f t="shared" ca="1" si="27"/>
        <v>202139.01305194802</v>
      </c>
      <c r="J139" s="284">
        <f t="shared" ca="1" si="27"/>
        <v>181105.51305194802</v>
      </c>
      <c r="K139" s="284">
        <f t="shared" ca="1" si="27"/>
        <v>242300.03090909091</v>
      </c>
      <c r="L139" s="284">
        <f t="shared" ca="1" si="27"/>
        <v>223507.28090909091</v>
      </c>
      <c r="M139" s="284">
        <f t="shared" ca="1" si="27"/>
        <v>202473.78090909091</v>
      </c>
      <c r="N139" s="284">
        <f t="shared" ref="N139:Q139" ca="1" si="28">SUM(N135:N138)+N132</f>
        <v>194536.28090909091</v>
      </c>
      <c r="O139" s="284">
        <f t="shared" ca="1" si="28"/>
        <v>193928.78090909091</v>
      </c>
      <c r="P139" s="284">
        <f t="shared" ca="1" si="28"/>
        <v>-85809.754567099619</v>
      </c>
      <c r="Q139" s="284">
        <f t="shared" ca="1" si="28"/>
        <v>4621.6561471861351</v>
      </c>
      <c r="R139" s="284">
        <f t="shared" ref="R139" ca="1" si="29">SUM(R135:R138)+R132</f>
        <v>-798.96290043290355</v>
      </c>
      <c r="S139" s="284">
        <f t="shared" ref="S139" ca="1" si="30">SUM(S135:S138)+S132</f>
        <v>-57862.653584956715</v>
      </c>
      <c r="T139" s="284">
        <f t="shared" ref="T139" ca="1" si="31">SUM(T135:T138)+T132</f>
        <v>-58176.403584956715</v>
      </c>
      <c r="U139" s="284">
        <f t="shared" ref="U139" ca="1" si="32">SUM(U135:U138)+U132</f>
        <v>-58327.814299242433</v>
      </c>
      <c r="V139" s="284">
        <f t="shared" ref="V139" ca="1" si="33">SUM(V135:V138)+V132</f>
        <v>-89037.991532847329</v>
      </c>
      <c r="W139" s="284">
        <f t="shared" ref="W139" ca="1" si="34">SUM(W135:W138)+W132</f>
        <v>-89393.900795579786</v>
      </c>
      <c r="X139" s="284">
        <f t="shared" ref="X139" ca="1" si="35">SUM(X135:X138)+X132</f>
        <v>-92023.798221906996</v>
      </c>
      <c r="Y139" s="284">
        <f t="shared" ref="Y139" ca="1" si="36">SUM(Y135:Y138)+Y132</f>
        <v>-88427.967620526237</v>
      </c>
      <c r="Z139" s="284">
        <f t="shared" ref="Z139" ca="1" si="37">SUM(Z135:Z138)+Z132</f>
        <v>-88088.344355222594</v>
      </c>
      <c r="AA139" s="284">
        <f t="shared" ref="AA139" ca="1" si="38">SUM(AA135:AA138)+AA132</f>
        <v>-87147.712242980197</v>
      </c>
      <c r="AB139" s="284">
        <f t="shared" ref="AB139" ca="1" si="39">SUM(AB135:AB138)+AB132</f>
        <v>-84314.862288603414</v>
      </c>
      <c r="AC139" s="284">
        <f t="shared" ref="AC139" ca="1" si="40">SUM(AC135:AC138)+AC132</f>
        <v>-83998.465501083439</v>
      </c>
      <c r="AD139" s="284">
        <f t="shared" ref="AD139" ca="1" si="41">SUM(AD135:AD138)+AD132</f>
        <v>-85102.312893615424</v>
      </c>
      <c r="AE139" s="284">
        <f t="shared" ref="AE139" ca="1" si="42">SUM(AE135:AE138)+AE132</f>
        <v>5949.5092258702916</v>
      </c>
      <c r="AF139" s="284">
        <f t="shared" ref="AF139" ca="1" si="43">SUM(AF135:AF138)+AF132</f>
        <v>10784877.794805618</v>
      </c>
      <c r="AG139" s="284">
        <f t="shared" ref="AG139" ca="1" si="44">SUM(AG135:AG138)+AG132</f>
        <v>-15889.748915989481</v>
      </c>
      <c r="AH139" s="284">
        <f t="shared" ref="AH139" ca="1" si="45">SUM(AH135:AH138)+AH132</f>
        <v>-15957.585818056772</v>
      </c>
      <c r="AI139" s="284">
        <f t="shared" ref="AI139" ca="1" si="46">SUM(AI135:AI138)+AI132</f>
        <v>-16025.691241194769</v>
      </c>
      <c r="AJ139" s="284">
        <f t="shared" ref="AJ139" ca="1" si="47">SUM(AJ135:AJ138)+AJ132</f>
        <v>-16094.066248299356</v>
      </c>
      <c r="AK139" s="284">
        <f t="shared" ref="AK139" ca="1" si="48">SUM(AK135:AK138)+AK132</f>
        <v>-16162.711906473725</v>
      </c>
      <c r="AL139" s="284">
        <f t="shared" ref="AL139" ca="1" si="49">SUM(AL135:AL138)+AL132</f>
        <v>-16231.629287045047</v>
      </c>
      <c r="AM139" s="284">
        <f t="shared" ref="AM139" ca="1" si="50">SUM(AM135:AM138)+AM132</f>
        <v>-16300.819465581115</v>
      </c>
      <c r="AN139" s="284">
        <f t="shared" ref="AN139" ca="1" si="51">SUM(AN135:AN138)+AN132</f>
        <v>-16370.283521907249</v>
      </c>
      <c r="AO139" s="284">
        <f t="shared" ref="AO139" ca="1" si="52">SUM(AO135:AO138)+AO132</f>
        <v>-16440.022540122991</v>
      </c>
      <c r="AP139" s="284">
        <f t="shared" ref="AP139" ca="1" si="53">SUM(AP135:AP138)+AP132</f>
        <v>-16510.037608619146</v>
      </c>
      <c r="AQ139" s="284">
        <f t="shared" ref="AQ139" ca="1" si="54">SUM(AQ135:AQ138)+AQ132</f>
        <v>-12461.858314092495</v>
      </c>
      <c r="AR139" s="284">
        <f t="shared" ref="AR139" ca="1" si="55">SUM(AR135:AR138)+AR132</f>
        <v>-12532.428765571878</v>
      </c>
      <c r="AS139" s="284">
        <f t="shared" ref="AS139" ca="1" si="56">SUM(AS135:AS138)+AS132</f>
        <v>-12603.278558421725</v>
      </c>
      <c r="AT139" s="284">
        <f t="shared" ref="AT139" ca="1" si="57">SUM(AT135:AT138)+AT132</f>
        <v>-12674.408798368246</v>
      </c>
      <c r="AU139" s="284">
        <f t="shared" ref="AU139" ca="1" si="58">SUM(AU135:AU138)+AU132</f>
        <v>-12745.820595514595</v>
      </c>
      <c r="AV139" s="284">
        <f t="shared" ref="AV139" ca="1" si="59">SUM(AV135:AV138)+AV132</f>
        <v>-12817.515064357931</v>
      </c>
      <c r="AW139" s="284">
        <f t="shared" ref="AW139" ca="1" si="60">SUM(AW135:AW138)+AW132</f>
        <v>-12889.49332380713</v>
      </c>
      <c r="AX139" s="284">
        <f t="shared" ref="AX139" ca="1" si="61">SUM(AX135:AX138)+AX132</f>
        <v>-12961.756497199973</v>
      </c>
      <c r="AY139" s="284">
        <f t="shared" ref="AY139" ca="1" si="62">SUM(AY135:AY138)+AY132</f>
        <v>-13034.305712320847</v>
      </c>
      <c r="AZ139" s="284">
        <f t="shared" ref="AZ139" ca="1" si="63">SUM(AZ135:AZ138)+AZ132</f>
        <v>-13107.142101418225</v>
      </c>
      <c r="BA139" s="284">
        <f t="shared" ref="BA139" ca="1" si="64">SUM(BA135:BA138)+BA132</f>
        <v>-13180.266801222459</v>
      </c>
      <c r="BB139" s="284">
        <f t="shared" ref="BB139" ca="1" si="65">SUM(BB135:BB138)+BB132</f>
        <v>39356544.731959924</v>
      </c>
      <c r="BC139" s="284">
        <f t="shared" ref="BC139" ca="1" si="66">SUM(BC135:BC138)+BC132</f>
        <v>-41479.381555895394</v>
      </c>
      <c r="BD139" s="284">
        <f t="shared" ref="BD139" ca="1" si="67">SUM(BD135:BD138)+BD132</f>
        <v>9396007.3835229408</v>
      </c>
      <c r="BE139" s="284">
        <f t="shared" ref="BE139" ca="1" si="68">SUM(BE135:BE138)+BE132</f>
        <v>10760.275490635691</v>
      </c>
      <c r="BF139" s="284">
        <f t="shared" ref="BF139" ca="1" si="69">SUM(BF135:BF138)+BF132</f>
        <v>10742.550758028809</v>
      </c>
      <c r="BG139" s="284">
        <f t="shared" ref="BG139" ca="1" si="70">SUM(BG135:BG138)+BG132</f>
        <v>10724.755865022025</v>
      </c>
      <c r="BH139" s="284">
        <f t="shared" ref="BH139" ca="1" si="71">SUM(BH135:BH138)+BH132</f>
        <v>10706.890533897091</v>
      </c>
      <c r="BI139" s="284">
        <f t="shared" ref="BI139" ca="1" si="72">SUM(BI135:BI138)+BI132</f>
        <v>10688.95448583645</v>
      </c>
      <c r="BJ139" s="284">
        <f t="shared" ref="BJ139" ca="1" si="73">SUM(BJ135:BJ138)+BJ132</f>
        <v>10670.947440918906</v>
      </c>
      <c r="BK139" s="284">
        <f t="shared" ref="BK139" ca="1" si="74">SUM(BK135:BK138)+BK132</f>
        <v>10652.869118115228</v>
      </c>
      <c r="BL139" s="284">
        <f t="shared" ref="BL139" ca="1" si="75">SUM(BL135:BL138)+BL132</f>
        <v>10634.719235283786</v>
      </c>
      <c r="BM139" s="284">
        <f t="shared" ref="BM139" ca="1" si="76">SUM(BM135:BM138)+BM132</f>
        <v>10616.497509166136</v>
      </c>
      <c r="BN139" s="284">
        <f t="shared" ref="BN139" ca="1" si="77">SUM(BN135:BN138)+BN132</f>
        <v>7136703.8694341201</v>
      </c>
      <c r="BO139" s="284">
        <f t="shared" ref="BO139" ca="1" si="78">SUM(BO135:BO138)+BO132</f>
        <v>3264.1585220248039</v>
      </c>
      <c r="BP139" s="284">
        <f t="shared" ref="BP139" ca="1" si="79">SUM(BP135:BP138)+BP132</f>
        <v>3279710.5831272788</v>
      </c>
      <c r="BQ139" s="284">
        <f t="shared" ref="BQ139" ca="1" si="80">SUM(BQ135:BQ138)+BQ132</f>
        <v>0</v>
      </c>
      <c r="BR139" s="284">
        <f t="shared" ref="BR139" ca="1" si="81">SUM(BR135:BR138)+BR132</f>
        <v>0</v>
      </c>
      <c r="BS139" s="284">
        <f t="shared" ref="BS139" ca="1" si="82">SUM(BS135:BS138)+BS132</f>
        <v>0</v>
      </c>
      <c r="BT139" s="284">
        <f t="shared" ref="BT139" ca="1" si="83">SUM(BT135:BT138)+BT132</f>
        <v>0</v>
      </c>
      <c r="BU139" s="284">
        <f t="shared" ref="BU139" ca="1" si="84">SUM(BU135:BU138)+BU132</f>
        <v>0</v>
      </c>
      <c r="BV139" s="284">
        <f t="shared" ref="BV139" ca="1" si="85">SUM(BV135:BV138)+BV132</f>
        <v>0</v>
      </c>
      <c r="BW139" s="284">
        <f t="shared" ref="BW139" ca="1" si="86">SUM(BW135:BW138)+BW132</f>
        <v>0</v>
      </c>
      <c r="BX139" s="284">
        <f t="shared" ref="BX139" ca="1" si="87">SUM(BX135:BX138)+BX132</f>
        <v>0</v>
      </c>
      <c r="BY139" s="284">
        <f t="shared" ref="BY139" ca="1" si="88">SUM(BY135:BY138)+BY132</f>
        <v>0</v>
      </c>
      <c r="BZ139" s="284">
        <f t="shared" ref="BZ139" ca="1" si="89">SUM(BZ135:BZ138)+BZ132</f>
        <v>0</v>
      </c>
    </row>
    <row r="140" spans="2:78">
      <c r="G140" s="284"/>
      <c r="H140" s="284"/>
      <c r="I140" s="284"/>
      <c r="J140" s="284"/>
      <c r="K140" s="284"/>
      <c r="L140" s="284"/>
      <c r="M140" s="284"/>
      <c r="N140" s="284"/>
      <c r="O140" s="284"/>
      <c r="P140" s="284"/>
      <c r="Q140" s="284"/>
    </row>
    <row r="141" spans="2:78">
      <c r="B141" s="4" t="s">
        <v>455</v>
      </c>
      <c r="D141" s="589">
        <f ca="1">XIRR(F139:BZ139,F107:BZ107)</f>
        <v>0.67654989361763007</v>
      </c>
      <c r="G141" s="284"/>
      <c r="H141" s="284"/>
      <c r="I141" s="284"/>
      <c r="J141" s="284"/>
      <c r="K141" s="284"/>
      <c r="L141" s="284"/>
      <c r="M141" s="284"/>
      <c r="N141" s="284"/>
      <c r="O141" s="284"/>
      <c r="P141" s="284"/>
      <c r="Q141" s="284"/>
    </row>
    <row r="142" spans="2:78">
      <c r="B142" s="4" t="s">
        <v>555</v>
      </c>
      <c r="D142" s="571">
        <f ca="1">SUMIF(F139:BZ139,"&gt;0",F139:BZ139)</f>
        <v>72000861.853935108</v>
      </c>
      <c r="G142"/>
      <c r="H142"/>
      <c r="I142"/>
      <c r="J142"/>
      <c r="K142"/>
      <c r="L142"/>
      <c r="M142"/>
      <c r="N142" s="284"/>
      <c r="O142" s="284"/>
      <c r="P142" s="284"/>
      <c r="Q142" s="284"/>
    </row>
    <row r="143" spans="2:78">
      <c r="B143" s="4" t="s">
        <v>556</v>
      </c>
      <c r="D143" s="571">
        <f ca="1">-SUMIF(F139:BZ139,"&lt;0",F139:BZ139)</f>
        <v>12810090.797030536</v>
      </c>
      <c r="G143"/>
      <c r="H143"/>
      <c r="I143"/>
      <c r="J143"/>
      <c r="K143"/>
      <c r="L143"/>
      <c r="M143"/>
    </row>
    <row r="144" spans="2:78">
      <c r="B144" s="4" t="s">
        <v>557</v>
      </c>
      <c r="D144" s="571">
        <f ca="1">D142-D143</f>
        <v>59190771.056904569</v>
      </c>
      <c r="G144"/>
      <c r="H144"/>
      <c r="I144"/>
      <c r="J144"/>
      <c r="K144"/>
      <c r="L144"/>
      <c r="M144"/>
    </row>
    <row r="145" spans="2:13">
      <c r="B145" s="4" t="s">
        <v>554</v>
      </c>
      <c r="D145" s="834">
        <f ca="1">D142/D143</f>
        <v>5.6206363401128572</v>
      </c>
      <c r="G145"/>
      <c r="H145"/>
      <c r="I145"/>
      <c r="J145"/>
      <c r="K145"/>
      <c r="L145"/>
      <c r="M145"/>
    </row>
    <row r="146" spans="2:13">
      <c r="B146" s="4" t="s">
        <v>516</v>
      </c>
      <c r="D146" s="835">
        <f ca="1">D144/D143</f>
        <v>4.6206363401128572</v>
      </c>
      <c r="G146"/>
      <c r="H146"/>
      <c r="I146"/>
      <c r="J146"/>
      <c r="K146"/>
      <c r="L146"/>
      <c r="M146"/>
    </row>
    <row r="147" spans="2:13">
      <c r="B147" s="4" t="s">
        <v>558</v>
      </c>
      <c r="D147" s="331">
        <f ca="1">D146/D21*12</f>
        <v>1.1089527216270858</v>
      </c>
      <c r="G147"/>
      <c r="H147"/>
      <c r="I147"/>
      <c r="J147"/>
      <c r="K147"/>
      <c r="L147"/>
      <c r="M147"/>
    </row>
    <row r="148" spans="2:13">
      <c r="G148"/>
      <c r="H148"/>
      <c r="I148"/>
      <c r="J148"/>
      <c r="K148"/>
      <c r="L148"/>
      <c r="M148"/>
    </row>
    <row r="149" spans="2:13">
      <c r="G149"/>
      <c r="H149"/>
      <c r="I149"/>
      <c r="J149"/>
      <c r="K149"/>
      <c r="L149"/>
      <c r="M149"/>
    </row>
    <row r="150" spans="2:13">
      <c r="G150" s="284"/>
      <c r="H150" s="284"/>
      <c r="I150" s="284"/>
      <c r="J150" s="284"/>
      <c r="K150" s="284"/>
      <c r="L150" s="284"/>
      <c r="M150" s="284"/>
    </row>
    <row r="151" spans="2:13">
      <c r="G151" s="284"/>
      <c r="H151" s="284"/>
      <c r="I151" s="284"/>
      <c r="J151" s="284"/>
      <c r="K151" s="284"/>
      <c r="L151" s="284"/>
      <c r="M151" s="284"/>
    </row>
    <row r="152" spans="2:13">
      <c r="G152" s="284"/>
      <c r="H152" s="284"/>
      <c r="I152" s="284"/>
      <c r="J152" s="284"/>
      <c r="K152" s="284"/>
      <c r="L152" s="284"/>
      <c r="M152" s="284"/>
    </row>
  </sheetData>
  <dataValidations count="1">
    <dataValidation type="list" allowBlank="1" showInputMessage="1" showErrorMessage="1" sqref="M7:M9 M28:M32 M34:M47 M76:M80 M50:M55 M57:M74 M12:M26" xr:uid="{7BB43F3B-40F8-43FD-B7CC-BB045EE22933}">
      <formula1>"27.5 Yrs, 15 Yrs, 5 Yrs, Expense, None"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249E-BAA2-462A-873F-E629F4DD0653}">
  <sheetPr>
    <tabColor theme="4"/>
    <pageSetUpPr fitToPage="1"/>
  </sheetPr>
  <dimension ref="A2:DT1112"/>
  <sheetViews>
    <sheetView showGridLines="0" topLeftCell="A252" zoomScale="80" zoomScaleNormal="80" workbookViewId="0">
      <selection activeCell="M315" sqref="M315"/>
    </sheetView>
  </sheetViews>
  <sheetFormatPr defaultColWidth="8.77734375" defaultRowHeight="14.4" outlineLevelRow="2"/>
  <cols>
    <col min="1" max="1" width="8.77734375" style="4"/>
    <col min="2" max="2" width="15.21875" style="4" customWidth="1"/>
    <col min="3" max="3" width="28.5546875" style="4" customWidth="1"/>
    <col min="4" max="4" width="23.44140625" style="4" customWidth="1"/>
    <col min="5" max="5" width="22.44140625" style="4" customWidth="1"/>
    <col min="6" max="6" width="18" style="4" customWidth="1"/>
    <col min="7" max="7" width="17.77734375" style="4" customWidth="1"/>
    <col min="8" max="8" width="17.5546875" style="4" customWidth="1"/>
    <col min="9" max="9" width="19.44140625" style="5" customWidth="1"/>
    <col min="10" max="10" width="18" style="5" customWidth="1"/>
    <col min="11" max="12" width="15.77734375" style="5" customWidth="1"/>
    <col min="13" max="13" width="21.21875" style="5" customWidth="1"/>
    <col min="14" max="14" width="18.44140625" style="4" customWidth="1"/>
    <col min="15" max="15" width="17.5546875" style="4" customWidth="1"/>
    <col min="16" max="17" width="16.21875" style="4" customWidth="1"/>
    <col min="18" max="28" width="15.21875" style="4" customWidth="1"/>
    <col min="29" max="29" width="12.77734375" style="4" bestFit="1" customWidth="1"/>
    <col min="30" max="30" width="14.21875" style="4" customWidth="1"/>
    <col min="31" max="51" width="12.77734375" style="4" bestFit="1" customWidth="1"/>
    <col min="52" max="52" width="16.44140625" style="4" customWidth="1"/>
    <col min="53" max="53" width="12.77734375" style="4" bestFit="1" customWidth="1"/>
    <col min="54" max="54" width="16.44140625" style="4" customWidth="1"/>
    <col min="55" max="55" width="14.44140625" style="4" customWidth="1"/>
    <col min="56" max="77" width="12.77734375" style="4" bestFit="1" customWidth="1"/>
    <col min="78" max="124" width="9.44140625" style="4" bestFit="1" customWidth="1"/>
    <col min="125" max="16384" width="8.77734375" style="4"/>
  </cols>
  <sheetData>
    <row r="2" spans="2:16" ht="21">
      <c r="B2" s="464" t="str">
        <f ca="1">MID(CELL("filename",A1),FIND("]",CELL("filename",A1))+1,255)</f>
        <v>Aggregate CF</v>
      </c>
      <c r="M2" s="37"/>
      <c r="N2" s="37"/>
      <c r="O2" s="37"/>
      <c r="P2" s="37"/>
    </row>
    <row r="3" spans="2:16" ht="18">
      <c r="B3" s="22" t="s">
        <v>298</v>
      </c>
      <c r="M3" s="37"/>
      <c r="N3" s="37"/>
      <c r="O3" s="37"/>
      <c r="P3" s="37"/>
    </row>
    <row r="4" spans="2:16" ht="15.6" outlineLevel="1">
      <c r="M4" s="37"/>
      <c r="N4" s="37"/>
      <c r="O4" s="37"/>
      <c r="P4" s="37"/>
    </row>
    <row r="5" spans="2:16" outlineLevel="1">
      <c r="C5" s="4" t="s">
        <v>338</v>
      </c>
      <c r="D5" s="769">
        <f>Summary!C2</f>
        <v>43497</v>
      </c>
      <c r="M5" s="4"/>
    </row>
    <row r="6" spans="2:16" outlineLevel="1">
      <c r="M6" s="4"/>
    </row>
    <row r="7" spans="2:16" ht="16.5" customHeight="1" outlineLevel="1">
      <c r="C7" s="21" t="s">
        <v>2</v>
      </c>
      <c r="I7" s="4"/>
      <c r="M7" s="4"/>
    </row>
    <row r="8" spans="2:16" ht="16.5" customHeight="1" outlineLevel="1">
      <c r="I8" s="4"/>
      <c r="M8" s="4"/>
    </row>
    <row r="9" spans="2:16" ht="16.5" customHeight="1" outlineLevel="1">
      <c r="C9" s="21" t="s">
        <v>3</v>
      </c>
      <c r="D9" s="169"/>
      <c r="I9" s="4"/>
      <c r="M9" s="4"/>
    </row>
    <row r="10" spans="2:16" ht="16.5" customHeight="1" outlineLevel="1">
      <c r="C10" s="21" t="s">
        <v>4</v>
      </c>
      <c r="D10" s="438"/>
      <c r="I10" s="4"/>
      <c r="M10" s="4"/>
    </row>
    <row r="11" spans="2:16" ht="16.5" customHeight="1" outlineLevel="1">
      <c r="C11" s="21" t="s">
        <v>5</v>
      </c>
      <c r="D11" s="170"/>
      <c r="I11" s="4"/>
      <c r="M11" s="4"/>
    </row>
    <row r="12" spans="2:16" ht="16.5" customHeight="1" outlineLevel="1">
      <c r="I12" s="4"/>
      <c r="M12" s="4"/>
    </row>
    <row r="13" spans="2:16" ht="16.5" customHeight="1" outlineLevel="1">
      <c r="C13" s="21" t="s">
        <v>6</v>
      </c>
      <c r="I13" s="4"/>
      <c r="M13" s="4"/>
    </row>
    <row r="14" spans="2:16" ht="16.5" customHeight="1" outlineLevel="1">
      <c r="I14" s="4"/>
      <c r="M14" s="4"/>
    </row>
    <row r="15" spans="2:16" ht="16.5" customHeight="1" outlineLevel="1">
      <c r="C15" s="1092"/>
      <c r="D15" s="1093"/>
      <c r="E15" s="1094"/>
      <c r="I15" s="4"/>
      <c r="M15" s="4"/>
    </row>
    <row r="16" spans="2:16" ht="16.5" customHeight="1" outlineLevel="1">
      <c r="C16" s="1092"/>
      <c r="D16" s="1093"/>
      <c r="E16" s="1094"/>
      <c r="I16" s="4"/>
      <c r="M16" s="4"/>
    </row>
    <row r="17" spans="3:17" ht="16.5" customHeight="1" outlineLevel="1">
      <c r="C17" s="1092"/>
      <c r="D17" s="1093"/>
      <c r="E17" s="1094"/>
      <c r="I17" s="4"/>
      <c r="M17" s="10"/>
      <c r="N17" s="10"/>
      <c r="O17" s="10"/>
      <c r="P17" s="10"/>
      <c r="Q17" s="10"/>
    </row>
    <row r="18" spans="3:17" ht="16.5" customHeight="1" outlineLevel="1">
      <c r="C18" s="1092"/>
      <c r="D18" s="1093"/>
      <c r="E18" s="1094"/>
      <c r="I18" s="4"/>
      <c r="M18" s="4"/>
    </row>
    <row r="19" spans="3:17" ht="16.5" customHeight="1" outlineLevel="1">
      <c r="I19" s="4"/>
      <c r="M19" s="4"/>
    </row>
    <row r="20" spans="3:17" ht="16.5" customHeight="1" outlineLevel="1">
      <c r="I20" s="4"/>
      <c r="M20" s="4"/>
    </row>
    <row r="21" spans="3:17" ht="16.5" customHeight="1" outlineLevel="1">
      <c r="C21" s="21" t="s">
        <v>11</v>
      </c>
      <c r="I21" s="4"/>
      <c r="M21" s="4"/>
    </row>
    <row r="22" spans="3:17" ht="16.5" customHeight="1" outlineLevel="1">
      <c r="I22" s="4"/>
      <c r="M22" s="4"/>
    </row>
    <row r="23" spans="3:17" ht="16.5" customHeight="1" outlineLevel="1">
      <c r="C23" s="1089"/>
      <c r="D23" s="1090"/>
      <c r="E23" s="1091"/>
      <c r="F23" s="10"/>
      <c r="G23" s="10"/>
      <c r="H23" s="10"/>
      <c r="I23" s="10"/>
      <c r="M23" s="4"/>
    </row>
    <row r="24" spans="3:17" ht="16.5" customHeight="1" outlineLevel="1">
      <c r="C24" s="1089"/>
      <c r="D24" s="1090"/>
      <c r="E24" s="1091"/>
      <c r="I24" s="4"/>
      <c r="M24" s="4"/>
    </row>
    <row r="25" spans="3:17" ht="16.5" customHeight="1" outlineLevel="1">
      <c r="I25" s="4"/>
      <c r="M25" s="4"/>
      <c r="P25" s="151"/>
    </row>
    <row r="26" spans="3:17" ht="16.5" customHeight="1" outlineLevel="1">
      <c r="C26" s="21" t="s">
        <v>195</v>
      </c>
      <c r="I26" s="4"/>
      <c r="M26" s="152"/>
      <c r="P26" s="151"/>
    </row>
    <row r="27" spans="3:17" ht="16.5" customHeight="1" outlineLevel="1">
      <c r="C27" s="4" t="s">
        <v>196</v>
      </c>
      <c r="E27" s="154">
        <f>E328</f>
        <v>0</v>
      </c>
      <c r="F27" s="155" t="s">
        <v>197</v>
      </c>
      <c r="I27" s="4"/>
      <c r="M27" s="4"/>
      <c r="P27" s="151"/>
    </row>
    <row r="28" spans="3:17" ht="16.5" customHeight="1" outlineLevel="1">
      <c r="C28" s="4" t="s">
        <v>241</v>
      </c>
      <c r="E28" s="427">
        <f ca="1">D907</f>
        <v>3.0662331558943781E-2</v>
      </c>
      <c r="F28" s="156"/>
      <c r="M28" s="4"/>
      <c r="P28" s="151"/>
    </row>
    <row r="29" spans="3:17" ht="16.5" customHeight="1" outlineLevel="1">
      <c r="C29" s="4" t="s">
        <v>342</v>
      </c>
      <c r="E29" s="423">
        <f>SUMIF(E823:N823,E27/12,E907:N907)</f>
        <v>0</v>
      </c>
      <c r="F29" s="156"/>
    </row>
    <row r="30" spans="3:17" ht="16.5" customHeight="1" outlineLevel="1">
      <c r="C30" s="4" t="s">
        <v>40</v>
      </c>
      <c r="E30" s="423">
        <f ca="1">D976</f>
        <v>0.1165301024913788</v>
      </c>
    </row>
    <row r="31" spans="3:17" ht="16.5" customHeight="1" outlineLevel="1"/>
    <row r="32" spans="3:17" ht="16.5" customHeight="1" outlineLevel="1">
      <c r="C32" s="4" t="s">
        <v>198</v>
      </c>
      <c r="E32" s="153">
        <f ca="1">-SUMIF(D979:DT979,"&lt;0",D979:DT979)</f>
        <v>13560247.829269812</v>
      </c>
      <c r="F32" s="156"/>
    </row>
    <row r="33" spans="2:15" ht="16.5" customHeight="1" outlineLevel="1">
      <c r="C33" s="4" t="s">
        <v>350</v>
      </c>
      <c r="E33" s="152">
        <f ca="1">SUMIF(D979:DT979,"&gt;0",D979:DT979)/-SUMIF(D979:DT979,"&lt;0",D979:DT979)</f>
        <v>5.4914860022281813</v>
      </c>
      <c r="F33" s="152" t="s">
        <v>41</v>
      </c>
      <c r="G33" s="152"/>
    </row>
    <row r="34" spans="2:15" ht="16.5" customHeight="1" outlineLevel="1">
      <c r="C34" s="4" t="s">
        <v>343</v>
      </c>
      <c r="E34" s="424">
        <f>SUMIF(E823:N823,E27/12,E922:N922)</f>
        <v>0</v>
      </c>
      <c r="F34" s="153"/>
    </row>
    <row r="35" spans="2:15" ht="16.5" customHeight="1" outlineLevel="1">
      <c r="C35" s="425" t="s">
        <v>345</v>
      </c>
      <c r="D35" s="425"/>
      <c r="E35" s="426">
        <f>D323</f>
        <v>0</v>
      </c>
      <c r="F35" s="153"/>
    </row>
    <row r="36" spans="2:15" ht="16.5" customHeight="1" outlineLevel="1">
      <c r="C36" s="4" t="s">
        <v>199</v>
      </c>
      <c r="E36" s="153">
        <f ca="1">SUM(D979:DT979)</f>
        <v>60905663.311910436</v>
      </c>
      <c r="F36" s="153"/>
    </row>
    <row r="37" spans="2:15" ht="16.5" customHeight="1" outlineLevel="1">
      <c r="C37" s="4" t="s">
        <v>243</v>
      </c>
      <c r="E37" s="427">
        <f ca="1">D981</f>
        <v>0.61377709507942213</v>
      </c>
    </row>
    <row r="39" spans="2:15" ht="18">
      <c r="B39" s="471" t="s">
        <v>15</v>
      </c>
    </row>
    <row r="40" spans="2:15" outlineLevel="1"/>
    <row r="41" spans="2:15" outlineLevel="1">
      <c r="I41" s="4"/>
      <c r="J41" s="4"/>
      <c r="K41" s="4"/>
      <c r="L41" s="4"/>
      <c r="M41" s="4"/>
    </row>
    <row r="42" spans="2:15" outlineLevel="1">
      <c r="D42" s="439" t="s">
        <v>215</v>
      </c>
      <c r="E42" s="439"/>
      <c r="F42" s="6">
        <f ca="1">SUM(E43:E45)</f>
        <v>6000</v>
      </c>
      <c r="I42" s="4"/>
      <c r="J42" s="4"/>
      <c r="K42" s="4"/>
      <c r="L42" s="4"/>
      <c r="M42" s="4"/>
    </row>
    <row r="43" spans="2:15" outlineLevel="1">
      <c r="D43" s="546" t="s">
        <v>42</v>
      </c>
      <c r="E43" s="770">
        <f t="array" aca="1" ref="E43" ca="1">SUMPRODUCT(0+(Summary!$D$5:$D$20="Yes"),IFERROR(N(INDIRECT("'"&amp;Summary!$C$5:$C$20&amp;"'!"&amp;ADDRESS(ROW(),COLUMN()))),0))</f>
        <v>0</v>
      </c>
      <c r="F43" s="7"/>
      <c r="I43" s="4"/>
      <c r="J43" s="4"/>
      <c r="K43" s="4"/>
      <c r="L43" s="4"/>
      <c r="M43" s="4"/>
    </row>
    <row r="44" spans="2:15" outlineLevel="1">
      <c r="D44" s="546" t="s">
        <v>43</v>
      </c>
      <c r="E44" s="770">
        <f t="array" aca="1" ref="E44" ca="1">SUMPRODUCT(0+(Summary!$D$5:$D$20="Yes"),IFERROR(N(INDIRECT("'"&amp;Summary!$C$5:$C$20&amp;"'!"&amp;ADDRESS(ROW(),COLUMN()))),0))</f>
        <v>0</v>
      </c>
      <c r="F44" s="7"/>
      <c r="I44" s="4"/>
      <c r="J44" s="4"/>
      <c r="K44" s="4"/>
      <c r="L44" s="4"/>
      <c r="M44" s="4"/>
    </row>
    <row r="45" spans="2:15" outlineLevel="1">
      <c r="D45" s="546" t="s">
        <v>44</v>
      </c>
      <c r="E45" s="771">
        <f t="array" aca="1" ref="E45" ca="1">SUMPRODUCT(0+(Summary!$D$5:$D$20="Yes"),IFERROR(N(INDIRECT("'"&amp;Summary!$C$5:$C$20&amp;"'!"&amp;ADDRESS(ROW(),COLUMN()))),0))</f>
        <v>6000</v>
      </c>
      <c r="F45" s="7"/>
      <c r="I45" s="4"/>
      <c r="J45" s="4"/>
      <c r="K45" s="4"/>
      <c r="L45" s="4"/>
      <c r="M45" s="4"/>
    </row>
    <row r="46" spans="2:15" outlineLevel="1">
      <c r="D46" s="1098" t="s">
        <v>45</v>
      </c>
      <c r="E46" s="1098"/>
      <c r="F46" s="6">
        <f ca="1">SUM(E47:E52)</f>
        <v>45611000</v>
      </c>
      <c r="I46" s="4"/>
      <c r="J46" s="4"/>
      <c r="K46" s="4"/>
      <c r="L46" s="4"/>
      <c r="M46" s="4"/>
    </row>
    <row r="47" spans="2:15" outlineLevel="1">
      <c r="D47" s="546" t="s">
        <v>0</v>
      </c>
      <c r="E47" s="771">
        <f t="array" aca="1" ref="E47" ca="1">SUMPRODUCT(0+(Summary!$D$5:$D$20="Yes"),IFERROR(N(INDIRECT("'"&amp;Summary!$C$5:$C$20&amp;"'!"&amp;ADDRESS(ROW(),COLUMN()))),0))</f>
        <v>43100000</v>
      </c>
      <c r="F47" s="832"/>
      <c r="G47" s="248"/>
      <c r="H47" s="248"/>
      <c r="I47" s="248"/>
      <c r="J47" s="248"/>
      <c r="K47" s="248"/>
      <c r="L47" s="248"/>
      <c r="M47" s="248"/>
      <c r="N47" s="248" t="s">
        <v>537</v>
      </c>
      <c r="O47" s="833">
        <f t="array" aca="1" ref="O47" ca="1">SUMPRODUCT(0+(Summary!$D$5:$D$20="Yes"),IFERROR(N(INDIRECT("'"&amp;Summary!$C$5:$C$20&amp;"'!"&amp;ADDRESS(ROW(),COLUMN()))),0))</f>
        <v>0</v>
      </c>
    </row>
    <row r="48" spans="2:15" outlineLevel="1">
      <c r="D48" s="546" t="s">
        <v>46</v>
      </c>
      <c r="E48" s="772">
        <f t="array" aca="1" ref="E48" ca="1">SUMPRODUCT(0+(Summary!$D$5:$D$20="Yes"),IFERROR(N(INDIRECT("'"&amp;Summary!$C$5:$C$20&amp;"'!"&amp;ADDRESS(ROW(),COLUMN()))),0))</f>
        <v>0</v>
      </c>
      <c r="F48" s="7"/>
      <c r="I48" s="4"/>
      <c r="J48" s="4"/>
      <c r="K48" s="4"/>
      <c r="L48" s="4"/>
      <c r="M48" s="4"/>
      <c r="N48" s="248" t="s">
        <v>538</v>
      </c>
      <c r="O48" s="833">
        <f t="array" aca="1" ref="O48" ca="1">SUMPRODUCT(0+(Summary!$D$5:$D$20="Yes"),IFERROR(N(INDIRECT("'"&amp;Summary!$C$5:$C$20&amp;"'!"&amp;ADDRESS(ROW(),COLUMN()))),0))</f>
        <v>0</v>
      </c>
    </row>
    <row r="49" spans="4:15" outlineLevel="1">
      <c r="D49" s="546" t="s">
        <v>47</v>
      </c>
      <c r="E49" s="772">
        <f t="array" aca="1" ref="E49" ca="1">SUMPRODUCT(0+(Summary!$D$5:$D$20="Yes"),IFERROR(N(INDIRECT("'"&amp;Summary!$C$5:$C$20&amp;"'!"&amp;ADDRESS(ROW(),COLUMN()))),0))</f>
        <v>0</v>
      </c>
      <c r="F49" s="7"/>
      <c r="I49" s="4"/>
      <c r="J49" s="4"/>
      <c r="K49" s="4"/>
      <c r="L49" s="4"/>
      <c r="M49" s="4"/>
      <c r="N49" s="248" t="s">
        <v>539</v>
      </c>
      <c r="O49" s="833">
        <f t="array" aca="1" ref="O49" ca="1">SUMPRODUCT(0+(Summary!$D$5:$D$20="Yes"),IFERROR(N(INDIRECT("'"&amp;Summary!$C$5:$C$20&amp;"'!"&amp;ADDRESS(ROW(),COLUMN()))),0))</f>
        <v>0</v>
      </c>
    </row>
    <row r="50" spans="4:15" outlineLevel="1">
      <c r="D50" s="546" t="s">
        <v>48</v>
      </c>
      <c r="E50" s="772">
        <f t="array" aca="1" ref="E50" ca="1">SUMPRODUCT(0+(Summary!$D$5:$D$20="Yes"),IFERROR(N(INDIRECT("'"&amp;Summary!$C$5:$C$20&amp;"'!"&amp;ADDRESS(ROW(),COLUMN()))),0))</f>
        <v>0</v>
      </c>
      <c r="F50" s="7"/>
      <c r="G50" s="969" t="s">
        <v>923</v>
      </c>
      <c r="H50" s="969" t="s">
        <v>924</v>
      </c>
      <c r="I50" s="969" t="s">
        <v>925</v>
      </c>
      <c r="J50" s="4"/>
      <c r="K50" s="4"/>
      <c r="L50" s="4"/>
      <c r="M50" s="4"/>
      <c r="N50" s="248" t="s">
        <v>540</v>
      </c>
      <c r="O50" s="833">
        <f t="array" aca="1" ref="O50" ca="1">SUMPRODUCT(0+(Summary!$D$5:$D$20="Yes"),IFERROR(N(INDIRECT("'"&amp;Summary!$C$5:$C$20&amp;"'!"&amp;ADDRESS(ROW(),COLUMN()))),0))</f>
        <v>0</v>
      </c>
    </row>
    <row r="51" spans="4:15" outlineLevel="1">
      <c r="D51" s="546" t="s">
        <v>219</v>
      </c>
      <c r="E51" s="970">
        <f t="array" aca="1" ref="E51" ca="1">SUMPRODUCT(0+(Summary!$D$5:$D$20="Yes"),IFERROR(N(INDIRECT("'"&amp;Summary!$C$5:$C$20&amp;"'!"&amp;ADDRESS(ROW(),COLUMN()))),0))</f>
        <v>2485000</v>
      </c>
      <c r="F51" s="7"/>
      <c r="G51" s="776">
        <f ca="1">E51/C159</f>
        <v>25618.556701030928</v>
      </c>
      <c r="H51" s="972">
        <f ca="1">H52/G51</f>
        <v>0.56924882629107987</v>
      </c>
      <c r="I51" s="972">
        <f ca="1">I52/G51</f>
        <v>0.56924882629107987</v>
      </c>
      <c r="J51" s="4"/>
      <c r="K51" s="4"/>
      <c r="L51" s="4"/>
      <c r="M51" s="4"/>
      <c r="N51" s="248" t="s">
        <v>541</v>
      </c>
      <c r="O51" s="833">
        <f t="array" aca="1" ref="O51" ca="1">SUMPRODUCT(0+(Summary!$D$5:$D$20="Yes"),IFERROR(N(INDIRECT("'"&amp;Summary!$C$5:$C$20&amp;"'!"&amp;ADDRESS(ROW(),COLUMN()))),0))</f>
        <v>0</v>
      </c>
    </row>
    <row r="52" spans="4:15" outlineLevel="1">
      <c r="D52" s="546" t="s">
        <v>217</v>
      </c>
      <c r="E52" s="771">
        <f t="array" aca="1" ref="E52" ca="1">SUMPRODUCT(0+(Summary!$D$5:$D$20="Yes"),IFERROR(N(INDIRECT("'"&amp;Summary!$C$5:$C$20&amp;"'!"&amp;ADDRESS(ROW(),COLUMN()))),0))</f>
        <v>26000</v>
      </c>
      <c r="F52" s="7"/>
      <c r="G52" s="26"/>
      <c r="H52" s="971">
        <f t="array" aca="1" ref="H52" ca="1">SUMPRODUCT(0+(Summary!$D$5:$D$20="Yes"),IFERROR(N(INDIRECT("'"&amp;Summary!$C$5:$C$20&amp;"'!"&amp;ADDRESS(ROW(),COLUMN()))),0))/Summary!D21</f>
        <v>14583.333333333334</v>
      </c>
      <c r="I52" s="971">
        <f t="array" aca="1" ref="I52" ca="1">SUMPRODUCT(0+(Summary!$D$5:$D$20="Yes"),IFERROR(N(INDIRECT("'"&amp;Summary!$C$5:$C$20&amp;"'!"&amp;ADDRESS(ROW(),COLUMN()))),0))/Summary!D21</f>
        <v>14583.333333333334</v>
      </c>
      <c r="J52" s="4"/>
      <c r="K52" s="4"/>
      <c r="L52" s="4"/>
      <c r="M52" s="4"/>
      <c r="N52" s="248" t="s">
        <v>542</v>
      </c>
      <c r="O52" s="833">
        <f t="array" aca="1" ref="O52" ca="1">SUMPRODUCT(0+(Summary!$D$5:$D$20="Yes"),IFERROR(N(INDIRECT("'"&amp;Summary!$C$5:$C$20&amp;"'!"&amp;ADDRESS(ROW(),COLUMN()))),0))</f>
        <v>0</v>
      </c>
    </row>
    <row r="53" spans="4:15" outlineLevel="1">
      <c r="D53" s="1098" t="s">
        <v>49</v>
      </c>
      <c r="E53" s="1098"/>
      <c r="F53" s="6">
        <f ca="1">SUM(E54:E58)</f>
        <v>948448</v>
      </c>
      <c r="I53" s="4"/>
      <c r="J53" s="4"/>
      <c r="K53" s="4"/>
      <c r="L53" s="4"/>
      <c r="M53" s="4"/>
      <c r="N53" s="248" t="s">
        <v>543</v>
      </c>
      <c r="O53" s="833">
        <f t="array" aca="1" ref="O53" ca="1">SUMPRODUCT(0+(Summary!$D$5:$D$20="Yes"),IFERROR(N(INDIRECT("'"&amp;Summary!$C$5:$C$20&amp;"'!"&amp;ADDRESS(ROW(),COLUMN()))),0))</f>
        <v>0</v>
      </c>
    </row>
    <row r="54" spans="4:15" outlineLevel="1">
      <c r="D54" s="546" t="s">
        <v>50</v>
      </c>
      <c r="E54" s="771">
        <f t="array" aca="1" ref="E54" ca="1">SUMPRODUCT(0+(Summary!$D$5:$D$20="Yes"),IFERROR(N(INDIRECT("'"&amp;Summary!$C$5:$C$20&amp;"'!"&amp;ADDRESS(ROW(),COLUMN()))),0))</f>
        <v>0</v>
      </c>
      <c r="F54" s="7"/>
      <c r="I54" s="4"/>
      <c r="J54" s="4"/>
      <c r="K54" s="4"/>
      <c r="L54" s="4"/>
      <c r="M54" s="4"/>
      <c r="N54" s="248" t="s">
        <v>544</v>
      </c>
      <c r="O54" s="833">
        <f t="array" aca="1" ref="O54" ca="1">SUMPRODUCT(0+(Summary!$D$5:$D$20="Yes"),IFERROR(N(INDIRECT("'"&amp;Summary!$C$5:$C$20&amp;"'!"&amp;ADDRESS(ROW(),COLUMN()))),0))</f>
        <v>0</v>
      </c>
    </row>
    <row r="55" spans="4:15" outlineLevel="1">
      <c r="D55" s="9" t="s">
        <v>51</v>
      </c>
      <c r="E55" s="773">
        <f t="array" aca="1" ref="E55" ca="1">SUMPRODUCT(0+(Summary!$D$5:$D$20="Yes"),IFERROR(N(INDIRECT("'"&amp;Summary!$C$5:$C$20&amp;"'!"&amp;ADDRESS(ROW(),COLUMN()))),0))</f>
        <v>862000</v>
      </c>
      <c r="I55" s="4"/>
      <c r="J55" s="4"/>
      <c r="K55" s="4"/>
      <c r="L55" s="4"/>
      <c r="M55" s="4"/>
      <c r="N55" s="248" t="s">
        <v>545</v>
      </c>
      <c r="O55" s="833">
        <f t="array" aca="1" ref="O55" ca="1">SUMPRODUCT(0+(Summary!$D$5:$D$20="Yes"),IFERROR(N(INDIRECT("'"&amp;Summary!$C$5:$C$20&amp;"'!"&amp;ADDRESS(ROW(),COLUMN()))),0))</f>
        <v>0</v>
      </c>
    </row>
    <row r="56" spans="4:15" outlineLevel="1">
      <c r="D56" s="774" t="s">
        <v>218</v>
      </c>
      <c r="E56" s="773">
        <f t="array" aca="1" ref="E56" ca="1">SUMPRODUCT(0+(Summary!$D$5:$D$20="Yes"),IFERROR(N(INDIRECT("'"&amp;Summary!$C$5:$C$20&amp;"'!"&amp;ADDRESS(ROW(),COLUMN()))),0))</f>
        <v>15000</v>
      </c>
      <c r="I56" s="4"/>
      <c r="J56" s="4"/>
      <c r="K56" s="4"/>
      <c r="L56" s="4"/>
      <c r="M56" s="4"/>
      <c r="N56" s="248" t="s">
        <v>546</v>
      </c>
      <c r="O56" s="833">
        <f t="array" aca="1" ref="O56" ca="1">SUMPRODUCT(0+(Summary!$D$5:$D$20="Yes"),IFERROR(N(INDIRECT("'"&amp;Summary!$C$5:$C$20&amp;"'!"&amp;ADDRESS(ROW(),COLUMN()))),0))</f>
        <v>0</v>
      </c>
    </row>
    <row r="57" spans="4:15" outlineLevel="1">
      <c r="D57" s="546" t="s">
        <v>212</v>
      </c>
      <c r="E57" s="771">
        <f t="array" aca="1" ref="E57" ca="1">SUMPRODUCT(0+(Summary!$D$5:$D$20="Yes"),IFERROR(N(INDIRECT("'"&amp;Summary!$C$5:$C$20&amp;"'!"&amp;ADDRESS(ROW(),COLUMN()))),0))</f>
        <v>33168</v>
      </c>
      <c r="F57" s="11"/>
      <c r="I57" s="4"/>
      <c r="J57" s="4"/>
      <c r="K57" s="4"/>
      <c r="L57" s="4"/>
      <c r="M57" s="4"/>
    </row>
    <row r="58" spans="4:15" outlineLevel="1">
      <c r="D58" s="546" t="s">
        <v>52</v>
      </c>
      <c r="E58" s="771">
        <f t="array" aca="1" ref="E58" ca="1">SUMPRODUCT(0+(Summary!$D$5:$D$20="Yes"),IFERROR(N(INDIRECT("'"&amp;Summary!$C$5:$C$20&amp;"'!"&amp;ADDRESS(ROW(),COLUMN()))),0))</f>
        <v>38280</v>
      </c>
      <c r="I58" s="4"/>
      <c r="J58" s="4"/>
      <c r="K58" s="4"/>
      <c r="L58" s="4"/>
      <c r="M58" s="4"/>
    </row>
    <row r="59" spans="4:15" outlineLevel="1">
      <c r="D59" s="1099" t="s">
        <v>216</v>
      </c>
      <c r="E59" s="1099"/>
      <c r="F59" s="6">
        <f ca="1">SUM(E60:E73)</f>
        <v>720000</v>
      </c>
      <c r="I59" s="4"/>
      <c r="J59" s="4"/>
      <c r="K59" s="4"/>
      <c r="L59" s="4"/>
      <c r="M59" s="4"/>
    </row>
    <row r="60" spans="4:15" outlineLevel="1">
      <c r="D60" s="546" t="s">
        <v>210</v>
      </c>
      <c r="E60" s="771">
        <f t="array" aca="1" ref="E60" ca="1">SUMPRODUCT(0+(Summary!$D$5:$D$20="Yes"),IFERROR(N(INDIRECT("'"&amp;Summary!$C$5:$C$20&amp;"'!"&amp;ADDRESS(ROW(),COLUMN()))),0))</f>
        <v>120000</v>
      </c>
      <c r="F60" s="7"/>
      <c r="I60" s="4"/>
      <c r="J60" s="410" t="s">
        <v>324</v>
      </c>
      <c r="K60" s="410" t="s">
        <v>325</v>
      </c>
      <c r="L60" s="410" t="s">
        <v>18</v>
      </c>
      <c r="M60" s="4"/>
    </row>
    <row r="61" spans="4:15" ht="15.75" customHeight="1" outlineLevel="1">
      <c r="D61" s="546" t="s">
        <v>209</v>
      </c>
      <c r="E61" s="771">
        <f t="array" aca="1" ref="E61" ca="1">SUMPRODUCT(0+(Summary!$D$5:$D$20="Yes"),IFERROR(N(INDIRECT("'"&amp;Summary!$C$5:$C$20&amp;"'!"&amp;ADDRESS(ROW(),COLUMN()))),0))</f>
        <v>120000</v>
      </c>
      <c r="F61" s="7"/>
      <c r="H61" s="4" t="s">
        <v>55</v>
      </c>
      <c r="I61" s="4"/>
      <c r="J61" s="345">
        <f t="array" aca="1" ref="J61" ca="1">SUMPRODUCT(0+(Summary!$D$5:$D$20="Yes"),IFERROR(N(INDIRECT("'"&amp;Summary!$C$5:$C$20&amp;"'!"&amp;ADDRESS(ROW(),COLUMN()))),0))</f>
        <v>6000</v>
      </c>
      <c r="K61" s="345">
        <f t="array" aca="1" ref="K61" ca="1">SUMPRODUCT(0+(Summary!$D$5:$D$20="Yes"),IFERROR(N(INDIRECT("'"&amp;Summary!$C$5:$C$20&amp;"'!"&amp;ADDRESS(ROW(),COLUMN()))),0))</f>
        <v>0</v>
      </c>
      <c r="L61" s="345">
        <f t="array" aca="1" ref="L61" ca="1">SUMPRODUCT(0+(Summary!$D$5:$D$20="Yes"),IFERROR(N(INDIRECT("'"&amp;Summary!$C$5:$C$20&amp;"'!"&amp;ADDRESS(ROW(),COLUMN()))),0))</f>
        <v>6000</v>
      </c>
      <c r="M61" s="4"/>
    </row>
    <row r="62" spans="4:15" ht="15" customHeight="1" outlineLevel="1">
      <c r="D62" s="546" t="s">
        <v>213</v>
      </c>
      <c r="E62" s="771">
        <f t="array" aca="1" ref="E62" ca="1">SUMPRODUCT(0+(Summary!$D$5:$D$20="Yes"),IFERROR(N(INDIRECT("'"&amp;Summary!$C$5:$C$20&amp;"'!"&amp;ADDRESS(ROW(),COLUMN()))),0))</f>
        <v>120000</v>
      </c>
      <c r="F62" s="7"/>
      <c r="H62" s="4" t="s">
        <v>155</v>
      </c>
      <c r="I62" s="4"/>
      <c r="J62" s="345">
        <f t="array" aca="1" ref="J62" ca="1">SUMPRODUCT(0+(Summary!$D$5:$D$20="Yes"),IFERROR(N(INDIRECT("'"&amp;Summary!$C$5:$C$20&amp;"'!"&amp;ADDRESS(ROW(),COLUMN()))),0))</f>
        <v>228342.19200000004</v>
      </c>
      <c r="K62" s="345">
        <f t="array" aca="1" ref="K62" ca="1">SUMPRODUCT(0+(Summary!$D$5:$D$20="Yes"),IFERROR(N(INDIRECT("'"&amp;Summary!$C$5:$C$20&amp;"'!"&amp;ADDRESS(ROW(),COLUMN()))),0))</f>
        <v>0</v>
      </c>
      <c r="L62" s="345">
        <f t="array" aca="1" ref="L62" ca="1">SUMPRODUCT(0+(Summary!$D$5:$D$20="Yes"),IFERROR(N(INDIRECT("'"&amp;Summary!$C$5:$C$20&amp;"'!"&amp;ADDRESS(ROW(),COLUMN()))),0))</f>
        <v>228342.19200000004</v>
      </c>
      <c r="M62" s="4"/>
    </row>
    <row r="63" spans="4:15" ht="15" customHeight="1" outlineLevel="1">
      <c r="D63" s="12" t="s">
        <v>211</v>
      </c>
      <c r="E63" s="771">
        <f t="array" aca="1" ref="E63" ca="1">SUMPRODUCT(0+(Summary!$D$5:$D$20="Yes"),IFERROR(N(INDIRECT("'"&amp;Summary!$C$5:$C$20&amp;"'!"&amp;ADDRESS(ROW(),COLUMN()))),0))</f>
        <v>120000</v>
      </c>
      <c r="F63" s="7"/>
      <c r="H63" s="4" t="s">
        <v>156</v>
      </c>
      <c r="I63" s="4"/>
      <c r="J63" s="345">
        <f t="array" aca="1" ref="J63" ca="1">SUMPRODUCT(0+(Summary!$D$5:$D$20="Yes"),IFERROR(N(INDIRECT("'"&amp;Summary!$C$5:$C$20&amp;"'!"&amp;ADDRESS(ROW(),COLUMN()))),0))</f>
        <v>228342.19200000004</v>
      </c>
      <c r="K63" s="345">
        <f t="array" aca="1" ref="K63" ca="1">SUMPRODUCT(0+(Summary!$D$5:$D$20="Yes"),IFERROR(N(INDIRECT("'"&amp;Summary!$C$5:$C$20&amp;"'!"&amp;ADDRESS(ROW(),COLUMN()))),0))</f>
        <v>0</v>
      </c>
      <c r="L63" s="345">
        <f t="array" aca="1" ref="L63" ca="1">SUMPRODUCT(0+(Summary!$D$5:$D$20="Yes"),IFERROR(N(INDIRECT("'"&amp;Summary!$C$5:$C$20&amp;"'!"&amp;ADDRESS(ROW(),COLUMN()))),0))</f>
        <v>228342.19200000004</v>
      </c>
      <c r="M63" s="4"/>
    </row>
    <row r="64" spans="4:15" ht="15" customHeight="1" outlineLevel="1">
      <c r="D64" s="12" t="s">
        <v>220</v>
      </c>
      <c r="E64" s="771">
        <f t="array" aca="1" ref="E64" ca="1">SUMPRODUCT(0+(Summary!$D$5:$D$20="Yes"),IFERROR(N(INDIRECT("'"&amp;Summary!$C$5:$C$20&amp;"'!"&amp;ADDRESS(ROW(),COLUMN()))),0))</f>
        <v>120000</v>
      </c>
      <c r="F64" s="7"/>
      <c r="H64" s="333" t="s">
        <v>158</v>
      </c>
      <c r="I64" s="4"/>
      <c r="J64" s="345">
        <f t="array" aca="1" ref="J64" ca="1">SUMPRODUCT(0+(Summary!$D$5:$D$20="Yes"),IFERROR(N(INDIRECT("'"&amp;Summary!$C$5:$C$20&amp;"'!"&amp;ADDRESS(ROW(),COLUMN()))),0))</f>
        <v>114171.09600000002</v>
      </c>
      <c r="K64" s="345">
        <f t="array" aca="1" ref="K64" ca="1">SUMPRODUCT(0+(Summary!$D$5:$D$20="Yes"),IFERROR(N(INDIRECT("'"&amp;Summary!$C$5:$C$20&amp;"'!"&amp;ADDRESS(ROW(),COLUMN()))),0))</f>
        <v>0</v>
      </c>
      <c r="L64" s="345">
        <f t="array" aca="1" ref="L64" ca="1">SUMPRODUCT(0+(Summary!$D$5:$D$20="Yes"),IFERROR(N(INDIRECT("'"&amp;Summary!$C$5:$C$20&amp;"'!"&amp;ADDRESS(ROW(),COLUMN()))),0))</f>
        <v>114171.09600000002</v>
      </c>
      <c r="M64" s="4"/>
    </row>
    <row r="65" spans="4:13" outlineLevel="1">
      <c r="D65" s="546" t="s">
        <v>221</v>
      </c>
      <c r="E65" s="771">
        <f t="array" aca="1" ref="E65" ca="1">SUMPRODUCT(0+(Summary!$D$5:$D$20="Yes"),IFERROR(N(INDIRECT("'"&amp;Summary!$C$5:$C$20&amp;"'!"&amp;ADDRESS(ROW(),COLUMN()))),0))</f>
        <v>120000</v>
      </c>
      <c r="F65" s="7"/>
      <c r="H65" s="4" t="s">
        <v>54</v>
      </c>
      <c r="I65" s="4"/>
      <c r="J65" s="345">
        <f t="array" aca="1" ref="J65" ca="1">SUMPRODUCT(0+(Summary!$D$5:$D$20="Yes"),IFERROR(N(INDIRECT("'"&amp;Summary!$C$5:$C$20&amp;"'!"&amp;ADDRESS(ROW(),COLUMN()))),0))</f>
        <v>50235.28224</v>
      </c>
      <c r="K65" s="345">
        <f t="array" aca="1" ref="K65" ca="1">SUMPRODUCT(0+(Summary!$D$5:$D$20="Yes"),IFERROR(N(INDIRECT("'"&amp;Summary!$C$5:$C$20&amp;"'!"&amp;ADDRESS(ROW(),COLUMN()))),0))</f>
        <v>0</v>
      </c>
      <c r="L65" s="345">
        <f t="array" aca="1" ref="L65" ca="1">SUMPRODUCT(0+(Summary!$D$5:$D$20="Yes"),IFERROR(N(INDIRECT("'"&amp;Summary!$C$5:$C$20&amp;"'!"&amp;ADDRESS(ROW(),COLUMN()))),0))</f>
        <v>50235.28224</v>
      </c>
      <c r="M65" s="4"/>
    </row>
    <row r="66" spans="4:13" outlineLevel="1">
      <c r="D66" s="546" t="s">
        <v>162</v>
      </c>
      <c r="E66" s="771">
        <f t="array" aca="1" ref="E66" ca="1">SUMPRODUCT(0+(Summary!$D$5:$D$20="Yes"),IFERROR(N(INDIRECT("'"&amp;Summary!$C$5:$C$20&amp;"'!"&amp;ADDRESS(ROW(),COLUMN()))),0))</f>
        <v>0</v>
      </c>
      <c r="F66" s="7"/>
      <c r="H66" s="4" t="s">
        <v>56</v>
      </c>
      <c r="I66" s="4"/>
      <c r="J66" s="345">
        <f t="array" aca="1" ref="J66" ca="1">SUMPRODUCT(0+(Summary!$D$5:$D$20="Yes"),IFERROR(N(INDIRECT("'"&amp;Summary!$C$5:$C$20&amp;"'!"&amp;ADDRESS(ROW(),COLUMN()))),0))</f>
        <v>36000</v>
      </c>
      <c r="K66" s="345">
        <f t="array" aca="1" ref="K66" ca="1">SUMPRODUCT(0+(Summary!$D$5:$D$20="Yes"),IFERROR(N(INDIRECT("'"&amp;Summary!$C$5:$C$20&amp;"'!"&amp;ADDRESS(ROW(),COLUMN()))),0))</f>
        <v>0</v>
      </c>
      <c r="L66" s="345">
        <f t="array" aca="1" ref="L66" ca="1">SUMPRODUCT(0+(Summary!$D$5:$D$20="Yes"),IFERROR(N(INDIRECT("'"&amp;Summary!$C$5:$C$20&amp;"'!"&amp;ADDRESS(ROW(),COLUMN()))),0))</f>
        <v>36000</v>
      </c>
      <c r="M66" s="4"/>
    </row>
    <row r="67" spans="4:13" outlineLevel="1">
      <c r="D67" s="546" t="s">
        <v>163</v>
      </c>
      <c r="E67" s="771">
        <f t="array" aca="1" ref="E67" ca="1">SUMPRODUCT(0+(Summary!$D$5:$D$20="Yes"),IFERROR(N(INDIRECT("'"&amp;Summary!$C$5:$C$20&amp;"'!"&amp;ADDRESS(ROW(),COLUMN()))),0))</f>
        <v>0</v>
      </c>
      <c r="F67" s="7"/>
      <c r="H67" s="4" t="s">
        <v>57</v>
      </c>
      <c r="I67" s="4"/>
      <c r="J67" s="345">
        <f t="array" aca="1" ref="J67" ca="1">SUMPRODUCT(0+(Summary!$D$5:$D$20="Yes"),IFERROR(N(INDIRECT("'"&amp;Summary!$C$5:$C$20&amp;"'!"&amp;ADDRESS(ROW(),COLUMN()))),0))</f>
        <v>36000</v>
      </c>
      <c r="K67" s="345">
        <f t="array" aca="1" ref="K67" ca="1">SUMPRODUCT(0+(Summary!$D$5:$D$20="Yes"),IFERROR(N(INDIRECT("'"&amp;Summary!$C$5:$C$20&amp;"'!"&amp;ADDRESS(ROW(),COLUMN()))),0))</f>
        <v>0</v>
      </c>
      <c r="L67" s="345">
        <f t="array" aca="1" ref="L67" ca="1">SUMPRODUCT(0+(Summary!$D$5:$D$20="Yes"),IFERROR(N(INDIRECT("'"&amp;Summary!$C$5:$C$20&amp;"'!"&amp;ADDRESS(ROW(),COLUMN()))),0))</f>
        <v>36000</v>
      </c>
      <c r="M67" s="4"/>
    </row>
    <row r="68" spans="4:13" outlineLevel="1">
      <c r="D68" s="546" t="s">
        <v>53</v>
      </c>
      <c r="E68" s="771">
        <f t="array" aca="1" ref="E68" ca="1">SUMPRODUCT(0+(Summary!$D$5:$D$20="Yes"),IFERROR(N(INDIRECT("'"&amp;Summary!$C$5:$C$20&amp;"'!"&amp;ADDRESS(ROW(),COLUMN()))),0))</f>
        <v>0</v>
      </c>
      <c r="H68" s="4" t="s">
        <v>161</v>
      </c>
      <c r="I68" s="4"/>
      <c r="J68" s="345">
        <f t="array" aca="1" ref="J68" ca="1">SUMPRODUCT(0+(Summary!$D$5:$D$20="Yes"),IFERROR(N(INDIRECT("'"&amp;Summary!$C$5:$C$20&amp;"'!"&amp;ADDRESS(ROW(),COLUMN()))),0))</f>
        <v>0</v>
      </c>
      <c r="K68" s="345">
        <f t="array" aca="1" ref="K68" ca="1">SUMPRODUCT(0+(Summary!$D$5:$D$20="Yes"),IFERROR(N(INDIRECT("'"&amp;Summary!$C$5:$C$20&amp;"'!"&amp;ADDRESS(ROW(),COLUMN()))),0))</f>
        <v>0</v>
      </c>
      <c r="L68" s="345">
        <f t="array" aca="1" ref="L68" ca="1">SUMPRODUCT(0+(Summary!$D$5:$D$20="Yes"),IFERROR(N(INDIRECT("'"&amp;Summary!$C$5:$C$20&amp;"'!"&amp;ADDRESS(ROW(),COLUMN()))),0))</f>
        <v>0</v>
      </c>
      <c r="M68" s="4"/>
    </row>
    <row r="69" spans="4:13" outlineLevel="1">
      <c r="D69" s="546" t="s">
        <v>165</v>
      </c>
      <c r="E69" s="771">
        <f t="array" aca="1" ref="E69" ca="1">SUMPRODUCT(0+(Summary!$D$5:$D$20="Yes"),IFERROR(N(INDIRECT("'"&amp;Summary!$C$5:$C$20&amp;"'!"&amp;ADDRESS(ROW(),COLUMN()))),0))</f>
        <v>0</v>
      </c>
      <c r="H69" s="4" t="s">
        <v>162</v>
      </c>
      <c r="I69" s="4"/>
      <c r="J69" s="345">
        <f t="array" aca="1" ref="J69" ca="1">SUMPRODUCT(0+(Summary!$D$5:$D$20="Yes"),IFERROR(N(INDIRECT("'"&amp;Summary!$C$5:$C$20&amp;"'!"&amp;ADDRESS(ROW(),COLUMN()))),0))</f>
        <v>0</v>
      </c>
      <c r="K69" s="345">
        <f t="array" aca="1" ref="K69" ca="1">SUMPRODUCT(0+(Summary!$D$5:$D$20="Yes"),IFERROR(N(INDIRECT("'"&amp;Summary!$C$5:$C$20&amp;"'!"&amp;ADDRESS(ROW(),COLUMN()))),0))</f>
        <v>0</v>
      </c>
      <c r="L69" s="345">
        <f t="array" aca="1" ref="L69" ca="1">SUMPRODUCT(0+(Summary!$D$5:$D$20="Yes"),IFERROR(N(INDIRECT("'"&amp;Summary!$C$5:$C$20&amp;"'!"&amp;ADDRESS(ROW(),COLUMN()))),0))</f>
        <v>0</v>
      </c>
      <c r="M69" s="4"/>
    </row>
    <row r="70" spans="4:13" outlineLevel="1">
      <c r="D70" s="12" t="s">
        <v>56</v>
      </c>
      <c r="E70" s="770">
        <f t="array" aca="1" ref="E70" ca="1">SUMPRODUCT(0+(Summary!$D$5:$D$20="Yes"),IFERROR(N(INDIRECT("'"&amp;Summary!$C$5:$C$20&amp;"'!"&amp;ADDRESS(ROW(),COLUMN()))),0))</f>
        <v>0</v>
      </c>
      <c r="F70" s="7"/>
      <c r="H70" s="4" t="s">
        <v>163</v>
      </c>
      <c r="I70" s="4"/>
      <c r="J70" s="345">
        <f t="array" aca="1" ref="J70" ca="1">SUMPRODUCT(0+(Summary!$D$5:$D$20="Yes"),IFERROR(N(INDIRECT("'"&amp;Summary!$C$5:$C$20&amp;"'!"&amp;ADDRESS(ROW(),COLUMN()))),0))</f>
        <v>0</v>
      </c>
      <c r="K70" s="345">
        <f t="array" aca="1" ref="K70" ca="1">SUMPRODUCT(0+(Summary!$D$5:$D$20="Yes"),IFERROR(N(INDIRECT("'"&amp;Summary!$C$5:$C$20&amp;"'!"&amp;ADDRESS(ROW(),COLUMN()))),0))</f>
        <v>0</v>
      </c>
      <c r="L70" s="345">
        <f t="array" aca="1" ref="L70" ca="1">SUMPRODUCT(0+(Summary!$D$5:$D$20="Yes"),IFERROR(N(INDIRECT("'"&amp;Summary!$C$5:$C$20&amp;"'!"&amp;ADDRESS(ROW(),COLUMN()))),0))</f>
        <v>0</v>
      </c>
      <c r="M70" s="4"/>
    </row>
    <row r="71" spans="4:13" outlineLevel="1">
      <c r="D71" s="12" t="s">
        <v>57</v>
      </c>
      <c r="E71" s="770">
        <f t="array" aca="1" ref="E71" ca="1">SUMPRODUCT(0+(Summary!$D$5:$D$20="Yes"),IFERROR(N(INDIRECT("'"&amp;Summary!$C$5:$C$20&amp;"'!"&amp;ADDRESS(ROW(),COLUMN()))),0))</f>
        <v>0</v>
      </c>
      <c r="F71" s="7"/>
      <c r="H71" s="4" t="s">
        <v>164</v>
      </c>
      <c r="I71" s="4"/>
      <c r="J71" s="345">
        <f t="array" aca="1" ref="J71" ca="1">SUMPRODUCT(0+(Summary!$D$5:$D$20="Yes"),IFERROR(N(INDIRECT("'"&amp;Summary!$C$5:$C$20&amp;"'!"&amp;ADDRESS(ROW(),COLUMN()))),0))</f>
        <v>90000</v>
      </c>
      <c r="K71" s="345">
        <f t="array" aca="1" ref="K71" ca="1">SUMPRODUCT(0+(Summary!$D$5:$D$20="Yes"),IFERROR(N(INDIRECT("'"&amp;Summary!$C$5:$C$20&amp;"'!"&amp;ADDRESS(ROW(),COLUMN()))),0))</f>
        <v>0</v>
      </c>
      <c r="L71" s="345">
        <f t="array" aca="1" ref="L71" ca="1">SUMPRODUCT(0+(Summary!$D$5:$D$20="Yes"),IFERROR(N(INDIRECT("'"&amp;Summary!$C$5:$C$20&amp;"'!"&amp;ADDRESS(ROW(),COLUMN()))),0))</f>
        <v>90000</v>
      </c>
      <c r="M71" s="4"/>
    </row>
    <row r="72" spans="4:13" outlineLevel="1">
      <c r="D72" s="12" t="s">
        <v>58</v>
      </c>
      <c r="E72" s="770">
        <f t="array" aca="1" ref="E72" ca="1">SUMPRODUCT(0+(Summary!$D$5:$D$20="Yes"),IFERROR(N(INDIRECT("'"&amp;Summary!$C$5:$C$20&amp;"'!"&amp;ADDRESS(ROW(),COLUMN()))),0))</f>
        <v>0</v>
      </c>
      <c r="F72" s="7"/>
      <c r="H72" s="408" t="s">
        <v>165</v>
      </c>
      <c r="I72" s="408"/>
      <c r="J72" s="409">
        <f t="array" aca="1" ref="J72" ca="1">SUMPRODUCT(0+(Summary!$D$5:$D$20="Yes"),IFERROR(N(INDIRECT("'"&amp;Summary!$C$5:$C$20&amp;"'!"&amp;ADDRESS(ROW(),COLUMN()))),0))</f>
        <v>15000</v>
      </c>
      <c r="K72" s="409">
        <f t="array" aca="1" ref="K72" ca="1">SUMPRODUCT(0+(Summary!$D$5:$D$20="Yes"),IFERROR(N(INDIRECT("'"&amp;Summary!$C$5:$C$20&amp;"'!"&amp;ADDRESS(ROW(),COLUMN()))),0))</f>
        <v>0</v>
      </c>
      <c r="L72" s="409">
        <f t="array" aca="1" ref="L72" ca="1">SUMPRODUCT(0+(Summary!$D$5:$D$20="Yes"),IFERROR(N(INDIRECT("'"&amp;Summary!$C$5:$C$20&amp;"'!"&amp;ADDRESS(ROW(),COLUMN()))),0))</f>
        <v>15000</v>
      </c>
      <c r="M72" s="4"/>
    </row>
    <row r="73" spans="4:13" outlineLevel="1">
      <c r="D73" s="12" t="s">
        <v>59</v>
      </c>
      <c r="E73" s="770">
        <f t="array" aca="1" ref="E73" ca="1">SUMPRODUCT(0+(Summary!$D$5:$D$20="Yes"),IFERROR(N(INDIRECT("'"&amp;Summary!$C$5:$C$20&amp;"'!"&amp;ADDRESS(ROW(),COLUMN()))),0))</f>
        <v>0</v>
      </c>
      <c r="F73" s="7"/>
      <c r="H73" s="21" t="s">
        <v>18</v>
      </c>
      <c r="I73" s="21"/>
      <c r="J73" s="407">
        <f ca="1">SUM(J61:J72)</f>
        <v>804090.76224000007</v>
      </c>
      <c r="K73" s="407">
        <f t="shared" ref="K73:L73" ca="1" si="0">SUM(K61:K72)</f>
        <v>0</v>
      </c>
      <c r="L73" s="407">
        <f t="shared" ca="1" si="0"/>
        <v>804090.76224000007</v>
      </c>
      <c r="M73" s="4"/>
    </row>
    <row r="74" spans="4:13" outlineLevel="1">
      <c r="D74" s="1099" t="s">
        <v>60</v>
      </c>
      <c r="E74" s="1099"/>
      <c r="F74" s="6">
        <f ca="1">SUM(E75:E77)</f>
        <v>3763100</v>
      </c>
      <c r="I74" s="4"/>
      <c r="J74" s="4"/>
      <c r="K74" s="4"/>
      <c r="L74" s="4"/>
      <c r="M74" s="4"/>
    </row>
    <row r="75" spans="4:13" outlineLevel="1">
      <c r="D75" s="9" t="s">
        <v>61</v>
      </c>
      <c r="E75" s="30">
        <f t="array" aca="1" ref="E75" ca="1">SUMPRODUCT(0+(Summary!$D$5:$D$20="Yes"),IFERROR(N(INDIRECT("'"&amp;Summary!$C$5:$C$20&amp;"'!"&amp;ADDRESS(ROW(),COLUMN()))),0))</f>
        <v>3211000</v>
      </c>
      <c r="F75" s="7"/>
      <c r="I75" s="4"/>
      <c r="J75" s="4"/>
      <c r="K75" s="4"/>
      <c r="L75" s="4"/>
      <c r="M75" s="4"/>
    </row>
    <row r="76" spans="4:13" outlineLevel="1">
      <c r="D76" s="9" t="s">
        <v>62</v>
      </c>
      <c r="E76" s="30">
        <f t="array" aca="1" ref="E76" ca="1">SUMPRODUCT(0+(Summary!$D$5:$D$20="Yes"),IFERROR(N(INDIRECT("'"&amp;Summary!$C$5:$C$20&amp;"'!"&amp;ADDRESS(ROW(),COLUMN()))),0))</f>
        <v>210000</v>
      </c>
      <c r="F76" s="7"/>
      <c r="I76" s="4"/>
      <c r="J76" s="4"/>
      <c r="K76" s="4"/>
      <c r="L76" s="4"/>
      <c r="M76" s="4"/>
    </row>
    <row r="77" spans="4:13" outlineLevel="1">
      <c r="D77" s="546" t="s">
        <v>63</v>
      </c>
      <c r="E77" s="30">
        <f t="array" aca="1" ref="E77" ca="1">SUMPRODUCT(0+(Summary!$D$5:$D$20="Yes"),IFERROR(N(INDIRECT("'"&amp;Summary!$C$5:$C$20&amp;"'!"&amp;ADDRESS(ROW(),COLUMN()))),0))</f>
        <v>342100</v>
      </c>
      <c r="I77" s="4"/>
      <c r="J77" s="4"/>
      <c r="K77" s="4"/>
      <c r="L77" s="4"/>
      <c r="M77" s="4"/>
    </row>
    <row r="78" spans="4:13" ht="15" outlineLevel="1" thickBot="1">
      <c r="D78" s="1098" t="s">
        <v>64</v>
      </c>
      <c r="E78" s="1098"/>
      <c r="F78" s="13">
        <f ca="1">SUM(F42:F74)</f>
        <v>51048548</v>
      </c>
      <c r="I78" s="4"/>
      <c r="J78" s="4"/>
      <c r="K78" s="4"/>
      <c r="L78" s="4"/>
      <c r="M78" s="4"/>
    </row>
    <row r="79" spans="4:13" ht="15" outlineLevel="1" thickTop="1">
      <c r="D79" s="775" t="s">
        <v>65</v>
      </c>
      <c r="E79" s="770">
        <f t="array" aca="1" ref="E79" ca="1">SUMPRODUCT(0+(Summary!$D$5:$D$20="Yes"),IFERROR(N(INDIRECT("'"&amp;Summary!$C$5:$C$20&amp;"'!"&amp;ADDRESS(ROW(),COLUMN()))),0))</f>
        <v>5682000</v>
      </c>
      <c r="G79" s="11"/>
      <c r="H79" s="4" t="s">
        <v>306</v>
      </c>
      <c r="J79" s="428">
        <f t="array" aca="1" ref="J79" ca="1">SUMPRODUCT(0+(Summary!$D$5:$D$20="Yes"),IFERROR(N(INDIRECT("'"&amp;Summary!$C$5:$C$20&amp;"'!"&amp;ADDRESS(ROW(),COLUMN()))),0))</f>
        <v>0</v>
      </c>
      <c r="K79" s="4"/>
      <c r="L79" s="4" t="s">
        <v>346</v>
      </c>
      <c r="M79" s="4"/>
    </row>
    <row r="80" spans="4:13" outlineLevel="1">
      <c r="D80" s="112" t="s">
        <v>214</v>
      </c>
      <c r="E80" s="771">
        <f t="array" aca="1" ref="E80" ca="1">SUMPRODUCT(0+(Summary!$D$5:$D$20="Yes"),IFERROR(N(INDIRECT("'"&amp;Summary!$C$5:$C$20&amp;"'!"&amp;ADDRESS(ROW(),COLUMN()))),0))</f>
        <v>0</v>
      </c>
      <c r="I80" s="4"/>
      <c r="J80" s="4"/>
      <c r="K80" s="4"/>
      <c r="L80" s="4"/>
      <c r="M80" s="4"/>
    </row>
    <row r="81" spans="2:13" outlineLevel="1">
      <c r="D81" s="546" t="s">
        <v>322</v>
      </c>
      <c r="E81" s="771">
        <f t="array" aca="1" ref="E81" ca="1">SUMPRODUCT(0+(Summary!$D$5:$D$20="Yes"),IFERROR(N(INDIRECT("'"&amp;Summary!$C$5:$C$20&amp;"'!"&amp;ADDRESS(ROW(),COLUMN()))),0))</f>
        <v>235000</v>
      </c>
      <c r="I81" s="4"/>
      <c r="J81" s="4"/>
      <c r="K81" s="4"/>
      <c r="L81" s="4"/>
      <c r="M81" s="4"/>
    </row>
    <row r="82" spans="2:13" outlineLevel="1">
      <c r="D82" s="546" t="s">
        <v>323</v>
      </c>
      <c r="E82" s="771">
        <f t="array" aca="1" ref="E82" ca="1">SUMPRODUCT(0+(Summary!$D$5:$D$20="Yes"),IFERROR(N(INDIRECT("'"&amp;Summary!$C$5:$C$20&amp;"'!"&amp;ADDRESS(ROW(),COLUMN()))),0))</f>
        <v>120000</v>
      </c>
      <c r="I82" s="4"/>
      <c r="J82" s="4"/>
      <c r="K82" s="4"/>
      <c r="L82" s="4"/>
      <c r="M82" s="4"/>
    </row>
    <row r="83" spans="2:13" outlineLevel="1">
      <c r="D83" s="546" t="s">
        <v>16</v>
      </c>
      <c r="E83" s="772">
        <f t="array" aca="1" ref="E83" ca="1">SUMPRODUCT(0+(Summary!$D$5:$D$20="Yes"),IFERROR(N(INDIRECT("'"&amp;Summary!$C$5:$C$20&amp;"'!"&amp;ADDRESS(ROW(),COLUMN()))),0))</f>
        <v>0</v>
      </c>
      <c r="I83" s="4"/>
      <c r="J83" s="4"/>
      <c r="K83" s="4"/>
      <c r="L83" s="4"/>
      <c r="M83" s="4"/>
    </row>
    <row r="84" spans="2:13" ht="15" outlineLevel="1" thickBot="1">
      <c r="D84" s="1100" t="s">
        <v>66</v>
      </c>
      <c r="E84" s="1100"/>
      <c r="F84" s="13">
        <f ca="1">SUM(E79:E83)+F78</f>
        <v>57085548</v>
      </c>
      <c r="H84" s="11"/>
      <c r="I84" s="4"/>
      <c r="J84" s="4"/>
      <c r="K84" s="4"/>
      <c r="L84" s="4"/>
      <c r="M84" s="4"/>
    </row>
    <row r="85" spans="2:13" ht="15" outlineLevel="1" thickTop="1">
      <c r="I85" s="4"/>
      <c r="J85" s="4"/>
      <c r="K85" s="4"/>
      <c r="L85" s="4"/>
      <c r="M85" s="4"/>
    </row>
    <row r="86" spans="2:13" outlineLevel="1">
      <c r="E86" s="11"/>
    </row>
    <row r="88" spans="2:13" ht="18">
      <c r="B88" s="471" t="s">
        <v>226</v>
      </c>
      <c r="I88" s="4"/>
      <c r="J88" s="4"/>
      <c r="K88" s="4"/>
      <c r="L88" s="4"/>
      <c r="M88" s="4"/>
    </row>
    <row r="89" spans="2:13" outlineLevel="1">
      <c r="I89" s="4"/>
      <c r="J89" s="4"/>
      <c r="K89" s="4"/>
      <c r="L89" s="4"/>
      <c r="M89" s="4"/>
    </row>
    <row r="90" spans="2:13" ht="16.2" outlineLevel="1">
      <c r="C90" s="23" t="s">
        <v>77</v>
      </c>
      <c r="H90" s="24" t="s">
        <v>76</v>
      </c>
      <c r="I90" s="25" t="s">
        <v>78</v>
      </c>
      <c r="J90" s="4"/>
      <c r="K90" s="4"/>
      <c r="L90" s="4"/>
      <c r="M90" s="4"/>
    </row>
    <row r="91" spans="2:13" outlineLevel="1">
      <c r="D91" s="4" t="s">
        <v>79</v>
      </c>
      <c r="H91" s="771">
        <f t="array" aca="1" ref="H91" ca="1">SUMPRODUCT(0+(Summary!$D$5:$D$20="Yes"),IFERROR(N(INDIRECT("'"&amp;Summary!$C$5:$C$20&amp;"'!"&amp;ADDRESS(ROW(),COLUMN()))),0))</f>
        <v>60000</v>
      </c>
      <c r="I91" s="26"/>
      <c r="J91" s="4"/>
      <c r="K91" s="4"/>
      <c r="L91" s="4"/>
      <c r="M91" s="4"/>
    </row>
    <row r="92" spans="2:13" outlineLevel="1">
      <c r="D92" s="4" t="s">
        <v>80</v>
      </c>
      <c r="H92" s="771">
        <f t="array" aca="1" ref="H92" ca="1">SUMPRODUCT(0+(Summary!$D$5:$D$20="Yes"),IFERROR(N(INDIRECT("'"&amp;Summary!$C$5:$C$20&amp;"'!"&amp;ADDRESS(ROW(),COLUMN()))),0))</f>
        <v>0</v>
      </c>
      <c r="I92" s="26"/>
      <c r="J92" s="4"/>
      <c r="K92" s="4"/>
      <c r="L92" s="4"/>
      <c r="M92" s="4"/>
    </row>
    <row r="93" spans="2:13" outlineLevel="1">
      <c r="D93" s="4" t="s">
        <v>81</v>
      </c>
      <c r="H93" s="771">
        <f t="array" aca="1" ref="H93" ca="1">SUMPRODUCT(0+(Summary!$D$5:$D$20="Yes"),IFERROR(N(INDIRECT("'"&amp;Summary!$C$5:$C$20&amp;"'!"&amp;ADDRESS(ROW(),COLUMN()))),0))</f>
        <v>0</v>
      </c>
      <c r="I93" s="26"/>
      <c r="J93" s="27"/>
      <c r="K93" s="4"/>
      <c r="L93" s="4"/>
      <c r="M93" s="4"/>
    </row>
    <row r="94" spans="2:13" outlineLevel="1">
      <c r="D94" s="4" t="s">
        <v>82</v>
      </c>
      <c r="H94" s="771">
        <f t="array" aca="1" ref="H94" ca="1">SUMPRODUCT(0+(Summary!$D$5:$D$20="Yes"),IFERROR(N(INDIRECT("'"&amp;Summary!$C$5:$C$20&amp;"'!"&amp;ADDRESS(ROW(),COLUMN()))),0))</f>
        <v>0</v>
      </c>
      <c r="I94" s="26"/>
      <c r="J94" s="27"/>
      <c r="K94" s="4"/>
      <c r="L94" s="4"/>
      <c r="M94" s="4"/>
    </row>
    <row r="95" spans="2:13" outlineLevel="1">
      <c r="D95" s="4" t="s">
        <v>83</v>
      </c>
      <c r="H95" s="771">
        <f t="array" aca="1" ref="H95" ca="1">SUMPRODUCT(0+(Summary!$D$5:$D$20="Yes"),IFERROR(N(INDIRECT("'"&amp;Summary!$C$5:$C$20&amp;"'!"&amp;ADDRESS(ROW(),COLUMN()))),0))</f>
        <v>30000</v>
      </c>
      <c r="I95" s="26"/>
      <c r="J95" s="27"/>
      <c r="K95" s="11"/>
      <c r="L95" s="4"/>
      <c r="M95" s="4"/>
    </row>
    <row r="96" spans="2:13" outlineLevel="1">
      <c r="D96" s="4" t="s">
        <v>84</v>
      </c>
      <c r="H96" s="771">
        <f t="array" aca="1" ref="H96" ca="1">SUMPRODUCT(0+(Summary!$D$5:$D$20="Yes"),IFERROR(N(INDIRECT("'"&amp;Summary!$C$5:$C$20&amp;"'!"&amp;ADDRESS(ROW(),COLUMN()))),0))</f>
        <v>0</v>
      </c>
      <c r="I96" s="26"/>
      <c r="J96" s="4"/>
      <c r="K96" s="4"/>
      <c r="L96" s="4"/>
      <c r="M96" s="4"/>
    </row>
    <row r="97" spans="3:13" outlineLevel="1">
      <c r="D97" s="4" t="s">
        <v>85</v>
      </c>
      <c r="H97" s="771">
        <f t="array" aca="1" ref="H97" ca="1">SUMPRODUCT(0+(Summary!$D$5:$D$20="Yes"),IFERROR(N(INDIRECT("'"&amp;Summary!$C$5:$C$20&amp;"'!"&amp;ADDRESS(ROW(),COLUMN()))),0))</f>
        <v>0</v>
      </c>
      <c r="I97" s="26"/>
      <c r="J97" s="4"/>
      <c r="K97" s="4"/>
      <c r="L97" s="4"/>
      <c r="M97" s="4"/>
    </row>
    <row r="98" spans="3:13" outlineLevel="1">
      <c r="D98" s="4" t="s">
        <v>86</v>
      </c>
      <c r="H98" s="771">
        <f t="array" aca="1" ref="H98" ca="1">SUMPRODUCT(0+(Summary!$D$5:$D$20="Yes"),IFERROR(N(INDIRECT("'"&amp;Summary!$C$5:$C$20&amp;"'!"&amp;ADDRESS(ROW(),COLUMN()))),0))</f>
        <v>30000</v>
      </c>
      <c r="I98" s="26"/>
      <c r="J98" s="4"/>
      <c r="K98" s="4"/>
      <c r="L98" s="4"/>
      <c r="M98" s="4"/>
    </row>
    <row r="99" spans="3:13" outlineLevel="1">
      <c r="D99" s="4" t="s">
        <v>87</v>
      </c>
      <c r="H99" s="771">
        <f t="array" aca="1" ref="H99" ca="1">SUMPRODUCT(0+(Summary!$D$5:$D$20="Yes"),IFERROR(N(INDIRECT("'"&amp;Summary!$C$5:$C$20&amp;"'!"&amp;ADDRESS(ROW(),COLUMN()))),0))</f>
        <v>0</v>
      </c>
      <c r="I99" s="26"/>
      <c r="J99" s="4"/>
      <c r="K99" s="4"/>
      <c r="L99" s="4"/>
      <c r="M99" s="4"/>
    </row>
    <row r="100" spans="3:13" outlineLevel="1">
      <c r="D100" s="4" t="s">
        <v>88</v>
      </c>
      <c r="H100" s="771">
        <f t="array" aca="1" ref="H100" ca="1">SUMPRODUCT(0+(Summary!$D$5:$D$20="Yes"),IFERROR(N(INDIRECT("'"&amp;Summary!$C$5:$C$20&amp;"'!"&amp;ADDRESS(ROW(),COLUMN()))),0))</f>
        <v>0</v>
      </c>
      <c r="I100" s="26"/>
      <c r="J100" s="4"/>
      <c r="K100" s="4"/>
      <c r="L100" s="4"/>
      <c r="M100" s="4"/>
    </row>
    <row r="101" spans="3:13" outlineLevel="1">
      <c r="D101" s="4" t="s">
        <v>89</v>
      </c>
      <c r="H101" s="771">
        <f t="array" aca="1" ref="H101" ca="1">SUMPRODUCT(0+(Summary!$D$5:$D$20="Yes"),IFERROR(N(INDIRECT("'"&amp;Summary!$C$5:$C$20&amp;"'!"&amp;ADDRESS(ROW(),COLUMN()))),0))</f>
        <v>0</v>
      </c>
      <c r="I101" s="26"/>
      <c r="J101" s="4"/>
      <c r="K101" s="4"/>
      <c r="L101" s="4"/>
      <c r="M101" s="4"/>
    </row>
    <row r="102" spans="3:13" outlineLevel="1">
      <c r="D102" s="4" t="s">
        <v>541</v>
      </c>
      <c r="H102" s="771"/>
      <c r="I102" s="26"/>
      <c r="J102" s="4"/>
      <c r="K102" s="4"/>
      <c r="L102" s="4"/>
      <c r="M102" s="4"/>
    </row>
    <row r="103" spans="3:13" outlineLevel="1">
      <c r="D103" s="4" t="s">
        <v>542</v>
      </c>
      <c r="H103" s="771"/>
      <c r="I103" s="26"/>
      <c r="J103" s="4"/>
      <c r="K103" s="4"/>
      <c r="L103" s="4"/>
      <c r="M103" s="4"/>
    </row>
    <row r="104" spans="3:13" outlineLevel="1">
      <c r="D104" s="4" t="s">
        <v>543</v>
      </c>
      <c r="H104" s="771"/>
      <c r="I104" s="26"/>
      <c r="J104" s="4"/>
      <c r="K104" s="4"/>
      <c r="L104" s="4"/>
      <c r="M104" s="4"/>
    </row>
    <row r="105" spans="3:13" outlineLevel="1">
      <c r="D105" s="4" t="s">
        <v>544</v>
      </c>
      <c r="H105" s="771"/>
      <c r="I105" s="26"/>
      <c r="J105" s="4"/>
      <c r="K105" s="4"/>
      <c r="L105" s="4"/>
      <c r="M105" s="4"/>
    </row>
    <row r="106" spans="3:13" outlineLevel="1">
      <c r="D106" s="4" t="s">
        <v>545</v>
      </c>
      <c r="H106" s="771"/>
      <c r="I106" s="26"/>
      <c r="J106" s="4"/>
      <c r="K106" s="4"/>
      <c r="L106" s="4"/>
      <c r="M106" s="4"/>
    </row>
    <row r="107" spans="3:13" outlineLevel="1">
      <c r="D107" s="408" t="s">
        <v>546</v>
      </c>
      <c r="E107" s="28"/>
      <c r="F107" s="28"/>
      <c r="G107" s="28"/>
      <c r="H107" s="771">
        <f t="array" aca="1" ref="H107" ca="1">SUMPRODUCT(0+(Summary!$D$5:$D$20="Yes"),IFERROR(N(INDIRECT("'"&amp;Summary!$C$5:$C$20&amp;"'!"&amp;ADDRESS(ROW(),COLUMN()))),0))</f>
        <v>90000</v>
      </c>
      <c r="I107" s="26"/>
      <c r="J107" s="4"/>
      <c r="K107" s="4"/>
      <c r="L107" s="4"/>
      <c r="M107" s="4"/>
    </row>
    <row r="108" spans="3:13" outlineLevel="1">
      <c r="G108" s="21" t="s">
        <v>90</v>
      </c>
      <c r="H108" s="29">
        <f ca="1">SUM(H91:H107)</f>
        <v>210000</v>
      </c>
      <c r="I108" s="26"/>
      <c r="J108" s="4"/>
      <c r="K108" s="4"/>
      <c r="L108" s="4"/>
      <c r="M108" s="4"/>
    </row>
    <row r="109" spans="3:13" outlineLevel="1">
      <c r="I109" s="26"/>
      <c r="J109" s="4"/>
      <c r="K109" s="4"/>
      <c r="L109" s="4"/>
      <c r="M109" s="4"/>
    </row>
    <row r="110" spans="3:13" outlineLevel="1">
      <c r="I110" s="26"/>
      <c r="J110" s="4"/>
      <c r="K110" s="4"/>
      <c r="L110" s="4"/>
      <c r="M110" s="4"/>
    </row>
    <row r="111" spans="3:13" outlineLevel="1">
      <c r="C111" s="23" t="s">
        <v>91</v>
      </c>
      <c r="I111" s="26"/>
      <c r="J111" s="4"/>
      <c r="K111" s="4" t="s">
        <v>250</v>
      </c>
      <c r="L111" s="4"/>
      <c r="M111" s="4"/>
    </row>
    <row r="112" spans="3:13" outlineLevel="1">
      <c r="D112" s="15" t="s">
        <v>547</v>
      </c>
      <c r="H112" s="30">
        <f t="array" aca="1" ref="H112" ca="1">SUMPRODUCT(0+(Summary!$D$5:$D$20="Yes"),IFERROR(N(INDIRECT("'"&amp;Summary!$C$5:$C$20&amp;"'!"&amp;ADDRESS(ROW(),COLUMN()))),0))</f>
        <v>3211000</v>
      </c>
      <c r="I112" s="776">
        <f t="array" aca="1" ref="I112" ca="1">SUMPRODUCT(0+(Summary!$D$5:$D$20="Yes"),IFERROR(N(INDIRECT("'"&amp;Summary!$C$5:$C$20&amp;"'!"&amp;ADDRESS(ROW(),COLUMN()))),0))</f>
        <v>196000</v>
      </c>
      <c r="J112" s="112" t="s">
        <v>92</v>
      </c>
      <c r="K112" s="777">
        <v>1</v>
      </c>
      <c r="L112" s="4"/>
      <c r="M112" s="4"/>
    </row>
    <row r="113" spans="2:38" outlineLevel="1">
      <c r="D113" s="15" t="s">
        <v>548</v>
      </c>
      <c r="H113" s="30">
        <f t="array" aca="1" ref="H113" ca="1">SUMPRODUCT(0+(Summary!$D$5:$D$20="Yes"),IFERROR(N(INDIRECT("'"&amp;Summary!$C$5:$C$20&amp;"'!"&amp;ADDRESS(ROW(),COLUMN()))),0))</f>
        <v>0</v>
      </c>
      <c r="I113" s="776">
        <f t="array" aca="1" ref="I113" ca="1">SUMPRODUCT(0+(Summary!$D$5:$D$20="Yes"),IFERROR(N(INDIRECT("'"&amp;Summary!$C$5:$C$20&amp;"'!"&amp;ADDRESS(ROW(),COLUMN()))),0))</f>
        <v>0</v>
      </c>
      <c r="J113" s="112" t="s">
        <v>92</v>
      </c>
      <c r="K113" s="777">
        <v>1</v>
      </c>
      <c r="L113" s="4"/>
      <c r="M113" s="4"/>
    </row>
    <row r="114" spans="2:38" outlineLevel="1">
      <c r="D114" s="15" t="s">
        <v>549</v>
      </c>
      <c r="H114" s="30">
        <f t="array" aca="1" ref="H114" ca="1">SUMPRODUCT(0+(Summary!$D$5:$D$20="Yes"),IFERROR(N(INDIRECT("'"&amp;Summary!$C$5:$C$20&amp;"'!"&amp;ADDRESS(ROW(),COLUMN()))),0))</f>
        <v>0</v>
      </c>
      <c r="I114" s="776">
        <f t="array" aca="1" ref="I114" ca="1">SUMPRODUCT(0+(Summary!$D$5:$D$20="Yes"),IFERROR(N(INDIRECT("'"&amp;Summary!$C$5:$C$20&amp;"'!"&amp;ADDRESS(ROW(),COLUMN()))),0))</f>
        <v>0</v>
      </c>
      <c r="J114" s="112" t="s">
        <v>92</v>
      </c>
      <c r="K114" s="777">
        <v>1</v>
      </c>
      <c r="L114" s="4"/>
      <c r="M114" s="4"/>
    </row>
    <row r="115" spans="2:38" outlineLevel="1">
      <c r="D115" s="15" t="s">
        <v>550</v>
      </c>
      <c r="H115" s="30">
        <f t="array" aca="1" ref="H115" ca="1">SUMPRODUCT(0+(Summary!$D$5:$D$20="Yes"),IFERROR(N(INDIRECT("'"&amp;Summary!$C$5:$C$20&amp;"'!"&amp;ADDRESS(ROW(),COLUMN()))),0))</f>
        <v>0</v>
      </c>
      <c r="I115" s="776">
        <f t="array" aca="1" ref="I115" ca="1">SUMPRODUCT(0+(Summary!$D$5:$D$20="Yes"),IFERROR(N(INDIRECT("'"&amp;Summary!$C$5:$C$20&amp;"'!"&amp;ADDRESS(ROW(),COLUMN()))),0))</f>
        <v>0</v>
      </c>
      <c r="J115" s="112" t="s">
        <v>92</v>
      </c>
      <c r="K115" s="777">
        <v>1</v>
      </c>
      <c r="L115" s="4"/>
      <c r="M115" s="4"/>
    </row>
    <row r="116" spans="2:38" outlineLevel="1">
      <c r="D116" s="15" t="s">
        <v>551</v>
      </c>
      <c r="H116" s="30">
        <f t="array" aca="1" ref="H116" ca="1">SUMPRODUCT(0+(Summary!$D$5:$D$20="Yes"),IFERROR(N(INDIRECT("'"&amp;Summary!$C$5:$C$20&amp;"'!"&amp;ADDRESS(ROW(),COLUMN()))),0))</f>
        <v>0</v>
      </c>
      <c r="I116" s="776">
        <f t="array" aca="1" ref="I116" ca="1">SUMPRODUCT(0+(Summary!$D$5:$D$20="Yes"),IFERROR(N(INDIRECT("'"&amp;Summary!$C$5:$C$20&amp;"'!"&amp;ADDRESS(ROW(),COLUMN()))),0))</f>
        <v>0</v>
      </c>
      <c r="J116" s="112" t="s">
        <v>92</v>
      </c>
      <c r="K116" s="777">
        <v>1</v>
      </c>
      <c r="L116" s="4"/>
      <c r="M116" s="4"/>
    </row>
    <row r="117" spans="2:38" outlineLevel="1">
      <c r="D117" s="408" t="s">
        <v>552</v>
      </c>
      <c r="E117" s="28"/>
      <c r="F117" s="28"/>
      <c r="G117" s="28"/>
      <c r="H117" s="32">
        <f t="array" aca="1" ref="H117" ca="1">SUMPRODUCT(0+(Summary!$D$5:$D$20="Yes"),IFERROR(N(INDIRECT("'"&amp;Summary!$C$5:$C$20&amp;"'!"&amp;ADDRESS(ROW(),COLUMN()))),0))</f>
        <v>0</v>
      </c>
      <c r="I117" s="776">
        <f t="array" aca="1" ref="I117" ca="1">SUMPRODUCT(0+(Summary!$D$5:$D$20="Yes"),IFERROR(N(INDIRECT("'"&amp;Summary!$C$5:$C$20&amp;"'!"&amp;ADDRESS(ROW(),COLUMN()))),0))</f>
        <v>0</v>
      </c>
      <c r="J117" s="778" t="s">
        <v>92</v>
      </c>
      <c r="K117" s="777">
        <v>1</v>
      </c>
      <c r="L117" s="4"/>
      <c r="M117" s="4"/>
    </row>
    <row r="118" spans="2:38" outlineLevel="1">
      <c r="H118" s="11">
        <f ca="1">SUM(H112:H117)</f>
        <v>3211000</v>
      </c>
      <c r="I118" s="33">
        <f ca="1">H118/$C$159</f>
        <v>33103.092783505155</v>
      </c>
      <c r="J118" s="15" t="s">
        <v>92</v>
      </c>
      <c r="K118" s="15"/>
      <c r="L118" s="4"/>
      <c r="M118" s="4"/>
    </row>
    <row r="119" spans="2:38" outlineLevel="1">
      <c r="H119" s="11"/>
      <c r="I119" s="34"/>
      <c r="J119" s="15"/>
      <c r="K119" s="15"/>
      <c r="L119" s="4"/>
      <c r="M119" s="4"/>
    </row>
    <row r="120" spans="2:38" outlineLevel="1">
      <c r="C120" s="4" t="s">
        <v>93</v>
      </c>
      <c r="G120" s="157"/>
      <c r="H120" s="11">
        <f t="array" aca="1" ref="H120" ca="1">SUMPRODUCT(0+(Summary!$D$5:$D$20="Yes"),IFERROR(N(INDIRECT("'"&amp;Summary!$C$5:$C$20&amp;"'!"&amp;ADDRESS(ROW(),COLUMN()))),0))</f>
        <v>342100</v>
      </c>
      <c r="I120" s="34"/>
      <c r="J120" s="15"/>
      <c r="K120" s="15"/>
      <c r="L120" s="4"/>
      <c r="M120" s="4"/>
    </row>
    <row r="121" spans="2:38" outlineLevel="1">
      <c r="H121" s="11"/>
      <c r="I121" s="34"/>
      <c r="J121" s="15"/>
      <c r="K121" s="15"/>
      <c r="L121" s="4"/>
      <c r="M121" s="4"/>
    </row>
    <row r="122" spans="2:38" outlineLevel="1">
      <c r="H122" s="11"/>
      <c r="I122" s="34"/>
      <c r="J122" s="15"/>
      <c r="K122" s="15"/>
      <c r="L122" s="4"/>
      <c r="M122" s="4"/>
    </row>
    <row r="123" spans="2:38" ht="15.6" outlineLevel="1">
      <c r="C123" s="23" t="s">
        <v>94</v>
      </c>
      <c r="H123" s="35">
        <f ca="1">+H108+H118+H120</f>
        <v>3763100</v>
      </c>
      <c r="I123" s="36">
        <f ca="1">H123/$C$159</f>
        <v>38794.845360824744</v>
      </c>
      <c r="J123" s="15" t="s">
        <v>92</v>
      </c>
      <c r="K123" s="15"/>
      <c r="L123" s="4"/>
      <c r="M123" s="4"/>
    </row>
    <row r="124" spans="2:38" outlineLevel="1"/>
    <row r="126" spans="2:38" ht="18">
      <c r="B126" s="471" t="s">
        <v>227</v>
      </c>
    </row>
    <row r="127" spans="2:38" s="54" customFormat="1" outlineLevel="1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2:38" s="54" customFormat="1" ht="43.8" outlineLevel="1" thickBot="1">
      <c r="B128" s="549" t="s">
        <v>394</v>
      </c>
      <c r="C128" s="382" t="s">
        <v>19</v>
      </c>
      <c r="D128" s="383" t="s">
        <v>20</v>
      </c>
      <c r="E128" s="382" t="s">
        <v>21</v>
      </c>
      <c r="F128" s="382" t="s">
        <v>22</v>
      </c>
      <c r="G128" s="382" t="s">
        <v>23</v>
      </c>
      <c r="H128" s="383" t="s">
        <v>67</v>
      </c>
      <c r="I128" s="383" t="s">
        <v>68</v>
      </c>
      <c r="J128" s="383" t="s">
        <v>69</v>
      </c>
      <c r="K128" s="382" t="s">
        <v>25</v>
      </c>
      <c r="L128" s="383" t="s">
        <v>24</v>
      </c>
      <c r="M128" s="586" t="s">
        <v>442</v>
      </c>
      <c r="N128" s="383" t="s">
        <v>70</v>
      </c>
      <c r="O128" s="383" t="s">
        <v>71</v>
      </c>
      <c r="P128" s="382" t="s">
        <v>25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2:38" s="67" customFormat="1" outlineLevel="1">
      <c r="B129" s="554">
        <v>1</v>
      </c>
      <c r="C129" s="715">
        <f t="array" aca="1" ref="C129" ca="1">SUMPRODUCT(0+(Summary!$D$5:$D$20="Yes"),IFERROR(N(INDIRECT("'"&amp;Summary!$C$5:$C$20&amp;"'!"&amp;ADDRESS(ROW(),COLUMN()))),0))</f>
        <v>4</v>
      </c>
      <c r="D129" s="384">
        <f ca="1">C129/C$159</f>
        <v>4.1237113402061855E-2</v>
      </c>
      <c r="E129" s="714" t="s">
        <v>223</v>
      </c>
      <c r="F129" s="716">
        <v>450</v>
      </c>
      <c r="G129" s="387">
        <f t="array" aca="1" ref="G129" ca="1">SUMPRODUCT(0+(Summary!$D$5:$D$20="Yes"),IFERROR(N(INDIRECT("'"&amp;Summary!$C$5:$C$20&amp;"'!"&amp;ADDRESS(ROW(),COLUMN()))),0))</f>
        <v>1800</v>
      </c>
      <c r="H129" s="717">
        <f ca="1">IFERROR(I129/C129,0)</f>
        <v>1100</v>
      </c>
      <c r="I129" s="389">
        <f t="array" aca="1" ref="I129" ca="1">SUMPRODUCT(0+(Summary!$D$5:$D$20="Yes"),IFERROR(N(INDIRECT("'"&amp;Summary!$C$5:$C$20&amp;"'!"&amp;ADDRESS(ROW(),COLUMN()))),0))</f>
        <v>4400</v>
      </c>
      <c r="J129" s="389">
        <f t="array" aca="1" ref="J129" ca="1">SUMPRODUCT(0+(Summary!$D$5:$D$20="Yes"),IFERROR(N(INDIRECT("'"&amp;Summary!$C$5:$C$20&amp;"'!"&amp;ADDRESS(ROW(),COLUMN()))),0))</f>
        <v>52800</v>
      </c>
      <c r="K129" s="390">
        <f ca="1">IFERROR(H129/F129,0)</f>
        <v>2.4444444444444446</v>
      </c>
      <c r="L129" s="718">
        <f ca="1">IFERROR(N129/C129,0)</f>
        <v>1895</v>
      </c>
      <c r="M129" s="719">
        <f ca="1">IFERROR(N129/C129,"")</f>
        <v>1895</v>
      </c>
      <c r="N129" s="76">
        <f t="array" aca="1" ref="N129" ca="1">SUMPRODUCT(0+(Summary!$D$5:$D$20="Yes"),IFERROR(N(INDIRECT("'"&amp;Summary!$C$5:$C$20&amp;"'!"&amp;ADDRESS(ROW(),COLUMN()))),0))</f>
        <v>7580</v>
      </c>
      <c r="O129" s="76">
        <f t="array" aca="1" ref="O129" ca="1">SUMPRODUCT(0+(Summary!$D$5:$D$20="Yes"),IFERROR(N(INDIRECT("'"&amp;Summary!$C$5:$C$20&amp;"'!"&amp;ADDRESS(ROW(),COLUMN()))),0))</f>
        <v>90960</v>
      </c>
      <c r="P129" s="390">
        <f t="shared" ref="P129:P158" ca="1" si="1">IFERROR(M129/F129,0)</f>
        <v>4.2111111111111112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2:38" s="67" customFormat="1" outlineLevel="1">
      <c r="B130" s="554">
        <f>B129+1</f>
        <v>2</v>
      </c>
      <c r="C130" s="715">
        <f t="array" aca="1" ref="C130" ca="1">SUMPRODUCT(0+(Summary!$D$5:$D$20="Yes"),IFERROR(N(INDIRECT("'"&amp;Summary!$C$5:$C$20&amp;"'!"&amp;ADDRESS(ROW(),COLUMN()))),0))</f>
        <v>4</v>
      </c>
      <c r="D130" s="384">
        <f t="shared" ref="D130:D158" ca="1" si="2">C130/C$159</f>
        <v>4.1237113402061855E-2</v>
      </c>
      <c r="E130" s="720" t="s">
        <v>222</v>
      </c>
      <c r="F130" s="721">
        <v>589</v>
      </c>
      <c r="G130" s="387">
        <f t="array" aca="1" ref="G130" ca="1">SUMPRODUCT(0+(Summary!$D$5:$D$20="Yes"),IFERROR(N(INDIRECT("'"&amp;Summary!$C$5:$C$20&amp;"'!"&amp;ADDRESS(ROW(),COLUMN()))),0))</f>
        <v>2356</v>
      </c>
      <c r="H130" s="722">
        <f t="shared" ref="H130:H158" ca="1" si="3">IFERROR(I130/C130,0)</f>
        <v>1570</v>
      </c>
      <c r="I130" s="389">
        <f t="array" aca="1" ref="I130" ca="1">SUMPRODUCT(0+(Summary!$D$5:$D$20="Yes"),IFERROR(N(INDIRECT("'"&amp;Summary!$C$5:$C$20&amp;"'!"&amp;ADDRESS(ROW(),COLUMN()))),0))</f>
        <v>6280</v>
      </c>
      <c r="J130" s="389">
        <f t="array" aca="1" ref="J130" ca="1">SUMPRODUCT(0+(Summary!$D$5:$D$20="Yes"),IFERROR(N(INDIRECT("'"&amp;Summary!$C$5:$C$20&amp;"'!"&amp;ADDRESS(ROW(),COLUMN()))),0))</f>
        <v>75360</v>
      </c>
      <c r="K130" s="390">
        <f t="shared" ref="K130:K158" ca="1" si="4">IFERROR(H130/F130,0)</f>
        <v>2.6655348047538201</v>
      </c>
      <c r="L130" s="723">
        <f t="shared" ref="L130:L158" ca="1" si="5">IFERROR(N130/C130,0)</f>
        <v>2600</v>
      </c>
      <c r="M130" s="719">
        <f t="shared" ref="M130:M158" ca="1" si="6">IFERROR(N130/C130,"")</f>
        <v>2600</v>
      </c>
      <c r="N130" s="76">
        <f t="array" aca="1" ref="N130" ca="1">SUMPRODUCT(0+(Summary!$D$5:$D$20="Yes"),IFERROR(N(INDIRECT("'"&amp;Summary!$C$5:$C$20&amp;"'!"&amp;ADDRESS(ROW(),COLUMN()))),0))</f>
        <v>10400</v>
      </c>
      <c r="O130" s="76">
        <f t="array" aca="1" ref="O130" ca="1">SUMPRODUCT(0+(Summary!$D$5:$D$20="Yes"),IFERROR(N(INDIRECT("'"&amp;Summary!$C$5:$C$20&amp;"'!"&amp;ADDRESS(ROW(),COLUMN()))),0))</f>
        <v>124800</v>
      </c>
      <c r="P130" s="390">
        <f t="shared" ca="1" si="1"/>
        <v>4.4142614601018675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2:38" s="67" customFormat="1" outlineLevel="1">
      <c r="B131" s="554">
        <f t="shared" ref="B131:B158" si="7">B130+1</f>
        <v>3</v>
      </c>
      <c r="C131" s="715">
        <f t="array" aca="1" ref="C131" ca="1">SUMPRODUCT(0+(Summary!$D$5:$D$20="Yes"),IFERROR(N(INDIRECT("'"&amp;Summary!$C$5:$C$20&amp;"'!"&amp;ADDRESS(ROW(),COLUMN()))),0))</f>
        <v>6</v>
      </c>
      <c r="D131" s="384">
        <f t="shared" ca="1" si="2"/>
        <v>6.1855670103092786E-2</v>
      </c>
      <c r="E131" s="720" t="s">
        <v>222</v>
      </c>
      <c r="F131" s="721">
        <v>600</v>
      </c>
      <c r="G131" s="387">
        <f t="array" aca="1" ref="G131" ca="1">SUMPRODUCT(0+(Summary!$D$5:$D$20="Yes"),IFERROR(N(INDIRECT("'"&amp;Summary!$C$5:$C$20&amp;"'!"&amp;ADDRESS(ROW(),COLUMN()))),0))</f>
        <v>3600</v>
      </c>
      <c r="H131" s="722">
        <f t="shared" ca="1" si="3"/>
        <v>1710</v>
      </c>
      <c r="I131" s="389">
        <f t="array" aca="1" ref="I131" ca="1">SUMPRODUCT(0+(Summary!$D$5:$D$20="Yes"),IFERROR(N(INDIRECT("'"&amp;Summary!$C$5:$C$20&amp;"'!"&amp;ADDRESS(ROW(),COLUMN()))),0))</f>
        <v>10260</v>
      </c>
      <c r="J131" s="389">
        <f t="array" aca="1" ref="J131" ca="1">SUMPRODUCT(0+(Summary!$D$5:$D$20="Yes"),IFERROR(N(INDIRECT("'"&amp;Summary!$C$5:$C$20&amp;"'!"&amp;ADDRESS(ROW(),COLUMN()))),0))</f>
        <v>123120</v>
      </c>
      <c r="K131" s="390">
        <f t="shared" ca="1" si="4"/>
        <v>2.85</v>
      </c>
      <c r="L131" s="723">
        <f t="shared" ca="1" si="5"/>
        <v>2715</v>
      </c>
      <c r="M131" s="719">
        <f t="shared" ca="1" si="6"/>
        <v>2715</v>
      </c>
      <c r="N131" s="76">
        <f t="array" aca="1" ref="N131" ca="1">SUMPRODUCT(0+(Summary!$D$5:$D$20="Yes"),IFERROR(N(INDIRECT("'"&amp;Summary!$C$5:$C$20&amp;"'!"&amp;ADDRESS(ROW(),COLUMN()))),0))</f>
        <v>16290</v>
      </c>
      <c r="O131" s="76">
        <f t="array" aca="1" ref="O131" ca="1">SUMPRODUCT(0+(Summary!$D$5:$D$20="Yes"),IFERROR(N(INDIRECT("'"&amp;Summary!$C$5:$C$20&amp;"'!"&amp;ADDRESS(ROW(),COLUMN()))),0))</f>
        <v>195480</v>
      </c>
      <c r="P131" s="390">
        <f t="shared" ca="1" si="1"/>
        <v>4.5250000000000004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2:38" s="54" customFormat="1" ht="15" customHeight="1" outlineLevel="1">
      <c r="B132" s="554">
        <f t="shared" si="7"/>
        <v>4</v>
      </c>
      <c r="C132" s="715">
        <f t="array" aca="1" ref="C132" ca="1">SUMPRODUCT(0+(Summary!$D$5:$D$20="Yes"),IFERROR(N(INDIRECT("'"&amp;Summary!$C$5:$C$20&amp;"'!"&amp;ADDRESS(ROW(),COLUMN()))),0))</f>
        <v>35</v>
      </c>
      <c r="D132" s="384">
        <f t="shared" ca="1" si="2"/>
        <v>0.36082474226804123</v>
      </c>
      <c r="E132" s="724" t="s">
        <v>222</v>
      </c>
      <c r="F132" s="725">
        <v>700</v>
      </c>
      <c r="G132" s="387">
        <f t="array" aca="1" ref="G132" ca="1">SUMPRODUCT(0+(Summary!$D$5:$D$20="Yes"),IFERROR(N(INDIRECT("'"&amp;Summary!$C$5:$C$20&amp;"'!"&amp;ADDRESS(ROW(),COLUMN()))),0))</f>
        <v>24500</v>
      </c>
      <c r="H132" s="726">
        <f t="shared" ca="1" si="3"/>
        <v>1620.4571428571428</v>
      </c>
      <c r="I132" s="389">
        <f t="array" aca="1" ref="I132" ca="1">SUMPRODUCT(0+(Summary!$D$5:$D$20="Yes"),IFERROR(N(INDIRECT("'"&amp;Summary!$C$5:$C$20&amp;"'!"&amp;ADDRESS(ROW(),COLUMN()))),0))</f>
        <v>56716</v>
      </c>
      <c r="J132" s="389">
        <f t="array" aca="1" ref="J132" ca="1">SUMPRODUCT(0+(Summary!$D$5:$D$20="Yes"),IFERROR(N(INDIRECT("'"&amp;Summary!$C$5:$C$20&amp;"'!"&amp;ADDRESS(ROW(),COLUMN()))),0))</f>
        <v>680592</v>
      </c>
      <c r="K132" s="390">
        <f t="shared" ca="1" si="4"/>
        <v>2.3149387755102042</v>
      </c>
      <c r="L132" s="727">
        <f t="shared" ca="1" si="5"/>
        <v>2661.5714285714284</v>
      </c>
      <c r="M132" s="719">
        <f t="shared" ca="1" si="6"/>
        <v>2661.5714285714284</v>
      </c>
      <c r="N132" s="76">
        <f t="array" aca="1" ref="N132" ca="1">SUMPRODUCT(0+(Summary!$D$5:$D$20="Yes"),IFERROR(N(INDIRECT("'"&amp;Summary!$C$5:$C$20&amp;"'!"&amp;ADDRESS(ROW(),COLUMN()))),0))</f>
        <v>93155</v>
      </c>
      <c r="O132" s="76">
        <f t="array" aca="1" ref="O132" ca="1">SUMPRODUCT(0+(Summary!$D$5:$D$20="Yes"),IFERROR(N(INDIRECT("'"&amp;Summary!$C$5:$C$20&amp;"'!"&amp;ADDRESS(ROW(),COLUMN()))),0))</f>
        <v>1117860</v>
      </c>
      <c r="P132" s="390">
        <f t="shared" ca="1" si="1"/>
        <v>3.8022448979591834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2:38" s="54" customFormat="1" ht="15" customHeight="1" outlineLevel="1">
      <c r="B133" s="554">
        <f t="shared" si="7"/>
        <v>5</v>
      </c>
      <c r="C133" s="715">
        <f t="array" aca="1" ref="C133" ca="1">SUMPRODUCT(0+(Summary!$D$5:$D$20="Yes"),IFERROR(N(INDIRECT("'"&amp;Summary!$C$5:$C$20&amp;"'!"&amp;ADDRESS(ROW(),COLUMN()))),0))</f>
        <v>1</v>
      </c>
      <c r="D133" s="384">
        <f t="shared" ca="1" si="2"/>
        <v>1.0309278350515464E-2</v>
      </c>
      <c r="E133" s="724" t="s">
        <v>224</v>
      </c>
      <c r="F133" s="725">
        <v>845</v>
      </c>
      <c r="G133" s="387">
        <f t="array" aca="1" ref="G133" ca="1">SUMPRODUCT(0+(Summary!$D$5:$D$20="Yes"),IFERROR(N(INDIRECT("'"&amp;Summary!$C$5:$C$20&amp;"'!"&amp;ADDRESS(ROW(),COLUMN()))),0))</f>
        <v>845</v>
      </c>
      <c r="H133" s="726">
        <f t="shared" ca="1" si="3"/>
        <v>3150</v>
      </c>
      <c r="I133" s="389">
        <f t="array" aca="1" ref="I133" ca="1">SUMPRODUCT(0+(Summary!$D$5:$D$20="Yes"),IFERROR(N(INDIRECT("'"&amp;Summary!$C$5:$C$20&amp;"'!"&amp;ADDRESS(ROW(),COLUMN()))),0))</f>
        <v>3150</v>
      </c>
      <c r="J133" s="389">
        <f t="array" aca="1" ref="J133" ca="1">SUMPRODUCT(0+(Summary!$D$5:$D$20="Yes"),IFERROR(N(INDIRECT("'"&amp;Summary!$C$5:$C$20&amp;"'!"&amp;ADDRESS(ROW(),COLUMN()))),0))</f>
        <v>37800</v>
      </c>
      <c r="K133" s="390">
        <f t="shared" ca="1" si="4"/>
        <v>3.7278106508875739</v>
      </c>
      <c r="L133" s="727">
        <f t="shared" ca="1" si="5"/>
        <v>3350</v>
      </c>
      <c r="M133" s="719">
        <f t="shared" ca="1" si="6"/>
        <v>3350</v>
      </c>
      <c r="N133" s="76">
        <f t="array" aca="1" ref="N133" ca="1">SUMPRODUCT(0+(Summary!$D$5:$D$20="Yes"),IFERROR(N(INDIRECT("'"&amp;Summary!$C$5:$C$20&amp;"'!"&amp;ADDRESS(ROW(),COLUMN()))),0))</f>
        <v>3350</v>
      </c>
      <c r="O133" s="76">
        <f t="array" aca="1" ref="O133" ca="1">SUMPRODUCT(0+(Summary!$D$5:$D$20="Yes"),IFERROR(N(INDIRECT("'"&amp;Summary!$C$5:$C$20&amp;"'!"&amp;ADDRESS(ROW(),COLUMN()))),0))</f>
        <v>40200</v>
      </c>
      <c r="P133" s="390">
        <f t="shared" ca="1" si="1"/>
        <v>3.9644970414201182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2:38" s="54" customFormat="1" ht="15" customHeight="1" outlineLevel="1">
      <c r="B134" s="554">
        <f t="shared" si="7"/>
        <v>6</v>
      </c>
      <c r="C134" s="715">
        <f t="array" aca="1" ref="C134" ca="1">SUMPRODUCT(0+(Summary!$D$5:$D$20="Yes"),IFERROR(N(INDIRECT("'"&amp;Summary!$C$5:$C$20&amp;"'!"&amp;ADDRESS(ROW(),COLUMN()))),0))</f>
        <v>19</v>
      </c>
      <c r="D134" s="384">
        <f t="shared" ca="1" si="2"/>
        <v>0.19587628865979381</v>
      </c>
      <c r="E134" s="724" t="s">
        <v>224</v>
      </c>
      <c r="F134" s="725">
        <v>850</v>
      </c>
      <c r="G134" s="387">
        <f t="array" aca="1" ref="G134" ca="1">SUMPRODUCT(0+(Summary!$D$5:$D$20="Yes"),IFERROR(N(INDIRECT("'"&amp;Summary!$C$5:$C$20&amp;"'!"&amp;ADDRESS(ROW(),COLUMN()))),0))</f>
        <v>16150</v>
      </c>
      <c r="H134" s="726">
        <f t="shared" ca="1" si="3"/>
        <v>2213</v>
      </c>
      <c r="I134" s="389">
        <f t="array" aca="1" ref="I134" ca="1">SUMPRODUCT(0+(Summary!$D$5:$D$20="Yes"),IFERROR(N(INDIRECT("'"&amp;Summary!$C$5:$C$20&amp;"'!"&amp;ADDRESS(ROW(),COLUMN()))),0))</f>
        <v>42047</v>
      </c>
      <c r="J134" s="389">
        <f t="array" aca="1" ref="J134" ca="1">SUMPRODUCT(0+(Summary!$D$5:$D$20="Yes"),IFERROR(N(INDIRECT("'"&amp;Summary!$C$5:$C$20&amp;"'!"&amp;ADDRESS(ROW(),COLUMN()))),0))</f>
        <v>504564</v>
      </c>
      <c r="K134" s="390">
        <f t="shared" ca="1" si="4"/>
        <v>2.6035294117647059</v>
      </c>
      <c r="L134" s="727">
        <f t="shared" ca="1" si="5"/>
        <v>4300</v>
      </c>
      <c r="M134" s="719">
        <f t="shared" ca="1" si="6"/>
        <v>4300</v>
      </c>
      <c r="N134" s="76">
        <f t="array" aca="1" ref="N134" ca="1">SUMPRODUCT(0+(Summary!$D$5:$D$20="Yes"),IFERROR(N(INDIRECT("'"&amp;Summary!$C$5:$C$20&amp;"'!"&amp;ADDRESS(ROW(),COLUMN()))),0))</f>
        <v>81700</v>
      </c>
      <c r="O134" s="76">
        <f t="array" aca="1" ref="O134" ca="1">SUMPRODUCT(0+(Summary!$D$5:$D$20="Yes"),IFERROR(N(INDIRECT("'"&amp;Summary!$C$5:$C$20&amp;"'!"&amp;ADDRESS(ROW(),COLUMN()))),0))</f>
        <v>980400</v>
      </c>
      <c r="P134" s="390">
        <f t="shared" ca="1" si="1"/>
        <v>5.0588235294117645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2:38" s="54" customFormat="1" ht="15" customHeight="1" outlineLevel="1">
      <c r="B135" s="554">
        <f t="shared" si="7"/>
        <v>7</v>
      </c>
      <c r="C135" s="715">
        <f t="array" aca="1" ref="C135" ca="1">SUMPRODUCT(0+(Summary!$D$5:$D$20="Yes"),IFERROR(N(INDIRECT("'"&amp;Summary!$C$5:$C$20&amp;"'!"&amp;ADDRESS(ROW(),COLUMN()))),0))</f>
        <v>4</v>
      </c>
      <c r="D135" s="384">
        <f t="shared" ca="1" si="2"/>
        <v>4.1237113402061855E-2</v>
      </c>
      <c r="E135" s="724" t="s">
        <v>224</v>
      </c>
      <c r="F135" s="725">
        <v>945</v>
      </c>
      <c r="G135" s="387">
        <f t="array" aca="1" ref="G135" ca="1">SUMPRODUCT(0+(Summary!$D$5:$D$20="Yes"),IFERROR(N(INDIRECT("'"&amp;Summary!$C$5:$C$20&amp;"'!"&amp;ADDRESS(ROW(),COLUMN()))),0))</f>
        <v>3780</v>
      </c>
      <c r="H135" s="726">
        <f t="shared" ca="1" si="3"/>
        <v>2200</v>
      </c>
      <c r="I135" s="389">
        <f t="array" aca="1" ref="I135" ca="1">SUMPRODUCT(0+(Summary!$D$5:$D$20="Yes"),IFERROR(N(INDIRECT("'"&amp;Summary!$C$5:$C$20&amp;"'!"&amp;ADDRESS(ROW(),COLUMN()))),0))</f>
        <v>8800</v>
      </c>
      <c r="J135" s="389">
        <f t="array" aca="1" ref="J135" ca="1">SUMPRODUCT(0+(Summary!$D$5:$D$20="Yes"),IFERROR(N(INDIRECT("'"&amp;Summary!$C$5:$C$20&amp;"'!"&amp;ADDRESS(ROW(),COLUMN()))),0))</f>
        <v>105600</v>
      </c>
      <c r="K135" s="390">
        <f t="shared" ca="1" si="4"/>
        <v>2.3280423280423279</v>
      </c>
      <c r="L135" s="727">
        <f t="shared" ca="1" si="5"/>
        <v>3045</v>
      </c>
      <c r="M135" s="719">
        <f t="shared" ca="1" si="6"/>
        <v>3045</v>
      </c>
      <c r="N135" s="76">
        <f t="array" aca="1" ref="N135" ca="1">SUMPRODUCT(0+(Summary!$D$5:$D$20="Yes"),IFERROR(N(INDIRECT("'"&amp;Summary!$C$5:$C$20&amp;"'!"&amp;ADDRESS(ROW(),COLUMN()))),0))</f>
        <v>12180</v>
      </c>
      <c r="O135" s="76">
        <f t="array" aca="1" ref="O135" ca="1">SUMPRODUCT(0+(Summary!$D$5:$D$20="Yes"),IFERROR(N(INDIRECT("'"&amp;Summary!$C$5:$C$20&amp;"'!"&amp;ADDRESS(ROW(),COLUMN()))),0))</f>
        <v>146160</v>
      </c>
      <c r="P135" s="390">
        <f t="shared" ca="1" si="1"/>
        <v>3.2222222222222223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2:38" s="54" customFormat="1" ht="15" customHeight="1" outlineLevel="1">
      <c r="B136" s="554">
        <f t="shared" si="7"/>
        <v>8</v>
      </c>
      <c r="C136" s="715">
        <f t="array" aca="1" ref="C136" ca="1">SUMPRODUCT(0+(Summary!$D$5:$D$20="Yes"),IFERROR(N(INDIRECT("'"&amp;Summary!$C$5:$C$20&amp;"'!"&amp;ADDRESS(ROW(),COLUMN()))),0))</f>
        <v>7</v>
      </c>
      <c r="D136" s="384">
        <f t="shared" ca="1" si="2"/>
        <v>7.2164948453608241E-2</v>
      </c>
      <c r="E136" s="724" t="s">
        <v>466</v>
      </c>
      <c r="F136" s="725">
        <v>1000</v>
      </c>
      <c r="G136" s="387">
        <f t="array" aca="1" ref="G136" ca="1">SUMPRODUCT(0+(Summary!$D$5:$D$20="Yes"),IFERROR(N(INDIRECT("'"&amp;Summary!$C$5:$C$20&amp;"'!"&amp;ADDRESS(ROW(),COLUMN()))),0))</f>
        <v>7000</v>
      </c>
      <c r="H136" s="726">
        <f t="shared" ca="1" si="3"/>
        <v>2035</v>
      </c>
      <c r="I136" s="389">
        <f t="array" aca="1" ref="I136" ca="1">SUMPRODUCT(0+(Summary!$D$5:$D$20="Yes"),IFERROR(N(INDIRECT("'"&amp;Summary!$C$5:$C$20&amp;"'!"&amp;ADDRESS(ROW(),COLUMN()))),0))</f>
        <v>14245</v>
      </c>
      <c r="J136" s="389">
        <f t="array" aca="1" ref="J136" ca="1">SUMPRODUCT(0+(Summary!$D$5:$D$20="Yes"),IFERROR(N(INDIRECT("'"&amp;Summary!$C$5:$C$20&amp;"'!"&amp;ADDRESS(ROW(),COLUMN()))),0))</f>
        <v>170940</v>
      </c>
      <c r="K136" s="390">
        <f t="shared" ca="1" si="4"/>
        <v>2.0350000000000001</v>
      </c>
      <c r="L136" s="727">
        <f t="shared" ca="1" si="5"/>
        <v>3295</v>
      </c>
      <c r="M136" s="719">
        <f t="shared" ca="1" si="6"/>
        <v>3295</v>
      </c>
      <c r="N136" s="76">
        <f t="array" aca="1" ref="N136" ca="1">SUMPRODUCT(0+(Summary!$D$5:$D$20="Yes"),IFERROR(N(INDIRECT("'"&amp;Summary!$C$5:$C$20&amp;"'!"&amp;ADDRESS(ROW(),COLUMN()))),0))</f>
        <v>23065</v>
      </c>
      <c r="O136" s="76">
        <f t="array" aca="1" ref="O136" ca="1">SUMPRODUCT(0+(Summary!$D$5:$D$20="Yes"),IFERROR(N(INDIRECT("'"&amp;Summary!$C$5:$C$20&amp;"'!"&amp;ADDRESS(ROW(),COLUMN()))),0))</f>
        <v>276780</v>
      </c>
      <c r="P136" s="390">
        <f t="shared" ca="1" si="1"/>
        <v>3.2949999999999999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2:38" s="54" customFormat="1" ht="15" customHeight="1" outlineLevel="1">
      <c r="B137" s="554">
        <f t="shared" si="7"/>
        <v>9</v>
      </c>
      <c r="C137" s="715">
        <f t="array" aca="1" ref="C137" ca="1">SUMPRODUCT(0+(Summary!$D$5:$D$20="Yes"),IFERROR(N(INDIRECT("'"&amp;Summary!$C$5:$C$20&amp;"'!"&amp;ADDRESS(ROW(),COLUMN()))),0))</f>
        <v>1</v>
      </c>
      <c r="D137" s="384">
        <f t="shared" ca="1" si="2"/>
        <v>1.0309278350515464E-2</v>
      </c>
      <c r="E137" s="724" t="s">
        <v>470</v>
      </c>
      <c r="F137" s="725">
        <v>1065</v>
      </c>
      <c r="G137" s="387">
        <f t="array" aca="1" ref="G137" ca="1">SUMPRODUCT(0+(Summary!$D$5:$D$20="Yes"),IFERROR(N(INDIRECT("'"&amp;Summary!$C$5:$C$20&amp;"'!"&amp;ADDRESS(ROW(),COLUMN()))),0))</f>
        <v>1065</v>
      </c>
      <c r="H137" s="726">
        <f t="shared" ca="1" si="3"/>
        <v>3250</v>
      </c>
      <c r="I137" s="389">
        <f t="array" aca="1" ref="I137" ca="1">SUMPRODUCT(0+(Summary!$D$5:$D$20="Yes"),IFERROR(N(INDIRECT("'"&amp;Summary!$C$5:$C$20&amp;"'!"&amp;ADDRESS(ROW(),COLUMN()))),0))</f>
        <v>3250</v>
      </c>
      <c r="J137" s="389">
        <f t="array" aca="1" ref="J137" ca="1">SUMPRODUCT(0+(Summary!$D$5:$D$20="Yes"),IFERROR(N(INDIRECT("'"&amp;Summary!$C$5:$C$20&amp;"'!"&amp;ADDRESS(ROW(),COLUMN()))),0))</f>
        <v>39000</v>
      </c>
      <c r="K137" s="390">
        <f t="shared" ca="1" si="4"/>
        <v>3.051643192488263</v>
      </c>
      <c r="L137" s="727">
        <f t="shared" ca="1" si="5"/>
        <v>3450</v>
      </c>
      <c r="M137" s="719">
        <f t="shared" ca="1" si="6"/>
        <v>3450</v>
      </c>
      <c r="N137" s="76">
        <f t="array" aca="1" ref="N137" ca="1">SUMPRODUCT(0+(Summary!$D$5:$D$20="Yes"),IFERROR(N(INDIRECT("'"&amp;Summary!$C$5:$C$20&amp;"'!"&amp;ADDRESS(ROW(),COLUMN()))),0))</f>
        <v>3450</v>
      </c>
      <c r="O137" s="76">
        <f t="array" aca="1" ref="O137" ca="1">SUMPRODUCT(0+(Summary!$D$5:$D$20="Yes"),IFERROR(N(INDIRECT("'"&amp;Summary!$C$5:$C$20&amp;"'!"&amp;ADDRESS(ROW(),COLUMN()))),0))</f>
        <v>41400</v>
      </c>
      <c r="P137" s="390">
        <f t="shared" ca="1" si="1"/>
        <v>3.23943661971831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2:38" s="54" customFormat="1" ht="15" customHeight="1" outlineLevel="1">
      <c r="B138" s="554">
        <f t="shared" si="7"/>
        <v>10</v>
      </c>
      <c r="C138" s="715">
        <f t="array" aca="1" ref="C138" ca="1">SUMPRODUCT(0+(Summary!$D$5:$D$20="Yes"),IFERROR(N(INDIRECT("'"&amp;Summary!$C$5:$C$20&amp;"'!"&amp;ADDRESS(ROW(),COLUMN()))),0))</f>
        <v>6</v>
      </c>
      <c r="D138" s="384">
        <f t="shared" ca="1" si="2"/>
        <v>6.1855670103092786E-2</v>
      </c>
      <c r="E138" s="724" t="s">
        <v>466</v>
      </c>
      <c r="F138" s="725">
        <v>1100</v>
      </c>
      <c r="G138" s="387">
        <f t="array" aca="1" ref="G138" ca="1">SUMPRODUCT(0+(Summary!$D$5:$D$20="Yes"),IFERROR(N(INDIRECT("'"&amp;Summary!$C$5:$C$20&amp;"'!"&amp;ADDRESS(ROW(),COLUMN()))),0))</f>
        <v>6600</v>
      </c>
      <c r="H138" s="726">
        <f t="shared" ca="1" si="3"/>
        <v>2145</v>
      </c>
      <c r="I138" s="389">
        <f t="array" aca="1" ref="I138" ca="1">SUMPRODUCT(0+(Summary!$D$5:$D$20="Yes"),IFERROR(N(INDIRECT("'"&amp;Summary!$C$5:$C$20&amp;"'!"&amp;ADDRESS(ROW(),COLUMN()))),0))</f>
        <v>12870</v>
      </c>
      <c r="J138" s="389">
        <f t="array" aca="1" ref="J138" ca="1">SUMPRODUCT(0+(Summary!$D$5:$D$20="Yes"),IFERROR(N(INDIRECT("'"&amp;Summary!$C$5:$C$20&amp;"'!"&amp;ADDRESS(ROW(),COLUMN()))),0))</f>
        <v>154440</v>
      </c>
      <c r="K138" s="390">
        <f t="shared" ca="1" si="4"/>
        <v>1.95</v>
      </c>
      <c r="L138" s="727">
        <f t="shared" ca="1" si="5"/>
        <v>4445</v>
      </c>
      <c r="M138" s="719">
        <f t="shared" ca="1" si="6"/>
        <v>4445</v>
      </c>
      <c r="N138" s="76">
        <f t="array" aca="1" ref="N138" ca="1">SUMPRODUCT(0+(Summary!$D$5:$D$20="Yes"),IFERROR(N(INDIRECT("'"&amp;Summary!$C$5:$C$20&amp;"'!"&amp;ADDRESS(ROW(),COLUMN()))),0))</f>
        <v>26670</v>
      </c>
      <c r="O138" s="76">
        <f t="array" aca="1" ref="O138" ca="1">SUMPRODUCT(0+(Summary!$D$5:$D$20="Yes"),IFERROR(N(INDIRECT("'"&amp;Summary!$C$5:$C$20&amp;"'!"&amp;ADDRESS(ROW(),COLUMN()))),0))</f>
        <v>320040</v>
      </c>
      <c r="P138" s="390">
        <f t="shared" ca="1" si="1"/>
        <v>4.040909090909091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2:38" s="54" customFormat="1" ht="15" customHeight="1" outlineLevel="1">
      <c r="B139" s="554">
        <f t="shared" si="7"/>
        <v>11</v>
      </c>
      <c r="C139" s="715">
        <f t="array" aca="1" ref="C139" ca="1">SUMPRODUCT(0+(Summary!$D$5:$D$20="Yes"),IFERROR(N(INDIRECT("'"&amp;Summary!$C$5:$C$20&amp;"'!"&amp;ADDRESS(ROW(),COLUMN()))),0))</f>
        <v>2</v>
      </c>
      <c r="D139" s="384">
        <f t="shared" ca="1" si="2"/>
        <v>2.0618556701030927E-2</v>
      </c>
      <c r="E139" s="724" t="s">
        <v>225</v>
      </c>
      <c r="F139" s="725">
        <v>970</v>
      </c>
      <c r="G139" s="387">
        <f t="array" aca="1" ref="G139" ca="1">SUMPRODUCT(0+(Summary!$D$5:$D$20="Yes"),IFERROR(N(INDIRECT("'"&amp;Summary!$C$5:$C$20&amp;"'!"&amp;ADDRESS(ROW(),COLUMN()))),0))</f>
        <v>1940</v>
      </c>
      <c r="H139" s="726">
        <f t="shared" ca="1" si="3"/>
        <v>1850</v>
      </c>
      <c r="I139" s="389">
        <f t="array" aca="1" ref="I139" ca="1">SUMPRODUCT(0+(Summary!$D$5:$D$20="Yes"),IFERROR(N(INDIRECT("'"&amp;Summary!$C$5:$C$20&amp;"'!"&amp;ADDRESS(ROW(),COLUMN()))),0))</f>
        <v>3700</v>
      </c>
      <c r="J139" s="389">
        <f t="array" aca="1" ref="J139" ca="1">SUMPRODUCT(0+(Summary!$D$5:$D$20="Yes"),IFERROR(N(INDIRECT("'"&amp;Summary!$C$5:$C$20&amp;"'!"&amp;ADDRESS(ROW(),COLUMN()))),0))</f>
        <v>44400</v>
      </c>
      <c r="K139" s="390">
        <f t="shared" ca="1" si="4"/>
        <v>1.9072164948453609</v>
      </c>
      <c r="L139" s="727">
        <f t="shared" ca="1" si="5"/>
        <v>3195</v>
      </c>
      <c r="M139" s="719">
        <f t="shared" ca="1" si="6"/>
        <v>3195</v>
      </c>
      <c r="N139" s="76">
        <f t="array" aca="1" ref="N139" ca="1">SUMPRODUCT(0+(Summary!$D$5:$D$20="Yes"),IFERROR(N(INDIRECT("'"&amp;Summary!$C$5:$C$20&amp;"'!"&amp;ADDRESS(ROW(),COLUMN()))),0))</f>
        <v>6390</v>
      </c>
      <c r="O139" s="76">
        <f t="array" aca="1" ref="O139" ca="1">SUMPRODUCT(0+(Summary!$D$5:$D$20="Yes"),IFERROR(N(INDIRECT("'"&amp;Summary!$C$5:$C$20&amp;"'!"&amp;ADDRESS(ROW(),COLUMN()))),0))</f>
        <v>76680</v>
      </c>
      <c r="P139" s="390">
        <f t="shared" ca="1" si="1"/>
        <v>3.2938144329896906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2:38" s="54" customFormat="1" ht="15" customHeight="1" outlineLevel="1">
      <c r="B140" s="554">
        <f t="shared" si="7"/>
        <v>12</v>
      </c>
      <c r="C140" s="715">
        <f t="array" aca="1" ref="C140" ca="1">SUMPRODUCT(0+(Summary!$D$5:$D$20="Yes"),IFERROR(N(INDIRECT("'"&amp;Summary!$C$5:$C$20&amp;"'!"&amp;ADDRESS(ROW(),COLUMN()))),0))</f>
        <v>1</v>
      </c>
      <c r="D140" s="384">
        <f t="shared" ca="1" si="2"/>
        <v>1.0309278350515464E-2</v>
      </c>
      <c r="E140" s="724" t="s">
        <v>468</v>
      </c>
      <c r="F140" s="725">
        <v>950</v>
      </c>
      <c r="G140" s="387">
        <f t="array" aca="1" ref="G140" ca="1">SUMPRODUCT(0+(Summary!$D$5:$D$20="Yes"),IFERROR(N(INDIRECT("'"&amp;Summary!$C$5:$C$20&amp;"'!"&amp;ADDRESS(ROW(),COLUMN()))),0))</f>
        <v>950</v>
      </c>
      <c r="H140" s="726">
        <f t="shared" ca="1" si="3"/>
        <v>4895</v>
      </c>
      <c r="I140" s="389">
        <f t="array" aca="1" ref="I140" ca="1">SUMPRODUCT(0+(Summary!$D$5:$D$20="Yes"),IFERROR(N(INDIRECT("'"&amp;Summary!$C$5:$C$20&amp;"'!"&amp;ADDRESS(ROW(),COLUMN()))),0))</f>
        <v>4895</v>
      </c>
      <c r="J140" s="389">
        <f t="array" aca="1" ref="J140" ca="1">SUMPRODUCT(0+(Summary!$D$5:$D$20="Yes"),IFERROR(N(INDIRECT("'"&amp;Summary!$C$5:$C$20&amp;"'!"&amp;ADDRESS(ROW(),COLUMN()))),0))</f>
        <v>58740</v>
      </c>
      <c r="K140" s="390">
        <f t="shared" ca="1" si="4"/>
        <v>5.1526315789473687</v>
      </c>
      <c r="L140" s="727">
        <f t="shared" ca="1" si="5"/>
        <v>4895</v>
      </c>
      <c r="M140" s="719">
        <f t="shared" ca="1" si="6"/>
        <v>4895</v>
      </c>
      <c r="N140" s="76">
        <f t="array" aca="1" ref="N140" ca="1">SUMPRODUCT(0+(Summary!$D$5:$D$20="Yes"),IFERROR(N(INDIRECT("'"&amp;Summary!$C$5:$C$20&amp;"'!"&amp;ADDRESS(ROW(),COLUMN()))),0))</f>
        <v>4895</v>
      </c>
      <c r="O140" s="76">
        <f t="array" aca="1" ref="O140" ca="1">SUMPRODUCT(0+(Summary!$D$5:$D$20="Yes"),IFERROR(N(INDIRECT("'"&amp;Summary!$C$5:$C$20&amp;"'!"&amp;ADDRESS(ROW(),COLUMN()))),0))</f>
        <v>58740</v>
      </c>
      <c r="P140" s="390">
        <f t="shared" ca="1" si="1"/>
        <v>5.1526315789473687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2:38" s="54" customFormat="1" ht="15" customHeight="1" outlineLevel="1">
      <c r="B141" s="554">
        <f t="shared" si="7"/>
        <v>13</v>
      </c>
      <c r="C141" s="715">
        <f t="array" aca="1" ref="C141" ca="1">SUMPRODUCT(0+(Summary!$D$5:$D$20="Yes"),IFERROR(N(INDIRECT("'"&amp;Summary!$C$5:$C$20&amp;"'!"&amp;ADDRESS(ROW(),COLUMN()))),0))</f>
        <v>1</v>
      </c>
      <c r="D141" s="384">
        <f t="shared" ca="1" si="2"/>
        <v>1.0309278350515464E-2</v>
      </c>
      <c r="E141" s="724" t="s">
        <v>471</v>
      </c>
      <c r="F141" s="725">
        <v>1300</v>
      </c>
      <c r="G141" s="387">
        <f t="array" aca="1" ref="G141" ca="1">SUMPRODUCT(0+(Summary!$D$5:$D$20="Yes"),IFERROR(N(INDIRECT("'"&amp;Summary!$C$5:$C$20&amp;"'!"&amp;ADDRESS(ROW(),COLUMN()))),0))</f>
        <v>1300</v>
      </c>
      <c r="H141" s="726">
        <f t="shared" ca="1" si="3"/>
        <v>3469</v>
      </c>
      <c r="I141" s="389">
        <f t="array" aca="1" ref="I141" ca="1">SUMPRODUCT(0+(Summary!$D$5:$D$20="Yes"),IFERROR(N(INDIRECT("'"&amp;Summary!$C$5:$C$20&amp;"'!"&amp;ADDRESS(ROW(),COLUMN()))),0))</f>
        <v>3469</v>
      </c>
      <c r="J141" s="389">
        <f t="array" aca="1" ref="J141" ca="1">SUMPRODUCT(0+(Summary!$D$5:$D$20="Yes"),IFERROR(N(INDIRECT("'"&amp;Summary!$C$5:$C$20&amp;"'!"&amp;ADDRESS(ROW(),COLUMN()))),0))</f>
        <v>41628</v>
      </c>
      <c r="K141" s="390">
        <f t="shared" ca="1" si="4"/>
        <v>2.6684615384615387</v>
      </c>
      <c r="L141" s="727">
        <f t="shared" ca="1" si="5"/>
        <v>4800</v>
      </c>
      <c r="M141" s="719">
        <f t="shared" ca="1" si="6"/>
        <v>4800</v>
      </c>
      <c r="N141" s="76">
        <f t="array" aca="1" ref="N141" ca="1">SUMPRODUCT(0+(Summary!$D$5:$D$20="Yes"),IFERROR(N(INDIRECT("'"&amp;Summary!$C$5:$C$20&amp;"'!"&amp;ADDRESS(ROW(),COLUMN()))),0))</f>
        <v>4800</v>
      </c>
      <c r="O141" s="76">
        <f t="array" aca="1" ref="O141" ca="1">SUMPRODUCT(0+(Summary!$D$5:$D$20="Yes"),IFERROR(N(INDIRECT("'"&amp;Summary!$C$5:$C$20&amp;"'!"&amp;ADDRESS(ROW(),COLUMN()))),0))</f>
        <v>57600</v>
      </c>
      <c r="P141" s="390">
        <f t="shared" ca="1" si="1"/>
        <v>3.6923076923076925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2:38" s="54" customFormat="1" ht="15" customHeight="1" outlineLevel="1">
      <c r="B142" s="554">
        <f t="shared" si="7"/>
        <v>14</v>
      </c>
      <c r="C142" s="715">
        <f t="array" aca="1" ref="C142" ca="1">SUMPRODUCT(0+(Summary!$D$5:$D$20="Yes"),IFERROR(N(INDIRECT("'"&amp;Summary!$C$5:$C$20&amp;"'!"&amp;ADDRESS(ROW(),COLUMN()))),0))</f>
        <v>6</v>
      </c>
      <c r="D142" s="384">
        <f t="shared" ca="1" si="2"/>
        <v>6.1855670103092786E-2</v>
      </c>
      <c r="E142" s="724" t="s">
        <v>468</v>
      </c>
      <c r="F142" s="725">
        <v>1500</v>
      </c>
      <c r="G142" s="387">
        <f t="array" aca="1" ref="G142" ca="1">SUMPRODUCT(0+(Summary!$D$5:$D$20="Yes"),IFERROR(N(INDIRECT("'"&amp;Summary!$C$5:$C$20&amp;"'!"&amp;ADDRESS(ROW(),COLUMN()))),0))</f>
        <v>9000</v>
      </c>
      <c r="H142" s="726">
        <f t="shared" ca="1" si="3"/>
        <v>3742</v>
      </c>
      <c r="I142" s="389">
        <f t="array" aca="1" ref="I142" ca="1">SUMPRODUCT(0+(Summary!$D$5:$D$20="Yes"),IFERROR(N(INDIRECT("'"&amp;Summary!$C$5:$C$20&amp;"'!"&amp;ADDRESS(ROW(),COLUMN()))),0))</f>
        <v>22452</v>
      </c>
      <c r="J142" s="389">
        <f t="array" aca="1" ref="J142" ca="1">SUMPRODUCT(0+(Summary!$D$5:$D$20="Yes"),IFERROR(N(INDIRECT("'"&amp;Summary!$C$5:$C$20&amp;"'!"&amp;ADDRESS(ROW(),COLUMN()))),0))</f>
        <v>269424</v>
      </c>
      <c r="K142" s="390">
        <f t="shared" ca="1" si="4"/>
        <v>2.4946666666666668</v>
      </c>
      <c r="L142" s="727">
        <f t="shared" ca="1" si="5"/>
        <v>4845</v>
      </c>
      <c r="M142" s="719">
        <f t="shared" ca="1" si="6"/>
        <v>4845</v>
      </c>
      <c r="N142" s="76">
        <f t="array" aca="1" ref="N142" ca="1">SUMPRODUCT(0+(Summary!$D$5:$D$20="Yes"),IFERROR(N(INDIRECT("'"&amp;Summary!$C$5:$C$20&amp;"'!"&amp;ADDRESS(ROW(),COLUMN()))),0))</f>
        <v>29070</v>
      </c>
      <c r="O142" s="76">
        <f t="array" aca="1" ref="O142" ca="1">SUMPRODUCT(0+(Summary!$D$5:$D$20="Yes"),IFERROR(N(INDIRECT("'"&amp;Summary!$C$5:$C$20&amp;"'!"&amp;ADDRESS(ROW(),COLUMN()))),0))</f>
        <v>348840</v>
      </c>
      <c r="P142" s="390">
        <f t="shared" ca="1" si="1"/>
        <v>3.23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2:38" s="54" customFormat="1" ht="15" customHeight="1" outlineLevel="1">
      <c r="B143" s="554">
        <f t="shared" si="7"/>
        <v>15</v>
      </c>
      <c r="C143" s="715">
        <f t="array" aca="1" ref="C143" ca="1">SUMPRODUCT(0+(Summary!$D$5:$D$20="Yes"),IFERROR(N(INDIRECT("'"&amp;Summary!$C$5:$C$20&amp;"'!"&amp;ADDRESS(ROW(),COLUMN()))),0))</f>
        <v>0</v>
      </c>
      <c r="D143" s="384">
        <f t="shared" ca="1" si="2"/>
        <v>0</v>
      </c>
      <c r="E143" s="724" t="s">
        <v>222</v>
      </c>
      <c r="F143" s="725">
        <v>790</v>
      </c>
      <c r="G143" s="387">
        <f t="array" aca="1" ref="G143" ca="1">SUMPRODUCT(0+(Summary!$D$5:$D$20="Yes"),IFERROR(N(INDIRECT("'"&amp;Summary!$C$5:$C$20&amp;"'!"&amp;ADDRESS(ROW(),COLUMN()))),0))</f>
        <v>0</v>
      </c>
      <c r="H143" s="726">
        <f t="shared" ca="1" si="3"/>
        <v>0</v>
      </c>
      <c r="I143" s="389">
        <f t="array" aca="1" ref="I143" ca="1">SUMPRODUCT(0+(Summary!$D$5:$D$20="Yes"),IFERROR(N(INDIRECT("'"&amp;Summary!$C$5:$C$20&amp;"'!"&amp;ADDRESS(ROW(),COLUMN()))),0))</f>
        <v>0</v>
      </c>
      <c r="J143" s="389">
        <f t="array" aca="1" ref="J143" ca="1">SUMPRODUCT(0+(Summary!$D$5:$D$20="Yes"),IFERROR(N(INDIRECT("'"&amp;Summary!$C$5:$C$20&amp;"'!"&amp;ADDRESS(ROW(),COLUMN()))),0))</f>
        <v>0</v>
      </c>
      <c r="K143" s="390">
        <f t="shared" ca="1" si="4"/>
        <v>0</v>
      </c>
      <c r="L143" s="727">
        <f t="shared" ca="1" si="5"/>
        <v>0</v>
      </c>
      <c r="M143" s="719" t="str">
        <f t="shared" ca="1" si="6"/>
        <v/>
      </c>
      <c r="N143" s="76">
        <f t="array" aca="1" ref="N143" ca="1">SUMPRODUCT(0+(Summary!$D$5:$D$20="Yes"),IFERROR(N(INDIRECT("'"&amp;Summary!$C$5:$C$20&amp;"'!"&amp;ADDRESS(ROW(),COLUMN()))),0))</f>
        <v>0</v>
      </c>
      <c r="O143" s="76">
        <f t="array" aca="1" ref="O143" ca="1">SUMPRODUCT(0+(Summary!$D$5:$D$20="Yes"),IFERROR(N(INDIRECT("'"&amp;Summary!$C$5:$C$20&amp;"'!"&amp;ADDRESS(ROW(),COLUMN()))),0))</f>
        <v>0</v>
      </c>
      <c r="P143" s="390">
        <f t="shared" ca="1" si="1"/>
        <v>0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2:38" s="54" customFormat="1" ht="15" customHeight="1" outlineLevel="1">
      <c r="B144" s="554">
        <f t="shared" si="7"/>
        <v>16</v>
      </c>
      <c r="C144" s="715">
        <f t="array" aca="1" ref="C144" ca="1">SUMPRODUCT(0+(Summary!$D$5:$D$20="Yes"),IFERROR(N(INDIRECT("'"&amp;Summary!$C$5:$C$20&amp;"'!"&amp;ADDRESS(ROW(),COLUMN()))),0))</f>
        <v>0</v>
      </c>
      <c r="D144" s="384">
        <f t="shared" ca="1" si="2"/>
        <v>0</v>
      </c>
      <c r="E144" s="724" t="s">
        <v>466</v>
      </c>
      <c r="F144" s="725">
        <v>1150</v>
      </c>
      <c r="G144" s="387">
        <f t="array" aca="1" ref="G144" ca="1">SUMPRODUCT(0+(Summary!$D$5:$D$20="Yes"),IFERROR(N(INDIRECT("'"&amp;Summary!$C$5:$C$20&amp;"'!"&amp;ADDRESS(ROW(),COLUMN()))),0))</f>
        <v>0</v>
      </c>
      <c r="H144" s="726">
        <f t="shared" ca="1" si="3"/>
        <v>0</v>
      </c>
      <c r="I144" s="389">
        <f t="array" aca="1" ref="I144" ca="1">SUMPRODUCT(0+(Summary!$D$5:$D$20="Yes"),IFERROR(N(INDIRECT("'"&amp;Summary!$C$5:$C$20&amp;"'!"&amp;ADDRESS(ROW(),COLUMN()))),0))</f>
        <v>0</v>
      </c>
      <c r="J144" s="389">
        <f t="array" aca="1" ref="J144" ca="1">SUMPRODUCT(0+(Summary!$D$5:$D$20="Yes"),IFERROR(N(INDIRECT("'"&amp;Summary!$C$5:$C$20&amp;"'!"&amp;ADDRESS(ROW(),COLUMN()))),0))</f>
        <v>0</v>
      </c>
      <c r="K144" s="390">
        <f t="shared" ca="1" si="4"/>
        <v>0</v>
      </c>
      <c r="L144" s="727">
        <f t="shared" ca="1" si="5"/>
        <v>0</v>
      </c>
      <c r="M144" s="719" t="str">
        <f t="shared" ca="1" si="6"/>
        <v/>
      </c>
      <c r="N144" s="76">
        <f t="array" aca="1" ref="N144" ca="1">SUMPRODUCT(0+(Summary!$D$5:$D$20="Yes"),IFERROR(N(INDIRECT("'"&amp;Summary!$C$5:$C$20&amp;"'!"&amp;ADDRESS(ROW(),COLUMN()))),0))</f>
        <v>0</v>
      </c>
      <c r="O144" s="76">
        <f t="array" aca="1" ref="O144" ca="1">SUMPRODUCT(0+(Summary!$D$5:$D$20="Yes"),IFERROR(N(INDIRECT("'"&amp;Summary!$C$5:$C$20&amp;"'!"&amp;ADDRESS(ROW(),COLUMN()))),0))</f>
        <v>0</v>
      </c>
      <c r="P144" s="390">
        <f t="shared" ca="1" si="1"/>
        <v>0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2:38" s="54" customFormat="1" ht="15" customHeight="1" outlineLevel="1">
      <c r="B145" s="554">
        <f t="shared" si="7"/>
        <v>17</v>
      </c>
      <c r="C145" s="715">
        <f t="array" aca="1" ref="C145" ca="1">SUMPRODUCT(0+(Summary!$D$5:$D$20="Yes"),IFERROR(N(INDIRECT("'"&amp;Summary!$C$5:$C$20&amp;"'!"&amp;ADDRESS(ROW(),COLUMN()))),0))</f>
        <v>0</v>
      </c>
      <c r="D145" s="384">
        <f t="shared" ca="1" si="2"/>
        <v>0</v>
      </c>
      <c r="E145" s="724" t="s">
        <v>469</v>
      </c>
      <c r="F145" s="725">
        <v>4100</v>
      </c>
      <c r="G145" s="387">
        <f t="array" aca="1" ref="G145" ca="1">SUMPRODUCT(0+(Summary!$D$5:$D$20="Yes"),IFERROR(N(INDIRECT("'"&amp;Summary!$C$5:$C$20&amp;"'!"&amp;ADDRESS(ROW(),COLUMN()))),0))</f>
        <v>0</v>
      </c>
      <c r="H145" s="726">
        <f t="shared" ca="1" si="3"/>
        <v>0</v>
      </c>
      <c r="I145" s="389">
        <f t="array" aca="1" ref="I145" ca="1">SUMPRODUCT(0+(Summary!$D$5:$D$20="Yes"),IFERROR(N(INDIRECT("'"&amp;Summary!$C$5:$C$20&amp;"'!"&amp;ADDRESS(ROW(),COLUMN()))),0))</f>
        <v>0</v>
      </c>
      <c r="J145" s="389">
        <f t="array" aca="1" ref="J145" ca="1">SUMPRODUCT(0+(Summary!$D$5:$D$20="Yes"),IFERROR(N(INDIRECT("'"&amp;Summary!$C$5:$C$20&amp;"'!"&amp;ADDRESS(ROW(),COLUMN()))),0))</f>
        <v>0</v>
      </c>
      <c r="K145" s="390">
        <f t="shared" ca="1" si="4"/>
        <v>0</v>
      </c>
      <c r="L145" s="727">
        <f t="shared" ca="1" si="5"/>
        <v>0</v>
      </c>
      <c r="M145" s="719" t="str">
        <f t="shared" ca="1" si="6"/>
        <v/>
      </c>
      <c r="N145" s="76">
        <f t="array" aca="1" ref="N145" ca="1">SUMPRODUCT(0+(Summary!$D$5:$D$20="Yes"),IFERROR(N(INDIRECT("'"&amp;Summary!$C$5:$C$20&amp;"'!"&amp;ADDRESS(ROW(),COLUMN()))),0))</f>
        <v>0</v>
      </c>
      <c r="O145" s="76">
        <f t="array" aca="1" ref="O145" ca="1">SUMPRODUCT(0+(Summary!$D$5:$D$20="Yes"),IFERROR(N(INDIRECT("'"&amp;Summary!$C$5:$C$20&amp;"'!"&amp;ADDRESS(ROW(),COLUMN()))),0))</f>
        <v>0</v>
      </c>
      <c r="P145" s="390">
        <f t="shared" ca="1" si="1"/>
        <v>0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2:38" s="54" customFormat="1" ht="15" customHeight="1" outlineLevel="1">
      <c r="B146" s="554">
        <f t="shared" si="7"/>
        <v>18</v>
      </c>
      <c r="C146" s="715">
        <f t="array" aca="1" ref="C146" ca="1">SUMPRODUCT(0+(Summary!$D$5:$D$20="Yes"),IFERROR(N(INDIRECT("'"&amp;Summary!$C$5:$C$20&amp;"'!"&amp;ADDRESS(ROW(),COLUMN()))),0))</f>
        <v>0</v>
      </c>
      <c r="D146" s="384">
        <f t="shared" ca="1" si="2"/>
        <v>0</v>
      </c>
      <c r="E146" s="724" t="s">
        <v>466</v>
      </c>
      <c r="F146" s="725">
        <v>1050</v>
      </c>
      <c r="G146" s="387">
        <f t="array" aca="1" ref="G146" ca="1">SUMPRODUCT(0+(Summary!$D$5:$D$20="Yes"),IFERROR(N(INDIRECT("'"&amp;Summary!$C$5:$C$20&amp;"'!"&amp;ADDRESS(ROW(),COLUMN()))),0))</f>
        <v>0</v>
      </c>
      <c r="H146" s="726">
        <f t="shared" ca="1" si="3"/>
        <v>0</v>
      </c>
      <c r="I146" s="389">
        <f t="array" aca="1" ref="I146" ca="1">SUMPRODUCT(0+(Summary!$D$5:$D$20="Yes"),IFERROR(N(INDIRECT("'"&amp;Summary!$C$5:$C$20&amp;"'!"&amp;ADDRESS(ROW(),COLUMN()))),0))</f>
        <v>0</v>
      </c>
      <c r="J146" s="389">
        <f t="array" aca="1" ref="J146" ca="1">SUMPRODUCT(0+(Summary!$D$5:$D$20="Yes"),IFERROR(N(INDIRECT("'"&amp;Summary!$C$5:$C$20&amp;"'!"&amp;ADDRESS(ROW(),COLUMN()))),0))</f>
        <v>0</v>
      </c>
      <c r="K146" s="390">
        <f t="shared" ca="1" si="4"/>
        <v>0</v>
      </c>
      <c r="L146" s="727">
        <f t="shared" ca="1" si="5"/>
        <v>0</v>
      </c>
      <c r="M146" s="719" t="str">
        <f t="shared" ca="1" si="6"/>
        <v/>
      </c>
      <c r="N146" s="76">
        <f t="array" aca="1" ref="N146" ca="1">SUMPRODUCT(0+(Summary!$D$5:$D$20="Yes"),IFERROR(N(INDIRECT("'"&amp;Summary!$C$5:$C$20&amp;"'!"&amp;ADDRESS(ROW(),COLUMN()))),0))</f>
        <v>0</v>
      </c>
      <c r="O146" s="76">
        <f t="array" aca="1" ref="O146" ca="1">SUMPRODUCT(0+(Summary!$D$5:$D$20="Yes"),IFERROR(N(INDIRECT("'"&amp;Summary!$C$5:$C$20&amp;"'!"&amp;ADDRESS(ROW(),COLUMN()))),0))</f>
        <v>0</v>
      </c>
      <c r="P146" s="390">
        <f t="shared" ca="1" si="1"/>
        <v>0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2:38" s="54" customFormat="1" ht="15" customHeight="1" outlineLevel="1">
      <c r="B147" s="554">
        <f t="shared" si="7"/>
        <v>19</v>
      </c>
      <c r="C147" s="715">
        <f t="array" aca="1" ref="C147" ca="1">SUMPRODUCT(0+(Summary!$D$5:$D$20="Yes"),IFERROR(N(INDIRECT("'"&amp;Summary!$C$5:$C$20&amp;"'!"&amp;ADDRESS(ROW(),COLUMN()))),0))</f>
        <v>0</v>
      </c>
      <c r="D147" s="384">
        <f t="shared" ca="1" si="2"/>
        <v>0</v>
      </c>
      <c r="E147" s="724"/>
      <c r="F147" s="725"/>
      <c r="G147" s="387">
        <f t="array" aca="1" ref="G147" ca="1">SUMPRODUCT(0+(Summary!$D$5:$D$20="Yes"),IFERROR(N(INDIRECT("'"&amp;Summary!$C$5:$C$20&amp;"'!"&amp;ADDRESS(ROW(),COLUMN()))),0))</f>
        <v>0</v>
      </c>
      <c r="H147" s="726">
        <f t="shared" ca="1" si="3"/>
        <v>0</v>
      </c>
      <c r="I147" s="389">
        <f t="array" aca="1" ref="I147" ca="1">SUMPRODUCT(0+(Summary!$D$5:$D$20="Yes"),IFERROR(N(INDIRECT("'"&amp;Summary!$C$5:$C$20&amp;"'!"&amp;ADDRESS(ROW(),COLUMN()))),0))</f>
        <v>0</v>
      </c>
      <c r="J147" s="389">
        <f t="array" aca="1" ref="J147" ca="1">SUMPRODUCT(0+(Summary!$D$5:$D$20="Yes"),IFERROR(N(INDIRECT("'"&amp;Summary!$C$5:$C$20&amp;"'!"&amp;ADDRESS(ROW(),COLUMN()))),0))</f>
        <v>0</v>
      </c>
      <c r="K147" s="390">
        <f t="shared" ca="1" si="4"/>
        <v>0</v>
      </c>
      <c r="L147" s="727">
        <f t="shared" ca="1" si="5"/>
        <v>0</v>
      </c>
      <c r="M147" s="719" t="str">
        <f t="shared" ca="1" si="6"/>
        <v/>
      </c>
      <c r="N147" s="76">
        <f t="array" aca="1" ref="N147" ca="1">SUMPRODUCT(0+(Summary!$D$5:$D$20="Yes"),IFERROR(N(INDIRECT("'"&amp;Summary!$C$5:$C$20&amp;"'!"&amp;ADDRESS(ROW(),COLUMN()))),0))</f>
        <v>0</v>
      </c>
      <c r="O147" s="76">
        <f t="array" aca="1" ref="O147" ca="1">SUMPRODUCT(0+(Summary!$D$5:$D$20="Yes"),IFERROR(N(INDIRECT("'"&amp;Summary!$C$5:$C$20&amp;"'!"&amp;ADDRESS(ROW(),COLUMN()))),0))</f>
        <v>0</v>
      </c>
      <c r="P147" s="390">
        <f t="shared" ca="1" si="1"/>
        <v>0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2:38" s="54" customFormat="1" ht="15" customHeight="1" outlineLevel="1">
      <c r="B148" s="554">
        <f t="shared" si="7"/>
        <v>20</v>
      </c>
      <c r="C148" s="715">
        <f t="array" aca="1" ref="C148" ca="1">SUMPRODUCT(0+(Summary!$D$5:$D$20="Yes"),IFERROR(N(INDIRECT("'"&amp;Summary!$C$5:$C$20&amp;"'!"&amp;ADDRESS(ROW(),COLUMN()))),0))</f>
        <v>0</v>
      </c>
      <c r="D148" s="384">
        <f t="shared" ca="1" si="2"/>
        <v>0</v>
      </c>
      <c r="E148" s="724"/>
      <c r="F148" s="725"/>
      <c r="G148" s="387">
        <f t="array" aca="1" ref="G148" ca="1">SUMPRODUCT(0+(Summary!$D$5:$D$20="Yes"),IFERROR(N(INDIRECT("'"&amp;Summary!$C$5:$C$20&amp;"'!"&amp;ADDRESS(ROW(),COLUMN()))),0))</f>
        <v>0</v>
      </c>
      <c r="H148" s="726">
        <f t="shared" ca="1" si="3"/>
        <v>0</v>
      </c>
      <c r="I148" s="389">
        <f t="array" aca="1" ref="I148" ca="1">SUMPRODUCT(0+(Summary!$D$5:$D$20="Yes"),IFERROR(N(INDIRECT("'"&amp;Summary!$C$5:$C$20&amp;"'!"&amp;ADDRESS(ROW(),COLUMN()))),0))</f>
        <v>0</v>
      </c>
      <c r="J148" s="389">
        <f t="array" aca="1" ref="J148" ca="1">SUMPRODUCT(0+(Summary!$D$5:$D$20="Yes"),IFERROR(N(INDIRECT("'"&amp;Summary!$C$5:$C$20&amp;"'!"&amp;ADDRESS(ROW(),COLUMN()))),0))</f>
        <v>0</v>
      </c>
      <c r="K148" s="390">
        <f t="shared" ca="1" si="4"/>
        <v>0</v>
      </c>
      <c r="L148" s="727">
        <f t="shared" ca="1" si="5"/>
        <v>0</v>
      </c>
      <c r="M148" s="719" t="str">
        <f t="shared" ca="1" si="6"/>
        <v/>
      </c>
      <c r="N148" s="76">
        <f t="array" aca="1" ref="N148" ca="1">SUMPRODUCT(0+(Summary!$D$5:$D$20="Yes"),IFERROR(N(INDIRECT("'"&amp;Summary!$C$5:$C$20&amp;"'!"&amp;ADDRESS(ROW(),COLUMN()))),0))</f>
        <v>0</v>
      </c>
      <c r="O148" s="76">
        <f t="array" aca="1" ref="O148" ca="1">SUMPRODUCT(0+(Summary!$D$5:$D$20="Yes"),IFERROR(N(INDIRECT("'"&amp;Summary!$C$5:$C$20&amp;"'!"&amp;ADDRESS(ROW(),COLUMN()))),0))</f>
        <v>0</v>
      </c>
      <c r="P148" s="390">
        <f t="shared" ca="1" si="1"/>
        <v>0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2:38" s="54" customFormat="1" ht="15" customHeight="1" outlineLevel="1">
      <c r="B149" s="554">
        <f t="shared" si="7"/>
        <v>21</v>
      </c>
      <c r="C149" s="715">
        <f t="array" aca="1" ref="C149" ca="1">SUMPRODUCT(0+(Summary!$D$5:$D$20="Yes"),IFERROR(N(INDIRECT("'"&amp;Summary!$C$5:$C$20&amp;"'!"&amp;ADDRESS(ROW(),COLUMN()))),0))</f>
        <v>0</v>
      </c>
      <c r="D149" s="384">
        <f t="shared" ca="1" si="2"/>
        <v>0</v>
      </c>
      <c r="E149" s="724"/>
      <c r="F149" s="725"/>
      <c r="G149" s="387">
        <f t="array" aca="1" ref="G149" ca="1">SUMPRODUCT(0+(Summary!$D$5:$D$20="Yes"),IFERROR(N(INDIRECT("'"&amp;Summary!$C$5:$C$20&amp;"'!"&amp;ADDRESS(ROW(),COLUMN()))),0))</f>
        <v>0</v>
      </c>
      <c r="H149" s="726">
        <f t="shared" ca="1" si="3"/>
        <v>0</v>
      </c>
      <c r="I149" s="389">
        <f t="array" aca="1" ref="I149" ca="1">SUMPRODUCT(0+(Summary!$D$5:$D$20="Yes"),IFERROR(N(INDIRECT("'"&amp;Summary!$C$5:$C$20&amp;"'!"&amp;ADDRESS(ROW(),COLUMN()))),0))</f>
        <v>0</v>
      </c>
      <c r="J149" s="389">
        <f t="array" aca="1" ref="J149" ca="1">SUMPRODUCT(0+(Summary!$D$5:$D$20="Yes"),IFERROR(N(INDIRECT("'"&amp;Summary!$C$5:$C$20&amp;"'!"&amp;ADDRESS(ROW(),COLUMN()))),0))</f>
        <v>0</v>
      </c>
      <c r="K149" s="390">
        <f t="shared" ca="1" si="4"/>
        <v>0</v>
      </c>
      <c r="L149" s="727">
        <f t="shared" ca="1" si="5"/>
        <v>0</v>
      </c>
      <c r="M149" s="719" t="str">
        <f t="shared" ca="1" si="6"/>
        <v/>
      </c>
      <c r="N149" s="76">
        <f t="array" aca="1" ref="N149" ca="1">SUMPRODUCT(0+(Summary!$D$5:$D$20="Yes"),IFERROR(N(INDIRECT("'"&amp;Summary!$C$5:$C$20&amp;"'!"&amp;ADDRESS(ROW(),COLUMN()))),0))</f>
        <v>0</v>
      </c>
      <c r="O149" s="76">
        <f t="array" aca="1" ref="O149" ca="1">SUMPRODUCT(0+(Summary!$D$5:$D$20="Yes"),IFERROR(N(INDIRECT("'"&amp;Summary!$C$5:$C$20&amp;"'!"&amp;ADDRESS(ROW(),COLUMN()))),0))</f>
        <v>0</v>
      </c>
      <c r="P149" s="390">
        <f t="shared" ca="1" si="1"/>
        <v>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2:38" s="54" customFormat="1" ht="15" customHeight="1" outlineLevel="1">
      <c r="B150" s="554">
        <f t="shared" si="7"/>
        <v>22</v>
      </c>
      <c r="C150" s="715">
        <f t="array" aca="1" ref="C150" ca="1">SUMPRODUCT(0+(Summary!$D$5:$D$20="Yes"),IFERROR(N(INDIRECT("'"&amp;Summary!$C$5:$C$20&amp;"'!"&amp;ADDRESS(ROW(),COLUMN()))),0))</f>
        <v>0</v>
      </c>
      <c r="D150" s="384">
        <f t="shared" ca="1" si="2"/>
        <v>0</v>
      </c>
      <c r="E150" s="724"/>
      <c r="F150" s="725"/>
      <c r="G150" s="387">
        <f t="array" aca="1" ref="G150" ca="1">SUMPRODUCT(0+(Summary!$D$5:$D$20="Yes"),IFERROR(N(INDIRECT("'"&amp;Summary!$C$5:$C$20&amp;"'!"&amp;ADDRESS(ROW(),COLUMN()))),0))</f>
        <v>0</v>
      </c>
      <c r="H150" s="726">
        <f t="shared" ca="1" si="3"/>
        <v>0</v>
      </c>
      <c r="I150" s="389">
        <f t="array" aca="1" ref="I150" ca="1">SUMPRODUCT(0+(Summary!$D$5:$D$20="Yes"),IFERROR(N(INDIRECT("'"&amp;Summary!$C$5:$C$20&amp;"'!"&amp;ADDRESS(ROW(),COLUMN()))),0))</f>
        <v>0</v>
      </c>
      <c r="J150" s="389">
        <f t="array" aca="1" ref="J150" ca="1">SUMPRODUCT(0+(Summary!$D$5:$D$20="Yes"),IFERROR(N(INDIRECT("'"&amp;Summary!$C$5:$C$20&amp;"'!"&amp;ADDRESS(ROW(),COLUMN()))),0))</f>
        <v>0</v>
      </c>
      <c r="K150" s="390">
        <f t="shared" ca="1" si="4"/>
        <v>0</v>
      </c>
      <c r="L150" s="727">
        <f t="shared" ca="1" si="5"/>
        <v>0</v>
      </c>
      <c r="M150" s="719" t="str">
        <f t="shared" ca="1" si="6"/>
        <v/>
      </c>
      <c r="N150" s="76">
        <f t="array" aca="1" ref="N150" ca="1">SUMPRODUCT(0+(Summary!$D$5:$D$20="Yes"),IFERROR(N(INDIRECT("'"&amp;Summary!$C$5:$C$20&amp;"'!"&amp;ADDRESS(ROW(),COLUMN()))),0))</f>
        <v>0</v>
      </c>
      <c r="O150" s="76">
        <f t="array" aca="1" ref="O150" ca="1">SUMPRODUCT(0+(Summary!$D$5:$D$20="Yes"),IFERROR(N(INDIRECT("'"&amp;Summary!$C$5:$C$20&amp;"'!"&amp;ADDRESS(ROW(),COLUMN()))),0))</f>
        <v>0</v>
      </c>
      <c r="P150" s="390">
        <f t="shared" ca="1" si="1"/>
        <v>0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2:38" s="54" customFormat="1" ht="15" customHeight="1" outlineLevel="1">
      <c r="B151" s="554">
        <f t="shared" si="7"/>
        <v>23</v>
      </c>
      <c r="C151" s="715">
        <f t="array" aca="1" ref="C151" ca="1">SUMPRODUCT(0+(Summary!$D$5:$D$20="Yes"),IFERROR(N(INDIRECT("'"&amp;Summary!$C$5:$C$20&amp;"'!"&amp;ADDRESS(ROW(),COLUMN()))),0))</f>
        <v>0</v>
      </c>
      <c r="D151" s="384">
        <f t="shared" ca="1" si="2"/>
        <v>0</v>
      </c>
      <c r="E151" s="724"/>
      <c r="F151" s="725"/>
      <c r="G151" s="387">
        <f t="array" aca="1" ref="G151" ca="1">SUMPRODUCT(0+(Summary!$D$5:$D$20="Yes"),IFERROR(N(INDIRECT("'"&amp;Summary!$C$5:$C$20&amp;"'!"&amp;ADDRESS(ROW(),COLUMN()))),0))</f>
        <v>0</v>
      </c>
      <c r="H151" s="726">
        <f t="shared" ca="1" si="3"/>
        <v>0</v>
      </c>
      <c r="I151" s="389">
        <f t="array" aca="1" ref="I151" ca="1">SUMPRODUCT(0+(Summary!$D$5:$D$20="Yes"),IFERROR(N(INDIRECT("'"&amp;Summary!$C$5:$C$20&amp;"'!"&amp;ADDRESS(ROW(),COLUMN()))),0))</f>
        <v>0</v>
      </c>
      <c r="J151" s="389">
        <f t="array" aca="1" ref="J151" ca="1">SUMPRODUCT(0+(Summary!$D$5:$D$20="Yes"),IFERROR(N(INDIRECT("'"&amp;Summary!$C$5:$C$20&amp;"'!"&amp;ADDRESS(ROW(),COLUMN()))),0))</f>
        <v>0</v>
      </c>
      <c r="K151" s="390">
        <f t="shared" ca="1" si="4"/>
        <v>0</v>
      </c>
      <c r="L151" s="727">
        <f t="shared" ca="1" si="5"/>
        <v>0</v>
      </c>
      <c r="M151" s="719" t="str">
        <f t="shared" ca="1" si="6"/>
        <v/>
      </c>
      <c r="N151" s="76">
        <f t="array" aca="1" ref="N151" ca="1">SUMPRODUCT(0+(Summary!$D$5:$D$20="Yes"),IFERROR(N(INDIRECT("'"&amp;Summary!$C$5:$C$20&amp;"'!"&amp;ADDRESS(ROW(),COLUMN()))),0))</f>
        <v>0</v>
      </c>
      <c r="O151" s="76">
        <f t="array" aca="1" ref="O151" ca="1">SUMPRODUCT(0+(Summary!$D$5:$D$20="Yes"),IFERROR(N(INDIRECT("'"&amp;Summary!$C$5:$C$20&amp;"'!"&amp;ADDRESS(ROW(),COLUMN()))),0))</f>
        <v>0</v>
      </c>
      <c r="P151" s="390">
        <f t="shared" ca="1" si="1"/>
        <v>0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2:38" s="54" customFormat="1" ht="15" customHeight="1" outlineLevel="1">
      <c r="B152" s="554">
        <f t="shared" si="7"/>
        <v>24</v>
      </c>
      <c r="C152" s="715">
        <f t="array" aca="1" ref="C152" ca="1">SUMPRODUCT(0+(Summary!$D$5:$D$20="Yes"),IFERROR(N(INDIRECT("'"&amp;Summary!$C$5:$C$20&amp;"'!"&amp;ADDRESS(ROW(),COLUMN()))),0))</f>
        <v>0</v>
      </c>
      <c r="D152" s="384">
        <f t="shared" ca="1" si="2"/>
        <v>0</v>
      </c>
      <c r="E152" s="724"/>
      <c r="F152" s="725"/>
      <c r="G152" s="387">
        <f t="array" aca="1" ref="G152" ca="1">SUMPRODUCT(0+(Summary!$D$5:$D$20="Yes"),IFERROR(N(INDIRECT("'"&amp;Summary!$C$5:$C$20&amp;"'!"&amp;ADDRESS(ROW(),COLUMN()))),0))</f>
        <v>0</v>
      </c>
      <c r="H152" s="726">
        <f t="shared" ca="1" si="3"/>
        <v>0</v>
      </c>
      <c r="I152" s="389">
        <f t="array" aca="1" ref="I152" ca="1">SUMPRODUCT(0+(Summary!$D$5:$D$20="Yes"),IFERROR(N(INDIRECT("'"&amp;Summary!$C$5:$C$20&amp;"'!"&amp;ADDRESS(ROW(),COLUMN()))),0))</f>
        <v>0</v>
      </c>
      <c r="J152" s="389">
        <f t="array" aca="1" ref="J152" ca="1">SUMPRODUCT(0+(Summary!$D$5:$D$20="Yes"),IFERROR(N(INDIRECT("'"&amp;Summary!$C$5:$C$20&amp;"'!"&amp;ADDRESS(ROW(),COLUMN()))),0))</f>
        <v>0</v>
      </c>
      <c r="K152" s="390">
        <f t="shared" ca="1" si="4"/>
        <v>0</v>
      </c>
      <c r="L152" s="727">
        <f t="shared" ca="1" si="5"/>
        <v>0</v>
      </c>
      <c r="M152" s="719" t="str">
        <f t="shared" ca="1" si="6"/>
        <v/>
      </c>
      <c r="N152" s="76">
        <f t="array" aca="1" ref="N152" ca="1">SUMPRODUCT(0+(Summary!$D$5:$D$20="Yes"),IFERROR(N(INDIRECT("'"&amp;Summary!$C$5:$C$20&amp;"'!"&amp;ADDRESS(ROW(),COLUMN()))),0))</f>
        <v>0</v>
      </c>
      <c r="O152" s="76">
        <f t="array" aca="1" ref="O152" ca="1">SUMPRODUCT(0+(Summary!$D$5:$D$20="Yes"),IFERROR(N(INDIRECT("'"&amp;Summary!$C$5:$C$20&amp;"'!"&amp;ADDRESS(ROW(),COLUMN()))),0))</f>
        <v>0</v>
      </c>
      <c r="P152" s="390">
        <f t="shared" ca="1" si="1"/>
        <v>0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2:38" s="54" customFormat="1" ht="15" customHeight="1" outlineLevel="1">
      <c r="B153" s="554">
        <f t="shared" si="7"/>
        <v>25</v>
      </c>
      <c r="C153" s="715">
        <f t="array" aca="1" ref="C153" ca="1">SUMPRODUCT(0+(Summary!$D$5:$D$20="Yes"),IFERROR(N(INDIRECT("'"&amp;Summary!$C$5:$C$20&amp;"'!"&amp;ADDRESS(ROW(),COLUMN()))),0))</f>
        <v>0</v>
      </c>
      <c r="D153" s="384">
        <f t="shared" ca="1" si="2"/>
        <v>0</v>
      </c>
      <c r="E153" s="724"/>
      <c r="F153" s="725"/>
      <c r="G153" s="387">
        <f t="array" aca="1" ref="G153" ca="1">SUMPRODUCT(0+(Summary!$D$5:$D$20="Yes"),IFERROR(N(INDIRECT("'"&amp;Summary!$C$5:$C$20&amp;"'!"&amp;ADDRESS(ROW(),COLUMN()))),0))</f>
        <v>0</v>
      </c>
      <c r="H153" s="726">
        <f t="shared" ca="1" si="3"/>
        <v>0</v>
      </c>
      <c r="I153" s="389">
        <f t="array" aca="1" ref="I153" ca="1">SUMPRODUCT(0+(Summary!$D$5:$D$20="Yes"),IFERROR(N(INDIRECT("'"&amp;Summary!$C$5:$C$20&amp;"'!"&amp;ADDRESS(ROW(),COLUMN()))),0))</f>
        <v>0</v>
      </c>
      <c r="J153" s="389">
        <f t="array" aca="1" ref="J153" ca="1">SUMPRODUCT(0+(Summary!$D$5:$D$20="Yes"),IFERROR(N(INDIRECT("'"&amp;Summary!$C$5:$C$20&amp;"'!"&amp;ADDRESS(ROW(),COLUMN()))),0))</f>
        <v>0</v>
      </c>
      <c r="K153" s="390">
        <f t="shared" ca="1" si="4"/>
        <v>0</v>
      </c>
      <c r="L153" s="727">
        <f t="shared" ca="1" si="5"/>
        <v>0</v>
      </c>
      <c r="M153" s="719" t="str">
        <f t="shared" ca="1" si="6"/>
        <v/>
      </c>
      <c r="N153" s="76">
        <f t="array" aca="1" ref="N153" ca="1">SUMPRODUCT(0+(Summary!$D$5:$D$20="Yes"),IFERROR(N(INDIRECT("'"&amp;Summary!$C$5:$C$20&amp;"'!"&amp;ADDRESS(ROW(),COLUMN()))),0))</f>
        <v>0</v>
      </c>
      <c r="O153" s="76">
        <f t="array" aca="1" ref="O153" ca="1">SUMPRODUCT(0+(Summary!$D$5:$D$20="Yes"),IFERROR(N(INDIRECT("'"&amp;Summary!$C$5:$C$20&amp;"'!"&amp;ADDRESS(ROW(),COLUMN()))),0))</f>
        <v>0</v>
      </c>
      <c r="P153" s="390">
        <f t="shared" ca="1" si="1"/>
        <v>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2:38" s="54" customFormat="1" ht="15" customHeight="1" outlineLevel="1">
      <c r="B154" s="554">
        <f t="shared" si="7"/>
        <v>26</v>
      </c>
      <c r="C154" s="715">
        <f t="array" aca="1" ref="C154" ca="1">SUMPRODUCT(0+(Summary!$D$5:$D$20="Yes"),IFERROR(N(INDIRECT("'"&amp;Summary!$C$5:$C$20&amp;"'!"&amp;ADDRESS(ROW(),COLUMN()))),0))</f>
        <v>0</v>
      </c>
      <c r="D154" s="384">
        <f t="shared" ca="1" si="2"/>
        <v>0</v>
      </c>
      <c r="E154" s="724"/>
      <c r="F154" s="725"/>
      <c r="G154" s="387">
        <f t="array" aca="1" ref="G154" ca="1">SUMPRODUCT(0+(Summary!$D$5:$D$20="Yes"),IFERROR(N(INDIRECT("'"&amp;Summary!$C$5:$C$20&amp;"'!"&amp;ADDRESS(ROW(),COLUMN()))),0))</f>
        <v>0</v>
      </c>
      <c r="H154" s="726">
        <f t="shared" ca="1" si="3"/>
        <v>0</v>
      </c>
      <c r="I154" s="389">
        <f t="array" aca="1" ref="I154" ca="1">SUMPRODUCT(0+(Summary!$D$5:$D$20="Yes"),IFERROR(N(INDIRECT("'"&amp;Summary!$C$5:$C$20&amp;"'!"&amp;ADDRESS(ROW(),COLUMN()))),0))</f>
        <v>0</v>
      </c>
      <c r="J154" s="389">
        <f t="array" aca="1" ref="J154" ca="1">SUMPRODUCT(0+(Summary!$D$5:$D$20="Yes"),IFERROR(N(INDIRECT("'"&amp;Summary!$C$5:$C$20&amp;"'!"&amp;ADDRESS(ROW(),COLUMN()))),0))</f>
        <v>0</v>
      </c>
      <c r="K154" s="390">
        <f t="shared" ca="1" si="4"/>
        <v>0</v>
      </c>
      <c r="L154" s="727">
        <f t="shared" ca="1" si="5"/>
        <v>0</v>
      </c>
      <c r="M154" s="719" t="str">
        <f t="shared" ca="1" si="6"/>
        <v/>
      </c>
      <c r="N154" s="76">
        <f t="array" aca="1" ref="N154" ca="1">SUMPRODUCT(0+(Summary!$D$5:$D$20="Yes"),IFERROR(N(INDIRECT("'"&amp;Summary!$C$5:$C$20&amp;"'!"&amp;ADDRESS(ROW(),COLUMN()))),0))</f>
        <v>0</v>
      </c>
      <c r="O154" s="76">
        <f t="array" aca="1" ref="O154" ca="1">SUMPRODUCT(0+(Summary!$D$5:$D$20="Yes"),IFERROR(N(INDIRECT("'"&amp;Summary!$C$5:$C$20&amp;"'!"&amp;ADDRESS(ROW(),COLUMN()))),0))</f>
        <v>0</v>
      </c>
      <c r="P154" s="390">
        <f t="shared" ca="1" si="1"/>
        <v>0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2:38" s="54" customFormat="1" ht="15" customHeight="1" outlineLevel="1">
      <c r="B155" s="554">
        <f t="shared" si="7"/>
        <v>27</v>
      </c>
      <c r="C155" s="715">
        <f t="array" aca="1" ref="C155" ca="1">SUMPRODUCT(0+(Summary!$D$5:$D$20="Yes"),IFERROR(N(INDIRECT("'"&amp;Summary!$C$5:$C$20&amp;"'!"&amp;ADDRESS(ROW(),COLUMN()))),0))</f>
        <v>0</v>
      </c>
      <c r="D155" s="384">
        <f t="shared" ca="1" si="2"/>
        <v>0</v>
      </c>
      <c r="E155" s="724"/>
      <c r="F155" s="725"/>
      <c r="G155" s="387">
        <f t="array" aca="1" ref="G155" ca="1">SUMPRODUCT(0+(Summary!$D$5:$D$20="Yes"),IFERROR(N(INDIRECT("'"&amp;Summary!$C$5:$C$20&amp;"'!"&amp;ADDRESS(ROW(),COLUMN()))),0))</f>
        <v>0</v>
      </c>
      <c r="H155" s="726">
        <f t="shared" ca="1" si="3"/>
        <v>0</v>
      </c>
      <c r="I155" s="389">
        <f t="array" aca="1" ref="I155" ca="1">SUMPRODUCT(0+(Summary!$D$5:$D$20="Yes"),IFERROR(N(INDIRECT("'"&amp;Summary!$C$5:$C$20&amp;"'!"&amp;ADDRESS(ROW(),COLUMN()))),0))</f>
        <v>0</v>
      </c>
      <c r="J155" s="389">
        <f t="array" aca="1" ref="J155" ca="1">SUMPRODUCT(0+(Summary!$D$5:$D$20="Yes"),IFERROR(N(INDIRECT("'"&amp;Summary!$C$5:$C$20&amp;"'!"&amp;ADDRESS(ROW(),COLUMN()))),0))</f>
        <v>0</v>
      </c>
      <c r="K155" s="390">
        <f t="shared" ca="1" si="4"/>
        <v>0</v>
      </c>
      <c r="L155" s="727">
        <f t="shared" ca="1" si="5"/>
        <v>0</v>
      </c>
      <c r="M155" s="719" t="str">
        <f t="shared" ca="1" si="6"/>
        <v/>
      </c>
      <c r="N155" s="76">
        <f t="array" aca="1" ref="N155" ca="1">SUMPRODUCT(0+(Summary!$D$5:$D$20="Yes"),IFERROR(N(INDIRECT("'"&amp;Summary!$C$5:$C$20&amp;"'!"&amp;ADDRESS(ROW(),COLUMN()))),0))</f>
        <v>0</v>
      </c>
      <c r="O155" s="76">
        <f t="array" aca="1" ref="O155" ca="1">SUMPRODUCT(0+(Summary!$D$5:$D$20="Yes"),IFERROR(N(INDIRECT("'"&amp;Summary!$C$5:$C$20&amp;"'!"&amp;ADDRESS(ROW(),COLUMN()))),0))</f>
        <v>0</v>
      </c>
      <c r="P155" s="390">
        <f t="shared" ca="1" si="1"/>
        <v>0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2:38" s="54" customFormat="1" ht="15" customHeight="1" outlineLevel="1">
      <c r="B156" s="554">
        <f t="shared" si="7"/>
        <v>28</v>
      </c>
      <c r="C156" s="715">
        <f t="array" aca="1" ref="C156" ca="1">SUMPRODUCT(0+(Summary!$D$5:$D$20="Yes"),IFERROR(N(INDIRECT("'"&amp;Summary!$C$5:$C$20&amp;"'!"&amp;ADDRESS(ROW(),COLUMN()))),0))</f>
        <v>0</v>
      </c>
      <c r="D156" s="384">
        <f t="shared" ca="1" si="2"/>
        <v>0</v>
      </c>
      <c r="E156" s="724"/>
      <c r="F156" s="725"/>
      <c r="G156" s="387">
        <f t="array" aca="1" ref="G156" ca="1">SUMPRODUCT(0+(Summary!$D$5:$D$20="Yes"),IFERROR(N(INDIRECT("'"&amp;Summary!$C$5:$C$20&amp;"'!"&amp;ADDRESS(ROW(),COLUMN()))),0))</f>
        <v>0</v>
      </c>
      <c r="H156" s="726">
        <f t="shared" ca="1" si="3"/>
        <v>0</v>
      </c>
      <c r="I156" s="389">
        <f t="array" aca="1" ref="I156" ca="1">SUMPRODUCT(0+(Summary!$D$5:$D$20="Yes"),IFERROR(N(INDIRECT("'"&amp;Summary!$C$5:$C$20&amp;"'!"&amp;ADDRESS(ROW(),COLUMN()))),0))</f>
        <v>0</v>
      </c>
      <c r="J156" s="389">
        <f t="array" aca="1" ref="J156" ca="1">SUMPRODUCT(0+(Summary!$D$5:$D$20="Yes"),IFERROR(N(INDIRECT("'"&amp;Summary!$C$5:$C$20&amp;"'!"&amp;ADDRESS(ROW(),COLUMN()))),0))</f>
        <v>0</v>
      </c>
      <c r="K156" s="390">
        <f t="shared" ca="1" si="4"/>
        <v>0</v>
      </c>
      <c r="L156" s="727">
        <f t="shared" ca="1" si="5"/>
        <v>0</v>
      </c>
      <c r="M156" s="719" t="str">
        <f t="shared" ca="1" si="6"/>
        <v/>
      </c>
      <c r="N156" s="76">
        <f t="array" aca="1" ref="N156" ca="1">SUMPRODUCT(0+(Summary!$D$5:$D$20="Yes"),IFERROR(N(INDIRECT("'"&amp;Summary!$C$5:$C$20&amp;"'!"&amp;ADDRESS(ROW(),COLUMN()))),0))</f>
        <v>0</v>
      </c>
      <c r="O156" s="76">
        <f t="array" aca="1" ref="O156" ca="1">SUMPRODUCT(0+(Summary!$D$5:$D$20="Yes"),IFERROR(N(INDIRECT("'"&amp;Summary!$C$5:$C$20&amp;"'!"&amp;ADDRESS(ROW(),COLUMN()))),0))</f>
        <v>0</v>
      </c>
      <c r="P156" s="390">
        <f t="shared" ca="1" si="1"/>
        <v>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2:38" s="54" customFormat="1" ht="15" customHeight="1" outlineLevel="1">
      <c r="B157" s="554">
        <f t="shared" si="7"/>
        <v>29</v>
      </c>
      <c r="C157" s="715">
        <f t="array" aca="1" ref="C157" ca="1">SUMPRODUCT(0+(Summary!$D$5:$D$20="Yes"),IFERROR(N(INDIRECT("'"&amp;Summary!$C$5:$C$20&amp;"'!"&amp;ADDRESS(ROW(),COLUMN()))),0))</f>
        <v>0</v>
      </c>
      <c r="D157" s="384">
        <f t="shared" ca="1" si="2"/>
        <v>0</v>
      </c>
      <c r="E157" s="724"/>
      <c r="F157" s="725"/>
      <c r="G157" s="387">
        <f t="array" aca="1" ref="G157" ca="1">SUMPRODUCT(0+(Summary!$D$5:$D$20="Yes"),IFERROR(N(INDIRECT("'"&amp;Summary!$C$5:$C$20&amp;"'!"&amp;ADDRESS(ROW(),COLUMN()))),0))</f>
        <v>0</v>
      </c>
      <c r="H157" s="726">
        <f t="shared" ca="1" si="3"/>
        <v>0</v>
      </c>
      <c r="I157" s="389">
        <f t="array" aca="1" ref="I157" ca="1">SUMPRODUCT(0+(Summary!$D$5:$D$20="Yes"),IFERROR(N(INDIRECT("'"&amp;Summary!$C$5:$C$20&amp;"'!"&amp;ADDRESS(ROW(),COLUMN()))),0))</f>
        <v>0</v>
      </c>
      <c r="J157" s="389">
        <f t="array" aca="1" ref="J157" ca="1">SUMPRODUCT(0+(Summary!$D$5:$D$20="Yes"),IFERROR(N(INDIRECT("'"&amp;Summary!$C$5:$C$20&amp;"'!"&amp;ADDRESS(ROW(),COLUMN()))),0))</f>
        <v>0</v>
      </c>
      <c r="K157" s="390">
        <f t="shared" ca="1" si="4"/>
        <v>0</v>
      </c>
      <c r="L157" s="727">
        <f t="shared" ca="1" si="5"/>
        <v>0</v>
      </c>
      <c r="M157" s="719" t="str">
        <f t="shared" ca="1" si="6"/>
        <v/>
      </c>
      <c r="N157" s="76">
        <f t="array" aca="1" ref="N157" ca="1">SUMPRODUCT(0+(Summary!$D$5:$D$20="Yes"),IFERROR(N(INDIRECT("'"&amp;Summary!$C$5:$C$20&amp;"'!"&amp;ADDRESS(ROW(),COLUMN()))),0))</f>
        <v>0</v>
      </c>
      <c r="O157" s="76">
        <f t="array" aca="1" ref="O157" ca="1">SUMPRODUCT(0+(Summary!$D$5:$D$20="Yes"),IFERROR(N(INDIRECT("'"&amp;Summary!$C$5:$C$20&amp;"'!"&amp;ADDRESS(ROW(),COLUMN()))),0))</f>
        <v>0</v>
      </c>
      <c r="P157" s="390">
        <f t="shared" ca="1" si="1"/>
        <v>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2:38" s="54" customFormat="1" ht="15" customHeight="1" outlineLevel="1">
      <c r="B158" s="554">
        <f t="shared" si="7"/>
        <v>30</v>
      </c>
      <c r="C158" s="728">
        <f t="array" aca="1" ref="C158" ca="1">SUMPRODUCT(0+(Summary!$D$5:$D$20="Yes"),IFERROR(N(INDIRECT("'"&amp;Summary!$C$5:$C$20&amp;"'!"&amp;ADDRESS(ROW(),COLUMN()))),0))</f>
        <v>0</v>
      </c>
      <c r="D158" s="395">
        <f t="shared" ca="1" si="2"/>
        <v>0</v>
      </c>
      <c r="E158" s="720"/>
      <c r="F158" s="721"/>
      <c r="G158" s="396">
        <f t="array" aca="1" ref="G158" ca="1">SUMPRODUCT(0+(Summary!$D$5:$D$20="Yes"),IFERROR(N(INDIRECT("'"&amp;Summary!$C$5:$C$20&amp;"'!"&amp;ADDRESS(ROW(),COLUMN()))),0))</f>
        <v>0</v>
      </c>
      <c r="H158" s="722">
        <f t="shared" ca="1" si="3"/>
        <v>0</v>
      </c>
      <c r="I158" s="397">
        <f t="array" aca="1" ref="I158" ca="1">SUMPRODUCT(0+(Summary!$D$5:$D$20="Yes"),IFERROR(N(INDIRECT("'"&amp;Summary!$C$5:$C$20&amp;"'!"&amp;ADDRESS(ROW(),COLUMN()))),0))</f>
        <v>0</v>
      </c>
      <c r="J158" s="397">
        <f t="array" aca="1" ref="J158" ca="1">SUMPRODUCT(0+(Summary!$D$5:$D$20="Yes"),IFERROR(N(INDIRECT("'"&amp;Summary!$C$5:$C$20&amp;"'!"&amp;ADDRESS(ROW(),COLUMN()))),0))</f>
        <v>0</v>
      </c>
      <c r="K158" s="398">
        <f t="shared" ca="1" si="4"/>
        <v>0</v>
      </c>
      <c r="L158" s="723">
        <f t="shared" ca="1" si="5"/>
        <v>0</v>
      </c>
      <c r="M158" s="729" t="str">
        <f t="shared" ca="1" si="6"/>
        <v/>
      </c>
      <c r="N158" s="399">
        <f t="array" aca="1" ref="N158" ca="1">SUMPRODUCT(0+(Summary!$D$5:$D$20="Yes"),IFERROR(N(INDIRECT("'"&amp;Summary!$C$5:$C$20&amp;"'!"&amp;ADDRESS(ROW(),COLUMN()))),0))</f>
        <v>0</v>
      </c>
      <c r="O158" s="399">
        <f t="array" aca="1" ref="O158" ca="1">SUMPRODUCT(0+(Summary!$D$5:$D$20="Yes"),IFERROR(N(INDIRECT("'"&amp;Summary!$C$5:$C$20&amp;"'!"&amp;ADDRESS(ROW(),COLUMN()))),0))</f>
        <v>0</v>
      </c>
      <c r="P158" s="398">
        <f t="shared" ca="1" si="1"/>
        <v>0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2:38" s="54" customFormat="1" ht="17.25" customHeight="1" outlineLevel="1">
      <c r="C159" s="400">
        <f ca="1">SUM(C129:C158)</f>
        <v>97</v>
      </c>
      <c r="D159" s="401">
        <f ca="1">SUM(D129:D158)</f>
        <v>0.99999999999999978</v>
      </c>
      <c r="E159" s="53"/>
      <c r="F159" s="402">
        <f ca="1">SUMPRODUCT(F129:F158,C129:C158)/C159</f>
        <v>833.87628865979377</v>
      </c>
      <c r="G159" s="402">
        <f ca="1">SUM(G129:G158)</f>
        <v>80886</v>
      </c>
      <c r="H159" s="403">
        <f ca="1">SUMPRODUCT(H129:H158,$C129:$C158)/$C159</f>
        <v>2026.1237113402062</v>
      </c>
      <c r="I159" s="403">
        <f ca="1">SUM(I129:I158)</f>
        <v>196534</v>
      </c>
      <c r="J159" s="403">
        <f ca="1">SUM(J129:J158)</f>
        <v>2358408</v>
      </c>
      <c r="K159" s="57">
        <f ca="1">I159/G159</f>
        <v>2.429765348762456</v>
      </c>
      <c r="L159" s="403">
        <f ca="1">SUMPRODUCT(L129:L158,$C129:$C158)/$C159</f>
        <v>3329.8453608247423</v>
      </c>
      <c r="M159" s="403">
        <f ca="1">SUMPRODUCT(M129:M158,$C129:$C158)/$C159</f>
        <v>3329.8453608247423</v>
      </c>
      <c r="N159" s="58">
        <f ca="1">SUM(N129:N158)</f>
        <v>322995</v>
      </c>
      <c r="O159" s="58">
        <f ca="1">SUM(O129:O158)</f>
        <v>3875940</v>
      </c>
      <c r="P159" s="57">
        <f ca="1">N159/G159</f>
        <v>3.9932126696832579</v>
      </c>
      <c r="Q159" s="4"/>
      <c r="R159" s="4"/>
      <c r="S159" s="4"/>
      <c r="T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2:38" s="54" customFormat="1" outlineLevel="1">
      <c r="G160" s="59"/>
      <c r="M160" s="60"/>
      <c r="Q160" s="4"/>
      <c r="R160" s="4"/>
      <c r="S160" s="4"/>
      <c r="T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3:38" s="54" customFormat="1" outlineLevel="1">
      <c r="G161" s="404"/>
      <c r="H161" s="404"/>
      <c r="I161" s="404"/>
      <c r="J161" s="404"/>
      <c r="K161" s="404"/>
      <c r="P161" s="405"/>
      <c r="Q161" s="4"/>
      <c r="R161" s="4"/>
      <c r="S161" s="4"/>
      <c r="T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3:38" s="54" customFormat="1" ht="15" outlineLevel="1" thickBot="1">
      <c r="D162" s="206"/>
      <c r="E162" s="225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3:38" outlineLevel="1">
      <c r="C163" s="101"/>
      <c r="D163" s="102"/>
      <c r="E163" s="106"/>
      <c r="F163" s="107"/>
      <c r="G163" s="107"/>
      <c r="H163" s="107"/>
      <c r="I163" s="107"/>
      <c r="J163" s="107"/>
      <c r="K163" s="107"/>
      <c r="L163" s="107"/>
      <c r="M163" s="107"/>
      <c r="N163" s="108"/>
    </row>
    <row r="164" spans="3:38" outlineLevel="1">
      <c r="C164" s="17"/>
      <c r="D164" s="20"/>
      <c r="E164" s="109"/>
      <c r="F164" s="109"/>
      <c r="G164" s="109"/>
      <c r="H164" s="109"/>
      <c r="I164" s="109"/>
      <c r="J164" s="109"/>
      <c r="K164" s="109"/>
      <c r="L164" s="109"/>
      <c r="M164" s="109"/>
      <c r="N164" s="110"/>
    </row>
    <row r="165" spans="3:38" outlineLevel="1">
      <c r="C165" s="71"/>
      <c r="D165" s="20"/>
      <c r="E165" s="163"/>
      <c r="F165" s="163"/>
      <c r="G165" s="163"/>
      <c r="H165" s="163"/>
      <c r="I165" s="163"/>
      <c r="J165" s="163"/>
      <c r="K165" s="163"/>
      <c r="L165" s="163"/>
      <c r="M165" s="163"/>
      <c r="N165" s="164"/>
    </row>
    <row r="166" spans="3:38" outlineLevel="1">
      <c r="C166" s="71"/>
      <c r="D166" s="20"/>
      <c r="E166" s="111"/>
      <c r="F166" s="112"/>
      <c r="G166" s="112"/>
      <c r="H166" s="112"/>
      <c r="I166" s="112"/>
      <c r="J166" s="112"/>
      <c r="K166" s="112"/>
      <c r="L166" s="112"/>
      <c r="M166" s="112"/>
      <c r="N166" s="113"/>
    </row>
    <row r="167" spans="3:38" outlineLevel="1">
      <c r="C167" s="17"/>
      <c r="D167" s="20"/>
      <c r="E167" s="109"/>
      <c r="F167" s="109"/>
      <c r="G167" s="109"/>
      <c r="H167" s="109"/>
      <c r="I167" s="109"/>
      <c r="J167" s="109"/>
      <c r="K167" s="109"/>
      <c r="L167" s="109"/>
      <c r="M167" s="109"/>
      <c r="N167" s="110"/>
    </row>
    <row r="168" spans="3:38" outlineLevel="1">
      <c r="C168" s="71"/>
      <c r="D168" s="20"/>
      <c r="E168" s="163"/>
      <c r="F168" s="163"/>
      <c r="G168" s="163"/>
      <c r="H168" s="163"/>
      <c r="I168" s="163"/>
      <c r="J168" s="163"/>
      <c r="K168" s="163"/>
      <c r="L168" s="163"/>
      <c r="M168" s="163"/>
      <c r="N168" s="164"/>
    </row>
    <row r="169" spans="3:38" outlineLevel="1">
      <c r="C169" s="71"/>
      <c r="D169" s="20"/>
      <c r="E169" s="336"/>
      <c r="F169" s="336"/>
      <c r="G169" s="336"/>
      <c r="H169" s="336"/>
      <c r="I169" s="336"/>
      <c r="J169" s="336"/>
      <c r="K169" s="336"/>
      <c r="L169" s="336"/>
      <c r="M169" s="336"/>
      <c r="N169" s="339"/>
    </row>
    <row r="170" spans="3:38" outlineLevel="1">
      <c r="C170" s="71"/>
      <c r="D170" s="20"/>
      <c r="E170" s="109"/>
      <c r="F170" s="109"/>
      <c r="G170" s="109"/>
      <c r="H170" s="109"/>
      <c r="I170" s="109"/>
      <c r="J170" s="109"/>
      <c r="K170" s="109"/>
      <c r="L170" s="109"/>
      <c r="M170" s="109"/>
      <c r="N170" s="110"/>
    </row>
    <row r="171" spans="3:38" outlineLevel="1">
      <c r="C171" s="71"/>
      <c r="D171" s="20"/>
      <c r="E171" s="163"/>
      <c r="F171" s="163"/>
      <c r="G171" s="163"/>
      <c r="H171" s="163"/>
      <c r="I171" s="163"/>
      <c r="J171" s="163"/>
      <c r="K171" s="163"/>
      <c r="L171" s="163"/>
      <c r="M171" s="163"/>
      <c r="N171" s="164"/>
    </row>
    <row r="172" spans="3:38" outlineLevel="1">
      <c r="C172" s="71"/>
      <c r="D172" s="20"/>
      <c r="E172" s="111"/>
      <c r="F172" s="112"/>
      <c r="G172" s="112"/>
      <c r="H172" s="112"/>
      <c r="I172" s="112"/>
      <c r="J172" s="112"/>
      <c r="K172" s="112"/>
      <c r="L172" s="112"/>
      <c r="M172" s="112"/>
      <c r="N172" s="113"/>
    </row>
    <row r="173" spans="3:38" outlineLevel="1">
      <c r="C173" s="71"/>
      <c r="D173" s="20"/>
      <c r="E173" s="109"/>
      <c r="F173" s="109"/>
      <c r="G173" s="109"/>
      <c r="H173" s="109"/>
      <c r="I173" s="109"/>
      <c r="J173" s="109"/>
      <c r="K173" s="109"/>
      <c r="L173" s="109"/>
      <c r="M173" s="109"/>
      <c r="N173" s="110"/>
    </row>
    <row r="174" spans="3:38" ht="15" outlineLevel="1" thickBot="1">
      <c r="C174" s="105"/>
      <c r="D174" s="16"/>
      <c r="E174" s="165"/>
      <c r="F174" s="166"/>
      <c r="G174" s="166"/>
      <c r="H174" s="166"/>
      <c r="I174" s="166"/>
      <c r="J174" s="166"/>
      <c r="K174" s="166"/>
      <c r="L174" s="166"/>
      <c r="M174" s="166"/>
      <c r="N174" s="167"/>
    </row>
    <row r="175" spans="3:38" ht="15" outlineLevel="1" thickBot="1">
      <c r="I175" s="4"/>
      <c r="J175" s="4"/>
      <c r="K175" s="4"/>
      <c r="L175" s="4"/>
      <c r="M175" s="4"/>
    </row>
    <row r="176" spans="3:38" outlineLevel="1">
      <c r="F176" s="114"/>
      <c r="G176" s="103"/>
      <c r="H176" s="103"/>
      <c r="I176" s="104"/>
      <c r="J176" s="4"/>
      <c r="K176" s="4"/>
      <c r="L176" s="4"/>
      <c r="M176" s="4"/>
    </row>
    <row r="177" spans="2:14" outlineLevel="1">
      <c r="F177" s="115"/>
      <c r="G177" s="15"/>
      <c r="H177" s="15"/>
      <c r="I177" s="116"/>
      <c r="J177" s="4"/>
      <c r="K177" s="4"/>
      <c r="L177" s="4"/>
      <c r="M177" s="4"/>
    </row>
    <row r="178" spans="2:14" ht="15" outlineLevel="1" thickBot="1">
      <c r="F178" s="117"/>
      <c r="G178" s="19"/>
      <c r="H178" s="19"/>
      <c r="I178" s="118"/>
      <c r="J178" s="4"/>
      <c r="K178" s="4"/>
      <c r="L178" s="4"/>
      <c r="M178" s="4"/>
    </row>
    <row r="179" spans="2:14" ht="15" outlineLevel="1" thickBot="1">
      <c r="D179" s="119"/>
      <c r="E179" s="15"/>
      <c r="F179" s="15"/>
      <c r="G179" s="15"/>
      <c r="I179" s="4"/>
      <c r="J179" s="4"/>
      <c r="K179" s="4"/>
      <c r="L179" s="4"/>
      <c r="M179" s="4"/>
    </row>
    <row r="180" spans="2:14" outlineLevel="1">
      <c r="C180" s="101"/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4"/>
    </row>
    <row r="181" spans="2:14" outlineLevel="1">
      <c r="C181" s="71"/>
      <c r="D181" s="20"/>
      <c r="E181" s="109"/>
      <c r="F181" s="109"/>
      <c r="G181" s="109"/>
      <c r="H181" s="109"/>
      <c r="I181" s="109"/>
      <c r="J181" s="109"/>
      <c r="K181" s="109"/>
      <c r="L181" s="109"/>
      <c r="M181" s="109"/>
      <c r="N181" s="110"/>
    </row>
    <row r="182" spans="2:14" ht="15" outlineLevel="1" thickBot="1">
      <c r="C182" s="105"/>
      <c r="D182" s="16"/>
      <c r="E182" s="168"/>
      <c r="F182" s="163"/>
      <c r="G182" s="163"/>
      <c r="H182" s="163"/>
      <c r="I182" s="163"/>
      <c r="J182" s="163"/>
      <c r="K182" s="163"/>
      <c r="L182" s="163"/>
      <c r="M182" s="163"/>
      <c r="N182" s="163"/>
    </row>
    <row r="183" spans="2:14" outlineLevel="1"/>
    <row r="185" spans="2:14" ht="18">
      <c r="B185" s="471" t="s">
        <v>229</v>
      </c>
    </row>
    <row r="186" spans="2:14" ht="18.600000000000001" outlineLevel="1" thickBot="1">
      <c r="B186" s="22"/>
      <c r="I186" s="4"/>
    </row>
    <row r="187" spans="2:14" ht="43.2" outlineLevel="1">
      <c r="C187" s="53" t="s">
        <v>119</v>
      </c>
      <c r="D187" s="94" t="s">
        <v>120</v>
      </c>
      <c r="E187" s="94" t="s">
        <v>348</v>
      </c>
      <c r="F187" s="94" t="s">
        <v>347</v>
      </c>
      <c r="G187" s="94" t="s">
        <v>121</v>
      </c>
      <c r="H187" s="461" t="s">
        <v>122</v>
      </c>
      <c r="I187" s="440" t="s">
        <v>123</v>
      </c>
      <c r="J187" s="172" t="s">
        <v>124</v>
      </c>
    </row>
    <row r="188" spans="2:14" ht="15" outlineLevel="1" thickBot="1">
      <c r="C188" s="90"/>
      <c r="D188" s="90"/>
      <c r="E188" s="90"/>
      <c r="F188" s="90"/>
      <c r="G188" s="90"/>
      <c r="H188" s="462"/>
      <c r="I188" s="67"/>
      <c r="J188" s="69"/>
    </row>
    <row r="189" spans="2:14" outlineLevel="1">
      <c r="C189" s="95" t="s">
        <v>125</v>
      </c>
      <c r="D189" s="443">
        <f ca="1">E189/$C$159</f>
        <v>0</v>
      </c>
      <c r="E189" s="779">
        <f t="array" aca="1" ref="E189" ca="1">SUMPRODUCT(0+(Summary!$D$5:$D$20="Yes"),IFERROR(N(INDIRECT("'"&amp;Summary!$C$5:$C$20&amp;"'!"&amp;ADDRESS(ROW(),COLUMN()))),0))</f>
        <v>0</v>
      </c>
      <c r="F189" s="445">
        <f ca="1">E189/$C$159/12</f>
        <v>0</v>
      </c>
      <c r="G189" s="447">
        <f ca="1">E189/$G$159</f>
        <v>0</v>
      </c>
      <c r="H189" s="446">
        <f t="array" aca="1" ref="H189" ca="1">SUMPRODUCT(0+(Summary!$D$5:$D$20="Yes"),IFERROR(N(INDIRECT("'"&amp;Summary!$C$5:$C$20&amp;"'!"&amp;ADDRESS(ROW(),COLUMN()))),0))</f>
        <v>0</v>
      </c>
      <c r="I189" s="447">
        <f t="array" aca="1" ref="I189" ca="1">SUMPRODUCT(0+(Summary!$D$5:$D$20="Yes"),IFERROR(N(INDIRECT("'"&amp;Summary!$C$5:$C$20&amp;"'!"&amp;ADDRESS(ROW(),COLUMN()))),0))</f>
        <v>0</v>
      </c>
      <c r="J189" s="781">
        <f ca="1">I189/$C$159</f>
        <v>0</v>
      </c>
    </row>
    <row r="190" spans="2:14" ht="28.8" outlineLevel="1">
      <c r="C190" s="96" t="s">
        <v>126</v>
      </c>
      <c r="D190" s="443">
        <f t="shared" ref="D190:D205" ca="1" si="8">E190/$C$159</f>
        <v>0</v>
      </c>
      <c r="E190" s="780">
        <f t="array" aca="1" ref="E190" ca="1">SUMPRODUCT(0+(Summary!$D$5:$D$20="Yes"),IFERROR(N(INDIRECT("'"&amp;Summary!$C$5:$C$20&amp;"'!"&amp;ADDRESS(ROW(),COLUMN()))),0))</f>
        <v>0</v>
      </c>
      <c r="F190" s="445">
        <f t="shared" ref="F190:F205" ca="1" si="9">E190/$C$159/12</f>
        <v>0</v>
      </c>
      <c r="G190" s="451">
        <f t="shared" ref="G190:G205" ca="1" si="10">E190/$G$159</f>
        <v>0</v>
      </c>
      <c r="H190" s="450">
        <f t="array" aca="1" ref="H190" ca="1">SUMPRODUCT(0+(Summary!$D$5:$D$20="Yes"),IFERROR(N(INDIRECT("'"&amp;Summary!$C$5:$C$20&amp;"'!"&amp;ADDRESS(ROW(),COLUMN()))),0))</f>
        <v>0</v>
      </c>
      <c r="I190" s="451">
        <f t="array" aca="1" ref="I190" ca="1">SUMPRODUCT(0+(Summary!$D$5:$D$20="Yes"),IFERROR(N(INDIRECT("'"&amp;Summary!$C$5:$C$20&amp;"'!"&amp;ADDRESS(ROW(),COLUMN()))),0))</f>
        <v>0</v>
      </c>
      <c r="J190" s="782">
        <f t="shared" ref="J190:J205" ca="1" si="11">I190/$C$159</f>
        <v>0</v>
      </c>
    </row>
    <row r="191" spans="2:14" outlineLevel="1">
      <c r="C191" s="95" t="s">
        <v>127</v>
      </c>
      <c r="D191" s="443">
        <f t="shared" ca="1" si="8"/>
        <v>0</v>
      </c>
      <c r="E191" s="780">
        <f t="array" aca="1" ref="E191" ca="1">SUMPRODUCT(0+(Summary!$D$5:$D$20="Yes"),IFERROR(N(INDIRECT("'"&amp;Summary!$C$5:$C$20&amp;"'!"&amp;ADDRESS(ROW(),COLUMN()))),0))</f>
        <v>0</v>
      </c>
      <c r="F191" s="445">
        <f t="shared" ca="1" si="9"/>
        <v>0</v>
      </c>
      <c r="G191" s="451">
        <f t="shared" ca="1" si="10"/>
        <v>0</v>
      </c>
      <c r="H191" s="450">
        <f t="array" aca="1" ref="H191" ca="1">SUMPRODUCT(0+(Summary!$D$5:$D$20="Yes"),IFERROR(N(INDIRECT("'"&amp;Summary!$C$5:$C$20&amp;"'!"&amp;ADDRESS(ROW(),COLUMN()))),0))</f>
        <v>0</v>
      </c>
      <c r="I191" s="451">
        <f t="array" aca="1" ref="I191" ca="1">SUMPRODUCT(0+(Summary!$D$5:$D$20="Yes"),IFERROR(N(INDIRECT("'"&amp;Summary!$C$5:$C$20&amp;"'!"&amp;ADDRESS(ROW(),COLUMN()))),0))</f>
        <v>0</v>
      </c>
      <c r="J191" s="782">
        <f t="shared" ca="1" si="11"/>
        <v>0</v>
      </c>
    </row>
    <row r="192" spans="2:14" outlineLevel="1">
      <c r="C192" s="95" t="s">
        <v>128</v>
      </c>
      <c r="D192" s="443">
        <f t="shared" ca="1" si="8"/>
        <v>0</v>
      </c>
      <c r="E192" s="780">
        <f t="array" aca="1" ref="E192" ca="1">SUMPRODUCT(0+(Summary!$D$5:$D$20="Yes"),IFERROR(N(INDIRECT("'"&amp;Summary!$C$5:$C$20&amp;"'!"&amp;ADDRESS(ROW(),COLUMN()))),0))</f>
        <v>0</v>
      </c>
      <c r="F192" s="445">
        <f t="shared" ca="1" si="9"/>
        <v>0</v>
      </c>
      <c r="G192" s="451">
        <f t="shared" ca="1" si="10"/>
        <v>0</v>
      </c>
      <c r="H192" s="450">
        <f t="array" aca="1" ref="H192" ca="1">SUMPRODUCT(0+(Summary!$D$5:$D$20="Yes"),IFERROR(N(INDIRECT("'"&amp;Summary!$C$5:$C$20&amp;"'!"&amp;ADDRESS(ROW(),COLUMN()))),0))</f>
        <v>0</v>
      </c>
      <c r="I192" s="451">
        <f t="array" aca="1" ref="I192" ca="1">SUMPRODUCT(0+(Summary!$D$5:$D$20="Yes"),IFERROR(N(INDIRECT("'"&amp;Summary!$C$5:$C$20&amp;"'!"&amp;ADDRESS(ROW(),COLUMN()))),0))</f>
        <v>0</v>
      </c>
      <c r="J192" s="782">
        <f t="shared" ca="1" si="11"/>
        <v>0</v>
      </c>
    </row>
    <row r="193" spans="2:10" outlineLevel="1">
      <c r="C193" s="95" t="s">
        <v>129</v>
      </c>
      <c r="D193" s="443">
        <f t="shared" ca="1" si="8"/>
        <v>0</v>
      </c>
      <c r="E193" s="780">
        <f t="array" aca="1" ref="E193" ca="1">SUMPRODUCT(0+(Summary!$D$5:$D$20="Yes"),IFERROR(N(INDIRECT("'"&amp;Summary!$C$5:$C$20&amp;"'!"&amp;ADDRESS(ROW(),COLUMN()))),0))</f>
        <v>0</v>
      </c>
      <c r="F193" s="445">
        <f t="shared" ca="1" si="9"/>
        <v>0</v>
      </c>
      <c r="G193" s="451">
        <f t="shared" ca="1" si="10"/>
        <v>0</v>
      </c>
      <c r="H193" s="450">
        <f t="array" aca="1" ref="H193" ca="1">SUMPRODUCT(0+(Summary!$D$5:$D$20="Yes"),IFERROR(N(INDIRECT("'"&amp;Summary!$C$5:$C$20&amp;"'!"&amp;ADDRESS(ROW(),COLUMN()))),0))</f>
        <v>0</v>
      </c>
      <c r="I193" s="451">
        <f t="array" aca="1" ref="I193" ca="1">SUMPRODUCT(0+(Summary!$D$5:$D$20="Yes"),IFERROR(N(INDIRECT("'"&amp;Summary!$C$5:$C$20&amp;"'!"&amp;ADDRESS(ROW(),COLUMN()))),0))</f>
        <v>0</v>
      </c>
      <c r="J193" s="782">
        <f t="shared" ca="1" si="11"/>
        <v>0</v>
      </c>
    </row>
    <row r="194" spans="2:10" outlineLevel="1">
      <c r="C194" s="95" t="s">
        <v>130</v>
      </c>
      <c r="D194" s="443">
        <f t="shared" ca="1" si="8"/>
        <v>0</v>
      </c>
      <c r="E194" s="780">
        <f t="array" aca="1" ref="E194" ca="1">SUMPRODUCT(0+(Summary!$D$5:$D$20="Yes"),IFERROR(N(INDIRECT("'"&amp;Summary!$C$5:$C$20&amp;"'!"&amp;ADDRESS(ROW(),COLUMN()))),0))</f>
        <v>0</v>
      </c>
      <c r="F194" s="445">
        <f t="shared" ca="1" si="9"/>
        <v>0</v>
      </c>
      <c r="G194" s="451">
        <f t="shared" ca="1" si="10"/>
        <v>0</v>
      </c>
      <c r="H194" s="450">
        <f t="array" aca="1" ref="H194" ca="1">SUMPRODUCT(0+(Summary!$D$5:$D$20="Yes"),IFERROR(N(INDIRECT("'"&amp;Summary!$C$5:$C$20&amp;"'!"&amp;ADDRESS(ROW(),COLUMN()))),0))</f>
        <v>0</v>
      </c>
      <c r="I194" s="451">
        <f t="array" aca="1" ref="I194" ca="1">SUMPRODUCT(0+(Summary!$D$5:$D$20="Yes"),IFERROR(N(INDIRECT("'"&amp;Summary!$C$5:$C$20&amp;"'!"&amp;ADDRESS(ROW(),COLUMN()))),0))</f>
        <v>0</v>
      </c>
      <c r="J194" s="782">
        <f t="shared" ca="1" si="11"/>
        <v>0</v>
      </c>
    </row>
    <row r="195" spans="2:10" outlineLevel="1">
      <c r="C195" s="95" t="s">
        <v>131</v>
      </c>
      <c r="D195" s="443">
        <f t="shared" ca="1" si="8"/>
        <v>0</v>
      </c>
      <c r="E195" s="780">
        <f t="array" aca="1" ref="E195" ca="1">SUMPRODUCT(0+(Summary!$D$5:$D$20="Yes"),IFERROR(N(INDIRECT("'"&amp;Summary!$C$5:$C$20&amp;"'!"&amp;ADDRESS(ROW(),COLUMN()))),0))</f>
        <v>0</v>
      </c>
      <c r="F195" s="445">
        <f t="shared" ca="1" si="9"/>
        <v>0</v>
      </c>
      <c r="G195" s="451">
        <f t="shared" ca="1" si="10"/>
        <v>0</v>
      </c>
      <c r="H195" s="450">
        <f t="array" aca="1" ref="H195" ca="1">SUMPRODUCT(0+(Summary!$D$5:$D$20="Yes"),IFERROR(N(INDIRECT("'"&amp;Summary!$C$5:$C$20&amp;"'!"&amp;ADDRESS(ROW(),COLUMN()))),0))</f>
        <v>0</v>
      </c>
      <c r="I195" s="451">
        <f t="array" aca="1" ref="I195" ca="1">SUMPRODUCT(0+(Summary!$D$5:$D$20="Yes"),IFERROR(N(INDIRECT("'"&amp;Summary!$C$5:$C$20&amp;"'!"&amp;ADDRESS(ROW(),COLUMN()))),0))</f>
        <v>0</v>
      </c>
      <c r="J195" s="782">
        <f t="shared" ca="1" si="11"/>
        <v>0</v>
      </c>
    </row>
    <row r="196" spans="2:10" outlineLevel="1">
      <c r="C196" s="95" t="s">
        <v>132</v>
      </c>
      <c r="D196" s="443">
        <f t="shared" ca="1" si="8"/>
        <v>0</v>
      </c>
      <c r="E196" s="780">
        <f t="array" aca="1" ref="E196" ca="1">SUMPRODUCT(0+(Summary!$D$5:$D$20="Yes"),IFERROR(N(INDIRECT("'"&amp;Summary!$C$5:$C$20&amp;"'!"&amp;ADDRESS(ROW(),COLUMN()))),0))</f>
        <v>0</v>
      </c>
      <c r="F196" s="445">
        <f t="shared" ca="1" si="9"/>
        <v>0</v>
      </c>
      <c r="G196" s="451">
        <f t="shared" ca="1" si="10"/>
        <v>0</v>
      </c>
      <c r="H196" s="450">
        <f t="array" aca="1" ref="H196" ca="1">SUMPRODUCT(0+(Summary!$D$5:$D$20="Yes"),IFERROR(N(INDIRECT("'"&amp;Summary!$C$5:$C$20&amp;"'!"&amp;ADDRESS(ROW(),COLUMN()))),0))</f>
        <v>0</v>
      </c>
      <c r="I196" s="451">
        <f t="array" aca="1" ref="I196" ca="1">SUMPRODUCT(0+(Summary!$D$5:$D$20="Yes"),IFERROR(N(INDIRECT("'"&amp;Summary!$C$5:$C$20&amp;"'!"&amp;ADDRESS(ROW(),COLUMN()))),0))</f>
        <v>0</v>
      </c>
      <c r="J196" s="782">
        <f t="shared" ca="1" si="11"/>
        <v>0</v>
      </c>
    </row>
    <row r="197" spans="2:10" outlineLevel="1">
      <c r="C197" s="95" t="s">
        <v>133</v>
      </c>
      <c r="D197" s="443">
        <f t="shared" ca="1" si="8"/>
        <v>0</v>
      </c>
      <c r="E197" s="780">
        <f t="array" aca="1" ref="E197" ca="1">SUMPRODUCT(0+(Summary!$D$5:$D$20="Yes"),IFERROR(N(INDIRECT("'"&amp;Summary!$C$5:$C$20&amp;"'!"&amp;ADDRESS(ROW(),COLUMN()))),0))</f>
        <v>0</v>
      </c>
      <c r="F197" s="445">
        <f t="shared" ca="1" si="9"/>
        <v>0</v>
      </c>
      <c r="G197" s="451">
        <f t="shared" ca="1" si="10"/>
        <v>0</v>
      </c>
      <c r="H197" s="450">
        <f t="array" aca="1" ref="H197" ca="1">SUMPRODUCT(0+(Summary!$D$5:$D$20="Yes"),IFERROR(N(INDIRECT("'"&amp;Summary!$C$5:$C$20&amp;"'!"&amp;ADDRESS(ROW(),COLUMN()))),0))</f>
        <v>0</v>
      </c>
      <c r="I197" s="451">
        <f t="array" aca="1" ref="I197" ca="1">SUMPRODUCT(0+(Summary!$D$5:$D$20="Yes"),IFERROR(N(INDIRECT("'"&amp;Summary!$C$5:$C$20&amp;"'!"&amp;ADDRESS(ROW(),COLUMN()))),0))</f>
        <v>0</v>
      </c>
      <c r="J197" s="782">
        <f t="shared" ca="1" si="11"/>
        <v>0</v>
      </c>
    </row>
    <row r="198" spans="2:10" outlineLevel="1">
      <c r="C198" s="95" t="s">
        <v>134</v>
      </c>
      <c r="D198" s="443">
        <f t="shared" ca="1" si="8"/>
        <v>0</v>
      </c>
      <c r="E198" s="780">
        <f t="array" aca="1" ref="E198" ca="1">SUMPRODUCT(0+(Summary!$D$5:$D$20="Yes"),IFERROR(N(INDIRECT("'"&amp;Summary!$C$5:$C$20&amp;"'!"&amp;ADDRESS(ROW(),COLUMN()))),0))</f>
        <v>0</v>
      </c>
      <c r="F198" s="445">
        <f t="shared" ca="1" si="9"/>
        <v>0</v>
      </c>
      <c r="G198" s="451">
        <f t="shared" ca="1" si="10"/>
        <v>0</v>
      </c>
      <c r="H198" s="450">
        <f t="array" aca="1" ref="H198" ca="1">SUMPRODUCT(0+(Summary!$D$5:$D$20="Yes"),IFERROR(N(INDIRECT("'"&amp;Summary!$C$5:$C$20&amp;"'!"&amp;ADDRESS(ROW(),COLUMN()))),0))</f>
        <v>0</v>
      </c>
      <c r="I198" s="451">
        <f t="array" aca="1" ref="I198" ca="1">SUMPRODUCT(0+(Summary!$D$5:$D$20="Yes"),IFERROR(N(INDIRECT("'"&amp;Summary!$C$5:$C$20&amp;"'!"&amp;ADDRESS(ROW(),COLUMN()))),0))</f>
        <v>0</v>
      </c>
      <c r="J198" s="782">
        <f t="shared" ca="1" si="11"/>
        <v>0</v>
      </c>
    </row>
    <row r="199" spans="2:10" outlineLevel="1">
      <c r="C199" s="97" t="s">
        <v>135</v>
      </c>
      <c r="D199" s="443">
        <f t="shared" ca="1" si="8"/>
        <v>0</v>
      </c>
      <c r="E199" s="780">
        <f t="array" aca="1" ref="E199" ca="1">SUMPRODUCT(0+(Summary!$D$5:$D$20="Yes"),IFERROR(N(INDIRECT("'"&amp;Summary!$C$5:$C$20&amp;"'!"&amp;ADDRESS(ROW(),COLUMN()))),0))</f>
        <v>0</v>
      </c>
      <c r="F199" s="445">
        <f t="shared" ca="1" si="9"/>
        <v>0</v>
      </c>
      <c r="G199" s="453">
        <f t="shared" ca="1" si="10"/>
        <v>0</v>
      </c>
      <c r="H199" s="450">
        <f t="array" aca="1" ref="H199" ca="1">SUMPRODUCT(0+(Summary!$D$5:$D$20="Yes"),IFERROR(N(INDIRECT("'"&amp;Summary!$C$5:$C$20&amp;"'!"&amp;ADDRESS(ROW(),COLUMN()))),0))</f>
        <v>30380</v>
      </c>
      <c r="I199" s="453">
        <f t="array" aca="1" ref="I199" ca="1">SUMPRODUCT(0+(Summary!$D$5:$D$20="Yes"),IFERROR(N(INDIRECT("'"&amp;Summary!$C$5:$C$20&amp;"'!"&amp;ADDRESS(ROW(),COLUMN()))),0))</f>
        <v>2531.6666666666665</v>
      </c>
      <c r="J199" s="783">
        <f t="shared" ca="1" si="11"/>
        <v>26.099656357388316</v>
      </c>
    </row>
    <row r="200" spans="2:10" outlineLevel="1">
      <c r="C200" s="97" t="s">
        <v>136</v>
      </c>
      <c r="D200" s="443">
        <f t="shared" ca="1" si="8"/>
        <v>0</v>
      </c>
      <c r="E200" s="780">
        <f t="array" aca="1" ref="E200" ca="1">SUMPRODUCT(0+(Summary!$D$5:$D$20="Yes"),IFERROR(N(INDIRECT("'"&amp;Summary!$C$5:$C$20&amp;"'!"&amp;ADDRESS(ROW(),COLUMN()))),0))</f>
        <v>0</v>
      </c>
      <c r="F200" s="455">
        <f t="shared" ca="1" si="9"/>
        <v>0</v>
      </c>
      <c r="G200" s="453">
        <f t="shared" ca="1" si="10"/>
        <v>0</v>
      </c>
      <c r="H200" s="450">
        <f t="array" aca="1" ref="H200" ca="1">SUMPRODUCT(0+(Summary!$D$5:$D$20="Yes"),IFERROR(N(INDIRECT("'"&amp;Summary!$C$5:$C$20&amp;"'!"&amp;ADDRESS(ROW(),COLUMN()))),0))</f>
        <v>1704</v>
      </c>
      <c r="I200" s="451">
        <f t="array" aca="1" ref="I200" ca="1">SUMPRODUCT(0+(Summary!$D$5:$D$20="Yes"),IFERROR(N(INDIRECT("'"&amp;Summary!$C$5:$C$20&amp;"'!"&amp;ADDRESS(ROW(),COLUMN()))),0))</f>
        <v>142</v>
      </c>
      <c r="J200" s="782">
        <f t="shared" ca="1" si="11"/>
        <v>1.4639175257731958</v>
      </c>
    </row>
    <row r="201" spans="2:10" outlineLevel="1">
      <c r="C201" s="95" t="s">
        <v>137</v>
      </c>
      <c r="D201" s="443">
        <f t="shared" ca="1" si="8"/>
        <v>0</v>
      </c>
      <c r="E201" s="780">
        <f t="array" aca="1" ref="E201" ca="1">SUMPRODUCT(0+(Summary!$D$5:$D$20="Yes"),IFERROR(N(INDIRECT("'"&amp;Summary!$C$5:$C$20&amp;"'!"&amp;ADDRESS(ROW(),COLUMN()))),0))</f>
        <v>0</v>
      </c>
      <c r="F201" s="445">
        <f t="shared" ca="1" si="9"/>
        <v>0</v>
      </c>
      <c r="G201" s="451">
        <f t="shared" ca="1" si="10"/>
        <v>0</v>
      </c>
      <c r="H201" s="450">
        <f t="array" aca="1" ref="H201" ca="1">SUMPRODUCT(0+(Summary!$D$5:$D$20="Yes"),IFERROR(N(INDIRECT("'"&amp;Summary!$C$5:$C$20&amp;"'!"&amp;ADDRESS(ROW(),COLUMN()))),0))</f>
        <v>0</v>
      </c>
      <c r="I201" s="451">
        <f t="array" aca="1" ref="I201" ca="1">SUMPRODUCT(0+(Summary!$D$5:$D$20="Yes"),IFERROR(N(INDIRECT("'"&amp;Summary!$C$5:$C$20&amp;"'!"&amp;ADDRESS(ROW(),COLUMN()))),0))</f>
        <v>0</v>
      </c>
      <c r="J201" s="782">
        <f t="shared" ca="1" si="11"/>
        <v>0</v>
      </c>
    </row>
    <row r="202" spans="2:10" outlineLevel="1">
      <c r="C202" s="95" t="s">
        <v>138</v>
      </c>
      <c r="D202" s="443">
        <f t="shared" ca="1" si="8"/>
        <v>0</v>
      </c>
      <c r="E202" s="780">
        <f t="array" aca="1" ref="E202" ca="1">SUMPRODUCT(0+(Summary!$D$5:$D$20="Yes"),IFERROR(N(INDIRECT("'"&amp;Summary!$C$5:$C$20&amp;"'!"&amp;ADDRESS(ROW(),COLUMN()))),0))</f>
        <v>0</v>
      </c>
      <c r="F202" s="445">
        <f t="shared" ca="1" si="9"/>
        <v>0</v>
      </c>
      <c r="G202" s="451">
        <f t="shared" ca="1" si="10"/>
        <v>0</v>
      </c>
      <c r="H202" s="450">
        <f t="array" aca="1" ref="H202" ca="1">SUMPRODUCT(0+(Summary!$D$5:$D$20="Yes"),IFERROR(N(INDIRECT("'"&amp;Summary!$C$5:$C$20&amp;"'!"&amp;ADDRESS(ROW(),COLUMN()))),0))</f>
        <v>0</v>
      </c>
      <c r="I202" s="451">
        <f t="array" aca="1" ref="I202" ca="1">SUMPRODUCT(0+(Summary!$D$5:$D$20="Yes"),IFERROR(N(INDIRECT("'"&amp;Summary!$C$5:$C$20&amp;"'!"&amp;ADDRESS(ROW(),COLUMN()))),0))</f>
        <v>0</v>
      </c>
      <c r="J202" s="782">
        <f t="shared" ca="1" si="11"/>
        <v>0</v>
      </c>
    </row>
    <row r="203" spans="2:10" outlineLevel="1">
      <c r="C203" s="95" t="s">
        <v>139</v>
      </c>
      <c r="D203" s="443">
        <f t="shared" ca="1" si="8"/>
        <v>0</v>
      </c>
      <c r="E203" s="780">
        <f t="array" aca="1" ref="E203" ca="1">SUMPRODUCT(0+(Summary!$D$5:$D$20="Yes"),IFERROR(N(INDIRECT("'"&amp;Summary!$C$5:$C$20&amp;"'!"&amp;ADDRESS(ROW(),COLUMN()))),0))</f>
        <v>0</v>
      </c>
      <c r="F203" s="445">
        <f t="shared" ca="1" si="9"/>
        <v>0</v>
      </c>
      <c r="G203" s="451">
        <f t="shared" ca="1" si="10"/>
        <v>0</v>
      </c>
      <c r="H203" s="450">
        <f t="array" aca="1" ref="H203" ca="1">SUMPRODUCT(0+(Summary!$D$5:$D$20="Yes"),IFERROR(N(INDIRECT("'"&amp;Summary!$C$5:$C$20&amp;"'!"&amp;ADDRESS(ROW(),COLUMN()))),0))</f>
        <v>0</v>
      </c>
      <c r="I203" s="451">
        <f t="array" aca="1" ref="I203" ca="1">SUMPRODUCT(0+(Summary!$D$5:$D$20="Yes"),IFERROR(N(INDIRECT("'"&amp;Summary!$C$5:$C$20&amp;"'!"&amp;ADDRESS(ROW(),COLUMN()))),0))</f>
        <v>0</v>
      </c>
      <c r="J203" s="782">
        <f t="shared" ca="1" si="11"/>
        <v>0</v>
      </c>
    </row>
    <row r="204" spans="2:10" outlineLevel="1">
      <c r="C204" s="95" t="s">
        <v>140</v>
      </c>
      <c r="D204" s="443">
        <f t="shared" ca="1" si="8"/>
        <v>0</v>
      </c>
      <c r="E204" s="780">
        <f t="array" aca="1" ref="E204" ca="1">SUMPRODUCT(0+(Summary!$D$5:$D$20="Yes"),IFERROR(N(INDIRECT("'"&amp;Summary!$C$5:$C$20&amp;"'!"&amp;ADDRESS(ROW(),COLUMN()))),0))</f>
        <v>0</v>
      </c>
      <c r="F204" s="445">
        <f t="shared" ca="1" si="9"/>
        <v>0</v>
      </c>
      <c r="G204" s="451">
        <f t="shared" ca="1" si="10"/>
        <v>0</v>
      </c>
      <c r="H204" s="450">
        <f t="array" aca="1" ref="H204" ca="1">SUMPRODUCT(0+(Summary!$D$5:$D$20="Yes"),IFERROR(N(INDIRECT("'"&amp;Summary!$C$5:$C$20&amp;"'!"&amp;ADDRESS(ROW(),COLUMN()))),0))</f>
        <v>0</v>
      </c>
      <c r="I204" s="451">
        <f t="array" aca="1" ref="I204" ca="1">SUMPRODUCT(0+(Summary!$D$5:$D$20="Yes"),IFERROR(N(INDIRECT("'"&amp;Summary!$C$5:$C$20&amp;"'!"&amp;ADDRESS(ROW(),COLUMN()))),0))</f>
        <v>0</v>
      </c>
      <c r="J204" s="782">
        <f t="shared" ca="1" si="11"/>
        <v>0</v>
      </c>
    </row>
    <row r="205" spans="2:10" ht="15" outlineLevel="1" thickBot="1">
      <c r="C205" s="98" t="s">
        <v>141</v>
      </c>
      <c r="D205" s="443">
        <f t="shared" ca="1" si="8"/>
        <v>0</v>
      </c>
      <c r="E205" s="780">
        <f t="array" aca="1" ref="E205" ca="1">SUMPRODUCT(0+(Summary!$D$5:$D$20="Yes"),IFERROR(N(INDIRECT("'"&amp;Summary!$C$5:$C$20&amp;"'!"&amp;ADDRESS(ROW(),COLUMN()))),0))</f>
        <v>0</v>
      </c>
      <c r="F205" s="445">
        <f t="shared" ca="1" si="9"/>
        <v>0</v>
      </c>
      <c r="G205" s="459">
        <f t="shared" ca="1" si="10"/>
        <v>0</v>
      </c>
      <c r="H205" s="456">
        <f t="array" aca="1" ref="H205" ca="1">SUMPRODUCT(0+(Summary!$D$5:$D$20="Yes"),IFERROR(N(INDIRECT("'"&amp;Summary!$C$5:$C$20&amp;"'!"&amp;ADDRESS(ROW(),COLUMN()))),0))</f>
        <v>0</v>
      </c>
      <c r="I205" s="457">
        <f t="array" aca="1" ref="I205" ca="1">SUMPRODUCT(0+(Summary!$D$5:$D$20="Yes"),IFERROR(N(INDIRECT("'"&amp;Summary!$C$5:$C$20&amp;"'!"&amp;ADDRESS(ROW(),COLUMN()))),0))</f>
        <v>0</v>
      </c>
      <c r="J205" s="784">
        <f t="shared" ca="1" si="11"/>
        <v>0</v>
      </c>
    </row>
    <row r="206" spans="2:10" ht="15" outlineLevel="1" thickBot="1">
      <c r="C206" s="99" t="s">
        <v>142</v>
      </c>
      <c r="D206" s="100">
        <f ca="1">SUM(D189:D205)</f>
        <v>0</v>
      </c>
      <c r="E206" s="100">
        <f t="shared" ref="E206:I206" ca="1" si="12">SUM(E189:E205)</f>
        <v>0</v>
      </c>
      <c r="F206" s="100">
        <f t="shared" ca="1" si="12"/>
        <v>0</v>
      </c>
      <c r="G206" s="460">
        <f t="shared" ca="1" si="12"/>
        <v>0</v>
      </c>
      <c r="H206" s="463">
        <f t="shared" ca="1" si="12"/>
        <v>32084</v>
      </c>
      <c r="I206" s="441">
        <f t="shared" ca="1" si="12"/>
        <v>2673.6666666666665</v>
      </c>
      <c r="J206" s="442">
        <f ca="1">SUM(J189:J205)</f>
        <v>27.56357388316151</v>
      </c>
    </row>
    <row r="207" spans="2:10" ht="18.600000000000001" outlineLevel="1" thickTop="1">
      <c r="B207" s="22"/>
    </row>
    <row r="208" spans="2:10" ht="18">
      <c r="B208" s="22"/>
    </row>
    <row r="209" spans="2:15" ht="18">
      <c r="B209" s="471" t="s">
        <v>228</v>
      </c>
    </row>
    <row r="210" spans="2:15" outlineLevel="1"/>
    <row r="211" spans="2:15" outlineLevel="1"/>
    <row r="212" spans="2:15" outlineLevel="1">
      <c r="C212" s="21" t="s">
        <v>258</v>
      </c>
    </row>
    <row r="213" spans="2:15" outlineLevel="1">
      <c r="C213" s="21" t="s">
        <v>169</v>
      </c>
      <c r="D213" s="21"/>
      <c r="E213" s="21" t="s">
        <v>170</v>
      </c>
      <c r="F213" s="21"/>
      <c r="G213" s="21" t="s">
        <v>171</v>
      </c>
      <c r="H213" s="21"/>
      <c r="I213" s="199" t="s">
        <v>172</v>
      </c>
    </row>
    <row r="214" spans="2:15" ht="15.6" outlineLevel="1">
      <c r="C214" s="4" t="s">
        <v>173</v>
      </c>
      <c r="E214" s="200">
        <f t="array" aca="1" ref="E214" ca="1">SUMPRODUCT(0+(Summary!$D$5:$D$20="Yes"),IFERROR(N(INDIRECT("'"&amp;Summary!$C$5:$C$20&amp;"'!"&amp;ADDRESS(ROW(),COLUMN()))),0))</f>
        <v>43100000</v>
      </c>
      <c r="G214" s="785">
        <f ca="1">I214/E214</f>
        <v>1.193992807424594E-2</v>
      </c>
      <c r="I214" s="201">
        <f t="array" aca="1" ref="I214" ca="1">SUMPRODUCT(0+(Summary!$D$5:$D$20="Yes"),IFERROR(N(INDIRECT("'"&amp;Summary!$C$5:$C$20&amp;"'!"&amp;ADDRESS(ROW(),COLUMN()))),0))</f>
        <v>514610.9</v>
      </c>
    </row>
    <row r="215" spans="2:15" outlineLevel="1"/>
    <row r="216" spans="2:15" outlineLevel="1"/>
    <row r="217" spans="2:15" outlineLevel="1"/>
    <row r="218" spans="2:15" outlineLevel="1"/>
    <row r="219" spans="2:15" outlineLevel="1"/>
    <row r="220" spans="2:15" outlineLevel="1"/>
    <row r="221" spans="2:15" ht="15" outlineLevel="1" thickBot="1"/>
    <row r="222" spans="2:15" ht="16.5" customHeight="1" outlineLevel="1" thickTop="1" thickBot="1">
      <c r="C222" s="38"/>
      <c r="D222" s="120" t="s">
        <v>253</v>
      </c>
      <c r="E222" s="92"/>
      <c r="F222" s="92"/>
      <c r="G222" s="121"/>
      <c r="H222" s="120" t="s">
        <v>95</v>
      </c>
      <c r="I222" s="92"/>
      <c r="J222" s="92"/>
      <c r="K222" s="92"/>
      <c r="L222" s="92"/>
      <c r="M222" s="121"/>
      <c r="N222" s="191"/>
    </row>
    <row r="223" spans="2:15" ht="43.8" outlineLevel="1" thickBot="1">
      <c r="C223" s="39" t="s">
        <v>96</v>
      </c>
      <c r="D223" s="181" t="s">
        <v>256</v>
      </c>
      <c r="E223" s="182" t="s">
        <v>255</v>
      </c>
      <c r="F223" s="182" t="s">
        <v>207</v>
      </c>
      <c r="G223" s="276" t="s">
        <v>254</v>
      </c>
      <c r="H223" s="40" t="s">
        <v>97</v>
      </c>
      <c r="I223" s="41" t="s">
        <v>98</v>
      </c>
      <c r="J223" s="41" t="s">
        <v>99</v>
      </c>
      <c r="K223" s="41" t="s">
        <v>100</v>
      </c>
      <c r="L223" s="40" t="s">
        <v>101</v>
      </c>
      <c r="M223" s="194" t="s">
        <v>102</v>
      </c>
      <c r="N223" s="192" t="s">
        <v>103</v>
      </c>
    </row>
    <row r="224" spans="2:15" outlineLevel="1">
      <c r="C224" s="42" t="s">
        <v>104</v>
      </c>
      <c r="D224" s="183">
        <f ca="1">E224/12</f>
        <v>10.309278350515465</v>
      </c>
      <c r="E224" s="184">
        <f ca="1">G224/$C$159</f>
        <v>123.71134020618557</v>
      </c>
      <c r="F224" s="185">
        <f ca="1">G224/$G$159</f>
        <v>0.14835694681403458</v>
      </c>
      <c r="G224" s="786">
        <f t="array" aca="1" ref="G224" ca="1">SUMPRODUCT(0+(Summary!$D$5:$D$20="Yes"),IFERROR(N(INDIRECT("'"&amp;Summary!$C$5:$C$20&amp;"'!"&amp;ADDRESS(ROW(),COLUMN()))),0))</f>
        <v>12000</v>
      </c>
      <c r="H224" s="43">
        <f t="shared" ref="H224:H231" ca="1" si="13">M224/12</f>
        <v>3666.6666666666665</v>
      </c>
      <c r="I224" s="45">
        <f ca="1">H224/$C$159</f>
        <v>37.800687285223368</v>
      </c>
      <c r="J224" s="45">
        <f ca="1">H224/$G$159</f>
        <v>4.5331289304288341E-2</v>
      </c>
      <c r="K224" s="45">
        <f ca="1">M224/$C$159</f>
        <v>453.60824742268039</v>
      </c>
      <c r="L224" s="47">
        <f ca="1">M224/$G$159</f>
        <v>0.5439754716514601</v>
      </c>
      <c r="M224" s="787">
        <f t="array" aca="1" ref="M224" ca="1">SUMPRODUCT(0+(Summary!$D$5:$D$20="Yes"),IFERROR(N(INDIRECT("'"&amp;Summary!$C$5:$C$20&amp;"'!"&amp;ADDRESS(ROW(),COLUMN()))),0))</f>
        <v>44000</v>
      </c>
      <c r="N224" s="173">
        <v>1</v>
      </c>
      <c r="O224" s="546"/>
    </row>
    <row r="225" spans="3:16" outlineLevel="1">
      <c r="C225" s="42" t="s">
        <v>105</v>
      </c>
      <c r="D225" s="183">
        <f ca="1">E225/12</f>
        <v>55.700171821305844</v>
      </c>
      <c r="E225" s="184">
        <f t="shared" ref="E225:E231" ca="1" si="14">G225/$C$159</f>
        <v>668.40206185567013</v>
      </c>
      <c r="F225" s="185">
        <f t="shared" ref="F225:F231" ca="1" si="15">G225/$G$159</f>
        <v>0.80156022055732756</v>
      </c>
      <c r="G225" s="279">
        <f t="array" aca="1" ref="G225" ca="1">SUMPRODUCT(0+(Summary!$D$5:$D$20="Yes"),IFERROR(N(INDIRECT("'"&amp;Summary!$C$5:$C$20&amp;"'!"&amp;ADDRESS(ROW(),COLUMN()))),0))</f>
        <v>64835</v>
      </c>
      <c r="H225" s="43">
        <f t="shared" ca="1" si="13"/>
        <v>4219.5247396825407</v>
      </c>
      <c r="I225" s="44">
        <f t="shared" ref="I225:I231" ca="1" si="16">H225/$C$159</f>
        <v>43.500255048273615</v>
      </c>
      <c r="J225" s="45">
        <f t="shared" ref="J225:J231" ca="1" si="17">H225/$G$159</f>
        <v>5.2166317282132148E-2</v>
      </c>
      <c r="K225" s="46">
        <f t="shared" ref="K225:K231" ca="1" si="18">M225/$C$159</f>
        <v>522.00306057928333</v>
      </c>
      <c r="L225" s="47">
        <f t="shared" ref="L225:L231" ca="1" si="19">M225/$G$159</f>
        <v>0.62599580738558569</v>
      </c>
      <c r="M225" s="279">
        <f t="array" aca="1" ref="M225" ca="1">SUMPRODUCT(0+(Summary!$D$5:$D$20="Yes"),IFERROR(N(INDIRECT("'"&amp;Summary!$C$5:$C$20&amp;"'!"&amp;ADDRESS(ROW(),COLUMN()))),0))</f>
        <v>50634.296876190485</v>
      </c>
      <c r="N225" s="277">
        <v>2</v>
      </c>
      <c r="O225" s="617">
        <v>0.04</v>
      </c>
      <c r="P225" s="4" t="s">
        <v>297</v>
      </c>
    </row>
    <row r="226" spans="3:16" outlineLevel="1">
      <c r="C226" s="42" t="s">
        <v>106</v>
      </c>
      <c r="D226" s="183">
        <f t="shared" ref="D226:D231" ca="1" si="20">E226/12</f>
        <v>7.3024054982817868</v>
      </c>
      <c r="E226" s="184">
        <f t="shared" ca="1" si="14"/>
        <v>87.628865979381445</v>
      </c>
      <c r="F226" s="185">
        <f t="shared" ca="1" si="15"/>
        <v>0.10508617065994115</v>
      </c>
      <c r="G226" s="788">
        <f t="array" aca="1" ref="G226" ca="1">SUMPRODUCT(0+(Summary!$D$5:$D$20="Yes"),IFERROR(N(INDIRECT("'"&amp;Summary!$C$5:$C$20&amp;"'!"&amp;ADDRESS(ROW(),COLUMN()))),0))</f>
        <v>8500</v>
      </c>
      <c r="H226" s="43">
        <f t="shared" ca="1" si="13"/>
        <v>1000</v>
      </c>
      <c r="I226" s="44">
        <f t="shared" ca="1" si="16"/>
        <v>10.309278350515465</v>
      </c>
      <c r="J226" s="45">
        <f t="shared" ca="1" si="17"/>
        <v>1.2363078901169547E-2</v>
      </c>
      <c r="K226" s="46">
        <f t="shared" ca="1" si="18"/>
        <v>123.71134020618557</v>
      </c>
      <c r="L226" s="47">
        <f t="shared" ca="1" si="19"/>
        <v>0.14835694681403458</v>
      </c>
      <c r="M226" s="789">
        <f t="array" aca="1" ref="M226" ca="1">SUMPRODUCT(0+(Summary!$D$5:$D$20="Yes"),IFERROR(N(INDIRECT("'"&amp;Summary!$C$5:$C$20&amp;"'!"&amp;ADDRESS(ROW(),COLUMN()))),0))</f>
        <v>12000</v>
      </c>
      <c r="N226" s="174"/>
      <c r="O226" s="546"/>
    </row>
    <row r="227" spans="3:16" outlineLevel="1">
      <c r="C227" s="42" t="s">
        <v>107</v>
      </c>
      <c r="D227" s="183">
        <f ca="1">E227/12</f>
        <v>46.563573883161517</v>
      </c>
      <c r="E227" s="184">
        <f t="shared" ca="1" si="14"/>
        <v>558.76288659793818</v>
      </c>
      <c r="F227" s="185">
        <f t="shared" ca="1" si="15"/>
        <v>0.67007887644338948</v>
      </c>
      <c r="G227" s="788">
        <f t="array" aca="1" ref="G227" ca="1">SUMPRODUCT(0+(Summary!$D$5:$D$20="Yes"),IFERROR(N(INDIRECT("'"&amp;Summary!$C$5:$C$20&amp;"'!"&amp;ADDRESS(ROW(),COLUMN()))),0))</f>
        <v>54200</v>
      </c>
      <c r="H227" s="43">
        <f t="shared" ca="1" si="13"/>
        <v>6850</v>
      </c>
      <c r="I227" s="44">
        <f t="shared" ca="1" si="16"/>
        <v>70.618556701030926</v>
      </c>
      <c r="J227" s="45">
        <f t="shared" ca="1" si="17"/>
        <v>8.46870904730114E-2</v>
      </c>
      <c r="K227" s="46">
        <f t="shared" ca="1" si="18"/>
        <v>847.42268041237116</v>
      </c>
      <c r="L227" s="47">
        <f t="shared" ca="1" si="19"/>
        <v>1.0162450856761367</v>
      </c>
      <c r="M227" s="789">
        <f t="array" aca="1" ref="M227" ca="1">SUMPRODUCT(0+(Summary!$D$5:$D$20="Yes"),IFERROR(N(INDIRECT("'"&amp;Summary!$C$5:$C$20&amp;"'!"&amp;ADDRESS(ROW(),COLUMN()))),0))</f>
        <v>82200</v>
      </c>
      <c r="N227" s="175"/>
      <c r="O227" s="546"/>
    </row>
    <row r="228" spans="3:16" outlineLevel="1">
      <c r="C228" s="42" t="s">
        <v>108</v>
      </c>
      <c r="D228" s="183">
        <f t="shared" ca="1" si="20"/>
        <v>88.831615120274918</v>
      </c>
      <c r="E228" s="184">
        <f t="shared" ca="1" si="14"/>
        <v>1065.979381443299</v>
      </c>
      <c r="F228" s="185">
        <f t="shared" ca="1" si="15"/>
        <v>1.2783423583809312</v>
      </c>
      <c r="G228" s="788">
        <f t="array" aca="1" ref="G228" ca="1">SUMPRODUCT(0+(Summary!$D$5:$D$20="Yes"),IFERROR(N(INDIRECT("'"&amp;Summary!$C$5:$C$20&amp;"'!"&amp;ADDRESS(ROW(),COLUMN()))),0))</f>
        <v>103400</v>
      </c>
      <c r="H228" s="43">
        <f t="shared" ca="1" si="13"/>
        <v>8916.6666666666661</v>
      </c>
      <c r="I228" s="44">
        <f t="shared" ca="1" si="16"/>
        <v>91.924398625429546</v>
      </c>
      <c r="J228" s="45">
        <f t="shared" ca="1" si="17"/>
        <v>0.11023745353542845</v>
      </c>
      <c r="K228" s="46">
        <f t="shared" ca="1" si="18"/>
        <v>1103.0927835051546</v>
      </c>
      <c r="L228" s="47">
        <f t="shared" ca="1" si="19"/>
        <v>1.3228494424251416</v>
      </c>
      <c r="M228" s="789">
        <f t="array" aca="1" ref="M228" ca="1">SUMPRODUCT(0+(Summary!$D$5:$D$20="Yes"),IFERROR(N(INDIRECT("'"&amp;Summary!$C$5:$C$20&amp;"'!"&amp;ADDRESS(ROW(),COLUMN()))),0))</f>
        <v>107000</v>
      </c>
      <c r="N228" s="174"/>
      <c r="O228" s="546"/>
    </row>
    <row r="229" spans="3:16" outlineLevel="1">
      <c r="C229" s="42" t="s">
        <v>109</v>
      </c>
      <c r="D229" s="183">
        <f t="shared" ca="1" si="20"/>
        <v>20.618556701030929</v>
      </c>
      <c r="E229" s="184">
        <f t="shared" ca="1" si="14"/>
        <v>247.42268041237114</v>
      </c>
      <c r="F229" s="185">
        <f t="shared" ca="1" si="15"/>
        <v>0.29671389362806916</v>
      </c>
      <c r="G229" s="788">
        <f t="array" aca="1" ref="G229" ca="1">SUMPRODUCT(0+(Summary!$D$5:$D$20="Yes"),IFERROR(N(INDIRECT("'"&amp;Summary!$C$5:$C$20&amp;"'!"&amp;ADDRESS(ROW(),COLUMN()))),0))</f>
        <v>24000</v>
      </c>
      <c r="H229" s="43">
        <f t="shared" ca="1" si="13"/>
        <v>3154.1666666666665</v>
      </c>
      <c r="I229" s="44">
        <f t="shared" ca="1" si="16"/>
        <v>32.517182130584189</v>
      </c>
      <c r="J229" s="45">
        <f t="shared" ca="1" si="17"/>
        <v>3.8995211367438942E-2</v>
      </c>
      <c r="K229" s="46">
        <f t="shared" ca="1" si="18"/>
        <v>390.20618556701032</v>
      </c>
      <c r="L229" s="47">
        <f t="shared" ca="1" si="19"/>
        <v>0.46794253640926736</v>
      </c>
      <c r="M229" s="789">
        <f t="array" aca="1" ref="M229" ca="1">SUMPRODUCT(0+(Summary!$D$5:$D$20="Yes"),IFERROR(N(INDIRECT("'"&amp;Summary!$C$5:$C$20&amp;"'!"&amp;ADDRESS(ROW(),COLUMN()))),0))</f>
        <v>37850</v>
      </c>
      <c r="N229" s="175"/>
      <c r="O229" s="546"/>
    </row>
    <row r="230" spans="3:16" outlineLevel="1">
      <c r="C230" s="42" t="s">
        <v>110</v>
      </c>
      <c r="D230" s="183">
        <f ca="1">E230/12</f>
        <v>293.03865979381442</v>
      </c>
      <c r="E230" s="184">
        <f t="shared" ca="1" si="14"/>
        <v>3516.463917525773</v>
      </c>
      <c r="F230" s="185">
        <f t="shared" ca="1" si="15"/>
        <v>4.2170091239522289</v>
      </c>
      <c r="G230" s="790">
        <f t="array" aca="1" ref="G230" ca="1">SUMPRODUCT(0+(Summary!$D$5:$D$20="Yes"),IFERROR(N(INDIRECT("'"&amp;Summary!$C$5:$C$20&amp;"'!"&amp;ADDRESS(ROW(),COLUMN()))),0))</f>
        <v>341097</v>
      </c>
      <c r="H230" s="43">
        <f t="shared" ca="1" si="13"/>
        <v>42884.241666666669</v>
      </c>
      <c r="I230" s="44">
        <f t="shared" ca="1" si="16"/>
        <v>442.10558419243989</v>
      </c>
      <c r="J230" s="45">
        <f t="shared" ca="1" si="17"/>
        <v>0.53018126334182269</v>
      </c>
      <c r="K230" s="46">
        <f t="shared" ca="1" si="18"/>
        <v>5305.2670103092787</v>
      </c>
      <c r="L230" s="47">
        <f t="shared" ca="1" si="19"/>
        <v>6.3621751601018719</v>
      </c>
      <c r="M230" s="789">
        <f t="array" aca="1" ref="M230" ca="1">SUMPRODUCT(0+(Summary!$D$5:$D$20="Yes"),IFERROR(N(INDIRECT("'"&amp;Summary!$C$5:$C$20&amp;"'!"&amp;ADDRESS(ROW(),COLUMN()))),0))</f>
        <v>514610.9</v>
      </c>
      <c r="N230" s="174">
        <v>3</v>
      </c>
      <c r="O230" s="546"/>
    </row>
    <row r="231" spans="3:16" ht="15" outlineLevel="1" thickBot="1">
      <c r="C231" s="48"/>
      <c r="D231" s="183">
        <f t="shared" ca="1" si="20"/>
        <v>0</v>
      </c>
      <c r="E231" s="184">
        <f t="shared" ca="1" si="14"/>
        <v>0</v>
      </c>
      <c r="F231" s="185">
        <f t="shared" ca="1" si="15"/>
        <v>0</v>
      </c>
      <c r="G231" s="791">
        <f t="array" aca="1" ref="G231" ca="1">SUMPRODUCT(0+(Summary!$D$5:$D$20="Yes"),IFERROR(N(INDIRECT("'"&amp;Summary!$C$5:$C$20&amp;"'!"&amp;ADDRESS(ROW(),COLUMN()))),0))</f>
        <v>0</v>
      </c>
      <c r="H231" s="43">
        <f t="shared" ca="1" si="13"/>
        <v>1000</v>
      </c>
      <c r="I231" s="44">
        <f t="shared" ca="1" si="16"/>
        <v>10.309278350515465</v>
      </c>
      <c r="J231" s="45">
        <f t="shared" ca="1" si="17"/>
        <v>1.2363078901169547E-2</v>
      </c>
      <c r="K231" s="46">
        <f t="shared" ca="1" si="18"/>
        <v>123.71134020618557</v>
      </c>
      <c r="L231" s="47">
        <f t="shared" ca="1" si="19"/>
        <v>0.14835694681403458</v>
      </c>
      <c r="M231" s="792">
        <f t="array" aca="1" ref="M231" ca="1">SUMPRODUCT(0+(Summary!$D$5:$D$20="Yes"),IFERROR(N(INDIRECT("'"&amp;Summary!$C$5:$C$20&amp;"'!"&amp;ADDRESS(ROW(),COLUMN()))),0))</f>
        <v>12000</v>
      </c>
      <c r="N231" s="176"/>
      <c r="O231" s="546"/>
    </row>
    <row r="232" spans="3:16" ht="15.6" outlineLevel="1" thickTop="1" thickBot="1">
      <c r="C232" s="49" t="s">
        <v>111</v>
      </c>
      <c r="D232" s="50">
        <f t="shared" ref="D232:M232" ca="1" si="21">SUM(D224:D231)</f>
        <v>522.36426116838493</v>
      </c>
      <c r="E232" s="51">
        <f t="shared" ca="1" si="21"/>
        <v>6268.3711340206182</v>
      </c>
      <c r="F232" s="52">
        <f t="shared" ca="1" si="21"/>
        <v>7.517147590435922</v>
      </c>
      <c r="G232" s="180">
        <f t="shared" ca="1" si="21"/>
        <v>608032</v>
      </c>
      <c r="H232" s="51">
        <f t="shared" ca="1" si="21"/>
        <v>71691.266406349212</v>
      </c>
      <c r="I232" s="51">
        <f t="shared" ca="1" si="21"/>
        <v>739.08522068401248</v>
      </c>
      <c r="J232" s="52">
        <f t="shared" ca="1" si="21"/>
        <v>0.88632478310646101</v>
      </c>
      <c r="K232" s="51">
        <f t="shared" ca="1" si="21"/>
        <v>8869.0226482081507</v>
      </c>
      <c r="L232" s="52">
        <f t="shared" ca="1" si="21"/>
        <v>10.635897397277533</v>
      </c>
      <c r="M232" s="195">
        <f t="shared" ca="1" si="21"/>
        <v>860295.19687619049</v>
      </c>
      <c r="N232" s="193"/>
      <c r="O232" s="546"/>
    </row>
    <row r="233" spans="3:16" outlineLevel="1">
      <c r="C233" s="53"/>
      <c r="D233" s="53"/>
      <c r="E233" s="53"/>
      <c r="F233" s="53"/>
      <c r="G233" s="53"/>
      <c r="H233" s="54"/>
      <c r="I233" s="54"/>
      <c r="J233" s="54"/>
      <c r="K233" s="54"/>
      <c r="L233" s="54"/>
      <c r="M233" s="55"/>
      <c r="N233" s="56"/>
    </row>
    <row r="234" spans="3:16" outlineLevel="1">
      <c r="C234" s="53"/>
      <c r="D234" s="53"/>
      <c r="E234" s="53"/>
      <c r="F234" s="57"/>
      <c r="G234" s="58"/>
      <c r="H234" s="59"/>
      <c r="I234" s="60"/>
      <c r="J234" s="60"/>
      <c r="K234" s="54"/>
      <c r="L234" s="60"/>
      <c r="M234" s="61"/>
      <c r="N234" s="56"/>
    </row>
    <row r="235" spans="3:16" ht="15" outlineLevel="1" thickBot="1">
      <c r="C235" s="53"/>
      <c r="D235" s="53"/>
      <c r="E235" s="53"/>
      <c r="F235" s="53"/>
      <c r="G235" s="57"/>
      <c r="H235" s="54"/>
      <c r="I235" s="54"/>
      <c r="J235" s="54"/>
      <c r="K235" s="54"/>
      <c r="L235" s="54"/>
      <c r="M235" s="60"/>
      <c r="N235" s="56"/>
    </row>
    <row r="236" spans="3:16" outlineLevel="1">
      <c r="C236" s="62" t="s">
        <v>72</v>
      </c>
      <c r="D236" s="63"/>
      <c r="E236" s="63"/>
      <c r="F236" s="63"/>
      <c r="G236" s="63"/>
      <c r="H236" s="64"/>
      <c r="I236" s="64"/>
      <c r="J236" s="64"/>
      <c r="K236" s="65"/>
      <c r="L236" s="54"/>
      <c r="M236" s="61"/>
      <c r="N236" s="56"/>
    </row>
    <row r="237" spans="3:16" outlineLevel="1">
      <c r="C237" s="66"/>
      <c r="D237" s="67"/>
      <c r="E237" s="68"/>
      <c r="F237" s="68"/>
      <c r="G237" s="68"/>
      <c r="H237" s="67"/>
      <c r="I237" s="67"/>
      <c r="J237" s="67"/>
      <c r="K237" s="69"/>
      <c r="L237" s="54"/>
      <c r="M237" s="60"/>
      <c r="N237" s="56"/>
    </row>
    <row r="238" spans="3:16" ht="60" customHeight="1" outlineLevel="1">
      <c r="C238" s="70" t="s">
        <v>75</v>
      </c>
      <c r="D238" s="122" t="s">
        <v>112</v>
      </c>
      <c r="E238" s="123" t="s">
        <v>113</v>
      </c>
      <c r="F238" s="124" t="s">
        <v>73</v>
      </c>
      <c r="G238" s="123" t="s">
        <v>74</v>
      </c>
      <c r="H238" s="125" t="s">
        <v>257</v>
      </c>
      <c r="I238" s="126" t="s">
        <v>114</v>
      </c>
      <c r="J238" s="123" t="s">
        <v>73</v>
      </c>
      <c r="K238" s="127" t="s">
        <v>305</v>
      </c>
      <c r="L238" s="54"/>
      <c r="M238" s="60"/>
      <c r="N238" s="56"/>
    </row>
    <row r="239" spans="3:16" ht="21.75" customHeight="1" outlineLevel="1">
      <c r="C239" s="71"/>
      <c r="D239" s="128"/>
      <c r="E239" s="129"/>
      <c r="F239" s="130"/>
      <c r="G239" s="129"/>
      <c r="H239" s="131"/>
      <c r="I239" s="132"/>
      <c r="J239" s="130"/>
      <c r="K239" s="93"/>
      <c r="L239" s="54"/>
      <c r="M239" s="54"/>
      <c r="N239" s="56"/>
    </row>
    <row r="240" spans="3:16" ht="15" outlineLevel="1" thickBot="1">
      <c r="C240" s="18"/>
      <c r="D240" s="72">
        <f ca="1">E232</f>
        <v>6268.3711340206182</v>
      </c>
      <c r="E240" s="72">
        <f ca="1">K232</f>
        <v>8869.0226482081507</v>
      </c>
      <c r="F240" s="73">
        <f ca="1">(E240-D240)/D240</f>
        <v>0.41488473777069407</v>
      </c>
      <c r="G240" s="72">
        <f ca="1">E240-D240</f>
        <v>2600.6515141875325</v>
      </c>
      <c r="H240" s="72">
        <f ca="1">G232</f>
        <v>608032</v>
      </c>
      <c r="I240" s="72">
        <f ca="1">M232</f>
        <v>860295.19687619049</v>
      </c>
      <c r="J240" s="73">
        <f ca="1">(I240-H240)/H240</f>
        <v>0.41488473777069379</v>
      </c>
      <c r="K240" s="74">
        <f ca="1">I240-H240</f>
        <v>252263.19687619049</v>
      </c>
      <c r="L240" s="54"/>
      <c r="M240" s="54"/>
      <c r="N240" s="56"/>
    </row>
    <row r="241" spans="3:14" outlineLevel="1"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75"/>
      <c r="N241" s="54"/>
    </row>
    <row r="242" spans="3:14" outlineLevel="1"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75"/>
      <c r="N242" s="54"/>
    </row>
    <row r="243" spans="3:14" ht="15" outlineLevel="1" thickBot="1"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76"/>
      <c r="N243" s="54"/>
    </row>
    <row r="244" spans="3:14" outlineLevel="1">
      <c r="C244" s="77"/>
      <c r="D244" s="64"/>
      <c r="E244" s="64"/>
      <c r="F244" s="64"/>
      <c r="G244" s="64"/>
      <c r="H244" s="64"/>
      <c r="I244" s="64"/>
      <c r="J244" s="64"/>
      <c r="K244" s="65"/>
      <c r="L244" s="54"/>
      <c r="M244" s="75"/>
      <c r="N244" s="54"/>
    </row>
    <row r="245" spans="3:14" outlineLevel="1">
      <c r="C245" s="78" t="s">
        <v>115</v>
      </c>
      <c r="D245" s="67"/>
      <c r="E245" s="67"/>
      <c r="F245" s="67"/>
      <c r="G245" s="67"/>
      <c r="H245" s="67"/>
      <c r="I245" s="79"/>
      <c r="J245" s="67"/>
      <c r="K245" s="69"/>
      <c r="L245" s="54"/>
      <c r="M245" s="54"/>
      <c r="N245" s="56"/>
    </row>
    <row r="246" spans="3:14" ht="18" outlineLevel="1">
      <c r="C246" s="80">
        <v>1</v>
      </c>
      <c r="D246" s="81" t="str">
        <f>C224</f>
        <v xml:space="preserve">PAYROLL AND BENEFITS </v>
      </c>
      <c r="E246" s="67"/>
      <c r="F246" s="67"/>
      <c r="G246" s="67"/>
      <c r="H246" s="67"/>
      <c r="I246" s="82"/>
      <c r="J246" s="67"/>
      <c r="K246" s="69"/>
      <c r="L246" s="54"/>
      <c r="M246" s="54"/>
      <c r="N246" s="56"/>
    </row>
    <row r="247" spans="3:14" ht="18" outlineLevel="1">
      <c r="C247" s="80"/>
      <c r="D247" s="1095"/>
      <c r="E247" s="1096"/>
      <c r="F247" s="1096"/>
      <c r="G247" s="1096"/>
      <c r="H247" s="1096"/>
      <c r="I247" s="1096"/>
      <c r="J247" s="1097"/>
      <c r="K247" s="69"/>
      <c r="L247" s="54"/>
      <c r="M247" s="54"/>
      <c r="N247" s="56"/>
    </row>
    <row r="248" spans="3:14" ht="18" outlineLevel="1">
      <c r="C248" s="80"/>
      <c r="D248" s="81"/>
      <c r="E248" s="67"/>
      <c r="F248" s="67"/>
      <c r="G248" s="67"/>
      <c r="H248" s="67"/>
      <c r="I248" s="82"/>
      <c r="J248" s="67"/>
      <c r="K248" s="69"/>
      <c r="L248" s="54"/>
      <c r="M248" s="54"/>
      <c r="N248" s="56"/>
    </row>
    <row r="249" spans="3:14" ht="18" outlineLevel="1">
      <c r="C249" s="80">
        <v>2</v>
      </c>
      <c r="D249" s="81" t="str">
        <f>C225</f>
        <v>MANAGEMENT FEE / LEASING</v>
      </c>
      <c r="E249" s="67"/>
      <c r="F249" s="67"/>
      <c r="G249" s="67"/>
      <c r="H249" s="84"/>
      <c r="I249" s="67"/>
      <c r="J249" s="67"/>
      <c r="K249" s="69"/>
      <c r="L249" s="54"/>
      <c r="M249" s="54"/>
      <c r="N249" s="56"/>
    </row>
    <row r="250" spans="3:14" ht="18" outlineLevel="1">
      <c r="C250" s="80"/>
      <c r="D250" s="1095"/>
      <c r="E250" s="1096"/>
      <c r="F250" s="1096"/>
      <c r="G250" s="1096"/>
      <c r="H250" s="1096"/>
      <c r="I250" s="1096"/>
      <c r="J250" s="1097"/>
      <c r="K250" s="69"/>
      <c r="L250" s="54"/>
      <c r="M250" s="54"/>
      <c r="N250" s="56"/>
    </row>
    <row r="251" spans="3:14" ht="18" outlineLevel="1">
      <c r="C251" s="80"/>
      <c r="D251" s="81"/>
      <c r="E251" s="67"/>
      <c r="F251" s="67"/>
      <c r="G251" s="67"/>
      <c r="H251" s="84"/>
      <c r="I251" s="67"/>
      <c r="J251" s="67"/>
      <c r="K251" s="69"/>
      <c r="L251" s="54"/>
      <c r="M251" s="54"/>
      <c r="N251" s="56"/>
    </row>
    <row r="252" spans="3:14" ht="18" outlineLevel="1">
      <c r="C252" s="80">
        <v>3</v>
      </c>
      <c r="D252" s="81" t="str">
        <f>C230</f>
        <v>PROPERTY TAX</v>
      </c>
      <c r="E252" s="67"/>
      <c r="F252" s="67"/>
      <c r="G252" s="67"/>
      <c r="H252" s="84"/>
      <c r="I252" s="67"/>
      <c r="J252" s="67"/>
      <c r="K252" s="69"/>
      <c r="L252" s="54"/>
      <c r="M252" s="54"/>
      <c r="N252" s="56"/>
    </row>
    <row r="253" spans="3:14" ht="18" outlineLevel="1">
      <c r="C253" s="80"/>
      <c r="D253" s="1095"/>
      <c r="E253" s="1096"/>
      <c r="F253" s="1096"/>
      <c r="G253" s="1096"/>
      <c r="H253" s="1096"/>
      <c r="I253" s="1096"/>
      <c r="J253" s="1097"/>
      <c r="K253" s="85"/>
      <c r="L253" s="54"/>
      <c r="M253" s="54"/>
      <c r="N253" s="56"/>
    </row>
    <row r="254" spans="3:14" ht="18" outlineLevel="1">
      <c r="C254" s="80"/>
      <c r="D254" s="81"/>
      <c r="E254" s="67"/>
      <c r="F254" s="67"/>
      <c r="G254" s="67"/>
      <c r="H254" s="86"/>
      <c r="I254" s="67"/>
      <c r="J254" s="67"/>
      <c r="K254" s="85"/>
      <c r="L254" s="54"/>
      <c r="M254" s="54"/>
      <c r="N254" s="56"/>
    </row>
    <row r="255" spans="3:14" ht="15" outlineLevel="1" thickBot="1">
      <c r="C255" s="87"/>
      <c r="D255" s="88"/>
      <c r="E255" s="88"/>
      <c r="F255" s="88"/>
      <c r="G255" s="88"/>
      <c r="H255" s="89"/>
      <c r="I255" s="90"/>
      <c r="J255" s="90"/>
      <c r="K255" s="91"/>
      <c r="L255" s="54"/>
      <c r="M255" s="54"/>
      <c r="N255" s="56"/>
    </row>
    <row r="256" spans="3:14" ht="15" outlineLevel="1" thickBot="1"/>
    <row r="257" spans="2:14" outlineLevel="1">
      <c r="C257" s="101" t="s">
        <v>145</v>
      </c>
      <c r="D257" s="103"/>
      <c r="E257" s="107"/>
      <c r="F257" s="107"/>
      <c r="G257" s="107"/>
      <c r="H257" s="107"/>
      <c r="I257" s="107"/>
      <c r="J257" s="107"/>
      <c r="K257" s="107"/>
      <c r="L257" s="107"/>
      <c r="M257" s="107"/>
      <c r="N257" s="108"/>
    </row>
    <row r="258" spans="2:14" outlineLevel="1">
      <c r="C258" s="71"/>
      <c r="D258" s="20" t="s">
        <v>146</v>
      </c>
      <c r="E258" s="109">
        <v>1</v>
      </c>
      <c r="F258" s="109">
        <f>E258+1</f>
        <v>2</v>
      </c>
      <c r="G258" s="109">
        <f t="shared" ref="G258:N258" si="22">F258+1</f>
        <v>3</v>
      </c>
      <c r="H258" s="109">
        <f t="shared" si="22"/>
        <v>4</v>
      </c>
      <c r="I258" s="109">
        <f t="shared" si="22"/>
        <v>5</v>
      </c>
      <c r="J258" s="109">
        <f t="shared" si="22"/>
        <v>6</v>
      </c>
      <c r="K258" s="109">
        <f t="shared" si="22"/>
        <v>7</v>
      </c>
      <c r="L258" s="109">
        <f t="shared" si="22"/>
        <v>8</v>
      </c>
      <c r="M258" s="109">
        <f t="shared" si="22"/>
        <v>9</v>
      </c>
      <c r="N258" s="110">
        <f t="shared" si="22"/>
        <v>10</v>
      </c>
    </row>
    <row r="259" spans="2:14" ht="15" outlineLevel="1" thickBot="1">
      <c r="C259" s="105"/>
      <c r="D259" s="16"/>
      <c r="E259" s="196"/>
      <c r="F259" s="197"/>
      <c r="G259" s="197"/>
      <c r="H259" s="197"/>
      <c r="I259" s="197"/>
      <c r="J259" s="197"/>
      <c r="K259" s="197"/>
      <c r="L259" s="197"/>
      <c r="M259" s="197"/>
      <c r="N259" s="198"/>
    </row>
    <row r="260" spans="2:14" outlineLevel="1">
      <c r="C260" s="334"/>
      <c r="D260" s="20"/>
      <c r="E260" s="335"/>
      <c r="F260" s="336"/>
      <c r="G260" s="336"/>
      <c r="H260" s="336"/>
      <c r="I260" s="336"/>
      <c r="J260" s="336"/>
      <c r="K260" s="336"/>
      <c r="L260" s="336"/>
      <c r="M260" s="336"/>
      <c r="N260" s="336"/>
    </row>
    <row r="261" spans="2:14" outlineLevel="1">
      <c r="C261" s="334" t="s">
        <v>302</v>
      </c>
      <c r="D261" s="20"/>
      <c r="E261" s="168"/>
      <c r="F261" s="336"/>
      <c r="G261" s="336"/>
      <c r="H261" s="336"/>
      <c r="I261" s="336"/>
      <c r="J261" s="336"/>
      <c r="K261" s="336"/>
      <c r="L261" s="336"/>
      <c r="M261" s="336"/>
      <c r="N261" s="336"/>
    </row>
    <row r="263" spans="2:14" ht="18">
      <c r="B263" s="471" t="s">
        <v>230</v>
      </c>
    </row>
    <row r="264" spans="2:14" outlineLevel="1"/>
    <row r="265" spans="2:14" outlineLevel="1">
      <c r="C265" s="23" t="s">
        <v>231</v>
      </c>
      <c r="I265" s="4"/>
      <c r="J265" s="4"/>
      <c r="K265" s="4"/>
      <c r="L265" s="4"/>
      <c r="M265" s="4"/>
    </row>
    <row r="266" spans="2:14" outlineLevel="1">
      <c r="G266" s="133" t="s">
        <v>151</v>
      </c>
      <c r="H266" s="133"/>
      <c r="I266" s="4"/>
      <c r="J266" s="4"/>
      <c r="K266" s="4"/>
      <c r="L266" s="4"/>
      <c r="M266" s="4"/>
    </row>
    <row r="267" spans="2:14" outlineLevel="1">
      <c r="C267" s="134" t="s">
        <v>152</v>
      </c>
      <c r="D267" s="352">
        <f t="array" aca="1" ref="D267" ca="1">SUMPRODUCT(0+(Summary!$D$5:$D$20="Yes"),IFERROR(N(INDIRECT("'"&amp;Summary!$C$5:$C$20&amp;"'!"&amp;ADDRESS(ROW(),COLUMN()))),0))</f>
        <v>57085548</v>
      </c>
      <c r="E267" s="546"/>
      <c r="F267" s="546"/>
      <c r="G267" s="793"/>
      <c r="H267" s="794"/>
      <c r="I267" s="546"/>
      <c r="J267" s="546"/>
      <c r="K267" s="546"/>
      <c r="L267" s="546"/>
      <c r="M267" s="546"/>
    </row>
    <row r="268" spans="2:14" outlineLevel="1">
      <c r="C268" s="137" t="s">
        <v>153</v>
      </c>
      <c r="D268" s="795">
        <f ca="1">D269/D267</f>
        <v>0.79999999999999993</v>
      </c>
      <c r="E268" s="796"/>
      <c r="F268" s="546"/>
      <c r="G268" s="138" t="s">
        <v>55</v>
      </c>
      <c r="H268" s="797">
        <f t="array" aca="1" ref="H268" ca="1">SUMPRODUCT(0+(Summary!$D$5:$D$20="Yes"),IFERROR(N(INDIRECT("'"&amp;Summary!$C$5:$C$20&amp;"'!"&amp;ADDRESS(ROW(),COLUMN()))),0))</f>
        <v>6000</v>
      </c>
      <c r="I268" s="546"/>
      <c r="J268" s="546"/>
      <c r="K268" s="546" t="s">
        <v>316</v>
      </c>
      <c r="L268" s="546"/>
      <c r="M268" s="798">
        <f t="array" aca="1" ref="M268" ca="1">SUMPRODUCT(0+(Summary!$D$5:$D$20="Yes"),IFERROR(N(INDIRECT("'"&amp;Summary!$C$5:$C$20&amp;"'!"&amp;ADDRESS(ROW(),COLUMN()))),0))</f>
        <v>190285.15999999997</v>
      </c>
    </row>
    <row r="269" spans="2:14" outlineLevel="1">
      <c r="C269" s="137" t="s">
        <v>154</v>
      </c>
      <c r="D269" s="139">
        <f t="array" aca="1" ref="D269" ca="1">SUMPRODUCT(0+(Summary!$D$5:$D$20="Yes"),IFERROR(N(INDIRECT("'"&amp;Summary!$C$5:$C$20&amp;"'!"&amp;ADDRESS(ROW(),COLUMN()))),0))</f>
        <v>45668438.399999999</v>
      </c>
      <c r="E269" s="30"/>
      <c r="F269" s="546"/>
      <c r="G269" s="138" t="s">
        <v>155</v>
      </c>
      <c r="H269" s="797">
        <f t="array" aca="1" ref="H269" ca="1">SUMPRODUCT(0+(Summary!$D$5:$D$20="Yes"),IFERROR(N(INDIRECT("'"&amp;Summary!$C$5:$C$20&amp;"'!"&amp;ADDRESS(ROW(),COLUMN()))),0))</f>
        <v>228342.19200000004</v>
      </c>
      <c r="I269" s="546"/>
      <c r="J269" s="546"/>
      <c r="K269" s="546"/>
      <c r="L269" s="546"/>
      <c r="M269" s="546"/>
    </row>
    <row r="270" spans="2:14" outlineLevel="1">
      <c r="C270" s="140"/>
      <c r="D270" s="139"/>
      <c r="E270" s="59"/>
      <c r="F270" s="546"/>
      <c r="G270" s="138" t="s">
        <v>156</v>
      </c>
      <c r="H270" s="797">
        <f t="array" aca="1" ref="H270" ca="1">SUMPRODUCT(0+(Summary!$D$5:$D$20="Yes"),IFERROR(N(INDIRECT("'"&amp;Summary!$C$5:$C$20&amp;"'!"&amp;ADDRESS(ROW(),COLUMN()))),0))</f>
        <v>228342.19200000004</v>
      </c>
      <c r="I270" s="546"/>
      <c r="J270" s="546"/>
      <c r="K270" s="546" t="s">
        <v>317</v>
      </c>
      <c r="L270" s="546"/>
      <c r="M270" s="799">
        <f t="array" aca="1" ref="M270" ca="1">SUMPRODUCT(0+(Summary!$D$5:$D$20="Yes"),IFERROR(N(INDIRECT("'"&amp;Summary!$C$5:$C$20&amp;"'!"&amp;ADDRESS(ROW(),COLUMN()))),0))</f>
        <v>245158.05222317897</v>
      </c>
    </row>
    <row r="271" spans="2:14" outlineLevel="1">
      <c r="C271" s="140" t="s">
        <v>157</v>
      </c>
      <c r="D271" s="139">
        <f t="array" aca="1" ref="D271" ca="1">SUMPRODUCT(0+(Summary!$D$5:$D$20="Yes"),IFERROR(N(INDIRECT("'"&amp;Summary!$C$5:$C$20&amp;"'!"&amp;ADDRESS(ROW(),COLUMN()))),0))</f>
        <v>11417109.599999998</v>
      </c>
      <c r="E271" s="800"/>
      <c r="F271" s="798"/>
      <c r="G271" s="801" t="s">
        <v>158</v>
      </c>
      <c r="H271" s="797">
        <f t="array" aca="1" ref="H271" ca="1">SUMPRODUCT(0+(Summary!$D$5:$D$20="Yes"),IFERROR(N(INDIRECT("'"&amp;Summary!$C$5:$C$20&amp;"'!"&amp;ADDRESS(ROW(),COLUMN()))),0))</f>
        <v>114171.09600000002</v>
      </c>
      <c r="I271" s="546"/>
      <c r="J271" s="546"/>
      <c r="K271" s="546" t="s">
        <v>185</v>
      </c>
      <c r="L271" s="546"/>
      <c r="M271" s="799">
        <f t="array" aca="1" ref="M271" ca="1">SUMPRODUCT(0+(Summary!$D$5:$D$20="Yes"),IFERROR(N(INDIRECT("'"&amp;Summary!$C$5:$C$20&amp;"'!"&amp;ADDRESS(ROW(),COLUMN()))),0))</f>
        <v>54872.892223178962</v>
      </c>
    </row>
    <row r="272" spans="2:14" outlineLevel="1">
      <c r="C272" s="137" t="s">
        <v>320</v>
      </c>
      <c r="D272" s="802"/>
      <c r="E272" s="546"/>
      <c r="F272" s="546"/>
      <c r="G272" s="138" t="s">
        <v>54</v>
      </c>
      <c r="H272" s="797">
        <f t="array" aca="1" ref="H272" ca="1">SUMPRODUCT(0+(Summary!$D$5:$D$20="Yes"),IFERROR(N(INDIRECT("'"&amp;Summary!$C$5:$C$20&amp;"'!"&amp;ADDRESS(ROW(),COLUMN()))),0))</f>
        <v>50235.28224</v>
      </c>
      <c r="I272" s="546"/>
      <c r="J272" s="546"/>
      <c r="K272" s="546"/>
      <c r="L272" s="546"/>
      <c r="M272" s="546"/>
    </row>
    <row r="273" spans="3:13" outlineLevel="1">
      <c r="C273" s="137" t="s">
        <v>159</v>
      </c>
      <c r="D273" s="795"/>
      <c r="E273" s="546"/>
      <c r="F273" s="546"/>
      <c r="G273" s="138" t="s">
        <v>56</v>
      </c>
      <c r="H273" s="797">
        <f t="array" aca="1" ref="H273" ca="1">SUMPRODUCT(0+(Summary!$D$5:$D$20="Yes"),IFERROR(N(INDIRECT("'"&amp;Summary!$C$5:$C$20&amp;"'!"&amp;ADDRESS(ROW(),COLUMN()))),0))</f>
        <v>36000</v>
      </c>
      <c r="I273" s="546"/>
      <c r="J273" s="546"/>
      <c r="K273" s="546"/>
      <c r="L273" s="546"/>
      <c r="M273" s="546"/>
    </row>
    <row r="274" spans="3:13" outlineLevel="1">
      <c r="C274" s="137" t="s">
        <v>160</v>
      </c>
      <c r="D274" s="802"/>
      <c r="E274" s="800"/>
      <c r="F274" s="546"/>
      <c r="G274" s="138" t="s">
        <v>57</v>
      </c>
      <c r="H274" s="797">
        <f t="array" aca="1" ref="H274" ca="1">SUMPRODUCT(0+(Summary!$D$5:$D$20="Yes"),IFERROR(N(INDIRECT("'"&amp;Summary!$C$5:$C$20&amp;"'!"&amp;ADDRESS(ROW(),COLUMN()))),0))</f>
        <v>36000</v>
      </c>
      <c r="I274" s="546"/>
      <c r="J274" s="546"/>
      <c r="K274" s="546"/>
      <c r="L274" s="546"/>
      <c r="M274" s="546"/>
    </row>
    <row r="275" spans="3:13" outlineLevel="1">
      <c r="C275" s="137" t="s">
        <v>319</v>
      </c>
      <c r="D275" s="802"/>
      <c r="E275" s="546"/>
      <c r="F275" s="546"/>
      <c r="G275" s="138" t="s">
        <v>161</v>
      </c>
      <c r="H275" s="797">
        <f t="array" aca="1" ref="H275" ca="1">SUMPRODUCT(0+(Summary!$D$5:$D$20="Yes"),IFERROR(N(INDIRECT("'"&amp;Summary!$C$5:$C$20&amp;"'!"&amp;ADDRESS(ROW(),COLUMN()))),0))</f>
        <v>0</v>
      </c>
      <c r="I275" s="546"/>
      <c r="J275" s="546"/>
      <c r="K275" s="546"/>
      <c r="L275" s="546"/>
      <c r="M275" s="546"/>
    </row>
    <row r="276" spans="3:13" outlineLevel="1">
      <c r="C276" s="137" t="s">
        <v>391</v>
      </c>
      <c r="D276" s="547">
        <f ca="1">E$906/D269</f>
        <v>6.9728738941238219E-3</v>
      </c>
      <c r="E276" s="546"/>
      <c r="F276" s="546"/>
      <c r="G276" s="138" t="s">
        <v>162</v>
      </c>
      <c r="H276" s="797">
        <f t="array" aca="1" ref="H276" ca="1">SUMPRODUCT(0+(Summary!$D$5:$D$20="Yes"),IFERROR(N(INDIRECT("'"&amp;Summary!$C$5:$C$20&amp;"'!"&amp;ADDRESS(ROW(),COLUMN()))),0))</f>
        <v>0</v>
      </c>
      <c r="I276" s="546"/>
      <c r="J276" s="546"/>
      <c r="K276" s="546"/>
      <c r="L276" s="546"/>
      <c r="M276" s="546"/>
    </row>
    <row r="277" spans="3:13" outlineLevel="1">
      <c r="C277" s="142" t="s">
        <v>390</v>
      </c>
      <c r="D277" s="548" t="e">
        <f ca="1">E$906/(D269*D273)</f>
        <v>#DIV/0!</v>
      </c>
      <c r="E277" s="546"/>
      <c r="F277" s="546"/>
      <c r="G277" s="138" t="s">
        <v>163</v>
      </c>
      <c r="H277" s="797">
        <f t="array" aca="1" ref="H277" ca="1">SUMPRODUCT(0+(Summary!$D$5:$D$20="Yes"),IFERROR(N(INDIRECT("'"&amp;Summary!$C$5:$C$20&amp;"'!"&amp;ADDRESS(ROW(),COLUMN()))),0))</f>
        <v>0</v>
      </c>
      <c r="I277" s="546"/>
      <c r="J277" s="546"/>
      <c r="K277" s="546"/>
      <c r="L277" s="546"/>
      <c r="M277" s="546"/>
    </row>
    <row r="278" spans="3:13" outlineLevel="1">
      <c r="C278" s="15"/>
      <c r="D278" s="112"/>
      <c r="E278" s="546"/>
      <c r="F278" s="546"/>
      <c r="G278" s="138" t="s">
        <v>164</v>
      </c>
      <c r="H278" s="797">
        <f t="array" aca="1" ref="H278" ca="1">SUMPRODUCT(0+(Summary!$D$5:$D$20="Yes"),IFERROR(N(INDIRECT("'"&amp;Summary!$C$5:$C$20&amp;"'!"&amp;ADDRESS(ROW(),COLUMN()))),0))</f>
        <v>90000</v>
      </c>
      <c r="I278" s="546"/>
      <c r="J278" s="546"/>
      <c r="K278" s="546"/>
      <c r="L278" s="546"/>
      <c r="M278" s="546"/>
    </row>
    <row r="279" spans="3:13" outlineLevel="1">
      <c r="C279" s="14"/>
      <c r="D279" s="143"/>
      <c r="E279" s="546"/>
      <c r="F279" s="546"/>
      <c r="G279" s="144" t="s">
        <v>165</v>
      </c>
      <c r="H279" s="797">
        <f t="array" aca="1" ref="H279" ca="1">SUMPRODUCT(0+(Summary!$D$5:$D$20="Yes"),IFERROR(N(INDIRECT("'"&amp;Summary!$C$5:$C$20&amp;"'!"&amp;ADDRESS(ROW(),COLUMN()))),0))</f>
        <v>15000</v>
      </c>
      <c r="I279" s="546"/>
      <c r="J279" s="546"/>
      <c r="K279" s="546"/>
      <c r="L279" s="546"/>
      <c r="M279" s="546"/>
    </row>
    <row r="280" spans="3:13" outlineLevel="1">
      <c r="C280" s="15"/>
      <c r="D280" s="112"/>
      <c r="E280" s="546"/>
      <c r="F280" s="546"/>
      <c r="G280" s="145" t="s">
        <v>166</v>
      </c>
      <c r="H280" s="803">
        <f ca="1">SUM(H267:H278)</f>
        <v>789090.76224000007</v>
      </c>
      <c r="I280" s="546"/>
      <c r="J280" s="546"/>
      <c r="K280" s="546"/>
      <c r="L280" s="546"/>
      <c r="M280" s="546"/>
    </row>
    <row r="281" spans="3:13" outlineLevel="1">
      <c r="C281" s="15"/>
      <c r="D281" s="112"/>
      <c r="E281" s="546"/>
      <c r="F281" s="546"/>
      <c r="G281" s="147" t="s">
        <v>167</v>
      </c>
      <c r="H281" s="804">
        <f ca="1">H280/D269</f>
        <v>1.7278689394380521E-2</v>
      </c>
      <c r="I281" s="546"/>
      <c r="J281" s="546"/>
      <c r="K281" s="546"/>
      <c r="L281" s="546"/>
      <c r="M281" s="546"/>
    </row>
    <row r="282" spans="3:13" outlineLevel="1">
      <c r="C282" s="15"/>
      <c r="D282" s="112"/>
      <c r="E282" s="546"/>
      <c r="F282" s="546"/>
      <c r="G282" s="9"/>
      <c r="H282" s="111"/>
      <c r="I282" s="546"/>
      <c r="J282" s="546"/>
      <c r="K282" s="546"/>
      <c r="L282" s="546"/>
      <c r="M282" s="546"/>
    </row>
    <row r="283" spans="3:13" ht="15" customHeight="1" outlineLevel="1">
      <c r="D283" s="112"/>
      <c r="E283" s="546"/>
      <c r="F283" s="546"/>
      <c r="G283" s="546"/>
      <c r="H283" s="546"/>
      <c r="I283" s="112"/>
      <c r="J283" s="546"/>
      <c r="K283" s="546"/>
      <c r="L283" s="546"/>
      <c r="M283" s="546"/>
    </row>
    <row r="284" spans="3:13" outlineLevel="1">
      <c r="D284" s="546"/>
      <c r="E284" s="546"/>
      <c r="F284" s="546"/>
      <c r="G284" s="546"/>
      <c r="H284" s="112"/>
      <c r="I284" s="112"/>
      <c r="J284" s="546"/>
      <c r="K284" s="546"/>
      <c r="L284" s="546"/>
      <c r="M284" s="546"/>
    </row>
    <row r="285" spans="3:13" outlineLevel="1">
      <c r="C285" s="23" t="s">
        <v>232</v>
      </c>
      <c r="D285" s="546"/>
      <c r="E285" s="546"/>
      <c r="F285" s="546"/>
      <c r="G285" s="546"/>
      <c r="H285" s="546"/>
      <c r="I285" s="207"/>
      <c r="J285" s="207"/>
      <c r="K285" s="207"/>
      <c r="L285" s="207"/>
      <c r="M285" s="207"/>
    </row>
    <row r="286" spans="3:13" outlineLevel="1">
      <c r="D286" s="546"/>
      <c r="E286" s="546"/>
      <c r="F286" s="546"/>
      <c r="G286" s="546"/>
      <c r="H286" s="546"/>
      <c r="I286" s="207"/>
      <c r="J286" s="546"/>
      <c r="K286" s="546"/>
      <c r="L286" s="546"/>
      <c r="M286" s="546"/>
    </row>
    <row r="287" spans="3:13" outlineLevel="1">
      <c r="D287" s="546"/>
      <c r="E287" s="546"/>
      <c r="F287" s="546"/>
      <c r="G287" s="805" t="s">
        <v>151</v>
      </c>
      <c r="H287" s="805"/>
      <c r="I287" s="546"/>
      <c r="J287" s="546"/>
      <c r="K287" s="546"/>
      <c r="L287" s="546"/>
      <c r="M287" s="546"/>
    </row>
    <row r="288" spans="3:13" outlineLevel="1">
      <c r="C288" s="134" t="s">
        <v>189</v>
      </c>
      <c r="D288" s="806">
        <f t="array" aca="1" ref="D288" ca="1">SUMPRODUCT(0+(Summary!$D$5:$D$20="Yes"),IFERROR(N(INDIRECT("'"&amp;Summary!$C$5:$C$20&amp;"'!"&amp;ADDRESS(ROW(),COLUMN()))),0))</f>
        <v>11417109.599999998</v>
      </c>
      <c r="E288" s="30"/>
      <c r="F288" s="546"/>
      <c r="G288" s="138" t="s">
        <v>55</v>
      </c>
      <c r="H288" s="797">
        <f t="array" aca="1" ref="H288" ca="1">SUMPRODUCT(0+(Summary!$D$5:$D$20="Yes"),IFERROR(N(INDIRECT("'"&amp;Summary!$C$5:$C$20&amp;"'!"&amp;ADDRESS(ROW(),COLUMN()))),0))</f>
        <v>0</v>
      </c>
      <c r="I288" s="546"/>
      <c r="J288" s="546"/>
      <c r="K288" s="546" t="s">
        <v>316</v>
      </c>
      <c r="L288" s="546"/>
      <c r="M288" s="798">
        <f ca="1">D293/12*D290</f>
        <v>0</v>
      </c>
    </row>
    <row r="289" spans="3:13" outlineLevel="1">
      <c r="C289" s="137" t="s">
        <v>153</v>
      </c>
      <c r="D289" s="807">
        <f ca="1">D290/D288</f>
        <v>0</v>
      </c>
      <c r="E289" s="796"/>
      <c r="F289" s="546"/>
      <c r="G289" s="138" t="s">
        <v>155</v>
      </c>
      <c r="H289" s="797">
        <f t="array" aca="1" ref="H289" ca="1">SUMPRODUCT(0+(Summary!$D$5:$D$20="Yes"),IFERROR(N(INDIRECT("'"&amp;Summary!$C$5:$C$20&amp;"'!"&amp;ADDRESS(ROW(),COLUMN()))),0))</f>
        <v>0</v>
      </c>
      <c r="I289" s="546"/>
      <c r="J289" s="546"/>
      <c r="K289" s="546"/>
      <c r="L289" s="546"/>
      <c r="M289" s="546"/>
    </row>
    <row r="290" spans="3:13" outlineLevel="1">
      <c r="C290" s="137" t="s">
        <v>154</v>
      </c>
      <c r="D290" s="139">
        <f t="array" aca="1" ref="D290" ca="1">SUMPRODUCT(0+(Summary!$D$5:$D$20="Yes"),IFERROR(N(INDIRECT("'"&amp;Summary!$C$5:$C$20&amp;"'!"&amp;ADDRESS(ROW(),COLUMN()))),0))</f>
        <v>0</v>
      </c>
      <c r="E290" s="30"/>
      <c r="F290" s="546"/>
      <c r="G290" s="138" t="s">
        <v>156</v>
      </c>
      <c r="H290" s="797">
        <f t="array" aca="1" ref="H290" ca="1">SUMPRODUCT(0+(Summary!$D$5:$D$20="Yes"),IFERROR(N(INDIRECT("'"&amp;Summary!$C$5:$C$20&amp;"'!"&amp;ADDRESS(ROW(),COLUMN()))),0))</f>
        <v>0</v>
      </c>
      <c r="I290" s="546"/>
      <c r="J290" s="546"/>
      <c r="K290" s="546"/>
      <c r="L290" s="546"/>
      <c r="M290" s="546"/>
    </row>
    <row r="291" spans="3:13" outlineLevel="1">
      <c r="C291" s="140" t="s">
        <v>190</v>
      </c>
      <c r="D291" s="139"/>
      <c r="E291" s="546"/>
      <c r="F291" s="546"/>
      <c r="G291" s="801" t="s">
        <v>158</v>
      </c>
      <c r="H291" s="797">
        <f t="array" aca="1" ref="H291" ca="1">SUMPRODUCT(0+(Summary!$D$5:$D$20="Yes"),IFERROR(N(INDIRECT("'"&amp;Summary!$C$5:$C$20&amp;"'!"&amp;ADDRESS(ROW(),COLUMN()))),0))</f>
        <v>0</v>
      </c>
      <c r="I291" s="546"/>
      <c r="J291" s="546"/>
      <c r="K291" s="546"/>
      <c r="L291" s="546"/>
      <c r="M291" s="546"/>
    </row>
    <row r="292" spans="3:13" outlineLevel="1">
      <c r="C292" s="137" t="s">
        <v>320</v>
      </c>
      <c r="D292" s="802">
        <f t="array" aca="1" ref="D292" ca="1">SUMPRODUCT(0+(Summary!$D$5:$D$20="Yes"),IFERROR(N(INDIRECT("'"&amp;Summary!$C$5:$C$20&amp;"'!"&amp;ADDRESS(ROW(),COLUMN()))),0))</f>
        <v>120</v>
      </c>
      <c r="E292" s="800"/>
      <c r="F292" s="546"/>
      <c r="G292" s="138" t="s">
        <v>54</v>
      </c>
      <c r="H292" s="797">
        <f t="array" aca="1" ref="H292" ca="1">SUMPRODUCT(0+(Summary!$D$5:$D$20="Yes"),IFERROR(N(INDIRECT("'"&amp;Summary!$C$5:$C$20&amp;"'!"&amp;ADDRESS(ROW(),COLUMN()))),0))</f>
        <v>0</v>
      </c>
      <c r="I292" s="546"/>
      <c r="J292" s="546"/>
      <c r="K292" s="546"/>
      <c r="L292" s="546"/>
      <c r="M292" s="546"/>
    </row>
    <row r="293" spans="3:13" outlineLevel="1">
      <c r="C293" s="137" t="s">
        <v>159</v>
      </c>
      <c r="D293" s="617"/>
      <c r="E293" s="546"/>
      <c r="F293" s="546"/>
      <c r="G293" s="138" t="s">
        <v>56</v>
      </c>
      <c r="H293" s="797">
        <f t="array" aca="1" ref="H293" ca="1">SUMPRODUCT(0+(Summary!$D$5:$D$20="Yes"),IFERROR(N(INDIRECT("'"&amp;Summary!$C$5:$C$20&amp;"'!"&amp;ADDRESS(ROW(),COLUMN()))),0))</f>
        <v>0</v>
      </c>
      <c r="I293" s="546"/>
      <c r="J293" s="546"/>
      <c r="K293" s="546"/>
      <c r="L293" s="546"/>
      <c r="M293" s="546"/>
    </row>
    <row r="294" spans="3:13" outlineLevel="1">
      <c r="C294" s="137" t="s">
        <v>160</v>
      </c>
      <c r="D294" s="802"/>
      <c r="E294" s="546"/>
      <c r="F294" s="546"/>
      <c r="G294" s="138" t="s">
        <v>57</v>
      </c>
      <c r="H294" s="797">
        <f t="array" aca="1" ref="H294" ca="1">SUMPRODUCT(0+(Summary!$D$5:$D$20="Yes"),IFERROR(N(INDIRECT("'"&amp;Summary!$C$5:$C$20&amp;"'!"&amp;ADDRESS(ROW(),COLUMN()))),0))</f>
        <v>0</v>
      </c>
      <c r="I294" s="546"/>
      <c r="J294" s="546"/>
      <c r="K294" s="546"/>
      <c r="L294" s="546"/>
      <c r="M294" s="546"/>
    </row>
    <row r="295" spans="3:13" outlineLevel="1">
      <c r="C295" s="137" t="s">
        <v>319</v>
      </c>
      <c r="D295" s="802"/>
      <c r="E295" s="546"/>
      <c r="F295" s="546"/>
      <c r="G295" s="138" t="s">
        <v>161</v>
      </c>
      <c r="H295" s="797">
        <f t="array" aca="1" ref="H295" ca="1">SUMPRODUCT(0+(Summary!$D$5:$D$20="Yes"),IFERROR(N(INDIRECT("'"&amp;Summary!$C$5:$C$20&amp;"'!"&amp;ADDRESS(ROW(),COLUMN()))),0))</f>
        <v>0</v>
      </c>
      <c r="I295" s="546"/>
      <c r="J295" s="546"/>
      <c r="K295" s="546"/>
      <c r="L295" s="546"/>
      <c r="M295" s="546"/>
    </row>
    <row r="296" spans="3:13" outlineLevel="1">
      <c r="C296" s="137" t="s">
        <v>391</v>
      </c>
      <c r="D296" s="547">
        <f ca="1">IFERROR(E$906/D289,0)</f>
        <v>0</v>
      </c>
      <c r="E296" s="546"/>
      <c r="F296" s="546"/>
      <c r="G296" s="138" t="s">
        <v>162</v>
      </c>
      <c r="H296" s="797">
        <f t="array" aca="1" ref="H296" ca="1">SUMPRODUCT(0+(Summary!$D$5:$D$20="Yes"),IFERROR(N(INDIRECT("'"&amp;Summary!$C$5:$C$20&amp;"'!"&amp;ADDRESS(ROW(),COLUMN()))),0))</f>
        <v>0</v>
      </c>
      <c r="I296" s="546"/>
      <c r="J296" s="546"/>
      <c r="K296" s="546"/>
      <c r="L296" s="546"/>
      <c r="M296" s="546"/>
    </row>
    <row r="297" spans="3:13" outlineLevel="1">
      <c r="C297" s="142" t="s">
        <v>390</v>
      </c>
      <c r="D297" s="548">
        <f ca="1">IFERROR(E$906/(D289*D293),0)</f>
        <v>0</v>
      </c>
      <c r="E297" s="546"/>
      <c r="F297" s="546"/>
      <c r="G297" s="138" t="s">
        <v>163</v>
      </c>
      <c r="H297" s="797">
        <f t="array" aca="1" ref="H297" ca="1">SUMPRODUCT(0+(Summary!$D$5:$D$20="Yes"),IFERROR(N(INDIRECT("'"&amp;Summary!$C$5:$C$20&amp;"'!"&amp;ADDRESS(ROW(),COLUMN()))),0))</f>
        <v>0</v>
      </c>
      <c r="I297" s="546"/>
      <c r="J297" s="546"/>
      <c r="K297" s="546"/>
      <c r="L297" s="546"/>
      <c r="M297" s="546"/>
    </row>
    <row r="298" spans="3:13" outlineLevel="1">
      <c r="D298" s="546"/>
      <c r="E298" s="546"/>
      <c r="F298" s="546"/>
      <c r="G298" s="138" t="s">
        <v>164</v>
      </c>
      <c r="H298" s="797">
        <f t="array" aca="1" ref="H298" ca="1">SUMPRODUCT(0+(Summary!$D$5:$D$20="Yes"),IFERROR(N(INDIRECT("'"&amp;Summary!$C$5:$C$20&amp;"'!"&amp;ADDRESS(ROW(),COLUMN()))),0))</f>
        <v>0</v>
      </c>
      <c r="I298" s="546"/>
      <c r="J298" s="546"/>
      <c r="K298" s="546"/>
      <c r="L298" s="546"/>
      <c r="M298" s="546"/>
    </row>
    <row r="299" spans="3:13" outlineLevel="1">
      <c r="C299" s="15"/>
      <c r="D299" s="112"/>
      <c r="E299" s="546"/>
      <c r="F299" s="546"/>
      <c r="G299" s="356" t="s">
        <v>165</v>
      </c>
      <c r="H299" s="797">
        <f t="array" aca="1" ref="H299" ca="1">SUMPRODUCT(0+(Summary!$D$5:$D$20="Yes"),IFERROR(N(INDIRECT("'"&amp;Summary!$C$5:$C$20&amp;"'!"&amp;ADDRESS(ROW(),COLUMN()))),0))</f>
        <v>0</v>
      </c>
      <c r="I299" s="546"/>
      <c r="J299" s="546"/>
      <c r="K299" s="546"/>
      <c r="L299" s="546"/>
      <c r="M299" s="546"/>
    </row>
    <row r="300" spans="3:13" outlineLevel="1">
      <c r="C300" s="15"/>
      <c r="D300" s="112"/>
      <c r="E300" s="546"/>
      <c r="F300" s="546"/>
      <c r="G300" s="145" t="s">
        <v>166</v>
      </c>
      <c r="H300" s="803">
        <f ca="1">SUM(H288:H299)</f>
        <v>0</v>
      </c>
      <c r="I300" s="546"/>
      <c r="J300" s="546"/>
      <c r="K300" s="546"/>
      <c r="L300" s="546"/>
      <c r="M300" s="546"/>
    </row>
    <row r="301" spans="3:13" outlineLevel="1">
      <c r="C301" s="15"/>
      <c r="D301" s="112"/>
      <c r="E301" s="546"/>
      <c r="F301" s="546"/>
      <c r="G301" s="357" t="s">
        <v>167</v>
      </c>
      <c r="H301" s="808" t="e">
        <f ca="1">H300/D290</f>
        <v>#DIV/0!</v>
      </c>
      <c r="I301" s="546"/>
      <c r="J301" s="546"/>
      <c r="K301" s="546"/>
      <c r="L301" s="546"/>
      <c r="M301" s="546"/>
    </row>
    <row r="302" spans="3:13" outlineLevel="1">
      <c r="C302" s="15"/>
      <c r="D302" s="112"/>
      <c r="E302" s="546"/>
      <c r="F302" s="546"/>
      <c r="G302" s="546"/>
      <c r="H302" s="546"/>
      <c r="I302" s="546"/>
      <c r="J302" s="546"/>
      <c r="K302" s="546"/>
      <c r="L302" s="546"/>
      <c r="M302" s="546"/>
    </row>
    <row r="303" spans="3:13" outlineLevel="1">
      <c r="D303" s="112"/>
      <c r="E303" s="546"/>
      <c r="F303" s="546"/>
      <c r="G303" s="546"/>
      <c r="H303" s="546"/>
      <c r="I303" s="546"/>
      <c r="J303" s="546"/>
      <c r="K303" s="546"/>
      <c r="L303" s="546"/>
      <c r="M303" s="546"/>
    </row>
    <row r="304" spans="3:13" outlineLevel="1">
      <c r="D304" s="546"/>
      <c r="E304" s="546"/>
      <c r="F304" s="546"/>
      <c r="G304" s="546"/>
      <c r="H304" s="546"/>
      <c r="I304" s="207"/>
      <c r="J304" s="207"/>
      <c r="K304" s="207"/>
      <c r="L304" s="207"/>
      <c r="M304" s="207"/>
    </row>
    <row r="305" spans="1:17" outlineLevel="1">
      <c r="C305" s="23" t="s">
        <v>233</v>
      </c>
      <c r="D305" s="546"/>
      <c r="E305" s="546"/>
      <c r="F305" s="546"/>
      <c r="G305" s="546"/>
      <c r="H305" s="546"/>
      <c r="I305" s="207"/>
      <c r="J305" s="207"/>
      <c r="K305" s="207"/>
      <c r="L305" s="207"/>
      <c r="M305" s="207"/>
    </row>
    <row r="306" spans="1:17" outlineLevel="1">
      <c r="D306" s="546"/>
      <c r="E306" s="546"/>
      <c r="F306" s="546"/>
      <c r="G306" s="805" t="s">
        <v>151</v>
      </c>
      <c r="H306" s="805"/>
      <c r="I306" s="207"/>
      <c r="J306" s="207"/>
      <c r="K306" s="207"/>
      <c r="L306" s="207"/>
      <c r="M306" s="207"/>
    </row>
    <row r="307" spans="1:17" ht="15" outlineLevel="1" thickBot="1">
      <c r="D307" s="546"/>
      <c r="E307" s="546"/>
      <c r="F307" s="546"/>
      <c r="G307" s="809"/>
      <c r="H307" s="810"/>
      <c r="I307" s="207"/>
      <c r="J307" s="207"/>
      <c r="K307" s="207"/>
      <c r="L307" s="207"/>
      <c r="M307" s="207"/>
      <c r="P307" s="5"/>
      <c r="Q307" s="5"/>
    </row>
    <row r="308" spans="1:17" ht="15" outlineLevel="1" thickTop="1">
      <c r="C308" s="4" t="s">
        <v>304</v>
      </c>
      <c r="D308" s="802"/>
      <c r="E308" s="546"/>
      <c r="F308" s="546"/>
      <c r="G308" s="138" t="s">
        <v>55</v>
      </c>
      <c r="H308" s="797">
        <f t="array" aca="1" ref="H308" ca="1">SUMPRODUCT(0+(Summary!$D$5:$D$20="Yes"),IFERROR(N(INDIRECT("'"&amp;Summary!$C$5:$C$20&amp;"'!"&amp;ADDRESS(ROW(),COLUMN()))),0))</f>
        <v>6000</v>
      </c>
      <c r="I308" s="207"/>
      <c r="J308" s="207"/>
      <c r="K308" s="546" t="s">
        <v>427</v>
      </c>
      <c r="L308" s="546"/>
      <c r="M308" s="798">
        <f t="array" aca="1" ref="M308" ca="1">SUMPRODUCT(0+(Summary!$D$5:$D$20="Yes"),IFERROR(N(INDIRECT("'"&amp;Summary!$C$5:$C$20&amp;"'!"&amp;ADDRESS(ROW(),COLUMN()))),0))</f>
        <v>219780.24010013102</v>
      </c>
    </row>
    <row r="309" spans="1:17" outlineLevel="1">
      <c r="C309" s="4" t="s">
        <v>188</v>
      </c>
      <c r="D309" s="811">
        <f ca="1">D312/D313</f>
        <v>3.5000000000000003E-2</v>
      </c>
      <c r="E309" s="546"/>
      <c r="F309" s="546"/>
      <c r="G309" s="138" t="s">
        <v>155</v>
      </c>
      <c r="H309" s="797">
        <f t="array" aca="1" ref="H309" ca="1">SUMPRODUCT(0+(Summary!$D$5:$D$20="Yes"),IFERROR(N(INDIRECT("'"&amp;Summary!$C$5:$C$20&amp;"'!"&amp;ADDRESS(ROW(),COLUMN()))),0))</f>
        <v>277617.14538963919</v>
      </c>
      <c r="I309" s="207"/>
      <c r="J309" s="207"/>
      <c r="K309" s="207"/>
      <c r="L309" s="207"/>
      <c r="M309" s="207"/>
    </row>
    <row r="310" spans="1:17" outlineLevel="1">
      <c r="A310" s="360"/>
      <c r="D310" s="546"/>
      <c r="E310" s="546"/>
      <c r="F310" s="546"/>
      <c r="G310" s="138" t="s">
        <v>175</v>
      </c>
      <c r="H310" s="797">
        <f t="array" aca="1" ref="H310" ca="1">SUMPRODUCT(0+(Summary!$D$5:$D$20="Yes"),IFERROR(N(INDIRECT("'"&amp;Summary!$C$5:$C$20&amp;"'!"&amp;ADDRESS(ROW(),COLUMN()))),0))</f>
        <v>277617.14538963919</v>
      </c>
      <c r="I310" s="207"/>
      <c r="J310" s="207"/>
      <c r="K310" s="812" t="s">
        <v>177</v>
      </c>
      <c r="L310" s="813"/>
      <c r="M310" s="361">
        <f t="array" aca="1" ref="M310" ca="1">SUMPRODUCT(0+(Summary!$D$5:$D$20="Yes"),IFERROR(N(INDIRECT("'"&amp;Summary!$C$5:$C$20&amp;"'!"&amp;ADDRESS(ROW(),COLUMN()))),0))</f>
        <v>55523429.077927843</v>
      </c>
    </row>
    <row r="311" spans="1:17" outlineLevel="1">
      <c r="A311" s="360"/>
      <c r="D311" s="546"/>
      <c r="E311" s="546"/>
      <c r="F311" s="546"/>
      <c r="G311" s="801" t="s">
        <v>321</v>
      </c>
      <c r="H311" s="797">
        <f t="array" aca="1" ref="H311" ca="1">SUMPRODUCT(0+(Summary!$D$5:$D$20="Yes"),IFERROR(N(INDIRECT("'"&amp;Summary!$C$5:$C$20&amp;"'!"&amp;ADDRESS(ROW(),COLUMN()))),0))</f>
        <v>138808.5726948196</v>
      </c>
      <c r="I311" s="207"/>
      <c r="J311" s="207"/>
      <c r="K311" s="814" t="s">
        <v>179</v>
      </c>
      <c r="L311" s="815"/>
      <c r="M311" s="370">
        <f t="array" aca="1" ref="M311" ca="1">SUMPRODUCT(0+(Summary!$D$5:$D$20="Yes"),IFERROR(N(INDIRECT("'"&amp;Summary!$C$5:$C$20&amp;"'!"&amp;ADDRESS(ROW(),COLUMN()))),0))</f>
        <v>45668438.399999999</v>
      </c>
    </row>
    <row r="312" spans="1:17" outlineLevel="1">
      <c r="C312" s="4" t="s">
        <v>425</v>
      </c>
      <c r="D312" s="816">
        <f t="array" aca="1" ref="D312" ca="1">SUMPRODUCT(0+(Summary!$D$5:$D$20="Yes"),IFERROR(N(INDIRECT("'"&amp;Summary!$C$5:$C$20&amp;"'!"&amp;ADDRESS(ROW(),COLUMN()))),0))</f>
        <v>2989723.1041961145</v>
      </c>
      <c r="E312" s="546"/>
      <c r="F312" s="546"/>
      <c r="G312" s="138" t="s">
        <v>54</v>
      </c>
      <c r="H312" s="797">
        <f t="array" aca="1" ref="H312" ca="1">SUMPRODUCT(0+(Summary!$D$5:$D$20="Yes"),IFERROR(N(INDIRECT("'"&amp;Summary!$C$5:$C$20&amp;"'!"&amp;ADDRESS(ROW(),COLUMN()))),0))</f>
        <v>61075.771985720625</v>
      </c>
      <c r="I312" s="207"/>
      <c r="J312" s="207"/>
      <c r="K312" s="817" t="s">
        <v>180</v>
      </c>
      <c r="L312" s="775"/>
      <c r="M312" s="370">
        <f t="array" aca="1" ref="M312" ca="1">SUMPRODUCT(0+(Summary!$D$5:$D$20="Yes"),IFERROR(N(INDIRECT("'"&amp;Summary!$C$5:$C$20&amp;"'!"&amp;ADDRESS(ROW(),COLUMN()))),0))</f>
        <v>938118.63545981864</v>
      </c>
    </row>
    <row r="313" spans="1:17" outlineLevel="1">
      <c r="C313" s="134" t="s">
        <v>176</v>
      </c>
      <c r="D313" s="361">
        <f t="array" aca="1" ref="D313" ca="1">SUMPRODUCT(0+(Summary!$D$5:$D$20="Yes"),IFERROR(N(INDIRECT("'"&amp;Summary!$C$5:$C$20&amp;"'!"&amp;ADDRESS(ROW(),COLUMN()))),0))</f>
        <v>85420660.119888976</v>
      </c>
      <c r="E313" s="818"/>
      <c r="F313" s="774"/>
      <c r="G313" s="138" t="s">
        <v>56</v>
      </c>
      <c r="H313" s="797">
        <f t="array" aca="1" ref="H313" ca="1">SUMPRODUCT(0+(Summary!$D$5:$D$20="Yes"),IFERROR(N(INDIRECT("'"&amp;Summary!$C$5:$C$20&amp;"'!"&amp;ADDRESS(ROW(),COLUMN()))),0))</f>
        <v>36000</v>
      </c>
      <c r="I313" s="207"/>
      <c r="J313" s="207"/>
      <c r="K313" s="819"/>
      <c r="L313" s="281"/>
      <c r="M313" s="820"/>
    </row>
    <row r="314" spans="1:17" outlineLevel="1">
      <c r="C314" s="137" t="s">
        <v>178</v>
      </c>
      <c r="D314" s="821">
        <f ca="1">D315/D313</f>
        <v>0.65000000000000013</v>
      </c>
      <c r="E314" s="774"/>
      <c r="F314" s="774"/>
      <c r="G314" s="138" t="s">
        <v>57</v>
      </c>
      <c r="H314" s="797">
        <f t="array" aca="1" ref="H314" ca="1">SUMPRODUCT(0+(Summary!$D$5:$D$20="Yes"),IFERROR(N(INDIRECT("'"&amp;Summary!$C$5:$C$20&amp;"'!"&amp;ADDRESS(ROW(),COLUMN()))),0))</f>
        <v>36000</v>
      </c>
      <c r="I314" s="207"/>
      <c r="J314" s="207"/>
      <c r="K314" s="822"/>
      <c r="L314" s="823"/>
      <c r="M314" s="824"/>
      <c r="Q314" s="366"/>
    </row>
    <row r="315" spans="1:17" outlineLevel="1">
      <c r="C315" s="137" t="s">
        <v>154</v>
      </c>
      <c r="D315" s="370">
        <f t="array" aca="1" ref="D315" ca="1">SUMPRODUCT(0+(Summary!$D$5:$D$20="Yes"),IFERROR(N(INDIRECT("'"&amp;Summary!$C$5:$C$20&amp;"'!"&amp;ADDRESS(ROW(),COLUMN()))),0))</f>
        <v>55523429.077927843</v>
      </c>
      <c r="E315" s="774"/>
      <c r="F315" s="774"/>
      <c r="G315" s="138" t="s">
        <v>161</v>
      </c>
      <c r="H315" s="797">
        <f t="array" aca="1" ref="H315" ca="1">SUMPRODUCT(0+(Summary!$D$5:$D$20="Yes"),IFERROR(N(INDIRECT("'"&amp;Summary!$C$5:$C$20&amp;"'!"&amp;ADDRESS(ROW(),COLUMN()))),0))</f>
        <v>0</v>
      </c>
      <c r="I315" s="207"/>
      <c r="J315" s="207"/>
      <c r="K315" s="825" t="s">
        <v>181</v>
      </c>
      <c r="L315" s="826"/>
      <c r="M315" s="827">
        <f t="array" aca="1" ref="M315" ca="1">SUMPRODUCT(0+(Summary!$D$5:$D$20="Yes"),IFERROR(N(INDIRECT("'"&amp;Summary!$C$5:$C$20&amp;"'!"&amp;ADDRESS(ROW(),COLUMN()))),0))</f>
        <v>8916872.0424680188</v>
      </c>
      <c r="N315" s="4" t="s">
        <v>330</v>
      </c>
      <c r="Q315" s="366"/>
    </row>
    <row r="316" spans="1:17" outlineLevel="1">
      <c r="C316" s="137" t="s">
        <v>320</v>
      </c>
      <c r="D316" s="828"/>
      <c r="E316" s="774"/>
      <c r="F316" s="774"/>
      <c r="G316" s="138" t="s">
        <v>162</v>
      </c>
      <c r="H316" s="797">
        <f t="array" aca="1" ref="H316" ca="1">SUMPRODUCT(0+(Summary!$D$5:$D$20="Yes"),IFERROR(N(INDIRECT("'"&amp;Summary!$C$5:$C$20&amp;"'!"&amp;ADDRESS(ROW(),COLUMN()))),0))</f>
        <v>0</v>
      </c>
      <c r="I316" s="207"/>
      <c r="J316" s="207"/>
      <c r="K316" s="546"/>
      <c r="L316" s="546"/>
      <c r="M316" s="798"/>
      <c r="Q316" s="366"/>
    </row>
    <row r="317" spans="1:17" outlineLevel="1">
      <c r="C317" s="137" t="s">
        <v>159</v>
      </c>
      <c r="D317" s="795"/>
      <c r="E317" s="774"/>
      <c r="F317" s="774"/>
      <c r="G317" s="138" t="s">
        <v>163</v>
      </c>
      <c r="H317" s="797">
        <f t="array" aca="1" ref="H317" ca="1">SUMPRODUCT(0+(Summary!$D$5:$D$20="Yes"),IFERROR(N(INDIRECT("'"&amp;Summary!$C$5:$C$20&amp;"'!"&amp;ADDRESS(ROW(),COLUMN()))),0))</f>
        <v>0</v>
      </c>
      <c r="I317" s="207"/>
      <c r="J317" s="207"/>
      <c r="K317" s="546"/>
      <c r="L317" s="546"/>
      <c r="M317" s="546"/>
      <c r="Q317" s="366"/>
    </row>
    <row r="318" spans="1:17" outlineLevel="1">
      <c r="C318" s="137" t="s">
        <v>160</v>
      </c>
      <c r="D318" s="828"/>
      <c r="E318" s="774"/>
      <c r="F318" s="774"/>
      <c r="G318" s="138" t="s">
        <v>164</v>
      </c>
      <c r="H318" s="797">
        <f t="array" aca="1" ref="H318" ca="1">SUMPRODUCT(0+(Summary!$D$5:$D$20="Yes"),IFERROR(N(INDIRECT("'"&amp;Summary!$C$5:$C$20&amp;"'!"&amp;ADDRESS(ROW(),COLUMN()))),0))</f>
        <v>90000</v>
      </c>
      <c r="I318" s="207"/>
      <c r="J318" s="207"/>
      <c r="K318" s="546" t="s">
        <v>428</v>
      </c>
      <c r="L318" s="546"/>
      <c r="M318" s="829">
        <f t="array" aca="1" ref="M318" ca="1">SUMPRODUCT(0+(Summary!$D$5:$D$20="Yes"),IFERROR(N(INDIRECT("'"&amp;Summary!$C$5:$C$20&amp;"'!"&amp;ADDRESS(ROW(),COLUMN()))),0))</f>
        <v>11417109.599999998</v>
      </c>
      <c r="Q318" s="10"/>
    </row>
    <row r="319" spans="1:17" outlineLevel="1">
      <c r="C319" s="137" t="s">
        <v>319</v>
      </c>
      <c r="D319" s="802"/>
      <c r="E319" s="774"/>
      <c r="F319" s="774"/>
      <c r="G319" s="144" t="s">
        <v>165</v>
      </c>
      <c r="H319" s="797">
        <f t="array" aca="1" ref="H319" ca="1">SUMPRODUCT(0+(Summary!$D$5:$D$20="Yes"),IFERROR(N(INDIRECT("'"&amp;Summary!$C$5:$C$20&amp;"'!"&amp;ADDRESS(ROW(),COLUMN()))),0))</f>
        <v>15000</v>
      </c>
      <c r="I319" s="207"/>
      <c r="J319" s="207"/>
      <c r="K319" s="546" t="s">
        <v>429</v>
      </c>
      <c r="L319" s="546"/>
      <c r="M319" s="829">
        <f t="array" aca="1" ref="M319" ca="1">SUMPRODUCT(0+(Summary!$D$5:$D$20="Yes"),IFERROR(N(INDIRECT("'"&amp;Summary!$C$5:$C$20&amp;"'!"&amp;ADDRESS(ROW(),COLUMN()))),0))</f>
        <v>-237494.16621973977</v>
      </c>
      <c r="Q319" s="10"/>
    </row>
    <row r="320" spans="1:17" outlineLevel="1">
      <c r="C320" s="137" t="s">
        <v>392</v>
      </c>
      <c r="D320" s="547">
        <f ca="1">G$906/D315</f>
        <v>5.3846153846153863E-2</v>
      </c>
      <c r="E320" s="774"/>
      <c r="F320" s="774"/>
      <c r="G320" s="145" t="s">
        <v>166</v>
      </c>
      <c r="H320" s="803">
        <f ca="1">SUM(H308:H319)</f>
        <v>938118.63545981864</v>
      </c>
      <c r="I320" s="207"/>
      <c r="J320" s="207"/>
      <c r="K320" s="546"/>
      <c r="L320" s="207"/>
      <c r="M320" s="207"/>
      <c r="Q320" s="10"/>
    </row>
    <row r="321" spans="2:17" outlineLevel="1">
      <c r="C321" s="142" t="s">
        <v>393</v>
      </c>
      <c r="D321" s="548" t="e">
        <f ca="1">G$906/(D315*D317)</f>
        <v>#DIV/0!</v>
      </c>
      <c r="E321" s="774"/>
      <c r="F321" s="774"/>
      <c r="G321" s="373" t="s">
        <v>167</v>
      </c>
      <c r="H321" s="804">
        <f ca="1">H320/D315</f>
        <v>1.6895905945275052E-2</v>
      </c>
      <c r="I321" s="207"/>
      <c r="J321" s="207"/>
      <c r="K321" s="546"/>
      <c r="L321" s="207"/>
      <c r="M321" s="207"/>
      <c r="N321" s="10"/>
      <c r="O321" s="10"/>
      <c r="P321" s="10"/>
      <c r="Q321" s="10"/>
    </row>
    <row r="322" spans="2:17" outlineLevel="1">
      <c r="C322" s="4" t="s">
        <v>1</v>
      </c>
      <c r="D322" s="571">
        <f t="array" aca="1" ref="D322" ca="1">SUMPRODUCT(0+(Summary!$D$5:$D$20="Yes"),IFERROR(N(INDIRECT("'"&amp;Summary!$C$5:$C$20&amp;"'!"&amp;ADDRESS(ROW(),COLUMN()))),0))</f>
        <v>3306712.5325327734</v>
      </c>
      <c r="I322" s="4"/>
      <c r="J322" s="372"/>
      <c r="K322" s="15"/>
      <c r="N322" s="10"/>
      <c r="O322" s="10"/>
      <c r="P322" s="10"/>
      <c r="Q322" s="10"/>
    </row>
    <row r="323" spans="2:17" outlineLevel="1">
      <c r="C323" s="4" t="s">
        <v>341</v>
      </c>
      <c r="D323" s="418"/>
      <c r="I323" s="4"/>
      <c r="J323" s="4"/>
      <c r="K323" s="4"/>
      <c r="L323" s="4"/>
      <c r="M323" s="4"/>
    </row>
    <row r="324" spans="2:17" outlineLevel="1"/>
    <row r="326" spans="2:17" ht="18">
      <c r="B326" s="471" t="s">
        <v>251</v>
      </c>
    </row>
    <row r="327" spans="2:17" outlineLevel="1"/>
    <row r="328" spans="2:17" outlineLevel="1">
      <c r="C328" s="4" t="s">
        <v>328</v>
      </c>
      <c r="E328" s="168"/>
    </row>
    <row r="329" spans="2:17" outlineLevel="1">
      <c r="C329" s="4" t="s">
        <v>240</v>
      </c>
      <c r="E329" s="163"/>
    </row>
    <row r="330" spans="2:17" outlineLevel="1">
      <c r="C330" s="4" t="s">
        <v>303</v>
      </c>
      <c r="E330" s="337"/>
    </row>
    <row r="331" spans="2:17" outlineLevel="1">
      <c r="K331" s="4" t="s">
        <v>428</v>
      </c>
      <c r="L331" s="4"/>
      <c r="M331" s="571">
        <f t="array" aca="1" ref="M331" ca="1">SUMPRODUCT(0+(Summary!$D$5:$D$20="Yes"),IFERROR(N(INDIRECT("'"&amp;Summary!$C$5:$C$20&amp;"'!"&amp;ADDRESS(ROW(),COLUMN()))),0))</f>
        <v>11417109.599999998</v>
      </c>
    </row>
    <row r="332" spans="2:17" outlineLevel="1">
      <c r="C332" s="4" t="s">
        <v>426</v>
      </c>
      <c r="E332" s="200">
        <f t="array" aca="1" ref="E332" ca="1">SUMPRODUCT(0+(Summary!$D$5:$D$20="Yes"),IFERROR(N(INDIRECT("'"&amp;Summary!$C$5:$C$20&amp;"'!"&amp;ADDRESS(ROW(),COLUMN()))),0))</f>
        <v>3193139.9873415204</v>
      </c>
      <c r="K332" s="4" t="s">
        <v>430</v>
      </c>
      <c r="L332" s="4"/>
      <c r="M332" s="571">
        <f t="array" aca="1" ref="M332" ca="1">SUMPRODUCT(0+(Summary!$D$5:$D$20="Yes"),IFERROR(N(INDIRECT("'"&amp;Summary!$C$5:$C$20&amp;"'!"&amp;ADDRESS(ROW(),COLUMN()))),0))</f>
        <v>-143245.93441092584</v>
      </c>
    </row>
    <row r="333" spans="2:17" outlineLevel="1">
      <c r="C333" s="4" t="s">
        <v>331</v>
      </c>
      <c r="E333" s="200">
        <f t="array" aca="1" ref="E333" ca="1">SUMPRODUCT(0+(Summary!$D$5:$D$20="Yes"),IFERROR(N(INDIRECT("'"&amp;Summary!$C$5:$C$20&amp;"'!"&amp;ADDRESS(ROW(),COLUMN()))),0))</f>
        <v>88495593.934893548</v>
      </c>
    </row>
    <row r="334" spans="2:17" outlineLevel="1">
      <c r="C334" s="4" t="s">
        <v>560</v>
      </c>
      <c r="E334" s="200">
        <f t="array" aca="1" ref="E334" ca="1">SUMPRODUCT(0+(Summary!$D$5:$D$20="Yes"),IFERROR(N(INDIRECT("'"&amp;Summary!$C$5:$C$20&amp;"'!"&amp;ADDRESS(ROW(),COLUMN()))),0))</f>
        <v>91232571.066900581</v>
      </c>
    </row>
    <row r="335" spans="2:17" outlineLevel="1"/>
    <row r="336" spans="2:17" outlineLevel="1"/>
    <row r="338" spans="2:12" ht="18">
      <c r="B338" s="22" t="s">
        <v>281</v>
      </c>
    </row>
    <row r="339" spans="2:12" outlineLevel="1"/>
    <row r="340" spans="2:12" outlineLevel="1"/>
    <row r="341" spans="2:12" outlineLevel="1">
      <c r="C341" s="21" t="s">
        <v>267</v>
      </c>
    </row>
    <row r="342" spans="2:12" outlineLevel="1">
      <c r="G342" s="247" t="s">
        <v>277</v>
      </c>
      <c r="H342" s="247"/>
      <c r="I342" s="247"/>
      <c r="J342" s="244" t="s">
        <v>270</v>
      </c>
      <c r="K342" s="4" t="s">
        <v>279</v>
      </c>
      <c r="L342" s="26" t="s">
        <v>273</v>
      </c>
    </row>
    <row r="343" spans="2:12" outlineLevel="1">
      <c r="C343" s="23" t="s">
        <v>268</v>
      </c>
      <c r="D343" s="246" t="s">
        <v>269</v>
      </c>
      <c r="E343" s="4" t="s">
        <v>276</v>
      </c>
      <c r="G343" s="28" t="s">
        <v>275</v>
      </c>
      <c r="H343" s="28" t="s">
        <v>278</v>
      </c>
      <c r="I343" s="5" t="s">
        <v>280</v>
      </c>
      <c r="J343" s="245" t="s">
        <v>271</v>
      </c>
      <c r="K343" s="28" t="s">
        <v>272</v>
      </c>
      <c r="L343" s="246" t="s">
        <v>274</v>
      </c>
    </row>
    <row r="344" spans="2:12" outlineLevel="1">
      <c r="B344" s="556">
        <f>B129</f>
        <v>1</v>
      </c>
      <c r="C344" s="4" t="str">
        <f>E129</f>
        <v>Studio</v>
      </c>
      <c r="D344" s="243">
        <v>8</v>
      </c>
      <c r="E344" s="273"/>
      <c r="G344" s="275"/>
      <c r="H344" s="275"/>
      <c r="I344" s="275"/>
      <c r="J344" s="4"/>
      <c r="K344" s="275"/>
      <c r="L344" s="275"/>
    </row>
    <row r="345" spans="2:12" outlineLevel="1">
      <c r="B345" s="556">
        <f t="shared" ref="B345:B373" si="23">B130</f>
        <v>2</v>
      </c>
      <c r="C345" s="4" t="str">
        <f t="shared" ref="C345:C372" si="24">E130</f>
        <v xml:space="preserve">1 Bed / 1 Bath </v>
      </c>
      <c r="D345" s="243">
        <v>8</v>
      </c>
      <c r="E345" s="274"/>
      <c r="G345" s="275"/>
      <c r="H345" s="275"/>
      <c r="I345" s="275"/>
      <c r="J345" s="4"/>
      <c r="K345" s="275"/>
      <c r="L345" s="275"/>
    </row>
    <row r="346" spans="2:12" outlineLevel="1">
      <c r="B346" s="556">
        <f t="shared" si="23"/>
        <v>3</v>
      </c>
      <c r="C346" s="4" t="str">
        <f t="shared" si="24"/>
        <v xml:space="preserve">1 Bed / 1 Bath </v>
      </c>
      <c r="D346" s="243">
        <v>8</v>
      </c>
      <c r="E346" s="274"/>
      <c r="G346" s="275"/>
      <c r="H346" s="275"/>
      <c r="I346" s="275"/>
      <c r="J346" s="4"/>
      <c r="K346" s="275"/>
      <c r="L346" s="275"/>
    </row>
    <row r="347" spans="2:12" outlineLevel="1">
      <c r="B347" s="556">
        <f t="shared" si="23"/>
        <v>4</v>
      </c>
      <c r="C347" s="4" t="str">
        <f t="shared" si="24"/>
        <v xml:space="preserve">1 Bed / 1 Bath </v>
      </c>
      <c r="D347" s="243">
        <v>4</v>
      </c>
      <c r="E347" s="274"/>
      <c r="G347" s="275"/>
      <c r="H347" s="275"/>
      <c r="I347" s="275"/>
      <c r="J347" s="4"/>
      <c r="K347" s="275"/>
      <c r="L347" s="275"/>
    </row>
    <row r="348" spans="2:12" outlineLevel="1">
      <c r="B348" s="556">
        <f t="shared" si="23"/>
        <v>5</v>
      </c>
      <c r="C348" s="4" t="str">
        <f t="shared" si="24"/>
        <v xml:space="preserve">2 Bed / 1 Bath </v>
      </c>
      <c r="D348" s="243">
        <v>4</v>
      </c>
      <c r="E348" s="274"/>
      <c r="G348" s="275"/>
      <c r="H348" s="275"/>
      <c r="I348" s="275"/>
      <c r="J348" s="4"/>
      <c r="K348" s="275"/>
      <c r="L348" s="275"/>
    </row>
    <row r="349" spans="2:12" outlineLevel="1">
      <c r="B349" s="556">
        <f t="shared" si="23"/>
        <v>6</v>
      </c>
      <c r="C349" s="4" t="str">
        <f t="shared" si="24"/>
        <v xml:space="preserve">2 Bed / 1 Bath </v>
      </c>
      <c r="D349" s="243">
        <v>4</v>
      </c>
      <c r="E349" s="274"/>
      <c r="G349" s="275"/>
      <c r="H349" s="275"/>
      <c r="I349" s="275"/>
      <c r="J349" s="4"/>
      <c r="K349" s="275"/>
      <c r="L349" s="275"/>
    </row>
    <row r="350" spans="2:12" outlineLevel="1">
      <c r="B350" s="556">
        <f t="shared" si="23"/>
        <v>7</v>
      </c>
      <c r="C350" s="4" t="str">
        <f t="shared" si="24"/>
        <v xml:space="preserve">2 Bed / 1 Bath </v>
      </c>
      <c r="D350" s="243">
        <v>4</v>
      </c>
      <c r="E350" s="274"/>
      <c r="G350" s="275"/>
      <c r="H350" s="275"/>
      <c r="I350" s="275"/>
      <c r="J350" s="4"/>
      <c r="K350" s="275"/>
      <c r="L350" s="275"/>
    </row>
    <row r="351" spans="2:12" outlineLevel="1">
      <c r="B351" s="556">
        <f t="shared" si="23"/>
        <v>8</v>
      </c>
      <c r="C351" s="4" t="str">
        <f t="shared" si="24"/>
        <v xml:space="preserve">2 Bed / 2 Bath </v>
      </c>
      <c r="D351" s="243">
        <v>4</v>
      </c>
      <c r="E351" s="274"/>
      <c r="G351" s="275"/>
      <c r="H351" s="275"/>
      <c r="I351" s="275"/>
      <c r="J351" s="4"/>
      <c r="K351" s="275"/>
      <c r="L351" s="275"/>
    </row>
    <row r="352" spans="2:12" outlineLevel="1">
      <c r="B352" s="556">
        <f t="shared" si="23"/>
        <v>9</v>
      </c>
      <c r="C352" s="4" t="str">
        <f t="shared" si="24"/>
        <v>2 Bed / 1 Bath + Den</v>
      </c>
      <c r="D352" s="243">
        <v>4</v>
      </c>
      <c r="E352" s="274"/>
      <c r="G352" s="275"/>
      <c r="H352" s="275"/>
      <c r="I352" s="275"/>
      <c r="J352" s="4"/>
      <c r="K352" s="275"/>
      <c r="L352" s="275"/>
    </row>
    <row r="353" spans="2:12" outlineLevel="1">
      <c r="B353" s="556">
        <f t="shared" si="23"/>
        <v>10</v>
      </c>
      <c r="C353" s="4" t="str">
        <f t="shared" si="24"/>
        <v xml:space="preserve">2 Bed / 2 Bath </v>
      </c>
      <c r="D353" s="243">
        <v>4</v>
      </c>
      <c r="E353" s="274"/>
      <c r="G353" s="275"/>
      <c r="H353" s="275"/>
      <c r="I353" s="275"/>
      <c r="J353" s="4"/>
      <c r="K353" s="275"/>
      <c r="L353" s="275"/>
    </row>
    <row r="354" spans="2:12" outlineLevel="1">
      <c r="B354" s="556">
        <f t="shared" si="23"/>
        <v>11</v>
      </c>
      <c r="C354" s="4" t="str">
        <f t="shared" si="24"/>
        <v xml:space="preserve">2 Bed / 1.5 Bath </v>
      </c>
      <c r="D354" s="243">
        <v>4</v>
      </c>
      <c r="E354" s="274"/>
      <c r="G354" s="275"/>
      <c r="H354" s="275"/>
      <c r="I354" s="275"/>
      <c r="J354" s="4"/>
      <c r="K354" s="275"/>
      <c r="L354" s="275"/>
    </row>
    <row r="355" spans="2:12" outlineLevel="1">
      <c r="B355" s="556">
        <f t="shared" si="23"/>
        <v>12</v>
      </c>
      <c r="C355" s="4" t="str">
        <f t="shared" si="24"/>
        <v xml:space="preserve">3 Bed / 2 Bath </v>
      </c>
      <c r="D355" s="243">
        <v>4</v>
      </c>
      <c r="E355" s="274"/>
      <c r="G355" s="275"/>
      <c r="H355" s="275"/>
      <c r="I355" s="275"/>
      <c r="J355" s="4"/>
      <c r="K355" s="275"/>
      <c r="L355" s="275"/>
    </row>
    <row r="356" spans="2:12" outlineLevel="1">
      <c r="B356" s="556">
        <f t="shared" si="23"/>
        <v>13</v>
      </c>
      <c r="C356" s="4" t="str">
        <f t="shared" si="24"/>
        <v>3 Bed / 2 Bath House</v>
      </c>
      <c r="D356" s="243">
        <v>4</v>
      </c>
      <c r="E356" s="274"/>
      <c r="G356" s="275"/>
      <c r="H356" s="275"/>
      <c r="I356" s="275"/>
      <c r="J356" s="4"/>
      <c r="K356" s="275"/>
      <c r="L356" s="275"/>
    </row>
    <row r="357" spans="2:12" outlineLevel="1">
      <c r="B357" s="556">
        <f t="shared" si="23"/>
        <v>14</v>
      </c>
      <c r="C357" s="4" t="str">
        <f t="shared" si="24"/>
        <v xml:space="preserve">3 Bed / 2 Bath </v>
      </c>
      <c r="D357" s="243">
        <v>4</v>
      </c>
      <c r="E357" s="274"/>
      <c r="G357" s="275"/>
      <c r="H357" s="275"/>
      <c r="I357" s="275"/>
      <c r="J357" s="4"/>
      <c r="K357" s="275"/>
      <c r="L357" s="275"/>
    </row>
    <row r="358" spans="2:12" outlineLevel="1">
      <c r="B358" s="556">
        <f t="shared" si="23"/>
        <v>15</v>
      </c>
      <c r="C358" s="4" t="str">
        <f t="shared" si="24"/>
        <v xml:space="preserve">1 Bed / 1 Bath </v>
      </c>
      <c r="D358" s="243">
        <v>4</v>
      </c>
      <c r="E358" s="274"/>
      <c r="G358" s="275"/>
      <c r="H358" s="275"/>
      <c r="I358" s="275"/>
      <c r="J358" s="4"/>
      <c r="K358" s="275"/>
      <c r="L358" s="275"/>
    </row>
    <row r="359" spans="2:12" outlineLevel="1">
      <c r="B359" s="556">
        <f t="shared" si="23"/>
        <v>16</v>
      </c>
      <c r="C359" s="4" t="str">
        <f t="shared" si="24"/>
        <v xml:space="preserve">2 Bed / 2 Bath </v>
      </c>
      <c r="D359" s="243">
        <v>4</v>
      </c>
      <c r="E359" s="274"/>
      <c r="G359" s="275"/>
      <c r="H359" s="275"/>
      <c r="I359" s="275"/>
      <c r="J359" s="4"/>
      <c r="K359" s="275"/>
      <c r="L359" s="275"/>
    </row>
    <row r="360" spans="2:12" outlineLevel="1">
      <c r="B360" s="556">
        <f t="shared" si="23"/>
        <v>17</v>
      </c>
      <c r="C360" s="4" t="str">
        <f t="shared" si="24"/>
        <v xml:space="preserve">4 Bed / 2 Bath Penthouse </v>
      </c>
      <c r="D360" s="243">
        <v>4</v>
      </c>
      <c r="E360" s="274"/>
      <c r="G360" s="275"/>
      <c r="H360" s="275"/>
      <c r="I360" s="275"/>
      <c r="J360" s="4"/>
      <c r="K360" s="275"/>
      <c r="L360" s="275"/>
    </row>
    <row r="361" spans="2:12" outlineLevel="1">
      <c r="B361" s="556">
        <f t="shared" si="23"/>
        <v>18</v>
      </c>
      <c r="C361" s="4" t="str">
        <f t="shared" si="24"/>
        <v xml:space="preserve">2 Bed / 2 Bath </v>
      </c>
      <c r="D361" s="243">
        <v>4</v>
      </c>
      <c r="E361" s="274"/>
      <c r="G361" s="275"/>
      <c r="H361" s="275"/>
      <c r="I361" s="275"/>
      <c r="J361" s="4"/>
      <c r="K361" s="275"/>
      <c r="L361" s="275"/>
    </row>
    <row r="362" spans="2:12" outlineLevel="1">
      <c r="B362" s="556">
        <f t="shared" si="23"/>
        <v>19</v>
      </c>
      <c r="C362" s="4">
        <f t="shared" si="24"/>
        <v>0</v>
      </c>
      <c r="D362" s="243">
        <v>4</v>
      </c>
      <c r="E362" s="274"/>
      <c r="G362" s="275"/>
      <c r="H362" s="275"/>
      <c r="I362" s="275"/>
      <c r="J362" s="4"/>
      <c r="K362" s="275"/>
      <c r="L362" s="275"/>
    </row>
    <row r="363" spans="2:12" outlineLevel="1">
      <c r="B363" s="556">
        <f t="shared" si="23"/>
        <v>20</v>
      </c>
      <c r="C363" s="4">
        <f t="shared" si="24"/>
        <v>0</v>
      </c>
      <c r="D363" s="243">
        <v>4</v>
      </c>
      <c r="E363" s="274"/>
      <c r="G363" s="275"/>
      <c r="H363" s="275"/>
      <c r="I363" s="275"/>
      <c r="J363" s="4"/>
      <c r="K363" s="275"/>
      <c r="L363" s="275"/>
    </row>
    <row r="364" spans="2:12" outlineLevel="1">
      <c r="B364" s="556">
        <f t="shared" si="23"/>
        <v>21</v>
      </c>
      <c r="C364" s="4">
        <f t="shared" si="24"/>
        <v>0</v>
      </c>
      <c r="D364" s="243">
        <v>4</v>
      </c>
      <c r="E364" s="274"/>
      <c r="G364" s="275"/>
      <c r="H364" s="275"/>
      <c r="I364" s="275"/>
      <c r="J364" s="4"/>
      <c r="K364" s="275"/>
      <c r="L364" s="275"/>
    </row>
    <row r="365" spans="2:12" outlineLevel="1">
      <c r="B365" s="556">
        <f t="shared" si="23"/>
        <v>22</v>
      </c>
      <c r="C365" s="4">
        <f t="shared" si="24"/>
        <v>0</v>
      </c>
      <c r="D365" s="243">
        <v>4</v>
      </c>
      <c r="E365" s="274"/>
      <c r="G365" s="275"/>
      <c r="H365" s="275"/>
      <c r="I365" s="275"/>
      <c r="J365" s="4"/>
      <c r="K365" s="275"/>
      <c r="L365" s="275"/>
    </row>
    <row r="366" spans="2:12" outlineLevel="1">
      <c r="B366" s="556">
        <f t="shared" si="23"/>
        <v>23</v>
      </c>
      <c r="C366" s="4">
        <f t="shared" si="24"/>
        <v>0</v>
      </c>
      <c r="D366" s="243">
        <v>4</v>
      </c>
      <c r="E366" s="274"/>
      <c r="G366" s="275"/>
      <c r="H366" s="275"/>
      <c r="I366" s="275"/>
      <c r="J366" s="4"/>
      <c r="K366" s="275"/>
      <c r="L366" s="275"/>
    </row>
    <row r="367" spans="2:12" outlineLevel="1">
      <c r="B367" s="556">
        <f t="shared" si="23"/>
        <v>24</v>
      </c>
      <c r="C367" s="4">
        <f t="shared" si="24"/>
        <v>0</v>
      </c>
      <c r="D367" s="243">
        <v>4</v>
      </c>
      <c r="E367" s="274"/>
      <c r="G367" s="275"/>
      <c r="H367" s="275"/>
      <c r="I367" s="275"/>
      <c r="J367" s="4"/>
      <c r="K367" s="275"/>
      <c r="L367" s="275"/>
    </row>
    <row r="368" spans="2:12" outlineLevel="1">
      <c r="B368" s="556">
        <f t="shared" si="23"/>
        <v>25</v>
      </c>
      <c r="C368" s="4">
        <f t="shared" si="24"/>
        <v>0</v>
      </c>
      <c r="D368" s="243">
        <v>4</v>
      </c>
      <c r="E368" s="274"/>
      <c r="G368" s="275"/>
      <c r="H368" s="275"/>
      <c r="I368" s="275"/>
      <c r="J368" s="4"/>
      <c r="K368" s="275"/>
      <c r="L368" s="275"/>
    </row>
    <row r="369" spans="2:28" outlineLevel="1">
      <c r="B369" s="556">
        <f t="shared" si="23"/>
        <v>26</v>
      </c>
      <c r="C369" s="4">
        <f t="shared" si="24"/>
        <v>0</v>
      </c>
      <c r="D369" s="243">
        <v>4</v>
      </c>
      <c r="E369" s="274"/>
      <c r="G369" s="275"/>
      <c r="H369" s="275"/>
      <c r="I369" s="275"/>
      <c r="J369" s="4"/>
      <c r="K369" s="275"/>
      <c r="L369" s="275"/>
    </row>
    <row r="370" spans="2:28" outlineLevel="1">
      <c r="B370" s="556">
        <f t="shared" si="23"/>
        <v>27</v>
      </c>
      <c r="C370" s="4">
        <f t="shared" si="24"/>
        <v>0</v>
      </c>
      <c r="D370" s="243">
        <v>4</v>
      </c>
      <c r="E370" s="274"/>
      <c r="G370" s="275"/>
      <c r="H370" s="275"/>
      <c r="I370" s="275"/>
      <c r="J370" s="4"/>
      <c r="K370" s="275"/>
      <c r="L370" s="275"/>
    </row>
    <row r="371" spans="2:28" outlineLevel="1">
      <c r="B371" s="556">
        <f t="shared" si="23"/>
        <v>28</v>
      </c>
      <c r="C371" s="4">
        <f t="shared" si="24"/>
        <v>0</v>
      </c>
      <c r="D371" s="243">
        <v>4</v>
      </c>
      <c r="E371" s="274"/>
      <c r="G371" s="275"/>
      <c r="H371" s="275"/>
      <c r="I371" s="275"/>
      <c r="J371" s="4"/>
      <c r="K371" s="275"/>
      <c r="L371" s="275"/>
    </row>
    <row r="372" spans="2:28" outlineLevel="1">
      <c r="B372" s="556">
        <f t="shared" si="23"/>
        <v>29</v>
      </c>
      <c r="C372" s="4">
        <f t="shared" si="24"/>
        <v>0</v>
      </c>
      <c r="D372" s="243">
        <v>4</v>
      </c>
      <c r="E372" s="274"/>
      <c r="G372" s="275"/>
      <c r="H372" s="275"/>
      <c r="I372" s="275"/>
      <c r="J372" s="4"/>
      <c r="K372" s="275"/>
      <c r="L372" s="275"/>
    </row>
    <row r="373" spans="2:28" outlineLevel="1">
      <c r="B373" s="556">
        <f t="shared" si="23"/>
        <v>30</v>
      </c>
      <c r="C373" s="4">
        <f t="shared" ref="C373" si="25">E158</f>
        <v>0</v>
      </c>
      <c r="D373" s="243">
        <v>4</v>
      </c>
      <c r="E373" s="274"/>
      <c r="G373" s="275"/>
      <c r="H373" s="275"/>
      <c r="I373" s="275"/>
      <c r="J373" s="4"/>
      <c r="K373" s="275"/>
      <c r="L373" s="275"/>
    </row>
    <row r="374" spans="2:28" outlineLevel="1">
      <c r="B374" s="555"/>
    </row>
    <row r="375" spans="2:28" outlineLevel="1">
      <c r="E375" s="250"/>
      <c r="F375" s="250"/>
      <c r="G375" s="250"/>
      <c r="H375" s="250"/>
      <c r="I375" s="250"/>
      <c r="J375" s="250"/>
      <c r="K375" s="250"/>
      <c r="L375" s="250"/>
      <c r="M375" s="250"/>
      <c r="N375" s="250"/>
      <c r="O375" s="250"/>
      <c r="P375" s="250"/>
      <c r="Q375" s="250"/>
      <c r="R375" s="250"/>
      <c r="S375" s="250"/>
      <c r="T375" s="250"/>
      <c r="U375" s="250"/>
      <c r="V375" s="250"/>
      <c r="W375" s="250"/>
      <c r="X375" s="250"/>
      <c r="Y375" s="250"/>
      <c r="Z375" s="250"/>
      <c r="AA375" s="250"/>
      <c r="AB375" s="250"/>
    </row>
    <row r="376" spans="2:28" outlineLevel="1">
      <c r="C376" s="21"/>
    </row>
    <row r="377" spans="2:28" outlineLevel="1">
      <c r="B377" s="556"/>
      <c r="C377" s="248"/>
      <c r="D377" s="248"/>
      <c r="E377" s="248"/>
      <c r="F377" s="248"/>
      <c r="G377" s="248"/>
      <c r="H377" s="248"/>
      <c r="I377" s="248"/>
      <c r="J377" s="249"/>
      <c r="K377" s="249"/>
      <c r="L377" s="249"/>
      <c r="M377" s="249"/>
      <c r="N377" s="248"/>
      <c r="O377" s="248"/>
      <c r="P377" s="248"/>
      <c r="Q377" s="248"/>
      <c r="R377" s="248"/>
      <c r="S377" s="248"/>
      <c r="T377" s="248"/>
      <c r="U377" s="248"/>
      <c r="V377" s="248"/>
      <c r="W377" s="248"/>
      <c r="X377" s="248"/>
      <c r="Y377" s="248"/>
      <c r="Z377" s="248"/>
      <c r="AA377" s="248"/>
      <c r="AB377" s="248"/>
    </row>
    <row r="378" spans="2:28" outlineLevel="1">
      <c r="B378" s="556"/>
      <c r="C378" s="248"/>
      <c r="D378" s="248"/>
      <c r="E378" s="248"/>
      <c r="F378" s="248"/>
      <c r="G378" s="248"/>
      <c r="H378" s="248"/>
      <c r="I378" s="248"/>
      <c r="J378" s="249"/>
      <c r="K378" s="249"/>
      <c r="L378" s="249"/>
      <c r="M378" s="249"/>
      <c r="N378" s="248"/>
      <c r="O378" s="248"/>
      <c r="P378" s="248"/>
      <c r="Q378" s="248"/>
      <c r="R378" s="248"/>
      <c r="S378" s="248"/>
      <c r="T378" s="248"/>
      <c r="U378" s="248"/>
      <c r="V378" s="248"/>
      <c r="W378" s="248"/>
      <c r="X378" s="248"/>
      <c r="Y378" s="248"/>
      <c r="Z378" s="248"/>
      <c r="AA378" s="248"/>
      <c r="AB378" s="248"/>
    </row>
    <row r="379" spans="2:28" outlineLevel="1">
      <c r="B379" s="556"/>
      <c r="C379" s="248"/>
      <c r="D379" s="248"/>
      <c r="E379" s="248"/>
      <c r="F379" s="248"/>
      <c r="G379" s="248"/>
      <c r="H379" s="248"/>
      <c r="I379" s="248"/>
      <c r="J379" s="249"/>
      <c r="K379" s="249"/>
      <c r="L379" s="249"/>
      <c r="M379" s="249"/>
      <c r="N379" s="248"/>
      <c r="O379" s="248"/>
      <c r="P379" s="248"/>
      <c r="Q379" s="248"/>
      <c r="R379" s="248"/>
      <c r="S379" s="248"/>
      <c r="T379" s="248"/>
      <c r="U379" s="248"/>
      <c r="V379" s="248"/>
      <c r="W379" s="248"/>
      <c r="X379" s="248"/>
      <c r="Y379" s="248"/>
      <c r="Z379" s="248"/>
      <c r="AA379" s="248"/>
      <c r="AB379" s="248"/>
    </row>
    <row r="380" spans="2:28" outlineLevel="1">
      <c r="B380" s="556"/>
      <c r="C380" s="248"/>
      <c r="D380" s="248"/>
      <c r="E380" s="248"/>
      <c r="F380" s="248"/>
      <c r="G380" s="248"/>
      <c r="H380" s="248"/>
      <c r="I380" s="248"/>
      <c r="J380" s="249"/>
      <c r="K380" s="249"/>
      <c r="L380" s="249"/>
      <c r="M380" s="249"/>
      <c r="N380" s="248"/>
      <c r="O380" s="248"/>
      <c r="P380" s="248"/>
      <c r="Q380" s="248"/>
      <c r="R380" s="248"/>
      <c r="S380" s="248"/>
      <c r="T380" s="248"/>
      <c r="U380" s="248"/>
      <c r="V380" s="248"/>
      <c r="W380" s="248"/>
      <c r="X380" s="248"/>
      <c r="Y380" s="248"/>
      <c r="Z380" s="248"/>
      <c r="AA380" s="248"/>
      <c r="AB380" s="248"/>
    </row>
    <row r="381" spans="2:28" outlineLevel="1">
      <c r="B381" s="556"/>
      <c r="C381" s="248"/>
      <c r="D381" s="248"/>
      <c r="E381" s="248"/>
      <c r="F381" s="248"/>
      <c r="G381" s="248"/>
      <c r="H381" s="248"/>
      <c r="I381" s="248"/>
      <c r="J381" s="249"/>
      <c r="K381" s="249"/>
      <c r="L381" s="249"/>
      <c r="M381" s="249"/>
      <c r="N381" s="248"/>
      <c r="O381" s="248"/>
      <c r="P381" s="248"/>
      <c r="Q381" s="248"/>
      <c r="R381" s="248"/>
      <c r="S381" s="248"/>
      <c r="T381" s="248"/>
      <c r="U381" s="248"/>
      <c r="V381" s="248"/>
      <c r="W381" s="248"/>
      <c r="X381" s="248"/>
      <c r="Y381" s="248"/>
      <c r="Z381" s="248"/>
      <c r="AA381" s="248"/>
      <c r="AB381" s="248"/>
    </row>
    <row r="382" spans="2:28" outlineLevel="1">
      <c r="B382" s="556"/>
      <c r="C382" s="248"/>
      <c r="D382" s="248"/>
      <c r="E382" s="248"/>
      <c r="F382" s="248"/>
      <c r="G382" s="248"/>
      <c r="H382" s="248"/>
      <c r="I382" s="248"/>
      <c r="J382" s="249"/>
      <c r="K382" s="249"/>
      <c r="L382" s="249"/>
      <c r="M382" s="249"/>
      <c r="N382" s="248"/>
      <c r="O382" s="248"/>
      <c r="P382" s="248"/>
      <c r="Q382" s="248"/>
      <c r="R382" s="248"/>
      <c r="S382" s="248"/>
      <c r="T382" s="248"/>
      <c r="U382" s="248"/>
      <c r="V382" s="248"/>
      <c r="W382" s="248"/>
      <c r="X382" s="248"/>
      <c r="Y382" s="248"/>
      <c r="Z382" s="248"/>
      <c r="AA382" s="248"/>
      <c r="AB382" s="248"/>
    </row>
    <row r="383" spans="2:28" outlineLevel="1">
      <c r="B383" s="556"/>
      <c r="C383" s="248"/>
      <c r="D383" s="248"/>
      <c r="E383" s="248"/>
      <c r="F383" s="248"/>
      <c r="G383" s="248"/>
      <c r="H383" s="248"/>
      <c r="I383" s="248"/>
      <c r="J383" s="249"/>
      <c r="K383" s="249"/>
      <c r="L383" s="249"/>
      <c r="M383" s="249"/>
      <c r="N383" s="248"/>
      <c r="O383" s="248"/>
      <c r="P383" s="248"/>
      <c r="Q383" s="248"/>
      <c r="R383" s="248"/>
      <c r="S383" s="248"/>
      <c r="T383" s="248"/>
      <c r="U383" s="248"/>
      <c r="V383" s="248"/>
      <c r="W383" s="248"/>
      <c r="X383" s="248"/>
      <c r="Y383" s="248"/>
      <c r="Z383" s="248"/>
      <c r="AA383" s="248"/>
      <c r="AB383" s="248"/>
    </row>
    <row r="384" spans="2:28" outlineLevel="1">
      <c r="B384" s="556"/>
      <c r="C384" s="248"/>
      <c r="D384" s="248"/>
      <c r="E384" s="248"/>
      <c r="F384" s="248"/>
      <c r="G384" s="248"/>
      <c r="H384" s="248"/>
      <c r="I384" s="248"/>
      <c r="J384" s="249"/>
      <c r="K384" s="249"/>
      <c r="L384" s="249"/>
      <c r="M384" s="249"/>
      <c r="N384" s="248"/>
      <c r="O384" s="248"/>
      <c r="P384" s="248"/>
      <c r="Q384" s="248"/>
      <c r="R384" s="248"/>
      <c r="S384" s="248"/>
      <c r="T384" s="248"/>
      <c r="U384" s="248"/>
      <c r="V384" s="248"/>
      <c r="W384" s="248"/>
      <c r="X384" s="248"/>
      <c r="Y384" s="248"/>
      <c r="Z384" s="248"/>
      <c r="AA384" s="248"/>
      <c r="AB384" s="248"/>
    </row>
    <row r="385" spans="2:28" outlineLevel="1">
      <c r="B385" s="556"/>
      <c r="C385" s="248"/>
      <c r="D385" s="248"/>
      <c r="E385" s="248"/>
      <c r="F385" s="248"/>
      <c r="G385" s="248"/>
      <c r="H385" s="248"/>
      <c r="I385" s="248"/>
      <c r="J385" s="249"/>
      <c r="K385" s="249"/>
      <c r="L385" s="249"/>
      <c r="M385" s="249"/>
      <c r="N385" s="248"/>
      <c r="O385" s="248"/>
      <c r="P385" s="248"/>
      <c r="Q385" s="248"/>
      <c r="R385" s="248"/>
      <c r="S385" s="248"/>
      <c r="T385" s="248"/>
      <c r="U385" s="248"/>
      <c r="V385" s="248"/>
      <c r="W385" s="248"/>
      <c r="X385" s="248"/>
      <c r="Y385" s="248"/>
      <c r="Z385" s="248"/>
      <c r="AA385" s="248"/>
      <c r="AB385" s="248"/>
    </row>
    <row r="386" spans="2:28" outlineLevel="1">
      <c r="B386" s="556"/>
      <c r="C386" s="248"/>
      <c r="D386" s="248"/>
      <c r="E386" s="248"/>
      <c r="F386" s="248"/>
      <c r="G386" s="248"/>
      <c r="H386" s="248"/>
      <c r="I386" s="248"/>
      <c r="J386" s="249"/>
      <c r="K386" s="249"/>
      <c r="L386" s="249"/>
      <c r="M386" s="249"/>
      <c r="N386" s="248"/>
      <c r="O386" s="248"/>
      <c r="P386" s="248"/>
      <c r="Q386" s="248"/>
      <c r="R386" s="248"/>
      <c r="S386" s="248"/>
      <c r="T386" s="248"/>
      <c r="U386" s="248"/>
      <c r="V386" s="248"/>
      <c r="W386" s="248"/>
      <c r="X386" s="248"/>
      <c r="Y386" s="248"/>
      <c r="Z386" s="248"/>
      <c r="AA386" s="248"/>
      <c r="AB386" s="248"/>
    </row>
    <row r="387" spans="2:28" outlineLevel="1">
      <c r="B387" s="556"/>
      <c r="C387" s="248"/>
      <c r="D387" s="248"/>
      <c r="E387" s="248"/>
      <c r="F387" s="248"/>
      <c r="G387" s="248"/>
      <c r="H387" s="248"/>
      <c r="I387" s="248"/>
      <c r="J387" s="249"/>
      <c r="K387" s="249"/>
      <c r="L387" s="249"/>
      <c r="M387" s="249"/>
      <c r="N387" s="248"/>
      <c r="O387" s="248"/>
      <c r="P387" s="248"/>
      <c r="Q387" s="248"/>
      <c r="R387" s="248"/>
      <c r="S387" s="248"/>
      <c r="T387" s="248"/>
      <c r="U387" s="248"/>
      <c r="V387" s="248"/>
      <c r="W387" s="248"/>
      <c r="X387" s="248"/>
      <c r="Y387" s="248"/>
      <c r="Z387" s="248"/>
      <c r="AA387" s="248"/>
      <c r="AB387" s="248"/>
    </row>
    <row r="388" spans="2:28" outlineLevel="1">
      <c r="B388" s="556"/>
      <c r="C388" s="248"/>
      <c r="D388" s="248"/>
      <c r="E388" s="248"/>
      <c r="F388" s="248"/>
      <c r="G388" s="248"/>
      <c r="H388" s="248"/>
      <c r="I388" s="248"/>
      <c r="J388" s="249"/>
      <c r="K388" s="249"/>
      <c r="L388" s="249"/>
      <c r="M388" s="249"/>
      <c r="N388" s="248"/>
      <c r="O388" s="248"/>
      <c r="P388" s="248"/>
      <c r="Q388" s="248"/>
      <c r="R388" s="248"/>
      <c r="S388" s="248"/>
      <c r="T388" s="248"/>
      <c r="U388" s="248"/>
      <c r="V388" s="248"/>
      <c r="W388" s="248"/>
      <c r="X388" s="248"/>
      <c r="Y388" s="248"/>
      <c r="Z388" s="248"/>
      <c r="AA388" s="248"/>
      <c r="AB388" s="248"/>
    </row>
    <row r="389" spans="2:28" outlineLevel="1">
      <c r="B389" s="556"/>
      <c r="C389" s="248"/>
      <c r="D389" s="248"/>
      <c r="E389" s="248"/>
      <c r="F389" s="248"/>
      <c r="G389" s="248"/>
      <c r="H389" s="248"/>
      <c r="I389" s="248"/>
      <c r="J389" s="249"/>
      <c r="K389" s="249"/>
      <c r="L389" s="249"/>
      <c r="M389" s="249"/>
      <c r="N389" s="248"/>
      <c r="O389" s="248"/>
      <c r="P389" s="248"/>
      <c r="Q389" s="248"/>
      <c r="R389" s="248"/>
      <c r="S389" s="248"/>
      <c r="T389" s="248"/>
      <c r="U389" s="248"/>
      <c r="V389" s="248"/>
      <c r="W389" s="248"/>
      <c r="X389" s="248"/>
      <c r="Y389" s="248"/>
      <c r="Z389" s="248"/>
      <c r="AA389" s="248"/>
      <c r="AB389" s="248"/>
    </row>
    <row r="390" spans="2:28" outlineLevel="1">
      <c r="B390" s="556"/>
      <c r="C390" s="248"/>
      <c r="D390" s="248"/>
      <c r="E390" s="248"/>
      <c r="F390" s="248"/>
      <c r="G390" s="248"/>
      <c r="H390" s="248"/>
      <c r="I390" s="248"/>
      <c r="J390" s="249"/>
      <c r="K390" s="249"/>
      <c r="L390" s="249"/>
      <c r="M390" s="249"/>
      <c r="N390" s="248"/>
      <c r="O390" s="248"/>
      <c r="P390" s="248"/>
      <c r="Q390" s="248"/>
      <c r="R390" s="248"/>
      <c r="S390" s="248"/>
      <c r="T390" s="248"/>
      <c r="U390" s="248"/>
      <c r="V390" s="248"/>
      <c r="W390" s="248"/>
      <c r="X390" s="248"/>
      <c r="Y390" s="248"/>
      <c r="Z390" s="248"/>
      <c r="AA390" s="248"/>
      <c r="AB390" s="248"/>
    </row>
    <row r="391" spans="2:28" outlineLevel="1">
      <c r="B391" s="556"/>
      <c r="C391" s="248"/>
      <c r="D391" s="248"/>
      <c r="E391" s="248"/>
      <c r="F391" s="248"/>
      <c r="G391" s="248"/>
      <c r="H391" s="248"/>
      <c r="I391" s="248"/>
      <c r="J391" s="249"/>
      <c r="K391" s="249"/>
      <c r="L391" s="249"/>
      <c r="M391" s="249"/>
      <c r="N391" s="248"/>
      <c r="O391" s="248"/>
      <c r="P391" s="248"/>
      <c r="Q391" s="248"/>
      <c r="R391" s="248"/>
      <c r="S391" s="248"/>
      <c r="T391" s="248"/>
      <c r="U391" s="248"/>
      <c r="V391" s="248"/>
      <c r="W391" s="248"/>
      <c r="X391" s="248"/>
      <c r="Y391" s="248"/>
      <c r="Z391" s="248"/>
      <c r="AA391" s="248"/>
      <c r="AB391" s="248"/>
    </row>
    <row r="392" spans="2:28" outlineLevel="1">
      <c r="B392" s="556"/>
      <c r="C392" s="248"/>
      <c r="D392" s="248"/>
      <c r="E392" s="248"/>
      <c r="F392" s="248"/>
      <c r="G392" s="248"/>
      <c r="H392" s="248"/>
      <c r="I392" s="248"/>
      <c r="J392" s="249"/>
      <c r="K392" s="249"/>
      <c r="L392" s="249"/>
      <c r="M392" s="249"/>
      <c r="N392" s="248"/>
      <c r="O392" s="248"/>
      <c r="P392" s="248"/>
      <c r="Q392" s="248"/>
      <c r="R392" s="248"/>
      <c r="S392" s="248"/>
      <c r="T392" s="248"/>
      <c r="U392" s="248"/>
      <c r="V392" s="248"/>
      <c r="W392" s="248"/>
      <c r="X392" s="248"/>
      <c r="Y392" s="248"/>
      <c r="Z392" s="248"/>
      <c r="AA392" s="248"/>
      <c r="AB392" s="248"/>
    </row>
    <row r="393" spans="2:28" outlineLevel="1">
      <c r="B393" s="556"/>
      <c r="C393" s="248"/>
      <c r="D393" s="248"/>
      <c r="E393" s="248"/>
      <c r="F393" s="248"/>
      <c r="G393" s="248"/>
      <c r="H393" s="248"/>
      <c r="I393" s="248"/>
      <c r="J393" s="249"/>
      <c r="K393" s="249"/>
      <c r="L393" s="249"/>
      <c r="M393" s="249"/>
      <c r="N393" s="248"/>
      <c r="O393" s="248"/>
      <c r="P393" s="248"/>
      <c r="Q393" s="248"/>
      <c r="R393" s="248"/>
      <c r="S393" s="248"/>
      <c r="T393" s="248"/>
      <c r="U393" s="248"/>
      <c r="V393" s="248"/>
      <c r="W393" s="248"/>
      <c r="X393" s="248"/>
      <c r="Y393" s="248"/>
      <c r="Z393" s="248"/>
      <c r="AA393" s="248"/>
      <c r="AB393" s="248"/>
    </row>
    <row r="394" spans="2:28" outlineLevel="1">
      <c r="B394" s="556"/>
      <c r="C394" s="248"/>
      <c r="D394" s="248"/>
      <c r="E394" s="248"/>
      <c r="F394" s="248"/>
      <c r="G394" s="248"/>
      <c r="H394" s="248"/>
      <c r="I394" s="248"/>
      <c r="J394" s="249"/>
      <c r="K394" s="249"/>
      <c r="L394" s="249"/>
      <c r="M394" s="249"/>
      <c r="N394" s="248"/>
      <c r="O394" s="248"/>
      <c r="P394" s="248"/>
      <c r="Q394" s="248"/>
      <c r="R394" s="248"/>
      <c r="S394" s="248"/>
      <c r="T394" s="248"/>
      <c r="U394" s="248"/>
      <c r="V394" s="248"/>
      <c r="W394" s="248"/>
      <c r="X394" s="248"/>
      <c r="Y394" s="248"/>
      <c r="Z394" s="248"/>
      <c r="AA394" s="248"/>
      <c r="AB394" s="248"/>
    </row>
    <row r="395" spans="2:28" outlineLevel="1">
      <c r="B395" s="556"/>
      <c r="C395" s="248"/>
      <c r="D395" s="248"/>
      <c r="E395" s="248"/>
      <c r="F395" s="248"/>
      <c r="G395" s="248"/>
      <c r="H395" s="248"/>
      <c r="I395" s="248"/>
      <c r="J395" s="249"/>
      <c r="K395" s="249"/>
      <c r="L395" s="249"/>
      <c r="M395" s="249"/>
      <c r="N395" s="248"/>
      <c r="O395" s="248"/>
      <c r="P395" s="248"/>
      <c r="Q395" s="248"/>
      <c r="R395" s="248"/>
      <c r="S395" s="248"/>
      <c r="T395" s="248"/>
      <c r="U395" s="248"/>
      <c r="V395" s="248"/>
      <c r="W395" s="248"/>
      <c r="X395" s="248"/>
      <c r="Y395" s="248"/>
      <c r="Z395" s="248"/>
      <c r="AA395" s="248"/>
      <c r="AB395" s="248"/>
    </row>
    <row r="396" spans="2:28" outlineLevel="1">
      <c r="B396" s="556"/>
      <c r="C396" s="248"/>
      <c r="D396" s="248"/>
      <c r="E396" s="248"/>
      <c r="F396" s="248"/>
      <c r="G396" s="248"/>
      <c r="H396" s="248"/>
      <c r="I396" s="248"/>
      <c r="J396" s="249"/>
      <c r="K396" s="249"/>
      <c r="L396" s="249"/>
      <c r="M396" s="249"/>
      <c r="N396" s="248"/>
      <c r="O396" s="248"/>
      <c r="P396" s="248"/>
      <c r="Q396" s="248"/>
      <c r="R396" s="248"/>
      <c r="S396" s="248"/>
      <c r="T396" s="248"/>
      <c r="U396" s="248"/>
      <c r="V396" s="248"/>
      <c r="W396" s="248"/>
      <c r="X396" s="248"/>
      <c r="Y396" s="248"/>
      <c r="Z396" s="248"/>
      <c r="AA396" s="248"/>
      <c r="AB396" s="248"/>
    </row>
    <row r="397" spans="2:28" outlineLevel="1">
      <c r="B397" s="556"/>
      <c r="C397" s="248"/>
      <c r="D397" s="248"/>
      <c r="E397" s="248"/>
      <c r="F397" s="248"/>
      <c r="G397" s="248"/>
      <c r="H397" s="248"/>
      <c r="I397" s="248"/>
      <c r="J397" s="249"/>
      <c r="K397" s="249"/>
      <c r="L397" s="249"/>
      <c r="M397" s="249"/>
      <c r="N397" s="248"/>
      <c r="O397" s="248"/>
      <c r="P397" s="248"/>
      <c r="Q397" s="248"/>
      <c r="R397" s="248"/>
      <c r="S397" s="248"/>
      <c r="T397" s="248"/>
      <c r="U397" s="248"/>
      <c r="V397" s="248"/>
      <c r="W397" s="248"/>
      <c r="X397" s="248"/>
      <c r="Y397" s="248"/>
      <c r="Z397" s="248"/>
      <c r="AA397" s="248"/>
      <c r="AB397" s="248"/>
    </row>
    <row r="398" spans="2:28" outlineLevel="1">
      <c r="B398" s="556"/>
      <c r="C398" s="248"/>
      <c r="D398" s="248"/>
      <c r="E398" s="248"/>
      <c r="F398" s="248"/>
      <c r="G398" s="248"/>
      <c r="H398" s="248"/>
      <c r="I398" s="248"/>
      <c r="J398" s="249"/>
      <c r="K398" s="249"/>
      <c r="L398" s="249"/>
      <c r="M398" s="249"/>
      <c r="N398" s="248"/>
      <c r="O398" s="248"/>
      <c r="P398" s="248"/>
      <c r="Q398" s="248"/>
      <c r="R398" s="248"/>
      <c r="S398" s="248"/>
      <c r="T398" s="248"/>
      <c r="U398" s="248"/>
      <c r="V398" s="248"/>
      <c r="W398" s="248"/>
      <c r="X398" s="248"/>
      <c r="Y398" s="248"/>
      <c r="Z398" s="248"/>
      <c r="AA398" s="248"/>
      <c r="AB398" s="248"/>
    </row>
    <row r="399" spans="2:28" outlineLevel="1">
      <c r="B399" s="556"/>
      <c r="C399" s="248"/>
      <c r="D399" s="248"/>
      <c r="E399" s="248"/>
      <c r="F399" s="248"/>
      <c r="G399" s="248"/>
      <c r="H399" s="248"/>
      <c r="I399" s="248"/>
      <c r="J399" s="249"/>
      <c r="K399" s="249"/>
      <c r="L399" s="249"/>
      <c r="M399" s="249"/>
      <c r="N399" s="248"/>
      <c r="O399" s="248"/>
      <c r="P399" s="248"/>
      <c r="Q399" s="248"/>
      <c r="R399" s="248"/>
      <c r="S399" s="248"/>
      <c r="T399" s="248"/>
      <c r="U399" s="248"/>
      <c r="V399" s="248"/>
      <c r="W399" s="248"/>
      <c r="X399" s="248"/>
      <c r="Y399" s="248"/>
      <c r="Z399" s="248"/>
      <c r="AA399" s="248"/>
      <c r="AB399" s="248"/>
    </row>
    <row r="400" spans="2:28" outlineLevel="1">
      <c r="B400" s="556"/>
      <c r="C400" s="248"/>
      <c r="D400" s="248"/>
      <c r="E400" s="248"/>
      <c r="F400" s="248"/>
      <c r="G400" s="248"/>
      <c r="H400" s="248"/>
      <c r="I400" s="248"/>
      <c r="J400" s="249"/>
      <c r="K400" s="249"/>
      <c r="L400" s="249"/>
      <c r="M400" s="249"/>
      <c r="N400" s="248"/>
      <c r="O400" s="248"/>
      <c r="P400" s="248"/>
      <c r="Q400" s="248"/>
      <c r="R400" s="248"/>
      <c r="S400" s="248"/>
      <c r="T400" s="248"/>
      <c r="U400" s="248"/>
      <c r="V400" s="248"/>
      <c r="W400" s="248"/>
      <c r="X400" s="248"/>
      <c r="Y400" s="248"/>
      <c r="Z400" s="248"/>
      <c r="AA400" s="248"/>
      <c r="AB400" s="248"/>
    </row>
    <row r="401" spans="2:28" outlineLevel="1">
      <c r="B401" s="556"/>
      <c r="C401" s="248"/>
      <c r="D401" s="248"/>
      <c r="E401" s="248"/>
      <c r="F401" s="248"/>
      <c r="G401" s="248"/>
      <c r="H401" s="248"/>
      <c r="I401" s="248"/>
      <c r="J401" s="249"/>
      <c r="K401" s="249"/>
      <c r="L401" s="249"/>
      <c r="M401" s="249"/>
      <c r="N401" s="248"/>
      <c r="O401" s="248"/>
      <c r="P401" s="248"/>
      <c r="Q401" s="248"/>
      <c r="R401" s="248"/>
      <c r="S401" s="248"/>
      <c r="T401" s="248"/>
      <c r="U401" s="248"/>
      <c r="V401" s="248"/>
      <c r="W401" s="248"/>
      <c r="X401" s="248"/>
      <c r="Y401" s="248"/>
      <c r="Z401" s="248"/>
      <c r="AA401" s="248"/>
      <c r="AB401" s="248"/>
    </row>
    <row r="402" spans="2:28" outlineLevel="1">
      <c r="B402" s="556"/>
      <c r="C402" s="248"/>
      <c r="D402" s="248"/>
      <c r="E402" s="248"/>
      <c r="F402" s="248"/>
      <c r="G402" s="248"/>
      <c r="H402" s="248"/>
      <c r="I402" s="248"/>
      <c r="J402" s="249"/>
      <c r="K402" s="249"/>
      <c r="L402" s="249"/>
      <c r="M402" s="249"/>
      <c r="N402" s="248"/>
      <c r="O402" s="248"/>
      <c r="P402" s="248"/>
      <c r="Q402" s="248"/>
      <c r="R402" s="248"/>
      <c r="S402" s="248"/>
      <c r="T402" s="248"/>
      <c r="U402" s="248"/>
      <c r="V402" s="248"/>
      <c r="W402" s="248"/>
      <c r="X402" s="248"/>
      <c r="Y402" s="248"/>
      <c r="Z402" s="248"/>
      <c r="AA402" s="248"/>
      <c r="AB402" s="248"/>
    </row>
    <row r="403" spans="2:28" outlineLevel="1">
      <c r="B403" s="556"/>
      <c r="C403" s="248"/>
      <c r="D403" s="248"/>
      <c r="E403" s="248"/>
      <c r="F403" s="248"/>
      <c r="G403" s="248"/>
      <c r="H403" s="248"/>
      <c r="I403" s="248"/>
      <c r="J403" s="249"/>
      <c r="K403" s="249"/>
      <c r="L403" s="249"/>
      <c r="M403" s="249"/>
      <c r="N403" s="248"/>
      <c r="O403" s="248"/>
      <c r="P403" s="248"/>
      <c r="Q403" s="248"/>
      <c r="R403" s="248"/>
      <c r="S403" s="248"/>
      <c r="T403" s="248"/>
      <c r="U403" s="248"/>
      <c r="V403" s="248"/>
      <c r="W403" s="248"/>
      <c r="X403" s="248"/>
      <c r="Y403" s="248"/>
      <c r="Z403" s="248"/>
      <c r="AA403" s="248"/>
      <c r="AB403" s="248"/>
    </row>
    <row r="404" spans="2:28" outlineLevel="1">
      <c r="B404" s="556"/>
      <c r="C404" s="248"/>
      <c r="D404" s="248"/>
      <c r="E404" s="248"/>
      <c r="F404" s="248"/>
      <c r="G404" s="248"/>
      <c r="H404" s="248"/>
      <c r="I404" s="248"/>
      <c r="J404" s="249"/>
      <c r="K404" s="249"/>
      <c r="L404" s="249"/>
      <c r="M404" s="249"/>
      <c r="N404" s="248"/>
      <c r="O404" s="248"/>
      <c r="P404" s="248"/>
      <c r="Q404" s="248"/>
      <c r="R404" s="248"/>
      <c r="S404" s="248"/>
      <c r="T404" s="248"/>
      <c r="U404" s="248"/>
      <c r="V404" s="248"/>
      <c r="W404" s="248"/>
      <c r="X404" s="248"/>
      <c r="Y404" s="248"/>
      <c r="Z404" s="248"/>
      <c r="AA404" s="248"/>
      <c r="AB404" s="248"/>
    </row>
    <row r="405" spans="2:28" outlineLevel="1">
      <c r="B405" s="556"/>
      <c r="C405" s="248"/>
      <c r="D405" s="248"/>
      <c r="E405" s="248"/>
      <c r="F405" s="248"/>
      <c r="G405" s="248"/>
      <c r="H405" s="248"/>
      <c r="I405" s="248"/>
      <c r="J405" s="249"/>
      <c r="K405" s="249"/>
      <c r="L405" s="249"/>
      <c r="M405" s="249"/>
      <c r="N405" s="248"/>
      <c r="O405" s="248"/>
      <c r="P405" s="248"/>
      <c r="Q405" s="248"/>
      <c r="R405" s="248"/>
      <c r="S405" s="248"/>
      <c r="T405" s="248"/>
      <c r="U405" s="248"/>
      <c r="V405" s="248"/>
      <c r="W405" s="248"/>
      <c r="X405" s="248"/>
      <c r="Y405" s="248"/>
      <c r="Z405" s="248"/>
      <c r="AA405" s="248"/>
      <c r="AB405" s="248"/>
    </row>
    <row r="406" spans="2:28" outlineLevel="1">
      <c r="B406" s="556"/>
      <c r="C406" s="248"/>
      <c r="D406" s="248"/>
      <c r="E406" s="248"/>
      <c r="F406" s="248"/>
      <c r="G406" s="248"/>
      <c r="H406" s="248"/>
      <c r="I406" s="248"/>
      <c r="J406" s="249"/>
      <c r="K406" s="249"/>
      <c r="L406" s="249"/>
      <c r="M406" s="249"/>
      <c r="N406" s="248"/>
      <c r="O406" s="248"/>
      <c r="P406" s="248"/>
      <c r="Q406" s="248"/>
      <c r="R406" s="248"/>
      <c r="S406" s="248"/>
      <c r="T406" s="248"/>
      <c r="U406" s="248"/>
      <c r="V406" s="248"/>
      <c r="W406" s="248"/>
      <c r="X406" s="248"/>
      <c r="Y406" s="248"/>
      <c r="Z406" s="248"/>
      <c r="AA406" s="248"/>
      <c r="AB406" s="248"/>
    </row>
    <row r="407" spans="2:28" outlineLevel="1">
      <c r="B407" s="556"/>
      <c r="C407" s="21"/>
    </row>
    <row r="408" spans="2:28" outlineLevel="1">
      <c r="B408" s="556"/>
      <c r="C408" s="248"/>
      <c r="D408" s="248"/>
      <c r="E408" s="248"/>
      <c r="F408" s="248"/>
      <c r="G408" s="248"/>
      <c r="H408" s="248"/>
      <c r="I408" s="249"/>
      <c r="J408" s="249"/>
      <c r="K408" s="249"/>
      <c r="L408" s="249"/>
      <c r="M408" s="249"/>
      <c r="N408" s="248"/>
      <c r="O408" s="248"/>
      <c r="P408" s="248"/>
      <c r="Q408" s="248"/>
      <c r="R408" s="248"/>
      <c r="S408" s="248"/>
      <c r="T408" s="248"/>
      <c r="U408" s="248"/>
      <c r="V408" s="248"/>
      <c r="W408" s="248"/>
      <c r="X408" s="248"/>
      <c r="Y408" s="248"/>
      <c r="Z408" s="248"/>
      <c r="AA408" s="248"/>
      <c r="AB408" s="248"/>
    </row>
    <row r="409" spans="2:28" outlineLevel="1">
      <c r="B409" s="556"/>
      <c r="C409" s="248"/>
      <c r="D409" s="248"/>
      <c r="E409" s="248"/>
      <c r="F409" s="248"/>
      <c r="G409" s="248"/>
      <c r="H409" s="248"/>
      <c r="I409" s="249"/>
      <c r="J409" s="249"/>
      <c r="K409" s="249"/>
      <c r="L409" s="249"/>
      <c r="M409" s="249"/>
      <c r="N409" s="248"/>
      <c r="O409" s="248"/>
      <c r="P409" s="248"/>
      <c r="Q409" s="248"/>
      <c r="R409" s="248"/>
      <c r="S409" s="248"/>
      <c r="T409" s="248"/>
      <c r="U409" s="248"/>
      <c r="V409" s="248"/>
      <c r="W409" s="248"/>
      <c r="X409" s="248"/>
      <c r="Y409" s="248"/>
      <c r="Z409" s="248"/>
      <c r="AA409" s="248"/>
      <c r="AB409" s="248"/>
    </row>
    <row r="410" spans="2:28" outlineLevel="1">
      <c r="B410" s="556"/>
      <c r="C410" s="248"/>
      <c r="D410" s="248"/>
      <c r="E410" s="248"/>
      <c r="F410" s="248"/>
      <c r="G410" s="248"/>
      <c r="H410" s="248"/>
      <c r="I410" s="249"/>
      <c r="J410" s="249"/>
      <c r="K410" s="249"/>
      <c r="L410" s="249"/>
      <c r="M410" s="249"/>
      <c r="N410" s="248"/>
      <c r="O410" s="248"/>
      <c r="P410" s="248"/>
      <c r="Q410" s="248"/>
      <c r="R410" s="248"/>
      <c r="S410" s="248"/>
      <c r="T410" s="248"/>
      <c r="U410" s="248"/>
      <c r="V410" s="248"/>
      <c r="W410" s="248"/>
      <c r="X410" s="248"/>
      <c r="Y410" s="248"/>
      <c r="Z410" s="248"/>
      <c r="AA410" s="248"/>
      <c r="AB410" s="248"/>
    </row>
    <row r="411" spans="2:28" outlineLevel="1">
      <c r="B411" s="556"/>
      <c r="C411" s="248"/>
      <c r="D411" s="248"/>
      <c r="E411" s="248"/>
      <c r="F411" s="248"/>
      <c r="G411" s="248"/>
      <c r="H411" s="248"/>
      <c r="I411" s="249"/>
      <c r="J411" s="249"/>
      <c r="K411" s="249"/>
      <c r="L411" s="249"/>
      <c r="M411" s="249"/>
      <c r="N411" s="248"/>
      <c r="O411" s="248"/>
      <c r="P411" s="248"/>
      <c r="Q411" s="248"/>
      <c r="R411" s="248"/>
      <c r="S411" s="248"/>
      <c r="T411" s="248"/>
      <c r="U411" s="248"/>
      <c r="V411" s="248"/>
      <c r="W411" s="248"/>
      <c r="X411" s="248"/>
      <c r="Y411" s="248"/>
      <c r="Z411" s="248"/>
      <c r="AA411" s="248"/>
      <c r="AB411" s="248"/>
    </row>
    <row r="412" spans="2:28" outlineLevel="1">
      <c r="B412" s="556"/>
      <c r="C412" s="248"/>
      <c r="D412" s="248"/>
      <c r="E412" s="248"/>
      <c r="F412" s="248"/>
      <c r="G412" s="248"/>
      <c r="H412" s="248"/>
      <c r="I412" s="249"/>
      <c r="J412" s="249"/>
      <c r="K412" s="249"/>
      <c r="L412" s="249"/>
      <c r="M412" s="249"/>
      <c r="N412" s="248"/>
      <c r="O412" s="248"/>
      <c r="P412" s="248"/>
      <c r="Q412" s="248"/>
      <c r="R412" s="248"/>
      <c r="S412" s="248"/>
      <c r="T412" s="248"/>
      <c r="U412" s="248"/>
      <c r="V412" s="248"/>
      <c r="W412" s="248"/>
      <c r="X412" s="248"/>
      <c r="Y412" s="248"/>
      <c r="Z412" s="248"/>
      <c r="AA412" s="248"/>
      <c r="AB412" s="248"/>
    </row>
    <row r="413" spans="2:28" outlineLevel="1">
      <c r="B413" s="556"/>
      <c r="C413" s="248"/>
      <c r="D413" s="248"/>
      <c r="E413" s="248"/>
      <c r="F413" s="248"/>
      <c r="G413" s="248"/>
      <c r="H413" s="248"/>
      <c r="I413" s="249"/>
      <c r="J413" s="249"/>
      <c r="K413" s="249"/>
      <c r="L413" s="249"/>
      <c r="M413" s="249"/>
      <c r="N413" s="248"/>
      <c r="O413" s="248"/>
      <c r="P413" s="248"/>
      <c r="Q413" s="248"/>
      <c r="R413" s="248"/>
      <c r="S413" s="248"/>
      <c r="T413" s="248"/>
      <c r="U413" s="248"/>
      <c r="V413" s="248"/>
      <c r="W413" s="248"/>
      <c r="X413" s="248"/>
      <c r="Y413" s="248"/>
      <c r="Z413" s="248"/>
      <c r="AA413" s="248"/>
      <c r="AB413" s="248"/>
    </row>
    <row r="414" spans="2:28" outlineLevel="1">
      <c r="B414" s="556"/>
      <c r="C414" s="248"/>
      <c r="D414" s="248"/>
      <c r="E414" s="248"/>
      <c r="F414" s="248"/>
      <c r="G414" s="248"/>
      <c r="H414" s="248"/>
      <c r="I414" s="249"/>
      <c r="J414" s="249"/>
      <c r="K414" s="249"/>
      <c r="L414" s="249"/>
      <c r="M414" s="249"/>
      <c r="N414" s="248"/>
      <c r="O414" s="248"/>
      <c r="P414" s="248"/>
      <c r="Q414" s="248"/>
      <c r="R414" s="248"/>
      <c r="S414" s="248"/>
      <c r="T414" s="248"/>
      <c r="U414" s="248"/>
      <c r="V414" s="248"/>
      <c r="W414" s="248"/>
      <c r="X414" s="248"/>
      <c r="Y414" s="248"/>
      <c r="Z414" s="248"/>
      <c r="AA414" s="248"/>
      <c r="AB414" s="248"/>
    </row>
    <row r="415" spans="2:28" outlineLevel="1">
      <c r="B415" s="556"/>
      <c r="C415" s="248"/>
      <c r="D415" s="248"/>
      <c r="E415" s="248"/>
      <c r="F415" s="248"/>
      <c r="G415" s="248"/>
      <c r="H415" s="248"/>
      <c r="I415" s="249"/>
      <c r="J415" s="249"/>
      <c r="K415" s="249"/>
      <c r="L415" s="249"/>
      <c r="M415" s="249"/>
      <c r="N415" s="248"/>
      <c r="O415" s="248"/>
      <c r="P415" s="248"/>
      <c r="Q415" s="248"/>
      <c r="R415" s="248"/>
      <c r="S415" s="248"/>
      <c r="T415" s="248"/>
      <c r="U415" s="248"/>
      <c r="V415" s="248"/>
      <c r="W415" s="248"/>
      <c r="X415" s="248"/>
      <c r="Y415" s="248"/>
      <c r="Z415" s="248"/>
      <c r="AA415" s="248"/>
      <c r="AB415" s="248"/>
    </row>
    <row r="416" spans="2:28" outlineLevel="1">
      <c r="B416" s="556"/>
      <c r="C416" s="248"/>
      <c r="D416" s="248"/>
      <c r="E416" s="248"/>
      <c r="F416" s="248"/>
      <c r="G416" s="248"/>
      <c r="H416" s="248"/>
      <c r="I416" s="249"/>
      <c r="J416" s="249"/>
      <c r="K416" s="249"/>
      <c r="L416" s="249"/>
      <c r="M416" s="249"/>
      <c r="N416" s="248"/>
      <c r="O416" s="248"/>
      <c r="P416" s="248"/>
      <c r="Q416" s="248"/>
      <c r="R416" s="248"/>
      <c r="S416" s="248"/>
      <c r="T416" s="248"/>
      <c r="U416" s="248"/>
      <c r="V416" s="248"/>
      <c r="W416" s="248"/>
      <c r="X416" s="248"/>
      <c r="Y416" s="248"/>
      <c r="Z416" s="248"/>
      <c r="AA416" s="248"/>
      <c r="AB416" s="248"/>
    </row>
    <row r="417" spans="2:28" outlineLevel="1">
      <c r="B417" s="556"/>
      <c r="C417" s="248"/>
      <c r="D417" s="248"/>
      <c r="E417" s="248"/>
      <c r="F417" s="248"/>
      <c r="G417" s="248"/>
      <c r="H417" s="248"/>
      <c r="I417" s="249"/>
      <c r="J417" s="249"/>
      <c r="K417" s="249"/>
      <c r="L417" s="249"/>
      <c r="M417" s="249"/>
      <c r="N417" s="248"/>
      <c r="O417" s="248"/>
      <c r="P417" s="248"/>
      <c r="Q417" s="248"/>
      <c r="R417" s="248"/>
      <c r="S417" s="248"/>
      <c r="T417" s="248"/>
      <c r="U417" s="248"/>
      <c r="V417" s="248"/>
      <c r="W417" s="248"/>
      <c r="X417" s="248"/>
      <c r="Y417" s="248"/>
      <c r="Z417" s="248"/>
      <c r="AA417" s="248"/>
      <c r="AB417" s="248"/>
    </row>
    <row r="418" spans="2:28" outlineLevel="1">
      <c r="B418" s="556"/>
      <c r="C418" s="248"/>
      <c r="D418" s="248"/>
      <c r="E418" s="248"/>
      <c r="F418" s="248"/>
      <c r="G418" s="248"/>
      <c r="H418" s="248"/>
      <c r="I418" s="249"/>
      <c r="J418" s="249"/>
      <c r="K418" s="249"/>
      <c r="L418" s="249"/>
      <c r="M418" s="249"/>
      <c r="N418" s="248"/>
      <c r="O418" s="248"/>
      <c r="P418" s="248"/>
      <c r="Q418" s="248"/>
      <c r="R418" s="248"/>
      <c r="S418" s="248"/>
      <c r="T418" s="248"/>
      <c r="U418" s="248"/>
      <c r="V418" s="248"/>
      <c r="W418" s="248"/>
      <c r="X418" s="248"/>
      <c r="Y418" s="248"/>
      <c r="Z418" s="248"/>
      <c r="AA418" s="248"/>
      <c r="AB418" s="248"/>
    </row>
    <row r="419" spans="2:28" outlineLevel="1">
      <c r="B419" s="556"/>
      <c r="C419" s="248"/>
      <c r="D419" s="248"/>
      <c r="E419" s="248"/>
      <c r="F419" s="248"/>
      <c r="G419" s="248"/>
      <c r="H419" s="248"/>
      <c r="I419" s="249"/>
      <c r="J419" s="249"/>
      <c r="K419" s="249"/>
      <c r="L419" s="249"/>
      <c r="M419" s="249"/>
      <c r="N419" s="248"/>
      <c r="O419" s="248"/>
      <c r="P419" s="248"/>
      <c r="Q419" s="248"/>
      <c r="R419" s="248"/>
      <c r="S419" s="248"/>
      <c r="T419" s="248"/>
      <c r="U419" s="248"/>
      <c r="V419" s="248"/>
      <c r="W419" s="248"/>
      <c r="X419" s="248"/>
      <c r="Y419" s="248"/>
      <c r="Z419" s="248"/>
      <c r="AA419" s="248"/>
      <c r="AB419" s="248"/>
    </row>
    <row r="420" spans="2:28" outlineLevel="1">
      <c r="B420" s="556"/>
      <c r="C420" s="248"/>
      <c r="D420" s="248"/>
      <c r="E420" s="248"/>
      <c r="F420" s="248"/>
      <c r="G420" s="248"/>
      <c r="H420" s="248"/>
      <c r="I420" s="249"/>
      <c r="J420" s="249"/>
      <c r="K420" s="249"/>
      <c r="L420" s="249"/>
      <c r="M420" s="249"/>
      <c r="N420" s="248"/>
      <c r="O420" s="248"/>
      <c r="P420" s="248"/>
      <c r="Q420" s="248"/>
      <c r="R420" s="248"/>
      <c r="S420" s="248"/>
      <c r="T420" s="248"/>
      <c r="U420" s="248"/>
      <c r="V420" s="248"/>
      <c r="W420" s="248"/>
      <c r="X420" s="248"/>
      <c r="Y420" s="248"/>
      <c r="Z420" s="248"/>
      <c r="AA420" s="248"/>
      <c r="AB420" s="248"/>
    </row>
    <row r="421" spans="2:28" outlineLevel="1">
      <c r="B421" s="556"/>
      <c r="C421" s="248"/>
      <c r="D421" s="248"/>
      <c r="E421" s="248"/>
      <c r="F421" s="248"/>
      <c r="G421" s="248"/>
      <c r="H421" s="248"/>
      <c r="I421" s="249"/>
      <c r="J421" s="249"/>
      <c r="K421" s="249"/>
      <c r="L421" s="249"/>
      <c r="M421" s="249"/>
      <c r="N421" s="248"/>
      <c r="O421" s="248"/>
      <c r="P421" s="248"/>
      <c r="Q421" s="248"/>
      <c r="R421" s="248"/>
      <c r="S421" s="248"/>
      <c r="T421" s="248"/>
      <c r="U421" s="248"/>
      <c r="V421" s="248"/>
      <c r="W421" s="248"/>
      <c r="X421" s="248"/>
      <c r="Y421" s="248"/>
      <c r="Z421" s="248"/>
      <c r="AA421" s="248"/>
      <c r="AB421" s="248"/>
    </row>
    <row r="422" spans="2:28" outlineLevel="1">
      <c r="B422" s="556"/>
      <c r="C422" s="248"/>
      <c r="D422" s="248"/>
      <c r="E422" s="248"/>
      <c r="F422" s="248"/>
      <c r="G422" s="248"/>
      <c r="H422" s="248"/>
      <c r="I422" s="249"/>
      <c r="J422" s="249"/>
      <c r="K422" s="249"/>
      <c r="L422" s="249"/>
      <c r="M422" s="249"/>
      <c r="N422" s="248"/>
      <c r="O422" s="248"/>
      <c r="P422" s="248"/>
      <c r="Q422" s="248"/>
      <c r="R422" s="248"/>
      <c r="S422" s="248"/>
      <c r="T422" s="248"/>
      <c r="U422" s="248"/>
      <c r="V422" s="248"/>
      <c r="W422" s="248"/>
      <c r="X422" s="248"/>
      <c r="Y422" s="248"/>
      <c r="Z422" s="248"/>
      <c r="AA422" s="248"/>
      <c r="AB422" s="248"/>
    </row>
    <row r="423" spans="2:28" outlineLevel="1">
      <c r="B423" s="556"/>
      <c r="C423" s="248"/>
      <c r="D423" s="248"/>
      <c r="E423" s="248"/>
      <c r="F423" s="248"/>
      <c r="G423" s="248"/>
      <c r="H423" s="248"/>
      <c r="I423" s="249"/>
      <c r="J423" s="249"/>
      <c r="K423" s="249"/>
      <c r="L423" s="249"/>
      <c r="M423" s="249"/>
      <c r="N423" s="248"/>
      <c r="O423" s="248"/>
      <c r="P423" s="248"/>
      <c r="Q423" s="248"/>
      <c r="R423" s="248"/>
      <c r="S423" s="248"/>
      <c r="T423" s="248"/>
      <c r="U423" s="248"/>
      <c r="V423" s="248"/>
      <c r="W423" s="248"/>
      <c r="X423" s="248"/>
      <c r="Y423" s="248"/>
      <c r="Z423" s="248"/>
      <c r="AA423" s="248"/>
      <c r="AB423" s="248"/>
    </row>
    <row r="424" spans="2:28" outlineLevel="1">
      <c r="B424" s="556"/>
      <c r="C424" s="248"/>
      <c r="D424" s="248"/>
      <c r="E424" s="248"/>
      <c r="F424" s="248"/>
      <c r="G424" s="248"/>
      <c r="H424" s="248"/>
      <c r="I424" s="249"/>
      <c r="J424" s="249"/>
      <c r="K424" s="249"/>
      <c r="L424" s="249"/>
      <c r="M424" s="249"/>
      <c r="N424" s="248"/>
      <c r="O424" s="248"/>
      <c r="P424" s="248"/>
      <c r="Q424" s="248"/>
      <c r="R424" s="248"/>
      <c r="S424" s="248"/>
      <c r="T424" s="248"/>
      <c r="U424" s="248"/>
      <c r="V424" s="248"/>
      <c r="W424" s="248"/>
      <c r="X424" s="248"/>
      <c r="Y424" s="248"/>
      <c r="Z424" s="248"/>
      <c r="AA424" s="248"/>
      <c r="AB424" s="248"/>
    </row>
    <row r="425" spans="2:28" outlineLevel="1">
      <c r="B425" s="556"/>
      <c r="C425" s="248"/>
      <c r="D425" s="248"/>
      <c r="E425" s="248"/>
      <c r="F425" s="248"/>
      <c r="G425" s="248"/>
      <c r="H425" s="248"/>
      <c r="I425" s="249"/>
      <c r="J425" s="249"/>
      <c r="K425" s="249"/>
      <c r="L425" s="249"/>
      <c r="M425" s="249"/>
      <c r="N425" s="248"/>
      <c r="O425" s="248"/>
      <c r="P425" s="248"/>
      <c r="Q425" s="248"/>
      <c r="R425" s="248"/>
      <c r="S425" s="248"/>
      <c r="T425" s="248"/>
      <c r="U425" s="248"/>
      <c r="V425" s="248"/>
      <c r="W425" s="248"/>
      <c r="X425" s="248"/>
      <c r="Y425" s="248"/>
      <c r="Z425" s="248"/>
      <c r="AA425" s="248"/>
      <c r="AB425" s="248"/>
    </row>
    <row r="426" spans="2:28" outlineLevel="1">
      <c r="B426" s="556"/>
      <c r="C426" s="248"/>
      <c r="D426" s="248"/>
      <c r="E426" s="248"/>
      <c r="F426" s="248"/>
      <c r="G426" s="248"/>
      <c r="H426" s="248"/>
      <c r="I426" s="249"/>
      <c r="J426" s="249"/>
      <c r="K426" s="249"/>
      <c r="L426" s="249"/>
      <c r="M426" s="249"/>
      <c r="N426" s="248"/>
      <c r="O426" s="248"/>
      <c r="P426" s="248"/>
      <c r="Q426" s="248"/>
      <c r="R426" s="248"/>
      <c r="S426" s="248"/>
      <c r="T426" s="248"/>
      <c r="U426" s="248"/>
      <c r="V426" s="248"/>
      <c r="W426" s="248"/>
      <c r="X426" s="248"/>
      <c r="Y426" s="248"/>
      <c r="Z426" s="248"/>
      <c r="AA426" s="248"/>
      <c r="AB426" s="248"/>
    </row>
    <row r="427" spans="2:28" outlineLevel="1">
      <c r="B427" s="556"/>
      <c r="C427" s="248"/>
      <c r="D427" s="248"/>
      <c r="E427" s="248"/>
      <c r="F427" s="248"/>
      <c r="G427" s="248"/>
      <c r="H427" s="248"/>
      <c r="I427" s="249"/>
      <c r="J427" s="249"/>
      <c r="K427" s="249"/>
      <c r="L427" s="249"/>
      <c r="M427" s="249"/>
      <c r="N427" s="248"/>
      <c r="O427" s="248"/>
      <c r="P427" s="248"/>
      <c r="Q427" s="248"/>
      <c r="R427" s="248"/>
      <c r="S427" s="248"/>
      <c r="T427" s="248"/>
      <c r="U427" s="248"/>
      <c r="V427" s="248"/>
      <c r="W427" s="248"/>
      <c r="X427" s="248"/>
      <c r="Y427" s="248"/>
      <c r="Z427" s="248"/>
      <c r="AA427" s="248"/>
      <c r="AB427" s="248"/>
    </row>
    <row r="428" spans="2:28" outlineLevel="1">
      <c r="B428" s="556"/>
      <c r="C428" s="248"/>
      <c r="D428" s="248"/>
      <c r="E428" s="248"/>
      <c r="F428" s="248"/>
      <c r="G428" s="248"/>
      <c r="H428" s="248"/>
      <c r="I428" s="249"/>
      <c r="J428" s="249"/>
      <c r="K428" s="249"/>
      <c r="L428" s="249"/>
      <c r="M428" s="249"/>
      <c r="N428" s="248"/>
      <c r="O428" s="248"/>
      <c r="P428" s="248"/>
      <c r="Q428" s="248"/>
      <c r="R428" s="248"/>
      <c r="S428" s="248"/>
      <c r="T428" s="248"/>
      <c r="U428" s="248"/>
      <c r="V428" s="248"/>
      <c r="W428" s="248"/>
      <c r="X428" s="248"/>
      <c r="Y428" s="248"/>
      <c r="Z428" s="248"/>
      <c r="AA428" s="248"/>
      <c r="AB428" s="248"/>
    </row>
    <row r="429" spans="2:28" outlineLevel="1">
      <c r="B429" s="556"/>
      <c r="C429" s="248"/>
      <c r="D429" s="248"/>
      <c r="E429" s="248"/>
      <c r="F429" s="248"/>
      <c r="G429" s="248"/>
      <c r="H429" s="248"/>
      <c r="I429" s="249"/>
      <c r="J429" s="249"/>
      <c r="K429" s="249"/>
      <c r="L429" s="249"/>
      <c r="M429" s="249"/>
      <c r="N429" s="248"/>
      <c r="O429" s="248"/>
      <c r="P429" s="248"/>
      <c r="Q429" s="248"/>
      <c r="R429" s="248"/>
      <c r="S429" s="248"/>
      <c r="T429" s="248"/>
      <c r="U429" s="248"/>
      <c r="V429" s="248"/>
      <c r="W429" s="248"/>
      <c r="X429" s="248"/>
      <c r="Y429" s="248"/>
      <c r="Z429" s="248"/>
      <c r="AA429" s="248"/>
      <c r="AB429" s="248"/>
    </row>
    <row r="430" spans="2:28" outlineLevel="1">
      <c r="B430" s="556"/>
      <c r="C430" s="248"/>
      <c r="D430" s="248"/>
      <c r="E430" s="248"/>
      <c r="F430" s="248"/>
      <c r="G430" s="248"/>
      <c r="H430" s="248"/>
      <c r="I430" s="249"/>
      <c r="J430" s="249"/>
      <c r="K430" s="249"/>
      <c r="L430" s="249"/>
      <c r="M430" s="249"/>
      <c r="N430" s="248"/>
      <c r="O430" s="248"/>
      <c r="P430" s="248"/>
      <c r="Q430" s="248"/>
      <c r="R430" s="248"/>
      <c r="S430" s="248"/>
      <c r="T430" s="248"/>
      <c r="U430" s="248"/>
      <c r="V430" s="248"/>
      <c r="W430" s="248"/>
      <c r="X430" s="248"/>
      <c r="Y430" s="248"/>
      <c r="Z430" s="248"/>
      <c r="AA430" s="248"/>
      <c r="AB430" s="248"/>
    </row>
    <row r="431" spans="2:28" outlineLevel="1">
      <c r="B431" s="556"/>
      <c r="C431" s="248"/>
      <c r="D431" s="248"/>
      <c r="E431" s="248"/>
      <c r="F431" s="248"/>
      <c r="G431" s="248"/>
      <c r="H431" s="248"/>
      <c r="I431" s="249"/>
      <c r="J431" s="249"/>
      <c r="K431" s="249"/>
      <c r="L431" s="249"/>
      <c r="M431" s="249"/>
      <c r="N431" s="248"/>
      <c r="O431" s="248"/>
      <c r="P431" s="248"/>
      <c r="Q431" s="248"/>
      <c r="R431" s="248"/>
      <c r="S431" s="248"/>
      <c r="T431" s="248"/>
      <c r="U431" s="248"/>
      <c r="V431" s="248"/>
      <c r="W431" s="248"/>
      <c r="X431" s="248"/>
      <c r="Y431" s="248"/>
      <c r="Z431" s="248"/>
      <c r="AA431" s="248"/>
      <c r="AB431" s="248"/>
    </row>
    <row r="432" spans="2:28" outlineLevel="1">
      <c r="B432" s="556"/>
      <c r="C432" s="248"/>
      <c r="D432" s="248"/>
      <c r="E432" s="248"/>
      <c r="F432" s="248"/>
      <c r="G432" s="248"/>
      <c r="H432" s="248"/>
      <c r="I432" s="249"/>
      <c r="J432" s="249"/>
      <c r="K432" s="249"/>
      <c r="L432" s="249"/>
      <c r="M432" s="249"/>
      <c r="N432" s="248"/>
      <c r="O432" s="248"/>
      <c r="P432" s="248"/>
      <c r="Q432" s="248"/>
      <c r="R432" s="248"/>
      <c r="S432" s="248"/>
      <c r="T432" s="248"/>
      <c r="U432" s="248"/>
      <c r="V432" s="248"/>
      <c r="W432" s="248"/>
      <c r="X432" s="248"/>
      <c r="Y432" s="248"/>
      <c r="Z432" s="248"/>
      <c r="AA432" s="248"/>
      <c r="AB432" s="248"/>
    </row>
    <row r="433" spans="2:28" outlineLevel="1">
      <c r="B433" s="556"/>
      <c r="C433" s="248"/>
      <c r="D433" s="248"/>
      <c r="E433" s="248"/>
      <c r="F433" s="248"/>
      <c r="G433" s="248"/>
      <c r="H433" s="248"/>
      <c r="I433" s="249"/>
      <c r="J433" s="249"/>
      <c r="K433" s="249"/>
      <c r="L433" s="249"/>
      <c r="M433" s="249"/>
      <c r="N433" s="248"/>
      <c r="O433" s="248"/>
      <c r="P433" s="248"/>
      <c r="Q433" s="248"/>
      <c r="R433" s="248"/>
      <c r="S433" s="248"/>
      <c r="T433" s="248"/>
      <c r="U433" s="248"/>
      <c r="V433" s="248"/>
      <c r="W433" s="248"/>
      <c r="X433" s="248"/>
      <c r="Y433" s="248"/>
      <c r="Z433" s="248"/>
      <c r="AA433" s="248"/>
      <c r="AB433" s="248"/>
    </row>
    <row r="434" spans="2:28" outlineLevel="1">
      <c r="B434" s="556"/>
      <c r="C434" s="248"/>
      <c r="D434" s="248"/>
      <c r="E434" s="248"/>
      <c r="F434" s="248"/>
      <c r="G434" s="248"/>
      <c r="H434" s="248"/>
      <c r="I434" s="249"/>
      <c r="J434" s="249"/>
      <c r="K434" s="249"/>
      <c r="L434" s="249"/>
      <c r="M434" s="249"/>
      <c r="N434" s="248"/>
      <c r="O434" s="248"/>
      <c r="P434" s="248"/>
      <c r="Q434" s="248"/>
      <c r="R434" s="248"/>
      <c r="S434" s="248"/>
      <c r="T434" s="248"/>
      <c r="U434" s="248"/>
      <c r="V434" s="248"/>
      <c r="W434" s="248"/>
      <c r="X434" s="248"/>
      <c r="Y434" s="248"/>
      <c r="Z434" s="248"/>
      <c r="AA434" s="248"/>
      <c r="AB434" s="248"/>
    </row>
    <row r="435" spans="2:28" outlineLevel="1">
      <c r="B435" s="556"/>
      <c r="C435" s="248"/>
      <c r="D435" s="248"/>
      <c r="E435" s="248"/>
      <c r="F435" s="248"/>
      <c r="G435" s="248"/>
      <c r="H435" s="248"/>
      <c r="I435" s="249"/>
      <c r="J435" s="249"/>
      <c r="K435" s="249"/>
      <c r="L435" s="249"/>
      <c r="M435" s="249"/>
      <c r="N435" s="248"/>
      <c r="O435" s="248"/>
      <c r="P435" s="248"/>
      <c r="Q435" s="248"/>
      <c r="R435" s="248"/>
      <c r="S435" s="248"/>
      <c r="T435" s="248"/>
      <c r="U435" s="248"/>
      <c r="V435" s="248"/>
      <c r="W435" s="248"/>
      <c r="X435" s="248"/>
      <c r="Y435" s="248"/>
      <c r="Z435" s="248"/>
      <c r="AA435" s="248"/>
      <c r="AB435" s="248"/>
    </row>
    <row r="436" spans="2:28" outlineLevel="1">
      <c r="B436" s="556"/>
      <c r="C436" s="248"/>
      <c r="D436" s="248"/>
      <c r="E436" s="248"/>
      <c r="F436" s="248"/>
      <c r="G436" s="248"/>
      <c r="H436" s="248"/>
      <c r="I436" s="249"/>
      <c r="J436" s="249"/>
      <c r="K436" s="249"/>
      <c r="L436" s="249"/>
      <c r="M436" s="249"/>
      <c r="N436" s="248"/>
      <c r="O436" s="248"/>
      <c r="P436" s="248"/>
      <c r="Q436" s="248"/>
      <c r="R436" s="248"/>
      <c r="S436" s="248"/>
      <c r="T436" s="248"/>
      <c r="U436" s="248"/>
      <c r="V436" s="248"/>
      <c r="W436" s="248"/>
      <c r="X436" s="248"/>
      <c r="Y436" s="248"/>
      <c r="Z436" s="248"/>
      <c r="AA436" s="248"/>
      <c r="AB436" s="248"/>
    </row>
    <row r="437" spans="2:28" outlineLevel="1">
      <c r="B437" s="556"/>
      <c r="C437" s="248"/>
      <c r="D437" s="248"/>
      <c r="E437" s="248"/>
      <c r="F437" s="248"/>
      <c r="G437" s="248"/>
      <c r="H437" s="248"/>
      <c r="I437" s="249"/>
      <c r="J437" s="249"/>
      <c r="K437" s="249"/>
      <c r="L437" s="249"/>
      <c r="M437" s="249"/>
      <c r="N437" s="248"/>
      <c r="O437" s="248"/>
      <c r="P437" s="248"/>
      <c r="Q437" s="248"/>
      <c r="R437" s="248"/>
      <c r="S437" s="248"/>
      <c r="T437" s="248"/>
      <c r="U437" s="248"/>
      <c r="V437" s="248"/>
      <c r="W437" s="248"/>
      <c r="X437" s="248"/>
      <c r="Y437" s="248"/>
      <c r="Z437" s="248"/>
      <c r="AA437" s="248"/>
      <c r="AB437" s="248"/>
    </row>
    <row r="438" spans="2:28" outlineLevel="1">
      <c r="B438" s="556"/>
      <c r="C438" s="21"/>
    </row>
    <row r="439" spans="2:28" outlineLevel="1">
      <c r="B439" s="556"/>
      <c r="C439" s="248"/>
      <c r="D439" s="248"/>
      <c r="E439" s="248"/>
      <c r="F439" s="248"/>
      <c r="G439" s="248"/>
      <c r="H439" s="248"/>
      <c r="I439" s="248"/>
      <c r="J439" s="248"/>
      <c r="K439" s="248"/>
      <c r="L439" s="248"/>
      <c r="M439" s="248"/>
      <c r="N439" s="248"/>
      <c r="O439" s="248"/>
      <c r="P439" s="248"/>
      <c r="Q439" s="248"/>
      <c r="R439" s="248"/>
      <c r="S439" s="248"/>
      <c r="T439" s="248"/>
      <c r="U439" s="248"/>
      <c r="V439" s="248"/>
      <c r="W439" s="248"/>
      <c r="X439" s="248"/>
      <c r="Y439" s="248"/>
      <c r="Z439" s="248"/>
      <c r="AA439" s="248"/>
      <c r="AB439" s="248"/>
    </row>
    <row r="440" spans="2:28" outlineLevel="1">
      <c r="B440" s="556"/>
      <c r="C440" s="248"/>
      <c r="D440" s="248"/>
      <c r="E440" s="248"/>
      <c r="F440" s="248"/>
      <c r="G440" s="248"/>
      <c r="H440" s="248"/>
      <c r="I440" s="248"/>
      <c r="J440" s="248"/>
      <c r="K440" s="248"/>
      <c r="L440" s="248"/>
      <c r="M440" s="248"/>
      <c r="N440" s="248"/>
      <c r="O440" s="248"/>
      <c r="P440" s="248"/>
      <c r="Q440" s="248"/>
      <c r="R440" s="248"/>
      <c r="S440" s="248"/>
      <c r="T440" s="248"/>
      <c r="U440" s="248"/>
      <c r="V440" s="248"/>
      <c r="W440" s="248"/>
      <c r="X440" s="248"/>
      <c r="Y440" s="248"/>
      <c r="Z440" s="248"/>
      <c r="AA440" s="248"/>
      <c r="AB440" s="248"/>
    </row>
    <row r="441" spans="2:28" outlineLevel="1">
      <c r="B441" s="556"/>
      <c r="C441" s="248"/>
      <c r="D441" s="248"/>
      <c r="E441" s="248"/>
      <c r="F441" s="248"/>
      <c r="G441" s="248"/>
      <c r="H441" s="248"/>
      <c r="I441" s="248"/>
      <c r="J441" s="248"/>
      <c r="K441" s="248"/>
      <c r="L441" s="248"/>
      <c r="M441" s="248"/>
      <c r="N441" s="248"/>
      <c r="O441" s="248"/>
      <c r="P441" s="248"/>
      <c r="Q441" s="248"/>
      <c r="R441" s="248"/>
      <c r="S441" s="248"/>
      <c r="T441" s="248"/>
      <c r="U441" s="248"/>
      <c r="V441" s="248"/>
      <c r="W441" s="248"/>
      <c r="X441" s="248"/>
      <c r="Y441" s="248"/>
      <c r="Z441" s="248"/>
      <c r="AA441" s="248"/>
      <c r="AB441" s="248"/>
    </row>
    <row r="442" spans="2:28" outlineLevel="1">
      <c r="B442" s="556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248"/>
      <c r="T442" s="248"/>
      <c r="U442" s="248"/>
      <c r="V442" s="248"/>
      <c r="W442" s="248"/>
      <c r="X442" s="248"/>
      <c r="Y442" s="248"/>
      <c r="Z442" s="248"/>
      <c r="AA442" s="248"/>
      <c r="AB442" s="248"/>
    </row>
    <row r="443" spans="2:28" outlineLevel="1">
      <c r="B443" s="556"/>
      <c r="C443" s="248"/>
      <c r="D443" s="248"/>
      <c r="E443" s="248"/>
      <c r="F443" s="248"/>
      <c r="G443" s="248"/>
      <c r="H443" s="248"/>
      <c r="I443" s="248"/>
      <c r="J443" s="248"/>
      <c r="K443" s="248"/>
      <c r="L443" s="248"/>
      <c r="M443" s="248"/>
      <c r="N443" s="248"/>
      <c r="O443" s="248"/>
      <c r="P443" s="248"/>
      <c r="Q443" s="248"/>
      <c r="R443" s="248"/>
      <c r="S443" s="248"/>
      <c r="T443" s="248"/>
      <c r="U443" s="248"/>
      <c r="V443" s="248"/>
      <c r="W443" s="248"/>
      <c r="X443" s="248"/>
      <c r="Y443" s="248"/>
      <c r="Z443" s="248"/>
      <c r="AA443" s="248"/>
      <c r="AB443" s="248"/>
    </row>
    <row r="444" spans="2:28" outlineLevel="1">
      <c r="B444" s="556"/>
      <c r="C444" s="248"/>
      <c r="D444" s="248"/>
      <c r="E444" s="248"/>
      <c r="F444" s="248"/>
      <c r="G444" s="248"/>
      <c r="H444" s="248"/>
      <c r="I444" s="248"/>
      <c r="J444" s="248"/>
      <c r="K444" s="248"/>
      <c r="L444" s="248"/>
      <c r="M444" s="248"/>
      <c r="N444" s="248"/>
      <c r="O444" s="248"/>
      <c r="P444" s="248"/>
      <c r="Q444" s="248"/>
      <c r="R444" s="248"/>
      <c r="S444" s="248"/>
      <c r="T444" s="248"/>
      <c r="U444" s="248"/>
      <c r="V444" s="248"/>
      <c r="W444" s="248"/>
      <c r="X444" s="248"/>
      <c r="Y444" s="248"/>
      <c r="Z444" s="248"/>
      <c r="AA444" s="248"/>
      <c r="AB444" s="248"/>
    </row>
    <row r="445" spans="2:28" outlineLevel="1">
      <c r="B445" s="556"/>
      <c r="C445" s="248"/>
      <c r="D445" s="248"/>
      <c r="E445" s="248"/>
      <c r="F445" s="248"/>
      <c r="G445" s="248"/>
      <c r="H445" s="248"/>
      <c r="I445" s="248"/>
      <c r="J445" s="248"/>
      <c r="K445" s="248"/>
      <c r="L445" s="248"/>
      <c r="M445" s="248"/>
      <c r="N445" s="248"/>
      <c r="O445" s="248"/>
      <c r="P445" s="248"/>
      <c r="Q445" s="248"/>
      <c r="R445" s="248"/>
      <c r="S445" s="248"/>
      <c r="T445" s="248"/>
      <c r="U445" s="248"/>
      <c r="V445" s="248"/>
      <c r="W445" s="248"/>
      <c r="X445" s="248"/>
      <c r="Y445" s="248"/>
      <c r="Z445" s="248"/>
      <c r="AA445" s="248"/>
      <c r="AB445" s="248"/>
    </row>
    <row r="446" spans="2:28" outlineLevel="1">
      <c r="B446" s="556"/>
      <c r="C446" s="248"/>
      <c r="D446" s="248"/>
      <c r="E446" s="248"/>
      <c r="F446" s="248"/>
      <c r="G446" s="248"/>
      <c r="H446" s="248"/>
      <c r="I446" s="248"/>
      <c r="J446" s="248"/>
      <c r="K446" s="248"/>
      <c r="L446" s="248"/>
      <c r="M446" s="248"/>
      <c r="N446" s="248"/>
      <c r="O446" s="248"/>
      <c r="P446" s="248"/>
      <c r="Q446" s="248"/>
      <c r="R446" s="248"/>
      <c r="S446" s="248"/>
      <c r="T446" s="248"/>
      <c r="U446" s="248"/>
      <c r="V446" s="248"/>
      <c r="W446" s="248"/>
      <c r="X446" s="248"/>
      <c r="Y446" s="248"/>
      <c r="Z446" s="248"/>
      <c r="AA446" s="248"/>
      <c r="AB446" s="248"/>
    </row>
    <row r="447" spans="2:28" outlineLevel="1">
      <c r="B447" s="556"/>
      <c r="C447" s="248"/>
      <c r="D447" s="248"/>
      <c r="E447" s="248"/>
      <c r="F447" s="248"/>
      <c r="G447" s="248"/>
      <c r="H447" s="248"/>
      <c r="I447" s="248"/>
      <c r="J447" s="248"/>
      <c r="K447" s="248"/>
      <c r="L447" s="248"/>
      <c r="M447" s="248"/>
      <c r="N447" s="248"/>
      <c r="O447" s="248"/>
      <c r="P447" s="248"/>
      <c r="Q447" s="248"/>
      <c r="R447" s="248"/>
      <c r="S447" s="248"/>
      <c r="T447" s="248"/>
      <c r="U447" s="248"/>
      <c r="V447" s="248"/>
      <c r="W447" s="248"/>
      <c r="X447" s="248"/>
      <c r="Y447" s="248"/>
      <c r="Z447" s="248"/>
      <c r="AA447" s="248"/>
      <c r="AB447" s="248"/>
    </row>
    <row r="448" spans="2:28" outlineLevel="1">
      <c r="B448" s="556"/>
      <c r="C448" s="248"/>
      <c r="D448" s="248"/>
      <c r="E448" s="248"/>
      <c r="F448" s="248"/>
      <c r="G448" s="248"/>
      <c r="H448" s="248"/>
      <c r="I448" s="248"/>
      <c r="J448" s="248"/>
      <c r="K448" s="248"/>
      <c r="L448" s="248"/>
      <c r="M448" s="248"/>
      <c r="N448" s="248"/>
      <c r="O448" s="248"/>
      <c r="P448" s="248"/>
      <c r="Q448" s="248"/>
      <c r="R448" s="248"/>
      <c r="S448" s="248"/>
      <c r="T448" s="248"/>
      <c r="U448" s="248"/>
      <c r="V448" s="248"/>
      <c r="W448" s="248"/>
      <c r="X448" s="248"/>
      <c r="Y448" s="248"/>
      <c r="Z448" s="248"/>
      <c r="AA448" s="248"/>
      <c r="AB448" s="248"/>
    </row>
    <row r="449" spans="2:28" outlineLevel="1">
      <c r="B449" s="556"/>
      <c r="C449" s="248"/>
      <c r="D449" s="248"/>
      <c r="E449" s="248"/>
      <c r="F449" s="248"/>
      <c r="G449" s="248"/>
      <c r="H449" s="248"/>
      <c r="I449" s="248"/>
      <c r="J449" s="248"/>
      <c r="K449" s="248"/>
      <c r="L449" s="248"/>
      <c r="M449" s="248"/>
      <c r="N449" s="248"/>
      <c r="O449" s="248"/>
      <c r="P449" s="248"/>
      <c r="Q449" s="248"/>
      <c r="R449" s="248"/>
      <c r="S449" s="248"/>
      <c r="T449" s="248"/>
      <c r="U449" s="248"/>
      <c r="V449" s="248"/>
      <c r="W449" s="248"/>
      <c r="X449" s="248"/>
      <c r="Y449" s="248"/>
      <c r="Z449" s="248"/>
      <c r="AA449" s="248"/>
      <c r="AB449" s="248"/>
    </row>
    <row r="450" spans="2:28" outlineLevel="1">
      <c r="B450" s="556"/>
      <c r="C450" s="248"/>
      <c r="D450" s="248"/>
      <c r="E450" s="248"/>
      <c r="F450" s="248"/>
      <c r="G450" s="248"/>
      <c r="H450" s="248"/>
      <c r="I450" s="248"/>
      <c r="J450" s="248"/>
      <c r="K450" s="248"/>
      <c r="L450" s="248"/>
      <c r="M450" s="248"/>
      <c r="N450" s="248"/>
      <c r="O450" s="248"/>
      <c r="P450" s="248"/>
      <c r="Q450" s="248"/>
      <c r="R450" s="248"/>
      <c r="S450" s="248"/>
      <c r="T450" s="248"/>
      <c r="U450" s="248"/>
      <c r="V450" s="248"/>
      <c r="W450" s="248"/>
      <c r="X450" s="248"/>
      <c r="Y450" s="248"/>
      <c r="Z450" s="248"/>
      <c r="AA450" s="248"/>
      <c r="AB450" s="248"/>
    </row>
    <row r="451" spans="2:28" outlineLevel="1">
      <c r="B451" s="556"/>
      <c r="C451" s="248"/>
      <c r="D451" s="248"/>
      <c r="E451" s="248"/>
      <c r="F451" s="248"/>
      <c r="G451" s="248"/>
      <c r="H451" s="248"/>
      <c r="I451" s="248"/>
      <c r="J451" s="248"/>
      <c r="K451" s="248"/>
      <c r="L451" s="248"/>
      <c r="M451" s="248"/>
      <c r="N451" s="248"/>
      <c r="O451" s="248"/>
      <c r="P451" s="248"/>
      <c r="Q451" s="248"/>
      <c r="R451" s="248"/>
      <c r="S451" s="248"/>
      <c r="T451" s="248"/>
      <c r="U451" s="248"/>
      <c r="V451" s="248"/>
      <c r="W451" s="248"/>
      <c r="X451" s="248"/>
      <c r="Y451" s="248"/>
      <c r="Z451" s="248"/>
      <c r="AA451" s="248"/>
      <c r="AB451" s="248"/>
    </row>
    <row r="452" spans="2:28" outlineLevel="1">
      <c r="B452" s="556"/>
      <c r="C452" s="248"/>
      <c r="D452" s="248"/>
      <c r="E452" s="248"/>
      <c r="F452" s="248"/>
      <c r="G452" s="248"/>
      <c r="H452" s="248"/>
      <c r="I452" s="248"/>
      <c r="J452" s="248"/>
      <c r="K452" s="248"/>
      <c r="L452" s="248"/>
      <c r="M452" s="248"/>
      <c r="N452" s="248"/>
      <c r="O452" s="248"/>
      <c r="P452" s="248"/>
      <c r="Q452" s="248"/>
      <c r="R452" s="248"/>
      <c r="S452" s="248"/>
      <c r="T452" s="248"/>
      <c r="U452" s="248"/>
      <c r="V452" s="248"/>
      <c r="W452" s="248"/>
      <c r="X452" s="248"/>
      <c r="Y452" s="248"/>
      <c r="Z452" s="248"/>
      <c r="AA452" s="248"/>
      <c r="AB452" s="248"/>
    </row>
    <row r="453" spans="2:28" outlineLevel="1">
      <c r="B453" s="556"/>
      <c r="C453" s="248"/>
      <c r="D453" s="248"/>
      <c r="E453" s="248"/>
      <c r="F453" s="248"/>
      <c r="G453" s="248"/>
      <c r="H453" s="248"/>
      <c r="I453" s="248"/>
      <c r="J453" s="248"/>
      <c r="K453" s="248"/>
      <c r="L453" s="248"/>
      <c r="M453" s="248"/>
      <c r="N453" s="248"/>
      <c r="O453" s="248"/>
      <c r="P453" s="248"/>
      <c r="Q453" s="248"/>
      <c r="R453" s="248"/>
      <c r="S453" s="248"/>
      <c r="T453" s="248"/>
      <c r="U453" s="248"/>
      <c r="V453" s="248"/>
      <c r="W453" s="248"/>
      <c r="X453" s="248"/>
      <c r="Y453" s="248"/>
      <c r="Z453" s="248"/>
      <c r="AA453" s="248"/>
      <c r="AB453" s="248"/>
    </row>
    <row r="454" spans="2:28" outlineLevel="1">
      <c r="B454" s="556"/>
      <c r="C454" s="248"/>
      <c r="D454" s="248"/>
      <c r="E454" s="248"/>
      <c r="F454" s="248"/>
      <c r="G454" s="248"/>
      <c r="H454" s="248"/>
      <c r="I454" s="248"/>
      <c r="J454" s="248"/>
      <c r="K454" s="248"/>
      <c r="L454" s="248"/>
      <c r="M454" s="248"/>
      <c r="N454" s="248"/>
      <c r="O454" s="248"/>
      <c r="P454" s="248"/>
      <c r="Q454" s="248"/>
      <c r="R454" s="248"/>
      <c r="S454" s="248"/>
      <c r="T454" s="248"/>
      <c r="U454" s="248"/>
      <c r="V454" s="248"/>
      <c r="W454" s="248"/>
      <c r="X454" s="248"/>
      <c r="Y454" s="248"/>
      <c r="Z454" s="248"/>
      <c r="AA454" s="248"/>
      <c r="AB454" s="248"/>
    </row>
    <row r="455" spans="2:28" outlineLevel="1">
      <c r="B455" s="556"/>
      <c r="C455" s="248"/>
      <c r="D455" s="248"/>
      <c r="E455" s="248"/>
      <c r="F455" s="248"/>
      <c r="G455" s="248"/>
      <c r="H455" s="248"/>
      <c r="I455" s="248"/>
      <c r="J455" s="248"/>
      <c r="K455" s="248"/>
      <c r="L455" s="248"/>
      <c r="M455" s="248"/>
      <c r="N455" s="248"/>
      <c r="O455" s="248"/>
      <c r="P455" s="248"/>
      <c r="Q455" s="248"/>
      <c r="R455" s="248"/>
      <c r="S455" s="248"/>
      <c r="T455" s="248"/>
      <c r="U455" s="248"/>
      <c r="V455" s="248"/>
      <c r="W455" s="248"/>
      <c r="X455" s="248"/>
      <c r="Y455" s="248"/>
      <c r="Z455" s="248"/>
      <c r="AA455" s="248"/>
      <c r="AB455" s="248"/>
    </row>
    <row r="456" spans="2:28" outlineLevel="1">
      <c r="B456" s="556"/>
      <c r="C456" s="248"/>
      <c r="D456" s="248"/>
      <c r="E456" s="248"/>
      <c r="F456" s="248"/>
      <c r="G456" s="248"/>
      <c r="H456" s="248"/>
      <c r="I456" s="248"/>
      <c r="J456" s="248"/>
      <c r="K456" s="248"/>
      <c r="L456" s="248"/>
      <c r="M456" s="248"/>
      <c r="N456" s="248"/>
      <c r="O456" s="248"/>
      <c r="P456" s="248"/>
      <c r="Q456" s="248"/>
      <c r="R456" s="248"/>
      <c r="S456" s="248"/>
      <c r="T456" s="248"/>
      <c r="U456" s="248"/>
      <c r="V456" s="248"/>
      <c r="W456" s="248"/>
      <c r="X456" s="248"/>
      <c r="Y456" s="248"/>
      <c r="Z456" s="248"/>
      <c r="AA456" s="248"/>
      <c r="AB456" s="248"/>
    </row>
    <row r="457" spans="2:28" outlineLevel="1">
      <c r="B457" s="556"/>
      <c r="C457" s="248"/>
      <c r="D457" s="248"/>
      <c r="E457" s="248"/>
      <c r="F457" s="248"/>
      <c r="G457" s="248"/>
      <c r="H457" s="248"/>
      <c r="I457" s="248"/>
      <c r="J457" s="248"/>
      <c r="K457" s="248"/>
      <c r="L457" s="248"/>
      <c r="M457" s="248"/>
      <c r="N457" s="248"/>
      <c r="O457" s="248"/>
      <c r="P457" s="248"/>
      <c r="Q457" s="248"/>
      <c r="R457" s="248"/>
      <c r="S457" s="248"/>
      <c r="T457" s="248"/>
      <c r="U457" s="248"/>
      <c r="V457" s="248"/>
      <c r="W457" s="248"/>
      <c r="X457" s="248"/>
      <c r="Y457" s="248"/>
      <c r="Z457" s="248"/>
      <c r="AA457" s="248"/>
      <c r="AB457" s="248"/>
    </row>
    <row r="458" spans="2:28" outlineLevel="1">
      <c r="B458" s="556"/>
      <c r="C458" s="248"/>
      <c r="D458" s="248"/>
      <c r="E458" s="248"/>
      <c r="F458" s="248"/>
      <c r="G458" s="248"/>
      <c r="H458" s="248"/>
      <c r="I458" s="248"/>
      <c r="J458" s="248"/>
      <c r="K458" s="248"/>
      <c r="L458" s="248"/>
      <c r="M458" s="248"/>
      <c r="N458" s="248"/>
      <c r="O458" s="248"/>
      <c r="P458" s="248"/>
      <c r="Q458" s="248"/>
      <c r="R458" s="248"/>
      <c r="S458" s="248"/>
      <c r="T458" s="248"/>
      <c r="U458" s="248"/>
      <c r="V458" s="248"/>
      <c r="W458" s="248"/>
      <c r="X458" s="248"/>
      <c r="Y458" s="248"/>
      <c r="Z458" s="248"/>
      <c r="AA458" s="248"/>
      <c r="AB458" s="248"/>
    </row>
    <row r="459" spans="2:28" outlineLevel="1">
      <c r="B459" s="556"/>
      <c r="C459" s="248"/>
      <c r="D459" s="248"/>
      <c r="E459" s="248"/>
      <c r="F459" s="248"/>
      <c r="G459" s="248"/>
      <c r="H459" s="248"/>
      <c r="I459" s="248"/>
      <c r="J459" s="248"/>
      <c r="K459" s="248"/>
      <c r="L459" s="248"/>
      <c r="M459" s="248"/>
      <c r="N459" s="248"/>
      <c r="O459" s="248"/>
      <c r="P459" s="248"/>
      <c r="Q459" s="248"/>
      <c r="R459" s="248"/>
      <c r="S459" s="248"/>
      <c r="T459" s="248"/>
      <c r="U459" s="248"/>
      <c r="V459" s="248"/>
      <c r="W459" s="248"/>
      <c r="X459" s="248"/>
      <c r="Y459" s="248"/>
      <c r="Z459" s="248"/>
      <c r="AA459" s="248"/>
      <c r="AB459" s="248"/>
    </row>
    <row r="460" spans="2:28" outlineLevel="1">
      <c r="B460" s="556"/>
      <c r="C460" s="248"/>
      <c r="D460" s="248"/>
      <c r="E460" s="248"/>
      <c r="F460" s="248"/>
      <c r="G460" s="248"/>
      <c r="H460" s="248"/>
      <c r="I460" s="248"/>
      <c r="J460" s="248"/>
      <c r="K460" s="248"/>
      <c r="L460" s="248"/>
      <c r="M460" s="248"/>
      <c r="N460" s="248"/>
      <c r="O460" s="248"/>
      <c r="P460" s="248"/>
      <c r="Q460" s="248"/>
      <c r="R460" s="248"/>
      <c r="S460" s="248"/>
      <c r="T460" s="248"/>
      <c r="U460" s="248"/>
      <c r="V460" s="248"/>
      <c r="W460" s="248"/>
      <c r="X460" s="248"/>
      <c r="Y460" s="248"/>
      <c r="Z460" s="248"/>
      <c r="AA460" s="248"/>
      <c r="AB460" s="248"/>
    </row>
    <row r="461" spans="2:28" outlineLevel="1">
      <c r="B461" s="556"/>
      <c r="C461" s="248"/>
      <c r="D461" s="248"/>
      <c r="E461" s="248"/>
      <c r="F461" s="248"/>
      <c r="G461" s="248"/>
      <c r="H461" s="248"/>
      <c r="I461" s="248"/>
      <c r="J461" s="248"/>
      <c r="K461" s="248"/>
      <c r="L461" s="248"/>
      <c r="M461" s="248"/>
      <c r="N461" s="248"/>
      <c r="O461" s="248"/>
      <c r="P461" s="248"/>
      <c r="Q461" s="248"/>
      <c r="R461" s="248"/>
      <c r="S461" s="248"/>
      <c r="T461" s="248"/>
      <c r="U461" s="248"/>
      <c r="V461" s="248"/>
      <c r="W461" s="248"/>
      <c r="X461" s="248"/>
      <c r="Y461" s="248"/>
      <c r="Z461" s="248"/>
      <c r="AA461" s="248"/>
      <c r="AB461" s="248"/>
    </row>
    <row r="462" spans="2:28" outlineLevel="1">
      <c r="B462" s="556"/>
      <c r="C462" s="248"/>
      <c r="D462" s="248"/>
      <c r="E462" s="248"/>
      <c r="F462" s="248"/>
      <c r="G462" s="248"/>
      <c r="H462" s="248"/>
      <c r="I462" s="248"/>
      <c r="J462" s="248"/>
      <c r="K462" s="248"/>
      <c r="L462" s="248"/>
      <c r="M462" s="248"/>
      <c r="N462" s="248"/>
      <c r="O462" s="248"/>
      <c r="P462" s="248"/>
      <c r="Q462" s="248"/>
      <c r="R462" s="248"/>
      <c r="S462" s="248"/>
      <c r="T462" s="248"/>
      <c r="U462" s="248"/>
      <c r="V462" s="248"/>
      <c r="W462" s="248"/>
      <c r="X462" s="248"/>
      <c r="Y462" s="248"/>
      <c r="Z462" s="248"/>
      <c r="AA462" s="248"/>
      <c r="AB462" s="248"/>
    </row>
    <row r="463" spans="2:28" outlineLevel="1">
      <c r="B463" s="556"/>
      <c r="C463" s="248"/>
      <c r="D463" s="248"/>
      <c r="E463" s="248"/>
      <c r="F463" s="248"/>
      <c r="G463" s="248"/>
      <c r="H463" s="248"/>
      <c r="I463" s="248"/>
      <c r="J463" s="248"/>
      <c r="K463" s="248"/>
      <c r="L463" s="248"/>
      <c r="M463" s="248"/>
      <c r="N463" s="248"/>
      <c r="O463" s="248"/>
      <c r="P463" s="248"/>
      <c r="Q463" s="248"/>
      <c r="R463" s="248"/>
      <c r="S463" s="248"/>
      <c r="T463" s="248"/>
      <c r="U463" s="248"/>
      <c r="V463" s="248"/>
      <c r="W463" s="248"/>
      <c r="X463" s="248"/>
      <c r="Y463" s="248"/>
      <c r="Z463" s="248"/>
      <c r="AA463" s="248"/>
      <c r="AB463" s="248"/>
    </row>
    <row r="464" spans="2:28" outlineLevel="1">
      <c r="B464" s="556"/>
      <c r="C464" s="248"/>
      <c r="D464" s="248"/>
      <c r="E464" s="248"/>
      <c r="F464" s="248"/>
      <c r="G464" s="248"/>
      <c r="H464" s="248"/>
      <c r="I464" s="248"/>
      <c r="J464" s="248"/>
      <c r="K464" s="248"/>
      <c r="L464" s="248"/>
      <c r="M464" s="248"/>
      <c r="N464" s="248"/>
      <c r="O464" s="248"/>
      <c r="P464" s="248"/>
      <c r="Q464" s="248"/>
      <c r="R464" s="248"/>
      <c r="S464" s="248"/>
      <c r="T464" s="248"/>
      <c r="U464" s="248"/>
      <c r="V464" s="248"/>
      <c r="W464" s="248"/>
      <c r="X464" s="248"/>
      <c r="Y464" s="248"/>
      <c r="Z464" s="248"/>
      <c r="AA464" s="248"/>
      <c r="AB464" s="248"/>
    </row>
    <row r="465" spans="2:28" outlineLevel="1">
      <c r="B465" s="556"/>
      <c r="C465" s="248"/>
      <c r="D465" s="248"/>
      <c r="E465" s="248"/>
      <c r="F465" s="248"/>
      <c r="G465" s="248"/>
      <c r="H465" s="248"/>
      <c r="I465" s="248"/>
      <c r="J465" s="248"/>
      <c r="K465" s="248"/>
      <c r="L465" s="248"/>
      <c r="M465" s="248"/>
      <c r="N465" s="248"/>
      <c r="O465" s="248"/>
      <c r="P465" s="248"/>
      <c r="Q465" s="248"/>
      <c r="R465" s="248"/>
      <c r="S465" s="248"/>
      <c r="T465" s="248"/>
      <c r="U465" s="248"/>
      <c r="V465" s="248"/>
      <c r="W465" s="248"/>
      <c r="X465" s="248"/>
      <c r="Y465" s="248"/>
      <c r="Z465" s="248"/>
      <c r="AA465" s="248"/>
      <c r="AB465" s="248"/>
    </row>
    <row r="466" spans="2:28" outlineLevel="1">
      <c r="B466" s="556"/>
      <c r="C466" s="248"/>
      <c r="D466" s="248"/>
      <c r="E466" s="248"/>
      <c r="F466" s="248"/>
      <c r="G466" s="248"/>
      <c r="H466" s="248"/>
      <c r="I466" s="248"/>
      <c r="J466" s="248"/>
      <c r="K466" s="248"/>
      <c r="L466" s="248"/>
      <c r="M466" s="248"/>
      <c r="N466" s="248"/>
      <c r="O466" s="248"/>
      <c r="P466" s="248"/>
      <c r="Q466" s="248"/>
      <c r="R466" s="248"/>
      <c r="S466" s="248"/>
      <c r="T466" s="248"/>
      <c r="U466" s="248"/>
      <c r="V466" s="248"/>
      <c r="W466" s="248"/>
      <c r="X466" s="248"/>
      <c r="Y466" s="248"/>
      <c r="Z466" s="248"/>
      <c r="AA466" s="248"/>
      <c r="AB466" s="248"/>
    </row>
    <row r="467" spans="2:28" outlineLevel="1">
      <c r="B467" s="556"/>
      <c r="C467" s="248"/>
      <c r="D467" s="248"/>
      <c r="E467" s="248"/>
      <c r="F467" s="248"/>
      <c r="G467" s="248"/>
      <c r="H467" s="248"/>
      <c r="I467" s="248"/>
      <c r="J467" s="248"/>
      <c r="K467" s="248"/>
      <c r="L467" s="248"/>
      <c r="M467" s="248"/>
      <c r="N467" s="248"/>
      <c r="O467" s="248"/>
      <c r="P467" s="248"/>
      <c r="Q467" s="248"/>
      <c r="R467" s="248"/>
      <c r="S467" s="248"/>
      <c r="T467" s="248"/>
      <c r="U467" s="248"/>
      <c r="V467" s="248"/>
      <c r="W467" s="248"/>
      <c r="X467" s="248"/>
      <c r="Y467" s="248"/>
      <c r="Z467" s="248"/>
      <c r="AA467" s="248"/>
      <c r="AB467" s="248"/>
    </row>
    <row r="468" spans="2:28" outlineLevel="1">
      <c r="B468" s="556"/>
      <c r="C468" s="248"/>
      <c r="D468" s="248"/>
      <c r="E468" s="248"/>
      <c r="F468" s="248"/>
      <c r="G468" s="248"/>
      <c r="H468" s="248"/>
      <c r="I468" s="248"/>
      <c r="J468" s="248"/>
      <c r="K468" s="248"/>
      <c r="L468" s="248"/>
      <c r="M468" s="248"/>
      <c r="N468" s="248"/>
      <c r="O468" s="248"/>
      <c r="P468" s="248"/>
      <c r="Q468" s="248"/>
      <c r="R468" s="248"/>
      <c r="S468" s="248"/>
      <c r="T468" s="248"/>
      <c r="U468" s="248"/>
      <c r="V468" s="248"/>
      <c r="W468" s="248"/>
      <c r="X468" s="248"/>
      <c r="Y468" s="248"/>
      <c r="Z468" s="248"/>
      <c r="AA468" s="248"/>
      <c r="AB468" s="248"/>
    </row>
    <row r="469" spans="2:28" outlineLevel="1">
      <c r="B469" s="556"/>
      <c r="C469" s="21"/>
    </row>
    <row r="470" spans="2:28" outlineLevel="1">
      <c r="B470" s="556"/>
      <c r="D470" s="248"/>
      <c r="I470" s="4"/>
      <c r="J470" s="4"/>
      <c r="K470" s="4"/>
      <c r="L470" s="4"/>
      <c r="M470" s="4"/>
    </row>
    <row r="471" spans="2:28" outlineLevel="1">
      <c r="B471" s="556"/>
      <c r="D471" s="248"/>
      <c r="I471" s="4"/>
      <c r="J471" s="4"/>
      <c r="K471" s="4"/>
      <c r="L471" s="4"/>
      <c r="M471" s="4"/>
    </row>
    <row r="472" spans="2:28" outlineLevel="1">
      <c r="B472" s="556"/>
      <c r="D472" s="248"/>
      <c r="I472" s="4"/>
      <c r="J472" s="4"/>
      <c r="K472" s="4"/>
      <c r="L472" s="4"/>
      <c r="M472" s="4"/>
    </row>
    <row r="473" spans="2:28" outlineLevel="1">
      <c r="B473" s="556"/>
      <c r="D473" s="248"/>
      <c r="I473" s="4"/>
      <c r="J473" s="4"/>
      <c r="K473" s="4"/>
      <c r="L473" s="4"/>
      <c r="M473" s="4"/>
    </row>
    <row r="474" spans="2:28" outlineLevel="1">
      <c r="B474" s="556"/>
      <c r="C474" s="10"/>
      <c r="D474" s="248"/>
      <c r="I474" s="4"/>
      <c r="J474" s="4"/>
      <c r="K474" s="4"/>
      <c r="L474" s="4"/>
      <c r="M474" s="4"/>
    </row>
    <row r="475" spans="2:28" outlineLevel="1">
      <c r="B475" s="556"/>
      <c r="C475" s="10"/>
      <c r="D475" s="248"/>
      <c r="I475" s="4"/>
      <c r="J475" s="4"/>
      <c r="K475" s="4"/>
      <c r="L475" s="4"/>
      <c r="M475" s="4"/>
    </row>
    <row r="476" spans="2:28" outlineLevel="1">
      <c r="B476" s="556"/>
      <c r="C476" s="10"/>
      <c r="D476" s="248"/>
      <c r="I476" s="4"/>
      <c r="J476" s="4"/>
      <c r="K476" s="4"/>
      <c r="L476" s="4"/>
      <c r="M476" s="4"/>
    </row>
    <row r="477" spans="2:28" outlineLevel="1">
      <c r="B477" s="556"/>
      <c r="C477" s="10"/>
      <c r="D477" s="248"/>
      <c r="I477" s="4"/>
      <c r="J477" s="4"/>
      <c r="K477" s="4"/>
      <c r="L477" s="4"/>
      <c r="M477" s="4"/>
    </row>
    <row r="478" spans="2:28" outlineLevel="1">
      <c r="B478" s="556"/>
      <c r="C478" s="10"/>
      <c r="D478" s="248"/>
      <c r="I478" s="4"/>
      <c r="J478" s="4"/>
      <c r="K478" s="4"/>
      <c r="L478" s="4"/>
      <c r="M478" s="4"/>
    </row>
    <row r="479" spans="2:28" outlineLevel="1">
      <c r="B479" s="556"/>
      <c r="C479" s="10"/>
      <c r="D479" s="248"/>
      <c r="I479" s="4"/>
      <c r="J479" s="4"/>
      <c r="K479" s="4"/>
      <c r="L479" s="4"/>
      <c r="M479" s="4"/>
    </row>
    <row r="480" spans="2:28" outlineLevel="1">
      <c r="B480" s="556"/>
      <c r="C480" s="10"/>
      <c r="D480" s="248"/>
      <c r="I480" s="4"/>
      <c r="J480" s="4"/>
      <c r="K480" s="4"/>
      <c r="L480" s="4"/>
      <c r="M480" s="4"/>
    </row>
    <row r="481" spans="2:13" outlineLevel="1">
      <c r="B481" s="556"/>
      <c r="C481" s="10"/>
      <c r="D481" s="248"/>
      <c r="I481" s="4"/>
      <c r="J481" s="4"/>
      <c r="K481" s="4"/>
      <c r="L481" s="4"/>
      <c r="M481" s="4"/>
    </row>
    <row r="482" spans="2:13" outlineLevel="1">
      <c r="B482" s="556"/>
      <c r="C482" s="10"/>
      <c r="D482" s="248"/>
      <c r="I482" s="4"/>
      <c r="J482" s="4"/>
      <c r="K482" s="4"/>
      <c r="L482" s="4"/>
      <c r="M482" s="4"/>
    </row>
    <row r="483" spans="2:13" outlineLevel="1">
      <c r="B483" s="556"/>
      <c r="C483" s="10"/>
      <c r="D483" s="248"/>
      <c r="I483" s="4"/>
      <c r="J483" s="4"/>
      <c r="K483" s="4"/>
      <c r="L483" s="4"/>
      <c r="M483" s="4"/>
    </row>
    <row r="484" spans="2:13" outlineLevel="1">
      <c r="B484" s="556"/>
      <c r="C484" s="10"/>
      <c r="D484" s="248"/>
      <c r="I484" s="4"/>
      <c r="J484" s="4"/>
      <c r="K484" s="4"/>
      <c r="L484" s="4"/>
      <c r="M484" s="4"/>
    </row>
    <row r="485" spans="2:13" outlineLevel="1">
      <c r="B485" s="556"/>
      <c r="C485" s="10"/>
      <c r="D485" s="248"/>
      <c r="I485" s="4"/>
      <c r="J485" s="4"/>
      <c r="K485" s="4"/>
      <c r="L485" s="4"/>
      <c r="M485" s="4"/>
    </row>
    <row r="486" spans="2:13" outlineLevel="1">
      <c r="B486" s="556"/>
      <c r="C486" s="10"/>
      <c r="D486" s="248"/>
      <c r="I486" s="4"/>
      <c r="J486" s="4"/>
      <c r="K486" s="4"/>
      <c r="L486" s="4"/>
      <c r="M486" s="4"/>
    </row>
    <row r="487" spans="2:13" outlineLevel="1">
      <c r="B487" s="556"/>
      <c r="C487" s="10"/>
      <c r="D487" s="248"/>
      <c r="I487" s="4"/>
      <c r="J487" s="4"/>
      <c r="K487" s="4"/>
      <c r="L487" s="4"/>
      <c r="M487" s="4"/>
    </row>
    <row r="488" spans="2:13" outlineLevel="1">
      <c r="B488" s="556"/>
      <c r="C488" s="10"/>
      <c r="D488" s="248"/>
      <c r="I488" s="4"/>
      <c r="J488" s="4"/>
      <c r="K488" s="4"/>
      <c r="L488" s="4"/>
      <c r="M488" s="4"/>
    </row>
    <row r="489" spans="2:13" outlineLevel="1">
      <c r="B489" s="556"/>
      <c r="C489" s="10"/>
      <c r="D489" s="248"/>
      <c r="I489" s="4"/>
      <c r="J489" s="4"/>
      <c r="K489" s="4"/>
      <c r="L489" s="4"/>
      <c r="M489" s="4"/>
    </row>
    <row r="490" spans="2:13" outlineLevel="1">
      <c r="B490" s="556"/>
      <c r="C490" s="10"/>
      <c r="D490" s="248"/>
      <c r="I490" s="4"/>
      <c r="J490" s="4"/>
      <c r="K490" s="4"/>
      <c r="L490" s="4"/>
      <c r="M490" s="4"/>
    </row>
    <row r="491" spans="2:13" outlineLevel="1">
      <c r="B491" s="556"/>
      <c r="C491" s="10"/>
      <c r="D491" s="248"/>
      <c r="I491" s="4"/>
      <c r="J491" s="4"/>
      <c r="K491" s="4"/>
      <c r="L491" s="4"/>
      <c r="M491" s="4"/>
    </row>
    <row r="492" spans="2:13" outlineLevel="1">
      <c r="B492" s="556"/>
      <c r="C492" s="10"/>
      <c r="D492" s="248"/>
      <c r="I492" s="4"/>
      <c r="J492" s="4"/>
      <c r="K492" s="4"/>
      <c r="L492" s="4"/>
      <c r="M492" s="4"/>
    </row>
    <row r="493" spans="2:13" outlineLevel="1">
      <c r="B493" s="556"/>
      <c r="C493" s="10"/>
      <c r="D493" s="248"/>
      <c r="I493" s="4"/>
      <c r="J493" s="4"/>
      <c r="K493" s="4"/>
      <c r="L493" s="4"/>
      <c r="M493" s="4"/>
    </row>
    <row r="494" spans="2:13" outlineLevel="1">
      <c r="B494" s="556"/>
      <c r="C494" s="10"/>
      <c r="D494" s="248"/>
      <c r="I494" s="4"/>
      <c r="J494" s="4"/>
      <c r="K494" s="4"/>
      <c r="L494" s="4"/>
      <c r="M494" s="4"/>
    </row>
    <row r="495" spans="2:13" outlineLevel="1">
      <c r="B495" s="556"/>
      <c r="C495" s="10"/>
      <c r="D495" s="248"/>
      <c r="I495" s="4"/>
      <c r="J495" s="4"/>
      <c r="K495" s="4"/>
      <c r="L495" s="4"/>
      <c r="M495" s="4"/>
    </row>
    <row r="496" spans="2:13" outlineLevel="1">
      <c r="B496" s="556"/>
      <c r="C496" s="10"/>
      <c r="D496" s="248"/>
      <c r="I496" s="4"/>
      <c r="J496" s="4"/>
      <c r="K496" s="4"/>
      <c r="L496" s="4"/>
      <c r="M496" s="4"/>
    </row>
    <row r="497" spans="2:13" outlineLevel="1">
      <c r="B497" s="556"/>
      <c r="C497" s="10"/>
      <c r="D497" s="248"/>
      <c r="I497" s="4"/>
      <c r="J497" s="4"/>
      <c r="K497" s="4"/>
      <c r="L497" s="4"/>
      <c r="M497" s="4"/>
    </row>
    <row r="498" spans="2:13" outlineLevel="1">
      <c r="B498" s="556"/>
      <c r="C498" s="10"/>
      <c r="D498" s="248"/>
      <c r="I498" s="4"/>
      <c r="J498" s="4"/>
      <c r="K498" s="4"/>
      <c r="L498" s="4"/>
      <c r="M498" s="4"/>
    </row>
    <row r="499" spans="2:13" outlineLevel="1">
      <c r="B499" s="556"/>
      <c r="C499" s="10"/>
      <c r="D499" s="248"/>
      <c r="I499" s="4"/>
      <c r="J499" s="4"/>
      <c r="K499" s="4"/>
      <c r="L499" s="4"/>
      <c r="M499" s="4"/>
    </row>
    <row r="500" spans="2:13" outlineLevel="1">
      <c r="B500" s="556"/>
      <c r="C500" s="21"/>
      <c r="D500" s="10"/>
      <c r="I500" s="4"/>
      <c r="J500" s="4"/>
      <c r="K500" s="4"/>
      <c r="L500" s="4"/>
      <c r="M500" s="4"/>
    </row>
    <row r="501" spans="2:13" outlineLevel="1">
      <c r="B501" s="556"/>
      <c r="C501" s="10"/>
      <c r="D501" s="10"/>
      <c r="I501" s="4"/>
      <c r="J501" s="4"/>
      <c r="K501" s="4"/>
      <c r="L501" s="4"/>
      <c r="M501" s="4"/>
    </row>
    <row r="502" spans="2:13" outlineLevel="1">
      <c r="B502" s="556"/>
      <c r="C502" s="10"/>
      <c r="D502" s="10"/>
      <c r="I502" s="4"/>
      <c r="J502" s="4"/>
      <c r="K502" s="4"/>
      <c r="L502" s="4"/>
      <c r="M502" s="4"/>
    </row>
    <row r="503" spans="2:13" outlineLevel="1">
      <c r="B503" s="556"/>
      <c r="C503" s="10"/>
      <c r="D503" s="10"/>
      <c r="I503" s="4"/>
      <c r="J503" s="4"/>
      <c r="K503" s="4"/>
      <c r="L503" s="4"/>
      <c r="M503" s="4"/>
    </row>
    <row r="504" spans="2:13" outlineLevel="1">
      <c r="B504" s="556"/>
      <c r="C504" s="10"/>
      <c r="D504" s="10"/>
      <c r="I504" s="4"/>
      <c r="J504" s="4"/>
      <c r="K504" s="4"/>
      <c r="L504" s="4"/>
      <c r="M504" s="4"/>
    </row>
    <row r="505" spans="2:13" outlineLevel="1">
      <c r="B505" s="556"/>
      <c r="C505" s="10"/>
      <c r="D505" s="10"/>
      <c r="I505" s="4"/>
      <c r="J505" s="4"/>
      <c r="K505" s="4"/>
      <c r="L505" s="4"/>
      <c r="M505" s="4"/>
    </row>
    <row r="506" spans="2:13" outlineLevel="1">
      <c r="B506" s="556"/>
      <c r="C506" s="10"/>
      <c r="D506" s="10"/>
      <c r="I506" s="4"/>
      <c r="J506" s="4"/>
      <c r="K506" s="4"/>
      <c r="L506" s="4"/>
      <c r="M506" s="4"/>
    </row>
    <row r="507" spans="2:13" outlineLevel="1">
      <c r="B507" s="556"/>
      <c r="C507" s="10"/>
      <c r="D507" s="10"/>
      <c r="I507" s="4"/>
      <c r="J507" s="4"/>
      <c r="K507" s="4"/>
      <c r="L507" s="4"/>
      <c r="M507" s="4"/>
    </row>
    <row r="508" spans="2:13" outlineLevel="1">
      <c r="B508" s="556"/>
      <c r="C508" s="10"/>
      <c r="D508" s="10"/>
      <c r="I508" s="4"/>
      <c r="J508" s="4"/>
      <c r="K508" s="4"/>
      <c r="L508" s="4"/>
      <c r="M508" s="4"/>
    </row>
    <row r="509" spans="2:13" outlineLevel="1">
      <c r="B509" s="556"/>
      <c r="C509" s="10"/>
      <c r="D509" s="10"/>
      <c r="I509" s="4"/>
      <c r="J509" s="4"/>
      <c r="K509" s="4"/>
      <c r="L509" s="4"/>
      <c r="M509" s="4"/>
    </row>
    <row r="510" spans="2:13" outlineLevel="1">
      <c r="B510" s="556"/>
      <c r="C510" s="10"/>
      <c r="D510" s="10"/>
      <c r="I510" s="4"/>
      <c r="J510" s="4"/>
      <c r="K510" s="4"/>
      <c r="L510" s="4"/>
      <c r="M510" s="4"/>
    </row>
    <row r="511" spans="2:13" outlineLevel="1">
      <c r="B511" s="556"/>
      <c r="C511" s="10"/>
      <c r="D511" s="10"/>
      <c r="I511" s="4"/>
      <c r="J511" s="4"/>
      <c r="K511" s="4"/>
      <c r="L511" s="4"/>
      <c r="M511" s="4"/>
    </row>
    <row r="512" spans="2:13" outlineLevel="1">
      <c r="B512" s="556"/>
      <c r="C512" s="10"/>
      <c r="D512" s="10"/>
      <c r="I512" s="4"/>
      <c r="J512" s="4"/>
      <c r="K512" s="4"/>
      <c r="L512" s="4"/>
      <c r="M512" s="4"/>
    </row>
    <row r="513" spans="2:13" outlineLevel="1">
      <c r="B513" s="556"/>
      <c r="C513" s="10"/>
      <c r="D513" s="10"/>
      <c r="I513" s="4"/>
      <c r="J513" s="4"/>
      <c r="K513" s="4"/>
      <c r="L513" s="4"/>
      <c r="M513" s="4"/>
    </row>
    <row r="514" spans="2:13" outlineLevel="1">
      <c r="B514" s="556"/>
      <c r="C514" s="10"/>
      <c r="D514" s="10"/>
      <c r="I514" s="4"/>
      <c r="J514" s="4"/>
      <c r="K514" s="4"/>
      <c r="L514" s="4"/>
      <c r="M514" s="4"/>
    </row>
    <row r="515" spans="2:13" outlineLevel="1">
      <c r="B515" s="556"/>
      <c r="C515" s="10"/>
      <c r="D515" s="10"/>
      <c r="I515" s="4"/>
      <c r="J515" s="4"/>
      <c r="K515" s="4"/>
      <c r="L515" s="4"/>
      <c r="M515" s="4"/>
    </row>
    <row r="516" spans="2:13" outlineLevel="1">
      <c r="B516" s="556"/>
      <c r="C516" s="10"/>
      <c r="D516" s="10"/>
      <c r="I516" s="4"/>
      <c r="J516" s="4"/>
      <c r="K516" s="4"/>
      <c r="L516" s="4"/>
      <c r="M516" s="4"/>
    </row>
    <row r="517" spans="2:13" outlineLevel="1">
      <c r="B517" s="556"/>
      <c r="C517" s="10"/>
      <c r="D517" s="10"/>
      <c r="I517" s="4"/>
      <c r="J517" s="4"/>
      <c r="K517" s="4"/>
      <c r="L517" s="4"/>
      <c r="M517" s="4"/>
    </row>
    <row r="518" spans="2:13" outlineLevel="1">
      <c r="B518" s="556"/>
      <c r="C518" s="10"/>
      <c r="D518" s="10"/>
      <c r="I518" s="4"/>
      <c r="J518" s="4"/>
      <c r="K518" s="4"/>
      <c r="L518" s="4"/>
      <c r="M518" s="4"/>
    </row>
    <row r="519" spans="2:13" outlineLevel="1">
      <c r="B519" s="556"/>
      <c r="C519" s="10"/>
      <c r="D519" s="10"/>
      <c r="I519" s="4"/>
      <c r="J519" s="4"/>
      <c r="K519" s="4"/>
      <c r="L519" s="4"/>
      <c r="M519" s="4"/>
    </row>
    <row r="520" spans="2:13" outlineLevel="1">
      <c r="B520" s="556"/>
      <c r="C520" s="10"/>
      <c r="D520" s="10"/>
      <c r="I520" s="4"/>
      <c r="J520" s="4"/>
      <c r="K520" s="4"/>
      <c r="L520" s="4"/>
      <c r="M520" s="4"/>
    </row>
    <row r="521" spans="2:13" outlineLevel="1">
      <c r="B521" s="556"/>
      <c r="C521" s="10"/>
      <c r="D521" s="10"/>
      <c r="I521" s="4"/>
      <c r="J521" s="4"/>
      <c r="K521" s="4"/>
      <c r="L521" s="4"/>
      <c r="M521" s="4"/>
    </row>
    <row r="522" spans="2:13" outlineLevel="1">
      <c r="B522" s="556"/>
      <c r="C522" s="10"/>
      <c r="D522" s="10"/>
      <c r="I522" s="4"/>
      <c r="J522" s="4"/>
      <c r="K522" s="4"/>
      <c r="L522" s="4"/>
      <c r="M522" s="4"/>
    </row>
    <row r="523" spans="2:13" outlineLevel="1">
      <c r="B523" s="556"/>
      <c r="C523" s="10"/>
      <c r="D523" s="10"/>
      <c r="I523" s="4"/>
      <c r="J523" s="4"/>
      <c r="K523" s="4"/>
      <c r="L523" s="4"/>
      <c r="M523" s="4"/>
    </row>
    <row r="524" spans="2:13" outlineLevel="1">
      <c r="B524" s="556"/>
      <c r="C524" s="10"/>
      <c r="D524" s="10"/>
      <c r="I524" s="4"/>
      <c r="J524" s="4"/>
      <c r="K524" s="4"/>
      <c r="L524" s="4"/>
      <c r="M524" s="4"/>
    </row>
    <row r="525" spans="2:13" outlineLevel="1">
      <c r="B525" s="556"/>
      <c r="C525" s="10"/>
      <c r="D525" s="10"/>
      <c r="I525" s="4"/>
      <c r="J525" s="4"/>
      <c r="K525" s="4"/>
      <c r="L525" s="4"/>
      <c r="M525" s="4"/>
    </row>
    <row r="526" spans="2:13" outlineLevel="1">
      <c r="B526" s="556"/>
      <c r="C526" s="10"/>
      <c r="D526" s="10"/>
      <c r="I526" s="4"/>
      <c r="J526" s="4"/>
      <c r="K526" s="4"/>
      <c r="L526" s="4"/>
      <c r="M526" s="4"/>
    </row>
    <row r="527" spans="2:13" outlineLevel="1">
      <c r="B527" s="556"/>
      <c r="C527" s="10"/>
      <c r="D527" s="10"/>
      <c r="I527" s="4"/>
      <c r="J527" s="4"/>
      <c r="K527" s="4"/>
      <c r="L527" s="4"/>
      <c r="M527" s="4"/>
    </row>
    <row r="528" spans="2:13" outlineLevel="1">
      <c r="B528" s="556"/>
      <c r="C528" s="10"/>
      <c r="D528" s="10"/>
      <c r="I528" s="4"/>
      <c r="J528" s="4"/>
      <c r="K528" s="4"/>
      <c r="L528" s="4"/>
      <c r="M528" s="4"/>
    </row>
    <row r="529" spans="2:13" outlineLevel="1">
      <c r="B529" s="556"/>
      <c r="C529" s="10"/>
      <c r="D529" s="10"/>
      <c r="I529" s="4"/>
      <c r="J529" s="4"/>
      <c r="K529" s="4"/>
      <c r="L529" s="4"/>
      <c r="M529" s="4"/>
    </row>
    <row r="530" spans="2:13" outlineLevel="1">
      <c r="B530" s="556"/>
      <c r="C530" s="10"/>
      <c r="D530" s="10"/>
      <c r="I530" s="4"/>
      <c r="J530" s="4"/>
      <c r="K530" s="4"/>
      <c r="L530" s="4"/>
      <c r="M530" s="4"/>
    </row>
    <row r="531" spans="2:13" outlineLevel="1">
      <c r="B531" s="556"/>
      <c r="C531" s="21"/>
    </row>
    <row r="532" spans="2:13" outlineLevel="1">
      <c r="B532" s="556"/>
      <c r="I532" s="4"/>
      <c r="J532" s="4"/>
      <c r="K532" s="4"/>
      <c r="L532" s="4"/>
      <c r="M532" s="4"/>
    </row>
    <row r="533" spans="2:13" outlineLevel="1">
      <c r="B533" s="556"/>
      <c r="I533" s="4"/>
      <c r="J533" s="4"/>
      <c r="K533" s="4"/>
      <c r="L533" s="4"/>
      <c r="M533" s="4"/>
    </row>
    <row r="534" spans="2:13" outlineLevel="1">
      <c r="B534" s="556"/>
      <c r="I534" s="4"/>
      <c r="J534" s="4"/>
      <c r="K534" s="4"/>
      <c r="L534" s="4"/>
      <c r="M534" s="4"/>
    </row>
    <row r="535" spans="2:13" outlineLevel="1">
      <c r="B535" s="556"/>
      <c r="I535" s="4"/>
      <c r="J535" s="4"/>
      <c r="K535" s="4"/>
      <c r="L535" s="4"/>
      <c r="M535" s="4"/>
    </row>
    <row r="536" spans="2:13" outlineLevel="1">
      <c r="B536" s="556"/>
      <c r="C536" s="10"/>
      <c r="D536" s="10"/>
      <c r="I536" s="4"/>
      <c r="J536" s="4"/>
      <c r="K536" s="4"/>
      <c r="L536" s="4"/>
      <c r="M536" s="4"/>
    </row>
    <row r="537" spans="2:13" outlineLevel="1">
      <c r="B537" s="556"/>
      <c r="C537" s="10"/>
      <c r="D537" s="10"/>
      <c r="I537" s="4"/>
      <c r="J537" s="4"/>
      <c r="K537" s="4"/>
      <c r="L537" s="4"/>
      <c r="M537" s="4"/>
    </row>
    <row r="538" spans="2:13" outlineLevel="1">
      <c r="B538" s="556"/>
      <c r="C538" s="10"/>
      <c r="D538" s="10"/>
      <c r="I538" s="4"/>
      <c r="J538" s="4"/>
      <c r="K538" s="4"/>
      <c r="L538" s="4"/>
      <c r="M538" s="4"/>
    </row>
    <row r="539" spans="2:13" outlineLevel="1">
      <c r="B539" s="556"/>
      <c r="C539" s="10"/>
      <c r="D539" s="10"/>
      <c r="I539" s="4"/>
      <c r="J539" s="4"/>
      <c r="K539" s="4"/>
      <c r="L539" s="4"/>
      <c r="M539" s="4"/>
    </row>
    <row r="540" spans="2:13" outlineLevel="1">
      <c r="B540" s="556"/>
      <c r="C540" s="10"/>
      <c r="D540" s="10"/>
      <c r="I540" s="4"/>
      <c r="J540" s="4"/>
      <c r="K540" s="4"/>
      <c r="L540" s="4"/>
      <c r="M540" s="4"/>
    </row>
    <row r="541" spans="2:13" outlineLevel="1">
      <c r="B541" s="556"/>
      <c r="C541" s="10"/>
      <c r="D541" s="10"/>
      <c r="I541" s="4"/>
      <c r="J541" s="4"/>
      <c r="K541" s="4"/>
      <c r="L541" s="4"/>
      <c r="M541" s="4"/>
    </row>
    <row r="542" spans="2:13" outlineLevel="1">
      <c r="B542" s="556"/>
      <c r="C542" s="10"/>
      <c r="D542" s="10"/>
      <c r="I542" s="4"/>
      <c r="J542" s="4"/>
      <c r="K542" s="4"/>
      <c r="L542" s="4"/>
      <c r="M542" s="4"/>
    </row>
    <row r="543" spans="2:13" outlineLevel="1">
      <c r="B543" s="556"/>
      <c r="C543" s="10"/>
      <c r="D543" s="10"/>
      <c r="I543" s="4"/>
      <c r="J543" s="4"/>
      <c r="K543" s="4"/>
      <c r="L543" s="4"/>
      <c r="M543" s="4"/>
    </row>
    <row r="544" spans="2:13" outlineLevel="1">
      <c r="B544" s="556"/>
      <c r="C544" s="10"/>
      <c r="D544" s="10"/>
      <c r="I544" s="4"/>
      <c r="J544" s="4"/>
      <c r="K544" s="4"/>
      <c r="L544" s="4"/>
      <c r="M544" s="4"/>
    </row>
    <row r="545" spans="2:13" outlineLevel="1">
      <c r="B545" s="556"/>
      <c r="C545" s="10"/>
      <c r="D545" s="10"/>
      <c r="I545" s="4"/>
      <c r="J545" s="4"/>
      <c r="K545" s="4"/>
      <c r="L545" s="4"/>
      <c r="M545" s="4"/>
    </row>
    <row r="546" spans="2:13" outlineLevel="1">
      <c r="B546" s="556"/>
      <c r="C546" s="10"/>
      <c r="D546" s="10"/>
      <c r="I546" s="4"/>
      <c r="J546" s="4"/>
      <c r="K546" s="4"/>
      <c r="L546" s="4"/>
      <c r="M546" s="4"/>
    </row>
    <row r="547" spans="2:13" outlineLevel="1">
      <c r="B547" s="556"/>
      <c r="C547" s="10"/>
      <c r="D547" s="10"/>
      <c r="I547" s="4"/>
      <c r="J547" s="4"/>
      <c r="K547" s="4"/>
      <c r="L547" s="4"/>
      <c r="M547" s="4"/>
    </row>
    <row r="548" spans="2:13" outlineLevel="1">
      <c r="B548" s="556"/>
      <c r="C548" s="10"/>
      <c r="D548" s="10"/>
      <c r="I548" s="4"/>
      <c r="J548" s="4"/>
      <c r="K548" s="4"/>
      <c r="L548" s="4"/>
      <c r="M548" s="4"/>
    </row>
    <row r="549" spans="2:13" outlineLevel="1">
      <c r="B549" s="556"/>
      <c r="C549" s="10"/>
      <c r="D549" s="10"/>
      <c r="I549" s="4"/>
      <c r="J549" s="4"/>
      <c r="K549" s="4"/>
      <c r="L549" s="4"/>
      <c r="M549" s="4"/>
    </row>
    <row r="550" spans="2:13" outlineLevel="1">
      <c r="B550" s="556"/>
      <c r="C550" s="10"/>
      <c r="D550" s="10"/>
      <c r="I550" s="4"/>
      <c r="J550" s="4"/>
      <c r="K550" s="4"/>
      <c r="L550" s="4"/>
      <c r="M550" s="4"/>
    </row>
    <row r="551" spans="2:13" outlineLevel="1">
      <c r="B551" s="556"/>
      <c r="C551" s="10"/>
      <c r="D551" s="10"/>
      <c r="I551" s="4"/>
      <c r="J551" s="4"/>
      <c r="K551" s="4"/>
      <c r="L551" s="4"/>
      <c r="M551" s="4"/>
    </row>
    <row r="552" spans="2:13" outlineLevel="1">
      <c r="B552" s="556"/>
      <c r="C552" s="10"/>
      <c r="D552" s="10"/>
      <c r="I552" s="4"/>
      <c r="J552" s="4"/>
      <c r="K552" s="4"/>
      <c r="L552" s="4"/>
      <c r="M552" s="4"/>
    </row>
    <row r="553" spans="2:13" outlineLevel="1">
      <c r="B553" s="556"/>
      <c r="C553" s="10"/>
      <c r="D553" s="10"/>
      <c r="I553" s="4"/>
      <c r="J553" s="4"/>
      <c r="K553" s="4"/>
      <c r="L553" s="4"/>
      <c r="M553" s="4"/>
    </row>
    <row r="554" spans="2:13" outlineLevel="1">
      <c r="B554" s="556"/>
      <c r="C554" s="10"/>
      <c r="D554" s="10"/>
      <c r="I554" s="4"/>
      <c r="J554" s="4"/>
      <c r="K554" s="4"/>
      <c r="L554" s="4"/>
      <c r="M554" s="4"/>
    </row>
    <row r="555" spans="2:13" outlineLevel="1">
      <c r="B555" s="556"/>
      <c r="C555" s="10"/>
      <c r="D555" s="10"/>
      <c r="I555" s="4"/>
      <c r="J555" s="4"/>
      <c r="K555" s="4"/>
      <c r="L555" s="4"/>
      <c r="M555" s="4"/>
    </row>
    <row r="556" spans="2:13" outlineLevel="1">
      <c r="B556" s="556"/>
      <c r="C556" s="10"/>
      <c r="D556" s="10"/>
      <c r="I556" s="4"/>
      <c r="J556" s="4"/>
      <c r="K556" s="4"/>
      <c r="L556" s="4"/>
      <c r="M556" s="4"/>
    </row>
    <row r="557" spans="2:13" outlineLevel="1">
      <c r="B557" s="556"/>
      <c r="C557" s="10"/>
      <c r="D557" s="10"/>
      <c r="I557" s="4"/>
      <c r="J557" s="4"/>
      <c r="K557" s="4"/>
      <c r="L557" s="4"/>
      <c r="M557" s="4"/>
    </row>
    <row r="558" spans="2:13" outlineLevel="1">
      <c r="B558" s="556"/>
      <c r="C558" s="10"/>
      <c r="D558" s="10"/>
      <c r="I558" s="4"/>
      <c r="J558" s="4"/>
      <c r="K558" s="4"/>
      <c r="L558" s="4"/>
      <c r="M558" s="4"/>
    </row>
    <row r="559" spans="2:13" outlineLevel="1">
      <c r="B559" s="556"/>
      <c r="C559" s="10"/>
      <c r="D559" s="10"/>
      <c r="I559" s="4"/>
      <c r="J559" s="4"/>
      <c r="K559" s="4"/>
      <c r="L559" s="4"/>
      <c r="M559" s="4"/>
    </row>
    <row r="560" spans="2:13" outlineLevel="1">
      <c r="B560" s="556"/>
      <c r="C560" s="10"/>
      <c r="D560" s="10"/>
      <c r="I560" s="4"/>
      <c r="J560" s="4"/>
      <c r="K560" s="4"/>
      <c r="L560" s="4"/>
      <c r="M560" s="4"/>
    </row>
    <row r="561" spans="2:28" outlineLevel="1">
      <c r="B561" s="556"/>
      <c r="C561" s="10"/>
      <c r="D561" s="10"/>
      <c r="I561" s="4"/>
      <c r="J561" s="4"/>
      <c r="K561" s="4"/>
      <c r="L561" s="4"/>
      <c r="M561" s="4"/>
    </row>
    <row r="562" spans="2:28" outlineLevel="1">
      <c r="B562" s="556"/>
      <c r="C562" s="21"/>
    </row>
    <row r="563" spans="2:28" outlineLevel="1">
      <c r="B563" s="556"/>
      <c r="D563" s="252"/>
      <c r="E563" s="252"/>
      <c r="F563" s="252"/>
      <c r="G563" s="252"/>
      <c r="H563" s="252"/>
      <c r="I563" s="252"/>
      <c r="J563" s="252"/>
      <c r="K563" s="252"/>
      <c r="L563" s="252"/>
      <c r="M563" s="252"/>
      <c r="N563" s="252"/>
      <c r="O563" s="252"/>
      <c r="P563" s="252"/>
      <c r="Q563" s="252"/>
      <c r="R563" s="252"/>
      <c r="S563" s="252"/>
      <c r="T563" s="252"/>
      <c r="U563" s="252"/>
      <c r="V563" s="252"/>
      <c r="W563" s="252"/>
      <c r="X563" s="252"/>
      <c r="Y563" s="252"/>
      <c r="Z563" s="252"/>
      <c r="AA563" s="252"/>
      <c r="AB563" s="252"/>
    </row>
    <row r="564" spans="2:28" outlineLevel="1">
      <c r="B564" s="556"/>
      <c r="D564" s="252"/>
      <c r="E564" s="252"/>
      <c r="F564" s="252"/>
      <c r="G564" s="252"/>
      <c r="H564" s="252"/>
      <c r="I564" s="252"/>
      <c r="J564" s="252"/>
      <c r="K564" s="252"/>
      <c r="L564" s="252"/>
      <c r="M564" s="252"/>
      <c r="N564" s="252"/>
      <c r="O564" s="252"/>
      <c r="P564" s="252"/>
      <c r="Q564" s="252"/>
      <c r="R564" s="252"/>
      <c r="S564" s="252"/>
      <c r="T564" s="252"/>
      <c r="U564" s="252"/>
      <c r="V564" s="252"/>
      <c r="W564" s="252"/>
      <c r="X564" s="252"/>
      <c r="Y564" s="252"/>
      <c r="Z564" s="252"/>
      <c r="AA564" s="252"/>
      <c r="AB564" s="252"/>
    </row>
    <row r="565" spans="2:28" outlineLevel="1">
      <c r="B565" s="556"/>
      <c r="D565" s="252"/>
      <c r="E565" s="252"/>
      <c r="F565" s="252"/>
      <c r="G565" s="252"/>
      <c r="H565" s="252"/>
      <c r="I565" s="252"/>
      <c r="J565" s="252"/>
      <c r="K565" s="252"/>
      <c r="L565" s="252"/>
      <c r="M565" s="252"/>
      <c r="N565" s="252"/>
      <c r="O565" s="252"/>
      <c r="P565" s="252"/>
      <c r="Q565" s="252"/>
      <c r="R565" s="252"/>
      <c r="S565" s="252"/>
      <c r="T565" s="252"/>
      <c r="U565" s="252"/>
      <c r="V565" s="252"/>
      <c r="W565" s="252"/>
      <c r="X565" s="252"/>
      <c r="Y565" s="252"/>
      <c r="Z565" s="252"/>
      <c r="AA565" s="252"/>
      <c r="AB565" s="252"/>
    </row>
    <row r="566" spans="2:28" outlineLevel="1">
      <c r="B566" s="556"/>
      <c r="D566" s="252"/>
      <c r="E566" s="252"/>
      <c r="F566" s="252"/>
      <c r="G566" s="252"/>
      <c r="H566" s="252"/>
      <c r="I566" s="252"/>
      <c r="J566" s="252"/>
      <c r="K566" s="252"/>
      <c r="L566" s="252"/>
      <c r="M566" s="252"/>
      <c r="N566" s="252"/>
      <c r="O566" s="252"/>
      <c r="P566" s="252"/>
      <c r="Q566" s="252"/>
      <c r="R566" s="252"/>
      <c r="S566" s="252"/>
      <c r="T566" s="252"/>
      <c r="U566" s="252"/>
      <c r="V566" s="252"/>
      <c r="W566" s="252"/>
      <c r="X566" s="252"/>
      <c r="Y566" s="252"/>
      <c r="Z566" s="252"/>
      <c r="AA566" s="252"/>
      <c r="AB566" s="252"/>
    </row>
    <row r="567" spans="2:28" outlineLevel="1">
      <c r="B567" s="556"/>
      <c r="C567" s="10"/>
      <c r="D567" s="252"/>
      <c r="E567" s="252"/>
      <c r="F567" s="252"/>
      <c r="G567" s="252"/>
      <c r="H567" s="252"/>
      <c r="I567" s="252"/>
      <c r="J567" s="252"/>
      <c r="K567" s="252"/>
      <c r="L567" s="252"/>
      <c r="M567" s="252"/>
      <c r="N567" s="252"/>
      <c r="O567" s="252"/>
      <c r="P567" s="252"/>
      <c r="Q567" s="252"/>
      <c r="R567" s="252"/>
      <c r="S567" s="252"/>
      <c r="T567" s="252"/>
      <c r="U567" s="252"/>
      <c r="V567" s="252"/>
      <c r="W567" s="252"/>
      <c r="X567" s="252"/>
      <c r="Y567" s="252"/>
      <c r="Z567" s="252"/>
      <c r="AA567" s="252"/>
      <c r="AB567" s="252"/>
    </row>
    <row r="568" spans="2:28" outlineLevel="1">
      <c r="B568" s="556"/>
      <c r="C568" s="10"/>
      <c r="D568" s="252"/>
      <c r="E568" s="252"/>
      <c r="F568" s="252"/>
      <c r="G568" s="252"/>
      <c r="H568" s="252"/>
      <c r="I568" s="252"/>
      <c r="J568" s="252"/>
      <c r="K568" s="252"/>
      <c r="L568" s="252"/>
      <c r="M568" s="252"/>
      <c r="N568" s="252"/>
      <c r="O568" s="252"/>
      <c r="P568" s="252"/>
      <c r="Q568" s="252"/>
      <c r="R568" s="252"/>
      <c r="S568" s="252"/>
      <c r="T568" s="252"/>
      <c r="U568" s="252"/>
      <c r="V568" s="252"/>
      <c r="W568" s="252"/>
      <c r="X568" s="252"/>
      <c r="Y568" s="252"/>
      <c r="Z568" s="252"/>
      <c r="AA568" s="252"/>
      <c r="AB568" s="252"/>
    </row>
    <row r="569" spans="2:28" outlineLevel="1">
      <c r="B569" s="556"/>
      <c r="C569" s="10"/>
      <c r="D569" s="252"/>
      <c r="E569" s="252"/>
      <c r="F569" s="252"/>
      <c r="G569" s="252"/>
      <c r="H569" s="252"/>
      <c r="I569" s="252"/>
      <c r="J569" s="252"/>
      <c r="K569" s="252"/>
      <c r="L569" s="252"/>
      <c r="M569" s="252"/>
      <c r="N569" s="252"/>
      <c r="O569" s="252"/>
      <c r="P569" s="252"/>
      <c r="Q569" s="252"/>
      <c r="R569" s="252"/>
      <c r="S569" s="252"/>
      <c r="T569" s="252"/>
      <c r="U569" s="252"/>
      <c r="V569" s="252"/>
      <c r="W569" s="252"/>
      <c r="X569" s="252"/>
      <c r="Y569" s="252"/>
      <c r="Z569" s="252"/>
      <c r="AA569" s="252"/>
      <c r="AB569" s="252"/>
    </row>
    <row r="570" spans="2:28" outlineLevel="1">
      <c r="B570" s="556"/>
      <c r="C570" s="10"/>
      <c r="D570" s="252"/>
      <c r="E570" s="252"/>
      <c r="F570" s="252"/>
      <c r="G570" s="252"/>
      <c r="H570" s="252"/>
      <c r="I570" s="252"/>
      <c r="J570" s="252"/>
      <c r="K570" s="252"/>
      <c r="L570" s="252"/>
      <c r="M570" s="252"/>
      <c r="N570" s="252"/>
      <c r="O570" s="252"/>
      <c r="P570" s="252"/>
      <c r="Q570" s="252"/>
      <c r="R570" s="252"/>
      <c r="S570" s="252"/>
      <c r="T570" s="252"/>
      <c r="U570" s="252"/>
      <c r="V570" s="252"/>
      <c r="W570" s="252"/>
      <c r="X570" s="252"/>
      <c r="Y570" s="252"/>
      <c r="Z570" s="252"/>
      <c r="AA570" s="252"/>
      <c r="AB570" s="252"/>
    </row>
    <row r="571" spans="2:28" outlineLevel="1">
      <c r="B571" s="556"/>
      <c r="C571" s="10"/>
      <c r="D571" s="252"/>
      <c r="E571" s="252"/>
      <c r="F571" s="252"/>
      <c r="G571" s="252"/>
      <c r="H571" s="252"/>
      <c r="I571" s="252"/>
      <c r="J571" s="252"/>
      <c r="K571" s="252"/>
      <c r="L571" s="252"/>
      <c r="M571" s="252"/>
      <c r="N571" s="252"/>
      <c r="O571" s="252"/>
      <c r="P571" s="252"/>
      <c r="Q571" s="252"/>
      <c r="R571" s="252"/>
      <c r="S571" s="252"/>
      <c r="T571" s="252"/>
      <c r="U571" s="252"/>
      <c r="V571" s="252"/>
      <c r="W571" s="252"/>
      <c r="X571" s="252"/>
      <c r="Y571" s="252"/>
      <c r="Z571" s="252"/>
      <c r="AA571" s="252"/>
      <c r="AB571" s="252"/>
    </row>
    <row r="572" spans="2:28" outlineLevel="1">
      <c r="B572" s="556"/>
      <c r="C572" s="10"/>
      <c r="D572" s="252"/>
      <c r="E572" s="252"/>
      <c r="F572" s="252"/>
      <c r="G572" s="252"/>
      <c r="H572" s="252"/>
      <c r="I572" s="252"/>
      <c r="J572" s="252"/>
      <c r="K572" s="252"/>
      <c r="L572" s="252"/>
      <c r="M572" s="252"/>
      <c r="N572" s="252"/>
      <c r="O572" s="252"/>
      <c r="P572" s="252"/>
      <c r="Q572" s="252"/>
      <c r="R572" s="252"/>
      <c r="S572" s="252"/>
      <c r="T572" s="252"/>
      <c r="U572" s="252"/>
      <c r="V572" s="252"/>
      <c r="W572" s="252"/>
      <c r="X572" s="252"/>
      <c r="Y572" s="252"/>
      <c r="Z572" s="252"/>
      <c r="AA572" s="252"/>
      <c r="AB572" s="252"/>
    </row>
    <row r="573" spans="2:28" outlineLevel="1">
      <c r="B573" s="556"/>
      <c r="C573" s="10"/>
      <c r="D573" s="252"/>
      <c r="E573" s="252"/>
      <c r="F573" s="252"/>
      <c r="G573" s="252"/>
      <c r="H573" s="252"/>
      <c r="I573" s="252"/>
      <c r="J573" s="252"/>
      <c r="K573" s="252"/>
      <c r="L573" s="252"/>
      <c r="M573" s="252"/>
      <c r="N573" s="252"/>
      <c r="O573" s="252"/>
      <c r="P573" s="252"/>
      <c r="Q573" s="252"/>
      <c r="R573" s="252"/>
      <c r="S573" s="252"/>
      <c r="T573" s="252"/>
      <c r="U573" s="252"/>
      <c r="V573" s="252"/>
      <c r="W573" s="252"/>
      <c r="X573" s="252"/>
      <c r="Y573" s="252"/>
      <c r="Z573" s="252"/>
      <c r="AA573" s="252"/>
      <c r="AB573" s="252"/>
    </row>
    <row r="574" spans="2:28" outlineLevel="1">
      <c r="B574" s="556"/>
      <c r="C574" s="10"/>
      <c r="D574" s="252"/>
      <c r="E574" s="252"/>
      <c r="F574" s="252"/>
      <c r="G574" s="252"/>
      <c r="H574" s="252"/>
      <c r="I574" s="252"/>
      <c r="J574" s="252"/>
      <c r="K574" s="252"/>
      <c r="L574" s="252"/>
      <c r="M574" s="252"/>
      <c r="N574" s="252"/>
      <c r="O574" s="252"/>
      <c r="P574" s="252"/>
      <c r="Q574" s="252"/>
      <c r="R574" s="252"/>
      <c r="S574" s="252"/>
      <c r="T574" s="252"/>
      <c r="U574" s="252"/>
      <c r="V574" s="252"/>
      <c r="W574" s="252"/>
      <c r="X574" s="252"/>
      <c r="Y574" s="252"/>
      <c r="Z574" s="252"/>
      <c r="AA574" s="252"/>
      <c r="AB574" s="252"/>
    </row>
    <row r="575" spans="2:28" outlineLevel="1">
      <c r="B575" s="556"/>
      <c r="C575" s="10"/>
      <c r="D575" s="252"/>
      <c r="E575" s="252"/>
      <c r="F575" s="252"/>
      <c r="G575" s="252"/>
      <c r="H575" s="252"/>
      <c r="I575" s="252"/>
      <c r="J575" s="252"/>
      <c r="K575" s="252"/>
      <c r="L575" s="252"/>
      <c r="M575" s="252"/>
      <c r="N575" s="252"/>
      <c r="O575" s="252"/>
      <c r="P575" s="252"/>
      <c r="Q575" s="252"/>
      <c r="R575" s="252"/>
      <c r="S575" s="252"/>
      <c r="T575" s="252"/>
      <c r="U575" s="252"/>
      <c r="V575" s="252"/>
      <c r="W575" s="252"/>
      <c r="X575" s="252"/>
      <c r="Y575" s="252"/>
      <c r="Z575" s="252"/>
      <c r="AA575" s="252"/>
      <c r="AB575" s="252"/>
    </row>
    <row r="576" spans="2:28" outlineLevel="1">
      <c r="B576" s="556"/>
      <c r="C576" s="10"/>
      <c r="D576" s="252"/>
      <c r="E576" s="252"/>
      <c r="F576" s="252"/>
      <c r="G576" s="252"/>
      <c r="H576" s="252"/>
      <c r="I576" s="252"/>
      <c r="J576" s="252"/>
      <c r="K576" s="252"/>
      <c r="L576" s="252"/>
      <c r="M576" s="252"/>
      <c r="N576" s="252"/>
      <c r="O576" s="252"/>
      <c r="P576" s="252"/>
      <c r="Q576" s="252"/>
      <c r="R576" s="252"/>
      <c r="S576" s="252"/>
      <c r="T576" s="252"/>
      <c r="U576" s="252"/>
      <c r="V576" s="252"/>
      <c r="W576" s="252"/>
      <c r="X576" s="252"/>
      <c r="Y576" s="252"/>
      <c r="Z576" s="252"/>
      <c r="AA576" s="252"/>
      <c r="AB576" s="252"/>
    </row>
    <row r="577" spans="2:28" outlineLevel="1">
      <c r="B577" s="556"/>
      <c r="C577" s="10"/>
      <c r="D577" s="252"/>
      <c r="E577" s="252"/>
      <c r="F577" s="252"/>
      <c r="G577" s="252"/>
      <c r="H577" s="252"/>
      <c r="I577" s="252"/>
      <c r="J577" s="252"/>
      <c r="K577" s="252"/>
      <c r="L577" s="252"/>
      <c r="M577" s="252"/>
      <c r="N577" s="252"/>
      <c r="O577" s="252"/>
      <c r="P577" s="252"/>
      <c r="Q577" s="252"/>
      <c r="R577" s="252"/>
      <c r="S577" s="252"/>
      <c r="T577" s="252"/>
      <c r="U577" s="252"/>
      <c r="V577" s="252"/>
      <c r="W577" s="252"/>
      <c r="X577" s="252"/>
      <c r="Y577" s="252"/>
      <c r="Z577" s="252"/>
      <c r="AA577" s="252"/>
      <c r="AB577" s="252"/>
    </row>
    <row r="578" spans="2:28" outlineLevel="1">
      <c r="B578" s="556"/>
      <c r="C578" s="10"/>
      <c r="D578" s="252"/>
      <c r="E578" s="252"/>
      <c r="F578" s="252"/>
      <c r="G578" s="252"/>
      <c r="H578" s="252"/>
      <c r="I578" s="252"/>
      <c r="J578" s="252"/>
      <c r="K578" s="252"/>
      <c r="L578" s="252"/>
      <c r="M578" s="252"/>
      <c r="N578" s="252"/>
      <c r="O578" s="252"/>
      <c r="P578" s="252"/>
      <c r="Q578" s="252"/>
      <c r="R578" s="252"/>
      <c r="S578" s="252"/>
      <c r="T578" s="252"/>
      <c r="U578" s="252"/>
      <c r="V578" s="252"/>
      <c r="W578" s="252"/>
      <c r="X578" s="252"/>
      <c r="Y578" s="252"/>
      <c r="Z578" s="252"/>
      <c r="AA578" s="252"/>
      <c r="AB578" s="252"/>
    </row>
    <row r="579" spans="2:28" outlineLevel="1">
      <c r="B579" s="556"/>
      <c r="C579" s="10"/>
      <c r="D579" s="252"/>
      <c r="E579" s="252"/>
      <c r="F579" s="252"/>
      <c r="G579" s="252"/>
      <c r="H579" s="252"/>
      <c r="I579" s="252"/>
      <c r="J579" s="252"/>
      <c r="K579" s="252"/>
      <c r="L579" s="252"/>
      <c r="M579" s="252"/>
      <c r="N579" s="252"/>
      <c r="O579" s="252"/>
      <c r="P579" s="252"/>
      <c r="Q579" s="252"/>
      <c r="R579" s="252"/>
      <c r="S579" s="252"/>
      <c r="T579" s="252"/>
      <c r="U579" s="252"/>
      <c r="V579" s="252"/>
      <c r="W579" s="252"/>
      <c r="X579" s="252"/>
      <c r="Y579" s="252"/>
      <c r="Z579" s="252"/>
      <c r="AA579" s="252"/>
      <c r="AB579" s="252"/>
    </row>
    <row r="580" spans="2:28" outlineLevel="1">
      <c r="B580" s="556"/>
      <c r="C580" s="10"/>
      <c r="D580" s="252"/>
      <c r="E580" s="252"/>
      <c r="F580" s="252"/>
      <c r="G580" s="252"/>
      <c r="H580" s="252"/>
      <c r="I580" s="252"/>
      <c r="J580" s="252"/>
      <c r="K580" s="252"/>
      <c r="L580" s="252"/>
      <c r="M580" s="252"/>
      <c r="N580" s="252"/>
      <c r="O580" s="252"/>
      <c r="P580" s="252"/>
      <c r="Q580" s="252"/>
      <c r="R580" s="252"/>
      <c r="S580" s="252"/>
      <c r="T580" s="252"/>
      <c r="U580" s="252"/>
      <c r="V580" s="252"/>
      <c r="W580" s="252"/>
      <c r="X580" s="252"/>
      <c r="Y580" s="252"/>
      <c r="Z580" s="252"/>
      <c r="AA580" s="252"/>
      <c r="AB580" s="252"/>
    </row>
    <row r="581" spans="2:28" outlineLevel="1">
      <c r="B581" s="556"/>
      <c r="C581" s="10"/>
      <c r="D581" s="252"/>
      <c r="E581" s="252"/>
      <c r="F581" s="252"/>
      <c r="G581" s="252"/>
      <c r="H581" s="252"/>
      <c r="I581" s="252"/>
      <c r="J581" s="252"/>
      <c r="K581" s="252"/>
      <c r="L581" s="252"/>
      <c r="M581" s="252"/>
      <c r="N581" s="252"/>
      <c r="O581" s="252"/>
      <c r="P581" s="252"/>
      <c r="Q581" s="252"/>
      <c r="R581" s="252"/>
      <c r="S581" s="252"/>
      <c r="T581" s="252"/>
      <c r="U581" s="252"/>
      <c r="V581" s="252"/>
      <c r="W581" s="252"/>
      <c r="X581" s="252"/>
      <c r="Y581" s="252"/>
      <c r="Z581" s="252"/>
      <c r="AA581" s="252"/>
      <c r="AB581" s="252"/>
    </row>
    <row r="582" spans="2:28" outlineLevel="1">
      <c r="B582" s="556"/>
      <c r="C582" s="10"/>
      <c r="D582" s="252"/>
      <c r="E582" s="252"/>
      <c r="F582" s="252"/>
      <c r="G582" s="252"/>
      <c r="H582" s="252"/>
      <c r="I582" s="252"/>
      <c r="J582" s="252"/>
      <c r="K582" s="252"/>
      <c r="L582" s="252"/>
      <c r="M582" s="252"/>
      <c r="N582" s="252"/>
      <c r="O582" s="252"/>
      <c r="P582" s="252"/>
      <c r="Q582" s="252"/>
      <c r="R582" s="252"/>
      <c r="S582" s="252"/>
      <c r="T582" s="252"/>
      <c r="U582" s="252"/>
      <c r="V582" s="252"/>
      <c r="W582" s="252"/>
      <c r="X582" s="252"/>
      <c r="Y582" s="252"/>
      <c r="Z582" s="252"/>
      <c r="AA582" s="252"/>
      <c r="AB582" s="252"/>
    </row>
    <row r="583" spans="2:28" outlineLevel="1">
      <c r="B583" s="556"/>
      <c r="C583" s="10"/>
      <c r="D583" s="252"/>
      <c r="E583" s="252"/>
      <c r="F583" s="252"/>
      <c r="G583" s="252"/>
      <c r="H583" s="252"/>
      <c r="I583" s="252"/>
      <c r="J583" s="252"/>
      <c r="K583" s="252"/>
      <c r="L583" s="252"/>
      <c r="M583" s="252"/>
      <c r="N583" s="252"/>
      <c r="O583" s="252"/>
      <c r="P583" s="252"/>
      <c r="Q583" s="252"/>
      <c r="R583" s="252"/>
      <c r="S583" s="252"/>
      <c r="T583" s="252"/>
      <c r="U583" s="252"/>
      <c r="V583" s="252"/>
      <c r="W583" s="252"/>
      <c r="X583" s="252"/>
      <c r="Y583" s="252"/>
      <c r="Z583" s="252"/>
      <c r="AA583" s="252"/>
      <c r="AB583" s="252"/>
    </row>
    <row r="584" spans="2:28" outlineLevel="1">
      <c r="B584" s="556"/>
      <c r="C584" s="10"/>
      <c r="D584" s="252"/>
      <c r="E584" s="252"/>
      <c r="F584" s="252"/>
      <c r="G584" s="252"/>
      <c r="H584" s="252"/>
      <c r="I584" s="252"/>
      <c r="J584" s="252"/>
      <c r="K584" s="252"/>
      <c r="L584" s="252"/>
      <c r="M584" s="252"/>
      <c r="N584" s="252"/>
      <c r="O584" s="252"/>
      <c r="P584" s="252"/>
      <c r="Q584" s="252"/>
      <c r="R584" s="252"/>
      <c r="S584" s="252"/>
      <c r="T584" s="252"/>
      <c r="U584" s="252"/>
      <c r="V584" s="252"/>
      <c r="W584" s="252"/>
      <c r="X584" s="252"/>
      <c r="Y584" s="252"/>
      <c r="Z584" s="252"/>
      <c r="AA584" s="252"/>
      <c r="AB584" s="252"/>
    </row>
    <row r="585" spans="2:28" outlineLevel="1">
      <c r="B585" s="556"/>
      <c r="C585" s="10"/>
      <c r="D585" s="252"/>
      <c r="E585" s="252"/>
      <c r="F585" s="252"/>
      <c r="G585" s="252"/>
      <c r="H585" s="252"/>
      <c r="I585" s="252"/>
      <c r="J585" s="252"/>
      <c r="K585" s="252"/>
      <c r="L585" s="252"/>
      <c r="M585" s="252"/>
      <c r="N585" s="252"/>
      <c r="O585" s="252"/>
      <c r="P585" s="252"/>
      <c r="Q585" s="252"/>
      <c r="R585" s="252"/>
      <c r="S585" s="252"/>
      <c r="T585" s="252"/>
      <c r="U585" s="252"/>
      <c r="V585" s="252"/>
      <c r="W585" s="252"/>
      <c r="X585" s="252"/>
      <c r="Y585" s="252"/>
      <c r="Z585" s="252"/>
      <c r="AA585" s="252"/>
      <c r="AB585" s="252"/>
    </row>
    <row r="586" spans="2:28" outlineLevel="1">
      <c r="B586" s="556"/>
      <c r="C586" s="10"/>
      <c r="D586" s="252"/>
      <c r="E586" s="252"/>
      <c r="F586" s="252"/>
      <c r="G586" s="252"/>
      <c r="H586" s="252"/>
      <c r="I586" s="252"/>
      <c r="J586" s="252"/>
      <c r="K586" s="252"/>
      <c r="L586" s="252"/>
      <c r="M586" s="252"/>
      <c r="N586" s="252"/>
      <c r="O586" s="252"/>
      <c r="P586" s="252"/>
      <c r="Q586" s="252"/>
      <c r="R586" s="252"/>
      <c r="S586" s="252"/>
      <c r="T586" s="252"/>
      <c r="U586" s="252"/>
      <c r="V586" s="252"/>
      <c r="W586" s="252"/>
      <c r="X586" s="252"/>
      <c r="Y586" s="252"/>
      <c r="Z586" s="252"/>
      <c r="AA586" s="252"/>
      <c r="AB586" s="252"/>
    </row>
    <row r="587" spans="2:28" outlineLevel="1">
      <c r="B587" s="556"/>
      <c r="C587" s="10"/>
      <c r="D587" s="252"/>
      <c r="E587" s="252"/>
      <c r="F587" s="252"/>
      <c r="G587" s="252"/>
      <c r="H587" s="252"/>
      <c r="I587" s="252"/>
      <c r="J587" s="252"/>
      <c r="K587" s="252"/>
      <c r="L587" s="252"/>
      <c r="M587" s="252"/>
      <c r="N587" s="252"/>
      <c r="O587" s="252"/>
      <c r="P587" s="252"/>
      <c r="Q587" s="252"/>
      <c r="R587" s="252"/>
      <c r="S587" s="252"/>
      <c r="T587" s="252"/>
      <c r="U587" s="252"/>
      <c r="V587" s="252"/>
      <c r="W587" s="252"/>
      <c r="X587" s="252"/>
      <c r="Y587" s="252"/>
      <c r="Z587" s="252"/>
      <c r="AA587" s="252"/>
      <c r="AB587" s="252"/>
    </row>
    <row r="588" spans="2:28" outlineLevel="1">
      <c r="B588" s="556"/>
      <c r="C588" s="10"/>
      <c r="D588" s="252"/>
      <c r="E588" s="252"/>
      <c r="F588" s="252"/>
      <c r="G588" s="252"/>
      <c r="H588" s="252"/>
      <c r="I588" s="252"/>
      <c r="J588" s="252"/>
      <c r="K588" s="252"/>
      <c r="L588" s="252"/>
      <c r="M588" s="252"/>
      <c r="N588" s="252"/>
      <c r="O588" s="252"/>
      <c r="P588" s="252"/>
      <c r="Q588" s="252"/>
      <c r="R588" s="252"/>
      <c r="S588" s="252"/>
      <c r="T588" s="252"/>
      <c r="U588" s="252"/>
      <c r="V588" s="252"/>
      <c r="W588" s="252"/>
      <c r="X588" s="252"/>
      <c r="Y588" s="252"/>
      <c r="Z588" s="252"/>
      <c r="AA588" s="252"/>
      <c r="AB588" s="252"/>
    </row>
    <row r="589" spans="2:28" outlineLevel="1">
      <c r="B589" s="556"/>
      <c r="C589" s="10"/>
      <c r="D589" s="252"/>
      <c r="E589" s="252"/>
      <c r="F589" s="252"/>
      <c r="G589" s="252"/>
      <c r="H589" s="252"/>
      <c r="I589" s="252"/>
      <c r="J589" s="252"/>
      <c r="K589" s="252"/>
      <c r="L589" s="252"/>
      <c r="M589" s="252"/>
      <c r="N589" s="252"/>
      <c r="O589" s="252"/>
      <c r="P589" s="252"/>
      <c r="Q589" s="252"/>
      <c r="R589" s="252"/>
      <c r="S589" s="252"/>
      <c r="T589" s="252"/>
      <c r="U589" s="252"/>
      <c r="V589" s="252"/>
      <c r="W589" s="252"/>
      <c r="X589" s="252"/>
      <c r="Y589" s="252"/>
      <c r="Z589" s="252"/>
      <c r="AA589" s="252"/>
      <c r="AB589" s="252"/>
    </row>
    <row r="590" spans="2:28" outlineLevel="1">
      <c r="B590" s="556"/>
      <c r="C590" s="10"/>
      <c r="D590" s="252"/>
      <c r="E590" s="252"/>
      <c r="F590" s="252"/>
      <c r="G590" s="252"/>
      <c r="H590" s="252"/>
      <c r="I590" s="252"/>
      <c r="J590" s="252"/>
      <c r="K590" s="252"/>
      <c r="L590" s="252"/>
      <c r="M590" s="252"/>
      <c r="N590" s="252"/>
      <c r="O590" s="252"/>
      <c r="P590" s="252"/>
      <c r="Q590" s="252"/>
      <c r="R590" s="252"/>
      <c r="S590" s="252"/>
      <c r="T590" s="252"/>
      <c r="U590" s="252"/>
      <c r="V590" s="252"/>
      <c r="W590" s="252"/>
      <c r="X590" s="252"/>
      <c r="Y590" s="252"/>
      <c r="Z590" s="252"/>
      <c r="AA590" s="252"/>
      <c r="AB590" s="252"/>
    </row>
    <row r="591" spans="2:28" outlineLevel="1">
      <c r="B591" s="556"/>
      <c r="C591" s="10"/>
      <c r="D591" s="252"/>
      <c r="E591" s="252"/>
      <c r="F591" s="252"/>
      <c r="G591" s="252"/>
      <c r="H591" s="252"/>
      <c r="I591" s="252"/>
      <c r="J591" s="252"/>
      <c r="K591" s="252"/>
      <c r="L591" s="252"/>
      <c r="M591" s="252"/>
      <c r="N591" s="252"/>
      <c r="O591" s="252"/>
      <c r="P591" s="252"/>
      <c r="Q591" s="252"/>
      <c r="R591" s="252"/>
      <c r="S591" s="252"/>
      <c r="T591" s="252"/>
      <c r="U591" s="252"/>
      <c r="V591" s="252"/>
      <c r="W591" s="252"/>
      <c r="X591" s="252"/>
      <c r="Y591" s="252"/>
      <c r="Z591" s="252"/>
      <c r="AA591" s="252"/>
      <c r="AB591" s="252"/>
    </row>
    <row r="592" spans="2:28" outlineLevel="1">
      <c r="B592" s="556"/>
      <c r="C592" s="10"/>
      <c r="D592" s="252"/>
      <c r="E592" s="252"/>
      <c r="F592" s="252"/>
      <c r="G592" s="252"/>
      <c r="H592" s="252"/>
      <c r="I592" s="252"/>
      <c r="J592" s="252"/>
      <c r="K592" s="252"/>
      <c r="L592" s="252"/>
      <c r="M592" s="252"/>
      <c r="N592" s="252"/>
      <c r="O592" s="252"/>
      <c r="P592" s="252"/>
      <c r="Q592" s="252"/>
      <c r="R592" s="252"/>
      <c r="S592" s="252"/>
      <c r="T592" s="252"/>
      <c r="U592" s="252"/>
      <c r="V592" s="252"/>
      <c r="W592" s="252"/>
      <c r="X592" s="252"/>
      <c r="Y592" s="252"/>
      <c r="Z592" s="252"/>
      <c r="AA592" s="252"/>
      <c r="AB592" s="252"/>
    </row>
    <row r="593" spans="2:28" outlineLevel="1">
      <c r="B593" s="556"/>
      <c r="C593" s="21"/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</row>
    <row r="594" spans="2:28" outlineLevel="1">
      <c r="B594" s="556"/>
      <c r="I594" s="4"/>
      <c r="J594" s="4"/>
      <c r="K594" s="4"/>
      <c r="L594" s="4"/>
      <c r="M594" s="4"/>
    </row>
    <row r="595" spans="2:28" outlineLevel="1">
      <c r="B595" s="556"/>
      <c r="I595" s="4"/>
      <c r="J595" s="4"/>
      <c r="K595" s="4"/>
      <c r="L595" s="4"/>
      <c r="M595" s="4"/>
    </row>
    <row r="596" spans="2:28" outlineLevel="1">
      <c r="B596" s="556"/>
      <c r="I596" s="4"/>
      <c r="J596" s="4"/>
      <c r="K596" s="4"/>
      <c r="L596" s="4"/>
      <c r="M596" s="4"/>
    </row>
    <row r="597" spans="2:28" outlineLevel="1">
      <c r="B597" s="556"/>
      <c r="I597" s="4"/>
      <c r="J597" s="4"/>
      <c r="K597" s="4"/>
      <c r="L597" s="4"/>
      <c r="M597" s="4"/>
    </row>
    <row r="598" spans="2:28" outlineLevel="1">
      <c r="B598" s="556"/>
      <c r="C598" s="10"/>
      <c r="I598" s="4"/>
      <c r="J598" s="4"/>
      <c r="K598" s="4"/>
      <c r="L598" s="4"/>
      <c r="M598" s="4"/>
    </row>
    <row r="599" spans="2:28" outlineLevel="1">
      <c r="B599" s="556"/>
      <c r="C599" s="10"/>
      <c r="I599" s="4"/>
      <c r="J599" s="4"/>
      <c r="K599" s="4"/>
      <c r="L599" s="4"/>
      <c r="M599" s="4"/>
    </row>
    <row r="600" spans="2:28" outlineLevel="1">
      <c r="B600" s="556"/>
      <c r="C600" s="10"/>
      <c r="I600" s="4"/>
      <c r="J600" s="4"/>
      <c r="K600" s="4"/>
      <c r="L600" s="4"/>
      <c r="M600" s="4"/>
    </row>
    <row r="601" spans="2:28" outlineLevel="1">
      <c r="B601" s="556"/>
      <c r="C601" s="10"/>
      <c r="I601" s="4"/>
      <c r="J601" s="4"/>
      <c r="K601" s="4"/>
      <c r="L601" s="4"/>
      <c r="M601" s="4"/>
    </row>
    <row r="602" spans="2:28" outlineLevel="1">
      <c r="B602" s="556"/>
      <c r="C602" s="10"/>
      <c r="I602" s="4"/>
      <c r="J602" s="4"/>
      <c r="K602" s="4"/>
      <c r="L602" s="4"/>
      <c r="M602" s="4"/>
    </row>
    <row r="603" spans="2:28" outlineLevel="1">
      <c r="B603" s="556"/>
      <c r="C603" s="10"/>
      <c r="I603" s="4"/>
      <c r="J603" s="4"/>
      <c r="K603" s="4"/>
      <c r="L603" s="4"/>
      <c r="M603" s="4"/>
    </row>
    <row r="604" spans="2:28" outlineLevel="1">
      <c r="B604" s="556"/>
      <c r="C604" s="10"/>
      <c r="I604" s="4"/>
      <c r="J604" s="4"/>
      <c r="K604" s="4"/>
      <c r="L604" s="4"/>
      <c r="M604" s="4"/>
    </row>
    <row r="605" spans="2:28" outlineLevel="1">
      <c r="B605" s="556"/>
      <c r="C605" s="10"/>
      <c r="I605" s="4"/>
      <c r="J605" s="4"/>
      <c r="K605" s="4"/>
      <c r="L605" s="4"/>
      <c r="M605" s="4"/>
    </row>
    <row r="606" spans="2:28" outlineLevel="1">
      <c r="B606" s="556"/>
      <c r="C606" s="10"/>
      <c r="I606" s="4"/>
      <c r="J606" s="4"/>
      <c r="K606" s="4"/>
      <c r="L606" s="4"/>
      <c r="M606" s="4"/>
    </row>
    <row r="607" spans="2:28" outlineLevel="1">
      <c r="B607" s="556"/>
      <c r="C607" s="10"/>
      <c r="I607" s="4"/>
      <c r="J607" s="4"/>
      <c r="K607" s="4"/>
      <c r="L607" s="4"/>
      <c r="M607" s="4"/>
    </row>
    <row r="608" spans="2:28" outlineLevel="1">
      <c r="B608" s="556"/>
      <c r="C608" s="10"/>
      <c r="I608" s="4"/>
      <c r="J608" s="4"/>
      <c r="K608" s="4"/>
      <c r="L608" s="4"/>
      <c r="M608" s="4"/>
    </row>
    <row r="609" spans="2:13" outlineLevel="1">
      <c r="B609" s="556"/>
      <c r="C609" s="10"/>
      <c r="I609" s="4"/>
      <c r="J609" s="4"/>
      <c r="K609" s="4"/>
      <c r="L609" s="4"/>
      <c r="M609" s="4"/>
    </row>
    <row r="610" spans="2:13" outlineLevel="1">
      <c r="B610" s="556"/>
      <c r="C610" s="10"/>
      <c r="I610" s="4"/>
      <c r="J610" s="4"/>
      <c r="K610" s="4"/>
      <c r="L610" s="4"/>
      <c r="M610" s="4"/>
    </row>
    <row r="611" spans="2:13" outlineLevel="1">
      <c r="B611" s="556"/>
      <c r="C611" s="10"/>
      <c r="I611" s="4"/>
      <c r="J611" s="4"/>
      <c r="K611" s="4"/>
      <c r="L611" s="4"/>
      <c r="M611" s="4"/>
    </row>
    <row r="612" spans="2:13" outlineLevel="1">
      <c r="B612" s="556"/>
      <c r="C612" s="10"/>
      <c r="I612" s="4"/>
      <c r="J612" s="4"/>
      <c r="K612" s="4"/>
      <c r="L612" s="4"/>
      <c r="M612" s="4"/>
    </row>
    <row r="613" spans="2:13" outlineLevel="1">
      <c r="B613" s="556"/>
      <c r="C613" s="10"/>
      <c r="I613" s="4"/>
      <c r="J613" s="4"/>
      <c r="K613" s="4"/>
      <c r="L613" s="4"/>
      <c r="M613" s="4"/>
    </row>
    <row r="614" spans="2:13" outlineLevel="1">
      <c r="B614" s="556"/>
      <c r="C614" s="10"/>
      <c r="I614" s="4"/>
      <c r="J614" s="4"/>
      <c r="K614" s="4"/>
      <c r="L614" s="4"/>
      <c r="M614" s="4"/>
    </row>
    <row r="615" spans="2:13" outlineLevel="1">
      <c r="B615" s="556"/>
      <c r="C615" s="10"/>
      <c r="I615" s="4"/>
      <c r="J615" s="4"/>
      <c r="K615" s="4"/>
      <c r="L615" s="4"/>
      <c r="M615" s="4"/>
    </row>
    <row r="616" spans="2:13" outlineLevel="1">
      <c r="B616" s="556"/>
      <c r="C616" s="10"/>
      <c r="I616" s="4"/>
      <c r="J616" s="4"/>
      <c r="K616" s="4"/>
      <c r="L616" s="4"/>
      <c r="M616" s="4"/>
    </row>
    <row r="617" spans="2:13" outlineLevel="1">
      <c r="B617" s="556"/>
      <c r="C617" s="10"/>
      <c r="I617" s="4"/>
      <c r="J617" s="4"/>
      <c r="K617" s="4"/>
      <c r="L617" s="4"/>
      <c r="M617" s="4"/>
    </row>
    <row r="618" spans="2:13" outlineLevel="1">
      <c r="B618" s="556"/>
      <c r="C618" s="10"/>
      <c r="I618" s="4"/>
      <c r="J618" s="4"/>
      <c r="K618" s="4"/>
      <c r="L618" s="4"/>
      <c r="M618" s="4"/>
    </row>
    <row r="619" spans="2:13" outlineLevel="1">
      <c r="B619" s="556"/>
      <c r="C619" s="10"/>
      <c r="I619" s="4"/>
      <c r="J619" s="4"/>
      <c r="K619" s="4"/>
      <c r="L619" s="4"/>
      <c r="M619" s="4"/>
    </row>
    <row r="620" spans="2:13" outlineLevel="1">
      <c r="B620" s="556"/>
      <c r="C620" s="10"/>
      <c r="I620" s="4"/>
      <c r="J620" s="4"/>
      <c r="K620" s="4"/>
      <c r="L620" s="4"/>
      <c r="M620" s="4"/>
    </row>
    <row r="621" spans="2:13" outlineLevel="1">
      <c r="B621" s="556"/>
      <c r="C621" s="10"/>
      <c r="I621" s="4"/>
      <c r="J621" s="4"/>
      <c r="K621" s="4"/>
      <c r="L621" s="4"/>
      <c r="M621" s="4"/>
    </row>
    <row r="622" spans="2:13" outlineLevel="1">
      <c r="B622" s="556"/>
      <c r="C622" s="10"/>
      <c r="I622" s="4"/>
      <c r="J622" s="4"/>
      <c r="K622" s="4"/>
      <c r="L622" s="4"/>
      <c r="M622" s="4"/>
    </row>
    <row r="623" spans="2:13" outlineLevel="1">
      <c r="B623" s="556"/>
      <c r="C623" s="10"/>
      <c r="I623" s="4"/>
      <c r="J623" s="4"/>
      <c r="K623" s="4"/>
      <c r="L623" s="4"/>
      <c r="M623" s="4"/>
    </row>
    <row r="624" spans="2:13" outlineLevel="1"/>
    <row r="625" spans="2:38" outlineLevel="1"/>
    <row r="626" spans="2:38" outlineLevel="1"/>
    <row r="627" spans="2:38" outlineLevel="1"/>
    <row r="628" spans="2:38" outlineLevel="1">
      <c r="D628" s="5"/>
      <c r="I628" s="4"/>
      <c r="J628" s="4"/>
      <c r="K628" s="4"/>
      <c r="L628" s="4"/>
      <c r="M628" s="4"/>
    </row>
    <row r="629" spans="2:38" s="5" customFormat="1" ht="15" customHeight="1" outlineLevel="1">
      <c r="D629" s="202"/>
      <c r="E629" s="203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2:38" ht="15" customHeight="1" outlineLevel="1">
      <c r="D630" s="32"/>
      <c r="E630" s="20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38" ht="15" customHeight="1" outlineLevel="1">
      <c r="C631" s="86"/>
      <c r="D631" s="256"/>
      <c r="E631" s="253"/>
      <c r="F631" s="254"/>
      <c r="G631" s="255"/>
      <c r="H631" s="255"/>
      <c r="I631" s="255"/>
      <c r="J631" s="255"/>
      <c r="K631" s="255"/>
      <c r="L631" s="255"/>
      <c r="M631" s="255"/>
      <c r="N631" s="255"/>
      <c r="O631" s="255"/>
      <c r="P631" s="255"/>
      <c r="Q631" s="255"/>
      <c r="R631" s="255"/>
      <c r="S631" s="255"/>
      <c r="T631" s="255"/>
      <c r="U631" s="255"/>
      <c r="V631" s="255"/>
      <c r="W631" s="255"/>
      <c r="X631" s="255"/>
      <c r="Y631" s="255"/>
      <c r="Z631" s="255"/>
      <c r="AA631" s="255"/>
      <c r="AB631" s="255"/>
    </row>
    <row r="632" spans="2:38" ht="15" customHeight="1" outlineLevel="1">
      <c r="C632" s="86"/>
      <c r="D632" s="256"/>
      <c r="E632" s="280"/>
      <c r="F632" s="281"/>
      <c r="G632" s="281"/>
      <c r="H632" s="281"/>
      <c r="I632" s="281"/>
      <c r="J632" s="281"/>
      <c r="K632" s="281"/>
      <c r="L632" s="281"/>
      <c r="M632" s="281"/>
      <c r="N632" s="281"/>
      <c r="O632" s="281"/>
      <c r="P632" s="281"/>
      <c r="Q632" s="281"/>
      <c r="R632" s="281"/>
      <c r="S632" s="281"/>
      <c r="T632" s="281"/>
      <c r="U632" s="281"/>
      <c r="V632" s="281"/>
      <c r="W632" s="281"/>
      <c r="X632" s="281"/>
      <c r="Y632" s="281"/>
      <c r="Z632" s="281"/>
      <c r="AA632" s="281"/>
      <c r="AB632" s="281"/>
    </row>
    <row r="633" spans="2:38" ht="15" customHeight="1" outlineLevel="1">
      <c r="C633" s="86"/>
      <c r="D633" s="256"/>
      <c r="E633" s="282"/>
      <c r="F633" s="281"/>
      <c r="G633" s="281"/>
      <c r="H633" s="281"/>
      <c r="I633" s="281"/>
      <c r="J633" s="281"/>
      <c r="K633" s="281"/>
      <c r="L633" s="281"/>
      <c r="M633" s="281"/>
      <c r="N633" s="281"/>
      <c r="O633" s="281"/>
      <c r="P633" s="281"/>
      <c r="Q633" s="281"/>
      <c r="R633" s="281"/>
      <c r="S633" s="281"/>
      <c r="T633" s="281"/>
      <c r="U633" s="281"/>
      <c r="V633" s="281"/>
      <c r="W633" s="281"/>
      <c r="X633" s="281"/>
      <c r="Y633" s="281"/>
      <c r="Z633" s="281"/>
      <c r="AA633" s="281"/>
      <c r="AB633" s="281"/>
    </row>
    <row r="634" spans="2:38" ht="15" customHeight="1" outlineLevel="1">
      <c r="C634" s="86"/>
      <c r="D634" s="256"/>
      <c r="E634" s="280"/>
      <c r="F634" s="281"/>
      <c r="G634" s="281"/>
      <c r="H634" s="281"/>
      <c r="I634" s="281"/>
      <c r="J634" s="281"/>
      <c r="K634" s="281"/>
      <c r="L634" s="281"/>
      <c r="M634" s="281"/>
      <c r="N634" s="281"/>
      <c r="O634" s="281"/>
      <c r="P634" s="281"/>
      <c r="Q634" s="281"/>
      <c r="R634" s="281"/>
      <c r="S634" s="281"/>
      <c r="T634" s="281"/>
      <c r="U634" s="281"/>
      <c r="V634" s="281"/>
      <c r="W634" s="281"/>
      <c r="X634" s="281"/>
      <c r="Y634" s="281"/>
      <c r="Z634" s="281"/>
      <c r="AA634" s="281"/>
      <c r="AB634" s="281"/>
    </row>
    <row r="635" spans="2:38" ht="15" customHeight="1" outlineLevel="1">
      <c r="C635" s="86"/>
      <c r="D635" s="257"/>
      <c r="E635" s="205"/>
      <c r="F635" s="206"/>
      <c r="G635" s="206"/>
      <c r="H635" s="206"/>
      <c r="I635" s="206"/>
      <c r="J635" s="206"/>
      <c r="K635" s="206"/>
      <c r="L635" s="206"/>
      <c r="M635" s="206"/>
      <c r="N635" s="206"/>
      <c r="O635" s="206"/>
      <c r="P635" s="206"/>
      <c r="Q635" s="206"/>
      <c r="R635" s="206"/>
      <c r="S635" s="206"/>
      <c r="T635" s="206"/>
      <c r="U635" s="206"/>
      <c r="V635" s="206"/>
      <c r="W635" s="206"/>
      <c r="X635" s="206"/>
      <c r="Y635" s="206"/>
      <c r="Z635" s="206"/>
      <c r="AA635" s="206"/>
      <c r="AB635" s="206"/>
    </row>
    <row r="636" spans="2:38" ht="15" customHeight="1" outlineLevel="1">
      <c r="C636" s="207"/>
      <c r="D636" s="229"/>
      <c r="E636" s="208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</row>
    <row r="637" spans="2:38" outlineLevel="1">
      <c r="C637" s="23"/>
      <c r="D637" s="229"/>
      <c r="E637" s="210"/>
      <c r="I637" s="4"/>
      <c r="J637" s="4"/>
      <c r="K637" s="4"/>
      <c r="L637" s="4"/>
      <c r="M637" s="4"/>
    </row>
    <row r="638" spans="2:38" outlineLevel="1">
      <c r="C638" s="211"/>
      <c r="D638" s="229"/>
      <c r="E638" s="210"/>
      <c r="F638" s="15"/>
      <c r="G638" s="15"/>
      <c r="H638" s="15"/>
      <c r="I638" s="15"/>
      <c r="J638" s="15"/>
      <c r="K638" s="4"/>
      <c r="L638" s="4"/>
      <c r="M638" s="4"/>
    </row>
    <row r="639" spans="2:38" outlineLevel="1">
      <c r="B639" s="556"/>
      <c r="C639" s="212"/>
      <c r="D639" s="260"/>
      <c r="E639" s="261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262"/>
      <c r="R639" s="262"/>
      <c r="S639" s="262"/>
      <c r="T639" s="262"/>
      <c r="U639" s="262"/>
      <c r="V639" s="262"/>
      <c r="W639" s="262"/>
      <c r="X639" s="262"/>
      <c r="Y639" s="262"/>
      <c r="Z639" s="262"/>
      <c r="AA639" s="262"/>
      <c r="AB639" s="262"/>
    </row>
    <row r="640" spans="2:38" outlineLevel="1">
      <c r="B640" s="556"/>
      <c r="C640" s="212"/>
      <c r="D640" s="260"/>
      <c r="E640" s="261"/>
      <c r="F640" s="262"/>
      <c r="G640" s="262"/>
      <c r="H640" s="262"/>
      <c r="I640" s="262"/>
      <c r="J640" s="262"/>
      <c r="K640" s="262"/>
      <c r="L640" s="262"/>
      <c r="M640" s="262"/>
      <c r="N640" s="262"/>
      <c r="O640" s="262"/>
      <c r="P640" s="262"/>
      <c r="Q640" s="262"/>
      <c r="R640" s="262"/>
      <c r="S640" s="262"/>
      <c r="T640" s="262"/>
      <c r="U640" s="262"/>
      <c r="V640" s="262"/>
      <c r="W640" s="262"/>
      <c r="X640" s="262"/>
      <c r="Y640" s="262"/>
      <c r="Z640" s="262"/>
      <c r="AA640" s="262"/>
      <c r="AB640" s="262"/>
    </row>
    <row r="641" spans="2:28" outlineLevel="1">
      <c r="B641" s="556"/>
      <c r="C641" s="212"/>
      <c r="D641" s="260"/>
      <c r="E641" s="261"/>
      <c r="F641" s="262"/>
      <c r="G641" s="262"/>
      <c r="H641" s="262"/>
      <c r="I641" s="262"/>
      <c r="J641" s="262"/>
      <c r="K641" s="262"/>
      <c r="L641" s="262"/>
      <c r="M641" s="262"/>
      <c r="N641" s="262"/>
      <c r="O641" s="262"/>
      <c r="P641" s="262"/>
      <c r="Q641" s="262"/>
      <c r="R641" s="262"/>
      <c r="S641" s="262"/>
      <c r="T641" s="262"/>
      <c r="U641" s="262"/>
      <c r="V641" s="262"/>
      <c r="W641" s="262"/>
      <c r="X641" s="262"/>
      <c r="Y641" s="262"/>
      <c r="Z641" s="262"/>
      <c r="AA641" s="262"/>
      <c r="AB641" s="262"/>
    </row>
    <row r="642" spans="2:28" outlineLevel="1">
      <c r="B642" s="556"/>
      <c r="C642" s="212"/>
      <c r="D642" s="260"/>
      <c r="E642" s="261"/>
      <c r="F642" s="262"/>
      <c r="G642" s="262"/>
      <c r="H642" s="262"/>
      <c r="I642" s="262"/>
      <c r="J642" s="262"/>
      <c r="K642" s="262"/>
      <c r="L642" s="262"/>
      <c r="M642" s="262"/>
      <c r="N642" s="262"/>
      <c r="O642" s="262"/>
      <c r="P642" s="262"/>
      <c r="Q642" s="262"/>
      <c r="R642" s="262"/>
      <c r="S642" s="262"/>
      <c r="T642" s="262"/>
      <c r="U642" s="262"/>
      <c r="V642" s="262"/>
      <c r="W642" s="262"/>
      <c r="X642" s="262"/>
      <c r="Y642" s="262"/>
      <c r="Z642" s="262"/>
      <c r="AA642" s="262"/>
      <c r="AB642" s="262"/>
    </row>
    <row r="643" spans="2:28" outlineLevel="1">
      <c r="B643" s="556"/>
      <c r="C643" s="212"/>
      <c r="D643" s="260"/>
      <c r="E643" s="261"/>
      <c r="F643" s="262"/>
      <c r="G643" s="262"/>
      <c r="H643" s="262"/>
      <c r="I643" s="262"/>
      <c r="J643" s="262"/>
      <c r="K643" s="262"/>
      <c r="L643" s="262"/>
      <c r="M643" s="262"/>
      <c r="N643" s="262"/>
      <c r="O643" s="262"/>
      <c r="P643" s="262"/>
      <c r="Q643" s="262"/>
      <c r="R643" s="262"/>
      <c r="S643" s="262"/>
      <c r="T643" s="262"/>
      <c r="U643" s="262"/>
      <c r="V643" s="262"/>
      <c r="W643" s="262"/>
      <c r="X643" s="262"/>
      <c r="Y643" s="262"/>
      <c r="Z643" s="262"/>
      <c r="AA643" s="262"/>
      <c r="AB643" s="262"/>
    </row>
    <row r="644" spans="2:28" outlineLevel="1">
      <c r="B644" s="556"/>
      <c r="C644" s="212"/>
      <c r="D644" s="260"/>
      <c r="E644" s="261"/>
      <c r="F644" s="262"/>
      <c r="G644" s="262"/>
      <c r="H644" s="262"/>
      <c r="I644" s="262"/>
      <c r="J644" s="262"/>
      <c r="K644" s="262"/>
      <c r="L644" s="262"/>
      <c r="M644" s="262"/>
      <c r="N644" s="262"/>
      <c r="O644" s="262"/>
      <c r="P644" s="262"/>
      <c r="Q644" s="262"/>
      <c r="R644" s="262"/>
      <c r="S644" s="262"/>
      <c r="T644" s="262"/>
      <c r="U644" s="262"/>
      <c r="V644" s="262"/>
      <c r="W644" s="262"/>
      <c r="X644" s="262"/>
      <c r="Y644" s="262"/>
      <c r="Z644" s="262"/>
      <c r="AA644" s="262"/>
      <c r="AB644" s="262"/>
    </row>
    <row r="645" spans="2:28" outlineLevel="1">
      <c r="B645" s="556"/>
      <c r="C645" s="212"/>
      <c r="D645" s="260"/>
      <c r="E645" s="261"/>
      <c r="F645" s="262"/>
      <c r="G645" s="262"/>
      <c r="H645" s="262"/>
      <c r="I645" s="262"/>
      <c r="J645" s="262"/>
      <c r="K645" s="262"/>
      <c r="L645" s="262"/>
      <c r="M645" s="262"/>
      <c r="N645" s="262"/>
      <c r="O645" s="262"/>
      <c r="P645" s="262"/>
      <c r="Q645" s="262"/>
      <c r="R645" s="262"/>
      <c r="S645" s="262"/>
      <c r="T645" s="262"/>
      <c r="U645" s="262"/>
      <c r="V645" s="262"/>
      <c r="W645" s="262"/>
      <c r="X645" s="262"/>
      <c r="Y645" s="262"/>
      <c r="Z645" s="262"/>
      <c r="AA645" s="262"/>
      <c r="AB645" s="262"/>
    </row>
    <row r="646" spans="2:28" outlineLevel="1">
      <c r="B646" s="556"/>
      <c r="C646" s="212"/>
      <c r="D646" s="260"/>
      <c r="E646" s="261"/>
      <c r="F646" s="262"/>
      <c r="G646" s="262"/>
      <c r="H646" s="262"/>
      <c r="I646" s="262"/>
      <c r="J646" s="262"/>
      <c r="K646" s="262"/>
      <c r="L646" s="262"/>
      <c r="M646" s="262"/>
      <c r="N646" s="262"/>
      <c r="O646" s="262"/>
      <c r="P646" s="262"/>
      <c r="Q646" s="262"/>
      <c r="R646" s="262"/>
      <c r="S646" s="262"/>
      <c r="T646" s="262"/>
      <c r="U646" s="262"/>
      <c r="V646" s="262"/>
      <c r="W646" s="262"/>
      <c r="X646" s="262"/>
      <c r="Y646" s="262"/>
      <c r="Z646" s="262"/>
      <c r="AA646" s="262"/>
      <c r="AB646" s="262"/>
    </row>
    <row r="647" spans="2:28" outlineLevel="1">
      <c r="B647" s="556"/>
      <c r="C647" s="212"/>
      <c r="D647" s="260"/>
      <c r="E647" s="261"/>
      <c r="F647" s="262"/>
      <c r="G647" s="262"/>
      <c r="H647" s="262"/>
      <c r="I647" s="262"/>
      <c r="J647" s="262"/>
      <c r="K647" s="262"/>
      <c r="L647" s="262"/>
      <c r="M647" s="262"/>
      <c r="N647" s="262"/>
      <c r="O647" s="262"/>
      <c r="P647" s="262"/>
      <c r="Q647" s="262"/>
      <c r="R647" s="262"/>
      <c r="S647" s="262"/>
      <c r="T647" s="262"/>
      <c r="U647" s="262"/>
      <c r="V647" s="262"/>
      <c r="W647" s="262"/>
      <c r="X647" s="262"/>
      <c r="Y647" s="262"/>
      <c r="Z647" s="262"/>
      <c r="AA647" s="262"/>
      <c r="AB647" s="262"/>
    </row>
    <row r="648" spans="2:28" outlineLevel="1">
      <c r="B648" s="556"/>
      <c r="C648" s="212"/>
      <c r="D648" s="260"/>
      <c r="E648" s="261"/>
      <c r="F648" s="262"/>
      <c r="G648" s="262"/>
      <c r="H648" s="262"/>
      <c r="I648" s="262"/>
      <c r="J648" s="262"/>
      <c r="K648" s="262"/>
      <c r="L648" s="262"/>
      <c r="M648" s="262"/>
      <c r="N648" s="262"/>
      <c r="O648" s="262"/>
      <c r="P648" s="262"/>
      <c r="Q648" s="262"/>
      <c r="R648" s="262"/>
      <c r="S648" s="262"/>
      <c r="T648" s="262"/>
      <c r="U648" s="262"/>
      <c r="V648" s="262"/>
      <c r="W648" s="262"/>
      <c r="X648" s="262"/>
      <c r="Y648" s="262"/>
      <c r="Z648" s="262"/>
      <c r="AA648" s="262"/>
      <c r="AB648" s="262"/>
    </row>
    <row r="649" spans="2:28" outlineLevel="1">
      <c r="B649" s="556"/>
      <c r="C649" s="212"/>
      <c r="D649" s="260"/>
      <c r="E649" s="261"/>
      <c r="F649" s="262"/>
      <c r="G649" s="262"/>
      <c r="H649" s="262"/>
      <c r="I649" s="262"/>
      <c r="J649" s="262"/>
      <c r="K649" s="262"/>
      <c r="L649" s="262"/>
      <c r="M649" s="262"/>
      <c r="N649" s="262"/>
      <c r="O649" s="262"/>
      <c r="P649" s="262"/>
      <c r="Q649" s="262"/>
      <c r="R649" s="262"/>
      <c r="S649" s="262"/>
      <c r="T649" s="262"/>
      <c r="U649" s="262"/>
      <c r="V649" s="262"/>
      <c r="W649" s="262"/>
      <c r="X649" s="262"/>
      <c r="Y649" s="262"/>
      <c r="Z649" s="262"/>
      <c r="AA649" s="262"/>
      <c r="AB649" s="262"/>
    </row>
    <row r="650" spans="2:28" outlineLevel="1">
      <c r="B650" s="556"/>
      <c r="C650" s="212"/>
      <c r="D650" s="260"/>
      <c r="E650" s="261"/>
      <c r="F650" s="262"/>
      <c r="G650" s="262"/>
      <c r="H650" s="262"/>
      <c r="I650" s="262"/>
      <c r="J650" s="262"/>
      <c r="K650" s="262"/>
      <c r="L650" s="262"/>
      <c r="M650" s="262"/>
      <c r="N650" s="262"/>
      <c r="O650" s="262"/>
      <c r="P650" s="262"/>
      <c r="Q650" s="262"/>
      <c r="R650" s="262"/>
      <c r="S650" s="262"/>
      <c r="T650" s="262"/>
      <c r="U650" s="262"/>
      <c r="V650" s="262"/>
      <c r="W650" s="262"/>
      <c r="X650" s="262"/>
      <c r="Y650" s="262"/>
      <c r="Z650" s="262"/>
      <c r="AA650" s="262"/>
      <c r="AB650" s="262"/>
    </row>
    <row r="651" spans="2:28" outlineLevel="1">
      <c r="B651" s="556"/>
      <c r="C651" s="212"/>
      <c r="D651" s="260"/>
      <c r="E651" s="261"/>
      <c r="F651" s="262"/>
      <c r="G651" s="262"/>
      <c r="H651" s="262"/>
      <c r="I651" s="262"/>
      <c r="J651" s="262"/>
      <c r="K651" s="262"/>
      <c r="L651" s="262"/>
      <c r="M651" s="262"/>
      <c r="N651" s="262"/>
      <c r="O651" s="262"/>
      <c r="P651" s="262"/>
      <c r="Q651" s="262"/>
      <c r="R651" s="262"/>
      <c r="S651" s="262"/>
      <c r="T651" s="262"/>
      <c r="U651" s="262"/>
      <c r="V651" s="262"/>
      <c r="W651" s="262"/>
      <c r="X651" s="262"/>
      <c r="Y651" s="262"/>
      <c r="Z651" s="262"/>
      <c r="AA651" s="262"/>
      <c r="AB651" s="262"/>
    </row>
    <row r="652" spans="2:28" outlineLevel="1">
      <c r="B652" s="556"/>
      <c r="C652" s="212"/>
      <c r="D652" s="260"/>
      <c r="E652" s="261"/>
      <c r="F652" s="262"/>
      <c r="G652" s="262"/>
      <c r="H652" s="262"/>
      <c r="I652" s="262"/>
      <c r="J652" s="262"/>
      <c r="K652" s="262"/>
      <c r="L652" s="262"/>
      <c r="M652" s="262"/>
      <c r="N652" s="262"/>
      <c r="O652" s="262"/>
      <c r="P652" s="262"/>
      <c r="Q652" s="262"/>
      <c r="R652" s="262"/>
      <c r="S652" s="262"/>
      <c r="T652" s="262"/>
      <c r="U652" s="262"/>
      <c r="V652" s="262"/>
      <c r="W652" s="262"/>
      <c r="X652" s="262"/>
      <c r="Y652" s="262"/>
      <c r="Z652" s="262"/>
      <c r="AA652" s="262"/>
      <c r="AB652" s="262"/>
    </row>
    <row r="653" spans="2:28" outlineLevel="1">
      <c r="B653" s="556"/>
      <c r="C653" s="212"/>
      <c r="D653" s="260"/>
      <c r="E653" s="261"/>
      <c r="F653" s="262"/>
      <c r="G653" s="262"/>
      <c r="H653" s="262"/>
      <c r="I653" s="262"/>
      <c r="J653" s="262"/>
      <c r="K653" s="262"/>
      <c r="L653" s="262"/>
      <c r="M653" s="262"/>
      <c r="N653" s="262"/>
      <c r="O653" s="262"/>
      <c r="P653" s="262"/>
      <c r="Q653" s="262"/>
      <c r="R653" s="262"/>
      <c r="S653" s="262"/>
      <c r="T653" s="262"/>
      <c r="U653" s="262"/>
      <c r="V653" s="262"/>
      <c r="W653" s="262"/>
      <c r="X653" s="262"/>
      <c r="Y653" s="262"/>
      <c r="Z653" s="262"/>
      <c r="AA653" s="262"/>
      <c r="AB653" s="262"/>
    </row>
    <row r="654" spans="2:28" outlineLevel="1">
      <c r="B654" s="556"/>
      <c r="C654" s="212"/>
      <c r="D654" s="260"/>
      <c r="E654" s="261"/>
      <c r="F654" s="262"/>
      <c r="G654" s="262"/>
      <c r="H654" s="262"/>
      <c r="I654" s="262"/>
      <c r="J654" s="262"/>
      <c r="K654" s="262"/>
      <c r="L654" s="262"/>
      <c r="M654" s="262"/>
      <c r="N654" s="262"/>
      <c r="O654" s="262"/>
      <c r="P654" s="262"/>
      <c r="Q654" s="262"/>
      <c r="R654" s="262"/>
      <c r="S654" s="262"/>
      <c r="T654" s="262"/>
      <c r="U654" s="262"/>
      <c r="V654" s="262"/>
      <c r="W654" s="262"/>
      <c r="X654" s="262"/>
      <c r="Y654" s="262"/>
      <c r="Z654" s="262"/>
      <c r="AA654" s="262"/>
      <c r="AB654" s="262"/>
    </row>
    <row r="655" spans="2:28" outlineLevel="1">
      <c r="B655" s="556"/>
      <c r="C655" s="212"/>
      <c r="D655" s="260"/>
      <c r="E655" s="261"/>
      <c r="F655" s="262"/>
      <c r="G655" s="262"/>
      <c r="H655" s="262"/>
      <c r="I655" s="262"/>
      <c r="J655" s="262"/>
      <c r="K655" s="262"/>
      <c r="L655" s="262"/>
      <c r="M655" s="262"/>
      <c r="N655" s="262"/>
      <c r="O655" s="262"/>
      <c r="P655" s="262"/>
      <c r="Q655" s="262"/>
      <c r="R655" s="262"/>
      <c r="S655" s="262"/>
      <c r="T655" s="262"/>
      <c r="U655" s="262"/>
      <c r="V655" s="262"/>
      <c r="W655" s="262"/>
      <c r="X655" s="262"/>
      <c r="Y655" s="262"/>
      <c r="Z655" s="262"/>
      <c r="AA655" s="262"/>
      <c r="AB655" s="262"/>
    </row>
    <row r="656" spans="2:28" outlineLevel="1">
      <c r="B656" s="556"/>
      <c r="C656" s="212"/>
      <c r="D656" s="260"/>
      <c r="E656" s="261"/>
      <c r="F656" s="262"/>
      <c r="G656" s="262"/>
      <c r="H656" s="262"/>
      <c r="I656" s="262"/>
      <c r="J656" s="262"/>
      <c r="K656" s="262"/>
      <c r="L656" s="262"/>
      <c r="M656" s="262"/>
      <c r="N656" s="262"/>
      <c r="O656" s="262"/>
      <c r="P656" s="262"/>
      <c r="Q656" s="262"/>
      <c r="R656" s="262"/>
      <c r="S656" s="262"/>
      <c r="T656" s="262"/>
      <c r="U656" s="262"/>
      <c r="V656" s="262"/>
      <c r="W656" s="262"/>
      <c r="X656" s="262"/>
      <c r="Y656" s="262"/>
      <c r="Z656" s="262"/>
      <c r="AA656" s="262"/>
      <c r="AB656" s="262"/>
    </row>
    <row r="657" spans="2:28" outlineLevel="1">
      <c r="B657" s="556"/>
      <c r="C657" s="212"/>
      <c r="D657" s="260"/>
      <c r="E657" s="261"/>
      <c r="F657" s="262"/>
      <c r="G657" s="262"/>
      <c r="H657" s="262"/>
      <c r="I657" s="262"/>
      <c r="J657" s="262"/>
      <c r="K657" s="262"/>
      <c r="L657" s="262"/>
      <c r="M657" s="262"/>
      <c r="N657" s="262"/>
      <c r="O657" s="262"/>
      <c r="P657" s="262"/>
      <c r="Q657" s="262"/>
      <c r="R657" s="262"/>
      <c r="S657" s="262"/>
      <c r="T657" s="262"/>
      <c r="U657" s="262"/>
      <c r="V657" s="262"/>
      <c r="W657" s="262"/>
      <c r="X657" s="262"/>
      <c r="Y657" s="262"/>
      <c r="Z657" s="262"/>
      <c r="AA657" s="262"/>
      <c r="AB657" s="262"/>
    </row>
    <row r="658" spans="2:28" outlineLevel="1">
      <c r="B658" s="556"/>
      <c r="C658" s="212"/>
      <c r="D658" s="260"/>
      <c r="E658" s="261"/>
      <c r="F658" s="262"/>
      <c r="G658" s="262"/>
      <c r="H658" s="262"/>
      <c r="I658" s="262"/>
      <c r="J658" s="262"/>
      <c r="K658" s="262"/>
      <c r="L658" s="262"/>
      <c r="M658" s="262"/>
      <c r="N658" s="262"/>
      <c r="O658" s="262"/>
      <c r="P658" s="262"/>
      <c r="Q658" s="262"/>
      <c r="R658" s="262"/>
      <c r="S658" s="262"/>
      <c r="T658" s="262"/>
      <c r="U658" s="262"/>
      <c r="V658" s="262"/>
      <c r="W658" s="262"/>
      <c r="X658" s="262"/>
      <c r="Y658" s="262"/>
      <c r="Z658" s="262"/>
      <c r="AA658" s="262"/>
      <c r="AB658" s="262"/>
    </row>
    <row r="659" spans="2:28" outlineLevel="1">
      <c r="B659" s="556"/>
      <c r="C659" s="212"/>
      <c r="D659" s="260"/>
      <c r="E659" s="261"/>
      <c r="F659" s="262"/>
      <c r="G659" s="262"/>
      <c r="H659" s="262"/>
      <c r="I659" s="262"/>
      <c r="J659" s="262"/>
      <c r="K659" s="262"/>
      <c r="L659" s="262"/>
      <c r="M659" s="262"/>
      <c r="N659" s="262"/>
      <c r="O659" s="262"/>
      <c r="P659" s="262"/>
      <c r="Q659" s="262"/>
      <c r="R659" s="262"/>
      <c r="S659" s="262"/>
      <c r="T659" s="262"/>
      <c r="U659" s="262"/>
      <c r="V659" s="262"/>
      <c r="W659" s="262"/>
      <c r="X659" s="262"/>
      <c r="Y659" s="262"/>
      <c r="Z659" s="262"/>
      <c r="AA659" s="262"/>
      <c r="AB659" s="262"/>
    </row>
    <row r="660" spans="2:28" outlineLevel="1">
      <c r="B660" s="556"/>
      <c r="C660" s="212"/>
      <c r="D660" s="260"/>
      <c r="E660" s="261"/>
      <c r="F660" s="262"/>
      <c r="G660" s="262"/>
      <c r="H660" s="262"/>
      <c r="I660" s="262"/>
      <c r="J660" s="262"/>
      <c r="K660" s="262"/>
      <c r="L660" s="262"/>
      <c r="M660" s="262"/>
      <c r="N660" s="262"/>
      <c r="O660" s="262"/>
      <c r="P660" s="262"/>
      <c r="Q660" s="262"/>
      <c r="R660" s="262"/>
      <c r="S660" s="262"/>
      <c r="T660" s="262"/>
      <c r="U660" s="262"/>
      <c r="V660" s="262"/>
      <c r="W660" s="262"/>
      <c r="X660" s="262"/>
      <c r="Y660" s="262"/>
      <c r="Z660" s="262"/>
      <c r="AA660" s="262"/>
      <c r="AB660" s="262"/>
    </row>
    <row r="661" spans="2:28" outlineLevel="1">
      <c r="B661" s="556"/>
      <c r="C661" s="212"/>
      <c r="D661" s="260"/>
      <c r="E661" s="261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262"/>
      <c r="T661" s="262"/>
      <c r="U661" s="262"/>
      <c r="V661" s="262"/>
      <c r="W661" s="262"/>
      <c r="X661" s="262"/>
      <c r="Y661" s="262"/>
      <c r="Z661" s="262"/>
      <c r="AA661" s="262"/>
      <c r="AB661" s="262"/>
    </row>
    <row r="662" spans="2:28" outlineLevel="1">
      <c r="B662" s="556"/>
      <c r="C662" s="212"/>
      <c r="D662" s="260"/>
      <c r="E662" s="261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262"/>
      <c r="T662" s="262"/>
      <c r="U662" s="262"/>
      <c r="V662" s="262"/>
      <c r="W662" s="262"/>
      <c r="X662" s="262"/>
      <c r="Y662" s="262"/>
      <c r="Z662" s="262"/>
      <c r="AA662" s="262"/>
      <c r="AB662" s="262"/>
    </row>
    <row r="663" spans="2:28" outlineLevel="1">
      <c r="B663" s="556"/>
      <c r="C663" s="212"/>
      <c r="D663" s="260"/>
      <c r="E663" s="261"/>
      <c r="F663" s="262"/>
      <c r="G663" s="262"/>
      <c r="H663" s="262"/>
      <c r="I663" s="262"/>
      <c r="J663" s="262"/>
      <c r="K663" s="262"/>
      <c r="L663" s="262"/>
      <c r="M663" s="262"/>
      <c r="N663" s="262"/>
      <c r="O663" s="262"/>
      <c r="P663" s="262"/>
      <c r="Q663" s="262"/>
      <c r="R663" s="262"/>
      <c r="S663" s="262"/>
      <c r="T663" s="262"/>
      <c r="U663" s="262"/>
      <c r="V663" s="262"/>
      <c r="W663" s="262"/>
      <c r="X663" s="262"/>
      <c r="Y663" s="262"/>
      <c r="Z663" s="262"/>
      <c r="AA663" s="262"/>
      <c r="AB663" s="262"/>
    </row>
    <row r="664" spans="2:28" outlineLevel="1">
      <c r="B664" s="556"/>
      <c r="C664" s="212"/>
      <c r="D664" s="260"/>
      <c r="E664" s="261"/>
      <c r="F664" s="262"/>
      <c r="G664" s="262"/>
      <c r="H664" s="262"/>
      <c r="I664" s="262"/>
      <c r="J664" s="262"/>
      <c r="K664" s="262"/>
      <c r="L664" s="262"/>
      <c r="M664" s="262"/>
      <c r="N664" s="262"/>
      <c r="O664" s="262"/>
      <c r="P664" s="262"/>
      <c r="Q664" s="262"/>
      <c r="R664" s="262"/>
      <c r="S664" s="262"/>
      <c r="T664" s="262"/>
      <c r="U664" s="262"/>
      <c r="V664" s="262"/>
      <c r="W664" s="262"/>
      <c r="X664" s="262"/>
      <c r="Y664" s="262"/>
      <c r="Z664" s="262"/>
      <c r="AA664" s="262"/>
      <c r="AB664" s="262"/>
    </row>
    <row r="665" spans="2:28" outlineLevel="1">
      <c r="B665" s="556"/>
      <c r="C665" s="212"/>
      <c r="D665" s="260"/>
      <c r="E665" s="261"/>
      <c r="F665" s="262"/>
      <c r="G665" s="262"/>
      <c r="H665" s="262"/>
      <c r="I665" s="262"/>
      <c r="J665" s="262"/>
      <c r="K665" s="262"/>
      <c r="L665" s="262"/>
      <c r="M665" s="262"/>
      <c r="N665" s="262"/>
      <c r="O665" s="262"/>
      <c r="P665" s="262"/>
      <c r="Q665" s="262"/>
      <c r="R665" s="262"/>
      <c r="S665" s="262"/>
      <c r="T665" s="262"/>
      <c r="U665" s="262"/>
      <c r="V665" s="262"/>
      <c r="W665" s="262"/>
      <c r="X665" s="262"/>
      <c r="Y665" s="262"/>
      <c r="Z665" s="262"/>
      <c r="AA665" s="262"/>
      <c r="AB665" s="262"/>
    </row>
    <row r="666" spans="2:28" outlineLevel="1">
      <c r="B666" s="556"/>
      <c r="C666" s="212"/>
      <c r="D666" s="260"/>
      <c r="E666" s="261"/>
      <c r="F666" s="262"/>
      <c r="G666" s="262"/>
      <c r="H666" s="262"/>
      <c r="I666" s="262"/>
      <c r="J666" s="262"/>
      <c r="K666" s="262"/>
      <c r="L666" s="262"/>
      <c r="M666" s="262"/>
      <c r="N666" s="262"/>
      <c r="O666" s="262"/>
      <c r="P666" s="262"/>
      <c r="Q666" s="262"/>
      <c r="R666" s="262"/>
      <c r="S666" s="262"/>
      <c r="T666" s="262"/>
      <c r="U666" s="262"/>
      <c r="V666" s="262"/>
      <c r="W666" s="262"/>
      <c r="X666" s="262"/>
      <c r="Y666" s="262"/>
      <c r="Z666" s="262"/>
      <c r="AA666" s="262"/>
      <c r="AB666" s="262"/>
    </row>
    <row r="667" spans="2:28" outlineLevel="1">
      <c r="B667" s="556"/>
      <c r="C667" s="212"/>
      <c r="D667" s="260"/>
      <c r="E667" s="261"/>
      <c r="F667" s="262"/>
      <c r="G667" s="262"/>
      <c r="H667" s="262"/>
      <c r="I667" s="262"/>
      <c r="J667" s="262"/>
      <c r="K667" s="262"/>
      <c r="L667" s="262"/>
      <c r="M667" s="262"/>
      <c r="N667" s="262"/>
      <c r="O667" s="262"/>
      <c r="P667" s="262"/>
      <c r="Q667" s="262"/>
      <c r="R667" s="262"/>
      <c r="S667" s="262"/>
      <c r="T667" s="262"/>
      <c r="U667" s="262"/>
      <c r="V667" s="262"/>
      <c r="W667" s="262"/>
      <c r="X667" s="262"/>
      <c r="Y667" s="262"/>
      <c r="Z667" s="262"/>
      <c r="AA667" s="262"/>
      <c r="AB667" s="262"/>
    </row>
    <row r="668" spans="2:28" outlineLevel="1">
      <c r="B668" s="556"/>
      <c r="C668" s="215"/>
      <c r="D668" s="558"/>
      <c r="E668" s="264"/>
      <c r="F668" s="265"/>
      <c r="G668" s="265"/>
      <c r="H668" s="265"/>
      <c r="I668" s="265"/>
      <c r="J668" s="265"/>
      <c r="K668" s="265"/>
      <c r="L668" s="265"/>
      <c r="M668" s="265"/>
      <c r="N668" s="265"/>
      <c r="O668" s="265"/>
      <c r="P668" s="265"/>
      <c r="Q668" s="265"/>
      <c r="R668" s="265"/>
      <c r="S668" s="265"/>
      <c r="T668" s="265"/>
      <c r="U668" s="265"/>
      <c r="V668" s="265"/>
      <c r="W668" s="265"/>
      <c r="X668" s="265"/>
      <c r="Y668" s="265"/>
      <c r="Z668" s="265"/>
      <c r="AA668" s="265"/>
      <c r="AB668" s="265"/>
    </row>
    <row r="669" spans="2:28" outlineLevel="1">
      <c r="C669" s="21"/>
      <c r="D669" s="260"/>
      <c r="E669" s="261"/>
      <c r="F669" s="266"/>
      <c r="G669" s="266"/>
      <c r="H669" s="266"/>
      <c r="I669" s="266"/>
      <c r="J669" s="266"/>
      <c r="K669" s="266"/>
      <c r="L669" s="266"/>
      <c r="M669" s="266"/>
      <c r="N669" s="266"/>
      <c r="O669" s="266"/>
      <c r="P669" s="266"/>
      <c r="Q669" s="266"/>
      <c r="R669" s="266"/>
      <c r="S669" s="266"/>
      <c r="T669" s="266"/>
      <c r="U669" s="266"/>
      <c r="V669" s="266"/>
      <c r="W669" s="266"/>
      <c r="X669" s="266"/>
      <c r="Y669" s="266"/>
      <c r="Z669" s="266"/>
      <c r="AA669" s="266"/>
      <c r="AB669" s="266"/>
    </row>
    <row r="670" spans="2:28" outlineLevel="1">
      <c r="C670" s="21"/>
      <c r="D670" s="258"/>
      <c r="E670" s="213"/>
      <c r="I670" s="4"/>
      <c r="J670" s="4"/>
      <c r="K670" s="4"/>
      <c r="L670" s="4"/>
      <c r="M670" s="4"/>
    </row>
    <row r="671" spans="2:28" outlineLevel="1">
      <c r="C671" s="21"/>
      <c r="D671" s="258"/>
      <c r="E671" s="213"/>
      <c r="I671" s="4"/>
      <c r="J671" s="4"/>
      <c r="K671" s="4"/>
      <c r="L671" s="4"/>
      <c r="M671" s="4"/>
    </row>
    <row r="672" spans="2:28" outlineLevel="1">
      <c r="B672" s="556"/>
      <c r="C672" s="212"/>
      <c r="D672" s="260"/>
      <c r="E672" s="261"/>
      <c r="F672" s="262"/>
      <c r="G672" s="262"/>
      <c r="H672" s="262"/>
      <c r="I672" s="262"/>
      <c r="J672" s="262"/>
      <c r="K672" s="262"/>
      <c r="L672" s="262"/>
      <c r="M672" s="262"/>
      <c r="N672" s="262"/>
      <c r="O672" s="262"/>
      <c r="P672" s="262"/>
      <c r="Q672" s="262"/>
      <c r="R672" s="262"/>
      <c r="S672" s="262"/>
      <c r="T672" s="262"/>
      <c r="U672" s="262"/>
      <c r="V672" s="262"/>
      <c r="W672" s="262"/>
      <c r="X672" s="262"/>
      <c r="Y672" s="262"/>
      <c r="Z672" s="262"/>
      <c r="AA672" s="262"/>
      <c r="AB672" s="262"/>
    </row>
    <row r="673" spans="2:28" outlineLevel="1">
      <c r="B673" s="556"/>
      <c r="C673" s="212"/>
      <c r="D673" s="260"/>
      <c r="E673" s="261"/>
      <c r="F673" s="262"/>
      <c r="G673" s="262"/>
      <c r="H673" s="262"/>
      <c r="I673" s="262"/>
      <c r="J673" s="262"/>
      <c r="K673" s="262"/>
      <c r="L673" s="262"/>
      <c r="M673" s="262"/>
      <c r="N673" s="262"/>
      <c r="O673" s="262"/>
      <c r="P673" s="262"/>
      <c r="Q673" s="262"/>
      <c r="R673" s="262"/>
      <c r="S673" s="262"/>
      <c r="T673" s="262"/>
      <c r="U673" s="262"/>
      <c r="V673" s="262"/>
      <c r="W673" s="262"/>
      <c r="X673" s="262"/>
      <c r="Y673" s="262"/>
      <c r="Z673" s="262"/>
      <c r="AA673" s="262"/>
      <c r="AB673" s="262"/>
    </row>
    <row r="674" spans="2:28" outlineLevel="1">
      <c r="B674" s="556"/>
      <c r="C674" s="212"/>
      <c r="D674" s="260"/>
      <c r="E674" s="261"/>
      <c r="F674" s="262"/>
      <c r="G674" s="262"/>
      <c r="H674" s="262"/>
      <c r="I674" s="262"/>
      <c r="J674" s="262"/>
      <c r="K674" s="262"/>
      <c r="L674" s="262"/>
      <c r="M674" s="262"/>
      <c r="N674" s="262"/>
      <c r="O674" s="262"/>
      <c r="P674" s="262"/>
      <c r="Q674" s="262"/>
      <c r="R674" s="262"/>
      <c r="S674" s="262"/>
      <c r="T674" s="262"/>
      <c r="U674" s="262"/>
      <c r="V674" s="262"/>
      <c r="W674" s="262"/>
      <c r="X674" s="262"/>
      <c r="Y674" s="262"/>
      <c r="Z674" s="262"/>
      <c r="AA674" s="262"/>
      <c r="AB674" s="262"/>
    </row>
    <row r="675" spans="2:28" outlineLevel="1">
      <c r="B675" s="556"/>
      <c r="C675" s="212"/>
      <c r="D675" s="260"/>
      <c r="E675" s="261"/>
      <c r="F675" s="262"/>
      <c r="G675" s="262"/>
      <c r="H675" s="262"/>
      <c r="I675" s="262"/>
      <c r="J675" s="262"/>
      <c r="K675" s="262"/>
      <c r="L675" s="262"/>
      <c r="M675" s="262"/>
      <c r="N675" s="262"/>
      <c r="O675" s="262"/>
      <c r="P675" s="262"/>
      <c r="Q675" s="262"/>
      <c r="R675" s="262"/>
      <c r="S675" s="262"/>
      <c r="T675" s="262"/>
      <c r="U675" s="262"/>
      <c r="V675" s="262"/>
      <c r="W675" s="262"/>
      <c r="X675" s="262"/>
      <c r="Y675" s="262"/>
      <c r="Z675" s="262"/>
      <c r="AA675" s="262"/>
      <c r="AB675" s="262"/>
    </row>
    <row r="676" spans="2:28" outlineLevel="1">
      <c r="B676" s="556"/>
      <c r="C676" s="212"/>
      <c r="D676" s="260"/>
      <c r="E676" s="261"/>
      <c r="F676" s="262"/>
      <c r="G676" s="262"/>
      <c r="H676" s="262"/>
      <c r="I676" s="262"/>
      <c r="J676" s="262"/>
      <c r="K676" s="262"/>
      <c r="L676" s="262"/>
      <c r="M676" s="262"/>
      <c r="N676" s="262"/>
      <c r="O676" s="262"/>
      <c r="P676" s="262"/>
      <c r="Q676" s="262"/>
      <c r="R676" s="262"/>
      <c r="S676" s="262"/>
      <c r="T676" s="262"/>
      <c r="U676" s="262"/>
      <c r="V676" s="262"/>
      <c r="W676" s="262"/>
      <c r="X676" s="262"/>
      <c r="Y676" s="262"/>
      <c r="Z676" s="262"/>
      <c r="AA676" s="262"/>
      <c r="AB676" s="262"/>
    </row>
    <row r="677" spans="2:28" outlineLevel="1">
      <c r="B677" s="556"/>
      <c r="C677" s="212"/>
      <c r="D677" s="260"/>
      <c r="E677" s="261"/>
      <c r="F677" s="262"/>
      <c r="G677" s="262"/>
      <c r="H677" s="262"/>
      <c r="I677" s="262"/>
      <c r="J677" s="262"/>
      <c r="K677" s="262"/>
      <c r="L677" s="262"/>
      <c r="M677" s="262"/>
      <c r="N677" s="262"/>
      <c r="O677" s="262"/>
      <c r="P677" s="262"/>
      <c r="Q677" s="262"/>
      <c r="R677" s="262"/>
      <c r="S677" s="262"/>
      <c r="T677" s="262"/>
      <c r="U677" s="262"/>
      <c r="V677" s="262"/>
      <c r="W677" s="262"/>
      <c r="X677" s="262"/>
      <c r="Y677" s="262"/>
      <c r="Z677" s="262"/>
      <c r="AA677" s="262"/>
      <c r="AB677" s="262"/>
    </row>
    <row r="678" spans="2:28" outlineLevel="1">
      <c r="B678" s="556"/>
      <c r="C678" s="212"/>
      <c r="D678" s="260"/>
      <c r="E678" s="261"/>
      <c r="F678" s="262"/>
      <c r="G678" s="262"/>
      <c r="H678" s="262"/>
      <c r="I678" s="262"/>
      <c r="J678" s="262"/>
      <c r="K678" s="262"/>
      <c r="L678" s="262"/>
      <c r="M678" s="262"/>
      <c r="N678" s="262"/>
      <c r="O678" s="262"/>
      <c r="P678" s="262"/>
      <c r="Q678" s="262"/>
      <c r="R678" s="262"/>
      <c r="S678" s="262"/>
      <c r="T678" s="262"/>
      <c r="U678" s="262"/>
      <c r="V678" s="262"/>
      <c r="W678" s="262"/>
      <c r="X678" s="262"/>
      <c r="Y678" s="262"/>
      <c r="Z678" s="262"/>
      <c r="AA678" s="262"/>
      <c r="AB678" s="262"/>
    </row>
    <row r="679" spans="2:28" outlineLevel="1">
      <c r="B679" s="556"/>
      <c r="C679" s="212"/>
      <c r="D679" s="260"/>
      <c r="E679" s="261"/>
      <c r="F679" s="262"/>
      <c r="G679" s="262"/>
      <c r="H679" s="262"/>
      <c r="I679" s="262"/>
      <c r="J679" s="262"/>
      <c r="K679" s="262"/>
      <c r="L679" s="262"/>
      <c r="M679" s="262"/>
      <c r="N679" s="262"/>
      <c r="O679" s="262"/>
      <c r="P679" s="262"/>
      <c r="Q679" s="262"/>
      <c r="R679" s="262"/>
      <c r="S679" s="262"/>
      <c r="T679" s="262"/>
      <c r="U679" s="262"/>
      <c r="V679" s="262"/>
      <c r="W679" s="262"/>
      <c r="X679" s="262"/>
      <c r="Y679" s="262"/>
      <c r="Z679" s="262"/>
      <c r="AA679" s="262"/>
      <c r="AB679" s="262"/>
    </row>
    <row r="680" spans="2:28" outlineLevel="1">
      <c r="B680" s="556"/>
      <c r="C680" s="212"/>
      <c r="D680" s="260"/>
      <c r="E680" s="261"/>
      <c r="F680" s="262"/>
      <c r="G680" s="262"/>
      <c r="H680" s="262"/>
      <c r="I680" s="262"/>
      <c r="J680" s="262"/>
      <c r="K680" s="262"/>
      <c r="L680" s="262"/>
      <c r="M680" s="262"/>
      <c r="N680" s="262"/>
      <c r="O680" s="262"/>
      <c r="P680" s="262"/>
      <c r="Q680" s="262"/>
      <c r="R680" s="262"/>
      <c r="S680" s="262"/>
      <c r="T680" s="262"/>
      <c r="U680" s="262"/>
      <c r="V680" s="262"/>
      <c r="W680" s="262"/>
      <c r="X680" s="262"/>
      <c r="Y680" s="262"/>
      <c r="Z680" s="262"/>
      <c r="AA680" s="262"/>
      <c r="AB680" s="262"/>
    </row>
    <row r="681" spans="2:28" outlineLevel="1">
      <c r="B681" s="556"/>
      <c r="C681" s="212"/>
      <c r="D681" s="260"/>
      <c r="E681" s="261"/>
      <c r="F681" s="262"/>
      <c r="G681" s="262"/>
      <c r="H681" s="262"/>
      <c r="I681" s="262"/>
      <c r="J681" s="262"/>
      <c r="K681" s="262"/>
      <c r="L681" s="262"/>
      <c r="M681" s="262"/>
      <c r="N681" s="262"/>
      <c r="O681" s="262"/>
      <c r="P681" s="262"/>
      <c r="Q681" s="262"/>
      <c r="R681" s="262"/>
      <c r="S681" s="262"/>
      <c r="T681" s="262"/>
      <c r="U681" s="262"/>
      <c r="V681" s="262"/>
      <c r="W681" s="262"/>
      <c r="X681" s="262"/>
      <c r="Y681" s="262"/>
      <c r="Z681" s="262"/>
      <c r="AA681" s="262"/>
      <c r="AB681" s="262"/>
    </row>
    <row r="682" spans="2:28" outlineLevel="1">
      <c r="B682" s="556"/>
      <c r="C682" s="212"/>
      <c r="D682" s="260"/>
      <c r="E682" s="261"/>
      <c r="F682" s="262"/>
      <c r="G682" s="262"/>
      <c r="H682" s="262"/>
      <c r="I682" s="262"/>
      <c r="J682" s="262"/>
      <c r="K682" s="262"/>
      <c r="L682" s="262"/>
      <c r="M682" s="262"/>
      <c r="N682" s="262"/>
      <c r="O682" s="262"/>
      <c r="P682" s="262"/>
      <c r="Q682" s="262"/>
      <c r="R682" s="262"/>
      <c r="S682" s="262"/>
      <c r="T682" s="262"/>
      <c r="U682" s="262"/>
      <c r="V682" s="262"/>
      <c r="W682" s="262"/>
      <c r="X682" s="262"/>
      <c r="Y682" s="262"/>
      <c r="Z682" s="262"/>
      <c r="AA682" s="262"/>
      <c r="AB682" s="262"/>
    </row>
    <row r="683" spans="2:28" outlineLevel="1">
      <c r="B683" s="556"/>
      <c r="C683" s="212"/>
      <c r="D683" s="260"/>
      <c r="E683" s="261"/>
      <c r="F683" s="262"/>
      <c r="G683" s="262"/>
      <c r="H683" s="262"/>
      <c r="I683" s="262"/>
      <c r="J683" s="262"/>
      <c r="K683" s="262"/>
      <c r="L683" s="262"/>
      <c r="M683" s="262"/>
      <c r="N683" s="262"/>
      <c r="O683" s="262"/>
      <c r="P683" s="262"/>
      <c r="Q683" s="262"/>
      <c r="R683" s="262"/>
      <c r="S683" s="262"/>
      <c r="T683" s="262"/>
      <c r="U683" s="262"/>
      <c r="V683" s="262"/>
      <c r="W683" s="262"/>
      <c r="X683" s="262"/>
      <c r="Y683" s="262"/>
      <c r="Z683" s="262"/>
      <c r="AA683" s="262"/>
      <c r="AB683" s="262"/>
    </row>
    <row r="684" spans="2:28" outlineLevel="1">
      <c r="B684" s="556"/>
      <c r="C684" s="212"/>
      <c r="D684" s="260"/>
      <c r="E684" s="261"/>
      <c r="F684" s="262"/>
      <c r="G684" s="262"/>
      <c r="H684" s="262"/>
      <c r="I684" s="262"/>
      <c r="J684" s="262"/>
      <c r="K684" s="262"/>
      <c r="L684" s="262"/>
      <c r="M684" s="262"/>
      <c r="N684" s="262"/>
      <c r="O684" s="262"/>
      <c r="P684" s="262"/>
      <c r="Q684" s="262"/>
      <c r="R684" s="262"/>
      <c r="S684" s="262"/>
      <c r="T684" s="262"/>
      <c r="U684" s="262"/>
      <c r="V684" s="262"/>
      <c r="W684" s="262"/>
      <c r="X684" s="262"/>
      <c r="Y684" s="262"/>
      <c r="Z684" s="262"/>
      <c r="AA684" s="262"/>
      <c r="AB684" s="262"/>
    </row>
    <row r="685" spans="2:28" outlineLevel="1">
      <c r="B685" s="556"/>
      <c r="C685" s="212"/>
      <c r="D685" s="260"/>
      <c r="E685" s="261"/>
      <c r="F685" s="262"/>
      <c r="G685" s="262"/>
      <c r="H685" s="262"/>
      <c r="I685" s="262"/>
      <c r="J685" s="262"/>
      <c r="K685" s="262"/>
      <c r="L685" s="262"/>
      <c r="M685" s="262"/>
      <c r="N685" s="262"/>
      <c r="O685" s="262"/>
      <c r="P685" s="262"/>
      <c r="Q685" s="262"/>
      <c r="R685" s="262"/>
      <c r="S685" s="262"/>
      <c r="T685" s="262"/>
      <c r="U685" s="262"/>
      <c r="V685" s="262"/>
      <c r="W685" s="262"/>
      <c r="X685" s="262"/>
      <c r="Y685" s="262"/>
      <c r="Z685" s="262"/>
      <c r="AA685" s="262"/>
      <c r="AB685" s="262"/>
    </row>
    <row r="686" spans="2:28" outlineLevel="1">
      <c r="B686" s="556"/>
      <c r="C686" s="212"/>
      <c r="D686" s="260"/>
      <c r="E686" s="261"/>
      <c r="F686" s="262"/>
      <c r="G686" s="262"/>
      <c r="H686" s="262"/>
      <c r="I686" s="262"/>
      <c r="J686" s="262"/>
      <c r="K686" s="262"/>
      <c r="L686" s="262"/>
      <c r="M686" s="262"/>
      <c r="N686" s="262"/>
      <c r="O686" s="262"/>
      <c r="P686" s="262"/>
      <c r="Q686" s="262"/>
      <c r="R686" s="262"/>
      <c r="S686" s="262"/>
      <c r="T686" s="262"/>
      <c r="U686" s="262"/>
      <c r="V686" s="262"/>
      <c r="W686" s="262"/>
      <c r="X686" s="262"/>
      <c r="Y686" s="262"/>
      <c r="Z686" s="262"/>
      <c r="AA686" s="262"/>
      <c r="AB686" s="262"/>
    </row>
    <row r="687" spans="2:28" outlineLevel="1">
      <c r="B687" s="556"/>
      <c r="C687" s="212"/>
      <c r="D687" s="260"/>
      <c r="E687" s="261"/>
      <c r="F687" s="262"/>
      <c r="G687" s="262"/>
      <c r="H687" s="262"/>
      <c r="I687" s="262"/>
      <c r="J687" s="262"/>
      <c r="K687" s="262"/>
      <c r="L687" s="262"/>
      <c r="M687" s="262"/>
      <c r="N687" s="262"/>
      <c r="O687" s="262"/>
      <c r="P687" s="262"/>
      <c r="Q687" s="262"/>
      <c r="R687" s="262"/>
      <c r="S687" s="262"/>
      <c r="T687" s="262"/>
      <c r="U687" s="262"/>
      <c r="V687" s="262"/>
      <c r="W687" s="262"/>
      <c r="X687" s="262"/>
      <c r="Y687" s="262"/>
      <c r="Z687" s="262"/>
      <c r="AA687" s="262"/>
      <c r="AB687" s="262"/>
    </row>
    <row r="688" spans="2:28" outlineLevel="1">
      <c r="B688" s="556"/>
      <c r="C688" s="212"/>
      <c r="D688" s="260"/>
      <c r="E688" s="261"/>
      <c r="F688" s="262"/>
      <c r="G688" s="262"/>
      <c r="H688" s="262"/>
      <c r="I688" s="262"/>
      <c r="J688" s="262"/>
      <c r="K688" s="262"/>
      <c r="L688" s="262"/>
      <c r="M688" s="262"/>
      <c r="N688" s="262"/>
      <c r="O688" s="262"/>
      <c r="P688" s="262"/>
      <c r="Q688" s="262"/>
      <c r="R688" s="262"/>
      <c r="S688" s="262"/>
      <c r="T688" s="262"/>
      <c r="U688" s="262"/>
      <c r="V688" s="262"/>
      <c r="W688" s="262"/>
      <c r="X688" s="262"/>
      <c r="Y688" s="262"/>
      <c r="Z688" s="262"/>
      <c r="AA688" s="262"/>
      <c r="AB688" s="262"/>
    </row>
    <row r="689" spans="2:28" outlineLevel="1">
      <c r="B689" s="556"/>
      <c r="C689" s="212"/>
      <c r="D689" s="260"/>
      <c r="E689" s="261"/>
      <c r="F689" s="262"/>
      <c r="G689" s="262"/>
      <c r="H689" s="262"/>
      <c r="I689" s="262"/>
      <c r="J689" s="262"/>
      <c r="K689" s="262"/>
      <c r="L689" s="262"/>
      <c r="M689" s="262"/>
      <c r="N689" s="262"/>
      <c r="O689" s="262"/>
      <c r="P689" s="262"/>
      <c r="Q689" s="262"/>
      <c r="R689" s="262"/>
      <c r="S689" s="262"/>
      <c r="T689" s="262"/>
      <c r="U689" s="262"/>
      <c r="V689" s="262"/>
      <c r="W689" s="262"/>
      <c r="X689" s="262"/>
      <c r="Y689" s="262"/>
      <c r="Z689" s="262"/>
      <c r="AA689" s="262"/>
      <c r="AB689" s="262"/>
    </row>
    <row r="690" spans="2:28" outlineLevel="1">
      <c r="B690" s="556"/>
      <c r="C690" s="212"/>
      <c r="D690" s="260"/>
      <c r="E690" s="261"/>
      <c r="F690" s="262"/>
      <c r="G690" s="262"/>
      <c r="H690" s="262"/>
      <c r="I690" s="262"/>
      <c r="J690" s="262"/>
      <c r="K690" s="262"/>
      <c r="L690" s="262"/>
      <c r="M690" s="262"/>
      <c r="N690" s="262"/>
      <c r="O690" s="262"/>
      <c r="P690" s="262"/>
      <c r="Q690" s="262"/>
      <c r="R690" s="262"/>
      <c r="S690" s="262"/>
      <c r="T690" s="262"/>
      <c r="U690" s="262"/>
      <c r="V690" s="262"/>
      <c r="W690" s="262"/>
      <c r="X690" s="262"/>
      <c r="Y690" s="262"/>
      <c r="Z690" s="262"/>
      <c r="AA690" s="262"/>
      <c r="AB690" s="262"/>
    </row>
    <row r="691" spans="2:28" outlineLevel="1">
      <c r="B691" s="556"/>
      <c r="C691" s="212"/>
      <c r="D691" s="260"/>
      <c r="E691" s="261"/>
      <c r="F691" s="262"/>
      <c r="G691" s="262"/>
      <c r="H691" s="262"/>
      <c r="I691" s="262"/>
      <c r="J691" s="262"/>
      <c r="K691" s="262"/>
      <c r="L691" s="262"/>
      <c r="M691" s="262"/>
      <c r="N691" s="262"/>
      <c r="O691" s="262"/>
      <c r="P691" s="262"/>
      <c r="Q691" s="262"/>
      <c r="R691" s="262"/>
      <c r="S691" s="262"/>
      <c r="T691" s="262"/>
      <c r="U691" s="262"/>
      <c r="V691" s="262"/>
      <c r="W691" s="262"/>
      <c r="X691" s="262"/>
      <c r="Y691" s="262"/>
      <c r="Z691" s="262"/>
      <c r="AA691" s="262"/>
      <c r="AB691" s="262"/>
    </row>
    <row r="692" spans="2:28" outlineLevel="1">
      <c r="B692" s="556"/>
      <c r="C692" s="212"/>
      <c r="D692" s="260"/>
      <c r="E692" s="261"/>
      <c r="F692" s="262"/>
      <c r="G692" s="262"/>
      <c r="H692" s="262"/>
      <c r="I692" s="262"/>
      <c r="J692" s="262"/>
      <c r="K692" s="262"/>
      <c r="L692" s="262"/>
      <c r="M692" s="262"/>
      <c r="N692" s="262"/>
      <c r="O692" s="262"/>
      <c r="P692" s="262"/>
      <c r="Q692" s="262"/>
      <c r="R692" s="262"/>
      <c r="S692" s="262"/>
      <c r="T692" s="262"/>
      <c r="U692" s="262"/>
      <c r="V692" s="262"/>
      <c r="W692" s="262"/>
      <c r="X692" s="262"/>
      <c r="Y692" s="262"/>
      <c r="Z692" s="262"/>
      <c r="AA692" s="262"/>
      <c r="AB692" s="262"/>
    </row>
    <row r="693" spans="2:28" outlineLevel="1">
      <c r="B693" s="556"/>
      <c r="C693" s="212"/>
      <c r="D693" s="260"/>
      <c r="E693" s="261"/>
      <c r="F693" s="262"/>
      <c r="G693" s="262"/>
      <c r="H693" s="262"/>
      <c r="I693" s="262"/>
      <c r="J693" s="262"/>
      <c r="K693" s="262"/>
      <c r="L693" s="262"/>
      <c r="M693" s="262"/>
      <c r="N693" s="262"/>
      <c r="O693" s="262"/>
      <c r="P693" s="262"/>
      <c r="Q693" s="262"/>
      <c r="R693" s="262"/>
      <c r="S693" s="262"/>
      <c r="T693" s="262"/>
      <c r="U693" s="262"/>
      <c r="V693" s="262"/>
      <c r="W693" s="262"/>
      <c r="X693" s="262"/>
      <c r="Y693" s="262"/>
      <c r="Z693" s="262"/>
      <c r="AA693" s="262"/>
      <c r="AB693" s="262"/>
    </row>
    <row r="694" spans="2:28" outlineLevel="1">
      <c r="B694" s="556"/>
      <c r="C694" s="212"/>
      <c r="D694" s="260"/>
      <c r="E694" s="261"/>
      <c r="F694" s="262"/>
      <c r="G694" s="262"/>
      <c r="H694" s="262"/>
      <c r="I694" s="262"/>
      <c r="J694" s="262"/>
      <c r="K694" s="262"/>
      <c r="L694" s="262"/>
      <c r="M694" s="262"/>
      <c r="N694" s="262"/>
      <c r="O694" s="262"/>
      <c r="P694" s="262"/>
      <c r="Q694" s="262"/>
      <c r="R694" s="262"/>
      <c r="S694" s="262"/>
      <c r="T694" s="262"/>
      <c r="U694" s="262"/>
      <c r="V694" s="262"/>
      <c r="W694" s="262"/>
      <c r="X694" s="262"/>
      <c r="Y694" s="262"/>
      <c r="Z694" s="262"/>
      <c r="AA694" s="262"/>
      <c r="AB694" s="262"/>
    </row>
    <row r="695" spans="2:28" outlineLevel="1">
      <c r="B695" s="556"/>
      <c r="C695" s="212"/>
      <c r="D695" s="260"/>
      <c r="E695" s="261"/>
      <c r="F695" s="262"/>
      <c r="G695" s="262"/>
      <c r="H695" s="262"/>
      <c r="I695" s="262"/>
      <c r="J695" s="262"/>
      <c r="K695" s="262"/>
      <c r="L695" s="262"/>
      <c r="M695" s="262"/>
      <c r="N695" s="262"/>
      <c r="O695" s="262"/>
      <c r="P695" s="262"/>
      <c r="Q695" s="262"/>
      <c r="R695" s="262"/>
      <c r="S695" s="262"/>
      <c r="T695" s="262"/>
      <c r="U695" s="262"/>
      <c r="V695" s="262"/>
      <c r="W695" s="262"/>
      <c r="X695" s="262"/>
      <c r="Y695" s="262"/>
      <c r="Z695" s="262"/>
      <c r="AA695" s="262"/>
      <c r="AB695" s="262"/>
    </row>
    <row r="696" spans="2:28" outlineLevel="1">
      <c r="B696" s="556"/>
      <c r="C696" s="212"/>
      <c r="D696" s="260"/>
      <c r="E696" s="261"/>
      <c r="F696" s="262"/>
      <c r="G696" s="262"/>
      <c r="H696" s="262"/>
      <c r="I696" s="262"/>
      <c r="J696" s="262"/>
      <c r="K696" s="262"/>
      <c r="L696" s="262"/>
      <c r="M696" s="262"/>
      <c r="N696" s="262"/>
      <c r="O696" s="262"/>
      <c r="P696" s="262"/>
      <c r="Q696" s="262"/>
      <c r="R696" s="262"/>
      <c r="S696" s="262"/>
      <c r="T696" s="262"/>
      <c r="U696" s="262"/>
      <c r="V696" s="262"/>
      <c r="W696" s="262"/>
      <c r="X696" s="262"/>
      <c r="Y696" s="262"/>
      <c r="Z696" s="262"/>
      <c r="AA696" s="262"/>
      <c r="AB696" s="262"/>
    </row>
    <row r="697" spans="2:28" outlineLevel="1">
      <c r="B697" s="556"/>
      <c r="C697" s="212"/>
      <c r="D697" s="260"/>
      <c r="E697" s="261"/>
      <c r="F697" s="262"/>
      <c r="G697" s="262"/>
      <c r="H697" s="262"/>
      <c r="I697" s="262"/>
      <c r="J697" s="262"/>
      <c r="K697" s="262"/>
      <c r="L697" s="262"/>
      <c r="M697" s="262"/>
      <c r="N697" s="262"/>
      <c r="O697" s="262"/>
      <c r="P697" s="262"/>
      <c r="Q697" s="262"/>
      <c r="R697" s="262"/>
      <c r="S697" s="262"/>
      <c r="T697" s="262"/>
      <c r="U697" s="262"/>
      <c r="V697" s="262"/>
      <c r="W697" s="262"/>
      <c r="X697" s="262"/>
      <c r="Y697" s="262"/>
      <c r="Z697" s="262"/>
      <c r="AA697" s="262"/>
      <c r="AB697" s="262"/>
    </row>
    <row r="698" spans="2:28" outlineLevel="1">
      <c r="B698" s="556"/>
      <c r="C698" s="212"/>
      <c r="D698" s="260"/>
      <c r="E698" s="261"/>
      <c r="F698" s="262"/>
      <c r="G698" s="262"/>
      <c r="H698" s="262"/>
      <c r="I698" s="262"/>
      <c r="J698" s="262"/>
      <c r="K698" s="262"/>
      <c r="L698" s="262"/>
      <c r="M698" s="262"/>
      <c r="N698" s="262"/>
      <c r="O698" s="262"/>
      <c r="P698" s="262"/>
      <c r="Q698" s="262"/>
      <c r="R698" s="262"/>
      <c r="S698" s="262"/>
      <c r="T698" s="262"/>
      <c r="U698" s="262"/>
      <c r="V698" s="262"/>
      <c r="W698" s="262"/>
      <c r="X698" s="262"/>
      <c r="Y698" s="262"/>
      <c r="Z698" s="262"/>
      <c r="AA698" s="262"/>
      <c r="AB698" s="262"/>
    </row>
    <row r="699" spans="2:28" outlineLevel="1">
      <c r="B699" s="556"/>
      <c r="C699" s="212"/>
      <c r="D699" s="260"/>
      <c r="E699" s="261"/>
      <c r="F699" s="262"/>
      <c r="G699" s="262"/>
      <c r="H699" s="262"/>
      <c r="I699" s="262"/>
      <c r="J699" s="262"/>
      <c r="K699" s="262"/>
      <c r="L699" s="262"/>
      <c r="M699" s="262"/>
      <c r="N699" s="262"/>
      <c r="O699" s="262"/>
      <c r="P699" s="262"/>
      <c r="Q699" s="262"/>
      <c r="R699" s="262"/>
      <c r="S699" s="262"/>
      <c r="T699" s="262"/>
      <c r="U699" s="262"/>
      <c r="V699" s="262"/>
      <c r="W699" s="262"/>
      <c r="X699" s="262"/>
      <c r="Y699" s="262"/>
      <c r="Z699" s="262"/>
      <c r="AA699" s="262"/>
      <c r="AB699" s="262"/>
    </row>
    <row r="700" spans="2:28" outlineLevel="1">
      <c r="B700" s="556"/>
      <c r="C700" s="212"/>
      <c r="D700" s="260"/>
      <c r="E700" s="261"/>
      <c r="F700" s="262"/>
      <c r="G700" s="262"/>
      <c r="H700" s="262"/>
      <c r="I700" s="262"/>
      <c r="J700" s="262"/>
      <c r="K700" s="262"/>
      <c r="L700" s="262"/>
      <c r="M700" s="262"/>
      <c r="N700" s="262"/>
      <c r="O700" s="262"/>
      <c r="P700" s="262"/>
      <c r="Q700" s="262"/>
      <c r="R700" s="262"/>
      <c r="S700" s="262"/>
      <c r="T700" s="262"/>
      <c r="U700" s="262"/>
      <c r="V700" s="262"/>
      <c r="W700" s="262"/>
      <c r="X700" s="262"/>
      <c r="Y700" s="262"/>
      <c r="Z700" s="262"/>
      <c r="AA700" s="262"/>
      <c r="AB700" s="262"/>
    </row>
    <row r="701" spans="2:28" outlineLevel="1">
      <c r="B701" s="556"/>
      <c r="C701" s="215"/>
      <c r="D701" s="558"/>
      <c r="E701" s="264"/>
      <c r="F701" s="265"/>
      <c r="G701" s="265"/>
      <c r="H701" s="265"/>
      <c r="I701" s="265"/>
      <c r="J701" s="265"/>
      <c r="K701" s="265"/>
      <c r="L701" s="265"/>
      <c r="M701" s="265"/>
      <c r="N701" s="265"/>
      <c r="O701" s="265"/>
      <c r="P701" s="265"/>
      <c r="Q701" s="265"/>
      <c r="R701" s="265"/>
      <c r="S701" s="265"/>
      <c r="T701" s="265"/>
      <c r="U701" s="265"/>
      <c r="V701" s="265"/>
      <c r="W701" s="265"/>
      <c r="X701" s="265"/>
      <c r="Y701" s="265"/>
      <c r="Z701" s="265"/>
      <c r="AA701" s="265"/>
      <c r="AB701" s="265"/>
    </row>
    <row r="702" spans="2:28" outlineLevel="1">
      <c r="C702" s="21"/>
      <c r="D702" s="260"/>
      <c r="E702" s="261"/>
      <c r="F702" s="266"/>
      <c r="G702" s="266"/>
      <c r="H702" s="266"/>
      <c r="I702" s="266"/>
      <c r="J702" s="266"/>
      <c r="K702" s="266"/>
      <c r="L702" s="266"/>
      <c r="M702" s="266"/>
      <c r="N702" s="266"/>
      <c r="O702" s="266"/>
      <c r="P702" s="266"/>
      <c r="Q702" s="266"/>
      <c r="R702" s="266"/>
      <c r="S702" s="266"/>
      <c r="T702" s="266"/>
      <c r="U702" s="266"/>
      <c r="V702" s="266"/>
      <c r="W702" s="266"/>
      <c r="X702" s="266"/>
      <c r="Y702" s="266"/>
      <c r="Z702" s="266"/>
      <c r="AA702" s="266"/>
      <c r="AB702" s="266"/>
    </row>
    <row r="703" spans="2:28" outlineLevel="1">
      <c r="C703" s="21"/>
      <c r="D703" s="260"/>
      <c r="E703" s="261"/>
      <c r="F703" s="266"/>
      <c r="G703" s="266"/>
      <c r="H703" s="266"/>
      <c r="I703" s="266"/>
      <c r="J703" s="266"/>
      <c r="K703" s="266"/>
      <c r="L703" s="266"/>
      <c r="M703" s="266"/>
      <c r="N703" s="266"/>
      <c r="O703" s="266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  <c r="AA703" s="266"/>
      <c r="AB703" s="266"/>
    </row>
    <row r="704" spans="2:28" outlineLevel="1">
      <c r="C704" s="240"/>
      <c r="D704" s="267"/>
      <c r="E704" s="259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2:28" outlineLevel="1">
      <c r="B705" s="556"/>
      <c r="C705" s="212"/>
      <c r="D705" s="260"/>
      <c r="E705" s="261"/>
      <c r="F705" s="262"/>
      <c r="G705" s="262"/>
      <c r="H705" s="262"/>
      <c r="I705" s="262"/>
      <c r="J705" s="262"/>
      <c r="K705" s="262"/>
      <c r="L705" s="262"/>
      <c r="M705" s="262"/>
      <c r="N705" s="262"/>
      <c r="O705" s="262"/>
      <c r="P705" s="262"/>
      <c r="Q705" s="262"/>
      <c r="R705" s="262"/>
      <c r="S705" s="262"/>
      <c r="T705" s="262"/>
      <c r="U705" s="262"/>
      <c r="V705" s="262"/>
      <c r="W705" s="262"/>
      <c r="X705" s="262"/>
      <c r="Y705" s="262"/>
      <c r="Z705" s="262"/>
      <c r="AA705" s="262"/>
      <c r="AB705" s="262"/>
    </row>
    <row r="706" spans="2:28" outlineLevel="1">
      <c r="B706" s="556"/>
      <c r="C706" s="212"/>
      <c r="D706" s="260"/>
      <c r="E706" s="261"/>
      <c r="F706" s="262"/>
      <c r="G706" s="262"/>
      <c r="H706" s="262"/>
      <c r="I706" s="262"/>
      <c r="J706" s="262"/>
      <c r="K706" s="262"/>
      <c r="L706" s="262"/>
      <c r="M706" s="262"/>
      <c r="N706" s="262"/>
      <c r="O706" s="262"/>
      <c r="P706" s="262"/>
      <c r="Q706" s="262"/>
      <c r="R706" s="262"/>
      <c r="S706" s="262"/>
      <c r="T706" s="262"/>
      <c r="U706" s="262"/>
      <c r="V706" s="262"/>
      <c r="W706" s="262"/>
      <c r="X706" s="262"/>
      <c r="Y706" s="262"/>
      <c r="Z706" s="262"/>
      <c r="AA706" s="262"/>
      <c r="AB706" s="262"/>
    </row>
    <row r="707" spans="2:28" outlineLevel="1">
      <c r="B707" s="556"/>
      <c r="C707" s="212"/>
      <c r="D707" s="260"/>
      <c r="E707" s="261"/>
      <c r="F707" s="262"/>
      <c r="G707" s="262"/>
      <c r="H707" s="262"/>
      <c r="I707" s="262"/>
      <c r="J707" s="262"/>
      <c r="K707" s="262"/>
      <c r="L707" s="262"/>
      <c r="M707" s="262"/>
      <c r="N707" s="262"/>
      <c r="O707" s="262"/>
      <c r="P707" s="262"/>
      <c r="Q707" s="262"/>
      <c r="R707" s="262"/>
      <c r="S707" s="262"/>
      <c r="T707" s="262"/>
      <c r="U707" s="262"/>
      <c r="V707" s="262"/>
      <c r="W707" s="262"/>
      <c r="X707" s="262"/>
      <c r="Y707" s="262"/>
      <c r="Z707" s="262"/>
      <c r="AA707" s="262"/>
      <c r="AB707" s="262"/>
    </row>
    <row r="708" spans="2:28" outlineLevel="1">
      <c r="B708" s="556"/>
      <c r="C708" s="212"/>
      <c r="D708" s="260"/>
      <c r="E708" s="261"/>
      <c r="F708" s="262"/>
      <c r="G708" s="262"/>
      <c r="H708" s="262"/>
      <c r="I708" s="262"/>
      <c r="J708" s="262"/>
      <c r="K708" s="262"/>
      <c r="L708" s="262"/>
      <c r="M708" s="262"/>
      <c r="N708" s="262"/>
      <c r="O708" s="262"/>
      <c r="P708" s="262"/>
      <c r="Q708" s="262"/>
      <c r="R708" s="262"/>
      <c r="S708" s="262"/>
      <c r="T708" s="262"/>
      <c r="U708" s="262"/>
      <c r="V708" s="262"/>
      <c r="W708" s="262"/>
      <c r="X708" s="262"/>
      <c r="Y708" s="262"/>
      <c r="Z708" s="262"/>
      <c r="AA708" s="262"/>
      <c r="AB708" s="262"/>
    </row>
    <row r="709" spans="2:28" outlineLevel="1">
      <c r="B709" s="556"/>
      <c r="C709" s="212"/>
      <c r="D709" s="260"/>
      <c r="E709" s="261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262"/>
      <c r="T709" s="262"/>
      <c r="U709" s="262"/>
      <c r="V709" s="262"/>
      <c r="W709" s="262"/>
      <c r="X709" s="262"/>
      <c r="Y709" s="262"/>
      <c r="Z709" s="262"/>
      <c r="AA709" s="262"/>
      <c r="AB709" s="262"/>
    </row>
    <row r="710" spans="2:28" outlineLevel="1">
      <c r="B710" s="556"/>
      <c r="C710" s="212"/>
      <c r="D710" s="260"/>
      <c r="E710" s="261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262"/>
      <c r="T710" s="262"/>
      <c r="U710" s="262"/>
      <c r="V710" s="262"/>
      <c r="W710" s="262"/>
      <c r="X710" s="262"/>
      <c r="Y710" s="262"/>
      <c r="Z710" s="262"/>
      <c r="AA710" s="262"/>
      <c r="AB710" s="262"/>
    </row>
    <row r="711" spans="2:28" outlineLevel="1">
      <c r="B711" s="556"/>
      <c r="C711" s="212"/>
      <c r="D711" s="260"/>
      <c r="E711" s="261"/>
      <c r="F711" s="262"/>
      <c r="G711" s="262"/>
      <c r="H711" s="262"/>
      <c r="I711" s="262"/>
      <c r="J711" s="262"/>
      <c r="K711" s="262"/>
      <c r="L711" s="262"/>
      <c r="M711" s="262"/>
      <c r="N711" s="262"/>
      <c r="O711" s="262"/>
      <c r="P711" s="262"/>
      <c r="Q711" s="262"/>
      <c r="R711" s="262"/>
      <c r="S711" s="262"/>
      <c r="T711" s="262"/>
      <c r="U711" s="262"/>
      <c r="V711" s="262"/>
      <c r="W711" s="262"/>
      <c r="X711" s="262"/>
      <c r="Y711" s="262"/>
      <c r="Z711" s="262"/>
      <c r="AA711" s="262"/>
      <c r="AB711" s="262"/>
    </row>
    <row r="712" spans="2:28" outlineLevel="1">
      <c r="B712" s="556"/>
      <c r="C712" s="212"/>
      <c r="D712" s="260"/>
      <c r="E712" s="261"/>
      <c r="F712" s="262"/>
      <c r="G712" s="262"/>
      <c r="H712" s="262"/>
      <c r="I712" s="262"/>
      <c r="J712" s="262"/>
      <c r="K712" s="262"/>
      <c r="L712" s="262"/>
      <c r="M712" s="262"/>
      <c r="N712" s="262"/>
      <c r="O712" s="262"/>
      <c r="P712" s="262"/>
      <c r="Q712" s="262"/>
      <c r="R712" s="262"/>
      <c r="S712" s="262"/>
      <c r="T712" s="262"/>
      <c r="U712" s="262"/>
      <c r="V712" s="262"/>
      <c r="W712" s="262"/>
      <c r="X712" s="262"/>
      <c r="Y712" s="262"/>
      <c r="Z712" s="262"/>
      <c r="AA712" s="262"/>
      <c r="AB712" s="262"/>
    </row>
    <row r="713" spans="2:28" outlineLevel="1">
      <c r="B713" s="556"/>
      <c r="C713" s="212"/>
      <c r="D713" s="260"/>
      <c r="E713" s="261"/>
      <c r="F713" s="262"/>
      <c r="G713" s="262"/>
      <c r="H713" s="262"/>
      <c r="I713" s="262"/>
      <c r="J713" s="262"/>
      <c r="K713" s="262"/>
      <c r="L713" s="262"/>
      <c r="M713" s="262"/>
      <c r="N713" s="262"/>
      <c r="O713" s="262"/>
      <c r="P713" s="262"/>
      <c r="Q713" s="262"/>
      <c r="R713" s="262"/>
      <c r="S713" s="262"/>
      <c r="T713" s="262"/>
      <c r="U713" s="262"/>
      <c r="V713" s="262"/>
      <c r="W713" s="262"/>
      <c r="X713" s="262"/>
      <c r="Y713" s="262"/>
      <c r="Z713" s="262"/>
      <c r="AA713" s="262"/>
      <c r="AB713" s="262"/>
    </row>
    <row r="714" spans="2:28" outlineLevel="1">
      <c r="B714" s="556"/>
      <c r="C714" s="212"/>
      <c r="D714" s="260"/>
      <c r="E714" s="261"/>
      <c r="F714" s="262"/>
      <c r="G714" s="262"/>
      <c r="H714" s="262"/>
      <c r="I714" s="262"/>
      <c r="J714" s="262"/>
      <c r="K714" s="262"/>
      <c r="L714" s="262"/>
      <c r="M714" s="262"/>
      <c r="N714" s="262"/>
      <c r="O714" s="262"/>
      <c r="P714" s="262"/>
      <c r="Q714" s="262"/>
      <c r="R714" s="262"/>
      <c r="S714" s="262"/>
      <c r="T714" s="262"/>
      <c r="U714" s="262"/>
      <c r="V714" s="262"/>
      <c r="W714" s="262"/>
      <c r="X714" s="262"/>
      <c r="Y714" s="262"/>
      <c r="Z714" s="262"/>
      <c r="AA714" s="262"/>
      <c r="AB714" s="262"/>
    </row>
    <row r="715" spans="2:28" outlineLevel="1">
      <c r="B715" s="556"/>
      <c r="C715" s="212"/>
      <c r="D715" s="260"/>
      <c r="E715" s="261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262"/>
      <c r="T715" s="262"/>
      <c r="U715" s="262"/>
      <c r="V715" s="262"/>
      <c r="W715" s="262"/>
      <c r="X715" s="262"/>
      <c r="Y715" s="262"/>
      <c r="Z715" s="262"/>
      <c r="AA715" s="262"/>
      <c r="AB715" s="262"/>
    </row>
    <row r="716" spans="2:28" outlineLevel="1">
      <c r="B716" s="556"/>
      <c r="C716" s="212"/>
      <c r="D716" s="260"/>
      <c r="E716" s="261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262"/>
      <c r="T716" s="262"/>
      <c r="U716" s="262"/>
      <c r="V716" s="262"/>
      <c r="W716" s="262"/>
      <c r="X716" s="262"/>
      <c r="Y716" s="262"/>
      <c r="Z716" s="262"/>
      <c r="AA716" s="262"/>
      <c r="AB716" s="262"/>
    </row>
    <row r="717" spans="2:28" outlineLevel="1">
      <c r="B717" s="556"/>
      <c r="C717" s="212"/>
      <c r="D717" s="260"/>
      <c r="E717" s="261"/>
      <c r="F717" s="262"/>
      <c r="G717" s="262"/>
      <c r="H717" s="262"/>
      <c r="I717" s="262"/>
      <c r="J717" s="262"/>
      <c r="K717" s="262"/>
      <c r="L717" s="262"/>
      <c r="M717" s="262"/>
      <c r="N717" s="262"/>
      <c r="O717" s="262"/>
      <c r="P717" s="262"/>
      <c r="Q717" s="262"/>
      <c r="R717" s="262"/>
      <c r="S717" s="262"/>
      <c r="T717" s="262"/>
      <c r="U717" s="262"/>
      <c r="V717" s="262"/>
      <c r="W717" s="262"/>
      <c r="X717" s="262"/>
      <c r="Y717" s="262"/>
      <c r="Z717" s="262"/>
      <c r="AA717" s="262"/>
      <c r="AB717" s="262"/>
    </row>
    <row r="718" spans="2:28" outlineLevel="1">
      <c r="B718" s="556"/>
      <c r="C718" s="212"/>
      <c r="D718" s="260"/>
      <c r="E718" s="261"/>
      <c r="F718" s="262"/>
      <c r="G718" s="262"/>
      <c r="H718" s="262"/>
      <c r="I718" s="262"/>
      <c r="J718" s="262"/>
      <c r="K718" s="262"/>
      <c r="L718" s="262"/>
      <c r="M718" s="262"/>
      <c r="N718" s="262"/>
      <c r="O718" s="262"/>
      <c r="P718" s="262"/>
      <c r="Q718" s="262"/>
      <c r="R718" s="262"/>
      <c r="S718" s="262"/>
      <c r="T718" s="262"/>
      <c r="U718" s="262"/>
      <c r="V718" s="262"/>
      <c r="W718" s="262"/>
      <c r="X718" s="262"/>
      <c r="Y718" s="262"/>
      <c r="Z718" s="262"/>
      <c r="AA718" s="262"/>
      <c r="AB718" s="262"/>
    </row>
    <row r="719" spans="2:28" outlineLevel="1">
      <c r="B719" s="556"/>
      <c r="C719" s="212"/>
      <c r="D719" s="260"/>
      <c r="E719" s="261"/>
      <c r="F719" s="262"/>
      <c r="G719" s="262"/>
      <c r="H719" s="262"/>
      <c r="I719" s="262"/>
      <c r="J719" s="262"/>
      <c r="K719" s="262"/>
      <c r="L719" s="262"/>
      <c r="M719" s="262"/>
      <c r="N719" s="262"/>
      <c r="O719" s="262"/>
      <c r="P719" s="262"/>
      <c r="Q719" s="262"/>
      <c r="R719" s="262"/>
      <c r="S719" s="262"/>
      <c r="T719" s="262"/>
      <c r="U719" s="262"/>
      <c r="V719" s="262"/>
      <c r="W719" s="262"/>
      <c r="X719" s="262"/>
      <c r="Y719" s="262"/>
      <c r="Z719" s="262"/>
      <c r="AA719" s="262"/>
      <c r="AB719" s="262"/>
    </row>
    <row r="720" spans="2:28" outlineLevel="1">
      <c r="B720" s="556"/>
      <c r="C720" s="212"/>
      <c r="D720" s="260"/>
      <c r="E720" s="261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262"/>
      <c r="T720" s="262"/>
      <c r="U720" s="262"/>
      <c r="V720" s="262"/>
      <c r="W720" s="262"/>
      <c r="X720" s="262"/>
      <c r="Y720" s="262"/>
      <c r="Z720" s="262"/>
      <c r="AA720" s="262"/>
      <c r="AB720" s="262"/>
    </row>
    <row r="721" spans="2:28" outlineLevel="1">
      <c r="B721" s="556"/>
      <c r="C721" s="212"/>
      <c r="D721" s="260"/>
      <c r="E721" s="261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262"/>
      <c r="T721" s="262"/>
      <c r="U721" s="262"/>
      <c r="V721" s="262"/>
      <c r="W721" s="262"/>
      <c r="X721" s="262"/>
      <c r="Y721" s="262"/>
      <c r="Z721" s="262"/>
      <c r="AA721" s="262"/>
      <c r="AB721" s="262"/>
    </row>
    <row r="722" spans="2:28" outlineLevel="1">
      <c r="B722" s="556"/>
      <c r="C722" s="212"/>
      <c r="D722" s="260"/>
      <c r="E722" s="261"/>
      <c r="F722" s="262"/>
      <c r="G722" s="262"/>
      <c r="H722" s="262"/>
      <c r="I722" s="262"/>
      <c r="J722" s="262"/>
      <c r="K722" s="262"/>
      <c r="L722" s="262"/>
      <c r="M722" s="262"/>
      <c r="N722" s="262"/>
      <c r="O722" s="262"/>
      <c r="P722" s="262"/>
      <c r="Q722" s="262"/>
      <c r="R722" s="262"/>
      <c r="S722" s="262"/>
      <c r="T722" s="262"/>
      <c r="U722" s="262"/>
      <c r="V722" s="262"/>
      <c r="W722" s="262"/>
      <c r="X722" s="262"/>
      <c r="Y722" s="262"/>
      <c r="Z722" s="262"/>
      <c r="AA722" s="262"/>
      <c r="AB722" s="262"/>
    </row>
    <row r="723" spans="2:28" outlineLevel="1">
      <c r="B723" s="556"/>
      <c r="C723" s="212"/>
      <c r="D723" s="260"/>
      <c r="E723" s="261"/>
      <c r="F723" s="262"/>
      <c r="G723" s="262"/>
      <c r="H723" s="262"/>
      <c r="I723" s="262"/>
      <c r="J723" s="262"/>
      <c r="K723" s="262"/>
      <c r="L723" s="262"/>
      <c r="M723" s="262"/>
      <c r="N723" s="262"/>
      <c r="O723" s="262"/>
      <c r="P723" s="262"/>
      <c r="Q723" s="262"/>
      <c r="R723" s="262"/>
      <c r="S723" s="262"/>
      <c r="T723" s="262"/>
      <c r="U723" s="262"/>
      <c r="V723" s="262"/>
      <c r="W723" s="262"/>
      <c r="X723" s="262"/>
      <c r="Y723" s="262"/>
      <c r="Z723" s="262"/>
      <c r="AA723" s="262"/>
      <c r="AB723" s="262"/>
    </row>
    <row r="724" spans="2:28" outlineLevel="1">
      <c r="B724" s="556"/>
      <c r="C724" s="212"/>
      <c r="D724" s="260"/>
      <c r="E724" s="261"/>
      <c r="F724" s="262"/>
      <c r="G724" s="262"/>
      <c r="H724" s="262"/>
      <c r="I724" s="262"/>
      <c r="J724" s="262"/>
      <c r="K724" s="262"/>
      <c r="L724" s="262"/>
      <c r="M724" s="262"/>
      <c r="N724" s="262"/>
      <c r="O724" s="262"/>
      <c r="P724" s="262"/>
      <c r="Q724" s="262"/>
      <c r="R724" s="262"/>
      <c r="S724" s="262"/>
      <c r="T724" s="262"/>
      <c r="U724" s="262"/>
      <c r="V724" s="262"/>
      <c r="W724" s="262"/>
      <c r="X724" s="262"/>
      <c r="Y724" s="262"/>
      <c r="Z724" s="262"/>
      <c r="AA724" s="262"/>
      <c r="AB724" s="262"/>
    </row>
    <row r="725" spans="2:28" outlineLevel="1">
      <c r="B725" s="556"/>
      <c r="C725" s="212"/>
      <c r="D725" s="260"/>
      <c r="E725" s="261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262"/>
      <c r="T725" s="262"/>
      <c r="U725" s="262"/>
      <c r="V725" s="262"/>
      <c r="W725" s="262"/>
      <c r="X725" s="262"/>
      <c r="Y725" s="262"/>
      <c r="Z725" s="262"/>
      <c r="AA725" s="262"/>
      <c r="AB725" s="262"/>
    </row>
    <row r="726" spans="2:28" outlineLevel="1">
      <c r="B726" s="556"/>
      <c r="C726" s="212"/>
      <c r="D726" s="260"/>
      <c r="E726" s="261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262"/>
      <c r="T726" s="262"/>
      <c r="U726" s="262"/>
      <c r="V726" s="262"/>
      <c r="W726" s="262"/>
      <c r="X726" s="262"/>
      <c r="Y726" s="262"/>
      <c r="Z726" s="262"/>
      <c r="AA726" s="262"/>
      <c r="AB726" s="262"/>
    </row>
    <row r="727" spans="2:28" outlineLevel="1">
      <c r="B727" s="556"/>
      <c r="C727" s="212"/>
      <c r="D727" s="260"/>
      <c r="E727" s="261"/>
      <c r="F727" s="262"/>
      <c r="G727" s="262"/>
      <c r="H727" s="262"/>
      <c r="I727" s="262"/>
      <c r="J727" s="262"/>
      <c r="K727" s="262"/>
      <c r="L727" s="262"/>
      <c r="M727" s="262"/>
      <c r="N727" s="262"/>
      <c r="O727" s="262"/>
      <c r="P727" s="262"/>
      <c r="Q727" s="262"/>
      <c r="R727" s="262"/>
      <c r="S727" s="262"/>
      <c r="T727" s="262"/>
      <c r="U727" s="262"/>
      <c r="V727" s="262"/>
      <c r="W727" s="262"/>
      <c r="X727" s="262"/>
      <c r="Y727" s="262"/>
      <c r="Z727" s="262"/>
      <c r="AA727" s="262"/>
      <c r="AB727" s="262"/>
    </row>
    <row r="728" spans="2:28" outlineLevel="1">
      <c r="B728" s="556"/>
      <c r="C728" s="212"/>
      <c r="D728" s="260"/>
      <c r="E728" s="261"/>
      <c r="F728" s="262"/>
      <c r="G728" s="262"/>
      <c r="H728" s="262"/>
      <c r="I728" s="262"/>
      <c r="J728" s="262"/>
      <c r="K728" s="262"/>
      <c r="L728" s="262"/>
      <c r="M728" s="262"/>
      <c r="N728" s="262"/>
      <c r="O728" s="262"/>
      <c r="P728" s="262"/>
      <c r="Q728" s="262"/>
      <c r="R728" s="262"/>
      <c r="S728" s="262"/>
      <c r="T728" s="262"/>
      <c r="U728" s="262"/>
      <c r="V728" s="262"/>
      <c r="W728" s="262"/>
      <c r="X728" s="262"/>
      <c r="Y728" s="262"/>
      <c r="Z728" s="262"/>
      <c r="AA728" s="262"/>
      <c r="AB728" s="262"/>
    </row>
    <row r="729" spans="2:28" outlineLevel="1">
      <c r="B729" s="556"/>
      <c r="C729" s="212"/>
      <c r="D729" s="260"/>
      <c r="E729" s="261"/>
      <c r="F729" s="262"/>
      <c r="G729" s="262"/>
      <c r="H729" s="262"/>
      <c r="I729" s="262"/>
      <c r="J729" s="262"/>
      <c r="K729" s="262"/>
      <c r="L729" s="262"/>
      <c r="M729" s="262"/>
      <c r="N729" s="262"/>
      <c r="O729" s="262"/>
      <c r="P729" s="262"/>
      <c r="Q729" s="262"/>
      <c r="R729" s="262"/>
      <c r="S729" s="262"/>
      <c r="T729" s="262"/>
      <c r="U729" s="262"/>
      <c r="V729" s="262"/>
      <c r="W729" s="262"/>
      <c r="X729" s="262"/>
      <c r="Y729" s="262"/>
      <c r="Z729" s="262"/>
      <c r="AA729" s="262"/>
      <c r="AB729" s="262"/>
    </row>
    <row r="730" spans="2:28" outlineLevel="1">
      <c r="B730" s="556"/>
      <c r="C730" s="212"/>
      <c r="D730" s="260"/>
      <c r="E730" s="261"/>
      <c r="F730" s="262"/>
      <c r="G730" s="262"/>
      <c r="H730" s="262"/>
      <c r="I730" s="262"/>
      <c r="J730" s="262"/>
      <c r="K730" s="262"/>
      <c r="L730" s="262"/>
      <c r="M730" s="262"/>
      <c r="N730" s="262"/>
      <c r="O730" s="262"/>
      <c r="P730" s="262"/>
      <c r="Q730" s="262"/>
      <c r="R730" s="262"/>
      <c r="S730" s="262"/>
      <c r="T730" s="262"/>
      <c r="U730" s="262"/>
      <c r="V730" s="262"/>
      <c r="W730" s="262"/>
      <c r="X730" s="262"/>
      <c r="Y730" s="262"/>
      <c r="Z730" s="262"/>
      <c r="AA730" s="262"/>
      <c r="AB730" s="262"/>
    </row>
    <row r="731" spans="2:28" outlineLevel="1">
      <c r="B731" s="556"/>
      <c r="C731" s="212"/>
      <c r="D731" s="260"/>
      <c r="E731" s="261"/>
      <c r="F731" s="262"/>
      <c r="G731" s="262"/>
      <c r="H731" s="262"/>
      <c r="I731" s="262"/>
      <c r="J731" s="262"/>
      <c r="K731" s="262"/>
      <c r="L731" s="262"/>
      <c r="M731" s="262"/>
      <c r="N731" s="262"/>
      <c r="O731" s="262"/>
      <c r="P731" s="262"/>
      <c r="Q731" s="262"/>
      <c r="R731" s="262"/>
      <c r="S731" s="262"/>
      <c r="T731" s="262"/>
      <c r="U731" s="262"/>
      <c r="V731" s="262"/>
      <c r="W731" s="262"/>
      <c r="X731" s="262"/>
      <c r="Y731" s="262"/>
      <c r="Z731" s="262"/>
      <c r="AA731" s="262"/>
      <c r="AB731" s="262"/>
    </row>
    <row r="732" spans="2:28" outlineLevel="1">
      <c r="B732" s="556"/>
      <c r="C732" s="212"/>
      <c r="D732" s="260"/>
      <c r="E732" s="261"/>
      <c r="F732" s="262"/>
      <c r="G732" s="262"/>
      <c r="H732" s="262"/>
      <c r="I732" s="262"/>
      <c r="J732" s="262"/>
      <c r="K732" s="262"/>
      <c r="L732" s="262"/>
      <c r="M732" s="262"/>
      <c r="N732" s="262"/>
      <c r="O732" s="262"/>
      <c r="P732" s="262"/>
      <c r="Q732" s="262"/>
      <c r="R732" s="262"/>
      <c r="S732" s="262"/>
      <c r="T732" s="262"/>
      <c r="U732" s="262"/>
      <c r="V732" s="262"/>
      <c r="W732" s="262"/>
      <c r="X732" s="262"/>
      <c r="Y732" s="262"/>
      <c r="Z732" s="262"/>
      <c r="AA732" s="262"/>
      <c r="AB732" s="262"/>
    </row>
    <row r="733" spans="2:28" outlineLevel="1">
      <c r="B733" s="556"/>
      <c r="C733" s="212"/>
      <c r="D733" s="260"/>
      <c r="E733" s="261"/>
      <c r="F733" s="262"/>
      <c r="G733" s="262"/>
      <c r="H733" s="262"/>
      <c r="I733" s="262"/>
      <c r="J733" s="262"/>
      <c r="K733" s="262"/>
      <c r="L733" s="262"/>
      <c r="M733" s="262"/>
      <c r="N733" s="262"/>
      <c r="O733" s="262"/>
      <c r="P733" s="262"/>
      <c r="Q733" s="262"/>
      <c r="R733" s="262"/>
      <c r="S733" s="262"/>
      <c r="T733" s="262"/>
      <c r="U733" s="262"/>
      <c r="V733" s="262"/>
      <c r="W733" s="262"/>
      <c r="X733" s="262"/>
      <c r="Y733" s="262"/>
      <c r="Z733" s="262"/>
      <c r="AA733" s="262"/>
      <c r="AB733" s="262"/>
    </row>
    <row r="734" spans="2:28" outlineLevel="1">
      <c r="B734" s="556"/>
      <c r="C734" s="215"/>
      <c r="D734" s="558"/>
      <c r="E734" s="264"/>
      <c r="F734" s="265"/>
      <c r="G734" s="265"/>
      <c r="H734" s="265"/>
      <c r="I734" s="265"/>
      <c r="J734" s="265"/>
      <c r="K734" s="265"/>
      <c r="L734" s="265"/>
      <c r="M734" s="265"/>
      <c r="N734" s="265"/>
      <c r="O734" s="265"/>
      <c r="P734" s="265"/>
      <c r="Q734" s="265"/>
      <c r="R734" s="265"/>
      <c r="S734" s="265"/>
      <c r="T734" s="265"/>
      <c r="U734" s="265"/>
      <c r="V734" s="265"/>
      <c r="W734" s="265"/>
      <c r="X734" s="265"/>
      <c r="Y734" s="265"/>
      <c r="Z734" s="265"/>
      <c r="AA734" s="265"/>
      <c r="AB734" s="265"/>
    </row>
    <row r="735" spans="2:28" outlineLevel="1">
      <c r="C735" s="21"/>
      <c r="D735" s="260"/>
      <c r="E735" s="261"/>
      <c r="F735" s="266"/>
      <c r="G735" s="266"/>
      <c r="H735" s="266"/>
      <c r="I735" s="266"/>
      <c r="J735" s="266"/>
      <c r="K735" s="266"/>
      <c r="L735" s="266"/>
      <c r="M735" s="266"/>
      <c r="N735" s="266"/>
      <c r="O735" s="266"/>
      <c r="P735" s="266"/>
      <c r="Q735" s="266"/>
      <c r="R735" s="266"/>
      <c r="S735" s="266"/>
      <c r="T735" s="266"/>
      <c r="U735" s="266"/>
      <c r="V735" s="266"/>
      <c r="W735" s="266"/>
      <c r="X735" s="266"/>
      <c r="Y735" s="266"/>
      <c r="Z735" s="266"/>
      <c r="AA735" s="266"/>
      <c r="AB735" s="266"/>
    </row>
    <row r="736" spans="2:28" outlineLevel="1">
      <c r="C736" s="240"/>
      <c r="D736" s="260"/>
      <c r="E736" s="261"/>
      <c r="F736" s="262"/>
      <c r="G736" s="262"/>
      <c r="H736" s="262"/>
      <c r="I736" s="262"/>
      <c r="J736" s="262"/>
      <c r="K736" s="262"/>
      <c r="L736" s="262"/>
      <c r="M736" s="262"/>
      <c r="N736" s="262"/>
      <c r="O736" s="262"/>
      <c r="P736" s="262"/>
      <c r="Q736" s="262"/>
      <c r="R736" s="262"/>
      <c r="S736" s="262"/>
      <c r="T736" s="262"/>
      <c r="U736" s="262"/>
      <c r="V736" s="262"/>
      <c r="W736" s="262"/>
      <c r="X736" s="262"/>
      <c r="Y736" s="262"/>
      <c r="Z736" s="262"/>
      <c r="AA736" s="262"/>
      <c r="AB736" s="262"/>
    </row>
    <row r="737" spans="2:28" outlineLevel="1">
      <c r="C737" s="240"/>
      <c r="D737" s="260"/>
      <c r="E737" s="261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  <c r="AB737" s="262"/>
    </row>
    <row r="738" spans="2:28" outlineLevel="1">
      <c r="C738" s="240"/>
      <c r="D738" s="267"/>
      <c r="E738" s="259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2:28" outlineLevel="1">
      <c r="B739" s="556"/>
      <c r="C739" s="212"/>
      <c r="D739" s="260"/>
      <c r="E739" s="261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262"/>
      <c r="T739" s="262"/>
      <c r="U739" s="262"/>
      <c r="V739" s="262"/>
      <c r="W739" s="262"/>
      <c r="X739" s="262"/>
      <c r="Y739" s="262"/>
      <c r="Z739" s="262"/>
      <c r="AA739" s="262"/>
      <c r="AB739" s="262"/>
    </row>
    <row r="740" spans="2:28" outlineLevel="1">
      <c r="B740" s="556"/>
      <c r="C740" s="212"/>
      <c r="D740" s="260"/>
      <c r="E740" s="261"/>
      <c r="F740" s="262"/>
      <c r="G740" s="262"/>
      <c r="H740" s="262"/>
      <c r="I740" s="262"/>
      <c r="J740" s="262"/>
      <c r="K740" s="262"/>
      <c r="L740" s="262"/>
      <c r="M740" s="262"/>
      <c r="N740" s="262"/>
      <c r="O740" s="262"/>
      <c r="P740" s="262"/>
      <c r="Q740" s="262"/>
      <c r="R740" s="262"/>
      <c r="S740" s="262"/>
      <c r="T740" s="262"/>
      <c r="U740" s="262"/>
      <c r="V740" s="262"/>
      <c r="W740" s="262"/>
      <c r="X740" s="262"/>
      <c r="Y740" s="262"/>
      <c r="Z740" s="262"/>
      <c r="AA740" s="262"/>
      <c r="AB740" s="262"/>
    </row>
    <row r="741" spans="2:28" outlineLevel="1">
      <c r="B741" s="556"/>
      <c r="C741" s="212"/>
      <c r="D741" s="260"/>
      <c r="E741" s="261"/>
      <c r="F741" s="262"/>
      <c r="G741" s="262"/>
      <c r="H741" s="262"/>
      <c r="I741" s="262"/>
      <c r="J741" s="262"/>
      <c r="K741" s="262"/>
      <c r="L741" s="262"/>
      <c r="M741" s="262"/>
      <c r="N741" s="262"/>
      <c r="O741" s="262"/>
      <c r="P741" s="262"/>
      <c r="Q741" s="262"/>
      <c r="R741" s="262"/>
      <c r="S741" s="262"/>
      <c r="T741" s="262"/>
      <c r="U741" s="262"/>
      <c r="V741" s="262"/>
      <c r="W741" s="262"/>
      <c r="X741" s="262"/>
      <c r="Y741" s="262"/>
      <c r="Z741" s="262"/>
      <c r="AA741" s="262"/>
      <c r="AB741" s="262"/>
    </row>
    <row r="742" spans="2:28" outlineLevel="1">
      <c r="B742" s="556"/>
      <c r="C742" s="212"/>
      <c r="D742" s="260"/>
      <c r="E742" s="261"/>
      <c r="F742" s="262"/>
      <c r="G742" s="262"/>
      <c r="H742" s="262"/>
      <c r="I742" s="262"/>
      <c r="J742" s="262"/>
      <c r="K742" s="262"/>
      <c r="L742" s="262"/>
      <c r="M742" s="262"/>
      <c r="N742" s="262"/>
      <c r="O742" s="262"/>
      <c r="P742" s="262"/>
      <c r="Q742" s="262"/>
      <c r="R742" s="262"/>
      <c r="S742" s="262"/>
      <c r="T742" s="262"/>
      <c r="U742" s="262"/>
      <c r="V742" s="262"/>
      <c r="W742" s="262"/>
      <c r="X742" s="262"/>
      <c r="Y742" s="262"/>
      <c r="Z742" s="262"/>
      <c r="AA742" s="262"/>
      <c r="AB742" s="262"/>
    </row>
    <row r="743" spans="2:28" outlineLevel="1">
      <c r="B743" s="556"/>
      <c r="C743" s="212"/>
      <c r="D743" s="260"/>
      <c r="E743" s="261"/>
      <c r="F743" s="262"/>
      <c r="G743" s="262"/>
      <c r="H743" s="262"/>
      <c r="I743" s="262"/>
      <c r="J743" s="262"/>
      <c r="K743" s="262"/>
      <c r="L743" s="262"/>
      <c r="M743" s="262"/>
      <c r="N743" s="262"/>
      <c r="O743" s="262"/>
      <c r="P743" s="262"/>
      <c r="Q743" s="262"/>
      <c r="R743" s="262"/>
      <c r="S743" s="262"/>
      <c r="T743" s="262"/>
      <c r="U743" s="262"/>
      <c r="V743" s="262"/>
      <c r="W743" s="262"/>
      <c r="X743" s="262"/>
      <c r="Y743" s="262"/>
      <c r="Z743" s="262"/>
      <c r="AA743" s="262"/>
      <c r="AB743" s="262"/>
    </row>
    <row r="744" spans="2:28" outlineLevel="1">
      <c r="B744" s="556"/>
      <c r="C744" s="212"/>
      <c r="D744" s="260"/>
      <c r="E744" s="261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262"/>
      <c r="T744" s="262"/>
      <c r="U744" s="262"/>
      <c r="V744" s="262"/>
      <c r="W744" s="262"/>
      <c r="X744" s="262"/>
      <c r="Y744" s="262"/>
      <c r="Z744" s="262"/>
      <c r="AA744" s="262"/>
      <c r="AB744" s="262"/>
    </row>
    <row r="745" spans="2:28" outlineLevel="1">
      <c r="B745" s="556"/>
      <c r="C745" s="212"/>
      <c r="D745" s="260"/>
      <c r="E745" s="261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262"/>
      <c r="T745" s="262"/>
      <c r="U745" s="262"/>
      <c r="V745" s="262"/>
      <c r="W745" s="262"/>
      <c r="X745" s="262"/>
      <c r="Y745" s="262"/>
      <c r="Z745" s="262"/>
      <c r="AA745" s="262"/>
      <c r="AB745" s="262"/>
    </row>
    <row r="746" spans="2:28" outlineLevel="1">
      <c r="B746" s="556"/>
      <c r="C746" s="212"/>
      <c r="D746" s="260"/>
      <c r="E746" s="261"/>
      <c r="F746" s="262"/>
      <c r="G746" s="262"/>
      <c r="H746" s="262"/>
      <c r="I746" s="262"/>
      <c r="J746" s="262"/>
      <c r="K746" s="262"/>
      <c r="L746" s="262"/>
      <c r="M746" s="262"/>
      <c r="N746" s="262"/>
      <c r="O746" s="262"/>
      <c r="P746" s="262"/>
      <c r="Q746" s="262"/>
      <c r="R746" s="262"/>
      <c r="S746" s="262"/>
      <c r="T746" s="262"/>
      <c r="U746" s="262"/>
      <c r="V746" s="262"/>
      <c r="W746" s="262"/>
      <c r="X746" s="262"/>
      <c r="Y746" s="262"/>
      <c r="Z746" s="262"/>
      <c r="AA746" s="262"/>
      <c r="AB746" s="262"/>
    </row>
    <row r="747" spans="2:28" outlineLevel="1">
      <c r="B747" s="556"/>
      <c r="C747" s="212"/>
      <c r="D747" s="260"/>
      <c r="E747" s="261"/>
      <c r="F747" s="262"/>
      <c r="G747" s="262"/>
      <c r="H747" s="262"/>
      <c r="I747" s="262"/>
      <c r="J747" s="262"/>
      <c r="K747" s="262"/>
      <c r="L747" s="262"/>
      <c r="M747" s="262"/>
      <c r="N747" s="262"/>
      <c r="O747" s="262"/>
      <c r="P747" s="262"/>
      <c r="Q747" s="262"/>
      <c r="R747" s="262"/>
      <c r="S747" s="262"/>
      <c r="T747" s="262"/>
      <c r="U747" s="262"/>
      <c r="V747" s="262"/>
      <c r="W747" s="262"/>
      <c r="X747" s="262"/>
      <c r="Y747" s="262"/>
      <c r="Z747" s="262"/>
      <c r="AA747" s="262"/>
      <c r="AB747" s="262"/>
    </row>
    <row r="748" spans="2:28" outlineLevel="1">
      <c r="B748" s="556"/>
      <c r="C748" s="212"/>
      <c r="D748" s="260"/>
      <c r="E748" s="261"/>
      <c r="F748" s="262"/>
      <c r="G748" s="262"/>
      <c r="H748" s="262"/>
      <c r="I748" s="262"/>
      <c r="J748" s="262"/>
      <c r="K748" s="262"/>
      <c r="L748" s="262"/>
      <c r="M748" s="262"/>
      <c r="N748" s="262"/>
      <c r="O748" s="262"/>
      <c r="P748" s="262"/>
      <c r="Q748" s="262"/>
      <c r="R748" s="262"/>
      <c r="S748" s="262"/>
      <c r="T748" s="262"/>
      <c r="U748" s="262"/>
      <c r="V748" s="262"/>
      <c r="W748" s="262"/>
      <c r="X748" s="262"/>
      <c r="Y748" s="262"/>
      <c r="Z748" s="262"/>
      <c r="AA748" s="262"/>
      <c r="AB748" s="262"/>
    </row>
    <row r="749" spans="2:28" outlineLevel="1">
      <c r="B749" s="556"/>
      <c r="C749" s="212"/>
      <c r="D749" s="260"/>
      <c r="E749" s="261"/>
      <c r="F749" s="262"/>
      <c r="G749" s="262"/>
      <c r="H749" s="262"/>
      <c r="I749" s="262"/>
      <c r="J749" s="262"/>
      <c r="K749" s="262"/>
      <c r="L749" s="262"/>
      <c r="M749" s="262"/>
      <c r="N749" s="262"/>
      <c r="O749" s="262"/>
      <c r="P749" s="262"/>
      <c r="Q749" s="262"/>
      <c r="R749" s="262"/>
      <c r="S749" s="262"/>
      <c r="T749" s="262"/>
      <c r="U749" s="262"/>
      <c r="V749" s="262"/>
      <c r="W749" s="262"/>
      <c r="X749" s="262"/>
      <c r="Y749" s="262"/>
      <c r="Z749" s="262"/>
      <c r="AA749" s="262"/>
      <c r="AB749" s="262"/>
    </row>
    <row r="750" spans="2:28" outlineLevel="1">
      <c r="B750" s="556"/>
      <c r="C750" s="212"/>
      <c r="D750" s="260"/>
      <c r="E750" s="261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262"/>
      <c r="T750" s="262"/>
      <c r="U750" s="262"/>
      <c r="V750" s="262"/>
      <c r="W750" s="262"/>
      <c r="X750" s="262"/>
      <c r="Y750" s="262"/>
      <c r="Z750" s="262"/>
      <c r="AA750" s="262"/>
      <c r="AB750" s="262"/>
    </row>
    <row r="751" spans="2:28" outlineLevel="1">
      <c r="B751" s="556"/>
      <c r="C751" s="212"/>
      <c r="D751" s="260"/>
      <c r="E751" s="261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262"/>
      <c r="T751" s="262"/>
      <c r="U751" s="262"/>
      <c r="V751" s="262"/>
      <c r="W751" s="262"/>
      <c r="X751" s="262"/>
      <c r="Y751" s="262"/>
      <c r="Z751" s="262"/>
      <c r="AA751" s="262"/>
      <c r="AB751" s="262"/>
    </row>
    <row r="752" spans="2:28" outlineLevel="1">
      <c r="B752" s="556"/>
      <c r="C752" s="212"/>
      <c r="D752" s="260"/>
      <c r="E752" s="261"/>
      <c r="F752" s="262"/>
      <c r="G752" s="262"/>
      <c r="H752" s="262"/>
      <c r="I752" s="262"/>
      <c r="J752" s="262"/>
      <c r="K752" s="262"/>
      <c r="L752" s="262"/>
      <c r="M752" s="262"/>
      <c r="N752" s="262"/>
      <c r="O752" s="262"/>
      <c r="P752" s="262"/>
      <c r="Q752" s="262"/>
      <c r="R752" s="262"/>
      <c r="S752" s="262"/>
      <c r="T752" s="262"/>
      <c r="U752" s="262"/>
      <c r="V752" s="262"/>
      <c r="W752" s="262"/>
      <c r="X752" s="262"/>
      <c r="Y752" s="262"/>
      <c r="Z752" s="262"/>
      <c r="AA752" s="262"/>
      <c r="AB752" s="262"/>
    </row>
    <row r="753" spans="2:28" outlineLevel="1">
      <c r="B753" s="556"/>
      <c r="C753" s="212"/>
      <c r="D753" s="260"/>
      <c r="E753" s="261"/>
      <c r="F753" s="262"/>
      <c r="G753" s="262"/>
      <c r="H753" s="262"/>
      <c r="I753" s="262"/>
      <c r="J753" s="262"/>
      <c r="K753" s="262"/>
      <c r="L753" s="262"/>
      <c r="M753" s="262"/>
      <c r="N753" s="262"/>
      <c r="O753" s="262"/>
      <c r="P753" s="262"/>
      <c r="Q753" s="262"/>
      <c r="R753" s="262"/>
      <c r="S753" s="262"/>
      <c r="T753" s="262"/>
      <c r="U753" s="262"/>
      <c r="V753" s="262"/>
      <c r="W753" s="262"/>
      <c r="X753" s="262"/>
      <c r="Y753" s="262"/>
      <c r="Z753" s="262"/>
      <c r="AA753" s="262"/>
      <c r="AB753" s="262"/>
    </row>
    <row r="754" spans="2:28" outlineLevel="1">
      <c r="B754" s="556"/>
      <c r="C754" s="212"/>
      <c r="D754" s="260"/>
      <c r="E754" s="261"/>
      <c r="F754" s="262"/>
      <c r="G754" s="262"/>
      <c r="H754" s="262"/>
      <c r="I754" s="262"/>
      <c r="J754" s="262"/>
      <c r="K754" s="262"/>
      <c r="L754" s="262"/>
      <c r="M754" s="262"/>
      <c r="N754" s="262"/>
      <c r="O754" s="262"/>
      <c r="P754" s="262"/>
      <c r="Q754" s="262"/>
      <c r="R754" s="262"/>
      <c r="S754" s="262"/>
      <c r="T754" s="262"/>
      <c r="U754" s="262"/>
      <c r="V754" s="262"/>
      <c r="W754" s="262"/>
      <c r="X754" s="262"/>
      <c r="Y754" s="262"/>
      <c r="Z754" s="262"/>
      <c r="AA754" s="262"/>
      <c r="AB754" s="262"/>
    </row>
    <row r="755" spans="2:28" outlineLevel="1">
      <c r="B755" s="556"/>
      <c r="C755" s="212"/>
      <c r="D755" s="260"/>
      <c r="E755" s="261"/>
      <c r="F755" s="262"/>
      <c r="G755" s="262"/>
      <c r="H755" s="262"/>
      <c r="I755" s="262"/>
      <c r="J755" s="262"/>
      <c r="K755" s="262"/>
      <c r="L755" s="262"/>
      <c r="M755" s="262"/>
      <c r="N755" s="262"/>
      <c r="O755" s="262"/>
      <c r="P755" s="262"/>
      <c r="Q755" s="262"/>
      <c r="R755" s="262"/>
      <c r="S755" s="262"/>
      <c r="T755" s="262"/>
      <c r="U755" s="262"/>
      <c r="V755" s="262"/>
      <c r="W755" s="262"/>
      <c r="X755" s="262"/>
      <c r="Y755" s="262"/>
      <c r="Z755" s="262"/>
      <c r="AA755" s="262"/>
      <c r="AB755" s="262"/>
    </row>
    <row r="756" spans="2:28" outlineLevel="1">
      <c r="B756" s="556"/>
      <c r="C756" s="212"/>
      <c r="D756" s="260"/>
      <c r="E756" s="261"/>
      <c r="F756" s="262"/>
      <c r="G756" s="262"/>
      <c r="H756" s="262"/>
      <c r="I756" s="262"/>
      <c r="J756" s="262"/>
      <c r="K756" s="262"/>
      <c r="L756" s="262"/>
      <c r="M756" s="262"/>
      <c r="N756" s="262"/>
      <c r="O756" s="262"/>
      <c r="P756" s="262"/>
      <c r="Q756" s="262"/>
      <c r="R756" s="262"/>
      <c r="S756" s="262"/>
      <c r="T756" s="262"/>
      <c r="U756" s="262"/>
      <c r="V756" s="262"/>
      <c r="W756" s="262"/>
      <c r="X756" s="262"/>
      <c r="Y756" s="262"/>
      <c r="Z756" s="262"/>
      <c r="AA756" s="262"/>
      <c r="AB756" s="262"/>
    </row>
    <row r="757" spans="2:28" outlineLevel="1">
      <c r="B757" s="556"/>
      <c r="C757" s="212"/>
      <c r="D757" s="260"/>
      <c r="E757" s="261"/>
      <c r="F757" s="262"/>
      <c r="G757" s="262"/>
      <c r="H757" s="262"/>
      <c r="I757" s="262"/>
      <c r="J757" s="262"/>
      <c r="K757" s="262"/>
      <c r="L757" s="262"/>
      <c r="M757" s="262"/>
      <c r="N757" s="262"/>
      <c r="O757" s="262"/>
      <c r="P757" s="262"/>
      <c r="Q757" s="262"/>
      <c r="R757" s="262"/>
      <c r="S757" s="262"/>
      <c r="T757" s="262"/>
      <c r="U757" s="262"/>
      <c r="V757" s="262"/>
      <c r="W757" s="262"/>
      <c r="X757" s="262"/>
      <c r="Y757" s="262"/>
      <c r="Z757" s="262"/>
      <c r="AA757" s="262"/>
      <c r="AB757" s="262"/>
    </row>
    <row r="758" spans="2:28" outlineLevel="1">
      <c r="B758" s="556"/>
      <c r="C758" s="212"/>
      <c r="D758" s="260"/>
      <c r="E758" s="261"/>
      <c r="F758" s="262"/>
      <c r="G758" s="262"/>
      <c r="H758" s="262"/>
      <c r="I758" s="262"/>
      <c r="J758" s="262"/>
      <c r="K758" s="262"/>
      <c r="L758" s="262"/>
      <c r="M758" s="262"/>
      <c r="N758" s="262"/>
      <c r="O758" s="262"/>
      <c r="P758" s="262"/>
      <c r="Q758" s="262"/>
      <c r="R758" s="262"/>
      <c r="S758" s="262"/>
      <c r="T758" s="262"/>
      <c r="U758" s="262"/>
      <c r="V758" s="262"/>
      <c r="W758" s="262"/>
      <c r="X758" s="262"/>
      <c r="Y758" s="262"/>
      <c r="Z758" s="262"/>
      <c r="AA758" s="262"/>
      <c r="AB758" s="262"/>
    </row>
    <row r="759" spans="2:28" outlineLevel="1">
      <c r="B759" s="556"/>
      <c r="C759" s="212"/>
      <c r="D759" s="260"/>
      <c r="E759" s="261"/>
      <c r="F759" s="262"/>
      <c r="G759" s="262"/>
      <c r="H759" s="262"/>
      <c r="I759" s="262"/>
      <c r="J759" s="262"/>
      <c r="K759" s="262"/>
      <c r="L759" s="262"/>
      <c r="M759" s="262"/>
      <c r="N759" s="262"/>
      <c r="O759" s="262"/>
      <c r="P759" s="262"/>
      <c r="Q759" s="262"/>
      <c r="R759" s="262"/>
      <c r="S759" s="262"/>
      <c r="T759" s="262"/>
      <c r="U759" s="262"/>
      <c r="V759" s="262"/>
      <c r="W759" s="262"/>
      <c r="X759" s="262"/>
      <c r="Y759" s="262"/>
      <c r="Z759" s="262"/>
      <c r="AA759" s="262"/>
      <c r="AB759" s="262"/>
    </row>
    <row r="760" spans="2:28" outlineLevel="1">
      <c r="B760" s="556"/>
      <c r="C760" s="212"/>
      <c r="D760" s="260"/>
      <c r="E760" s="261"/>
      <c r="F760" s="262"/>
      <c r="G760" s="262"/>
      <c r="H760" s="262"/>
      <c r="I760" s="262"/>
      <c r="J760" s="262"/>
      <c r="K760" s="262"/>
      <c r="L760" s="262"/>
      <c r="M760" s="262"/>
      <c r="N760" s="262"/>
      <c r="O760" s="262"/>
      <c r="P760" s="262"/>
      <c r="Q760" s="262"/>
      <c r="R760" s="262"/>
      <c r="S760" s="262"/>
      <c r="T760" s="262"/>
      <c r="U760" s="262"/>
      <c r="V760" s="262"/>
      <c r="W760" s="262"/>
      <c r="X760" s="262"/>
      <c r="Y760" s="262"/>
      <c r="Z760" s="262"/>
      <c r="AA760" s="262"/>
      <c r="AB760" s="262"/>
    </row>
    <row r="761" spans="2:28" outlineLevel="1">
      <c r="B761" s="556"/>
      <c r="C761" s="212"/>
      <c r="D761" s="260"/>
      <c r="E761" s="261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262"/>
      <c r="T761" s="262"/>
      <c r="U761" s="262"/>
      <c r="V761" s="262"/>
      <c r="W761" s="262"/>
      <c r="X761" s="262"/>
      <c r="Y761" s="262"/>
      <c r="Z761" s="262"/>
      <c r="AA761" s="262"/>
      <c r="AB761" s="262"/>
    </row>
    <row r="762" spans="2:28" outlineLevel="1">
      <c r="B762" s="556"/>
      <c r="C762" s="212"/>
      <c r="D762" s="260"/>
      <c r="E762" s="261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262"/>
      <c r="T762" s="262"/>
      <c r="U762" s="262"/>
      <c r="V762" s="262"/>
      <c r="W762" s="262"/>
      <c r="X762" s="262"/>
      <c r="Y762" s="262"/>
      <c r="Z762" s="262"/>
      <c r="AA762" s="262"/>
      <c r="AB762" s="262"/>
    </row>
    <row r="763" spans="2:28" outlineLevel="1">
      <c r="B763" s="556"/>
      <c r="C763" s="212"/>
      <c r="D763" s="260"/>
      <c r="E763" s="261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262"/>
      <c r="T763" s="262"/>
      <c r="U763" s="262"/>
      <c r="V763" s="262"/>
      <c r="W763" s="262"/>
      <c r="X763" s="262"/>
      <c r="Y763" s="262"/>
      <c r="Z763" s="262"/>
      <c r="AA763" s="262"/>
      <c r="AB763" s="262"/>
    </row>
    <row r="764" spans="2:28" outlineLevel="1">
      <c r="B764" s="556"/>
      <c r="C764" s="212"/>
      <c r="D764" s="260"/>
      <c r="E764" s="261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262"/>
      <c r="T764" s="262"/>
      <c r="U764" s="262"/>
      <c r="V764" s="262"/>
      <c r="W764" s="262"/>
      <c r="X764" s="262"/>
      <c r="Y764" s="262"/>
      <c r="Z764" s="262"/>
      <c r="AA764" s="262"/>
      <c r="AB764" s="262"/>
    </row>
    <row r="765" spans="2:28" outlineLevel="1">
      <c r="B765" s="556"/>
      <c r="C765" s="212"/>
      <c r="D765" s="260"/>
      <c r="E765" s="261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262"/>
      <c r="T765" s="262"/>
      <c r="U765" s="262"/>
      <c r="V765" s="262"/>
      <c r="W765" s="262"/>
      <c r="X765" s="262"/>
      <c r="Y765" s="262"/>
      <c r="Z765" s="262"/>
      <c r="AA765" s="262"/>
      <c r="AB765" s="262"/>
    </row>
    <row r="766" spans="2:28" outlineLevel="1">
      <c r="B766" s="556"/>
      <c r="C766" s="212"/>
      <c r="D766" s="260"/>
      <c r="E766" s="261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262"/>
      <c r="T766" s="262"/>
      <c r="U766" s="262"/>
      <c r="V766" s="262"/>
      <c r="W766" s="262"/>
      <c r="X766" s="262"/>
      <c r="Y766" s="262"/>
      <c r="Z766" s="262"/>
      <c r="AA766" s="262"/>
      <c r="AB766" s="262"/>
    </row>
    <row r="767" spans="2:28" outlineLevel="1">
      <c r="B767" s="556"/>
      <c r="C767" s="212"/>
      <c r="D767" s="260"/>
      <c r="E767" s="261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262"/>
      <c r="T767" s="262"/>
      <c r="U767" s="262"/>
      <c r="V767" s="262"/>
      <c r="W767" s="262"/>
      <c r="X767" s="262"/>
      <c r="Y767" s="262"/>
      <c r="Z767" s="262"/>
      <c r="AA767" s="262"/>
      <c r="AB767" s="262"/>
    </row>
    <row r="768" spans="2:28" outlineLevel="1">
      <c r="B768" s="556"/>
      <c r="C768" s="215"/>
      <c r="D768" s="558"/>
      <c r="E768" s="264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265"/>
      <c r="T768" s="265"/>
      <c r="U768" s="265"/>
      <c r="V768" s="265"/>
      <c r="W768" s="265"/>
      <c r="X768" s="265"/>
      <c r="Y768" s="265"/>
      <c r="Z768" s="265"/>
      <c r="AA768" s="265"/>
      <c r="AB768" s="265"/>
    </row>
    <row r="769" spans="3:28" outlineLevel="1">
      <c r="C769" s="21"/>
      <c r="D769" s="260"/>
      <c r="E769" s="261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266"/>
      <c r="T769" s="266"/>
      <c r="U769" s="266"/>
      <c r="V769" s="266"/>
      <c r="W769" s="266"/>
      <c r="X769" s="266"/>
      <c r="Y769" s="266"/>
      <c r="Z769" s="266"/>
      <c r="AA769" s="266"/>
      <c r="AB769" s="266"/>
    </row>
    <row r="770" spans="3:28" ht="16.5" customHeight="1" outlineLevel="1">
      <c r="C770" s="241"/>
      <c r="D770" s="260"/>
      <c r="E770" s="261"/>
      <c r="F770" s="262"/>
      <c r="G770" s="262"/>
      <c r="H770" s="262"/>
      <c r="I770" s="262"/>
      <c r="J770" s="262"/>
      <c r="K770" s="262"/>
      <c r="L770" s="262"/>
      <c r="M770" s="262"/>
      <c r="N770" s="262"/>
      <c r="O770" s="262"/>
      <c r="P770" s="262"/>
      <c r="Q770" s="262"/>
      <c r="R770" s="262"/>
      <c r="S770" s="262"/>
      <c r="T770" s="262"/>
      <c r="U770" s="262"/>
      <c r="V770" s="262"/>
      <c r="W770" s="262"/>
      <c r="X770" s="262"/>
      <c r="Y770" s="262"/>
      <c r="Z770" s="262"/>
      <c r="AA770" s="262"/>
      <c r="AB770" s="262"/>
    </row>
    <row r="771" spans="3:28" outlineLevel="1">
      <c r="C771" s="268"/>
      <c r="D771" s="263"/>
      <c r="E771" s="264"/>
      <c r="F771" s="269"/>
      <c r="G771" s="269"/>
      <c r="H771" s="269"/>
      <c r="I771" s="269"/>
      <c r="J771" s="269"/>
      <c r="K771" s="269"/>
      <c r="L771" s="269"/>
      <c r="M771" s="269"/>
      <c r="N771" s="269"/>
      <c r="O771" s="269"/>
      <c r="P771" s="269"/>
      <c r="Q771" s="269"/>
      <c r="R771" s="269"/>
      <c r="S771" s="269"/>
      <c r="T771" s="269"/>
      <c r="U771" s="269"/>
      <c r="V771" s="269"/>
      <c r="W771" s="269"/>
      <c r="X771" s="269"/>
      <c r="Y771" s="269"/>
      <c r="Z771" s="269"/>
      <c r="AA771" s="269"/>
      <c r="AB771" s="269"/>
    </row>
    <row r="772" spans="3:28" ht="14.25" customHeight="1" outlineLevel="1">
      <c r="C772" s="10"/>
      <c r="D772" s="260"/>
      <c r="E772" s="261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  <c r="AB772" s="262"/>
    </row>
    <row r="773" spans="3:28" outlineLevel="1">
      <c r="C773" s="218"/>
      <c r="D773" s="260"/>
      <c r="E773" s="261"/>
      <c r="F773" s="262"/>
      <c r="G773" s="262"/>
      <c r="H773" s="262"/>
      <c r="I773" s="262"/>
      <c r="J773" s="262"/>
      <c r="K773" s="262"/>
      <c r="L773" s="262"/>
      <c r="M773" s="262"/>
      <c r="N773" s="262"/>
      <c r="O773" s="262"/>
      <c r="P773" s="262"/>
      <c r="Q773" s="262"/>
      <c r="R773" s="262"/>
      <c r="S773" s="262"/>
      <c r="T773" s="262"/>
      <c r="U773" s="262"/>
      <c r="V773" s="262"/>
      <c r="W773" s="262"/>
      <c r="X773" s="262"/>
      <c r="Y773" s="262"/>
      <c r="Z773" s="262"/>
      <c r="AA773" s="262"/>
      <c r="AB773" s="262"/>
    </row>
    <row r="774" spans="3:28" outlineLevel="1">
      <c r="C774" s="218"/>
      <c r="D774" s="231"/>
      <c r="E774" s="219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3:28" outlineLevel="1">
      <c r="C775" s="23"/>
      <c r="D775" s="227"/>
      <c r="E775" s="210"/>
      <c r="I775" s="4"/>
      <c r="J775" s="4"/>
      <c r="K775" s="4"/>
      <c r="L775" s="4"/>
      <c r="M775" s="4"/>
    </row>
    <row r="776" spans="3:28" outlineLevel="1">
      <c r="C776" s="232"/>
      <c r="D776" s="260"/>
      <c r="E776" s="261"/>
      <c r="F776" s="262"/>
      <c r="G776" s="262"/>
      <c r="H776" s="262"/>
      <c r="I776" s="262"/>
      <c r="J776" s="262"/>
      <c r="K776" s="262"/>
      <c r="L776" s="262"/>
      <c r="M776" s="262"/>
      <c r="N776" s="262"/>
      <c r="O776" s="262"/>
      <c r="P776" s="262"/>
      <c r="Q776" s="262"/>
      <c r="R776" s="262"/>
      <c r="S776" s="262"/>
      <c r="T776" s="262"/>
      <c r="U776" s="262"/>
      <c r="V776" s="262"/>
      <c r="W776" s="262"/>
      <c r="X776" s="262"/>
      <c r="Y776" s="262"/>
      <c r="Z776" s="262"/>
      <c r="AA776" s="262"/>
      <c r="AB776" s="262"/>
    </row>
    <row r="777" spans="3:28" outlineLevel="1">
      <c r="C777" s="232"/>
      <c r="D777" s="260"/>
      <c r="E777" s="261"/>
      <c r="F777" s="262"/>
      <c r="G777" s="262"/>
      <c r="H777" s="262"/>
      <c r="I777" s="262"/>
      <c r="J777" s="262"/>
      <c r="K777" s="262"/>
      <c r="L777" s="262"/>
      <c r="M777" s="262"/>
      <c r="N777" s="262"/>
      <c r="O777" s="262"/>
      <c r="P777" s="262"/>
      <c r="Q777" s="262"/>
      <c r="R777" s="262"/>
      <c r="S777" s="262"/>
      <c r="T777" s="262"/>
      <c r="U777" s="262"/>
      <c r="V777" s="262"/>
      <c r="W777" s="262"/>
      <c r="X777" s="262"/>
      <c r="Y777" s="262"/>
      <c r="Z777" s="262"/>
      <c r="AA777" s="262"/>
      <c r="AB777" s="262"/>
    </row>
    <row r="778" spans="3:28" outlineLevel="1">
      <c r="C778" s="232"/>
      <c r="D778" s="260"/>
      <c r="E778" s="261"/>
      <c r="F778" s="262"/>
      <c r="G778" s="262"/>
      <c r="H778" s="262"/>
      <c r="I778" s="262"/>
      <c r="J778" s="262"/>
      <c r="K778" s="262"/>
      <c r="L778" s="262"/>
      <c r="M778" s="262"/>
      <c r="N778" s="262"/>
      <c r="O778" s="262"/>
      <c r="P778" s="262"/>
      <c r="Q778" s="262"/>
      <c r="R778" s="262"/>
      <c r="S778" s="262"/>
      <c r="T778" s="262"/>
      <c r="U778" s="262"/>
      <c r="V778" s="262"/>
      <c r="W778" s="262"/>
      <c r="X778" s="262"/>
      <c r="Y778" s="262"/>
      <c r="Z778" s="262"/>
      <c r="AA778" s="262"/>
      <c r="AB778" s="262"/>
    </row>
    <row r="779" spans="3:28" outlineLevel="1">
      <c r="C779" s="232"/>
      <c r="D779" s="260"/>
      <c r="E779" s="261"/>
      <c r="F779" s="262"/>
      <c r="G779" s="262"/>
      <c r="H779" s="262"/>
      <c r="I779" s="262"/>
      <c r="J779" s="262"/>
      <c r="K779" s="262"/>
      <c r="L779" s="262"/>
      <c r="M779" s="262"/>
      <c r="N779" s="262"/>
      <c r="O779" s="262"/>
      <c r="P779" s="262"/>
      <c r="Q779" s="262"/>
      <c r="R779" s="262"/>
      <c r="S779" s="262"/>
      <c r="T779" s="262"/>
      <c r="U779" s="262"/>
      <c r="V779" s="262"/>
      <c r="W779" s="262"/>
      <c r="X779" s="262"/>
      <c r="Y779" s="262"/>
      <c r="Z779" s="262"/>
      <c r="AA779" s="262"/>
      <c r="AB779" s="262"/>
    </row>
    <row r="780" spans="3:28" outlineLevel="1">
      <c r="C780" s="232"/>
      <c r="D780" s="260"/>
      <c r="E780" s="261"/>
      <c r="F780" s="262"/>
      <c r="G780" s="262"/>
      <c r="H780" s="262"/>
      <c r="I780" s="262"/>
      <c r="J780" s="262"/>
      <c r="K780" s="262"/>
      <c r="L780" s="262"/>
      <c r="M780" s="262"/>
      <c r="N780" s="262"/>
      <c r="O780" s="262"/>
      <c r="P780" s="262"/>
      <c r="Q780" s="262"/>
      <c r="R780" s="262"/>
      <c r="S780" s="262"/>
      <c r="T780" s="262"/>
      <c r="U780" s="262"/>
      <c r="V780" s="262"/>
      <c r="W780" s="262"/>
      <c r="X780" s="262"/>
      <c r="Y780" s="262"/>
      <c r="Z780" s="262"/>
      <c r="AA780" s="262"/>
      <c r="AB780" s="262"/>
    </row>
    <row r="781" spans="3:28" outlineLevel="1">
      <c r="C781" s="232"/>
      <c r="D781" s="260"/>
      <c r="E781" s="261"/>
      <c r="F781" s="262"/>
      <c r="G781" s="262"/>
      <c r="H781" s="262"/>
      <c r="I781" s="262"/>
      <c r="J781" s="262"/>
      <c r="K781" s="262"/>
      <c r="L781" s="262"/>
      <c r="M781" s="262"/>
      <c r="N781" s="262"/>
      <c r="O781" s="262"/>
      <c r="P781" s="262"/>
      <c r="Q781" s="262"/>
      <c r="R781" s="262"/>
      <c r="S781" s="262"/>
      <c r="T781" s="262"/>
      <c r="U781" s="262"/>
      <c r="V781" s="262"/>
      <c r="W781" s="262"/>
      <c r="X781" s="262"/>
      <c r="Y781" s="262"/>
      <c r="Z781" s="262"/>
      <c r="AA781" s="262"/>
      <c r="AB781" s="262"/>
    </row>
    <row r="782" spans="3:28" outlineLevel="1">
      <c r="C782" s="232"/>
      <c r="D782" s="260"/>
      <c r="E782" s="261"/>
      <c r="F782" s="262"/>
      <c r="G782" s="262"/>
      <c r="H782" s="262"/>
      <c r="I782" s="262"/>
      <c r="J782" s="262"/>
      <c r="K782" s="262"/>
      <c r="L782" s="262"/>
      <c r="M782" s="262"/>
      <c r="N782" s="262"/>
      <c r="O782" s="262"/>
      <c r="P782" s="262"/>
      <c r="Q782" s="262"/>
      <c r="R782" s="262"/>
      <c r="S782" s="262"/>
      <c r="T782" s="262"/>
      <c r="U782" s="262"/>
      <c r="V782" s="262"/>
      <c r="W782" s="262"/>
      <c r="X782" s="262"/>
      <c r="Y782" s="262"/>
      <c r="Z782" s="262"/>
      <c r="AA782" s="262"/>
      <c r="AB782" s="262"/>
    </row>
    <row r="783" spans="3:28" outlineLevel="1">
      <c r="C783" s="232"/>
      <c r="D783" s="260"/>
      <c r="E783" s="261"/>
      <c r="F783" s="262"/>
      <c r="G783" s="262"/>
      <c r="H783" s="262"/>
      <c r="I783" s="262"/>
      <c r="J783" s="262"/>
      <c r="K783" s="262"/>
      <c r="L783" s="262"/>
      <c r="M783" s="262"/>
      <c r="N783" s="262"/>
      <c r="O783" s="262"/>
      <c r="P783" s="262"/>
      <c r="Q783" s="262"/>
      <c r="R783" s="262"/>
      <c r="S783" s="262"/>
      <c r="T783" s="262"/>
      <c r="U783" s="262"/>
      <c r="V783" s="262"/>
      <c r="W783" s="262"/>
      <c r="X783" s="262"/>
      <c r="Y783" s="262"/>
      <c r="Z783" s="262"/>
      <c r="AA783" s="262"/>
      <c r="AB783" s="262"/>
    </row>
    <row r="784" spans="3:28" outlineLevel="1">
      <c r="C784" s="232"/>
      <c r="D784" s="260"/>
      <c r="E784" s="261"/>
      <c r="F784" s="262"/>
      <c r="G784" s="262"/>
      <c r="H784" s="262"/>
      <c r="I784" s="262"/>
      <c r="J784" s="262"/>
      <c r="K784" s="262"/>
      <c r="L784" s="262"/>
      <c r="M784" s="262"/>
      <c r="N784" s="262"/>
      <c r="O784" s="262"/>
      <c r="P784" s="262"/>
      <c r="Q784" s="262"/>
      <c r="R784" s="262"/>
      <c r="S784" s="262"/>
      <c r="T784" s="262"/>
      <c r="U784" s="262"/>
      <c r="V784" s="262"/>
      <c r="W784" s="262"/>
      <c r="X784" s="262"/>
      <c r="Y784" s="262"/>
      <c r="Z784" s="262"/>
      <c r="AA784" s="262"/>
      <c r="AB784" s="262"/>
    </row>
    <row r="785" spans="3:29" outlineLevel="1">
      <c r="C785" s="232"/>
      <c r="D785" s="260"/>
      <c r="E785" s="261"/>
      <c r="F785" s="262"/>
      <c r="G785" s="262"/>
      <c r="H785" s="262"/>
      <c r="I785" s="262"/>
      <c r="J785" s="262"/>
      <c r="K785" s="262"/>
      <c r="L785" s="262"/>
      <c r="M785" s="262"/>
      <c r="N785" s="262"/>
      <c r="O785" s="262"/>
      <c r="P785" s="262"/>
      <c r="Q785" s="262"/>
      <c r="R785" s="262"/>
      <c r="S785" s="262"/>
      <c r="T785" s="262"/>
      <c r="U785" s="262"/>
      <c r="V785" s="262"/>
      <c r="W785" s="262"/>
      <c r="X785" s="262"/>
      <c r="Y785" s="262"/>
      <c r="Z785" s="262"/>
      <c r="AA785" s="262"/>
      <c r="AB785" s="262"/>
    </row>
    <row r="786" spans="3:29" outlineLevel="1">
      <c r="C786" s="232"/>
      <c r="D786" s="260"/>
      <c r="E786" s="261"/>
      <c r="F786" s="262"/>
      <c r="G786" s="262"/>
      <c r="H786" s="262"/>
      <c r="I786" s="262"/>
      <c r="J786" s="262"/>
      <c r="K786" s="262"/>
      <c r="L786" s="262"/>
      <c r="M786" s="262"/>
      <c r="N786" s="262"/>
      <c r="O786" s="262"/>
      <c r="P786" s="262"/>
      <c r="Q786" s="262"/>
      <c r="R786" s="262"/>
      <c r="S786" s="262"/>
      <c r="T786" s="262"/>
      <c r="U786" s="262"/>
      <c r="V786" s="262"/>
      <c r="W786" s="262"/>
      <c r="X786" s="262"/>
      <c r="Y786" s="262"/>
      <c r="Z786" s="262"/>
      <c r="AA786" s="262"/>
      <c r="AB786" s="262"/>
    </row>
    <row r="787" spans="3:29" outlineLevel="1">
      <c r="C787" s="232"/>
      <c r="D787" s="260"/>
      <c r="E787" s="261"/>
      <c r="F787" s="262"/>
      <c r="G787" s="262"/>
      <c r="H787" s="262"/>
      <c r="I787" s="262"/>
      <c r="J787" s="262"/>
      <c r="K787" s="262"/>
      <c r="L787" s="262"/>
      <c r="M787" s="262"/>
      <c r="N787" s="262"/>
      <c r="O787" s="262"/>
      <c r="P787" s="262"/>
      <c r="Q787" s="262"/>
      <c r="R787" s="262"/>
      <c r="S787" s="262"/>
      <c r="T787" s="262"/>
      <c r="U787" s="262"/>
      <c r="V787" s="262"/>
      <c r="W787" s="262"/>
      <c r="X787" s="262"/>
      <c r="Y787" s="262"/>
      <c r="Z787" s="262"/>
      <c r="AA787" s="262"/>
      <c r="AB787" s="262"/>
    </row>
    <row r="788" spans="3:29" outlineLevel="1">
      <c r="C788" s="232"/>
      <c r="D788" s="260"/>
      <c r="E788" s="261"/>
      <c r="F788" s="262"/>
      <c r="G788" s="262"/>
      <c r="H788" s="262"/>
      <c r="I788" s="262"/>
      <c r="J788" s="262"/>
      <c r="K788" s="262"/>
      <c r="L788" s="262"/>
      <c r="M788" s="262"/>
      <c r="N788" s="262"/>
      <c r="O788" s="262"/>
      <c r="P788" s="262"/>
      <c r="Q788" s="262"/>
      <c r="R788" s="262"/>
      <c r="S788" s="262"/>
      <c r="T788" s="262"/>
      <c r="U788" s="262"/>
      <c r="V788" s="262"/>
      <c r="W788" s="262"/>
      <c r="X788" s="262"/>
      <c r="Y788" s="262"/>
      <c r="Z788" s="262"/>
      <c r="AA788" s="262"/>
      <c r="AB788" s="262"/>
    </row>
    <row r="789" spans="3:29" outlineLevel="1">
      <c r="C789" s="232"/>
      <c r="D789" s="260"/>
      <c r="E789" s="261"/>
      <c r="F789" s="262"/>
      <c r="G789" s="262"/>
      <c r="H789" s="262"/>
      <c r="I789" s="262"/>
      <c r="J789" s="262"/>
      <c r="K789" s="262"/>
      <c r="L789" s="262"/>
      <c r="M789" s="262"/>
      <c r="N789" s="262"/>
      <c r="O789" s="262"/>
      <c r="P789" s="262"/>
      <c r="Q789" s="262"/>
      <c r="R789" s="262"/>
      <c r="S789" s="262"/>
      <c r="T789" s="262"/>
      <c r="U789" s="262"/>
      <c r="V789" s="262"/>
      <c r="W789" s="262"/>
      <c r="X789" s="262"/>
      <c r="Y789" s="262"/>
      <c r="Z789" s="262"/>
      <c r="AA789" s="262"/>
      <c r="AB789" s="262"/>
    </row>
    <row r="790" spans="3:29" outlineLevel="1">
      <c r="C790" s="232"/>
      <c r="D790" s="260"/>
      <c r="E790" s="261"/>
      <c r="F790" s="262"/>
      <c r="G790" s="262"/>
      <c r="H790" s="262"/>
      <c r="I790" s="262"/>
      <c r="J790" s="262"/>
      <c r="K790" s="262"/>
      <c r="L790" s="262"/>
      <c r="M790" s="262"/>
      <c r="N790" s="262"/>
      <c r="O790" s="262"/>
      <c r="P790" s="262"/>
      <c r="Q790" s="262"/>
      <c r="R790" s="262"/>
      <c r="S790" s="262"/>
      <c r="T790" s="262"/>
      <c r="U790" s="262"/>
      <c r="V790" s="262"/>
      <c r="W790" s="262"/>
      <c r="X790" s="262"/>
      <c r="Y790" s="262"/>
      <c r="Z790" s="262"/>
      <c r="AA790" s="262"/>
      <c r="AB790" s="262"/>
    </row>
    <row r="791" spans="3:29" outlineLevel="1">
      <c r="C791" s="232"/>
      <c r="D791" s="260"/>
      <c r="E791" s="261"/>
      <c r="F791" s="262"/>
      <c r="G791" s="262"/>
      <c r="H791" s="262"/>
      <c r="I791" s="262"/>
      <c r="J791" s="262"/>
      <c r="K791" s="262"/>
      <c r="L791" s="262"/>
      <c r="M791" s="262"/>
      <c r="N791" s="262"/>
      <c r="O791" s="262"/>
      <c r="P791" s="262"/>
      <c r="Q791" s="262"/>
      <c r="R791" s="262"/>
      <c r="S791" s="262"/>
      <c r="T791" s="262"/>
      <c r="U791" s="262"/>
      <c r="V791" s="262"/>
      <c r="W791" s="262"/>
      <c r="X791" s="262"/>
      <c r="Y791" s="262"/>
      <c r="Z791" s="262"/>
      <c r="AA791" s="262"/>
      <c r="AB791" s="262"/>
    </row>
    <row r="792" spans="3:29" ht="16.5" customHeight="1" outlineLevel="1">
      <c r="C792" s="232"/>
      <c r="D792" s="263"/>
      <c r="E792" s="264"/>
      <c r="F792" s="269"/>
      <c r="G792" s="269"/>
      <c r="H792" s="269"/>
      <c r="I792" s="269"/>
      <c r="J792" s="269"/>
      <c r="K792" s="269"/>
      <c r="L792" s="269"/>
      <c r="M792" s="269"/>
      <c r="N792" s="269"/>
      <c r="O792" s="269"/>
      <c r="P792" s="269"/>
      <c r="Q792" s="269"/>
      <c r="R792" s="269"/>
      <c r="S792" s="269"/>
      <c r="T792" s="269"/>
      <c r="U792" s="269"/>
      <c r="V792" s="269"/>
      <c r="W792" s="269"/>
      <c r="X792" s="269"/>
      <c r="Y792" s="269"/>
      <c r="Z792" s="269"/>
      <c r="AA792" s="269"/>
      <c r="AB792" s="269"/>
    </row>
    <row r="793" spans="3:29" outlineLevel="1">
      <c r="C793" s="83"/>
      <c r="D793" s="260"/>
      <c r="E793" s="261"/>
      <c r="F793" s="262"/>
      <c r="G793" s="262"/>
      <c r="H793" s="262"/>
      <c r="I793" s="262"/>
      <c r="J793" s="262"/>
      <c r="K793" s="262"/>
      <c r="L793" s="262"/>
      <c r="M793" s="262"/>
      <c r="N793" s="262"/>
      <c r="O793" s="262"/>
      <c r="P793" s="262"/>
      <c r="Q793" s="262"/>
      <c r="R793" s="262"/>
      <c r="S793" s="262"/>
      <c r="T793" s="262"/>
      <c r="U793" s="262"/>
      <c r="V793" s="262"/>
      <c r="W793" s="262"/>
      <c r="X793" s="262"/>
      <c r="Y793" s="262"/>
      <c r="Z793" s="262"/>
      <c r="AA793" s="262"/>
      <c r="AB793" s="262"/>
      <c r="AC793" s="262"/>
    </row>
    <row r="794" spans="3:29" outlineLevel="1">
      <c r="C794" s="67"/>
      <c r="D794" s="217"/>
      <c r="E794" s="20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3:29" ht="15" outlineLevel="1" thickBot="1">
      <c r="C795" s="21"/>
      <c r="D795" s="270"/>
      <c r="E795" s="271"/>
      <c r="F795" s="272"/>
      <c r="G795" s="272"/>
      <c r="H795" s="272"/>
      <c r="I795" s="272"/>
      <c r="J795" s="272"/>
      <c r="K795" s="272"/>
      <c r="L795" s="272"/>
      <c r="M795" s="272"/>
      <c r="N795" s="272"/>
      <c r="O795" s="272"/>
      <c r="P795" s="272"/>
      <c r="Q795" s="272"/>
      <c r="R795" s="272"/>
      <c r="S795" s="272"/>
      <c r="T795" s="272"/>
      <c r="U795" s="272"/>
      <c r="V795" s="272"/>
      <c r="W795" s="272"/>
      <c r="X795" s="272"/>
      <c r="Y795" s="272"/>
      <c r="Z795" s="272"/>
      <c r="AA795" s="272"/>
      <c r="AB795" s="272"/>
    </row>
    <row r="796" spans="3:29" ht="15" outlineLevel="1" thickTop="1">
      <c r="D796" s="220"/>
      <c r="E796" s="221"/>
      <c r="I796" s="4"/>
      <c r="J796" s="4"/>
      <c r="K796" s="4"/>
      <c r="L796" s="4"/>
      <c r="M796" s="4"/>
    </row>
    <row r="797" spans="3:29" outlineLevel="1">
      <c r="E797" s="210"/>
      <c r="I797" s="4"/>
      <c r="J797" s="4"/>
      <c r="K797" s="4"/>
      <c r="L797" s="4"/>
      <c r="M797" s="4"/>
    </row>
    <row r="798" spans="3:29" outlineLevel="1">
      <c r="C798" s="234"/>
      <c r="D798" s="235"/>
      <c r="E798" s="261"/>
      <c r="F798" s="262"/>
      <c r="G798" s="262"/>
      <c r="H798" s="262"/>
      <c r="I798" s="262"/>
      <c r="J798" s="262"/>
      <c r="K798" s="262"/>
      <c r="L798" s="262"/>
      <c r="M798" s="262"/>
      <c r="N798" s="262"/>
      <c r="O798" s="262"/>
      <c r="P798" s="262"/>
      <c r="Q798" s="262"/>
      <c r="R798" s="262"/>
      <c r="S798" s="262"/>
      <c r="T798" s="262"/>
      <c r="U798" s="262"/>
      <c r="V798" s="262"/>
      <c r="W798" s="262"/>
      <c r="X798" s="262"/>
      <c r="Y798" s="262"/>
      <c r="Z798" s="262"/>
      <c r="AA798" s="262"/>
      <c r="AB798" s="262"/>
    </row>
    <row r="799" spans="3:29" outlineLevel="1">
      <c r="C799" s="234"/>
      <c r="D799" s="235"/>
      <c r="E799" s="261"/>
      <c r="F799" s="262"/>
      <c r="G799" s="262"/>
      <c r="H799" s="262"/>
      <c r="I799" s="262"/>
      <c r="J799" s="262"/>
      <c r="K799" s="262"/>
      <c r="L799" s="262"/>
      <c r="M799" s="262"/>
      <c r="N799" s="262"/>
      <c r="O799" s="262"/>
      <c r="P799" s="262"/>
      <c r="Q799" s="262"/>
      <c r="R799" s="262"/>
      <c r="S799" s="262"/>
      <c r="T799" s="262"/>
      <c r="U799" s="262"/>
      <c r="V799" s="262"/>
      <c r="W799" s="262"/>
      <c r="X799" s="262"/>
      <c r="Y799" s="262"/>
      <c r="Z799" s="262"/>
      <c r="AA799" s="262"/>
      <c r="AB799" s="262"/>
    </row>
    <row r="800" spans="3:29" outlineLevel="1">
      <c r="C800" s="234"/>
      <c r="D800" s="235"/>
      <c r="E800" s="261"/>
      <c r="F800" s="262"/>
      <c r="G800" s="262"/>
      <c r="H800" s="262"/>
      <c r="I800" s="262"/>
      <c r="J800" s="262"/>
      <c r="K800" s="262"/>
      <c r="L800" s="262"/>
      <c r="M800" s="262"/>
      <c r="N800" s="262"/>
      <c r="O800" s="262"/>
      <c r="P800" s="262"/>
      <c r="Q800" s="262"/>
      <c r="R800" s="262"/>
      <c r="S800" s="262"/>
      <c r="T800" s="262"/>
      <c r="U800" s="262"/>
      <c r="V800" s="262"/>
      <c r="W800" s="262"/>
      <c r="X800" s="262"/>
      <c r="Y800" s="262"/>
      <c r="Z800" s="262"/>
      <c r="AA800" s="262"/>
      <c r="AB800" s="262"/>
    </row>
    <row r="801" spans="3:29" outlineLevel="1">
      <c r="C801" s="234"/>
      <c r="D801" s="235"/>
      <c r="E801" s="261"/>
      <c r="F801" s="262"/>
      <c r="G801" s="262"/>
      <c r="H801" s="262"/>
      <c r="I801" s="262"/>
      <c r="J801" s="262"/>
      <c r="K801" s="262"/>
      <c r="L801" s="262"/>
      <c r="M801" s="262"/>
      <c r="N801" s="262"/>
      <c r="O801" s="262"/>
      <c r="P801" s="262"/>
      <c r="Q801" s="262"/>
      <c r="R801" s="262"/>
      <c r="S801" s="262"/>
      <c r="T801" s="262"/>
      <c r="U801" s="262"/>
      <c r="V801" s="262"/>
      <c r="W801" s="262"/>
      <c r="X801" s="262"/>
      <c r="Y801" s="262"/>
      <c r="Z801" s="262"/>
      <c r="AA801" s="262"/>
      <c r="AB801" s="262"/>
    </row>
    <row r="802" spans="3:29" outlineLevel="1">
      <c r="C802" s="234"/>
      <c r="D802" s="235"/>
      <c r="E802" s="261"/>
      <c r="F802" s="262"/>
      <c r="G802" s="262"/>
      <c r="H802" s="262"/>
      <c r="I802" s="262"/>
      <c r="J802" s="262"/>
      <c r="K802" s="262"/>
      <c r="L802" s="262"/>
      <c r="M802" s="262"/>
      <c r="N802" s="262"/>
      <c r="O802" s="262"/>
      <c r="P802" s="262"/>
      <c r="Q802" s="262"/>
      <c r="R802" s="262"/>
      <c r="S802" s="262"/>
      <c r="T802" s="262"/>
      <c r="U802" s="262"/>
      <c r="V802" s="262"/>
      <c r="W802" s="262"/>
      <c r="X802" s="262"/>
      <c r="Y802" s="262"/>
      <c r="Z802" s="262"/>
      <c r="AA802" s="262"/>
      <c r="AB802" s="262"/>
    </row>
    <row r="803" spans="3:29" outlineLevel="1">
      <c r="C803" s="234"/>
      <c r="D803" s="235"/>
      <c r="E803" s="261"/>
      <c r="F803" s="262"/>
      <c r="G803" s="262"/>
      <c r="H803" s="262"/>
      <c r="I803" s="262"/>
      <c r="J803" s="262"/>
      <c r="K803" s="262"/>
      <c r="L803" s="262"/>
      <c r="M803" s="262"/>
      <c r="N803" s="262"/>
      <c r="O803" s="262"/>
      <c r="P803" s="262"/>
      <c r="Q803" s="262"/>
      <c r="R803" s="262"/>
      <c r="S803" s="262"/>
      <c r="T803" s="262"/>
      <c r="U803" s="262"/>
      <c r="V803" s="262"/>
      <c r="W803" s="262"/>
      <c r="X803" s="262"/>
      <c r="Y803" s="262"/>
      <c r="Z803" s="262"/>
      <c r="AA803" s="262"/>
      <c r="AB803" s="262"/>
    </row>
    <row r="804" spans="3:29" outlineLevel="1">
      <c r="C804" s="234"/>
      <c r="D804" s="235"/>
      <c r="E804" s="261"/>
      <c r="F804" s="262"/>
      <c r="G804" s="262"/>
      <c r="H804" s="262"/>
      <c r="I804" s="262"/>
      <c r="J804" s="262"/>
      <c r="K804" s="262"/>
      <c r="L804" s="262"/>
      <c r="M804" s="262"/>
      <c r="N804" s="262"/>
      <c r="O804" s="262"/>
      <c r="P804" s="262"/>
      <c r="Q804" s="262"/>
      <c r="R804" s="262"/>
      <c r="S804" s="262"/>
      <c r="T804" s="262"/>
      <c r="U804" s="262"/>
      <c r="V804" s="262"/>
      <c r="W804" s="262"/>
      <c r="X804" s="262"/>
      <c r="Y804" s="262"/>
      <c r="Z804" s="262"/>
      <c r="AA804" s="262"/>
      <c r="AB804" s="262"/>
    </row>
    <row r="805" spans="3:29" outlineLevel="1">
      <c r="C805" s="234"/>
      <c r="D805" s="235"/>
      <c r="E805" s="261"/>
      <c r="F805" s="262"/>
      <c r="G805" s="262"/>
      <c r="H805" s="262"/>
      <c r="I805" s="262"/>
      <c r="J805" s="262"/>
      <c r="K805" s="262"/>
      <c r="L805" s="262"/>
      <c r="M805" s="262"/>
      <c r="N805" s="262"/>
      <c r="O805" s="262"/>
      <c r="P805" s="262"/>
      <c r="Q805" s="262"/>
      <c r="R805" s="262"/>
      <c r="S805" s="262"/>
      <c r="T805" s="262"/>
      <c r="U805" s="262"/>
      <c r="V805" s="262"/>
      <c r="W805" s="262"/>
      <c r="X805" s="262"/>
      <c r="Y805" s="262"/>
      <c r="Z805" s="262"/>
      <c r="AA805" s="262"/>
      <c r="AB805" s="262"/>
    </row>
    <row r="806" spans="3:29" outlineLevel="1">
      <c r="D806" s="217"/>
      <c r="E806" s="20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3:29" outlineLevel="1">
      <c r="C807" s="222"/>
      <c r="D807" s="260"/>
      <c r="E807" s="261"/>
      <c r="F807" s="262"/>
      <c r="G807" s="262"/>
      <c r="H807" s="262"/>
      <c r="I807" s="262"/>
      <c r="J807" s="262"/>
      <c r="K807" s="262"/>
      <c r="L807" s="262"/>
      <c r="M807" s="262"/>
      <c r="N807" s="262"/>
      <c r="O807" s="262"/>
      <c r="P807" s="262"/>
      <c r="Q807" s="262"/>
      <c r="R807" s="262"/>
      <c r="S807" s="262"/>
      <c r="T807" s="262"/>
      <c r="U807" s="262"/>
      <c r="V807" s="262"/>
      <c r="W807" s="262"/>
      <c r="X807" s="262"/>
      <c r="Y807" s="262"/>
      <c r="Z807" s="262"/>
      <c r="AA807" s="262"/>
      <c r="AB807" s="262"/>
      <c r="AC807" s="262"/>
    </row>
    <row r="808" spans="3:29" ht="8.25" customHeight="1" outlineLevel="1">
      <c r="C808" s="225"/>
      <c r="D808" s="230"/>
      <c r="E808" s="213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</row>
    <row r="809" spans="3:29" ht="15" outlineLevel="1" thickBot="1">
      <c r="D809" s="236"/>
      <c r="E809" s="237"/>
      <c r="F809" s="238"/>
      <c r="G809" s="238"/>
      <c r="H809" s="238"/>
      <c r="I809" s="238"/>
      <c r="J809" s="233"/>
      <c r="K809" s="233"/>
      <c r="L809" s="238"/>
      <c r="M809" s="233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</row>
    <row r="810" spans="3:29" ht="16.2" outlineLevel="1" thickTop="1">
      <c r="C810" s="224"/>
      <c r="D810" s="260"/>
      <c r="E810" s="261"/>
      <c r="F810" s="262"/>
      <c r="G810" s="262"/>
      <c r="H810" s="262"/>
      <c r="I810" s="262"/>
      <c r="J810" s="262"/>
      <c r="K810" s="262"/>
      <c r="L810" s="262"/>
      <c r="M810" s="262"/>
      <c r="N810" s="262"/>
      <c r="O810" s="262"/>
      <c r="P810" s="262"/>
      <c r="Q810" s="262"/>
      <c r="R810" s="262"/>
      <c r="S810" s="262"/>
      <c r="T810" s="262"/>
      <c r="U810" s="262"/>
      <c r="V810" s="262"/>
      <c r="W810" s="262"/>
      <c r="X810" s="262"/>
      <c r="Y810" s="262"/>
      <c r="Z810" s="262"/>
      <c r="AA810" s="262"/>
      <c r="AB810" s="262"/>
    </row>
    <row r="811" spans="3:29" ht="15.6" outlineLevel="1">
      <c r="C811" s="973"/>
      <c r="D811" s="260"/>
      <c r="E811" s="261"/>
      <c r="F811" s="262"/>
      <c r="G811" s="262"/>
      <c r="H811" s="262"/>
      <c r="I811" s="262"/>
      <c r="J811" s="262"/>
      <c r="K811" s="262"/>
      <c r="L811" s="262"/>
      <c r="M811" s="262"/>
      <c r="N811" s="262"/>
      <c r="O811" s="262"/>
      <c r="P811" s="262"/>
      <c r="Q811" s="262"/>
      <c r="R811" s="262"/>
      <c r="S811" s="262"/>
      <c r="T811" s="262"/>
      <c r="U811" s="262"/>
      <c r="V811" s="262"/>
      <c r="W811" s="262"/>
      <c r="X811" s="262"/>
      <c r="Y811" s="262"/>
      <c r="Z811" s="262"/>
      <c r="AA811" s="262"/>
      <c r="AB811" s="262"/>
    </row>
    <row r="812" spans="3:29" ht="15.6" outlineLevel="1">
      <c r="C812" s="974"/>
      <c r="D812" s="260"/>
      <c r="E812" s="261"/>
      <c r="F812" s="262"/>
      <c r="G812" s="262"/>
      <c r="H812" s="262"/>
      <c r="I812" s="262"/>
      <c r="J812" s="262"/>
      <c r="K812" s="262"/>
      <c r="L812" s="262"/>
      <c r="M812" s="262"/>
      <c r="N812" s="262"/>
      <c r="O812" s="262"/>
      <c r="P812" s="262"/>
      <c r="Q812" s="262"/>
      <c r="R812" s="262"/>
      <c r="S812" s="262"/>
      <c r="T812" s="262"/>
      <c r="U812" s="262"/>
      <c r="V812" s="262"/>
      <c r="W812" s="262"/>
      <c r="X812" s="262"/>
      <c r="Y812" s="262"/>
      <c r="Z812" s="262"/>
      <c r="AA812" s="262"/>
      <c r="AB812" s="262"/>
    </row>
    <row r="813" spans="3:29" ht="15.6" outlineLevel="1">
      <c r="C813" s="974"/>
      <c r="D813" s="260"/>
      <c r="E813" s="261"/>
      <c r="F813" s="262"/>
      <c r="G813" s="262"/>
      <c r="H813" s="262"/>
      <c r="I813" s="262"/>
      <c r="J813" s="262"/>
      <c r="K813" s="262"/>
      <c r="L813" s="262"/>
      <c r="M813" s="262"/>
      <c r="N813" s="262"/>
      <c r="O813" s="262"/>
      <c r="P813" s="262"/>
      <c r="Q813" s="262"/>
      <c r="R813" s="262"/>
      <c r="S813" s="262"/>
      <c r="T813" s="262"/>
      <c r="U813" s="262"/>
      <c r="V813" s="262"/>
      <c r="W813" s="262"/>
      <c r="X813" s="262"/>
      <c r="Y813" s="262"/>
      <c r="Z813" s="262"/>
      <c r="AA813" s="262"/>
      <c r="AB813" s="262"/>
    </row>
    <row r="814" spans="3:29" ht="15.6" outlineLevel="1">
      <c r="C814" s="974"/>
      <c r="D814" s="260"/>
      <c r="E814" s="261"/>
      <c r="F814" s="262"/>
      <c r="G814" s="262"/>
      <c r="H814" s="262"/>
      <c r="I814" s="262"/>
      <c r="J814" s="262"/>
      <c r="K814" s="262"/>
      <c r="L814" s="262"/>
      <c r="M814" s="262"/>
      <c r="N814" s="262"/>
      <c r="O814" s="262"/>
      <c r="P814" s="262"/>
      <c r="Q814" s="262"/>
      <c r="R814" s="262"/>
      <c r="S814" s="262"/>
      <c r="T814" s="262"/>
      <c r="U814" s="262"/>
      <c r="V814" s="262"/>
      <c r="W814" s="262"/>
      <c r="X814" s="262"/>
      <c r="Y814" s="262"/>
      <c r="Z814" s="262"/>
      <c r="AA814" s="262"/>
      <c r="AB814" s="262"/>
    </row>
    <row r="815" spans="3:29" outlineLevel="1">
      <c r="C815" s="225"/>
      <c r="D815" s="223"/>
      <c r="E815" s="343"/>
      <c r="F815" s="344"/>
      <c r="G815" s="344"/>
      <c r="H815" s="344"/>
      <c r="I815" s="344"/>
      <c r="J815" s="344"/>
      <c r="K815" s="345"/>
      <c r="L815" s="345"/>
      <c r="M815" s="345"/>
      <c r="N815" s="345"/>
      <c r="O815" s="345"/>
      <c r="P815" s="345"/>
      <c r="Q815" s="345"/>
      <c r="R815" s="345"/>
      <c r="S815" s="345"/>
      <c r="T815" s="345"/>
      <c r="U815" s="345"/>
      <c r="V815" s="345"/>
      <c r="W815" s="345"/>
      <c r="X815" s="345"/>
      <c r="Y815" s="345"/>
      <c r="Z815" s="345"/>
      <c r="AA815" s="345"/>
      <c r="AB815" s="345"/>
    </row>
    <row r="816" spans="3:29" outlineLevel="1">
      <c r="C816" s="21"/>
      <c r="E816" s="346"/>
      <c r="F816" s="346"/>
      <c r="G816" s="346"/>
      <c r="H816" s="346"/>
      <c r="I816" s="346"/>
      <c r="J816" s="346"/>
      <c r="K816" s="346"/>
      <c r="L816" s="346"/>
      <c r="M816" s="346"/>
      <c r="N816" s="346"/>
      <c r="O816" s="346"/>
      <c r="P816" s="346"/>
      <c r="Q816" s="346"/>
      <c r="R816" s="346"/>
      <c r="S816" s="346"/>
      <c r="T816" s="346"/>
      <c r="U816" s="346"/>
      <c r="V816" s="346"/>
      <c r="W816" s="346"/>
      <c r="X816" s="346"/>
      <c r="Y816" s="346"/>
      <c r="Z816" s="346"/>
      <c r="AA816" s="346"/>
      <c r="AB816" s="346"/>
    </row>
    <row r="817" spans="2:38" outlineLevel="1"/>
    <row r="818" spans="2:38" outlineLevel="1"/>
    <row r="819" spans="2:38" outlineLevel="1"/>
    <row r="821" spans="2:38" ht="18">
      <c r="B821" s="22" t="s">
        <v>252</v>
      </c>
    </row>
    <row r="822" spans="2:38" outlineLevel="1">
      <c r="E822" s="312" t="s">
        <v>299</v>
      </c>
      <c r="F822" s="312"/>
    </row>
    <row r="823" spans="2:38" s="5" customFormat="1" outlineLevel="1">
      <c r="C823" s="5" t="s">
        <v>26</v>
      </c>
      <c r="D823" s="226" t="s">
        <v>27</v>
      </c>
      <c r="E823" s="306">
        <v>1</v>
      </c>
      <c r="F823" s="307">
        <f>E823+1</f>
        <v>2</v>
      </c>
      <c r="G823" s="20">
        <f t="shared" ref="G823:N823" si="26">F823+1</f>
        <v>3</v>
      </c>
      <c r="H823" s="20">
        <f t="shared" si="26"/>
        <v>4</v>
      </c>
      <c r="I823" s="20">
        <f t="shared" si="26"/>
        <v>5</v>
      </c>
      <c r="J823" s="20">
        <f t="shared" si="26"/>
        <v>6</v>
      </c>
      <c r="K823" s="20">
        <f t="shared" si="26"/>
        <v>7</v>
      </c>
      <c r="L823" s="20">
        <f t="shared" si="26"/>
        <v>8</v>
      </c>
      <c r="M823" s="20">
        <f t="shared" si="26"/>
        <v>9</v>
      </c>
      <c r="N823" s="20">
        <f t="shared" si="26"/>
        <v>10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2:38" ht="3.75" customHeight="1" outlineLevel="1">
      <c r="D824" s="217"/>
      <c r="E824" s="308"/>
      <c r="F824" s="309"/>
      <c r="G824" s="28"/>
      <c r="H824" s="28"/>
      <c r="I824" s="28"/>
      <c r="J824" s="28"/>
      <c r="K824" s="28"/>
      <c r="L824" s="28"/>
      <c r="M824" s="28"/>
      <c r="N824" s="28"/>
    </row>
    <row r="825" spans="2:38" ht="10.5" customHeight="1" outlineLevel="1">
      <c r="D825" s="472"/>
      <c r="E825" s="310"/>
      <c r="F825" s="311"/>
      <c r="G825" s="15"/>
      <c r="H825" s="15"/>
      <c r="I825" s="15"/>
      <c r="J825" s="15"/>
      <c r="K825" s="15"/>
      <c r="L825" s="15"/>
      <c r="M825" s="15"/>
      <c r="N825" s="15"/>
    </row>
    <row r="826" spans="2:38" ht="14.25" customHeight="1" outlineLevel="1">
      <c r="C826" s="4" t="s">
        <v>349</v>
      </c>
      <c r="D826" s="472"/>
      <c r="E826" s="473">
        <f ca="1">1+E864/E862</f>
        <v>0.27315189659010186</v>
      </c>
      <c r="F826" s="474">
        <f t="shared" ref="F826:N826" ca="1" si="27">1+F864/F862</f>
        <v>0.39757629846809206</v>
      </c>
      <c r="G826" s="475">
        <f t="shared" ca="1" si="27"/>
        <v>0.97174938323865345</v>
      </c>
      <c r="H826" s="475">
        <f t="shared" ca="1" si="27"/>
        <v>0.97174938323865345</v>
      </c>
      <c r="I826" s="475">
        <f t="shared" ca="1" si="27"/>
        <v>0.96907216494845361</v>
      </c>
      <c r="J826" s="475">
        <f t="shared" ca="1" si="27"/>
        <v>0.96842105263157896</v>
      </c>
      <c r="K826" s="475">
        <f t="shared" ca="1" si="27"/>
        <v>0.96842105263157896</v>
      </c>
      <c r="L826" s="475">
        <f t="shared" ca="1" si="27"/>
        <v>0.96842105263157896</v>
      </c>
      <c r="M826" s="475">
        <f t="shared" ca="1" si="27"/>
        <v>0.96842105263157896</v>
      </c>
      <c r="N826" s="475">
        <f t="shared" ca="1" si="27"/>
        <v>0.96842105263157896</v>
      </c>
    </row>
    <row r="827" spans="2:38" outlineLevel="1">
      <c r="D827" s="227"/>
      <c r="E827" s="310"/>
      <c r="F827" s="311"/>
      <c r="G827" s="15"/>
      <c r="H827" s="15"/>
      <c r="I827" s="15"/>
      <c r="J827" s="15"/>
      <c r="K827" s="4"/>
      <c r="L827" s="4"/>
      <c r="M827" s="4"/>
    </row>
    <row r="828" spans="2:38" outlineLevel="2">
      <c r="C828" s="23" t="s">
        <v>28</v>
      </c>
      <c r="D828" s="227"/>
      <c r="E828" s="310"/>
      <c r="F828" s="312"/>
      <c r="I828" s="4"/>
      <c r="J828" s="4"/>
      <c r="K828" s="4"/>
      <c r="L828" s="4"/>
      <c r="M828" s="4"/>
    </row>
    <row r="829" spans="2:38" outlineLevel="2">
      <c r="C829" s="211" t="s">
        <v>29</v>
      </c>
      <c r="D829" s="227"/>
      <c r="E829" s="310"/>
      <c r="F829" s="312"/>
      <c r="I829" s="4"/>
      <c r="J829" s="4"/>
      <c r="K829" s="4"/>
      <c r="L829" s="4"/>
      <c r="M829" s="4"/>
    </row>
    <row r="830" spans="2:38" outlineLevel="2">
      <c r="B830" s="556">
        <v>1</v>
      </c>
      <c r="C830" s="212" t="str">
        <f t="shared" ref="C830:C859" si="28">E129</f>
        <v>Studio</v>
      </c>
      <c r="D830" s="283">
        <f t="array" aca="1" ref="D830" ca="1">SUMPRODUCT(0+(Summary!$D$5:$D$20="Yes"),IFERROR(N(INDIRECT("'"&amp;Summary!$C$5:$C$20&amp;"'!"&amp;ADDRESS(ROW(),COLUMN()))),0))</f>
        <v>52800</v>
      </c>
      <c r="E830" s="313">
        <f t="array" aca="1" ref="E830" ca="1">SUMPRODUCT(0+(Summary!$D$5:$D$20="Yes"),IFERROR(N(INDIRECT("'"&amp;Summary!$C$5:$C$20&amp;"'!"&amp;ADDRESS(ROW(),COLUMN()))),0))</f>
        <v>90960</v>
      </c>
      <c r="F830" s="314">
        <f t="array" aca="1" ref="F830" ca="1">SUMPRODUCT(0+(Summary!$D$5:$D$20="Yes"),IFERROR(N(INDIRECT("'"&amp;Summary!$C$5:$C$20&amp;"'!"&amp;ADDRESS(ROW(),COLUMN()))),0))</f>
        <v>94598.39999999998</v>
      </c>
      <c r="G830" s="284">
        <f t="array" aca="1" ref="G830" ca="1">SUMPRODUCT(0+(Summary!$D$5:$D$20="Yes"),IFERROR(N(INDIRECT("'"&amp;Summary!$C$5:$C$20&amp;"'!"&amp;ADDRESS(ROW(),COLUMN()))),0))</f>
        <v>98382.335999999981</v>
      </c>
      <c r="H830" s="284">
        <f t="array" aca="1" ref="H830" ca="1">SUMPRODUCT(0+(Summary!$D$5:$D$20="Yes"),IFERROR(N(INDIRECT("'"&amp;Summary!$C$5:$C$20&amp;"'!"&amp;ADDRESS(ROW(),COLUMN()))),0))</f>
        <v>102317.62943999999</v>
      </c>
      <c r="I830" s="284">
        <f t="array" aca="1" ref="I830" ca="1">SUMPRODUCT(0+(Summary!$D$5:$D$20="Yes"),IFERROR(N(INDIRECT("'"&amp;Summary!$C$5:$C$20&amp;"'!"&amp;ADDRESS(ROW(),COLUMN()))),0))</f>
        <v>106410.33461759999</v>
      </c>
      <c r="J830" s="284">
        <f t="array" aca="1" ref="J830" ca="1">SUMPRODUCT(0+(Summary!$D$5:$D$20="Yes"),IFERROR(N(INDIRECT("'"&amp;Summary!$C$5:$C$20&amp;"'!"&amp;ADDRESS(ROW(),COLUMN()))),0))</f>
        <v>110666.748002304</v>
      </c>
      <c r="K830" s="284">
        <f t="array" aca="1" ref="K830" ca="1">SUMPRODUCT(0+(Summary!$D$5:$D$20="Yes"),IFERROR(N(INDIRECT("'"&amp;Summary!$C$5:$C$20&amp;"'!"&amp;ADDRESS(ROW(),COLUMN()))),0))</f>
        <v>115093.41792239615</v>
      </c>
      <c r="L830" s="284">
        <f t="array" aca="1" ref="L830" ca="1">SUMPRODUCT(0+(Summary!$D$5:$D$20="Yes"),IFERROR(N(INDIRECT("'"&amp;Summary!$C$5:$C$20&amp;"'!"&amp;ADDRESS(ROW(),COLUMN()))),0))</f>
        <v>119697.154639292</v>
      </c>
      <c r="M830" s="284">
        <f t="array" aca="1" ref="M830" ca="1">SUMPRODUCT(0+(Summary!$D$5:$D$20="Yes"),IFERROR(N(INDIRECT("'"&amp;Summary!$C$5:$C$20&amp;"'!"&amp;ADDRESS(ROW(),COLUMN()))),0))</f>
        <v>124485.04082486368</v>
      </c>
      <c r="N830" s="284">
        <f t="array" aca="1" ref="N830" ca="1">SUMPRODUCT(0+(Summary!$D$5:$D$20="Yes"),IFERROR(N(INDIRECT("'"&amp;Summary!$C$5:$C$20&amp;"'!"&amp;ADDRESS(ROW(),COLUMN()))),0))</f>
        <v>129464.44245785824</v>
      </c>
    </row>
    <row r="831" spans="2:38" outlineLevel="2">
      <c r="B831" s="556">
        <f>B830+1</f>
        <v>2</v>
      </c>
      <c r="C831" s="212" t="str">
        <f t="shared" si="28"/>
        <v xml:space="preserve">1 Bed / 1 Bath </v>
      </c>
      <c r="D831" s="283">
        <f t="array" aca="1" ref="D831" ca="1">SUMPRODUCT(0+(Summary!$D$5:$D$20="Yes"),IFERROR(N(INDIRECT("'"&amp;Summary!$C$5:$C$20&amp;"'!"&amp;ADDRESS(ROW(),COLUMN()))),0))</f>
        <v>75360</v>
      </c>
      <c r="E831" s="313">
        <f t="array" aca="1" ref="E831" ca="1">SUMPRODUCT(0+(Summary!$D$5:$D$20="Yes"),IFERROR(N(INDIRECT("'"&amp;Summary!$C$5:$C$20&amp;"'!"&amp;ADDRESS(ROW(),COLUMN()))),0))</f>
        <v>124800</v>
      </c>
      <c r="F831" s="314">
        <f t="array" aca="1" ref="F831" ca="1">SUMPRODUCT(0+(Summary!$D$5:$D$20="Yes"),IFERROR(N(INDIRECT("'"&amp;Summary!$C$5:$C$20&amp;"'!"&amp;ADDRESS(ROW(),COLUMN()))),0))</f>
        <v>129792</v>
      </c>
      <c r="G831" s="284">
        <f t="array" aca="1" ref="G831" ca="1">SUMPRODUCT(0+(Summary!$D$5:$D$20="Yes"),IFERROR(N(INDIRECT("'"&amp;Summary!$C$5:$C$20&amp;"'!"&amp;ADDRESS(ROW(),COLUMN()))),0))</f>
        <v>134983.67999999999</v>
      </c>
      <c r="H831" s="284">
        <f t="array" aca="1" ref="H831" ca="1">SUMPRODUCT(0+(Summary!$D$5:$D$20="Yes"),IFERROR(N(INDIRECT("'"&amp;Summary!$C$5:$C$20&amp;"'!"&amp;ADDRESS(ROW(),COLUMN()))),0))</f>
        <v>140383.02720000001</v>
      </c>
      <c r="I831" s="284">
        <f t="array" aca="1" ref="I831" ca="1">SUMPRODUCT(0+(Summary!$D$5:$D$20="Yes"),IFERROR(N(INDIRECT("'"&amp;Summary!$C$5:$C$20&amp;"'!"&amp;ADDRESS(ROW(),COLUMN()))),0))</f>
        <v>145998.34828800001</v>
      </c>
      <c r="J831" s="284">
        <f t="array" aca="1" ref="J831" ca="1">SUMPRODUCT(0+(Summary!$D$5:$D$20="Yes"),IFERROR(N(INDIRECT("'"&amp;Summary!$C$5:$C$20&amp;"'!"&amp;ADDRESS(ROW(),COLUMN()))),0))</f>
        <v>151838.28221952001</v>
      </c>
      <c r="K831" s="284">
        <f t="array" aca="1" ref="K831" ca="1">SUMPRODUCT(0+(Summary!$D$5:$D$20="Yes"),IFERROR(N(INDIRECT("'"&amp;Summary!$C$5:$C$20&amp;"'!"&amp;ADDRESS(ROW(),COLUMN()))),0))</f>
        <v>157911.81350830081</v>
      </c>
      <c r="L831" s="284">
        <f t="array" aca="1" ref="L831" ca="1">SUMPRODUCT(0+(Summary!$D$5:$D$20="Yes"),IFERROR(N(INDIRECT("'"&amp;Summary!$C$5:$C$20&amp;"'!"&amp;ADDRESS(ROW(),COLUMN()))),0))</f>
        <v>164228.28604863284</v>
      </c>
      <c r="M831" s="284">
        <f t="array" aca="1" ref="M831" ca="1">SUMPRODUCT(0+(Summary!$D$5:$D$20="Yes"),IFERROR(N(INDIRECT("'"&amp;Summary!$C$5:$C$20&amp;"'!"&amp;ADDRESS(ROW(),COLUMN()))),0))</f>
        <v>170797.41749057817</v>
      </c>
      <c r="N831" s="284">
        <f t="array" aca="1" ref="N831" ca="1">SUMPRODUCT(0+(Summary!$D$5:$D$20="Yes"),IFERROR(N(INDIRECT("'"&amp;Summary!$C$5:$C$20&amp;"'!"&amp;ADDRESS(ROW(),COLUMN()))),0))</f>
        <v>177629.31419020132</v>
      </c>
    </row>
    <row r="832" spans="2:38" outlineLevel="2">
      <c r="B832" s="556">
        <f t="shared" ref="B832:B853" si="29">B831+1</f>
        <v>3</v>
      </c>
      <c r="C832" s="212" t="str">
        <f t="shared" si="28"/>
        <v xml:space="preserve">1 Bed / 1 Bath </v>
      </c>
      <c r="D832" s="283">
        <f t="array" aca="1" ref="D832" ca="1">SUMPRODUCT(0+(Summary!$D$5:$D$20="Yes"),IFERROR(N(INDIRECT("'"&amp;Summary!$C$5:$C$20&amp;"'!"&amp;ADDRESS(ROW(),COLUMN()))),0))</f>
        <v>123120</v>
      </c>
      <c r="E832" s="313">
        <f t="array" aca="1" ref="E832" ca="1">SUMPRODUCT(0+(Summary!$D$5:$D$20="Yes"),IFERROR(N(INDIRECT("'"&amp;Summary!$C$5:$C$20&amp;"'!"&amp;ADDRESS(ROW(),COLUMN()))),0))</f>
        <v>195480</v>
      </c>
      <c r="F832" s="314">
        <f t="array" aca="1" ref="F832" ca="1">SUMPRODUCT(0+(Summary!$D$5:$D$20="Yes"),IFERROR(N(INDIRECT("'"&amp;Summary!$C$5:$C$20&amp;"'!"&amp;ADDRESS(ROW(),COLUMN()))),0))</f>
        <v>203299.20000000001</v>
      </c>
      <c r="G832" s="284">
        <f t="array" aca="1" ref="G832" ca="1">SUMPRODUCT(0+(Summary!$D$5:$D$20="Yes"),IFERROR(N(INDIRECT("'"&amp;Summary!$C$5:$C$20&amp;"'!"&amp;ADDRESS(ROW(),COLUMN()))),0))</f>
        <v>211431.16800000001</v>
      </c>
      <c r="H832" s="284">
        <f t="array" aca="1" ref="H832" ca="1">SUMPRODUCT(0+(Summary!$D$5:$D$20="Yes"),IFERROR(N(INDIRECT("'"&amp;Summary!$C$5:$C$20&amp;"'!"&amp;ADDRESS(ROW(),COLUMN()))),0))</f>
        <v>219888.41472</v>
      </c>
      <c r="I832" s="284">
        <f t="array" aca="1" ref="I832" ca="1">SUMPRODUCT(0+(Summary!$D$5:$D$20="Yes"),IFERROR(N(INDIRECT("'"&amp;Summary!$C$5:$C$20&amp;"'!"&amp;ADDRESS(ROW(),COLUMN()))),0))</f>
        <v>228683.95130879999</v>
      </c>
      <c r="J832" s="284">
        <f t="array" aca="1" ref="J832" ca="1">SUMPRODUCT(0+(Summary!$D$5:$D$20="Yes"),IFERROR(N(INDIRECT("'"&amp;Summary!$C$5:$C$20&amp;"'!"&amp;ADDRESS(ROW(),COLUMN()))),0))</f>
        <v>237831.309361152</v>
      </c>
      <c r="K832" s="284">
        <f t="array" aca="1" ref="K832" ca="1">SUMPRODUCT(0+(Summary!$D$5:$D$20="Yes"),IFERROR(N(INDIRECT("'"&amp;Summary!$C$5:$C$20&amp;"'!"&amp;ADDRESS(ROW(),COLUMN()))),0))</f>
        <v>247344.56173559808</v>
      </c>
      <c r="L832" s="284">
        <f t="array" aca="1" ref="L832" ca="1">SUMPRODUCT(0+(Summary!$D$5:$D$20="Yes"),IFERROR(N(INDIRECT("'"&amp;Summary!$C$5:$C$20&amp;"'!"&amp;ADDRESS(ROW(),COLUMN()))),0))</f>
        <v>257238.34420502203</v>
      </c>
      <c r="M832" s="284">
        <f t="array" aca="1" ref="M832" ca="1">SUMPRODUCT(0+(Summary!$D$5:$D$20="Yes"),IFERROR(N(INDIRECT("'"&amp;Summary!$C$5:$C$20&amp;"'!"&amp;ADDRESS(ROW(),COLUMN()))),0))</f>
        <v>267527.87797322293</v>
      </c>
      <c r="N832" s="284">
        <f t="array" aca="1" ref="N832" ca="1">SUMPRODUCT(0+(Summary!$D$5:$D$20="Yes"),IFERROR(N(INDIRECT("'"&amp;Summary!$C$5:$C$20&amp;"'!"&amp;ADDRESS(ROW(),COLUMN()))),0))</f>
        <v>278228.99309215182</v>
      </c>
    </row>
    <row r="833" spans="2:14" outlineLevel="2">
      <c r="B833" s="556">
        <f t="shared" si="29"/>
        <v>4</v>
      </c>
      <c r="C833" s="557" t="str">
        <f t="shared" si="28"/>
        <v xml:space="preserve">1 Bed / 1 Bath </v>
      </c>
      <c r="D833" s="559">
        <f t="array" aca="1" ref="D833" ca="1">SUMPRODUCT(0+(Summary!$D$5:$D$20="Yes"),IFERROR(N(INDIRECT("'"&amp;Summary!$C$5:$C$20&amp;"'!"&amp;ADDRESS(ROW(),COLUMN()))),0))</f>
        <v>680592</v>
      </c>
      <c r="E833" s="313">
        <f t="array" aca="1" ref="E833" ca="1">SUMPRODUCT(0+(Summary!$D$5:$D$20="Yes"),IFERROR(N(INDIRECT("'"&amp;Summary!$C$5:$C$20&amp;"'!"&amp;ADDRESS(ROW(),COLUMN()))),0))</f>
        <v>1117860</v>
      </c>
      <c r="F833" s="315">
        <f t="array" aca="1" ref="F833" ca="1">SUMPRODUCT(0+(Summary!$D$5:$D$20="Yes"),IFERROR(N(INDIRECT("'"&amp;Summary!$C$5:$C$20&amp;"'!"&amp;ADDRESS(ROW(),COLUMN()))),0))</f>
        <v>1162574.4000000001</v>
      </c>
      <c r="G833" s="286">
        <f t="array" aca="1" ref="G833" ca="1">SUMPRODUCT(0+(Summary!$D$5:$D$20="Yes"),IFERROR(N(INDIRECT("'"&amp;Summary!$C$5:$C$20&amp;"'!"&amp;ADDRESS(ROW(),COLUMN()))),0))</f>
        <v>1209077.3760000002</v>
      </c>
      <c r="H833" s="286">
        <f t="array" aca="1" ref="H833" ca="1">SUMPRODUCT(0+(Summary!$D$5:$D$20="Yes"),IFERROR(N(INDIRECT("'"&amp;Summary!$C$5:$C$20&amp;"'!"&amp;ADDRESS(ROW(),COLUMN()))),0))</f>
        <v>1257440.4710400002</v>
      </c>
      <c r="I833" s="286">
        <f t="array" aca="1" ref="I833" ca="1">SUMPRODUCT(0+(Summary!$D$5:$D$20="Yes"),IFERROR(N(INDIRECT("'"&amp;Summary!$C$5:$C$20&amp;"'!"&amp;ADDRESS(ROW(),COLUMN()))),0))</f>
        <v>1307738.0898816003</v>
      </c>
      <c r="J833" s="286">
        <f t="array" aca="1" ref="J833" ca="1">SUMPRODUCT(0+(Summary!$D$5:$D$20="Yes"),IFERROR(N(INDIRECT("'"&amp;Summary!$C$5:$C$20&amp;"'!"&amp;ADDRESS(ROW(),COLUMN()))),0))</f>
        <v>1360047.6134768643</v>
      </c>
      <c r="K833" s="286">
        <f t="array" aca="1" ref="K833" ca="1">SUMPRODUCT(0+(Summary!$D$5:$D$20="Yes"),IFERROR(N(INDIRECT("'"&amp;Summary!$C$5:$C$20&amp;"'!"&amp;ADDRESS(ROW(),COLUMN()))),0))</f>
        <v>1414449.5180159388</v>
      </c>
      <c r="L833" s="286">
        <f t="array" aca="1" ref="L833" ca="1">SUMPRODUCT(0+(Summary!$D$5:$D$20="Yes"),IFERROR(N(INDIRECT("'"&amp;Summary!$C$5:$C$20&amp;"'!"&amp;ADDRESS(ROW(),COLUMN()))),0))</f>
        <v>1471027.4987365764</v>
      </c>
      <c r="M833" s="286">
        <f t="array" aca="1" ref="M833" ca="1">SUMPRODUCT(0+(Summary!$D$5:$D$20="Yes"),IFERROR(N(INDIRECT("'"&amp;Summary!$C$5:$C$20&amp;"'!"&amp;ADDRESS(ROW(),COLUMN()))),0))</f>
        <v>1529868.5986860394</v>
      </c>
      <c r="N833" s="286">
        <f t="array" aca="1" ref="N833" ca="1">SUMPRODUCT(0+(Summary!$D$5:$D$20="Yes"),IFERROR(N(INDIRECT("'"&amp;Summary!$C$5:$C$20&amp;"'!"&amp;ADDRESS(ROW(),COLUMN()))),0))</f>
        <v>1591063.3426334811</v>
      </c>
    </row>
    <row r="834" spans="2:14" outlineLevel="2">
      <c r="B834" s="556">
        <f t="shared" si="29"/>
        <v>5</v>
      </c>
      <c r="C834" s="557" t="str">
        <f t="shared" si="28"/>
        <v xml:space="preserve">2 Bed / 1 Bath </v>
      </c>
      <c r="D834" s="559">
        <f t="array" aca="1" ref="D834" ca="1">SUMPRODUCT(0+(Summary!$D$5:$D$20="Yes"),IFERROR(N(INDIRECT("'"&amp;Summary!$C$5:$C$20&amp;"'!"&amp;ADDRESS(ROW(),COLUMN()))),0))</f>
        <v>37800</v>
      </c>
      <c r="E834" s="313">
        <f t="array" aca="1" ref="E834" ca="1">SUMPRODUCT(0+(Summary!$D$5:$D$20="Yes"),IFERROR(N(INDIRECT("'"&amp;Summary!$C$5:$C$20&amp;"'!"&amp;ADDRESS(ROW(),COLUMN()))),0))</f>
        <v>40200</v>
      </c>
      <c r="F834" s="315">
        <f t="array" aca="1" ref="F834" ca="1">SUMPRODUCT(0+(Summary!$D$5:$D$20="Yes"),IFERROR(N(INDIRECT("'"&amp;Summary!$C$5:$C$20&amp;"'!"&amp;ADDRESS(ROW(),COLUMN()))),0))</f>
        <v>41808</v>
      </c>
      <c r="G834" s="286">
        <f t="array" aca="1" ref="G834" ca="1">SUMPRODUCT(0+(Summary!$D$5:$D$20="Yes"),IFERROR(N(INDIRECT("'"&amp;Summary!$C$5:$C$20&amp;"'!"&amp;ADDRESS(ROW(),COLUMN()))),0))</f>
        <v>43480.32</v>
      </c>
      <c r="H834" s="286">
        <f t="array" aca="1" ref="H834" ca="1">SUMPRODUCT(0+(Summary!$D$5:$D$20="Yes"),IFERROR(N(INDIRECT("'"&amp;Summary!$C$5:$C$20&amp;"'!"&amp;ADDRESS(ROW(),COLUMN()))),0))</f>
        <v>45219.532800000001</v>
      </c>
      <c r="I834" s="286">
        <f t="array" aca="1" ref="I834" ca="1">SUMPRODUCT(0+(Summary!$D$5:$D$20="Yes"),IFERROR(N(INDIRECT("'"&amp;Summary!$C$5:$C$20&amp;"'!"&amp;ADDRESS(ROW(),COLUMN()))),0))</f>
        <v>47028.314112</v>
      </c>
      <c r="J834" s="286">
        <f t="array" aca="1" ref="J834" ca="1">SUMPRODUCT(0+(Summary!$D$5:$D$20="Yes"),IFERROR(N(INDIRECT("'"&amp;Summary!$C$5:$C$20&amp;"'!"&amp;ADDRESS(ROW(),COLUMN()))),0))</f>
        <v>48909.446676480002</v>
      </c>
      <c r="K834" s="286">
        <f t="array" aca="1" ref="K834" ca="1">SUMPRODUCT(0+(Summary!$D$5:$D$20="Yes"),IFERROR(N(INDIRECT("'"&amp;Summary!$C$5:$C$20&amp;"'!"&amp;ADDRESS(ROW(),COLUMN()))),0))</f>
        <v>50865.824543539202</v>
      </c>
      <c r="L834" s="286">
        <f t="array" aca="1" ref="L834" ca="1">SUMPRODUCT(0+(Summary!$D$5:$D$20="Yes"),IFERROR(N(INDIRECT("'"&amp;Summary!$C$5:$C$20&amp;"'!"&amp;ADDRESS(ROW(),COLUMN()))),0))</f>
        <v>52900.45752528077</v>
      </c>
      <c r="M834" s="286">
        <f t="array" aca="1" ref="M834" ca="1">SUMPRODUCT(0+(Summary!$D$5:$D$20="Yes"),IFERROR(N(INDIRECT("'"&amp;Summary!$C$5:$C$20&amp;"'!"&amp;ADDRESS(ROW(),COLUMN()))),0))</f>
        <v>55016.475826292</v>
      </c>
      <c r="N834" s="286">
        <f t="array" aca="1" ref="N834" ca="1">SUMPRODUCT(0+(Summary!$D$5:$D$20="Yes"),IFERROR(N(INDIRECT("'"&amp;Summary!$C$5:$C$20&amp;"'!"&amp;ADDRESS(ROW(),COLUMN()))),0))</f>
        <v>57217.134859343685</v>
      </c>
    </row>
    <row r="835" spans="2:14" outlineLevel="2">
      <c r="B835" s="556">
        <f t="shared" si="29"/>
        <v>6</v>
      </c>
      <c r="C835" s="557" t="str">
        <f t="shared" si="28"/>
        <v xml:space="preserve">2 Bed / 1 Bath </v>
      </c>
      <c r="D835" s="559">
        <f t="array" aca="1" ref="D835" ca="1">SUMPRODUCT(0+(Summary!$D$5:$D$20="Yes"),IFERROR(N(INDIRECT("'"&amp;Summary!$C$5:$C$20&amp;"'!"&amp;ADDRESS(ROW(),COLUMN()))),0))</f>
        <v>504564</v>
      </c>
      <c r="E835" s="313">
        <f t="array" aca="1" ref="E835" ca="1">SUMPRODUCT(0+(Summary!$D$5:$D$20="Yes"),IFERROR(N(INDIRECT("'"&amp;Summary!$C$5:$C$20&amp;"'!"&amp;ADDRESS(ROW(),COLUMN()))),0))</f>
        <v>980400</v>
      </c>
      <c r="F835" s="315">
        <f t="array" aca="1" ref="F835" ca="1">SUMPRODUCT(0+(Summary!$D$5:$D$20="Yes"),IFERROR(N(INDIRECT("'"&amp;Summary!$C$5:$C$20&amp;"'!"&amp;ADDRESS(ROW(),COLUMN()))),0))</f>
        <v>1019616</v>
      </c>
      <c r="G835" s="286">
        <f t="array" aca="1" ref="G835" ca="1">SUMPRODUCT(0+(Summary!$D$5:$D$20="Yes"),IFERROR(N(INDIRECT("'"&amp;Summary!$C$5:$C$20&amp;"'!"&amp;ADDRESS(ROW(),COLUMN()))),0))</f>
        <v>1060400.6400000001</v>
      </c>
      <c r="H835" s="286">
        <f t="array" aca="1" ref="H835" ca="1">SUMPRODUCT(0+(Summary!$D$5:$D$20="Yes"),IFERROR(N(INDIRECT("'"&amp;Summary!$C$5:$C$20&amp;"'!"&amp;ADDRESS(ROW(),COLUMN()))),0))</f>
        <v>1102816.6656000002</v>
      </c>
      <c r="I835" s="286">
        <f t="array" aca="1" ref="I835" ca="1">SUMPRODUCT(0+(Summary!$D$5:$D$20="Yes"),IFERROR(N(INDIRECT("'"&amp;Summary!$C$5:$C$20&amp;"'!"&amp;ADDRESS(ROW(),COLUMN()))),0))</f>
        <v>1146929.3322240002</v>
      </c>
      <c r="J835" s="286">
        <f t="array" aca="1" ref="J835" ca="1">SUMPRODUCT(0+(Summary!$D$5:$D$20="Yes"),IFERROR(N(INDIRECT("'"&amp;Summary!$C$5:$C$20&amp;"'!"&amp;ADDRESS(ROW(),COLUMN()))),0))</f>
        <v>1192806.5055129603</v>
      </c>
      <c r="K835" s="286">
        <f t="array" aca="1" ref="K835" ca="1">SUMPRODUCT(0+(Summary!$D$5:$D$20="Yes"),IFERROR(N(INDIRECT("'"&amp;Summary!$C$5:$C$20&amp;"'!"&amp;ADDRESS(ROW(),COLUMN()))),0))</f>
        <v>1240518.7657334788</v>
      </c>
      <c r="L835" s="286">
        <f t="array" aca="1" ref="L835" ca="1">SUMPRODUCT(0+(Summary!$D$5:$D$20="Yes"),IFERROR(N(INDIRECT("'"&amp;Summary!$C$5:$C$20&amp;"'!"&amp;ADDRESS(ROW(),COLUMN()))),0))</f>
        <v>1290139.516362818</v>
      </c>
      <c r="M835" s="286">
        <f t="array" aca="1" ref="M835" ca="1">SUMPRODUCT(0+(Summary!$D$5:$D$20="Yes"),IFERROR(N(INDIRECT("'"&amp;Summary!$C$5:$C$20&amp;"'!"&amp;ADDRESS(ROW(),COLUMN()))),0))</f>
        <v>1341745.0970173308</v>
      </c>
      <c r="N835" s="286">
        <f t="array" aca="1" ref="N835" ca="1">SUMPRODUCT(0+(Summary!$D$5:$D$20="Yes"),IFERROR(N(INDIRECT("'"&amp;Summary!$C$5:$C$20&amp;"'!"&amp;ADDRESS(ROW(),COLUMN()))),0))</f>
        <v>1395414.9008980242</v>
      </c>
    </row>
    <row r="836" spans="2:14" outlineLevel="2">
      <c r="B836" s="556">
        <f t="shared" si="29"/>
        <v>7</v>
      </c>
      <c r="C836" s="557" t="str">
        <f t="shared" si="28"/>
        <v xml:space="preserve">2 Bed / 1 Bath </v>
      </c>
      <c r="D836" s="559">
        <f t="array" aca="1" ref="D836" ca="1">SUMPRODUCT(0+(Summary!$D$5:$D$20="Yes"),IFERROR(N(INDIRECT("'"&amp;Summary!$C$5:$C$20&amp;"'!"&amp;ADDRESS(ROW(),COLUMN()))),0))</f>
        <v>105600</v>
      </c>
      <c r="E836" s="313">
        <f t="array" aca="1" ref="E836" ca="1">SUMPRODUCT(0+(Summary!$D$5:$D$20="Yes"),IFERROR(N(INDIRECT("'"&amp;Summary!$C$5:$C$20&amp;"'!"&amp;ADDRESS(ROW(),COLUMN()))),0))</f>
        <v>146160</v>
      </c>
      <c r="F836" s="315">
        <f t="array" aca="1" ref="F836" ca="1">SUMPRODUCT(0+(Summary!$D$5:$D$20="Yes"),IFERROR(N(INDIRECT("'"&amp;Summary!$C$5:$C$20&amp;"'!"&amp;ADDRESS(ROW(),COLUMN()))),0))</f>
        <v>152006.39999999999</v>
      </c>
      <c r="G836" s="286">
        <f t="array" aca="1" ref="G836" ca="1">SUMPRODUCT(0+(Summary!$D$5:$D$20="Yes"),IFERROR(N(INDIRECT("'"&amp;Summary!$C$5:$C$20&amp;"'!"&amp;ADDRESS(ROW(),COLUMN()))),0))</f>
        <v>158086.65599999999</v>
      </c>
      <c r="H836" s="286">
        <f t="array" aca="1" ref="H836" ca="1">SUMPRODUCT(0+(Summary!$D$5:$D$20="Yes"),IFERROR(N(INDIRECT("'"&amp;Summary!$C$5:$C$20&amp;"'!"&amp;ADDRESS(ROW(),COLUMN()))),0))</f>
        <v>164410.12224</v>
      </c>
      <c r="I836" s="286">
        <f t="array" aca="1" ref="I836" ca="1">SUMPRODUCT(0+(Summary!$D$5:$D$20="Yes"),IFERROR(N(INDIRECT("'"&amp;Summary!$C$5:$C$20&amp;"'!"&amp;ADDRESS(ROW(),COLUMN()))),0))</f>
        <v>170986.5271296</v>
      </c>
      <c r="J836" s="286">
        <f t="array" aca="1" ref="J836" ca="1">SUMPRODUCT(0+(Summary!$D$5:$D$20="Yes"),IFERROR(N(INDIRECT("'"&amp;Summary!$C$5:$C$20&amp;"'!"&amp;ADDRESS(ROW(),COLUMN()))),0))</f>
        <v>177825.98821478401</v>
      </c>
      <c r="K836" s="286">
        <f t="array" aca="1" ref="K836" ca="1">SUMPRODUCT(0+(Summary!$D$5:$D$20="Yes"),IFERROR(N(INDIRECT("'"&amp;Summary!$C$5:$C$20&amp;"'!"&amp;ADDRESS(ROW(),COLUMN()))),0))</f>
        <v>184939.02774337537</v>
      </c>
      <c r="L836" s="286">
        <f t="array" aca="1" ref="L836" ca="1">SUMPRODUCT(0+(Summary!$D$5:$D$20="Yes"),IFERROR(N(INDIRECT("'"&amp;Summary!$C$5:$C$20&amp;"'!"&amp;ADDRESS(ROW(),COLUMN()))),0))</f>
        <v>192336.58885311038</v>
      </c>
      <c r="M836" s="286">
        <f t="array" aca="1" ref="M836" ca="1">SUMPRODUCT(0+(Summary!$D$5:$D$20="Yes"),IFERROR(N(INDIRECT("'"&amp;Summary!$C$5:$C$20&amp;"'!"&amp;ADDRESS(ROW(),COLUMN()))),0))</f>
        <v>200030.05240723482</v>
      </c>
      <c r="N836" s="286">
        <f t="array" aca="1" ref="N836" ca="1">SUMPRODUCT(0+(Summary!$D$5:$D$20="Yes"),IFERROR(N(INDIRECT("'"&amp;Summary!$C$5:$C$20&amp;"'!"&amp;ADDRESS(ROW(),COLUMN()))),0))</f>
        <v>208031.25450352422</v>
      </c>
    </row>
    <row r="837" spans="2:14" outlineLevel="2">
      <c r="B837" s="556">
        <f t="shared" si="29"/>
        <v>8</v>
      </c>
      <c r="C837" s="557" t="str">
        <f t="shared" si="28"/>
        <v xml:space="preserve">2 Bed / 2 Bath </v>
      </c>
      <c r="D837" s="559">
        <f t="array" aca="1" ref="D837" ca="1">SUMPRODUCT(0+(Summary!$D$5:$D$20="Yes"),IFERROR(N(INDIRECT("'"&amp;Summary!$C$5:$C$20&amp;"'!"&amp;ADDRESS(ROW(),COLUMN()))),0))</f>
        <v>170940</v>
      </c>
      <c r="E837" s="313">
        <f t="array" aca="1" ref="E837" ca="1">SUMPRODUCT(0+(Summary!$D$5:$D$20="Yes"),IFERROR(N(INDIRECT("'"&amp;Summary!$C$5:$C$20&amp;"'!"&amp;ADDRESS(ROW(),COLUMN()))),0))</f>
        <v>276780</v>
      </c>
      <c r="F837" s="315">
        <f t="array" aca="1" ref="F837" ca="1">SUMPRODUCT(0+(Summary!$D$5:$D$20="Yes"),IFERROR(N(INDIRECT("'"&amp;Summary!$C$5:$C$20&amp;"'!"&amp;ADDRESS(ROW(),COLUMN()))),0))</f>
        <v>287851.2</v>
      </c>
      <c r="G837" s="286">
        <f t="array" aca="1" ref="G837" ca="1">SUMPRODUCT(0+(Summary!$D$5:$D$20="Yes"),IFERROR(N(INDIRECT("'"&amp;Summary!$C$5:$C$20&amp;"'!"&amp;ADDRESS(ROW(),COLUMN()))),0))</f>
        <v>299365.24800000002</v>
      </c>
      <c r="H837" s="286">
        <f t="array" aca="1" ref="H837" ca="1">SUMPRODUCT(0+(Summary!$D$5:$D$20="Yes"),IFERROR(N(INDIRECT("'"&amp;Summary!$C$5:$C$20&amp;"'!"&amp;ADDRESS(ROW(),COLUMN()))),0))</f>
        <v>311339.85792000004</v>
      </c>
      <c r="I837" s="286">
        <f t="array" aca="1" ref="I837" ca="1">SUMPRODUCT(0+(Summary!$D$5:$D$20="Yes"),IFERROR(N(INDIRECT("'"&amp;Summary!$C$5:$C$20&amp;"'!"&amp;ADDRESS(ROW(),COLUMN()))),0))</f>
        <v>323793.45223680005</v>
      </c>
      <c r="J837" s="286">
        <f t="array" aca="1" ref="J837" ca="1">SUMPRODUCT(0+(Summary!$D$5:$D$20="Yes"),IFERROR(N(INDIRECT("'"&amp;Summary!$C$5:$C$20&amp;"'!"&amp;ADDRESS(ROW(),COLUMN()))),0))</f>
        <v>336745.19032627204</v>
      </c>
      <c r="K837" s="286">
        <f t="array" aca="1" ref="K837" ca="1">SUMPRODUCT(0+(Summary!$D$5:$D$20="Yes"),IFERROR(N(INDIRECT("'"&amp;Summary!$C$5:$C$20&amp;"'!"&amp;ADDRESS(ROW(),COLUMN()))),0))</f>
        <v>350214.99793932296</v>
      </c>
      <c r="L837" s="286">
        <f t="array" aca="1" ref="L837" ca="1">SUMPRODUCT(0+(Summary!$D$5:$D$20="Yes"),IFERROR(N(INDIRECT("'"&amp;Summary!$C$5:$C$20&amp;"'!"&amp;ADDRESS(ROW(),COLUMN()))),0))</f>
        <v>364223.59785689588</v>
      </c>
      <c r="M837" s="286">
        <f t="array" aca="1" ref="M837" ca="1">SUMPRODUCT(0+(Summary!$D$5:$D$20="Yes"),IFERROR(N(INDIRECT("'"&amp;Summary!$C$5:$C$20&amp;"'!"&amp;ADDRESS(ROW(),COLUMN()))),0))</f>
        <v>378792.54177117173</v>
      </c>
      <c r="N837" s="286">
        <f t="array" aca="1" ref="N837" ca="1">SUMPRODUCT(0+(Summary!$D$5:$D$20="Yes"),IFERROR(N(INDIRECT("'"&amp;Summary!$C$5:$C$20&amp;"'!"&amp;ADDRESS(ROW(),COLUMN()))),0))</f>
        <v>393944.24344201863</v>
      </c>
    </row>
    <row r="838" spans="2:14" outlineLevel="2">
      <c r="B838" s="556">
        <f t="shared" si="29"/>
        <v>9</v>
      </c>
      <c r="C838" s="557" t="str">
        <f t="shared" si="28"/>
        <v>2 Bed / 1 Bath + Den</v>
      </c>
      <c r="D838" s="559">
        <f t="array" aca="1" ref="D838" ca="1">SUMPRODUCT(0+(Summary!$D$5:$D$20="Yes"),IFERROR(N(INDIRECT("'"&amp;Summary!$C$5:$C$20&amp;"'!"&amp;ADDRESS(ROW(),COLUMN()))),0))</f>
        <v>39000</v>
      </c>
      <c r="E838" s="313">
        <f t="array" aca="1" ref="E838" ca="1">SUMPRODUCT(0+(Summary!$D$5:$D$20="Yes"),IFERROR(N(INDIRECT("'"&amp;Summary!$C$5:$C$20&amp;"'!"&amp;ADDRESS(ROW(),COLUMN()))),0))</f>
        <v>41400</v>
      </c>
      <c r="F838" s="315">
        <f t="array" aca="1" ref="F838" ca="1">SUMPRODUCT(0+(Summary!$D$5:$D$20="Yes"),IFERROR(N(INDIRECT("'"&amp;Summary!$C$5:$C$20&amp;"'!"&amp;ADDRESS(ROW(),COLUMN()))),0))</f>
        <v>43056</v>
      </c>
      <c r="G838" s="286">
        <f t="array" aca="1" ref="G838" ca="1">SUMPRODUCT(0+(Summary!$D$5:$D$20="Yes"),IFERROR(N(INDIRECT("'"&amp;Summary!$C$5:$C$20&amp;"'!"&amp;ADDRESS(ROW(),COLUMN()))),0))</f>
        <v>44778.239999999998</v>
      </c>
      <c r="H838" s="286">
        <f t="array" aca="1" ref="H838" ca="1">SUMPRODUCT(0+(Summary!$D$5:$D$20="Yes"),IFERROR(N(INDIRECT("'"&amp;Summary!$C$5:$C$20&amp;"'!"&amp;ADDRESS(ROW(),COLUMN()))),0))</f>
        <v>46569.369599999998</v>
      </c>
      <c r="I838" s="286">
        <f t="array" aca="1" ref="I838" ca="1">SUMPRODUCT(0+(Summary!$D$5:$D$20="Yes"),IFERROR(N(INDIRECT("'"&amp;Summary!$C$5:$C$20&amp;"'!"&amp;ADDRESS(ROW(),COLUMN()))),0))</f>
        <v>48432.144383999999</v>
      </c>
      <c r="J838" s="286">
        <f t="array" aca="1" ref="J838" ca="1">SUMPRODUCT(0+(Summary!$D$5:$D$20="Yes"),IFERROR(N(INDIRECT("'"&amp;Summary!$C$5:$C$20&amp;"'!"&amp;ADDRESS(ROW(),COLUMN()))),0))</f>
        <v>50369.430159360003</v>
      </c>
      <c r="K838" s="286">
        <f t="array" aca="1" ref="K838" ca="1">SUMPRODUCT(0+(Summary!$D$5:$D$20="Yes"),IFERROR(N(INDIRECT("'"&amp;Summary!$C$5:$C$20&amp;"'!"&amp;ADDRESS(ROW(),COLUMN()))),0))</f>
        <v>52384.207365734408</v>
      </c>
      <c r="L838" s="286">
        <f t="array" aca="1" ref="L838" ca="1">SUMPRODUCT(0+(Summary!$D$5:$D$20="Yes"),IFERROR(N(INDIRECT("'"&amp;Summary!$C$5:$C$20&amp;"'!"&amp;ADDRESS(ROW(),COLUMN()))),0))</f>
        <v>54479.575660363786</v>
      </c>
      <c r="M838" s="286">
        <f t="array" aca="1" ref="M838" ca="1">SUMPRODUCT(0+(Summary!$D$5:$D$20="Yes"),IFERROR(N(INDIRECT("'"&amp;Summary!$C$5:$C$20&amp;"'!"&amp;ADDRESS(ROW(),COLUMN()))),0))</f>
        <v>56658.758686778339</v>
      </c>
      <c r="N838" s="286">
        <f t="array" aca="1" ref="N838" ca="1">SUMPRODUCT(0+(Summary!$D$5:$D$20="Yes"),IFERROR(N(INDIRECT("'"&amp;Summary!$C$5:$C$20&amp;"'!"&amp;ADDRESS(ROW(),COLUMN()))),0))</f>
        <v>58925.109034249472</v>
      </c>
    </row>
    <row r="839" spans="2:14" outlineLevel="2">
      <c r="B839" s="556">
        <f t="shared" si="29"/>
        <v>10</v>
      </c>
      <c r="C839" s="557" t="str">
        <f t="shared" si="28"/>
        <v xml:space="preserve">2 Bed / 2 Bath </v>
      </c>
      <c r="D839" s="559">
        <f t="array" aca="1" ref="D839" ca="1">SUMPRODUCT(0+(Summary!$D$5:$D$20="Yes"),IFERROR(N(INDIRECT("'"&amp;Summary!$C$5:$C$20&amp;"'!"&amp;ADDRESS(ROW(),COLUMN()))),0))</f>
        <v>154440</v>
      </c>
      <c r="E839" s="313">
        <f t="array" aca="1" ref="E839" ca="1">SUMPRODUCT(0+(Summary!$D$5:$D$20="Yes"),IFERROR(N(INDIRECT("'"&amp;Summary!$C$5:$C$20&amp;"'!"&amp;ADDRESS(ROW(),COLUMN()))),0))</f>
        <v>320040</v>
      </c>
      <c r="F839" s="315">
        <f t="array" aca="1" ref="F839" ca="1">SUMPRODUCT(0+(Summary!$D$5:$D$20="Yes"),IFERROR(N(INDIRECT("'"&amp;Summary!$C$5:$C$20&amp;"'!"&amp;ADDRESS(ROW(),COLUMN()))),0))</f>
        <v>332841.59999999992</v>
      </c>
      <c r="G839" s="286">
        <f t="array" aca="1" ref="G839" ca="1">SUMPRODUCT(0+(Summary!$D$5:$D$20="Yes"),IFERROR(N(INDIRECT("'"&amp;Summary!$C$5:$C$20&amp;"'!"&amp;ADDRESS(ROW(),COLUMN()))),0))</f>
        <v>346155.26399999991</v>
      </c>
      <c r="H839" s="286">
        <f t="array" aca="1" ref="H839" ca="1">SUMPRODUCT(0+(Summary!$D$5:$D$20="Yes"),IFERROR(N(INDIRECT("'"&amp;Summary!$C$5:$C$20&amp;"'!"&amp;ADDRESS(ROW(),COLUMN()))),0))</f>
        <v>360001.47455999994</v>
      </c>
      <c r="I839" s="286">
        <f t="array" aca="1" ref="I839" ca="1">SUMPRODUCT(0+(Summary!$D$5:$D$20="Yes"),IFERROR(N(INDIRECT("'"&amp;Summary!$C$5:$C$20&amp;"'!"&amp;ADDRESS(ROW(),COLUMN()))),0))</f>
        <v>374401.53354239993</v>
      </c>
      <c r="J839" s="286">
        <f t="array" aca="1" ref="J839" ca="1">SUMPRODUCT(0+(Summary!$D$5:$D$20="Yes"),IFERROR(N(INDIRECT("'"&amp;Summary!$C$5:$C$20&amp;"'!"&amp;ADDRESS(ROW(),COLUMN()))),0))</f>
        <v>389377.59488409595</v>
      </c>
      <c r="K839" s="286">
        <f t="array" aca="1" ref="K839" ca="1">SUMPRODUCT(0+(Summary!$D$5:$D$20="Yes"),IFERROR(N(INDIRECT("'"&amp;Summary!$C$5:$C$20&amp;"'!"&amp;ADDRESS(ROW(),COLUMN()))),0))</f>
        <v>404952.69867945981</v>
      </c>
      <c r="L839" s="286">
        <f t="array" aca="1" ref="L839" ca="1">SUMPRODUCT(0+(Summary!$D$5:$D$20="Yes"),IFERROR(N(INDIRECT("'"&amp;Summary!$C$5:$C$20&amp;"'!"&amp;ADDRESS(ROW(),COLUMN()))),0))</f>
        <v>421150.80662663822</v>
      </c>
      <c r="M839" s="286">
        <f t="array" aca="1" ref="M839" ca="1">SUMPRODUCT(0+(Summary!$D$5:$D$20="Yes"),IFERROR(N(INDIRECT("'"&amp;Summary!$C$5:$C$20&amp;"'!"&amp;ADDRESS(ROW(),COLUMN()))),0))</f>
        <v>437996.83889170375</v>
      </c>
      <c r="N839" s="286">
        <f t="array" aca="1" ref="N839" ca="1">SUMPRODUCT(0+(Summary!$D$5:$D$20="Yes"),IFERROR(N(INDIRECT("'"&amp;Summary!$C$5:$C$20&amp;"'!"&amp;ADDRESS(ROW(),COLUMN()))),0))</f>
        <v>455516.71244737192</v>
      </c>
    </row>
    <row r="840" spans="2:14" outlineLevel="2">
      <c r="B840" s="556">
        <f t="shared" si="29"/>
        <v>11</v>
      </c>
      <c r="C840" s="557" t="str">
        <f t="shared" si="28"/>
        <v xml:space="preserve">2 Bed / 1.5 Bath </v>
      </c>
      <c r="D840" s="559">
        <f t="array" aca="1" ref="D840" ca="1">SUMPRODUCT(0+(Summary!$D$5:$D$20="Yes"),IFERROR(N(INDIRECT("'"&amp;Summary!$C$5:$C$20&amp;"'!"&amp;ADDRESS(ROW(),COLUMN()))),0))</f>
        <v>44400</v>
      </c>
      <c r="E840" s="313">
        <f t="array" aca="1" ref="E840" ca="1">SUMPRODUCT(0+(Summary!$D$5:$D$20="Yes"),IFERROR(N(INDIRECT("'"&amp;Summary!$C$5:$C$20&amp;"'!"&amp;ADDRESS(ROW(),COLUMN()))),0))</f>
        <v>76680</v>
      </c>
      <c r="F840" s="315">
        <f t="array" aca="1" ref="F840" ca="1">SUMPRODUCT(0+(Summary!$D$5:$D$20="Yes"),IFERROR(N(INDIRECT("'"&amp;Summary!$C$5:$C$20&amp;"'!"&amp;ADDRESS(ROW(),COLUMN()))),0))</f>
        <v>79747.200000000012</v>
      </c>
      <c r="G840" s="286">
        <f t="array" aca="1" ref="G840" ca="1">SUMPRODUCT(0+(Summary!$D$5:$D$20="Yes"),IFERROR(N(INDIRECT("'"&amp;Summary!$C$5:$C$20&amp;"'!"&amp;ADDRESS(ROW(),COLUMN()))),0))</f>
        <v>82937.088000000018</v>
      </c>
      <c r="H840" s="286">
        <f t="array" aca="1" ref="H840" ca="1">SUMPRODUCT(0+(Summary!$D$5:$D$20="Yes"),IFERROR(N(INDIRECT("'"&amp;Summary!$C$5:$C$20&amp;"'!"&amp;ADDRESS(ROW(),COLUMN()))),0))</f>
        <v>86254.571520000027</v>
      </c>
      <c r="I840" s="286">
        <f t="array" aca="1" ref="I840" ca="1">SUMPRODUCT(0+(Summary!$D$5:$D$20="Yes"),IFERROR(N(INDIRECT("'"&amp;Summary!$C$5:$C$20&amp;"'!"&amp;ADDRESS(ROW(),COLUMN()))),0))</f>
        <v>89704.754380800034</v>
      </c>
      <c r="J840" s="286">
        <f t="array" aca="1" ref="J840" ca="1">SUMPRODUCT(0+(Summary!$D$5:$D$20="Yes"),IFERROR(N(INDIRECT("'"&amp;Summary!$C$5:$C$20&amp;"'!"&amp;ADDRESS(ROW(),COLUMN()))),0))</f>
        <v>93292.944556032031</v>
      </c>
      <c r="K840" s="286">
        <f t="array" aca="1" ref="K840" ca="1">SUMPRODUCT(0+(Summary!$D$5:$D$20="Yes"),IFERROR(N(INDIRECT("'"&amp;Summary!$C$5:$C$20&amp;"'!"&amp;ADDRESS(ROW(),COLUMN()))),0))</f>
        <v>97024.662338273309</v>
      </c>
      <c r="L840" s="286">
        <f t="array" aca="1" ref="L840" ca="1">SUMPRODUCT(0+(Summary!$D$5:$D$20="Yes"),IFERROR(N(INDIRECT("'"&amp;Summary!$C$5:$C$20&amp;"'!"&amp;ADDRESS(ROW(),COLUMN()))),0))</f>
        <v>100905.64883180424</v>
      </c>
      <c r="M840" s="286">
        <f t="array" aca="1" ref="M840" ca="1">SUMPRODUCT(0+(Summary!$D$5:$D$20="Yes"),IFERROR(N(INDIRECT("'"&amp;Summary!$C$5:$C$20&amp;"'!"&amp;ADDRESS(ROW(),COLUMN()))),0))</f>
        <v>104941.87478507642</v>
      </c>
      <c r="N840" s="286">
        <f t="array" aca="1" ref="N840" ca="1">SUMPRODUCT(0+(Summary!$D$5:$D$20="Yes"),IFERROR(N(INDIRECT("'"&amp;Summary!$C$5:$C$20&amp;"'!"&amp;ADDRESS(ROW(),COLUMN()))),0))</f>
        <v>109139.54977647949</v>
      </c>
    </row>
    <row r="841" spans="2:14" outlineLevel="2">
      <c r="B841" s="556">
        <f t="shared" si="29"/>
        <v>12</v>
      </c>
      <c r="C841" s="557" t="str">
        <f t="shared" si="28"/>
        <v xml:space="preserve">3 Bed / 2 Bath </v>
      </c>
      <c r="D841" s="559">
        <f t="array" aca="1" ref="D841" ca="1">SUMPRODUCT(0+(Summary!$D$5:$D$20="Yes"),IFERROR(N(INDIRECT("'"&amp;Summary!$C$5:$C$20&amp;"'!"&amp;ADDRESS(ROW(),COLUMN()))),0))</f>
        <v>58740</v>
      </c>
      <c r="E841" s="313">
        <f t="array" aca="1" ref="E841" ca="1">SUMPRODUCT(0+(Summary!$D$5:$D$20="Yes"),IFERROR(N(INDIRECT("'"&amp;Summary!$C$5:$C$20&amp;"'!"&amp;ADDRESS(ROW(),COLUMN()))),0))</f>
        <v>58740</v>
      </c>
      <c r="F841" s="315">
        <f t="array" aca="1" ref="F841" ca="1">SUMPRODUCT(0+(Summary!$D$5:$D$20="Yes"),IFERROR(N(INDIRECT("'"&amp;Summary!$C$5:$C$20&amp;"'!"&amp;ADDRESS(ROW(),COLUMN()))),0))</f>
        <v>61089.600000000013</v>
      </c>
      <c r="G841" s="286">
        <f t="array" aca="1" ref="G841" ca="1">SUMPRODUCT(0+(Summary!$D$5:$D$20="Yes"),IFERROR(N(INDIRECT("'"&amp;Summary!$C$5:$C$20&amp;"'!"&amp;ADDRESS(ROW(),COLUMN()))),0))</f>
        <v>63533.184000000016</v>
      </c>
      <c r="H841" s="286">
        <f t="array" aca="1" ref="H841" ca="1">SUMPRODUCT(0+(Summary!$D$5:$D$20="Yes"),IFERROR(N(INDIRECT("'"&amp;Summary!$C$5:$C$20&amp;"'!"&amp;ADDRESS(ROW(),COLUMN()))),0))</f>
        <v>66074.511360000019</v>
      </c>
      <c r="I841" s="286">
        <f t="array" aca="1" ref="I841" ca="1">SUMPRODUCT(0+(Summary!$D$5:$D$20="Yes"),IFERROR(N(INDIRECT("'"&amp;Summary!$C$5:$C$20&amp;"'!"&amp;ADDRESS(ROW(),COLUMN()))),0))</f>
        <v>68717.491814400026</v>
      </c>
      <c r="J841" s="286">
        <f t="array" aca="1" ref="J841" ca="1">SUMPRODUCT(0+(Summary!$D$5:$D$20="Yes"),IFERROR(N(INDIRECT("'"&amp;Summary!$C$5:$C$20&amp;"'!"&amp;ADDRESS(ROW(),COLUMN()))),0))</f>
        <v>71466.191486976022</v>
      </c>
      <c r="K841" s="286">
        <f t="array" aca="1" ref="K841" ca="1">SUMPRODUCT(0+(Summary!$D$5:$D$20="Yes"),IFERROR(N(INDIRECT("'"&amp;Summary!$C$5:$C$20&amp;"'!"&amp;ADDRESS(ROW(),COLUMN()))),0))</f>
        <v>74324.839146455066</v>
      </c>
      <c r="L841" s="286">
        <f t="array" aca="1" ref="L841" ca="1">SUMPRODUCT(0+(Summary!$D$5:$D$20="Yes"),IFERROR(N(INDIRECT("'"&amp;Summary!$C$5:$C$20&amp;"'!"&amp;ADDRESS(ROW(),COLUMN()))),0))</f>
        <v>77297.832712313277</v>
      </c>
      <c r="M841" s="286">
        <f t="array" aca="1" ref="M841" ca="1">SUMPRODUCT(0+(Summary!$D$5:$D$20="Yes"),IFERROR(N(INDIRECT("'"&amp;Summary!$C$5:$C$20&amp;"'!"&amp;ADDRESS(ROW(),COLUMN()))),0))</f>
        <v>80389.746020805804</v>
      </c>
      <c r="N841" s="286">
        <f t="array" aca="1" ref="N841" ca="1">SUMPRODUCT(0+(Summary!$D$5:$D$20="Yes"),IFERROR(N(INDIRECT("'"&amp;Summary!$C$5:$C$20&amp;"'!"&amp;ADDRESS(ROW(),COLUMN()))),0))</f>
        <v>83605.335861638043</v>
      </c>
    </row>
    <row r="842" spans="2:14" outlineLevel="2">
      <c r="B842" s="556">
        <f t="shared" si="29"/>
        <v>13</v>
      </c>
      <c r="C842" s="557" t="str">
        <f t="shared" si="28"/>
        <v>3 Bed / 2 Bath House</v>
      </c>
      <c r="D842" s="559">
        <f t="array" aca="1" ref="D842" ca="1">SUMPRODUCT(0+(Summary!$D$5:$D$20="Yes"),IFERROR(N(INDIRECT("'"&amp;Summary!$C$5:$C$20&amp;"'!"&amp;ADDRESS(ROW(),COLUMN()))),0))</f>
        <v>41628</v>
      </c>
      <c r="E842" s="313">
        <f t="array" aca="1" ref="E842" ca="1">SUMPRODUCT(0+(Summary!$D$5:$D$20="Yes"),IFERROR(N(INDIRECT("'"&amp;Summary!$C$5:$C$20&amp;"'!"&amp;ADDRESS(ROW(),COLUMN()))),0))</f>
        <v>57600</v>
      </c>
      <c r="F842" s="315">
        <f t="array" aca="1" ref="F842" ca="1">SUMPRODUCT(0+(Summary!$D$5:$D$20="Yes"),IFERROR(N(INDIRECT("'"&amp;Summary!$C$5:$C$20&amp;"'!"&amp;ADDRESS(ROW(),COLUMN()))),0))</f>
        <v>59904</v>
      </c>
      <c r="G842" s="286">
        <f t="array" aca="1" ref="G842" ca="1">SUMPRODUCT(0+(Summary!$D$5:$D$20="Yes"),IFERROR(N(INDIRECT("'"&amp;Summary!$C$5:$C$20&amp;"'!"&amp;ADDRESS(ROW(),COLUMN()))),0))</f>
        <v>62300.160000000003</v>
      </c>
      <c r="H842" s="286">
        <f t="array" aca="1" ref="H842" ca="1">SUMPRODUCT(0+(Summary!$D$5:$D$20="Yes"),IFERROR(N(INDIRECT("'"&amp;Summary!$C$5:$C$20&amp;"'!"&amp;ADDRESS(ROW(),COLUMN()))),0))</f>
        <v>64792.166400000009</v>
      </c>
      <c r="I842" s="286">
        <f t="array" aca="1" ref="I842" ca="1">SUMPRODUCT(0+(Summary!$D$5:$D$20="Yes"),IFERROR(N(INDIRECT("'"&amp;Summary!$C$5:$C$20&amp;"'!"&amp;ADDRESS(ROW(),COLUMN()))),0))</f>
        <v>67383.853056000007</v>
      </c>
      <c r="J842" s="286">
        <f t="array" aca="1" ref="J842" ca="1">SUMPRODUCT(0+(Summary!$D$5:$D$20="Yes"),IFERROR(N(INDIRECT("'"&amp;Summary!$C$5:$C$20&amp;"'!"&amp;ADDRESS(ROW(),COLUMN()))),0))</f>
        <v>70079.207178240016</v>
      </c>
      <c r="K842" s="286">
        <f t="array" aca="1" ref="K842" ca="1">SUMPRODUCT(0+(Summary!$D$5:$D$20="Yes"),IFERROR(N(INDIRECT("'"&amp;Summary!$C$5:$C$20&amp;"'!"&amp;ADDRESS(ROW(),COLUMN()))),0))</f>
        <v>72882.375465369623</v>
      </c>
      <c r="L842" s="286">
        <f t="array" aca="1" ref="L842" ca="1">SUMPRODUCT(0+(Summary!$D$5:$D$20="Yes"),IFERROR(N(INDIRECT("'"&amp;Summary!$C$5:$C$20&amp;"'!"&amp;ADDRESS(ROW(),COLUMN()))),0))</f>
        <v>75797.670483984417</v>
      </c>
      <c r="M842" s="286">
        <f t="array" aca="1" ref="M842" ca="1">SUMPRODUCT(0+(Summary!$D$5:$D$20="Yes"),IFERROR(N(INDIRECT("'"&amp;Summary!$C$5:$C$20&amp;"'!"&amp;ADDRESS(ROW(),COLUMN()))),0))</f>
        <v>78829.577303343802</v>
      </c>
      <c r="N842" s="286">
        <f t="array" aca="1" ref="N842" ca="1">SUMPRODUCT(0+(Summary!$D$5:$D$20="Yes"),IFERROR(N(INDIRECT("'"&amp;Summary!$C$5:$C$20&amp;"'!"&amp;ADDRESS(ROW(),COLUMN()))),0))</f>
        <v>81982.760395477555</v>
      </c>
    </row>
    <row r="843" spans="2:14" outlineLevel="2">
      <c r="B843" s="556">
        <f t="shared" si="29"/>
        <v>14</v>
      </c>
      <c r="C843" s="557" t="str">
        <f t="shared" si="28"/>
        <v xml:space="preserve">3 Bed / 2 Bath </v>
      </c>
      <c r="D843" s="559">
        <f t="array" aca="1" ref="D843" ca="1">SUMPRODUCT(0+(Summary!$D$5:$D$20="Yes"),IFERROR(N(INDIRECT("'"&amp;Summary!$C$5:$C$20&amp;"'!"&amp;ADDRESS(ROW(),COLUMN()))),0))</f>
        <v>269424</v>
      </c>
      <c r="E843" s="313">
        <f t="array" aca="1" ref="E843" ca="1">SUMPRODUCT(0+(Summary!$D$5:$D$20="Yes"),IFERROR(N(INDIRECT("'"&amp;Summary!$C$5:$C$20&amp;"'!"&amp;ADDRESS(ROW(),COLUMN()))),0))</f>
        <v>348840</v>
      </c>
      <c r="F843" s="315">
        <f t="array" aca="1" ref="F843" ca="1">SUMPRODUCT(0+(Summary!$D$5:$D$20="Yes"),IFERROR(N(INDIRECT("'"&amp;Summary!$C$5:$C$20&amp;"'!"&amp;ADDRESS(ROW(),COLUMN()))),0))</f>
        <v>362793.59999999992</v>
      </c>
      <c r="G843" s="286">
        <f t="array" aca="1" ref="G843" ca="1">SUMPRODUCT(0+(Summary!$D$5:$D$20="Yes"),IFERROR(N(INDIRECT("'"&amp;Summary!$C$5:$C$20&amp;"'!"&amp;ADDRESS(ROW(),COLUMN()))),0))</f>
        <v>377305.34399999992</v>
      </c>
      <c r="H843" s="286">
        <f t="array" aca="1" ref="H843" ca="1">SUMPRODUCT(0+(Summary!$D$5:$D$20="Yes"),IFERROR(N(INDIRECT("'"&amp;Summary!$C$5:$C$20&amp;"'!"&amp;ADDRESS(ROW(),COLUMN()))),0))</f>
        <v>392397.55775999994</v>
      </c>
      <c r="I843" s="286">
        <f t="array" aca="1" ref="I843" ca="1">SUMPRODUCT(0+(Summary!$D$5:$D$20="Yes"),IFERROR(N(INDIRECT("'"&amp;Summary!$C$5:$C$20&amp;"'!"&amp;ADDRESS(ROW(),COLUMN()))),0))</f>
        <v>408093.46007039997</v>
      </c>
      <c r="J843" s="286">
        <f t="array" aca="1" ref="J843" ca="1">SUMPRODUCT(0+(Summary!$D$5:$D$20="Yes"),IFERROR(N(INDIRECT("'"&amp;Summary!$C$5:$C$20&amp;"'!"&amp;ADDRESS(ROW(),COLUMN()))),0))</f>
        <v>424417.19847321598</v>
      </c>
      <c r="K843" s="286">
        <f t="array" aca="1" ref="K843" ca="1">SUMPRODUCT(0+(Summary!$D$5:$D$20="Yes"),IFERROR(N(INDIRECT("'"&amp;Summary!$C$5:$C$20&amp;"'!"&amp;ADDRESS(ROW(),COLUMN()))),0))</f>
        <v>441393.88641214464</v>
      </c>
      <c r="L843" s="286">
        <f t="array" aca="1" ref="L843" ca="1">SUMPRODUCT(0+(Summary!$D$5:$D$20="Yes"),IFERROR(N(INDIRECT("'"&amp;Summary!$C$5:$C$20&amp;"'!"&amp;ADDRESS(ROW(),COLUMN()))),0))</f>
        <v>459049.64186863042</v>
      </c>
      <c r="M843" s="286">
        <f t="array" aca="1" ref="M843" ca="1">SUMPRODUCT(0+(Summary!$D$5:$D$20="Yes"),IFERROR(N(INDIRECT("'"&amp;Summary!$C$5:$C$20&amp;"'!"&amp;ADDRESS(ROW(),COLUMN()))),0))</f>
        <v>477411.62754337565</v>
      </c>
      <c r="N843" s="286">
        <f t="array" aca="1" ref="N843" ca="1">SUMPRODUCT(0+(Summary!$D$5:$D$20="Yes"),IFERROR(N(INDIRECT("'"&amp;Summary!$C$5:$C$20&amp;"'!"&amp;ADDRESS(ROW(),COLUMN()))),0))</f>
        <v>496508.09264511068</v>
      </c>
    </row>
    <row r="844" spans="2:14" outlineLevel="2">
      <c r="B844" s="556">
        <f t="shared" si="29"/>
        <v>15</v>
      </c>
      <c r="C844" s="557" t="str">
        <f t="shared" si="28"/>
        <v xml:space="preserve">1 Bed / 1 Bath </v>
      </c>
      <c r="D844" s="559">
        <f t="array" aca="1" ref="D844" ca="1">SUMPRODUCT(0+(Summary!$D$5:$D$20="Yes"),IFERROR(N(INDIRECT("'"&amp;Summary!$C$5:$C$20&amp;"'!"&amp;ADDRESS(ROW(),COLUMN()))),0))</f>
        <v>0</v>
      </c>
      <c r="E844" s="313">
        <f t="array" aca="1" ref="E844" ca="1">SUMPRODUCT(0+(Summary!$D$5:$D$20="Yes"),IFERROR(N(INDIRECT("'"&amp;Summary!$C$5:$C$20&amp;"'!"&amp;ADDRESS(ROW(),COLUMN()))),0))</f>
        <v>0</v>
      </c>
      <c r="F844" s="315">
        <f t="array" aca="1" ref="F844" ca="1">SUMPRODUCT(0+(Summary!$D$5:$D$20="Yes"),IFERROR(N(INDIRECT("'"&amp;Summary!$C$5:$C$20&amp;"'!"&amp;ADDRESS(ROW(),COLUMN()))),0))</f>
        <v>0</v>
      </c>
      <c r="G844" s="286">
        <f t="array" aca="1" ref="G844" ca="1">SUMPRODUCT(0+(Summary!$D$5:$D$20="Yes"),IFERROR(N(INDIRECT("'"&amp;Summary!$C$5:$C$20&amp;"'!"&amp;ADDRESS(ROW(),COLUMN()))),0))</f>
        <v>0</v>
      </c>
      <c r="H844" s="286">
        <f t="array" aca="1" ref="H844" ca="1">SUMPRODUCT(0+(Summary!$D$5:$D$20="Yes"),IFERROR(N(INDIRECT("'"&amp;Summary!$C$5:$C$20&amp;"'!"&amp;ADDRESS(ROW(),COLUMN()))),0))</f>
        <v>0</v>
      </c>
      <c r="I844" s="286">
        <f t="array" aca="1" ref="I844" ca="1">SUMPRODUCT(0+(Summary!$D$5:$D$20="Yes"),IFERROR(N(INDIRECT("'"&amp;Summary!$C$5:$C$20&amp;"'!"&amp;ADDRESS(ROW(),COLUMN()))),0))</f>
        <v>0</v>
      </c>
      <c r="J844" s="286">
        <f t="array" aca="1" ref="J844" ca="1">SUMPRODUCT(0+(Summary!$D$5:$D$20="Yes"),IFERROR(N(INDIRECT("'"&amp;Summary!$C$5:$C$20&amp;"'!"&amp;ADDRESS(ROW(),COLUMN()))),0))</f>
        <v>0</v>
      </c>
      <c r="K844" s="286">
        <f t="array" aca="1" ref="K844" ca="1">SUMPRODUCT(0+(Summary!$D$5:$D$20="Yes"),IFERROR(N(INDIRECT("'"&amp;Summary!$C$5:$C$20&amp;"'!"&amp;ADDRESS(ROW(),COLUMN()))),0))</f>
        <v>0</v>
      </c>
      <c r="L844" s="286">
        <f t="array" aca="1" ref="L844" ca="1">SUMPRODUCT(0+(Summary!$D$5:$D$20="Yes"),IFERROR(N(INDIRECT("'"&amp;Summary!$C$5:$C$20&amp;"'!"&amp;ADDRESS(ROW(),COLUMN()))),0))</f>
        <v>0</v>
      </c>
      <c r="M844" s="286">
        <f t="array" aca="1" ref="M844" ca="1">SUMPRODUCT(0+(Summary!$D$5:$D$20="Yes"),IFERROR(N(INDIRECT("'"&amp;Summary!$C$5:$C$20&amp;"'!"&amp;ADDRESS(ROW(),COLUMN()))),0))</f>
        <v>0</v>
      </c>
      <c r="N844" s="286">
        <f t="array" aca="1" ref="N844" ca="1">SUMPRODUCT(0+(Summary!$D$5:$D$20="Yes"),IFERROR(N(INDIRECT("'"&amp;Summary!$C$5:$C$20&amp;"'!"&amp;ADDRESS(ROW(),COLUMN()))),0))</f>
        <v>0</v>
      </c>
    </row>
    <row r="845" spans="2:14" outlineLevel="2">
      <c r="B845" s="556">
        <f t="shared" si="29"/>
        <v>16</v>
      </c>
      <c r="C845" s="557" t="str">
        <f t="shared" si="28"/>
        <v xml:space="preserve">2 Bed / 2 Bath </v>
      </c>
      <c r="D845" s="559">
        <f t="array" aca="1" ref="D845" ca="1">SUMPRODUCT(0+(Summary!$D$5:$D$20="Yes"),IFERROR(N(INDIRECT("'"&amp;Summary!$C$5:$C$20&amp;"'!"&amp;ADDRESS(ROW(),COLUMN()))),0))</f>
        <v>0</v>
      </c>
      <c r="E845" s="313">
        <f t="array" aca="1" ref="E845" ca="1">SUMPRODUCT(0+(Summary!$D$5:$D$20="Yes"),IFERROR(N(INDIRECT("'"&amp;Summary!$C$5:$C$20&amp;"'!"&amp;ADDRESS(ROW(),COLUMN()))),0))</f>
        <v>0</v>
      </c>
      <c r="F845" s="315">
        <f t="array" aca="1" ref="F845" ca="1">SUMPRODUCT(0+(Summary!$D$5:$D$20="Yes"),IFERROR(N(INDIRECT("'"&amp;Summary!$C$5:$C$20&amp;"'!"&amp;ADDRESS(ROW(),COLUMN()))),0))</f>
        <v>0</v>
      </c>
      <c r="G845" s="286">
        <f t="array" aca="1" ref="G845" ca="1">SUMPRODUCT(0+(Summary!$D$5:$D$20="Yes"),IFERROR(N(INDIRECT("'"&amp;Summary!$C$5:$C$20&amp;"'!"&amp;ADDRESS(ROW(),COLUMN()))),0))</f>
        <v>0</v>
      </c>
      <c r="H845" s="286">
        <f t="array" aca="1" ref="H845" ca="1">SUMPRODUCT(0+(Summary!$D$5:$D$20="Yes"),IFERROR(N(INDIRECT("'"&amp;Summary!$C$5:$C$20&amp;"'!"&amp;ADDRESS(ROW(),COLUMN()))),0))</f>
        <v>0</v>
      </c>
      <c r="I845" s="286">
        <f t="array" aca="1" ref="I845" ca="1">SUMPRODUCT(0+(Summary!$D$5:$D$20="Yes"),IFERROR(N(INDIRECT("'"&amp;Summary!$C$5:$C$20&amp;"'!"&amp;ADDRESS(ROW(),COLUMN()))),0))</f>
        <v>0</v>
      </c>
      <c r="J845" s="286">
        <f t="array" aca="1" ref="J845" ca="1">SUMPRODUCT(0+(Summary!$D$5:$D$20="Yes"),IFERROR(N(INDIRECT("'"&amp;Summary!$C$5:$C$20&amp;"'!"&amp;ADDRESS(ROW(),COLUMN()))),0))</f>
        <v>0</v>
      </c>
      <c r="K845" s="286">
        <f t="array" aca="1" ref="K845" ca="1">SUMPRODUCT(0+(Summary!$D$5:$D$20="Yes"),IFERROR(N(INDIRECT("'"&amp;Summary!$C$5:$C$20&amp;"'!"&amp;ADDRESS(ROW(),COLUMN()))),0))</f>
        <v>0</v>
      </c>
      <c r="L845" s="286">
        <f t="array" aca="1" ref="L845" ca="1">SUMPRODUCT(0+(Summary!$D$5:$D$20="Yes"),IFERROR(N(INDIRECT("'"&amp;Summary!$C$5:$C$20&amp;"'!"&amp;ADDRESS(ROW(),COLUMN()))),0))</f>
        <v>0</v>
      </c>
      <c r="M845" s="286">
        <f t="array" aca="1" ref="M845" ca="1">SUMPRODUCT(0+(Summary!$D$5:$D$20="Yes"),IFERROR(N(INDIRECT("'"&amp;Summary!$C$5:$C$20&amp;"'!"&amp;ADDRESS(ROW(),COLUMN()))),0))</f>
        <v>0</v>
      </c>
      <c r="N845" s="286">
        <f t="array" aca="1" ref="N845" ca="1">SUMPRODUCT(0+(Summary!$D$5:$D$20="Yes"),IFERROR(N(INDIRECT("'"&amp;Summary!$C$5:$C$20&amp;"'!"&amp;ADDRESS(ROW(),COLUMN()))),0))</f>
        <v>0</v>
      </c>
    </row>
    <row r="846" spans="2:14" outlineLevel="2">
      <c r="B846" s="556">
        <f t="shared" si="29"/>
        <v>17</v>
      </c>
      <c r="C846" s="557" t="str">
        <f t="shared" si="28"/>
        <v xml:space="preserve">4 Bed / 2 Bath Penthouse </v>
      </c>
      <c r="D846" s="559">
        <f t="array" aca="1" ref="D846" ca="1">SUMPRODUCT(0+(Summary!$D$5:$D$20="Yes"),IFERROR(N(INDIRECT("'"&amp;Summary!$C$5:$C$20&amp;"'!"&amp;ADDRESS(ROW(),COLUMN()))),0))</f>
        <v>0</v>
      </c>
      <c r="E846" s="313">
        <f t="array" aca="1" ref="E846" ca="1">SUMPRODUCT(0+(Summary!$D$5:$D$20="Yes"),IFERROR(N(INDIRECT("'"&amp;Summary!$C$5:$C$20&amp;"'!"&amp;ADDRESS(ROW(),COLUMN()))),0))</f>
        <v>0</v>
      </c>
      <c r="F846" s="315">
        <f t="array" aca="1" ref="F846" ca="1">SUMPRODUCT(0+(Summary!$D$5:$D$20="Yes"),IFERROR(N(INDIRECT("'"&amp;Summary!$C$5:$C$20&amp;"'!"&amp;ADDRESS(ROW(),COLUMN()))),0))</f>
        <v>0</v>
      </c>
      <c r="G846" s="286">
        <f t="array" aca="1" ref="G846" ca="1">SUMPRODUCT(0+(Summary!$D$5:$D$20="Yes"),IFERROR(N(INDIRECT("'"&amp;Summary!$C$5:$C$20&amp;"'!"&amp;ADDRESS(ROW(),COLUMN()))),0))</f>
        <v>0</v>
      </c>
      <c r="H846" s="286">
        <f t="array" aca="1" ref="H846" ca="1">SUMPRODUCT(0+(Summary!$D$5:$D$20="Yes"),IFERROR(N(INDIRECT("'"&amp;Summary!$C$5:$C$20&amp;"'!"&amp;ADDRESS(ROW(),COLUMN()))),0))</f>
        <v>0</v>
      </c>
      <c r="I846" s="286">
        <f t="array" aca="1" ref="I846" ca="1">SUMPRODUCT(0+(Summary!$D$5:$D$20="Yes"),IFERROR(N(INDIRECT("'"&amp;Summary!$C$5:$C$20&amp;"'!"&amp;ADDRESS(ROW(),COLUMN()))),0))</f>
        <v>0</v>
      </c>
      <c r="J846" s="286">
        <f t="array" aca="1" ref="J846" ca="1">SUMPRODUCT(0+(Summary!$D$5:$D$20="Yes"),IFERROR(N(INDIRECT("'"&amp;Summary!$C$5:$C$20&amp;"'!"&amp;ADDRESS(ROW(),COLUMN()))),0))</f>
        <v>0</v>
      </c>
      <c r="K846" s="286">
        <f t="array" aca="1" ref="K846" ca="1">SUMPRODUCT(0+(Summary!$D$5:$D$20="Yes"),IFERROR(N(INDIRECT("'"&amp;Summary!$C$5:$C$20&amp;"'!"&amp;ADDRESS(ROW(),COLUMN()))),0))</f>
        <v>0</v>
      </c>
      <c r="L846" s="286">
        <f t="array" aca="1" ref="L846" ca="1">SUMPRODUCT(0+(Summary!$D$5:$D$20="Yes"),IFERROR(N(INDIRECT("'"&amp;Summary!$C$5:$C$20&amp;"'!"&amp;ADDRESS(ROW(),COLUMN()))),0))</f>
        <v>0</v>
      </c>
      <c r="M846" s="286">
        <f t="array" aca="1" ref="M846" ca="1">SUMPRODUCT(0+(Summary!$D$5:$D$20="Yes"),IFERROR(N(INDIRECT("'"&amp;Summary!$C$5:$C$20&amp;"'!"&amp;ADDRESS(ROW(),COLUMN()))),0))</f>
        <v>0</v>
      </c>
      <c r="N846" s="286">
        <f t="array" aca="1" ref="N846" ca="1">SUMPRODUCT(0+(Summary!$D$5:$D$20="Yes"),IFERROR(N(INDIRECT("'"&amp;Summary!$C$5:$C$20&amp;"'!"&amp;ADDRESS(ROW(),COLUMN()))),0))</f>
        <v>0</v>
      </c>
    </row>
    <row r="847" spans="2:14" outlineLevel="2">
      <c r="B847" s="556">
        <f t="shared" si="29"/>
        <v>18</v>
      </c>
      <c r="C847" s="557" t="str">
        <f t="shared" si="28"/>
        <v xml:space="preserve">2 Bed / 2 Bath </v>
      </c>
      <c r="D847" s="559">
        <f t="array" aca="1" ref="D847" ca="1">SUMPRODUCT(0+(Summary!$D$5:$D$20="Yes"),IFERROR(N(INDIRECT("'"&amp;Summary!$C$5:$C$20&amp;"'!"&amp;ADDRESS(ROW(),COLUMN()))),0))</f>
        <v>0</v>
      </c>
      <c r="E847" s="313">
        <f t="array" aca="1" ref="E847" ca="1">SUMPRODUCT(0+(Summary!$D$5:$D$20="Yes"),IFERROR(N(INDIRECT("'"&amp;Summary!$C$5:$C$20&amp;"'!"&amp;ADDRESS(ROW(),COLUMN()))),0))</f>
        <v>0</v>
      </c>
      <c r="F847" s="315">
        <f t="array" aca="1" ref="F847" ca="1">SUMPRODUCT(0+(Summary!$D$5:$D$20="Yes"),IFERROR(N(INDIRECT("'"&amp;Summary!$C$5:$C$20&amp;"'!"&amp;ADDRESS(ROW(),COLUMN()))),0))</f>
        <v>0</v>
      </c>
      <c r="G847" s="286">
        <f t="array" aca="1" ref="G847" ca="1">SUMPRODUCT(0+(Summary!$D$5:$D$20="Yes"),IFERROR(N(INDIRECT("'"&amp;Summary!$C$5:$C$20&amp;"'!"&amp;ADDRESS(ROW(),COLUMN()))),0))</f>
        <v>0</v>
      </c>
      <c r="H847" s="286">
        <f t="array" aca="1" ref="H847" ca="1">SUMPRODUCT(0+(Summary!$D$5:$D$20="Yes"),IFERROR(N(INDIRECT("'"&amp;Summary!$C$5:$C$20&amp;"'!"&amp;ADDRESS(ROW(),COLUMN()))),0))</f>
        <v>0</v>
      </c>
      <c r="I847" s="286">
        <f t="array" aca="1" ref="I847" ca="1">SUMPRODUCT(0+(Summary!$D$5:$D$20="Yes"),IFERROR(N(INDIRECT("'"&amp;Summary!$C$5:$C$20&amp;"'!"&amp;ADDRESS(ROW(),COLUMN()))),0))</f>
        <v>0</v>
      </c>
      <c r="J847" s="286">
        <f t="array" aca="1" ref="J847" ca="1">SUMPRODUCT(0+(Summary!$D$5:$D$20="Yes"),IFERROR(N(INDIRECT("'"&amp;Summary!$C$5:$C$20&amp;"'!"&amp;ADDRESS(ROW(),COLUMN()))),0))</f>
        <v>0</v>
      </c>
      <c r="K847" s="286">
        <f t="array" aca="1" ref="K847" ca="1">SUMPRODUCT(0+(Summary!$D$5:$D$20="Yes"),IFERROR(N(INDIRECT("'"&amp;Summary!$C$5:$C$20&amp;"'!"&amp;ADDRESS(ROW(),COLUMN()))),0))</f>
        <v>0</v>
      </c>
      <c r="L847" s="286">
        <f t="array" aca="1" ref="L847" ca="1">SUMPRODUCT(0+(Summary!$D$5:$D$20="Yes"),IFERROR(N(INDIRECT("'"&amp;Summary!$C$5:$C$20&amp;"'!"&amp;ADDRESS(ROW(),COLUMN()))),0))</f>
        <v>0</v>
      </c>
      <c r="M847" s="286">
        <f t="array" aca="1" ref="M847" ca="1">SUMPRODUCT(0+(Summary!$D$5:$D$20="Yes"),IFERROR(N(INDIRECT("'"&amp;Summary!$C$5:$C$20&amp;"'!"&amp;ADDRESS(ROW(),COLUMN()))),0))</f>
        <v>0</v>
      </c>
      <c r="N847" s="286">
        <f t="array" aca="1" ref="N847" ca="1">SUMPRODUCT(0+(Summary!$D$5:$D$20="Yes"),IFERROR(N(INDIRECT("'"&amp;Summary!$C$5:$C$20&amp;"'!"&amp;ADDRESS(ROW(),COLUMN()))),0))</f>
        <v>0</v>
      </c>
    </row>
    <row r="848" spans="2:14" outlineLevel="2">
      <c r="B848" s="556">
        <f t="shared" si="29"/>
        <v>19</v>
      </c>
      <c r="C848" s="557">
        <f t="shared" si="28"/>
        <v>0</v>
      </c>
      <c r="D848" s="559">
        <f t="array" aca="1" ref="D848" ca="1">SUMPRODUCT(0+(Summary!$D$5:$D$20="Yes"),IFERROR(N(INDIRECT("'"&amp;Summary!$C$5:$C$20&amp;"'!"&amp;ADDRESS(ROW(),COLUMN()))),0))</f>
        <v>0</v>
      </c>
      <c r="E848" s="313">
        <f t="array" aca="1" ref="E848" ca="1">SUMPRODUCT(0+(Summary!$D$5:$D$20="Yes"),IFERROR(N(INDIRECT("'"&amp;Summary!$C$5:$C$20&amp;"'!"&amp;ADDRESS(ROW(),COLUMN()))),0))</f>
        <v>0</v>
      </c>
      <c r="F848" s="315">
        <f t="array" aca="1" ref="F848" ca="1">SUMPRODUCT(0+(Summary!$D$5:$D$20="Yes"),IFERROR(N(INDIRECT("'"&amp;Summary!$C$5:$C$20&amp;"'!"&amp;ADDRESS(ROW(),COLUMN()))),0))</f>
        <v>0</v>
      </c>
      <c r="G848" s="286">
        <f t="array" aca="1" ref="G848" ca="1">SUMPRODUCT(0+(Summary!$D$5:$D$20="Yes"),IFERROR(N(INDIRECT("'"&amp;Summary!$C$5:$C$20&amp;"'!"&amp;ADDRESS(ROW(),COLUMN()))),0))</f>
        <v>0</v>
      </c>
      <c r="H848" s="286">
        <f t="array" aca="1" ref="H848" ca="1">SUMPRODUCT(0+(Summary!$D$5:$D$20="Yes"),IFERROR(N(INDIRECT("'"&amp;Summary!$C$5:$C$20&amp;"'!"&amp;ADDRESS(ROW(),COLUMN()))),0))</f>
        <v>0</v>
      </c>
      <c r="I848" s="286">
        <f t="array" aca="1" ref="I848" ca="1">SUMPRODUCT(0+(Summary!$D$5:$D$20="Yes"),IFERROR(N(INDIRECT("'"&amp;Summary!$C$5:$C$20&amp;"'!"&amp;ADDRESS(ROW(),COLUMN()))),0))</f>
        <v>0</v>
      </c>
      <c r="J848" s="286">
        <f t="array" aca="1" ref="J848" ca="1">SUMPRODUCT(0+(Summary!$D$5:$D$20="Yes"),IFERROR(N(INDIRECT("'"&amp;Summary!$C$5:$C$20&amp;"'!"&amp;ADDRESS(ROW(),COLUMN()))),0))</f>
        <v>0</v>
      </c>
      <c r="K848" s="286">
        <f t="array" aca="1" ref="K848" ca="1">SUMPRODUCT(0+(Summary!$D$5:$D$20="Yes"),IFERROR(N(INDIRECT("'"&amp;Summary!$C$5:$C$20&amp;"'!"&amp;ADDRESS(ROW(),COLUMN()))),0))</f>
        <v>0</v>
      </c>
      <c r="L848" s="286">
        <f t="array" aca="1" ref="L848" ca="1">SUMPRODUCT(0+(Summary!$D$5:$D$20="Yes"),IFERROR(N(INDIRECT("'"&amp;Summary!$C$5:$C$20&amp;"'!"&amp;ADDRESS(ROW(),COLUMN()))),0))</f>
        <v>0</v>
      </c>
      <c r="M848" s="286">
        <f t="array" aca="1" ref="M848" ca="1">SUMPRODUCT(0+(Summary!$D$5:$D$20="Yes"),IFERROR(N(INDIRECT("'"&amp;Summary!$C$5:$C$20&amp;"'!"&amp;ADDRESS(ROW(),COLUMN()))),0))</f>
        <v>0</v>
      </c>
      <c r="N848" s="286">
        <f t="array" aca="1" ref="N848" ca="1">SUMPRODUCT(0+(Summary!$D$5:$D$20="Yes"),IFERROR(N(INDIRECT("'"&amp;Summary!$C$5:$C$20&amp;"'!"&amp;ADDRESS(ROW(),COLUMN()))),0))</f>
        <v>0</v>
      </c>
    </row>
    <row r="849" spans="2:14" outlineLevel="2">
      <c r="B849" s="556">
        <f t="shared" si="29"/>
        <v>20</v>
      </c>
      <c r="C849" s="557">
        <f t="shared" si="28"/>
        <v>0</v>
      </c>
      <c r="D849" s="559">
        <f t="array" aca="1" ref="D849" ca="1">SUMPRODUCT(0+(Summary!$D$5:$D$20="Yes"),IFERROR(N(INDIRECT("'"&amp;Summary!$C$5:$C$20&amp;"'!"&amp;ADDRESS(ROW(),COLUMN()))),0))</f>
        <v>0</v>
      </c>
      <c r="E849" s="313">
        <f t="array" aca="1" ref="E849" ca="1">SUMPRODUCT(0+(Summary!$D$5:$D$20="Yes"),IFERROR(N(INDIRECT("'"&amp;Summary!$C$5:$C$20&amp;"'!"&amp;ADDRESS(ROW(),COLUMN()))),0))</f>
        <v>0</v>
      </c>
      <c r="F849" s="315">
        <f t="array" aca="1" ref="F849" ca="1">SUMPRODUCT(0+(Summary!$D$5:$D$20="Yes"),IFERROR(N(INDIRECT("'"&amp;Summary!$C$5:$C$20&amp;"'!"&amp;ADDRESS(ROW(),COLUMN()))),0))</f>
        <v>0</v>
      </c>
      <c r="G849" s="286">
        <f t="array" aca="1" ref="G849" ca="1">SUMPRODUCT(0+(Summary!$D$5:$D$20="Yes"),IFERROR(N(INDIRECT("'"&amp;Summary!$C$5:$C$20&amp;"'!"&amp;ADDRESS(ROW(),COLUMN()))),0))</f>
        <v>0</v>
      </c>
      <c r="H849" s="286">
        <f t="array" aca="1" ref="H849" ca="1">SUMPRODUCT(0+(Summary!$D$5:$D$20="Yes"),IFERROR(N(INDIRECT("'"&amp;Summary!$C$5:$C$20&amp;"'!"&amp;ADDRESS(ROW(),COLUMN()))),0))</f>
        <v>0</v>
      </c>
      <c r="I849" s="286">
        <f t="array" aca="1" ref="I849" ca="1">SUMPRODUCT(0+(Summary!$D$5:$D$20="Yes"),IFERROR(N(INDIRECT("'"&amp;Summary!$C$5:$C$20&amp;"'!"&amp;ADDRESS(ROW(),COLUMN()))),0))</f>
        <v>0</v>
      </c>
      <c r="J849" s="286">
        <f t="array" aca="1" ref="J849" ca="1">SUMPRODUCT(0+(Summary!$D$5:$D$20="Yes"),IFERROR(N(INDIRECT("'"&amp;Summary!$C$5:$C$20&amp;"'!"&amp;ADDRESS(ROW(),COLUMN()))),0))</f>
        <v>0</v>
      </c>
      <c r="K849" s="286">
        <f t="array" aca="1" ref="K849" ca="1">SUMPRODUCT(0+(Summary!$D$5:$D$20="Yes"),IFERROR(N(INDIRECT("'"&amp;Summary!$C$5:$C$20&amp;"'!"&amp;ADDRESS(ROW(),COLUMN()))),0))</f>
        <v>0</v>
      </c>
      <c r="L849" s="286">
        <f t="array" aca="1" ref="L849" ca="1">SUMPRODUCT(0+(Summary!$D$5:$D$20="Yes"),IFERROR(N(INDIRECT("'"&amp;Summary!$C$5:$C$20&amp;"'!"&amp;ADDRESS(ROW(),COLUMN()))),0))</f>
        <v>0</v>
      </c>
      <c r="M849" s="286">
        <f t="array" aca="1" ref="M849" ca="1">SUMPRODUCT(0+(Summary!$D$5:$D$20="Yes"),IFERROR(N(INDIRECT("'"&amp;Summary!$C$5:$C$20&amp;"'!"&amp;ADDRESS(ROW(),COLUMN()))),0))</f>
        <v>0</v>
      </c>
      <c r="N849" s="286">
        <f t="array" aca="1" ref="N849" ca="1">SUMPRODUCT(0+(Summary!$D$5:$D$20="Yes"),IFERROR(N(INDIRECT("'"&amp;Summary!$C$5:$C$20&amp;"'!"&amp;ADDRESS(ROW(),COLUMN()))),0))</f>
        <v>0</v>
      </c>
    </row>
    <row r="850" spans="2:14" outlineLevel="2">
      <c r="B850" s="556">
        <f t="shared" si="29"/>
        <v>21</v>
      </c>
      <c r="C850" s="557">
        <f t="shared" si="28"/>
        <v>0</v>
      </c>
      <c r="D850" s="559">
        <f t="array" aca="1" ref="D850" ca="1">SUMPRODUCT(0+(Summary!$D$5:$D$20="Yes"),IFERROR(N(INDIRECT("'"&amp;Summary!$C$5:$C$20&amp;"'!"&amp;ADDRESS(ROW(),COLUMN()))),0))</f>
        <v>0</v>
      </c>
      <c r="E850" s="313">
        <f t="array" aca="1" ref="E850" ca="1">SUMPRODUCT(0+(Summary!$D$5:$D$20="Yes"),IFERROR(N(INDIRECT("'"&amp;Summary!$C$5:$C$20&amp;"'!"&amp;ADDRESS(ROW(),COLUMN()))),0))</f>
        <v>0</v>
      </c>
      <c r="F850" s="315">
        <f t="array" aca="1" ref="F850" ca="1">SUMPRODUCT(0+(Summary!$D$5:$D$20="Yes"),IFERROR(N(INDIRECT("'"&amp;Summary!$C$5:$C$20&amp;"'!"&amp;ADDRESS(ROW(),COLUMN()))),0))</f>
        <v>0</v>
      </c>
      <c r="G850" s="286">
        <f t="array" aca="1" ref="G850" ca="1">SUMPRODUCT(0+(Summary!$D$5:$D$20="Yes"),IFERROR(N(INDIRECT("'"&amp;Summary!$C$5:$C$20&amp;"'!"&amp;ADDRESS(ROW(),COLUMN()))),0))</f>
        <v>0</v>
      </c>
      <c r="H850" s="286">
        <f t="array" aca="1" ref="H850" ca="1">SUMPRODUCT(0+(Summary!$D$5:$D$20="Yes"),IFERROR(N(INDIRECT("'"&amp;Summary!$C$5:$C$20&amp;"'!"&amp;ADDRESS(ROW(),COLUMN()))),0))</f>
        <v>0</v>
      </c>
      <c r="I850" s="286">
        <f t="array" aca="1" ref="I850" ca="1">SUMPRODUCT(0+(Summary!$D$5:$D$20="Yes"),IFERROR(N(INDIRECT("'"&amp;Summary!$C$5:$C$20&amp;"'!"&amp;ADDRESS(ROW(),COLUMN()))),0))</f>
        <v>0</v>
      </c>
      <c r="J850" s="286">
        <f t="array" aca="1" ref="J850" ca="1">SUMPRODUCT(0+(Summary!$D$5:$D$20="Yes"),IFERROR(N(INDIRECT("'"&amp;Summary!$C$5:$C$20&amp;"'!"&amp;ADDRESS(ROW(),COLUMN()))),0))</f>
        <v>0</v>
      </c>
      <c r="K850" s="286">
        <f t="array" aca="1" ref="K850" ca="1">SUMPRODUCT(0+(Summary!$D$5:$D$20="Yes"),IFERROR(N(INDIRECT("'"&amp;Summary!$C$5:$C$20&amp;"'!"&amp;ADDRESS(ROW(),COLUMN()))),0))</f>
        <v>0</v>
      </c>
      <c r="L850" s="286">
        <f t="array" aca="1" ref="L850" ca="1">SUMPRODUCT(0+(Summary!$D$5:$D$20="Yes"),IFERROR(N(INDIRECT("'"&amp;Summary!$C$5:$C$20&amp;"'!"&amp;ADDRESS(ROW(),COLUMN()))),0))</f>
        <v>0</v>
      </c>
      <c r="M850" s="286">
        <f t="array" aca="1" ref="M850" ca="1">SUMPRODUCT(0+(Summary!$D$5:$D$20="Yes"),IFERROR(N(INDIRECT("'"&amp;Summary!$C$5:$C$20&amp;"'!"&amp;ADDRESS(ROW(),COLUMN()))),0))</f>
        <v>0</v>
      </c>
      <c r="N850" s="286">
        <f t="array" aca="1" ref="N850" ca="1">SUMPRODUCT(0+(Summary!$D$5:$D$20="Yes"),IFERROR(N(INDIRECT("'"&amp;Summary!$C$5:$C$20&amp;"'!"&amp;ADDRESS(ROW(),COLUMN()))),0))</f>
        <v>0</v>
      </c>
    </row>
    <row r="851" spans="2:14" outlineLevel="2">
      <c r="B851" s="556">
        <f t="shared" si="29"/>
        <v>22</v>
      </c>
      <c r="C851" s="557">
        <f t="shared" si="28"/>
        <v>0</v>
      </c>
      <c r="D851" s="559">
        <f t="array" aca="1" ref="D851" ca="1">SUMPRODUCT(0+(Summary!$D$5:$D$20="Yes"),IFERROR(N(INDIRECT("'"&amp;Summary!$C$5:$C$20&amp;"'!"&amp;ADDRESS(ROW(),COLUMN()))),0))</f>
        <v>0</v>
      </c>
      <c r="E851" s="313">
        <f t="array" aca="1" ref="E851" ca="1">SUMPRODUCT(0+(Summary!$D$5:$D$20="Yes"),IFERROR(N(INDIRECT("'"&amp;Summary!$C$5:$C$20&amp;"'!"&amp;ADDRESS(ROW(),COLUMN()))),0))</f>
        <v>0</v>
      </c>
      <c r="F851" s="315">
        <f t="array" aca="1" ref="F851" ca="1">SUMPRODUCT(0+(Summary!$D$5:$D$20="Yes"),IFERROR(N(INDIRECT("'"&amp;Summary!$C$5:$C$20&amp;"'!"&amp;ADDRESS(ROW(),COLUMN()))),0))</f>
        <v>0</v>
      </c>
      <c r="G851" s="286">
        <f t="array" aca="1" ref="G851" ca="1">SUMPRODUCT(0+(Summary!$D$5:$D$20="Yes"),IFERROR(N(INDIRECT("'"&amp;Summary!$C$5:$C$20&amp;"'!"&amp;ADDRESS(ROW(),COLUMN()))),0))</f>
        <v>0</v>
      </c>
      <c r="H851" s="286">
        <f t="array" aca="1" ref="H851" ca="1">SUMPRODUCT(0+(Summary!$D$5:$D$20="Yes"),IFERROR(N(INDIRECT("'"&amp;Summary!$C$5:$C$20&amp;"'!"&amp;ADDRESS(ROW(),COLUMN()))),0))</f>
        <v>0</v>
      </c>
      <c r="I851" s="286">
        <f t="array" aca="1" ref="I851" ca="1">SUMPRODUCT(0+(Summary!$D$5:$D$20="Yes"),IFERROR(N(INDIRECT("'"&amp;Summary!$C$5:$C$20&amp;"'!"&amp;ADDRESS(ROW(),COLUMN()))),0))</f>
        <v>0</v>
      </c>
      <c r="J851" s="286">
        <f t="array" aca="1" ref="J851" ca="1">SUMPRODUCT(0+(Summary!$D$5:$D$20="Yes"),IFERROR(N(INDIRECT("'"&amp;Summary!$C$5:$C$20&amp;"'!"&amp;ADDRESS(ROW(),COLUMN()))),0))</f>
        <v>0</v>
      </c>
      <c r="K851" s="286">
        <f t="array" aca="1" ref="K851" ca="1">SUMPRODUCT(0+(Summary!$D$5:$D$20="Yes"),IFERROR(N(INDIRECT("'"&amp;Summary!$C$5:$C$20&amp;"'!"&amp;ADDRESS(ROW(),COLUMN()))),0))</f>
        <v>0</v>
      </c>
      <c r="L851" s="286">
        <f t="array" aca="1" ref="L851" ca="1">SUMPRODUCT(0+(Summary!$D$5:$D$20="Yes"),IFERROR(N(INDIRECT("'"&amp;Summary!$C$5:$C$20&amp;"'!"&amp;ADDRESS(ROW(),COLUMN()))),0))</f>
        <v>0</v>
      </c>
      <c r="M851" s="286">
        <f t="array" aca="1" ref="M851" ca="1">SUMPRODUCT(0+(Summary!$D$5:$D$20="Yes"),IFERROR(N(INDIRECT("'"&amp;Summary!$C$5:$C$20&amp;"'!"&amp;ADDRESS(ROW(),COLUMN()))),0))</f>
        <v>0</v>
      </c>
      <c r="N851" s="286">
        <f t="array" aca="1" ref="N851" ca="1">SUMPRODUCT(0+(Summary!$D$5:$D$20="Yes"),IFERROR(N(INDIRECT("'"&amp;Summary!$C$5:$C$20&amp;"'!"&amp;ADDRESS(ROW(),COLUMN()))),0))</f>
        <v>0</v>
      </c>
    </row>
    <row r="852" spans="2:14" outlineLevel="2">
      <c r="B852" s="556">
        <f t="shared" si="29"/>
        <v>23</v>
      </c>
      <c r="C852" s="557">
        <f t="shared" si="28"/>
        <v>0</v>
      </c>
      <c r="D852" s="559">
        <f t="array" aca="1" ref="D852" ca="1">SUMPRODUCT(0+(Summary!$D$5:$D$20="Yes"),IFERROR(N(INDIRECT("'"&amp;Summary!$C$5:$C$20&amp;"'!"&amp;ADDRESS(ROW(),COLUMN()))),0))</f>
        <v>0</v>
      </c>
      <c r="E852" s="313">
        <f t="array" aca="1" ref="E852" ca="1">SUMPRODUCT(0+(Summary!$D$5:$D$20="Yes"),IFERROR(N(INDIRECT("'"&amp;Summary!$C$5:$C$20&amp;"'!"&amp;ADDRESS(ROW(),COLUMN()))),0))</f>
        <v>0</v>
      </c>
      <c r="F852" s="315">
        <f t="array" aca="1" ref="F852" ca="1">SUMPRODUCT(0+(Summary!$D$5:$D$20="Yes"),IFERROR(N(INDIRECT("'"&amp;Summary!$C$5:$C$20&amp;"'!"&amp;ADDRESS(ROW(),COLUMN()))),0))</f>
        <v>0</v>
      </c>
      <c r="G852" s="286">
        <f t="array" aca="1" ref="G852" ca="1">SUMPRODUCT(0+(Summary!$D$5:$D$20="Yes"),IFERROR(N(INDIRECT("'"&amp;Summary!$C$5:$C$20&amp;"'!"&amp;ADDRESS(ROW(),COLUMN()))),0))</f>
        <v>0</v>
      </c>
      <c r="H852" s="286">
        <f t="array" aca="1" ref="H852" ca="1">SUMPRODUCT(0+(Summary!$D$5:$D$20="Yes"),IFERROR(N(INDIRECT("'"&amp;Summary!$C$5:$C$20&amp;"'!"&amp;ADDRESS(ROW(),COLUMN()))),0))</f>
        <v>0</v>
      </c>
      <c r="I852" s="286">
        <f t="array" aca="1" ref="I852" ca="1">SUMPRODUCT(0+(Summary!$D$5:$D$20="Yes"),IFERROR(N(INDIRECT("'"&amp;Summary!$C$5:$C$20&amp;"'!"&amp;ADDRESS(ROW(),COLUMN()))),0))</f>
        <v>0</v>
      </c>
      <c r="J852" s="286">
        <f t="array" aca="1" ref="J852" ca="1">SUMPRODUCT(0+(Summary!$D$5:$D$20="Yes"),IFERROR(N(INDIRECT("'"&amp;Summary!$C$5:$C$20&amp;"'!"&amp;ADDRESS(ROW(),COLUMN()))),0))</f>
        <v>0</v>
      </c>
      <c r="K852" s="286">
        <f t="array" aca="1" ref="K852" ca="1">SUMPRODUCT(0+(Summary!$D$5:$D$20="Yes"),IFERROR(N(INDIRECT("'"&amp;Summary!$C$5:$C$20&amp;"'!"&amp;ADDRESS(ROW(),COLUMN()))),0))</f>
        <v>0</v>
      </c>
      <c r="L852" s="286">
        <f t="array" aca="1" ref="L852" ca="1">SUMPRODUCT(0+(Summary!$D$5:$D$20="Yes"),IFERROR(N(INDIRECT("'"&amp;Summary!$C$5:$C$20&amp;"'!"&amp;ADDRESS(ROW(),COLUMN()))),0))</f>
        <v>0</v>
      </c>
      <c r="M852" s="286">
        <f t="array" aca="1" ref="M852" ca="1">SUMPRODUCT(0+(Summary!$D$5:$D$20="Yes"),IFERROR(N(INDIRECT("'"&amp;Summary!$C$5:$C$20&amp;"'!"&amp;ADDRESS(ROW(),COLUMN()))),0))</f>
        <v>0</v>
      </c>
      <c r="N852" s="286">
        <f t="array" aca="1" ref="N852" ca="1">SUMPRODUCT(0+(Summary!$D$5:$D$20="Yes"),IFERROR(N(INDIRECT("'"&amp;Summary!$C$5:$C$20&amp;"'!"&amp;ADDRESS(ROW(),COLUMN()))),0))</f>
        <v>0</v>
      </c>
    </row>
    <row r="853" spans="2:14" outlineLevel="2">
      <c r="B853" s="556">
        <f t="shared" si="29"/>
        <v>24</v>
      </c>
      <c r="C853" s="557">
        <f t="shared" si="28"/>
        <v>0</v>
      </c>
      <c r="D853" s="559">
        <f t="array" aca="1" ref="D853" ca="1">SUMPRODUCT(0+(Summary!$D$5:$D$20="Yes"),IFERROR(N(INDIRECT("'"&amp;Summary!$C$5:$C$20&amp;"'!"&amp;ADDRESS(ROW(),COLUMN()))),0))</f>
        <v>0</v>
      </c>
      <c r="E853" s="313">
        <f t="array" aca="1" ref="E853" ca="1">SUMPRODUCT(0+(Summary!$D$5:$D$20="Yes"),IFERROR(N(INDIRECT("'"&amp;Summary!$C$5:$C$20&amp;"'!"&amp;ADDRESS(ROW(),COLUMN()))),0))</f>
        <v>0</v>
      </c>
      <c r="F853" s="315">
        <f t="array" aca="1" ref="F853" ca="1">SUMPRODUCT(0+(Summary!$D$5:$D$20="Yes"),IFERROR(N(INDIRECT("'"&amp;Summary!$C$5:$C$20&amp;"'!"&amp;ADDRESS(ROW(),COLUMN()))),0))</f>
        <v>0</v>
      </c>
      <c r="G853" s="286">
        <f t="array" aca="1" ref="G853" ca="1">SUMPRODUCT(0+(Summary!$D$5:$D$20="Yes"),IFERROR(N(INDIRECT("'"&amp;Summary!$C$5:$C$20&amp;"'!"&amp;ADDRESS(ROW(),COLUMN()))),0))</f>
        <v>0</v>
      </c>
      <c r="H853" s="286">
        <f t="array" aca="1" ref="H853" ca="1">SUMPRODUCT(0+(Summary!$D$5:$D$20="Yes"),IFERROR(N(INDIRECT("'"&amp;Summary!$C$5:$C$20&amp;"'!"&amp;ADDRESS(ROW(),COLUMN()))),0))</f>
        <v>0</v>
      </c>
      <c r="I853" s="286">
        <f t="array" aca="1" ref="I853" ca="1">SUMPRODUCT(0+(Summary!$D$5:$D$20="Yes"),IFERROR(N(INDIRECT("'"&amp;Summary!$C$5:$C$20&amp;"'!"&amp;ADDRESS(ROW(),COLUMN()))),0))</f>
        <v>0</v>
      </c>
      <c r="J853" s="286">
        <f t="array" aca="1" ref="J853" ca="1">SUMPRODUCT(0+(Summary!$D$5:$D$20="Yes"),IFERROR(N(INDIRECT("'"&amp;Summary!$C$5:$C$20&amp;"'!"&amp;ADDRESS(ROW(),COLUMN()))),0))</f>
        <v>0</v>
      </c>
      <c r="K853" s="286">
        <f t="array" aca="1" ref="K853" ca="1">SUMPRODUCT(0+(Summary!$D$5:$D$20="Yes"),IFERROR(N(INDIRECT("'"&amp;Summary!$C$5:$C$20&amp;"'!"&amp;ADDRESS(ROW(),COLUMN()))),0))</f>
        <v>0</v>
      </c>
      <c r="L853" s="286">
        <f t="array" aca="1" ref="L853" ca="1">SUMPRODUCT(0+(Summary!$D$5:$D$20="Yes"),IFERROR(N(INDIRECT("'"&amp;Summary!$C$5:$C$20&amp;"'!"&amp;ADDRESS(ROW(),COLUMN()))),0))</f>
        <v>0</v>
      </c>
      <c r="M853" s="286">
        <f t="array" aca="1" ref="M853" ca="1">SUMPRODUCT(0+(Summary!$D$5:$D$20="Yes"),IFERROR(N(INDIRECT("'"&amp;Summary!$C$5:$C$20&amp;"'!"&amp;ADDRESS(ROW(),COLUMN()))),0))</f>
        <v>0</v>
      </c>
      <c r="N853" s="286">
        <f t="array" aca="1" ref="N853" ca="1">SUMPRODUCT(0+(Summary!$D$5:$D$20="Yes"),IFERROR(N(INDIRECT("'"&amp;Summary!$C$5:$C$20&amp;"'!"&amp;ADDRESS(ROW(),COLUMN()))),0))</f>
        <v>0</v>
      </c>
    </row>
    <row r="854" spans="2:14" outlineLevel="2">
      <c r="B854" s="556">
        <f t="shared" ref="B854:B859" si="30">B853+1</f>
        <v>25</v>
      </c>
      <c r="C854" s="557">
        <f t="shared" si="28"/>
        <v>0</v>
      </c>
      <c r="D854" s="559">
        <f t="array" aca="1" ref="D854" ca="1">SUMPRODUCT(0+(Summary!$D$5:$D$20="Yes"),IFERROR(N(INDIRECT("'"&amp;Summary!$C$5:$C$20&amp;"'!"&amp;ADDRESS(ROW(),COLUMN()))),0))</f>
        <v>0</v>
      </c>
      <c r="E854" s="313">
        <f t="array" aca="1" ref="E854" ca="1">SUMPRODUCT(0+(Summary!$D$5:$D$20="Yes"),IFERROR(N(INDIRECT("'"&amp;Summary!$C$5:$C$20&amp;"'!"&amp;ADDRESS(ROW(),COLUMN()))),0))</f>
        <v>0</v>
      </c>
      <c r="F854" s="315">
        <f t="array" aca="1" ref="F854" ca="1">SUMPRODUCT(0+(Summary!$D$5:$D$20="Yes"),IFERROR(N(INDIRECT("'"&amp;Summary!$C$5:$C$20&amp;"'!"&amp;ADDRESS(ROW(),COLUMN()))),0))</f>
        <v>0</v>
      </c>
      <c r="G854" s="286">
        <f t="array" aca="1" ref="G854" ca="1">SUMPRODUCT(0+(Summary!$D$5:$D$20="Yes"),IFERROR(N(INDIRECT("'"&amp;Summary!$C$5:$C$20&amp;"'!"&amp;ADDRESS(ROW(),COLUMN()))),0))</f>
        <v>0</v>
      </c>
      <c r="H854" s="286">
        <f t="array" aca="1" ref="H854" ca="1">SUMPRODUCT(0+(Summary!$D$5:$D$20="Yes"),IFERROR(N(INDIRECT("'"&amp;Summary!$C$5:$C$20&amp;"'!"&amp;ADDRESS(ROW(),COLUMN()))),0))</f>
        <v>0</v>
      </c>
      <c r="I854" s="286">
        <f t="array" aca="1" ref="I854" ca="1">SUMPRODUCT(0+(Summary!$D$5:$D$20="Yes"),IFERROR(N(INDIRECT("'"&amp;Summary!$C$5:$C$20&amp;"'!"&amp;ADDRESS(ROW(),COLUMN()))),0))</f>
        <v>0</v>
      </c>
      <c r="J854" s="286">
        <f t="array" aca="1" ref="J854" ca="1">SUMPRODUCT(0+(Summary!$D$5:$D$20="Yes"),IFERROR(N(INDIRECT("'"&amp;Summary!$C$5:$C$20&amp;"'!"&amp;ADDRESS(ROW(),COLUMN()))),0))</f>
        <v>0</v>
      </c>
      <c r="K854" s="286">
        <f t="array" aca="1" ref="K854" ca="1">SUMPRODUCT(0+(Summary!$D$5:$D$20="Yes"),IFERROR(N(INDIRECT("'"&amp;Summary!$C$5:$C$20&amp;"'!"&amp;ADDRESS(ROW(),COLUMN()))),0))</f>
        <v>0</v>
      </c>
      <c r="L854" s="286">
        <f t="array" aca="1" ref="L854" ca="1">SUMPRODUCT(0+(Summary!$D$5:$D$20="Yes"),IFERROR(N(INDIRECT("'"&amp;Summary!$C$5:$C$20&amp;"'!"&amp;ADDRESS(ROW(),COLUMN()))),0))</f>
        <v>0</v>
      </c>
      <c r="M854" s="286">
        <f t="array" aca="1" ref="M854" ca="1">SUMPRODUCT(0+(Summary!$D$5:$D$20="Yes"),IFERROR(N(INDIRECT("'"&amp;Summary!$C$5:$C$20&amp;"'!"&amp;ADDRESS(ROW(),COLUMN()))),0))</f>
        <v>0</v>
      </c>
      <c r="N854" s="286">
        <f t="array" aca="1" ref="N854" ca="1">SUMPRODUCT(0+(Summary!$D$5:$D$20="Yes"),IFERROR(N(INDIRECT("'"&amp;Summary!$C$5:$C$20&amp;"'!"&amp;ADDRESS(ROW(),COLUMN()))),0))</f>
        <v>0</v>
      </c>
    </row>
    <row r="855" spans="2:14" outlineLevel="2">
      <c r="B855" s="556">
        <f t="shared" si="30"/>
        <v>26</v>
      </c>
      <c r="C855" s="557">
        <f t="shared" si="28"/>
        <v>0</v>
      </c>
      <c r="D855" s="559">
        <f t="array" aca="1" ref="D855" ca="1">SUMPRODUCT(0+(Summary!$D$5:$D$20="Yes"),IFERROR(N(INDIRECT("'"&amp;Summary!$C$5:$C$20&amp;"'!"&amp;ADDRESS(ROW(),COLUMN()))),0))</f>
        <v>0</v>
      </c>
      <c r="E855" s="313">
        <f t="array" aca="1" ref="E855" ca="1">SUMPRODUCT(0+(Summary!$D$5:$D$20="Yes"),IFERROR(N(INDIRECT("'"&amp;Summary!$C$5:$C$20&amp;"'!"&amp;ADDRESS(ROW(),COLUMN()))),0))</f>
        <v>0</v>
      </c>
      <c r="F855" s="315">
        <f t="array" aca="1" ref="F855" ca="1">SUMPRODUCT(0+(Summary!$D$5:$D$20="Yes"),IFERROR(N(INDIRECT("'"&amp;Summary!$C$5:$C$20&amp;"'!"&amp;ADDRESS(ROW(),COLUMN()))),0))</f>
        <v>0</v>
      </c>
      <c r="G855" s="286">
        <f t="array" aca="1" ref="G855" ca="1">SUMPRODUCT(0+(Summary!$D$5:$D$20="Yes"),IFERROR(N(INDIRECT("'"&amp;Summary!$C$5:$C$20&amp;"'!"&amp;ADDRESS(ROW(),COLUMN()))),0))</f>
        <v>0</v>
      </c>
      <c r="H855" s="286">
        <f t="array" aca="1" ref="H855" ca="1">SUMPRODUCT(0+(Summary!$D$5:$D$20="Yes"),IFERROR(N(INDIRECT("'"&amp;Summary!$C$5:$C$20&amp;"'!"&amp;ADDRESS(ROW(),COLUMN()))),0))</f>
        <v>0</v>
      </c>
      <c r="I855" s="286">
        <f t="array" aca="1" ref="I855" ca="1">SUMPRODUCT(0+(Summary!$D$5:$D$20="Yes"),IFERROR(N(INDIRECT("'"&amp;Summary!$C$5:$C$20&amp;"'!"&amp;ADDRESS(ROW(),COLUMN()))),0))</f>
        <v>0</v>
      </c>
      <c r="J855" s="286">
        <f t="array" aca="1" ref="J855" ca="1">SUMPRODUCT(0+(Summary!$D$5:$D$20="Yes"),IFERROR(N(INDIRECT("'"&amp;Summary!$C$5:$C$20&amp;"'!"&amp;ADDRESS(ROW(),COLUMN()))),0))</f>
        <v>0</v>
      </c>
      <c r="K855" s="286">
        <f t="array" aca="1" ref="K855" ca="1">SUMPRODUCT(0+(Summary!$D$5:$D$20="Yes"),IFERROR(N(INDIRECT("'"&amp;Summary!$C$5:$C$20&amp;"'!"&amp;ADDRESS(ROW(),COLUMN()))),0))</f>
        <v>0</v>
      </c>
      <c r="L855" s="286">
        <f t="array" aca="1" ref="L855" ca="1">SUMPRODUCT(0+(Summary!$D$5:$D$20="Yes"),IFERROR(N(INDIRECT("'"&amp;Summary!$C$5:$C$20&amp;"'!"&amp;ADDRESS(ROW(),COLUMN()))),0))</f>
        <v>0</v>
      </c>
      <c r="M855" s="286">
        <f t="array" aca="1" ref="M855" ca="1">SUMPRODUCT(0+(Summary!$D$5:$D$20="Yes"),IFERROR(N(INDIRECT("'"&amp;Summary!$C$5:$C$20&amp;"'!"&amp;ADDRESS(ROW(),COLUMN()))),0))</f>
        <v>0</v>
      </c>
      <c r="N855" s="286">
        <f t="array" aca="1" ref="N855" ca="1">SUMPRODUCT(0+(Summary!$D$5:$D$20="Yes"),IFERROR(N(INDIRECT("'"&amp;Summary!$C$5:$C$20&amp;"'!"&amp;ADDRESS(ROW(),COLUMN()))),0))</f>
        <v>0</v>
      </c>
    </row>
    <row r="856" spans="2:14" outlineLevel="2">
      <c r="B856" s="556">
        <f t="shared" si="30"/>
        <v>27</v>
      </c>
      <c r="C856" s="557">
        <f t="shared" si="28"/>
        <v>0</v>
      </c>
      <c r="D856" s="559">
        <f t="array" aca="1" ref="D856" ca="1">SUMPRODUCT(0+(Summary!$D$5:$D$20="Yes"),IFERROR(N(INDIRECT("'"&amp;Summary!$C$5:$C$20&amp;"'!"&amp;ADDRESS(ROW(),COLUMN()))),0))</f>
        <v>0</v>
      </c>
      <c r="E856" s="313">
        <f t="array" aca="1" ref="E856" ca="1">SUMPRODUCT(0+(Summary!$D$5:$D$20="Yes"),IFERROR(N(INDIRECT("'"&amp;Summary!$C$5:$C$20&amp;"'!"&amp;ADDRESS(ROW(),COLUMN()))),0))</f>
        <v>0</v>
      </c>
      <c r="F856" s="315">
        <f t="array" aca="1" ref="F856" ca="1">SUMPRODUCT(0+(Summary!$D$5:$D$20="Yes"),IFERROR(N(INDIRECT("'"&amp;Summary!$C$5:$C$20&amp;"'!"&amp;ADDRESS(ROW(),COLUMN()))),0))</f>
        <v>0</v>
      </c>
      <c r="G856" s="286">
        <f t="array" aca="1" ref="G856" ca="1">SUMPRODUCT(0+(Summary!$D$5:$D$20="Yes"),IFERROR(N(INDIRECT("'"&amp;Summary!$C$5:$C$20&amp;"'!"&amp;ADDRESS(ROW(),COLUMN()))),0))</f>
        <v>0</v>
      </c>
      <c r="H856" s="286">
        <f t="array" aca="1" ref="H856" ca="1">SUMPRODUCT(0+(Summary!$D$5:$D$20="Yes"),IFERROR(N(INDIRECT("'"&amp;Summary!$C$5:$C$20&amp;"'!"&amp;ADDRESS(ROW(),COLUMN()))),0))</f>
        <v>0</v>
      </c>
      <c r="I856" s="286">
        <f t="array" aca="1" ref="I856" ca="1">SUMPRODUCT(0+(Summary!$D$5:$D$20="Yes"),IFERROR(N(INDIRECT("'"&amp;Summary!$C$5:$C$20&amp;"'!"&amp;ADDRESS(ROW(),COLUMN()))),0))</f>
        <v>0</v>
      </c>
      <c r="J856" s="286">
        <f t="array" aca="1" ref="J856" ca="1">SUMPRODUCT(0+(Summary!$D$5:$D$20="Yes"),IFERROR(N(INDIRECT("'"&amp;Summary!$C$5:$C$20&amp;"'!"&amp;ADDRESS(ROW(),COLUMN()))),0))</f>
        <v>0</v>
      </c>
      <c r="K856" s="286">
        <f t="array" aca="1" ref="K856" ca="1">SUMPRODUCT(0+(Summary!$D$5:$D$20="Yes"),IFERROR(N(INDIRECT("'"&amp;Summary!$C$5:$C$20&amp;"'!"&amp;ADDRESS(ROW(),COLUMN()))),0))</f>
        <v>0</v>
      </c>
      <c r="L856" s="286">
        <f t="array" aca="1" ref="L856" ca="1">SUMPRODUCT(0+(Summary!$D$5:$D$20="Yes"),IFERROR(N(INDIRECT("'"&amp;Summary!$C$5:$C$20&amp;"'!"&amp;ADDRESS(ROW(),COLUMN()))),0))</f>
        <v>0</v>
      </c>
      <c r="M856" s="286">
        <f t="array" aca="1" ref="M856" ca="1">SUMPRODUCT(0+(Summary!$D$5:$D$20="Yes"),IFERROR(N(INDIRECT("'"&amp;Summary!$C$5:$C$20&amp;"'!"&amp;ADDRESS(ROW(),COLUMN()))),0))</f>
        <v>0</v>
      </c>
      <c r="N856" s="286">
        <f t="array" aca="1" ref="N856" ca="1">SUMPRODUCT(0+(Summary!$D$5:$D$20="Yes"),IFERROR(N(INDIRECT("'"&amp;Summary!$C$5:$C$20&amp;"'!"&amp;ADDRESS(ROW(),COLUMN()))),0))</f>
        <v>0</v>
      </c>
    </row>
    <row r="857" spans="2:14" outlineLevel="2">
      <c r="B857" s="556">
        <f t="shared" si="30"/>
        <v>28</v>
      </c>
      <c r="C857" s="557">
        <f t="shared" si="28"/>
        <v>0</v>
      </c>
      <c r="D857" s="559">
        <f t="array" aca="1" ref="D857" ca="1">SUMPRODUCT(0+(Summary!$D$5:$D$20="Yes"),IFERROR(N(INDIRECT("'"&amp;Summary!$C$5:$C$20&amp;"'!"&amp;ADDRESS(ROW(),COLUMN()))),0))</f>
        <v>0</v>
      </c>
      <c r="E857" s="313">
        <f t="array" aca="1" ref="E857" ca="1">SUMPRODUCT(0+(Summary!$D$5:$D$20="Yes"),IFERROR(N(INDIRECT("'"&amp;Summary!$C$5:$C$20&amp;"'!"&amp;ADDRESS(ROW(),COLUMN()))),0))</f>
        <v>0</v>
      </c>
      <c r="F857" s="315">
        <f t="array" aca="1" ref="F857" ca="1">SUMPRODUCT(0+(Summary!$D$5:$D$20="Yes"),IFERROR(N(INDIRECT("'"&amp;Summary!$C$5:$C$20&amp;"'!"&amp;ADDRESS(ROW(),COLUMN()))),0))</f>
        <v>0</v>
      </c>
      <c r="G857" s="286">
        <f t="array" aca="1" ref="G857" ca="1">SUMPRODUCT(0+(Summary!$D$5:$D$20="Yes"),IFERROR(N(INDIRECT("'"&amp;Summary!$C$5:$C$20&amp;"'!"&amp;ADDRESS(ROW(),COLUMN()))),0))</f>
        <v>0</v>
      </c>
      <c r="H857" s="286">
        <f t="array" aca="1" ref="H857" ca="1">SUMPRODUCT(0+(Summary!$D$5:$D$20="Yes"),IFERROR(N(INDIRECT("'"&amp;Summary!$C$5:$C$20&amp;"'!"&amp;ADDRESS(ROW(),COLUMN()))),0))</f>
        <v>0</v>
      </c>
      <c r="I857" s="286">
        <f t="array" aca="1" ref="I857" ca="1">SUMPRODUCT(0+(Summary!$D$5:$D$20="Yes"),IFERROR(N(INDIRECT("'"&amp;Summary!$C$5:$C$20&amp;"'!"&amp;ADDRESS(ROW(),COLUMN()))),0))</f>
        <v>0</v>
      </c>
      <c r="J857" s="286">
        <f t="array" aca="1" ref="J857" ca="1">SUMPRODUCT(0+(Summary!$D$5:$D$20="Yes"),IFERROR(N(INDIRECT("'"&amp;Summary!$C$5:$C$20&amp;"'!"&amp;ADDRESS(ROW(),COLUMN()))),0))</f>
        <v>0</v>
      </c>
      <c r="K857" s="286">
        <f t="array" aca="1" ref="K857" ca="1">SUMPRODUCT(0+(Summary!$D$5:$D$20="Yes"),IFERROR(N(INDIRECT("'"&amp;Summary!$C$5:$C$20&amp;"'!"&amp;ADDRESS(ROW(),COLUMN()))),0))</f>
        <v>0</v>
      </c>
      <c r="L857" s="286">
        <f t="array" aca="1" ref="L857" ca="1">SUMPRODUCT(0+(Summary!$D$5:$D$20="Yes"),IFERROR(N(INDIRECT("'"&amp;Summary!$C$5:$C$20&amp;"'!"&amp;ADDRESS(ROW(),COLUMN()))),0))</f>
        <v>0</v>
      </c>
      <c r="M857" s="286">
        <f t="array" aca="1" ref="M857" ca="1">SUMPRODUCT(0+(Summary!$D$5:$D$20="Yes"),IFERROR(N(INDIRECT("'"&amp;Summary!$C$5:$C$20&amp;"'!"&amp;ADDRESS(ROW(),COLUMN()))),0))</f>
        <v>0</v>
      </c>
      <c r="N857" s="286">
        <f t="array" aca="1" ref="N857" ca="1">SUMPRODUCT(0+(Summary!$D$5:$D$20="Yes"),IFERROR(N(INDIRECT("'"&amp;Summary!$C$5:$C$20&amp;"'!"&amp;ADDRESS(ROW(),COLUMN()))),0))</f>
        <v>0</v>
      </c>
    </row>
    <row r="858" spans="2:14" outlineLevel="2">
      <c r="B858" s="556">
        <f t="shared" si="30"/>
        <v>29</v>
      </c>
      <c r="C858" s="557">
        <f t="shared" si="28"/>
        <v>0</v>
      </c>
      <c r="D858" s="559">
        <f t="array" aca="1" ref="D858" ca="1">SUMPRODUCT(0+(Summary!$D$5:$D$20="Yes"),IFERROR(N(INDIRECT("'"&amp;Summary!$C$5:$C$20&amp;"'!"&amp;ADDRESS(ROW(),COLUMN()))),0))</f>
        <v>0</v>
      </c>
      <c r="E858" s="313">
        <f t="array" aca="1" ref="E858" ca="1">SUMPRODUCT(0+(Summary!$D$5:$D$20="Yes"),IFERROR(N(INDIRECT("'"&amp;Summary!$C$5:$C$20&amp;"'!"&amp;ADDRESS(ROW(),COLUMN()))),0))</f>
        <v>0</v>
      </c>
      <c r="F858" s="315">
        <f t="array" aca="1" ref="F858" ca="1">SUMPRODUCT(0+(Summary!$D$5:$D$20="Yes"),IFERROR(N(INDIRECT("'"&amp;Summary!$C$5:$C$20&amp;"'!"&amp;ADDRESS(ROW(),COLUMN()))),0))</f>
        <v>0</v>
      </c>
      <c r="G858" s="286">
        <f t="array" aca="1" ref="G858" ca="1">SUMPRODUCT(0+(Summary!$D$5:$D$20="Yes"),IFERROR(N(INDIRECT("'"&amp;Summary!$C$5:$C$20&amp;"'!"&amp;ADDRESS(ROW(),COLUMN()))),0))</f>
        <v>0</v>
      </c>
      <c r="H858" s="286">
        <f t="array" aca="1" ref="H858" ca="1">SUMPRODUCT(0+(Summary!$D$5:$D$20="Yes"),IFERROR(N(INDIRECT("'"&amp;Summary!$C$5:$C$20&amp;"'!"&amp;ADDRESS(ROW(),COLUMN()))),0))</f>
        <v>0</v>
      </c>
      <c r="I858" s="286">
        <f t="array" aca="1" ref="I858" ca="1">SUMPRODUCT(0+(Summary!$D$5:$D$20="Yes"),IFERROR(N(INDIRECT("'"&amp;Summary!$C$5:$C$20&amp;"'!"&amp;ADDRESS(ROW(),COLUMN()))),0))</f>
        <v>0</v>
      </c>
      <c r="J858" s="286">
        <f t="array" aca="1" ref="J858" ca="1">SUMPRODUCT(0+(Summary!$D$5:$D$20="Yes"),IFERROR(N(INDIRECT("'"&amp;Summary!$C$5:$C$20&amp;"'!"&amp;ADDRESS(ROW(),COLUMN()))),0))</f>
        <v>0</v>
      </c>
      <c r="K858" s="286">
        <f t="array" aca="1" ref="K858" ca="1">SUMPRODUCT(0+(Summary!$D$5:$D$20="Yes"),IFERROR(N(INDIRECT("'"&amp;Summary!$C$5:$C$20&amp;"'!"&amp;ADDRESS(ROW(),COLUMN()))),0))</f>
        <v>0</v>
      </c>
      <c r="L858" s="286">
        <f t="array" aca="1" ref="L858" ca="1">SUMPRODUCT(0+(Summary!$D$5:$D$20="Yes"),IFERROR(N(INDIRECT("'"&amp;Summary!$C$5:$C$20&amp;"'!"&amp;ADDRESS(ROW(),COLUMN()))),0))</f>
        <v>0</v>
      </c>
      <c r="M858" s="286">
        <f t="array" aca="1" ref="M858" ca="1">SUMPRODUCT(0+(Summary!$D$5:$D$20="Yes"),IFERROR(N(INDIRECT("'"&amp;Summary!$C$5:$C$20&amp;"'!"&amp;ADDRESS(ROW(),COLUMN()))),0))</f>
        <v>0</v>
      </c>
      <c r="N858" s="286">
        <f t="array" aca="1" ref="N858" ca="1">SUMPRODUCT(0+(Summary!$D$5:$D$20="Yes"),IFERROR(N(INDIRECT("'"&amp;Summary!$C$5:$C$20&amp;"'!"&amp;ADDRESS(ROW(),COLUMN()))),0))</f>
        <v>0</v>
      </c>
    </row>
    <row r="859" spans="2:14" outlineLevel="2">
      <c r="B859" s="556">
        <f t="shared" si="30"/>
        <v>30</v>
      </c>
      <c r="C859" s="215">
        <f t="shared" si="28"/>
        <v>0</v>
      </c>
      <c r="D859" s="325">
        <f t="array" aca="1" ref="D859" ca="1">SUMPRODUCT(0+(Summary!$D$5:$D$20="Yes"),IFERROR(N(INDIRECT("'"&amp;Summary!$C$5:$C$20&amp;"'!"&amp;ADDRESS(ROW(),COLUMN()))),0))</f>
        <v>0</v>
      </c>
      <c r="E859" s="326">
        <f t="array" aca="1" ref="E859" ca="1">SUMPRODUCT(0+(Summary!$D$5:$D$20="Yes"),IFERROR(N(INDIRECT("'"&amp;Summary!$C$5:$C$20&amp;"'!"&amp;ADDRESS(ROW(),COLUMN()))),0))</f>
        <v>0</v>
      </c>
      <c r="F859" s="327">
        <f t="array" aca="1" ref="F859" ca="1">SUMPRODUCT(0+(Summary!$D$5:$D$20="Yes"),IFERROR(N(INDIRECT("'"&amp;Summary!$C$5:$C$20&amp;"'!"&amp;ADDRESS(ROW(),COLUMN()))),0))</f>
        <v>0</v>
      </c>
      <c r="G859" s="328">
        <f t="array" aca="1" ref="G859" ca="1">SUMPRODUCT(0+(Summary!$D$5:$D$20="Yes"),IFERROR(N(INDIRECT("'"&amp;Summary!$C$5:$C$20&amp;"'!"&amp;ADDRESS(ROW(),COLUMN()))),0))</f>
        <v>0</v>
      </c>
      <c r="H859" s="328">
        <f t="array" aca="1" ref="H859" ca="1">SUMPRODUCT(0+(Summary!$D$5:$D$20="Yes"),IFERROR(N(INDIRECT("'"&amp;Summary!$C$5:$C$20&amp;"'!"&amp;ADDRESS(ROW(),COLUMN()))),0))</f>
        <v>0</v>
      </c>
      <c r="I859" s="328">
        <f t="array" aca="1" ref="I859" ca="1">SUMPRODUCT(0+(Summary!$D$5:$D$20="Yes"),IFERROR(N(INDIRECT("'"&amp;Summary!$C$5:$C$20&amp;"'!"&amp;ADDRESS(ROW(),COLUMN()))),0))</f>
        <v>0</v>
      </c>
      <c r="J859" s="328">
        <f t="array" aca="1" ref="J859" ca="1">SUMPRODUCT(0+(Summary!$D$5:$D$20="Yes"),IFERROR(N(INDIRECT("'"&amp;Summary!$C$5:$C$20&amp;"'!"&amp;ADDRESS(ROW(),COLUMN()))),0))</f>
        <v>0</v>
      </c>
      <c r="K859" s="328">
        <f t="array" aca="1" ref="K859" ca="1">SUMPRODUCT(0+(Summary!$D$5:$D$20="Yes"),IFERROR(N(INDIRECT("'"&amp;Summary!$C$5:$C$20&amp;"'!"&amp;ADDRESS(ROW(),COLUMN()))),0))</f>
        <v>0</v>
      </c>
      <c r="L859" s="328">
        <f t="array" aca="1" ref="L859" ca="1">SUMPRODUCT(0+(Summary!$D$5:$D$20="Yes"),IFERROR(N(INDIRECT("'"&amp;Summary!$C$5:$C$20&amp;"'!"&amp;ADDRESS(ROW(),COLUMN()))),0))</f>
        <v>0</v>
      </c>
      <c r="M859" s="328">
        <f t="array" aca="1" ref="M859" ca="1">SUMPRODUCT(0+(Summary!$D$5:$D$20="Yes"),IFERROR(N(INDIRECT("'"&amp;Summary!$C$5:$C$20&amp;"'!"&amp;ADDRESS(ROW(),COLUMN()))),0))</f>
        <v>0</v>
      </c>
      <c r="N859" s="328">
        <f t="array" aca="1" ref="N859" ca="1">SUMPRODUCT(0+(Summary!$D$5:$D$20="Yes"),IFERROR(N(INDIRECT("'"&amp;Summary!$C$5:$C$20&amp;"'!"&amp;ADDRESS(ROW(),COLUMN()))),0))</f>
        <v>0</v>
      </c>
    </row>
    <row r="860" spans="2:14" outlineLevel="1">
      <c r="C860" s="21" t="s">
        <v>260</v>
      </c>
      <c r="D860" s="285">
        <f t="shared" ref="D860" ca="1" si="31">SUM(D828:D859)</f>
        <v>2358408</v>
      </c>
      <c r="E860" s="313">
        <f ca="1">SUM(E828:E859)</f>
        <v>3875940</v>
      </c>
      <c r="F860" s="315">
        <f t="shared" ref="F860:N860" ca="1" si="32">SUM(F828:F859)</f>
        <v>4030977.6000000006</v>
      </c>
      <c r="G860" s="286">
        <f t="shared" ca="1" si="32"/>
        <v>4192216.7040000008</v>
      </c>
      <c r="H860" s="286">
        <f t="shared" ca="1" si="32"/>
        <v>4359905.3721599998</v>
      </c>
      <c r="I860" s="286">
        <f t="shared" ca="1" si="32"/>
        <v>4534301.5870463997</v>
      </c>
      <c r="J860" s="286">
        <f t="shared" ca="1" si="32"/>
        <v>4715673.6505282559</v>
      </c>
      <c r="K860" s="286">
        <f t="shared" ca="1" si="32"/>
        <v>4904300.596549388</v>
      </c>
      <c r="L860" s="286">
        <f t="shared" ca="1" si="32"/>
        <v>5100472.6204113625</v>
      </c>
      <c r="M860" s="286">
        <f t="shared" ca="1" si="32"/>
        <v>5304491.5252278177</v>
      </c>
      <c r="N860" s="286">
        <f t="shared" ca="1" si="32"/>
        <v>5516671.186236931</v>
      </c>
    </row>
    <row r="861" spans="2:14" ht="21.75" customHeight="1" outlineLevel="1">
      <c r="C861" s="4" t="s">
        <v>261</v>
      </c>
      <c r="D861" s="287"/>
      <c r="E861" s="313">
        <f t="array" aca="1" ref="E861" ca="1">SUMPRODUCT(0+(Summary!$D$5:$D$20="Yes"),IFERROR(N(INDIRECT("'"&amp;Summary!$C$5:$C$20&amp;"'!"&amp;ADDRESS(ROW(),COLUMN()))),0))</f>
        <v>-493053</v>
      </c>
      <c r="F861" s="314">
        <f t="array" aca="1" ref="F861" ca="1">SUMPRODUCT(0+(Summary!$D$5:$D$20="Yes"),IFERROR(N(INDIRECT("'"&amp;Summary!$C$5:$C$20&amp;"'!"&amp;ADDRESS(ROW(),COLUMN()))),0))</f>
        <v>-494733.60000000003</v>
      </c>
      <c r="G861" s="284">
        <f t="array" aca="1" ref="G861" ca="1">SUMPRODUCT(0+(Summary!$D$5:$D$20="Yes"),IFERROR(N(INDIRECT("'"&amp;Summary!$C$5:$C$20&amp;"'!"&amp;ADDRESS(ROW(),COLUMN()))),0))</f>
        <v>-74408.455679999999</v>
      </c>
      <c r="H861" s="284">
        <f t="array" aca="1" ref="H861" ca="1">SUMPRODUCT(0+(Summary!$D$5:$D$20="Yes"),IFERROR(N(INDIRECT("'"&amp;Summary!$C$5:$C$20&amp;"'!"&amp;ADDRESS(ROW(),COLUMN()))),0))</f>
        <v>-77384.793907200015</v>
      </c>
      <c r="I861" s="284">
        <f t="array" aca="1" ref="I861" ca="1">SUMPRODUCT(0+(Summary!$D$5:$D$20="Yes"),IFERROR(N(INDIRECT("'"&amp;Summary!$C$5:$C$20&amp;"'!"&amp;ADDRESS(ROW(),COLUMN()))),0))</f>
        <v>-136029.04761139202</v>
      </c>
      <c r="J861" s="284">
        <f t="array" aca="1" ref="J861" ca="1">SUMPRODUCT(0+(Summary!$D$5:$D$20="Yes"),IFERROR(N(INDIRECT("'"&amp;Summary!$C$5:$C$20&amp;"'!"&amp;ADDRESS(ROW(),COLUMN()))),0))</f>
        <v>-235783.68252641283</v>
      </c>
      <c r="K861" s="284">
        <f t="array" aca="1" ref="K861" ca="1">SUMPRODUCT(0+(Summary!$D$5:$D$20="Yes"),IFERROR(N(INDIRECT("'"&amp;Summary!$C$5:$C$20&amp;"'!"&amp;ADDRESS(ROW(),COLUMN()))),0))</f>
        <v>-245215.02982746935</v>
      </c>
      <c r="L861" s="284">
        <f t="array" aca="1" ref="L861" ca="1">SUMPRODUCT(0+(Summary!$D$5:$D$20="Yes"),IFERROR(N(INDIRECT("'"&amp;Summary!$C$5:$C$20&amp;"'!"&amp;ADDRESS(ROW(),COLUMN()))),0))</f>
        <v>-255023.63102056817</v>
      </c>
      <c r="M861" s="284">
        <f t="array" aca="1" ref="M861" ca="1">SUMPRODUCT(0+(Summary!$D$5:$D$20="Yes"),IFERROR(N(INDIRECT("'"&amp;Summary!$C$5:$C$20&amp;"'!"&amp;ADDRESS(ROW(),COLUMN()))),0))</f>
        <v>-265224.57626139093</v>
      </c>
      <c r="N861" s="284">
        <f t="array" aca="1" ref="N861" ca="1">SUMPRODUCT(0+(Summary!$D$5:$D$20="Yes"),IFERROR(N(INDIRECT("'"&amp;Summary!$C$5:$C$20&amp;"'!"&amp;ADDRESS(ROW(),COLUMN()))),0))</f>
        <v>-275833.5593118465</v>
      </c>
    </row>
    <row r="862" spans="2:14" outlineLevel="1">
      <c r="C862" s="83" t="s">
        <v>262</v>
      </c>
      <c r="D862" s="285">
        <f ca="1">D860</f>
        <v>2358408</v>
      </c>
      <c r="E862" s="313">
        <f t="array" aca="1" ref="E862" ca="1">SUMPRODUCT(0+(Summary!$D$5:$D$20="Yes"),IFERROR(N(INDIRECT("'"&amp;Summary!$C$5:$C$20&amp;"'!"&amp;ADDRESS(ROW(),COLUMN()))),0))</f>
        <v>3382887</v>
      </c>
      <c r="F862" s="314">
        <f t="array" aca="1" ref="F862" ca="1">SUMPRODUCT(0+(Summary!$D$5:$D$20="Yes"),IFERROR(N(INDIRECT("'"&amp;Summary!$C$5:$C$20&amp;"'!"&amp;ADDRESS(ROW(),COLUMN()))),0))</f>
        <v>3536244</v>
      </c>
      <c r="G862" s="284">
        <f t="array" aca="1" ref="G862" ca="1">SUMPRODUCT(0+(Summary!$D$5:$D$20="Yes"),IFERROR(N(INDIRECT("'"&amp;Summary!$C$5:$C$20&amp;"'!"&amp;ADDRESS(ROW(),COLUMN()))),0))</f>
        <v>4117808.2483200007</v>
      </c>
      <c r="H862" s="284">
        <f t="array" aca="1" ref="H862" ca="1">SUMPRODUCT(0+(Summary!$D$5:$D$20="Yes"),IFERROR(N(INDIRECT("'"&amp;Summary!$C$5:$C$20&amp;"'!"&amp;ADDRESS(ROW(),COLUMN()))),0))</f>
        <v>4282520.5782528007</v>
      </c>
      <c r="I862" s="284">
        <f t="array" aca="1" ref="I862" ca="1">SUMPRODUCT(0+(Summary!$D$5:$D$20="Yes"),IFERROR(N(INDIRECT("'"&amp;Summary!$C$5:$C$20&amp;"'!"&amp;ADDRESS(ROW(),COLUMN()))),0))</f>
        <v>4398272.5394350085</v>
      </c>
      <c r="J862" s="284">
        <f t="array" aca="1" ref="J862" ca="1">SUMPRODUCT(0+(Summary!$D$5:$D$20="Yes"),IFERROR(N(INDIRECT("'"&amp;Summary!$C$5:$C$20&amp;"'!"&amp;ADDRESS(ROW(),COLUMN()))),0))</f>
        <v>4479889.9680018444</v>
      </c>
      <c r="K862" s="284">
        <f t="array" aca="1" ref="K862" ca="1">SUMPRODUCT(0+(Summary!$D$5:$D$20="Yes"),IFERROR(N(INDIRECT("'"&amp;Summary!$C$5:$C$20&amp;"'!"&amp;ADDRESS(ROW(),COLUMN()))),0))</f>
        <v>4659085.5667219181</v>
      </c>
      <c r="L862" s="284">
        <f t="array" aca="1" ref="L862" ca="1">SUMPRODUCT(0+(Summary!$D$5:$D$20="Yes"),IFERROR(N(INDIRECT("'"&amp;Summary!$C$5:$C$20&amp;"'!"&amp;ADDRESS(ROW(),COLUMN()))),0))</f>
        <v>4845448.9893907942</v>
      </c>
      <c r="M862" s="284">
        <f t="array" aca="1" ref="M862" ca="1">SUMPRODUCT(0+(Summary!$D$5:$D$20="Yes"),IFERROR(N(INDIRECT("'"&amp;Summary!$C$5:$C$20&amp;"'!"&amp;ADDRESS(ROW(),COLUMN()))),0))</f>
        <v>5039266.9489664268</v>
      </c>
      <c r="N862" s="284">
        <f t="array" aca="1" ref="N862" ca="1">SUMPRODUCT(0+(Summary!$D$5:$D$20="Yes"),IFERROR(N(INDIRECT("'"&amp;Summary!$C$5:$C$20&amp;"'!"&amp;ADDRESS(ROW(),COLUMN()))),0))</f>
        <v>5240837.6269250838</v>
      </c>
    </row>
    <row r="863" spans="2:14" outlineLevel="1">
      <c r="C863" s="83"/>
      <c r="D863" s="285"/>
      <c r="E863" s="313"/>
      <c r="F863" s="314"/>
      <c r="G863" s="284"/>
      <c r="H863" s="284"/>
      <c r="I863" s="284"/>
      <c r="J863" s="284"/>
      <c r="K863" s="284"/>
      <c r="L863" s="284"/>
      <c r="M863" s="284"/>
      <c r="N863" s="284"/>
    </row>
    <row r="864" spans="2:14" outlineLevel="1">
      <c r="C864" s="240" t="s">
        <v>263</v>
      </c>
      <c r="D864" s="329"/>
      <c r="E864" s="313">
        <f t="array" aca="1" ref="E864" ca="1">SUMPRODUCT(0+(Summary!$D$5:$D$20="Yes"),IFERROR(N(INDIRECT("'"&amp;Summary!$C$5:$C$20&amp;"'!"&amp;ADDRESS(ROW(),COLUMN()))),0))</f>
        <v>-2458845</v>
      </c>
      <c r="F864" s="315">
        <f t="array" aca="1" ref="F864" ca="1">SUMPRODUCT(0+(Summary!$D$5:$D$20="Yes"),IFERROR(N(INDIRECT("'"&amp;Summary!$C$5:$C$20&amp;"'!"&amp;ADDRESS(ROW(),COLUMN()))),0))</f>
        <v>-2130317.2000000002</v>
      </c>
      <c r="G864" s="286">
        <f t="array" aca="1" ref="G864" ca="1">SUMPRODUCT(0+(Summary!$D$5:$D$20="Yes"),IFERROR(N(INDIRECT("'"&amp;Summary!$C$5:$C$20&amp;"'!"&amp;ADDRESS(ROW(),COLUMN()))),0))</f>
        <v>-116330.62272</v>
      </c>
      <c r="H864" s="286">
        <f t="array" aca="1" ref="H864" ca="1">SUMPRODUCT(0+(Summary!$D$5:$D$20="Yes"),IFERROR(N(INDIRECT("'"&amp;Summary!$C$5:$C$20&amp;"'!"&amp;ADDRESS(ROW(),COLUMN()))),0))</f>
        <v>-120983.84762880002</v>
      </c>
      <c r="I864" s="286">
        <f t="array" aca="1" ref="I864" ca="1">SUMPRODUCT(0+(Summary!$D$5:$D$20="Yes"),IFERROR(N(INDIRECT("'"&amp;Summary!$C$5:$C$20&amp;"'!"&amp;ADDRESS(ROW(),COLUMN()))),0))</f>
        <v>-136029.04761139202</v>
      </c>
      <c r="J864" s="286">
        <f t="array" aca="1" ref="J864" ca="1">SUMPRODUCT(0+(Summary!$D$5:$D$20="Yes"),IFERROR(N(INDIRECT("'"&amp;Summary!$C$5:$C$20&amp;"'!"&amp;ADDRESS(ROW(),COLUMN()))),0))</f>
        <v>-141470.2095158477</v>
      </c>
      <c r="K864" s="286">
        <f t="array" aca="1" ref="K864" ca="1">SUMPRODUCT(0+(Summary!$D$5:$D$20="Yes"),IFERROR(N(INDIRECT("'"&amp;Summary!$C$5:$C$20&amp;"'!"&amp;ADDRESS(ROW(),COLUMN()))),0))</f>
        <v>-147129.01789648162</v>
      </c>
      <c r="L864" s="286">
        <f t="array" aca="1" ref="L864" ca="1">SUMPRODUCT(0+(Summary!$D$5:$D$20="Yes"),IFERROR(N(INDIRECT("'"&amp;Summary!$C$5:$C$20&amp;"'!"&amp;ADDRESS(ROW(),COLUMN()))),0))</f>
        <v>-153014.17861234088</v>
      </c>
      <c r="M864" s="286">
        <f t="array" aca="1" ref="M864" ca="1">SUMPRODUCT(0+(Summary!$D$5:$D$20="Yes"),IFERROR(N(INDIRECT("'"&amp;Summary!$C$5:$C$20&amp;"'!"&amp;ADDRESS(ROW(),COLUMN()))),0))</f>
        <v>-159134.74575683454</v>
      </c>
      <c r="N864" s="286">
        <f t="array" aca="1" ref="N864" ca="1">SUMPRODUCT(0+(Summary!$D$5:$D$20="Yes"),IFERROR(N(INDIRECT("'"&amp;Summary!$C$5:$C$20&amp;"'!"&amp;ADDRESS(ROW(),COLUMN()))),0))</f>
        <v>-165500.13558710791</v>
      </c>
    </row>
    <row r="865" spans="3:14" ht="16.5" customHeight="1" outlineLevel="1">
      <c r="C865" s="241" t="s">
        <v>264</v>
      </c>
      <c r="D865" s="285">
        <v>0</v>
      </c>
      <c r="E865" s="313">
        <f t="array" aca="1" ref="E865" ca="1">SUMPRODUCT(0+(Summary!$D$5:$D$20="Yes"),IFERROR(N(INDIRECT("'"&amp;Summary!$C$5:$C$20&amp;"'!"&amp;ADDRESS(ROW(),COLUMN()))),0))</f>
        <v>-5990</v>
      </c>
      <c r="F865" s="315">
        <f t="array" aca="1" ref="F865" ca="1">SUMPRODUCT(0+(Summary!$D$5:$D$20="Yes"),IFERROR(N(INDIRECT("'"&amp;Summary!$C$5:$C$20&amp;"'!"&amp;ADDRESS(ROW(),COLUMN()))),0))</f>
        <v>-20665</v>
      </c>
      <c r="G865" s="286">
        <f t="array" aca="1" ref="G865" ca="1">SUMPRODUCT(0+(Summary!$D$5:$D$20="Yes"),IFERROR(N(INDIRECT("'"&amp;Summary!$C$5:$C$20&amp;"'!"&amp;ADDRESS(ROW(),COLUMN()))),0))</f>
        <v>-37204.22784</v>
      </c>
      <c r="H865" s="286">
        <f t="array" aca="1" ref="H865" ca="1">SUMPRODUCT(0+(Summary!$D$5:$D$20="Yes"),IFERROR(N(INDIRECT("'"&amp;Summary!$C$5:$C$20&amp;"'!"&amp;ADDRESS(ROW(),COLUMN()))),0))</f>
        <v>-38692.396953600008</v>
      </c>
      <c r="I865" s="286">
        <f t="array" aca="1" ref="I865" ca="1">SUMPRODUCT(0+(Summary!$D$5:$D$20="Yes"),IFERROR(N(INDIRECT("'"&amp;Summary!$C$5:$C$20&amp;"'!"&amp;ADDRESS(ROW(),COLUMN()))),0))</f>
        <v>-45343.015870464013</v>
      </c>
      <c r="J865" s="286">
        <f t="array" aca="1" ref="J865" ca="1">SUMPRODUCT(0+(Summary!$D$5:$D$20="Yes"),IFERROR(N(INDIRECT("'"&amp;Summary!$C$5:$C$20&amp;"'!"&amp;ADDRESS(ROW(),COLUMN()))),0))</f>
        <v>-47156.736505282563</v>
      </c>
      <c r="K865" s="286">
        <f t="array" aca="1" ref="K865" ca="1">SUMPRODUCT(0+(Summary!$D$5:$D$20="Yes"),IFERROR(N(INDIRECT("'"&amp;Summary!$C$5:$C$20&amp;"'!"&amp;ADDRESS(ROW(),COLUMN()))),0))</f>
        <v>-49043.005965493867</v>
      </c>
      <c r="L865" s="286">
        <f t="array" aca="1" ref="L865" ca="1">SUMPRODUCT(0+(Summary!$D$5:$D$20="Yes"),IFERROR(N(INDIRECT("'"&amp;Summary!$C$5:$C$20&amp;"'!"&amp;ADDRESS(ROW(),COLUMN()))),0))</f>
        <v>-51004.726204113627</v>
      </c>
      <c r="M865" s="286">
        <f t="array" aca="1" ref="M865" ca="1">SUMPRODUCT(0+(Summary!$D$5:$D$20="Yes"),IFERROR(N(INDIRECT("'"&amp;Summary!$C$5:$C$20&amp;"'!"&amp;ADDRESS(ROW(),COLUMN()))),0))</f>
        <v>-53044.915252278173</v>
      </c>
      <c r="N865" s="286">
        <f t="array" aca="1" ref="N865" ca="1">SUMPRODUCT(0+(Summary!$D$5:$D$20="Yes"),IFERROR(N(INDIRECT("'"&amp;Summary!$C$5:$C$20&amp;"'!"&amp;ADDRESS(ROW(),COLUMN()))),0))</f>
        <v>-55166.711862369295</v>
      </c>
    </row>
    <row r="866" spans="3:14" outlineLevel="1">
      <c r="C866" s="242" t="s">
        <v>265</v>
      </c>
      <c r="D866" s="285"/>
      <c r="E866" s="313">
        <f t="array" aca="1" ref="E866" ca="1">SUMPRODUCT(0+(Summary!$D$5:$D$20="Yes"),IFERROR(N(INDIRECT("'"&amp;Summary!$C$5:$C$20&amp;"'!"&amp;ADDRESS(ROW(),COLUMN()))),0))</f>
        <v>0</v>
      </c>
      <c r="F866" s="315">
        <f t="array" aca="1" ref="F866" ca="1">SUMPRODUCT(0+(Summary!$D$5:$D$20="Yes"),IFERROR(N(INDIRECT("'"&amp;Summary!$C$5:$C$20&amp;"'!"&amp;ADDRESS(ROW(),COLUMN()))),0))</f>
        <v>-31000.440000000002</v>
      </c>
      <c r="G866" s="286">
        <f t="array" aca="1" ref="G866" ca="1">SUMPRODUCT(0+(Summary!$D$5:$D$20="Yes"),IFERROR(N(INDIRECT("'"&amp;Summary!$C$5:$C$20&amp;"'!"&amp;ADDRESS(ROW(),COLUMN()))),0))</f>
        <v>-37204.22784</v>
      </c>
      <c r="H866" s="286">
        <f t="array" aca="1" ref="H866" ca="1">SUMPRODUCT(0+(Summary!$D$5:$D$20="Yes"),IFERROR(N(INDIRECT("'"&amp;Summary!$C$5:$C$20&amp;"'!"&amp;ADDRESS(ROW(),COLUMN()))),0))</f>
        <v>-38692.396953600008</v>
      </c>
      <c r="I866" s="286">
        <f t="array" aca="1" ref="I866" ca="1">SUMPRODUCT(0+(Summary!$D$5:$D$20="Yes"),IFERROR(N(INDIRECT("'"&amp;Summary!$C$5:$C$20&amp;"'!"&amp;ADDRESS(ROW(),COLUMN()))),0))</f>
        <v>-45343.015870464013</v>
      </c>
      <c r="J866" s="286">
        <f t="array" aca="1" ref="J866" ca="1">SUMPRODUCT(0+(Summary!$D$5:$D$20="Yes"),IFERROR(N(INDIRECT("'"&amp;Summary!$C$5:$C$20&amp;"'!"&amp;ADDRESS(ROW(),COLUMN()))),0))</f>
        <v>-47156.736505282563</v>
      </c>
      <c r="K866" s="286">
        <f t="array" aca="1" ref="K866" ca="1">SUMPRODUCT(0+(Summary!$D$5:$D$20="Yes"),IFERROR(N(INDIRECT("'"&amp;Summary!$C$5:$C$20&amp;"'!"&amp;ADDRESS(ROW(),COLUMN()))),0))</f>
        <v>-49043.005965493867</v>
      </c>
      <c r="L866" s="286">
        <f t="array" aca="1" ref="L866" ca="1">SUMPRODUCT(0+(Summary!$D$5:$D$20="Yes"),IFERROR(N(INDIRECT("'"&amp;Summary!$C$5:$C$20&amp;"'!"&amp;ADDRESS(ROW(),COLUMN()))),0))</f>
        <v>-51004.726204113627</v>
      </c>
      <c r="M866" s="286">
        <f t="array" aca="1" ref="M866" ca="1">SUMPRODUCT(0+(Summary!$D$5:$D$20="Yes"),IFERROR(N(INDIRECT("'"&amp;Summary!$C$5:$C$20&amp;"'!"&amp;ADDRESS(ROW(),COLUMN()))),0))</f>
        <v>-53044.915252278173</v>
      </c>
      <c r="N866" s="286">
        <f t="array" aca="1" ref="N866" ca="1">SUMPRODUCT(0+(Summary!$D$5:$D$20="Yes"),IFERROR(N(INDIRECT("'"&amp;Summary!$C$5:$C$20&amp;"'!"&amp;ADDRESS(ROW(),COLUMN()))),0))</f>
        <v>-55166.711862369295</v>
      </c>
    </row>
    <row r="867" spans="3:14" ht="5.55" customHeight="1" outlineLevel="1">
      <c r="C867" s="10"/>
      <c r="D867" s="288"/>
      <c r="E867" s="316"/>
      <c r="F867" s="317"/>
      <c r="G867" s="289"/>
      <c r="H867" s="289"/>
      <c r="I867" s="289"/>
      <c r="J867" s="289"/>
      <c r="K867" s="289"/>
      <c r="L867" s="289"/>
      <c r="M867" s="289"/>
      <c r="N867" s="289"/>
    </row>
    <row r="868" spans="3:14" outlineLevel="1">
      <c r="C868" s="218" t="s">
        <v>266</v>
      </c>
      <c r="D868" s="285">
        <f t="shared" ref="D868:M868" ca="1" si="33">SUM(D862:D866)</f>
        <v>2358408</v>
      </c>
      <c r="E868" s="313">
        <f t="shared" ca="1" si="33"/>
        <v>918052</v>
      </c>
      <c r="F868" s="314">
        <f t="shared" ca="1" si="33"/>
        <v>1354261.3599999999</v>
      </c>
      <c r="G868" s="284">
        <f t="shared" ca="1" si="33"/>
        <v>3927069.1699200012</v>
      </c>
      <c r="H868" s="284">
        <f t="shared" ca="1" si="33"/>
        <v>4084151.9367168006</v>
      </c>
      <c r="I868" s="284">
        <f t="shared" ca="1" si="33"/>
        <v>4171557.4600826884</v>
      </c>
      <c r="J868" s="284">
        <f t="shared" ca="1" si="33"/>
        <v>4244106.2854754329</v>
      </c>
      <c r="K868" s="284">
        <f t="shared" ca="1" si="33"/>
        <v>4413870.536894449</v>
      </c>
      <c r="L868" s="284">
        <f t="shared" ca="1" si="33"/>
        <v>4590425.3583702249</v>
      </c>
      <c r="M868" s="284">
        <f t="shared" ca="1" si="33"/>
        <v>4774042.3727050349</v>
      </c>
      <c r="N868" s="284">
        <f ca="1">SUM(N862:N866)</f>
        <v>4965004.0676132366</v>
      </c>
    </row>
    <row r="869" spans="3:14" outlineLevel="1">
      <c r="C869" s="218"/>
      <c r="D869" s="285"/>
      <c r="E869" s="313"/>
      <c r="F869" s="314"/>
      <c r="G869" s="284"/>
      <c r="H869" s="284"/>
      <c r="I869" s="284"/>
      <c r="J869" s="284"/>
      <c r="K869" s="284"/>
      <c r="L869" s="284"/>
      <c r="M869" s="284"/>
      <c r="N869" s="284"/>
    </row>
    <row r="870" spans="3:14" outlineLevel="1">
      <c r="C870" s="23" t="s">
        <v>14</v>
      </c>
      <c r="D870" s="285"/>
      <c r="E870" s="313"/>
      <c r="F870" s="314"/>
      <c r="G870" s="284"/>
      <c r="H870" s="284"/>
      <c r="I870" s="284"/>
      <c r="J870" s="284"/>
      <c r="K870" s="284"/>
      <c r="L870" s="284"/>
      <c r="M870" s="284"/>
      <c r="N870" s="284"/>
    </row>
    <row r="871" spans="3:14" outlineLevel="1">
      <c r="C871" s="232" t="str">
        <f t="shared" ref="C871:C887" si="34">TRIM(C189)</f>
        <v>Laundry Income</v>
      </c>
      <c r="D871" s="285"/>
      <c r="E871" s="313">
        <f t="array" aca="1" ref="E871" ca="1">SUMPRODUCT(0+(Summary!$D$5:$D$20="Yes"),IFERROR(N(INDIRECT("'"&amp;Summary!$C$5:$C$20&amp;"'!"&amp;ADDRESS(ROW(),COLUMN()))),0))</f>
        <v>0</v>
      </c>
      <c r="F871" s="314">
        <f t="array" aca="1" ref="F871" ca="1">SUMPRODUCT(0+(Summary!$D$5:$D$20="Yes"),IFERROR(N(INDIRECT("'"&amp;Summary!$C$5:$C$20&amp;"'!"&amp;ADDRESS(ROW(),COLUMN()))),0))</f>
        <v>0</v>
      </c>
      <c r="G871" s="284">
        <f t="array" aca="1" ref="G871" ca="1">SUMPRODUCT(0+(Summary!$D$5:$D$20="Yes"),IFERROR(N(INDIRECT("'"&amp;Summary!$C$5:$C$20&amp;"'!"&amp;ADDRESS(ROW(),COLUMN()))),0))</f>
        <v>0</v>
      </c>
      <c r="H871" s="284">
        <f t="array" aca="1" ref="H871" ca="1">SUMPRODUCT(0+(Summary!$D$5:$D$20="Yes"),IFERROR(N(INDIRECT("'"&amp;Summary!$C$5:$C$20&amp;"'!"&amp;ADDRESS(ROW(),COLUMN()))),0))</f>
        <v>0</v>
      </c>
      <c r="I871" s="284">
        <f t="array" aca="1" ref="I871" ca="1">SUMPRODUCT(0+(Summary!$D$5:$D$20="Yes"),IFERROR(N(INDIRECT("'"&amp;Summary!$C$5:$C$20&amp;"'!"&amp;ADDRESS(ROW(),COLUMN()))),0))</f>
        <v>0</v>
      </c>
      <c r="J871" s="284">
        <f t="array" aca="1" ref="J871" ca="1">SUMPRODUCT(0+(Summary!$D$5:$D$20="Yes"),IFERROR(N(INDIRECT("'"&amp;Summary!$C$5:$C$20&amp;"'!"&amp;ADDRESS(ROW(),COLUMN()))),0))</f>
        <v>0</v>
      </c>
      <c r="K871" s="284">
        <f t="array" aca="1" ref="K871" ca="1">SUMPRODUCT(0+(Summary!$D$5:$D$20="Yes"),IFERROR(N(INDIRECT("'"&amp;Summary!$C$5:$C$20&amp;"'!"&amp;ADDRESS(ROW(),COLUMN()))),0))</f>
        <v>0</v>
      </c>
      <c r="L871" s="284">
        <f t="array" aca="1" ref="L871" ca="1">SUMPRODUCT(0+(Summary!$D$5:$D$20="Yes"),IFERROR(N(INDIRECT("'"&amp;Summary!$C$5:$C$20&amp;"'!"&amp;ADDRESS(ROW(),COLUMN()))),0))</f>
        <v>0</v>
      </c>
      <c r="M871" s="284">
        <f t="array" aca="1" ref="M871" ca="1">SUMPRODUCT(0+(Summary!$D$5:$D$20="Yes"),IFERROR(N(INDIRECT("'"&amp;Summary!$C$5:$C$20&amp;"'!"&amp;ADDRESS(ROW(),COLUMN()))),0))</f>
        <v>0</v>
      </c>
      <c r="N871" s="284">
        <f t="array" aca="1" ref="N871" ca="1">SUMPRODUCT(0+(Summary!$D$5:$D$20="Yes"),IFERROR(N(INDIRECT("'"&amp;Summary!$C$5:$C$20&amp;"'!"&amp;ADDRESS(ROW(),COLUMN()))),0))</f>
        <v>0</v>
      </c>
    </row>
    <row r="872" spans="3:14" outlineLevel="1">
      <c r="C872" s="232" t="str">
        <f t="shared" si="34"/>
        <v>Recovery Fm Deposits (Damages etc)</v>
      </c>
      <c r="D872" s="285"/>
      <c r="E872" s="313">
        <f t="array" aca="1" ref="E872" ca="1">SUMPRODUCT(0+(Summary!$D$5:$D$20="Yes"),IFERROR(N(INDIRECT("'"&amp;Summary!$C$5:$C$20&amp;"'!"&amp;ADDRESS(ROW(),COLUMN()))),0))</f>
        <v>0</v>
      </c>
      <c r="F872" s="314">
        <f t="array" aca="1" ref="F872" ca="1">SUMPRODUCT(0+(Summary!$D$5:$D$20="Yes"),IFERROR(N(INDIRECT("'"&amp;Summary!$C$5:$C$20&amp;"'!"&amp;ADDRESS(ROW(),COLUMN()))),0))</f>
        <v>0</v>
      </c>
      <c r="G872" s="284">
        <f t="array" aca="1" ref="G872" ca="1">SUMPRODUCT(0+(Summary!$D$5:$D$20="Yes"),IFERROR(N(INDIRECT("'"&amp;Summary!$C$5:$C$20&amp;"'!"&amp;ADDRESS(ROW(),COLUMN()))),0))</f>
        <v>0</v>
      </c>
      <c r="H872" s="284">
        <f t="array" aca="1" ref="H872" ca="1">SUMPRODUCT(0+(Summary!$D$5:$D$20="Yes"),IFERROR(N(INDIRECT("'"&amp;Summary!$C$5:$C$20&amp;"'!"&amp;ADDRESS(ROW(),COLUMN()))),0))</f>
        <v>0</v>
      </c>
      <c r="I872" s="284">
        <f t="array" aca="1" ref="I872" ca="1">SUMPRODUCT(0+(Summary!$D$5:$D$20="Yes"),IFERROR(N(INDIRECT("'"&amp;Summary!$C$5:$C$20&amp;"'!"&amp;ADDRESS(ROW(),COLUMN()))),0))</f>
        <v>0</v>
      </c>
      <c r="J872" s="284">
        <f t="array" aca="1" ref="J872" ca="1">SUMPRODUCT(0+(Summary!$D$5:$D$20="Yes"),IFERROR(N(INDIRECT("'"&amp;Summary!$C$5:$C$20&amp;"'!"&amp;ADDRESS(ROW(),COLUMN()))),0))</f>
        <v>0</v>
      </c>
      <c r="K872" s="284">
        <f t="array" aca="1" ref="K872" ca="1">SUMPRODUCT(0+(Summary!$D$5:$D$20="Yes"),IFERROR(N(INDIRECT("'"&amp;Summary!$C$5:$C$20&amp;"'!"&amp;ADDRESS(ROW(),COLUMN()))),0))</f>
        <v>0</v>
      </c>
      <c r="L872" s="284">
        <f t="array" aca="1" ref="L872" ca="1">SUMPRODUCT(0+(Summary!$D$5:$D$20="Yes"),IFERROR(N(INDIRECT("'"&amp;Summary!$C$5:$C$20&amp;"'!"&amp;ADDRESS(ROW(),COLUMN()))),0))</f>
        <v>0</v>
      </c>
      <c r="M872" s="284">
        <f t="array" aca="1" ref="M872" ca="1">SUMPRODUCT(0+(Summary!$D$5:$D$20="Yes"),IFERROR(N(INDIRECT("'"&amp;Summary!$C$5:$C$20&amp;"'!"&amp;ADDRESS(ROW(),COLUMN()))),0))</f>
        <v>0</v>
      </c>
      <c r="N872" s="284">
        <f t="array" aca="1" ref="N872" ca="1">SUMPRODUCT(0+(Summary!$D$5:$D$20="Yes"),IFERROR(N(INDIRECT("'"&amp;Summary!$C$5:$C$20&amp;"'!"&amp;ADDRESS(ROW(),COLUMN()))),0))</f>
        <v>0</v>
      </c>
    </row>
    <row r="873" spans="3:14" outlineLevel="1">
      <c r="C873" s="232" t="str">
        <f t="shared" si="34"/>
        <v>Recovery from Collections</v>
      </c>
      <c r="D873" s="285"/>
      <c r="E873" s="313">
        <f t="array" aca="1" ref="E873" ca="1">SUMPRODUCT(0+(Summary!$D$5:$D$20="Yes"),IFERROR(N(INDIRECT("'"&amp;Summary!$C$5:$C$20&amp;"'!"&amp;ADDRESS(ROW(),COLUMN()))),0))</f>
        <v>0</v>
      </c>
      <c r="F873" s="314">
        <f t="array" aca="1" ref="F873" ca="1">SUMPRODUCT(0+(Summary!$D$5:$D$20="Yes"),IFERROR(N(INDIRECT("'"&amp;Summary!$C$5:$C$20&amp;"'!"&amp;ADDRESS(ROW(),COLUMN()))),0))</f>
        <v>0</v>
      </c>
      <c r="G873" s="284">
        <f t="array" aca="1" ref="G873" ca="1">SUMPRODUCT(0+(Summary!$D$5:$D$20="Yes"),IFERROR(N(INDIRECT("'"&amp;Summary!$C$5:$C$20&amp;"'!"&amp;ADDRESS(ROW(),COLUMN()))),0))</f>
        <v>0</v>
      </c>
      <c r="H873" s="284">
        <f t="array" aca="1" ref="H873" ca="1">SUMPRODUCT(0+(Summary!$D$5:$D$20="Yes"),IFERROR(N(INDIRECT("'"&amp;Summary!$C$5:$C$20&amp;"'!"&amp;ADDRESS(ROW(),COLUMN()))),0))</f>
        <v>0</v>
      </c>
      <c r="I873" s="284">
        <f t="array" aca="1" ref="I873" ca="1">SUMPRODUCT(0+(Summary!$D$5:$D$20="Yes"),IFERROR(N(INDIRECT("'"&amp;Summary!$C$5:$C$20&amp;"'!"&amp;ADDRESS(ROW(),COLUMN()))),0))</f>
        <v>0</v>
      </c>
      <c r="J873" s="284">
        <f t="array" aca="1" ref="J873" ca="1">SUMPRODUCT(0+(Summary!$D$5:$D$20="Yes"),IFERROR(N(INDIRECT("'"&amp;Summary!$C$5:$C$20&amp;"'!"&amp;ADDRESS(ROW(),COLUMN()))),0))</f>
        <v>0</v>
      </c>
      <c r="K873" s="284">
        <f t="array" aca="1" ref="K873" ca="1">SUMPRODUCT(0+(Summary!$D$5:$D$20="Yes"),IFERROR(N(INDIRECT("'"&amp;Summary!$C$5:$C$20&amp;"'!"&amp;ADDRESS(ROW(),COLUMN()))),0))</f>
        <v>0</v>
      </c>
      <c r="L873" s="284">
        <f t="array" aca="1" ref="L873" ca="1">SUMPRODUCT(0+(Summary!$D$5:$D$20="Yes"),IFERROR(N(INDIRECT("'"&amp;Summary!$C$5:$C$20&amp;"'!"&amp;ADDRESS(ROW(),COLUMN()))),0))</f>
        <v>0</v>
      </c>
      <c r="M873" s="284">
        <f t="array" aca="1" ref="M873" ca="1">SUMPRODUCT(0+(Summary!$D$5:$D$20="Yes"),IFERROR(N(INDIRECT("'"&amp;Summary!$C$5:$C$20&amp;"'!"&amp;ADDRESS(ROW(),COLUMN()))),0))</f>
        <v>0</v>
      </c>
      <c r="N873" s="284">
        <f t="array" aca="1" ref="N873" ca="1">SUMPRODUCT(0+(Summary!$D$5:$D$20="Yes"),IFERROR(N(INDIRECT("'"&amp;Summary!$C$5:$C$20&amp;"'!"&amp;ADDRESS(ROW(),COLUMN()))),0))</f>
        <v>0</v>
      </c>
    </row>
    <row r="874" spans="3:14" outlineLevel="1">
      <c r="C874" s="232" t="str">
        <f t="shared" si="34"/>
        <v>Application Fees</v>
      </c>
      <c r="D874" s="285"/>
      <c r="E874" s="313">
        <f t="array" aca="1" ref="E874" ca="1">SUMPRODUCT(0+(Summary!$D$5:$D$20="Yes"),IFERROR(N(INDIRECT("'"&amp;Summary!$C$5:$C$20&amp;"'!"&amp;ADDRESS(ROW(),COLUMN()))),0))</f>
        <v>0</v>
      </c>
      <c r="F874" s="314">
        <f t="array" aca="1" ref="F874" ca="1">SUMPRODUCT(0+(Summary!$D$5:$D$20="Yes"),IFERROR(N(INDIRECT("'"&amp;Summary!$C$5:$C$20&amp;"'!"&amp;ADDRESS(ROW(),COLUMN()))),0))</f>
        <v>0</v>
      </c>
      <c r="G874" s="284">
        <f t="array" aca="1" ref="G874" ca="1">SUMPRODUCT(0+(Summary!$D$5:$D$20="Yes"),IFERROR(N(INDIRECT("'"&amp;Summary!$C$5:$C$20&amp;"'!"&amp;ADDRESS(ROW(),COLUMN()))),0))</f>
        <v>0</v>
      </c>
      <c r="H874" s="284">
        <f t="array" aca="1" ref="H874" ca="1">SUMPRODUCT(0+(Summary!$D$5:$D$20="Yes"),IFERROR(N(INDIRECT("'"&amp;Summary!$C$5:$C$20&amp;"'!"&amp;ADDRESS(ROW(),COLUMN()))),0))</f>
        <v>0</v>
      </c>
      <c r="I874" s="284">
        <f t="array" aca="1" ref="I874" ca="1">SUMPRODUCT(0+(Summary!$D$5:$D$20="Yes"),IFERROR(N(INDIRECT("'"&amp;Summary!$C$5:$C$20&amp;"'!"&amp;ADDRESS(ROW(),COLUMN()))),0))</f>
        <v>0</v>
      </c>
      <c r="J874" s="284">
        <f t="array" aca="1" ref="J874" ca="1">SUMPRODUCT(0+(Summary!$D$5:$D$20="Yes"),IFERROR(N(INDIRECT("'"&amp;Summary!$C$5:$C$20&amp;"'!"&amp;ADDRESS(ROW(),COLUMN()))),0))</f>
        <v>0</v>
      </c>
      <c r="K874" s="284">
        <f t="array" aca="1" ref="K874" ca="1">SUMPRODUCT(0+(Summary!$D$5:$D$20="Yes"),IFERROR(N(INDIRECT("'"&amp;Summary!$C$5:$C$20&amp;"'!"&amp;ADDRESS(ROW(),COLUMN()))),0))</f>
        <v>0</v>
      </c>
      <c r="L874" s="284">
        <f t="array" aca="1" ref="L874" ca="1">SUMPRODUCT(0+(Summary!$D$5:$D$20="Yes"),IFERROR(N(INDIRECT("'"&amp;Summary!$C$5:$C$20&amp;"'!"&amp;ADDRESS(ROW(),COLUMN()))),0))</f>
        <v>0</v>
      </c>
      <c r="M874" s="284">
        <f t="array" aca="1" ref="M874" ca="1">SUMPRODUCT(0+(Summary!$D$5:$D$20="Yes"),IFERROR(N(INDIRECT("'"&amp;Summary!$C$5:$C$20&amp;"'!"&amp;ADDRESS(ROW(),COLUMN()))),0))</f>
        <v>0</v>
      </c>
      <c r="N874" s="284">
        <f t="array" aca="1" ref="N874" ca="1">SUMPRODUCT(0+(Summary!$D$5:$D$20="Yes"),IFERROR(N(INDIRECT("'"&amp;Summary!$C$5:$C$20&amp;"'!"&amp;ADDRESS(ROW(),COLUMN()))),0))</f>
        <v>0</v>
      </c>
    </row>
    <row r="875" spans="3:14" outlineLevel="1">
      <c r="C875" s="232" t="str">
        <f t="shared" si="34"/>
        <v>Cancellation Fees</v>
      </c>
      <c r="D875" s="285"/>
      <c r="E875" s="313">
        <f t="array" aca="1" ref="E875" ca="1">SUMPRODUCT(0+(Summary!$D$5:$D$20="Yes"),IFERROR(N(INDIRECT("'"&amp;Summary!$C$5:$C$20&amp;"'!"&amp;ADDRESS(ROW(),COLUMN()))),0))</f>
        <v>0</v>
      </c>
      <c r="F875" s="314">
        <f t="array" aca="1" ref="F875" ca="1">SUMPRODUCT(0+(Summary!$D$5:$D$20="Yes"),IFERROR(N(INDIRECT("'"&amp;Summary!$C$5:$C$20&amp;"'!"&amp;ADDRESS(ROW(),COLUMN()))),0))</f>
        <v>0</v>
      </c>
      <c r="G875" s="284">
        <f t="array" aca="1" ref="G875" ca="1">SUMPRODUCT(0+(Summary!$D$5:$D$20="Yes"),IFERROR(N(INDIRECT("'"&amp;Summary!$C$5:$C$20&amp;"'!"&amp;ADDRESS(ROW(),COLUMN()))),0))</f>
        <v>0</v>
      </c>
      <c r="H875" s="284">
        <f t="array" aca="1" ref="H875" ca="1">SUMPRODUCT(0+(Summary!$D$5:$D$20="Yes"),IFERROR(N(INDIRECT("'"&amp;Summary!$C$5:$C$20&amp;"'!"&amp;ADDRESS(ROW(),COLUMN()))),0))</f>
        <v>0</v>
      </c>
      <c r="I875" s="284">
        <f t="array" aca="1" ref="I875" ca="1">SUMPRODUCT(0+(Summary!$D$5:$D$20="Yes"),IFERROR(N(INDIRECT("'"&amp;Summary!$C$5:$C$20&amp;"'!"&amp;ADDRESS(ROW(),COLUMN()))),0))</f>
        <v>0</v>
      </c>
      <c r="J875" s="284">
        <f t="array" aca="1" ref="J875" ca="1">SUMPRODUCT(0+(Summary!$D$5:$D$20="Yes"),IFERROR(N(INDIRECT("'"&amp;Summary!$C$5:$C$20&amp;"'!"&amp;ADDRESS(ROW(),COLUMN()))),0))</f>
        <v>0</v>
      </c>
      <c r="K875" s="284">
        <f t="array" aca="1" ref="K875" ca="1">SUMPRODUCT(0+(Summary!$D$5:$D$20="Yes"),IFERROR(N(INDIRECT("'"&amp;Summary!$C$5:$C$20&amp;"'!"&amp;ADDRESS(ROW(),COLUMN()))),0))</f>
        <v>0</v>
      </c>
      <c r="L875" s="284">
        <f t="array" aca="1" ref="L875" ca="1">SUMPRODUCT(0+(Summary!$D$5:$D$20="Yes"),IFERROR(N(INDIRECT("'"&amp;Summary!$C$5:$C$20&amp;"'!"&amp;ADDRESS(ROW(),COLUMN()))),0))</f>
        <v>0</v>
      </c>
      <c r="M875" s="284">
        <f t="array" aca="1" ref="M875" ca="1">SUMPRODUCT(0+(Summary!$D$5:$D$20="Yes"),IFERROR(N(INDIRECT("'"&amp;Summary!$C$5:$C$20&amp;"'!"&amp;ADDRESS(ROW(),COLUMN()))),0))</f>
        <v>0</v>
      </c>
      <c r="N875" s="284">
        <f t="array" aca="1" ref="N875" ca="1">SUMPRODUCT(0+(Summary!$D$5:$D$20="Yes"),IFERROR(N(INDIRECT("'"&amp;Summary!$C$5:$C$20&amp;"'!"&amp;ADDRESS(ROW(),COLUMN()))),0))</f>
        <v>0</v>
      </c>
    </row>
    <row r="876" spans="3:14" outlineLevel="1">
      <c r="C876" s="232" t="str">
        <f t="shared" si="34"/>
        <v>Pet Rent</v>
      </c>
      <c r="D876" s="285"/>
      <c r="E876" s="313">
        <f t="array" aca="1" ref="E876" ca="1">SUMPRODUCT(0+(Summary!$D$5:$D$20="Yes"),IFERROR(N(INDIRECT("'"&amp;Summary!$C$5:$C$20&amp;"'!"&amp;ADDRESS(ROW(),COLUMN()))),0))</f>
        <v>0</v>
      </c>
      <c r="F876" s="314">
        <f t="array" aca="1" ref="F876" ca="1">SUMPRODUCT(0+(Summary!$D$5:$D$20="Yes"),IFERROR(N(INDIRECT("'"&amp;Summary!$C$5:$C$20&amp;"'!"&amp;ADDRESS(ROW(),COLUMN()))),0))</f>
        <v>0</v>
      </c>
      <c r="G876" s="284">
        <f t="array" aca="1" ref="G876" ca="1">SUMPRODUCT(0+(Summary!$D$5:$D$20="Yes"),IFERROR(N(INDIRECT("'"&amp;Summary!$C$5:$C$20&amp;"'!"&amp;ADDRESS(ROW(),COLUMN()))),0))</f>
        <v>0</v>
      </c>
      <c r="H876" s="284">
        <f t="array" aca="1" ref="H876" ca="1">SUMPRODUCT(0+(Summary!$D$5:$D$20="Yes"),IFERROR(N(INDIRECT("'"&amp;Summary!$C$5:$C$20&amp;"'!"&amp;ADDRESS(ROW(),COLUMN()))),0))</f>
        <v>0</v>
      </c>
      <c r="I876" s="284">
        <f t="array" aca="1" ref="I876" ca="1">SUMPRODUCT(0+(Summary!$D$5:$D$20="Yes"),IFERROR(N(INDIRECT("'"&amp;Summary!$C$5:$C$20&amp;"'!"&amp;ADDRESS(ROW(),COLUMN()))),0))</f>
        <v>0</v>
      </c>
      <c r="J876" s="284">
        <f t="array" aca="1" ref="J876" ca="1">SUMPRODUCT(0+(Summary!$D$5:$D$20="Yes"),IFERROR(N(INDIRECT("'"&amp;Summary!$C$5:$C$20&amp;"'!"&amp;ADDRESS(ROW(),COLUMN()))),0))</f>
        <v>0</v>
      </c>
      <c r="K876" s="284">
        <f t="array" aca="1" ref="K876" ca="1">SUMPRODUCT(0+(Summary!$D$5:$D$20="Yes"),IFERROR(N(INDIRECT("'"&amp;Summary!$C$5:$C$20&amp;"'!"&amp;ADDRESS(ROW(),COLUMN()))),0))</f>
        <v>0</v>
      </c>
      <c r="L876" s="284">
        <f t="array" aca="1" ref="L876" ca="1">SUMPRODUCT(0+(Summary!$D$5:$D$20="Yes"),IFERROR(N(INDIRECT("'"&amp;Summary!$C$5:$C$20&amp;"'!"&amp;ADDRESS(ROW(),COLUMN()))),0))</f>
        <v>0</v>
      </c>
      <c r="M876" s="284">
        <f t="array" aca="1" ref="M876" ca="1">SUMPRODUCT(0+(Summary!$D$5:$D$20="Yes"),IFERROR(N(INDIRECT("'"&amp;Summary!$C$5:$C$20&amp;"'!"&amp;ADDRESS(ROW(),COLUMN()))),0))</f>
        <v>0</v>
      </c>
      <c r="N876" s="284">
        <f t="array" aca="1" ref="N876" ca="1">SUMPRODUCT(0+(Summary!$D$5:$D$20="Yes"),IFERROR(N(INDIRECT("'"&amp;Summary!$C$5:$C$20&amp;"'!"&amp;ADDRESS(ROW(),COLUMN()))),0))</f>
        <v>0</v>
      </c>
    </row>
    <row r="877" spans="3:14" outlineLevel="1">
      <c r="C877" s="232" t="str">
        <f t="shared" si="34"/>
        <v>Month-to-month Premiums</v>
      </c>
      <c r="D877" s="285"/>
      <c r="E877" s="313">
        <f t="array" aca="1" ref="E877" ca="1">SUMPRODUCT(0+(Summary!$D$5:$D$20="Yes"),IFERROR(N(INDIRECT("'"&amp;Summary!$C$5:$C$20&amp;"'!"&amp;ADDRESS(ROW(),COLUMN()))),0))</f>
        <v>0</v>
      </c>
      <c r="F877" s="314">
        <f t="array" aca="1" ref="F877" ca="1">SUMPRODUCT(0+(Summary!$D$5:$D$20="Yes"),IFERROR(N(INDIRECT("'"&amp;Summary!$C$5:$C$20&amp;"'!"&amp;ADDRESS(ROW(),COLUMN()))),0))</f>
        <v>0</v>
      </c>
      <c r="G877" s="284">
        <f t="array" aca="1" ref="G877" ca="1">SUMPRODUCT(0+(Summary!$D$5:$D$20="Yes"),IFERROR(N(INDIRECT("'"&amp;Summary!$C$5:$C$20&amp;"'!"&amp;ADDRESS(ROW(),COLUMN()))),0))</f>
        <v>0</v>
      </c>
      <c r="H877" s="284">
        <f t="array" aca="1" ref="H877" ca="1">SUMPRODUCT(0+(Summary!$D$5:$D$20="Yes"),IFERROR(N(INDIRECT("'"&amp;Summary!$C$5:$C$20&amp;"'!"&amp;ADDRESS(ROW(),COLUMN()))),0))</f>
        <v>0</v>
      </c>
      <c r="I877" s="284">
        <f t="array" aca="1" ref="I877" ca="1">SUMPRODUCT(0+(Summary!$D$5:$D$20="Yes"),IFERROR(N(INDIRECT("'"&amp;Summary!$C$5:$C$20&amp;"'!"&amp;ADDRESS(ROW(),COLUMN()))),0))</f>
        <v>0</v>
      </c>
      <c r="J877" s="284">
        <f t="array" aca="1" ref="J877" ca="1">SUMPRODUCT(0+(Summary!$D$5:$D$20="Yes"),IFERROR(N(INDIRECT("'"&amp;Summary!$C$5:$C$20&amp;"'!"&amp;ADDRESS(ROW(),COLUMN()))),0))</f>
        <v>0</v>
      </c>
      <c r="K877" s="284">
        <f t="array" aca="1" ref="K877" ca="1">SUMPRODUCT(0+(Summary!$D$5:$D$20="Yes"),IFERROR(N(INDIRECT("'"&amp;Summary!$C$5:$C$20&amp;"'!"&amp;ADDRESS(ROW(),COLUMN()))),0))</f>
        <v>0</v>
      </c>
      <c r="L877" s="284">
        <f t="array" aca="1" ref="L877" ca="1">SUMPRODUCT(0+(Summary!$D$5:$D$20="Yes"),IFERROR(N(INDIRECT("'"&amp;Summary!$C$5:$C$20&amp;"'!"&amp;ADDRESS(ROW(),COLUMN()))),0))</f>
        <v>0</v>
      </c>
      <c r="M877" s="284">
        <f t="array" aca="1" ref="M877" ca="1">SUMPRODUCT(0+(Summary!$D$5:$D$20="Yes"),IFERROR(N(INDIRECT("'"&amp;Summary!$C$5:$C$20&amp;"'!"&amp;ADDRESS(ROW(),COLUMN()))),0))</f>
        <v>0</v>
      </c>
      <c r="N877" s="284">
        <f t="array" aca="1" ref="N877" ca="1">SUMPRODUCT(0+(Summary!$D$5:$D$20="Yes"),IFERROR(N(INDIRECT("'"&amp;Summary!$C$5:$C$20&amp;"'!"&amp;ADDRESS(ROW(),COLUMN()))),0))</f>
        <v>0</v>
      </c>
    </row>
    <row r="878" spans="3:14" outlineLevel="1">
      <c r="C878" s="232" t="str">
        <f t="shared" si="34"/>
        <v>Late Charges</v>
      </c>
      <c r="D878" s="285"/>
      <c r="E878" s="313">
        <f t="array" aca="1" ref="E878" ca="1">SUMPRODUCT(0+(Summary!$D$5:$D$20="Yes"),IFERROR(N(INDIRECT("'"&amp;Summary!$C$5:$C$20&amp;"'!"&amp;ADDRESS(ROW(),COLUMN()))),0))</f>
        <v>0</v>
      </c>
      <c r="F878" s="314">
        <f t="array" aca="1" ref="F878" ca="1">SUMPRODUCT(0+(Summary!$D$5:$D$20="Yes"),IFERROR(N(INDIRECT("'"&amp;Summary!$C$5:$C$20&amp;"'!"&amp;ADDRESS(ROW(),COLUMN()))),0))</f>
        <v>0</v>
      </c>
      <c r="G878" s="284">
        <f t="array" aca="1" ref="G878" ca="1">SUMPRODUCT(0+(Summary!$D$5:$D$20="Yes"),IFERROR(N(INDIRECT("'"&amp;Summary!$C$5:$C$20&amp;"'!"&amp;ADDRESS(ROW(),COLUMN()))),0))</f>
        <v>0</v>
      </c>
      <c r="H878" s="284">
        <f t="array" aca="1" ref="H878" ca="1">SUMPRODUCT(0+(Summary!$D$5:$D$20="Yes"),IFERROR(N(INDIRECT("'"&amp;Summary!$C$5:$C$20&amp;"'!"&amp;ADDRESS(ROW(),COLUMN()))),0))</f>
        <v>0</v>
      </c>
      <c r="I878" s="284">
        <f t="array" aca="1" ref="I878" ca="1">SUMPRODUCT(0+(Summary!$D$5:$D$20="Yes"),IFERROR(N(INDIRECT("'"&amp;Summary!$C$5:$C$20&amp;"'!"&amp;ADDRESS(ROW(),COLUMN()))),0))</f>
        <v>0</v>
      </c>
      <c r="J878" s="284">
        <f t="array" aca="1" ref="J878" ca="1">SUMPRODUCT(0+(Summary!$D$5:$D$20="Yes"),IFERROR(N(INDIRECT("'"&amp;Summary!$C$5:$C$20&amp;"'!"&amp;ADDRESS(ROW(),COLUMN()))),0))</f>
        <v>0</v>
      </c>
      <c r="K878" s="284">
        <f t="array" aca="1" ref="K878" ca="1">SUMPRODUCT(0+(Summary!$D$5:$D$20="Yes"),IFERROR(N(INDIRECT("'"&amp;Summary!$C$5:$C$20&amp;"'!"&amp;ADDRESS(ROW(),COLUMN()))),0))</f>
        <v>0</v>
      </c>
      <c r="L878" s="284">
        <f t="array" aca="1" ref="L878" ca="1">SUMPRODUCT(0+(Summary!$D$5:$D$20="Yes"),IFERROR(N(INDIRECT("'"&amp;Summary!$C$5:$C$20&amp;"'!"&amp;ADDRESS(ROW(),COLUMN()))),0))</f>
        <v>0</v>
      </c>
      <c r="M878" s="284">
        <f t="array" aca="1" ref="M878" ca="1">SUMPRODUCT(0+(Summary!$D$5:$D$20="Yes"),IFERROR(N(INDIRECT("'"&amp;Summary!$C$5:$C$20&amp;"'!"&amp;ADDRESS(ROW(),COLUMN()))),0))</f>
        <v>0</v>
      </c>
      <c r="N878" s="284">
        <f t="array" aca="1" ref="N878" ca="1">SUMPRODUCT(0+(Summary!$D$5:$D$20="Yes"),IFERROR(N(INDIRECT("'"&amp;Summary!$C$5:$C$20&amp;"'!"&amp;ADDRESS(ROW(),COLUMN()))),0))</f>
        <v>0</v>
      </c>
    </row>
    <row r="879" spans="3:14" outlineLevel="1">
      <c r="C879" s="232" t="str">
        <f t="shared" si="34"/>
        <v>Credit Fee Income</v>
      </c>
      <c r="D879" s="285"/>
      <c r="E879" s="313">
        <f t="array" aca="1" ref="E879" ca="1">SUMPRODUCT(0+(Summary!$D$5:$D$20="Yes"),IFERROR(N(INDIRECT("'"&amp;Summary!$C$5:$C$20&amp;"'!"&amp;ADDRESS(ROW(),COLUMN()))),0))</f>
        <v>0</v>
      </c>
      <c r="F879" s="314">
        <f t="array" aca="1" ref="F879" ca="1">SUMPRODUCT(0+(Summary!$D$5:$D$20="Yes"),IFERROR(N(INDIRECT("'"&amp;Summary!$C$5:$C$20&amp;"'!"&amp;ADDRESS(ROW(),COLUMN()))),0))</f>
        <v>0</v>
      </c>
      <c r="G879" s="284">
        <f t="array" aca="1" ref="G879" ca="1">SUMPRODUCT(0+(Summary!$D$5:$D$20="Yes"),IFERROR(N(INDIRECT("'"&amp;Summary!$C$5:$C$20&amp;"'!"&amp;ADDRESS(ROW(),COLUMN()))),0))</f>
        <v>0</v>
      </c>
      <c r="H879" s="284">
        <f t="array" aca="1" ref="H879" ca="1">SUMPRODUCT(0+(Summary!$D$5:$D$20="Yes"),IFERROR(N(INDIRECT("'"&amp;Summary!$C$5:$C$20&amp;"'!"&amp;ADDRESS(ROW(),COLUMN()))),0))</f>
        <v>0</v>
      </c>
      <c r="I879" s="284">
        <f t="array" aca="1" ref="I879" ca="1">SUMPRODUCT(0+(Summary!$D$5:$D$20="Yes"),IFERROR(N(INDIRECT("'"&amp;Summary!$C$5:$C$20&amp;"'!"&amp;ADDRESS(ROW(),COLUMN()))),0))</f>
        <v>0</v>
      </c>
      <c r="J879" s="284">
        <f t="array" aca="1" ref="J879" ca="1">SUMPRODUCT(0+(Summary!$D$5:$D$20="Yes"),IFERROR(N(INDIRECT("'"&amp;Summary!$C$5:$C$20&amp;"'!"&amp;ADDRESS(ROW(),COLUMN()))),0))</f>
        <v>0</v>
      </c>
      <c r="K879" s="284">
        <f t="array" aca="1" ref="K879" ca="1">SUMPRODUCT(0+(Summary!$D$5:$D$20="Yes"),IFERROR(N(INDIRECT("'"&amp;Summary!$C$5:$C$20&amp;"'!"&amp;ADDRESS(ROW(),COLUMN()))),0))</f>
        <v>0</v>
      </c>
      <c r="L879" s="284">
        <f t="array" aca="1" ref="L879" ca="1">SUMPRODUCT(0+(Summary!$D$5:$D$20="Yes"),IFERROR(N(INDIRECT("'"&amp;Summary!$C$5:$C$20&amp;"'!"&amp;ADDRESS(ROW(),COLUMN()))),0))</f>
        <v>0</v>
      </c>
      <c r="M879" s="284">
        <f t="array" aca="1" ref="M879" ca="1">SUMPRODUCT(0+(Summary!$D$5:$D$20="Yes"),IFERROR(N(INDIRECT("'"&amp;Summary!$C$5:$C$20&amp;"'!"&amp;ADDRESS(ROW(),COLUMN()))),0))</f>
        <v>0</v>
      </c>
      <c r="N879" s="284">
        <f t="array" aca="1" ref="N879" ca="1">SUMPRODUCT(0+(Summary!$D$5:$D$20="Yes"),IFERROR(N(INDIRECT("'"&amp;Summary!$C$5:$C$20&amp;"'!"&amp;ADDRESS(ROW(),COLUMN()))),0))</f>
        <v>0</v>
      </c>
    </row>
    <row r="880" spans="3:14" outlineLevel="1">
      <c r="C880" s="232" t="str">
        <f t="shared" si="34"/>
        <v>Vending Income</v>
      </c>
      <c r="D880" s="285"/>
      <c r="E880" s="313">
        <f t="array" aca="1" ref="E880" ca="1">SUMPRODUCT(0+(Summary!$D$5:$D$20="Yes"),IFERROR(N(INDIRECT("'"&amp;Summary!$C$5:$C$20&amp;"'!"&amp;ADDRESS(ROW(),COLUMN()))),0))</f>
        <v>0</v>
      </c>
      <c r="F880" s="314">
        <f t="array" aca="1" ref="F880" ca="1">SUMPRODUCT(0+(Summary!$D$5:$D$20="Yes"),IFERROR(N(INDIRECT("'"&amp;Summary!$C$5:$C$20&amp;"'!"&amp;ADDRESS(ROW(),COLUMN()))),0))</f>
        <v>0</v>
      </c>
      <c r="G880" s="284">
        <f t="array" aca="1" ref="G880" ca="1">SUMPRODUCT(0+(Summary!$D$5:$D$20="Yes"),IFERROR(N(INDIRECT("'"&amp;Summary!$C$5:$C$20&amp;"'!"&amp;ADDRESS(ROW(),COLUMN()))),0))</f>
        <v>0</v>
      </c>
      <c r="H880" s="284">
        <f t="array" aca="1" ref="H880" ca="1">SUMPRODUCT(0+(Summary!$D$5:$D$20="Yes"),IFERROR(N(INDIRECT("'"&amp;Summary!$C$5:$C$20&amp;"'!"&amp;ADDRESS(ROW(),COLUMN()))),0))</f>
        <v>0</v>
      </c>
      <c r="I880" s="284">
        <f t="array" aca="1" ref="I880" ca="1">SUMPRODUCT(0+(Summary!$D$5:$D$20="Yes"),IFERROR(N(INDIRECT("'"&amp;Summary!$C$5:$C$20&amp;"'!"&amp;ADDRESS(ROW(),COLUMN()))),0))</f>
        <v>0</v>
      </c>
      <c r="J880" s="284">
        <f t="array" aca="1" ref="J880" ca="1">SUMPRODUCT(0+(Summary!$D$5:$D$20="Yes"),IFERROR(N(INDIRECT("'"&amp;Summary!$C$5:$C$20&amp;"'!"&amp;ADDRESS(ROW(),COLUMN()))),0))</f>
        <v>0</v>
      </c>
      <c r="K880" s="284">
        <f t="array" aca="1" ref="K880" ca="1">SUMPRODUCT(0+(Summary!$D$5:$D$20="Yes"),IFERROR(N(INDIRECT("'"&amp;Summary!$C$5:$C$20&amp;"'!"&amp;ADDRESS(ROW(),COLUMN()))),0))</f>
        <v>0</v>
      </c>
      <c r="L880" s="284">
        <f t="array" aca="1" ref="L880" ca="1">SUMPRODUCT(0+(Summary!$D$5:$D$20="Yes"),IFERROR(N(INDIRECT("'"&amp;Summary!$C$5:$C$20&amp;"'!"&amp;ADDRESS(ROW(),COLUMN()))),0))</f>
        <v>0</v>
      </c>
      <c r="M880" s="284">
        <f t="array" aca="1" ref="M880" ca="1">SUMPRODUCT(0+(Summary!$D$5:$D$20="Yes"),IFERROR(N(INDIRECT("'"&amp;Summary!$C$5:$C$20&amp;"'!"&amp;ADDRESS(ROW(),COLUMN()))),0))</f>
        <v>0</v>
      </c>
      <c r="N880" s="284">
        <f t="array" aca="1" ref="N880" ca="1">SUMPRODUCT(0+(Summary!$D$5:$D$20="Yes"),IFERROR(N(INDIRECT("'"&amp;Summary!$C$5:$C$20&amp;"'!"&amp;ADDRESS(ROW(),COLUMN()))),0))</f>
        <v>0</v>
      </c>
    </row>
    <row r="881" spans="3:14" outlineLevel="1">
      <c r="C881" s="232" t="str">
        <f t="shared" si="34"/>
        <v>Utility Reimbursement Income</v>
      </c>
      <c r="D881" s="285"/>
      <c r="E881" s="313">
        <f t="array" aca="1" ref="E881" ca="1">SUMPRODUCT(0+(Summary!$D$5:$D$20="Yes"),IFERROR(N(INDIRECT("'"&amp;Summary!$C$5:$C$20&amp;"'!"&amp;ADDRESS(ROW(),COLUMN()))),0))</f>
        <v>13801.547619047618</v>
      </c>
      <c r="F881" s="314">
        <f t="array" aca="1" ref="F881" ca="1">SUMPRODUCT(0+(Summary!$D$5:$D$20="Yes"),IFERROR(N(INDIRECT("'"&amp;Summary!$C$5:$C$20&amp;"'!"&amp;ADDRESS(ROW(),COLUMN()))),0))</f>
        <v>16124.047619047618</v>
      </c>
      <c r="G881" s="284">
        <f t="array" aca="1" ref="G881" ca="1">SUMPRODUCT(0+(Summary!$D$5:$D$20="Yes"),IFERROR(N(INDIRECT("'"&amp;Summary!$C$5:$C$20&amp;"'!"&amp;ADDRESS(ROW(),COLUMN()))),0))</f>
        <v>16769.009523809524</v>
      </c>
      <c r="H881" s="284">
        <f t="array" aca="1" ref="H881" ca="1">SUMPRODUCT(0+(Summary!$D$5:$D$20="Yes"),IFERROR(N(INDIRECT("'"&amp;Summary!$C$5:$C$20&amp;"'!"&amp;ADDRESS(ROW(),COLUMN()))),0))</f>
        <v>17439.769904761906</v>
      </c>
      <c r="I881" s="284">
        <f t="array" aca="1" ref="I881" ca="1">SUMPRODUCT(0+(Summary!$D$5:$D$20="Yes"),IFERROR(N(INDIRECT("'"&amp;Summary!$C$5:$C$20&amp;"'!"&amp;ADDRESS(ROW(),COLUMN()))),0))</f>
        <v>18137.360700952384</v>
      </c>
      <c r="J881" s="284">
        <f t="array" aca="1" ref="J881" ca="1">SUMPRODUCT(0+(Summary!$D$5:$D$20="Yes"),IFERROR(N(INDIRECT("'"&amp;Summary!$C$5:$C$20&amp;"'!"&amp;ADDRESS(ROW(),COLUMN()))),0))</f>
        <v>18862.855128990479</v>
      </c>
      <c r="K881" s="284">
        <f t="array" aca="1" ref="K881" ca="1">SUMPRODUCT(0+(Summary!$D$5:$D$20="Yes"),IFERROR(N(INDIRECT("'"&amp;Summary!$C$5:$C$20&amp;"'!"&amp;ADDRESS(ROW(),COLUMN()))),0))</f>
        <v>19617.369334150098</v>
      </c>
      <c r="L881" s="284">
        <f t="array" aca="1" ref="L881" ca="1">SUMPRODUCT(0+(Summary!$D$5:$D$20="Yes"),IFERROR(N(INDIRECT("'"&amp;Summary!$C$5:$C$20&amp;"'!"&amp;ADDRESS(ROW(),COLUMN()))),0))</f>
        <v>20402.064107516104</v>
      </c>
      <c r="M881" s="284">
        <f t="array" aca="1" ref="M881" ca="1">SUMPRODUCT(0+(Summary!$D$5:$D$20="Yes"),IFERROR(N(INDIRECT("'"&amp;Summary!$C$5:$C$20&amp;"'!"&amp;ADDRESS(ROW(),COLUMN()))),0))</f>
        <v>21218.146671816747</v>
      </c>
      <c r="N881" s="284">
        <f t="array" aca="1" ref="N881" ca="1">SUMPRODUCT(0+(Summary!$D$5:$D$20="Yes"),IFERROR(N(INDIRECT("'"&amp;Summary!$C$5:$C$20&amp;"'!"&amp;ADDRESS(ROW(),COLUMN()))),0))</f>
        <v>22066.872538689418</v>
      </c>
    </row>
    <row r="882" spans="3:14" outlineLevel="1">
      <c r="C882" s="232" t="str">
        <f t="shared" si="34"/>
        <v>Parking Income</v>
      </c>
      <c r="D882" s="285"/>
      <c r="E882" s="313">
        <f t="array" aca="1" ref="E882" ca="1">SUMPRODUCT(0+(Summary!$D$5:$D$20="Yes"),IFERROR(N(INDIRECT("'"&amp;Summary!$C$5:$C$20&amp;"'!"&amp;ADDRESS(ROW(),COLUMN()))),0))</f>
        <v>618.71428571428567</v>
      </c>
      <c r="F882" s="314">
        <f t="array" aca="1" ref="F882" ca="1">SUMPRODUCT(0+(Summary!$D$5:$D$20="Yes"),IFERROR(N(INDIRECT("'"&amp;Summary!$C$5:$C$20&amp;"'!"&amp;ADDRESS(ROW(),COLUMN()))),0))</f>
        <v>1683.7142857142858</v>
      </c>
      <c r="G882" s="284">
        <f t="array" aca="1" ref="G882" ca="1">SUMPRODUCT(0+(Summary!$D$5:$D$20="Yes"),IFERROR(N(INDIRECT("'"&amp;Summary!$C$5:$C$20&amp;"'!"&amp;ADDRESS(ROW(),COLUMN()))),0))</f>
        <v>1751.0628571428572</v>
      </c>
      <c r="H882" s="284">
        <f t="array" aca="1" ref="H882" ca="1">SUMPRODUCT(0+(Summary!$D$5:$D$20="Yes"),IFERROR(N(INDIRECT("'"&amp;Summary!$C$5:$C$20&amp;"'!"&amp;ADDRESS(ROW(),COLUMN()))),0))</f>
        <v>1821.1053714285715</v>
      </c>
      <c r="I882" s="284">
        <f t="array" aca="1" ref="I882" ca="1">SUMPRODUCT(0+(Summary!$D$5:$D$20="Yes"),IFERROR(N(INDIRECT("'"&amp;Summary!$C$5:$C$20&amp;"'!"&amp;ADDRESS(ROW(),COLUMN()))),0))</f>
        <v>1893.9495862857145</v>
      </c>
      <c r="J882" s="284">
        <f t="array" aca="1" ref="J882" ca="1">SUMPRODUCT(0+(Summary!$D$5:$D$20="Yes"),IFERROR(N(INDIRECT("'"&amp;Summary!$C$5:$C$20&amp;"'!"&amp;ADDRESS(ROW(),COLUMN()))),0))</f>
        <v>1969.7075697371431</v>
      </c>
      <c r="K882" s="284">
        <f t="array" aca="1" ref="K882" ca="1">SUMPRODUCT(0+(Summary!$D$5:$D$20="Yes"),IFERROR(N(INDIRECT("'"&amp;Summary!$C$5:$C$20&amp;"'!"&amp;ADDRESS(ROW(),COLUMN()))),0))</f>
        <v>2048.4958725266288</v>
      </c>
      <c r="L882" s="284">
        <f t="array" aca="1" ref="L882" ca="1">SUMPRODUCT(0+(Summary!$D$5:$D$20="Yes"),IFERROR(N(INDIRECT("'"&amp;Summary!$C$5:$C$20&amp;"'!"&amp;ADDRESS(ROW(),COLUMN()))),0))</f>
        <v>2130.4357074276941</v>
      </c>
      <c r="M882" s="284">
        <f t="array" aca="1" ref="M882" ca="1">SUMPRODUCT(0+(Summary!$D$5:$D$20="Yes"),IFERROR(N(INDIRECT("'"&amp;Summary!$C$5:$C$20&amp;"'!"&amp;ADDRESS(ROW(),COLUMN()))),0))</f>
        <v>2215.6531357248018</v>
      </c>
      <c r="N882" s="284">
        <f t="array" aca="1" ref="N882" ca="1">SUMPRODUCT(0+(Summary!$D$5:$D$20="Yes"),IFERROR(N(INDIRECT("'"&amp;Summary!$C$5:$C$20&amp;"'!"&amp;ADDRESS(ROW(),COLUMN()))),0))</f>
        <v>2304.2792611537939</v>
      </c>
    </row>
    <row r="883" spans="3:14" outlineLevel="1">
      <c r="C883" s="232" t="str">
        <f t="shared" si="34"/>
        <v>Storage Space Income</v>
      </c>
      <c r="D883" s="285"/>
      <c r="E883" s="313">
        <f t="array" aca="1" ref="E883" ca="1">SUMPRODUCT(0+(Summary!$D$5:$D$20="Yes"),IFERROR(N(INDIRECT("'"&amp;Summary!$C$5:$C$20&amp;"'!"&amp;ADDRESS(ROW(),COLUMN()))),0))</f>
        <v>0</v>
      </c>
      <c r="F883" s="314">
        <f t="array" aca="1" ref="F883" ca="1">SUMPRODUCT(0+(Summary!$D$5:$D$20="Yes"),IFERROR(N(INDIRECT("'"&amp;Summary!$C$5:$C$20&amp;"'!"&amp;ADDRESS(ROW(),COLUMN()))),0))</f>
        <v>0</v>
      </c>
      <c r="G883" s="284">
        <f t="array" aca="1" ref="G883" ca="1">SUMPRODUCT(0+(Summary!$D$5:$D$20="Yes"),IFERROR(N(INDIRECT("'"&amp;Summary!$C$5:$C$20&amp;"'!"&amp;ADDRESS(ROW(),COLUMN()))),0))</f>
        <v>0</v>
      </c>
      <c r="H883" s="284">
        <f t="array" aca="1" ref="H883" ca="1">SUMPRODUCT(0+(Summary!$D$5:$D$20="Yes"),IFERROR(N(INDIRECT("'"&amp;Summary!$C$5:$C$20&amp;"'!"&amp;ADDRESS(ROW(),COLUMN()))),0))</f>
        <v>0</v>
      </c>
      <c r="I883" s="284">
        <f t="array" aca="1" ref="I883" ca="1">SUMPRODUCT(0+(Summary!$D$5:$D$20="Yes"),IFERROR(N(INDIRECT("'"&amp;Summary!$C$5:$C$20&amp;"'!"&amp;ADDRESS(ROW(),COLUMN()))),0))</f>
        <v>0</v>
      </c>
      <c r="J883" s="284">
        <f t="array" aca="1" ref="J883" ca="1">SUMPRODUCT(0+(Summary!$D$5:$D$20="Yes"),IFERROR(N(INDIRECT("'"&amp;Summary!$C$5:$C$20&amp;"'!"&amp;ADDRESS(ROW(),COLUMN()))),0))</f>
        <v>0</v>
      </c>
      <c r="K883" s="284">
        <f t="array" aca="1" ref="K883" ca="1">SUMPRODUCT(0+(Summary!$D$5:$D$20="Yes"),IFERROR(N(INDIRECT("'"&amp;Summary!$C$5:$C$20&amp;"'!"&amp;ADDRESS(ROW(),COLUMN()))),0))</f>
        <v>0</v>
      </c>
      <c r="L883" s="284">
        <f t="array" aca="1" ref="L883" ca="1">SUMPRODUCT(0+(Summary!$D$5:$D$20="Yes"),IFERROR(N(INDIRECT("'"&amp;Summary!$C$5:$C$20&amp;"'!"&amp;ADDRESS(ROW(),COLUMN()))),0))</f>
        <v>0</v>
      </c>
      <c r="M883" s="284">
        <f t="array" aca="1" ref="M883" ca="1">SUMPRODUCT(0+(Summary!$D$5:$D$20="Yes"),IFERROR(N(INDIRECT("'"&amp;Summary!$C$5:$C$20&amp;"'!"&amp;ADDRESS(ROW(),COLUMN()))),0))</f>
        <v>0</v>
      </c>
      <c r="N883" s="284">
        <f t="array" aca="1" ref="N883" ca="1">SUMPRODUCT(0+(Summary!$D$5:$D$20="Yes"),IFERROR(N(INDIRECT("'"&amp;Summary!$C$5:$C$20&amp;"'!"&amp;ADDRESS(ROW(),COLUMN()))),0))</f>
        <v>0</v>
      </c>
    </row>
    <row r="884" spans="3:14" outlineLevel="1">
      <c r="C884" s="232" t="str">
        <f t="shared" si="34"/>
        <v>Cleaning Income</v>
      </c>
      <c r="D884" s="285"/>
      <c r="E884" s="313">
        <f t="array" aca="1" ref="E884" ca="1">SUMPRODUCT(0+(Summary!$D$5:$D$20="Yes"),IFERROR(N(INDIRECT("'"&amp;Summary!$C$5:$C$20&amp;"'!"&amp;ADDRESS(ROW(),COLUMN()))),0))</f>
        <v>0</v>
      </c>
      <c r="F884" s="314">
        <f t="array" aca="1" ref="F884" ca="1">SUMPRODUCT(0+(Summary!$D$5:$D$20="Yes"),IFERROR(N(INDIRECT("'"&amp;Summary!$C$5:$C$20&amp;"'!"&amp;ADDRESS(ROW(),COLUMN()))),0))</f>
        <v>0</v>
      </c>
      <c r="G884" s="284">
        <f t="array" aca="1" ref="G884" ca="1">SUMPRODUCT(0+(Summary!$D$5:$D$20="Yes"),IFERROR(N(INDIRECT("'"&amp;Summary!$C$5:$C$20&amp;"'!"&amp;ADDRESS(ROW(),COLUMN()))),0))</f>
        <v>0</v>
      </c>
      <c r="H884" s="284">
        <f t="array" aca="1" ref="H884" ca="1">SUMPRODUCT(0+(Summary!$D$5:$D$20="Yes"),IFERROR(N(INDIRECT("'"&amp;Summary!$C$5:$C$20&amp;"'!"&amp;ADDRESS(ROW(),COLUMN()))),0))</f>
        <v>0</v>
      </c>
      <c r="I884" s="284">
        <f t="array" aca="1" ref="I884" ca="1">SUMPRODUCT(0+(Summary!$D$5:$D$20="Yes"),IFERROR(N(INDIRECT("'"&amp;Summary!$C$5:$C$20&amp;"'!"&amp;ADDRESS(ROW(),COLUMN()))),0))</f>
        <v>0</v>
      </c>
      <c r="J884" s="284">
        <f t="array" aca="1" ref="J884" ca="1">SUMPRODUCT(0+(Summary!$D$5:$D$20="Yes"),IFERROR(N(INDIRECT("'"&amp;Summary!$C$5:$C$20&amp;"'!"&amp;ADDRESS(ROW(),COLUMN()))),0))</f>
        <v>0</v>
      </c>
      <c r="K884" s="284">
        <f t="array" aca="1" ref="K884" ca="1">SUMPRODUCT(0+(Summary!$D$5:$D$20="Yes"),IFERROR(N(INDIRECT("'"&amp;Summary!$C$5:$C$20&amp;"'!"&amp;ADDRESS(ROW(),COLUMN()))),0))</f>
        <v>0</v>
      </c>
      <c r="L884" s="284">
        <f t="array" aca="1" ref="L884" ca="1">SUMPRODUCT(0+(Summary!$D$5:$D$20="Yes"),IFERROR(N(INDIRECT("'"&amp;Summary!$C$5:$C$20&amp;"'!"&amp;ADDRESS(ROW(),COLUMN()))),0))</f>
        <v>0</v>
      </c>
      <c r="M884" s="284">
        <f t="array" aca="1" ref="M884" ca="1">SUMPRODUCT(0+(Summary!$D$5:$D$20="Yes"),IFERROR(N(INDIRECT("'"&amp;Summary!$C$5:$C$20&amp;"'!"&amp;ADDRESS(ROW(),COLUMN()))),0))</f>
        <v>0</v>
      </c>
      <c r="N884" s="284">
        <f t="array" aca="1" ref="N884" ca="1">SUMPRODUCT(0+(Summary!$D$5:$D$20="Yes"),IFERROR(N(INDIRECT("'"&amp;Summary!$C$5:$C$20&amp;"'!"&amp;ADDRESS(ROW(),COLUMN()))),0))</f>
        <v>0</v>
      </c>
    </row>
    <row r="885" spans="3:14" outlineLevel="1">
      <c r="C885" s="232" t="str">
        <f t="shared" si="34"/>
        <v>Furniture Income</v>
      </c>
      <c r="D885" s="285"/>
      <c r="E885" s="313">
        <f t="array" aca="1" ref="E885" ca="1">SUMPRODUCT(0+(Summary!$D$5:$D$20="Yes"),IFERROR(N(INDIRECT("'"&amp;Summary!$C$5:$C$20&amp;"'!"&amp;ADDRESS(ROW(),COLUMN()))),0))</f>
        <v>0</v>
      </c>
      <c r="F885" s="314">
        <f t="array" aca="1" ref="F885" ca="1">SUMPRODUCT(0+(Summary!$D$5:$D$20="Yes"),IFERROR(N(INDIRECT("'"&amp;Summary!$C$5:$C$20&amp;"'!"&amp;ADDRESS(ROW(),COLUMN()))),0))</f>
        <v>0</v>
      </c>
      <c r="G885" s="284">
        <f t="array" aca="1" ref="G885" ca="1">SUMPRODUCT(0+(Summary!$D$5:$D$20="Yes"),IFERROR(N(INDIRECT("'"&amp;Summary!$C$5:$C$20&amp;"'!"&amp;ADDRESS(ROW(),COLUMN()))),0))</f>
        <v>0</v>
      </c>
      <c r="H885" s="284">
        <f t="array" aca="1" ref="H885" ca="1">SUMPRODUCT(0+(Summary!$D$5:$D$20="Yes"),IFERROR(N(INDIRECT("'"&amp;Summary!$C$5:$C$20&amp;"'!"&amp;ADDRESS(ROW(),COLUMN()))),0))</f>
        <v>0</v>
      </c>
      <c r="I885" s="284">
        <f t="array" aca="1" ref="I885" ca="1">SUMPRODUCT(0+(Summary!$D$5:$D$20="Yes"),IFERROR(N(INDIRECT("'"&amp;Summary!$C$5:$C$20&amp;"'!"&amp;ADDRESS(ROW(),COLUMN()))),0))</f>
        <v>0</v>
      </c>
      <c r="J885" s="284">
        <f t="array" aca="1" ref="J885" ca="1">SUMPRODUCT(0+(Summary!$D$5:$D$20="Yes"),IFERROR(N(INDIRECT("'"&amp;Summary!$C$5:$C$20&amp;"'!"&amp;ADDRESS(ROW(),COLUMN()))),0))</f>
        <v>0</v>
      </c>
      <c r="K885" s="284">
        <f t="array" aca="1" ref="K885" ca="1">SUMPRODUCT(0+(Summary!$D$5:$D$20="Yes"),IFERROR(N(INDIRECT("'"&amp;Summary!$C$5:$C$20&amp;"'!"&amp;ADDRESS(ROW(),COLUMN()))),0))</f>
        <v>0</v>
      </c>
      <c r="L885" s="284">
        <f t="array" aca="1" ref="L885" ca="1">SUMPRODUCT(0+(Summary!$D$5:$D$20="Yes"),IFERROR(N(INDIRECT("'"&amp;Summary!$C$5:$C$20&amp;"'!"&amp;ADDRESS(ROW(),COLUMN()))),0))</f>
        <v>0</v>
      </c>
      <c r="M885" s="284">
        <f t="array" aca="1" ref="M885" ca="1">SUMPRODUCT(0+(Summary!$D$5:$D$20="Yes"),IFERROR(N(INDIRECT("'"&amp;Summary!$C$5:$C$20&amp;"'!"&amp;ADDRESS(ROW(),COLUMN()))),0))</f>
        <v>0</v>
      </c>
      <c r="N885" s="284">
        <f t="array" aca="1" ref="N885" ca="1">SUMPRODUCT(0+(Summary!$D$5:$D$20="Yes"),IFERROR(N(INDIRECT("'"&amp;Summary!$C$5:$C$20&amp;"'!"&amp;ADDRESS(ROW(),COLUMN()))),0))</f>
        <v>0</v>
      </c>
    </row>
    <row r="886" spans="3:14" outlineLevel="1">
      <c r="C886" s="232" t="str">
        <f t="shared" si="34"/>
        <v>Legal Fees Reimbursement</v>
      </c>
      <c r="D886" s="285"/>
      <c r="E886" s="313">
        <f t="array" aca="1" ref="E886" ca="1">SUMPRODUCT(0+(Summary!$D$5:$D$20="Yes"),IFERROR(N(INDIRECT("'"&amp;Summary!$C$5:$C$20&amp;"'!"&amp;ADDRESS(ROW(),COLUMN()))),0))</f>
        <v>0</v>
      </c>
      <c r="F886" s="314">
        <f t="array" aca="1" ref="F886" ca="1">SUMPRODUCT(0+(Summary!$D$5:$D$20="Yes"),IFERROR(N(INDIRECT("'"&amp;Summary!$C$5:$C$20&amp;"'!"&amp;ADDRESS(ROW(),COLUMN()))),0))</f>
        <v>0</v>
      </c>
      <c r="G886" s="284">
        <f t="array" aca="1" ref="G886" ca="1">SUMPRODUCT(0+(Summary!$D$5:$D$20="Yes"),IFERROR(N(INDIRECT("'"&amp;Summary!$C$5:$C$20&amp;"'!"&amp;ADDRESS(ROW(),COLUMN()))),0))</f>
        <v>0</v>
      </c>
      <c r="H886" s="284">
        <f t="array" aca="1" ref="H886" ca="1">SUMPRODUCT(0+(Summary!$D$5:$D$20="Yes"),IFERROR(N(INDIRECT("'"&amp;Summary!$C$5:$C$20&amp;"'!"&amp;ADDRESS(ROW(),COLUMN()))),0))</f>
        <v>0</v>
      </c>
      <c r="I886" s="284">
        <f t="array" aca="1" ref="I886" ca="1">SUMPRODUCT(0+(Summary!$D$5:$D$20="Yes"),IFERROR(N(INDIRECT("'"&amp;Summary!$C$5:$C$20&amp;"'!"&amp;ADDRESS(ROW(),COLUMN()))),0))</f>
        <v>0</v>
      </c>
      <c r="J886" s="284">
        <f t="array" aca="1" ref="J886" ca="1">SUMPRODUCT(0+(Summary!$D$5:$D$20="Yes"),IFERROR(N(INDIRECT("'"&amp;Summary!$C$5:$C$20&amp;"'!"&amp;ADDRESS(ROW(),COLUMN()))),0))</f>
        <v>0</v>
      </c>
      <c r="K886" s="284">
        <f t="array" aca="1" ref="K886" ca="1">SUMPRODUCT(0+(Summary!$D$5:$D$20="Yes"),IFERROR(N(INDIRECT("'"&amp;Summary!$C$5:$C$20&amp;"'!"&amp;ADDRESS(ROW(),COLUMN()))),0))</f>
        <v>0</v>
      </c>
      <c r="L886" s="284">
        <f t="array" aca="1" ref="L886" ca="1">SUMPRODUCT(0+(Summary!$D$5:$D$20="Yes"),IFERROR(N(INDIRECT("'"&amp;Summary!$C$5:$C$20&amp;"'!"&amp;ADDRESS(ROW(),COLUMN()))),0))</f>
        <v>0</v>
      </c>
      <c r="M886" s="284">
        <f t="array" aca="1" ref="M886" ca="1">SUMPRODUCT(0+(Summary!$D$5:$D$20="Yes"),IFERROR(N(INDIRECT("'"&amp;Summary!$C$5:$C$20&amp;"'!"&amp;ADDRESS(ROW(),COLUMN()))),0))</f>
        <v>0</v>
      </c>
      <c r="N886" s="284">
        <f t="array" aca="1" ref="N886" ca="1">SUMPRODUCT(0+(Summary!$D$5:$D$20="Yes"),IFERROR(N(INDIRECT("'"&amp;Summary!$C$5:$C$20&amp;"'!"&amp;ADDRESS(ROW(),COLUMN()))),0))</f>
        <v>0</v>
      </c>
    </row>
    <row r="887" spans="3:14" ht="16.5" customHeight="1" outlineLevel="1" thickBot="1">
      <c r="C887" s="232" t="str">
        <f t="shared" si="34"/>
        <v>Misc.</v>
      </c>
      <c r="D887" s="290"/>
      <c r="E887" s="318">
        <f t="array" aca="1" ref="E887" ca="1">SUMPRODUCT(0+(Summary!$D$5:$D$20="Yes"),IFERROR(N(INDIRECT("'"&amp;Summary!$C$5:$C$20&amp;"'!"&amp;ADDRESS(ROW(),COLUMN()))),0))</f>
        <v>0</v>
      </c>
      <c r="F887" s="319">
        <f t="array" aca="1" ref="F887" ca="1">SUMPRODUCT(0+(Summary!$D$5:$D$20="Yes"),IFERROR(N(INDIRECT("'"&amp;Summary!$C$5:$C$20&amp;"'!"&amp;ADDRESS(ROW(),COLUMN()))),0))</f>
        <v>0</v>
      </c>
      <c r="G887" s="291">
        <f t="array" aca="1" ref="G887" ca="1">SUMPRODUCT(0+(Summary!$D$5:$D$20="Yes"),IFERROR(N(INDIRECT("'"&amp;Summary!$C$5:$C$20&amp;"'!"&amp;ADDRESS(ROW(),COLUMN()))),0))</f>
        <v>0</v>
      </c>
      <c r="H887" s="291">
        <f t="array" aca="1" ref="H887" ca="1">SUMPRODUCT(0+(Summary!$D$5:$D$20="Yes"),IFERROR(N(INDIRECT("'"&amp;Summary!$C$5:$C$20&amp;"'!"&amp;ADDRESS(ROW(),COLUMN()))),0))</f>
        <v>0</v>
      </c>
      <c r="I887" s="291">
        <f t="array" aca="1" ref="I887" ca="1">SUMPRODUCT(0+(Summary!$D$5:$D$20="Yes"),IFERROR(N(INDIRECT("'"&amp;Summary!$C$5:$C$20&amp;"'!"&amp;ADDRESS(ROW(),COLUMN()))),0))</f>
        <v>0</v>
      </c>
      <c r="J887" s="291">
        <f t="array" aca="1" ref="J887" ca="1">SUMPRODUCT(0+(Summary!$D$5:$D$20="Yes"),IFERROR(N(INDIRECT("'"&amp;Summary!$C$5:$C$20&amp;"'!"&amp;ADDRESS(ROW(),COLUMN()))),0))</f>
        <v>0</v>
      </c>
      <c r="K887" s="291">
        <f t="array" aca="1" ref="K887" ca="1">SUMPRODUCT(0+(Summary!$D$5:$D$20="Yes"),IFERROR(N(INDIRECT("'"&amp;Summary!$C$5:$C$20&amp;"'!"&amp;ADDRESS(ROW(),COLUMN()))),0))</f>
        <v>0</v>
      </c>
      <c r="L887" s="291">
        <f t="array" aca="1" ref="L887" ca="1">SUMPRODUCT(0+(Summary!$D$5:$D$20="Yes"),IFERROR(N(INDIRECT("'"&amp;Summary!$C$5:$C$20&amp;"'!"&amp;ADDRESS(ROW(),COLUMN()))),0))</f>
        <v>0</v>
      </c>
      <c r="M887" s="291">
        <f t="array" aca="1" ref="M887" ca="1">SUMPRODUCT(0+(Summary!$D$5:$D$20="Yes"),IFERROR(N(INDIRECT("'"&amp;Summary!$C$5:$C$20&amp;"'!"&amp;ADDRESS(ROW(),COLUMN()))),0))</f>
        <v>0</v>
      </c>
      <c r="N887" s="291">
        <f t="array" aca="1" ref="N887" ca="1">SUMPRODUCT(0+(Summary!$D$5:$D$20="Yes"),IFERROR(N(INDIRECT("'"&amp;Summary!$C$5:$C$20&amp;"'!"&amp;ADDRESS(ROW(),COLUMN()))),0))</f>
        <v>0</v>
      </c>
    </row>
    <row r="888" spans="3:14" outlineLevel="1">
      <c r="C888" s="83" t="s">
        <v>30</v>
      </c>
      <c r="D888" s="285">
        <f ca="1">E206</f>
        <v>0</v>
      </c>
      <c r="E888" s="313">
        <f ca="1">SUM(E871:E887)</f>
        <v>14420.261904761905</v>
      </c>
      <c r="F888" s="315">
        <f ca="1">SUM(F871:F887)</f>
        <v>17807.761904761905</v>
      </c>
      <c r="G888" s="284">
        <f t="shared" ref="G888:N888" ca="1" si="35">SUM(G871:G887)</f>
        <v>18520.072380952381</v>
      </c>
      <c r="H888" s="284">
        <f t="shared" ca="1" si="35"/>
        <v>19260.875276190476</v>
      </c>
      <c r="I888" s="284">
        <f t="shared" ca="1" si="35"/>
        <v>20031.310287238099</v>
      </c>
      <c r="J888" s="284">
        <f t="shared" ca="1" si="35"/>
        <v>20832.562698727623</v>
      </c>
      <c r="K888" s="284">
        <f t="shared" ca="1" si="35"/>
        <v>21665.865206676728</v>
      </c>
      <c r="L888" s="284">
        <f t="shared" ca="1" si="35"/>
        <v>22532.499814943796</v>
      </c>
      <c r="M888" s="284">
        <f t="shared" ca="1" si="35"/>
        <v>23433.799807541549</v>
      </c>
      <c r="N888" s="284">
        <f t="shared" ca="1" si="35"/>
        <v>24371.151799843214</v>
      </c>
    </row>
    <row r="889" spans="3:14" outlineLevel="1">
      <c r="C889" s="67"/>
      <c r="D889" s="288"/>
      <c r="E889" s="316"/>
      <c r="F889" s="317"/>
      <c r="G889" s="289"/>
      <c r="H889" s="289"/>
      <c r="I889" s="289"/>
      <c r="J889" s="289"/>
      <c r="K889" s="289"/>
      <c r="L889" s="289"/>
      <c r="M889" s="289"/>
      <c r="N889" s="289"/>
    </row>
    <row r="890" spans="3:14" ht="15" outlineLevel="1" thickBot="1">
      <c r="C890" s="21" t="s">
        <v>259</v>
      </c>
      <c r="D890" s="292">
        <f t="shared" ref="D890" ca="1" si="36">D868+D888</f>
        <v>2358408</v>
      </c>
      <c r="E890" s="320">
        <f ca="1">E868+E888</f>
        <v>932472.26190476189</v>
      </c>
      <c r="F890" s="321">
        <f t="shared" ref="F890:N890" ca="1" si="37">F868+F888</f>
        <v>1372069.1219047618</v>
      </c>
      <c r="G890" s="293">
        <f ca="1">G868+G888</f>
        <v>3945589.2423009537</v>
      </c>
      <c r="H890" s="293">
        <f t="shared" ca="1" si="37"/>
        <v>4103412.8119929913</v>
      </c>
      <c r="I890" s="293">
        <f t="shared" ca="1" si="37"/>
        <v>4191588.7703699265</v>
      </c>
      <c r="J890" s="293">
        <f t="shared" ca="1" si="37"/>
        <v>4264938.8481741603</v>
      </c>
      <c r="K890" s="293">
        <f t="shared" ca="1" si="37"/>
        <v>4435536.4021011256</v>
      </c>
      <c r="L890" s="293">
        <f t="shared" ca="1" si="37"/>
        <v>4612957.8581851684</v>
      </c>
      <c r="M890" s="293">
        <f t="shared" ca="1" si="37"/>
        <v>4797476.1725125769</v>
      </c>
      <c r="N890" s="293">
        <f t="shared" ca="1" si="37"/>
        <v>4989375.2194130803</v>
      </c>
    </row>
    <row r="891" spans="3:14" ht="15" outlineLevel="1" thickTop="1">
      <c r="D891" s="283"/>
      <c r="E891" s="313"/>
      <c r="F891" s="322"/>
      <c r="G891" s="284"/>
      <c r="H891" s="284"/>
      <c r="I891" s="284"/>
      <c r="J891" s="284"/>
      <c r="K891" s="284"/>
      <c r="L891" s="284"/>
      <c r="M891" s="284"/>
      <c r="N891" s="284"/>
    </row>
    <row r="892" spans="3:14" outlineLevel="1">
      <c r="C892" s="23" t="s">
        <v>31</v>
      </c>
      <c r="D892" s="285"/>
      <c r="E892" s="313"/>
      <c r="F892" s="314"/>
      <c r="G892" s="284"/>
      <c r="H892" s="284"/>
      <c r="I892" s="284"/>
      <c r="J892" s="284"/>
      <c r="K892" s="284"/>
      <c r="L892" s="284"/>
      <c r="M892" s="284"/>
      <c r="N892" s="284"/>
    </row>
    <row r="893" spans="3:14" outlineLevel="1">
      <c r="C893" s="234" t="str">
        <f t="shared" ref="C893:C900" si="38">C224</f>
        <v xml:space="preserve">PAYROLL AND BENEFITS </v>
      </c>
      <c r="D893" s="295">
        <f t="array" aca="1" ref="D893" ca="1">SUMPRODUCT(0+(Summary!$D$5:$D$20="Yes"),IFERROR(N(INDIRECT("'"&amp;Summary!$C$5:$C$20&amp;"'!"&amp;ADDRESS(ROW(),COLUMN()))),0))</f>
        <v>-12000</v>
      </c>
      <c r="E893" s="313">
        <f t="array" aca="1" ref="E893" ca="1">SUMPRODUCT(0+(Summary!$D$5:$D$20="Yes"),IFERROR(N(INDIRECT("'"&amp;Summary!$C$5:$C$20&amp;"'!"&amp;ADDRESS(ROW(),COLUMN()))),0))</f>
        <v>-12000</v>
      </c>
      <c r="F893" s="314">
        <f t="array" aca="1" ref="F893" ca="1">SUMPRODUCT(0+(Summary!$D$5:$D$20="Yes"),IFERROR(N(INDIRECT("'"&amp;Summary!$C$5:$C$20&amp;"'!"&amp;ADDRESS(ROW(),COLUMN()))),0))</f>
        <v>-12120</v>
      </c>
      <c r="G893" s="284">
        <f t="array" aca="1" ref="G893" ca="1">SUMPRODUCT(0+(Summary!$D$5:$D$20="Yes"),IFERROR(N(INDIRECT("'"&amp;Summary!$C$5:$C$20&amp;"'!"&amp;ADDRESS(ROW(),COLUMN()))),0))</f>
        <v>-44700</v>
      </c>
      <c r="H893" s="284">
        <f t="array" aca="1" ref="H893" ca="1">SUMPRODUCT(0+(Summary!$D$5:$D$20="Yes"),IFERROR(N(INDIRECT("'"&amp;Summary!$C$5:$C$20&amp;"'!"&amp;ADDRESS(ROW(),COLUMN()))),0))</f>
        <v>-44700</v>
      </c>
      <c r="I893" s="284">
        <f t="array" aca="1" ref="I893" ca="1">SUMPRODUCT(0+(Summary!$D$5:$D$20="Yes"),IFERROR(N(INDIRECT("'"&amp;Summary!$C$5:$C$20&amp;"'!"&amp;ADDRESS(ROW(),COLUMN()))),0))</f>
        <v>-44760</v>
      </c>
      <c r="J893" s="284">
        <f t="array" aca="1" ref="J893" ca="1">SUMPRODUCT(0+(Summary!$D$5:$D$20="Yes"),IFERROR(N(INDIRECT("'"&amp;Summary!$C$5:$C$20&amp;"'!"&amp;ADDRESS(ROW(),COLUMN()))),0))</f>
        <v>-44760</v>
      </c>
      <c r="K893" s="284">
        <f t="array" aca="1" ref="K893" ca="1">SUMPRODUCT(0+(Summary!$D$5:$D$20="Yes"),IFERROR(N(INDIRECT("'"&amp;Summary!$C$5:$C$20&amp;"'!"&amp;ADDRESS(ROW(),COLUMN()))),0))</f>
        <v>-44760</v>
      </c>
      <c r="L893" s="284">
        <f t="array" aca="1" ref="L893" ca="1">SUMPRODUCT(0+(Summary!$D$5:$D$20="Yes"),IFERROR(N(INDIRECT("'"&amp;Summary!$C$5:$C$20&amp;"'!"&amp;ADDRESS(ROW(),COLUMN()))),0))</f>
        <v>-44880</v>
      </c>
      <c r="M893" s="284">
        <f t="array" aca="1" ref="M893" ca="1">SUMPRODUCT(0+(Summary!$D$5:$D$20="Yes"),IFERROR(N(INDIRECT("'"&amp;Summary!$C$5:$C$20&amp;"'!"&amp;ADDRESS(ROW(),COLUMN()))),0))</f>
        <v>-44880</v>
      </c>
      <c r="N893" s="284">
        <f t="array" aca="1" ref="N893" ca="1">SUMPRODUCT(0+(Summary!$D$5:$D$20="Yes"),IFERROR(N(INDIRECT("'"&amp;Summary!$C$5:$C$20&amp;"'!"&amp;ADDRESS(ROW(),COLUMN()))),0))</f>
        <v>-44880</v>
      </c>
    </row>
    <row r="894" spans="3:14" outlineLevel="1">
      <c r="C894" s="234" t="str">
        <f t="shared" si="38"/>
        <v>MANAGEMENT FEE / LEASING</v>
      </c>
      <c r="D894" s="295">
        <f t="array" aca="1" ref="D894" ca="1">SUMPRODUCT(0+(Summary!$D$5:$D$20="Yes"),IFERROR(N(INDIRECT("'"&amp;Summary!$C$5:$C$20&amp;"'!"&amp;ADDRESS(ROW(),COLUMN()))),0))</f>
        <v>-64835</v>
      </c>
      <c r="E894" s="313">
        <f t="array" aca="1" ref="E894" ca="1">SUMPRODUCT(0+(Summary!$D$5:$D$20="Yes"),IFERROR(N(INDIRECT("'"&amp;Summary!$C$5:$C$20&amp;"'!"&amp;ADDRESS(ROW(),COLUMN()))),0))</f>
        <v>-64835</v>
      </c>
      <c r="F894" s="314">
        <f t="array" aca="1" ref="F894" ca="1">SUMPRODUCT(0+(Summary!$D$5:$D$20="Yes"),IFERROR(N(INDIRECT("'"&amp;Summary!$C$5:$C$20&amp;"'!"&amp;ADDRESS(ROW(),COLUMN()))),0))</f>
        <v>-65830.960000000006</v>
      </c>
      <c r="G894" s="284">
        <f t="array" aca="1" ref="G894" ca="1">SUMPRODUCT(0+(Summary!$D$5:$D$20="Yes"),IFERROR(N(INDIRECT("'"&amp;Summary!$C$5:$C$20&amp;"'!"&amp;ADDRESS(ROW(),COLUMN()))),0))</f>
        <v>-134128.16010483811</v>
      </c>
      <c r="H894" s="284">
        <f t="array" aca="1" ref="H894" ca="1">SUMPRODUCT(0+(Summary!$D$5:$D$20="Yes"),IFERROR(N(INDIRECT("'"&amp;Summary!$C$5:$C$20&amp;"'!"&amp;ADDRESS(ROW(),COLUMN()))),0))</f>
        <v>-139493.2865090316</v>
      </c>
      <c r="I894" s="284">
        <f t="array" aca="1" ref="I894" ca="1">SUMPRODUCT(0+(Summary!$D$5:$D$20="Yes"),IFERROR(N(INDIRECT("'"&amp;Summary!$C$5:$C$20&amp;"'!"&amp;ADDRESS(ROW(),COLUMN()))),0))</f>
        <v>-142309.38856187416</v>
      </c>
      <c r="J894" s="284">
        <f t="array" aca="1" ref="J894" ca="1">SUMPRODUCT(0+(Summary!$D$5:$D$20="Yes"),IFERROR(N(INDIRECT("'"&amp;Summary!$C$5:$C$20&amp;"'!"&amp;ADDRESS(ROW(),COLUMN()))),0))</f>
        <v>-144800.79411763922</v>
      </c>
      <c r="K894" s="284">
        <f t="array" aca="1" ref="K894" ca="1">SUMPRODUCT(0+(Summary!$D$5:$D$20="Yes"),IFERROR(N(INDIRECT("'"&amp;Summary!$C$5:$C$20&amp;"'!"&amp;ADDRESS(ROW(),COLUMN()))),0))</f>
        <v>-150592.8258823448</v>
      </c>
      <c r="L894" s="284">
        <f t="array" aca="1" ref="L894" ca="1">SUMPRODUCT(0+(Summary!$D$5:$D$20="Yes"),IFERROR(N(INDIRECT("'"&amp;Summary!$C$5:$C$20&amp;"'!"&amp;ADDRESS(ROW(),COLUMN()))),0))</f>
        <v>-156616.53891763859</v>
      </c>
      <c r="M894" s="284">
        <f t="array" aca="1" ref="M894" ca="1">SUMPRODUCT(0+(Summary!$D$5:$D$20="Yes"),IFERROR(N(INDIRECT("'"&amp;Summary!$C$5:$C$20&amp;"'!"&amp;ADDRESS(ROW(),COLUMN()))),0))</f>
        <v>-162881.20047434414</v>
      </c>
      <c r="N894" s="284">
        <f t="array" aca="1" ref="N894" ca="1">SUMPRODUCT(0+(Summary!$D$5:$D$20="Yes"),IFERROR(N(INDIRECT("'"&amp;Summary!$C$5:$C$20&amp;"'!"&amp;ADDRESS(ROW(),COLUMN()))),0))</f>
        <v>-169396.44849331793</v>
      </c>
    </row>
    <row r="895" spans="3:14" outlineLevel="1">
      <c r="C895" s="234" t="str">
        <f t="shared" si="38"/>
        <v>ADMIN. EXPENSES / FEES</v>
      </c>
      <c r="D895" s="295">
        <f t="array" aca="1" ref="D895" ca="1">SUMPRODUCT(0+(Summary!$D$5:$D$20="Yes"),IFERROR(N(INDIRECT("'"&amp;Summary!$C$5:$C$20&amp;"'!"&amp;ADDRESS(ROW(),COLUMN()))),0))</f>
        <v>-8500</v>
      </c>
      <c r="E895" s="313">
        <f t="array" aca="1" ref="E895" ca="1">SUMPRODUCT(0+(Summary!$D$5:$D$20="Yes"),IFERROR(N(INDIRECT("'"&amp;Summary!$C$5:$C$20&amp;"'!"&amp;ADDRESS(ROW(),COLUMN()))),0))</f>
        <v>-8500</v>
      </c>
      <c r="F895" s="314">
        <f t="array" aca="1" ref="F895" ca="1">SUMPRODUCT(0+(Summary!$D$5:$D$20="Yes"),IFERROR(N(INDIRECT("'"&amp;Summary!$C$5:$C$20&amp;"'!"&amp;ADDRESS(ROW(),COLUMN()))),0))</f>
        <v>-8630</v>
      </c>
      <c r="G895" s="284">
        <f t="array" aca="1" ref="G895" ca="1">SUMPRODUCT(0+(Summary!$D$5:$D$20="Yes"),IFERROR(N(INDIRECT("'"&amp;Summary!$C$5:$C$20&amp;"'!"&amp;ADDRESS(ROW(),COLUMN()))),0))</f>
        <v>-12195</v>
      </c>
      <c r="H895" s="284">
        <f t="array" aca="1" ref="H895" ca="1">SUMPRODUCT(0+(Summary!$D$5:$D$20="Yes"),IFERROR(N(INDIRECT("'"&amp;Summary!$C$5:$C$20&amp;"'!"&amp;ADDRESS(ROW(),COLUMN()))),0))</f>
        <v>-12195</v>
      </c>
      <c r="I895" s="284">
        <f t="array" aca="1" ref="I895" ca="1">SUMPRODUCT(0+(Summary!$D$5:$D$20="Yes"),IFERROR(N(INDIRECT("'"&amp;Summary!$C$5:$C$20&amp;"'!"&amp;ADDRESS(ROW(),COLUMN()))),0))</f>
        <v>-12210</v>
      </c>
      <c r="J895" s="284">
        <f t="array" aca="1" ref="J895" ca="1">SUMPRODUCT(0+(Summary!$D$5:$D$20="Yes"),IFERROR(N(INDIRECT("'"&amp;Summary!$C$5:$C$20&amp;"'!"&amp;ADDRESS(ROW(),COLUMN()))),0))</f>
        <v>-12210</v>
      </c>
      <c r="K895" s="284">
        <f t="array" aca="1" ref="K895" ca="1">SUMPRODUCT(0+(Summary!$D$5:$D$20="Yes"),IFERROR(N(INDIRECT("'"&amp;Summary!$C$5:$C$20&amp;"'!"&amp;ADDRESS(ROW(),COLUMN()))),0))</f>
        <v>-12210</v>
      </c>
      <c r="L895" s="284">
        <f t="array" aca="1" ref="L895" ca="1">SUMPRODUCT(0+(Summary!$D$5:$D$20="Yes"),IFERROR(N(INDIRECT("'"&amp;Summary!$C$5:$C$20&amp;"'!"&amp;ADDRESS(ROW(),COLUMN()))),0))</f>
        <v>-12240</v>
      </c>
      <c r="M895" s="284">
        <f t="array" aca="1" ref="M895" ca="1">SUMPRODUCT(0+(Summary!$D$5:$D$20="Yes"),IFERROR(N(INDIRECT("'"&amp;Summary!$C$5:$C$20&amp;"'!"&amp;ADDRESS(ROW(),COLUMN()))),0))</f>
        <v>-12240</v>
      </c>
      <c r="N895" s="284">
        <f t="array" aca="1" ref="N895" ca="1">SUMPRODUCT(0+(Summary!$D$5:$D$20="Yes"),IFERROR(N(INDIRECT("'"&amp;Summary!$C$5:$C$20&amp;"'!"&amp;ADDRESS(ROW(),COLUMN()))),0))</f>
        <v>-12240</v>
      </c>
    </row>
    <row r="896" spans="3:14" outlineLevel="1">
      <c r="C896" s="234" t="str">
        <f t="shared" si="38"/>
        <v>UTILITIES EXPENSES</v>
      </c>
      <c r="D896" s="295">
        <f t="array" aca="1" ref="D896" ca="1">SUMPRODUCT(0+(Summary!$D$5:$D$20="Yes"),IFERROR(N(INDIRECT("'"&amp;Summary!$C$5:$C$20&amp;"'!"&amp;ADDRESS(ROW(),COLUMN()))),0))</f>
        <v>-54200</v>
      </c>
      <c r="E896" s="313">
        <f t="array" aca="1" ref="E896" ca="1">SUMPRODUCT(0+(Summary!$D$5:$D$20="Yes"),IFERROR(N(INDIRECT("'"&amp;Summary!$C$5:$C$20&amp;"'!"&amp;ADDRESS(ROW(),COLUMN()))),0))</f>
        <v>-54200</v>
      </c>
      <c r="F896" s="314">
        <f t="array" aca="1" ref="F896" ca="1">SUMPRODUCT(0+(Summary!$D$5:$D$20="Yes"),IFERROR(N(INDIRECT("'"&amp;Summary!$C$5:$C$20&amp;"'!"&amp;ADDRESS(ROW(),COLUMN()))),0))</f>
        <v>-55012</v>
      </c>
      <c r="G896" s="284">
        <f t="array" aca="1" ref="G896" ca="1">SUMPRODUCT(0+(Summary!$D$5:$D$20="Yes"),IFERROR(N(INDIRECT("'"&amp;Summary!$C$5:$C$20&amp;"'!"&amp;ADDRESS(ROW(),COLUMN()))),0))</f>
        <v>-83342</v>
      </c>
      <c r="H896" s="284">
        <f t="array" aca="1" ref="H896" ca="1">SUMPRODUCT(0+(Summary!$D$5:$D$20="Yes"),IFERROR(N(INDIRECT("'"&amp;Summary!$C$5:$C$20&amp;"'!"&amp;ADDRESS(ROW(),COLUMN()))),0))</f>
        <v>-83342</v>
      </c>
      <c r="I896" s="284">
        <f t="array" aca="1" ref="I896" ca="1">SUMPRODUCT(0+(Summary!$D$5:$D$20="Yes"),IFERROR(N(INDIRECT("'"&amp;Summary!$C$5:$C$20&amp;"'!"&amp;ADDRESS(ROW(),COLUMN()))),0))</f>
        <v>-83642</v>
      </c>
      <c r="J896" s="284">
        <f t="array" aca="1" ref="J896" ca="1">SUMPRODUCT(0+(Summary!$D$5:$D$20="Yes"),IFERROR(N(INDIRECT("'"&amp;Summary!$C$5:$C$20&amp;"'!"&amp;ADDRESS(ROW(),COLUMN()))),0))</f>
        <v>-83642</v>
      </c>
      <c r="K896" s="284">
        <f t="array" aca="1" ref="K896" ca="1">SUMPRODUCT(0+(Summary!$D$5:$D$20="Yes"),IFERROR(N(INDIRECT("'"&amp;Summary!$C$5:$C$20&amp;"'!"&amp;ADDRESS(ROW(),COLUMN()))),0))</f>
        <v>-83642</v>
      </c>
      <c r="L896" s="284">
        <f t="array" aca="1" ref="L896" ca="1">SUMPRODUCT(0+(Summary!$D$5:$D$20="Yes"),IFERROR(N(INDIRECT("'"&amp;Summary!$C$5:$C$20&amp;"'!"&amp;ADDRESS(ROW(),COLUMN()))),0))</f>
        <v>-83844</v>
      </c>
      <c r="M896" s="284">
        <f t="array" aca="1" ref="M896" ca="1">SUMPRODUCT(0+(Summary!$D$5:$D$20="Yes"),IFERROR(N(INDIRECT("'"&amp;Summary!$C$5:$C$20&amp;"'!"&amp;ADDRESS(ROW(),COLUMN()))),0))</f>
        <v>-83844</v>
      </c>
      <c r="N896" s="284">
        <f t="array" aca="1" ref="N896" ca="1">SUMPRODUCT(0+(Summary!$D$5:$D$20="Yes"),IFERROR(N(INDIRECT("'"&amp;Summary!$C$5:$C$20&amp;"'!"&amp;ADDRESS(ROW(),COLUMN()))),0))</f>
        <v>-83844</v>
      </c>
    </row>
    <row r="897" spans="3:15" outlineLevel="1">
      <c r="C897" s="234" t="str">
        <f t="shared" si="38"/>
        <v>OPERATIONS AND MAINTENANCE</v>
      </c>
      <c r="D897" s="295">
        <f t="array" aca="1" ref="D897" ca="1">SUMPRODUCT(0+(Summary!$D$5:$D$20="Yes"),IFERROR(N(INDIRECT("'"&amp;Summary!$C$5:$C$20&amp;"'!"&amp;ADDRESS(ROW(),COLUMN()))),0))</f>
        <v>-103400</v>
      </c>
      <c r="E897" s="313">
        <f t="array" aca="1" ref="E897" ca="1">SUMPRODUCT(0+(Summary!$D$5:$D$20="Yes"),IFERROR(N(INDIRECT("'"&amp;Summary!$C$5:$C$20&amp;"'!"&amp;ADDRESS(ROW(),COLUMN()))),0))</f>
        <v>-103399.99999999999</v>
      </c>
      <c r="F897" s="314">
        <f t="array" aca="1" ref="F897" ca="1">SUMPRODUCT(0+(Summary!$D$5:$D$20="Yes"),IFERROR(N(INDIRECT("'"&amp;Summary!$C$5:$C$20&amp;"'!"&amp;ADDRESS(ROW(),COLUMN()))),0))</f>
        <v>-104912.5</v>
      </c>
      <c r="G897" s="284">
        <f t="array" aca="1" ref="G897" ca="1">SUMPRODUCT(0+(Summary!$D$5:$D$20="Yes"),IFERROR(N(INDIRECT("'"&amp;Summary!$C$5:$C$20&amp;"'!"&amp;ADDRESS(ROW(),COLUMN()))),0))</f>
        <v>-108470</v>
      </c>
      <c r="H897" s="284">
        <f t="array" aca="1" ref="H897" ca="1">SUMPRODUCT(0+(Summary!$D$5:$D$20="Yes"),IFERROR(N(INDIRECT("'"&amp;Summary!$C$5:$C$20&amp;"'!"&amp;ADDRESS(ROW(),COLUMN()))),0))</f>
        <v>-108470</v>
      </c>
      <c r="I897" s="284">
        <f t="array" aca="1" ref="I897" ca="1">SUMPRODUCT(0+(Summary!$D$5:$D$20="Yes"),IFERROR(N(INDIRECT("'"&amp;Summary!$C$5:$C$20&amp;"'!"&amp;ADDRESS(ROW(),COLUMN()))),0))</f>
        <v>-108720</v>
      </c>
      <c r="J897" s="284">
        <f t="array" aca="1" ref="J897" ca="1">SUMPRODUCT(0+(Summary!$D$5:$D$20="Yes"),IFERROR(N(INDIRECT("'"&amp;Summary!$C$5:$C$20&amp;"'!"&amp;ADDRESS(ROW(),COLUMN()))),0))</f>
        <v>-108720</v>
      </c>
      <c r="K897" s="284">
        <f t="array" aca="1" ref="K897" ca="1">SUMPRODUCT(0+(Summary!$D$5:$D$20="Yes"),IFERROR(N(INDIRECT("'"&amp;Summary!$C$5:$C$20&amp;"'!"&amp;ADDRESS(ROW(),COLUMN()))),0))</f>
        <v>-108720</v>
      </c>
      <c r="L897" s="284">
        <f t="array" aca="1" ref="L897" ca="1">SUMPRODUCT(0+(Summary!$D$5:$D$20="Yes"),IFERROR(N(INDIRECT("'"&amp;Summary!$C$5:$C$20&amp;"'!"&amp;ADDRESS(ROW(),COLUMN()))),0))</f>
        <v>-109140</v>
      </c>
      <c r="M897" s="284">
        <f t="array" aca="1" ref="M897" ca="1">SUMPRODUCT(0+(Summary!$D$5:$D$20="Yes"),IFERROR(N(INDIRECT("'"&amp;Summary!$C$5:$C$20&amp;"'!"&amp;ADDRESS(ROW(),COLUMN()))),0))</f>
        <v>-109140</v>
      </c>
      <c r="N897" s="284">
        <f t="array" aca="1" ref="N897" ca="1">SUMPRODUCT(0+(Summary!$D$5:$D$20="Yes"),IFERROR(N(INDIRECT("'"&amp;Summary!$C$5:$C$20&amp;"'!"&amp;ADDRESS(ROW(),COLUMN()))),0))</f>
        <v>-109140</v>
      </c>
    </row>
    <row r="898" spans="3:15" outlineLevel="1">
      <c r="C898" s="234" t="str">
        <f t="shared" si="38"/>
        <v>INSURANCE</v>
      </c>
      <c r="D898" s="295">
        <f t="array" aca="1" ref="D898" ca="1">SUMPRODUCT(0+(Summary!$D$5:$D$20="Yes"),IFERROR(N(INDIRECT("'"&amp;Summary!$C$5:$C$20&amp;"'!"&amp;ADDRESS(ROW(),COLUMN()))),0))</f>
        <v>-24000</v>
      </c>
      <c r="E898" s="313">
        <f t="array" aca="1" ref="E898" ca="1">SUMPRODUCT(0+(Summary!$D$5:$D$20="Yes"),IFERROR(N(INDIRECT("'"&amp;Summary!$C$5:$C$20&amp;"'!"&amp;ADDRESS(ROW(),COLUMN()))),0))</f>
        <v>-24000.000000000004</v>
      </c>
      <c r="F898" s="314">
        <f t="array" aca="1" ref="F898" ca="1">SUMPRODUCT(0+(Summary!$D$5:$D$20="Yes"),IFERROR(N(INDIRECT("'"&amp;Summary!$C$5:$C$20&amp;"'!"&amp;ADDRESS(ROW(),COLUMN()))),0))</f>
        <v>-24359.999999999996</v>
      </c>
      <c r="G898" s="284">
        <f t="array" aca="1" ref="G898" ca="1">SUMPRODUCT(0+(Summary!$D$5:$D$20="Yes"),IFERROR(N(INDIRECT("'"&amp;Summary!$C$5:$C$20&amp;"'!"&amp;ADDRESS(ROW(),COLUMN()))),0))</f>
        <v>-38447</v>
      </c>
      <c r="H898" s="284">
        <f t="array" aca="1" ref="H898" ca="1">SUMPRODUCT(0+(Summary!$D$5:$D$20="Yes"),IFERROR(N(INDIRECT("'"&amp;Summary!$C$5:$C$20&amp;"'!"&amp;ADDRESS(ROW(),COLUMN()))),0))</f>
        <v>-38447</v>
      </c>
      <c r="I898" s="284">
        <f t="array" aca="1" ref="I898" ca="1">SUMPRODUCT(0+(Summary!$D$5:$D$20="Yes"),IFERROR(N(INDIRECT("'"&amp;Summary!$C$5:$C$20&amp;"'!"&amp;ADDRESS(ROW(),COLUMN()))),0))</f>
        <v>-38507</v>
      </c>
      <c r="J898" s="284">
        <f t="array" aca="1" ref="J898" ca="1">SUMPRODUCT(0+(Summary!$D$5:$D$20="Yes"),IFERROR(N(INDIRECT("'"&amp;Summary!$C$5:$C$20&amp;"'!"&amp;ADDRESS(ROW(),COLUMN()))),0))</f>
        <v>-38507</v>
      </c>
      <c r="K898" s="284">
        <f t="array" aca="1" ref="K898" ca="1">SUMPRODUCT(0+(Summary!$D$5:$D$20="Yes"),IFERROR(N(INDIRECT("'"&amp;Summary!$C$5:$C$20&amp;"'!"&amp;ADDRESS(ROW(),COLUMN()))),0))</f>
        <v>-38507</v>
      </c>
      <c r="L898" s="284">
        <f t="array" aca="1" ref="L898" ca="1">SUMPRODUCT(0+(Summary!$D$5:$D$20="Yes"),IFERROR(N(INDIRECT("'"&amp;Summary!$C$5:$C$20&amp;"'!"&amp;ADDRESS(ROW(),COLUMN()))),0))</f>
        <v>-38607</v>
      </c>
      <c r="M898" s="284">
        <f t="array" aca="1" ref="M898" ca="1">SUMPRODUCT(0+(Summary!$D$5:$D$20="Yes"),IFERROR(N(INDIRECT("'"&amp;Summary!$C$5:$C$20&amp;"'!"&amp;ADDRESS(ROW(),COLUMN()))),0))</f>
        <v>-38607</v>
      </c>
      <c r="N898" s="284">
        <f t="array" aca="1" ref="N898" ca="1">SUMPRODUCT(0+(Summary!$D$5:$D$20="Yes"),IFERROR(N(INDIRECT("'"&amp;Summary!$C$5:$C$20&amp;"'!"&amp;ADDRESS(ROW(),COLUMN()))),0))</f>
        <v>-38607</v>
      </c>
    </row>
    <row r="899" spans="3:15" outlineLevel="1">
      <c r="C899" s="234" t="str">
        <f t="shared" si="38"/>
        <v>PROPERTY TAX</v>
      </c>
      <c r="D899" s="295">
        <f t="array" aca="1" ref="D899" ca="1">SUMPRODUCT(0+(Summary!$D$5:$D$20="Yes"),IFERROR(N(INDIRECT("'"&amp;Summary!$C$5:$C$20&amp;"'!"&amp;ADDRESS(ROW(),COLUMN()))),0))</f>
        <v>-341097</v>
      </c>
      <c r="E899" s="313">
        <f t="array" aca="1" ref="E899" ca="1">SUMPRODUCT(0+(Summary!$D$5:$D$20="Yes"),IFERROR(N(INDIRECT("'"&amp;Summary!$C$5:$C$20&amp;"'!"&amp;ADDRESS(ROW(),COLUMN()))),0))</f>
        <v>-341097</v>
      </c>
      <c r="F899" s="314">
        <f t="array" aca="1" ref="F899" ca="1">SUMPRODUCT(0+(Summary!$D$5:$D$20="Yes"),IFERROR(N(INDIRECT("'"&amp;Summary!$C$5:$C$20&amp;"'!"&amp;ADDRESS(ROW(),COLUMN()))),0))</f>
        <v>-345857.97</v>
      </c>
      <c r="G899" s="284">
        <f t="array" aca="1" ref="G899" ca="1">SUMPRODUCT(0+(Summary!$D$5:$D$20="Yes"),IFERROR(N(INDIRECT("'"&amp;Summary!$C$5:$C$20&amp;"'!"&amp;ADDRESS(ROW(),COLUMN()))),0))</f>
        <v>-522463.978</v>
      </c>
      <c r="H899" s="284">
        <f t="array" aca="1" ref="H899" ca="1">SUMPRODUCT(0+(Summary!$D$5:$D$20="Yes"),IFERROR(N(INDIRECT("'"&amp;Summary!$C$5:$C$20&amp;"'!"&amp;ADDRESS(ROW(),COLUMN()))),0))</f>
        <v>-522463.978</v>
      </c>
      <c r="I899" s="284">
        <f t="array" aca="1" ref="I899" ca="1">SUMPRODUCT(0+(Summary!$D$5:$D$20="Yes"),IFERROR(N(INDIRECT("'"&amp;Summary!$C$5:$C$20&amp;"'!"&amp;ADDRESS(ROW(),COLUMN()))),0))</f>
        <v>-523501.50799999997</v>
      </c>
      <c r="J899" s="284">
        <f t="array" aca="1" ref="J899" ca="1">SUMPRODUCT(0+(Summary!$D$5:$D$20="Yes"),IFERROR(N(INDIRECT("'"&amp;Summary!$C$5:$C$20&amp;"'!"&amp;ADDRESS(ROW(),COLUMN()))),0))</f>
        <v>-523501.50799999997</v>
      </c>
      <c r="K899" s="284">
        <f t="array" aca="1" ref="K899" ca="1">SUMPRODUCT(0+(Summary!$D$5:$D$20="Yes"),IFERROR(N(INDIRECT("'"&amp;Summary!$C$5:$C$20&amp;"'!"&amp;ADDRESS(ROW(),COLUMN()))),0))</f>
        <v>-523501.50799999997</v>
      </c>
      <c r="L899" s="284">
        <f t="array" aca="1" ref="L899" ca="1">SUMPRODUCT(0+(Summary!$D$5:$D$20="Yes"),IFERROR(N(INDIRECT("'"&amp;Summary!$C$5:$C$20&amp;"'!"&amp;ADDRESS(ROW(),COLUMN()))),0))</f>
        <v>-524903.11800000002</v>
      </c>
      <c r="M899" s="284">
        <f t="array" aca="1" ref="M899" ca="1">SUMPRODUCT(0+(Summary!$D$5:$D$20="Yes"),IFERROR(N(INDIRECT("'"&amp;Summary!$C$5:$C$20&amp;"'!"&amp;ADDRESS(ROW(),COLUMN()))),0))</f>
        <v>-524903.11800000002</v>
      </c>
      <c r="N899" s="284">
        <f t="array" aca="1" ref="N899" ca="1">SUMPRODUCT(0+(Summary!$D$5:$D$20="Yes"),IFERROR(N(INDIRECT("'"&amp;Summary!$C$5:$C$20&amp;"'!"&amp;ADDRESS(ROW(),COLUMN()))),0))</f>
        <v>-524903.11800000002</v>
      </c>
    </row>
    <row r="900" spans="3:15" outlineLevel="1">
      <c r="C900" s="234">
        <f t="shared" si="38"/>
        <v>0</v>
      </c>
      <c r="D900" s="295">
        <f t="array" aca="1" ref="D900" ca="1">SUMPRODUCT(0+(Summary!$D$5:$D$20="Yes"),IFERROR(N(INDIRECT("'"&amp;Summary!$C$5:$C$20&amp;"'!"&amp;ADDRESS(ROW(),COLUMN()))),0))</f>
        <v>0</v>
      </c>
      <c r="E900" s="313">
        <f t="array" aca="1" ref="E900" ca="1">SUMPRODUCT(0+(Summary!$D$5:$D$20="Yes"),IFERROR(N(INDIRECT("'"&amp;Summary!$C$5:$C$20&amp;"'!"&amp;ADDRESS(ROW(),COLUMN()))),0))</f>
        <v>-6000</v>
      </c>
      <c r="F900" s="314">
        <f t="array" aca="1" ref="F900" ca="1">SUMPRODUCT(0+(Summary!$D$5:$D$20="Yes"),IFERROR(N(INDIRECT("'"&amp;Summary!$C$5:$C$20&amp;"'!"&amp;ADDRESS(ROW(),COLUMN()))),0))</f>
        <v>-6000</v>
      </c>
      <c r="G900" s="284">
        <f t="array" aca="1" ref="G900" ca="1">SUMPRODUCT(0+(Summary!$D$5:$D$20="Yes"),IFERROR(N(INDIRECT("'"&amp;Summary!$C$5:$C$20&amp;"'!"&amp;ADDRESS(ROW(),COLUMN()))),0))</f>
        <v>-12120</v>
      </c>
      <c r="H900" s="284">
        <f t="array" aca="1" ref="H900" ca="1">SUMPRODUCT(0+(Summary!$D$5:$D$20="Yes"),IFERROR(N(INDIRECT("'"&amp;Summary!$C$5:$C$20&amp;"'!"&amp;ADDRESS(ROW(),COLUMN()))),0))</f>
        <v>-12120</v>
      </c>
      <c r="I900" s="284">
        <f t="array" aca="1" ref="I900" ca="1">SUMPRODUCT(0+(Summary!$D$5:$D$20="Yes"),IFERROR(N(INDIRECT("'"&amp;Summary!$C$5:$C$20&amp;"'!"&amp;ADDRESS(ROW(),COLUMN()))),0))</f>
        <v>-12198</v>
      </c>
      <c r="J900" s="284">
        <f t="array" aca="1" ref="J900" ca="1">SUMPRODUCT(0+(Summary!$D$5:$D$20="Yes"),IFERROR(N(INDIRECT("'"&amp;Summary!$C$5:$C$20&amp;"'!"&amp;ADDRESS(ROW(),COLUMN()))),0))</f>
        <v>-12198</v>
      </c>
      <c r="K900" s="284">
        <f t="array" aca="1" ref="K900" ca="1">SUMPRODUCT(0+(Summary!$D$5:$D$20="Yes"),IFERROR(N(INDIRECT("'"&amp;Summary!$C$5:$C$20&amp;"'!"&amp;ADDRESS(ROW(),COLUMN()))),0))</f>
        <v>-12198</v>
      </c>
      <c r="L900" s="284">
        <f t="array" aca="1" ref="L900" ca="1">SUMPRODUCT(0+(Summary!$D$5:$D$20="Yes"),IFERROR(N(INDIRECT("'"&amp;Summary!$C$5:$C$20&amp;"'!"&amp;ADDRESS(ROW(),COLUMN()))),0))</f>
        <v>-12240</v>
      </c>
      <c r="M900" s="284">
        <f t="array" aca="1" ref="M900" ca="1">SUMPRODUCT(0+(Summary!$D$5:$D$20="Yes"),IFERROR(N(INDIRECT("'"&amp;Summary!$C$5:$C$20&amp;"'!"&amp;ADDRESS(ROW(),COLUMN()))),0))</f>
        <v>-12240</v>
      </c>
      <c r="N900" s="284">
        <f t="array" aca="1" ref="N900" ca="1">SUMPRODUCT(0+(Summary!$D$5:$D$20="Yes"),IFERROR(N(INDIRECT("'"&amp;Summary!$C$5:$C$20&amp;"'!"&amp;ADDRESS(ROW(),COLUMN()))),0))</f>
        <v>-12240</v>
      </c>
    </row>
    <row r="901" spans="3:15" outlineLevel="1">
      <c r="D901" s="288"/>
      <c r="E901" s="316"/>
      <c r="F901" s="317"/>
      <c r="G901" s="289"/>
      <c r="H901" s="289"/>
      <c r="I901" s="289"/>
      <c r="J901" s="289"/>
      <c r="K901" s="289"/>
      <c r="L901" s="289"/>
      <c r="M901" s="289"/>
      <c r="N901" s="289"/>
    </row>
    <row r="902" spans="3:15" outlineLevel="1">
      <c r="C902" s="222" t="s">
        <v>32</v>
      </c>
      <c r="D902" s="285">
        <f ca="1">SUM(D893:D900)</f>
        <v>-608032</v>
      </c>
      <c r="E902" s="313">
        <f ca="1">SUM(E893:E901)</f>
        <v>-614032</v>
      </c>
      <c r="F902" s="314">
        <f t="shared" ref="F902:N902" ca="1" si="39">SUM(F893:F901)</f>
        <v>-622723.42999999993</v>
      </c>
      <c r="G902" s="284">
        <f t="shared" ca="1" si="39"/>
        <v>-955866.13810483809</v>
      </c>
      <c r="H902" s="284">
        <f t="shared" ca="1" si="39"/>
        <v>-961231.26450903155</v>
      </c>
      <c r="I902" s="284">
        <f t="shared" ca="1" si="39"/>
        <v>-965847.89656187408</v>
      </c>
      <c r="J902" s="284">
        <f t="shared" ca="1" si="39"/>
        <v>-968339.30211763922</v>
      </c>
      <c r="K902" s="284">
        <f t="shared" ca="1" si="39"/>
        <v>-974131.33388234477</v>
      </c>
      <c r="L902" s="284">
        <f t="shared" ca="1" si="39"/>
        <v>-982470.65691763861</v>
      </c>
      <c r="M902" s="284">
        <f t="shared" ca="1" si="39"/>
        <v>-988735.31847434421</v>
      </c>
      <c r="N902" s="284">
        <f t="shared" ca="1" si="39"/>
        <v>-995250.56649331795</v>
      </c>
    </row>
    <row r="903" spans="3:15" ht="8.25" customHeight="1" outlineLevel="1">
      <c r="C903" s="225"/>
      <c r="D903" s="285"/>
      <c r="E903" s="313"/>
      <c r="F903" s="314"/>
      <c r="G903" s="284"/>
      <c r="H903" s="284"/>
      <c r="I903" s="284"/>
      <c r="J903" s="284"/>
      <c r="K903" s="284"/>
      <c r="L903" s="284"/>
      <c r="M903" s="284"/>
      <c r="N903" s="284"/>
    </row>
    <row r="904" spans="3:15" outlineLevel="1">
      <c r="C904" s="222" t="s">
        <v>300</v>
      </c>
      <c r="D904" s="285">
        <f ca="1">D902/$C$159</f>
        <v>-6268.3711340206182</v>
      </c>
      <c r="E904" s="323">
        <f t="shared" ref="E904:N904" ca="1" si="40">E902/$C$159</f>
        <v>-6330.2268041237112</v>
      </c>
      <c r="F904" s="324">
        <f t="shared" ca="1" si="40"/>
        <v>-6419.8291752577315</v>
      </c>
      <c r="G904" s="296">
        <f t="shared" ca="1" si="40"/>
        <v>-9854.2900835550317</v>
      </c>
      <c r="H904" s="296">
        <f t="shared" ca="1" si="40"/>
        <v>-9909.600665041562</v>
      </c>
      <c r="I904" s="296">
        <f t="shared" ca="1" si="40"/>
        <v>-9957.1948099162273</v>
      </c>
      <c r="J904" s="296">
        <f t="shared" ca="1" si="40"/>
        <v>-9982.8794032746318</v>
      </c>
      <c r="K904" s="296">
        <f t="shared" ca="1" si="40"/>
        <v>-10042.591070952009</v>
      </c>
      <c r="L904" s="296">
        <f t="shared" ca="1" si="40"/>
        <v>-10128.563473377717</v>
      </c>
      <c r="M904" s="296">
        <f t="shared" ca="1" si="40"/>
        <v>-10193.147613137569</v>
      </c>
      <c r="N904" s="296">
        <f t="shared" ca="1" si="40"/>
        <v>-10260.315118487813</v>
      </c>
    </row>
    <row r="905" spans="3:15" ht="15" outlineLevel="1" thickBot="1">
      <c r="D905" s="297"/>
      <c r="E905" s="320"/>
      <c r="F905" s="321"/>
      <c r="G905" s="293"/>
      <c r="H905" s="293"/>
      <c r="I905" s="293"/>
      <c r="J905" s="293"/>
      <c r="K905" s="293"/>
      <c r="L905" s="293"/>
      <c r="M905" s="293"/>
      <c r="N905" s="293"/>
    </row>
    <row r="906" spans="3:15" ht="16.2" outlineLevel="1" thickTop="1">
      <c r="C906" s="224" t="s">
        <v>33</v>
      </c>
      <c r="D906" s="298">
        <f t="shared" ref="D906" ca="1" si="41">D890+D902</f>
        <v>1750376</v>
      </c>
      <c r="E906" s="315">
        <f ca="1">E890+E902</f>
        <v>318440.26190476189</v>
      </c>
      <c r="F906" s="314">
        <f t="shared" ref="F906:N906" ca="1" si="42">F890+F902</f>
        <v>749345.69190476183</v>
      </c>
      <c r="G906" s="284">
        <f t="shared" ca="1" si="42"/>
        <v>2989723.1041961154</v>
      </c>
      <c r="H906" s="284">
        <f t="shared" ca="1" si="42"/>
        <v>3142181.5474839597</v>
      </c>
      <c r="I906" s="284">
        <f t="shared" ca="1" si="42"/>
        <v>3225740.8738080524</v>
      </c>
      <c r="J906" s="284">
        <f t="shared" ca="1" si="42"/>
        <v>3296599.5460565211</v>
      </c>
      <c r="K906" s="284">
        <f t="shared" ca="1" si="42"/>
        <v>3461405.0682187807</v>
      </c>
      <c r="L906" s="284">
        <f t="shared" ca="1" si="42"/>
        <v>3630487.2012675297</v>
      </c>
      <c r="M906" s="284">
        <f t="shared" ca="1" si="42"/>
        <v>3808740.8540382329</v>
      </c>
      <c r="N906" s="284">
        <f t="shared" ca="1" si="42"/>
        <v>3994124.6529197623</v>
      </c>
    </row>
    <row r="907" spans="3:15" outlineLevel="1">
      <c r="C907" s="216" t="s">
        <v>34</v>
      </c>
      <c r="D907" s="332">
        <f ca="1">D906/D908</f>
        <v>3.0662331558943781E-2</v>
      </c>
      <c r="E907" s="330">
        <f t="shared" ref="E907:N907" ca="1" si="43">E906/$D$908</f>
        <v>5.5782991152990577E-3</v>
      </c>
      <c r="F907" s="330">
        <f t="shared" ca="1" si="43"/>
        <v>1.3126714521594184E-2</v>
      </c>
      <c r="G907" s="331">
        <f t="shared" ca="1" si="43"/>
        <v>5.2372679407336434E-2</v>
      </c>
      <c r="H907" s="331">
        <f t="shared" ca="1" si="43"/>
        <v>5.5043380637844794E-2</v>
      </c>
      <c r="I907" s="331">
        <f t="shared" ca="1" si="43"/>
        <v>5.6507136864273465E-2</v>
      </c>
      <c r="J907" s="331">
        <f t="shared" ca="1" si="43"/>
        <v>5.7748408512370258E-2</v>
      </c>
      <c r="K907" s="331">
        <f t="shared" ca="1" si="43"/>
        <v>6.0635400543387633E-2</v>
      </c>
      <c r="L907" s="331">
        <f t="shared" ca="1" si="43"/>
        <v>6.3597308398747956E-2</v>
      </c>
      <c r="M907" s="331">
        <f t="shared" ca="1" si="43"/>
        <v>6.6719878979496397E-2</v>
      </c>
      <c r="N907" s="331">
        <f t="shared" ca="1" si="43"/>
        <v>6.9967352383474749E-2</v>
      </c>
    </row>
    <row r="908" spans="3:15" outlineLevel="1">
      <c r="C908" s="225"/>
      <c r="D908" s="299">
        <f ca="1">F84</f>
        <v>57085548</v>
      </c>
      <c r="E908" s="315"/>
      <c r="F908" s="315"/>
      <c r="G908" s="294"/>
      <c r="H908" s="294"/>
      <c r="I908" s="294"/>
      <c r="J908" s="294"/>
      <c r="K908" s="294"/>
      <c r="L908" s="294"/>
      <c r="M908" s="294"/>
      <c r="N908" s="294"/>
    </row>
    <row r="909" spans="3:15" s="333" customFormat="1" outlineLevel="1">
      <c r="C909" s="239" t="s">
        <v>340</v>
      </c>
      <c r="D909" s="285"/>
      <c r="E909" s="415">
        <f ca="1">E906/E890</f>
        <v>0.34150105575718004</v>
      </c>
      <c r="F909" s="416">
        <f t="shared" ref="F909:N909" ca="1" si="44">F906/F890</f>
        <v>0.54614281448480517</v>
      </c>
      <c r="G909" s="417">
        <f t="shared" ca="1" si="44"/>
        <v>0.75773805142792694</v>
      </c>
      <c r="H909" s="417">
        <f t="shared" ca="1" si="44"/>
        <v>0.76574833960169608</v>
      </c>
      <c r="I909" s="417">
        <f t="shared" ca="1" si="44"/>
        <v>0.76957474850839591</v>
      </c>
      <c r="J909" s="417">
        <f t="shared" ca="1" si="44"/>
        <v>0.77295353190534266</v>
      </c>
      <c r="K909" s="417">
        <f t="shared" ca="1" si="44"/>
        <v>0.78038026394713023</v>
      </c>
      <c r="L909" s="417">
        <f t="shared" ca="1" si="44"/>
        <v>0.78701937300936831</v>
      </c>
      <c r="M909" s="417">
        <f t="shared" ca="1" si="44"/>
        <v>0.7939051111625397</v>
      </c>
      <c r="N909" s="417">
        <f t="shared" ca="1" si="44"/>
        <v>0.80052601323289674</v>
      </c>
      <c r="O909" s="4"/>
    </row>
    <row r="910" spans="3:15" ht="15" customHeight="1" outlineLevel="1">
      <c r="C910" s="225"/>
      <c r="D910" s="329"/>
      <c r="E910" s="313"/>
      <c r="F910" s="315"/>
      <c r="G910" s="286"/>
      <c r="H910" s="286"/>
      <c r="I910" s="286"/>
      <c r="J910" s="286"/>
      <c r="K910" s="286"/>
      <c r="L910" s="286"/>
      <c r="M910" s="286"/>
      <c r="N910" s="286"/>
    </row>
    <row r="911" spans="3:15" ht="15.75" customHeight="1" outlineLevel="1">
      <c r="C911" s="225" t="s">
        <v>928</v>
      </c>
      <c r="D911" s="329"/>
      <c r="E911" s="313">
        <f t="array" aca="1" ref="E911" ca="1">SUMPRODUCT(0+(Summary!$D$5:$D$20="Yes"),IFERROR(N(INDIRECT("'"&amp;Summary!$C$5:$C$20&amp;"'!"&amp;ADDRESS(ROW(),COLUMN()))),0))</f>
        <v>-2047500</v>
      </c>
      <c r="F911" s="315">
        <f t="array" aca="1" ref="F911" ca="1">SUMPRODUCT(0+(Summary!$D$5:$D$20="Yes"),IFERROR(N(INDIRECT("'"&amp;Summary!$C$5:$C$20&amp;"'!"&amp;ADDRESS(ROW(),COLUMN()))),0))</f>
        <v>0</v>
      </c>
      <c r="G911" s="286">
        <f t="array" aca="1" ref="G911" ca="1">SUMPRODUCT(0+(Summary!$D$5:$D$20="Yes"),IFERROR(N(INDIRECT("'"&amp;Summary!$C$5:$C$20&amp;"'!"&amp;ADDRESS(ROW(),COLUMN()))),0))</f>
        <v>0</v>
      </c>
      <c r="H911" s="286">
        <f t="array" aca="1" ref="H911" ca="1">SUMPRODUCT(0+(Summary!$D$5:$D$20="Yes"),IFERROR(N(INDIRECT("'"&amp;Summary!$C$5:$C$20&amp;"'!"&amp;ADDRESS(ROW(),COLUMN()))),0))</f>
        <v>0</v>
      </c>
      <c r="I911" s="286">
        <f t="array" aca="1" ref="I911" ca="1">SUMPRODUCT(0+(Summary!$D$5:$D$20="Yes"),IFERROR(N(INDIRECT("'"&amp;Summary!$C$5:$C$20&amp;"'!"&amp;ADDRESS(ROW(),COLUMN()))),0))</f>
        <v>0</v>
      </c>
      <c r="J911" s="286">
        <f t="array" aca="1" ref="J911" ca="1">SUMPRODUCT(0+(Summary!$D$5:$D$20="Yes"),IFERROR(N(INDIRECT("'"&amp;Summary!$C$5:$C$20&amp;"'!"&amp;ADDRESS(ROW(),COLUMN()))),0))</f>
        <v>0</v>
      </c>
      <c r="K911" s="286">
        <f t="array" aca="1" ref="K911" ca="1">SUMPRODUCT(0+(Summary!$D$5:$D$20="Yes"),IFERROR(N(INDIRECT("'"&amp;Summary!$C$5:$C$20&amp;"'!"&amp;ADDRESS(ROW(),COLUMN()))),0))</f>
        <v>0</v>
      </c>
      <c r="L911" s="286">
        <f t="array" aca="1" ref="L911" ca="1">SUMPRODUCT(0+(Summary!$D$5:$D$20="Yes"),IFERROR(N(INDIRECT("'"&amp;Summary!$C$5:$C$20&amp;"'!"&amp;ADDRESS(ROW(),COLUMN()))),0))</f>
        <v>0</v>
      </c>
      <c r="M911" s="286">
        <f t="array" aca="1" ref="M911" ca="1">SUMPRODUCT(0+(Summary!$D$5:$D$20="Yes"),IFERROR(N(INDIRECT("'"&amp;Summary!$C$5:$C$20&amp;"'!"&amp;ADDRESS(ROW(),COLUMN()))),0))</f>
        <v>0</v>
      </c>
      <c r="N911" s="286">
        <f t="array" aca="1" ref="N911" ca="1">SUMPRODUCT(0+(Summary!$D$5:$D$20="Yes"),IFERROR(N(INDIRECT("'"&amp;Summary!$C$5:$C$20&amp;"'!"&amp;ADDRESS(ROW(),COLUMN()))),0))</f>
        <v>0</v>
      </c>
    </row>
    <row r="912" spans="3:15" ht="15.75" customHeight="1" outlineLevel="1">
      <c r="C912" s="225" t="s">
        <v>484</v>
      </c>
      <c r="D912" s="329"/>
      <c r="E912" s="313">
        <f t="array" aca="1" ref="E912" ca="1">SUMPRODUCT(0+(Summary!$D$5:$D$20="Yes"),IFERROR(N(INDIRECT("'"&amp;Summary!$C$5:$C$20&amp;"'!"&amp;ADDRESS(ROW(),COLUMN()))),0))</f>
        <v>-2272300</v>
      </c>
      <c r="F912" s="315">
        <f t="array" aca="1" ref="F912" ca="1">SUMPRODUCT(0+(Summary!$D$5:$D$20="Yes"),IFERROR(N(INDIRECT("'"&amp;Summary!$C$5:$C$20&amp;"'!"&amp;ADDRESS(ROW(),COLUMN()))),0))</f>
        <v>0</v>
      </c>
      <c r="G912" s="286">
        <f t="array" aca="1" ref="G912" ca="1">SUMPRODUCT(0+(Summary!$D$5:$D$20="Yes"),IFERROR(N(INDIRECT("'"&amp;Summary!$C$5:$C$20&amp;"'!"&amp;ADDRESS(ROW(),COLUMN()))),0))</f>
        <v>0</v>
      </c>
      <c r="H912" s="286">
        <f t="array" aca="1" ref="H912" ca="1">SUMPRODUCT(0+(Summary!$D$5:$D$20="Yes"),IFERROR(N(INDIRECT("'"&amp;Summary!$C$5:$C$20&amp;"'!"&amp;ADDRESS(ROW(),COLUMN()))),0))</f>
        <v>0</v>
      </c>
      <c r="I912" s="286">
        <f t="array" aca="1" ref="I912" ca="1">SUMPRODUCT(0+(Summary!$D$5:$D$20="Yes"),IFERROR(N(INDIRECT("'"&amp;Summary!$C$5:$C$20&amp;"'!"&amp;ADDRESS(ROW(),COLUMN()))),0))</f>
        <v>0</v>
      </c>
      <c r="J912" s="286">
        <f t="array" aca="1" ref="J912" ca="1">SUMPRODUCT(0+(Summary!$D$5:$D$20="Yes"),IFERROR(N(INDIRECT("'"&amp;Summary!$C$5:$C$20&amp;"'!"&amp;ADDRESS(ROW(),COLUMN()))),0))</f>
        <v>0</v>
      </c>
      <c r="K912" s="286">
        <f t="array" aca="1" ref="K912" ca="1">SUMPRODUCT(0+(Summary!$D$5:$D$20="Yes"),IFERROR(N(INDIRECT("'"&amp;Summary!$C$5:$C$20&amp;"'!"&amp;ADDRESS(ROW(),COLUMN()))),0))</f>
        <v>0</v>
      </c>
      <c r="L912" s="286">
        <f t="array" aca="1" ref="L912" ca="1">SUMPRODUCT(0+(Summary!$D$5:$D$20="Yes"),IFERROR(N(INDIRECT("'"&amp;Summary!$C$5:$C$20&amp;"'!"&amp;ADDRESS(ROW(),COLUMN()))),0))</f>
        <v>0</v>
      </c>
      <c r="M912" s="286">
        <f t="array" aca="1" ref="M912" ca="1">SUMPRODUCT(0+(Summary!$D$5:$D$20="Yes"),IFERROR(N(INDIRECT("'"&amp;Summary!$C$5:$C$20&amp;"'!"&amp;ADDRESS(ROW(),COLUMN()))),0))</f>
        <v>0</v>
      </c>
      <c r="N912" s="286">
        <f t="array" aca="1" ref="N912" ca="1">SUMPRODUCT(0+(Summary!$D$5:$D$20="Yes"),IFERROR(N(INDIRECT("'"&amp;Summary!$C$5:$C$20&amp;"'!"&amp;ADDRESS(ROW(),COLUMN()))),0))</f>
        <v>0</v>
      </c>
    </row>
    <row r="913" spans="2:124" outlineLevel="1">
      <c r="C913" s="222" t="s">
        <v>301</v>
      </c>
      <c r="D913" s="329"/>
      <c r="E913" s="313">
        <f t="array" aca="1" ref="E913" ca="1">SUMPRODUCT(0+(Summary!$D$5:$D$20="Yes"),IFERROR(N(INDIRECT("'"&amp;Summary!$C$5:$C$20&amp;"'!"&amp;ADDRESS(ROW(),COLUMN()))),0))</f>
        <v>0</v>
      </c>
      <c r="F913" s="315">
        <f t="array" aca="1" ref="F913" ca="1">SUMPRODUCT(0+(Summary!$D$5:$D$20="Yes"),IFERROR(N(INDIRECT("'"&amp;Summary!$C$5:$C$20&amp;"'!"&amp;ADDRESS(ROW(),COLUMN()))),0))</f>
        <v>0</v>
      </c>
      <c r="G913" s="286">
        <f t="array" aca="1" ref="G913" ca="1">SUMPRODUCT(0+(Summary!$D$5:$D$20="Yes"),IFERROR(N(INDIRECT("'"&amp;Summary!$C$5:$C$20&amp;"'!"&amp;ADDRESS(ROW(),COLUMN()))),0))</f>
        <v>0</v>
      </c>
      <c r="H913" s="286">
        <f t="array" aca="1" ref="H913" ca="1">SUMPRODUCT(0+(Summary!$D$5:$D$20="Yes"),IFERROR(N(INDIRECT("'"&amp;Summary!$C$5:$C$20&amp;"'!"&amp;ADDRESS(ROW(),COLUMN()))),0))</f>
        <v>0</v>
      </c>
      <c r="I913" s="286">
        <f t="array" aca="1" ref="I913" ca="1">SUMPRODUCT(0+(Summary!$D$5:$D$20="Yes"),IFERROR(N(INDIRECT("'"&amp;Summary!$C$5:$C$20&amp;"'!"&amp;ADDRESS(ROW(),COLUMN()))),0))</f>
        <v>0</v>
      </c>
      <c r="J913" s="286">
        <f t="array" aca="1" ref="J913" ca="1">SUMPRODUCT(0+(Summary!$D$5:$D$20="Yes"),IFERROR(N(INDIRECT("'"&amp;Summary!$C$5:$C$20&amp;"'!"&amp;ADDRESS(ROW(),COLUMN()))),0))</f>
        <v>0</v>
      </c>
      <c r="K913" s="286">
        <f t="array" aca="1" ref="K913" ca="1">SUMPRODUCT(0+(Summary!$D$5:$D$20="Yes"),IFERROR(N(INDIRECT("'"&amp;Summary!$C$5:$C$20&amp;"'!"&amp;ADDRESS(ROW(),COLUMN()))),0))</f>
        <v>0</v>
      </c>
      <c r="L913" s="286">
        <f t="array" aca="1" ref="L913" ca="1">SUMPRODUCT(0+(Summary!$D$5:$D$20="Yes"),IFERROR(N(INDIRECT("'"&amp;Summary!$C$5:$C$20&amp;"'!"&amp;ADDRESS(ROW(),COLUMN()))),0))</f>
        <v>0</v>
      </c>
      <c r="M913" s="286">
        <f t="array" aca="1" ref="M913" ca="1">SUMPRODUCT(0+(Summary!$D$5:$D$20="Yes"),IFERROR(N(INDIRECT("'"&amp;Summary!$C$5:$C$20&amp;"'!"&amp;ADDRESS(ROW(),COLUMN()))),0))</f>
        <v>0</v>
      </c>
      <c r="N913" s="286">
        <f t="array" aca="1" ref="N913" ca="1">SUMPRODUCT(0+(Summary!$D$5:$D$20="Yes"),IFERROR(N(INDIRECT("'"&amp;Summary!$C$5:$C$20&amp;"'!"&amp;ADDRESS(ROW(),COLUMN()))),0))</f>
        <v>0</v>
      </c>
    </row>
    <row r="914" spans="2:124" outlineLevel="1">
      <c r="D914" s="288"/>
      <c r="E914" s="316"/>
      <c r="F914" s="317"/>
      <c r="G914" s="289"/>
      <c r="H914" s="289"/>
      <c r="I914" s="289"/>
      <c r="J914" s="289"/>
      <c r="K914" s="289"/>
      <c r="L914" s="289"/>
      <c r="M914" s="289"/>
      <c r="N914" s="289"/>
    </row>
    <row r="915" spans="2:124" outlineLevel="1">
      <c r="C915" s="4" t="s">
        <v>193</v>
      </c>
      <c r="D915" s="329"/>
      <c r="E915" s="313">
        <f ca="1">E906+E911+E913</f>
        <v>-1729059.7380952381</v>
      </c>
      <c r="F915" s="315">
        <f t="shared" ref="F915:N915" ca="1" si="45">F906+F911+F913</f>
        <v>749345.69190476183</v>
      </c>
      <c r="G915" s="286">
        <f t="shared" ca="1" si="45"/>
        <v>2989723.1041961154</v>
      </c>
      <c r="H915" s="286">
        <f t="shared" ca="1" si="45"/>
        <v>3142181.5474839597</v>
      </c>
      <c r="I915" s="286">
        <f t="shared" ca="1" si="45"/>
        <v>3225740.8738080524</v>
      </c>
      <c r="J915" s="286">
        <f t="shared" ca="1" si="45"/>
        <v>3296599.5460565211</v>
      </c>
      <c r="K915" s="286">
        <f t="shared" ca="1" si="45"/>
        <v>3461405.0682187807</v>
      </c>
      <c r="L915" s="286">
        <f t="shared" ca="1" si="45"/>
        <v>3630487.2012675297</v>
      </c>
      <c r="M915" s="286">
        <f t="shared" ca="1" si="45"/>
        <v>3808740.8540382329</v>
      </c>
      <c r="N915" s="286">
        <f t="shared" ca="1" si="45"/>
        <v>3994124.6529197623</v>
      </c>
    </row>
    <row r="916" spans="2:124" outlineLevel="1">
      <c r="D916" s="338"/>
      <c r="E916" s="315"/>
      <c r="F916" s="315"/>
      <c r="G916" s="286"/>
      <c r="H916" s="286"/>
      <c r="I916" s="286"/>
      <c r="J916" s="286"/>
      <c r="K916" s="286"/>
      <c r="L916" s="286"/>
      <c r="M916" s="286"/>
      <c r="N916" s="286"/>
    </row>
    <row r="917" spans="2:124" outlineLevel="1">
      <c r="C917" s="4" t="s">
        <v>1</v>
      </c>
      <c r="D917" s="338"/>
      <c r="E917" s="315">
        <f t="array" aca="1" ref="E917" ca="1">SUMPRODUCT(0+(Summary!$D$5:$D$20="Yes"),IFERROR(N(INDIRECT("'"&amp;Summary!$C$5:$C$20&amp;"'!"&amp;ADDRESS(ROW(),COLUMN()))),0))</f>
        <v>-2283421.9199999995</v>
      </c>
      <c r="F917" s="315">
        <f t="array" aca="1" ref="F917" ca="1">SUMPRODUCT(0+(Summary!$D$5:$D$20="Yes"),IFERROR(N(INDIRECT("'"&amp;Summary!$C$5:$C$20&amp;"'!"&amp;ADDRESS(ROW(),COLUMN()))),0))</f>
        <v>-2777277.9500086112</v>
      </c>
      <c r="G917" s="286">
        <f t="array" aca="1" ref="G917" ca="1">SUMPRODUCT(0+(Summary!$D$5:$D$20="Yes"),IFERROR(N(INDIRECT("'"&amp;Summary!$C$5:$C$20&amp;"'!"&amp;ADDRESS(ROW(),COLUMN()))),0))</f>
        <v>-3306712.5325327734</v>
      </c>
      <c r="H917" s="286">
        <f t="array" aca="1" ref="H917" ca="1">SUMPRODUCT(0+(Summary!$D$5:$D$20="Yes"),IFERROR(N(INDIRECT("'"&amp;Summary!$C$5:$C$20&amp;"'!"&amp;ADDRESS(ROW(),COLUMN()))),0))</f>
        <v>-3379675.7137036985</v>
      </c>
      <c r="I917" s="286">
        <f t="array" aca="1" ref="I917" ca="1">SUMPRODUCT(0+(Summary!$D$5:$D$20="Yes"),IFERROR(N(INDIRECT("'"&amp;Summary!$C$5:$C$20&amp;"'!"&amp;ADDRESS(ROW(),COLUMN()))),0))</f>
        <v>-843052.42879116</v>
      </c>
      <c r="J917" s="286">
        <f t="array" aca="1" ref="J917" ca="1">SUMPRODUCT(0+(Summary!$D$5:$D$20="Yes"),IFERROR(N(INDIRECT("'"&amp;Summary!$C$5:$C$20&amp;"'!"&amp;ADDRESS(ROW(),COLUMN()))),0))</f>
        <v>-37610.84854648677</v>
      </c>
      <c r="K917" s="286">
        <f t="array" aca="1" ref="K917" ca="1">SUMPRODUCT(0+(Summary!$D$5:$D$20="Yes"),IFERROR(N(INDIRECT("'"&amp;Summary!$C$5:$C$20&amp;"'!"&amp;ADDRESS(ROW(),COLUMN()))),0))</f>
        <v>0</v>
      </c>
      <c r="L917" s="286">
        <f t="array" aca="1" ref="L917" ca="1">SUMPRODUCT(0+(Summary!$D$5:$D$20="Yes"),IFERROR(N(INDIRECT("'"&amp;Summary!$C$5:$C$20&amp;"'!"&amp;ADDRESS(ROW(),COLUMN()))),0))</f>
        <v>0</v>
      </c>
      <c r="M917" s="286">
        <f t="array" aca="1" ref="M917" ca="1">SUMPRODUCT(0+(Summary!$D$5:$D$20="Yes"),IFERROR(N(INDIRECT("'"&amp;Summary!$C$5:$C$20&amp;"'!"&amp;ADDRESS(ROW(),COLUMN()))),0))</f>
        <v>0</v>
      </c>
      <c r="N917" s="286">
        <f t="array" aca="1" ref="N917" ca="1">SUMPRODUCT(0+(Summary!$D$5:$D$20="Yes"),IFERROR(N(INDIRECT("'"&amp;Summary!$C$5:$C$20&amp;"'!"&amp;ADDRESS(ROW(),COLUMN()))),0))</f>
        <v>0</v>
      </c>
    </row>
    <row r="918" spans="2:124" outlineLevel="1">
      <c r="D918" s="338"/>
      <c r="E918" s="315"/>
      <c r="F918" s="315"/>
      <c r="G918" s="286"/>
      <c r="H918" s="286"/>
      <c r="I918" s="286"/>
      <c r="J918" s="286"/>
      <c r="K918" s="286"/>
      <c r="L918" s="286"/>
      <c r="M918" s="286"/>
      <c r="N918" s="286"/>
    </row>
    <row r="919" spans="2:124" outlineLevel="1">
      <c r="C919" s="4" t="s">
        <v>344</v>
      </c>
      <c r="D919" s="338"/>
      <c r="E919" s="315">
        <f t="array" aca="1" ref="E919" ca="1">SUMPRODUCT(0+(Summary!$D$5:$D$20="Yes"),IFERROR(N(INDIRECT("'"&amp;Summary!$C$5:$C$20&amp;"'!"&amp;ADDRESS(ROW(),COLUMN()))),0))</f>
        <v>-6284781.6580952387</v>
      </c>
      <c r="F919" s="315">
        <f t="array" aca="1" ref="F919" ca="1">SUMPRODUCT(0+(Summary!$D$5:$D$20="Yes"),IFERROR(N(INDIRECT("'"&amp;Summary!$C$5:$C$20&amp;"'!"&amp;ADDRESS(ROW(),COLUMN()))),0))</f>
        <v>-2027932.2581038489</v>
      </c>
      <c r="G919" s="286">
        <f t="array" aca="1" ref="G919" ca="1">SUMPRODUCT(0+(Summary!$D$5:$D$20="Yes"),IFERROR(N(INDIRECT("'"&amp;Summary!$C$5:$C$20&amp;"'!"&amp;ADDRESS(ROW(),COLUMN()))),0))</f>
        <v>-316989.42833665875</v>
      </c>
      <c r="H919" s="286">
        <f t="array" aca="1" ref="H919" ca="1">SUMPRODUCT(0+(Summary!$D$5:$D$20="Yes"),IFERROR(N(INDIRECT("'"&amp;Summary!$C$5:$C$20&amp;"'!"&amp;ADDRESS(ROW(),COLUMN()))),0))</f>
        <v>-237494.16621973977</v>
      </c>
      <c r="I919" s="286">
        <f t="array" aca="1" ref="I919" ca="1">SUMPRODUCT(0+(Summary!$D$5:$D$20="Yes"),IFERROR(N(INDIRECT("'"&amp;Summary!$C$5:$C$20&amp;"'!"&amp;ADDRESS(ROW(),COLUMN()))),0))</f>
        <v>-52281.255779895771</v>
      </c>
      <c r="J919" s="286">
        <f t="array" aca="1" ref="J919" ca="1">SUMPRODUCT(0+(Summary!$D$5:$D$20="Yes"),IFERROR(N(INDIRECT("'"&amp;Summary!$C$5:$C$20&amp;"'!"&amp;ADDRESS(ROW(),COLUMN()))),0))</f>
        <v>-1494.6518088483608</v>
      </c>
      <c r="K919" s="286">
        <f t="array" aca="1" ref="K919" ca="1">SUMPRODUCT(0+(Summary!$D$5:$D$20="Yes"),IFERROR(N(INDIRECT("'"&amp;Summary!$C$5:$C$20&amp;"'!"&amp;ADDRESS(ROW(),COLUMN()))),0))</f>
        <v>0</v>
      </c>
      <c r="L919" s="286">
        <f t="array" aca="1" ref="L919" ca="1">SUMPRODUCT(0+(Summary!$D$5:$D$20="Yes"),IFERROR(N(INDIRECT("'"&amp;Summary!$C$5:$C$20&amp;"'!"&amp;ADDRESS(ROW(),COLUMN()))),0))</f>
        <v>0</v>
      </c>
      <c r="M919" s="286">
        <f t="array" aca="1" ref="M919" ca="1">SUMPRODUCT(0+(Summary!$D$5:$D$20="Yes"),IFERROR(N(INDIRECT("'"&amp;Summary!$C$5:$C$20&amp;"'!"&amp;ADDRESS(ROW(),COLUMN()))),0))</f>
        <v>0</v>
      </c>
      <c r="N919" s="286">
        <f t="array" aca="1" ref="N919" ca="1">SUMPRODUCT(0+(Summary!$D$5:$D$20="Yes"),IFERROR(N(INDIRECT("'"&amp;Summary!$C$5:$C$20&amp;"'!"&amp;ADDRESS(ROW(),COLUMN()))),0))</f>
        <v>0</v>
      </c>
    </row>
    <row r="920" spans="2:124" outlineLevel="1">
      <c r="C920" s="4" t="s">
        <v>334</v>
      </c>
      <c r="D920" s="338"/>
      <c r="E920" s="315"/>
      <c r="F920" s="315"/>
      <c r="G920" s="286"/>
      <c r="H920" s="286"/>
      <c r="I920" s="286"/>
      <c r="J920" s="286"/>
      <c r="K920" s="286"/>
      <c r="L920" s="286"/>
      <c r="M920" s="286"/>
      <c r="N920" s="286"/>
    </row>
    <row r="921" spans="2:124" outlineLevel="1">
      <c r="C921" s="4" t="s">
        <v>336</v>
      </c>
      <c r="D921" s="338">
        <f t="array" aca="1" ref="D921" ca="1">SUMPRODUCT(0+(Summary!$D$5:$D$20="Yes"),IFERROR(N(INDIRECT("'"&amp;Summary!$C$5:$C$20&amp;"'!"&amp;ADDRESS(ROW(),COLUMN()))),0))</f>
        <v>11417109.599999998</v>
      </c>
      <c r="E921" s="312"/>
      <c r="F921" s="312"/>
    </row>
    <row r="922" spans="2:124" outlineLevel="1">
      <c r="C922" s="4" t="s">
        <v>335</v>
      </c>
      <c r="D922" s="338"/>
      <c r="E922" s="330">
        <f t="shared" ref="E922:N922" ca="1" si="46">E919/$D$921</f>
        <v>-0.55047046741981354</v>
      </c>
      <c r="F922" s="330">
        <f t="shared" ca="1" si="46"/>
        <v>-0.17762221167639919</v>
      </c>
      <c r="G922" s="206">
        <f t="shared" ca="1" si="46"/>
        <v>-2.7764420194114525E-2</v>
      </c>
      <c r="H922" s="206">
        <f t="shared" ca="1" si="46"/>
        <v>-2.0801601678566685E-2</v>
      </c>
      <c r="I922" s="206">
        <f t="shared" ca="1" si="46"/>
        <v>-4.5792024086285183E-3</v>
      </c>
      <c r="J922" s="206">
        <f t="shared" ca="1" si="46"/>
        <v>-1.3091332755957438E-4</v>
      </c>
      <c r="K922" s="206">
        <f t="shared" ca="1" si="46"/>
        <v>0</v>
      </c>
      <c r="L922" s="206">
        <f t="shared" ca="1" si="46"/>
        <v>0</v>
      </c>
      <c r="M922" s="206">
        <f t="shared" ca="1" si="46"/>
        <v>0</v>
      </c>
      <c r="N922" s="206">
        <f t="shared" ca="1" si="46"/>
        <v>0</v>
      </c>
    </row>
    <row r="923" spans="2:124">
      <c r="G923" s="286"/>
      <c r="H923" s="286"/>
      <c r="I923" s="286"/>
      <c r="J923" s="286"/>
      <c r="K923" s="286"/>
      <c r="L923" s="286"/>
      <c r="M923" s="286"/>
      <c r="N923" s="286"/>
    </row>
    <row r="924" spans="2:124" ht="18">
      <c r="B924" s="836" t="s">
        <v>308</v>
      </c>
      <c r="I924" s="4"/>
      <c r="J924" s="4"/>
      <c r="K924" s="4"/>
      <c r="L924" s="4"/>
      <c r="M924" s="4"/>
    </row>
    <row r="925" spans="2:124" outlineLevel="1">
      <c r="I925" s="4"/>
      <c r="J925" s="4"/>
      <c r="K925" s="4"/>
      <c r="L925" s="4"/>
      <c r="M925" s="4"/>
    </row>
    <row r="926" spans="2:124" outlineLevel="1">
      <c r="D926" s="340" t="s">
        <v>182</v>
      </c>
      <c r="E926" s="4">
        <f t="shared" ref="E926:P926" si="47">ROUNDUP(E927/12,0)</f>
        <v>1</v>
      </c>
      <c r="F926" s="4">
        <f t="shared" si="47"/>
        <v>1</v>
      </c>
      <c r="G926" s="4">
        <f t="shared" si="47"/>
        <v>1</v>
      </c>
      <c r="H926" s="4">
        <f t="shared" si="47"/>
        <v>1</v>
      </c>
      <c r="I926" s="4">
        <f t="shared" si="47"/>
        <v>1</v>
      </c>
      <c r="J926" s="4">
        <f t="shared" si="47"/>
        <v>1</v>
      </c>
      <c r="K926" s="4">
        <f t="shared" si="47"/>
        <v>1</v>
      </c>
      <c r="L926" s="4">
        <f t="shared" si="47"/>
        <v>1</v>
      </c>
      <c r="M926" s="4">
        <f t="shared" si="47"/>
        <v>1</v>
      </c>
      <c r="N926" s="4">
        <f t="shared" si="47"/>
        <v>1</v>
      </c>
      <c r="O926" s="4">
        <f t="shared" si="47"/>
        <v>1</v>
      </c>
      <c r="P926" s="4">
        <f t="shared" si="47"/>
        <v>1</v>
      </c>
      <c r="Q926" s="4">
        <f>ROUNDUP(Q927/12,0)</f>
        <v>2</v>
      </c>
      <c r="R926" s="4">
        <f t="shared" ref="R926:CC926" si="48">ROUNDUP(R927/12,0)</f>
        <v>2</v>
      </c>
      <c r="S926" s="4">
        <f t="shared" si="48"/>
        <v>2</v>
      </c>
      <c r="T926" s="4">
        <f t="shared" si="48"/>
        <v>2</v>
      </c>
      <c r="U926" s="4">
        <f t="shared" si="48"/>
        <v>2</v>
      </c>
      <c r="V926" s="4">
        <f t="shared" si="48"/>
        <v>2</v>
      </c>
      <c r="W926" s="4">
        <f t="shared" si="48"/>
        <v>2</v>
      </c>
      <c r="X926" s="4">
        <f t="shared" si="48"/>
        <v>2</v>
      </c>
      <c r="Y926" s="4">
        <f t="shared" si="48"/>
        <v>2</v>
      </c>
      <c r="Z926" s="4">
        <f t="shared" si="48"/>
        <v>2</v>
      </c>
      <c r="AA926" s="4">
        <f t="shared" si="48"/>
        <v>2</v>
      </c>
      <c r="AB926" s="4">
        <f t="shared" si="48"/>
        <v>2</v>
      </c>
      <c r="AC926" s="4">
        <f t="shared" si="48"/>
        <v>3</v>
      </c>
      <c r="AD926" s="4">
        <f t="shared" si="48"/>
        <v>3</v>
      </c>
      <c r="AE926" s="4">
        <f t="shared" si="48"/>
        <v>3</v>
      </c>
      <c r="AF926" s="4">
        <f t="shared" si="48"/>
        <v>3</v>
      </c>
      <c r="AG926" s="4">
        <f t="shared" si="48"/>
        <v>3</v>
      </c>
      <c r="AH926" s="4">
        <f t="shared" si="48"/>
        <v>3</v>
      </c>
      <c r="AI926" s="4">
        <f t="shared" si="48"/>
        <v>3</v>
      </c>
      <c r="AJ926" s="4">
        <f t="shared" si="48"/>
        <v>3</v>
      </c>
      <c r="AK926" s="4">
        <f t="shared" si="48"/>
        <v>3</v>
      </c>
      <c r="AL926" s="4">
        <f t="shared" si="48"/>
        <v>3</v>
      </c>
      <c r="AM926" s="4">
        <f t="shared" si="48"/>
        <v>3</v>
      </c>
      <c r="AN926" s="4">
        <f t="shared" si="48"/>
        <v>3</v>
      </c>
      <c r="AO926" s="4">
        <f t="shared" si="48"/>
        <v>4</v>
      </c>
      <c r="AP926" s="4">
        <f t="shared" si="48"/>
        <v>4</v>
      </c>
      <c r="AQ926" s="4">
        <f t="shared" si="48"/>
        <v>4</v>
      </c>
      <c r="AR926" s="4">
        <f t="shared" si="48"/>
        <v>4</v>
      </c>
      <c r="AS926" s="4">
        <f t="shared" si="48"/>
        <v>4</v>
      </c>
      <c r="AT926" s="4">
        <f t="shared" si="48"/>
        <v>4</v>
      </c>
      <c r="AU926" s="4">
        <f t="shared" si="48"/>
        <v>4</v>
      </c>
      <c r="AV926" s="4">
        <f t="shared" si="48"/>
        <v>4</v>
      </c>
      <c r="AW926" s="4">
        <f t="shared" si="48"/>
        <v>4</v>
      </c>
      <c r="AX926" s="4">
        <f t="shared" si="48"/>
        <v>4</v>
      </c>
      <c r="AY926" s="4">
        <f t="shared" si="48"/>
        <v>4</v>
      </c>
      <c r="AZ926" s="4">
        <f t="shared" si="48"/>
        <v>4</v>
      </c>
      <c r="BA926" s="4">
        <f t="shared" si="48"/>
        <v>5</v>
      </c>
      <c r="BB926" s="4">
        <f t="shared" si="48"/>
        <v>5</v>
      </c>
      <c r="BC926" s="4">
        <f t="shared" si="48"/>
        <v>5</v>
      </c>
      <c r="BD926" s="4">
        <f t="shared" si="48"/>
        <v>5</v>
      </c>
      <c r="BE926" s="4">
        <f t="shared" si="48"/>
        <v>5</v>
      </c>
      <c r="BF926" s="4">
        <f t="shared" si="48"/>
        <v>5</v>
      </c>
      <c r="BG926" s="4">
        <f t="shared" si="48"/>
        <v>5</v>
      </c>
      <c r="BH926" s="4">
        <f t="shared" si="48"/>
        <v>5</v>
      </c>
      <c r="BI926" s="4">
        <f t="shared" si="48"/>
        <v>5</v>
      </c>
      <c r="BJ926" s="4">
        <f t="shared" si="48"/>
        <v>5</v>
      </c>
      <c r="BK926" s="4">
        <f t="shared" si="48"/>
        <v>5</v>
      </c>
      <c r="BL926" s="4">
        <f t="shared" si="48"/>
        <v>5</v>
      </c>
      <c r="BM926" s="4">
        <f t="shared" si="48"/>
        <v>6</v>
      </c>
      <c r="BN926" s="4">
        <f t="shared" si="48"/>
        <v>6</v>
      </c>
      <c r="BO926" s="4">
        <f t="shared" si="48"/>
        <v>6</v>
      </c>
      <c r="BP926" s="4">
        <f t="shared" si="48"/>
        <v>6</v>
      </c>
      <c r="BQ926" s="4">
        <f t="shared" si="48"/>
        <v>6</v>
      </c>
      <c r="BR926" s="4">
        <f t="shared" si="48"/>
        <v>6</v>
      </c>
      <c r="BS926" s="4">
        <f t="shared" si="48"/>
        <v>6</v>
      </c>
      <c r="BT926" s="4">
        <f t="shared" si="48"/>
        <v>6</v>
      </c>
      <c r="BU926" s="4">
        <f t="shared" si="48"/>
        <v>6</v>
      </c>
      <c r="BV926" s="4">
        <f t="shared" si="48"/>
        <v>6</v>
      </c>
      <c r="BW926" s="4">
        <f t="shared" si="48"/>
        <v>6</v>
      </c>
      <c r="BX926" s="4">
        <f t="shared" si="48"/>
        <v>6</v>
      </c>
      <c r="BY926" s="4">
        <f t="shared" si="48"/>
        <v>7</v>
      </c>
      <c r="BZ926" s="4">
        <f t="shared" si="48"/>
        <v>7</v>
      </c>
      <c r="CA926" s="4">
        <f t="shared" si="48"/>
        <v>7</v>
      </c>
      <c r="CB926" s="4">
        <f t="shared" si="48"/>
        <v>7</v>
      </c>
      <c r="CC926" s="4">
        <f t="shared" si="48"/>
        <v>7</v>
      </c>
      <c r="CD926" s="4">
        <f t="shared" ref="CD926:CJ926" si="49">ROUNDUP(CD927/12,0)</f>
        <v>7</v>
      </c>
      <c r="CE926" s="4">
        <f t="shared" si="49"/>
        <v>7</v>
      </c>
      <c r="CF926" s="4">
        <f t="shared" si="49"/>
        <v>7</v>
      </c>
      <c r="CG926" s="4">
        <f t="shared" si="49"/>
        <v>7</v>
      </c>
      <c r="CH926" s="4">
        <f t="shared" si="49"/>
        <v>7</v>
      </c>
      <c r="CI926" s="4">
        <f t="shared" si="49"/>
        <v>7</v>
      </c>
      <c r="CJ926" s="4">
        <f t="shared" si="49"/>
        <v>7</v>
      </c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</row>
    <row r="927" spans="2:124" outlineLevel="1">
      <c r="D927" s="202" t="s">
        <v>183</v>
      </c>
      <c r="E927" s="203">
        <v>1</v>
      </c>
      <c r="F927" s="4">
        <f>E927+1</f>
        <v>2</v>
      </c>
      <c r="G927" s="4">
        <f t="shared" ref="G927:BR927" si="50">F927+1</f>
        <v>3</v>
      </c>
      <c r="H927" s="4">
        <f t="shared" si="50"/>
        <v>4</v>
      </c>
      <c r="I927" s="4">
        <f t="shared" si="50"/>
        <v>5</v>
      </c>
      <c r="J927" s="4">
        <f t="shared" si="50"/>
        <v>6</v>
      </c>
      <c r="K927" s="4">
        <f t="shared" si="50"/>
        <v>7</v>
      </c>
      <c r="L927" s="4">
        <f t="shared" si="50"/>
        <v>8</v>
      </c>
      <c r="M927" s="4">
        <f t="shared" si="50"/>
        <v>9</v>
      </c>
      <c r="N927" s="4">
        <f t="shared" si="50"/>
        <v>10</v>
      </c>
      <c r="O927" s="4">
        <f t="shared" si="50"/>
        <v>11</v>
      </c>
      <c r="P927" s="4">
        <f t="shared" si="50"/>
        <v>12</v>
      </c>
      <c r="Q927" s="4">
        <f t="shared" si="50"/>
        <v>13</v>
      </c>
      <c r="R927" s="4">
        <f t="shared" si="50"/>
        <v>14</v>
      </c>
      <c r="S927" s="4">
        <f t="shared" si="50"/>
        <v>15</v>
      </c>
      <c r="T927" s="4">
        <f t="shared" si="50"/>
        <v>16</v>
      </c>
      <c r="U927" s="4">
        <f t="shared" si="50"/>
        <v>17</v>
      </c>
      <c r="V927" s="4">
        <f t="shared" si="50"/>
        <v>18</v>
      </c>
      <c r="W927" s="4">
        <f t="shared" si="50"/>
        <v>19</v>
      </c>
      <c r="X927" s="4">
        <f t="shared" si="50"/>
        <v>20</v>
      </c>
      <c r="Y927" s="4">
        <f t="shared" si="50"/>
        <v>21</v>
      </c>
      <c r="Z927" s="4">
        <f t="shared" si="50"/>
        <v>22</v>
      </c>
      <c r="AA927" s="4">
        <f t="shared" si="50"/>
        <v>23</v>
      </c>
      <c r="AB927" s="4">
        <f t="shared" si="50"/>
        <v>24</v>
      </c>
      <c r="AC927" s="4">
        <f t="shared" si="50"/>
        <v>25</v>
      </c>
      <c r="AD927" s="4">
        <f t="shared" si="50"/>
        <v>26</v>
      </c>
      <c r="AE927" s="4">
        <f t="shared" si="50"/>
        <v>27</v>
      </c>
      <c r="AF927" s="4">
        <f t="shared" si="50"/>
        <v>28</v>
      </c>
      <c r="AG927" s="4">
        <f t="shared" si="50"/>
        <v>29</v>
      </c>
      <c r="AH927" s="4">
        <f t="shared" si="50"/>
        <v>30</v>
      </c>
      <c r="AI927" s="4">
        <f t="shared" si="50"/>
        <v>31</v>
      </c>
      <c r="AJ927" s="4">
        <f t="shared" si="50"/>
        <v>32</v>
      </c>
      <c r="AK927" s="4">
        <f t="shared" si="50"/>
        <v>33</v>
      </c>
      <c r="AL927" s="4">
        <f t="shared" si="50"/>
        <v>34</v>
      </c>
      <c r="AM927" s="4">
        <f t="shared" si="50"/>
        <v>35</v>
      </c>
      <c r="AN927" s="4">
        <f t="shared" si="50"/>
        <v>36</v>
      </c>
      <c r="AO927" s="4">
        <f t="shared" si="50"/>
        <v>37</v>
      </c>
      <c r="AP927" s="4">
        <f t="shared" si="50"/>
        <v>38</v>
      </c>
      <c r="AQ927" s="4">
        <f t="shared" si="50"/>
        <v>39</v>
      </c>
      <c r="AR927" s="4">
        <f t="shared" si="50"/>
        <v>40</v>
      </c>
      <c r="AS927" s="4">
        <f t="shared" si="50"/>
        <v>41</v>
      </c>
      <c r="AT927" s="4">
        <f t="shared" si="50"/>
        <v>42</v>
      </c>
      <c r="AU927" s="4">
        <f t="shared" si="50"/>
        <v>43</v>
      </c>
      <c r="AV927" s="4">
        <f t="shared" si="50"/>
        <v>44</v>
      </c>
      <c r="AW927" s="4">
        <f t="shared" si="50"/>
        <v>45</v>
      </c>
      <c r="AX927" s="4">
        <f t="shared" si="50"/>
        <v>46</v>
      </c>
      <c r="AY927" s="4">
        <f t="shared" si="50"/>
        <v>47</v>
      </c>
      <c r="AZ927" s="4">
        <f t="shared" si="50"/>
        <v>48</v>
      </c>
      <c r="BA927" s="4">
        <f t="shared" si="50"/>
        <v>49</v>
      </c>
      <c r="BB927" s="4">
        <f t="shared" si="50"/>
        <v>50</v>
      </c>
      <c r="BC927" s="4">
        <f t="shared" si="50"/>
        <v>51</v>
      </c>
      <c r="BD927" s="4">
        <f t="shared" si="50"/>
        <v>52</v>
      </c>
      <c r="BE927" s="4">
        <f t="shared" si="50"/>
        <v>53</v>
      </c>
      <c r="BF927" s="4">
        <f t="shared" si="50"/>
        <v>54</v>
      </c>
      <c r="BG927" s="4">
        <f t="shared" si="50"/>
        <v>55</v>
      </c>
      <c r="BH927" s="4">
        <f t="shared" si="50"/>
        <v>56</v>
      </c>
      <c r="BI927" s="4">
        <f t="shared" si="50"/>
        <v>57</v>
      </c>
      <c r="BJ927" s="4">
        <f t="shared" si="50"/>
        <v>58</v>
      </c>
      <c r="BK927" s="4">
        <f t="shared" si="50"/>
        <v>59</v>
      </c>
      <c r="BL927" s="4">
        <f t="shared" si="50"/>
        <v>60</v>
      </c>
      <c r="BM927" s="4">
        <f t="shared" si="50"/>
        <v>61</v>
      </c>
      <c r="BN927" s="4">
        <f t="shared" si="50"/>
        <v>62</v>
      </c>
      <c r="BO927" s="4">
        <f t="shared" si="50"/>
        <v>63</v>
      </c>
      <c r="BP927" s="4">
        <f t="shared" si="50"/>
        <v>64</v>
      </c>
      <c r="BQ927" s="4">
        <f t="shared" si="50"/>
        <v>65</v>
      </c>
      <c r="BR927" s="4">
        <f t="shared" si="50"/>
        <v>66</v>
      </c>
      <c r="BS927" s="4">
        <f t="shared" ref="BS927:BX927" si="51">BR927+1</f>
        <v>67</v>
      </c>
      <c r="BT927" s="4">
        <f t="shared" si="51"/>
        <v>68</v>
      </c>
      <c r="BU927" s="4">
        <f t="shared" si="51"/>
        <v>69</v>
      </c>
      <c r="BV927" s="4">
        <f t="shared" si="51"/>
        <v>70</v>
      </c>
      <c r="BW927" s="4">
        <f t="shared" si="51"/>
        <v>71</v>
      </c>
      <c r="BX927" s="4">
        <f t="shared" si="51"/>
        <v>72</v>
      </c>
      <c r="BY927" s="4">
        <f t="shared" ref="BY927" si="52">BX927+1</f>
        <v>73</v>
      </c>
      <c r="BZ927" s="4">
        <f t="shared" ref="BZ927" si="53">BY927+1</f>
        <v>74</v>
      </c>
      <c r="CA927" s="4">
        <f t="shared" ref="CA927" si="54">BZ927+1</f>
        <v>75</v>
      </c>
      <c r="CB927" s="4">
        <f t="shared" ref="CB927" si="55">CA927+1</f>
        <v>76</v>
      </c>
      <c r="CC927" s="4">
        <f t="shared" ref="CC927" si="56">CB927+1</f>
        <v>77</v>
      </c>
      <c r="CD927" s="4">
        <f t="shared" ref="CD927" si="57">CC927+1</f>
        <v>78</v>
      </c>
      <c r="CE927" s="4">
        <f t="shared" ref="CE927" si="58">CD927+1</f>
        <v>79</v>
      </c>
      <c r="CF927" s="4">
        <f t="shared" ref="CF927" si="59">CE927+1</f>
        <v>80</v>
      </c>
      <c r="CG927" s="4">
        <f t="shared" ref="CG927" si="60">CF927+1</f>
        <v>81</v>
      </c>
      <c r="CH927" s="4">
        <f t="shared" ref="CH927" si="61">CG927+1</f>
        <v>82</v>
      </c>
      <c r="CI927" s="4">
        <f t="shared" ref="CI927" si="62">CH927+1</f>
        <v>83</v>
      </c>
      <c r="CJ927" s="4">
        <f t="shared" ref="CJ927" si="63">CI927+1</f>
        <v>84</v>
      </c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</row>
    <row r="928" spans="2:124" outlineLevel="1">
      <c r="D928" s="202"/>
      <c r="E928" s="20"/>
      <c r="I928" s="4"/>
      <c r="J928" s="4"/>
      <c r="K928" s="4"/>
      <c r="L928" s="4"/>
      <c r="M928" s="4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</row>
    <row r="929" spans="3:124" outlineLevel="1">
      <c r="C929" s="21" t="s">
        <v>193</v>
      </c>
      <c r="D929" s="347"/>
      <c r="E929" s="345">
        <f t="array" aca="1" ref="E929" ca="1">SUMPRODUCT(0+(Summary!$D$5:$D$20="Yes"),IFERROR(N(INDIRECT("'"&amp;Summary!$C$5:$C$20&amp;"'!"&amp;ADDRESS(ROW(),COLUMN()))),0))</f>
        <v>-690452.26190476189</v>
      </c>
      <c r="F929" s="345">
        <f t="array" aca="1" ref="F929" ca="1">SUMPRODUCT(0+(Summary!$D$5:$D$20="Yes"),IFERROR(N(INDIRECT("'"&amp;Summary!$C$5:$C$20&amp;"'!"&amp;ADDRESS(ROW(),COLUMN()))),0))</f>
        <v>-429452.26190476201</v>
      </c>
      <c r="G929" s="345">
        <f t="array" aca="1" ref="G929" ca="1">SUMPRODUCT(0+(Summary!$D$5:$D$20="Yes"),IFERROR(N(INDIRECT("'"&amp;Summary!$C$5:$C$20&amp;"'!"&amp;ADDRESS(ROW(),COLUMN()))),0))</f>
        <v>-374522.26190476189</v>
      </c>
      <c r="H929" s="345">
        <f t="array" aca="1" ref="H929" ca="1">SUMPRODUCT(0+(Summary!$D$5:$D$20="Yes"),IFERROR(N(INDIRECT("'"&amp;Summary!$C$5:$C$20&amp;"'!"&amp;ADDRESS(ROW(),COLUMN()))),0))</f>
        <v>-290388.26190476189</v>
      </c>
      <c r="I929" s="345">
        <f t="array" aca="1" ref="I929" ca="1">SUMPRODUCT(0+(Summary!$D$5:$D$20="Yes"),IFERROR(N(INDIRECT("'"&amp;Summary!$C$5:$C$20&amp;"'!"&amp;ADDRESS(ROW(),COLUMN()))),0))</f>
        <v>-535166.33333333349</v>
      </c>
      <c r="J929" s="345">
        <f t="array" aca="1" ref="J929" ca="1">SUMPRODUCT(0+(Summary!$D$5:$D$20="Yes"),IFERROR(N(INDIRECT("'"&amp;Summary!$C$5:$C$20&amp;"'!"&amp;ADDRESS(ROW(),COLUMN()))),0))</f>
        <v>-459995.33333333337</v>
      </c>
      <c r="K929" s="345">
        <f t="array" aca="1" ref="K929" ca="1">SUMPRODUCT(0+(Summary!$D$5:$D$20="Yes"),IFERROR(N(INDIRECT("'"&amp;Summary!$C$5:$C$20&amp;"'!"&amp;ADDRESS(ROW(),COLUMN()))),0))</f>
        <v>-375861.33333333337</v>
      </c>
      <c r="L929" s="345">
        <f t="array" aca="1" ref="L929" ca="1">SUMPRODUCT(0+(Summary!$D$5:$D$20="Yes"),IFERROR(N(INDIRECT("'"&amp;Summary!$C$5:$C$20&amp;"'!"&amp;ADDRESS(ROW(),COLUMN()))),0))</f>
        <v>-344111.33333333337</v>
      </c>
      <c r="M929" s="345">
        <f t="array" aca="1" ref="M929" ca="1">SUMPRODUCT(0+(Summary!$D$5:$D$20="Yes"),IFERROR(N(INDIRECT("'"&amp;Summary!$C$5:$C$20&amp;"'!"&amp;ADDRESS(ROW(),COLUMN()))),0))</f>
        <v>-341681.33333333337</v>
      </c>
      <c r="N929" s="345">
        <f t="array" aca="1" ref="N929" ca="1">SUMPRODUCT(0+(Summary!$D$5:$D$20="Yes"),IFERROR(N(INDIRECT("'"&amp;Summary!$C$5:$C$20&amp;"'!"&amp;ADDRESS(ROW(),COLUMN()))),0))</f>
        <v>-226786.73809523811</v>
      </c>
      <c r="O929" s="345">
        <f t="array" aca="1" ref="O929" ca="1">SUMPRODUCT(0+(Summary!$D$5:$D$20="Yes"),IFERROR(N(INDIRECT("'"&amp;Summary!$C$5:$C$20&amp;"'!"&amp;ADDRESS(ROW(),COLUMN()))),0))</f>
        <v>22687.619047619046</v>
      </c>
      <c r="P929" s="345">
        <f t="array" aca="1" ref="P929" ca="1">SUMPRODUCT(0+(Summary!$D$5:$D$20="Yes"),IFERROR(N(INDIRECT("'"&amp;Summary!$C$5:$C$20&amp;"'!"&amp;ADDRESS(ROW(),COLUMN()))),0))</f>
        <v>44370.095238095229</v>
      </c>
      <c r="Q929" s="345">
        <f t="array" aca="1" ref="Q929" ca="1">SUMPRODUCT(0+(Summary!$D$5:$D$20="Yes"),IFERROR(N(INDIRECT("'"&amp;Summary!$C$5:$C$20&amp;"'!"&amp;ADDRESS(ROW(),COLUMN()))),0))</f>
        <v>35673.468452380956</v>
      </c>
      <c r="R929" s="345">
        <f t="array" aca="1" ref="R929" ca="1">SUMPRODUCT(0+(Summary!$D$5:$D$20="Yes"),IFERROR(N(INDIRECT("'"&amp;Summary!$C$5:$C$20&amp;"'!"&amp;ADDRESS(ROW(),COLUMN()))),0))</f>
        <v>36928.468452380956</v>
      </c>
      <c r="S929" s="345">
        <f t="array" aca="1" ref="S929" ca="1">SUMPRODUCT(0+(Summary!$D$5:$D$20="Yes"),IFERROR(N(INDIRECT("'"&amp;Summary!$C$5:$C$20&amp;"'!"&amp;ADDRESS(ROW(),COLUMN()))),0))</f>
        <v>50366.587499999994</v>
      </c>
      <c r="T929" s="345">
        <f t="array" aca="1" ref="T929" ca="1">SUMPRODUCT(0+(Summary!$D$5:$D$20="Yes"),IFERROR(N(INDIRECT("'"&amp;Summary!$C$5:$C$20&amp;"'!"&amp;ADDRESS(ROW(),COLUMN()))),0))</f>
        <v>54736.747499999998</v>
      </c>
      <c r="U929" s="345">
        <f t="array" aca="1" ref="U929" ca="1">SUMPRODUCT(0+(Summary!$D$5:$D$20="Yes"),IFERROR(N(INDIRECT("'"&amp;Summary!$C$5:$C$20&amp;"'!"&amp;ADDRESS(ROW(),COLUMN()))),0))</f>
        <v>55931.747499999998</v>
      </c>
      <c r="V929" s="345">
        <f t="array" aca="1" ref="V929" ca="1">SUMPRODUCT(0+(Summary!$D$5:$D$20="Yes"),IFERROR(N(INDIRECT("'"&amp;Summary!$C$5:$C$20&amp;"'!"&amp;ADDRESS(ROW(),COLUMN()))),0))</f>
        <v>66221.747499999998</v>
      </c>
      <c r="W929" s="345">
        <f t="array" aca="1" ref="W929" ca="1">SUMPRODUCT(0+(Summary!$D$5:$D$20="Yes"),IFERROR(N(INDIRECT("'"&amp;Summary!$C$5:$C$20&amp;"'!"&amp;ADDRESS(ROW(),COLUMN()))),0))</f>
        <v>70531.907500000001</v>
      </c>
      <c r="X929" s="345">
        <f t="array" aca="1" ref="X929" ca="1">SUMPRODUCT(0+(Summary!$D$5:$D$20="Yes"),IFERROR(N(INDIRECT("'"&amp;Summary!$C$5:$C$20&amp;"'!"&amp;ADDRESS(ROW(),COLUMN()))),0))</f>
        <v>69061.907500000001</v>
      </c>
      <c r="Y929" s="345">
        <f t="array" aca="1" ref="Y929" ca="1">SUMPRODUCT(0+(Summary!$D$5:$D$20="Yes"),IFERROR(N(INDIRECT("'"&amp;Summary!$C$5:$C$20&amp;"'!"&amp;ADDRESS(ROW(),COLUMN()))),0))</f>
        <v>75966.907500000001</v>
      </c>
      <c r="Z929" s="345">
        <f t="array" aca="1" ref="Z929" ca="1">SUMPRODUCT(0+(Summary!$D$5:$D$20="Yes"),IFERROR(N(INDIRECT("'"&amp;Summary!$C$5:$C$20&amp;"'!"&amp;ADDRESS(ROW(),COLUMN()))),0))</f>
        <v>77582.067499999976</v>
      </c>
      <c r="AA929" s="345">
        <f t="array" aca="1" ref="AA929" ca="1">SUMPRODUCT(0+(Summary!$D$5:$D$20="Yes"),IFERROR(N(INDIRECT("'"&amp;Summary!$C$5:$C$20&amp;"'!"&amp;ADDRESS(ROW(),COLUMN()))),0))</f>
        <v>76082.067499999976</v>
      </c>
      <c r="AB929" s="345">
        <f t="array" aca="1" ref="AB929" ca="1">SUMPRODUCT(0+(Summary!$D$5:$D$20="Yes"),IFERROR(N(INDIRECT("'"&amp;Summary!$C$5:$C$20&amp;"'!"&amp;ADDRESS(ROW(),COLUMN()))),0))</f>
        <v>80262.067499999976</v>
      </c>
      <c r="AC929" s="345">
        <f t="array" aca="1" ref="AC929" ca="1">SUMPRODUCT(0+(Summary!$D$5:$D$20="Yes"),IFERROR(N(INDIRECT("'"&amp;Summary!$C$5:$C$20&amp;"'!"&amp;ADDRESS(ROW(),COLUMN()))),0))</f>
        <v>249143.59201634288</v>
      </c>
      <c r="AD929" s="345">
        <f t="array" aca="1" ref="AD929" ca="1">SUMPRODUCT(0+(Summary!$D$5:$D$20="Yes"),IFERROR(N(INDIRECT("'"&amp;Summary!$C$5:$C$20&amp;"'!"&amp;ADDRESS(ROW(),COLUMN()))),0))</f>
        <v>249143.59201634288</v>
      </c>
      <c r="AE929" s="345">
        <f t="array" aca="1" ref="AE929" ca="1">SUMPRODUCT(0+(Summary!$D$5:$D$20="Yes"),IFERROR(N(INDIRECT("'"&amp;Summary!$C$5:$C$20&amp;"'!"&amp;ADDRESS(ROW(),COLUMN()))),0))</f>
        <v>249143.59201634288</v>
      </c>
      <c r="AF929" s="345">
        <f t="array" aca="1" ref="AF929" ca="1">SUMPRODUCT(0+(Summary!$D$5:$D$20="Yes"),IFERROR(N(INDIRECT("'"&amp;Summary!$C$5:$C$20&amp;"'!"&amp;ADDRESS(ROW(),COLUMN()))),0))</f>
        <v>249143.59201634288</v>
      </c>
      <c r="AG929" s="345">
        <f t="array" aca="1" ref="AG929" ca="1">SUMPRODUCT(0+(Summary!$D$5:$D$20="Yes"),IFERROR(N(INDIRECT("'"&amp;Summary!$C$5:$C$20&amp;"'!"&amp;ADDRESS(ROW(),COLUMN()))),0))</f>
        <v>249143.59201634288</v>
      </c>
      <c r="AH929" s="345">
        <f t="array" aca="1" ref="AH929" ca="1">SUMPRODUCT(0+(Summary!$D$5:$D$20="Yes"),IFERROR(N(INDIRECT("'"&amp;Summary!$C$5:$C$20&amp;"'!"&amp;ADDRESS(ROW(),COLUMN()))),0))</f>
        <v>249143.59201634288</v>
      </c>
      <c r="AI929" s="345">
        <f t="array" aca="1" ref="AI929" ca="1">SUMPRODUCT(0+(Summary!$D$5:$D$20="Yes"),IFERROR(N(INDIRECT("'"&amp;Summary!$C$5:$C$20&amp;"'!"&amp;ADDRESS(ROW(),COLUMN()))),0))</f>
        <v>249143.59201634288</v>
      </c>
      <c r="AJ929" s="345">
        <f t="array" aca="1" ref="AJ929" ca="1">SUMPRODUCT(0+(Summary!$D$5:$D$20="Yes"),IFERROR(N(INDIRECT("'"&amp;Summary!$C$5:$C$20&amp;"'!"&amp;ADDRESS(ROW(),COLUMN()))),0))</f>
        <v>249143.59201634288</v>
      </c>
      <c r="AK929" s="345">
        <f t="array" aca="1" ref="AK929" ca="1">SUMPRODUCT(0+(Summary!$D$5:$D$20="Yes"),IFERROR(N(INDIRECT("'"&amp;Summary!$C$5:$C$20&amp;"'!"&amp;ADDRESS(ROW(),COLUMN()))),0))</f>
        <v>249143.59201634288</v>
      </c>
      <c r="AL929" s="345">
        <f t="array" aca="1" ref="AL929" ca="1">SUMPRODUCT(0+(Summary!$D$5:$D$20="Yes"),IFERROR(N(INDIRECT("'"&amp;Summary!$C$5:$C$20&amp;"'!"&amp;ADDRESS(ROW(),COLUMN()))),0))</f>
        <v>249143.59201634288</v>
      </c>
      <c r="AM929" s="345">
        <f t="array" aca="1" ref="AM929" ca="1">SUMPRODUCT(0+(Summary!$D$5:$D$20="Yes"),IFERROR(N(INDIRECT("'"&amp;Summary!$C$5:$C$20&amp;"'!"&amp;ADDRESS(ROW(),COLUMN()))),0))</f>
        <v>249143.59201634288</v>
      </c>
      <c r="AN929" s="345">
        <f t="array" aca="1" ref="AN929" ca="1">SUMPRODUCT(0+(Summary!$D$5:$D$20="Yes"),IFERROR(N(INDIRECT("'"&amp;Summary!$C$5:$C$20&amp;"'!"&amp;ADDRESS(ROW(),COLUMN()))),0))</f>
        <v>249143.59201634288</v>
      </c>
      <c r="AO929" s="345">
        <f t="array" aca="1" ref="AO929" ca="1">SUMPRODUCT(0+(Summary!$D$5:$D$20="Yes"),IFERROR(N(INDIRECT("'"&amp;Summary!$C$5:$C$20&amp;"'!"&amp;ADDRESS(ROW(),COLUMN()))),0))</f>
        <v>261848.46229032989</v>
      </c>
      <c r="AP929" s="345">
        <f t="array" aca="1" ref="AP929" ca="1">SUMPRODUCT(0+(Summary!$D$5:$D$20="Yes"),IFERROR(N(INDIRECT("'"&amp;Summary!$C$5:$C$20&amp;"'!"&amp;ADDRESS(ROW(),COLUMN()))),0))</f>
        <v>261848.46229032989</v>
      </c>
      <c r="AQ929" s="345">
        <f t="array" aca="1" ref="AQ929" ca="1">SUMPRODUCT(0+(Summary!$D$5:$D$20="Yes"),IFERROR(N(INDIRECT("'"&amp;Summary!$C$5:$C$20&amp;"'!"&amp;ADDRESS(ROW(),COLUMN()))),0))</f>
        <v>261848.46229032989</v>
      </c>
      <c r="AR929" s="345">
        <f t="array" aca="1" ref="AR929" ca="1">SUMPRODUCT(0+(Summary!$D$5:$D$20="Yes"),IFERROR(N(INDIRECT("'"&amp;Summary!$C$5:$C$20&amp;"'!"&amp;ADDRESS(ROW(),COLUMN()))),0))</f>
        <v>261848.46229032989</v>
      </c>
      <c r="AS929" s="345">
        <f t="array" aca="1" ref="AS929" ca="1">SUMPRODUCT(0+(Summary!$D$5:$D$20="Yes"),IFERROR(N(INDIRECT("'"&amp;Summary!$C$5:$C$20&amp;"'!"&amp;ADDRESS(ROW(),COLUMN()))),0))</f>
        <v>261848.46229032989</v>
      </c>
      <c r="AT929" s="345">
        <f t="array" aca="1" ref="AT929" ca="1">SUMPRODUCT(0+(Summary!$D$5:$D$20="Yes"),IFERROR(N(INDIRECT("'"&amp;Summary!$C$5:$C$20&amp;"'!"&amp;ADDRESS(ROW(),COLUMN()))),0))</f>
        <v>261848.46229032989</v>
      </c>
      <c r="AU929" s="345">
        <f t="array" aca="1" ref="AU929" ca="1">SUMPRODUCT(0+(Summary!$D$5:$D$20="Yes"),IFERROR(N(INDIRECT("'"&amp;Summary!$C$5:$C$20&amp;"'!"&amp;ADDRESS(ROW(),COLUMN()))),0))</f>
        <v>261848.46229032989</v>
      </c>
      <c r="AV929" s="345">
        <f t="array" aca="1" ref="AV929" ca="1">SUMPRODUCT(0+(Summary!$D$5:$D$20="Yes"),IFERROR(N(INDIRECT("'"&amp;Summary!$C$5:$C$20&amp;"'!"&amp;ADDRESS(ROW(),COLUMN()))),0))</f>
        <v>261848.46229032989</v>
      </c>
      <c r="AW929" s="345">
        <f t="array" aca="1" ref="AW929" ca="1">SUMPRODUCT(0+(Summary!$D$5:$D$20="Yes"),IFERROR(N(INDIRECT("'"&amp;Summary!$C$5:$C$20&amp;"'!"&amp;ADDRESS(ROW(),COLUMN()))),0))</f>
        <v>261848.46229032989</v>
      </c>
      <c r="AX929" s="345">
        <f t="array" aca="1" ref="AX929" ca="1">SUMPRODUCT(0+(Summary!$D$5:$D$20="Yes"),IFERROR(N(INDIRECT("'"&amp;Summary!$C$5:$C$20&amp;"'!"&amp;ADDRESS(ROW(),COLUMN()))),0))</f>
        <v>261848.46229032989</v>
      </c>
      <c r="AY929" s="345">
        <f t="array" aca="1" ref="AY929" ca="1">SUMPRODUCT(0+(Summary!$D$5:$D$20="Yes"),IFERROR(N(INDIRECT("'"&amp;Summary!$C$5:$C$20&amp;"'!"&amp;ADDRESS(ROW(),COLUMN()))),0))</f>
        <v>261848.46229032989</v>
      </c>
      <c r="AZ929" s="345">
        <f t="array" aca="1" ref="AZ929" ca="1">SUMPRODUCT(0+(Summary!$D$5:$D$20="Yes"),IFERROR(N(INDIRECT("'"&amp;Summary!$C$5:$C$20&amp;"'!"&amp;ADDRESS(ROW(),COLUMN()))),0))</f>
        <v>261848.46229032989</v>
      </c>
      <c r="BA929" s="345">
        <f t="array" aca="1" ref="BA929" ca="1">SUMPRODUCT(0+(Summary!$D$5:$D$20="Yes"),IFERROR(N(INDIRECT("'"&amp;Summary!$C$5:$C$20&amp;"'!"&amp;ADDRESS(ROW(),COLUMN()))),0))</f>
        <v>268811.73948400439</v>
      </c>
      <c r="BB929" s="345">
        <f t="array" aca="1" ref="BB929" ca="1">SUMPRODUCT(0+(Summary!$D$5:$D$20="Yes"),IFERROR(N(INDIRECT("'"&amp;Summary!$C$5:$C$20&amp;"'!"&amp;ADDRESS(ROW(),COLUMN()))),0))</f>
        <v>268811.73948400439</v>
      </c>
      <c r="BC929" s="345">
        <f t="array" aca="1" ref="BC929" ca="1">SUMPRODUCT(0+(Summary!$D$5:$D$20="Yes"),IFERROR(N(INDIRECT("'"&amp;Summary!$C$5:$C$20&amp;"'!"&amp;ADDRESS(ROW(),COLUMN()))),0))</f>
        <v>268811.73948400439</v>
      </c>
      <c r="BD929" s="345">
        <f t="array" aca="1" ref="BD929" ca="1">SUMPRODUCT(0+(Summary!$D$5:$D$20="Yes"),IFERROR(N(INDIRECT("'"&amp;Summary!$C$5:$C$20&amp;"'!"&amp;ADDRESS(ROW(),COLUMN()))),0))</f>
        <v>268811.73948400439</v>
      </c>
      <c r="BE929" s="345">
        <f t="array" aca="1" ref="BE929" ca="1">SUMPRODUCT(0+(Summary!$D$5:$D$20="Yes"),IFERROR(N(INDIRECT("'"&amp;Summary!$C$5:$C$20&amp;"'!"&amp;ADDRESS(ROW(),COLUMN()))),0))</f>
        <v>268811.73948400439</v>
      </c>
      <c r="BF929" s="345">
        <f t="array" aca="1" ref="BF929" ca="1">SUMPRODUCT(0+(Summary!$D$5:$D$20="Yes"),IFERROR(N(INDIRECT("'"&amp;Summary!$C$5:$C$20&amp;"'!"&amp;ADDRESS(ROW(),COLUMN()))),0))</f>
        <v>268811.73948400439</v>
      </c>
      <c r="BG929" s="345">
        <f t="array" aca="1" ref="BG929" ca="1">SUMPRODUCT(0+(Summary!$D$5:$D$20="Yes"),IFERROR(N(INDIRECT("'"&amp;Summary!$C$5:$C$20&amp;"'!"&amp;ADDRESS(ROW(),COLUMN()))),0))</f>
        <v>268811.73948400439</v>
      </c>
      <c r="BH929" s="345">
        <f t="array" aca="1" ref="BH929" ca="1">SUMPRODUCT(0+(Summary!$D$5:$D$20="Yes"),IFERROR(N(INDIRECT("'"&amp;Summary!$C$5:$C$20&amp;"'!"&amp;ADDRESS(ROW(),COLUMN()))),0))</f>
        <v>268811.73948400439</v>
      </c>
      <c r="BI929" s="345">
        <f t="array" aca="1" ref="BI929" ca="1">SUMPRODUCT(0+(Summary!$D$5:$D$20="Yes"),IFERROR(N(INDIRECT("'"&amp;Summary!$C$5:$C$20&amp;"'!"&amp;ADDRESS(ROW(),COLUMN()))),0))</f>
        <v>268811.73948400439</v>
      </c>
      <c r="BJ929" s="345">
        <f t="array" aca="1" ref="BJ929" ca="1">SUMPRODUCT(0+(Summary!$D$5:$D$20="Yes"),IFERROR(N(INDIRECT("'"&amp;Summary!$C$5:$C$20&amp;"'!"&amp;ADDRESS(ROW(),COLUMN()))),0))</f>
        <v>268811.73948400439</v>
      </c>
      <c r="BK929" s="345">
        <f t="array" aca="1" ref="BK929" ca="1">SUMPRODUCT(0+(Summary!$D$5:$D$20="Yes"),IFERROR(N(INDIRECT("'"&amp;Summary!$C$5:$C$20&amp;"'!"&amp;ADDRESS(ROW(),COLUMN()))),0))</f>
        <v>268811.73948400439</v>
      </c>
      <c r="BL929" s="345">
        <f t="array" aca="1" ref="BL929" ca="1">SUMPRODUCT(0+(Summary!$D$5:$D$20="Yes"),IFERROR(N(INDIRECT("'"&amp;Summary!$C$5:$C$20&amp;"'!"&amp;ADDRESS(ROW(),COLUMN()))),0))</f>
        <v>268811.73948400439</v>
      </c>
      <c r="BM929" s="345">
        <f t="array" aca="1" ref="BM929" ca="1">SUMPRODUCT(0+(Summary!$D$5:$D$20="Yes"),IFERROR(N(INDIRECT("'"&amp;Summary!$C$5:$C$20&amp;"'!"&amp;ADDRESS(ROW(),COLUMN()))),0))</f>
        <v>274716.62883804331</v>
      </c>
      <c r="BN929" s="345">
        <f t="array" aca="1" ref="BN929" ca="1">SUMPRODUCT(0+(Summary!$D$5:$D$20="Yes"),IFERROR(N(INDIRECT("'"&amp;Summary!$C$5:$C$20&amp;"'!"&amp;ADDRESS(ROW(),COLUMN()))),0))</f>
        <v>274716.62883804331</v>
      </c>
      <c r="BO929" s="345">
        <f t="array" aca="1" ref="BO929" ca="1">SUMPRODUCT(0+(Summary!$D$5:$D$20="Yes"),IFERROR(N(INDIRECT("'"&amp;Summary!$C$5:$C$20&amp;"'!"&amp;ADDRESS(ROW(),COLUMN()))),0))</f>
        <v>274716.62883804331</v>
      </c>
      <c r="BP929" s="345">
        <f t="array" aca="1" ref="BP929" ca="1">SUMPRODUCT(0+(Summary!$D$5:$D$20="Yes"),IFERROR(N(INDIRECT("'"&amp;Summary!$C$5:$C$20&amp;"'!"&amp;ADDRESS(ROW(),COLUMN()))),0))</f>
        <v>274716.62883804331</v>
      </c>
      <c r="BQ929" s="345">
        <f t="array" aca="1" ref="BQ929" ca="1">SUMPRODUCT(0+(Summary!$D$5:$D$20="Yes"),IFERROR(N(INDIRECT("'"&amp;Summary!$C$5:$C$20&amp;"'!"&amp;ADDRESS(ROW(),COLUMN()))),0))</f>
        <v>274716.62883804331</v>
      </c>
      <c r="BR929" s="345">
        <f t="array" aca="1" ref="BR929" ca="1">SUMPRODUCT(0+(Summary!$D$5:$D$20="Yes"),IFERROR(N(INDIRECT("'"&amp;Summary!$C$5:$C$20&amp;"'!"&amp;ADDRESS(ROW(),COLUMN()))),0))</f>
        <v>274716.62883804331</v>
      </c>
      <c r="BS929" s="345">
        <f t="array" aca="1" ref="BS929" ca="1">SUMPRODUCT(0+(Summary!$D$5:$D$20="Yes"),IFERROR(N(INDIRECT("'"&amp;Summary!$C$5:$C$20&amp;"'!"&amp;ADDRESS(ROW(),COLUMN()))),0))</f>
        <v>274716.62883804331</v>
      </c>
      <c r="BT929" s="345">
        <f t="array" aca="1" ref="BT929" ca="1">SUMPRODUCT(0+(Summary!$D$5:$D$20="Yes"),IFERROR(N(INDIRECT("'"&amp;Summary!$C$5:$C$20&amp;"'!"&amp;ADDRESS(ROW(),COLUMN()))),0))</f>
        <v>274716.62883804331</v>
      </c>
      <c r="BU929" s="345">
        <f t="array" aca="1" ref="BU929" ca="1">SUMPRODUCT(0+(Summary!$D$5:$D$20="Yes"),IFERROR(N(INDIRECT("'"&amp;Summary!$C$5:$C$20&amp;"'!"&amp;ADDRESS(ROW(),COLUMN()))),0))</f>
        <v>274716.62883804331</v>
      </c>
      <c r="BV929" s="345">
        <f t="array" aca="1" ref="BV929" ca="1">SUMPRODUCT(0+(Summary!$D$5:$D$20="Yes"),IFERROR(N(INDIRECT("'"&amp;Summary!$C$5:$C$20&amp;"'!"&amp;ADDRESS(ROW(),COLUMN()))),0))</f>
        <v>274716.62883804331</v>
      </c>
      <c r="BW929" s="345">
        <f t="array" aca="1" ref="BW929" ca="1">SUMPRODUCT(0+(Summary!$D$5:$D$20="Yes"),IFERROR(N(INDIRECT("'"&amp;Summary!$C$5:$C$20&amp;"'!"&amp;ADDRESS(ROW(),COLUMN()))),0))</f>
        <v>274716.62883804331</v>
      </c>
      <c r="BX929" s="345">
        <f t="array" aca="1" ref="BX929" ca="1">SUMPRODUCT(0+(Summary!$D$5:$D$20="Yes"),IFERROR(N(INDIRECT("'"&amp;Summary!$C$5:$C$20&amp;"'!"&amp;ADDRESS(ROW(),COLUMN()))),0))</f>
        <v>274716.62883804331</v>
      </c>
      <c r="BY929" s="345">
        <f t="array" aca="1" ref="BY929" ca="1">SUMPRODUCT(0+(Summary!$D$5:$D$20="Yes"),IFERROR(N(INDIRECT("'"&amp;Summary!$C$5:$C$20&amp;"'!"&amp;ADDRESS(ROW(),COLUMN()))),0))</f>
        <v>288450.42235156504</v>
      </c>
      <c r="BZ929" s="345">
        <f t="array" aca="1" ref="BZ929" ca="1">SUMPRODUCT(0+(Summary!$D$5:$D$20="Yes"),IFERROR(N(INDIRECT("'"&amp;Summary!$C$5:$C$20&amp;"'!"&amp;ADDRESS(ROW(),COLUMN()))),0))</f>
        <v>288450.42235156504</v>
      </c>
      <c r="CA929" s="345">
        <f t="array" aca="1" ref="CA929" ca="1">SUMPRODUCT(0+(Summary!$D$5:$D$20="Yes"),IFERROR(N(INDIRECT("'"&amp;Summary!$C$5:$C$20&amp;"'!"&amp;ADDRESS(ROW(),COLUMN()))),0))</f>
        <v>288450.42235156504</v>
      </c>
      <c r="CB929" s="345">
        <f t="array" aca="1" ref="CB929" ca="1">SUMPRODUCT(0+(Summary!$D$5:$D$20="Yes"),IFERROR(N(INDIRECT("'"&amp;Summary!$C$5:$C$20&amp;"'!"&amp;ADDRESS(ROW(),COLUMN()))),0))</f>
        <v>288450.42235156504</v>
      </c>
      <c r="CC929" s="345">
        <f t="array" aca="1" ref="CC929" ca="1">SUMPRODUCT(0+(Summary!$D$5:$D$20="Yes"),IFERROR(N(INDIRECT("'"&amp;Summary!$C$5:$C$20&amp;"'!"&amp;ADDRESS(ROW(),COLUMN()))),0))</f>
        <v>288450.42235156504</v>
      </c>
      <c r="CD929" s="345">
        <f t="array" aca="1" ref="CD929" ca="1">SUMPRODUCT(0+(Summary!$D$5:$D$20="Yes"),IFERROR(N(INDIRECT("'"&amp;Summary!$C$5:$C$20&amp;"'!"&amp;ADDRESS(ROW(),COLUMN()))),0))</f>
        <v>288450.42235156504</v>
      </c>
      <c r="CE929" s="345">
        <f t="array" aca="1" ref="CE929" ca="1">SUMPRODUCT(0+(Summary!$D$5:$D$20="Yes"),IFERROR(N(INDIRECT("'"&amp;Summary!$C$5:$C$20&amp;"'!"&amp;ADDRESS(ROW(),COLUMN()))),0))</f>
        <v>288450.42235156504</v>
      </c>
      <c r="CF929" s="345">
        <f t="array" aca="1" ref="CF929" ca="1">SUMPRODUCT(0+(Summary!$D$5:$D$20="Yes"),IFERROR(N(INDIRECT("'"&amp;Summary!$C$5:$C$20&amp;"'!"&amp;ADDRESS(ROW(),COLUMN()))),0))</f>
        <v>288450.42235156504</v>
      </c>
      <c r="CG929" s="345">
        <f t="array" aca="1" ref="CG929" ca="1">SUMPRODUCT(0+(Summary!$D$5:$D$20="Yes"),IFERROR(N(INDIRECT("'"&amp;Summary!$C$5:$C$20&amp;"'!"&amp;ADDRESS(ROW(),COLUMN()))),0))</f>
        <v>288450.42235156504</v>
      </c>
      <c r="CH929" s="345">
        <f t="array" aca="1" ref="CH929" ca="1">SUMPRODUCT(0+(Summary!$D$5:$D$20="Yes"),IFERROR(N(INDIRECT("'"&amp;Summary!$C$5:$C$20&amp;"'!"&amp;ADDRESS(ROW(),COLUMN()))),0))</f>
        <v>288450.42235156504</v>
      </c>
      <c r="CI929" s="345">
        <f t="array" aca="1" ref="CI929" ca="1">SUMPRODUCT(0+(Summary!$D$5:$D$20="Yes"),IFERROR(N(INDIRECT("'"&amp;Summary!$C$5:$C$20&amp;"'!"&amp;ADDRESS(ROW(),COLUMN()))),0))</f>
        <v>288450.42235156504</v>
      </c>
      <c r="CJ929" s="345">
        <f t="array" aca="1" ref="CJ929" ca="1">SUMPRODUCT(0+(Summary!$D$5:$D$20="Yes"),IFERROR(N(INDIRECT("'"&amp;Summary!$C$5:$C$20&amp;"'!"&amp;ADDRESS(ROW(),COLUMN()))),0))</f>
        <v>288450.42235156504</v>
      </c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</row>
    <row r="930" spans="3:124" outlineLevel="1">
      <c r="D930" s="348"/>
      <c r="E930" s="300"/>
      <c r="F930" s="302"/>
      <c r="G930" s="286"/>
      <c r="H930" s="286"/>
      <c r="I930" s="286"/>
      <c r="J930" s="286"/>
      <c r="K930" s="286"/>
      <c r="L930" s="286"/>
      <c r="M930" s="286"/>
      <c r="N930" s="286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</row>
    <row r="931" spans="3:124" outlineLevel="1">
      <c r="C931" s="23" t="s">
        <v>310</v>
      </c>
      <c r="D931" s="349"/>
      <c r="E931" s="300"/>
      <c r="F931" s="301"/>
      <c r="H931" s="284"/>
      <c r="I931" s="284"/>
      <c r="J931" s="284"/>
      <c r="K931" s="284"/>
      <c r="L931" s="284"/>
      <c r="M931" s="284"/>
      <c r="N931" s="284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</row>
    <row r="932" spans="3:124" outlineLevel="1">
      <c r="C932" s="232" t="s">
        <v>184</v>
      </c>
      <c r="D932" s="349"/>
      <c r="E932" s="300">
        <f t="array" aca="1" ref="E932" ca="1">SUMPRODUCT(0+(Summary!$D$5:$D$20="Yes"),IFERROR(N(INDIRECT("'"&amp;Summary!$C$5:$C$20&amp;"'!"&amp;ADDRESS(ROW(),COLUMN()))),0))</f>
        <v>45668438.399999999</v>
      </c>
      <c r="F932" s="301">
        <f t="array" aca="1" ref="F932" ca="1">SUMPRODUCT(0+(Summary!$D$5:$D$20="Yes"),IFERROR(N(INDIRECT("'"&amp;Summary!$C$5:$C$20&amp;"'!"&amp;ADDRESS(ROW(),COLUMN()))),0))</f>
        <v>45668438.399999999</v>
      </c>
      <c r="G932" s="301">
        <f t="array" aca="1" ref="G932" ca="1">SUMPRODUCT(0+(Summary!$D$5:$D$20="Yes"),IFERROR(N(INDIRECT("'"&amp;Summary!$C$5:$C$20&amp;"'!"&amp;ADDRESS(ROW(),COLUMN()))),0))</f>
        <v>45668438.399999999</v>
      </c>
      <c r="H932" s="301">
        <f t="array" aca="1" ref="H932" ca="1">SUMPRODUCT(0+(Summary!$D$5:$D$20="Yes"),IFERROR(N(INDIRECT("'"&amp;Summary!$C$5:$C$20&amp;"'!"&amp;ADDRESS(ROW(),COLUMN()))),0))</f>
        <v>45668438.399999999</v>
      </c>
      <c r="I932" s="301">
        <f t="array" aca="1" ref="I932" ca="1">SUMPRODUCT(0+(Summary!$D$5:$D$20="Yes"),IFERROR(N(INDIRECT("'"&amp;Summary!$C$5:$C$20&amp;"'!"&amp;ADDRESS(ROW(),COLUMN()))),0))</f>
        <v>45668438.399999999</v>
      </c>
      <c r="J932" s="301">
        <f t="array" aca="1" ref="J932" ca="1">SUMPRODUCT(0+(Summary!$D$5:$D$20="Yes"),IFERROR(N(INDIRECT("'"&amp;Summary!$C$5:$C$20&amp;"'!"&amp;ADDRESS(ROW(),COLUMN()))),0))</f>
        <v>45668438.399999999</v>
      </c>
      <c r="K932" s="301">
        <f t="array" aca="1" ref="K932" ca="1">SUMPRODUCT(0+(Summary!$D$5:$D$20="Yes"),IFERROR(N(INDIRECT("'"&amp;Summary!$C$5:$C$20&amp;"'!"&amp;ADDRESS(ROW(),COLUMN()))),0))</f>
        <v>45668438.399999999</v>
      </c>
      <c r="L932" s="301">
        <f t="array" aca="1" ref="L932" ca="1">SUMPRODUCT(0+(Summary!$D$5:$D$20="Yes"),IFERROR(N(INDIRECT("'"&amp;Summary!$C$5:$C$20&amp;"'!"&amp;ADDRESS(ROW(),COLUMN()))),0))</f>
        <v>45668438.399999999</v>
      </c>
      <c r="M932" s="301">
        <f t="array" aca="1" ref="M932" ca="1">SUMPRODUCT(0+(Summary!$D$5:$D$20="Yes"),IFERROR(N(INDIRECT("'"&amp;Summary!$C$5:$C$20&amp;"'!"&amp;ADDRESS(ROW(),COLUMN()))),0))</f>
        <v>45668438.399999999</v>
      </c>
      <c r="N932" s="301">
        <f t="array" aca="1" ref="N932" ca="1">SUMPRODUCT(0+(Summary!$D$5:$D$20="Yes"),IFERROR(N(INDIRECT("'"&amp;Summary!$C$5:$C$20&amp;"'!"&amp;ADDRESS(ROW(),COLUMN()))),0))</f>
        <v>45668438.399999999</v>
      </c>
      <c r="O932" s="301">
        <f t="array" aca="1" ref="O932" ca="1">SUMPRODUCT(0+(Summary!$D$5:$D$20="Yes"),IFERROR(N(INDIRECT("'"&amp;Summary!$C$5:$C$20&amp;"'!"&amp;ADDRESS(ROW(),COLUMN()))),0))</f>
        <v>45668438.399999999</v>
      </c>
      <c r="P932" s="301">
        <f t="array" aca="1" ref="P932" ca="1">SUMPRODUCT(0+(Summary!$D$5:$D$20="Yes"),IFERROR(N(INDIRECT("'"&amp;Summary!$C$5:$C$20&amp;"'!"&amp;ADDRESS(ROW(),COLUMN()))),0))</f>
        <v>45668438.399999999</v>
      </c>
      <c r="Q932" s="301">
        <f t="array" aca="1" ref="Q932" ca="1">SUMPRODUCT(0+(Summary!$D$5:$D$20="Yes"),IFERROR(N(INDIRECT("'"&amp;Summary!$C$5:$C$20&amp;"'!"&amp;ADDRESS(ROW(),COLUMN()))),0))</f>
        <v>45668438.399999999</v>
      </c>
      <c r="R932" s="301">
        <f t="array" aca="1" ref="R932" ca="1">SUMPRODUCT(0+(Summary!$D$5:$D$20="Yes"),IFERROR(N(INDIRECT("'"&amp;Summary!$C$5:$C$20&amp;"'!"&amp;ADDRESS(ROW(),COLUMN()))),0))</f>
        <v>45668438.399999999</v>
      </c>
      <c r="S932" s="301">
        <f t="array" aca="1" ref="S932" ca="1">SUMPRODUCT(0+(Summary!$D$5:$D$20="Yes"),IFERROR(N(INDIRECT("'"&amp;Summary!$C$5:$C$20&amp;"'!"&amp;ADDRESS(ROW(),COLUMN()))),0))</f>
        <v>45668438.399999999</v>
      </c>
      <c r="T932" s="301">
        <f t="array" aca="1" ref="T932" ca="1">SUMPRODUCT(0+(Summary!$D$5:$D$20="Yes"),IFERROR(N(INDIRECT("'"&amp;Summary!$C$5:$C$20&amp;"'!"&amp;ADDRESS(ROW(),COLUMN()))),0))</f>
        <v>45668438.399999999</v>
      </c>
      <c r="U932" s="301">
        <f t="array" aca="1" ref="U932" ca="1">SUMPRODUCT(0+(Summary!$D$5:$D$20="Yes"),IFERROR(N(INDIRECT("'"&amp;Summary!$C$5:$C$20&amp;"'!"&amp;ADDRESS(ROW(),COLUMN()))),0))</f>
        <v>45613565.507776827</v>
      </c>
      <c r="V932" s="301">
        <f t="array" aca="1" ref="V932" ca="1">SUMPRODUCT(0+(Summary!$D$5:$D$20="Yes"),IFERROR(N(INDIRECT("'"&amp;Summary!$C$5:$C$20&amp;"'!"&amp;ADDRESS(ROW(),COLUMN()))),0))</f>
        <v>45558463.978502721</v>
      </c>
      <c r="W932" s="301">
        <f t="array" aca="1" ref="W932" ca="1">SUMPRODUCT(0+(Summary!$D$5:$D$20="Yes"),IFERROR(N(INDIRECT("'"&amp;Summary!$C$5:$C$20&amp;"'!"&amp;ADDRESS(ROW(),COLUMN()))),0))</f>
        <v>45503132.859523296</v>
      </c>
      <c r="X932" s="301">
        <f t="array" aca="1" ref="X932" ca="1">SUMPRODUCT(0+(Summary!$D$5:$D$20="Yes"),IFERROR(N(INDIRECT("'"&amp;Summary!$C$5:$C$20&amp;"'!"&amp;ADDRESS(ROW(),COLUMN()))),0))</f>
        <v>45447571.194214791</v>
      </c>
      <c r="Y932" s="301">
        <f t="array" aca="1" ref="Y932" ca="1">SUMPRODUCT(0+(Summary!$D$5:$D$20="Yes"),IFERROR(N(INDIRECT("'"&amp;Summary!$C$5:$C$20&amp;"'!"&amp;ADDRESS(ROW(),COLUMN()))),0))</f>
        <v>45391778.021967515</v>
      </c>
      <c r="Z932" s="301">
        <f t="array" aca="1" ref="Z932" ca="1">SUMPRODUCT(0+(Summary!$D$5:$D$20="Yes"),IFERROR(N(INDIRECT("'"&amp;Summary!$C$5:$C$20&amp;"'!"&amp;ADDRESS(ROW(),COLUMN()))),0))</f>
        <v>45335752.378169201</v>
      </c>
      <c r="AA932" s="301">
        <f t="array" aca="1" ref="AA932" ca="1">SUMPRODUCT(0+(Summary!$D$5:$D$20="Yes"),IFERROR(N(INDIRECT("'"&amp;Summary!$C$5:$C$20&amp;"'!"&amp;ADDRESS(ROW(),COLUMN()))),0))</f>
        <v>45279493.294188395</v>
      </c>
      <c r="AB932" s="301">
        <f t="array" aca="1" ref="AB932" ca="1">SUMPRODUCT(0+(Summary!$D$5:$D$20="Yes"),IFERROR(N(INDIRECT("'"&amp;Summary!$C$5:$C$20&amp;"'!"&amp;ADDRESS(ROW(),COLUMN()))),0))</f>
        <v>45222999.797357664</v>
      </c>
      <c r="AC932" s="301">
        <f t="array" aca="1" ref="AC932" ca="1">SUMPRODUCT(0+(Summary!$D$5:$D$20="Yes"),IFERROR(N(INDIRECT("'"&amp;Summary!$C$5:$C$20&amp;"'!"&amp;ADDRESS(ROW(),COLUMN()))),0))</f>
        <v>45166270.910956815</v>
      </c>
      <c r="AD932" s="301">
        <f t="array" aca="1" ref="AD932" ca="1">SUMPRODUCT(0+(Summary!$D$5:$D$20="Yes"),IFERROR(N(INDIRECT("'"&amp;Summary!$C$5:$C$20&amp;"'!"&amp;ADDRESS(ROW(),COLUMN()))),0))</f>
        <v>45109305.654195949</v>
      </c>
      <c r="AE932" s="301">
        <f t="array" aca="1" ref="AE932" ca="1">SUMPRODUCT(0+(Summary!$D$5:$D$20="Yes"),IFERROR(N(INDIRECT("'"&amp;Summary!$C$5:$C$20&amp;"'!"&amp;ADDRESS(ROW(),COLUMN()))),0))</f>
        <v>0</v>
      </c>
      <c r="AF932" s="301">
        <f t="array" aca="1" ref="AF932" ca="1">SUMPRODUCT(0+(Summary!$D$5:$D$20="Yes"),IFERROR(N(INDIRECT("'"&amp;Summary!$C$5:$C$20&amp;"'!"&amp;ADDRESS(ROW(),COLUMN()))),0))</f>
        <v>0</v>
      </c>
      <c r="AG932" s="301">
        <f t="array" aca="1" ref="AG932" ca="1">SUMPRODUCT(0+(Summary!$D$5:$D$20="Yes"),IFERROR(N(INDIRECT("'"&amp;Summary!$C$5:$C$20&amp;"'!"&amp;ADDRESS(ROW(),COLUMN()))),0))</f>
        <v>0</v>
      </c>
      <c r="AH932" s="301">
        <f t="array" aca="1" ref="AH932" ca="1">SUMPRODUCT(0+(Summary!$D$5:$D$20="Yes"),IFERROR(N(INDIRECT("'"&amp;Summary!$C$5:$C$20&amp;"'!"&amp;ADDRESS(ROW(),COLUMN()))),0))</f>
        <v>0</v>
      </c>
      <c r="AI932" s="301">
        <f t="array" aca="1" ref="AI932" ca="1">SUMPRODUCT(0+(Summary!$D$5:$D$20="Yes"),IFERROR(N(INDIRECT("'"&amp;Summary!$C$5:$C$20&amp;"'!"&amp;ADDRESS(ROW(),COLUMN()))),0))</f>
        <v>0</v>
      </c>
      <c r="AJ932" s="301">
        <f t="array" aca="1" ref="AJ932" ca="1">SUMPRODUCT(0+(Summary!$D$5:$D$20="Yes"),IFERROR(N(INDIRECT("'"&amp;Summary!$C$5:$C$20&amp;"'!"&amp;ADDRESS(ROW(),COLUMN()))),0))</f>
        <v>0</v>
      </c>
      <c r="AK932" s="301">
        <f t="array" aca="1" ref="AK932" ca="1">SUMPRODUCT(0+(Summary!$D$5:$D$20="Yes"),IFERROR(N(INDIRECT("'"&amp;Summary!$C$5:$C$20&amp;"'!"&amp;ADDRESS(ROW(),COLUMN()))),0))</f>
        <v>0</v>
      </c>
      <c r="AL932" s="301">
        <f t="array" aca="1" ref="AL932" ca="1">SUMPRODUCT(0+(Summary!$D$5:$D$20="Yes"),IFERROR(N(INDIRECT("'"&amp;Summary!$C$5:$C$20&amp;"'!"&amp;ADDRESS(ROW(),COLUMN()))),0))</f>
        <v>0</v>
      </c>
      <c r="AM932" s="301">
        <f t="array" aca="1" ref="AM932" ca="1">SUMPRODUCT(0+(Summary!$D$5:$D$20="Yes"),IFERROR(N(INDIRECT("'"&amp;Summary!$C$5:$C$20&amp;"'!"&amp;ADDRESS(ROW(),COLUMN()))),0))</f>
        <v>0</v>
      </c>
      <c r="AN932" s="301">
        <f t="array" aca="1" ref="AN932" ca="1">SUMPRODUCT(0+(Summary!$D$5:$D$20="Yes"),IFERROR(N(INDIRECT("'"&amp;Summary!$C$5:$C$20&amp;"'!"&amp;ADDRESS(ROW(),COLUMN()))),0))</f>
        <v>0</v>
      </c>
      <c r="AO932" s="301">
        <f t="array" aca="1" ref="AO932" ca="1">SUMPRODUCT(0+(Summary!$D$5:$D$20="Yes"),IFERROR(N(INDIRECT("'"&amp;Summary!$C$5:$C$20&amp;"'!"&amp;ADDRESS(ROW(),COLUMN()))),0))</f>
        <v>0</v>
      </c>
      <c r="AP932" s="301">
        <f t="array" aca="1" ref="AP932" ca="1">SUMPRODUCT(0+(Summary!$D$5:$D$20="Yes"),IFERROR(N(INDIRECT("'"&amp;Summary!$C$5:$C$20&amp;"'!"&amp;ADDRESS(ROW(),COLUMN()))),0))</f>
        <v>0</v>
      </c>
      <c r="AQ932" s="301">
        <f t="array" aca="1" ref="AQ932" ca="1">SUMPRODUCT(0+(Summary!$D$5:$D$20="Yes"),IFERROR(N(INDIRECT("'"&amp;Summary!$C$5:$C$20&amp;"'!"&amp;ADDRESS(ROW(),COLUMN()))),0))</f>
        <v>0</v>
      </c>
      <c r="AR932" s="301">
        <f t="array" aca="1" ref="AR932" ca="1">SUMPRODUCT(0+(Summary!$D$5:$D$20="Yes"),IFERROR(N(INDIRECT("'"&amp;Summary!$C$5:$C$20&amp;"'!"&amp;ADDRESS(ROW(),COLUMN()))),0))</f>
        <v>0</v>
      </c>
      <c r="AS932" s="301">
        <f t="array" aca="1" ref="AS932" ca="1">SUMPRODUCT(0+(Summary!$D$5:$D$20="Yes"),IFERROR(N(INDIRECT("'"&amp;Summary!$C$5:$C$20&amp;"'!"&amp;ADDRESS(ROW(),COLUMN()))),0))</f>
        <v>0</v>
      </c>
      <c r="AT932" s="301">
        <f t="array" aca="1" ref="AT932" ca="1">SUMPRODUCT(0+(Summary!$D$5:$D$20="Yes"),IFERROR(N(INDIRECT("'"&amp;Summary!$C$5:$C$20&amp;"'!"&amp;ADDRESS(ROW(),COLUMN()))),0))</f>
        <v>0</v>
      </c>
      <c r="AU932" s="301">
        <f t="array" aca="1" ref="AU932" ca="1">SUMPRODUCT(0+(Summary!$D$5:$D$20="Yes"),IFERROR(N(INDIRECT("'"&amp;Summary!$C$5:$C$20&amp;"'!"&amp;ADDRESS(ROW(),COLUMN()))),0))</f>
        <v>0</v>
      </c>
      <c r="AV932" s="301">
        <f t="array" aca="1" ref="AV932" ca="1">SUMPRODUCT(0+(Summary!$D$5:$D$20="Yes"),IFERROR(N(INDIRECT("'"&amp;Summary!$C$5:$C$20&amp;"'!"&amp;ADDRESS(ROW(),COLUMN()))),0))</f>
        <v>0</v>
      </c>
      <c r="AW932" s="301">
        <f t="array" aca="1" ref="AW932" ca="1">SUMPRODUCT(0+(Summary!$D$5:$D$20="Yes"),IFERROR(N(INDIRECT("'"&amp;Summary!$C$5:$C$20&amp;"'!"&amp;ADDRESS(ROW(),COLUMN()))),0))</f>
        <v>0</v>
      </c>
      <c r="AX932" s="301">
        <f t="array" aca="1" ref="AX932" ca="1">SUMPRODUCT(0+(Summary!$D$5:$D$20="Yes"),IFERROR(N(INDIRECT("'"&amp;Summary!$C$5:$C$20&amp;"'!"&amp;ADDRESS(ROW(),COLUMN()))),0))</f>
        <v>0</v>
      </c>
      <c r="AY932" s="301">
        <f t="array" aca="1" ref="AY932" ca="1">SUMPRODUCT(0+(Summary!$D$5:$D$20="Yes"),IFERROR(N(INDIRECT("'"&amp;Summary!$C$5:$C$20&amp;"'!"&amp;ADDRESS(ROW(),COLUMN()))),0))</f>
        <v>0</v>
      </c>
      <c r="AZ932" s="301">
        <f t="array" aca="1" ref="AZ932" ca="1">SUMPRODUCT(0+(Summary!$D$5:$D$20="Yes"),IFERROR(N(INDIRECT("'"&amp;Summary!$C$5:$C$20&amp;"'!"&amp;ADDRESS(ROW(),COLUMN()))),0))</f>
        <v>0</v>
      </c>
      <c r="BA932" s="301">
        <f t="array" aca="1" ref="BA932" ca="1">SUMPRODUCT(0+(Summary!$D$5:$D$20="Yes"),IFERROR(N(INDIRECT("'"&amp;Summary!$C$5:$C$20&amp;"'!"&amp;ADDRESS(ROW(),COLUMN()))),0))</f>
        <v>0</v>
      </c>
      <c r="BB932" s="301">
        <f t="array" aca="1" ref="BB932" ca="1">SUMPRODUCT(0+(Summary!$D$5:$D$20="Yes"),IFERROR(N(INDIRECT("'"&amp;Summary!$C$5:$C$20&amp;"'!"&amp;ADDRESS(ROW(),COLUMN()))),0))</f>
        <v>0</v>
      </c>
      <c r="BC932" s="301">
        <f t="array" aca="1" ref="BC932" ca="1">SUMPRODUCT(0+(Summary!$D$5:$D$20="Yes"),IFERROR(N(INDIRECT("'"&amp;Summary!$C$5:$C$20&amp;"'!"&amp;ADDRESS(ROW(),COLUMN()))),0))</f>
        <v>0</v>
      </c>
      <c r="BD932" s="301">
        <f t="array" aca="1" ref="BD932" ca="1">SUMPRODUCT(0+(Summary!$D$5:$D$20="Yes"),IFERROR(N(INDIRECT("'"&amp;Summary!$C$5:$C$20&amp;"'!"&amp;ADDRESS(ROW(),COLUMN()))),0))</f>
        <v>0</v>
      </c>
      <c r="BE932" s="301">
        <f t="array" aca="1" ref="BE932" ca="1">SUMPRODUCT(0+(Summary!$D$5:$D$20="Yes"),IFERROR(N(INDIRECT("'"&amp;Summary!$C$5:$C$20&amp;"'!"&amp;ADDRESS(ROW(),COLUMN()))),0))</f>
        <v>0</v>
      </c>
      <c r="BF932" s="301">
        <f t="array" aca="1" ref="BF932" ca="1">SUMPRODUCT(0+(Summary!$D$5:$D$20="Yes"),IFERROR(N(INDIRECT("'"&amp;Summary!$C$5:$C$20&amp;"'!"&amp;ADDRESS(ROW(),COLUMN()))),0))</f>
        <v>0</v>
      </c>
      <c r="BG932" s="301">
        <f t="array" aca="1" ref="BG932" ca="1">SUMPRODUCT(0+(Summary!$D$5:$D$20="Yes"),IFERROR(N(INDIRECT("'"&amp;Summary!$C$5:$C$20&amp;"'!"&amp;ADDRESS(ROW(),COLUMN()))),0))</f>
        <v>0</v>
      </c>
      <c r="BH932" s="301">
        <f t="array" aca="1" ref="BH932" ca="1">SUMPRODUCT(0+(Summary!$D$5:$D$20="Yes"),IFERROR(N(INDIRECT("'"&amp;Summary!$C$5:$C$20&amp;"'!"&amp;ADDRESS(ROW(),COLUMN()))),0))</f>
        <v>0</v>
      </c>
      <c r="BI932" s="301">
        <f t="array" aca="1" ref="BI932" ca="1">SUMPRODUCT(0+(Summary!$D$5:$D$20="Yes"),IFERROR(N(INDIRECT("'"&amp;Summary!$C$5:$C$20&amp;"'!"&amp;ADDRESS(ROW(),COLUMN()))),0))</f>
        <v>0</v>
      </c>
      <c r="BJ932" s="301">
        <f t="array" aca="1" ref="BJ932" ca="1">SUMPRODUCT(0+(Summary!$D$5:$D$20="Yes"),IFERROR(N(INDIRECT("'"&amp;Summary!$C$5:$C$20&amp;"'!"&amp;ADDRESS(ROW(),COLUMN()))),0))</f>
        <v>0</v>
      </c>
      <c r="BK932" s="301">
        <f t="array" aca="1" ref="BK932" ca="1">SUMPRODUCT(0+(Summary!$D$5:$D$20="Yes"),IFERROR(N(INDIRECT("'"&amp;Summary!$C$5:$C$20&amp;"'!"&amp;ADDRESS(ROW(),COLUMN()))),0))</f>
        <v>0</v>
      </c>
      <c r="BL932" s="301">
        <f t="array" aca="1" ref="BL932" ca="1">SUMPRODUCT(0+(Summary!$D$5:$D$20="Yes"),IFERROR(N(INDIRECT("'"&amp;Summary!$C$5:$C$20&amp;"'!"&amp;ADDRESS(ROW(),COLUMN()))),0))</f>
        <v>0</v>
      </c>
      <c r="BM932" s="301">
        <f t="array" aca="1" ref="BM932" ca="1">SUMPRODUCT(0+(Summary!$D$5:$D$20="Yes"),IFERROR(N(INDIRECT("'"&amp;Summary!$C$5:$C$20&amp;"'!"&amp;ADDRESS(ROW(),COLUMN()))),0))</f>
        <v>0</v>
      </c>
      <c r="BN932" s="301">
        <f t="array" aca="1" ref="BN932" ca="1">SUMPRODUCT(0+(Summary!$D$5:$D$20="Yes"),IFERROR(N(INDIRECT("'"&amp;Summary!$C$5:$C$20&amp;"'!"&amp;ADDRESS(ROW(),COLUMN()))),0))</f>
        <v>0</v>
      </c>
      <c r="BO932" s="301">
        <f t="array" aca="1" ref="BO932" ca="1">SUMPRODUCT(0+(Summary!$D$5:$D$20="Yes"),IFERROR(N(INDIRECT("'"&amp;Summary!$C$5:$C$20&amp;"'!"&amp;ADDRESS(ROW(),COLUMN()))),0))</f>
        <v>0</v>
      </c>
      <c r="BP932" s="301">
        <f t="array" aca="1" ref="BP932" ca="1">SUMPRODUCT(0+(Summary!$D$5:$D$20="Yes"),IFERROR(N(INDIRECT("'"&amp;Summary!$C$5:$C$20&amp;"'!"&amp;ADDRESS(ROW(),COLUMN()))),0))</f>
        <v>0</v>
      </c>
      <c r="BQ932" s="301">
        <f t="array" aca="1" ref="BQ932" ca="1">SUMPRODUCT(0+(Summary!$D$5:$D$20="Yes"),IFERROR(N(INDIRECT("'"&amp;Summary!$C$5:$C$20&amp;"'!"&amp;ADDRESS(ROW(),COLUMN()))),0))</f>
        <v>0</v>
      </c>
      <c r="BR932" s="301">
        <f t="array" aca="1" ref="BR932" ca="1">SUMPRODUCT(0+(Summary!$D$5:$D$20="Yes"),IFERROR(N(INDIRECT("'"&amp;Summary!$C$5:$C$20&amp;"'!"&amp;ADDRESS(ROW(),COLUMN()))),0))</f>
        <v>0</v>
      </c>
      <c r="BS932" s="301">
        <f t="array" aca="1" ref="BS932" ca="1">SUMPRODUCT(0+(Summary!$D$5:$D$20="Yes"),IFERROR(N(INDIRECT("'"&amp;Summary!$C$5:$C$20&amp;"'!"&amp;ADDRESS(ROW(),COLUMN()))),0))</f>
        <v>0</v>
      </c>
      <c r="BT932" s="301">
        <f t="array" aca="1" ref="BT932" ca="1">SUMPRODUCT(0+(Summary!$D$5:$D$20="Yes"),IFERROR(N(INDIRECT("'"&amp;Summary!$C$5:$C$20&amp;"'!"&amp;ADDRESS(ROW(),COLUMN()))),0))</f>
        <v>0</v>
      </c>
      <c r="BU932" s="301">
        <f t="array" aca="1" ref="BU932" ca="1">SUMPRODUCT(0+(Summary!$D$5:$D$20="Yes"),IFERROR(N(INDIRECT("'"&amp;Summary!$C$5:$C$20&amp;"'!"&amp;ADDRESS(ROW(),COLUMN()))),0))</f>
        <v>0</v>
      </c>
      <c r="BV932" s="301">
        <f t="array" aca="1" ref="BV932" ca="1">SUMPRODUCT(0+(Summary!$D$5:$D$20="Yes"),IFERROR(N(INDIRECT("'"&amp;Summary!$C$5:$C$20&amp;"'!"&amp;ADDRESS(ROW(),COLUMN()))),0))</f>
        <v>0</v>
      </c>
      <c r="BW932" s="301">
        <f t="array" aca="1" ref="BW932" ca="1">SUMPRODUCT(0+(Summary!$D$5:$D$20="Yes"),IFERROR(N(INDIRECT("'"&amp;Summary!$C$5:$C$20&amp;"'!"&amp;ADDRESS(ROW(),COLUMN()))),0))</f>
        <v>0</v>
      </c>
      <c r="BX932" s="301">
        <f t="array" aca="1" ref="BX932" ca="1">SUMPRODUCT(0+(Summary!$D$5:$D$20="Yes"),IFERROR(N(INDIRECT("'"&amp;Summary!$C$5:$C$20&amp;"'!"&amp;ADDRESS(ROW(),COLUMN()))),0))</f>
        <v>0</v>
      </c>
      <c r="BY932" s="301">
        <f t="array" aca="1" ref="BY932" ca="1">SUMPRODUCT(0+(Summary!$D$5:$D$20="Yes"),IFERROR(N(INDIRECT("'"&amp;Summary!$C$5:$C$20&amp;"'!"&amp;ADDRESS(ROW(),COLUMN()))),0))</f>
        <v>0</v>
      </c>
      <c r="BZ932" s="301">
        <f t="array" aca="1" ref="BZ932" ca="1">SUMPRODUCT(0+(Summary!$D$5:$D$20="Yes"),IFERROR(N(INDIRECT("'"&amp;Summary!$C$5:$C$20&amp;"'!"&amp;ADDRESS(ROW(),COLUMN()))),0))</f>
        <v>0</v>
      </c>
      <c r="CA932" s="301">
        <f t="array" aca="1" ref="CA932" ca="1">SUMPRODUCT(0+(Summary!$D$5:$D$20="Yes"),IFERROR(N(INDIRECT("'"&amp;Summary!$C$5:$C$20&amp;"'!"&amp;ADDRESS(ROW(),COLUMN()))),0))</f>
        <v>0</v>
      </c>
      <c r="CB932" s="301">
        <f t="array" aca="1" ref="CB932" ca="1">SUMPRODUCT(0+(Summary!$D$5:$D$20="Yes"),IFERROR(N(INDIRECT("'"&amp;Summary!$C$5:$C$20&amp;"'!"&amp;ADDRESS(ROW(),COLUMN()))),0))</f>
        <v>0</v>
      </c>
      <c r="CC932" s="301">
        <f t="array" aca="1" ref="CC932" ca="1">SUMPRODUCT(0+(Summary!$D$5:$D$20="Yes"),IFERROR(N(INDIRECT("'"&amp;Summary!$C$5:$C$20&amp;"'!"&amp;ADDRESS(ROW(),COLUMN()))),0))</f>
        <v>0</v>
      </c>
      <c r="CD932" s="301">
        <f t="array" aca="1" ref="CD932" ca="1">SUMPRODUCT(0+(Summary!$D$5:$D$20="Yes"),IFERROR(N(INDIRECT("'"&amp;Summary!$C$5:$C$20&amp;"'!"&amp;ADDRESS(ROW(),COLUMN()))),0))</f>
        <v>0</v>
      </c>
      <c r="CE932" s="301">
        <f t="array" aca="1" ref="CE932" ca="1">SUMPRODUCT(0+(Summary!$D$5:$D$20="Yes"),IFERROR(N(INDIRECT("'"&amp;Summary!$C$5:$C$20&amp;"'!"&amp;ADDRESS(ROW(),COLUMN()))),0))</f>
        <v>0</v>
      </c>
      <c r="CF932" s="301">
        <f t="array" aca="1" ref="CF932" ca="1">SUMPRODUCT(0+(Summary!$D$5:$D$20="Yes"),IFERROR(N(INDIRECT("'"&amp;Summary!$C$5:$C$20&amp;"'!"&amp;ADDRESS(ROW(),COLUMN()))),0))</f>
        <v>0</v>
      </c>
      <c r="CG932" s="301">
        <f t="array" aca="1" ref="CG932" ca="1">SUMPRODUCT(0+(Summary!$D$5:$D$20="Yes"),IFERROR(N(INDIRECT("'"&amp;Summary!$C$5:$C$20&amp;"'!"&amp;ADDRESS(ROW(),COLUMN()))),0))</f>
        <v>0</v>
      </c>
      <c r="CH932" s="301">
        <f t="array" aca="1" ref="CH932" ca="1">SUMPRODUCT(0+(Summary!$D$5:$D$20="Yes"),IFERROR(N(INDIRECT("'"&amp;Summary!$C$5:$C$20&amp;"'!"&amp;ADDRESS(ROW(),COLUMN()))),0))</f>
        <v>0</v>
      </c>
      <c r="CI932" s="301">
        <f t="array" aca="1" ref="CI932" ca="1">SUMPRODUCT(0+(Summary!$D$5:$D$20="Yes"),IFERROR(N(INDIRECT("'"&amp;Summary!$C$5:$C$20&amp;"'!"&amp;ADDRESS(ROW(),COLUMN()))),0))</f>
        <v>0</v>
      </c>
      <c r="CJ932" s="301">
        <f t="array" aca="1" ref="CJ932" ca="1">SUMPRODUCT(0+(Summary!$D$5:$D$20="Yes"),IFERROR(N(INDIRECT("'"&amp;Summary!$C$5:$C$20&amp;"'!"&amp;ADDRESS(ROW(),COLUMN()))),0))</f>
        <v>0</v>
      </c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</row>
    <row r="933" spans="3:124" outlineLevel="1">
      <c r="C933" s="232" t="s">
        <v>314</v>
      </c>
      <c r="D933" s="349"/>
      <c r="E933" s="341">
        <f t="array" aca="1" ref="E933" ca="1">SUMPRODUCT(0+(Summary!$D$5:$D$20="Yes"),IFERROR(N(INDIRECT("'"&amp;Summary!$C$5:$C$20&amp;"'!"&amp;ADDRESS(ROW(),COLUMN()))),0))</f>
        <v>-190285.15999999997</v>
      </c>
      <c r="F933" s="301">
        <f t="array" aca="1" ref="F933" ca="1">SUMPRODUCT(0+(Summary!$D$5:$D$20="Yes"),IFERROR(N(INDIRECT("'"&amp;Summary!$C$5:$C$20&amp;"'!"&amp;ADDRESS(ROW(),COLUMN()))),0))</f>
        <v>-190285.15999999997</v>
      </c>
      <c r="G933" s="301">
        <f t="array" aca="1" ref="G933" ca="1">SUMPRODUCT(0+(Summary!$D$5:$D$20="Yes"),IFERROR(N(INDIRECT("'"&amp;Summary!$C$5:$C$20&amp;"'!"&amp;ADDRESS(ROW(),COLUMN()))),0))</f>
        <v>-190285.15999999997</v>
      </c>
      <c r="H933" s="301">
        <f t="array" aca="1" ref="H933" ca="1">SUMPRODUCT(0+(Summary!$D$5:$D$20="Yes"),IFERROR(N(INDIRECT("'"&amp;Summary!$C$5:$C$20&amp;"'!"&amp;ADDRESS(ROW(),COLUMN()))),0))</f>
        <v>-190285.15999999997</v>
      </c>
      <c r="I933" s="301">
        <f t="array" aca="1" ref="I933" ca="1">SUMPRODUCT(0+(Summary!$D$5:$D$20="Yes"),IFERROR(N(INDIRECT("'"&amp;Summary!$C$5:$C$20&amp;"'!"&amp;ADDRESS(ROW(),COLUMN()))),0))</f>
        <v>-190285.15999999997</v>
      </c>
      <c r="J933" s="301">
        <f t="array" aca="1" ref="J933" ca="1">SUMPRODUCT(0+(Summary!$D$5:$D$20="Yes"),IFERROR(N(INDIRECT("'"&amp;Summary!$C$5:$C$20&amp;"'!"&amp;ADDRESS(ROW(),COLUMN()))),0))</f>
        <v>-190285.15999999997</v>
      </c>
      <c r="K933" s="301">
        <f t="array" aca="1" ref="K933" ca="1">SUMPRODUCT(0+(Summary!$D$5:$D$20="Yes"),IFERROR(N(INDIRECT("'"&amp;Summary!$C$5:$C$20&amp;"'!"&amp;ADDRESS(ROW(),COLUMN()))),0))</f>
        <v>-190285.15999999997</v>
      </c>
      <c r="L933" s="301">
        <f t="array" aca="1" ref="L933" ca="1">SUMPRODUCT(0+(Summary!$D$5:$D$20="Yes"),IFERROR(N(INDIRECT("'"&amp;Summary!$C$5:$C$20&amp;"'!"&amp;ADDRESS(ROW(),COLUMN()))),0))</f>
        <v>-190285.15999999997</v>
      </c>
      <c r="M933" s="301">
        <f t="array" aca="1" ref="M933" ca="1">SUMPRODUCT(0+(Summary!$D$5:$D$20="Yes"),IFERROR(N(INDIRECT("'"&amp;Summary!$C$5:$C$20&amp;"'!"&amp;ADDRESS(ROW(),COLUMN()))),0))</f>
        <v>-190285.15999999997</v>
      </c>
      <c r="N933" s="301">
        <f t="array" aca="1" ref="N933" ca="1">SUMPRODUCT(0+(Summary!$D$5:$D$20="Yes"),IFERROR(N(INDIRECT("'"&amp;Summary!$C$5:$C$20&amp;"'!"&amp;ADDRESS(ROW(),COLUMN()))),0))</f>
        <v>-190285.15999999997</v>
      </c>
      <c r="O933" s="301">
        <f t="array" aca="1" ref="O933" ca="1">SUMPRODUCT(0+(Summary!$D$5:$D$20="Yes"),IFERROR(N(INDIRECT("'"&amp;Summary!$C$5:$C$20&amp;"'!"&amp;ADDRESS(ROW(),COLUMN()))),0))</f>
        <v>-190285.15999999997</v>
      </c>
      <c r="P933" s="301">
        <f t="array" aca="1" ref="P933" ca="1">SUMPRODUCT(0+(Summary!$D$5:$D$20="Yes"),IFERROR(N(INDIRECT("'"&amp;Summary!$C$5:$C$20&amp;"'!"&amp;ADDRESS(ROW(),COLUMN()))),0))</f>
        <v>-190285.15999999997</v>
      </c>
      <c r="Q933" s="301">
        <f t="array" aca="1" ref="Q933" ca="1">SUMPRODUCT(0+(Summary!$D$5:$D$20="Yes"),IFERROR(N(INDIRECT("'"&amp;Summary!$C$5:$C$20&amp;"'!"&amp;ADDRESS(ROW(),COLUMN()))),0))</f>
        <v>-190285.15999999997</v>
      </c>
      <c r="R933" s="301">
        <f t="array" aca="1" ref="R933" ca="1">SUMPRODUCT(0+(Summary!$D$5:$D$20="Yes"),IFERROR(N(INDIRECT("'"&amp;Summary!$C$5:$C$20&amp;"'!"&amp;ADDRESS(ROW(),COLUMN()))),0))</f>
        <v>-190285.15999999997</v>
      </c>
      <c r="S933" s="301">
        <f t="array" aca="1" ref="S933" ca="1">SUMPRODUCT(0+(Summary!$D$5:$D$20="Yes"),IFERROR(N(INDIRECT("'"&amp;Summary!$C$5:$C$20&amp;"'!"&amp;ADDRESS(ROW(),COLUMN()))),0))</f>
        <v>-190285.15999999997</v>
      </c>
      <c r="T933" s="301">
        <f t="array" aca="1" ref="T933" ca="1">SUMPRODUCT(0+(Summary!$D$5:$D$20="Yes"),IFERROR(N(INDIRECT("'"&amp;Summary!$C$5:$C$20&amp;"'!"&amp;ADDRESS(ROW(),COLUMN()))),0))</f>
        <v>-190285.15999999997</v>
      </c>
      <c r="U933" s="301">
        <f t="array" aca="1" ref="U933" ca="1">SUMPRODUCT(0+(Summary!$D$5:$D$20="Yes"),IFERROR(N(INDIRECT("'"&amp;Summary!$C$5:$C$20&amp;"'!"&amp;ADDRESS(ROW(),COLUMN()))),0))</f>
        <v>-190056.52294907015</v>
      </c>
      <c r="V933" s="301">
        <f t="array" aca="1" ref="V933" ca="1">SUMPRODUCT(0+(Summary!$D$5:$D$20="Yes"),IFERROR(N(INDIRECT("'"&amp;Summary!$C$5:$C$20&amp;"'!"&amp;ADDRESS(ROW(),COLUMN()))),0))</f>
        <v>-189826.9332437613</v>
      </c>
      <c r="W933" s="301">
        <f t="array" aca="1" ref="W933" ca="1">SUMPRODUCT(0+(Summary!$D$5:$D$20="Yes"),IFERROR(N(INDIRECT("'"&amp;Summary!$C$5:$C$20&amp;"'!"&amp;ADDRESS(ROW(),COLUMN()))),0))</f>
        <v>-189596.38691468042</v>
      </c>
      <c r="X933" s="301">
        <f t="array" aca="1" ref="X933" ca="1">SUMPRODUCT(0+(Summary!$D$5:$D$20="Yes"),IFERROR(N(INDIRECT("'"&amp;Summary!$C$5:$C$20&amp;"'!"&amp;ADDRESS(ROW(),COLUMN()))),0))</f>
        <v>-189364.87997589505</v>
      </c>
      <c r="Y933" s="301">
        <f t="array" aca="1" ref="Y933" ca="1">SUMPRODUCT(0+(Summary!$D$5:$D$20="Yes"),IFERROR(N(INDIRECT("'"&amp;Summary!$C$5:$C$20&amp;"'!"&amp;ADDRESS(ROW(),COLUMN()))),0))</f>
        <v>-189132.40842486464</v>
      </c>
      <c r="Z933" s="301">
        <f t="array" aca="1" ref="Z933" ca="1">SUMPRODUCT(0+(Summary!$D$5:$D$20="Yes"),IFERROR(N(INDIRECT("'"&amp;Summary!$C$5:$C$20&amp;"'!"&amp;ADDRESS(ROW(),COLUMN()))),0))</f>
        <v>-188898.96824237172</v>
      </c>
      <c r="AA933" s="301">
        <f t="array" aca="1" ref="AA933" ca="1">SUMPRODUCT(0+(Summary!$D$5:$D$20="Yes"),IFERROR(N(INDIRECT("'"&amp;Summary!$C$5:$C$20&amp;"'!"&amp;ADDRESS(ROW(),COLUMN()))),0))</f>
        <v>-188664.55539245161</v>
      </c>
      <c r="AB933" s="301">
        <f t="array" aca="1" ref="AB933" ca="1">SUMPRODUCT(0+(Summary!$D$5:$D$20="Yes"),IFERROR(N(INDIRECT("'"&amp;Summary!$C$5:$C$20&amp;"'!"&amp;ADDRESS(ROW(),COLUMN()))),0))</f>
        <v>-188429.16582232359</v>
      </c>
      <c r="AC933" s="301">
        <f t="array" aca="1" ref="AC933" ca="1">SUMPRODUCT(0+(Summary!$D$5:$D$20="Yes"),IFERROR(N(INDIRECT("'"&amp;Summary!$C$5:$C$20&amp;"'!"&amp;ADDRESS(ROW(),COLUMN()))),0))</f>
        <v>-188192.79546232003</v>
      </c>
      <c r="AD933" s="301">
        <f t="array" aca="1" ref="AD933" ca="1">SUMPRODUCT(0+(Summary!$D$5:$D$20="Yes"),IFERROR(N(INDIRECT("'"&amp;Summary!$C$5:$C$20&amp;"'!"&amp;ADDRESS(ROW(),COLUMN()))),0))</f>
        <v>-187955.44022581648</v>
      </c>
      <c r="AE933" s="301">
        <f t="array" aca="1" ref="AE933" ca="1">SUMPRODUCT(0+(Summary!$D$5:$D$20="Yes"),IFERROR(N(INDIRECT("'"&amp;Summary!$C$5:$C$20&amp;"'!"&amp;ADDRESS(ROW(),COLUMN()))),0))</f>
        <v>0</v>
      </c>
      <c r="AF933" s="301">
        <f t="array" aca="1" ref="AF933" ca="1">SUMPRODUCT(0+(Summary!$D$5:$D$20="Yes"),IFERROR(N(INDIRECT("'"&amp;Summary!$C$5:$C$20&amp;"'!"&amp;ADDRESS(ROW(),COLUMN()))),0))</f>
        <v>0</v>
      </c>
      <c r="AG933" s="301">
        <f t="array" aca="1" ref="AG933" ca="1">SUMPRODUCT(0+(Summary!$D$5:$D$20="Yes"),IFERROR(N(INDIRECT("'"&amp;Summary!$C$5:$C$20&amp;"'!"&amp;ADDRESS(ROW(),COLUMN()))),0))</f>
        <v>0</v>
      </c>
      <c r="AH933" s="301">
        <f t="array" aca="1" ref="AH933" ca="1">SUMPRODUCT(0+(Summary!$D$5:$D$20="Yes"),IFERROR(N(INDIRECT("'"&amp;Summary!$C$5:$C$20&amp;"'!"&amp;ADDRESS(ROW(),COLUMN()))),0))</f>
        <v>0</v>
      </c>
      <c r="AI933" s="301">
        <f t="array" aca="1" ref="AI933" ca="1">SUMPRODUCT(0+(Summary!$D$5:$D$20="Yes"),IFERROR(N(INDIRECT("'"&amp;Summary!$C$5:$C$20&amp;"'!"&amp;ADDRESS(ROW(),COLUMN()))),0))</f>
        <v>0</v>
      </c>
      <c r="AJ933" s="301">
        <f t="array" aca="1" ref="AJ933" ca="1">SUMPRODUCT(0+(Summary!$D$5:$D$20="Yes"),IFERROR(N(INDIRECT("'"&amp;Summary!$C$5:$C$20&amp;"'!"&amp;ADDRESS(ROW(),COLUMN()))),0))</f>
        <v>0</v>
      </c>
      <c r="AK933" s="301">
        <f t="array" aca="1" ref="AK933" ca="1">SUMPRODUCT(0+(Summary!$D$5:$D$20="Yes"),IFERROR(N(INDIRECT("'"&amp;Summary!$C$5:$C$20&amp;"'!"&amp;ADDRESS(ROW(),COLUMN()))),0))</f>
        <v>0</v>
      </c>
      <c r="AL933" s="301">
        <f t="array" aca="1" ref="AL933" ca="1">SUMPRODUCT(0+(Summary!$D$5:$D$20="Yes"),IFERROR(N(INDIRECT("'"&amp;Summary!$C$5:$C$20&amp;"'!"&amp;ADDRESS(ROW(),COLUMN()))),0))</f>
        <v>0</v>
      </c>
      <c r="AM933" s="301">
        <f t="array" aca="1" ref="AM933" ca="1">SUMPRODUCT(0+(Summary!$D$5:$D$20="Yes"),IFERROR(N(INDIRECT("'"&amp;Summary!$C$5:$C$20&amp;"'!"&amp;ADDRESS(ROW(),COLUMN()))),0))</f>
        <v>0</v>
      </c>
      <c r="AN933" s="301">
        <f t="array" aca="1" ref="AN933" ca="1">SUMPRODUCT(0+(Summary!$D$5:$D$20="Yes"),IFERROR(N(INDIRECT("'"&amp;Summary!$C$5:$C$20&amp;"'!"&amp;ADDRESS(ROW(),COLUMN()))),0))</f>
        <v>0</v>
      </c>
      <c r="AO933" s="301">
        <f t="array" aca="1" ref="AO933" ca="1">SUMPRODUCT(0+(Summary!$D$5:$D$20="Yes"),IFERROR(N(INDIRECT("'"&amp;Summary!$C$5:$C$20&amp;"'!"&amp;ADDRESS(ROW(),COLUMN()))),0))</f>
        <v>0</v>
      </c>
      <c r="AP933" s="301">
        <f t="array" aca="1" ref="AP933" ca="1">SUMPRODUCT(0+(Summary!$D$5:$D$20="Yes"),IFERROR(N(INDIRECT("'"&amp;Summary!$C$5:$C$20&amp;"'!"&amp;ADDRESS(ROW(),COLUMN()))),0))</f>
        <v>0</v>
      </c>
      <c r="AQ933" s="301">
        <f t="array" aca="1" ref="AQ933" ca="1">SUMPRODUCT(0+(Summary!$D$5:$D$20="Yes"),IFERROR(N(INDIRECT("'"&amp;Summary!$C$5:$C$20&amp;"'!"&amp;ADDRESS(ROW(),COLUMN()))),0))</f>
        <v>0</v>
      </c>
      <c r="AR933" s="301">
        <f t="array" aca="1" ref="AR933" ca="1">SUMPRODUCT(0+(Summary!$D$5:$D$20="Yes"),IFERROR(N(INDIRECT("'"&amp;Summary!$C$5:$C$20&amp;"'!"&amp;ADDRESS(ROW(),COLUMN()))),0))</f>
        <v>0</v>
      </c>
      <c r="AS933" s="301">
        <f t="array" aca="1" ref="AS933" ca="1">SUMPRODUCT(0+(Summary!$D$5:$D$20="Yes"),IFERROR(N(INDIRECT("'"&amp;Summary!$C$5:$C$20&amp;"'!"&amp;ADDRESS(ROW(),COLUMN()))),0))</f>
        <v>0</v>
      </c>
      <c r="AT933" s="301">
        <f t="array" aca="1" ref="AT933" ca="1">SUMPRODUCT(0+(Summary!$D$5:$D$20="Yes"),IFERROR(N(INDIRECT("'"&amp;Summary!$C$5:$C$20&amp;"'!"&amp;ADDRESS(ROW(),COLUMN()))),0))</f>
        <v>0</v>
      </c>
      <c r="AU933" s="301">
        <f t="array" aca="1" ref="AU933" ca="1">SUMPRODUCT(0+(Summary!$D$5:$D$20="Yes"),IFERROR(N(INDIRECT("'"&amp;Summary!$C$5:$C$20&amp;"'!"&amp;ADDRESS(ROW(),COLUMN()))),0))</f>
        <v>0</v>
      </c>
      <c r="AV933" s="301">
        <f t="array" aca="1" ref="AV933" ca="1">SUMPRODUCT(0+(Summary!$D$5:$D$20="Yes"),IFERROR(N(INDIRECT("'"&amp;Summary!$C$5:$C$20&amp;"'!"&amp;ADDRESS(ROW(),COLUMN()))),0))</f>
        <v>0</v>
      </c>
      <c r="AW933" s="301">
        <f t="array" aca="1" ref="AW933" ca="1">SUMPRODUCT(0+(Summary!$D$5:$D$20="Yes"),IFERROR(N(INDIRECT("'"&amp;Summary!$C$5:$C$20&amp;"'!"&amp;ADDRESS(ROW(),COLUMN()))),0))</f>
        <v>0</v>
      </c>
      <c r="AX933" s="301">
        <f t="array" aca="1" ref="AX933" ca="1">SUMPRODUCT(0+(Summary!$D$5:$D$20="Yes"),IFERROR(N(INDIRECT("'"&amp;Summary!$C$5:$C$20&amp;"'!"&amp;ADDRESS(ROW(),COLUMN()))),0))</f>
        <v>0</v>
      </c>
      <c r="AY933" s="301">
        <f t="array" aca="1" ref="AY933" ca="1">SUMPRODUCT(0+(Summary!$D$5:$D$20="Yes"),IFERROR(N(INDIRECT("'"&amp;Summary!$C$5:$C$20&amp;"'!"&amp;ADDRESS(ROW(),COLUMN()))),0))</f>
        <v>0</v>
      </c>
      <c r="AZ933" s="301">
        <f t="array" aca="1" ref="AZ933" ca="1">SUMPRODUCT(0+(Summary!$D$5:$D$20="Yes"),IFERROR(N(INDIRECT("'"&amp;Summary!$C$5:$C$20&amp;"'!"&amp;ADDRESS(ROW(),COLUMN()))),0))</f>
        <v>0</v>
      </c>
      <c r="BA933" s="301">
        <f t="array" aca="1" ref="BA933" ca="1">SUMPRODUCT(0+(Summary!$D$5:$D$20="Yes"),IFERROR(N(INDIRECT("'"&amp;Summary!$C$5:$C$20&amp;"'!"&amp;ADDRESS(ROW(),COLUMN()))),0))</f>
        <v>0</v>
      </c>
      <c r="BB933" s="301">
        <f t="array" aca="1" ref="BB933" ca="1">SUMPRODUCT(0+(Summary!$D$5:$D$20="Yes"),IFERROR(N(INDIRECT("'"&amp;Summary!$C$5:$C$20&amp;"'!"&amp;ADDRESS(ROW(),COLUMN()))),0))</f>
        <v>0</v>
      </c>
      <c r="BC933" s="301">
        <f t="array" aca="1" ref="BC933" ca="1">SUMPRODUCT(0+(Summary!$D$5:$D$20="Yes"),IFERROR(N(INDIRECT("'"&amp;Summary!$C$5:$C$20&amp;"'!"&amp;ADDRESS(ROW(),COLUMN()))),0))</f>
        <v>0</v>
      </c>
      <c r="BD933" s="301">
        <f t="array" aca="1" ref="BD933" ca="1">SUMPRODUCT(0+(Summary!$D$5:$D$20="Yes"),IFERROR(N(INDIRECT("'"&amp;Summary!$C$5:$C$20&amp;"'!"&amp;ADDRESS(ROW(),COLUMN()))),0))</f>
        <v>0</v>
      </c>
      <c r="BE933" s="301">
        <f t="array" aca="1" ref="BE933" ca="1">SUMPRODUCT(0+(Summary!$D$5:$D$20="Yes"),IFERROR(N(INDIRECT("'"&amp;Summary!$C$5:$C$20&amp;"'!"&amp;ADDRESS(ROW(),COLUMN()))),0))</f>
        <v>0</v>
      </c>
      <c r="BF933" s="301">
        <f t="array" aca="1" ref="BF933" ca="1">SUMPRODUCT(0+(Summary!$D$5:$D$20="Yes"),IFERROR(N(INDIRECT("'"&amp;Summary!$C$5:$C$20&amp;"'!"&amp;ADDRESS(ROW(),COLUMN()))),0))</f>
        <v>0</v>
      </c>
      <c r="BG933" s="301">
        <f t="array" aca="1" ref="BG933" ca="1">SUMPRODUCT(0+(Summary!$D$5:$D$20="Yes"),IFERROR(N(INDIRECT("'"&amp;Summary!$C$5:$C$20&amp;"'!"&amp;ADDRESS(ROW(),COLUMN()))),0))</f>
        <v>0</v>
      </c>
      <c r="BH933" s="301">
        <f t="array" aca="1" ref="BH933" ca="1">SUMPRODUCT(0+(Summary!$D$5:$D$20="Yes"),IFERROR(N(INDIRECT("'"&amp;Summary!$C$5:$C$20&amp;"'!"&amp;ADDRESS(ROW(),COLUMN()))),0))</f>
        <v>0</v>
      </c>
      <c r="BI933" s="301">
        <f t="array" aca="1" ref="BI933" ca="1">SUMPRODUCT(0+(Summary!$D$5:$D$20="Yes"),IFERROR(N(INDIRECT("'"&amp;Summary!$C$5:$C$20&amp;"'!"&amp;ADDRESS(ROW(),COLUMN()))),0))</f>
        <v>0</v>
      </c>
      <c r="BJ933" s="301">
        <f t="array" aca="1" ref="BJ933" ca="1">SUMPRODUCT(0+(Summary!$D$5:$D$20="Yes"),IFERROR(N(INDIRECT("'"&amp;Summary!$C$5:$C$20&amp;"'!"&amp;ADDRESS(ROW(),COLUMN()))),0))</f>
        <v>0</v>
      </c>
      <c r="BK933" s="301">
        <f t="array" aca="1" ref="BK933" ca="1">SUMPRODUCT(0+(Summary!$D$5:$D$20="Yes"),IFERROR(N(INDIRECT("'"&amp;Summary!$C$5:$C$20&amp;"'!"&amp;ADDRESS(ROW(),COLUMN()))),0))</f>
        <v>0</v>
      </c>
      <c r="BL933" s="301">
        <f t="array" aca="1" ref="BL933" ca="1">SUMPRODUCT(0+(Summary!$D$5:$D$20="Yes"),IFERROR(N(INDIRECT("'"&amp;Summary!$C$5:$C$20&amp;"'!"&amp;ADDRESS(ROW(),COLUMN()))),0))</f>
        <v>0</v>
      </c>
      <c r="BM933" s="301">
        <f t="array" aca="1" ref="BM933" ca="1">SUMPRODUCT(0+(Summary!$D$5:$D$20="Yes"),IFERROR(N(INDIRECT("'"&amp;Summary!$C$5:$C$20&amp;"'!"&amp;ADDRESS(ROW(),COLUMN()))),0))</f>
        <v>0</v>
      </c>
      <c r="BN933" s="301">
        <f t="array" aca="1" ref="BN933" ca="1">SUMPRODUCT(0+(Summary!$D$5:$D$20="Yes"),IFERROR(N(INDIRECT("'"&amp;Summary!$C$5:$C$20&amp;"'!"&amp;ADDRESS(ROW(),COLUMN()))),0))</f>
        <v>0</v>
      </c>
      <c r="BO933" s="301">
        <f t="array" aca="1" ref="BO933" ca="1">SUMPRODUCT(0+(Summary!$D$5:$D$20="Yes"),IFERROR(N(INDIRECT("'"&amp;Summary!$C$5:$C$20&amp;"'!"&amp;ADDRESS(ROW(),COLUMN()))),0))</f>
        <v>0</v>
      </c>
      <c r="BP933" s="301">
        <f t="array" aca="1" ref="BP933" ca="1">SUMPRODUCT(0+(Summary!$D$5:$D$20="Yes"),IFERROR(N(INDIRECT("'"&amp;Summary!$C$5:$C$20&amp;"'!"&amp;ADDRESS(ROW(),COLUMN()))),0))</f>
        <v>0</v>
      </c>
      <c r="BQ933" s="301">
        <f t="array" aca="1" ref="BQ933" ca="1">SUMPRODUCT(0+(Summary!$D$5:$D$20="Yes"),IFERROR(N(INDIRECT("'"&amp;Summary!$C$5:$C$20&amp;"'!"&amp;ADDRESS(ROW(),COLUMN()))),0))</f>
        <v>0</v>
      </c>
      <c r="BR933" s="301">
        <f t="array" aca="1" ref="BR933" ca="1">SUMPRODUCT(0+(Summary!$D$5:$D$20="Yes"),IFERROR(N(INDIRECT("'"&amp;Summary!$C$5:$C$20&amp;"'!"&amp;ADDRESS(ROW(),COLUMN()))),0))</f>
        <v>0</v>
      </c>
      <c r="BS933" s="301">
        <f t="array" aca="1" ref="BS933" ca="1">SUMPRODUCT(0+(Summary!$D$5:$D$20="Yes"),IFERROR(N(INDIRECT("'"&amp;Summary!$C$5:$C$20&amp;"'!"&amp;ADDRESS(ROW(),COLUMN()))),0))</f>
        <v>0</v>
      </c>
      <c r="BT933" s="301">
        <f t="array" aca="1" ref="BT933" ca="1">SUMPRODUCT(0+(Summary!$D$5:$D$20="Yes"),IFERROR(N(INDIRECT("'"&amp;Summary!$C$5:$C$20&amp;"'!"&amp;ADDRESS(ROW(),COLUMN()))),0))</f>
        <v>0</v>
      </c>
      <c r="BU933" s="301">
        <f t="array" aca="1" ref="BU933" ca="1">SUMPRODUCT(0+(Summary!$D$5:$D$20="Yes"),IFERROR(N(INDIRECT("'"&amp;Summary!$C$5:$C$20&amp;"'!"&amp;ADDRESS(ROW(),COLUMN()))),0))</f>
        <v>0</v>
      </c>
      <c r="BV933" s="301">
        <f t="array" aca="1" ref="BV933" ca="1">SUMPRODUCT(0+(Summary!$D$5:$D$20="Yes"),IFERROR(N(INDIRECT("'"&amp;Summary!$C$5:$C$20&amp;"'!"&amp;ADDRESS(ROW(),COLUMN()))),0))</f>
        <v>0</v>
      </c>
      <c r="BW933" s="301">
        <f t="array" aca="1" ref="BW933" ca="1">SUMPRODUCT(0+(Summary!$D$5:$D$20="Yes"),IFERROR(N(INDIRECT("'"&amp;Summary!$C$5:$C$20&amp;"'!"&amp;ADDRESS(ROW(),COLUMN()))),0))</f>
        <v>0</v>
      </c>
      <c r="BX933" s="301">
        <f t="array" aca="1" ref="BX933" ca="1">SUMPRODUCT(0+(Summary!$D$5:$D$20="Yes"),IFERROR(N(INDIRECT("'"&amp;Summary!$C$5:$C$20&amp;"'!"&amp;ADDRESS(ROW(),COLUMN()))),0))</f>
        <v>0</v>
      </c>
      <c r="BY933" s="301">
        <f t="array" aca="1" ref="BY933" ca="1">SUMPRODUCT(0+(Summary!$D$5:$D$20="Yes"),IFERROR(N(INDIRECT("'"&amp;Summary!$C$5:$C$20&amp;"'!"&amp;ADDRESS(ROW(),COLUMN()))),0))</f>
        <v>0</v>
      </c>
      <c r="BZ933" s="301">
        <f t="array" aca="1" ref="BZ933" ca="1">SUMPRODUCT(0+(Summary!$D$5:$D$20="Yes"),IFERROR(N(INDIRECT("'"&amp;Summary!$C$5:$C$20&amp;"'!"&amp;ADDRESS(ROW(),COLUMN()))),0))</f>
        <v>0</v>
      </c>
      <c r="CA933" s="301">
        <f t="array" aca="1" ref="CA933" ca="1">SUMPRODUCT(0+(Summary!$D$5:$D$20="Yes"),IFERROR(N(INDIRECT("'"&amp;Summary!$C$5:$C$20&amp;"'!"&amp;ADDRESS(ROW(),COLUMN()))),0))</f>
        <v>0</v>
      </c>
      <c r="CB933" s="301">
        <f t="array" aca="1" ref="CB933" ca="1">SUMPRODUCT(0+(Summary!$D$5:$D$20="Yes"),IFERROR(N(INDIRECT("'"&amp;Summary!$C$5:$C$20&amp;"'!"&amp;ADDRESS(ROW(),COLUMN()))),0))</f>
        <v>0</v>
      </c>
      <c r="CC933" s="301">
        <f t="array" aca="1" ref="CC933" ca="1">SUMPRODUCT(0+(Summary!$D$5:$D$20="Yes"),IFERROR(N(INDIRECT("'"&amp;Summary!$C$5:$C$20&amp;"'!"&amp;ADDRESS(ROW(),COLUMN()))),0))</f>
        <v>0</v>
      </c>
      <c r="CD933" s="301">
        <f t="array" aca="1" ref="CD933" ca="1">SUMPRODUCT(0+(Summary!$D$5:$D$20="Yes"),IFERROR(N(INDIRECT("'"&amp;Summary!$C$5:$C$20&amp;"'!"&amp;ADDRESS(ROW(),COLUMN()))),0))</f>
        <v>0</v>
      </c>
      <c r="CE933" s="301">
        <f t="array" aca="1" ref="CE933" ca="1">SUMPRODUCT(0+(Summary!$D$5:$D$20="Yes"),IFERROR(N(INDIRECT("'"&amp;Summary!$C$5:$C$20&amp;"'!"&amp;ADDRESS(ROW(),COLUMN()))),0))</f>
        <v>0</v>
      </c>
      <c r="CF933" s="301">
        <f t="array" aca="1" ref="CF933" ca="1">SUMPRODUCT(0+(Summary!$D$5:$D$20="Yes"),IFERROR(N(INDIRECT("'"&amp;Summary!$C$5:$C$20&amp;"'!"&amp;ADDRESS(ROW(),COLUMN()))),0))</f>
        <v>0</v>
      </c>
      <c r="CG933" s="301">
        <f t="array" aca="1" ref="CG933" ca="1">SUMPRODUCT(0+(Summary!$D$5:$D$20="Yes"),IFERROR(N(INDIRECT("'"&amp;Summary!$C$5:$C$20&amp;"'!"&amp;ADDRESS(ROW(),COLUMN()))),0))</f>
        <v>0</v>
      </c>
      <c r="CH933" s="301">
        <f t="array" aca="1" ref="CH933" ca="1">SUMPRODUCT(0+(Summary!$D$5:$D$20="Yes"),IFERROR(N(INDIRECT("'"&amp;Summary!$C$5:$C$20&amp;"'!"&amp;ADDRESS(ROW(),COLUMN()))),0))</f>
        <v>0</v>
      </c>
      <c r="CI933" s="301">
        <f t="array" aca="1" ref="CI933" ca="1">SUMPRODUCT(0+(Summary!$D$5:$D$20="Yes"),IFERROR(N(INDIRECT("'"&amp;Summary!$C$5:$C$20&amp;"'!"&amp;ADDRESS(ROW(),COLUMN()))),0))</f>
        <v>0</v>
      </c>
      <c r="CJ933" s="301">
        <f t="array" aca="1" ref="CJ933" ca="1">SUMPRODUCT(0+(Summary!$D$5:$D$20="Yes"),IFERROR(N(INDIRECT("'"&amp;Summary!$C$5:$C$20&amp;"'!"&amp;ADDRESS(ROW(),COLUMN()))),0))</f>
        <v>0</v>
      </c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</row>
    <row r="934" spans="3:124" outlineLevel="1">
      <c r="C934" s="232" t="s">
        <v>315</v>
      </c>
      <c r="D934" s="349"/>
      <c r="E934" s="341">
        <f t="array" aca="1" ref="E934" ca="1">SUMPRODUCT(0+(Summary!$D$5:$D$20="Yes"),IFERROR(N(INDIRECT("'"&amp;Summary!$C$5:$C$20&amp;"'!"&amp;ADDRESS(ROW(),COLUMN()))),0))</f>
        <v>0</v>
      </c>
      <c r="F934" s="342">
        <f t="array" aca="1" ref="F934" ca="1">SUMPRODUCT(0+(Summary!$D$5:$D$20="Yes"),IFERROR(N(INDIRECT("'"&amp;Summary!$C$5:$C$20&amp;"'!"&amp;ADDRESS(ROW(),COLUMN()))),0))</f>
        <v>0</v>
      </c>
      <c r="G934" s="342">
        <f t="array" aca="1" ref="G934" ca="1">SUMPRODUCT(0+(Summary!$D$5:$D$20="Yes"),IFERROR(N(INDIRECT("'"&amp;Summary!$C$5:$C$20&amp;"'!"&amp;ADDRESS(ROW(),COLUMN()))),0))</f>
        <v>0</v>
      </c>
      <c r="H934" s="342">
        <f t="array" aca="1" ref="H934" ca="1">SUMPRODUCT(0+(Summary!$D$5:$D$20="Yes"),IFERROR(N(INDIRECT("'"&amp;Summary!$C$5:$C$20&amp;"'!"&amp;ADDRESS(ROW(),COLUMN()))),0))</f>
        <v>0</v>
      </c>
      <c r="I934" s="342">
        <f t="array" aca="1" ref="I934" ca="1">SUMPRODUCT(0+(Summary!$D$5:$D$20="Yes"),IFERROR(N(INDIRECT("'"&amp;Summary!$C$5:$C$20&amp;"'!"&amp;ADDRESS(ROW(),COLUMN()))),0))</f>
        <v>0</v>
      </c>
      <c r="J934" s="342">
        <f t="array" aca="1" ref="J934" ca="1">SUMPRODUCT(0+(Summary!$D$5:$D$20="Yes"),IFERROR(N(INDIRECT("'"&amp;Summary!$C$5:$C$20&amp;"'!"&amp;ADDRESS(ROW(),COLUMN()))),0))</f>
        <v>0</v>
      </c>
      <c r="K934" s="342">
        <f t="array" aca="1" ref="K934" ca="1">SUMPRODUCT(0+(Summary!$D$5:$D$20="Yes"),IFERROR(N(INDIRECT("'"&amp;Summary!$C$5:$C$20&amp;"'!"&amp;ADDRESS(ROW(),COLUMN()))),0))</f>
        <v>0</v>
      </c>
      <c r="L934" s="342">
        <f t="array" aca="1" ref="L934" ca="1">SUMPRODUCT(0+(Summary!$D$5:$D$20="Yes"),IFERROR(N(INDIRECT("'"&amp;Summary!$C$5:$C$20&amp;"'!"&amp;ADDRESS(ROW(),COLUMN()))),0))</f>
        <v>0</v>
      </c>
      <c r="M934" s="342">
        <f t="array" aca="1" ref="M934" ca="1">SUMPRODUCT(0+(Summary!$D$5:$D$20="Yes"),IFERROR(N(INDIRECT("'"&amp;Summary!$C$5:$C$20&amp;"'!"&amp;ADDRESS(ROW(),COLUMN()))),0))</f>
        <v>0</v>
      </c>
      <c r="N934" s="342">
        <f t="array" aca="1" ref="N934" ca="1">SUMPRODUCT(0+(Summary!$D$5:$D$20="Yes"),IFERROR(N(INDIRECT("'"&amp;Summary!$C$5:$C$20&amp;"'!"&amp;ADDRESS(ROW(),COLUMN()))),0))</f>
        <v>0</v>
      </c>
      <c r="O934" s="342">
        <f t="array" aca="1" ref="O934" ca="1">SUMPRODUCT(0+(Summary!$D$5:$D$20="Yes"),IFERROR(N(INDIRECT("'"&amp;Summary!$C$5:$C$20&amp;"'!"&amp;ADDRESS(ROW(),COLUMN()))),0))</f>
        <v>0</v>
      </c>
      <c r="P934" s="342">
        <f t="array" aca="1" ref="P934" ca="1">SUMPRODUCT(0+(Summary!$D$5:$D$20="Yes"),IFERROR(N(INDIRECT("'"&amp;Summary!$C$5:$C$20&amp;"'!"&amp;ADDRESS(ROW(),COLUMN()))),0))</f>
        <v>0</v>
      </c>
      <c r="Q934" s="342">
        <f t="array" aca="1" ref="Q934" ca="1">SUMPRODUCT(0+(Summary!$D$5:$D$20="Yes"),IFERROR(N(INDIRECT("'"&amp;Summary!$C$5:$C$20&amp;"'!"&amp;ADDRESS(ROW(),COLUMN()))),0))</f>
        <v>0</v>
      </c>
      <c r="R934" s="342">
        <f t="array" aca="1" ref="R934" ca="1">SUMPRODUCT(0+(Summary!$D$5:$D$20="Yes"),IFERROR(N(INDIRECT("'"&amp;Summary!$C$5:$C$20&amp;"'!"&amp;ADDRESS(ROW(),COLUMN()))),0))</f>
        <v>0</v>
      </c>
      <c r="S934" s="342">
        <f t="array" aca="1" ref="S934" ca="1">SUMPRODUCT(0+(Summary!$D$5:$D$20="Yes"),IFERROR(N(INDIRECT("'"&amp;Summary!$C$5:$C$20&amp;"'!"&amp;ADDRESS(ROW(),COLUMN()))),0))</f>
        <v>0</v>
      </c>
      <c r="T934" s="342">
        <f t="array" aca="1" ref="T934" ca="1">SUMPRODUCT(0+(Summary!$D$5:$D$20="Yes"),IFERROR(N(INDIRECT("'"&amp;Summary!$C$5:$C$20&amp;"'!"&amp;ADDRESS(ROW(),COLUMN()))),0))</f>
        <v>-54872.89222317894</v>
      </c>
      <c r="U934" s="342">
        <f t="array" aca="1" ref="U934" ca="1">SUMPRODUCT(0+(Summary!$D$5:$D$20="Yes"),IFERROR(N(INDIRECT("'"&amp;Summary!$C$5:$C$20&amp;"'!"&amp;ADDRESS(ROW(),COLUMN()))),0))</f>
        <v>-55101.529274108849</v>
      </c>
      <c r="V934" s="342">
        <f t="array" aca="1" ref="V934" ca="1">SUMPRODUCT(0+(Summary!$D$5:$D$20="Yes"),IFERROR(N(INDIRECT("'"&amp;Summary!$C$5:$C$20&amp;"'!"&amp;ADDRESS(ROW(),COLUMN()))),0))</f>
        <v>-55331.118979417646</v>
      </c>
      <c r="W934" s="342">
        <f t="array" aca="1" ref="W934" ca="1">SUMPRODUCT(0+(Summary!$D$5:$D$20="Yes"),IFERROR(N(INDIRECT("'"&amp;Summary!$C$5:$C$20&amp;"'!"&amp;ADDRESS(ROW(),COLUMN()))),0))</f>
        <v>-55561.665308498559</v>
      </c>
      <c r="X934" s="342">
        <f t="array" aca="1" ref="X934" ca="1">SUMPRODUCT(0+(Summary!$D$5:$D$20="Yes"),IFERROR(N(INDIRECT("'"&amp;Summary!$C$5:$C$20&amp;"'!"&amp;ADDRESS(ROW(),COLUMN()))),0))</f>
        <v>-55793.172247283968</v>
      </c>
      <c r="Y934" s="342">
        <f t="array" aca="1" ref="Y934" ca="1">SUMPRODUCT(0+(Summary!$D$5:$D$20="Yes"),IFERROR(N(INDIRECT("'"&amp;Summary!$C$5:$C$20&amp;"'!"&amp;ADDRESS(ROW(),COLUMN()))),0))</f>
        <v>-56025.643798314319</v>
      </c>
      <c r="Z934" s="342">
        <f t="array" aca="1" ref="Z934" ca="1">SUMPRODUCT(0+(Summary!$D$5:$D$20="Yes"),IFERROR(N(INDIRECT("'"&amp;Summary!$C$5:$C$20&amp;"'!"&amp;ADDRESS(ROW(),COLUMN()))),0))</f>
        <v>-56259.083980807285</v>
      </c>
      <c r="AA934" s="342">
        <f t="array" aca="1" ref="AA934" ca="1">SUMPRODUCT(0+(Summary!$D$5:$D$20="Yes"),IFERROR(N(INDIRECT("'"&amp;Summary!$C$5:$C$20&amp;"'!"&amp;ADDRESS(ROW(),COLUMN()))),0))</f>
        <v>-56493.496830727323</v>
      </c>
      <c r="AB934" s="342">
        <f t="array" aca="1" ref="AB934" ca="1">SUMPRODUCT(0+(Summary!$D$5:$D$20="Yes"),IFERROR(N(INDIRECT("'"&amp;Summary!$C$5:$C$20&amp;"'!"&amp;ADDRESS(ROW(),COLUMN()))),0))</f>
        <v>-56728.88640085535</v>
      </c>
      <c r="AC934" s="342">
        <f t="array" aca="1" ref="AC934" ca="1">SUMPRODUCT(0+(Summary!$D$5:$D$20="Yes"),IFERROR(N(INDIRECT("'"&amp;Summary!$C$5:$C$20&amp;"'!"&amp;ADDRESS(ROW(),COLUMN()))),0))</f>
        <v>-56965.256760858909</v>
      </c>
      <c r="AD934" s="342">
        <f t="array" aca="1" ref="AD934" ca="1">SUMPRODUCT(0+(Summary!$D$5:$D$20="Yes"),IFERROR(N(INDIRECT("'"&amp;Summary!$C$5:$C$20&amp;"'!"&amp;ADDRESS(ROW(),COLUMN()))),0))</f>
        <v>-57202.611997362495</v>
      </c>
      <c r="AE934" s="342">
        <f t="array" aca="1" ref="AE934" ca="1">SUMPRODUCT(0+(Summary!$D$5:$D$20="Yes"),IFERROR(N(INDIRECT("'"&amp;Summary!$C$5:$C$20&amp;"'!"&amp;ADDRESS(ROW(),COLUMN()))),0))</f>
        <v>0</v>
      </c>
      <c r="AF934" s="342">
        <f t="array" aca="1" ref="AF934" ca="1">SUMPRODUCT(0+(Summary!$D$5:$D$20="Yes"),IFERROR(N(INDIRECT("'"&amp;Summary!$C$5:$C$20&amp;"'!"&amp;ADDRESS(ROW(),COLUMN()))),0))</f>
        <v>0</v>
      </c>
      <c r="AG934" s="342">
        <f t="array" aca="1" ref="AG934" ca="1">SUMPRODUCT(0+(Summary!$D$5:$D$20="Yes"),IFERROR(N(INDIRECT("'"&amp;Summary!$C$5:$C$20&amp;"'!"&amp;ADDRESS(ROW(),COLUMN()))),0))</f>
        <v>0</v>
      </c>
      <c r="AH934" s="342">
        <f t="array" aca="1" ref="AH934" ca="1">SUMPRODUCT(0+(Summary!$D$5:$D$20="Yes"),IFERROR(N(INDIRECT("'"&amp;Summary!$C$5:$C$20&amp;"'!"&amp;ADDRESS(ROW(),COLUMN()))),0))</f>
        <v>0</v>
      </c>
      <c r="AI934" s="342">
        <f t="array" aca="1" ref="AI934" ca="1">SUMPRODUCT(0+(Summary!$D$5:$D$20="Yes"),IFERROR(N(INDIRECT("'"&amp;Summary!$C$5:$C$20&amp;"'!"&amp;ADDRESS(ROW(),COLUMN()))),0))</f>
        <v>0</v>
      </c>
      <c r="AJ934" s="342">
        <f t="array" aca="1" ref="AJ934" ca="1">SUMPRODUCT(0+(Summary!$D$5:$D$20="Yes"),IFERROR(N(INDIRECT("'"&amp;Summary!$C$5:$C$20&amp;"'!"&amp;ADDRESS(ROW(),COLUMN()))),0))</f>
        <v>0</v>
      </c>
      <c r="AK934" s="342">
        <f t="array" aca="1" ref="AK934" ca="1">SUMPRODUCT(0+(Summary!$D$5:$D$20="Yes"),IFERROR(N(INDIRECT("'"&amp;Summary!$C$5:$C$20&amp;"'!"&amp;ADDRESS(ROW(),COLUMN()))),0))</f>
        <v>0</v>
      </c>
      <c r="AL934" s="342">
        <f t="array" aca="1" ref="AL934" ca="1">SUMPRODUCT(0+(Summary!$D$5:$D$20="Yes"),IFERROR(N(INDIRECT("'"&amp;Summary!$C$5:$C$20&amp;"'!"&amp;ADDRESS(ROW(),COLUMN()))),0))</f>
        <v>0</v>
      </c>
      <c r="AM934" s="342">
        <f t="array" aca="1" ref="AM934" ca="1">SUMPRODUCT(0+(Summary!$D$5:$D$20="Yes"),IFERROR(N(INDIRECT("'"&amp;Summary!$C$5:$C$20&amp;"'!"&amp;ADDRESS(ROW(),COLUMN()))),0))</f>
        <v>0</v>
      </c>
      <c r="AN934" s="342">
        <f t="array" aca="1" ref="AN934" ca="1">SUMPRODUCT(0+(Summary!$D$5:$D$20="Yes"),IFERROR(N(INDIRECT("'"&amp;Summary!$C$5:$C$20&amp;"'!"&amp;ADDRESS(ROW(),COLUMN()))),0))</f>
        <v>0</v>
      </c>
      <c r="AO934" s="342">
        <f t="array" aca="1" ref="AO934" ca="1">SUMPRODUCT(0+(Summary!$D$5:$D$20="Yes"),IFERROR(N(INDIRECT("'"&amp;Summary!$C$5:$C$20&amp;"'!"&amp;ADDRESS(ROW(),COLUMN()))),0))</f>
        <v>0</v>
      </c>
      <c r="AP934" s="342">
        <f t="array" aca="1" ref="AP934" ca="1">SUMPRODUCT(0+(Summary!$D$5:$D$20="Yes"),IFERROR(N(INDIRECT("'"&amp;Summary!$C$5:$C$20&amp;"'!"&amp;ADDRESS(ROW(),COLUMN()))),0))</f>
        <v>0</v>
      </c>
      <c r="AQ934" s="342">
        <f t="array" aca="1" ref="AQ934" ca="1">SUMPRODUCT(0+(Summary!$D$5:$D$20="Yes"),IFERROR(N(INDIRECT("'"&amp;Summary!$C$5:$C$20&amp;"'!"&amp;ADDRESS(ROW(),COLUMN()))),0))</f>
        <v>0</v>
      </c>
      <c r="AR934" s="342">
        <f t="array" aca="1" ref="AR934" ca="1">SUMPRODUCT(0+(Summary!$D$5:$D$20="Yes"),IFERROR(N(INDIRECT("'"&amp;Summary!$C$5:$C$20&amp;"'!"&amp;ADDRESS(ROW(),COLUMN()))),0))</f>
        <v>0</v>
      </c>
      <c r="AS934" s="342">
        <f t="array" aca="1" ref="AS934" ca="1">SUMPRODUCT(0+(Summary!$D$5:$D$20="Yes"),IFERROR(N(INDIRECT("'"&amp;Summary!$C$5:$C$20&amp;"'!"&amp;ADDRESS(ROW(),COLUMN()))),0))</f>
        <v>0</v>
      </c>
      <c r="AT934" s="342">
        <f t="array" aca="1" ref="AT934" ca="1">SUMPRODUCT(0+(Summary!$D$5:$D$20="Yes"),IFERROR(N(INDIRECT("'"&amp;Summary!$C$5:$C$20&amp;"'!"&amp;ADDRESS(ROW(),COLUMN()))),0))</f>
        <v>0</v>
      </c>
      <c r="AU934" s="342">
        <f t="array" aca="1" ref="AU934" ca="1">SUMPRODUCT(0+(Summary!$D$5:$D$20="Yes"),IFERROR(N(INDIRECT("'"&amp;Summary!$C$5:$C$20&amp;"'!"&amp;ADDRESS(ROW(),COLUMN()))),0))</f>
        <v>0</v>
      </c>
      <c r="AV934" s="342">
        <f t="array" aca="1" ref="AV934" ca="1">SUMPRODUCT(0+(Summary!$D$5:$D$20="Yes"),IFERROR(N(INDIRECT("'"&amp;Summary!$C$5:$C$20&amp;"'!"&amp;ADDRESS(ROW(),COLUMN()))),0))</f>
        <v>0</v>
      </c>
      <c r="AW934" s="342">
        <f t="array" aca="1" ref="AW934" ca="1">SUMPRODUCT(0+(Summary!$D$5:$D$20="Yes"),IFERROR(N(INDIRECT("'"&amp;Summary!$C$5:$C$20&amp;"'!"&amp;ADDRESS(ROW(),COLUMN()))),0))</f>
        <v>0</v>
      </c>
      <c r="AX934" s="342">
        <f t="array" aca="1" ref="AX934" ca="1">SUMPRODUCT(0+(Summary!$D$5:$D$20="Yes"),IFERROR(N(INDIRECT("'"&amp;Summary!$C$5:$C$20&amp;"'!"&amp;ADDRESS(ROW(),COLUMN()))),0))</f>
        <v>0</v>
      </c>
      <c r="AY934" s="342">
        <f t="array" aca="1" ref="AY934" ca="1">SUMPRODUCT(0+(Summary!$D$5:$D$20="Yes"),IFERROR(N(INDIRECT("'"&amp;Summary!$C$5:$C$20&amp;"'!"&amp;ADDRESS(ROW(),COLUMN()))),0))</f>
        <v>0</v>
      </c>
      <c r="AZ934" s="342">
        <f t="array" aca="1" ref="AZ934" ca="1">SUMPRODUCT(0+(Summary!$D$5:$D$20="Yes"),IFERROR(N(INDIRECT("'"&amp;Summary!$C$5:$C$20&amp;"'!"&amp;ADDRESS(ROW(),COLUMN()))),0))</f>
        <v>0</v>
      </c>
      <c r="BA934" s="342">
        <f t="array" aca="1" ref="BA934" ca="1">SUMPRODUCT(0+(Summary!$D$5:$D$20="Yes"),IFERROR(N(INDIRECT("'"&amp;Summary!$C$5:$C$20&amp;"'!"&amp;ADDRESS(ROW(),COLUMN()))),0))</f>
        <v>0</v>
      </c>
      <c r="BB934" s="342">
        <f t="array" aca="1" ref="BB934" ca="1">SUMPRODUCT(0+(Summary!$D$5:$D$20="Yes"),IFERROR(N(INDIRECT("'"&amp;Summary!$C$5:$C$20&amp;"'!"&amp;ADDRESS(ROW(),COLUMN()))),0))</f>
        <v>0</v>
      </c>
      <c r="BC934" s="342">
        <f t="array" aca="1" ref="BC934" ca="1">SUMPRODUCT(0+(Summary!$D$5:$D$20="Yes"),IFERROR(N(INDIRECT("'"&amp;Summary!$C$5:$C$20&amp;"'!"&amp;ADDRESS(ROW(),COLUMN()))),0))</f>
        <v>0</v>
      </c>
      <c r="BD934" s="342">
        <f t="array" aca="1" ref="BD934" ca="1">SUMPRODUCT(0+(Summary!$D$5:$D$20="Yes"),IFERROR(N(INDIRECT("'"&amp;Summary!$C$5:$C$20&amp;"'!"&amp;ADDRESS(ROW(),COLUMN()))),0))</f>
        <v>0</v>
      </c>
      <c r="BE934" s="342">
        <f t="array" aca="1" ref="BE934" ca="1">SUMPRODUCT(0+(Summary!$D$5:$D$20="Yes"),IFERROR(N(INDIRECT("'"&amp;Summary!$C$5:$C$20&amp;"'!"&amp;ADDRESS(ROW(),COLUMN()))),0))</f>
        <v>0</v>
      </c>
      <c r="BF934" s="342">
        <f t="array" aca="1" ref="BF934" ca="1">SUMPRODUCT(0+(Summary!$D$5:$D$20="Yes"),IFERROR(N(INDIRECT("'"&amp;Summary!$C$5:$C$20&amp;"'!"&amp;ADDRESS(ROW(),COLUMN()))),0))</f>
        <v>0</v>
      </c>
      <c r="BG934" s="342">
        <f t="array" aca="1" ref="BG934" ca="1">SUMPRODUCT(0+(Summary!$D$5:$D$20="Yes"),IFERROR(N(INDIRECT("'"&amp;Summary!$C$5:$C$20&amp;"'!"&amp;ADDRESS(ROW(),COLUMN()))),0))</f>
        <v>0</v>
      </c>
      <c r="BH934" s="342">
        <f t="array" aca="1" ref="BH934" ca="1">SUMPRODUCT(0+(Summary!$D$5:$D$20="Yes"),IFERROR(N(INDIRECT("'"&amp;Summary!$C$5:$C$20&amp;"'!"&amp;ADDRESS(ROW(),COLUMN()))),0))</f>
        <v>0</v>
      </c>
      <c r="BI934" s="342">
        <f t="array" aca="1" ref="BI934" ca="1">SUMPRODUCT(0+(Summary!$D$5:$D$20="Yes"),IFERROR(N(INDIRECT("'"&amp;Summary!$C$5:$C$20&amp;"'!"&amp;ADDRESS(ROW(),COLUMN()))),0))</f>
        <v>0</v>
      </c>
      <c r="BJ934" s="342">
        <f t="array" aca="1" ref="BJ934" ca="1">SUMPRODUCT(0+(Summary!$D$5:$D$20="Yes"),IFERROR(N(INDIRECT("'"&amp;Summary!$C$5:$C$20&amp;"'!"&amp;ADDRESS(ROW(),COLUMN()))),0))</f>
        <v>0</v>
      </c>
      <c r="BK934" s="342">
        <f t="array" aca="1" ref="BK934" ca="1">SUMPRODUCT(0+(Summary!$D$5:$D$20="Yes"),IFERROR(N(INDIRECT("'"&amp;Summary!$C$5:$C$20&amp;"'!"&amp;ADDRESS(ROW(),COLUMN()))),0))</f>
        <v>0</v>
      </c>
      <c r="BL934" s="342">
        <f t="array" aca="1" ref="BL934" ca="1">SUMPRODUCT(0+(Summary!$D$5:$D$20="Yes"),IFERROR(N(INDIRECT("'"&amp;Summary!$C$5:$C$20&amp;"'!"&amp;ADDRESS(ROW(),COLUMN()))),0))</f>
        <v>0</v>
      </c>
      <c r="BM934" s="342">
        <f t="array" aca="1" ref="BM934" ca="1">SUMPRODUCT(0+(Summary!$D$5:$D$20="Yes"),IFERROR(N(INDIRECT("'"&amp;Summary!$C$5:$C$20&amp;"'!"&amp;ADDRESS(ROW(),COLUMN()))),0))</f>
        <v>0</v>
      </c>
      <c r="BN934" s="342">
        <f t="array" aca="1" ref="BN934" ca="1">SUMPRODUCT(0+(Summary!$D$5:$D$20="Yes"),IFERROR(N(INDIRECT("'"&amp;Summary!$C$5:$C$20&amp;"'!"&amp;ADDRESS(ROW(),COLUMN()))),0))</f>
        <v>0</v>
      </c>
      <c r="BO934" s="342">
        <f t="array" aca="1" ref="BO934" ca="1">SUMPRODUCT(0+(Summary!$D$5:$D$20="Yes"),IFERROR(N(INDIRECT("'"&amp;Summary!$C$5:$C$20&amp;"'!"&amp;ADDRESS(ROW(),COLUMN()))),0))</f>
        <v>0</v>
      </c>
      <c r="BP934" s="342">
        <f t="array" aca="1" ref="BP934" ca="1">SUMPRODUCT(0+(Summary!$D$5:$D$20="Yes"),IFERROR(N(INDIRECT("'"&amp;Summary!$C$5:$C$20&amp;"'!"&amp;ADDRESS(ROW(),COLUMN()))),0))</f>
        <v>0</v>
      </c>
      <c r="BQ934" s="342">
        <f t="array" aca="1" ref="BQ934" ca="1">SUMPRODUCT(0+(Summary!$D$5:$D$20="Yes"),IFERROR(N(INDIRECT("'"&amp;Summary!$C$5:$C$20&amp;"'!"&amp;ADDRESS(ROW(),COLUMN()))),0))</f>
        <v>0</v>
      </c>
      <c r="BR934" s="342">
        <f t="array" aca="1" ref="BR934" ca="1">SUMPRODUCT(0+(Summary!$D$5:$D$20="Yes"),IFERROR(N(INDIRECT("'"&amp;Summary!$C$5:$C$20&amp;"'!"&amp;ADDRESS(ROW(),COLUMN()))),0))</f>
        <v>0</v>
      </c>
      <c r="BS934" s="342">
        <f t="array" aca="1" ref="BS934" ca="1">SUMPRODUCT(0+(Summary!$D$5:$D$20="Yes"),IFERROR(N(INDIRECT("'"&amp;Summary!$C$5:$C$20&amp;"'!"&amp;ADDRESS(ROW(),COLUMN()))),0))</f>
        <v>0</v>
      </c>
      <c r="BT934" s="342">
        <f t="array" aca="1" ref="BT934" ca="1">SUMPRODUCT(0+(Summary!$D$5:$D$20="Yes"),IFERROR(N(INDIRECT("'"&amp;Summary!$C$5:$C$20&amp;"'!"&amp;ADDRESS(ROW(),COLUMN()))),0))</f>
        <v>0</v>
      </c>
      <c r="BU934" s="342">
        <f t="array" aca="1" ref="BU934" ca="1">SUMPRODUCT(0+(Summary!$D$5:$D$20="Yes"),IFERROR(N(INDIRECT("'"&amp;Summary!$C$5:$C$20&amp;"'!"&amp;ADDRESS(ROW(),COLUMN()))),0))</f>
        <v>0</v>
      </c>
      <c r="BV934" s="342">
        <f t="array" aca="1" ref="BV934" ca="1">SUMPRODUCT(0+(Summary!$D$5:$D$20="Yes"),IFERROR(N(INDIRECT("'"&amp;Summary!$C$5:$C$20&amp;"'!"&amp;ADDRESS(ROW(),COLUMN()))),0))</f>
        <v>0</v>
      </c>
      <c r="BW934" s="342">
        <f t="array" aca="1" ref="BW934" ca="1">SUMPRODUCT(0+(Summary!$D$5:$D$20="Yes"),IFERROR(N(INDIRECT("'"&amp;Summary!$C$5:$C$20&amp;"'!"&amp;ADDRESS(ROW(),COLUMN()))),0))</f>
        <v>0</v>
      </c>
      <c r="BX934" s="342">
        <f t="array" aca="1" ref="BX934" ca="1">SUMPRODUCT(0+(Summary!$D$5:$D$20="Yes"),IFERROR(N(INDIRECT("'"&amp;Summary!$C$5:$C$20&amp;"'!"&amp;ADDRESS(ROW(),COLUMN()))),0))</f>
        <v>0</v>
      </c>
      <c r="BY934" s="342">
        <f t="array" aca="1" ref="BY934" ca="1">SUMPRODUCT(0+(Summary!$D$5:$D$20="Yes"),IFERROR(N(INDIRECT("'"&amp;Summary!$C$5:$C$20&amp;"'!"&amp;ADDRESS(ROW(),COLUMN()))),0))</f>
        <v>0</v>
      </c>
      <c r="BZ934" s="342">
        <f t="array" aca="1" ref="BZ934" ca="1">SUMPRODUCT(0+(Summary!$D$5:$D$20="Yes"),IFERROR(N(INDIRECT("'"&amp;Summary!$C$5:$C$20&amp;"'!"&amp;ADDRESS(ROW(),COLUMN()))),0))</f>
        <v>0</v>
      </c>
      <c r="CA934" s="342">
        <f t="array" aca="1" ref="CA934" ca="1">SUMPRODUCT(0+(Summary!$D$5:$D$20="Yes"),IFERROR(N(INDIRECT("'"&amp;Summary!$C$5:$C$20&amp;"'!"&amp;ADDRESS(ROW(),COLUMN()))),0))</f>
        <v>0</v>
      </c>
      <c r="CB934" s="342">
        <f t="array" aca="1" ref="CB934" ca="1">SUMPRODUCT(0+(Summary!$D$5:$D$20="Yes"),IFERROR(N(INDIRECT("'"&amp;Summary!$C$5:$C$20&amp;"'!"&amp;ADDRESS(ROW(),COLUMN()))),0))</f>
        <v>0</v>
      </c>
      <c r="CC934" s="342">
        <f t="array" aca="1" ref="CC934" ca="1">SUMPRODUCT(0+(Summary!$D$5:$D$20="Yes"),IFERROR(N(INDIRECT("'"&amp;Summary!$C$5:$C$20&amp;"'!"&amp;ADDRESS(ROW(),COLUMN()))),0))</f>
        <v>0</v>
      </c>
      <c r="CD934" s="342">
        <f t="array" aca="1" ref="CD934" ca="1">SUMPRODUCT(0+(Summary!$D$5:$D$20="Yes"),IFERROR(N(INDIRECT("'"&amp;Summary!$C$5:$C$20&amp;"'!"&amp;ADDRESS(ROW(),COLUMN()))),0))</f>
        <v>0</v>
      </c>
      <c r="CE934" s="342">
        <f t="array" aca="1" ref="CE934" ca="1">SUMPRODUCT(0+(Summary!$D$5:$D$20="Yes"),IFERROR(N(INDIRECT("'"&amp;Summary!$C$5:$C$20&amp;"'!"&amp;ADDRESS(ROW(),COLUMN()))),0))</f>
        <v>0</v>
      </c>
      <c r="CF934" s="342">
        <f t="array" aca="1" ref="CF934" ca="1">SUMPRODUCT(0+(Summary!$D$5:$D$20="Yes"),IFERROR(N(INDIRECT("'"&amp;Summary!$C$5:$C$20&amp;"'!"&amp;ADDRESS(ROW(),COLUMN()))),0))</f>
        <v>0</v>
      </c>
      <c r="CG934" s="342">
        <f t="array" aca="1" ref="CG934" ca="1">SUMPRODUCT(0+(Summary!$D$5:$D$20="Yes"),IFERROR(N(INDIRECT("'"&amp;Summary!$C$5:$C$20&amp;"'!"&amp;ADDRESS(ROW(),COLUMN()))),0))</f>
        <v>0</v>
      </c>
      <c r="CH934" s="342">
        <f t="array" aca="1" ref="CH934" ca="1">SUMPRODUCT(0+(Summary!$D$5:$D$20="Yes"),IFERROR(N(INDIRECT("'"&amp;Summary!$C$5:$C$20&amp;"'!"&amp;ADDRESS(ROW(),COLUMN()))),0))</f>
        <v>0</v>
      </c>
      <c r="CI934" s="342">
        <f t="array" aca="1" ref="CI934" ca="1">SUMPRODUCT(0+(Summary!$D$5:$D$20="Yes"),IFERROR(N(INDIRECT("'"&amp;Summary!$C$5:$C$20&amp;"'!"&amp;ADDRESS(ROW(),COLUMN()))),0))</f>
        <v>0</v>
      </c>
      <c r="CJ934" s="342">
        <f t="array" aca="1" ref="CJ934" ca="1">SUMPRODUCT(0+(Summary!$D$5:$D$20="Yes"),IFERROR(N(INDIRECT("'"&amp;Summary!$C$5:$C$20&amp;"'!"&amp;ADDRESS(ROW(),COLUMN()))),0))</f>
        <v>0</v>
      </c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</row>
    <row r="935" spans="3:124" outlineLevel="1">
      <c r="C935" s="232" t="s">
        <v>318</v>
      </c>
      <c r="D935" s="349"/>
      <c r="E935" s="300">
        <f t="array" aca="1" ref="E935" ca="1">SUMPRODUCT(0+(Summary!$D$5:$D$20="Yes"),IFERROR(N(INDIRECT("'"&amp;Summary!$C$5:$C$20&amp;"'!"&amp;ADDRESS(ROW(),COLUMN()))),0))</f>
        <v>0</v>
      </c>
      <c r="F935" s="301">
        <f t="array" aca="1" ref="F935" ca="1">SUMPRODUCT(0+(Summary!$D$5:$D$20="Yes"),IFERROR(N(INDIRECT("'"&amp;Summary!$C$5:$C$20&amp;"'!"&amp;ADDRESS(ROW(),COLUMN()))),0))</f>
        <v>0</v>
      </c>
      <c r="G935" s="301">
        <f t="array" aca="1" ref="G935" ca="1">SUMPRODUCT(0+(Summary!$D$5:$D$20="Yes"),IFERROR(N(INDIRECT("'"&amp;Summary!$C$5:$C$20&amp;"'!"&amp;ADDRESS(ROW(),COLUMN()))),0))</f>
        <v>0</v>
      </c>
      <c r="H935" s="301">
        <f t="array" aca="1" ref="H935" ca="1">SUMPRODUCT(0+(Summary!$D$5:$D$20="Yes"),IFERROR(N(INDIRECT("'"&amp;Summary!$C$5:$C$20&amp;"'!"&amp;ADDRESS(ROW(),COLUMN()))),0))</f>
        <v>0</v>
      </c>
      <c r="I935" s="301">
        <f t="array" aca="1" ref="I935" ca="1">SUMPRODUCT(0+(Summary!$D$5:$D$20="Yes"),IFERROR(N(INDIRECT("'"&amp;Summary!$C$5:$C$20&amp;"'!"&amp;ADDRESS(ROW(),COLUMN()))),0))</f>
        <v>0</v>
      </c>
      <c r="J935" s="301">
        <f t="array" aca="1" ref="J935" ca="1">SUMPRODUCT(0+(Summary!$D$5:$D$20="Yes"),IFERROR(N(INDIRECT("'"&amp;Summary!$C$5:$C$20&amp;"'!"&amp;ADDRESS(ROW(),COLUMN()))),0))</f>
        <v>0</v>
      </c>
      <c r="K935" s="301">
        <f t="array" aca="1" ref="K935" ca="1">SUMPRODUCT(0+(Summary!$D$5:$D$20="Yes"),IFERROR(N(INDIRECT("'"&amp;Summary!$C$5:$C$20&amp;"'!"&amp;ADDRESS(ROW(),COLUMN()))),0))</f>
        <v>0</v>
      </c>
      <c r="L935" s="301">
        <f t="array" aca="1" ref="L935" ca="1">SUMPRODUCT(0+(Summary!$D$5:$D$20="Yes"),IFERROR(N(INDIRECT("'"&amp;Summary!$C$5:$C$20&amp;"'!"&amp;ADDRESS(ROW(),COLUMN()))),0))</f>
        <v>0</v>
      </c>
      <c r="M935" s="301">
        <f t="array" aca="1" ref="M935" ca="1">SUMPRODUCT(0+(Summary!$D$5:$D$20="Yes"),IFERROR(N(INDIRECT("'"&amp;Summary!$C$5:$C$20&amp;"'!"&amp;ADDRESS(ROW(),COLUMN()))),0))</f>
        <v>0</v>
      </c>
      <c r="N935" s="301">
        <f t="array" aca="1" ref="N935" ca="1">SUMPRODUCT(0+(Summary!$D$5:$D$20="Yes"),IFERROR(N(INDIRECT("'"&amp;Summary!$C$5:$C$20&amp;"'!"&amp;ADDRESS(ROW(),COLUMN()))),0))</f>
        <v>0</v>
      </c>
      <c r="O935" s="301">
        <f t="array" aca="1" ref="O935" ca="1">SUMPRODUCT(0+(Summary!$D$5:$D$20="Yes"),IFERROR(N(INDIRECT("'"&amp;Summary!$C$5:$C$20&amp;"'!"&amp;ADDRESS(ROW(),COLUMN()))),0))</f>
        <v>0</v>
      </c>
      <c r="P935" s="301">
        <f t="array" aca="1" ref="P935" ca="1">SUMPRODUCT(0+(Summary!$D$5:$D$20="Yes"),IFERROR(N(INDIRECT("'"&amp;Summary!$C$5:$C$20&amp;"'!"&amp;ADDRESS(ROW(),COLUMN()))),0))</f>
        <v>0</v>
      </c>
      <c r="Q935" s="301">
        <f t="array" aca="1" ref="Q935" ca="1">SUMPRODUCT(0+(Summary!$D$5:$D$20="Yes"),IFERROR(N(INDIRECT("'"&amp;Summary!$C$5:$C$20&amp;"'!"&amp;ADDRESS(ROW(),COLUMN()))),0))</f>
        <v>0</v>
      </c>
      <c r="R935" s="301">
        <f t="array" aca="1" ref="R935" ca="1">SUMPRODUCT(0+(Summary!$D$5:$D$20="Yes"),IFERROR(N(INDIRECT("'"&amp;Summary!$C$5:$C$20&amp;"'!"&amp;ADDRESS(ROW(),COLUMN()))),0))</f>
        <v>0</v>
      </c>
      <c r="S935" s="301">
        <f t="array" aca="1" ref="S935" ca="1">SUMPRODUCT(0+(Summary!$D$5:$D$20="Yes"),IFERROR(N(INDIRECT("'"&amp;Summary!$C$5:$C$20&amp;"'!"&amp;ADDRESS(ROW(),COLUMN()))),0))</f>
        <v>0</v>
      </c>
      <c r="T935" s="301">
        <f t="array" aca="1" ref="T935" ca="1">SUMPRODUCT(0+(Summary!$D$5:$D$20="Yes"),IFERROR(N(INDIRECT("'"&amp;Summary!$C$5:$C$20&amp;"'!"&amp;ADDRESS(ROW(),COLUMN()))),0))</f>
        <v>0</v>
      </c>
      <c r="U935" s="301">
        <f t="array" aca="1" ref="U935" ca="1">SUMPRODUCT(0+(Summary!$D$5:$D$20="Yes"),IFERROR(N(INDIRECT("'"&amp;Summary!$C$5:$C$20&amp;"'!"&amp;ADDRESS(ROW(),COLUMN()))),0))</f>
        <v>0</v>
      </c>
      <c r="V935" s="301">
        <f t="array" aca="1" ref="V935" ca="1">SUMPRODUCT(0+(Summary!$D$5:$D$20="Yes"),IFERROR(N(INDIRECT("'"&amp;Summary!$C$5:$C$20&amp;"'!"&amp;ADDRESS(ROW(),COLUMN()))),0))</f>
        <v>0</v>
      </c>
      <c r="W935" s="301">
        <f t="array" aca="1" ref="W935" ca="1">SUMPRODUCT(0+(Summary!$D$5:$D$20="Yes"),IFERROR(N(INDIRECT("'"&amp;Summary!$C$5:$C$20&amp;"'!"&amp;ADDRESS(ROW(),COLUMN()))),0))</f>
        <v>0</v>
      </c>
      <c r="X935" s="301">
        <f t="array" aca="1" ref="X935" ca="1">SUMPRODUCT(0+(Summary!$D$5:$D$20="Yes"),IFERROR(N(INDIRECT("'"&amp;Summary!$C$5:$C$20&amp;"'!"&amp;ADDRESS(ROW(),COLUMN()))),0))</f>
        <v>0</v>
      </c>
      <c r="Y935" s="301">
        <f t="array" aca="1" ref="Y935" ca="1">SUMPRODUCT(0+(Summary!$D$5:$D$20="Yes"),IFERROR(N(INDIRECT("'"&amp;Summary!$C$5:$C$20&amp;"'!"&amp;ADDRESS(ROW(),COLUMN()))),0))</f>
        <v>0</v>
      </c>
      <c r="Z935" s="301">
        <f t="array" aca="1" ref="Z935" ca="1">SUMPRODUCT(0+(Summary!$D$5:$D$20="Yes"),IFERROR(N(INDIRECT("'"&amp;Summary!$C$5:$C$20&amp;"'!"&amp;ADDRESS(ROW(),COLUMN()))),0))</f>
        <v>0</v>
      </c>
      <c r="AA935" s="301">
        <f t="array" aca="1" ref="AA935" ca="1">SUMPRODUCT(0+(Summary!$D$5:$D$20="Yes"),IFERROR(N(INDIRECT("'"&amp;Summary!$C$5:$C$20&amp;"'!"&amp;ADDRESS(ROW(),COLUMN()))),0))</f>
        <v>0</v>
      </c>
      <c r="AB935" s="301">
        <f t="array" aca="1" ref="AB935" ca="1">SUMPRODUCT(0+(Summary!$D$5:$D$20="Yes"),IFERROR(N(INDIRECT("'"&amp;Summary!$C$5:$C$20&amp;"'!"&amp;ADDRESS(ROW(),COLUMN()))),0))</f>
        <v>0</v>
      </c>
      <c r="AC935" s="301">
        <f t="array" aca="1" ref="AC935" ca="1">SUMPRODUCT(0+(Summary!$D$5:$D$20="Yes"),IFERROR(N(INDIRECT("'"&amp;Summary!$C$5:$C$20&amp;"'!"&amp;ADDRESS(ROW(),COLUMN()))),0))</f>
        <v>0</v>
      </c>
      <c r="AD935" s="301">
        <f t="array" aca="1" ref="AD935" ca="1">SUMPRODUCT(0+(Summary!$D$5:$D$20="Yes"),IFERROR(N(INDIRECT("'"&amp;Summary!$C$5:$C$20&amp;"'!"&amp;ADDRESS(ROW(),COLUMN()))),0))</f>
        <v>-45052103.042198598</v>
      </c>
      <c r="AE935" s="301">
        <f t="array" aca="1" ref="AE935" ca="1">SUMPRODUCT(0+(Summary!$D$5:$D$20="Yes"),IFERROR(N(INDIRECT("'"&amp;Summary!$C$5:$C$20&amp;"'!"&amp;ADDRESS(ROW(),COLUMN()))),0))</f>
        <v>0</v>
      </c>
      <c r="AF935" s="301">
        <f t="array" aca="1" ref="AF935" ca="1">SUMPRODUCT(0+(Summary!$D$5:$D$20="Yes"),IFERROR(N(INDIRECT("'"&amp;Summary!$C$5:$C$20&amp;"'!"&amp;ADDRESS(ROW(),COLUMN()))),0))</f>
        <v>0</v>
      </c>
      <c r="AG935" s="301">
        <f t="array" aca="1" ref="AG935" ca="1">SUMPRODUCT(0+(Summary!$D$5:$D$20="Yes"),IFERROR(N(INDIRECT("'"&amp;Summary!$C$5:$C$20&amp;"'!"&amp;ADDRESS(ROW(),COLUMN()))),0))</f>
        <v>0</v>
      </c>
      <c r="AH935" s="301">
        <f t="array" aca="1" ref="AH935" ca="1">SUMPRODUCT(0+(Summary!$D$5:$D$20="Yes"),IFERROR(N(INDIRECT("'"&amp;Summary!$C$5:$C$20&amp;"'!"&amp;ADDRESS(ROW(),COLUMN()))),0))</f>
        <v>0</v>
      </c>
      <c r="AI935" s="301">
        <f t="array" aca="1" ref="AI935" ca="1">SUMPRODUCT(0+(Summary!$D$5:$D$20="Yes"),IFERROR(N(INDIRECT("'"&amp;Summary!$C$5:$C$20&amp;"'!"&amp;ADDRESS(ROW(),COLUMN()))),0))</f>
        <v>0</v>
      </c>
      <c r="AJ935" s="301">
        <f t="array" aca="1" ref="AJ935" ca="1">SUMPRODUCT(0+(Summary!$D$5:$D$20="Yes"),IFERROR(N(INDIRECT("'"&amp;Summary!$C$5:$C$20&amp;"'!"&amp;ADDRESS(ROW(),COLUMN()))),0))</f>
        <v>0</v>
      </c>
      <c r="AK935" s="301">
        <f t="array" aca="1" ref="AK935" ca="1">SUMPRODUCT(0+(Summary!$D$5:$D$20="Yes"),IFERROR(N(INDIRECT("'"&amp;Summary!$C$5:$C$20&amp;"'!"&amp;ADDRESS(ROW(),COLUMN()))),0))</f>
        <v>0</v>
      </c>
      <c r="AL935" s="301">
        <f t="array" aca="1" ref="AL935" ca="1">SUMPRODUCT(0+(Summary!$D$5:$D$20="Yes"),IFERROR(N(INDIRECT("'"&amp;Summary!$C$5:$C$20&amp;"'!"&amp;ADDRESS(ROW(),COLUMN()))),0))</f>
        <v>0</v>
      </c>
      <c r="AM935" s="301">
        <f t="array" aca="1" ref="AM935" ca="1">SUMPRODUCT(0+(Summary!$D$5:$D$20="Yes"),IFERROR(N(INDIRECT("'"&amp;Summary!$C$5:$C$20&amp;"'!"&amp;ADDRESS(ROW(),COLUMN()))),0))</f>
        <v>0</v>
      </c>
      <c r="AN935" s="301">
        <f t="array" aca="1" ref="AN935" ca="1">SUMPRODUCT(0+(Summary!$D$5:$D$20="Yes"),IFERROR(N(INDIRECT("'"&amp;Summary!$C$5:$C$20&amp;"'!"&amp;ADDRESS(ROW(),COLUMN()))),0))</f>
        <v>0</v>
      </c>
      <c r="AO935" s="301">
        <f t="array" aca="1" ref="AO935" ca="1">SUMPRODUCT(0+(Summary!$D$5:$D$20="Yes"),IFERROR(N(INDIRECT("'"&amp;Summary!$C$5:$C$20&amp;"'!"&amp;ADDRESS(ROW(),COLUMN()))),0))</f>
        <v>0</v>
      </c>
      <c r="AP935" s="301">
        <f t="array" aca="1" ref="AP935" ca="1">SUMPRODUCT(0+(Summary!$D$5:$D$20="Yes"),IFERROR(N(INDIRECT("'"&amp;Summary!$C$5:$C$20&amp;"'!"&amp;ADDRESS(ROW(),COLUMN()))),0))</f>
        <v>0</v>
      </c>
      <c r="AQ935" s="301">
        <f t="array" aca="1" ref="AQ935" ca="1">SUMPRODUCT(0+(Summary!$D$5:$D$20="Yes"),IFERROR(N(INDIRECT("'"&amp;Summary!$C$5:$C$20&amp;"'!"&amp;ADDRESS(ROW(),COLUMN()))),0))</f>
        <v>0</v>
      </c>
      <c r="AR935" s="301">
        <f t="array" aca="1" ref="AR935" ca="1">SUMPRODUCT(0+(Summary!$D$5:$D$20="Yes"),IFERROR(N(INDIRECT("'"&amp;Summary!$C$5:$C$20&amp;"'!"&amp;ADDRESS(ROW(),COLUMN()))),0))</f>
        <v>0</v>
      </c>
      <c r="AS935" s="301">
        <f t="array" aca="1" ref="AS935" ca="1">SUMPRODUCT(0+(Summary!$D$5:$D$20="Yes"),IFERROR(N(INDIRECT("'"&amp;Summary!$C$5:$C$20&amp;"'!"&amp;ADDRESS(ROW(),COLUMN()))),0))</f>
        <v>0</v>
      </c>
      <c r="AT935" s="301">
        <f t="array" aca="1" ref="AT935" ca="1">SUMPRODUCT(0+(Summary!$D$5:$D$20="Yes"),IFERROR(N(INDIRECT("'"&amp;Summary!$C$5:$C$20&amp;"'!"&amp;ADDRESS(ROW(),COLUMN()))),0))</f>
        <v>0</v>
      </c>
      <c r="AU935" s="301">
        <f t="array" aca="1" ref="AU935" ca="1">SUMPRODUCT(0+(Summary!$D$5:$D$20="Yes"),IFERROR(N(INDIRECT("'"&amp;Summary!$C$5:$C$20&amp;"'!"&amp;ADDRESS(ROW(),COLUMN()))),0))</f>
        <v>0</v>
      </c>
      <c r="AV935" s="301">
        <f t="array" aca="1" ref="AV935" ca="1">SUMPRODUCT(0+(Summary!$D$5:$D$20="Yes"),IFERROR(N(INDIRECT("'"&amp;Summary!$C$5:$C$20&amp;"'!"&amp;ADDRESS(ROW(),COLUMN()))),0))</f>
        <v>0</v>
      </c>
      <c r="AW935" s="301">
        <f t="array" aca="1" ref="AW935" ca="1">SUMPRODUCT(0+(Summary!$D$5:$D$20="Yes"),IFERROR(N(INDIRECT("'"&amp;Summary!$C$5:$C$20&amp;"'!"&amp;ADDRESS(ROW(),COLUMN()))),0))</f>
        <v>0</v>
      </c>
      <c r="AX935" s="301">
        <f t="array" aca="1" ref="AX935" ca="1">SUMPRODUCT(0+(Summary!$D$5:$D$20="Yes"),IFERROR(N(INDIRECT("'"&amp;Summary!$C$5:$C$20&amp;"'!"&amp;ADDRESS(ROW(),COLUMN()))),0))</f>
        <v>0</v>
      </c>
      <c r="AY935" s="301">
        <f t="array" aca="1" ref="AY935" ca="1">SUMPRODUCT(0+(Summary!$D$5:$D$20="Yes"),IFERROR(N(INDIRECT("'"&amp;Summary!$C$5:$C$20&amp;"'!"&amp;ADDRESS(ROW(),COLUMN()))),0))</f>
        <v>0</v>
      </c>
      <c r="AZ935" s="301">
        <f t="array" aca="1" ref="AZ935" ca="1">SUMPRODUCT(0+(Summary!$D$5:$D$20="Yes"),IFERROR(N(INDIRECT("'"&amp;Summary!$C$5:$C$20&amp;"'!"&amp;ADDRESS(ROW(),COLUMN()))),0))</f>
        <v>0</v>
      </c>
      <c r="BA935" s="301">
        <f t="array" aca="1" ref="BA935" ca="1">SUMPRODUCT(0+(Summary!$D$5:$D$20="Yes"),IFERROR(N(INDIRECT("'"&amp;Summary!$C$5:$C$20&amp;"'!"&amp;ADDRESS(ROW(),COLUMN()))),0))</f>
        <v>0</v>
      </c>
      <c r="BB935" s="301">
        <f t="array" aca="1" ref="BB935" ca="1">SUMPRODUCT(0+(Summary!$D$5:$D$20="Yes"),IFERROR(N(INDIRECT("'"&amp;Summary!$C$5:$C$20&amp;"'!"&amp;ADDRESS(ROW(),COLUMN()))),0))</f>
        <v>0</v>
      </c>
      <c r="BC935" s="301">
        <f t="array" aca="1" ref="BC935" ca="1">SUMPRODUCT(0+(Summary!$D$5:$D$20="Yes"),IFERROR(N(INDIRECT("'"&amp;Summary!$C$5:$C$20&amp;"'!"&amp;ADDRESS(ROW(),COLUMN()))),0))</f>
        <v>0</v>
      </c>
      <c r="BD935" s="301">
        <f t="array" aca="1" ref="BD935" ca="1">SUMPRODUCT(0+(Summary!$D$5:$D$20="Yes"),IFERROR(N(INDIRECT("'"&amp;Summary!$C$5:$C$20&amp;"'!"&amp;ADDRESS(ROW(),COLUMN()))),0))</f>
        <v>0</v>
      </c>
      <c r="BE935" s="301">
        <f t="array" aca="1" ref="BE935" ca="1">SUMPRODUCT(0+(Summary!$D$5:$D$20="Yes"),IFERROR(N(INDIRECT("'"&amp;Summary!$C$5:$C$20&amp;"'!"&amp;ADDRESS(ROW(),COLUMN()))),0))</f>
        <v>0</v>
      </c>
      <c r="BF935" s="301">
        <f t="array" aca="1" ref="BF935" ca="1">SUMPRODUCT(0+(Summary!$D$5:$D$20="Yes"),IFERROR(N(INDIRECT("'"&amp;Summary!$C$5:$C$20&amp;"'!"&amp;ADDRESS(ROW(),COLUMN()))),0))</f>
        <v>0</v>
      </c>
      <c r="BG935" s="301">
        <f t="array" aca="1" ref="BG935" ca="1">SUMPRODUCT(0+(Summary!$D$5:$D$20="Yes"),IFERROR(N(INDIRECT("'"&amp;Summary!$C$5:$C$20&amp;"'!"&amp;ADDRESS(ROW(),COLUMN()))),0))</f>
        <v>0</v>
      </c>
      <c r="BH935" s="301">
        <f t="array" aca="1" ref="BH935" ca="1">SUMPRODUCT(0+(Summary!$D$5:$D$20="Yes"),IFERROR(N(INDIRECT("'"&amp;Summary!$C$5:$C$20&amp;"'!"&amp;ADDRESS(ROW(),COLUMN()))),0))</f>
        <v>0</v>
      </c>
      <c r="BI935" s="301">
        <f t="array" aca="1" ref="BI935" ca="1">SUMPRODUCT(0+(Summary!$D$5:$D$20="Yes"),IFERROR(N(INDIRECT("'"&amp;Summary!$C$5:$C$20&amp;"'!"&amp;ADDRESS(ROW(),COLUMN()))),0))</f>
        <v>0</v>
      </c>
      <c r="BJ935" s="301">
        <f t="array" aca="1" ref="BJ935" ca="1">SUMPRODUCT(0+(Summary!$D$5:$D$20="Yes"),IFERROR(N(INDIRECT("'"&amp;Summary!$C$5:$C$20&amp;"'!"&amp;ADDRESS(ROW(),COLUMN()))),0))</f>
        <v>0</v>
      </c>
      <c r="BK935" s="301">
        <f t="array" aca="1" ref="BK935" ca="1">SUMPRODUCT(0+(Summary!$D$5:$D$20="Yes"),IFERROR(N(INDIRECT("'"&amp;Summary!$C$5:$C$20&amp;"'!"&amp;ADDRESS(ROW(),COLUMN()))),0))</f>
        <v>0</v>
      </c>
      <c r="BL935" s="301">
        <f t="array" aca="1" ref="BL935" ca="1">SUMPRODUCT(0+(Summary!$D$5:$D$20="Yes"),IFERROR(N(INDIRECT("'"&amp;Summary!$C$5:$C$20&amp;"'!"&amp;ADDRESS(ROW(),COLUMN()))),0))</f>
        <v>0</v>
      </c>
      <c r="BM935" s="301">
        <f t="array" aca="1" ref="BM935" ca="1">SUMPRODUCT(0+(Summary!$D$5:$D$20="Yes"),IFERROR(N(INDIRECT("'"&amp;Summary!$C$5:$C$20&amp;"'!"&amp;ADDRESS(ROW(),COLUMN()))),0))</f>
        <v>0</v>
      </c>
      <c r="BN935" s="301">
        <f t="array" aca="1" ref="BN935" ca="1">SUMPRODUCT(0+(Summary!$D$5:$D$20="Yes"),IFERROR(N(INDIRECT("'"&amp;Summary!$C$5:$C$20&amp;"'!"&amp;ADDRESS(ROW(),COLUMN()))),0))</f>
        <v>0</v>
      </c>
      <c r="BO935" s="301">
        <f t="array" aca="1" ref="BO935" ca="1">SUMPRODUCT(0+(Summary!$D$5:$D$20="Yes"),IFERROR(N(INDIRECT("'"&amp;Summary!$C$5:$C$20&amp;"'!"&amp;ADDRESS(ROW(),COLUMN()))),0))</f>
        <v>0</v>
      </c>
      <c r="BP935" s="301">
        <f t="array" aca="1" ref="BP935" ca="1">SUMPRODUCT(0+(Summary!$D$5:$D$20="Yes"),IFERROR(N(INDIRECT("'"&amp;Summary!$C$5:$C$20&amp;"'!"&amp;ADDRESS(ROW(),COLUMN()))),0))</f>
        <v>0</v>
      </c>
      <c r="BQ935" s="301">
        <f t="array" aca="1" ref="BQ935" ca="1">SUMPRODUCT(0+(Summary!$D$5:$D$20="Yes"),IFERROR(N(INDIRECT("'"&amp;Summary!$C$5:$C$20&amp;"'!"&amp;ADDRESS(ROW(),COLUMN()))),0))</f>
        <v>0</v>
      </c>
      <c r="BR935" s="301">
        <f t="array" aca="1" ref="BR935" ca="1">SUMPRODUCT(0+(Summary!$D$5:$D$20="Yes"),IFERROR(N(INDIRECT("'"&amp;Summary!$C$5:$C$20&amp;"'!"&amp;ADDRESS(ROW(),COLUMN()))),0))</f>
        <v>0</v>
      </c>
      <c r="BS935" s="301">
        <f t="array" aca="1" ref="BS935" ca="1">SUMPRODUCT(0+(Summary!$D$5:$D$20="Yes"),IFERROR(N(INDIRECT("'"&amp;Summary!$C$5:$C$20&amp;"'!"&amp;ADDRESS(ROW(),COLUMN()))),0))</f>
        <v>0</v>
      </c>
      <c r="BT935" s="301">
        <f t="array" aca="1" ref="BT935" ca="1">SUMPRODUCT(0+(Summary!$D$5:$D$20="Yes"),IFERROR(N(INDIRECT("'"&amp;Summary!$C$5:$C$20&amp;"'!"&amp;ADDRESS(ROW(),COLUMN()))),0))</f>
        <v>0</v>
      </c>
      <c r="BU935" s="301">
        <f t="array" aca="1" ref="BU935" ca="1">SUMPRODUCT(0+(Summary!$D$5:$D$20="Yes"),IFERROR(N(INDIRECT("'"&amp;Summary!$C$5:$C$20&amp;"'!"&amp;ADDRESS(ROW(),COLUMN()))),0))</f>
        <v>0</v>
      </c>
      <c r="BV935" s="301">
        <f t="array" aca="1" ref="BV935" ca="1">SUMPRODUCT(0+(Summary!$D$5:$D$20="Yes"),IFERROR(N(INDIRECT("'"&amp;Summary!$C$5:$C$20&amp;"'!"&amp;ADDRESS(ROW(),COLUMN()))),0))</f>
        <v>0</v>
      </c>
      <c r="BW935" s="301">
        <f t="array" aca="1" ref="BW935" ca="1">SUMPRODUCT(0+(Summary!$D$5:$D$20="Yes"),IFERROR(N(INDIRECT("'"&amp;Summary!$C$5:$C$20&amp;"'!"&amp;ADDRESS(ROW(),COLUMN()))),0))</f>
        <v>0</v>
      </c>
      <c r="BX935" s="301">
        <f t="array" aca="1" ref="BX935" ca="1">SUMPRODUCT(0+(Summary!$D$5:$D$20="Yes"),IFERROR(N(INDIRECT("'"&amp;Summary!$C$5:$C$20&amp;"'!"&amp;ADDRESS(ROW(),COLUMN()))),0))</f>
        <v>0</v>
      </c>
      <c r="BY935" s="301">
        <f t="array" aca="1" ref="BY935" ca="1">SUMPRODUCT(0+(Summary!$D$5:$D$20="Yes"),IFERROR(N(INDIRECT("'"&amp;Summary!$C$5:$C$20&amp;"'!"&amp;ADDRESS(ROW(),COLUMN()))),0))</f>
        <v>0</v>
      </c>
      <c r="BZ935" s="301">
        <f t="array" aca="1" ref="BZ935" ca="1">SUMPRODUCT(0+(Summary!$D$5:$D$20="Yes"),IFERROR(N(INDIRECT("'"&amp;Summary!$C$5:$C$20&amp;"'!"&amp;ADDRESS(ROW(),COLUMN()))),0))</f>
        <v>0</v>
      </c>
      <c r="CA935" s="301">
        <f t="array" aca="1" ref="CA935" ca="1">SUMPRODUCT(0+(Summary!$D$5:$D$20="Yes"),IFERROR(N(INDIRECT("'"&amp;Summary!$C$5:$C$20&amp;"'!"&amp;ADDRESS(ROW(),COLUMN()))),0))</f>
        <v>0</v>
      </c>
      <c r="CB935" s="301">
        <f t="array" aca="1" ref="CB935" ca="1">SUMPRODUCT(0+(Summary!$D$5:$D$20="Yes"),IFERROR(N(INDIRECT("'"&amp;Summary!$C$5:$C$20&amp;"'!"&amp;ADDRESS(ROW(),COLUMN()))),0))</f>
        <v>0</v>
      </c>
      <c r="CC935" s="301">
        <f t="array" aca="1" ref="CC935" ca="1">SUMPRODUCT(0+(Summary!$D$5:$D$20="Yes"),IFERROR(N(INDIRECT("'"&amp;Summary!$C$5:$C$20&amp;"'!"&amp;ADDRESS(ROW(),COLUMN()))),0))</f>
        <v>0</v>
      </c>
      <c r="CD935" s="301">
        <f t="array" aca="1" ref="CD935" ca="1">SUMPRODUCT(0+(Summary!$D$5:$D$20="Yes"),IFERROR(N(INDIRECT("'"&amp;Summary!$C$5:$C$20&amp;"'!"&amp;ADDRESS(ROW(),COLUMN()))),0))</f>
        <v>0</v>
      </c>
      <c r="CE935" s="301">
        <f t="array" aca="1" ref="CE935" ca="1">SUMPRODUCT(0+(Summary!$D$5:$D$20="Yes"),IFERROR(N(INDIRECT("'"&amp;Summary!$C$5:$C$20&amp;"'!"&amp;ADDRESS(ROW(),COLUMN()))),0))</f>
        <v>0</v>
      </c>
      <c r="CF935" s="301">
        <f t="array" aca="1" ref="CF935" ca="1">SUMPRODUCT(0+(Summary!$D$5:$D$20="Yes"),IFERROR(N(INDIRECT("'"&amp;Summary!$C$5:$C$20&amp;"'!"&amp;ADDRESS(ROW(),COLUMN()))),0))</f>
        <v>0</v>
      </c>
      <c r="CG935" s="301">
        <f t="array" aca="1" ref="CG935" ca="1">SUMPRODUCT(0+(Summary!$D$5:$D$20="Yes"),IFERROR(N(INDIRECT("'"&amp;Summary!$C$5:$C$20&amp;"'!"&amp;ADDRESS(ROW(),COLUMN()))),0))</f>
        <v>0</v>
      </c>
      <c r="CH935" s="301">
        <f t="array" aca="1" ref="CH935" ca="1">SUMPRODUCT(0+(Summary!$D$5:$D$20="Yes"),IFERROR(N(INDIRECT("'"&amp;Summary!$C$5:$C$20&amp;"'!"&amp;ADDRESS(ROW(),COLUMN()))),0))</f>
        <v>0</v>
      </c>
      <c r="CI935" s="301">
        <f t="array" aca="1" ref="CI935" ca="1">SUMPRODUCT(0+(Summary!$D$5:$D$20="Yes"),IFERROR(N(INDIRECT("'"&amp;Summary!$C$5:$C$20&amp;"'!"&amp;ADDRESS(ROW(),COLUMN()))),0))</f>
        <v>0</v>
      </c>
      <c r="CJ935" s="301">
        <f t="array" aca="1" ref="CJ935" ca="1">SUMPRODUCT(0+(Summary!$D$5:$D$20="Yes"),IFERROR(N(INDIRECT("'"&amp;Summary!$C$5:$C$20&amp;"'!"&amp;ADDRESS(ROW(),COLUMN()))),0))</f>
        <v>0</v>
      </c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</row>
    <row r="936" spans="3:124" outlineLevel="1">
      <c r="C936" s="232" t="s">
        <v>186</v>
      </c>
      <c r="D936" s="349">
        <f t="array" aca="1" ref="D936" ca="1">SUMPRODUCT(0+(Summary!$D$5:$D$20="Yes"),IFERROR(N(INDIRECT("'"&amp;Summary!$C$5:$C$20&amp;"'!"&amp;ADDRESS(ROW(),COLUMN()))),0))</f>
        <v>45668438.399999999</v>
      </c>
      <c r="E936" s="300">
        <f t="array" aca="1" ref="E936" ca="1">SUMPRODUCT(0+(Summary!$D$5:$D$20="Yes"),IFERROR(N(INDIRECT("'"&amp;Summary!$C$5:$C$20&amp;"'!"&amp;ADDRESS(ROW(),COLUMN()))),0))</f>
        <v>45668438.399999999</v>
      </c>
      <c r="F936" s="301">
        <f t="array" aca="1" ref="F936" ca="1">SUMPRODUCT(0+(Summary!$D$5:$D$20="Yes"),IFERROR(N(INDIRECT("'"&amp;Summary!$C$5:$C$20&amp;"'!"&amp;ADDRESS(ROW(),COLUMN()))),0))</f>
        <v>45668438.399999999</v>
      </c>
      <c r="G936" s="301">
        <f t="array" aca="1" ref="G936" ca="1">SUMPRODUCT(0+(Summary!$D$5:$D$20="Yes"),IFERROR(N(INDIRECT("'"&amp;Summary!$C$5:$C$20&amp;"'!"&amp;ADDRESS(ROW(),COLUMN()))),0))</f>
        <v>45668438.399999999</v>
      </c>
      <c r="H936" s="301">
        <f t="array" aca="1" ref="H936" ca="1">SUMPRODUCT(0+(Summary!$D$5:$D$20="Yes"),IFERROR(N(INDIRECT("'"&amp;Summary!$C$5:$C$20&amp;"'!"&amp;ADDRESS(ROW(),COLUMN()))),0))</f>
        <v>45668438.399999999</v>
      </c>
      <c r="I936" s="301">
        <f t="array" aca="1" ref="I936" ca="1">SUMPRODUCT(0+(Summary!$D$5:$D$20="Yes"),IFERROR(N(INDIRECT("'"&amp;Summary!$C$5:$C$20&amp;"'!"&amp;ADDRESS(ROW(),COLUMN()))),0))</f>
        <v>45668438.399999999</v>
      </c>
      <c r="J936" s="301">
        <f t="array" aca="1" ref="J936" ca="1">SUMPRODUCT(0+(Summary!$D$5:$D$20="Yes"),IFERROR(N(INDIRECT("'"&amp;Summary!$C$5:$C$20&amp;"'!"&amp;ADDRESS(ROW(),COLUMN()))),0))</f>
        <v>45668438.399999999</v>
      </c>
      <c r="K936" s="301">
        <f t="array" aca="1" ref="K936" ca="1">SUMPRODUCT(0+(Summary!$D$5:$D$20="Yes"),IFERROR(N(INDIRECT("'"&amp;Summary!$C$5:$C$20&amp;"'!"&amp;ADDRESS(ROW(),COLUMN()))),0))</f>
        <v>45668438.399999999</v>
      </c>
      <c r="L936" s="301">
        <f t="array" aca="1" ref="L936" ca="1">SUMPRODUCT(0+(Summary!$D$5:$D$20="Yes"),IFERROR(N(INDIRECT("'"&amp;Summary!$C$5:$C$20&amp;"'!"&amp;ADDRESS(ROW(),COLUMN()))),0))</f>
        <v>45668438.399999999</v>
      </c>
      <c r="M936" s="301">
        <f t="array" aca="1" ref="M936" ca="1">SUMPRODUCT(0+(Summary!$D$5:$D$20="Yes"),IFERROR(N(INDIRECT("'"&amp;Summary!$C$5:$C$20&amp;"'!"&amp;ADDRESS(ROW(),COLUMN()))),0))</f>
        <v>45668438.399999999</v>
      </c>
      <c r="N936" s="301">
        <f t="array" aca="1" ref="N936" ca="1">SUMPRODUCT(0+(Summary!$D$5:$D$20="Yes"),IFERROR(N(INDIRECT("'"&amp;Summary!$C$5:$C$20&amp;"'!"&amp;ADDRESS(ROW(),COLUMN()))),0))</f>
        <v>45668438.399999999</v>
      </c>
      <c r="O936" s="301">
        <f t="array" aca="1" ref="O936" ca="1">SUMPRODUCT(0+(Summary!$D$5:$D$20="Yes"),IFERROR(N(INDIRECT("'"&amp;Summary!$C$5:$C$20&amp;"'!"&amp;ADDRESS(ROW(),COLUMN()))),0))</f>
        <v>45668438.399999999</v>
      </c>
      <c r="P936" s="301">
        <f t="array" aca="1" ref="P936" ca="1">SUMPRODUCT(0+(Summary!$D$5:$D$20="Yes"),IFERROR(N(INDIRECT("'"&amp;Summary!$C$5:$C$20&amp;"'!"&amp;ADDRESS(ROW(),COLUMN()))),0))</f>
        <v>45668438.399999999</v>
      </c>
      <c r="Q936" s="301">
        <f t="array" aca="1" ref="Q936" ca="1">SUMPRODUCT(0+(Summary!$D$5:$D$20="Yes"),IFERROR(N(INDIRECT("'"&amp;Summary!$C$5:$C$20&amp;"'!"&amp;ADDRESS(ROW(),COLUMN()))),0))</f>
        <v>45668438.399999999</v>
      </c>
      <c r="R936" s="301">
        <f t="array" aca="1" ref="R936" ca="1">SUMPRODUCT(0+(Summary!$D$5:$D$20="Yes"),IFERROR(N(INDIRECT("'"&amp;Summary!$C$5:$C$20&amp;"'!"&amp;ADDRESS(ROW(),COLUMN()))),0))</f>
        <v>45668438.399999999</v>
      </c>
      <c r="S936" s="301">
        <f t="array" aca="1" ref="S936" ca="1">SUMPRODUCT(0+(Summary!$D$5:$D$20="Yes"),IFERROR(N(INDIRECT("'"&amp;Summary!$C$5:$C$20&amp;"'!"&amp;ADDRESS(ROW(),COLUMN()))),0))</f>
        <v>45668438.399999999</v>
      </c>
      <c r="T936" s="301">
        <f t="array" aca="1" ref="T936" ca="1">SUMPRODUCT(0+(Summary!$D$5:$D$20="Yes"),IFERROR(N(INDIRECT("'"&amp;Summary!$C$5:$C$20&amp;"'!"&amp;ADDRESS(ROW(),COLUMN()))),0))</f>
        <v>45613565.507776827</v>
      </c>
      <c r="U936" s="301">
        <f t="array" aca="1" ref="U936" ca="1">SUMPRODUCT(0+(Summary!$D$5:$D$20="Yes"),IFERROR(N(INDIRECT("'"&amp;Summary!$C$5:$C$20&amp;"'!"&amp;ADDRESS(ROW(),COLUMN()))),0))</f>
        <v>45558463.978502721</v>
      </c>
      <c r="V936" s="301">
        <f t="array" aca="1" ref="V936" ca="1">SUMPRODUCT(0+(Summary!$D$5:$D$20="Yes"),IFERROR(N(INDIRECT("'"&amp;Summary!$C$5:$C$20&amp;"'!"&amp;ADDRESS(ROW(),COLUMN()))),0))</f>
        <v>45503132.859523296</v>
      </c>
      <c r="W936" s="301">
        <f t="array" aca="1" ref="W936" ca="1">SUMPRODUCT(0+(Summary!$D$5:$D$20="Yes"),IFERROR(N(INDIRECT("'"&amp;Summary!$C$5:$C$20&amp;"'!"&amp;ADDRESS(ROW(),COLUMN()))),0))</f>
        <v>45447571.194214791</v>
      </c>
      <c r="X936" s="301">
        <f t="array" aca="1" ref="X936" ca="1">SUMPRODUCT(0+(Summary!$D$5:$D$20="Yes"),IFERROR(N(INDIRECT("'"&amp;Summary!$C$5:$C$20&amp;"'!"&amp;ADDRESS(ROW(),COLUMN()))),0))</f>
        <v>45391778.021967515</v>
      </c>
      <c r="Y936" s="301">
        <f t="array" aca="1" ref="Y936" ca="1">SUMPRODUCT(0+(Summary!$D$5:$D$20="Yes"),IFERROR(N(INDIRECT("'"&amp;Summary!$C$5:$C$20&amp;"'!"&amp;ADDRESS(ROW(),COLUMN()))),0))</f>
        <v>45335752.378169201</v>
      </c>
      <c r="Z936" s="301">
        <f t="array" aca="1" ref="Z936" ca="1">SUMPRODUCT(0+(Summary!$D$5:$D$20="Yes"),IFERROR(N(INDIRECT("'"&amp;Summary!$C$5:$C$20&amp;"'!"&amp;ADDRESS(ROW(),COLUMN()))),0))</f>
        <v>45279493.294188395</v>
      </c>
      <c r="AA936" s="301">
        <f t="array" aca="1" ref="AA936" ca="1">SUMPRODUCT(0+(Summary!$D$5:$D$20="Yes"),IFERROR(N(INDIRECT("'"&amp;Summary!$C$5:$C$20&amp;"'!"&amp;ADDRESS(ROW(),COLUMN()))),0))</f>
        <v>45222999.797357664</v>
      </c>
      <c r="AB936" s="301">
        <f t="array" aca="1" ref="AB936" ca="1">SUMPRODUCT(0+(Summary!$D$5:$D$20="Yes"),IFERROR(N(INDIRECT("'"&amp;Summary!$C$5:$C$20&amp;"'!"&amp;ADDRESS(ROW(),COLUMN()))),0))</f>
        <v>45166270.910956815</v>
      </c>
      <c r="AC936" s="301">
        <f t="array" aca="1" ref="AC936" ca="1">SUMPRODUCT(0+(Summary!$D$5:$D$20="Yes"),IFERROR(N(INDIRECT("'"&amp;Summary!$C$5:$C$20&amp;"'!"&amp;ADDRESS(ROW(),COLUMN()))),0))</f>
        <v>45109305.654195949</v>
      </c>
      <c r="AD936" s="301">
        <f t="array" aca="1" ref="AD936" ca="1">SUMPRODUCT(0+(Summary!$D$5:$D$20="Yes"),IFERROR(N(INDIRECT("'"&amp;Summary!$C$5:$C$20&amp;"'!"&amp;ADDRESS(ROW(),COLUMN()))),0))</f>
        <v>0</v>
      </c>
      <c r="AE936" s="301">
        <f t="array" aca="1" ref="AE936" ca="1">SUMPRODUCT(0+(Summary!$D$5:$D$20="Yes"),IFERROR(N(INDIRECT("'"&amp;Summary!$C$5:$C$20&amp;"'!"&amp;ADDRESS(ROW(),COLUMN()))),0))</f>
        <v>0</v>
      </c>
      <c r="AF936" s="301">
        <f t="array" aca="1" ref="AF936" ca="1">SUMPRODUCT(0+(Summary!$D$5:$D$20="Yes"),IFERROR(N(INDIRECT("'"&amp;Summary!$C$5:$C$20&amp;"'!"&amp;ADDRESS(ROW(),COLUMN()))),0))</f>
        <v>0</v>
      </c>
      <c r="AG936" s="301">
        <f t="array" aca="1" ref="AG936" ca="1">SUMPRODUCT(0+(Summary!$D$5:$D$20="Yes"),IFERROR(N(INDIRECT("'"&amp;Summary!$C$5:$C$20&amp;"'!"&amp;ADDRESS(ROW(),COLUMN()))),0))</f>
        <v>0</v>
      </c>
      <c r="AH936" s="301">
        <f t="array" aca="1" ref="AH936" ca="1">SUMPRODUCT(0+(Summary!$D$5:$D$20="Yes"),IFERROR(N(INDIRECT("'"&amp;Summary!$C$5:$C$20&amp;"'!"&amp;ADDRESS(ROW(),COLUMN()))),0))</f>
        <v>0</v>
      </c>
      <c r="AI936" s="301">
        <f t="array" aca="1" ref="AI936" ca="1">SUMPRODUCT(0+(Summary!$D$5:$D$20="Yes"),IFERROR(N(INDIRECT("'"&amp;Summary!$C$5:$C$20&amp;"'!"&amp;ADDRESS(ROW(),COLUMN()))),0))</f>
        <v>0</v>
      </c>
      <c r="AJ936" s="301">
        <f t="array" aca="1" ref="AJ936" ca="1">SUMPRODUCT(0+(Summary!$D$5:$D$20="Yes"),IFERROR(N(INDIRECT("'"&amp;Summary!$C$5:$C$20&amp;"'!"&amp;ADDRESS(ROW(),COLUMN()))),0))</f>
        <v>0</v>
      </c>
      <c r="AK936" s="301">
        <f t="array" aca="1" ref="AK936" ca="1">SUMPRODUCT(0+(Summary!$D$5:$D$20="Yes"),IFERROR(N(INDIRECT("'"&amp;Summary!$C$5:$C$20&amp;"'!"&amp;ADDRESS(ROW(),COLUMN()))),0))</f>
        <v>0</v>
      </c>
      <c r="AL936" s="301">
        <f t="array" aca="1" ref="AL936" ca="1">SUMPRODUCT(0+(Summary!$D$5:$D$20="Yes"),IFERROR(N(INDIRECT("'"&amp;Summary!$C$5:$C$20&amp;"'!"&amp;ADDRESS(ROW(),COLUMN()))),0))</f>
        <v>0</v>
      </c>
      <c r="AM936" s="301">
        <f t="array" aca="1" ref="AM936" ca="1">SUMPRODUCT(0+(Summary!$D$5:$D$20="Yes"),IFERROR(N(INDIRECT("'"&amp;Summary!$C$5:$C$20&amp;"'!"&amp;ADDRESS(ROW(),COLUMN()))),0))</f>
        <v>0</v>
      </c>
      <c r="AN936" s="301">
        <f t="array" aca="1" ref="AN936" ca="1">SUMPRODUCT(0+(Summary!$D$5:$D$20="Yes"),IFERROR(N(INDIRECT("'"&amp;Summary!$C$5:$C$20&amp;"'!"&amp;ADDRESS(ROW(),COLUMN()))),0))</f>
        <v>0</v>
      </c>
      <c r="AO936" s="301">
        <f t="array" aca="1" ref="AO936" ca="1">SUMPRODUCT(0+(Summary!$D$5:$D$20="Yes"),IFERROR(N(INDIRECT("'"&amp;Summary!$C$5:$C$20&amp;"'!"&amp;ADDRESS(ROW(),COLUMN()))),0))</f>
        <v>0</v>
      </c>
      <c r="AP936" s="301">
        <f t="array" aca="1" ref="AP936" ca="1">SUMPRODUCT(0+(Summary!$D$5:$D$20="Yes"),IFERROR(N(INDIRECT("'"&amp;Summary!$C$5:$C$20&amp;"'!"&amp;ADDRESS(ROW(),COLUMN()))),0))</f>
        <v>0</v>
      </c>
      <c r="AQ936" s="301">
        <f t="array" aca="1" ref="AQ936" ca="1">SUMPRODUCT(0+(Summary!$D$5:$D$20="Yes"),IFERROR(N(INDIRECT("'"&amp;Summary!$C$5:$C$20&amp;"'!"&amp;ADDRESS(ROW(),COLUMN()))),0))</f>
        <v>0</v>
      </c>
      <c r="AR936" s="301">
        <f t="array" aca="1" ref="AR936" ca="1">SUMPRODUCT(0+(Summary!$D$5:$D$20="Yes"),IFERROR(N(INDIRECT("'"&amp;Summary!$C$5:$C$20&amp;"'!"&amp;ADDRESS(ROW(),COLUMN()))),0))</f>
        <v>0</v>
      </c>
      <c r="AS936" s="301">
        <f t="array" aca="1" ref="AS936" ca="1">SUMPRODUCT(0+(Summary!$D$5:$D$20="Yes"),IFERROR(N(INDIRECT("'"&amp;Summary!$C$5:$C$20&amp;"'!"&amp;ADDRESS(ROW(),COLUMN()))),0))</f>
        <v>0</v>
      </c>
      <c r="AT936" s="301">
        <f t="array" aca="1" ref="AT936" ca="1">SUMPRODUCT(0+(Summary!$D$5:$D$20="Yes"),IFERROR(N(INDIRECT("'"&amp;Summary!$C$5:$C$20&amp;"'!"&amp;ADDRESS(ROW(),COLUMN()))),0))</f>
        <v>0</v>
      </c>
      <c r="AU936" s="301">
        <f t="array" aca="1" ref="AU936" ca="1">SUMPRODUCT(0+(Summary!$D$5:$D$20="Yes"),IFERROR(N(INDIRECT("'"&amp;Summary!$C$5:$C$20&amp;"'!"&amp;ADDRESS(ROW(),COLUMN()))),0))</f>
        <v>0</v>
      </c>
      <c r="AV936" s="301">
        <f t="array" aca="1" ref="AV936" ca="1">SUMPRODUCT(0+(Summary!$D$5:$D$20="Yes"),IFERROR(N(INDIRECT("'"&amp;Summary!$C$5:$C$20&amp;"'!"&amp;ADDRESS(ROW(),COLUMN()))),0))</f>
        <v>0</v>
      </c>
      <c r="AW936" s="301">
        <f t="array" aca="1" ref="AW936" ca="1">SUMPRODUCT(0+(Summary!$D$5:$D$20="Yes"),IFERROR(N(INDIRECT("'"&amp;Summary!$C$5:$C$20&amp;"'!"&amp;ADDRESS(ROW(),COLUMN()))),0))</f>
        <v>0</v>
      </c>
      <c r="AX936" s="301">
        <f t="array" aca="1" ref="AX936" ca="1">SUMPRODUCT(0+(Summary!$D$5:$D$20="Yes"),IFERROR(N(INDIRECT("'"&amp;Summary!$C$5:$C$20&amp;"'!"&amp;ADDRESS(ROW(),COLUMN()))),0))</f>
        <v>0</v>
      </c>
      <c r="AY936" s="301">
        <f t="array" aca="1" ref="AY936" ca="1">SUMPRODUCT(0+(Summary!$D$5:$D$20="Yes"),IFERROR(N(INDIRECT("'"&amp;Summary!$C$5:$C$20&amp;"'!"&amp;ADDRESS(ROW(),COLUMN()))),0))</f>
        <v>0</v>
      </c>
      <c r="AZ936" s="301">
        <f t="array" aca="1" ref="AZ936" ca="1">SUMPRODUCT(0+(Summary!$D$5:$D$20="Yes"),IFERROR(N(INDIRECT("'"&amp;Summary!$C$5:$C$20&amp;"'!"&amp;ADDRESS(ROW(),COLUMN()))),0))</f>
        <v>0</v>
      </c>
      <c r="BA936" s="301">
        <f t="array" aca="1" ref="BA936" ca="1">SUMPRODUCT(0+(Summary!$D$5:$D$20="Yes"),IFERROR(N(INDIRECT("'"&amp;Summary!$C$5:$C$20&amp;"'!"&amp;ADDRESS(ROW(),COLUMN()))),0))</f>
        <v>0</v>
      </c>
      <c r="BB936" s="301">
        <f t="array" aca="1" ref="BB936" ca="1">SUMPRODUCT(0+(Summary!$D$5:$D$20="Yes"),IFERROR(N(INDIRECT("'"&amp;Summary!$C$5:$C$20&amp;"'!"&amp;ADDRESS(ROW(),COLUMN()))),0))</f>
        <v>0</v>
      </c>
      <c r="BC936" s="301">
        <f t="array" aca="1" ref="BC936" ca="1">SUMPRODUCT(0+(Summary!$D$5:$D$20="Yes"),IFERROR(N(INDIRECT("'"&amp;Summary!$C$5:$C$20&amp;"'!"&amp;ADDRESS(ROW(),COLUMN()))),0))</f>
        <v>0</v>
      </c>
      <c r="BD936" s="301">
        <f t="array" aca="1" ref="BD936" ca="1">SUMPRODUCT(0+(Summary!$D$5:$D$20="Yes"),IFERROR(N(INDIRECT("'"&amp;Summary!$C$5:$C$20&amp;"'!"&amp;ADDRESS(ROW(),COLUMN()))),0))</f>
        <v>0</v>
      </c>
      <c r="BE936" s="301">
        <f t="array" aca="1" ref="BE936" ca="1">SUMPRODUCT(0+(Summary!$D$5:$D$20="Yes"),IFERROR(N(INDIRECT("'"&amp;Summary!$C$5:$C$20&amp;"'!"&amp;ADDRESS(ROW(),COLUMN()))),0))</f>
        <v>0</v>
      </c>
      <c r="BF936" s="301">
        <f t="array" aca="1" ref="BF936" ca="1">SUMPRODUCT(0+(Summary!$D$5:$D$20="Yes"),IFERROR(N(INDIRECT("'"&amp;Summary!$C$5:$C$20&amp;"'!"&amp;ADDRESS(ROW(),COLUMN()))),0))</f>
        <v>0</v>
      </c>
      <c r="BG936" s="301">
        <f t="array" aca="1" ref="BG936" ca="1">SUMPRODUCT(0+(Summary!$D$5:$D$20="Yes"),IFERROR(N(INDIRECT("'"&amp;Summary!$C$5:$C$20&amp;"'!"&amp;ADDRESS(ROW(),COLUMN()))),0))</f>
        <v>0</v>
      </c>
      <c r="BH936" s="301">
        <f t="array" aca="1" ref="BH936" ca="1">SUMPRODUCT(0+(Summary!$D$5:$D$20="Yes"),IFERROR(N(INDIRECT("'"&amp;Summary!$C$5:$C$20&amp;"'!"&amp;ADDRESS(ROW(),COLUMN()))),0))</f>
        <v>0</v>
      </c>
      <c r="BI936" s="301">
        <f t="array" aca="1" ref="BI936" ca="1">SUMPRODUCT(0+(Summary!$D$5:$D$20="Yes"),IFERROR(N(INDIRECT("'"&amp;Summary!$C$5:$C$20&amp;"'!"&amp;ADDRESS(ROW(),COLUMN()))),0))</f>
        <v>0</v>
      </c>
      <c r="BJ936" s="301">
        <f t="array" aca="1" ref="BJ936" ca="1">SUMPRODUCT(0+(Summary!$D$5:$D$20="Yes"),IFERROR(N(INDIRECT("'"&amp;Summary!$C$5:$C$20&amp;"'!"&amp;ADDRESS(ROW(),COLUMN()))),0))</f>
        <v>0</v>
      </c>
      <c r="BK936" s="301">
        <f t="array" aca="1" ref="BK936" ca="1">SUMPRODUCT(0+(Summary!$D$5:$D$20="Yes"),IFERROR(N(INDIRECT("'"&amp;Summary!$C$5:$C$20&amp;"'!"&amp;ADDRESS(ROW(),COLUMN()))),0))</f>
        <v>0</v>
      </c>
      <c r="BL936" s="301">
        <f t="array" aca="1" ref="BL936" ca="1">SUMPRODUCT(0+(Summary!$D$5:$D$20="Yes"),IFERROR(N(INDIRECT("'"&amp;Summary!$C$5:$C$20&amp;"'!"&amp;ADDRESS(ROW(),COLUMN()))),0))</f>
        <v>0</v>
      </c>
      <c r="BM936" s="301">
        <f t="array" aca="1" ref="BM936" ca="1">SUMPRODUCT(0+(Summary!$D$5:$D$20="Yes"),IFERROR(N(INDIRECT("'"&amp;Summary!$C$5:$C$20&amp;"'!"&amp;ADDRESS(ROW(),COLUMN()))),0))</f>
        <v>0</v>
      </c>
      <c r="BN936" s="301">
        <f t="array" aca="1" ref="BN936" ca="1">SUMPRODUCT(0+(Summary!$D$5:$D$20="Yes"),IFERROR(N(INDIRECT("'"&amp;Summary!$C$5:$C$20&amp;"'!"&amp;ADDRESS(ROW(),COLUMN()))),0))</f>
        <v>0</v>
      </c>
      <c r="BO936" s="301">
        <f t="array" aca="1" ref="BO936" ca="1">SUMPRODUCT(0+(Summary!$D$5:$D$20="Yes"),IFERROR(N(INDIRECT("'"&amp;Summary!$C$5:$C$20&amp;"'!"&amp;ADDRESS(ROW(),COLUMN()))),0))</f>
        <v>0</v>
      </c>
      <c r="BP936" s="301">
        <f t="array" aca="1" ref="BP936" ca="1">SUMPRODUCT(0+(Summary!$D$5:$D$20="Yes"),IFERROR(N(INDIRECT("'"&amp;Summary!$C$5:$C$20&amp;"'!"&amp;ADDRESS(ROW(),COLUMN()))),0))</f>
        <v>0</v>
      </c>
      <c r="BQ936" s="301">
        <f t="array" aca="1" ref="BQ936" ca="1">SUMPRODUCT(0+(Summary!$D$5:$D$20="Yes"),IFERROR(N(INDIRECT("'"&amp;Summary!$C$5:$C$20&amp;"'!"&amp;ADDRESS(ROW(),COLUMN()))),0))</f>
        <v>0</v>
      </c>
      <c r="BR936" s="301">
        <f t="array" aca="1" ref="BR936" ca="1">SUMPRODUCT(0+(Summary!$D$5:$D$20="Yes"),IFERROR(N(INDIRECT("'"&amp;Summary!$C$5:$C$20&amp;"'!"&amp;ADDRESS(ROW(),COLUMN()))),0))</f>
        <v>0</v>
      </c>
      <c r="BS936" s="301">
        <f t="array" aca="1" ref="BS936" ca="1">SUMPRODUCT(0+(Summary!$D$5:$D$20="Yes"),IFERROR(N(INDIRECT("'"&amp;Summary!$C$5:$C$20&amp;"'!"&amp;ADDRESS(ROW(),COLUMN()))),0))</f>
        <v>0</v>
      </c>
      <c r="BT936" s="301">
        <f t="array" aca="1" ref="BT936" ca="1">SUMPRODUCT(0+(Summary!$D$5:$D$20="Yes"),IFERROR(N(INDIRECT("'"&amp;Summary!$C$5:$C$20&amp;"'!"&amp;ADDRESS(ROW(),COLUMN()))),0))</f>
        <v>0</v>
      </c>
      <c r="BU936" s="301">
        <f t="array" aca="1" ref="BU936" ca="1">SUMPRODUCT(0+(Summary!$D$5:$D$20="Yes"),IFERROR(N(INDIRECT("'"&amp;Summary!$C$5:$C$20&amp;"'!"&amp;ADDRESS(ROW(),COLUMN()))),0))</f>
        <v>0</v>
      </c>
      <c r="BV936" s="301">
        <f t="array" aca="1" ref="BV936" ca="1">SUMPRODUCT(0+(Summary!$D$5:$D$20="Yes"),IFERROR(N(INDIRECT("'"&amp;Summary!$C$5:$C$20&amp;"'!"&amp;ADDRESS(ROW(),COLUMN()))),0))</f>
        <v>0</v>
      </c>
      <c r="BW936" s="301">
        <f t="array" aca="1" ref="BW936" ca="1">SUMPRODUCT(0+(Summary!$D$5:$D$20="Yes"),IFERROR(N(INDIRECT("'"&amp;Summary!$C$5:$C$20&amp;"'!"&amp;ADDRESS(ROW(),COLUMN()))),0))</f>
        <v>0</v>
      </c>
      <c r="BX936" s="301">
        <f t="array" aca="1" ref="BX936" ca="1">SUMPRODUCT(0+(Summary!$D$5:$D$20="Yes"),IFERROR(N(INDIRECT("'"&amp;Summary!$C$5:$C$20&amp;"'!"&amp;ADDRESS(ROW(),COLUMN()))),0))</f>
        <v>0</v>
      </c>
      <c r="BY936" s="301">
        <f t="array" aca="1" ref="BY936" ca="1">SUMPRODUCT(0+(Summary!$D$5:$D$20="Yes"),IFERROR(N(INDIRECT("'"&amp;Summary!$C$5:$C$20&amp;"'!"&amp;ADDRESS(ROW(),COLUMN()))),0))</f>
        <v>0</v>
      </c>
      <c r="BZ936" s="301">
        <f t="array" aca="1" ref="BZ936" ca="1">SUMPRODUCT(0+(Summary!$D$5:$D$20="Yes"),IFERROR(N(INDIRECT("'"&amp;Summary!$C$5:$C$20&amp;"'!"&amp;ADDRESS(ROW(),COLUMN()))),0))</f>
        <v>0</v>
      </c>
      <c r="CA936" s="301">
        <f t="array" aca="1" ref="CA936" ca="1">SUMPRODUCT(0+(Summary!$D$5:$D$20="Yes"),IFERROR(N(INDIRECT("'"&amp;Summary!$C$5:$C$20&amp;"'!"&amp;ADDRESS(ROW(),COLUMN()))),0))</f>
        <v>0</v>
      </c>
      <c r="CB936" s="301">
        <f t="array" aca="1" ref="CB936" ca="1">SUMPRODUCT(0+(Summary!$D$5:$D$20="Yes"),IFERROR(N(INDIRECT("'"&amp;Summary!$C$5:$C$20&amp;"'!"&amp;ADDRESS(ROW(),COLUMN()))),0))</f>
        <v>0</v>
      </c>
      <c r="CC936" s="301">
        <f t="array" aca="1" ref="CC936" ca="1">SUMPRODUCT(0+(Summary!$D$5:$D$20="Yes"),IFERROR(N(INDIRECT("'"&amp;Summary!$C$5:$C$20&amp;"'!"&amp;ADDRESS(ROW(),COLUMN()))),0))</f>
        <v>0</v>
      </c>
      <c r="CD936" s="301">
        <f t="array" aca="1" ref="CD936" ca="1">SUMPRODUCT(0+(Summary!$D$5:$D$20="Yes"),IFERROR(N(INDIRECT("'"&amp;Summary!$C$5:$C$20&amp;"'!"&amp;ADDRESS(ROW(),COLUMN()))),0))</f>
        <v>0</v>
      </c>
      <c r="CE936" s="301">
        <f t="array" aca="1" ref="CE936" ca="1">SUMPRODUCT(0+(Summary!$D$5:$D$20="Yes"),IFERROR(N(INDIRECT("'"&amp;Summary!$C$5:$C$20&amp;"'!"&amp;ADDRESS(ROW(),COLUMN()))),0))</f>
        <v>0</v>
      </c>
      <c r="CF936" s="301">
        <f t="array" aca="1" ref="CF936" ca="1">SUMPRODUCT(0+(Summary!$D$5:$D$20="Yes"),IFERROR(N(INDIRECT("'"&amp;Summary!$C$5:$C$20&amp;"'!"&amp;ADDRESS(ROW(),COLUMN()))),0))</f>
        <v>0</v>
      </c>
      <c r="CG936" s="301">
        <f t="array" aca="1" ref="CG936" ca="1">SUMPRODUCT(0+(Summary!$D$5:$D$20="Yes"),IFERROR(N(INDIRECT("'"&amp;Summary!$C$5:$C$20&amp;"'!"&amp;ADDRESS(ROW(),COLUMN()))),0))</f>
        <v>0</v>
      </c>
      <c r="CH936" s="301">
        <f t="array" aca="1" ref="CH936" ca="1">SUMPRODUCT(0+(Summary!$D$5:$D$20="Yes"),IFERROR(N(INDIRECT("'"&amp;Summary!$C$5:$C$20&amp;"'!"&amp;ADDRESS(ROW(),COLUMN()))),0))</f>
        <v>0</v>
      </c>
      <c r="CI936" s="301">
        <f t="array" aca="1" ref="CI936" ca="1">SUMPRODUCT(0+(Summary!$D$5:$D$20="Yes"),IFERROR(N(INDIRECT("'"&amp;Summary!$C$5:$C$20&amp;"'!"&amp;ADDRESS(ROW(),COLUMN()))),0))</f>
        <v>0</v>
      </c>
      <c r="CJ936" s="301">
        <f t="array" aca="1" ref="CJ936" ca="1">SUMPRODUCT(0+(Summary!$D$5:$D$20="Yes"),IFERROR(N(INDIRECT("'"&amp;Summary!$C$5:$C$20&amp;"'!"&amp;ADDRESS(ROW(),COLUMN()))),0))</f>
        <v>0</v>
      </c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</row>
    <row r="937" spans="3:124" outlineLevel="1">
      <c r="C937" s="23" t="s">
        <v>311</v>
      </c>
      <c r="D937" s="349"/>
      <c r="E937" s="300"/>
      <c r="F937" s="301"/>
      <c r="G937" s="304"/>
      <c r="H937" s="284"/>
      <c r="I937" s="284"/>
      <c r="J937" s="284"/>
      <c r="K937" s="284"/>
      <c r="L937" s="284"/>
      <c r="M937" s="284"/>
      <c r="N937" s="284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</row>
    <row r="938" spans="3:124" outlineLevel="1">
      <c r="C938" s="232" t="s">
        <v>184</v>
      </c>
      <c r="D938" s="349"/>
      <c r="E938" s="300">
        <f t="array" aca="1" ref="E938" ca="1">SUMPRODUCT(0+(Summary!$D$5:$D$20="Yes"),IFERROR(N(INDIRECT("'"&amp;Summary!$C$5:$C$20&amp;"'!"&amp;ADDRESS(ROW(),COLUMN()))),0))</f>
        <v>0</v>
      </c>
      <c r="F938" s="301">
        <f t="array" aca="1" ref="F938" ca="1">SUMPRODUCT(0+(Summary!$D$5:$D$20="Yes"),IFERROR(N(INDIRECT("'"&amp;Summary!$C$5:$C$20&amp;"'!"&amp;ADDRESS(ROW(),COLUMN()))),0))</f>
        <v>0</v>
      </c>
      <c r="G938" s="301">
        <f t="array" aca="1" ref="G938" ca="1">SUMPRODUCT(0+(Summary!$D$5:$D$20="Yes"),IFERROR(N(INDIRECT("'"&amp;Summary!$C$5:$C$20&amp;"'!"&amp;ADDRESS(ROW(),COLUMN()))),0))</f>
        <v>0</v>
      </c>
      <c r="H938" s="301">
        <f t="array" aca="1" ref="H938" ca="1">SUMPRODUCT(0+(Summary!$D$5:$D$20="Yes"),IFERROR(N(INDIRECT("'"&amp;Summary!$C$5:$C$20&amp;"'!"&amp;ADDRESS(ROW(),COLUMN()))),0))</f>
        <v>0</v>
      </c>
      <c r="I938" s="301">
        <f t="array" aca="1" ref="I938" ca="1">SUMPRODUCT(0+(Summary!$D$5:$D$20="Yes"),IFERROR(N(INDIRECT("'"&amp;Summary!$C$5:$C$20&amp;"'!"&amp;ADDRESS(ROW(),COLUMN()))),0))</f>
        <v>0</v>
      </c>
      <c r="J938" s="301">
        <f t="array" aca="1" ref="J938" ca="1">SUMPRODUCT(0+(Summary!$D$5:$D$20="Yes"),IFERROR(N(INDIRECT("'"&amp;Summary!$C$5:$C$20&amp;"'!"&amp;ADDRESS(ROW(),COLUMN()))),0))</f>
        <v>0</v>
      </c>
      <c r="K938" s="301">
        <f t="array" aca="1" ref="K938" ca="1">SUMPRODUCT(0+(Summary!$D$5:$D$20="Yes"),IFERROR(N(INDIRECT("'"&amp;Summary!$C$5:$C$20&amp;"'!"&amp;ADDRESS(ROW(),COLUMN()))),0))</f>
        <v>0</v>
      </c>
      <c r="L938" s="301">
        <f t="array" aca="1" ref="L938" ca="1">SUMPRODUCT(0+(Summary!$D$5:$D$20="Yes"),IFERROR(N(INDIRECT("'"&amp;Summary!$C$5:$C$20&amp;"'!"&amp;ADDRESS(ROW(),COLUMN()))),0))</f>
        <v>0</v>
      </c>
      <c r="M938" s="301">
        <f t="array" aca="1" ref="M938" ca="1">SUMPRODUCT(0+(Summary!$D$5:$D$20="Yes"),IFERROR(N(INDIRECT("'"&amp;Summary!$C$5:$C$20&amp;"'!"&amp;ADDRESS(ROW(),COLUMN()))),0))</f>
        <v>0</v>
      </c>
      <c r="N938" s="301">
        <f t="array" aca="1" ref="N938" ca="1">SUMPRODUCT(0+(Summary!$D$5:$D$20="Yes"),IFERROR(N(INDIRECT("'"&amp;Summary!$C$5:$C$20&amp;"'!"&amp;ADDRESS(ROW(),COLUMN()))),0))</f>
        <v>0</v>
      </c>
      <c r="O938" s="301">
        <f t="array" aca="1" ref="O938" ca="1">SUMPRODUCT(0+(Summary!$D$5:$D$20="Yes"),IFERROR(N(INDIRECT("'"&amp;Summary!$C$5:$C$20&amp;"'!"&amp;ADDRESS(ROW(),COLUMN()))),0))</f>
        <v>0</v>
      </c>
      <c r="P938" s="301">
        <f t="array" aca="1" ref="P938" ca="1">SUMPRODUCT(0+(Summary!$D$5:$D$20="Yes"),IFERROR(N(INDIRECT("'"&amp;Summary!$C$5:$C$20&amp;"'!"&amp;ADDRESS(ROW(),COLUMN()))),0))</f>
        <v>0</v>
      </c>
      <c r="Q938" s="301">
        <f t="array" aca="1" ref="Q938" ca="1">SUMPRODUCT(0+(Summary!$D$5:$D$20="Yes"),IFERROR(N(INDIRECT("'"&amp;Summary!$C$5:$C$20&amp;"'!"&amp;ADDRESS(ROW(),COLUMN()))),0))</f>
        <v>0</v>
      </c>
      <c r="R938" s="301">
        <f t="array" aca="1" ref="R938" ca="1">SUMPRODUCT(0+(Summary!$D$5:$D$20="Yes"),IFERROR(N(INDIRECT("'"&amp;Summary!$C$5:$C$20&amp;"'!"&amp;ADDRESS(ROW(),COLUMN()))),0))</f>
        <v>0</v>
      </c>
      <c r="S938" s="301">
        <f t="array" aca="1" ref="S938" ca="1">SUMPRODUCT(0+(Summary!$D$5:$D$20="Yes"),IFERROR(N(INDIRECT("'"&amp;Summary!$C$5:$C$20&amp;"'!"&amp;ADDRESS(ROW(),COLUMN()))),0))</f>
        <v>0</v>
      </c>
      <c r="T938" s="301">
        <f t="array" aca="1" ref="T938" ca="1">SUMPRODUCT(0+(Summary!$D$5:$D$20="Yes"),IFERROR(N(INDIRECT("'"&amp;Summary!$C$5:$C$20&amp;"'!"&amp;ADDRESS(ROW(),COLUMN()))),0))</f>
        <v>0</v>
      </c>
      <c r="U938" s="301">
        <f t="array" aca="1" ref="U938" ca="1">SUMPRODUCT(0+(Summary!$D$5:$D$20="Yes"),IFERROR(N(INDIRECT("'"&amp;Summary!$C$5:$C$20&amp;"'!"&amp;ADDRESS(ROW(),COLUMN()))),0))</f>
        <v>0</v>
      </c>
      <c r="V938" s="301">
        <f t="array" aca="1" ref="V938" ca="1">SUMPRODUCT(0+(Summary!$D$5:$D$20="Yes"),IFERROR(N(INDIRECT("'"&amp;Summary!$C$5:$C$20&amp;"'!"&amp;ADDRESS(ROW(),COLUMN()))),0))</f>
        <v>0</v>
      </c>
      <c r="W938" s="301">
        <f t="array" aca="1" ref="W938" ca="1">SUMPRODUCT(0+(Summary!$D$5:$D$20="Yes"),IFERROR(N(INDIRECT("'"&amp;Summary!$C$5:$C$20&amp;"'!"&amp;ADDRESS(ROW(),COLUMN()))),0))</f>
        <v>0</v>
      </c>
      <c r="X938" s="301">
        <f t="array" aca="1" ref="X938" ca="1">SUMPRODUCT(0+(Summary!$D$5:$D$20="Yes"),IFERROR(N(INDIRECT("'"&amp;Summary!$C$5:$C$20&amp;"'!"&amp;ADDRESS(ROW(),COLUMN()))),0))</f>
        <v>0</v>
      </c>
      <c r="Y938" s="301">
        <f t="array" aca="1" ref="Y938" ca="1">SUMPRODUCT(0+(Summary!$D$5:$D$20="Yes"),IFERROR(N(INDIRECT("'"&amp;Summary!$C$5:$C$20&amp;"'!"&amp;ADDRESS(ROW(),COLUMN()))),0))</f>
        <v>0</v>
      </c>
      <c r="Z938" s="301">
        <f t="array" aca="1" ref="Z938" ca="1">SUMPRODUCT(0+(Summary!$D$5:$D$20="Yes"),IFERROR(N(INDIRECT("'"&amp;Summary!$C$5:$C$20&amp;"'!"&amp;ADDRESS(ROW(),COLUMN()))),0))</f>
        <v>0</v>
      </c>
      <c r="AA938" s="301">
        <f t="array" aca="1" ref="AA938" ca="1">SUMPRODUCT(0+(Summary!$D$5:$D$20="Yes"),IFERROR(N(INDIRECT("'"&amp;Summary!$C$5:$C$20&amp;"'!"&amp;ADDRESS(ROW(),COLUMN()))),0))</f>
        <v>0</v>
      </c>
      <c r="AB938" s="301">
        <f t="array" aca="1" ref="AB938" ca="1">SUMPRODUCT(0+(Summary!$D$5:$D$20="Yes"),IFERROR(N(INDIRECT("'"&amp;Summary!$C$5:$C$20&amp;"'!"&amp;ADDRESS(ROW(),COLUMN()))),0))</f>
        <v>0</v>
      </c>
      <c r="AC938" s="301">
        <f t="array" aca="1" ref="AC938" ca="1">SUMPRODUCT(0+(Summary!$D$5:$D$20="Yes"),IFERROR(N(INDIRECT("'"&amp;Summary!$C$5:$C$20&amp;"'!"&amp;ADDRESS(ROW(),COLUMN()))),0))</f>
        <v>0</v>
      </c>
      <c r="AD938" s="301">
        <f t="array" aca="1" ref="AD938" ca="1">SUMPRODUCT(0+(Summary!$D$5:$D$20="Yes"),IFERROR(N(INDIRECT("'"&amp;Summary!$C$5:$C$20&amp;"'!"&amp;ADDRESS(ROW(),COLUMN()))),0))</f>
        <v>0</v>
      </c>
      <c r="AE938" s="301">
        <f t="array" aca="1" ref="AE938" ca="1">SUMPRODUCT(0+(Summary!$D$5:$D$20="Yes"),IFERROR(N(INDIRECT("'"&amp;Summary!$C$5:$C$20&amp;"'!"&amp;ADDRESS(ROW(),COLUMN()))),0))</f>
        <v>0</v>
      </c>
      <c r="AF938" s="301">
        <f t="array" aca="1" ref="AF938" ca="1">SUMPRODUCT(0+(Summary!$D$5:$D$20="Yes"),IFERROR(N(INDIRECT("'"&amp;Summary!$C$5:$C$20&amp;"'!"&amp;ADDRESS(ROW(),COLUMN()))),0))</f>
        <v>0</v>
      </c>
      <c r="AG938" s="301">
        <f t="array" aca="1" ref="AG938" ca="1">SUMPRODUCT(0+(Summary!$D$5:$D$20="Yes"),IFERROR(N(INDIRECT("'"&amp;Summary!$C$5:$C$20&amp;"'!"&amp;ADDRESS(ROW(),COLUMN()))),0))</f>
        <v>0</v>
      </c>
      <c r="AH938" s="301">
        <f t="array" aca="1" ref="AH938" ca="1">SUMPRODUCT(0+(Summary!$D$5:$D$20="Yes"),IFERROR(N(INDIRECT("'"&amp;Summary!$C$5:$C$20&amp;"'!"&amp;ADDRESS(ROW(),COLUMN()))),0))</f>
        <v>0</v>
      </c>
      <c r="AI938" s="301">
        <f t="array" aca="1" ref="AI938" ca="1">SUMPRODUCT(0+(Summary!$D$5:$D$20="Yes"),IFERROR(N(INDIRECT("'"&amp;Summary!$C$5:$C$20&amp;"'!"&amp;ADDRESS(ROW(),COLUMN()))),0))</f>
        <v>0</v>
      </c>
      <c r="AJ938" s="301">
        <f t="array" aca="1" ref="AJ938" ca="1">SUMPRODUCT(0+(Summary!$D$5:$D$20="Yes"),IFERROR(N(INDIRECT("'"&amp;Summary!$C$5:$C$20&amp;"'!"&amp;ADDRESS(ROW(),COLUMN()))),0))</f>
        <v>0</v>
      </c>
      <c r="AK938" s="301">
        <f t="array" aca="1" ref="AK938" ca="1">SUMPRODUCT(0+(Summary!$D$5:$D$20="Yes"),IFERROR(N(INDIRECT("'"&amp;Summary!$C$5:$C$20&amp;"'!"&amp;ADDRESS(ROW(),COLUMN()))),0))</f>
        <v>0</v>
      </c>
      <c r="AL938" s="301">
        <f t="array" aca="1" ref="AL938" ca="1">SUMPRODUCT(0+(Summary!$D$5:$D$20="Yes"),IFERROR(N(INDIRECT("'"&amp;Summary!$C$5:$C$20&amp;"'!"&amp;ADDRESS(ROW(),COLUMN()))),0))</f>
        <v>0</v>
      </c>
      <c r="AM938" s="301">
        <f t="array" aca="1" ref="AM938" ca="1">SUMPRODUCT(0+(Summary!$D$5:$D$20="Yes"),IFERROR(N(INDIRECT("'"&amp;Summary!$C$5:$C$20&amp;"'!"&amp;ADDRESS(ROW(),COLUMN()))),0))</f>
        <v>0</v>
      </c>
      <c r="AN938" s="301">
        <f t="array" aca="1" ref="AN938" ca="1">SUMPRODUCT(0+(Summary!$D$5:$D$20="Yes"),IFERROR(N(INDIRECT("'"&amp;Summary!$C$5:$C$20&amp;"'!"&amp;ADDRESS(ROW(),COLUMN()))),0))</f>
        <v>0</v>
      </c>
      <c r="AO938" s="301">
        <f t="array" aca="1" ref="AO938" ca="1">SUMPRODUCT(0+(Summary!$D$5:$D$20="Yes"),IFERROR(N(INDIRECT("'"&amp;Summary!$C$5:$C$20&amp;"'!"&amp;ADDRESS(ROW(),COLUMN()))),0))</f>
        <v>0</v>
      </c>
      <c r="AP938" s="301">
        <f t="array" aca="1" ref="AP938" ca="1">SUMPRODUCT(0+(Summary!$D$5:$D$20="Yes"),IFERROR(N(INDIRECT("'"&amp;Summary!$C$5:$C$20&amp;"'!"&amp;ADDRESS(ROW(),COLUMN()))),0))</f>
        <v>0</v>
      </c>
      <c r="AQ938" s="301">
        <f t="array" aca="1" ref="AQ938" ca="1">SUMPRODUCT(0+(Summary!$D$5:$D$20="Yes"),IFERROR(N(INDIRECT("'"&amp;Summary!$C$5:$C$20&amp;"'!"&amp;ADDRESS(ROW(),COLUMN()))),0))</f>
        <v>0</v>
      </c>
      <c r="AR938" s="301">
        <f t="array" aca="1" ref="AR938" ca="1">SUMPRODUCT(0+(Summary!$D$5:$D$20="Yes"),IFERROR(N(INDIRECT("'"&amp;Summary!$C$5:$C$20&amp;"'!"&amp;ADDRESS(ROW(),COLUMN()))),0))</f>
        <v>0</v>
      </c>
      <c r="AS938" s="301">
        <f t="array" aca="1" ref="AS938" ca="1">SUMPRODUCT(0+(Summary!$D$5:$D$20="Yes"),IFERROR(N(INDIRECT("'"&amp;Summary!$C$5:$C$20&amp;"'!"&amp;ADDRESS(ROW(),COLUMN()))),0))</f>
        <v>0</v>
      </c>
      <c r="AT938" s="301">
        <f t="array" aca="1" ref="AT938" ca="1">SUMPRODUCT(0+(Summary!$D$5:$D$20="Yes"),IFERROR(N(INDIRECT("'"&amp;Summary!$C$5:$C$20&amp;"'!"&amp;ADDRESS(ROW(),COLUMN()))),0))</f>
        <v>0</v>
      </c>
      <c r="AU938" s="301">
        <f t="array" aca="1" ref="AU938" ca="1">SUMPRODUCT(0+(Summary!$D$5:$D$20="Yes"),IFERROR(N(INDIRECT("'"&amp;Summary!$C$5:$C$20&amp;"'!"&amp;ADDRESS(ROW(),COLUMN()))),0))</f>
        <v>0</v>
      </c>
      <c r="AV938" s="301">
        <f t="array" aca="1" ref="AV938" ca="1">SUMPRODUCT(0+(Summary!$D$5:$D$20="Yes"),IFERROR(N(INDIRECT("'"&amp;Summary!$C$5:$C$20&amp;"'!"&amp;ADDRESS(ROW(),COLUMN()))),0))</f>
        <v>0</v>
      </c>
      <c r="AW938" s="301">
        <f t="array" aca="1" ref="AW938" ca="1">SUMPRODUCT(0+(Summary!$D$5:$D$20="Yes"),IFERROR(N(INDIRECT("'"&amp;Summary!$C$5:$C$20&amp;"'!"&amp;ADDRESS(ROW(),COLUMN()))),0))</f>
        <v>0</v>
      </c>
      <c r="AX938" s="301">
        <f t="array" aca="1" ref="AX938" ca="1">SUMPRODUCT(0+(Summary!$D$5:$D$20="Yes"),IFERROR(N(INDIRECT("'"&amp;Summary!$C$5:$C$20&amp;"'!"&amp;ADDRESS(ROW(),COLUMN()))),0))</f>
        <v>0</v>
      </c>
      <c r="AY938" s="301">
        <f t="array" aca="1" ref="AY938" ca="1">SUMPRODUCT(0+(Summary!$D$5:$D$20="Yes"),IFERROR(N(INDIRECT("'"&amp;Summary!$C$5:$C$20&amp;"'!"&amp;ADDRESS(ROW(),COLUMN()))),0))</f>
        <v>0</v>
      </c>
      <c r="AZ938" s="301">
        <f t="array" aca="1" ref="AZ938" ca="1">SUMPRODUCT(0+(Summary!$D$5:$D$20="Yes"),IFERROR(N(INDIRECT("'"&amp;Summary!$C$5:$C$20&amp;"'!"&amp;ADDRESS(ROW(),COLUMN()))),0))</f>
        <v>0</v>
      </c>
      <c r="BA938" s="301">
        <f t="array" aca="1" ref="BA938" ca="1">SUMPRODUCT(0+(Summary!$D$5:$D$20="Yes"),IFERROR(N(INDIRECT("'"&amp;Summary!$C$5:$C$20&amp;"'!"&amp;ADDRESS(ROW(),COLUMN()))),0))</f>
        <v>0</v>
      </c>
      <c r="BB938" s="301">
        <f t="array" aca="1" ref="BB938" ca="1">SUMPRODUCT(0+(Summary!$D$5:$D$20="Yes"),IFERROR(N(INDIRECT("'"&amp;Summary!$C$5:$C$20&amp;"'!"&amp;ADDRESS(ROW(),COLUMN()))),0))</f>
        <v>0</v>
      </c>
      <c r="BC938" s="301">
        <f t="array" aca="1" ref="BC938" ca="1">SUMPRODUCT(0+(Summary!$D$5:$D$20="Yes"),IFERROR(N(INDIRECT("'"&amp;Summary!$C$5:$C$20&amp;"'!"&amp;ADDRESS(ROW(),COLUMN()))),0))</f>
        <v>0</v>
      </c>
      <c r="BD938" s="301">
        <f t="array" aca="1" ref="BD938" ca="1">SUMPRODUCT(0+(Summary!$D$5:$D$20="Yes"),IFERROR(N(INDIRECT("'"&amp;Summary!$C$5:$C$20&amp;"'!"&amp;ADDRESS(ROW(),COLUMN()))),0))</f>
        <v>0</v>
      </c>
      <c r="BE938" s="301">
        <f t="array" aca="1" ref="BE938" ca="1">SUMPRODUCT(0+(Summary!$D$5:$D$20="Yes"),IFERROR(N(INDIRECT("'"&amp;Summary!$C$5:$C$20&amp;"'!"&amp;ADDRESS(ROW(),COLUMN()))),0))</f>
        <v>0</v>
      </c>
      <c r="BF938" s="301">
        <f t="array" aca="1" ref="BF938" ca="1">SUMPRODUCT(0+(Summary!$D$5:$D$20="Yes"),IFERROR(N(INDIRECT("'"&amp;Summary!$C$5:$C$20&amp;"'!"&amp;ADDRESS(ROW(),COLUMN()))),0))</f>
        <v>0</v>
      </c>
      <c r="BG938" s="301">
        <f t="array" aca="1" ref="BG938" ca="1">SUMPRODUCT(0+(Summary!$D$5:$D$20="Yes"),IFERROR(N(INDIRECT("'"&amp;Summary!$C$5:$C$20&amp;"'!"&amp;ADDRESS(ROW(),COLUMN()))),0))</f>
        <v>0</v>
      </c>
      <c r="BH938" s="301">
        <f t="array" aca="1" ref="BH938" ca="1">SUMPRODUCT(0+(Summary!$D$5:$D$20="Yes"),IFERROR(N(INDIRECT("'"&amp;Summary!$C$5:$C$20&amp;"'!"&amp;ADDRESS(ROW(),COLUMN()))),0))</f>
        <v>0</v>
      </c>
      <c r="BI938" s="301">
        <f t="array" aca="1" ref="BI938" ca="1">SUMPRODUCT(0+(Summary!$D$5:$D$20="Yes"),IFERROR(N(INDIRECT("'"&amp;Summary!$C$5:$C$20&amp;"'!"&amp;ADDRESS(ROW(),COLUMN()))),0))</f>
        <v>0</v>
      </c>
      <c r="BJ938" s="301">
        <f t="array" aca="1" ref="BJ938" ca="1">SUMPRODUCT(0+(Summary!$D$5:$D$20="Yes"),IFERROR(N(INDIRECT("'"&amp;Summary!$C$5:$C$20&amp;"'!"&amp;ADDRESS(ROW(),COLUMN()))),0))</f>
        <v>0</v>
      </c>
      <c r="BK938" s="301">
        <f t="array" aca="1" ref="BK938" ca="1">SUMPRODUCT(0+(Summary!$D$5:$D$20="Yes"),IFERROR(N(INDIRECT("'"&amp;Summary!$C$5:$C$20&amp;"'!"&amp;ADDRESS(ROW(),COLUMN()))),0))</f>
        <v>0</v>
      </c>
      <c r="BL938" s="301">
        <f t="array" aca="1" ref="BL938" ca="1">SUMPRODUCT(0+(Summary!$D$5:$D$20="Yes"),IFERROR(N(INDIRECT("'"&amp;Summary!$C$5:$C$20&amp;"'!"&amp;ADDRESS(ROW(),COLUMN()))),0))</f>
        <v>0</v>
      </c>
      <c r="BM938" s="301">
        <f t="array" aca="1" ref="BM938" ca="1">SUMPRODUCT(0+(Summary!$D$5:$D$20="Yes"),IFERROR(N(INDIRECT("'"&amp;Summary!$C$5:$C$20&amp;"'!"&amp;ADDRESS(ROW(),COLUMN()))),0))</f>
        <v>0</v>
      </c>
      <c r="BN938" s="301">
        <f t="array" aca="1" ref="BN938" ca="1">SUMPRODUCT(0+(Summary!$D$5:$D$20="Yes"),IFERROR(N(INDIRECT("'"&amp;Summary!$C$5:$C$20&amp;"'!"&amp;ADDRESS(ROW(),COLUMN()))),0))</f>
        <v>0</v>
      </c>
      <c r="BO938" s="301">
        <f t="array" aca="1" ref="BO938" ca="1">SUMPRODUCT(0+(Summary!$D$5:$D$20="Yes"),IFERROR(N(INDIRECT("'"&amp;Summary!$C$5:$C$20&amp;"'!"&amp;ADDRESS(ROW(),COLUMN()))),0))</f>
        <v>0</v>
      </c>
      <c r="BP938" s="301">
        <f t="array" aca="1" ref="BP938" ca="1">SUMPRODUCT(0+(Summary!$D$5:$D$20="Yes"),IFERROR(N(INDIRECT("'"&amp;Summary!$C$5:$C$20&amp;"'!"&amp;ADDRESS(ROW(),COLUMN()))),0))</f>
        <v>0</v>
      </c>
      <c r="BQ938" s="301">
        <f t="array" aca="1" ref="BQ938" ca="1">SUMPRODUCT(0+(Summary!$D$5:$D$20="Yes"),IFERROR(N(INDIRECT("'"&amp;Summary!$C$5:$C$20&amp;"'!"&amp;ADDRESS(ROW(),COLUMN()))),0))</f>
        <v>0</v>
      </c>
      <c r="BR938" s="301">
        <f t="array" aca="1" ref="BR938" ca="1">SUMPRODUCT(0+(Summary!$D$5:$D$20="Yes"),IFERROR(N(INDIRECT("'"&amp;Summary!$C$5:$C$20&amp;"'!"&amp;ADDRESS(ROW(),COLUMN()))),0))</f>
        <v>0</v>
      </c>
      <c r="BS938" s="301">
        <f t="array" aca="1" ref="BS938" ca="1">SUMPRODUCT(0+(Summary!$D$5:$D$20="Yes"),IFERROR(N(INDIRECT("'"&amp;Summary!$C$5:$C$20&amp;"'!"&amp;ADDRESS(ROW(),COLUMN()))),0))</f>
        <v>0</v>
      </c>
      <c r="BT938" s="301">
        <f t="array" aca="1" ref="BT938" ca="1">SUMPRODUCT(0+(Summary!$D$5:$D$20="Yes"),IFERROR(N(INDIRECT("'"&amp;Summary!$C$5:$C$20&amp;"'!"&amp;ADDRESS(ROW(),COLUMN()))),0))</f>
        <v>0</v>
      </c>
      <c r="BU938" s="301">
        <f t="array" aca="1" ref="BU938" ca="1">SUMPRODUCT(0+(Summary!$D$5:$D$20="Yes"),IFERROR(N(INDIRECT("'"&amp;Summary!$C$5:$C$20&amp;"'!"&amp;ADDRESS(ROW(),COLUMN()))),0))</f>
        <v>0</v>
      </c>
      <c r="BV938" s="301">
        <f t="array" aca="1" ref="BV938" ca="1">SUMPRODUCT(0+(Summary!$D$5:$D$20="Yes"),IFERROR(N(INDIRECT("'"&amp;Summary!$C$5:$C$20&amp;"'!"&amp;ADDRESS(ROW(),COLUMN()))),0))</f>
        <v>0</v>
      </c>
      <c r="BW938" s="301">
        <f t="array" aca="1" ref="BW938" ca="1">SUMPRODUCT(0+(Summary!$D$5:$D$20="Yes"),IFERROR(N(INDIRECT("'"&amp;Summary!$C$5:$C$20&amp;"'!"&amp;ADDRESS(ROW(),COLUMN()))),0))</f>
        <v>0</v>
      </c>
      <c r="BX938" s="301">
        <f t="array" aca="1" ref="BX938" ca="1">SUMPRODUCT(0+(Summary!$D$5:$D$20="Yes"),IFERROR(N(INDIRECT("'"&amp;Summary!$C$5:$C$20&amp;"'!"&amp;ADDRESS(ROW(),COLUMN()))),0))</f>
        <v>0</v>
      </c>
      <c r="BY938" s="301">
        <f t="array" aca="1" ref="BY938" ca="1">SUMPRODUCT(0+(Summary!$D$5:$D$20="Yes"),IFERROR(N(INDIRECT("'"&amp;Summary!$C$5:$C$20&amp;"'!"&amp;ADDRESS(ROW(),COLUMN()))),0))</f>
        <v>0</v>
      </c>
      <c r="BZ938" s="301">
        <f t="array" aca="1" ref="BZ938" ca="1">SUMPRODUCT(0+(Summary!$D$5:$D$20="Yes"),IFERROR(N(INDIRECT("'"&amp;Summary!$C$5:$C$20&amp;"'!"&amp;ADDRESS(ROW(),COLUMN()))),0))</f>
        <v>0</v>
      </c>
      <c r="CA938" s="301">
        <f t="array" aca="1" ref="CA938" ca="1">SUMPRODUCT(0+(Summary!$D$5:$D$20="Yes"),IFERROR(N(INDIRECT("'"&amp;Summary!$C$5:$C$20&amp;"'!"&amp;ADDRESS(ROW(),COLUMN()))),0))</f>
        <v>0</v>
      </c>
      <c r="CB938" s="301">
        <f t="array" aca="1" ref="CB938" ca="1">SUMPRODUCT(0+(Summary!$D$5:$D$20="Yes"),IFERROR(N(INDIRECT("'"&amp;Summary!$C$5:$C$20&amp;"'!"&amp;ADDRESS(ROW(),COLUMN()))),0))</f>
        <v>0</v>
      </c>
      <c r="CC938" s="301">
        <f t="array" aca="1" ref="CC938" ca="1">SUMPRODUCT(0+(Summary!$D$5:$D$20="Yes"),IFERROR(N(INDIRECT("'"&amp;Summary!$C$5:$C$20&amp;"'!"&amp;ADDRESS(ROW(),COLUMN()))),0))</f>
        <v>0</v>
      </c>
      <c r="CD938" s="301">
        <f t="array" aca="1" ref="CD938" ca="1">SUMPRODUCT(0+(Summary!$D$5:$D$20="Yes"),IFERROR(N(INDIRECT("'"&amp;Summary!$C$5:$C$20&amp;"'!"&amp;ADDRESS(ROW(),COLUMN()))),0))</f>
        <v>0</v>
      </c>
      <c r="CE938" s="301">
        <f t="array" aca="1" ref="CE938" ca="1">SUMPRODUCT(0+(Summary!$D$5:$D$20="Yes"),IFERROR(N(INDIRECT("'"&amp;Summary!$C$5:$C$20&amp;"'!"&amp;ADDRESS(ROW(),COLUMN()))),0))</f>
        <v>0</v>
      </c>
      <c r="CF938" s="301">
        <f t="array" aca="1" ref="CF938" ca="1">SUMPRODUCT(0+(Summary!$D$5:$D$20="Yes"),IFERROR(N(INDIRECT("'"&amp;Summary!$C$5:$C$20&amp;"'!"&amp;ADDRESS(ROW(),COLUMN()))),0))</f>
        <v>0</v>
      </c>
      <c r="CG938" s="301">
        <f t="array" aca="1" ref="CG938" ca="1">SUMPRODUCT(0+(Summary!$D$5:$D$20="Yes"),IFERROR(N(INDIRECT("'"&amp;Summary!$C$5:$C$20&amp;"'!"&amp;ADDRESS(ROW(),COLUMN()))),0))</f>
        <v>0</v>
      </c>
      <c r="CH938" s="301">
        <f t="array" aca="1" ref="CH938" ca="1">SUMPRODUCT(0+(Summary!$D$5:$D$20="Yes"),IFERROR(N(INDIRECT("'"&amp;Summary!$C$5:$C$20&amp;"'!"&amp;ADDRESS(ROW(),COLUMN()))),0))</f>
        <v>0</v>
      </c>
      <c r="CI938" s="301">
        <f t="array" aca="1" ref="CI938" ca="1">SUMPRODUCT(0+(Summary!$D$5:$D$20="Yes"),IFERROR(N(INDIRECT("'"&amp;Summary!$C$5:$C$20&amp;"'!"&amp;ADDRESS(ROW(),COLUMN()))),0))</f>
        <v>0</v>
      </c>
      <c r="CJ938" s="301">
        <f t="array" aca="1" ref="CJ938" ca="1">SUMPRODUCT(0+(Summary!$D$5:$D$20="Yes"),IFERROR(N(INDIRECT("'"&amp;Summary!$C$5:$C$20&amp;"'!"&amp;ADDRESS(ROW(),COLUMN()))),0))</f>
        <v>0</v>
      </c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</row>
    <row r="939" spans="3:124" outlineLevel="1">
      <c r="C939" s="232" t="s">
        <v>314</v>
      </c>
      <c r="D939" s="349"/>
      <c r="E939" s="341">
        <f t="array" aca="1" ref="E939" ca="1">SUMPRODUCT(0+(Summary!$D$5:$D$20="Yes"),IFERROR(N(INDIRECT("'"&amp;Summary!$C$5:$C$20&amp;"'!"&amp;ADDRESS(ROW(),COLUMN()))),0))</f>
        <v>0</v>
      </c>
      <c r="F939" s="301">
        <f t="array" aca="1" ref="F939" ca="1">SUMPRODUCT(0+(Summary!$D$5:$D$20="Yes"),IFERROR(N(INDIRECT("'"&amp;Summary!$C$5:$C$20&amp;"'!"&amp;ADDRESS(ROW(),COLUMN()))),0))</f>
        <v>0</v>
      </c>
      <c r="G939" s="301">
        <f t="array" aca="1" ref="G939" ca="1">SUMPRODUCT(0+(Summary!$D$5:$D$20="Yes"),IFERROR(N(INDIRECT("'"&amp;Summary!$C$5:$C$20&amp;"'!"&amp;ADDRESS(ROW(),COLUMN()))),0))</f>
        <v>0</v>
      </c>
      <c r="H939" s="301">
        <f t="array" aca="1" ref="H939" ca="1">SUMPRODUCT(0+(Summary!$D$5:$D$20="Yes"),IFERROR(N(INDIRECT("'"&amp;Summary!$C$5:$C$20&amp;"'!"&amp;ADDRESS(ROW(),COLUMN()))),0))</f>
        <v>0</v>
      </c>
      <c r="I939" s="301">
        <f t="array" aca="1" ref="I939" ca="1">SUMPRODUCT(0+(Summary!$D$5:$D$20="Yes"),IFERROR(N(INDIRECT("'"&amp;Summary!$C$5:$C$20&amp;"'!"&amp;ADDRESS(ROW(),COLUMN()))),0))</f>
        <v>0</v>
      </c>
      <c r="J939" s="301">
        <f t="array" aca="1" ref="J939" ca="1">SUMPRODUCT(0+(Summary!$D$5:$D$20="Yes"),IFERROR(N(INDIRECT("'"&amp;Summary!$C$5:$C$20&amp;"'!"&amp;ADDRESS(ROW(),COLUMN()))),0))</f>
        <v>0</v>
      </c>
      <c r="K939" s="301">
        <f t="array" aca="1" ref="K939" ca="1">SUMPRODUCT(0+(Summary!$D$5:$D$20="Yes"),IFERROR(N(INDIRECT("'"&amp;Summary!$C$5:$C$20&amp;"'!"&amp;ADDRESS(ROW(),COLUMN()))),0))</f>
        <v>0</v>
      </c>
      <c r="L939" s="301">
        <f t="array" aca="1" ref="L939" ca="1">SUMPRODUCT(0+(Summary!$D$5:$D$20="Yes"),IFERROR(N(INDIRECT("'"&amp;Summary!$C$5:$C$20&amp;"'!"&amp;ADDRESS(ROW(),COLUMN()))),0))</f>
        <v>0</v>
      </c>
      <c r="M939" s="301">
        <f t="array" aca="1" ref="M939" ca="1">SUMPRODUCT(0+(Summary!$D$5:$D$20="Yes"),IFERROR(N(INDIRECT("'"&amp;Summary!$C$5:$C$20&amp;"'!"&amp;ADDRESS(ROW(),COLUMN()))),0))</f>
        <v>0</v>
      </c>
      <c r="N939" s="301">
        <f t="array" aca="1" ref="N939" ca="1">SUMPRODUCT(0+(Summary!$D$5:$D$20="Yes"),IFERROR(N(INDIRECT("'"&amp;Summary!$C$5:$C$20&amp;"'!"&amp;ADDRESS(ROW(),COLUMN()))),0))</f>
        <v>0</v>
      </c>
      <c r="O939" s="301">
        <f t="array" aca="1" ref="O939" ca="1">SUMPRODUCT(0+(Summary!$D$5:$D$20="Yes"),IFERROR(N(INDIRECT("'"&amp;Summary!$C$5:$C$20&amp;"'!"&amp;ADDRESS(ROW(),COLUMN()))),0))</f>
        <v>0</v>
      </c>
      <c r="P939" s="301">
        <f t="array" aca="1" ref="P939" ca="1">SUMPRODUCT(0+(Summary!$D$5:$D$20="Yes"),IFERROR(N(INDIRECT("'"&amp;Summary!$C$5:$C$20&amp;"'!"&amp;ADDRESS(ROW(),COLUMN()))),0))</f>
        <v>0</v>
      </c>
      <c r="Q939" s="301">
        <f t="array" aca="1" ref="Q939" ca="1">SUMPRODUCT(0+(Summary!$D$5:$D$20="Yes"),IFERROR(N(INDIRECT("'"&amp;Summary!$C$5:$C$20&amp;"'!"&amp;ADDRESS(ROW(),COLUMN()))),0))</f>
        <v>0</v>
      </c>
      <c r="R939" s="301">
        <f t="array" aca="1" ref="R939" ca="1">SUMPRODUCT(0+(Summary!$D$5:$D$20="Yes"),IFERROR(N(INDIRECT("'"&amp;Summary!$C$5:$C$20&amp;"'!"&amp;ADDRESS(ROW(),COLUMN()))),0))</f>
        <v>0</v>
      </c>
      <c r="S939" s="301">
        <f t="array" aca="1" ref="S939" ca="1">SUMPRODUCT(0+(Summary!$D$5:$D$20="Yes"),IFERROR(N(INDIRECT("'"&amp;Summary!$C$5:$C$20&amp;"'!"&amp;ADDRESS(ROW(),COLUMN()))),0))</f>
        <v>0</v>
      </c>
      <c r="T939" s="301">
        <f t="array" aca="1" ref="T939" ca="1">SUMPRODUCT(0+(Summary!$D$5:$D$20="Yes"),IFERROR(N(INDIRECT("'"&amp;Summary!$C$5:$C$20&amp;"'!"&amp;ADDRESS(ROW(),COLUMN()))),0))</f>
        <v>0</v>
      </c>
      <c r="U939" s="301">
        <f t="array" aca="1" ref="U939" ca="1">SUMPRODUCT(0+(Summary!$D$5:$D$20="Yes"),IFERROR(N(INDIRECT("'"&amp;Summary!$C$5:$C$20&amp;"'!"&amp;ADDRESS(ROW(),COLUMN()))),0))</f>
        <v>0</v>
      </c>
      <c r="V939" s="301">
        <f t="array" aca="1" ref="V939" ca="1">SUMPRODUCT(0+(Summary!$D$5:$D$20="Yes"),IFERROR(N(INDIRECT("'"&amp;Summary!$C$5:$C$20&amp;"'!"&amp;ADDRESS(ROW(),COLUMN()))),0))</f>
        <v>0</v>
      </c>
      <c r="W939" s="301">
        <f t="array" aca="1" ref="W939" ca="1">SUMPRODUCT(0+(Summary!$D$5:$D$20="Yes"),IFERROR(N(INDIRECT("'"&amp;Summary!$C$5:$C$20&amp;"'!"&amp;ADDRESS(ROW(),COLUMN()))),0))</f>
        <v>0</v>
      </c>
      <c r="X939" s="301">
        <f t="array" aca="1" ref="X939" ca="1">SUMPRODUCT(0+(Summary!$D$5:$D$20="Yes"),IFERROR(N(INDIRECT("'"&amp;Summary!$C$5:$C$20&amp;"'!"&amp;ADDRESS(ROW(),COLUMN()))),0))</f>
        <v>0</v>
      </c>
      <c r="Y939" s="301">
        <f t="array" aca="1" ref="Y939" ca="1">SUMPRODUCT(0+(Summary!$D$5:$D$20="Yes"),IFERROR(N(INDIRECT("'"&amp;Summary!$C$5:$C$20&amp;"'!"&amp;ADDRESS(ROW(),COLUMN()))),0))</f>
        <v>0</v>
      </c>
      <c r="Z939" s="301">
        <f t="array" aca="1" ref="Z939" ca="1">SUMPRODUCT(0+(Summary!$D$5:$D$20="Yes"),IFERROR(N(INDIRECT("'"&amp;Summary!$C$5:$C$20&amp;"'!"&amp;ADDRESS(ROW(),COLUMN()))),0))</f>
        <v>0</v>
      </c>
      <c r="AA939" s="301">
        <f t="array" aca="1" ref="AA939" ca="1">SUMPRODUCT(0+(Summary!$D$5:$D$20="Yes"),IFERROR(N(INDIRECT("'"&amp;Summary!$C$5:$C$20&amp;"'!"&amp;ADDRESS(ROW(),COLUMN()))),0))</f>
        <v>0</v>
      </c>
      <c r="AB939" s="301">
        <f t="array" aca="1" ref="AB939" ca="1">SUMPRODUCT(0+(Summary!$D$5:$D$20="Yes"),IFERROR(N(INDIRECT("'"&amp;Summary!$C$5:$C$20&amp;"'!"&amp;ADDRESS(ROW(),COLUMN()))),0))</f>
        <v>0</v>
      </c>
      <c r="AC939" s="301">
        <f t="array" aca="1" ref="AC939" ca="1">SUMPRODUCT(0+(Summary!$D$5:$D$20="Yes"),IFERROR(N(INDIRECT("'"&amp;Summary!$C$5:$C$20&amp;"'!"&amp;ADDRESS(ROW(),COLUMN()))),0))</f>
        <v>0</v>
      </c>
      <c r="AD939" s="301">
        <f t="array" aca="1" ref="AD939" ca="1">SUMPRODUCT(0+(Summary!$D$5:$D$20="Yes"),IFERROR(N(INDIRECT("'"&amp;Summary!$C$5:$C$20&amp;"'!"&amp;ADDRESS(ROW(),COLUMN()))),0))</f>
        <v>0</v>
      </c>
      <c r="AE939" s="301">
        <f t="array" aca="1" ref="AE939" ca="1">SUMPRODUCT(0+(Summary!$D$5:$D$20="Yes"),IFERROR(N(INDIRECT("'"&amp;Summary!$C$5:$C$20&amp;"'!"&amp;ADDRESS(ROW(),COLUMN()))),0))</f>
        <v>0</v>
      </c>
      <c r="AF939" s="301">
        <f t="array" aca="1" ref="AF939" ca="1">SUMPRODUCT(0+(Summary!$D$5:$D$20="Yes"),IFERROR(N(INDIRECT("'"&amp;Summary!$C$5:$C$20&amp;"'!"&amp;ADDRESS(ROW(),COLUMN()))),0))</f>
        <v>0</v>
      </c>
      <c r="AG939" s="301">
        <f t="array" aca="1" ref="AG939" ca="1">SUMPRODUCT(0+(Summary!$D$5:$D$20="Yes"),IFERROR(N(INDIRECT("'"&amp;Summary!$C$5:$C$20&amp;"'!"&amp;ADDRESS(ROW(),COLUMN()))),0))</f>
        <v>0</v>
      </c>
      <c r="AH939" s="301">
        <f t="array" aca="1" ref="AH939" ca="1">SUMPRODUCT(0+(Summary!$D$5:$D$20="Yes"),IFERROR(N(INDIRECT("'"&amp;Summary!$C$5:$C$20&amp;"'!"&amp;ADDRESS(ROW(),COLUMN()))),0))</f>
        <v>0</v>
      </c>
      <c r="AI939" s="301">
        <f t="array" aca="1" ref="AI939" ca="1">SUMPRODUCT(0+(Summary!$D$5:$D$20="Yes"),IFERROR(N(INDIRECT("'"&amp;Summary!$C$5:$C$20&amp;"'!"&amp;ADDRESS(ROW(),COLUMN()))),0))</f>
        <v>0</v>
      </c>
      <c r="AJ939" s="301">
        <f t="array" aca="1" ref="AJ939" ca="1">SUMPRODUCT(0+(Summary!$D$5:$D$20="Yes"),IFERROR(N(INDIRECT("'"&amp;Summary!$C$5:$C$20&amp;"'!"&amp;ADDRESS(ROW(),COLUMN()))),0))</f>
        <v>0</v>
      </c>
      <c r="AK939" s="301">
        <f t="array" aca="1" ref="AK939" ca="1">SUMPRODUCT(0+(Summary!$D$5:$D$20="Yes"),IFERROR(N(INDIRECT("'"&amp;Summary!$C$5:$C$20&amp;"'!"&amp;ADDRESS(ROW(),COLUMN()))),0))</f>
        <v>0</v>
      </c>
      <c r="AL939" s="301">
        <f t="array" aca="1" ref="AL939" ca="1">SUMPRODUCT(0+(Summary!$D$5:$D$20="Yes"),IFERROR(N(INDIRECT("'"&amp;Summary!$C$5:$C$20&amp;"'!"&amp;ADDRESS(ROW(),COLUMN()))),0))</f>
        <v>0</v>
      </c>
      <c r="AM939" s="301">
        <f t="array" aca="1" ref="AM939" ca="1">SUMPRODUCT(0+(Summary!$D$5:$D$20="Yes"),IFERROR(N(INDIRECT("'"&amp;Summary!$C$5:$C$20&amp;"'!"&amp;ADDRESS(ROW(),COLUMN()))),0))</f>
        <v>0</v>
      </c>
      <c r="AN939" s="301">
        <f t="array" aca="1" ref="AN939" ca="1">SUMPRODUCT(0+(Summary!$D$5:$D$20="Yes"),IFERROR(N(INDIRECT("'"&amp;Summary!$C$5:$C$20&amp;"'!"&amp;ADDRESS(ROW(),COLUMN()))),0))</f>
        <v>0</v>
      </c>
      <c r="AO939" s="301">
        <f t="array" aca="1" ref="AO939" ca="1">SUMPRODUCT(0+(Summary!$D$5:$D$20="Yes"),IFERROR(N(INDIRECT("'"&amp;Summary!$C$5:$C$20&amp;"'!"&amp;ADDRESS(ROW(),COLUMN()))),0))</f>
        <v>0</v>
      </c>
      <c r="AP939" s="301">
        <f t="array" aca="1" ref="AP939" ca="1">SUMPRODUCT(0+(Summary!$D$5:$D$20="Yes"),IFERROR(N(INDIRECT("'"&amp;Summary!$C$5:$C$20&amp;"'!"&amp;ADDRESS(ROW(),COLUMN()))),0))</f>
        <v>0</v>
      </c>
      <c r="AQ939" s="301">
        <f t="array" aca="1" ref="AQ939" ca="1">SUMPRODUCT(0+(Summary!$D$5:$D$20="Yes"),IFERROR(N(INDIRECT("'"&amp;Summary!$C$5:$C$20&amp;"'!"&amp;ADDRESS(ROW(),COLUMN()))),0))</f>
        <v>0</v>
      </c>
      <c r="AR939" s="301">
        <f t="array" aca="1" ref="AR939" ca="1">SUMPRODUCT(0+(Summary!$D$5:$D$20="Yes"),IFERROR(N(INDIRECT("'"&amp;Summary!$C$5:$C$20&amp;"'!"&amp;ADDRESS(ROW(),COLUMN()))),0))</f>
        <v>0</v>
      </c>
      <c r="AS939" s="301">
        <f t="array" aca="1" ref="AS939" ca="1">SUMPRODUCT(0+(Summary!$D$5:$D$20="Yes"),IFERROR(N(INDIRECT("'"&amp;Summary!$C$5:$C$20&amp;"'!"&amp;ADDRESS(ROW(),COLUMN()))),0))</f>
        <v>0</v>
      </c>
      <c r="AT939" s="301">
        <f t="array" aca="1" ref="AT939" ca="1">SUMPRODUCT(0+(Summary!$D$5:$D$20="Yes"),IFERROR(N(INDIRECT("'"&amp;Summary!$C$5:$C$20&amp;"'!"&amp;ADDRESS(ROW(),COLUMN()))),0))</f>
        <v>0</v>
      </c>
      <c r="AU939" s="301">
        <f t="array" aca="1" ref="AU939" ca="1">SUMPRODUCT(0+(Summary!$D$5:$D$20="Yes"),IFERROR(N(INDIRECT("'"&amp;Summary!$C$5:$C$20&amp;"'!"&amp;ADDRESS(ROW(),COLUMN()))),0))</f>
        <v>0</v>
      </c>
      <c r="AV939" s="301">
        <f t="array" aca="1" ref="AV939" ca="1">SUMPRODUCT(0+(Summary!$D$5:$D$20="Yes"),IFERROR(N(INDIRECT("'"&amp;Summary!$C$5:$C$20&amp;"'!"&amp;ADDRESS(ROW(),COLUMN()))),0))</f>
        <v>0</v>
      </c>
      <c r="AW939" s="301">
        <f t="array" aca="1" ref="AW939" ca="1">SUMPRODUCT(0+(Summary!$D$5:$D$20="Yes"),IFERROR(N(INDIRECT("'"&amp;Summary!$C$5:$C$20&amp;"'!"&amp;ADDRESS(ROW(),COLUMN()))),0))</f>
        <v>0</v>
      </c>
      <c r="AX939" s="301">
        <f t="array" aca="1" ref="AX939" ca="1">SUMPRODUCT(0+(Summary!$D$5:$D$20="Yes"),IFERROR(N(INDIRECT("'"&amp;Summary!$C$5:$C$20&amp;"'!"&amp;ADDRESS(ROW(),COLUMN()))),0))</f>
        <v>0</v>
      </c>
      <c r="AY939" s="301">
        <f t="array" aca="1" ref="AY939" ca="1">SUMPRODUCT(0+(Summary!$D$5:$D$20="Yes"),IFERROR(N(INDIRECT("'"&amp;Summary!$C$5:$C$20&amp;"'!"&amp;ADDRESS(ROW(),COLUMN()))),0))</f>
        <v>0</v>
      </c>
      <c r="AZ939" s="301">
        <f t="array" aca="1" ref="AZ939" ca="1">SUMPRODUCT(0+(Summary!$D$5:$D$20="Yes"),IFERROR(N(INDIRECT("'"&amp;Summary!$C$5:$C$20&amp;"'!"&amp;ADDRESS(ROW(),COLUMN()))),0))</f>
        <v>0</v>
      </c>
      <c r="BA939" s="301">
        <f t="array" aca="1" ref="BA939" ca="1">SUMPRODUCT(0+(Summary!$D$5:$D$20="Yes"),IFERROR(N(INDIRECT("'"&amp;Summary!$C$5:$C$20&amp;"'!"&amp;ADDRESS(ROW(),COLUMN()))),0))</f>
        <v>0</v>
      </c>
      <c r="BB939" s="301">
        <f t="array" aca="1" ref="BB939" ca="1">SUMPRODUCT(0+(Summary!$D$5:$D$20="Yes"),IFERROR(N(INDIRECT("'"&amp;Summary!$C$5:$C$20&amp;"'!"&amp;ADDRESS(ROW(),COLUMN()))),0))</f>
        <v>0</v>
      </c>
      <c r="BC939" s="301">
        <f t="array" aca="1" ref="BC939" ca="1">SUMPRODUCT(0+(Summary!$D$5:$D$20="Yes"),IFERROR(N(INDIRECT("'"&amp;Summary!$C$5:$C$20&amp;"'!"&amp;ADDRESS(ROW(),COLUMN()))),0))</f>
        <v>0</v>
      </c>
      <c r="BD939" s="301">
        <f t="array" aca="1" ref="BD939" ca="1">SUMPRODUCT(0+(Summary!$D$5:$D$20="Yes"),IFERROR(N(INDIRECT("'"&amp;Summary!$C$5:$C$20&amp;"'!"&amp;ADDRESS(ROW(),COLUMN()))),0))</f>
        <v>0</v>
      </c>
      <c r="BE939" s="301">
        <f t="array" aca="1" ref="BE939" ca="1">SUMPRODUCT(0+(Summary!$D$5:$D$20="Yes"),IFERROR(N(INDIRECT("'"&amp;Summary!$C$5:$C$20&amp;"'!"&amp;ADDRESS(ROW(),COLUMN()))),0))</f>
        <v>0</v>
      </c>
      <c r="BF939" s="301">
        <f t="array" aca="1" ref="BF939" ca="1">SUMPRODUCT(0+(Summary!$D$5:$D$20="Yes"),IFERROR(N(INDIRECT("'"&amp;Summary!$C$5:$C$20&amp;"'!"&amp;ADDRESS(ROW(),COLUMN()))),0))</f>
        <v>0</v>
      </c>
      <c r="BG939" s="301">
        <f t="array" aca="1" ref="BG939" ca="1">SUMPRODUCT(0+(Summary!$D$5:$D$20="Yes"),IFERROR(N(INDIRECT("'"&amp;Summary!$C$5:$C$20&amp;"'!"&amp;ADDRESS(ROW(),COLUMN()))),0))</f>
        <v>0</v>
      </c>
      <c r="BH939" s="301">
        <f t="array" aca="1" ref="BH939" ca="1">SUMPRODUCT(0+(Summary!$D$5:$D$20="Yes"),IFERROR(N(INDIRECT("'"&amp;Summary!$C$5:$C$20&amp;"'!"&amp;ADDRESS(ROW(),COLUMN()))),0))</f>
        <v>0</v>
      </c>
      <c r="BI939" s="301">
        <f t="array" aca="1" ref="BI939" ca="1">SUMPRODUCT(0+(Summary!$D$5:$D$20="Yes"),IFERROR(N(INDIRECT("'"&amp;Summary!$C$5:$C$20&amp;"'!"&amp;ADDRESS(ROW(),COLUMN()))),0))</f>
        <v>0</v>
      </c>
      <c r="BJ939" s="301">
        <f t="array" aca="1" ref="BJ939" ca="1">SUMPRODUCT(0+(Summary!$D$5:$D$20="Yes"),IFERROR(N(INDIRECT("'"&amp;Summary!$C$5:$C$20&amp;"'!"&amp;ADDRESS(ROW(),COLUMN()))),0))</f>
        <v>0</v>
      </c>
      <c r="BK939" s="301">
        <f t="array" aca="1" ref="BK939" ca="1">SUMPRODUCT(0+(Summary!$D$5:$D$20="Yes"),IFERROR(N(INDIRECT("'"&amp;Summary!$C$5:$C$20&amp;"'!"&amp;ADDRESS(ROW(),COLUMN()))),0))</f>
        <v>0</v>
      </c>
      <c r="BL939" s="301">
        <f t="array" aca="1" ref="BL939" ca="1">SUMPRODUCT(0+(Summary!$D$5:$D$20="Yes"),IFERROR(N(INDIRECT("'"&amp;Summary!$C$5:$C$20&amp;"'!"&amp;ADDRESS(ROW(),COLUMN()))),0))</f>
        <v>0</v>
      </c>
      <c r="BM939" s="301">
        <f t="array" aca="1" ref="BM939" ca="1">SUMPRODUCT(0+(Summary!$D$5:$D$20="Yes"),IFERROR(N(INDIRECT("'"&amp;Summary!$C$5:$C$20&amp;"'!"&amp;ADDRESS(ROW(),COLUMN()))),0))</f>
        <v>0</v>
      </c>
      <c r="BN939" s="301">
        <f t="array" aca="1" ref="BN939" ca="1">SUMPRODUCT(0+(Summary!$D$5:$D$20="Yes"),IFERROR(N(INDIRECT("'"&amp;Summary!$C$5:$C$20&amp;"'!"&amp;ADDRESS(ROW(),COLUMN()))),0))</f>
        <v>0</v>
      </c>
      <c r="BO939" s="301">
        <f t="array" aca="1" ref="BO939" ca="1">SUMPRODUCT(0+(Summary!$D$5:$D$20="Yes"),IFERROR(N(INDIRECT("'"&amp;Summary!$C$5:$C$20&amp;"'!"&amp;ADDRESS(ROW(),COLUMN()))),0))</f>
        <v>0</v>
      </c>
      <c r="BP939" s="301">
        <f t="array" aca="1" ref="BP939" ca="1">SUMPRODUCT(0+(Summary!$D$5:$D$20="Yes"),IFERROR(N(INDIRECT("'"&amp;Summary!$C$5:$C$20&amp;"'!"&amp;ADDRESS(ROW(),COLUMN()))),0))</f>
        <v>0</v>
      </c>
      <c r="BQ939" s="301">
        <f t="array" aca="1" ref="BQ939" ca="1">SUMPRODUCT(0+(Summary!$D$5:$D$20="Yes"),IFERROR(N(INDIRECT("'"&amp;Summary!$C$5:$C$20&amp;"'!"&amp;ADDRESS(ROW(),COLUMN()))),0))</f>
        <v>0</v>
      </c>
      <c r="BR939" s="301">
        <f t="array" aca="1" ref="BR939" ca="1">SUMPRODUCT(0+(Summary!$D$5:$D$20="Yes"),IFERROR(N(INDIRECT("'"&amp;Summary!$C$5:$C$20&amp;"'!"&amp;ADDRESS(ROW(),COLUMN()))),0))</f>
        <v>0</v>
      </c>
      <c r="BS939" s="301">
        <f t="array" aca="1" ref="BS939" ca="1">SUMPRODUCT(0+(Summary!$D$5:$D$20="Yes"),IFERROR(N(INDIRECT("'"&amp;Summary!$C$5:$C$20&amp;"'!"&amp;ADDRESS(ROW(),COLUMN()))),0))</f>
        <v>0</v>
      </c>
      <c r="BT939" s="301">
        <f t="array" aca="1" ref="BT939" ca="1">SUMPRODUCT(0+(Summary!$D$5:$D$20="Yes"),IFERROR(N(INDIRECT("'"&amp;Summary!$C$5:$C$20&amp;"'!"&amp;ADDRESS(ROW(),COLUMN()))),0))</f>
        <v>0</v>
      </c>
      <c r="BU939" s="301">
        <f t="array" aca="1" ref="BU939" ca="1">SUMPRODUCT(0+(Summary!$D$5:$D$20="Yes"),IFERROR(N(INDIRECT("'"&amp;Summary!$C$5:$C$20&amp;"'!"&amp;ADDRESS(ROW(),COLUMN()))),0))</f>
        <v>0</v>
      </c>
      <c r="BV939" s="301">
        <f t="array" aca="1" ref="BV939" ca="1">SUMPRODUCT(0+(Summary!$D$5:$D$20="Yes"),IFERROR(N(INDIRECT("'"&amp;Summary!$C$5:$C$20&amp;"'!"&amp;ADDRESS(ROW(),COLUMN()))),0))</f>
        <v>0</v>
      </c>
      <c r="BW939" s="301">
        <f t="array" aca="1" ref="BW939" ca="1">SUMPRODUCT(0+(Summary!$D$5:$D$20="Yes"),IFERROR(N(INDIRECT("'"&amp;Summary!$C$5:$C$20&amp;"'!"&amp;ADDRESS(ROW(),COLUMN()))),0))</f>
        <v>0</v>
      </c>
      <c r="BX939" s="301">
        <f t="array" aca="1" ref="BX939" ca="1">SUMPRODUCT(0+(Summary!$D$5:$D$20="Yes"),IFERROR(N(INDIRECT("'"&amp;Summary!$C$5:$C$20&amp;"'!"&amp;ADDRESS(ROW(),COLUMN()))),0))</f>
        <v>0</v>
      </c>
      <c r="BY939" s="301">
        <f t="array" aca="1" ref="BY939" ca="1">SUMPRODUCT(0+(Summary!$D$5:$D$20="Yes"),IFERROR(N(INDIRECT("'"&amp;Summary!$C$5:$C$20&amp;"'!"&amp;ADDRESS(ROW(),COLUMN()))),0))</f>
        <v>0</v>
      </c>
      <c r="BZ939" s="301">
        <f t="array" aca="1" ref="BZ939" ca="1">SUMPRODUCT(0+(Summary!$D$5:$D$20="Yes"),IFERROR(N(INDIRECT("'"&amp;Summary!$C$5:$C$20&amp;"'!"&amp;ADDRESS(ROW(),COLUMN()))),0))</f>
        <v>0</v>
      </c>
      <c r="CA939" s="301">
        <f t="array" aca="1" ref="CA939" ca="1">SUMPRODUCT(0+(Summary!$D$5:$D$20="Yes"),IFERROR(N(INDIRECT("'"&amp;Summary!$C$5:$C$20&amp;"'!"&amp;ADDRESS(ROW(),COLUMN()))),0))</f>
        <v>0</v>
      </c>
      <c r="CB939" s="301">
        <f t="array" aca="1" ref="CB939" ca="1">SUMPRODUCT(0+(Summary!$D$5:$D$20="Yes"),IFERROR(N(INDIRECT("'"&amp;Summary!$C$5:$C$20&amp;"'!"&amp;ADDRESS(ROW(),COLUMN()))),0))</f>
        <v>0</v>
      </c>
      <c r="CC939" s="301">
        <f t="array" aca="1" ref="CC939" ca="1">SUMPRODUCT(0+(Summary!$D$5:$D$20="Yes"),IFERROR(N(INDIRECT("'"&amp;Summary!$C$5:$C$20&amp;"'!"&amp;ADDRESS(ROW(),COLUMN()))),0))</f>
        <v>0</v>
      </c>
      <c r="CD939" s="301">
        <f t="array" aca="1" ref="CD939" ca="1">SUMPRODUCT(0+(Summary!$D$5:$D$20="Yes"),IFERROR(N(INDIRECT("'"&amp;Summary!$C$5:$C$20&amp;"'!"&amp;ADDRESS(ROW(),COLUMN()))),0))</f>
        <v>0</v>
      </c>
      <c r="CE939" s="301">
        <f t="array" aca="1" ref="CE939" ca="1">SUMPRODUCT(0+(Summary!$D$5:$D$20="Yes"),IFERROR(N(INDIRECT("'"&amp;Summary!$C$5:$C$20&amp;"'!"&amp;ADDRESS(ROW(),COLUMN()))),0))</f>
        <v>0</v>
      </c>
      <c r="CF939" s="301">
        <f t="array" aca="1" ref="CF939" ca="1">SUMPRODUCT(0+(Summary!$D$5:$D$20="Yes"),IFERROR(N(INDIRECT("'"&amp;Summary!$C$5:$C$20&amp;"'!"&amp;ADDRESS(ROW(),COLUMN()))),0))</f>
        <v>0</v>
      </c>
      <c r="CG939" s="301">
        <f t="array" aca="1" ref="CG939" ca="1">SUMPRODUCT(0+(Summary!$D$5:$D$20="Yes"),IFERROR(N(INDIRECT("'"&amp;Summary!$C$5:$C$20&amp;"'!"&amp;ADDRESS(ROW(),COLUMN()))),0))</f>
        <v>0</v>
      </c>
      <c r="CH939" s="301">
        <f t="array" aca="1" ref="CH939" ca="1">SUMPRODUCT(0+(Summary!$D$5:$D$20="Yes"),IFERROR(N(INDIRECT("'"&amp;Summary!$C$5:$C$20&amp;"'!"&amp;ADDRESS(ROW(),COLUMN()))),0))</f>
        <v>0</v>
      </c>
      <c r="CI939" s="301">
        <f t="array" aca="1" ref="CI939" ca="1">SUMPRODUCT(0+(Summary!$D$5:$D$20="Yes"),IFERROR(N(INDIRECT("'"&amp;Summary!$C$5:$C$20&amp;"'!"&amp;ADDRESS(ROW(),COLUMN()))),0))</f>
        <v>0</v>
      </c>
      <c r="CJ939" s="301">
        <f t="array" aca="1" ref="CJ939" ca="1">SUMPRODUCT(0+(Summary!$D$5:$D$20="Yes"),IFERROR(N(INDIRECT("'"&amp;Summary!$C$5:$C$20&amp;"'!"&amp;ADDRESS(ROW(),COLUMN()))),0))</f>
        <v>0</v>
      </c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</row>
    <row r="940" spans="3:124" outlineLevel="1">
      <c r="C940" s="232" t="s">
        <v>315</v>
      </c>
      <c r="D940" s="349"/>
      <c r="E940" s="341">
        <f t="array" aca="1" ref="E940" ca="1">SUMPRODUCT(0+(Summary!$D$5:$D$20="Yes"),IFERROR(N(INDIRECT("'"&amp;Summary!$C$5:$C$20&amp;"'!"&amp;ADDRESS(ROW(),COLUMN()))),0))</f>
        <v>0</v>
      </c>
      <c r="F940" s="342">
        <f t="array" aca="1" ref="F940" ca="1">SUMPRODUCT(0+(Summary!$D$5:$D$20="Yes"),IFERROR(N(INDIRECT("'"&amp;Summary!$C$5:$C$20&amp;"'!"&amp;ADDRESS(ROW(),COLUMN()))),0))</f>
        <v>0</v>
      </c>
      <c r="G940" s="342">
        <f t="array" aca="1" ref="G940" ca="1">SUMPRODUCT(0+(Summary!$D$5:$D$20="Yes"),IFERROR(N(INDIRECT("'"&amp;Summary!$C$5:$C$20&amp;"'!"&amp;ADDRESS(ROW(),COLUMN()))),0))</f>
        <v>0</v>
      </c>
      <c r="H940" s="342">
        <f t="array" aca="1" ref="H940" ca="1">SUMPRODUCT(0+(Summary!$D$5:$D$20="Yes"),IFERROR(N(INDIRECT("'"&amp;Summary!$C$5:$C$20&amp;"'!"&amp;ADDRESS(ROW(),COLUMN()))),0))</f>
        <v>0</v>
      </c>
      <c r="I940" s="342">
        <f t="array" aca="1" ref="I940" ca="1">SUMPRODUCT(0+(Summary!$D$5:$D$20="Yes"),IFERROR(N(INDIRECT("'"&amp;Summary!$C$5:$C$20&amp;"'!"&amp;ADDRESS(ROW(),COLUMN()))),0))</f>
        <v>0</v>
      </c>
      <c r="J940" s="342">
        <f t="array" aca="1" ref="J940" ca="1">SUMPRODUCT(0+(Summary!$D$5:$D$20="Yes"),IFERROR(N(INDIRECT("'"&amp;Summary!$C$5:$C$20&amp;"'!"&amp;ADDRESS(ROW(),COLUMN()))),0))</f>
        <v>0</v>
      </c>
      <c r="K940" s="342">
        <f t="array" aca="1" ref="K940" ca="1">SUMPRODUCT(0+(Summary!$D$5:$D$20="Yes"),IFERROR(N(INDIRECT("'"&amp;Summary!$C$5:$C$20&amp;"'!"&amp;ADDRESS(ROW(),COLUMN()))),0))</f>
        <v>0</v>
      </c>
      <c r="L940" s="342">
        <f t="array" aca="1" ref="L940" ca="1">SUMPRODUCT(0+(Summary!$D$5:$D$20="Yes"),IFERROR(N(INDIRECT("'"&amp;Summary!$C$5:$C$20&amp;"'!"&amp;ADDRESS(ROW(),COLUMN()))),0))</f>
        <v>0</v>
      </c>
      <c r="M940" s="342">
        <f t="array" aca="1" ref="M940" ca="1">SUMPRODUCT(0+(Summary!$D$5:$D$20="Yes"),IFERROR(N(INDIRECT("'"&amp;Summary!$C$5:$C$20&amp;"'!"&amp;ADDRESS(ROW(),COLUMN()))),0))</f>
        <v>0</v>
      </c>
      <c r="N940" s="342">
        <f t="array" aca="1" ref="N940" ca="1">SUMPRODUCT(0+(Summary!$D$5:$D$20="Yes"),IFERROR(N(INDIRECT("'"&amp;Summary!$C$5:$C$20&amp;"'!"&amp;ADDRESS(ROW(),COLUMN()))),0))</f>
        <v>0</v>
      </c>
      <c r="O940" s="342">
        <f t="array" aca="1" ref="O940" ca="1">SUMPRODUCT(0+(Summary!$D$5:$D$20="Yes"),IFERROR(N(INDIRECT("'"&amp;Summary!$C$5:$C$20&amp;"'!"&amp;ADDRESS(ROW(),COLUMN()))),0))</f>
        <v>0</v>
      </c>
      <c r="P940" s="342">
        <f t="array" aca="1" ref="P940" ca="1">SUMPRODUCT(0+(Summary!$D$5:$D$20="Yes"),IFERROR(N(INDIRECT("'"&amp;Summary!$C$5:$C$20&amp;"'!"&amp;ADDRESS(ROW(),COLUMN()))),0))</f>
        <v>0</v>
      </c>
      <c r="Q940" s="342">
        <f t="array" aca="1" ref="Q940" ca="1">SUMPRODUCT(0+(Summary!$D$5:$D$20="Yes"),IFERROR(N(INDIRECT("'"&amp;Summary!$C$5:$C$20&amp;"'!"&amp;ADDRESS(ROW(),COLUMN()))),0))</f>
        <v>0</v>
      </c>
      <c r="R940" s="342">
        <f t="array" aca="1" ref="R940" ca="1">SUMPRODUCT(0+(Summary!$D$5:$D$20="Yes"),IFERROR(N(INDIRECT("'"&amp;Summary!$C$5:$C$20&amp;"'!"&amp;ADDRESS(ROW(),COLUMN()))),0))</f>
        <v>0</v>
      </c>
      <c r="S940" s="342">
        <f t="array" aca="1" ref="S940" ca="1">SUMPRODUCT(0+(Summary!$D$5:$D$20="Yes"),IFERROR(N(INDIRECT("'"&amp;Summary!$C$5:$C$20&amp;"'!"&amp;ADDRESS(ROW(),COLUMN()))),0))</f>
        <v>0</v>
      </c>
      <c r="T940" s="342">
        <f t="array" aca="1" ref="T940" ca="1">SUMPRODUCT(0+(Summary!$D$5:$D$20="Yes"),IFERROR(N(INDIRECT("'"&amp;Summary!$C$5:$C$20&amp;"'!"&amp;ADDRESS(ROW(),COLUMN()))),0))</f>
        <v>0</v>
      </c>
      <c r="U940" s="342">
        <f t="array" aca="1" ref="U940" ca="1">SUMPRODUCT(0+(Summary!$D$5:$D$20="Yes"),IFERROR(N(INDIRECT("'"&amp;Summary!$C$5:$C$20&amp;"'!"&amp;ADDRESS(ROW(),COLUMN()))),0))</f>
        <v>0</v>
      </c>
      <c r="V940" s="342">
        <f t="array" aca="1" ref="V940" ca="1">SUMPRODUCT(0+(Summary!$D$5:$D$20="Yes"),IFERROR(N(INDIRECT("'"&amp;Summary!$C$5:$C$20&amp;"'!"&amp;ADDRESS(ROW(),COLUMN()))),0))</f>
        <v>0</v>
      </c>
      <c r="W940" s="342">
        <f t="array" aca="1" ref="W940" ca="1">SUMPRODUCT(0+(Summary!$D$5:$D$20="Yes"),IFERROR(N(INDIRECT("'"&amp;Summary!$C$5:$C$20&amp;"'!"&amp;ADDRESS(ROW(),COLUMN()))),0))</f>
        <v>0</v>
      </c>
      <c r="X940" s="342">
        <f t="array" aca="1" ref="X940" ca="1">SUMPRODUCT(0+(Summary!$D$5:$D$20="Yes"),IFERROR(N(INDIRECT("'"&amp;Summary!$C$5:$C$20&amp;"'!"&amp;ADDRESS(ROW(),COLUMN()))),0))</f>
        <v>0</v>
      </c>
      <c r="Y940" s="342">
        <f t="array" aca="1" ref="Y940" ca="1">SUMPRODUCT(0+(Summary!$D$5:$D$20="Yes"),IFERROR(N(INDIRECT("'"&amp;Summary!$C$5:$C$20&amp;"'!"&amp;ADDRESS(ROW(),COLUMN()))),0))</f>
        <v>0</v>
      </c>
      <c r="Z940" s="342">
        <f t="array" aca="1" ref="Z940" ca="1">SUMPRODUCT(0+(Summary!$D$5:$D$20="Yes"),IFERROR(N(INDIRECT("'"&amp;Summary!$C$5:$C$20&amp;"'!"&amp;ADDRESS(ROW(),COLUMN()))),0))</f>
        <v>0</v>
      </c>
      <c r="AA940" s="342">
        <f t="array" aca="1" ref="AA940" ca="1">SUMPRODUCT(0+(Summary!$D$5:$D$20="Yes"),IFERROR(N(INDIRECT("'"&amp;Summary!$C$5:$C$20&amp;"'!"&amp;ADDRESS(ROW(),COLUMN()))),0))</f>
        <v>0</v>
      </c>
      <c r="AB940" s="342">
        <f t="array" aca="1" ref="AB940" ca="1">SUMPRODUCT(0+(Summary!$D$5:$D$20="Yes"),IFERROR(N(INDIRECT("'"&amp;Summary!$C$5:$C$20&amp;"'!"&amp;ADDRESS(ROW(),COLUMN()))),0))</f>
        <v>0</v>
      </c>
      <c r="AC940" s="342">
        <f t="array" aca="1" ref="AC940" ca="1">SUMPRODUCT(0+(Summary!$D$5:$D$20="Yes"),IFERROR(N(INDIRECT("'"&amp;Summary!$C$5:$C$20&amp;"'!"&amp;ADDRESS(ROW(),COLUMN()))),0))</f>
        <v>0</v>
      </c>
      <c r="AD940" s="342">
        <f t="array" aca="1" ref="AD940" ca="1">SUMPRODUCT(0+(Summary!$D$5:$D$20="Yes"),IFERROR(N(INDIRECT("'"&amp;Summary!$C$5:$C$20&amp;"'!"&amp;ADDRESS(ROW(),COLUMN()))),0))</f>
        <v>0</v>
      </c>
      <c r="AE940" s="342">
        <f t="array" aca="1" ref="AE940" ca="1">SUMPRODUCT(0+(Summary!$D$5:$D$20="Yes"),IFERROR(N(INDIRECT("'"&amp;Summary!$C$5:$C$20&amp;"'!"&amp;ADDRESS(ROW(),COLUMN()))),0))</f>
        <v>0</v>
      </c>
      <c r="AF940" s="342">
        <f t="array" aca="1" ref="AF940" ca="1">SUMPRODUCT(0+(Summary!$D$5:$D$20="Yes"),IFERROR(N(INDIRECT("'"&amp;Summary!$C$5:$C$20&amp;"'!"&amp;ADDRESS(ROW(),COLUMN()))),0))</f>
        <v>0</v>
      </c>
      <c r="AG940" s="342">
        <f t="array" aca="1" ref="AG940" ca="1">SUMPRODUCT(0+(Summary!$D$5:$D$20="Yes"),IFERROR(N(INDIRECT("'"&amp;Summary!$C$5:$C$20&amp;"'!"&amp;ADDRESS(ROW(),COLUMN()))),0))</f>
        <v>0</v>
      </c>
      <c r="AH940" s="342">
        <f t="array" aca="1" ref="AH940" ca="1">SUMPRODUCT(0+(Summary!$D$5:$D$20="Yes"),IFERROR(N(INDIRECT("'"&amp;Summary!$C$5:$C$20&amp;"'!"&amp;ADDRESS(ROW(),COLUMN()))),0))</f>
        <v>0</v>
      </c>
      <c r="AI940" s="342">
        <f t="array" aca="1" ref="AI940" ca="1">SUMPRODUCT(0+(Summary!$D$5:$D$20="Yes"),IFERROR(N(INDIRECT("'"&amp;Summary!$C$5:$C$20&amp;"'!"&amp;ADDRESS(ROW(),COLUMN()))),0))</f>
        <v>0</v>
      </c>
      <c r="AJ940" s="342">
        <f t="array" aca="1" ref="AJ940" ca="1">SUMPRODUCT(0+(Summary!$D$5:$D$20="Yes"),IFERROR(N(INDIRECT("'"&amp;Summary!$C$5:$C$20&amp;"'!"&amp;ADDRESS(ROW(),COLUMN()))),0))</f>
        <v>0</v>
      </c>
      <c r="AK940" s="342">
        <f t="array" aca="1" ref="AK940" ca="1">SUMPRODUCT(0+(Summary!$D$5:$D$20="Yes"),IFERROR(N(INDIRECT("'"&amp;Summary!$C$5:$C$20&amp;"'!"&amp;ADDRESS(ROW(),COLUMN()))),0))</f>
        <v>0</v>
      </c>
      <c r="AL940" s="342">
        <f t="array" aca="1" ref="AL940" ca="1">SUMPRODUCT(0+(Summary!$D$5:$D$20="Yes"),IFERROR(N(INDIRECT("'"&amp;Summary!$C$5:$C$20&amp;"'!"&amp;ADDRESS(ROW(),COLUMN()))),0))</f>
        <v>0</v>
      </c>
      <c r="AM940" s="342">
        <f t="array" aca="1" ref="AM940" ca="1">SUMPRODUCT(0+(Summary!$D$5:$D$20="Yes"),IFERROR(N(INDIRECT("'"&amp;Summary!$C$5:$C$20&amp;"'!"&amp;ADDRESS(ROW(),COLUMN()))),0))</f>
        <v>0</v>
      </c>
      <c r="AN940" s="342">
        <f t="array" aca="1" ref="AN940" ca="1">SUMPRODUCT(0+(Summary!$D$5:$D$20="Yes"),IFERROR(N(INDIRECT("'"&amp;Summary!$C$5:$C$20&amp;"'!"&amp;ADDRESS(ROW(),COLUMN()))),0))</f>
        <v>0</v>
      </c>
      <c r="AO940" s="342">
        <f t="array" aca="1" ref="AO940" ca="1">SUMPRODUCT(0+(Summary!$D$5:$D$20="Yes"),IFERROR(N(INDIRECT("'"&amp;Summary!$C$5:$C$20&amp;"'!"&amp;ADDRESS(ROW(),COLUMN()))),0))</f>
        <v>0</v>
      </c>
      <c r="AP940" s="342">
        <f t="array" aca="1" ref="AP940" ca="1">SUMPRODUCT(0+(Summary!$D$5:$D$20="Yes"),IFERROR(N(INDIRECT("'"&amp;Summary!$C$5:$C$20&amp;"'!"&amp;ADDRESS(ROW(),COLUMN()))),0))</f>
        <v>0</v>
      </c>
      <c r="AQ940" s="342">
        <f t="array" aca="1" ref="AQ940" ca="1">SUMPRODUCT(0+(Summary!$D$5:$D$20="Yes"),IFERROR(N(INDIRECT("'"&amp;Summary!$C$5:$C$20&amp;"'!"&amp;ADDRESS(ROW(),COLUMN()))),0))</f>
        <v>0</v>
      </c>
      <c r="AR940" s="342">
        <f t="array" aca="1" ref="AR940" ca="1">SUMPRODUCT(0+(Summary!$D$5:$D$20="Yes"),IFERROR(N(INDIRECT("'"&amp;Summary!$C$5:$C$20&amp;"'!"&amp;ADDRESS(ROW(),COLUMN()))),0))</f>
        <v>0</v>
      </c>
      <c r="AS940" s="342">
        <f t="array" aca="1" ref="AS940" ca="1">SUMPRODUCT(0+(Summary!$D$5:$D$20="Yes"),IFERROR(N(INDIRECT("'"&amp;Summary!$C$5:$C$20&amp;"'!"&amp;ADDRESS(ROW(),COLUMN()))),0))</f>
        <v>0</v>
      </c>
      <c r="AT940" s="342">
        <f t="array" aca="1" ref="AT940" ca="1">SUMPRODUCT(0+(Summary!$D$5:$D$20="Yes"),IFERROR(N(INDIRECT("'"&amp;Summary!$C$5:$C$20&amp;"'!"&amp;ADDRESS(ROW(),COLUMN()))),0))</f>
        <v>0</v>
      </c>
      <c r="AU940" s="342">
        <f t="array" aca="1" ref="AU940" ca="1">SUMPRODUCT(0+(Summary!$D$5:$D$20="Yes"),IFERROR(N(INDIRECT("'"&amp;Summary!$C$5:$C$20&amp;"'!"&amp;ADDRESS(ROW(),COLUMN()))),0))</f>
        <v>0</v>
      </c>
      <c r="AV940" s="342">
        <f t="array" aca="1" ref="AV940" ca="1">SUMPRODUCT(0+(Summary!$D$5:$D$20="Yes"),IFERROR(N(INDIRECT("'"&amp;Summary!$C$5:$C$20&amp;"'!"&amp;ADDRESS(ROW(),COLUMN()))),0))</f>
        <v>0</v>
      </c>
      <c r="AW940" s="342">
        <f t="array" aca="1" ref="AW940" ca="1">SUMPRODUCT(0+(Summary!$D$5:$D$20="Yes"),IFERROR(N(INDIRECT("'"&amp;Summary!$C$5:$C$20&amp;"'!"&amp;ADDRESS(ROW(),COLUMN()))),0))</f>
        <v>0</v>
      </c>
      <c r="AX940" s="342">
        <f t="array" aca="1" ref="AX940" ca="1">SUMPRODUCT(0+(Summary!$D$5:$D$20="Yes"),IFERROR(N(INDIRECT("'"&amp;Summary!$C$5:$C$20&amp;"'!"&amp;ADDRESS(ROW(),COLUMN()))),0))</f>
        <v>0</v>
      </c>
      <c r="AY940" s="342">
        <f t="array" aca="1" ref="AY940" ca="1">SUMPRODUCT(0+(Summary!$D$5:$D$20="Yes"),IFERROR(N(INDIRECT("'"&amp;Summary!$C$5:$C$20&amp;"'!"&amp;ADDRESS(ROW(),COLUMN()))),0))</f>
        <v>0</v>
      </c>
      <c r="AZ940" s="342">
        <f t="array" aca="1" ref="AZ940" ca="1">SUMPRODUCT(0+(Summary!$D$5:$D$20="Yes"),IFERROR(N(INDIRECT("'"&amp;Summary!$C$5:$C$20&amp;"'!"&amp;ADDRESS(ROW(),COLUMN()))),0))</f>
        <v>0</v>
      </c>
      <c r="BA940" s="342">
        <f t="array" aca="1" ref="BA940" ca="1">SUMPRODUCT(0+(Summary!$D$5:$D$20="Yes"),IFERROR(N(INDIRECT("'"&amp;Summary!$C$5:$C$20&amp;"'!"&amp;ADDRESS(ROW(),COLUMN()))),0))</f>
        <v>0</v>
      </c>
      <c r="BB940" s="342">
        <f t="array" aca="1" ref="BB940" ca="1">SUMPRODUCT(0+(Summary!$D$5:$D$20="Yes"),IFERROR(N(INDIRECT("'"&amp;Summary!$C$5:$C$20&amp;"'!"&amp;ADDRESS(ROW(),COLUMN()))),0))</f>
        <v>0</v>
      </c>
      <c r="BC940" s="342">
        <f t="array" aca="1" ref="BC940" ca="1">SUMPRODUCT(0+(Summary!$D$5:$D$20="Yes"),IFERROR(N(INDIRECT("'"&amp;Summary!$C$5:$C$20&amp;"'!"&amp;ADDRESS(ROW(),COLUMN()))),0))</f>
        <v>0</v>
      </c>
      <c r="BD940" s="342">
        <f t="array" aca="1" ref="BD940" ca="1">SUMPRODUCT(0+(Summary!$D$5:$D$20="Yes"),IFERROR(N(INDIRECT("'"&amp;Summary!$C$5:$C$20&amp;"'!"&amp;ADDRESS(ROW(),COLUMN()))),0))</f>
        <v>0</v>
      </c>
      <c r="BE940" s="342">
        <f t="array" aca="1" ref="BE940" ca="1">SUMPRODUCT(0+(Summary!$D$5:$D$20="Yes"),IFERROR(N(INDIRECT("'"&amp;Summary!$C$5:$C$20&amp;"'!"&amp;ADDRESS(ROW(),COLUMN()))),0))</f>
        <v>0</v>
      </c>
      <c r="BF940" s="342">
        <f t="array" aca="1" ref="BF940" ca="1">SUMPRODUCT(0+(Summary!$D$5:$D$20="Yes"),IFERROR(N(INDIRECT("'"&amp;Summary!$C$5:$C$20&amp;"'!"&amp;ADDRESS(ROW(),COLUMN()))),0))</f>
        <v>0</v>
      </c>
      <c r="BG940" s="342">
        <f t="array" aca="1" ref="BG940" ca="1">SUMPRODUCT(0+(Summary!$D$5:$D$20="Yes"),IFERROR(N(INDIRECT("'"&amp;Summary!$C$5:$C$20&amp;"'!"&amp;ADDRESS(ROW(),COLUMN()))),0))</f>
        <v>0</v>
      </c>
      <c r="BH940" s="342">
        <f t="array" aca="1" ref="BH940" ca="1">SUMPRODUCT(0+(Summary!$D$5:$D$20="Yes"),IFERROR(N(INDIRECT("'"&amp;Summary!$C$5:$C$20&amp;"'!"&amp;ADDRESS(ROW(),COLUMN()))),0))</f>
        <v>0</v>
      </c>
      <c r="BI940" s="342">
        <f t="array" aca="1" ref="BI940" ca="1">SUMPRODUCT(0+(Summary!$D$5:$D$20="Yes"),IFERROR(N(INDIRECT("'"&amp;Summary!$C$5:$C$20&amp;"'!"&amp;ADDRESS(ROW(),COLUMN()))),0))</f>
        <v>0</v>
      </c>
      <c r="BJ940" s="342">
        <f t="array" aca="1" ref="BJ940" ca="1">SUMPRODUCT(0+(Summary!$D$5:$D$20="Yes"),IFERROR(N(INDIRECT("'"&amp;Summary!$C$5:$C$20&amp;"'!"&amp;ADDRESS(ROW(),COLUMN()))),0))</f>
        <v>0</v>
      </c>
      <c r="BK940" s="342">
        <f t="array" aca="1" ref="BK940" ca="1">SUMPRODUCT(0+(Summary!$D$5:$D$20="Yes"),IFERROR(N(INDIRECT("'"&amp;Summary!$C$5:$C$20&amp;"'!"&amp;ADDRESS(ROW(),COLUMN()))),0))</f>
        <v>0</v>
      </c>
      <c r="BL940" s="342">
        <f t="array" aca="1" ref="BL940" ca="1">SUMPRODUCT(0+(Summary!$D$5:$D$20="Yes"),IFERROR(N(INDIRECT("'"&amp;Summary!$C$5:$C$20&amp;"'!"&amp;ADDRESS(ROW(),COLUMN()))),0))</f>
        <v>0</v>
      </c>
      <c r="BM940" s="342">
        <f t="array" aca="1" ref="BM940" ca="1">SUMPRODUCT(0+(Summary!$D$5:$D$20="Yes"),IFERROR(N(INDIRECT("'"&amp;Summary!$C$5:$C$20&amp;"'!"&amp;ADDRESS(ROW(),COLUMN()))),0))</f>
        <v>0</v>
      </c>
      <c r="BN940" s="342">
        <f t="array" aca="1" ref="BN940" ca="1">SUMPRODUCT(0+(Summary!$D$5:$D$20="Yes"),IFERROR(N(INDIRECT("'"&amp;Summary!$C$5:$C$20&amp;"'!"&amp;ADDRESS(ROW(),COLUMN()))),0))</f>
        <v>0</v>
      </c>
      <c r="BO940" s="342">
        <f t="array" aca="1" ref="BO940" ca="1">SUMPRODUCT(0+(Summary!$D$5:$D$20="Yes"),IFERROR(N(INDIRECT("'"&amp;Summary!$C$5:$C$20&amp;"'!"&amp;ADDRESS(ROW(),COLUMN()))),0))</f>
        <v>0</v>
      </c>
      <c r="BP940" s="342">
        <f t="array" aca="1" ref="BP940" ca="1">SUMPRODUCT(0+(Summary!$D$5:$D$20="Yes"),IFERROR(N(INDIRECT("'"&amp;Summary!$C$5:$C$20&amp;"'!"&amp;ADDRESS(ROW(),COLUMN()))),0))</f>
        <v>0</v>
      </c>
      <c r="BQ940" s="342">
        <f t="array" aca="1" ref="BQ940" ca="1">SUMPRODUCT(0+(Summary!$D$5:$D$20="Yes"),IFERROR(N(INDIRECT("'"&amp;Summary!$C$5:$C$20&amp;"'!"&amp;ADDRESS(ROW(),COLUMN()))),0))</f>
        <v>0</v>
      </c>
      <c r="BR940" s="342">
        <f t="array" aca="1" ref="BR940" ca="1">SUMPRODUCT(0+(Summary!$D$5:$D$20="Yes"),IFERROR(N(INDIRECT("'"&amp;Summary!$C$5:$C$20&amp;"'!"&amp;ADDRESS(ROW(),COLUMN()))),0))</f>
        <v>0</v>
      </c>
      <c r="BS940" s="342">
        <f t="array" aca="1" ref="BS940" ca="1">SUMPRODUCT(0+(Summary!$D$5:$D$20="Yes"),IFERROR(N(INDIRECT("'"&amp;Summary!$C$5:$C$20&amp;"'!"&amp;ADDRESS(ROW(),COLUMN()))),0))</f>
        <v>0</v>
      </c>
      <c r="BT940" s="342">
        <f t="array" aca="1" ref="BT940" ca="1">SUMPRODUCT(0+(Summary!$D$5:$D$20="Yes"),IFERROR(N(INDIRECT("'"&amp;Summary!$C$5:$C$20&amp;"'!"&amp;ADDRESS(ROW(),COLUMN()))),0))</f>
        <v>0</v>
      </c>
      <c r="BU940" s="342">
        <f t="array" aca="1" ref="BU940" ca="1">SUMPRODUCT(0+(Summary!$D$5:$D$20="Yes"),IFERROR(N(INDIRECT("'"&amp;Summary!$C$5:$C$20&amp;"'!"&amp;ADDRESS(ROW(),COLUMN()))),0))</f>
        <v>0</v>
      </c>
      <c r="BV940" s="342">
        <f t="array" aca="1" ref="BV940" ca="1">SUMPRODUCT(0+(Summary!$D$5:$D$20="Yes"),IFERROR(N(INDIRECT("'"&amp;Summary!$C$5:$C$20&amp;"'!"&amp;ADDRESS(ROW(),COLUMN()))),0))</f>
        <v>0</v>
      </c>
      <c r="BW940" s="342">
        <f t="array" aca="1" ref="BW940" ca="1">SUMPRODUCT(0+(Summary!$D$5:$D$20="Yes"),IFERROR(N(INDIRECT("'"&amp;Summary!$C$5:$C$20&amp;"'!"&amp;ADDRESS(ROW(),COLUMN()))),0))</f>
        <v>0</v>
      </c>
      <c r="BX940" s="342">
        <f t="array" aca="1" ref="BX940" ca="1">SUMPRODUCT(0+(Summary!$D$5:$D$20="Yes"),IFERROR(N(INDIRECT("'"&amp;Summary!$C$5:$C$20&amp;"'!"&amp;ADDRESS(ROW(),COLUMN()))),0))</f>
        <v>0</v>
      </c>
      <c r="BY940" s="342">
        <f t="array" aca="1" ref="BY940" ca="1">SUMPRODUCT(0+(Summary!$D$5:$D$20="Yes"),IFERROR(N(INDIRECT("'"&amp;Summary!$C$5:$C$20&amp;"'!"&amp;ADDRESS(ROW(),COLUMN()))),0))</f>
        <v>0</v>
      </c>
      <c r="BZ940" s="342">
        <f t="array" aca="1" ref="BZ940" ca="1">SUMPRODUCT(0+(Summary!$D$5:$D$20="Yes"),IFERROR(N(INDIRECT("'"&amp;Summary!$C$5:$C$20&amp;"'!"&amp;ADDRESS(ROW(),COLUMN()))),0))</f>
        <v>0</v>
      </c>
      <c r="CA940" s="342">
        <f t="array" aca="1" ref="CA940" ca="1">SUMPRODUCT(0+(Summary!$D$5:$D$20="Yes"),IFERROR(N(INDIRECT("'"&amp;Summary!$C$5:$C$20&amp;"'!"&amp;ADDRESS(ROW(),COLUMN()))),0))</f>
        <v>0</v>
      </c>
      <c r="CB940" s="342">
        <f t="array" aca="1" ref="CB940" ca="1">SUMPRODUCT(0+(Summary!$D$5:$D$20="Yes"),IFERROR(N(INDIRECT("'"&amp;Summary!$C$5:$C$20&amp;"'!"&amp;ADDRESS(ROW(),COLUMN()))),0))</f>
        <v>0</v>
      </c>
      <c r="CC940" s="342">
        <f t="array" aca="1" ref="CC940" ca="1">SUMPRODUCT(0+(Summary!$D$5:$D$20="Yes"),IFERROR(N(INDIRECT("'"&amp;Summary!$C$5:$C$20&amp;"'!"&amp;ADDRESS(ROW(),COLUMN()))),0))</f>
        <v>0</v>
      </c>
      <c r="CD940" s="342">
        <f t="array" aca="1" ref="CD940" ca="1">SUMPRODUCT(0+(Summary!$D$5:$D$20="Yes"),IFERROR(N(INDIRECT("'"&amp;Summary!$C$5:$C$20&amp;"'!"&amp;ADDRESS(ROW(),COLUMN()))),0))</f>
        <v>0</v>
      </c>
      <c r="CE940" s="342">
        <f t="array" aca="1" ref="CE940" ca="1">SUMPRODUCT(0+(Summary!$D$5:$D$20="Yes"),IFERROR(N(INDIRECT("'"&amp;Summary!$C$5:$C$20&amp;"'!"&amp;ADDRESS(ROW(),COLUMN()))),0))</f>
        <v>0</v>
      </c>
      <c r="CF940" s="342">
        <f t="array" aca="1" ref="CF940" ca="1">SUMPRODUCT(0+(Summary!$D$5:$D$20="Yes"),IFERROR(N(INDIRECT("'"&amp;Summary!$C$5:$C$20&amp;"'!"&amp;ADDRESS(ROW(),COLUMN()))),0))</f>
        <v>0</v>
      </c>
      <c r="CG940" s="342">
        <f t="array" aca="1" ref="CG940" ca="1">SUMPRODUCT(0+(Summary!$D$5:$D$20="Yes"),IFERROR(N(INDIRECT("'"&amp;Summary!$C$5:$C$20&amp;"'!"&amp;ADDRESS(ROW(),COLUMN()))),0))</f>
        <v>0</v>
      </c>
      <c r="CH940" s="342">
        <f t="array" aca="1" ref="CH940" ca="1">SUMPRODUCT(0+(Summary!$D$5:$D$20="Yes"),IFERROR(N(INDIRECT("'"&amp;Summary!$C$5:$C$20&amp;"'!"&amp;ADDRESS(ROW(),COLUMN()))),0))</f>
        <v>0</v>
      </c>
      <c r="CI940" s="342">
        <f t="array" aca="1" ref="CI940" ca="1">SUMPRODUCT(0+(Summary!$D$5:$D$20="Yes"),IFERROR(N(INDIRECT("'"&amp;Summary!$C$5:$C$20&amp;"'!"&amp;ADDRESS(ROW(),COLUMN()))),0))</f>
        <v>0</v>
      </c>
      <c r="CJ940" s="342">
        <f t="array" aca="1" ref="CJ940" ca="1">SUMPRODUCT(0+(Summary!$D$5:$D$20="Yes"),IFERROR(N(INDIRECT("'"&amp;Summary!$C$5:$C$20&amp;"'!"&amp;ADDRESS(ROW(),COLUMN()))),0))</f>
        <v>0</v>
      </c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</row>
    <row r="941" spans="3:124" outlineLevel="1">
      <c r="C941" s="232" t="s">
        <v>318</v>
      </c>
      <c r="D941" s="349"/>
      <c r="E941" s="300">
        <f t="array" aca="1" ref="E941" ca="1">SUMPRODUCT(0+(Summary!$D$5:$D$20="Yes"),IFERROR(N(INDIRECT("'"&amp;Summary!$C$5:$C$20&amp;"'!"&amp;ADDRESS(ROW(),COLUMN()))),0))</f>
        <v>0</v>
      </c>
      <c r="F941" s="301">
        <f t="array" aca="1" ref="F941" ca="1">SUMPRODUCT(0+(Summary!$D$5:$D$20="Yes"),IFERROR(N(INDIRECT("'"&amp;Summary!$C$5:$C$20&amp;"'!"&amp;ADDRESS(ROW(),COLUMN()))),0))</f>
        <v>0</v>
      </c>
      <c r="G941" s="301">
        <f t="array" aca="1" ref="G941" ca="1">SUMPRODUCT(0+(Summary!$D$5:$D$20="Yes"),IFERROR(N(INDIRECT("'"&amp;Summary!$C$5:$C$20&amp;"'!"&amp;ADDRESS(ROW(),COLUMN()))),0))</f>
        <v>0</v>
      </c>
      <c r="H941" s="301">
        <f t="array" aca="1" ref="H941" ca="1">SUMPRODUCT(0+(Summary!$D$5:$D$20="Yes"),IFERROR(N(INDIRECT("'"&amp;Summary!$C$5:$C$20&amp;"'!"&amp;ADDRESS(ROW(),COLUMN()))),0))</f>
        <v>0</v>
      </c>
      <c r="I941" s="301">
        <f t="array" aca="1" ref="I941" ca="1">SUMPRODUCT(0+(Summary!$D$5:$D$20="Yes"),IFERROR(N(INDIRECT("'"&amp;Summary!$C$5:$C$20&amp;"'!"&amp;ADDRESS(ROW(),COLUMN()))),0))</f>
        <v>0</v>
      </c>
      <c r="J941" s="301">
        <f t="array" aca="1" ref="J941" ca="1">SUMPRODUCT(0+(Summary!$D$5:$D$20="Yes"),IFERROR(N(INDIRECT("'"&amp;Summary!$C$5:$C$20&amp;"'!"&amp;ADDRESS(ROW(),COLUMN()))),0))</f>
        <v>0</v>
      </c>
      <c r="K941" s="301">
        <f t="array" aca="1" ref="K941" ca="1">SUMPRODUCT(0+(Summary!$D$5:$D$20="Yes"),IFERROR(N(INDIRECT("'"&amp;Summary!$C$5:$C$20&amp;"'!"&amp;ADDRESS(ROW(),COLUMN()))),0))</f>
        <v>0</v>
      </c>
      <c r="L941" s="301">
        <f t="array" aca="1" ref="L941" ca="1">SUMPRODUCT(0+(Summary!$D$5:$D$20="Yes"),IFERROR(N(INDIRECT("'"&amp;Summary!$C$5:$C$20&amp;"'!"&amp;ADDRESS(ROW(),COLUMN()))),0))</f>
        <v>0</v>
      </c>
      <c r="M941" s="301">
        <f t="array" aca="1" ref="M941" ca="1">SUMPRODUCT(0+(Summary!$D$5:$D$20="Yes"),IFERROR(N(INDIRECT("'"&amp;Summary!$C$5:$C$20&amp;"'!"&amp;ADDRESS(ROW(),COLUMN()))),0))</f>
        <v>0</v>
      </c>
      <c r="N941" s="301">
        <f t="array" aca="1" ref="N941" ca="1">SUMPRODUCT(0+(Summary!$D$5:$D$20="Yes"),IFERROR(N(INDIRECT("'"&amp;Summary!$C$5:$C$20&amp;"'!"&amp;ADDRESS(ROW(),COLUMN()))),0))</f>
        <v>0</v>
      </c>
      <c r="O941" s="301">
        <f t="array" aca="1" ref="O941" ca="1">SUMPRODUCT(0+(Summary!$D$5:$D$20="Yes"),IFERROR(N(INDIRECT("'"&amp;Summary!$C$5:$C$20&amp;"'!"&amp;ADDRESS(ROW(),COLUMN()))),0))</f>
        <v>0</v>
      </c>
      <c r="P941" s="301">
        <f t="array" aca="1" ref="P941" ca="1">SUMPRODUCT(0+(Summary!$D$5:$D$20="Yes"),IFERROR(N(INDIRECT("'"&amp;Summary!$C$5:$C$20&amp;"'!"&amp;ADDRESS(ROW(),COLUMN()))),0))</f>
        <v>0</v>
      </c>
      <c r="Q941" s="301">
        <f t="array" aca="1" ref="Q941" ca="1">SUMPRODUCT(0+(Summary!$D$5:$D$20="Yes"),IFERROR(N(INDIRECT("'"&amp;Summary!$C$5:$C$20&amp;"'!"&amp;ADDRESS(ROW(),COLUMN()))),0))</f>
        <v>0</v>
      </c>
      <c r="R941" s="301">
        <f t="array" aca="1" ref="R941" ca="1">SUMPRODUCT(0+(Summary!$D$5:$D$20="Yes"),IFERROR(N(INDIRECT("'"&amp;Summary!$C$5:$C$20&amp;"'!"&amp;ADDRESS(ROW(),COLUMN()))),0))</f>
        <v>0</v>
      </c>
      <c r="S941" s="301">
        <f t="array" aca="1" ref="S941" ca="1">SUMPRODUCT(0+(Summary!$D$5:$D$20="Yes"),IFERROR(N(INDIRECT("'"&amp;Summary!$C$5:$C$20&amp;"'!"&amp;ADDRESS(ROW(),COLUMN()))),0))</f>
        <v>0</v>
      </c>
      <c r="T941" s="301">
        <f t="array" aca="1" ref="T941" ca="1">SUMPRODUCT(0+(Summary!$D$5:$D$20="Yes"),IFERROR(N(INDIRECT("'"&amp;Summary!$C$5:$C$20&amp;"'!"&amp;ADDRESS(ROW(),COLUMN()))),0))</f>
        <v>0</v>
      </c>
      <c r="U941" s="301">
        <f t="array" aca="1" ref="U941" ca="1">SUMPRODUCT(0+(Summary!$D$5:$D$20="Yes"),IFERROR(N(INDIRECT("'"&amp;Summary!$C$5:$C$20&amp;"'!"&amp;ADDRESS(ROW(),COLUMN()))),0))</f>
        <v>0</v>
      </c>
      <c r="V941" s="301">
        <f t="array" aca="1" ref="V941" ca="1">SUMPRODUCT(0+(Summary!$D$5:$D$20="Yes"),IFERROR(N(INDIRECT("'"&amp;Summary!$C$5:$C$20&amp;"'!"&amp;ADDRESS(ROW(),COLUMN()))),0))</f>
        <v>0</v>
      </c>
      <c r="W941" s="301">
        <f t="array" aca="1" ref="W941" ca="1">SUMPRODUCT(0+(Summary!$D$5:$D$20="Yes"),IFERROR(N(INDIRECT("'"&amp;Summary!$C$5:$C$20&amp;"'!"&amp;ADDRESS(ROW(),COLUMN()))),0))</f>
        <v>0</v>
      </c>
      <c r="X941" s="301">
        <f t="array" aca="1" ref="X941" ca="1">SUMPRODUCT(0+(Summary!$D$5:$D$20="Yes"),IFERROR(N(INDIRECT("'"&amp;Summary!$C$5:$C$20&amp;"'!"&amp;ADDRESS(ROW(),COLUMN()))),0))</f>
        <v>0</v>
      </c>
      <c r="Y941" s="301">
        <f t="array" aca="1" ref="Y941" ca="1">SUMPRODUCT(0+(Summary!$D$5:$D$20="Yes"),IFERROR(N(INDIRECT("'"&amp;Summary!$C$5:$C$20&amp;"'!"&amp;ADDRESS(ROW(),COLUMN()))),0))</f>
        <v>0</v>
      </c>
      <c r="Z941" s="301">
        <f t="array" aca="1" ref="Z941" ca="1">SUMPRODUCT(0+(Summary!$D$5:$D$20="Yes"),IFERROR(N(INDIRECT("'"&amp;Summary!$C$5:$C$20&amp;"'!"&amp;ADDRESS(ROW(),COLUMN()))),0))</f>
        <v>0</v>
      </c>
      <c r="AA941" s="301">
        <f t="array" aca="1" ref="AA941" ca="1">SUMPRODUCT(0+(Summary!$D$5:$D$20="Yes"),IFERROR(N(INDIRECT("'"&amp;Summary!$C$5:$C$20&amp;"'!"&amp;ADDRESS(ROW(),COLUMN()))),0))</f>
        <v>0</v>
      </c>
      <c r="AB941" s="301">
        <f t="array" aca="1" ref="AB941" ca="1">SUMPRODUCT(0+(Summary!$D$5:$D$20="Yes"),IFERROR(N(INDIRECT("'"&amp;Summary!$C$5:$C$20&amp;"'!"&amp;ADDRESS(ROW(),COLUMN()))),0))</f>
        <v>0</v>
      </c>
      <c r="AC941" s="301">
        <f t="array" aca="1" ref="AC941" ca="1">SUMPRODUCT(0+(Summary!$D$5:$D$20="Yes"),IFERROR(N(INDIRECT("'"&amp;Summary!$C$5:$C$20&amp;"'!"&amp;ADDRESS(ROW(),COLUMN()))),0))</f>
        <v>0</v>
      </c>
      <c r="AD941" s="301">
        <f t="array" aca="1" ref="AD941" ca="1">SUMPRODUCT(0+(Summary!$D$5:$D$20="Yes"),IFERROR(N(INDIRECT("'"&amp;Summary!$C$5:$C$20&amp;"'!"&amp;ADDRESS(ROW(),COLUMN()))),0))</f>
        <v>0</v>
      </c>
      <c r="AE941" s="301">
        <f t="array" aca="1" ref="AE941" ca="1">SUMPRODUCT(0+(Summary!$D$5:$D$20="Yes"),IFERROR(N(INDIRECT("'"&amp;Summary!$C$5:$C$20&amp;"'!"&amp;ADDRESS(ROW(),COLUMN()))),0))</f>
        <v>0</v>
      </c>
      <c r="AF941" s="301">
        <f t="array" aca="1" ref="AF941" ca="1">SUMPRODUCT(0+(Summary!$D$5:$D$20="Yes"),IFERROR(N(INDIRECT("'"&amp;Summary!$C$5:$C$20&amp;"'!"&amp;ADDRESS(ROW(),COLUMN()))),0))</f>
        <v>0</v>
      </c>
      <c r="AG941" s="301">
        <f t="array" aca="1" ref="AG941" ca="1">SUMPRODUCT(0+(Summary!$D$5:$D$20="Yes"),IFERROR(N(INDIRECT("'"&amp;Summary!$C$5:$C$20&amp;"'!"&amp;ADDRESS(ROW(),COLUMN()))),0))</f>
        <v>0</v>
      </c>
      <c r="AH941" s="301">
        <f t="array" aca="1" ref="AH941" ca="1">SUMPRODUCT(0+(Summary!$D$5:$D$20="Yes"),IFERROR(N(INDIRECT("'"&amp;Summary!$C$5:$C$20&amp;"'!"&amp;ADDRESS(ROW(),COLUMN()))),0))</f>
        <v>0</v>
      </c>
      <c r="AI941" s="301">
        <f t="array" aca="1" ref="AI941" ca="1">SUMPRODUCT(0+(Summary!$D$5:$D$20="Yes"),IFERROR(N(INDIRECT("'"&amp;Summary!$C$5:$C$20&amp;"'!"&amp;ADDRESS(ROW(),COLUMN()))),0))</f>
        <v>0</v>
      </c>
      <c r="AJ941" s="301">
        <f t="array" aca="1" ref="AJ941" ca="1">SUMPRODUCT(0+(Summary!$D$5:$D$20="Yes"),IFERROR(N(INDIRECT("'"&amp;Summary!$C$5:$C$20&amp;"'!"&amp;ADDRESS(ROW(),COLUMN()))),0))</f>
        <v>0</v>
      </c>
      <c r="AK941" s="301">
        <f t="array" aca="1" ref="AK941" ca="1">SUMPRODUCT(0+(Summary!$D$5:$D$20="Yes"),IFERROR(N(INDIRECT("'"&amp;Summary!$C$5:$C$20&amp;"'!"&amp;ADDRESS(ROW(),COLUMN()))),0))</f>
        <v>0</v>
      </c>
      <c r="AL941" s="301">
        <f t="array" aca="1" ref="AL941" ca="1">SUMPRODUCT(0+(Summary!$D$5:$D$20="Yes"),IFERROR(N(INDIRECT("'"&amp;Summary!$C$5:$C$20&amp;"'!"&amp;ADDRESS(ROW(),COLUMN()))),0))</f>
        <v>0</v>
      </c>
      <c r="AM941" s="301">
        <f t="array" aca="1" ref="AM941" ca="1">SUMPRODUCT(0+(Summary!$D$5:$D$20="Yes"),IFERROR(N(INDIRECT("'"&amp;Summary!$C$5:$C$20&amp;"'!"&amp;ADDRESS(ROW(),COLUMN()))),0))</f>
        <v>0</v>
      </c>
      <c r="AN941" s="301">
        <f t="array" aca="1" ref="AN941" ca="1">SUMPRODUCT(0+(Summary!$D$5:$D$20="Yes"),IFERROR(N(INDIRECT("'"&amp;Summary!$C$5:$C$20&amp;"'!"&amp;ADDRESS(ROW(),COLUMN()))),0))</f>
        <v>0</v>
      </c>
      <c r="AO941" s="301">
        <f t="array" aca="1" ref="AO941" ca="1">SUMPRODUCT(0+(Summary!$D$5:$D$20="Yes"),IFERROR(N(INDIRECT("'"&amp;Summary!$C$5:$C$20&amp;"'!"&amp;ADDRESS(ROW(),COLUMN()))),0))</f>
        <v>0</v>
      </c>
      <c r="AP941" s="301">
        <f t="array" aca="1" ref="AP941" ca="1">SUMPRODUCT(0+(Summary!$D$5:$D$20="Yes"),IFERROR(N(INDIRECT("'"&amp;Summary!$C$5:$C$20&amp;"'!"&amp;ADDRESS(ROW(),COLUMN()))),0))</f>
        <v>0</v>
      </c>
      <c r="AQ941" s="301">
        <f t="array" aca="1" ref="AQ941" ca="1">SUMPRODUCT(0+(Summary!$D$5:$D$20="Yes"),IFERROR(N(INDIRECT("'"&amp;Summary!$C$5:$C$20&amp;"'!"&amp;ADDRESS(ROW(),COLUMN()))),0))</f>
        <v>0</v>
      </c>
      <c r="AR941" s="301">
        <f t="array" aca="1" ref="AR941" ca="1">SUMPRODUCT(0+(Summary!$D$5:$D$20="Yes"),IFERROR(N(INDIRECT("'"&amp;Summary!$C$5:$C$20&amp;"'!"&amp;ADDRESS(ROW(),COLUMN()))),0))</f>
        <v>0</v>
      </c>
      <c r="AS941" s="301">
        <f t="array" aca="1" ref="AS941" ca="1">SUMPRODUCT(0+(Summary!$D$5:$D$20="Yes"),IFERROR(N(INDIRECT("'"&amp;Summary!$C$5:$C$20&amp;"'!"&amp;ADDRESS(ROW(),COLUMN()))),0))</f>
        <v>0</v>
      </c>
      <c r="AT941" s="301">
        <f t="array" aca="1" ref="AT941" ca="1">SUMPRODUCT(0+(Summary!$D$5:$D$20="Yes"),IFERROR(N(INDIRECT("'"&amp;Summary!$C$5:$C$20&amp;"'!"&amp;ADDRESS(ROW(),COLUMN()))),0))</f>
        <v>0</v>
      </c>
      <c r="AU941" s="301">
        <f t="array" aca="1" ref="AU941" ca="1">SUMPRODUCT(0+(Summary!$D$5:$D$20="Yes"),IFERROR(N(INDIRECT("'"&amp;Summary!$C$5:$C$20&amp;"'!"&amp;ADDRESS(ROW(),COLUMN()))),0))</f>
        <v>0</v>
      </c>
      <c r="AV941" s="301">
        <f t="array" aca="1" ref="AV941" ca="1">SUMPRODUCT(0+(Summary!$D$5:$D$20="Yes"),IFERROR(N(INDIRECT("'"&amp;Summary!$C$5:$C$20&amp;"'!"&amp;ADDRESS(ROW(),COLUMN()))),0))</f>
        <v>0</v>
      </c>
      <c r="AW941" s="301">
        <f t="array" aca="1" ref="AW941" ca="1">SUMPRODUCT(0+(Summary!$D$5:$D$20="Yes"),IFERROR(N(INDIRECT("'"&amp;Summary!$C$5:$C$20&amp;"'!"&amp;ADDRESS(ROW(),COLUMN()))),0))</f>
        <v>0</v>
      </c>
      <c r="AX941" s="301">
        <f t="array" aca="1" ref="AX941" ca="1">SUMPRODUCT(0+(Summary!$D$5:$D$20="Yes"),IFERROR(N(INDIRECT("'"&amp;Summary!$C$5:$C$20&amp;"'!"&amp;ADDRESS(ROW(),COLUMN()))),0))</f>
        <v>0</v>
      </c>
      <c r="AY941" s="301">
        <f t="array" aca="1" ref="AY941" ca="1">SUMPRODUCT(0+(Summary!$D$5:$D$20="Yes"),IFERROR(N(INDIRECT("'"&amp;Summary!$C$5:$C$20&amp;"'!"&amp;ADDRESS(ROW(),COLUMN()))),0))</f>
        <v>0</v>
      </c>
      <c r="AZ941" s="301">
        <f t="array" aca="1" ref="AZ941" ca="1">SUMPRODUCT(0+(Summary!$D$5:$D$20="Yes"),IFERROR(N(INDIRECT("'"&amp;Summary!$C$5:$C$20&amp;"'!"&amp;ADDRESS(ROW(),COLUMN()))),0))</f>
        <v>0</v>
      </c>
      <c r="BA941" s="301">
        <f t="array" aca="1" ref="BA941" ca="1">SUMPRODUCT(0+(Summary!$D$5:$D$20="Yes"),IFERROR(N(INDIRECT("'"&amp;Summary!$C$5:$C$20&amp;"'!"&amp;ADDRESS(ROW(),COLUMN()))),0))</f>
        <v>0</v>
      </c>
      <c r="BB941" s="301">
        <f t="array" aca="1" ref="BB941" ca="1">SUMPRODUCT(0+(Summary!$D$5:$D$20="Yes"),IFERROR(N(INDIRECT("'"&amp;Summary!$C$5:$C$20&amp;"'!"&amp;ADDRESS(ROW(),COLUMN()))),0))</f>
        <v>0</v>
      </c>
      <c r="BC941" s="301">
        <f t="array" aca="1" ref="BC941" ca="1">SUMPRODUCT(0+(Summary!$D$5:$D$20="Yes"),IFERROR(N(INDIRECT("'"&amp;Summary!$C$5:$C$20&amp;"'!"&amp;ADDRESS(ROW(),COLUMN()))),0))</f>
        <v>0</v>
      </c>
      <c r="BD941" s="301">
        <f t="array" aca="1" ref="BD941" ca="1">SUMPRODUCT(0+(Summary!$D$5:$D$20="Yes"),IFERROR(N(INDIRECT("'"&amp;Summary!$C$5:$C$20&amp;"'!"&amp;ADDRESS(ROW(),COLUMN()))),0))</f>
        <v>0</v>
      </c>
      <c r="BE941" s="301">
        <f t="array" aca="1" ref="BE941" ca="1">SUMPRODUCT(0+(Summary!$D$5:$D$20="Yes"),IFERROR(N(INDIRECT("'"&amp;Summary!$C$5:$C$20&amp;"'!"&amp;ADDRESS(ROW(),COLUMN()))),0))</f>
        <v>0</v>
      </c>
      <c r="BF941" s="301">
        <f t="array" aca="1" ref="BF941" ca="1">SUMPRODUCT(0+(Summary!$D$5:$D$20="Yes"),IFERROR(N(INDIRECT("'"&amp;Summary!$C$5:$C$20&amp;"'!"&amp;ADDRESS(ROW(),COLUMN()))),0))</f>
        <v>0</v>
      </c>
      <c r="BG941" s="301">
        <f t="array" aca="1" ref="BG941" ca="1">SUMPRODUCT(0+(Summary!$D$5:$D$20="Yes"),IFERROR(N(INDIRECT("'"&amp;Summary!$C$5:$C$20&amp;"'!"&amp;ADDRESS(ROW(),COLUMN()))),0))</f>
        <v>0</v>
      </c>
      <c r="BH941" s="301">
        <f t="array" aca="1" ref="BH941" ca="1">SUMPRODUCT(0+(Summary!$D$5:$D$20="Yes"),IFERROR(N(INDIRECT("'"&amp;Summary!$C$5:$C$20&amp;"'!"&amp;ADDRESS(ROW(),COLUMN()))),0))</f>
        <v>0</v>
      </c>
      <c r="BI941" s="301">
        <f t="array" aca="1" ref="BI941" ca="1">SUMPRODUCT(0+(Summary!$D$5:$D$20="Yes"),IFERROR(N(INDIRECT("'"&amp;Summary!$C$5:$C$20&amp;"'!"&amp;ADDRESS(ROW(),COLUMN()))),0))</f>
        <v>0</v>
      </c>
      <c r="BJ941" s="301">
        <f t="array" aca="1" ref="BJ941" ca="1">SUMPRODUCT(0+(Summary!$D$5:$D$20="Yes"),IFERROR(N(INDIRECT("'"&amp;Summary!$C$5:$C$20&amp;"'!"&amp;ADDRESS(ROW(),COLUMN()))),0))</f>
        <v>0</v>
      </c>
      <c r="BK941" s="301">
        <f t="array" aca="1" ref="BK941" ca="1">SUMPRODUCT(0+(Summary!$D$5:$D$20="Yes"),IFERROR(N(INDIRECT("'"&amp;Summary!$C$5:$C$20&amp;"'!"&amp;ADDRESS(ROW(),COLUMN()))),0))</f>
        <v>0</v>
      </c>
      <c r="BL941" s="301">
        <f t="array" aca="1" ref="BL941" ca="1">SUMPRODUCT(0+(Summary!$D$5:$D$20="Yes"),IFERROR(N(INDIRECT("'"&amp;Summary!$C$5:$C$20&amp;"'!"&amp;ADDRESS(ROW(),COLUMN()))),0))</f>
        <v>0</v>
      </c>
      <c r="BM941" s="301">
        <f t="array" aca="1" ref="BM941" ca="1">SUMPRODUCT(0+(Summary!$D$5:$D$20="Yes"),IFERROR(N(INDIRECT("'"&amp;Summary!$C$5:$C$20&amp;"'!"&amp;ADDRESS(ROW(),COLUMN()))),0))</f>
        <v>0</v>
      </c>
      <c r="BN941" s="301">
        <f t="array" aca="1" ref="BN941" ca="1">SUMPRODUCT(0+(Summary!$D$5:$D$20="Yes"),IFERROR(N(INDIRECT("'"&amp;Summary!$C$5:$C$20&amp;"'!"&amp;ADDRESS(ROW(),COLUMN()))),0))</f>
        <v>0</v>
      </c>
      <c r="BO941" s="301">
        <f t="array" aca="1" ref="BO941" ca="1">SUMPRODUCT(0+(Summary!$D$5:$D$20="Yes"),IFERROR(N(INDIRECT("'"&amp;Summary!$C$5:$C$20&amp;"'!"&amp;ADDRESS(ROW(),COLUMN()))),0))</f>
        <v>0</v>
      </c>
      <c r="BP941" s="301">
        <f t="array" aca="1" ref="BP941" ca="1">SUMPRODUCT(0+(Summary!$D$5:$D$20="Yes"),IFERROR(N(INDIRECT("'"&amp;Summary!$C$5:$C$20&amp;"'!"&amp;ADDRESS(ROW(),COLUMN()))),0))</f>
        <v>0</v>
      </c>
      <c r="BQ941" s="301">
        <f t="array" aca="1" ref="BQ941" ca="1">SUMPRODUCT(0+(Summary!$D$5:$D$20="Yes"),IFERROR(N(INDIRECT("'"&amp;Summary!$C$5:$C$20&amp;"'!"&amp;ADDRESS(ROW(),COLUMN()))),0))</f>
        <v>0</v>
      </c>
      <c r="BR941" s="301">
        <f t="array" aca="1" ref="BR941" ca="1">SUMPRODUCT(0+(Summary!$D$5:$D$20="Yes"),IFERROR(N(INDIRECT("'"&amp;Summary!$C$5:$C$20&amp;"'!"&amp;ADDRESS(ROW(),COLUMN()))),0))</f>
        <v>0</v>
      </c>
      <c r="BS941" s="301">
        <f t="array" aca="1" ref="BS941" ca="1">SUMPRODUCT(0+(Summary!$D$5:$D$20="Yes"),IFERROR(N(INDIRECT("'"&amp;Summary!$C$5:$C$20&amp;"'!"&amp;ADDRESS(ROW(),COLUMN()))),0))</f>
        <v>0</v>
      </c>
      <c r="BT941" s="301">
        <f t="array" aca="1" ref="BT941" ca="1">SUMPRODUCT(0+(Summary!$D$5:$D$20="Yes"),IFERROR(N(INDIRECT("'"&amp;Summary!$C$5:$C$20&amp;"'!"&amp;ADDRESS(ROW(),COLUMN()))),0))</f>
        <v>0</v>
      </c>
      <c r="BU941" s="301">
        <f t="array" aca="1" ref="BU941" ca="1">SUMPRODUCT(0+(Summary!$D$5:$D$20="Yes"),IFERROR(N(INDIRECT("'"&amp;Summary!$C$5:$C$20&amp;"'!"&amp;ADDRESS(ROW(),COLUMN()))),0))</f>
        <v>0</v>
      </c>
      <c r="BV941" s="301">
        <f t="array" aca="1" ref="BV941" ca="1">SUMPRODUCT(0+(Summary!$D$5:$D$20="Yes"),IFERROR(N(INDIRECT("'"&amp;Summary!$C$5:$C$20&amp;"'!"&amp;ADDRESS(ROW(),COLUMN()))),0))</f>
        <v>0</v>
      </c>
      <c r="BW941" s="301">
        <f t="array" aca="1" ref="BW941" ca="1">SUMPRODUCT(0+(Summary!$D$5:$D$20="Yes"),IFERROR(N(INDIRECT("'"&amp;Summary!$C$5:$C$20&amp;"'!"&amp;ADDRESS(ROW(),COLUMN()))),0))</f>
        <v>0</v>
      </c>
      <c r="BX941" s="301">
        <f t="array" aca="1" ref="BX941" ca="1">SUMPRODUCT(0+(Summary!$D$5:$D$20="Yes"),IFERROR(N(INDIRECT("'"&amp;Summary!$C$5:$C$20&amp;"'!"&amp;ADDRESS(ROW(),COLUMN()))),0))</f>
        <v>0</v>
      </c>
      <c r="BY941" s="301">
        <f t="array" aca="1" ref="BY941" ca="1">SUMPRODUCT(0+(Summary!$D$5:$D$20="Yes"),IFERROR(N(INDIRECT("'"&amp;Summary!$C$5:$C$20&amp;"'!"&amp;ADDRESS(ROW(),COLUMN()))),0))</f>
        <v>0</v>
      </c>
      <c r="BZ941" s="301">
        <f t="array" aca="1" ref="BZ941" ca="1">SUMPRODUCT(0+(Summary!$D$5:$D$20="Yes"),IFERROR(N(INDIRECT("'"&amp;Summary!$C$5:$C$20&amp;"'!"&amp;ADDRESS(ROW(),COLUMN()))),0))</f>
        <v>0</v>
      </c>
      <c r="CA941" s="301">
        <f t="array" aca="1" ref="CA941" ca="1">SUMPRODUCT(0+(Summary!$D$5:$D$20="Yes"),IFERROR(N(INDIRECT("'"&amp;Summary!$C$5:$C$20&amp;"'!"&amp;ADDRESS(ROW(),COLUMN()))),0))</f>
        <v>0</v>
      </c>
      <c r="CB941" s="301">
        <f t="array" aca="1" ref="CB941" ca="1">SUMPRODUCT(0+(Summary!$D$5:$D$20="Yes"),IFERROR(N(INDIRECT("'"&amp;Summary!$C$5:$C$20&amp;"'!"&amp;ADDRESS(ROW(),COLUMN()))),0))</f>
        <v>0</v>
      </c>
      <c r="CC941" s="301">
        <f t="array" aca="1" ref="CC941" ca="1">SUMPRODUCT(0+(Summary!$D$5:$D$20="Yes"),IFERROR(N(INDIRECT("'"&amp;Summary!$C$5:$C$20&amp;"'!"&amp;ADDRESS(ROW(),COLUMN()))),0))</f>
        <v>0</v>
      </c>
      <c r="CD941" s="301">
        <f t="array" aca="1" ref="CD941" ca="1">SUMPRODUCT(0+(Summary!$D$5:$D$20="Yes"),IFERROR(N(INDIRECT("'"&amp;Summary!$C$5:$C$20&amp;"'!"&amp;ADDRESS(ROW(),COLUMN()))),0))</f>
        <v>0</v>
      </c>
      <c r="CE941" s="301">
        <f t="array" aca="1" ref="CE941" ca="1">SUMPRODUCT(0+(Summary!$D$5:$D$20="Yes"),IFERROR(N(INDIRECT("'"&amp;Summary!$C$5:$C$20&amp;"'!"&amp;ADDRESS(ROW(),COLUMN()))),0))</f>
        <v>0</v>
      </c>
      <c r="CF941" s="301">
        <f t="array" aca="1" ref="CF941" ca="1">SUMPRODUCT(0+(Summary!$D$5:$D$20="Yes"),IFERROR(N(INDIRECT("'"&amp;Summary!$C$5:$C$20&amp;"'!"&amp;ADDRESS(ROW(),COLUMN()))),0))</f>
        <v>0</v>
      </c>
      <c r="CG941" s="301">
        <f t="array" aca="1" ref="CG941" ca="1">SUMPRODUCT(0+(Summary!$D$5:$D$20="Yes"),IFERROR(N(INDIRECT("'"&amp;Summary!$C$5:$C$20&amp;"'!"&amp;ADDRESS(ROW(),COLUMN()))),0))</f>
        <v>0</v>
      </c>
      <c r="CH941" s="301">
        <f t="array" aca="1" ref="CH941" ca="1">SUMPRODUCT(0+(Summary!$D$5:$D$20="Yes"),IFERROR(N(INDIRECT("'"&amp;Summary!$C$5:$C$20&amp;"'!"&amp;ADDRESS(ROW(),COLUMN()))),0))</f>
        <v>0</v>
      </c>
      <c r="CI941" s="301">
        <f t="array" aca="1" ref="CI941" ca="1">SUMPRODUCT(0+(Summary!$D$5:$D$20="Yes"),IFERROR(N(INDIRECT("'"&amp;Summary!$C$5:$C$20&amp;"'!"&amp;ADDRESS(ROW(),COLUMN()))),0))</f>
        <v>0</v>
      </c>
      <c r="CJ941" s="301">
        <f t="array" aca="1" ref="CJ941" ca="1">SUMPRODUCT(0+(Summary!$D$5:$D$20="Yes"),IFERROR(N(INDIRECT("'"&amp;Summary!$C$5:$C$20&amp;"'!"&amp;ADDRESS(ROW(),COLUMN()))),0))</f>
        <v>0</v>
      </c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</row>
    <row r="942" spans="3:124" outlineLevel="1">
      <c r="C942" s="232" t="s">
        <v>186</v>
      </c>
      <c r="D942" s="349">
        <f t="array" aca="1" ref="D942" ca="1">SUMPRODUCT(0+(Summary!$D$5:$D$20="Yes"),IFERROR(N(INDIRECT("'"&amp;Summary!$C$5:$C$20&amp;"'!"&amp;ADDRESS(ROW(),COLUMN()))),0))</f>
        <v>0</v>
      </c>
      <c r="E942" s="300">
        <f t="array" aca="1" ref="E942" ca="1">SUMPRODUCT(0+(Summary!$D$5:$D$20="Yes"),IFERROR(N(INDIRECT("'"&amp;Summary!$C$5:$C$20&amp;"'!"&amp;ADDRESS(ROW(),COLUMN()))),0))</f>
        <v>0</v>
      </c>
      <c r="F942" s="301">
        <f t="array" aca="1" ref="F942" ca="1">SUMPRODUCT(0+(Summary!$D$5:$D$20="Yes"),IFERROR(N(INDIRECT("'"&amp;Summary!$C$5:$C$20&amp;"'!"&amp;ADDRESS(ROW(),COLUMN()))),0))</f>
        <v>0</v>
      </c>
      <c r="G942" s="301">
        <f t="array" aca="1" ref="G942" ca="1">SUMPRODUCT(0+(Summary!$D$5:$D$20="Yes"),IFERROR(N(INDIRECT("'"&amp;Summary!$C$5:$C$20&amp;"'!"&amp;ADDRESS(ROW(),COLUMN()))),0))</f>
        <v>0</v>
      </c>
      <c r="H942" s="301">
        <f t="array" aca="1" ref="H942" ca="1">SUMPRODUCT(0+(Summary!$D$5:$D$20="Yes"),IFERROR(N(INDIRECT("'"&amp;Summary!$C$5:$C$20&amp;"'!"&amp;ADDRESS(ROW(),COLUMN()))),0))</f>
        <v>0</v>
      </c>
      <c r="I942" s="301">
        <f t="array" aca="1" ref="I942" ca="1">SUMPRODUCT(0+(Summary!$D$5:$D$20="Yes"),IFERROR(N(INDIRECT("'"&amp;Summary!$C$5:$C$20&amp;"'!"&amp;ADDRESS(ROW(),COLUMN()))),0))</f>
        <v>0</v>
      </c>
      <c r="J942" s="301">
        <f t="array" aca="1" ref="J942" ca="1">SUMPRODUCT(0+(Summary!$D$5:$D$20="Yes"),IFERROR(N(INDIRECT("'"&amp;Summary!$C$5:$C$20&amp;"'!"&amp;ADDRESS(ROW(),COLUMN()))),0))</f>
        <v>0</v>
      </c>
      <c r="K942" s="301">
        <f t="array" aca="1" ref="K942" ca="1">SUMPRODUCT(0+(Summary!$D$5:$D$20="Yes"),IFERROR(N(INDIRECT("'"&amp;Summary!$C$5:$C$20&amp;"'!"&amp;ADDRESS(ROW(),COLUMN()))),0))</f>
        <v>0</v>
      </c>
      <c r="L942" s="301">
        <f t="array" aca="1" ref="L942" ca="1">SUMPRODUCT(0+(Summary!$D$5:$D$20="Yes"),IFERROR(N(INDIRECT("'"&amp;Summary!$C$5:$C$20&amp;"'!"&amp;ADDRESS(ROW(),COLUMN()))),0))</f>
        <v>0</v>
      </c>
      <c r="M942" s="301">
        <f t="array" aca="1" ref="M942" ca="1">SUMPRODUCT(0+(Summary!$D$5:$D$20="Yes"),IFERROR(N(INDIRECT("'"&amp;Summary!$C$5:$C$20&amp;"'!"&amp;ADDRESS(ROW(),COLUMN()))),0))</f>
        <v>0</v>
      </c>
      <c r="N942" s="301">
        <f t="array" aca="1" ref="N942" ca="1">SUMPRODUCT(0+(Summary!$D$5:$D$20="Yes"),IFERROR(N(INDIRECT("'"&amp;Summary!$C$5:$C$20&amp;"'!"&amp;ADDRESS(ROW(),COLUMN()))),0))</f>
        <v>0</v>
      </c>
      <c r="O942" s="301">
        <f t="array" aca="1" ref="O942" ca="1">SUMPRODUCT(0+(Summary!$D$5:$D$20="Yes"),IFERROR(N(INDIRECT("'"&amp;Summary!$C$5:$C$20&amp;"'!"&amp;ADDRESS(ROW(),COLUMN()))),0))</f>
        <v>0</v>
      </c>
      <c r="P942" s="301">
        <f t="array" aca="1" ref="P942" ca="1">SUMPRODUCT(0+(Summary!$D$5:$D$20="Yes"),IFERROR(N(INDIRECT("'"&amp;Summary!$C$5:$C$20&amp;"'!"&amp;ADDRESS(ROW(),COLUMN()))),0))</f>
        <v>0</v>
      </c>
      <c r="Q942" s="301">
        <f t="array" aca="1" ref="Q942" ca="1">SUMPRODUCT(0+(Summary!$D$5:$D$20="Yes"),IFERROR(N(INDIRECT("'"&amp;Summary!$C$5:$C$20&amp;"'!"&amp;ADDRESS(ROW(),COLUMN()))),0))</f>
        <v>0</v>
      </c>
      <c r="R942" s="301">
        <f t="array" aca="1" ref="R942" ca="1">SUMPRODUCT(0+(Summary!$D$5:$D$20="Yes"),IFERROR(N(INDIRECT("'"&amp;Summary!$C$5:$C$20&amp;"'!"&amp;ADDRESS(ROW(),COLUMN()))),0))</f>
        <v>0</v>
      </c>
      <c r="S942" s="301">
        <f t="array" aca="1" ref="S942" ca="1">SUMPRODUCT(0+(Summary!$D$5:$D$20="Yes"),IFERROR(N(INDIRECT("'"&amp;Summary!$C$5:$C$20&amp;"'!"&amp;ADDRESS(ROW(),COLUMN()))),0))</f>
        <v>0</v>
      </c>
      <c r="T942" s="301">
        <f t="array" aca="1" ref="T942" ca="1">SUMPRODUCT(0+(Summary!$D$5:$D$20="Yes"),IFERROR(N(INDIRECT("'"&amp;Summary!$C$5:$C$20&amp;"'!"&amp;ADDRESS(ROW(),COLUMN()))),0))</f>
        <v>0</v>
      </c>
      <c r="U942" s="301">
        <f t="array" aca="1" ref="U942" ca="1">SUMPRODUCT(0+(Summary!$D$5:$D$20="Yes"),IFERROR(N(INDIRECT("'"&amp;Summary!$C$5:$C$20&amp;"'!"&amp;ADDRESS(ROW(),COLUMN()))),0))</f>
        <v>0</v>
      </c>
      <c r="V942" s="301">
        <f t="array" aca="1" ref="V942" ca="1">SUMPRODUCT(0+(Summary!$D$5:$D$20="Yes"),IFERROR(N(INDIRECT("'"&amp;Summary!$C$5:$C$20&amp;"'!"&amp;ADDRESS(ROW(),COLUMN()))),0))</f>
        <v>0</v>
      </c>
      <c r="W942" s="301">
        <f t="array" aca="1" ref="W942" ca="1">SUMPRODUCT(0+(Summary!$D$5:$D$20="Yes"),IFERROR(N(INDIRECT("'"&amp;Summary!$C$5:$C$20&amp;"'!"&amp;ADDRESS(ROW(),COLUMN()))),0))</f>
        <v>0</v>
      </c>
      <c r="X942" s="301">
        <f t="array" aca="1" ref="X942" ca="1">SUMPRODUCT(0+(Summary!$D$5:$D$20="Yes"),IFERROR(N(INDIRECT("'"&amp;Summary!$C$5:$C$20&amp;"'!"&amp;ADDRESS(ROW(),COLUMN()))),0))</f>
        <v>0</v>
      </c>
      <c r="Y942" s="301">
        <f t="array" aca="1" ref="Y942" ca="1">SUMPRODUCT(0+(Summary!$D$5:$D$20="Yes"),IFERROR(N(INDIRECT("'"&amp;Summary!$C$5:$C$20&amp;"'!"&amp;ADDRESS(ROW(),COLUMN()))),0))</f>
        <v>0</v>
      </c>
      <c r="Z942" s="301">
        <f t="array" aca="1" ref="Z942" ca="1">SUMPRODUCT(0+(Summary!$D$5:$D$20="Yes"),IFERROR(N(INDIRECT("'"&amp;Summary!$C$5:$C$20&amp;"'!"&amp;ADDRESS(ROW(),COLUMN()))),0))</f>
        <v>0</v>
      </c>
      <c r="AA942" s="301">
        <f t="array" aca="1" ref="AA942" ca="1">SUMPRODUCT(0+(Summary!$D$5:$D$20="Yes"),IFERROR(N(INDIRECT("'"&amp;Summary!$C$5:$C$20&amp;"'!"&amp;ADDRESS(ROW(),COLUMN()))),0))</f>
        <v>0</v>
      </c>
      <c r="AB942" s="301">
        <f t="array" aca="1" ref="AB942" ca="1">SUMPRODUCT(0+(Summary!$D$5:$D$20="Yes"),IFERROR(N(INDIRECT("'"&amp;Summary!$C$5:$C$20&amp;"'!"&amp;ADDRESS(ROW(),COLUMN()))),0))</f>
        <v>0</v>
      </c>
      <c r="AC942" s="301">
        <f t="array" aca="1" ref="AC942" ca="1">SUMPRODUCT(0+(Summary!$D$5:$D$20="Yes"),IFERROR(N(INDIRECT("'"&amp;Summary!$C$5:$C$20&amp;"'!"&amp;ADDRESS(ROW(),COLUMN()))),0))</f>
        <v>0</v>
      </c>
      <c r="AD942" s="301">
        <f t="array" aca="1" ref="AD942" ca="1">SUMPRODUCT(0+(Summary!$D$5:$D$20="Yes"),IFERROR(N(INDIRECT("'"&amp;Summary!$C$5:$C$20&amp;"'!"&amp;ADDRESS(ROW(),COLUMN()))),0))</f>
        <v>0</v>
      </c>
      <c r="AE942" s="301">
        <f t="array" aca="1" ref="AE942" ca="1">SUMPRODUCT(0+(Summary!$D$5:$D$20="Yes"),IFERROR(N(INDIRECT("'"&amp;Summary!$C$5:$C$20&amp;"'!"&amp;ADDRESS(ROW(),COLUMN()))),0))</f>
        <v>0</v>
      </c>
      <c r="AF942" s="301">
        <f t="array" aca="1" ref="AF942" ca="1">SUMPRODUCT(0+(Summary!$D$5:$D$20="Yes"),IFERROR(N(INDIRECT("'"&amp;Summary!$C$5:$C$20&amp;"'!"&amp;ADDRESS(ROW(),COLUMN()))),0))</f>
        <v>0</v>
      </c>
      <c r="AG942" s="301">
        <f t="array" aca="1" ref="AG942" ca="1">SUMPRODUCT(0+(Summary!$D$5:$D$20="Yes"),IFERROR(N(INDIRECT("'"&amp;Summary!$C$5:$C$20&amp;"'!"&amp;ADDRESS(ROW(),COLUMN()))),0))</f>
        <v>0</v>
      </c>
      <c r="AH942" s="301">
        <f t="array" aca="1" ref="AH942" ca="1">SUMPRODUCT(0+(Summary!$D$5:$D$20="Yes"),IFERROR(N(INDIRECT("'"&amp;Summary!$C$5:$C$20&amp;"'!"&amp;ADDRESS(ROW(),COLUMN()))),0))</f>
        <v>0</v>
      </c>
      <c r="AI942" s="301">
        <f t="array" aca="1" ref="AI942" ca="1">SUMPRODUCT(0+(Summary!$D$5:$D$20="Yes"),IFERROR(N(INDIRECT("'"&amp;Summary!$C$5:$C$20&amp;"'!"&amp;ADDRESS(ROW(),COLUMN()))),0))</f>
        <v>0</v>
      </c>
      <c r="AJ942" s="301">
        <f t="array" aca="1" ref="AJ942" ca="1">SUMPRODUCT(0+(Summary!$D$5:$D$20="Yes"),IFERROR(N(INDIRECT("'"&amp;Summary!$C$5:$C$20&amp;"'!"&amp;ADDRESS(ROW(),COLUMN()))),0))</f>
        <v>0</v>
      </c>
      <c r="AK942" s="301">
        <f t="array" aca="1" ref="AK942" ca="1">SUMPRODUCT(0+(Summary!$D$5:$D$20="Yes"),IFERROR(N(INDIRECT("'"&amp;Summary!$C$5:$C$20&amp;"'!"&amp;ADDRESS(ROW(),COLUMN()))),0))</f>
        <v>0</v>
      </c>
      <c r="AL942" s="301">
        <f t="array" aca="1" ref="AL942" ca="1">SUMPRODUCT(0+(Summary!$D$5:$D$20="Yes"),IFERROR(N(INDIRECT("'"&amp;Summary!$C$5:$C$20&amp;"'!"&amp;ADDRESS(ROW(),COLUMN()))),0))</f>
        <v>0</v>
      </c>
      <c r="AM942" s="301">
        <f t="array" aca="1" ref="AM942" ca="1">SUMPRODUCT(0+(Summary!$D$5:$D$20="Yes"),IFERROR(N(INDIRECT("'"&amp;Summary!$C$5:$C$20&amp;"'!"&amp;ADDRESS(ROW(),COLUMN()))),0))</f>
        <v>0</v>
      </c>
      <c r="AN942" s="301">
        <f t="array" aca="1" ref="AN942" ca="1">SUMPRODUCT(0+(Summary!$D$5:$D$20="Yes"),IFERROR(N(INDIRECT("'"&amp;Summary!$C$5:$C$20&amp;"'!"&amp;ADDRESS(ROW(),COLUMN()))),0))</f>
        <v>0</v>
      </c>
      <c r="AO942" s="301">
        <f t="array" aca="1" ref="AO942" ca="1">SUMPRODUCT(0+(Summary!$D$5:$D$20="Yes"),IFERROR(N(INDIRECT("'"&amp;Summary!$C$5:$C$20&amp;"'!"&amp;ADDRESS(ROW(),COLUMN()))),0))</f>
        <v>0</v>
      </c>
      <c r="AP942" s="301">
        <f t="array" aca="1" ref="AP942" ca="1">SUMPRODUCT(0+(Summary!$D$5:$D$20="Yes"),IFERROR(N(INDIRECT("'"&amp;Summary!$C$5:$C$20&amp;"'!"&amp;ADDRESS(ROW(),COLUMN()))),0))</f>
        <v>0</v>
      </c>
      <c r="AQ942" s="301">
        <f t="array" aca="1" ref="AQ942" ca="1">SUMPRODUCT(0+(Summary!$D$5:$D$20="Yes"),IFERROR(N(INDIRECT("'"&amp;Summary!$C$5:$C$20&amp;"'!"&amp;ADDRESS(ROW(),COLUMN()))),0))</f>
        <v>0</v>
      </c>
      <c r="AR942" s="301">
        <f t="array" aca="1" ref="AR942" ca="1">SUMPRODUCT(0+(Summary!$D$5:$D$20="Yes"),IFERROR(N(INDIRECT("'"&amp;Summary!$C$5:$C$20&amp;"'!"&amp;ADDRESS(ROW(),COLUMN()))),0))</f>
        <v>0</v>
      </c>
      <c r="AS942" s="301">
        <f t="array" aca="1" ref="AS942" ca="1">SUMPRODUCT(0+(Summary!$D$5:$D$20="Yes"),IFERROR(N(INDIRECT("'"&amp;Summary!$C$5:$C$20&amp;"'!"&amp;ADDRESS(ROW(),COLUMN()))),0))</f>
        <v>0</v>
      </c>
      <c r="AT942" s="301">
        <f t="array" aca="1" ref="AT942" ca="1">SUMPRODUCT(0+(Summary!$D$5:$D$20="Yes"),IFERROR(N(INDIRECT("'"&amp;Summary!$C$5:$C$20&amp;"'!"&amp;ADDRESS(ROW(),COLUMN()))),0))</f>
        <v>0</v>
      </c>
      <c r="AU942" s="301">
        <f t="array" aca="1" ref="AU942" ca="1">SUMPRODUCT(0+(Summary!$D$5:$D$20="Yes"),IFERROR(N(INDIRECT("'"&amp;Summary!$C$5:$C$20&amp;"'!"&amp;ADDRESS(ROW(),COLUMN()))),0))</f>
        <v>0</v>
      </c>
      <c r="AV942" s="301">
        <f t="array" aca="1" ref="AV942" ca="1">SUMPRODUCT(0+(Summary!$D$5:$D$20="Yes"),IFERROR(N(INDIRECT("'"&amp;Summary!$C$5:$C$20&amp;"'!"&amp;ADDRESS(ROW(),COLUMN()))),0))</f>
        <v>0</v>
      </c>
      <c r="AW942" s="301">
        <f t="array" aca="1" ref="AW942" ca="1">SUMPRODUCT(0+(Summary!$D$5:$D$20="Yes"),IFERROR(N(INDIRECT("'"&amp;Summary!$C$5:$C$20&amp;"'!"&amp;ADDRESS(ROW(),COLUMN()))),0))</f>
        <v>0</v>
      </c>
      <c r="AX942" s="301">
        <f t="array" aca="1" ref="AX942" ca="1">SUMPRODUCT(0+(Summary!$D$5:$D$20="Yes"),IFERROR(N(INDIRECT("'"&amp;Summary!$C$5:$C$20&amp;"'!"&amp;ADDRESS(ROW(),COLUMN()))),0))</f>
        <v>0</v>
      </c>
      <c r="AY942" s="301">
        <f t="array" aca="1" ref="AY942" ca="1">SUMPRODUCT(0+(Summary!$D$5:$D$20="Yes"),IFERROR(N(INDIRECT("'"&amp;Summary!$C$5:$C$20&amp;"'!"&amp;ADDRESS(ROW(),COLUMN()))),0))</f>
        <v>0</v>
      </c>
      <c r="AZ942" s="301">
        <f t="array" aca="1" ref="AZ942" ca="1">SUMPRODUCT(0+(Summary!$D$5:$D$20="Yes"),IFERROR(N(INDIRECT("'"&amp;Summary!$C$5:$C$20&amp;"'!"&amp;ADDRESS(ROW(),COLUMN()))),0))</f>
        <v>0</v>
      </c>
      <c r="BA942" s="301">
        <f t="array" aca="1" ref="BA942" ca="1">SUMPRODUCT(0+(Summary!$D$5:$D$20="Yes"),IFERROR(N(INDIRECT("'"&amp;Summary!$C$5:$C$20&amp;"'!"&amp;ADDRESS(ROW(),COLUMN()))),0))</f>
        <v>0</v>
      </c>
      <c r="BB942" s="301">
        <f t="array" aca="1" ref="BB942" ca="1">SUMPRODUCT(0+(Summary!$D$5:$D$20="Yes"),IFERROR(N(INDIRECT("'"&amp;Summary!$C$5:$C$20&amp;"'!"&amp;ADDRESS(ROW(),COLUMN()))),0))</f>
        <v>0</v>
      </c>
      <c r="BC942" s="301">
        <f t="array" aca="1" ref="BC942" ca="1">SUMPRODUCT(0+(Summary!$D$5:$D$20="Yes"),IFERROR(N(INDIRECT("'"&amp;Summary!$C$5:$C$20&amp;"'!"&amp;ADDRESS(ROW(),COLUMN()))),0))</f>
        <v>0</v>
      </c>
      <c r="BD942" s="301">
        <f t="array" aca="1" ref="BD942" ca="1">SUMPRODUCT(0+(Summary!$D$5:$D$20="Yes"),IFERROR(N(INDIRECT("'"&amp;Summary!$C$5:$C$20&amp;"'!"&amp;ADDRESS(ROW(),COLUMN()))),0))</f>
        <v>0</v>
      </c>
      <c r="BE942" s="301">
        <f t="array" aca="1" ref="BE942" ca="1">SUMPRODUCT(0+(Summary!$D$5:$D$20="Yes"),IFERROR(N(INDIRECT("'"&amp;Summary!$C$5:$C$20&amp;"'!"&amp;ADDRESS(ROW(),COLUMN()))),0))</f>
        <v>0</v>
      </c>
      <c r="BF942" s="301">
        <f t="array" aca="1" ref="BF942" ca="1">SUMPRODUCT(0+(Summary!$D$5:$D$20="Yes"),IFERROR(N(INDIRECT("'"&amp;Summary!$C$5:$C$20&amp;"'!"&amp;ADDRESS(ROW(),COLUMN()))),0))</f>
        <v>0</v>
      </c>
      <c r="BG942" s="301">
        <f t="array" aca="1" ref="BG942" ca="1">SUMPRODUCT(0+(Summary!$D$5:$D$20="Yes"),IFERROR(N(INDIRECT("'"&amp;Summary!$C$5:$C$20&amp;"'!"&amp;ADDRESS(ROW(),COLUMN()))),0))</f>
        <v>0</v>
      </c>
      <c r="BH942" s="301">
        <f t="array" aca="1" ref="BH942" ca="1">SUMPRODUCT(0+(Summary!$D$5:$D$20="Yes"),IFERROR(N(INDIRECT("'"&amp;Summary!$C$5:$C$20&amp;"'!"&amp;ADDRESS(ROW(),COLUMN()))),0))</f>
        <v>0</v>
      </c>
      <c r="BI942" s="301">
        <f t="array" aca="1" ref="BI942" ca="1">SUMPRODUCT(0+(Summary!$D$5:$D$20="Yes"),IFERROR(N(INDIRECT("'"&amp;Summary!$C$5:$C$20&amp;"'!"&amp;ADDRESS(ROW(),COLUMN()))),0))</f>
        <v>0</v>
      </c>
      <c r="BJ942" s="301">
        <f t="array" aca="1" ref="BJ942" ca="1">SUMPRODUCT(0+(Summary!$D$5:$D$20="Yes"),IFERROR(N(INDIRECT("'"&amp;Summary!$C$5:$C$20&amp;"'!"&amp;ADDRESS(ROW(),COLUMN()))),0))</f>
        <v>0</v>
      </c>
      <c r="BK942" s="301">
        <f t="array" aca="1" ref="BK942" ca="1">SUMPRODUCT(0+(Summary!$D$5:$D$20="Yes"),IFERROR(N(INDIRECT("'"&amp;Summary!$C$5:$C$20&amp;"'!"&amp;ADDRESS(ROW(),COLUMN()))),0))</f>
        <v>0</v>
      </c>
      <c r="BL942" s="301">
        <f t="array" aca="1" ref="BL942" ca="1">SUMPRODUCT(0+(Summary!$D$5:$D$20="Yes"),IFERROR(N(INDIRECT("'"&amp;Summary!$C$5:$C$20&amp;"'!"&amp;ADDRESS(ROW(),COLUMN()))),0))</f>
        <v>0</v>
      </c>
      <c r="BM942" s="301">
        <f t="array" aca="1" ref="BM942" ca="1">SUMPRODUCT(0+(Summary!$D$5:$D$20="Yes"),IFERROR(N(INDIRECT("'"&amp;Summary!$C$5:$C$20&amp;"'!"&amp;ADDRESS(ROW(),COLUMN()))),0))</f>
        <v>0</v>
      </c>
      <c r="BN942" s="301">
        <f t="array" aca="1" ref="BN942" ca="1">SUMPRODUCT(0+(Summary!$D$5:$D$20="Yes"),IFERROR(N(INDIRECT("'"&amp;Summary!$C$5:$C$20&amp;"'!"&amp;ADDRESS(ROW(),COLUMN()))),0))</f>
        <v>0</v>
      </c>
      <c r="BO942" s="301">
        <f t="array" aca="1" ref="BO942" ca="1">SUMPRODUCT(0+(Summary!$D$5:$D$20="Yes"),IFERROR(N(INDIRECT("'"&amp;Summary!$C$5:$C$20&amp;"'!"&amp;ADDRESS(ROW(),COLUMN()))),0))</f>
        <v>0</v>
      </c>
      <c r="BP942" s="301">
        <f t="array" aca="1" ref="BP942" ca="1">SUMPRODUCT(0+(Summary!$D$5:$D$20="Yes"),IFERROR(N(INDIRECT("'"&amp;Summary!$C$5:$C$20&amp;"'!"&amp;ADDRESS(ROW(),COLUMN()))),0))</f>
        <v>0</v>
      </c>
      <c r="BQ942" s="301">
        <f t="array" aca="1" ref="BQ942" ca="1">SUMPRODUCT(0+(Summary!$D$5:$D$20="Yes"),IFERROR(N(INDIRECT("'"&amp;Summary!$C$5:$C$20&amp;"'!"&amp;ADDRESS(ROW(),COLUMN()))),0))</f>
        <v>0</v>
      </c>
      <c r="BR942" s="301">
        <f t="array" aca="1" ref="BR942" ca="1">SUMPRODUCT(0+(Summary!$D$5:$D$20="Yes"),IFERROR(N(INDIRECT("'"&amp;Summary!$C$5:$C$20&amp;"'!"&amp;ADDRESS(ROW(),COLUMN()))),0))</f>
        <v>0</v>
      </c>
      <c r="BS942" s="301">
        <f t="array" aca="1" ref="BS942" ca="1">SUMPRODUCT(0+(Summary!$D$5:$D$20="Yes"),IFERROR(N(INDIRECT("'"&amp;Summary!$C$5:$C$20&amp;"'!"&amp;ADDRESS(ROW(),COLUMN()))),0))</f>
        <v>0</v>
      </c>
      <c r="BT942" s="301">
        <f t="array" aca="1" ref="BT942" ca="1">SUMPRODUCT(0+(Summary!$D$5:$D$20="Yes"),IFERROR(N(INDIRECT("'"&amp;Summary!$C$5:$C$20&amp;"'!"&amp;ADDRESS(ROW(),COLUMN()))),0))</f>
        <v>0</v>
      </c>
      <c r="BU942" s="301">
        <f t="array" aca="1" ref="BU942" ca="1">SUMPRODUCT(0+(Summary!$D$5:$D$20="Yes"),IFERROR(N(INDIRECT("'"&amp;Summary!$C$5:$C$20&amp;"'!"&amp;ADDRESS(ROW(),COLUMN()))),0))</f>
        <v>0</v>
      </c>
      <c r="BV942" s="301">
        <f t="array" aca="1" ref="BV942" ca="1">SUMPRODUCT(0+(Summary!$D$5:$D$20="Yes"),IFERROR(N(INDIRECT("'"&amp;Summary!$C$5:$C$20&amp;"'!"&amp;ADDRESS(ROW(),COLUMN()))),0))</f>
        <v>0</v>
      </c>
      <c r="BW942" s="301">
        <f t="array" aca="1" ref="BW942" ca="1">SUMPRODUCT(0+(Summary!$D$5:$D$20="Yes"),IFERROR(N(INDIRECT("'"&amp;Summary!$C$5:$C$20&amp;"'!"&amp;ADDRESS(ROW(),COLUMN()))),0))</f>
        <v>0</v>
      </c>
      <c r="BX942" s="301">
        <f t="array" aca="1" ref="BX942" ca="1">SUMPRODUCT(0+(Summary!$D$5:$D$20="Yes"),IFERROR(N(INDIRECT("'"&amp;Summary!$C$5:$C$20&amp;"'!"&amp;ADDRESS(ROW(),COLUMN()))),0))</f>
        <v>0</v>
      </c>
      <c r="BY942" s="301">
        <f t="array" aca="1" ref="BY942" ca="1">SUMPRODUCT(0+(Summary!$D$5:$D$20="Yes"),IFERROR(N(INDIRECT("'"&amp;Summary!$C$5:$C$20&amp;"'!"&amp;ADDRESS(ROW(),COLUMN()))),0))</f>
        <v>0</v>
      </c>
      <c r="BZ942" s="301">
        <f t="array" aca="1" ref="BZ942" ca="1">SUMPRODUCT(0+(Summary!$D$5:$D$20="Yes"),IFERROR(N(INDIRECT("'"&amp;Summary!$C$5:$C$20&amp;"'!"&amp;ADDRESS(ROW(),COLUMN()))),0))</f>
        <v>0</v>
      </c>
      <c r="CA942" s="301">
        <f t="array" aca="1" ref="CA942" ca="1">SUMPRODUCT(0+(Summary!$D$5:$D$20="Yes"),IFERROR(N(INDIRECT("'"&amp;Summary!$C$5:$C$20&amp;"'!"&amp;ADDRESS(ROW(),COLUMN()))),0))</f>
        <v>0</v>
      </c>
      <c r="CB942" s="301">
        <f t="array" aca="1" ref="CB942" ca="1">SUMPRODUCT(0+(Summary!$D$5:$D$20="Yes"),IFERROR(N(INDIRECT("'"&amp;Summary!$C$5:$C$20&amp;"'!"&amp;ADDRESS(ROW(),COLUMN()))),0))</f>
        <v>0</v>
      </c>
      <c r="CC942" s="301">
        <f t="array" aca="1" ref="CC942" ca="1">SUMPRODUCT(0+(Summary!$D$5:$D$20="Yes"),IFERROR(N(INDIRECT("'"&amp;Summary!$C$5:$C$20&amp;"'!"&amp;ADDRESS(ROW(),COLUMN()))),0))</f>
        <v>0</v>
      </c>
      <c r="CD942" s="301">
        <f t="array" aca="1" ref="CD942" ca="1">SUMPRODUCT(0+(Summary!$D$5:$D$20="Yes"),IFERROR(N(INDIRECT("'"&amp;Summary!$C$5:$C$20&amp;"'!"&amp;ADDRESS(ROW(),COLUMN()))),0))</f>
        <v>0</v>
      </c>
      <c r="CE942" s="301">
        <f t="array" aca="1" ref="CE942" ca="1">SUMPRODUCT(0+(Summary!$D$5:$D$20="Yes"),IFERROR(N(INDIRECT("'"&amp;Summary!$C$5:$C$20&amp;"'!"&amp;ADDRESS(ROW(),COLUMN()))),0))</f>
        <v>0</v>
      </c>
      <c r="CF942" s="301">
        <f t="array" aca="1" ref="CF942" ca="1">SUMPRODUCT(0+(Summary!$D$5:$D$20="Yes"),IFERROR(N(INDIRECT("'"&amp;Summary!$C$5:$C$20&amp;"'!"&amp;ADDRESS(ROW(),COLUMN()))),0))</f>
        <v>0</v>
      </c>
      <c r="CG942" s="301">
        <f t="array" aca="1" ref="CG942" ca="1">SUMPRODUCT(0+(Summary!$D$5:$D$20="Yes"),IFERROR(N(INDIRECT("'"&amp;Summary!$C$5:$C$20&amp;"'!"&amp;ADDRESS(ROW(),COLUMN()))),0))</f>
        <v>0</v>
      </c>
      <c r="CH942" s="301">
        <f t="array" aca="1" ref="CH942" ca="1">SUMPRODUCT(0+(Summary!$D$5:$D$20="Yes"),IFERROR(N(INDIRECT("'"&amp;Summary!$C$5:$C$20&amp;"'!"&amp;ADDRESS(ROW(),COLUMN()))),0))</f>
        <v>0</v>
      </c>
      <c r="CI942" s="301">
        <f t="array" aca="1" ref="CI942" ca="1">SUMPRODUCT(0+(Summary!$D$5:$D$20="Yes"),IFERROR(N(INDIRECT("'"&amp;Summary!$C$5:$C$20&amp;"'!"&amp;ADDRESS(ROW(),COLUMN()))),0))</f>
        <v>0</v>
      </c>
      <c r="CJ942" s="301">
        <f t="array" aca="1" ref="CJ942" ca="1">SUMPRODUCT(0+(Summary!$D$5:$D$20="Yes"),IFERROR(N(INDIRECT("'"&amp;Summary!$C$5:$C$20&amp;"'!"&amp;ADDRESS(ROW(),COLUMN()))),0))</f>
        <v>0</v>
      </c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</row>
    <row r="943" spans="3:124" outlineLevel="1">
      <c r="C943" s="23" t="s">
        <v>312</v>
      </c>
      <c r="D943" s="349"/>
      <c r="E943" s="300"/>
      <c r="F943" s="301"/>
      <c r="G943" s="304"/>
      <c r="H943" s="284"/>
      <c r="I943" s="284"/>
      <c r="J943" s="284"/>
      <c r="K943" s="284"/>
      <c r="L943" s="284"/>
      <c r="M943" s="284"/>
      <c r="N943" s="284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</row>
    <row r="944" spans="3:124" outlineLevel="1">
      <c r="C944" s="232" t="s">
        <v>184</v>
      </c>
      <c r="D944" s="349"/>
      <c r="E944" s="300">
        <f t="array" aca="1" ref="E944" ca="1">SUMPRODUCT(0+(Summary!$D$5:$D$20="Yes"),IFERROR(N(INDIRECT("'"&amp;Summary!$C$5:$C$20&amp;"'!"&amp;ADDRESS(ROW(),COLUMN()))),0))</f>
        <v>0</v>
      </c>
      <c r="F944" s="301">
        <f t="array" aca="1" ref="F944" ca="1">SUMPRODUCT(0+(Summary!$D$5:$D$20="Yes"),IFERROR(N(INDIRECT("'"&amp;Summary!$C$5:$C$20&amp;"'!"&amp;ADDRESS(ROW(),COLUMN()))),0))</f>
        <v>0</v>
      </c>
      <c r="G944" s="301">
        <f t="array" aca="1" ref="G944" ca="1">SUMPRODUCT(0+(Summary!$D$5:$D$20="Yes"),IFERROR(N(INDIRECT("'"&amp;Summary!$C$5:$C$20&amp;"'!"&amp;ADDRESS(ROW(),COLUMN()))),0))</f>
        <v>0</v>
      </c>
      <c r="H944" s="301">
        <f t="array" aca="1" ref="H944" ca="1">SUMPRODUCT(0+(Summary!$D$5:$D$20="Yes"),IFERROR(N(INDIRECT("'"&amp;Summary!$C$5:$C$20&amp;"'!"&amp;ADDRESS(ROW(),COLUMN()))),0))</f>
        <v>0</v>
      </c>
      <c r="I944" s="301">
        <f t="array" aca="1" ref="I944" ca="1">SUMPRODUCT(0+(Summary!$D$5:$D$20="Yes"),IFERROR(N(INDIRECT("'"&amp;Summary!$C$5:$C$20&amp;"'!"&amp;ADDRESS(ROW(),COLUMN()))),0))</f>
        <v>0</v>
      </c>
      <c r="J944" s="301">
        <f t="array" aca="1" ref="J944" ca="1">SUMPRODUCT(0+(Summary!$D$5:$D$20="Yes"),IFERROR(N(INDIRECT("'"&amp;Summary!$C$5:$C$20&amp;"'!"&amp;ADDRESS(ROW(),COLUMN()))),0))</f>
        <v>0</v>
      </c>
      <c r="K944" s="301">
        <f t="array" aca="1" ref="K944" ca="1">SUMPRODUCT(0+(Summary!$D$5:$D$20="Yes"),IFERROR(N(INDIRECT("'"&amp;Summary!$C$5:$C$20&amp;"'!"&amp;ADDRESS(ROW(),COLUMN()))),0))</f>
        <v>0</v>
      </c>
      <c r="L944" s="301">
        <f t="array" aca="1" ref="L944" ca="1">SUMPRODUCT(0+(Summary!$D$5:$D$20="Yes"),IFERROR(N(INDIRECT("'"&amp;Summary!$C$5:$C$20&amp;"'!"&amp;ADDRESS(ROW(),COLUMN()))),0))</f>
        <v>0</v>
      </c>
      <c r="M944" s="301">
        <f t="array" aca="1" ref="M944" ca="1">SUMPRODUCT(0+(Summary!$D$5:$D$20="Yes"),IFERROR(N(INDIRECT("'"&amp;Summary!$C$5:$C$20&amp;"'!"&amp;ADDRESS(ROW(),COLUMN()))),0))</f>
        <v>0</v>
      </c>
      <c r="N944" s="301">
        <f t="array" aca="1" ref="N944" ca="1">SUMPRODUCT(0+(Summary!$D$5:$D$20="Yes"),IFERROR(N(INDIRECT("'"&amp;Summary!$C$5:$C$20&amp;"'!"&amp;ADDRESS(ROW(),COLUMN()))),0))</f>
        <v>0</v>
      </c>
      <c r="O944" s="301">
        <f t="array" aca="1" ref="O944" ca="1">SUMPRODUCT(0+(Summary!$D$5:$D$20="Yes"),IFERROR(N(INDIRECT("'"&amp;Summary!$C$5:$C$20&amp;"'!"&amp;ADDRESS(ROW(),COLUMN()))),0))</f>
        <v>0</v>
      </c>
      <c r="P944" s="301">
        <f t="array" aca="1" ref="P944" ca="1">SUMPRODUCT(0+(Summary!$D$5:$D$20="Yes"),IFERROR(N(INDIRECT("'"&amp;Summary!$C$5:$C$20&amp;"'!"&amp;ADDRESS(ROW(),COLUMN()))),0))</f>
        <v>0</v>
      </c>
      <c r="Q944" s="301">
        <f t="array" aca="1" ref="Q944" ca="1">SUMPRODUCT(0+(Summary!$D$5:$D$20="Yes"),IFERROR(N(INDIRECT("'"&amp;Summary!$C$5:$C$20&amp;"'!"&amp;ADDRESS(ROW(),COLUMN()))),0))</f>
        <v>0</v>
      </c>
      <c r="R944" s="301">
        <f t="array" aca="1" ref="R944" ca="1">SUMPRODUCT(0+(Summary!$D$5:$D$20="Yes"),IFERROR(N(INDIRECT("'"&amp;Summary!$C$5:$C$20&amp;"'!"&amp;ADDRESS(ROW(),COLUMN()))),0))</f>
        <v>0</v>
      </c>
      <c r="S944" s="301">
        <f t="array" aca="1" ref="S944" ca="1">SUMPRODUCT(0+(Summary!$D$5:$D$20="Yes"),IFERROR(N(INDIRECT("'"&amp;Summary!$C$5:$C$20&amp;"'!"&amp;ADDRESS(ROW(),COLUMN()))),0))</f>
        <v>0</v>
      </c>
      <c r="T944" s="301">
        <f t="array" aca="1" ref="T944" ca="1">SUMPRODUCT(0+(Summary!$D$5:$D$20="Yes"),IFERROR(N(INDIRECT("'"&amp;Summary!$C$5:$C$20&amp;"'!"&amp;ADDRESS(ROW(),COLUMN()))),0))</f>
        <v>0</v>
      </c>
      <c r="U944" s="301">
        <f t="array" aca="1" ref="U944" ca="1">SUMPRODUCT(0+(Summary!$D$5:$D$20="Yes"),IFERROR(N(INDIRECT("'"&amp;Summary!$C$5:$C$20&amp;"'!"&amp;ADDRESS(ROW(),COLUMN()))),0))</f>
        <v>0</v>
      </c>
      <c r="V944" s="301">
        <f t="array" aca="1" ref="V944" ca="1">SUMPRODUCT(0+(Summary!$D$5:$D$20="Yes"),IFERROR(N(INDIRECT("'"&amp;Summary!$C$5:$C$20&amp;"'!"&amp;ADDRESS(ROW(),COLUMN()))),0))</f>
        <v>0</v>
      </c>
      <c r="W944" s="301">
        <f t="array" aca="1" ref="W944" ca="1">SUMPRODUCT(0+(Summary!$D$5:$D$20="Yes"),IFERROR(N(INDIRECT("'"&amp;Summary!$C$5:$C$20&amp;"'!"&amp;ADDRESS(ROW(),COLUMN()))),0))</f>
        <v>0</v>
      </c>
      <c r="X944" s="301">
        <f t="array" aca="1" ref="X944" ca="1">SUMPRODUCT(0+(Summary!$D$5:$D$20="Yes"),IFERROR(N(INDIRECT("'"&amp;Summary!$C$5:$C$20&amp;"'!"&amp;ADDRESS(ROW(),COLUMN()))),0))</f>
        <v>0</v>
      </c>
      <c r="Y944" s="301">
        <f t="array" aca="1" ref="Y944" ca="1">SUMPRODUCT(0+(Summary!$D$5:$D$20="Yes"),IFERROR(N(INDIRECT("'"&amp;Summary!$C$5:$C$20&amp;"'!"&amp;ADDRESS(ROW(),COLUMN()))),0))</f>
        <v>0</v>
      </c>
      <c r="Z944" s="301">
        <f t="array" aca="1" ref="Z944" ca="1">SUMPRODUCT(0+(Summary!$D$5:$D$20="Yes"),IFERROR(N(INDIRECT("'"&amp;Summary!$C$5:$C$20&amp;"'!"&amp;ADDRESS(ROW(),COLUMN()))),0))</f>
        <v>0</v>
      </c>
      <c r="AA944" s="301">
        <f t="array" aca="1" ref="AA944" ca="1">SUMPRODUCT(0+(Summary!$D$5:$D$20="Yes"),IFERROR(N(INDIRECT("'"&amp;Summary!$C$5:$C$20&amp;"'!"&amp;ADDRESS(ROW(),COLUMN()))),0))</f>
        <v>0</v>
      </c>
      <c r="AB944" s="301">
        <f t="array" aca="1" ref="AB944" ca="1">SUMPRODUCT(0+(Summary!$D$5:$D$20="Yes"),IFERROR(N(INDIRECT("'"&amp;Summary!$C$5:$C$20&amp;"'!"&amp;ADDRESS(ROW(),COLUMN()))),0))</f>
        <v>0</v>
      </c>
      <c r="AC944" s="301">
        <f t="array" aca="1" ref="AC944" ca="1">SUMPRODUCT(0+(Summary!$D$5:$D$20="Yes"),IFERROR(N(INDIRECT("'"&amp;Summary!$C$5:$C$20&amp;"'!"&amp;ADDRESS(ROW(),COLUMN()))),0))</f>
        <v>0</v>
      </c>
      <c r="AD944" s="301">
        <f t="array" aca="1" ref="AD944" ca="1">SUMPRODUCT(0+(Summary!$D$5:$D$20="Yes"),IFERROR(N(INDIRECT("'"&amp;Summary!$C$5:$C$20&amp;"'!"&amp;ADDRESS(ROW(),COLUMN()))),0))</f>
        <v>0</v>
      </c>
      <c r="AE944" s="301">
        <f t="array" aca="1" ref="AE944" ca="1">SUMPRODUCT(0+(Summary!$D$5:$D$20="Yes"),IFERROR(N(INDIRECT("'"&amp;Summary!$C$5:$C$20&amp;"'!"&amp;ADDRESS(ROW(),COLUMN()))),0))</f>
        <v>55523429.077927843</v>
      </c>
      <c r="AF944" s="301">
        <f t="array" aca="1" ref="AF944" ca="1">SUMPRODUCT(0+(Summary!$D$5:$D$20="Yes"),IFERROR(N(INDIRECT("'"&amp;Summary!$C$5:$C$20&amp;"'!"&amp;ADDRESS(ROW(),COLUMN()))),0))</f>
        <v>55454878.103207193</v>
      </c>
      <c r="AG944" s="301">
        <f t="array" aca="1" ref="AG944" ca="1">SUMPRODUCT(0+(Summary!$D$5:$D$20="Yes"),IFERROR(N(INDIRECT("'"&amp;Summary!$C$5:$C$20&amp;"'!"&amp;ADDRESS(ROW(),COLUMN()))),0))</f>
        <v>55386055.780878268</v>
      </c>
      <c r="AH944" s="301">
        <f t="array" aca="1" ref="AH944" ca="1">SUMPRODUCT(0+(Summary!$D$5:$D$20="Yes"),IFERROR(N(INDIRECT("'"&amp;Summary!$C$5:$C$20&amp;"'!"&amp;ADDRESS(ROW(),COLUMN()))),0))</f>
        <v>55316961.036856793</v>
      </c>
      <c r="AI944" s="301">
        <f t="array" aca="1" ref="AI944" ca="1">SUMPRODUCT(0+(Summary!$D$5:$D$20="Yes"),IFERROR(N(INDIRECT("'"&amp;Summary!$C$5:$C$20&amp;"'!"&amp;ADDRESS(ROW(),COLUMN()))),0))</f>
        <v>55247592.792806894</v>
      </c>
      <c r="AJ944" s="301">
        <f t="array" aca="1" ref="AJ944" ca="1">SUMPRODUCT(0+(Summary!$D$5:$D$20="Yes"),IFERROR(N(INDIRECT("'"&amp;Summary!$C$5:$C$20&amp;"'!"&amp;ADDRESS(ROW(),COLUMN()))),0))</f>
        <v>55177949.966124304</v>
      </c>
      <c r="AK944" s="301">
        <f t="array" aca="1" ref="AK944" ca="1">SUMPRODUCT(0+(Summary!$D$5:$D$20="Yes"),IFERROR(N(INDIRECT("'"&amp;Summary!$C$5:$C$20&amp;"'!"&amp;ADDRESS(ROW(),COLUMN()))),0))</f>
        <v>55108031.469919421</v>
      </c>
      <c r="AL944" s="301">
        <f t="array" aca="1" ref="AL944" ca="1">SUMPRODUCT(0+(Summary!$D$5:$D$20="Yes"),IFERROR(N(INDIRECT("'"&amp;Summary!$C$5:$C$20&amp;"'!"&amp;ADDRESS(ROW(),COLUMN()))),0))</f>
        <v>55037836.213000417</v>
      </c>
      <c r="AM944" s="301">
        <f t="array" aca="1" ref="AM944" ca="1">SUMPRODUCT(0+(Summary!$D$5:$D$20="Yes"),IFERROR(N(INDIRECT("'"&amp;Summary!$C$5:$C$20&amp;"'!"&amp;ADDRESS(ROW(),COLUMN()))),0))</f>
        <v>54967363.099856094</v>
      </c>
      <c r="AN944" s="301">
        <f t="array" aca="1" ref="AN944" ca="1">SUMPRODUCT(0+(Summary!$D$5:$D$20="Yes"),IFERROR(N(INDIRECT("'"&amp;Summary!$C$5:$C$20&amp;"'!"&amp;ADDRESS(ROW(),COLUMN()))),0))</f>
        <v>54896611.030638903</v>
      </c>
      <c r="AO944" s="301">
        <f t="array" aca="1" ref="AO944" ca="1">SUMPRODUCT(0+(Summary!$D$5:$D$20="Yes"),IFERROR(N(INDIRECT("'"&amp;Summary!$C$5:$C$20&amp;"'!"&amp;ADDRESS(ROW(),COLUMN()))),0))</f>
        <v>54825578.901147723</v>
      </c>
      <c r="AP944" s="301">
        <f t="array" aca="1" ref="AP944" ca="1">SUMPRODUCT(0+(Summary!$D$5:$D$20="Yes"),IFERROR(N(INDIRECT("'"&amp;Summary!$C$5:$C$20&amp;"'!"&amp;ADDRESS(ROW(),COLUMN()))),0))</f>
        <v>54754265.602810651</v>
      </c>
      <c r="AQ944" s="301">
        <f t="array" aca="1" ref="AQ944" ca="1">SUMPRODUCT(0+(Summary!$D$5:$D$20="Yes"),IFERROR(N(INDIRECT("'"&amp;Summary!$C$5:$C$20&amp;"'!"&amp;ADDRESS(ROW(),COLUMN()))),0))</f>
        <v>54682670.022667661</v>
      </c>
      <c r="AR944" s="301">
        <f t="array" aca="1" ref="AR944" ca="1">SUMPRODUCT(0+(Summary!$D$5:$D$20="Yes"),IFERROR(N(INDIRECT("'"&amp;Summary!$C$5:$C$20&amp;"'!"&amp;ADDRESS(ROW(),COLUMN()))),0))</f>
        <v>54610791.043353274</v>
      </c>
      <c r="AS944" s="301">
        <f t="array" aca="1" ref="AS944" ca="1">SUMPRODUCT(0+(Summary!$D$5:$D$20="Yes"),IFERROR(N(INDIRECT("'"&amp;Summary!$C$5:$C$20&amp;"'!"&amp;ADDRESS(ROW(),COLUMN()))),0))</f>
        <v>54538627.543079093</v>
      </c>
      <c r="AT944" s="301">
        <f t="array" aca="1" ref="AT944" ca="1">SUMPRODUCT(0+(Summary!$D$5:$D$20="Yes"),IFERROR(N(INDIRECT("'"&amp;Summary!$C$5:$C$20&amp;"'!"&amp;ADDRESS(ROW(),COLUMN()))),0))</f>
        <v>54466178.395616338</v>
      </c>
      <c r="AU944" s="301">
        <f t="array" aca="1" ref="AU944" ca="1">SUMPRODUCT(0+(Summary!$D$5:$D$20="Yes"),IFERROR(N(INDIRECT("'"&amp;Summary!$C$5:$C$20&amp;"'!"&amp;ADDRESS(ROW(),COLUMN()))),0))</f>
        <v>54393442.470278196</v>
      </c>
      <c r="AV944" s="301">
        <f t="array" aca="1" ref="AV944" ca="1">SUMPRODUCT(0+(Summary!$D$5:$D$20="Yes"),IFERROR(N(INDIRECT("'"&amp;Summary!$C$5:$C$20&amp;"'!"&amp;ADDRESS(ROW(),COLUMN()))),0))</f>
        <v>54320418.631902263</v>
      </c>
      <c r="AW944" s="301">
        <f t="array" aca="1" ref="AW944" ca="1">SUMPRODUCT(0+(Summary!$D$5:$D$20="Yes"),IFERROR(N(INDIRECT("'"&amp;Summary!$C$5:$C$20&amp;"'!"&amp;ADDRESS(ROW(),COLUMN()))),0))</f>
        <v>54247105.740832761</v>
      </c>
      <c r="AX944" s="301">
        <f t="array" aca="1" ref="AX944" ca="1">SUMPRODUCT(0+(Summary!$D$5:$D$20="Yes"),IFERROR(N(INDIRECT("'"&amp;Summary!$C$5:$C$20&amp;"'!"&amp;ADDRESS(ROW(),COLUMN()))),0))</f>
        <v>54173502.652902775</v>
      </c>
      <c r="AY944" s="301">
        <f t="array" aca="1" ref="AY944" ca="1">SUMPRODUCT(0+(Summary!$D$5:$D$20="Yes"),IFERROR(N(INDIRECT("'"&amp;Summary!$C$5:$C$20&amp;"'!"&amp;ADDRESS(ROW(),COLUMN()))),0))</f>
        <v>54099608.219416402</v>
      </c>
      <c r="AZ944" s="301">
        <f t="array" aca="1" ref="AZ944" ca="1">SUMPRODUCT(0+(Summary!$D$5:$D$20="Yes"),IFERROR(N(INDIRECT("'"&amp;Summary!$C$5:$C$20&amp;"'!"&amp;ADDRESS(ROW(),COLUMN()))),0))</f>
        <v>54025421.287130818</v>
      </c>
      <c r="BA944" s="301">
        <f t="array" aca="1" ref="BA944" ca="1">SUMPRODUCT(0+(Summary!$D$5:$D$20="Yes"),IFERROR(N(INDIRECT("'"&amp;Summary!$C$5:$C$20&amp;"'!"&amp;ADDRESS(ROW(),COLUMN()))),0))</f>
        <v>21667850.645688027</v>
      </c>
      <c r="BB944" s="301">
        <f t="array" aca="1" ref="BB944" ca="1">SUMPRODUCT(0+(Summary!$D$5:$D$20="Yes"),IFERROR(N(INDIRECT("'"&amp;Summary!$C$5:$C$20&amp;"'!"&amp;ADDRESS(ROW(),COLUMN()))),0))</f>
        <v>21633808.680923291</v>
      </c>
      <c r="BC944" s="301">
        <f t="array" aca="1" ref="BC944" ca="1">SUMPRODUCT(0+(Summary!$D$5:$D$20="Yes"),IFERROR(N(INDIRECT("'"&amp;Summary!$C$5:$C$20&amp;"'!"&amp;ADDRESS(ROW(),COLUMN()))),0))</f>
        <v>11275288.827257415</v>
      </c>
      <c r="BD944" s="301">
        <f t="array" aca="1" ref="BD944" ca="1">SUMPRODUCT(0+(Summary!$D$5:$D$20="Yes"),IFERROR(N(INDIRECT("'"&amp;Summary!$C$5:$C$20&amp;"'!"&amp;ADDRESS(ROW(),COLUMN()))),0))</f>
        <v>11257377.518517829</v>
      </c>
      <c r="BE944" s="301">
        <f t="array" aca="1" ref="BE944" ca="1">SUMPRODUCT(0+(Summary!$D$5:$D$20="Yes"),IFERROR(N(INDIRECT("'"&amp;Summary!$C$5:$C$20&amp;"'!"&amp;ADDRESS(ROW(),COLUMN()))),0))</f>
        <v>11239395.310847815</v>
      </c>
      <c r="BF944" s="301">
        <f t="array" aca="1" ref="BF944" ca="1">SUMPRODUCT(0+(Summary!$D$5:$D$20="Yes"),IFERROR(N(INDIRECT("'"&amp;Summary!$C$5:$C$20&amp;"'!"&amp;ADDRESS(ROW(),COLUMN()))),0))</f>
        <v>11221341.923605775</v>
      </c>
      <c r="BG944" s="301">
        <f t="array" aca="1" ref="BG944" ca="1">SUMPRODUCT(0+(Summary!$D$5:$D$20="Yes"),IFERROR(N(INDIRECT("'"&amp;Summary!$C$5:$C$20&amp;"'!"&amp;ADDRESS(ROW(),COLUMN()))),0))</f>
        <v>11203217.075039234</v>
      </c>
      <c r="BH944" s="301">
        <f t="array" aca="1" ref="BH944" ca="1">SUMPRODUCT(0+(Summary!$D$5:$D$20="Yes"),IFERROR(N(INDIRECT("'"&amp;Summary!$C$5:$C$20&amp;"'!"&amp;ADDRESS(ROW(),COLUMN()))),0))</f>
        <v>11185020.482280452</v>
      </c>
      <c r="BI944" s="301">
        <f t="array" aca="1" ref="BI944" ca="1">SUMPRODUCT(0+(Summary!$D$5:$D$20="Yes"),IFERROR(N(INDIRECT("'"&amp;Summary!$C$5:$C$20&amp;"'!"&amp;ADDRESS(ROW(),COLUMN()))),0))</f>
        <v>11166751.861341998</v>
      </c>
      <c r="BJ944" s="301">
        <f t="array" aca="1" ref="BJ944" ca="1">SUMPRODUCT(0+(Summary!$D$5:$D$20="Yes"),IFERROR(N(INDIRECT("'"&amp;Summary!$C$5:$C$20&amp;"'!"&amp;ADDRESS(ROW(),COLUMN()))),0))</f>
        <v>11148410.927112332</v>
      </c>
      <c r="BK944" s="301">
        <f t="array" aca="1" ref="BK944" ca="1">SUMPRODUCT(0+(Summary!$D$5:$D$20="Yes"),IFERROR(N(INDIRECT("'"&amp;Summary!$C$5:$C$20&amp;"'!"&amp;ADDRESS(ROW(),COLUMN()))),0))</f>
        <v>11129997.393351339</v>
      </c>
      <c r="BL944" s="301">
        <f t="array" aca="1" ref="BL944" ca="1">SUMPRODUCT(0+(Summary!$D$5:$D$20="Yes"),IFERROR(N(INDIRECT("'"&amp;Summary!$C$5:$C$20&amp;"'!"&amp;ADDRESS(ROW(),COLUMN()))),0))</f>
        <v>11111510.972685874</v>
      </c>
      <c r="BM944" s="301">
        <f t="array" aca="1" ref="BM944" ca="1">SUMPRODUCT(0+(Summary!$D$5:$D$20="Yes"),IFERROR(N(INDIRECT("'"&amp;Summary!$C$5:$C$20&amp;"'!"&amp;ADDRESS(ROW(),COLUMN()))),0))</f>
        <v>3422467.7035167115</v>
      </c>
      <c r="BN944" s="301">
        <f t="array" aca="1" ref="BN944" ca="1">SUMPRODUCT(0+(Summary!$D$5:$D$20="Yes"),IFERROR(N(INDIRECT("'"&amp;Summary!$C$5:$C$20&amp;"'!"&amp;ADDRESS(ROW(),COLUMN()))),0))</f>
        <v>3416718.9133315673</v>
      </c>
      <c r="BO944" s="301">
        <f t="array" aca="1" ref="BO944" ca="1">SUMPRODUCT(0+(Summary!$D$5:$D$20="Yes"),IFERROR(N(INDIRECT("'"&amp;Summary!$C$5:$C$20&amp;"'!"&amp;ADDRESS(ROW(),COLUMN()))),0))</f>
        <v>0</v>
      </c>
      <c r="BP944" s="301">
        <f t="array" aca="1" ref="BP944" ca="1">SUMPRODUCT(0+(Summary!$D$5:$D$20="Yes"),IFERROR(N(INDIRECT("'"&amp;Summary!$C$5:$C$20&amp;"'!"&amp;ADDRESS(ROW(),COLUMN()))),0))</f>
        <v>0</v>
      </c>
      <c r="BQ944" s="301">
        <f t="array" aca="1" ref="BQ944" ca="1">SUMPRODUCT(0+(Summary!$D$5:$D$20="Yes"),IFERROR(N(INDIRECT("'"&amp;Summary!$C$5:$C$20&amp;"'!"&amp;ADDRESS(ROW(),COLUMN()))),0))</f>
        <v>0</v>
      </c>
      <c r="BR944" s="301">
        <f t="array" aca="1" ref="BR944" ca="1">SUMPRODUCT(0+(Summary!$D$5:$D$20="Yes"),IFERROR(N(INDIRECT("'"&amp;Summary!$C$5:$C$20&amp;"'!"&amp;ADDRESS(ROW(),COLUMN()))),0))</f>
        <v>0</v>
      </c>
      <c r="BS944" s="301">
        <f t="array" aca="1" ref="BS944" ca="1">SUMPRODUCT(0+(Summary!$D$5:$D$20="Yes"),IFERROR(N(INDIRECT("'"&amp;Summary!$C$5:$C$20&amp;"'!"&amp;ADDRESS(ROW(),COLUMN()))),0))</f>
        <v>0</v>
      </c>
      <c r="BT944" s="301">
        <f t="array" aca="1" ref="BT944" ca="1">SUMPRODUCT(0+(Summary!$D$5:$D$20="Yes"),IFERROR(N(INDIRECT("'"&amp;Summary!$C$5:$C$20&amp;"'!"&amp;ADDRESS(ROW(),COLUMN()))),0))</f>
        <v>0</v>
      </c>
      <c r="BU944" s="301">
        <f t="array" aca="1" ref="BU944" ca="1">SUMPRODUCT(0+(Summary!$D$5:$D$20="Yes"),IFERROR(N(INDIRECT("'"&amp;Summary!$C$5:$C$20&amp;"'!"&amp;ADDRESS(ROW(),COLUMN()))),0))</f>
        <v>0</v>
      </c>
      <c r="BV944" s="301">
        <f t="array" aca="1" ref="BV944" ca="1">SUMPRODUCT(0+(Summary!$D$5:$D$20="Yes"),IFERROR(N(INDIRECT("'"&amp;Summary!$C$5:$C$20&amp;"'!"&amp;ADDRESS(ROW(),COLUMN()))),0))</f>
        <v>0</v>
      </c>
      <c r="BW944" s="301">
        <f t="array" aca="1" ref="BW944" ca="1">SUMPRODUCT(0+(Summary!$D$5:$D$20="Yes"),IFERROR(N(INDIRECT("'"&amp;Summary!$C$5:$C$20&amp;"'!"&amp;ADDRESS(ROW(),COLUMN()))),0))</f>
        <v>0</v>
      </c>
      <c r="BX944" s="301">
        <f t="array" aca="1" ref="BX944" ca="1">SUMPRODUCT(0+(Summary!$D$5:$D$20="Yes"),IFERROR(N(INDIRECT("'"&amp;Summary!$C$5:$C$20&amp;"'!"&amp;ADDRESS(ROW(),COLUMN()))),0))</f>
        <v>0</v>
      </c>
      <c r="BY944" s="301">
        <f t="array" aca="1" ref="BY944" ca="1">SUMPRODUCT(0+(Summary!$D$5:$D$20="Yes"),IFERROR(N(INDIRECT("'"&amp;Summary!$C$5:$C$20&amp;"'!"&amp;ADDRESS(ROW(),COLUMN()))),0))</f>
        <v>0</v>
      </c>
      <c r="BZ944" s="301">
        <f t="array" aca="1" ref="BZ944" ca="1">SUMPRODUCT(0+(Summary!$D$5:$D$20="Yes"),IFERROR(N(INDIRECT("'"&amp;Summary!$C$5:$C$20&amp;"'!"&amp;ADDRESS(ROW(),COLUMN()))),0))</f>
        <v>0</v>
      </c>
      <c r="CA944" s="301">
        <f t="array" aca="1" ref="CA944" ca="1">SUMPRODUCT(0+(Summary!$D$5:$D$20="Yes"),IFERROR(N(INDIRECT("'"&amp;Summary!$C$5:$C$20&amp;"'!"&amp;ADDRESS(ROW(),COLUMN()))),0))</f>
        <v>0</v>
      </c>
      <c r="CB944" s="301">
        <f t="array" aca="1" ref="CB944" ca="1">SUMPRODUCT(0+(Summary!$D$5:$D$20="Yes"),IFERROR(N(INDIRECT("'"&amp;Summary!$C$5:$C$20&amp;"'!"&amp;ADDRESS(ROW(),COLUMN()))),0))</f>
        <v>0</v>
      </c>
      <c r="CC944" s="301">
        <f t="array" aca="1" ref="CC944" ca="1">SUMPRODUCT(0+(Summary!$D$5:$D$20="Yes"),IFERROR(N(INDIRECT("'"&amp;Summary!$C$5:$C$20&amp;"'!"&amp;ADDRESS(ROW(),COLUMN()))),0))</f>
        <v>0</v>
      </c>
      <c r="CD944" s="301">
        <f t="array" aca="1" ref="CD944" ca="1">SUMPRODUCT(0+(Summary!$D$5:$D$20="Yes"),IFERROR(N(INDIRECT("'"&amp;Summary!$C$5:$C$20&amp;"'!"&amp;ADDRESS(ROW(),COLUMN()))),0))</f>
        <v>0</v>
      </c>
      <c r="CE944" s="301">
        <f t="array" aca="1" ref="CE944" ca="1">SUMPRODUCT(0+(Summary!$D$5:$D$20="Yes"),IFERROR(N(INDIRECT("'"&amp;Summary!$C$5:$C$20&amp;"'!"&amp;ADDRESS(ROW(),COLUMN()))),0))</f>
        <v>0</v>
      </c>
      <c r="CF944" s="301">
        <f t="array" aca="1" ref="CF944" ca="1">SUMPRODUCT(0+(Summary!$D$5:$D$20="Yes"),IFERROR(N(INDIRECT("'"&amp;Summary!$C$5:$C$20&amp;"'!"&amp;ADDRESS(ROW(),COLUMN()))),0))</f>
        <v>0</v>
      </c>
      <c r="CG944" s="301">
        <f t="array" aca="1" ref="CG944" ca="1">SUMPRODUCT(0+(Summary!$D$5:$D$20="Yes"),IFERROR(N(INDIRECT("'"&amp;Summary!$C$5:$C$20&amp;"'!"&amp;ADDRESS(ROW(),COLUMN()))),0))</f>
        <v>0</v>
      </c>
      <c r="CH944" s="301">
        <f t="array" aca="1" ref="CH944" ca="1">SUMPRODUCT(0+(Summary!$D$5:$D$20="Yes"),IFERROR(N(INDIRECT("'"&amp;Summary!$C$5:$C$20&amp;"'!"&amp;ADDRESS(ROW(),COLUMN()))),0))</f>
        <v>0</v>
      </c>
      <c r="CI944" s="301">
        <f t="array" aca="1" ref="CI944" ca="1">SUMPRODUCT(0+(Summary!$D$5:$D$20="Yes"),IFERROR(N(INDIRECT("'"&amp;Summary!$C$5:$C$20&amp;"'!"&amp;ADDRESS(ROW(),COLUMN()))),0))</f>
        <v>0</v>
      </c>
      <c r="CJ944" s="301">
        <f t="array" aca="1" ref="CJ944" ca="1">SUMPRODUCT(0+(Summary!$D$5:$D$20="Yes"),IFERROR(N(INDIRECT("'"&amp;Summary!$C$5:$C$20&amp;"'!"&amp;ADDRESS(ROW(),COLUMN()))),0))</f>
        <v>0</v>
      </c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</row>
    <row r="945" spans="3:124" outlineLevel="1">
      <c r="C945" s="232" t="s">
        <v>314</v>
      </c>
      <c r="D945" s="349"/>
      <c r="E945" s="300">
        <f t="array" aca="1" ref="E945" ca="1">SUMPRODUCT(0+(Summary!$D$5:$D$20="Yes"),IFERROR(N(INDIRECT("'"&amp;Summary!$C$5:$C$20&amp;"'!"&amp;ADDRESS(ROW(),COLUMN()))),0))</f>
        <v>0</v>
      </c>
      <c r="F945" s="301">
        <f t="array" aca="1" ref="F945" ca="1">SUMPRODUCT(0+(Summary!$D$5:$D$20="Yes"),IFERROR(N(INDIRECT("'"&amp;Summary!$C$5:$C$20&amp;"'!"&amp;ADDRESS(ROW(),COLUMN()))),0))</f>
        <v>0</v>
      </c>
      <c r="G945" s="301">
        <f t="array" aca="1" ref="G945" ca="1">SUMPRODUCT(0+(Summary!$D$5:$D$20="Yes"),IFERROR(N(INDIRECT("'"&amp;Summary!$C$5:$C$20&amp;"'!"&amp;ADDRESS(ROW(),COLUMN()))),0))</f>
        <v>0</v>
      </c>
      <c r="H945" s="301">
        <f t="array" aca="1" ref="H945" ca="1">SUMPRODUCT(0+(Summary!$D$5:$D$20="Yes"),IFERROR(N(INDIRECT("'"&amp;Summary!$C$5:$C$20&amp;"'!"&amp;ADDRESS(ROW(),COLUMN()))),0))</f>
        <v>0</v>
      </c>
      <c r="I945" s="301">
        <f t="array" aca="1" ref="I945" ca="1">SUMPRODUCT(0+(Summary!$D$5:$D$20="Yes"),IFERROR(N(INDIRECT("'"&amp;Summary!$C$5:$C$20&amp;"'!"&amp;ADDRESS(ROW(),COLUMN()))),0))</f>
        <v>0</v>
      </c>
      <c r="J945" s="301">
        <f t="array" aca="1" ref="J945" ca="1">SUMPRODUCT(0+(Summary!$D$5:$D$20="Yes"),IFERROR(N(INDIRECT("'"&amp;Summary!$C$5:$C$20&amp;"'!"&amp;ADDRESS(ROW(),COLUMN()))),0))</f>
        <v>0</v>
      </c>
      <c r="K945" s="301">
        <f t="array" aca="1" ref="K945" ca="1">SUMPRODUCT(0+(Summary!$D$5:$D$20="Yes"),IFERROR(N(INDIRECT("'"&amp;Summary!$C$5:$C$20&amp;"'!"&amp;ADDRESS(ROW(),COLUMN()))),0))</f>
        <v>0</v>
      </c>
      <c r="L945" s="301">
        <f t="array" aca="1" ref="L945" ca="1">SUMPRODUCT(0+(Summary!$D$5:$D$20="Yes"),IFERROR(N(INDIRECT("'"&amp;Summary!$C$5:$C$20&amp;"'!"&amp;ADDRESS(ROW(),COLUMN()))),0))</f>
        <v>0</v>
      </c>
      <c r="M945" s="301">
        <f t="array" aca="1" ref="M945" ca="1">SUMPRODUCT(0+(Summary!$D$5:$D$20="Yes"),IFERROR(N(INDIRECT("'"&amp;Summary!$C$5:$C$20&amp;"'!"&amp;ADDRESS(ROW(),COLUMN()))),0))</f>
        <v>0</v>
      </c>
      <c r="N945" s="301">
        <f t="array" aca="1" ref="N945" ca="1">SUMPRODUCT(0+(Summary!$D$5:$D$20="Yes"),IFERROR(N(INDIRECT("'"&amp;Summary!$C$5:$C$20&amp;"'!"&amp;ADDRESS(ROW(),COLUMN()))),0))</f>
        <v>0</v>
      </c>
      <c r="O945" s="301">
        <f t="array" aca="1" ref="O945" ca="1">SUMPRODUCT(0+(Summary!$D$5:$D$20="Yes"),IFERROR(N(INDIRECT("'"&amp;Summary!$C$5:$C$20&amp;"'!"&amp;ADDRESS(ROW(),COLUMN()))),0))</f>
        <v>0</v>
      </c>
      <c r="P945" s="301">
        <f t="array" aca="1" ref="P945" ca="1">SUMPRODUCT(0+(Summary!$D$5:$D$20="Yes"),IFERROR(N(INDIRECT("'"&amp;Summary!$C$5:$C$20&amp;"'!"&amp;ADDRESS(ROW(),COLUMN()))),0))</f>
        <v>0</v>
      </c>
      <c r="Q945" s="301">
        <f t="array" aca="1" ref="Q945" ca="1">SUMPRODUCT(0+(Summary!$D$5:$D$20="Yes"),IFERROR(N(INDIRECT("'"&amp;Summary!$C$5:$C$20&amp;"'!"&amp;ADDRESS(ROW(),COLUMN()))),0))</f>
        <v>0</v>
      </c>
      <c r="R945" s="301">
        <f t="array" aca="1" ref="R945" ca="1">SUMPRODUCT(0+(Summary!$D$5:$D$20="Yes"),IFERROR(N(INDIRECT("'"&amp;Summary!$C$5:$C$20&amp;"'!"&amp;ADDRESS(ROW(),COLUMN()))),0))</f>
        <v>0</v>
      </c>
      <c r="S945" s="301">
        <f t="array" aca="1" ref="S945" ca="1">SUMPRODUCT(0+(Summary!$D$5:$D$20="Yes"),IFERROR(N(INDIRECT("'"&amp;Summary!$C$5:$C$20&amp;"'!"&amp;ADDRESS(ROW(),COLUMN()))),0))</f>
        <v>0</v>
      </c>
      <c r="T945" s="301">
        <f t="array" aca="1" ref="T945" ca="1">SUMPRODUCT(0+(Summary!$D$5:$D$20="Yes"),IFERROR(N(INDIRECT("'"&amp;Summary!$C$5:$C$20&amp;"'!"&amp;ADDRESS(ROW(),COLUMN()))),0))</f>
        <v>0</v>
      </c>
      <c r="U945" s="301">
        <f t="array" aca="1" ref="U945" ca="1">SUMPRODUCT(0+(Summary!$D$5:$D$20="Yes"),IFERROR(N(INDIRECT("'"&amp;Summary!$C$5:$C$20&amp;"'!"&amp;ADDRESS(ROW(),COLUMN()))),0))</f>
        <v>0</v>
      </c>
      <c r="V945" s="301">
        <f t="array" aca="1" ref="V945" ca="1">SUMPRODUCT(0+(Summary!$D$5:$D$20="Yes"),IFERROR(N(INDIRECT("'"&amp;Summary!$C$5:$C$20&amp;"'!"&amp;ADDRESS(ROW(),COLUMN()))),0))</f>
        <v>0</v>
      </c>
      <c r="W945" s="301">
        <f t="array" aca="1" ref="W945" ca="1">SUMPRODUCT(0+(Summary!$D$5:$D$20="Yes"),IFERROR(N(INDIRECT("'"&amp;Summary!$C$5:$C$20&amp;"'!"&amp;ADDRESS(ROW(),COLUMN()))),0))</f>
        <v>0</v>
      </c>
      <c r="X945" s="301">
        <f t="array" aca="1" ref="X945" ca="1">SUMPRODUCT(0+(Summary!$D$5:$D$20="Yes"),IFERROR(N(INDIRECT("'"&amp;Summary!$C$5:$C$20&amp;"'!"&amp;ADDRESS(ROW(),COLUMN()))),0))</f>
        <v>0</v>
      </c>
      <c r="Y945" s="301">
        <f t="array" aca="1" ref="Y945" ca="1">SUMPRODUCT(0+(Summary!$D$5:$D$20="Yes"),IFERROR(N(INDIRECT("'"&amp;Summary!$C$5:$C$20&amp;"'!"&amp;ADDRESS(ROW(),COLUMN()))),0))</f>
        <v>0</v>
      </c>
      <c r="Z945" s="301">
        <f t="array" aca="1" ref="Z945" ca="1">SUMPRODUCT(0+(Summary!$D$5:$D$20="Yes"),IFERROR(N(INDIRECT("'"&amp;Summary!$C$5:$C$20&amp;"'!"&amp;ADDRESS(ROW(),COLUMN()))),0))</f>
        <v>0</v>
      </c>
      <c r="AA945" s="301">
        <f t="array" aca="1" ref="AA945" ca="1">SUMPRODUCT(0+(Summary!$D$5:$D$20="Yes"),IFERROR(N(INDIRECT("'"&amp;Summary!$C$5:$C$20&amp;"'!"&amp;ADDRESS(ROW(),COLUMN()))),0))</f>
        <v>0</v>
      </c>
      <c r="AB945" s="301">
        <f t="array" aca="1" ref="AB945" ca="1">SUMPRODUCT(0+(Summary!$D$5:$D$20="Yes"),IFERROR(N(INDIRECT("'"&amp;Summary!$C$5:$C$20&amp;"'!"&amp;ADDRESS(ROW(),COLUMN()))),0))</f>
        <v>0</v>
      </c>
      <c r="AC945" s="301">
        <f t="array" aca="1" ref="AC945" ca="1">SUMPRODUCT(0+(Summary!$D$5:$D$20="Yes"),IFERROR(N(INDIRECT("'"&amp;Summary!$C$5:$C$20&amp;"'!"&amp;ADDRESS(ROW(),COLUMN()))),0))</f>
        <v>0</v>
      </c>
      <c r="AD945" s="301">
        <f t="array" aca="1" ref="AD945" ca="1">SUMPRODUCT(0+(Summary!$D$5:$D$20="Yes"),IFERROR(N(INDIRECT("'"&amp;Summary!$C$5:$C$20&amp;"'!"&amp;ADDRESS(ROW(),COLUMN()))),0))</f>
        <v>0</v>
      </c>
      <c r="AE945" s="301">
        <f t="array" aca="1" ref="AE945" ca="1">SUMPRODUCT(0+(Summary!$D$5:$D$20="Yes"),IFERROR(N(INDIRECT("'"&amp;Summary!$C$5:$C$20&amp;"'!"&amp;ADDRESS(ROW(),COLUMN()))),0))</f>
        <v>-213088.66808798877</v>
      </c>
      <c r="AF945" s="301">
        <f t="array" aca="1" ref="AF945" ca="1">SUMPRODUCT(0+(Summary!$D$5:$D$20="Yes"),IFERROR(N(INDIRECT("'"&amp;Summary!$C$5:$C$20&amp;"'!"&amp;ADDRESS(ROW(),COLUMN()))),0))</f>
        <v>-212817.32047971949</v>
      </c>
      <c r="AG945" s="301">
        <f t="array" aca="1" ref="AG945" ca="1">SUMPRODUCT(0+(Summary!$D$5:$D$20="Yes"),IFERROR(N(INDIRECT("'"&amp;Summary!$C$5:$C$20&amp;"'!"&amp;ADDRESS(ROW(),COLUMN()))),0))</f>
        <v>-212544.89878716751</v>
      </c>
      <c r="AH945" s="301">
        <f t="array" aca="1" ref="AH945" ca="1">SUMPRODUCT(0+(Summary!$D$5:$D$20="Yes"),IFERROR(N(INDIRECT("'"&amp;Summary!$C$5:$C$20&amp;"'!"&amp;ADDRESS(ROW(),COLUMN()))),0))</f>
        <v>-212271.39875874919</v>
      </c>
      <c r="AI945" s="301">
        <f t="array" aca="1" ref="AI945" ca="1">SUMPRODUCT(0+(Summary!$D$5:$D$20="Yes"),IFERROR(N(INDIRECT("'"&amp;Summary!$C$5:$C$20&amp;"'!"&amp;ADDRESS(ROW(),COLUMN()))),0))</f>
        <v>-211996.81612605171</v>
      </c>
      <c r="AJ945" s="301">
        <f t="array" aca="1" ref="AJ945" ca="1">SUMPRODUCT(0+(Summary!$D$5:$D$20="Yes"),IFERROR(N(INDIRECT("'"&amp;Summary!$C$5:$C$20&amp;"'!"&amp;ADDRESS(ROW(),COLUMN()))),0))</f>
        <v>-211721.14660376642</v>
      </c>
      <c r="AK945" s="301">
        <f t="array" aca="1" ref="AK945" ca="1">SUMPRODUCT(0+(Summary!$D$5:$D$20="Yes"),IFERROR(N(INDIRECT("'"&amp;Summary!$C$5:$C$20&amp;"'!"&amp;ADDRESS(ROW(),COLUMN()))),0))</f>
        <v>-211444.38588962215</v>
      </c>
      <c r="AL945" s="301">
        <f t="array" aca="1" ref="AL945" ca="1">SUMPRODUCT(0+(Summary!$D$5:$D$20="Yes"),IFERROR(N(INDIRECT("'"&amp;Summary!$C$5:$C$20&amp;"'!"&amp;ADDRESS(ROW(),COLUMN()))),0))</f>
        <v>-211166.5296643177</v>
      </c>
      <c r="AM945" s="301">
        <f t="array" aca="1" ref="AM945" ca="1">SUMPRODUCT(0+(Summary!$D$5:$D$20="Yes"),IFERROR(N(INDIRECT("'"&amp;Summary!$C$5:$C$20&amp;"'!"&amp;ADDRESS(ROW(),COLUMN()))),0))</f>
        <v>-210887.57359145471</v>
      </c>
      <c r="AN945" s="301">
        <f t="array" aca="1" ref="AN945" ca="1">SUMPRODUCT(0+(Summary!$D$5:$D$20="Yes"),IFERROR(N(INDIRECT("'"&amp;Summary!$C$5:$C$20&amp;"'!"&amp;ADDRESS(ROW(),COLUMN()))),0))</f>
        <v>-210607.51331747012</v>
      </c>
      <c r="AO945" s="301">
        <f t="array" aca="1" ref="AO945" ca="1">SUMPRODUCT(0+(Summary!$D$5:$D$20="Yes"),IFERROR(N(INDIRECT("'"&amp;Summary!$C$5:$C$20&amp;"'!"&amp;ADDRESS(ROW(),COLUMN()))),0))</f>
        <v>-210326.34447156749</v>
      </c>
      <c r="AP945" s="301">
        <f t="array" aca="1" ref="AP945" ca="1">SUMPRODUCT(0+(Summary!$D$5:$D$20="Yes"),IFERROR(N(INDIRECT("'"&amp;Summary!$C$5:$C$20&amp;"'!"&amp;ADDRESS(ROW(),COLUMN()))),0))</f>
        <v>-210044.06266564992</v>
      </c>
      <c r="AQ945" s="301">
        <f t="array" aca="1" ref="AQ945" ca="1">SUMPRODUCT(0+(Summary!$D$5:$D$20="Yes"),IFERROR(N(INDIRECT("'"&amp;Summary!$C$5:$C$20&amp;"'!"&amp;ADDRESS(ROW(),COLUMN()))),0))</f>
        <v>-209760.66349425056</v>
      </c>
      <c r="AR945" s="301">
        <f t="array" aca="1" ref="AR945" ca="1">SUMPRODUCT(0+(Summary!$D$5:$D$20="Yes"),IFERROR(N(INDIRECT("'"&amp;Summary!$C$5:$C$20&amp;"'!"&amp;ADDRESS(ROW(),COLUMN()))),0))</f>
        <v>-209476.14253446445</v>
      </c>
      <c r="AS945" s="301">
        <f t="array" aca="1" ref="AS945" ca="1">SUMPRODUCT(0+(Summary!$D$5:$D$20="Yes"),IFERROR(N(INDIRECT("'"&amp;Summary!$C$5:$C$20&amp;"'!"&amp;ADDRESS(ROW(),COLUMN()))),0))</f>
        <v>-209190.49534587917</v>
      </c>
      <c r="AT945" s="301">
        <f t="array" aca="1" ref="AT945" ca="1">SUMPRODUCT(0+(Summary!$D$5:$D$20="Yes"),IFERROR(N(INDIRECT("'"&amp;Summary!$C$5:$C$20&amp;"'!"&amp;ADDRESS(ROW(),COLUMN()))),0))</f>
        <v>-208903.71747050574</v>
      </c>
      <c r="AU945" s="301">
        <f t="array" aca="1" ref="AU945" ca="1">SUMPRODUCT(0+(Summary!$D$5:$D$20="Yes"),IFERROR(N(INDIRECT("'"&amp;Summary!$C$5:$C$20&amp;"'!"&amp;ADDRESS(ROW(),COLUMN()))),0))</f>
        <v>-208615.80443270894</v>
      </c>
      <c r="AV945" s="301">
        <f t="array" aca="1" ref="AV945" ca="1">SUMPRODUCT(0+(Summary!$D$5:$D$20="Yes"),IFERROR(N(INDIRECT("'"&amp;Summary!$C$5:$C$20&amp;"'!"&amp;ADDRESS(ROW(),COLUMN()))),0))</f>
        <v>-208326.75173913757</v>
      </c>
      <c r="AW945" s="301">
        <f t="array" aca="1" ref="AW945" ca="1">SUMPRODUCT(0+(Summary!$D$5:$D$20="Yes"),IFERROR(N(INDIRECT("'"&amp;Summary!$C$5:$C$20&amp;"'!"&amp;ADDRESS(ROW(),COLUMN()))),0))</f>
        <v>-208036.55487865407</v>
      </c>
      <c r="AX945" s="301">
        <f t="array" aca="1" ref="AX945" ca="1">SUMPRODUCT(0+(Summary!$D$5:$D$20="Yes"),IFERROR(N(INDIRECT("'"&amp;Summary!$C$5:$C$20&amp;"'!"&amp;ADDRESS(ROW(),COLUMN()))),0))</f>
        <v>-207745.20932226456</v>
      </c>
      <c r="AY945" s="301">
        <f t="array" aca="1" ref="AY945" ca="1">SUMPRODUCT(0+(Summary!$D$5:$D$20="Yes"),IFERROR(N(INDIRECT("'"&amp;Summary!$C$5:$C$20&amp;"'!"&amp;ADDRESS(ROW(),COLUMN()))),0))</f>
        <v>-207452.71052304766</v>
      </c>
      <c r="AZ945" s="301">
        <f t="array" aca="1" ref="AZ945" ca="1">SUMPRODUCT(0+(Summary!$D$5:$D$20="Yes"),IFERROR(N(INDIRECT("'"&amp;Summary!$C$5:$C$20&amp;"'!"&amp;ADDRESS(ROW(),COLUMN()))),0))</f>
        <v>-207159.05391608379</v>
      </c>
      <c r="BA945" s="301">
        <f t="array" aca="1" ref="BA945" ca="1">SUMPRODUCT(0+(Summary!$D$5:$D$20="Yes"),IFERROR(N(INDIRECT("'"&amp;Summary!$C$5:$C$20&amp;"'!"&amp;ADDRESS(ROW(),COLUMN()))),0))</f>
        <v>-82722.196120196677</v>
      </c>
      <c r="BB945" s="301">
        <f t="array" aca="1" ref="BB945" ca="1">SUMPRODUCT(0+(Summary!$D$5:$D$20="Yes"),IFERROR(N(INDIRECT("'"&amp;Summary!$C$5:$C$20&amp;"'!"&amp;ADDRESS(ROW(),COLUMN()))),0))</f>
        <v>-82587.446676336243</v>
      </c>
      <c r="BC945" s="301">
        <f t="array" aca="1" ref="BC945" ca="1">SUMPRODUCT(0+(Summary!$D$5:$D$20="Yes"),IFERROR(N(INDIRECT("'"&amp;Summary!$C$5:$C$20&amp;"'!"&amp;ADDRESS(ROW(),COLUMN()))),0))</f>
        <v>-43041.101962542765</v>
      </c>
      <c r="BD945" s="301">
        <f t="array" aca="1" ref="BD945" ca="1">SUMPRODUCT(0+(Summary!$D$5:$D$20="Yes"),IFERROR(N(INDIRECT("'"&amp;Summary!$C$5:$C$20&amp;"'!"&amp;ADDRESS(ROW(),COLUMN()))),0))</f>
        <v>-42970.203032115234</v>
      </c>
      <c r="BE945" s="301">
        <f t="array" aca="1" ref="BE945" ca="1">SUMPRODUCT(0+(Summary!$D$5:$D$20="Yes"),IFERROR(N(INDIRECT("'"&amp;Summary!$C$5:$C$20&amp;"'!"&amp;ADDRESS(ROW(),COLUMN()))),0))</f>
        <v>-42899.023460088101</v>
      </c>
      <c r="BF945" s="301">
        <f t="array" aca="1" ref="BF945" ca="1">SUMPRODUCT(0+(Summary!$D$5:$D$20="Yes"),IFERROR(N(INDIRECT("'"&amp;Summary!$C$5:$C$20&amp;"'!"&amp;ADDRESS(ROW(),COLUMN()))),0))</f>
        <v>-42827.562135588363</v>
      </c>
      <c r="BG945" s="301">
        <f t="array" aca="1" ref="BG945" ca="1">SUMPRODUCT(0+(Summary!$D$5:$D$20="Yes"),IFERROR(N(INDIRECT("'"&amp;Summary!$C$5:$C$20&amp;"'!"&amp;ADDRESS(ROW(),COLUMN()))),0))</f>
        <v>-42755.817943345799</v>
      </c>
      <c r="BH945" s="301">
        <f t="array" aca="1" ref="BH945" ca="1">SUMPRODUCT(0+(Summary!$D$5:$D$20="Yes"),IFERROR(N(INDIRECT("'"&amp;Summary!$C$5:$C$20&amp;"'!"&amp;ADDRESS(ROW(),COLUMN()))),0))</f>
        <v>-42683.789763675624</v>
      </c>
      <c r="BI945" s="301">
        <f t="array" aca="1" ref="BI945" ca="1">SUMPRODUCT(0+(Summary!$D$5:$D$20="Yes"),IFERROR(N(INDIRECT("'"&amp;Summary!$C$5:$C$20&amp;"'!"&amp;ADDRESS(ROW(),COLUMN()))),0))</f>
        <v>-42611.476472460912</v>
      </c>
      <c r="BJ945" s="301">
        <f t="array" aca="1" ref="BJ945" ca="1">SUMPRODUCT(0+(Summary!$D$5:$D$20="Yes"),IFERROR(N(INDIRECT("'"&amp;Summary!$C$5:$C$20&amp;"'!"&amp;ADDRESS(ROW(),COLUMN()))),0))</f>
        <v>-42538.876941135146</v>
      </c>
      <c r="BK945" s="301">
        <f t="array" aca="1" ref="BK945" ca="1">SUMPRODUCT(0+(Summary!$D$5:$D$20="Yes"),IFERROR(N(INDIRECT("'"&amp;Summary!$C$5:$C$20&amp;"'!"&amp;ADDRESS(ROW(),COLUMN()))),0))</f>
        <v>-42465.990036664545</v>
      </c>
      <c r="BL945" s="301">
        <f t="array" aca="1" ref="BL945" ca="1">SUMPRODUCT(0+(Summary!$D$5:$D$20="Yes"),IFERROR(N(INDIRECT("'"&amp;Summary!$C$5:$C$20&amp;"'!"&amp;ADDRESS(ROW(),COLUMN()))),0))</f>
        <v>-42392.814621530415</v>
      </c>
      <c r="BM945" s="301">
        <f t="array" aca="1" ref="BM945" ca="1">SUMPRODUCT(0+(Summary!$D$5:$D$20="Yes"),IFERROR(N(INDIRECT("'"&amp;Summary!$C$5:$C$20&amp;"'!"&amp;ADDRESS(ROW(),COLUMN()))),0))</f>
        <v>-13056.634088099216</v>
      </c>
      <c r="BN945" s="301">
        <f t="array" aca="1" ref="BN945" ca="1">SUMPRODUCT(0+(Summary!$D$5:$D$20="Yes"),IFERROR(N(INDIRECT("'"&amp;Summary!$C$5:$C$20&amp;"'!"&amp;ADDRESS(ROW(),COLUMN()))),0))</f>
        <v>-13033.878460283022</v>
      </c>
      <c r="BO945" s="301">
        <f t="array" aca="1" ref="BO945" ca="1">SUMPRODUCT(0+(Summary!$D$5:$D$20="Yes"),IFERROR(N(INDIRECT("'"&amp;Summary!$C$5:$C$20&amp;"'!"&amp;ADDRESS(ROW(),COLUMN()))),0))</f>
        <v>0</v>
      </c>
      <c r="BP945" s="301">
        <f t="array" aca="1" ref="BP945" ca="1">SUMPRODUCT(0+(Summary!$D$5:$D$20="Yes"),IFERROR(N(INDIRECT("'"&amp;Summary!$C$5:$C$20&amp;"'!"&amp;ADDRESS(ROW(),COLUMN()))),0))</f>
        <v>0</v>
      </c>
      <c r="BQ945" s="301">
        <f t="array" aca="1" ref="BQ945" ca="1">SUMPRODUCT(0+(Summary!$D$5:$D$20="Yes"),IFERROR(N(INDIRECT("'"&amp;Summary!$C$5:$C$20&amp;"'!"&amp;ADDRESS(ROW(),COLUMN()))),0))</f>
        <v>0</v>
      </c>
      <c r="BR945" s="301">
        <f t="array" aca="1" ref="BR945" ca="1">SUMPRODUCT(0+(Summary!$D$5:$D$20="Yes"),IFERROR(N(INDIRECT("'"&amp;Summary!$C$5:$C$20&amp;"'!"&amp;ADDRESS(ROW(),COLUMN()))),0))</f>
        <v>0</v>
      </c>
      <c r="BS945" s="301">
        <f t="array" aca="1" ref="BS945" ca="1">SUMPRODUCT(0+(Summary!$D$5:$D$20="Yes"),IFERROR(N(INDIRECT("'"&amp;Summary!$C$5:$C$20&amp;"'!"&amp;ADDRESS(ROW(),COLUMN()))),0))</f>
        <v>0</v>
      </c>
      <c r="BT945" s="301">
        <f t="array" aca="1" ref="BT945" ca="1">SUMPRODUCT(0+(Summary!$D$5:$D$20="Yes"),IFERROR(N(INDIRECT("'"&amp;Summary!$C$5:$C$20&amp;"'!"&amp;ADDRESS(ROW(),COLUMN()))),0))</f>
        <v>0</v>
      </c>
      <c r="BU945" s="301">
        <f t="array" aca="1" ref="BU945" ca="1">SUMPRODUCT(0+(Summary!$D$5:$D$20="Yes"),IFERROR(N(INDIRECT("'"&amp;Summary!$C$5:$C$20&amp;"'!"&amp;ADDRESS(ROW(),COLUMN()))),0))</f>
        <v>0</v>
      </c>
      <c r="BV945" s="301">
        <f t="array" aca="1" ref="BV945" ca="1">SUMPRODUCT(0+(Summary!$D$5:$D$20="Yes"),IFERROR(N(INDIRECT("'"&amp;Summary!$C$5:$C$20&amp;"'!"&amp;ADDRESS(ROW(),COLUMN()))),0))</f>
        <v>0</v>
      </c>
      <c r="BW945" s="301">
        <f t="array" aca="1" ref="BW945" ca="1">SUMPRODUCT(0+(Summary!$D$5:$D$20="Yes"),IFERROR(N(INDIRECT("'"&amp;Summary!$C$5:$C$20&amp;"'!"&amp;ADDRESS(ROW(),COLUMN()))),0))</f>
        <v>0</v>
      </c>
      <c r="BX945" s="301">
        <f t="array" aca="1" ref="BX945" ca="1">SUMPRODUCT(0+(Summary!$D$5:$D$20="Yes"),IFERROR(N(INDIRECT("'"&amp;Summary!$C$5:$C$20&amp;"'!"&amp;ADDRESS(ROW(),COLUMN()))),0))</f>
        <v>0</v>
      </c>
      <c r="BY945" s="301">
        <f t="array" aca="1" ref="BY945" ca="1">SUMPRODUCT(0+(Summary!$D$5:$D$20="Yes"),IFERROR(N(INDIRECT("'"&amp;Summary!$C$5:$C$20&amp;"'!"&amp;ADDRESS(ROW(),COLUMN()))),0))</f>
        <v>0</v>
      </c>
      <c r="BZ945" s="301">
        <f t="array" aca="1" ref="BZ945" ca="1">SUMPRODUCT(0+(Summary!$D$5:$D$20="Yes"),IFERROR(N(INDIRECT("'"&amp;Summary!$C$5:$C$20&amp;"'!"&amp;ADDRESS(ROW(),COLUMN()))),0))</f>
        <v>0</v>
      </c>
      <c r="CA945" s="301">
        <f t="array" aca="1" ref="CA945" ca="1">SUMPRODUCT(0+(Summary!$D$5:$D$20="Yes"),IFERROR(N(INDIRECT("'"&amp;Summary!$C$5:$C$20&amp;"'!"&amp;ADDRESS(ROW(),COLUMN()))),0))</f>
        <v>0</v>
      </c>
      <c r="CB945" s="301">
        <f t="array" aca="1" ref="CB945" ca="1">SUMPRODUCT(0+(Summary!$D$5:$D$20="Yes"),IFERROR(N(INDIRECT("'"&amp;Summary!$C$5:$C$20&amp;"'!"&amp;ADDRESS(ROW(),COLUMN()))),0))</f>
        <v>0</v>
      </c>
      <c r="CC945" s="301">
        <f t="array" aca="1" ref="CC945" ca="1">SUMPRODUCT(0+(Summary!$D$5:$D$20="Yes"),IFERROR(N(INDIRECT("'"&amp;Summary!$C$5:$C$20&amp;"'!"&amp;ADDRESS(ROW(),COLUMN()))),0))</f>
        <v>0</v>
      </c>
      <c r="CD945" s="301">
        <f t="array" aca="1" ref="CD945" ca="1">SUMPRODUCT(0+(Summary!$D$5:$D$20="Yes"),IFERROR(N(INDIRECT("'"&amp;Summary!$C$5:$C$20&amp;"'!"&amp;ADDRESS(ROW(),COLUMN()))),0))</f>
        <v>0</v>
      </c>
      <c r="CE945" s="301">
        <f t="array" aca="1" ref="CE945" ca="1">SUMPRODUCT(0+(Summary!$D$5:$D$20="Yes"),IFERROR(N(INDIRECT("'"&amp;Summary!$C$5:$C$20&amp;"'!"&amp;ADDRESS(ROW(),COLUMN()))),0))</f>
        <v>0</v>
      </c>
      <c r="CF945" s="301">
        <f t="array" aca="1" ref="CF945" ca="1">SUMPRODUCT(0+(Summary!$D$5:$D$20="Yes"),IFERROR(N(INDIRECT("'"&amp;Summary!$C$5:$C$20&amp;"'!"&amp;ADDRESS(ROW(),COLUMN()))),0))</f>
        <v>0</v>
      </c>
      <c r="CG945" s="301">
        <f t="array" aca="1" ref="CG945" ca="1">SUMPRODUCT(0+(Summary!$D$5:$D$20="Yes"),IFERROR(N(INDIRECT("'"&amp;Summary!$C$5:$C$20&amp;"'!"&amp;ADDRESS(ROW(),COLUMN()))),0))</f>
        <v>0</v>
      </c>
      <c r="CH945" s="301">
        <f t="array" aca="1" ref="CH945" ca="1">SUMPRODUCT(0+(Summary!$D$5:$D$20="Yes"),IFERROR(N(INDIRECT("'"&amp;Summary!$C$5:$C$20&amp;"'!"&amp;ADDRESS(ROW(),COLUMN()))),0))</f>
        <v>0</v>
      </c>
      <c r="CI945" s="301">
        <f t="array" aca="1" ref="CI945" ca="1">SUMPRODUCT(0+(Summary!$D$5:$D$20="Yes"),IFERROR(N(INDIRECT("'"&amp;Summary!$C$5:$C$20&amp;"'!"&amp;ADDRESS(ROW(),COLUMN()))),0))</f>
        <v>0</v>
      </c>
      <c r="CJ945" s="301">
        <f t="array" aca="1" ref="CJ945" ca="1">SUMPRODUCT(0+(Summary!$D$5:$D$20="Yes"),IFERROR(N(INDIRECT("'"&amp;Summary!$C$5:$C$20&amp;"'!"&amp;ADDRESS(ROW(),COLUMN()))),0))</f>
        <v>0</v>
      </c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</row>
    <row r="946" spans="3:124" outlineLevel="1">
      <c r="C946" s="232" t="s">
        <v>315</v>
      </c>
      <c r="D946" s="349"/>
      <c r="E946" s="300">
        <f t="array" aca="1" ref="E946" ca="1">SUMPRODUCT(0+(Summary!$D$5:$D$20="Yes"),IFERROR(N(INDIRECT("'"&amp;Summary!$C$5:$C$20&amp;"'!"&amp;ADDRESS(ROW(),COLUMN()))),0))</f>
        <v>0</v>
      </c>
      <c r="F946" s="301">
        <f t="array" aca="1" ref="F946" ca="1">SUMPRODUCT(0+(Summary!$D$5:$D$20="Yes"),IFERROR(N(INDIRECT("'"&amp;Summary!$C$5:$C$20&amp;"'!"&amp;ADDRESS(ROW(),COLUMN()))),0))</f>
        <v>0</v>
      </c>
      <c r="G946" s="301">
        <f t="array" aca="1" ref="G946" ca="1">SUMPRODUCT(0+(Summary!$D$5:$D$20="Yes"),IFERROR(N(INDIRECT("'"&amp;Summary!$C$5:$C$20&amp;"'!"&amp;ADDRESS(ROW(),COLUMN()))),0))</f>
        <v>0</v>
      </c>
      <c r="H946" s="301">
        <f t="array" aca="1" ref="H946" ca="1">SUMPRODUCT(0+(Summary!$D$5:$D$20="Yes"),IFERROR(N(INDIRECT("'"&amp;Summary!$C$5:$C$20&amp;"'!"&amp;ADDRESS(ROW(),COLUMN()))),0))</f>
        <v>0</v>
      </c>
      <c r="I946" s="301">
        <f t="array" aca="1" ref="I946" ca="1">SUMPRODUCT(0+(Summary!$D$5:$D$20="Yes"),IFERROR(N(INDIRECT("'"&amp;Summary!$C$5:$C$20&amp;"'!"&amp;ADDRESS(ROW(),COLUMN()))),0))</f>
        <v>0</v>
      </c>
      <c r="J946" s="301">
        <f t="array" aca="1" ref="J946" ca="1">SUMPRODUCT(0+(Summary!$D$5:$D$20="Yes"),IFERROR(N(INDIRECT("'"&amp;Summary!$C$5:$C$20&amp;"'!"&amp;ADDRESS(ROW(),COLUMN()))),0))</f>
        <v>0</v>
      </c>
      <c r="K946" s="301">
        <f t="array" aca="1" ref="K946" ca="1">SUMPRODUCT(0+(Summary!$D$5:$D$20="Yes"),IFERROR(N(INDIRECT("'"&amp;Summary!$C$5:$C$20&amp;"'!"&amp;ADDRESS(ROW(),COLUMN()))),0))</f>
        <v>0</v>
      </c>
      <c r="L946" s="301">
        <f t="array" aca="1" ref="L946" ca="1">SUMPRODUCT(0+(Summary!$D$5:$D$20="Yes"),IFERROR(N(INDIRECT("'"&amp;Summary!$C$5:$C$20&amp;"'!"&amp;ADDRESS(ROW(),COLUMN()))),0))</f>
        <v>0</v>
      </c>
      <c r="M946" s="301">
        <f t="array" aca="1" ref="M946" ca="1">SUMPRODUCT(0+(Summary!$D$5:$D$20="Yes"),IFERROR(N(INDIRECT("'"&amp;Summary!$C$5:$C$20&amp;"'!"&amp;ADDRESS(ROW(),COLUMN()))),0))</f>
        <v>0</v>
      </c>
      <c r="N946" s="301">
        <f t="array" aca="1" ref="N946" ca="1">SUMPRODUCT(0+(Summary!$D$5:$D$20="Yes"),IFERROR(N(INDIRECT("'"&amp;Summary!$C$5:$C$20&amp;"'!"&amp;ADDRESS(ROW(),COLUMN()))),0))</f>
        <v>0</v>
      </c>
      <c r="O946" s="301">
        <f t="array" aca="1" ref="O946" ca="1">SUMPRODUCT(0+(Summary!$D$5:$D$20="Yes"),IFERROR(N(INDIRECT("'"&amp;Summary!$C$5:$C$20&amp;"'!"&amp;ADDRESS(ROW(),COLUMN()))),0))</f>
        <v>0</v>
      </c>
      <c r="P946" s="301">
        <f t="array" aca="1" ref="P946" ca="1">SUMPRODUCT(0+(Summary!$D$5:$D$20="Yes"),IFERROR(N(INDIRECT("'"&amp;Summary!$C$5:$C$20&amp;"'!"&amp;ADDRESS(ROW(),COLUMN()))),0))</f>
        <v>0</v>
      </c>
      <c r="Q946" s="301">
        <f t="array" aca="1" ref="Q946" ca="1">SUMPRODUCT(0+(Summary!$D$5:$D$20="Yes"),IFERROR(N(INDIRECT("'"&amp;Summary!$C$5:$C$20&amp;"'!"&amp;ADDRESS(ROW(),COLUMN()))),0))</f>
        <v>0</v>
      </c>
      <c r="R946" s="301">
        <f t="array" aca="1" ref="R946" ca="1">SUMPRODUCT(0+(Summary!$D$5:$D$20="Yes"),IFERROR(N(INDIRECT("'"&amp;Summary!$C$5:$C$20&amp;"'!"&amp;ADDRESS(ROW(),COLUMN()))),0))</f>
        <v>0</v>
      </c>
      <c r="S946" s="301">
        <f t="array" aca="1" ref="S946" ca="1">SUMPRODUCT(0+(Summary!$D$5:$D$20="Yes"),IFERROR(N(INDIRECT("'"&amp;Summary!$C$5:$C$20&amp;"'!"&amp;ADDRESS(ROW(),COLUMN()))),0))</f>
        <v>0</v>
      </c>
      <c r="T946" s="301">
        <f t="array" aca="1" ref="T946" ca="1">SUMPRODUCT(0+(Summary!$D$5:$D$20="Yes"),IFERROR(N(INDIRECT("'"&amp;Summary!$C$5:$C$20&amp;"'!"&amp;ADDRESS(ROW(),COLUMN()))),0))</f>
        <v>0</v>
      </c>
      <c r="U946" s="301">
        <f t="array" aca="1" ref="U946" ca="1">SUMPRODUCT(0+(Summary!$D$5:$D$20="Yes"),IFERROR(N(INDIRECT("'"&amp;Summary!$C$5:$C$20&amp;"'!"&amp;ADDRESS(ROW(),COLUMN()))),0))</f>
        <v>0</v>
      </c>
      <c r="V946" s="301">
        <f t="array" aca="1" ref="V946" ca="1">SUMPRODUCT(0+(Summary!$D$5:$D$20="Yes"),IFERROR(N(INDIRECT("'"&amp;Summary!$C$5:$C$20&amp;"'!"&amp;ADDRESS(ROW(),COLUMN()))),0))</f>
        <v>0</v>
      </c>
      <c r="W946" s="301">
        <f t="array" aca="1" ref="W946" ca="1">SUMPRODUCT(0+(Summary!$D$5:$D$20="Yes"),IFERROR(N(INDIRECT("'"&amp;Summary!$C$5:$C$20&amp;"'!"&amp;ADDRESS(ROW(),COLUMN()))),0))</f>
        <v>0</v>
      </c>
      <c r="X946" s="301">
        <f t="array" aca="1" ref="X946" ca="1">SUMPRODUCT(0+(Summary!$D$5:$D$20="Yes"),IFERROR(N(INDIRECT("'"&amp;Summary!$C$5:$C$20&amp;"'!"&amp;ADDRESS(ROW(),COLUMN()))),0))</f>
        <v>0</v>
      </c>
      <c r="Y946" s="301">
        <f t="array" aca="1" ref="Y946" ca="1">SUMPRODUCT(0+(Summary!$D$5:$D$20="Yes"),IFERROR(N(INDIRECT("'"&amp;Summary!$C$5:$C$20&amp;"'!"&amp;ADDRESS(ROW(),COLUMN()))),0))</f>
        <v>0</v>
      </c>
      <c r="Z946" s="301">
        <f t="array" aca="1" ref="Z946" ca="1">SUMPRODUCT(0+(Summary!$D$5:$D$20="Yes"),IFERROR(N(INDIRECT("'"&amp;Summary!$C$5:$C$20&amp;"'!"&amp;ADDRESS(ROW(),COLUMN()))),0))</f>
        <v>0</v>
      </c>
      <c r="AA946" s="301">
        <f t="array" aca="1" ref="AA946" ca="1">SUMPRODUCT(0+(Summary!$D$5:$D$20="Yes"),IFERROR(N(INDIRECT("'"&amp;Summary!$C$5:$C$20&amp;"'!"&amp;ADDRESS(ROW(),COLUMN()))),0))</f>
        <v>0</v>
      </c>
      <c r="AB946" s="301">
        <f t="array" aca="1" ref="AB946" ca="1">SUMPRODUCT(0+(Summary!$D$5:$D$20="Yes"),IFERROR(N(INDIRECT("'"&amp;Summary!$C$5:$C$20&amp;"'!"&amp;ADDRESS(ROW(),COLUMN()))),0))</f>
        <v>0</v>
      </c>
      <c r="AC946" s="301">
        <f t="array" aca="1" ref="AC946" ca="1">SUMPRODUCT(0+(Summary!$D$5:$D$20="Yes"),IFERROR(N(INDIRECT("'"&amp;Summary!$C$5:$C$20&amp;"'!"&amp;ADDRESS(ROW(),COLUMN()))),0))</f>
        <v>0</v>
      </c>
      <c r="AD946" s="301">
        <f t="array" aca="1" ref="AD946" ca="1">SUMPRODUCT(0+(Summary!$D$5:$D$20="Yes"),IFERROR(N(INDIRECT("'"&amp;Summary!$C$5:$C$20&amp;"'!"&amp;ADDRESS(ROW(),COLUMN()))),0))</f>
        <v>0</v>
      </c>
      <c r="AE946" s="301">
        <f t="array" aca="1" ref="AE946" ca="1">SUMPRODUCT(0+(Summary!$D$5:$D$20="Yes"),IFERROR(N(INDIRECT("'"&amp;Summary!$C$5:$C$20&amp;"'!"&amp;ADDRESS(ROW(),COLUMN()))),0))</f>
        <v>-68550.974720652783</v>
      </c>
      <c r="AF946" s="301">
        <f t="array" aca="1" ref="AF946" ca="1">SUMPRODUCT(0+(Summary!$D$5:$D$20="Yes"),IFERROR(N(INDIRECT("'"&amp;Summary!$C$5:$C$20&amp;"'!"&amp;ADDRESS(ROW(),COLUMN()))),0))</f>
        <v>-68822.322328922048</v>
      </c>
      <c r="AG946" s="301">
        <f t="array" aca="1" ref="AG946" ca="1">SUMPRODUCT(0+(Summary!$D$5:$D$20="Yes"),IFERROR(N(INDIRECT("'"&amp;Summary!$C$5:$C$20&amp;"'!"&amp;ADDRESS(ROW(),COLUMN()))),0))</f>
        <v>-69094.744021474035</v>
      </c>
      <c r="AH946" s="301">
        <f t="array" aca="1" ref="AH946" ca="1">SUMPRODUCT(0+(Summary!$D$5:$D$20="Yes"),IFERROR(N(INDIRECT("'"&amp;Summary!$C$5:$C$20&amp;"'!"&amp;ADDRESS(ROW(),COLUMN()))),0))</f>
        <v>-69368.244049892353</v>
      </c>
      <c r="AI946" s="301">
        <f t="array" aca="1" ref="AI946" ca="1">SUMPRODUCT(0+(Summary!$D$5:$D$20="Yes"),IFERROR(N(INDIRECT("'"&amp;Summary!$C$5:$C$20&amp;"'!"&amp;ADDRESS(ROW(),COLUMN()))),0))</f>
        <v>-69642.826682589832</v>
      </c>
      <c r="AJ946" s="301">
        <f t="array" aca="1" ref="AJ946" ca="1">SUMPRODUCT(0+(Summary!$D$5:$D$20="Yes"),IFERROR(N(INDIRECT("'"&amp;Summary!$C$5:$C$20&amp;"'!"&amp;ADDRESS(ROW(),COLUMN()))),0))</f>
        <v>-69918.496204875119</v>
      </c>
      <c r="AK946" s="301">
        <f t="array" aca="1" ref="AK946" ca="1">SUMPRODUCT(0+(Summary!$D$5:$D$20="Yes"),IFERROR(N(INDIRECT("'"&amp;Summary!$C$5:$C$20&amp;"'!"&amp;ADDRESS(ROW(),COLUMN()))),0))</f>
        <v>-70195.256919019404</v>
      </c>
      <c r="AL946" s="301">
        <f t="array" aca="1" ref="AL946" ca="1">SUMPRODUCT(0+(Summary!$D$5:$D$20="Yes"),IFERROR(N(INDIRECT("'"&amp;Summary!$C$5:$C$20&amp;"'!"&amp;ADDRESS(ROW(),COLUMN()))),0))</f>
        <v>-70473.113144323856</v>
      </c>
      <c r="AM946" s="301">
        <f t="array" aca="1" ref="AM946" ca="1">SUMPRODUCT(0+(Summary!$D$5:$D$20="Yes"),IFERROR(N(INDIRECT("'"&amp;Summary!$C$5:$C$20&amp;"'!"&amp;ADDRESS(ROW(),COLUMN()))),0))</f>
        <v>-70752.069217186814</v>
      </c>
      <c r="AN946" s="301">
        <f t="array" aca="1" ref="AN946" ca="1">SUMPRODUCT(0+(Summary!$D$5:$D$20="Yes"),IFERROR(N(INDIRECT("'"&amp;Summary!$C$5:$C$20&amp;"'!"&amp;ADDRESS(ROW(),COLUMN()))),0))</f>
        <v>-71032.129491171479</v>
      </c>
      <c r="AO946" s="301">
        <f t="array" aca="1" ref="AO946" ca="1">SUMPRODUCT(0+(Summary!$D$5:$D$20="Yes"),IFERROR(N(INDIRECT("'"&amp;Summary!$C$5:$C$20&amp;"'!"&amp;ADDRESS(ROW(),COLUMN()))),0))</f>
        <v>-71313.298337074055</v>
      </c>
      <c r="AP946" s="301">
        <f t="array" aca="1" ref="AP946" ca="1">SUMPRODUCT(0+(Summary!$D$5:$D$20="Yes"),IFERROR(N(INDIRECT("'"&amp;Summary!$C$5:$C$20&amp;"'!"&amp;ADDRESS(ROW(),COLUMN()))),0))</f>
        <v>-71595.580142991632</v>
      </c>
      <c r="AQ946" s="301">
        <f t="array" aca="1" ref="AQ946" ca="1">SUMPRODUCT(0+(Summary!$D$5:$D$20="Yes"),IFERROR(N(INDIRECT("'"&amp;Summary!$C$5:$C$20&amp;"'!"&amp;ADDRESS(ROW(),COLUMN()))),0))</f>
        <v>-71878.979314390992</v>
      </c>
      <c r="AR946" s="301">
        <f t="array" aca="1" ref="AR946" ca="1">SUMPRODUCT(0+(Summary!$D$5:$D$20="Yes"),IFERROR(N(INDIRECT("'"&amp;Summary!$C$5:$C$20&amp;"'!"&amp;ADDRESS(ROW(),COLUMN()))),0))</f>
        <v>-72163.500274177102</v>
      </c>
      <c r="AS946" s="301">
        <f t="array" aca="1" ref="AS946" ca="1">SUMPRODUCT(0+(Summary!$D$5:$D$20="Yes"),IFERROR(N(INDIRECT("'"&amp;Summary!$C$5:$C$20&amp;"'!"&amp;ADDRESS(ROW(),COLUMN()))),0))</f>
        <v>-72449.147462762412</v>
      </c>
      <c r="AT946" s="301">
        <f t="array" aca="1" ref="AT946" ca="1">SUMPRODUCT(0+(Summary!$D$5:$D$20="Yes"),IFERROR(N(INDIRECT("'"&amp;Summary!$C$5:$C$20&amp;"'!"&amp;ADDRESS(ROW(),COLUMN()))),0))</f>
        <v>-72735.925338135828</v>
      </c>
      <c r="AU946" s="301">
        <f t="array" aca="1" ref="AU946" ca="1">SUMPRODUCT(0+(Summary!$D$5:$D$20="Yes"),IFERROR(N(INDIRECT("'"&amp;Summary!$C$5:$C$20&amp;"'!"&amp;ADDRESS(ROW(),COLUMN()))),0))</f>
        <v>-73023.838375932624</v>
      </c>
      <c r="AV946" s="301">
        <f t="array" aca="1" ref="AV946" ca="1">SUMPRODUCT(0+(Summary!$D$5:$D$20="Yes"),IFERROR(N(INDIRECT("'"&amp;Summary!$C$5:$C$20&amp;"'!"&amp;ADDRESS(ROW(),COLUMN()))),0))</f>
        <v>-73312.891069504025</v>
      </c>
      <c r="AW946" s="301">
        <f t="array" aca="1" ref="AW946" ca="1">SUMPRODUCT(0+(Summary!$D$5:$D$20="Yes"),IFERROR(N(INDIRECT("'"&amp;Summary!$C$5:$C$20&amp;"'!"&amp;ADDRESS(ROW(),COLUMN()))),0))</f>
        <v>-73603.087929987494</v>
      </c>
      <c r="AX946" s="301">
        <f t="array" aca="1" ref="AX946" ca="1">SUMPRODUCT(0+(Summary!$D$5:$D$20="Yes"),IFERROR(N(INDIRECT("'"&amp;Summary!$C$5:$C$20&amp;"'!"&amp;ADDRESS(ROW(),COLUMN()))),0))</f>
        <v>-73894.433486377005</v>
      </c>
      <c r="AY946" s="301">
        <f t="array" aca="1" ref="AY946" ca="1">SUMPRODUCT(0+(Summary!$D$5:$D$20="Yes"),IFERROR(N(INDIRECT("'"&amp;Summary!$C$5:$C$20&amp;"'!"&amp;ADDRESS(ROW(),COLUMN()))),0))</f>
        <v>-74186.93228559391</v>
      </c>
      <c r="AZ946" s="301">
        <f t="array" aca="1" ref="AZ946" ca="1">SUMPRODUCT(0+(Summary!$D$5:$D$20="Yes"),IFERROR(N(INDIRECT("'"&amp;Summary!$C$5:$C$20&amp;"'!"&amp;ADDRESS(ROW(),COLUMN()))),0))</f>
        <v>-74480.588892557716</v>
      </c>
      <c r="BA946" s="301">
        <f t="array" aca="1" ref="BA946" ca="1">SUMPRODUCT(0+(Summary!$D$5:$D$20="Yes"),IFERROR(N(INDIRECT("'"&amp;Summary!$C$5:$C$20&amp;"'!"&amp;ADDRESS(ROW(),COLUMN()))),0))</f>
        <v>-34041.964764740449</v>
      </c>
      <c r="BB946" s="301">
        <f t="array" aca="1" ref="BB946" ca="1">SUMPRODUCT(0+(Summary!$D$5:$D$20="Yes"),IFERROR(N(INDIRECT("'"&amp;Summary!$C$5:$C$20&amp;"'!"&amp;ADDRESS(ROW(),COLUMN()))),0))</f>
        <v>-34176.714208600883</v>
      </c>
      <c r="BC946" s="301">
        <f t="array" aca="1" ref="BC946" ca="1">SUMPRODUCT(0+(Summary!$D$5:$D$20="Yes"),IFERROR(N(INDIRECT("'"&amp;Summary!$C$5:$C$20&amp;"'!"&amp;ADDRESS(ROW(),COLUMN()))),0))</f>
        <v>-17911.308739585813</v>
      </c>
      <c r="BD946" s="301">
        <f t="array" aca="1" ref="BD946" ca="1">SUMPRODUCT(0+(Summary!$D$5:$D$20="Yes"),IFERROR(N(INDIRECT("'"&amp;Summary!$C$5:$C$20&amp;"'!"&amp;ADDRESS(ROW(),COLUMN()))),0))</f>
        <v>-17982.207670013344</v>
      </c>
      <c r="BE946" s="301">
        <f t="array" aca="1" ref="BE946" ca="1">SUMPRODUCT(0+(Summary!$D$5:$D$20="Yes"),IFERROR(N(INDIRECT("'"&amp;Summary!$C$5:$C$20&amp;"'!"&amp;ADDRESS(ROW(),COLUMN()))),0))</f>
        <v>-18053.38724204048</v>
      </c>
      <c r="BF946" s="301">
        <f t="array" aca="1" ref="BF946" ca="1">SUMPRODUCT(0+(Summary!$D$5:$D$20="Yes"),IFERROR(N(INDIRECT("'"&amp;Summary!$C$5:$C$20&amp;"'!"&amp;ADDRESS(ROW(),COLUMN()))),0))</f>
        <v>-18124.848566540226</v>
      </c>
      <c r="BG946" s="301">
        <f t="array" aca="1" ref="BG946" ca="1">SUMPRODUCT(0+(Summary!$D$5:$D$20="Yes"),IFERROR(N(INDIRECT("'"&amp;Summary!$C$5:$C$20&amp;"'!"&amp;ADDRESS(ROW(),COLUMN()))),0))</f>
        <v>-18196.592758782775</v>
      </c>
      <c r="BH946" s="301">
        <f t="array" aca="1" ref="BH946" ca="1">SUMPRODUCT(0+(Summary!$D$5:$D$20="Yes"),IFERROR(N(INDIRECT("'"&amp;Summary!$C$5:$C$20&amp;"'!"&amp;ADDRESS(ROW(),COLUMN()))),0))</f>
        <v>-18268.620938452957</v>
      </c>
      <c r="BI946" s="301">
        <f t="array" aca="1" ref="BI946" ca="1">SUMPRODUCT(0+(Summary!$D$5:$D$20="Yes"),IFERROR(N(INDIRECT("'"&amp;Summary!$C$5:$C$20&amp;"'!"&amp;ADDRESS(ROW(),COLUMN()))),0))</f>
        <v>-18340.934229667666</v>
      </c>
      <c r="BJ946" s="301">
        <f t="array" aca="1" ref="BJ946" ca="1">SUMPRODUCT(0+(Summary!$D$5:$D$20="Yes"),IFERROR(N(INDIRECT("'"&amp;Summary!$C$5:$C$20&amp;"'!"&amp;ADDRESS(ROW(),COLUMN()))),0))</f>
        <v>-18413.53376099344</v>
      </c>
      <c r="BK946" s="301">
        <f t="array" aca="1" ref="BK946" ca="1">SUMPRODUCT(0+(Summary!$D$5:$D$20="Yes"),IFERROR(N(INDIRECT("'"&amp;Summary!$C$5:$C$20&amp;"'!"&amp;ADDRESS(ROW(),COLUMN()))),0))</f>
        <v>-18486.420665464037</v>
      </c>
      <c r="BL946" s="301">
        <f t="array" aca="1" ref="BL946" ca="1">SUMPRODUCT(0+(Summary!$D$5:$D$20="Yes"),IFERROR(N(INDIRECT("'"&amp;Summary!$C$5:$C$20&amp;"'!"&amp;ADDRESS(ROW(),COLUMN()))),0))</f>
        <v>-18559.596080598167</v>
      </c>
      <c r="BM946" s="301">
        <f t="array" aca="1" ref="BM946" ca="1">SUMPRODUCT(0+(Summary!$D$5:$D$20="Yes"),IFERROR(N(INDIRECT("'"&amp;Summary!$C$5:$C$20&amp;"'!"&amp;ADDRESS(ROW(),COLUMN()))),0))</f>
        <v>-5748.7901851441666</v>
      </c>
      <c r="BN946" s="301">
        <f t="array" aca="1" ref="BN946" ca="1">SUMPRODUCT(0+(Summary!$D$5:$D$20="Yes"),IFERROR(N(INDIRECT("'"&amp;Summary!$C$5:$C$20&amp;"'!"&amp;ADDRESS(ROW(),COLUMN()))),0))</f>
        <v>-5771.5458129603612</v>
      </c>
      <c r="BO946" s="301">
        <f t="array" aca="1" ref="BO946" ca="1">SUMPRODUCT(0+(Summary!$D$5:$D$20="Yes"),IFERROR(N(INDIRECT("'"&amp;Summary!$C$5:$C$20&amp;"'!"&amp;ADDRESS(ROW(),COLUMN()))),0))</f>
        <v>0</v>
      </c>
      <c r="BP946" s="301">
        <f t="array" aca="1" ref="BP946" ca="1">SUMPRODUCT(0+(Summary!$D$5:$D$20="Yes"),IFERROR(N(INDIRECT("'"&amp;Summary!$C$5:$C$20&amp;"'!"&amp;ADDRESS(ROW(),COLUMN()))),0))</f>
        <v>0</v>
      </c>
      <c r="BQ946" s="301">
        <f t="array" aca="1" ref="BQ946" ca="1">SUMPRODUCT(0+(Summary!$D$5:$D$20="Yes"),IFERROR(N(INDIRECT("'"&amp;Summary!$C$5:$C$20&amp;"'!"&amp;ADDRESS(ROW(),COLUMN()))),0))</f>
        <v>0</v>
      </c>
      <c r="BR946" s="301">
        <f t="array" aca="1" ref="BR946" ca="1">SUMPRODUCT(0+(Summary!$D$5:$D$20="Yes"),IFERROR(N(INDIRECT("'"&amp;Summary!$C$5:$C$20&amp;"'!"&amp;ADDRESS(ROW(),COLUMN()))),0))</f>
        <v>0</v>
      </c>
      <c r="BS946" s="301">
        <f t="array" aca="1" ref="BS946" ca="1">SUMPRODUCT(0+(Summary!$D$5:$D$20="Yes"),IFERROR(N(INDIRECT("'"&amp;Summary!$C$5:$C$20&amp;"'!"&amp;ADDRESS(ROW(),COLUMN()))),0))</f>
        <v>0</v>
      </c>
      <c r="BT946" s="301">
        <f t="array" aca="1" ref="BT946" ca="1">SUMPRODUCT(0+(Summary!$D$5:$D$20="Yes"),IFERROR(N(INDIRECT("'"&amp;Summary!$C$5:$C$20&amp;"'!"&amp;ADDRESS(ROW(),COLUMN()))),0))</f>
        <v>0</v>
      </c>
      <c r="BU946" s="301">
        <f t="array" aca="1" ref="BU946" ca="1">SUMPRODUCT(0+(Summary!$D$5:$D$20="Yes"),IFERROR(N(INDIRECT("'"&amp;Summary!$C$5:$C$20&amp;"'!"&amp;ADDRESS(ROW(),COLUMN()))),0))</f>
        <v>0</v>
      </c>
      <c r="BV946" s="301">
        <f t="array" aca="1" ref="BV946" ca="1">SUMPRODUCT(0+(Summary!$D$5:$D$20="Yes"),IFERROR(N(INDIRECT("'"&amp;Summary!$C$5:$C$20&amp;"'!"&amp;ADDRESS(ROW(),COLUMN()))),0))</f>
        <v>0</v>
      </c>
      <c r="BW946" s="301">
        <f t="array" aca="1" ref="BW946" ca="1">SUMPRODUCT(0+(Summary!$D$5:$D$20="Yes"),IFERROR(N(INDIRECT("'"&amp;Summary!$C$5:$C$20&amp;"'!"&amp;ADDRESS(ROW(),COLUMN()))),0))</f>
        <v>0</v>
      </c>
      <c r="BX946" s="301">
        <f t="array" aca="1" ref="BX946" ca="1">SUMPRODUCT(0+(Summary!$D$5:$D$20="Yes"),IFERROR(N(INDIRECT("'"&amp;Summary!$C$5:$C$20&amp;"'!"&amp;ADDRESS(ROW(),COLUMN()))),0))</f>
        <v>0</v>
      </c>
      <c r="BY946" s="301">
        <f t="array" aca="1" ref="BY946" ca="1">SUMPRODUCT(0+(Summary!$D$5:$D$20="Yes"),IFERROR(N(INDIRECT("'"&amp;Summary!$C$5:$C$20&amp;"'!"&amp;ADDRESS(ROW(),COLUMN()))),0))</f>
        <v>0</v>
      </c>
      <c r="BZ946" s="301">
        <f t="array" aca="1" ref="BZ946" ca="1">SUMPRODUCT(0+(Summary!$D$5:$D$20="Yes"),IFERROR(N(INDIRECT("'"&amp;Summary!$C$5:$C$20&amp;"'!"&amp;ADDRESS(ROW(),COLUMN()))),0))</f>
        <v>0</v>
      </c>
      <c r="CA946" s="301">
        <f t="array" aca="1" ref="CA946" ca="1">SUMPRODUCT(0+(Summary!$D$5:$D$20="Yes"),IFERROR(N(INDIRECT("'"&amp;Summary!$C$5:$C$20&amp;"'!"&amp;ADDRESS(ROW(),COLUMN()))),0))</f>
        <v>0</v>
      </c>
      <c r="CB946" s="301">
        <f t="array" aca="1" ref="CB946" ca="1">SUMPRODUCT(0+(Summary!$D$5:$D$20="Yes"),IFERROR(N(INDIRECT("'"&amp;Summary!$C$5:$C$20&amp;"'!"&amp;ADDRESS(ROW(),COLUMN()))),0))</f>
        <v>0</v>
      </c>
      <c r="CC946" s="301">
        <f t="array" aca="1" ref="CC946" ca="1">SUMPRODUCT(0+(Summary!$D$5:$D$20="Yes"),IFERROR(N(INDIRECT("'"&amp;Summary!$C$5:$C$20&amp;"'!"&amp;ADDRESS(ROW(),COLUMN()))),0))</f>
        <v>0</v>
      </c>
      <c r="CD946" s="301">
        <f t="array" aca="1" ref="CD946" ca="1">SUMPRODUCT(0+(Summary!$D$5:$D$20="Yes"),IFERROR(N(INDIRECT("'"&amp;Summary!$C$5:$C$20&amp;"'!"&amp;ADDRESS(ROW(),COLUMN()))),0))</f>
        <v>0</v>
      </c>
      <c r="CE946" s="301">
        <f t="array" aca="1" ref="CE946" ca="1">SUMPRODUCT(0+(Summary!$D$5:$D$20="Yes"),IFERROR(N(INDIRECT("'"&amp;Summary!$C$5:$C$20&amp;"'!"&amp;ADDRESS(ROW(),COLUMN()))),0))</f>
        <v>0</v>
      </c>
      <c r="CF946" s="301">
        <f t="array" aca="1" ref="CF946" ca="1">SUMPRODUCT(0+(Summary!$D$5:$D$20="Yes"),IFERROR(N(INDIRECT("'"&amp;Summary!$C$5:$C$20&amp;"'!"&amp;ADDRESS(ROW(),COLUMN()))),0))</f>
        <v>0</v>
      </c>
      <c r="CG946" s="301">
        <f t="array" aca="1" ref="CG946" ca="1">SUMPRODUCT(0+(Summary!$D$5:$D$20="Yes"),IFERROR(N(INDIRECT("'"&amp;Summary!$C$5:$C$20&amp;"'!"&amp;ADDRESS(ROW(),COLUMN()))),0))</f>
        <v>0</v>
      </c>
      <c r="CH946" s="301">
        <f t="array" aca="1" ref="CH946" ca="1">SUMPRODUCT(0+(Summary!$D$5:$D$20="Yes"),IFERROR(N(INDIRECT("'"&amp;Summary!$C$5:$C$20&amp;"'!"&amp;ADDRESS(ROW(),COLUMN()))),0))</f>
        <v>0</v>
      </c>
      <c r="CI946" s="301">
        <f t="array" aca="1" ref="CI946" ca="1">SUMPRODUCT(0+(Summary!$D$5:$D$20="Yes"),IFERROR(N(INDIRECT("'"&amp;Summary!$C$5:$C$20&amp;"'!"&amp;ADDRESS(ROW(),COLUMN()))),0))</f>
        <v>0</v>
      </c>
      <c r="CJ946" s="301">
        <f t="array" aca="1" ref="CJ946" ca="1">SUMPRODUCT(0+(Summary!$D$5:$D$20="Yes"),IFERROR(N(INDIRECT("'"&amp;Summary!$C$5:$C$20&amp;"'!"&amp;ADDRESS(ROW(),COLUMN()))),0))</f>
        <v>0</v>
      </c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</row>
    <row r="947" spans="3:124" outlineLevel="1">
      <c r="C947" s="232" t="s">
        <v>329</v>
      </c>
      <c r="D947" s="349"/>
      <c r="E947" s="300">
        <f t="array" aca="1" ref="E947" ca="1">SUMPRODUCT(0+(Summary!$D$5:$D$20="Yes"),IFERROR(N(INDIRECT("'"&amp;Summary!$C$5:$C$20&amp;"'!"&amp;ADDRESS(ROW(),COLUMN()))),0))</f>
        <v>0</v>
      </c>
      <c r="F947" s="301">
        <f t="array" aca="1" ref="F947" ca="1">SUMPRODUCT(0+(Summary!$D$5:$D$20="Yes"),IFERROR(N(INDIRECT("'"&amp;Summary!$C$5:$C$20&amp;"'!"&amp;ADDRESS(ROW(),COLUMN()))),0))</f>
        <v>0</v>
      </c>
      <c r="G947" s="301">
        <f t="array" aca="1" ref="G947" ca="1">SUMPRODUCT(0+(Summary!$D$5:$D$20="Yes"),IFERROR(N(INDIRECT("'"&amp;Summary!$C$5:$C$20&amp;"'!"&amp;ADDRESS(ROW(),COLUMN()))),0))</f>
        <v>0</v>
      </c>
      <c r="H947" s="301">
        <f t="array" aca="1" ref="H947" ca="1">SUMPRODUCT(0+(Summary!$D$5:$D$20="Yes"),IFERROR(N(INDIRECT("'"&amp;Summary!$C$5:$C$20&amp;"'!"&amp;ADDRESS(ROW(),COLUMN()))),0))</f>
        <v>0</v>
      </c>
      <c r="I947" s="301">
        <f t="array" aca="1" ref="I947" ca="1">SUMPRODUCT(0+(Summary!$D$5:$D$20="Yes"),IFERROR(N(INDIRECT("'"&amp;Summary!$C$5:$C$20&amp;"'!"&amp;ADDRESS(ROW(),COLUMN()))),0))</f>
        <v>0</v>
      </c>
      <c r="J947" s="301">
        <f t="array" aca="1" ref="J947" ca="1">SUMPRODUCT(0+(Summary!$D$5:$D$20="Yes"),IFERROR(N(INDIRECT("'"&amp;Summary!$C$5:$C$20&amp;"'!"&amp;ADDRESS(ROW(),COLUMN()))),0))</f>
        <v>0</v>
      </c>
      <c r="K947" s="301">
        <f t="array" aca="1" ref="K947" ca="1">SUMPRODUCT(0+(Summary!$D$5:$D$20="Yes"),IFERROR(N(INDIRECT("'"&amp;Summary!$C$5:$C$20&amp;"'!"&amp;ADDRESS(ROW(),COLUMN()))),0))</f>
        <v>0</v>
      </c>
      <c r="L947" s="301">
        <f t="array" aca="1" ref="L947" ca="1">SUMPRODUCT(0+(Summary!$D$5:$D$20="Yes"),IFERROR(N(INDIRECT("'"&amp;Summary!$C$5:$C$20&amp;"'!"&amp;ADDRESS(ROW(),COLUMN()))),0))</f>
        <v>0</v>
      </c>
      <c r="M947" s="301">
        <f t="array" aca="1" ref="M947" ca="1">SUMPRODUCT(0+(Summary!$D$5:$D$20="Yes"),IFERROR(N(INDIRECT("'"&amp;Summary!$C$5:$C$20&amp;"'!"&amp;ADDRESS(ROW(),COLUMN()))),0))</f>
        <v>0</v>
      </c>
      <c r="N947" s="301">
        <f t="array" aca="1" ref="N947" ca="1">SUMPRODUCT(0+(Summary!$D$5:$D$20="Yes"),IFERROR(N(INDIRECT("'"&amp;Summary!$C$5:$C$20&amp;"'!"&amp;ADDRESS(ROW(),COLUMN()))),0))</f>
        <v>0</v>
      </c>
      <c r="O947" s="301">
        <f t="array" aca="1" ref="O947" ca="1">SUMPRODUCT(0+(Summary!$D$5:$D$20="Yes"),IFERROR(N(INDIRECT("'"&amp;Summary!$C$5:$C$20&amp;"'!"&amp;ADDRESS(ROW(),COLUMN()))),0))</f>
        <v>0</v>
      </c>
      <c r="P947" s="301">
        <f t="array" aca="1" ref="P947" ca="1">SUMPRODUCT(0+(Summary!$D$5:$D$20="Yes"),IFERROR(N(INDIRECT("'"&amp;Summary!$C$5:$C$20&amp;"'!"&amp;ADDRESS(ROW(),COLUMN()))),0))</f>
        <v>0</v>
      </c>
      <c r="Q947" s="301">
        <f t="array" aca="1" ref="Q947" ca="1">SUMPRODUCT(0+(Summary!$D$5:$D$20="Yes"),IFERROR(N(INDIRECT("'"&amp;Summary!$C$5:$C$20&amp;"'!"&amp;ADDRESS(ROW(),COLUMN()))),0))</f>
        <v>0</v>
      </c>
      <c r="R947" s="301">
        <f t="array" aca="1" ref="R947" ca="1">SUMPRODUCT(0+(Summary!$D$5:$D$20="Yes"),IFERROR(N(INDIRECT("'"&amp;Summary!$C$5:$C$20&amp;"'!"&amp;ADDRESS(ROW(),COLUMN()))),0))</f>
        <v>0</v>
      </c>
      <c r="S947" s="301">
        <f t="array" aca="1" ref="S947" ca="1">SUMPRODUCT(0+(Summary!$D$5:$D$20="Yes"),IFERROR(N(INDIRECT("'"&amp;Summary!$C$5:$C$20&amp;"'!"&amp;ADDRESS(ROW(),COLUMN()))),0))</f>
        <v>0</v>
      </c>
      <c r="T947" s="301">
        <f t="array" aca="1" ref="T947" ca="1">SUMPRODUCT(0+(Summary!$D$5:$D$20="Yes"),IFERROR(N(INDIRECT("'"&amp;Summary!$C$5:$C$20&amp;"'!"&amp;ADDRESS(ROW(),COLUMN()))),0))</f>
        <v>0</v>
      </c>
      <c r="U947" s="301">
        <f t="array" aca="1" ref="U947" ca="1">SUMPRODUCT(0+(Summary!$D$5:$D$20="Yes"),IFERROR(N(INDIRECT("'"&amp;Summary!$C$5:$C$20&amp;"'!"&amp;ADDRESS(ROW(),COLUMN()))),0))</f>
        <v>0</v>
      </c>
      <c r="V947" s="301">
        <f t="array" aca="1" ref="V947" ca="1">SUMPRODUCT(0+(Summary!$D$5:$D$20="Yes"),IFERROR(N(INDIRECT("'"&amp;Summary!$C$5:$C$20&amp;"'!"&amp;ADDRESS(ROW(),COLUMN()))),0))</f>
        <v>0</v>
      </c>
      <c r="W947" s="301">
        <f t="array" aca="1" ref="W947" ca="1">SUMPRODUCT(0+(Summary!$D$5:$D$20="Yes"),IFERROR(N(INDIRECT("'"&amp;Summary!$C$5:$C$20&amp;"'!"&amp;ADDRESS(ROW(),COLUMN()))),0))</f>
        <v>0</v>
      </c>
      <c r="X947" s="301">
        <f t="array" aca="1" ref="X947" ca="1">SUMPRODUCT(0+(Summary!$D$5:$D$20="Yes"),IFERROR(N(INDIRECT("'"&amp;Summary!$C$5:$C$20&amp;"'!"&amp;ADDRESS(ROW(),COLUMN()))),0))</f>
        <v>0</v>
      </c>
      <c r="Y947" s="301">
        <f t="array" aca="1" ref="Y947" ca="1">SUMPRODUCT(0+(Summary!$D$5:$D$20="Yes"),IFERROR(N(INDIRECT("'"&amp;Summary!$C$5:$C$20&amp;"'!"&amp;ADDRESS(ROW(),COLUMN()))),0))</f>
        <v>0</v>
      </c>
      <c r="Z947" s="301">
        <f t="array" aca="1" ref="Z947" ca="1">SUMPRODUCT(0+(Summary!$D$5:$D$20="Yes"),IFERROR(N(INDIRECT("'"&amp;Summary!$C$5:$C$20&amp;"'!"&amp;ADDRESS(ROW(),COLUMN()))),0))</f>
        <v>0</v>
      </c>
      <c r="AA947" s="301">
        <f t="array" aca="1" ref="AA947" ca="1">SUMPRODUCT(0+(Summary!$D$5:$D$20="Yes"),IFERROR(N(INDIRECT("'"&amp;Summary!$C$5:$C$20&amp;"'!"&amp;ADDRESS(ROW(),COLUMN()))),0))</f>
        <v>0</v>
      </c>
      <c r="AB947" s="301">
        <f t="array" aca="1" ref="AB947" ca="1">SUMPRODUCT(0+(Summary!$D$5:$D$20="Yes"),IFERROR(N(INDIRECT("'"&amp;Summary!$C$5:$C$20&amp;"'!"&amp;ADDRESS(ROW(),COLUMN()))),0))</f>
        <v>0</v>
      </c>
      <c r="AC947" s="301">
        <f t="array" aca="1" ref="AC947" ca="1">SUMPRODUCT(0+(Summary!$D$5:$D$20="Yes"),IFERROR(N(INDIRECT("'"&amp;Summary!$C$5:$C$20&amp;"'!"&amp;ADDRESS(ROW(),COLUMN()))),0))</f>
        <v>0</v>
      </c>
      <c r="AD947" s="301">
        <f t="array" aca="1" ref="AD947" ca="1">SUMPRODUCT(0+(Summary!$D$5:$D$20="Yes"),IFERROR(N(INDIRECT("'"&amp;Summary!$C$5:$C$20&amp;"'!"&amp;ADDRESS(ROW(),COLUMN()))),0))</f>
        <v>55523429.077927843</v>
      </c>
      <c r="AE947" s="301">
        <f t="array" aca="1" ref="AE947" ca="1">SUMPRODUCT(0+(Summary!$D$5:$D$20="Yes"),IFERROR(N(INDIRECT("'"&amp;Summary!$C$5:$C$20&amp;"'!"&amp;ADDRESS(ROW(),COLUMN()))),0))</f>
        <v>0</v>
      </c>
      <c r="AF947" s="301">
        <f t="array" aca="1" ref="AF947" ca="1">SUMPRODUCT(0+(Summary!$D$5:$D$20="Yes"),IFERROR(N(INDIRECT("'"&amp;Summary!$C$5:$C$20&amp;"'!"&amp;ADDRESS(ROW(),COLUMN()))),0))</f>
        <v>0</v>
      </c>
      <c r="AG947" s="301">
        <f t="array" aca="1" ref="AG947" ca="1">SUMPRODUCT(0+(Summary!$D$5:$D$20="Yes"),IFERROR(N(INDIRECT("'"&amp;Summary!$C$5:$C$20&amp;"'!"&amp;ADDRESS(ROW(),COLUMN()))),0))</f>
        <v>0</v>
      </c>
      <c r="AH947" s="301">
        <f t="array" aca="1" ref="AH947" ca="1">SUMPRODUCT(0+(Summary!$D$5:$D$20="Yes"),IFERROR(N(INDIRECT("'"&amp;Summary!$C$5:$C$20&amp;"'!"&amp;ADDRESS(ROW(),COLUMN()))),0))</f>
        <v>0</v>
      </c>
      <c r="AI947" s="301">
        <f t="array" aca="1" ref="AI947" ca="1">SUMPRODUCT(0+(Summary!$D$5:$D$20="Yes"),IFERROR(N(INDIRECT("'"&amp;Summary!$C$5:$C$20&amp;"'!"&amp;ADDRESS(ROW(),COLUMN()))),0))</f>
        <v>0</v>
      </c>
      <c r="AJ947" s="301">
        <f t="array" aca="1" ref="AJ947" ca="1">SUMPRODUCT(0+(Summary!$D$5:$D$20="Yes"),IFERROR(N(INDIRECT("'"&amp;Summary!$C$5:$C$20&amp;"'!"&amp;ADDRESS(ROW(),COLUMN()))),0))</f>
        <v>0</v>
      </c>
      <c r="AK947" s="301">
        <f t="array" aca="1" ref="AK947" ca="1">SUMPRODUCT(0+(Summary!$D$5:$D$20="Yes"),IFERROR(N(INDIRECT("'"&amp;Summary!$C$5:$C$20&amp;"'!"&amp;ADDRESS(ROW(),COLUMN()))),0))</f>
        <v>0</v>
      </c>
      <c r="AL947" s="301">
        <f t="array" aca="1" ref="AL947" ca="1">SUMPRODUCT(0+(Summary!$D$5:$D$20="Yes"),IFERROR(N(INDIRECT("'"&amp;Summary!$C$5:$C$20&amp;"'!"&amp;ADDRESS(ROW(),COLUMN()))),0))</f>
        <v>0</v>
      </c>
      <c r="AM947" s="301">
        <f t="array" aca="1" ref="AM947" ca="1">SUMPRODUCT(0+(Summary!$D$5:$D$20="Yes"),IFERROR(N(INDIRECT("'"&amp;Summary!$C$5:$C$20&amp;"'!"&amp;ADDRESS(ROW(),COLUMN()))),0))</f>
        <v>0</v>
      </c>
      <c r="AN947" s="301">
        <f t="array" aca="1" ref="AN947" ca="1">SUMPRODUCT(0+(Summary!$D$5:$D$20="Yes"),IFERROR(N(INDIRECT("'"&amp;Summary!$C$5:$C$20&amp;"'!"&amp;ADDRESS(ROW(),COLUMN()))),0))</f>
        <v>0</v>
      </c>
      <c r="AO947" s="301">
        <f t="array" aca="1" ref="AO947" ca="1">SUMPRODUCT(0+(Summary!$D$5:$D$20="Yes"),IFERROR(N(INDIRECT("'"&amp;Summary!$C$5:$C$20&amp;"'!"&amp;ADDRESS(ROW(),COLUMN()))),0))</f>
        <v>0</v>
      </c>
      <c r="AP947" s="301">
        <f t="array" aca="1" ref="AP947" ca="1">SUMPRODUCT(0+(Summary!$D$5:$D$20="Yes"),IFERROR(N(INDIRECT("'"&amp;Summary!$C$5:$C$20&amp;"'!"&amp;ADDRESS(ROW(),COLUMN()))),0))</f>
        <v>0</v>
      </c>
      <c r="AQ947" s="301">
        <f t="array" aca="1" ref="AQ947" ca="1">SUMPRODUCT(0+(Summary!$D$5:$D$20="Yes"),IFERROR(N(INDIRECT("'"&amp;Summary!$C$5:$C$20&amp;"'!"&amp;ADDRESS(ROW(),COLUMN()))),0))</f>
        <v>0</v>
      </c>
      <c r="AR947" s="301">
        <f t="array" aca="1" ref="AR947" ca="1">SUMPRODUCT(0+(Summary!$D$5:$D$20="Yes"),IFERROR(N(INDIRECT("'"&amp;Summary!$C$5:$C$20&amp;"'!"&amp;ADDRESS(ROW(),COLUMN()))),0))</f>
        <v>0</v>
      </c>
      <c r="AS947" s="301">
        <f t="array" aca="1" ref="AS947" ca="1">SUMPRODUCT(0+(Summary!$D$5:$D$20="Yes"),IFERROR(N(INDIRECT("'"&amp;Summary!$C$5:$C$20&amp;"'!"&amp;ADDRESS(ROW(),COLUMN()))),0))</f>
        <v>0</v>
      </c>
      <c r="AT947" s="301">
        <f t="array" aca="1" ref="AT947" ca="1">SUMPRODUCT(0+(Summary!$D$5:$D$20="Yes"),IFERROR(N(INDIRECT("'"&amp;Summary!$C$5:$C$20&amp;"'!"&amp;ADDRESS(ROW(),COLUMN()))),0))</f>
        <v>0</v>
      </c>
      <c r="AU947" s="301">
        <f t="array" aca="1" ref="AU947" ca="1">SUMPRODUCT(0+(Summary!$D$5:$D$20="Yes"),IFERROR(N(INDIRECT("'"&amp;Summary!$C$5:$C$20&amp;"'!"&amp;ADDRESS(ROW(),COLUMN()))),0))</f>
        <v>0</v>
      </c>
      <c r="AV947" s="301">
        <f t="array" aca="1" ref="AV947" ca="1">SUMPRODUCT(0+(Summary!$D$5:$D$20="Yes"),IFERROR(N(INDIRECT("'"&amp;Summary!$C$5:$C$20&amp;"'!"&amp;ADDRESS(ROW(),COLUMN()))),0))</f>
        <v>0</v>
      </c>
      <c r="AW947" s="301">
        <f t="array" aca="1" ref="AW947" ca="1">SUMPRODUCT(0+(Summary!$D$5:$D$20="Yes"),IFERROR(N(INDIRECT("'"&amp;Summary!$C$5:$C$20&amp;"'!"&amp;ADDRESS(ROW(),COLUMN()))),0))</f>
        <v>0</v>
      </c>
      <c r="AX947" s="301">
        <f t="array" aca="1" ref="AX947" ca="1">SUMPRODUCT(0+(Summary!$D$5:$D$20="Yes"),IFERROR(N(INDIRECT("'"&amp;Summary!$C$5:$C$20&amp;"'!"&amp;ADDRESS(ROW(),COLUMN()))),0))</f>
        <v>0</v>
      </c>
      <c r="AY947" s="301">
        <f t="array" aca="1" ref="AY947" ca="1">SUMPRODUCT(0+(Summary!$D$5:$D$20="Yes"),IFERROR(N(INDIRECT("'"&amp;Summary!$C$5:$C$20&amp;"'!"&amp;ADDRESS(ROW(),COLUMN()))),0))</f>
        <v>0</v>
      </c>
      <c r="AZ947" s="301">
        <f t="array" aca="1" ref="AZ947" ca="1">SUMPRODUCT(0+(Summary!$D$5:$D$20="Yes"),IFERROR(N(INDIRECT("'"&amp;Summary!$C$5:$C$20&amp;"'!"&amp;ADDRESS(ROW(),COLUMN()))),0))</f>
        <v>0</v>
      </c>
      <c r="BA947" s="301">
        <f t="array" aca="1" ref="BA947" ca="1">SUMPRODUCT(0+(Summary!$D$5:$D$20="Yes"),IFERROR(N(INDIRECT("'"&amp;Summary!$C$5:$C$20&amp;"'!"&amp;ADDRESS(ROW(),COLUMN()))),0))</f>
        <v>0</v>
      </c>
      <c r="BB947" s="301">
        <f t="array" aca="1" ref="BB947" ca="1">SUMPRODUCT(0+(Summary!$D$5:$D$20="Yes"),IFERROR(N(INDIRECT("'"&amp;Summary!$C$5:$C$20&amp;"'!"&amp;ADDRESS(ROW(),COLUMN()))),0))</f>
        <v>0</v>
      </c>
      <c r="BC947" s="301">
        <f t="array" aca="1" ref="BC947" ca="1">SUMPRODUCT(0+(Summary!$D$5:$D$20="Yes"),IFERROR(N(INDIRECT("'"&amp;Summary!$C$5:$C$20&amp;"'!"&amp;ADDRESS(ROW(),COLUMN()))),0))</f>
        <v>0</v>
      </c>
      <c r="BD947" s="301">
        <f t="array" aca="1" ref="BD947" ca="1">SUMPRODUCT(0+(Summary!$D$5:$D$20="Yes"),IFERROR(N(INDIRECT("'"&amp;Summary!$C$5:$C$20&amp;"'!"&amp;ADDRESS(ROW(),COLUMN()))),0))</f>
        <v>0</v>
      </c>
      <c r="BE947" s="301">
        <f t="array" aca="1" ref="BE947" ca="1">SUMPRODUCT(0+(Summary!$D$5:$D$20="Yes"),IFERROR(N(INDIRECT("'"&amp;Summary!$C$5:$C$20&amp;"'!"&amp;ADDRESS(ROW(),COLUMN()))),0))</f>
        <v>0</v>
      </c>
      <c r="BF947" s="301">
        <f t="array" aca="1" ref="BF947" ca="1">SUMPRODUCT(0+(Summary!$D$5:$D$20="Yes"),IFERROR(N(INDIRECT("'"&amp;Summary!$C$5:$C$20&amp;"'!"&amp;ADDRESS(ROW(),COLUMN()))),0))</f>
        <v>0</v>
      </c>
      <c r="BG947" s="301">
        <f t="array" aca="1" ref="BG947" ca="1">SUMPRODUCT(0+(Summary!$D$5:$D$20="Yes"),IFERROR(N(INDIRECT("'"&amp;Summary!$C$5:$C$20&amp;"'!"&amp;ADDRESS(ROW(),COLUMN()))),0))</f>
        <v>0</v>
      </c>
      <c r="BH947" s="301">
        <f t="array" aca="1" ref="BH947" ca="1">SUMPRODUCT(0+(Summary!$D$5:$D$20="Yes"),IFERROR(N(INDIRECT("'"&amp;Summary!$C$5:$C$20&amp;"'!"&amp;ADDRESS(ROW(),COLUMN()))),0))</f>
        <v>0</v>
      </c>
      <c r="BI947" s="301">
        <f t="array" aca="1" ref="BI947" ca="1">SUMPRODUCT(0+(Summary!$D$5:$D$20="Yes"),IFERROR(N(INDIRECT("'"&amp;Summary!$C$5:$C$20&amp;"'!"&amp;ADDRESS(ROW(),COLUMN()))),0))</f>
        <v>0</v>
      </c>
      <c r="BJ947" s="301">
        <f t="array" aca="1" ref="BJ947" ca="1">SUMPRODUCT(0+(Summary!$D$5:$D$20="Yes"),IFERROR(N(INDIRECT("'"&amp;Summary!$C$5:$C$20&amp;"'!"&amp;ADDRESS(ROW(),COLUMN()))),0))</f>
        <v>0</v>
      </c>
      <c r="BK947" s="301">
        <f t="array" aca="1" ref="BK947" ca="1">SUMPRODUCT(0+(Summary!$D$5:$D$20="Yes"),IFERROR(N(INDIRECT("'"&amp;Summary!$C$5:$C$20&amp;"'!"&amp;ADDRESS(ROW(),COLUMN()))),0))</f>
        <v>0</v>
      </c>
      <c r="BL947" s="301">
        <f t="array" aca="1" ref="BL947" ca="1">SUMPRODUCT(0+(Summary!$D$5:$D$20="Yes"),IFERROR(N(INDIRECT("'"&amp;Summary!$C$5:$C$20&amp;"'!"&amp;ADDRESS(ROW(),COLUMN()))),0))</f>
        <v>0</v>
      </c>
      <c r="BM947" s="301">
        <f t="array" aca="1" ref="BM947" ca="1">SUMPRODUCT(0+(Summary!$D$5:$D$20="Yes"),IFERROR(N(INDIRECT("'"&amp;Summary!$C$5:$C$20&amp;"'!"&amp;ADDRESS(ROW(),COLUMN()))),0))</f>
        <v>0</v>
      </c>
      <c r="BN947" s="301">
        <f t="array" aca="1" ref="BN947" ca="1">SUMPRODUCT(0+(Summary!$D$5:$D$20="Yes"),IFERROR(N(INDIRECT("'"&amp;Summary!$C$5:$C$20&amp;"'!"&amp;ADDRESS(ROW(),COLUMN()))),0))</f>
        <v>0</v>
      </c>
      <c r="BO947" s="301">
        <f t="array" aca="1" ref="BO947" ca="1">SUMPRODUCT(0+(Summary!$D$5:$D$20="Yes"),IFERROR(N(INDIRECT("'"&amp;Summary!$C$5:$C$20&amp;"'!"&amp;ADDRESS(ROW(),COLUMN()))),0))</f>
        <v>0</v>
      </c>
      <c r="BP947" s="301">
        <f t="array" aca="1" ref="BP947" ca="1">SUMPRODUCT(0+(Summary!$D$5:$D$20="Yes"),IFERROR(N(INDIRECT("'"&amp;Summary!$C$5:$C$20&amp;"'!"&amp;ADDRESS(ROW(),COLUMN()))),0))</f>
        <v>0</v>
      </c>
      <c r="BQ947" s="301">
        <f t="array" aca="1" ref="BQ947" ca="1">SUMPRODUCT(0+(Summary!$D$5:$D$20="Yes"),IFERROR(N(INDIRECT("'"&amp;Summary!$C$5:$C$20&amp;"'!"&amp;ADDRESS(ROW(),COLUMN()))),0))</f>
        <v>0</v>
      </c>
      <c r="BR947" s="301">
        <f t="array" aca="1" ref="BR947" ca="1">SUMPRODUCT(0+(Summary!$D$5:$D$20="Yes"),IFERROR(N(INDIRECT("'"&amp;Summary!$C$5:$C$20&amp;"'!"&amp;ADDRESS(ROW(),COLUMN()))),0))</f>
        <v>0</v>
      </c>
      <c r="BS947" s="301">
        <f t="array" aca="1" ref="BS947" ca="1">SUMPRODUCT(0+(Summary!$D$5:$D$20="Yes"),IFERROR(N(INDIRECT("'"&amp;Summary!$C$5:$C$20&amp;"'!"&amp;ADDRESS(ROW(),COLUMN()))),0))</f>
        <v>0</v>
      </c>
      <c r="BT947" s="301">
        <f t="array" aca="1" ref="BT947" ca="1">SUMPRODUCT(0+(Summary!$D$5:$D$20="Yes"),IFERROR(N(INDIRECT("'"&amp;Summary!$C$5:$C$20&amp;"'!"&amp;ADDRESS(ROW(),COLUMN()))),0))</f>
        <v>0</v>
      </c>
      <c r="BU947" s="301">
        <f t="array" aca="1" ref="BU947" ca="1">SUMPRODUCT(0+(Summary!$D$5:$D$20="Yes"),IFERROR(N(INDIRECT("'"&amp;Summary!$C$5:$C$20&amp;"'!"&amp;ADDRESS(ROW(),COLUMN()))),0))</f>
        <v>0</v>
      </c>
      <c r="BV947" s="301">
        <f t="array" aca="1" ref="BV947" ca="1">SUMPRODUCT(0+(Summary!$D$5:$D$20="Yes"),IFERROR(N(INDIRECT("'"&amp;Summary!$C$5:$C$20&amp;"'!"&amp;ADDRESS(ROW(),COLUMN()))),0))</f>
        <v>0</v>
      </c>
      <c r="BW947" s="301">
        <f t="array" aca="1" ref="BW947" ca="1">SUMPRODUCT(0+(Summary!$D$5:$D$20="Yes"),IFERROR(N(INDIRECT("'"&amp;Summary!$C$5:$C$20&amp;"'!"&amp;ADDRESS(ROW(),COLUMN()))),0))</f>
        <v>0</v>
      </c>
      <c r="BX947" s="301">
        <f t="array" aca="1" ref="BX947" ca="1">SUMPRODUCT(0+(Summary!$D$5:$D$20="Yes"),IFERROR(N(INDIRECT("'"&amp;Summary!$C$5:$C$20&amp;"'!"&amp;ADDRESS(ROW(),COLUMN()))),0))</f>
        <v>0</v>
      </c>
      <c r="BY947" s="301">
        <f t="array" aca="1" ref="BY947" ca="1">SUMPRODUCT(0+(Summary!$D$5:$D$20="Yes"),IFERROR(N(INDIRECT("'"&amp;Summary!$C$5:$C$20&amp;"'!"&amp;ADDRESS(ROW(),COLUMN()))),0))</f>
        <v>0</v>
      </c>
      <c r="BZ947" s="301">
        <f t="array" aca="1" ref="BZ947" ca="1">SUMPRODUCT(0+(Summary!$D$5:$D$20="Yes"),IFERROR(N(INDIRECT("'"&amp;Summary!$C$5:$C$20&amp;"'!"&amp;ADDRESS(ROW(),COLUMN()))),0))</f>
        <v>0</v>
      </c>
      <c r="CA947" s="301">
        <f t="array" aca="1" ref="CA947" ca="1">SUMPRODUCT(0+(Summary!$D$5:$D$20="Yes"),IFERROR(N(INDIRECT("'"&amp;Summary!$C$5:$C$20&amp;"'!"&amp;ADDRESS(ROW(),COLUMN()))),0))</f>
        <v>0</v>
      </c>
      <c r="CB947" s="301">
        <f t="array" aca="1" ref="CB947" ca="1">SUMPRODUCT(0+(Summary!$D$5:$D$20="Yes"),IFERROR(N(INDIRECT("'"&amp;Summary!$C$5:$C$20&amp;"'!"&amp;ADDRESS(ROW(),COLUMN()))),0))</f>
        <v>0</v>
      </c>
      <c r="CC947" s="301">
        <f t="array" aca="1" ref="CC947" ca="1">SUMPRODUCT(0+(Summary!$D$5:$D$20="Yes"),IFERROR(N(INDIRECT("'"&amp;Summary!$C$5:$C$20&amp;"'!"&amp;ADDRESS(ROW(),COLUMN()))),0))</f>
        <v>0</v>
      </c>
      <c r="CD947" s="301">
        <f t="array" aca="1" ref="CD947" ca="1">SUMPRODUCT(0+(Summary!$D$5:$D$20="Yes"),IFERROR(N(INDIRECT("'"&amp;Summary!$C$5:$C$20&amp;"'!"&amp;ADDRESS(ROW(),COLUMN()))),0))</f>
        <v>0</v>
      </c>
      <c r="CE947" s="301">
        <f t="array" aca="1" ref="CE947" ca="1">SUMPRODUCT(0+(Summary!$D$5:$D$20="Yes"),IFERROR(N(INDIRECT("'"&amp;Summary!$C$5:$C$20&amp;"'!"&amp;ADDRESS(ROW(),COLUMN()))),0))</f>
        <v>0</v>
      </c>
      <c r="CF947" s="301">
        <f t="array" aca="1" ref="CF947" ca="1">SUMPRODUCT(0+(Summary!$D$5:$D$20="Yes"),IFERROR(N(INDIRECT("'"&amp;Summary!$C$5:$C$20&amp;"'!"&amp;ADDRESS(ROW(),COLUMN()))),0))</f>
        <v>0</v>
      </c>
      <c r="CG947" s="301">
        <f t="array" aca="1" ref="CG947" ca="1">SUMPRODUCT(0+(Summary!$D$5:$D$20="Yes"),IFERROR(N(INDIRECT("'"&amp;Summary!$C$5:$C$20&amp;"'!"&amp;ADDRESS(ROW(),COLUMN()))),0))</f>
        <v>0</v>
      </c>
      <c r="CH947" s="301">
        <f t="array" aca="1" ref="CH947" ca="1">SUMPRODUCT(0+(Summary!$D$5:$D$20="Yes"),IFERROR(N(INDIRECT("'"&amp;Summary!$C$5:$C$20&amp;"'!"&amp;ADDRESS(ROW(),COLUMN()))),0))</f>
        <v>0</v>
      </c>
      <c r="CI947" s="301">
        <f t="array" aca="1" ref="CI947" ca="1">SUMPRODUCT(0+(Summary!$D$5:$D$20="Yes"),IFERROR(N(INDIRECT("'"&amp;Summary!$C$5:$C$20&amp;"'!"&amp;ADDRESS(ROW(),COLUMN()))),0))</f>
        <v>0</v>
      </c>
      <c r="CJ947" s="301">
        <f t="array" aca="1" ref="CJ947" ca="1">SUMPRODUCT(0+(Summary!$D$5:$D$20="Yes"),IFERROR(N(INDIRECT("'"&amp;Summary!$C$5:$C$20&amp;"'!"&amp;ADDRESS(ROW(),COLUMN()))),0))</f>
        <v>0</v>
      </c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</row>
    <row r="948" spans="3:124" outlineLevel="1">
      <c r="C948" s="232" t="s">
        <v>333</v>
      </c>
      <c r="D948" s="349"/>
      <c r="E948" s="300">
        <f t="array" aca="1" ref="E948" ca="1">SUMPRODUCT(0+(Summary!$D$5:$D$20="Yes"),IFERROR(N(INDIRECT("'"&amp;Summary!$C$5:$C$20&amp;"'!"&amp;ADDRESS(ROW(),COLUMN()))),0))</f>
        <v>0</v>
      </c>
      <c r="F948" s="301">
        <f t="array" aca="1" ref="F948" ca="1">SUMPRODUCT(0+(Summary!$D$5:$D$20="Yes"),IFERROR(N(INDIRECT("'"&amp;Summary!$C$5:$C$20&amp;"'!"&amp;ADDRESS(ROW(),COLUMN()))),0))</f>
        <v>0</v>
      </c>
      <c r="G948" s="301">
        <f t="array" aca="1" ref="G948" ca="1">SUMPRODUCT(0+(Summary!$D$5:$D$20="Yes"),IFERROR(N(INDIRECT("'"&amp;Summary!$C$5:$C$20&amp;"'!"&amp;ADDRESS(ROW(),COLUMN()))),0))</f>
        <v>0</v>
      </c>
      <c r="H948" s="301">
        <f t="array" aca="1" ref="H948" ca="1">SUMPRODUCT(0+(Summary!$D$5:$D$20="Yes"),IFERROR(N(INDIRECT("'"&amp;Summary!$C$5:$C$20&amp;"'!"&amp;ADDRESS(ROW(),COLUMN()))),0))</f>
        <v>0</v>
      </c>
      <c r="I948" s="301">
        <f t="array" aca="1" ref="I948" ca="1">SUMPRODUCT(0+(Summary!$D$5:$D$20="Yes"),IFERROR(N(INDIRECT("'"&amp;Summary!$C$5:$C$20&amp;"'!"&amp;ADDRESS(ROW(),COLUMN()))),0))</f>
        <v>0</v>
      </c>
      <c r="J948" s="301">
        <f t="array" aca="1" ref="J948" ca="1">SUMPRODUCT(0+(Summary!$D$5:$D$20="Yes"),IFERROR(N(INDIRECT("'"&amp;Summary!$C$5:$C$20&amp;"'!"&amp;ADDRESS(ROW(),COLUMN()))),0))</f>
        <v>0</v>
      </c>
      <c r="K948" s="301">
        <f t="array" aca="1" ref="K948" ca="1">SUMPRODUCT(0+(Summary!$D$5:$D$20="Yes"),IFERROR(N(INDIRECT("'"&amp;Summary!$C$5:$C$20&amp;"'!"&amp;ADDRESS(ROW(),COLUMN()))),0))</f>
        <v>0</v>
      </c>
      <c r="L948" s="301">
        <f t="array" aca="1" ref="L948" ca="1">SUMPRODUCT(0+(Summary!$D$5:$D$20="Yes"),IFERROR(N(INDIRECT("'"&amp;Summary!$C$5:$C$20&amp;"'!"&amp;ADDRESS(ROW(),COLUMN()))),0))</f>
        <v>0</v>
      </c>
      <c r="M948" s="301">
        <f t="array" aca="1" ref="M948" ca="1">SUMPRODUCT(0+(Summary!$D$5:$D$20="Yes"),IFERROR(N(INDIRECT("'"&amp;Summary!$C$5:$C$20&amp;"'!"&amp;ADDRESS(ROW(),COLUMN()))),0))</f>
        <v>0</v>
      </c>
      <c r="N948" s="301">
        <f t="array" aca="1" ref="N948" ca="1">SUMPRODUCT(0+(Summary!$D$5:$D$20="Yes"),IFERROR(N(INDIRECT("'"&amp;Summary!$C$5:$C$20&amp;"'!"&amp;ADDRESS(ROW(),COLUMN()))),0))</f>
        <v>0</v>
      </c>
      <c r="O948" s="301">
        <f t="array" aca="1" ref="O948" ca="1">SUMPRODUCT(0+(Summary!$D$5:$D$20="Yes"),IFERROR(N(INDIRECT("'"&amp;Summary!$C$5:$C$20&amp;"'!"&amp;ADDRESS(ROW(),COLUMN()))),0))</f>
        <v>0</v>
      </c>
      <c r="P948" s="301">
        <f t="array" aca="1" ref="P948" ca="1">SUMPRODUCT(0+(Summary!$D$5:$D$20="Yes"),IFERROR(N(INDIRECT("'"&amp;Summary!$C$5:$C$20&amp;"'!"&amp;ADDRESS(ROW(),COLUMN()))),0))</f>
        <v>0</v>
      </c>
      <c r="Q948" s="301">
        <f t="array" aca="1" ref="Q948" ca="1">SUMPRODUCT(0+(Summary!$D$5:$D$20="Yes"),IFERROR(N(INDIRECT("'"&amp;Summary!$C$5:$C$20&amp;"'!"&amp;ADDRESS(ROW(),COLUMN()))),0))</f>
        <v>0</v>
      </c>
      <c r="R948" s="301">
        <f t="array" aca="1" ref="R948" ca="1">SUMPRODUCT(0+(Summary!$D$5:$D$20="Yes"),IFERROR(N(INDIRECT("'"&amp;Summary!$C$5:$C$20&amp;"'!"&amp;ADDRESS(ROW(),COLUMN()))),0))</f>
        <v>0</v>
      </c>
      <c r="S948" s="301">
        <f t="array" aca="1" ref="S948" ca="1">SUMPRODUCT(0+(Summary!$D$5:$D$20="Yes"),IFERROR(N(INDIRECT("'"&amp;Summary!$C$5:$C$20&amp;"'!"&amp;ADDRESS(ROW(),COLUMN()))),0))</f>
        <v>0</v>
      </c>
      <c r="T948" s="301">
        <f t="array" aca="1" ref="T948" ca="1">SUMPRODUCT(0+(Summary!$D$5:$D$20="Yes"),IFERROR(N(INDIRECT("'"&amp;Summary!$C$5:$C$20&amp;"'!"&amp;ADDRESS(ROW(),COLUMN()))),0))</f>
        <v>0</v>
      </c>
      <c r="U948" s="301">
        <f t="array" aca="1" ref="U948" ca="1">SUMPRODUCT(0+(Summary!$D$5:$D$20="Yes"),IFERROR(N(INDIRECT("'"&amp;Summary!$C$5:$C$20&amp;"'!"&amp;ADDRESS(ROW(),COLUMN()))),0))</f>
        <v>0</v>
      </c>
      <c r="V948" s="301">
        <f t="array" aca="1" ref="V948" ca="1">SUMPRODUCT(0+(Summary!$D$5:$D$20="Yes"),IFERROR(N(INDIRECT("'"&amp;Summary!$C$5:$C$20&amp;"'!"&amp;ADDRESS(ROW(),COLUMN()))),0))</f>
        <v>0</v>
      </c>
      <c r="W948" s="301">
        <f t="array" aca="1" ref="W948" ca="1">SUMPRODUCT(0+(Summary!$D$5:$D$20="Yes"),IFERROR(N(INDIRECT("'"&amp;Summary!$C$5:$C$20&amp;"'!"&amp;ADDRESS(ROW(),COLUMN()))),0))</f>
        <v>0</v>
      </c>
      <c r="X948" s="301">
        <f t="array" aca="1" ref="X948" ca="1">SUMPRODUCT(0+(Summary!$D$5:$D$20="Yes"),IFERROR(N(INDIRECT("'"&amp;Summary!$C$5:$C$20&amp;"'!"&amp;ADDRESS(ROW(),COLUMN()))),0))</f>
        <v>0</v>
      </c>
      <c r="Y948" s="301">
        <f t="array" aca="1" ref="Y948" ca="1">SUMPRODUCT(0+(Summary!$D$5:$D$20="Yes"),IFERROR(N(INDIRECT("'"&amp;Summary!$C$5:$C$20&amp;"'!"&amp;ADDRESS(ROW(),COLUMN()))),0))</f>
        <v>0</v>
      </c>
      <c r="Z948" s="301">
        <f t="array" aca="1" ref="Z948" ca="1">SUMPRODUCT(0+(Summary!$D$5:$D$20="Yes"),IFERROR(N(INDIRECT("'"&amp;Summary!$C$5:$C$20&amp;"'!"&amp;ADDRESS(ROW(),COLUMN()))),0))</f>
        <v>0</v>
      </c>
      <c r="AA948" s="301">
        <f t="array" aca="1" ref="AA948" ca="1">SUMPRODUCT(0+(Summary!$D$5:$D$20="Yes"),IFERROR(N(INDIRECT("'"&amp;Summary!$C$5:$C$20&amp;"'!"&amp;ADDRESS(ROW(),COLUMN()))),0))</f>
        <v>0</v>
      </c>
      <c r="AB948" s="301">
        <f t="array" aca="1" ref="AB948" ca="1">SUMPRODUCT(0+(Summary!$D$5:$D$20="Yes"),IFERROR(N(INDIRECT("'"&amp;Summary!$C$5:$C$20&amp;"'!"&amp;ADDRESS(ROW(),COLUMN()))),0))</f>
        <v>0</v>
      </c>
      <c r="AC948" s="301">
        <f t="array" aca="1" ref="AC948" ca="1">SUMPRODUCT(0+(Summary!$D$5:$D$20="Yes"),IFERROR(N(INDIRECT("'"&amp;Summary!$C$5:$C$20&amp;"'!"&amp;ADDRESS(ROW(),COLUMN()))),0))</f>
        <v>0</v>
      </c>
      <c r="AD948" s="301">
        <f t="array" aca="1" ref="AD948" ca="1">SUMPRODUCT(0+(Summary!$D$5:$D$20="Yes"),IFERROR(N(INDIRECT("'"&amp;Summary!$C$5:$C$20&amp;"'!"&amp;ADDRESS(ROW(),COLUMN()))),0))</f>
        <v>0</v>
      </c>
      <c r="AE948" s="301">
        <f t="array" aca="1" ref="AE948" ca="1">SUMPRODUCT(0+(Summary!$D$5:$D$20="Yes"),IFERROR(N(INDIRECT("'"&amp;Summary!$C$5:$C$20&amp;"'!"&amp;ADDRESS(ROW(),COLUMN()))),0))</f>
        <v>0</v>
      </c>
      <c r="AF948" s="301">
        <f t="array" aca="1" ref="AF948" ca="1">SUMPRODUCT(0+(Summary!$D$5:$D$20="Yes"),IFERROR(N(INDIRECT("'"&amp;Summary!$C$5:$C$20&amp;"'!"&amp;ADDRESS(ROW(),COLUMN()))),0))</f>
        <v>0</v>
      </c>
      <c r="AG948" s="301">
        <f t="array" aca="1" ref="AG948" ca="1">SUMPRODUCT(0+(Summary!$D$5:$D$20="Yes"),IFERROR(N(INDIRECT("'"&amp;Summary!$C$5:$C$20&amp;"'!"&amp;ADDRESS(ROW(),COLUMN()))),0))</f>
        <v>0</v>
      </c>
      <c r="AH948" s="301">
        <f t="array" aca="1" ref="AH948" ca="1">SUMPRODUCT(0+(Summary!$D$5:$D$20="Yes"),IFERROR(N(INDIRECT("'"&amp;Summary!$C$5:$C$20&amp;"'!"&amp;ADDRESS(ROW(),COLUMN()))),0))</f>
        <v>0</v>
      </c>
      <c r="AI948" s="301">
        <f t="array" aca="1" ref="AI948" ca="1">SUMPRODUCT(0+(Summary!$D$5:$D$20="Yes"),IFERROR(N(INDIRECT("'"&amp;Summary!$C$5:$C$20&amp;"'!"&amp;ADDRESS(ROW(),COLUMN()))),0))</f>
        <v>0</v>
      </c>
      <c r="AJ948" s="301">
        <f t="array" aca="1" ref="AJ948" ca="1">SUMPRODUCT(0+(Summary!$D$5:$D$20="Yes"),IFERROR(N(INDIRECT("'"&amp;Summary!$C$5:$C$20&amp;"'!"&amp;ADDRESS(ROW(),COLUMN()))),0))</f>
        <v>0</v>
      </c>
      <c r="AK948" s="301">
        <f t="array" aca="1" ref="AK948" ca="1">SUMPRODUCT(0+(Summary!$D$5:$D$20="Yes"),IFERROR(N(INDIRECT("'"&amp;Summary!$C$5:$C$20&amp;"'!"&amp;ADDRESS(ROW(),COLUMN()))),0))</f>
        <v>0</v>
      </c>
      <c r="AL948" s="301">
        <f t="array" aca="1" ref="AL948" ca="1">SUMPRODUCT(0+(Summary!$D$5:$D$20="Yes"),IFERROR(N(INDIRECT("'"&amp;Summary!$C$5:$C$20&amp;"'!"&amp;ADDRESS(ROW(),COLUMN()))),0))</f>
        <v>0</v>
      </c>
      <c r="AM948" s="301">
        <f t="array" aca="1" ref="AM948" ca="1">SUMPRODUCT(0+(Summary!$D$5:$D$20="Yes"),IFERROR(N(INDIRECT("'"&amp;Summary!$C$5:$C$20&amp;"'!"&amp;ADDRESS(ROW(),COLUMN()))),0))</f>
        <v>0</v>
      </c>
      <c r="AN948" s="301">
        <f t="array" aca="1" ref="AN948" ca="1">SUMPRODUCT(0+(Summary!$D$5:$D$20="Yes"),IFERROR(N(INDIRECT("'"&amp;Summary!$C$5:$C$20&amp;"'!"&amp;ADDRESS(ROW(),COLUMN()))),0))</f>
        <v>0</v>
      </c>
      <c r="AO948" s="301">
        <f t="array" aca="1" ref="AO948" ca="1">SUMPRODUCT(0+(Summary!$D$5:$D$20="Yes"),IFERROR(N(INDIRECT("'"&amp;Summary!$C$5:$C$20&amp;"'!"&amp;ADDRESS(ROW(),COLUMN()))),0))</f>
        <v>0</v>
      </c>
      <c r="AP948" s="301">
        <f t="array" aca="1" ref="AP948" ca="1">SUMPRODUCT(0+(Summary!$D$5:$D$20="Yes"),IFERROR(N(INDIRECT("'"&amp;Summary!$C$5:$C$20&amp;"'!"&amp;ADDRESS(ROW(),COLUMN()))),0))</f>
        <v>0</v>
      </c>
      <c r="AQ948" s="301">
        <f t="array" aca="1" ref="AQ948" ca="1">SUMPRODUCT(0+(Summary!$D$5:$D$20="Yes"),IFERROR(N(INDIRECT("'"&amp;Summary!$C$5:$C$20&amp;"'!"&amp;ADDRESS(ROW(),COLUMN()))),0))</f>
        <v>0</v>
      </c>
      <c r="AR948" s="301">
        <f t="array" aca="1" ref="AR948" ca="1">SUMPRODUCT(0+(Summary!$D$5:$D$20="Yes"),IFERROR(N(INDIRECT("'"&amp;Summary!$C$5:$C$20&amp;"'!"&amp;ADDRESS(ROW(),COLUMN()))),0))</f>
        <v>0</v>
      </c>
      <c r="AS948" s="301">
        <f t="array" aca="1" ref="AS948" ca="1">SUMPRODUCT(0+(Summary!$D$5:$D$20="Yes"),IFERROR(N(INDIRECT("'"&amp;Summary!$C$5:$C$20&amp;"'!"&amp;ADDRESS(ROW(),COLUMN()))),0))</f>
        <v>0</v>
      </c>
      <c r="AT948" s="301">
        <f t="array" aca="1" ref="AT948" ca="1">SUMPRODUCT(0+(Summary!$D$5:$D$20="Yes"),IFERROR(N(INDIRECT("'"&amp;Summary!$C$5:$C$20&amp;"'!"&amp;ADDRESS(ROW(),COLUMN()))),0))</f>
        <v>0</v>
      </c>
      <c r="AU948" s="301">
        <f t="array" aca="1" ref="AU948" ca="1">SUMPRODUCT(0+(Summary!$D$5:$D$20="Yes"),IFERROR(N(INDIRECT("'"&amp;Summary!$C$5:$C$20&amp;"'!"&amp;ADDRESS(ROW(),COLUMN()))),0))</f>
        <v>0</v>
      </c>
      <c r="AV948" s="301">
        <f t="array" aca="1" ref="AV948" ca="1">SUMPRODUCT(0+(Summary!$D$5:$D$20="Yes"),IFERROR(N(INDIRECT("'"&amp;Summary!$C$5:$C$20&amp;"'!"&amp;ADDRESS(ROW(),COLUMN()))),0))</f>
        <v>0</v>
      </c>
      <c r="AW948" s="301">
        <f t="array" aca="1" ref="AW948" ca="1">SUMPRODUCT(0+(Summary!$D$5:$D$20="Yes"),IFERROR(N(INDIRECT("'"&amp;Summary!$C$5:$C$20&amp;"'!"&amp;ADDRESS(ROW(),COLUMN()))),0))</f>
        <v>0</v>
      </c>
      <c r="AX948" s="301">
        <f t="array" aca="1" ref="AX948" ca="1">SUMPRODUCT(0+(Summary!$D$5:$D$20="Yes"),IFERROR(N(INDIRECT("'"&amp;Summary!$C$5:$C$20&amp;"'!"&amp;ADDRESS(ROW(),COLUMN()))),0))</f>
        <v>0</v>
      </c>
      <c r="AY948" s="301">
        <f t="array" aca="1" ref="AY948" ca="1">SUMPRODUCT(0+(Summary!$D$5:$D$20="Yes"),IFERROR(N(INDIRECT("'"&amp;Summary!$C$5:$C$20&amp;"'!"&amp;ADDRESS(ROW(),COLUMN()))),0))</f>
        <v>0</v>
      </c>
      <c r="AZ948" s="301">
        <f t="array" aca="1" ref="AZ948" ca="1">SUMPRODUCT(0+(Summary!$D$5:$D$20="Yes"),IFERROR(N(INDIRECT("'"&amp;Summary!$C$5:$C$20&amp;"'!"&amp;ADDRESS(ROW(),COLUMN()))),0))</f>
        <v>-32283090.052550219</v>
      </c>
      <c r="BA948" s="301">
        <f t="array" aca="1" ref="BA948" ca="1">SUMPRODUCT(0+(Summary!$D$5:$D$20="Yes"),IFERROR(N(INDIRECT("'"&amp;Summary!$C$5:$C$20&amp;"'!"&amp;ADDRESS(ROW(),COLUMN()))),0))</f>
        <v>0</v>
      </c>
      <c r="BB948" s="301">
        <f t="array" aca="1" ref="BB948" ca="1">SUMPRODUCT(0+(Summary!$D$5:$D$20="Yes"),IFERROR(N(INDIRECT("'"&amp;Summary!$C$5:$C$20&amp;"'!"&amp;ADDRESS(ROW(),COLUMN()))),0))</f>
        <v>-10324343.139457272</v>
      </c>
      <c r="BC948" s="301">
        <f t="array" aca="1" ref="BC948" ca="1">SUMPRODUCT(0+(Summary!$D$5:$D$20="Yes"),IFERROR(N(INDIRECT("'"&amp;Summary!$C$5:$C$20&amp;"'!"&amp;ADDRESS(ROW(),COLUMN()))),0))</f>
        <v>0</v>
      </c>
      <c r="BD948" s="301">
        <f t="array" aca="1" ref="BD948" ca="1">SUMPRODUCT(0+(Summary!$D$5:$D$20="Yes"),IFERROR(N(INDIRECT("'"&amp;Summary!$C$5:$C$20&amp;"'!"&amp;ADDRESS(ROW(),COLUMN()))),0))</f>
        <v>0</v>
      </c>
      <c r="BE948" s="301">
        <f t="array" aca="1" ref="BE948" ca="1">SUMPRODUCT(0+(Summary!$D$5:$D$20="Yes"),IFERROR(N(INDIRECT("'"&amp;Summary!$C$5:$C$20&amp;"'!"&amp;ADDRESS(ROW(),COLUMN()))),0))</f>
        <v>0</v>
      </c>
      <c r="BF948" s="301">
        <f t="array" aca="1" ref="BF948" ca="1">SUMPRODUCT(0+(Summary!$D$5:$D$20="Yes"),IFERROR(N(INDIRECT("'"&amp;Summary!$C$5:$C$20&amp;"'!"&amp;ADDRESS(ROW(),COLUMN()))),0))</f>
        <v>0</v>
      </c>
      <c r="BG948" s="301">
        <f t="array" aca="1" ref="BG948" ca="1">SUMPRODUCT(0+(Summary!$D$5:$D$20="Yes"),IFERROR(N(INDIRECT("'"&amp;Summary!$C$5:$C$20&amp;"'!"&amp;ADDRESS(ROW(),COLUMN()))),0))</f>
        <v>0</v>
      </c>
      <c r="BH948" s="301">
        <f t="array" aca="1" ref="BH948" ca="1">SUMPRODUCT(0+(Summary!$D$5:$D$20="Yes"),IFERROR(N(INDIRECT("'"&amp;Summary!$C$5:$C$20&amp;"'!"&amp;ADDRESS(ROW(),COLUMN()))),0))</f>
        <v>0</v>
      </c>
      <c r="BI948" s="301">
        <f t="array" aca="1" ref="BI948" ca="1">SUMPRODUCT(0+(Summary!$D$5:$D$20="Yes"),IFERROR(N(INDIRECT("'"&amp;Summary!$C$5:$C$20&amp;"'!"&amp;ADDRESS(ROW(),COLUMN()))),0))</f>
        <v>0</v>
      </c>
      <c r="BJ948" s="301">
        <f t="array" aca="1" ref="BJ948" ca="1">SUMPRODUCT(0+(Summary!$D$5:$D$20="Yes"),IFERROR(N(INDIRECT("'"&amp;Summary!$C$5:$C$20&amp;"'!"&amp;ADDRESS(ROW(),COLUMN()))),0))</f>
        <v>0</v>
      </c>
      <c r="BK948" s="301">
        <f t="array" aca="1" ref="BK948" ca="1">SUMPRODUCT(0+(Summary!$D$5:$D$20="Yes"),IFERROR(N(INDIRECT("'"&amp;Summary!$C$5:$C$20&amp;"'!"&amp;ADDRESS(ROW(),COLUMN()))),0))</f>
        <v>0</v>
      </c>
      <c r="BL948" s="301">
        <f t="array" aca="1" ref="BL948" ca="1">SUMPRODUCT(0+(Summary!$D$5:$D$20="Yes"),IFERROR(N(INDIRECT("'"&amp;Summary!$C$5:$C$20&amp;"'!"&amp;ADDRESS(ROW(),COLUMN()))),0))</f>
        <v>-7670483.6730885645</v>
      </c>
      <c r="BM948" s="301">
        <f t="array" aca="1" ref="BM948" ca="1">SUMPRODUCT(0+(Summary!$D$5:$D$20="Yes"),IFERROR(N(INDIRECT("'"&amp;Summary!$C$5:$C$20&amp;"'!"&amp;ADDRESS(ROW(),COLUMN()))),0))</f>
        <v>0</v>
      </c>
      <c r="BN948" s="301">
        <f t="array" aca="1" ref="BN948" ca="1">SUMPRODUCT(0+(Summary!$D$5:$D$20="Yes"),IFERROR(N(INDIRECT("'"&amp;Summary!$C$5:$C$20&amp;"'!"&amp;ADDRESS(ROW(),COLUMN()))),0))</f>
        <v>-3410947.3675186071</v>
      </c>
      <c r="BO948" s="301">
        <f t="array" aca="1" ref="BO948" ca="1">SUMPRODUCT(0+(Summary!$D$5:$D$20="Yes"),IFERROR(N(INDIRECT("'"&amp;Summary!$C$5:$C$20&amp;"'!"&amp;ADDRESS(ROW(),COLUMN()))),0))</f>
        <v>0</v>
      </c>
      <c r="BP948" s="301">
        <f t="array" aca="1" ref="BP948" ca="1">SUMPRODUCT(0+(Summary!$D$5:$D$20="Yes"),IFERROR(N(INDIRECT("'"&amp;Summary!$C$5:$C$20&amp;"'!"&amp;ADDRESS(ROW(),COLUMN()))),0))</f>
        <v>0</v>
      </c>
      <c r="BQ948" s="301">
        <f t="array" aca="1" ref="BQ948" ca="1">SUMPRODUCT(0+(Summary!$D$5:$D$20="Yes"),IFERROR(N(INDIRECT("'"&amp;Summary!$C$5:$C$20&amp;"'!"&amp;ADDRESS(ROW(),COLUMN()))),0))</f>
        <v>0</v>
      </c>
      <c r="BR948" s="301">
        <f t="array" aca="1" ref="BR948" ca="1">SUMPRODUCT(0+(Summary!$D$5:$D$20="Yes"),IFERROR(N(INDIRECT("'"&amp;Summary!$C$5:$C$20&amp;"'!"&amp;ADDRESS(ROW(),COLUMN()))),0))</f>
        <v>0</v>
      </c>
      <c r="BS948" s="301">
        <f t="array" aca="1" ref="BS948" ca="1">SUMPRODUCT(0+(Summary!$D$5:$D$20="Yes"),IFERROR(N(INDIRECT("'"&amp;Summary!$C$5:$C$20&amp;"'!"&amp;ADDRESS(ROW(),COLUMN()))),0))</f>
        <v>0</v>
      </c>
      <c r="BT948" s="301">
        <f t="array" aca="1" ref="BT948" ca="1">SUMPRODUCT(0+(Summary!$D$5:$D$20="Yes"),IFERROR(N(INDIRECT("'"&amp;Summary!$C$5:$C$20&amp;"'!"&amp;ADDRESS(ROW(),COLUMN()))),0))</f>
        <v>0</v>
      </c>
      <c r="BU948" s="301">
        <f t="array" aca="1" ref="BU948" ca="1">SUMPRODUCT(0+(Summary!$D$5:$D$20="Yes"),IFERROR(N(INDIRECT("'"&amp;Summary!$C$5:$C$20&amp;"'!"&amp;ADDRESS(ROW(),COLUMN()))),0))</f>
        <v>0</v>
      </c>
      <c r="BV948" s="301">
        <f t="array" aca="1" ref="BV948" ca="1">SUMPRODUCT(0+(Summary!$D$5:$D$20="Yes"),IFERROR(N(INDIRECT("'"&amp;Summary!$C$5:$C$20&amp;"'!"&amp;ADDRESS(ROW(),COLUMN()))),0))</f>
        <v>0</v>
      </c>
      <c r="BW948" s="301">
        <f t="array" aca="1" ref="BW948" ca="1">SUMPRODUCT(0+(Summary!$D$5:$D$20="Yes"),IFERROR(N(INDIRECT("'"&amp;Summary!$C$5:$C$20&amp;"'!"&amp;ADDRESS(ROW(),COLUMN()))),0))</f>
        <v>0</v>
      </c>
      <c r="BX948" s="301">
        <f t="array" aca="1" ref="BX948" ca="1">SUMPRODUCT(0+(Summary!$D$5:$D$20="Yes"),IFERROR(N(INDIRECT("'"&amp;Summary!$C$5:$C$20&amp;"'!"&amp;ADDRESS(ROW(),COLUMN()))),0))</f>
        <v>0</v>
      </c>
      <c r="BY948" s="301">
        <f t="array" aca="1" ref="BY948" ca="1">SUMPRODUCT(0+(Summary!$D$5:$D$20="Yes"),IFERROR(N(INDIRECT("'"&amp;Summary!$C$5:$C$20&amp;"'!"&amp;ADDRESS(ROW(),COLUMN()))),0))</f>
        <v>0</v>
      </c>
      <c r="BZ948" s="301">
        <f t="array" aca="1" ref="BZ948" ca="1">SUMPRODUCT(0+(Summary!$D$5:$D$20="Yes"),IFERROR(N(INDIRECT("'"&amp;Summary!$C$5:$C$20&amp;"'!"&amp;ADDRESS(ROW(),COLUMN()))),0))</f>
        <v>0</v>
      </c>
      <c r="CA948" s="301">
        <f t="array" aca="1" ref="CA948" ca="1">SUMPRODUCT(0+(Summary!$D$5:$D$20="Yes"),IFERROR(N(INDIRECT("'"&amp;Summary!$C$5:$C$20&amp;"'!"&amp;ADDRESS(ROW(),COLUMN()))),0))</f>
        <v>0</v>
      </c>
      <c r="CB948" s="301">
        <f t="array" aca="1" ref="CB948" ca="1">SUMPRODUCT(0+(Summary!$D$5:$D$20="Yes"),IFERROR(N(INDIRECT("'"&amp;Summary!$C$5:$C$20&amp;"'!"&amp;ADDRESS(ROW(),COLUMN()))),0))</f>
        <v>0</v>
      </c>
      <c r="CC948" s="301">
        <f t="array" aca="1" ref="CC948" ca="1">SUMPRODUCT(0+(Summary!$D$5:$D$20="Yes"),IFERROR(N(INDIRECT("'"&amp;Summary!$C$5:$C$20&amp;"'!"&amp;ADDRESS(ROW(),COLUMN()))),0))</f>
        <v>0</v>
      </c>
      <c r="CD948" s="301">
        <f t="array" aca="1" ref="CD948" ca="1">SUMPRODUCT(0+(Summary!$D$5:$D$20="Yes"),IFERROR(N(INDIRECT("'"&amp;Summary!$C$5:$C$20&amp;"'!"&amp;ADDRESS(ROW(),COLUMN()))),0))</f>
        <v>0</v>
      </c>
      <c r="CE948" s="301">
        <f t="array" aca="1" ref="CE948" ca="1">SUMPRODUCT(0+(Summary!$D$5:$D$20="Yes"),IFERROR(N(INDIRECT("'"&amp;Summary!$C$5:$C$20&amp;"'!"&amp;ADDRESS(ROW(),COLUMN()))),0))</f>
        <v>0</v>
      </c>
      <c r="CF948" s="301">
        <f t="array" aca="1" ref="CF948" ca="1">SUMPRODUCT(0+(Summary!$D$5:$D$20="Yes"),IFERROR(N(INDIRECT("'"&amp;Summary!$C$5:$C$20&amp;"'!"&amp;ADDRESS(ROW(),COLUMN()))),0))</f>
        <v>0</v>
      </c>
      <c r="CG948" s="301">
        <f t="array" aca="1" ref="CG948" ca="1">SUMPRODUCT(0+(Summary!$D$5:$D$20="Yes"),IFERROR(N(INDIRECT("'"&amp;Summary!$C$5:$C$20&amp;"'!"&amp;ADDRESS(ROW(),COLUMN()))),0))</f>
        <v>0</v>
      </c>
      <c r="CH948" s="301">
        <f t="array" aca="1" ref="CH948" ca="1">SUMPRODUCT(0+(Summary!$D$5:$D$20="Yes"),IFERROR(N(INDIRECT("'"&amp;Summary!$C$5:$C$20&amp;"'!"&amp;ADDRESS(ROW(),COLUMN()))),0))</f>
        <v>0</v>
      </c>
      <c r="CI948" s="301">
        <f t="array" aca="1" ref="CI948" ca="1">SUMPRODUCT(0+(Summary!$D$5:$D$20="Yes"),IFERROR(N(INDIRECT("'"&amp;Summary!$C$5:$C$20&amp;"'!"&amp;ADDRESS(ROW(),COLUMN()))),0))</f>
        <v>0</v>
      </c>
      <c r="CJ948" s="301">
        <f t="array" aca="1" ref="CJ948" ca="1">SUMPRODUCT(0+(Summary!$D$5:$D$20="Yes"),IFERROR(N(INDIRECT("'"&amp;Summary!$C$5:$C$20&amp;"'!"&amp;ADDRESS(ROW(),COLUMN()))),0))</f>
        <v>0</v>
      </c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</row>
    <row r="949" spans="3:124" outlineLevel="1">
      <c r="C949" s="232" t="s">
        <v>186</v>
      </c>
      <c r="D949" s="349">
        <f t="array" aca="1" ref="D949" ca="1">SUMPRODUCT(0+(Summary!$D$5:$D$20="Yes"),IFERROR(N(INDIRECT("'"&amp;Summary!$C$5:$C$20&amp;"'!"&amp;ADDRESS(ROW(),COLUMN()))),0))</f>
        <v>0</v>
      </c>
      <c r="E949" s="300">
        <f t="array" aca="1" ref="E949" ca="1">SUMPRODUCT(0+(Summary!$D$5:$D$20="Yes"),IFERROR(N(INDIRECT("'"&amp;Summary!$C$5:$C$20&amp;"'!"&amp;ADDRESS(ROW(),COLUMN()))),0))</f>
        <v>0</v>
      </c>
      <c r="F949" s="301">
        <f t="array" aca="1" ref="F949" ca="1">SUMPRODUCT(0+(Summary!$D$5:$D$20="Yes"),IFERROR(N(INDIRECT("'"&amp;Summary!$C$5:$C$20&amp;"'!"&amp;ADDRESS(ROW(),COLUMN()))),0))</f>
        <v>0</v>
      </c>
      <c r="G949" s="301">
        <f t="array" aca="1" ref="G949" ca="1">SUMPRODUCT(0+(Summary!$D$5:$D$20="Yes"),IFERROR(N(INDIRECT("'"&amp;Summary!$C$5:$C$20&amp;"'!"&amp;ADDRESS(ROW(),COLUMN()))),0))</f>
        <v>0</v>
      </c>
      <c r="H949" s="301">
        <f t="array" aca="1" ref="H949" ca="1">SUMPRODUCT(0+(Summary!$D$5:$D$20="Yes"),IFERROR(N(INDIRECT("'"&amp;Summary!$C$5:$C$20&amp;"'!"&amp;ADDRESS(ROW(),COLUMN()))),0))</f>
        <v>0</v>
      </c>
      <c r="I949" s="301">
        <f t="array" aca="1" ref="I949" ca="1">SUMPRODUCT(0+(Summary!$D$5:$D$20="Yes"),IFERROR(N(INDIRECT("'"&amp;Summary!$C$5:$C$20&amp;"'!"&amp;ADDRESS(ROW(),COLUMN()))),0))</f>
        <v>0</v>
      </c>
      <c r="J949" s="301">
        <f t="array" aca="1" ref="J949" ca="1">SUMPRODUCT(0+(Summary!$D$5:$D$20="Yes"),IFERROR(N(INDIRECT("'"&amp;Summary!$C$5:$C$20&amp;"'!"&amp;ADDRESS(ROW(),COLUMN()))),0))</f>
        <v>0</v>
      </c>
      <c r="K949" s="301">
        <f t="array" aca="1" ref="K949" ca="1">SUMPRODUCT(0+(Summary!$D$5:$D$20="Yes"),IFERROR(N(INDIRECT("'"&amp;Summary!$C$5:$C$20&amp;"'!"&amp;ADDRESS(ROW(),COLUMN()))),0))</f>
        <v>0</v>
      </c>
      <c r="L949" s="301">
        <f t="array" aca="1" ref="L949" ca="1">SUMPRODUCT(0+(Summary!$D$5:$D$20="Yes"),IFERROR(N(INDIRECT("'"&amp;Summary!$C$5:$C$20&amp;"'!"&amp;ADDRESS(ROW(),COLUMN()))),0))</f>
        <v>0</v>
      </c>
      <c r="M949" s="301">
        <f t="array" aca="1" ref="M949" ca="1">SUMPRODUCT(0+(Summary!$D$5:$D$20="Yes"),IFERROR(N(INDIRECT("'"&amp;Summary!$C$5:$C$20&amp;"'!"&amp;ADDRESS(ROW(),COLUMN()))),0))</f>
        <v>0</v>
      </c>
      <c r="N949" s="301">
        <f t="array" aca="1" ref="N949" ca="1">SUMPRODUCT(0+(Summary!$D$5:$D$20="Yes"),IFERROR(N(INDIRECT("'"&amp;Summary!$C$5:$C$20&amp;"'!"&amp;ADDRESS(ROW(),COLUMN()))),0))</f>
        <v>0</v>
      </c>
      <c r="O949" s="301">
        <f t="array" aca="1" ref="O949" ca="1">SUMPRODUCT(0+(Summary!$D$5:$D$20="Yes"),IFERROR(N(INDIRECT("'"&amp;Summary!$C$5:$C$20&amp;"'!"&amp;ADDRESS(ROW(),COLUMN()))),0))</f>
        <v>0</v>
      </c>
      <c r="P949" s="301">
        <f t="array" aca="1" ref="P949" ca="1">SUMPRODUCT(0+(Summary!$D$5:$D$20="Yes"),IFERROR(N(INDIRECT("'"&amp;Summary!$C$5:$C$20&amp;"'!"&amp;ADDRESS(ROW(),COLUMN()))),0))</f>
        <v>0</v>
      </c>
      <c r="Q949" s="301">
        <f t="array" aca="1" ref="Q949" ca="1">SUMPRODUCT(0+(Summary!$D$5:$D$20="Yes"),IFERROR(N(INDIRECT("'"&amp;Summary!$C$5:$C$20&amp;"'!"&amp;ADDRESS(ROW(),COLUMN()))),0))</f>
        <v>0</v>
      </c>
      <c r="R949" s="301">
        <f t="array" aca="1" ref="R949" ca="1">SUMPRODUCT(0+(Summary!$D$5:$D$20="Yes"),IFERROR(N(INDIRECT("'"&amp;Summary!$C$5:$C$20&amp;"'!"&amp;ADDRESS(ROW(),COLUMN()))),0))</f>
        <v>0</v>
      </c>
      <c r="S949" s="301">
        <f t="array" aca="1" ref="S949" ca="1">SUMPRODUCT(0+(Summary!$D$5:$D$20="Yes"),IFERROR(N(INDIRECT("'"&amp;Summary!$C$5:$C$20&amp;"'!"&amp;ADDRESS(ROW(),COLUMN()))),0))</f>
        <v>0</v>
      </c>
      <c r="T949" s="301">
        <f t="array" aca="1" ref="T949" ca="1">SUMPRODUCT(0+(Summary!$D$5:$D$20="Yes"),IFERROR(N(INDIRECT("'"&amp;Summary!$C$5:$C$20&amp;"'!"&amp;ADDRESS(ROW(),COLUMN()))),0))</f>
        <v>0</v>
      </c>
      <c r="U949" s="301">
        <f t="array" aca="1" ref="U949" ca="1">SUMPRODUCT(0+(Summary!$D$5:$D$20="Yes"),IFERROR(N(INDIRECT("'"&amp;Summary!$C$5:$C$20&amp;"'!"&amp;ADDRESS(ROW(),COLUMN()))),0))</f>
        <v>0</v>
      </c>
      <c r="V949" s="301">
        <f t="array" aca="1" ref="V949" ca="1">SUMPRODUCT(0+(Summary!$D$5:$D$20="Yes"),IFERROR(N(INDIRECT("'"&amp;Summary!$C$5:$C$20&amp;"'!"&amp;ADDRESS(ROW(),COLUMN()))),0))</f>
        <v>0</v>
      </c>
      <c r="W949" s="301">
        <f t="array" aca="1" ref="W949" ca="1">SUMPRODUCT(0+(Summary!$D$5:$D$20="Yes"),IFERROR(N(INDIRECT("'"&amp;Summary!$C$5:$C$20&amp;"'!"&amp;ADDRESS(ROW(),COLUMN()))),0))</f>
        <v>0</v>
      </c>
      <c r="X949" s="301">
        <f t="array" aca="1" ref="X949" ca="1">SUMPRODUCT(0+(Summary!$D$5:$D$20="Yes"),IFERROR(N(INDIRECT("'"&amp;Summary!$C$5:$C$20&amp;"'!"&amp;ADDRESS(ROW(),COLUMN()))),0))</f>
        <v>0</v>
      </c>
      <c r="Y949" s="301">
        <f t="array" aca="1" ref="Y949" ca="1">SUMPRODUCT(0+(Summary!$D$5:$D$20="Yes"),IFERROR(N(INDIRECT("'"&amp;Summary!$C$5:$C$20&amp;"'!"&amp;ADDRESS(ROW(),COLUMN()))),0))</f>
        <v>0</v>
      </c>
      <c r="Z949" s="301">
        <f t="array" aca="1" ref="Z949" ca="1">SUMPRODUCT(0+(Summary!$D$5:$D$20="Yes"),IFERROR(N(INDIRECT("'"&amp;Summary!$C$5:$C$20&amp;"'!"&amp;ADDRESS(ROW(),COLUMN()))),0))</f>
        <v>0</v>
      </c>
      <c r="AA949" s="301">
        <f t="array" aca="1" ref="AA949" ca="1">SUMPRODUCT(0+(Summary!$D$5:$D$20="Yes"),IFERROR(N(INDIRECT("'"&amp;Summary!$C$5:$C$20&amp;"'!"&amp;ADDRESS(ROW(),COLUMN()))),0))</f>
        <v>0</v>
      </c>
      <c r="AB949" s="301">
        <f t="array" aca="1" ref="AB949" ca="1">SUMPRODUCT(0+(Summary!$D$5:$D$20="Yes"),IFERROR(N(INDIRECT("'"&amp;Summary!$C$5:$C$20&amp;"'!"&amp;ADDRESS(ROW(),COLUMN()))),0))</f>
        <v>0</v>
      </c>
      <c r="AC949" s="301">
        <f t="array" aca="1" ref="AC949" ca="1">SUMPRODUCT(0+(Summary!$D$5:$D$20="Yes"),IFERROR(N(INDIRECT("'"&amp;Summary!$C$5:$C$20&amp;"'!"&amp;ADDRESS(ROW(),COLUMN()))),0))</f>
        <v>0</v>
      </c>
      <c r="AD949" s="301">
        <f t="array" aca="1" ref="AD949" ca="1">SUMPRODUCT(0+(Summary!$D$5:$D$20="Yes"),IFERROR(N(INDIRECT("'"&amp;Summary!$C$5:$C$20&amp;"'!"&amp;ADDRESS(ROW(),COLUMN()))),0))</f>
        <v>55523429.077927843</v>
      </c>
      <c r="AE949" s="301">
        <f t="array" aca="1" ref="AE949" ca="1">SUMPRODUCT(0+(Summary!$D$5:$D$20="Yes"),IFERROR(N(INDIRECT("'"&amp;Summary!$C$5:$C$20&amp;"'!"&amp;ADDRESS(ROW(),COLUMN()))),0))</f>
        <v>55454878.103207193</v>
      </c>
      <c r="AF949" s="301">
        <f t="array" aca="1" ref="AF949" ca="1">SUMPRODUCT(0+(Summary!$D$5:$D$20="Yes"),IFERROR(N(INDIRECT("'"&amp;Summary!$C$5:$C$20&amp;"'!"&amp;ADDRESS(ROW(),COLUMN()))),0))</f>
        <v>55386055.780878268</v>
      </c>
      <c r="AG949" s="301">
        <f t="array" aca="1" ref="AG949" ca="1">SUMPRODUCT(0+(Summary!$D$5:$D$20="Yes"),IFERROR(N(INDIRECT("'"&amp;Summary!$C$5:$C$20&amp;"'!"&amp;ADDRESS(ROW(),COLUMN()))),0))</f>
        <v>55316961.036856793</v>
      </c>
      <c r="AH949" s="301">
        <f t="array" aca="1" ref="AH949" ca="1">SUMPRODUCT(0+(Summary!$D$5:$D$20="Yes"),IFERROR(N(INDIRECT("'"&amp;Summary!$C$5:$C$20&amp;"'!"&amp;ADDRESS(ROW(),COLUMN()))),0))</f>
        <v>55247592.792806894</v>
      </c>
      <c r="AI949" s="301">
        <f t="array" aca="1" ref="AI949" ca="1">SUMPRODUCT(0+(Summary!$D$5:$D$20="Yes"),IFERROR(N(INDIRECT("'"&amp;Summary!$C$5:$C$20&amp;"'!"&amp;ADDRESS(ROW(),COLUMN()))),0))</f>
        <v>55177949.966124304</v>
      </c>
      <c r="AJ949" s="301">
        <f t="array" aca="1" ref="AJ949" ca="1">SUMPRODUCT(0+(Summary!$D$5:$D$20="Yes"),IFERROR(N(INDIRECT("'"&amp;Summary!$C$5:$C$20&amp;"'!"&amp;ADDRESS(ROW(),COLUMN()))),0))</f>
        <v>55108031.469919421</v>
      </c>
      <c r="AK949" s="301">
        <f t="array" aca="1" ref="AK949" ca="1">SUMPRODUCT(0+(Summary!$D$5:$D$20="Yes"),IFERROR(N(INDIRECT("'"&amp;Summary!$C$5:$C$20&amp;"'!"&amp;ADDRESS(ROW(),COLUMN()))),0))</f>
        <v>55037836.213000417</v>
      </c>
      <c r="AL949" s="301">
        <f t="array" aca="1" ref="AL949" ca="1">SUMPRODUCT(0+(Summary!$D$5:$D$20="Yes"),IFERROR(N(INDIRECT("'"&amp;Summary!$C$5:$C$20&amp;"'!"&amp;ADDRESS(ROW(),COLUMN()))),0))</f>
        <v>54967363.099856094</v>
      </c>
      <c r="AM949" s="301">
        <f t="array" aca="1" ref="AM949" ca="1">SUMPRODUCT(0+(Summary!$D$5:$D$20="Yes"),IFERROR(N(INDIRECT("'"&amp;Summary!$C$5:$C$20&amp;"'!"&amp;ADDRESS(ROW(),COLUMN()))),0))</f>
        <v>54896611.030638903</v>
      </c>
      <c r="AN949" s="301">
        <f t="array" aca="1" ref="AN949" ca="1">SUMPRODUCT(0+(Summary!$D$5:$D$20="Yes"),IFERROR(N(INDIRECT("'"&amp;Summary!$C$5:$C$20&amp;"'!"&amp;ADDRESS(ROW(),COLUMN()))),0))</f>
        <v>54825578.901147723</v>
      </c>
      <c r="AO949" s="301">
        <f t="array" aca="1" ref="AO949" ca="1">SUMPRODUCT(0+(Summary!$D$5:$D$20="Yes"),IFERROR(N(INDIRECT("'"&amp;Summary!$C$5:$C$20&amp;"'!"&amp;ADDRESS(ROW(),COLUMN()))),0))</f>
        <v>54754265.602810651</v>
      </c>
      <c r="AP949" s="301">
        <f t="array" aca="1" ref="AP949" ca="1">SUMPRODUCT(0+(Summary!$D$5:$D$20="Yes"),IFERROR(N(INDIRECT("'"&amp;Summary!$C$5:$C$20&amp;"'!"&amp;ADDRESS(ROW(),COLUMN()))),0))</f>
        <v>54682670.022667661</v>
      </c>
      <c r="AQ949" s="301">
        <f t="array" aca="1" ref="AQ949" ca="1">SUMPRODUCT(0+(Summary!$D$5:$D$20="Yes"),IFERROR(N(INDIRECT("'"&amp;Summary!$C$5:$C$20&amp;"'!"&amp;ADDRESS(ROW(),COLUMN()))),0))</f>
        <v>54610791.043353274</v>
      </c>
      <c r="AR949" s="301">
        <f t="array" aca="1" ref="AR949" ca="1">SUMPRODUCT(0+(Summary!$D$5:$D$20="Yes"),IFERROR(N(INDIRECT("'"&amp;Summary!$C$5:$C$20&amp;"'!"&amp;ADDRESS(ROW(),COLUMN()))),0))</f>
        <v>54538627.543079093</v>
      </c>
      <c r="AS949" s="301">
        <f t="array" aca="1" ref="AS949" ca="1">SUMPRODUCT(0+(Summary!$D$5:$D$20="Yes"),IFERROR(N(INDIRECT("'"&amp;Summary!$C$5:$C$20&amp;"'!"&amp;ADDRESS(ROW(),COLUMN()))),0))</f>
        <v>54466178.395616338</v>
      </c>
      <c r="AT949" s="301">
        <f t="array" aca="1" ref="AT949" ca="1">SUMPRODUCT(0+(Summary!$D$5:$D$20="Yes"),IFERROR(N(INDIRECT("'"&amp;Summary!$C$5:$C$20&amp;"'!"&amp;ADDRESS(ROW(),COLUMN()))),0))</f>
        <v>54393442.470278196</v>
      </c>
      <c r="AU949" s="301">
        <f t="array" aca="1" ref="AU949" ca="1">SUMPRODUCT(0+(Summary!$D$5:$D$20="Yes"),IFERROR(N(INDIRECT("'"&amp;Summary!$C$5:$C$20&amp;"'!"&amp;ADDRESS(ROW(),COLUMN()))),0))</f>
        <v>54320418.631902263</v>
      </c>
      <c r="AV949" s="301">
        <f t="array" aca="1" ref="AV949" ca="1">SUMPRODUCT(0+(Summary!$D$5:$D$20="Yes"),IFERROR(N(INDIRECT("'"&amp;Summary!$C$5:$C$20&amp;"'!"&amp;ADDRESS(ROW(),COLUMN()))),0))</f>
        <v>54247105.740832761</v>
      </c>
      <c r="AW949" s="301">
        <f t="array" aca="1" ref="AW949" ca="1">SUMPRODUCT(0+(Summary!$D$5:$D$20="Yes"),IFERROR(N(INDIRECT("'"&amp;Summary!$C$5:$C$20&amp;"'!"&amp;ADDRESS(ROW(),COLUMN()))),0))</f>
        <v>54173502.652902775</v>
      </c>
      <c r="AX949" s="301">
        <f t="array" aca="1" ref="AX949" ca="1">SUMPRODUCT(0+(Summary!$D$5:$D$20="Yes"),IFERROR(N(INDIRECT("'"&amp;Summary!$C$5:$C$20&amp;"'!"&amp;ADDRESS(ROW(),COLUMN()))),0))</f>
        <v>54099608.219416402</v>
      </c>
      <c r="AY949" s="301">
        <f t="array" aca="1" ref="AY949" ca="1">SUMPRODUCT(0+(Summary!$D$5:$D$20="Yes"),IFERROR(N(INDIRECT("'"&amp;Summary!$C$5:$C$20&amp;"'!"&amp;ADDRESS(ROW(),COLUMN()))),0))</f>
        <v>54025421.287130818</v>
      </c>
      <c r="AZ949" s="301">
        <f t="array" aca="1" ref="AZ949" ca="1">SUMPRODUCT(0+(Summary!$D$5:$D$20="Yes"),IFERROR(N(INDIRECT("'"&amp;Summary!$C$5:$C$20&amp;"'!"&amp;ADDRESS(ROW(),COLUMN()))),0))</f>
        <v>21667850.645688027</v>
      </c>
      <c r="BA949" s="301">
        <f t="array" aca="1" ref="BA949" ca="1">SUMPRODUCT(0+(Summary!$D$5:$D$20="Yes"),IFERROR(N(INDIRECT("'"&amp;Summary!$C$5:$C$20&amp;"'!"&amp;ADDRESS(ROW(),COLUMN()))),0))</f>
        <v>21633808.680923291</v>
      </c>
      <c r="BB949" s="301">
        <f t="array" aca="1" ref="BB949" ca="1">SUMPRODUCT(0+(Summary!$D$5:$D$20="Yes"),IFERROR(N(INDIRECT("'"&amp;Summary!$C$5:$C$20&amp;"'!"&amp;ADDRESS(ROW(),COLUMN()))),0))</f>
        <v>11275288.827257415</v>
      </c>
      <c r="BC949" s="301">
        <f t="array" aca="1" ref="BC949" ca="1">SUMPRODUCT(0+(Summary!$D$5:$D$20="Yes"),IFERROR(N(INDIRECT("'"&amp;Summary!$C$5:$C$20&amp;"'!"&amp;ADDRESS(ROW(),COLUMN()))),0))</f>
        <v>11257377.518517829</v>
      </c>
      <c r="BD949" s="301">
        <f t="array" aca="1" ref="BD949" ca="1">SUMPRODUCT(0+(Summary!$D$5:$D$20="Yes"),IFERROR(N(INDIRECT("'"&amp;Summary!$C$5:$C$20&amp;"'!"&amp;ADDRESS(ROW(),COLUMN()))),0))</f>
        <v>11239395.310847815</v>
      </c>
      <c r="BE949" s="301">
        <f t="array" aca="1" ref="BE949" ca="1">SUMPRODUCT(0+(Summary!$D$5:$D$20="Yes"),IFERROR(N(INDIRECT("'"&amp;Summary!$C$5:$C$20&amp;"'!"&amp;ADDRESS(ROW(),COLUMN()))),0))</f>
        <v>11221341.923605775</v>
      </c>
      <c r="BF949" s="301">
        <f t="array" aca="1" ref="BF949" ca="1">SUMPRODUCT(0+(Summary!$D$5:$D$20="Yes"),IFERROR(N(INDIRECT("'"&amp;Summary!$C$5:$C$20&amp;"'!"&amp;ADDRESS(ROW(),COLUMN()))),0))</f>
        <v>11203217.075039234</v>
      </c>
      <c r="BG949" s="301">
        <f t="array" aca="1" ref="BG949" ca="1">SUMPRODUCT(0+(Summary!$D$5:$D$20="Yes"),IFERROR(N(INDIRECT("'"&amp;Summary!$C$5:$C$20&amp;"'!"&amp;ADDRESS(ROW(),COLUMN()))),0))</f>
        <v>11185020.482280452</v>
      </c>
      <c r="BH949" s="301">
        <f t="array" aca="1" ref="BH949" ca="1">SUMPRODUCT(0+(Summary!$D$5:$D$20="Yes"),IFERROR(N(INDIRECT("'"&amp;Summary!$C$5:$C$20&amp;"'!"&amp;ADDRESS(ROW(),COLUMN()))),0))</f>
        <v>11166751.861341998</v>
      </c>
      <c r="BI949" s="301">
        <f t="array" aca="1" ref="BI949" ca="1">SUMPRODUCT(0+(Summary!$D$5:$D$20="Yes"),IFERROR(N(INDIRECT("'"&amp;Summary!$C$5:$C$20&amp;"'!"&amp;ADDRESS(ROW(),COLUMN()))),0))</f>
        <v>11148410.927112332</v>
      </c>
      <c r="BJ949" s="301">
        <f t="array" aca="1" ref="BJ949" ca="1">SUMPRODUCT(0+(Summary!$D$5:$D$20="Yes"),IFERROR(N(INDIRECT("'"&amp;Summary!$C$5:$C$20&amp;"'!"&amp;ADDRESS(ROW(),COLUMN()))),0))</f>
        <v>11129997.393351339</v>
      </c>
      <c r="BK949" s="301">
        <f t="array" aca="1" ref="BK949" ca="1">SUMPRODUCT(0+(Summary!$D$5:$D$20="Yes"),IFERROR(N(INDIRECT("'"&amp;Summary!$C$5:$C$20&amp;"'!"&amp;ADDRESS(ROW(),COLUMN()))),0))</f>
        <v>11111510.972685874</v>
      </c>
      <c r="BL949" s="301">
        <f t="array" aca="1" ref="BL949" ca="1">SUMPRODUCT(0+(Summary!$D$5:$D$20="Yes"),IFERROR(N(INDIRECT("'"&amp;Summary!$C$5:$C$20&amp;"'!"&amp;ADDRESS(ROW(),COLUMN()))),0))</f>
        <v>3422467.7035167115</v>
      </c>
      <c r="BM949" s="301">
        <f t="array" aca="1" ref="BM949" ca="1">SUMPRODUCT(0+(Summary!$D$5:$D$20="Yes"),IFERROR(N(INDIRECT("'"&amp;Summary!$C$5:$C$20&amp;"'!"&amp;ADDRESS(ROW(),COLUMN()))),0))</f>
        <v>3416718.9133315673</v>
      </c>
      <c r="BN949" s="301">
        <f t="array" aca="1" ref="BN949" ca="1">SUMPRODUCT(0+(Summary!$D$5:$D$20="Yes"),IFERROR(N(INDIRECT("'"&amp;Summary!$C$5:$C$20&amp;"'!"&amp;ADDRESS(ROW(),COLUMN()))),0))</f>
        <v>0</v>
      </c>
      <c r="BO949" s="301">
        <f t="array" aca="1" ref="BO949" ca="1">SUMPRODUCT(0+(Summary!$D$5:$D$20="Yes"),IFERROR(N(INDIRECT("'"&amp;Summary!$C$5:$C$20&amp;"'!"&amp;ADDRESS(ROW(),COLUMN()))),0))</f>
        <v>0</v>
      </c>
      <c r="BP949" s="301">
        <f t="array" aca="1" ref="BP949" ca="1">SUMPRODUCT(0+(Summary!$D$5:$D$20="Yes"),IFERROR(N(INDIRECT("'"&amp;Summary!$C$5:$C$20&amp;"'!"&amp;ADDRESS(ROW(),COLUMN()))),0))</f>
        <v>0</v>
      </c>
      <c r="BQ949" s="301">
        <f t="array" aca="1" ref="BQ949" ca="1">SUMPRODUCT(0+(Summary!$D$5:$D$20="Yes"),IFERROR(N(INDIRECT("'"&amp;Summary!$C$5:$C$20&amp;"'!"&amp;ADDRESS(ROW(),COLUMN()))),0))</f>
        <v>0</v>
      </c>
      <c r="BR949" s="301">
        <f t="array" aca="1" ref="BR949" ca="1">SUMPRODUCT(0+(Summary!$D$5:$D$20="Yes"),IFERROR(N(INDIRECT("'"&amp;Summary!$C$5:$C$20&amp;"'!"&amp;ADDRESS(ROW(),COLUMN()))),0))</f>
        <v>0</v>
      </c>
      <c r="BS949" s="301">
        <f t="array" aca="1" ref="BS949" ca="1">SUMPRODUCT(0+(Summary!$D$5:$D$20="Yes"),IFERROR(N(INDIRECT("'"&amp;Summary!$C$5:$C$20&amp;"'!"&amp;ADDRESS(ROW(),COLUMN()))),0))</f>
        <v>0</v>
      </c>
      <c r="BT949" s="301">
        <f t="array" aca="1" ref="BT949" ca="1">SUMPRODUCT(0+(Summary!$D$5:$D$20="Yes"),IFERROR(N(INDIRECT("'"&amp;Summary!$C$5:$C$20&amp;"'!"&amp;ADDRESS(ROW(),COLUMN()))),0))</f>
        <v>0</v>
      </c>
      <c r="BU949" s="301">
        <f t="array" aca="1" ref="BU949" ca="1">SUMPRODUCT(0+(Summary!$D$5:$D$20="Yes"),IFERROR(N(INDIRECT("'"&amp;Summary!$C$5:$C$20&amp;"'!"&amp;ADDRESS(ROW(),COLUMN()))),0))</f>
        <v>0</v>
      </c>
      <c r="BV949" s="301">
        <f t="array" aca="1" ref="BV949" ca="1">SUMPRODUCT(0+(Summary!$D$5:$D$20="Yes"),IFERROR(N(INDIRECT("'"&amp;Summary!$C$5:$C$20&amp;"'!"&amp;ADDRESS(ROW(),COLUMN()))),0))</f>
        <v>0</v>
      </c>
      <c r="BW949" s="301">
        <f t="array" aca="1" ref="BW949" ca="1">SUMPRODUCT(0+(Summary!$D$5:$D$20="Yes"),IFERROR(N(INDIRECT("'"&amp;Summary!$C$5:$C$20&amp;"'!"&amp;ADDRESS(ROW(),COLUMN()))),0))</f>
        <v>0</v>
      </c>
      <c r="BX949" s="301">
        <f t="array" aca="1" ref="BX949" ca="1">SUMPRODUCT(0+(Summary!$D$5:$D$20="Yes"),IFERROR(N(INDIRECT("'"&amp;Summary!$C$5:$C$20&amp;"'!"&amp;ADDRESS(ROW(),COLUMN()))),0))</f>
        <v>0</v>
      </c>
      <c r="BY949" s="301">
        <f t="array" aca="1" ref="BY949" ca="1">SUMPRODUCT(0+(Summary!$D$5:$D$20="Yes"),IFERROR(N(INDIRECT("'"&amp;Summary!$C$5:$C$20&amp;"'!"&amp;ADDRESS(ROW(),COLUMN()))),0))</f>
        <v>0</v>
      </c>
      <c r="BZ949" s="301">
        <f t="array" aca="1" ref="BZ949" ca="1">SUMPRODUCT(0+(Summary!$D$5:$D$20="Yes"),IFERROR(N(INDIRECT("'"&amp;Summary!$C$5:$C$20&amp;"'!"&amp;ADDRESS(ROW(),COLUMN()))),0))</f>
        <v>0</v>
      </c>
      <c r="CA949" s="301">
        <f t="array" aca="1" ref="CA949" ca="1">SUMPRODUCT(0+(Summary!$D$5:$D$20="Yes"),IFERROR(N(INDIRECT("'"&amp;Summary!$C$5:$C$20&amp;"'!"&amp;ADDRESS(ROW(),COLUMN()))),0))</f>
        <v>0</v>
      </c>
      <c r="CB949" s="301">
        <f t="array" aca="1" ref="CB949" ca="1">SUMPRODUCT(0+(Summary!$D$5:$D$20="Yes"),IFERROR(N(INDIRECT("'"&amp;Summary!$C$5:$C$20&amp;"'!"&amp;ADDRESS(ROW(),COLUMN()))),0))</f>
        <v>0</v>
      </c>
      <c r="CC949" s="301">
        <f t="array" aca="1" ref="CC949" ca="1">SUMPRODUCT(0+(Summary!$D$5:$D$20="Yes"),IFERROR(N(INDIRECT("'"&amp;Summary!$C$5:$C$20&amp;"'!"&amp;ADDRESS(ROW(),COLUMN()))),0))</f>
        <v>0</v>
      </c>
      <c r="CD949" s="301">
        <f t="array" aca="1" ref="CD949" ca="1">SUMPRODUCT(0+(Summary!$D$5:$D$20="Yes"),IFERROR(N(INDIRECT("'"&amp;Summary!$C$5:$C$20&amp;"'!"&amp;ADDRESS(ROW(),COLUMN()))),0))</f>
        <v>0</v>
      </c>
      <c r="CE949" s="301">
        <f t="array" aca="1" ref="CE949" ca="1">SUMPRODUCT(0+(Summary!$D$5:$D$20="Yes"),IFERROR(N(INDIRECT("'"&amp;Summary!$C$5:$C$20&amp;"'!"&amp;ADDRESS(ROW(),COLUMN()))),0))</f>
        <v>0</v>
      </c>
      <c r="CF949" s="301">
        <f t="array" aca="1" ref="CF949" ca="1">SUMPRODUCT(0+(Summary!$D$5:$D$20="Yes"),IFERROR(N(INDIRECT("'"&amp;Summary!$C$5:$C$20&amp;"'!"&amp;ADDRESS(ROW(),COLUMN()))),0))</f>
        <v>0</v>
      </c>
      <c r="CG949" s="301">
        <f t="array" aca="1" ref="CG949" ca="1">SUMPRODUCT(0+(Summary!$D$5:$D$20="Yes"),IFERROR(N(INDIRECT("'"&amp;Summary!$C$5:$C$20&amp;"'!"&amp;ADDRESS(ROW(),COLUMN()))),0))</f>
        <v>0</v>
      </c>
      <c r="CH949" s="301">
        <f t="array" aca="1" ref="CH949" ca="1">SUMPRODUCT(0+(Summary!$D$5:$D$20="Yes"),IFERROR(N(INDIRECT("'"&amp;Summary!$C$5:$C$20&amp;"'!"&amp;ADDRESS(ROW(),COLUMN()))),0))</f>
        <v>0</v>
      </c>
      <c r="CI949" s="301">
        <f t="array" aca="1" ref="CI949" ca="1">SUMPRODUCT(0+(Summary!$D$5:$D$20="Yes"),IFERROR(N(INDIRECT("'"&amp;Summary!$C$5:$C$20&amp;"'!"&amp;ADDRESS(ROW(),COLUMN()))),0))</f>
        <v>0</v>
      </c>
      <c r="CJ949" s="301">
        <f t="array" aca="1" ref="CJ949" ca="1">SUMPRODUCT(0+(Summary!$D$5:$D$20="Yes"),IFERROR(N(INDIRECT("'"&amp;Summary!$C$5:$C$20&amp;"'!"&amp;ADDRESS(ROW(),COLUMN()))),0))</f>
        <v>0</v>
      </c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</row>
    <row r="950" spans="3:124" outlineLevel="1">
      <c r="D950" s="348"/>
      <c r="E950" s="300"/>
      <c r="F950" s="302"/>
      <c r="G950" s="286"/>
      <c r="H950" s="286"/>
      <c r="I950" s="286"/>
      <c r="J950" s="286"/>
      <c r="K950" s="286"/>
      <c r="L950" s="286"/>
      <c r="M950" s="286"/>
      <c r="N950" s="286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</row>
    <row r="951" spans="3:124" outlineLevel="1">
      <c r="C951" s="23" t="s">
        <v>313</v>
      </c>
      <c r="D951" s="349"/>
      <c r="E951" s="300"/>
      <c r="F951" s="301"/>
      <c r="G951" s="304"/>
      <c r="H951" s="284"/>
      <c r="I951" s="284"/>
      <c r="J951" s="284"/>
      <c r="K951" s="284"/>
      <c r="L951" s="284"/>
      <c r="M951" s="284"/>
      <c r="N951" s="284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</row>
    <row r="952" spans="3:124" outlineLevel="1">
      <c r="C952" s="232" t="s">
        <v>35</v>
      </c>
      <c r="D952" s="349"/>
      <c r="E952" s="341">
        <f t="array" aca="1" ref="E952" ca="1">SUMPRODUCT(0+(Summary!$D$5:$D$20="Yes"),IFERROR(N(INDIRECT("'"&amp;Summary!$C$5:$C$20&amp;"'!"&amp;ADDRESS(ROW(),COLUMN()))),0))</f>
        <v>-190285.15999999997</v>
      </c>
      <c r="F952" s="301">
        <f t="array" aca="1" ref="F952" ca="1">SUMPRODUCT(0+(Summary!$D$5:$D$20="Yes"),IFERROR(N(INDIRECT("'"&amp;Summary!$C$5:$C$20&amp;"'!"&amp;ADDRESS(ROW(),COLUMN()))),0))</f>
        <v>-190285.15999999997</v>
      </c>
      <c r="G952" s="301">
        <f t="array" aca="1" ref="G952" ca="1">SUMPRODUCT(0+(Summary!$D$5:$D$20="Yes"),IFERROR(N(INDIRECT("'"&amp;Summary!$C$5:$C$20&amp;"'!"&amp;ADDRESS(ROW(),COLUMN()))),0))</f>
        <v>-190285.15999999997</v>
      </c>
      <c r="H952" s="301">
        <f t="array" aca="1" ref="H952" ca="1">SUMPRODUCT(0+(Summary!$D$5:$D$20="Yes"),IFERROR(N(INDIRECT("'"&amp;Summary!$C$5:$C$20&amp;"'!"&amp;ADDRESS(ROW(),COLUMN()))),0))</f>
        <v>-190285.15999999997</v>
      </c>
      <c r="I952" s="301">
        <f t="array" aca="1" ref="I952" ca="1">SUMPRODUCT(0+(Summary!$D$5:$D$20="Yes"),IFERROR(N(INDIRECT("'"&amp;Summary!$C$5:$C$20&amp;"'!"&amp;ADDRESS(ROW(),COLUMN()))),0))</f>
        <v>-190285.15999999997</v>
      </c>
      <c r="J952" s="301">
        <f t="array" aca="1" ref="J952" ca="1">SUMPRODUCT(0+(Summary!$D$5:$D$20="Yes"),IFERROR(N(INDIRECT("'"&amp;Summary!$C$5:$C$20&amp;"'!"&amp;ADDRESS(ROW(),COLUMN()))),0))</f>
        <v>-190285.15999999997</v>
      </c>
      <c r="K952" s="301">
        <f t="array" aca="1" ref="K952" ca="1">SUMPRODUCT(0+(Summary!$D$5:$D$20="Yes"),IFERROR(N(INDIRECT("'"&amp;Summary!$C$5:$C$20&amp;"'!"&amp;ADDRESS(ROW(),COLUMN()))),0))</f>
        <v>-190285.15999999997</v>
      </c>
      <c r="L952" s="301">
        <f t="array" aca="1" ref="L952" ca="1">SUMPRODUCT(0+(Summary!$D$5:$D$20="Yes"),IFERROR(N(INDIRECT("'"&amp;Summary!$C$5:$C$20&amp;"'!"&amp;ADDRESS(ROW(),COLUMN()))),0))</f>
        <v>-190285.15999999997</v>
      </c>
      <c r="M952" s="301">
        <f t="array" aca="1" ref="M952" ca="1">SUMPRODUCT(0+(Summary!$D$5:$D$20="Yes"),IFERROR(N(INDIRECT("'"&amp;Summary!$C$5:$C$20&amp;"'!"&amp;ADDRESS(ROW(),COLUMN()))),0))</f>
        <v>-190285.15999999997</v>
      </c>
      <c r="N952" s="301">
        <f t="array" aca="1" ref="N952" ca="1">SUMPRODUCT(0+(Summary!$D$5:$D$20="Yes"),IFERROR(N(INDIRECT("'"&amp;Summary!$C$5:$C$20&amp;"'!"&amp;ADDRESS(ROW(),COLUMN()))),0))</f>
        <v>-190285.15999999997</v>
      </c>
      <c r="O952" s="301">
        <f t="array" aca="1" ref="O952" ca="1">SUMPRODUCT(0+(Summary!$D$5:$D$20="Yes"),IFERROR(N(INDIRECT("'"&amp;Summary!$C$5:$C$20&amp;"'!"&amp;ADDRESS(ROW(),COLUMN()))),0))</f>
        <v>-190285.15999999997</v>
      </c>
      <c r="P952" s="301">
        <f t="array" aca="1" ref="P952" ca="1">SUMPRODUCT(0+(Summary!$D$5:$D$20="Yes"),IFERROR(N(INDIRECT("'"&amp;Summary!$C$5:$C$20&amp;"'!"&amp;ADDRESS(ROW(),COLUMN()))),0))</f>
        <v>-190285.15999999997</v>
      </c>
      <c r="Q952" s="301">
        <f t="array" aca="1" ref="Q952" ca="1">SUMPRODUCT(0+(Summary!$D$5:$D$20="Yes"),IFERROR(N(INDIRECT("'"&amp;Summary!$C$5:$C$20&amp;"'!"&amp;ADDRESS(ROW(),COLUMN()))),0))</f>
        <v>-190285.15999999997</v>
      </c>
      <c r="R952" s="301">
        <f t="array" aca="1" ref="R952" ca="1">SUMPRODUCT(0+(Summary!$D$5:$D$20="Yes"),IFERROR(N(INDIRECT("'"&amp;Summary!$C$5:$C$20&amp;"'!"&amp;ADDRESS(ROW(),COLUMN()))),0))</f>
        <v>-190285.15999999997</v>
      </c>
      <c r="S952" s="301">
        <f t="array" aca="1" ref="S952" ca="1">SUMPRODUCT(0+(Summary!$D$5:$D$20="Yes"),IFERROR(N(INDIRECT("'"&amp;Summary!$C$5:$C$20&amp;"'!"&amp;ADDRESS(ROW(),COLUMN()))),0))</f>
        <v>-190285.15999999997</v>
      </c>
      <c r="T952" s="301">
        <f t="array" aca="1" ref="T952" ca="1">SUMPRODUCT(0+(Summary!$D$5:$D$20="Yes"),IFERROR(N(INDIRECT("'"&amp;Summary!$C$5:$C$20&amp;"'!"&amp;ADDRESS(ROW(),COLUMN()))),0))</f>
        <v>-190285.15999999997</v>
      </c>
      <c r="U952" s="301">
        <f t="array" aca="1" ref="U952" ca="1">SUMPRODUCT(0+(Summary!$D$5:$D$20="Yes"),IFERROR(N(INDIRECT("'"&amp;Summary!$C$5:$C$20&amp;"'!"&amp;ADDRESS(ROW(),COLUMN()))),0))</f>
        <v>-190056.52294907015</v>
      </c>
      <c r="V952" s="301">
        <f t="array" aca="1" ref="V952" ca="1">SUMPRODUCT(0+(Summary!$D$5:$D$20="Yes"),IFERROR(N(INDIRECT("'"&amp;Summary!$C$5:$C$20&amp;"'!"&amp;ADDRESS(ROW(),COLUMN()))),0))</f>
        <v>-189826.9332437613</v>
      </c>
      <c r="W952" s="301">
        <f t="array" aca="1" ref="W952" ca="1">SUMPRODUCT(0+(Summary!$D$5:$D$20="Yes"),IFERROR(N(INDIRECT("'"&amp;Summary!$C$5:$C$20&amp;"'!"&amp;ADDRESS(ROW(),COLUMN()))),0))</f>
        <v>-189596.38691468042</v>
      </c>
      <c r="X952" s="301">
        <f t="array" aca="1" ref="X952" ca="1">SUMPRODUCT(0+(Summary!$D$5:$D$20="Yes"),IFERROR(N(INDIRECT("'"&amp;Summary!$C$5:$C$20&amp;"'!"&amp;ADDRESS(ROW(),COLUMN()))),0))</f>
        <v>-189364.87997589505</v>
      </c>
      <c r="Y952" s="301">
        <f t="array" aca="1" ref="Y952" ca="1">SUMPRODUCT(0+(Summary!$D$5:$D$20="Yes"),IFERROR(N(INDIRECT("'"&amp;Summary!$C$5:$C$20&amp;"'!"&amp;ADDRESS(ROW(),COLUMN()))),0))</f>
        <v>-189132.40842486464</v>
      </c>
      <c r="Z952" s="301">
        <f t="array" aca="1" ref="Z952" ca="1">SUMPRODUCT(0+(Summary!$D$5:$D$20="Yes"),IFERROR(N(INDIRECT("'"&amp;Summary!$C$5:$C$20&amp;"'!"&amp;ADDRESS(ROW(),COLUMN()))),0))</f>
        <v>-188898.96824237172</v>
      </c>
      <c r="AA952" s="301">
        <f t="array" aca="1" ref="AA952" ca="1">SUMPRODUCT(0+(Summary!$D$5:$D$20="Yes"),IFERROR(N(INDIRECT("'"&amp;Summary!$C$5:$C$20&amp;"'!"&amp;ADDRESS(ROW(),COLUMN()))),0))</f>
        <v>-188664.55539245161</v>
      </c>
      <c r="AB952" s="301">
        <f t="array" aca="1" ref="AB952" ca="1">SUMPRODUCT(0+(Summary!$D$5:$D$20="Yes"),IFERROR(N(INDIRECT("'"&amp;Summary!$C$5:$C$20&amp;"'!"&amp;ADDRESS(ROW(),COLUMN()))),0))</f>
        <v>-188429.16582232359</v>
      </c>
      <c r="AC952" s="301">
        <f t="array" aca="1" ref="AC952" ca="1">SUMPRODUCT(0+(Summary!$D$5:$D$20="Yes"),IFERROR(N(INDIRECT("'"&amp;Summary!$C$5:$C$20&amp;"'!"&amp;ADDRESS(ROW(),COLUMN()))),0))</f>
        <v>-188192.79546232003</v>
      </c>
      <c r="AD952" s="301">
        <f t="array" aca="1" ref="AD952" ca="1">SUMPRODUCT(0+(Summary!$D$5:$D$20="Yes"),IFERROR(N(INDIRECT("'"&amp;Summary!$C$5:$C$20&amp;"'!"&amp;ADDRESS(ROW(),COLUMN()))),0))</f>
        <v>-187955.44022581648</v>
      </c>
      <c r="AE952" s="301">
        <f t="array" aca="1" ref="AE952" ca="1">SUMPRODUCT(0+(Summary!$D$5:$D$20="Yes"),IFERROR(N(INDIRECT("'"&amp;Summary!$C$5:$C$20&amp;"'!"&amp;ADDRESS(ROW(),COLUMN()))),0))</f>
        <v>-213088.66808798877</v>
      </c>
      <c r="AF952" s="301">
        <f t="array" aca="1" ref="AF952" ca="1">SUMPRODUCT(0+(Summary!$D$5:$D$20="Yes"),IFERROR(N(INDIRECT("'"&amp;Summary!$C$5:$C$20&amp;"'!"&amp;ADDRESS(ROW(),COLUMN()))),0))</f>
        <v>-212817.32047971949</v>
      </c>
      <c r="AG952" s="301">
        <f t="array" aca="1" ref="AG952" ca="1">SUMPRODUCT(0+(Summary!$D$5:$D$20="Yes"),IFERROR(N(INDIRECT("'"&amp;Summary!$C$5:$C$20&amp;"'!"&amp;ADDRESS(ROW(),COLUMN()))),0))</f>
        <v>-212544.89878716751</v>
      </c>
      <c r="AH952" s="301">
        <f t="array" aca="1" ref="AH952" ca="1">SUMPRODUCT(0+(Summary!$D$5:$D$20="Yes"),IFERROR(N(INDIRECT("'"&amp;Summary!$C$5:$C$20&amp;"'!"&amp;ADDRESS(ROW(),COLUMN()))),0))</f>
        <v>-212271.39875874919</v>
      </c>
      <c r="AI952" s="301">
        <f t="array" aca="1" ref="AI952" ca="1">SUMPRODUCT(0+(Summary!$D$5:$D$20="Yes"),IFERROR(N(INDIRECT("'"&amp;Summary!$C$5:$C$20&amp;"'!"&amp;ADDRESS(ROW(),COLUMN()))),0))</f>
        <v>-211996.81612605171</v>
      </c>
      <c r="AJ952" s="301">
        <f t="array" aca="1" ref="AJ952" ca="1">SUMPRODUCT(0+(Summary!$D$5:$D$20="Yes"),IFERROR(N(INDIRECT("'"&amp;Summary!$C$5:$C$20&amp;"'!"&amp;ADDRESS(ROW(),COLUMN()))),0))</f>
        <v>-211721.14660376642</v>
      </c>
      <c r="AK952" s="301">
        <f t="array" aca="1" ref="AK952" ca="1">SUMPRODUCT(0+(Summary!$D$5:$D$20="Yes"),IFERROR(N(INDIRECT("'"&amp;Summary!$C$5:$C$20&amp;"'!"&amp;ADDRESS(ROW(),COLUMN()))),0))</f>
        <v>-211444.38588962215</v>
      </c>
      <c r="AL952" s="301">
        <f t="array" aca="1" ref="AL952" ca="1">SUMPRODUCT(0+(Summary!$D$5:$D$20="Yes"),IFERROR(N(INDIRECT("'"&amp;Summary!$C$5:$C$20&amp;"'!"&amp;ADDRESS(ROW(),COLUMN()))),0))</f>
        <v>-211166.5296643177</v>
      </c>
      <c r="AM952" s="301">
        <f t="array" aca="1" ref="AM952" ca="1">SUMPRODUCT(0+(Summary!$D$5:$D$20="Yes"),IFERROR(N(INDIRECT("'"&amp;Summary!$C$5:$C$20&amp;"'!"&amp;ADDRESS(ROW(),COLUMN()))),0))</f>
        <v>-210887.57359145471</v>
      </c>
      <c r="AN952" s="301">
        <f t="array" aca="1" ref="AN952" ca="1">SUMPRODUCT(0+(Summary!$D$5:$D$20="Yes"),IFERROR(N(INDIRECT("'"&amp;Summary!$C$5:$C$20&amp;"'!"&amp;ADDRESS(ROW(),COLUMN()))),0))</f>
        <v>-210607.51331747012</v>
      </c>
      <c r="AO952" s="301">
        <f t="array" aca="1" ref="AO952" ca="1">SUMPRODUCT(0+(Summary!$D$5:$D$20="Yes"),IFERROR(N(INDIRECT("'"&amp;Summary!$C$5:$C$20&amp;"'!"&amp;ADDRESS(ROW(),COLUMN()))),0))</f>
        <v>-210326.34447156749</v>
      </c>
      <c r="AP952" s="301">
        <f t="array" aca="1" ref="AP952" ca="1">SUMPRODUCT(0+(Summary!$D$5:$D$20="Yes"),IFERROR(N(INDIRECT("'"&amp;Summary!$C$5:$C$20&amp;"'!"&amp;ADDRESS(ROW(),COLUMN()))),0))</f>
        <v>-210044.06266564992</v>
      </c>
      <c r="AQ952" s="301">
        <f t="array" aca="1" ref="AQ952" ca="1">SUMPRODUCT(0+(Summary!$D$5:$D$20="Yes"),IFERROR(N(INDIRECT("'"&amp;Summary!$C$5:$C$20&amp;"'!"&amp;ADDRESS(ROW(),COLUMN()))),0))</f>
        <v>-209760.66349425056</v>
      </c>
      <c r="AR952" s="301">
        <f t="array" aca="1" ref="AR952" ca="1">SUMPRODUCT(0+(Summary!$D$5:$D$20="Yes"),IFERROR(N(INDIRECT("'"&amp;Summary!$C$5:$C$20&amp;"'!"&amp;ADDRESS(ROW(),COLUMN()))),0))</f>
        <v>-209476.14253446445</v>
      </c>
      <c r="AS952" s="301">
        <f t="array" aca="1" ref="AS952" ca="1">SUMPRODUCT(0+(Summary!$D$5:$D$20="Yes"),IFERROR(N(INDIRECT("'"&amp;Summary!$C$5:$C$20&amp;"'!"&amp;ADDRESS(ROW(),COLUMN()))),0))</f>
        <v>-209190.49534587917</v>
      </c>
      <c r="AT952" s="301">
        <f t="array" aca="1" ref="AT952" ca="1">SUMPRODUCT(0+(Summary!$D$5:$D$20="Yes"),IFERROR(N(INDIRECT("'"&amp;Summary!$C$5:$C$20&amp;"'!"&amp;ADDRESS(ROW(),COLUMN()))),0))</f>
        <v>-208903.71747050574</v>
      </c>
      <c r="AU952" s="301">
        <f t="array" aca="1" ref="AU952" ca="1">SUMPRODUCT(0+(Summary!$D$5:$D$20="Yes"),IFERROR(N(INDIRECT("'"&amp;Summary!$C$5:$C$20&amp;"'!"&amp;ADDRESS(ROW(),COLUMN()))),0))</f>
        <v>-208615.80443270894</v>
      </c>
      <c r="AV952" s="301">
        <f t="array" aca="1" ref="AV952" ca="1">SUMPRODUCT(0+(Summary!$D$5:$D$20="Yes"),IFERROR(N(INDIRECT("'"&amp;Summary!$C$5:$C$20&amp;"'!"&amp;ADDRESS(ROW(),COLUMN()))),0))</f>
        <v>-208326.75173913757</v>
      </c>
      <c r="AW952" s="301">
        <f t="array" aca="1" ref="AW952" ca="1">SUMPRODUCT(0+(Summary!$D$5:$D$20="Yes"),IFERROR(N(INDIRECT("'"&amp;Summary!$C$5:$C$20&amp;"'!"&amp;ADDRESS(ROW(),COLUMN()))),0))</f>
        <v>-208036.55487865407</v>
      </c>
      <c r="AX952" s="301">
        <f t="array" aca="1" ref="AX952" ca="1">SUMPRODUCT(0+(Summary!$D$5:$D$20="Yes"),IFERROR(N(INDIRECT("'"&amp;Summary!$C$5:$C$20&amp;"'!"&amp;ADDRESS(ROW(),COLUMN()))),0))</f>
        <v>-207745.20932226456</v>
      </c>
      <c r="AY952" s="301">
        <f t="array" aca="1" ref="AY952" ca="1">SUMPRODUCT(0+(Summary!$D$5:$D$20="Yes"),IFERROR(N(INDIRECT("'"&amp;Summary!$C$5:$C$20&amp;"'!"&amp;ADDRESS(ROW(),COLUMN()))),0))</f>
        <v>-207452.71052304766</v>
      </c>
      <c r="AZ952" s="301">
        <f t="array" aca="1" ref="AZ952" ca="1">SUMPRODUCT(0+(Summary!$D$5:$D$20="Yes"),IFERROR(N(INDIRECT("'"&amp;Summary!$C$5:$C$20&amp;"'!"&amp;ADDRESS(ROW(),COLUMN()))),0))</f>
        <v>-207159.05391608379</v>
      </c>
      <c r="BA952" s="301">
        <f t="array" aca="1" ref="BA952" ca="1">SUMPRODUCT(0+(Summary!$D$5:$D$20="Yes"),IFERROR(N(INDIRECT("'"&amp;Summary!$C$5:$C$20&amp;"'!"&amp;ADDRESS(ROW(),COLUMN()))),0))</f>
        <v>-82722.196120196677</v>
      </c>
      <c r="BB952" s="301">
        <f t="array" aca="1" ref="BB952" ca="1">SUMPRODUCT(0+(Summary!$D$5:$D$20="Yes"),IFERROR(N(INDIRECT("'"&amp;Summary!$C$5:$C$20&amp;"'!"&amp;ADDRESS(ROW(),COLUMN()))),0))</f>
        <v>-82587.446676336243</v>
      </c>
      <c r="BC952" s="301">
        <f t="array" aca="1" ref="BC952" ca="1">SUMPRODUCT(0+(Summary!$D$5:$D$20="Yes"),IFERROR(N(INDIRECT("'"&amp;Summary!$C$5:$C$20&amp;"'!"&amp;ADDRESS(ROW(),COLUMN()))),0))</f>
        <v>-43041.101962542765</v>
      </c>
      <c r="BD952" s="301">
        <f t="array" aca="1" ref="BD952" ca="1">SUMPRODUCT(0+(Summary!$D$5:$D$20="Yes"),IFERROR(N(INDIRECT("'"&amp;Summary!$C$5:$C$20&amp;"'!"&amp;ADDRESS(ROW(),COLUMN()))),0))</f>
        <v>-42970.203032115234</v>
      </c>
      <c r="BE952" s="301">
        <f t="array" aca="1" ref="BE952" ca="1">SUMPRODUCT(0+(Summary!$D$5:$D$20="Yes"),IFERROR(N(INDIRECT("'"&amp;Summary!$C$5:$C$20&amp;"'!"&amp;ADDRESS(ROW(),COLUMN()))),0))</f>
        <v>-42899.023460088101</v>
      </c>
      <c r="BF952" s="301">
        <f t="array" aca="1" ref="BF952" ca="1">SUMPRODUCT(0+(Summary!$D$5:$D$20="Yes"),IFERROR(N(INDIRECT("'"&amp;Summary!$C$5:$C$20&amp;"'!"&amp;ADDRESS(ROW(),COLUMN()))),0))</f>
        <v>-42827.562135588363</v>
      </c>
      <c r="BG952" s="301">
        <f t="array" aca="1" ref="BG952" ca="1">SUMPRODUCT(0+(Summary!$D$5:$D$20="Yes"),IFERROR(N(INDIRECT("'"&amp;Summary!$C$5:$C$20&amp;"'!"&amp;ADDRESS(ROW(),COLUMN()))),0))</f>
        <v>-42755.817943345799</v>
      </c>
      <c r="BH952" s="301">
        <f t="array" aca="1" ref="BH952" ca="1">SUMPRODUCT(0+(Summary!$D$5:$D$20="Yes"),IFERROR(N(INDIRECT("'"&amp;Summary!$C$5:$C$20&amp;"'!"&amp;ADDRESS(ROW(),COLUMN()))),0))</f>
        <v>-42683.789763675624</v>
      </c>
      <c r="BI952" s="301">
        <f t="array" aca="1" ref="BI952" ca="1">SUMPRODUCT(0+(Summary!$D$5:$D$20="Yes"),IFERROR(N(INDIRECT("'"&amp;Summary!$C$5:$C$20&amp;"'!"&amp;ADDRESS(ROW(),COLUMN()))),0))</f>
        <v>-42611.476472460912</v>
      </c>
      <c r="BJ952" s="301">
        <f t="array" aca="1" ref="BJ952" ca="1">SUMPRODUCT(0+(Summary!$D$5:$D$20="Yes"),IFERROR(N(INDIRECT("'"&amp;Summary!$C$5:$C$20&amp;"'!"&amp;ADDRESS(ROW(),COLUMN()))),0))</f>
        <v>-42538.876941135146</v>
      </c>
      <c r="BK952" s="301">
        <f t="array" aca="1" ref="BK952" ca="1">SUMPRODUCT(0+(Summary!$D$5:$D$20="Yes"),IFERROR(N(INDIRECT("'"&amp;Summary!$C$5:$C$20&amp;"'!"&amp;ADDRESS(ROW(),COLUMN()))),0))</f>
        <v>-42465.990036664545</v>
      </c>
      <c r="BL952" s="301">
        <f t="array" aca="1" ref="BL952" ca="1">SUMPRODUCT(0+(Summary!$D$5:$D$20="Yes"),IFERROR(N(INDIRECT("'"&amp;Summary!$C$5:$C$20&amp;"'!"&amp;ADDRESS(ROW(),COLUMN()))),0))</f>
        <v>-42392.814621530415</v>
      </c>
      <c r="BM952" s="301">
        <f t="array" aca="1" ref="BM952" ca="1">SUMPRODUCT(0+(Summary!$D$5:$D$20="Yes"),IFERROR(N(INDIRECT("'"&amp;Summary!$C$5:$C$20&amp;"'!"&amp;ADDRESS(ROW(),COLUMN()))),0))</f>
        <v>-13056.634088099216</v>
      </c>
      <c r="BN952" s="301">
        <f t="array" aca="1" ref="BN952" ca="1">SUMPRODUCT(0+(Summary!$D$5:$D$20="Yes"),IFERROR(N(INDIRECT("'"&amp;Summary!$C$5:$C$20&amp;"'!"&amp;ADDRESS(ROW(),COLUMN()))),0))</f>
        <v>-13033.878460283022</v>
      </c>
      <c r="BO952" s="301">
        <f t="array" aca="1" ref="BO952" ca="1">SUMPRODUCT(0+(Summary!$D$5:$D$20="Yes"),IFERROR(N(INDIRECT("'"&amp;Summary!$C$5:$C$20&amp;"'!"&amp;ADDRESS(ROW(),COLUMN()))),0))</f>
        <v>0</v>
      </c>
      <c r="BP952" s="301">
        <f t="array" aca="1" ref="BP952" ca="1">SUMPRODUCT(0+(Summary!$D$5:$D$20="Yes"),IFERROR(N(INDIRECT("'"&amp;Summary!$C$5:$C$20&amp;"'!"&amp;ADDRESS(ROW(),COLUMN()))),0))</f>
        <v>0</v>
      </c>
      <c r="BQ952" s="301">
        <f t="array" aca="1" ref="BQ952" ca="1">SUMPRODUCT(0+(Summary!$D$5:$D$20="Yes"),IFERROR(N(INDIRECT("'"&amp;Summary!$C$5:$C$20&amp;"'!"&amp;ADDRESS(ROW(),COLUMN()))),0))</f>
        <v>0</v>
      </c>
      <c r="BR952" s="301">
        <f t="array" aca="1" ref="BR952" ca="1">SUMPRODUCT(0+(Summary!$D$5:$D$20="Yes"),IFERROR(N(INDIRECT("'"&amp;Summary!$C$5:$C$20&amp;"'!"&amp;ADDRESS(ROW(),COLUMN()))),0))</f>
        <v>0</v>
      </c>
      <c r="BS952" s="301">
        <f t="array" aca="1" ref="BS952" ca="1">SUMPRODUCT(0+(Summary!$D$5:$D$20="Yes"),IFERROR(N(INDIRECT("'"&amp;Summary!$C$5:$C$20&amp;"'!"&amp;ADDRESS(ROW(),COLUMN()))),0))</f>
        <v>0</v>
      </c>
      <c r="BT952" s="301">
        <f t="array" aca="1" ref="BT952" ca="1">SUMPRODUCT(0+(Summary!$D$5:$D$20="Yes"),IFERROR(N(INDIRECT("'"&amp;Summary!$C$5:$C$20&amp;"'!"&amp;ADDRESS(ROW(),COLUMN()))),0))</f>
        <v>0</v>
      </c>
      <c r="BU952" s="301">
        <f t="array" aca="1" ref="BU952" ca="1">SUMPRODUCT(0+(Summary!$D$5:$D$20="Yes"),IFERROR(N(INDIRECT("'"&amp;Summary!$C$5:$C$20&amp;"'!"&amp;ADDRESS(ROW(),COLUMN()))),0))</f>
        <v>0</v>
      </c>
      <c r="BV952" s="301">
        <f t="array" aca="1" ref="BV952" ca="1">SUMPRODUCT(0+(Summary!$D$5:$D$20="Yes"),IFERROR(N(INDIRECT("'"&amp;Summary!$C$5:$C$20&amp;"'!"&amp;ADDRESS(ROW(),COLUMN()))),0))</f>
        <v>0</v>
      </c>
      <c r="BW952" s="301">
        <f t="array" aca="1" ref="BW952" ca="1">SUMPRODUCT(0+(Summary!$D$5:$D$20="Yes"),IFERROR(N(INDIRECT("'"&amp;Summary!$C$5:$C$20&amp;"'!"&amp;ADDRESS(ROW(),COLUMN()))),0))</f>
        <v>0</v>
      </c>
      <c r="BX952" s="301">
        <f t="array" aca="1" ref="BX952" ca="1">SUMPRODUCT(0+(Summary!$D$5:$D$20="Yes"),IFERROR(N(INDIRECT("'"&amp;Summary!$C$5:$C$20&amp;"'!"&amp;ADDRESS(ROW(),COLUMN()))),0))</f>
        <v>0</v>
      </c>
      <c r="BY952" s="301">
        <f t="array" aca="1" ref="BY952" ca="1">SUMPRODUCT(0+(Summary!$D$5:$D$20="Yes"),IFERROR(N(INDIRECT("'"&amp;Summary!$C$5:$C$20&amp;"'!"&amp;ADDRESS(ROW(),COLUMN()))),0))</f>
        <v>0</v>
      </c>
      <c r="BZ952" s="301">
        <f t="array" aca="1" ref="BZ952" ca="1">SUMPRODUCT(0+(Summary!$D$5:$D$20="Yes"),IFERROR(N(INDIRECT("'"&amp;Summary!$C$5:$C$20&amp;"'!"&amp;ADDRESS(ROW(),COLUMN()))),0))</f>
        <v>0</v>
      </c>
      <c r="CA952" s="301">
        <f t="array" aca="1" ref="CA952" ca="1">SUMPRODUCT(0+(Summary!$D$5:$D$20="Yes"),IFERROR(N(INDIRECT("'"&amp;Summary!$C$5:$C$20&amp;"'!"&amp;ADDRESS(ROW(),COLUMN()))),0))</f>
        <v>0</v>
      </c>
      <c r="CB952" s="301">
        <f t="array" aca="1" ref="CB952" ca="1">SUMPRODUCT(0+(Summary!$D$5:$D$20="Yes"),IFERROR(N(INDIRECT("'"&amp;Summary!$C$5:$C$20&amp;"'!"&amp;ADDRESS(ROW(),COLUMN()))),0))</f>
        <v>0</v>
      </c>
      <c r="CC952" s="301">
        <f t="array" aca="1" ref="CC952" ca="1">SUMPRODUCT(0+(Summary!$D$5:$D$20="Yes"),IFERROR(N(INDIRECT("'"&amp;Summary!$C$5:$C$20&amp;"'!"&amp;ADDRESS(ROW(),COLUMN()))),0))</f>
        <v>0</v>
      </c>
      <c r="CD952" s="301">
        <f t="array" aca="1" ref="CD952" ca="1">SUMPRODUCT(0+(Summary!$D$5:$D$20="Yes"),IFERROR(N(INDIRECT("'"&amp;Summary!$C$5:$C$20&amp;"'!"&amp;ADDRESS(ROW(),COLUMN()))),0))</f>
        <v>0</v>
      </c>
      <c r="CE952" s="301">
        <f t="array" aca="1" ref="CE952" ca="1">SUMPRODUCT(0+(Summary!$D$5:$D$20="Yes"),IFERROR(N(INDIRECT("'"&amp;Summary!$C$5:$C$20&amp;"'!"&amp;ADDRESS(ROW(),COLUMN()))),0))</f>
        <v>0</v>
      </c>
      <c r="CF952" s="301">
        <f t="array" aca="1" ref="CF952" ca="1">SUMPRODUCT(0+(Summary!$D$5:$D$20="Yes"),IFERROR(N(INDIRECT("'"&amp;Summary!$C$5:$C$20&amp;"'!"&amp;ADDRESS(ROW(),COLUMN()))),0))</f>
        <v>0</v>
      </c>
      <c r="CG952" s="301">
        <f t="array" aca="1" ref="CG952" ca="1">SUMPRODUCT(0+(Summary!$D$5:$D$20="Yes"),IFERROR(N(INDIRECT("'"&amp;Summary!$C$5:$C$20&amp;"'!"&amp;ADDRESS(ROW(),COLUMN()))),0))</f>
        <v>0</v>
      </c>
      <c r="CH952" s="301">
        <f t="array" aca="1" ref="CH952" ca="1">SUMPRODUCT(0+(Summary!$D$5:$D$20="Yes"),IFERROR(N(INDIRECT("'"&amp;Summary!$C$5:$C$20&amp;"'!"&amp;ADDRESS(ROW(),COLUMN()))),0))</f>
        <v>0</v>
      </c>
      <c r="CI952" s="301">
        <f t="array" aca="1" ref="CI952" ca="1">SUMPRODUCT(0+(Summary!$D$5:$D$20="Yes"),IFERROR(N(INDIRECT("'"&amp;Summary!$C$5:$C$20&amp;"'!"&amp;ADDRESS(ROW(),COLUMN()))),0))</f>
        <v>0</v>
      </c>
      <c r="CJ952" s="301">
        <f t="array" aca="1" ref="CJ952" ca="1">SUMPRODUCT(0+(Summary!$D$5:$D$20="Yes"),IFERROR(N(INDIRECT("'"&amp;Summary!$C$5:$C$20&amp;"'!"&amp;ADDRESS(ROW(),COLUMN()))),0))</f>
        <v>0</v>
      </c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</row>
    <row r="953" spans="3:124" outlineLevel="1">
      <c r="C953" s="232" t="s">
        <v>36</v>
      </c>
      <c r="D953" s="349"/>
      <c r="E953" s="341">
        <f t="array" aca="1" ref="E953" ca="1">SUMPRODUCT(0+(Summary!$D$5:$D$20="Yes"),IFERROR(N(INDIRECT("'"&amp;Summary!$C$5:$C$20&amp;"'!"&amp;ADDRESS(ROW(),COLUMN()))),0))</f>
        <v>0</v>
      </c>
      <c r="F953" s="342">
        <f t="array" aca="1" ref="F953" ca="1">SUMPRODUCT(0+(Summary!$D$5:$D$20="Yes"),IFERROR(N(INDIRECT("'"&amp;Summary!$C$5:$C$20&amp;"'!"&amp;ADDRESS(ROW(),COLUMN()))),0))</f>
        <v>0</v>
      </c>
      <c r="G953" s="342">
        <f t="array" aca="1" ref="G953" ca="1">SUMPRODUCT(0+(Summary!$D$5:$D$20="Yes"),IFERROR(N(INDIRECT("'"&amp;Summary!$C$5:$C$20&amp;"'!"&amp;ADDRESS(ROW(),COLUMN()))),0))</f>
        <v>0</v>
      </c>
      <c r="H953" s="342">
        <f t="array" aca="1" ref="H953" ca="1">SUMPRODUCT(0+(Summary!$D$5:$D$20="Yes"),IFERROR(N(INDIRECT("'"&amp;Summary!$C$5:$C$20&amp;"'!"&amp;ADDRESS(ROW(),COLUMN()))),0))</f>
        <v>0</v>
      </c>
      <c r="I953" s="342">
        <f t="array" aca="1" ref="I953" ca="1">SUMPRODUCT(0+(Summary!$D$5:$D$20="Yes"),IFERROR(N(INDIRECT("'"&amp;Summary!$C$5:$C$20&amp;"'!"&amp;ADDRESS(ROW(),COLUMN()))),0))</f>
        <v>0</v>
      </c>
      <c r="J953" s="342">
        <f t="array" aca="1" ref="J953" ca="1">SUMPRODUCT(0+(Summary!$D$5:$D$20="Yes"),IFERROR(N(INDIRECT("'"&amp;Summary!$C$5:$C$20&amp;"'!"&amp;ADDRESS(ROW(),COLUMN()))),0))</f>
        <v>0</v>
      </c>
      <c r="K953" s="342">
        <f t="array" aca="1" ref="K953" ca="1">SUMPRODUCT(0+(Summary!$D$5:$D$20="Yes"),IFERROR(N(INDIRECT("'"&amp;Summary!$C$5:$C$20&amp;"'!"&amp;ADDRESS(ROW(),COLUMN()))),0))</f>
        <v>0</v>
      </c>
      <c r="L953" s="342">
        <f t="array" aca="1" ref="L953" ca="1">SUMPRODUCT(0+(Summary!$D$5:$D$20="Yes"),IFERROR(N(INDIRECT("'"&amp;Summary!$C$5:$C$20&amp;"'!"&amp;ADDRESS(ROW(),COLUMN()))),0))</f>
        <v>0</v>
      </c>
      <c r="M953" s="342">
        <f t="array" aca="1" ref="M953" ca="1">SUMPRODUCT(0+(Summary!$D$5:$D$20="Yes"),IFERROR(N(INDIRECT("'"&amp;Summary!$C$5:$C$20&amp;"'!"&amp;ADDRESS(ROW(),COLUMN()))),0))</f>
        <v>0</v>
      </c>
      <c r="N953" s="342">
        <f t="array" aca="1" ref="N953" ca="1">SUMPRODUCT(0+(Summary!$D$5:$D$20="Yes"),IFERROR(N(INDIRECT("'"&amp;Summary!$C$5:$C$20&amp;"'!"&amp;ADDRESS(ROW(),COLUMN()))),0))</f>
        <v>0</v>
      </c>
      <c r="O953" s="342">
        <f t="array" aca="1" ref="O953" ca="1">SUMPRODUCT(0+(Summary!$D$5:$D$20="Yes"),IFERROR(N(INDIRECT("'"&amp;Summary!$C$5:$C$20&amp;"'!"&amp;ADDRESS(ROW(),COLUMN()))),0))</f>
        <v>0</v>
      </c>
      <c r="P953" s="342">
        <f t="array" aca="1" ref="P953" ca="1">SUMPRODUCT(0+(Summary!$D$5:$D$20="Yes"),IFERROR(N(INDIRECT("'"&amp;Summary!$C$5:$C$20&amp;"'!"&amp;ADDRESS(ROW(),COLUMN()))),0))</f>
        <v>0</v>
      </c>
      <c r="Q953" s="342">
        <f t="array" aca="1" ref="Q953" ca="1">SUMPRODUCT(0+(Summary!$D$5:$D$20="Yes"),IFERROR(N(INDIRECT("'"&amp;Summary!$C$5:$C$20&amp;"'!"&amp;ADDRESS(ROW(),COLUMN()))),0))</f>
        <v>0</v>
      </c>
      <c r="R953" s="342">
        <f t="array" aca="1" ref="R953" ca="1">SUMPRODUCT(0+(Summary!$D$5:$D$20="Yes"),IFERROR(N(INDIRECT("'"&amp;Summary!$C$5:$C$20&amp;"'!"&amp;ADDRESS(ROW(),COLUMN()))),0))</f>
        <v>0</v>
      </c>
      <c r="S953" s="342">
        <f t="array" aca="1" ref="S953" ca="1">SUMPRODUCT(0+(Summary!$D$5:$D$20="Yes"),IFERROR(N(INDIRECT("'"&amp;Summary!$C$5:$C$20&amp;"'!"&amp;ADDRESS(ROW(),COLUMN()))),0))</f>
        <v>0</v>
      </c>
      <c r="T953" s="342">
        <f t="array" aca="1" ref="T953" ca="1">SUMPRODUCT(0+(Summary!$D$5:$D$20="Yes"),IFERROR(N(INDIRECT("'"&amp;Summary!$C$5:$C$20&amp;"'!"&amp;ADDRESS(ROW(),COLUMN()))),0))</f>
        <v>-54872.89222317894</v>
      </c>
      <c r="U953" s="342">
        <f t="array" aca="1" ref="U953" ca="1">SUMPRODUCT(0+(Summary!$D$5:$D$20="Yes"),IFERROR(N(INDIRECT("'"&amp;Summary!$C$5:$C$20&amp;"'!"&amp;ADDRESS(ROW(),COLUMN()))),0))</f>
        <v>-55101.529274108849</v>
      </c>
      <c r="V953" s="342">
        <f t="array" aca="1" ref="V953" ca="1">SUMPRODUCT(0+(Summary!$D$5:$D$20="Yes"),IFERROR(N(INDIRECT("'"&amp;Summary!$C$5:$C$20&amp;"'!"&amp;ADDRESS(ROW(),COLUMN()))),0))</f>
        <v>-55331.118979417646</v>
      </c>
      <c r="W953" s="342">
        <f t="array" aca="1" ref="W953" ca="1">SUMPRODUCT(0+(Summary!$D$5:$D$20="Yes"),IFERROR(N(INDIRECT("'"&amp;Summary!$C$5:$C$20&amp;"'!"&amp;ADDRESS(ROW(),COLUMN()))),0))</f>
        <v>-55561.665308498559</v>
      </c>
      <c r="X953" s="342">
        <f t="array" aca="1" ref="X953" ca="1">SUMPRODUCT(0+(Summary!$D$5:$D$20="Yes"),IFERROR(N(INDIRECT("'"&amp;Summary!$C$5:$C$20&amp;"'!"&amp;ADDRESS(ROW(),COLUMN()))),0))</f>
        <v>-55793.172247283968</v>
      </c>
      <c r="Y953" s="342">
        <f t="array" aca="1" ref="Y953" ca="1">SUMPRODUCT(0+(Summary!$D$5:$D$20="Yes"),IFERROR(N(INDIRECT("'"&amp;Summary!$C$5:$C$20&amp;"'!"&amp;ADDRESS(ROW(),COLUMN()))),0))</f>
        <v>-56025.643798314319</v>
      </c>
      <c r="Z953" s="342">
        <f t="array" aca="1" ref="Z953" ca="1">SUMPRODUCT(0+(Summary!$D$5:$D$20="Yes"),IFERROR(N(INDIRECT("'"&amp;Summary!$C$5:$C$20&amp;"'!"&amp;ADDRESS(ROW(),COLUMN()))),0))</f>
        <v>-56259.083980807285</v>
      </c>
      <c r="AA953" s="342">
        <f t="array" aca="1" ref="AA953" ca="1">SUMPRODUCT(0+(Summary!$D$5:$D$20="Yes"),IFERROR(N(INDIRECT("'"&amp;Summary!$C$5:$C$20&amp;"'!"&amp;ADDRESS(ROW(),COLUMN()))),0))</f>
        <v>-56493.496830727323</v>
      </c>
      <c r="AB953" s="342">
        <f t="array" aca="1" ref="AB953" ca="1">SUMPRODUCT(0+(Summary!$D$5:$D$20="Yes"),IFERROR(N(INDIRECT("'"&amp;Summary!$C$5:$C$20&amp;"'!"&amp;ADDRESS(ROW(),COLUMN()))),0))</f>
        <v>-56728.88640085535</v>
      </c>
      <c r="AC953" s="342">
        <f t="array" aca="1" ref="AC953" ca="1">SUMPRODUCT(0+(Summary!$D$5:$D$20="Yes"),IFERROR(N(INDIRECT("'"&amp;Summary!$C$5:$C$20&amp;"'!"&amp;ADDRESS(ROW(),COLUMN()))),0))</f>
        <v>-56965.256760858909</v>
      </c>
      <c r="AD953" s="342">
        <f t="array" aca="1" ref="AD953" ca="1">SUMPRODUCT(0+(Summary!$D$5:$D$20="Yes"),IFERROR(N(INDIRECT("'"&amp;Summary!$C$5:$C$20&amp;"'!"&amp;ADDRESS(ROW(),COLUMN()))),0))</f>
        <v>-57202.611997362495</v>
      </c>
      <c r="AE953" s="342">
        <f t="array" aca="1" ref="AE953" ca="1">SUMPRODUCT(0+(Summary!$D$5:$D$20="Yes"),IFERROR(N(INDIRECT("'"&amp;Summary!$C$5:$C$20&amp;"'!"&amp;ADDRESS(ROW(),COLUMN()))),0))</f>
        <v>-68550.974720652783</v>
      </c>
      <c r="AF953" s="342">
        <f t="array" aca="1" ref="AF953" ca="1">SUMPRODUCT(0+(Summary!$D$5:$D$20="Yes"),IFERROR(N(INDIRECT("'"&amp;Summary!$C$5:$C$20&amp;"'!"&amp;ADDRESS(ROW(),COLUMN()))),0))</f>
        <v>-68822.322328922048</v>
      </c>
      <c r="AG953" s="342">
        <f t="array" aca="1" ref="AG953" ca="1">SUMPRODUCT(0+(Summary!$D$5:$D$20="Yes"),IFERROR(N(INDIRECT("'"&amp;Summary!$C$5:$C$20&amp;"'!"&amp;ADDRESS(ROW(),COLUMN()))),0))</f>
        <v>-69094.744021474035</v>
      </c>
      <c r="AH953" s="342">
        <f t="array" aca="1" ref="AH953" ca="1">SUMPRODUCT(0+(Summary!$D$5:$D$20="Yes"),IFERROR(N(INDIRECT("'"&amp;Summary!$C$5:$C$20&amp;"'!"&amp;ADDRESS(ROW(),COLUMN()))),0))</f>
        <v>-69368.244049892353</v>
      </c>
      <c r="AI953" s="342">
        <f t="array" aca="1" ref="AI953" ca="1">SUMPRODUCT(0+(Summary!$D$5:$D$20="Yes"),IFERROR(N(INDIRECT("'"&amp;Summary!$C$5:$C$20&amp;"'!"&amp;ADDRESS(ROW(),COLUMN()))),0))</f>
        <v>-69642.826682589832</v>
      </c>
      <c r="AJ953" s="342">
        <f t="array" aca="1" ref="AJ953" ca="1">SUMPRODUCT(0+(Summary!$D$5:$D$20="Yes"),IFERROR(N(INDIRECT("'"&amp;Summary!$C$5:$C$20&amp;"'!"&amp;ADDRESS(ROW(),COLUMN()))),0))</f>
        <v>-69918.496204875119</v>
      </c>
      <c r="AK953" s="342">
        <f t="array" aca="1" ref="AK953" ca="1">SUMPRODUCT(0+(Summary!$D$5:$D$20="Yes"),IFERROR(N(INDIRECT("'"&amp;Summary!$C$5:$C$20&amp;"'!"&amp;ADDRESS(ROW(),COLUMN()))),0))</f>
        <v>-70195.256919019404</v>
      </c>
      <c r="AL953" s="342">
        <f t="array" aca="1" ref="AL953" ca="1">SUMPRODUCT(0+(Summary!$D$5:$D$20="Yes"),IFERROR(N(INDIRECT("'"&amp;Summary!$C$5:$C$20&amp;"'!"&amp;ADDRESS(ROW(),COLUMN()))),0))</f>
        <v>-70473.113144323856</v>
      </c>
      <c r="AM953" s="342">
        <f t="array" aca="1" ref="AM953" ca="1">SUMPRODUCT(0+(Summary!$D$5:$D$20="Yes"),IFERROR(N(INDIRECT("'"&amp;Summary!$C$5:$C$20&amp;"'!"&amp;ADDRESS(ROW(),COLUMN()))),0))</f>
        <v>-70752.069217186814</v>
      </c>
      <c r="AN953" s="342">
        <f t="array" aca="1" ref="AN953" ca="1">SUMPRODUCT(0+(Summary!$D$5:$D$20="Yes"),IFERROR(N(INDIRECT("'"&amp;Summary!$C$5:$C$20&amp;"'!"&amp;ADDRESS(ROW(),COLUMN()))),0))</f>
        <v>-71032.129491171479</v>
      </c>
      <c r="AO953" s="342">
        <f t="array" aca="1" ref="AO953" ca="1">SUMPRODUCT(0+(Summary!$D$5:$D$20="Yes"),IFERROR(N(INDIRECT("'"&amp;Summary!$C$5:$C$20&amp;"'!"&amp;ADDRESS(ROW(),COLUMN()))),0))</f>
        <v>-71313.298337074055</v>
      </c>
      <c r="AP953" s="342">
        <f t="array" aca="1" ref="AP953" ca="1">SUMPRODUCT(0+(Summary!$D$5:$D$20="Yes"),IFERROR(N(INDIRECT("'"&amp;Summary!$C$5:$C$20&amp;"'!"&amp;ADDRESS(ROW(),COLUMN()))),0))</f>
        <v>-71595.580142991632</v>
      </c>
      <c r="AQ953" s="342">
        <f t="array" aca="1" ref="AQ953" ca="1">SUMPRODUCT(0+(Summary!$D$5:$D$20="Yes"),IFERROR(N(INDIRECT("'"&amp;Summary!$C$5:$C$20&amp;"'!"&amp;ADDRESS(ROW(),COLUMN()))),0))</f>
        <v>-71878.979314390992</v>
      </c>
      <c r="AR953" s="342">
        <f t="array" aca="1" ref="AR953" ca="1">SUMPRODUCT(0+(Summary!$D$5:$D$20="Yes"),IFERROR(N(INDIRECT("'"&amp;Summary!$C$5:$C$20&amp;"'!"&amp;ADDRESS(ROW(),COLUMN()))),0))</f>
        <v>-72163.500274177102</v>
      </c>
      <c r="AS953" s="342">
        <f t="array" aca="1" ref="AS953" ca="1">SUMPRODUCT(0+(Summary!$D$5:$D$20="Yes"),IFERROR(N(INDIRECT("'"&amp;Summary!$C$5:$C$20&amp;"'!"&amp;ADDRESS(ROW(),COLUMN()))),0))</f>
        <v>-72449.147462762412</v>
      </c>
      <c r="AT953" s="342">
        <f t="array" aca="1" ref="AT953" ca="1">SUMPRODUCT(0+(Summary!$D$5:$D$20="Yes"),IFERROR(N(INDIRECT("'"&amp;Summary!$C$5:$C$20&amp;"'!"&amp;ADDRESS(ROW(),COLUMN()))),0))</f>
        <v>-72735.925338135828</v>
      </c>
      <c r="AU953" s="342">
        <f t="array" aca="1" ref="AU953" ca="1">SUMPRODUCT(0+(Summary!$D$5:$D$20="Yes"),IFERROR(N(INDIRECT("'"&amp;Summary!$C$5:$C$20&amp;"'!"&amp;ADDRESS(ROW(),COLUMN()))),0))</f>
        <v>-73023.838375932624</v>
      </c>
      <c r="AV953" s="342">
        <f t="array" aca="1" ref="AV953" ca="1">SUMPRODUCT(0+(Summary!$D$5:$D$20="Yes"),IFERROR(N(INDIRECT("'"&amp;Summary!$C$5:$C$20&amp;"'!"&amp;ADDRESS(ROW(),COLUMN()))),0))</f>
        <v>-73312.891069504025</v>
      </c>
      <c r="AW953" s="342">
        <f t="array" aca="1" ref="AW953" ca="1">SUMPRODUCT(0+(Summary!$D$5:$D$20="Yes"),IFERROR(N(INDIRECT("'"&amp;Summary!$C$5:$C$20&amp;"'!"&amp;ADDRESS(ROW(),COLUMN()))),0))</f>
        <v>-73603.087929987494</v>
      </c>
      <c r="AX953" s="342">
        <f t="array" aca="1" ref="AX953" ca="1">SUMPRODUCT(0+(Summary!$D$5:$D$20="Yes"),IFERROR(N(INDIRECT("'"&amp;Summary!$C$5:$C$20&amp;"'!"&amp;ADDRESS(ROW(),COLUMN()))),0))</f>
        <v>-73894.433486377005</v>
      </c>
      <c r="AY953" s="342">
        <f t="array" aca="1" ref="AY953" ca="1">SUMPRODUCT(0+(Summary!$D$5:$D$20="Yes"),IFERROR(N(INDIRECT("'"&amp;Summary!$C$5:$C$20&amp;"'!"&amp;ADDRESS(ROW(),COLUMN()))),0))</f>
        <v>-74186.93228559391</v>
      </c>
      <c r="AZ953" s="342">
        <f t="array" aca="1" ref="AZ953" ca="1">SUMPRODUCT(0+(Summary!$D$5:$D$20="Yes"),IFERROR(N(INDIRECT("'"&amp;Summary!$C$5:$C$20&amp;"'!"&amp;ADDRESS(ROW(),COLUMN()))),0))</f>
        <v>-74480.588892557716</v>
      </c>
      <c r="BA953" s="342">
        <f t="array" aca="1" ref="BA953" ca="1">SUMPRODUCT(0+(Summary!$D$5:$D$20="Yes"),IFERROR(N(INDIRECT("'"&amp;Summary!$C$5:$C$20&amp;"'!"&amp;ADDRESS(ROW(),COLUMN()))),0))</f>
        <v>-34041.964764740449</v>
      </c>
      <c r="BB953" s="342">
        <f t="array" aca="1" ref="BB953" ca="1">SUMPRODUCT(0+(Summary!$D$5:$D$20="Yes"),IFERROR(N(INDIRECT("'"&amp;Summary!$C$5:$C$20&amp;"'!"&amp;ADDRESS(ROW(),COLUMN()))),0))</f>
        <v>-34176.714208600883</v>
      </c>
      <c r="BC953" s="342">
        <f t="array" aca="1" ref="BC953" ca="1">SUMPRODUCT(0+(Summary!$D$5:$D$20="Yes"),IFERROR(N(INDIRECT("'"&amp;Summary!$C$5:$C$20&amp;"'!"&amp;ADDRESS(ROW(),COLUMN()))),0))</f>
        <v>-17911.308739585813</v>
      </c>
      <c r="BD953" s="342">
        <f t="array" aca="1" ref="BD953" ca="1">SUMPRODUCT(0+(Summary!$D$5:$D$20="Yes"),IFERROR(N(INDIRECT("'"&amp;Summary!$C$5:$C$20&amp;"'!"&amp;ADDRESS(ROW(),COLUMN()))),0))</f>
        <v>-17982.207670013344</v>
      </c>
      <c r="BE953" s="342">
        <f t="array" aca="1" ref="BE953" ca="1">SUMPRODUCT(0+(Summary!$D$5:$D$20="Yes"),IFERROR(N(INDIRECT("'"&amp;Summary!$C$5:$C$20&amp;"'!"&amp;ADDRESS(ROW(),COLUMN()))),0))</f>
        <v>-18053.38724204048</v>
      </c>
      <c r="BF953" s="342">
        <f t="array" aca="1" ref="BF953" ca="1">SUMPRODUCT(0+(Summary!$D$5:$D$20="Yes"),IFERROR(N(INDIRECT("'"&amp;Summary!$C$5:$C$20&amp;"'!"&amp;ADDRESS(ROW(),COLUMN()))),0))</f>
        <v>-18124.848566540226</v>
      </c>
      <c r="BG953" s="342">
        <f t="array" aca="1" ref="BG953" ca="1">SUMPRODUCT(0+(Summary!$D$5:$D$20="Yes"),IFERROR(N(INDIRECT("'"&amp;Summary!$C$5:$C$20&amp;"'!"&amp;ADDRESS(ROW(),COLUMN()))),0))</f>
        <v>-18196.592758782775</v>
      </c>
      <c r="BH953" s="342">
        <f t="array" aca="1" ref="BH953" ca="1">SUMPRODUCT(0+(Summary!$D$5:$D$20="Yes"),IFERROR(N(INDIRECT("'"&amp;Summary!$C$5:$C$20&amp;"'!"&amp;ADDRESS(ROW(),COLUMN()))),0))</f>
        <v>-18268.620938452957</v>
      </c>
      <c r="BI953" s="342">
        <f t="array" aca="1" ref="BI953" ca="1">SUMPRODUCT(0+(Summary!$D$5:$D$20="Yes"),IFERROR(N(INDIRECT("'"&amp;Summary!$C$5:$C$20&amp;"'!"&amp;ADDRESS(ROW(),COLUMN()))),0))</f>
        <v>-18340.934229667666</v>
      </c>
      <c r="BJ953" s="342">
        <f t="array" aca="1" ref="BJ953" ca="1">SUMPRODUCT(0+(Summary!$D$5:$D$20="Yes"),IFERROR(N(INDIRECT("'"&amp;Summary!$C$5:$C$20&amp;"'!"&amp;ADDRESS(ROW(),COLUMN()))),0))</f>
        <v>-18413.53376099344</v>
      </c>
      <c r="BK953" s="342">
        <f t="array" aca="1" ref="BK953" ca="1">SUMPRODUCT(0+(Summary!$D$5:$D$20="Yes"),IFERROR(N(INDIRECT("'"&amp;Summary!$C$5:$C$20&amp;"'!"&amp;ADDRESS(ROW(),COLUMN()))),0))</f>
        <v>-18486.420665464037</v>
      </c>
      <c r="BL953" s="342">
        <f t="array" aca="1" ref="BL953" ca="1">SUMPRODUCT(0+(Summary!$D$5:$D$20="Yes"),IFERROR(N(INDIRECT("'"&amp;Summary!$C$5:$C$20&amp;"'!"&amp;ADDRESS(ROW(),COLUMN()))),0))</f>
        <v>-18559.596080598167</v>
      </c>
      <c r="BM953" s="342">
        <f t="array" aca="1" ref="BM953" ca="1">SUMPRODUCT(0+(Summary!$D$5:$D$20="Yes"),IFERROR(N(INDIRECT("'"&amp;Summary!$C$5:$C$20&amp;"'!"&amp;ADDRESS(ROW(),COLUMN()))),0))</f>
        <v>-5748.7901851441666</v>
      </c>
      <c r="BN953" s="342">
        <f t="array" aca="1" ref="BN953" ca="1">SUMPRODUCT(0+(Summary!$D$5:$D$20="Yes"),IFERROR(N(INDIRECT("'"&amp;Summary!$C$5:$C$20&amp;"'!"&amp;ADDRESS(ROW(),COLUMN()))),0))</f>
        <v>-5771.5458129603612</v>
      </c>
      <c r="BO953" s="342">
        <f t="array" aca="1" ref="BO953" ca="1">SUMPRODUCT(0+(Summary!$D$5:$D$20="Yes"),IFERROR(N(INDIRECT("'"&amp;Summary!$C$5:$C$20&amp;"'!"&amp;ADDRESS(ROW(),COLUMN()))),0))</f>
        <v>0</v>
      </c>
      <c r="BP953" s="342">
        <f t="array" aca="1" ref="BP953" ca="1">SUMPRODUCT(0+(Summary!$D$5:$D$20="Yes"),IFERROR(N(INDIRECT("'"&amp;Summary!$C$5:$C$20&amp;"'!"&amp;ADDRESS(ROW(),COLUMN()))),0))</f>
        <v>0</v>
      </c>
      <c r="BQ953" s="342">
        <f t="array" aca="1" ref="BQ953" ca="1">SUMPRODUCT(0+(Summary!$D$5:$D$20="Yes"),IFERROR(N(INDIRECT("'"&amp;Summary!$C$5:$C$20&amp;"'!"&amp;ADDRESS(ROW(),COLUMN()))),0))</f>
        <v>0</v>
      </c>
      <c r="BR953" s="342">
        <f t="array" aca="1" ref="BR953" ca="1">SUMPRODUCT(0+(Summary!$D$5:$D$20="Yes"),IFERROR(N(INDIRECT("'"&amp;Summary!$C$5:$C$20&amp;"'!"&amp;ADDRESS(ROW(),COLUMN()))),0))</f>
        <v>0</v>
      </c>
      <c r="BS953" s="342">
        <f t="array" aca="1" ref="BS953" ca="1">SUMPRODUCT(0+(Summary!$D$5:$D$20="Yes"),IFERROR(N(INDIRECT("'"&amp;Summary!$C$5:$C$20&amp;"'!"&amp;ADDRESS(ROW(),COLUMN()))),0))</f>
        <v>0</v>
      </c>
      <c r="BT953" s="342">
        <f t="array" aca="1" ref="BT953" ca="1">SUMPRODUCT(0+(Summary!$D$5:$D$20="Yes"),IFERROR(N(INDIRECT("'"&amp;Summary!$C$5:$C$20&amp;"'!"&amp;ADDRESS(ROW(),COLUMN()))),0))</f>
        <v>0</v>
      </c>
      <c r="BU953" s="342">
        <f t="array" aca="1" ref="BU953" ca="1">SUMPRODUCT(0+(Summary!$D$5:$D$20="Yes"),IFERROR(N(INDIRECT("'"&amp;Summary!$C$5:$C$20&amp;"'!"&amp;ADDRESS(ROW(),COLUMN()))),0))</f>
        <v>0</v>
      </c>
      <c r="BV953" s="342">
        <f t="array" aca="1" ref="BV953" ca="1">SUMPRODUCT(0+(Summary!$D$5:$D$20="Yes"),IFERROR(N(INDIRECT("'"&amp;Summary!$C$5:$C$20&amp;"'!"&amp;ADDRESS(ROW(),COLUMN()))),0))</f>
        <v>0</v>
      </c>
      <c r="BW953" s="342">
        <f t="array" aca="1" ref="BW953" ca="1">SUMPRODUCT(0+(Summary!$D$5:$D$20="Yes"),IFERROR(N(INDIRECT("'"&amp;Summary!$C$5:$C$20&amp;"'!"&amp;ADDRESS(ROW(),COLUMN()))),0))</f>
        <v>0</v>
      </c>
      <c r="BX953" s="342">
        <f t="array" aca="1" ref="BX953" ca="1">SUMPRODUCT(0+(Summary!$D$5:$D$20="Yes"),IFERROR(N(INDIRECT("'"&amp;Summary!$C$5:$C$20&amp;"'!"&amp;ADDRESS(ROW(),COLUMN()))),0))</f>
        <v>0</v>
      </c>
      <c r="BY953" s="342">
        <f t="array" aca="1" ref="BY953" ca="1">SUMPRODUCT(0+(Summary!$D$5:$D$20="Yes"),IFERROR(N(INDIRECT("'"&amp;Summary!$C$5:$C$20&amp;"'!"&amp;ADDRESS(ROW(),COLUMN()))),0))</f>
        <v>0</v>
      </c>
      <c r="BZ953" s="342">
        <f t="array" aca="1" ref="BZ953" ca="1">SUMPRODUCT(0+(Summary!$D$5:$D$20="Yes"),IFERROR(N(INDIRECT("'"&amp;Summary!$C$5:$C$20&amp;"'!"&amp;ADDRESS(ROW(),COLUMN()))),0))</f>
        <v>0</v>
      </c>
      <c r="CA953" s="342">
        <f t="array" aca="1" ref="CA953" ca="1">SUMPRODUCT(0+(Summary!$D$5:$D$20="Yes"),IFERROR(N(INDIRECT("'"&amp;Summary!$C$5:$C$20&amp;"'!"&amp;ADDRESS(ROW(),COLUMN()))),0))</f>
        <v>0</v>
      </c>
      <c r="CB953" s="342">
        <f t="array" aca="1" ref="CB953" ca="1">SUMPRODUCT(0+(Summary!$D$5:$D$20="Yes"),IFERROR(N(INDIRECT("'"&amp;Summary!$C$5:$C$20&amp;"'!"&amp;ADDRESS(ROW(),COLUMN()))),0))</f>
        <v>0</v>
      </c>
      <c r="CC953" s="342">
        <f t="array" aca="1" ref="CC953" ca="1">SUMPRODUCT(0+(Summary!$D$5:$D$20="Yes"),IFERROR(N(INDIRECT("'"&amp;Summary!$C$5:$C$20&amp;"'!"&amp;ADDRESS(ROW(),COLUMN()))),0))</f>
        <v>0</v>
      </c>
      <c r="CD953" s="342">
        <f t="array" aca="1" ref="CD953" ca="1">SUMPRODUCT(0+(Summary!$D$5:$D$20="Yes"),IFERROR(N(INDIRECT("'"&amp;Summary!$C$5:$C$20&amp;"'!"&amp;ADDRESS(ROW(),COLUMN()))),0))</f>
        <v>0</v>
      </c>
      <c r="CE953" s="342">
        <f t="array" aca="1" ref="CE953" ca="1">SUMPRODUCT(0+(Summary!$D$5:$D$20="Yes"),IFERROR(N(INDIRECT("'"&amp;Summary!$C$5:$C$20&amp;"'!"&amp;ADDRESS(ROW(),COLUMN()))),0))</f>
        <v>0</v>
      </c>
      <c r="CF953" s="342">
        <f t="array" aca="1" ref="CF953" ca="1">SUMPRODUCT(0+(Summary!$D$5:$D$20="Yes"),IFERROR(N(INDIRECT("'"&amp;Summary!$C$5:$C$20&amp;"'!"&amp;ADDRESS(ROW(),COLUMN()))),0))</f>
        <v>0</v>
      </c>
      <c r="CG953" s="342">
        <f t="array" aca="1" ref="CG953" ca="1">SUMPRODUCT(0+(Summary!$D$5:$D$20="Yes"),IFERROR(N(INDIRECT("'"&amp;Summary!$C$5:$C$20&amp;"'!"&amp;ADDRESS(ROW(),COLUMN()))),0))</f>
        <v>0</v>
      </c>
      <c r="CH953" s="342">
        <f t="array" aca="1" ref="CH953" ca="1">SUMPRODUCT(0+(Summary!$D$5:$D$20="Yes"),IFERROR(N(INDIRECT("'"&amp;Summary!$C$5:$C$20&amp;"'!"&amp;ADDRESS(ROW(),COLUMN()))),0))</f>
        <v>0</v>
      </c>
      <c r="CI953" s="342">
        <f t="array" aca="1" ref="CI953" ca="1">SUMPRODUCT(0+(Summary!$D$5:$D$20="Yes"),IFERROR(N(INDIRECT("'"&amp;Summary!$C$5:$C$20&amp;"'!"&amp;ADDRESS(ROW(),COLUMN()))),0))</f>
        <v>0</v>
      </c>
      <c r="CJ953" s="342">
        <f t="array" aca="1" ref="CJ953" ca="1">SUMPRODUCT(0+(Summary!$D$5:$D$20="Yes"),IFERROR(N(INDIRECT("'"&amp;Summary!$C$5:$C$20&amp;"'!"&amp;ADDRESS(ROW(),COLUMN()))),0))</f>
        <v>0</v>
      </c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</row>
    <row r="954" spans="3:124" outlineLevel="1">
      <c r="C954" s="4" t="s">
        <v>37</v>
      </c>
      <c r="D954" s="349"/>
      <c r="E954" s="300">
        <f t="array" aca="1" ref="E954" ca="1">SUMPRODUCT(0+(Summary!$D$5:$D$20="Yes"),IFERROR(N(INDIRECT("'"&amp;Summary!$C$5:$C$20&amp;"'!"&amp;ADDRESS(ROW(),COLUMN()))),0))</f>
        <v>-190285.15999999997</v>
      </c>
      <c r="F954" s="301">
        <f t="array" aca="1" ref="F954" ca="1">SUMPRODUCT(0+(Summary!$D$5:$D$20="Yes"),IFERROR(N(INDIRECT("'"&amp;Summary!$C$5:$C$20&amp;"'!"&amp;ADDRESS(ROW(),COLUMN()))),0))</f>
        <v>-190285.15999999997</v>
      </c>
      <c r="G954" s="301">
        <f t="array" aca="1" ref="G954" ca="1">SUMPRODUCT(0+(Summary!$D$5:$D$20="Yes"),IFERROR(N(INDIRECT("'"&amp;Summary!$C$5:$C$20&amp;"'!"&amp;ADDRESS(ROW(),COLUMN()))),0))</f>
        <v>-190285.15999999997</v>
      </c>
      <c r="H954" s="301">
        <f t="array" aca="1" ref="H954" ca="1">SUMPRODUCT(0+(Summary!$D$5:$D$20="Yes"),IFERROR(N(INDIRECT("'"&amp;Summary!$C$5:$C$20&amp;"'!"&amp;ADDRESS(ROW(),COLUMN()))),0))</f>
        <v>-190285.15999999997</v>
      </c>
      <c r="I954" s="301">
        <f t="array" aca="1" ref="I954" ca="1">SUMPRODUCT(0+(Summary!$D$5:$D$20="Yes"),IFERROR(N(INDIRECT("'"&amp;Summary!$C$5:$C$20&amp;"'!"&amp;ADDRESS(ROW(),COLUMN()))),0))</f>
        <v>-190285.15999999997</v>
      </c>
      <c r="J954" s="301">
        <f t="array" aca="1" ref="J954" ca="1">SUMPRODUCT(0+(Summary!$D$5:$D$20="Yes"),IFERROR(N(INDIRECT("'"&amp;Summary!$C$5:$C$20&amp;"'!"&amp;ADDRESS(ROW(),COLUMN()))),0))</f>
        <v>-190285.15999999997</v>
      </c>
      <c r="K954" s="301">
        <f t="array" aca="1" ref="K954" ca="1">SUMPRODUCT(0+(Summary!$D$5:$D$20="Yes"),IFERROR(N(INDIRECT("'"&amp;Summary!$C$5:$C$20&amp;"'!"&amp;ADDRESS(ROW(),COLUMN()))),0))</f>
        <v>-190285.15999999997</v>
      </c>
      <c r="L954" s="301">
        <f t="array" aca="1" ref="L954" ca="1">SUMPRODUCT(0+(Summary!$D$5:$D$20="Yes"),IFERROR(N(INDIRECT("'"&amp;Summary!$C$5:$C$20&amp;"'!"&amp;ADDRESS(ROW(),COLUMN()))),0))</f>
        <v>-190285.15999999997</v>
      </c>
      <c r="M954" s="301">
        <f t="array" aca="1" ref="M954" ca="1">SUMPRODUCT(0+(Summary!$D$5:$D$20="Yes"),IFERROR(N(INDIRECT("'"&amp;Summary!$C$5:$C$20&amp;"'!"&amp;ADDRESS(ROW(),COLUMN()))),0))</f>
        <v>-190285.15999999997</v>
      </c>
      <c r="N954" s="301">
        <f t="array" aca="1" ref="N954" ca="1">SUMPRODUCT(0+(Summary!$D$5:$D$20="Yes"),IFERROR(N(INDIRECT("'"&amp;Summary!$C$5:$C$20&amp;"'!"&amp;ADDRESS(ROW(),COLUMN()))),0))</f>
        <v>-190285.15999999997</v>
      </c>
      <c r="O954" s="301">
        <f t="array" aca="1" ref="O954" ca="1">SUMPRODUCT(0+(Summary!$D$5:$D$20="Yes"),IFERROR(N(INDIRECT("'"&amp;Summary!$C$5:$C$20&amp;"'!"&amp;ADDRESS(ROW(),COLUMN()))),0))</f>
        <v>-190285.15999999997</v>
      </c>
      <c r="P954" s="301">
        <f t="array" aca="1" ref="P954" ca="1">SUMPRODUCT(0+(Summary!$D$5:$D$20="Yes"),IFERROR(N(INDIRECT("'"&amp;Summary!$C$5:$C$20&amp;"'!"&amp;ADDRESS(ROW(),COLUMN()))),0))</f>
        <v>-190285.15999999997</v>
      </c>
      <c r="Q954" s="301">
        <f t="array" aca="1" ref="Q954" ca="1">SUMPRODUCT(0+(Summary!$D$5:$D$20="Yes"),IFERROR(N(INDIRECT("'"&amp;Summary!$C$5:$C$20&amp;"'!"&amp;ADDRESS(ROW(),COLUMN()))),0))</f>
        <v>-190285.15999999997</v>
      </c>
      <c r="R954" s="301">
        <f t="array" aca="1" ref="R954" ca="1">SUMPRODUCT(0+(Summary!$D$5:$D$20="Yes"),IFERROR(N(INDIRECT("'"&amp;Summary!$C$5:$C$20&amp;"'!"&amp;ADDRESS(ROW(),COLUMN()))),0))</f>
        <v>-190285.15999999997</v>
      </c>
      <c r="S954" s="301">
        <f t="array" aca="1" ref="S954" ca="1">SUMPRODUCT(0+(Summary!$D$5:$D$20="Yes"),IFERROR(N(INDIRECT("'"&amp;Summary!$C$5:$C$20&amp;"'!"&amp;ADDRESS(ROW(),COLUMN()))),0))</f>
        <v>-190285.15999999997</v>
      </c>
      <c r="T954" s="301">
        <f t="array" aca="1" ref="T954" ca="1">SUMPRODUCT(0+(Summary!$D$5:$D$20="Yes"),IFERROR(N(INDIRECT("'"&amp;Summary!$C$5:$C$20&amp;"'!"&amp;ADDRESS(ROW(),COLUMN()))),0))</f>
        <v>-245158.05222317894</v>
      </c>
      <c r="U954" s="301">
        <f t="array" aca="1" ref="U954" ca="1">SUMPRODUCT(0+(Summary!$D$5:$D$20="Yes"),IFERROR(N(INDIRECT("'"&amp;Summary!$C$5:$C$20&amp;"'!"&amp;ADDRESS(ROW(),COLUMN()))),0))</f>
        <v>-245158.05222317897</v>
      </c>
      <c r="V954" s="301">
        <f t="array" aca="1" ref="V954" ca="1">SUMPRODUCT(0+(Summary!$D$5:$D$20="Yes"),IFERROR(N(INDIRECT("'"&amp;Summary!$C$5:$C$20&amp;"'!"&amp;ADDRESS(ROW(),COLUMN()))),0))</f>
        <v>-245158.05222317897</v>
      </c>
      <c r="W954" s="301">
        <f t="array" aca="1" ref="W954" ca="1">SUMPRODUCT(0+(Summary!$D$5:$D$20="Yes"),IFERROR(N(INDIRECT("'"&amp;Summary!$C$5:$C$20&amp;"'!"&amp;ADDRESS(ROW(),COLUMN()))),0))</f>
        <v>-245158.05222317894</v>
      </c>
      <c r="X954" s="301">
        <f t="array" aca="1" ref="X954" ca="1">SUMPRODUCT(0+(Summary!$D$5:$D$20="Yes"),IFERROR(N(INDIRECT("'"&amp;Summary!$C$5:$C$20&amp;"'!"&amp;ADDRESS(ROW(),COLUMN()))),0))</f>
        <v>-245158.05222317897</v>
      </c>
      <c r="Y954" s="301">
        <f t="array" aca="1" ref="Y954" ca="1">SUMPRODUCT(0+(Summary!$D$5:$D$20="Yes"),IFERROR(N(INDIRECT("'"&amp;Summary!$C$5:$C$20&amp;"'!"&amp;ADDRESS(ROW(),COLUMN()))),0))</f>
        <v>-245158.05222317897</v>
      </c>
      <c r="Z954" s="301">
        <f t="array" aca="1" ref="Z954" ca="1">SUMPRODUCT(0+(Summary!$D$5:$D$20="Yes"),IFERROR(N(INDIRECT("'"&amp;Summary!$C$5:$C$20&amp;"'!"&amp;ADDRESS(ROW(),COLUMN()))),0))</f>
        <v>-245158.05222317897</v>
      </c>
      <c r="AA954" s="301">
        <f t="array" aca="1" ref="AA954" ca="1">SUMPRODUCT(0+(Summary!$D$5:$D$20="Yes"),IFERROR(N(INDIRECT("'"&amp;Summary!$C$5:$C$20&amp;"'!"&amp;ADDRESS(ROW(),COLUMN()))),0))</f>
        <v>-245158.05222317899</v>
      </c>
      <c r="AB954" s="301">
        <f t="array" aca="1" ref="AB954" ca="1">SUMPRODUCT(0+(Summary!$D$5:$D$20="Yes"),IFERROR(N(INDIRECT("'"&amp;Summary!$C$5:$C$20&amp;"'!"&amp;ADDRESS(ROW(),COLUMN()))),0))</f>
        <v>-245158.05222317894</v>
      </c>
      <c r="AC954" s="301">
        <f t="array" aca="1" ref="AC954" ca="1">SUMPRODUCT(0+(Summary!$D$5:$D$20="Yes"),IFERROR(N(INDIRECT("'"&amp;Summary!$C$5:$C$20&amp;"'!"&amp;ADDRESS(ROW(),COLUMN()))),0))</f>
        <v>-245158.05222317894</v>
      </c>
      <c r="AD954" s="301">
        <f t="array" aca="1" ref="AD954" ca="1">SUMPRODUCT(0+(Summary!$D$5:$D$20="Yes"),IFERROR(N(INDIRECT("'"&amp;Summary!$C$5:$C$20&amp;"'!"&amp;ADDRESS(ROW(),COLUMN()))),0))</f>
        <v>-245158.05222317897</v>
      </c>
      <c r="AE954" s="301">
        <f t="array" aca="1" ref="AE954" ca="1">SUMPRODUCT(0+(Summary!$D$5:$D$20="Yes"),IFERROR(N(INDIRECT("'"&amp;Summary!$C$5:$C$20&amp;"'!"&amp;ADDRESS(ROW(),COLUMN()))),0))</f>
        <v>-281639.64280864154</v>
      </c>
      <c r="AF954" s="301">
        <f t="array" aca="1" ref="AF954" ca="1">SUMPRODUCT(0+(Summary!$D$5:$D$20="Yes"),IFERROR(N(INDIRECT("'"&amp;Summary!$C$5:$C$20&amp;"'!"&amp;ADDRESS(ROW(),COLUMN()))),0))</f>
        <v>-281639.64280864154</v>
      </c>
      <c r="AG954" s="301">
        <f t="array" aca="1" ref="AG954" ca="1">SUMPRODUCT(0+(Summary!$D$5:$D$20="Yes"),IFERROR(N(INDIRECT("'"&amp;Summary!$C$5:$C$20&amp;"'!"&amp;ADDRESS(ROW(),COLUMN()))),0))</f>
        <v>-281639.64280864154</v>
      </c>
      <c r="AH954" s="301">
        <f t="array" aca="1" ref="AH954" ca="1">SUMPRODUCT(0+(Summary!$D$5:$D$20="Yes"),IFERROR(N(INDIRECT("'"&amp;Summary!$C$5:$C$20&amp;"'!"&amp;ADDRESS(ROW(),COLUMN()))),0))</f>
        <v>-281639.64280864154</v>
      </c>
      <c r="AI954" s="301">
        <f t="array" aca="1" ref="AI954" ca="1">SUMPRODUCT(0+(Summary!$D$5:$D$20="Yes"),IFERROR(N(INDIRECT("'"&amp;Summary!$C$5:$C$20&amp;"'!"&amp;ADDRESS(ROW(),COLUMN()))),0))</f>
        <v>-281639.64280864154</v>
      </c>
      <c r="AJ954" s="301">
        <f t="array" aca="1" ref="AJ954" ca="1">SUMPRODUCT(0+(Summary!$D$5:$D$20="Yes"),IFERROR(N(INDIRECT("'"&amp;Summary!$C$5:$C$20&amp;"'!"&amp;ADDRESS(ROW(),COLUMN()))),0))</f>
        <v>-281639.64280864154</v>
      </c>
      <c r="AK954" s="301">
        <f t="array" aca="1" ref="AK954" ca="1">SUMPRODUCT(0+(Summary!$D$5:$D$20="Yes"),IFERROR(N(INDIRECT("'"&amp;Summary!$C$5:$C$20&amp;"'!"&amp;ADDRESS(ROW(),COLUMN()))),0))</f>
        <v>-281639.64280864154</v>
      </c>
      <c r="AL954" s="301">
        <f t="array" aca="1" ref="AL954" ca="1">SUMPRODUCT(0+(Summary!$D$5:$D$20="Yes"),IFERROR(N(INDIRECT("'"&amp;Summary!$C$5:$C$20&amp;"'!"&amp;ADDRESS(ROW(),COLUMN()))),0))</f>
        <v>-281639.64280864154</v>
      </c>
      <c r="AM954" s="301">
        <f t="array" aca="1" ref="AM954" ca="1">SUMPRODUCT(0+(Summary!$D$5:$D$20="Yes"),IFERROR(N(INDIRECT("'"&amp;Summary!$C$5:$C$20&amp;"'!"&amp;ADDRESS(ROW(),COLUMN()))),0))</f>
        <v>-281639.64280864154</v>
      </c>
      <c r="AN954" s="301">
        <f t="array" aca="1" ref="AN954" ca="1">SUMPRODUCT(0+(Summary!$D$5:$D$20="Yes"),IFERROR(N(INDIRECT("'"&amp;Summary!$C$5:$C$20&amp;"'!"&amp;ADDRESS(ROW(),COLUMN()))),0))</f>
        <v>-281639.64280864154</v>
      </c>
      <c r="AO954" s="301">
        <f t="array" aca="1" ref="AO954" ca="1">SUMPRODUCT(0+(Summary!$D$5:$D$20="Yes"),IFERROR(N(INDIRECT("'"&amp;Summary!$C$5:$C$20&amp;"'!"&amp;ADDRESS(ROW(),COLUMN()))),0))</f>
        <v>-281639.64280864154</v>
      </c>
      <c r="AP954" s="301">
        <f t="array" aca="1" ref="AP954" ca="1">SUMPRODUCT(0+(Summary!$D$5:$D$20="Yes"),IFERROR(N(INDIRECT("'"&amp;Summary!$C$5:$C$20&amp;"'!"&amp;ADDRESS(ROW(),COLUMN()))),0))</f>
        <v>-281639.64280864154</v>
      </c>
      <c r="AQ954" s="301">
        <f t="array" aca="1" ref="AQ954" ca="1">SUMPRODUCT(0+(Summary!$D$5:$D$20="Yes"),IFERROR(N(INDIRECT("'"&amp;Summary!$C$5:$C$20&amp;"'!"&amp;ADDRESS(ROW(),COLUMN()))),0))</f>
        <v>-281639.64280864154</v>
      </c>
      <c r="AR954" s="301">
        <f t="array" aca="1" ref="AR954" ca="1">SUMPRODUCT(0+(Summary!$D$5:$D$20="Yes"),IFERROR(N(INDIRECT("'"&amp;Summary!$C$5:$C$20&amp;"'!"&amp;ADDRESS(ROW(),COLUMN()))),0))</f>
        <v>-281639.64280864154</v>
      </c>
      <c r="AS954" s="301">
        <f t="array" aca="1" ref="AS954" ca="1">SUMPRODUCT(0+(Summary!$D$5:$D$20="Yes"),IFERROR(N(INDIRECT("'"&amp;Summary!$C$5:$C$20&amp;"'!"&amp;ADDRESS(ROW(),COLUMN()))),0))</f>
        <v>-281639.64280864154</v>
      </c>
      <c r="AT954" s="301">
        <f t="array" aca="1" ref="AT954" ca="1">SUMPRODUCT(0+(Summary!$D$5:$D$20="Yes"),IFERROR(N(INDIRECT("'"&amp;Summary!$C$5:$C$20&amp;"'!"&amp;ADDRESS(ROW(),COLUMN()))),0))</f>
        <v>-281639.64280864154</v>
      </c>
      <c r="AU954" s="301">
        <f t="array" aca="1" ref="AU954" ca="1">SUMPRODUCT(0+(Summary!$D$5:$D$20="Yes"),IFERROR(N(INDIRECT("'"&amp;Summary!$C$5:$C$20&amp;"'!"&amp;ADDRESS(ROW(),COLUMN()))),0))</f>
        <v>-281639.64280864154</v>
      </c>
      <c r="AV954" s="301">
        <f t="array" aca="1" ref="AV954" ca="1">SUMPRODUCT(0+(Summary!$D$5:$D$20="Yes"),IFERROR(N(INDIRECT("'"&amp;Summary!$C$5:$C$20&amp;"'!"&amp;ADDRESS(ROW(),COLUMN()))),0))</f>
        <v>-281639.64280864154</v>
      </c>
      <c r="AW954" s="301">
        <f t="array" aca="1" ref="AW954" ca="1">SUMPRODUCT(0+(Summary!$D$5:$D$20="Yes"),IFERROR(N(INDIRECT("'"&amp;Summary!$C$5:$C$20&amp;"'!"&amp;ADDRESS(ROW(),COLUMN()))),0))</f>
        <v>-281639.64280864154</v>
      </c>
      <c r="AX954" s="301">
        <f t="array" aca="1" ref="AX954" ca="1">SUMPRODUCT(0+(Summary!$D$5:$D$20="Yes"),IFERROR(N(INDIRECT("'"&amp;Summary!$C$5:$C$20&amp;"'!"&amp;ADDRESS(ROW(),COLUMN()))),0))</f>
        <v>-281639.64280864154</v>
      </c>
      <c r="AY954" s="301">
        <f t="array" aca="1" ref="AY954" ca="1">SUMPRODUCT(0+(Summary!$D$5:$D$20="Yes"),IFERROR(N(INDIRECT("'"&amp;Summary!$C$5:$C$20&amp;"'!"&amp;ADDRESS(ROW(),COLUMN()))),0))</f>
        <v>-281639.64280864154</v>
      </c>
      <c r="AZ954" s="301">
        <f t="array" aca="1" ref="AZ954" ca="1">SUMPRODUCT(0+(Summary!$D$5:$D$20="Yes"),IFERROR(N(INDIRECT("'"&amp;Summary!$C$5:$C$20&amp;"'!"&amp;ADDRESS(ROW(),COLUMN()))),0))</f>
        <v>-281639.64280864154</v>
      </c>
      <c r="BA954" s="301">
        <f t="array" aca="1" ref="BA954" ca="1">SUMPRODUCT(0+(Summary!$D$5:$D$20="Yes"),IFERROR(N(INDIRECT("'"&amp;Summary!$C$5:$C$20&amp;"'!"&amp;ADDRESS(ROW(),COLUMN()))),0))</f>
        <v>-116764.16088493713</v>
      </c>
      <c r="BB954" s="301">
        <f t="array" aca="1" ref="BB954" ca="1">SUMPRODUCT(0+(Summary!$D$5:$D$20="Yes"),IFERROR(N(INDIRECT("'"&amp;Summary!$C$5:$C$20&amp;"'!"&amp;ADDRESS(ROW(),COLUMN()))),0))</f>
        <v>-116764.16088493713</v>
      </c>
      <c r="BC954" s="301">
        <f t="array" aca="1" ref="BC954" ca="1">SUMPRODUCT(0+(Summary!$D$5:$D$20="Yes"),IFERROR(N(INDIRECT("'"&amp;Summary!$C$5:$C$20&amp;"'!"&amp;ADDRESS(ROW(),COLUMN()))),0))</f>
        <v>-60952.410702128574</v>
      </c>
      <c r="BD954" s="301">
        <f t="array" aca="1" ref="BD954" ca="1">SUMPRODUCT(0+(Summary!$D$5:$D$20="Yes"),IFERROR(N(INDIRECT("'"&amp;Summary!$C$5:$C$20&amp;"'!"&amp;ADDRESS(ROW(),COLUMN()))),0))</f>
        <v>-60952.410702128574</v>
      </c>
      <c r="BE954" s="301">
        <f t="array" aca="1" ref="BE954" ca="1">SUMPRODUCT(0+(Summary!$D$5:$D$20="Yes"),IFERROR(N(INDIRECT("'"&amp;Summary!$C$5:$C$20&amp;"'!"&amp;ADDRESS(ROW(),COLUMN()))),0))</f>
        <v>-60952.410702128582</v>
      </c>
      <c r="BF954" s="301">
        <f t="array" aca="1" ref="BF954" ca="1">SUMPRODUCT(0+(Summary!$D$5:$D$20="Yes"),IFERROR(N(INDIRECT("'"&amp;Summary!$C$5:$C$20&amp;"'!"&amp;ADDRESS(ROW(),COLUMN()))),0))</f>
        <v>-60952.410702128589</v>
      </c>
      <c r="BG954" s="301">
        <f t="array" aca="1" ref="BG954" ca="1">SUMPRODUCT(0+(Summary!$D$5:$D$20="Yes"),IFERROR(N(INDIRECT("'"&amp;Summary!$C$5:$C$20&amp;"'!"&amp;ADDRESS(ROW(),COLUMN()))),0))</f>
        <v>-60952.410702128574</v>
      </c>
      <c r="BH954" s="301">
        <f t="array" aca="1" ref="BH954" ca="1">SUMPRODUCT(0+(Summary!$D$5:$D$20="Yes"),IFERROR(N(INDIRECT("'"&amp;Summary!$C$5:$C$20&amp;"'!"&amp;ADDRESS(ROW(),COLUMN()))),0))</f>
        <v>-60952.410702128582</v>
      </c>
      <c r="BI954" s="301">
        <f t="array" aca="1" ref="BI954" ca="1">SUMPRODUCT(0+(Summary!$D$5:$D$20="Yes"),IFERROR(N(INDIRECT("'"&amp;Summary!$C$5:$C$20&amp;"'!"&amp;ADDRESS(ROW(),COLUMN()))),0))</f>
        <v>-60952.410702128582</v>
      </c>
      <c r="BJ954" s="301">
        <f t="array" aca="1" ref="BJ954" ca="1">SUMPRODUCT(0+(Summary!$D$5:$D$20="Yes"),IFERROR(N(INDIRECT("'"&amp;Summary!$C$5:$C$20&amp;"'!"&amp;ADDRESS(ROW(),COLUMN()))),0))</f>
        <v>-60952.410702128582</v>
      </c>
      <c r="BK954" s="301">
        <f t="array" aca="1" ref="BK954" ca="1">SUMPRODUCT(0+(Summary!$D$5:$D$20="Yes"),IFERROR(N(INDIRECT("'"&amp;Summary!$C$5:$C$20&amp;"'!"&amp;ADDRESS(ROW(),COLUMN()))),0))</f>
        <v>-60952.410702128582</v>
      </c>
      <c r="BL954" s="301">
        <f t="array" aca="1" ref="BL954" ca="1">SUMPRODUCT(0+(Summary!$D$5:$D$20="Yes"),IFERROR(N(INDIRECT("'"&amp;Summary!$C$5:$C$20&amp;"'!"&amp;ADDRESS(ROW(),COLUMN()))),0))</f>
        <v>-60952.410702128589</v>
      </c>
      <c r="BM954" s="301">
        <f t="array" aca="1" ref="BM954" ca="1">SUMPRODUCT(0+(Summary!$D$5:$D$20="Yes"),IFERROR(N(INDIRECT("'"&amp;Summary!$C$5:$C$20&amp;"'!"&amp;ADDRESS(ROW(),COLUMN()))),0))</f>
        <v>-18805.424273243381</v>
      </c>
      <c r="BN954" s="301">
        <f t="array" aca="1" ref="BN954" ca="1">SUMPRODUCT(0+(Summary!$D$5:$D$20="Yes"),IFERROR(N(INDIRECT("'"&amp;Summary!$C$5:$C$20&amp;"'!"&amp;ADDRESS(ROW(),COLUMN()))),0))</f>
        <v>-18805.424273243385</v>
      </c>
      <c r="BO954" s="301">
        <f t="array" aca="1" ref="BO954" ca="1">SUMPRODUCT(0+(Summary!$D$5:$D$20="Yes"),IFERROR(N(INDIRECT("'"&amp;Summary!$C$5:$C$20&amp;"'!"&amp;ADDRESS(ROW(),COLUMN()))),0))</f>
        <v>0</v>
      </c>
      <c r="BP954" s="301">
        <f t="array" aca="1" ref="BP954" ca="1">SUMPRODUCT(0+(Summary!$D$5:$D$20="Yes"),IFERROR(N(INDIRECT("'"&amp;Summary!$C$5:$C$20&amp;"'!"&amp;ADDRESS(ROW(),COLUMN()))),0))</f>
        <v>0</v>
      </c>
      <c r="BQ954" s="301">
        <f t="array" aca="1" ref="BQ954" ca="1">SUMPRODUCT(0+(Summary!$D$5:$D$20="Yes"),IFERROR(N(INDIRECT("'"&amp;Summary!$C$5:$C$20&amp;"'!"&amp;ADDRESS(ROW(),COLUMN()))),0))</f>
        <v>0</v>
      </c>
      <c r="BR954" s="301">
        <f t="array" aca="1" ref="BR954" ca="1">SUMPRODUCT(0+(Summary!$D$5:$D$20="Yes"),IFERROR(N(INDIRECT("'"&amp;Summary!$C$5:$C$20&amp;"'!"&amp;ADDRESS(ROW(),COLUMN()))),0))</f>
        <v>0</v>
      </c>
      <c r="BS954" s="301">
        <f t="array" aca="1" ref="BS954" ca="1">SUMPRODUCT(0+(Summary!$D$5:$D$20="Yes"),IFERROR(N(INDIRECT("'"&amp;Summary!$C$5:$C$20&amp;"'!"&amp;ADDRESS(ROW(),COLUMN()))),0))</f>
        <v>0</v>
      </c>
      <c r="BT954" s="301">
        <f t="array" aca="1" ref="BT954" ca="1">SUMPRODUCT(0+(Summary!$D$5:$D$20="Yes"),IFERROR(N(INDIRECT("'"&amp;Summary!$C$5:$C$20&amp;"'!"&amp;ADDRESS(ROW(),COLUMN()))),0))</f>
        <v>0</v>
      </c>
      <c r="BU954" s="301">
        <f t="array" aca="1" ref="BU954" ca="1">SUMPRODUCT(0+(Summary!$D$5:$D$20="Yes"),IFERROR(N(INDIRECT("'"&amp;Summary!$C$5:$C$20&amp;"'!"&amp;ADDRESS(ROW(),COLUMN()))),0))</f>
        <v>0</v>
      </c>
      <c r="BV954" s="301">
        <f t="array" aca="1" ref="BV954" ca="1">SUMPRODUCT(0+(Summary!$D$5:$D$20="Yes"),IFERROR(N(INDIRECT("'"&amp;Summary!$C$5:$C$20&amp;"'!"&amp;ADDRESS(ROW(),COLUMN()))),0))</f>
        <v>0</v>
      </c>
      <c r="BW954" s="301">
        <f t="array" aca="1" ref="BW954" ca="1">SUMPRODUCT(0+(Summary!$D$5:$D$20="Yes"),IFERROR(N(INDIRECT("'"&amp;Summary!$C$5:$C$20&amp;"'!"&amp;ADDRESS(ROW(),COLUMN()))),0))</f>
        <v>0</v>
      </c>
      <c r="BX954" s="301">
        <f t="array" aca="1" ref="BX954" ca="1">SUMPRODUCT(0+(Summary!$D$5:$D$20="Yes"),IFERROR(N(INDIRECT("'"&amp;Summary!$C$5:$C$20&amp;"'!"&amp;ADDRESS(ROW(),COLUMN()))),0))</f>
        <v>0</v>
      </c>
      <c r="BY954" s="301">
        <f t="array" aca="1" ref="BY954" ca="1">SUMPRODUCT(0+(Summary!$D$5:$D$20="Yes"),IFERROR(N(INDIRECT("'"&amp;Summary!$C$5:$C$20&amp;"'!"&amp;ADDRESS(ROW(),COLUMN()))),0))</f>
        <v>0</v>
      </c>
      <c r="BZ954" s="301">
        <f t="array" aca="1" ref="BZ954" ca="1">SUMPRODUCT(0+(Summary!$D$5:$D$20="Yes"),IFERROR(N(INDIRECT("'"&amp;Summary!$C$5:$C$20&amp;"'!"&amp;ADDRESS(ROW(),COLUMN()))),0))</f>
        <v>0</v>
      </c>
      <c r="CA954" s="301">
        <f t="array" aca="1" ref="CA954" ca="1">SUMPRODUCT(0+(Summary!$D$5:$D$20="Yes"),IFERROR(N(INDIRECT("'"&amp;Summary!$C$5:$C$20&amp;"'!"&amp;ADDRESS(ROW(),COLUMN()))),0))</f>
        <v>0</v>
      </c>
      <c r="CB954" s="301">
        <f t="array" aca="1" ref="CB954" ca="1">SUMPRODUCT(0+(Summary!$D$5:$D$20="Yes"),IFERROR(N(INDIRECT("'"&amp;Summary!$C$5:$C$20&amp;"'!"&amp;ADDRESS(ROW(),COLUMN()))),0))</f>
        <v>0</v>
      </c>
      <c r="CC954" s="301">
        <f t="array" aca="1" ref="CC954" ca="1">SUMPRODUCT(0+(Summary!$D$5:$D$20="Yes"),IFERROR(N(INDIRECT("'"&amp;Summary!$C$5:$C$20&amp;"'!"&amp;ADDRESS(ROW(),COLUMN()))),0))</f>
        <v>0</v>
      </c>
      <c r="CD954" s="301">
        <f t="array" aca="1" ref="CD954" ca="1">SUMPRODUCT(0+(Summary!$D$5:$D$20="Yes"),IFERROR(N(INDIRECT("'"&amp;Summary!$C$5:$C$20&amp;"'!"&amp;ADDRESS(ROW(),COLUMN()))),0))</f>
        <v>0</v>
      </c>
      <c r="CE954" s="301">
        <f t="array" aca="1" ref="CE954" ca="1">SUMPRODUCT(0+(Summary!$D$5:$D$20="Yes"),IFERROR(N(INDIRECT("'"&amp;Summary!$C$5:$C$20&amp;"'!"&amp;ADDRESS(ROW(),COLUMN()))),0))</f>
        <v>0</v>
      </c>
      <c r="CF954" s="301">
        <f t="array" aca="1" ref="CF954" ca="1">SUMPRODUCT(0+(Summary!$D$5:$D$20="Yes"),IFERROR(N(INDIRECT("'"&amp;Summary!$C$5:$C$20&amp;"'!"&amp;ADDRESS(ROW(),COLUMN()))),0))</f>
        <v>0</v>
      </c>
      <c r="CG954" s="301">
        <f t="array" aca="1" ref="CG954" ca="1">SUMPRODUCT(0+(Summary!$D$5:$D$20="Yes"),IFERROR(N(INDIRECT("'"&amp;Summary!$C$5:$C$20&amp;"'!"&amp;ADDRESS(ROW(),COLUMN()))),0))</f>
        <v>0</v>
      </c>
      <c r="CH954" s="301">
        <f t="array" aca="1" ref="CH954" ca="1">SUMPRODUCT(0+(Summary!$D$5:$D$20="Yes"),IFERROR(N(INDIRECT("'"&amp;Summary!$C$5:$C$20&amp;"'!"&amp;ADDRESS(ROW(),COLUMN()))),0))</f>
        <v>0</v>
      </c>
      <c r="CI954" s="301">
        <f t="array" aca="1" ref="CI954" ca="1">SUMPRODUCT(0+(Summary!$D$5:$D$20="Yes"),IFERROR(N(INDIRECT("'"&amp;Summary!$C$5:$C$20&amp;"'!"&amp;ADDRESS(ROW(),COLUMN()))),0))</f>
        <v>0</v>
      </c>
      <c r="CJ954" s="301">
        <f t="array" aca="1" ref="CJ954" ca="1">SUMPRODUCT(0+(Summary!$D$5:$D$20="Yes"),IFERROR(N(INDIRECT("'"&amp;Summary!$C$5:$C$20&amp;"'!"&amp;ADDRESS(ROW(),COLUMN()))),0))</f>
        <v>0</v>
      </c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</row>
    <row r="955" spans="3:124" outlineLevel="1">
      <c r="D955" s="349"/>
      <c r="E955" s="300"/>
      <c r="F955" s="301"/>
      <c r="G955" s="301"/>
      <c r="H955" s="301"/>
      <c r="I955" s="301"/>
      <c r="J955" s="301"/>
      <c r="K955" s="301"/>
      <c r="L955" s="301"/>
      <c r="M955" s="301"/>
      <c r="N955" s="301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</row>
    <row r="956" spans="3:124" outlineLevel="1">
      <c r="C956" s="4" t="s">
        <v>344</v>
      </c>
      <c r="D956" s="350"/>
      <c r="E956" s="302">
        <f t="array" aca="1" ref="E956" ca="1">SUMPRODUCT(0+(Summary!$D$5:$D$20="Yes"),IFERROR(N(INDIRECT("'"&amp;Summary!$C$5:$C$20&amp;"'!"&amp;ADDRESS(ROW(),COLUMN()))),0))</f>
        <v>-880737.42190476193</v>
      </c>
      <c r="F956" s="301">
        <f t="array" aca="1" ref="F956" ca="1">SUMPRODUCT(0+(Summary!$D$5:$D$20="Yes"),IFERROR(N(INDIRECT("'"&amp;Summary!$C$5:$C$20&amp;"'!"&amp;ADDRESS(ROW(),COLUMN()))),0))</f>
        <v>-619737.42190476193</v>
      </c>
      <c r="G956" s="301">
        <f t="array" aca="1" ref="G956" ca="1">SUMPRODUCT(0+(Summary!$D$5:$D$20="Yes"),IFERROR(N(INDIRECT("'"&amp;Summary!$C$5:$C$20&amp;"'!"&amp;ADDRESS(ROW(),COLUMN()))),0))</f>
        <v>-564807.42190476193</v>
      </c>
      <c r="H956" s="301">
        <f t="array" aca="1" ref="H956" ca="1">SUMPRODUCT(0+(Summary!$D$5:$D$20="Yes"),IFERROR(N(INDIRECT("'"&amp;Summary!$C$5:$C$20&amp;"'!"&amp;ADDRESS(ROW(),COLUMN()))),0))</f>
        <v>-480673.42190476198</v>
      </c>
      <c r="I956" s="301">
        <f t="array" aca="1" ref="I956" ca="1">SUMPRODUCT(0+(Summary!$D$5:$D$20="Yes"),IFERROR(N(INDIRECT("'"&amp;Summary!$C$5:$C$20&amp;"'!"&amp;ADDRESS(ROW(),COLUMN()))),0))</f>
        <v>-725451.49333333329</v>
      </c>
      <c r="J956" s="301">
        <f t="array" aca="1" ref="J956" ca="1">SUMPRODUCT(0+(Summary!$D$5:$D$20="Yes"),IFERROR(N(INDIRECT("'"&amp;Summary!$C$5:$C$20&amp;"'!"&amp;ADDRESS(ROW(),COLUMN()))),0))</f>
        <v>-650280.49333333329</v>
      </c>
      <c r="K956" s="301">
        <f t="array" aca="1" ref="K956" ca="1">SUMPRODUCT(0+(Summary!$D$5:$D$20="Yes"),IFERROR(N(INDIRECT("'"&amp;Summary!$C$5:$C$20&amp;"'!"&amp;ADDRESS(ROW(),COLUMN()))),0))</f>
        <v>-566146.49333333329</v>
      </c>
      <c r="L956" s="301">
        <f t="array" aca="1" ref="L956" ca="1">SUMPRODUCT(0+(Summary!$D$5:$D$20="Yes"),IFERROR(N(INDIRECT("'"&amp;Summary!$C$5:$C$20&amp;"'!"&amp;ADDRESS(ROW(),COLUMN()))),0))</f>
        <v>-534396.49333333329</v>
      </c>
      <c r="M956" s="301">
        <f t="array" aca="1" ref="M956" ca="1">SUMPRODUCT(0+(Summary!$D$5:$D$20="Yes"),IFERROR(N(INDIRECT("'"&amp;Summary!$C$5:$C$20&amp;"'!"&amp;ADDRESS(ROW(),COLUMN()))),0))</f>
        <v>-531966.49333333329</v>
      </c>
      <c r="N956" s="301">
        <f t="array" aca="1" ref="N956" ca="1">SUMPRODUCT(0+(Summary!$D$5:$D$20="Yes"),IFERROR(N(INDIRECT("'"&amp;Summary!$C$5:$C$20&amp;"'!"&amp;ADDRESS(ROW(),COLUMN()))),0))</f>
        <v>-417071.8980952382</v>
      </c>
      <c r="O956" s="301">
        <f t="array" aca="1" ref="O956" ca="1">SUMPRODUCT(0+(Summary!$D$5:$D$20="Yes"),IFERROR(N(INDIRECT("'"&amp;Summary!$C$5:$C$20&amp;"'!"&amp;ADDRESS(ROW(),COLUMN()))),0))</f>
        <v>-167597.54095238095</v>
      </c>
      <c r="P956" s="301">
        <f t="array" aca="1" ref="P956" ca="1">SUMPRODUCT(0+(Summary!$D$5:$D$20="Yes"),IFERROR(N(INDIRECT("'"&amp;Summary!$C$5:$C$20&amp;"'!"&amp;ADDRESS(ROW(),COLUMN()))),0))</f>
        <v>-145915.06476190477</v>
      </c>
      <c r="Q956" s="301">
        <f t="array" aca="1" ref="Q956" ca="1">SUMPRODUCT(0+(Summary!$D$5:$D$20="Yes"),IFERROR(N(INDIRECT("'"&amp;Summary!$C$5:$C$20&amp;"'!"&amp;ADDRESS(ROW(),COLUMN()))),0))</f>
        <v>-154611.69154761903</v>
      </c>
      <c r="R956" s="301">
        <f t="array" aca="1" ref="R956" ca="1">SUMPRODUCT(0+(Summary!$D$5:$D$20="Yes"),IFERROR(N(INDIRECT("'"&amp;Summary!$C$5:$C$20&amp;"'!"&amp;ADDRESS(ROW(),COLUMN()))),0))</f>
        <v>-153356.69154761903</v>
      </c>
      <c r="S956" s="301">
        <f t="array" aca="1" ref="S956" ca="1">SUMPRODUCT(0+(Summary!$D$5:$D$20="Yes"),IFERROR(N(INDIRECT("'"&amp;Summary!$C$5:$C$20&amp;"'!"&amp;ADDRESS(ROW(),COLUMN()))),0))</f>
        <v>-139918.57250000001</v>
      </c>
      <c r="T956" s="301">
        <f t="array" aca="1" ref="T956" ca="1">SUMPRODUCT(0+(Summary!$D$5:$D$20="Yes"),IFERROR(N(INDIRECT("'"&amp;Summary!$C$5:$C$20&amp;"'!"&amp;ADDRESS(ROW(),COLUMN()))),0))</f>
        <v>-190421.30472317897</v>
      </c>
      <c r="U956" s="301">
        <f t="array" aca="1" ref="U956" ca="1">SUMPRODUCT(0+(Summary!$D$5:$D$20="Yes"),IFERROR(N(INDIRECT("'"&amp;Summary!$C$5:$C$20&amp;"'!"&amp;ADDRESS(ROW(),COLUMN()))),0))</f>
        <v>-189226.304723179</v>
      </c>
      <c r="V956" s="301">
        <f t="array" aca="1" ref="V956" ca="1">SUMPRODUCT(0+(Summary!$D$5:$D$20="Yes"),IFERROR(N(INDIRECT("'"&amp;Summary!$C$5:$C$20&amp;"'!"&amp;ADDRESS(ROW(),COLUMN()))),0))</f>
        <v>-178936.30472317897</v>
      </c>
      <c r="W956" s="301">
        <f t="array" aca="1" ref="W956" ca="1">SUMPRODUCT(0+(Summary!$D$5:$D$20="Yes"),IFERROR(N(INDIRECT("'"&amp;Summary!$C$5:$C$20&amp;"'!"&amp;ADDRESS(ROW(),COLUMN()))),0))</f>
        <v>-174626.14472317896</v>
      </c>
      <c r="X956" s="301">
        <f t="array" aca="1" ref="X956" ca="1">SUMPRODUCT(0+(Summary!$D$5:$D$20="Yes"),IFERROR(N(INDIRECT("'"&amp;Summary!$C$5:$C$20&amp;"'!"&amp;ADDRESS(ROW(),COLUMN()))),0))</f>
        <v>-176096.14472317896</v>
      </c>
      <c r="Y956" s="301">
        <f t="array" aca="1" ref="Y956" ca="1">SUMPRODUCT(0+(Summary!$D$5:$D$20="Yes"),IFERROR(N(INDIRECT("'"&amp;Summary!$C$5:$C$20&amp;"'!"&amp;ADDRESS(ROW(),COLUMN()))),0))</f>
        <v>-169191.14472317894</v>
      </c>
      <c r="Z956" s="301">
        <f t="array" aca="1" ref="Z956" ca="1">SUMPRODUCT(0+(Summary!$D$5:$D$20="Yes"),IFERROR(N(INDIRECT("'"&amp;Summary!$C$5:$C$20&amp;"'!"&amp;ADDRESS(ROW(),COLUMN()))),0))</f>
        <v>-167575.98472317899</v>
      </c>
      <c r="AA956" s="301">
        <f t="array" aca="1" ref="AA956" ca="1">SUMPRODUCT(0+(Summary!$D$5:$D$20="Yes"),IFERROR(N(INDIRECT("'"&amp;Summary!$C$5:$C$20&amp;"'!"&amp;ADDRESS(ROW(),COLUMN()))),0))</f>
        <v>-169075.98472317899</v>
      </c>
      <c r="AB956" s="301">
        <f t="array" aca="1" ref="AB956" ca="1">SUMPRODUCT(0+(Summary!$D$5:$D$20="Yes"),IFERROR(N(INDIRECT("'"&amp;Summary!$C$5:$C$20&amp;"'!"&amp;ADDRESS(ROW(),COLUMN()))),0))</f>
        <v>-164895.98472317896</v>
      </c>
      <c r="AC956" s="301">
        <f t="array" aca="1" ref="AC956" ca="1">SUMPRODUCT(0+(Summary!$D$5:$D$20="Yes"),IFERROR(N(INDIRECT("'"&amp;Summary!$C$5:$C$20&amp;"'!"&amp;ADDRESS(ROW(),COLUMN()))),0))</f>
        <v>3985.53979316394</v>
      </c>
      <c r="AD956" s="301">
        <f t="array" aca="1" ref="AD956" ca="1">SUMPRODUCT(0+(Summary!$D$5:$D$20="Yes"),IFERROR(N(INDIRECT("'"&amp;Summary!$C$5:$C$20&amp;"'!"&amp;ADDRESS(ROW(),COLUMN()))),0))</f>
        <v>3985.5397931639072</v>
      </c>
      <c r="AE956" s="301">
        <f t="array" aca="1" ref="AE956" ca="1">SUMPRODUCT(0+(Summary!$D$5:$D$20="Yes"),IFERROR(N(INDIRECT("'"&amp;Summary!$C$5:$C$20&amp;"'!"&amp;ADDRESS(ROW(),COLUMN()))),0))</f>
        <v>-32496.05079229868</v>
      </c>
      <c r="AF956" s="301">
        <f t="array" aca="1" ref="AF956" ca="1">SUMPRODUCT(0+(Summary!$D$5:$D$20="Yes"),IFERROR(N(INDIRECT("'"&amp;Summary!$C$5:$C$20&amp;"'!"&amp;ADDRESS(ROW(),COLUMN()))),0))</f>
        <v>-32496.050792298636</v>
      </c>
      <c r="AG956" s="301">
        <f t="array" aca="1" ref="AG956" ca="1">SUMPRODUCT(0+(Summary!$D$5:$D$20="Yes"),IFERROR(N(INDIRECT("'"&amp;Summary!$C$5:$C$20&amp;"'!"&amp;ADDRESS(ROW(),COLUMN()))),0))</f>
        <v>-32496.050792298644</v>
      </c>
      <c r="AH956" s="301">
        <f t="array" aca="1" ref="AH956" ca="1">SUMPRODUCT(0+(Summary!$D$5:$D$20="Yes"),IFERROR(N(INDIRECT("'"&amp;Summary!$C$5:$C$20&amp;"'!"&amp;ADDRESS(ROW(),COLUMN()))),0))</f>
        <v>-32496.050792298651</v>
      </c>
      <c r="AI956" s="301">
        <f t="array" aca="1" ref="AI956" ca="1">SUMPRODUCT(0+(Summary!$D$5:$D$20="Yes"),IFERROR(N(INDIRECT("'"&amp;Summary!$C$5:$C$20&amp;"'!"&amp;ADDRESS(ROW(),COLUMN()))),0))</f>
        <v>-32496.050792298651</v>
      </c>
      <c r="AJ956" s="301">
        <f t="array" aca="1" ref="AJ956" ca="1">SUMPRODUCT(0+(Summary!$D$5:$D$20="Yes"),IFERROR(N(INDIRECT("'"&amp;Summary!$C$5:$C$20&amp;"'!"&amp;ADDRESS(ROW(),COLUMN()))),0))</f>
        <v>-32496.050792298651</v>
      </c>
      <c r="AK956" s="301">
        <f t="array" aca="1" ref="AK956" ca="1">SUMPRODUCT(0+(Summary!$D$5:$D$20="Yes"),IFERROR(N(INDIRECT("'"&amp;Summary!$C$5:$C$20&amp;"'!"&amp;ADDRESS(ROW(),COLUMN()))),0))</f>
        <v>-32496.050792298651</v>
      </c>
      <c r="AL956" s="301">
        <f t="array" aca="1" ref="AL956" ca="1">SUMPRODUCT(0+(Summary!$D$5:$D$20="Yes"),IFERROR(N(INDIRECT("'"&amp;Summary!$C$5:$C$20&amp;"'!"&amp;ADDRESS(ROW(),COLUMN()))),0))</f>
        <v>-32496.050792298673</v>
      </c>
      <c r="AM956" s="301">
        <f t="array" aca="1" ref="AM956" ca="1">SUMPRODUCT(0+(Summary!$D$5:$D$20="Yes"),IFERROR(N(INDIRECT("'"&amp;Summary!$C$5:$C$20&amp;"'!"&amp;ADDRESS(ROW(),COLUMN()))),0))</f>
        <v>-32496.050792298658</v>
      </c>
      <c r="AN956" s="301">
        <f t="array" aca="1" ref="AN956" ca="1">SUMPRODUCT(0+(Summary!$D$5:$D$20="Yes"),IFERROR(N(INDIRECT("'"&amp;Summary!$C$5:$C$20&amp;"'!"&amp;ADDRESS(ROW(),COLUMN()))),0))</f>
        <v>-32496.05079229868</v>
      </c>
      <c r="AO956" s="301">
        <f t="array" aca="1" ref="AO956" ca="1">SUMPRODUCT(0+(Summary!$D$5:$D$20="Yes"),IFERROR(N(INDIRECT("'"&amp;Summary!$C$5:$C$20&amp;"'!"&amp;ADDRESS(ROW(),COLUMN()))),0))</f>
        <v>-19791.180518311648</v>
      </c>
      <c r="AP956" s="301">
        <f t="array" aca="1" ref="AP956" ca="1">SUMPRODUCT(0+(Summary!$D$5:$D$20="Yes"),IFERROR(N(INDIRECT("'"&amp;Summary!$C$5:$C$20&amp;"'!"&amp;ADDRESS(ROW(),COLUMN()))),0))</f>
        <v>-19791.18051831163</v>
      </c>
      <c r="AQ956" s="301">
        <f t="array" aca="1" ref="AQ956" ca="1">SUMPRODUCT(0+(Summary!$D$5:$D$20="Yes"),IFERROR(N(INDIRECT("'"&amp;Summary!$C$5:$C$20&amp;"'!"&amp;ADDRESS(ROW(),COLUMN()))),0))</f>
        <v>-19791.180518311652</v>
      </c>
      <c r="AR956" s="301">
        <f t="array" aca="1" ref="AR956" ca="1">SUMPRODUCT(0+(Summary!$D$5:$D$20="Yes"),IFERROR(N(INDIRECT("'"&amp;Summary!$C$5:$C$20&amp;"'!"&amp;ADDRESS(ROW(),COLUMN()))),0))</f>
        <v>-19791.180518311641</v>
      </c>
      <c r="AS956" s="301">
        <f t="array" aca="1" ref="AS956" ca="1">SUMPRODUCT(0+(Summary!$D$5:$D$20="Yes"),IFERROR(N(INDIRECT("'"&amp;Summary!$C$5:$C$20&amp;"'!"&amp;ADDRESS(ROW(),COLUMN()))),0))</f>
        <v>-19791.180518311678</v>
      </c>
      <c r="AT956" s="301">
        <f t="array" aca="1" ref="AT956" ca="1">SUMPRODUCT(0+(Summary!$D$5:$D$20="Yes"),IFERROR(N(INDIRECT("'"&amp;Summary!$C$5:$C$20&amp;"'!"&amp;ADDRESS(ROW(),COLUMN()))),0))</f>
        <v>-19791.180518311638</v>
      </c>
      <c r="AU956" s="301">
        <f t="array" aca="1" ref="AU956" ca="1">SUMPRODUCT(0+(Summary!$D$5:$D$20="Yes"),IFERROR(N(INDIRECT("'"&amp;Summary!$C$5:$C$20&amp;"'!"&amp;ADDRESS(ROW(),COLUMN()))),0))</f>
        <v>-19791.180518311638</v>
      </c>
      <c r="AV956" s="301">
        <f t="array" aca="1" ref="AV956" ca="1">SUMPRODUCT(0+(Summary!$D$5:$D$20="Yes"),IFERROR(N(INDIRECT("'"&amp;Summary!$C$5:$C$20&amp;"'!"&amp;ADDRESS(ROW(),COLUMN()))),0))</f>
        <v>-19791.180518311663</v>
      </c>
      <c r="AW956" s="301">
        <f t="array" aca="1" ref="AW956" ca="1">SUMPRODUCT(0+(Summary!$D$5:$D$20="Yes"),IFERROR(N(INDIRECT("'"&amp;Summary!$C$5:$C$20&amp;"'!"&amp;ADDRESS(ROW(),COLUMN()))),0))</f>
        <v>-19791.180518311645</v>
      </c>
      <c r="AX956" s="301">
        <f t="array" aca="1" ref="AX956" ca="1">SUMPRODUCT(0+(Summary!$D$5:$D$20="Yes"),IFERROR(N(INDIRECT("'"&amp;Summary!$C$5:$C$20&amp;"'!"&amp;ADDRESS(ROW(),COLUMN()))),0))</f>
        <v>-19791.180518311648</v>
      </c>
      <c r="AY956" s="301">
        <f t="array" aca="1" ref="AY956" ca="1">SUMPRODUCT(0+(Summary!$D$5:$D$20="Yes"),IFERROR(N(INDIRECT("'"&amp;Summary!$C$5:$C$20&amp;"'!"&amp;ADDRESS(ROW(),COLUMN()))),0))</f>
        <v>-19791.180518311663</v>
      </c>
      <c r="AZ956" s="301">
        <f t="array" aca="1" ref="AZ956" ca="1">SUMPRODUCT(0+(Summary!$D$5:$D$20="Yes"),IFERROR(N(INDIRECT("'"&amp;Summary!$C$5:$C$20&amp;"'!"&amp;ADDRESS(ROW(),COLUMN()))),0))</f>
        <v>-19791.180518311648</v>
      </c>
      <c r="BA956" s="301">
        <f t="array" aca="1" ref="BA956" ca="1">SUMPRODUCT(0+(Summary!$D$5:$D$20="Yes"),IFERROR(N(INDIRECT("'"&amp;Summary!$C$5:$C$20&amp;"'!"&amp;ADDRESS(ROW(),COLUMN()))),0))</f>
        <v>-7341.4823905755111</v>
      </c>
      <c r="BB956" s="301">
        <f t="array" aca="1" ref="BB956" ca="1">SUMPRODUCT(0+(Summary!$D$5:$D$20="Yes"),IFERROR(N(INDIRECT("'"&amp;Summary!$C$5:$C$20&amp;"'!"&amp;ADDRESS(ROW(),COLUMN()))),0))</f>
        <v>-7341.4823905755147</v>
      </c>
      <c r="BC956" s="301">
        <f t="array" aca="1" ref="BC956" ca="1">SUMPRODUCT(0+(Summary!$D$5:$D$20="Yes"),IFERROR(N(INDIRECT("'"&amp;Summary!$C$5:$C$20&amp;"'!"&amp;ADDRESS(ROW(),COLUMN()))),0))</f>
        <v>-3759.8290998744706</v>
      </c>
      <c r="BD956" s="301">
        <f t="array" aca="1" ref="BD956" ca="1">SUMPRODUCT(0+(Summary!$D$5:$D$20="Yes"),IFERROR(N(INDIRECT("'"&amp;Summary!$C$5:$C$20&amp;"'!"&amp;ADDRESS(ROW(),COLUMN()))),0))</f>
        <v>-3759.8290998744706</v>
      </c>
      <c r="BE956" s="301">
        <f t="array" aca="1" ref="BE956" ca="1">SUMPRODUCT(0+(Summary!$D$5:$D$20="Yes"),IFERROR(N(INDIRECT("'"&amp;Summary!$C$5:$C$20&amp;"'!"&amp;ADDRESS(ROW(),COLUMN()))),0))</f>
        <v>-3759.8290998744742</v>
      </c>
      <c r="BF956" s="301">
        <f t="array" aca="1" ref="BF956" ca="1">SUMPRODUCT(0+(Summary!$D$5:$D$20="Yes"),IFERROR(N(INDIRECT("'"&amp;Summary!$C$5:$C$20&amp;"'!"&amp;ADDRESS(ROW(),COLUMN()))),0))</f>
        <v>-3759.8290998744815</v>
      </c>
      <c r="BG956" s="301">
        <f t="array" aca="1" ref="BG956" ca="1">SUMPRODUCT(0+(Summary!$D$5:$D$20="Yes"),IFERROR(N(INDIRECT("'"&amp;Summary!$C$5:$C$20&amp;"'!"&amp;ADDRESS(ROW(),COLUMN()))),0))</f>
        <v>-3759.8290998744706</v>
      </c>
      <c r="BH956" s="301">
        <f t="array" aca="1" ref="BH956" ca="1">SUMPRODUCT(0+(Summary!$D$5:$D$20="Yes"),IFERROR(N(INDIRECT("'"&amp;Summary!$C$5:$C$20&amp;"'!"&amp;ADDRESS(ROW(),COLUMN()))),0))</f>
        <v>-3759.8290998744742</v>
      </c>
      <c r="BI956" s="301">
        <f t="array" aca="1" ref="BI956" ca="1">SUMPRODUCT(0+(Summary!$D$5:$D$20="Yes"),IFERROR(N(INDIRECT("'"&amp;Summary!$C$5:$C$20&amp;"'!"&amp;ADDRESS(ROW(),COLUMN()))),0))</f>
        <v>-3759.8290998744742</v>
      </c>
      <c r="BJ956" s="301">
        <f t="array" aca="1" ref="BJ956" ca="1">SUMPRODUCT(0+(Summary!$D$5:$D$20="Yes"),IFERROR(N(INDIRECT("'"&amp;Summary!$C$5:$C$20&amp;"'!"&amp;ADDRESS(ROW(),COLUMN()))),0))</f>
        <v>-3759.8290998744742</v>
      </c>
      <c r="BK956" s="301">
        <f t="array" aca="1" ref="BK956" ca="1">SUMPRODUCT(0+(Summary!$D$5:$D$20="Yes"),IFERROR(N(INDIRECT("'"&amp;Summary!$C$5:$C$20&amp;"'!"&amp;ADDRESS(ROW(),COLUMN()))),0))</f>
        <v>-3759.8290998744742</v>
      </c>
      <c r="BL956" s="301">
        <f t="array" aca="1" ref="BL956" ca="1">SUMPRODUCT(0+(Summary!$D$5:$D$20="Yes"),IFERROR(N(INDIRECT("'"&amp;Summary!$C$5:$C$20&amp;"'!"&amp;ADDRESS(ROW(),COLUMN()))),0))</f>
        <v>-3759.8290998744778</v>
      </c>
      <c r="BM956" s="301">
        <f t="array" aca="1" ref="BM956" ca="1">SUMPRODUCT(0+(Summary!$D$5:$D$20="Yes"),IFERROR(N(INDIRECT("'"&amp;Summary!$C$5:$C$20&amp;"'!"&amp;ADDRESS(ROW(),COLUMN()))),0))</f>
        <v>-747.32590442417859</v>
      </c>
      <c r="BN956" s="301">
        <f t="array" aca="1" ref="BN956" ca="1">SUMPRODUCT(0+(Summary!$D$5:$D$20="Yes"),IFERROR(N(INDIRECT("'"&amp;Summary!$C$5:$C$20&amp;"'!"&amp;ADDRESS(ROW(),COLUMN()))),0))</f>
        <v>-747.32590442418223</v>
      </c>
      <c r="BO956" s="301">
        <f t="array" aca="1" ref="BO956" ca="1">SUMPRODUCT(0+(Summary!$D$5:$D$20="Yes"),IFERROR(N(INDIRECT("'"&amp;Summary!$C$5:$C$20&amp;"'!"&amp;ADDRESS(ROW(),COLUMN()))),0))</f>
        <v>0</v>
      </c>
      <c r="BP956" s="301">
        <f t="array" aca="1" ref="BP956" ca="1">SUMPRODUCT(0+(Summary!$D$5:$D$20="Yes"),IFERROR(N(INDIRECT("'"&amp;Summary!$C$5:$C$20&amp;"'!"&amp;ADDRESS(ROW(),COLUMN()))),0))</f>
        <v>0</v>
      </c>
      <c r="BQ956" s="301">
        <f t="array" aca="1" ref="BQ956" ca="1">SUMPRODUCT(0+(Summary!$D$5:$D$20="Yes"),IFERROR(N(INDIRECT("'"&amp;Summary!$C$5:$C$20&amp;"'!"&amp;ADDRESS(ROW(),COLUMN()))),0))</f>
        <v>0</v>
      </c>
      <c r="BR956" s="301">
        <f t="array" aca="1" ref="BR956" ca="1">SUMPRODUCT(0+(Summary!$D$5:$D$20="Yes"),IFERROR(N(INDIRECT("'"&amp;Summary!$C$5:$C$20&amp;"'!"&amp;ADDRESS(ROW(),COLUMN()))),0))</f>
        <v>0</v>
      </c>
      <c r="BS956" s="301">
        <f t="array" aca="1" ref="BS956" ca="1">SUMPRODUCT(0+(Summary!$D$5:$D$20="Yes"),IFERROR(N(INDIRECT("'"&amp;Summary!$C$5:$C$20&amp;"'!"&amp;ADDRESS(ROW(),COLUMN()))),0))</f>
        <v>0</v>
      </c>
      <c r="BT956" s="301">
        <f t="array" aca="1" ref="BT956" ca="1">SUMPRODUCT(0+(Summary!$D$5:$D$20="Yes"),IFERROR(N(INDIRECT("'"&amp;Summary!$C$5:$C$20&amp;"'!"&amp;ADDRESS(ROW(),COLUMN()))),0))</f>
        <v>0</v>
      </c>
      <c r="BU956" s="301">
        <f t="array" aca="1" ref="BU956" ca="1">SUMPRODUCT(0+(Summary!$D$5:$D$20="Yes"),IFERROR(N(INDIRECT("'"&amp;Summary!$C$5:$C$20&amp;"'!"&amp;ADDRESS(ROW(),COLUMN()))),0))</f>
        <v>0</v>
      </c>
      <c r="BV956" s="301">
        <f t="array" aca="1" ref="BV956" ca="1">SUMPRODUCT(0+(Summary!$D$5:$D$20="Yes"),IFERROR(N(INDIRECT("'"&amp;Summary!$C$5:$C$20&amp;"'!"&amp;ADDRESS(ROW(),COLUMN()))),0))</f>
        <v>0</v>
      </c>
      <c r="BW956" s="301">
        <f t="array" aca="1" ref="BW956" ca="1">SUMPRODUCT(0+(Summary!$D$5:$D$20="Yes"),IFERROR(N(INDIRECT("'"&amp;Summary!$C$5:$C$20&amp;"'!"&amp;ADDRESS(ROW(),COLUMN()))),0))</f>
        <v>0</v>
      </c>
      <c r="BX956" s="301">
        <f t="array" aca="1" ref="BX956" ca="1">SUMPRODUCT(0+(Summary!$D$5:$D$20="Yes"),IFERROR(N(INDIRECT("'"&amp;Summary!$C$5:$C$20&amp;"'!"&amp;ADDRESS(ROW(),COLUMN()))),0))</f>
        <v>0</v>
      </c>
      <c r="BY956" s="301">
        <f t="array" aca="1" ref="BY956" ca="1">SUMPRODUCT(0+(Summary!$D$5:$D$20="Yes"),IFERROR(N(INDIRECT("'"&amp;Summary!$C$5:$C$20&amp;"'!"&amp;ADDRESS(ROW(),COLUMN()))),0))</f>
        <v>0</v>
      </c>
      <c r="BZ956" s="301">
        <f t="array" aca="1" ref="BZ956" ca="1">SUMPRODUCT(0+(Summary!$D$5:$D$20="Yes"),IFERROR(N(INDIRECT("'"&amp;Summary!$C$5:$C$20&amp;"'!"&amp;ADDRESS(ROW(),COLUMN()))),0))</f>
        <v>0</v>
      </c>
      <c r="CA956" s="301">
        <f t="array" aca="1" ref="CA956" ca="1">SUMPRODUCT(0+(Summary!$D$5:$D$20="Yes"),IFERROR(N(INDIRECT("'"&amp;Summary!$C$5:$C$20&amp;"'!"&amp;ADDRESS(ROW(),COLUMN()))),0))</f>
        <v>0</v>
      </c>
      <c r="CB956" s="301">
        <f t="array" aca="1" ref="CB956" ca="1">SUMPRODUCT(0+(Summary!$D$5:$D$20="Yes"),IFERROR(N(INDIRECT("'"&amp;Summary!$C$5:$C$20&amp;"'!"&amp;ADDRESS(ROW(),COLUMN()))),0))</f>
        <v>0</v>
      </c>
      <c r="CC956" s="301">
        <f t="array" aca="1" ref="CC956" ca="1">SUMPRODUCT(0+(Summary!$D$5:$D$20="Yes"),IFERROR(N(INDIRECT("'"&amp;Summary!$C$5:$C$20&amp;"'!"&amp;ADDRESS(ROW(),COLUMN()))),0))</f>
        <v>0</v>
      </c>
      <c r="CD956" s="301">
        <f t="array" aca="1" ref="CD956" ca="1">SUMPRODUCT(0+(Summary!$D$5:$D$20="Yes"),IFERROR(N(INDIRECT("'"&amp;Summary!$C$5:$C$20&amp;"'!"&amp;ADDRESS(ROW(),COLUMN()))),0))</f>
        <v>0</v>
      </c>
      <c r="CE956" s="301">
        <f t="array" aca="1" ref="CE956" ca="1">SUMPRODUCT(0+(Summary!$D$5:$D$20="Yes"),IFERROR(N(INDIRECT("'"&amp;Summary!$C$5:$C$20&amp;"'!"&amp;ADDRESS(ROW(),COLUMN()))),0))</f>
        <v>0</v>
      </c>
      <c r="CF956" s="301">
        <f t="array" aca="1" ref="CF956" ca="1">SUMPRODUCT(0+(Summary!$D$5:$D$20="Yes"),IFERROR(N(INDIRECT("'"&amp;Summary!$C$5:$C$20&amp;"'!"&amp;ADDRESS(ROW(),COLUMN()))),0))</f>
        <v>0</v>
      </c>
      <c r="CG956" s="301">
        <f t="array" aca="1" ref="CG956" ca="1">SUMPRODUCT(0+(Summary!$D$5:$D$20="Yes"),IFERROR(N(INDIRECT("'"&amp;Summary!$C$5:$C$20&amp;"'!"&amp;ADDRESS(ROW(),COLUMN()))),0))</f>
        <v>0</v>
      </c>
      <c r="CH956" s="301">
        <f t="array" aca="1" ref="CH956" ca="1">SUMPRODUCT(0+(Summary!$D$5:$D$20="Yes"),IFERROR(N(INDIRECT("'"&amp;Summary!$C$5:$C$20&amp;"'!"&amp;ADDRESS(ROW(),COLUMN()))),0))</f>
        <v>0</v>
      </c>
      <c r="CI956" s="301">
        <f t="array" aca="1" ref="CI956" ca="1">SUMPRODUCT(0+(Summary!$D$5:$D$20="Yes"),IFERROR(N(INDIRECT("'"&amp;Summary!$C$5:$C$20&amp;"'!"&amp;ADDRESS(ROW(),COLUMN()))),0))</f>
        <v>0</v>
      </c>
      <c r="CJ956" s="301">
        <f t="array" aca="1" ref="CJ956" ca="1">SUMPRODUCT(0+(Summary!$D$5:$D$20="Yes"),IFERROR(N(INDIRECT("'"&amp;Summary!$C$5:$C$20&amp;"'!"&amp;ADDRESS(ROW(),COLUMN()))),0))</f>
        <v>0</v>
      </c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</row>
    <row r="957" spans="3:124" outlineLevel="1">
      <c r="C957" s="4" t="s">
        <v>38</v>
      </c>
      <c r="D957" s="350"/>
      <c r="E957" s="302">
        <f t="array" aca="1" ref="E957" ca="1">SUMPRODUCT(0+(Summary!$D$5:$D$20="Yes"),IFERROR(N(INDIRECT("'"&amp;Summary!$C$5:$C$20&amp;"'!"&amp;ADDRESS(ROW(),COLUMN()))),0))</f>
        <v>-880737.42190476193</v>
      </c>
      <c r="F957" s="301">
        <f t="array" aca="1" ref="F957" ca="1">SUMPRODUCT(0+(Summary!$D$5:$D$20="Yes"),IFERROR(N(INDIRECT("'"&amp;Summary!$C$5:$C$20&amp;"'!"&amp;ADDRESS(ROW(),COLUMN()))),0))</f>
        <v>-619737.42190476193</v>
      </c>
      <c r="G957" s="301">
        <f t="array" aca="1" ref="G957" ca="1">SUMPRODUCT(0+(Summary!$D$5:$D$20="Yes"),IFERROR(N(INDIRECT("'"&amp;Summary!$C$5:$C$20&amp;"'!"&amp;ADDRESS(ROW(),COLUMN()))),0))</f>
        <v>-564807.42190476193</v>
      </c>
      <c r="H957" s="301">
        <f t="array" aca="1" ref="H957" ca="1">SUMPRODUCT(0+(Summary!$D$5:$D$20="Yes"),IFERROR(N(INDIRECT("'"&amp;Summary!$C$5:$C$20&amp;"'!"&amp;ADDRESS(ROW(),COLUMN()))),0))</f>
        <v>-480673.42190476198</v>
      </c>
      <c r="I957" s="301">
        <f t="array" aca="1" ref="I957" ca="1">SUMPRODUCT(0+(Summary!$D$5:$D$20="Yes"),IFERROR(N(INDIRECT("'"&amp;Summary!$C$5:$C$20&amp;"'!"&amp;ADDRESS(ROW(),COLUMN()))),0))</f>
        <v>-725451.49333333329</v>
      </c>
      <c r="J957" s="301">
        <f t="array" aca="1" ref="J957" ca="1">SUMPRODUCT(0+(Summary!$D$5:$D$20="Yes"),IFERROR(N(INDIRECT("'"&amp;Summary!$C$5:$C$20&amp;"'!"&amp;ADDRESS(ROW(),COLUMN()))),0))</f>
        <v>-650280.49333333329</v>
      </c>
      <c r="K957" s="301">
        <f t="array" aca="1" ref="K957" ca="1">SUMPRODUCT(0+(Summary!$D$5:$D$20="Yes"),IFERROR(N(INDIRECT("'"&amp;Summary!$C$5:$C$20&amp;"'!"&amp;ADDRESS(ROW(),COLUMN()))),0))</f>
        <v>-566146.49333333329</v>
      </c>
      <c r="L957" s="301">
        <f t="array" aca="1" ref="L957" ca="1">SUMPRODUCT(0+(Summary!$D$5:$D$20="Yes"),IFERROR(N(INDIRECT("'"&amp;Summary!$C$5:$C$20&amp;"'!"&amp;ADDRESS(ROW(),COLUMN()))),0))</f>
        <v>-534396.49333333329</v>
      </c>
      <c r="M957" s="301">
        <f t="array" aca="1" ref="M957" ca="1">SUMPRODUCT(0+(Summary!$D$5:$D$20="Yes"),IFERROR(N(INDIRECT("'"&amp;Summary!$C$5:$C$20&amp;"'!"&amp;ADDRESS(ROW(),COLUMN()))),0))</f>
        <v>-531966.49333333329</v>
      </c>
      <c r="N957" s="301">
        <f t="array" aca="1" ref="N957" ca="1">SUMPRODUCT(0+(Summary!$D$5:$D$20="Yes"),IFERROR(N(INDIRECT("'"&amp;Summary!$C$5:$C$20&amp;"'!"&amp;ADDRESS(ROW(),COLUMN()))),0))</f>
        <v>-417071.8980952382</v>
      </c>
      <c r="O957" s="284">
        <f t="array" aca="1" ref="O957" ca="1">SUMPRODUCT(0+(Summary!$D$5:$D$20="Yes"),IFERROR(N(INDIRECT("'"&amp;Summary!$C$5:$C$20&amp;"'!"&amp;ADDRESS(ROW(),COLUMN()))),0))</f>
        <v>-167597.54095238095</v>
      </c>
      <c r="P957" s="284">
        <f t="array" aca="1" ref="P957" ca="1">SUMPRODUCT(0+(Summary!$D$5:$D$20="Yes"),IFERROR(N(INDIRECT("'"&amp;Summary!$C$5:$C$20&amp;"'!"&amp;ADDRESS(ROW(),COLUMN()))),0))</f>
        <v>-145915.06476190477</v>
      </c>
      <c r="Q957" s="284">
        <f t="array" aca="1" ref="Q957" ca="1">SUMPRODUCT(0+(Summary!$D$5:$D$20="Yes"),IFERROR(N(INDIRECT("'"&amp;Summary!$C$5:$C$20&amp;"'!"&amp;ADDRESS(ROW(),COLUMN()))),0))</f>
        <v>-154611.69154761903</v>
      </c>
      <c r="R957" s="284">
        <f t="array" aca="1" ref="R957" ca="1">SUMPRODUCT(0+(Summary!$D$5:$D$20="Yes"),IFERROR(N(INDIRECT("'"&amp;Summary!$C$5:$C$20&amp;"'!"&amp;ADDRESS(ROW(),COLUMN()))),0))</f>
        <v>-153356.69154761903</v>
      </c>
      <c r="S957" s="284">
        <f t="array" aca="1" ref="S957" ca="1">SUMPRODUCT(0+(Summary!$D$5:$D$20="Yes"),IFERROR(N(INDIRECT("'"&amp;Summary!$C$5:$C$20&amp;"'!"&amp;ADDRESS(ROW(),COLUMN()))),0))</f>
        <v>-139918.57250000001</v>
      </c>
      <c r="T957" s="284">
        <f t="array" aca="1" ref="T957" ca="1">SUMPRODUCT(0+(Summary!$D$5:$D$20="Yes"),IFERROR(N(INDIRECT("'"&amp;Summary!$C$5:$C$20&amp;"'!"&amp;ADDRESS(ROW(),COLUMN()))),0))</f>
        <v>-190421.30472317897</v>
      </c>
      <c r="U957" s="284">
        <f t="array" aca="1" ref="U957" ca="1">SUMPRODUCT(0+(Summary!$D$5:$D$20="Yes"),IFERROR(N(INDIRECT("'"&amp;Summary!$C$5:$C$20&amp;"'!"&amp;ADDRESS(ROW(),COLUMN()))),0))</f>
        <v>-189226.304723179</v>
      </c>
      <c r="V957" s="284">
        <f t="array" aca="1" ref="V957" ca="1">SUMPRODUCT(0+(Summary!$D$5:$D$20="Yes"),IFERROR(N(INDIRECT("'"&amp;Summary!$C$5:$C$20&amp;"'!"&amp;ADDRESS(ROW(),COLUMN()))),0))</f>
        <v>-178936.30472317897</v>
      </c>
      <c r="W957" s="284">
        <f t="array" aca="1" ref="W957" ca="1">SUMPRODUCT(0+(Summary!$D$5:$D$20="Yes"),IFERROR(N(INDIRECT("'"&amp;Summary!$C$5:$C$20&amp;"'!"&amp;ADDRESS(ROW(),COLUMN()))),0))</f>
        <v>-174626.14472317896</v>
      </c>
      <c r="X957" s="284">
        <f t="array" aca="1" ref="X957" ca="1">SUMPRODUCT(0+(Summary!$D$5:$D$20="Yes"),IFERROR(N(INDIRECT("'"&amp;Summary!$C$5:$C$20&amp;"'!"&amp;ADDRESS(ROW(),COLUMN()))),0))</f>
        <v>-176096.14472317896</v>
      </c>
      <c r="Y957" s="284">
        <f t="array" aca="1" ref="Y957" ca="1">SUMPRODUCT(0+(Summary!$D$5:$D$20="Yes"),IFERROR(N(INDIRECT("'"&amp;Summary!$C$5:$C$20&amp;"'!"&amp;ADDRESS(ROW(),COLUMN()))),0))</f>
        <v>-169191.14472317894</v>
      </c>
      <c r="Z957" s="284">
        <f t="array" aca="1" ref="Z957" ca="1">SUMPRODUCT(0+(Summary!$D$5:$D$20="Yes"),IFERROR(N(INDIRECT("'"&amp;Summary!$C$5:$C$20&amp;"'!"&amp;ADDRESS(ROW(),COLUMN()))),0))</f>
        <v>-167575.98472317899</v>
      </c>
      <c r="AA957" s="284">
        <f t="array" aca="1" ref="AA957" ca="1">SUMPRODUCT(0+(Summary!$D$5:$D$20="Yes"),IFERROR(N(INDIRECT("'"&amp;Summary!$C$5:$C$20&amp;"'!"&amp;ADDRESS(ROW(),COLUMN()))),0))</f>
        <v>-169075.98472317899</v>
      </c>
      <c r="AB957" s="284">
        <f t="array" aca="1" ref="AB957" ca="1">SUMPRODUCT(0+(Summary!$D$5:$D$20="Yes"),IFERROR(N(INDIRECT("'"&amp;Summary!$C$5:$C$20&amp;"'!"&amp;ADDRESS(ROW(),COLUMN()))),0))</f>
        <v>-164895.98472317896</v>
      </c>
      <c r="AC957" s="302">
        <f t="array" aca="1" ref="AC957" ca="1">SUMPRODUCT(0+(Summary!$D$5:$D$20="Yes"),IFERROR(N(INDIRECT("'"&amp;Summary!$C$5:$C$20&amp;"'!"&amp;ADDRESS(ROW(),COLUMN()))),0))</f>
        <v>3985.53979316394</v>
      </c>
      <c r="AD957" s="302">
        <f t="array" aca="1" ref="AD957" ca="1">SUMPRODUCT(0+(Summary!$D$5:$D$20="Yes"),IFERROR(N(INDIRECT("'"&amp;Summary!$C$5:$C$20&amp;"'!"&amp;ADDRESS(ROW(),COLUMN()))),0))</f>
        <v>10475311.575522413</v>
      </c>
      <c r="AE957" s="284">
        <f t="array" aca="1" ref="AE957" ca="1">SUMPRODUCT(0+(Summary!$D$5:$D$20="Yes"),IFERROR(N(INDIRECT("'"&amp;Summary!$C$5:$C$20&amp;"'!"&amp;ADDRESS(ROW(),COLUMN()))),0))</f>
        <v>-32496.05079229868</v>
      </c>
      <c r="AF957" s="284">
        <f t="array" aca="1" ref="AF957" ca="1">SUMPRODUCT(0+(Summary!$D$5:$D$20="Yes"),IFERROR(N(INDIRECT("'"&amp;Summary!$C$5:$C$20&amp;"'!"&amp;ADDRESS(ROW(),COLUMN()))),0))</f>
        <v>-32496.050792298636</v>
      </c>
      <c r="AG957" s="284">
        <f t="array" aca="1" ref="AG957" ca="1">SUMPRODUCT(0+(Summary!$D$5:$D$20="Yes"),IFERROR(N(INDIRECT("'"&amp;Summary!$C$5:$C$20&amp;"'!"&amp;ADDRESS(ROW(),COLUMN()))),0))</f>
        <v>-32496.050792298644</v>
      </c>
      <c r="AH957" s="284">
        <f t="array" aca="1" ref="AH957" ca="1">SUMPRODUCT(0+(Summary!$D$5:$D$20="Yes"),IFERROR(N(INDIRECT("'"&amp;Summary!$C$5:$C$20&amp;"'!"&amp;ADDRESS(ROW(),COLUMN()))),0))</f>
        <v>-32496.050792298651</v>
      </c>
      <c r="AI957" s="284">
        <f t="array" aca="1" ref="AI957" ca="1">SUMPRODUCT(0+(Summary!$D$5:$D$20="Yes"),IFERROR(N(INDIRECT("'"&amp;Summary!$C$5:$C$20&amp;"'!"&amp;ADDRESS(ROW(),COLUMN()))),0))</f>
        <v>-32496.050792298651</v>
      </c>
      <c r="AJ957" s="284">
        <f t="array" aca="1" ref="AJ957" ca="1">SUMPRODUCT(0+(Summary!$D$5:$D$20="Yes"),IFERROR(N(INDIRECT("'"&amp;Summary!$C$5:$C$20&amp;"'!"&amp;ADDRESS(ROW(),COLUMN()))),0))</f>
        <v>-32496.050792298651</v>
      </c>
      <c r="AK957" s="284">
        <f t="array" aca="1" ref="AK957" ca="1">SUMPRODUCT(0+(Summary!$D$5:$D$20="Yes"),IFERROR(N(INDIRECT("'"&amp;Summary!$C$5:$C$20&amp;"'!"&amp;ADDRESS(ROW(),COLUMN()))),0))</f>
        <v>-32496.050792298651</v>
      </c>
      <c r="AL957" s="284">
        <f t="array" aca="1" ref="AL957" ca="1">SUMPRODUCT(0+(Summary!$D$5:$D$20="Yes"),IFERROR(N(INDIRECT("'"&amp;Summary!$C$5:$C$20&amp;"'!"&amp;ADDRESS(ROW(),COLUMN()))),0))</f>
        <v>-32496.050792298673</v>
      </c>
      <c r="AM957" s="284">
        <f t="array" aca="1" ref="AM957" ca="1">SUMPRODUCT(0+(Summary!$D$5:$D$20="Yes"),IFERROR(N(INDIRECT("'"&amp;Summary!$C$5:$C$20&amp;"'!"&amp;ADDRESS(ROW(),COLUMN()))),0))</f>
        <v>-32496.050792298658</v>
      </c>
      <c r="AN957" s="284">
        <f t="array" aca="1" ref="AN957" ca="1">SUMPRODUCT(0+(Summary!$D$5:$D$20="Yes"),IFERROR(N(INDIRECT("'"&amp;Summary!$C$5:$C$20&amp;"'!"&amp;ADDRESS(ROW(),COLUMN()))),0))</f>
        <v>-32496.05079229868</v>
      </c>
      <c r="AO957" s="284">
        <f t="array" aca="1" ref="AO957" ca="1">SUMPRODUCT(0+(Summary!$D$5:$D$20="Yes"),IFERROR(N(INDIRECT("'"&amp;Summary!$C$5:$C$20&amp;"'!"&amp;ADDRESS(ROW(),COLUMN()))),0))</f>
        <v>-19791.180518311648</v>
      </c>
      <c r="AP957" s="284">
        <f t="array" aca="1" ref="AP957" ca="1">SUMPRODUCT(0+(Summary!$D$5:$D$20="Yes"),IFERROR(N(INDIRECT("'"&amp;Summary!$C$5:$C$20&amp;"'!"&amp;ADDRESS(ROW(),COLUMN()))),0))</f>
        <v>-19791.18051831163</v>
      </c>
      <c r="AQ957" s="284">
        <f t="array" aca="1" ref="AQ957" ca="1">SUMPRODUCT(0+(Summary!$D$5:$D$20="Yes"),IFERROR(N(INDIRECT("'"&amp;Summary!$C$5:$C$20&amp;"'!"&amp;ADDRESS(ROW(),COLUMN()))),0))</f>
        <v>-19791.180518311652</v>
      </c>
      <c r="AR957" s="284">
        <f t="array" aca="1" ref="AR957" ca="1">SUMPRODUCT(0+(Summary!$D$5:$D$20="Yes"),IFERROR(N(INDIRECT("'"&amp;Summary!$C$5:$C$20&amp;"'!"&amp;ADDRESS(ROW(),COLUMN()))),0))</f>
        <v>-19791.180518311641</v>
      </c>
      <c r="AS957" s="284">
        <f t="array" aca="1" ref="AS957" ca="1">SUMPRODUCT(0+(Summary!$D$5:$D$20="Yes"),IFERROR(N(INDIRECT("'"&amp;Summary!$C$5:$C$20&amp;"'!"&amp;ADDRESS(ROW(),COLUMN()))),0))</f>
        <v>-19791.180518311678</v>
      </c>
      <c r="AT957" s="284">
        <f t="array" aca="1" ref="AT957" ca="1">SUMPRODUCT(0+(Summary!$D$5:$D$20="Yes"),IFERROR(N(INDIRECT("'"&amp;Summary!$C$5:$C$20&amp;"'!"&amp;ADDRESS(ROW(),COLUMN()))),0))</f>
        <v>-19791.180518311638</v>
      </c>
      <c r="AU957" s="284">
        <f t="array" aca="1" ref="AU957" ca="1">SUMPRODUCT(0+(Summary!$D$5:$D$20="Yes"),IFERROR(N(INDIRECT("'"&amp;Summary!$C$5:$C$20&amp;"'!"&amp;ADDRESS(ROW(),COLUMN()))),0))</f>
        <v>-19791.180518311638</v>
      </c>
      <c r="AV957" s="284">
        <f t="array" aca="1" ref="AV957" ca="1">SUMPRODUCT(0+(Summary!$D$5:$D$20="Yes"),IFERROR(N(INDIRECT("'"&amp;Summary!$C$5:$C$20&amp;"'!"&amp;ADDRESS(ROW(),COLUMN()))),0))</f>
        <v>-19791.180518311663</v>
      </c>
      <c r="AW957" s="284">
        <f t="array" aca="1" ref="AW957" ca="1">SUMPRODUCT(0+(Summary!$D$5:$D$20="Yes"),IFERROR(N(INDIRECT("'"&amp;Summary!$C$5:$C$20&amp;"'!"&amp;ADDRESS(ROW(),COLUMN()))),0))</f>
        <v>-19791.180518311645</v>
      </c>
      <c r="AX957" s="284">
        <f t="array" aca="1" ref="AX957" ca="1">SUMPRODUCT(0+(Summary!$D$5:$D$20="Yes"),IFERROR(N(INDIRECT("'"&amp;Summary!$C$5:$C$20&amp;"'!"&amp;ADDRESS(ROW(),COLUMN()))),0))</f>
        <v>-19791.180518311648</v>
      </c>
      <c r="AY957" s="284">
        <f t="array" aca="1" ref="AY957" ca="1">SUMPRODUCT(0+(Summary!$D$5:$D$20="Yes"),IFERROR(N(INDIRECT("'"&amp;Summary!$C$5:$C$20&amp;"'!"&amp;ADDRESS(ROW(),COLUMN()))),0))</f>
        <v>-19791.180518311663</v>
      </c>
      <c r="AZ957" s="284">
        <f t="array" aca="1" ref="AZ957" ca="1">SUMPRODUCT(0+(Summary!$D$5:$D$20="Yes"),IFERROR(N(INDIRECT("'"&amp;Summary!$C$5:$C$20&amp;"'!"&amp;ADDRESS(ROW(),COLUMN()))),0))</f>
        <v>-19791.180518311648</v>
      </c>
      <c r="BA957" s="284">
        <f t="array" aca="1" ref="BA957" ca="1">SUMPRODUCT(0+(Summary!$D$5:$D$20="Yes"),IFERROR(N(INDIRECT("'"&amp;Summary!$C$5:$C$20&amp;"'!"&amp;ADDRESS(ROW(),COLUMN()))),0))</f>
        <v>-7341.4823905755111</v>
      </c>
      <c r="BB957" s="284">
        <f t="array" aca="1" ref="BB957" ca="1">SUMPRODUCT(0+(Summary!$D$5:$D$20="Yes"),IFERROR(N(INDIRECT("'"&amp;Summary!$C$5:$C$20&amp;"'!"&amp;ADDRESS(ROW(),COLUMN()))),0))</f>
        <v>-7341.4823905755147</v>
      </c>
      <c r="BC957" s="284">
        <f t="array" aca="1" ref="BC957" ca="1">SUMPRODUCT(0+(Summary!$D$5:$D$20="Yes"),IFERROR(N(INDIRECT("'"&amp;Summary!$C$5:$C$20&amp;"'!"&amp;ADDRESS(ROW(),COLUMN()))),0))</f>
        <v>-3759.8290998744706</v>
      </c>
      <c r="BD957" s="284">
        <f t="array" aca="1" ref="BD957" ca="1">SUMPRODUCT(0+(Summary!$D$5:$D$20="Yes"),IFERROR(N(INDIRECT("'"&amp;Summary!$C$5:$C$20&amp;"'!"&amp;ADDRESS(ROW(),COLUMN()))),0))</f>
        <v>-3759.8290998744706</v>
      </c>
      <c r="BE957" s="284">
        <f t="array" aca="1" ref="BE957" ca="1">SUMPRODUCT(0+(Summary!$D$5:$D$20="Yes"),IFERROR(N(INDIRECT("'"&amp;Summary!$C$5:$C$20&amp;"'!"&amp;ADDRESS(ROW(),COLUMN()))),0))</f>
        <v>-3759.8290998744742</v>
      </c>
      <c r="BF957" s="284">
        <f t="array" aca="1" ref="BF957" ca="1">SUMPRODUCT(0+(Summary!$D$5:$D$20="Yes"),IFERROR(N(INDIRECT("'"&amp;Summary!$C$5:$C$20&amp;"'!"&amp;ADDRESS(ROW(),COLUMN()))),0))</f>
        <v>-3759.8290998744815</v>
      </c>
      <c r="BG957" s="284">
        <f t="array" aca="1" ref="BG957" ca="1">SUMPRODUCT(0+(Summary!$D$5:$D$20="Yes"),IFERROR(N(INDIRECT("'"&amp;Summary!$C$5:$C$20&amp;"'!"&amp;ADDRESS(ROW(),COLUMN()))),0))</f>
        <v>-3759.8290998744706</v>
      </c>
      <c r="BH957" s="284">
        <f t="array" aca="1" ref="BH957" ca="1">SUMPRODUCT(0+(Summary!$D$5:$D$20="Yes"),IFERROR(N(INDIRECT("'"&amp;Summary!$C$5:$C$20&amp;"'!"&amp;ADDRESS(ROW(),COLUMN()))),0))</f>
        <v>-3759.8290998744742</v>
      </c>
      <c r="BI957" s="284">
        <f t="array" aca="1" ref="BI957" ca="1">SUMPRODUCT(0+(Summary!$D$5:$D$20="Yes"),IFERROR(N(INDIRECT("'"&amp;Summary!$C$5:$C$20&amp;"'!"&amp;ADDRESS(ROW(),COLUMN()))),0))</f>
        <v>-3759.8290998744742</v>
      </c>
      <c r="BJ957" s="284">
        <f t="array" aca="1" ref="BJ957" ca="1">SUMPRODUCT(0+(Summary!$D$5:$D$20="Yes"),IFERROR(N(INDIRECT("'"&amp;Summary!$C$5:$C$20&amp;"'!"&amp;ADDRESS(ROW(),COLUMN()))),0))</f>
        <v>-3759.8290998744742</v>
      </c>
      <c r="BK957" s="284">
        <f t="array" aca="1" ref="BK957" ca="1">SUMPRODUCT(0+(Summary!$D$5:$D$20="Yes"),IFERROR(N(INDIRECT("'"&amp;Summary!$C$5:$C$20&amp;"'!"&amp;ADDRESS(ROW(),COLUMN()))),0))</f>
        <v>-3759.8290998744742</v>
      </c>
      <c r="BL957" s="284">
        <f t="array" aca="1" ref="BL957" ca="1">SUMPRODUCT(0+(Summary!$D$5:$D$20="Yes"),IFERROR(N(INDIRECT("'"&amp;Summary!$C$5:$C$20&amp;"'!"&amp;ADDRESS(ROW(),COLUMN()))),0))</f>
        <v>-3759.8290998744778</v>
      </c>
      <c r="BM957" s="284">
        <f t="array" aca="1" ref="BM957" ca="1">SUMPRODUCT(0+(Summary!$D$5:$D$20="Yes"),IFERROR(N(INDIRECT("'"&amp;Summary!$C$5:$C$20&amp;"'!"&amp;ADDRESS(ROW(),COLUMN()))),0))</f>
        <v>-747.32590442417859</v>
      </c>
      <c r="BN957" s="284">
        <f t="array" aca="1" ref="BN957" ca="1">SUMPRODUCT(0+(Summary!$D$5:$D$20="Yes"),IFERROR(N(INDIRECT("'"&amp;Summary!$C$5:$C$20&amp;"'!"&amp;ADDRESS(ROW(),COLUMN()))),0))</f>
        <v>-747.32590442418223</v>
      </c>
      <c r="BO957" s="284">
        <f t="array" aca="1" ref="BO957" ca="1">SUMPRODUCT(0+(Summary!$D$5:$D$20="Yes"),IFERROR(N(INDIRECT("'"&amp;Summary!$C$5:$C$20&amp;"'!"&amp;ADDRESS(ROW(),COLUMN()))),0))</f>
        <v>0</v>
      </c>
      <c r="BP957" s="284">
        <f t="array" aca="1" ref="BP957" ca="1">SUMPRODUCT(0+(Summary!$D$5:$D$20="Yes"),IFERROR(N(INDIRECT("'"&amp;Summary!$C$5:$C$20&amp;"'!"&amp;ADDRESS(ROW(),COLUMN()))),0))</f>
        <v>0</v>
      </c>
      <c r="BQ957" s="284">
        <f t="array" aca="1" ref="BQ957" ca="1">SUMPRODUCT(0+(Summary!$D$5:$D$20="Yes"),IFERROR(N(INDIRECT("'"&amp;Summary!$C$5:$C$20&amp;"'!"&amp;ADDRESS(ROW(),COLUMN()))),0))</f>
        <v>0</v>
      </c>
      <c r="BR957" s="284">
        <f t="array" aca="1" ref="BR957" ca="1">SUMPRODUCT(0+(Summary!$D$5:$D$20="Yes"),IFERROR(N(INDIRECT("'"&amp;Summary!$C$5:$C$20&amp;"'!"&amp;ADDRESS(ROW(),COLUMN()))),0))</f>
        <v>0</v>
      </c>
      <c r="BS957" s="284">
        <f t="array" aca="1" ref="BS957" ca="1">SUMPRODUCT(0+(Summary!$D$5:$D$20="Yes"),IFERROR(N(INDIRECT("'"&amp;Summary!$C$5:$C$20&amp;"'!"&amp;ADDRESS(ROW(),COLUMN()))),0))</f>
        <v>0</v>
      </c>
      <c r="BT957" s="284">
        <f t="array" aca="1" ref="BT957" ca="1">SUMPRODUCT(0+(Summary!$D$5:$D$20="Yes"),IFERROR(N(INDIRECT("'"&amp;Summary!$C$5:$C$20&amp;"'!"&amp;ADDRESS(ROW(),COLUMN()))),0))</f>
        <v>0</v>
      </c>
      <c r="BU957" s="284">
        <f t="array" aca="1" ref="BU957" ca="1">SUMPRODUCT(0+(Summary!$D$5:$D$20="Yes"),IFERROR(N(INDIRECT("'"&amp;Summary!$C$5:$C$20&amp;"'!"&amp;ADDRESS(ROW(),COLUMN()))),0))</f>
        <v>0</v>
      </c>
      <c r="BV957" s="284">
        <f t="array" aca="1" ref="BV957" ca="1">SUMPRODUCT(0+(Summary!$D$5:$D$20="Yes"),IFERROR(N(INDIRECT("'"&amp;Summary!$C$5:$C$20&amp;"'!"&amp;ADDRESS(ROW(),COLUMN()))),0))</f>
        <v>0</v>
      </c>
      <c r="BW957" s="284">
        <f t="array" aca="1" ref="BW957" ca="1">SUMPRODUCT(0+(Summary!$D$5:$D$20="Yes"),IFERROR(N(INDIRECT("'"&amp;Summary!$C$5:$C$20&amp;"'!"&amp;ADDRESS(ROW(),COLUMN()))),0))</f>
        <v>0</v>
      </c>
      <c r="BX957" s="284">
        <f t="array" aca="1" ref="BX957" ca="1">SUMPRODUCT(0+(Summary!$D$5:$D$20="Yes"),IFERROR(N(INDIRECT("'"&amp;Summary!$C$5:$C$20&amp;"'!"&amp;ADDRESS(ROW(),COLUMN()))),0))</f>
        <v>0</v>
      </c>
      <c r="BY957" s="284">
        <f t="array" aca="1" ref="BY957" ca="1">SUMPRODUCT(0+(Summary!$D$5:$D$20="Yes"),IFERROR(N(INDIRECT("'"&amp;Summary!$C$5:$C$20&amp;"'!"&amp;ADDRESS(ROW(),COLUMN()))),0))</f>
        <v>0</v>
      </c>
      <c r="BZ957" s="284">
        <f t="array" aca="1" ref="BZ957" ca="1">SUMPRODUCT(0+(Summary!$D$5:$D$20="Yes"),IFERROR(N(INDIRECT("'"&amp;Summary!$C$5:$C$20&amp;"'!"&amp;ADDRESS(ROW(),COLUMN()))),0))</f>
        <v>0</v>
      </c>
      <c r="CA957" s="284">
        <f t="array" aca="1" ref="CA957" ca="1">SUMPRODUCT(0+(Summary!$D$5:$D$20="Yes"),IFERROR(N(INDIRECT("'"&amp;Summary!$C$5:$C$20&amp;"'!"&amp;ADDRESS(ROW(),COLUMN()))),0))</f>
        <v>0</v>
      </c>
      <c r="CB957" s="284">
        <f t="array" aca="1" ref="CB957" ca="1">SUMPRODUCT(0+(Summary!$D$5:$D$20="Yes"),IFERROR(N(INDIRECT("'"&amp;Summary!$C$5:$C$20&amp;"'!"&amp;ADDRESS(ROW(),COLUMN()))),0))</f>
        <v>0</v>
      </c>
      <c r="CC957" s="284">
        <f t="array" aca="1" ref="CC957" ca="1">SUMPRODUCT(0+(Summary!$D$5:$D$20="Yes"),IFERROR(N(INDIRECT("'"&amp;Summary!$C$5:$C$20&amp;"'!"&amp;ADDRESS(ROW(),COLUMN()))),0))</f>
        <v>0</v>
      </c>
      <c r="CD957" s="284">
        <f t="array" aca="1" ref="CD957" ca="1">SUMPRODUCT(0+(Summary!$D$5:$D$20="Yes"),IFERROR(N(INDIRECT("'"&amp;Summary!$C$5:$C$20&amp;"'!"&amp;ADDRESS(ROW(),COLUMN()))),0))</f>
        <v>0</v>
      </c>
      <c r="CE957" s="284">
        <f t="array" aca="1" ref="CE957" ca="1">SUMPRODUCT(0+(Summary!$D$5:$D$20="Yes"),IFERROR(N(INDIRECT("'"&amp;Summary!$C$5:$C$20&amp;"'!"&amp;ADDRESS(ROW(),COLUMN()))),0))</f>
        <v>0</v>
      </c>
      <c r="CF957" s="284">
        <f t="array" aca="1" ref="CF957" ca="1">SUMPRODUCT(0+(Summary!$D$5:$D$20="Yes"),IFERROR(N(INDIRECT("'"&amp;Summary!$C$5:$C$20&amp;"'!"&amp;ADDRESS(ROW(),COLUMN()))),0))</f>
        <v>0</v>
      </c>
      <c r="CG957" s="284">
        <f t="array" aca="1" ref="CG957" ca="1">SUMPRODUCT(0+(Summary!$D$5:$D$20="Yes"),IFERROR(N(INDIRECT("'"&amp;Summary!$C$5:$C$20&amp;"'!"&amp;ADDRESS(ROW(),COLUMN()))),0))</f>
        <v>0</v>
      </c>
      <c r="CH957" s="284">
        <f t="array" aca="1" ref="CH957" ca="1">SUMPRODUCT(0+(Summary!$D$5:$D$20="Yes"),IFERROR(N(INDIRECT("'"&amp;Summary!$C$5:$C$20&amp;"'!"&amp;ADDRESS(ROW(),COLUMN()))),0))</f>
        <v>0</v>
      </c>
      <c r="CI957" s="284">
        <f t="array" aca="1" ref="CI957" ca="1">SUMPRODUCT(0+(Summary!$D$5:$D$20="Yes"),IFERROR(N(INDIRECT("'"&amp;Summary!$C$5:$C$20&amp;"'!"&amp;ADDRESS(ROW(),COLUMN()))),0))</f>
        <v>0</v>
      </c>
      <c r="CJ957" s="284">
        <f t="array" aca="1" ref="CJ957" ca="1">SUMPRODUCT(0+(Summary!$D$5:$D$20="Yes"),IFERROR(N(INDIRECT("'"&amp;Summary!$C$5:$C$20&amp;"'!"&amp;ADDRESS(ROW(),COLUMN()))),0))</f>
        <v>0</v>
      </c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</row>
    <row r="958" spans="3:124" outlineLevel="1">
      <c r="C958" s="4" t="s">
        <v>332</v>
      </c>
      <c r="D958" s="350">
        <f t="array" aca="1" ref="D958" ca="1">SUMPRODUCT(0+(Summary!$D$5:$D$20="Yes"),IFERROR(N(INDIRECT("'"&amp;Summary!$C$5:$C$20&amp;"'!"&amp;ADDRESS(ROW(),COLUMN()))),0))</f>
        <v>9445100</v>
      </c>
      <c r="E958" s="302">
        <f t="array" aca="1" ref="E958" ca="1">SUMPRODUCT(0+(Summary!$D$5:$D$20="Yes"),IFERROR(N(INDIRECT("'"&amp;Summary!$C$5:$C$20&amp;"'!"&amp;ADDRESS(ROW(),COLUMN()))),0))</f>
        <v>8564362.5780952368</v>
      </c>
      <c r="F958" s="301">
        <f t="array" aca="1" ref="F958" ca="1">SUMPRODUCT(0+(Summary!$D$5:$D$20="Yes"),IFERROR(N(INDIRECT("'"&amp;Summary!$C$5:$C$20&amp;"'!"&amp;ADDRESS(ROW(),COLUMN()))),0))</f>
        <v>7944625.1561904754</v>
      </c>
      <c r="G958" s="301">
        <f t="array" aca="1" ref="G958" ca="1">SUMPRODUCT(0+(Summary!$D$5:$D$20="Yes"),IFERROR(N(INDIRECT("'"&amp;Summary!$C$5:$C$20&amp;"'!"&amp;ADDRESS(ROW(),COLUMN()))),0))</f>
        <v>7379817.7342857141</v>
      </c>
      <c r="H958" s="301">
        <f t="array" aca="1" ref="H958" ca="1">SUMPRODUCT(0+(Summary!$D$5:$D$20="Yes"),IFERROR(N(INDIRECT("'"&amp;Summary!$C$5:$C$20&amp;"'!"&amp;ADDRESS(ROW(),COLUMN()))),0))</f>
        <v>6899144.3123809509</v>
      </c>
      <c r="I958" s="301">
        <f t="array" aca="1" ref="I958" ca="1">SUMPRODUCT(0+(Summary!$D$5:$D$20="Yes"),IFERROR(N(INDIRECT("'"&amp;Summary!$C$5:$C$20&amp;"'!"&amp;ADDRESS(ROW(),COLUMN()))),0))</f>
        <v>6173692.8190476168</v>
      </c>
      <c r="J958" s="301">
        <f t="array" aca="1" ref="J958" ca="1">SUMPRODUCT(0+(Summary!$D$5:$D$20="Yes"),IFERROR(N(INDIRECT("'"&amp;Summary!$C$5:$C$20&amp;"'!"&amp;ADDRESS(ROW(),COLUMN()))),0))</f>
        <v>5523412.3257142846</v>
      </c>
      <c r="K958" s="301">
        <f t="array" aca="1" ref="K958" ca="1">SUMPRODUCT(0+(Summary!$D$5:$D$20="Yes"),IFERROR(N(INDIRECT("'"&amp;Summary!$C$5:$C$20&amp;"'!"&amp;ADDRESS(ROW(),COLUMN()))),0))</f>
        <v>4957265.8323809505</v>
      </c>
      <c r="L958" s="301">
        <f t="array" aca="1" ref="L958" ca="1">SUMPRODUCT(0+(Summary!$D$5:$D$20="Yes"),IFERROR(N(INDIRECT("'"&amp;Summary!$C$5:$C$20&amp;"'!"&amp;ADDRESS(ROW(),COLUMN()))),0))</f>
        <v>4422869.3390476163</v>
      </c>
      <c r="M958" s="301">
        <f t="array" aca="1" ref="M958" ca="1">SUMPRODUCT(0+(Summary!$D$5:$D$20="Yes"),IFERROR(N(INDIRECT("'"&amp;Summary!$C$5:$C$20&amp;"'!"&amp;ADDRESS(ROW(),COLUMN()))),0))</f>
        <v>3890902.8457142832</v>
      </c>
      <c r="N958" s="301">
        <f t="array" aca="1" ref="N958" ca="1">SUMPRODUCT(0+(Summary!$D$5:$D$20="Yes"),IFERROR(N(INDIRECT("'"&amp;Summary!$C$5:$C$20&amp;"'!"&amp;ADDRESS(ROW(),COLUMN()))),0))</f>
        <v>3545679.8142857119</v>
      </c>
      <c r="O958" s="284">
        <f t="array" aca="1" ref="O958" ca="1">SUMPRODUCT(0+(Summary!$D$5:$D$20="Yes"),IFERROR(N(INDIRECT("'"&amp;Summary!$C$5:$C$20&amp;"'!"&amp;ADDRESS(ROW(),COLUMN()))),0))</f>
        <v>3476297.1599999974</v>
      </c>
      <c r="P958" s="284">
        <f t="array" aca="1" ref="P958" ca="1">SUMPRODUCT(0+(Summary!$D$5:$D$20="Yes"),IFERROR(N(INDIRECT("'"&amp;Summary!$C$5:$C$20&amp;"'!"&amp;ADDRESS(ROW(),COLUMN()))),0))</f>
        <v>3428596.9819047591</v>
      </c>
      <c r="Q958" s="284">
        <f t="array" aca="1" ref="Q958" ca="1">SUMPRODUCT(0+(Summary!$D$5:$D$20="Yes"),IFERROR(N(INDIRECT("'"&amp;Summary!$C$5:$C$20&amp;"'!"&amp;ADDRESS(ROW(),COLUMN()))),0))</f>
        <v>3379125.5244047586</v>
      </c>
      <c r="R958" s="284">
        <f t="array" aca="1" ref="R958" ca="1">SUMPRODUCT(0+(Summary!$D$5:$D$20="Yes"),IFERROR(N(INDIRECT("'"&amp;Summary!$C$5:$C$20&amp;"'!"&amp;ADDRESS(ROW(),COLUMN()))),0))</f>
        <v>3330909.066904759</v>
      </c>
      <c r="S958" s="284">
        <f t="array" aca="1" ref="S958" ca="1">SUMPRODUCT(0+(Summary!$D$5:$D$20="Yes"),IFERROR(N(INDIRECT("'"&amp;Summary!$C$5:$C$20&amp;"'!"&amp;ADDRESS(ROW(),COLUMN()))),0))</f>
        <v>3292922.6094047586</v>
      </c>
      <c r="T958" s="284">
        <f t="array" aca="1" ref="T958" ca="1">SUMPRODUCT(0+(Summary!$D$5:$D$20="Yes"),IFERROR(N(INDIRECT("'"&amp;Summary!$C$5:$C$20&amp;"'!"&amp;ADDRESS(ROW(),COLUMN()))),0))</f>
        <v>3234051.0569151845</v>
      </c>
      <c r="U958" s="284">
        <f t="array" aca="1" ref="U958" ca="1">SUMPRODUCT(0+(Summary!$D$5:$D$20="Yes"),IFERROR(N(INDIRECT("'"&amp;Summary!$C$5:$C$20&amp;"'!"&amp;ADDRESS(ROW(),COLUMN()))),0))</f>
        <v>3176374.5044256104</v>
      </c>
      <c r="V958" s="284">
        <f t="array" aca="1" ref="V958" ca="1">SUMPRODUCT(0+(Summary!$D$5:$D$20="Yes"),IFERROR(N(INDIRECT("'"&amp;Summary!$C$5:$C$20&amp;"'!"&amp;ADDRESS(ROW(),COLUMN()))),0))</f>
        <v>3128987.9519360363</v>
      </c>
      <c r="W958" s="284">
        <f t="array" aca="1" ref="W958" ca="1">SUMPRODUCT(0+(Summary!$D$5:$D$20="Yes"),IFERROR(N(INDIRECT("'"&amp;Summary!$C$5:$C$20&amp;"'!"&amp;ADDRESS(ROW(),COLUMN()))),0))</f>
        <v>3081180.552262811</v>
      </c>
      <c r="X958" s="284">
        <f t="array" aca="1" ref="X958" ca="1">SUMPRODUCT(0+(Summary!$D$5:$D$20="Yes"),IFERROR(N(INDIRECT("'"&amp;Summary!$C$5:$C$20&amp;"'!"&amp;ADDRESS(ROW(),COLUMN()))),0))</f>
        <v>3031873.1525895861</v>
      </c>
      <c r="Y958" s="284">
        <f t="array" aca="1" ref="Y958" ca="1">SUMPRODUCT(0+(Summary!$D$5:$D$20="Yes"),IFERROR(N(INDIRECT("'"&amp;Summary!$C$5:$C$20&amp;"'!"&amp;ADDRESS(ROW(),COLUMN()))),0))</f>
        <v>2986745.7529163612</v>
      </c>
      <c r="Z958" s="284">
        <f t="array" aca="1" ref="Z958" ca="1">SUMPRODUCT(0+(Summary!$D$5:$D$20="Yes"),IFERROR(N(INDIRECT("'"&amp;Summary!$C$5:$C$20&amp;"'!"&amp;ADDRESS(ROW(),COLUMN()))),0))</f>
        <v>2939938.513243136</v>
      </c>
      <c r="AA958" s="284">
        <f t="array" aca="1" ref="AA958" ca="1">SUMPRODUCT(0+(Summary!$D$5:$D$20="Yes"),IFERROR(N(INDIRECT("'"&amp;Summary!$C$5:$C$20&amp;"'!"&amp;ADDRESS(ROW(),COLUMN()))),0))</f>
        <v>2891631.2735699108</v>
      </c>
      <c r="AB958" s="284">
        <f t="array" aca="1" ref="AB958" ca="1">SUMPRODUCT(0+(Summary!$D$5:$D$20="Yes"),IFERROR(N(INDIRECT("'"&amp;Summary!$C$5:$C$20&amp;"'!"&amp;ADDRESS(ROW(),COLUMN()))),0))</f>
        <v>2847504.0338966856</v>
      </c>
      <c r="AC958" s="284">
        <f t="array" aca="1" ref="AC958" ca="1">SUMPRODUCT(0+(Summary!$D$5:$D$20="Yes"),IFERROR(N(INDIRECT("'"&amp;Summary!$C$5:$C$20&amp;"'!"&amp;ADDRESS(ROW(),COLUMN()))),0))</f>
        <v>2838927.0229012314</v>
      </c>
      <c r="AD958" s="284">
        <f t="array" aca="1" ref="AD958" ca="1">SUMPRODUCT(0+(Summary!$D$5:$D$20="Yes"),IFERROR(N(INDIRECT("'"&amp;Summary!$C$5:$C$20&amp;"'!"&amp;ADDRESS(ROW(),COLUMN()))),0))</f>
        <v>2522688.4232461504</v>
      </c>
      <c r="AE958" s="284">
        <f t="array" aca="1" ref="AE958" ca="1">SUMPRODUCT(0+(Summary!$D$5:$D$20="Yes"),IFERROR(N(INDIRECT("'"&amp;Summary!$C$5:$C$20&amp;"'!"&amp;ADDRESS(ROW(),COLUMN()))),0))</f>
        <v>2505693.0479635098</v>
      </c>
      <c r="AF958" s="284">
        <f t="array" aca="1" ref="AF958" ca="1">SUMPRODUCT(0+(Summary!$D$5:$D$20="Yes"),IFERROR(N(INDIRECT("'"&amp;Summary!$C$5:$C$20&amp;"'!"&amp;ADDRESS(ROW(),COLUMN()))),0))</f>
        <v>2488697.6726808697</v>
      </c>
      <c r="AG958" s="284">
        <f t="array" aca="1" ref="AG958" ca="1">SUMPRODUCT(0+(Summary!$D$5:$D$20="Yes"),IFERROR(N(INDIRECT("'"&amp;Summary!$C$5:$C$20&amp;"'!"&amp;ADDRESS(ROW(),COLUMN()))),0))</f>
        <v>2471702.2973982301</v>
      </c>
      <c r="AH958" s="284">
        <f t="array" aca="1" ref="AH958" ca="1">SUMPRODUCT(0+(Summary!$D$5:$D$20="Yes"),IFERROR(N(INDIRECT("'"&amp;Summary!$C$5:$C$20&amp;"'!"&amp;ADDRESS(ROW(),COLUMN()))),0))</f>
        <v>2454706.92211559</v>
      </c>
      <c r="AI958" s="284">
        <f t="array" aca="1" ref="AI958" ca="1">SUMPRODUCT(0+(Summary!$D$5:$D$20="Yes"),IFERROR(N(INDIRECT("'"&amp;Summary!$C$5:$C$20&amp;"'!"&amp;ADDRESS(ROW(),COLUMN()))),0))</f>
        <v>2437711.5468329499</v>
      </c>
      <c r="AJ958" s="284">
        <f t="array" aca="1" ref="AJ958" ca="1">SUMPRODUCT(0+(Summary!$D$5:$D$20="Yes"),IFERROR(N(INDIRECT("'"&amp;Summary!$C$5:$C$20&amp;"'!"&amp;ADDRESS(ROW(),COLUMN()))),0))</f>
        <v>2420716.1715503098</v>
      </c>
      <c r="AK958" s="284">
        <f t="array" aca="1" ref="AK958" ca="1">SUMPRODUCT(0+(Summary!$D$5:$D$20="Yes"),IFERROR(N(INDIRECT("'"&amp;Summary!$C$5:$C$20&amp;"'!"&amp;ADDRESS(ROW(),COLUMN()))),0))</f>
        <v>2403720.7962676696</v>
      </c>
      <c r="AL958" s="284">
        <f t="array" aca="1" ref="AL958" ca="1">SUMPRODUCT(0+(Summary!$D$5:$D$20="Yes"),IFERROR(N(INDIRECT("'"&amp;Summary!$C$5:$C$20&amp;"'!"&amp;ADDRESS(ROW(),COLUMN()))),0))</f>
        <v>2386725.4209850295</v>
      </c>
      <c r="AM958" s="284">
        <f t="array" aca="1" ref="AM958" ca="1">SUMPRODUCT(0+(Summary!$D$5:$D$20="Yes"),IFERROR(N(INDIRECT("'"&amp;Summary!$C$5:$C$20&amp;"'!"&amp;ADDRESS(ROW(),COLUMN()))),0))</f>
        <v>2369730.0457023894</v>
      </c>
      <c r="AN958" s="284">
        <f t="array" aca="1" ref="AN958" ca="1">SUMPRODUCT(0+(Summary!$D$5:$D$20="Yes"),IFERROR(N(INDIRECT("'"&amp;Summary!$C$5:$C$20&amp;"'!"&amp;ADDRESS(ROW(),COLUMN()))),0))</f>
        <v>2352734.6704197493</v>
      </c>
      <c r="AO958" s="284">
        <f t="array" aca="1" ref="AO958" ca="1">SUMPRODUCT(0+(Summary!$D$5:$D$20="Yes"),IFERROR(N(INDIRECT("'"&amp;Summary!$C$5:$C$20&amp;"'!"&amp;ADDRESS(ROW(),COLUMN()))),0))</f>
        <v>2341149.4763365975</v>
      </c>
      <c r="AP958" s="284">
        <f t="array" aca="1" ref="AP958" ca="1">SUMPRODUCT(0+(Summary!$D$5:$D$20="Yes"),IFERROR(N(INDIRECT("'"&amp;Summary!$C$5:$C$20&amp;"'!"&amp;ADDRESS(ROW(),COLUMN()))),0))</f>
        <v>2329564.2822534451</v>
      </c>
      <c r="AQ958" s="284">
        <f t="array" aca="1" ref="AQ958" ca="1">SUMPRODUCT(0+(Summary!$D$5:$D$20="Yes"),IFERROR(N(INDIRECT("'"&amp;Summary!$C$5:$C$20&amp;"'!"&amp;ADDRESS(ROW(),COLUMN()))),0))</f>
        <v>2317979.0881702933</v>
      </c>
      <c r="AR958" s="284">
        <f t="array" aca="1" ref="AR958" ca="1">SUMPRODUCT(0+(Summary!$D$5:$D$20="Yes"),IFERROR(N(INDIRECT("'"&amp;Summary!$C$5:$C$20&amp;"'!"&amp;ADDRESS(ROW(),COLUMN()))),0))</f>
        <v>2306393.8940871414</v>
      </c>
      <c r="AS958" s="284">
        <f t="array" aca="1" ref="AS958" ca="1">SUMPRODUCT(0+(Summary!$D$5:$D$20="Yes"),IFERROR(N(INDIRECT("'"&amp;Summary!$C$5:$C$20&amp;"'!"&amp;ADDRESS(ROW(),COLUMN()))),0))</f>
        <v>2294808.700003989</v>
      </c>
      <c r="AT958" s="284">
        <f t="array" aca="1" ref="AT958" ca="1">SUMPRODUCT(0+(Summary!$D$5:$D$20="Yes"),IFERROR(N(INDIRECT("'"&amp;Summary!$C$5:$C$20&amp;"'!"&amp;ADDRESS(ROW(),COLUMN()))),0))</f>
        <v>2283223.5059208372</v>
      </c>
      <c r="AU958" s="284">
        <f t="array" aca="1" ref="AU958" ca="1">SUMPRODUCT(0+(Summary!$D$5:$D$20="Yes"),IFERROR(N(INDIRECT("'"&amp;Summary!$C$5:$C$20&amp;"'!"&amp;ADDRESS(ROW(),COLUMN()))),0))</f>
        <v>2271638.3118376848</v>
      </c>
      <c r="AV958" s="284">
        <f t="array" aca="1" ref="AV958" ca="1">SUMPRODUCT(0+(Summary!$D$5:$D$20="Yes"),IFERROR(N(INDIRECT("'"&amp;Summary!$C$5:$C$20&amp;"'!"&amp;ADDRESS(ROW(),COLUMN()))),0))</f>
        <v>2260053.1177545325</v>
      </c>
      <c r="AW958" s="284">
        <f t="array" aca="1" ref="AW958" ca="1">SUMPRODUCT(0+(Summary!$D$5:$D$20="Yes"),IFERROR(N(INDIRECT("'"&amp;Summary!$C$5:$C$20&amp;"'!"&amp;ADDRESS(ROW(),COLUMN()))),0))</f>
        <v>2248467.9236713806</v>
      </c>
      <c r="AX958" s="284">
        <f t="array" aca="1" ref="AX958" ca="1">SUMPRODUCT(0+(Summary!$D$5:$D$20="Yes"),IFERROR(N(INDIRECT("'"&amp;Summary!$C$5:$C$20&amp;"'!"&amp;ADDRESS(ROW(),COLUMN()))),0))</f>
        <v>2236882.7295882283</v>
      </c>
      <c r="AY958" s="284">
        <f t="array" aca="1" ref="AY958" ca="1">SUMPRODUCT(0+(Summary!$D$5:$D$20="Yes"),IFERROR(N(INDIRECT("'"&amp;Summary!$C$5:$C$20&amp;"'!"&amp;ADDRESS(ROW(),COLUMN()))),0))</f>
        <v>2225297.5355050759</v>
      </c>
      <c r="AZ958" s="284">
        <f t="array" aca="1" ref="AZ958" ca="1">SUMPRODUCT(0+(Summary!$D$5:$D$20="Yes"),IFERROR(N(INDIRECT("'"&amp;Summary!$C$5:$C$20&amp;"'!"&amp;ADDRESS(ROW(),COLUMN()))),0))</f>
        <v>2213712.3414219241</v>
      </c>
      <c r="BA958" s="284">
        <f t="array" aca="1" ref="BA958" ca="1">SUMPRODUCT(0+(Summary!$D$5:$D$20="Yes"),IFERROR(N(INDIRECT("'"&amp;Summary!$C$5:$C$20&amp;"'!"&amp;ADDRESS(ROW(),COLUMN()))),0))</f>
        <v>2209952.5123220496</v>
      </c>
      <c r="BB958" s="284">
        <f t="array" aca="1" ref="BB958" ca="1">SUMPRODUCT(0+(Summary!$D$5:$D$20="Yes"),IFERROR(N(INDIRECT("'"&amp;Summary!$C$5:$C$20&amp;"'!"&amp;ADDRESS(ROW(),COLUMN()))),0))</f>
        <v>2206192.6832221751</v>
      </c>
      <c r="BC958" s="284">
        <f t="array" aca="1" ref="BC958" ca="1">SUMPRODUCT(0+(Summary!$D$5:$D$20="Yes"),IFERROR(N(INDIRECT("'"&amp;Summary!$C$5:$C$20&amp;"'!"&amp;ADDRESS(ROW(),COLUMN()))),0))</f>
        <v>2202432.8541223006</v>
      </c>
      <c r="BD958" s="284">
        <f t="array" aca="1" ref="BD958" ca="1">SUMPRODUCT(0+(Summary!$D$5:$D$20="Yes"),IFERROR(N(INDIRECT("'"&amp;Summary!$C$5:$C$20&amp;"'!"&amp;ADDRESS(ROW(),COLUMN()))),0))</f>
        <v>2198673.0250224262</v>
      </c>
      <c r="BE958" s="284">
        <f t="array" aca="1" ref="BE958" ca="1">SUMPRODUCT(0+(Summary!$D$5:$D$20="Yes"),IFERROR(N(INDIRECT("'"&amp;Summary!$C$5:$C$20&amp;"'!"&amp;ADDRESS(ROW(),COLUMN()))),0))</f>
        <v>2194913.1959225517</v>
      </c>
      <c r="BF958" s="284">
        <f t="array" aca="1" ref="BF958" ca="1">SUMPRODUCT(0+(Summary!$D$5:$D$20="Yes"),IFERROR(N(INDIRECT("'"&amp;Summary!$C$5:$C$20&amp;"'!"&amp;ADDRESS(ROW(),COLUMN()))),0))</f>
        <v>2191153.3668226772</v>
      </c>
      <c r="BG958" s="284">
        <f t="array" aca="1" ref="BG958" ca="1">SUMPRODUCT(0+(Summary!$D$5:$D$20="Yes"),IFERROR(N(INDIRECT("'"&amp;Summary!$C$5:$C$20&amp;"'!"&amp;ADDRESS(ROW(),COLUMN()))),0))</f>
        <v>2187393.5377228027</v>
      </c>
      <c r="BH958" s="284">
        <f t="array" aca="1" ref="BH958" ca="1">SUMPRODUCT(0+(Summary!$D$5:$D$20="Yes"),IFERROR(N(INDIRECT("'"&amp;Summary!$C$5:$C$20&amp;"'!"&amp;ADDRESS(ROW(),COLUMN()))),0))</f>
        <v>2183633.7086229282</v>
      </c>
      <c r="BI958" s="284">
        <f t="array" aca="1" ref="BI958" ca="1">SUMPRODUCT(0+(Summary!$D$5:$D$20="Yes"),IFERROR(N(INDIRECT("'"&amp;Summary!$C$5:$C$20&amp;"'!"&amp;ADDRESS(ROW(),COLUMN()))),0))</f>
        <v>2179873.8795230538</v>
      </c>
      <c r="BJ958" s="284">
        <f t="array" aca="1" ref="BJ958" ca="1">SUMPRODUCT(0+(Summary!$D$5:$D$20="Yes"),IFERROR(N(INDIRECT("'"&amp;Summary!$C$5:$C$20&amp;"'!"&amp;ADDRESS(ROW(),COLUMN()))),0))</f>
        <v>2176114.0504231793</v>
      </c>
      <c r="BK958" s="284">
        <f t="array" aca="1" ref="BK958" ca="1">SUMPRODUCT(0+(Summary!$D$5:$D$20="Yes"),IFERROR(N(INDIRECT("'"&amp;Summary!$C$5:$C$20&amp;"'!"&amp;ADDRESS(ROW(),COLUMN()))),0))</f>
        <v>2172354.2213233048</v>
      </c>
      <c r="BL958" s="284">
        <f t="array" aca="1" ref="BL958" ca="1">SUMPRODUCT(0+(Summary!$D$5:$D$20="Yes"),IFERROR(N(INDIRECT("'"&amp;Summary!$C$5:$C$20&amp;"'!"&amp;ADDRESS(ROW(),COLUMN()))),0))</f>
        <v>2168594.3922234303</v>
      </c>
      <c r="BM958" s="284">
        <f t="array" aca="1" ref="BM958" ca="1">SUMPRODUCT(0+(Summary!$D$5:$D$20="Yes"),IFERROR(N(INDIRECT("'"&amp;Summary!$C$5:$C$20&amp;"'!"&amp;ADDRESS(ROW(),COLUMN()))),0))</f>
        <v>2167847.0663190065</v>
      </c>
      <c r="BN958" s="284">
        <f t="array" aca="1" ref="BN958" ca="1">SUMPRODUCT(0+(Summary!$D$5:$D$20="Yes"),IFERROR(N(INDIRECT("'"&amp;Summary!$C$5:$C$20&amp;"'!"&amp;ADDRESS(ROW(),COLUMN()))),0))</f>
        <v>2167099.7404145822</v>
      </c>
      <c r="BO958" s="284">
        <f t="array" aca="1" ref="BO958" ca="1">SUMPRODUCT(0+(Summary!$D$5:$D$20="Yes"),IFERROR(N(INDIRECT("'"&amp;Summary!$C$5:$C$20&amp;"'!"&amp;ADDRESS(ROW(),COLUMN()))),0))</f>
        <v>2167099.7404145822</v>
      </c>
      <c r="BP958" s="284">
        <f t="array" aca="1" ref="BP958" ca="1">SUMPRODUCT(0+(Summary!$D$5:$D$20="Yes"),IFERROR(N(INDIRECT("'"&amp;Summary!$C$5:$C$20&amp;"'!"&amp;ADDRESS(ROW(),COLUMN()))),0))</f>
        <v>2167099.7404145822</v>
      </c>
      <c r="BQ958" s="284">
        <f t="array" aca="1" ref="BQ958" ca="1">SUMPRODUCT(0+(Summary!$D$5:$D$20="Yes"),IFERROR(N(INDIRECT("'"&amp;Summary!$C$5:$C$20&amp;"'!"&amp;ADDRESS(ROW(),COLUMN()))),0))</f>
        <v>2167099.7404145822</v>
      </c>
      <c r="BR958" s="284">
        <f t="array" aca="1" ref="BR958" ca="1">SUMPRODUCT(0+(Summary!$D$5:$D$20="Yes"),IFERROR(N(INDIRECT("'"&amp;Summary!$C$5:$C$20&amp;"'!"&amp;ADDRESS(ROW(),COLUMN()))),0))</f>
        <v>2167099.7404145822</v>
      </c>
      <c r="BS958" s="284">
        <f t="array" aca="1" ref="BS958" ca="1">SUMPRODUCT(0+(Summary!$D$5:$D$20="Yes"),IFERROR(N(INDIRECT("'"&amp;Summary!$C$5:$C$20&amp;"'!"&amp;ADDRESS(ROW(),COLUMN()))),0))</f>
        <v>2167099.7404145822</v>
      </c>
      <c r="BT958" s="284">
        <f t="array" aca="1" ref="BT958" ca="1">SUMPRODUCT(0+(Summary!$D$5:$D$20="Yes"),IFERROR(N(INDIRECT("'"&amp;Summary!$C$5:$C$20&amp;"'!"&amp;ADDRESS(ROW(),COLUMN()))),0))</f>
        <v>2167099.7404145822</v>
      </c>
      <c r="BU958" s="284">
        <f t="array" aca="1" ref="BU958" ca="1">SUMPRODUCT(0+(Summary!$D$5:$D$20="Yes"),IFERROR(N(INDIRECT("'"&amp;Summary!$C$5:$C$20&amp;"'!"&amp;ADDRESS(ROW(),COLUMN()))),0))</f>
        <v>2167099.7404145822</v>
      </c>
      <c r="BV958" s="284">
        <f t="array" aca="1" ref="BV958" ca="1">SUMPRODUCT(0+(Summary!$D$5:$D$20="Yes"),IFERROR(N(INDIRECT("'"&amp;Summary!$C$5:$C$20&amp;"'!"&amp;ADDRESS(ROW(),COLUMN()))),0))</f>
        <v>2167099.7404145822</v>
      </c>
      <c r="BW958" s="284">
        <f t="array" aca="1" ref="BW958" ca="1">SUMPRODUCT(0+(Summary!$D$5:$D$20="Yes"),IFERROR(N(INDIRECT("'"&amp;Summary!$C$5:$C$20&amp;"'!"&amp;ADDRESS(ROW(),COLUMN()))),0))</f>
        <v>2167099.7404145822</v>
      </c>
      <c r="BX958" s="284">
        <f t="array" aca="1" ref="BX958" ca="1">SUMPRODUCT(0+(Summary!$D$5:$D$20="Yes"),IFERROR(N(INDIRECT("'"&amp;Summary!$C$5:$C$20&amp;"'!"&amp;ADDRESS(ROW(),COLUMN()))),0))</f>
        <v>2167099.7404145822</v>
      </c>
      <c r="BY958" s="284">
        <f t="array" aca="1" ref="BY958" ca="1">SUMPRODUCT(0+(Summary!$D$5:$D$20="Yes"),IFERROR(N(INDIRECT("'"&amp;Summary!$C$5:$C$20&amp;"'!"&amp;ADDRESS(ROW(),COLUMN()))),0))</f>
        <v>2167099.7404145822</v>
      </c>
      <c r="BZ958" s="284">
        <f t="array" aca="1" ref="BZ958" ca="1">SUMPRODUCT(0+(Summary!$D$5:$D$20="Yes"),IFERROR(N(INDIRECT("'"&amp;Summary!$C$5:$C$20&amp;"'!"&amp;ADDRESS(ROW(),COLUMN()))),0))</f>
        <v>2167099.7404145822</v>
      </c>
      <c r="CA958" s="284">
        <f t="array" aca="1" ref="CA958" ca="1">SUMPRODUCT(0+(Summary!$D$5:$D$20="Yes"),IFERROR(N(INDIRECT("'"&amp;Summary!$C$5:$C$20&amp;"'!"&amp;ADDRESS(ROW(),COLUMN()))),0))</f>
        <v>2167099.7404145822</v>
      </c>
      <c r="CB958" s="284">
        <f t="array" aca="1" ref="CB958" ca="1">SUMPRODUCT(0+(Summary!$D$5:$D$20="Yes"),IFERROR(N(INDIRECT("'"&amp;Summary!$C$5:$C$20&amp;"'!"&amp;ADDRESS(ROW(),COLUMN()))),0))</f>
        <v>2167099.7404145822</v>
      </c>
      <c r="CC958" s="284">
        <f t="array" aca="1" ref="CC958" ca="1">SUMPRODUCT(0+(Summary!$D$5:$D$20="Yes"),IFERROR(N(INDIRECT("'"&amp;Summary!$C$5:$C$20&amp;"'!"&amp;ADDRESS(ROW(),COLUMN()))),0))</f>
        <v>2167099.7404145822</v>
      </c>
      <c r="CD958" s="284">
        <f t="array" aca="1" ref="CD958" ca="1">SUMPRODUCT(0+(Summary!$D$5:$D$20="Yes"),IFERROR(N(INDIRECT("'"&amp;Summary!$C$5:$C$20&amp;"'!"&amp;ADDRESS(ROW(),COLUMN()))),0))</f>
        <v>2167099.7404145822</v>
      </c>
      <c r="CE958" s="284">
        <f t="array" aca="1" ref="CE958" ca="1">SUMPRODUCT(0+(Summary!$D$5:$D$20="Yes"),IFERROR(N(INDIRECT("'"&amp;Summary!$C$5:$C$20&amp;"'!"&amp;ADDRESS(ROW(),COLUMN()))),0))</f>
        <v>2167099.7404145822</v>
      </c>
      <c r="CF958" s="284">
        <f t="array" aca="1" ref="CF958" ca="1">SUMPRODUCT(0+(Summary!$D$5:$D$20="Yes"),IFERROR(N(INDIRECT("'"&amp;Summary!$C$5:$C$20&amp;"'!"&amp;ADDRESS(ROW(),COLUMN()))),0))</f>
        <v>2167099.7404145822</v>
      </c>
      <c r="CG958" s="284">
        <f t="array" aca="1" ref="CG958" ca="1">SUMPRODUCT(0+(Summary!$D$5:$D$20="Yes"),IFERROR(N(INDIRECT("'"&amp;Summary!$C$5:$C$20&amp;"'!"&amp;ADDRESS(ROW(),COLUMN()))),0))</f>
        <v>2167099.7404145822</v>
      </c>
      <c r="CH958" s="284">
        <f t="array" aca="1" ref="CH958" ca="1">SUMPRODUCT(0+(Summary!$D$5:$D$20="Yes"),IFERROR(N(INDIRECT("'"&amp;Summary!$C$5:$C$20&amp;"'!"&amp;ADDRESS(ROW(),COLUMN()))),0))</f>
        <v>2167099.7404145822</v>
      </c>
      <c r="CI958" s="284">
        <f t="array" aca="1" ref="CI958" ca="1">SUMPRODUCT(0+(Summary!$D$5:$D$20="Yes"),IFERROR(N(INDIRECT("'"&amp;Summary!$C$5:$C$20&amp;"'!"&amp;ADDRESS(ROW(),COLUMN()))),0))</f>
        <v>2167099.7404145822</v>
      </c>
      <c r="CJ958" s="284">
        <f t="array" aca="1" ref="CJ958" ca="1">SUMPRODUCT(0+(Summary!$D$5:$D$20="Yes"),IFERROR(N(INDIRECT("'"&amp;Summary!$C$5:$C$20&amp;"'!"&amp;ADDRESS(ROW(),COLUMN()))),0))</f>
        <v>2167099.7404145822</v>
      </c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</row>
    <row r="959" spans="3:124" outlineLevel="1">
      <c r="D959" s="350"/>
      <c r="E959" s="302"/>
      <c r="F959" s="301"/>
      <c r="G959" s="301"/>
      <c r="H959" s="301"/>
      <c r="I959" s="301"/>
      <c r="J959" s="301"/>
      <c r="K959" s="301"/>
      <c r="L959" s="301"/>
      <c r="M959" s="301"/>
      <c r="N959" s="301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</row>
    <row r="960" spans="3:124" s="10" customFormat="1" outlineLevel="1">
      <c r="D960" s="351"/>
      <c r="E960" s="301"/>
      <c r="F960" s="301"/>
      <c r="G960" s="301"/>
      <c r="H960" s="301"/>
      <c r="I960" s="301"/>
      <c r="J960" s="301"/>
      <c r="K960" s="301"/>
      <c r="L960" s="301"/>
      <c r="M960" s="301"/>
      <c r="N960" s="301"/>
      <c r="O960" s="4"/>
      <c r="P960" s="4"/>
      <c r="Q960" s="4"/>
      <c r="R960" s="4"/>
      <c r="S960" s="4"/>
      <c r="T960" s="4"/>
      <c r="U960" s="4"/>
      <c r="V960" s="4"/>
      <c r="W960" s="4"/>
      <c r="X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</row>
    <row r="961" spans="3:124" s="10" customFormat="1" outlineLevel="1">
      <c r="C961" s="10" t="s">
        <v>331</v>
      </c>
      <c r="D961" s="351"/>
      <c r="E961" s="301">
        <f t="array" aca="1" ref="E961" ca="1">SUMPRODUCT(0+(Summary!$D$5:$D$20="Yes"),IFERROR(N(INDIRECT("'"&amp;Summary!$C$5:$C$20&amp;"'!"&amp;ADDRESS(ROW(),COLUMN()))),0))</f>
        <v>0</v>
      </c>
      <c r="F961" s="301">
        <f t="array" aca="1" ref="F961" ca="1">SUMPRODUCT(0+(Summary!$D$5:$D$20="Yes"),IFERROR(N(INDIRECT("'"&amp;Summary!$C$5:$C$20&amp;"'!"&amp;ADDRESS(ROW(),COLUMN()))),0))</f>
        <v>0</v>
      </c>
      <c r="G961" s="301">
        <f t="array" aca="1" ref="G961" ca="1">SUMPRODUCT(0+(Summary!$D$5:$D$20="Yes"),IFERROR(N(INDIRECT("'"&amp;Summary!$C$5:$C$20&amp;"'!"&amp;ADDRESS(ROW(),COLUMN()))),0))</f>
        <v>0</v>
      </c>
      <c r="H961" s="301">
        <f t="array" aca="1" ref="H961" ca="1">SUMPRODUCT(0+(Summary!$D$5:$D$20="Yes"),IFERROR(N(INDIRECT("'"&amp;Summary!$C$5:$C$20&amp;"'!"&amp;ADDRESS(ROW(),COLUMN()))),0))</f>
        <v>0</v>
      </c>
      <c r="I961" s="301">
        <f t="array" aca="1" ref="I961" ca="1">SUMPRODUCT(0+(Summary!$D$5:$D$20="Yes"),IFERROR(N(INDIRECT("'"&amp;Summary!$C$5:$C$20&amp;"'!"&amp;ADDRESS(ROW(),COLUMN()))),0))</f>
        <v>0</v>
      </c>
      <c r="J961" s="301">
        <f t="array" aca="1" ref="J961" ca="1">SUMPRODUCT(0+(Summary!$D$5:$D$20="Yes"),IFERROR(N(INDIRECT("'"&amp;Summary!$C$5:$C$20&amp;"'!"&amp;ADDRESS(ROW(),COLUMN()))),0))</f>
        <v>0</v>
      </c>
      <c r="K961" s="301">
        <f t="array" aca="1" ref="K961" ca="1">SUMPRODUCT(0+(Summary!$D$5:$D$20="Yes"),IFERROR(N(INDIRECT("'"&amp;Summary!$C$5:$C$20&amp;"'!"&amp;ADDRESS(ROW(),COLUMN()))),0))</f>
        <v>0</v>
      </c>
      <c r="L961" s="301">
        <f t="array" aca="1" ref="L961" ca="1">SUMPRODUCT(0+(Summary!$D$5:$D$20="Yes"),IFERROR(N(INDIRECT("'"&amp;Summary!$C$5:$C$20&amp;"'!"&amp;ADDRESS(ROW(),COLUMN()))),0))</f>
        <v>0</v>
      </c>
      <c r="M961" s="301">
        <f t="array" aca="1" ref="M961" ca="1">SUMPRODUCT(0+(Summary!$D$5:$D$20="Yes"),IFERROR(N(INDIRECT("'"&amp;Summary!$C$5:$C$20&amp;"'!"&amp;ADDRESS(ROW(),COLUMN()))),0))</f>
        <v>0</v>
      </c>
      <c r="N961" s="301">
        <f t="array" aca="1" ref="N961" ca="1">SUMPRODUCT(0+(Summary!$D$5:$D$20="Yes"),IFERROR(N(INDIRECT("'"&amp;Summary!$C$5:$C$20&amp;"'!"&amp;ADDRESS(ROW(),COLUMN()))),0))</f>
        <v>0</v>
      </c>
      <c r="O961" s="284">
        <f t="array" aca="1" ref="O961" ca="1">SUMPRODUCT(0+(Summary!$D$5:$D$20="Yes"),IFERROR(N(INDIRECT("'"&amp;Summary!$C$5:$C$20&amp;"'!"&amp;ADDRESS(ROW(),COLUMN()))),0))</f>
        <v>0</v>
      </c>
      <c r="P961" s="284">
        <f t="array" aca="1" ref="P961" ca="1">SUMPRODUCT(0+(Summary!$D$5:$D$20="Yes"),IFERROR(N(INDIRECT("'"&amp;Summary!$C$5:$C$20&amp;"'!"&amp;ADDRESS(ROW(),COLUMN()))),0))</f>
        <v>0</v>
      </c>
      <c r="Q961" s="284">
        <f t="array" aca="1" ref="Q961" ca="1">SUMPRODUCT(0+(Summary!$D$5:$D$20="Yes"),IFERROR(N(INDIRECT("'"&amp;Summary!$C$5:$C$20&amp;"'!"&amp;ADDRESS(ROW(),COLUMN()))),0))</f>
        <v>0</v>
      </c>
      <c r="R961" s="284">
        <f t="array" aca="1" ref="R961" ca="1">SUMPRODUCT(0+(Summary!$D$5:$D$20="Yes"),IFERROR(N(INDIRECT("'"&amp;Summary!$C$5:$C$20&amp;"'!"&amp;ADDRESS(ROW(),COLUMN()))),0))</f>
        <v>0</v>
      </c>
      <c r="S961" s="284">
        <f t="array" aca="1" ref="S961" ca="1">SUMPRODUCT(0+(Summary!$D$5:$D$20="Yes"),IFERROR(N(INDIRECT("'"&amp;Summary!$C$5:$C$20&amp;"'!"&amp;ADDRESS(ROW(),COLUMN()))),0))</f>
        <v>0</v>
      </c>
      <c r="T961" s="284">
        <f t="array" aca="1" ref="T961" ca="1">SUMPRODUCT(0+(Summary!$D$5:$D$20="Yes"),IFERROR(N(INDIRECT("'"&amp;Summary!$C$5:$C$20&amp;"'!"&amp;ADDRESS(ROW(),COLUMN()))),0))</f>
        <v>0</v>
      </c>
      <c r="U961" s="284">
        <f t="array" aca="1" ref="U961" ca="1">SUMPRODUCT(0+(Summary!$D$5:$D$20="Yes"),IFERROR(N(INDIRECT("'"&amp;Summary!$C$5:$C$20&amp;"'!"&amp;ADDRESS(ROW(),COLUMN()))),0))</f>
        <v>0</v>
      </c>
      <c r="V961" s="284">
        <f t="array" aca="1" ref="V961" ca="1">SUMPRODUCT(0+(Summary!$D$5:$D$20="Yes"),IFERROR(N(INDIRECT("'"&amp;Summary!$C$5:$C$20&amp;"'!"&amp;ADDRESS(ROW(),COLUMN()))),0))</f>
        <v>0</v>
      </c>
      <c r="W961" s="284">
        <f t="array" aca="1" ref="W961" ca="1">SUMPRODUCT(0+(Summary!$D$5:$D$20="Yes"),IFERROR(N(INDIRECT("'"&amp;Summary!$C$5:$C$20&amp;"'!"&amp;ADDRESS(ROW(),COLUMN()))),0))</f>
        <v>0</v>
      </c>
      <c r="X961" s="284">
        <f t="array" aca="1" ref="X961" ca="1">SUMPRODUCT(0+(Summary!$D$5:$D$20="Yes"),IFERROR(N(INDIRECT("'"&amp;Summary!$C$5:$C$20&amp;"'!"&amp;ADDRESS(ROW(),COLUMN()))),0))</f>
        <v>0</v>
      </c>
      <c r="Y961" s="301">
        <f t="array" aca="1" ref="Y961" ca="1">SUMPRODUCT(0+(Summary!$D$5:$D$20="Yes"),IFERROR(N(INDIRECT("'"&amp;Summary!$C$5:$C$20&amp;"'!"&amp;ADDRESS(ROW(),COLUMN()))),0))</f>
        <v>0</v>
      </c>
      <c r="Z961" s="301">
        <f t="array" aca="1" ref="Z961" ca="1">SUMPRODUCT(0+(Summary!$D$5:$D$20="Yes"),IFERROR(N(INDIRECT("'"&amp;Summary!$C$5:$C$20&amp;"'!"&amp;ADDRESS(ROW(),COLUMN()))),0))</f>
        <v>0</v>
      </c>
      <c r="AA961" s="301">
        <f t="array" aca="1" ref="AA961" ca="1">SUMPRODUCT(0+(Summary!$D$5:$D$20="Yes"),IFERROR(N(INDIRECT("'"&amp;Summary!$C$5:$C$20&amp;"'!"&amp;ADDRESS(ROW(),COLUMN()))),0))</f>
        <v>0</v>
      </c>
      <c r="AB961" s="301">
        <f t="array" aca="1" ref="AB961" ca="1">SUMPRODUCT(0+(Summary!$D$5:$D$20="Yes"),IFERROR(N(INDIRECT("'"&amp;Summary!$C$5:$C$20&amp;"'!"&amp;ADDRESS(ROW(),COLUMN()))),0))</f>
        <v>0</v>
      </c>
      <c r="AC961" s="284">
        <f t="array" aca="1" ref="AC961" ca="1">SUMPRODUCT(0+(Summary!$D$5:$D$20="Yes"),IFERROR(N(INDIRECT("'"&amp;Summary!$C$5:$C$20&amp;"'!"&amp;ADDRESS(ROW(),COLUMN()))),0))</f>
        <v>0</v>
      </c>
      <c r="AD961" s="284">
        <f t="array" aca="1" ref="AD961" ca="1">SUMPRODUCT(0+(Summary!$D$5:$D$20="Yes"),IFERROR(N(INDIRECT("'"&amp;Summary!$C$5:$C$20&amp;"'!"&amp;ADDRESS(ROW(),COLUMN()))),0))</f>
        <v>0</v>
      </c>
      <c r="AE961" s="284">
        <f t="array" aca="1" ref="AE961" ca="1">SUMPRODUCT(0+(Summary!$D$5:$D$20="Yes"),IFERROR(N(INDIRECT("'"&amp;Summary!$C$5:$C$20&amp;"'!"&amp;ADDRESS(ROW(),COLUMN()))),0))</f>
        <v>0</v>
      </c>
      <c r="AF961" s="284">
        <f t="array" aca="1" ref="AF961" ca="1">SUMPRODUCT(0+(Summary!$D$5:$D$20="Yes"),IFERROR(N(INDIRECT("'"&amp;Summary!$C$5:$C$20&amp;"'!"&amp;ADDRESS(ROW(),COLUMN()))),0))</f>
        <v>0</v>
      </c>
      <c r="AG961" s="284">
        <f t="array" aca="1" ref="AG961" ca="1">SUMPRODUCT(0+(Summary!$D$5:$D$20="Yes"),IFERROR(N(INDIRECT("'"&amp;Summary!$C$5:$C$20&amp;"'!"&amp;ADDRESS(ROW(),COLUMN()))),0))</f>
        <v>0</v>
      </c>
      <c r="AH961" s="284">
        <f t="array" aca="1" ref="AH961" ca="1">SUMPRODUCT(0+(Summary!$D$5:$D$20="Yes"),IFERROR(N(INDIRECT("'"&amp;Summary!$C$5:$C$20&amp;"'!"&amp;ADDRESS(ROW(),COLUMN()))),0))</f>
        <v>0</v>
      </c>
      <c r="AI961" s="284">
        <f t="array" aca="1" ref="AI961" ca="1">SUMPRODUCT(0+(Summary!$D$5:$D$20="Yes"),IFERROR(N(INDIRECT("'"&amp;Summary!$C$5:$C$20&amp;"'!"&amp;ADDRESS(ROW(),COLUMN()))),0))</f>
        <v>0</v>
      </c>
      <c r="AJ961" s="284">
        <f t="array" aca="1" ref="AJ961" ca="1">SUMPRODUCT(0+(Summary!$D$5:$D$20="Yes"),IFERROR(N(INDIRECT("'"&amp;Summary!$C$5:$C$20&amp;"'!"&amp;ADDRESS(ROW(),COLUMN()))),0))</f>
        <v>0</v>
      </c>
      <c r="AK961" s="284">
        <f t="array" aca="1" ref="AK961" ca="1">SUMPRODUCT(0+(Summary!$D$5:$D$20="Yes"),IFERROR(N(INDIRECT("'"&amp;Summary!$C$5:$C$20&amp;"'!"&amp;ADDRESS(ROW(),COLUMN()))),0))</f>
        <v>0</v>
      </c>
      <c r="AL961" s="284">
        <f t="array" aca="1" ref="AL961" ca="1">SUMPRODUCT(0+(Summary!$D$5:$D$20="Yes"),IFERROR(N(INDIRECT("'"&amp;Summary!$C$5:$C$20&amp;"'!"&amp;ADDRESS(ROW(),COLUMN()))),0))</f>
        <v>0</v>
      </c>
      <c r="AM961" s="301">
        <f t="array" aca="1" ref="AM961" ca="1">SUMPRODUCT(0+(Summary!$D$5:$D$20="Yes"),IFERROR(N(INDIRECT("'"&amp;Summary!$C$5:$C$20&amp;"'!"&amp;ADDRESS(ROW(),COLUMN()))),0))</f>
        <v>0</v>
      </c>
      <c r="AN961" s="301">
        <f t="array" aca="1" ref="AN961" ca="1">SUMPRODUCT(0+(Summary!$D$5:$D$20="Yes"),IFERROR(N(INDIRECT("'"&amp;Summary!$C$5:$C$20&amp;"'!"&amp;ADDRESS(ROW(),COLUMN()))),0))</f>
        <v>0</v>
      </c>
      <c r="AO961" s="301">
        <f t="array" aca="1" ref="AO961" ca="1">SUMPRODUCT(0+(Summary!$D$5:$D$20="Yes"),IFERROR(N(INDIRECT("'"&amp;Summary!$C$5:$C$20&amp;"'!"&amp;ADDRESS(ROW(),COLUMN()))),0))</f>
        <v>0</v>
      </c>
      <c r="AP961" s="301">
        <f t="array" aca="1" ref="AP961" ca="1">SUMPRODUCT(0+(Summary!$D$5:$D$20="Yes"),IFERROR(N(INDIRECT("'"&amp;Summary!$C$5:$C$20&amp;"'!"&amp;ADDRESS(ROW(),COLUMN()))),0))</f>
        <v>0</v>
      </c>
      <c r="AQ961" s="301">
        <f t="array" aca="1" ref="AQ961" ca="1">SUMPRODUCT(0+(Summary!$D$5:$D$20="Yes"),IFERROR(N(INDIRECT("'"&amp;Summary!$C$5:$C$20&amp;"'!"&amp;ADDRESS(ROW(),COLUMN()))),0))</f>
        <v>0</v>
      </c>
      <c r="AR961" s="301">
        <f t="array" aca="1" ref="AR961" ca="1">SUMPRODUCT(0+(Summary!$D$5:$D$20="Yes"),IFERROR(N(INDIRECT("'"&amp;Summary!$C$5:$C$20&amp;"'!"&amp;ADDRESS(ROW(),COLUMN()))),0))</f>
        <v>0</v>
      </c>
      <c r="AS961" s="301">
        <f t="array" aca="1" ref="AS961" ca="1">SUMPRODUCT(0+(Summary!$D$5:$D$20="Yes"),IFERROR(N(INDIRECT("'"&amp;Summary!$C$5:$C$20&amp;"'!"&amp;ADDRESS(ROW(),COLUMN()))),0))</f>
        <v>0</v>
      </c>
      <c r="AT961" s="301">
        <f t="array" aca="1" ref="AT961" ca="1">SUMPRODUCT(0+(Summary!$D$5:$D$20="Yes"),IFERROR(N(INDIRECT("'"&amp;Summary!$C$5:$C$20&amp;"'!"&amp;ADDRESS(ROW(),COLUMN()))),0))</f>
        <v>0</v>
      </c>
      <c r="AU961" s="301">
        <f t="array" aca="1" ref="AU961" ca="1">SUMPRODUCT(0+(Summary!$D$5:$D$20="Yes"),IFERROR(N(INDIRECT("'"&amp;Summary!$C$5:$C$20&amp;"'!"&amp;ADDRESS(ROW(),COLUMN()))),0))</f>
        <v>0</v>
      </c>
      <c r="AV961" s="301">
        <f t="array" aca="1" ref="AV961" ca="1">SUMPRODUCT(0+(Summary!$D$5:$D$20="Yes"),IFERROR(N(INDIRECT("'"&amp;Summary!$C$5:$C$20&amp;"'!"&amp;ADDRESS(ROW(),COLUMN()))),0))</f>
        <v>0</v>
      </c>
      <c r="AW961" s="301">
        <f t="array" aca="1" ref="AW961" ca="1">SUMPRODUCT(0+(Summary!$D$5:$D$20="Yes"),IFERROR(N(INDIRECT("'"&amp;Summary!$C$5:$C$20&amp;"'!"&amp;ADDRESS(ROW(),COLUMN()))),0))</f>
        <v>0</v>
      </c>
      <c r="AX961" s="301">
        <f t="array" aca="1" ref="AX961" ca="1">SUMPRODUCT(0+(Summary!$D$5:$D$20="Yes"),IFERROR(N(INDIRECT("'"&amp;Summary!$C$5:$C$20&amp;"'!"&amp;ADDRESS(ROW(),COLUMN()))),0))</f>
        <v>0</v>
      </c>
      <c r="AY961" s="301">
        <f t="array" aca="1" ref="AY961" ca="1">SUMPRODUCT(0+(Summary!$D$5:$D$20="Yes"),IFERROR(N(INDIRECT("'"&amp;Summary!$C$5:$C$20&amp;"'!"&amp;ADDRESS(ROW(),COLUMN()))),0))</f>
        <v>0</v>
      </c>
      <c r="AZ961" s="301">
        <f t="array" aca="1" ref="AZ961" ca="1">SUMPRODUCT(0+(Summary!$D$5:$D$20="Yes"),IFERROR(N(INDIRECT("'"&amp;Summary!$C$5:$C$20&amp;"'!"&amp;ADDRESS(ROW(),COLUMN()))),0))</f>
        <v>51973265.756840497</v>
      </c>
      <c r="BA961" s="301">
        <f t="array" aca="1" ref="BA961" ca="1">SUMPRODUCT(0+(Summary!$D$5:$D$20="Yes"),IFERROR(N(INDIRECT("'"&amp;Summary!$C$5:$C$20&amp;"'!"&amp;ADDRESS(ROW(),COLUMN()))),0))</f>
        <v>0</v>
      </c>
      <c r="BB961" s="301">
        <f t="array" aca="1" ref="BB961" ca="1">SUMPRODUCT(0+(Summary!$D$5:$D$20="Yes"),IFERROR(N(INDIRECT("'"&amp;Summary!$C$5:$C$20&amp;"'!"&amp;ADDRESS(ROW(),COLUMN()))),0))</f>
        <v>17370237.937832322</v>
      </c>
      <c r="BC961" s="301">
        <f t="array" aca="1" ref="BC961" ca="1">SUMPRODUCT(0+(Summary!$D$5:$D$20="Yes"),IFERROR(N(INDIRECT("'"&amp;Summary!$C$5:$C$20&amp;"'!"&amp;ADDRESS(ROW(),COLUMN()))),0))</f>
        <v>0</v>
      </c>
      <c r="BD961" s="301">
        <f t="array" aca="1" ref="BD961" ca="1">SUMPRODUCT(0+(Summary!$D$5:$D$20="Yes"),IFERROR(N(INDIRECT("'"&amp;Summary!$C$5:$C$20&amp;"'!"&amp;ADDRESS(ROW(),COLUMN()))),0))</f>
        <v>0</v>
      </c>
      <c r="BE961" s="301">
        <f t="array" aca="1" ref="BE961" ca="1">SUMPRODUCT(0+(Summary!$D$5:$D$20="Yes"),IFERROR(N(INDIRECT("'"&amp;Summary!$C$5:$C$20&amp;"'!"&amp;ADDRESS(ROW(),COLUMN()))),0))</f>
        <v>0</v>
      </c>
      <c r="BF961" s="301">
        <f t="array" aca="1" ref="BF961" ca="1">SUMPRODUCT(0+(Summary!$D$5:$D$20="Yes"),IFERROR(N(INDIRECT("'"&amp;Summary!$C$5:$C$20&amp;"'!"&amp;ADDRESS(ROW(),COLUMN()))),0))</f>
        <v>0</v>
      </c>
      <c r="BG961" s="301">
        <f t="array" aca="1" ref="BG961" ca="1">SUMPRODUCT(0+(Summary!$D$5:$D$20="Yes"),IFERROR(N(INDIRECT("'"&amp;Summary!$C$5:$C$20&amp;"'!"&amp;ADDRESS(ROW(),COLUMN()))),0))</f>
        <v>0</v>
      </c>
      <c r="BH961" s="301">
        <f t="array" aca="1" ref="BH961" ca="1">SUMPRODUCT(0+(Summary!$D$5:$D$20="Yes"),IFERROR(N(INDIRECT("'"&amp;Summary!$C$5:$C$20&amp;"'!"&amp;ADDRESS(ROW(),COLUMN()))),0))</f>
        <v>0</v>
      </c>
      <c r="BI961" s="301">
        <f t="array" aca="1" ref="BI961" ca="1">SUMPRODUCT(0+(Summary!$D$5:$D$20="Yes"),IFERROR(N(INDIRECT("'"&amp;Summary!$C$5:$C$20&amp;"'!"&amp;ADDRESS(ROW(),COLUMN()))),0))</f>
        <v>0</v>
      </c>
      <c r="BJ961" s="301">
        <f t="array" aca="1" ref="BJ961" ca="1">SUMPRODUCT(0+(Summary!$D$5:$D$20="Yes"),IFERROR(N(INDIRECT("'"&amp;Summary!$C$5:$C$20&amp;"'!"&amp;ADDRESS(ROW(),COLUMN()))),0))</f>
        <v>0</v>
      </c>
      <c r="BK961" s="301">
        <f t="array" aca="1" ref="BK961" ca="1">SUMPRODUCT(0+(Summary!$D$5:$D$20="Yes"),IFERROR(N(INDIRECT("'"&amp;Summary!$C$5:$C$20&amp;"'!"&amp;ADDRESS(ROW(),COLUMN()))),0))</f>
        <v>0</v>
      </c>
      <c r="BL961" s="301">
        <f t="array" aca="1" ref="BL961" ca="1">SUMPRODUCT(0+(Summary!$D$5:$D$20="Yes"),IFERROR(N(INDIRECT("'"&amp;Summary!$C$5:$C$20&amp;"'!"&amp;ADDRESS(ROW(),COLUMN()))),0))</f>
        <v>13146482.668419151</v>
      </c>
      <c r="BM961" s="301">
        <f t="array" aca="1" ref="BM961" ca="1">SUMPRODUCT(0+(Summary!$D$5:$D$20="Yes"),IFERROR(N(INDIRECT("'"&amp;Summary!$C$5:$C$20&amp;"'!"&amp;ADDRESS(ROW(),COLUMN()))),0))</f>
        <v>0</v>
      </c>
      <c r="BN961" s="301">
        <f t="array" aca="1" ref="BN961" ca="1">SUMPRODUCT(0+(Summary!$D$5:$D$20="Yes"),IFERROR(N(INDIRECT("'"&amp;Summary!$C$5:$C$20&amp;"'!"&amp;ADDRESS(ROW(),COLUMN()))),0))</f>
        <v>6005607.5718015851</v>
      </c>
      <c r="BO961" s="301">
        <f t="array" aca="1" ref="BO961" ca="1">SUMPRODUCT(0+(Summary!$D$5:$D$20="Yes"),IFERROR(N(INDIRECT("'"&amp;Summary!$C$5:$C$20&amp;"'!"&amp;ADDRESS(ROW(),COLUMN()))),0))</f>
        <v>0</v>
      </c>
      <c r="BP961" s="301">
        <f t="array" aca="1" ref="BP961" ca="1">SUMPRODUCT(0+(Summary!$D$5:$D$20="Yes"),IFERROR(N(INDIRECT("'"&amp;Summary!$C$5:$C$20&amp;"'!"&amp;ADDRESS(ROW(),COLUMN()))),0))</f>
        <v>0</v>
      </c>
      <c r="BQ961" s="301">
        <f t="array" aca="1" ref="BQ961" ca="1">SUMPRODUCT(0+(Summary!$D$5:$D$20="Yes"),IFERROR(N(INDIRECT("'"&amp;Summary!$C$5:$C$20&amp;"'!"&amp;ADDRESS(ROW(),COLUMN()))),0))</f>
        <v>0</v>
      </c>
      <c r="BR961" s="301">
        <f t="array" aca="1" ref="BR961" ca="1">SUMPRODUCT(0+(Summary!$D$5:$D$20="Yes"),IFERROR(N(INDIRECT("'"&amp;Summary!$C$5:$C$20&amp;"'!"&amp;ADDRESS(ROW(),COLUMN()))),0))</f>
        <v>0</v>
      </c>
      <c r="BS961" s="301">
        <f t="array" aca="1" ref="BS961" ca="1">SUMPRODUCT(0+(Summary!$D$5:$D$20="Yes"),IFERROR(N(INDIRECT("'"&amp;Summary!$C$5:$C$20&amp;"'!"&amp;ADDRESS(ROW(),COLUMN()))),0))</f>
        <v>0</v>
      </c>
      <c r="BT961" s="301">
        <f t="array" aca="1" ref="BT961" ca="1">SUMPRODUCT(0+(Summary!$D$5:$D$20="Yes"),IFERROR(N(INDIRECT("'"&amp;Summary!$C$5:$C$20&amp;"'!"&amp;ADDRESS(ROW(),COLUMN()))),0))</f>
        <v>0</v>
      </c>
      <c r="BU961" s="301">
        <f t="array" aca="1" ref="BU961" ca="1">SUMPRODUCT(0+(Summary!$D$5:$D$20="Yes"),IFERROR(N(INDIRECT("'"&amp;Summary!$C$5:$C$20&amp;"'!"&amp;ADDRESS(ROW(),COLUMN()))),0))</f>
        <v>0</v>
      </c>
      <c r="BV961" s="301">
        <f t="array" aca="1" ref="BV961" ca="1">SUMPRODUCT(0+(Summary!$D$5:$D$20="Yes"),IFERROR(N(INDIRECT("'"&amp;Summary!$C$5:$C$20&amp;"'!"&amp;ADDRESS(ROW(),COLUMN()))),0))</f>
        <v>0</v>
      </c>
      <c r="BW961" s="301">
        <f t="array" aca="1" ref="BW961" ca="1">SUMPRODUCT(0+(Summary!$D$5:$D$20="Yes"),IFERROR(N(INDIRECT("'"&amp;Summary!$C$5:$C$20&amp;"'!"&amp;ADDRESS(ROW(),COLUMN()))),0))</f>
        <v>0</v>
      </c>
      <c r="BX961" s="301">
        <f t="array" aca="1" ref="BX961" ca="1">SUMPRODUCT(0+(Summary!$D$5:$D$20="Yes"),IFERROR(N(INDIRECT("'"&amp;Summary!$C$5:$C$20&amp;"'!"&amp;ADDRESS(ROW(),COLUMN()))),0))</f>
        <v>0</v>
      </c>
      <c r="BY961" s="301">
        <f t="array" aca="1" ref="BY961" ca="1">SUMPRODUCT(0+(Summary!$D$5:$D$20="Yes"),IFERROR(N(INDIRECT("'"&amp;Summary!$C$5:$C$20&amp;"'!"&amp;ADDRESS(ROW(),COLUMN()))),0))</f>
        <v>0</v>
      </c>
      <c r="BZ961" s="301">
        <f t="array" aca="1" ref="BZ961" ca="1">SUMPRODUCT(0+(Summary!$D$5:$D$20="Yes"),IFERROR(N(INDIRECT("'"&amp;Summary!$C$5:$C$20&amp;"'!"&amp;ADDRESS(ROW(),COLUMN()))),0))</f>
        <v>0</v>
      </c>
      <c r="CA961" s="301">
        <f t="array" aca="1" ref="CA961" ca="1">SUMPRODUCT(0+(Summary!$D$5:$D$20="Yes"),IFERROR(N(INDIRECT("'"&amp;Summary!$C$5:$C$20&amp;"'!"&amp;ADDRESS(ROW(),COLUMN()))),0))</f>
        <v>0</v>
      </c>
      <c r="CB961" s="301">
        <f t="array" aca="1" ref="CB961" ca="1">SUMPRODUCT(0+(Summary!$D$5:$D$20="Yes"),IFERROR(N(INDIRECT("'"&amp;Summary!$C$5:$C$20&amp;"'!"&amp;ADDRESS(ROW(),COLUMN()))),0))</f>
        <v>0</v>
      </c>
      <c r="CC961" s="301">
        <f t="array" aca="1" ref="CC961" ca="1">SUMPRODUCT(0+(Summary!$D$5:$D$20="Yes"),IFERROR(N(INDIRECT("'"&amp;Summary!$C$5:$C$20&amp;"'!"&amp;ADDRESS(ROW(),COLUMN()))),0))</f>
        <v>0</v>
      </c>
      <c r="CD961" s="301">
        <f t="array" aca="1" ref="CD961" ca="1">SUMPRODUCT(0+(Summary!$D$5:$D$20="Yes"),IFERROR(N(INDIRECT("'"&amp;Summary!$C$5:$C$20&amp;"'!"&amp;ADDRESS(ROW(),COLUMN()))),0))</f>
        <v>0</v>
      </c>
      <c r="CE961" s="301">
        <f t="array" aca="1" ref="CE961" ca="1">SUMPRODUCT(0+(Summary!$D$5:$D$20="Yes"),IFERROR(N(INDIRECT("'"&amp;Summary!$C$5:$C$20&amp;"'!"&amp;ADDRESS(ROW(),COLUMN()))),0))</f>
        <v>0</v>
      </c>
      <c r="CF961" s="301">
        <f t="array" aca="1" ref="CF961" ca="1">SUMPRODUCT(0+(Summary!$D$5:$D$20="Yes"),IFERROR(N(INDIRECT("'"&amp;Summary!$C$5:$C$20&amp;"'!"&amp;ADDRESS(ROW(),COLUMN()))),0))</f>
        <v>0</v>
      </c>
      <c r="CG961" s="301">
        <f t="array" aca="1" ref="CG961" ca="1">SUMPRODUCT(0+(Summary!$D$5:$D$20="Yes"),IFERROR(N(INDIRECT("'"&amp;Summary!$C$5:$C$20&amp;"'!"&amp;ADDRESS(ROW(),COLUMN()))),0))</f>
        <v>0</v>
      </c>
      <c r="CH961" s="301">
        <f t="array" aca="1" ref="CH961" ca="1">SUMPRODUCT(0+(Summary!$D$5:$D$20="Yes"),IFERROR(N(INDIRECT("'"&amp;Summary!$C$5:$C$20&amp;"'!"&amp;ADDRESS(ROW(),COLUMN()))),0))</f>
        <v>0</v>
      </c>
      <c r="CI961" s="301">
        <f t="array" aca="1" ref="CI961" ca="1">SUMPRODUCT(0+(Summary!$D$5:$D$20="Yes"),IFERROR(N(INDIRECT("'"&amp;Summary!$C$5:$C$20&amp;"'!"&amp;ADDRESS(ROW(),COLUMN()))),0))</f>
        <v>0</v>
      </c>
      <c r="CJ961" s="301">
        <f t="array" aca="1" ref="CJ961" ca="1">SUMPRODUCT(0+(Summary!$D$5:$D$20="Yes"),IFERROR(N(INDIRECT("'"&amp;Summary!$C$5:$C$20&amp;"'!"&amp;ADDRESS(ROW(),COLUMN()))),0))</f>
        <v>0</v>
      </c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</row>
    <row r="962" spans="3:124" s="10" customFormat="1" outlineLevel="1">
      <c r="C962" s="10" t="s">
        <v>487</v>
      </c>
      <c r="D962" s="351"/>
      <c r="E962" s="301">
        <f t="array" aca="1" ref="E962" ca="1">SUMPRODUCT(0+(Summary!$D$5:$D$20="Yes"),IFERROR(N(INDIRECT("'"&amp;Summary!$C$5:$C$20&amp;"'!"&amp;ADDRESS(ROW(),COLUMN()))),0))</f>
        <v>0</v>
      </c>
      <c r="F962" s="301">
        <f t="array" aca="1" ref="F962" ca="1">SUMPRODUCT(0+(Summary!$D$5:$D$20="Yes"),IFERROR(N(INDIRECT("'"&amp;Summary!$C$5:$C$20&amp;"'!"&amp;ADDRESS(ROW(),COLUMN()))),0))</f>
        <v>0</v>
      </c>
      <c r="G962" s="301">
        <f t="array" aca="1" ref="G962" ca="1">SUMPRODUCT(0+(Summary!$D$5:$D$20="Yes"),IFERROR(N(INDIRECT("'"&amp;Summary!$C$5:$C$20&amp;"'!"&amp;ADDRESS(ROW(),COLUMN()))),0))</f>
        <v>0</v>
      </c>
      <c r="H962" s="301">
        <f t="array" aca="1" ref="H962" ca="1">SUMPRODUCT(0+(Summary!$D$5:$D$20="Yes"),IFERROR(N(INDIRECT("'"&amp;Summary!$C$5:$C$20&amp;"'!"&amp;ADDRESS(ROW(),COLUMN()))),0))</f>
        <v>0</v>
      </c>
      <c r="I962" s="301">
        <f t="array" aca="1" ref="I962" ca="1">SUMPRODUCT(0+(Summary!$D$5:$D$20="Yes"),IFERROR(N(INDIRECT("'"&amp;Summary!$C$5:$C$20&amp;"'!"&amp;ADDRESS(ROW(),COLUMN()))),0))</f>
        <v>0</v>
      </c>
      <c r="J962" s="301">
        <f t="array" aca="1" ref="J962" ca="1">SUMPRODUCT(0+(Summary!$D$5:$D$20="Yes"),IFERROR(N(INDIRECT("'"&amp;Summary!$C$5:$C$20&amp;"'!"&amp;ADDRESS(ROW(),COLUMN()))),0))</f>
        <v>0</v>
      </c>
      <c r="K962" s="301">
        <f t="array" aca="1" ref="K962" ca="1">SUMPRODUCT(0+(Summary!$D$5:$D$20="Yes"),IFERROR(N(INDIRECT("'"&amp;Summary!$C$5:$C$20&amp;"'!"&amp;ADDRESS(ROW(),COLUMN()))),0))</f>
        <v>0</v>
      </c>
      <c r="L962" s="301">
        <f t="array" aca="1" ref="L962" ca="1">SUMPRODUCT(0+(Summary!$D$5:$D$20="Yes"),IFERROR(N(INDIRECT("'"&amp;Summary!$C$5:$C$20&amp;"'!"&amp;ADDRESS(ROW(),COLUMN()))),0))</f>
        <v>0</v>
      </c>
      <c r="M962" s="301">
        <f t="array" aca="1" ref="M962" ca="1">SUMPRODUCT(0+(Summary!$D$5:$D$20="Yes"),IFERROR(N(INDIRECT("'"&amp;Summary!$C$5:$C$20&amp;"'!"&amp;ADDRESS(ROW(),COLUMN()))),0))</f>
        <v>0</v>
      </c>
      <c r="N962" s="301">
        <f t="array" aca="1" ref="N962" ca="1">SUMPRODUCT(0+(Summary!$D$5:$D$20="Yes"),IFERROR(N(INDIRECT("'"&amp;Summary!$C$5:$C$20&amp;"'!"&amp;ADDRESS(ROW(),COLUMN()))),0))</f>
        <v>0</v>
      </c>
      <c r="O962" s="284">
        <f t="array" aca="1" ref="O962" ca="1">SUMPRODUCT(0+(Summary!$D$5:$D$20="Yes"),IFERROR(N(INDIRECT("'"&amp;Summary!$C$5:$C$20&amp;"'!"&amp;ADDRESS(ROW(),COLUMN()))),0))</f>
        <v>0</v>
      </c>
      <c r="P962" s="284">
        <f t="array" aca="1" ref="P962" ca="1">SUMPRODUCT(0+(Summary!$D$5:$D$20="Yes"),IFERROR(N(INDIRECT("'"&amp;Summary!$C$5:$C$20&amp;"'!"&amp;ADDRESS(ROW(),COLUMN()))),0))</f>
        <v>0</v>
      </c>
      <c r="Q962" s="284">
        <f t="array" aca="1" ref="Q962" ca="1">SUMPRODUCT(0+(Summary!$D$5:$D$20="Yes"),IFERROR(N(INDIRECT("'"&amp;Summary!$C$5:$C$20&amp;"'!"&amp;ADDRESS(ROW(),COLUMN()))),0))</f>
        <v>0</v>
      </c>
      <c r="R962" s="284">
        <f t="array" aca="1" ref="R962" ca="1">SUMPRODUCT(0+(Summary!$D$5:$D$20="Yes"),IFERROR(N(INDIRECT("'"&amp;Summary!$C$5:$C$20&amp;"'!"&amp;ADDRESS(ROW(),COLUMN()))),0))</f>
        <v>0</v>
      </c>
      <c r="S962" s="284">
        <f t="array" aca="1" ref="S962" ca="1">SUMPRODUCT(0+(Summary!$D$5:$D$20="Yes"),IFERROR(N(INDIRECT("'"&amp;Summary!$C$5:$C$20&amp;"'!"&amp;ADDRESS(ROW(),COLUMN()))),0))</f>
        <v>0</v>
      </c>
      <c r="T962" s="284">
        <f t="array" aca="1" ref="T962" ca="1">SUMPRODUCT(0+(Summary!$D$5:$D$20="Yes"),IFERROR(N(INDIRECT("'"&amp;Summary!$C$5:$C$20&amp;"'!"&amp;ADDRESS(ROW(),COLUMN()))),0))</f>
        <v>0</v>
      </c>
      <c r="U962" s="284">
        <f t="array" aca="1" ref="U962" ca="1">SUMPRODUCT(0+(Summary!$D$5:$D$20="Yes"),IFERROR(N(INDIRECT("'"&amp;Summary!$C$5:$C$20&amp;"'!"&amp;ADDRESS(ROW(),COLUMN()))),0))</f>
        <v>0</v>
      </c>
      <c r="V962" s="284">
        <f t="array" aca="1" ref="V962" ca="1">SUMPRODUCT(0+(Summary!$D$5:$D$20="Yes"),IFERROR(N(INDIRECT("'"&amp;Summary!$C$5:$C$20&amp;"'!"&amp;ADDRESS(ROW(),COLUMN()))),0))</f>
        <v>0</v>
      </c>
      <c r="W962" s="284">
        <f t="array" aca="1" ref="W962" ca="1">SUMPRODUCT(0+(Summary!$D$5:$D$20="Yes"),IFERROR(N(INDIRECT("'"&amp;Summary!$C$5:$C$20&amp;"'!"&amp;ADDRESS(ROW(),COLUMN()))),0))</f>
        <v>0</v>
      </c>
      <c r="X962" s="284">
        <f t="array" aca="1" ref="X962" ca="1">SUMPRODUCT(0+(Summary!$D$5:$D$20="Yes"),IFERROR(N(INDIRECT("'"&amp;Summary!$C$5:$C$20&amp;"'!"&amp;ADDRESS(ROW(),COLUMN()))),0))</f>
        <v>0</v>
      </c>
      <c r="Y962" s="301">
        <f t="array" aca="1" ref="Y962" ca="1">SUMPRODUCT(0+(Summary!$D$5:$D$20="Yes"),IFERROR(N(INDIRECT("'"&amp;Summary!$C$5:$C$20&amp;"'!"&amp;ADDRESS(ROW(),COLUMN()))),0))</f>
        <v>0</v>
      </c>
      <c r="Z962" s="301">
        <f t="array" aca="1" ref="Z962" ca="1">SUMPRODUCT(0+(Summary!$D$5:$D$20="Yes"),IFERROR(N(INDIRECT("'"&amp;Summary!$C$5:$C$20&amp;"'!"&amp;ADDRESS(ROW(),COLUMN()))),0))</f>
        <v>0</v>
      </c>
      <c r="AA962" s="301">
        <f t="array" aca="1" ref="AA962" ca="1">SUMPRODUCT(0+(Summary!$D$5:$D$20="Yes"),IFERROR(N(INDIRECT("'"&amp;Summary!$C$5:$C$20&amp;"'!"&amp;ADDRESS(ROW(),COLUMN()))),0))</f>
        <v>0</v>
      </c>
      <c r="AB962" s="301">
        <f t="array" aca="1" ref="AB962" ca="1">SUMPRODUCT(0+(Summary!$D$5:$D$20="Yes"),IFERROR(N(INDIRECT("'"&amp;Summary!$C$5:$C$20&amp;"'!"&amp;ADDRESS(ROW(),COLUMN()))),0))</f>
        <v>0</v>
      </c>
      <c r="AC962" s="284">
        <f t="array" aca="1" ref="AC962" ca="1">SUMPRODUCT(0+(Summary!$D$5:$D$20="Yes"),IFERROR(N(INDIRECT("'"&amp;Summary!$C$5:$C$20&amp;"'!"&amp;ADDRESS(ROW(),COLUMN()))),0))</f>
        <v>0</v>
      </c>
      <c r="AD962" s="284">
        <f t="array" aca="1" ref="AD962" ca="1">SUMPRODUCT(0+(Summary!$D$5:$D$20="Yes"),IFERROR(N(INDIRECT("'"&amp;Summary!$C$5:$C$20&amp;"'!"&amp;ADDRESS(ROW(),COLUMN()))),0))</f>
        <v>0</v>
      </c>
      <c r="AE962" s="284">
        <f t="array" aca="1" ref="AE962" ca="1">SUMPRODUCT(0+(Summary!$D$5:$D$20="Yes"),IFERROR(N(INDIRECT("'"&amp;Summary!$C$5:$C$20&amp;"'!"&amp;ADDRESS(ROW(),COLUMN()))),0))</f>
        <v>0</v>
      </c>
      <c r="AF962" s="284">
        <f t="array" aca="1" ref="AF962" ca="1">SUMPRODUCT(0+(Summary!$D$5:$D$20="Yes"),IFERROR(N(INDIRECT("'"&amp;Summary!$C$5:$C$20&amp;"'!"&amp;ADDRESS(ROW(),COLUMN()))),0))</f>
        <v>0</v>
      </c>
      <c r="AG962" s="284">
        <f t="array" aca="1" ref="AG962" ca="1">SUMPRODUCT(0+(Summary!$D$5:$D$20="Yes"),IFERROR(N(INDIRECT("'"&amp;Summary!$C$5:$C$20&amp;"'!"&amp;ADDRESS(ROW(),COLUMN()))),0))</f>
        <v>0</v>
      </c>
      <c r="AH962" s="284">
        <f t="array" aca="1" ref="AH962" ca="1">SUMPRODUCT(0+(Summary!$D$5:$D$20="Yes"),IFERROR(N(INDIRECT("'"&amp;Summary!$C$5:$C$20&amp;"'!"&amp;ADDRESS(ROW(),COLUMN()))),0))</f>
        <v>0</v>
      </c>
      <c r="AI962" s="284">
        <f t="array" aca="1" ref="AI962" ca="1">SUMPRODUCT(0+(Summary!$D$5:$D$20="Yes"),IFERROR(N(INDIRECT("'"&amp;Summary!$C$5:$C$20&amp;"'!"&amp;ADDRESS(ROW(),COLUMN()))),0))</f>
        <v>0</v>
      </c>
      <c r="AJ962" s="284">
        <f t="array" aca="1" ref="AJ962" ca="1">SUMPRODUCT(0+(Summary!$D$5:$D$20="Yes"),IFERROR(N(INDIRECT("'"&amp;Summary!$C$5:$C$20&amp;"'!"&amp;ADDRESS(ROW(),COLUMN()))),0))</f>
        <v>0</v>
      </c>
      <c r="AK962" s="284">
        <f t="array" aca="1" ref="AK962" ca="1">SUMPRODUCT(0+(Summary!$D$5:$D$20="Yes"),IFERROR(N(INDIRECT("'"&amp;Summary!$C$5:$C$20&amp;"'!"&amp;ADDRESS(ROW(),COLUMN()))),0))</f>
        <v>0</v>
      </c>
      <c r="AL962" s="284">
        <f t="array" aca="1" ref="AL962" ca="1">SUMPRODUCT(0+(Summary!$D$5:$D$20="Yes"),IFERROR(N(INDIRECT("'"&amp;Summary!$C$5:$C$20&amp;"'!"&amp;ADDRESS(ROW(),COLUMN()))),0))</f>
        <v>0</v>
      </c>
      <c r="AM962" s="301">
        <f t="array" aca="1" ref="AM962" ca="1">SUMPRODUCT(0+(Summary!$D$5:$D$20="Yes"),IFERROR(N(INDIRECT("'"&amp;Summary!$C$5:$C$20&amp;"'!"&amp;ADDRESS(ROW(),COLUMN()))),0))</f>
        <v>0</v>
      </c>
      <c r="AN962" s="301">
        <f t="array" aca="1" ref="AN962" ca="1">SUMPRODUCT(0+(Summary!$D$5:$D$20="Yes"),IFERROR(N(INDIRECT("'"&amp;Summary!$C$5:$C$20&amp;"'!"&amp;ADDRESS(ROW(),COLUMN()))),0))</f>
        <v>0</v>
      </c>
      <c r="AO962" s="301">
        <f t="array" aca="1" ref="AO962" ca="1">SUMPRODUCT(0+(Summary!$D$5:$D$20="Yes"),IFERROR(N(INDIRECT("'"&amp;Summary!$C$5:$C$20&amp;"'!"&amp;ADDRESS(ROW(),COLUMN()))),0))</f>
        <v>0</v>
      </c>
      <c r="AP962" s="301">
        <f t="array" aca="1" ref="AP962" ca="1">SUMPRODUCT(0+(Summary!$D$5:$D$20="Yes"),IFERROR(N(INDIRECT("'"&amp;Summary!$C$5:$C$20&amp;"'!"&amp;ADDRESS(ROW(),COLUMN()))),0))</f>
        <v>0</v>
      </c>
      <c r="AQ962" s="301">
        <f t="array" aca="1" ref="AQ962" ca="1">SUMPRODUCT(0+(Summary!$D$5:$D$20="Yes"),IFERROR(N(INDIRECT("'"&amp;Summary!$C$5:$C$20&amp;"'!"&amp;ADDRESS(ROW(),COLUMN()))),0))</f>
        <v>0</v>
      </c>
      <c r="AR962" s="301">
        <f t="array" aca="1" ref="AR962" ca="1">SUMPRODUCT(0+(Summary!$D$5:$D$20="Yes"),IFERROR(N(INDIRECT("'"&amp;Summary!$C$5:$C$20&amp;"'!"&amp;ADDRESS(ROW(),COLUMN()))),0))</f>
        <v>0</v>
      </c>
      <c r="AS962" s="301">
        <f t="array" aca="1" ref="AS962" ca="1">SUMPRODUCT(0+(Summary!$D$5:$D$20="Yes"),IFERROR(N(INDIRECT("'"&amp;Summary!$C$5:$C$20&amp;"'!"&amp;ADDRESS(ROW(),COLUMN()))),0))</f>
        <v>0</v>
      </c>
      <c r="AT962" s="301">
        <f t="array" aca="1" ref="AT962" ca="1">SUMPRODUCT(0+(Summary!$D$5:$D$20="Yes"),IFERROR(N(INDIRECT("'"&amp;Summary!$C$5:$C$20&amp;"'!"&amp;ADDRESS(ROW(),COLUMN()))),0))</f>
        <v>0</v>
      </c>
      <c r="AU962" s="301">
        <f t="array" aca="1" ref="AU962" ca="1">SUMPRODUCT(0+(Summary!$D$5:$D$20="Yes"),IFERROR(N(INDIRECT("'"&amp;Summary!$C$5:$C$20&amp;"'!"&amp;ADDRESS(ROW(),COLUMN()))),0))</f>
        <v>0</v>
      </c>
      <c r="AV962" s="301">
        <f t="array" aca="1" ref="AV962" ca="1">SUMPRODUCT(0+(Summary!$D$5:$D$20="Yes"),IFERROR(N(INDIRECT("'"&amp;Summary!$C$5:$C$20&amp;"'!"&amp;ADDRESS(ROW(),COLUMN()))),0))</f>
        <v>0</v>
      </c>
      <c r="AW962" s="301">
        <f t="array" aca="1" ref="AW962" ca="1">SUMPRODUCT(0+(Summary!$D$5:$D$20="Yes"),IFERROR(N(INDIRECT("'"&amp;Summary!$C$5:$C$20&amp;"'!"&amp;ADDRESS(ROW(),COLUMN()))),0))</f>
        <v>0</v>
      </c>
      <c r="AX962" s="301">
        <f t="array" aca="1" ref="AX962" ca="1">SUMPRODUCT(0+(Summary!$D$5:$D$20="Yes"),IFERROR(N(INDIRECT("'"&amp;Summary!$C$5:$C$20&amp;"'!"&amp;ADDRESS(ROW(),COLUMN()))),0))</f>
        <v>0</v>
      </c>
      <c r="AY962" s="301">
        <f t="array" aca="1" ref="AY962" ca="1">SUMPRODUCT(0+(Summary!$D$5:$D$20="Yes"),IFERROR(N(INDIRECT("'"&amp;Summary!$C$5:$C$20&amp;"'!"&amp;ADDRESS(ROW(),COLUMN()))),0))</f>
        <v>0</v>
      </c>
      <c r="AZ962" s="301">
        <f t="array" aca="1" ref="AZ962" ca="1">SUMPRODUCT(0+(Summary!$D$5:$D$20="Yes"),IFERROR(N(INDIRECT("'"&amp;Summary!$C$5:$C$20&amp;"'!"&amp;ADDRESS(ROW(),COLUMN()))),0))</f>
        <v>31751024</v>
      </c>
      <c r="BA962" s="301">
        <f t="array" aca="1" ref="BA962" ca="1">SUMPRODUCT(0+(Summary!$D$5:$D$20="Yes"),IFERROR(N(INDIRECT("'"&amp;Summary!$C$5:$C$20&amp;"'!"&amp;ADDRESS(ROW(),COLUMN()))),0))</f>
        <v>0</v>
      </c>
      <c r="BB962" s="301">
        <f t="array" aca="1" ref="BB962" ca="1">SUMPRODUCT(0+(Summary!$D$5:$D$20="Yes"),IFERROR(N(INDIRECT("'"&amp;Summary!$C$5:$C$20&amp;"'!"&amp;ADDRESS(ROW(),COLUMN()))),0))</f>
        <v>11128708</v>
      </c>
      <c r="BC962" s="301">
        <f t="array" aca="1" ref="BC962" ca="1">SUMPRODUCT(0+(Summary!$D$5:$D$20="Yes"),IFERROR(N(INDIRECT("'"&amp;Summary!$C$5:$C$20&amp;"'!"&amp;ADDRESS(ROW(),COLUMN()))),0))</f>
        <v>0</v>
      </c>
      <c r="BD962" s="301">
        <f t="array" aca="1" ref="BD962" ca="1">SUMPRODUCT(0+(Summary!$D$5:$D$20="Yes"),IFERROR(N(INDIRECT("'"&amp;Summary!$C$5:$C$20&amp;"'!"&amp;ADDRESS(ROW(),COLUMN()))),0))</f>
        <v>0</v>
      </c>
      <c r="BE962" s="301">
        <f t="array" aca="1" ref="BE962" ca="1">SUMPRODUCT(0+(Summary!$D$5:$D$20="Yes"),IFERROR(N(INDIRECT("'"&amp;Summary!$C$5:$C$20&amp;"'!"&amp;ADDRESS(ROW(),COLUMN()))),0))</f>
        <v>0</v>
      </c>
      <c r="BF962" s="301">
        <f t="array" aca="1" ref="BF962" ca="1">SUMPRODUCT(0+(Summary!$D$5:$D$20="Yes"),IFERROR(N(INDIRECT("'"&amp;Summary!$C$5:$C$20&amp;"'!"&amp;ADDRESS(ROW(),COLUMN()))),0))</f>
        <v>0</v>
      </c>
      <c r="BG962" s="301">
        <f t="array" aca="1" ref="BG962" ca="1">SUMPRODUCT(0+(Summary!$D$5:$D$20="Yes"),IFERROR(N(INDIRECT("'"&amp;Summary!$C$5:$C$20&amp;"'!"&amp;ADDRESS(ROW(),COLUMN()))),0))</f>
        <v>0</v>
      </c>
      <c r="BH962" s="301">
        <f t="array" aca="1" ref="BH962" ca="1">SUMPRODUCT(0+(Summary!$D$5:$D$20="Yes"),IFERROR(N(INDIRECT("'"&amp;Summary!$C$5:$C$20&amp;"'!"&amp;ADDRESS(ROW(),COLUMN()))),0))</f>
        <v>0</v>
      </c>
      <c r="BI962" s="301">
        <f t="array" aca="1" ref="BI962" ca="1">SUMPRODUCT(0+(Summary!$D$5:$D$20="Yes"),IFERROR(N(INDIRECT("'"&amp;Summary!$C$5:$C$20&amp;"'!"&amp;ADDRESS(ROW(),COLUMN()))),0))</f>
        <v>0</v>
      </c>
      <c r="BJ962" s="301">
        <f t="array" aca="1" ref="BJ962" ca="1">SUMPRODUCT(0+(Summary!$D$5:$D$20="Yes"),IFERROR(N(INDIRECT("'"&amp;Summary!$C$5:$C$20&amp;"'!"&amp;ADDRESS(ROW(),COLUMN()))),0))</f>
        <v>0</v>
      </c>
      <c r="BK962" s="301">
        <f t="array" aca="1" ref="BK962" ca="1">SUMPRODUCT(0+(Summary!$D$5:$D$20="Yes"),IFERROR(N(INDIRECT("'"&amp;Summary!$C$5:$C$20&amp;"'!"&amp;ADDRESS(ROW(),COLUMN()))),0))</f>
        <v>0</v>
      </c>
      <c r="BL962" s="301">
        <f t="array" aca="1" ref="BL962" ca="1">SUMPRODUCT(0+(Summary!$D$5:$D$20="Yes"),IFERROR(N(INDIRECT("'"&amp;Summary!$C$5:$C$20&amp;"'!"&amp;ADDRESS(ROW(),COLUMN()))),0))</f>
        <v>9243708</v>
      </c>
      <c r="BM962" s="301">
        <f t="array" aca="1" ref="BM962" ca="1">SUMPRODUCT(0+(Summary!$D$5:$D$20="Yes"),IFERROR(N(INDIRECT("'"&amp;Summary!$C$5:$C$20&amp;"'!"&amp;ADDRESS(ROW(),COLUMN()))),0))</f>
        <v>0</v>
      </c>
      <c r="BN962" s="301">
        <f t="array" aca="1" ref="BN962" ca="1">SUMPRODUCT(0+(Summary!$D$5:$D$20="Yes"),IFERROR(N(INDIRECT("'"&amp;Summary!$C$5:$C$20&amp;"'!"&amp;ADDRESS(ROW(),COLUMN()))),0))</f>
        <v>4962108</v>
      </c>
      <c r="BO962" s="301">
        <f t="array" aca="1" ref="BO962" ca="1">SUMPRODUCT(0+(Summary!$D$5:$D$20="Yes"),IFERROR(N(INDIRECT("'"&amp;Summary!$C$5:$C$20&amp;"'!"&amp;ADDRESS(ROW(),COLUMN()))),0))</f>
        <v>0</v>
      </c>
      <c r="BP962" s="301">
        <f t="array" aca="1" ref="BP962" ca="1">SUMPRODUCT(0+(Summary!$D$5:$D$20="Yes"),IFERROR(N(INDIRECT("'"&amp;Summary!$C$5:$C$20&amp;"'!"&amp;ADDRESS(ROW(),COLUMN()))),0))</f>
        <v>0</v>
      </c>
      <c r="BQ962" s="301">
        <f t="array" aca="1" ref="BQ962" ca="1">SUMPRODUCT(0+(Summary!$D$5:$D$20="Yes"),IFERROR(N(INDIRECT("'"&amp;Summary!$C$5:$C$20&amp;"'!"&amp;ADDRESS(ROW(),COLUMN()))),0))</f>
        <v>0</v>
      </c>
      <c r="BR962" s="301">
        <f t="array" aca="1" ref="BR962" ca="1">SUMPRODUCT(0+(Summary!$D$5:$D$20="Yes"),IFERROR(N(INDIRECT("'"&amp;Summary!$C$5:$C$20&amp;"'!"&amp;ADDRESS(ROW(),COLUMN()))),0))</f>
        <v>0</v>
      </c>
      <c r="BS962" s="301">
        <f t="array" aca="1" ref="BS962" ca="1">SUMPRODUCT(0+(Summary!$D$5:$D$20="Yes"),IFERROR(N(INDIRECT("'"&amp;Summary!$C$5:$C$20&amp;"'!"&amp;ADDRESS(ROW(),COLUMN()))),0))</f>
        <v>0</v>
      </c>
      <c r="BT962" s="301">
        <f t="array" aca="1" ref="BT962" ca="1">SUMPRODUCT(0+(Summary!$D$5:$D$20="Yes"),IFERROR(N(INDIRECT("'"&amp;Summary!$C$5:$C$20&amp;"'!"&amp;ADDRESS(ROW(),COLUMN()))),0))</f>
        <v>0</v>
      </c>
      <c r="BU962" s="301">
        <f t="array" aca="1" ref="BU962" ca="1">SUMPRODUCT(0+(Summary!$D$5:$D$20="Yes"),IFERROR(N(INDIRECT("'"&amp;Summary!$C$5:$C$20&amp;"'!"&amp;ADDRESS(ROW(),COLUMN()))),0))</f>
        <v>0</v>
      </c>
      <c r="BV962" s="301">
        <f t="array" aca="1" ref="BV962" ca="1">SUMPRODUCT(0+(Summary!$D$5:$D$20="Yes"),IFERROR(N(INDIRECT("'"&amp;Summary!$C$5:$C$20&amp;"'!"&amp;ADDRESS(ROW(),COLUMN()))),0))</f>
        <v>0</v>
      </c>
      <c r="BW962" s="301">
        <f t="array" aca="1" ref="BW962" ca="1">SUMPRODUCT(0+(Summary!$D$5:$D$20="Yes"),IFERROR(N(INDIRECT("'"&amp;Summary!$C$5:$C$20&amp;"'!"&amp;ADDRESS(ROW(),COLUMN()))),0))</f>
        <v>0</v>
      </c>
      <c r="BX962" s="301">
        <f t="array" aca="1" ref="BX962" ca="1">SUMPRODUCT(0+(Summary!$D$5:$D$20="Yes"),IFERROR(N(INDIRECT("'"&amp;Summary!$C$5:$C$20&amp;"'!"&amp;ADDRESS(ROW(),COLUMN()))),0))</f>
        <v>0</v>
      </c>
      <c r="BY962" s="301">
        <f t="array" aca="1" ref="BY962" ca="1">SUMPRODUCT(0+(Summary!$D$5:$D$20="Yes"),IFERROR(N(INDIRECT("'"&amp;Summary!$C$5:$C$20&amp;"'!"&amp;ADDRESS(ROW(),COLUMN()))),0))</f>
        <v>0</v>
      </c>
      <c r="BZ962" s="301">
        <f t="array" aca="1" ref="BZ962" ca="1">SUMPRODUCT(0+(Summary!$D$5:$D$20="Yes"),IFERROR(N(INDIRECT("'"&amp;Summary!$C$5:$C$20&amp;"'!"&amp;ADDRESS(ROW(),COLUMN()))),0))</f>
        <v>0</v>
      </c>
      <c r="CA962" s="301">
        <f t="array" aca="1" ref="CA962" ca="1">SUMPRODUCT(0+(Summary!$D$5:$D$20="Yes"),IFERROR(N(INDIRECT("'"&amp;Summary!$C$5:$C$20&amp;"'!"&amp;ADDRESS(ROW(),COLUMN()))),0))</f>
        <v>0</v>
      </c>
      <c r="CB962" s="301">
        <f t="array" aca="1" ref="CB962" ca="1">SUMPRODUCT(0+(Summary!$D$5:$D$20="Yes"),IFERROR(N(INDIRECT("'"&amp;Summary!$C$5:$C$20&amp;"'!"&amp;ADDRESS(ROW(),COLUMN()))),0))</f>
        <v>0</v>
      </c>
      <c r="CC962" s="301">
        <f t="array" aca="1" ref="CC962" ca="1">SUMPRODUCT(0+(Summary!$D$5:$D$20="Yes"),IFERROR(N(INDIRECT("'"&amp;Summary!$C$5:$C$20&amp;"'!"&amp;ADDRESS(ROW(),COLUMN()))),0))</f>
        <v>0</v>
      </c>
      <c r="CD962" s="301">
        <f t="array" aca="1" ref="CD962" ca="1">SUMPRODUCT(0+(Summary!$D$5:$D$20="Yes"),IFERROR(N(INDIRECT("'"&amp;Summary!$C$5:$C$20&amp;"'!"&amp;ADDRESS(ROW(),COLUMN()))),0))</f>
        <v>0</v>
      </c>
      <c r="CE962" s="301">
        <f t="array" aca="1" ref="CE962" ca="1">SUMPRODUCT(0+(Summary!$D$5:$D$20="Yes"),IFERROR(N(INDIRECT("'"&amp;Summary!$C$5:$C$20&amp;"'!"&amp;ADDRESS(ROW(),COLUMN()))),0))</f>
        <v>0</v>
      </c>
      <c r="CF962" s="301">
        <f t="array" aca="1" ref="CF962" ca="1">SUMPRODUCT(0+(Summary!$D$5:$D$20="Yes"),IFERROR(N(INDIRECT("'"&amp;Summary!$C$5:$C$20&amp;"'!"&amp;ADDRESS(ROW(),COLUMN()))),0))</f>
        <v>0</v>
      </c>
      <c r="CG962" s="301">
        <f t="array" aca="1" ref="CG962" ca="1">SUMPRODUCT(0+(Summary!$D$5:$D$20="Yes"),IFERROR(N(INDIRECT("'"&amp;Summary!$C$5:$C$20&amp;"'!"&amp;ADDRESS(ROW(),COLUMN()))),0))</f>
        <v>0</v>
      </c>
      <c r="CH962" s="301">
        <f t="array" aca="1" ref="CH962" ca="1">SUMPRODUCT(0+(Summary!$D$5:$D$20="Yes"),IFERROR(N(INDIRECT("'"&amp;Summary!$C$5:$C$20&amp;"'!"&amp;ADDRESS(ROW(),COLUMN()))),0))</f>
        <v>0</v>
      </c>
      <c r="CI962" s="301">
        <f t="array" aca="1" ref="CI962" ca="1">SUMPRODUCT(0+(Summary!$D$5:$D$20="Yes"),IFERROR(N(INDIRECT("'"&amp;Summary!$C$5:$C$20&amp;"'!"&amp;ADDRESS(ROW(),COLUMN()))),0))</f>
        <v>0</v>
      </c>
      <c r="CJ962" s="301">
        <f t="array" aca="1" ref="CJ962" ca="1">SUMPRODUCT(0+(Summary!$D$5:$D$20="Yes"),IFERROR(N(INDIRECT("'"&amp;Summary!$C$5:$C$20&amp;"'!"&amp;ADDRESS(ROW(),COLUMN()))),0))</f>
        <v>0</v>
      </c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</row>
    <row r="963" spans="3:124" s="10" customFormat="1" outlineLevel="1">
      <c r="C963" s="10" t="s">
        <v>486</v>
      </c>
      <c r="D963" s="351"/>
      <c r="E963" s="301">
        <f ca="1">E961+E948</f>
        <v>0</v>
      </c>
      <c r="F963" s="301">
        <f t="shared" ref="F963:BQ963" ca="1" si="64">F961+F948</f>
        <v>0</v>
      </c>
      <c r="G963" s="301">
        <f t="shared" ca="1" si="64"/>
        <v>0</v>
      </c>
      <c r="H963" s="301">
        <f t="shared" ca="1" si="64"/>
        <v>0</v>
      </c>
      <c r="I963" s="301">
        <f t="shared" ca="1" si="64"/>
        <v>0</v>
      </c>
      <c r="J963" s="301">
        <f t="shared" ca="1" si="64"/>
        <v>0</v>
      </c>
      <c r="K963" s="301">
        <f t="shared" ca="1" si="64"/>
        <v>0</v>
      </c>
      <c r="L963" s="301">
        <f t="shared" ca="1" si="64"/>
        <v>0</v>
      </c>
      <c r="M963" s="301">
        <f t="shared" ca="1" si="64"/>
        <v>0</v>
      </c>
      <c r="N963" s="301">
        <f t="shared" ca="1" si="64"/>
        <v>0</v>
      </c>
      <c r="O963" s="301">
        <f t="shared" ca="1" si="64"/>
        <v>0</v>
      </c>
      <c r="P963" s="301">
        <f t="shared" ca="1" si="64"/>
        <v>0</v>
      </c>
      <c r="Q963" s="301">
        <f t="shared" ca="1" si="64"/>
        <v>0</v>
      </c>
      <c r="R963" s="301">
        <f t="shared" ca="1" si="64"/>
        <v>0</v>
      </c>
      <c r="S963" s="301">
        <f t="shared" ca="1" si="64"/>
        <v>0</v>
      </c>
      <c r="T963" s="301">
        <f t="shared" ca="1" si="64"/>
        <v>0</v>
      </c>
      <c r="U963" s="301">
        <f t="shared" ca="1" si="64"/>
        <v>0</v>
      </c>
      <c r="V963" s="301">
        <f t="shared" ca="1" si="64"/>
        <v>0</v>
      </c>
      <c r="W963" s="301">
        <f t="shared" ca="1" si="64"/>
        <v>0</v>
      </c>
      <c r="X963" s="301">
        <f t="shared" ca="1" si="64"/>
        <v>0</v>
      </c>
      <c r="Y963" s="301">
        <f t="shared" ca="1" si="64"/>
        <v>0</v>
      </c>
      <c r="Z963" s="301">
        <f t="shared" ca="1" si="64"/>
        <v>0</v>
      </c>
      <c r="AA963" s="301">
        <f t="shared" ca="1" si="64"/>
        <v>0</v>
      </c>
      <c r="AB963" s="301">
        <f t="shared" ca="1" si="64"/>
        <v>0</v>
      </c>
      <c r="AC963" s="301">
        <f t="shared" ca="1" si="64"/>
        <v>0</v>
      </c>
      <c r="AD963" s="301">
        <f t="shared" ca="1" si="64"/>
        <v>0</v>
      </c>
      <c r="AE963" s="301">
        <f t="shared" ca="1" si="64"/>
        <v>0</v>
      </c>
      <c r="AF963" s="301">
        <f t="shared" ca="1" si="64"/>
        <v>0</v>
      </c>
      <c r="AG963" s="301">
        <f t="shared" ca="1" si="64"/>
        <v>0</v>
      </c>
      <c r="AH963" s="301">
        <f t="shared" ca="1" si="64"/>
        <v>0</v>
      </c>
      <c r="AI963" s="301">
        <f t="shared" ca="1" si="64"/>
        <v>0</v>
      </c>
      <c r="AJ963" s="301">
        <f t="shared" ca="1" si="64"/>
        <v>0</v>
      </c>
      <c r="AK963" s="301">
        <f t="shared" ca="1" si="64"/>
        <v>0</v>
      </c>
      <c r="AL963" s="301">
        <f t="shared" ca="1" si="64"/>
        <v>0</v>
      </c>
      <c r="AM963" s="301">
        <f t="shared" ca="1" si="64"/>
        <v>0</v>
      </c>
      <c r="AN963" s="301">
        <f t="shared" ca="1" si="64"/>
        <v>0</v>
      </c>
      <c r="AO963" s="301">
        <f t="shared" ca="1" si="64"/>
        <v>0</v>
      </c>
      <c r="AP963" s="301">
        <f t="shared" ca="1" si="64"/>
        <v>0</v>
      </c>
      <c r="AQ963" s="301">
        <f t="shared" ca="1" si="64"/>
        <v>0</v>
      </c>
      <c r="AR963" s="301">
        <f t="shared" ca="1" si="64"/>
        <v>0</v>
      </c>
      <c r="AS963" s="301">
        <f t="shared" ca="1" si="64"/>
        <v>0</v>
      </c>
      <c r="AT963" s="301">
        <f t="shared" ca="1" si="64"/>
        <v>0</v>
      </c>
      <c r="AU963" s="301">
        <f t="shared" ca="1" si="64"/>
        <v>0</v>
      </c>
      <c r="AV963" s="301">
        <f t="shared" ca="1" si="64"/>
        <v>0</v>
      </c>
      <c r="AW963" s="301">
        <f t="shared" ca="1" si="64"/>
        <v>0</v>
      </c>
      <c r="AX963" s="301">
        <f t="shared" ca="1" si="64"/>
        <v>0</v>
      </c>
      <c r="AY963" s="301">
        <f t="shared" ca="1" si="64"/>
        <v>0</v>
      </c>
      <c r="AZ963" s="301">
        <f t="shared" ca="1" si="64"/>
        <v>19690175.704290278</v>
      </c>
      <c r="BA963" s="301">
        <f t="shared" ca="1" si="64"/>
        <v>0</v>
      </c>
      <c r="BB963" s="301">
        <f t="shared" ca="1" si="64"/>
        <v>7045894.7983750496</v>
      </c>
      <c r="BC963" s="301">
        <f t="shared" ca="1" si="64"/>
        <v>0</v>
      </c>
      <c r="BD963" s="301">
        <f t="shared" ca="1" si="64"/>
        <v>0</v>
      </c>
      <c r="BE963" s="301">
        <f t="shared" ca="1" si="64"/>
        <v>0</v>
      </c>
      <c r="BF963" s="301">
        <f t="shared" ca="1" si="64"/>
        <v>0</v>
      </c>
      <c r="BG963" s="301">
        <f t="shared" ca="1" si="64"/>
        <v>0</v>
      </c>
      <c r="BH963" s="301">
        <f t="shared" ca="1" si="64"/>
        <v>0</v>
      </c>
      <c r="BI963" s="301">
        <f t="shared" ca="1" si="64"/>
        <v>0</v>
      </c>
      <c r="BJ963" s="301">
        <f t="shared" ca="1" si="64"/>
        <v>0</v>
      </c>
      <c r="BK963" s="301">
        <f t="shared" ca="1" si="64"/>
        <v>0</v>
      </c>
      <c r="BL963" s="301">
        <f t="shared" ca="1" si="64"/>
        <v>5475998.9953305861</v>
      </c>
      <c r="BM963" s="301">
        <f t="shared" ca="1" si="64"/>
        <v>0</v>
      </c>
      <c r="BN963" s="301">
        <f t="shared" ca="1" si="64"/>
        <v>2594660.2042829781</v>
      </c>
      <c r="BO963" s="301">
        <f t="shared" ca="1" si="64"/>
        <v>0</v>
      </c>
      <c r="BP963" s="301">
        <f t="shared" ca="1" si="64"/>
        <v>0</v>
      </c>
      <c r="BQ963" s="301">
        <f t="shared" ca="1" si="64"/>
        <v>0</v>
      </c>
      <c r="BR963" s="301">
        <f t="shared" ref="BR963:BX963" ca="1" si="65">BR961+BR948</f>
        <v>0</v>
      </c>
      <c r="BS963" s="301">
        <f t="shared" ca="1" si="65"/>
        <v>0</v>
      </c>
      <c r="BT963" s="301">
        <f t="shared" ca="1" si="65"/>
        <v>0</v>
      </c>
      <c r="BU963" s="301">
        <f t="shared" ca="1" si="65"/>
        <v>0</v>
      </c>
      <c r="BV963" s="301">
        <f t="shared" ca="1" si="65"/>
        <v>0</v>
      </c>
      <c r="BW963" s="301">
        <f t="shared" ca="1" si="65"/>
        <v>0</v>
      </c>
      <c r="BX963" s="301">
        <f t="shared" ca="1" si="65"/>
        <v>0</v>
      </c>
      <c r="BY963" s="301">
        <f t="shared" ref="BY963" ca="1" si="66">BY961+BY948</f>
        <v>0</v>
      </c>
      <c r="BZ963" s="301">
        <f t="shared" ref="BZ963" ca="1" si="67">BZ961+BZ948</f>
        <v>0</v>
      </c>
      <c r="CA963" s="301">
        <f t="shared" ref="CA963" ca="1" si="68">CA961+CA948</f>
        <v>0</v>
      </c>
      <c r="CB963" s="301">
        <f t="shared" ref="CB963" ca="1" si="69">CB961+CB948</f>
        <v>0</v>
      </c>
      <c r="CC963" s="301">
        <f t="shared" ref="CC963" ca="1" si="70">CC961+CC948</f>
        <v>0</v>
      </c>
      <c r="CD963" s="301">
        <f t="shared" ref="CD963" ca="1" si="71">CD961+CD948</f>
        <v>0</v>
      </c>
      <c r="CE963" s="301">
        <f t="shared" ref="CE963" ca="1" si="72">CE961+CE948</f>
        <v>0</v>
      </c>
      <c r="CF963" s="301">
        <f t="shared" ref="CF963" ca="1" si="73">CF961+CF948</f>
        <v>0</v>
      </c>
      <c r="CG963" s="301">
        <f t="shared" ref="CG963" ca="1" si="74">CG961+CG948</f>
        <v>0</v>
      </c>
      <c r="CH963" s="301">
        <f t="shared" ref="CH963" ca="1" si="75">CH961+CH948</f>
        <v>0</v>
      </c>
      <c r="CI963" s="301">
        <f t="shared" ref="CI963" ca="1" si="76">CI961+CI948</f>
        <v>0</v>
      </c>
      <c r="CJ963" s="301">
        <f t="shared" ref="CJ963" ca="1" si="77">CJ961+CJ948</f>
        <v>0</v>
      </c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</row>
    <row r="964" spans="3:124" s="10" customFormat="1" outlineLevel="1">
      <c r="D964" s="351"/>
      <c r="E964" s="302"/>
      <c r="F964" s="301"/>
      <c r="G964" s="304"/>
      <c r="H964" s="301"/>
      <c r="I964" s="301"/>
      <c r="J964" s="301"/>
      <c r="K964" s="301"/>
      <c r="L964" s="301"/>
      <c r="M964" s="301"/>
      <c r="N964" s="301"/>
      <c r="O964" s="4"/>
      <c r="P964" s="4"/>
      <c r="Q964" s="4"/>
      <c r="R964" s="4"/>
      <c r="S964" s="4"/>
      <c r="T964" s="4"/>
      <c r="U964" s="4"/>
      <c r="V964" s="4"/>
      <c r="W964" s="4"/>
      <c r="X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</row>
    <row r="965" spans="3:124" s="10" customFormat="1" outlineLevel="1">
      <c r="C965" s="10" t="s">
        <v>326</v>
      </c>
      <c r="D965" s="351"/>
      <c r="E965" s="305">
        <f t="array" aca="1" ref="E965" ca="1">SUMPRODUCT(0+(Summary!$D$5:$D$20="Yes"),IFERROR(N(INDIRECT("'"&amp;Summary!$C$5:$C$20&amp;"'!"&amp;ADDRESS(ROW(),COLUMN()))),0))</f>
        <v>11417109.599999998</v>
      </c>
      <c r="F965" s="305">
        <f t="array" aca="1" ref="F965" ca="1">SUMPRODUCT(0+(Summary!$D$5:$D$20="Yes"),IFERROR(N(INDIRECT("'"&amp;Summary!$C$5:$C$20&amp;"'!"&amp;ADDRESS(ROW(),COLUMN()))),0))</f>
        <v>11417109.599999998</v>
      </c>
      <c r="G965" s="301">
        <f t="array" aca="1" ref="G965" ca="1">SUMPRODUCT(0+(Summary!$D$5:$D$20="Yes"),IFERROR(N(INDIRECT("'"&amp;Summary!$C$5:$C$20&amp;"'!"&amp;ADDRESS(ROW(),COLUMN()))),0))</f>
        <v>11417109.599999998</v>
      </c>
      <c r="H965" s="301">
        <f t="array" aca="1" ref="H965" ca="1">SUMPRODUCT(0+(Summary!$D$5:$D$20="Yes"),IFERROR(N(INDIRECT("'"&amp;Summary!$C$5:$C$20&amp;"'!"&amp;ADDRESS(ROW(),COLUMN()))),0))</f>
        <v>11417109.599999998</v>
      </c>
      <c r="I965" s="301">
        <f t="array" aca="1" ref="I965" ca="1">SUMPRODUCT(0+(Summary!$D$5:$D$20="Yes"),IFERROR(N(INDIRECT("'"&amp;Summary!$C$5:$C$20&amp;"'!"&amp;ADDRESS(ROW(),COLUMN()))),0))</f>
        <v>11417109.599999998</v>
      </c>
      <c r="J965" s="301">
        <f t="array" aca="1" ref="J965" ca="1">SUMPRODUCT(0+(Summary!$D$5:$D$20="Yes"),IFERROR(N(INDIRECT("'"&amp;Summary!$C$5:$C$20&amp;"'!"&amp;ADDRESS(ROW(),COLUMN()))),0))</f>
        <v>11417109.599999998</v>
      </c>
      <c r="K965" s="301">
        <f t="array" aca="1" ref="K965" ca="1">SUMPRODUCT(0+(Summary!$D$5:$D$20="Yes"),IFERROR(N(INDIRECT("'"&amp;Summary!$C$5:$C$20&amp;"'!"&amp;ADDRESS(ROW(),COLUMN()))),0))</f>
        <v>11417109.599999998</v>
      </c>
      <c r="L965" s="301">
        <f t="array" aca="1" ref="L965" ca="1">SUMPRODUCT(0+(Summary!$D$5:$D$20="Yes"),IFERROR(N(INDIRECT("'"&amp;Summary!$C$5:$C$20&amp;"'!"&amp;ADDRESS(ROW(),COLUMN()))),0))</f>
        <v>11417109.599999998</v>
      </c>
      <c r="M965" s="301">
        <f t="array" aca="1" ref="M965" ca="1">SUMPRODUCT(0+(Summary!$D$5:$D$20="Yes"),IFERROR(N(INDIRECT("'"&amp;Summary!$C$5:$C$20&amp;"'!"&amp;ADDRESS(ROW(),COLUMN()))),0))</f>
        <v>11417109.599999998</v>
      </c>
      <c r="N965" s="301">
        <f t="array" aca="1" ref="N965" ca="1">SUMPRODUCT(0+(Summary!$D$5:$D$20="Yes"),IFERROR(N(INDIRECT("'"&amp;Summary!$C$5:$C$20&amp;"'!"&amp;ADDRESS(ROW(),COLUMN()))),0))</f>
        <v>11417109.599999998</v>
      </c>
      <c r="O965" s="301">
        <f t="array" aca="1" ref="O965" ca="1">SUMPRODUCT(0+(Summary!$D$5:$D$20="Yes"),IFERROR(N(INDIRECT("'"&amp;Summary!$C$5:$C$20&amp;"'!"&amp;ADDRESS(ROW(),COLUMN()))),0))</f>
        <v>11668124.486666664</v>
      </c>
      <c r="P965" s="301">
        <f t="array" aca="1" ref="P965" ca="1">SUMPRODUCT(0+(Summary!$D$5:$D$20="Yes"),IFERROR(N(INDIRECT("'"&amp;Summary!$C$5:$C$20&amp;"'!"&amp;ADDRESS(ROW(),COLUMN()))),0))</f>
        <v>11766339.373333331</v>
      </c>
      <c r="Q965" s="301">
        <f t="array" aca="1" ref="Q965" ca="1">SUMPRODUCT(0+(Summary!$D$5:$D$20="Yes"),IFERROR(N(INDIRECT("'"&amp;Summary!$C$5:$C$20&amp;"'!"&amp;ADDRESS(ROW(),COLUMN()))),0))</f>
        <v>11864554.259999998</v>
      </c>
      <c r="R965" s="301">
        <f t="array" aca="1" ref="R965" ca="1">SUMPRODUCT(0+(Summary!$D$5:$D$20="Yes"),IFERROR(N(INDIRECT("'"&amp;Summary!$C$5:$C$20&amp;"'!"&amp;ADDRESS(ROW(),COLUMN()))),0))</f>
        <v>11969694.494047616</v>
      </c>
      <c r="S965" s="301">
        <f t="array" aca="1" ref="S965" ca="1">SUMPRODUCT(0+(Summary!$D$5:$D$20="Yes"),IFERROR(N(INDIRECT("'"&amp;Summary!$C$5:$C$20&amp;"'!"&amp;ADDRESS(ROW(),COLUMN()))),0))</f>
        <v>12074834.728095235</v>
      </c>
      <c r="T965" s="301">
        <f t="array" aca="1" ref="T965" ca="1">SUMPRODUCT(0+(Summary!$D$5:$D$20="Yes"),IFERROR(N(INDIRECT("'"&amp;Summary!$C$5:$C$20&amp;"'!"&amp;ADDRESS(ROW(),COLUMN()))),0))</f>
        <v>12176766.843095236</v>
      </c>
      <c r="U965" s="301">
        <f t="array" aca="1" ref="U965" ca="1">SUMPRODUCT(0+(Summary!$D$5:$D$20="Yes"),IFERROR(N(INDIRECT("'"&amp;Summary!$C$5:$C$20&amp;"'!"&amp;ADDRESS(ROW(),COLUMN()))),0))</f>
        <v>12308316.595328839</v>
      </c>
      <c r="V965" s="301">
        <f t="array" aca="1" ref="V965" ca="1">SUMPRODUCT(0+(Summary!$D$5:$D$20="Yes"),IFERROR(N(INDIRECT("'"&amp;Summary!$C$5:$C$20&amp;"'!"&amp;ADDRESS(ROW(),COLUMN()))),0))</f>
        <v>12439866.347562443</v>
      </c>
      <c r="W965" s="301">
        <f t="array" aca="1" ref="W965" ca="1">SUMPRODUCT(0+(Summary!$D$5:$D$20="Yes"),IFERROR(N(INDIRECT("'"&amp;Summary!$C$5:$C$20&amp;"'!"&amp;ADDRESS(ROW(),COLUMN()))),0))</f>
        <v>12571416.099796049</v>
      </c>
      <c r="X965" s="301">
        <f t="array" aca="1" ref="X965" ca="1">SUMPRODUCT(0+(Summary!$D$5:$D$20="Yes"),IFERROR(N(INDIRECT("'"&amp;Summary!$C$5:$C$20&amp;"'!"&amp;ADDRESS(ROW(),COLUMN()))),0))</f>
        <v>12698234.844846003</v>
      </c>
      <c r="Y965" s="301">
        <f t="array" aca="1" ref="Y965" ca="1">SUMPRODUCT(0+(Summary!$D$5:$D$20="Yes"),IFERROR(N(INDIRECT("'"&amp;Summary!$C$5:$C$20&amp;"'!"&amp;ADDRESS(ROW(),COLUMN()))),0))</f>
        <v>12825023.589895956</v>
      </c>
      <c r="Z965" s="301">
        <f t="array" aca="1" ref="Z965" ca="1">SUMPRODUCT(0+(Summary!$D$5:$D$20="Yes"),IFERROR(N(INDIRECT("'"&amp;Summary!$C$5:$C$20&amp;"'!"&amp;ADDRESS(ROW(),COLUMN()))),0))</f>
        <v>12949087.33494591</v>
      </c>
      <c r="AA965" s="301">
        <f t="array" aca="1" ref="AA965" ca="1">SUMPRODUCT(0+(Summary!$D$5:$D$20="Yes"),IFERROR(N(INDIRECT("'"&amp;Summary!$C$5:$C$20&amp;"'!"&amp;ADDRESS(ROW(),COLUMN()))),0))</f>
        <v>13069856.079995863</v>
      </c>
      <c r="AB965" s="301">
        <f t="array" aca="1" ref="AB965" ca="1">SUMPRODUCT(0+(Summary!$D$5:$D$20="Yes"),IFERROR(N(INDIRECT("'"&amp;Summary!$C$5:$C$20&amp;"'!"&amp;ADDRESS(ROW(),COLUMN()))),0))</f>
        <v>13190624.825045817</v>
      </c>
      <c r="AC965" s="301">
        <f t="array" aca="1" ref="AC965" ca="1">SUMPRODUCT(0+(Summary!$D$5:$D$20="Yes"),IFERROR(N(INDIRECT("'"&amp;Summary!$C$5:$C$20&amp;"'!"&amp;ADDRESS(ROW(),COLUMN()))),0))</f>
        <v>13311393.570095772</v>
      </c>
      <c r="AD965" s="301">
        <f t="array" aca="1" ref="AD965" ca="1">SUMPRODUCT(0+(Summary!$D$5:$D$20="Yes"),IFERROR(N(INDIRECT("'"&amp;Summary!$C$5:$C$20&amp;"'!"&amp;ADDRESS(ROW(),COLUMN()))),0))</f>
        <v>13298831.019307151</v>
      </c>
      <c r="AE965" s="301">
        <f t="array" aca="1" ref="AE965" ca="1">SUMPRODUCT(0+(Summary!$D$5:$D$20="Yes"),IFERROR(N(INDIRECT("'"&amp;Summary!$C$5:$C$20&amp;"'!"&amp;ADDRESS(ROW(),COLUMN()))),0))</f>
        <v>3325430.7062644009</v>
      </c>
      <c r="AF965" s="301">
        <f t="array" aca="1" ref="AF965" ca="1">SUMPRODUCT(0+(Summary!$D$5:$D$20="Yes"),IFERROR(N(INDIRECT("'"&amp;Summary!$C$5:$C$20&amp;"'!"&amp;ADDRESS(ROW(),COLUMN()))),0))</f>
        <v>3340931.38177406</v>
      </c>
      <c r="AG965" s="301">
        <f t="array" aca="1" ref="AG965" ca="1">SUMPRODUCT(0+(Summary!$D$5:$D$20="Yes"),IFERROR(N(INDIRECT("'"&amp;Summary!$C$5:$C$20&amp;"'!"&amp;ADDRESS(ROW(),COLUMN()))),0))</f>
        <v>3356432.0572837181</v>
      </c>
      <c r="AH965" s="301">
        <f t="array" aca="1" ref="AH965" ca="1">SUMPRODUCT(0+(Summary!$D$5:$D$20="Yes"),IFERROR(N(INDIRECT("'"&amp;Summary!$C$5:$C$20&amp;"'!"&amp;ADDRESS(ROW(),COLUMN()))),0))</f>
        <v>3371932.7327933768</v>
      </c>
      <c r="AI965" s="301">
        <f t="array" aca="1" ref="AI965" ca="1">SUMPRODUCT(0+(Summary!$D$5:$D$20="Yes"),IFERROR(N(INDIRECT("'"&amp;Summary!$C$5:$C$20&amp;"'!"&amp;ADDRESS(ROW(),COLUMN()))),0))</f>
        <v>3387433.4083030354</v>
      </c>
      <c r="AJ965" s="301">
        <f t="array" aca="1" ref="AJ965" ca="1">SUMPRODUCT(0+(Summary!$D$5:$D$20="Yes"),IFERROR(N(INDIRECT("'"&amp;Summary!$C$5:$C$20&amp;"'!"&amp;ADDRESS(ROW(),COLUMN()))),0))</f>
        <v>3402934.0838126936</v>
      </c>
      <c r="AK965" s="301">
        <f t="array" aca="1" ref="AK965" ca="1">SUMPRODUCT(0+(Summary!$D$5:$D$20="Yes"),IFERROR(N(INDIRECT("'"&amp;Summary!$C$5:$C$20&amp;"'!"&amp;ADDRESS(ROW(),COLUMN()))),0))</f>
        <v>3418434.7593223527</v>
      </c>
      <c r="AL965" s="301">
        <f t="array" aca="1" ref="AL965" ca="1">SUMPRODUCT(0+(Summary!$D$5:$D$20="Yes"),IFERROR(N(INDIRECT("'"&amp;Summary!$C$5:$C$20&amp;"'!"&amp;ADDRESS(ROW(),COLUMN()))),0))</f>
        <v>3433935.4348320104</v>
      </c>
      <c r="AM965" s="301">
        <f t="array" aca="1" ref="AM965" ca="1">SUMPRODUCT(0+(Summary!$D$5:$D$20="Yes"),IFERROR(N(INDIRECT("'"&amp;Summary!$C$5:$C$20&amp;"'!"&amp;ADDRESS(ROW(),COLUMN()))),0))</f>
        <v>3449436.1103416695</v>
      </c>
      <c r="AN965" s="301">
        <f t="array" aca="1" ref="AN965" ca="1">SUMPRODUCT(0+(Summary!$D$5:$D$20="Yes"),IFERROR(N(INDIRECT("'"&amp;Summary!$C$5:$C$20&amp;"'!"&amp;ADDRESS(ROW(),COLUMN()))),0))</f>
        <v>3464936.7858513277</v>
      </c>
      <c r="AO965" s="301">
        <f t="array" aca="1" ref="AO965" ca="1">SUMPRODUCT(0+(Summary!$D$5:$D$20="Yes"),IFERROR(N(INDIRECT("'"&amp;Summary!$C$5:$C$20&amp;"'!"&amp;ADDRESS(ROW(),COLUMN()))),0))</f>
        <v>3480437.4613609863</v>
      </c>
      <c r="AP965" s="301">
        <f t="array" aca="1" ref="AP965" ca="1">SUMPRODUCT(0+(Summary!$D$5:$D$20="Yes"),IFERROR(N(INDIRECT("'"&amp;Summary!$C$5:$C$20&amp;"'!"&amp;ADDRESS(ROW(),COLUMN()))),0))</f>
        <v>3488643.4477961459</v>
      </c>
      <c r="AQ965" s="301">
        <f t="array" aca="1" ref="AQ965" ca="1">SUMPRODUCT(0+(Summary!$D$5:$D$20="Yes"),IFERROR(N(INDIRECT("'"&amp;Summary!$C$5:$C$20&amp;"'!"&amp;ADDRESS(ROW(),COLUMN()))),0))</f>
        <v>3496849.4342313055</v>
      </c>
      <c r="AR965" s="301">
        <f t="array" aca="1" ref="AR965" ca="1">SUMPRODUCT(0+(Summary!$D$5:$D$20="Yes"),IFERROR(N(INDIRECT("'"&amp;Summary!$C$5:$C$20&amp;"'!"&amp;ADDRESS(ROW(),COLUMN()))),0))</f>
        <v>3505055.4206664655</v>
      </c>
      <c r="AS965" s="301">
        <f t="array" aca="1" ref="AS965" ca="1">SUMPRODUCT(0+(Summary!$D$5:$D$20="Yes"),IFERROR(N(INDIRECT("'"&amp;Summary!$C$5:$C$20&amp;"'!"&amp;ADDRESS(ROW(),COLUMN()))),0))</f>
        <v>3513261.4071016251</v>
      </c>
      <c r="AT965" s="301">
        <f t="array" aca="1" ref="AT965" ca="1">SUMPRODUCT(0+(Summary!$D$5:$D$20="Yes"),IFERROR(N(INDIRECT("'"&amp;Summary!$C$5:$C$20&amp;"'!"&amp;ADDRESS(ROW(),COLUMN()))),0))</f>
        <v>3521467.3935367842</v>
      </c>
      <c r="AU965" s="301">
        <f t="array" aca="1" ref="AU965" ca="1">SUMPRODUCT(0+(Summary!$D$5:$D$20="Yes"),IFERROR(N(INDIRECT("'"&amp;Summary!$C$5:$C$20&amp;"'!"&amp;ADDRESS(ROW(),COLUMN()))),0))</f>
        <v>3529673.3799719438</v>
      </c>
      <c r="AV965" s="301">
        <f t="array" aca="1" ref="AV965" ca="1">SUMPRODUCT(0+(Summary!$D$5:$D$20="Yes"),IFERROR(N(INDIRECT("'"&amp;Summary!$C$5:$C$20&amp;"'!"&amp;ADDRESS(ROW(),COLUMN()))),0))</f>
        <v>3537879.3664071034</v>
      </c>
      <c r="AW965" s="301">
        <f t="array" aca="1" ref="AW965" ca="1">SUMPRODUCT(0+(Summary!$D$5:$D$20="Yes"),IFERROR(N(INDIRECT("'"&amp;Summary!$C$5:$C$20&amp;"'!"&amp;ADDRESS(ROW(),COLUMN()))),0))</f>
        <v>3546085.3528422625</v>
      </c>
      <c r="AX965" s="301">
        <f t="array" aca="1" ref="AX965" ca="1">SUMPRODUCT(0+(Summary!$D$5:$D$20="Yes"),IFERROR(N(INDIRECT("'"&amp;Summary!$C$5:$C$20&amp;"'!"&amp;ADDRESS(ROW(),COLUMN()))),0))</f>
        <v>3554291.3392774221</v>
      </c>
      <c r="AY965" s="301">
        <f t="array" aca="1" ref="AY965" ca="1">SUMPRODUCT(0+(Summary!$D$5:$D$20="Yes"),IFERROR(N(INDIRECT("'"&amp;Summary!$C$5:$C$20&amp;"'!"&amp;ADDRESS(ROW(),COLUMN()))),0))</f>
        <v>3562497.3257125816</v>
      </c>
      <c r="AZ965" s="301">
        <f t="array" aca="1" ref="AZ965" ca="1">SUMPRODUCT(0+(Summary!$D$5:$D$20="Yes"),IFERROR(N(INDIRECT("'"&amp;Summary!$C$5:$C$20&amp;"'!"&amp;ADDRESS(ROW(),COLUMN()))),0))</f>
        <v>3570703.3121477412</v>
      </c>
      <c r="BA965" s="301">
        <f t="array" aca="1" ref="BA965" ca="1">SUMPRODUCT(0+(Summary!$D$5:$D$20="Yes"),IFERROR(N(INDIRECT("'"&amp;Summary!$C$5:$C$20&amp;"'!"&amp;ADDRESS(ROW(),COLUMN()))),0))</f>
        <v>3318615.2838370213</v>
      </c>
      <c r="BB965" s="301">
        <f t="array" aca="1" ref="BB965" ca="1">SUMPRODUCT(0+(Summary!$D$5:$D$20="Yes"),IFERROR(N(INDIRECT("'"&amp;Summary!$C$5:$C$20&amp;"'!"&amp;ADDRESS(ROW(),COLUMN()))),0))</f>
        <v>3322196.9371277224</v>
      </c>
      <c r="BC965" s="301">
        <f t="array" aca="1" ref="BC965" ca="1">SUMPRODUCT(0+(Summary!$D$5:$D$20="Yes"),IFERROR(N(INDIRECT("'"&amp;Summary!$C$5:$C$20&amp;"'!"&amp;ADDRESS(ROW(),COLUMN()))),0))</f>
        <v>2010856.3247544467</v>
      </c>
      <c r="BD965" s="301">
        <f t="array" aca="1" ref="BD965" ca="1">SUMPRODUCT(0+(Summary!$D$5:$D$20="Yes"),IFERROR(N(INDIRECT("'"&amp;Summary!$C$5:$C$20&amp;"'!"&amp;ADDRESS(ROW(),COLUMN()))),0))</f>
        <v>2010856.3247544467</v>
      </c>
      <c r="BE965" s="301">
        <f t="array" aca="1" ref="BE965" ca="1">SUMPRODUCT(0+(Summary!$D$5:$D$20="Yes"),IFERROR(N(INDIRECT("'"&amp;Summary!$C$5:$C$20&amp;"'!"&amp;ADDRESS(ROW(),COLUMN()))),0))</f>
        <v>2010856.3247544467</v>
      </c>
      <c r="BF965" s="301">
        <f t="array" aca="1" ref="BF965" ca="1">SUMPRODUCT(0+(Summary!$D$5:$D$20="Yes"),IFERROR(N(INDIRECT("'"&amp;Summary!$C$5:$C$20&amp;"'!"&amp;ADDRESS(ROW(),COLUMN()))),0))</f>
        <v>2010856.3247544467</v>
      </c>
      <c r="BG965" s="301">
        <f t="array" aca="1" ref="BG965" ca="1">SUMPRODUCT(0+(Summary!$D$5:$D$20="Yes"),IFERROR(N(INDIRECT("'"&amp;Summary!$C$5:$C$20&amp;"'!"&amp;ADDRESS(ROW(),COLUMN()))),0))</f>
        <v>2010856.3247544467</v>
      </c>
      <c r="BH965" s="301">
        <f t="array" aca="1" ref="BH965" ca="1">SUMPRODUCT(0+(Summary!$D$5:$D$20="Yes"),IFERROR(N(INDIRECT("'"&amp;Summary!$C$5:$C$20&amp;"'!"&amp;ADDRESS(ROW(),COLUMN()))),0))</f>
        <v>2010856.3247544467</v>
      </c>
      <c r="BI965" s="301">
        <f t="array" aca="1" ref="BI965" ca="1">SUMPRODUCT(0+(Summary!$D$5:$D$20="Yes"),IFERROR(N(INDIRECT("'"&amp;Summary!$C$5:$C$20&amp;"'!"&amp;ADDRESS(ROW(),COLUMN()))),0))</f>
        <v>2010856.3247544467</v>
      </c>
      <c r="BJ965" s="301">
        <f t="array" aca="1" ref="BJ965" ca="1">SUMPRODUCT(0+(Summary!$D$5:$D$20="Yes"),IFERROR(N(INDIRECT("'"&amp;Summary!$C$5:$C$20&amp;"'!"&amp;ADDRESS(ROW(),COLUMN()))),0))</f>
        <v>2010856.3247544467</v>
      </c>
      <c r="BK965" s="301">
        <f t="array" aca="1" ref="BK965" ca="1">SUMPRODUCT(0+(Summary!$D$5:$D$20="Yes"),IFERROR(N(INDIRECT("'"&amp;Summary!$C$5:$C$20&amp;"'!"&amp;ADDRESS(ROW(),COLUMN()))),0))</f>
        <v>2010856.3247544467</v>
      </c>
      <c r="BL965" s="301">
        <f t="array" aca="1" ref="BL965" ca="1">SUMPRODUCT(0+(Summary!$D$5:$D$20="Yes"),IFERROR(N(INDIRECT("'"&amp;Summary!$C$5:$C$20&amp;"'!"&amp;ADDRESS(ROW(),COLUMN()))),0))</f>
        <v>2010856.3247544467</v>
      </c>
      <c r="BM965" s="301">
        <f t="array" aca="1" ref="BM965" ca="1">SUMPRODUCT(0+(Summary!$D$5:$D$20="Yes"),IFERROR(N(INDIRECT("'"&amp;Summary!$C$5:$C$20&amp;"'!"&amp;ADDRESS(ROW(),COLUMN()))),0))</f>
        <v>992421.59999999963</v>
      </c>
      <c r="BN965" s="301">
        <f t="array" aca="1" ref="BN965" ca="1">SUMPRODUCT(0+(Summary!$D$5:$D$20="Yes"),IFERROR(N(INDIRECT("'"&amp;Summary!$C$5:$C$20&amp;"'!"&amp;ADDRESS(ROW(),COLUMN()))),0))</f>
        <v>992421.59999999963</v>
      </c>
      <c r="BO965" s="301">
        <f t="array" aca="1" ref="BO965" ca="1">SUMPRODUCT(0+(Summary!$D$5:$D$20="Yes"),IFERROR(N(INDIRECT("'"&amp;Summary!$C$5:$C$20&amp;"'!"&amp;ADDRESS(ROW(),COLUMN()))),0))</f>
        <v>0</v>
      </c>
      <c r="BP965" s="301">
        <f t="array" aca="1" ref="BP965" ca="1">SUMPRODUCT(0+(Summary!$D$5:$D$20="Yes"),IFERROR(N(INDIRECT("'"&amp;Summary!$C$5:$C$20&amp;"'!"&amp;ADDRESS(ROW(),COLUMN()))),0))</f>
        <v>0</v>
      </c>
      <c r="BQ965" s="301">
        <f t="array" aca="1" ref="BQ965" ca="1">SUMPRODUCT(0+(Summary!$D$5:$D$20="Yes"),IFERROR(N(INDIRECT("'"&amp;Summary!$C$5:$C$20&amp;"'!"&amp;ADDRESS(ROW(),COLUMN()))),0))</f>
        <v>0</v>
      </c>
      <c r="BR965" s="301">
        <f t="array" aca="1" ref="BR965" ca="1">SUMPRODUCT(0+(Summary!$D$5:$D$20="Yes"),IFERROR(N(INDIRECT("'"&amp;Summary!$C$5:$C$20&amp;"'!"&amp;ADDRESS(ROW(),COLUMN()))),0))</f>
        <v>0</v>
      </c>
      <c r="BS965" s="301">
        <f t="array" aca="1" ref="BS965" ca="1">SUMPRODUCT(0+(Summary!$D$5:$D$20="Yes"),IFERROR(N(INDIRECT("'"&amp;Summary!$C$5:$C$20&amp;"'!"&amp;ADDRESS(ROW(),COLUMN()))),0))</f>
        <v>0</v>
      </c>
      <c r="BT965" s="301">
        <f t="array" aca="1" ref="BT965" ca="1">SUMPRODUCT(0+(Summary!$D$5:$D$20="Yes"),IFERROR(N(INDIRECT("'"&amp;Summary!$C$5:$C$20&amp;"'!"&amp;ADDRESS(ROW(),COLUMN()))),0))</f>
        <v>0</v>
      </c>
      <c r="BU965" s="301">
        <f t="array" aca="1" ref="BU965" ca="1">SUMPRODUCT(0+(Summary!$D$5:$D$20="Yes"),IFERROR(N(INDIRECT("'"&amp;Summary!$C$5:$C$20&amp;"'!"&amp;ADDRESS(ROW(),COLUMN()))),0))</f>
        <v>0</v>
      </c>
      <c r="BV965" s="301">
        <f t="array" aca="1" ref="BV965" ca="1">SUMPRODUCT(0+(Summary!$D$5:$D$20="Yes"),IFERROR(N(INDIRECT("'"&amp;Summary!$C$5:$C$20&amp;"'!"&amp;ADDRESS(ROW(),COLUMN()))),0))</f>
        <v>0</v>
      </c>
      <c r="BW965" s="301">
        <f t="array" aca="1" ref="BW965" ca="1">SUMPRODUCT(0+(Summary!$D$5:$D$20="Yes"),IFERROR(N(INDIRECT("'"&amp;Summary!$C$5:$C$20&amp;"'!"&amp;ADDRESS(ROW(),COLUMN()))),0))</f>
        <v>0</v>
      </c>
      <c r="BX965" s="301">
        <f t="array" aca="1" ref="BX965" ca="1">SUMPRODUCT(0+(Summary!$D$5:$D$20="Yes"),IFERROR(N(INDIRECT("'"&amp;Summary!$C$5:$C$20&amp;"'!"&amp;ADDRESS(ROW(),COLUMN()))),0))</f>
        <v>0</v>
      </c>
      <c r="BY965" s="301">
        <f t="array" aca="1" ref="BY965" ca="1">SUMPRODUCT(0+(Summary!$D$5:$D$20="Yes"),IFERROR(N(INDIRECT("'"&amp;Summary!$C$5:$C$20&amp;"'!"&amp;ADDRESS(ROW(),COLUMN()))),0))</f>
        <v>0</v>
      </c>
      <c r="BZ965" s="301">
        <f t="array" aca="1" ref="BZ965" ca="1">SUMPRODUCT(0+(Summary!$D$5:$D$20="Yes"),IFERROR(N(INDIRECT("'"&amp;Summary!$C$5:$C$20&amp;"'!"&amp;ADDRESS(ROW(),COLUMN()))),0))</f>
        <v>0</v>
      </c>
      <c r="CA965" s="301">
        <f t="array" aca="1" ref="CA965" ca="1">SUMPRODUCT(0+(Summary!$D$5:$D$20="Yes"),IFERROR(N(INDIRECT("'"&amp;Summary!$C$5:$C$20&amp;"'!"&amp;ADDRESS(ROW(),COLUMN()))),0))</f>
        <v>0</v>
      </c>
      <c r="CB965" s="301">
        <f t="array" aca="1" ref="CB965" ca="1">SUMPRODUCT(0+(Summary!$D$5:$D$20="Yes"),IFERROR(N(INDIRECT("'"&amp;Summary!$C$5:$C$20&amp;"'!"&amp;ADDRESS(ROW(),COLUMN()))),0))</f>
        <v>0</v>
      </c>
      <c r="CC965" s="301">
        <f t="array" aca="1" ref="CC965" ca="1">SUMPRODUCT(0+(Summary!$D$5:$D$20="Yes"),IFERROR(N(INDIRECT("'"&amp;Summary!$C$5:$C$20&amp;"'!"&amp;ADDRESS(ROW(),COLUMN()))),0))</f>
        <v>0</v>
      </c>
      <c r="CD965" s="301">
        <f t="array" aca="1" ref="CD965" ca="1">SUMPRODUCT(0+(Summary!$D$5:$D$20="Yes"),IFERROR(N(INDIRECT("'"&amp;Summary!$C$5:$C$20&amp;"'!"&amp;ADDRESS(ROW(),COLUMN()))),0))</f>
        <v>0</v>
      </c>
      <c r="CE965" s="301">
        <f t="array" aca="1" ref="CE965" ca="1">SUMPRODUCT(0+(Summary!$D$5:$D$20="Yes"),IFERROR(N(INDIRECT("'"&amp;Summary!$C$5:$C$20&amp;"'!"&amp;ADDRESS(ROW(),COLUMN()))),0))</f>
        <v>0</v>
      </c>
      <c r="CF965" s="301">
        <f t="array" aca="1" ref="CF965" ca="1">SUMPRODUCT(0+(Summary!$D$5:$D$20="Yes"),IFERROR(N(INDIRECT("'"&amp;Summary!$C$5:$C$20&amp;"'!"&amp;ADDRESS(ROW(),COLUMN()))),0))</f>
        <v>0</v>
      </c>
      <c r="CG965" s="301">
        <f t="array" aca="1" ref="CG965" ca="1">SUMPRODUCT(0+(Summary!$D$5:$D$20="Yes"),IFERROR(N(INDIRECT("'"&amp;Summary!$C$5:$C$20&amp;"'!"&amp;ADDRESS(ROW(),COLUMN()))),0))</f>
        <v>0</v>
      </c>
      <c r="CH965" s="301">
        <f t="array" aca="1" ref="CH965" ca="1">SUMPRODUCT(0+(Summary!$D$5:$D$20="Yes"),IFERROR(N(INDIRECT("'"&amp;Summary!$C$5:$C$20&amp;"'!"&amp;ADDRESS(ROW(),COLUMN()))),0))</f>
        <v>0</v>
      </c>
      <c r="CI965" s="301">
        <f t="array" aca="1" ref="CI965" ca="1">SUMPRODUCT(0+(Summary!$D$5:$D$20="Yes"),IFERROR(N(INDIRECT("'"&amp;Summary!$C$5:$C$20&amp;"'!"&amp;ADDRESS(ROW(),COLUMN()))),0))</f>
        <v>0</v>
      </c>
      <c r="CJ965" s="301">
        <f t="array" aca="1" ref="CJ965" ca="1">SUMPRODUCT(0+(Summary!$D$5:$D$20="Yes"),IFERROR(N(INDIRECT("'"&amp;Summary!$C$5:$C$20&amp;"'!"&amp;ADDRESS(ROW(),COLUMN()))),0))</f>
        <v>0</v>
      </c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</row>
    <row r="966" spans="3:124" s="10" customFormat="1" outlineLevel="1">
      <c r="C966" s="10" t="s">
        <v>39</v>
      </c>
      <c r="D966" s="351"/>
      <c r="E966" s="411">
        <f t="array" aca="1" ref="E966" ca="1">SUMPRODUCT(0+(Summary!$D$5:$D$20="Yes"),IFERROR(N(INDIRECT("'"&amp;Summary!$C$5:$C$20&amp;"'!"&amp;ADDRESS(ROW(),COLUMN()))),0))</f>
        <v>0</v>
      </c>
      <c r="F966" s="412">
        <f t="array" aca="1" ref="F966" ca="1">SUMPRODUCT(0+(Summary!$D$5:$D$20="Yes"),IFERROR(N(INDIRECT("'"&amp;Summary!$C$5:$C$20&amp;"'!"&amp;ADDRESS(ROW(),COLUMN()))),0))</f>
        <v>0</v>
      </c>
      <c r="G966" s="412">
        <f t="array" aca="1" ref="G966" ca="1">SUMPRODUCT(0+(Summary!$D$5:$D$20="Yes"),IFERROR(N(INDIRECT("'"&amp;Summary!$C$5:$C$20&amp;"'!"&amp;ADDRESS(ROW(),COLUMN()))),0))</f>
        <v>0</v>
      </c>
      <c r="H966" s="412">
        <f t="array" aca="1" ref="H966" ca="1">SUMPRODUCT(0+(Summary!$D$5:$D$20="Yes"),IFERROR(N(INDIRECT("'"&amp;Summary!$C$5:$C$20&amp;"'!"&amp;ADDRESS(ROW(),COLUMN()))),0))</f>
        <v>0</v>
      </c>
      <c r="I966" s="412">
        <f t="array" aca="1" ref="I966" ca="1">SUMPRODUCT(0+(Summary!$D$5:$D$20="Yes"),IFERROR(N(INDIRECT("'"&amp;Summary!$C$5:$C$20&amp;"'!"&amp;ADDRESS(ROW(),COLUMN()))),0))</f>
        <v>0</v>
      </c>
      <c r="J966" s="412">
        <f t="array" aca="1" ref="J966" ca="1">SUMPRODUCT(0+(Summary!$D$5:$D$20="Yes"),IFERROR(N(INDIRECT("'"&amp;Summary!$C$5:$C$20&amp;"'!"&amp;ADDRESS(ROW(),COLUMN()))),0))</f>
        <v>0</v>
      </c>
      <c r="K966" s="412">
        <f t="array" aca="1" ref="K966" ca="1">SUMPRODUCT(0+(Summary!$D$5:$D$20="Yes"),IFERROR(N(INDIRECT("'"&amp;Summary!$C$5:$C$20&amp;"'!"&amp;ADDRESS(ROW(),COLUMN()))),0))</f>
        <v>0</v>
      </c>
      <c r="L966" s="412">
        <f t="array" aca="1" ref="L966" ca="1">SUMPRODUCT(0+(Summary!$D$5:$D$20="Yes"),IFERROR(N(INDIRECT("'"&amp;Summary!$C$5:$C$20&amp;"'!"&amp;ADDRESS(ROW(),COLUMN()))),0))</f>
        <v>0</v>
      </c>
      <c r="M966" s="412">
        <f t="array" aca="1" ref="M966" ca="1">SUMPRODUCT(0+(Summary!$D$5:$D$20="Yes"),IFERROR(N(INDIRECT("'"&amp;Summary!$C$5:$C$20&amp;"'!"&amp;ADDRESS(ROW(),COLUMN()))),0))</f>
        <v>0</v>
      </c>
      <c r="N966" s="412">
        <f t="array" aca="1" ref="N966" ca="1">SUMPRODUCT(0+(Summary!$D$5:$D$20="Yes"),IFERROR(N(INDIRECT("'"&amp;Summary!$C$5:$C$20&amp;"'!"&amp;ADDRESS(ROW(),COLUMN()))),0))</f>
        <v>0</v>
      </c>
      <c r="O966" s="412">
        <f t="array" aca="1" ref="O966" ca="1">SUMPRODUCT(0+(Summary!$D$5:$D$20="Yes"),IFERROR(N(INDIRECT("'"&amp;Summary!$C$5:$C$20&amp;"'!"&amp;ADDRESS(ROW(),COLUMN()))),0))</f>
        <v>0</v>
      </c>
      <c r="P966" s="412">
        <f t="array" aca="1" ref="P966" ca="1">SUMPRODUCT(0+(Summary!$D$5:$D$20="Yes"),IFERROR(N(INDIRECT("'"&amp;Summary!$C$5:$C$20&amp;"'!"&amp;ADDRESS(ROW(),COLUMN()))),0))</f>
        <v>0</v>
      </c>
      <c r="Q966" s="412">
        <f t="array" aca="1" ref="Q966" ca="1">SUMPRODUCT(0+(Summary!$D$5:$D$20="Yes"),IFERROR(N(INDIRECT("'"&amp;Summary!$C$5:$C$20&amp;"'!"&amp;ADDRESS(ROW(),COLUMN()))),0))</f>
        <v>-2270.2759523809509</v>
      </c>
      <c r="R966" s="412">
        <f t="array" aca="1" ref="R966" ca="1">SUMPRODUCT(0+(Summary!$D$5:$D$20="Yes"),IFERROR(N(INDIRECT("'"&amp;Summary!$C$5:$C$20&amp;"'!"&amp;ADDRESS(ROW(),COLUMN()))),0))</f>
        <v>-2270.2759523809509</v>
      </c>
      <c r="S966" s="412">
        <f t="array" aca="1" ref="S966" ca="1">SUMPRODUCT(0+(Summary!$D$5:$D$20="Yes"),IFERROR(N(INDIRECT("'"&amp;Summary!$C$5:$C$20&amp;"'!"&amp;ADDRESS(ROW(),COLUMN()))),0))</f>
        <v>-5478.3949999999968</v>
      </c>
      <c r="T966" s="412">
        <f t="array" aca="1" ref="T966" ca="1">SUMPRODUCT(0+(Summary!$D$5:$D$20="Yes"),IFERROR(N(INDIRECT("'"&amp;Summary!$C$5:$C$20&amp;"'!"&amp;ADDRESS(ROW(),COLUMN()))),0))</f>
        <v>0</v>
      </c>
      <c r="U966" s="412">
        <f t="array" aca="1" ref="U966" ca="1">SUMPRODUCT(0+(Summary!$D$5:$D$20="Yes"),IFERROR(N(INDIRECT("'"&amp;Summary!$C$5:$C$20&amp;"'!"&amp;ADDRESS(ROW(),COLUMN()))),0))</f>
        <v>0</v>
      </c>
      <c r="V966" s="412">
        <f t="array" aca="1" ref="V966" ca="1">SUMPRODUCT(0+(Summary!$D$5:$D$20="Yes"),IFERROR(N(INDIRECT("'"&amp;Summary!$C$5:$C$20&amp;"'!"&amp;ADDRESS(ROW(),COLUMN()))),0))</f>
        <v>0</v>
      </c>
      <c r="W966" s="412">
        <f t="array" aca="1" ref="W966" ca="1">SUMPRODUCT(0+(Summary!$D$5:$D$20="Yes"),IFERROR(N(INDIRECT("'"&amp;Summary!$C$5:$C$20&amp;"'!"&amp;ADDRESS(ROW(),COLUMN()))),0))</f>
        <v>-4731.0071836509815</v>
      </c>
      <c r="X966" s="412">
        <f t="array" aca="1" ref="X966" ca="1">SUMPRODUCT(0+(Summary!$D$5:$D$20="Yes"),IFERROR(N(INDIRECT("'"&amp;Summary!$C$5:$C$20&amp;"'!"&amp;ADDRESS(ROW(),COLUMN()))),0))</f>
        <v>-4761.0071836509815</v>
      </c>
      <c r="Y966" s="412">
        <f t="array" aca="1" ref="Y966" ca="1">SUMPRODUCT(0+(Summary!$D$5:$D$20="Yes"),IFERROR(N(INDIRECT("'"&amp;Summary!$C$5:$C$20&amp;"'!"&amp;ADDRESS(ROW(),COLUMN()))),0))</f>
        <v>-7486.0071836509742</v>
      </c>
      <c r="Z966" s="412">
        <f t="array" aca="1" ref="Z966" ca="1">SUMPRODUCT(0+(Summary!$D$5:$D$20="Yes"),IFERROR(N(INDIRECT("'"&amp;Summary!$C$5:$C$20&amp;"'!"&amp;ADDRESS(ROW(),COLUMN()))),0))</f>
        <v>-10781.007183650981</v>
      </c>
      <c r="AA966" s="412">
        <f t="array" aca="1" ref="AA966" ca="1">SUMPRODUCT(0+(Summary!$D$5:$D$20="Yes"),IFERROR(N(INDIRECT("'"&amp;Summary!$C$5:$C$20&amp;"'!"&amp;ADDRESS(ROW(),COLUMN()))),0))</f>
        <v>-10781.007183650981</v>
      </c>
      <c r="AB966" s="412">
        <f t="array" aca="1" ref="AB966" ca="1">SUMPRODUCT(0+(Summary!$D$5:$D$20="Yes"),IFERROR(N(INDIRECT("'"&amp;Summary!$C$5:$C$20&amp;"'!"&amp;ADDRESS(ROW(),COLUMN()))),0))</f>
        <v>-10781.007183650981</v>
      </c>
      <c r="AC966" s="412">
        <f t="array" aca="1" ref="AC966" ca="1">SUMPRODUCT(0+(Summary!$D$5:$D$20="Yes"),IFERROR(N(INDIRECT("'"&amp;Summary!$C$5:$C$20&amp;"'!"&amp;ADDRESS(ROW(),COLUMN()))),0))</f>
        <v>-12562.550788618428</v>
      </c>
      <c r="AD966" s="412">
        <f t="array" aca="1" ref="AD966" ca="1">SUMPRODUCT(0+(Summary!$D$5:$D$20="Yes"),IFERROR(N(INDIRECT("'"&amp;Summary!$C$5:$C$20&amp;"'!"&amp;ADDRESS(ROW(),COLUMN()))),0))</f>
        <v>-10791550.175177494</v>
      </c>
      <c r="AE966" s="412">
        <f t="array" aca="1" ref="AE966" ca="1">SUMPRODUCT(0+(Summary!$D$5:$D$20="Yes"),IFERROR(N(INDIRECT("'"&amp;Summary!$C$5:$C$20&amp;"'!"&amp;ADDRESS(ROW(),COLUMN()))),0))</f>
        <v>-3361.3915799918359</v>
      </c>
      <c r="AF966" s="412">
        <f t="array" aca="1" ref="AF966" ca="1">SUMPRODUCT(0+(Summary!$D$5:$D$20="Yes"),IFERROR(N(INDIRECT("'"&amp;Summary!$C$5:$C$20&amp;"'!"&amp;ADDRESS(ROW(),COLUMN()))),0))</f>
        <v>-3361.3915799918359</v>
      </c>
      <c r="AG966" s="412">
        <f t="array" aca="1" ref="AG966" ca="1">SUMPRODUCT(0+(Summary!$D$5:$D$20="Yes"),IFERROR(N(INDIRECT("'"&amp;Summary!$C$5:$C$20&amp;"'!"&amp;ADDRESS(ROW(),COLUMN()))),0))</f>
        <v>-3361.3915799918359</v>
      </c>
      <c r="AH966" s="412">
        <f t="array" aca="1" ref="AH966" ca="1">SUMPRODUCT(0+(Summary!$D$5:$D$20="Yes"),IFERROR(N(INDIRECT("'"&amp;Summary!$C$5:$C$20&amp;"'!"&amp;ADDRESS(ROW(),COLUMN()))),0))</f>
        <v>-3361.3915799918359</v>
      </c>
      <c r="AI966" s="412">
        <f t="array" aca="1" ref="AI966" ca="1">SUMPRODUCT(0+(Summary!$D$5:$D$20="Yes"),IFERROR(N(INDIRECT("'"&amp;Summary!$C$5:$C$20&amp;"'!"&amp;ADDRESS(ROW(),COLUMN()))),0))</f>
        <v>-3361.3915799918359</v>
      </c>
      <c r="AJ966" s="412">
        <f t="array" aca="1" ref="AJ966" ca="1">SUMPRODUCT(0+(Summary!$D$5:$D$20="Yes"),IFERROR(N(INDIRECT("'"&amp;Summary!$C$5:$C$20&amp;"'!"&amp;ADDRESS(ROW(),COLUMN()))),0))</f>
        <v>-3361.3915799918359</v>
      </c>
      <c r="AK966" s="412">
        <f t="array" aca="1" ref="AK966" ca="1">SUMPRODUCT(0+(Summary!$D$5:$D$20="Yes"),IFERROR(N(INDIRECT("'"&amp;Summary!$C$5:$C$20&amp;"'!"&amp;ADDRESS(ROW(),COLUMN()))),0))</f>
        <v>-3361.3915799918359</v>
      </c>
      <c r="AL966" s="412">
        <f t="array" aca="1" ref="AL966" ca="1">SUMPRODUCT(0+(Summary!$D$5:$D$20="Yes"),IFERROR(N(INDIRECT("'"&amp;Summary!$C$5:$C$20&amp;"'!"&amp;ADDRESS(ROW(),COLUMN()))),0))</f>
        <v>-3361.3915799918359</v>
      </c>
      <c r="AM966" s="412">
        <f t="array" aca="1" ref="AM966" ca="1">SUMPRODUCT(0+(Summary!$D$5:$D$20="Yes"),IFERROR(N(INDIRECT("'"&amp;Summary!$C$5:$C$20&amp;"'!"&amp;ADDRESS(ROW(),COLUMN()))),0))</f>
        <v>-3361.3915799918359</v>
      </c>
      <c r="AN966" s="412">
        <f t="array" aca="1" ref="AN966" ca="1">SUMPRODUCT(0+(Summary!$D$5:$D$20="Yes"),IFERROR(N(INDIRECT("'"&amp;Summary!$C$5:$C$20&amp;"'!"&amp;ADDRESS(ROW(),COLUMN()))),0))</f>
        <v>-3361.3915799918359</v>
      </c>
      <c r="AO966" s="412">
        <f t="array" aca="1" ref="AO966" ca="1">SUMPRODUCT(0+(Summary!$D$5:$D$20="Yes"),IFERROR(N(INDIRECT("'"&amp;Summary!$C$5:$C$20&amp;"'!"&amp;ADDRESS(ROW(),COLUMN()))),0))</f>
        <v>-4863.2823101708891</v>
      </c>
      <c r="AP966" s="412">
        <f t="array" aca="1" ref="AP966" ca="1">SUMPRODUCT(0+(Summary!$D$5:$D$20="Yes"),IFERROR(N(INDIRECT("'"&amp;Summary!$C$5:$C$20&amp;"'!"&amp;ADDRESS(ROW(),COLUMN()))),0))</f>
        <v>-4863.2823101708891</v>
      </c>
      <c r="AQ966" s="412">
        <f t="array" aca="1" ref="AQ966" ca="1">SUMPRODUCT(0+(Summary!$D$5:$D$20="Yes"),IFERROR(N(INDIRECT("'"&amp;Summary!$C$5:$C$20&amp;"'!"&amp;ADDRESS(ROW(),COLUMN()))),0))</f>
        <v>-4863.2823101708891</v>
      </c>
      <c r="AR966" s="412">
        <f t="array" aca="1" ref="AR966" ca="1">SUMPRODUCT(0+(Summary!$D$5:$D$20="Yes"),IFERROR(N(INDIRECT("'"&amp;Summary!$C$5:$C$20&amp;"'!"&amp;ADDRESS(ROW(),COLUMN()))),0))</f>
        <v>-4863.2823101708891</v>
      </c>
      <c r="AS966" s="412">
        <f t="array" aca="1" ref="AS966" ca="1">SUMPRODUCT(0+(Summary!$D$5:$D$20="Yes"),IFERROR(N(INDIRECT("'"&amp;Summary!$C$5:$C$20&amp;"'!"&amp;ADDRESS(ROW(),COLUMN()))),0))</f>
        <v>-4863.2823101708891</v>
      </c>
      <c r="AT966" s="412">
        <f t="array" aca="1" ref="AT966" ca="1">SUMPRODUCT(0+(Summary!$D$5:$D$20="Yes"),IFERROR(N(INDIRECT("'"&amp;Summary!$C$5:$C$20&amp;"'!"&amp;ADDRESS(ROW(),COLUMN()))),0))</f>
        <v>-4863.2823101708891</v>
      </c>
      <c r="AU966" s="412">
        <f t="array" aca="1" ref="AU966" ca="1">SUMPRODUCT(0+(Summary!$D$5:$D$20="Yes"),IFERROR(N(INDIRECT("'"&amp;Summary!$C$5:$C$20&amp;"'!"&amp;ADDRESS(ROW(),COLUMN()))),0))</f>
        <v>-4863.2823101708891</v>
      </c>
      <c r="AV966" s="412">
        <f t="array" aca="1" ref="AV966" ca="1">SUMPRODUCT(0+(Summary!$D$5:$D$20="Yes"),IFERROR(N(INDIRECT("'"&amp;Summary!$C$5:$C$20&amp;"'!"&amp;ADDRESS(ROW(),COLUMN()))),0))</f>
        <v>-4863.2823101708891</v>
      </c>
      <c r="AW966" s="412">
        <f t="array" aca="1" ref="AW966" ca="1">SUMPRODUCT(0+(Summary!$D$5:$D$20="Yes"),IFERROR(N(INDIRECT("'"&amp;Summary!$C$5:$C$20&amp;"'!"&amp;ADDRESS(ROW(),COLUMN()))),0))</f>
        <v>-4863.2823101708891</v>
      </c>
      <c r="AX966" s="412">
        <f t="array" aca="1" ref="AX966" ca="1">SUMPRODUCT(0+(Summary!$D$5:$D$20="Yes"),IFERROR(N(INDIRECT("'"&amp;Summary!$C$5:$C$20&amp;"'!"&amp;ADDRESS(ROW(),COLUMN()))),0))</f>
        <v>-4863.2823101708891</v>
      </c>
      <c r="AY966" s="412">
        <f t="array" aca="1" ref="AY966" ca="1">SUMPRODUCT(0+(Summary!$D$5:$D$20="Yes"),IFERROR(N(INDIRECT("'"&amp;Summary!$C$5:$C$20&amp;"'!"&amp;ADDRESS(ROW(),COLUMN()))),0))</f>
        <v>-4863.2823101708891</v>
      </c>
      <c r="AZ966" s="412">
        <f t="array" aca="1" ref="AZ966" ca="1">SUMPRODUCT(0+(Summary!$D$5:$D$20="Yes"),IFERROR(N(INDIRECT("'"&amp;Summary!$C$5:$C$20&amp;"'!"&amp;ADDRESS(ROW(),COLUMN()))),0))</f>
        <v>-42272675.157185733</v>
      </c>
      <c r="BA966" s="412">
        <f t="array" aca="1" ref="BA966" ca="1">SUMPRODUCT(0+(Summary!$D$5:$D$20="Yes"),IFERROR(N(INDIRECT("'"&amp;Summary!$C$5:$C$20&amp;"'!"&amp;ADDRESS(ROW(),COLUMN()))),0))</f>
        <v>0</v>
      </c>
      <c r="BB966" s="412">
        <f t="array" aca="1" ref="BB966" ca="1">SUMPRODUCT(0+(Summary!$D$5:$D$20="Yes"),IFERROR(N(INDIRECT("'"&amp;Summary!$C$5:$C$20&amp;"'!"&amp;ADDRESS(ROW(),COLUMN()))),0))</f>
        <v>-10324343.139457272</v>
      </c>
      <c r="BC966" s="412">
        <f t="array" aca="1" ref="BC966" ca="1">SUMPRODUCT(0+(Summary!$D$5:$D$20="Yes"),IFERROR(N(INDIRECT("'"&amp;Summary!$C$5:$C$20&amp;"'!"&amp;ADDRESS(ROW(),COLUMN()))),0))</f>
        <v>0</v>
      </c>
      <c r="BD966" s="412">
        <f t="array" aca="1" ref="BD966" ca="1">SUMPRODUCT(0+(Summary!$D$5:$D$20="Yes"),IFERROR(N(INDIRECT("'"&amp;Summary!$C$5:$C$20&amp;"'!"&amp;ADDRESS(ROW(),COLUMN()))),0))</f>
        <v>0</v>
      </c>
      <c r="BE966" s="412">
        <f t="array" aca="1" ref="BE966" ca="1">SUMPRODUCT(0+(Summary!$D$5:$D$20="Yes"),IFERROR(N(INDIRECT("'"&amp;Summary!$C$5:$C$20&amp;"'!"&amp;ADDRESS(ROW(),COLUMN()))),0))</f>
        <v>0</v>
      </c>
      <c r="BF966" s="412">
        <f t="array" aca="1" ref="BF966" ca="1">SUMPRODUCT(0+(Summary!$D$5:$D$20="Yes"),IFERROR(N(INDIRECT("'"&amp;Summary!$C$5:$C$20&amp;"'!"&amp;ADDRESS(ROW(),COLUMN()))),0))</f>
        <v>0</v>
      </c>
      <c r="BG966" s="412">
        <f t="array" aca="1" ref="BG966" ca="1">SUMPRODUCT(0+(Summary!$D$5:$D$20="Yes"),IFERROR(N(INDIRECT("'"&amp;Summary!$C$5:$C$20&amp;"'!"&amp;ADDRESS(ROW(),COLUMN()))),0))</f>
        <v>0</v>
      </c>
      <c r="BH966" s="412">
        <f t="array" aca="1" ref="BH966" ca="1">SUMPRODUCT(0+(Summary!$D$5:$D$20="Yes"),IFERROR(N(INDIRECT("'"&amp;Summary!$C$5:$C$20&amp;"'!"&amp;ADDRESS(ROW(),COLUMN()))),0))</f>
        <v>0</v>
      </c>
      <c r="BI966" s="412">
        <f t="array" aca="1" ref="BI966" ca="1">SUMPRODUCT(0+(Summary!$D$5:$D$20="Yes"),IFERROR(N(INDIRECT("'"&amp;Summary!$C$5:$C$20&amp;"'!"&amp;ADDRESS(ROW(),COLUMN()))),0))</f>
        <v>0</v>
      </c>
      <c r="BJ966" s="412">
        <f t="array" aca="1" ref="BJ966" ca="1">SUMPRODUCT(0+(Summary!$D$5:$D$20="Yes"),IFERROR(N(INDIRECT("'"&amp;Summary!$C$5:$C$20&amp;"'!"&amp;ADDRESS(ROW(),COLUMN()))),0))</f>
        <v>0</v>
      </c>
      <c r="BK966" s="412">
        <f t="array" aca="1" ref="BK966" ca="1">SUMPRODUCT(0+(Summary!$D$5:$D$20="Yes"),IFERROR(N(INDIRECT("'"&amp;Summary!$C$5:$C$20&amp;"'!"&amp;ADDRESS(ROW(),COLUMN()))),0))</f>
        <v>0</v>
      </c>
      <c r="BL966" s="412">
        <f t="array" aca="1" ref="BL966" ca="1">SUMPRODUCT(0+(Summary!$D$5:$D$20="Yes"),IFERROR(N(INDIRECT("'"&amp;Summary!$C$5:$C$20&amp;"'!"&amp;ADDRESS(ROW(),COLUMN()))),0))</f>
        <v>-7670483.6730885645</v>
      </c>
      <c r="BM966" s="412">
        <f t="array" aca="1" ref="BM966" ca="1">SUMPRODUCT(0+(Summary!$D$5:$D$20="Yes"),IFERROR(N(INDIRECT("'"&amp;Summary!$C$5:$C$20&amp;"'!"&amp;ADDRESS(ROW(),COLUMN()))),0))</f>
        <v>0</v>
      </c>
      <c r="BN966" s="412">
        <f t="array" aca="1" ref="BN966" ca="1">SUMPRODUCT(0+(Summary!$D$5:$D$20="Yes"),IFERROR(N(INDIRECT("'"&amp;Summary!$C$5:$C$20&amp;"'!"&amp;ADDRESS(ROW(),COLUMN()))),0))</f>
        <v>-3410947.3675186071</v>
      </c>
      <c r="BO966" s="412">
        <f t="array" aca="1" ref="BO966" ca="1">SUMPRODUCT(0+(Summary!$D$5:$D$20="Yes"),IFERROR(N(INDIRECT("'"&amp;Summary!$C$5:$C$20&amp;"'!"&amp;ADDRESS(ROW(),COLUMN()))),0))</f>
        <v>0</v>
      </c>
      <c r="BP966" s="412">
        <f t="array" aca="1" ref="BP966" ca="1">SUMPRODUCT(0+(Summary!$D$5:$D$20="Yes"),IFERROR(N(INDIRECT("'"&amp;Summary!$C$5:$C$20&amp;"'!"&amp;ADDRESS(ROW(),COLUMN()))),0))</f>
        <v>0</v>
      </c>
      <c r="BQ966" s="412">
        <f t="array" aca="1" ref="BQ966" ca="1">SUMPRODUCT(0+(Summary!$D$5:$D$20="Yes"),IFERROR(N(INDIRECT("'"&amp;Summary!$C$5:$C$20&amp;"'!"&amp;ADDRESS(ROW(),COLUMN()))),0))</f>
        <v>0</v>
      </c>
      <c r="BR966" s="412">
        <f t="array" aca="1" ref="BR966" ca="1">SUMPRODUCT(0+(Summary!$D$5:$D$20="Yes"),IFERROR(N(INDIRECT("'"&amp;Summary!$C$5:$C$20&amp;"'!"&amp;ADDRESS(ROW(),COLUMN()))),0))</f>
        <v>0</v>
      </c>
      <c r="BS966" s="412">
        <f t="array" aca="1" ref="BS966" ca="1">SUMPRODUCT(0+(Summary!$D$5:$D$20="Yes"),IFERROR(N(INDIRECT("'"&amp;Summary!$C$5:$C$20&amp;"'!"&amp;ADDRESS(ROW(),COLUMN()))),0))</f>
        <v>0</v>
      </c>
      <c r="BT966" s="412">
        <f t="array" aca="1" ref="BT966" ca="1">SUMPRODUCT(0+(Summary!$D$5:$D$20="Yes"),IFERROR(N(INDIRECT("'"&amp;Summary!$C$5:$C$20&amp;"'!"&amp;ADDRESS(ROW(),COLUMN()))),0))</f>
        <v>0</v>
      </c>
      <c r="BU966" s="412">
        <f t="array" aca="1" ref="BU966" ca="1">SUMPRODUCT(0+(Summary!$D$5:$D$20="Yes"),IFERROR(N(INDIRECT("'"&amp;Summary!$C$5:$C$20&amp;"'!"&amp;ADDRESS(ROW(),COLUMN()))),0))</f>
        <v>0</v>
      </c>
      <c r="BV966" s="412">
        <f t="array" aca="1" ref="BV966" ca="1">SUMPRODUCT(0+(Summary!$D$5:$D$20="Yes"),IFERROR(N(INDIRECT("'"&amp;Summary!$C$5:$C$20&amp;"'!"&amp;ADDRESS(ROW(),COLUMN()))),0))</f>
        <v>0</v>
      </c>
      <c r="BW966" s="412">
        <f t="array" aca="1" ref="BW966" ca="1">SUMPRODUCT(0+(Summary!$D$5:$D$20="Yes"),IFERROR(N(INDIRECT("'"&amp;Summary!$C$5:$C$20&amp;"'!"&amp;ADDRESS(ROW(),COLUMN()))),0))</f>
        <v>0</v>
      </c>
      <c r="BX966" s="412">
        <f t="array" aca="1" ref="BX966" ca="1">SUMPRODUCT(0+(Summary!$D$5:$D$20="Yes"),IFERROR(N(INDIRECT("'"&amp;Summary!$C$5:$C$20&amp;"'!"&amp;ADDRESS(ROW(),COLUMN()))),0))</f>
        <v>0</v>
      </c>
      <c r="BY966" s="412">
        <f t="array" aca="1" ref="BY966" ca="1">SUMPRODUCT(0+(Summary!$D$5:$D$20="Yes"),IFERROR(N(INDIRECT("'"&amp;Summary!$C$5:$C$20&amp;"'!"&amp;ADDRESS(ROW(),COLUMN()))),0))</f>
        <v>0</v>
      </c>
      <c r="BZ966" s="412">
        <f t="array" aca="1" ref="BZ966" ca="1">SUMPRODUCT(0+(Summary!$D$5:$D$20="Yes"),IFERROR(N(INDIRECT("'"&amp;Summary!$C$5:$C$20&amp;"'!"&amp;ADDRESS(ROW(),COLUMN()))),0))</f>
        <v>0</v>
      </c>
      <c r="CA966" s="412">
        <f t="array" aca="1" ref="CA966" ca="1">SUMPRODUCT(0+(Summary!$D$5:$D$20="Yes"),IFERROR(N(INDIRECT("'"&amp;Summary!$C$5:$C$20&amp;"'!"&amp;ADDRESS(ROW(),COLUMN()))),0))</f>
        <v>0</v>
      </c>
      <c r="CB966" s="412">
        <f t="array" aca="1" ref="CB966" ca="1">SUMPRODUCT(0+(Summary!$D$5:$D$20="Yes"),IFERROR(N(INDIRECT("'"&amp;Summary!$C$5:$C$20&amp;"'!"&amp;ADDRESS(ROW(),COLUMN()))),0))</f>
        <v>0</v>
      </c>
      <c r="CC966" s="412">
        <f t="array" aca="1" ref="CC966" ca="1">SUMPRODUCT(0+(Summary!$D$5:$D$20="Yes"),IFERROR(N(INDIRECT("'"&amp;Summary!$C$5:$C$20&amp;"'!"&amp;ADDRESS(ROW(),COLUMN()))),0))</f>
        <v>0</v>
      </c>
      <c r="CD966" s="412">
        <f t="array" aca="1" ref="CD966" ca="1">SUMPRODUCT(0+(Summary!$D$5:$D$20="Yes"),IFERROR(N(INDIRECT("'"&amp;Summary!$C$5:$C$20&amp;"'!"&amp;ADDRESS(ROW(),COLUMN()))),0))</f>
        <v>0</v>
      </c>
      <c r="CE966" s="412">
        <f t="array" aca="1" ref="CE966" ca="1">SUMPRODUCT(0+(Summary!$D$5:$D$20="Yes"),IFERROR(N(INDIRECT("'"&amp;Summary!$C$5:$C$20&amp;"'!"&amp;ADDRESS(ROW(),COLUMN()))),0))</f>
        <v>0</v>
      </c>
      <c r="CF966" s="412">
        <f t="array" aca="1" ref="CF966" ca="1">SUMPRODUCT(0+(Summary!$D$5:$D$20="Yes"),IFERROR(N(INDIRECT("'"&amp;Summary!$C$5:$C$20&amp;"'!"&amp;ADDRESS(ROW(),COLUMN()))),0))</f>
        <v>0</v>
      </c>
      <c r="CG966" s="412">
        <f t="array" aca="1" ref="CG966" ca="1">SUMPRODUCT(0+(Summary!$D$5:$D$20="Yes"),IFERROR(N(INDIRECT("'"&amp;Summary!$C$5:$C$20&amp;"'!"&amp;ADDRESS(ROW(),COLUMN()))),0))</f>
        <v>0</v>
      </c>
      <c r="CH966" s="412">
        <f t="array" aca="1" ref="CH966" ca="1">SUMPRODUCT(0+(Summary!$D$5:$D$20="Yes"),IFERROR(N(INDIRECT("'"&amp;Summary!$C$5:$C$20&amp;"'!"&amp;ADDRESS(ROW(),COLUMN()))),0))</f>
        <v>0</v>
      </c>
      <c r="CI966" s="412">
        <f t="array" aca="1" ref="CI966" ca="1">SUMPRODUCT(0+(Summary!$D$5:$D$20="Yes"),IFERROR(N(INDIRECT("'"&amp;Summary!$C$5:$C$20&amp;"'!"&amp;ADDRESS(ROW(),COLUMN()))),0))</f>
        <v>0</v>
      </c>
      <c r="CJ966" s="412">
        <f t="array" aca="1" ref="CJ966" ca="1">SUMPRODUCT(0+(Summary!$D$5:$D$20="Yes"),IFERROR(N(INDIRECT("'"&amp;Summary!$C$5:$C$20&amp;"'!"&amp;ADDRESS(ROW(),COLUMN()))),0))</f>
        <v>0</v>
      </c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</row>
    <row r="967" spans="3:124" s="10" customFormat="1" outlineLevel="1">
      <c r="C967" s="10" t="s">
        <v>242</v>
      </c>
      <c r="D967" s="351">
        <f t="array" aca="1" ref="D967" ca="1">SUMPRODUCT(0+(Summary!$D$5:$D$20="Yes"),IFERROR(N(INDIRECT("'"&amp;Summary!$C$5:$C$20&amp;"'!"&amp;ADDRESS(ROW(),COLUMN()))),0))</f>
        <v>11417109.599999998</v>
      </c>
      <c r="E967" s="412">
        <f t="array" aca="1" ref="E967" ca="1">SUMPRODUCT(0+(Summary!$D$5:$D$20="Yes"),IFERROR(N(INDIRECT("'"&amp;Summary!$C$5:$C$20&amp;"'!"&amp;ADDRESS(ROW(),COLUMN()))),0))</f>
        <v>0</v>
      </c>
      <c r="F967" s="412">
        <f t="array" aca="1" ref="F967" ca="1">SUMPRODUCT(0+(Summary!$D$5:$D$20="Yes"),IFERROR(N(INDIRECT("'"&amp;Summary!$C$5:$C$20&amp;"'!"&amp;ADDRESS(ROW(),COLUMN()))),0))</f>
        <v>0</v>
      </c>
      <c r="G967" s="412">
        <f t="array" aca="1" ref="G967" ca="1">SUMPRODUCT(0+(Summary!$D$5:$D$20="Yes"),IFERROR(N(INDIRECT("'"&amp;Summary!$C$5:$C$20&amp;"'!"&amp;ADDRESS(ROW(),COLUMN()))),0))</f>
        <v>0</v>
      </c>
      <c r="H967" s="412">
        <f t="array" aca="1" ref="H967" ca="1">SUMPRODUCT(0+(Summary!$D$5:$D$20="Yes"),IFERROR(N(INDIRECT("'"&amp;Summary!$C$5:$C$20&amp;"'!"&amp;ADDRESS(ROW(),COLUMN()))),0))</f>
        <v>0</v>
      </c>
      <c r="I967" s="412">
        <f t="array" aca="1" ref="I967" ca="1">SUMPRODUCT(0+(Summary!$D$5:$D$20="Yes"),IFERROR(N(INDIRECT("'"&amp;Summary!$C$5:$C$20&amp;"'!"&amp;ADDRESS(ROW(),COLUMN()))),0))</f>
        <v>0</v>
      </c>
      <c r="J967" s="412">
        <f t="array" aca="1" ref="J967" ca="1">SUMPRODUCT(0+(Summary!$D$5:$D$20="Yes"),IFERROR(N(INDIRECT("'"&amp;Summary!$C$5:$C$20&amp;"'!"&amp;ADDRESS(ROW(),COLUMN()))),0))</f>
        <v>0</v>
      </c>
      <c r="K967" s="412">
        <f t="array" aca="1" ref="K967" ca="1">SUMPRODUCT(0+(Summary!$D$5:$D$20="Yes"),IFERROR(N(INDIRECT("'"&amp;Summary!$C$5:$C$20&amp;"'!"&amp;ADDRESS(ROW(),COLUMN()))),0))</f>
        <v>0</v>
      </c>
      <c r="L967" s="412">
        <f t="array" aca="1" ref="L967" ca="1">SUMPRODUCT(0+(Summary!$D$5:$D$20="Yes"),IFERROR(N(INDIRECT("'"&amp;Summary!$C$5:$C$20&amp;"'!"&amp;ADDRESS(ROW(),COLUMN()))),0))</f>
        <v>0</v>
      </c>
      <c r="M967" s="412">
        <f t="array" aca="1" ref="M967" ca="1">SUMPRODUCT(0+(Summary!$D$5:$D$20="Yes"),IFERROR(N(INDIRECT("'"&amp;Summary!$C$5:$C$20&amp;"'!"&amp;ADDRESS(ROW(),COLUMN()))),0))</f>
        <v>0</v>
      </c>
      <c r="N967" s="412">
        <f t="array" aca="1" ref="N967" ca="1">SUMPRODUCT(0+(Summary!$D$5:$D$20="Yes"),IFERROR(N(INDIRECT("'"&amp;Summary!$C$5:$C$20&amp;"'!"&amp;ADDRESS(ROW(),COLUMN()))),0))</f>
        <v>251014.88666666669</v>
      </c>
      <c r="O967" s="412">
        <f t="array" aca="1" ref="O967" ca="1">SUMPRODUCT(0+(Summary!$D$5:$D$20="Yes"),IFERROR(N(INDIRECT("'"&amp;Summary!$C$5:$C$20&amp;"'!"&amp;ADDRESS(ROW(),COLUMN()))),0))</f>
        <v>98214.886666666673</v>
      </c>
      <c r="P967" s="412">
        <f t="array" aca="1" ref="P967" ca="1">SUMPRODUCT(0+(Summary!$D$5:$D$20="Yes"),IFERROR(N(INDIRECT("'"&amp;Summary!$C$5:$C$20&amp;"'!"&amp;ADDRESS(ROW(),COLUMN()))),0))</f>
        <v>98214.886666666673</v>
      </c>
      <c r="Q967" s="412">
        <f t="array" aca="1" ref="Q967" ca="1">SUMPRODUCT(0+(Summary!$D$5:$D$20="Yes"),IFERROR(N(INDIRECT("'"&amp;Summary!$C$5:$C$20&amp;"'!"&amp;ADDRESS(ROW(),COLUMN()))),0))</f>
        <v>107410.51000000001</v>
      </c>
      <c r="R967" s="412">
        <f t="array" aca="1" ref="R967" ca="1">SUMPRODUCT(0+(Summary!$D$5:$D$20="Yes"),IFERROR(N(INDIRECT("'"&amp;Summary!$C$5:$C$20&amp;"'!"&amp;ADDRESS(ROW(),COLUMN()))),0))</f>
        <v>107410.51000000001</v>
      </c>
      <c r="S967" s="412">
        <f t="array" aca="1" ref="S967" ca="1">SUMPRODUCT(0+(Summary!$D$5:$D$20="Yes"),IFERROR(N(INDIRECT("'"&amp;Summary!$C$5:$C$20&amp;"'!"&amp;ADDRESS(ROW(),COLUMN()))),0))</f>
        <v>107410.51000000001</v>
      </c>
      <c r="T967" s="412">
        <f t="array" aca="1" ref="T967" ca="1">SUMPRODUCT(0+(Summary!$D$5:$D$20="Yes"),IFERROR(N(INDIRECT("'"&amp;Summary!$C$5:$C$20&amp;"'!"&amp;ADDRESS(ROW(),COLUMN()))),0))</f>
        <v>131549.7522336049</v>
      </c>
      <c r="U967" s="412">
        <f t="array" aca="1" ref="U967" ca="1">SUMPRODUCT(0+(Summary!$D$5:$D$20="Yes"),IFERROR(N(INDIRECT("'"&amp;Summary!$C$5:$C$20&amp;"'!"&amp;ADDRESS(ROW(),COLUMN()))),0))</f>
        <v>131549.7522336049</v>
      </c>
      <c r="V967" s="412">
        <f t="array" aca="1" ref="V967" ca="1">SUMPRODUCT(0+(Summary!$D$5:$D$20="Yes"),IFERROR(N(INDIRECT("'"&amp;Summary!$C$5:$C$20&amp;"'!"&amp;ADDRESS(ROW(),COLUMN()))),0))</f>
        <v>131549.7522336049</v>
      </c>
      <c r="W967" s="412">
        <f t="array" aca="1" ref="W967" ca="1">SUMPRODUCT(0+(Summary!$D$5:$D$20="Yes"),IFERROR(N(INDIRECT("'"&amp;Summary!$C$5:$C$20&amp;"'!"&amp;ADDRESS(ROW(),COLUMN()))),0))</f>
        <v>131549.7522336049</v>
      </c>
      <c r="X967" s="412">
        <f t="array" aca="1" ref="X967" ca="1">SUMPRODUCT(0+(Summary!$D$5:$D$20="Yes"),IFERROR(N(INDIRECT("'"&amp;Summary!$C$5:$C$20&amp;"'!"&amp;ADDRESS(ROW(),COLUMN()))),0))</f>
        <v>131549.7522336049</v>
      </c>
      <c r="Y967" s="412">
        <f t="array" aca="1" ref="Y967" ca="1">SUMPRODUCT(0+(Summary!$D$5:$D$20="Yes"),IFERROR(N(INDIRECT("'"&amp;Summary!$C$5:$C$20&amp;"'!"&amp;ADDRESS(ROW(),COLUMN()))),0))</f>
        <v>131549.7522336049</v>
      </c>
      <c r="Z967" s="412">
        <f t="array" aca="1" ref="Z967" ca="1">SUMPRODUCT(0+(Summary!$D$5:$D$20="Yes"),IFERROR(N(INDIRECT("'"&amp;Summary!$C$5:$C$20&amp;"'!"&amp;ADDRESS(ROW(),COLUMN()))),0))</f>
        <v>131549.7522336049</v>
      </c>
      <c r="AA967" s="412">
        <f t="array" aca="1" ref="AA967" ca="1">SUMPRODUCT(0+(Summary!$D$5:$D$20="Yes"),IFERROR(N(INDIRECT("'"&amp;Summary!$C$5:$C$20&amp;"'!"&amp;ADDRESS(ROW(),COLUMN()))),0))</f>
        <v>131549.7522336049</v>
      </c>
      <c r="AB967" s="412">
        <f t="array" aca="1" ref="AB967" ca="1">SUMPRODUCT(0+(Summary!$D$5:$D$20="Yes"),IFERROR(N(INDIRECT("'"&amp;Summary!$C$5:$C$20&amp;"'!"&amp;ADDRESS(ROW(),COLUMN()))),0))</f>
        <v>131549.7522336049</v>
      </c>
      <c r="AC967" s="412">
        <f t="array" aca="1" ref="AC967" ca="1">SUMPRODUCT(0+(Summary!$D$5:$D$20="Yes"),IFERROR(N(INDIRECT("'"&amp;Summary!$C$5:$C$20&amp;"'!"&amp;ADDRESS(ROW(),COLUMN()))),0))</f>
        <v>0</v>
      </c>
      <c r="AD967" s="412">
        <f t="array" aca="1" ref="AD967" ca="1">SUMPRODUCT(0+(Summary!$D$5:$D$20="Yes"),IFERROR(N(INDIRECT("'"&amp;Summary!$C$5:$C$20&amp;"'!"&amp;ADDRESS(ROW(),COLUMN()))),0))</f>
        <v>0</v>
      </c>
      <c r="AE967" s="412">
        <f t="array" aca="1" ref="AE967" ca="1">SUMPRODUCT(0+(Summary!$D$5:$D$20="Yes"),IFERROR(N(INDIRECT("'"&amp;Summary!$C$5:$C$20&amp;"'!"&amp;ADDRESS(ROW(),COLUMN()))),0))</f>
        <v>18862.067089650365</v>
      </c>
      <c r="AF967" s="412">
        <f t="array" aca="1" ref="AF967" ca="1">SUMPRODUCT(0+(Summary!$D$5:$D$20="Yes"),IFERROR(N(INDIRECT("'"&amp;Summary!$C$5:$C$20&amp;"'!"&amp;ADDRESS(ROW(),COLUMN()))),0))</f>
        <v>18862.067089650336</v>
      </c>
      <c r="AG967" s="412">
        <f t="array" aca="1" ref="AG967" ca="1">SUMPRODUCT(0+(Summary!$D$5:$D$20="Yes"),IFERROR(N(INDIRECT("'"&amp;Summary!$C$5:$C$20&amp;"'!"&amp;ADDRESS(ROW(),COLUMN()))),0))</f>
        <v>18862.067089650336</v>
      </c>
      <c r="AH967" s="412">
        <f t="array" aca="1" ref="AH967" ca="1">SUMPRODUCT(0+(Summary!$D$5:$D$20="Yes"),IFERROR(N(INDIRECT("'"&amp;Summary!$C$5:$C$20&amp;"'!"&amp;ADDRESS(ROW(),COLUMN()))),0))</f>
        <v>18862.067089650343</v>
      </c>
      <c r="AI967" s="412">
        <f t="array" aca="1" ref="AI967" ca="1">SUMPRODUCT(0+(Summary!$D$5:$D$20="Yes"),IFERROR(N(INDIRECT("'"&amp;Summary!$C$5:$C$20&amp;"'!"&amp;ADDRESS(ROW(),COLUMN()))),0))</f>
        <v>18862.067089650343</v>
      </c>
      <c r="AJ967" s="412">
        <f t="array" aca="1" ref="AJ967" ca="1">SUMPRODUCT(0+(Summary!$D$5:$D$20="Yes"),IFERROR(N(INDIRECT("'"&amp;Summary!$C$5:$C$20&amp;"'!"&amp;ADDRESS(ROW(),COLUMN()))),0))</f>
        <v>18862.067089650343</v>
      </c>
      <c r="AK967" s="412">
        <f t="array" aca="1" ref="AK967" ca="1">SUMPRODUCT(0+(Summary!$D$5:$D$20="Yes"),IFERROR(N(INDIRECT("'"&amp;Summary!$C$5:$C$20&amp;"'!"&amp;ADDRESS(ROW(),COLUMN()))),0))</f>
        <v>18862.067089650343</v>
      </c>
      <c r="AL967" s="412">
        <f t="array" aca="1" ref="AL967" ca="1">SUMPRODUCT(0+(Summary!$D$5:$D$20="Yes"),IFERROR(N(INDIRECT("'"&amp;Summary!$C$5:$C$20&amp;"'!"&amp;ADDRESS(ROW(),COLUMN()))),0))</f>
        <v>18862.067089650365</v>
      </c>
      <c r="AM967" s="412">
        <f t="array" aca="1" ref="AM967" ca="1">SUMPRODUCT(0+(Summary!$D$5:$D$20="Yes"),IFERROR(N(INDIRECT("'"&amp;Summary!$C$5:$C$20&amp;"'!"&amp;ADDRESS(ROW(),COLUMN()))),0))</f>
        <v>18862.067089650358</v>
      </c>
      <c r="AN967" s="412">
        <f t="array" aca="1" ref="AN967" ca="1">SUMPRODUCT(0+(Summary!$D$5:$D$20="Yes"),IFERROR(N(INDIRECT("'"&amp;Summary!$C$5:$C$20&amp;"'!"&amp;ADDRESS(ROW(),COLUMN()))),0))</f>
        <v>18862.067089650365</v>
      </c>
      <c r="AO967" s="412">
        <f t="array" aca="1" ref="AO967" ca="1">SUMPRODUCT(0+(Summary!$D$5:$D$20="Yes"),IFERROR(N(INDIRECT("'"&amp;Summary!$C$5:$C$20&amp;"'!"&amp;ADDRESS(ROW(),COLUMN()))),0))</f>
        <v>13069.268745330359</v>
      </c>
      <c r="AP967" s="412">
        <f t="array" aca="1" ref="AP967" ca="1">SUMPRODUCT(0+(Summary!$D$5:$D$20="Yes"),IFERROR(N(INDIRECT("'"&amp;Summary!$C$5:$C$20&amp;"'!"&amp;ADDRESS(ROW(),COLUMN()))),0))</f>
        <v>13069.268745330352</v>
      </c>
      <c r="AQ967" s="412">
        <f t="array" aca="1" ref="AQ967" ca="1">SUMPRODUCT(0+(Summary!$D$5:$D$20="Yes"),IFERROR(N(INDIRECT("'"&amp;Summary!$C$5:$C$20&amp;"'!"&amp;ADDRESS(ROW(),COLUMN()))),0))</f>
        <v>13069.268745330359</v>
      </c>
      <c r="AR967" s="412">
        <f t="array" aca="1" ref="AR967" ca="1">SUMPRODUCT(0+(Summary!$D$5:$D$20="Yes"),IFERROR(N(INDIRECT("'"&amp;Summary!$C$5:$C$20&amp;"'!"&amp;ADDRESS(ROW(),COLUMN()))),0))</f>
        <v>13069.268745330352</v>
      </c>
      <c r="AS967" s="412">
        <f t="array" aca="1" ref="AS967" ca="1">SUMPRODUCT(0+(Summary!$D$5:$D$20="Yes"),IFERROR(N(INDIRECT("'"&amp;Summary!$C$5:$C$20&amp;"'!"&amp;ADDRESS(ROW(),COLUMN()))),0))</f>
        <v>13069.268745330381</v>
      </c>
      <c r="AT967" s="412">
        <f t="array" aca="1" ref="AT967" ca="1">SUMPRODUCT(0+(Summary!$D$5:$D$20="Yes"),IFERROR(N(INDIRECT("'"&amp;Summary!$C$5:$C$20&amp;"'!"&amp;ADDRESS(ROW(),COLUMN()))),0))</f>
        <v>13069.268745330359</v>
      </c>
      <c r="AU967" s="412">
        <f t="array" aca="1" ref="AU967" ca="1">SUMPRODUCT(0+(Summary!$D$5:$D$20="Yes"),IFERROR(N(INDIRECT("'"&amp;Summary!$C$5:$C$20&amp;"'!"&amp;ADDRESS(ROW(),COLUMN()))),0))</f>
        <v>13069.268745330359</v>
      </c>
      <c r="AV967" s="412">
        <f t="array" aca="1" ref="AV967" ca="1">SUMPRODUCT(0+(Summary!$D$5:$D$20="Yes"),IFERROR(N(INDIRECT("'"&amp;Summary!$C$5:$C$20&amp;"'!"&amp;ADDRESS(ROW(),COLUMN()))),0))</f>
        <v>13069.268745330359</v>
      </c>
      <c r="AW967" s="412">
        <f t="array" aca="1" ref="AW967" ca="1">SUMPRODUCT(0+(Summary!$D$5:$D$20="Yes"),IFERROR(N(INDIRECT("'"&amp;Summary!$C$5:$C$20&amp;"'!"&amp;ADDRESS(ROW(),COLUMN()))),0))</f>
        <v>13069.268745330359</v>
      </c>
      <c r="AX967" s="412">
        <f t="array" aca="1" ref="AX967" ca="1">SUMPRODUCT(0+(Summary!$D$5:$D$20="Yes"),IFERROR(N(INDIRECT("'"&amp;Summary!$C$5:$C$20&amp;"'!"&amp;ADDRESS(ROW(),COLUMN()))),0))</f>
        <v>13069.268745330359</v>
      </c>
      <c r="AY967" s="412">
        <f t="array" aca="1" ref="AY967" ca="1">SUMPRODUCT(0+(Summary!$D$5:$D$20="Yes"),IFERROR(N(INDIRECT("'"&amp;Summary!$C$5:$C$20&amp;"'!"&amp;ADDRESS(ROW(),COLUMN()))),0))</f>
        <v>13069.268745330366</v>
      </c>
      <c r="AZ967" s="412">
        <f t="array" aca="1" ref="AZ967" ca="1">SUMPRODUCT(0+(Summary!$D$5:$D$20="Yes"),IFERROR(N(INDIRECT("'"&amp;Summary!$C$5:$C$20&amp;"'!"&amp;ADDRESS(ROW(),COLUMN()))),0))</f>
        <v>13069.268745330359</v>
      </c>
      <c r="BA967" s="412">
        <f t="array" aca="1" ref="BA967" ca="1">SUMPRODUCT(0+(Summary!$D$5:$D$20="Yes"),IFERROR(N(INDIRECT("'"&amp;Summary!$C$5:$C$20&amp;"'!"&amp;ADDRESS(ROW(),COLUMN()))),0))</f>
        <v>3581.6532907010405</v>
      </c>
      <c r="BB967" s="412">
        <f t="array" aca="1" ref="BB967" ca="1">SUMPRODUCT(0+(Summary!$D$5:$D$20="Yes"),IFERROR(N(INDIRECT("'"&amp;Summary!$C$5:$C$20&amp;"'!"&amp;ADDRESS(ROW(),COLUMN()))),0))</f>
        <v>3581.6532907010405</v>
      </c>
      <c r="BC967" s="412">
        <f t="array" aca="1" ref="BC967" ca="1">SUMPRODUCT(0+(Summary!$D$5:$D$20="Yes"),IFERROR(N(INDIRECT("'"&amp;Summary!$C$5:$C$20&amp;"'!"&amp;ADDRESS(ROW(),COLUMN()))),0))</f>
        <v>0</v>
      </c>
      <c r="BD967" s="412">
        <f t="array" aca="1" ref="BD967" ca="1">SUMPRODUCT(0+(Summary!$D$5:$D$20="Yes"),IFERROR(N(INDIRECT("'"&amp;Summary!$C$5:$C$20&amp;"'!"&amp;ADDRESS(ROW(),COLUMN()))),0))</f>
        <v>0</v>
      </c>
      <c r="BE967" s="412">
        <f t="array" aca="1" ref="BE967" ca="1">SUMPRODUCT(0+(Summary!$D$5:$D$20="Yes"),IFERROR(N(INDIRECT("'"&amp;Summary!$C$5:$C$20&amp;"'!"&amp;ADDRESS(ROW(),COLUMN()))),0))</f>
        <v>0</v>
      </c>
      <c r="BF967" s="412">
        <f t="array" aca="1" ref="BF967" ca="1">SUMPRODUCT(0+(Summary!$D$5:$D$20="Yes"),IFERROR(N(INDIRECT("'"&amp;Summary!$C$5:$C$20&amp;"'!"&amp;ADDRESS(ROW(),COLUMN()))),0))</f>
        <v>0</v>
      </c>
      <c r="BG967" s="412">
        <f t="array" aca="1" ref="BG967" ca="1">SUMPRODUCT(0+(Summary!$D$5:$D$20="Yes"),IFERROR(N(INDIRECT("'"&amp;Summary!$C$5:$C$20&amp;"'!"&amp;ADDRESS(ROW(),COLUMN()))),0))</f>
        <v>0</v>
      </c>
      <c r="BH967" s="412">
        <f t="array" aca="1" ref="BH967" ca="1">SUMPRODUCT(0+(Summary!$D$5:$D$20="Yes"),IFERROR(N(INDIRECT("'"&amp;Summary!$C$5:$C$20&amp;"'!"&amp;ADDRESS(ROW(),COLUMN()))),0))</f>
        <v>0</v>
      </c>
      <c r="BI967" s="412">
        <f t="array" aca="1" ref="BI967" ca="1">SUMPRODUCT(0+(Summary!$D$5:$D$20="Yes"),IFERROR(N(INDIRECT("'"&amp;Summary!$C$5:$C$20&amp;"'!"&amp;ADDRESS(ROW(),COLUMN()))),0))</f>
        <v>0</v>
      </c>
      <c r="BJ967" s="412">
        <f t="array" aca="1" ref="BJ967" ca="1">SUMPRODUCT(0+(Summary!$D$5:$D$20="Yes"),IFERROR(N(INDIRECT("'"&amp;Summary!$C$5:$C$20&amp;"'!"&amp;ADDRESS(ROW(),COLUMN()))),0))</f>
        <v>0</v>
      </c>
      <c r="BK967" s="412">
        <f t="array" aca="1" ref="BK967" ca="1">SUMPRODUCT(0+(Summary!$D$5:$D$20="Yes"),IFERROR(N(INDIRECT("'"&amp;Summary!$C$5:$C$20&amp;"'!"&amp;ADDRESS(ROW(),COLUMN()))),0))</f>
        <v>0</v>
      </c>
      <c r="BL967" s="412">
        <f t="array" aca="1" ref="BL967" ca="1">SUMPRODUCT(0+(Summary!$D$5:$D$20="Yes"),IFERROR(N(INDIRECT("'"&amp;Summary!$C$5:$C$20&amp;"'!"&amp;ADDRESS(ROW(),COLUMN()))),0))</f>
        <v>0</v>
      </c>
      <c r="BM967" s="412">
        <f t="array" aca="1" ref="BM967" ca="1">SUMPRODUCT(0+(Summary!$D$5:$D$20="Yes"),IFERROR(N(INDIRECT("'"&amp;Summary!$C$5:$C$20&amp;"'!"&amp;ADDRESS(ROW(),COLUMN()))),0))</f>
        <v>0</v>
      </c>
      <c r="BN967" s="412">
        <f t="array" aca="1" ref="BN967" ca="1">SUMPRODUCT(0+(Summary!$D$5:$D$20="Yes"),IFERROR(N(INDIRECT("'"&amp;Summary!$C$5:$C$20&amp;"'!"&amp;ADDRESS(ROW(),COLUMN()))),0))</f>
        <v>0</v>
      </c>
      <c r="BO967" s="412">
        <f t="array" aca="1" ref="BO967" ca="1">SUMPRODUCT(0+(Summary!$D$5:$D$20="Yes"),IFERROR(N(INDIRECT("'"&amp;Summary!$C$5:$C$20&amp;"'!"&amp;ADDRESS(ROW(),COLUMN()))),0))</f>
        <v>0</v>
      </c>
      <c r="BP967" s="412">
        <f t="array" aca="1" ref="BP967" ca="1">SUMPRODUCT(0+(Summary!$D$5:$D$20="Yes"),IFERROR(N(INDIRECT("'"&amp;Summary!$C$5:$C$20&amp;"'!"&amp;ADDRESS(ROW(),COLUMN()))),0))</f>
        <v>0</v>
      </c>
      <c r="BQ967" s="412">
        <f t="array" aca="1" ref="BQ967" ca="1">SUMPRODUCT(0+(Summary!$D$5:$D$20="Yes"),IFERROR(N(INDIRECT("'"&amp;Summary!$C$5:$C$20&amp;"'!"&amp;ADDRESS(ROW(),COLUMN()))),0))</f>
        <v>0</v>
      </c>
      <c r="BR967" s="412">
        <f t="array" aca="1" ref="BR967" ca="1">SUMPRODUCT(0+(Summary!$D$5:$D$20="Yes"),IFERROR(N(INDIRECT("'"&amp;Summary!$C$5:$C$20&amp;"'!"&amp;ADDRESS(ROW(),COLUMN()))),0))</f>
        <v>0</v>
      </c>
      <c r="BS967" s="412">
        <f t="array" aca="1" ref="BS967" ca="1">SUMPRODUCT(0+(Summary!$D$5:$D$20="Yes"),IFERROR(N(INDIRECT("'"&amp;Summary!$C$5:$C$20&amp;"'!"&amp;ADDRESS(ROW(),COLUMN()))),0))</f>
        <v>0</v>
      </c>
      <c r="BT967" s="412">
        <f t="array" aca="1" ref="BT967" ca="1">SUMPRODUCT(0+(Summary!$D$5:$D$20="Yes"),IFERROR(N(INDIRECT("'"&amp;Summary!$C$5:$C$20&amp;"'!"&amp;ADDRESS(ROW(),COLUMN()))),0))</f>
        <v>0</v>
      </c>
      <c r="BU967" s="412">
        <f t="array" aca="1" ref="BU967" ca="1">SUMPRODUCT(0+(Summary!$D$5:$D$20="Yes"),IFERROR(N(INDIRECT("'"&amp;Summary!$C$5:$C$20&amp;"'!"&amp;ADDRESS(ROW(),COLUMN()))),0))</f>
        <v>0</v>
      </c>
      <c r="BV967" s="412">
        <f t="array" aca="1" ref="BV967" ca="1">SUMPRODUCT(0+(Summary!$D$5:$D$20="Yes"),IFERROR(N(INDIRECT("'"&amp;Summary!$C$5:$C$20&amp;"'!"&amp;ADDRESS(ROW(),COLUMN()))),0))</f>
        <v>0</v>
      </c>
      <c r="BW967" s="412">
        <f t="array" aca="1" ref="BW967" ca="1">SUMPRODUCT(0+(Summary!$D$5:$D$20="Yes"),IFERROR(N(INDIRECT("'"&amp;Summary!$C$5:$C$20&amp;"'!"&amp;ADDRESS(ROW(),COLUMN()))),0))</f>
        <v>0</v>
      </c>
      <c r="BX967" s="412">
        <f t="array" aca="1" ref="BX967" ca="1">SUMPRODUCT(0+(Summary!$D$5:$D$20="Yes"),IFERROR(N(INDIRECT("'"&amp;Summary!$C$5:$C$20&amp;"'!"&amp;ADDRESS(ROW(),COLUMN()))),0))</f>
        <v>0</v>
      </c>
      <c r="BY967" s="412">
        <f t="array" aca="1" ref="BY967" ca="1">SUMPRODUCT(0+(Summary!$D$5:$D$20="Yes"),IFERROR(N(INDIRECT("'"&amp;Summary!$C$5:$C$20&amp;"'!"&amp;ADDRESS(ROW(),COLUMN()))),0))</f>
        <v>0</v>
      </c>
      <c r="BZ967" s="412">
        <f t="array" aca="1" ref="BZ967" ca="1">SUMPRODUCT(0+(Summary!$D$5:$D$20="Yes"),IFERROR(N(INDIRECT("'"&amp;Summary!$C$5:$C$20&amp;"'!"&amp;ADDRESS(ROW(),COLUMN()))),0))</f>
        <v>0</v>
      </c>
      <c r="CA967" s="412">
        <f t="array" aca="1" ref="CA967" ca="1">SUMPRODUCT(0+(Summary!$D$5:$D$20="Yes"),IFERROR(N(INDIRECT("'"&amp;Summary!$C$5:$C$20&amp;"'!"&amp;ADDRESS(ROW(),COLUMN()))),0))</f>
        <v>0</v>
      </c>
      <c r="CB967" s="412">
        <f t="array" aca="1" ref="CB967" ca="1">SUMPRODUCT(0+(Summary!$D$5:$D$20="Yes"),IFERROR(N(INDIRECT("'"&amp;Summary!$C$5:$C$20&amp;"'!"&amp;ADDRESS(ROW(),COLUMN()))),0))</f>
        <v>0</v>
      </c>
      <c r="CC967" s="412">
        <f t="array" aca="1" ref="CC967" ca="1">SUMPRODUCT(0+(Summary!$D$5:$D$20="Yes"),IFERROR(N(INDIRECT("'"&amp;Summary!$C$5:$C$20&amp;"'!"&amp;ADDRESS(ROW(),COLUMN()))),0))</f>
        <v>0</v>
      </c>
      <c r="CD967" s="412">
        <f t="array" aca="1" ref="CD967" ca="1">SUMPRODUCT(0+(Summary!$D$5:$D$20="Yes"),IFERROR(N(INDIRECT("'"&amp;Summary!$C$5:$C$20&amp;"'!"&amp;ADDRESS(ROW(),COLUMN()))),0))</f>
        <v>0</v>
      </c>
      <c r="CE967" s="412">
        <f t="array" aca="1" ref="CE967" ca="1">SUMPRODUCT(0+(Summary!$D$5:$D$20="Yes"),IFERROR(N(INDIRECT("'"&amp;Summary!$C$5:$C$20&amp;"'!"&amp;ADDRESS(ROW(),COLUMN()))),0))</f>
        <v>0</v>
      </c>
      <c r="CF967" s="412">
        <f t="array" aca="1" ref="CF967" ca="1">SUMPRODUCT(0+(Summary!$D$5:$D$20="Yes"),IFERROR(N(INDIRECT("'"&amp;Summary!$C$5:$C$20&amp;"'!"&amp;ADDRESS(ROW(),COLUMN()))),0))</f>
        <v>0</v>
      </c>
      <c r="CG967" s="412">
        <f t="array" aca="1" ref="CG967" ca="1">SUMPRODUCT(0+(Summary!$D$5:$D$20="Yes"),IFERROR(N(INDIRECT("'"&amp;Summary!$C$5:$C$20&amp;"'!"&amp;ADDRESS(ROW(),COLUMN()))),0))</f>
        <v>0</v>
      </c>
      <c r="CH967" s="412">
        <f t="array" aca="1" ref="CH967" ca="1">SUMPRODUCT(0+(Summary!$D$5:$D$20="Yes"),IFERROR(N(INDIRECT("'"&amp;Summary!$C$5:$C$20&amp;"'!"&amp;ADDRESS(ROW(),COLUMN()))),0))</f>
        <v>0</v>
      </c>
      <c r="CI967" s="412">
        <f t="array" aca="1" ref="CI967" ca="1">SUMPRODUCT(0+(Summary!$D$5:$D$20="Yes"),IFERROR(N(INDIRECT("'"&amp;Summary!$C$5:$C$20&amp;"'!"&amp;ADDRESS(ROW(),COLUMN()))),0))</f>
        <v>0</v>
      </c>
      <c r="CJ967" s="412">
        <f t="array" aca="1" ref="CJ967" ca="1">SUMPRODUCT(0+(Summary!$D$5:$D$20="Yes"),IFERROR(N(INDIRECT("'"&amp;Summary!$C$5:$C$20&amp;"'!"&amp;ADDRESS(ROW(),COLUMN()))),0))</f>
        <v>0</v>
      </c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</row>
    <row r="968" spans="3:124" s="10" customFormat="1" outlineLevel="1">
      <c r="C968" s="10" t="s">
        <v>327</v>
      </c>
      <c r="D968" s="351">
        <f t="array" aca="1" ref="D968" ca="1">SUMPRODUCT(0+(Summary!$D$5:$D$20="Yes"),IFERROR(N(INDIRECT("'"&amp;Summary!$C$5:$C$20&amp;"'!"&amp;ADDRESS(ROW(),COLUMN()))),0))</f>
        <v>11417109.599999998</v>
      </c>
      <c r="E968" s="305">
        <f t="array" aca="1" ref="E968" ca="1">SUMPRODUCT(0+(Summary!$D$5:$D$20="Yes"),IFERROR(N(INDIRECT("'"&amp;Summary!$C$5:$C$20&amp;"'!"&amp;ADDRESS(ROW(),COLUMN()))),0))</f>
        <v>11417109.599999998</v>
      </c>
      <c r="F968" s="305">
        <f t="array" aca="1" ref="F968" ca="1">SUMPRODUCT(0+(Summary!$D$5:$D$20="Yes"),IFERROR(N(INDIRECT("'"&amp;Summary!$C$5:$C$20&amp;"'!"&amp;ADDRESS(ROW(),COLUMN()))),0))</f>
        <v>11417109.599999998</v>
      </c>
      <c r="G968" s="305">
        <f t="array" aca="1" ref="G968" ca="1">SUMPRODUCT(0+(Summary!$D$5:$D$20="Yes"),IFERROR(N(INDIRECT("'"&amp;Summary!$C$5:$C$20&amp;"'!"&amp;ADDRESS(ROW(),COLUMN()))),0))</f>
        <v>11417109.599999998</v>
      </c>
      <c r="H968" s="305">
        <f t="array" aca="1" ref="H968" ca="1">SUMPRODUCT(0+(Summary!$D$5:$D$20="Yes"),IFERROR(N(INDIRECT("'"&amp;Summary!$C$5:$C$20&amp;"'!"&amp;ADDRESS(ROW(),COLUMN()))),0))</f>
        <v>11417109.599999998</v>
      </c>
      <c r="I968" s="305">
        <f t="array" aca="1" ref="I968" ca="1">SUMPRODUCT(0+(Summary!$D$5:$D$20="Yes"),IFERROR(N(INDIRECT("'"&amp;Summary!$C$5:$C$20&amp;"'!"&amp;ADDRESS(ROW(),COLUMN()))),0))</f>
        <v>11417109.599999998</v>
      </c>
      <c r="J968" s="305">
        <f t="array" aca="1" ref="J968" ca="1">SUMPRODUCT(0+(Summary!$D$5:$D$20="Yes"),IFERROR(N(INDIRECT("'"&amp;Summary!$C$5:$C$20&amp;"'!"&amp;ADDRESS(ROW(),COLUMN()))),0))</f>
        <v>11417109.599999998</v>
      </c>
      <c r="K968" s="305">
        <f t="array" aca="1" ref="K968" ca="1">SUMPRODUCT(0+(Summary!$D$5:$D$20="Yes"),IFERROR(N(INDIRECT("'"&amp;Summary!$C$5:$C$20&amp;"'!"&amp;ADDRESS(ROW(),COLUMN()))),0))</f>
        <v>11417109.599999998</v>
      </c>
      <c r="L968" s="305">
        <f t="array" aca="1" ref="L968" ca="1">SUMPRODUCT(0+(Summary!$D$5:$D$20="Yes"),IFERROR(N(INDIRECT("'"&amp;Summary!$C$5:$C$20&amp;"'!"&amp;ADDRESS(ROW(),COLUMN()))),0))</f>
        <v>11417109.599999998</v>
      </c>
      <c r="M968" s="305">
        <f t="array" aca="1" ref="M968" ca="1">SUMPRODUCT(0+(Summary!$D$5:$D$20="Yes"),IFERROR(N(INDIRECT("'"&amp;Summary!$C$5:$C$20&amp;"'!"&amp;ADDRESS(ROW(),COLUMN()))),0))</f>
        <v>11417109.599999998</v>
      </c>
      <c r="N968" s="305">
        <f t="array" aca="1" ref="N968" ca="1">SUMPRODUCT(0+(Summary!$D$5:$D$20="Yes"),IFERROR(N(INDIRECT("'"&amp;Summary!$C$5:$C$20&amp;"'!"&amp;ADDRESS(ROW(),COLUMN()))),0))</f>
        <v>11668124.486666664</v>
      </c>
      <c r="O968" s="305">
        <f t="array" aca="1" ref="O968" ca="1">SUMPRODUCT(0+(Summary!$D$5:$D$20="Yes"),IFERROR(N(INDIRECT("'"&amp;Summary!$C$5:$C$20&amp;"'!"&amp;ADDRESS(ROW(),COLUMN()))),0))</f>
        <v>11766339.373333331</v>
      </c>
      <c r="P968" s="305">
        <f t="array" aca="1" ref="P968" ca="1">SUMPRODUCT(0+(Summary!$D$5:$D$20="Yes"),IFERROR(N(INDIRECT("'"&amp;Summary!$C$5:$C$20&amp;"'!"&amp;ADDRESS(ROW(),COLUMN()))),0))</f>
        <v>11864554.259999998</v>
      </c>
      <c r="Q968" s="305">
        <f t="array" aca="1" ref="Q968" ca="1">SUMPRODUCT(0+(Summary!$D$5:$D$20="Yes"),IFERROR(N(INDIRECT("'"&amp;Summary!$C$5:$C$20&amp;"'!"&amp;ADDRESS(ROW(),COLUMN()))),0))</f>
        <v>11969694.494047616</v>
      </c>
      <c r="R968" s="305">
        <f t="array" aca="1" ref="R968" ca="1">SUMPRODUCT(0+(Summary!$D$5:$D$20="Yes"),IFERROR(N(INDIRECT("'"&amp;Summary!$C$5:$C$20&amp;"'!"&amp;ADDRESS(ROW(),COLUMN()))),0))</f>
        <v>12074834.728095235</v>
      </c>
      <c r="S968" s="305">
        <f t="array" aca="1" ref="S968" ca="1">SUMPRODUCT(0+(Summary!$D$5:$D$20="Yes"),IFERROR(N(INDIRECT("'"&amp;Summary!$C$5:$C$20&amp;"'!"&amp;ADDRESS(ROW(),COLUMN()))),0))</f>
        <v>12176766.843095236</v>
      </c>
      <c r="T968" s="305">
        <f t="array" aca="1" ref="T968" ca="1">SUMPRODUCT(0+(Summary!$D$5:$D$20="Yes"),IFERROR(N(INDIRECT("'"&amp;Summary!$C$5:$C$20&amp;"'!"&amp;ADDRESS(ROW(),COLUMN()))),0))</f>
        <v>12308316.595328839</v>
      </c>
      <c r="U968" s="305">
        <f t="array" aca="1" ref="U968" ca="1">SUMPRODUCT(0+(Summary!$D$5:$D$20="Yes"),IFERROR(N(INDIRECT("'"&amp;Summary!$C$5:$C$20&amp;"'!"&amp;ADDRESS(ROW(),COLUMN()))),0))</f>
        <v>12439866.347562443</v>
      </c>
      <c r="V968" s="305">
        <f t="array" aca="1" ref="V968" ca="1">SUMPRODUCT(0+(Summary!$D$5:$D$20="Yes"),IFERROR(N(INDIRECT("'"&amp;Summary!$C$5:$C$20&amp;"'!"&amp;ADDRESS(ROW(),COLUMN()))),0))</f>
        <v>12571416.099796049</v>
      </c>
      <c r="W968" s="305">
        <f t="array" aca="1" ref="W968" ca="1">SUMPRODUCT(0+(Summary!$D$5:$D$20="Yes"),IFERROR(N(INDIRECT("'"&amp;Summary!$C$5:$C$20&amp;"'!"&amp;ADDRESS(ROW(),COLUMN()))),0))</f>
        <v>12698234.844846003</v>
      </c>
      <c r="X968" s="305">
        <f t="array" aca="1" ref="X968" ca="1">SUMPRODUCT(0+(Summary!$D$5:$D$20="Yes"),IFERROR(N(INDIRECT("'"&amp;Summary!$C$5:$C$20&amp;"'!"&amp;ADDRESS(ROW(),COLUMN()))),0))</f>
        <v>12825023.589895956</v>
      </c>
      <c r="Y968" s="305">
        <f t="array" aca="1" ref="Y968" ca="1">SUMPRODUCT(0+(Summary!$D$5:$D$20="Yes"),IFERROR(N(INDIRECT("'"&amp;Summary!$C$5:$C$20&amp;"'!"&amp;ADDRESS(ROW(),COLUMN()))),0))</f>
        <v>12949087.33494591</v>
      </c>
      <c r="Z968" s="305">
        <f t="array" aca="1" ref="Z968" ca="1">SUMPRODUCT(0+(Summary!$D$5:$D$20="Yes"),IFERROR(N(INDIRECT("'"&amp;Summary!$C$5:$C$20&amp;"'!"&amp;ADDRESS(ROW(),COLUMN()))),0))</f>
        <v>13069856.079995863</v>
      </c>
      <c r="AA968" s="305">
        <f t="array" aca="1" ref="AA968" ca="1">SUMPRODUCT(0+(Summary!$D$5:$D$20="Yes"),IFERROR(N(INDIRECT("'"&amp;Summary!$C$5:$C$20&amp;"'!"&amp;ADDRESS(ROW(),COLUMN()))),0))</f>
        <v>13190624.825045817</v>
      </c>
      <c r="AB968" s="305">
        <f t="array" aca="1" ref="AB968" ca="1">SUMPRODUCT(0+(Summary!$D$5:$D$20="Yes"),IFERROR(N(INDIRECT("'"&amp;Summary!$C$5:$C$20&amp;"'!"&amp;ADDRESS(ROW(),COLUMN()))),0))</f>
        <v>13311393.570095772</v>
      </c>
      <c r="AC968" s="305">
        <f t="array" aca="1" ref="AC968" ca="1">SUMPRODUCT(0+(Summary!$D$5:$D$20="Yes"),IFERROR(N(INDIRECT("'"&amp;Summary!$C$5:$C$20&amp;"'!"&amp;ADDRESS(ROW(),COLUMN()))),0))</f>
        <v>13298831.019307151</v>
      </c>
      <c r="AD968" s="305">
        <f t="array" aca="1" ref="AD968" ca="1">SUMPRODUCT(0+(Summary!$D$5:$D$20="Yes"),IFERROR(N(INDIRECT("'"&amp;Summary!$C$5:$C$20&amp;"'!"&amp;ADDRESS(ROW(),COLUMN()))),0))</f>
        <v>2507280.8441296588</v>
      </c>
      <c r="AE968" s="305">
        <f t="array" aca="1" ref="AE968" ca="1">SUMPRODUCT(0+(Summary!$D$5:$D$20="Yes"),IFERROR(N(INDIRECT("'"&amp;Summary!$C$5:$C$20&amp;"'!"&amp;ADDRESS(ROW(),COLUMN()))),0))</f>
        <v>3340931.38177406</v>
      </c>
      <c r="AF968" s="305">
        <f t="array" aca="1" ref="AF968" ca="1">SUMPRODUCT(0+(Summary!$D$5:$D$20="Yes"),IFERROR(N(INDIRECT("'"&amp;Summary!$C$5:$C$20&amp;"'!"&amp;ADDRESS(ROW(),COLUMN()))),0))</f>
        <v>3356432.0572837181</v>
      </c>
      <c r="AG968" s="305">
        <f t="array" aca="1" ref="AG968" ca="1">SUMPRODUCT(0+(Summary!$D$5:$D$20="Yes"),IFERROR(N(INDIRECT("'"&amp;Summary!$C$5:$C$20&amp;"'!"&amp;ADDRESS(ROW(),COLUMN()))),0))</f>
        <v>3371932.7327933768</v>
      </c>
      <c r="AH968" s="305">
        <f t="array" aca="1" ref="AH968" ca="1">SUMPRODUCT(0+(Summary!$D$5:$D$20="Yes"),IFERROR(N(INDIRECT("'"&amp;Summary!$C$5:$C$20&amp;"'!"&amp;ADDRESS(ROW(),COLUMN()))),0))</f>
        <v>3387433.4083030354</v>
      </c>
      <c r="AI968" s="305">
        <f t="array" aca="1" ref="AI968" ca="1">SUMPRODUCT(0+(Summary!$D$5:$D$20="Yes"),IFERROR(N(INDIRECT("'"&amp;Summary!$C$5:$C$20&amp;"'!"&amp;ADDRESS(ROW(),COLUMN()))),0))</f>
        <v>3402934.0838126936</v>
      </c>
      <c r="AJ968" s="305">
        <f t="array" aca="1" ref="AJ968" ca="1">SUMPRODUCT(0+(Summary!$D$5:$D$20="Yes"),IFERROR(N(INDIRECT("'"&amp;Summary!$C$5:$C$20&amp;"'!"&amp;ADDRESS(ROW(),COLUMN()))),0))</f>
        <v>3418434.7593223527</v>
      </c>
      <c r="AK968" s="305">
        <f t="array" aca="1" ref="AK968" ca="1">SUMPRODUCT(0+(Summary!$D$5:$D$20="Yes"),IFERROR(N(INDIRECT("'"&amp;Summary!$C$5:$C$20&amp;"'!"&amp;ADDRESS(ROW(),COLUMN()))),0))</f>
        <v>3433935.4348320104</v>
      </c>
      <c r="AL968" s="305">
        <f t="array" aca="1" ref="AL968" ca="1">SUMPRODUCT(0+(Summary!$D$5:$D$20="Yes"),IFERROR(N(INDIRECT("'"&amp;Summary!$C$5:$C$20&amp;"'!"&amp;ADDRESS(ROW(),COLUMN()))),0))</f>
        <v>3449436.1103416695</v>
      </c>
      <c r="AM968" s="305">
        <f t="array" aca="1" ref="AM968" ca="1">SUMPRODUCT(0+(Summary!$D$5:$D$20="Yes"),IFERROR(N(INDIRECT("'"&amp;Summary!$C$5:$C$20&amp;"'!"&amp;ADDRESS(ROW(),COLUMN()))),0))</f>
        <v>3464936.7858513277</v>
      </c>
      <c r="AN968" s="305">
        <f t="array" aca="1" ref="AN968" ca="1">SUMPRODUCT(0+(Summary!$D$5:$D$20="Yes"),IFERROR(N(INDIRECT("'"&amp;Summary!$C$5:$C$20&amp;"'!"&amp;ADDRESS(ROW(),COLUMN()))),0))</f>
        <v>3480437.4613609863</v>
      </c>
      <c r="AO968" s="305">
        <f t="array" aca="1" ref="AO968" ca="1">SUMPRODUCT(0+(Summary!$D$5:$D$20="Yes"),IFERROR(N(INDIRECT("'"&amp;Summary!$C$5:$C$20&amp;"'!"&amp;ADDRESS(ROW(),COLUMN()))),0))</f>
        <v>3488643.4477961459</v>
      </c>
      <c r="AP968" s="305">
        <f t="array" aca="1" ref="AP968" ca="1">SUMPRODUCT(0+(Summary!$D$5:$D$20="Yes"),IFERROR(N(INDIRECT("'"&amp;Summary!$C$5:$C$20&amp;"'!"&amp;ADDRESS(ROW(),COLUMN()))),0))</f>
        <v>3496849.4342313055</v>
      </c>
      <c r="AQ968" s="305">
        <f t="array" aca="1" ref="AQ968" ca="1">SUMPRODUCT(0+(Summary!$D$5:$D$20="Yes"),IFERROR(N(INDIRECT("'"&amp;Summary!$C$5:$C$20&amp;"'!"&amp;ADDRESS(ROW(),COLUMN()))),0))</f>
        <v>3505055.4206664655</v>
      </c>
      <c r="AR968" s="305">
        <f t="array" aca="1" ref="AR968" ca="1">SUMPRODUCT(0+(Summary!$D$5:$D$20="Yes"),IFERROR(N(INDIRECT("'"&amp;Summary!$C$5:$C$20&amp;"'!"&amp;ADDRESS(ROW(),COLUMN()))),0))</f>
        <v>3513261.4071016251</v>
      </c>
      <c r="AS968" s="305">
        <f t="array" aca="1" ref="AS968" ca="1">SUMPRODUCT(0+(Summary!$D$5:$D$20="Yes"),IFERROR(N(INDIRECT("'"&amp;Summary!$C$5:$C$20&amp;"'!"&amp;ADDRESS(ROW(),COLUMN()))),0))</f>
        <v>3521467.3935367842</v>
      </c>
      <c r="AT968" s="305">
        <f t="array" aca="1" ref="AT968" ca="1">SUMPRODUCT(0+(Summary!$D$5:$D$20="Yes"),IFERROR(N(INDIRECT("'"&amp;Summary!$C$5:$C$20&amp;"'!"&amp;ADDRESS(ROW(),COLUMN()))),0))</f>
        <v>3529673.3799719438</v>
      </c>
      <c r="AU968" s="305">
        <f t="array" aca="1" ref="AU968" ca="1">SUMPRODUCT(0+(Summary!$D$5:$D$20="Yes"),IFERROR(N(INDIRECT("'"&amp;Summary!$C$5:$C$20&amp;"'!"&amp;ADDRESS(ROW(),COLUMN()))),0))</f>
        <v>3537879.3664071034</v>
      </c>
      <c r="AV968" s="305">
        <f t="array" aca="1" ref="AV968" ca="1">SUMPRODUCT(0+(Summary!$D$5:$D$20="Yes"),IFERROR(N(INDIRECT("'"&amp;Summary!$C$5:$C$20&amp;"'!"&amp;ADDRESS(ROW(),COLUMN()))),0))</f>
        <v>3546085.3528422625</v>
      </c>
      <c r="AW968" s="305">
        <f t="array" aca="1" ref="AW968" ca="1">SUMPRODUCT(0+(Summary!$D$5:$D$20="Yes"),IFERROR(N(INDIRECT("'"&amp;Summary!$C$5:$C$20&amp;"'!"&amp;ADDRESS(ROW(),COLUMN()))),0))</f>
        <v>3554291.3392774221</v>
      </c>
      <c r="AX968" s="305">
        <f t="array" aca="1" ref="AX968" ca="1">SUMPRODUCT(0+(Summary!$D$5:$D$20="Yes"),IFERROR(N(INDIRECT("'"&amp;Summary!$C$5:$C$20&amp;"'!"&amp;ADDRESS(ROW(),COLUMN()))),0))</f>
        <v>3562497.3257125816</v>
      </c>
      <c r="AY968" s="305">
        <f t="array" aca="1" ref="AY968" ca="1">SUMPRODUCT(0+(Summary!$D$5:$D$20="Yes"),IFERROR(N(INDIRECT("'"&amp;Summary!$C$5:$C$20&amp;"'!"&amp;ADDRESS(ROW(),COLUMN()))),0))</f>
        <v>3570703.3121477412</v>
      </c>
      <c r="AZ968" s="305">
        <f t="array" aca="1" ref="AZ968" ca="1">SUMPRODUCT(0+(Summary!$D$5:$D$20="Yes"),IFERROR(N(INDIRECT("'"&amp;Summary!$C$5:$C$20&amp;"'!"&amp;ADDRESS(ROW(),COLUMN()))),0))</f>
        <v>-38688902.576292664</v>
      </c>
      <c r="BA968" s="305">
        <f t="array" aca="1" ref="BA968" ca="1">SUMPRODUCT(0+(Summary!$D$5:$D$20="Yes"),IFERROR(N(INDIRECT("'"&amp;Summary!$C$5:$C$20&amp;"'!"&amp;ADDRESS(ROW(),COLUMN()))),0))</f>
        <v>3322196.9371277224</v>
      </c>
      <c r="BB968" s="305">
        <f t="array" aca="1" ref="BB968" ca="1">SUMPRODUCT(0+(Summary!$D$5:$D$20="Yes"),IFERROR(N(INDIRECT("'"&amp;Summary!$C$5:$C$20&amp;"'!"&amp;ADDRESS(ROW(),COLUMN()))),0))</f>
        <v>-6998564.5490388498</v>
      </c>
      <c r="BC968" s="305">
        <f t="array" aca="1" ref="BC968" ca="1">SUMPRODUCT(0+(Summary!$D$5:$D$20="Yes"),IFERROR(N(INDIRECT("'"&amp;Summary!$C$5:$C$20&amp;"'!"&amp;ADDRESS(ROW(),COLUMN()))),0))</f>
        <v>2010856.3247544467</v>
      </c>
      <c r="BD968" s="305">
        <f t="array" aca="1" ref="BD968" ca="1">SUMPRODUCT(0+(Summary!$D$5:$D$20="Yes"),IFERROR(N(INDIRECT("'"&amp;Summary!$C$5:$C$20&amp;"'!"&amp;ADDRESS(ROW(),COLUMN()))),0))</f>
        <v>2010856.3247544467</v>
      </c>
      <c r="BE968" s="305">
        <f t="array" aca="1" ref="BE968" ca="1">SUMPRODUCT(0+(Summary!$D$5:$D$20="Yes"),IFERROR(N(INDIRECT("'"&amp;Summary!$C$5:$C$20&amp;"'!"&amp;ADDRESS(ROW(),COLUMN()))),0))</f>
        <v>2010856.3247544467</v>
      </c>
      <c r="BF968" s="305">
        <f t="array" aca="1" ref="BF968" ca="1">SUMPRODUCT(0+(Summary!$D$5:$D$20="Yes"),IFERROR(N(INDIRECT("'"&amp;Summary!$C$5:$C$20&amp;"'!"&amp;ADDRESS(ROW(),COLUMN()))),0))</f>
        <v>2010856.3247544467</v>
      </c>
      <c r="BG968" s="305">
        <f t="array" aca="1" ref="BG968" ca="1">SUMPRODUCT(0+(Summary!$D$5:$D$20="Yes"),IFERROR(N(INDIRECT("'"&amp;Summary!$C$5:$C$20&amp;"'!"&amp;ADDRESS(ROW(),COLUMN()))),0))</f>
        <v>2010856.3247544467</v>
      </c>
      <c r="BH968" s="305">
        <f t="array" aca="1" ref="BH968" ca="1">SUMPRODUCT(0+(Summary!$D$5:$D$20="Yes"),IFERROR(N(INDIRECT("'"&amp;Summary!$C$5:$C$20&amp;"'!"&amp;ADDRESS(ROW(),COLUMN()))),0))</f>
        <v>2010856.3247544467</v>
      </c>
      <c r="BI968" s="305">
        <f t="array" aca="1" ref="BI968" ca="1">SUMPRODUCT(0+(Summary!$D$5:$D$20="Yes"),IFERROR(N(INDIRECT("'"&amp;Summary!$C$5:$C$20&amp;"'!"&amp;ADDRESS(ROW(),COLUMN()))),0))</f>
        <v>2010856.3247544467</v>
      </c>
      <c r="BJ968" s="305">
        <f t="array" aca="1" ref="BJ968" ca="1">SUMPRODUCT(0+(Summary!$D$5:$D$20="Yes"),IFERROR(N(INDIRECT("'"&amp;Summary!$C$5:$C$20&amp;"'!"&amp;ADDRESS(ROW(),COLUMN()))),0))</f>
        <v>2010856.3247544467</v>
      </c>
      <c r="BK968" s="305">
        <f t="array" aca="1" ref="BK968" ca="1">SUMPRODUCT(0+(Summary!$D$5:$D$20="Yes"),IFERROR(N(INDIRECT("'"&amp;Summary!$C$5:$C$20&amp;"'!"&amp;ADDRESS(ROW(),COLUMN()))),0))</f>
        <v>2010856.3247544467</v>
      </c>
      <c r="BL968" s="305">
        <f t="array" aca="1" ref="BL968" ca="1">SUMPRODUCT(0+(Summary!$D$5:$D$20="Yes"),IFERROR(N(INDIRECT("'"&amp;Summary!$C$5:$C$20&amp;"'!"&amp;ADDRESS(ROW(),COLUMN()))),0))</f>
        <v>-5659627.3483341178</v>
      </c>
      <c r="BM968" s="305">
        <f t="array" aca="1" ref="BM968" ca="1">SUMPRODUCT(0+(Summary!$D$5:$D$20="Yes"),IFERROR(N(INDIRECT("'"&amp;Summary!$C$5:$C$20&amp;"'!"&amp;ADDRESS(ROW(),COLUMN()))),0))</f>
        <v>992421.59999999963</v>
      </c>
      <c r="BN968" s="305">
        <f t="array" aca="1" ref="BN968" ca="1">SUMPRODUCT(0+(Summary!$D$5:$D$20="Yes"),IFERROR(N(INDIRECT("'"&amp;Summary!$C$5:$C$20&amp;"'!"&amp;ADDRESS(ROW(),COLUMN()))),0))</f>
        <v>-2418525.7675186074</v>
      </c>
      <c r="BO968" s="305">
        <f t="array" aca="1" ref="BO968" ca="1">SUMPRODUCT(0+(Summary!$D$5:$D$20="Yes"),IFERROR(N(INDIRECT("'"&amp;Summary!$C$5:$C$20&amp;"'!"&amp;ADDRESS(ROW(),COLUMN()))),0))</f>
        <v>0</v>
      </c>
      <c r="BP968" s="305">
        <f t="array" aca="1" ref="BP968" ca="1">SUMPRODUCT(0+(Summary!$D$5:$D$20="Yes"),IFERROR(N(INDIRECT("'"&amp;Summary!$C$5:$C$20&amp;"'!"&amp;ADDRESS(ROW(),COLUMN()))),0))</f>
        <v>0</v>
      </c>
      <c r="BQ968" s="305">
        <f t="array" aca="1" ref="BQ968" ca="1">SUMPRODUCT(0+(Summary!$D$5:$D$20="Yes"),IFERROR(N(INDIRECT("'"&amp;Summary!$C$5:$C$20&amp;"'!"&amp;ADDRESS(ROW(),COLUMN()))),0))</f>
        <v>0</v>
      </c>
      <c r="BR968" s="305">
        <f t="array" aca="1" ref="BR968" ca="1">SUMPRODUCT(0+(Summary!$D$5:$D$20="Yes"),IFERROR(N(INDIRECT("'"&amp;Summary!$C$5:$C$20&amp;"'!"&amp;ADDRESS(ROW(),COLUMN()))),0))</f>
        <v>0</v>
      </c>
      <c r="BS968" s="305">
        <f t="array" aca="1" ref="BS968" ca="1">SUMPRODUCT(0+(Summary!$D$5:$D$20="Yes"),IFERROR(N(INDIRECT("'"&amp;Summary!$C$5:$C$20&amp;"'!"&amp;ADDRESS(ROW(),COLUMN()))),0))</f>
        <v>0</v>
      </c>
      <c r="BT968" s="305">
        <f t="array" aca="1" ref="BT968" ca="1">SUMPRODUCT(0+(Summary!$D$5:$D$20="Yes"),IFERROR(N(INDIRECT("'"&amp;Summary!$C$5:$C$20&amp;"'!"&amp;ADDRESS(ROW(),COLUMN()))),0))</f>
        <v>0</v>
      </c>
      <c r="BU968" s="305">
        <f t="array" aca="1" ref="BU968" ca="1">SUMPRODUCT(0+(Summary!$D$5:$D$20="Yes"),IFERROR(N(INDIRECT("'"&amp;Summary!$C$5:$C$20&amp;"'!"&amp;ADDRESS(ROW(),COLUMN()))),0))</f>
        <v>0</v>
      </c>
      <c r="BV968" s="305">
        <f t="array" aca="1" ref="BV968" ca="1">SUMPRODUCT(0+(Summary!$D$5:$D$20="Yes"),IFERROR(N(INDIRECT("'"&amp;Summary!$C$5:$C$20&amp;"'!"&amp;ADDRESS(ROW(),COLUMN()))),0))</f>
        <v>0</v>
      </c>
      <c r="BW968" s="305">
        <f t="array" aca="1" ref="BW968" ca="1">SUMPRODUCT(0+(Summary!$D$5:$D$20="Yes"),IFERROR(N(INDIRECT("'"&amp;Summary!$C$5:$C$20&amp;"'!"&amp;ADDRESS(ROW(),COLUMN()))),0))</f>
        <v>0</v>
      </c>
      <c r="BX968" s="305">
        <f t="array" aca="1" ref="BX968" ca="1">SUMPRODUCT(0+(Summary!$D$5:$D$20="Yes"),IFERROR(N(INDIRECT("'"&amp;Summary!$C$5:$C$20&amp;"'!"&amp;ADDRESS(ROW(),COLUMN()))),0))</f>
        <v>0</v>
      </c>
      <c r="BY968" s="305">
        <f t="array" aca="1" ref="BY968" ca="1">SUMPRODUCT(0+(Summary!$D$5:$D$20="Yes"),IFERROR(N(INDIRECT("'"&amp;Summary!$C$5:$C$20&amp;"'!"&amp;ADDRESS(ROW(),COLUMN()))),0))</f>
        <v>0</v>
      </c>
      <c r="BZ968" s="305">
        <f t="array" aca="1" ref="BZ968" ca="1">SUMPRODUCT(0+(Summary!$D$5:$D$20="Yes"),IFERROR(N(INDIRECT("'"&amp;Summary!$C$5:$C$20&amp;"'!"&amp;ADDRESS(ROW(),COLUMN()))),0))</f>
        <v>0</v>
      </c>
      <c r="CA968" s="305">
        <f t="array" aca="1" ref="CA968" ca="1">SUMPRODUCT(0+(Summary!$D$5:$D$20="Yes"),IFERROR(N(INDIRECT("'"&amp;Summary!$C$5:$C$20&amp;"'!"&amp;ADDRESS(ROW(),COLUMN()))),0))</f>
        <v>0</v>
      </c>
      <c r="CB968" s="305">
        <f t="array" aca="1" ref="CB968" ca="1">SUMPRODUCT(0+(Summary!$D$5:$D$20="Yes"),IFERROR(N(INDIRECT("'"&amp;Summary!$C$5:$C$20&amp;"'!"&amp;ADDRESS(ROW(),COLUMN()))),0))</f>
        <v>0</v>
      </c>
      <c r="CC968" s="305">
        <f t="array" aca="1" ref="CC968" ca="1">SUMPRODUCT(0+(Summary!$D$5:$D$20="Yes"),IFERROR(N(INDIRECT("'"&amp;Summary!$C$5:$C$20&amp;"'!"&amp;ADDRESS(ROW(),COLUMN()))),0))</f>
        <v>0</v>
      </c>
      <c r="CD968" s="305">
        <f t="array" aca="1" ref="CD968" ca="1">SUMPRODUCT(0+(Summary!$D$5:$D$20="Yes"),IFERROR(N(INDIRECT("'"&amp;Summary!$C$5:$C$20&amp;"'!"&amp;ADDRESS(ROW(),COLUMN()))),0))</f>
        <v>0</v>
      </c>
      <c r="CE968" s="305">
        <f t="array" aca="1" ref="CE968" ca="1">SUMPRODUCT(0+(Summary!$D$5:$D$20="Yes"),IFERROR(N(INDIRECT("'"&amp;Summary!$C$5:$C$20&amp;"'!"&amp;ADDRESS(ROW(),COLUMN()))),0))</f>
        <v>0</v>
      </c>
      <c r="CF968" s="305">
        <f t="array" aca="1" ref="CF968" ca="1">SUMPRODUCT(0+(Summary!$D$5:$D$20="Yes"),IFERROR(N(INDIRECT("'"&amp;Summary!$C$5:$C$20&amp;"'!"&amp;ADDRESS(ROW(),COLUMN()))),0))</f>
        <v>0</v>
      </c>
      <c r="CG968" s="305">
        <f t="array" aca="1" ref="CG968" ca="1">SUMPRODUCT(0+(Summary!$D$5:$D$20="Yes"),IFERROR(N(INDIRECT("'"&amp;Summary!$C$5:$C$20&amp;"'!"&amp;ADDRESS(ROW(),COLUMN()))),0))</f>
        <v>0</v>
      </c>
      <c r="CH968" s="305">
        <f t="array" aca="1" ref="CH968" ca="1">SUMPRODUCT(0+(Summary!$D$5:$D$20="Yes"),IFERROR(N(INDIRECT("'"&amp;Summary!$C$5:$C$20&amp;"'!"&amp;ADDRESS(ROW(),COLUMN()))),0))</f>
        <v>0</v>
      </c>
      <c r="CI968" s="305">
        <f t="array" aca="1" ref="CI968" ca="1">SUMPRODUCT(0+(Summary!$D$5:$D$20="Yes"),IFERROR(N(INDIRECT("'"&amp;Summary!$C$5:$C$20&amp;"'!"&amp;ADDRESS(ROW(),COLUMN()))),0))</f>
        <v>0</v>
      </c>
      <c r="CJ968" s="305">
        <f t="array" aca="1" ref="CJ968" ca="1">SUMPRODUCT(0+(Summary!$D$5:$D$20="Yes"),IFERROR(N(INDIRECT("'"&amp;Summary!$C$5:$C$20&amp;"'!"&amp;ADDRESS(ROW(),COLUMN()))),0))</f>
        <v>0</v>
      </c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</row>
    <row r="969" spans="3:124" s="10" customFormat="1" outlineLevel="1">
      <c r="D969" s="351"/>
      <c r="E969" s="305"/>
      <c r="F969" s="301"/>
      <c r="G969" s="301"/>
      <c r="H969" s="301"/>
      <c r="I969" s="301"/>
      <c r="J969" s="301"/>
      <c r="K969" s="301"/>
      <c r="L969" s="301"/>
      <c r="M969" s="301"/>
      <c r="N969" s="301"/>
      <c r="O969" s="4"/>
      <c r="P969" s="4"/>
      <c r="Q969" s="4"/>
      <c r="R969" s="4"/>
      <c r="S969" s="4"/>
      <c r="T969" s="4"/>
      <c r="U969" s="4"/>
      <c r="V969" s="4"/>
      <c r="W969" s="4"/>
      <c r="X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</row>
    <row r="970" spans="3:124" s="10" customFormat="1" outlineLevel="1">
      <c r="D970" s="351"/>
      <c r="E970" s="303"/>
      <c r="F970" s="301"/>
      <c r="G970" s="301"/>
      <c r="H970" s="301"/>
      <c r="I970" s="301"/>
      <c r="J970" s="301"/>
      <c r="K970" s="301"/>
      <c r="L970" s="301"/>
      <c r="M970" s="301"/>
      <c r="N970" s="301"/>
      <c r="O970" s="4"/>
      <c r="P970" s="4"/>
      <c r="Q970" s="4"/>
      <c r="R970" s="4"/>
      <c r="S970" s="4"/>
      <c r="T970" s="4"/>
      <c r="U970" s="4"/>
      <c r="V970" s="4"/>
      <c r="W970" s="4"/>
      <c r="X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</row>
    <row r="971" spans="3:124" outlineLevel="1"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</row>
    <row r="972" spans="3:124" outlineLevel="1"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</row>
    <row r="973" spans="3:124" outlineLevel="1">
      <c r="D973" s="414">
        <f>D5</f>
        <v>43497</v>
      </c>
      <c r="E973" s="414">
        <f>EOMONTH(D5,0)</f>
        <v>43524</v>
      </c>
      <c r="F973" s="414">
        <f>EOMONTH(E973,1)</f>
        <v>43555</v>
      </c>
      <c r="G973" s="414">
        <f t="shared" ref="G973:BR973" si="78">EOMONTH(F973,1)</f>
        <v>43585</v>
      </c>
      <c r="H973" s="414">
        <f t="shared" si="78"/>
        <v>43616</v>
      </c>
      <c r="I973" s="414">
        <f t="shared" si="78"/>
        <v>43646</v>
      </c>
      <c r="J973" s="414">
        <f t="shared" si="78"/>
        <v>43677</v>
      </c>
      <c r="K973" s="414">
        <f t="shared" si="78"/>
        <v>43708</v>
      </c>
      <c r="L973" s="414">
        <f t="shared" si="78"/>
        <v>43738</v>
      </c>
      <c r="M973" s="414">
        <f t="shared" si="78"/>
        <v>43769</v>
      </c>
      <c r="N973" s="414">
        <f t="shared" si="78"/>
        <v>43799</v>
      </c>
      <c r="O973" s="414">
        <f t="shared" si="78"/>
        <v>43830</v>
      </c>
      <c r="P973" s="414">
        <f t="shared" si="78"/>
        <v>43861</v>
      </c>
      <c r="Q973" s="414">
        <f t="shared" si="78"/>
        <v>43890</v>
      </c>
      <c r="R973" s="414">
        <f t="shared" si="78"/>
        <v>43921</v>
      </c>
      <c r="S973" s="414">
        <f t="shared" si="78"/>
        <v>43951</v>
      </c>
      <c r="T973" s="414">
        <f t="shared" si="78"/>
        <v>43982</v>
      </c>
      <c r="U973" s="414">
        <f t="shared" si="78"/>
        <v>44012</v>
      </c>
      <c r="V973" s="414">
        <f t="shared" si="78"/>
        <v>44043</v>
      </c>
      <c r="W973" s="414">
        <f t="shared" si="78"/>
        <v>44074</v>
      </c>
      <c r="X973" s="414">
        <f t="shared" si="78"/>
        <v>44104</v>
      </c>
      <c r="Y973" s="414">
        <f t="shared" si="78"/>
        <v>44135</v>
      </c>
      <c r="Z973" s="414">
        <f t="shared" si="78"/>
        <v>44165</v>
      </c>
      <c r="AA973" s="414">
        <f t="shared" si="78"/>
        <v>44196</v>
      </c>
      <c r="AB973" s="414">
        <f t="shared" si="78"/>
        <v>44227</v>
      </c>
      <c r="AC973" s="414">
        <f t="shared" si="78"/>
        <v>44255</v>
      </c>
      <c r="AD973" s="414">
        <f t="shared" si="78"/>
        <v>44286</v>
      </c>
      <c r="AE973" s="414">
        <f t="shared" si="78"/>
        <v>44316</v>
      </c>
      <c r="AF973" s="414">
        <f t="shared" si="78"/>
        <v>44347</v>
      </c>
      <c r="AG973" s="414">
        <f t="shared" si="78"/>
        <v>44377</v>
      </c>
      <c r="AH973" s="414">
        <f t="shared" si="78"/>
        <v>44408</v>
      </c>
      <c r="AI973" s="414">
        <f t="shared" si="78"/>
        <v>44439</v>
      </c>
      <c r="AJ973" s="414">
        <f t="shared" si="78"/>
        <v>44469</v>
      </c>
      <c r="AK973" s="414">
        <f t="shared" si="78"/>
        <v>44500</v>
      </c>
      <c r="AL973" s="414">
        <f t="shared" si="78"/>
        <v>44530</v>
      </c>
      <c r="AM973" s="414">
        <f t="shared" si="78"/>
        <v>44561</v>
      </c>
      <c r="AN973" s="414">
        <f t="shared" si="78"/>
        <v>44592</v>
      </c>
      <c r="AO973" s="414">
        <f t="shared" si="78"/>
        <v>44620</v>
      </c>
      <c r="AP973" s="414">
        <f t="shared" si="78"/>
        <v>44651</v>
      </c>
      <c r="AQ973" s="414">
        <f t="shared" si="78"/>
        <v>44681</v>
      </c>
      <c r="AR973" s="414">
        <f t="shared" si="78"/>
        <v>44712</v>
      </c>
      <c r="AS973" s="414">
        <f t="shared" si="78"/>
        <v>44742</v>
      </c>
      <c r="AT973" s="414">
        <f t="shared" si="78"/>
        <v>44773</v>
      </c>
      <c r="AU973" s="414">
        <f t="shared" si="78"/>
        <v>44804</v>
      </c>
      <c r="AV973" s="414">
        <f t="shared" si="78"/>
        <v>44834</v>
      </c>
      <c r="AW973" s="414">
        <f t="shared" si="78"/>
        <v>44865</v>
      </c>
      <c r="AX973" s="414">
        <f t="shared" si="78"/>
        <v>44895</v>
      </c>
      <c r="AY973" s="414">
        <f t="shared" si="78"/>
        <v>44926</v>
      </c>
      <c r="AZ973" s="414">
        <f t="shared" si="78"/>
        <v>44957</v>
      </c>
      <c r="BA973" s="414">
        <f t="shared" si="78"/>
        <v>44985</v>
      </c>
      <c r="BB973" s="414">
        <f t="shared" si="78"/>
        <v>45016</v>
      </c>
      <c r="BC973" s="414">
        <f t="shared" si="78"/>
        <v>45046</v>
      </c>
      <c r="BD973" s="414">
        <f t="shared" si="78"/>
        <v>45077</v>
      </c>
      <c r="BE973" s="414">
        <f t="shared" si="78"/>
        <v>45107</v>
      </c>
      <c r="BF973" s="414">
        <f t="shared" si="78"/>
        <v>45138</v>
      </c>
      <c r="BG973" s="414">
        <f t="shared" si="78"/>
        <v>45169</v>
      </c>
      <c r="BH973" s="414">
        <f t="shared" si="78"/>
        <v>45199</v>
      </c>
      <c r="BI973" s="414">
        <f t="shared" si="78"/>
        <v>45230</v>
      </c>
      <c r="BJ973" s="414">
        <f t="shared" si="78"/>
        <v>45260</v>
      </c>
      <c r="BK973" s="414">
        <f t="shared" si="78"/>
        <v>45291</v>
      </c>
      <c r="BL973" s="414">
        <f t="shared" si="78"/>
        <v>45322</v>
      </c>
      <c r="BM973" s="414">
        <f t="shared" si="78"/>
        <v>45351</v>
      </c>
      <c r="BN973" s="414">
        <f t="shared" si="78"/>
        <v>45382</v>
      </c>
      <c r="BO973" s="414">
        <f t="shared" si="78"/>
        <v>45412</v>
      </c>
      <c r="BP973" s="414">
        <f t="shared" si="78"/>
        <v>45443</v>
      </c>
      <c r="BQ973" s="414">
        <f t="shared" si="78"/>
        <v>45473</v>
      </c>
      <c r="BR973" s="414">
        <f t="shared" si="78"/>
        <v>45504</v>
      </c>
      <c r="BS973" s="414">
        <f t="shared" ref="BS973:BX973" si="79">EOMONTH(BR973,1)</f>
        <v>45535</v>
      </c>
      <c r="BT973" s="414">
        <f t="shared" si="79"/>
        <v>45565</v>
      </c>
      <c r="BU973" s="414">
        <f t="shared" si="79"/>
        <v>45596</v>
      </c>
      <c r="BV973" s="414">
        <f t="shared" si="79"/>
        <v>45626</v>
      </c>
      <c r="BW973" s="414">
        <f t="shared" si="79"/>
        <v>45657</v>
      </c>
      <c r="BX973" s="414">
        <f t="shared" si="79"/>
        <v>45688</v>
      </c>
      <c r="BY973" s="414">
        <f t="shared" ref="BY973" si="80">EOMONTH(BX973,1)</f>
        <v>45716</v>
      </c>
      <c r="BZ973" s="414">
        <f t="shared" ref="BZ973" si="81">EOMONTH(BY973,1)</f>
        <v>45747</v>
      </c>
      <c r="CA973" s="414">
        <f t="shared" ref="CA973" si="82">EOMONTH(BZ973,1)</f>
        <v>45777</v>
      </c>
      <c r="CB973" s="414">
        <f t="shared" ref="CB973" si="83">EOMONTH(CA973,1)</f>
        <v>45808</v>
      </c>
      <c r="CC973" s="414">
        <f t="shared" ref="CC973" si="84">EOMONTH(CB973,1)</f>
        <v>45838</v>
      </c>
      <c r="CD973" s="414">
        <f t="shared" ref="CD973" si="85">EOMONTH(CC973,1)</f>
        <v>45869</v>
      </c>
      <c r="CE973" s="414">
        <f t="shared" ref="CE973" si="86">EOMONTH(CD973,1)</f>
        <v>45900</v>
      </c>
      <c r="CF973" s="414">
        <f t="shared" ref="CF973" si="87">EOMONTH(CE973,1)</f>
        <v>45930</v>
      </c>
      <c r="CG973" s="414">
        <f t="shared" ref="CG973" si="88">EOMONTH(CF973,1)</f>
        <v>45961</v>
      </c>
      <c r="CH973" s="414">
        <f t="shared" ref="CH973" si="89">EOMONTH(CG973,1)</f>
        <v>45991</v>
      </c>
      <c r="CI973" s="414">
        <f t="shared" ref="CI973" si="90">EOMONTH(CH973,1)</f>
        <v>46022</v>
      </c>
      <c r="CJ973" s="414">
        <f t="shared" ref="CJ973" si="91">EOMONTH(CI973,1)</f>
        <v>46053</v>
      </c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</row>
    <row r="974" spans="3:124" outlineLevel="1">
      <c r="C974" s="4" t="s">
        <v>337</v>
      </c>
      <c r="D974" s="284">
        <f t="array" aca="1" ref="D974" ca="1">SUMPRODUCT(0+(Summary!$D$5:$D$20="Yes"),IFERROR(N(INDIRECT("'"&amp;Summary!$C$5:$C$20&amp;"'!"&amp;ADDRESS(ROW(),COLUMN()))),0))</f>
        <v>-57085548</v>
      </c>
      <c r="E974" s="345">
        <f t="array" aca="1" ref="E974" ca="1">SUMPRODUCT(0+(Summary!$D$5:$D$20="Yes"),IFERROR(N(INDIRECT("'"&amp;Summary!$C$5:$C$20&amp;"'!"&amp;ADDRESS(ROW(),COLUMN()))),0))</f>
        <v>-690452.26190476189</v>
      </c>
      <c r="F974" s="345">
        <f t="array" aca="1" ref="F974" ca="1">SUMPRODUCT(0+(Summary!$D$5:$D$20="Yes"),IFERROR(N(INDIRECT("'"&amp;Summary!$C$5:$C$20&amp;"'!"&amp;ADDRESS(ROW(),COLUMN()))),0))</f>
        <v>-429452.26190476201</v>
      </c>
      <c r="G974" s="345">
        <f t="array" aca="1" ref="G974" ca="1">SUMPRODUCT(0+(Summary!$D$5:$D$20="Yes"),IFERROR(N(INDIRECT("'"&amp;Summary!$C$5:$C$20&amp;"'!"&amp;ADDRESS(ROW(),COLUMN()))),0))</f>
        <v>-374522.26190476189</v>
      </c>
      <c r="H974" s="345">
        <f t="array" aca="1" ref="H974" ca="1">SUMPRODUCT(0+(Summary!$D$5:$D$20="Yes"),IFERROR(N(INDIRECT("'"&amp;Summary!$C$5:$C$20&amp;"'!"&amp;ADDRESS(ROW(),COLUMN()))),0))</f>
        <v>-290388.26190476189</v>
      </c>
      <c r="I974" s="345">
        <f t="array" aca="1" ref="I974" ca="1">SUMPRODUCT(0+(Summary!$D$5:$D$20="Yes"),IFERROR(N(INDIRECT("'"&amp;Summary!$C$5:$C$20&amp;"'!"&amp;ADDRESS(ROW(),COLUMN()))),0))</f>
        <v>-535166.33333333349</v>
      </c>
      <c r="J974" s="345">
        <f t="array" aca="1" ref="J974" ca="1">SUMPRODUCT(0+(Summary!$D$5:$D$20="Yes"),IFERROR(N(INDIRECT("'"&amp;Summary!$C$5:$C$20&amp;"'!"&amp;ADDRESS(ROW(),COLUMN()))),0))</f>
        <v>-459995.33333333337</v>
      </c>
      <c r="K974" s="345">
        <f t="array" aca="1" ref="K974" ca="1">SUMPRODUCT(0+(Summary!$D$5:$D$20="Yes"),IFERROR(N(INDIRECT("'"&amp;Summary!$C$5:$C$20&amp;"'!"&amp;ADDRESS(ROW(),COLUMN()))),0))</f>
        <v>-375861.33333333337</v>
      </c>
      <c r="L974" s="345">
        <f t="array" aca="1" ref="L974" ca="1">SUMPRODUCT(0+(Summary!$D$5:$D$20="Yes"),IFERROR(N(INDIRECT("'"&amp;Summary!$C$5:$C$20&amp;"'!"&amp;ADDRESS(ROW(),COLUMN()))),0))</f>
        <v>-344111.33333333337</v>
      </c>
      <c r="M974" s="345">
        <f t="array" aca="1" ref="M974" ca="1">SUMPRODUCT(0+(Summary!$D$5:$D$20="Yes"),IFERROR(N(INDIRECT("'"&amp;Summary!$C$5:$C$20&amp;"'!"&amp;ADDRESS(ROW(),COLUMN()))),0))</f>
        <v>-341681.33333333337</v>
      </c>
      <c r="N974" s="345">
        <f t="array" aca="1" ref="N974" ca="1">SUMPRODUCT(0+(Summary!$D$5:$D$20="Yes"),IFERROR(N(INDIRECT("'"&amp;Summary!$C$5:$C$20&amp;"'!"&amp;ADDRESS(ROW(),COLUMN()))),0))</f>
        <v>-226786.73809523811</v>
      </c>
      <c r="O974" s="345">
        <f t="array" aca="1" ref="O974" ca="1">SUMPRODUCT(0+(Summary!$D$5:$D$20="Yes"),IFERROR(N(INDIRECT("'"&amp;Summary!$C$5:$C$20&amp;"'!"&amp;ADDRESS(ROW(),COLUMN()))),0))</f>
        <v>22687.619047619046</v>
      </c>
      <c r="P974" s="345">
        <f t="array" aca="1" ref="P974" ca="1">SUMPRODUCT(0+(Summary!$D$5:$D$20="Yes"),IFERROR(N(INDIRECT("'"&amp;Summary!$C$5:$C$20&amp;"'!"&amp;ADDRESS(ROW(),COLUMN()))),0))</f>
        <v>44370.095238095229</v>
      </c>
      <c r="Q974" s="345">
        <f t="array" aca="1" ref="Q974" ca="1">SUMPRODUCT(0+(Summary!$D$5:$D$20="Yes"),IFERROR(N(INDIRECT("'"&amp;Summary!$C$5:$C$20&amp;"'!"&amp;ADDRESS(ROW(),COLUMN()))),0))</f>
        <v>35673.468452380956</v>
      </c>
      <c r="R974" s="345">
        <f t="array" aca="1" ref="R974" ca="1">SUMPRODUCT(0+(Summary!$D$5:$D$20="Yes"),IFERROR(N(INDIRECT("'"&amp;Summary!$C$5:$C$20&amp;"'!"&amp;ADDRESS(ROW(),COLUMN()))),0))</f>
        <v>36928.468452380956</v>
      </c>
      <c r="S974" s="345">
        <f t="array" aca="1" ref="S974" ca="1">SUMPRODUCT(0+(Summary!$D$5:$D$20="Yes"),IFERROR(N(INDIRECT("'"&amp;Summary!$C$5:$C$20&amp;"'!"&amp;ADDRESS(ROW(),COLUMN()))),0))</f>
        <v>50366.587499999994</v>
      </c>
      <c r="T974" s="345">
        <f t="array" aca="1" ref="T974" ca="1">SUMPRODUCT(0+(Summary!$D$5:$D$20="Yes"),IFERROR(N(INDIRECT("'"&amp;Summary!$C$5:$C$20&amp;"'!"&amp;ADDRESS(ROW(),COLUMN()))),0))</f>
        <v>54736.747499999998</v>
      </c>
      <c r="U974" s="345">
        <f t="array" aca="1" ref="U974" ca="1">SUMPRODUCT(0+(Summary!$D$5:$D$20="Yes"),IFERROR(N(INDIRECT("'"&amp;Summary!$C$5:$C$20&amp;"'!"&amp;ADDRESS(ROW(),COLUMN()))),0))</f>
        <v>55931.747499999998</v>
      </c>
      <c r="V974" s="345">
        <f t="array" aca="1" ref="V974" ca="1">SUMPRODUCT(0+(Summary!$D$5:$D$20="Yes"),IFERROR(N(INDIRECT("'"&amp;Summary!$C$5:$C$20&amp;"'!"&amp;ADDRESS(ROW(),COLUMN()))),0))</f>
        <v>66221.747499999998</v>
      </c>
      <c r="W974" s="345">
        <f t="array" aca="1" ref="W974" ca="1">SUMPRODUCT(0+(Summary!$D$5:$D$20="Yes"),IFERROR(N(INDIRECT("'"&amp;Summary!$C$5:$C$20&amp;"'!"&amp;ADDRESS(ROW(),COLUMN()))),0))</f>
        <v>70531.907500000001</v>
      </c>
      <c r="X974" s="345">
        <f t="array" aca="1" ref="X974" ca="1">SUMPRODUCT(0+(Summary!$D$5:$D$20="Yes"),IFERROR(N(INDIRECT("'"&amp;Summary!$C$5:$C$20&amp;"'!"&amp;ADDRESS(ROW(),COLUMN()))),0))</f>
        <v>69061.907500000001</v>
      </c>
      <c r="Y974" s="345">
        <f t="array" aca="1" ref="Y974" ca="1">SUMPRODUCT(0+(Summary!$D$5:$D$20="Yes"),IFERROR(N(INDIRECT("'"&amp;Summary!$C$5:$C$20&amp;"'!"&amp;ADDRESS(ROW(),COLUMN()))),0))</f>
        <v>75966.907500000001</v>
      </c>
      <c r="Z974" s="345">
        <f t="array" aca="1" ref="Z974" ca="1">SUMPRODUCT(0+(Summary!$D$5:$D$20="Yes"),IFERROR(N(INDIRECT("'"&amp;Summary!$C$5:$C$20&amp;"'!"&amp;ADDRESS(ROW(),COLUMN()))),0))</f>
        <v>77582.067499999976</v>
      </c>
      <c r="AA974" s="345">
        <f t="array" aca="1" ref="AA974" ca="1">SUMPRODUCT(0+(Summary!$D$5:$D$20="Yes"),IFERROR(N(INDIRECT("'"&amp;Summary!$C$5:$C$20&amp;"'!"&amp;ADDRESS(ROW(),COLUMN()))),0))</f>
        <v>76082.067499999976</v>
      </c>
      <c r="AB974" s="345">
        <f t="array" aca="1" ref="AB974" ca="1">SUMPRODUCT(0+(Summary!$D$5:$D$20="Yes"),IFERROR(N(INDIRECT("'"&amp;Summary!$C$5:$C$20&amp;"'!"&amp;ADDRESS(ROW(),COLUMN()))),0))</f>
        <v>80262.067499999976</v>
      </c>
      <c r="AC974" s="345">
        <f t="array" aca="1" ref="AC974" ca="1">SUMPRODUCT(0+(Summary!$D$5:$D$20="Yes"),IFERROR(N(INDIRECT("'"&amp;Summary!$C$5:$C$20&amp;"'!"&amp;ADDRESS(ROW(),COLUMN()))),0))</f>
        <v>249143.59201634288</v>
      </c>
      <c r="AD974" s="345">
        <f t="array" aca="1" ref="AD974" ca="1">SUMPRODUCT(0+(Summary!$D$5:$D$20="Yes"),IFERROR(N(INDIRECT("'"&amp;Summary!$C$5:$C$20&amp;"'!"&amp;ADDRESS(ROW(),COLUMN()))),0))</f>
        <v>249143.59201634288</v>
      </c>
      <c r="AE974" s="345">
        <f t="array" aca="1" ref="AE974" ca="1">SUMPRODUCT(0+(Summary!$D$5:$D$20="Yes"),IFERROR(N(INDIRECT("'"&amp;Summary!$C$5:$C$20&amp;"'!"&amp;ADDRESS(ROW(),COLUMN()))),0))</f>
        <v>249143.59201634288</v>
      </c>
      <c r="AF974" s="345">
        <f t="array" aca="1" ref="AF974" ca="1">SUMPRODUCT(0+(Summary!$D$5:$D$20="Yes"),IFERROR(N(INDIRECT("'"&amp;Summary!$C$5:$C$20&amp;"'!"&amp;ADDRESS(ROW(),COLUMN()))),0))</f>
        <v>249143.59201634288</v>
      </c>
      <c r="AG974" s="345">
        <f t="array" aca="1" ref="AG974" ca="1">SUMPRODUCT(0+(Summary!$D$5:$D$20="Yes"),IFERROR(N(INDIRECT("'"&amp;Summary!$C$5:$C$20&amp;"'!"&amp;ADDRESS(ROW(),COLUMN()))),0))</f>
        <v>249143.59201634288</v>
      </c>
      <c r="AH974" s="345">
        <f t="array" aca="1" ref="AH974" ca="1">SUMPRODUCT(0+(Summary!$D$5:$D$20="Yes"),IFERROR(N(INDIRECT("'"&amp;Summary!$C$5:$C$20&amp;"'!"&amp;ADDRESS(ROW(),COLUMN()))),0))</f>
        <v>249143.59201634288</v>
      </c>
      <c r="AI974" s="345">
        <f t="array" aca="1" ref="AI974" ca="1">SUMPRODUCT(0+(Summary!$D$5:$D$20="Yes"),IFERROR(N(INDIRECT("'"&amp;Summary!$C$5:$C$20&amp;"'!"&amp;ADDRESS(ROW(),COLUMN()))),0))</f>
        <v>249143.59201634288</v>
      </c>
      <c r="AJ974" s="345">
        <f t="array" aca="1" ref="AJ974" ca="1">SUMPRODUCT(0+(Summary!$D$5:$D$20="Yes"),IFERROR(N(INDIRECT("'"&amp;Summary!$C$5:$C$20&amp;"'!"&amp;ADDRESS(ROW(),COLUMN()))),0))</f>
        <v>249143.59201634288</v>
      </c>
      <c r="AK974" s="345">
        <f t="array" aca="1" ref="AK974" ca="1">SUMPRODUCT(0+(Summary!$D$5:$D$20="Yes"),IFERROR(N(INDIRECT("'"&amp;Summary!$C$5:$C$20&amp;"'!"&amp;ADDRESS(ROW(),COLUMN()))),0))</f>
        <v>249143.59201634288</v>
      </c>
      <c r="AL974" s="345">
        <f t="array" aca="1" ref="AL974" ca="1">SUMPRODUCT(0+(Summary!$D$5:$D$20="Yes"),IFERROR(N(INDIRECT("'"&amp;Summary!$C$5:$C$20&amp;"'!"&amp;ADDRESS(ROW(),COLUMN()))),0))</f>
        <v>249143.59201634288</v>
      </c>
      <c r="AM974" s="345">
        <f t="array" aca="1" ref="AM974" ca="1">SUMPRODUCT(0+(Summary!$D$5:$D$20="Yes"),IFERROR(N(INDIRECT("'"&amp;Summary!$C$5:$C$20&amp;"'!"&amp;ADDRESS(ROW(),COLUMN()))),0))</f>
        <v>249143.59201634288</v>
      </c>
      <c r="AN974" s="345">
        <f t="array" aca="1" ref="AN974" ca="1">SUMPRODUCT(0+(Summary!$D$5:$D$20="Yes"),IFERROR(N(INDIRECT("'"&amp;Summary!$C$5:$C$20&amp;"'!"&amp;ADDRESS(ROW(),COLUMN()))),0))</f>
        <v>249143.59201634288</v>
      </c>
      <c r="AO974" s="345">
        <f t="array" aca="1" ref="AO974" ca="1">SUMPRODUCT(0+(Summary!$D$5:$D$20="Yes"),IFERROR(N(INDIRECT("'"&amp;Summary!$C$5:$C$20&amp;"'!"&amp;ADDRESS(ROW(),COLUMN()))),0))</f>
        <v>261848.46229032989</v>
      </c>
      <c r="AP974" s="345">
        <f t="array" aca="1" ref="AP974" ca="1">SUMPRODUCT(0+(Summary!$D$5:$D$20="Yes"),IFERROR(N(INDIRECT("'"&amp;Summary!$C$5:$C$20&amp;"'!"&amp;ADDRESS(ROW(),COLUMN()))),0))</f>
        <v>261848.46229032989</v>
      </c>
      <c r="AQ974" s="345">
        <f t="array" aca="1" ref="AQ974" ca="1">SUMPRODUCT(0+(Summary!$D$5:$D$20="Yes"),IFERROR(N(INDIRECT("'"&amp;Summary!$C$5:$C$20&amp;"'!"&amp;ADDRESS(ROW(),COLUMN()))),0))</f>
        <v>261848.46229032989</v>
      </c>
      <c r="AR974" s="345">
        <f t="array" aca="1" ref="AR974" ca="1">SUMPRODUCT(0+(Summary!$D$5:$D$20="Yes"),IFERROR(N(INDIRECT("'"&amp;Summary!$C$5:$C$20&amp;"'!"&amp;ADDRESS(ROW(),COLUMN()))),0))</f>
        <v>261848.46229032989</v>
      </c>
      <c r="AS974" s="345">
        <f t="array" aca="1" ref="AS974" ca="1">SUMPRODUCT(0+(Summary!$D$5:$D$20="Yes"),IFERROR(N(INDIRECT("'"&amp;Summary!$C$5:$C$20&amp;"'!"&amp;ADDRESS(ROW(),COLUMN()))),0))</f>
        <v>261848.46229032989</v>
      </c>
      <c r="AT974" s="345">
        <f t="array" aca="1" ref="AT974" ca="1">SUMPRODUCT(0+(Summary!$D$5:$D$20="Yes"),IFERROR(N(INDIRECT("'"&amp;Summary!$C$5:$C$20&amp;"'!"&amp;ADDRESS(ROW(),COLUMN()))),0))</f>
        <v>261848.46229032989</v>
      </c>
      <c r="AU974" s="345">
        <f t="array" aca="1" ref="AU974" ca="1">SUMPRODUCT(0+(Summary!$D$5:$D$20="Yes"),IFERROR(N(INDIRECT("'"&amp;Summary!$C$5:$C$20&amp;"'!"&amp;ADDRESS(ROW(),COLUMN()))),0))</f>
        <v>261848.46229032989</v>
      </c>
      <c r="AV974" s="345">
        <f t="array" aca="1" ref="AV974" ca="1">SUMPRODUCT(0+(Summary!$D$5:$D$20="Yes"),IFERROR(N(INDIRECT("'"&amp;Summary!$C$5:$C$20&amp;"'!"&amp;ADDRESS(ROW(),COLUMN()))),0))</f>
        <v>261848.46229032989</v>
      </c>
      <c r="AW974" s="345">
        <f t="array" aca="1" ref="AW974" ca="1">SUMPRODUCT(0+(Summary!$D$5:$D$20="Yes"),IFERROR(N(INDIRECT("'"&amp;Summary!$C$5:$C$20&amp;"'!"&amp;ADDRESS(ROW(),COLUMN()))),0))</f>
        <v>261848.46229032989</v>
      </c>
      <c r="AX974" s="345">
        <f t="array" aca="1" ref="AX974" ca="1">SUMPRODUCT(0+(Summary!$D$5:$D$20="Yes"),IFERROR(N(INDIRECT("'"&amp;Summary!$C$5:$C$20&amp;"'!"&amp;ADDRESS(ROW(),COLUMN()))),0))</f>
        <v>261848.46229032989</v>
      </c>
      <c r="AY974" s="345">
        <f t="array" aca="1" ref="AY974" ca="1">SUMPRODUCT(0+(Summary!$D$5:$D$20="Yes"),IFERROR(N(INDIRECT("'"&amp;Summary!$C$5:$C$20&amp;"'!"&amp;ADDRESS(ROW(),COLUMN()))),0))</f>
        <v>261848.46229032989</v>
      </c>
      <c r="AZ974" s="345">
        <f t="array" aca="1" ref="AZ974" ca="1">SUMPRODUCT(0+(Summary!$D$5:$D$20="Yes"),IFERROR(N(INDIRECT("'"&amp;Summary!$C$5:$C$20&amp;"'!"&amp;ADDRESS(ROW(),COLUMN()))),0))</f>
        <v>52235114.219130829</v>
      </c>
      <c r="BA974" s="345">
        <f t="array" aca="1" ref="BA974" ca="1">SUMPRODUCT(0+(Summary!$D$5:$D$20="Yes"),IFERROR(N(INDIRECT("'"&amp;Summary!$C$5:$C$20&amp;"'!"&amp;ADDRESS(ROW(),COLUMN()))),0))</f>
        <v>109422.67849436161</v>
      </c>
      <c r="BB974" s="345">
        <f t="array" aca="1" ref="BB974" ca="1">SUMPRODUCT(0+(Summary!$D$5:$D$20="Yes"),IFERROR(N(INDIRECT("'"&amp;Summary!$C$5:$C$20&amp;"'!"&amp;ADDRESS(ROW(),COLUMN()))),0))</f>
        <v>17479660.616326682</v>
      </c>
      <c r="BC974" s="345">
        <f t="array" aca="1" ref="BC974" ca="1">SUMPRODUCT(0+(Summary!$D$5:$D$20="Yes"),IFERROR(N(INDIRECT("'"&amp;Summary!$C$5:$C$20&amp;"'!"&amp;ADDRESS(ROW(),COLUMN()))),0))</f>
        <v>57192.581602254111</v>
      </c>
      <c r="BD974" s="345">
        <f t="array" aca="1" ref="BD974" ca="1">SUMPRODUCT(0+(Summary!$D$5:$D$20="Yes"),IFERROR(N(INDIRECT("'"&amp;Summary!$C$5:$C$20&amp;"'!"&amp;ADDRESS(ROW(),COLUMN()))),0))</f>
        <v>57192.581602254111</v>
      </c>
      <c r="BE974" s="345">
        <f t="array" aca="1" ref="BE974" ca="1">SUMPRODUCT(0+(Summary!$D$5:$D$20="Yes"),IFERROR(N(INDIRECT("'"&amp;Summary!$C$5:$C$20&amp;"'!"&amp;ADDRESS(ROW(),COLUMN()))),0))</f>
        <v>57192.581602254111</v>
      </c>
      <c r="BF974" s="345">
        <f t="array" aca="1" ref="BF974" ca="1">SUMPRODUCT(0+(Summary!$D$5:$D$20="Yes"),IFERROR(N(INDIRECT("'"&amp;Summary!$C$5:$C$20&amp;"'!"&amp;ADDRESS(ROW(),COLUMN()))),0))</f>
        <v>57192.581602254111</v>
      </c>
      <c r="BG974" s="345">
        <f t="array" aca="1" ref="BG974" ca="1">SUMPRODUCT(0+(Summary!$D$5:$D$20="Yes"),IFERROR(N(INDIRECT("'"&amp;Summary!$C$5:$C$20&amp;"'!"&amp;ADDRESS(ROW(),COLUMN()))),0))</f>
        <v>57192.581602254111</v>
      </c>
      <c r="BH974" s="345">
        <f t="array" aca="1" ref="BH974" ca="1">SUMPRODUCT(0+(Summary!$D$5:$D$20="Yes"),IFERROR(N(INDIRECT("'"&amp;Summary!$C$5:$C$20&amp;"'!"&amp;ADDRESS(ROW(),COLUMN()))),0))</f>
        <v>57192.581602254111</v>
      </c>
      <c r="BI974" s="345">
        <f t="array" aca="1" ref="BI974" ca="1">SUMPRODUCT(0+(Summary!$D$5:$D$20="Yes"),IFERROR(N(INDIRECT("'"&amp;Summary!$C$5:$C$20&amp;"'!"&amp;ADDRESS(ROW(),COLUMN()))),0))</f>
        <v>57192.581602254111</v>
      </c>
      <c r="BJ974" s="345">
        <f t="array" aca="1" ref="BJ974" ca="1">SUMPRODUCT(0+(Summary!$D$5:$D$20="Yes"),IFERROR(N(INDIRECT("'"&amp;Summary!$C$5:$C$20&amp;"'!"&amp;ADDRESS(ROW(),COLUMN()))),0))</f>
        <v>57192.581602254111</v>
      </c>
      <c r="BK974" s="345">
        <f t="array" aca="1" ref="BK974" ca="1">SUMPRODUCT(0+(Summary!$D$5:$D$20="Yes"),IFERROR(N(INDIRECT("'"&amp;Summary!$C$5:$C$20&amp;"'!"&amp;ADDRESS(ROW(),COLUMN()))),0))</f>
        <v>57192.581602254111</v>
      </c>
      <c r="BL974" s="345">
        <f t="array" aca="1" ref="BL974" ca="1">SUMPRODUCT(0+(Summary!$D$5:$D$20="Yes"),IFERROR(N(INDIRECT("'"&amp;Summary!$C$5:$C$20&amp;"'!"&amp;ADDRESS(ROW(),COLUMN()))),0))</f>
        <v>13203675.250021404</v>
      </c>
      <c r="BM974" s="345">
        <f t="array" aca="1" ref="BM974" ca="1">SUMPRODUCT(0+(Summary!$D$5:$D$20="Yes"),IFERROR(N(INDIRECT("'"&amp;Summary!$C$5:$C$20&amp;"'!"&amp;ADDRESS(ROW(),COLUMN()))),0))</f>
        <v>18058.098368819203</v>
      </c>
      <c r="BN974" s="345">
        <f t="array" aca="1" ref="BN974" ca="1">SUMPRODUCT(0+(Summary!$D$5:$D$20="Yes"),IFERROR(N(INDIRECT("'"&amp;Summary!$C$5:$C$20&amp;"'!"&amp;ADDRESS(ROW(),COLUMN()))),0))</f>
        <v>6023665.670170404</v>
      </c>
      <c r="BO974" s="345">
        <f t="array" aca="1" ref="BO974" ca="1">SUMPRODUCT(0+(Summary!$D$5:$D$20="Yes"),IFERROR(N(INDIRECT("'"&amp;Summary!$C$5:$C$20&amp;"'!"&amp;ADDRESS(ROW(),COLUMN()))),0))</f>
        <v>0</v>
      </c>
      <c r="BP974" s="345">
        <f t="array" aca="1" ref="BP974" ca="1">SUMPRODUCT(0+(Summary!$D$5:$D$20="Yes"),IFERROR(N(INDIRECT("'"&amp;Summary!$C$5:$C$20&amp;"'!"&amp;ADDRESS(ROW(),COLUMN()))),0))</f>
        <v>0</v>
      </c>
      <c r="BQ974" s="345">
        <f t="array" aca="1" ref="BQ974" ca="1">SUMPRODUCT(0+(Summary!$D$5:$D$20="Yes"),IFERROR(N(INDIRECT("'"&amp;Summary!$C$5:$C$20&amp;"'!"&amp;ADDRESS(ROW(),COLUMN()))),0))</f>
        <v>0</v>
      </c>
      <c r="BR974" s="345">
        <f t="array" aca="1" ref="BR974" ca="1">SUMPRODUCT(0+(Summary!$D$5:$D$20="Yes"),IFERROR(N(INDIRECT("'"&amp;Summary!$C$5:$C$20&amp;"'!"&amp;ADDRESS(ROW(),COLUMN()))),0))</f>
        <v>0</v>
      </c>
      <c r="BS974" s="345">
        <f t="array" aca="1" ref="BS974" ca="1">SUMPRODUCT(0+(Summary!$D$5:$D$20="Yes"),IFERROR(N(INDIRECT("'"&amp;Summary!$C$5:$C$20&amp;"'!"&amp;ADDRESS(ROW(),COLUMN()))),0))</f>
        <v>0</v>
      </c>
      <c r="BT974" s="345">
        <f t="array" aca="1" ref="BT974" ca="1">SUMPRODUCT(0+(Summary!$D$5:$D$20="Yes"),IFERROR(N(INDIRECT("'"&amp;Summary!$C$5:$C$20&amp;"'!"&amp;ADDRESS(ROW(),COLUMN()))),0))</f>
        <v>0</v>
      </c>
      <c r="BU974" s="345">
        <f t="array" aca="1" ref="BU974" ca="1">SUMPRODUCT(0+(Summary!$D$5:$D$20="Yes"),IFERROR(N(INDIRECT("'"&amp;Summary!$C$5:$C$20&amp;"'!"&amp;ADDRESS(ROW(),COLUMN()))),0))</f>
        <v>0</v>
      </c>
      <c r="BV974" s="345">
        <f t="array" aca="1" ref="BV974" ca="1">SUMPRODUCT(0+(Summary!$D$5:$D$20="Yes"),IFERROR(N(INDIRECT("'"&amp;Summary!$C$5:$C$20&amp;"'!"&amp;ADDRESS(ROW(),COLUMN()))),0))</f>
        <v>0</v>
      </c>
      <c r="BW974" s="345">
        <f t="array" aca="1" ref="BW974" ca="1">SUMPRODUCT(0+(Summary!$D$5:$D$20="Yes"),IFERROR(N(INDIRECT("'"&amp;Summary!$C$5:$C$20&amp;"'!"&amp;ADDRESS(ROW(),COLUMN()))),0))</f>
        <v>0</v>
      </c>
      <c r="BX974" s="345">
        <f t="array" aca="1" ref="BX974" ca="1">SUMPRODUCT(0+(Summary!$D$5:$D$20="Yes"),IFERROR(N(INDIRECT("'"&amp;Summary!$C$5:$C$20&amp;"'!"&amp;ADDRESS(ROW(),COLUMN()))),0))</f>
        <v>0</v>
      </c>
      <c r="BY974" s="345">
        <f t="array" aca="1" ref="BY974" ca="1">SUMPRODUCT(0+(Summary!$D$5:$D$20="Yes"),IFERROR(N(INDIRECT("'"&amp;Summary!$C$5:$C$20&amp;"'!"&amp;ADDRESS(ROW(),COLUMN()))),0))</f>
        <v>0</v>
      </c>
      <c r="BZ974" s="345">
        <f t="array" aca="1" ref="BZ974" ca="1">SUMPRODUCT(0+(Summary!$D$5:$D$20="Yes"),IFERROR(N(INDIRECT("'"&amp;Summary!$C$5:$C$20&amp;"'!"&amp;ADDRESS(ROW(),COLUMN()))),0))</f>
        <v>0</v>
      </c>
      <c r="CA974" s="345">
        <f t="array" aca="1" ref="CA974" ca="1">SUMPRODUCT(0+(Summary!$D$5:$D$20="Yes"),IFERROR(N(INDIRECT("'"&amp;Summary!$C$5:$C$20&amp;"'!"&amp;ADDRESS(ROW(),COLUMN()))),0))</f>
        <v>0</v>
      </c>
      <c r="CB974" s="345">
        <f t="array" aca="1" ref="CB974" ca="1">SUMPRODUCT(0+(Summary!$D$5:$D$20="Yes"),IFERROR(N(INDIRECT("'"&amp;Summary!$C$5:$C$20&amp;"'!"&amp;ADDRESS(ROW(),COLUMN()))),0))</f>
        <v>0</v>
      </c>
      <c r="CC974" s="345">
        <f t="array" aca="1" ref="CC974" ca="1">SUMPRODUCT(0+(Summary!$D$5:$D$20="Yes"),IFERROR(N(INDIRECT("'"&amp;Summary!$C$5:$C$20&amp;"'!"&amp;ADDRESS(ROW(),COLUMN()))),0))</f>
        <v>0</v>
      </c>
      <c r="CD974" s="345">
        <f t="array" aca="1" ref="CD974" ca="1">SUMPRODUCT(0+(Summary!$D$5:$D$20="Yes"),IFERROR(N(INDIRECT("'"&amp;Summary!$C$5:$C$20&amp;"'!"&amp;ADDRESS(ROW(),COLUMN()))),0))</f>
        <v>0</v>
      </c>
      <c r="CE974" s="345">
        <f t="array" aca="1" ref="CE974" ca="1">SUMPRODUCT(0+(Summary!$D$5:$D$20="Yes"),IFERROR(N(INDIRECT("'"&amp;Summary!$C$5:$C$20&amp;"'!"&amp;ADDRESS(ROW(),COLUMN()))),0))</f>
        <v>0</v>
      </c>
      <c r="CF974" s="345">
        <f t="array" aca="1" ref="CF974" ca="1">SUMPRODUCT(0+(Summary!$D$5:$D$20="Yes"),IFERROR(N(INDIRECT("'"&amp;Summary!$C$5:$C$20&amp;"'!"&amp;ADDRESS(ROW(),COLUMN()))),0))</f>
        <v>0</v>
      </c>
      <c r="CG974" s="345">
        <f t="array" aca="1" ref="CG974" ca="1">SUMPRODUCT(0+(Summary!$D$5:$D$20="Yes"),IFERROR(N(INDIRECT("'"&amp;Summary!$C$5:$C$20&amp;"'!"&amp;ADDRESS(ROW(),COLUMN()))),0))</f>
        <v>0</v>
      </c>
      <c r="CH974" s="345">
        <f t="array" aca="1" ref="CH974" ca="1">SUMPRODUCT(0+(Summary!$D$5:$D$20="Yes"),IFERROR(N(INDIRECT("'"&amp;Summary!$C$5:$C$20&amp;"'!"&amp;ADDRESS(ROW(),COLUMN()))),0))</f>
        <v>0</v>
      </c>
      <c r="CI974" s="345">
        <f t="array" aca="1" ref="CI974" ca="1">SUMPRODUCT(0+(Summary!$D$5:$D$20="Yes"),IFERROR(N(INDIRECT("'"&amp;Summary!$C$5:$C$20&amp;"'!"&amp;ADDRESS(ROW(),COLUMN()))),0))</f>
        <v>0</v>
      </c>
      <c r="CJ974" s="345">
        <f t="array" aca="1" ref="CJ974" ca="1">SUMPRODUCT(0+(Summary!$D$5:$D$20="Yes"),IFERROR(N(INDIRECT("'"&amp;Summary!$C$5:$C$20&amp;"'!"&amp;ADDRESS(ROW(),COLUMN()))),0))</f>
        <v>0</v>
      </c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</row>
    <row r="975" spans="3:124" outlineLevel="1"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</row>
    <row r="976" spans="3:124" outlineLevel="1">
      <c r="C976" s="4" t="s">
        <v>40</v>
      </c>
      <c r="D976" s="228">
        <f ca="1">XIRR(D974:DT974,D973:DT973)</f>
        <v>0.1165301024913788</v>
      </c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</row>
    <row r="977" spans="2:124" outlineLevel="1"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</row>
    <row r="978" spans="2:124" outlineLevel="1"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</row>
    <row r="979" spans="2:124" outlineLevel="1">
      <c r="C979" s="4" t="s">
        <v>339</v>
      </c>
      <c r="D979" s="284">
        <f t="array" aca="1" ref="D979" ca="1">SUMPRODUCT(0+(Summary!$D$5:$D$20="Yes"),IFERROR(N(INDIRECT("'"&amp;Summary!$C$5:$C$20&amp;"'!"&amp;ADDRESS(ROW(),COLUMN()))),0))</f>
        <v>-11417109.599999998</v>
      </c>
      <c r="E979" s="284">
        <f t="array" aca="1" ref="E979" ca="1">SUMPRODUCT(0+(Summary!$D$5:$D$20="Yes"),IFERROR(N(INDIRECT("'"&amp;Summary!$C$5:$C$20&amp;"'!"&amp;ADDRESS(ROW(),COLUMN()))),0))</f>
        <v>0</v>
      </c>
      <c r="F979" s="284">
        <f t="array" aca="1" ref="F979" ca="1">SUMPRODUCT(0+(Summary!$D$5:$D$20="Yes"),IFERROR(N(INDIRECT("'"&amp;Summary!$C$5:$C$20&amp;"'!"&amp;ADDRESS(ROW(),COLUMN()))),0))</f>
        <v>0</v>
      </c>
      <c r="G979" s="284">
        <f t="array" aca="1" ref="G979" ca="1">SUMPRODUCT(0+(Summary!$D$5:$D$20="Yes"),IFERROR(N(INDIRECT("'"&amp;Summary!$C$5:$C$20&amp;"'!"&amp;ADDRESS(ROW(),COLUMN()))),0))</f>
        <v>0</v>
      </c>
      <c r="H979" s="284">
        <f t="array" aca="1" ref="H979" ca="1">SUMPRODUCT(0+(Summary!$D$5:$D$20="Yes"),IFERROR(N(INDIRECT("'"&amp;Summary!$C$5:$C$20&amp;"'!"&amp;ADDRESS(ROW(),COLUMN()))),0))</f>
        <v>0</v>
      </c>
      <c r="I979" s="284">
        <f t="array" aca="1" ref="I979" ca="1">SUMPRODUCT(0+(Summary!$D$5:$D$20="Yes"),IFERROR(N(INDIRECT("'"&amp;Summary!$C$5:$C$20&amp;"'!"&amp;ADDRESS(ROW(),COLUMN()))),0))</f>
        <v>0</v>
      </c>
      <c r="J979" s="284">
        <f t="array" aca="1" ref="J979" ca="1">SUMPRODUCT(0+(Summary!$D$5:$D$20="Yes"),IFERROR(N(INDIRECT("'"&amp;Summary!$C$5:$C$20&amp;"'!"&amp;ADDRESS(ROW(),COLUMN()))),0))</f>
        <v>0</v>
      </c>
      <c r="K979" s="284">
        <f t="array" aca="1" ref="K979" ca="1">SUMPRODUCT(0+(Summary!$D$5:$D$20="Yes"),IFERROR(N(INDIRECT("'"&amp;Summary!$C$5:$C$20&amp;"'!"&amp;ADDRESS(ROW(),COLUMN()))),0))</f>
        <v>0</v>
      </c>
      <c r="L979" s="284">
        <f t="array" aca="1" ref="L979" ca="1">SUMPRODUCT(0+(Summary!$D$5:$D$20="Yes"),IFERROR(N(INDIRECT("'"&amp;Summary!$C$5:$C$20&amp;"'!"&amp;ADDRESS(ROW(),COLUMN()))),0))</f>
        <v>0</v>
      </c>
      <c r="M979" s="284">
        <f t="array" aca="1" ref="M979" ca="1">SUMPRODUCT(0+(Summary!$D$5:$D$20="Yes"),IFERROR(N(INDIRECT("'"&amp;Summary!$C$5:$C$20&amp;"'!"&amp;ADDRESS(ROW(),COLUMN()))),0))</f>
        <v>0</v>
      </c>
      <c r="N979" s="284">
        <f t="array" aca="1" ref="N979" ca="1">SUMPRODUCT(0+(Summary!$D$5:$D$20="Yes"),IFERROR(N(INDIRECT("'"&amp;Summary!$C$5:$C$20&amp;"'!"&amp;ADDRESS(ROW(),COLUMN()))),0))</f>
        <v>-251014.88666666669</v>
      </c>
      <c r="O979" s="284">
        <f t="array" aca="1" ref="O979" ca="1">SUMPRODUCT(0+(Summary!$D$5:$D$20="Yes"),IFERROR(N(INDIRECT("'"&amp;Summary!$C$5:$C$20&amp;"'!"&amp;ADDRESS(ROW(),COLUMN()))),0))</f>
        <v>-98214.886666666673</v>
      </c>
      <c r="P979" s="284">
        <f t="array" aca="1" ref="P979" ca="1">SUMPRODUCT(0+(Summary!$D$5:$D$20="Yes"),IFERROR(N(INDIRECT("'"&amp;Summary!$C$5:$C$20&amp;"'!"&amp;ADDRESS(ROW(),COLUMN()))),0))</f>
        <v>-98214.886666666673</v>
      </c>
      <c r="Q979" s="284">
        <f t="array" aca="1" ref="Q979" ca="1">SUMPRODUCT(0+(Summary!$D$5:$D$20="Yes"),IFERROR(N(INDIRECT("'"&amp;Summary!$C$5:$C$20&amp;"'!"&amp;ADDRESS(ROW(),COLUMN()))),0))</f>
        <v>-105140.23404761904</v>
      </c>
      <c r="R979" s="284">
        <f t="array" aca="1" ref="R979" ca="1">SUMPRODUCT(0+(Summary!$D$5:$D$20="Yes"),IFERROR(N(INDIRECT("'"&amp;Summary!$C$5:$C$20&amp;"'!"&amp;ADDRESS(ROW(),COLUMN()))),0))</f>
        <v>-105140.23404761904</v>
      </c>
      <c r="S979" s="284">
        <f t="array" aca="1" ref="S979" ca="1">SUMPRODUCT(0+(Summary!$D$5:$D$20="Yes"),IFERROR(N(INDIRECT("'"&amp;Summary!$C$5:$C$20&amp;"'!"&amp;ADDRESS(ROW(),COLUMN()))),0))</f>
        <v>-101932.11500000001</v>
      </c>
      <c r="T979" s="284">
        <f t="array" aca="1" ref="T979" ca="1">SUMPRODUCT(0+(Summary!$D$5:$D$20="Yes"),IFERROR(N(INDIRECT("'"&amp;Summary!$C$5:$C$20&amp;"'!"&amp;ADDRESS(ROW(),COLUMN()))),0))</f>
        <v>-131549.7522336049</v>
      </c>
      <c r="U979" s="284">
        <f t="array" aca="1" ref="U979" ca="1">SUMPRODUCT(0+(Summary!$D$5:$D$20="Yes"),IFERROR(N(INDIRECT("'"&amp;Summary!$C$5:$C$20&amp;"'!"&amp;ADDRESS(ROW(),COLUMN()))),0))</f>
        <v>-131549.7522336049</v>
      </c>
      <c r="V979" s="284">
        <f t="array" aca="1" ref="V979" ca="1">SUMPRODUCT(0+(Summary!$D$5:$D$20="Yes"),IFERROR(N(INDIRECT("'"&amp;Summary!$C$5:$C$20&amp;"'!"&amp;ADDRESS(ROW(),COLUMN()))),0))</f>
        <v>-131549.7522336049</v>
      </c>
      <c r="W979" s="284">
        <f t="array" aca="1" ref="W979" ca="1">SUMPRODUCT(0+(Summary!$D$5:$D$20="Yes"),IFERROR(N(INDIRECT("'"&amp;Summary!$C$5:$C$20&amp;"'!"&amp;ADDRESS(ROW(),COLUMN()))),0))</f>
        <v>-126818.74504995391</v>
      </c>
      <c r="X979" s="284">
        <f t="array" aca="1" ref="X979" ca="1">SUMPRODUCT(0+(Summary!$D$5:$D$20="Yes"),IFERROR(N(INDIRECT("'"&amp;Summary!$C$5:$C$20&amp;"'!"&amp;ADDRESS(ROW(),COLUMN()))),0))</f>
        <v>-126788.74504995393</v>
      </c>
      <c r="Y979" s="284">
        <f t="array" aca="1" ref="Y979" ca="1">SUMPRODUCT(0+(Summary!$D$5:$D$20="Yes"),IFERROR(N(INDIRECT("'"&amp;Summary!$C$5:$C$20&amp;"'!"&amp;ADDRESS(ROW(),COLUMN()))),0))</f>
        <v>-124063.74504995393</v>
      </c>
      <c r="Z979" s="284">
        <f t="array" aca="1" ref="Z979" ca="1">SUMPRODUCT(0+(Summary!$D$5:$D$20="Yes"),IFERROR(N(INDIRECT("'"&amp;Summary!$C$5:$C$20&amp;"'!"&amp;ADDRESS(ROW(),COLUMN()))),0))</f>
        <v>-120768.74504995393</v>
      </c>
      <c r="AA979" s="284">
        <f t="array" aca="1" ref="AA979" ca="1">SUMPRODUCT(0+(Summary!$D$5:$D$20="Yes"),IFERROR(N(INDIRECT("'"&amp;Summary!$C$5:$C$20&amp;"'!"&amp;ADDRESS(ROW(),COLUMN()))),0))</f>
        <v>-120768.74504995393</v>
      </c>
      <c r="AB979" s="284">
        <f t="array" aca="1" ref="AB979" ca="1">SUMPRODUCT(0+(Summary!$D$5:$D$20="Yes"),IFERROR(N(INDIRECT("'"&amp;Summary!$C$5:$C$20&amp;"'!"&amp;ADDRESS(ROW(),COLUMN()))),0))</f>
        <v>-120768.74504995391</v>
      </c>
      <c r="AC979" s="284">
        <f t="array" aca="1" ref="AC979" ca="1">SUMPRODUCT(0+(Summary!$D$5:$D$20="Yes"),IFERROR(N(INDIRECT("'"&amp;Summary!$C$5:$C$20&amp;"'!"&amp;ADDRESS(ROW(),COLUMN()))),0))</f>
        <v>12562.550788618428</v>
      </c>
      <c r="AD979" s="284">
        <f t="array" aca="1" ref="AD979" ca="1">SUMPRODUCT(0+(Summary!$D$5:$D$20="Yes"),IFERROR(N(INDIRECT("'"&amp;Summary!$C$5:$C$20&amp;"'!"&amp;ADDRESS(ROW(),COLUMN()))),0))</f>
        <v>10791550.175177494</v>
      </c>
      <c r="AE979" s="284">
        <f t="array" aca="1" ref="AE979" ca="1">SUMPRODUCT(0+(Summary!$D$5:$D$20="Yes"),IFERROR(N(INDIRECT("'"&amp;Summary!$C$5:$C$20&amp;"'!"&amp;ADDRESS(ROW(),COLUMN()))),0))</f>
        <v>-15500.675509658529</v>
      </c>
      <c r="AF979" s="284">
        <f t="array" aca="1" ref="AF979" ca="1">SUMPRODUCT(0+(Summary!$D$5:$D$20="Yes"),IFERROR(N(INDIRECT("'"&amp;Summary!$C$5:$C$20&amp;"'!"&amp;ADDRESS(ROW(),COLUMN()))),0))</f>
        <v>-15500.6755096585</v>
      </c>
      <c r="AG979" s="284">
        <f t="array" aca="1" ref="AG979" ca="1">SUMPRODUCT(0+(Summary!$D$5:$D$20="Yes"),IFERROR(N(INDIRECT("'"&amp;Summary!$C$5:$C$20&amp;"'!"&amp;ADDRESS(ROW(),COLUMN()))),0))</f>
        <v>-15500.6755096585</v>
      </c>
      <c r="AH979" s="284">
        <f t="array" aca="1" ref="AH979" ca="1">SUMPRODUCT(0+(Summary!$D$5:$D$20="Yes"),IFERROR(N(INDIRECT("'"&amp;Summary!$C$5:$C$20&amp;"'!"&amp;ADDRESS(ROW(),COLUMN()))),0))</f>
        <v>-15500.675509658508</v>
      </c>
      <c r="AI979" s="284">
        <f t="array" aca="1" ref="AI979" ca="1">SUMPRODUCT(0+(Summary!$D$5:$D$20="Yes"),IFERROR(N(INDIRECT("'"&amp;Summary!$C$5:$C$20&amp;"'!"&amp;ADDRESS(ROW(),COLUMN()))),0))</f>
        <v>-15500.675509658508</v>
      </c>
      <c r="AJ979" s="284">
        <f t="array" aca="1" ref="AJ979" ca="1">SUMPRODUCT(0+(Summary!$D$5:$D$20="Yes"),IFERROR(N(INDIRECT("'"&amp;Summary!$C$5:$C$20&amp;"'!"&amp;ADDRESS(ROW(),COLUMN()))),0))</f>
        <v>-15500.675509658508</v>
      </c>
      <c r="AK979" s="284">
        <f t="array" aca="1" ref="AK979" ca="1">SUMPRODUCT(0+(Summary!$D$5:$D$20="Yes"),IFERROR(N(INDIRECT("'"&amp;Summary!$C$5:$C$20&amp;"'!"&amp;ADDRESS(ROW(),COLUMN()))),0))</f>
        <v>-15500.675509658508</v>
      </c>
      <c r="AL979" s="284">
        <f t="array" aca="1" ref="AL979" ca="1">SUMPRODUCT(0+(Summary!$D$5:$D$20="Yes"),IFERROR(N(INDIRECT("'"&amp;Summary!$C$5:$C$20&amp;"'!"&amp;ADDRESS(ROW(),COLUMN()))),0))</f>
        <v>-15500.675509658529</v>
      </c>
      <c r="AM979" s="284">
        <f t="array" aca="1" ref="AM979" ca="1">SUMPRODUCT(0+(Summary!$D$5:$D$20="Yes"),IFERROR(N(INDIRECT("'"&amp;Summary!$C$5:$C$20&amp;"'!"&amp;ADDRESS(ROW(),COLUMN()))),0))</f>
        <v>-15500.675509658522</v>
      </c>
      <c r="AN979" s="284">
        <f t="array" aca="1" ref="AN979" ca="1">SUMPRODUCT(0+(Summary!$D$5:$D$20="Yes"),IFERROR(N(INDIRECT("'"&amp;Summary!$C$5:$C$20&amp;"'!"&amp;ADDRESS(ROW(),COLUMN()))),0))</f>
        <v>-15500.675509658529</v>
      </c>
      <c r="AO979" s="284">
        <f t="array" aca="1" ref="AO979" ca="1">SUMPRODUCT(0+(Summary!$D$5:$D$20="Yes"),IFERROR(N(INDIRECT("'"&amp;Summary!$C$5:$C$20&amp;"'!"&amp;ADDRESS(ROW(),COLUMN()))),0))</f>
        <v>-8205.9864351594697</v>
      </c>
      <c r="AP979" s="284">
        <f t="array" aca="1" ref="AP979" ca="1">SUMPRODUCT(0+(Summary!$D$5:$D$20="Yes"),IFERROR(N(INDIRECT("'"&amp;Summary!$C$5:$C$20&amp;"'!"&amp;ADDRESS(ROW(),COLUMN()))),0))</f>
        <v>-8205.9864351594624</v>
      </c>
      <c r="AQ979" s="284">
        <f t="array" aca="1" ref="AQ979" ca="1">SUMPRODUCT(0+(Summary!$D$5:$D$20="Yes"),IFERROR(N(INDIRECT("'"&amp;Summary!$C$5:$C$20&amp;"'!"&amp;ADDRESS(ROW(),COLUMN()))),0))</f>
        <v>-8205.9864351594697</v>
      </c>
      <c r="AR979" s="284">
        <f t="array" aca="1" ref="AR979" ca="1">SUMPRODUCT(0+(Summary!$D$5:$D$20="Yes"),IFERROR(N(INDIRECT("'"&amp;Summary!$C$5:$C$20&amp;"'!"&amp;ADDRESS(ROW(),COLUMN()))),0))</f>
        <v>-8205.9864351594624</v>
      </c>
      <c r="AS979" s="284">
        <f t="array" aca="1" ref="AS979" ca="1">SUMPRODUCT(0+(Summary!$D$5:$D$20="Yes"),IFERROR(N(INDIRECT("'"&amp;Summary!$C$5:$C$20&amp;"'!"&amp;ADDRESS(ROW(),COLUMN()))),0))</f>
        <v>-8205.9864351594915</v>
      </c>
      <c r="AT979" s="284">
        <f t="array" aca="1" ref="AT979" ca="1">SUMPRODUCT(0+(Summary!$D$5:$D$20="Yes"),IFERROR(N(INDIRECT("'"&amp;Summary!$C$5:$C$20&amp;"'!"&amp;ADDRESS(ROW(),COLUMN()))),0))</f>
        <v>-8205.9864351594697</v>
      </c>
      <c r="AU979" s="284">
        <f t="array" aca="1" ref="AU979" ca="1">SUMPRODUCT(0+(Summary!$D$5:$D$20="Yes"),IFERROR(N(INDIRECT("'"&amp;Summary!$C$5:$C$20&amp;"'!"&amp;ADDRESS(ROW(),COLUMN()))),0))</f>
        <v>-8205.9864351594697</v>
      </c>
      <c r="AV979" s="284">
        <f t="array" aca="1" ref="AV979" ca="1">SUMPRODUCT(0+(Summary!$D$5:$D$20="Yes"),IFERROR(N(INDIRECT("'"&amp;Summary!$C$5:$C$20&amp;"'!"&amp;ADDRESS(ROW(),COLUMN()))),0))</f>
        <v>-8205.9864351594697</v>
      </c>
      <c r="AW979" s="284">
        <f t="array" aca="1" ref="AW979" ca="1">SUMPRODUCT(0+(Summary!$D$5:$D$20="Yes"),IFERROR(N(INDIRECT("'"&amp;Summary!$C$5:$C$20&amp;"'!"&amp;ADDRESS(ROW(),COLUMN()))),0))</f>
        <v>-8205.9864351594697</v>
      </c>
      <c r="AX979" s="284">
        <f t="array" aca="1" ref="AX979" ca="1">SUMPRODUCT(0+(Summary!$D$5:$D$20="Yes"),IFERROR(N(INDIRECT("'"&amp;Summary!$C$5:$C$20&amp;"'!"&amp;ADDRESS(ROW(),COLUMN()))),0))</f>
        <v>-8205.9864351594697</v>
      </c>
      <c r="AY979" s="284">
        <f t="array" aca="1" ref="AY979" ca="1">SUMPRODUCT(0+(Summary!$D$5:$D$20="Yes"),IFERROR(N(INDIRECT("'"&amp;Summary!$C$5:$C$20&amp;"'!"&amp;ADDRESS(ROW(),COLUMN()))),0))</f>
        <v>-8205.986435159477</v>
      </c>
      <c r="AZ979" s="284">
        <f t="array" aca="1" ref="AZ979" ca="1">SUMPRODUCT(0+(Summary!$D$5:$D$20="Yes"),IFERROR(N(INDIRECT("'"&amp;Summary!$C$5:$C$20&amp;"'!"&amp;ADDRESS(ROW(),COLUMN()))),0))</f>
        <v>42259605.8884404</v>
      </c>
      <c r="BA979" s="284">
        <f t="array" aca="1" ref="BA979" ca="1">SUMPRODUCT(0+(Summary!$D$5:$D$20="Yes"),IFERROR(N(INDIRECT("'"&amp;Summary!$C$5:$C$20&amp;"'!"&amp;ADDRESS(ROW(),COLUMN()))),0))</f>
        <v>-3581.6532907010405</v>
      </c>
      <c r="BB979" s="284">
        <f t="array" aca="1" ref="BB979" ca="1">SUMPRODUCT(0+(Summary!$D$5:$D$20="Yes"),IFERROR(N(INDIRECT("'"&amp;Summary!$C$5:$C$20&amp;"'!"&amp;ADDRESS(ROW(),COLUMN()))),0))</f>
        <v>10320761.486166572</v>
      </c>
      <c r="BC979" s="284">
        <f t="array" aca="1" ref="BC979" ca="1">SUMPRODUCT(0+(Summary!$D$5:$D$20="Yes"),IFERROR(N(INDIRECT("'"&amp;Summary!$C$5:$C$20&amp;"'!"&amp;ADDRESS(ROW(),COLUMN()))),0))</f>
        <v>0</v>
      </c>
      <c r="BD979" s="284">
        <f t="array" aca="1" ref="BD979" ca="1">SUMPRODUCT(0+(Summary!$D$5:$D$20="Yes"),IFERROR(N(INDIRECT("'"&amp;Summary!$C$5:$C$20&amp;"'!"&amp;ADDRESS(ROW(),COLUMN()))),0))</f>
        <v>0</v>
      </c>
      <c r="BE979" s="284">
        <f t="array" aca="1" ref="BE979" ca="1">SUMPRODUCT(0+(Summary!$D$5:$D$20="Yes"),IFERROR(N(INDIRECT("'"&amp;Summary!$C$5:$C$20&amp;"'!"&amp;ADDRESS(ROW(),COLUMN()))),0))</f>
        <v>0</v>
      </c>
      <c r="BF979" s="284">
        <f t="array" aca="1" ref="BF979" ca="1">SUMPRODUCT(0+(Summary!$D$5:$D$20="Yes"),IFERROR(N(INDIRECT("'"&amp;Summary!$C$5:$C$20&amp;"'!"&amp;ADDRESS(ROW(),COLUMN()))),0))</f>
        <v>0</v>
      </c>
      <c r="BG979" s="284">
        <f t="array" aca="1" ref="BG979" ca="1">SUMPRODUCT(0+(Summary!$D$5:$D$20="Yes"),IFERROR(N(INDIRECT("'"&amp;Summary!$C$5:$C$20&amp;"'!"&amp;ADDRESS(ROW(),COLUMN()))),0))</f>
        <v>0</v>
      </c>
      <c r="BH979" s="284">
        <f t="array" aca="1" ref="BH979" ca="1">SUMPRODUCT(0+(Summary!$D$5:$D$20="Yes"),IFERROR(N(INDIRECT("'"&amp;Summary!$C$5:$C$20&amp;"'!"&amp;ADDRESS(ROW(),COLUMN()))),0))</f>
        <v>0</v>
      </c>
      <c r="BI979" s="284">
        <f t="array" aca="1" ref="BI979" ca="1">SUMPRODUCT(0+(Summary!$D$5:$D$20="Yes"),IFERROR(N(INDIRECT("'"&amp;Summary!$C$5:$C$20&amp;"'!"&amp;ADDRESS(ROW(),COLUMN()))),0))</f>
        <v>0</v>
      </c>
      <c r="BJ979" s="284">
        <f t="array" aca="1" ref="BJ979" ca="1">SUMPRODUCT(0+(Summary!$D$5:$D$20="Yes"),IFERROR(N(INDIRECT("'"&amp;Summary!$C$5:$C$20&amp;"'!"&amp;ADDRESS(ROW(),COLUMN()))),0))</f>
        <v>0</v>
      </c>
      <c r="BK979" s="284">
        <f t="array" aca="1" ref="BK979" ca="1">SUMPRODUCT(0+(Summary!$D$5:$D$20="Yes"),IFERROR(N(INDIRECT("'"&amp;Summary!$C$5:$C$20&amp;"'!"&amp;ADDRESS(ROW(),COLUMN()))),0))</f>
        <v>0</v>
      </c>
      <c r="BL979" s="284">
        <f t="array" aca="1" ref="BL979" ca="1">SUMPRODUCT(0+(Summary!$D$5:$D$20="Yes"),IFERROR(N(INDIRECT("'"&amp;Summary!$C$5:$C$20&amp;"'!"&amp;ADDRESS(ROW(),COLUMN()))),0))</f>
        <v>7670483.6730885645</v>
      </c>
      <c r="BM979" s="284">
        <f t="array" aca="1" ref="BM979" ca="1">SUMPRODUCT(0+(Summary!$D$5:$D$20="Yes"),IFERROR(N(INDIRECT("'"&amp;Summary!$C$5:$C$20&amp;"'!"&amp;ADDRESS(ROW(),COLUMN()))),0))</f>
        <v>0</v>
      </c>
      <c r="BN979" s="284">
        <f t="array" aca="1" ref="BN979" ca="1">SUMPRODUCT(0+(Summary!$D$5:$D$20="Yes"),IFERROR(N(INDIRECT("'"&amp;Summary!$C$5:$C$20&amp;"'!"&amp;ADDRESS(ROW(),COLUMN()))),0))</f>
        <v>3410947.3675186071</v>
      </c>
      <c r="BO979" s="284">
        <f t="array" aca="1" ref="BO979" ca="1">SUMPRODUCT(0+(Summary!$D$5:$D$20="Yes"),IFERROR(N(INDIRECT("'"&amp;Summary!$C$5:$C$20&amp;"'!"&amp;ADDRESS(ROW(),COLUMN()))),0))</f>
        <v>0</v>
      </c>
      <c r="BP979" s="284">
        <f t="array" aca="1" ref="BP979" ca="1">SUMPRODUCT(0+(Summary!$D$5:$D$20="Yes"),IFERROR(N(INDIRECT("'"&amp;Summary!$C$5:$C$20&amp;"'!"&amp;ADDRESS(ROW(),COLUMN()))),0))</f>
        <v>0</v>
      </c>
      <c r="BQ979" s="284">
        <f t="array" aca="1" ref="BQ979" ca="1">SUMPRODUCT(0+(Summary!$D$5:$D$20="Yes"),IFERROR(N(INDIRECT("'"&amp;Summary!$C$5:$C$20&amp;"'!"&amp;ADDRESS(ROW(),COLUMN()))),0))</f>
        <v>0</v>
      </c>
      <c r="BR979" s="284">
        <f t="array" aca="1" ref="BR979" ca="1">SUMPRODUCT(0+(Summary!$D$5:$D$20="Yes"),IFERROR(N(INDIRECT("'"&amp;Summary!$C$5:$C$20&amp;"'!"&amp;ADDRESS(ROW(),COLUMN()))),0))</f>
        <v>0</v>
      </c>
      <c r="BS979" s="284">
        <f t="array" aca="1" ref="BS979" ca="1">SUMPRODUCT(0+(Summary!$D$5:$D$20="Yes"),IFERROR(N(INDIRECT("'"&amp;Summary!$C$5:$C$20&amp;"'!"&amp;ADDRESS(ROW(),COLUMN()))),0))</f>
        <v>0</v>
      </c>
      <c r="BT979" s="284">
        <f t="array" aca="1" ref="BT979" ca="1">SUMPRODUCT(0+(Summary!$D$5:$D$20="Yes"),IFERROR(N(INDIRECT("'"&amp;Summary!$C$5:$C$20&amp;"'!"&amp;ADDRESS(ROW(),COLUMN()))),0))</f>
        <v>0</v>
      </c>
      <c r="BU979" s="284">
        <f t="array" aca="1" ref="BU979" ca="1">SUMPRODUCT(0+(Summary!$D$5:$D$20="Yes"),IFERROR(N(INDIRECT("'"&amp;Summary!$C$5:$C$20&amp;"'!"&amp;ADDRESS(ROW(),COLUMN()))),0))</f>
        <v>0</v>
      </c>
      <c r="BV979" s="284">
        <f t="array" aca="1" ref="BV979" ca="1">SUMPRODUCT(0+(Summary!$D$5:$D$20="Yes"),IFERROR(N(INDIRECT("'"&amp;Summary!$C$5:$C$20&amp;"'!"&amp;ADDRESS(ROW(),COLUMN()))),0))</f>
        <v>0</v>
      </c>
      <c r="BW979" s="284">
        <f t="array" aca="1" ref="BW979" ca="1">SUMPRODUCT(0+(Summary!$D$5:$D$20="Yes"),IFERROR(N(INDIRECT("'"&amp;Summary!$C$5:$C$20&amp;"'!"&amp;ADDRESS(ROW(),COLUMN()))),0))</f>
        <v>0</v>
      </c>
      <c r="BX979" s="284">
        <f t="array" aca="1" ref="BX979" ca="1">SUMPRODUCT(0+(Summary!$D$5:$D$20="Yes"),IFERROR(N(INDIRECT("'"&amp;Summary!$C$5:$C$20&amp;"'!"&amp;ADDRESS(ROW(),COLUMN()))),0))</f>
        <v>0</v>
      </c>
      <c r="BY979" s="284">
        <f t="array" aca="1" ref="BY979" ca="1">SUMPRODUCT(0+(Summary!$D$5:$D$20="Yes"),IFERROR(N(INDIRECT("'"&amp;Summary!$C$5:$C$20&amp;"'!"&amp;ADDRESS(ROW(),COLUMN()))),0))</f>
        <v>0</v>
      </c>
      <c r="BZ979" s="284">
        <f t="array" aca="1" ref="BZ979" ca="1">SUMPRODUCT(0+(Summary!$D$5:$D$20="Yes"),IFERROR(N(INDIRECT("'"&amp;Summary!$C$5:$C$20&amp;"'!"&amp;ADDRESS(ROW(),COLUMN()))),0))</f>
        <v>0</v>
      </c>
      <c r="CA979" s="284">
        <f t="array" aca="1" ref="CA979" ca="1">SUMPRODUCT(0+(Summary!$D$5:$D$20="Yes"),IFERROR(N(INDIRECT("'"&amp;Summary!$C$5:$C$20&amp;"'!"&amp;ADDRESS(ROW(),COLUMN()))),0))</f>
        <v>0</v>
      </c>
      <c r="CB979" s="284">
        <f t="array" aca="1" ref="CB979" ca="1">SUMPRODUCT(0+(Summary!$D$5:$D$20="Yes"),IFERROR(N(INDIRECT("'"&amp;Summary!$C$5:$C$20&amp;"'!"&amp;ADDRESS(ROW(),COLUMN()))),0))</f>
        <v>0</v>
      </c>
      <c r="CC979" s="284">
        <f t="array" aca="1" ref="CC979" ca="1">SUMPRODUCT(0+(Summary!$D$5:$D$20="Yes"),IFERROR(N(INDIRECT("'"&amp;Summary!$C$5:$C$20&amp;"'!"&amp;ADDRESS(ROW(),COLUMN()))),0))</f>
        <v>0</v>
      </c>
      <c r="CD979" s="284">
        <f t="array" aca="1" ref="CD979" ca="1">SUMPRODUCT(0+(Summary!$D$5:$D$20="Yes"),IFERROR(N(INDIRECT("'"&amp;Summary!$C$5:$C$20&amp;"'!"&amp;ADDRESS(ROW(),COLUMN()))),0))</f>
        <v>0</v>
      </c>
      <c r="CE979" s="284">
        <f t="array" aca="1" ref="CE979" ca="1">SUMPRODUCT(0+(Summary!$D$5:$D$20="Yes"),IFERROR(N(INDIRECT("'"&amp;Summary!$C$5:$C$20&amp;"'!"&amp;ADDRESS(ROW(),COLUMN()))),0))</f>
        <v>0</v>
      </c>
      <c r="CF979" s="284">
        <f t="array" aca="1" ref="CF979" ca="1">SUMPRODUCT(0+(Summary!$D$5:$D$20="Yes"),IFERROR(N(INDIRECT("'"&amp;Summary!$C$5:$C$20&amp;"'!"&amp;ADDRESS(ROW(),COLUMN()))),0))</f>
        <v>0</v>
      </c>
      <c r="CG979" s="284">
        <f t="array" aca="1" ref="CG979" ca="1">SUMPRODUCT(0+(Summary!$D$5:$D$20="Yes"),IFERROR(N(INDIRECT("'"&amp;Summary!$C$5:$C$20&amp;"'!"&amp;ADDRESS(ROW(),COLUMN()))),0))</f>
        <v>0</v>
      </c>
      <c r="CH979" s="284">
        <f t="array" aca="1" ref="CH979" ca="1">SUMPRODUCT(0+(Summary!$D$5:$D$20="Yes"),IFERROR(N(INDIRECT("'"&amp;Summary!$C$5:$C$20&amp;"'!"&amp;ADDRESS(ROW(),COLUMN()))),0))</f>
        <v>0</v>
      </c>
      <c r="CI979" s="284">
        <f t="array" aca="1" ref="CI979" ca="1">SUMPRODUCT(0+(Summary!$D$5:$D$20="Yes"),IFERROR(N(INDIRECT("'"&amp;Summary!$C$5:$C$20&amp;"'!"&amp;ADDRESS(ROW(),COLUMN()))),0))</f>
        <v>0</v>
      </c>
      <c r="CJ979" s="284">
        <f t="array" aca="1" ref="CJ979" ca="1">SUMPRODUCT(0+(Summary!$D$5:$D$20="Yes"),IFERROR(N(INDIRECT("'"&amp;Summary!$C$5:$C$20&amp;"'!"&amp;ADDRESS(ROW(),COLUMN()))),0))</f>
        <v>0</v>
      </c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</row>
    <row r="980" spans="2:124" outlineLevel="1"/>
    <row r="981" spans="2:124" outlineLevel="1">
      <c r="C981" s="4" t="s">
        <v>243</v>
      </c>
      <c r="D981" s="228">
        <f ca="1">XIRR(D979:DT979,D973:DT973)</f>
        <v>0.61377709507942213</v>
      </c>
    </row>
    <row r="982" spans="2:124" outlineLevel="1"/>
    <row r="984" spans="2:124" ht="18">
      <c r="B984" s="836" t="s">
        <v>562</v>
      </c>
    </row>
    <row r="985" spans="2:124" outlineLevel="1"/>
    <row r="986" spans="2:124" outlineLevel="1"/>
    <row r="987" spans="2:124" outlineLevel="1"/>
    <row r="988" spans="2:124" outlineLevel="1"/>
    <row r="989" spans="2:124" outlineLevel="1"/>
    <row r="990" spans="2:124" outlineLevel="1"/>
    <row r="991" spans="2:124" outlineLevel="1"/>
    <row r="992" spans="2:124" outlineLevel="1"/>
    <row r="993" outlineLevel="1"/>
    <row r="994" outlineLevel="1"/>
    <row r="995" outlineLevel="1"/>
    <row r="996" outlineLevel="1"/>
    <row r="997" outlineLevel="1"/>
    <row r="998" outlineLevel="1"/>
    <row r="999" outlineLevel="1"/>
    <row r="1000" outlineLevel="1"/>
    <row r="1001" outlineLevel="1"/>
    <row r="1002" outlineLevel="1"/>
    <row r="1003" outlineLevel="1"/>
    <row r="1004" outlineLevel="1"/>
    <row r="1005" outlineLevel="1"/>
    <row r="1006" outlineLevel="1"/>
    <row r="1007" outlineLevel="1"/>
    <row r="1008" outlineLevel="1"/>
    <row r="1009" outlineLevel="1"/>
    <row r="1010" outlineLevel="1"/>
    <row r="1011" outlineLevel="1"/>
    <row r="1012" outlineLevel="1"/>
    <row r="1013" outlineLevel="1"/>
    <row r="1014" outlineLevel="1"/>
    <row r="1015" outlineLevel="1"/>
    <row r="1016" outlineLevel="1"/>
    <row r="1017" outlineLevel="1"/>
    <row r="1018" outlineLevel="1"/>
    <row r="1019" outlineLevel="1"/>
    <row r="1020" outlineLevel="1"/>
    <row r="1021" outlineLevel="1"/>
    <row r="1022" outlineLevel="1"/>
    <row r="1023" outlineLevel="1"/>
    <row r="1024" outlineLevel="1"/>
    <row r="1025" outlineLevel="1"/>
    <row r="1026" outlineLevel="1"/>
    <row r="1027" outlineLevel="1"/>
    <row r="1028" outlineLevel="1"/>
    <row r="1029" outlineLevel="1"/>
    <row r="1030" outlineLevel="1"/>
    <row r="1031" outlineLevel="1"/>
    <row r="1032" outlineLevel="1"/>
    <row r="1033" outlineLevel="1"/>
    <row r="1034" outlineLevel="1"/>
    <row r="1035" outlineLevel="1"/>
    <row r="1036" outlineLevel="1"/>
    <row r="1037" outlineLevel="1"/>
    <row r="1038" outlineLevel="1"/>
    <row r="1039" outlineLevel="1"/>
    <row r="1040" outlineLevel="1"/>
    <row r="1041" outlineLevel="1"/>
    <row r="1042" outlineLevel="1"/>
    <row r="1043" outlineLevel="1"/>
    <row r="1044" outlineLevel="1"/>
    <row r="1045" outlineLevel="1"/>
    <row r="1046" outlineLevel="1"/>
    <row r="1047" outlineLevel="1"/>
    <row r="1048" outlineLevel="1"/>
    <row r="1049" outlineLevel="1"/>
    <row r="1050" outlineLevel="1"/>
    <row r="1051" outlineLevel="1"/>
    <row r="1052" outlineLevel="1"/>
    <row r="1053" outlineLevel="1"/>
    <row r="1054" outlineLevel="1"/>
    <row r="1055" outlineLevel="1"/>
    <row r="1056" outlineLevel="1"/>
    <row r="1057" outlineLevel="1"/>
    <row r="1058" outlineLevel="1"/>
    <row r="1059" outlineLevel="1"/>
    <row r="1060" outlineLevel="1"/>
    <row r="1061" outlineLevel="1"/>
    <row r="1062" outlineLevel="1"/>
    <row r="1063" outlineLevel="1"/>
    <row r="1064" outlineLevel="1"/>
    <row r="1065" outlineLevel="1"/>
    <row r="1066" outlineLevel="1"/>
    <row r="1067" outlineLevel="1"/>
    <row r="1068" outlineLevel="1"/>
    <row r="1069" outlineLevel="1"/>
    <row r="1070" outlineLevel="1"/>
    <row r="1071" outlineLevel="1"/>
    <row r="1072" outlineLevel="1"/>
    <row r="1073" outlineLevel="1"/>
    <row r="1074" outlineLevel="1"/>
    <row r="1075" outlineLevel="1"/>
    <row r="1076" outlineLevel="1"/>
    <row r="1077" outlineLevel="1"/>
    <row r="1078" outlineLevel="1"/>
    <row r="1079" outlineLevel="1"/>
    <row r="1080" outlineLevel="1"/>
    <row r="1081" outlineLevel="1"/>
    <row r="1082" outlineLevel="1"/>
    <row r="1083" outlineLevel="1"/>
    <row r="1084" outlineLevel="1"/>
    <row r="1085" outlineLevel="1"/>
    <row r="1086" outlineLevel="1"/>
    <row r="1087" outlineLevel="1"/>
    <row r="1089" spans="2:11" ht="18">
      <c r="B1089" s="836" t="s">
        <v>713</v>
      </c>
    </row>
    <row r="1091" spans="2:11">
      <c r="C1091"/>
      <c r="D1091"/>
      <c r="E1091"/>
      <c r="F1091"/>
      <c r="G1091"/>
      <c r="H1091"/>
      <c r="I1091"/>
      <c r="J1091"/>
      <c r="K1091"/>
    </row>
    <row r="1092" spans="2:11">
      <c r="C1092"/>
      <c r="D1092"/>
      <c r="E1092"/>
      <c r="F1092"/>
      <c r="G1092"/>
      <c r="H1092"/>
      <c r="I1092"/>
      <c r="J1092"/>
      <c r="K1092"/>
    </row>
    <row r="1093" spans="2:11">
      <c r="C1093"/>
      <c r="D1093"/>
      <c r="E1093"/>
      <c r="F1093"/>
      <c r="G1093"/>
      <c r="H1093"/>
      <c r="I1093"/>
      <c r="J1093"/>
      <c r="K1093"/>
    </row>
    <row r="1094" spans="2:11">
      <c r="C1094"/>
      <c r="D1094"/>
      <c r="E1094"/>
      <c r="F1094"/>
      <c r="G1094"/>
      <c r="H1094"/>
      <c r="I1094"/>
      <c r="J1094"/>
      <c r="K1094"/>
    </row>
    <row r="1095" spans="2:11">
      <c r="C1095"/>
      <c r="D1095"/>
      <c r="E1095"/>
      <c r="F1095"/>
      <c r="G1095"/>
      <c r="H1095"/>
      <c r="I1095"/>
      <c r="J1095"/>
      <c r="K1095"/>
    </row>
    <row r="1096" spans="2:11">
      <c r="C1096"/>
      <c r="D1096"/>
      <c r="E1096"/>
      <c r="F1096"/>
      <c r="G1096"/>
      <c r="H1096"/>
      <c r="I1096"/>
      <c r="J1096"/>
      <c r="K1096"/>
    </row>
    <row r="1097" spans="2:11">
      <c r="C1097"/>
      <c r="D1097"/>
      <c r="E1097"/>
      <c r="F1097"/>
      <c r="G1097"/>
      <c r="H1097"/>
      <c r="I1097"/>
      <c r="J1097"/>
      <c r="K1097"/>
    </row>
    <row r="1098" spans="2:11">
      <c r="C1098"/>
      <c r="D1098"/>
      <c r="E1098"/>
      <c r="F1098"/>
      <c r="G1098"/>
      <c r="H1098"/>
      <c r="I1098"/>
      <c r="J1098"/>
      <c r="K1098"/>
    </row>
    <row r="1099" spans="2:11">
      <c r="C1099"/>
      <c r="D1099"/>
      <c r="E1099"/>
      <c r="F1099"/>
      <c r="G1099"/>
      <c r="H1099"/>
      <c r="I1099"/>
      <c r="J1099"/>
      <c r="K1099"/>
    </row>
    <row r="1100" spans="2:11">
      <c r="C1100"/>
      <c r="D1100"/>
      <c r="E1100"/>
      <c r="F1100"/>
      <c r="G1100"/>
      <c r="H1100"/>
      <c r="I1100"/>
      <c r="J1100"/>
      <c r="K1100"/>
    </row>
    <row r="1101" spans="2:11">
      <c r="C1101"/>
      <c r="D1101"/>
      <c r="E1101"/>
      <c r="F1101"/>
      <c r="G1101"/>
      <c r="H1101"/>
      <c r="I1101"/>
      <c r="J1101"/>
      <c r="K1101"/>
    </row>
    <row r="1102" spans="2:11">
      <c r="C1102"/>
      <c r="D1102"/>
      <c r="E1102"/>
      <c r="F1102"/>
      <c r="G1102"/>
      <c r="H1102"/>
      <c r="I1102"/>
      <c r="J1102"/>
      <c r="K1102"/>
    </row>
    <row r="1103" spans="2:11">
      <c r="C1103"/>
      <c r="D1103"/>
      <c r="E1103"/>
      <c r="F1103"/>
      <c r="G1103"/>
      <c r="H1103"/>
      <c r="I1103"/>
      <c r="J1103"/>
      <c r="K1103"/>
    </row>
    <row r="1104" spans="2:11">
      <c r="C1104"/>
      <c r="D1104"/>
      <c r="E1104"/>
      <c r="F1104"/>
      <c r="G1104"/>
      <c r="H1104"/>
      <c r="I1104"/>
      <c r="J1104"/>
      <c r="K1104"/>
    </row>
    <row r="1105" spans="3:11">
      <c r="C1105"/>
      <c r="D1105"/>
      <c r="E1105"/>
      <c r="F1105"/>
      <c r="G1105"/>
      <c r="H1105"/>
      <c r="I1105"/>
      <c r="J1105"/>
      <c r="K1105"/>
    </row>
    <row r="1106" spans="3:11">
      <c r="C1106"/>
      <c r="D1106"/>
      <c r="E1106"/>
      <c r="F1106"/>
      <c r="G1106"/>
      <c r="H1106"/>
      <c r="I1106"/>
      <c r="J1106"/>
      <c r="K1106"/>
    </row>
    <row r="1107" spans="3:11">
      <c r="C1107"/>
      <c r="D1107"/>
      <c r="E1107"/>
      <c r="F1107"/>
      <c r="G1107"/>
      <c r="H1107"/>
      <c r="I1107"/>
      <c r="J1107"/>
      <c r="K1107"/>
    </row>
    <row r="1108" spans="3:11">
      <c r="C1108"/>
      <c r="D1108"/>
      <c r="E1108"/>
      <c r="F1108"/>
      <c r="G1108"/>
      <c r="H1108"/>
      <c r="I1108"/>
      <c r="J1108"/>
      <c r="K1108"/>
    </row>
    <row r="1109" spans="3:11">
      <c r="C1109"/>
      <c r="D1109"/>
      <c r="E1109"/>
      <c r="F1109"/>
      <c r="G1109"/>
      <c r="H1109"/>
      <c r="I1109"/>
      <c r="J1109"/>
      <c r="K1109"/>
    </row>
    <row r="1110" spans="3:11">
      <c r="C1110"/>
      <c r="D1110"/>
      <c r="E1110"/>
      <c r="F1110"/>
      <c r="G1110"/>
      <c r="H1110"/>
      <c r="I1110"/>
      <c r="J1110"/>
      <c r="K1110"/>
    </row>
    <row r="1111" spans="3:11">
      <c r="C1111"/>
      <c r="D1111"/>
      <c r="E1111"/>
      <c r="F1111"/>
      <c r="G1111"/>
      <c r="H1111"/>
      <c r="I1111"/>
      <c r="J1111"/>
      <c r="K1111"/>
    </row>
    <row r="1112" spans="3:11">
      <c r="C1112"/>
      <c r="D1112"/>
      <c r="E1112"/>
      <c r="F1112"/>
      <c r="G1112"/>
      <c r="H1112"/>
      <c r="I1112"/>
      <c r="J1112"/>
      <c r="K1112"/>
    </row>
  </sheetData>
  <mergeCells count="15">
    <mergeCell ref="D247:J247"/>
    <mergeCell ref="D250:J250"/>
    <mergeCell ref="D253:J253"/>
    <mergeCell ref="D46:E46"/>
    <mergeCell ref="D53:E53"/>
    <mergeCell ref="D59:E59"/>
    <mergeCell ref="D74:E74"/>
    <mergeCell ref="D78:E78"/>
    <mergeCell ref="D84:E84"/>
    <mergeCell ref="C24:E24"/>
    <mergeCell ref="C15:E15"/>
    <mergeCell ref="C16:E16"/>
    <mergeCell ref="C17:E17"/>
    <mergeCell ref="C18:E18"/>
    <mergeCell ref="C23:E23"/>
  </mergeCells>
  <printOptions horizontalCentered="1"/>
  <pageMargins left="0.2" right="0.2" top="0.75" bottom="0.75" header="0.3" footer="0.3"/>
  <pageSetup scale="10" orientation="portrait" r:id="rId1"/>
  <headerFooter>
    <oddFooter>&amp;L&amp;D&amp;CBear Capital Partners, Inc.&amp;R&amp;F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6BCDC-89E6-44F9-863D-04AF533FCB7E}">
  <sheetPr>
    <tabColor theme="7"/>
    <pageSetUpPr fitToPage="1"/>
  </sheetPr>
  <dimension ref="A2:DT1127"/>
  <sheetViews>
    <sheetView showGridLines="0" topLeftCell="A289" zoomScale="93" zoomScaleNormal="93" workbookViewId="0">
      <selection activeCell="F135" sqref="F135"/>
    </sheetView>
  </sheetViews>
  <sheetFormatPr defaultColWidth="8.77734375" defaultRowHeight="14.4" outlineLevelRow="1"/>
  <cols>
    <col min="1" max="1" width="8.77734375" style="4"/>
    <col min="2" max="2" width="15.21875" style="4" customWidth="1"/>
    <col min="3" max="3" width="28.5546875" style="4" customWidth="1"/>
    <col min="4" max="4" width="23.44140625" style="4" customWidth="1"/>
    <col min="5" max="5" width="22.44140625" style="4" customWidth="1"/>
    <col min="6" max="6" width="18" style="4" customWidth="1"/>
    <col min="7" max="7" width="17.77734375" style="4" customWidth="1"/>
    <col min="8" max="8" width="14.77734375" style="4" customWidth="1"/>
    <col min="9" max="13" width="15.77734375" style="5" customWidth="1"/>
    <col min="14" max="16" width="20.77734375" style="4" customWidth="1"/>
    <col min="17" max="17" width="16.21875" style="4" customWidth="1"/>
    <col min="18" max="28" width="15.21875" style="4" customWidth="1"/>
    <col min="29" max="29" width="12.77734375" style="4" bestFit="1" customWidth="1"/>
    <col min="30" max="30" width="14.21875" style="4" customWidth="1"/>
    <col min="31" max="42" width="12.77734375" style="4" bestFit="1" customWidth="1"/>
    <col min="43" max="43" width="14.5546875" style="4" customWidth="1"/>
    <col min="44" max="51" width="12.77734375" style="4" bestFit="1" customWidth="1"/>
    <col min="52" max="52" width="16.77734375" style="4" customWidth="1"/>
    <col min="53" max="77" width="12.77734375" style="4" bestFit="1" customWidth="1"/>
    <col min="78" max="124" width="9.44140625" style="4" bestFit="1" customWidth="1"/>
    <col min="125" max="16384" width="8.77734375" style="4"/>
  </cols>
  <sheetData>
    <row r="2" spans="2:16" ht="21">
      <c r="B2" s="464" t="str">
        <f ca="1">MID(CELL("filename",A1),FIND("]",CELL("filename",A1))+1,255)</f>
        <v>Fay</v>
      </c>
      <c r="M2" s="37"/>
      <c r="N2" s="37"/>
      <c r="O2" s="37"/>
      <c r="P2" s="37"/>
    </row>
    <row r="3" spans="2:16" ht="18">
      <c r="B3" s="22" t="s">
        <v>298</v>
      </c>
      <c r="M3" s="37"/>
      <c r="N3" s="37"/>
      <c r="O3" s="37"/>
      <c r="P3" s="37"/>
    </row>
    <row r="4" spans="2:16" ht="15.6" outlineLevel="1">
      <c r="M4" s="37"/>
      <c r="N4" s="37"/>
      <c r="O4" s="37"/>
      <c r="P4" s="37"/>
    </row>
    <row r="5" spans="2:16" outlineLevel="1">
      <c r="C5" s="4" t="s">
        <v>338</v>
      </c>
      <c r="D5" s="596">
        <f>Summary!C2</f>
        <v>43497</v>
      </c>
      <c r="M5" s="4"/>
    </row>
    <row r="6" spans="2:16" outlineLevel="1">
      <c r="M6" s="4"/>
    </row>
    <row r="7" spans="2:16" ht="16.5" customHeight="1" outlineLevel="1">
      <c r="C7" s="21" t="s">
        <v>2</v>
      </c>
      <c r="I7" s="4"/>
      <c r="M7" s="4"/>
    </row>
    <row r="8" spans="2:16" ht="16.5" customHeight="1" outlineLevel="1">
      <c r="I8" s="4"/>
      <c r="M8" s="4"/>
    </row>
    <row r="9" spans="2:16" ht="16.5" customHeight="1" outlineLevel="1">
      <c r="C9" s="21" t="s">
        <v>3</v>
      </c>
      <c r="D9" s="632" t="str">
        <f>Summary!B5</f>
        <v xml:space="preserve"> Prop #4- Fay Ave  LA 90034</v>
      </c>
      <c r="E9" s="631"/>
      <c r="I9" s="4"/>
      <c r="M9" s="4"/>
    </row>
    <row r="10" spans="2:16" ht="16.5" customHeight="1" outlineLevel="1">
      <c r="C10" s="21" t="s">
        <v>4</v>
      </c>
      <c r="D10" s="630">
        <v>1963</v>
      </c>
      <c r="I10" s="4"/>
      <c r="M10" s="4"/>
    </row>
    <row r="11" spans="2:16" ht="16.5" customHeight="1" outlineLevel="1">
      <c r="C11" s="21" t="s">
        <v>5</v>
      </c>
      <c r="D11" s="170">
        <v>9763</v>
      </c>
      <c r="I11" s="4"/>
      <c r="M11" s="4"/>
    </row>
    <row r="12" spans="2:16" ht="16.5" customHeight="1" outlineLevel="1">
      <c r="I12" s="4"/>
      <c r="M12" s="4"/>
    </row>
    <row r="13" spans="2:16" ht="16.5" customHeight="1" outlineLevel="1">
      <c r="C13" s="21" t="s">
        <v>6</v>
      </c>
      <c r="I13" s="4"/>
      <c r="M13" s="4"/>
    </row>
    <row r="14" spans="2:16" ht="16.5" customHeight="1" outlineLevel="1">
      <c r="I14" s="4"/>
      <c r="M14" s="4"/>
    </row>
    <row r="15" spans="2:16" ht="16.5" customHeight="1" outlineLevel="1">
      <c r="C15" s="597" t="s">
        <v>7</v>
      </c>
      <c r="D15" s="598"/>
      <c r="E15" s="599"/>
      <c r="I15" s="4"/>
      <c r="M15" s="4"/>
    </row>
    <row r="16" spans="2:16" ht="16.5" customHeight="1" outlineLevel="1">
      <c r="C16" s="597" t="s">
        <v>8</v>
      </c>
      <c r="D16" s="598"/>
      <c r="E16" s="599"/>
      <c r="I16" s="4"/>
      <c r="M16" s="4"/>
    </row>
    <row r="17" spans="3:17" ht="16.5" customHeight="1" outlineLevel="1">
      <c r="C17" s="597" t="s">
        <v>9</v>
      </c>
      <c r="D17" s="598"/>
      <c r="E17" s="599"/>
      <c r="I17" s="4"/>
      <c r="M17" s="10"/>
      <c r="N17" s="10"/>
      <c r="O17" s="10"/>
      <c r="P17" s="10"/>
      <c r="Q17" s="10"/>
    </row>
    <row r="18" spans="3:17" ht="16.5" customHeight="1" outlineLevel="1">
      <c r="C18" s="597" t="s">
        <v>10</v>
      </c>
      <c r="D18" s="598"/>
      <c r="E18" s="599"/>
      <c r="I18" s="4"/>
      <c r="M18" s="4"/>
    </row>
    <row r="19" spans="3:17" ht="16.5" customHeight="1" outlineLevel="1">
      <c r="I19" s="4"/>
      <c r="M19" s="4"/>
    </row>
    <row r="20" spans="3:17" ht="16.5" customHeight="1" outlineLevel="1">
      <c r="I20" s="4"/>
      <c r="M20" s="4"/>
    </row>
    <row r="21" spans="3:17" ht="16.5" customHeight="1" outlineLevel="1">
      <c r="C21" s="21" t="s">
        <v>11</v>
      </c>
      <c r="I21" s="4"/>
      <c r="M21" s="4"/>
    </row>
    <row r="22" spans="3:17" ht="16.5" customHeight="1" outlineLevel="1">
      <c r="I22" s="4"/>
      <c r="M22" s="4"/>
    </row>
    <row r="23" spans="3:17" ht="16.5" customHeight="1" outlineLevel="1">
      <c r="C23" s="600" t="s">
        <v>12</v>
      </c>
      <c r="D23" s="601"/>
      <c r="E23" s="602"/>
      <c r="F23" s="10"/>
      <c r="G23" s="10"/>
      <c r="H23" s="10"/>
      <c r="I23" s="10"/>
      <c r="M23" s="4"/>
    </row>
    <row r="24" spans="3:17" ht="16.5" customHeight="1" outlineLevel="1">
      <c r="C24" s="600"/>
      <c r="D24" s="601"/>
      <c r="E24" s="602"/>
      <c r="I24" s="4"/>
      <c r="M24" s="4"/>
    </row>
    <row r="25" spans="3:17" ht="16.5" customHeight="1" outlineLevel="1">
      <c r="I25" s="4"/>
      <c r="M25" s="4"/>
      <c r="P25" s="151"/>
    </row>
    <row r="26" spans="3:17" ht="16.5" customHeight="1" outlineLevel="1">
      <c r="C26" s="21" t="s">
        <v>195</v>
      </c>
      <c r="I26" s="4"/>
      <c r="M26" s="152"/>
      <c r="P26" s="151"/>
    </row>
    <row r="27" spans="3:17" ht="16.5" customHeight="1" outlineLevel="1">
      <c r="C27" s="4" t="s">
        <v>196</v>
      </c>
      <c r="E27" s="154">
        <f>E328</f>
        <v>48</v>
      </c>
      <c r="F27" s="155" t="s">
        <v>197</v>
      </c>
      <c r="I27" s="4"/>
      <c r="M27" s="4"/>
      <c r="P27" s="151"/>
    </row>
    <row r="28" spans="3:17" ht="16.5" customHeight="1" outlineLevel="1">
      <c r="C28" s="4" t="s">
        <v>241</v>
      </c>
      <c r="E28" s="427">
        <f>D907</f>
        <v>2.4578850402173426E-2</v>
      </c>
      <c r="F28" s="156"/>
      <c r="M28" s="4"/>
      <c r="P28" s="151"/>
    </row>
    <row r="29" spans="3:17" ht="16.5" customHeight="1" outlineLevel="1">
      <c r="C29" s="4" t="s">
        <v>342</v>
      </c>
      <c r="E29" s="423">
        <f>SUMIF(E823:N823,E27/12,E907:N907)</f>
        <v>5.469289383542509E-2</v>
      </c>
      <c r="F29" s="156"/>
    </row>
    <row r="30" spans="3:17" ht="16.5" customHeight="1" outlineLevel="1">
      <c r="C30" s="4" t="s">
        <v>40</v>
      </c>
      <c r="E30" s="423">
        <f ca="1">D976</f>
        <v>0.10897882580757143</v>
      </c>
    </row>
    <row r="31" spans="3:17" ht="16.5" customHeight="1" outlineLevel="1"/>
    <row r="32" spans="3:17" ht="16.5" customHeight="1" outlineLevel="1">
      <c r="C32" s="4" t="s">
        <v>198</v>
      </c>
      <c r="E32" s="153">
        <f ca="1">-SUMIF(D979:DT979,"&lt;0",D979:DT979)</f>
        <v>1317441.5999999996</v>
      </c>
      <c r="F32" s="156"/>
    </row>
    <row r="33" spans="2:15" ht="16.5" customHeight="1" outlineLevel="1">
      <c r="C33" s="4" t="s">
        <v>350</v>
      </c>
      <c r="E33" s="152">
        <f ca="1">SUMIF(D979:DT979,"&gt;0",D979:DT979)/-SUMIF(D979:DT979,"&lt;0",D979:DT979)</f>
        <v>13.359759445648448</v>
      </c>
      <c r="F33" s="152" t="s">
        <v>41</v>
      </c>
      <c r="G33" s="152"/>
    </row>
    <row r="34" spans="2:15" ht="16.5" customHeight="1" outlineLevel="1">
      <c r="C34" s="4" t="s">
        <v>343</v>
      </c>
      <c r="E34" s="424">
        <f ca="1">SUMIF(E823:N823,E27/12,E922:N922)</f>
        <v>4.4297514001418126E-2</v>
      </c>
      <c r="F34" s="153"/>
    </row>
    <row r="35" spans="2:15" ht="16.5" customHeight="1" outlineLevel="1">
      <c r="C35" s="425" t="s">
        <v>345</v>
      </c>
      <c r="D35" s="425"/>
      <c r="E35" s="426">
        <f>D323</f>
        <v>6.3209453946024938E-2</v>
      </c>
      <c r="F35" s="153"/>
    </row>
    <row r="36" spans="2:15" ht="16.5" customHeight="1" outlineLevel="1">
      <c r="C36" s="4" t="s">
        <v>199</v>
      </c>
      <c r="E36" s="153">
        <f ca="1">SUM(D979:DT979)</f>
        <v>16283261.259690201</v>
      </c>
      <c r="F36" s="153"/>
    </row>
    <row r="37" spans="2:15" ht="16.5" customHeight="1" outlineLevel="1">
      <c r="C37" s="4" t="s">
        <v>243</v>
      </c>
      <c r="E37" s="427">
        <f ca="1">D981</f>
        <v>0.99059087038040161</v>
      </c>
    </row>
    <row r="39" spans="2:15" ht="18">
      <c r="B39" s="471" t="s">
        <v>15</v>
      </c>
    </row>
    <row r="40" spans="2:15" outlineLevel="1"/>
    <row r="41" spans="2:15" outlineLevel="1">
      <c r="I41" s="4"/>
      <c r="J41" s="4"/>
      <c r="K41" s="4"/>
      <c r="L41" s="4"/>
      <c r="M41" s="4"/>
    </row>
    <row r="42" spans="2:15" outlineLevel="1">
      <c r="D42" s="251" t="s">
        <v>215</v>
      </c>
      <c r="E42" s="251"/>
      <c r="F42" s="6">
        <f>SUM(E43:E45)</f>
        <v>1000</v>
      </c>
      <c r="I42" s="4"/>
      <c r="J42" s="4"/>
      <c r="K42" s="4"/>
      <c r="L42" s="4"/>
      <c r="M42" s="4"/>
    </row>
    <row r="43" spans="2:15" outlineLevel="1">
      <c r="D43" s="4" t="s">
        <v>42</v>
      </c>
      <c r="E43" s="161">
        <v>0</v>
      </c>
      <c r="F43" s="7"/>
      <c r="I43" s="4"/>
      <c r="J43" s="4"/>
      <c r="K43" s="4"/>
      <c r="L43" s="4"/>
      <c r="M43" s="4"/>
    </row>
    <row r="44" spans="2:15" outlineLevel="1">
      <c r="D44" s="4" t="s">
        <v>43</v>
      </c>
      <c r="E44" s="161">
        <v>0</v>
      </c>
      <c r="F44" s="7"/>
      <c r="I44" s="4"/>
      <c r="J44" s="4"/>
      <c r="K44" s="4"/>
      <c r="L44" s="4"/>
      <c r="M44" s="4"/>
    </row>
    <row r="45" spans="2:15" outlineLevel="1">
      <c r="D45" s="4" t="s">
        <v>44</v>
      </c>
      <c r="E45" s="158">
        <v>1000</v>
      </c>
      <c r="F45" s="7"/>
      <c r="I45" s="4"/>
      <c r="J45" s="4"/>
      <c r="K45" s="4"/>
      <c r="L45" s="4"/>
      <c r="M45" s="4"/>
    </row>
    <row r="46" spans="2:15" outlineLevel="1">
      <c r="D46" s="1100" t="s">
        <v>45</v>
      </c>
      <c r="E46" s="1100"/>
      <c r="F46" s="6">
        <f>SUM(E47:E52)</f>
        <v>5069000</v>
      </c>
      <c r="I46" s="4"/>
      <c r="J46" s="4"/>
      <c r="K46" s="4"/>
      <c r="L46" s="4"/>
      <c r="M46" s="4"/>
    </row>
    <row r="47" spans="2:15" outlineLevel="1">
      <c r="D47" s="4" t="s">
        <v>0</v>
      </c>
      <c r="E47" s="158">
        <v>4575000</v>
      </c>
      <c r="F47" s="832"/>
      <c r="G47" s="248"/>
      <c r="H47" s="248"/>
      <c r="I47" s="248"/>
      <c r="J47" s="248"/>
      <c r="K47" s="248"/>
      <c r="L47" s="248"/>
      <c r="M47" s="248"/>
      <c r="N47" s="248" t="s">
        <v>537</v>
      </c>
      <c r="O47" s="833"/>
    </row>
    <row r="48" spans="2:15" outlineLevel="1">
      <c r="D48" s="4" t="s">
        <v>46</v>
      </c>
      <c r="E48" s="162"/>
      <c r="F48" s="7"/>
      <c r="I48" s="4"/>
      <c r="J48" s="4"/>
      <c r="K48" s="4"/>
      <c r="L48" s="4"/>
      <c r="M48" s="4"/>
      <c r="N48" s="248" t="s">
        <v>538</v>
      </c>
      <c r="O48" s="833"/>
    </row>
    <row r="49" spans="4:15" outlineLevel="1">
      <c r="D49" s="4" t="s">
        <v>47</v>
      </c>
      <c r="E49" s="162"/>
      <c r="F49" s="7"/>
      <c r="I49" s="4"/>
      <c r="J49" s="4"/>
      <c r="K49" s="4"/>
      <c r="L49" s="4"/>
      <c r="M49" s="4"/>
      <c r="N49" s="248" t="s">
        <v>539</v>
      </c>
      <c r="O49" s="833"/>
    </row>
    <row r="50" spans="4:15" outlineLevel="1">
      <c r="D50" s="4" t="s">
        <v>48</v>
      </c>
      <c r="E50" s="162"/>
      <c r="F50" s="7"/>
      <c r="G50" s="969" t="s">
        <v>923</v>
      </c>
      <c r="H50" s="969" t="s">
        <v>924</v>
      </c>
      <c r="I50" s="969" t="s">
        <v>925</v>
      </c>
      <c r="J50" s="4"/>
      <c r="K50" s="4"/>
      <c r="L50" s="4"/>
      <c r="M50" s="4"/>
      <c r="N50" s="248" t="s">
        <v>540</v>
      </c>
      <c r="O50" s="833"/>
    </row>
    <row r="51" spans="4:15" outlineLevel="1">
      <c r="D51" s="4" t="s">
        <v>219</v>
      </c>
      <c r="E51" s="970">
        <f>G51*C159</f>
        <v>490000</v>
      </c>
      <c r="F51" s="7"/>
      <c r="G51" s="273">
        <v>35000</v>
      </c>
      <c r="H51" s="966">
        <v>0.5</v>
      </c>
      <c r="I51" s="966">
        <v>0.5</v>
      </c>
      <c r="J51" s="4"/>
      <c r="K51" s="4"/>
      <c r="L51" s="4"/>
      <c r="M51" s="4"/>
      <c r="N51" s="248" t="s">
        <v>541</v>
      </c>
      <c r="O51" s="833"/>
    </row>
    <row r="52" spans="4:15" outlineLevel="1">
      <c r="D52" s="4" t="s">
        <v>217</v>
      </c>
      <c r="E52" s="158">
        <v>4000</v>
      </c>
      <c r="F52" s="7"/>
      <c r="H52" s="200">
        <f>G51*H51</f>
        <v>17500</v>
      </c>
      <c r="I52" s="200">
        <f>G51*I51</f>
        <v>17500</v>
      </c>
      <c r="J52" s="4"/>
      <c r="K52" s="4"/>
      <c r="L52" s="4"/>
      <c r="M52" s="4"/>
      <c r="N52" s="248" t="s">
        <v>542</v>
      </c>
      <c r="O52" s="833"/>
    </row>
    <row r="53" spans="4:15" outlineLevel="1">
      <c r="D53" s="1100" t="s">
        <v>49</v>
      </c>
      <c r="E53" s="1100"/>
      <c r="F53" s="6">
        <f>SUM(E54:E58)</f>
        <v>105908</v>
      </c>
      <c r="I53" s="4"/>
      <c r="J53" s="4"/>
      <c r="K53" s="4"/>
      <c r="L53" s="4"/>
      <c r="M53" s="4"/>
      <c r="N53" s="248" t="s">
        <v>543</v>
      </c>
      <c r="O53" s="833"/>
    </row>
    <row r="54" spans="4:15" outlineLevel="1">
      <c r="D54" s="4" t="s">
        <v>50</v>
      </c>
      <c r="E54" s="158">
        <v>0</v>
      </c>
      <c r="F54" s="7"/>
      <c r="I54" s="4"/>
      <c r="J54" s="4"/>
      <c r="K54" s="4"/>
      <c r="L54" s="4"/>
      <c r="M54" s="4"/>
      <c r="N54" s="248" t="s">
        <v>544</v>
      </c>
      <c r="O54" s="833"/>
    </row>
    <row r="55" spans="4:15" outlineLevel="1">
      <c r="D55" s="9" t="s">
        <v>51</v>
      </c>
      <c r="E55" s="160">
        <f>E47*0.02</f>
        <v>91500</v>
      </c>
      <c r="I55" s="4"/>
      <c r="J55" s="4"/>
      <c r="K55" s="4"/>
      <c r="L55" s="4"/>
      <c r="M55" s="4"/>
      <c r="N55" s="248" t="s">
        <v>545</v>
      </c>
      <c r="O55" s="833"/>
    </row>
    <row r="56" spans="4:15" outlineLevel="1">
      <c r="D56" s="10" t="s">
        <v>218</v>
      </c>
      <c r="E56" s="160">
        <v>2500</v>
      </c>
      <c r="I56" s="4"/>
      <c r="J56" s="4"/>
      <c r="K56" s="4"/>
      <c r="L56" s="4"/>
      <c r="M56" s="4"/>
      <c r="N56" s="248" t="s">
        <v>546</v>
      </c>
      <c r="O56" s="833"/>
    </row>
    <row r="57" spans="4:15" outlineLevel="1">
      <c r="D57" s="4" t="s">
        <v>212</v>
      </c>
      <c r="E57" s="158">
        <f>2528+3000</f>
        <v>5528</v>
      </c>
      <c r="F57" s="11"/>
      <c r="I57" s="4"/>
      <c r="J57" s="4"/>
      <c r="K57" s="4"/>
      <c r="L57" s="4"/>
      <c r="M57" s="4"/>
    </row>
    <row r="58" spans="4:15" outlineLevel="1">
      <c r="D58" s="4" t="s">
        <v>52</v>
      </c>
      <c r="E58" s="158">
        <f>2600+2780+1000</f>
        <v>6380</v>
      </c>
      <c r="I58" s="4"/>
      <c r="J58" s="4"/>
      <c r="K58" s="4"/>
      <c r="L58" s="4"/>
      <c r="M58" s="4"/>
    </row>
    <row r="59" spans="4:15" outlineLevel="1">
      <c r="D59" s="1102" t="s">
        <v>216</v>
      </c>
      <c r="E59" s="1102"/>
      <c r="F59" s="6">
        <f>SUM(E60:E73)</f>
        <v>120000</v>
      </c>
      <c r="I59" s="4"/>
      <c r="J59" s="4"/>
      <c r="K59" s="4"/>
      <c r="L59" s="4"/>
      <c r="M59" s="4"/>
    </row>
    <row r="60" spans="4:15" outlineLevel="1">
      <c r="D60" s="4" t="s">
        <v>210</v>
      </c>
      <c r="E60" s="158">
        <v>20000</v>
      </c>
      <c r="F60" s="7"/>
      <c r="I60" s="4"/>
      <c r="J60" s="410" t="s">
        <v>324</v>
      </c>
      <c r="K60" s="410" t="s">
        <v>325</v>
      </c>
      <c r="L60" s="410" t="s">
        <v>18</v>
      </c>
      <c r="M60" s="4"/>
    </row>
    <row r="61" spans="4:15" ht="15.75" customHeight="1" outlineLevel="1">
      <c r="D61" s="4" t="s">
        <v>209</v>
      </c>
      <c r="E61" s="158">
        <v>20000</v>
      </c>
      <c r="F61" s="7"/>
      <c r="H61" s="4" t="s">
        <v>55</v>
      </c>
      <c r="I61" s="4"/>
      <c r="J61" s="345">
        <f>H268</f>
        <v>1000</v>
      </c>
      <c r="K61" s="345">
        <f>H288</f>
        <v>0</v>
      </c>
      <c r="L61" s="345">
        <f>J61+K61</f>
        <v>1000</v>
      </c>
      <c r="M61" s="4"/>
    </row>
    <row r="62" spans="4:15" ht="15" customHeight="1" outlineLevel="1">
      <c r="D62" s="4" t="s">
        <v>213</v>
      </c>
      <c r="E62" s="158">
        <v>20000</v>
      </c>
      <c r="F62" s="7"/>
      <c r="H62" s="4" t="s">
        <v>155</v>
      </c>
      <c r="I62" s="4"/>
      <c r="J62" s="345">
        <f t="shared" ref="J62:J72" si="0">H269</f>
        <v>26348.832000000002</v>
      </c>
      <c r="K62" s="345">
        <f t="shared" ref="K62:K72" si="1">H289</f>
        <v>0</v>
      </c>
      <c r="L62" s="345">
        <f t="shared" ref="L62:L72" si="2">J62+K62</f>
        <v>26348.832000000002</v>
      </c>
      <c r="M62" s="4"/>
    </row>
    <row r="63" spans="4:15" ht="15" customHeight="1" outlineLevel="1">
      <c r="D63" s="12" t="s">
        <v>211</v>
      </c>
      <c r="E63" s="158">
        <v>20000</v>
      </c>
      <c r="F63" s="7"/>
      <c r="H63" s="4" t="s">
        <v>156</v>
      </c>
      <c r="I63" s="4"/>
      <c r="J63" s="345">
        <f t="shared" si="0"/>
        <v>26348.832000000002</v>
      </c>
      <c r="K63" s="345">
        <f t="shared" si="1"/>
        <v>0</v>
      </c>
      <c r="L63" s="345">
        <f t="shared" si="2"/>
        <v>26348.832000000002</v>
      </c>
      <c r="M63" s="4"/>
    </row>
    <row r="64" spans="4:15" ht="15" customHeight="1" outlineLevel="1">
      <c r="D64" s="12" t="s">
        <v>220</v>
      </c>
      <c r="E64" s="158">
        <v>20000</v>
      </c>
      <c r="F64" s="7"/>
      <c r="H64" s="333" t="s">
        <v>158</v>
      </c>
      <c r="I64" s="4"/>
      <c r="J64" s="345">
        <f t="shared" si="0"/>
        <v>13174.416000000001</v>
      </c>
      <c r="K64" s="345">
        <f t="shared" si="1"/>
        <v>0</v>
      </c>
      <c r="L64" s="345">
        <f t="shared" si="2"/>
        <v>13174.416000000001</v>
      </c>
      <c r="M64" s="4"/>
    </row>
    <row r="65" spans="4:14" outlineLevel="1">
      <c r="D65" s="4" t="s">
        <v>221</v>
      </c>
      <c r="E65" s="158">
        <v>20000</v>
      </c>
      <c r="F65" s="7"/>
      <c r="H65" s="4" t="s">
        <v>54</v>
      </c>
      <c r="I65" s="4"/>
      <c r="J65" s="345">
        <f t="shared" si="0"/>
        <v>5796.7430400000012</v>
      </c>
      <c r="K65" s="345">
        <f t="shared" si="1"/>
        <v>0</v>
      </c>
      <c r="L65" s="345">
        <f t="shared" si="2"/>
        <v>5796.7430400000012</v>
      </c>
      <c r="M65" s="4"/>
    </row>
    <row r="66" spans="4:14" outlineLevel="1">
      <c r="D66" s="4" t="s">
        <v>162</v>
      </c>
      <c r="E66" s="158">
        <v>0</v>
      </c>
      <c r="F66" s="7"/>
      <c r="H66" s="4" t="s">
        <v>56</v>
      </c>
      <c r="I66" s="4"/>
      <c r="J66" s="345">
        <f t="shared" si="0"/>
        <v>6000</v>
      </c>
      <c r="K66" s="345">
        <f t="shared" si="1"/>
        <v>0</v>
      </c>
      <c r="L66" s="345">
        <f t="shared" si="2"/>
        <v>6000</v>
      </c>
      <c r="M66" s="4"/>
    </row>
    <row r="67" spans="4:14" outlineLevel="1">
      <c r="D67" s="4" t="s">
        <v>163</v>
      </c>
      <c r="E67" s="158">
        <v>0</v>
      </c>
      <c r="F67" s="7"/>
      <c r="H67" s="4" t="s">
        <v>57</v>
      </c>
      <c r="I67" s="4"/>
      <c r="J67" s="345">
        <f t="shared" si="0"/>
        <v>6000</v>
      </c>
      <c r="K67" s="345">
        <f t="shared" si="1"/>
        <v>0</v>
      </c>
      <c r="L67" s="345">
        <f t="shared" si="2"/>
        <v>6000</v>
      </c>
      <c r="M67" s="4"/>
    </row>
    <row r="68" spans="4:14" outlineLevel="1">
      <c r="D68" s="4" t="s">
        <v>53</v>
      </c>
      <c r="E68" s="158">
        <v>0</v>
      </c>
      <c r="H68" s="4" t="s">
        <v>161</v>
      </c>
      <c r="I68" s="4"/>
      <c r="J68" s="345">
        <f t="shared" si="0"/>
        <v>0</v>
      </c>
      <c r="K68" s="345">
        <f t="shared" si="1"/>
        <v>0</v>
      </c>
      <c r="L68" s="345">
        <f t="shared" si="2"/>
        <v>0</v>
      </c>
      <c r="M68" s="4"/>
    </row>
    <row r="69" spans="4:14" outlineLevel="1">
      <c r="D69" s="4" t="s">
        <v>165</v>
      </c>
      <c r="E69" s="158">
        <v>0</v>
      </c>
      <c r="H69" s="4" t="s">
        <v>162</v>
      </c>
      <c r="I69" s="4"/>
      <c r="J69" s="345">
        <f t="shared" si="0"/>
        <v>0</v>
      </c>
      <c r="K69" s="345">
        <f t="shared" si="1"/>
        <v>0</v>
      </c>
      <c r="L69" s="345">
        <f t="shared" si="2"/>
        <v>0</v>
      </c>
      <c r="M69" s="4"/>
    </row>
    <row r="70" spans="4:14" outlineLevel="1">
      <c r="D70" s="12" t="s">
        <v>56</v>
      </c>
      <c r="E70" s="161">
        <v>0</v>
      </c>
      <c r="F70" s="7"/>
      <c r="H70" s="4" t="s">
        <v>163</v>
      </c>
      <c r="I70" s="4"/>
      <c r="J70" s="345">
        <f t="shared" si="0"/>
        <v>0</v>
      </c>
      <c r="K70" s="345">
        <f t="shared" si="1"/>
        <v>0</v>
      </c>
      <c r="L70" s="345">
        <f t="shared" si="2"/>
        <v>0</v>
      </c>
      <c r="M70" s="4"/>
    </row>
    <row r="71" spans="4:14" outlineLevel="1">
      <c r="D71" s="12" t="s">
        <v>57</v>
      </c>
      <c r="E71" s="161">
        <v>0</v>
      </c>
      <c r="F71" s="7"/>
      <c r="H71" s="4" t="s">
        <v>164</v>
      </c>
      <c r="I71" s="4"/>
      <c r="J71" s="345">
        <f t="shared" si="0"/>
        <v>15000</v>
      </c>
      <c r="K71" s="345">
        <f t="shared" si="1"/>
        <v>0</v>
      </c>
      <c r="L71" s="345">
        <f t="shared" si="2"/>
        <v>15000</v>
      </c>
      <c r="M71" s="4"/>
    </row>
    <row r="72" spans="4:14" outlineLevel="1">
      <c r="D72" s="12" t="s">
        <v>58</v>
      </c>
      <c r="E72" s="161">
        <v>0</v>
      </c>
      <c r="F72" s="7"/>
      <c r="H72" s="408" t="s">
        <v>165</v>
      </c>
      <c r="I72" s="408"/>
      <c r="J72" s="409">
        <f t="shared" si="0"/>
        <v>2500</v>
      </c>
      <c r="K72" s="409">
        <f t="shared" si="1"/>
        <v>0</v>
      </c>
      <c r="L72" s="409">
        <f t="shared" si="2"/>
        <v>2500</v>
      </c>
      <c r="M72" s="4"/>
    </row>
    <row r="73" spans="4:14" ht="15" outlineLevel="1" thickBot="1">
      <c r="D73" s="12" t="s">
        <v>59</v>
      </c>
      <c r="E73" s="161">
        <v>0</v>
      </c>
      <c r="F73" s="7"/>
      <c r="H73" s="21" t="s">
        <v>18</v>
      </c>
      <c r="I73" s="21"/>
      <c r="J73" s="407">
        <f>SUM(J61:J72)</f>
        <v>102168.82304</v>
      </c>
      <c r="K73" s="407">
        <f t="shared" ref="K73:L73" si="3">SUM(K61:K72)</f>
        <v>0</v>
      </c>
      <c r="L73" s="407">
        <f t="shared" si="3"/>
        <v>102168.82304</v>
      </c>
      <c r="M73" s="4"/>
    </row>
    <row r="74" spans="4:14" ht="15" outlineLevel="1" thickTop="1">
      <c r="D74" s="1103" t="s">
        <v>60</v>
      </c>
      <c r="E74" s="1102"/>
      <c r="F74" s="6">
        <f>SUM(E75:E77)</f>
        <v>531300</v>
      </c>
      <c r="I74" s="4"/>
      <c r="J74" s="4"/>
      <c r="K74" s="4"/>
      <c r="L74" s="4"/>
      <c r="M74" s="4"/>
    </row>
    <row r="75" spans="4:14" outlineLevel="1">
      <c r="D75" s="9" t="s">
        <v>61</v>
      </c>
      <c r="E75" s="8">
        <f>H118</f>
        <v>448000</v>
      </c>
      <c r="F75" s="7"/>
      <c r="I75" s="4"/>
      <c r="J75" s="4"/>
      <c r="K75" s="4"/>
      <c r="L75" s="4"/>
      <c r="M75" s="4"/>
    </row>
    <row r="76" spans="4:14" outlineLevel="1">
      <c r="D76" s="9" t="s">
        <v>62</v>
      </c>
      <c r="E76" s="8">
        <f>H108</f>
        <v>35000</v>
      </c>
      <c r="F76" s="7"/>
      <c r="I76" s="4"/>
      <c r="J76" s="4"/>
      <c r="K76" s="4"/>
      <c r="L76" s="4"/>
      <c r="M76" s="4"/>
    </row>
    <row r="77" spans="4:14" outlineLevel="1">
      <c r="D77" s="4" t="s">
        <v>63</v>
      </c>
      <c r="E77" s="8">
        <f>H120</f>
        <v>48300</v>
      </c>
      <c r="I77" s="4"/>
      <c r="J77" s="4"/>
      <c r="K77" s="4"/>
      <c r="L77" s="4"/>
      <c r="M77" s="4"/>
    </row>
    <row r="78" spans="4:14" ht="15" outlineLevel="1" thickBot="1">
      <c r="D78" s="1100" t="s">
        <v>64</v>
      </c>
      <c r="E78" s="1100"/>
      <c r="F78" s="13">
        <f>SUM(F42:F74)</f>
        <v>5827208</v>
      </c>
      <c r="I78" s="4"/>
      <c r="J78" s="4"/>
      <c r="K78" s="4"/>
      <c r="L78" s="4"/>
      <c r="M78" s="4"/>
    </row>
    <row r="79" spans="4:14" ht="15" outlineLevel="1" thickTop="1">
      <c r="D79" s="14" t="s">
        <v>65</v>
      </c>
      <c r="E79" s="161">
        <v>700000</v>
      </c>
      <c r="F79" s="4">
        <v>125000</v>
      </c>
      <c r="H79" s="4" t="s">
        <v>1062</v>
      </c>
      <c r="K79" s="1025">
        <f ca="1">-SUMIF(E979:DT979,"&lt;0",E979:DT979)</f>
        <v>0</v>
      </c>
      <c r="M79" s="428">
        <f ca="1">-SUMIF(E956:DT956,"&lt;0",E956:DT956)-F74</f>
        <v>582048.47275209357</v>
      </c>
      <c r="N79" s="4" t="s">
        <v>559</v>
      </c>
    </row>
    <row r="80" spans="4:14" outlineLevel="1">
      <c r="D80" s="15" t="s">
        <v>214</v>
      </c>
      <c r="E80" s="158">
        <v>0</v>
      </c>
      <c r="I80" s="4"/>
      <c r="J80" s="4"/>
      <c r="K80" s="4"/>
      <c r="L80" s="4"/>
      <c r="M80" s="4"/>
    </row>
    <row r="81" spans="2:13" outlineLevel="1">
      <c r="D81" s="4" t="s">
        <v>322</v>
      </c>
      <c r="E81" s="158">
        <v>40000</v>
      </c>
      <c r="I81" s="4"/>
      <c r="J81" s="4"/>
      <c r="K81" s="4"/>
      <c r="L81" s="4"/>
      <c r="M81" s="4"/>
    </row>
    <row r="82" spans="2:13" outlineLevel="1">
      <c r="D82" s="4" t="s">
        <v>323</v>
      </c>
      <c r="E82" s="158">
        <v>20000</v>
      </c>
      <c r="I82" s="4"/>
      <c r="J82" s="4"/>
      <c r="K82" s="4"/>
      <c r="L82" s="4"/>
      <c r="M82" s="4"/>
    </row>
    <row r="83" spans="2:13" outlineLevel="1">
      <c r="D83" s="4" t="s">
        <v>16</v>
      </c>
      <c r="E83" s="162">
        <v>0</v>
      </c>
      <c r="I83" s="4"/>
      <c r="J83" s="4"/>
      <c r="K83" s="4"/>
      <c r="L83" s="4"/>
      <c r="M83" s="4"/>
    </row>
    <row r="84" spans="2:13" ht="15" outlineLevel="1" thickBot="1">
      <c r="D84" s="1100" t="s">
        <v>66</v>
      </c>
      <c r="E84" s="1100"/>
      <c r="F84" s="13">
        <f>SUM(E79:E83)+F78</f>
        <v>6587208</v>
      </c>
      <c r="I84" s="4"/>
      <c r="J84" s="4"/>
      <c r="K84" s="4"/>
      <c r="L84" s="4"/>
      <c r="M84" s="4"/>
    </row>
    <row r="85" spans="2:13" ht="15" outlineLevel="1" thickTop="1">
      <c r="I85" s="4"/>
      <c r="J85" s="4"/>
      <c r="K85" s="4"/>
      <c r="L85" s="4"/>
      <c r="M85" s="4"/>
    </row>
    <row r="86" spans="2:13" outlineLevel="1">
      <c r="E86" s="11"/>
    </row>
    <row r="88" spans="2:13" ht="18">
      <c r="B88" s="471" t="s">
        <v>226</v>
      </c>
      <c r="I88" s="4"/>
      <c r="J88" s="4"/>
      <c r="K88" s="4"/>
      <c r="L88" s="4"/>
      <c r="M88" s="4"/>
    </row>
    <row r="89" spans="2:13" outlineLevel="1">
      <c r="I89" s="4"/>
      <c r="J89" s="4"/>
      <c r="K89" s="4"/>
      <c r="L89" s="4"/>
      <c r="M89" s="4"/>
    </row>
    <row r="90" spans="2:13" ht="16.2" outlineLevel="1">
      <c r="C90" s="23" t="s">
        <v>77</v>
      </c>
      <c r="H90" s="24" t="s">
        <v>76</v>
      </c>
      <c r="I90" s="25" t="s">
        <v>78</v>
      </c>
      <c r="J90" s="4"/>
      <c r="K90" s="4"/>
      <c r="L90" s="4"/>
      <c r="M90" s="4"/>
    </row>
    <row r="91" spans="2:13" outlineLevel="1">
      <c r="D91" s="4" t="s">
        <v>79</v>
      </c>
      <c r="H91" s="158">
        <v>10000</v>
      </c>
      <c r="I91" s="26"/>
      <c r="J91" s="4"/>
      <c r="K91" s="4"/>
      <c r="L91" s="4"/>
      <c r="M91" s="4"/>
    </row>
    <row r="92" spans="2:13" outlineLevel="1">
      <c r="D92" s="4" t="s">
        <v>80</v>
      </c>
      <c r="H92" s="158">
        <v>0</v>
      </c>
      <c r="I92" s="26"/>
      <c r="J92" s="4"/>
      <c r="K92" s="4"/>
      <c r="L92" s="4"/>
      <c r="M92" s="4"/>
    </row>
    <row r="93" spans="2:13" outlineLevel="1">
      <c r="D93" s="4" t="s">
        <v>81</v>
      </c>
      <c r="H93" s="158">
        <v>0</v>
      </c>
      <c r="I93" s="26"/>
      <c r="J93" s="27"/>
      <c r="K93" s="4"/>
      <c r="L93" s="4"/>
      <c r="M93" s="4"/>
    </row>
    <row r="94" spans="2:13" outlineLevel="1">
      <c r="D94" s="4" t="s">
        <v>82</v>
      </c>
      <c r="H94" s="158">
        <v>0</v>
      </c>
      <c r="I94" s="26"/>
      <c r="J94" s="27"/>
      <c r="K94" s="4"/>
      <c r="L94" s="4"/>
      <c r="M94" s="4"/>
    </row>
    <row r="95" spans="2:13" outlineLevel="1">
      <c r="D95" s="4" t="s">
        <v>83</v>
      </c>
      <c r="H95" s="158">
        <v>5000</v>
      </c>
      <c r="I95" s="26"/>
      <c r="J95" s="27"/>
      <c r="K95" s="11"/>
      <c r="L95" s="4"/>
      <c r="M95" s="4"/>
    </row>
    <row r="96" spans="2:13" outlineLevel="1">
      <c r="D96" s="4" t="s">
        <v>84</v>
      </c>
      <c r="H96" s="158">
        <v>0</v>
      </c>
      <c r="I96" s="26"/>
      <c r="J96" s="4"/>
      <c r="K96" s="4"/>
      <c r="L96" s="4"/>
      <c r="M96" s="4"/>
    </row>
    <row r="97" spans="3:13" outlineLevel="1">
      <c r="D97" s="4" t="s">
        <v>85</v>
      </c>
      <c r="H97" s="158">
        <v>0</v>
      </c>
      <c r="I97" s="26"/>
      <c r="J97" s="4"/>
      <c r="K97" s="4"/>
      <c r="L97" s="4"/>
      <c r="M97" s="4"/>
    </row>
    <row r="98" spans="3:13" outlineLevel="1">
      <c r="D98" s="4" t="s">
        <v>86</v>
      </c>
      <c r="H98" s="158">
        <v>5000</v>
      </c>
      <c r="I98" s="26"/>
      <c r="J98" s="4"/>
      <c r="K98" s="4"/>
      <c r="L98" s="4"/>
      <c r="M98" s="4"/>
    </row>
    <row r="99" spans="3:13" outlineLevel="1">
      <c r="D99" s="4" t="s">
        <v>87</v>
      </c>
      <c r="H99" s="158">
        <v>0</v>
      </c>
      <c r="I99" s="26"/>
      <c r="J99" s="4"/>
      <c r="K99" s="4"/>
      <c r="L99" s="4"/>
      <c r="M99" s="4"/>
    </row>
    <row r="100" spans="3:13" outlineLevel="1">
      <c r="D100" s="4" t="s">
        <v>88</v>
      </c>
      <c r="H100" s="158">
        <v>0</v>
      </c>
      <c r="I100" s="26"/>
      <c r="J100" s="4"/>
      <c r="K100" s="4"/>
      <c r="L100" s="4"/>
      <c r="M100" s="4"/>
    </row>
    <row r="101" spans="3:13" outlineLevel="1">
      <c r="D101" s="4" t="s">
        <v>89</v>
      </c>
      <c r="H101" s="158">
        <v>0</v>
      </c>
      <c r="I101" s="26"/>
      <c r="J101" s="4"/>
      <c r="K101" s="4"/>
      <c r="L101" s="4"/>
      <c r="M101" s="4"/>
    </row>
    <row r="102" spans="3:13" outlineLevel="1">
      <c r="D102" s="4" t="s">
        <v>541</v>
      </c>
      <c r="H102" s="158"/>
      <c r="I102" s="26"/>
      <c r="J102" s="4"/>
      <c r="K102" s="4"/>
      <c r="L102" s="4"/>
      <c r="M102" s="4"/>
    </row>
    <row r="103" spans="3:13" outlineLevel="1">
      <c r="D103" s="4" t="s">
        <v>542</v>
      </c>
      <c r="H103" s="158"/>
      <c r="I103" s="26"/>
      <c r="J103" s="4"/>
      <c r="K103" s="4"/>
      <c r="L103" s="4"/>
      <c r="M103" s="4"/>
    </row>
    <row r="104" spans="3:13" outlineLevel="1">
      <c r="D104" s="4" t="s">
        <v>543</v>
      </c>
      <c r="H104" s="158"/>
      <c r="I104" s="26"/>
      <c r="J104" s="4"/>
      <c r="K104" s="4"/>
      <c r="L104" s="4"/>
      <c r="M104" s="4"/>
    </row>
    <row r="105" spans="3:13" outlineLevel="1">
      <c r="D105" s="4" t="s">
        <v>544</v>
      </c>
      <c r="H105" s="158"/>
      <c r="I105" s="26"/>
      <c r="J105" s="4"/>
      <c r="K105" s="4"/>
      <c r="L105" s="4"/>
      <c r="M105" s="4"/>
    </row>
    <row r="106" spans="3:13" outlineLevel="1">
      <c r="D106" s="4" t="s">
        <v>545</v>
      </c>
      <c r="H106" s="158"/>
      <c r="I106" s="26"/>
      <c r="J106" s="4"/>
      <c r="K106" s="4"/>
      <c r="L106" s="4"/>
      <c r="M106" s="4"/>
    </row>
    <row r="107" spans="3:13" outlineLevel="1">
      <c r="D107" s="408" t="s">
        <v>546</v>
      </c>
      <c r="E107" s="28"/>
      <c r="F107" s="28"/>
      <c r="G107" s="28"/>
      <c r="H107" s="158">
        <v>15000</v>
      </c>
      <c r="I107" s="26"/>
      <c r="J107" s="4"/>
      <c r="K107" s="4"/>
      <c r="L107" s="4"/>
      <c r="M107" s="4"/>
    </row>
    <row r="108" spans="3:13" outlineLevel="1">
      <c r="G108" s="21" t="s">
        <v>90</v>
      </c>
      <c r="H108" s="29">
        <f>SUM(H91:H107)</f>
        <v>35000</v>
      </c>
      <c r="I108" s="26"/>
      <c r="J108" s="4"/>
      <c r="K108" s="4"/>
      <c r="L108" s="4"/>
      <c r="M108" s="4"/>
    </row>
    <row r="109" spans="3:13" outlineLevel="1">
      <c r="I109" s="26"/>
      <c r="J109" s="4"/>
      <c r="K109" s="4"/>
      <c r="L109" s="4"/>
      <c r="M109" s="4"/>
    </row>
    <row r="110" spans="3:13" outlineLevel="1">
      <c r="I110" s="26"/>
      <c r="J110" s="4"/>
      <c r="K110" s="4"/>
      <c r="L110" s="4"/>
      <c r="M110" s="4"/>
    </row>
    <row r="111" spans="3:13" outlineLevel="1">
      <c r="C111" s="23" t="s">
        <v>91</v>
      </c>
      <c r="I111" s="26"/>
      <c r="J111" s="4"/>
      <c r="K111" s="4" t="s">
        <v>250</v>
      </c>
      <c r="L111" s="4"/>
      <c r="M111" s="4"/>
    </row>
    <row r="112" spans="3:13" outlineLevel="1">
      <c r="D112" s="15" t="s">
        <v>547</v>
      </c>
      <c r="H112" s="30">
        <f t="shared" ref="H112:H117" si="4">I112*($C$159*K112)</f>
        <v>448000</v>
      </c>
      <c r="I112" s="159">
        <v>32000</v>
      </c>
      <c r="J112" s="15" t="s">
        <v>92</v>
      </c>
      <c r="K112" s="377">
        <v>1</v>
      </c>
      <c r="L112" s="4"/>
      <c r="M112" s="4"/>
    </row>
    <row r="113" spans="2:38" outlineLevel="1">
      <c r="D113" s="15" t="s">
        <v>548</v>
      </c>
      <c r="H113" s="30">
        <f t="shared" si="4"/>
        <v>0</v>
      </c>
      <c r="I113" s="159">
        <v>0</v>
      </c>
      <c r="J113" s="15" t="s">
        <v>92</v>
      </c>
      <c r="K113" s="377">
        <v>1</v>
      </c>
      <c r="L113" s="4"/>
      <c r="M113" s="4"/>
    </row>
    <row r="114" spans="2:38" outlineLevel="1">
      <c r="D114" s="15" t="s">
        <v>549</v>
      </c>
      <c r="H114" s="30">
        <f t="shared" si="4"/>
        <v>0</v>
      </c>
      <c r="I114" s="159">
        <v>0</v>
      </c>
      <c r="J114" s="15" t="s">
        <v>92</v>
      </c>
      <c r="K114" s="377">
        <v>1</v>
      </c>
      <c r="L114" s="4"/>
      <c r="M114" s="4"/>
    </row>
    <row r="115" spans="2:38" outlineLevel="1">
      <c r="D115" s="15" t="s">
        <v>550</v>
      </c>
      <c r="H115" s="30">
        <f t="shared" si="4"/>
        <v>0</v>
      </c>
      <c r="I115" s="159">
        <v>0</v>
      </c>
      <c r="J115" s="15" t="s">
        <v>92</v>
      </c>
      <c r="K115" s="377">
        <v>1</v>
      </c>
      <c r="L115" s="4"/>
      <c r="M115" s="4"/>
    </row>
    <row r="116" spans="2:38" outlineLevel="1">
      <c r="D116" s="15" t="s">
        <v>551</v>
      </c>
      <c r="H116" s="30">
        <f t="shared" si="4"/>
        <v>0</v>
      </c>
      <c r="I116" s="159">
        <v>0</v>
      </c>
      <c r="J116" s="15" t="s">
        <v>92</v>
      </c>
      <c r="K116" s="377">
        <v>1</v>
      </c>
      <c r="L116" s="4"/>
      <c r="M116" s="4"/>
    </row>
    <row r="117" spans="2:38" outlineLevel="1">
      <c r="D117" s="408" t="s">
        <v>552</v>
      </c>
      <c r="E117" s="28"/>
      <c r="F117" s="28"/>
      <c r="G117" s="28"/>
      <c r="H117" s="32">
        <f t="shared" si="4"/>
        <v>0</v>
      </c>
      <c r="I117" s="159">
        <v>0</v>
      </c>
      <c r="J117" s="28" t="s">
        <v>92</v>
      </c>
      <c r="K117" s="377">
        <v>1</v>
      </c>
      <c r="L117" s="4"/>
      <c r="M117" s="4"/>
    </row>
    <row r="118" spans="2:38" outlineLevel="1">
      <c r="H118" s="11">
        <f>SUM(H112:H117)</f>
        <v>448000</v>
      </c>
      <c r="I118" s="33">
        <f>H118/$C$159</f>
        <v>32000</v>
      </c>
      <c r="J118" s="15" t="s">
        <v>92</v>
      </c>
      <c r="K118" s="15"/>
      <c r="L118" s="4"/>
      <c r="M118" s="4"/>
    </row>
    <row r="119" spans="2:38" outlineLevel="1">
      <c r="H119" s="11"/>
      <c r="I119" s="34"/>
      <c r="J119" s="15"/>
      <c r="K119" s="15"/>
      <c r="L119" s="4"/>
      <c r="M119" s="4"/>
    </row>
    <row r="120" spans="2:38" outlineLevel="1">
      <c r="C120" s="4" t="s">
        <v>93</v>
      </c>
      <c r="F120" s="4" t="s">
        <v>93</v>
      </c>
      <c r="G120" s="157">
        <v>0.1</v>
      </c>
      <c r="H120" s="11">
        <f>(H108+H118)*G120</f>
        <v>48300</v>
      </c>
      <c r="I120" s="34"/>
      <c r="J120" s="15"/>
      <c r="K120" s="15"/>
      <c r="L120" s="4"/>
      <c r="M120" s="4"/>
    </row>
    <row r="121" spans="2:38" outlineLevel="1">
      <c r="H121" s="11"/>
      <c r="I121" s="34"/>
      <c r="J121" s="15"/>
      <c r="K121" s="15"/>
      <c r="L121" s="4"/>
      <c r="M121" s="4"/>
    </row>
    <row r="122" spans="2:38" outlineLevel="1">
      <c r="H122" s="11"/>
      <c r="I122" s="34"/>
      <c r="J122" s="15"/>
      <c r="K122" s="15"/>
      <c r="L122" s="4"/>
      <c r="M122" s="4"/>
    </row>
    <row r="123" spans="2:38" ht="15.6" outlineLevel="1">
      <c r="C123" s="23" t="s">
        <v>94</v>
      </c>
      <c r="H123" s="35">
        <f>+H108+H118+H120</f>
        <v>531300</v>
      </c>
      <c r="I123" s="36">
        <f>H123/$C$159</f>
        <v>37950</v>
      </c>
      <c r="J123" s="15" t="s">
        <v>92</v>
      </c>
      <c r="K123" s="15"/>
      <c r="L123" s="4"/>
      <c r="M123" s="4"/>
    </row>
    <row r="124" spans="2:38" outlineLevel="1"/>
    <row r="126" spans="2:38" ht="18">
      <c r="B126" s="471" t="s">
        <v>227</v>
      </c>
      <c r="Q126" s="54"/>
    </row>
    <row r="127" spans="2:38" s="54" customFormat="1" outlineLevel="1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587">
        <f>+Summary!C73</f>
        <v>0</v>
      </c>
      <c r="N127" s="67"/>
      <c r="O127" s="67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2:38" s="54" customFormat="1" ht="58.2" outlineLevel="1" thickBot="1">
      <c r="B128" s="549" t="s">
        <v>394</v>
      </c>
      <c r="C128" s="382" t="s">
        <v>19</v>
      </c>
      <c r="D128" s="383" t="s">
        <v>20</v>
      </c>
      <c r="E128" s="382" t="s">
        <v>21</v>
      </c>
      <c r="F128" s="382" t="s">
        <v>22</v>
      </c>
      <c r="G128" s="382" t="s">
        <v>23</v>
      </c>
      <c r="H128" s="383" t="s">
        <v>67</v>
      </c>
      <c r="I128" s="383" t="s">
        <v>68</v>
      </c>
      <c r="J128" s="383" t="s">
        <v>69</v>
      </c>
      <c r="K128" s="382" t="s">
        <v>25</v>
      </c>
      <c r="L128" s="383" t="s">
        <v>24</v>
      </c>
      <c r="M128" s="585" t="s">
        <v>442</v>
      </c>
      <c r="N128" s="383" t="s">
        <v>70</v>
      </c>
      <c r="O128" s="383" t="s">
        <v>71</v>
      </c>
      <c r="P128" s="382" t="s">
        <v>25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2:38" s="67" customFormat="1" outlineLevel="1">
      <c r="B129" s="554">
        <v>1</v>
      </c>
      <c r="C129" s="385">
        <v>4</v>
      </c>
      <c r="D129" s="384">
        <f>C129/C$159</f>
        <v>0.2857142857142857</v>
      </c>
      <c r="E129" s="385" t="s">
        <v>223</v>
      </c>
      <c r="F129" s="386">
        <v>450</v>
      </c>
      <c r="G129" s="387">
        <f>F129*C129</f>
        <v>1800</v>
      </c>
      <c r="H129" s="388">
        <v>1100</v>
      </c>
      <c r="I129" s="389">
        <f>C129*H129</f>
        <v>4400</v>
      </c>
      <c r="J129" s="389">
        <f>I129*12</f>
        <v>52800</v>
      </c>
      <c r="K129" s="390">
        <f>IFERROR(H129/F129,0)</f>
        <v>2.4444444444444446</v>
      </c>
      <c r="L129" s="391">
        <f>1795+50+50</f>
        <v>1895</v>
      </c>
      <c r="M129" s="583">
        <f>L129+M$127</f>
        <v>1895</v>
      </c>
      <c r="N129" s="76">
        <f t="shared" ref="N129:N158" si="5">M129*C129</f>
        <v>7580</v>
      </c>
      <c r="O129" s="76">
        <f>N129*12</f>
        <v>90960</v>
      </c>
      <c r="P129" s="390">
        <f t="shared" ref="P129:P158" si="6">IFERROR(M129/F129,0)</f>
        <v>4.2111111111111112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2:38" s="67" customFormat="1" outlineLevel="1">
      <c r="B130" s="554">
        <f>B129+1</f>
        <v>2</v>
      </c>
      <c r="C130" s="392"/>
      <c r="D130" s="384">
        <f t="shared" ref="D130:D158" si="7">C130/C$159</f>
        <v>0</v>
      </c>
      <c r="E130" s="392" t="s">
        <v>222</v>
      </c>
      <c r="F130" s="393">
        <v>589</v>
      </c>
      <c r="G130" s="387">
        <f>F130*C130</f>
        <v>0</v>
      </c>
      <c r="H130" s="394"/>
      <c r="I130" s="389">
        <f>C130*H130</f>
        <v>0</v>
      </c>
      <c r="J130" s="389">
        <f>I130*12</f>
        <v>0</v>
      </c>
      <c r="K130" s="390">
        <f t="shared" ref="K130:K158" si="8">IFERROR(H130/F130,0)</f>
        <v>0</v>
      </c>
      <c r="L130" s="171"/>
      <c r="M130" s="583">
        <f t="shared" ref="M130:M158" si="9">L130+M$127</f>
        <v>0</v>
      </c>
      <c r="N130" s="76">
        <f t="shared" si="5"/>
        <v>0</v>
      </c>
      <c r="O130" s="76">
        <f>N130*12</f>
        <v>0</v>
      </c>
      <c r="P130" s="390">
        <f t="shared" si="6"/>
        <v>0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2:38" s="67" customFormat="1" outlineLevel="1">
      <c r="B131" s="554">
        <f t="shared" ref="B131:B158" si="10">B130+1</f>
        <v>3</v>
      </c>
      <c r="C131" s="392">
        <v>4</v>
      </c>
      <c r="D131" s="384">
        <f t="shared" si="7"/>
        <v>0.2857142857142857</v>
      </c>
      <c r="E131" s="392" t="s">
        <v>222</v>
      </c>
      <c r="F131" s="393">
        <v>600</v>
      </c>
      <c r="G131" s="387">
        <f>F131*C131</f>
        <v>2400</v>
      </c>
      <c r="H131" s="394">
        <v>1400</v>
      </c>
      <c r="I131" s="389">
        <f>C131*H131</f>
        <v>5600</v>
      </c>
      <c r="J131" s="389">
        <f>I131*12</f>
        <v>67200</v>
      </c>
      <c r="K131" s="390">
        <f t="shared" si="8"/>
        <v>2.3333333333333335</v>
      </c>
      <c r="L131" s="171">
        <v>2550</v>
      </c>
      <c r="M131" s="583">
        <f t="shared" si="9"/>
        <v>2550</v>
      </c>
      <c r="N131" s="76">
        <f t="shared" si="5"/>
        <v>10200</v>
      </c>
      <c r="O131" s="76">
        <f>N131*12</f>
        <v>122400</v>
      </c>
      <c r="P131" s="390">
        <f t="shared" si="6"/>
        <v>4.25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2:38" s="54" customFormat="1" ht="15" customHeight="1" outlineLevel="1">
      <c r="B132" s="554">
        <f t="shared" si="10"/>
        <v>4</v>
      </c>
      <c r="C132" s="392"/>
      <c r="D132" s="384">
        <f t="shared" si="7"/>
        <v>0</v>
      </c>
      <c r="E132" s="550" t="s">
        <v>222</v>
      </c>
      <c r="F132" s="551">
        <v>700</v>
      </c>
      <c r="G132" s="387">
        <f>F132*C132</f>
        <v>0</v>
      </c>
      <c r="H132" s="394"/>
      <c r="I132" s="389">
        <f>C132*H132</f>
        <v>0</v>
      </c>
      <c r="J132" s="389">
        <f>I132*12</f>
        <v>0</v>
      </c>
      <c r="K132" s="390">
        <f t="shared" si="8"/>
        <v>0</v>
      </c>
      <c r="L132" s="553"/>
      <c r="M132" s="583">
        <f t="shared" si="9"/>
        <v>0</v>
      </c>
      <c r="N132" s="76">
        <f t="shared" si="5"/>
        <v>0</v>
      </c>
      <c r="O132" s="76">
        <f>N132*12</f>
        <v>0</v>
      </c>
      <c r="P132" s="390">
        <f t="shared" si="6"/>
        <v>0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2:38" s="54" customFormat="1" ht="15" customHeight="1" outlineLevel="1">
      <c r="B133" s="554">
        <f t="shared" si="10"/>
        <v>5</v>
      </c>
      <c r="C133" s="550"/>
      <c r="D133" s="384">
        <f t="shared" si="7"/>
        <v>0</v>
      </c>
      <c r="E133" s="550" t="s">
        <v>224</v>
      </c>
      <c r="F133" s="551">
        <v>845</v>
      </c>
      <c r="G133" s="387">
        <f t="shared" ref="G133:G158" si="11">F133*C133</f>
        <v>0</v>
      </c>
      <c r="H133" s="552"/>
      <c r="I133" s="389">
        <f t="shared" ref="I133:I158" si="12">C133*H133</f>
        <v>0</v>
      </c>
      <c r="J133" s="389">
        <f t="shared" ref="J133:J158" si="13">I133*12</f>
        <v>0</v>
      </c>
      <c r="K133" s="390">
        <f t="shared" si="8"/>
        <v>0</v>
      </c>
      <c r="L133" s="553"/>
      <c r="M133" s="583">
        <f t="shared" si="9"/>
        <v>0</v>
      </c>
      <c r="N133" s="76">
        <f t="shared" si="5"/>
        <v>0</v>
      </c>
      <c r="O133" s="76">
        <f t="shared" ref="O133:O158" si="14">N133*12</f>
        <v>0</v>
      </c>
      <c r="P133" s="390">
        <f t="shared" si="6"/>
        <v>0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2:38" s="54" customFormat="1" ht="15" customHeight="1" outlineLevel="1">
      <c r="B134" s="554">
        <f t="shared" si="10"/>
        <v>6</v>
      </c>
      <c r="C134" s="550"/>
      <c r="D134" s="384">
        <f t="shared" si="7"/>
        <v>0</v>
      </c>
      <c r="E134" s="550" t="s">
        <v>224</v>
      </c>
      <c r="F134" s="551">
        <v>850</v>
      </c>
      <c r="G134" s="387">
        <f t="shared" si="11"/>
        <v>0</v>
      </c>
      <c r="H134" s="552"/>
      <c r="I134" s="389">
        <f t="shared" si="12"/>
        <v>0</v>
      </c>
      <c r="J134" s="389">
        <f t="shared" si="13"/>
        <v>0</v>
      </c>
      <c r="K134" s="390">
        <f t="shared" si="8"/>
        <v>0</v>
      </c>
      <c r="L134" s="553"/>
      <c r="M134" s="583">
        <f t="shared" si="9"/>
        <v>0</v>
      </c>
      <c r="N134" s="76">
        <f t="shared" si="5"/>
        <v>0</v>
      </c>
      <c r="O134" s="76">
        <f t="shared" si="14"/>
        <v>0</v>
      </c>
      <c r="P134" s="390">
        <f t="shared" si="6"/>
        <v>0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2:38" s="54" customFormat="1" ht="15" customHeight="1" outlineLevel="1">
      <c r="B135" s="554">
        <f t="shared" si="10"/>
        <v>7</v>
      </c>
      <c r="C135" s="392">
        <v>4</v>
      </c>
      <c r="D135" s="384">
        <f t="shared" si="7"/>
        <v>0.2857142857142857</v>
      </c>
      <c r="E135" s="550" t="s">
        <v>224</v>
      </c>
      <c r="F135" s="551">
        <v>945</v>
      </c>
      <c r="G135" s="387">
        <f t="shared" si="11"/>
        <v>3780</v>
      </c>
      <c r="H135" s="394">
        <v>2200</v>
      </c>
      <c r="I135" s="389">
        <f t="shared" si="12"/>
        <v>8800</v>
      </c>
      <c r="J135" s="389">
        <f t="shared" si="13"/>
        <v>105600</v>
      </c>
      <c r="K135" s="390">
        <f t="shared" si="8"/>
        <v>2.3280423280423279</v>
      </c>
      <c r="L135" s="553">
        <v>3045</v>
      </c>
      <c r="M135" s="583">
        <f t="shared" si="9"/>
        <v>3045</v>
      </c>
      <c r="N135" s="76">
        <f t="shared" si="5"/>
        <v>12180</v>
      </c>
      <c r="O135" s="76">
        <f t="shared" si="14"/>
        <v>146160</v>
      </c>
      <c r="P135" s="390">
        <f t="shared" si="6"/>
        <v>3.2222222222222223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2:38" s="54" customFormat="1" ht="15" customHeight="1" outlineLevel="1">
      <c r="B136" s="554">
        <f t="shared" si="10"/>
        <v>8</v>
      </c>
      <c r="C136" s="550"/>
      <c r="D136" s="384">
        <f>C136/C$159</f>
        <v>0</v>
      </c>
      <c r="E136" s="550" t="s">
        <v>466</v>
      </c>
      <c r="F136" s="551">
        <v>1000</v>
      </c>
      <c r="G136" s="387">
        <f>F136*C136</f>
        <v>0</v>
      </c>
      <c r="H136" s="552"/>
      <c r="I136" s="389">
        <f>C136*H136</f>
        <v>0</v>
      </c>
      <c r="J136" s="389">
        <f t="shared" si="13"/>
        <v>0</v>
      </c>
      <c r="K136" s="390">
        <f t="shared" si="8"/>
        <v>0</v>
      </c>
      <c r="L136" s="553"/>
      <c r="M136" s="583">
        <f t="shared" si="9"/>
        <v>0</v>
      </c>
      <c r="N136" s="76">
        <f>M136*C136</f>
        <v>0</v>
      </c>
      <c r="O136" s="76">
        <f t="shared" si="14"/>
        <v>0</v>
      </c>
      <c r="P136" s="390">
        <f t="shared" si="6"/>
        <v>0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2:38" s="54" customFormat="1" ht="15" customHeight="1" outlineLevel="1">
      <c r="B137" s="554">
        <f t="shared" si="10"/>
        <v>9</v>
      </c>
      <c r="C137" s="550"/>
      <c r="D137" s="384">
        <f t="shared" si="7"/>
        <v>0</v>
      </c>
      <c r="E137" s="550" t="s">
        <v>470</v>
      </c>
      <c r="F137" s="551">
        <v>1065</v>
      </c>
      <c r="G137" s="387">
        <f t="shared" si="11"/>
        <v>0</v>
      </c>
      <c r="H137" s="552"/>
      <c r="I137" s="389">
        <f t="shared" si="12"/>
        <v>0</v>
      </c>
      <c r="J137" s="389">
        <f t="shared" si="13"/>
        <v>0</v>
      </c>
      <c r="K137" s="390">
        <f t="shared" si="8"/>
        <v>0</v>
      </c>
      <c r="L137" s="553"/>
      <c r="M137" s="583">
        <f t="shared" si="9"/>
        <v>0</v>
      </c>
      <c r="N137" s="76">
        <f t="shared" si="5"/>
        <v>0</v>
      </c>
      <c r="O137" s="76">
        <f t="shared" si="14"/>
        <v>0</v>
      </c>
      <c r="P137" s="390">
        <f t="shared" si="6"/>
        <v>0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2:38" s="54" customFormat="1" ht="15" customHeight="1" outlineLevel="1">
      <c r="B138" s="554">
        <f t="shared" si="10"/>
        <v>10</v>
      </c>
      <c r="C138" s="550"/>
      <c r="D138" s="384">
        <f t="shared" si="7"/>
        <v>0</v>
      </c>
      <c r="E138" s="550" t="s">
        <v>466</v>
      </c>
      <c r="F138" s="551">
        <v>1100</v>
      </c>
      <c r="G138" s="387">
        <f t="shared" si="11"/>
        <v>0</v>
      </c>
      <c r="H138" s="552"/>
      <c r="I138" s="389">
        <f t="shared" si="12"/>
        <v>0</v>
      </c>
      <c r="J138" s="389">
        <f t="shared" si="13"/>
        <v>0</v>
      </c>
      <c r="K138" s="390">
        <f t="shared" si="8"/>
        <v>0</v>
      </c>
      <c r="L138" s="553"/>
      <c r="M138" s="583">
        <f t="shared" si="9"/>
        <v>0</v>
      </c>
      <c r="N138" s="76">
        <f t="shared" si="5"/>
        <v>0</v>
      </c>
      <c r="O138" s="76">
        <f t="shared" si="14"/>
        <v>0</v>
      </c>
      <c r="P138" s="390">
        <f t="shared" si="6"/>
        <v>0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2:38" s="54" customFormat="1" ht="15" customHeight="1" outlineLevel="1">
      <c r="B139" s="554">
        <f t="shared" si="10"/>
        <v>11</v>
      </c>
      <c r="C139" s="550">
        <v>2</v>
      </c>
      <c r="D139" s="384">
        <f>C139/C$159</f>
        <v>0.14285714285714285</v>
      </c>
      <c r="E139" s="550" t="s">
        <v>225</v>
      </c>
      <c r="F139" s="551">
        <v>970</v>
      </c>
      <c r="G139" s="387">
        <f>F139*C139</f>
        <v>1940</v>
      </c>
      <c r="H139" s="552">
        <v>1850</v>
      </c>
      <c r="I139" s="389">
        <f>C139*H139</f>
        <v>3700</v>
      </c>
      <c r="J139" s="389">
        <f t="shared" si="13"/>
        <v>44400</v>
      </c>
      <c r="K139" s="390">
        <f t="shared" si="8"/>
        <v>1.9072164948453609</v>
      </c>
      <c r="L139" s="553">
        <v>3195</v>
      </c>
      <c r="M139" s="583">
        <f t="shared" si="9"/>
        <v>3195</v>
      </c>
      <c r="N139" s="76">
        <f>M139*C139</f>
        <v>6390</v>
      </c>
      <c r="O139" s="76">
        <f t="shared" si="14"/>
        <v>76680</v>
      </c>
      <c r="P139" s="390">
        <f t="shared" si="6"/>
        <v>3.2938144329896906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2:38" s="54" customFormat="1" ht="15" customHeight="1" outlineLevel="1">
      <c r="B140" s="554">
        <f t="shared" si="10"/>
        <v>12</v>
      </c>
      <c r="C140" s="550"/>
      <c r="D140" s="384">
        <f t="shared" si="7"/>
        <v>0</v>
      </c>
      <c r="E140" s="550" t="s">
        <v>468</v>
      </c>
      <c r="F140" s="551">
        <v>950</v>
      </c>
      <c r="G140" s="387">
        <f t="shared" si="11"/>
        <v>0</v>
      </c>
      <c r="H140" s="552"/>
      <c r="I140" s="389">
        <f t="shared" si="12"/>
        <v>0</v>
      </c>
      <c r="J140" s="389">
        <f t="shared" si="13"/>
        <v>0</v>
      </c>
      <c r="K140" s="390">
        <f t="shared" si="8"/>
        <v>0</v>
      </c>
      <c r="L140" s="553"/>
      <c r="M140" s="583">
        <f t="shared" si="9"/>
        <v>0</v>
      </c>
      <c r="N140" s="76">
        <f t="shared" si="5"/>
        <v>0</v>
      </c>
      <c r="O140" s="76">
        <f t="shared" si="14"/>
        <v>0</v>
      </c>
      <c r="P140" s="390">
        <f t="shared" si="6"/>
        <v>0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2:38" s="54" customFormat="1" ht="15" customHeight="1" outlineLevel="1">
      <c r="B141" s="554">
        <f t="shared" si="10"/>
        <v>13</v>
      </c>
      <c r="C141" s="550"/>
      <c r="D141" s="384">
        <f t="shared" si="7"/>
        <v>0</v>
      </c>
      <c r="E141" s="550" t="s">
        <v>471</v>
      </c>
      <c r="F141" s="551">
        <v>1300</v>
      </c>
      <c r="G141" s="387">
        <f t="shared" si="11"/>
        <v>0</v>
      </c>
      <c r="H141" s="552"/>
      <c r="I141" s="389">
        <f t="shared" si="12"/>
        <v>0</v>
      </c>
      <c r="J141" s="389">
        <f t="shared" si="13"/>
        <v>0</v>
      </c>
      <c r="K141" s="390">
        <f t="shared" si="8"/>
        <v>0</v>
      </c>
      <c r="L141" s="553"/>
      <c r="M141" s="583">
        <f t="shared" si="9"/>
        <v>0</v>
      </c>
      <c r="N141" s="76">
        <f t="shared" si="5"/>
        <v>0</v>
      </c>
      <c r="O141" s="76">
        <f t="shared" si="14"/>
        <v>0</v>
      </c>
      <c r="P141" s="390">
        <f t="shared" si="6"/>
        <v>0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2:38" s="54" customFormat="1" ht="15" customHeight="1" outlineLevel="1">
      <c r="B142" s="554">
        <f t="shared" si="10"/>
        <v>14</v>
      </c>
      <c r="C142" s="550"/>
      <c r="D142" s="384">
        <f t="shared" si="7"/>
        <v>0</v>
      </c>
      <c r="E142" s="550" t="s">
        <v>468</v>
      </c>
      <c r="F142" s="551">
        <v>1500</v>
      </c>
      <c r="G142" s="387">
        <f t="shared" si="11"/>
        <v>0</v>
      </c>
      <c r="H142" s="552"/>
      <c r="I142" s="389">
        <f t="shared" si="12"/>
        <v>0</v>
      </c>
      <c r="J142" s="389">
        <f t="shared" si="13"/>
        <v>0</v>
      </c>
      <c r="K142" s="390">
        <f t="shared" si="8"/>
        <v>0</v>
      </c>
      <c r="L142" s="553"/>
      <c r="M142" s="583">
        <f t="shared" si="9"/>
        <v>0</v>
      </c>
      <c r="N142" s="76">
        <f t="shared" si="5"/>
        <v>0</v>
      </c>
      <c r="O142" s="76">
        <f t="shared" si="14"/>
        <v>0</v>
      </c>
      <c r="P142" s="390">
        <f t="shared" si="6"/>
        <v>0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2:38" s="54" customFormat="1" ht="15" customHeight="1" outlineLevel="1">
      <c r="B143" s="554">
        <f t="shared" si="10"/>
        <v>15</v>
      </c>
      <c r="C143" s="550"/>
      <c r="D143" s="384">
        <f t="shared" si="7"/>
        <v>0</v>
      </c>
      <c r="E143" s="550" t="s">
        <v>222</v>
      </c>
      <c r="F143" s="551">
        <v>790</v>
      </c>
      <c r="G143" s="387">
        <f t="shared" si="11"/>
        <v>0</v>
      </c>
      <c r="H143" s="552"/>
      <c r="I143" s="389">
        <f t="shared" si="12"/>
        <v>0</v>
      </c>
      <c r="J143" s="389">
        <f t="shared" si="13"/>
        <v>0</v>
      </c>
      <c r="K143" s="390">
        <f t="shared" si="8"/>
        <v>0</v>
      </c>
      <c r="L143" s="553"/>
      <c r="M143" s="583">
        <f t="shared" si="9"/>
        <v>0</v>
      </c>
      <c r="N143" s="76">
        <f t="shared" si="5"/>
        <v>0</v>
      </c>
      <c r="O143" s="76">
        <f t="shared" si="14"/>
        <v>0</v>
      </c>
      <c r="P143" s="390">
        <f t="shared" si="6"/>
        <v>0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2:38" s="54" customFormat="1" ht="15" customHeight="1" outlineLevel="1">
      <c r="B144" s="554">
        <f t="shared" si="10"/>
        <v>16</v>
      </c>
      <c r="C144" s="550"/>
      <c r="D144" s="384">
        <f t="shared" si="7"/>
        <v>0</v>
      </c>
      <c r="E144" s="550" t="s">
        <v>466</v>
      </c>
      <c r="F144" s="551">
        <v>1150</v>
      </c>
      <c r="G144" s="387">
        <f t="shared" si="11"/>
        <v>0</v>
      </c>
      <c r="H144" s="552"/>
      <c r="I144" s="389">
        <f t="shared" si="12"/>
        <v>0</v>
      </c>
      <c r="J144" s="389">
        <f t="shared" si="13"/>
        <v>0</v>
      </c>
      <c r="K144" s="390">
        <f t="shared" si="8"/>
        <v>0</v>
      </c>
      <c r="L144" s="553"/>
      <c r="M144" s="583">
        <f t="shared" si="9"/>
        <v>0</v>
      </c>
      <c r="N144" s="76">
        <f t="shared" si="5"/>
        <v>0</v>
      </c>
      <c r="O144" s="76">
        <f t="shared" si="14"/>
        <v>0</v>
      </c>
      <c r="P144" s="390">
        <f t="shared" si="6"/>
        <v>0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2:38" s="54" customFormat="1" ht="15" customHeight="1" outlineLevel="1">
      <c r="B145" s="554">
        <f t="shared" si="10"/>
        <v>17</v>
      </c>
      <c r="C145" s="550"/>
      <c r="D145" s="384">
        <f t="shared" si="7"/>
        <v>0</v>
      </c>
      <c r="E145" s="550" t="s">
        <v>469</v>
      </c>
      <c r="F145" s="551">
        <v>4100</v>
      </c>
      <c r="G145" s="387">
        <f t="shared" si="11"/>
        <v>0</v>
      </c>
      <c r="H145" s="552"/>
      <c r="I145" s="389">
        <f t="shared" si="12"/>
        <v>0</v>
      </c>
      <c r="J145" s="389">
        <f t="shared" si="13"/>
        <v>0</v>
      </c>
      <c r="K145" s="390">
        <f t="shared" si="8"/>
        <v>0</v>
      </c>
      <c r="L145" s="553"/>
      <c r="M145" s="583">
        <f t="shared" si="9"/>
        <v>0</v>
      </c>
      <c r="N145" s="76">
        <f t="shared" si="5"/>
        <v>0</v>
      </c>
      <c r="O145" s="76">
        <f t="shared" si="14"/>
        <v>0</v>
      </c>
      <c r="P145" s="390">
        <f t="shared" si="6"/>
        <v>0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2:38" s="54" customFormat="1" ht="15" customHeight="1" outlineLevel="1">
      <c r="B146" s="554">
        <f t="shared" si="10"/>
        <v>18</v>
      </c>
      <c r="C146" s="550"/>
      <c r="D146" s="384">
        <f t="shared" si="7"/>
        <v>0</v>
      </c>
      <c r="E146" s="550" t="s">
        <v>466</v>
      </c>
      <c r="F146" s="551">
        <v>1050</v>
      </c>
      <c r="G146" s="387">
        <f t="shared" si="11"/>
        <v>0</v>
      </c>
      <c r="H146" s="552"/>
      <c r="I146" s="389">
        <f t="shared" si="12"/>
        <v>0</v>
      </c>
      <c r="J146" s="389">
        <f t="shared" si="13"/>
        <v>0</v>
      </c>
      <c r="K146" s="390">
        <f t="shared" si="8"/>
        <v>0</v>
      </c>
      <c r="L146" s="553"/>
      <c r="M146" s="583">
        <f t="shared" si="9"/>
        <v>0</v>
      </c>
      <c r="N146" s="76">
        <f t="shared" si="5"/>
        <v>0</v>
      </c>
      <c r="O146" s="76">
        <f t="shared" si="14"/>
        <v>0</v>
      </c>
      <c r="P146" s="390">
        <f t="shared" si="6"/>
        <v>0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2:38" s="54" customFormat="1" ht="15" customHeight="1" outlineLevel="1">
      <c r="B147" s="554">
        <f t="shared" si="10"/>
        <v>19</v>
      </c>
      <c r="C147" s="550"/>
      <c r="D147" s="384">
        <f t="shared" si="7"/>
        <v>0</v>
      </c>
      <c r="E147" s="550"/>
      <c r="F147" s="551"/>
      <c r="G147" s="387">
        <f t="shared" si="11"/>
        <v>0</v>
      </c>
      <c r="H147" s="552"/>
      <c r="I147" s="389">
        <f t="shared" si="12"/>
        <v>0</v>
      </c>
      <c r="J147" s="389">
        <f t="shared" si="13"/>
        <v>0</v>
      </c>
      <c r="K147" s="390">
        <f t="shared" si="8"/>
        <v>0</v>
      </c>
      <c r="L147" s="553"/>
      <c r="M147" s="583">
        <f t="shared" si="9"/>
        <v>0</v>
      </c>
      <c r="N147" s="76">
        <f t="shared" si="5"/>
        <v>0</v>
      </c>
      <c r="O147" s="76">
        <f t="shared" si="14"/>
        <v>0</v>
      </c>
      <c r="P147" s="390">
        <f t="shared" si="6"/>
        <v>0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2:38" s="54" customFormat="1" ht="15" customHeight="1" outlineLevel="1">
      <c r="B148" s="554">
        <f t="shared" si="10"/>
        <v>20</v>
      </c>
      <c r="C148" s="550"/>
      <c r="D148" s="384">
        <f t="shared" si="7"/>
        <v>0</v>
      </c>
      <c r="E148" s="550"/>
      <c r="F148" s="551"/>
      <c r="G148" s="387">
        <f t="shared" si="11"/>
        <v>0</v>
      </c>
      <c r="H148" s="552"/>
      <c r="I148" s="389">
        <f t="shared" si="12"/>
        <v>0</v>
      </c>
      <c r="J148" s="389">
        <f t="shared" si="13"/>
        <v>0</v>
      </c>
      <c r="K148" s="390">
        <f t="shared" si="8"/>
        <v>0</v>
      </c>
      <c r="L148" s="553"/>
      <c r="M148" s="583">
        <f t="shared" si="9"/>
        <v>0</v>
      </c>
      <c r="N148" s="76">
        <f t="shared" si="5"/>
        <v>0</v>
      </c>
      <c r="O148" s="76">
        <f t="shared" si="14"/>
        <v>0</v>
      </c>
      <c r="P148" s="390">
        <f t="shared" si="6"/>
        <v>0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2:38" s="54" customFormat="1" ht="15" customHeight="1" outlineLevel="1">
      <c r="B149" s="554">
        <f t="shared" si="10"/>
        <v>21</v>
      </c>
      <c r="C149" s="550"/>
      <c r="D149" s="384">
        <f t="shared" si="7"/>
        <v>0</v>
      </c>
      <c r="E149" s="550"/>
      <c r="F149" s="551"/>
      <c r="G149" s="387">
        <f t="shared" si="11"/>
        <v>0</v>
      </c>
      <c r="H149" s="552"/>
      <c r="I149" s="389">
        <f t="shared" si="12"/>
        <v>0</v>
      </c>
      <c r="J149" s="389">
        <f t="shared" si="13"/>
        <v>0</v>
      </c>
      <c r="K149" s="390">
        <f t="shared" si="8"/>
        <v>0</v>
      </c>
      <c r="L149" s="553"/>
      <c r="M149" s="583">
        <f t="shared" si="9"/>
        <v>0</v>
      </c>
      <c r="N149" s="76">
        <f t="shared" si="5"/>
        <v>0</v>
      </c>
      <c r="O149" s="76">
        <f t="shared" si="14"/>
        <v>0</v>
      </c>
      <c r="P149" s="390">
        <f t="shared" si="6"/>
        <v>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2:38" s="54" customFormat="1" ht="15" customHeight="1" outlineLevel="1">
      <c r="B150" s="554">
        <f t="shared" si="10"/>
        <v>22</v>
      </c>
      <c r="C150" s="550"/>
      <c r="D150" s="384">
        <f t="shared" si="7"/>
        <v>0</v>
      </c>
      <c r="E150" s="550"/>
      <c r="F150" s="551"/>
      <c r="G150" s="387">
        <f t="shared" si="11"/>
        <v>0</v>
      </c>
      <c r="H150" s="552"/>
      <c r="I150" s="389">
        <f t="shared" si="12"/>
        <v>0</v>
      </c>
      <c r="J150" s="389">
        <f t="shared" si="13"/>
        <v>0</v>
      </c>
      <c r="K150" s="390">
        <f t="shared" si="8"/>
        <v>0</v>
      </c>
      <c r="L150" s="553"/>
      <c r="M150" s="583">
        <f t="shared" si="9"/>
        <v>0</v>
      </c>
      <c r="N150" s="76">
        <f t="shared" si="5"/>
        <v>0</v>
      </c>
      <c r="O150" s="76">
        <f t="shared" si="14"/>
        <v>0</v>
      </c>
      <c r="P150" s="390">
        <f t="shared" si="6"/>
        <v>0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2:38" s="54" customFormat="1" ht="15" customHeight="1" outlineLevel="1">
      <c r="B151" s="554">
        <f t="shared" si="10"/>
        <v>23</v>
      </c>
      <c r="C151" s="550"/>
      <c r="D151" s="384">
        <f t="shared" si="7"/>
        <v>0</v>
      </c>
      <c r="E151" s="550"/>
      <c r="F151" s="551"/>
      <c r="G151" s="387">
        <f t="shared" si="11"/>
        <v>0</v>
      </c>
      <c r="H151" s="552"/>
      <c r="I151" s="389">
        <f t="shared" si="12"/>
        <v>0</v>
      </c>
      <c r="J151" s="389">
        <f t="shared" si="13"/>
        <v>0</v>
      </c>
      <c r="K151" s="390">
        <f t="shared" si="8"/>
        <v>0</v>
      </c>
      <c r="L151" s="553"/>
      <c r="M151" s="583">
        <f t="shared" si="9"/>
        <v>0</v>
      </c>
      <c r="N151" s="76">
        <f t="shared" si="5"/>
        <v>0</v>
      </c>
      <c r="O151" s="76">
        <f t="shared" si="14"/>
        <v>0</v>
      </c>
      <c r="P151" s="390">
        <f t="shared" si="6"/>
        <v>0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2:38" s="54" customFormat="1" ht="15" customHeight="1" outlineLevel="1">
      <c r="B152" s="554">
        <f t="shared" si="10"/>
        <v>24</v>
      </c>
      <c r="C152" s="550"/>
      <c r="D152" s="384">
        <f t="shared" si="7"/>
        <v>0</v>
      </c>
      <c r="E152" s="550"/>
      <c r="F152" s="551"/>
      <c r="G152" s="387">
        <f t="shared" si="11"/>
        <v>0</v>
      </c>
      <c r="H152" s="552"/>
      <c r="I152" s="389">
        <f t="shared" si="12"/>
        <v>0</v>
      </c>
      <c r="J152" s="389">
        <f t="shared" si="13"/>
        <v>0</v>
      </c>
      <c r="K152" s="390">
        <f t="shared" si="8"/>
        <v>0</v>
      </c>
      <c r="L152" s="553"/>
      <c r="M152" s="583">
        <f t="shared" si="9"/>
        <v>0</v>
      </c>
      <c r="N152" s="76">
        <f t="shared" si="5"/>
        <v>0</v>
      </c>
      <c r="O152" s="76">
        <f t="shared" si="14"/>
        <v>0</v>
      </c>
      <c r="P152" s="390">
        <f t="shared" si="6"/>
        <v>0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2:38" s="54" customFormat="1" ht="15" customHeight="1" outlineLevel="1">
      <c r="B153" s="554">
        <f t="shared" si="10"/>
        <v>25</v>
      </c>
      <c r="C153" s="550"/>
      <c r="D153" s="384">
        <f t="shared" si="7"/>
        <v>0</v>
      </c>
      <c r="E153" s="550"/>
      <c r="F153" s="551"/>
      <c r="G153" s="387">
        <f t="shared" si="11"/>
        <v>0</v>
      </c>
      <c r="H153" s="552"/>
      <c r="I153" s="389">
        <f t="shared" si="12"/>
        <v>0</v>
      </c>
      <c r="J153" s="389">
        <f t="shared" si="13"/>
        <v>0</v>
      </c>
      <c r="K153" s="390">
        <f t="shared" si="8"/>
        <v>0</v>
      </c>
      <c r="L153" s="553"/>
      <c r="M153" s="583">
        <f t="shared" si="9"/>
        <v>0</v>
      </c>
      <c r="N153" s="76">
        <f t="shared" si="5"/>
        <v>0</v>
      </c>
      <c r="O153" s="76">
        <f t="shared" si="14"/>
        <v>0</v>
      </c>
      <c r="P153" s="390">
        <f t="shared" si="6"/>
        <v>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2:38" s="54" customFormat="1" ht="15" customHeight="1" outlineLevel="1">
      <c r="B154" s="554">
        <f t="shared" si="10"/>
        <v>26</v>
      </c>
      <c r="C154" s="550"/>
      <c r="D154" s="384">
        <f t="shared" si="7"/>
        <v>0</v>
      </c>
      <c r="E154" s="550"/>
      <c r="F154" s="551"/>
      <c r="G154" s="387">
        <f t="shared" si="11"/>
        <v>0</v>
      </c>
      <c r="H154" s="552"/>
      <c r="I154" s="389">
        <f t="shared" si="12"/>
        <v>0</v>
      </c>
      <c r="J154" s="389">
        <f t="shared" si="13"/>
        <v>0</v>
      </c>
      <c r="K154" s="390">
        <f t="shared" si="8"/>
        <v>0</v>
      </c>
      <c r="L154" s="553"/>
      <c r="M154" s="583">
        <f t="shared" si="9"/>
        <v>0</v>
      </c>
      <c r="N154" s="76">
        <f t="shared" si="5"/>
        <v>0</v>
      </c>
      <c r="O154" s="76">
        <f t="shared" si="14"/>
        <v>0</v>
      </c>
      <c r="P154" s="390">
        <f t="shared" si="6"/>
        <v>0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2:38" s="54" customFormat="1" ht="15" customHeight="1" outlineLevel="1">
      <c r="B155" s="554">
        <f t="shared" si="10"/>
        <v>27</v>
      </c>
      <c r="C155" s="550"/>
      <c r="D155" s="384">
        <f t="shared" si="7"/>
        <v>0</v>
      </c>
      <c r="E155" s="550"/>
      <c r="F155" s="551"/>
      <c r="G155" s="387">
        <f t="shared" si="11"/>
        <v>0</v>
      </c>
      <c r="H155" s="552"/>
      <c r="I155" s="389">
        <f t="shared" si="12"/>
        <v>0</v>
      </c>
      <c r="J155" s="389">
        <f t="shared" si="13"/>
        <v>0</v>
      </c>
      <c r="K155" s="390">
        <f t="shared" si="8"/>
        <v>0</v>
      </c>
      <c r="L155" s="553"/>
      <c r="M155" s="583">
        <f t="shared" si="9"/>
        <v>0</v>
      </c>
      <c r="N155" s="76">
        <f t="shared" si="5"/>
        <v>0</v>
      </c>
      <c r="O155" s="76">
        <f t="shared" si="14"/>
        <v>0</v>
      </c>
      <c r="P155" s="390">
        <f t="shared" si="6"/>
        <v>0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2:38" s="54" customFormat="1" ht="15" customHeight="1" outlineLevel="1">
      <c r="B156" s="554">
        <f t="shared" si="10"/>
        <v>28</v>
      </c>
      <c r="C156" s="550"/>
      <c r="D156" s="384">
        <f t="shared" si="7"/>
        <v>0</v>
      </c>
      <c r="E156" s="550"/>
      <c r="F156" s="551"/>
      <c r="G156" s="387">
        <f t="shared" si="11"/>
        <v>0</v>
      </c>
      <c r="H156" s="552"/>
      <c r="I156" s="389">
        <f t="shared" si="12"/>
        <v>0</v>
      </c>
      <c r="J156" s="389">
        <f t="shared" si="13"/>
        <v>0</v>
      </c>
      <c r="K156" s="390">
        <f t="shared" si="8"/>
        <v>0</v>
      </c>
      <c r="L156" s="553"/>
      <c r="M156" s="583">
        <f t="shared" si="9"/>
        <v>0</v>
      </c>
      <c r="N156" s="76">
        <f t="shared" si="5"/>
        <v>0</v>
      </c>
      <c r="O156" s="76">
        <f t="shared" si="14"/>
        <v>0</v>
      </c>
      <c r="P156" s="390">
        <f t="shared" si="6"/>
        <v>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2:38" s="54" customFormat="1" ht="15" customHeight="1" outlineLevel="1">
      <c r="B157" s="554">
        <f t="shared" si="10"/>
        <v>29</v>
      </c>
      <c r="C157" s="550"/>
      <c r="D157" s="384">
        <f t="shared" si="7"/>
        <v>0</v>
      </c>
      <c r="E157" s="550"/>
      <c r="F157" s="551"/>
      <c r="G157" s="387">
        <f t="shared" si="11"/>
        <v>0</v>
      </c>
      <c r="H157" s="552"/>
      <c r="I157" s="389">
        <f t="shared" si="12"/>
        <v>0</v>
      </c>
      <c r="J157" s="389">
        <f t="shared" si="13"/>
        <v>0</v>
      </c>
      <c r="K157" s="390">
        <f t="shared" si="8"/>
        <v>0</v>
      </c>
      <c r="L157" s="553"/>
      <c r="M157" s="583">
        <f t="shared" si="9"/>
        <v>0</v>
      </c>
      <c r="N157" s="76">
        <f t="shared" si="5"/>
        <v>0</v>
      </c>
      <c r="O157" s="76">
        <f t="shared" si="14"/>
        <v>0</v>
      </c>
      <c r="P157" s="390">
        <f t="shared" si="6"/>
        <v>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2:38" s="54" customFormat="1" ht="15" customHeight="1" outlineLevel="1">
      <c r="B158" s="554">
        <f t="shared" si="10"/>
        <v>30</v>
      </c>
      <c r="C158" s="392"/>
      <c r="D158" s="395">
        <f t="shared" si="7"/>
        <v>0</v>
      </c>
      <c r="E158" s="392"/>
      <c r="F158" s="393"/>
      <c r="G158" s="396">
        <f t="shared" si="11"/>
        <v>0</v>
      </c>
      <c r="H158" s="394"/>
      <c r="I158" s="397">
        <f t="shared" si="12"/>
        <v>0</v>
      </c>
      <c r="J158" s="397">
        <f t="shared" si="13"/>
        <v>0</v>
      </c>
      <c r="K158" s="398">
        <f t="shared" si="8"/>
        <v>0</v>
      </c>
      <c r="L158" s="171"/>
      <c r="M158" s="584">
        <f t="shared" si="9"/>
        <v>0</v>
      </c>
      <c r="N158" s="399">
        <f t="shared" si="5"/>
        <v>0</v>
      </c>
      <c r="O158" s="399">
        <f t="shared" si="14"/>
        <v>0</v>
      </c>
      <c r="P158" s="398">
        <f t="shared" si="6"/>
        <v>0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2:38" s="54" customFormat="1" ht="17.25" customHeight="1" outlineLevel="1">
      <c r="C159" s="400">
        <f>SUM(C129:C158)</f>
        <v>14</v>
      </c>
      <c r="D159" s="401">
        <f>SUM(D129:D158)</f>
        <v>1</v>
      </c>
      <c r="E159" s="53"/>
      <c r="F159" s="402"/>
      <c r="G159" s="400">
        <f>SUM(G129:G158)</f>
        <v>9920</v>
      </c>
      <c r="H159" s="403">
        <f>SUMPRODUCT(H129:H158,$C129:$C158)/$C159</f>
        <v>1607.1428571428571</v>
      </c>
      <c r="I159" s="403">
        <f>SUM(I129:I158)</f>
        <v>22500</v>
      </c>
      <c r="J159" s="403">
        <f>SUM(J129:J158)</f>
        <v>270000</v>
      </c>
      <c r="K159" s="57">
        <f>I159/G159</f>
        <v>2.2681451612903225</v>
      </c>
      <c r="L159" s="403">
        <f>SUMPRODUCT(L129:L158,$C129:$C158)/$C159</f>
        <v>2596.4285714285716</v>
      </c>
      <c r="M159" s="403">
        <f>SUMPRODUCT(M129:M158,$C129:$C158)/$C159</f>
        <v>2596.4285714285716</v>
      </c>
      <c r="N159" s="58">
        <f>SUM(N129:N158)</f>
        <v>36350</v>
      </c>
      <c r="O159" s="58">
        <f>SUM(O129:O158)</f>
        <v>436200</v>
      </c>
      <c r="P159" s="57">
        <f>+N159/G159</f>
        <v>3.6643145161290325</v>
      </c>
      <c r="Q159" s="4"/>
      <c r="R159" s="4"/>
      <c r="S159" s="4"/>
      <c r="T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2:38" s="54" customFormat="1" outlineLevel="1">
      <c r="G160" s="59"/>
      <c r="M160" s="60"/>
      <c r="Q160" s="4"/>
      <c r="R160" s="4"/>
      <c r="S160" s="4"/>
      <c r="T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3:38" s="54" customFormat="1" outlineLevel="1">
      <c r="G161" s="404"/>
      <c r="H161" s="404"/>
      <c r="I161" s="404"/>
      <c r="J161" s="404"/>
      <c r="K161" s="404"/>
      <c r="P161" s="405"/>
      <c r="Q161" s="4"/>
      <c r="R161" s="4"/>
      <c r="S161" s="4"/>
      <c r="T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3:38" s="54" customFormat="1" ht="15" outlineLevel="1" thickBot="1">
      <c r="D162" s="206"/>
      <c r="E162" s="225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3:38" outlineLevel="1">
      <c r="C163" s="101" t="s">
        <v>147</v>
      </c>
      <c r="D163" s="102"/>
      <c r="E163" s="106"/>
      <c r="F163" s="107"/>
      <c r="G163" s="107"/>
      <c r="H163" s="107"/>
      <c r="I163" s="107"/>
      <c r="J163" s="107"/>
      <c r="K163" s="107"/>
      <c r="L163" s="107"/>
      <c r="M163" s="107"/>
      <c r="N163" s="108"/>
    </row>
    <row r="164" spans="3:38" outlineLevel="1">
      <c r="C164" s="17"/>
      <c r="D164" s="20"/>
      <c r="E164" s="109">
        <v>1</v>
      </c>
      <c r="F164" s="109">
        <f>E164+1</f>
        <v>2</v>
      </c>
      <c r="G164" s="109">
        <f t="shared" ref="G164:N164" si="15">F164+1</f>
        <v>3</v>
      </c>
      <c r="H164" s="109">
        <f t="shared" si="15"/>
        <v>4</v>
      </c>
      <c r="I164" s="109">
        <f t="shared" si="15"/>
        <v>5</v>
      </c>
      <c r="J164" s="109">
        <f t="shared" si="15"/>
        <v>6</v>
      </c>
      <c r="K164" s="109">
        <f t="shared" si="15"/>
        <v>7</v>
      </c>
      <c r="L164" s="109">
        <f t="shared" si="15"/>
        <v>8</v>
      </c>
      <c r="M164" s="109">
        <f t="shared" si="15"/>
        <v>9</v>
      </c>
      <c r="N164" s="110">
        <f t="shared" si="15"/>
        <v>10</v>
      </c>
    </row>
    <row r="165" spans="3:38" outlineLevel="1">
      <c r="C165" s="71"/>
      <c r="D165" s="20" t="s">
        <v>148</v>
      </c>
      <c r="E165" s="163">
        <v>0</v>
      </c>
      <c r="F165" s="163">
        <v>0</v>
      </c>
      <c r="G165" s="163">
        <v>0</v>
      </c>
      <c r="H165" s="163">
        <v>0</v>
      </c>
      <c r="I165" s="163">
        <v>0.01</v>
      </c>
      <c r="J165" s="163">
        <v>0.01</v>
      </c>
      <c r="K165" s="163">
        <v>0.01</v>
      </c>
      <c r="L165" s="163">
        <v>0.01</v>
      </c>
      <c r="M165" s="163">
        <v>0.01</v>
      </c>
      <c r="N165" s="164">
        <v>0.01</v>
      </c>
    </row>
    <row r="166" spans="3:38" outlineLevel="1">
      <c r="C166" s="71"/>
      <c r="D166" s="20"/>
      <c r="E166" s="111"/>
      <c r="F166" s="112"/>
      <c r="G166" s="112"/>
      <c r="H166" s="112"/>
      <c r="I166" s="112"/>
      <c r="J166" s="112"/>
      <c r="K166" s="112"/>
      <c r="L166" s="112"/>
      <c r="M166" s="112"/>
      <c r="N166" s="113"/>
    </row>
    <row r="167" spans="3:38" outlineLevel="1">
      <c r="C167" s="17"/>
      <c r="D167" s="20"/>
      <c r="E167" s="109">
        <v>1</v>
      </c>
      <c r="F167" s="109">
        <f>E167+1</f>
        <v>2</v>
      </c>
      <c r="G167" s="109">
        <f t="shared" ref="G167" si="16">F167+1</f>
        <v>3</v>
      </c>
      <c r="H167" s="109">
        <f t="shared" ref="H167" si="17">G167+1</f>
        <v>4</v>
      </c>
      <c r="I167" s="109">
        <f t="shared" ref="I167" si="18">H167+1</f>
        <v>5</v>
      </c>
      <c r="J167" s="109">
        <f t="shared" ref="J167" si="19">I167+1</f>
        <v>6</v>
      </c>
      <c r="K167" s="109">
        <f t="shared" ref="K167" si="20">J167+1</f>
        <v>7</v>
      </c>
      <c r="L167" s="109">
        <f t="shared" ref="L167" si="21">K167+1</f>
        <v>8</v>
      </c>
      <c r="M167" s="109">
        <f t="shared" ref="M167" si="22">L167+1</f>
        <v>9</v>
      </c>
      <c r="N167" s="110">
        <f t="shared" ref="N167" si="23">M167+1</f>
        <v>10</v>
      </c>
    </row>
    <row r="168" spans="3:38" outlineLevel="1">
      <c r="C168" s="71"/>
      <c r="D168" s="20" t="s">
        <v>307</v>
      </c>
      <c r="E168" s="163">
        <v>0</v>
      </c>
      <c r="F168" s="163">
        <v>0</v>
      </c>
      <c r="G168" s="163">
        <v>0</v>
      </c>
      <c r="H168" s="163">
        <v>0</v>
      </c>
      <c r="I168" s="163">
        <v>0.03</v>
      </c>
      <c r="J168" s="163">
        <v>0.05</v>
      </c>
      <c r="K168" s="163">
        <v>0.05</v>
      </c>
      <c r="L168" s="163">
        <v>0.05</v>
      </c>
      <c r="M168" s="163">
        <v>0.05</v>
      </c>
      <c r="N168" s="164">
        <v>0.05</v>
      </c>
    </row>
    <row r="169" spans="3:38" outlineLevel="1">
      <c r="C169" s="71"/>
      <c r="D169" s="20"/>
      <c r="E169" s="336"/>
      <c r="F169" s="336"/>
      <c r="G169" s="336"/>
      <c r="H169" s="336"/>
      <c r="I169" s="336"/>
      <c r="J169" s="336"/>
      <c r="K169" s="336"/>
      <c r="L169" s="336"/>
      <c r="M169" s="336"/>
      <c r="N169" s="339"/>
    </row>
    <row r="170" spans="3:38" outlineLevel="1">
      <c r="C170" s="71"/>
      <c r="D170" s="20"/>
      <c r="E170" s="109">
        <v>1</v>
      </c>
      <c r="F170" s="109">
        <f>E170+1</f>
        <v>2</v>
      </c>
      <c r="G170" s="109">
        <f t="shared" ref="G170:N170" si="24">F170+1</f>
        <v>3</v>
      </c>
      <c r="H170" s="109">
        <f t="shared" si="24"/>
        <v>4</v>
      </c>
      <c r="I170" s="109">
        <f t="shared" si="24"/>
        <v>5</v>
      </c>
      <c r="J170" s="109">
        <f t="shared" si="24"/>
        <v>6</v>
      </c>
      <c r="K170" s="109">
        <f t="shared" si="24"/>
        <v>7</v>
      </c>
      <c r="L170" s="109">
        <f t="shared" si="24"/>
        <v>8</v>
      </c>
      <c r="M170" s="109">
        <f t="shared" si="24"/>
        <v>9</v>
      </c>
      <c r="N170" s="110">
        <f t="shared" si="24"/>
        <v>10</v>
      </c>
    </row>
    <row r="171" spans="3:38" outlineLevel="1">
      <c r="C171" s="71"/>
      <c r="D171" s="20" t="s">
        <v>149</v>
      </c>
      <c r="E171" s="163">
        <v>0</v>
      </c>
      <c r="F171" s="163">
        <v>0</v>
      </c>
      <c r="G171" s="163">
        <v>0</v>
      </c>
      <c r="H171" s="163">
        <v>0</v>
      </c>
      <c r="I171" s="163">
        <v>0.01</v>
      </c>
      <c r="J171" s="163">
        <v>0.01</v>
      </c>
      <c r="K171" s="163">
        <v>0.01</v>
      </c>
      <c r="L171" s="163">
        <v>0.01</v>
      </c>
      <c r="M171" s="163">
        <v>0.01</v>
      </c>
      <c r="N171" s="164">
        <v>0.01</v>
      </c>
    </row>
    <row r="172" spans="3:38" outlineLevel="1">
      <c r="C172" s="71"/>
      <c r="D172" s="20"/>
      <c r="E172" s="111"/>
      <c r="F172" s="112"/>
      <c r="G172" s="112"/>
      <c r="H172" s="112"/>
      <c r="I172" s="112"/>
      <c r="J172" s="112"/>
      <c r="K172" s="112"/>
      <c r="L172" s="112"/>
      <c r="M172" s="112"/>
      <c r="N172" s="113"/>
    </row>
    <row r="173" spans="3:38" outlineLevel="1">
      <c r="C173" s="71"/>
      <c r="D173" s="20"/>
      <c r="E173" s="109">
        <v>1</v>
      </c>
      <c r="F173" s="109">
        <f>E173+1</f>
        <v>2</v>
      </c>
      <c r="G173" s="109">
        <f t="shared" ref="G173:N173" si="25">F173+1</f>
        <v>3</v>
      </c>
      <c r="H173" s="109">
        <f t="shared" si="25"/>
        <v>4</v>
      </c>
      <c r="I173" s="109">
        <f t="shared" si="25"/>
        <v>5</v>
      </c>
      <c r="J173" s="109">
        <f t="shared" si="25"/>
        <v>6</v>
      </c>
      <c r="K173" s="109">
        <f t="shared" si="25"/>
        <v>7</v>
      </c>
      <c r="L173" s="109">
        <f t="shared" si="25"/>
        <v>8</v>
      </c>
      <c r="M173" s="109">
        <f t="shared" si="25"/>
        <v>9</v>
      </c>
      <c r="N173" s="110">
        <f t="shared" si="25"/>
        <v>10</v>
      </c>
    </row>
    <row r="174" spans="3:38" ht="15" outlineLevel="1" thickBot="1">
      <c r="C174" s="105"/>
      <c r="D174" s="16" t="s">
        <v>150</v>
      </c>
      <c r="E174" s="165">
        <v>0</v>
      </c>
      <c r="F174" s="166">
        <v>0</v>
      </c>
      <c r="G174" s="166">
        <v>0.01</v>
      </c>
      <c r="H174" s="166">
        <v>0.01</v>
      </c>
      <c r="I174" s="166">
        <v>0.03</v>
      </c>
      <c r="J174" s="166">
        <v>0.03</v>
      </c>
      <c r="K174" s="166">
        <v>0.03</v>
      </c>
      <c r="L174" s="166">
        <v>0.03</v>
      </c>
      <c r="M174" s="166">
        <v>0.03</v>
      </c>
      <c r="N174" s="167">
        <v>0.03</v>
      </c>
    </row>
    <row r="175" spans="3:38" ht="15" outlineLevel="1" thickBot="1">
      <c r="I175" s="4"/>
      <c r="J175" s="4"/>
      <c r="K175" s="4"/>
      <c r="L175" s="4"/>
      <c r="M175" s="4"/>
    </row>
    <row r="176" spans="3:38" outlineLevel="1">
      <c r="F176" s="114">
        <f>10*365</f>
        <v>3650</v>
      </c>
      <c r="G176" s="103" t="s">
        <v>203</v>
      </c>
      <c r="H176" s="103"/>
      <c r="I176" s="104"/>
      <c r="J176" s="4"/>
      <c r="K176" s="4"/>
      <c r="L176" s="4"/>
      <c r="M176" s="4"/>
    </row>
    <row r="177" spans="2:14" outlineLevel="1">
      <c r="F177" s="115">
        <f>F176*F174</f>
        <v>0</v>
      </c>
      <c r="G177" s="15" t="s">
        <v>204</v>
      </c>
      <c r="H177" s="15"/>
      <c r="I177" s="116"/>
      <c r="J177" s="4"/>
      <c r="K177" s="4"/>
      <c r="L177" s="4"/>
      <c r="M177" s="4"/>
    </row>
    <row r="178" spans="2:14" ht="15" outlineLevel="1" thickBot="1">
      <c r="F178" s="117">
        <f>F177/C159</f>
        <v>0</v>
      </c>
      <c r="G178" s="19" t="s">
        <v>205</v>
      </c>
      <c r="H178" s="19"/>
      <c r="I178" s="118"/>
      <c r="J178" s="4"/>
      <c r="K178" s="4"/>
      <c r="L178" s="4"/>
      <c r="M178" s="4"/>
    </row>
    <row r="179" spans="2:14" ht="15" outlineLevel="1" thickBot="1">
      <c r="D179" s="119"/>
      <c r="E179" s="15"/>
      <c r="F179" s="15"/>
      <c r="G179" s="15"/>
      <c r="I179" s="4"/>
      <c r="J179" s="4"/>
      <c r="K179" s="4"/>
      <c r="L179" s="4"/>
      <c r="M179" s="4"/>
    </row>
    <row r="180" spans="2:14" outlineLevel="1">
      <c r="C180" s="101" t="s">
        <v>143</v>
      </c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4"/>
    </row>
    <row r="181" spans="2:14" outlineLevel="1">
      <c r="C181" s="71"/>
      <c r="D181" s="20" t="s">
        <v>144</v>
      </c>
      <c r="E181" s="109">
        <v>1</v>
      </c>
      <c r="F181" s="109">
        <f>E181+1</f>
        <v>2</v>
      </c>
      <c r="G181" s="109">
        <f t="shared" ref="G181:N181" si="26">F181+1</f>
        <v>3</v>
      </c>
      <c r="H181" s="109">
        <f t="shared" si="26"/>
        <v>4</v>
      </c>
      <c r="I181" s="109">
        <f t="shared" si="26"/>
        <v>5</v>
      </c>
      <c r="J181" s="109">
        <f t="shared" si="26"/>
        <v>6</v>
      </c>
      <c r="K181" s="109">
        <f t="shared" si="26"/>
        <v>7</v>
      </c>
      <c r="L181" s="109">
        <f t="shared" si="26"/>
        <v>8</v>
      </c>
      <c r="M181" s="109">
        <f t="shared" si="26"/>
        <v>9</v>
      </c>
      <c r="N181" s="110">
        <f t="shared" si="26"/>
        <v>10</v>
      </c>
    </row>
    <row r="182" spans="2:14" ht="15" outlineLevel="1" thickBot="1">
      <c r="C182" s="105"/>
      <c r="D182" s="16"/>
      <c r="E182" s="168">
        <v>0</v>
      </c>
      <c r="F182" s="163">
        <v>0.04</v>
      </c>
      <c r="G182" s="163">
        <v>0.04</v>
      </c>
      <c r="H182" s="163">
        <v>0.04</v>
      </c>
      <c r="I182" s="163">
        <v>0.04</v>
      </c>
      <c r="J182" s="163">
        <v>0.04</v>
      </c>
      <c r="K182" s="163">
        <v>0.04</v>
      </c>
      <c r="L182" s="163">
        <v>0.04</v>
      </c>
      <c r="M182" s="163">
        <v>0.04</v>
      </c>
      <c r="N182" s="163">
        <v>0.04</v>
      </c>
    </row>
    <row r="183" spans="2:14" outlineLevel="1"/>
    <row r="185" spans="2:14" ht="18">
      <c r="B185" s="471" t="s">
        <v>229</v>
      </c>
    </row>
    <row r="186" spans="2:14" ht="18.600000000000001" outlineLevel="1" thickBot="1">
      <c r="B186" s="22"/>
      <c r="I186" s="4"/>
    </row>
    <row r="187" spans="2:14" ht="43.2" outlineLevel="1">
      <c r="C187" s="53" t="s">
        <v>119</v>
      </c>
      <c r="D187" s="94" t="s">
        <v>120</v>
      </c>
      <c r="E187" s="94" t="s">
        <v>348</v>
      </c>
      <c r="F187" s="94" t="s">
        <v>347</v>
      </c>
      <c r="G187" s="94" t="s">
        <v>121</v>
      </c>
      <c r="H187" s="461" t="s">
        <v>122</v>
      </c>
      <c r="I187" s="440" t="s">
        <v>123</v>
      </c>
      <c r="J187" s="172" t="s">
        <v>124</v>
      </c>
    </row>
    <row r="188" spans="2:14" ht="15" outlineLevel="1" thickBot="1">
      <c r="C188" s="90"/>
      <c r="D188" s="90"/>
      <c r="E188" s="90"/>
      <c r="F188" s="90"/>
      <c r="G188" s="90"/>
      <c r="H188" s="462"/>
      <c r="I188" s="67"/>
      <c r="J188" s="69"/>
    </row>
    <row r="189" spans="2:14" outlineLevel="1">
      <c r="C189" s="95" t="s">
        <v>1147</v>
      </c>
      <c r="D189" s="443">
        <f>E189/$C$159</f>
        <v>0</v>
      </c>
      <c r="E189" s="444">
        <v>0</v>
      </c>
      <c r="F189" s="445">
        <f>E189/$C$159/12</f>
        <v>0</v>
      </c>
      <c r="G189" s="447">
        <f>E189/$G$159</f>
        <v>0</v>
      </c>
      <c r="H189" s="446">
        <v>0</v>
      </c>
      <c r="I189" s="447">
        <f t="shared" ref="I189:I198" si="27">J189*$C$159</f>
        <v>0</v>
      </c>
      <c r="J189" s="448">
        <v>0</v>
      </c>
    </row>
    <row r="190" spans="2:14" ht="28.8" outlineLevel="1">
      <c r="C190" s="96" t="s">
        <v>1146</v>
      </c>
      <c r="D190" s="443">
        <f t="shared" ref="D190:D205" si="28">E190/$C$159</f>
        <v>0</v>
      </c>
      <c r="E190" s="449">
        <v>0</v>
      </c>
      <c r="F190" s="445">
        <f t="shared" ref="F190:F205" si="29">E190/$C$159/12</f>
        <v>0</v>
      </c>
      <c r="G190" s="451">
        <f t="shared" ref="G190:G205" si="30">E190/$G$159</f>
        <v>0</v>
      </c>
      <c r="H190" s="450">
        <f t="shared" ref="H190:H195" si="31">E190</f>
        <v>0</v>
      </c>
      <c r="I190" s="451">
        <f t="shared" si="27"/>
        <v>0</v>
      </c>
      <c r="J190" s="452">
        <v>0</v>
      </c>
    </row>
    <row r="191" spans="2:14" outlineLevel="1">
      <c r="C191" s="95" t="s">
        <v>1148</v>
      </c>
      <c r="D191" s="443">
        <f t="shared" si="28"/>
        <v>0</v>
      </c>
      <c r="E191" s="449">
        <v>0</v>
      </c>
      <c r="F191" s="445">
        <f t="shared" si="29"/>
        <v>0</v>
      </c>
      <c r="G191" s="451">
        <f t="shared" si="30"/>
        <v>0</v>
      </c>
      <c r="H191" s="450">
        <f t="shared" si="31"/>
        <v>0</v>
      </c>
      <c r="I191" s="451">
        <f t="shared" si="27"/>
        <v>0</v>
      </c>
      <c r="J191" s="452">
        <v>0</v>
      </c>
    </row>
    <row r="192" spans="2:14" outlineLevel="1">
      <c r="C192" s="95" t="s">
        <v>1149</v>
      </c>
      <c r="D192" s="443">
        <f t="shared" si="28"/>
        <v>0</v>
      </c>
      <c r="E192" s="449">
        <v>0</v>
      </c>
      <c r="F192" s="445">
        <f t="shared" si="29"/>
        <v>0</v>
      </c>
      <c r="G192" s="451">
        <f t="shared" si="30"/>
        <v>0</v>
      </c>
      <c r="H192" s="450">
        <f t="shared" si="31"/>
        <v>0</v>
      </c>
      <c r="I192" s="451">
        <f t="shared" si="27"/>
        <v>0</v>
      </c>
      <c r="J192" s="452">
        <v>0</v>
      </c>
    </row>
    <row r="193" spans="2:10" outlineLevel="1">
      <c r="C193" s="95" t="s">
        <v>1150</v>
      </c>
      <c r="D193" s="443">
        <f t="shared" si="28"/>
        <v>0</v>
      </c>
      <c r="E193" s="449">
        <v>0</v>
      </c>
      <c r="F193" s="445">
        <f t="shared" si="29"/>
        <v>0</v>
      </c>
      <c r="G193" s="451">
        <f t="shared" si="30"/>
        <v>0</v>
      </c>
      <c r="H193" s="450">
        <f t="shared" si="31"/>
        <v>0</v>
      </c>
      <c r="I193" s="451">
        <f t="shared" si="27"/>
        <v>0</v>
      </c>
      <c r="J193" s="452">
        <v>0</v>
      </c>
    </row>
    <row r="194" spans="2:10" outlineLevel="1">
      <c r="C194" s="95" t="s">
        <v>1151</v>
      </c>
      <c r="D194" s="443">
        <f t="shared" si="28"/>
        <v>0</v>
      </c>
      <c r="E194" s="449">
        <v>0</v>
      </c>
      <c r="F194" s="445">
        <f t="shared" si="29"/>
        <v>0</v>
      </c>
      <c r="G194" s="451">
        <f t="shared" si="30"/>
        <v>0</v>
      </c>
      <c r="H194" s="450">
        <f t="shared" si="31"/>
        <v>0</v>
      </c>
      <c r="I194" s="451">
        <f t="shared" si="27"/>
        <v>0</v>
      </c>
      <c r="J194" s="452">
        <v>0</v>
      </c>
    </row>
    <row r="195" spans="2:10" outlineLevel="1">
      <c r="C195" s="95" t="s">
        <v>1152</v>
      </c>
      <c r="D195" s="443">
        <f t="shared" si="28"/>
        <v>0</v>
      </c>
      <c r="E195" s="449">
        <v>0</v>
      </c>
      <c r="F195" s="445">
        <f t="shared" si="29"/>
        <v>0</v>
      </c>
      <c r="G195" s="451">
        <f t="shared" si="30"/>
        <v>0</v>
      </c>
      <c r="H195" s="450">
        <f t="shared" si="31"/>
        <v>0</v>
      </c>
      <c r="I195" s="451">
        <f t="shared" si="27"/>
        <v>0</v>
      </c>
      <c r="J195" s="452">
        <v>0</v>
      </c>
    </row>
    <row r="196" spans="2:10" outlineLevel="1">
      <c r="C196" s="95" t="s">
        <v>1153</v>
      </c>
      <c r="D196" s="443">
        <f t="shared" si="28"/>
        <v>0</v>
      </c>
      <c r="E196" s="449">
        <v>0</v>
      </c>
      <c r="F196" s="445">
        <f t="shared" si="29"/>
        <v>0</v>
      </c>
      <c r="G196" s="451">
        <f t="shared" si="30"/>
        <v>0</v>
      </c>
      <c r="H196" s="450">
        <f>E196</f>
        <v>0</v>
      </c>
      <c r="I196" s="451">
        <f t="shared" si="27"/>
        <v>0</v>
      </c>
      <c r="J196" s="452">
        <v>0</v>
      </c>
    </row>
    <row r="197" spans="2:10" outlineLevel="1">
      <c r="C197" s="95" t="s">
        <v>1154</v>
      </c>
      <c r="D197" s="443">
        <f t="shared" si="28"/>
        <v>0</v>
      </c>
      <c r="E197" s="449">
        <v>0</v>
      </c>
      <c r="F197" s="445">
        <f t="shared" si="29"/>
        <v>0</v>
      </c>
      <c r="G197" s="451">
        <f t="shared" si="30"/>
        <v>0</v>
      </c>
      <c r="H197" s="450">
        <f>E197</f>
        <v>0</v>
      </c>
      <c r="I197" s="451">
        <f t="shared" si="27"/>
        <v>0</v>
      </c>
      <c r="J197" s="452">
        <v>0</v>
      </c>
    </row>
    <row r="198" spans="2:10" outlineLevel="1">
      <c r="C198" s="95" t="s">
        <v>1155</v>
      </c>
      <c r="D198" s="443">
        <f t="shared" si="28"/>
        <v>0</v>
      </c>
      <c r="E198" s="449">
        <v>0</v>
      </c>
      <c r="F198" s="445">
        <f t="shared" si="29"/>
        <v>0</v>
      </c>
      <c r="G198" s="451">
        <f t="shared" si="30"/>
        <v>0</v>
      </c>
      <c r="H198" s="450">
        <f>E198</f>
        <v>0</v>
      </c>
      <c r="I198" s="451">
        <f t="shared" si="27"/>
        <v>0</v>
      </c>
      <c r="J198" s="452">
        <v>0</v>
      </c>
    </row>
    <row r="199" spans="2:10" outlineLevel="1">
      <c r="C199" s="97" t="s">
        <v>1156</v>
      </c>
      <c r="D199" s="443">
        <f t="shared" si="28"/>
        <v>0</v>
      </c>
      <c r="E199" s="449">
        <v>0</v>
      </c>
      <c r="F199" s="445">
        <f t="shared" si="29"/>
        <v>0</v>
      </c>
      <c r="G199" s="453">
        <f t="shared" si="30"/>
        <v>0</v>
      </c>
      <c r="H199" s="450">
        <f>I199*12</f>
        <v>499.99999999999977</v>
      </c>
      <c r="I199" s="453">
        <f>J199*$C$159</f>
        <v>41.66666666666665</v>
      </c>
      <c r="J199" s="454">
        <f>35.7142857142857/12</f>
        <v>2.9761904761904749</v>
      </c>
    </row>
    <row r="200" spans="2:10" outlineLevel="1">
      <c r="C200" s="97" t="s">
        <v>1157</v>
      </c>
      <c r="D200" s="443">
        <f t="shared" si="28"/>
        <v>0</v>
      </c>
      <c r="E200" s="449">
        <v>0</v>
      </c>
      <c r="F200" s="455">
        <f t="shared" si="29"/>
        <v>0</v>
      </c>
      <c r="G200" s="453">
        <f t="shared" si="30"/>
        <v>0</v>
      </c>
      <c r="H200" s="450">
        <f>I200*12</f>
        <v>1704</v>
      </c>
      <c r="I200" s="451">
        <f t="shared" ref="I200:I205" si="32">J200*$C$159</f>
        <v>142</v>
      </c>
      <c r="J200" s="452">
        <v>10.142857142857142</v>
      </c>
    </row>
    <row r="201" spans="2:10" outlineLevel="1">
      <c r="C201" s="95" t="s">
        <v>1158</v>
      </c>
      <c r="D201" s="443">
        <f t="shared" si="28"/>
        <v>0</v>
      </c>
      <c r="E201" s="449">
        <v>0</v>
      </c>
      <c r="F201" s="445">
        <f t="shared" si="29"/>
        <v>0</v>
      </c>
      <c r="G201" s="451">
        <f t="shared" si="30"/>
        <v>0</v>
      </c>
      <c r="H201" s="450">
        <f>E201</f>
        <v>0</v>
      </c>
      <c r="I201" s="451">
        <f t="shared" si="32"/>
        <v>0</v>
      </c>
      <c r="J201" s="452">
        <v>0</v>
      </c>
    </row>
    <row r="202" spans="2:10" outlineLevel="1">
      <c r="C202" s="95" t="s">
        <v>1159</v>
      </c>
      <c r="D202" s="443">
        <f t="shared" si="28"/>
        <v>0</v>
      </c>
      <c r="E202" s="449">
        <v>0</v>
      </c>
      <c r="F202" s="445">
        <f t="shared" si="29"/>
        <v>0</v>
      </c>
      <c r="G202" s="451">
        <f t="shared" si="30"/>
        <v>0</v>
      </c>
      <c r="H202" s="450">
        <f>E202</f>
        <v>0</v>
      </c>
      <c r="I202" s="451">
        <f t="shared" si="32"/>
        <v>0</v>
      </c>
      <c r="J202" s="452">
        <v>0</v>
      </c>
    </row>
    <row r="203" spans="2:10" outlineLevel="1">
      <c r="C203" s="95" t="s">
        <v>1160</v>
      </c>
      <c r="D203" s="443">
        <f t="shared" si="28"/>
        <v>0</v>
      </c>
      <c r="E203" s="449">
        <v>0</v>
      </c>
      <c r="F203" s="445">
        <f t="shared" si="29"/>
        <v>0</v>
      </c>
      <c r="G203" s="451">
        <f t="shared" si="30"/>
        <v>0</v>
      </c>
      <c r="H203" s="450">
        <f>E203</f>
        <v>0</v>
      </c>
      <c r="I203" s="451">
        <f t="shared" si="32"/>
        <v>0</v>
      </c>
      <c r="J203" s="452">
        <v>0</v>
      </c>
    </row>
    <row r="204" spans="2:10" outlineLevel="1">
      <c r="C204" s="95" t="s">
        <v>1161</v>
      </c>
      <c r="D204" s="443">
        <f t="shared" si="28"/>
        <v>0</v>
      </c>
      <c r="E204" s="449">
        <v>0</v>
      </c>
      <c r="F204" s="445">
        <f t="shared" si="29"/>
        <v>0</v>
      </c>
      <c r="G204" s="451">
        <f t="shared" si="30"/>
        <v>0</v>
      </c>
      <c r="H204" s="450">
        <f>E204</f>
        <v>0</v>
      </c>
      <c r="I204" s="451">
        <f t="shared" si="32"/>
        <v>0</v>
      </c>
      <c r="J204" s="452">
        <v>0</v>
      </c>
    </row>
    <row r="205" spans="2:10" ht="15" outlineLevel="1" thickBot="1">
      <c r="C205" s="98" t="s">
        <v>1162</v>
      </c>
      <c r="D205" s="443">
        <f t="shared" si="28"/>
        <v>0</v>
      </c>
      <c r="E205" s="449">
        <v>0</v>
      </c>
      <c r="F205" s="445">
        <f t="shared" si="29"/>
        <v>0</v>
      </c>
      <c r="G205" s="459">
        <f t="shared" si="30"/>
        <v>0</v>
      </c>
      <c r="H205" s="456">
        <f>E205</f>
        <v>0</v>
      </c>
      <c r="I205" s="457">
        <f t="shared" si="32"/>
        <v>0</v>
      </c>
      <c r="J205" s="458">
        <v>0</v>
      </c>
    </row>
    <row r="206" spans="2:10" ht="15" outlineLevel="1" thickBot="1">
      <c r="C206" s="99" t="s">
        <v>142</v>
      </c>
      <c r="D206" s="100">
        <f>SUM(D189:D205)</f>
        <v>0</v>
      </c>
      <c r="E206" s="100">
        <f t="shared" ref="E206:G206" si="33">SUM(E189:E205)</f>
        <v>0</v>
      </c>
      <c r="F206" s="100">
        <f t="shared" si="33"/>
        <v>0</v>
      </c>
      <c r="G206" s="460">
        <f t="shared" si="33"/>
        <v>0</v>
      </c>
      <c r="H206" s="463">
        <f t="shared" ref="H206:I206" si="34">SUM(H189:H205)</f>
        <v>2204</v>
      </c>
      <c r="I206" s="441">
        <f t="shared" si="34"/>
        <v>183.66666666666666</v>
      </c>
      <c r="J206" s="442">
        <f>SUM(J189:J205)</f>
        <v>13.119047619047617</v>
      </c>
    </row>
    <row r="207" spans="2:10" ht="18.600000000000001" outlineLevel="1" thickTop="1">
      <c r="B207" s="22"/>
    </row>
    <row r="208" spans="2:10" ht="18">
      <c r="B208" s="22"/>
    </row>
    <row r="209" spans="2:21" ht="18">
      <c r="B209" s="471" t="s">
        <v>228</v>
      </c>
    </row>
    <row r="210" spans="2:21" outlineLevel="1">
      <c r="T210" s="4">
        <v>162</v>
      </c>
      <c r="U210" s="4">
        <v>2.3106999999999999E-2</v>
      </c>
    </row>
    <row r="211" spans="2:21" outlineLevel="1">
      <c r="T211" s="4">
        <v>24.53</v>
      </c>
      <c r="U211" s="4">
        <v>3.5000000000000001E-3</v>
      </c>
    </row>
    <row r="212" spans="2:21" outlineLevel="1">
      <c r="C212" s="21" t="s">
        <v>258</v>
      </c>
      <c r="T212" s="4">
        <v>324</v>
      </c>
      <c r="U212" s="4">
        <v>4.6212999999999997E-2</v>
      </c>
    </row>
    <row r="213" spans="2:21" outlineLevel="1">
      <c r="C213" s="21" t="s">
        <v>169</v>
      </c>
      <c r="D213" s="21"/>
      <c r="E213" s="21" t="s">
        <v>170</v>
      </c>
      <c r="F213" s="21"/>
      <c r="G213" s="21" t="s">
        <v>171</v>
      </c>
      <c r="H213" s="21"/>
      <c r="I213" s="199" t="s">
        <v>172</v>
      </c>
      <c r="T213" s="4">
        <v>863.94</v>
      </c>
      <c r="U213" s="4">
        <v>0.123226</v>
      </c>
    </row>
    <row r="214" spans="2:21" ht="15.6" outlineLevel="1">
      <c r="C214" s="4" t="s">
        <v>173</v>
      </c>
      <c r="E214" s="200">
        <f>E47</f>
        <v>4575000</v>
      </c>
      <c r="G214" s="406">
        <v>0.01</v>
      </c>
      <c r="I214" s="201">
        <f>E214*(G214+G215)+E216</f>
        <v>57344</v>
      </c>
      <c r="T214" s="4">
        <v>86.38</v>
      </c>
    </row>
    <row r="215" spans="2:21" ht="15.6" outlineLevel="1">
      <c r="C215" s="4" t="s">
        <v>528</v>
      </c>
      <c r="G215" s="406">
        <v>1.9599999999999999E-3</v>
      </c>
      <c r="T215" s="4">
        <v>355</v>
      </c>
    </row>
    <row r="216" spans="2:21" outlineLevel="1">
      <c r="C216" s="4" t="s">
        <v>1145</v>
      </c>
      <c r="E216" s="200">
        <v>2627</v>
      </c>
      <c r="T216" s="4">
        <v>146.58000000000001</v>
      </c>
    </row>
    <row r="217" spans="2:21" outlineLevel="1">
      <c r="T217" s="4">
        <v>84.91</v>
      </c>
    </row>
    <row r="218" spans="2:21" outlineLevel="1">
      <c r="T218" s="4">
        <v>148.83000000000001</v>
      </c>
    </row>
    <row r="219" spans="2:21" outlineLevel="1">
      <c r="T219" s="4">
        <v>420.69</v>
      </c>
    </row>
    <row r="220" spans="2:21" outlineLevel="1">
      <c r="T220" s="4">
        <v>10.81</v>
      </c>
    </row>
    <row r="221" spans="2:21" ht="15" outlineLevel="1" thickBot="1"/>
    <row r="222" spans="2:21" ht="16.5" customHeight="1" outlineLevel="1" thickTop="1" thickBot="1">
      <c r="C222" s="38"/>
      <c r="D222" s="120" t="s">
        <v>1133</v>
      </c>
      <c r="E222" s="92"/>
      <c r="F222" s="92"/>
      <c r="G222" s="121"/>
      <c r="H222" s="120" t="s">
        <v>95</v>
      </c>
      <c r="I222" s="92"/>
      <c r="J222" s="92"/>
      <c r="K222" s="92"/>
      <c r="L222" s="92"/>
      <c r="M222" s="121"/>
      <c r="N222" s="191"/>
    </row>
    <row r="223" spans="2:21" ht="43.8" outlineLevel="1" thickBot="1">
      <c r="C223" s="39" t="s">
        <v>96</v>
      </c>
      <c r="D223" s="181" t="s">
        <v>256</v>
      </c>
      <c r="E223" s="182" t="s">
        <v>255</v>
      </c>
      <c r="F223" s="182" t="s">
        <v>207</v>
      </c>
      <c r="G223" s="276" t="s">
        <v>1132</v>
      </c>
      <c r="H223" s="40" t="s">
        <v>97</v>
      </c>
      <c r="I223" s="41" t="s">
        <v>98</v>
      </c>
      <c r="J223" s="41" t="s">
        <v>99</v>
      </c>
      <c r="K223" s="41" t="s">
        <v>100</v>
      </c>
      <c r="L223" s="40" t="s">
        <v>101</v>
      </c>
      <c r="M223" s="194" t="s">
        <v>102</v>
      </c>
      <c r="N223" s="192" t="s">
        <v>103</v>
      </c>
    </row>
    <row r="224" spans="2:21" outlineLevel="1">
      <c r="C224" s="42" t="s">
        <v>104</v>
      </c>
      <c r="D224" s="183">
        <f>E224/12</f>
        <v>35.714285714285715</v>
      </c>
      <c r="E224" s="184">
        <f>G224/$C$159</f>
        <v>428.57142857142856</v>
      </c>
      <c r="F224" s="185">
        <f>G224/$G$159</f>
        <v>0.60483870967741937</v>
      </c>
      <c r="G224" s="186">
        <v>6000</v>
      </c>
      <c r="H224" s="43">
        <f t="shared" ref="H224:H231" si="35">M224/12</f>
        <v>500</v>
      </c>
      <c r="I224" s="45">
        <f>H224/$C$159</f>
        <v>35.714285714285715</v>
      </c>
      <c r="J224" s="45">
        <f>H224/$G$159</f>
        <v>5.040322580645161E-2</v>
      </c>
      <c r="K224" s="45">
        <f>M224/$C$159</f>
        <v>428.57142857142856</v>
      </c>
      <c r="L224" s="47">
        <f>M224/$G$159</f>
        <v>0.60483870967741937</v>
      </c>
      <c r="M224" s="177">
        <v>6000</v>
      </c>
      <c r="N224" s="173">
        <v>1</v>
      </c>
    </row>
    <row r="225" spans="3:16" outlineLevel="1">
      <c r="C225" s="42" t="s">
        <v>105</v>
      </c>
      <c r="D225" s="183">
        <f>E225/12</f>
        <v>41.071428571428569</v>
      </c>
      <c r="E225" s="184">
        <f t="shared" ref="E225:E231" si="36">G225/$C$159</f>
        <v>492.85714285714283</v>
      </c>
      <c r="F225" s="185">
        <f t="shared" ref="F225:F231" si="37">G225/$G$159</f>
        <v>0.69556451612903225</v>
      </c>
      <c r="G225" s="187">
        <v>6900</v>
      </c>
      <c r="H225" s="43">
        <f t="shared" ca="1" si="35"/>
        <v>1439.9592063492064</v>
      </c>
      <c r="I225" s="44">
        <f t="shared" ref="I225:I231" ca="1" si="38">H225/$C$159</f>
        <v>102.85422902494331</v>
      </c>
      <c r="J225" s="45">
        <f t="shared" ref="J225:J231" ca="1" si="39">H225/$G$159</f>
        <v>0.14515717805939582</v>
      </c>
      <c r="K225" s="46">
        <f t="shared" ref="K225:K231" ca="1" si="40">M225/$C$159</f>
        <v>1234.2507482993199</v>
      </c>
      <c r="L225" s="47">
        <f t="shared" ref="L225:L231" ca="1" si="41">M225/$G$159</f>
        <v>1.7418861367127496</v>
      </c>
      <c r="M225" s="279">
        <f ca="1">O225*SUM(Q795:AB795)</f>
        <v>17279.510476190477</v>
      </c>
      <c r="N225" s="277">
        <v>2</v>
      </c>
      <c r="O225" s="278">
        <v>0.04</v>
      </c>
      <c r="P225" s="4" t="s">
        <v>297</v>
      </c>
    </row>
    <row r="226" spans="3:16" outlineLevel="1">
      <c r="C226" s="42" t="s">
        <v>106</v>
      </c>
      <c r="D226" s="183">
        <f t="shared" ref="D226:D231" si="42">E226/12</f>
        <v>5.9523809523809526</v>
      </c>
      <c r="E226" s="184">
        <f t="shared" si="36"/>
        <v>71.428571428571431</v>
      </c>
      <c r="F226" s="185">
        <f t="shared" si="37"/>
        <v>0.10080645161290322</v>
      </c>
      <c r="G226" s="188">
        <v>1000</v>
      </c>
      <c r="H226" s="43">
        <f t="shared" si="35"/>
        <v>125</v>
      </c>
      <c r="I226" s="44">
        <f t="shared" si="38"/>
        <v>8.9285714285714288</v>
      </c>
      <c r="J226" s="45">
        <f t="shared" si="39"/>
        <v>1.2600806451612902E-2</v>
      </c>
      <c r="K226" s="46">
        <f t="shared" si="40"/>
        <v>107.14285714285714</v>
      </c>
      <c r="L226" s="47">
        <f t="shared" si="41"/>
        <v>0.15120967741935484</v>
      </c>
      <c r="M226" s="178">
        <v>1500</v>
      </c>
      <c r="N226" s="174"/>
    </row>
    <row r="227" spans="3:16" outlineLevel="1">
      <c r="C227" s="42" t="s">
        <v>107</v>
      </c>
      <c r="D227" s="183">
        <f>E227/12</f>
        <v>54.761904761904759</v>
      </c>
      <c r="E227" s="184">
        <f t="shared" si="36"/>
        <v>657.14285714285711</v>
      </c>
      <c r="F227" s="185">
        <f t="shared" si="37"/>
        <v>0.92741935483870963</v>
      </c>
      <c r="G227" s="188">
        <v>9200</v>
      </c>
      <c r="H227" s="43">
        <f t="shared" si="35"/>
        <v>766.66666666666663</v>
      </c>
      <c r="I227" s="44">
        <f t="shared" si="38"/>
        <v>54.761904761904759</v>
      </c>
      <c r="J227" s="45">
        <f t="shared" si="39"/>
        <v>7.7284946236559141E-2</v>
      </c>
      <c r="K227" s="46">
        <f t="shared" si="40"/>
        <v>657.14285714285711</v>
      </c>
      <c r="L227" s="47">
        <f t="shared" si="41"/>
        <v>0.92741935483870963</v>
      </c>
      <c r="M227" s="178">
        <v>9200</v>
      </c>
      <c r="N227" s="175"/>
    </row>
    <row r="228" spans="3:16" outlineLevel="1">
      <c r="C228" s="42" t="s">
        <v>108</v>
      </c>
      <c r="D228" s="183">
        <f t="shared" si="42"/>
        <v>140.77380952380952</v>
      </c>
      <c r="E228" s="184">
        <f t="shared" si="36"/>
        <v>1689.2857142857142</v>
      </c>
      <c r="F228" s="185">
        <f t="shared" si="37"/>
        <v>2.3840725806451615</v>
      </c>
      <c r="G228" s="188">
        <v>23650</v>
      </c>
      <c r="H228" s="43">
        <f t="shared" si="35"/>
        <v>2000</v>
      </c>
      <c r="I228" s="44">
        <f t="shared" si="38"/>
        <v>142.85714285714286</v>
      </c>
      <c r="J228" s="45">
        <f t="shared" si="39"/>
        <v>0.20161290322580644</v>
      </c>
      <c r="K228" s="46">
        <f t="shared" si="40"/>
        <v>1714.2857142857142</v>
      </c>
      <c r="L228" s="47">
        <f t="shared" si="41"/>
        <v>2.4193548387096775</v>
      </c>
      <c r="M228" s="178">
        <v>24000</v>
      </c>
      <c r="N228" s="174"/>
    </row>
    <row r="229" spans="3:16" outlineLevel="1">
      <c r="C229" s="42" t="s">
        <v>109</v>
      </c>
      <c r="D229" s="183">
        <f t="shared" si="42"/>
        <v>23.80952380952381</v>
      </c>
      <c r="E229" s="184">
        <f t="shared" si="36"/>
        <v>285.71428571428572</v>
      </c>
      <c r="F229" s="185">
        <f t="shared" si="37"/>
        <v>0.40322580645161288</v>
      </c>
      <c r="G229" s="188">
        <v>4000</v>
      </c>
      <c r="H229" s="43">
        <f t="shared" si="35"/>
        <v>416.66666666666669</v>
      </c>
      <c r="I229" s="44">
        <f t="shared" si="38"/>
        <v>29.761904761904763</v>
      </c>
      <c r="J229" s="45">
        <f t="shared" si="39"/>
        <v>4.2002688172043015E-2</v>
      </c>
      <c r="K229" s="46">
        <f t="shared" si="40"/>
        <v>357.14285714285717</v>
      </c>
      <c r="L229" s="47">
        <f t="shared" si="41"/>
        <v>0.50403225806451613</v>
      </c>
      <c r="M229" s="178">
        <v>5000</v>
      </c>
      <c r="N229" s="175"/>
    </row>
    <row r="230" spans="3:16" outlineLevel="1">
      <c r="C230" s="42" t="s">
        <v>110</v>
      </c>
      <c r="D230" s="183">
        <f>E230/12</f>
        <v>341.33333333333331</v>
      </c>
      <c r="E230" s="184">
        <f t="shared" si="36"/>
        <v>4096</v>
      </c>
      <c r="F230" s="185">
        <f t="shared" si="37"/>
        <v>5.7806451612903222</v>
      </c>
      <c r="G230" s="189">
        <f>I214</f>
        <v>57344</v>
      </c>
      <c r="H230" s="43">
        <f t="shared" si="35"/>
        <v>4778.666666666667</v>
      </c>
      <c r="I230" s="44">
        <f t="shared" si="38"/>
        <v>341.33333333333337</v>
      </c>
      <c r="J230" s="45">
        <f t="shared" si="39"/>
        <v>0.48172043010752691</v>
      </c>
      <c r="K230" s="46">
        <f t="shared" si="40"/>
        <v>4096</v>
      </c>
      <c r="L230" s="47">
        <f t="shared" si="41"/>
        <v>5.7806451612903222</v>
      </c>
      <c r="M230" s="178">
        <f>I214</f>
        <v>57344</v>
      </c>
      <c r="N230" s="174">
        <v>3</v>
      </c>
    </row>
    <row r="231" spans="3:16" ht="15" outlineLevel="1" thickBot="1">
      <c r="C231" s="48" t="s">
        <v>1129</v>
      </c>
      <c r="D231" s="183">
        <f t="shared" si="42"/>
        <v>0</v>
      </c>
      <c r="E231" s="184">
        <f t="shared" si="36"/>
        <v>0</v>
      </c>
      <c r="F231" s="185">
        <f t="shared" si="37"/>
        <v>0</v>
      </c>
      <c r="G231" s="190">
        <v>0</v>
      </c>
      <c r="H231" s="43">
        <f t="shared" si="35"/>
        <v>350</v>
      </c>
      <c r="I231" s="44">
        <f t="shared" si="38"/>
        <v>25</v>
      </c>
      <c r="J231" s="45">
        <f t="shared" si="39"/>
        <v>3.5282258064516132E-2</v>
      </c>
      <c r="K231" s="46">
        <f t="shared" si="40"/>
        <v>300</v>
      </c>
      <c r="L231" s="47">
        <f t="shared" si="41"/>
        <v>0.42338709677419356</v>
      </c>
      <c r="M231" s="179">
        <f>O232*C159*O231</f>
        <v>4200</v>
      </c>
      <c r="N231" s="176"/>
      <c r="O231" s="1071">
        <v>1500</v>
      </c>
      <c r="P231" s="4" t="s">
        <v>1130</v>
      </c>
    </row>
    <row r="232" spans="3:16" ht="15.6" outlineLevel="1" thickTop="1" thickBot="1">
      <c r="C232" s="49" t="s">
        <v>111</v>
      </c>
      <c r="D232" s="50">
        <f t="shared" ref="D232:M232" si="43">SUM(D224:D231)</f>
        <v>643.41666666666663</v>
      </c>
      <c r="E232" s="51">
        <f t="shared" si="43"/>
        <v>7721</v>
      </c>
      <c r="F232" s="52">
        <f t="shared" si="43"/>
        <v>10.896572580645161</v>
      </c>
      <c r="G232" s="180">
        <f t="shared" si="43"/>
        <v>108094</v>
      </c>
      <c r="H232" s="51">
        <f t="shared" ca="1" si="43"/>
        <v>10376.959206349207</v>
      </c>
      <c r="I232" s="51">
        <f t="shared" ca="1" si="43"/>
        <v>741.21137188208627</v>
      </c>
      <c r="J232" s="52">
        <f t="shared" ca="1" si="43"/>
        <v>1.0460644361239122</v>
      </c>
      <c r="K232" s="51">
        <f t="shared" ca="1" si="43"/>
        <v>8894.5364625850343</v>
      </c>
      <c r="L232" s="52">
        <f t="shared" ca="1" si="43"/>
        <v>12.552773233486944</v>
      </c>
      <c r="M232" s="195">
        <f t="shared" ca="1" si="43"/>
        <v>124523.51047619048</v>
      </c>
      <c r="N232" s="193"/>
      <c r="O232" s="1072">
        <v>0.2</v>
      </c>
      <c r="P232" s="4" t="s">
        <v>1131</v>
      </c>
    </row>
    <row r="233" spans="3:16" outlineLevel="1">
      <c r="C233" s="53"/>
      <c r="D233" s="53"/>
      <c r="E233" s="53"/>
      <c r="F233" s="53"/>
      <c r="G233" s="53"/>
      <c r="H233" s="54"/>
      <c r="I233" s="54"/>
      <c r="J233" s="54"/>
      <c r="K233" s="54"/>
      <c r="L233" s="54"/>
      <c r="M233" s="55"/>
      <c r="N233" s="56"/>
    </row>
    <row r="234" spans="3:16" outlineLevel="1">
      <c r="C234" s="53"/>
      <c r="D234" s="53"/>
      <c r="E234" s="53"/>
      <c r="F234" s="57"/>
      <c r="G234" s="58"/>
      <c r="H234" s="59"/>
      <c r="I234" s="60"/>
      <c r="J234" s="60"/>
      <c r="K234" s="54"/>
      <c r="L234" s="60"/>
      <c r="M234" s="61"/>
      <c r="N234" s="56"/>
    </row>
    <row r="235" spans="3:16" ht="15" outlineLevel="1" thickBot="1">
      <c r="C235" s="53"/>
      <c r="D235" s="53"/>
      <c r="E235" s="53"/>
      <c r="F235" s="53"/>
      <c r="G235" s="57"/>
      <c r="H235" s="54"/>
      <c r="I235" s="54"/>
      <c r="J235" s="54"/>
      <c r="K235" s="54"/>
      <c r="L235" s="54"/>
      <c r="M235" s="60"/>
      <c r="N235" s="56"/>
    </row>
    <row r="236" spans="3:16" outlineLevel="1">
      <c r="C236" s="62" t="s">
        <v>72</v>
      </c>
      <c r="D236" s="63"/>
      <c r="E236" s="63"/>
      <c r="F236" s="63"/>
      <c r="G236" s="63"/>
      <c r="H236" s="64"/>
      <c r="I236" s="64"/>
      <c r="J236" s="64"/>
      <c r="K236" s="65"/>
      <c r="L236" s="54"/>
      <c r="M236" s="61"/>
      <c r="N236" s="56"/>
    </row>
    <row r="237" spans="3:16" outlineLevel="1">
      <c r="C237" s="66"/>
      <c r="D237" s="67"/>
      <c r="E237" s="68"/>
      <c r="F237" s="68"/>
      <c r="G237" s="68"/>
      <c r="H237" s="67"/>
      <c r="I237" s="67"/>
      <c r="J237" s="67"/>
      <c r="K237" s="69"/>
      <c r="L237" s="54"/>
      <c r="M237" s="60"/>
      <c r="N237" s="56"/>
    </row>
    <row r="238" spans="3:16" ht="60" customHeight="1" outlineLevel="1">
      <c r="C238" s="70" t="s">
        <v>75</v>
      </c>
      <c r="D238" s="122" t="s">
        <v>112</v>
      </c>
      <c r="E238" s="123" t="s">
        <v>113</v>
      </c>
      <c r="F238" s="124" t="s">
        <v>73</v>
      </c>
      <c r="G238" s="123" t="s">
        <v>74</v>
      </c>
      <c r="H238" s="125" t="s">
        <v>257</v>
      </c>
      <c r="I238" s="126" t="s">
        <v>114</v>
      </c>
      <c r="J238" s="123" t="s">
        <v>73</v>
      </c>
      <c r="K238" s="127" t="s">
        <v>305</v>
      </c>
      <c r="L238" s="54"/>
      <c r="M238" s="60"/>
      <c r="N238" s="56"/>
    </row>
    <row r="239" spans="3:16" ht="21.75" customHeight="1" outlineLevel="1">
      <c r="C239" s="71"/>
      <c r="D239" s="128"/>
      <c r="E239" s="129"/>
      <c r="F239" s="130"/>
      <c r="G239" s="129"/>
      <c r="H239" s="131"/>
      <c r="I239" s="132"/>
      <c r="J239" s="130"/>
      <c r="K239" s="93"/>
      <c r="L239" s="54"/>
      <c r="M239" s="54"/>
      <c r="N239" s="56"/>
    </row>
    <row r="240" spans="3:16" ht="15" outlineLevel="1" thickBot="1">
      <c r="C240" s="18"/>
      <c r="D240" s="72">
        <f>E232</f>
        <v>7721</v>
      </c>
      <c r="E240" s="72">
        <f ca="1">K232</f>
        <v>8894.5364625850343</v>
      </c>
      <c r="F240" s="73">
        <f ca="1">(E240-D240)/D240</f>
        <v>0.15199280696607101</v>
      </c>
      <c r="G240" s="72">
        <f ca="1">E240-D240</f>
        <v>1173.5364625850343</v>
      </c>
      <c r="H240" s="72">
        <f>G232</f>
        <v>108094</v>
      </c>
      <c r="I240" s="72">
        <f ca="1">M232</f>
        <v>124523.51047619048</v>
      </c>
      <c r="J240" s="73">
        <f ca="1">(I240-H240)/H240</f>
        <v>0.15199280696607101</v>
      </c>
      <c r="K240" s="74">
        <f ca="1">I240-H240</f>
        <v>16429.51047619048</v>
      </c>
      <c r="L240" s="54"/>
      <c r="M240" s="54"/>
      <c r="N240" s="56"/>
    </row>
    <row r="241" spans="3:14" outlineLevel="1"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75"/>
      <c r="N241" s="54"/>
    </row>
    <row r="242" spans="3:14" outlineLevel="1"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75"/>
      <c r="N242" s="54"/>
    </row>
    <row r="243" spans="3:14" ht="15" outlineLevel="1" thickBot="1"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76"/>
      <c r="N243" s="54"/>
    </row>
    <row r="244" spans="3:14" outlineLevel="1">
      <c r="C244" s="77"/>
      <c r="D244" s="64"/>
      <c r="E244" s="64"/>
      <c r="F244" s="64"/>
      <c r="G244" s="64"/>
      <c r="H244" s="64"/>
      <c r="I244" s="64"/>
      <c r="J244" s="64"/>
      <c r="K244" s="65"/>
      <c r="L244" s="54"/>
      <c r="M244" s="75"/>
      <c r="N244" s="54"/>
    </row>
    <row r="245" spans="3:14" outlineLevel="1">
      <c r="C245" s="78" t="s">
        <v>115</v>
      </c>
      <c r="D245" s="67"/>
      <c r="E245" s="67"/>
      <c r="F245" s="67"/>
      <c r="G245" s="67"/>
      <c r="H245" s="67"/>
      <c r="I245" s="79"/>
      <c r="J245" s="67"/>
      <c r="K245" s="69"/>
      <c r="L245" s="54"/>
      <c r="M245" s="54"/>
      <c r="N245" s="56"/>
    </row>
    <row r="246" spans="3:14" ht="18" outlineLevel="1">
      <c r="C246" s="80">
        <v>1</v>
      </c>
      <c r="D246" s="81" t="str">
        <f>C224</f>
        <v xml:space="preserve">PAYROLL AND BENEFITS </v>
      </c>
      <c r="E246" s="67"/>
      <c r="F246" s="67"/>
      <c r="G246" s="67"/>
      <c r="H246" s="67"/>
      <c r="I246" s="82"/>
      <c r="J246" s="67"/>
      <c r="K246" s="69"/>
      <c r="L246" s="54"/>
      <c r="M246" s="54"/>
      <c r="N246" s="56"/>
    </row>
    <row r="247" spans="3:14" ht="18" outlineLevel="1">
      <c r="C247" s="80"/>
      <c r="D247" s="1101" t="s">
        <v>116</v>
      </c>
      <c r="E247" s="1101"/>
      <c r="F247" s="1101"/>
      <c r="G247" s="1101"/>
      <c r="H247" s="1101"/>
      <c r="I247" s="1101"/>
      <c r="J247" s="1101"/>
      <c r="K247" s="69"/>
      <c r="L247" s="54"/>
      <c r="M247" s="54"/>
      <c r="N247" s="56"/>
    </row>
    <row r="248" spans="3:14" ht="18" outlineLevel="1">
      <c r="C248" s="80"/>
      <c r="D248" s="81"/>
      <c r="E248" s="67"/>
      <c r="F248" s="67"/>
      <c r="G248" s="67"/>
      <c r="H248" s="67"/>
      <c r="I248" s="82"/>
      <c r="J248" s="67"/>
      <c r="K248" s="69"/>
      <c r="L248" s="54"/>
      <c r="M248" s="54"/>
      <c r="N248" s="56"/>
    </row>
    <row r="249" spans="3:14" ht="18" outlineLevel="1">
      <c r="C249" s="80">
        <v>2</v>
      </c>
      <c r="D249" s="81" t="str">
        <f>C225</f>
        <v>MANAGEMENT FEE / LEASING</v>
      </c>
      <c r="E249" s="67"/>
      <c r="F249" s="67"/>
      <c r="G249" s="67"/>
      <c r="H249" s="84"/>
      <c r="I249" s="67"/>
      <c r="J249" s="67"/>
      <c r="K249" s="69"/>
      <c r="L249" s="54"/>
      <c r="M249" s="54"/>
      <c r="N249" s="56"/>
    </row>
    <row r="250" spans="3:14" ht="18" outlineLevel="1">
      <c r="C250" s="80"/>
      <c r="D250" s="1101" t="s">
        <v>117</v>
      </c>
      <c r="E250" s="1101"/>
      <c r="F250" s="1101"/>
      <c r="G250" s="1101"/>
      <c r="H250" s="1101"/>
      <c r="I250" s="1101"/>
      <c r="J250" s="1101"/>
      <c r="K250" s="69"/>
      <c r="L250" s="54"/>
      <c r="M250" s="54"/>
      <c r="N250" s="56"/>
    </row>
    <row r="251" spans="3:14" ht="18" outlineLevel="1">
      <c r="C251" s="80"/>
      <c r="D251" s="81"/>
      <c r="E251" s="67"/>
      <c r="F251" s="67"/>
      <c r="G251" s="67"/>
      <c r="H251" s="84"/>
      <c r="I251" s="67"/>
      <c r="J251" s="67"/>
      <c r="K251" s="69"/>
      <c r="L251" s="54"/>
      <c r="M251" s="54"/>
      <c r="N251" s="56"/>
    </row>
    <row r="252" spans="3:14" ht="18" outlineLevel="1">
      <c r="C252" s="80">
        <v>3</v>
      </c>
      <c r="D252" s="81" t="str">
        <f>C230</f>
        <v>PROPERTY TAX</v>
      </c>
      <c r="E252" s="67"/>
      <c r="F252" s="67"/>
      <c r="G252" s="67"/>
      <c r="H252" s="84"/>
      <c r="I252" s="67"/>
      <c r="J252" s="67"/>
      <c r="K252" s="69"/>
      <c r="L252" s="54"/>
      <c r="M252" s="54"/>
      <c r="N252" s="56"/>
    </row>
    <row r="253" spans="3:14" ht="18" outlineLevel="1">
      <c r="C253" s="80"/>
      <c r="D253" s="1101" t="s">
        <v>118</v>
      </c>
      <c r="E253" s="1101"/>
      <c r="F253" s="1101"/>
      <c r="G253" s="1101"/>
      <c r="H253" s="1101"/>
      <c r="I253" s="1101"/>
      <c r="J253" s="1101"/>
      <c r="K253" s="85"/>
      <c r="L253" s="54"/>
      <c r="M253" s="54"/>
      <c r="N253" s="56"/>
    </row>
    <row r="254" spans="3:14" ht="18" outlineLevel="1">
      <c r="C254" s="80"/>
      <c r="D254" s="81"/>
      <c r="E254" s="67"/>
      <c r="F254" s="67"/>
      <c r="G254" s="67"/>
      <c r="H254" s="86"/>
      <c r="I254" s="67"/>
      <c r="J254" s="67"/>
      <c r="K254" s="85"/>
      <c r="L254" s="54"/>
      <c r="M254" s="54"/>
      <c r="N254" s="56"/>
    </row>
    <row r="255" spans="3:14" ht="15" outlineLevel="1" thickBot="1">
      <c r="C255" s="87"/>
      <c r="D255" s="88"/>
      <c r="E255" s="88"/>
      <c r="F255" s="88"/>
      <c r="G255" s="88"/>
      <c r="H255" s="89"/>
      <c r="I255" s="90"/>
      <c r="J255" s="90"/>
      <c r="K255" s="91"/>
      <c r="L255" s="54"/>
      <c r="M255" s="54"/>
      <c r="N255" s="56"/>
    </row>
    <row r="256" spans="3:14" ht="15" outlineLevel="1" thickBot="1"/>
    <row r="257" spans="2:14" outlineLevel="1">
      <c r="C257" s="101" t="s">
        <v>145</v>
      </c>
      <c r="D257" s="103"/>
      <c r="E257" s="107"/>
      <c r="F257" s="107"/>
      <c r="G257" s="107"/>
      <c r="H257" s="107"/>
      <c r="I257" s="107"/>
      <c r="J257" s="107"/>
      <c r="K257" s="107"/>
      <c r="L257" s="107"/>
      <c r="M257" s="107"/>
      <c r="N257" s="108"/>
    </row>
    <row r="258" spans="2:14" outlineLevel="1">
      <c r="C258" s="71"/>
      <c r="D258" s="20" t="s">
        <v>146</v>
      </c>
      <c r="E258" s="109">
        <v>1</v>
      </c>
      <c r="F258" s="109">
        <f>E258+1</f>
        <v>2</v>
      </c>
      <c r="G258" s="109">
        <f t="shared" ref="G258:N258" si="44">F258+1</f>
        <v>3</v>
      </c>
      <c r="H258" s="109">
        <f t="shared" si="44"/>
        <v>4</v>
      </c>
      <c r="I258" s="109">
        <f t="shared" si="44"/>
        <v>5</v>
      </c>
      <c r="J258" s="109">
        <f t="shared" si="44"/>
        <v>6</v>
      </c>
      <c r="K258" s="109">
        <f t="shared" si="44"/>
        <v>7</v>
      </c>
      <c r="L258" s="109">
        <f t="shared" si="44"/>
        <v>8</v>
      </c>
      <c r="M258" s="109">
        <f t="shared" si="44"/>
        <v>9</v>
      </c>
      <c r="N258" s="110">
        <f t="shared" si="44"/>
        <v>10</v>
      </c>
    </row>
    <row r="259" spans="2:14" ht="15" outlineLevel="1" thickBot="1">
      <c r="C259" s="105"/>
      <c r="D259" s="16"/>
      <c r="E259" s="196">
        <v>0</v>
      </c>
      <c r="F259" s="197">
        <v>0.01</v>
      </c>
      <c r="G259" s="197">
        <v>0.01</v>
      </c>
      <c r="H259" s="197">
        <v>0.01</v>
      </c>
      <c r="I259" s="197">
        <v>0.01</v>
      </c>
      <c r="J259" s="197">
        <v>0.01</v>
      </c>
      <c r="K259" s="197">
        <v>0.01</v>
      </c>
      <c r="L259" s="197">
        <v>0.02</v>
      </c>
      <c r="M259" s="197">
        <v>0.02</v>
      </c>
      <c r="N259" s="198">
        <v>0.02</v>
      </c>
    </row>
    <row r="260" spans="2:14" outlineLevel="1">
      <c r="C260" s="334"/>
      <c r="D260" s="20"/>
      <c r="E260" s="335"/>
      <c r="F260" s="336"/>
      <c r="G260" s="336"/>
      <c r="H260" s="336"/>
      <c r="I260" s="336"/>
      <c r="J260" s="336"/>
      <c r="K260" s="336"/>
      <c r="L260" s="336"/>
      <c r="M260" s="336"/>
      <c r="N260" s="336"/>
    </row>
    <row r="261" spans="2:14" outlineLevel="1">
      <c r="C261" s="334" t="s">
        <v>302</v>
      </c>
      <c r="D261" s="20"/>
      <c r="E261" s="168">
        <v>0</v>
      </c>
      <c r="F261" s="336"/>
      <c r="G261" s="336"/>
      <c r="H261" s="336"/>
      <c r="I261" s="336"/>
      <c r="J261" s="336"/>
      <c r="K261" s="336"/>
      <c r="L261" s="336"/>
      <c r="M261" s="336"/>
      <c r="N261" s="336"/>
    </row>
    <row r="263" spans="2:14" ht="18">
      <c r="B263" s="471" t="s">
        <v>230</v>
      </c>
    </row>
    <row r="264" spans="2:14" outlineLevel="1"/>
    <row r="265" spans="2:14" outlineLevel="1">
      <c r="C265" s="23" t="s">
        <v>231</v>
      </c>
      <c r="I265" s="4"/>
      <c r="J265" s="4"/>
      <c r="K265" s="4"/>
      <c r="L265" s="4"/>
      <c r="M265" s="4"/>
    </row>
    <row r="266" spans="2:14" outlineLevel="1">
      <c r="G266" s="133" t="s">
        <v>151</v>
      </c>
      <c r="H266" s="133"/>
      <c r="I266" s="4"/>
      <c r="J266" s="4"/>
      <c r="K266" s="4"/>
      <c r="L266" s="4"/>
      <c r="M266" s="4"/>
    </row>
    <row r="267" spans="2:14" outlineLevel="1">
      <c r="C267" s="134" t="s">
        <v>152</v>
      </c>
      <c r="D267" s="352">
        <f>F84</f>
        <v>6587208</v>
      </c>
      <c r="G267" s="135"/>
      <c r="H267" s="136"/>
      <c r="I267" s="4"/>
      <c r="J267" s="4"/>
      <c r="K267" s="4"/>
      <c r="L267" s="4"/>
      <c r="M267" s="4"/>
    </row>
    <row r="268" spans="2:14" outlineLevel="1">
      <c r="C268" s="137" t="s">
        <v>153</v>
      </c>
      <c r="D268" s="353">
        <v>0.8</v>
      </c>
      <c r="E268" s="31"/>
      <c r="G268" s="138" t="s">
        <v>55</v>
      </c>
      <c r="H268" s="376">
        <v>1000</v>
      </c>
      <c r="I268" s="4"/>
      <c r="J268" s="4"/>
      <c r="K268" s="4" t="s">
        <v>316</v>
      </c>
      <c r="L268" s="4"/>
      <c r="M268" s="27">
        <f>D273/12*D269</f>
        <v>21957.360000000001</v>
      </c>
    </row>
    <row r="269" spans="2:14" outlineLevel="1">
      <c r="C269" s="137" t="s">
        <v>154</v>
      </c>
      <c r="D269" s="139">
        <f>D267*D268</f>
        <v>5269766.4000000004</v>
      </c>
      <c r="E269" s="8"/>
      <c r="G269" s="138" t="s">
        <v>155</v>
      </c>
      <c r="H269" s="376">
        <f>D269*0.005</f>
        <v>26348.832000000002</v>
      </c>
      <c r="I269" s="4"/>
      <c r="J269" s="4"/>
      <c r="K269" s="4"/>
      <c r="L269" s="4"/>
      <c r="M269" s="4"/>
    </row>
    <row r="270" spans="2:14" outlineLevel="1">
      <c r="C270" s="140"/>
      <c r="D270" s="139"/>
      <c r="E270" s="141"/>
      <c r="G270" s="138" t="s">
        <v>156</v>
      </c>
      <c r="H270" s="376">
        <f>D269*0.005</f>
        <v>26348.832000000002</v>
      </c>
      <c r="I270" s="4"/>
      <c r="J270" s="4"/>
      <c r="K270" s="4" t="s">
        <v>317</v>
      </c>
      <c r="L270" s="4"/>
      <c r="M270" s="374">
        <f>PMT(D273/12,D274*12,-D269)</f>
        <v>28289.245517428375</v>
      </c>
    </row>
    <row r="271" spans="2:14" outlineLevel="1">
      <c r="C271" s="140" t="s">
        <v>157</v>
      </c>
      <c r="D271" s="139">
        <f>D267-D269</f>
        <v>1317441.5999999996</v>
      </c>
      <c r="E271" s="11"/>
      <c r="F271" s="27"/>
      <c r="G271" s="381" t="s">
        <v>158</v>
      </c>
      <c r="H271" s="376">
        <f>D269*0.0025</f>
        <v>13174.416000000001</v>
      </c>
      <c r="I271" s="4"/>
      <c r="J271" s="4"/>
      <c r="K271" s="4" t="s">
        <v>185</v>
      </c>
      <c r="L271" s="4"/>
      <c r="M271" s="374">
        <f>M270-M268</f>
        <v>6331.8855174283744</v>
      </c>
    </row>
    <row r="272" spans="2:14" outlineLevel="1">
      <c r="C272" s="137" t="s">
        <v>320</v>
      </c>
      <c r="D272" s="168">
        <v>20</v>
      </c>
      <c r="G272" s="138" t="s">
        <v>54</v>
      </c>
      <c r="H272" s="376">
        <f>D269/1000*1.1</f>
        <v>5796.7430400000012</v>
      </c>
      <c r="I272" s="4"/>
      <c r="J272" s="4"/>
      <c r="K272" s="4"/>
      <c r="L272" s="4"/>
      <c r="M272" s="4"/>
    </row>
    <row r="273" spans="3:13" outlineLevel="1">
      <c r="C273" s="137" t="s">
        <v>159</v>
      </c>
      <c r="D273" s="353">
        <v>0.05</v>
      </c>
      <c r="G273" s="138" t="s">
        <v>56</v>
      </c>
      <c r="H273" s="376">
        <v>6000</v>
      </c>
      <c r="I273" s="4"/>
      <c r="J273" s="4"/>
      <c r="K273" s="4"/>
      <c r="L273" s="4"/>
      <c r="M273" s="4"/>
    </row>
    <row r="274" spans="3:13" outlineLevel="1">
      <c r="C274" s="137" t="s">
        <v>160</v>
      </c>
      <c r="D274" s="168">
        <v>30</v>
      </c>
      <c r="E274" s="11"/>
      <c r="G274" s="138" t="s">
        <v>57</v>
      </c>
      <c r="H274" s="376">
        <v>6000</v>
      </c>
      <c r="I274" s="4"/>
      <c r="J274" s="4"/>
      <c r="K274" s="4"/>
      <c r="L274" s="4"/>
      <c r="M274" s="4"/>
    </row>
    <row r="275" spans="3:13" outlineLevel="1">
      <c r="C275" s="137" t="s">
        <v>319</v>
      </c>
      <c r="D275" s="168">
        <v>15</v>
      </c>
      <c r="G275" s="138" t="s">
        <v>161</v>
      </c>
      <c r="H275" s="376">
        <v>0</v>
      </c>
      <c r="I275" s="4"/>
      <c r="J275" s="4"/>
      <c r="K275" s="4"/>
      <c r="L275" s="4"/>
      <c r="M275" s="4"/>
    </row>
    <row r="276" spans="3:13" outlineLevel="1">
      <c r="C276" s="137" t="s">
        <v>391</v>
      </c>
      <c r="D276" s="547">
        <f ca="1">E$906/D269</f>
        <v>7.8205779762114465E-4</v>
      </c>
      <c r="G276" s="138" t="s">
        <v>162</v>
      </c>
      <c r="H276" s="376">
        <v>0</v>
      </c>
      <c r="I276" s="4"/>
      <c r="J276" s="4"/>
      <c r="K276" s="4"/>
      <c r="L276" s="4"/>
      <c r="M276" s="4"/>
    </row>
    <row r="277" spans="3:13" outlineLevel="1">
      <c r="C277" s="142" t="s">
        <v>390</v>
      </c>
      <c r="D277" s="548">
        <f ca="1">E$906/(D269*D273)</f>
        <v>1.5641155952422894E-2</v>
      </c>
      <c r="G277" s="138" t="s">
        <v>163</v>
      </c>
      <c r="H277" s="376">
        <v>0</v>
      </c>
      <c r="I277" s="4"/>
      <c r="J277" s="4"/>
      <c r="K277" s="4"/>
      <c r="L277" s="4"/>
      <c r="M277" s="4"/>
    </row>
    <row r="278" spans="3:13" outlineLevel="1">
      <c r="C278" s="15"/>
      <c r="D278" s="15"/>
      <c r="G278" s="138" t="s">
        <v>164</v>
      </c>
      <c r="H278" s="376">
        <v>15000</v>
      </c>
      <c r="I278" s="4"/>
      <c r="J278" s="4"/>
      <c r="K278" s="4"/>
      <c r="L278" s="4"/>
      <c r="M278" s="4"/>
    </row>
    <row r="279" spans="3:13" outlineLevel="1">
      <c r="C279" s="14"/>
      <c r="D279" s="143"/>
      <c r="G279" s="144" t="s">
        <v>165</v>
      </c>
      <c r="H279" s="376">
        <v>2500</v>
      </c>
      <c r="I279" s="4"/>
      <c r="J279" s="4"/>
      <c r="K279" s="4"/>
      <c r="L279" s="4"/>
      <c r="M279" s="4"/>
    </row>
    <row r="280" spans="3:13" outlineLevel="1">
      <c r="C280" s="15"/>
      <c r="D280" s="15"/>
      <c r="G280" s="145" t="s">
        <v>166</v>
      </c>
      <c r="H280" s="146">
        <f>SUM(H267:H278)</f>
        <v>99668.823040000003</v>
      </c>
      <c r="I280" s="4"/>
      <c r="J280" s="4"/>
      <c r="K280" s="4"/>
      <c r="L280" s="4"/>
      <c r="M280" s="4"/>
    </row>
    <row r="281" spans="3:13" outlineLevel="1">
      <c r="C281" s="15"/>
      <c r="D281" s="15"/>
      <c r="G281" s="147" t="s">
        <v>167</v>
      </c>
      <c r="H281" s="148">
        <f>H280/D269</f>
        <v>1.8913328499722493E-2</v>
      </c>
      <c r="I281" s="4"/>
      <c r="J281" s="4"/>
      <c r="K281" s="4"/>
      <c r="L281" s="4"/>
      <c r="M281" s="4"/>
    </row>
    <row r="282" spans="3:13" outlineLevel="1">
      <c r="C282" s="15"/>
      <c r="D282" s="15"/>
      <c r="G282" s="9"/>
      <c r="H282" s="149"/>
      <c r="I282" s="4"/>
      <c r="J282" s="4"/>
      <c r="K282" s="4"/>
      <c r="L282" s="4"/>
      <c r="M282" s="4"/>
    </row>
    <row r="283" spans="3:13" ht="15" customHeight="1" outlineLevel="1">
      <c r="D283" s="15"/>
      <c r="I283" s="15"/>
      <c r="J283" s="4"/>
      <c r="K283" s="4"/>
      <c r="L283" s="4"/>
      <c r="M283" s="4"/>
    </row>
    <row r="284" spans="3:13" outlineLevel="1">
      <c r="H284" s="15"/>
      <c r="I284" s="15"/>
      <c r="J284" s="4"/>
      <c r="K284" s="4"/>
      <c r="L284" s="4"/>
      <c r="M284" s="4"/>
    </row>
    <row r="285" spans="3:13" outlineLevel="1">
      <c r="C285" s="23" t="s">
        <v>232</v>
      </c>
    </row>
    <row r="286" spans="3:13" outlineLevel="1">
      <c r="J286" s="4"/>
      <c r="K286" s="4"/>
      <c r="L286" s="4"/>
      <c r="M286" s="4"/>
    </row>
    <row r="287" spans="3:13" outlineLevel="1">
      <c r="G287" s="133" t="s">
        <v>151</v>
      </c>
      <c r="H287" s="133"/>
      <c r="I287" s="4"/>
      <c r="J287" s="4"/>
      <c r="K287" s="4"/>
      <c r="L287" s="4"/>
      <c r="M287" s="4"/>
    </row>
    <row r="288" spans="3:13" outlineLevel="1">
      <c r="C288" s="134" t="s">
        <v>189</v>
      </c>
      <c r="D288" s="354">
        <f>D271</f>
        <v>1317441.5999999996</v>
      </c>
      <c r="E288" s="8"/>
      <c r="G288" s="138" t="s">
        <v>55</v>
      </c>
      <c r="H288" s="376"/>
      <c r="I288" s="4"/>
      <c r="J288" s="4"/>
      <c r="K288" s="4" t="s">
        <v>316</v>
      </c>
      <c r="L288" s="4"/>
      <c r="M288" s="27">
        <f>D293/12*D290</f>
        <v>0</v>
      </c>
    </row>
    <row r="289" spans="3:13" outlineLevel="1">
      <c r="C289" s="137" t="s">
        <v>153</v>
      </c>
      <c r="D289" s="380">
        <v>0</v>
      </c>
      <c r="E289" s="31"/>
      <c r="G289" s="138" t="s">
        <v>155</v>
      </c>
      <c r="H289" s="376"/>
      <c r="I289" s="4"/>
      <c r="J289" s="4"/>
      <c r="K289" s="4"/>
      <c r="L289" s="4"/>
      <c r="M289" s="4"/>
    </row>
    <row r="290" spans="3:13" outlineLevel="1">
      <c r="C290" s="137" t="s">
        <v>154</v>
      </c>
      <c r="D290" s="355">
        <f>D288*D289</f>
        <v>0</v>
      </c>
      <c r="E290" s="8"/>
      <c r="G290" s="138" t="s">
        <v>156</v>
      </c>
      <c r="H290" s="376"/>
      <c r="I290" s="4"/>
      <c r="J290" s="4"/>
      <c r="K290" s="4"/>
      <c r="L290" s="4"/>
      <c r="M290" s="4"/>
    </row>
    <row r="291" spans="3:13" outlineLevel="1">
      <c r="C291" s="140" t="s">
        <v>190</v>
      </c>
      <c r="D291" s="355">
        <f>D288-D290</f>
        <v>1317441.5999999996</v>
      </c>
      <c r="G291" s="381" t="s">
        <v>158</v>
      </c>
      <c r="H291" s="376"/>
      <c r="I291" s="4"/>
      <c r="J291" s="4"/>
      <c r="K291" s="4"/>
      <c r="L291" s="4"/>
      <c r="M291" s="4"/>
    </row>
    <row r="292" spans="3:13" outlineLevel="1">
      <c r="C292" s="137" t="s">
        <v>320</v>
      </c>
      <c r="D292" s="168">
        <v>20</v>
      </c>
      <c r="E292" s="11"/>
      <c r="G292" s="138" t="s">
        <v>54</v>
      </c>
      <c r="H292" s="376"/>
      <c r="I292" s="4"/>
      <c r="J292" s="4"/>
      <c r="K292" s="4"/>
      <c r="L292" s="4"/>
      <c r="M292" s="4"/>
    </row>
    <row r="293" spans="3:13" outlineLevel="1">
      <c r="C293" s="137" t="s">
        <v>159</v>
      </c>
      <c r="D293" s="163">
        <v>0.1</v>
      </c>
      <c r="G293" s="138" t="s">
        <v>56</v>
      </c>
      <c r="H293" s="376"/>
      <c r="I293" s="4"/>
      <c r="J293" s="4"/>
      <c r="K293" s="4"/>
      <c r="L293" s="4"/>
      <c r="M293" s="4"/>
    </row>
    <row r="294" spans="3:13" outlineLevel="1">
      <c r="C294" s="137" t="s">
        <v>160</v>
      </c>
      <c r="D294" s="168">
        <v>30</v>
      </c>
      <c r="G294" s="138" t="s">
        <v>57</v>
      </c>
      <c r="H294" s="376"/>
      <c r="I294" s="4"/>
      <c r="J294" s="4"/>
      <c r="K294" s="4"/>
      <c r="L294" s="4"/>
      <c r="M294" s="4"/>
    </row>
    <row r="295" spans="3:13" outlineLevel="1">
      <c r="C295" s="137" t="s">
        <v>319</v>
      </c>
      <c r="D295" s="168">
        <v>15</v>
      </c>
      <c r="G295" s="138" t="s">
        <v>161</v>
      </c>
      <c r="H295" s="376"/>
      <c r="I295" s="4"/>
      <c r="J295" s="4"/>
      <c r="K295" s="4"/>
      <c r="L295" s="4"/>
      <c r="M295" s="4"/>
    </row>
    <row r="296" spans="3:13" outlineLevel="1">
      <c r="C296" s="137" t="s">
        <v>391</v>
      </c>
      <c r="D296" s="547">
        <f ca="1">IFERROR(E$906/D289,0)</f>
        <v>0</v>
      </c>
      <c r="G296" s="138" t="s">
        <v>162</v>
      </c>
      <c r="H296" s="376"/>
      <c r="I296" s="4"/>
      <c r="J296" s="4"/>
      <c r="K296" s="4"/>
      <c r="L296" s="4"/>
      <c r="M296" s="4"/>
    </row>
    <row r="297" spans="3:13" outlineLevel="1">
      <c r="C297" s="142" t="s">
        <v>390</v>
      </c>
      <c r="D297" s="548">
        <f ca="1">IFERROR(E$906/(D289*D293),0)</f>
        <v>0</v>
      </c>
      <c r="G297" s="138" t="s">
        <v>163</v>
      </c>
      <c r="H297" s="376"/>
      <c r="I297" s="4"/>
      <c r="J297" s="4"/>
      <c r="K297" s="4"/>
      <c r="L297" s="4"/>
      <c r="M297" s="4"/>
    </row>
    <row r="298" spans="3:13" outlineLevel="1">
      <c r="G298" s="138" t="s">
        <v>164</v>
      </c>
      <c r="H298" s="376"/>
      <c r="I298" s="4"/>
      <c r="J298" s="4"/>
      <c r="K298" s="4"/>
      <c r="L298" s="4"/>
      <c r="M298" s="4"/>
    </row>
    <row r="299" spans="3:13" outlineLevel="1">
      <c r="C299" s="15"/>
      <c r="D299" s="15"/>
      <c r="G299" s="356" t="s">
        <v>165</v>
      </c>
      <c r="H299" s="376"/>
      <c r="I299" s="4"/>
      <c r="J299" s="4"/>
      <c r="K299" s="4"/>
      <c r="L299" s="4"/>
      <c r="M299" s="4"/>
    </row>
    <row r="300" spans="3:13" outlineLevel="1">
      <c r="C300" s="15"/>
      <c r="D300" s="15"/>
      <c r="G300" s="145" t="s">
        <v>166</v>
      </c>
      <c r="H300" s="146">
        <f>SUM(H288:H299)</f>
        <v>0</v>
      </c>
      <c r="I300" s="4"/>
      <c r="J300" s="4"/>
      <c r="K300" s="4"/>
      <c r="L300" s="4"/>
      <c r="M300" s="4"/>
    </row>
    <row r="301" spans="3:13" outlineLevel="1">
      <c r="C301" s="15"/>
      <c r="D301" s="15"/>
      <c r="G301" s="357" t="s">
        <v>167</v>
      </c>
      <c r="H301" s="358" t="e">
        <f>H300/D290</f>
        <v>#DIV/0!</v>
      </c>
      <c r="I301" s="4"/>
      <c r="J301" s="4"/>
      <c r="K301" s="4"/>
      <c r="L301" s="4"/>
      <c r="M301" s="4"/>
    </row>
    <row r="302" spans="3:13" outlineLevel="1">
      <c r="C302" s="15"/>
      <c r="D302" s="15"/>
      <c r="I302" s="4"/>
      <c r="J302" s="4"/>
      <c r="K302" s="4"/>
      <c r="L302" s="4"/>
      <c r="M302" s="4"/>
    </row>
    <row r="303" spans="3:13" outlineLevel="1">
      <c r="D303" s="15"/>
      <c r="I303" s="4"/>
      <c r="J303" s="4"/>
      <c r="K303" s="4"/>
      <c r="L303" s="4"/>
      <c r="M303" s="4"/>
    </row>
    <row r="304" spans="3:13" outlineLevel="1"/>
    <row r="305" spans="1:17" outlineLevel="1">
      <c r="C305" s="23" t="s">
        <v>233</v>
      </c>
    </row>
    <row r="306" spans="1:17" outlineLevel="1">
      <c r="G306" s="133" t="s">
        <v>151</v>
      </c>
      <c r="H306" s="133"/>
    </row>
    <row r="307" spans="1:17" ht="15" outlineLevel="1" thickBot="1">
      <c r="G307" s="359"/>
      <c r="H307" s="375"/>
      <c r="P307" s="5"/>
      <c r="Q307" s="5"/>
    </row>
    <row r="308" spans="1:17" ht="15" outlineLevel="1" thickTop="1">
      <c r="C308" s="4" t="s">
        <v>304</v>
      </c>
      <c r="D308" s="168">
        <v>26</v>
      </c>
      <c r="G308" s="138" t="s">
        <v>55</v>
      </c>
      <c r="H308" s="376">
        <v>1000</v>
      </c>
      <c r="K308" s="4" t="s">
        <v>427</v>
      </c>
      <c r="L308" s="4"/>
      <c r="M308" s="27">
        <f ca="1">D315/12*(D317+E317)</f>
        <v>25159.50667448435</v>
      </c>
    </row>
    <row r="309" spans="1:17" outlineLevel="1">
      <c r="C309" s="4" t="s">
        <v>188</v>
      </c>
      <c r="D309" s="413">
        <v>3.5000000000000003E-2</v>
      </c>
      <c r="E309" s="617">
        <f>Summary!C98</f>
        <v>0</v>
      </c>
      <c r="F309" s="555" t="s">
        <v>440</v>
      </c>
      <c r="G309" s="138" t="s">
        <v>155</v>
      </c>
      <c r="H309" s="376">
        <f ca="1">D315*0.005</f>
        <v>31780.429483559179</v>
      </c>
    </row>
    <row r="310" spans="1:17" outlineLevel="1">
      <c r="A310" s="360"/>
      <c r="G310" s="138" t="s">
        <v>175</v>
      </c>
      <c r="H310" s="376">
        <f ca="1">D315*0.005</f>
        <v>31780.429483559179</v>
      </c>
      <c r="K310" s="363" t="s">
        <v>177</v>
      </c>
      <c r="L310" s="364"/>
      <c r="M310" s="365">
        <f ca="1">D315</f>
        <v>6356085.8967118356</v>
      </c>
    </row>
    <row r="311" spans="1:17" outlineLevel="1">
      <c r="A311" s="360"/>
      <c r="G311" s="381" t="s">
        <v>321</v>
      </c>
      <c r="H311" s="376">
        <f ca="1">D315*0.0025</f>
        <v>15890.21474177959</v>
      </c>
      <c r="K311" s="367" t="s">
        <v>179</v>
      </c>
      <c r="L311" s="368"/>
      <c r="M311" s="369">
        <f>D269+D290</f>
        <v>5269766.4000000004</v>
      </c>
    </row>
    <row r="312" spans="1:17" outlineLevel="1">
      <c r="C312" s="4" t="s">
        <v>425</v>
      </c>
      <c r="D312" s="200">
        <f ca="1">SUMIF(E823:N824,ROUNDUP(D308/12,0),E906:N906)</f>
        <v>342250.77905371424</v>
      </c>
      <c r="G312" s="138" t="s">
        <v>54</v>
      </c>
      <c r="H312" s="376">
        <f ca="1">D315/1000*1.1</f>
        <v>6991.6944863830195</v>
      </c>
      <c r="K312" s="140" t="s">
        <v>180</v>
      </c>
      <c r="L312" s="14"/>
      <c r="M312" s="369">
        <f ca="1">H320</f>
        <v>116942.76819528097</v>
      </c>
    </row>
    <row r="313" spans="1:17" outlineLevel="1">
      <c r="C313" s="134" t="s">
        <v>176</v>
      </c>
      <c r="D313" s="361">
        <f ca="1">SUMIF(E823:N824,ROUNDUP(D308/12,0),E906:N906)/(D309+E309)</f>
        <v>9778593.6872489769</v>
      </c>
      <c r="E313" s="362"/>
      <c r="F313" s="10"/>
      <c r="G313" s="138" t="s">
        <v>56</v>
      </c>
      <c r="H313" s="376">
        <v>6000</v>
      </c>
      <c r="K313" s="419"/>
      <c r="L313" s="20"/>
      <c r="M313" s="420"/>
    </row>
    <row r="314" spans="1:17" outlineLevel="1">
      <c r="C314" s="137" t="s">
        <v>178</v>
      </c>
      <c r="D314" s="379">
        <v>0.65</v>
      </c>
      <c r="E314" s="617">
        <f>Summary!C97</f>
        <v>0</v>
      </c>
      <c r="F314" s="555" t="s">
        <v>440</v>
      </c>
      <c r="G314" s="138" t="s">
        <v>57</v>
      </c>
      <c r="H314" s="376">
        <v>6000</v>
      </c>
      <c r="K314" s="2"/>
      <c r="L314" s="1"/>
      <c r="M314" s="3"/>
      <c r="Q314" s="366"/>
    </row>
    <row r="315" spans="1:17" outlineLevel="1">
      <c r="C315" s="137" t="s">
        <v>154</v>
      </c>
      <c r="D315" s="370">
        <f ca="1">D313*(D314+E314)</f>
        <v>6356085.8967118356</v>
      </c>
      <c r="E315" s="10"/>
      <c r="F315" s="10"/>
      <c r="G315" s="138" t="s">
        <v>161</v>
      </c>
      <c r="H315" s="376">
        <v>0</v>
      </c>
      <c r="K315" s="371" t="s">
        <v>181</v>
      </c>
      <c r="L315" s="421"/>
      <c r="M315" s="422">
        <f ca="1">M310-M311-M312-M313</f>
        <v>969376.72851655434</v>
      </c>
      <c r="N315" s="4" t="s">
        <v>330</v>
      </c>
      <c r="Q315" s="366"/>
    </row>
    <row r="316" spans="1:17" outlineLevel="1">
      <c r="C316" s="137" t="s">
        <v>320</v>
      </c>
      <c r="D316" s="378">
        <v>120</v>
      </c>
      <c r="E316" s="10"/>
      <c r="F316" s="10"/>
      <c r="G316" s="138" t="s">
        <v>162</v>
      </c>
      <c r="H316" s="376">
        <v>0</v>
      </c>
      <c r="K316" s="4"/>
      <c r="L316" s="4"/>
      <c r="M316" s="27"/>
      <c r="Q316" s="366"/>
    </row>
    <row r="317" spans="1:17" outlineLevel="1">
      <c r="C317" s="137" t="s">
        <v>159</v>
      </c>
      <c r="D317" s="353">
        <v>4.7500000000000001E-2</v>
      </c>
      <c r="E317" s="617">
        <f>Summary!C62</f>
        <v>0</v>
      </c>
      <c r="F317" s="555" t="s">
        <v>440</v>
      </c>
      <c r="G317" s="138" t="s">
        <v>163</v>
      </c>
      <c r="H317" s="376">
        <v>0</v>
      </c>
      <c r="K317" s="4"/>
      <c r="L317" s="4"/>
      <c r="M317" s="4"/>
      <c r="Q317" s="366"/>
    </row>
    <row r="318" spans="1:17" outlineLevel="1">
      <c r="C318" s="137" t="s">
        <v>160</v>
      </c>
      <c r="D318" s="378">
        <v>30</v>
      </c>
      <c r="E318" s="10"/>
      <c r="F318" s="10"/>
      <c r="G318" s="138" t="s">
        <v>164</v>
      </c>
      <c r="H318" s="376">
        <v>15000</v>
      </c>
      <c r="K318" s="4" t="s">
        <v>428</v>
      </c>
      <c r="L318" s="4"/>
      <c r="M318" s="571">
        <f>D968</f>
        <v>1317441.5999999996</v>
      </c>
      <c r="Q318" s="10"/>
    </row>
    <row r="319" spans="1:17" outlineLevel="1">
      <c r="C319" s="137" t="s">
        <v>319</v>
      </c>
      <c r="D319" s="168">
        <v>100</v>
      </c>
      <c r="E319" s="10"/>
      <c r="F319" s="10"/>
      <c r="G319" s="144" t="s">
        <v>165</v>
      </c>
      <c r="H319" s="376">
        <v>2500</v>
      </c>
      <c r="K319" s="4" t="s">
        <v>429</v>
      </c>
      <c r="L319" s="4"/>
      <c r="M319" s="571">
        <f ca="1">SUMIF(E823:N824,ROUNDUP(D308/12,0)+1,E919:N919)</f>
        <v>58359.387722050684</v>
      </c>
      <c r="Q319" s="10"/>
    </row>
    <row r="320" spans="1:17" outlineLevel="1">
      <c r="C320" s="137" t="s">
        <v>392</v>
      </c>
      <c r="D320" s="547">
        <f ca="1">G$906/D315</f>
        <v>5.3846153846153849E-2</v>
      </c>
      <c r="E320" s="10"/>
      <c r="F320" s="10"/>
      <c r="G320" s="145" t="s">
        <v>166</v>
      </c>
      <c r="H320" s="146">
        <f ca="1">SUM(H308:H319)</f>
        <v>116942.76819528097</v>
      </c>
      <c r="K320" s="4"/>
      <c r="Q320" s="10"/>
    </row>
    <row r="321" spans="2:17" outlineLevel="1">
      <c r="C321" s="142" t="s">
        <v>393</v>
      </c>
      <c r="D321" s="548">
        <f ca="1">G$906/(D315*(D317+E317))</f>
        <v>1.1336032388663968</v>
      </c>
      <c r="E321" s="10"/>
      <c r="F321" s="10"/>
      <c r="G321" s="373" t="s">
        <v>167</v>
      </c>
      <c r="H321" s="148">
        <f ca="1">H320/D315</f>
        <v>1.8398550632517163E-2</v>
      </c>
      <c r="K321" s="4"/>
      <c r="N321" s="10"/>
      <c r="O321" s="10"/>
      <c r="P321" s="10"/>
      <c r="Q321" s="10"/>
    </row>
    <row r="322" spans="2:17" outlineLevel="1">
      <c r="C322" s="4" t="s">
        <v>1</v>
      </c>
      <c r="D322" s="571">
        <f ca="1">-SUMIF(E823:N824,ROUNDUP(D308/12,0),E917:N917)</f>
        <v>308173.55777970026</v>
      </c>
      <c r="I322" s="4"/>
      <c r="J322" s="372"/>
      <c r="K322" s="15"/>
      <c r="N322" s="10"/>
      <c r="O322" s="10"/>
      <c r="P322" s="10"/>
      <c r="Q322" s="10"/>
    </row>
    <row r="323" spans="2:17" outlineLevel="1">
      <c r="C323" s="4" t="s">
        <v>341</v>
      </c>
      <c r="D323" s="418">
        <f>PMT(D317+E317,D318,-1)</f>
        <v>6.3209453946024938E-2</v>
      </c>
      <c r="I323" s="4"/>
      <c r="J323" s="4"/>
      <c r="K323" s="4"/>
      <c r="L323" s="4"/>
      <c r="M323" s="4"/>
    </row>
    <row r="324" spans="2:17" outlineLevel="1"/>
    <row r="326" spans="2:17" ht="18">
      <c r="B326" s="471" t="s">
        <v>251</v>
      </c>
    </row>
    <row r="327" spans="2:17" outlineLevel="1">
      <c r="H327" s="4" t="s">
        <v>1135</v>
      </c>
    </row>
    <row r="328" spans="2:17" outlineLevel="1">
      <c r="C328" s="4" t="s">
        <v>328</v>
      </c>
      <c r="E328" s="168">
        <v>48</v>
      </c>
      <c r="H328" s="4" t="s">
        <v>183</v>
      </c>
      <c r="I328" s="168"/>
    </row>
    <row r="329" spans="2:17" outlineLevel="1">
      <c r="C329" s="4" t="s">
        <v>240</v>
      </c>
      <c r="E329" s="163">
        <v>3.5000000000000003E-2</v>
      </c>
      <c r="F329" s="617">
        <f>+Summary!C51</f>
        <v>0</v>
      </c>
      <c r="G329" s="555" t="s">
        <v>440</v>
      </c>
      <c r="H329" s="4" t="s">
        <v>1136</v>
      </c>
      <c r="I329" s="168"/>
    </row>
    <row r="330" spans="2:17" outlineLevel="1">
      <c r="C330" s="4" t="s">
        <v>303</v>
      </c>
      <c r="E330" s="337">
        <v>0.03</v>
      </c>
    </row>
    <row r="331" spans="2:17" outlineLevel="1">
      <c r="K331" s="4" t="s">
        <v>428</v>
      </c>
      <c r="L331" s="4"/>
      <c r="M331" s="571">
        <f>+M318</f>
        <v>1317441.5999999996</v>
      </c>
    </row>
    <row r="332" spans="2:17" outlineLevel="1">
      <c r="C332" s="4" t="s">
        <v>426</v>
      </c>
      <c r="E332" s="200">
        <f ca="1">SUMIF(E823:N824,ROUNDUP(E328/12,0),E906:N906)</f>
        <v>360273.46781586285</v>
      </c>
      <c r="K332" s="4" t="s">
        <v>430</v>
      </c>
      <c r="L332" s="4"/>
      <c r="M332" s="571">
        <f ca="1">SUMIF(E823:N824,ROUNDUP(E328/12,0),E919:N919)</f>
        <v>58359.387722050684</v>
      </c>
    </row>
    <row r="333" spans="2:17" outlineLevel="1">
      <c r="C333" s="4" t="s">
        <v>331</v>
      </c>
      <c r="E333" s="200">
        <f ca="1">(SUMIF(E823:N824,ROUNDUP(E328/12,0),E906:N906)/(E329+$F$329)*(1-E330))</f>
        <v>9984721.8223253414</v>
      </c>
    </row>
    <row r="334" spans="2:17" outlineLevel="1">
      <c r="C334" s="4" t="s">
        <v>560</v>
      </c>
      <c r="E334" s="200">
        <f ca="1">(SUMIF(E823:N824,ROUNDUP(E328/12,0),E906:N906)/(E329+$F$329))</f>
        <v>10293527.651881795</v>
      </c>
    </row>
    <row r="335" spans="2:17" outlineLevel="1"/>
    <row r="336" spans="2:17" outlineLevel="1"/>
    <row r="338" spans="2:21" ht="18">
      <c r="B338" s="22" t="s">
        <v>281</v>
      </c>
    </row>
    <row r="339" spans="2:21" hidden="1" outlineLevel="1">
      <c r="I339"/>
      <c r="J339"/>
      <c r="K339"/>
      <c r="M339" s="5" t="s">
        <v>1127</v>
      </c>
      <c r="N339" s="1075" t="s">
        <v>415</v>
      </c>
    </row>
    <row r="340" spans="2:21" hidden="1" outlineLevel="1">
      <c r="I340"/>
      <c r="J340"/>
      <c r="K340"/>
      <c r="N340" s="5"/>
      <c r="O340" s="1069" t="s">
        <v>1122</v>
      </c>
    </row>
    <row r="341" spans="2:21" hidden="1" outlineLevel="1">
      <c r="C341" s="21" t="s">
        <v>267</v>
      </c>
      <c r="I341"/>
      <c r="J341"/>
      <c r="M341"/>
      <c r="N341" s="5"/>
      <c r="O341" s="1069" t="s">
        <v>1123</v>
      </c>
      <c r="R341" s="5"/>
      <c r="S341" s="5"/>
      <c r="U341" s="959">
        <f>Summary!C83</f>
        <v>0</v>
      </c>
    </row>
    <row r="342" spans="2:21" hidden="1" outlineLevel="1">
      <c r="G342" s="247" t="s">
        <v>388</v>
      </c>
      <c r="H342" s="247"/>
      <c r="I342" s="247"/>
      <c r="J342" s="1066" t="s">
        <v>1119</v>
      </c>
      <c r="K342" s="26" t="s">
        <v>1125</v>
      </c>
      <c r="M342" s="247" t="s">
        <v>1118</v>
      </c>
      <c r="N342" s="247"/>
      <c r="O342" s="247"/>
      <c r="P342" s="1066" t="s">
        <v>1121</v>
      </c>
      <c r="R342" s="26" t="s">
        <v>273</v>
      </c>
      <c r="S342" s="5"/>
      <c r="T342" s="4" t="s">
        <v>917</v>
      </c>
    </row>
    <row r="343" spans="2:21" hidden="1" outlineLevel="1">
      <c r="C343" s="23" t="s">
        <v>268</v>
      </c>
      <c r="D343" s="246" t="s">
        <v>269</v>
      </c>
      <c r="E343" s="4" t="s">
        <v>276</v>
      </c>
      <c r="G343" s="28" t="s">
        <v>275</v>
      </c>
      <c r="H343" s="28" t="s">
        <v>278</v>
      </c>
      <c r="I343" s="5" t="s">
        <v>280</v>
      </c>
      <c r="J343" s="1067" t="s">
        <v>1120</v>
      </c>
      <c r="K343" s="26" t="s">
        <v>183</v>
      </c>
      <c r="M343" s="28" t="s">
        <v>275</v>
      </c>
      <c r="N343" s="28" t="s">
        <v>278</v>
      </c>
      <c r="O343" s="5" t="s">
        <v>280</v>
      </c>
      <c r="P343" s="1067" t="s">
        <v>1120</v>
      </c>
      <c r="R343" s="246" t="s">
        <v>274</v>
      </c>
      <c r="S343" s="5"/>
      <c r="T343" s="4" t="s">
        <v>918</v>
      </c>
      <c r="U343" s="960" t="s">
        <v>440</v>
      </c>
    </row>
    <row r="344" spans="2:21" hidden="1" outlineLevel="1">
      <c r="B344" s="556">
        <f>B129</f>
        <v>1</v>
      </c>
      <c r="C344" s="4" t="str">
        <f>E129</f>
        <v>Studio</v>
      </c>
      <c r="D344" s="243">
        <f>C129</f>
        <v>4</v>
      </c>
      <c r="E344" s="273"/>
      <c r="G344" s="275">
        <v>2</v>
      </c>
      <c r="H344" s="275">
        <v>1</v>
      </c>
      <c r="I344" s="275">
        <v>2</v>
      </c>
      <c r="J344" s="1068">
        <f>IF(D344=0,0,IFERROR(MATCH($D344,$E439:$AB439,0),"Buyouts not completed"))</f>
        <v>3</v>
      </c>
      <c r="K344" s="275">
        <v>5</v>
      </c>
      <c r="M344" s="275">
        <v>2</v>
      </c>
      <c r="N344" s="275">
        <v>1</v>
      </c>
      <c r="O344" s="275">
        <v>10</v>
      </c>
      <c r="P344" s="1068">
        <f>IFERROR(IF(D344=0,0,MATCH($D344,$E594:$AB594,0)),"not leased up in 24 months")</f>
        <v>11</v>
      </c>
      <c r="R344" s="275"/>
      <c r="S344" s="5"/>
      <c r="T344" s="958">
        <f t="shared" ref="T344:T373" si="45">MAX(0,D344-E344-U344)</f>
        <v>4</v>
      </c>
      <c r="U344" s="961">
        <f t="shared" ref="U344:U373" si="46">ROUNDUP(D344*$U$341,0)</f>
        <v>0</v>
      </c>
    </row>
    <row r="345" spans="2:21" hidden="1" outlineLevel="1">
      <c r="B345" s="556">
        <f t="shared" ref="B345:B373" si="47">B130</f>
        <v>2</v>
      </c>
      <c r="C345" s="4" t="str">
        <f t="shared" ref="C345:C372" si="48">E130</f>
        <v xml:space="preserve">1 Bed / 1 Bath </v>
      </c>
      <c r="D345" s="243">
        <f>C130</f>
        <v>0</v>
      </c>
      <c r="E345" s="273"/>
      <c r="G345" s="275"/>
      <c r="H345" s="275"/>
      <c r="I345" s="275"/>
      <c r="J345" s="1068">
        <f t="shared" ref="J345:J373" si="49">IF(D345=0,0,IFERROR(MATCH($D345,$E440:$AB440,0),"Buyouts not completed"))</f>
        <v>0</v>
      </c>
      <c r="K345" s="275"/>
      <c r="M345" s="275"/>
      <c r="N345" s="275"/>
      <c r="O345" s="275"/>
      <c r="P345" s="1068">
        <f t="shared" ref="P345:P373" si="50">IFERROR(IF(D345=0,0,MATCH($D345,$E595:$AB595,0)),"not leased up in 24 months")</f>
        <v>0</v>
      </c>
      <c r="R345" s="275"/>
      <c r="S345" s="5"/>
      <c r="T345" s="958">
        <f t="shared" si="45"/>
        <v>0</v>
      </c>
      <c r="U345" s="961">
        <f t="shared" si="46"/>
        <v>0</v>
      </c>
    </row>
    <row r="346" spans="2:21" hidden="1" outlineLevel="1">
      <c r="B346" s="556">
        <f t="shared" si="47"/>
        <v>3</v>
      </c>
      <c r="C346" s="4" t="str">
        <f t="shared" si="48"/>
        <v xml:space="preserve">1 Bed / 1 Bath </v>
      </c>
      <c r="D346" s="243">
        <f>C131</f>
        <v>4</v>
      </c>
      <c r="E346" s="273">
        <v>1</v>
      </c>
      <c r="G346" s="275">
        <v>2</v>
      </c>
      <c r="H346" s="275">
        <v>1</v>
      </c>
      <c r="I346" s="275">
        <v>2</v>
      </c>
      <c r="J346" s="1068">
        <f t="shared" si="49"/>
        <v>3</v>
      </c>
      <c r="K346" s="275">
        <v>5</v>
      </c>
      <c r="M346" s="275">
        <v>2</v>
      </c>
      <c r="N346" s="275">
        <v>2</v>
      </c>
      <c r="O346" s="275">
        <v>10</v>
      </c>
      <c r="P346" s="1068">
        <f t="shared" si="50"/>
        <v>12</v>
      </c>
      <c r="R346" s="275"/>
      <c r="S346" s="5"/>
      <c r="T346" s="958">
        <f t="shared" si="45"/>
        <v>3</v>
      </c>
      <c r="U346" s="961">
        <f t="shared" si="46"/>
        <v>0</v>
      </c>
    </row>
    <row r="347" spans="2:21" hidden="1" outlineLevel="1">
      <c r="B347" s="556">
        <f t="shared" si="47"/>
        <v>4</v>
      </c>
      <c r="C347" s="4" t="str">
        <f t="shared" si="48"/>
        <v xml:space="preserve">1 Bed / 1 Bath </v>
      </c>
      <c r="D347" s="243">
        <f>C132</f>
        <v>0</v>
      </c>
      <c r="E347" s="273"/>
      <c r="G347" s="275"/>
      <c r="H347" s="275"/>
      <c r="I347" s="275"/>
      <c r="J347" s="1068">
        <f t="shared" si="49"/>
        <v>0</v>
      </c>
      <c r="K347" s="275"/>
      <c r="M347" s="275"/>
      <c r="N347" s="275"/>
      <c r="O347" s="275"/>
      <c r="P347" s="1068">
        <f t="shared" si="50"/>
        <v>0</v>
      </c>
      <c r="R347" s="275"/>
      <c r="S347" s="5"/>
      <c r="T347" s="958">
        <f t="shared" si="45"/>
        <v>0</v>
      </c>
      <c r="U347" s="961">
        <f t="shared" si="46"/>
        <v>0</v>
      </c>
    </row>
    <row r="348" spans="2:21" hidden="1" outlineLevel="1">
      <c r="B348" s="556">
        <f t="shared" si="47"/>
        <v>5</v>
      </c>
      <c r="C348" s="4" t="str">
        <f t="shared" si="48"/>
        <v xml:space="preserve">2 Bed / 1 Bath </v>
      </c>
      <c r="D348" s="243">
        <f t="shared" ref="D348:D373" si="51">C133</f>
        <v>0</v>
      </c>
      <c r="E348" s="273"/>
      <c r="G348" s="275"/>
      <c r="H348" s="275"/>
      <c r="I348" s="275"/>
      <c r="J348" s="1068">
        <f t="shared" si="49"/>
        <v>0</v>
      </c>
      <c r="K348" s="275"/>
      <c r="M348" s="275"/>
      <c r="N348" s="275"/>
      <c r="O348" s="275"/>
      <c r="P348" s="1068">
        <f t="shared" si="50"/>
        <v>0</v>
      </c>
      <c r="R348" s="275"/>
      <c r="S348" s="5"/>
      <c r="T348" s="958">
        <f t="shared" si="45"/>
        <v>0</v>
      </c>
      <c r="U348" s="961">
        <f t="shared" si="46"/>
        <v>0</v>
      </c>
    </row>
    <row r="349" spans="2:21" hidden="1" outlineLevel="1">
      <c r="B349" s="556">
        <f t="shared" si="47"/>
        <v>6</v>
      </c>
      <c r="C349" s="4" t="str">
        <f t="shared" si="48"/>
        <v xml:space="preserve">2 Bed / 1 Bath </v>
      </c>
      <c r="D349" s="243">
        <f t="shared" si="51"/>
        <v>0</v>
      </c>
      <c r="E349" s="273"/>
      <c r="G349" s="275"/>
      <c r="H349" s="275"/>
      <c r="I349" s="275"/>
      <c r="J349" s="1068">
        <f t="shared" si="49"/>
        <v>0</v>
      </c>
      <c r="K349" s="275"/>
      <c r="M349" s="275"/>
      <c r="N349" s="275"/>
      <c r="O349" s="275"/>
      <c r="P349" s="1068">
        <f t="shared" si="50"/>
        <v>0</v>
      </c>
      <c r="R349" s="275"/>
      <c r="S349" s="5"/>
      <c r="T349" s="958">
        <f t="shared" si="45"/>
        <v>0</v>
      </c>
      <c r="U349" s="961">
        <f t="shared" si="46"/>
        <v>0</v>
      </c>
    </row>
    <row r="350" spans="2:21" hidden="1" outlineLevel="1">
      <c r="B350" s="556">
        <f t="shared" si="47"/>
        <v>7</v>
      </c>
      <c r="C350" s="4" t="str">
        <f t="shared" si="48"/>
        <v xml:space="preserve">2 Bed / 1 Bath </v>
      </c>
      <c r="D350" s="243">
        <f t="shared" si="51"/>
        <v>4</v>
      </c>
      <c r="E350" s="273">
        <v>3</v>
      </c>
      <c r="G350" s="275">
        <v>1</v>
      </c>
      <c r="H350" s="275">
        <v>1</v>
      </c>
      <c r="I350" s="275">
        <v>2</v>
      </c>
      <c r="J350" s="1068">
        <f t="shared" si="49"/>
        <v>2</v>
      </c>
      <c r="K350" s="275">
        <v>5</v>
      </c>
      <c r="M350" s="275">
        <v>1</v>
      </c>
      <c r="N350" s="275">
        <v>1</v>
      </c>
      <c r="O350" s="275">
        <v>10</v>
      </c>
      <c r="P350" s="1068">
        <f t="shared" si="50"/>
        <v>13</v>
      </c>
      <c r="R350" s="275"/>
      <c r="S350" s="5"/>
      <c r="T350" s="958">
        <f t="shared" si="45"/>
        <v>1</v>
      </c>
      <c r="U350" s="961">
        <f t="shared" si="46"/>
        <v>0</v>
      </c>
    </row>
    <row r="351" spans="2:21" hidden="1" outlineLevel="1">
      <c r="B351" s="556">
        <f t="shared" si="47"/>
        <v>8</v>
      </c>
      <c r="C351" s="4" t="str">
        <f t="shared" si="48"/>
        <v xml:space="preserve">2 Bed / 2 Bath </v>
      </c>
      <c r="D351" s="243">
        <f>C136</f>
        <v>0</v>
      </c>
      <c r="E351" s="273"/>
      <c r="G351" s="275"/>
      <c r="H351" s="275"/>
      <c r="I351" s="275"/>
      <c r="J351" s="1068">
        <f t="shared" si="49"/>
        <v>0</v>
      </c>
      <c r="K351" s="275"/>
      <c r="M351" s="275"/>
      <c r="N351" s="275"/>
      <c r="O351" s="275"/>
      <c r="P351" s="1068">
        <f t="shared" si="50"/>
        <v>0</v>
      </c>
      <c r="R351" s="275"/>
      <c r="S351" s="5"/>
      <c r="T351" s="958">
        <f t="shared" si="45"/>
        <v>0</v>
      </c>
      <c r="U351" s="961">
        <f t="shared" si="46"/>
        <v>0</v>
      </c>
    </row>
    <row r="352" spans="2:21" hidden="1" outlineLevel="1">
      <c r="B352" s="556">
        <f t="shared" si="47"/>
        <v>9</v>
      </c>
      <c r="C352" s="4" t="str">
        <f t="shared" si="48"/>
        <v>2 Bed / 1 Bath + Den</v>
      </c>
      <c r="D352" s="243">
        <f t="shared" si="51"/>
        <v>0</v>
      </c>
      <c r="E352" s="273"/>
      <c r="G352" s="275"/>
      <c r="H352" s="275"/>
      <c r="I352" s="275"/>
      <c r="J352" s="1068">
        <f t="shared" si="49"/>
        <v>0</v>
      </c>
      <c r="K352" s="275"/>
      <c r="M352" s="275"/>
      <c r="N352" s="275"/>
      <c r="O352" s="275"/>
      <c r="P352" s="1068">
        <f t="shared" si="50"/>
        <v>0</v>
      </c>
      <c r="R352" s="275"/>
      <c r="S352" s="5"/>
      <c r="T352" s="958">
        <f t="shared" si="45"/>
        <v>0</v>
      </c>
      <c r="U352" s="961">
        <f t="shared" si="46"/>
        <v>0</v>
      </c>
    </row>
    <row r="353" spans="2:21" hidden="1" outlineLevel="1">
      <c r="B353" s="556">
        <f t="shared" si="47"/>
        <v>10</v>
      </c>
      <c r="C353" s="4" t="str">
        <f t="shared" si="48"/>
        <v xml:space="preserve">2 Bed / 2 Bath </v>
      </c>
      <c r="D353" s="243">
        <f t="shared" si="51"/>
        <v>0</v>
      </c>
      <c r="E353" s="273"/>
      <c r="G353" s="275"/>
      <c r="H353" s="275"/>
      <c r="I353" s="275"/>
      <c r="J353" s="1068">
        <f t="shared" si="49"/>
        <v>0</v>
      </c>
      <c r="K353" s="275"/>
      <c r="M353" s="275"/>
      <c r="N353" s="275"/>
      <c r="O353" s="275"/>
      <c r="P353" s="1068">
        <f t="shared" si="50"/>
        <v>0</v>
      </c>
      <c r="R353" s="275"/>
      <c r="S353" s="5"/>
      <c r="T353" s="958">
        <f t="shared" si="45"/>
        <v>0</v>
      </c>
      <c r="U353" s="961">
        <f t="shared" si="46"/>
        <v>0</v>
      </c>
    </row>
    <row r="354" spans="2:21" hidden="1" outlineLevel="1">
      <c r="B354" s="556">
        <f t="shared" si="47"/>
        <v>11</v>
      </c>
      <c r="C354" s="4" t="str">
        <f t="shared" si="48"/>
        <v xml:space="preserve">2 Bed / 1.5 Bath </v>
      </c>
      <c r="D354" s="243">
        <f>C139</f>
        <v>2</v>
      </c>
      <c r="E354" s="273">
        <v>1</v>
      </c>
      <c r="G354" s="275">
        <v>1</v>
      </c>
      <c r="H354" s="275">
        <v>1</v>
      </c>
      <c r="I354" s="275">
        <v>2</v>
      </c>
      <c r="J354" s="1068">
        <f t="shared" si="49"/>
        <v>2</v>
      </c>
      <c r="K354" s="275">
        <v>5</v>
      </c>
      <c r="M354" s="275">
        <v>1</v>
      </c>
      <c r="N354" s="275">
        <v>3</v>
      </c>
      <c r="O354" s="275">
        <v>10</v>
      </c>
      <c r="P354" s="1068">
        <f t="shared" si="50"/>
        <v>15</v>
      </c>
      <c r="R354" s="275"/>
      <c r="S354" s="5"/>
      <c r="T354" s="958">
        <f t="shared" si="45"/>
        <v>1</v>
      </c>
      <c r="U354" s="961">
        <f t="shared" si="46"/>
        <v>0</v>
      </c>
    </row>
    <row r="355" spans="2:21" hidden="1" outlineLevel="1">
      <c r="B355" s="556">
        <f t="shared" si="47"/>
        <v>12</v>
      </c>
      <c r="C355" s="4" t="str">
        <f t="shared" si="48"/>
        <v xml:space="preserve">3 Bed / 2 Bath </v>
      </c>
      <c r="D355" s="243">
        <f t="shared" si="51"/>
        <v>0</v>
      </c>
      <c r="E355" s="273"/>
      <c r="G355" s="275"/>
      <c r="H355" s="275"/>
      <c r="I355" s="275"/>
      <c r="J355" s="1068">
        <f t="shared" si="49"/>
        <v>0</v>
      </c>
      <c r="K355" s="275"/>
      <c r="M355" s="275"/>
      <c r="N355" s="275"/>
      <c r="O355" s="275"/>
      <c r="P355" s="1068">
        <f t="shared" si="50"/>
        <v>0</v>
      </c>
      <c r="R355" s="275"/>
      <c r="S355" s="5"/>
      <c r="T355" s="958">
        <f t="shared" si="45"/>
        <v>0</v>
      </c>
      <c r="U355" s="961">
        <f t="shared" si="46"/>
        <v>0</v>
      </c>
    </row>
    <row r="356" spans="2:21" hidden="1" outlineLevel="1">
      <c r="B356" s="556">
        <f t="shared" si="47"/>
        <v>13</v>
      </c>
      <c r="C356" s="4" t="str">
        <f t="shared" si="48"/>
        <v>3 Bed / 2 Bath House</v>
      </c>
      <c r="D356" s="243">
        <f t="shared" si="51"/>
        <v>0</v>
      </c>
      <c r="E356" s="273"/>
      <c r="G356" s="275"/>
      <c r="H356" s="275"/>
      <c r="I356" s="275"/>
      <c r="J356" s="1068">
        <f t="shared" si="49"/>
        <v>0</v>
      </c>
      <c r="K356" s="275"/>
      <c r="M356" s="275"/>
      <c r="N356" s="275"/>
      <c r="O356" s="275"/>
      <c r="P356" s="1068">
        <f t="shared" si="50"/>
        <v>0</v>
      </c>
      <c r="R356" s="275"/>
      <c r="S356" s="5"/>
      <c r="T356" s="958">
        <f t="shared" si="45"/>
        <v>0</v>
      </c>
      <c r="U356" s="961">
        <f t="shared" si="46"/>
        <v>0</v>
      </c>
    </row>
    <row r="357" spans="2:21" hidden="1" outlineLevel="1">
      <c r="B357" s="556">
        <f t="shared" si="47"/>
        <v>14</v>
      </c>
      <c r="C357" s="4" t="str">
        <f t="shared" si="48"/>
        <v xml:space="preserve">3 Bed / 2 Bath </v>
      </c>
      <c r="D357" s="243">
        <f t="shared" si="51"/>
        <v>0</v>
      </c>
      <c r="E357" s="273"/>
      <c r="G357" s="275"/>
      <c r="H357" s="275"/>
      <c r="I357" s="275"/>
      <c r="J357" s="1068">
        <f t="shared" si="49"/>
        <v>0</v>
      </c>
      <c r="K357" s="275"/>
      <c r="M357" s="275"/>
      <c r="N357" s="275"/>
      <c r="O357" s="275"/>
      <c r="P357" s="1068">
        <f t="shared" si="50"/>
        <v>0</v>
      </c>
      <c r="R357" s="275"/>
      <c r="S357" s="5"/>
      <c r="T357" s="958">
        <f t="shared" si="45"/>
        <v>0</v>
      </c>
      <c r="U357" s="961">
        <f t="shared" si="46"/>
        <v>0</v>
      </c>
    </row>
    <row r="358" spans="2:21" hidden="1" outlineLevel="1">
      <c r="B358" s="556">
        <f t="shared" si="47"/>
        <v>15</v>
      </c>
      <c r="C358" s="4" t="str">
        <f t="shared" si="48"/>
        <v xml:space="preserve">1 Bed / 1 Bath </v>
      </c>
      <c r="D358" s="243">
        <f t="shared" si="51"/>
        <v>0</v>
      </c>
      <c r="E358" s="273"/>
      <c r="G358" s="275"/>
      <c r="H358" s="275"/>
      <c r="I358" s="275"/>
      <c r="J358" s="1068">
        <f t="shared" si="49"/>
        <v>0</v>
      </c>
      <c r="K358" s="275"/>
      <c r="M358" s="275"/>
      <c r="N358" s="275"/>
      <c r="O358" s="275"/>
      <c r="P358" s="1068">
        <f t="shared" si="50"/>
        <v>0</v>
      </c>
      <c r="R358" s="275"/>
      <c r="S358" s="5"/>
      <c r="T358" s="958">
        <f t="shared" si="45"/>
        <v>0</v>
      </c>
      <c r="U358" s="961">
        <f t="shared" si="46"/>
        <v>0</v>
      </c>
    </row>
    <row r="359" spans="2:21" hidden="1" outlineLevel="1">
      <c r="B359" s="556">
        <f t="shared" si="47"/>
        <v>16</v>
      </c>
      <c r="C359" s="4" t="str">
        <f t="shared" si="48"/>
        <v xml:space="preserve">2 Bed / 2 Bath </v>
      </c>
      <c r="D359" s="243">
        <f t="shared" si="51"/>
        <v>0</v>
      </c>
      <c r="E359" s="273"/>
      <c r="G359" s="275"/>
      <c r="H359" s="275"/>
      <c r="I359" s="275"/>
      <c r="J359" s="1068">
        <f t="shared" si="49"/>
        <v>0</v>
      </c>
      <c r="K359" s="275"/>
      <c r="M359" s="275"/>
      <c r="N359" s="275"/>
      <c r="O359" s="275"/>
      <c r="P359" s="1068">
        <f t="shared" si="50"/>
        <v>0</v>
      </c>
      <c r="R359" s="275"/>
      <c r="S359" s="5"/>
      <c r="T359" s="958">
        <f t="shared" si="45"/>
        <v>0</v>
      </c>
      <c r="U359" s="961">
        <f t="shared" si="46"/>
        <v>0</v>
      </c>
    </row>
    <row r="360" spans="2:21" hidden="1" outlineLevel="1">
      <c r="B360" s="556">
        <f t="shared" si="47"/>
        <v>17</v>
      </c>
      <c r="C360" s="4" t="str">
        <f t="shared" si="48"/>
        <v xml:space="preserve">4 Bed / 2 Bath Penthouse </v>
      </c>
      <c r="D360" s="243">
        <f t="shared" si="51"/>
        <v>0</v>
      </c>
      <c r="E360" s="273"/>
      <c r="G360" s="275"/>
      <c r="H360" s="275"/>
      <c r="I360" s="275"/>
      <c r="J360" s="1068">
        <f t="shared" si="49"/>
        <v>0</v>
      </c>
      <c r="K360" s="275"/>
      <c r="M360" s="275"/>
      <c r="N360" s="275"/>
      <c r="O360" s="275"/>
      <c r="P360" s="1068">
        <f t="shared" si="50"/>
        <v>0</v>
      </c>
      <c r="R360" s="275"/>
      <c r="S360" s="5"/>
      <c r="T360" s="958">
        <f t="shared" si="45"/>
        <v>0</v>
      </c>
      <c r="U360" s="961">
        <f t="shared" si="46"/>
        <v>0</v>
      </c>
    </row>
    <row r="361" spans="2:21" hidden="1" outlineLevel="1">
      <c r="B361" s="556">
        <f t="shared" si="47"/>
        <v>18</v>
      </c>
      <c r="C361" s="4" t="str">
        <f t="shared" si="48"/>
        <v xml:space="preserve">2 Bed / 2 Bath </v>
      </c>
      <c r="D361" s="243">
        <f t="shared" si="51"/>
        <v>0</v>
      </c>
      <c r="E361" s="273"/>
      <c r="G361" s="275"/>
      <c r="H361" s="275"/>
      <c r="I361" s="275"/>
      <c r="J361" s="1068">
        <f t="shared" si="49"/>
        <v>0</v>
      </c>
      <c r="K361" s="275"/>
      <c r="M361" s="275"/>
      <c r="N361" s="275"/>
      <c r="O361" s="275"/>
      <c r="P361" s="1068">
        <f t="shared" si="50"/>
        <v>0</v>
      </c>
      <c r="R361" s="275"/>
      <c r="S361" s="5"/>
      <c r="T361" s="958">
        <f t="shared" si="45"/>
        <v>0</v>
      </c>
      <c r="U361" s="961">
        <f t="shared" si="46"/>
        <v>0</v>
      </c>
    </row>
    <row r="362" spans="2:21" hidden="1" outlineLevel="1">
      <c r="B362" s="556">
        <f t="shared" si="47"/>
        <v>19</v>
      </c>
      <c r="C362" s="4">
        <f t="shared" si="48"/>
        <v>0</v>
      </c>
      <c r="D362" s="243">
        <f t="shared" si="51"/>
        <v>0</v>
      </c>
      <c r="E362" s="273"/>
      <c r="G362" s="275"/>
      <c r="H362" s="275"/>
      <c r="I362" s="275"/>
      <c r="J362" s="1068">
        <f t="shared" si="49"/>
        <v>0</v>
      </c>
      <c r="K362" s="275"/>
      <c r="M362" s="275"/>
      <c r="N362" s="275"/>
      <c r="O362" s="275"/>
      <c r="P362" s="1068">
        <f t="shared" si="50"/>
        <v>0</v>
      </c>
      <c r="R362" s="275"/>
      <c r="S362" s="5"/>
      <c r="T362" s="958">
        <f t="shared" si="45"/>
        <v>0</v>
      </c>
      <c r="U362" s="961">
        <f t="shared" si="46"/>
        <v>0</v>
      </c>
    </row>
    <row r="363" spans="2:21" hidden="1" outlineLevel="1">
      <c r="B363" s="556">
        <f t="shared" si="47"/>
        <v>20</v>
      </c>
      <c r="C363" s="4">
        <f t="shared" si="48"/>
        <v>0</v>
      </c>
      <c r="D363" s="243">
        <f t="shared" si="51"/>
        <v>0</v>
      </c>
      <c r="E363" s="273"/>
      <c r="G363" s="275"/>
      <c r="H363" s="275"/>
      <c r="I363" s="275"/>
      <c r="J363" s="1068">
        <f t="shared" si="49"/>
        <v>0</v>
      </c>
      <c r="K363" s="275"/>
      <c r="M363" s="275"/>
      <c r="N363" s="275"/>
      <c r="O363" s="275"/>
      <c r="P363" s="1068">
        <f t="shared" si="50"/>
        <v>0</v>
      </c>
      <c r="R363" s="275"/>
      <c r="S363" s="5"/>
      <c r="T363" s="958">
        <f t="shared" si="45"/>
        <v>0</v>
      </c>
      <c r="U363" s="961">
        <f t="shared" si="46"/>
        <v>0</v>
      </c>
    </row>
    <row r="364" spans="2:21" hidden="1" outlineLevel="1">
      <c r="B364" s="556">
        <f t="shared" si="47"/>
        <v>21</v>
      </c>
      <c r="C364" s="4">
        <f t="shared" si="48"/>
        <v>0</v>
      </c>
      <c r="D364" s="243">
        <f t="shared" si="51"/>
        <v>0</v>
      </c>
      <c r="E364" s="273"/>
      <c r="G364" s="275"/>
      <c r="H364" s="275"/>
      <c r="I364" s="275"/>
      <c r="J364" s="1068">
        <f t="shared" si="49"/>
        <v>0</v>
      </c>
      <c r="K364" s="275"/>
      <c r="M364" s="275"/>
      <c r="N364" s="275"/>
      <c r="O364" s="275"/>
      <c r="P364" s="1068">
        <f t="shared" si="50"/>
        <v>0</v>
      </c>
      <c r="R364" s="275"/>
      <c r="S364" s="5"/>
      <c r="T364" s="958">
        <f t="shared" si="45"/>
        <v>0</v>
      </c>
      <c r="U364" s="961">
        <f t="shared" si="46"/>
        <v>0</v>
      </c>
    </row>
    <row r="365" spans="2:21" hidden="1" outlineLevel="1">
      <c r="B365" s="556">
        <f t="shared" si="47"/>
        <v>22</v>
      </c>
      <c r="C365" s="4">
        <f t="shared" si="48"/>
        <v>0</v>
      </c>
      <c r="D365" s="243">
        <f t="shared" si="51"/>
        <v>0</v>
      </c>
      <c r="E365" s="273"/>
      <c r="G365" s="275"/>
      <c r="H365" s="275"/>
      <c r="I365" s="275"/>
      <c r="J365" s="1068">
        <f t="shared" si="49"/>
        <v>0</v>
      </c>
      <c r="K365" s="275"/>
      <c r="M365" s="275"/>
      <c r="N365" s="275"/>
      <c r="O365" s="275"/>
      <c r="P365" s="1068">
        <f t="shared" si="50"/>
        <v>0</v>
      </c>
      <c r="R365" s="275"/>
      <c r="S365" s="5"/>
      <c r="T365" s="958">
        <f t="shared" si="45"/>
        <v>0</v>
      </c>
      <c r="U365" s="961">
        <f t="shared" si="46"/>
        <v>0</v>
      </c>
    </row>
    <row r="366" spans="2:21" hidden="1" outlineLevel="1">
      <c r="B366" s="556">
        <f t="shared" si="47"/>
        <v>23</v>
      </c>
      <c r="C366" s="4">
        <f t="shared" si="48"/>
        <v>0</v>
      </c>
      <c r="D366" s="243">
        <f t="shared" si="51"/>
        <v>0</v>
      </c>
      <c r="E366" s="273"/>
      <c r="G366" s="275"/>
      <c r="H366" s="275"/>
      <c r="I366" s="275"/>
      <c r="J366" s="1068">
        <f t="shared" si="49"/>
        <v>0</v>
      </c>
      <c r="K366" s="275"/>
      <c r="M366" s="275"/>
      <c r="N366" s="275"/>
      <c r="O366" s="275"/>
      <c r="P366" s="1068">
        <f t="shared" si="50"/>
        <v>0</v>
      </c>
      <c r="R366" s="275"/>
      <c r="S366" s="5"/>
      <c r="T366" s="958">
        <f t="shared" si="45"/>
        <v>0</v>
      </c>
      <c r="U366" s="961">
        <f t="shared" si="46"/>
        <v>0</v>
      </c>
    </row>
    <row r="367" spans="2:21" hidden="1" outlineLevel="1">
      <c r="B367" s="556">
        <f t="shared" si="47"/>
        <v>24</v>
      </c>
      <c r="C367" s="4">
        <f t="shared" si="48"/>
        <v>0</v>
      </c>
      <c r="D367" s="243">
        <f t="shared" si="51"/>
        <v>0</v>
      </c>
      <c r="E367" s="273"/>
      <c r="G367" s="275"/>
      <c r="H367" s="275"/>
      <c r="I367" s="275"/>
      <c r="J367" s="1068">
        <f t="shared" si="49"/>
        <v>0</v>
      </c>
      <c r="K367" s="275"/>
      <c r="M367" s="275"/>
      <c r="N367" s="275"/>
      <c r="O367" s="275"/>
      <c r="P367" s="1068">
        <f t="shared" si="50"/>
        <v>0</v>
      </c>
      <c r="R367" s="275"/>
      <c r="S367" s="5"/>
      <c r="T367" s="958">
        <f t="shared" si="45"/>
        <v>0</v>
      </c>
      <c r="U367" s="961">
        <f t="shared" si="46"/>
        <v>0</v>
      </c>
    </row>
    <row r="368" spans="2:21" hidden="1" outlineLevel="1">
      <c r="B368" s="556">
        <f t="shared" si="47"/>
        <v>25</v>
      </c>
      <c r="C368" s="4">
        <f t="shared" si="48"/>
        <v>0</v>
      </c>
      <c r="D368" s="243">
        <f t="shared" si="51"/>
        <v>0</v>
      </c>
      <c r="E368" s="273"/>
      <c r="G368" s="275"/>
      <c r="H368" s="275"/>
      <c r="I368" s="275"/>
      <c r="J368" s="1068">
        <f t="shared" si="49"/>
        <v>0</v>
      </c>
      <c r="K368" s="275"/>
      <c r="M368" s="275"/>
      <c r="N368" s="275"/>
      <c r="O368" s="275"/>
      <c r="P368" s="1068">
        <f t="shared" si="50"/>
        <v>0</v>
      </c>
      <c r="R368" s="275"/>
      <c r="S368" s="5"/>
      <c r="T368" s="958">
        <f t="shared" si="45"/>
        <v>0</v>
      </c>
      <c r="U368" s="961">
        <f t="shared" si="46"/>
        <v>0</v>
      </c>
    </row>
    <row r="369" spans="2:28" hidden="1" outlineLevel="1">
      <c r="B369" s="556">
        <f t="shared" si="47"/>
        <v>26</v>
      </c>
      <c r="C369" s="4">
        <f t="shared" si="48"/>
        <v>0</v>
      </c>
      <c r="D369" s="243">
        <f t="shared" si="51"/>
        <v>0</v>
      </c>
      <c r="E369" s="273"/>
      <c r="G369" s="275"/>
      <c r="H369" s="275"/>
      <c r="I369" s="275"/>
      <c r="J369" s="1068">
        <f t="shared" si="49"/>
        <v>0</v>
      </c>
      <c r="K369" s="275"/>
      <c r="M369" s="275"/>
      <c r="N369" s="275"/>
      <c r="O369" s="275"/>
      <c r="P369" s="1068">
        <f t="shared" si="50"/>
        <v>0</v>
      </c>
      <c r="R369" s="275"/>
      <c r="S369" s="5"/>
      <c r="T369" s="958">
        <f t="shared" si="45"/>
        <v>0</v>
      </c>
      <c r="U369" s="961">
        <f t="shared" si="46"/>
        <v>0</v>
      </c>
    </row>
    <row r="370" spans="2:28" hidden="1" outlineLevel="1">
      <c r="B370" s="556">
        <f t="shared" si="47"/>
        <v>27</v>
      </c>
      <c r="C370" s="4">
        <f t="shared" si="48"/>
        <v>0</v>
      </c>
      <c r="D370" s="243">
        <f t="shared" si="51"/>
        <v>0</v>
      </c>
      <c r="E370" s="273"/>
      <c r="G370" s="275"/>
      <c r="H370" s="275"/>
      <c r="I370" s="275"/>
      <c r="J370" s="1068">
        <f t="shared" si="49"/>
        <v>0</v>
      </c>
      <c r="K370" s="275"/>
      <c r="M370" s="275"/>
      <c r="N370" s="275"/>
      <c r="O370" s="275"/>
      <c r="P370" s="1068">
        <f t="shared" si="50"/>
        <v>0</v>
      </c>
      <c r="R370" s="275"/>
      <c r="S370" s="5"/>
      <c r="T370" s="958">
        <f t="shared" si="45"/>
        <v>0</v>
      </c>
      <c r="U370" s="961">
        <f t="shared" si="46"/>
        <v>0</v>
      </c>
    </row>
    <row r="371" spans="2:28" hidden="1" outlineLevel="1">
      <c r="B371" s="556">
        <f t="shared" si="47"/>
        <v>28</v>
      </c>
      <c r="C371" s="4">
        <f t="shared" si="48"/>
        <v>0</v>
      </c>
      <c r="D371" s="243">
        <f t="shared" si="51"/>
        <v>0</v>
      </c>
      <c r="E371" s="273"/>
      <c r="G371" s="275"/>
      <c r="H371" s="275"/>
      <c r="I371" s="275"/>
      <c r="J371" s="1068">
        <f t="shared" si="49"/>
        <v>0</v>
      </c>
      <c r="K371" s="275"/>
      <c r="M371" s="275"/>
      <c r="N371" s="275"/>
      <c r="O371" s="275"/>
      <c r="P371" s="1068">
        <f t="shared" si="50"/>
        <v>0</v>
      </c>
      <c r="R371" s="275"/>
      <c r="S371" s="5"/>
      <c r="T371" s="958">
        <f t="shared" si="45"/>
        <v>0</v>
      </c>
      <c r="U371" s="961">
        <f t="shared" si="46"/>
        <v>0</v>
      </c>
    </row>
    <row r="372" spans="2:28" hidden="1" outlineLevel="1">
      <c r="B372" s="556">
        <f t="shared" si="47"/>
        <v>29</v>
      </c>
      <c r="C372" s="4">
        <f t="shared" si="48"/>
        <v>0</v>
      </c>
      <c r="D372" s="243">
        <f t="shared" si="51"/>
        <v>0</v>
      </c>
      <c r="E372" s="273"/>
      <c r="G372" s="275"/>
      <c r="H372" s="275"/>
      <c r="I372" s="275"/>
      <c r="J372" s="1068">
        <f t="shared" si="49"/>
        <v>0</v>
      </c>
      <c r="K372" s="275"/>
      <c r="M372" s="275"/>
      <c r="N372" s="275"/>
      <c r="O372" s="275"/>
      <c r="P372" s="1068">
        <f t="shared" si="50"/>
        <v>0</v>
      </c>
      <c r="R372" s="275"/>
      <c r="S372" s="5"/>
      <c r="T372" s="958">
        <f t="shared" si="45"/>
        <v>0</v>
      </c>
      <c r="U372" s="961">
        <f t="shared" si="46"/>
        <v>0</v>
      </c>
    </row>
    <row r="373" spans="2:28" hidden="1" outlineLevel="1">
      <c r="B373" s="556">
        <f t="shared" si="47"/>
        <v>30</v>
      </c>
      <c r="C373" s="4">
        <f t="shared" ref="C373" si="52">E158</f>
        <v>0</v>
      </c>
      <c r="D373" s="243">
        <f t="shared" si="51"/>
        <v>0</v>
      </c>
      <c r="E373" s="273"/>
      <c r="G373" s="275"/>
      <c r="H373" s="275"/>
      <c r="I373" s="275"/>
      <c r="J373" s="1068">
        <f t="shared" si="49"/>
        <v>0</v>
      </c>
      <c r="K373" s="275"/>
      <c r="M373" s="275"/>
      <c r="N373" s="275"/>
      <c r="O373" s="275"/>
      <c r="P373" s="1068">
        <f t="shared" si="50"/>
        <v>0</v>
      </c>
      <c r="R373" s="275"/>
      <c r="S373" s="5"/>
      <c r="T373" s="958">
        <f t="shared" si="45"/>
        <v>0</v>
      </c>
      <c r="U373" s="961">
        <f t="shared" si="46"/>
        <v>0</v>
      </c>
    </row>
    <row r="374" spans="2:28" hidden="1" outlineLevel="1">
      <c r="B374" s="555"/>
    </row>
    <row r="375" spans="2:28" hidden="1" outlineLevel="1">
      <c r="D375" s="4" t="s">
        <v>187</v>
      </c>
      <c r="E375" s="250">
        <v>1</v>
      </c>
      <c r="F375" s="250">
        <f>E375+1</f>
        <v>2</v>
      </c>
      <c r="G375" s="250">
        <f t="shared" ref="G375:P375" si="53">F375+1</f>
        <v>3</v>
      </c>
      <c r="H375" s="250">
        <f t="shared" si="53"/>
        <v>4</v>
      </c>
      <c r="I375" s="250">
        <f t="shared" si="53"/>
        <v>5</v>
      </c>
      <c r="J375" s="250">
        <f t="shared" si="53"/>
        <v>6</v>
      </c>
      <c r="K375" s="250">
        <f t="shared" si="53"/>
        <v>7</v>
      </c>
      <c r="L375" s="250">
        <f t="shared" si="53"/>
        <v>8</v>
      </c>
      <c r="M375" s="250">
        <f t="shared" si="53"/>
        <v>9</v>
      </c>
      <c r="N375" s="250">
        <f t="shared" si="53"/>
        <v>10</v>
      </c>
      <c r="O375" s="250">
        <f t="shared" si="53"/>
        <v>11</v>
      </c>
      <c r="P375" s="250">
        <f t="shared" si="53"/>
        <v>12</v>
      </c>
      <c r="Q375" s="250">
        <f t="shared" ref="Q375" si="54">P375+1</f>
        <v>13</v>
      </c>
      <c r="R375" s="250">
        <f t="shared" ref="R375" si="55">Q375+1</f>
        <v>14</v>
      </c>
      <c r="S375" s="250">
        <f t="shared" ref="S375" si="56">R375+1</f>
        <v>15</v>
      </c>
      <c r="T375" s="250">
        <f t="shared" ref="T375" si="57">S375+1</f>
        <v>16</v>
      </c>
      <c r="U375" s="250">
        <f t="shared" ref="U375" si="58">T375+1</f>
        <v>17</v>
      </c>
      <c r="V375" s="250">
        <f t="shared" ref="V375" si="59">U375+1</f>
        <v>18</v>
      </c>
      <c r="W375" s="250">
        <f t="shared" ref="W375" si="60">V375+1</f>
        <v>19</v>
      </c>
      <c r="X375" s="250">
        <f t="shared" ref="X375" si="61">W375+1</f>
        <v>20</v>
      </c>
      <c r="Y375" s="250">
        <f t="shared" ref="Y375" si="62">X375+1</f>
        <v>21</v>
      </c>
      <c r="Z375" s="250">
        <f t="shared" ref="Z375" si="63">Y375+1</f>
        <v>22</v>
      </c>
      <c r="AA375" s="250">
        <f t="shared" ref="AA375" si="64">Z375+1</f>
        <v>23</v>
      </c>
      <c r="AB375" s="250">
        <f t="shared" ref="AB375" si="65">AA375+1</f>
        <v>24</v>
      </c>
    </row>
    <row r="376" spans="2:28" hidden="1" outlineLevel="1">
      <c r="C376" s="21" t="s">
        <v>290</v>
      </c>
    </row>
    <row r="377" spans="2:28" hidden="1" outlineLevel="1">
      <c r="B377" s="556">
        <f>B344</f>
        <v>1</v>
      </c>
      <c r="C377" s="248" t="str">
        <f>C344</f>
        <v>Studio</v>
      </c>
      <c r="D377" s="248">
        <v>1</v>
      </c>
      <c r="E377" s="248">
        <f t="array" ref="E377:AB377">IFERROR(--(MOD(E$375:AB$375,H344)=0),0)</f>
        <v>1</v>
      </c>
      <c r="F377" s="248">
        <v>1</v>
      </c>
      <c r="G377" s="248">
        <v>1</v>
      </c>
      <c r="H377" s="248">
        <v>1</v>
      </c>
      <c r="I377" s="248">
        <v>1</v>
      </c>
      <c r="J377" s="249">
        <v>1</v>
      </c>
      <c r="K377" s="249">
        <v>1</v>
      </c>
      <c r="L377" s="249">
        <v>1</v>
      </c>
      <c r="M377" s="249">
        <v>1</v>
      </c>
      <c r="N377" s="248">
        <v>1</v>
      </c>
      <c r="O377" s="248">
        <v>1</v>
      </c>
      <c r="P377" s="248">
        <v>1</v>
      </c>
      <c r="Q377" s="248">
        <v>1</v>
      </c>
      <c r="R377" s="248">
        <v>1</v>
      </c>
      <c r="S377" s="248">
        <v>1</v>
      </c>
      <c r="T377" s="248">
        <v>1</v>
      </c>
      <c r="U377" s="248">
        <v>1</v>
      </c>
      <c r="V377" s="248">
        <v>1</v>
      </c>
      <c r="W377" s="248">
        <v>1</v>
      </c>
      <c r="X377" s="248">
        <v>1</v>
      </c>
      <c r="Y377" s="248">
        <v>1</v>
      </c>
      <c r="Z377" s="248">
        <v>1</v>
      </c>
      <c r="AA377" s="248">
        <v>1</v>
      </c>
      <c r="AB377" s="248">
        <v>1</v>
      </c>
    </row>
    <row r="378" spans="2:28" hidden="1" outlineLevel="1">
      <c r="B378" s="556">
        <f t="shared" ref="B378:B406" si="66">B345</f>
        <v>2</v>
      </c>
      <c r="C378" s="248" t="str">
        <f t="shared" ref="C378:C406" si="67">C345</f>
        <v xml:space="preserve">1 Bed / 1 Bath </v>
      </c>
      <c r="D378" s="248">
        <v>1</v>
      </c>
      <c r="E378" s="248">
        <f t="array" ref="E378:AB378">IFERROR(--(MOD(E$375:AB$375,H345)=0),0)</f>
        <v>0</v>
      </c>
      <c r="F378" s="248">
        <v>0</v>
      </c>
      <c r="G378" s="248">
        <v>0</v>
      </c>
      <c r="H378" s="248">
        <v>0</v>
      </c>
      <c r="I378" s="248">
        <v>0</v>
      </c>
      <c r="J378" s="249">
        <v>0</v>
      </c>
      <c r="K378" s="249">
        <v>0</v>
      </c>
      <c r="L378" s="249">
        <v>0</v>
      </c>
      <c r="M378" s="249">
        <v>0</v>
      </c>
      <c r="N378" s="248">
        <v>0</v>
      </c>
      <c r="O378" s="248">
        <v>0</v>
      </c>
      <c r="P378" s="248">
        <v>0</v>
      </c>
      <c r="Q378" s="248">
        <v>0</v>
      </c>
      <c r="R378" s="248">
        <v>0</v>
      </c>
      <c r="S378" s="248">
        <v>0</v>
      </c>
      <c r="T378" s="248">
        <v>0</v>
      </c>
      <c r="U378" s="248">
        <v>0</v>
      </c>
      <c r="V378" s="248">
        <v>0</v>
      </c>
      <c r="W378" s="248">
        <v>0</v>
      </c>
      <c r="X378" s="248">
        <v>0</v>
      </c>
      <c r="Y378" s="248">
        <v>0</v>
      </c>
      <c r="Z378" s="248">
        <v>0</v>
      </c>
      <c r="AA378" s="248">
        <v>0</v>
      </c>
      <c r="AB378" s="248">
        <v>0</v>
      </c>
    </row>
    <row r="379" spans="2:28" hidden="1" outlineLevel="1">
      <c r="B379" s="556">
        <f t="shared" si="66"/>
        <v>3</v>
      </c>
      <c r="C379" s="248" t="str">
        <f t="shared" si="67"/>
        <v xml:space="preserve">1 Bed / 1 Bath </v>
      </c>
      <c r="D379" s="248">
        <v>1</v>
      </c>
      <c r="E379" s="248">
        <f t="array" ref="E379:AB379">IFERROR(--(MOD(E$375:AB$375,H346)=0),0)</f>
        <v>1</v>
      </c>
      <c r="F379" s="248">
        <v>1</v>
      </c>
      <c r="G379" s="248">
        <v>1</v>
      </c>
      <c r="H379" s="248">
        <v>1</v>
      </c>
      <c r="I379" s="248">
        <v>1</v>
      </c>
      <c r="J379" s="249">
        <v>1</v>
      </c>
      <c r="K379" s="249">
        <v>1</v>
      </c>
      <c r="L379" s="249">
        <v>1</v>
      </c>
      <c r="M379" s="249">
        <v>1</v>
      </c>
      <c r="N379" s="248">
        <v>1</v>
      </c>
      <c r="O379" s="248">
        <v>1</v>
      </c>
      <c r="P379" s="248">
        <v>1</v>
      </c>
      <c r="Q379" s="248">
        <v>1</v>
      </c>
      <c r="R379" s="248">
        <v>1</v>
      </c>
      <c r="S379" s="248">
        <v>1</v>
      </c>
      <c r="T379" s="248">
        <v>1</v>
      </c>
      <c r="U379" s="248">
        <v>1</v>
      </c>
      <c r="V379" s="248">
        <v>1</v>
      </c>
      <c r="W379" s="248">
        <v>1</v>
      </c>
      <c r="X379" s="248">
        <v>1</v>
      </c>
      <c r="Y379" s="248">
        <v>1</v>
      </c>
      <c r="Z379" s="248">
        <v>1</v>
      </c>
      <c r="AA379" s="248">
        <v>1</v>
      </c>
      <c r="AB379" s="248">
        <v>1</v>
      </c>
    </row>
    <row r="380" spans="2:28" hidden="1" outlineLevel="1">
      <c r="B380" s="556">
        <f t="shared" si="66"/>
        <v>4</v>
      </c>
      <c r="C380" s="248" t="str">
        <f t="shared" si="67"/>
        <v xml:space="preserve">1 Bed / 1 Bath </v>
      </c>
      <c r="D380" s="248">
        <v>1</v>
      </c>
      <c r="E380" s="248">
        <f t="array" ref="E380:AB380">IFERROR(--(MOD(E$375:AB$375,H347)=0),0)</f>
        <v>0</v>
      </c>
      <c r="F380" s="248">
        <v>0</v>
      </c>
      <c r="G380" s="248">
        <v>0</v>
      </c>
      <c r="H380" s="248">
        <v>0</v>
      </c>
      <c r="I380" s="248">
        <v>0</v>
      </c>
      <c r="J380" s="249">
        <v>0</v>
      </c>
      <c r="K380" s="249">
        <v>0</v>
      </c>
      <c r="L380" s="249">
        <v>0</v>
      </c>
      <c r="M380" s="249">
        <v>0</v>
      </c>
      <c r="N380" s="248">
        <v>0</v>
      </c>
      <c r="O380" s="248">
        <v>0</v>
      </c>
      <c r="P380" s="248">
        <v>0</v>
      </c>
      <c r="Q380" s="248">
        <v>0</v>
      </c>
      <c r="R380" s="248">
        <v>0</v>
      </c>
      <c r="S380" s="248">
        <v>0</v>
      </c>
      <c r="T380" s="248">
        <v>0</v>
      </c>
      <c r="U380" s="248">
        <v>0</v>
      </c>
      <c r="V380" s="248">
        <v>0</v>
      </c>
      <c r="W380" s="248">
        <v>0</v>
      </c>
      <c r="X380" s="248">
        <v>0</v>
      </c>
      <c r="Y380" s="248">
        <v>0</v>
      </c>
      <c r="Z380" s="248">
        <v>0</v>
      </c>
      <c r="AA380" s="248">
        <v>0</v>
      </c>
      <c r="AB380" s="248">
        <v>0</v>
      </c>
    </row>
    <row r="381" spans="2:28" hidden="1" outlineLevel="1">
      <c r="B381" s="556">
        <f t="shared" si="66"/>
        <v>5</v>
      </c>
      <c r="C381" s="248" t="str">
        <f t="shared" si="67"/>
        <v xml:space="preserve">2 Bed / 1 Bath </v>
      </c>
      <c r="D381" s="248">
        <v>1</v>
      </c>
      <c r="E381" s="248">
        <f t="array" ref="E381:AB381">IFERROR(--(MOD(E$375:AB$375,H348)=0),0)</f>
        <v>0</v>
      </c>
      <c r="F381" s="248">
        <v>0</v>
      </c>
      <c r="G381" s="248">
        <v>0</v>
      </c>
      <c r="H381" s="248">
        <v>0</v>
      </c>
      <c r="I381" s="248">
        <v>0</v>
      </c>
      <c r="J381" s="249">
        <v>0</v>
      </c>
      <c r="K381" s="249">
        <v>0</v>
      </c>
      <c r="L381" s="249">
        <v>0</v>
      </c>
      <c r="M381" s="249">
        <v>0</v>
      </c>
      <c r="N381" s="248">
        <v>0</v>
      </c>
      <c r="O381" s="248">
        <v>0</v>
      </c>
      <c r="P381" s="248">
        <v>0</v>
      </c>
      <c r="Q381" s="248">
        <v>0</v>
      </c>
      <c r="R381" s="248">
        <v>0</v>
      </c>
      <c r="S381" s="248">
        <v>0</v>
      </c>
      <c r="T381" s="248">
        <v>0</v>
      </c>
      <c r="U381" s="248">
        <v>0</v>
      </c>
      <c r="V381" s="248">
        <v>0</v>
      </c>
      <c r="W381" s="248">
        <v>0</v>
      </c>
      <c r="X381" s="248">
        <v>0</v>
      </c>
      <c r="Y381" s="248">
        <v>0</v>
      </c>
      <c r="Z381" s="248">
        <v>0</v>
      </c>
      <c r="AA381" s="248">
        <v>0</v>
      </c>
      <c r="AB381" s="248">
        <v>0</v>
      </c>
    </row>
    <row r="382" spans="2:28" hidden="1" outlineLevel="1">
      <c r="B382" s="556">
        <f t="shared" si="66"/>
        <v>6</v>
      </c>
      <c r="C382" s="248" t="str">
        <f t="shared" si="67"/>
        <v xml:space="preserve">2 Bed / 1 Bath </v>
      </c>
      <c r="D382" s="248">
        <v>1</v>
      </c>
      <c r="E382" s="248">
        <f t="array" ref="E382:AB382">IFERROR(--(MOD(E$375:AB$375,H349)=0),0)</f>
        <v>0</v>
      </c>
      <c r="F382" s="248">
        <v>0</v>
      </c>
      <c r="G382" s="248">
        <v>0</v>
      </c>
      <c r="H382" s="248">
        <v>0</v>
      </c>
      <c r="I382" s="248">
        <v>0</v>
      </c>
      <c r="J382" s="249">
        <v>0</v>
      </c>
      <c r="K382" s="249">
        <v>0</v>
      </c>
      <c r="L382" s="249">
        <v>0</v>
      </c>
      <c r="M382" s="249">
        <v>0</v>
      </c>
      <c r="N382" s="248">
        <v>0</v>
      </c>
      <c r="O382" s="248">
        <v>0</v>
      </c>
      <c r="P382" s="248">
        <v>0</v>
      </c>
      <c r="Q382" s="248">
        <v>0</v>
      </c>
      <c r="R382" s="248">
        <v>0</v>
      </c>
      <c r="S382" s="248">
        <v>0</v>
      </c>
      <c r="T382" s="248">
        <v>0</v>
      </c>
      <c r="U382" s="248">
        <v>0</v>
      </c>
      <c r="V382" s="248">
        <v>0</v>
      </c>
      <c r="W382" s="248">
        <v>0</v>
      </c>
      <c r="X382" s="248">
        <v>0</v>
      </c>
      <c r="Y382" s="248">
        <v>0</v>
      </c>
      <c r="Z382" s="248">
        <v>0</v>
      </c>
      <c r="AA382" s="248">
        <v>0</v>
      </c>
      <c r="AB382" s="248">
        <v>0</v>
      </c>
    </row>
    <row r="383" spans="2:28" hidden="1" outlineLevel="1">
      <c r="B383" s="556">
        <f t="shared" si="66"/>
        <v>7</v>
      </c>
      <c r="C383" s="248" t="str">
        <f t="shared" si="67"/>
        <v xml:space="preserve">2 Bed / 1 Bath </v>
      </c>
      <c r="D383" s="248">
        <v>1</v>
      </c>
      <c r="E383" s="248">
        <f t="array" ref="E383:AB383">IFERROR(--(MOD(E$375:AB$375,H350)=0),0)</f>
        <v>1</v>
      </c>
      <c r="F383" s="248">
        <v>1</v>
      </c>
      <c r="G383" s="248">
        <v>1</v>
      </c>
      <c r="H383" s="248">
        <v>1</v>
      </c>
      <c r="I383" s="248">
        <v>1</v>
      </c>
      <c r="J383" s="249">
        <v>1</v>
      </c>
      <c r="K383" s="249">
        <v>1</v>
      </c>
      <c r="L383" s="249">
        <v>1</v>
      </c>
      <c r="M383" s="249">
        <v>1</v>
      </c>
      <c r="N383" s="248">
        <v>1</v>
      </c>
      <c r="O383" s="248">
        <v>1</v>
      </c>
      <c r="P383" s="248">
        <v>1</v>
      </c>
      <c r="Q383" s="248">
        <v>1</v>
      </c>
      <c r="R383" s="248">
        <v>1</v>
      </c>
      <c r="S383" s="248">
        <v>1</v>
      </c>
      <c r="T383" s="248">
        <v>1</v>
      </c>
      <c r="U383" s="248">
        <v>1</v>
      </c>
      <c r="V383" s="248">
        <v>1</v>
      </c>
      <c r="W383" s="248">
        <v>1</v>
      </c>
      <c r="X383" s="248">
        <v>1</v>
      </c>
      <c r="Y383" s="248">
        <v>1</v>
      </c>
      <c r="Z383" s="248">
        <v>1</v>
      </c>
      <c r="AA383" s="248">
        <v>1</v>
      </c>
      <c r="AB383" s="248">
        <v>1</v>
      </c>
    </row>
    <row r="384" spans="2:28" hidden="1" outlineLevel="1">
      <c r="B384" s="556">
        <f t="shared" si="66"/>
        <v>8</v>
      </c>
      <c r="C384" s="248" t="str">
        <f t="shared" si="67"/>
        <v xml:space="preserve">2 Bed / 2 Bath </v>
      </c>
      <c r="D384" s="248">
        <v>1</v>
      </c>
      <c r="E384" s="248">
        <f t="array" ref="E384:AB384">IFERROR(--(MOD(E$375:AB$375,H351)=0),0)</f>
        <v>0</v>
      </c>
      <c r="F384" s="248">
        <v>0</v>
      </c>
      <c r="G384" s="248">
        <v>0</v>
      </c>
      <c r="H384" s="248">
        <v>0</v>
      </c>
      <c r="I384" s="248">
        <v>0</v>
      </c>
      <c r="J384" s="249">
        <v>0</v>
      </c>
      <c r="K384" s="249">
        <v>0</v>
      </c>
      <c r="L384" s="249">
        <v>0</v>
      </c>
      <c r="M384" s="249">
        <v>0</v>
      </c>
      <c r="N384" s="248">
        <v>0</v>
      </c>
      <c r="O384" s="248">
        <v>0</v>
      </c>
      <c r="P384" s="248">
        <v>0</v>
      </c>
      <c r="Q384" s="248">
        <v>0</v>
      </c>
      <c r="R384" s="248">
        <v>0</v>
      </c>
      <c r="S384" s="248">
        <v>0</v>
      </c>
      <c r="T384" s="248">
        <v>0</v>
      </c>
      <c r="U384" s="248">
        <v>0</v>
      </c>
      <c r="V384" s="248">
        <v>0</v>
      </c>
      <c r="W384" s="248">
        <v>0</v>
      </c>
      <c r="X384" s="248">
        <v>0</v>
      </c>
      <c r="Y384" s="248">
        <v>0</v>
      </c>
      <c r="Z384" s="248">
        <v>0</v>
      </c>
      <c r="AA384" s="248">
        <v>0</v>
      </c>
      <c r="AB384" s="248">
        <v>0</v>
      </c>
    </row>
    <row r="385" spans="2:28" hidden="1" outlineLevel="1">
      <c r="B385" s="556">
        <f t="shared" si="66"/>
        <v>9</v>
      </c>
      <c r="C385" s="248" t="str">
        <f t="shared" si="67"/>
        <v>2 Bed / 1 Bath + Den</v>
      </c>
      <c r="D385" s="248">
        <v>1</v>
      </c>
      <c r="E385" s="248">
        <f t="array" ref="E385:AB385">IFERROR(--(MOD(E$375:AB$375,H352)=0),0)</f>
        <v>0</v>
      </c>
      <c r="F385" s="248">
        <v>0</v>
      </c>
      <c r="G385" s="248">
        <v>0</v>
      </c>
      <c r="H385" s="248">
        <v>0</v>
      </c>
      <c r="I385" s="248">
        <v>0</v>
      </c>
      <c r="J385" s="249">
        <v>0</v>
      </c>
      <c r="K385" s="249">
        <v>0</v>
      </c>
      <c r="L385" s="249">
        <v>0</v>
      </c>
      <c r="M385" s="249">
        <v>0</v>
      </c>
      <c r="N385" s="248">
        <v>0</v>
      </c>
      <c r="O385" s="248">
        <v>0</v>
      </c>
      <c r="P385" s="248">
        <v>0</v>
      </c>
      <c r="Q385" s="248">
        <v>0</v>
      </c>
      <c r="R385" s="248">
        <v>0</v>
      </c>
      <c r="S385" s="248">
        <v>0</v>
      </c>
      <c r="T385" s="248">
        <v>0</v>
      </c>
      <c r="U385" s="248">
        <v>0</v>
      </c>
      <c r="V385" s="248">
        <v>0</v>
      </c>
      <c r="W385" s="248">
        <v>0</v>
      </c>
      <c r="X385" s="248">
        <v>0</v>
      </c>
      <c r="Y385" s="248">
        <v>0</v>
      </c>
      <c r="Z385" s="248">
        <v>0</v>
      </c>
      <c r="AA385" s="248">
        <v>0</v>
      </c>
      <c r="AB385" s="248">
        <v>0</v>
      </c>
    </row>
    <row r="386" spans="2:28" hidden="1" outlineLevel="1">
      <c r="B386" s="556">
        <f t="shared" si="66"/>
        <v>10</v>
      </c>
      <c r="C386" s="248" t="str">
        <f t="shared" si="67"/>
        <v xml:space="preserve">2 Bed / 2 Bath </v>
      </c>
      <c r="D386" s="248">
        <v>1</v>
      </c>
      <c r="E386" s="248">
        <f t="array" ref="E386:AB386">IFERROR(--(MOD(E$375:AB$375,H353)=0),0)</f>
        <v>0</v>
      </c>
      <c r="F386" s="248">
        <v>0</v>
      </c>
      <c r="G386" s="248">
        <v>0</v>
      </c>
      <c r="H386" s="248">
        <v>0</v>
      </c>
      <c r="I386" s="248">
        <v>0</v>
      </c>
      <c r="J386" s="249">
        <v>0</v>
      </c>
      <c r="K386" s="249">
        <v>0</v>
      </c>
      <c r="L386" s="249">
        <v>0</v>
      </c>
      <c r="M386" s="249">
        <v>0</v>
      </c>
      <c r="N386" s="248">
        <v>0</v>
      </c>
      <c r="O386" s="248">
        <v>0</v>
      </c>
      <c r="P386" s="248">
        <v>0</v>
      </c>
      <c r="Q386" s="248">
        <v>0</v>
      </c>
      <c r="R386" s="248">
        <v>0</v>
      </c>
      <c r="S386" s="248">
        <v>0</v>
      </c>
      <c r="T386" s="248">
        <v>0</v>
      </c>
      <c r="U386" s="248">
        <v>0</v>
      </c>
      <c r="V386" s="248">
        <v>0</v>
      </c>
      <c r="W386" s="248">
        <v>0</v>
      </c>
      <c r="X386" s="248">
        <v>0</v>
      </c>
      <c r="Y386" s="248">
        <v>0</v>
      </c>
      <c r="Z386" s="248">
        <v>0</v>
      </c>
      <c r="AA386" s="248">
        <v>0</v>
      </c>
      <c r="AB386" s="248">
        <v>0</v>
      </c>
    </row>
    <row r="387" spans="2:28" hidden="1" outlineLevel="1">
      <c r="B387" s="556">
        <f t="shared" si="66"/>
        <v>11</v>
      </c>
      <c r="C387" s="248" t="str">
        <f t="shared" si="67"/>
        <v xml:space="preserve">2 Bed / 1.5 Bath </v>
      </c>
      <c r="D387" s="248">
        <v>1</v>
      </c>
      <c r="E387" s="248">
        <f t="array" ref="E387:AB387">IFERROR(--(MOD(E$375:AB$375,H354)=0),0)</f>
        <v>1</v>
      </c>
      <c r="F387" s="248">
        <v>1</v>
      </c>
      <c r="G387" s="248">
        <v>1</v>
      </c>
      <c r="H387" s="248">
        <v>1</v>
      </c>
      <c r="I387" s="248">
        <v>1</v>
      </c>
      <c r="J387" s="249">
        <v>1</v>
      </c>
      <c r="K387" s="249">
        <v>1</v>
      </c>
      <c r="L387" s="249">
        <v>1</v>
      </c>
      <c r="M387" s="249">
        <v>1</v>
      </c>
      <c r="N387" s="248">
        <v>1</v>
      </c>
      <c r="O387" s="248">
        <v>1</v>
      </c>
      <c r="P387" s="248">
        <v>1</v>
      </c>
      <c r="Q387" s="248">
        <v>1</v>
      </c>
      <c r="R387" s="248">
        <v>1</v>
      </c>
      <c r="S387" s="248">
        <v>1</v>
      </c>
      <c r="T387" s="248">
        <v>1</v>
      </c>
      <c r="U387" s="248">
        <v>1</v>
      </c>
      <c r="V387" s="248">
        <v>1</v>
      </c>
      <c r="W387" s="248">
        <v>1</v>
      </c>
      <c r="X387" s="248">
        <v>1</v>
      </c>
      <c r="Y387" s="248">
        <v>1</v>
      </c>
      <c r="Z387" s="248">
        <v>1</v>
      </c>
      <c r="AA387" s="248">
        <v>1</v>
      </c>
      <c r="AB387" s="248">
        <v>1</v>
      </c>
    </row>
    <row r="388" spans="2:28" hidden="1" outlineLevel="1">
      <c r="B388" s="556">
        <f t="shared" si="66"/>
        <v>12</v>
      </c>
      <c r="C388" s="248" t="str">
        <f t="shared" si="67"/>
        <v xml:space="preserve">3 Bed / 2 Bath </v>
      </c>
      <c r="D388" s="248">
        <v>1</v>
      </c>
      <c r="E388" s="248">
        <f t="array" ref="E388:AB388">IFERROR(--(MOD(E$375:AB$375,H355)=0),0)</f>
        <v>0</v>
      </c>
      <c r="F388" s="248">
        <v>0</v>
      </c>
      <c r="G388" s="248">
        <v>0</v>
      </c>
      <c r="H388" s="248">
        <v>0</v>
      </c>
      <c r="I388" s="248">
        <v>0</v>
      </c>
      <c r="J388" s="249">
        <v>0</v>
      </c>
      <c r="K388" s="249">
        <v>0</v>
      </c>
      <c r="L388" s="249">
        <v>0</v>
      </c>
      <c r="M388" s="249">
        <v>0</v>
      </c>
      <c r="N388" s="248">
        <v>0</v>
      </c>
      <c r="O388" s="248">
        <v>0</v>
      </c>
      <c r="P388" s="248">
        <v>0</v>
      </c>
      <c r="Q388" s="248">
        <v>0</v>
      </c>
      <c r="R388" s="248">
        <v>0</v>
      </c>
      <c r="S388" s="248">
        <v>0</v>
      </c>
      <c r="T388" s="248">
        <v>0</v>
      </c>
      <c r="U388" s="248">
        <v>0</v>
      </c>
      <c r="V388" s="248">
        <v>0</v>
      </c>
      <c r="W388" s="248">
        <v>0</v>
      </c>
      <c r="X388" s="248">
        <v>0</v>
      </c>
      <c r="Y388" s="248">
        <v>0</v>
      </c>
      <c r="Z388" s="248">
        <v>0</v>
      </c>
      <c r="AA388" s="248">
        <v>0</v>
      </c>
      <c r="AB388" s="248">
        <v>0</v>
      </c>
    </row>
    <row r="389" spans="2:28" hidden="1" outlineLevel="1">
      <c r="B389" s="556">
        <f t="shared" si="66"/>
        <v>13</v>
      </c>
      <c r="C389" s="248" t="str">
        <f t="shared" si="67"/>
        <v>3 Bed / 2 Bath House</v>
      </c>
      <c r="D389" s="248">
        <v>1</v>
      </c>
      <c r="E389" s="248">
        <f t="array" ref="E389:AB389">IFERROR(--(MOD(E$375:AB$375,H356)=0),0)</f>
        <v>0</v>
      </c>
      <c r="F389" s="248">
        <v>0</v>
      </c>
      <c r="G389" s="248">
        <v>0</v>
      </c>
      <c r="H389" s="248">
        <v>0</v>
      </c>
      <c r="I389" s="248">
        <v>0</v>
      </c>
      <c r="J389" s="249">
        <v>0</v>
      </c>
      <c r="K389" s="249">
        <v>0</v>
      </c>
      <c r="L389" s="249">
        <v>0</v>
      </c>
      <c r="M389" s="249">
        <v>0</v>
      </c>
      <c r="N389" s="248">
        <v>0</v>
      </c>
      <c r="O389" s="248">
        <v>0</v>
      </c>
      <c r="P389" s="248">
        <v>0</v>
      </c>
      <c r="Q389" s="248">
        <v>0</v>
      </c>
      <c r="R389" s="248">
        <v>0</v>
      </c>
      <c r="S389" s="248">
        <v>0</v>
      </c>
      <c r="T389" s="248">
        <v>0</v>
      </c>
      <c r="U389" s="248">
        <v>0</v>
      </c>
      <c r="V389" s="248">
        <v>0</v>
      </c>
      <c r="W389" s="248">
        <v>0</v>
      </c>
      <c r="X389" s="248">
        <v>0</v>
      </c>
      <c r="Y389" s="248">
        <v>0</v>
      </c>
      <c r="Z389" s="248">
        <v>0</v>
      </c>
      <c r="AA389" s="248">
        <v>0</v>
      </c>
      <c r="AB389" s="248">
        <v>0</v>
      </c>
    </row>
    <row r="390" spans="2:28" hidden="1" outlineLevel="1">
      <c r="B390" s="556">
        <f t="shared" si="66"/>
        <v>14</v>
      </c>
      <c r="C390" s="248" t="str">
        <f t="shared" si="67"/>
        <v xml:space="preserve">3 Bed / 2 Bath </v>
      </c>
      <c r="D390" s="248">
        <v>1</v>
      </c>
      <c r="E390" s="248">
        <f t="array" ref="E390:AB390">IFERROR(--(MOD(E$375:AB$375,H357)=0),0)</f>
        <v>0</v>
      </c>
      <c r="F390" s="248">
        <v>0</v>
      </c>
      <c r="G390" s="248">
        <v>0</v>
      </c>
      <c r="H390" s="248">
        <v>0</v>
      </c>
      <c r="I390" s="248">
        <v>0</v>
      </c>
      <c r="J390" s="249">
        <v>0</v>
      </c>
      <c r="K390" s="249">
        <v>0</v>
      </c>
      <c r="L390" s="249">
        <v>0</v>
      </c>
      <c r="M390" s="249">
        <v>0</v>
      </c>
      <c r="N390" s="248">
        <v>0</v>
      </c>
      <c r="O390" s="248">
        <v>0</v>
      </c>
      <c r="P390" s="248">
        <v>0</v>
      </c>
      <c r="Q390" s="248">
        <v>0</v>
      </c>
      <c r="R390" s="248">
        <v>0</v>
      </c>
      <c r="S390" s="248">
        <v>0</v>
      </c>
      <c r="T390" s="248">
        <v>0</v>
      </c>
      <c r="U390" s="248">
        <v>0</v>
      </c>
      <c r="V390" s="248">
        <v>0</v>
      </c>
      <c r="W390" s="248">
        <v>0</v>
      </c>
      <c r="X390" s="248">
        <v>0</v>
      </c>
      <c r="Y390" s="248">
        <v>0</v>
      </c>
      <c r="Z390" s="248">
        <v>0</v>
      </c>
      <c r="AA390" s="248">
        <v>0</v>
      </c>
      <c r="AB390" s="248">
        <v>0</v>
      </c>
    </row>
    <row r="391" spans="2:28" hidden="1" outlineLevel="1">
      <c r="B391" s="556">
        <f t="shared" si="66"/>
        <v>15</v>
      </c>
      <c r="C391" s="248" t="str">
        <f t="shared" si="67"/>
        <v xml:space="preserve">1 Bed / 1 Bath </v>
      </c>
      <c r="D391" s="248">
        <v>1</v>
      </c>
      <c r="E391" s="248">
        <f t="array" ref="E391:AB391">IFERROR(--(MOD(E$375:AB$375,H358)=0),0)</f>
        <v>0</v>
      </c>
      <c r="F391" s="248">
        <v>0</v>
      </c>
      <c r="G391" s="248">
        <v>0</v>
      </c>
      <c r="H391" s="248">
        <v>0</v>
      </c>
      <c r="I391" s="248">
        <v>0</v>
      </c>
      <c r="J391" s="249">
        <v>0</v>
      </c>
      <c r="K391" s="249">
        <v>0</v>
      </c>
      <c r="L391" s="249">
        <v>0</v>
      </c>
      <c r="M391" s="249">
        <v>0</v>
      </c>
      <c r="N391" s="248">
        <v>0</v>
      </c>
      <c r="O391" s="248">
        <v>0</v>
      </c>
      <c r="P391" s="248">
        <v>0</v>
      </c>
      <c r="Q391" s="248">
        <v>0</v>
      </c>
      <c r="R391" s="248">
        <v>0</v>
      </c>
      <c r="S391" s="248">
        <v>0</v>
      </c>
      <c r="T391" s="248">
        <v>0</v>
      </c>
      <c r="U391" s="248">
        <v>0</v>
      </c>
      <c r="V391" s="248">
        <v>0</v>
      </c>
      <c r="W391" s="248">
        <v>0</v>
      </c>
      <c r="X391" s="248">
        <v>0</v>
      </c>
      <c r="Y391" s="248">
        <v>0</v>
      </c>
      <c r="Z391" s="248">
        <v>0</v>
      </c>
      <c r="AA391" s="248">
        <v>0</v>
      </c>
      <c r="AB391" s="248">
        <v>0</v>
      </c>
    </row>
    <row r="392" spans="2:28" hidden="1" outlineLevel="1">
      <c r="B392" s="556">
        <f t="shared" si="66"/>
        <v>16</v>
      </c>
      <c r="C392" s="248" t="str">
        <f t="shared" si="67"/>
        <v xml:space="preserve">2 Bed / 2 Bath </v>
      </c>
      <c r="D392" s="248">
        <v>1</v>
      </c>
      <c r="E392" s="248">
        <f t="array" ref="E392:AB392">IFERROR(--(MOD(E$375:AB$375,H359)=0),0)</f>
        <v>0</v>
      </c>
      <c r="F392" s="248">
        <v>0</v>
      </c>
      <c r="G392" s="248">
        <v>0</v>
      </c>
      <c r="H392" s="248">
        <v>0</v>
      </c>
      <c r="I392" s="248">
        <v>0</v>
      </c>
      <c r="J392" s="249">
        <v>0</v>
      </c>
      <c r="K392" s="249">
        <v>0</v>
      </c>
      <c r="L392" s="249">
        <v>0</v>
      </c>
      <c r="M392" s="249">
        <v>0</v>
      </c>
      <c r="N392" s="248">
        <v>0</v>
      </c>
      <c r="O392" s="248">
        <v>0</v>
      </c>
      <c r="P392" s="248">
        <v>0</v>
      </c>
      <c r="Q392" s="248">
        <v>0</v>
      </c>
      <c r="R392" s="248">
        <v>0</v>
      </c>
      <c r="S392" s="248">
        <v>0</v>
      </c>
      <c r="T392" s="248">
        <v>0</v>
      </c>
      <c r="U392" s="248">
        <v>0</v>
      </c>
      <c r="V392" s="248">
        <v>0</v>
      </c>
      <c r="W392" s="248">
        <v>0</v>
      </c>
      <c r="X392" s="248">
        <v>0</v>
      </c>
      <c r="Y392" s="248">
        <v>0</v>
      </c>
      <c r="Z392" s="248">
        <v>0</v>
      </c>
      <c r="AA392" s="248">
        <v>0</v>
      </c>
      <c r="AB392" s="248">
        <v>0</v>
      </c>
    </row>
    <row r="393" spans="2:28" hidden="1" outlineLevel="1">
      <c r="B393" s="556">
        <f t="shared" si="66"/>
        <v>17</v>
      </c>
      <c r="C393" s="248" t="str">
        <f t="shared" si="67"/>
        <v xml:space="preserve">4 Bed / 2 Bath Penthouse </v>
      </c>
      <c r="D393" s="248">
        <v>1</v>
      </c>
      <c r="E393" s="248">
        <f t="array" ref="E393:AB393">IFERROR(--(MOD(E$375:AB$375,H360)=0),0)</f>
        <v>0</v>
      </c>
      <c r="F393" s="248">
        <v>0</v>
      </c>
      <c r="G393" s="248">
        <v>0</v>
      </c>
      <c r="H393" s="248">
        <v>0</v>
      </c>
      <c r="I393" s="248">
        <v>0</v>
      </c>
      <c r="J393" s="249">
        <v>0</v>
      </c>
      <c r="K393" s="249">
        <v>0</v>
      </c>
      <c r="L393" s="249">
        <v>0</v>
      </c>
      <c r="M393" s="249">
        <v>0</v>
      </c>
      <c r="N393" s="248">
        <v>0</v>
      </c>
      <c r="O393" s="248">
        <v>0</v>
      </c>
      <c r="P393" s="248">
        <v>0</v>
      </c>
      <c r="Q393" s="248">
        <v>0</v>
      </c>
      <c r="R393" s="248">
        <v>0</v>
      </c>
      <c r="S393" s="248">
        <v>0</v>
      </c>
      <c r="T393" s="248">
        <v>0</v>
      </c>
      <c r="U393" s="248">
        <v>0</v>
      </c>
      <c r="V393" s="248">
        <v>0</v>
      </c>
      <c r="W393" s="248">
        <v>0</v>
      </c>
      <c r="X393" s="248">
        <v>0</v>
      </c>
      <c r="Y393" s="248">
        <v>0</v>
      </c>
      <c r="Z393" s="248">
        <v>0</v>
      </c>
      <c r="AA393" s="248">
        <v>0</v>
      </c>
      <c r="AB393" s="248">
        <v>0</v>
      </c>
    </row>
    <row r="394" spans="2:28" hidden="1" outlineLevel="1">
      <c r="B394" s="556">
        <f t="shared" si="66"/>
        <v>18</v>
      </c>
      <c r="C394" s="248" t="str">
        <f t="shared" si="67"/>
        <v xml:space="preserve">2 Bed / 2 Bath </v>
      </c>
      <c r="D394" s="248">
        <v>1</v>
      </c>
      <c r="E394" s="248">
        <f t="array" ref="E394:AB394">IFERROR(--(MOD(E$375:AB$375,H361)=0),0)</f>
        <v>0</v>
      </c>
      <c r="F394" s="248">
        <v>0</v>
      </c>
      <c r="G394" s="248">
        <v>0</v>
      </c>
      <c r="H394" s="248">
        <v>0</v>
      </c>
      <c r="I394" s="248">
        <v>0</v>
      </c>
      <c r="J394" s="249">
        <v>0</v>
      </c>
      <c r="K394" s="249">
        <v>0</v>
      </c>
      <c r="L394" s="249">
        <v>0</v>
      </c>
      <c r="M394" s="249">
        <v>0</v>
      </c>
      <c r="N394" s="248">
        <v>0</v>
      </c>
      <c r="O394" s="248">
        <v>0</v>
      </c>
      <c r="P394" s="248">
        <v>0</v>
      </c>
      <c r="Q394" s="248">
        <v>0</v>
      </c>
      <c r="R394" s="248">
        <v>0</v>
      </c>
      <c r="S394" s="248">
        <v>0</v>
      </c>
      <c r="T394" s="248">
        <v>0</v>
      </c>
      <c r="U394" s="248">
        <v>0</v>
      </c>
      <c r="V394" s="248">
        <v>0</v>
      </c>
      <c r="W394" s="248">
        <v>0</v>
      </c>
      <c r="X394" s="248">
        <v>0</v>
      </c>
      <c r="Y394" s="248">
        <v>0</v>
      </c>
      <c r="Z394" s="248">
        <v>0</v>
      </c>
      <c r="AA394" s="248">
        <v>0</v>
      </c>
      <c r="AB394" s="248">
        <v>0</v>
      </c>
    </row>
    <row r="395" spans="2:28" hidden="1" outlineLevel="1">
      <c r="B395" s="556">
        <f t="shared" si="66"/>
        <v>19</v>
      </c>
      <c r="C395" s="248">
        <f t="shared" si="67"/>
        <v>0</v>
      </c>
      <c r="D395" s="248">
        <v>1</v>
      </c>
      <c r="E395" s="248">
        <f t="array" ref="E395:AB395">IFERROR(--(MOD(E$375:AB$375,H362)=0),0)</f>
        <v>0</v>
      </c>
      <c r="F395" s="248">
        <v>0</v>
      </c>
      <c r="G395" s="248">
        <v>0</v>
      </c>
      <c r="H395" s="248">
        <v>0</v>
      </c>
      <c r="I395" s="248">
        <v>0</v>
      </c>
      <c r="J395" s="249">
        <v>0</v>
      </c>
      <c r="K395" s="249">
        <v>0</v>
      </c>
      <c r="L395" s="249">
        <v>0</v>
      </c>
      <c r="M395" s="249">
        <v>0</v>
      </c>
      <c r="N395" s="248">
        <v>0</v>
      </c>
      <c r="O395" s="248">
        <v>0</v>
      </c>
      <c r="P395" s="248">
        <v>0</v>
      </c>
      <c r="Q395" s="248">
        <v>0</v>
      </c>
      <c r="R395" s="248">
        <v>0</v>
      </c>
      <c r="S395" s="248">
        <v>0</v>
      </c>
      <c r="T395" s="248">
        <v>0</v>
      </c>
      <c r="U395" s="248">
        <v>0</v>
      </c>
      <c r="V395" s="248">
        <v>0</v>
      </c>
      <c r="W395" s="248">
        <v>0</v>
      </c>
      <c r="X395" s="248">
        <v>0</v>
      </c>
      <c r="Y395" s="248">
        <v>0</v>
      </c>
      <c r="Z395" s="248">
        <v>0</v>
      </c>
      <c r="AA395" s="248">
        <v>0</v>
      </c>
      <c r="AB395" s="248">
        <v>0</v>
      </c>
    </row>
    <row r="396" spans="2:28" hidden="1" outlineLevel="1">
      <c r="B396" s="556">
        <f t="shared" si="66"/>
        <v>20</v>
      </c>
      <c r="C396" s="248">
        <f t="shared" si="67"/>
        <v>0</v>
      </c>
      <c r="D396" s="248">
        <v>1</v>
      </c>
      <c r="E396" s="248">
        <f t="array" ref="E396:AB396">IFERROR(--(MOD(E$375:AB$375,H363)=0),0)</f>
        <v>0</v>
      </c>
      <c r="F396" s="248">
        <v>0</v>
      </c>
      <c r="G396" s="248">
        <v>0</v>
      </c>
      <c r="H396" s="248">
        <v>0</v>
      </c>
      <c r="I396" s="248">
        <v>0</v>
      </c>
      <c r="J396" s="249">
        <v>0</v>
      </c>
      <c r="K396" s="249">
        <v>0</v>
      </c>
      <c r="L396" s="249">
        <v>0</v>
      </c>
      <c r="M396" s="249">
        <v>0</v>
      </c>
      <c r="N396" s="248">
        <v>0</v>
      </c>
      <c r="O396" s="248">
        <v>0</v>
      </c>
      <c r="P396" s="248">
        <v>0</v>
      </c>
      <c r="Q396" s="248">
        <v>0</v>
      </c>
      <c r="R396" s="248">
        <v>0</v>
      </c>
      <c r="S396" s="248">
        <v>0</v>
      </c>
      <c r="T396" s="248">
        <v>0</v>
      </c>
      <c r="U396" s="248">
        <v>0</v>
      </c>
      <c r="V396" s="248">
        <v>0</v>
      </c>
      <c r="W396" s="248">
        <v>0</v>
      </c>
      <c r="X396" s="248">
        <v>0</v>
      </c>
      <c r="Y396" s="248">
        <v>0</v>
      </c>
      <c r="Z396" s="248">
        <v>0</v>
      </c>
      <c r="AA396" s="248">
        <v>0</v>
      </c>
      <c r="AB396" s="248">
        <v>0</v>
      </c>
    </row>
    <row r="397" spans="2:28" hidden="1" outlineLevel="1">
      <c r="B397" s="556">
        <f t="shared" si="66"/>
        <v>21</v>
      </c>
      <c r="C397" s="248">
        <f t="shared" si="67"/>
        <v>0</v>
      </c>
      <c r="D397" s="248">
        <v>1</v>
      </c>
      <c r="E397" s="248">
        <f t="array" ref="E397:AB397">IFERROR(--(MOD(E$375:AB$375,H364)=0),0)</f>
        <v>0</v>
      </c>
      <c r="F397" s="248">
        <v>0</v>
      </c>
      <c r="G397" s="248">
        <v>0</v>
      </c>
      <c r="H397" s="248">
        <v>0</v>
      </c>
      <c r="I397" s="248">
        <v>0</v>
      </c>
      <c r="J397" s="249">
        <v>0</v>
      </c>
      <c r="K397" s="249">
        <v>0</v>
      </c>
      <c r="L397" s="249">
        <v>0</v>
      </c>
      <c r="M397" s="249">
        <v>0</v>
      </c>
      <c r="N397" s="248">
        <v>0</v>
      </c>
      <c r="O397" s="248">
        <v>0</v>
      </c>
      <c r="P397" s="248">
        <v>0</v>
      </c>
      <c r="Q397" s="248">
        <v>0</v>
      </c>
      <c r="R397" s="248">
        <v>0</v>
      </c>
      <c r="S397" s="248">
        <v>0</v>
      </c>
      <c r="T397" s="248">
        <v>0</v>
      </c>
      <c r="U397" s="248">
        <v>0</v>
      </c>
      <c r="V397" s="248">
        <v>0</v>
      </c>
      <c r="W397" s="248">
        <v>0</v>
      </c>
      <c r="X397" s="248">
        <v>0</v>
      </c>
      <c r="Y397" s="248">
        <v>0</v>
      </c>
      <c r="Z397" s="248">
        <v>0</v>
      </c>
      <c r="AA397" s="248">
        <v>0</v>
      </c>
      <c r="AB397" s="248">
        <v>0</v>
      </c>
    </row>
    <row r="398" spans="2:28" hidden="1" outlineLevel="1">
      <c r="B398" s="556">
        <f t="shared" si="66"/>
        <v>22</v>
      </c>
      <c r="C398" s="248">
        <f t="shared" si="67"/>
        <v>0</v>
      </c>
      <c r="D398" s="248">
        <v>1</v>
      </c>
      <c r="E398" s="248">
        <f t="array" ref="E398:AB398">IFERROR(--(MOD(E$375:AB$375,H365)=0),0)</f>
        <v>0</v>
      </c>
      <c r="F398" s="248">
        <v>0</v>
      </c>
      <c r="G398" s="248">
        <v>0</v>
      </c>
      <c r="H398" s="248">
        <v>0</v>
      </c>
      <c r="I398" s="248">
        <v>0</v>
      </c>
      <c r="J398" s="249">
        <v>0</v>
      </c>
      <c r="K398" s="249">
        <v>0</v>
      </c>
      <c r="L398" s="249">
        <v>0</v>
      </c>
      <c r="M398" s="249">
        <v>0</v>
      </c>
      <c r="N398" s="248">
        <v>0</v>
      </c>
      <c r="O398" s="248">
        <v>0</v>
      </c>
      <c r="P398" s="248">
        <v>0</v>
      </c>
      <c r="Q398" s="248">
        <v>0</v>
      </c>
      <c r="R398" s="248">
        <v>0</v>
      </c>
      <c r="S398" s="248">
        <v>0</v>
      </c>
      <c r="T398" s="248">
        <v>0</v>
      </c>
      <c r="U398" s="248">
        <v>0</v>
      </c>
      <c r="V398" s="248">
        <v>0</v>
      </c>
      <c r="W398" s="248">
        <v>0</v>
      </c>
      <c r="X398" s="248">
        <v>0</v>
      </c>
      <c r="Y398" s="248">
        <v>0</v>
      </c>
      <c r="Z398" s="248">
        <v>0</v>
      </c>
      <c r="AA398" s="248">
        <v>0</v>
      </c>
      <c r="AB398" s="248">
        <v>0</v>
      </c>
    </row>
    <row r="399" spans="2:28" hidden="1" outlineLevel="1">
      <c r="B399" s="556">
        <f t="shared" si="66"/>
        <v>23</v>
      </c>
      <c r="C399" s="248">
        <f t="shared" si="67"/>
        <v>0</v>
      </c>
      <c r="D399" s="248">
        <v>1</v>
      </c>
      <c r="E399" s="248">
        <f t="array" ref="E399:AB399">IFERROR(--(MOD(E$375:AB$375,H366)=0),0)</f>
        <v>0</v>
      </c>
      <c r="F399" s="248">
        <v>0</v>
      </c>
      <c r="G399" s="248">
        <v>0</v>
      </c>
      <c r="H399" s="248">
        <v>0</v>
      </c>
      <c r="I399" s="248">
        <v>0</v>
      </c>
      <c r="J399" s="249">
        <v>0</v>
      </c>
      <c r="K399" s="249">
        <v>0</v>
      </c>
      <c r="L399" s="249">
        <v>0</v>
      </c>
      <c r="M399" s="249">
        <v>0</v>
      </c>
      <c r="N399" s="248">
        <v>0</v>
      </c>
      <c r="O399" s="248">
        <v>0</v>
      </c>
      <c r="P399" s="248">
        <v>0</v>
      </c>
      <c r="Q399" s="248">
        <v>0</v>
      </c>
      <c r="R399" s="248">
        <v>0</v>
      </c>
      <c r="S399" s="248">
        <v>0</v>
      </c>
      <c r="T399" s="248">
        <v>0</v>
      </c>
      <c r="U399" s="248">
        <v>0</v>
      </c>
      <c r="V399" s="248">
        <v>0</v>
      </c>
      <c r="W399" s="248">
        <v>0</v>
      </c>
      <c r="X399" s="248">
        <v>0</v>
      </c>
      <c r="Y399" s="248">
        <v>0</v>
      </c>
      <c r="Z399" s="248">
        <v>0</v>
      </c>
      <c r="AA399" s="248">
        <v>0</v>
      </c>
      <c r="AB399" s="248">
        <v>0</v>
      </c>
    </row>
    <row r="400" spans="2:28" hidden="1" outlineLevel="1">
      <c r="B400" s="556">
        <f t="shared" si="66"/>
        <v>24</v>
      </c>
      <c r="C400" s="248">
        <f t="shared" si="67"/>
        <v>0</v>
      </c>
      <c r="D400" s="248">
        <v>1</v>
      </c>
      <c r="E400" s="248">
        <f t="array" ref="E400:AB400">IFERROR(--(MOD(E$375:AB$375,H367)=0),0)</f>
        <v>0</v>
      </c>
      <c r="F400" s="248">
        <v>0</v>
      </c>
      <c r="G400" s="248">
        <v>0</v>
      </c>
      <c r="H400" s="248">
        <v>0</v>
      </c>
      <c r="I400" s="248">
        <v>0</v>
      </c>
      <c r="J400" s="249">
        <v>0</v>
      </c>
      <c r="K400" s="249">
        <v>0</v>
      </c>
      <c r="L400" s="249">
        <v>0</v>
      </c>
      <c r="M400" s="249">
        <v>0</v>
      </c>
      <c r="N400" s="248">
        <v>0</v>
      </c>
      <c r="O400" s="248">
        <v>0</v>
      </c>
      <c r="P400" s="248">
        <v>0</v>
      </c>
      <c r="Q400" s="248">
        <v>0</v>
      </c>
      <c r="R400" s="248">
        <v>0</v>
      </c>
      <c r="S400" s="248">
        <v>0</v>
      </c>
      <c r="T400" s="248">
        <v>0</v>
      </c>
      <c r="U400" s="248">
        <v>0</v>
      </c>
      <c r="V400" s="248">
        <v>0</v>
      </c>
      <c r="W400" s="248">
        <v>0</v>
      </c>
      <c r="X400" s="248">
        <v>0</v>
      </c>
      <c r="Y400" s="248">
        <v>0</v>
      </c>
      <c r="Z400" s="248">
        <v>0</v>
      </c>
      <c r="AA400" s="248">
        <v>0</v>
      </c>
      <c r="AB400" s="248">
        <v>0</v>
      </c>
    </row>
    <row r="401" spans="2:28" hidden="1" outlineLevel="1">
      <c r="B401" s="556">
        <f t="shared" si="66"/>
        <v>25</v>
      </c>
      <c r="C401" s="248">
        <f t="shared" si="67"/>
        <v>0</v>
      </c>
      <c r="D401" s="248">
        <v>1</v>
      </c>
      <c r="E401" s="248">
        <f t="array" ref="E401:AB401">IFERROR(--(MOD(E$375:AB$375,H368)=0),0)</f>
        <v>0</v>
      </c>
      <c r="F401" s="248">
        <v>0</v>
      </c>
      <c r="G401" s="248">
        <v>0</v>
      </c>
      <c r="H401" s="248">
        <v>0</v>
      </c>
      <c r="I401" s="248">
        <v>0</v>
      </c>
      <c r="J401" s="249">
        <v>0</v>
      </c>
      <c r="K401" s="249">
        <v>0</v>
      </c>
      <c r="L401" s="249">
        <v>0</v>
      </c>
      <c r="M401" s="249">
        <v>0</v>
      </c>
      <c r="N401" s="248">
        <v>0</v>
      </c>
      <c r="O401" s="248">
        <v>0</v>
      </c>
      <c r="P401" s="248">
        <v>0</v>
      </c>
      <c r="Q401" s="248">
        <v>0</v>
      </c>
      <c r="R401" s="248">
        <v>0</v>
      </c>
      <c r="S401" s="248">
        <v>0</v>
      </c>
      <c r="T401" s="248">
        <v>0</v>
      </c>
      <c r="U401" s="248">
        <v>0</v>
      </c>
      <c r="V401" s="248">
        <v>0</v>
      </c>
      <c r="W401" s="248">
        <v>0</v>
      </c>
      <c r="X401" s="248">
        <v>0</v>
      </c>
      <c r="Y401" s="248">
        <v>0</v>
      </c>
      <c r="Z401" s="248">
        <v>0</v>
      </c>
      <c r="AA401" s="248">
        <v>0</v>
      </c>
      <c r="AB401" s="248">
        <v>0</v>
      </c>
    </row>
    <row r="402" spans="2:28" hidden="1" outlineLevel="1">
      <c r="B402" s="556">
        <f t="shared" si="66"/>
        <v>26</v>
      </c>
      <c r="C402" s="248">
        <f t="shared" si="67"/>
        <v>0</v>
      </c>
      <c r="D402" s="248">
        <v>1</v>
      </c>
      <c r="E402" s="248">
        <f t="array" ref="E402:AB402">IFERROR(--(MOD(E$375:AB$375,H369)=0),0)</f>
        <v>0</v>
      </c>
      <c r="F402" s="248">
        <v>0</v>
      </c>
      <c r="G402" s="248">
        <v>0</v>
      </c>
      <c r="H402" s="248">
        <v>0</v>
      </c>
      <c r="I402" s="248">
        <v>0</v>
      </c>
      <c r="J402" s="249">
        <v>0</v>
      </c>
      <c r="K402" s="249">
        <v>0</v>
      </c>
      <c r="L402" s="249">
        <v>0</v>
      </c>
      <c r="M402" s="249">
        <v>0</v>
      </c>
      <c r="N402" s="248">
        <v>0</v>
      </c>
      <c r="O402" s="248">
        <v>0</v>
      </c>
      <c r="P402" s="248">
        <v>0</v>
      </c>
      <c r="Q402" s="248">
        <v>0</v>
      </c>
      <c r="R402" s="248">
        <v>0</v>
      </c>
      <c r="S402" s="248">
        <v>0</v>
      </c>
      <c r="T402" s="248">
        <v>0</v>
      </c>
      <c r="U402" s="248">
        <v>0</v>
      </c>
      <c r="V402" s="248">
        <v>0</v>
      </c>
      <c r="W402" s="248">
        <v>0</v>
      </c>
      <c r="X402" s="248">
        <v>0</v>
      </c>
      <c r="Y402" s="248">
        <v>0</v>
      </c>
      <c r="Z402" s="248">
        <v>0</v>
      </c>
      <c r="AA402" s="248">
        <v>0</v>
      </c>
      <c r="AB402" s="248">
        <v>0</v>
      </c>
    </row>
    <row r="403" spans="2:28" hidden="1" outlineLevel="1">
      <c r="B403" s="556">
        <f t="shared" si="66"/>
        <v>27</v>
      </c>
      <c r="C403" s="248">
        <f t="shared" si="67"/>
        <v>0</v>
      </c>
      <c r="D403" s="248">
        <v>1</v>
      </c>
      <c r="E403" s="248">
        <f t="array" ref="E403:AB403">IFERROR(--(MOD(E$375:AB$375,H370)=0),0)</f>
        <v>0</v>
      </c>
      <c r="F403" s="248">
        <v>0</v>
      </c>
      <c r="G403" s="248">
        <v>0</v>
      </c>
      <c r="H403" s="248">
        <v>0</v>
      </c>
      <c r="I403" s="248">
        <v>0</v>
      </c>
      <c r="J403" s="249">
        <v>0</v>
      </c>
      <c r="K403" s="249">
        <v>0</v>
      </c>
      <c r="L403" s="249">
        <v>0</v>
      </c>
      <c r="M403" s="249">
        <v>0</v>
      </c>
      <c r="N403" s="248">
        <v>0</v>
      </c>
      <c r="O403" s="248">
        <v>0</v>
      </c>
      <c r="P403" s="248">
        <v>0</v>
      </c>
      <c r="Q403" s="248">
        <v>0</v>
      </c>
      <c r="R403" s="248">
        <v>0</v>
      </c>
      <c r="S403" s="248">
        <v>0</v>
      </c>
      <c r="T403" s="248">
        <v>0</v>
      </c>
      <c r="U403" s="248">
        <v>0</v>
      </c>
      <c r="V403" s="248">
        <v>0</v>
      </c>
      <c r="W403" s="248">
        <v>0</v>
      </c>
      <c r="X403" s="248">
        <v>0</v>
      </c>
      <c r="Y403" s="248">
        <v>0</v>
      </c>
      <c r="Z403" s="248">
        <v>0</v>
      </c>
      <c r="AA403" s="248">
        <v>0</v>
      </c>
      <c r="AB403" s="248">
        <v>0</v>
      </c>
    </row>
    <row r="404" spans="2:28" hidden="1" outlineLevel="1">
      <c r="B404" s="556">
        <f t="shared" si="66"/>
        <v>28</v>
      </c>
      <c r="C404" s="248">
        <f t="shared" si="67"/>
        <v>0</v>
      </c>
      <c r="D404" s="248">
        <v>1</v>
      </c>
      <c r="E404" s="248">
        <f t="array" ref="E404:AB404">IFERROR(--(MOD(E$375:AB$375,H371)=0),0)</f>
        <v>0</v>
      </c>
      <c r="F404" s="248">
        <v>0</v>
      </c>
      <c r="G404" s="248">
        <v>0</v>
      </c>
      <c r="H404" s="248">
        <v>0</v>
      </c>
      <c r="I404" s="248">
        <v>0</v>
      </c>
      <c r="J404" s="249">
        <v>0</v>
      </c>
      <c r="K404" s="249">
        <v>0</v>
      </c>
      <c r="L404" s="249">
        <v>0</v>
      </c>
      <c r="M404" s="249">
        <v>0</v>
      </c>
      <c r="N404" s="248">
        <v>0</v>
      </c>
      <c r="O404" s="248">
        <v>0</v>
      </c>
      <c r="P404" s="248">
        <v>0</v>
      </c>
      <c r="Q404" s="248">
        <v>0</v>
      </c>
      <c r="R404" s="248">
        <v>0</v>
      </c>
      <c r="S404" s="248">
        <v>0</v>
      </c>
      <c r="T404" s="248">
        <v>0</v>
      </c>
      <c r="U404" s="248">
        <v>0</v>
      </c>
      <c r="V404" s="248">
        <v>0</v>
      </c>
      <c r="W404" s="248">
        <v>0</v>
      </c>
      <c r="X404" s="248">
        <v>0</v>
      </c>
      <c r="Y404" s="248">
        <v>0</v>
      </c>
      <c r="Z404" s="248">
        <v>0</v>
      </c>
      <c r="AA404" s="248">
        <v>0</v>
      </c>
      <c r="AB404" s="248">
        <v>0</v>
      </c>
    </row>
    <row r="405" spans="2:28" hidden="1" outlineLevel="1">
      <c r="B405" s="556">
        <f t="shared" si="66"/>
        <v>29</v>
      </c>
      <c r="C405" s="248">
        <f t="shared" si="67"/>
        <v>0</v>
      </c>
      <c r="D405" s="248">
        <v>1</v>
      </c>
      <c r="E405" s="248">
        <f t="array" ref="E405:AB405">IFERROR(--(MOD(E$375:AB$375,H372)=0),0)</f>
        <v>0</v>
      </c>
      <c r="F405" s="248">
        <v>0</v>
      </c>
      <c r="G405" s="248">
        <v>0</v>
      </c>
      <c r="H405" s="248">
        <v>0</v>
      </c>
      <c r="I405" s="248">
        <v>0</v>
      </c>
      <c r="J405" s="249">
        <v>0</v>
      </c>
      <c r="K405" s="249">
        <v>0</v>
      </c>
      <c r="L405" s="249">
        <v>0</v>
      </c>
      <c r="M405" s="249">
        <v>0</v>
      </c>
      <c r="N405" s="248">
        <v>0</v>
      </c>
      <c r="O405" s="248">
        <v>0</v>
      </c>
      <c r="P405" s="248">
        <v>0</v>
      </c>
      <c r="Q405" s="248">
        <v>0</v>
      </c>
      <c r="R405" s="248">
        <v>0</v>
      </c>
      <c r="S405" s="248">
        <v>0</v>
      </c>
      <c r="T405" s="248">
        <v>0</v>
      </c>
      <c r="U405" s="248">
        <v>0</v>
      </c>
      <c r="V405" s="248">
        <v>0</v>
      </c>
      <c r="W405" s="248">
        <v>0</v>
      </c>
      <c r="X405" s="248">
        <v>0</v>
      </c>
      <c r="Y405" s="248">
        <v>0</v>
      </c>
      <c r="Z405" s="248">
        <v>0</v>
      </c>
      <c r="AA405" s="248">
        <v>0</v>
      </c>
      <c r="AB405" s="248">
        <v>0</v>
      </c>
    </row>
    <row r="406" spans="2:28" hidden="1" outlineLevel="1">
      <c r="B406" s="556">
        <f t="shared" si="66"/>
        <v>30</v>
      </c>
      <c r="C406" s="248">
        <f t="shared" si="67"/>
        <v>0</v>
      </c>
      <c r="D406" s="248">
        <v>1</v>
      </c>
      <c r="E406" s="248">
        <f t="array" ref="E406:AB406">IFERROR(--(MOD(E$375:AB$375,H373)=0),0)</f>
        <v>0</v>
      </c>
      <c r="F406" s="248">
        <v>0</v>
      </c>
      <c r="G406" s="248">
        <v>0</v>
      </c>
      <c r="H406" s="248">
        <v>0</v>
      </c>
      <c r="I406" s="248">
        <v>0</v>
      </c>
      <c r="J406" s="249">
        <v>0</v>
      </c>
      <c r="K406" s="249">
        <v>0</v>
      </c>
      <c r="L406" s="249">
        <v>0</v>
      </c>
      <c r="M406" s="249">
        <v>0</v>
      </c>
      <c r="N406" s="248">
        <v>0</v>
      </c>
      <c r="O406" s="248">
        <v>0</v>
      </c>
      <c r="P406" s="248">
        <v>0</v>
      </c>
      <c r="Q406" s="248">
        <v>0</v>
      </c>
      <c r="R406" s="248">
        <v>0</v>
      </c>
      <c r="S406" s="248">
        <v>0</v>
      </c>
      <c r="T406" s="248">
        <v>0</v>
      </c>
      <c r="U406" s="248">
        <v>0</v>
      </c>
      <c r="V406" s="248">
        <v>0</v>
      </c>
      <c r="W406" s="248">
        <v>0</v>
      </c>
      <c r="X406" s="248">
        <v>0</v>
      </c>
      <c r="Y406" s="248">
        <v>0</v>
      </c>
      <c r="Z406" s="248">
        <v>0</v>
      </c>
      <c r="AA406" s="248">
        <v>0</v>
      </c>
      <c r="AB406" s="248">
        <v>0</v>
      </c>
    </row>
    <row r="407" spans="2:28" hidden="1" outlineLevel="1">
      <c r="B407" s="556"/>
      <c r="C407" s="21" t="s">
        <v>283</v>
      </c>
    </row>
    <row r="408" spans="2:28" hidden="1" outlineLevel="1">
      <c r="B408" s="556">
        <f>B377</f>
        <v>1</v>
      </c>
      <c r="C408" s="248" t="str">
        <f>C377</f>
        <v>Studio</v>
      </c>
      <c r="D408" s="248"/>
      <c r="E408" s="248">
        <f t="array" ref="E408:AB408">IF(E$375:AB$375&lt;$I344,0,D377:AB377)</f>
        <v>0</v>
      </c>
      <c r="F408" s="248">
        <v>1</v>
      </c>
      <c r="G408" s="248">
        <v>1</v>
      </c>
      <c r="H408" s="248">
        <v>1</v>
      </c>
      <c r="I408" s="249">
        <v>1</v>
      </c>
      <c r="J408" s="249">
        <v>1</v>
      </c>
      <c r="K408" s="249">
        <v>1</v>
      </c>
      <c r="L408" s="249">
        <v>1</v>
      </c>
      <c r="M408" s="249">
        <v>1</v>
      </c>
      <c r="N408" s="248">
        <v>1</v>
      </c>
      <c r="O408" s="248">
        <v>1</v>
      </c>
      <c r="P408" s="248">
        <v>1</v>
      </c>
      <c r="Q408" s="248">
        <v>1</v>
      </c>
      <c r="R408" s="248">
        <v>1</v>
      </c>
      <c r="S408" s="248">
        <v>1</v>
      </c>
      <c r="T408" s="248">
        <v>1</v>
      </c>
      <c r="U408" s="248">
        <v>1</v>
      </c>
      <c r="V408" s="248">
        <v>1</v>
      </c>
      <c r="W408" s="248">
        <v>1</v>
      </c>
      <c r="X408" s="248">
        <v>1</v>
      </c>
      <c r="Y408" s="248">
        <v>1</v>
      </c>
      <c r="Z408" s="248">
        <v>1</v>
      </c>
      <c r="AA408" s="248">
        <v>1</v>
      </c>
      <c r="AB408" s="248">
        <v>1</v>
      </c>
    </row>
    <row r="409" spans="2:28" hidden="1" outlineLevel="1">
      <c r="B409" s="556">
        <f t="shared" ref="B409:C409" si="68">B378</f>
        <v>2</v>
      </c>
      <c r="C409" s="248" t="str">
        <f t="shared" si="68"/>
        <v xml:space="preserve">1 Bed / 1 Bath </v>
      </c>
      <c r="D409" s="248"/>
      <c r="E409" s="248">
        <f t="array" ref="E409:AB409">IF(E$375:AB$375&lt;$I345,0,D378:AB378)</f>
        <v>1</v>
      </c>
      <c r="F409" s="248">
        <v>0</v>
      </c>
      <c r="G409" s="248">
        <v>0</v>
      </c>
      <c r="H409" s="248">
        <v>0</v>
      </c>
      <c r="I409" s="249">
        <v>0</v>
      </c>
      <c r="J409" s="249">
        <v>0</v>
      </c>
      <c r="K409" s="249">
        <v>0</v>
      </c>
      <c r="L409" s="249">
        <v>0</v>
      </c>
      <c r="M409" s="249">
        <v>0</v>
      </c>
      <c r="N409" s="248">
        <v>0</v>
      </c>
      <c r="O409" s="248">
        <v>0</v>
      </c>
      <c r="P409" s="248">
        <v>0</v>
      </c>
      <c r="Q409" s="248">
        <v>0</v>
      </c>
      <c r="R409" s="248">
        <v>0</v>
      </c>
      <c r="S409" s="248">
        <v>0</v>
      </c>
      <c r="T409" s="248">
        <v>0</v>
      </c>
      <c r="U409" s="248">
        <v>0</v>
      </c>
      <c r="V409" s="248">
        <v>0</v>
      </c>
      <c r="W409" s="248">
        <v>0</v>
      </c>
      <c r="X409" s="248">
        <v>0</v>
      </c>
      <c r="Y409" s="248">
        <v>0</v>
      </c>
      <c r="Z409" s="248">
        <v>0</v>
      </c>
      <c r="AA409" s="248">
        <v>0</v>
      </c>
      <c r="AB409" s="248">
        <v>0</v>
      </c>
    </row>
    <row r="410" spans="2:28" hidden="1" outlineLevel="1">
      <c r="B410" s="556">
        <f t="shared" ref="B410:C410" si="69">B379</f>
        <v>3</v>
      </c>
      <c r="C410" s="248" t="str">
        <f t="shared" si="69"/>
        <v xml:space="preserve">1 Bed / 1 Bath </v>
      </c>
      <c r="D410" s="248"/>
      <c r="E410" s="248">
        <f t="array" ref="E410:AB410">IF(E$375:AB$375&lt;$I346,0,D379:AB379)</f>
        <v>0</v>
      </c>
      <c r="F410" s="248">
        <v>1</v>
      </c>
      <c r="G410" s="248">
        <v>1</v>
      </c>
      <c r="H410" s="248">
        <v>1</v>
      </c>
      <c r="I410" s="249">
        <v>1</v>
      </c>
      <c r="J410" s="249">
        <v>1</v>
      </c>
      <c r="K410" s="249">
        <v>1</v>
      </c>
      <c r="L410" s="249">
        <v>1</v>
      </c>
      <c r="M410" s="249">
        <v>1</v>
      </c>
      <c r="N410" s="248">
        <v>1</v>
      </c>
      <c r="O410" s="248">
        <v>1</v>
      </c>
      <c r="P410" s="248">
        <v>1</v>
      </c>
      <c r="Q410" s="248">
        <v>1</v>
      </c>
      <c r="R410" s="248">
        <v>1</v>
      </c>
      <c r="S410" s="248">
        <v>1</v>
      </c>
      <c r="T410" s="248">
        <v>1</v>
      </c>
      <c r="U410" s="248">
        <v>1</v>
      </c>
      <c r="V410" s="248">
        <v>1</v>
      </c>
      <c r="W410" s="248">
        <v>1</v>
      </c>
      <c r="X410" s="248">
        <v>1</v>
      </c>
      <c r="Y410" s="248">
        <v>1</v>
      </c>
      <c r="Z410" s="248">
        <v>1</v>
      </c>
      <c r="AA410" s="248">
        <v>1</v>
      </c>
      <c r="AB410" s="248">
        <v>1</v>
      </c>
    </row>
    <row r="411" spans="2:28" hidden="1" outlineLevel="1">
      <c r="B411" s="556">
        <f t="shared" ref="B411:C411" si="70">B380</f>
        <v>4</v>
      </c>
      <c r="C411" s="248" t="str">
        <f t="shared" si="70"/>
        <v xml:space="preserve">1 Bed / 1 Bath </v>
      </c>
      <c r="D411" s="248"/>
      <c r="E411" s="248">
        <f t="array" ref="E411:AB411">IF(E$375:AB$375&lt;$I347,0,D380:AB380)</f>
        <v>1</v>
      </c>
      <c r="F411" s="248">
        <v>0</v>
      </c>
      <c r="G411" s="248">
        <v>0</v>
      </c>
      <c r="H411" s="248">
        <v>0</v>
      </c>
      <c r="I411" s="249">
        <v>0</v>
      </c>
      <c r="J411" s="249">
        <v>0</v>
      </c>
      <c r="K411" s="249">
        <v>0</v>
      </c>
      <c r="L411" s="249">
        <v>0</v>
      </c>
      <c r="M411" s="249">
        <v>0</v>
      </c>
      <c r="N411" s="248">
        <v>0</v>
      </c>
      <c r="O411" s="248">
        <v>0</v>
      </c>
      <c r="P411" s="248">
        <v>0</v>
      </c>
      <c r="Q411" s="248">
        <v>0</v>
      </c>
      <c r="R411" s="248">
        <v>0</v>
      </c>
      <c r="S411" s="248">
        <v>0</v>
      </c>
      <c r="T411" s="248">
        <v>0</v>
      </c>
      <c r="U411" s="248">
        <v>0</v>
      </c>
      <c r="V411" s="248">
        <v>0</v>
      </c>
      <c r="W411" s="248">
        <v>0</v>
      </c>
      <c r="X411" s="248">
        <v>0</v>
      </c>
      <c r="Y411" s="248">
        <v>0</v>
      </c>
      <c r="Z411" s="248">
        <v>0</v>
      </c>
      <c r="AA411" s="248">
        <v>0</v>
      </c>
      <c r="AB411" s="248">
        <v>0</v>
      </c>
    </row>
    <row r="412" spans="2:28" hidden="1" outlineLevel="1">
      <c r="B412" s="556">
        <f t="shared" ref="B412:C412" si="71">B381</f>
        <v>5</v>
      </c>
      <c r="C412" s="248" t="str">
        <f t="shared" si="71"/>
        <v xml:space="preserve">2 Bed / 1 Bath </v>
      </c>
      <c r="D412" s="248"/>
      <c r="E412" s="248">
        <f t="array" ref="E412:AB412">IF(E$375:AB$375&lt;$I348,0,D381:AB381)</f>
        <v>1</v>
      </c>
      <c r="F412" s="248">
        <v>0</v>
      </c>
      <c r="G412" s="248">
        <v>0</v>
      </c>
      <c r="H412" s="248">
        <v>0</v>
      </c>
      <c r="I412" s="249">
        <v>0</v>
      </c>
      <c r="J412" s="249">
        <v>0</v>
      </c>
      <c r="K412" s="249">
        <v>0</v>
      </c>
      <c r="L412" s="249">
        <v>0</v>
      </c>
      <c r="M412" s="249">
        <v>0</v>
      </c>
      <c r="N412" s="248">
        <v>0</v>
      </c>
      <c r="O412" s="248">
        <v>0</v>
      </c>
      <c r="P412" s="248">
        <v>0</v>
      </c>
      <c r="Q412" s="248">
        <v>0</v>
      </c>
      <c r="R412" s="248">
        <v>0</v>
      </c>
      <c r="S412" s="248">
        <v>0</v>
      </c>
      <c r="T412" s="248">
        <v>0</v>
      </c>
      <c r="U412" s="248">
        <v>0</v>
      </c>
      <c r="V412" s="248">
        <v>0</v>
      </c>
      <c r="W412" s="248">
        <v>0</v>
      </c>
      <c r="X412" s="248">
        <v>0</v>
      </c>
      <c r="Y412" s="248">
        <v>0</v>
      </c>
      <c r="Z412" s="248">
        <v>0</v>
      </c>
      <c r="AA412" s="248">
        <v>0</v>
      </c>
      <c r="AB412" s="248">
        <v>0</v>
      </c>
    </row>
    <row r="413" spans="2:28" hidden="1" outlineLevel="1">
      <c r="B413" s="556">
        <f t="shared" ref="B413:C413" si="72">B382</f>
        <v>6</v>
      </c>
      <c r="C413" s="248" t="str">
        <f t="shared" si="72"/>
        <v xml:space="preserve">2 Bed / 1 Bath </v>
      </c>
      <c r="D413" s="248"/>
      <c r="E413" s="248">
        <f t="array" ref="E413:AB413">IF(E$375:AB$375&lt;$I349,0,D382:AB382)</f>
        <v>1</v>
      </c>
      <c r="F413" s="248">
        <v>0</v>
      </c>
      <c r="G413" s="248">
        <v>0</v>
      </c>
      <c r="H413" s="248">
        <v>0</v>
      </c>
      <c r="I413" s="249">
        <v>0</v>
      </c>
      <c r="J413" s="249">
        <v>0</v>
      </c>
      <c r="K413" s="249">
        <v>0</v>
      </c>
      <c r="L413" s="249">
        <v>0</v>
      </c>
      <c r="M413" s="249">
        <v>0</v>
      </c>
      <c r="N413" s="248">
        <v>0</v>
      </c>
      <c r="O413" s="248">
        <v>0</v>
      </c>
      <c r="P413" s="248">
        <v>0</v>
      </c>
      <c r="Q413" s="248">
        <v>0</v>
      </c>
      <c r="R413" s="248">
        <v>0</v>
      </c>
      <c r="S413" s="248">
        <v>0</v>
      </c>
      <c r="T413" s="248">
        <v>0</v>
      </c>
      <c r="U413" s="248">
        <v>0</v>
      </c>
      <c r="V413" s="248">
        <v>0</v>
      </c>
      <c r="W413" s="248">
        <v>0</v>
      </c>
      <c r="X413" s="248">
        <v>0</v>
      </c>
      <c r="Y413" s="248">
        <v>0</v>
      </c>
      <c r="Z413" s="248">
        <v>0</v>
      </c>
      <c r="AA413" s="248">
        <v>0</v>
      </c>
      <c r="AB413" s="248">
        <v>0</v>
      </c>
    </row>
    <row r="414" spans="2:28" hidden="1" outlineLevel="1">
      <c r="B414" s="556">
        <f t="shared" ref="B414:C414" si="73">B383</f>
        <v>7</v>
      </c>
      <c r="C414" s="248" t="str">
        <f t="shared" si="73"/>
        <v xml:space="preserve">2 Bed / 1 Bath </v>
      </c>
      <c r="D414" s="248"/>
      <c r="E414" s="248">
        <f t="array" ref="E414:AB414">IF(E$375:AB$375&lt;$I350,0,D383:AB383)</f>
        <v>0</v>
      </c>
      <c r="F414" s="248">
        <v>1</v>
      </c>
      <c r="G414" s="248">
        <v>1</v>
      </c>
      <c r="H414" s="248">
        <v>1</v>
      </c>
      <c r="I414" s="249">
        <v>1</v>
      </c>
      <c r="J414" s="249">
        <v>1</v>
      </c>
      <c r="K414" s="249">
        <v>1</v>
      </c>
      <c r="L414" s="249">
        <v>1</v>
      </c>
      <c r="M414" s="249">
        <v>1</v>
      </c>
      <c r="N414" s="248">
        <v>1</v>
      </c>
      <c r="O414" s="248">
        <v>1</v>
      </c>
      <c r="P414" s="248">
        <v>1</v>
      </c>
      <c r="Q414" s="248">
        <v>1</v>
      </c>
      <c r="R414" s="248">
        <v>1</v>
      </c>
      <c r="S414" s="248">
        <v>1</v>
      </c>
      <c r="T414" s="248">
        <v>1</v>
      </c>
      <c r="U414" s="248">
        <v>1</v>
      </c>
      <c r="V414" s="248">
        <v>1</v>
      </c>
      <c r="W414" s="248">
        <v>1</v>
      </c>
      <c r="X414" s="248">
        <v>1</v>
      </c>
      <c r="Y414" s="248">
        <v>1</v>
      </c>
      <c r="Z414" s="248">
        <v>1</v>
      </c>
      <c r="AA414" s="248">
        <v>1</v>
      </c>
      <c r="AB414" s="248">
        <v>1</v>
      </c>
    </row>
    <row r="415" spans="2:28" hidden="1" outlineLevel="1">
      <c r="B415" s="556">
        <f t="shared" ref="B415:C415" si="74">B384</f>
        <v>8</v>
      </c>
      <c r="C415" s="248" t="str">
        <f t="shared" si="74"/>
        <v xml:space="preserve">2 Bed / 2 Bath </v>
      </c>
      <c r="D415" s="248"/>
      <c r="E415" s="248">
        <f t="array" ref="E415:AB415">IF(E$375:AB$375&lt;$I351,0,D384:AB384)</f>
        <v>1</v>
      </c>
      <c r="F415" s="248">
        <v>0</v>
      </c>
      <c r="G415" s="248">
        <v>0</v>
      </c>
      <c r="H415" s="248">
        <v>0</v>
      </c>
      <c r="I415" s="249">
        <v>0</v>
      </c>
      <c r="J415" s="249">
        <v>0</v>
      </c>
      <c r="K415" s="249">
        <v>0</v>
      </c>
      <c r="L415" s="249">
        <v>0</v>
      </c>
      <c r="M415" s="249">
        <v>0</v>
      </c>
      <c r="N415" s="248">
        <v>0</v>
      </c>
      <c r="O415" s="248">
        <v>0</v>
      </c>
      <c r="P415" s="248">
        <v>0</v>
      </c>
      <c r="Q415" s="248">
        <v>0</v>
      </c>
      <c r="R415" s="248">
        <v>0</v>
      </c>
      <c r="S415" s="248">
        <v>0</v>
      </c>
      <c r="T415" s="248">
        <v>0</v>
      </c>
      <c r="U415" s="248">
        <v>0</v>
      </c>
      <c r="V415" s="248">
        <v>0</v>
      </c>
      <c r="W415" s="248">
        <v>0</v>
      </c>
      <c r="X415" s="248">
        <v>0</v>
      </c>
      <c r="Y415" s="248">
        <v>0</v>
      </c>
      <c r="Z415" s="248">
        <v>0</v>
      </c>
      <c r="AA415" s="248">
        <v>0</v>
      </c>
      <c r="AB415" s="248">
        <v>0</v>
      </c>
    </row>
    <row r="416" spans="2:28" hidden="1" outlineLevel="1">
      <c r="B416" s="556">
        <f t="shared" ref="B416:C416" si="75">B385</f>
        <v>9</v>
      </c>
      <c r="C416" s="248" t="str">
        <f t="shared" si="75"/>
        <v>2 Bed / 1 Bath + Den</v>
      </c>
      <c r="D416" s="248"/>
      <c r="E416" s="248">
        <f t="array" ref="E416:AB416">IF(E$375:AB$375&lt;$I352,0,D385:AB385)</f>
        <v>1</v>
      </c>
      <c r="F416" s="248">
        <v>0</v>
      </c>
      <c r="G416" s="248">
        <v>0</v>
      </c>
      <c r="H416" s="248">
        <v>0</v>
      </c>
      <c r="I416" s="249">
        <v>0</v>
      </c>
      <c r="J416" s="249">
        <v>0</v>
      </c>
      <c r="K416" s="249">
        <v>0</v>
      </c>
      <c r="L416" s="249">
        <v>0</v>
      </c>
      <c r="M416" s="249">
        <v>0</v>
      </c>
      <c r="N416" s="248">
        <v>0</v>
      </c>
      <c r="O416" s="248">
        <v>0</v>
      </c>
      <c r="P416" s="248">
        <v>0</v>
      </c>
      <c r="Q416" s="248">
        <v>0</v>
      </c>
      <c r="R416" s="248">
        <v>0</v>
      </c>
      <c r="S416" s="248">
        <v>0</v>
      </c>
      <c r="T416" s="248">
        <v>0</v>
      </c>
      <c r="U416" s="248">
        <v>0</v>
      </c>
      <c r="V416" s="248">
        <v>0</v>
      </c>
      <c r="W416" s="248">
        <v>0</v>
      </c>
      <c r="X416" s="248">
        <v>0</v>
      </c>
      <c r="Y416" s="248">
        <v>0</v>
      </c>
      <c r="Z416" s="248">
        <v>0</v>
      </c>
      <c r="AA416" s="248">
        <v>0</v>
      </c>
      <c r="AB416" s="248">
        <v>0</v>
      </c>
    </row>
    <row r="417" spans="2:28" hidden="1" outlineLevel="1">
      <c r="B417" s="556">
        <f t="shared" ref="B417:C417" si="76">B386</f>
        <v>10</v>
      </c>
      <c r="C417" s="248" t="str">
        <f t="shared" si="76"/>
        <v xml:space="preserve">2 Bed / 2 Bath </v>
      </c>
      <c r="D417" s="248"/>
      <c r="E417" s="248">
        <f t="array" ref="E417:AB417">IF(E$375:AB$375&lt;$I353,0,D386:AB386)</f>
        <v>1</v>
      </c>
      <c r="F417" s="248">
        <v>0</v>
      </c>
      <c r="G417" s="248">
        <v>0</v>
      </c>
      <c r="H417" s="248">
        <v>0</v>
      </c>
      <c r="I417" s="249">
        <v>0</v>
      </c>
      <c r="J417" s="249">
        <v>0</v>
      </c>
      <c r="K417" s="249">
        <v>0</v>
      </c>
      <c r="L417" s="249">
        <v>0</v>
      </c>
      <c r="M417" s="249">
        <v>0</v>
      </c>
      <c r="N417" s="248">
        <v>0</v>
      </c>
      <c r="O417" s="248">
        <v>0</v>
      </c>
      <c r="P417" s="248">
        <v>0</v>
      </c>
      <c r="Q417" s="248">
        <v>0</v>
      </c>
      <c r="R417" s="248">
        <v>0</v>
      </c>
      <c r="S417" s="248">
        <v>0</v>
      </c>
      <c r="T417" s="248">
        <v>0</v>
      </c>
      <c r="U417" s="248">
        <v>0</v>
      </c>
      <c r="V417" s="248">
        <v>0</v>
      </c>
      <c r="W417" s="248">
        <v>0</v>
      </c>
      <c r="X417" s="248">
        <v>0</v>
      </c>
      <c r="Y417" s="248">
        <v>0</v>
      </c>
      <c r="Z417" s="248">
        <v>0</v>
      </c>
      <c r="AA417" s="248">
        <v>0</v>
      </c>
      <c r="AB417" s="248">
        <v>0</v>
      </c>
    </row>
    <row r="418" spans="2:28" hidden="1" outlineLevel="1">
      <c r="B418" s="556">
        <f t="shared" ref="B418:C418" si="77">B387</f>
        <v>11</v>
      </c>
      <c r="C418" s="248" t="str">
        <f t="shared" si="77"/>
        <v xml:space="preserve">2 Bed / 1.5 Bath </v>
      </c>
      <c r="D418" s="248"/>
      <c r="E418" s="248">
        <f t="array" ref="E418:AB418">IF(E$375:AB$375&lt;$I354,0,D387:AB387)</f>
        <v>0</v>
      </c>
      <c r="F418" s="248">
        <v>1</v>
      </c>
      <c r="G418" s="248">
        <v>1</v>
      </c>
      <c r="H418" s="248">
        <v>1</v>
      </c>
      <c r="I418" s="249">
        <v>1</v>
      </c>
      <c r="J418" s="249">
        <v>1</v>
      </c>
      <c r="K418" s="249">
        <v>1</v>
      </c>
      <c r="L418" s="249">
        <v>1</v>
      </c>
      <c r="M418" s="249">
        <v>1</v>
      </c>
      <c r="N418" s="248">
        <v>1</v>
      </c>
      <c r="O418" s="248">
        <v>1</v>
      </c>
      <c r="P418" s="248">
        <v>1</v>
      </c>
      <c r="Q418" s="248">
        <v>1</v>
      </c>
      <c r="R418" s="248">
        <v>1</v>
      </c>
      <c r="S418" s="248">
        <v>1</v>
      </c>
      <c r="T418" s="248">
        <v>1</v>
      </c>
      <c r="U418" s="248">
        <v>1</v>
      </c>
      <c r="V418" s="248">
        <v>1</v>
      </c>
      <c r="W418" s="248">
        <v>1</v>
      </c>
      <c r="X418" s="248">
        <v>1</v>
      </c>
      <c r="Y418" s="248">
        <v>1</v>
      </c>
      <c r="Z418" s="248">
        <v>1</v>
      </c>
      <c r="AA418" s="248">
        <v>1</v>
      </c>
      <c r="AB418" s="248">
        <v>1</v>
      </c>
    </row>
    <row r="419" spans="2:28" hidden="1" outlineLevel="1">
      <c r="B419" s="556">
        <f t="shared" ref="B419:C419" si="78">B388</f>
        <v>12</v>
      </c>
      <c r="C419" s="248" t="str">
        <f t="shared" si="78"/>
        <v xml:space="preserve">3 Bed / 2 Bath </v>
      </c>
      <c r="D419" s="248"/>
      <c r="E419" s="248">
        <f t="array" ref="E419:AB419">IF(E$375:AB$375&lt;$I355,0,D388:AB388)</f>
        <v>1</v>
      </c>
      <c r="F419" s="248">
        <v>0</v>
      </c>
      <c r="G419" s="248">
        <v>0</v>
      </c>
      <c r="H419" s="248">
        <v>0</v>
      </c>
      <c r="I419" s="249">
        <v>0</v>
      </c>
      <c r="J419" s="249">
        <v>0</v>
      </c>
      <c r="K419" s="249">
        <v>0</v>
      </c>
      <c r="L419" s="249">
        <v>0</v>
      </c>
      <c r="M419" s="249">
        <v>0</v>
      </c>
      <c r="N419" s="248">
        <v>0</v>
      </c>
      <c r="O419" s="248">
        <v>0</v>
      </c>
      <c r="P419" s="248">
        <v>0</v>
      </c>
      <c r="Q419" s="248">
        <v>0</v>
      </c>
      <c r="R419" s="248">
        <v>0</v>
      </c>
      <c r="S419" s="248">
        <v>0</v>
      </c>
      <c r="T419" s="248">
        <v>0</v>
      </c>
      <c r="U419" s="248">
        <v>0</v>
      </c>
      <c r="V419" s="248">
        <v>0</v>
      </c>
      <c r="W419" s="248">
        <v>0</v>
      </c>
      <c r="X419" s="248">
        <v>0</v>
      </c>
      <c r="Y419" s="248">
        <v>0</v>
      </c>
      <c r="Z419" s="248">
        <v>0</v>
      </c>
      <c r="AA419" s="248">
        <v>0</v>
      </c>
      <c r="AB419" s="248">
        <v>0</v>
      </c>
    </row>
    <row r="420" spans="2:28" hidden="1" outlineLevel="1">
      <c r="B420" s="556">
        <f t="shared" ref="B420:C420" si="79">B389</f>
        <v>13</v>
      </c>
      <c r="C420" s="248" t="str">
        <f t="shared" si="79"/>
        <v>3 Bed / 2 Bath House</v>
      </c>
      <c r="D420" s="248"/>
      <c r="E420" s="248">
        <f t="array" ref="E420:AB420">IF(E$375:AB$375&lt;$I356,0,D389:AB389)</f>
        <v>1</v>
      </c>
      <c r="F420" s="248">
        <v>0</v>
      </c>
      <c r="G420" s="248">
        <v>0</v>
      </c>
      <c r="H420" s="248">
        <v>0</v>
      </c>
      <c r="I420" s="249">
        <v>0</v>
      </c>
      <c r="J420" s="249">
        <v>0</v>
      </c>
      <c r="K420" s="249">
        <v>0</v>
      </c>
      <c r="L420" s="249">
        <v>0</v>
      </c>
      <c r="M420" s="249">
        <v>0</v>
      </c>
      <c r="N420" s="248">
        <v>0</v>
      </c>
      <c r="O420" s="248">
        <v>0</v>
      </c>
      <c r="P420" s="248">
        <v>0</v>
      </c>
      <c r="Q420" s="248">
        <v>0</v>
      </c>
      <c r="R420" s="248">
        <v>0</v>
      </c>
      <c r="S420" s="248">
        <v>0</v>
      </c>
      <c r="T420" s="248">
        <v>0</v>
      </c>
      <c r="U420" s="248">
        <v>0</v>
      </c>
      <c r="V420" s="248">
        <v>0</v>
      </c>
      <c r="W420" s="248">
        <v>0</v>
      </c>
      <c r="X420" s="248">
        <v>0</v>
      </c>
      <c r="Y420" s="248">
        <v>0</v>
      </c>
      <c r="Z420" s="248">
        <v>0</v>
      </c>
      <c r="AA420" s="248">
        <v>0</v>
      </c>
      <c r="AB420" s="248">
        <v>0</v>
      </c>
    </row>
    <row r="421" spans="2:28" hidden="1" outlineLevel="1">
      <c r="B421" s="556">
        <f t="shared" ref="B421:C421" si="80">B390</f>
        <v>14</v>
      </c>
      <c r="C421" s="248" t="str">
        <f t="shared" si="80"/>
        <v xml:space="preserve">3 Bed / 2 Bath </v>
      </c>
      <c r="D421" s="248"/>
      <c r="E421" s="248">
        <f t="array" ref="E421:AB421">IF(E$375:AB$375&lt;$I357,0,D390:AB390)</f>
        <v>1</v>
      </c>
      <c r="F421" s="248">
        <v>0</v>
      </c>
      <c r="G421" s="248">
        <v>0</v>
      </c>
      <c r="H421" s="248">
        <v>0</v>
      </c>
      <c r="I421" s="249">
        <v>0</v>
      </c>
      <c r="J421" s="249">
        <v>0</v>
      </c>
      <c r="K421" s="249">
        <v>0</v>
      </c>
      <c r="L421" s="249">
        <v>0</v>
      </c>
      <c r="M421" s="249">
        <v>0</v>
      </c>
      <c r="N421" s="248">
        <v>0</v>
      </c>
      <c r="O421" s="248">
        <v>0</v>
      </c>
      <c r="P421" s="248">
        <v>0</v>
      </c>
      <c r="Q421" s="248">
        <v>0</v>
      </c>
      <c r="R421" s="248">
        <v>0</v>
      </c>
      <c r="S421" s="248">
        <v>0</v>
      </c>
      <c r="T421" s="248">
        <v>0</v>
      </c>
      <c r="U421" s="248">
        <v>0</v>
      </c>
      <c r="V421" s="248">
        <v>0</v>
      </c>
      <c r="W421" s="248">
        <v>0</v>
      </c>
      <c r="X421" s="248">
        <v>0</v>
      </c>
      <c r="Y421" s="248">
        <v>0</v>
      </c>
      <c r="Z421" s="248">
        <v>0</v>
      </c>
      <c r="AA421" s="248">
        <v>0</v>
      </c>
      <c r="AB421" s="248">
        <v>0</v>
      </c>
    </row>
    <row r="422" spans="2:28" hidden="1" outlineLevel="1">
      <c r="B422" s="556">
        <f t="shared" ref="B422:C422" si="81">B391</f>
        <v>15</v>
      </c>
      <c r="C422" s="248" t="str">
        <f t="shared" si="81"/>
        <v xml:space="preserve">1 Bed / 1 Bath </v>
      </c>
      <c r="D422" s="248"/>
      <c r="E422" s="248">
        <f t="array" ref="E422:AB422">IF(E$375:AB$375&lt;$I358,0,D391:AB391)</f>
        <v>1</v>
      </c>
      <c r="F422" s="248">
        <v>0</v>
      </c>
      <c r="G422" s="248">
        <v>0</v>
      </c>
      <c r="H422" s="248">
        <v>0</v>
      </c>
      <c r="I422" s="249">
        <v>0</v>
      </c>
      <c r="J422" s="249">
        <v>0</v>
      </c>
      <c r="K422" s="249">
        <v>0</v>
      </c>
      <c r="L422" s="249">
        <v>0</v>
      </c>
      <c r="M422" s="249">
        <v>0</v>
      </c>
      <c r="N422" s="248">
        <v>0</v>
      </c>
      <c r="O422" s="248">
        <v>0</v>
      </c>
      <c r="P422" s="248">
        <v>0</v>
      </c>
      <c r="Q422" s="248">
        <v>0</v>
      </c>
      <c r="R422" s="248">
        <v>0</v>
      </c>
      <c r="S422" s="248">
        <v>0</v>
      </c>
      <c r="T422" s="248">
        <v>0</v>
      </c>
      <c r="U422" s="248">
        <v>0</v>
      </c>
      <c r="V422" s="248">
        <v>0</v>
      </c>
      <c r="W422" s="248">
        <v>0</v>
      </c>
      <c r="X422" s="248">
        <v>0</v>
      </c>
      <c r="Y422" s="248">
        <v>0</v>
      </c>
      <c r="Z422" s="248">
        <v>0</v>
      </c>
      <c r="AA422" s="248">
        <v>0</v>
      </c>
      <c r="AB422" s="248">
        <v>0</v>
      </c>
    </row>
    <row r="423" spans="2:28" hidden="1" outlineLevel="1">
      <c r="B423" s="556">
        <f t="shared" ref="B423:C423" si="82">B392</f>
        <v>16</v>
      </c>
      <c r="C423" s="248" t="str">
        <f t="shared" si="82"/>
        <v xml:space="preserve">2 Bed / 2 Bath </v>
      </c>
      <c r="D423" s="248"/>
      <c r="E423" s="248">
        <f t="array" ref="E423:AB423">IF(E$375:AB$375&lt;$I359,0,D392:AB392)</f>
        <v>1</v>
      </c>
      <c r="F423" s="248">
        <v>0</v>
      </c>
      <c r="G423" s="248">
        <v>0</v>
      </c>
      <c r="H423" s="248">
        <v>0</v>
      </c>
      <c r="I423" s="249">
        <v>0</v>
      </c>
      <c r="J423" s="249">
        <v>0</v>
      </c>
      <c r="K423" s="249">
        <v>0</v>
      </c>
      <c r="L423" s="249">
        <v>0</v>
      </c>
      <c r="M423" s="249">
        <v>0</v>
      </c>
      <c r="N423" s="248">
        <v>0</v>
      </c>
      <c r="O423" s="248">
        <v>0</v>
      </c>
      <c r="P423" s="248">
        <v>0</v>
      </c>
      <c r="Q423" s="248">
        <v>0</v>
      </c>
      <c r="R423" s="248">
        <v>0</v>
      </c>
      <c r="S423" s="248">
        <v>0</v>
      </c>
      <c r="T423" s="248">
        <v>0</v>
      </c>
      <c r="U423" s="248">
        <v>0</v>
      </c>
      <c r="V423" s="248">
        <v>0</v>
      </c>
      <c r="W423" s="248">
        <v>0</v>
      </c>
      <c r="X423" s="248">
        <v>0</v>
      </c>
      <c r="Y423" s="248">
        <v>0</v>
      </c>
      <c r="Z423" s="248">
        <v>0</v>
      </c>
      <c r="AA423" s="248">
        <v>0</v>
      </c>
      <c r="AB423" s="248">
        <v>0</v>
      </c>
    </row>
    <row r="424" spans="2:28" hidden="1" outlineLevel="1">
      <c r="B424" s="556">
        <f t="shared" ref="B424:C424" si="83">B393</f>
        <v>17</v>
      </c>
      <c r="C424" s="248" t="str">
        <f t="shared" si="83"/>
        <v xml:space="preserve">4 Bed / 2 Bath Penthouse </v>
      </c>
      <c r="D424" s="248"/>
      <c r="E424" s="248">
        <f t="array" ref="E424:AB424">IF(E$375:AB$375&lt;$I360,0,D393:AB393)</f>
        <v>1</v>
      </c>
      <c r="F424" s="248">
        <v>0</v>
      </c>
      <c r="G424" s="248">
        <v>0</v>
      </c>
      <c r="H424" s="248">
        <v>0</v>
      </c>
      <c r="I424" s="249">
        <v>0</v>
      </c>
      <c r="J424" s="249">
        <v>0</v>
      </c>
      <c r="K424" s="249">
        <v>0</v>
      </c>
      <c r="L424" s="249">
        <v>0</v>
      </c>
      <c r="M424" s="249">
        <v>0</v>
      </c>
      <c r="N424" s="248">
        <v>0</v>
      </c>
      <c r="O424" s="248">
        <v>0</v>
      </c>
      <c r="P424" s="248">
        <v>0</v>
      </c>
      <c r="Q424" s="248">
        <v>0</v>
      </c>
      <c r="R424" s="248">
        <v>0</v>
      </c>
      <c r="S424" s="248">
        <v>0</v>
      </c>
      <c r="T424" s="248">
        <v>0</v>
      </c>
      <c r="U424" s="248">
        <v>0</v>
      </c>
      <c r="V424" s="248">
        <v>0</v>
      </c>
      <c r="W424" s="248">
        <v>0</v>
      </c>
      <c r="X424" s="248">
        <v>0</v>
      </c>
      <c r="Y424" s="248">
        <v>0</v>
      </c>
      <c r="Z424" s="248">
        <v>0</v>
      </c>
      <c r="AA424" s="248">
        <v>0</v>
      </c>
      <c r="AB424" s="248">
        <v>0</v>
      </c>
    </row>
    <row r="425" spans="2:28" hidden="1" outlineLevel="1">
      <c r="B425" s="556">
        <f t="shared" ref="B425:C425" si="84">B394</f>
        <v>18</v>
      </c>
      <c r="C425" s="248" t="str">
        <f t="shared" si="84"/>
        <v xml:space="preserve">2 Bed / 2 Bath </v>
      </c>
      <c r="D425" s="248"/>
      <c r="E425" s="248">
        <f t="array" ref="E425:AB425">IF(E$375:AB$375&lt;$I361,0,D394:AB394)</f>
        <v>1</v>
      </c>
      <c r="F425" s="248">
        <v>0</v>
      </c>
      <c r="G425" s="248">
        <v>0</v>
      </c>
      <c r="H425" s="248">
        <v>0</v>
      </c>
      <c r="I425" s="249">
        <v>0</v>
      </c>
      <c r="J425" s="249">
        <v>0</v>
      </c>
      <c r="K425" s="249">
        <v>0</v>
      </c>
      <c r="L425" s="249">
        <v>0</v>
      </c>
      <c r="M425" s="249">
        <v>0</v>
      </c>
      <c r="N425" s="248">
        <v>0</v>
      </c>
      <c r="O425" s="248">
        <v>0</v>
      </c>
      <c r="P425" s="248">
        <v>0</v>
      </c>
      <c r="Q425" s="248">
        <v>0</v>
      </c>
      <c r="R425" s="248">
        <v>0</v>
      </c>
      <c r="S425" s="248">
        <v>0</v>
      </c>
      <c r="T425" s="248">
        <v>0</v>
      </c>
      <c r="U425" s="248">
        <v>0</v>
      </c>
      <c r="V425" s="248">
        <v>0</v>
      </c>
      <c r="W425" s="248">
        <v>0</v>
      </c>
      <c r="X425" s="248">
        <v>0</v>
      </c>
      <c r="Y425" s="248">
        <v>0</v>
      </c>
      <c r="Z425" s="248">
        <v>0</v>
      </c>
      <c r="AA425" s="248">
        <v>0</v>
      </c>
      <c r="AB425" s="248">
        <v>0</v>
      </c>
    </row>
    <row r="426" spans="2:28" hidden="1" outlineLevel="1">
      <c r="B426" s="556">
        <f t="shared" ref="B426:C426" si="85">B395</f>
        <v>19</v>
      </c>
      <c r="C426" s="248">
        <f t="shared" si="85"/>
        <v>0</v>
      </c>
      <c r="D426" s="248"/>
      <c r="E426" s="248">
        <f t="array" ref="E426:AB426">IF(E$375:AB$375&lt;$I362,0,D395:AB395)</f>
        <v>1</v>
      </c>
      <c r="F426" s="248">
        <v>0</v>
      </c>
      <c r="G426" s="248">
        <v>0</v>
      </c>
      <c r="H426" s="248">
        <v>0</v>
      </c>
      <c r="I426" s="249">
        <v>0</v>
      </c>
      <c r="J426" s="249">
        <v>0</v>
      </c>
      <c r="K426" s="249">
        <v>0</v>
      </c>
      <c r="L426" s="249">
        <v>0</v>
      </c>
      <c r="M426" s="249">
        <v>0</v>
      </c>
      <c r="N426" s="248">
        <v>0</v>
      </c>
      <c r="O426" s="248">
        <v>0</v>
      </c>
      <c r="P426" s="248">
        <v>0</v>
      </c>
      <c r="Q426" s="248">
        <v>0</v>
      </c>
      <c r="R426" s="248">
        <v>0</v>
      </c>
      <c r="S426" s="248">
        <v>0</v>
      </c>
      <c r="T426" s="248">
        <v>0</v>
      </c>
      <c r="U426" s="248">
        <v>0</v>
      </c>
      <c r="V426" s="248">
        <v>0</v>
      </c>
      <c r="W426" s="248">
        <v>0</v>
      </c>
      <c r="X426" s="248">
        <v>0</v>
      </c>
      <c r="Y426" s="248">
        <v>0</v>
      </c>
      <c r="Z426" s="248">
        <v>0</v>
      </c>
      <c r="AA426" s="248">
        <v>0</v>
      </c>
      <c r="AB426" s="248">
        <v>0</v>
      </c>
    </row>
    <row r="427" spans="2:28" hidden="1" outlineLevel="1">
      <c r="B427" s="556">
        <f t="shared" ref="B427:C427" si="86">B396</f>
        <v>20</v>
      </c>
      <c r="C427" s="248">
        <f t="shared" si="86"/>
        <v>0</v>
      </c>
      <c r="D427" s="248"/>
      <c r="E427" s="248">
        <f t="array" ref="E427:AB427">IF(E$375:AB$375&lt;$I363,0,D396:AB396)</f>
        <v>1</v>
      </c>
      <c r="F427" s="248">
        <v>0</v>
      </c>
      <c r="G427" s="248">
        <v>0</v>
      </c>
      <c r="H427" s="248">
        <v>0</v>
      </c>
      <c r="I427" s="249">
        <v>0</v>
      </c>
      <c r="J427" s="249">
        <v>0</v>
      </c>
      <c r="K427" s="249">
        <v>0</v>
      </c>
      <c r="L427" s="249">
        <v>0</v>
      </c>
      <c r="M427" s="249">
        <v>0</v>
      </c>
      <c r="N427" s="248">
        <v>0</v>
      </c>
      <c r="O427" s="248">
        <v>0</v>
      </c>
      <c r="P427" s="248">
        <v>0</v>
      </c>
      <c r="Q427" s="248">
        <v>0</v>
      </c>
      <c r="R427" s="248">
        <v>0</v>
      </c>
      <c r="S427" s="248">
        <v>0</v>
      </c>
      <c r="T427" s="248">
        <v>0</v>
      </c>
      <c r="U427" s="248">
        <v>0</v>
      </c>
      <c r="V427" s="248">
        <v>0</v>
      </c>
      <c r="W427" s="248">
        <v>0</v>
      </c>
      <c r="X427" s="248">
        <v>0</v>
      </c>
      <c r="Y427" s="248">
        <v>0</v>
      </c>
      <c r="Z427" s="248">
        <v>0</v>
      </c>
      <c r="AA427" s="248">
        <v>0</v>
      </c>
      <c r="AB427" s="248">
        <v>0</v>
      </c>
    </row>
    <row r="428" spans="2:28" hidden="1" outlineLevel="1">
      <c r="B428" s="556">
        <f t="shared" ref="B428:C428" si="87">B397</f>
        <v>21</v>
      </c>
      <c r="C428" s="248">
        <f t="shared" si="87"/>
        <v>0</v>
      </c>
      <c r="D428" s="248"/>
      <c r="E428" s="248">
        <f t="array" ref="E428:AB428">IF(E$375:AB$375&lt;$I364,0,D397:AB397)</f>
        <v>1</v>
      </c>
      <c r="F428" s="248">
        <v>0</v>
      </c>
      <c r="G428" s="248">
        <v>0</v>
      </c>
      <c r="H428" s="248">
        <v>0</v>
      </c>
      <c r="I428" s="249">
        <v>0</v>
      </c>
      <c r="J428" s="249">
        <v>0</v>
      </c>
      <c r="K428" s="249">
        <v>0</v>
      </c>
      <c r="L428" s="249">
        <v>0</v>
      </c>
      <c r="M428" s="249">
        <v>0</v>
      </c>
      <c r="N428" s="248">
        <v>0</v>
      </c>
      <c r="O428" s="248">
        <v>0</v>
      </c>
      <c r="P428" s="248">
        <v>0</v>
      </c>
      <c r="Q428" s="248">
        <v>0</v>
      </c>
      <c r="R428" s="248">
        <v>0</v>
      </c>
      <c r="S428" s="248">
        <v>0</v>
      </c>
      <c r="T428" s="248">
        <v>0</v>
      </c>
      <c r="U428" s="248">
        <v>0</v>
      </c>
      <c r="V428" s="248">
        <v>0</v>
      </c>
      <c r="W428" s="248">
        <v>0</v>
      </c>
      <c r="X428" s="248">
        <v>0</v>
      </c>
      <c r="Y428" s="248">
        <v>0</v>
      </c>
      <c r="Z428" s="248">
        <v>0</v>
      </c>
      <c r="AA428" s="248">
        <v>0</v>
      </c>
      <c r="AB428" s="248">
        <v>0</v>
      </c>
    </row>
    <row r="429" spans="2:28" hidden="1" outlineLevel="1">
      <c r="B429" s="556">
        <f t="shared" ref="B429:C429" si="88">B398</f>
        <v>22</v>
      </c>
      <c r="C429" s="248">
        <f t="shared" si="88"/>
        <v>0</v>
      </c>
      <c r="D429" s="248"/>
      <c r="E429" s="248">
        <f t="array" ref="E429:AB429">IF(E$375:AB$375&lt;$I365,0,D398:AB398)</f>
        <v>1</v>
      </c>
      <c r="F429" s="248">
        <v>0</v>
      </c>
      <c r="G429" s="248">
        <v>0</v>
      </c>
      <c r="H429" s="248">
        <v>0</v>
      </c>
      <c r="I429" s="249">
        <v>0</v>
      </c>
      <c r="J429" s="249">
        <v>0</v>
      </c>
      <c r="K429" s="249">
        <v>0</v>
      </c>
      <c r="L429" s="249">
        <v>0</v>
      </c>
      <c r="M429" s="249">
        <v>0</v>
      </c>
      <c r="N429" s="248">
        <v>0</v>
      </c>
      <c r="O429" s="248">
        <v>0</v>
      </c>
      <c r="P429" s="248">
        <v>0</v>
      </c>
      <c r="Q429" s="248">
        <v>0</v>
      </c>
      <c r="R429" s="248">
        <v>0</v>
      </c>
      <c r="S429" s="248">
        <v>0</v>
      </c>
      <c r="T429" s="248">
        <v>0</v>
      </c>
      <c r="U429" s="248">
        <v>0</v>
      </c>
      <c r="V429" s="248">
        <v>0</v>
      </c>
      <c r="W429" s="248">
        <v>0</v>
      </c>
      <c r="X429" s="248">
        <v>0</v>
      </c>
      <c r="Y429" s="248">
        <v>0</v>
      </c>
      <c r="Z429" s="248">
        <v>0</v>
      </c>
      <c r="AA429" s="248">
        <v>0</v>
      </c>
      <c r="AB429" s="248">
        <v>0</v>
      </c>
    </row>
    <row r="430" spans="2:28" hidden="1" outlineLevel="1">
      <c r="B430" s="556">
        <f t="shared" ref="B430:C430" si="89">B399</f>
        <v>23</v>
      </c>
      <c r="C430" s="248">
        <f t="shared" si="89"/>
        <v>0</v>
      </c>
      <c r="D430" s="248"/>
      <c r="E430" s="248">
        <f t="array" ref="E430:AB430">IF(E$375:AB$375&lt;$I366,0,D399:AB399)</f>
        <v>1</v>
      </c>
      <c r="F430" s="248">
        <v>0</v>
      </c>
      <c r="G430" s="248">
        <v>0</v>
      </c>
      <c r="H430" s="248">
        <v>0</v>
      </c>
      <c r="I430" s="249">
        <v>0</v>
      </c>
      <c r="J430" s="249">
        <v>0</v>
      </c>
      <c r="K430" s="249">
        <v>0</v>
      </c>
      <c r="L430" s="249">
        <v>0</v>
      </c>
      <c r="M430" s="249">
        <v>0</v>
      </c>
      <c r="N430" s="248">
        <v>0</v>
      </c>
      <c r="O430" s="248">
        <v>0</v>
      </c>
      <c r="P430" s="248">
        <v>0</v>
      </c>
      <c r="Q430" s="248">
        <v>0</v>
      </c>
      <c r="R430" s="248">
        <v>0</v>
      </c>
      <c r="S430" s="248">
        <v>0</v>
      </c>
      <c r="T430" s="248">
        <v>0</v>
      </c>
      <c r="U430" s="248">
        <v>0</v>
      </c>
      <c r="V430" s="248">
        <v>0</v>
      </c>
      <c r="W430" s="248">
        <v>0</v>
      </c>
      <c r="X430" s="248">
        <v>0</v>
      </c>
      <c r="Y430" s="248">
        <v>0</v>
      </c>
      <c r="Z430" s="248">
        <v>0</v>
      </c>
      <c r="AA430" s="248">
        <v>0</v>
      </c>
      <c r="AB430" s="248">
        <v>0</v>
      </c>
    </row>
    <row r="431" spans="2:28" hidden="1" outlineLevel="1">
      <c r="B431" s="556">
        <f t="shared" ref="B431:C431" si="90">B400</f>
        <v>24</v>
      </c>
      <c r="C431" s="248">
        <f t="shared" si="90"/>
        <v>0</v>
      </c>
      <c r="D431" s="248"/>
      <c r="E431" s="248">
        <f t="array" ref="E431:AB431">IF(E$375:AB$375&lt;$I367,0,D400:AB400)</f>
        <v>1</v>
      </c>
      <c r="F431" s="248">
        <v>0</v>
      </c>
      <c r="G431" s="248">
        <v>0</v>
      </c>
      <c r="H431" s="248">
        <v>0</v>
      </c>
      <c r="I431" s="249">
        <v>0</v>
      </c>
      <c r="J431" s="249">
        <v>0</v>
      </c>
      <c r="K431" s="249">
        <v>0</v>
      </c>
      <c r="L431" s="249">
        <v>0</v>
      </c>
      <c r="M431" s="249">
        <v>0</v>
      </c>
      <c r="N431" s="248">
        <v>0</v>
      </c>
      <c r="O431" s="248">
        <v>0</v>
      </c>
      <c r="P431" s="248">
        <v>0</v>
      </c>
      <c r="Q431" s="248">
        <v>0</v>
      </c>
      <c r="R431" s="248">
        <v>0</v>
      </c>
      <c r="S431" s="248">
        <v>0</v>
      </c>
      <c r="T431" s="248">
        <v>0</v>
      </c>
      <c r="U431" s="248">
        <v>0</v>
      </c>
      <c r="V431" s="248">
        <v>0</v>
      </c>
      <c r="W431" s="248">
        <v>0</v>
      </c>
      <c r="X431" s="248">
        <v>0</v>
      </c>
      <c r="Y431" s="248">
        <v>0</v>
      </c>
      <c r="Z431" s="248">
        <v>0</v>
      </c>
      <c r="AA431" s="248">
        <v>0</v>
      </c>
      <c r="AB431" s="248">
        <v>0</v>
      </c>
    </row>
    <row r="432" spans="2:28" hidden="1" outlineLevel="1">
      <c r="B432" s="556">
        <f t="shared" ref="B432:C432" si="91">B401</f>
        <v>25</v>
      </c>
      <c r="C432" s="248">
        <f t="shared" si="91"/>
        <v>0</v>
      </c>
      <c r="D432" s="248"/>
      <c r="E432" s="248">
        <f t="array" ref="E432:AB432">IF(E$375:AB$375&lt;$I368,0,D401:AB401)</f>
        <v>1</v>
      </c>
      <c r="F432" s="248">
        <v>0</v>
      </c>
      <c r="G432" s="248">
        <v>0</v>
      </c>
      <c r="H432" s="248">
        <v>0</v>
      </c>
      <c r="I432" s="249">
        <v>0</v>
      </c>
      <c r="J432" s="249">
        <v>0</v>
      </c>
      <c r="K432" s="249">
        <v>0</v>
      </c>
      <c r="L432" s="249">
        <v>0</v>
      </c>
      <c r="M432" s="249">
        <v>0</v>
      </c>
      <c r="N432" s="248">
        <v>0</v>
      </c>
      <c r="O432" s="248">
        <v>0</v>
      </c>
      <c r="P432" s="248">
        <v>0</v>
      </c>
      <c r="Q432" s="248">
        <v>0</v>
      </c>
      <c r="R432" s="248">
        <v>0</v>
      </c>
      <c r="S432" s="248">
        <v>0</v>
      </c>
      <c r="T432" s="248">
        <v>0</v>
      </c>
      <c r="U432" s="248">
        <v>0</v>
      </c>
      <c r="V432" s="248">
        <v>0</v>
      </c>
      <c r="W432" s="248">
        <v>0</v>
      </c>
      <c r="X432" s="248">
        <v>0</v>
      </c>
      <c r="Y432" s="248">
        <v>0</v>
      </c>
      <c r="Z432" s="248">
        <v>0</v>
      </c>
      <c r="AA432" s="248">
        <v>0</v>
      </c>
      <c r="AB432" s="248">
        <v>0</v>
      </c>
    </row>
    <row r="433" spans="2:31" hidden="1" outlineLevel="1">
      <c r="B433" s="556">
        <f t="shared" ref="B433:C433" si="92">B402</f>
        <v>26</v>
      </c>
      <c r="C433" s="248">
        <f t="shared" si="92"/>
        <v>0</v>
      </c>
      <c r="D433" s="248"/>
      <c r="E433" s="248">
        <f t="array" ref="E433:AB433">IF(E$375:AB$375&lt;$I369,0,D402:AB402)</f>
        <v>1</v>
      </c>
      <c r="F433" s="248">
        <v>0</v>
      </c>
      <c r="G433" s="248">
        <v>0</v>
      </c>
      <c r="H433" s="248">
        <v>0</v>
      </c>
      <c r="I433" s="249">
        <v>0</v>
      </c>
      <c r="J433" s="249">
        <v>0</v>
      </c>
      <c r="K433" s="249">
        <v>0</v>
      </c>
      <c r="L433" s="249">
        <v>0</v>
      </c>
      <c r="M433" s="249">
        <v>0</v>
      </c>
      <c r="N433" s="248">
        <v>0</v>
      </c>
      <c r="O433" s="248">
        <v>0</v>
      </c>
      <c r="P433" s="248">
        <v>0</v>
      </c>
      <c r="Q433" s="248">
        <v>0</v>
      </c>
      <c r="R433" s="248">
        <v>0</v>
      </c>
      <c r="S433" s="248">
        <v>0</v>
      </c>
      <c r="T433" s="248">
        <v>0</v>
      </c>
      <c r="U433" s="248">
        <v>0</v>
      </c>
      <c r="V433" s="248">
        <v>0</v>
      </c>
      <c r="W433" s="248">
        <v>0</v>
      </c>
      <c r="X433" s="248">
        <v>0</v>
      </c>
      <c r="Y433" s="248">
        <v>0</v>
      </c>
      <c r="Z433" s="248">
        <v>0</v>
      </c>
      <c r="AA433" s="248">
        <v>0</v>
      </c>
      <c r="AB433" s="248">
        <v>0</v>
      </c>
    </row>
    <row r="434" spans="2:31" hidden="1" outlineLevel="1">
      <c r="B434" s="556">
        <f t="shared" ref="B434:C434" si="93">B403</f>
        <v>27</v>
      </c>
      <c r="C434" s="248">
        <f t="shared" si="93"/>
        <v>0</v>
      </c>
      <c r="D434" s="248"/>
      <c r="E434" s="248">
        <f t="array" ref="E434:AB434">IF(E$375:AB$375&lt;$I370,0,D403:AB403)</f>
        <v>1</v>
      </c>
      <c r="F434" s="248">
        <v>0</v>
      </c>
      <c r="G434" s="248">
        <v>0</v>
      </c>
      <c r="H434" s="248">
        <v>0</v>
      </c>
      <c r="I434" s="249">
        <v>0</v>
      </c>
      <c r="J434" s="249">
        <v>0</v>
      </c>
      <c r="K434" s="249">
        <v>0</v>
      </c>
      <c r="L434" s="249">
        <v>0</v>
      </c>
      <c r="M434" s="249">
        <v>0</v>
      </c>
      <c r="N434" s="248">
        <v>0</v>
      </c>
      <c r="O434" s="248">
        <v>0</v>
      </c>
      <c r="P434" s="248">
        <v>0</v>
      </c>
      <c r="Q434" s="248">
        <v>0</v>
      </c>
      <c r="R434" s="248">
        <v>0</v>
      </c>
      <c r="S434" s="248">
        <v>0</v>
      </c>
      <c r="T434" s="248">
        <v>0</v>
      </c>
      <c r="U434" s="248">
        <v>0</v>
      </c>
      <c r="V434" s="248">
        <v>0</v>
      </c>
      <c r="W434" s="248">
        <v>0</v>
      </c>
      <c r="X434" s="248">
        <v>0</v>
      </c>
      <c r="Y434" s="248">
        <v>0</v>
      </c>
      <c r="Z434" s="248">
        <v>0</v>
      </c>
      <c r="AA434" s="248">
        <v>0</v>
      </c>
      <c r="AB434" s="248">
        <v>0</v>
      </c>
    </row>
    <row r="435" spans="2:31" hidden="1" outlineLevel="1">
      <c r="B435" s="556">
        <f t="shared" ref="B435:C435" si="94">B404</f>
        <v>28</v>
      </c>
      <c r="C435" s="248">
        <f t="shared" si="94"/>
        <v>0</v>
      </c>
      <c r="D435" s="248"/>
      <c r="E435" s="248">
        <f t="array" ref="E435:AB435">IF(E$375:AB$375&lt;$I371,0,D404:AB404)</f>
        <v>1</v>
      </c>
      <c r="F435" s="248">
        <v>0</v>
      </c>
      <c r="G435" s="248">
        <v>0</v>
      </c>
      <c r="H435" s="248">
        <v>0</v>
      </c>
      <c r="I435" s="249">
        <v>0</v>
      </c>
      <c r="J435" s="249">
        <v>0</v>
      </c>
      <c r="K435" s="249">
        <v>0</v>
      </c>
      <c r="L435" s="249">
        <v>0</v>
      </c>
      <c r="M435" s="249">
        <v>0</v>
      </c>
      <c r="N435" s="248">
        <v>0</v>
      </c>
      <c r="O435" s="248">
        <v>0</v>
      </c>
      <c r="P435" s="248">
        <v>0</v>
      </c>
      <c r="Q435" s="248">
        <v>0</v>
      </c>
      <c r="R435" s="248">
        <v>0</v>
      </c>
      <c r="S435" s="248">
        <v>0</v>
      </c>
      <c r="T435" s="248">
        <v>0</v>
      </c>
      <c r="U435" s="248">
        <v>0</v>
      </c>
      <c r="V435" s="248">
        <v>0</v>
      </c>
      <c r="W435" s="248">
        <v>0</v>
      </c>
      <c r="X435" s="248">
        <v>0</v>
      </c>
      <c r="Y435" s="248">
        <v>0</v>
      </c>
      <c r="Z435" s="248">
        <v>0</v>
      </c>
      <c r="AA435" s="248">
        <v>0</v>
      </c>
      <c r="AB435" s="248">
        <v>0</v>
      </c>
    </row>
    <row r="436" spans="2:31" hidden="1" outlineLevel="1">
      <c r="B436" s="556">
        <f t="shared" ref="B436:C436" si="95">B405</f>
        <v>29</v>
      </c>
      <c r="C436" s="248">
        <f t="shared" si="95"/>
        <v>0</v>
      </c>
      <c r="D436" s="248"/>
      <c r="E436" s="248">
        <f t="array" ref="E436:AB436">IF(E$375:AB$375&lt;$I372,0,D405:AB405)</f>
        <v>1</v>
      </c>
      <c r="F436" s="248">
        <v>0</v>
      </c>
      <c r="G436" s="248">
        <v>0</v>
      </c>
      <c r="H436" s="248">
        <v>0</v>
      </c>
      <c r="I436" s="249">
        <v>0</v>
      </c>
      <c r="J436" s="249">
        <v>0</v>
      </c>
      <c r="K436" s="249">
        <v>0</v>
      </c>
      <c r="L436" s="249">
        <v>0</v>
      </c>
      <c r="M436" s="249">
        <v>0</v>
      </c>
      <c r="N436" s="248">
        <v>0</v>
      </c>
      <c r="O436" s="248">
        <v>0</v>
      </c>
      <c r="P436" s="248">
        <v>0</v>
      </c>
      <c r="Q436" s="248">
        <v>0</v>
      </c>
      <c r="R436" s="248">
        <v>0</v>
      </c>
      <c r="S436" s="248">
        <v>0</v>
      </c>
      <c r="T436" s="248">
        <v>0</v>
      </c>
      <c r="U436" s="248">
        <v>0</v>
      </c>
      <c r="V436" s="248">
        <v>0</v>
      </c>
      <c r="W436" s="248">
        <v>0</v>
      </c>
      <c r="X436" s="248">
        <v>0</v>
      </c>
      <c r="Y436" s="248">
        <v>0</v>
      </c>
      <c r="Z436" s="248">
        <v>0</v>
      </c>
      <c r="AA436" s="248">
        <v>0</v>
      </c>
      <c r="AB436" s="248">
        <v>0</v>
      </c>
    </row>
    <row r="437" spans="2:31" hidden="1" outlineLevel="1">
      <c r="B437" s="556">
        <f t="shared" ref="B437:C437" si="96">B406</f>
        <v>30</v>
      </c>
      <c r="C437" s="248">
        <f t="shared" si="96"/>
        <v>0</v>
      </c>
      <c r="D437" s="248"/>
      <c r="E437" s="248">
        <f t="array" ref="E437:AB437">IF(E$375:AB$375&lt;$I373,0,D406:AB406)</f>
        <v>1</v>
      </c>
      <c r="F437" s="248">
        <v>0</v>
      </c>
      <c r="G437" s="248">
        <v>0</v>
      </c>
      <c r="H437" s="248">
        <v>0</v>
      </c>
      <c r="I437" s="249">
        <v>0</v>
      </c>
      <c r="J437" s="249">
        <v>0</v>
      </c>
      <c r="K437" s="249">
        <v>0</v>
      </c>
      <c r="L437" s="249">
        <v>0</v>
      </c>
      <c r="M437" s="249">
        <v>0</v>
      </c>
      <c r="N437" s="248">
        <v>0</v>
      </c>
      <c r="O437" s="248">
        <v>0</v>
      </c>
      <c r="P437" s="248">
        <v>0</v>
      </c>
      <c r="Q437" s="248">
        <v>0</v>
      </c>
      <c r="R437" s="248">
        <v>0</v>
      </c>
      <c r="S437" s="248">
        <v>0</v>
      </c>
      <c r="T437" s="248">
        <v>0</v>
      </c>
      <c r="U437" s="248">
        <v>0</v>
      </c>
      <c r="V437" s="248">
        <v>0</v>
      </c>
      <c r="W437" s="248">
        <v>0</v>
      </c>
      <c r="X437" s="248">
        <v>0</v>
      </c>
      <c r="Y437" s="248">
        <v>0</v>
      </c>
      <c r="Z437" s="248">
        <v>0</v>
      </c>
      <c r="AA437" s="248">
        <v>0</v>
      </c>
      <c r="AB437" s="248">
        <v>0</v>
      </c>
    </row>
    <row r="438" spans="2:31" hidden="1" outlineLevel="1">
      <c r="B438" s="556"/>
      <c r="C438" s="21" t="s">
        <v>284</v>
      </c>
    </row>
    <row r="439" spans="2:31" hidden="1" outlineLevel="1">
      <c r="B439" s="556">
        <f t="shared" ref="B439:B442" si="97">B408</f>
        <v>1</v>
      </c>
      <c r="C439" s="248" t="str">
        <f>C408</f>
        <v>Studio</v>
      </c>
      <c r="D439" s="248">
        <f>E344</f>
        <v>0</v>
      </c>
      <c r="E439" s="248">
        <f t="shared" ref="E439:P439" si="98">D439+E470</f>
        <v>0</v>
      </c>
      <c r="F439" s="248">
        <f t="shared" si="98"/>
        <v>2</v>
      </c>
      <c r="G439" s="248">
        <f t="shared" si="98"/>
        <v>4</v>
      </c>
      <c r="H439" s="248">
        <f t="shared" si="98"/>
        <v>4</v>
      </c>
      <c r="I439" s="248">
        <f t="shared" si="98"/>
        <v>4</v>
      </c>
      <c r="J439" s="248">
        <f t="shared" si="98"/>
        <v>4</v>
      </c>
      <c r="K439" s="248">
        <f t="shared" si="98"/>
        <v>4</v>
      </c>
      <c r="L439" s="248">
        <f t="shared" si="98"/>
        <v>4</v>
      </c>
      <c r="M439" s="248">
        <f t="shared" si="98"/>
        <v>4</v>
      </c>
      <c r="N439" s="248">
        <f t="shared" si="98"/>
        <v>4</v>
      </c>
      <c r="O439" s="248">
        <f t="shared" si="98"/>
        <v>4</v>
      </c>
      <c r="P439" s="248">
        <f t="shared" si="98"/>
        <v>4</v>
      </c>
      <c r="Q439" s="248">
        <f t="shared" ref="Q439:AB439" si="99">P439+Q470</f>
        <v>4</v>
      </c>
      <c r="R439" s="248">
        <f t="shared" si="99"/>
        <v>4</v>
      </c>
      <c r="S439" s="248">
        <f t="shared" si="99"/>
        <v>4</v>
      </c>
      <c r="T439" s="248">
        <f t="shared" si="99"/>
        <v>4</v>
      </c>
      <c r="U439" s="248">
        <f t="shared" si="99"/>
        <v>4</v>
      </c>
      <c r="V439" s="248">
        <f t="shared" si="99"/>
        <v>4</v>
      </c>
      <c r="W439" s="248">
        <f t="shared" si="99"/>
        <v>4</v>
      </c>
      <c r="X439" s="248">
        <f t="shared" si="99"/>
        <v>4</v>
      </c>
      <c r="Y439" s="248">
        <f t="shared" si="99"/>
        <v>4</v>
      </c>
      <c r="Z439" s="248">
        <f t="shared" si="99"/>
        <v>4</v>
      </c>
      <c r="AA439" s="248">
        <f t="shared" si="99"/>
        <v>4</v>
      </c>
      <c r="AB439" s="248">
        <f t="shared" si="99"/>
        <v>4</v>
      </c>
    </row>
    <row r="440" spans="2:31" hidden="1" outlineLevel="1">
      <c r="B440" s="556">
        <f t="shared" si="97"/>
        <v>2</v>
      </c>
      <c r="C440" s="248" t="str">
        <f>C409</f>
        <v xml:space="preserve">1 Bed / 1 Bath </v>
      </c>
      <c r="D440" s="248">
        <f>E345</f>
        <v>0</v>
      </c>
      <c r="E440" s="248">
        <f t="shared" ref="E440:P440" si="100">D440+E471</f>
        <v>0</v>
      </c>
      <c r="F440" s="248">
        <f t="shared" si="100"/>
        <v>0</v>
      </c>
      <c r="G440" s="248">
        <f t="shared" si="100"/>
        <v>0</v>
      </c>
      <c r="H440" s="248">
        <f t="shared" si="100"/>
        <v>0</v>
      </c>
      <c r="I440" s="248">
        <f t="shared" si="100"/>
        <v>0</v>
      </c>
      <c r="J440" s="248">
        <f t="shared" si="100"/>
        <v>0</v>
      </c>
      <c r="K440" s="248">
        <f t="shared" si="100"/>
        <v>0</v>
      </c>
      <c r="L440" s="248">
        <f t="shared" si="100"/>
        <v>0</v>
      </c>
      <c r="M440" s="248">
        <f t="shared" si="100"/>
        <v>0</v>
      </c>
      <c r="N440" s="248">
        <f t="shared" si="100"/>
        <v>0</v>
      </c>
      <c r="O440" s="248">
        <f t="shared" si="100"/>
        <v>0</v>
      </c>
      <c r="P440" s="248">
        <f t="shared" si="100"/>
        <v>0</v>
      </c>
      <c r="Q440" s="248">
        <f t="shared" ref="Q440:AB440" si="101">P440+Q471</f>
        <v>0</v>
      </c>
      <c r="R440" s="248">
        <f t="shared" si="101"/>
        <v>0</v>
      </c>
      <c r="S440" s="248">
        <f t="shared" si="101"/>
        <v>0</v>
      </c>
      <c r="T440" s="248">
        <f t="shared" si="101"/>
        <v>0</v>
      </c>
      <c r="U440" s="248">
        <f t="shared" si="101"/>
        <v>0</v>
      </c>
      <c r="V440" s="248">
        <f t="shared" si="101"/>
        <v>0</v>
      </c>
      <c r="W440" s="248">
        <f t="shared" si="101"/>
        <v>0</v>
      </c>
      <c r="X440" s="248">
        <f t="shared" si="101"/>
        <v>0</v>
      </c>
      <c r="Y440" s="248">
        <f t="shared" si="101"/>
        <v>0</v>
      </c>
      <c r="Z440" s="248">
        <f t="shared" si="101"/>
        <v>0</v>
      </c>
      <c r="AA440" s="248">
        <f t="shared" si="101"/>
        <v>0</v>
      </c>
      <c r="AB440" s="248">
        <f t="shared" si="101"/>
        <v>0</v>
      </c>
      <c r="AE440" s="4" t="s">
        <v>389</v>
      </c>
    </row>
    <row r="441" spans="2:31" hidden="1" outlineLevel="1">
      <c r="B441" s="556">
        <f t="shared" si="97"/>
        <v>3</v>
      </c>
      <c r="C441" s="248" t="str">
        <f>C410</f>
        <v xml:space="preserve">1 Bed / 1 Bath </v>
      </c>
      <c r="D441" s="248">
        <f>E346</f>
        <v>1</v>
      </c>
      <c r="E441" s="248">
        <f t="shared" ref="E441:P441" si="102">D441+E472</f>
        <v>1</v>
      </c>
      <c r="F441" s="248">
        <f t="shared" si="102"/>
        <v>3</v>
      </c>
      <c r="G441" s="248">
        <f t="shared" si="102"/>
        <v>4</v>
      </c>
      <c r="H441" s="248">
        <f t="shared" si="102"/>
        <v>4</v>
      </c>
      <c r="I441" s="248">
        <f t="shared" si="102"/>
        <v>4</v>
      </c>
      <c r="J441" s="248">
        <f t="shared" si="102"/>
        <v>4</v>
      </c>
      <c r="K441" s="248">
        <f t="shared" si="102"/>
        <v>4</v>
      </c>
      <c r="L441" s="248">
        <f t="shared" si="102"/>
        <v>4</v>
      </c>
      <c r="M441" s="248">
        <f t="shared" si="102"/>
        <v>4</v>
      </c>
      <c r="N441" s="248">
        <f t="shared" si="102"/>
        <v>4</v>
      </c>
      <c r="O441" s="248">
        <f t="shared" si="102"/>
        <v>4</v>
      </c>
      <c r="P441" s="248">
        <f t="shared" si="102"/>
        <v>4</v>
      </c>
      <c r="Q441" s="248">
        <f t="shared" ref="Q441:AB441" si="103">P441+Q472</f>
        <v>4</v>
      </c>
      <c r="R441" s="248">
        <f t="shared" si="103"/>
        <v>4</v>
      </c>
      <c r="S441" s="248">
        <f t="shared" si="103"/>
        <v>4</v>
      </c>
      <c r="T441" s="248">
        <f t="shared" si="103"/>
        <v>4</v>
      </c>
      <c r="U441" s="248">
        <f t="shared" si="103"/>
        <v>4</v>
      </c>
      <c r="V441" s="248">
        <f t="shared" si="103"/>
        <v>4</v>
      </c>
      <c r="W441" s="248">
        <f t="shared" si="103"/>
        <v>4</v>
      </c>
      <c r="X441" s="248">
        <f t="shared" si="103"/>
        <v>4</v>
      </c>
      <c r="Y441" s="248">
        <f t="shared" si="103"/>
        <v>4</v>
      </c>
      <c r="Z441" s="248">
        <f t="shared" si="103"/>
        <v>4</v>
      </c>
      <c r="AA441" s="248">
        <f t="shared" si="103"/>
        <v>4</v>
      </c>
      <c r="AB441" s="248">
        <f t="shared" si="103"/>
        <v>4</v>
      </c>
    </row>
    <row r="442" spans="2:31" hidden="1" outlineLevel="1">
      <c r="B442" s="556">
        <f t="shared" si="97"/>
        <v>4</v>
      </c>
      <c r="C442" s="248" t="str">
        <f>C411</f>
        <v xml:space="preserve">1 Bed / 1 Bath </v>
      </c>
      <c r="D442" s="248">
        <f>E347</f>
        <v>0</v>
      </c>
      <c r="E442" s="248">
        <f t="shared" ref="E442:P442" si="104">D442+E473</f>
        <v>0</v>
      </c>
      <c r="F442" s="248">
        <f t="shared" si="104"/>
        <v>0</v>
      </c>
      <c r="G442" s="248">
        <f t="shared" si="104"/>
        <v>0</v>
      </c>
      <c r="H442" s="248">
        <f t="shared" si="104"/>
        <v>0</v>
      </c>
      <c r="I442" s="248">
        <f t="shared" si="104"/>
        <v>0</v>
      </c>
      <c r="J442" s="248">
        <f t="shared" si="104"/>
        <v>0</v>
      </c>
      <c r="K442" s="248">
        <f t="shared" si="104"/>
        <v>0</v>
      </c>
      <c r="L442" s="248">
        <f t="shared" si="104"/>
        <v>0</v>
      </c>
      <c r="M442" s="248">
        <f t="shared" si="104"/>
        <v>0</v>
      </c>
      <c r="N442" s="248">
        <f t="shared" si="104"/>
        <v>0</v>
      </c>
      <c r="O442" s="248">
        <f t="shared" si="104"/>
        <v>0</v>
      </c>
      <c r="P442" s="248">
        <f t="shared" si="104"/>
        <v>0</v>
      </c>
      <c r="Q442" s="248">
        <f t="shared" ref="Q442:AB442" si="105">P442+Q473</f>
        <v>0</v>
      </c>
      <c r="R442" s="248">
        <f t="shared" si="105"/>
        <v>0</v>
      </c>
      <c r="S442" s="248">
        <f t="shared" si="105"/>
        <v>0</v>
      </c>
      <c r="T442" s="248">
        <f t="shared" si="105"/>
        <v>0</v>
      </c>
      <c r="U442" s="248">
        <f t="shared" si="105"/>
        <v>0</v>
      </c>
      <c r="V442" s="248">
        <f t="shared" si="105"/>
        <v>0</v>
      </c>
      <c r="W442" s="248">
        <f t="shared" si="105"/>
        <v>0</v>
      </c>
      <c r="X442" s="248">
        <f t="shared" si="105"/>
        <v>0</v>
      </c>
      <c r="Y442" s="248">
        <f t="shared" si="105"/>
        <v>0</v>
      </c>
      <c r="Z442" s="248">
        <f t="shared" si="105"/>
        <v>0</v>
      </c>
      <c r="AA442" s="248">
        <f t="shared" si="105"/>
        <v>0</v>
      </c>
      <c r="AB442" s="248">
        <f t="shared" si="105"/>
        <v>0</v>
      </c>
    </row>
    <row r="443" spans="2:31" hidden="1" outlineLevel="1">
      <c r="B443" s="556">
        <f t="shared" ref="B443:C443" si="106">B412</f>
        <v>5</v>
      </c>
      <c r="C443" s="248" t="str">
        <f t="shared" si="106"/>
        <v xml:space="preserve">2 Bed / 1 Bath </v>
      </c>
      <c r="D443" s="248">
        <f t="shared" ref="D443:D468" si="107">E348</f>
        <v>0</v>
      </c>
      <c r="E443" s="248">
        <f t="shared" ref="E443:E468" si="108">D443+E474</f>
        <v>0</v>
      </c>
      <c r="F443" s="248">
        <f t="shared" ref="F443:F468" si="109">E443+F474</f>
        <v>0</v>
      </c>
      <c r="G443" s="248">
        <f t="shared" ref="G443:G468" si="110">F443+G474</f>
        <v>0</v>
      </c>
      <c r="H443" s="248">
        <f t="shared" ref="H443:H468" si="111">G443+H474</f>
        <v>0</v>
      </c>
      <c r="I443" s="248">
        <f t="shared" ref="I443:I468" si="112">H443+I474</f>
        <v>0</v>
      </c>
      <c r="J443" s="248">
        <f t="shared" ref="J443:J468" si="113">I443+J474</f>
        <v>0</v>
      </c>
      <c r="K443" s="248">
        <f t="shared" ref="K443:K468" si="114">J443+K474</f>
        <v>0</v>
      </c>
      <c r="L443" s="248">
        <f t="shared" ref="L443:L468" si="115">K443+L474</f>
        <v>0</v>
      </c>
      <c r="M443" s="248">
        <f t="shared" ref="M443:M468" si="116">L443+M474</f>
        <v>0</v>
      </c>
      <c r="N443" s="248">
        <f t="shared" ref="N443:N468" si="117">M443+N474</f>
        <v>0</v>
      </c>
      <c r="O443" s="248">
        <f t="shared" ref="O443:O468" si="118">N443+O474</f>
        <v>0</v>
      </c>
      <c r="P443" s="248">
        <f t="shared" ref="P443:P468" si="119">O443+P474</f>
        <v>0</v>
      </c>
      <c r="Q443" s="248">
        <f t="shared" ref="Q443:Q468" si="120">P443+Q474</f>
        <v>0</v>
      </c>
      <c r="R443" s="248">
        <f t="shared" ref="R443:R468" si="121">Q443+R474</f>
        <v>0</v>
      </c>
      <c r="S443" s="248">
        <f t="shared" ref="S443:S468" si="122">R443+S474</f>
        <v>0</v>
      </c>
      <c r="T443" s="248">
        <f t="shared" ref="T443:T468" si="123">S443+T474</f>
        <v>0</v>
      </c>
      <c r="U443" s="248">
        <f t="shared" ref="U443:U468" si="124">T443+U474</f>
        <v>0</v>
      </c>
      <c r="V443" s="248">
        <f t="shared" ref="V443:V468" si="125">U443+V474</f>
        <v>0</v>
      </c>
      <c r="W443" s="248">
        <f t="shared" ref="W443:W468" si="126">V443+W474</f>
        <v>0</v>
      </c>
      <c r="X443" s="248">
        <f t="shared" ref="X443:X468" si="127">W443+X474</f>
        <v>0</v>
      </c>
      <c r="Y443" s="248">
        <f t="shared" ref="Y443:Y468" si="128">X443+Y474</f>
        <v>0</v>
      </c>
      <c r="Z443" s="248">
        <f t="shared" ref="Z443:Z468" si="129">Y443+Z474</f>
        <v>0</v>
      </c>
      <c r="AA443" s="248">
        <f t="shared" ref="AA443:AA468" si="130">Z443+AA474</f>
        <v>0</v>
      </c>
      <c r="AB443" s="248">
        <f t="shared" ref="AB443:AB468" si="131">AA443+AB474</f>
        <v>0</v>
      </c>
    </row>
    <row r="444" spans="2:31" hidden="1" outlineLevel="1">
      <c r="B444" s="556">
        <f t="shared" ref="B444:C444" si="132">B413</f>
        <v>6</v>
      </c>
      <c r="C444" s="248" t="str">
        <f t="shared" si="132"/>
        <v xml:space="preserve">2 Bed / 1 Bath </v>
      </c>
      <c r="D444" s="248">
        <f t="shared" si="107"/>
        <v>0</v>
      </c>
      <c r="E444" s="248">
        <f t="shared" si="108"/>
        <v>0</v>
      </c>
      <c r="F444" s="248">
        <f t="shared" si="109"/>
        <v>0</v>
      </c>
      <c r="G444" s="248">
        <f t="shared" si="110"/>
        <v>0</v>
      </c>
      <c r="H444" s="248">
        <f t="shared" si="111"/>
        <v>0</v>
      </c>
      <c r="I444" s="248">
        <f t="shared" si="112"/>
        <v>0</v>
      </c>
      <c r="J444" s="248">
        <f t="shared" si="113"/>
        <v>0</v>
      </c>
      <c r="K444" s="248">
        <f t="shared" si="114"/>
        <v>0</v>
      </c>
      <c r="L444" s="248">
        <f t="shared" si="115"/>
        <v>0</v>
      </c>
      <c r="M444" s="248">
        <f t="shared" si="116"/>
        <v>0</v>
      </c>
      <c r="N444" s="248">
        <f t="shared" si="117"/>
        <v>0</v>
      </c>
      <c r="O444" s="248">
        <f t="shared" si="118"/>
        <v>0</v>
      </c>
      <c r="P444" s="248">
        <f t="shared" si="119"/>
        <v>0</v>
      </c>
      <c r="Q444" s="248">
        <f t="shared" si="120"/>
        <v>0</v>
      </c>
      <c r="R444" s="248">
        <f t="shared" si="121"/>
        <v>0</v>
      </c>
      <c r="S444" s="248">
        <f t="shared" si="122"/>
        <v>0</v>
      </c>
      <c r="T444" s="248">
        <f t="shared" si="123"/>
        <v>0</v>
      </c>
      <c r="U444" s="248">
        <f t="shared" si="124"/>
        <v>0</v>
      </c>
      <c r="V444" s="248">
        <f t="shared" si="125"/>
        <v>0</v>
      </c>
      <c r="W444" s="248">
        <f t="shared" si="126"/>
        <v>0</v>
      </c>
      <c r="X444" s="248">
        <f t="shared" si="127"/>
        <v>0</v>
      </c>
      <c r="Y444" s="248">
        <f t="shared" si="128"/>
        <v>0</v>
      </c>
      <c r="Z444" s="248">
        <f t="shared" si="129"/>
        <v>0</v>
      </c>
      <c r="AA444" s="248">
        <f t="shared" si="130"/>
        <v>0</v>
      </c>
      <c r="AB444" s="248">
        <f t="shared" si="131"/>
        <v>0</v>
      </c>
    </row>
    <row r="445" spans="2:31" hidden="1" outlineLevel="1">
      <c r="B445" s="556">
        <f t="shared" ref="B445:C445" si="133">B414</f>
        <v>7</v>
      </c>
      <c r="C445" s="248" t="str">
        <f t="shared" si="133"/>
        <v xml:space="preserve">2 Bed / 1 Bath </v>
      </c>
      <c r="D445" s="248">
        <f t="shared" si="107"/>
        <v>3</v>
      </c>
      <c r="E445" s="248">
        <f t="shared" si="108"/>
        <v>3</v>
      </c>
      <c r="F445" s="248">
        <f t="shared" si="109"/>
        <v>4</v>
      </c>
      <c r="G445" s="248">
        <f t="shared" si="110"/>
        <v>4</v>
      </c>
      <c r="H445" s="248">
        <f t="shared" si="111"/>
        <v>4</v>
      </c>
      <c r="I445" s="248">
        <f t="shared" si="112"/>
        <v>4</v>
      </c>
      <c r="J445" s="248">
        <f t="shared" si="113"/>
        <v>4</v>
      </c>
      <c r="K445" s="248">
        <f t="shared" si="114"/>
        <v>4</v>
      </c>
      <c r="L445" s="248">
        <f t="shared" si="115"/>
        <v>4</v>
      </c>
      <c r="M445" s="248">
        <f t="shared" si="116"/>
        <v>4</v>
      </c>
      <c r="N445" s="248">
        <f t="shared" si="117"/>
        <v>4</v>
      </c>
      <c r="O445" s="248">
        <f t="shared" si="118"/>
        <v>4</v>
      </c>
      <c r="P445" s="248">
        <f t="shared" si="119"/>
        <v>4</v>
      </c>
      <c r="Q445" s="248">
        <f t="shared" si="120"/>
        <v>4</v>
      </c>
      <c r="R445" s="248">
        <f t="shared" si="121"/>
        <v>4</v>
      </c>
      <c r="S445" s="248">
        <f t="shared" si="122"/>
        <v>4</v>
      </c>
      <c r="T445" s="248">
        <f t="shared" si="123"/>
        <v>4</v>
      </c>
      <c r="U445" s="248">
        <f t="shared" si="124"/>
        <v>4</v>
      </c>
      <c r="V445" s="248">
        <f t="shared" si="125"/>
        <v>4</v>
      </c>
      <c r="W445" s="248">
        <f t="shared" si="126"/>
        <v>4</v>
      </c>
      <c r="X445" s="248">
        <f t="shared" si="127"/>
        <v>4</v>
      </c>
      <c r="Y445" s="248">
        <f t="shared" si="128"/>
        <v>4</v>
      </c>
      <c r="Z445" s="248">
        <f t="shared" si="129"/>
        <v>4</v>
      </c>
      <c r="AA445" s="248">
        <f t="shared" si="130"/>
        <v>4</v>
      </c>
      <c r="AB445" s="248">
        <f t="shared" si="131"/>
        <v>4</v>
      </c>
    </row>
    <row r="446" spans="2:31" hidden="1" outlineLevel="1">
      <c r="B446" s="556">
        <f t="shared" ref="B446:C446" si="134">B415</f>
        <v>8</v>
      </c>
      <c r="C446" s="248" t="str">
        <f t="shared" si="134"/>
        <v xml:space="preserve">2 Bed / 2 Bath </v>
      </c>
      <c r="D446" s="248">
        <f t="shared" si="107"/>
        <v>0</v>
      </c>
      <c r="E446" s="248">
        <f t="shared" si="108"/>
        <v>0</v>
      </c>
      <c r="F446" s="248">
        <f t="shared" si="109"/>
        <v>0</v>
      </c>
      <c r="G446" s="248">
        <f t="shared" si="110"/>
        <v>0</v>
      </c>
      <c r="H446" s="248">
        <f t="shared" si="111"/>
        <v>0</v>
      </c>
      <c r="I446" s="248">
        <f t="shared" si="112"/>
        <v>0</v>
      </c>
      <c r="J446" s="248">
        <f t="shared" si="113"/>
        <v>0</v>
      </c>
      <c r="K446" s="248">
        <f t="shared" si="114"/>
        <v>0</v>
      </c>
      <c r="L446" s="248">
        <f t="shared" si="115"/>
        <v>0</v>
      </c>
      <c r="M446" s="248">
        <f t="shared" si="116"/>
        <v>0</v>
      </c>
      <c r="N446" s="248">
        <f t="shared" si="117"/>
        <v>0</v>
      </c>
      <c r="O446" s="248">
        <f t="shared" si="118"/>
        <v>0</v>
      </c>
      <c r="P446" s="248">
        <f t="shared" si="119"/>
        <v>0</v>
      </c>
      <c r="Q446" s="248">
        <f t="shared" si="120"/>
        <v>0</v>
      </c>
      <c r="R446" s="248">
        <f t="shared" si="121"/>
        <v>0</v>
      </c>
      <c r="S446" s="248">
        <f t="shared" si="122"/>
        <v>0</v>
      </c>
      <c r="T446" s="248">
        <f t="shared" si="123"/>
        <v>0</v>
      </c>
      <c r="U446" s="248">
        <f t="shared" si="124"/>
        <v>0</v>
      </c>
      <c r="V446" s="248">
        <f t="shared" si="125"/>
        <v>0</v>
      </c>
      <c r="W446" s="248">
        <f t="shared" si="126"/>
        <v>0</v>
      </c>
      <c r="X446" s="248">
        <f t="shared" si="127"/>
        <v>0</v>
      </c>
      <c r="Y446" s="248">
        <f t="shared" si="128"/>
        <v>0</v>
      </c>
      <c r="Z446" s="248">
        <f t="shared" si="129"/>
        <v>0</v>
      </c>
      <c r="AA446" s="248">
        <f t="shared" si="130"/>
        <v>0</v>
      </c>
      <c r="AB446" s="248">
        <f t="shared" si="131"/>
        <v>0</v>
      </c>
    </row>
    <row r="447" spans="2:31" hidden="1" outlineLevel="1">
      <c r="B447" s="556">
        <f t="shared" ref="B447:C447" si="135">B416</f>
        <v>9</v>
      </c>
      <c r="C447" s="248" t="str">
        <f t="shared" si="135"/>
        <v>2 Bed / 1 Bath + Den</v>
      </c>
      <c r="D447" s="248">
        <f t="shared" si="107"/>
        <v>0</v>
      </c>
      <c r="E447" s="248">
        <f t="shared" si="108"/>
        <v>0</v>
      </c>
      <c r="F447" s="248">
        <f t="shared" si="109"/>
        <v>0</v>
      </c>
      <c r="G447" s="248">
        <f t="shared" si="110"/>
        <v>0</v>
      </c>
      <c r="H447" s="248">
        <f t="shared" si="111"/>
        <v>0</v>
      </c>
      <c r="I447" s="248">
        <f t="shared" si="112"/>
        <v>0</v>
      </c>
      <c r="J447" s="248">
        <f t="shared" si="113"/>
        <v>0</v>
      </c>
      <c r="K447" s="248">
        <f t="shared" si="114"/>
        <v>0</v>
      </c>
      <c r="L447" s="248">
        <f t="shared" si="115"/>
        <v>0</v>
      </c>
      <c r="M447" s="248">
        <f t="shared" si="116"/>
        <v>0</v>
      </c>
      <c r="N447" s="248">
        <f t="shared" si="117"/>
        <v>0</v>
      </c>
      <c r="O447" s="248">
        <f t="shared" si="118"/>
        <v>0</v>
      </c>
      <c r="P447" s="248">
        <f t="shared" si="119"/>
        <v>0</v>
      </c>
      <c r="Q447" s="248">
        <f t="shared" si="120"/>
        <v>0</v>
      </c>
      <c r="R447" s="248">
        <f t="shared" si="121"/>
        <v>0</v>
      </c>
      <c r="S447" s="248">
        <f t="shared" si="122"/>
        <v>0</v>
      </c>
      <c r="T447" s="248">
        <f t="shared" si="123"/>
        <v>0</v>
      </c>
      <c r="U447" s="248">
        <f t="shared" si="124"/>
        <v>0</v>
      </c>
      <c r="V447" s="248">
        <f t="shared" si="125"/>
        <v>0</v>
      </c>
      <c r="W447" s="248">
        <f t="shared" si="126"/>
        <v>0</v>
      </c>
      <c r="X447" s="248">
        <f t="shared" si="127"/>
        <v>0</v>
      </c>
      <c r="Y447" s="248">
        <f t="shared" si="128"/>
        <v>0</v>
      </c>
      <c r="Z447" s="248">
        <f t="shared" si="129"/>
        <v>0</v>
      </c>
      <c r="AA447" s="248">
        <f t="shared" si="130"/>
        <v>0</v>
      </c>
      <c r="AB447" s="248">
        <f t="shared" si="131"/>
        <v>0</v>
      </c>
    </row>
    <row r="448" spans="2:31" hidden="1" outlineLevel="1">
      <c r="B448" s="556">
        <f t="shared" ref="B448:C448" si="136">B417</f>
        <v>10</v>
      </c>
      <c r="C448" s="248" t="str">
        <f t="shared" si="136"/>
        <v xml:space="preserve">2 Bed / 2 Bath </v>
      </c>
      <c r="D448" s="248">
        <f t="shared" si="107"/>
        <v>0</v>
      </c>
      <c r="E448" s="248">
        <f t="shared" si="108"/>
        <v>0</v>
      </c>
      <c r="F448" s="248">
        <f t="shared" si="109"/>
        <v>0</v>
      </c>
      <c r="G448" s="248">
        <f t="shared" si="110"/>
        <v>0</v>
      </c>
      <c r="H448" s="248">
        <f t="shared" si="111"/>
        <v>0</v>
      </c>
      <c r="I448" s="248">
        <f t="shared" si="112"/>
        <v>0</v>
      </c>
      <c r="J448" s="248">
        <f t="shared" si="113"/>
        <v>0</v>
      </c>
      <c r="K448" s="248">
        <f t="shared" si="114"/>
        <v>0</v>
      </c>
      <c r="L448" s="248">
        <f t="shared" si="115"/>
        <v>0</v>
      </c>
      <c r="M448" s="248">
        <f t="shared" si="116"/>
        <v>0</v>
      </c>
      <c r="N448" s="248">
        <f t="shared" si="117"/>
        <v>0</v>
      </c>
      <c r="O448" s="248">
        <f t="shared" si="118"/>
        <v>0</v>
      </c>
      <c r="P448" s="248">
        <f t="shared" si="119"/>
        <v>0</v>
      </c>
      <c r="Q448" s="248">
        <f t="shared" si="120"/>
        <v>0</v>
      </c>
      <c r="R448" s="248">
        <f t="shared" si="121"/>
        <v>0</v>
      </c>
      <c r="S448" s="248">
        <f t="shared" si="122"/>
        <v>0</v>
      </c>
      <c r="T448" s="248">
        <f t="shared" si="123"/>
        <v>0</v>
      </c>
      <c r="U448" s="248">
        <f t="shared" si="124"/>
        <v>0</v>
      </c>
      <c r="V448" s="248">
        <f t="shared" si="125"/>
        <v>0</v>
      </c>
      <c r="W448" s="248">
        <f t="shared" si="126"/>
        <v>0</v>
      </c>
      <c r="X448" s="248">
        <f t="shared" si="127"/>
        <v>0</v>
      </c>
      <c r="Y448" s="248">
        <f t="shared" si="128"/>
        <v>0</v>
      </c>
      <c r="Z448" s="248">
        <f t="shared" si="129"/>
        <v>0</v>
      </c>
      <c r="AA448" s="248">
        <f t="shared" si="130"/>
        <v>0</v>
      </c>
      <c r="AB448" s="248">
        <f t="shared" si="131"/>
        <v>0</v>
      </c>
    </row>
    <row r="449" spans="2:28" hidden="1" outlineLevel="1">
      <c r="B449" s="556">
        <f t="shared" ref="B449:C449" si="137">B418</f>
        <v>11</v>
      </c>
      <c r="C449" s="248" t="str">
        <f t="shared" si="137"/>
        <v xml:space="preserve">2 Bed / 1.5 Bath </v>
      </c>
      <c r="D449" s="248">
        <f t="shared" si="107"/>
        <v>1</v>
      </c>
      <c r="E449" s="248">
        <f t="shared" si="108"/>
        <v>1</v>
      </c>
      <c r="F449" s="248">
        <f t="shared" si="109"/>
        <v>2</v>
      </c>
      <c r="G449" s="248">
        <f t="shared" si="110"/>
        <v>2</v>
      </c>
      <c r="H449" s="248">
        <f t="shared" si="111"/>
        <v>2</v>
      </c>
      <c r="I449" s="248">
        <f t="shared" si="112"/>
        <v>2</v>
      </c>
      <c r="J449" s="248">
        <f t="shared" si="113"/>
        <v>2</v>
      </c>
      <c r="K449" s="248">
        <f t="shared" si="114"/>
        <v>2</v>
      </c>
      <c r="L449" s="248">
        <f t="shared" si="115"/>
        <v>2</v>
      </c>
      <c r="M449" s="248">
        <f t="shared" si="116"/>
        <v>2</v>
      </c>
      <c r="N449" s="248">
        <f t="shared" si="117"/>
        <v>2</v>
      </c>
      <c r="O449" s="248">
        <f t="shared" si="118"/>
        <v>2</v>
      </c>
      <c r="P449" s="248">
        <f t="shared" si="119"/>
        <v>2</v>
      </c>
      <c r="Q449" s="248">
        <f t="shared" si="120"/>
        <v>2</v>
      </c>
      <c r="R449" s="248">
        <f t="shared" si="121"/>
        <v>2</v>
      </c>
      <c r="S449" s="248">
        <f t="shared" si="122"/>
        <v>2</v>
      </c>
      <c r="T449" s="248">
        <f t="shared" si="123"/>
        <v>2</v>
      </c>
      <c r="U449" s="248">
        <f t="shared" si="124"/>
        <v>2</v>
      </c>
      <c r="V449" s="248">
        <f t="shared" si="125"/>
        <v>2</v>
      </c>
      <c r="W449" s="248">
        <f t="shared" si="126"/>
        <v>2</v>
      </c>
      <c r="X449" s="248">
        <f t="shared" si="127"/>
        <v>2</v>
      </c>
      <c r="Y449" s="248">
        <f t="shared" si="128"/>
        <v>2</v>
      </c>
      <c r="Z449" s="248">
        <f t="shared" si="129"/>
        <v>2</v>
      </c>
      <c r="AA449" s="248">
        <f t="shared" si="130"/>
        <v>2</v>
      </c>
      <c r="AB449" s="248">
        <f t="shared" si="131"/>
        <v>2</v>
      </c>
    </row>
    <row r="450" spans="2:28" hidden="1" outlineLevel="1">
      <c r="B450" s="556">
        <f t="shared" ref="B450:C450" si="138">B419</f>
        <v>12</v>
      </c>
      <c r="C450" s="248" t="str">
        <f t="shared" si="138"/>
        <v xml:space="preserve">3 Bed / 2 Bath </v>
      </c>
      <c r="D450" s="248">
        <f t="shared" si="107"/>
        <v>0</v>
      </c>
      <c r="E450" s="248">
        <f t="shared" si="108"/>
        <v>0</v>
      </c>
      <c r="F450" s="248">
        <f t="shared" si="109"/>
        <v>0</v>
      </c>
      <c r="G450" s="248">
        <f t="shared" si="110"/>
        <v>0</v>
      </c>
      <c r="H450" s="248">
        <f t="shared" si="111"/>
        <v>0</v>
      </c>
      <c r="I450" s="248">
        <f t="shared" si="112"/>
        <v>0</v>
      </c>
      <c r="J450" s="248">
        <f t="shared" si="113"/>
        <v>0</v>
      </c>
      <c r="K450" s="248">
        <f t="shared" si="114"/>
        <v>0</v>
      </c>
      <c r="L450" s="248">
        <f t="shared" si="115"/>
        <v>0</v>
      </c>
      <c r="M450" s="248">
        <f t="shared" si="116"/>
        <v>0</v>
      </c>
      <c r="N450" s="248">
        <f t="shared" si="117"/>
        <v>0</v>
      </c>
      <c r="O450" s="248">
        <f t="shared" si="118"/>
        <v>0</v>
      </c>
      <c r="P450" s="248">
        <f t="shared" si="119"/>
        <v>0</v>
      </c>
      <c r="Q450" s="248">
        <f t="shared" si="120"/>
        <v>0</v>
      </c>
      <c r="R450" s="248">
        <f t="shared" si="121"/>
        <v>0</v>
      </c>
      <c r="S450" s="248">
        <f t="shared" si="122"/>
        <v>0</v>
      </c>
      <c r="T450" s="248">
        <f t="shared" si="123"/>
        <v>0</v>
      </c>
      <c r="U450" s="248">
        <f t="shared" si="124"/>
        <v>0</v>
      </c>
      <c r="V450" s="248">
        <f t="shared" si="125"/>
        <v>0</v>
      </c>
      <c r="W450" s="248">
        <f t="shared" si="126"/>
        <v>0</v>
      </c>
      <c r="X450" s="248">
        <f t="shared" si="127"/>
        <v>0</v>
      </c>
      <c r="Y450" s="248">
        <f t="shared" si="128"/>
        <v>0</v>
      </c>
      <c r="Z450" s="248">
        <f t="shared" si="129"/>
        <v>0</v>
      </c>
      <c r="AA450" s="248">
        <f t="shared" si="130"/>
        <v>0</v>
      </c>
      <c r="AB450" s="248">
        <f t="shared" si="131"/>
        <v>0</v>
      </c>
    </row>
    <row r="451" spans="2:28" hidden="1" outlineLevel="1">
      <c r="B451" s="556">
        <f t="shared" ref="B451:C451" si="139">B420</f>
        <v>13</v>
      </c>
      <c r="C451" s="248" t="str">
        <f t="shared" si="139"/>
        <v>3 Bed / 2 Bath House</v>
      </c>
      <c r="D451" s="248">
        <f t="shared" si="107"/>
        <v>0</v>
      </c>
      <c r="E451" s="248">
        <f t="shared" si="108"/>
        <v>0</v>
      </c>
      <c r="F451" s="248">
        <f t="shared" si="109"/>
        <v>0</v>
      </c>
      <c r="G451" s="248">
        <f t="shared" si="110"/>
        <v>0</v>
      </c>
      <c r="H451" s="248">
        <f t="shared" si="111"/>
        <v>0</v>
      </c>
      <c r="I451" s="248">
        <f t="shared" si="112"/>
        <v>0</v>
      </c>
      <c r="J451" s="248">
        <f t="shared" si="113"/>
        <v>0</v>
      </c>
      <c r="K451" s="248">
        <f t="shared" si="114"/>
        <v>0</v>
      </c>
      <c r="L451" s="248">
        <f t="shared" si="115"/>
        <v>0</v>
      </c>
      <c r="M451" s="248">
        <f t="shared" si="116"/>
        <v>0</v>
      </c>
      <c r="N451" s="248">
        <f t="shared" si="117"/>
        <v>0</v>
      </c>
      <c r="O451" s="248">
        <f t="shared" si="118"/>
        <v>0</v>
      </c>
      <c r="P451" s="248">
        <f t="shared" si="119"/>
        <v>0</v>
      </c>
      <c r="Q451" s="248">
        <f t="shared" si="120"/>
        <v>0</v>
      </c>
      <c r="R451" s="248">
        <f t="shared" si="121"/>
        <v>0</v>
      </c>
      <c r="S451" s="248">
        <f t="shared" si="122"/>
        <v>0</v>
      </c>
      <c r="T451" s="248">
        <f t="shared" si="123"/>
        <v>0</v>
      </c>
      <c r="U451" s="248">
        <f t="shared" si="124"/>
        <v>0</v>
      </c>
      <c r="V451" s="248">
        <f t="shared" si="125"/>
        <v>0</v>
      </c>
      <c r="W451" s="248">
        <f t="shared" si="126"/>
        <v>0</v>
      </c>
      <c r="X451" s="248">
        <f t="shared" si="127"/>
        <v>0</v>
      </c>
      <c r="Y451" s="248">
        <f t="shared" si="128"/>
        <v>0</v>
      </c>
      <c r="Z451" s="248">
        <f t="shared" si="129"/>
        <v>0</v>
      </c>
      <c r="AA451" s="248">
        <f t="shared" si="130"/>
        <v>0</v>
      </c>
      <c r="AB451" s="248">
        <f t="shared" si="131"/>
        <v>0</v>
      </c>
    </row>
    <row r="452" spans="2:28" hidden="1" outlineLevel="1">
      <c r="B452" s="556">
        <f t="shared" ref="B452:C452" si="140">B421</f>
        <v>14</v>
      </c>
      <c r="C452" s="248" t="str">
        <f t="shared" si="140"/>
        <v xml:space="preserve">3 Bed / 2 Bath </v>
      </c>
      <c r="D452" s="248">
        <f t="shared" si="107"/>
        <v>0</v>
      </c>
      <c r="E452" s="248">
        <f t="shared" si="108"/>
        <v>0</v>
      </c>
      <c r="F452" s="248">
        <f t="shared" si="109"/>
        <v>0</v>
      </c>
      <c r="G452" s="248">
        <f t="shared" si="110"/>
        <v>0</v>
      </c>
      <c r="H452" s="248">
        <f t="shared" si="111"/>
        <v>0</v>
      </c>
      <c r="I452" s="248">
        <f t="shared" si="112"/>
        <v>0</v>
      </c>
      <c r="J452" s="248">
        <f t="shared" si="113"/>
        <v>0</v>
      </c>
      <c r="K452" s="248">
        <f t="shared" si="114"/>
        <v>0</v>
      </c>
      <c r="L452" s="248">
        <f t="shared" si="115"/>
        <v>0</v>
      </c>
      <c r="M452" s="248">
        <f t="shared" si="116"/>
        <v>0</v>
      </c>
      <c r="N452" s="248">
        <f t="shared" si="117"/>
        <v>0</v>
      </c>
      <c r="O452" s="248">
        <f t="shared" si="118"/>
        <v>0</v>
      </c>
      <c r="P452" s="248">
        <f t="shared" si="119"/>
        <v>0</v>
      </c>
      <c r="Q452" s="248">
        <f t="shared" si="120"/>
        <v>0</v>
      </c>
      <c r="R452" s="248">
        <f t="shared" si="121"/>
        <v>0</v>
      </c>
      <c r="S452" s="248">
        <f t="shared" si="122"/>
        <v>0</v>
      </c>
      <c r="T452" s="248">
        <f t="shared" si="123"/>
        <v>0</v>
      </c>
      <c r="U452" s="248">
        <f t="shared" si="124"/>
        <v>0</v>
      </c>
      <c r="V452" s="248">
        <f t="shared" si="125"/>
        <v>0</v>
      </c>
      <c r="W452" s="248">
        <f t="shared" si="126"/>
        <v>0</v>
      </c>
      <c r="X452" s="248">
        <f t="shared" si="127"/>
        <v>0</v>
      </c>
      <c r="Y452" s="248">
        <f t="shared" si="128"/>
        <v>0</v>
      </c>
      <c r="Z452" s="248">
        <f t="shared" si="129"/>
        <v>0</v>
      </c>
      <c r="AA452" s="248">
        <f t="shared" si="130"/>
        <v>0</v>
      </c>
      <c r="AB452" s="248">
        <f t="shared" si="131"/>
        <v>0</v>
      </c>
    </row>
    <row r="453" spans="2:28" hidden="1" outlineLevel="1">
      <c r="B453" s="556">
        <f t="shared" ref="B453:C453" si="141">B422</f>
        <v>15</v>
      </c>
      <c r="C453" s="248" t="str">
        <f t="shared" si="141"/>
        <v xml:space="preserve">1 Bed / 1 Bath </v>
      </c>
      <c r="D453" s="248">
        <f t="shared" si="107"/>
        <v>0</v>
      </c>
      <c r="E453" s="248">
        <f t="shared" si="108"/>
        <v>0</v>
      </c>
      <c r="F453" s="248">
        <f t="shared" si="109"/>
        <v>0</v>
      </c>
      <c r="G453" s="248">
        <f t="shared" si="110"/>
        <v>0</v>
      </c>
      <c r="H453" s="248">
        <f t="shared" si="111"/>
        <v>0</v>
      </c>
      <c r="I453" s="248">
        <f t="shared" si="112"/>
        <v>0</v>
      </c>
      <c r="J453" s="248">
        <f t="shared" si="113"/>
        <v>0</v>
      </c>
      <c r="K453" s="248">
        <f t="shared" si="114"/>
        <v>0</v>
      </c>
      <c r="L453" s="248">
        <f t="shared" si="115"/>
        <v>0</v>
      </c>
      <c r="M453" s="248">
        <f t="shared" si="116"/>
        <v>0</v>
      </c>
      <c r="N453" s="248">
        <f t="shared" si="117"/>
        <v>0</v>
      </c>
      <c r="O453" s="248">
        <f t="shared" si="118"/>
        <v>0</v>
      </c>
      <c r="P453" s="248">
        <f t="shared" si="119"/>
        <v>0</v>
      </c>
      <c r="Q453" s="248">
        <f t="shared" si="120"/>
        <v>0</v>
      </c>
      <c r="R453" s="248">
        <f t="shared" si="121"/>
        <v>0</v>
      </c>
      <c r="S453" s="248">
        <f t="shared" si="122"/>
        <v>0</v>
      </c>
      <c r="T453" s="248">
        <f t="shared" si="123"/>
        <v>0</v>
      </c>
      <c r="U453" s="248">
        <f t="shared" si="124"/>
        <v>0</v>
      </c>
      <c r="V453" s="248">
        <f t="shared" si="125"/>
        <v>0</v>
      </c>
      <c r="W453" s="248">
        <f t="shared" si="126"/>
        <v>0</v>
      </c>
      <c r="X453" s="248">
        <f t="shared" si="127"/>
        <v>0</v>
      </c>
      <c r="Y453" s="248">
        <f t="shared" si="128"/>
        <v>0</v>
      </c>
      <c r="Z453" s="248">
        <f t="shared" si="129"/>
        <v>0</v>
      </c>
      <c r="AA453" s="248">
        <f t="shared" si="130"/>
        <v>0</v>
      </c>
      <c r="AB453" s="248">
        <f t="shared" si="131"/>
        <v>0</v>
      </c>
    </row>
    <row r="454" spans="2:28" hidden="1" outlineLevel="1">
      <c r="B454" s="556">
        <f t="shared" ref="B454:C454" si="142">B423</f>
        <v>16</v>
      </c>
      <c r="C454" s="248" t="str">
        <f t="shared" si="142"/>
        <v xml:space="preserve">2 Bed / 2 Bath </v>
      </c>
      <c r="D454" s="248">
        <f t="shared" si="107"/>
        <v>0</v>
      </c>
      <c r="E454" s="248">
        <f t="shared" si="108"/>
        <v>0</v>
      </c>
      <c r="F454" s="248">
        <f t="shared" si="109"/>
        <v>0</v>
      </c>
      <c r="G454" s="248">
        <f t="shared" si="110"/>
        <v>0</v>
      </c>
      <c r="H454" s="248">
        <f t="shared" si="111"/>
        <v>0</v>
      </c>
      <c r="I454" s="248">
        <f t="shared" si="112"/>
        <v>0</v>
      </c>
      <c r="J454" s="248">
        <f t="shared" si="113"/>
        <v>0</v>
      </c>
      <c r="K454" s="248">
        <f t="shared" si="114"/>
        <v>0</v>
      </c>
      <c r="L454" s="248">
        <f t="shared" si="115"/>
        <v>0</v>
      </c>
      <c r="M454" s="248">
        <f t="shared" si="116"/>
        <v>0</v>
      </c>
      <c r="N454" s="248">
        <f t="shared" si="117"/>
        <v>0</v>
      </c>
      <c r="O454" s="248">
        <f t="shared" si="118"/>
        <v>0</v>
      </c>
      <c r="P454" s="248">
        <f t="shared" si="119"/>
        <v>0</v>
      </c>
      <c r="Q454" s="248">
        <f t="shared" si="120"/>
        <v>0</v>
      </c>
      <c r="R454" s="248">
        <f t="shared" si="121"/>
        <v>0</v>
      </c>
      <c r="S454" s="248">
        <f t="shared" si="122"/>
        <v>0</v>
      </c>
      <c r="T454" s="248">
        <f t="shared" si="123"/>
        <v>0</v>
      </c>
      <c r="U454" s="248">
        <f t="shared" si="124"/>
        <v>0</v>
      </c>
      <c r="V454" s="248">
        <f t="shared" si="125"/>
        <v>0</v>
      </c>
      <c r="W454" s="248">
        <f t="shared" si="126"/>
        <v>0</v>
      </c>
      <c r="X454" s="248">
        <f t="shared" si="127"/>
        <v>0</v>
      </c>
      <c r="Y454" s="248">
        <f t="shared" si="128"/>
        <v>0</v>
      </c>
      <c r="Z454" s="248">
        <f t="shared" si="129"/>
        <v>0</v>
      </c>
      <c r="AA454" s="248">
        <f t="shared" si="130"/>
        <v>0</v>
      </c>
      <c r="AB454" s="248">
        <f t="shared" si="131"/>
        <v>0</v>
      </c>
    </row>
    <row r="455" spans="2:28" hidden="1" outlineLevel="1">
      <c r="B455" s="556">
        <f t="shared" ref="B455:C455" si="143">B424</f>
        <v>17</v>
      </c>
      <c r="C455" s="248" t="str">
        <f t="shared" si="143"/>
        <v xml:space="preserve">4 Bed / 2 Bath Penthouse </v>
      </c>
      <c r="D455" s="248">
        <f t="shared" si="107"/>
        <v>0</v>
      </c>
      <c r="E455" s="248">
        <f t="shared" si="108"/>
        <v>0</v>
      </c>
      <c r="F455" s="248">
        <f t="shared" si="109"/>
        <v>0</v>
      </c>
      <c r="G455" s="248">
        <f t="shared" si="110"/>
        <v>0</v>
      </c>
      <c r="H455" s="248">
        <f t="shared" si="111"/>
        <v>0</v>
      </c>
      <c r="I455" s="248">
        <f t="shared" si="112"/>
        <v>0</v>
      </c>
      <c r="J455" s="248">
        <f t="shared" si="113"/>
        <v>0</v>
      </c>
      <c r="K455" s="248">
        <f t="shared" si="114"/>
        <v>0</v>
      </c>
      <c r="L455" s="248">
        <f t="shared" si="115"/>
        <v>0</v>
      </c>
      <c r="M455" s="248">
        <f t="shared" si="116"/>
        <v>0</v>
      </c>
      <c r="N455" s="248">
        <f t="shared" si="117"/>
        <v>0</v>
      </c>
      <c r="O455" s="248">
        <f t="shared" si="118"/>
        <v>0</v>
      </c>
      <c r="P455" s="248">
        <f t="shared" si="119"/>
        <v>0</v>
      </c>
      <c r="Q455" s="248">
        <f t="shared" si="120"/>
        <v>0</v>
      </c>
      <c r="R455" s="248">
        <f t="shared" si="121"/>
        <v>0</v>
      </c>
      <c r="S455" s="248">
        <f t="shared" si="122"/>
        <v>0</v>
      </c>
      <c r="T455" s="248">
        <f t="shared" si="123"/>
        <v>0</v>
      </c>
      <c r="U455" s="248">
        <f t="shared" si="124"/>
        <v>0</v>
      </c>
      <c r="V455" s="248">
        <f t="shared" si="125"/>
        <v>0</v>
      </c>
      <c r="W455" s="248">
        <f t="shared" si="126"/>
        <v>0</v>
      </c>
      <c r="X455" s="248">
        <f t="shared" si="127"/>
        <v>0</v>
      </c>
      <c r="Y455" s="248">
        <f t="shared" si="128"/>
        <v>0</v>
      </c>
      <c r="Z455" s="248">
        <f t="shared" si="129"/>
        <v>0</v>
      </c>
      <c r="AA455" s="248">
        <f t="shared" si="130"/>
        <v>0</v>
      </c>
      <c r="AB455" s="248">
        <f t="shared" si="131"/>
        <v>0</v>
      </c>
    </row>
    <row r="456" spans="2:28" hidden="1" outlineLevel="1">
      <c r="B456" s="556">
        <f t="shared" ref="B456:C456" si="144">B425</f>
        <v>18</v>
      </c>
      <c r="C456" s="248" t="str">
        <f t="shared" si="144"/>
        <v xml:space="preserve">2 Bed / 2 Bath </v>
      </c>
      <c r="D456" s="248">
        <f t="shared" si="107"/>
        <v>0</v>
      </c>
      <c r="E456" s="248">
        <f t="shared" si="108"/>
        <v>0</v>
      </c>
      <c r="F456" s="248">
        <f t="shared" si="109"/>
        <v>0</v>
      </c>
      <c r="G456" s="248">
        <f t="shared" si="110"/>
        <v>0</v>
      </c>
      <c r="H456" s="248">
        <f t="shared" si="111"/>
        <v>0</v>
      </c>
      <c r="I456" s="248">
        <f t="shared" si="112"/>
        <v>0</v>
      </c>
      <c r="J456" s="248">
        <f t="shared" si="113"/>
        <v>0</v>
      </c>
      <c r="K456" s="248">
        <f t="shared" si="114"/>
        <v>0</v>
      </c>
      <c r="L456" s="248">
        <f t="shared" si="115"/>
        <v>0</v>
      </c>
      <c r="M456" s="248">
        <f t="shared" si="116"/>
        <v>0</v>
      </c>
      <c r="N456" s="248">
        <f t="shared" si="117"/>
        <v>0</v>
      </c>
      <c r="O456" s="248">
        <f t="shared" si="118"/>
        <v>0</v>
      </c>
      <c r="P456" s="248">
        <f t="shared" si="119"/>
        <v>0</v>
      </c>
      <c r="Q456" s="248">
        <f t="shared" si="120"/>
        <v>0</v>
      </c>
      <c r="R456" s="248">
        <f t="shared" si="121"/>
        <v>0</v>
      </c>
      <c r="S456" s="248">
        <f t="shared" si="122"/>
        <v>0</v>
      </c>
      <c r="T456" s="248">
        <f t="shared" si="123"/>
        <v>0</v>
      </c>
      <c r="U456" s="248">
        <f t="shared" si="124"/>
        <v>0</v>
      </c>
      <c r="V456" s="248">
        <f t="shared" si="125"/>
        <v>0</v>
      </c>
      <c r="W456" s="248">
        <f t="shared" si="126"/>
        <v>0</v>
      </c>
      <c r="X456" s="248">
        <f t="shared" si="127"/>
        <v>0</v>
      </c>
      <c r="Y456" s="248">
        <f t="shared" si="128"/>
        <v>0</v>
      </c>
      <c r="Z456" s="248">
        <f t="shared" si="129"/>
        <v>0</v>
      </c>
      <c r="AA456" s="248">
        <f t="shared" si="130"/>
        <v>0</v>
      </c>
      <c r="AB456" s="248">
        <f t="shared" si="131"/>
        <v>0</v>
      </c>
    </row>
    <row r="457" spans="2:28" hidden="1" outlineLevel="1">
      <c r="B457" s="556">
        <f t="shared" ref="B457:C457" si="145">B426</f>
        <v>19</v>
      </c>
      <c r="C457" s="248">
        <f t="shared" si="145"/>
        <v>0</v>
      </c>
      <c r="D457" s="248">
        <f t="shared" si="107"/>
        <v>0</v>
      </c>
      <c r="E457" s="248">
        <f t="shared" si="108"/>
        <v>0</v>
      </c>
      <c r="F457" s="248">
        <f t="shared" si="109"/>
        <v>0</v>
      </c>
      <c r="G457" s="248">
        <f t="shared" si="110"/>
        <v>0</v>
      </c>
      <c r="H457" s="248">
        <f t="shared" si="111"/>
        <v>0</v>
      </c>
      <c r="I457" s="248">
        <f t="shared" si="112"/>
        <v>0</v>
      </c>
      <c r="J457" s="248">
        <f t="shared" si="113"/>
        <v>0</v>
      </c>
      <c r="K457" s="248">
        <f t="shared" si="114"/>
        <v>0</v>
      </c>
      <c r="L457" s="248">
        <f t="shared" si="115"/>
        <v>0</v>
      </c>
      <c r="M457" s="248">
        <f t="shared" si="116"/>
        <v>0</v>
      </c>
      <c r="N457" s="248">
        <f t="shared" si="117"/>
        <v>0</v>
      </c>
      <c r="O457" s="248">
        <f t="shared" si="118"/>
        <v>0</v>
      </c>
      <c r="P457" s="248">
        <f t="shared" si="119"/>
        <v>0</v>
      </c>
      <c r="Q457" s="248">
        <f t="shared" si="120"/>
        <v>0</v>
      </c>
      <c r="R457" s="248">
        <f t="shared" si="121"/>
        <v>0</v>
      </c>
      <c r="S457" s="248">
        <f t="shared" si="122"/>
        <v>0</v>
      </c>
      <c r="T457" s="248">
        <f t="shared" si="123"/>
        <v>0</v>
      </c>
      <c r="U457" s="248">
        <f t="shared" si="124"/>
        <v>0</v>
      </c>
      <c r="V457" s="248">
        <f t="shared" si="125"/>
        <v>0</v>
      </c>
      <c r="W457" s="248">
        <f t="shared" si="126"/>
        <v>0</v>
      </c>
      <c r="X457" s="248">
        <f t="shared" si="127"/>
        <v>0</v>
      </c>
      <c r="Y457" s="248">
        <f t="shared" si="128"/>
        <v>0</v>
      </c>
      <c r="Z457" s="248">
        <f t="shared" si="129"/>
        <v>0</v>
      </c>
      <c r="AA457" s="248">
        <f t="shared" si="130"/>
        <v>0</v>
      </c>
      <c r="AB457" s="248">
        <f t="shared" si="131"/>
        <v>0</v>
      </c>
    </row>
    <row r="458" spans="2:28" hidden="1" outlineLevel="1">
      <c r="B458" s="556">
        <f t="shared" ref="B458:C458" si="146">B427</f>
        <v>20</v>
      </c>
      <c r="C458" s="248">
        <f t="shared" si="146"/>
        <v>0</v>
      </c>
      <c r="D458" s="248">
        <f t="shared" si="107"/>
        <v>0</v>
      </c>
      <c r="E458" s="248">
        <f t="shared" si="108"/>
        <v>0</v>
      </c>
      <c r="F458" s="248">
        <f t="shared" si="109"/>
        <v>0</v>
      </c>
      <c r="G458" s="248">
        <f t="shared" si="110"/>
        <v>0</v>
      </c>
      <c r="H458" s="248">
        <f t="shared" si="111"/>
        <v>0</v>
      </c>
      <c r="I458" s="248">
        <f t="shared" si="112"/>
        <v>0</v>
      </c>
      <c r="J458" s="248">
        <f t="shared" si="113"/>
        <v>0</v>
      </c>
      <c r="K458" s="248">
        <f t="shared" si="114"/>
        <v>0</v>
      </c>
      <c r="L458" s="248">
        <f t="shared" si="115"/>
        <v>0</v>
      </c>
      <c r="M458" s="248">
        <f t="shared" si="116"/>
        <v>0</v>
      </c>
      <c r="N458" s="248">
        <f t="shared" si="117"/>
        <v>0</v>
      </c>
      <c r="O458" s="248">
        <f t="shared" si="118"/>
        <v>0</v>
      </c>
      <c r="P458" s="248">
        <f t="shared" si="119"/>
        <v>0</v>
      </c>
      <c r="Q458" s="248">
        <f t="shared" si="120"/>
        <v>0</v>
      </c>
      <c r="R458" s="248">
        <f t="shared" si="121"/>
        <v>0</v>
      </c>
      <c r="S458" s="248">
        <f t="shared" si="122"/>
        <v>0</v>
      </c>
      <c r="T458" s="248">
        <f t="shared" si="123"/>
        <v>0</v>
      </c>
      <c r="U458" s="248">
        <f t="shared" si="124"/>
        <v>0</v>
      </c>
      <c r="V458" s="248">
        <f t="shared" si="125"/>
        <v>0</v>
      </c>
      <c r="W458" s="248">
        <f t="shared" si="126"/>
        <v>0</v>
      </c>
      <c r="X458" s="248">
        <f t="shared" si="127"/>
        <v>0</v>
      </c>
      <c r="Y458" s="248">
        <f t="shared" si="128"/>
        <v>0</v>
      </c>
      <c r="Z458" s="248">
        <f t="shared" si="129"/>
        <v>0</v>
      </c>
      <c r="AA458" s="248">
        <f t="shared" si="130"/>
        <v>0</v>
      </c>
      <c r="AB458" s="248">
        <f t="shared" si="131"/>
        <v>0</v>
      </c>
    </row>
    <row r="459" spans="2:28" hidden="1" outlineLevel="1">
      <c r="B459" s="556">
        <f t="shared" ref="B459:C459" si="147">B428</f>
        <v>21</v>
      </c>
      <c r="C459" s="248">
        <f t="shared" si="147"/>
        <v>0</v>
      </c>
      <c r="D459" s="248">
        <f t="shared" si="107"/>
        <v>0</v>
      </c>
      <c r="E459" s="248">
        <f t="shared" si="108"/>
        <v>0</v>
      </c>
      <c r="F459" s="248">
        <f t="shared" si="109"/>
        <v>0</v>
      </c>
      <c r="G459" s="248">
        <f t="shared" si="110"/>
        <v>0</v>
      </c>
      <c r="H459" s="248">
        <f t="shared" si="111"/>
        <v>0</v>
      </c>
      <c r="I459" s="248">
        <f t="shared" si="112"/>
        <v>0</v>
      </c>
      <c r="J459" s="248">
        <f t="shared" si="113"/>
        <v>0</v>
      </c>
      <c r="K459" s="248">
        <f t="shared" si="114"/>
        <v>0</v>
      </c>
      <c r="L459" s="248">
        <f t="shared" si="115"/>
        <v>0</v>
      </c>
      <c r="M459" s="248">
        <f t="shared" si="116"/>
        <v>0</v>
      </c>
      <c r="N459" s="248">
        <f t="shared" si="117"/>
        <v>0</v>
      </c>
      <c r="O459" s="248">
        <f t="shared" si="118"/>
        <v>0</v>
      </c>
      <c r="P459" s="248">
        <f t="shared" si="119"/>
        <v>0</v>
      </c>
      <c r="Q459" s="248">
        <f t="shared" si="120"/>
        <v>0</v>
      </c>
      <c r="R459" s="248">
        <f t="shared" si="121"/>
        <v>0</v>
      </c>
      <c r="S459" s="248">
        <f t="shared" si="122"/>
        <v>0</v>
      </c>
      <c r="T459" s="248">
        <f t="shared" si="123"/>
        <v>0</v>
      </c>
      <c r="U459" s="248">
        <f t="shared" si="124"/>
        <v>0</v>
      </c>
      <c r="V459" s="248">
        <f t="shared" si="125"/>
        <v>0</v>
      </c>
      <c r="W459" s="248">
        <f t="shared" si="126"/>
        <v>0</v>
      </c>
      <c r="X459" s="248">
        <f t="shared" si="127"/>
        <v>0</v>
      </c>
      <c r="Y459" s="248">
        <f t="shared" si="128"/>
        <v>0</v>
      </c>
      <c r="Z459" s="248">
        <f t="shared" si="129"/>
        <v>0</v>
      </c>
      <c r="AA459" s="248">
        <f t="shared" si="130"/>
        <v>0</v>
      </c>
      <c r="AB459" s="248">
        <f t="shared" si="131"/>
        <v>0</v>
      </c>
    </row>
    <row r="460" spans="2:28" hidden="1" outlineLevel="1">
      <c r="B460" s="556">
        <f t="shared" ref="B460:C460" si="148">B429</f>
        <v>22</v>
      </c>
      <c r="C460" s="248">
        <f t="shared" si="148"/>
        <v>0</v>
      </c>
      <c r="D460" s="248">
        <f t="shared" si="107"/>
        <v>0</v>
      </c>
      <c r="E460" s="248">
        <f t="shared" si="108"/>
        <v>0</v>
      </c>
      <c r="F460" s="248">
        <f t="shared" si="109"/>
        <v>0</v>
      </c>
      <c r="G460" s="248">
        <f t="shared" si="110"/>
        <v>0</v>
      </c>
      <c r="H460" s="248">
        <f t="shared" si="111"/>
        <v>0</v>
      </c>
      <c r="I460" s="248">
        <f t="shared" si="112"/>
        <v>0</v>
      </c>
      <c r="J460" s="248">
        <f t="shared" si="113"/>
        <v>0</v>
      </c>
      <c r="K460" s="248">
        <f t="shared" si="114"/>
        <v>0</v>
      </c>
      <c r="L460" s="248">
        <f t="shared" si="115"/>
        <v>0</v>
      </c>
      <c r="M460" s="248">
        <f t="shared" si="116"/>
        <v>0</v>
      </c>
      <c r="N460" s="248">
        <f t="shared" si="117"/>
        <v>0</v>
      </c>
      <c r="O460" s="248">
        <f t="shared" si="118"/>
        <v>0</v>
      </c>
      <c r="P460" s="248">
        <f t="shared" si="119"/>
        <v>0</v>
      </c>
      <c r="Q460" s="248">
        <f t="shared" si="120"/>
        <v>0</v>
      </c>
      <c r="R460" s="248">
        <f t="shared" si="121"/>
        <v>0</v>
      </c>
      <c r="S460" s="248">
        <f t="shared" si="122"/>
        <v>0</v>
      </c>
      <c r="T460" s="248">
        <f t="shared" si="123"/>
        <v>0</v>
      </c>
      <c r="U460" s="248">
        <f t="shared" si="124"/>
        <v>0</v>
      </c>
      <c r="V460" s="248">
        <f t="shared" si="125"/>
        <v>0</v>
      </c>
      <c r="W460" s="248">
        <f t="shared" si="126"/>
        <v>0</v>
      </c>
      <c r="X460" s="248">
        <f t="shared" si="127"/>
        <v>0</v>
      </c>
      <c r="Y460" s="248">
        <f t="shared" si="128"/>
        <v>0</v>
      </c>
      <c r="Z460" s="248">
        <f t="shared" si="129"/>
        <v>0</v>
      </c>
      <c r="AA460" s="248">
        <f t="shared" si="130"/>
        <v>0</v>
      </c>
      <c r="AB460" s="248">
        <f t="shared" si="131"/>
        <v>0</v>
      </c>
    </row>
    <row r="461" spans="2:28" hidden="1" outlineLevel="1">
      <c r="B461" s="556">
        <f t="shared" ref="B461:C461" si="149">B430</f>
        <v>23</v>
      </c>
      <c r="C461" s="248">
        <f t="shared" si="149"/>
        <v>0</v>
      </c>
      <c r="D461" s="248">
        <f t="shared" si="107"/>
        <v>0</v>
      </c>
      <c r="E461" s="248">
        <f t="shared" si="108"/>
        <v>0</v>
      </c>
      <c r="F461" s="248">
        <f t="shared" si="109"/>
        <v>0</v>
      </c>
      <c r="G461" s="248">
        <f t="shared" si="110"/>
        <v>0</v>
      </c>
      <c r="H461" s="248">
        <f t="shared" si="111"/>
        <v>0</v>
      </c>
      <c r="I461" s="248">
        <f t="shared" si="112"/>
        <v>0</v>
      </c>
      <c r="J461" s="248">
        <f t="shared" si="113"/>
        <v>0</v>
      </c>
      <c r="K461" s="248">
        <f t="shared" si="114"/>
        <v>0</v>
      </c>
      <c r="L461" s="248">
        <f t="shared" si="115"/>
        <v>0</v>
      </c>
      <c r="M461" s="248">
        <f t="shared" si="116"/>
        <v>0</v>
      </c>
      <c r="N461" s="248">
        <f t="shared" si="117"/>
        <v>0</v>
      </c>
      <c r="O461" s="248">
        <f t="shared" si="118"/>
        <v>0</v>
      </c>
      <c r="P461" s="248">
        <f t="shared" si="119"/>
        <v>0</v>
      </c>
      <c r="Q461" s="248">
        <f t="shared" si="120"/>
        <v>0</v>
      </c>
      <c r="R461" s="248">
        <f t="shared" si="121"/>
        <v>0</v>
      </c>
      <c r="S461" s="248">
        <f t="shared" si="122"/>
        <v>0</v>
      </c>
      <c r="T461" s="248">
        <f t="shared" si="123"/>
        <v>0</v>
      </c>
      <c r="U461" s="248">
        <f t="shared" si="124"/>
        <v>0</v>
      </c>
      <c r="V461" s="248">
        <f t="shared" si="125"/>
        <v>0</v>
      </c>
      <c r="W461" s="248">
        <f t="shared" si="126"/>
        <v>0</v>
      </c>
      <c r="X461" s="248">
        <f t="shared" si="127"/>
        <v>0</v>
      </c>
      <c r="Y461" s="248">
        <f t="shared" si="128"/>
        <v>0</v>
      </c>
      <c r="Z461" s="248">
        <f t="shared" si="129"/>
        <v>0</v>
      </c>
      <c r="AA461" s="248">
        <f t="shared" si="130"/>
        <v>0</v>
      </c>
      <c r="AB461" s="248">
        <f t="shared" si="131"/>
        <v>0</v>
      </c>
    </row>
    <row r="462" spans="2:28" hidden="1" outlineLevel="1">
      <c r="B462" s="556">
        <f t="shared" ref="B462:C462" si="150">B431</f>
        <v>24</v>
      </c>
      <c r="C462" s="248">
        <f t="shared" si="150"/>
        <v>0</v>
      </c>
      <c r="D462" s="248">
        <f t="shared" si="107"/>
        <v>0</v>
      </c>
      <c r="E462" s="248">
        <f t="shared" si="108"/>
        <v>0</v>
      </c>
      <c r="F462" s="248">
        <f t="shared" si="109"/>
        <v>0</v>
      </c>
      <c r="G462" s="248">
        <f t="shared" si="110"/>
        <v>0</v>
      </c>
      <c r="H462" s="248">
        <f t="shared" si="111"/>
        <v>0</v>
      </c>
      <c r="I462" s="248">
        <f t="shared" si="112"/>
        <v>0</v>
      </c>
      <c r="J462" s="248">
        <f t="shared" si="113"/>
        <v>0</v>
      </c>
      <c r="K462" s="248">
        <f t="shared" si="114"/>
        <v>0</v>
      </c>
      <c r="L462" s="248">
        <f t="shared" si="115"/>
        <v>0</v>
      </c>
      <c r="M462" s="248">
        <f t="shared" si="116"/>
        <v>0</v>
      </c>
      <c r="N462" s="248">
        <f t="shared" si="117"/>
        <v>0</v>
      </c>
      <c r="O462" s="248">
        <f t="shared" si="118"/>
        <v>0</v>
      </c>
      <c r="P462" s="248">
        <f t="shared" si="119"/>
        <v>0</v>
      </c>
      <c r="Q462" s="248">
        <f t="shared" si="120"/>
        <v>0</v>
      </c>
      <c r="R462" s="248">
        <f t="shared" si="121"/>
        <v>0</v>
      </c>
      <c r="S462" s="248">
        <f t="shared" si="122"/>
        <v>0</v>
      </c>
      <c r="T462" s="248">
        <f t="shared" si="123"/>
        <v>0</v>
      </c>
      <c r="U462" s="248">
        <f t="shared" si="124"/>
        <v>0</v>
      </c>
      <c r="V462" s="248">
        <f t="shared" si="125"/>
        <v>0</v>
      </c>
      <c r="W462" s="248">
        <f t="shared" si="126"/>
        <v>0</v>
      </c>
      <c r="X462" s="248">
        <f t="shared" si="127"/>
        <v>0</v>
      </c>
      <c r="Y462" s="248">
        <f t="shared" si="128"/>
        <v>0</v>
      </c>
      <c r="Z462" s="248">
        <f t="shared" si="129"/>
        <v>0</v>
      </c>
      <c r="AA462" s="248">
        <f t="shared" si="130"/>
        <v>0</v>
      </c>
      <c r="AB462" s="248">
        <f t="shared" si="131"/>
        <v>0</v>
      </c>
    </row>
    <row r="463" spans="2:28" hidden="1" outlineLevel="1">
      <c r="B463" s="556">
        <f t="shared" ref="B463:C463" si="151">B432</f>
        <v>25</v>
      </c>
      <c r="C463" s="248">
        <f t="shared" si="151"/>
        <v>0</v>
      </c>
      <c r="D463" s="248">
        <f t="shared" si="107"/>
        <v>0</v>
      </c>
      <c r="E463" s="248">
        <f t="shared" si="108"/>
        <v>0</v>
      </c>
      <c r="F463" s="248">
        <f t="shared" si="109"/>
        <v>0</v>
      </c>
      <c r="G463" s="248">
        <f t="shared" si="110"/>
        <v>0</v>
      </c>
      <c r="H463" s="248">
        <f t="shared" si="111"/>
        <v>0</v>
      </c>
      <c r="I463" s="248">
        <f t="shared" si="112"/>
        <v>0</v>
      </c>
      <c r="J463" s="248">
        <f t="shared" si="113"/>
        <v>0</v>
      </c>
      <c r="K463" s="248">
        <f t="shared" si="114"/>
        <v>0</v>
      </c>
      <c r="L463" s="248">
        <f t="shared" si="115"/>
        <v>0</v>
      </c>
      <c r="M463" s="248">
        <f t="shared" si="116"/>
        <v>0</v>
      </c>
      <c r="N463" s="248">
        <f t="shared" si="117"/>
        <v>0</v>
      </c>
      <c r="O463" s="248">
        <f t="shared" si="118"/>
        <v>0</v>
      </c>
      <c r="P463" s="248">
        <f t="shared" si="119"/>
        <v>0</v>
      </c>
      <c r="Q463" s="248">
        <f t="shared" si="120"/>
        <v>0</v>
      </c>
      <c r="R463" s="248">
        <f t="shared" si="121"/>
        <v>0</v>
      </c>
      <c r="S463" s="248">
        <f t="shared" si="122"/>
        <v>0</v>
      </c>
      <c r="T463" s="248">
        <f t="shared" si="123"/>
        <v>0</v>
      </c>
      <c r="U463" s="248">
        <f t="shared" si="124"/>
        <v>0</v>
      </c>
      <c r="V463" s="248">
        <f t="shared" si="125"/>
        <v>0</v>
      </c>
      <c r="W463" s="248">
        <f t="shared" si="126"/>
        <v>0</v>
      </c>
      <c r="X463" s="248">
        <f t="shared" si="127"/>
        <v>0</v>
      </c>
      <c r="Y463" s="248">
        <f t="shared" si="128"/>
        <v>0</v>
      </c>
      <c r="Z463" s="248">
        <f t="shared" si="129"/>
        <v>0</v>
      </c>
      <c r="AA463" s="248">
        <f t="shared" si="130"/>
        <v>0</v>
      </c>
      <c r="AB463" s="248">
        <f t="shared" si="131"/>
        <v>0</v>
      </c>
    </row>
    <row r="464" spans="2:28" hidden="1" outlineLevel="1">
      <c r="B464" s="556">
        <f t="shared" ref="B464:C464" si="152">B433</f>
        <v>26</v>
      </c>
      <c r="C464" s="248">
        <f t="shared" si="152"/>
        <v>0</v>
      </c>
      <c r="D464" s="248">
        <f t="shared" si="107"/>
        <v>0</v>
      </c>
      <c r="E464" s="248">
        <f t="shared" si="108"/>
        <v>0</v>
      </c>
      <c r="F464" s="248">
        <f t="shared" si="109"/>
        <v>0</v>
      </c>
      <c r="G464" s="248">
        <f t="shared" si="110"/>
        <v>0</v>
      </c>
      <c r="H464" s="248">
        <f t="shared" si="111"/>
        <v>0</v>
      </c>
      <c r="I464" s="248">
        <f t="shared" si="112"/>
        <v>0</v>
      </c>
      <c r="J464" s="248">
        <f t="shared" si="113"/>
        <v>0</v>
      </c>
      <c r="K464" s="248">
        <f t="shared" si="114"/>
        <v>0</v>
      </c>
      <c r="L464" s="248">
        <f t="shared" si="115"/>
        <v>0</v>
      </c>
      <c r="M464" s="248">
        <f t="shared" si="116"/>
        <v>0</v>
      </c>
      <c r="N464" s="248">
        <f t="shared" si="117"/>
        <v>0</v>
      </c>
      <c r="O464" s="248">
        <f t="shared" si="118"/>
        <v>0</v>
      </c>
      <c r="P464" s="248">
        <f t="shared" si="119"/>
        <v>0</v>
      </c>
      <c r="Q464" s="248">
        <f t="shared" si="120"/>
        <v>0</v>
      </c>
      <c r="R464" s="248">
        <f t="shared" si="121"/>
        <v>0</v>
      </c>
      <c r="S464" s="248">
        <f t="shared" si="122"/>
        <v>0</v>
      </c>
      <c r="T464" s="248">
        <f t="shared" si="123"/>
        <v>0</v>
      </c>
      <c r="U464" s="248">
        <f t="shared" si="124"/>
        <v>0</v>
      </c>
      <c r="V464" s="248">
        <f t="shared" si="125"/>
        <v>0</v>
      </c>
      <c r="W464" s="248">
        <f t="shared" si="126"/>
        <v>0</v>
      </c>
      <c r="X464" s="248">
        <f t="shared" si="127"/>
        <v>0</v>
      </c>
      <c r="Y464" s="248">
        <f t="shared" si="128"/>
        <v>0</v>
      </c>
      <c r="Z464" s="248">
        <f t="shared" si="129"/>
        <v>0</v>
      </c>
      <c r="AA464" s="248">
        <f t="shared" si="130"/>
        <v>0</v>
      </c>
      <c r="AB464" s="248">
        <f t="shared" si="131"/>
        <v>0</v>
      </c>
    </row>
    <row r="465" spans="2:28" hidden="1" outlineLevel="1">
      <c r="B465" s="556">
        <f t="shared" ref="B465:C465" si="153">B434</f>
        <v>27</v>
      </c>
      <c r="C465" s="248">
        <f t="shared" si="153"/>
        <v>0</v>
      </c>
      <c r="D465" s="248">
        <f t="shared" si="107"/>
        <v>0</v>
      </c>
      <c r="E465" s="248">
        <f t="shared" si="108"/>
        <v>0</v>
      </c>
      <c r="F465" s="248">
        <f t="shared" si="109"/>
        <v>0</v>
      </c>
      <c r="G465" s="248">
        <f t="shared" si="110"/>
        <v>0</v>
      </c>
      <c r="H465" s="248">
        <f t="shared" si="111"/>
        <v>0</v>
      </c>
      <c r="I465" s="248">
        <f t="shared" si="112"/>
        <v>0</v>
      </c>
      <c r="J465" s="248">
        <f t="shared" si="113"/>
        <v>0</v>
      </c>
      <c r="K465" s="248">
        <f t="shared" si="114"/>
        <v>0</v>
      </c>
      <c r="L465" s="248">
        <f t="shared" si="115"/>
        <v>0</v>
      </c>
      <c r="M465" s="248">
        <f t="shared" si="116"/>
        <v>0</v>
      </c>
      <c r="N465" s="248">
        <f t="shared" si="117"/>
        <v>0</v>
      </c>
      <c r="O465" s="248">
        <f t="shared" si="118"/>
        <v>0</v>
      </c>
      <c r="P465" s="248">
        <f t="shared" si="119"/>
        <v>0</v>
      </c>
      <c r="Q465" s="248">
        <f t="shared" si="120"/>
        <v>0</v>
      </c>
      <c r="R465" s="248">
        <f t="shared" si="121"/>
        <v>0</v>
      </c>
      <c r="S465" s="248">
        <f t="shared" si="122"/>
        <v>0</v>
      </c>
      <c r="T465" s="248">
        <f t="shared" si="123"/>
        <v>0</v>
      </c>
      <c r="U465" s="248">
        <f t="shared" si="124"/>
        <v>0</v>
      </c>
      <c r="V465" s="248">
        <f t="shared" si="125"/>
        <v>0</v>
      </c>
      <c r="W465" s="248">
        <f t="shared" si="126"/>
        <v>0</v>
      </c>
      <c r="X465" s="248">
        <f t="shared" si="127"/>
        <v>0</v>
      </c>
      <c r="Y465" s="248">
        <f t="shared" si="128"/>
        <v>0</v>
      </c>
      <c r="Z465" s="248">
        <f t="shared" si="129"/>
        <v>0</v>
      </c>
      <c r="AA465" s="248">
        <f t="shared" si="130"/>
        <v>0</v>
      </c>
      <c r="AB465" s="248">
        <f t="shared" si="131"/>
        <v>0</v>
      </c>
    </row>
    <row r="466" spans="2:28" hidden="1" outlineLevel="1">
      <c r="B466" s="556">
        <f t="shared" ref="B466:C466" si="154">B435</f>
        <v>28</v>
      </c>
      <c r="C466" s="248">
        <f t="shared" si="154"/>
        <v>0</v>
      </c>
      <c r="D466" s="248">
        <f t="shared" si="107"/>
        <v>0</v>
      </c>
      <c r="E466" s="248">
        <f t="shared" si="108"/>
        <v>0</v>
      </c>
      <c r="F466" s="248">
        <f t="shared" si="109"/>
        <v>0</v>
      </c>
      <c r="G466" s="248">
        <f t="shared" si="110"/>
        <v>0</v>
      </c>
      <c r="H466" s="248">
        <f t="shared" si="111"/>
        <v>0</v>
      </c>
      <c r="I466" s="248">
        <f t="shared" si="112"/>
        <v>0</v>
      </c>
      <c r="J466" s="248">
        <f t="shared" si="113"/>
        <v>0</v>
      </c>
      <c r="K466" s="248">
        <f t="shared" si="114"/>
        <v>0</v>
      </c>
      <c r="L466" s="248">
        <f t="shared" si="115"/>
        <v>0</v>
      </c>
      <c r="M466" s="248">
        <f t="shared" si="116"/>
        <v>0</v>
      </c>
      <c r="N466" s="248">
        <f t="shared" si="117"/>
        <v>0</v>
      </c>
      <c r="O466" s="248">
        <f t="shared" si="118"/>
        <v>0</v>
      </c>
      <c r="P466" s="248">
        <f t="shared" si="119"/>
        <v>0</v>
      </c>
      <c r="Q466" s="248">
        <f t="shared" si="120"/>
        <v>0</v>
      </c>
      <c r="R466" s="248">
        <f t="shared" si="121"/>
        <v>0</v>
      </c>
      <c r="S466" s="248">
        <f t="shared" si="122"/>
        <v>0</v>
      </c>
      <c r="T466" s="248">
        <f t="shared" si="123"/>
        <v>0</v>
      </c>
      <c r="U466" s="248">
        <f t="shared" si="124"/>
        <v>0</v>
      </c>
      <c r="V466" s="248">
        <f t="shared" si="125"/>
        <v>0</v>
      </c>
      <c r="W466" s="248">
        <f t="shared" si="126"/>
        <v>0</v>
      </c>
      <c r="X466" s="248">
        <f t="shared" si="127"/>
        <v>0</v>
      </c>
      <c r="Y466" s="248">
        <f t="shared" si="128"/>
        <v>0</v>
      </c>
      <c r="Z466" s="248">
        <f t="shared" si="129"/>
        <v>0</v>
      </c>
      <c r="AA466" s="248">
        <f t="shared" si="130"/>
        <v>0</v>
      </c>
      <c r="AB466" s="248">
        <f t="shared" si="131"/>
        <v>0</v>
      </c>
    </row>
    <row r="467" spans="2:28" hidden="1" outlineLevel="1">
      <c r="B467" s="556">
        <f t="shared" ref="B467:C467" si="155">B436</f>
        <v>29</v>
      </c>
      <c r="C467" s="248">
        <f t="shared" si="155"/>
        <v>0</v>
      </c>
      <c r="D467" s="248">
        <f t="shared" si="107"/>
        <v>0</v>
      </c>
      <c r="E467" s="248">
        <f t="shared" si="108"/>
        <v>0</v>
      </c>
      <c r="F467" s="248">
        <f t="shared" si="109"/>
        <v>0</v>
      </c>
      <c r="G467" s="248">
        <f t="shared" si="110"/>
        <v>0</v>
      </c>
      <c r="H467" s="248">
        <f t="shared" si="111"/>
        <v>0</v>
      </c>
      <c r="I467" s="248">
        <f t="shared" si="112"/>
        <v>0</v>
      </c>
      <c r="J467" s="248">
        <f t="shared" si="113"/>
        <v>0</v>
      </c>
      <c r="K467" s="248">
        <f t="shared" si="114"/>
        <v>0</v>
      </c>
      <c r="L467" s="248">
        <f t="shared" si="115"/>
        <v>0</v>
      </c>
      <c r="M467" s="248">
        <f t="shared" si="116"/>
        <v>0</v>
      </c>
      <c r="N467" s="248">
        <f t="shared" si="117"/>
        <v>0</v>
      </c>
      <c r="O467" s="248">
        <f t="shared" si="118"/>
        <v>0</v>
      </c>
      <c r="P467" s="248">
        <f t="shared" si="119"/>
        <v>0</v>
      </c>
      <c r="Q467" s="248">
        <f t="shared" si="120"/>
        <v>0</v>
      </c>
      <c r="R467" s="248">
        <f t="shared" si="121"/>
        <v>0</v>
      </c>
      <c r="S467" s="248">
        <f t="shared" si="122"/>
        <v>0</v>
      </c>
      <c r="T467" s="248">
        <f t="shared" si="123"/>
        <v>0</v>
      </c>
      <c r="U467" s="248">
        <f t="shared" si="124"/>
        <v>0</v>
      </c>
      <c r="V467" s="248">
        <f t="shared" si="125"/>
        <v>0</v>
      </c>
      <c r="W467" s="248">
        <f t="shared" si="126"/>
        <v>0</v>
      </c>
      <c r="X467" s="248">
        <f t="shared" si="127"/>
        <v>0</v>
      </c>
      <c r="Y467" s="248">
        <f t="shared" si="128"/>
        <v>0</v>
      </c>
      <c r="Z467" s="248">
        <f t="shared" si="129"/>
        <v>0</v>
      </c>
      <c r="AA467" s="248">
        <f t="shared" si="130"/>
        <v>0</v>
      </c>
      <c r="AB467" s="248">
        <f t="shared" si="131"/>
        <v>0</v>
      </c>
    </row>
    <row r="468" spans="2:28" hidden="1" outlineLevel="1">
      <c r="B468" s="556">
        <f t="shared" ref="B468:C468" si="156">B437</f>
        <v>30</v>
      </c>
      <c r="C468" s="248">
        <f t="shared" si="156"/>
        <v>0</v>
      </c>
      <c r="D468" s="248">
        <f t="shared" si="107"/>
        <v>0</v>
      </c>
      <c r="E468" s="248">
        <f t="shared" si="108"/>
        <v>0</v>
      </c>
      <c r="F468" s="248">
        <f t="shared" si="109"/>
        <v>0</v>
      </c>
      <c r="G468" s="248">
        <f t="shared" si="110"/>
        <v>0</v>
      </c>
      <c r="H468" s="248">
        <f t="shared" si="111"/>
        <v>0</v>
      </c>
      <c r="I468" s="248">
        <f t="shared" si="112"/>
        <v>0</v>
      </c>
      <c r="J468" s="248">
        <f t="shared" si="113"/>
        <v>0</v>
      </c>
      <c r="K468" s="248">
        <f t="shared" si="114"/>
        <v>0</v>
      </c>
      <c r="L468" s="248">
        <f t="shared" si="115"/>
        <v>0</v>
      </c>
      <c r="M468" s="248">
        <f t="shared" si="116"/>
        <v>0</v>
      </c>
      <c r="N468" s="248">
        <f t="shared" si="117"/>
        <v>0</v>
      </c>
      <c r="O468" s="248">
        <f t="shared" si="118"/>
        <v>0</v>
      </c>
      <c r="P468" s="248">
        <f t="shared" si="119"/>
        <v>0</v>
      </c>
      <c r="Q468" s="248">
        <f t="shared" si="120"/>
        <v>0</v>
      </c>
      <c r="R468" s="248">
        <f t="shared" si="121"/>
        <v>0</v>
      </c>
      <c r="S468" s="248">
        <f t="shared" si="122"/>
        <v>0</v>
      </c>
      <c r="T468" s="248">
        <f t="shared" si="123"/>
        <v>0</v>
      </c>
      <c r="U468" s="248">
        <f t="shared" si="124"/>
        <v>0</v>
      </c>
      <c r="V468" s="248">
        <f t="shared" si="125"/>
        <v>0</v>
      </c>
      <c r="W468" s="248">
        <f t="shared" si="126"/>
        <v>0</v>
      </c>
      <c r="X468" s="248">
        <f t="shared" si="127"/>
        <v>0</v>
      </c>
      <c r="Y468" s="248">
        <f t="shared" si="128"/>
        <v>0</v>
      </c>
      <c r="Z468" s="248">
        <f t="shared" si="129"/>
        <v>0</v>
      </c>
      <c r="AA468" s="248">
        <f t="shared" si="130"/>
        <v>0</v>
      </c>
      <c r="AB468" s="248">
        <f t="shared" si="131"/>
        <v>0</v>
      </c>
    </row>
    <row r="469" spans="2:28" hidden="1" outlineLevel="1">
      <c r="B469" s="556"/>
      <c r="C469" s="21" t="s">
        <v>282</v>
      </c>
    </row>
    <row r="470" spans="2:28" hidden="1" outlineLevel="1">
      <c r="B470" s="556"/>
      <c r="C470" s="4" t="str">
        <f t="shared" ref="C470:C473" si="157">C439</f>
        <v>Studio</v>
      </c>
      <c r="D470" s="248"/>
      <c r="E470" s="4">
        <f t="shared" ref="E470:AB470" si="158">IF(D439&lt;($T344+$E344),E408*MIN($G344,($T344+$E344)-D439),0)</f>
        <v>0</v>
      </c>
      <c r="F470" s="4">
        <f t="shared" si="158"/>
        <v>2</v>
      </c>
      <c r="G470" s="4">
        <f t="shared" si="158"/>
        <v>2</v>
      </c>
      <c r="H470" s="4">
        <f t="shared" si="158"/>
        <v>0</v>
      </c>
      <c r="I470" s="4">
        <f t="shared" si="158"/>
        <v>0</v>
      </c>
      <c r="J470" s="4">
        <f t="shared" si="158"/>
        <v>0</v>
      </c>
      <c r="K470" s="4">
        <f t="shared" si="158"/>
        <v>0</v>
      </c>
      <c r="L470" s="4">
        <f t="shared" si="158"/>
        <v>0</v>
      </c>
      <c r="M470" s="4">
        <f t="shared" si="158"/>
        <v>0</v>
      </c>
      <c r="N470" s="4">
        <f t="shared" si="158"/>
        <v>0</v>
      </c>
      <c r="O470" s="4">
        <f t="shared" si="158"/>
        <v>0</v>
      </c>
      <c r="P470" s="4">
        <f t="shared" si="158"/>
        <v>0</v>
      </c>
      <c r="Q470" s="4">
        <f t="shared" si="158"/>
        <v>0</v>
      </c>
      <c r="R470" s="4">
        <f t="shared" si="158"/>
        <v>0</v>
      </c>
      <c r="S470" s="4">
        <f t="shared" si="158"/>
        <v>0</v>
      </c>
      <c r="T470" s="4">
        <f t="shared" si="158"/>
        <v>0</v>
      </c>
      <c r="U470" s="4">
        <f t="shared" si="158"/>
        <v>0</v>
      </c>
      <c r="V470" s="4">
        <f t="shared" si="158"/>
        <v>0</v>
      </c>
      <c r="W470" s="4">
        <f t="shared" si="158"/>
        <v>0</v>
      </c>
      <c r="X470" s="4">
        <f t="shared" si="158"/>
        <v>0</v>
      </c>
      <c r="Y470" s="4">
        <f t="shared" si="158"/>
        <v>0</v>
      </c>
      <c r="Z470" s="4">
        <f t="shared" si="158"/>
        <v>0</v>
      </c>
      <c r="AA470" s="4">
        <f t="shared" si="158"/>
        <v>0</v>
      </c>
      <c r="AB470" s="4">
        <f t="shared" si="158"/>
        <v>0</v>
      </c>
    </row>
    <row r="471" spans="2:28" hidden="1" outlineLevel="1">
      <c r="B471" s="556"/>
      <c r="C471" s="4" t="str">
        <f t="shared" si="157"/>
        <v xml:space="preserve">1 Bed / 1 Bath </v>
      </c>
      <c r="D471" s="248"/>
      <c r="E471" s="4">
        <f t="shared" ref="E471:AB471" si="159">IF(D440&lt;($T345+$E345),E409*MIN($G345,($T345+$E345)-D440),0)</f>
        <v>0</v>
      </c>
      <c r="F471" s="4">
        <f t="shared" si="159"/>
        <v>0</v>
      </c>
      <c r="G471" s="4">
        <f t="shared" si="159"/>
        <v>0</v>
      </c>
      <c r="H471" s="4">
        <f t="shared" si="159"/>
        <v>0</v>
      </c>
      <c r="I471" s="4">
        <f t="shared" si="159"/>
        <v>0</v>
      </c>
      <c r="J471" s="4">
        <f t="shared" si="159"/>
        <v>0</v>
      </c>
      <c r="K471" s="4">
        <f t="shared" si="159"/>
        <v>0</v>
      </c>
      <c r="L471" s="4">
        <f t="shared" si="159"/>
        <v>0</v>
      </c>
      <c r="M471" s="4">
        <f t="shared" si="159"/>
        <v>0</v>
      </c>
      <c r="N471" s="4">
        <f t="shared" si="159"/>
        <v>0</v>
      </c>
      <c r="O471" s="4">
        <f t="shared" si="159"/>
        <v>0</v>
      </c>
      <c r="P471" s="4">
        <f t="shared" si="159"/>
        <v>0</v>
      </c>
      <c r="Q471" s="4">
        <f t="shared" si="159"/>
        <v>0</v>
      </c>
      <c r="R471" s="4">
        <f t="shared" si="159"/>
        <v>0</v>
      </c>
      <c r="S471" s="4">
        <f t="shared" si="159"/>
        <v>0</v>
      </c>
      <c r="T471" s="4">
        <f t="shared" si="159"/>
        <v>0</v>
      </c>
      <c r="U471" s="4">
        <f t="shared" si="159"/>
        <v>0</v>
      </c>
      <c r="V471" s="4">
        <f t="shared" si="159"/>
        <v>0</v>
      </c>
      <c r="W471" s="4">
        <f t="shared" si="159"/>
        <v>0</v>
      </c>
      <c r="X471" s="4">
        <f t="shared" si="159"/>
        <v>0</v>
      </c>
      <c r="Y471" s="4">
        <f t="shared" si="159"/>
        <v>0</v>
      </c>
      <c r="Z471" s="4">
        <f t="shared" si="159"/>
        <v>0</v>
      </c>
      <c r="AA471" s="4">
        <f t="shared" si="159"/>
        <v>0</v>
      </c>
      <c r="AB471" s="4">
        <f t="shared" si="159"/>
        <v>0</v>
      </c>
    </row>
    <row r="472" spans="2:28" hidden="1" outlineLevel="1">
      <c r="B472" s="556"/>
      <c r="C472" s="4" t="str">
        <f t="shared" si="157"/>
        <v xml:space="preserve">1 Bed / 1 Bath </v>
      </c>
      <c r="D472" s="248"/>
      <c r="E472" s="4">
        <f t="shared" ref="E472:AB472" si="160">IF(D441&lt;($T346+$E346),E410*MIN($G346,($T346+$E346)-D441),0)</f>
        <v>0</v>
      </c>
      <c r="F472" s="4">
        <f t="shared" si="160"/>
        <v>2</v>
      </c>
      <c r="G472" s="4">
        <f t="shared" si="160"/>
        <v>1</v>
      </c>
      <c r="H472" s="4">
        <f t="shared" si="160"/>
        <v>0</v>
      </c>
      <c r="I472" s="4">
        <f t="shared" si="160"/>
        <v>0</v>
      </c>
      <c r="J472" s="4">
        <f t="shared" si="160"/>
        <v>0</v>
      </c>
      <c r="K472" s="4">
        <f t="shared" si="160"/>
        <v>0</v>
      </c>
      <c r="L472" s="4">
        <f t="shared" si="160"/>
        <v>0</v>
      </c>
      <c r="M472" s="4">
        <f t="shared" si="160"/>
        <v>0</v>
      </c>
      <c r="N472" s="4">
        <f t="shared" si="160"/>
        <v>0</v>
      </c>
      <c r="O472" s="4">
        <f t="shared" si="160"/>
        <v>0</v>
      </c>
      <c r="P472" s="4">
        <f t="shared" si="160"/>
        <v>0</v>
      </c>
      <c r="Q472" s="4">
        <f t="shared" si="160"/>
        <v>0</v>
      </c>
      <c r="R472" s="4">
        <f t="shared" si="160"/>
        <v>0</v>
      </c>
      <c r="S472" s="4">
        <f t="shared" si="160"/>
        <v>0</v>
      </c>
      <c r="T472" s="4">
        <f t="shared" si="160"/>
        <v>0</v>
      </c>
      <c r="U472" s="4">
        <f t="shared" si="160"/>
        <v>0</v>
      </c>
      <c r="V472" s="4">
        <f t="shared" si="160"/>
        <v>0</v>
      </c>
      <c r="W472" s="4">
        <f t="shared" si="160"/>
        <v>0</v>
      </c>
      <c r="X472" s="4">
        <f t="shared" si="160"/>
        <v>0</v>
      </c>
      <c r="Y472" s="4">
        <f t="shared" si="160"/>
        <v>0</v>
      </c>
      <c r="Z472" s="4">
        <f t="shared" si="160"/>
        <v>0</v>
      </c>
      <c r="AA472" s="4">
        <f t="shared" si="160"/>
        <v>0</v>
      </c>
      <c r="AB472" s="4">
        <f t="shared" si="160"/>
        <v>0</v>
      </c>
    </row>
    <row r="473" spans="2:28" hidden="1" outlineLevel="1">
      <c r="B473" s="556"/>
      <c r="C473" s="4" t="str">
        <f t="shared" si="157"/>
        <v xml:space="preserve">1 Bed / 1 Bath </v>
      </c>
      <c r="D473" s="248"/>
      <c r="E473" s="4">
        <f t="shared" ref="E473:AB473" si="161">IF(D442&lt;($T347+$E347),E411*MIN($G347,($T347+$E347)-D442),0)</f>
        <v>0</v>
      </c>
      <c r="F473" s="4">
        <f t="shared" si="161"/>
        <v>0</v>
      </c>
      <c r="G473" s="4">
        <f t="shared" si="161"/>
        <v>0</v>
      </c>
      <c r="H473" s="4">
        <f t="shared" si="161"/>
        <v>0</v>
      </c>
      <c r="I473" s="4">
        <f t="shared" si="161"/>
        <v>0</v>
      </c>
      <c r="J473" s="4">
        <f t="shared" si="161"/>
        <v>0</v>
      </c>
      <c r="K473" s="4">
        <f t="shared" si="161"/>
        <v>0</v>
      </c>
      <c r="L473" s="4">
        <f t="shared" si="161"/>
        <v>0</v>
      </c>
      <c r="M473" s="4">
        <f t="shared" si="161"/>
        <v>0</v>
      </c>
      <c r="N473" s="4">
        <f t="shared" si="161"/>
        <v>0</v>
      </c>
      <c r="O473" s="4">
        <f t="shared" si="161"/>
        <v>0</v>
      </c>
      <c r="P473" s="4">
        <f t="shared" si="161"/>
        <v>0</v>
      </c>
      <c r="Q473" s="4">
        <f t="shared" si="161"/>
        <v>0</v>
      </c>
      <c r="R473" s="4">
        <f t="shared" si="161"/>
        <v>0</v>
      </c>
      <c r="S473" s="4">
        <f t="shared" si="161"/>
        <v>0</v>
      </c>
      <c r="T473" s="4">
        <f t="shared" si="161"/>
        <v>0</v>
      </c>
      <c r="U473" s="4">
        <f t="shared" si="161"/>
        <v>0</v>
      </c>
      <c r="V473" s="4">
        <f t="shared" si="161"/>
        <v>0</v>
      </c>
      <c r="W473" s="4">
        <f t="shared" si="161"/>
        <v>0</v>
      </c>
      <c r="X473" s="4">
        <f t="shared" si="161"/>
        <v>0</v>
      </c>
      <c r="Y473" s="4">
        <f t="shared" si="161"/>
        <v>0</v>
      </c>
      <c r="Z473" s="4">
        <f t="shared" si="161"/>
        <v>0</v>
      </c>
      <c r="AA473" s="4">
        <f t="shared" si="161"/>
        <v>0</v>
      </c>
      <c r="AB473" s="4">
        <f t="shared" si="161"/>
        <v>0</v>
      </c>
    </row>
    <row r="474" spans="2:28" hidden="1" outlineLevel="1">
      <c r="B474" s="556"/>
      <c r="C474" s="10" t="str">
        <f t="shared" ref="C474" si="162">C443</f>
        <v xml:space="preserve">2 Bed / 1 Bath </v>
      </c>
      <c r="D474" s="248"/>
      <c r="E474" s="4">
        <f t="shared" ref="E474:AB474" si="163">IF(D443&lt;($T348+$E348),E412*MIN($G348,($T348+$E348)-D443),0)</f>
        <v>0</v>
      </c>
      <c r="F474" s="4">
        <f t="shared" si="163"/>
        <v>0</v>
      </c>
      <c r="G474" s="4">
        <f t="shared" si="163"/>
        <v>0</v>
      </c>
      <c r="H474" s="4">
        <f t="shared" si="163"/>
        <v>0</v>
      </c>
      <c r="I474" s="4">
        <f t="shared" si="163"/>
        <v>0</v>
      </c>
      <c r="J474" s="4">
        <f t="shared" si="163"/>
        <v>0</v>
      </c>
      <c r="K474" s="4">
        <f t="shared" si="163"/>
        <v>0</v>
      </c>
      <c r="L474" s="4">
        <f t="shared" si="163"/>
        <v>0</v>
      </c>
      <c r="M474" s="4">
        <f t="shared" si="163"/>
        <v>0</v>
      </c>
      <c r="N474" s="4">
        <f t="shared" si="163"/>
        <v>0</v>
      </c>
      <c r="O474" s="4">
        <f t="shared" si="163"/>
        <v>0</v>
      </c>
      <c r="P474" s="4">
        <f t="shared" si="163"/>
        <v>0</v>
      </c>
      <c r="Q474" s="4">
        <f t="shared" si="163"/>
        <v>0</v>
      </c>
      <c r="R474" s="4">
        <f t="shared" si="163"/>
        <v>0</v>
      </c>
      <c r="S474" s="4">
        <f t="shared" si="163"/>
        <v>0</v>
      </c>
      <c r="T474" s="4">
        <f t="shared" si="163"/>
        <v>0</v>
      </c>
      <c r="U474" s="4">
        <f t="shared" si="163"/>
        <v>0</v>
      </c>
      <c r="V474" s="4">
        <f t="shared" si="163"/>
        <v>0</v>
      </c>
      <c r="W474" s="4">
        <f t="shared" si="163"/>
        <v>0</v>
      </c>
      <c r="X474" s="4">
        <f t="shared" si="163"/>
        <v>0</v>
      </c>
      <c r="Y474" s="4">
        <f t="shared" si="163"/>
        <v>0</v>
      </c>
      <c r="Z474" s="4">
        <f t="shared" si="163"/>
        <v>0</v>
      </c>
      <c r="AA474" s="4">
        <f t="shared" si="163"/>
        <v>0</v>
      </c>
      <c r="AB474" s="4">
        <f t="shared" si="163"/>
        <v>0</v>
      </c>
    </row>
    <row r="475" spans="2:28" hidden="1" outlineLevel="1">
      <c r="B475" s="556"/>
      <c r="C475" s="10" t="str">
        <f t="shared" ref="C475" si="164">C444</f>
        <v xml:space="preserve">2 Bed / 1 Bath </v>
      </c>
      <c r="D475" s="248"/>
      <c r="E475" s="4">
        <f t="shared" ref="E475:AB475" si="165">IF(D444&lt;($T349+$E349),E413*MIN($G349,($T349+$E349)-D444),0)</f>
        <v>0</v>
      </c>
      <c r="F475" s="4">
        <f t="shared" si="165"/>
        <v>0</v>
      </c>
      <c r="G475" s="4">
        <f t="shared" si="165"/>
        <v>0</v>
      </c>
      <c r="H475" s="4">
        <f t="shared" si="165"/>
        <v>0</v>
      </c>
      <c r="I475" s="4">
        <f t="shared" si="165"/>
        <v>0</v>
      </c>
      <c r="J475" s="4">
        <f t="shared" si="165"/>
        <v>0</v>
      </c>
      <c r="K475" s="4">
        <f t="shared" si="165"/>
        <v>0</v>
      </c>
      <c r="L475" s="4">
        <f t="shared" si="165"/>
        <v>0</v>
      </c>
      <c r="M475" s="4">
        <f t="shared" si="165"/>
        <v>0</v>
      </c>
      <c r="N475" s="4">
        <f t="shared" si="165"/>
        <v>0</v>
      </c>
      <c r="O475" s="4">
        <f t="shared" si="165"/>
        <v>0</v>
      </c>
      <c r="P475" s="4">
        <f t="shared" si="165"/>
        <v>0</v>
      </c>
      <c r="Q475" s="4">
        <f t="shared" si="165"/>
        <v>0</v>
      </c>
      <c r="R475" s="4">
        <f t="shared" si="165"/>
        <v>0</v>
      </c>
      <c r="S475" s="4">
        <f t="shared" si="165"/>
        <v>0</v>
      </c>
      <c r="T475" s="4">
        <f t="shared" si="165"/>
        <v>0</v>
      </c>
      <c r="U475" s="4">
        <f t="shared" si="165"/>
        <v>0</v>
      </c>
      <c r="V475" s="4">
        <f t="shared" si="165"/>
        <v>0</v>
      </c>
      <c r="W475" s="4">
        <f t="shared" si="165"/>
        <v>0</v>
      </c>
      <c r="X475" s="4">
        <f t="shared" si="165"/>
        <v>0</v>
      </c>
      <c r="Y475" s="4">
        <f t="shared" si="165"/>
        <v>0</v>
      </c>
      <c r="Z475" s="4">
        <f t="shared" si="165"/>
        <v>0</v>
      </c>
      <c r="AA475" s="4">
        <f t="shared" si="165"/>
        <v>0</v>
      </c>
      <c r="AB475" s="4">
        <f t="shared" si="165"/>
        <v>0</v>
      </c>
    </row>
    <row r="476" spans="2:28" hidden="1" outlineLevel="1">
      <c r="B476" s="556"/>
      <c r="C476" s="10" t="str">
        <f t="shared" ref="C476" si="166">C445</f>
        <v xml:space="preserve">2 Bed / 1 Bath </v>
      </c>
      <c r="D476" s="248"/>
      <c r="E476" s="4">
        <f t="shared" ref="E476:AB476" si="167">IF(D445&lt;($T350+$E350),E414*MIN($G350,($T350+$E350)-D445),0)</f>
        <v>0</v>
      </c>
      <c r="F476" s="4">
        <f t="shared" si="167"/>
        <v>1</v>
      </c>
      <c r="G476" s="4">
        <f t="shared" si="167"/>
        <v>0</v>
      </c>
      <c r="H476" s="4">
        <f t="shared" si="167"/>
        <v>0</v>
      </c>
      <c r="I476" s="4">
        <f t="shared" si="167"/>
        <v>0</v>
      </c>
      <c r="J476" s="4">
        <f t="shared" si="167"/>
        <v>0</v>
      </c>
      <c r="K476" s="4">
        <f t="shared" si="167"/>
        <v>0</v>
      </c>
      <c r="L476" s="4">
        <f t="shared" si="167"/>
        <v>0</v>
      </c>
      <c r="M476" s="4">
        <f t="shared" si="167"/>
        <v>0</v>
      </c>
      <c r="N476" s="4">
        <f t="shared" si="167"/>
        <v>0</v>
      </c>
      <c r="O476" s="4">
        <f t="shared" si="167"/>
        <v>0</v>
      </c>
      <c r="P476" s="4">
        <f t="shared" si="167"/>
        <v>0</v>
      </c>
      <c r="Q476" s="4">
        <f t="shared" si="167"/>
        <v>0</v>
      </c>
      <c r="R476" s="4">
        <f t="shared" si="167"/>
        <v>0</v>
      </c>
      <c r="S476" s="4">
        <f t="shared" si="167"/>
        <v>0</v>
      </c>
      <c r="T476" s="4">
        <f t="shared" si="167"/>
        <v>0</v>
      </c>
      <c r="U476" s="4">
        <f t="shared" si="167"/>
        <v>0</v>
      </c>
      <c r="V476" s="4">
        <f t="shared" si="167"/>
        <v>0</v>
      </c>
      <c r="W476" s="4">
        <f t="shared" si="167"/>
        <v>0</v>
      </c>
      <c r="X476" s="4">
        <f t="shared" si="167"/>
        <v>0</v>
      </c>
      <c r="Y476" s="4">
        <f t="shared" si="167"/>
        <v>0</v>
      </c>
      <c r="Z476" s="4">
        <f t="shared" si="167"/>
        <v>0</v>
      </c>
      <c r="AA476" s="4">
        <f t="shared" si="167"/>
        <v>0</v>
      </c>
      <c r="AB476" s="4">
        <f t="shared" si="167"/>
        <v>0</v>
      </c>
    </row>
    <row r="477" spans="2:28" hidden="1" outlineLevel="1">
      <c r="B477" s="556"/>
      <c r="C477" s="10" t="str">
        <f t="shared" ref="C477" si="168">C446</f>
        <v xml:space="preserve">2 Bed / 2 Bath </v>
      </c>
      <c r="D477" s="248"/>
      <c r="E477" s="4">
        <f t="shared" ref="E477:AB477" si="169">IF(D446&lt;($T351+$E351),E415*MIN($G351,($T351+$E351)-D446),0)</f>
        <v>0</v>
      </c>
      <c r="F477" s="4">
        <f t="shared" si="169"/>
        <v>0</v>
      </c>
      <c r="G477" s="4">
        <f t="shared" si="169"/>
        <v>0</v>
      </c>
      <c r="H477" s="4">
        <f t="shared" si="169"/>
        <v>0</v>
      </c>
      <c r="I477" s="4">
        <f t="shared" si="169"/>
        <v>0</v>
      </c>
      <c r="J477" s="4">
        <f t="shared" si="169"/>
        <v>0</v>
      </c>
      <c r="K477" s="4">
        <f t="shared" si="169"/>
        <v>0</v>
      </c>
      <c r="L477" s="4">
        <f t="shared" si="169"/>
        <v>0</v>
      </c>
      <c r="M477" s="4">
        <f t="shared" si="169"/>
        <v>0</v>
      </c>
      <c r="N477" s="4">
        <f t="shared" si="169"/>
        <v>0</v>
      </c>
      <c r="O477" s="4">
        <f t="shared" si="169"/>
        <v>0</v>
      </c>
      <c r="P477" s="4">
        <f t="shared" si="169"/>
        <v>0</v>
      </c>
      <c r="Q477" s="4">
        <f t="shared" si="169"/>
        <v>0</v>
      </c>
      <c r="R477" s="4">
        <f t="shared" si="169"/>
        <v>0</v>
      </c>
      <c r="S477" s="4">
        <f t="shared" si="169"/>
        <v>0</v>
      </c>
      <c r="T477" s="4">
        <f t="shared" si="169"/>
        <v>0</v>
      </c>
      <c r="U477" s="4">
        <f t="shared" si="169"/>
        <v>0</v>
      </c>
      <c r="V477" s="4">
        <f t="shared" si="169"/>
        <v>0</v>
      </c>
      <c r="W477" s="4">
        <f t="shared" si="169"/>
        <v>0</v>
      </c>
      <c r="X477" s="4">
        <f t="shared" si="169"/>
        <v>0</v>
      </c>
      <c r="Y477" s="4">
        <f t="shared" si="169"/>
        <v>0</v>
      </c>
      <c r="Z477" s="4">
        <f t="shared" si="169"/>
        <v>0</v>
      </c>
      <c r="AA477" s="4">
        <f t="shared" si="169"/>
        <v>0</v>
      </c>
      <c r="AB477" s="4">
        <f t="shared" si="169"/>
        <v>0</v>
      </c>
    </row>
    <row r="478" spans="2:28" hidden="1" outlineLevel="1">
      <c r="B478" s="556"/>
      <c r="C478" s="10" t="str">
        <f t="shared" ref="C478" si="170">C447</f>
        <v>2 Bed / 1 Bath + Den</v>
      </c>
      <c r="D478" s="248"/>
      <c r="E478" s="4">
        <f t="shared" ref="E478:AB478" si="171">IF(D447&lt;($T352+$E352),E416*MIN($G352,($T352+$E352)-D447),0)</f>
        <v>0</v>
      </c>
      <c r="F478" s="4">
        <f t="shared" si="171"/>
        <v>0</v>
      </c>
      <c r="G478" s="4">
        <f t="shared" si="171"/>
        <v>0</v>
      </c>
      <c r="H478" s="4">
        <f t="shared" si="171"/>
        <v>0</v>
      </c>
      <c r="I478" s="4">
        <f t="shared" si="171"/>
        <v>0</v>
      </c>
      <c r="J478" s="4">
        <f t="shared" si="171"/>
        <v>0</v>
      </c>
      <c r="K478" s="4">
        <f t="shared" si="171"/>
        <v>0</v>
      </c>
      <c r="L478" s="4">
        <f t="shared" si="171"/>
        <v>0</v>
      </c>
      <c r="M478" s="4">
        <f t="shared" si="171"/>
        <v>0</v>
      </c>
      <c r="N478" s="4">
        <f t="shared" si="171"/>
        <v>0</v>
      </c>
      <c r="O478" s="4">
        <f t="shared" si="171"/>
        <v>0</v>
      </c>
      <c r="P478" s="4">
        <f t="shared" si="171"/>
        <v>0</v>
      </c>
      <c r="Q478" s="4">
        <f t="shared" si="171"/>
        <v>0</v>
      </c>
      <c r="R478" s="4">
        <f t="shared" si="171"/>
        <v>0</v>
      </c>
      <c r="S478" s="4">
        <f t="shared" si="171"/>
        <v>0</v>
      </c>
      <c r="T478" s="4">
        <f t="shared" si="171"/>
        <v>0</v>
      </c>
      <c r="U478" s="4">
        <f t="shared" si="171"/>
        <v>0</v>
      </c>
      <c r="V478" s="4">
        <f t="shared" si="171"/>
        <v>0</v>
      </c>
      <c r="W478" s="4">
        <f t="shared" si="171"/>
        <v>0</v>
      </c>
      <c r="X478" s="4">
        <f t="shared" si="171"/>
        <v>0</v>
      </c>
      <c r="Y478" s="4">
        <f t="shared" si="171"/>
        <v>0</v>
      </c>
      <c r="Z478" s="4">
        <f t="shared" si="171"/>
        <v>0</v>
      </c>
      <c r="AA478" s="4">
        <f t="shared" si="171"/>
        <v>0</v>
      </c>
      <c r="AB478" s="4">
        <f t="shared" si="171"/>
        <v>0</v>
      </c>
    </row>
    <row r="479" spans="2:28" hidden="1" outlineLevel="1">
      <c r="B479" s="556"/>
      <c r="C479" s="10" t="str">
        <f t="shared" ref="C479" si="172">C448</f>
        <v xml:space="preserve">2 Bed / 2 Bath </v>
      </c>
      <c r="D479" s="248"/>
      <c r="E479" s="4">
        <f t="shared" ref="E479:AB479" si="173">IF(D448&lt;($T353+$E353),E417*MIN($G353,($T353+$E353)-D448),0)</f>
        <v>0</v>
      </c>
      <c r="F479" s="4">
        <f t="shared" si="173"/>
        <v>0</v>
      </c>
      <c r="G479" s="4">
        <f t="shared" si="173"/>
        <v>0</v>
      </c>
      <c r="H479" s="4">
        <f t="shared" si="173"/>
        <v>0</v>
      </c>
      <c r="I479" s="4">
        <f t="shared" si="173"/>
        <v>0</v>
      </c>
      <c r="J479" s="4">
        <f t="shared" si="173"/>
        <v>0</v>
      </c>
      <c r="K479" s="4">
        <f t="shared" si="173"/>
        <v>0</v>
      </c>
      <c r="L479" s="4">
        <f t="shared" si="173"/>
        <v>0</v>
      </c>
      <c r="M479" s="4">
        <f t="shared" si="173"/>
        <v>0</v>
      </c>
      <c r="N479" s="4">
        <f t="shared" si="173"/>
        <v>0</v>
      </c>
      <c r="O479" s="4">
        <f t="shared" si="173"/>
        <v>0</v>
      </c>
      <c r="P479" s="4">
        <f t="shared" si="173"/>
        <v>0</v>
      </c>
      <c r="Q479" s="4">
        <f t="shared" si="173"/>
        <v>0</v>
      </c>
      <c r="R479" s="4">
        <f t="shared" si="173"/>
        <v>0</v>
      </c>
      <c r="S479" s="4">
        <f t="shared" si="173"/>
        <v>0</v>
      </c>
      <c r="T479" s="4">
        <f t="shared" si="173"/>
        <v>0</v>
      </c>
      <c r="U479" s="4">
        <f t="shared" si="173"/>
        <v>0</v>
      </c>
      <c r="V479" s="4">
        <f t="shared" si="173"/>
        <v>0</v>
      </c>
      <c r="W479" s="4">
        <f t="shared" si="173"/>
        <v>0</v>
      </c>
      <c r="X479" s="4">
        <f t="shared" si="173"/>
        <v>0</v>
      </c>
      <c r="Y479" s="4">
        <f t="shared" si="173"/>
        <v>0</v>
      </c>
      <c r="Z479" s="4">
        <f t="shared" si="173"/>
        <v>0</v>
      </c>
      <c r="AA479" s="4">
        <f t="shared" si="173"/>
        <v>0</v>
      </c>
      <c r="AB479" s="4">
        <f t="shared" si="173"/>
        <v>0</v>
      </c>
    </row>
    <row r="480" spans="2:28" hidden="1" outlineLevel="1">
      <c r="B480" s="556"/>
      <c r="C480" s="10" t="str">
        <f t="shared" ref="C480" si="174">C449</f>
        <v xml:space="preserve">2 Bed / 1.5 Bath </v>
      </c>
      <c r="D480" s="248"/>
      <c r="E480" s="4">
        <f t="shared" ref="E480:AB480" si="175">IF(D449&lt;($T354+$E354),E418*MIN($G354,($T354+$E354)-D449),0)</f>
        <v>0</v>
      </c>
      <c r="F480" s="4">
        <f t="shared" si="175"/>
        <v>1</v>
      </c>
      <c r="G480" s="4">
        <f t="shared" si="175"/>
        <v>0</v>
      </c>
      <c r="H480" s="4">
        <f t="shared" si="175"/>
        <v>0</v>
      </c>
      <c r="I480" s="4">
        <f t="shared" si="175"/>
        <v>0</v>
      </c>
      <c r="J480" s="4">
        <f t="shared" si="175"/>
        <v>0</v>
      </c>
      <c r="K480" s="4">
        <f t="shared" si="175"/>
        <v>0</v>
      </c>
      <c r="L480" s="4">
        <f t="shared" si="175"/>
        <v>0</v>
      </c>
      <c r="M480" s="4">
        <f t="shared" si="175"/>
        <v>0</v>
      </c>
      <c r="N480" s="4">
        <f t="shared" si="175"/>
        <v>0</v>
      </c>
      <c r="O480" s="4">
        <f t="shared" si="175"/>
        <v>0</v>
      </c>
      <c r="P480" s="4">
        <f t="shared" si="175"/>
        <v>0</v>
      </c>
      <c r="Q480" s="4">
        <f t="shared" si="175"/>
        <v>0</v>
      </c>
      <c r="R480" s="4">
        <f t="shared" si="175"/>
        <v>0</v>
      </c>
      <c r="S480" s="4">
        <f t="shared" si="175"/>
        <v>0</v>
      </c>
      <c r="T480" s="4">
        <f t="shared" si="175"/>
        <v>0</v>
      </c>
      <c r="U480" s="4">
        <f t="shared" si="175"/>
        <v>0</v>
      </c>
      <c r="V480" s="4">
        <f t="shared" si="175"/>
        <v>0</v>
      </c>
      <c r="W480" s="4">
        <f t="shared" si="175"/>
        <v>0</v>
      </c>
      <c r="X480" s="4">
        <f t="shared" si="175"/>
        <v>0</v>
      </c>
      <c r="Y480" s="4">
        <f t="shared" si="175"/>
        <v>0</v>
      </c>
      <c r="Z480" s="4">
        <f t="shared" si="175"/>
        <v>0</v>
      </c>
      <c r="AA480" s="4">
        <f t="shared" si="175"/>
        <v>0</v>
      </c>
      <c r="AB480" s="4">
        <f t="shared" si="175"/>
        <v>0</v>
      </c>
    </row>
    <row r="481" spans="2:28" hidden="1" outlineLevel="1">
      <c r="B481" s="556"/>
      <c r="C481" s="10" t="str">
        <f t="shared" ref="C481" si="176">C450</f>
        <v xml:space="preserve">3 Bed / 2 Bath </v>
      </c>
      <c r="D481" s="248"/>
      <c r="E481" s="4">
        <f t="shared" ref="E481:AB481" si="177">IF(D450&lt;($T355+$E355),E419*MIN($G355,($T355+$E355)-D450),0)</f>
        <v>0</v>
      </c>
      <c r="F481" s="4">
        <f t="shared" si="177"/>
        <v>0</v>
      </c>
      <c r="G481" s="4">
        <f t="shared" si="177"/>
        <v>0</v>
      </c>
      <c r="H481" s="4">
        <f t="shared" si="177"/>
        <v>0</v>
      </c>
      <c r="I481" s="4">
        <f t="shared" si="177"/>
        <v>0</v>
      </c>
      <c r="J481" s="4">
        <f t="shared" si="177"/>
        <v>0</v>
      </c>
      <c r="K481" s="4">
        <f t="shared" si="177"/>
        <v>0</v>
      </c>
      <c r="L481" s="4">
        <f t="shared" si="177"/>
        <v>0</v>
      </c>
      <c r="M481" s="4">
        <f t="shared" si="177"/>
        <v>0</v>
      </c>
      <c r="N481" s="4">
        <f t="shared" si="177"/>
        <v>0</v>
      </c>
      <c r="O481" s="4">
        <f t="shared" si="177"/>
        <v>0</v>
      </c>
      <c r="P481" s="4">
        <f t="shared" si="177"/>
        <v>0</v>
      </c>
      <c r="Q481" s="4">
        <f t="shared" si="177"/>
        <v>0</v>
      </c>
      <c r="R481" s="4">
        <f t="shared" si="177"/>
        <v>0</v>
      </c>
      <c r="S481" s="4">
        <f t="shared" si="177"/>
        <v>0</v>
      </c>
      <c r="T481" s="4">
        <f t="shared" si="177"/>
        <v>0</v>
      </c>
      <c r="U481" s="4">
        <f t="shared" si="177"/>
        <v>0</v>
      </c>
      <c r="V481" s="4">
        <f t="shared" si="177"/>
        <v>0</v>
      </c>
      <c r="W481" s="4">
        <f t="shared" si="177"/>
        <v>0</v>
      </c>
      <c r="X481" s="4">
        <f t="shared" si="177"/>
        <v>0</v>
      </c>
      <c r="Y481" s="4">
        <f t="shared" si="177"/>
        <v>0</v>
      </c>
      <c r="Z481" s="4">
        <f t="shared" si="177"/>
        <v>0</v>
      </c>
      <c r="AA481" s="4">
        <f t="shared" si="177"/>
        <v>0</v>
      </c>
      <c r="AB481" s="4">
        <f t="shared" si="177"/>
        <v>0</v>
      </c>
    </row>
    <row r="482" spans="2:28" hidden="1" outlineLevel="1">
      <c r="B482" s="556"/>
      <c r="C482" s="10" t="str">
        <f t="shared" ref="C482" si="178">C451</f>
        <v>3 Bed / 2 Bath House</v>
      </c>
      <c r="D482" s="248"/>
      <c r="E482" s="4">
        <f t="shared" ref="E482:AB482" si="179">IF(D451&lt;($T356+$E356),E420*MIN($G356,($T356+$E356)-D451),0)</f>
        <v>0</v>
      </c>
      <c r="F482" s="4">
        <f t="shared" si="179"/>
        <v>0</v>
      </c>
      <c r="G482" s="4">
        <f t="shared" si="179"/>
        <v>0</v>
      </c>
      <c r="H482" s="4">
        <f t="shared" si="179"/>
        <v>0</v>
      </c>
      <c r="I482" s="4">
        <f t="shared" si="179"/>
        <v>0</v>
      </c>
      <c r="J482" s="4">
        <f t="shared" si="179"/>
        <v>0</v>
      </c>
      <c r="K482" s="4">
        <f t="shared" si="179"/>
        <v>0</v>
      </c>
      <c r="L482" s="4">
        <f t="shared" si="179"/>
        <v>0</v>
      </c>
      <c r="M482" s="4">
        <f t="shared" si="179"/>
        <v>0</v>
      </c>
      <c r="N482" s="4">
        <f t="shared" si="179"/>
        <v>0</v>
      </c>
      <c r="O482" s="4">
        <f t="shared" si="179"/>
        <v>0</v>
      </c>
      <c r="P482" s="4">
        <f t="shared" si="179"/>
        <v>0</v>
      </c>
      <c r="Q482" s="4">
        <f t="shared" si="179"/>
        <v>0</v>
      </c>
      <c r="R482" s="4">
        <f t="shared" si="179"/>
        <v>0</v>
      </c>
      <c r="S482" s="4">
        <f t="shared" si="179"/>
        <v>0</v>
      </c>
      <c r="T482" s="4">
        <f t="shared" si="179"/>
        <v>0</v>
      </c>
      <c r="U482" s="4">
        <f t="shared" si="179"/>
        <v>0</v>
      </c>
      <c r="V482" s="4">
        <f t="shared" si="179"/>
        <v>0</v>
      </c>
      <c r="W482" s="4">
        <f t="shared" si="179"/>
        <v>0</v>
      </c>
      <c r="X482" s="4">
        <f t="shared" si="179"/>
        <v>0</v>
      </c>
      <c r="Y482" s="4">
        <f t="shared" si="179"/>
        <v>0</v>
      </c>
      <c r="Z482" s="4">
        <f t="shared" si="179"/>
        <v>0</v>
      </c>
      <c r="AA482" s="4">
        <f t="shared" si="179"/>
        <v>0</v>
      </c>
      <c r="AB482" s="4">
        <f t="shared" si="179"/>
        <v>0</v>
      </c>
    </row>
    <row r="483" spans="2:28" hidden="1" outlineLevel="1">
      <c r="B483" s="556"/>
      <c r="C483" s="10" t="str">
        <f t="shared" ref="C483" si="180">C452</f>
        <v xml:space="preserve">3 Bed / 2 Bath </v>
      </c>
      <c r="D483" s="248"/>
      <c r="E483" s="4">
        <f t="shared" ref="E483:AB483" si="181">IF(D452&lt;($T357+$E357),E421*MIN($G357,($T357+$E357)-D452),0)</f>
        <v>0</v>
      </c>
      <c r="F483" s="4">
        <f t="shared" si="181"/>
        <v>0</v>
      </c>
      <c r="G483" s="4">
        <f t="shared" si="181"/>
        <v>0</v>
      </c>
      <c r="H483" s="4">
        <f t="shared" si="181"/>
        <v>0</v>
      </c>
      <c r="I483" s="4">
        <f t="shared" si="181"/>
        <v>0</v>
      </c>
      <c r="J483" s="4">
        <f t="shared" si="181"/>
        <v>0</v>
      </c>
      <c r="K483" s="4">
        <f t="shared" si="181"/>
        <v>0</v>
      </c>
      <c r="L483" s="4">
        <f t="shared" si="181"/>
        <v>0</v>
      </c>
      <c r="M483" s="4">
        <f t="shared" si="181"/>
        <v>0</v>
      </c>
      <c r="N483" s="4">
        <f t="shared" si="181"/>
        <v>0</v>
      </c>
      <c r="O483" s="4">
        <f t="shared" si="181"/>
        <v>0</v>
      </c>
      <c r="P483" s="4">
        <f t="shared" si="181"/>
        <v>0</v>
      </c>
      <c r="Q483" s="4">
        <f t="shared" si="181"/>
        <v>0</v>
      </c>
      <c r="R483" s="4">
        <f t="shared" si="181"/>
        <v>0</v>
      </c>
      <c r="S483" s="4">
        <f t="shared" si="181"/>
        <v>0</v>
      </c>
      <c r="T483" s="4">
        <f t="shared" si="181"/>
        <v>0</v>
      </c>
      <c r="U483" s="4">
        <f t="shared" si="181"/>
        <v>0</v>
      </c>
      <c r="V483" s="4">
        <f t="shared" si="181"/>
        <v>0</v>
      </c>
      <c r="W483" s="4">
        <f t="shared" si="181"/>
        <v>0</v>
      </c>
      <c r="X483" s="4">
        <f t="shared" si="181"/>
        <v>0</v>
      </c>
      <c r="Y483" s="4">
        <f t="shared" si="181"/>
        <v>0</v>
      </c>
      <c r="Z483" s="4">
        <f t="shared" si="181"/>
        <v>0</v>
      </c>
      <c r="AA483" s="4">
        <f t="shared" si="181"/>
        <v>0</v>
      </c>
      <c r="AB483" s="4">
        <f t="shared" si="181"/>
        <v>0</v>
      </c>
    </row>
    <row r="484" spans="2:28" hidden="1" outlineLevel="1">
      <c r="B484" s="556"/>
      <c r="C484" s="10" t="str">
        <f t="shared" ref="C484" si="182">C453</f>
        <v xml:space="preserve">1 Bed / 1 Bath </v>
      </c>
      <c r="D484" s="248"/>
      <c r="E484" s="4">
        <f t="shared" ref="E484:AB484" si="183">IF(D453&lt;($T358+$E358),E422*MIN($G358,($T358+$E358)-D453),0)</f>
        <v>0</v>
      </c>
      <c r="F484" s="4">
        <f t="shared" si="183"/>
        <v>0</v>
      </c>
      <c r="G484" s="4">
        <f t="shared" si="183"/>
        <v>0</v>
      </c>
      <c r="H484" s="4">
        <f t="shared" si="183"/>
        <v>0</v>
      </c>
      <c r="I484" s="4">
        <f t="shared" si="183"/>
        <v>0</v>
      </c>
      <c r="J484" s="4">
        <f t="shared" si="183"/>
        <v>0</v>
      </c>
      <c r="K484" s="4">
        <f t="shared" si="183"/>
        <v>0</v>
      </c>
      <c r="L484" s="4">
        <f t="shared" si="183"/>
        <v>0</v>
      </c>
      <c r="M484" s="4">
        <f t="shared" si="183"/>
        <v>0</v>
      </c>
      <c r="N484" s="4">
        <f t="shared" si="183"/>
        <v>0</v>
      </c>
      <c r="O484" s="4">
        <f t="shared" si="183"/>
        <v>0</v>
      </c>
      <c r="P484" s="4">
        <f t="shared" si="183"/>
        <v>0</v>
      </c>
      <c r="Q484" s="4">
        <f t="shared" si="183"/>
        <v>0</v>
      </c>
      <c r="R484" s="4">
        <f t="shared" si="183"/>
        <v>0</v>
      </c>
      <c r="S484" s="4">
        <f t="shared" si="183"/>
        <v>0</v>
      </c>
      <c r="T484" s="4">
        <f t="shared" si="183"/>
        <v>0</v>
      </c>
      <c r="U484" s="4">
        <f t="shared" si="183"/>
        <v>0</v>
      </c>
      <c r="V484" s="4">
        <f t="shared" si="183"/>
        <v>0</v>
      </c>
      <c r="W484" s="4">
        <f t="shared" si="183"/>
        <v>0</v>
      </c>
      <c r="X484" s="4">
        <f t="shared" si="183"/>
        <v>0</v>
      </c>
      <c r="Y484" s="4">
        <f t="shared" si="183"/>
        <v>0</v>
      </c>
      <c r="Z484" s="4">
        <f t="shared" si="183"/>
        <v>0</v>
      </c>
      <c r="AA484" s="4">
        <f t="shared" si="183"/>
        <v>0</v>
      </c>
      <c r="AB484" s="4">
        <f t="shared" si="183"/>
        <v>0</v>
      </c>
    </row>
    <row r="485" spans="2:28" hidden="1" outlineLevel="1">
      <c r="B485" s="556"/>
      <c r="C485" s="10" t="str">
        <f t="shared" ref="C485" si="184">C454</f>
        <v xml:space="preserve">2 Bed / 2 Bath </v>
      </c>
      <c r="D485" s="248"/>
      <c r="E485" s="4">
        <f t="shared" ref="E485:AB485" si="185">IF(D454&lt;($T359+$E359),E423*MIN($G359,($T359+$E359)-D454),0)</f>
        <v>0</v>
      </c>
      <c r="F485" s="4">
        <f t="shared" si="185"/>
        <v>0</v>
      </c>
      <c r="G485" s="4">
        <f t="shared" si="185"/>
        <v>0</v>
      </c>
      <c r="H485" s="4">
        <f t="shared" si="185"/>
        <v>0</v>
      </c>
      <c r="I485" s="4">
        <f t="shared" si="185"/>
        <v>0</v>
      </c>
      <c r="J485" s="4">
        <f t="shared" si="185"/>
        <v>0</v>
      </c>
      <c r="K485" s="4">
        <f t="shared" si="185"/>
        <v>0</v>
      </c>
      <c r="L485" s="4">
        <f t="shared" si="185"/>
        <v>0</v>
      </c>
      <c r="M485" s="4">
        <f t="shared" si="185"/>
        <v>0</v>
      </c>
      <c r="N485" s="4">
        <f t="shared" si="185"/>
        <v>0</v>
      </c>
      <c r="O485" s="4">
        <f t="shared" si="185"/>
        <v>0</v>
      </c>
      <c r="P485" s="4">
        <f t="shared" si="185"/>
        <v>0</v>
      </c>
      <c r="Q485" s="4">
        <f t="shared" si="185"/>
        <v>0</v>
      </c>
      <c r="R485" s="4">
        <f t="shared" si="185"/>
        <v>0</v>
      </c>
      <c r="S485" s="4">
        <f t="shared" si="185"/>
        <v>0</v>
      </c>
      <c r="T485" s="4">
        <f t="shared" si="185"/>
        <v>0</v>
      </c>
      <c r="U485" s="4">
        <f t="shared" si="185"/>
        <v>0</v>
      </c>
      <c r="V485" s="4">
        <f t="shared" si="185"/>
        <v>0</v>
      </c>
      <c r="W485" s="4">
        <f t="shared" si="185"/>
        <v>0</v>
      </c>
      <c r="X485" s="4">
        <f t="shared" si="185"/>
        <v>0</v>
      </c>
      <c r="Y485" s="4">
        <f t="shared" si="185"/>
        <v>0</v>
      </c>
      <c r="Z485" s="4">
        <f t="shared" si="185"/>
        <v>0</v>
      </c>
      <c r="AA485" s="4">
        <f t="shared" si="185"/>
        <v>0</v>
      </c>
      <c r="AB485" s="4">
        <f t="shared" si="185"/>
        <v>0</v>
      </c>
    </row>
    <row r="486" spans="2:28" hidden="1" outlineLevel="1">
      <c r="B486" s="556"/>
      <c r="C486" s="10" t="str">
        <f t="shared" ref="C486" si="186">C455</f>
        <v xml:space="preserve">4 Bed / 2 Bath Penthouse </v>
      </c>
      <c r="D486" s="248"/>
      <c r="E486" s="4">
        <f t="shared" ref="E486:AB486" si="187">IF(D455&lt;($T360+$E360),E424*MIN($G360,($T360+$E360)-D455),0)</f>
        <v>0</v>
      </c>
      <c r="F486" s="4">
        <f t="shared" si="187"/>
        <v>0</v>
      </c>
      <c r="G486" s="4">
        <f t="shared" si="187"/>
        <v>0</v>
      </c>
      <c r="H486" s="4">
        <f t="shared" si="187"/>
        <v>0</v>
      </c>
      <c r="I486" s="4">
        <f t="shared" si="187"/>
        <v>0</v>
      </c>
      <c r="J486" s="4">
        <f t="shared" si="187"/>
        <v>0</v>
      </c>
      <c r="K486" s="4">
        <f t="shared" si="187"/>
        <v>0</v>
      </c>
      <c r="L486" s="4">
        <f t="shared" si="187"/>
        <v>0</v>
      </c>
      <c r="M486" s="4">
        <f t="shared" si="187"/>
        <v>0</v>
      </c>
      <c r="N486" s="4">
        <f t="shared" si="187"/>
        <v>0</v>
      </c>
      <c r="O486" s="4">
        <f t="shared" si="187"/>
        <v>0</v>
      </c>
      <c r="P486" s="4">
        <f t="shared" si="187"/>
        <v>0</v>
      </c>
      <c r="Q486" s="4">
        <f t="shared" si="187"/>
        <v>0</v>
      </c>
      <c r="R486" s="4">
        <f t="shared" si="187"/>
        <v>0</v>
      </c>
      <c r="S486" s="4">
        <f t="shared" si="187"/>
        <v>0</v>
      </c>
      <c r="T486" s="4">
        <f t="shared" si="187"/>
        <v>0</v>
      </c>
      <c r="U486" s="4">
        <f t="shared" si="187"/>
        <v>0</v>
      </c>
      <c r="V486" s="4">
        <f t="shared" si="187"/>
        <v>0</v>
      </c>
      <c r="W486" s="4">
        <f t="shared" si="187"/>
        <v>0</v>
      </c>
      <c r="X486" s="4">
        <f t="shared" si="187"/>
        <v>0</v>
      </c>
      <c r="Y486" s="4">
        <f t="shared" si="187"/>
        <v>0</v>
      </c>
      <c r="Z486" s="4">
        <f t="shared" si="187"/>
        <v>0</v>
      </c>
      <c r="AA486" s="4">
        <f t="shared" si="187"/>
        <v>0</v>
      </c>
      <c r="AB486" s="4">
        <f t="shared" si="187"/>
        <v>0</v>
      </c>
    </row>
    <row r="487" spans="2:28" hidden="1" outlineLevel="1">
      <c r="B487" s="556"/>
      <c r="C487" s="10" t="str">
        <f t="shared" ref="C487" si="188">C456</f>
        <v xml:space="preserve">2 Bed / 2 Bath </v>
      </c>
      <c r="D487" s="248"/>
      <c r="E487" s="4">
        <f t="shared" ref="E487:AB487" si="189">IF(D456&lt;($T361+$E361),E425*MIN($G361,($T361+$E361)-D456),0)</f>
        <v>0</v>
      </c>
      <c r="F487" s="4">
        <f t="shared" si="189"/>
        <v>0</v>
      </c>
      <c r="G487" s="4">
        <f t="shared" si="189"/>
        <v>0</v>
      </c>
      <c r="H487" s="4">
        <f t="shared" si="189"/>
        <v>0</v>
      </c>
      <c r="I487" s="4">
        <f t="shared" si="189"/>
        <v>0</v>
      </c>
      <c r="J487" s="4">
        <f t="shared" si="189"/>
        <v>0</v>
      </c>
      <c r="K487" s="4">
        <f t="shared" si="189"/>
        <v>0</v>
      </c>
      <c r="L487" s="4">
        <f t="shared" si="189"/>
        <v>0</v>
      </c>
      <c r="M487" s="4">
        <f t="shared" si="189"/>
        <v>0</v>
      </c>
      <c r="N487" s="4">
        <f t="shared" si="189"/>
        <v>0</v>
      </c>
      <c r="O487" s="4">
        <f t="shared" si="189"/>
        <v>0</v>
      </c>
      <c r="P487" s="4">
        <f t="shared" si="189"/>
        <v>0</v>
      </c>
      <c r="Q487" s="4">
        <f t="shared" si="189"/>
        <v>0</v>
      </c>
      <c r="R487" s="4">
        <f t="shared" si="189"/>
        <v>0</v>
      </c>
      <c r="S487" s="4">
        <f t="shared" si="189"/>
        <v>0</v>
      </c>
      <c r="T487" s="4">
        <f t="shared" si="189"/>
        <v>0</v>
      </c>
      <c r="U487" s="4">
        <f t="shared" si="189"/>
        <v>0</v>
      </c>
      <c r="V487" s="4">
        <f t="shared" si="189"/>
        <v>0</v>
      </c>
      <c r="W487" s="4">
        <f t="shared" si="189"/>
        <v>0</v>
      </c>
      <c r="X487" s="4">
        <f t="shared" si="189"/>
        <v>0</v>
      </c>
      <c r="Y487" s="4">
        <f t="shared" si="189"/>
        <v>0</v>
      </c>
      <c r="Z487" s="4">
        <f t="shared" si="189"/>
        <v>0</v>
      </c>
      <c r="AA487" s="4">
        <f t="shared" si="189"/>
        <v>0</v>
      </c>
      <c r="AB487" s="4">
        <f t="shared" si="189"/>
        <v>0</v>
      </c>
    </row>
    <row r="488" spans="2:28" hidden="1" outlineLevel="1">
      <c r="B488" s="556"/>
      <c r="C488" s="10">
        <f t="shared" ref="C488" si="190">C457</f>
        <v>0</v>
      </c>
      <c r="D488" s="248"/>
      <c r="E488" s="4">
        <f t="shared" ref="E488:AB488" si="191">IF(D457&lt;($T362+$E362),E426*MIN($G362,($T362+$E362)-D457),0)</f>
        <v>0</v>
      </c>
      <c r="F488" s="4">
        <f t="shared" si="191"/>
        <v>0</v>
      </c>
      <c r="G488" s="4">
        <f t="shared" si="191"/>
        <v>0</v>
      </c>
      <c r="H488" s="4">
        <f t="shared" si="191"/>
        <v>0</v>
      </c>
      <c r="I488" s="4">
        <f t="shared" si="191"/>
        <v>0</v>
      </c>
      <c r="J488" s="4">
        <f t="shared" si="191"/>
        <v>0</v>
      </c>
      <c r="K488" s="4">
        <f t="shared" si="191"/>
        <v>0</v>
      </c>
      <c r="L488" s="4">
        <f t="shared" si="191"/>
        <v>0</v>
      </c>
      <c r="M488" s="4">
        <f t="shared" si="191"/>
        <v>0</v>
      </c>
      <c r="N488" s="4">
        <f t="shared" si="191"/>
        <v>0</v>
      </c>
      <c r="O488" s="4">
        <f t="shared" si="191"/>
        <v>0</v>
      </c>
      <c r="P488" s="4">
        <f t="shared" si="191"/>
        <v>0</v>
      </c>
      <c r="Q488" s="4">
        <f t="shared" si="191"/>
        <v>0</v>
      </c>
      <c r="R488" s="4">
        <f t="shared" si="191"/>
        <v>0</v>
      </c>
      <c r="S488" s="4">
        <f t="shared" si="191"/>
        <v>0</v>
      </c>
      <c r="T488" s="4">
        <f t="shared" si="191"/>
        <v>0</v>
      </c>
      <c r="U488" s="4">
        <f t="shared" si="191"/>
        <v>0</v>
      </c>
      <c r="V488" s="4">
        <f t="shared" si="191"/>
        <v>0</v>
      </c>
      <c r="W488" s="4">
        <f t="shared" si="191"/>
        <v>0</v>
      </c>
      <c r="X488" s="4">
        <f t="shared" si="191"/>
        <v>0</v>
      </c>
      <c r="Y488" s="4">
        <f t="shared" si="191"/>
        <v>0</v>
      </c>
      <c r="Z488" s="4">
        <f t="shared" si="191"/>
        <v>0</v>
      </c>
      <c r="AA488" s="4">
        <f t="shared" si="191"/>
        <v>0</v>
      </c>
      <c r="AB488" s="4">
        <f t="shared" si="191"/>
        <v>0</v>
      </c>
    </row>
    <row r="489" spans="2:28" hidden="1" outlineLevel="1">
      <c r="B489" s="556"/>
      <c r="C489" s="10">
        <f t="shared" ref="C489" si="192">C458</f>
        <v>0</v>
      </c>
      <c r="D489" s="248"/>
      <c r="E489" s="4">
        <f t="shared" ref="E489:AB489" si="193">IF(D458&lt;($T363+$E363),E427*MIN($G363,($T363+$E363)-D458),0)</f>
        <v>0</v>
      </c>
      <c r="F489" s="4">
        <f t="shared" si="193"/>
        <v>0</v>
      </c>
      <c r="G489" s="4">
        <f t="shared" si="193"/>
        <v>0</v>
      </c>
      <c r="H489" s="4">
        <f t="shared" si="193"/>
        <v>0</v>
      </c>
      <c r="I489" s="4">
        <f t="shared" si="193"/>
        <v>0</v>
      </c>
      <c r="J489" s="4">
        <f t="shared" si="193"/>
        <v>0</v>
      </c>
      <c r="K489" s="4">
        <f t="shared" si="193"/>
        <v>0</v>
      </c>
      <c r="L489" s="4">
        <f t="shared" si="193"/>
        <v>0</v>
      </c>
      <c r="M489" s="4">
        <f t="shared" si="193"/>
        <v>0</v>
      </c>
      <c r="N489" s="4">
        <f t="shared" si="193"/>
        <v>0</v>
      </c>
      <c r="O489" s="4">
        <f t="shared" si="193"/>
        <v>0</v>
      </c>
      <c r="P489" s="4">
        <f t="shared" si="193"/>
        <v>0</v>
      </c>
      <c r="Q489" s="4">
        <f t="shared" si="193"/>
        <v>0</v>
      </c>
      <c r="R489" s="4">
        <f t="shared" si="193"/>
        <v>0</v>
      </c>
      <c r="S489" s="4">
        <f t="shared" si="193"/>
        <v>0</v>
      </c>
      <c r="T489" s="4">
        <f t="shared" si="193"/>
        <v>0</v>
      </c>
      <c r="U489" s="4">
        <f t="shared" si="193"/>
        <v>0</v>
      </c>
      <c r="V489" s="4">
        <f t="shared" si="193"/>
        <v>0</v>
      </c>
      <c r="W489" s="4">
        <f t="shared" si="193"/>
        <v>0</v>
      </c>
      <c r="X489" s="4">
        <f t="shared" si="193"/>
        <v>0</v>
      </c>
      <c r="Y489" s="4">
        <f t="shared" si="193"/>
        <v>0</v>
      </c>
      <c r="Z489" s="4">
        <f t="shared" si="193"/>
        <v>0</v>
      </c>
      <c r="AA489" s="4">
        <f t="shared" si="193"/>
        <v>0</v>
      </c>
      <c r="AB489" s="4">
        <f t="shared" si="193"/>
        <v>0</v>
      </c>
    </row>
    <row r="490" spans="2:28" hidden="1" outlineLevel="1">
      <c r="B490" s="556"/>
      <c r="C490" s="10">
        <f t="shared" ref="C490" si="194">C459</f>
        <v>0</v>
      </c>
      <c r="D490" s="248"/>
      <c r="E490" s="4">
        <f t="shared" ref="E490:AB490" si="195">IF(D459&lt;($T364+$E364),E428*MIN($G364,($T364+$E364)-D459),0)</f>
        <v>0</v>
      </c>
      <c r="F490" s="4">
        <f t="shared" si="195"/>
        <v>0</v>
      </c>
      <c r="G490" s="4">
        <f t="shared" si="195"/>
        <v>0</v>
      </c>
      <c r="H490" s="4">
        <f t="shared" si="195"/>
        <v>0</v>
      </c>
      <c r="I490" s="4">
        <f t="shared" si="195"/>
        <v>0</v>
      </c>
      <c r="J490" s="4">
        <f t="shared" si="195"/>
        <v>0</v>
      </c>
      <c r="K490" s="4">
        <f t="shared" si="195"/>
        <v>0</v>
      </c>
      <c r="L490" s="4">
        <f t="shared" si="195"/>
        <v>0</v>
      </c>
      <c r="M490" s="4">
        <f t="shared" si="195"/>
        <v>0</v>
      </c>
      <c r="N490" s="4">
        <f t="shared" si="195"/>
        <v>0</v>
      </c>
      <c r="O490" s="4">
        <f t="shared" si="195"/>
        <v>0</v>
      </c>
      <c r="P490" s="4">
        <f t="shared" si="195"/>
        <v>0</v>
      </c>
      <c r="Q490" s="4">
        <f t="shared" si="195"/>
        <v>0</v>
      </c>
      <c r="R490" s="4">
        <f t="shared" si="195"/>
        <v>0</v>
      </c>
      <c r="S490" s="4">
        <f t="shared" si="195"/>
        <v>0</v>
      </c>
      <c r="T490" s="4">
        <f t="shared" si="195"/>
        <v>0</v>
      </c>
      <c r="U490" s="4">
        <f t="shared" si="195"/>
        <v>0</v>
      </c>
      <c r="V490" s="4">
        <f t="shared" si="195"/>
        <v>0</v>
      </c>
      <c r="W490" s="4">
        <f t="shared" si="195"/>
        <v>0</v>
      </c>
      <c r="X490" s="4">
        <f t="shared" si="195"/>
        <v>0</v>
      </c>
      <c r="Y490" s="4">
        <f t="shared" si="195"/>
        <v>0</v>
      </c>
      <c r="Z490" s="4">
        <f t="shared" si="195"/>
        <v>0</v>
      </c>
      <c r="AA490" s="4">
        <f t="shared" si="195"/>
        <v>0</v>
      </c>
      <c r="AB490" s="4">
        <f t="shared" si="195"/>
        <v>0</v>
      </c>
    </row>
    <row r="491" spans="2:28" hidden="1" outlineLevel="1">
      <c r="B491" s="556"/>
      <c r="C491" s="10">
        <f t="shared" ref="C491" si="196">C460</f>
        <v>0</v>
      </c>
      <c r="D491" s="248"/>
      <c r="E491" s="4">
        <f t="shared" ref="E491:AB491" si="197">IF(D460&lt;($T365+$E365),E429*MIN($G365,($T365+$E365)-D460),0)</f>
        <v>0</v>
      </c>
      <c r="F491" s="4">
        <f t="shared" si="197"/>
        <v>0</v>
      </c>
      <c r="G491" s="4">
        <f t="shared" si="197"/>
        <v>0</v>
      </c>
      <c r="H491" s="4">
        <f t="shared" si="197"/>
        <v>0</v>
      </c>
      <c r="I491" s="4">
        <f t="shared" si="197"/>
        <v>0</v>
      </c>
      <c r="J491" s="4">
        <f t="shared" si="197"/>
        <v>0</v>
      </c>
      <c r="K491" s="4">
        <f t="shared" si="197"/>
        <v>0</v>
      </c>
      <c r="L491" s="4">
        <f t="shared" si="197"/>
        <v>0</v>
      </c>
      <c r="M491" s="4">
        <f t="shared" si="197"/>
        <v>0</v>
      </c>
      <c r="N491" s="4">
        <f t="shared" si="197"/>
        <v>0</v>
      </c>
      <c r="O491" s="4">
        <f t="shared" si="197"/>
        <v>0</v>
      </c>
      <c r="P491" s="4">
        <f t="shared" si="197"/>
        <v>0</v>
      </c>
      <c r="Q491" s="4">
        <f t="shared" si="197"/>
        <v>0</v>
      </c>
      <c r="R491" s="4">
        <f t="shared" si="197"/>
        <v>0</v>
      </c>
      <c r="S491" s="4">
        <f t="shared" si="197"/>
        <v>0</v>
      </c>
      <c r="T491" s="4">
        <f t="shared" si="197"/>
        <v>0</v>
      </c>
      <c r="U491" s="4">
        <f t="shared" si="197"/>
        <v>0</v>
      </c>
      <c r="V491" s="4">
        <f t="shared" si="197"/>
        <v>0</v>
      </c>
      <c r="W491" s="4">
        <f t="shared" si="197"/>
        <v>0</v>
      </c>
      <c r="X491" s="4">
        <f t="shared" si="197"/>
        <v>0</v>
      </c>
      <c r="Y491" s="4">
        <f t="shared" si="197"/>
        <v>0</v>
      </c>
      <c r="Z491" s="4">
        <f t="shared" si="197"/>
        <v>0</v>
      </c>
      <c r="AA491" s="4">
        <f t="shared" si="197"/>
        <v>0</v>
      </c>
      <c r="AB491" s="4">
        <f t="shared" si="197"/>
        <v>0</v>
      </c>
    </row>
    <row r="492" spans="2:28" hidden="1" outlineLevel="1">
      <c r="B492" s="556"/>
      <c r="C492" s="10">
        <f t="shared" ref="C492" si="198">C461</f>
        <v>0</v>
      </c>
      <c r="D492" s="248"/>
      <c r="E492" s="4">
        <f t="shared" ref="E492:AB492" si="199">IF(D461&lt;($T366+$E366),E430*MIN($G366,($T366+$E366)-D461),0)</f>
        <v>0</v>
      </c>
      <c r="F492" s="4">
        <f t="shared" si="199"/>
        <v>0</v>
      </c>
      <c r="G492" s="4">
        <f t="shared" si="199"/>
        <v>0</v>
      </c>
      <c r="H492" s="4">
        <f t="shared" si="199"/>
        <v>0</v>
      </c>
      <c r="I492" s="4">
        <f t="shared" si="199"/>
        <v>0</v>
      </c>
      <c r="J492" s="4">
        <f t="shared" si="199"/>
        <v>0</v>
      </c>
      <c r="K492" s="4">
        <f t="shared" si="199"/>
        <v>0</v>
      </c>
      <c r="L492" s="4">
        <f t="shared" si="199"/>
        <v>0</v>
      </c>
      <c r="M492" s="4">
        <f t="shared" si="199"/>
        <v>0</v>
      </c>
      <c r="N492" s="4">
        <f t="shared" si="199"/>
        <v>0</v>
      </c>
      <c r="O492" s="4">
        <f t="shared" si="199"/>
        <v>0</v>
      </c>
      <c r="P492" s="4">
        <f t="shared" si="199"/>
        <v>0</v>
      </c>
      <c r="Q492" s="4">
        <f t="shared" si="199"/>
        <v>0</v>
      </c>
      <c r="R492" s="4">
        <f t="shared" si="199"/>
        <v>0</v>
      </c>
      <c r="S492" s="4">
        <f t="shared" si="199"/>
        <v>0</v>
      </c>
      <c r="T492" s="4">
        <f t="shared" si="199"/>
        <v>0</v>
      </c>
      <c r="U492" s="4">
        <f t="shared" si="199"/>
        <v>0</v>
      </c>
      <c r="V492" s="4">
        <f t="shared" si="199"/>
        <v>0</v>
      </c>
      <c r="W492" s="4">
        <f t="shared" si="199"/>
        <v>0</v>
      </c>
      <c r="X492" s="4">
        <f t="shared" si="199"/>
        <v>0</v>
      </c>
      <c r="Y492" s="4">
        <f t="shared" si="199"/>
        <v>0</v>
      </c>
      <c r="Z492" s="4">
        <f t="shared" si="199"/>
        <v>0</v>
      </c>
      <c r="AA492" s="4">
        <f t="shared" si="199"/>
        <v>0</v>
      </c>
      <c r="AB492" s="4">
        <f t="shared" si="199"/>
        <v>0</v>
      </c>
    </row>
    <row r="493" spans="2:28" hidden="1" outlineLevel="1">
      <c r="B493" s="556"/>
      <c r="C493" s="10">
        <f t="shared" ref="C493" si="200">C462</f>
        <v>0</v>
      </c>
      <c r="D493" s="248"/>
      <c r="E493" s="4">
        <f t="shared" ref="E493:AB493" si="201">IF(D462&lt;($T367+$E367),E431*MIN($G367,($T367+$E367)-D462),0)</f>
        <v>0</v>
      </c>
      <c r="F493" s="4">
        <f t="shared" si="201"/>
        <v>0</v>
      </c>
      <c r="G493" s="4">
        <f t="shared" si="201"/>
        <v>0</v>
      </c>
      <c r="H493" s="4">
        <f t="shared" si="201"/>
        <v>0</v>
      </c>
      <c r="I493" s="4">
        <f t="shared" si="201"/>
        <v>0</v>
      </c>
      <c r="J493" s="4">
        <f t="shared" si="201"/>
        <v>0</v>
      </c>
      <c r="K493" s="4">
        <f t="shared" si="201"/>
        <v>0</v>
      </c>
      <c r="L493" s="4">
        <f t="shared" si="201"/>
        <v>0</v>
      </c>
      <c r="M493" s="4">
        <f t="shared" si="201"/>
        <v>0</v>
      </c>
      <c r="N493" s="4">
        <f t="shared" si="201"/>
        <v>0</v>
      </c>
      <c r="O493" s="4">
        <f t="shared" si="201"/>
        <v>0</v>
      </c>
      <c r="P493" s="4">
        <f t="shared" si="201"/>
        <v>0</v>
      </c>
      <c r="Q493" s="4">
        <f t="shared" si="201"/>
        <v>0</v>
      </c>
      <c r="R493" s="4">
        <f t="shared" si="201"/>
        <v>0</v>
      </c>
      <c r="S493" s="4">
        <f t="shared" si="201"/>
        <v>0</v>
      </c>
      <c r="T493" s="4">
        <f t="shared" si="201"/>
        <v>0</v>
      </c>
      <c r="U493" s="4">
        <f t="shared" si="201"/>
        <v>0</v>
      </c>
      <c r="V493" s="4">
        <f t="shared" si="201"/>
        <v>0</v>
      </c>
      <c r="W493" s="4">
        <f t="shared" si="201"/>
        <v>0</v>
      </c>
      <c r="X493" s="4">
        <f t="shared" si="201"/>
        <v>0</v>
      </c>
      <c r="Y493" s="4">
        <f t="shared" si="201"/>
        <v>0</v>
      </c>
      <c r="Z493" s="4">
        <f t="shared" si="201"/>
        <v>0</v>
      </c>
      <c r="AA493" s="4">
        <f t="shared" si="201"/>
        <v>0</v>
      </c>
      <c r="AB493" s="4">
        <f t="shared" si="201"/>
        <v>0</v>
      </c>
    </row>
    <row r="494" spans="2:28" hidden="1" outlineLevel="1">
      <c r="B494" s="556"/>
      <c r="C494" s="10">
        <f t="shared" ref="C494" si="202">C463</f>
        <v>0</v>
      </c>
      <c r="D494" s="248"/>
      <c r="E494" s="4">
        <f t="shared" ref="E494:AB494" si="203">IF(D463&lt;($T368+$E368),E432*MIN($G368,($T368+$E368)-D463),0)</f>
        <v>0</v>
      </c>
      <c r="F494" s="4">
        <f t="shared" si="203"/>
        <v>0</v>
      </c>
      <c r="G494" s="4">
        <f t="shared" si="203"/>
        <v>0</v>
      </c>
      <c r="H494" s="4">
        <f t="shared" si="203"/>
        <v>0</v>
      </c>
      <c r="I494" s="4">
        <f t="shared" si="203"/>
        <v>0</v>
      </c>
      <c r="J494" s="4">
        <f t="shared" si="203"/>
        <v>0</v>
      </c>
      <c r="K494" s="4">
        <f t="shared" si="203"/>
        <v>0</v>
      </c>
      <c r="L494" s="4">
        <f t="shared" si="203"/>
        <v>0</v>
      </c>
      <c r="M494" s="4">
        <f t="shared" si="203"/>
        <v>0</v>
      </c>
      <c r="N494" s="4">
        <f t="shared" si="203"/>
        <v>0</v>
      </c>
      <c r="O494" s="4">
        <f t="shared" si="203"/>
        <v>0</v>
      </c>
      <c r="P494" s="4">
        <f t="shared" si="203"/>
        <v>0</v>
      </c>
      <c r="Q494" s="4">
        <f t="shared" si="203"/>
        <v>0</v>
      </c>
      <c r="R494" s="4">
        <f t="shared" si="203"/>
        <v>0</v>
      </c>
      <c r="S494" s="4">
        <f t="shared" si="203"/>
        <v>0</v>
      </c>
      <c r="T494" s="4">
        <f t="shared" si="203"/>
        <v>0</v>
      </c>
      <c r="U494" s="4">
        <f t="shared" si="203"/>
        <v>0</v>
      </c>
      <c r="V494" s="4">
        <f t="shared" si="203"/>
        <v>0</v>
      </c>
      <c r="W494" s="4">
        <f t="shared" si="203"/>
        <v>0</v>
      </c>
      <c r="X494" s="4">
        <f t="shared" si="203"/>
        <v>0</v>
      </c>
      <c r="Y494" s="4">
        <f t="shared" si="203"/>
        <v>0</v>
      </c>
      <c r="Z494" s="4">
        <f t="shared" si="203"/>
        <v>0</v>
      </c>
      <c r="AA494" s="4">
        <f t="shared" si="203"/>
        <v>0</v>
      </c>
      <c r="AB494" s="4">
        <f t="shared" si="203"/>
        <v>0</v>
      </c>
    </row>
    <row r="495" spans="2:28" hidden="1" outlineLevel="1">
      <c r="B495" s="556"/>
      <c r="C495" s="10">
        <f t="shared" ref="C495" si="204">C464</f>
        <v>0</v>
      </c>
      <c r="D495" s="248"/>
      <c r="E495" s="4">
        <f t="shared" ref="E495:AB495" si="205">IF(D464&lt;($T369+$E369),E433*MIN($G369,($T369+$E369)-D464),0)</f>
        <v>0</v>
      </c>
      <c r="F495" s="4">
        <f t="shared" si="205"/>
        <v>0</v>
      </c>
      <c r="G495" s="4">
        <f t="shared" si="205"/>
        <v>0</v>
      </c>
      <c r="H495" s="4">
        <f t="shared" si="205"/>
        <v>0</v>
      </c>
      <c r="I495" s="4">
        <f t="shared" si="205"/>
        <v>0</v>
      </c>
      <c r="J495" s="4">
        <f t="shared" si="205"/>
        <v>0</v>
      </c>
      <c r="K495" s="4">
        <f t="shared" si="205"/>
        <v>0</v>
      </c>
      <c r="L495" s="4">
        <f t="shared" si="205"/>
        <v>0</v>
      </c>
      <c r="M495" s="4">
        <f t="shared" si="205"/>
        <v>0</v>
      </c>
      <c r="N495" s="4">
        <f t="shared" si="205"/>
        <v>0</v>
      </c>
      <c r="O495" s="4">
        <f t="shared" si="205"/>
        <v>0</v>
      </c>
      <c r="P495" s="4">
        <f t="shared" si="205"/>
        <v>0</v>
      </c>
      <c r="Q495" s="4">
        <f t="shared" si="205"/>
        <v>0</v>
      </c>
      <c r="R495" s="4">
        <f t="shared" si="205"/>
        <v>0</v>
      </c>
      <c r="S495" s="4">
        <f t="shared" si="205"/>
        <v>0</v>
      </c>
      <c r="T495" s="4">
        <f t="shared" si="205"/>
        <v>0</v>
      </c>
      <c r="U495" s="4">
        <f t="shared" si="205"/>
        <v>0</v>
      </c>
      <c r="V495" s="4">
        <f t="shared" si="205"/>
        <v>0</v>
      </c>
      <c r="W495" s="4">
        <f t="shared" si="205"/>
        <v>0</v>
      </c>
      <c r="X495" s="4">
        <f t="shared" si="205"/>
        <v>0</v>
      </c>
      <c r="Y495" s="4">
        <f t="shared" si="205"/>
        <v>0</v>
      </c>
      <c r="Z495" s="4">
        <f t="shared" si="205"/>
        <v>0</v>
      </c>
      <c r="AA495" s="4">
        <f t="shared" si="205"/>
        <v>0</v>
      </c>
      <c r="AB495" s="4">
        <f t="shared" si="205"/>
        <v>0</v>
      </c>
    </row>
    <row r="496" spans="2:28" hidden="1" outlineLevel="1">
      <c r="B496" s="556"/>
      <c r="C496" s="10">
        <f t="shared" ref="C496" si="206">C465</f>
        <v>0</v>
      </c>
      <c r="D496" s="248"/>
      <c r="E496" s="4">
        <f t="shared" ref="E496:AB496" si="207">IF(D465&lt;($T370+$E370),E434*MIN($G370,($T370+$E370)-D465),0)</f>
        <v>0</v>
      </c>
      <c r="F496" s="4">
        <f t="shared" si="207"/>
        <v>0</v>
      </c>
      <c r="G496" s="4">
        <f t="shared" si="207"/>
        <v>0</v>
      </c>
      <c r="H496" s="4">
        <f t="shared" si="207"/>
        <v>0</v>
      </c>
      <c r="I496" s="4">
        <f t="shared" si="207"/>
        <v>0</v>
      </c>
      <c r="J496" s="4">
        <f t="shared" si="207"/>
        <v>0</v>
      </c>
      <c r="K496" s="4">
        <f t="shared" si="207"/>
        <v>0</v>
      </c>
      <c r="L496" s="4">
        <f t="shared" si="207"/>
        <v>0</v>
      </c>
      <c r="M496" s="4">
        <f t="shared" si="207"/>
        <v>0</v>
      </c>
      <c r="N496" s="4">
        <f t="shared" si="207"/>
        <v>0</v>
      </c>
      <c r="O496" s="4">
        <f t="shared" si="207"/>
        <v>0</v>
      </c>
      <c r="P496" s="4">
        <f t="shared" si="207"/>
        <v>0</v>
      </c>
      <c r="Q496" s="4">
        <f t="shared" si="207"/>
        <v>0</v>
      </c>
      <c r="R496" s="4">
        <f t="shared" si="207"/>
        <v>0</v>
      </c>
      <c r="S496" s="4">
        <f t="shared" si="207"/>
        <v>0</v>
      </c>
      <c r="T496" s="4">
        <f t="shared" si="207"/>
        <v>0</v>
      </c>
      <c r="U496" s="4">
        <f t="shared" si="207"/>
        <v>0</v>
      </c>
      <c r="V496" s="4">
        <f t="shared" si="207"/>
        <v>0</v>
      </c>
      <c r="W496" s="4">
        <f t="shared" si="207"/>
        <v>0</v>
      </c>
      <c r="X496" s="4">
        <f t="shared" si="207"/>
        <v>0</v>
      </c>
      <c r="Y496" s="4">
        <f t="shared" si="207"/>
        <v>0</v>
      </c>
      <c r="Z496" s="4">
        <f t="shared" si="207"/>
        <v>0</v>
      </c>
      <c r="AA496" s="4">
        <f t="shared" si="207"/>
        <v>0</v>
      </c>
      <c r="AB496" s="4">
        <f t="shared" si="207"/>
        <v>0</v>
      </c>
    </row>
    <row r="497" spans="2:28" hidden="1" outlineLevel="1">
      <c r="B497" s="556"/>
      <c r="C497" s="10">
        <f t="shared" ref="C497" si="208">C466</f>
        <v>0</v>
      </c>
      <c r="D497" s="248"/>
      <c r="E497" s="4">
        <f t="shared" ref="E497:AB497" si="209">IF(D466&lt;($T371+$E371),E435*MIN($G371,($T371+$E371)-D466),0)</f>
        <v>0</v>
      </c>
      <c r="F497" s="4">
        <f t="shared" si="209"/>
        <v>0</v>
      </c>
      <c r="G497" s="4">
        <f t="shared" si="209"/>
        <v>0</v>
      </c>
      <c r="H497" s="4">
        <f t="shared" si="209"/>
        <v>0</v>
      </c>
      <c r="I497" s="4">
        <f t="shared" si="209"/>
        <v>0</v>
      </c>
      <c r="J497" s="4">
        <f t="shared" si="209"/>
        <v>0</v>
      </c>
      <c r="K497" s="4">
        <f t="shared" si="209"/>
        <v>0</v>
      </c>
      <c r="L497" s="4">
        <f t="shared" si="209"/>
        <v>0</v>
      </c>
      <c r="M497" s="4">
        <f t="shared" si="209"/>
        <v>0</v>
      </c>
      <c r="N497" s="4">
        <f t="shared" si="209"/>
        <v>0</v>
      </c>
      <c r="O497" s="4">
        <f t="shared" si="209"/>
        <v>0</v>
      </c>
      <c r="P497" s="4">
        <f t="shared" si="209"/>
        <v>0</v>
      </c>
      <c r="Q497" s="4">
        <f t="shared" si="209"/>
        <v>0</v>
      </c>
      <c r="R497" s="4">
        <f t="shared" si="209"/>
        <v>0</v>
      </c>
      <c r="S497" s="4">
        <f t="shared" si="209"/>
        <v>0</v>
      </c>
      <c r="T497" s="4">
        <f t="shared" si="209"/>
        <v>0</v>
      </c>
      <c r="U497" s="4">
        <f t="shared" si="209"/>
        <v>0</v>
      </c>
      <c r="V497" s="4">
        <f t="shared" si="209"/>
        <v>0</v>
      </c>
      <c r="W497" s="4">
        <f t="shared" si="209"/>
        <v>0</v>
      </c>
      <c r="X497" s="4">
        <f t="shared" si="209"/>
        <v>0</v>
      </c>
      <c r="Y497" s="4">
        <f t="shared" si="209"/>
        <v>0</v>
      </c>
      <c r="Z497" s="4">
        <f t="shared" si="209"/>
        <v>0</v>
      </c>
      <c r="AA497" s="4">
        <f t="shared" si="209"/>
        <v>0</v>
      </c>
      <c r="AB497" s="4">
        <f t="shared" si="209"/>
        <v>0</v>
      </c>
    </row>
    <row r="498" spans="2:28" hidden="1" outlineLevel="1">
      <c r="B498" s="556"/>
      <c r="C498" s="10">
        <f t="shared" ref="C498" si="210">C467</f>
        <v>0</v>
      </c>
      <c r="D498" s="248"/>
      <c r="E498" s="4">
        <f t="shared" ref="E498:AB498" si="211">IF(D467&lt;($T372+$E372),E436*MIN($G372,($T372+$E372)-D467),0)</f>
        <v>0</v>
      </c>
      <c r="F498" s="4">
        <f t="shared" si="211"/>
        <v>0</v>
      </c>
      <c r="G498" s="4">
        <f t="shared" si="211"/>
        <v>0</v>
      </c>
      <c r="H498" s="4">
        <f t="shared" si="211"/>
        <v>0</v>
      </c>
      <c r="I498" s="4">
        <f t="shared" si="211"/>
        <v>0</v>
      </c>
      <c r="J498" s="4">
        <f t="shared" si="211"/>
        <v>0</v>
      </c>
      <c r="K498" s="4">
        <f t="shared" si="211"/>
        <v>0</v>
      </c>
      <c r="L498" s="4">
        <f t="shared" si="211"/>
        <v>0</v>
      </c>
      <c r="M498" s="4">
        <f t="shared" si="211"/>
        <v>0</v>
      </c>
      <c r="N498" s="4">
        <f t="shared" si="211"/>
        <v>0</v>
      </c>
      <c r="O498" s="4">
        <f t="shared" si="211"/>
        <v>0</v>
      </c>
      <c r="P498" s="4">
        <f t="shared" si="211"/>
        <v>0</v>
      </c>
      <c r="Q498" s="4">
        <f t="shared" si="211"/>
        <v>0</v>
      </c>
      <c r="R498" s="4">
        <f t="shared" si="211"/>
        <v>0</v>
      </c>
      <c r="S498" s="4">
        <f t="shared" si="211"/>
        <v>0</v>
      </c>
      <c r="T498" s="4">
        <f t="shared" si="211"/>
        <v>0</v>
      </c>
      <c r="U498" s="4">
        <f t="shared" si="211"/>
        <v>0</v>
      </c>
      <c r="V498" s="4">
        <f t="shared" si="211"/>
        <v>0</v>
      </c>
      <c r="W498" s="4">
        <f t="shared" si="211"/>
        <v>0</v>
      </c>
      <c r="X498" s="4">
        <f t="shared" si="211"/>
        <v>0</v>
      </c>
      <c r="Y498" s="4">
        <f t="shared" si="211"/>
        <v>0</v>
      </c>
      <c r="Z498" s="4">
        <f t="shared" si="211"/>
        <v>0</v>
      </c>
      <c r="AA498" s="4">
        <f t="shared" si="211"/>
        <v>0</v>
      </c>
      <c r="AB498" s="4">
        <f t="shared" si="211"/>
        <v>0</v>
      </c>
    </row>
    <row r="499" spans="2:28" hidden="1" outlineLevel="1">
      <c r="B499" s="556"/>
      <c r="C499" s="10">
        <f t="shared" ref="C499" si="212">C468</f>
        <v>0</v>
      </c>
      <c r="D499" s="248"/>
      <c r="E499" s="4">
        <f t="shared" ref="E499:AB499" si="213">IF(D468&lt;($T373+$E373),E437*MIN($G373,($T373+$E373)-D468),0)</f>
        <v>0</v>
      </c>
      <c r="F499" s="4">
        <f t="shared" si="213"/>
        <v>0</v>
      </c>
      <c r="G499" s="4">
        <f t="shared" si="213"/>
        <v>0</v>
      </c>
      <c r="H499" s="4">
        <f t="shared" si="213"/>
        <v>0</v>
      </c>
      <c r="I499" s="4">
        <f t="shared" si="213"/>
        <v>0</v>
      </c>
      <c r="J499" s="4">
        <f t="shared" si="213"/>
        <v>0</v>
      </c>
      <c r="K499" s="4">
        <f t="shared" si="213"/>
        <v>0</v>
      </c>
      <c r="L499" s="4">
        <f t="shared" si="213"/>
        <v>0</v>
      </c>
      <c r="M499" s="4">
        <f t="shared" si="213"/>
        <v>0</v>
      </c>
      <c r="N499" s="4">
        <f t="shared" si="213"/>
        <v>0</v>
      </c>
      <c r="O499" s="4">
        <f t="shared" si="213"/>
        <v>0</v>
      </c>
      <c r="P499" s="4">
        <f t="shared" si="213"/>
        <v>0</v>
      </c>
      <c r="Q499" s="4">
        <f t="shared" si="213"/>
        <v>0</v>
      </c>
      <c r="R499" s="4">
        <f t="shared" si="213"/>
        <v>0</v>
      </c>
      <c r="S499" s="4">
        <f t="shared" si="213"/>
        <v>0</v>
      </c>
      <c r="T499" s="4">
        <f t="shared" si="213"/>
        <v>0</v>
      </c>
      <c r="U499" s="4">
        <f t="shared" si="213"/>
        <v>0</v>
      </c>
      <c r="V499" s="4">
        <f t="shared" si="213"/>
        <v>0</v>
      </c>
      <c r="W499" s="4">
        <f t="shared" si="213"/>
        <v>0</v>
      </c>
      <c r="X499" s="4">
        <f t="shared" si="213"/>
        <v>0</v>
      </c>
      <c r="Y499" s="4">
        <f t="shared" si="213"/>
        <v>0</v>
      </c>
      <c r="Z499" s="4">
        <f t="shared" si="213"/>
        <v>0</v>
      </c>
      <c r="AA499" s="4">
        <f t="shared" si="213"/>
        <v>0</v>
      </c>
      <c r="AB499" s="4">
        <f t="shared" si="213"/>
        <v>0</v>
      </c>
    </row>
    <row r="500" spans="2:28" hidden="1" outlineLevel="1">
      <c r="B500" s="556"/>
      <c r="C500" s="21" t="s">
        <v>1117</v>
      </c>
      <c r="D500" s="10"/>
      <c r="I500" s="4"/>
      <c r="J500" s="4"/>
      <c r="K500" s="4"/>
      <c r="L500" s="4"/>
      <c r="M500" s="4"/>
    </row>
    <row r="501" spans="2:28" hidden="1" outlineLevel="1">
      <c r="B501" s="556"/>
      <c r="C501" s="10" t="str">
        <f>C470</f>
        <v>Studio</v>
      </c>
      <c r="D501" s="10"/>
      <c r="E501" s="4">
        <f t="array" ref="E501:AB501">IF(E$375:AB$375&lt;$O344,0,IFERROR(--(MOD(E$375:AB$375,N344)=0),0))</f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1</v>
      </c>
      <c r="O501" s="4">
        <v>1</v>
      </c>
      <c r="P501" s="4">
        <v>1</v>
      </c>
      <c r="Q501" s="4">
        <v>1</v>
      </c>
      <c r="R501" s="4">
        <v>1</v>
      </c>
      <c r="S501" s="4">
        <v>1</v>
      </c>
      <c r="T501" s="4">
        <v>1</v>
      </c>
      <c r="U501" s="4">
        <v>1</v>
      </c>
      <c r="V501" s="4">
        <v>1</v>
      </c>
      <c r="W501" s="4">
        <v>1</v>
      </c>
      <c r="X501" s="4">
        <v>1</v>
      </c>
      <c r="Y501" s="4">
        <v>1</v>
      </c>
      <c r="Z501" s="4">
        <v>1</v>
      </c>
      <c r="AA501" s="4">
        <v>1</v>
      </c>
      <c r="AB501" s="4">
        <v>1</v>
      </c>
    </row>
    <row r="502" spans="2:28" hidden="1" outlineLevel="1">
      <c r="B502" s="556"/>
      <c r="C502" s="10" t="str">
        <f t="shared" ref="C502:C530" si="214">C471</f>
        <v xml:space="preserve">1 Bed / 1 Bath </v>
      </c>
      <c r="D502" s="10"/>
      <c r="E502" s="4">
        <f t="array" ref="E502:AB502">IF(E$375:AB$375&lt;$O345,0,IFERROR(--(MOD(E$375:AB$375,N345)=0),0))</f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</row>
    <row r="503" spans="2:28" hidden="1" outlineLevel="1">
      <c r="B503" s="556"/>
      <c r="C503" s="10" t="str">
        <f t="shared" si="214"/>
        <v xml:space="preserve">1 Bed / 1 Bath </v>
      </c>
      <c r="D503" s="10"/>
      <c r="E503" s="4">
        <f t="array" ref="E503:AB503">IF(E$375:AB$375&lt;$O346,0,IFERROR(--(MOD(E$375:AB$375,N346)=0),0))</f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1</v>
      </c>
      <c r="O503" s="4">
        <v>0</v>
      </c>
      <c r="P503" s="4">
        <v>1</v>
      </c>
      <c r="Q503" s="4">
        <v>0</v>
      </c>
      <c r="R503" s="4">
        <v>1</v>
      </c>
      <c r="S503" s="4">
        <v>0</v>
      </c>
      <c r="T503" s="4">
        <v>1</v>
      </c>
      <c r="U503" s="4">
        <v>0</v>
      </c>
      <c r="V503" s="4">
        <v>1</v>
      </c>
      <c r="W503" s="4">
        <v>0</v>
      </c>
      <c r="X503" s="4">
        <v>1</v>
      </c>
      <c r="Y503" s="4">
        <v>0</v>
      </c>
      <c r="Z503" s="4">
        <v>1</v>
      </c>
      <c r="AA503" s="4">
        <v>0</v>
      </c>
      <c r="AB503" s="4">
        <v>1</v>
      </c>
    </row>
    <row r="504" spans="2:28" hidden="1" outlineLevel="1">
      <c r="B504" s="556"/>
      <c r="C504" s="10" t="str">
        <f t="shared" si="214"/>
        <v xml:space="preserve">1 Bed / 1 Bath </v>
      </c>
      <c r="D504" s="10"/>
      <c r="E504" s="4">
        <f t="array" ref="E504:AB504">IF(E$375:AB$375&lt;$O347,0,IFERROR(--(MOD(E$375:AB$375,N347)=0),0))</f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</row>
    <row r="505" spans="2:28" hidden="1" outlineLevel="1">
      <c r="B505" s="556"/>
      <c r="C505" s="10" t="str">
        <f t="shared" si="214"/>
        <v xml:space="preserve">2 Bed / 1 Bath </v>
      </c>
      <c r="D505" s="10"/>
      <c r="E505" s="4">
        <f t="array" ref="E505:AB505">IF(E$375:AB$375&lt;$O348,0,IFERROR(--(MOD(E$375:AB$375,N348)=0),0))</f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</row>
    <row r="506" spans="2:28" hidden="1" outlineLevel="1">
      <c r="B506" s="556"/>
      <c r="C506" s="10" t="str">
        <f t="shared" si="214"/>
        <v xml:space="preserve">2 Bed / 1 Bath </v>
      </c>
      <c r="D506" s="10"/>
      <c r="E506" s="4">
        <f t="array" ref="E506:AB506">IF(E$375:AB$375&lt;$O349,0,IFERROR(--(MOD(E$375:AB$375,N349)=0),0))</f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</row>
    <row r="507" spans="2:28" hidden="1" outlineLevel="1">
      <c r="B507" s="556"/>
      <c r="C507" s="10" t="str">
        <f t="shared" si="214"/>
        <v xml:space="preserve">2 Bed / 1 Bath </v>
      </c>
      <c r="D507" s="10"/>
      <c r="E507" s="4">
        <f t="array" ref="E507:AB507">IF(E$375:AB$375&lt;$O350,0,IFERROR(--(MOD(E$375:AB$375,N350)=0),0))</f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1</v>
      </c>
      <c r="O507" s="4">
        <v>1</v>
      </c>
      <c r="P507" s="4">
        <v>1</v>
      </c>
      <c r="Q507" s="4">
        <v>1</v>
      </c>
      <c r="R507" s="4">
        <v>1</v>
      </c>
      <c r="S507" s="4">
        <v>1</v>
      </c>
      <c r="T507" s="4">
        <v>1</v>
      </c>
      <c r="U507" s="4">
        <v>1</v>
      </c>
      <c r="V507" s="4">
        <v>1</v>
      </c>
      <c r="W507" s="4">
        <v>1</v>
      </c>
      <c r="X507" s="4">
        <v>1</v>
      </c>
      <c r="Y507" s="4">
        <v>1</v>
      </c>
      <c r="Z507" s="4">
        <v>1</v>
      </c>
      <c r="AA507" s="4">
        <v>1</v>
      </c>
      <c r="AB507" s="4">
        <v>1</v>
      </c>
    </row>
    <row r="508" spans="2:28" hidden="1" outlineLevel="1">
      <c r="B508" s="556"/>
      <c r="C508" s="10" t="str">
        <f t="shared" si="214"/>
        <v xml:space="preserve">2 Bed / 2 Bath </v>
      </c>
      <c r="D508" s="10"/>
      <c r="E508" s="4">
        <f t="array" ref="E508:AB508">IF(E$375:AB$375&lt;$O351,0,IFERROR(--(MOD(E$375:AB$375,N351)=0),0))</f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</row>
    <row r="509" spans="2:28" hidden="1" outlineLevel="1">
      <c r="B509" s="556"/>
      <c r="C509" s="10" t="str">
        <f t="shared" si="214"/>
        <v>2 Bed / 1 Bath + Den</v>
      </c>
      <c r="D509" s="10"/>
      <c r="E509" s="4">
        <f t="array" ref="E509:AB509">IF(E$375:AB$375&lt;$O352,0,IFERROR(--(MOD(E$375:AB$375,N352)=0),0))</f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</row>
    <row r="510" spans="2:28" hidden="1" outlineLevel="1">
      <c r="B510" s="556"/>
      <c r="C510" s="10" t="str">
        <f t="shared" si="214"/>
        <v xml:space="preserve">2 Bed / 2 Bath </v>
      </c>
      <c r="D510" s="10"/>
      <c r="E510" s="4">
        <f t="array" ref="E510:AB510">IF(E$375:AB$375&lt;$O353,0,IFERROR(--(MOD(E$375:AB$375,N353)=0),0))</f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</row>
    <row r="511" spans="2:28" hidden="1" outlineLevel="1">
      <c r="B511" s="556"/>
      <c r="C511" s="10" t="str">
        <f t="shared" si="214"/>
        <v xml:space="preserve">2 Bed / 1.5 Bath </v>
      </c>
      <c r="D511" s="10"/>
      <c r="E511" s="4">
        <f t="array" ref="E511:AB511">IF(E$375:AB$375&lt;$O354,0,IFERROR(--(MOD(E$375:AB$375,N354)=0),0))</f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1</v>
      </c>
      <c r="Q511" s="4">
        <v>0</v>
      </c>
      <c r="R511" s="4">
        <v>0</v>
      </c>
      <c r="S511" s="4">
        <v>1</v>
      </c>
      <c r="T511" s="4">
        <v>0</v>
      </c>
      <c r="U511" s="4">
        <v>0</v>
      </c>
      <c r="V511" s="4">
        <v>1</v>
      </c>
      <c r="W511" s="4">
        <v>0</v>
      </c>
      <c r="X511" s="4">
        <v>0</v>
      </c>
      <c r="Y511" s="4">
        <v>1</v>
      </c>
      <c r="Z511" s="4">
        <v>0</v>
      </c>
      <c r="AA511" s="4">
        <v>0</v>
      </c>
      <c r="AB511" s="4">
        <v>1</v>
      </c>
    </row>
    <row r="512" spans="2:28" hidden="1" outlineLevel="1">
      <c r="B512" s="556"/>
      <c r="C512" s="10" t="str">
        <f t="shared" si="214"/>
        <v xml:space="preserve">3 Bed / 2 Bath </v>
      </c>
      <c r="D512" s="10"/>
      <c r="E512" s="4">
        <f t="array" ref="E512:AB512">IF(E$375:AB$375&lt;$O355,0,IFERROR(--(MOD(E$375:AB$375,N355)=0),0))</f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</row>
    <row r="513" spans="2:28" hidden="1" outlineLevel="1">
      <c r="B513" s="556"/>
      <c r="C513" s="10" t="str">
        <f t="shared" si="214"/>
        <v>3 Bed / 2 Bath House</v>
      </c>
      <c r="D513" s="10"/>
      <c r="E513" s="4">
        <f t="array" ref="E513:AB513">IF(E$375:AB$375&lt;$O356,0,IFERROR(--(MOD(E$375:AB$375,N356)=0),0))</f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</row>
    <row r="514" spans="2:28" hidden="1" outlineLevel="1">
      <c r="B514" s="556"/>
      <c r="C514" s="10" t="str">
        <f t="shared" si="214"/>
        <v xml:space="preserve">3 Bed / 2 Bath </v>
      </c>
      <c r="D514" s="10"/>
      <c r="E514" s="4">
        <f t="array" ref="E514:AB514">IF(E$375:AB$375&lt;$O357,0,IFERROR(--(MOD(E$375:AB$375,N357)=0),0))</f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</row>
    <row r="515" spans="2:28" hidden="1" outlineLevel="1">
      <c r="B515" s="556"/>
      <c r="C515" s="10" t="str">
        <f t="shared" si="214"/>
        <v xml:space="preserve">1 Bed / 1 Bath </v>
      </c>
      <c r="D515" s="10"/>
      <c r="E515" s="4">
        <f t="array" ref="E515:AB515">IF(E$375:AB$375&lt;$O358,0,IFERROR(--(MOD(E$375:AB$375,N358)=0),0))</f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</row>
    <row r="516" spans="2:28" hidden="1" outlineLevel="1">
      <c r="B516" s="556"/>
      <c r="C516" s="10" t="str">
        <f t="shared" si="214"/>
        <v xml:space="preserve">2 Bed / 2 Bath </v>
      </c>
      <c r="D516" s="10"/>
      <c r="E516" s="4">
        <f t="array" ref="E516:AB516">IF(E$375:AB$375&lt;$O359,0,IFERROR(--(MOD(E$375:AB$375,N359)=0),0))</f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</row>
    <row r="517" spans="2:28" hidden="1" outlineLevel="1">
      <c r="B517" s="556"/>
      <c r="C517" s="10" t="str">
        <f t="shared" si="214"/>
        <v xml:space="preserve">4 Bed / 2 Bath Penthouse </v>
      </c>
      <c r="D517" s="10"/>
      <c r="E517" s="4">
        <f t="array" ref="E517:AB517">IF(E$375:AB$375&lt;$O360,0,IFERROR(--(MOD(E$375:AB$375,N360)=0),0))</f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</row>
    <row r="518" spans="2:28" hidden="1" outlineLevel="1">
      <c r="B518" s="556"/>
      <c r="C518" s="10" t="str">
        <f t="shared" si="214"/>
        <v xml:space="preserve">2 Bed / 2 Bath </v>
      </c>
      <c r="D518" s="10"/>
      <c r="E518" s="4">
        <f t="array" ref="E518:AB518">IF(E$375:AB$375&lt;$O361,0,IFERROR(--(MOD(E$375:AB$375,N361)=0),0))</f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</row>
    <row r="519" spans="2:28" hidden="1" outlineLevel="1">
      <c r="B519" s="556"/>
      <c r="C519" s="10">
        <f t="shared" si="214"/>
        <v>0</v>
      </c>
      <c r="D519" s="10"/>
      <c r="E519" s="4">
        <f t="array" ref="E519:AB519">IF(E$375:AB$375&lt;$O362,0,IFERROR(--(MOD(E$375:AB$375,N362)=0),0))</f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</row>
    <row r="520" spans="2:28" hidden="1" outlineLevel="1">
      <c r="B520" s="556"/>
      <c r="C520" s="10">
        <f t="shared" si="214"/>
        <v>0</v>
      </c>
      <c r="D520" s="10"/>
      <c r="E520" s="4">
        <f t="array" ref="E520:AB520">IF(E$375:AB$375&lt;$O363,0,IFERROR(--(MOD(E$375:AB$375,N363)=0),0))</f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</row>
    <row r="521" spans="2:28" hidden="1" outlineLevel="1">
      <c r="B521" s="556"/>
      <c r="C521" s="10">
        <f t="shared" si="214"/>
        <v>0</v>
      </c>
      <c r="D521" s="10"/>
      <c r="E521" s="4">
        <f t="array" ref="E521:AB521">IF(E$375:AB$375&lt;$O364,0,IFERROR(--(MOD(E$375:AB$375,N364)=0),0))</f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</row>
    <row r="522" spans="2:28" hidden="1" outlineLevel="1">
      <c r="B522" s="556"/>
      <c r="C522" s="10">
        <f t="shared" si="214"/>
        <v>0</v>
      </c>
      <c r="D522" s="10"/>
      <c r="E522" s="4">
        <f t="array" ref="E522:AB522">IF(E$375:AB$375&lt;$O365,0,IFERROR(--(MOD(E$375:AB$375,N365)=0),0))</f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</row>
    <row r="523" spans="2:28" hidden="1" outlineLevel="1">
      <c r="B523" s="556"/>
      <c r="C523" s="10">
        <f t="shared" si="214"/>
        <v>0</v>
      </c>
      <c r="D523" s="10"/>
      <c r="E523" s="4">
        <f t="array" ref="E523:AB523">IF(E$375:AB$375&lt;$O366,0,IFERROR(--(MOD(E$375:AB$375,N366)=0),0))</f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</row>
    <row r="524" spans="2:28" hidden="1" outlineLevel="1">
      <c r="B524" s="556"/>
      <c r="C524" s="10">
        <f t="shared" si="214"/>
        <v>0</v>
      </c>
      <c r="D524" s="10"/>
      <c r="E524" s="4">
        <f t="array" ref="E524:AB524">IF(E$375:AB$375&lt;$O367,0,IFERROR(--(MOD(E$375:AB$375,N367)=0),0))</f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</row>
    <row r="525" spans="2:28" hidden="1" outlineLevel="1">
      <c r="B525" s="556"/>
      <c r="C525" s="10">
        <f t="shared" si="214"/>
        <v>0</v>
      </c>
      <c r="D525" s="10"/>
      <c r="E525" s="4">
        <f t="array" ref="E525:AB525">IF(E$375:AB$375&lt;$O368,0,IFERROR(--(MOD(E$375:AB$375,N368)=0),0))</f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</row>
    <row r="526" spans="2:28" hidden="1" outlineLevel="1">
      <c r="B526" s="556"/>
      <c r="C526" s="10">
        <f t="shared" si="214"/>
        <v>0</v>
      </c>
      <c r="D526" s="10"/>
      <c r="E526" s="4">
        <f t="array" ref="E526:AB526">IF(E$375:AB$375&lt;$O369,0,IFERROR(--(MOD(E$375:AB$375,N369)=0),0))</f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</row>
    <row r="527" spans="2:28" hidden="1" outlineLevel="1">
      <c r="B527" s="556"/>
      <c r="C527" s="10">
        <f t="shared" si="214"/>
        <v>0</v>
      </c>
      <c r="D527" s="10"/>
      <c r="E527" s="4">
        <f t="array" ref="E527:AB527">IF(E$375:AB$375&lt;$O370,0,IFERROR(--(MOD(E$375:AB$375,N370)=0),0))</f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</row>
    <row r="528" spans="2:28" hidden="1" outlineLevel="1">
      <c r="B528" s="556"/>
      <c r="C528" s="10">
        <f t="shared" si="214"/>
        <v>0</v>
      </c>
      <c r="D528" s="10"/>
      <c r="E528" s="4">
        <f t="array" ref="E528:AB528">IF(E$375:AB$375&lt;$O371,0,IFERROR(--(MOD(E$375:AB$375,N371)=0),0))</f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</row>
    <row r="529" spans="2:28" hidden="1" outlineLevel="1">
      <c r="B529" s="556"/>
      <c r="C529" s="10">
        <f t="shared" si="214"/>
        <v>0</v>
      </c>
      <c r="D529" s="10"/>
      <c r="E529" s="4">
        <f t="array" ref="E529:AB529">IF(E$375:AB$375&lt;$O372,0,IFERROR(--(MOD(E$375:AB$375,N372)=0),0))</f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</row>
    <row r="530" spans="2:28" hidden="1" outlineLevel="1">
      <c r="B530" s="556"/>
      <c r="C530" s="10">
        <f t="shared" si="214"/>
        <v>0</v>
      </c>
      <c r="D530" s="10"/>
      <c r="E530" s="4">
        <f t="array" ref="E530:AB530">IF(E$375:AB$375&lt;$O373,0,IFERROR(--(MOD(E$375:AB$375,N373)=0),0))</f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</row>
    <row r="531" spans="2:28" hidden="1" outlineLevel="1">
      <c r="B531" s="556"/>
      <c r="C531" s="21" t="s">
        <v>285</v>
      </c>
    </row>
    <row r="532" spans="2:28" hidden="1" outlineLevel="1">
      <c r="B532" s="556"/>
      <c r="C532" s="4" t="str">
        <f>C470</f>
        <v>Studio</v>
      </c>
      <c r="E532" s="4">
        <f>IF(SUM($D532:D532)&lt;($D344-$U344),E501*MIN($M344,($D344-$U344)-SUM($D532:D532)),0)</f>
        <v>0</v>
      </c>
      <c r="F532" s="4">
        <f>IF(SUM($D532:E532)&lt;($D344-$U344),F501*MIN($M344,($D344-$U344)-SUM($D532:E532)),0)</f>
        <v>0</v>
      </c>
      <c r="G532" s="4">
        <f>IF(SUM($D532:F532)&lt;($D344-$U344),G501*MIN($M344,($D344-$U344)-SUM($D532:F532)),0)</f>
        <v>0</v>
      </c>
      <c r="H532" s="4">
        <f>IF(SUM($D532:G532)&lt;($D344-$U344),H501*MIN($M344,($D344-$U344)-SUM($D532:G532)),0)</f>
        <v>0</v>
      </c>
      <c r="I532" s="4">
        <f>IF(SUM($D532:H532)&lt;($D344-$U344),I501*MIN($M344,($D344-$U344)-SUM($D532:H532)),0)</f>
        <v>0</v>
      </c>
      <c r="J532" s="4">
        <f>IF(SUM($D532:I532)&lt;($D344-$U344),J501*MIN($M344,($D344-$U344)-SUM($D532:I532)),0)</f>
        <v>0</v>
      </c>
      <c r="K532" s="4">
        <f>IF(SUM($D532:J532)&lt;($D344-$U344),K501*MIN($M344,($D344-$U344)-SUM($D532:J532)),0)</f>
        <v>0</v>
      </c>
      <c r="L532" s="4">
        <f>IF(SUM($D532:K532)&lt;($D344-$U344),L501*MIN($M344,($D344-$U344)-SUM($D532:K532)),0)</f>
        <v>0</v>
      </c>
      <c r="M532" s="4">
        <f>IF(SUM($D532:L532)&lt;($D344-$U344),M501*MIN($M344,($D344-$U344)-SUM($D532:L532)),0)</f>
        <v>0</v>
      </c>
      <c r="N532" s="4">
        <f>IF(SUM($D532:M532)&lt;($D344-$U344),N501*MIN($M344,($D344-$U344)-SUM($D532:M532)),0)</f>
        <v>2</v>
      </c>
      <c r="O532" s="4">
        <f>IF(SUM($D532:N532)&lt;($D344-$U344),O501*MIN($M344,($D344-$U344)-SUM($D532:N532)),0)</f>
        <v>2</v>
      </c>
      <c r="P532" s="4">
        <f>IF(SUM($D532:O532)&lt;($D344-$U344),P501*MIN($M344,($D344-$U344)-SUM($D532:O532)),0)</f>
        <v>0</v>
      </c>
      <c r="Q532" s="4">
        <f>IF(SUM($D532:P532)&lt;($D344-$U344),Q501*MIN($M344,($D344-$U344)-SUM($D532:P532)),0)</f>
        <v>0</v>
      </c>
      <c r="R532" s="4">
        <f>IF(SUM($D532:Q532)&lt;($D344-$U344),R501*MIN($M344,($D344-$U344)-SUM($D532:Q532)),0)</f>
        <v>0</v>
      </c>
      <c r="S532" s="4">
        <f>IF(SUM($D532:R532)&lt;($D344-$U344),S501*MIN($M344,($D344-$U344)-SUM($D532:R532)),0)</f>
        <v>0</v>
      </c>
      <c r="T532" s="4">
        <f>IF(SUM($D532:S532)&lt;($D344-$U344),T501*MIN($M344,($D344-$U344)-SUM($D532:S532)),0)</f>
        <v>0</v>
      </c>
      <c r="U532" s="4">
        <f>IF(SUM($D532:T532)&lt;($D344-$U344),U501*MIN($M344,($D344-$U344)-SUM($D532:T532)),0)</f>
        <v>0</v>
      </c>
      <c r="V532" s="4">
        <f>IF(SUM($D532:U532)&lt;($D344-$U344),V501*MIN($M344,($D344-$U344)-SUM($D532:U532)),0)</f>
        <v>0</v>
      </c>
      <c r="W532" s="4">
        <f>IF(SUM($D532:V532)&lt;($D344-$U344),W501*MIN($M344,($D344-$U344)-SUM($D532:V532)),0)</f>
        <v>0</v>
      </c>
      <c r="X532" s="4">
        <f>IF(SUM($D532:W532)&lt;($D344-$U344),X501*MIN($M344,($D344-$U344)-SUM($D532:W532)),0)</f>
        <v>0</v>
      </c>
      <c r="Y532" s="4">
        <f>IF(SUM($D532:X532)&lt;($D344-$U344),Y501*MIN($M344,($D344-$U344)-SUM($D532:X532)),0)</f>
        <v>0</v>
      </c>
      <c r="Z532" s="4">
        <f>IF(SUM($D532:Y532)&lt;($D344-$U344),Z501*MIN($M344,($D344-$U344)-SUM($D532:Y532)),0)</f>
        <v>0</v>
      </c>
      <c r="AA532" s="4">
        <f>IF(SUM($D532:Z532)&lt;($D344-$U344),AA501*MIN($M344,($D344-$U344)-SUM($D532:Z532)),0)</f>
        <v>0</v>
      </c>
      <c r="AB532" s="4">
        <f>IF(SUM($D532:AA532)&lt;($D344-$U344),AB501*MIN($M344,($D344-$U344)-SUM($D532:AA532)),0)</f>
        <v>0</v>
      </c>
    </row>
    <row r="533" spans="2:28" hidden="1" outlineLevel="1">
      <c r="B533" s="556"/>
      <c r="C533" s="4" t="str">
        <f>C471</f>
        <v xml:space="preserve">1 Bed / 1 Bath </v>
      </c>
      <c r="E533" s="4">
        <f>IF(SUM($D533:D533)&lt;($D345-$U345),E502*MIN($M345,($D345-$U345)-SUM($D533:D533)),0)</f>
        <v>0</v>
      </c>
      <c r="F533" s="4">
        <f>IF(SUM($D533:E533)&lt;($D345-$U345),F502*MIN($M345,($D345-$U345)-SUM($D533:E533)),0)</f>
        <v>0</v>
      </c>
      <c r="G533" s="4">
        <f>IF(SUM($D533:F533)&lt;($D345-$U345),G502*MIN($M345,($D345-$U345)-SUM($D533:F533)),0)</f>
        <v>0</v>
      </c>
      <c r="H533" s="4">
        <f>IF(SUM($D533:G533)&lt;($D345-$U345),H502*MIN($M345,($D345-$U345)-SUM($D533:G533)),0)</f>
        <v>0</v>
      </c>
      <c r="I533" s="4">
        <f>IF(SUM($D533:H533)&lt;($D345-$U345),I502*MIN($M345,($D345-$U345)-SUM($D533:H533)),0)</f>
        <v>0</v>
      </c>
      <c r="J533" s="4">
        <f>IF(SUM($D533:I533)&lt;($D345-$U345),J502*MIN($M345,($D345-$U345)-SUM($D533:I533)),0)</f>
        <v>0</v>
      </c>
      <c r="K533" s="4">
        <f>IF(SUM($D533:J533)&lt;($D345-$U345),K502*MIN($M345,($D345-$U345)-SUM($D533:J533)),0)</f>
        <v>0</v>
      </c>
      <c r="L533" s="4">
        <f>IF(SUM($D533:K533)&lt;($D345-$U345),L502*MIN($M345,($D345-$U345)-SUM($D533:K533)),0)</f>
        <v>0</v>
      </c>
      <c r="M533" s="4">
        <f>IF(SUM($D533:L533)&lt;($D345-$U345),M502*MIN($M345,($D345-$U345)-SUM($D533:L533)),0)</f>
        <v>0</v>
      </c>
      <c r="N533" s="4">
        <f>IF(SUM($D533:M533)&lt;($D345-$U345),N502*MIN($M345,($D345-$U345)-SUM($D533:M533)),0)</f>
        <v>0</v>
      </c>
      <c r="O533" s="4">
        <f>IF(SUM($D533:N533)&lt;($D345-$U345),O502*MIN($M345,($D345-$U345)-SUM($D533:N533)),0)</f>
        <v>0</v>
      </c>
      <c r="P533" s="4">
        <f>IF(SUM($D533:O533)&lt;($D345-$U345),P502*MIN($M345,($D345-$U345)-SUM($D533:O533)),0)</f>
        <v>0</v>
      </c>
      <c r="Q533" s="4">
        <f>IF(SUM($D533:P533)&lt;($D345-$U345),Q502*MIN($M345,($D345-$U345)-SUM($D533:P533)),0)</f>
        <v>0</v>
      </c>
      <c r="R533" s="4">
        <f>IF(SUM($D533:Q533)&lt;($D345-$U345),R502*MIN($M345,($D345-$U345)-SUM($D533:Q533)),0)</f>
        <v>0</v>
      </c>
      <c r="S533" s="4">
        <f>IF(SUM($D533:R533)&lt;($D345-$U345),S502*MIN($M345,($D345-$U345)-SUM($D533:R533)),0)</f>
        <v>0</v>
      </c>
      <c r="T533" s="4">
        <f>IF(SUM($D533:S533)&lt;($D345-$U345),T502*MIN($M345,($D345-$U345)-SUM($D533:S533)),0)</f>
        <v>0</v>
      </c>
      <c r="U533" s="4">
        <f>IF(SUM($D533:T533)&lt;($D345-$U345),U502*MIN($M345,($D345-$U345)-SUM($D533:T533)),0)</f>
        <v>0</v>
      </c>
      <c r="V533" s="4">
        <f>IF(SUM($D533:U533)&lt;($D345-$U345),V502*MIN($M345,($D345-$U345)-SUM($D533:U533)),0)</f>
        <v>0</v>
      </c>
      <c r="W533" s="4">
        <f>IF(SUM($D533:V533)&lt;($D345-$U345),W502*MIN($M345,($D345-$U345)-SUM($D533:V533)),0)</f>
        <v>0</v>
      </c>
      <c r="X533" s="4">
        <f>IF(SUM($D533:W533)&lt;($D345-$U345),X502*MIN($M345,($D345-$U345)-SUM($D533:W533)),0)</f>
        <v>0</v>
      </c>
      <c r="Y533" s="4">
        <f>IF(SUM($D533:X533)&lt;($D345-$U345),Y502*MIN($M345,($D345-$U345)-SUM($D533:X533)),0)</f>
        <v>0</v>
      </c>
      <c r="Z533" s="4">
        <f>IF(SUM($D533:Y533)&lt;($D345-$U345),Z502*MIN($M345,($D345-$U345)-SUM($D533:Y533)),0)</f>
        <v>0</v>
      </c>
      <c r="AA533" s="4">
        <f>IF(SUM($D533:Z533)&lt;($D345-$U345),AA502*MIN($M345,($D345-$U345)-SUM($D533:Z533)),0)</f>
        <v>0</v>
      </c>
      <c r="AB533" s="4">
        <f>IF(SUM($D533:AA533)&lt;($D345-$U345),AB502*MIN($M345,($D345-$U345)-SUM($D533:AA533)),0)</f>
        <v>0</v>
      </c>
    </row>
    <row r="534" spans="2:28" hidden="1" outlineLevel="1">
      <c r="B534" s="556"/>
      <c r="C534" s="4" t="str">
        <f>C472</f>
        <v xml:space="preserve">1 Bed / 1 Bath </v>
      </c>
      <c r="E534" s="4">
        <f>IF(SUM($D534:D534)&lt;($D346-$U346),E503*MIN($M346,($D346-$U346)-SUM($D534:D534)),0)</f>
        <v>0</v>
      </c>
      <c r="F534" s="4">
        <f>IF(SUM($D534:E534)&lt;($D346-$U346),F503*MIN($M346,($D346-$U346)-SUM($D534:E534)),0)</f>
        <v>0</v>
      </c>
      <c r="G534" s="4">
        <f>IF(SUM($D534:F534)&lt;($D346-$U346),G503*MIN($M346,($D346-$U346)-SUM($D534:F534)),0)</f>
        <v>0</v>
      </c>
      <c r="H534" s="4">
        <f>IF(SUM($D534:G534)&lt;($D346-$U346),H503*MIN($M346,($D346-$U346)-SUM($D534:G534)),0)</f>
        <v>0</v>
      </c>
      <c r="I534" s="4">
        <f>IF(SUM($D534:H534)&lt;($D346-$U346),I503*MIN($M346,($D346-$U346)-SUM($D534:H534)),0)</f>
        <v>0</v>
      </c>
      <c r="J534" s="4">
        <f>IF(SUM($D534:I534)&lt;($D346-$U346),J503*MIN($M346,($D346-$U346)-SUM($D534:I534)),0)</f>
        <v>0</v>
      </c>
      <c r="K534" s="4">
        <f>IF(SUM($D534:J534)&lt;($D346-$U346),K503*MIN($M346,($D346-$U346)-SUM($D534:J534)),0)</f>
        <v>0</v>
      </c>
      <c r="L534" s="4">
        <f>IF(SUM($D534:K534)&lt;($D346-$U346),L503*MIN($M346,($D346-$U346)-SUM($D534:K534)),0)</f>
        <v>0</v>
      </c>
      <c r="M534" s="4">
        <f>IF(SUM($D534:L534)&lt;($D346-$U346),M503*MIN($M346,($D346-$U346)-SUM($D534:L534)),0)</f>
        <v>0</v>
      </c>
      <c r="N534" s="4">
        <f>IF(SUM($D534:M534)&lt;($D346-$U346),N503*MIN($M346,($D346-$U346)-SUM($D534:M534)),0)</f>
        <v>2</v>
      </c>
      <c r="O534" s="4">
        <f>IF(SUM($D534:N534)&lt;($D346-$U346),O503*MIN($M346,($D346-$U346)-SUM($D534:N534)),0)</f>
        <v>0</v>
      </c>
      <c r="P534" s="4">
        <f>IF(SUM($D534:O534)&lt;($D346-$U346),P503*MIN($M346,($D346-$U346)-SUM($D534:O534)),0)</f>
        <v>2</v>
      </c>
      <c r="Q534" s="4">
        <f>IF(SUM($D534:P534)&lt;($D346-$U346),Q503*MIN($M346,($D346-$U346)-SUM($D534:P534)),0)</f>
        <v>0</v>
      </c>
      <c r="R534" s="4">
        <f>IF(SUM($D534:Q534)&lt;($D346-$U346),R503*MIN($M346,($D346-$U346)-SUM($D534:Q534)),0)</f>
        <v>0</v>
      </c>
      <c r="S534" s="4">
        <f>IF(SUM($D534:R534)&lt;($D346-$U346),S503*MIN($M346,($D346-$U346)-SUM($D534:R534)),0)</f>
        <v>0</v>
      </c>
      <c r="T534" s="4">
        <f>IF(SUM($D534:S534)&lt;($D346-$U346),T503*MIN($M346,($D346-$U346)-SUM($D534:S534)),0)</f>
        <v>0</v>
      </c>
      <c r="U534" s="4">
        <f>IF(SUM($D534:T534)&lt;($D346-$U346),U503*MIN($M346,($D346-$U346)-SUM($D534:T534)),0)</f>
        <v>0</v>
      </c>
      <c r="V534" s="4">
        <f>IF(SUM($D534:U534)&lt;($D346-$U346),V503*MIN($M346,($D346-$U346)-SUM($D534:U534)),0)</f>
        <v>0</v>
      </c>
      <c r="W534" s="4">
        <f>IF(SUM($D534:V534)&lt;($D346-$U346),W503*MIN($M346,($D346-$U346)-SUM($D534:V534)),0)</f>
        <v>0</v>
      </c>
      <c r="X534" s="4">
        <f>IF(SUM($D534:W534)&lt;($D346-$U346),X503*MIN($M346,($D346-$U346)-SUM($D534:W534)),0)</f>
        <v>0</v>
      </c>
      <c r="Y534" s="4">
        <f>IF(SUM($D534:X534)&lt;($D346-$U346),Y503*MIN($M346,($D346-$U346)-SUM($D534:X534)),0)</f>
        <v>0</v>
      </c>
      <c r="Z534" s="4">
        <f>IF(SUM($D534:Y534)&lt;($D346-$U346),Z503*MIN($M346,($D346-$U346)-SUM($D534:Y534)),0)</f>
        <v>0</v>
      </c>
      <c r="AA534" s="4">
        <f>IF(SUM($D534:Z534)&lt;($D346-$U346),AA503*MIN($M346,($D346-$U346)-SUM($D534:Z534)),0)</f>
        <v>0</v>
      </c>
      <c r="AB534" s="4">
        <f>IF(SUM($D534:AA534)&lt;($D346-$U346),AB503*MIN($M346,($D346-$U346)-SUM($D534:AA534)),0)</f>
        <v>0</v>
      </c>
    </row>
    <row r="535" spans="2:28" hidden="1" outlineLevel="1">
      <c r="B535" s="556"/>
      <c r="C535" s="4" t="str">
        <f>C473</f>
        <v xml:space="preserve">1 Bed / 1 Bath </v>
      </c>
      <c r="E535" s="4">
        <f>IF(SUM($D535:D535)&lt;($D347-$U347),E504*MIN($M347,($D347-$U347)-SUM($D535:D535)),0)</f>
        <v>0</v>
      </c>
      <c r="F535" s="4">
        <f>IF(SUM($D535:E535)&lt;($D347-$U347),F504*MIN($M347,($D347-$U347)-SUM($D535:E535)),0)</f>
        <v>0</v>
      </c>
      <c r="G535" s="4">
        <f>IF(SUM($D535:F535)&lt;($D347-$U347),G504*MIN($M347,($D347-$U347)-SUM($D535:F535)),0)</f>
        <v>0</v>
      </c>
      <c r="H535" s="4">
        <f>IF(SUM($D535:G535)&lt;($D347-$U347),H504*MIN($M347,($D347-$U347)-SUM($D535:G535)),0)</f>
        <v>0</v>
      </c>
      <c r="I535" s="4">
        <f>IF(SUM($D535:H535)&lt;($D347-$U347),I504*MIN($M347,($D347-$U347)-SUM($D535:H535)),0)</f>
        <v>0</v>
      </c>
      <c r="J535" s="4">
        <f>IF(SUM($D535:I535)&lt;($D347-$U347),J504*MIN($M347,($D347-$U347)-SUM($D535:I535)),0)</f>
        <v>0</v>
      </c>
      <c r="K535" s="4">
        <f>IF(SUM($D535:J535)&lt;($D347-$U347),K504*MIN($M347,($D347-$U347)-SUM($D535:J535)),0)</f>
        <v>0</v>
      </c>
      <c r="L535" s="4">
        <f>IF(SUM($D535:K535)&lt;($D347-$U347),L504*MIN($M347,($D347-$U347)-SUM($D535:K535)),0)</f>
        <v>0</v>
      </c>
      <c r="M535" s="4">
        <f>IF(SUM($D535:L535)&lt;($D347-$U347),M504*MIN($M347,($D347-$U347)-SUM($D535:L535)),0)</f>
        <v>0</v>
      </c>
      <c r="N535" s="4">
        <f>IF(SUM($D535:M535)&lt;($D347-$U347),N504*MIN($M347,($D347-$U347)-SUM($D535:M535)),0)</f>
        <v>0</v>
      </c>
      <c r="O535" s="4">
        <f>IF(SUM($D535:N535)&lt;($D347-$U347),O504*MIN($M347,($D347-$U347)-SUM($D535:N535)),0)</f>
        <v>0</v>
      </c>
      <c r="P535" s="4">
        <f>IF(SUM($D535:O535)&lt;($D347-$U347),P504*MIN($M347,($D347-$U347)-SUM($D535:O535)),0)</f>
        <v>0</v>
      </c>
      <c r="Q535" s="4">
        <f>IF(SUM($D535:P535)&lt;($D347-$U347),Q504*MIN($M347,($D347-$U347)-SUM($D535:P535)),0)</f>
        <v>0</v>
      </c>
      <c r="R535" s="4">
        <f>IF(SUM($D535:Q535)&lt;($D347-$U347),R504*MIN($M347,($D347-$U347)-SUM($D535:Q535)),0)</f>
        <v>0</v>
      </c>
      <c r="S535" s="4">
        <f>IF(SUM($D535:R535)&lt;($D347-$U347),S504*MIN($M347,($D347-$U347)-SUM($D535:R535)),0)</f>
        <v>0</v>
      </c>
      <c r="T535" s="4">
        <f>IF(SUM($D535:S535)&lt;($D347-$U347),T504*MIN($M347,($D347-$U347)-SUM($D535:S535)),0)</f>
        <v>0</v>
      </c>
      <c r="U535" s="4">
        <f>IF(SUM($D535:T535)&lt;($D347-$U347),U504*MIN($M347,($D347-$U347)-SUM($D535:T535)),0)</f>
        <v>0</v>
      </c>
      <c r="V535" s="4">
        <f>IF(SUM($D535:U535)&lt;($D347-$U347),V504*MIN($M347,($D347-$U347)-SUM($D535:U535)),0)</f>
        <v>0</v>
      </c>
      <c r="W535" s="4">
        <f>IF(SUM($D535:V535)&lt;($D347-$U347),W504*MIN($M347,($D347-$U347)-SUM($D535:V535)),0)</f>
        <v>0</v>
      </c>
      <c r="X535" s="4">
        <f>IF(SUM($D535:W535)&lt;($D347-$U347),X504*MIN($M347,($D347-$U347)-SUM($D535:W535)),0)</f>
        <v>0</v>
      </c>
      <c r="Y535" s="4">
        <f>IF(SUM($D535:X535)&lt;($D347-$U347),Y504*MIN($M347,($D347-$U347)-SUM($D535:X535)),0)</f>
        <v>0</v>
      </c>
      <c r="Z535" s="4">
        <f>IF(SUM($D535:Y535)&lt;($D347-$U347),Z504*MIN($M347,($D347-$U347)-SUM($D535:Y535)),0)</f>
        <v>0</v>
      </c>
      <c r="AA535" s="4">
        <f>IF(SUM($D535:Z535)&lt;($D347-$U347),AA504*MIN($M347,($D347-$U347)-SUM($D535:Z535)),0)</f>
        <v>0</v>
      </c>
      <c r="AB535" s="4">
        <f>IF(SUM($D535:AA535)&lt;($D347-$U347),AB504*MIN($M347,($D347-$U347)-SUM($D535:AA535)),0)</f>
        <v>0</v>
      </c>
    </row>
    <row r="536" spans="2:28" hidden="1" outlineLevel="1">
      <c r="B536" s="556"/>
      <c r="C536" s="10" t="str">
        <f t="shared" ref="C536" si="215">C474</f>
        <v xml:space="preserve">2 Bed / 1 Bath </v>
      </c>
      <c r="D536" s="10"/>
      <c r="E536" s="4">
        <f>IF(SUM($D536:D536)&lt;($D348-$U348),E505*MIN($M348,($D348-$U348)-SUM($D536:D536)),0)</f>
        <v>0</v>
      </c>
      <c r="F536" s="4">
        <f>IF(SUM($D536:E536)&lt;($D348-$U348),F505*MIN($M348,($D348-$U348)-SUM($D536:E536)),0)</f>
        <v>0</v>
      </c>
      <c r="G536" s="4">
        <f>IF(SUM($D536:F536)&lt;($D348-$U348),G505*MIN($M348,($D348-$U348)-SUM($D536:F536)),0)</f>
        <v>0</v>
      </c>
      <c r="H536" s="4">
        <f>IF(SUM($D536:G536)&lt;($D348-$U348),H505*MIN($M348,($D348-$U348)-SUM($D536:G536)),0)</f>
        <v>0</v>
      </c>
      <c r="I536" s="4">
        <f>IF(SUM($D536:H536)&lt;($D348-$U348),I505*MIN($M348,($D348-$U348)-SUM($D536:H536)),0)</f>
        <v>0</v>
      </c>
      <c r="J536" s="4">
        <f>IF(SUM($D536:I536)&lt;($D348-$U348),J505*MIN($M348,($D348-$U348)-SUM($D536:I536)),0)</f>
        <v>0</v>
      </c>
      <c r="K536" s="4">
        <f>IF(SUM($D536:J536)&lt;($D348-$U348),K505*MIN($M348,($D348-$U348)-SUM($D536:J536)),0)</f>
        <v>0</v>
      </c>
      <c r="L536" s="4">
        <f>IF(SUM($D536:K536)&lt;($D348-$U348),L505*MIN($M348,($D348-$U348)-SUM($D536:K536)),0)</f>
        <v>0</v>
      </c>
      <c r="M536" s="4">
        <f>IF(SUM($D536:L536)&lt;($D348-$U348),M505*MIN($M348,($D348-$U348)-SUM($D536:L536)),0)</f>
        <v>0</v>
      </c>
      <c r="N536" s="4">
        <f>IF(SUM($D536:M536)&lt;($D348-$U348),N505*MIN($M348,($D348-$U348)-SUM($D536:M536)),0)</f>
        <v>0</v>
      </c>
      <c r="O536" s="4">
        <f>IF(SUM($D536:N536)&lt;($D348-$U348),O505*MIN($M348,($D348-$U348)-SUM($D536:N536)),0)</f>
        <v>0</v>
      </c>
      <c r="P536" s="4">
        <f>IF(SUM($D536:O536)&lt;($D348-$U348),P505*MIN($M348,($D348-$U348)-SUM($D536:O536)),0)</f>
        <v>0</v>
      </c>
      <c r="Q536" s="4">
        <f>IF(SUM($D536:P536)&lt;($D348-$U348),Q505*MIN($M348,($D348-$U348)-SUM($D536:P536)),0)</f>
        <v>0</v>
      </c>
      <c r="R536" s="4">
        <f>IF(SUM($D536:Q536)&lt;($D348-$U348),R505*MIN($M348,($D348-$U348)-SUM($D536:Q536)),0)</f>
        <v>0</v>
      </c>
      <c r="S536" s="4">
        <f>IF(SUM($D536:R536)&lt;($D348-$U348),S505*MIN($M348,($D348-$U348)-SUM($D536:R536)),0)</f>
        <v>0</v>
      </c>
      <c r="T536" s="4">
        <f>IF(SUM($D536:S536)&lt;($D348-$U348),T505*MIN($M348,($D348-$U348)-SUM($D536:S536)),0)</f>
        <v>0</v>
      </c>
      <c r="U536" s="4">
        <f>IF(SUM($D536:T536)&lt;($D348-$U348),U505*MIN($M348,($D348-$U348)-SUM($D536:T536)),0)</f>
        <v>0</v>
      </c>
      <c r="V536" s="4">
        <f>IF(SUM($D536:U536)&lt;($D348-$U348),V505*MIN($M348,($D348-$U348)-SUM($D536:U536)),0)</f>
        <v>0</v>
      </c>
      <c r="W536" s="4">
        <f>IF(SUM($D536:V536)&lt;($D348-$U348),W505*MIN($M348,($D348-$U348)-SUM($D536:V536)),0)</f>
        <v>0</v>
      </c>
      <c r="X536" s="4">
        <f>IF(SUM($D536:W536)&lt;($D348-$U348),X505*MIN($M348,($D348-$U348)-SUM($D536:W536)),0)</f>
        <v>0</v>
      </c>
      <c r="Y536" s="4">
        <f>IF(SUM($D536:X536)&lt;($D348-$U348),Y505*MIN($M348,($D348-$U348)-SUM($D536:X536)),0)</f>
        <v>0</v>
      </c>
      <c r="Z536" s="4">
        <f>IF(SUM($D536:Y536)&lt;($D348-$U348),Z505*MIN($M348,($D348-$U348)-SUM($D536:Y536)),0)</f>
        <v>0</v>
      </c>
      <c r="AA536" s="4">
        <f>IF(SUM($D536:Z536)&lt;($D348-$U348),AA505*MIN($M348,($D348-$U348)-SUM($D536:Z536)),0)</f>
        <v>0</v>
      </c>
      <c r="AB536" s="4">
        <f>IF(SUM($D536:AA536)&lt;($D348-$U348),AB505*MIN($M348,($D348-$U348)-SUM($D536:AA536)),0)</f>
        <v>0</v>
      </c>
    </row>
    <row r="537" spans="2:28" hidden="1" outlineLevel="1">
      <c r="B537" s="556"/>
      <c r="C537" s="10" t="str">
        <f t="shared" ref="C537" si="216">C475</f>
        <v xml:space="preserve">2 Bed / 1 Bath </v>
      </c>
      <c r="D537" s="10"/>
      <c r="E537" s="4">
        <f>IF(SUM($D537:D537)&lt;($D349-$U349),E506*MIN($M349,($D349-$U349)-SUM($D537:D537)),0)</f>
        <v>0</v>
      </c>
      <c r="F537" s="4">
        <f>IF(SUM($D537:E537)&lt;($D349-$U349),F506*MIN($M349,($D349-$U349)-SUM($D537:E537)),0)</f>
        <v>0</v>
      </c>
      <c r="G537" s="4">
        <f>IF(SUM($D537:F537)&lt;($D349-$U349),G506*MIN($M349,($D349-$U349)-SUM($D537:F537)),0)</f>
        <v>0</v>
      </c>
      <c r="H537" s="4">
        <f>IF(SUM($D537:G537)&lt;($D349-$U349),H506*MIN($M349,($D349-$U349)-SUM($D537:G537)),0)</f>
        <v>0</v>
      </c>
      <c r="I537" s="4">
        <f>IF(SUM($D537:H537)&lt;($D349-$U349),I506*MIN($M349,($D349-$U349)-SUM($D537:H537)),0)</f>
        <v>0</v>
      </c>
      <c r="J537" s="4">
        <f>IF(SUM($D537:I537)&lt;($D349-$U349),J506*MIN($M349,($D349-$U349)-SUM($D537:I537)),0)</f>
        <v>0</v>
      </c>
      <c r="K537" s="4">
        <f>IF(SUM($D537:J537)&lt;($D349-$U349),K506*MIN($M349,($D349-$U349)-SUM($D537:J537)),0)</f>
        <v>0</v>
      </c>
      <c r="L537" s="4">
        <f>IF(SUM($D537:K537)&lt;($D349-$U349),L506*MIN($M349,($D349-$U349)-SUM($D537:K537)),0)</f>
        <v>0</v>
      </c>
      <c r="M537" s="4">
        <f>IF(SUM($D537:L537)&lt;($D349-$U349),M506*MIN($M349,($D349-$U349)-SUM($D537:L537)),0)</f>
        <v>0</v>
      </c>
      <c r="N537" s="4">
        <f>IF(SUM($D537:M537)&lt;($D349-$U349),N506*MIN($M349,($D349-$U349)-SUM($D537:M537)),0)</f>
        <v>0</v>
      </c>
      <c r="O537" s="4">
        <f>IF(SUM($D537:N537)&lt;($D349-$U349),O506*MIN($M349,($D349-$U349)-SUM($D537:N537)),0)</f>
        <v>0</v>
      </c>
      <c r="P537" s="4">
        <f>IF(SUM($D537:O537)&lt;($D349-$U349),P506*MIN($M349,($D349-$U349)-SUM($D537:O537)),0)</f>
        <v>0</v>
      </c>
      <c r="Q537" s="4">
        <f>IF(SUM($D537:P537)&lt;($D349-$U349),Q506*MIN($M349,($D349-$U349)-SUM($D537:P537)),0)</f>
        <v>0</v>
      </c>
      <c r="R537" s="4">
        <f>IF(SUM($D537:Q537)&lt;($D349-$U349),R506*MIN($M349,($D349-$U349)-SUM($D537:Q537)),0)</f>
        <v>0</v>
      </c>
      <c r="S537" s="4">
        <f>IF(SUM($D537:R537)&lt;($D349-$U349),S506*MIN($M349,($D349-$U349)-SUM($D537:R537)),0)</f>
        <v>0</v>
      </c>
      <c r="T537" s="4">
        <f>IF(SUM($D537:S537)&lt;($D349-$U349),T506*MIN($M349,($D349-$U349)-SUM($D537:S537)),0)</f>
        <v>0</v>
      </c>
      <c r="U537" s="4">
        <f>IF(SUM($D537:T537)&lt;($D349-$U349),U506*MIN($M349,($D349-$U349)-SUM($D537:T537)),0)</f>
        <v>0</v>
      </c>
      <c r="V537" s="4">
        <f>IF(SUM($D537:U537)&lt;($D349-$U349),V506*MIN($M349,($D349-$U349)-SUM($D537:U537)),0)</f>
        <v>0</v>
      </c>
      <c r="W537" s="4">
        <f>IF(SUM($D537:V537)&lt;($D349-$U349),W506*MIN($M349,($D349-$U349)-SUM($D537:V537)),0)</f>
        <v>0</v>
      </c>
      <c r="X537" s="4">
        <f>IF(SUM($D537:W537)&lt;($D349-$U349),X506*MIN($M349,($D349-$U349)-SUM($D537:W537)),0)</f>
        <v>0</v>
      </c>
      <c r="Y537" s="4">
        <f>IF(SUM($D537:X537)&lt;($D349-$U349),Y506*MIN($M349,($D349-$U349)-SUM($D537:X537)),0)</f>
        <v>0</v>
      </c>
      <c r="Z537" s="4">
        <f>IF(SUM($D537:Y537)&lt;($D349-$U349),Z506*MIN($M349,($D349-$U349)-SUM($D537:Y537)),0)</f>
        <v>0</v>
      </c>
      <c r="AA537" s="4">
        <f>IF(SUM($D537:Z537)&lt;($D349-$U349),AA506*MIN($M349,($D349-$U349)-SUM($D537:Z537)),0)</f>
        <v>0</v>
      </c>
      <c r="AB537" s="4">
        <f>IF(SUM($D537:AA537)&lt;($D349-$U349),AB506*MIN($M349,($D349-$U349)-SUM($D537:AA537)),0)</f>
        <v>0</v>
      </c>
    </row>
    <row r="538" spans="2:28" hidden="1" outlineLevel="1">
      <c r="B538" s="556"/>
      <c r="C538" s="10" t="str">
        <f t="shared" ref="C538" si="217">C476</f>
        <v xml:space="preserve">2 Bed / 1 Bath </v>
      </c>
      <c r="D538" s="10"/>
      <c r="E538" s="4">
        <f>IF(SUM($D538:D538)&lt;($D350-$U350),E507*MIN($M350,($D350-$U350)-SUM($D538:D538)),0)</f>
        <v>0</v>
      </c>
      <c r="F538" s="4">
        <f>IF(SUM($D538:E538)&lt;($D350-$U350),F507*MIN($M350,($D350-$U350)-SUM($D538:E538)),0)</f>
        <v>0</v>
      </c>
      <c r="G538" s="4">
        <f>IF(SUM($D538:F538)&lt;($D350-$U350),G507*MIN($M350,($D350-$U350)-SUM($D538:F538)),0)</f>
        <v>0</v>
      </c>
      <c r="H538" s="4">
        <f>IF(SUM($D538:G538)&lt;($D350-$U350),H507*MIN($M350,($D350-$U350)-SUM($D538:G538)),0)</f>
        <v>0</v>
      </c>
      <c r="I538" s="4">
        <f>IF(SUM($D538:H538)&lt;($D350-$U350),I507*MIN($M350,($D350-$U350)-SUM($D538:H538)),0)</f>
        <v>0</v>
      </c>
      <c r="J538" s="4">
        <f>IF(SUM($D538:I538)&lt;($D350-$U350),J507*MIN($M350,($D350-$U350)-SUM($D538:I538)),0)</f>
        <v>0</v>
      </c>
      <c r="K538" s="4">
        <f>IF(SUM($D538:J538)&lt;($D350-$U350),K507*MIN($M350,($D350-$U350)-SUM($D538:J538)),0)</f>
        <v>0</v>
      </c>
      <c r="L538" s="4">
        <f>IF(SUM($D538:K538)&lt;($D350-$U350),L507*MIN($M350,($D350-$U350)-SUM($D538:K538)),0)</f>
        <v>0</v>
      </c>
      <c r="M538" s="4">
        <f>IF(SUM($D538:L538)&lt;($D350-$U350),M507*MIN($M350,($D350-$U350)-SUM($D538:L538)),0)</f>
        <v>0</v>
      </c>
      <c r="N538" s="4">
        <f>IF(SUM($D538:M538)&lt;($D350-$U350),N507*MIN($M350,($D350-$U350)-SUM($D538:M538)),0)</f>
        <v>1</v>
      </c>
      <c r="O538" s="4">
        <f>IF(SUM($D538:N538)&lt;($D350-$U350),O507*MIN($M350,($D350-$U350)-SUM($D538:N538)),0)</f>
        <v>1</v>
      </c>
      <c r="P538" s="4">
        <f>IF(SUM($D538:O538)&lt;($D350-$U350),P507*MIN($M350,($D350-$U350)-SUM($D538:O538)),0)</f>
        <v>1</v>
      </c>
      <c r="Q538" s="4">
        <f>IF(SUM($D538:P538)&lt;($D350-$U350),Q507*MIN($M350,($D350-$U350)-SUM($D538:P538)),0)</f>
        <v>1</v>
      </c>
      <c r="R538" s="4">
        <f>IF(SUM($D538:Q538)&lt;($D350-$U350),R507*MIN($M350,($D350-$U350)-SUM($D538:Q538)),0)</f>
        <v>0</v>
      </c>
      <c r="S538" s="4">
        <f>IF(SUM($D538:R538)&lt;($D350-$U350),S507*MIN($M350,($D350-$U350)-SUM($D538:R538)),0)</f>
        <v>0</v>
      </c>
      <c r="T538" s="4">
        <f>IF(SUM($D538:S538)&lt;($D350-$U350),T507*MIN($M350,($D350-$U350)-SUM($D538:S538)),0)</f>
        <v>0</v>
      </c>
      <c r="U538" s="4">
        <f>IF(SUM($D538:T538)&lt;($D350-$U350),U507*MIN($M350,($D350-$U350)-SUM($D538:T538)),0)</f>
        <v>0</v>
      </c>
      <c r="V538" s="4">
        <f>IF(SUM($D538:U538)&lt;($D350-$U350),V507*MIN($M350,($D350-$U350)-SUM($D538:U538)),0)</f>
        <v>0</v>
      </c>
      <c r="W538" s="4">
        <f>IF(SUM($D538:V538)&lt;($D350-$U350),W507*MIN($M350,($D350-$U350)-SUM($D538:V538)),0)</f>
        <v>0</v>
      </c>
      <c r="X538" s="4">
        <f>IF(SUM($D538:W538)&lt;($D350-$U350),X507*MIN($M350,($D350-$U350)-SUM($D538:W538)),0)</f>
        <v>0</v>
      </c>
      <c r="Y538" s="4">
        <f>IF(SUM($D538:X538)&lt;($D350-$U350),Y507*MIN($M350,($D350-$U350)-SUM($D538:X538)),0)</f>
        <v>0</v>
      </c>
      <c r="Z538" s="4">
        <f>IF(SUM($D538:Y538)&lt;($D350-$U350),Z507*MIN($M350,($D350-$U350)-SUM($D538:Y538)),0)</f>
        <v>0</v>
      </c>
      <c r="AA538" s="4">
        <f>IF(SUM($D538:Z538)&lt;($D350-$U350),AA507*MIN($M350,($D350-$U350)-SUM($D538:Z538)),0)</f>
        <v>0</v>
      </c>
      <c r="AB538" s="4">
        <f>IF(SUM($D538:AA538)&lt;($D350-$U350),AB507*MIN($M350,($D350-$U350)-SUM($D538:AA538)),0)</f>
        <v>0</v>
      </c>
    </row>
    <row r="539" spans="2:28" hidden="1" outlineLevel="1">
      <c r="B539" s="556"/>
      <c r="C539" s="10" t="str">
        <f t="shared" ref="C539" si="218">C477</f>
        <v xml:space="preserve">2 Bed / 2 Bath </v>
      </c>
      <c r="D539" s="10"/>
      <c r="E539" s="4">
        <f>IF(SUM($D539:D539)&lt;($D351-$U351),E508*MIN($M351,($D351-$U351)-SUM($D539:D539)),0)</f>
        <v>0</v>
      </c>
      <c r="F539" s="4">
        <f>IF(SUM($D539:E539)&lt;($D351-$U351),F508*MIN($M351,($D351-$U351)-SUM($D539:E539)),0)</f>
        <v>0</v>
      </c>
      <c r="G539" s="4">
        <f>IF(SUM($D539:F539)&lt;($D351-$U351),G508*MIN($M351,($D351-$U351)-SUM($D539:F539)),0)</f>
        <v>0</v>
      </c>
      <c r="H539" s="4">
        <f>IF(SUM($D539:G539)&lt;($D351-$U351),H508*MIN($M351,($D351-$U351)-SUM($D539:G539)),0)</f>
        <v>0</v>
      </c>
      <c r="I539" s="4">
        <f>IF(SUM($D539:H539)&lt;($D351-$U351),I508*MIN($M351,($D351-$U351)-SUM($D539:H539)),0)</f>
        <v>0</v>
      </c>
      <c r="J539" s="4">
        <f>IF(SUM($D539:I539)&lt;($D351-$U351),J508*MIN($M351,($D351-$U351)-SUM($D539:I539)),0)</f>
        <v>0</v>
      </c>
      <c r="K539" s="4">
        <f>IF(SUM($D539:J539)&lt;($D351-$U351),K508*MIN($M351,($D351-$U351)-SUM($D539:J539)),0)</f>
        <v>0</v>
      </c>
      <c r="L539" s="4">
        <f>IF(SUM($D539:K539)&lt;($D351-$U351),L508*MIN($M351,($D351-$U351)-SUM($D539:K539)),0)</f>
        <v>0</v>
      </c>
      <c r="M539" s="4">
        <f>IF(SUM($D539:L539)&lt;($D351-$U351),M508*MIN($M351,($D351-$U351)-SUM($D539:L539)),0)</f>
        <v>0</v>
      </c>
      <c r="N539" s="4">
        <f>IF(SUM($D539:M539)&lt;($D351-$U351),N508*MIN($M351,($D351-$U351)-SUM($D539:M539)),0)</f>
        <v>0</v>
      </c>
      <c r="O539" s="4">
        <f>IF(SUM($D539:N539)&lt;($D351-$U351),O508*MIN($M351,($D351-$U351)-SUM($D539:N539)),0)</f>
        <v>0</v>
      </c>
      <c r="P539" s="4">
        <f>IF(SUM($D539:O539)&lt;($D351-$U351),P508*MIN($M351,($D351-$U351)-SUM($D539:O539)),0)</f>
        <v>0</v>
      </c>
      <c r="Q539" s="4">
        <f>IF(SUM($D539:P539)&lt;($D351-$U351),Q508*MIN($M351,($D351-$U351)-SUM($D539:P539)),0)</f>
        <v>0</v>
      </c>
      <c r="R539" s="4">
        <f>IF(SUM($D539:Q539)&lt;($D351-$U351),R508*MIN($M351,($D351-$U351)-SUM($D539:Q539)),0)</f>
        <v>0</v>
      </c>
      <c r="S539" s="4">
        <f>IF(SUM($D539:R539)&lt;($D351-$U351),S508*MIN($M351,($D351-$U351)-SUM($D539:R539)),0)</f>
        <v>0</v>
      </c>
      <c r="T539" s="4">
        <f>IF(SUM($D539:S539)&lt;($D351-$U351),T508*MIN($M351,($D351-$U351)-SUM($D539:S539)),0)</f>
        <v>0</v>
      </c>
      <c r="U539" s="4">
        <f>IF(SUM($D539:T539)&lt;($D351-$U351),U508*MIN($M351,($D351-$U351)-SUM($D539:T539)),0)</f>
        <v>0</v>
      </c>
      <c r="V539" s="4">
        <f>IF(SUM($D539:U539)&lt;($D351-$U351),V508*MIN($M351,($D351-$U351)-SUM($D539:U539)),0)</f>
        <v>0</v>
      </c>
      <c r="W539" s="4">
        <f>IF(SUM($D539:V539)&lt;($D351-$U351),W508*MIN($M351,($D351-$U351)-SUM($D539:V539)),0)</f>
        <v>0</v>
      </c>
      <c r="X539" s="4">
        <f>IF(SUM($D539:W539)&lt;($D351-$U351),X508*MIN($M351,($D351-$U351)-SUM($D539:W539)),0)</f>
        <v>0</v>
      </c>
      <c r="Y539" s="4">
        <f>IF(SUM($D539:X539)&lt;($D351-$U351),Y508*MIN($M351,($D351-$U351)-SUM($D539:X539)),0)</f>
        <v>0</v>
      </c>
      <c r="Z539" s="4">
        <f>IF(SUM($D539:Y539)&lt;($D351-$U351),Z508*MIN($M351,($D351-$U351)-SUM($D539:Y539)),0)</f>
        <v>0</v>
      </c>
      <c r="AA539" s="4">
        <f>IF(SUM($D539:Z539)&lt;($D351-$U351),AA508*MIN($M351,($D351-$U351)-SUM($D539:Z539)),0)</f>
        <v>0</v>
      </c>
      <c r="AB539" s="4">
        <f>IF(SUM($D539:AA539)&lt;($D351-$U351),AB508*MIN($M351,($D351-$U351)-SUM($D539:AA539)),0)</f>
        <v>0</v>
      </c>
    </row>
    <row r="540" spans="2:28" hidden="1" outlineLevel="1">
      <c r="B540" s="556"/>
      <c r="C540" s="10" t="str">
        <f t="shared" ref="C540" si="219">C478</f>
        <v>2 Bed / 1 Bath + Den</v>
      </c>
      <c r="D540" s="10"/>
      <c r="E540" s="4">
        <f>IF(SUM($D540:D540)&lt;($D352-$U352),E509*MIN($M352,($D352-$U352)-SUM($D540:D540)),0)</f>
        <v>0</v>
      </c>
      <c r="F540" s="4">
        <f>IF(SUM($D540:E540)&lt;($D352-$U352),F509*MIN($M352,($D352-$U352)-SUM($D540:E540)),0)</f>
        <v>0</v>
      </c>
      <c r="G540" s="4">
        <f>IF(SUM($D540:F540)&lt;($D352-$U352),G509*MIN($M352,($D352-$U352)-SUM($D540:F540)),0)</f>
        <v>0</v>
      </c>
      <c r="H540" s="4">
        <f>IF(SUM($D540:G540)&lt;($D352-$U352),H509*MIN($M352,($D352-$U352)-SUM($D540:G540)),0)</f>
        <v>0</v>
      </c>
      <c r="I540" s="4">
        <f>IF(SUM($D540:H540)&lt;($D352-$U352),I509*MIN($M352,($D352-$U352)-SUM($D540:H540)),0)</f>
        <v>0</v>
      </c>
      <c r="J540" s="4">
        <f>IF(SUM($D540:I540)&lt;($D352-$U352),J509*MIN($M352,($D352-$U352)-SUM($D540:I540)),0)</f>
        <v>0</v>
      </c>
      <c r="K540" s="4">
        <f>IF(SUM($D540:J540)&lt;($D352-$U352),K509*MIN($M352,($D352-$U352)-SUM($D540:J540)),0)</f>
        <v>0</v>
      </c>
      <c r="L540" s="4">
        <f>IF(SUM($D540:K540)&lt;($D352-$U352),L509*MIN($M352,($D352-$U352)-SUM($D540:K540)),0)</f>
        <v>0</v>
      </c>
      <c r="M540" s="4">
        <f>IF(SUM($D540:L540)&lt;($D352-$U352),M509*MIN($M352,($D352-$U352)-SUM($D540:L540)),0)</f>
        <v>0</v>
      </c>
      <c r="N540" s="4">
        <f>IF(SUM($D540:M540)&lt;($D352-$U352),N509*MIN($M352,($D352-$U352)-SUM($D540:M540)),0)</f>
        <v>0</v>
      </c>
      <c r="O540" s="4">
        <f>IF(SUM($D540:N540)&lt;($D352-$U352),O509*MIN($M352,($D352-$U352)-SUM($D540:N540)),0)</f>
        <v>0</v>
      </c>
      <c r="P540" s="4">
        <f>IF(SUM($D540:O540)&lt;($D352-$U352),P509*MIN($M352,($D352-$U352)-SUM($D540:O540)),0)</f>
        <v>0</v>
      </c>
      <c r="Q540" s="4">
        <f>IF(SUM($D540:P540)&lt;($D352-$U352),Q509*MIN($M352,($D352-$U352)-SUM($D540:P540)),0)</f>
        <v>0</v>
      </c>
      <c r="R540" s="4">
        <f>IF(SUM($D540:Q540)&lt;($D352-$U352),R509*MIN($M352,($D352-$U352)-SUM($D540:Q540)),0)</f>
        <v>0</v>
      </c>
      <c r="S540" s="4">
        <f>IF(SUM($D540:R540)&lt;($D352-$U352),S509*MIN($M352,($D352-$U352)-SUM($D540:R540)),0)</f>
        <v>0</v>
      </c>
      <c r="T540" s="4">
        <f>IF(SUM($D540:S540)&lt;($D352-$U352),T509*MIN($M352,($D352-$U352)-SUM($D540:S540)),0)</f>
        <v>0</v>
      </c>
      <c r="U540" s="4">
        <f>IF(SUM($D540:T540)&lt;($D352-$U352),U509*MIN($M352,($D352-$U352)-SUM($D540:T540)),0)</f>
        <v>0</v>
      </c>
      <c r="V540" s="4">
        <f>IF(SUM($D540:U540)&lt;($D352-$U352),V509*MIN($M352,($D352-$U352)-SUM($D540:U540)),0)</f>
        <v>0</v>
      </c>
      <c r="W540" s="4">
        <f>IF(SUM($D540:V540)&lt;($D352-$U352),W509*MIN($M352,($D352-$U352)-SUM($D540:V540)),0)</f>
        <v>0</v>
      </c>
      <c r="X540" s="4">
        <f>IF(SUM($D540:W540)&lt;($D352-$U352),X509*MIN($M352,($D352-$U352)-SUM($D540:W540)),0)</f>
        <v>0</v>
      </c>
      <c r="Y540" s="4">
        <f>IF(SUM($D540:X540)&lt;($D352-$U352),Y509*MIN($M352,($D352-$U352)-SUM($D540:X540)),0)</f>
        <v>0</v>
      </c>
      <c r="Z540" s="4">
        <f>IF(SUM($D540:Y540)&lt;($D352-$U352),Z509*MIN($M352,($D352-$U352)-SUM($D540:Y540)),0)</f>
        <v>0</v>
      </c>
      <c r="AA540" s="4">
        <f>IF(SUM($D540:Z540)&lt;($D352-$U352),AA509*MIN($M352,($D352-$U352)-SUM($D540:Z540)),0)</f>
        <v>0</v>
      </c>
      <c r="AB540" s="4">
        <f>IF(SUM($D540:AA540)&lt;($D352-$U352),AB509*MIN($M352,($D352-$U352)-SUM($D540:AA540)),0)</f>
        <v>0</v>
      </c>
    </row>
    <row r="541" spans="2:28" hidden="1" outlineLevel="1">
      <c r="B541" s="556"/>
      <c r="C541" s="10" t="str">
        <f t="shared" ref="C541" si="220">C479</f>
        <v xml:space="preserve">2 Bed / 2 Bath </v>
      </c>
      <c r="D541" s="10"/>
      <c r="E541" s="4">
        <f>IF(SUM($D541:D541)&lt;($D353-$U353),E510*MIN($M353,($D353-$U353)-SUM($D541:D541)),0)</f>
        <v>0</v>
      </c>
      <c r="F541" s="4">
        <f>IF(SUM($D541:E541)&lt;($D353-$U353),F510*MIN($M353,($D353-$U353)-SUM($D541:E541)),0)</f>
        <v>0</v>
      </c>
      <c r="G541" s="4">
        <f>IF(SUM($D541:F541)&lt;($D353-$U353),G510*MIN($M353,($D353-$U353)-SUM($D541:F541)),0)</f>
        <v>0</v>
      </c>
      <c r="H541" s="4">
        <f>IF(SUM($D541:G541)&lt;($D353-$U353),H510*MIN($M353,($D353-$U353)-SUM($D541:G541)),0)</f>
        <v>0</v>
      </c>
      <c r="I541" s="4">
        <f>IF(SUM($D541:H541)&lt;($D353-$U353),I510*MIN($M353,($D353-$U353)-SUM($D541:H541)),0)</f>
        <v>0</v>
      </c>
      <c r="J541" s="4">
        <f>IF(SUM($D541:I541)&lt;($D353-$U353),J510*MIN($M353,($D353-$U353)-SUM($D541:I541)),0)</f>
        <v>0</v>
      </c>
      <c r="K541" s="4">
        <f>IF(SUM($D541:J541)&lt;($D353-$U353),K510*MIN($M353,($D353-$U353)-SUM($D541:J541)),0)</f>
        <v>0</v>
      </c>
      <c r="L541" s="4">
        <f>IF(SUM($D541:K541)&lt;($D353-$U353),L510*MIN($M353,($D353-$U353)-SUM($D541:K541)),0)</f>
        <v>0</v>
      </c>
      <c r="M541" s="4">
        <f>IF(SUM($D541:L541)&lt;($D353-$U353),M510*MIN($M353,($D353-$U353)-SUM($D541:L541)),0)</f>
        <v>0</v>
      </c>
      <c r="N541" s="4">
        <f>IF(SUM($D541:M541)&lt;($D353-$U353),N510*MIN($M353,($D353-$U353)-SUM($D541:M541)),0)</f>
        <v>0</v>
      </c>
      <c r="O541" s="4">
        <f>IF(SUM($D541:N541)&lt;($D353-$U353),O510*MIN($M353,($D353-$U353)-SUM($D541:N541)),0)</f>
        <v>0</v>
      </c>
      <c r="P541" s="4">
        <f>IF(SUM($D541:O541)&lt;($D353-$U353),P510*MIN($M353,($D353-$U353)-SUM($D541:O541)),0)</f>
        <v>0</v>
      </c>
      <c r="Q541" s="4">
        <f>IF(SUM($D541:P541)&lt;($D353-$U353),Q510*MIN($M353,($D353-$U353)-SUM($D541:P541)),0)</f>
        <v>0</v>
      </c>
      <c r="R541" s="4">
        <f>IF(SUM($D541:Q541)&lt;($D353-$U353),R510*MIN($M353,($D353-$U353)-SUM($D541:Q541)),0)</f>
        <v>0</v>
      </c>
      <c r="S541" s="4">
        <f>IF(SUM($D541:R541)&lt;($D353-$U353),S510*MIN($M353,($D353-$U353)-SUM($D541:R541)),0)</f>
        <v>0</v>
      </c>
      <c r="T541" s="4">
        <f>IF(SUM($D541:S541)&lt;($D353-$U353),T510*MIN($M353,($D353-$U353)-SUM($D541:S541)),0)</f>
        <v>0</v>
      </c>
      <c r="U541" s="4">
        <f>IF(SUM($D541:T541)&lt;($D353-$U353),U510*MIN($M353,($D353-$U353)-SUM($D541:T541)),0)</f>
        <v>0</v>
      </c>
      <c r="V541" s="4">
        <f>IF(SUM($D541:U541)&lt;($D353-$U353),V510*MIN($M353,($D353-$U353)-SUM($D541:U541)),0)</f>
        <v>0</v>
      </c>
      <c r="W541" s="4">
        <f>IF(SUM($D541:V541)&lt;($D353-$U353),W510*MIN($M353,($D353-$U353)-SUM($D541:V541)),0)</f>
        <v>0</v>
      </c>
      <c r="X541" s="4">
        <f>IF(SUM($D541:W541)&lt;($D353-$U353),X510*MIN($M353,($D353-$U353)-SUM($D541:W541)),0)</f>
        <v>0</v>
      </c>
      <c r="Y541" s="4">
        <f>IF(SUM($D541:X541)&lt;($D353-$U353),Y510*MIN($M353,($D353-$U353)-SUM($D541:X541)),0)</f>
        <v>0</v>
      </c>
      <c r="Z541" s="4">
        <f>IF(SUM($D541:Y541)&lt;($D353-$U353),Z510*MIN($M353,($D353-$U353)-SUM($D541:Y541)),0)</f>
        <v>0</v>
      </c>
      <c r="AA541" s="4">
        <f>IF(SUM($D541:Z541)&lt;($D353-$U353),AA510*MIN($M353,($D353-$U353)-SUM($D541:Z541)),0)</f>
        <v>0</v>
      </c>
      <c r="AB541" s="4">
        <f>IF(SUM($D541:AA541)&lt;($D353-$U353),AB510*MIN($M353,($D353-$U353)-SUM($D541:AA541)),0)</f>
        <v>0</v>
      </c>
    </row>
    <row r="542" spans="2:28" hidden="1" outlineLevel="1">
      <c r="B542" s="556"/>
      <c r="C542" s="10" t="str">
        <f t="shared" ref="C542" si="221">C480</f>
        <v xml:space="preserve">2 Bed / 1.5 Bath </v>
      </c>
      <c r="D542" s="10"/>
      <c r="E542" s="4">
        <f>IF(SUM($D542:D542)&lt;($D354-$U354),E511*MIN($M354,($D354-$U354)-SUM($D542:D542)),0)</f>
        <v>0</v>
      </c>
      <c r="F542" s="4">
        <f>IF(SUM($D542:E542)&lt;($D354-$U354),F511*MIN($M354,($D354-$U354)-SUM($D542:E542)),0)</f>
        <v>0</v>
      </c>
      <c r="G542" s="4">
        <f>IF(SUM($D542:F542)&lt;($D354-$U354),G511*MIN($M354,($D354-$U354)-SUM($D542:F542)),0)</f>
        <v>0</v>
      </c>
      <c r="H542" s="4">
        <f>IF(SUM($D542:G542)&lt;($D354-$U354),H511*MIN($M354,($D354-$U354)-SUM($D542:G542)),0)</f>
        <v>0</v>
      </c>
      <c r="I542" s="4">
        <f>IF(SUM($D542:H542)&lt;($D354-$U354),I511*MIN($M354,($D354-$U354)-SUM($D542:H542)),0)</f>
        <v>0</v>
      </c>
      <c r="J542" s="4">
        <f>IF(SUM($D542:I542)&lt;($D354-$U354),J511*MIN($M354,($D354-$U354)-SUM($D542:I542)),0)</f>
        <v>0</v>
      </c>
      <c r="K542" s="4">
        <f>IF(SUM($D542:J542)&lt;($D354-$U354),K511*MIN($M354,($D354-$U354)-SUM($D542:J542)),0)</f>
        <v>0</v>
      </c>
      <c r="L542" s="4">
        <f>IF(SUM($D542:K542)&lt;($D354-$U354),L511*MIN($M354,($D354-$U354)-SUM($D542:K542)),0)</f>
        <v>0</v>
      </c>
      <c r="M542" s="4">
        <f>IF(SUM($D542:L542)&lt;($D354-$U354),M511*MIN($M354,($D354-$U354)-SUM($D542:L542)),0)</f>
        <v>0</v>
      </c>
      <c r="N542" s="4">
        <f>IF(SUM($D542:M542)&lt;($D354-$U354),N511*MIN($M354,($D354-$U354)-SUM($D542:M542)),0)</f>
        <v>0</v>
      </c>
      <c r="O542" s="4">
        <f>IF(SUM($D542:N542)&lt;($D354-$U354),O511*MIN($M354,($D354-$U354)-SUM($D542:N542)),0)</f>
        <v>0</v>
      </c>
      <c r="P542" s="4">
        <f>IF(SUM($D542:O542)&lt;($D354-$U354),P511*MIN($M354,($D354-$U354)-SUM($D542:O542)),0)</f>
        <v>1</v>
      </c>
      <c r="Q542" s="4">
        <f>IF(SUM($D542:P542)&lt;($D354-$U354),Q511*MIN($M354,($D354-$U354)-SUM($D542:P542)),0)</f>
        <v>0</v>
      </c>
      <c r="R542" s="4">
        <f>IF(SUM($D542:Q542)&lt;($D354-$U354),R511*MIN($M354,($D354-$U354)-SUM($D542:Q542)),0)</f>
        <v>0</v>
      </c>
      <c r="S542" s="4">
        <f>IF(SUM($D542:R542)&lt;($D354-$U354),S511*MIN($M354,($D354-$U354)-SUM($D542:R542)),0)</f>
        <v>1</v>
      </c>
      <c r="T542" s="4">
        <f>IF(SUM($D542:S542)&lt;($D354-$U354),T511*MIN($M354,($D354-$U354)-SUM($D542:S542)),0)</f>
        <v>0</v>
      </c>
      <c r="U542" s="4">
        <f>IF(SUM($D542:T542)&lt;($D354-$U354),U511*MIN($M354,($D354-$U354)-SUM($D542:T542)),0)</f>
        <v>0</v>
      </c>
      <c r="V542" s="4">
        <f>IF(SUM($D542:U542)&lt;($D354-$U354),V511*MIN($M354,($D354-$U354)-SUM($D542:U542)),0)</f>
        <v>0</v>
      </c>
      <c r="W542" s="4">
        <f>IF(SUM($D542:V542)&lt;($D354-$U354),W511*MIN($M354,($D354-$U354)-SUM($D542:V542)),0)</f>
        <v>0</v>
      </c>
      <c r="X542" s="4">
        <f>IF(SUM($D542:W542)&lt;($D354-$U354),X511*MIN($M354,($D354-$U354)-SUM($D542:W542)),0)</f>
        <v>0</v>
      </c>
      <c r="Y542" s="4">
        <f>IF(SUM($D542:X542)&lt;($D354-$U354),Y511*MIN($M354,($D354-$U354)-SUM($D542:X542)),0)</f>
        <v>0</v>
      </c>
      <c r="Z542" s="4">
        <f>IF(SUM($D542:Y542)&lt;($D354-$U354),Z511*MIN($M354,($D354-$U354)-SUM($D542:Y542)),0)</f>
        <v>0</v>
      </c>
      <c r="AA542" s="4">
        <f>IF(SUM($D542:Z542)&lt;($D354-$U354),AA511*MIN($M354,($D354-$U354)-SUM($D542:Z542)),0)</f>
        <v>0</v>
      </c>
      <c r="AB542" s="4">
        <f>IF(SUM($D542:AA542)&lt;($D354-$U354),AB511*MIN($M354,($D354-$U354)-SUM($D542:AA542)),0)</f>
        <v>0</v>
      </c>
    </row>
    <row r="543" spans="2:28" hidden="1" outlineLevel="1">
      <c r="B543" s="556"/>
      <c r="C543" s="10" t="str">
        <f t="shared" ref="C543" si="222">C481</f>
        <v xml:space="preserve">3 Bed / 2 Bath </v>
      </c>
      <c r="D543" s="10"/>
      <c r="E543" s="4">
        <f>IF(SUM($D543:D543)&lt;($D355-$U355),E512*MIN($M355,($D355-$U355)-SUM($D543:D543)),0)</f>
        <v>0</v>
      </c>
      <c r="F543" s="4">
        <f>IF(SUM($D543:E543)&lt;($D355-$U355),F512*MIN($M355,($D355-$U355)-SUM($D543:E543)),0)</f>
        <v>0</v>
      </c>
      <c r="G543" s="4">
        <f>IF(SUM($D543:F543)&lt;($D355-$U355),G512*MIN($M355,($D355-$U355)-SUM($D543:F543)),0)</f>
        <v>0</v>
      </c>
      <c r="H543" s="4">
        <f>IF(SUM($D543:G543)&lt;($D355-$U355),H512*MIN($M355,($D355-$U355)-SUM($D543:G543)),0)</f>
        <v>0</v>
      </c>
      <c r="I543" s="4">
        <f>IF(SUM($D543:H543)&lt;($D355-$U355),I512*MIN($M355,($D355-$U355)-SUM($D543:H543)),0)</f>
        <v>0</v>
      </c>
      <c r="J543" s="4">
        <f>IF(SUM($D543:I543)&lt;($D355-$U355),J512*MIN($M355,($D355-$U355)-SUM($D543:I543)),0)</f>
        <v>0</v>
      </c>
      <c r="K543" s="4">
        <f>IF(SUM($D543:J543)&lt;($D355-$U355),K512*MIN($M355,($D355-$U355)-SUM($D543:J543)),0)</f>
        <v>0</v>
      </c>
      <c r="L543" s="4">
        <f>IF(SUM($D543:K543)&lt;($D355-$U355),L512*MIN($M355,($D355-$U355)-SUM($D543:K543)),0)</f>
        <v>0</v>
      </c>
      <c r="M543" s="4">
        <f>IF(SUM($D543:L543)&lt;($D355-$U355),M512*MIN($M355,($D355-$U355)-SUM($D543:L543)),0)</f>
        <v>0</v>
      </c>
      <c r="N543" s="4">
        <f>IF(SUM($D543:M543)&lt;($D355-$U355),N512*MIN($M355,($D355-$U355)-SUM($D543:M543)),0)</f>
        <v>0</v>
      </c>
      <c r="O543" s="4">
        <f>IF(SUM($D543:N543)&lt;($D355-$U355),O512*MIN($M355,($D355-$U355)-SUM($D543:N543)),0)</f>
        <v>0</v>
      </c>
      <c r="P543" s="4">
        <f>IF(SUM($D543:O543)&lt;($D355-$U355),P512*MIN($M355,($D355-$U355)-SUM($D543:O543)),0)</f>
        <v>0</v>
      </c>
      <c r="Q543" s="4">
        <f>IF(SUM($D543:P543)&lt;($D355-$U355),Q512*MIN($M355,($D355-$U355)-SUM($D543:P543)),0)</f>
        <v>0</v>
      </c>
      <c r="R543" s="4">
        <f>IF(SUM($D543:Q543)&lt;($D355-$U355),R512*MIN($M355,($D355-$U355)-SUM($D543:Q543)),0)</f>
        <v>0</v>
      </c>
      <c r="S543" s="4">
        <f>IF(SUM($D543:R543)&lt;($D355-$U355),S512*MIN($M355,($D355-$U355)-SUM($D543:R543)),0)</f>
        <v>0</v>
      </c>
      <c r="T543" s="4">
        <f>IF(SUM($D543:S543)&lt;($D355-$U355),T512*MIN($M355,($D355-$U355)-SUM($D543:S543)),0)</f>
        <v>0</v>
      </c>
      <c r="U543" s="4">
        <f>IF(SUM($D543:T543)&lt;($D355-$U355),U512*MIN($M355,($D355-$U355)-SUM($D543:T543)),0)</f>
        <v>0</v>
      </c>
      <c r="V543" s="4">
        <f>IF(SUM($D543:U543)&lt;($D355-$U355),V512*MIN($M355,($D355-$U355)-SUM($D543:U543)),0)</f>
        <v>0</v>
      </c>
      <c r="W543" s="4">
        <f>IF(SUM($D543:V543)&lt;($D355-$U355),W512*MIN($M355,($D355-$U355)-SUM($D543:V543)),0)</f>
        <v>0</v>
      </c>
      <c r="X543" s="4">
        <f>IF(SUM($D543:W543)&lt;($D355-$U355),X512*MIN($M355,($D355-$U355)-SUM($D543:W543)),0)</f>
        <v>0</v>
      </c>
      <c r="Y543" s="4">
        <f>IF(SUM($D543:X543)&lt;($D355-$U355),Y512*MIN($M355,($D355-$U355)-SUM($D543:X543)),0)</f>
        <v>0</v>
      </c>
      <c r="Z543" s="4">
        <f>IF(SUM($D543:Y543)&lt;($D355-$U355),Z512*MIN($M355,($D355-$U355)-SUM($D543:Y543)),0)</f>
        <v>0</v>
      </c>
      <c r="AA543" s="4">
        <f>IF(SUM($D543:Z543)&lt;($D355-$U355),AA512*MIN($M355,($D355-$U355)-SUM($D543:Z543)),0)</f>
        <v>0</v>
      </c>
      <c r="AB543" s="4">
        <f>IF(SUM($D543:AA543)&lt;($D355-$U355),AB512*MIN($M355,($D355-$U355)-SUM($D543:AA543)),0)</f>
        <v>0</v>
      </c>
    </row>
    <row r="544" spans="2:28" hidden="1" outlineLevel="1">
      <c r="B544" s="556"/>
      <c r="C544" s="10" t="str">
        <f t="shared" ref="C544" si="223">C482</f>
        <v>3 Bed / 2 Bath House</v>
      </c>
      <c r="D544" s="10"/>
      <c r="E544" s="4">
        <f>IF(SUM($D544:D544)&lt;($D356-$U356),E513*MIN($M356,($D356-$U356)-SUM($D544:D544)),0)</f>
        <v>0</v>
      </c>
      <c r="F544" s="4">
        <f>IF(SUM($D544:E544)&lt;($D356-$U356),F513*MIN($M356,($D356-$U356)-SUM($D544:E544)),0)</f>
        <v>0</v>
      </c>
      <c r="G544" s="4">
        <f>IF(SUM($D544:F544)&lt;($D356-$U356),G513*MIN($M356,($D356-$U356)-SUM($D544:F544)),0)</f>
        <v>0</v>
      </c>
      <c r="H544" s="4">
        <f>IF(SUM($D544:G544)&lt;($D356-$U356),H513*MIN($M356,($D356-$U356)-SUM($D544:G544)),0)</f>
        <v>0</v>
      </c>
      <c r="I544" s="4">
        <f>IF(SUM($D544:H544)&lt;($D356-$U356),I513*MIN($M356,($D356-$U356)-SUM($D544:H544)),0)</f>
        <v>0</v>
      </c>
      <c r="J544" s="4">
        <f>IF(SUM($D544:I544)&lt;($D356-$U356),J513*MIN($M356,($D356-$U356)-SUM($D544:I544)),0)</f>
        <v>0</v>
      </c>
      <c r="K544" s="4">
        <f>IF(SUM($D544:J544)&lt;($D356-$U356),K513*MIN($M356,($D356-$U356)-SUM($D544:J544)),0)</f>
        <v>0</v>
      </c>
      <c r="L544" s="4">
        <f>IF(SUM($D544:K544)&lt;($D356-$U356),L513*MIN($M356,($D356-$U356)-SUM($D544:K544)),0)</f>
        <v>0</v>
      </c>
      <c r="M544" s="4">
        <f>IF(SUM($D544:L544)&lt;($D356-$U356),M513*MIN($M356,($D356-$U356)-SUM($D544:L544)),0)</f>
        <v>0</v>
      </c>
      <c r="N544" s="4">
        <f>IF(SUM($D544:M544)&lt;($D356-$U356),N513*MIN($M356,($D356-$U356)-SUM($D544:M544)),0)</f>
        <v>0</v>
      </c>
      <c r="O544" s="4">
        <f>IF(SUM($D544:N544)&lt;($D356-$U356),O513*MIN($M356,($D356-$U356)-SUM($D544:N544)),0)</f>
        <v>0</v>
      </c>
      <c r="P544" s="4">
        <f>IF(SUM($D544:O544)&lt;($D356-$U356),P513*MIN($M356,($D356-$U356)-SUM($D544:O544)),0)</f>
        <v>0</v>
      </c>
      <c r="Q544" s="4">
        <f>IF(SUM($D544:P544)&lt;($D356-$U356),Q513*MIN($M356,($D356-$U356)-SUM($D544:P544)),0)</f>
        <v>0</v>
      </c>
      <c r="R544" s="4">
        <f>IF(SUM($D544:Q544)&lt;($D356-$U356),R513*MIN($M356,($D356-$U356)-SUM($D544:Q544)),0)</f>
        <v>0</v>
      </c>
      <c r="S544" s="4">
        <f>IF(SUM($D544:R544)&lt;($D356-$U356),S513*MIN($M356,($D356-$U356)-SUM($D544:R544)),0)</f>
        <v>0</v>
      </c>
      <c r="T544" s="4">
        <f>IF(SUM($D544:S544)&lt;($D356-$U356),T513*MIN($M356,($D356-$U356)-SUM($D544:S544)),0)</f>
        <v>0</v>
      </c>
      <c r="U544" s="4">
        <f>IF(SUM($D544:T544)&lt;($D356-$U356),U513*MIN($M356,($D356-$U356)-SUM($D544:T544)),0)</f>
        <v>0</v>
      </c>
      <c r="V544" s="4">
        <f>IF(SUM($D544:U544)&lt;($D356-$U356),V513*MIN($M356,($D356-$U356)-SUM($D544:U544)),0)</f>
        <v>0</v>
      </c>
      <c r="W544" s="4">
        <f>IF(SUM($D544:V544)&lt;($D356-$U356),W513*MIN($M356,($D356-$U356)-SUM($D544:V544)),0)</f>
        <v>0</v>
      </c>
      <c r="X544" s="4">
        <f>IF(SUM($D544:W544)&lt;($D356-$U356),X513*MIN($M356,($D356-$U356)-SUM($D544:W544)),0)</f>
        <v>0</v>
      </c>
      <c r="Y544" s="4">
        <f>IF(SUM($D544:X544)&lt;($D356-$U356),Y513*MIN($M356,($D356-$U356)-SUM($D544:X544)),0)</f>
        <v>0</v>
      </c>
      <c r="Z544" s="4">
        <f>IF(SUM($D544:Y544)&lt;($D356-$U356),Z513*MIN($M356,($D356-$U356)-SUM($D544:Y544)),0)</f>
        <v>0</v>
      </c>
      <c r="AA544" s="4">
        <f>IF(SUM($D544:Z544)&lt;($D356-$U356),AA513*MIN($M356,($D356-$U356)-SUM($D544:Z544)),0)</f>
        <v>0</v>
      </c>
      <c r="AB544" s="4">
        <f>IF(SUM($D544:AA544)&lt;($D356-$U356),AB513*MIN($M356,($D356-$U356)-SUM($D544:AA544)),0)</f>
        <v>0</v>
      </c>
    </row>
    <row r="545" spans="2:28" hidden="1" outlineLevel="1">
      <c r="B545" s="556"/>
      <c r="C545" s="10" t="str">
        <f t="shared" ref="C545" si="224">C483</f>
        <v xml:space="preserve">3 Bed / 2 Bath </v>
      </c>
      <c r="D545" s="10"/>
      <c r="E545" s="4">
        <f>IF(SUM($D545:D545)&lt;($D357-$U357),E514*MIN($M357,($D357-$U357)-SUM($D545:D545)),0)</f>
        <v>0</v>
      </c>
      <c r="F545" s="4">
        <f>IF(SUM($D545:E545)&lt;($D357-$U357),F514*MIN($M357,($D357-$U357)-SUM($D545:E545)),0)</f>
        <v>0</v>
      </c>
      <c r="G545" s="4">
        <f>IF(SUM($D545:F545)&lt;($D357-$U357),G514*MIN($M357,($D357-$U357)-SUM($D545:F545)),0)</f>
        <v>0</v>
      </c>
      <c r="H545" s="4">
        <f>IF(SUM($D545:G545)&lt;($D357-$U357),H514*MIN($M357,($D357-$U357)-SUM($D545:G545)),0)</f>
        <v>0</v>
      </c>
      <c r="I545" s="4">
        <f>IF(SUM($D545:H545)&lt;($D357-$U357),I514*MIN($M357,($D357-$U357)-SUM($D545:H545)),0)</f>
        <v>0</v>
      </c>
      <c r="J545" s="4">
        <f>IF(SUM($D545:I545)&lt;($D357-$U357),J514*MIN($M357,($D357-$U357)-SUM($D545:I545)),0)</f>
        <v>0</v>
      </c>
      <c r="K545" s="4">
        <f>IF(SUM($D545:J545)&lt;($D357-$U357),K514*MIN($M357,($D357-$U357)-SUM($D545:J545)),0)</f>
        <v>0</v>
      </c>
      <c r="L545" s="4">
        <f>IF(SUM($D545:K545)&lt;($D357-$U357),L514*MIN($M357,($D357-$U357)-SUM($D545:K545)),0)</f>
        <v>0</v>
      </c>
      <c r="M545" s="4">
        <f>IF(SUM($D545:L545)&lt;($D357-$U357),M514*MIN($M357,($D357-$U357)-SUM($D545:L545)),0)</f>
        <v>0</v>
      </c>
      <c r="N545" s="4">
        <f>IF(SUM($D545:M545)&lt;($D357-$U357),N514*MIN($M357,($D357-$U357)-SUM($D545:M545)),0)</f>
        <v>0</v>
      </c>
      <c r="O545" s="4">
        <f>IF(SUM($D545:N545)&lt;($D357-$U357),O514*MIN($M357,($D357-$U357)-SUM($D545:N545)),0)</f>
        <v>0</v>
      </c>
      <c r="P545" s="4">
        <f>IF(SUM($D545:O545)&lt;($D357-$U357),P514*MIN($M357,($D357-$U357)-SUM($D545:O545)),0)</f>
        <v>0</v>
      </c>
      <c r="Q545" s="4">
        <f>IF(SUM($D545:P545)&lt;($D357-$U357),Q514*MIN($M357,($D357-$U357)-SUM($D545:P545)),0)</f>
        <v>0</v>
      </c>
      <c r="R545" s="4">
        <f>IF(SUM($D545:Q545)&lt;($D357-$U357),R514*MIN($M357,($D357-$U357)-SUM($D545:Q545)),0)</f>
        <v>0</v>
      </c>
      <c r="S545" s="4">
        <f>IF(SUM($D545:R545)&lt;($D357-$U357),S514*MIN($M357,($D357-$U357)-SUM($D545:R545)),0)</f>
        <v>0</v>
      </c>
      <c r="T545" s="4">
        <f>IF(SUM($D545:S545)&lt;($D357-$U357),T514*MIN($M357,($D357-$U357)-SUM($D545:S545)),0)</f>
        <v>0</v>
      </c>
      <c r="U545" s="4">
        <f>IF(SUM($D545:T545)&lt;($D357-$U357),U514*MIN($M357,($D357-$U357)-SUM($D545:T545)),0)</f>
        <v>0</v>
      </c>
      <c r="V545" s="4">
        <f>IF(SUM($D545:U545)&lt;($D357-$U357),V514*MIN($M357,($D357-$U357)-SUM($D545:U545)),0)</f>
        <v>0</v>
      </c>
      <c r="W545" s="4">
        <f>IF(SUM($D545:V545)&lt;($D357-$U357),W514*MIN($M357,($D357-$U357)-SUM($D545:V545)),0)</f>
        <v>0</v>
      </c>
      <c r="X545" s="4">
        <f>IF(SUM($D545:W545)&lt;($D357-$U357),X514*MIN($M357,($D357-$U357)-SUM($D545:W545)),0)</f>
        <v>0</v>
      </c>
      <c r="Y545" s="4">
        <f>IF(SUM($D545:X545)&lt;($D357-$U357),Y514*MIN($M357,($D357-$U357)-SUM($D545:X545)),0)</f>
        <v>0</v>
      </c>
      <c r="Z545" s="4">
        <f>IF(SUM($D545:Y545)&lt;($D357-$U357),Z514*MIN($M357,($D357-$U357)-SUM($D545:Y545)),0)</f>
        <v>0</v>
      </c>
      <c r="AA545" s="4">
        <f>IF(SUM($D545:Z545)&lt;($D357-$U357),AA514*MIN($M357,($D357-$U357)-SUM($D545:Z545)),0)</f>
        <v>0</v>
      </c>
      <c r="AB545" s="4">
        <f>IF(SUM($D545:AA545)&lt;($D357-$U357),AB514*MIN($M357,($D357-$U357)-SUM($D545:AA545)),0)</f>
        <v>0</v>
      </c>
    </row>
    <row r="546" spans="2:28" hidden="1" outlineLevel="1">
      <c r="B546" s="556"/>
      <c r="C546" s="10" t="str">
        <f t="shared" ref="C546" si="225">C484</f>
        <v xml:space="preserve">1 Bed / 1 Bath </v>
      </c>
      <c r="D546" s="10"/>
      <c r="E546" s="4">
        <f>IF(SUM($D546:D546)&lt;($D358-$U358),E515*MIN($M358,($D358-$U358)-SUM($D546:D546)),0)</f>
        <v>0</v>
      </c>
      <c r="F546" s="4">
        <f>IF(SUM($D546:E546)&lt;($D358-$U358),F515*MIN($M358,($D358-$U358)-SUM($D546:E546)),0)</f>
        <v>0</v>
      </c>
      <c r="G546" s="4">
        <f>IF(SUM($D546:F546)&lt;($D358-$U358),G515*MIN($M358,($D358-$U358)-SUM($D546:F546)),0)</f>
        <v>0</v>
      </c>
      <c r="H546" s="4">
        <f>IF(SUM($D546:G546)&lt;($D358-$U358),H515*MIN($M358,($D358-$U358)-SUM($D546:G546)),0)</f>
        <v>0</v>
      </c>
      <c r="I546" s="4">
        <f>IF(SUM($D546:H546)&lt;($D358-$U358),I515*MIN($M358,($D358-$U358)-SUM($D546:H546)),0)</f>
        <v>0</v>
      </c>
      <c r="J546" s="4">
        <f>IF(SUM($D546:I546)&lt;($D358-$U358),J515*MIN($M358,($D358-$U358)-SUM($D546:I546)),0)</f>
        <v>0</v>
      </c>
      <c r="K546" s="4">
        <f>IF(SUM($D546:J546)&lt;($D358-$U358),K515*MIN($M358,($D358-$U358)-SUM($D546:J546)),0)</f>
        <v>0</v>
      </c>
      <c r="L546" s="4">
        <f>IF(SUM($D546:K546)&lt;($D358-$U358),L515*MIN($M358,($D358-$U358)-SUM($D546:K546)),0)</f>
        <v>0</v>
      </c>
      <c r="M546" s="4">
        <f>IF(SUM($D546:L546)&lt;($D358-$U358),M515*MIN($M358,($D358-$U358)-SUM($D546:L546)),0)</f>
        <v>0</v>
      </c>
      <c r="N546" s="4">
        <f>IF(SUM($D546:M546)&lt;($D358-$U358),N515*MIN($M358,($D358-$U358)-SUM($D546:M546)),0)</f>
        <v>0</v>
      </c>
      <c r="O546" s="4">
        <f>IF(SUM($D546:N546)&lt;($D358-$U358),O515*MIN($M358,($D358-$U358)-SUM($D546:N546)),0)</f>
        <v>0</v>
      </c>
      <c r="P546" s="4">
        <f>IF(SUM($D546:O546)&lt;($D358-$U358),P515*MIN($M358,($D358-$U358)-SUM($D546:O546)),0)</f>
        <v>0</v>
      </c>
      <c r="Q546" s="4">
        <f>IF(SUM($D546:P546)&lt;($D358-$U358),Q515*MIN($M358,($D358-$U358)-SUM($D546:P546)),0)</f>
        <v>0</v>
      </c>
      <c r="R546" s="4">
        <f>IF(SUM($D546:Q546)&lt;($D358-$U358),R515*MIN($M358,($D358-$U358)-SUM($D546:Q546)),0)</f>
        <v>0</v>
      </c>
      <c r="S546" s="4">
        <f>IF(SUM($D546:R546)&lt;($D358-$U358),S515*MIN($M358,($D358-$U358)-SUM($D546:R546)),0)</f>
        <v>0</v>
      </c>
      <c r="T546" s="4">
        <f>IF(SUM($D546:S546)&lt;($D358-$U358),T515*MIN($M358,($D358-$U358)-SUM($D546:S546)),0)</f>
        <v>0</v>
      </c>
      <c r="U546" s="4">
        <f>IF(SUM($D546:T546)&lt;($D358-$U358),U515*MIN($M358,($D358-$U358)-SUM($D546:T546)),0)</f>
        <v>0</v>
      </c>
      <c r="V546" s="4">
        <f>IF(SUM($D546:U546)&lt;($D358-$U358),V515*MIN($M358,($D358-$U358)-SUM($D546:U546)),0)</f>
        <v>0</v>
      </c>
      <c r="W546" s="4">
        <f>IF(SUM($D546:V546)&lt;($D358-$U358),W515*MIN($M358,($D358-$U358)-SUM($D546:V546)),0)</f>
        <v>0</v>
      </c>
      <c r="X546" s="4">
        <f>IF(SUM($D546:W546)&lt;($D358-$U358),X515*MIN($M358,($D358-$U358)-SUM($D546:W546)),0)</f>
        <v>0</v>
      </c>
      <c r="Y546" s="4">
        <f>IF(SUM($D546:X546)&lt;($D358-$U358),Y515*MIN($M358,($D358-$U358)-SUM($D546:X546)),0)</f>
        <v>0</v>
      </c>
      <c r="Z546" s="4">
        <f>IF(SUM($D546:Y546)&lt;($D358-$U358),Z515*MIN($M358,($D358-$U358)-SUM($D546:Y546)),0)</f>
        <v>0</v>
      </c>
      <c r="AA546" s="4">
        <f>IF(SUM($D546:Z546)&lt;($D358-$U358),AA515*MIN($M358,($D358-$U358)-SUM($D546:Z546)),0)</f>
        <v>0</v>
      </c>
      <c r="AB546" s="4">
        <f>IF(SUM($D546:AA546)&lt;($D358-$U358),AB515*MIN($M358,($D358-$U358)-SUM($D546:AA546)),0)</f>
        <v>0</v>
      </c>
    </row>
    <row r="547" spans="2:28" hidden="1" outlineLevel="1">
      <c r="B547" s="556"/>
      <c r="C547" s="10" t="str">
        <f t="shared" ref="C547" si="226">C485</f>
        <v xml:space="preserve">2 Bed / 2 Bath </v>
      </c>
      <c r="D547" s="10"/>
      <c r="E547" s="4">
        <f>IF(SUM($D547:D547)&lt;($D359-$U359),E516*MIN($M359,($D359-$U359)-SUM($D547:D547)),0)</f>
        <v>0</v>
      </c>
      <c r="F547" s="4">
        <f>IF(SUM($D547:E547)&lt;($D359-$U359),F516*MIN($M359,($D359-$U359)-SUM($D547:E547)),0)</f>
        <v>0</v>
      </c>
      <c r="G547" s="4">
        <f>IF(SUM($D547:F547)&lt;($D359-$U359),G516*MIN($M359,($D359-$U359)-SUM($D547:F547)),0)</f>
        <v>0</v>
      </c>
      <c r="H547" s="4">
        <f>IF(SUM($D547:G547)&lt;($D359-$U359),H516*MIN($M359,($D359-$U359)-SUM($D547:G547)),0)</f>
        <v>0</v>
      </c>
      <c r="I547" s="4">
        <f>IF(SUM($D547:H547)&lt;($D359-$U359),I516*MIN($M359,($D359-$U359)-SUM($D547:H547)),0)</f>
        <v>0</v>
      </c>
      <c r="J547" s="4">
        <f>IF(SUM($D547:I547)&lt;($D359-$U359),J516*MIN($M359,($D359-$U359)-SUM($D547:I547)),0)</f>
        <v>0</v>
      </c>
      <c r="K547" s="4">
        <f>IF(SUM($D547:J547)&lt;($D359-$U359),K516*MIN($M359,($D359-$U359)-SUM($D547:J547)),0)</f>
        <v>0</v>
      </c>
      <c r="L547" s="4">
        <f>IF(SUM($D547:K547)&lt;($D359-$U359),L516*MIN($M359,($D359-$U359)-SUM($D547:K547)),0)</f>
        <v>0</v>
      </c>
      <c r="M547" s="4">
        <f>IF(SUM($D547:L547)&lt;($D359-$U359),M516*MIN($M359,($D359-$U359)-SUM($D547:L547)),0)</f>
        <v>0</v>
      </c>
      <c r="N547" s="4">
        <f>IF(SUM($D547:M547)&lt;($D359-$U359),N516*MIN($M359,($D359-$U359)-SUM($D547:M547)),0)</f>
        <v>0</v>
      </c>
      <c r="O547" s="4">
        <f>IF(SUM($D547:N547)&lt;($D359-$U359),O516*MIN($M359,($D359-$U359)-SUM($D547:N547)),0)</f>
        <v>0</v>
      </c>
      <c r="P547" s="4">
        <f>IF(SUM($D547:O547)&lt;($D359-$U359),P516*MIN($M359,($D359-$U359)-SUM($D547:O547)),0)</f>
        <v>0</v>
      </c>
      <c r="Q547" s="4">
        <f>IF(SUM($D547:P547)&lt;($D359-$U359),Q516*MIN($M359,($D359-$U359)-SUM($D547:P547)),0)</f>
        <v>0</v>
      </c>
      <c r="R547" s="4">
        <f>IF(SUM($D547:Q547)&lt;($D359-$U359),R516*MIN($M359,($D359-$U359)-SUM($D547:Q547)),0)</f>
        <v>0</v>
      </c>
      <c r="S547" s="4">
        <f>IF(SUM($D547:R547)&lt;($D359-$U359),S516*MIN($M359,($D359-$U359)-SUM($D547:R547)),0)</f>
        <v>0</v>
      </c>
      <c r="T547" s="4">
        <f>IF(SUM($D547:S547)&lt;($D359-$U359),T516*MIN($M359,($D359-$U359)-SUM($D547:S547)),0)</f>
        <v>0</v>
      </c>
      <c r="U547" s="4">
        <f>IF(SUM($D547:T547)&lt;($D359-$U359),U516*MIN($M359,($D359-$U359)-SUM($D547:T547)),0)</f>
        <v>0</v>
      </c>
      <c r="V547" s="4">
        <f>IF(SUM($D547:U547)&lt;($D359-$U359),V516*MIN($M359,($D359-$U359)-SUM($D547:U547)),0)</f>
        <v>0</v>
      </c>
      <c r="W547" s="4">
        <f>IF(SUM($D547:V547)&lt;($D359-$U359),W516*MIN($M359,($D359-$U359)-SUM($D547:V547)),0)</f>
        <v>0</v>
      </c>
      <c r="X547" s="4">
        <f>IF(SUM($D547:W547)&lt;($D359-$U359),X516*MIN($M359,($D359-$U359)-SUM($D547:W547)),0)</f>
        <v>0</v>
      </c>
      <c r="Y547" s="4">
        <f>IF(SUM($D547:X547)&lt;($D359-$U359),Y516*MIN($M359,($D359-$U359)-SUM($D547:X547)),0)</f>
        <v>0</v>
      </c>
      <c r="Z547" s="4">
        <f>IF(SUM($D547:Y547)&lt;($D359-$U359),Z516*MIN($M359,($D359-$U359)-SUM($D547:Y547)),0)</f>
        <v>0</v>
      </c>
      <c r="AA547" s="4">
        <f>IF(SUM($D547:Z547)&lt;($D359-$U359),AA516*MIN($M359,($D359-$U359)-SUM($D547:Z547)),0)</f>
        <v>0</v>
      </c>
      <c r="AB547" s="4">
        <f>IF(SUM($D547:AA547)&lt;($D359-$U359),AB516*MIN($M359,($D359-$U359)-SUM($D547:AA547)),0)</f>
        <v>0</v>
      </c>
    </row>
    <row r="548" spans="2:28" hidden="1" outlineLevel="1">
      <c r="B548" s="556"/>
      <c r="C548" s="10" t="str">
        <f t="shared" ref="C548" si="227">C486</f>
        <v xml:space="preserve">4 Bed / 2 Bath Penthouse </v>
      </c>
      <c r="D548" s="10"/>
      <c r="E548" s="4">
        <f>IF(SUM($D548:D548)&lt;($D360-$U360),E517*MIN($M360,($D360-$U360)-SUM($D548:D548)),0)</f>
        <v>0</v>
      </c>
      <c r="F548" s="4">
        <f>IF(SUM($D548:E548)&lt;($D360-$U360),F517*MIN($M360,($D360-$U360)-SUM($D548:E548)),0)</f>
        <v>0</v>
      </c>
      <c r="G548" s="4">
        <f>IF(SUM($D548:F548)&lt;($D360-$U360),G517*MIN($M360,($D360-$U360)-SUM($D548:F548)),0)</f>
        <v>0</v>
      </c>
      <c r="H548" s="4">
        <f>IF(SUM($D548:G548)&lt;($D360-$U360),H517*MIN($M360,($D360-$U360)-SUM($D548:G548)),0)</f>
        <v>0</v>
      </c>
      <c r="I548" s="4">
        <f>IF(SUM($D548:H548)&lt;($D360-$U360),I517*MIN($M360,($D360-$U360)-SUM($D548:H548)),0)</f>
        <v>0</v>
      </c>
      <c r="J548" s="4">
        <f>IF(SUM($D548:I548)&lt;($D360-$U360),J517*MIN($M360,($D360-$U360)-SUM($D548:I548)),0)</f>
        <v>0</v>
      </c>
      <c r="K548" s="4">
        <f>IF(SUM($D548:J548)&lt;($D360-$U360),K517*MIN($M360,($D360-$U360)-SUM($D548:J548)),0)</f>
        <v>0</v>
      </c>
      <c r="L548" s="4">
        <f>IF(SUM($D548:K548)&lt;($D360-$U360),L517*MIN($M360,($D360-$U360)-SUM($D548:K548)),0)</f>
        <v>0</v>
      </c>
      <c r="M548" s="4">
        <f>IF(SUM($D548:L548)&lt;($D360-$U360),M517*MIN($M360,($D360-$U360)-SUM($D548:L548)),0)</f>
        <v>0</v>
      </c>
      <c r="N548" s="4">
        <f>IF(SUM($D548:M548)&lt;($D360-$U360),N517*MIN($M360,($D360-$U360)-SUM($D548:M548)),0)</f>
        <v>0</v>
      </c>
      <c r="O548" s="4">
        <f>IF(SUM($D548:N548)&lt;($D360-$U360),O517*MIN($M360,($D360-$U360)-SUM($D548:N548)),0)</f>
        <v>0</v>
      </c>
      <c r="P548" s="4">
        <f>IF(SUM($D548:O548)&lt;($D360-$U360),P517*MIN($M360,($D360-$U360)-SUM($D548:O548)),0)</f>
        <v>0</v>
      </c>
      <c r="Q548" s="4">
        <f>IF(SUM($D548:P548)&lt;($D360-$U360),Q517*MIN($M360,($D360-$U360)-SUM($D548:P548)),0)</f>
        <v>0</v>
      </c>
      <c r="R548" s="4">
        <f>IF(SUM($D548:Q548)&lt;($D360-$U360),R517*MIN($M360,($D360-$U360)-SUM($D548:Q548)),0)</f>
        <v>0</v>
      </c>
      <c r="S548" s="4">
        <f>IF(SUM($D548:R548)&lt;($D360-$U360),S517*MIN($M360,($D360-$U360)-SUM($D548:R548)),0)</f>
        <v>0</v>
      </c>
      <c r="T548" s="4">
        <f>IF(SUM($D548:S548)&lt;($D360-$U360),T517*MIN($M360,($D360-$U360)-SUM($D548:S548)),0)</f>
        <v>0</v>
      </c>
      <c r="U548" s="4">
        <f>IF(SUM($D548:T548)&lt;($D360-$U360),U517*MIN($M360,($D360-$U360)-SUM($D548:T548)),0)</f>
        <v>0</v>
      </c>
      <c r="V548" s="4">
        <f>IF(SUM($D548:U548)&lt;($D360-$U360),V517*MIN($M360,($D360-$U360)-SUM($D548:U548)),0)</f>
        <v>0</v>
      </c>
      <c r="W548" s="4">
        <f>IF(SUM($D548:V548)&lt;($D360-$U360),W517*MIN($M360,($D360-$U360)-SUM($D548:V548)),0)</f>
        <v>0</v>
      </c>
      <c r="X548" s="4">
        <f>IF(SUM($D548:W548)&lt;($D360-$U360),X517*MIN($M360,($D360-$U360)-SUM($D548:W548)),0)</f>
        <v>0</v>
      </c>
      <c r="Y548" s="4">
        <f>IF(SUM($D548:X548)&lt;($D360-$U360),Y517*MIN($M360,($D360-$U360)-SUM($D548:X548)),0)</f>
        <v>0</v>
      </c>
      <c r="Z548" s="4">
        <f>IF(SUM($D548:Y548)&lt;($D360-$U360),Z517*MIN($M360,($D360-$U360)-SUM($D548:Y548)),0)</f>
        <v>0</v>
      </c>
      <c r="AA548" s="4">
        <f>IF(SUM($D548:Z548)&lt;($D360-$U360),AA517*MIN($M360,($D360-$U360)-SUM($D548:Z548)),0)</f>
        <v>0</v>
      </c>
      <c r="AB548" s="4">
        <f>IF(SUM($D548:AA548)&lt;($D360-$U360),AB517*MIN($M360,($D360-$U360)-SUM($D548:AA548)),0)</f>
        <v>0</v>
      </c>
    </row>
    <row r="549" spans="2:28" hidden="1" outlineLevel="1">
      <c r="B549" s="556"/>
      <c r="C549" s="10" t="str">
        <f t="shared" ref="C549" si="228">C487</f>
        <v xml:space="preserve">2 Bed / 2 Bath </v>
      </c>
      <c r="D549" s="10"/>
      <c r="E549" s="4">
        <f>IF(SUM($D549:D549)&lt;($D361-$U361),E518*MIN($M361,($D361-$U361)-SUM($D549:D549)),0)</f>
        <v>0</v>
      </c>
      <c r="F549" s="4">
        <f>IF(SUM($D549:E549)&lt;($D361-$U361),F518*MIN($M361,($D361-$U361)-SUM($D549:E549)),0)</f>
        <v>0</v>
      </c>
      <c r="G549" s="4">
        <f>IF(SUM($D549:F549)&lt;($D361-$U361),G518*MIN($M361,($D361-$U361)-SUM($D549:F549)),0)</f>
        <v>0</v>
      </c>
      <c r="H549" s="4">
        <f>IF(SUM($D549:G549)&lt;($D361-$U361),H518*MIN($M361,($D361-$U361)-SUM($D549:G549)),0)</f>
        <v>0</v>
      </c>
      <c r="I549" s="4">
        <f>IF(SUM($D549:H549)&lt;($D361-$U361),I518*MIN($M361,($D361-$U361)-SUM($D549:H549)),0)</f>
        <v>0</v>
      </c>
      <c r="J549" s="4">
        <f>IF(SUM($D549:I549)&lt;($D361-$U361),J518*MIN($M361,($D361-$U361)-SUM($D549:I549)),0)</f>
        <v>0</v>
      </c>
      <c r="K549" s="4">
        <f>IF(SUM($D549:J549)&lt;($D361-$U361),K518*MIN($M361,($D361-$U361)-SUM($D549:J549)),0)</f>
        <v>0</v>
      </c>
      <c r="L549" s="4">
        <f>IF(SUM($D549:K549)&lt;($D361-$U361),L518*MIN($M361,($D361-$U361)-SUM($D549:K549)),0)</f>
        <v>0</v>
      </c>
      <c r="M549" s="4">
        <f>IF(SUM($D549:L549)&lt;($D361-$U361),M518*MIN($M361,($D361-$U361)-SUM($D549:L549)),0)</f>
        <v>0</v>
      </c>
      <c r="N549" s="4">
        <f>IF(SUM($D549:M549)&lt;($D361-$U361),N518*MIN($M361,($D361-$U361)-SUM($D549:M549)),0)</f>
        <v>0</v>
      </c>
      <c r="O549" s="4">
        <f>IF(SUM($D549:N549)&lt;($D361-$U361),O518*MIN($M361,($D361-$U361)-SUM($D549:N549)),0)</f>
        <v>0</v>
      </c>
      <c r="P549" s="4">
        <f>IF(SUM($D549:O549)&lt;($D361-$U361),P518*MIN($M361,($D361-$U361)-SUM($D549:O549)),0)</f>
        <v>0</v>
      </c>
      <c r="Q549" s="4">
        <f>IF(SUM($D549:P549)&lt;($D361-$U361),Q518*MIN($M361,($D361-$U361)-SUM($D549:P549)),0)</f>
        <v>0</v>
      </c>
      <c r="R549" s="4">
        <f>IF(SUM($D549:Q549)&lt;($D361-$U361),R518*MIN($M361,($D361-$U361)-SUM($D549:Q549)),0)</f>
        <v>0</v>
      </c>
      <c r="S549" s="4">
        <f>IF(SUM($D549:R549)&lt;($D361-$U361),S518*MIN($M361,($D361-$U361)-SUM($D549:R549)),0)</f>
        <v>0</v>
      </c>
      <c r="T549" s="4">
        <f>IF(SUM($D549:S549)&lt;($D361-$U361),T518*MIN($M361,($D361-$U361)-SUM($D549:S549)),0)</f>
        <v>0</v>
      </c>
      <c r="U549" s="4">
        <f>IF(SUM($D549:T549)&lt;($D361-$U361),U518*MIN($M361,($D361-$U361)-SUM($D549:T549)),0)</f>
        <v>0</v>
      </c>
      <c r="V549" s="4">
        <f>IF(SUM($D549:U549)&lt;($D361-$U361),V518*MIN($M361,($D361-$U361)-SUM($D549:U549)),0)</f>
        <v>0</v>
      </c>
      <c r="W549" s="4">
        <f>IF(SUM($D549:V549)&lt;($D361-$U361),W518*MIN($M361,($D361-$U361)-SUM($D549:V549)),0)</f>
        <v>0</v>
      </c>
      <c r="X549" s="4">
        <f>IF(SUM($D549:W549)&lt;($D361-$U361),X518*MIN($M361,($D361-$U361)-SUM($D549:W549)),0)</f>
        <v>0</v>
      </c>
      <c r="Y549" s="4">
        <f>IF(SUM($D549:X549)&lt;($D361-$U361),Y518*MIN($M361,($D361-$U361)-SUM($D549:X549)),0)</f>
        <v>0</v>
      </c>
      <c r="Z549" s="4">
        <f>IF(SUM($D549:Y549)&lt;($D361-$U361),Z518*MIN($M361,($D361-$U361)-SUM($D549:Y549)),0)</f>
        <v>0</v>
      </c>
      <c r="AA549" s="4">
        <f>IF(SUM($D549:Z549)&lt;($D361-$U361),AA518*MIN($M361,($D361-$U361)-SUM($D549:Z549)),0)</f>
        <v>0</v>
      </c>
      <c r="AB549" s="4">
        <f>IF(SUM($D549:AA549)&lt;($D361-$U361),AB518*MIN($M361,($D361-$U361)-SUM($D549:AA549)),0)</f>
        <v>0</v>
      </c>
    </row>
    <row r="550" spans="2:28" hidden="1" outlineLevel="1">
      <c r="B550" s="556"/>
      <c r="C550" s="10">
        <f t="shared" ref="C550" si="229">C488</f>
        <v>0</v>
      </c>
      <c r="D550" s="10"/>
      <c r="E550" s="4">
        <f>IF(SUM($D550:D550)&lt;($D362-$U362),E519*MIN($M362,($D362-$U362)-SUM($D550:D550)),0)</f>
        <v>0</v>
      </c>
      <c r="F550" s="4">
        <f>IF(SUM($D550:E550)&lt;($D362-$U362),F519*MIN($M362,($D362-$U362)-SUM($D550:E550)),0)</f>
        <v>0</v>
      </c>
      <c r="G550" s="4">
        <f>IF(SUM($D550:F550)&lt;($D362-$U362),G519*MIN($M362,($D362-$U362)-SUM($D550:F550)),0)</f>
        <v>0</v>
      </c>
      <c r="H550" s="4">
        <f>IF(SUM($D550:G550)&lt;($D362-$U362),H519*MIN($M362,($D362-$U362)-SUM($D550:G550)),0)</f>
        <v>0</v>
      </c>
      <c r="I550" s="4">
        <f>IF(SUM($D550:H550)&lt;($D362-$U362),I519*MIN($M362,($D362-$U362)-SUM($D550:H550)),0)</f>
        <v>0</v>
      </c>
      <c r="J550" s="4">
        <f>IF(SUM($D550:I550)&lt;($D362-$U362),J519*MIN($M362,($D362-$U362)-SUM($D550:I550)),0)</f>
        <v>0</v>
      </c>
      <c r="K550" s="4">
        <f>IF(SUM($D550:J550)&lt;($D362-$U362),K519*MIN($M362,($D362-$U362)-SUM($D550:J550)),0)</f>
        <v>0</v>
      </c>
      <c r="L550" s="4">
        <f>IF(SUM($D550:K550)&lt;($D362-$U362),L519*MIN($M362,($D362-$U362)-SUM($D550:K550)),0)</f>
        <v>0</v>
      </c>
      <c r="M550" s="4">
        <f>IF(SUM($D550:L550)&lt;($D362-$U362),M519*MIN($M362,($D362-$U362)-SUM($D550:L550)),0)</f>
        <v>0</v>
      </c>
      <c r="N550" s="4">
        <f>IF(SUM($D550:M550)&lt;($D362-$U362),N519*MIN($M362,($D362-$U362)-SUM($D550:M550)),0)</f>
        <v>0</v>
      </c>
      <c r="O550" s="4">
        <f>IF(SUM($D550:N550)&lt;($D362-$U362),O519*MIN($M362,($D362-$U362)-SUM($D550:N550)),0)</f>
        <v>0</v>
      </c>
      <c r="P550" s="4">
        <f>IF(SUM($D550:O550)&lt;($D362-$U362),P519*MIN($M362,($D362-$U362)-SUM($D550:O550)),0)</f>
        <v>0</v>
      </c>
      <c r="Q550" s="4">
        <f>IF(SUM($D550:P550)&lt;($D362-$U362),Q519*MIN($M362,($D362-$U362)-SUM($D550:P550)),0)</f>
        <v>0</v>
      </c>
      <c r="R550" s="4">
        <f>IF(SUM($D550:Q550)&lt;($D362-$U362),R519*MIN($M362,($D362-$U362)-SUM($D550:Q550)),0)</f>
        <v>0</v>
      </c>
      <c r="S550" s="4">
        <f>IF(SUM($D550:R550)&lt;($D362-$U362),S519*MIN($M362,($D362-$U362)-SUM($D550:R550)),0)</f>
        <v>0</v>
      </c>
      <c r="T550" s="4">
        <f>IF(SUM($D550:S550)&lt;($D362-$U362),T519*MIN($M362,($D362-$U362)-SUM($D550:S550)),0)</f>
        <v>0</v>
      </c>
      <c r="U550" s="4">
        <f>IF(SUM($D550:T550)&lt;($D362-$U362),U519*MIN($M362,($D362-$U362)-SUM($D550:T550)),0)</f>
        <v>0</v>
      </c>
      <c r="V550" s="4">
        <f>IF(SUM($D550:U550)&lt;($D362-$U362),V519*MIN($M362,($D362-$U362)-SUM($D550:U550)),0)</f>
        <v>0</v>
      </c>
      <c r="W550" s="4">
        <f>IF(SUM($D550:V550)&lt;($D362-$U362),W519*MIN($M362,($D362-$U362)-SUM($D550:V550)),0)</f>
        <v>0</v>
      </c>
      <c r="X550" s="4">
        <f>IF(SUM($D550:W550)&lt;($D362-$U362),X519*MIN($M362,($D362-$U362)-SUM($D550:W550)),0)</f>
        <v>0</v>
      </c>
      <c r="Y550" s="4">
        <f>IF(SUM($D550:X550)&lt;($D362-$U362),Y519*MIN($M362,($D362-$U362)-SUM($D550:X550)),0)</f>
        <v>0</v>
      </c>
      <c r="Z550" s="4">
        <f>IF(SUM($D550:Y550)&lt;($D362-$U362),Z519*MIN($M362,($D362-$U362)-SUM($D550:Y550)),0)</f>
        <v>0</v>
      </c>
      <c r="AA550" s="4">
        <f>IF(SUM($D550:Z550)&lt;($D362-$U362),AA519*MIN($M362,($D362-$U362)-SUM($D550:Z550)),0)</f>
        <v>0</v>
      </c>
      <c r="AB550" s="4">
        <f>IF(SUM($D550:AA550)&lt;($D362-$U362),AB519*MIN($M362,($D362-$U362)-SUM($D550:AA550)),0)</f>
        <v>0</v>
      </c>
    </row>
    <row r="551" spans="2:28" hidden="1" outlineLevel="1">
      <c r="B551" s="556"/>
      <c r="C551" s="10">
        <f t="shared" ref="C551" si="230">C489</f>
        <v>0</v>
      </c>
      <c r="D551" s="10"/>
      <c r="E551" s="4">
        <f>IF(SUM($D551:D551)&lt;($D363-$U363),E520*MIN($M363,($D363-$U363)-SUM($D551:D551)),0)</f>
        <v>0</v>
      </c>
      <c r="F551" s="4">
        <f>IF(SUM($D551:E551)&lt;($D363-$U363),F520*MIN($M363,($D363-$U363)-SUM($D551:E551)),0)</f>
        <v>0</v>
      </c>
      <c r="G551" s="4">
        <f>IF(SUM($D551:F551)&lt;($D363-$U363),G520*MIN($M363,($D363-$U363)-SUM($D551:F551)),0)</f>
        <v>0</v>
      </c>
      <c r="H551" s="4">
        <f>IF(SUM($D551:G551)&lt;($D363-$U363),H520*MIN($M363,($D363-$U363)-SUM($D551:G551)),0)</f>
        <v>0</v>
      </c>
      <c r="I551" s="4">
        <f>IF(SUM($D551:H551)&lt;($D363-$U363),I520*MIN($M363,($D363-$U363)-SUM($D551:H551)),0)</f>
        <v>0</v>
      </c>
      <c r="J551" s="4">
        <f>IF(SUM($D551:I551)&lt;($D363-$U363),J520*MIN($M363,($D363-$U363)-SUM($D551:I551)),0)</f>
        <v>0</v>
      </c>
      <c r="K551" s="4">
        <f>IF(SUM($D551:J551)&lt;($D363-$U363),K520*MIN($M363,($D363-$U363)-SUM($D551:J551)),0)</f>
        <v>0</v>
      </c>
      <c r="L551" s="4">
        <f>IF(SUM($D551:K551)&lt;($D363-$U363),L520*MIN($M363,($D363-$U363)-SUM($D551:K551)),0)</f>
        <v>0</v>
      </c>
      <c r="M551" s="4">
        <f>IF(SUM($D551:L551)&lt;($D363-$U363),M520*MIN($M363,($D363-$U363)-SUM($D551:L551)),0)</f>
        <v>0</v>
      </c>
      <c r="N551" s="4">
        <f>IF(SUM($D551:M551)&lt;($D363-$U363),N520*MIN($M363,($D363-$U363)-SUM($D551:M551)),0)</f>
        <v>0</v>
      </c>
      <c r="O551" s="4">
        <f>IF(SUM($D551:N551)&lt;($D363-$U363),O520*MIN($M363,($D363-$U363)-SUM($D551:N551)),0)</f>
        <v>0</v>
      </c>
      <c r="P551" s="4">
        <f>IF(SUM($D551:O551)&lt;($D363-$U363),P520*MIN($M363,($D363-$U363)-SUM($D551:O551)),0)</f>
        <v>0</v>
      </c>
      <c r="Q551" s="4">
        <f>IF(SUM($D551:P551)&lt;($D363-$U363),Q520*MIN($M363,($D363-$U363)-SUM($D551:P551)),0)</f>
        <v>0</v>
      </c>
      <c r="R551" s="4">
        <f>IF(SUM($D551:Q551)&lt;($D363-$U363),R520*MIN($M363,($D363-$U363)-SUM($D551:Q551)),0)</f>
        <v>0</v>
      </c>
      <c r="S551" s="4">
        <f>IF(SUM($D551:R551)&lt;($D363-$U363),S520*MIN($M363,($D363-$U363)-SUM($D551:R551)),0)</f>
        <v>0</v>
      </c>
      <c r="T551" s="4">
        <f>IF(SUM($D551:S551)&lt;($D363-$U363),T520*MIN($M363,($D363-$U363)-SUM($D551:S551)),0)</f>
        <v>0</v>
      </c>
      <c r="U551" s="4">
        <f>IF(SUM($D551:T551)&lt;($D363-$U363),U520*MIN($M363,($D363-$U363)-SUM($D551:T551)),0)</f>
        <v>0</v>
      </c>
      <c r="V551" s="4">
        <f>IF(SUM($D551:U551)&lt;($D363-$U363),V520*MIN($M363,($D363-$U363)-SUM($D551:U551)),0)</f>
        <v>0</v>
      </c>
      <c r="W551" s="4">
        <f>IF(SUM($D551:V551)&lt;($D363-$U363),W520*MIN($M363,($D363-$U363)-SUM($D551:V551)),0)</f>
        <v>0</v>
      </c>
      <c r="X551" s="4">
        <f>IF(SUM($D551:W551)&lt;($D363-$U363),X520*MIN($M363,($D363-$U363)-SUM($D551:W551)),0)</f>
        <v>0</v>
      </c>
      <c r="Y551" s="4">
        <f>IF(SUM($D551:X551)&lt;($D363-$U363),Y520*MIN($M363,($D363-$U363)-SUM($D551:X551)),0)</f>
        <v>0</v>
      </c>
      <c r="Z551" s="4">
        <f>IF(SUM($D551:Y551)&lt;($D363-$U363),Z520*MIN($M363,($D363-$U363)-SUM($D551:Y551)),0)</f>
        <v>0</v>
      </c>
      <c r="AA551" s="4">
        <f>IF(SUM($D551:Z551)&lt;($D363-$U363),AA520*MIN($M363,($D363-$U363)-SUM($D551:Z551)),0)</f>
        <v>0</v>
      </c>
      <c r="AB551" s="4">
        <f>IF(SUM($D551:AA551)&lt;($D363-$U363),AB520*MIN($M363,($D363-$U363)-SUM($D551:AA551)),0)</f>
        <v>0</v>
      </c>
    </row>
    <row r="552" spans="2:28" hidden="1" outlineLevel="1">
      <c r="B552" s="556"/>
      <c r="C552" s="10">
        <f t="shared" ref="C552" si="231">C490</f>
        <v>0</v>
      </c>
      <c r="D552" s="10"/>
      <c r="E552" s="4">
        <f>IF(SUM($D552:D552)&lt;($D364-$U364),E521*MIN($M364,($D364-$U364)-SUM($D552:D552)),0)</f>
        <v>0</v>
      </c>
      <c r="F552" s="4">
        <f>IF(SUM($D552:E552)&lt;($D364-$U364),F521*MIN($M364,($D364-$U364)-SUM($D552:E552)),0)</f>
        <v>0</v>
      </c>
      <c r="G552" s="4">
        <f>IF(SUM($D552:F552)&lt;($D364-$U364),G521*MIN($M364,($D364-$U364)-SUM($D552:F552)),0)</f>
        <v>0</v>
      </c>
      <c r="H552" s="4">
        <f>IF(SUM($D552:G552)&lt;($D364-$U364),H521*MIN($M364,($D364-$U364)-SUM($D552:G552)),0)</f>
        <v>0</v>
      </c>
      <c r="I552" s="4">
        <f>IF(SUM($D552:H552)&lt;($D364-$U364),I521*MIN($M364,($D364-$U364)-SUM($D552:H552)),0)</f>
        <v>0</v>
      </c>
      <c r="J552" s="4">
        <f>IF(SUM($D552:I552)&lt;($D364-$U364),J521*MIN($M364,($D364-$U364)-SUM($D552:I552)),0)</f>
        <v>0</v>
      </c>
      <c r="K552" s="4">
        <f>IF(SUM($D552:J552)&lt;($D364-$U364),K521*MIN($M364,($D364-$U364)-SUM($D552:J552)),0)</f>
        <v>0</v>
      </c>
      <c r="L552" s="4">
        <f>IF(SUM($D552:K552)&lt;($D364-$U364),L521*MIN($M364,($D364-$U364)-SUM($D552:K552)),0)</f>
        <v>0</v>
      </c>
      <c r="M552" s="4">
        <f>IF(SUM($D552:L552)&lt;($D364-$U364),M521*MIN($M364,($D364-$U364)-SUM($D552:L552)),0)</f>
        <v>0</v>
      </c>
      <c r="N552" s="4">
        <f>IF(SUM($D552:M552)&lt;($D364-$U364),N521*MIN($M364,($D364-$U364)-SUM($D552:M552)),0)</f>
        <v>0</v>
      </c>
      <c r="O552" s="4">
        <f>IF(SUM($D552:N552)&lt;($D364-$U364),O521*MIN($M364,($D364-$U364)-SUM($D552:N552)),0)</f>
        <v>0</v>
      </c>
      <c r="P552" s="4">
        <f>IF(SUM($D552:O552)&lt;($D364-$U364),P521*MIN($M364,($D364-$U364)-SUM($D552:O552)),0)</f>
        <v>0</v>
      </c>
      <c r="Q552" s="4">
        <f>IF(SUM($D552:P552)&lt;($D364-$U364),Q521*MIN($M364,($D364-$U364)-SUM($D552:P552)),0)</f>
        <v>0</v>
      </c>
      <c r="R552" s="4">
        <f>IF(SUM($D552:Q552)&lt;($D364-$U364),R521*MIN($M364,($D364-$U364)-SUM($D552:Q552)),0)</f>
        <v>0</v>
      </c>
      <c r="S552" s="4">
        <f>IF(SUM($D552:R552)&lt;($D364-$U364),S521*MIN($M364,($D364-$U364)-SUM($D552:R552)),0)</f>
        <v>0</v>
      </c>
      <c r="T552" s="4">
        <f>IF(SUM($D552:S552)&lt;($D364-$U364),T521*MIN($M364,($D364-$U364)-SUM($D552:S552)),0)</f>
        <v>0</v>
      </c>
      <c r="U552" s="4">
        <f>IF(SUM($D552:T552)&lt;($D364-$U364),U521*MIN($M364,($D364-$U364)-SUM($D552:T552)),0)</f>
        <v>0</v>
      </c>
      <c r="V552" s="4">
        <f>IF(SUM($D552:U552)&lt;($D364-$U364),V521*MIN($M364,($D364-$U364)-SUM($D552:U552)),0)</f>
        <v>0</v>
      </c>
      <c r="W552" s="4">
        <f>IF(SUM($D552:V552)&lt;($D364-$U364),W521*MIN($M364,($D364-$U364)-SUM($D552:V552)),0)</f>
        <v>0</v>
      </c>
      <c r="X552" s="4">
        <f>IF(SUM($D552:W552)&lt;($D364-$U364),X521*MIN($M364,($D364-$U364)-SUM($D552:W552)),0)</f>
        <v>0</v>
      </c>
      <c r="Y552" s="4">
        <f>IF(SUM($D552:X552)&lt;($D364-$U364),Y521*MIN($M364,($D364-$U364)-SUM($D552:X552)),0)</f>
        <v>0</v>
      </c>
      <c r="Z552" s="4">
        <f>IF(SUM($D552:Y552)&lt;($D364-$U364),Z521*MIN($M364,($D364-$U364)-SUM($D552:Y552)),0)</f>
        <v>0</v>
      </c>
      <c r="AA552" s="4">
        <f>IF(SUM($D552:Z552)&lt;($D364-$U364),AA521*MIN($M364,($D364-$U364)-SUM($D552:Z552)),0)</f>
        <v>0</v>
      </c>
      <c r="AB552" s="4">
        <f>IF(SUM($D552:AA552)&lt;($D364-$U364),AB521*MIN($M364,($D364-$U364)-SUM($D552:AA552)),0)</f>
        <v>0</v>
      </c>
    </row>
    <row r="553" spans="2:28" hidden="1" outlineLevel="1">
      <c r="B553" s="556"/>
      <c r="C553" s="10">
        <f t="shared" ref="C553" si="232">C491</f>
        <v>0</v>
      </c>
      <c r="D553" s="10"/>
      <c r="E553" s="4">
        <f>IF(SUM($D553:D553)&lt;($D365-$U365),E522*MIN($M365,($D365-$U365)-SUM($D553:D553)),0)</f>
        <v>0</v>
      </c>
      <c r="F553" s="4">
        <f>IF(SUM($D553:E553)&lt;($D365-$U365),F522*MIN($M365,($D365-$U365)-SUM($D553:E553)),0)</f>
        <v>0</v>
      </c>
      <c r="G553" s="4">
        <f>IF(SUM($D553:F553)&lt;($D365-$U365),G522*MIN($M365,($D365-$U365)-SUM($D553:F553)),0)</f>
        <v>0</v>
      </c>
      <c r="H553" s="4">
        <f>IF(SUM($D553:G553)&lt;($D365-$U365),H522*MIN($M365,($D365-$U365)-SUM($D553:G553)),0)</f>
        <v>0</v>
      </c>
      <c r="I553" s="4">
        <f>IF(SUM($D553:H553)&lt;($D365-$U365),I522*MIN($M365,($D365-$U365)-SUM($D553:H553)),0)</f>
        <v>0</v>
      </c>
      <c r="J553" s="4">
        <f>IF(SUM($D553:I553)&lt;($D365-$U365),J522*MIN($M365,($D365-$U365)-SUM($D553:I553)),0)</f>
        <v>0</v>
      </c>
      <c r="K553" s="4">
        <f>IF(SUM($D553:J553)&lt;($D365-$U365),K522*MIN($M365,($D365-$U365)-SUM($D553:J553)),0)</f>
        <v>0</v>
      </c>
      <c r="L553" s="4">
        <f>IF(SUM($D553:K553)&lt;($D365-$U365),L522*MIN($M365,($D365-$U365)-SUM($D553:K553)),0)</f>
        <v>0</v>
      </c>
      <c r="M553" s="4">
        <f>IF(SUM($D553:L553)&lt;($D365-$U365),M522*MIN($M365,($D365-$U365)-SUM($D553:L553)),0)</f>
        <v>0</v>
      </c>
      <c r="N553" s="4">
        <f>IF(SUM($D553:M553)&lt;($D365-$U365),N522*MIN($M365,($D365-$U365)-SUM($D553:M553)),0)</f>
        <v>0</v>
      </c>
      <c r="O553" s="4">
        <f>IF(SUM($D553:N553)&lt;($D365-$U365),O522*MIN($M365,($D365-$U365)-SUM($D553:N553)),0)</f>
        <v>0</v>
      </c>
      <c r="P553" s="4">
        <f>IF(SUM($D553:O553)&lt;($D365-$U365),P522*MIN($M365,($D365-$U365)-SUM($D553:O553)),0)</f>
        <v>0</v>
      </c>
      <c r="Q553" s="4">
        <f>IF(SUM($D553:P553)&lt;($D365-$U365),Q522*MIN($M365,($D365-$U365)-SUM($D553:P553)),0)</f>
        <v>0</v>
      </c>
      <c r="R553" s="4">
        <f>IF(SUM($D553:Q553)&lt;($D365-$U365),R522*MIN($M365,($D365-$U365)-SUM($D553:Q553)),0)</f>
        <v>0</v>
      </c>
      <c r="S553" s="4">
        <f>IF(SUM($D553:R553)&lt;($D365-$U365),S522*MIN($M365,($D365-$U365)-SUM($D553:R553)),0)</f>
        <v>0</v>
      </c>
      <c r="T553" s="4">
        <f>IF(SUM($D553:S553)&lt;($D365-$U365),T522*MIN($M365,($D365-$U365)-SUM($D553:S553)),0)</f>
        <v>0</v>
      </c>
      <c r="U553" s="4">
        <f>IF(SUM($D553:T553)&lt;($D365-$U365),U522*MIN($M365,($D365-$U365)-SUM($D553:T553)),0)</f>
        <v>0</v>
      </c>
      <c r="V553" s="4">
        <f>IF(SUM($D553:U553)&lt;($D365-$U365),V522*MIN($M365,($D365-$U365)-SUM($D553:U553)),0)</f>
        <v>0</v>
      </c>
      <c r="W553" s="4">
        <f>IF(SUM($D553:V553)&lt;($D365-$U365),W522*MIN($M365,($D365-$U365)-SUM($D553:V553)),0)</f>
        <v>0</v>
      </c>
      <c r="X553" s="4">
        <f>IF(SUM($D553:W553)&lt;($D365-$U365),X522*MIN($M365,($D365-$U365)-SUM($D553:W553)),0)</f>
        <v>0</v>
      </c>
      <c r="Y553" s="4">
        <f>IF(SUM($D553:X553)&lt;($D365-$U365),Y522*MIN($M365,($D365-$U365)-SUM($D553:X553)),0)</f>
        <v>0</v>
      </c>
      <c r="Z553" s="4">
        <f>IF(SUM($D553:Y553)&lt;($D365-$U365),Z522*MIN($M365,($D365-$U365)-SUM($D553:Y553)),0)</f>
        <v>0</v>
      </c>
      <c r="AA553" s="4">
        <f>IF(SUM($D553:Z553)&lt;($D365-$U365),AA522*MIN($M365,($D365-$U365)-SUM($D553:Z553)),0)</f>
        <v>0</v>
      </c>
      <c r="AB553" s="4">
        <f>IF(SUM($D553:AA553)&lt;($D365-$U365),AB522*MIN($M365,($D365-$U365)-SUM($D553:AA553)),0)</f>
        <v>0</v>
      </c>
    </row>
    <row r="554" spans="2:28" hidden="1" outlineLevel="1">
      <c r="B554" s="556"/>
      <c r="C554" s="10">
        <f t="shared" ref="C554" si="233">C492</f>
        <v>0</v>
      </c>
      <c r="D554" s="10"/>
      <c r="E554" s="4">
        <f>IF(SUM($D554:D554)&lt;($D366-$U366),E523*MIN($M366,($D366-$U366)-SUM($D554:D554)),0)</f>
        <v>0</v>
      </c>
      <c r="F554" s="4">
        <f>IF(SUM($D554:E554)&lt;($D366-$U366),F523*MIN($M366,($D366-$U366)-SUM($D554:E554)),0)</f>
        <v>0</v>
      </c>
      <c r="G554" s="4">
        <f>IF(SUM($D554:F554)&lt;($D366-$U366),G523*MIN($M366,($D366-$U366)-SUM($D554:F554)),0)</f>
        <v>0</v>
      </c>
      <c r="H554" s="4">
        <f>IF(SUM($D554:G554)&lt;($D366-$U366),H523*MIN($M366,($D366-$U366)-SUM($D554:G554)),0)</f>
        <v>0</v>
      </c>
      <c r="I554" s="4">
        <f>IF(SUM($D554:H554)&lt;($D366-$U366),I523*MIN($M366,($D366-$U366)-SUM($D554:H554)),0)</f>
        <v>0</v>
      </c>
      <c r="J554" s="4">
        <f>IF(SUM($D554:I554)&lt;($D366-$U366),J523*MIN($M366,($D366-$U366)-SUM($D554:I554)),0)</f>
        <v>0</v>
      </c>
      <c r="K554" s="4">
        <f>IF(SUM($D554:J554)&lt;($D366-$U366),K523*MIN($M366,($D366-$U366)-SUM($D554:J554)),0)</f>
        <v>0</v>
      </c>
      <c r="L554" s="4">
        <f>IF(SUM($D554:K554)&lt;($D366-$U366),L523*MIN($M366,($D366-$U366)-SUM($D554:K554)),0)</f>
        <v>0</v>
      </c>
      <c r="M554" s="4">
        <f>IF(SUM($D554:L554)&lt;($D366-$U366),M523*MIN($M366,($D366-$U366)-SUM($D554:L554)),0)</f>
        <v>0</v>
      </c>
      <c r="N554" s="4">
        <f>IF(SUM($D554:M554)&lt;($D366-$U366),N523*MIN($M366,($D366-$U366)-SUM($D554:M554)),0)</f>
        <v>0</v>
      </c>
      <c r="O554" s="4">
        <f>IF(SUM($D554:N554)&lt;($D366-$U366),O523*MIN($M366,($D366-$U366)-SUM($D554:N554)),0)</f>
        <v>0</v>
      </c>
      <c r="P554" s="4">
        <f>IF(SUM($D554:O554)&lt;($D366-$U366),P523*MIN($M366,($D366-$U366)-SUM($D554:O554)),0)</f>
        <v>0</v>
      </c>
      <c r="Q554" s="4">
        <f>IF(SUM($D554:P554)&lt;($D366-$U366),Q523*MIN($M366,($D366-$U366)-SUM($D554:P554)),0)</f>
        <v>0</v>
      </c>
      <c r="R554" s="4">
        <f>IF(SUM($D554:Q554)&lt;($D366-$U366),R523*MIN($M366,($D366-$U366)-SUM($D554:Q554)),0)</f>
        <v>0</v>
      </c>
      <c r="S554" s="4">
        <f>IF(SUM($D554:R554)&lt;($D366-$U366),S523*MIN($M366,($D366-$U366)-SUM($D554:R554)),0)</f>
        <v>0</v>
      </c>
      <c r="T554" s="4">
        <f>IF(SUM($D554:S554)&lt;($D366-$U366),T523*MIN($M366,($D366-$U366)-SUM($D554:S554)),0)</f>
        <v>0</v>
      </c>
      <c r="U554" s="4">
        <f>IF(SUM($D554:T554)&lt;($D366-$U366),U523*MIN($M366,($D366-$U366)-SUM($D554:T554)),0)</f>
        <v>0</v>
      </c>
      <c r="V554" s="4">
        <f>IF(SUM($D554:U554)&lt;($D366-$U366),V523*MIN($M366,($D366-$U366)-SUM($D554:U554)),0)</f>
        <v>0</v>
      </c>
      <c r="W554" s="4">
        <f>IF(SUM($D554:V554)&lt;($D366-$U366),W523*MIN($M366,($D366-$U366)-SUM($D554:V554)),0)</f>
        <v>0</v>
      </c>
      <c r="X554" s="4">
        <f>IF(SUM($D554:W554)&lt;($D366-$U366),X523*MIN($M366,($D366-$U366)-SUM($D554:W554)),0)</f>
        <v>0</v>
      </c>
      <c r="Y554" s="4">
        <f>IF(SUM($D554:X554)&lt;($D366-$U366),Y523*MIN($M366,($D366-$U366)-SUM($D554:X554)),0)</f>
        <v>0</v>
      </c>
      <c r="Z554" s="4">
        <f>IF(SUM($D554:Y554)&lt;($D366-$U366),Z523*MIN($M366,($D366-$U366)-SUM($D554:Y554)),0)</f>
        <v>0</v>
      </c>
      <c r="AA554" s="4">
        <f>IF(SUM($D554:Z554)&lt;($D366-$U366),AA523*MIN($M366,($D366-$U366)-SUM($D554:Z554)),0)</f>
        <v>0</v>
      </c>
      <c r="AB554" s="4">
        <f>IF(SUM($D554:AA554)&lt;($D366-$U366),AB523*MIN($M366,($D366-$U366)-SUM($D554:AA554)),0)</f>
        <v>0</v>
      </c>
    </row>
    <row r="555" spans="2:28" hidden="1" outlineLevel="1">
      <c r="B555" s="556"/>
      <c r="C555" s="10">
        <f t="shared" ref="C555" si="234">C493</f>
        <v>0</v>
      </c>
      <c r="D555" s="10"/>
      <c r="E555" s="4">
        <f>IF(SUM($D555:D555)&lt;($D367-$U367),E524*MIN($M367,($D367-$U367)-SUM($D555:D555)),0)</f>
        <v>0</v>
      </c>
      <c r="F555" s="4">
        <f>IF(SUM($D555:E555)&lt;($D367-$U367),F524*MIN($M367,($D367-$U367)-SUM($D555:E555)),0)</f>
        <v>0</v>
      </c>
      <c r="G555" s="4">
        <f>IF(SUM($D555:F555)&lt;($D367-$U367),G524*MIN($M367,($D367-$U367)-SUM($D555:F555)),0)</f>
        <v>0</v>
      </c>
      <c r="H555" s="4">
        <f>IF(SUM($D555:G555)&lt;($D367-$U367),H524*MIN($M367,($D367-$U367)-SUM($D555:G555)),0)</f>
        <v>0</v>
      </c>
      <c r="I555" s="4">
        <f>IF(SUM($D555:H555)&lt;($D367-$U367),I524*MIN($M367,($D367-$U367)-SUM($D555:H555)),0)</f>
        <v>0</v>
      </c>
      <c r="J555" s="4">
        <f>IF(SUM($D555:I555)&lt;($D367-$U367),J524*MIN($M367,($D367-$U367)-SUM($D555:I555)),0)</f>
        <v>0</v>
      </c>
      <c r="K555" s="4">
        <f>IF(SUM($D555:J555)&lt;($D367-$U367),K524*MIN($M367,($D367-$U367)-SUM($D555:J555)),0)</f>
        <v>0</v>
      </c>
      <c r="L555" s="4">
        <f>IF(SUM($D555:K555)&lt;($D367-$U367),L524*MIN($M367,($D367-$U367)-SUM($D555:K555)),0)</f>
        <v>0</v>
      </c>
      <c r="M555" s="4">
        <f>IF(SUM($D555:L555)&lt;($D367-$U367),M524*MIN($M367,($D367-$U367)-SUM($D555:L555)),0)</f>
        <v>0</v>
      </c>
      <c r="N555" s="4">
        <f>IF(SUM($D555:M555)&lt;($D367-$U367),N524*MIN($M367,($D367-$U367)-SUM($D555:M555)),0)</f>
        <v>0</v>
      </c>
      <c r="O555" s="4">
        <f>IF(SUM($D555:N555)&lt;($D367-$U367),O524*MIN($M367,($D367-$U367)-SUM($D555:N555)),0)</f>
        <v>0</v>
      </c>
      <c r="P555" s="4">
        <f>IF(SUM($D555:O555)&lt;($D367-$U367),P524*MIN($M367,($D367-$U367)-SUM($D555:O555)),0)</f>
        <v>0</v>
      </c>
      <c r="Q555" s="4">
        <f>IF(SUM($D555:P555)&lt;($D367-$U367),Q524*MIN($M367,($D367-$U367)-SUM($D555:P555)),0)</f>
        <v>0</v>
      </c>
      <c r="R555" s="4">
        <f>IF(SUM($D555:Q555)&lt;($D367-$U367),R524*MIN($M367,($D367-$U367)-SUM($D555:Q555)),0)</f>
        <v>0</v>
      </c>
      <c r="S555" s="4">
        <f>IF(SUM($D555:R555)&lt;($D367-$U367),S524*MIN($M367,($D367-$U367)-SUM($D555:R555)),0)</f>
        <v>0</v>
      </c>
      <c r="T555" s="4">
        <f>IF(SUM($D555:S555)&lt;($D367-$U367),T524*MIN($M367,($D367-$U367)-SUM($D555:S555)),0)</f>
        <v>0</v>
      </c>
      <c r="U555" s="4">
        <f>IF(SUM($D555:T555)&lt;($D367-$U367),U524*MIN($M367,($D367-$U367)-SUM($D555:T555)),0)</f>
        <v>0</v>
      </c>
      <c r="V555" s="4">
        <f>IF(SUM($D555:U555)&lt;($D367-$U367),V524*MIN($M367,($D367-$U367)-SUM($D555:U555)),0)</f>
        <v>0</v>
      </c>
      <c r="W555" s="4">
        <f>IF(SUM($D555:V555)&lt;($D367-$U367),W524*MIN($M367,($D367-$U367)-SUM($D555:V555)),0)</f>
        <v>0</v>
      </c>
      <c r="X555" s="4">
        <f>IF(SUM($D555:W555)&lt;($D367-$U367),X524*MIN($M367,($D367-$U367)-SUM($D555:W555)),0)</f>
        <v>0</v>
      </c>
      <c r="Y555" s="4">
        <f>IF(SUM($D555:X555)&lt;($D367-$U367),Y524*MIN($M367,($D367-$U367)-SUM($D555:X555)),0)</f>
        <v>0</v>
      </c>
      <c r="Z555" s="4">
        <f>IF(SUM($D555:Y555)&lt;($D367-$U367),Z524*MIN($M367,($D367-$U367)-SUM($D555:Y555)),0)</f>
        <v>0</v>
      </c>
      <c r="AA555" s="4">
        <f>IF(SUM($D555:Z555)&lt;($D367-$U367),AA524*MIN($M367,($D367-$U367)-SUM($D555:Z555)),0)</f>
        <v>0</v>
      </c>
      <c r="AB555" s="4">
        <f>IF(SUM($D555:AA555)&lt;($D367-$U367),AB524*MIN($M367,($D367-$U367)-SUM($D555:AA555)),0)</f>
        <v>0</v>
      </c>
    </row>
    <row r="556" spans="2:28" hidden="1" outlineLevel="1">
      <c r="B556" s="556"/>
      <c r="C556" s="10">
        <f t="shared" ref="C556" si="235">C494</f>
        <v>0</v>
      </c>
      <c r="D556" s="10"/>
      <c r="E556" s="4">
        <f>IF(SUM($D556:D556)&lt;($D368-$U368),E525*MIN($M368,($D368-$U368)-SUM($D556:D556)),0)</f>
        <v>0</v>
      </c>
      <c r="F556" s="4">
        <f>IF(SUM($D556:E556)&lt;($D368-$U368),F525*MIN($M368,($D368-$U368)-SUM($D556:E556)),0)</f>
        <v>0</v>
      </c>
      <c r="G556" s="4">
        <f>IF(SUM($D556:F556)&lt;($D368-$U368),G525*MIN($M368,($D368-$U368)-SUM($D556:F556)),0)</f>
        <v>0</v>
      </c>
      <c r="H556" s="4">
        <f>IF(SUM($D556:G556)&lt;($D368-$U368),H525*MIN($M368,($D368-$U368)-SUM($D556:G556)),0)</f>
        <v>0</v>
      </c>
      <c r="I556" s="4">
        <f>IF(SUM($D556:H556)&lt;($D368-$U368),I525*MIN($M368,($D368-$U368)-SUM($D556:H556)),0)</f>
        <v>0</v>
      </c>
      <c r="J556" s="4">
        <f>IF(SUM($D556:I556)&lt;($D368-$U368),J525*MIN($M368,($D368-$U368)-SUM($D556:I556)),0)</f>
        <v>0</v>
      </c>
      <c r="K556" s="4">
        <f>IF(SUM($D556:J556)&lt;($D368-$U368),K525*MIN($M368,($D368-$U368)-SUM($D556:J556)),0)</f>
        <v>0</v>
      </c>
      <c r="L556" s="4">
        <f>IF(SUM($D556:K556)&lt;($D368-$U368),L525*MIN($M368,($D368-$U368)-SUM($D556:K556)),0)</f>
        <v>0</v>
      </c>
      <c r="M556" s="4">
        <f>IF(SUM($D556:L556)&lt;($D368-$U368),M525*MIN($M368,($D368-$U368)-SUM($D556:L556)),0)</f>
        <v>0</v>
      </c>
      <c r="N556" s="4">
        <f>IF(SUM($D556:M556)&lt;($D368-$U368),N525*MIN($M368,($D368-$U368)-SUM($D556:M556)),0)</f>
        <v>0</v>
      </c>
      <c r="O556" s="4">
        <f>IF(SUM($D556:N556)&lt;($D368-$U368),O525*MIN($M368,($D368-$U368)-SUM($D556:N556)),0)</f>
        <v>0</v>
      </c>
      <c r="P556" s="4">
        <f>IF(SUM($D556:O556)&lt;($D368-$U368),P525*MIN($M368,($D368-$U368)-SUM($D556:O556)),0)</f>
        <v>0</v>
      </c>
      <c r="Q556" s="4">
        <f>IF(SUM($D556:P556)&lt;($D368-$U368),Q525*MIN($M368,($D368-$U368)-SUM($D556:P556)),0)</f>
        <v>0</v>
      </c>
      <c r="R556" s="4">
        <f>IF(SUM($D556:Q556)&lt;($D368-$U368),R525*MIN($M368,($D368-$U368)-SUM($D556:Q556)),0)</f>
        <v>0</v>
      </c>
      <c r="S556" s="4">
        <f>IF(SUM($D556:R556)&lt;($D368-$U368),S525*MIN($M368,($D368-$U368)-SUM($D556:R556)),0)</f>
        <v>0</v>
      </c>
      <c r="T556" s="4">
        <f>IF(SUM($D556:S556)&lt;($D368-$U368),T525*MIN($M368,($D368-$U368)-SUM($D556:S556)),0)</f>
        <v>0</v>
      </c>
      <c r="U556" s="4">
        <f>IF(SUM($D556:T556)&lt;($D368-$U368),U525*MIN($M368,($D368-$U368)-SUM($D556:T556)),0)</f>
        <v>0</v>
      </c>
      <c r="V556" s="4">
        <f>IF(SUM($D556:U556)&lt;($D368-$U368),V525*MIN($M368,($D368-$U368)-SUM($D556:U556)),0)</f>
        <v>0</v>
      </c>
      <c r="W556" s="4">
        <f>IF(SUM($D556:V556)&lt;($D368-$U368),W525*MIN($M368,($D368-$U368)-SUM($D556:V556)),0)</f>
        <v>0</v>
      </c>
      <c r="X556" s="4">
        <f>IF(SUM($D556:W556)&lt;($D368-$U368),X525*MIN($M368,($D368-$U368)-SUM($D556:W556)),0)</f>
        <v>0</v>
      </c>
      <c r="Y556" s="4">
        <f>IF(SUM($D556:X556)&lt;($D368-$U368),Y525*MIN($M368,($D368-$U368)-SUM($D556:X556)),0)</f>
        <v>0</v>
      </c>
      <c r="Z556" s="4">
        <f>IF(SUM($D556:Y556)&lt;($D368-$U368),Z525*MIN($M368,($D368-$U368)-SUM($D556:Y556)),0)</f>
        <v>0</v>
      </c>
      <c r="AA556" s="4">
        <f>IF(SUM($D556:Z556)&lt;($D368-$U368),AA525*MIN($M368,($D368-$U368)-SUM($D556:Z556)),0)</f>
        <v>0</v>
      </c>
      <c r="AB556" s="4">
        <f>IF(SUM($D556:AA556)&lt;($D368-$U368),AB525*MIN($M368,($D368-$U368)-SUM($D556:AA556)),0)</f>
        <v>0</v>
      </c>
    </row>
    <row r="557" spans="2:28" hidden="1" outlineLevel="1">
      <c r="B557" s="556"/>
      <c r="C557" s="10">
        <f t="shared" ref="C557" si="236">C495</f>
        <v>0</v>
      </c>
      <c r="D557" s="10"/>
      <c r="E557" s="4">
        <f>IF(SUM($D557:D557)&lt;($D369-$U369),E526*MIN($M369,($D369-$U369)-SUM($D557:D557)),0)</f>
        <v>0</v>
      </c>
      <c r="F557" s="4">
        <f>IF(SUM($D557:E557)&lt;($D369-$U369),F526*MIN($M369,($D369-$U369)-SUM($D557:E557)),0)</f>
        <v>0</v>
      </c>
      <c r="G557" s="4">
        <f>IF(SUM($D557:F557)&lt;($D369-$U369),G526*MIN($M369,($D369-$U369)-SUM($D557:F557)),0)</f>
        <v>0</v>
      </c>
      <c r="H557" s="4">
        <f>IF(SUM($D557:G557)&lt;($D369-$U369),H526*MIN($M369,($D369-$U369)-SUM($D557:G557)),0)</f>
        <v>0</v>
      </c>
      <c r="I557" s="4">
        <f>IF(SUM($D557:H557)&lt;($D369-$U369),I526*MIN($M369,($D369-$U369)-SUM($D557:H557)),0)</f>
        <v>0</v>
      </c>
      <c r="J557" s="4">
        <f>IF(SUM($D557:I557)&lt;($D369-$U369),J526*MIN($M369,($D369-$U369)-SUM($D557:I557)),0)</f>
        <v>0</v>
      </c>
      <c r="K557" s="4">
        <f>IF(SUM($D557:J557)&lt;($D369-$U369),K526*MIN($M369,($D369-$U369)-SUM($D557:J557)),0)</f>
        <v>0</v>
      </c>
      <c r="L557" s="4">
        <f>IF(SUM($D557:K557)&lt;($D369-$U369),L526*MIN($M369,($D369-$U369)-SUM($D557:K557)),0)</f>
        <v>0</v>
      </c>
      <c r="M557" s="4">
        <f>IF(SUM($D557:L557)&lt;($D369-$U369),M526*MIN($M369,($D369-$U369)-SUM($D557:L557)),0)</f>
        <v>0</v>
      </c>
      <c r="N557" s="4">
        <f>IF(SUM($D557:M557)&lt;($D369-$U369),N526*MIN($M369,($D369-$U369)-SUM($D557:M557)),0)</f>
        <v>0</v>
      </c>
      <c r="O557" s="4">
        <f>IF(SUM($D557:N557)&lt;($D369-$U369),O526*MIN($M369,($D369-$U369)-SUM($D557:N557)),0)</f>
        <v>0</v>
      </c>
      <c r="P557" s="4">
        <f>IF(SUM($D557:O557)&lt;($D369-$U369),P526*MIN($M369,($D369-$U369)-SUM($D557:O557)),0)</f>
        <v>0</v>
      </c>
      <c r="Q557" s="4">
        <f>IF(SUM($D557:P557)&lt;($D369-$U369),Q526*MIN($M369,($D369-$U369)-SUM($D557:P557)),0)</f>
        <v>0</v>
      </c>
      <c r="R557" s="4">
        <f>IF(SUM($D557:Q557)&lt;($D369-$U369),R526*MIN($M369,($D369-$U369)-SUM($D557:Q557)),0)</f>
        <v>0</v>
      </c>
      <c r="S557" s="4">
        <f>IF(SUM($D557:R557)&lt;($D369-$U369),S526*MIN($M369,($D369-$U369)-SUM($D557:R557)),0)</f>
        <v>0</v>
      </c>
      <c r="T557" s="4">
        <f>IF(SUM($D557:S557)&lt;($D369-$U369),T526*MIN($M369,($D369-$U369)-SUM($D557:S557)),0)</f>
        <v>0</v>
      </c>
      <c r="U557" s="4">
        <f>IF(SUM($D557:T557)&lt;($D369-$U369),U526*MIN($M369,($D369-$U369)-SUM($D557:T557)),0)</f>
        <v>0</v>
      </c>
      <c r="V557" s="4">
        <f>IF(SUM($D557:U557)&lt;($D369-$U369),V526*MIN($M369,($D369-$U369)-SUM($D557:U557)),0)</f>
        <v>0</v>
      </c>
      <c r="W557" s="4">
        <f>IF(SUM($D557:V557)&lt;($D369-$U369),W526*MIN($M369,($D369-$U369)-SUM($D557:V557)),0)</f>
        <v>0</v>
      </c>
      <c r="X557" s="4">
        <f>IF(SUM($D557:W557)&lt;($D369-$U369),X526*MIN($M369,($D369-$U369)-SUM($D557:W557)),0)</f>
        <v>0</v>
      </c>
      <c r="Y557" s="4">
        <f>IF(SUM($D557:X557)&lt;($D369-$U369),Y526*MIN($M369,($D369-$U369)-SUM($D557:X557)),0)</f>
        <v>0</v>
      </c>
      <c r="Z557" s="4">
        <f>IF(SUM($D557:Y557)&lt;($D369-$U369),Z526*MIN($M369,($D369-$U369)-SUM($D557:Y557)),0)</f>
        <v>0</v>
      </c>
      <c r="AA557" s="4">
        <f>IF(SUM($D557:Z557)&lt;($D369-$U369),AA526*MIN($M369,($D369-$U369)-SUM($D557:Z557)),0)</f>
        <v>0</v>
      </c>
      <c r="AB557" s="4">
        <f>IF(SUM($D557:AA557)&lt;($D369-$U369),AB526*MIN($M369,($D369-$U369)-SUM($D557:AA557)),0)</f>
        <v>0</v>
      </c>
    </row>
    <row r="558" spans="2:28" hidden="1" outlineLevel="1">
      <c r="B558" s="556"/>
      <c r="C558" s="10">
        <f t="shared" ref="C558" si="237">C496</f>
        <v>0</v>
      </c>
      <c r="D558" s="10"/>
      <c r="E558" s="4">
        <f>IF(SUM($D558:D558)&lt;($D370-$U370),E527*MIN($M370,($D370-$U370)-SUM($D558:D558)),0)</f>
        <v>0</v>
      </c>
      <c r="F558" s="4">
        <f>IF(SUM($D558:E558)&lt;($D370-$U370),F527*MIN($M370,($D370-$U370)-SUM($D558:E558)),0)</f>
        <v>0</v>
      </c>
      <c r="G558" s="4">
        <f>IF(SUM($D558:F558)&lt;($D370-$U370),G527*MIN($M370,($D370-$U370)-SUM($D558:F558)),0)</f>
        <v>0</v>
      </c>
      <c r="H558" s="4">
        <f>IF(SUM($D558:G558)&lt;($D370-$U370),H527*MIN($M370,($D370-$U370)-SUM($D558:G558)),0)</f>
        <v>0</v>
      </c>
      <c r="I558" s="4">
        <f>IF(SUM($D558:H558)&lt;($D370-$U370),I527*MIN($M370,($D370-$U370)-SUM($D558:H558)),0)</f>
        <v>0</v>
      </c>
      <c r="J558" s="4">
        <f>IF(SUM($D558:I558)&lt;($D370-$U370),J527*MIN($M370,($D370-$U370)-SUM($D558:I558)),0)</f>
        <v>0</v>
      </c>
      <c r="K558" s="4">
        <f>IF(SUM($D558:J558)&lt;($D370-$U370),K527*MIN($M370,($D370-$U370)-SUM($D558:J558)),0)</f>
        <v>0</v>
      </c>
      <c r="L558" s="4">
        <f>IF(SUM($D558:K558)&lt;($D370-$U370),L527*MIN($M370,($D370-$U370)-SUM($D558:K558)),0)</f>
        <v>0</v>
      </c>
      <c r="M558" s="4">
        <f>IF(SUM($D558:L558)&lt;($D370-$U370),M527*MIN($M370,($D370-$U370)-SUM($D558:L558)),0)</f>
        <v>0</v>
      </c>
      <c r="N558" s="4">
        <f>IF(SUM($D558:M558)&lt;($D370-$U370),N527*MIN($M370,($D370-$U370)-SUM($D558:M558)),0)</f>
        <v>0</v>
      </c>
      <c r="O558" s="4">
        <f>IF(SUM($D558:N558)&lt;($D370-$U370),O527*MIN($M370,($D370-$U370)-SUM($D558:N558)),0)</f>
        <v>0</v>
      </c>
      <c r="P558" s="4">
        <f>IF(SUM($D558:O558)&lt;($D370-$U370),P527*MIN($M370,($D370-$U370)-SUM($D558:O558)),0)</f>
        <v>0</v>
      </c>
      <c r="Q558" s="4">
        <f>IF(SUM($D558:P558)&lt;($D370-$U370),Q527*MIN($M370,($D370-$U370)-SUM($D558:P558)),0)</f>
        <v>0</v>
      </c>
      <c r="R558" s="4">
        <f>IF(SUM($D558:Q558)&lt;($D370-$U370),R527*MIN($M370,($D370-$U370)-SUM($D558:Q558)),0)</f>
        <v>0</v>
      </c>
      <c r="S558" s="4">
        <f>IF(SUM($D558:R558)&lt;($D370-$U370),S527*MIN($M370,($D370-$U370)-SUM($D558:R558)),0)</f>
        <v>0</v>
      </c>
      <c r="T558" s="4">
        <f>IF(SUM($D558:S558)&lt;($D370-$U370),T527*MIN($M370,($D370-$U370)-SUM($D558:S558)),0)</f>
        <v>0</v>
      </c>
      <c r="U558" s="4">
        <f>IF(SUM($D558:T558)&lt;($D370-$U370),U527*MIN($M370,($D370-$U370)-SUM($D558:T558)),0)</f>
        <v>0</v>
      </c>
      <c r="V558" s="4">
        <f>IF(SUM($D558:U558)&lt;($D370-$U370),V527*MIN($M370,($D370-$U370)-SUM($D558:U558)),0)</f>
        <v>0</v>
      </c>
      <c r="W558" s="4">
        <f>IF(SUM($D558:V558)&lt;($D370-$U370),W527*MIN($M370,($D370-$U370)-SUM($D558:V558)),0)</f>
        <v>0</v>
      </c>
      <c r="X558" s="4">
        <f>IF(SUM($D558:W558)&lt;($D370-$U370),X527*MIN($M370,($D370-$U370)-SUM($D558:W558)),0)</f>
        <v>0</v>
      </c>
      <c r="Y558" s="4">
        <f>IF(SUM($D558:X558)&lt;($D370-$U370),Y527*MIN($M370,($D370-$U370)-SUM($D558:X558)),0)</f>
        <v>0</v>
      </c>
      <c r="Z558" s="4">
        <f>IF(SUM($D558:Y558)&lt;($D370-$U370),Z527*MIN($M370,($D370-$U370)-SUM($D558:Y558)),0)</f>
        <v>0</v>
      </c>
      <c r="AA558" s="4">
        <f>IF(SUM($D558:Z558)&lt;($D370-$U370),AA527*MIN($M370,($D370-$U370)-SUM($D558:Z558)),0)</f>
        <v>0</v>
      </c>
      <c r="AB558" s="4">
        <f>IF(SUM($D558:AA558)&lt;($D370-$U370),AB527*MIN($M370,($D370-$U370)-SUM($D558:AA558)),0)</f>
        <v>0</v>
      </c>
    </row>
    <row r="559" spans="2:28" hidden="1" outlineLevel="1">
      <c r="B559" s="556"/>
      <c r="C559" s="10">
        <f t="shared" ref="C559" si="238">C497</f>
        <v>0</v>
      </c>
      <c r="D559" s="10"/>
      <c r="E559" s="4">
        <f>IF(SUM($D559:D559)&lt;($D371-$U371),E528*MIN($M371,($D371-$U371)-SUM($D559:D559)),0)</f>
        <v>0</v>
      </c>
      <c r="F559" s="4">
        <f>IF(SUM($D559:E559)&lt;($D371-$U371),F528*MIN($M371,($D371-$U371)-SUM($D559:E559)),0)</f>
        <v>0</v>
      </c>
      <c r="G559" s="4">
        <f>IF(SUM($D559:F559)&lt;($D371-$U371),G528*MIN($M371,($D371-$U371)-SUM($D559:F559)),0)</f>
        <v>0</v>
      </c>
      <c r="H559" s="4">
        <f>IF(SUM($D559:G559)&lt;($D371-$U371),H528*MIN($M371,($D371-$U371)-SUM($D559:G559)),0)</f>
        <v>0</v>
      </c>
      <c r="I559" s="4">
        <f>IF(SUM($D559:H559)&lt;($D371-$U371),I528*MIN($M371,($D371-$U371)-SUM($D559:H559)),0)</f>
        <v>0</v>
      </c>
      <c r="J559" s="4">
        <f>IF(SUM($D559:I559)&lt;($D371-$U371),J528*MIN($M371,($D371-$U371)-SUM($D559:I559)),0)</f>
        <v>0</v>
      </c>
      <c r="K559" s="4">
        <f>IF(SUM($D559:J559)&lt;($D371-$U371),K528*MIN($M371,($D371-$U371)-SUM($D559:J559)),0)</f>
        <v>0</v>
      </c>
      <c r="L559" s="4">
        <f>IF(SUM($D559:K559)&lt;($D371-$U371),L528*MIN($M371,($D371-$U371)-SUM($D559:K559)),0)</f>
        <v>0</v>
      </c>
      <c r="M559" s="4">
        <f>IF(SUM($D559:L559)&lt;($D371-$U371),M528*MIN($M371,($D371-$U371)-SUM($D559:L559)),0)</f>
        <v>0</v>
      </c>
      <c r="N559" s="4">
        <f>IF(SUM($D559:M559)&lt;($D371-$U371),N528*MIN($M371,($D371-$U371)-SUM($D559:M559)),0)</f>
        <v>0</v>
      </c>
      <c r="O559" s="4">
        <f>IF(SUM($D559:N559)&lt;($D371-$U371),O528*MIN($M371,($D371-$U371)-SUM($D559:N559)),0)</f>
        <v>0</v>
      </c>
      <c r="P559" s="4">
        <f>IF(SUM($D559:O559)&lt;($D371-$U371),P528*MIN($M371,($D371-$U371)-SUM($D559:O559)),0)</f>
        <v>0</v>
      </c>
      <c r="Q559" s="4">
        <f>IF(SUM($D559:P559)&lt;($D371-$U371),Q528*MIN($M371,($D371-$U371)-SUM($D559:P559)),0)</f>
        <v>0</v>
      </c>
      <c r="R559" s="4">
        <f>IF(SUM($D559:Q559)&lt;($D371-$U371),R528*MIN($M371,($D371-$U371)-SUM($D559:Q559)),0)</f>
        <v>0</v>
      </c>
      <c r="S559" s="4">
        <f>IF(SUM($D559:R559)&lt;($D371-$U371),S528*MIN($M371,($D371-$U371)-SUM($D559:R559)),0)</f>
        <v>0</v>
      </c>
      <c r="T559" s="4">
        <f>IF(SUM($D559:S559)&lt;($D371-$U371),T528*MIN($M371,($D371-$U371)-SUM($D559:S559)),0)</f>
        <v>0</v>
      </c>
      <c r="U559" s="4">
        <f>IF(SUM($D559:T559)&lt;($D371-$U371),U528*MIN($M371,($D371-$U371)-SUM($D559:T559)),0)</f>
        <v>0</v>
      </c>
      <c r="V559" s="4">
        <f>IF(SUM($D559:U559)&lt;($D371-$U371),V528*MIN($M371,($D371-$U371)-SUM($D559:U559)),0)</f>
        <v>0</v>
      </c>
      <c r="W559" s="4">
        <f>IF(SUM($D559:V559)&lt;($D371-$U371),W528*MIN($M371,($D371-$U371)-SUM($D559:V559)),0)</f>
        <v>0</v>
      </c>
      <c r="X559" s="4">
        <f>IF(SUM($D559:W559)&lt;($D371-$U371),X528*MIN($M371,($D371-$U371)-SUM($D559:W559)),0)</f>
        <v>0</v>
      </c>
      <c r="Y559" s="4">
        <f>IF(SUM($D559:X559)&lt;($D371-$U371),Y528*MIN($M371,($D371-$U371)-SUM($D559:X559)),0)</f>
        <v>0</v>
      </c>
      <c r="Z559" s="4">
        <f>IF(SUM($D559:Y559)&lt;($D371-$U371),Z528*MIN($M371,($D371-$U371)-SUM($D559:Y559)),0)</f>
        <v>0</v>
      </c>
      <c r="AA559" s="4">
        <f>IF(SUM($D559:Z559)&lt;($D371-$U371),AA528*MIN($M371,($D371-$U371)-SUM($D559:Z559)),0)</f>
        <v>0</v>
      </c>
      <c r="AB559" s="4">
        <f>IF(SUM($D559:AA559)&lt;($D371-$U371),AB528*MIN($M371,($D371-$U371)-SUM($D559:AA559)),0)</f>
        <v>0</v>
      </c>
    </row>
    <row r="560" spans="2:28" hidden="1" outlineLevel="1">
      <c r="B560" s="556"/>
      <c r="C560" s="10">
        <f t="shared" ref="C560" si="239">C498</f>
        <v>0</v>
      </c>
      <c r="D560" s="10"/>
      <c r="E560" s="4">
        <f>IF(SUM($D560:D560)&lt;($D372-$U372),E529*MIN($M372,($D372-$U372)-SUM($D560:D560)),0)</f>
        <v>0</v>
      </c>
      <c r="F560" s="4">
        <f>IF(SUM($D560:E560)&lt;($D372-$U372),F529*MIN($M372,($D372-$U372)-SUM($D560:E560)),0)</f>
        <v>0</v>
      </c>
      <c r="G560" s="4">
        <f>IF(SUM($D560:F560)&lt;($D372-$U372),G529*MIN($M372,($D372-$U372)-SUM($D560:F560)),0)</f>
        <v>0</v>
      </c>
      <c r="H560" s="4">
        <f>IF(SUM($D560:G560)&lt;($D372-$U372),H529*MIN($M372,($D372-$U372)-SUM($D560:G560)),0)</f>
        <v>0</v>
      </c>
      <c r="I560" s="4">
        <f>IF(SUM($D560:H560)&lt;($D372-$U372),I529*MIN($M372,($D372-$U372)-SUM($D560:H560)),0)</f>
        <v>0</v>
      </c>
      <c r="J560" s="4">
        <f>IF(SUM($D560:I560)&lt;($D372-$U372),J529*MIN($M372,($D372-$U372)-SUM($D560:I560)),0)</f>
        <v>0</v>
      </c>
      <c r="K560" s="4">
        <f>IF(SUM($D560:J560)&lt;($D372-$U372),K529*MIN($M372,($D372-$U372)-SUM($D560:J560)),0)</f>
        <v>0</v>
      </c>
      <c r="L560" s="4">
        <f>IF(SUM($D560:K560)&lt;($D372-$U372),L529*MIN($M372,($D372-$U372)-SUM($D560:K560)),0)</f>
        <v>0</v>
      </c>
      <c r="M560" s="4">
        <f>IF(SUM($D560:L560)&lt;($D372-$U372),M529*MIN($M372,($D372-$U372)-SUM($D560:L560)),0)</f>
        <v>0</v>
      </c>
      <c r="N560" s="4">
        <f>IF(SUM($D560:M560)&lt;($D372-$U372),N529*MIN($M372,($D372-$U372)-SUM($D560:M560)),0)</f>
        <v>0</v>
      </c>
      <c r="O560" s="4">
        <f>IF(SUM($D560:N560)&lt;($D372-$U372),O529*MIN($M372,($D372-$U372)-SUM($D560:N560)),0)</f>
        <v>0</v>
      </c>
      <c r="P560" s="4">
        <f>IF(SUM($D560:O560)&lt;($D372-$U372),P529*MIN($M372,($D372-$U372)-SUM($D560:O560)),0)</f>
        <v>0</v>
      </c>
      <c r="Q560" s="4">
        <f>IF(SUM($D560:P560)&lt;($D372-$U372),Q529*MIN($M372,($D372-$U372)-SUM($D560:P560)),0)</f>
        <v>0</v>
      </c>
      <c r="R560" s="4">
        <f>IF(SUM($D560:Q560)&lt;($D372-$U372),R529*MIN($M372,($D372-$U372)-SUM($D560:Q560)),0)</f>
        <v>0</v>
      </c>
      <c r="S560" s="4">
        <f>IF(SUM($D560:R560)&lt;($D372-$U372),S529*MIN($M372,($D372-$U372)-SUM($D560:R560)),0)</f>
        <v>0</v>
      </c>
      <c r="T560" s="4">
        <f>IF(SUM($D560:S560)&lt;($D372-$U372),T529*MIN($M372,($D372-$U372)-SUM($D560:S560)),0)</f>
        <v>0</v>
      </c>
      <c r="U560" s="4">
        <f>IF(SUM($D560:T560)&lt;($D372-$U372),U529*MIN($M372,($D372-$U372)-SUM($D560:T560)),0)</f>
        <v>0</v>
      </c>
      <c r="V560" s="4">
        <f>IF(SUM($D560:U560)&lt;($D372-$U372),V529*MIN($M372,($D372-$U372)-SUM($D560:U560)),0)</f>
        <v>0</v>
      </c>
      <c r="W560" s="4">
        <f>IF(SUM($D560:V560)&lt;($D372-$U372),W529*MIN($M372,($D372-$U372)-SUM($D560:V560)),0)</f>
        <v>0</v>
      </c>
      <c r="X560" s="4">
        <f>IF(SUM($D560:W560)&lt;($D372-$U372),X529*MIN($M372,($D372-$U372)-SUM($D560:W560)),0)</f>
        <v>0</v>
      </c>
      <c r="Y560" s="4">
        <f>IF(SUM($D560:X560)&lt;($D372-$U372),Y529*MIN($M372,($D372-$U372)-SUM($D560:X560)),0)</f>
        <v>0</v>
      </c>
      <c r="Z560" s="4">
        <f>IF(SUM($D560:Y560)&lt;($D372-$U372),Z529*MIN($M372,($D372-$U372)-SUM($D560:Y560)),0)</f>
        <v>0</v>
      </c>
      <c r="AA560" s="4">
        <f>IF(SUM($D560:Z560)&lt;($D372-$U372),AA529*MIN($M372,($D372-$U372)-SUM($D560:Z560)),0)</f>
        <v>0</v>
      </c>
      <c r="AB560" s="4">
        <f>IF(SUM($D560:AA560)&lt;($D372-$U372),AB529*MIN($M372,($D372-$U372)-SUM($D560:AA560)),0)</f>
        <v>0</v>
      </c>
    </row>
    <row r="561" spans="2:28" hidden="1" outlineLevel="1">
      <c r="B561" s="556"/>
      <c r="C561" s="10">
        <f t="shared" ref="C561" si="240">C499</f>
        <v>0</v>
      </c>
      <c r="D561" s="10"/>
      <c r="E561" s="4">
        <f>IF(SUM($D561:D561)&lt;($D373-$U373),E530*MIN($M373,($D373-$U373)-SUM($D561:D561)),0)</f>
        <v>0</v>
      </c>
      <c r="F561" s="4">
        <f>IF(SUM($D561:E561)&lt;($D373-$U373),F530*MIN($M373,($D373-$U373)-SUM($D561:E561)),0)</f>
        <v>0</v>
      </c>
      <c r="G561" s="4">
        <f>IF(SUM($D561:F561)&lt;($D373-$U373),G530*MIN($M373,($D373-$U373)-SUM($D561:F561)),0)</f>
        <v>0</v>
      </c>
      <c r="H561" s="4">
        <f>IF(SUM($D561:G561)&lt;($D373-$U373),H530*MIN($M373,($D373-$U373)-SUM($D561:G561)),0)</f>
        <v>0</v>
      </c>
      <c r="I561" s="4">
        <f>IF(SUM($D561:H561)&lt;($D373-$U373),I530*MIN($M373,($D373-$U373)-SUM($D561:H561)),0)</f>
        <v>0</v>
      </c>
      <c r="J561" s="4">
        <f>IF(SUM($D561:I561)&lt;($D373-$U373),J530*MIN($M373,($D373-$U373)-SUM($D561:I561)),0)</f>
        <v>0</v>
      </c>
      <c r="K561" s="4">
        <f>IF(SUM($D561:J561)&lt;($D373-$U373),K530*MIN($M373,($D373-$U373)-SUM($D561:J561)),0)</f>
        <v>0</v>
      </c>
      <c r="L561" s="4">
        <f>IF(SUM($D561:K561)&lt;($D373-$U373),L530*MIN($M373,($D373-$U373)-SUM($D561:K561)),0)</f>
        <v>0</v>
      </c>
      <c r="M561" s="4">
        <f>IF(SUM($D561:L561)&lt;($D373-$U373),M530*MIN($M373,($D373-$U373)-SUM($D561:L561)),0)</f>
        <v>0</v>
      </c>
      <c r="N561" s="4">
        <f>IF(SUM($D561:M561)&lt;($D373-$U373),N530*MIN($M373,($D373-$U373)-SUM($D561:M561)),0)</f>
        <v>0</v>
      </c>
      <c r="O561" s="4">
        <f>IF(SUM($D561:N561)&lt;($D373-$U373),O530*MIN($M373,($D373-$U373)-SUM($D561:N561)),0)</f>
        <v>0</v>
      </c>
      <c r="P561" s="4">
        <f>IF(SUM($D561:O561)&lt;($D373-$U373),P530*MIN($M373,($D373-$U373)-SUM($D561:O561)),0)</f>
        <v>0</v>
      </c>
      <c r="Q561" s="4">
        <f>IF(SUM($D561:P561)&lt;($D373-$U373),Q530*MIN($M373,($D373-$U373)-SUM($D561:P561)),0)</f>
        <v>0</v>
      </c>
      <c r="R561" s="4">
        <f>IF(SUM($D561:Q561)&lt;($D373-$U373),R530*MIN($M373,($D373-$U373)-SUM($D561:Q561)),0)</f>
        <v>0</v>
      </c>
      <c r="S561" s="4">
        <f>IF(SUM($D561:R561)&lt;($D373-$U373),S530*MIN($M373,($D373-$U373)-SUM($D561:R561)),0)</f>
        <v>0</v>
      </c>
      <c r="T561" s="4">
        <f>IF(SUM($D561:S561)&lt;($D373-$U373),T530*MIN($M373,($D373-$U373)-SUM($D561:S561)),0)</f>
        <v>0</v>
      </c>
      <c r="U561" s="4">
        <f>IF(SUM($D561:T561)&lt;($D373-$U373),U530*MIN($M373,($D373-$U373)-SUM($D561:T561)),0)</f>
        <v>0</v>
      </c>
      <c r="V561" s="4">
        <f>IF(SUM($D561:U561)&lt;($D373-$U373),V530*MIN($M373,($D373-$U373)-SUM($D561:U561)),0)</f>
        <v>0</v>
      </c>
      <c r="W561" s="4">
        <f>IF(SUM($D561:V561)&lt;($D373-$U373),W530*MIN($M373,($D373-$U373)-SUM($D561:V561)),0)</f>
        <v>0</v>
      </c>
      <c r="X561" s="4">
        <f>IF(SUM($D561:W561)&lt;($D373-$U373),X530*MIN($M373,($D373-$U373)-SUM($D561:W561)),0)</f>
        <v>0</v>
      </c>
      <c r="Y561" s="4">
        <f>IF(SUM($D561:X561)&lt;($D373-$U373),Y530*MIN($M373,($D373-$U373)-SUM($D561:X561)),0)</f>
        <v>0</v>
      </c>
      <c r="Z561" s="4">
        <f>IF(SUM($D561:Y561)&lt;($D373-$U373),Z530*MIN($M373,($D373-$U373)-SUM($D561:Y561)),0)</f>
        <v>0</v>
      </c>
      <c r="AA561" s="4">
        <f>IF(SUM($D561:Z561)&lt;($D373-$U373),AA530*MIN($M373,($D373-$U373)-SUM($D561:Z561)),0)</f>
        <v>0</v>
      </c>
      <c r="AB561" s="4">
        <f>IF(SUM($D561:AA561)&lt;($D373-$U373),AB530*MIN($M373,($D373-$U373)-SUM($D561:AA561)),0)</f>
        <v>0</v>
      </c>
    </row>
    <row r="562" spans="2:28" hidden="1" outlineLevel="1">
      <c r="B562" s="556"/>
      <c r="C562" s="21" t="s">
        <v>286</v>
      </c>
    </row>
    <row r="563" spans="2:28" hidden="1" outlineLevel="1">
      <c r="B563" s="556"/>
      <c r="C563" s="4" t="str">
        <f>C532</f>
        <v>Studio</v>
      </c>
      <c r="D563" s="1070">
        <f t="shared" ref="D563" si="241">$D344-D439</f>
        <v>4</v>
      </c>
      <c r="E563" s="252">
        <f>IF($K344="Natural",$D344-E439,IF(E$375&lt;$K344,$D563,0))</f>
        <v>4</v>
      </c>
      <c r="F563" s="252">
        <f t="shared" ref="F563:AB563" si="242">IF($K344="Natural",$D344-F439,IF(F$375&lt;$K344,$D563,0))</f>
        <v>4</v>
      </c>
      <c r="G563" s="252">
        <f t="shared" si="242"/>
        <v>4</v>
      </c>
      <c r="H563" s="252">
        <f t="shared" si="242"/>
        <v>4</v>
      </c>
      <c r="I563" s="252">
        <f t="shared" si="242"/>
        <v>0</v>
      </c>
      <c r="J563" s="252">
        <f t="shared" si="242"/>
        <v>0</v>
      </c>
      <c r="K563" s="252">
        <f t="shared" si="242"/>
        <v>0</v>
      </c>
      <c r="L563" s="252">
        <f t="shared" si="242"/>
        <v>0</v>
      </c>
      <c r="M563" s="252">
        <f t="shared" si="242"/>
        <v>0</v>
      </c>
      <c r="N563" s="252">
        <f t="shared" si="242"/>
        <v>0</v>
      </c>
      <c r="O563" s="252">
        <f t="shared" si="242"/>
        <v>0</v>
      </c>
      <c r="P563" s="252">
        <f t="shared" si="242"/>
        <v>0</v>
      </c>
      <c r="Q563" s="252">
        <f t="shared" si="242"/>
        <v>0</v>
      </c>
      <c r="R563" s="252">
        <f t="shared" si="242"/>
        <v>0</v>
      </c>
      <c r="S563" s="252">
        <f t="shared" si="242"/>
        <v>0</v>
      </c>
      <c r="T563" s="252">
        <f t="shared" si="242"/>
        <v>0</v>
      </c>
      <c r="U563" s="252">
        <f t="shared" si="242"/>
        <v>0</v>
      </c>
      <c r="V563" s="252">
        <f t="shared" si="242"/>
        <v>0</v>
      </c>
      <c r="W563" s="252">
        <f t="shared" si="242"/>
        <v>0</v>
      </c>
      <c r="X563" s="252">
        <f t="shared" si="242"/>
        <v>0</v>
      </c>
      <c r="Y563" s="252">
        <f t="shared" si="242"/>
        <v>0</v>
      </c>
      <c r="Z563" s="252">
        <f t="shared" si="242"/>
        <v>0</v>
      </c>
      <c r="AA563" s="252">
        <f t="shared" si="242"/>
        <v>0</v>
      </c>
      <c r="AB563" s="252">
        <f t="shared" si="242"/>
        <v>0</v>
      </c>
    </row>
    <row r="564" spans="2:28" hidden="1" outlineLevel="1">
      <c r="B564" s="556"/>
      <c r="C564" s="4" t="str">
        <f>C533</f>
        <v xml:space="preserve">1 Bed / 1 Bath </v>
      </c>
      <c r="D564" s="1070">
        <f t="shared" ref="D564" si="243">$D345-D440</f>
        <v>0</v>
      </c>
      <c r="E564" s="252">
        <f t="shared" ref="E564:AB564" si="244">IF($K345="Natural",$D345-E440,IF(E$375&lt;$K345,$D564,0))</f>
        <v>0</v>
      </c>
      <c r="F564" s="252">
        <f t="shared" si="244"/>
        <v>0</v>
      </c>
      <c r="G564" s="252">
        <f t="shared" si="244"/>
        <v>0</v>
      </c>
      <c r="H564" s="252">
        <f t="shared" si="244"/>
        <v>0</v>
      </c>
      <c r="I564" s="252">
        <f t="shared" si="244"/>
        <v>0</v>
      </c>
      <c r="J564" s="252">
        <f t="shared" si="244"/>
        <v>0</v>
      </c>
      <c r="K564" s="252">
        <f t="shared" si="244"/>
        <v>0</v>
      </c>
      <c r="L564" s="252">
        <f t="shared" si="244"/>
        <v>0</v>
      </c>
      <c r="M564" s="252">
        <f t="shared" si="244"/>
        <v>0</v>
      </c>
      <c r="N564" s="252">
        <f t="shared" si="244"/>
        <v>0</v>
      </c>
      <c r="O564" s="252">
        <f t="shared" si="244"/>
        <v>0</v>
      </c>
      <c r="P564" s="252">
        <f t="shared" si="244"/>
        <v>0</v>
      </c>
      <c r="Q564" s="252">
        <f t="shared" si="244"/>
        <v>0</v>
      </c>
      <c r="R564" s="252">
        <f t="shared" si="244"/>
        <v>0</v>
      </c>
      <c r="S564" s="252">
        <f t="shared" si="244"/>
        <v>0</v>
      </c>
      <c r="T564" s="252">
        <f t="shared" si="244"/>
        <v>0</v>
      </c>
      <c r="U564" s="252">
        <f t="shared" si="244"/>
        <v>0</v>
      </c>
      <c r="V564" s="252">
        <f t="shared" si="244"/>
        <v>0</v>
      </c>
      <c r="W564" s="252">
        <f t="shared" si="244"/>
        <v>0</v>
      </c>
      <c r="X564" s="252">
        <f t="shared" si="244"/>
        <v>0</v>
      </c>
      <c r="Y564" s="252">
        <f t="shared" si="244"/>
        <v>0</v>
      </c>
      <c r="Z564" s="252">
        <f t="shared" si="244"/>
        <v>0</v>
      </c>
      <c r="AA564" s="252">
        <f t="shared" si="244"/>
        <v>0</v>
      </c>
      <c r="AB564" s="252">
        <f t="shared" si="244"/>
        <v>0</v>
      </c>
    </row>
    <row r="565" spans="2:28" hidden="1" outlineLevel="1">
      <c r="B565" s="556"/>
      <c r="C565" s="4" t="str">
        <f>C534</f>
        <v xml:space="preserve">1 Bed / 1 Bath </v>
      </c>
      <c r="D565" s="1070">
        <f t="shared" ref="D565" si="245">$D346-D441</f>
        <v>3</v>
      </c>
      <c r="E565" s="252">
        <f t="shared" ref="E565:AB565" si="246">IF($K346="Natural",$D346-E441,IF(E$375&lt;$K346,$D565,0))</f>
        <v>3</v>
      </c>
      <c r="F565" s="252">
        <f t="shared" si="246"/>
        <v>3</v>
      </c>
      <c r="G565" s="252">
        <f t="shared" si="246"/>
        <v>3</v>
      </c>
      <c r="H565" s="252">
        <f t="shared" si="246"/>
        <v>3</v>
      </c>
      <c r="I565" s="252">
        <f t="shared" si="246"/>
        <v>0</v>
      </c>
      <c r="J565" s="252">
        <f t="shared" si="246"/>
        <v>0</v>
      </c>
      <c r="K565" s="252">
        <f t="shared" si="246"/>
        <v>0</v>
      </c>
      <c r="L565" s="252">
        <f t="shared" si="246"/>
        <v>0</v>
      </c>
      <c r="M565" s="252">
        <f t="shared" si="246"/>
        <v>0</v>
      </c>
      <c r="N565" s="252">
        <f t="shared" si="246"/>
        <v>0</v>
      </c>
      <c r="O565" s="252">
        <f t="shared" si="246"/>
        <v>0</v>
      </c>
      <c r="P565" s="252">
        <f t="shared" si="246"/>
        <v>0</v>
      </c>
      <c r="Q565" s="252">
        <f t="shared" si="246"/>
        <v>0</v>
      </c>
      <c r="R565" s="252">
        <f t="shared" si="246"/>
        <v>0</v>
      </c>
      <c r="S565" s="252">
        <f t="shared" si="246"/>
        <v>0</v>
      </c>
      <c r="T565" s="252">
        <f t="shared" si="246"/>
        <v>0</v>
      </c>
      <c r="U565" s="252">
        <f t="shared" si="246"/>
        <v>0</v>
      </c>
      <c r="V565" s="252">
        <f t="shared" si="246"/>
        <v>0</v>
      </c>
      <c r="W565" s="252">
        <f t="shared" si="246"/>
        <v>0</v>
      </c>
      <c r="X565" s="252">
        <f t="shared" si="246"/>
        <v>0</v>
      </c>
      <c r="Y565" s="252">
        <f t="shared" si="246"/>
        <v>0</v>
      </c>
      <c r="Z565" s="252">
        <f t="shared" si="246"/>
        <v>0</v>
      </c>
      <c r="AA565" s="252">
        <f t="shared" si="246"/>
        <v>0</v>
      </c>
      <c r="AB565" s="252">
        <f t="shared" si="246"/>
        <v>0</v>
      </c>
    </row>
    <row r="566" spans="2:28" hidden="1" outlineLevel="1">
      <c r="B566" s="556"/>
      <c r="C566" s="4" t="str">
        <f>C535</f>
        <v xml:space="preserve">1 Bed / 1 Bath </v>
      </c>
      <c r="D566" s="1070">
        <f t="shared" ref="D566" si="247">$D347-D442</f>
        <v>0</v>
      </c>
      <c r="E566" s="252">
        <f t="shared" ref="E566:AB566" si="248">IF($K347="Natural",$D347-E442,IF(E$375&lt;$K347,$D566,0))</f>
        <v>0</v>
      </c>
      <c r="F566" s="252">
        <f t="shared" si="248"/>
        <v>0</v>
      </c>
      <c r="G566" s="252">
        <f t="shared" si="248"/>
        <v>0</v>
      </c>
      <c r="H566" s="252">
        <f t="shared" si="248"/>
        <v>0</v>
      </c>
      <c r="I566" s="252">
        <f t="shared" si="248"/>
        <v>0</v>
      </c>
      <c r="J566" s="252">
        <f t="shared" si="248"/>
        <v>0</v>
      </c>
      <c r="K566" s="252">
        <f t="shared" si="248"/>
        <v>0</v>
      </c>
      <c r="L566" s="252">
        <f t="shared" si="248"/>
        <v>0</v>
      </c>
      <c r="M566" s="252">
        <f t="shared" si="248"/>
        <v>0</v>
      </c>
      <c r="N566" s="252">
        <f t="shared" si="248"/>
        <v>0</v>
      </c>
      <c r="O566" s="252">
        <f t="shared" si="248"/>
        <v>0</v>
      </c>
      <c r="P566" s="252">
        <f t="shared" si="248"/>
        <v>0</v>
      </c>
      <c r="Q566" s="252">
        <f t="shared" si="248"/>
        <v>0</v>
      </c>
      <c r="R566" s="252">
        <f t="shared" si="248"/>
        <v>0</v>
      </c>
      <c r="S566" s="252">
        <f t="shared" si="248"/>
        <v>0</v>
      </c>
      <c r="T566" s="252">
        <f t="shared" si="248"/>
        <v>0</v>
      </c>
      <c r="U566" s="252">
        <f t="shared" si="248"/>
        <v>0</v>
      </c>
      <c r="V566" s="252">
        <f t="shared" si="248"/>
        <v>0</v>
      </c>
      <c r="W566" s="252">
        <f t="shared" si="248"/>
        <v>0</v>
      </c>
      <c r="X566" s="252">
        <f t="shared" si="248"/>
        <v>0</v>
      </c>
      <c r="Y566" s="252">
        <f t="shared" si="248"/>
        <v>0</v>
      </c>
      <c r="Z566" s="252">
        <f t="shared" si="248"/>
        <v>0</v>
      </c>
      <c r="AA566" s="252">
        <f t="shared" si="248"/>
        <v>0</v>
      </c>
      <c r="AB566" s="252">
        <f t="shared" si="248"/>
        <v>0</v>
      </c>
    </row>
    <row r="567" spans="2:28" hidden="1" outlineLevel="1">
      <c r="B567" s="556"/>
      <c r="C567" s="10" t="str">
        <f t="shared" ref="C567" si="249">C536</f>
        <v xml:space="preserve">2 Bed / 1 Bath </v>
      </c>
      <c r="D567" s="1070">
        <f t="shared" ref="D567" si="250">$D348-D443</f>
        <v>0</v>
      </c>
      <c r="E567" s="252">
        <f t="shared" ref="E567:AB567" si="251">IF($K348="Natural",$D348-E443,IF(E$375&lt;$K348,$D567,0))</f>
        <v>0</v>
      </c>
      <c r="F567" s="252">
        <f t="shared" si="251"/>
        <v>0</v>
      </c>
      <c r="G567" s="252">
        <f t="shared" si="251"/>
        <v>0</v>
      </c>
      <c r="H567" s="252">
        <f t="shared" si="251"/>
        <v>0</v>
      </c>
      <c r="I567" s="252">
        <f t="shared" si="251"/>
        <v>0</v>
      </c>
      <c r="J567" s="252">
        <f t="shared" si="251"/>
        <v>0</v>
      </c>
      <c r="K567" s="252">
        <f t="shared" si="251"/>
        <v>0</v>
      </c>
      <c r="L567" s="252">
        <f t="shared" si="251"/>
        <v>0</v>
      </c>
      <c r="M567" s="252">
        <f t="shared" si="251"/>
        <v>0</v>
      </c>
      <c r="N567" s="252">
        <f t="shared" si="251"/>
        <v>0</v>
      </c>
      <c r="O567" s="252">
        <f t="shared" si="251"/>
        <v>0</v>
      </c>
      <c r="P567" s="252">
        <f t="shared" si="251"/>
        <v>0</v>
      </c>
      <c r="Q567" s="252">
        <f t="shared" si="251"/>
        <v>0</v>
      </c>
      <c r="R567" s="252">
        <f t="shared" si="251"/>
        <v>0</v>
      </c>
      <c r="S567" s="252">
        <f t="shared" si="251"/>
        <v>0</v>
      </c>
      <c r="T567" s="252">
        <f t="shared" si="251"/>
        <v>0</v>
      </c>
      <c r="U567" s="252">
        <f t="shared" si="251"/>
        <v>0</v>
      </c>
      <c r="V567" s="252">
        <f t="shared" si="251"/>
        <v>0</v>
      </c>
      <c r="W567" s="252">
        <f t="shared" si="251"/>
        <v>0</v>
      </c>
      <c r="X567" s="252">
        <f t="shared" si="251"/>
        <v>0</v>
      </c>
      <c r="Y567" s="252">
        <f t="shared" si="251"/>
        <v>0</v>
      </c>
      <c r="Z567" s="252">
        <f t="shared" si="251"/>
        <v>0</v>
      </c>
      <c r="AA567" s="252">
        <f t="shared" si="251"/>
        <v>0</v>
      </c>
      <c r="AB567" s="252">
        <f t="shared" si="251"/>
        <v>0</v>
      </c>
    </row>
    <row r="568" spans="2:28" hidden="1" outlineLevel="1">
      <c r="B568" s="556"/>
      <c r="C568" s="10" t="str">
        <f t="shared" ref="C568" si="252">C537</f>
        <v xml:space="preserve">2 Bed / 1 Bath </v>
      </c>
      <c r="D568" s="1070">
        <f t="shared" ref="D568" si="253">$D349-D444</f>
        <v>0</v>
      </c>
      <c r="E568" s="252">
        <f t="shared" ref="E568:AB568" si="254">IF($K349="Natural",$D349-E444,IF(E$375&lt;$K349,$D568,0))</f>
        <v>0</v>
      </c>
      <c r="F568" s="252">
        <f t="shared" si="254"/>
        <v>0</v>
      </c>
      <c r="G568" s="252">
        <f t="shared" si="254"/>
        <v>0</v>
      </c>
      <c r="H568" s="252">
        <f t="shared" si="254"/>
        <v>0</v>
      </c>
      <c r="I568" s="252">
        <f t="shared" si="254"/>
        <v>0</v>
      </c>
      <c r="J568" s="252">
        <f t="shared" si="254"/>
        <v>0</v>
      </c>
      <c r="K568" s="252">
        <f t="shared" si="254"/>
        <v>0</v>
      </c>
      <c r="L568" s="252">
        <f t="shared" si="254"/>
        <v>0</v>
      </c>
      <c r="M568" s="252">
        <f t="shared" si="254"/>
        <v>0</v>
      </c>
      <c r="N568" s="252">
        <f t="shared" si="254"/>
        <v>0</v>
      </c>
      <c r="O568" s="252">
        <f t="shared" si="254"/>
        <v>0</v>
      </c>
      <c r="P568" s="252">
        <f t="shared" si="254"/>
        <v>0</v>
      </c>
      <c r="Q568" s="252">
        <f t="shared" si="254"/>
        <v>0</v>
      </c>
      <c r="R568" s="252">
        <f t="shared" si="254"/>
        <v>0</v>
      </c>
      <c r="S568" s="252">
        <f t="shared" si="254"/>
        <v>0</v>
      </c>
      <c r="T568" s="252">
        <f t="shared" si="254"/>
        <v>0</v>
      </c>
      <c r="U568" s="252">
        <f t="shared" si="254"/>
        <v>0</v>
      </c>
      <c r="V568" s="252">
        <f t="shared" si="254"/>
        <v>0</v>
      </c>
      <c r="W568" s="252">
        <f t="shared" si="254"/>
        <v>0</v>
      </c>
      <c r="X568" s="252">
        <f t="shared" si="254"/>
        <v>0</v>
      </c>
      <c r="Y568" s="252">
        <f t="shared" si="254"/>
        <v>0</v>
      </c>
      <c r="Z568" s="252">
        <f t="shared" si="254"/>
        <v>0</v>
      </c>
      <c r="AA568" s="252">
        <f t="shared" si="254"/>
        <v>0</v>
      </c>
      <c r="AB568" s="252">
        <f t="shared" si="254"/>
        <v>0</v>
      </c>
    </row>
    <row r="569" spans="2:28" hidden="1" outlineLevel="1">
      <c r="B569" s="556"/>
      <c r="C569" s="10" t="str">
        <f t="shared" ref="C569" si="255">C538</f>
        <v xml:space="preserve">2 Bed / 1 Bath </v>
      </c>
      <c r="D569" s="1070">
        <f t="shared" ref="D569" si="256">$D350-D445</f>
        <v>1</v>
      </c>
      <c r="E569" s="252">
        <f t="shared" ref="E569:AB569" si="257">IF($K350="Natural",$D350-E445,IF(E$375&lt;$K350,$D569,0))</f>
        <v>1</v>
      </c>
      <c r="F569" s="252">
        <f t="shared" si="257"/>
        <v>1</v>
      </c>
      <c r="G569" s="252">
        <f t="shared" si="257"/>
        <v>1</v>
      </c>
      <c r="H569" s="252">
        <f t="shared" si="257"/>
        <v>1</v>
      </c>
      <c r="I569" s="252">
        <f t="shared" si="257"/>
        <v>0</v>
      </c>
      <c r="J569" s="252">
        <f t="shared" si="257"/>
        <v>0</v>
      </c>
      <c r="K569" s="252">
        <f t="shared" si="257"/>
        <v>0</v>
      </c>
      <c r="L569" s="252">
        <f t="shared" si="257"/>
        <v>0</v>
      </c>
      <c r="M569" s="252">
        <f t="shared" si="257"/>
        <v>0</v>
      </c>
      <c r="N569" s="252">
        <f t="shared" si="257"/>
        <v>0</v>
      </c>
      <c r="O569" s="252">
        <f t="shared" si="257"/>
        <v>0</v>
      </c>
      <c r="P569" s="252">
        <f t="shared" si="257"/>
        <v>0</v>
      </c>
      <c r="Q569" s="252">
        <f t="shared" si="257"/>
        <v>0</v>
      </c>
      <c r="R569" s="252">
        <f t="shared" si="257"/>
        <v>0</v>
      </c>
      <c r="S569" s="252">
        <f t="shared" si="257"/>
        <v>0</v>
      </c>
      <c r="T569" s="252">
        <f t="shared" si="257"/>
        <v>0</v>
      </c>
      <c r="U569" s="252">
        <f t="shared" si="257"/>
        <v>0</v>
      </c>
      <c r="V569" s="252">
        <f t="shared" si="257"/>
        <v>0</v>
      </c>
      <c r="W569" s="252">
        <f t="shared" si="257"/>
        <v>0</v>
      </c>
      <c r="X569" s="252">
        <f t="shared" si="257"/>
        <v>0</v>
      </c>
      <c r="Y569" s="252">
        <f t="shared" si="257"/>
        <v>0</v>
      </c>
      <c r="Z569" s="252">
        <f t="shared" si="257"/>
        <v>0</v>
      </c>
      <c r="AA569" s="252">
        <f t="shared" si="257"/>
        <v>0</v>
      </c>
      <c r="AB569" s="252">
        <f t="shared" si="257"/>
        <v>0</v>
      </c>
    </row>
    <row r="570" spans="2:28" hidden="1" outlineLevel="1">
      <c r="B570" s="556"/>
      <c r="C570" s="10" t="str">
        <f t="shared" ref="C570" si="258">C539</f>
        <v xml:space="preserve">2 Bed / 2 Bath </v>
      </c>
      <c r="D570" s="1070">
        <f t="shared" ref="D570" si="259">$D351-D446</f>
        <v>0</v>
      </c>
      <c r="E570" s="252">
        <f t="shared" ref="E570:AB570" si="260">IF($K351="Natural",$D351-E446,IF(E$375&lt;$K351,$D570,0))</f>
        <v>0</v>
      </c>
      <c r="F570" s="252">
        <f t="shared" si="260"/>
        <v>0</v>
      </c>
      <c r="G570" s="252">
        <f t="shared" si="260"/>
        <v>0</v>
      </c>
      <c r="H570" s="252">
        <f t="shared" si="260"/>
        <v>0</v>
      </c>
      <c r="I570" s="252">
        <f t="shared" si="260"/>
        <v>0</v>
      </c>
      <c r="J570" s="252">
        <f t="shared" si="260"/>
        <v>0</v>
      </c>
      <c r="K570" s="252">
        <f t="shared" si="260"/>
        <v>0</v>
      </c>
      <c r="L570" s="252">
        <f t="shared" si="260"/>
        <v>0</v>
      </c>
      <c r="M570" s="252">
        <f t="shared" si="260"/>
        <v>0</v>
      </c>
      <c r="N570" s="252">
        <f t="shared" si="260"/>
        <v>0</v>
      </c>
      <c r="O570" s="252">
        <f t="shared" si="260"/>
        <v>0</v>
      </c>
      <c r="P570" s="252">
        <f t="shared" si="260"/>
        <v>0</v>
      </c>
      <c r="Q570" s="252">
        <f t="shared" si="260"/>
        <v>0</v>
      </c>
      <c r="R570" s="252">
        <f t="shared" si="260"/>
        <v>0</v>
      </c>
      <c r="S570" s="252">
        <f t="shared" si="260"/>
        <v>0</v>
      </c>
      <c r="T570" s="252">
        <f t="shared" si="260"/>
        <v>0</v>
      </c>
      <c r="U570" s="252">
        <f t="shared" si="260"/>
        <v>0</v>
      </c>
      <c r="V570" s="252">
        <f t="shared" si="260"/>
        <v>0</v>
      </c>
      <c r="W570" s="252">
        <f t="shared" si="260"/>
        <v>0</v>
      </c>
      <c r="X570" s="252">
        <f t="shared" si="260"/>
        <v>0</v>
      </c>
      <c r="Y570" s="252">
        <f t="shared" si="260"/>
        <v>0</v>
      </c>
      <c r="Z570" s="252">
        <f t="shared" si="260"/>
        <v>0</v>
      </c>
      <c r="AA570" s="252">
        <f t="shared" si="260"/>
        <v>0</v>
      </c>
      <c r="AB570" s="252">
        <f t="shared" si="260"/>
        <v>0</v>
      </c>
    </row>
    <row r="571" spans="2:28" hidden="1" outlineLevel="1">
      <c r="B571" s="556"/>
      <c r="C571" s="10" t="str">
        <f t="shared" ref="C571" si="261">C540</f>
        <v>2 Bed / 1 Bath + Den</v>
      </c>
      <c r="D571" s="1070">
        <f t="shared" ref="D571" si="262">$D352-D447</f>
        <v>0</v>
      </c>
      <c r="E571" s="252">
        <f t="shared" ref="E571:AB571" si="263">IF($K352="Natural",$D352-E447,IF(E$375&lt;$K352,$D571,0))</f>
        <v>0</v>
      </c>
      <c r="F571" s="252">
        <f t="shared" si="263"/>
        <v>0</v>
      </c>
      <c r="G571" s="252">
        <f t="shared" si="263"/>
        <v>0</v>
      </c>
      <c r="H571" s="252">
        <f t="shared" si="263"/>
        <v>0</v>
      </c>
      <c r="I571" s="252">
        <f t="shared" si="263"/>
        <v>0</v>
      </c>
      <c r="J571" s="252">
        <f t="shared" si="263"/>
        <v>0</v>
      </c>
      <c r="K571" s="252">
        <f t="shared" si="263"/>
        <v>0</v>
      </c>
      <c r="L571" s="252">
        <f t="shared" si="263"/>
        <v>0</v>
      </c>
      <c r="M571" s="252">
        <f t="shared" si="263"/>
        <v>0</v>
      </c>
      <c r="N571" s="252">
        <f t="shared" si="263"/>
        <v>0</v>
      </c>
      <c r="O571" s="252">
        <f t="shared" si="263"/>
        <v>0</v>
      </c>
      <c r="P571" s="252">
        <f t="shared" si="263"/>
        <v>0</v>
      </c>
      <c r="Q571" s="252">
        <f t="shared" si="263"/>
        <v>0</v>
      </c>
      <c r="R571" s="252">
        <f t="shared" si="263"/>
        <v>0</v>
      </c>
      <c r="S571" s="252">
        <f t="shared" si="263"/>
        <v>0</v>
      </c>
      <c r="T571" s="252">
        <f t="shared" si="263"/>
        <v>0</v>
      </c>
      <c r="U571" s="252">
        <f t="shared" si="263"/>
        <v>0</v>
      </c>
      <c r="V571" s="252">
        <f t="shared" si="263"/>
        <v>0</v>
      </c>
      <c r="W571" s="252">
        <f t="shared" si="263"/>
        <v>0</v>
      </c>
      <c r="X571" s="252">
        <f t="shared" si="263"/>
        <v>0</v>
      </c>
      <c r="Y571" s="252">
        <f t="shared" si="263"/>
        <v>0</v>
      </c>
      <c r="Z571" s="252">
        <f t="shared" si="263"/>
        <v>0</v>
      </c>
      <c r="AA571" s="252">
        <f t="shared" si="263"/>
        <v>0</v>
      </c>
      <c r="AB571" s="252">
        <f t="shared" si="263"/>
        <v>0</v>
      </c>
    </row>
    <row r="572" spans="2:28" hidden="1" outlineLevel="1">
      <c r="B572" s="556"/>
      <c r="C572" s="10" t="str">
        <f t="shared" ref="C572" si="264">C541</f>
        <v xml:space="preserve">2 Bed / 2 Bath </v>
      </c>
      <c r="D572" s="1070">
        <f t="shared" ref="D572" si="265">$D353-D448</f>
        <v>0</v>
      </c>
      <c r="E572" s="252">
        <f t="shared" ref="E572:AB572" si="266">IF($K353="Natural",$D353-E448,IF(E$375&lt;$K353,$D572,0))</f>
        <v>0</v>
      </c>
      <c r="F572" s="252">
        <f t="shared" si="266"/>
        <v>0</v>
      </c>
      <c r="G572" s="252">
        <f t="shared" si="266"/>
        <v>0</v>
      </c>
      <c r="H572" s="252">
        <f t="shared" si="266"/>
        <v>0</v>
      </c>
      <c r="I572" s="252">
        <f t="shared" si="266"/>
        <v>0</v>
      </c>
      <c r="J572" s="252">
        <f t="shared" si="266"/>
        <v>0</v>
      </c>
      <c r="K572" s="252">
        <f t="shared" si="266"/>
        <v>0</v>
      </c>
      <c r="L572" s="252">
        <f t="shared" si="266"/>
        <v>0</v>
      </c>
      <c r="M572" s="252">
        <f t="shared" si="266"/>
        <v>0</v>
      </c>
      <c r="N572" s="252">
        <f t="shared" si="266"/>
        <v>0</v>
      </c>
      <c r="O572" s="252">
        <f t="shared" si="266"/>
        <v>0</v>
      </c>
      <c r="P572" s="252">
        <f t="shared" si="266"/>
        <v>0</v>
      </c>
      <c r="Q572" s="252">
        <f t="shared" si="266"/>
        <v>0</v>
      </c>
      <c r="R572" s="252">
        <f t="shared" si="266"/>
        <v>0</v>
      </c>
      <c r="S572" s="252">
        <f t="shared" si="266"/>
        <v>0</v>
      </c>
      <c r="T572" s="252">
        <f t="shared" si="266"/>
        <v>0</v>
      </c>
      <c r="U572" s="252">
        <f t="shared" si="266"/>
        <v>0</v>
      </c>
      <c r="V572" s="252">
        <f t="shared" si="266"/>
        <v>0</v>
      </c>
      <c r="W572" s="252">
        <f t="shared" si="266"/>
        <v>0</v>
      </c>
      <c r="X572" s="252">
        <f t="shared" si="266"/>
        <v>0</v>
      </c>
      <c r="Y572" s="252">
        <f t="shared" si="266"/>
        <v>0</v>
      </c>
      <c r="Z572" s="252">
        <f t="shared" si="266"/>
        <v>0</v>
      </c>
      <c r="AA572" s="252">
        <f t="shared" si="266"/>
        <v>0</v>
      </c>
      <c r="AB572" s="252">
        <f t="shared" si="266"/>
        <v>0</v>
      </c>
    </row>
    <row r="573" spans="2:28" hidden="1" outlineLevel="1">
      <c r="B573" s="556"/>
      <c r="C573" s="10" t="str">
        <f t="shared" ref="C573" si="267">C542</f>
        <v xml:space="preserve">2 Bed / 1.5 Bath </v>
      </c>
      <c r="D573" s="1070">
        <f t="shared" ref="D573" si="268">$D354-D449</f>
        <v>1</v>
      </c>
      <c r="E573" s="252">
        <f t="shared" ref="E573:AB573" si="269">IF($K354="Natural",$D354-E449,IF(E$375&lt;$K354,$D573,0))</f>
        <v>1</v>
      </c>
      <c r="F573" s="252">
        <f t="shared" si="269"/>
        <v>1</v>
      </c>
      <c r="G573" s="252">
        <f t="shared" si="269"/>
        <v>1</v>
      </c>
      <c r="H573" s="252">
        <f t="shared" si="269"/>
        <v>1</v>
      </c>
      <c r="I573" s="252">
        <f t="shared" si="269"/>
        <v>0</v>
      </c>
      <c r="J573" s="252">
        <f t="shared" si="269"/>
        <v>0</v>
      </c>
      <c r="K573" s="252">
        <f t="shared" si="269"/>
        <v>0</v>
      </c>
      <c r="L573" s="252">
        <f t="shared" si="269"/>
        <v>0</v>
      </c>
      <c r="M573" s="252">
        <f t="shared" si="269"/>
        <v>0</v>
      </c>
      <c r="N573" s="252">
        <f t="shared" si="269"/>
        <v>0</v>
      </c>
      <c r="O573" s="252">
        <f t="shared" si="269"/>
        <v>0</v>
      </c>
      <c r="P573" s="252">
        <f t="shared" si="269"/>
        <v>0</v>
      </c>
      <c r="Q573" s="252">
        <f t="shared" si="269"/>
        <v>0</v>
      </c>
      <c r="R573" s="252">
        <f t="shared" si="269"/>
        <v>0</v>
      </c>
      <c r="S573" s="252">
        <f t="shared" si="269"/>
        <v>0</v>
      </c>
      <c r="T573" s="252">
        <f t="shared" si="269"/>
        <v>0</v>
      </c>
      <c r="U573" s="252">
        <f t="shared" si="269"/>
        <v>0</v>
      </c>
      <c r="V573" s="252">
        <f t="shared" si="269"/>
        <v>0</v>
      </c>
      <c r="W573" s="252">
        <f t="shared" si="269"/>
        <v>0</v>
      </c>
      <c r="X573" s="252">
        <f t="shared" si="269"/>
        <v>0</v>
      </c>
      <c r="Y573" s="252">
        <f t="shared" si="269"/>
        <v>0</v>
      </c>
      <c r="Z573" s="252">
        <f t="shared" si="269"/>
        <v>0</v>
      </c>
      <c r="AA573" s="252">
        <f t="shared" si="269"/>
        <v>0</v>
      </c>
      <c r="AB573" s="252">
        <f t="shared" si="269"/>
        <v>0</v>
      </c>
    </row>
    <row r="574" spans="2:28" hidden="1" outlineLevel="1">
      <c r="B574" s="556"/>
      <c r="C574" s="10" t="str">
        <f t="shared" ref="C574" si="270">C543</f>
        <v xml:space="preserve">3 Bed / 2 Bath </v>
      </c>
      <c r="D574" s="1070">
        <f t="shared" ref="D574" si="271">$D355-D450</f>
        <v>0</v>
      </c>
      <c r="E574" s="252">
        <f t="shared" ref="E574:AB574" si="272">IF($K355="Natural",$D355-E450,IF(E$375&lt;$K355,$D574,0))</f>
        <v>0</v>
      </c>
      <c r="F574" s="252">
        <f t="shared" si="272"/>
        <v>0</v>
      </c>
      <c r="G574" s="252">
        <f t="shared" si="272"/>
        <v>0</v>
      </c>
      <c r="H574" s="252">
        <f t="shared" si="272"/>
        <v>0</v>
      </c>
      <c r="I574" s="252">
        <f t="shared" si="272"/>
        <v>0</v>
      </c>
      <c r="J574" s="252">
        <f t="shared" si="272"/>
        <v>0</v>
      </c>
      <c r="K574" s="252">
        <f t="shared" si="272"/>
        <v>0</v>
      </c>
      <c r="L574" s="252">
        <f t="shared" si="272"/>
        <v>0</v>
      </c>
      <c r="M574" s="252">
        <f t="shared" si="272"/>
        <v>0</v>
      </c>
      <c r="N574" s="252">
        <f t="shared" si="272"/>
        <v>0</v>
      </c>
      <c r="O574" s="252">
        <f t="shared" si="272"/>
        <v>0</v>
      </c>
      <c r="P574" s="252">
        <f t="shared" si="272"/>
        <v>0</v>
      </c>
      <c r="Q574" s="252">
        <f t="shared" si="272"/>
        <v>0</v>
      </c>
      <c r="R574" s="252">
        <f t="shared" si="272"/>
        <v>0</v>
      </c>
      <c r="S574" s="252">
        <f t="shared" si="272"/>
        <v>0</v>
      </c>
      <c r="T574" s="252">
        <f t="shared" si="272"/>
        <v>0</v>
      </c>
      <c r="U574" s="252">
        <f t="shared" si="272"/>
        <v>0</v>
      </c>
      <c r="V574" s="252">
        <f t="shared" si="272"/>
        <v>0</v>
      </c>
      <c r="W574" s="252">
        <f t="shared" si="272"/>
        <v>0</v>
      </c>
      <c r="X574" s="252">
        <f t="shared" si="272"/>
        <v>0</v>
      </c>
      <c r="Y574" s="252">
        <f t="shared" si="272"/>
        <v>0</v>
      </c>
      <c r="Z574" s="252">
        <f t="shared" si="272"/>
        <v>0</v>
      </c>
      <c r="AA574" s="252">
        <f t="shared" si="272"/>
        <v>0</v>
      </c>
      <c r="AB574" s="252">
        <f t="shared" si="272"/>
        <v>0</v>
      </c>
    </row>
    <row r="575" spans="2:28" hidden="1" outlineLevel="1">
      <c r="B575" s="556"/>
      <c r="C575" s="10" t="str">
        <f t="shared" ref="C575" si="273">C544</f>
        <v>3 Bed / 2 Bath House</v>
      </c>
      <c r="D575" s="1070">
        <f t="shared" ref="D575" si="274">$D356-D451</f>
        <v>0</v>
      </c>
      <c r="E575" s="252">
        <f t="shared" ref="E575:AB575" si="275">IF($K356="Natural",$D356-E451,IF(E$375&lt;$K356,$D575,0))</f>
        <v>0</v>
      </c>
      <c r="F575" s="252">
        <f t="shared" si="275"/>
        <v>0</v>
      </c>
      <c r="G575" s="252">
        <f t="shared" si="275"/>
        <v>0</v>
      </c>
      <c r="H575" s="252">
        <f t="shared" si="275"/>
        <v>0</v>
      </c>
      <c r="I575" s="252">
        <f t="shared" si="275"/>
        <v>0</v>
      </c>
      <c r="J575" s="252">
        <f t="shared" si="275"/>
        <v>0</v>
      </c>
      <c r="K575" s="252">
        <f t="shared" si="275"/>
        <v>0</v>
      </c>
      <c r="L575" s="252">
        <f t="shared" si="275"/>
        <v>0</v>
      </c>
      <c r="M575" s="252">
        <f t="shared" si="275"/>
        <v>0</v>
      </c>
      <c r="N575" s="252">
        <f t="shared" si="275"/>
        <v>0</v>
      </c>
      <c r="O575" s="252">
        <f t="shared" si="275"/>
        <v>0</v>
      </c>
      <c r="P575" s="252">
        <f t="shared" si="275"/>
        <v>0</v>
      </c>
      <c r="Q575" s="252">
        <f t="shared" si="275"/>
        <v>0</v>
      </c>
      <c r="R575" s="252">
        <f t="shared" si="275"/>
        <v>0</v>
      </c>
      <c r="S575" s="252">
        <f t="shared" si="275"/>
        <v>0</v>
      </c>
      <c r="T575" s="252">
        <f t="shared" si="275"/>
        <v>0</v>
      </c>
      <c r="U575" s="252">
        <f t="shared" si="275"/>
        <v>0</v>
      </c>
      <c r="V575" s="252">
        <f t="shared" si="275"/>
        <v>0</v>
      </c>
      <c r="W575" s="252">
        <f t="shared" si="275"/>
        <v>0</v>
      </c>
      <c r="X575" s="252">
        <f t="shared" si="275"/>
        <v>0</v>
      </c>
      <c r="Y575" s="252">
        <f t="shared" si="275"/>
        <v>0</v>
      </c>
      <c r="Z575" s="252">
        <f t="shared" si="275"/>
        <v>0</v>
      </c>
      <c r="AA575" s="252">
        <f t="shared" si="275"/>
        <v>0</v>
      </c>
      <c r="AB575" s="252">
        <f t="shared" si="275"/>
        <v>0</v>
      </c>
    </row>
    <row r="576" spans="2:28" hidden="1" outlineLevel="1">
      <c r="B576" s="556"/>
      <c r="C576" s="10" t="str">
        <f t="shared" ref="C576" si="276">C545</f>
        <v xml:space="preserve">3 Bed / 2 Bath </v>
      </c>
      <c r="D576" s="1070">
        <f t="shared" ref="D576" si="277">$D357-D452</f>
        <v>0</v>
      </c>
      <c r="E576" s="252">
        <f t="shared" ref="E576:AB576" si="278">IF($K357="Natural",$D357-E452,IF(E$375&lt;$K357,$D576,0))</f>
        <v>0</v>
      </c>
      <c r="F576" s="252">
        <f t="shared" si="278"/>
        <v>0</v>
      </c>
      <c r="G576" s="252">
        <f t="shared" si="278"/>
        <v>0</v>
      </c>
      <c r="H576" s="252">
        <f t="shared" si="278"/>
        <v>0</v>
      </c>
      <c r="I576" s="252">
        <f t="shared" si="278"/>
        <v>0</v>
      </c>
      <c r="J576" s="252">
        <f t="shared" si="278"/>
        <v>0</v>
      </c>
      <c r="K576" s="252">
        <f t="shared" si="278"/>
        <v>0</v>
      </c>
      <c r="L576" s="252">
        <f t="shared" si="278"/>
        <v>0</v>
      </c>
      <c r="M576" s="252">
        <f t="shared" si="278"/>
        <v>0</v>
      </c>
      <c r="N576" s="252">
        <f t="shared" si="278"/>
        <v>0</v>
      </c>
      <c r="O576" s="252">
        <f t="shared" si="278"/>
        <v>0</v>
      </c>
      <c r="P576" s="252">
        <f t="shared" si="278"/>
        <v>0</v>
      </c>
      <c r="Q576" s="252">
        <f t="shared" si="278"/>
        <v>0</v>
      </c>
      <c r="R576" s="252">
        <f t="shared" si="278"/>
        <v>0</v>
      </c>
      <c r="S576" s="252">
        <f t="shared" si="278"/>
        <v>0</v>
      </c>
      <c r="T576" s="252">
        <f t="shared" si="278"/>
        <v>0</v>
      </c>
      <c r="U576" s="252">
        <f t="shared" si="278"/>
        <v>0</v>
      </c>
      <c r="V576" s="252">
        <f t="shared" si="278"/>
        <v>0</v>
      </c>
      <c r="W576" s="252">
        <f t="shared" si="278"/>
        <v>0</v>
      </c>
      <c r="X576" s="252">
        <f t="shared" si="278"/>
        <v>0</v>
      </c>
      <c r="Y576" s="252">
        <f t="shared" si="278"/>
        <v>0</v>
      </c>
      <c r="Z576" s="252">
        <f t="shared" si="278"/>
        <v>0</v>
      </c>
      <c r="AA576" s="252">
        <f t="shared" si="278"/>
        <v>0</v>
      </c>
      <c r="AB576" s="252">
        <f t="shared" si="278"/>
        <v>0</v>
      </c>
    </row>
    <row r="577" spans="2:28" hidden="1" outlineLevel="1">
      <c r="B577" s="556"/>
      <c r="C577" s="10" t="str">
        <f t="shared" ref="C577" si="279">C546</f>
        <v xml:space="preserve">1 Bed / 1 Bath </v>
      </c>
      <c r="D577" s="1070">
        <f t="shared" ref="D577" si="280">$D358-D453</f>
        <v>0</v>
      </c>
      <c r="E577" s="252">
        <f t="shared" ref="E577:AB577" si="281">IF($K358="Natural",$D358-E453,IF(E$375&lt;$K358,$D577,0))</f>
        <v>0</v>
      </c>
      <c r="F577" s="252">
        <f t="shared" si="281"/>
        <v>0</v>
      </c>
      <c r="G577" s="252">
        <f t="shared" si="281"/>
        <v>0</v>
      </c>
      <c r="H577" s="252">
        <f t="shared" si="281"/>
        <v>0</v>
      </c>
      <c r="I577" s="252">
        <f t="shared" si="281"/>
        <v>0</v>
      </c>
      <c r="J577" s="252">
        <f t="shared" si="281"/>
        <v>0</v>
      </c>
      <c r="K577" s="252">
        <f t="shared" si="281"/>
        <v>0</v>
      </c>
      <c r="L577" s="252">
        <f t="shared" si="281"/>
        <v>0</v>
      </c>
      <c r="M577" s="252">
        <f t="shared" si="281"/>
        <v>0</v>
      </c>
      <c r="N577" s="252">
        <f t="shared" si="281"/>
        <v>0</v>
      </c>
      <c r="O577" s="252">
        <f t="shared" si="281"/>
        <v>0</v>
      </c>
      <c r="P577" s="252">
        <f t="shared" si="281"/>
        <v>0</v>
      </c>
      <c r="Q577" s="252">
        <f t="shared" si="281"/>
        <v>0</v>
      </c>
      <c r="R577" s="252">
        <f t="shared" si="281"/>
        <v>0</v>
      </c>
      <c r="S577" s="252">
        <f t="shared" si="281"/>
        <v>0</v>
      </c>
      <c r="T577" s="252">
        <f t="shared" si="281"/>
        <v>0</v>
      </c>
      <c r="U577" s="252">
        <f t="shared" si="281"/>
        <v>0</v>
      </c>
      <c r="V577" s="252">
        <f t="shared" si="281"/>
        <v>0</v>
      </c>
      <c r="W577" s="252">
        <f t="shared" si="281"/>
        <v>0</v>
      </c>
      <c r="X577" s="252">
        <f t="shared" si="281"/>
        <v>0</v>
      </c>
      <c r="Y577" s="252">
        <f t="shared" si="281"/>
        <v>0</v>
      </c>
      <c r="Z577" s="252">
        <f t="shared" si="281"/>
        <v>0</v>
      </c>
      <c r="AA577" s="252">
        <f t="shared" si="281"/>
        <v>0</v>
      </c>
      <c r="AB577" s="252">
        <f t="shared" si="281"/>
        <v>0</v>
      </c>
    </row>
    <row r="578" spans="2:28" hidden="1" outlineLevel="1">
      <c r="B578" s="556"/>
      <c r="C578" s="10" t="str">
        <f t="shared" ref="C578" si="282">C547</f>
        <v xml:space="preserve">2 Bed / 2 Bath </v>
      </c>
      <c r="D578" s="1070">
        <f t="shared" ref="D578" si="283">$D359-D454</f>
        <v>0</v>
      </c>
      <c r="E578" s="252">
        <f t="shared" ref="E578:AB578" si="284">IF($K359="Natural",$D359-E454,IF(E$375&lt;$K359,$D578,0))</f>
        <v>0</v>
      </c>
      <c r="F578" s="252">
        <f t="shared" si="284"/>
        <v>0</v>
      </c>
      <c r="G578" s="252">
        <f t="shared" si="284"/>
        <v>0</v>
      </c>
      <c r="H578" s="252">
        <f t="shared" si="284"/>
        <v>0</v>
      </c>
      <c r="I578" s="252">
        <f t="shared" si="284"/>
        <v>0</v>
      </c>
      <c r="J578" s="252">
        <f t="shared" si="284"/>
        <v>0</v>
      </c>
      <c r="K578" s="252">
        <f t="shared" si="284"/>
        <v>0</v>
      </c>
      <c r="L578" s="252">
        <f t="shared" si="284"/>
        <v>0</v>
      </c>
      <c r="M578" s="252">
        <f t="shared" si="284"/>
        <v>0</v>
      </c>
      <c r="N578" s="252">
        <f t="shared" si="284"/>
        <v>0</v>
      </c>
      <c r="O578" s="252">
        <f t="shared" si="284"/>
        <v>0</v>
      </c>
      <c r="P578" s="252">
        <f t="shared" si="284"/>
        <v>0</v>
      </c>
      <c r="Q578" s="252">
        <f t="shared" si="284"/>
        <v>0</v>
      </c>
      <c r="R578" s="252">
        <f t="shared" si="284"/>
        <v>0</v>
      </c>
      <c r="S578" s="252">
        <f t="shared" si="284"/>
        <v>0</v>
      </c>
      <c r="T578" s="252">
        <f t="shared" si="284"/>
        <v>0</v>
      </c>
      <c r="U578" s="252">
        <f t="shared" si="284"/>
        <v>0</v>
      </c>
      <c r="V578" s="252">
        <f t="shared" si="284"/>
        <v>0</v>
      </c>
      <c r="W578" s="252">
        <f t="shared" si="284"/>
        <v>0</v>
      </c>
      <c r="X578" s="252">
        <f t="shared" si="284"/>
        <v>0</v>
      </c>
      <c r="Y578" s="252">
        <f t="shared" si="284"/>
        <v>0</v>
      </c>
      <c r="Z578" s="252">
        <f t="shared" si="284"/>
        <v>0</v>
      </c>
      <c r="AA578" s="252">
        <f t="shared" si="284"/>
        <v>0</v>
      </c>
      <c r="AB578" s="252">
        <f t="shared" si="284"/>
        <v>0</v>
      </c>
    </row>
    <row r="579" spans="2:28" hidden="1" outlineLevel="1">
      <c r="B579" s="556"/>
      <c r="C579" s="10" t="str">
        <f t="shared" ref="C579" si="285">C548</f>
        <v xml:space="preserve">4 Bed / 2 Bath Penthouse </v>
      </c>
      <c r="D579" s="1070">
        <f t="shared" ref="D579" si="286">$D360-D455</f>
        <v>0</v>
      </c>
      <c r="E579" s="252">
        <f t="shared" ref="E579:AB579" si="287">IF($K360="Natural",$D360-E455,IF(E$375&lt;$K360,$D579,0))</f>
        <v>0</v>
      </c>
      <c r="F579" s="252">
        <f t="shared" si="287"/>
        <v>0</v>
      </c>
      <c r="G579" s="252">
        <f t="shared" si="287"/>
        <v>0</v>
      </c>
      <c r="H579" s="252">
        <f t="shared" si="287"/>
        <v>0</v>
      </c>
      <c r="I579" s="252">
        <f t="shared" si="287"/>
        <v>0</v>
      </c>
      <c r="J579" s="252">
        <f t="shared" si="287"/>
        <v>0</v>
      </c>
      <c r="K579" s="252">
        <f t="shared" si="287"/>
        <v>0</v>
      </c>
      <c r="L579" s="252">
        <f t="shared" si="287"/>
        <v>0</v>
      </c>
      <c r="M579" s="252">
        <f t="shared" si="287"/>
        <v>0</v>
      </c>
      <c r="N579" s="252">
        <f t="shared" si="287"/>
        <v>0</v>
      </c>
      <c r="O579" s="252">
        <f t="shared" si="287"/>
        <v>0</v>
      </c>
      <c r="P579" s="252">
        <f t="shared" si="287"/>
        <v>0</v>
      </c>
      <c r="Q579" s="252">
        <f t="shared" si="287"/>
        <v>0</v>
      </c>
      <c r="R579" s="252">
        <f t="shared" si="287"/>
        <v>0</v>
      </c>
      <c r="S579" s="252">
        <f t="shared" si="287"/>
        <v>0</v>
      </c>
      <c r="T579" s="252">
        <f t="shared" si="287"/>
        <v>0</v>
      </c>
      <c r="U579" s="252">
        <f t="shared" si="287"/>
        <v>0</v>
      </c>
      <c r="V579" s="252">
        <f t="shared" si="287"/>
        <v>0</v>
      </c>
      <c r="W579" s="252">
        <f t="shared" si="287"/>
        <v>0</v>
      </c>
      <c r="X579" s="252">
        <f t="shared" si="287"/>
        <v>0</v>
      </c>
      <c r="Y579" s="252">
        <f t="shared" si="287"/>
        <v>0</v>
      </c>
      <c r="Z579" s="252">
        <f t="shared" si="287"/>
        <v>0</v>
      </c>
      <c r="AA579" s="252">
        <f t="shared" si="287"/>
        <v>0</v>
      </c>
      <c r="AB579" s="252">
        <f t="shared" si="287"/>
        <v>0</v>
      </c>
    </row>
    <row r="580" spans="2:28" hidden="1" outlineLevel="1">
      <c r="B580" s="556"/>
      <c r="C580" s="10" t="str">
        <f t="shared" ref="C580" si="288">C549</f>
        <v xml:space="preserve">2 Bed / 2 Bath </v>
      </c>
      <c r="D580" s="1070">
        <f t="shared" ref="D580" si="289">$D361-D456</f>
        <v>0</v>
      </c>
      <c r="E580" s="252">
        <f t="shared" ref="E580:AB580" si="290">IF($K361="Natural",$D361-E456,IF(E$375&lt;$K361,$D580,0))</f>
        <v>0</v>
      </c>
      <c r="F580" s="252">
        <f t="shared" si="290"/>
        <v>0</v>
      </c>
      <c r="G580" s="252">
        <f t="shared" si="290"/>
        <v>0</v>
      </c>
      <c r="H580" s="252">
        <f t="shared" si="290"/>
        <v>0</v>
      </c>
      <c r="I580" s="252">
        <f t="shared" si="290"/>
        <v>0</v>
      </c>
      <c r="J580" s="252">
        <f t="shared" si="290"/>
        <v>0</v>
      </c>
      <c r="K580" s="252">
        <f t="shared" si="290"/>
        <v>0</v>
      </c>
      <c r="L580" s="252">
        <f t="shared" si="290"/>
        <v>0</v>
      </c>
      <c r="M580" s="252">
        <f t="shared" si="290"/>
        <v>0</v>
      </c>
      <c r="N580" s="252">
        <f t="shared" si="290"/>
        <v>0</v>
      </c>
      <c r="O580" s="252">
        <f t="shared" si="290"/>
        <v>0</v>
      </c>
      <c r="P580" s="252">
        <f t="shared" si="290"/>
        <v>0</v>
      </c>
      <c r="Q580" s="252">
        <f t="shared" si="290"/>
        <v>0</v>
      </c>
      <c r="R580" s="252">
        <f t="shared" si="290"/>
        <v>0</v>
      </c>
      <c r="S580" s="252">
        <f t="shared" si="290"/>
        <v>0</v>
      </c>
      <c r="T580" s="252">
        <f t="shared" si="290"/>
        <v>0</v>
      </c>
      <c r="U580" s="252">
        <f t="shared" si="290"/>
        <v>0</v>
      </c>
      <c r="V580" s="252">
        <f t="shared" si="290"/>
        <v>0</v>
      </c>
      <c r="W580" s="252">
        <f t="shared" si="290"/>
        <v>0</v>
      </c>
      <c r="X580" s="252">
        <f t="shared" si="290"/>
        <v>0</v>
      </c>
      <c r="Y580" s="252">
        <f t="shared" si="290"/>
        <v>0</v>
      </c>
      <c r="Z580" s="252">
        <f t="shared" si="290"/>
        <v>0</v>
      </c>
      <c r="AA580" s="252">
        <f t="shared" si="290"/>
        <v>0</v>
      </c>
      <c r="AB580" s="252">
        <f t="shared" si="290"/>
        <v>0</v>
      </c>
    </row>
    <row r="581" spans="2:28" hidden="1" outlineLevel="1">
      <c r="B581" s="556"/>
      <c r="C581" s="10">
        <f t="shared" ref="C581" si="291">C550</f>
        <v>0</v>
      </c>
      <c r="D581" s="1070">
        <f t="shared" ref="D581" si="292">$D362-D457</f>
        <v>0</v>
      </c>
      <c r="E581" s="252">
        <f t="shared" ref="E581:AB581" si="293">IF($K362="Natural",$D362-E457,IF(E$375&lt;$K362,$D581,0))</f>
        <v>0</v>
      </c>
      <c r="F581" s="252">
        <f t="shared" si="293"/>
        <v>0</v>
      </c>
      <c r="G581" s="252">
        <f t="shared" si="293"/>
        <v>0</v>
      </c>
      <c r="H581" s="252">
        <f t="shared" si="293"/>
        <v>0</v>
      </c>
      <c r="I581" s="252">
        <f t="shared" si="293"/>
        <v>0</v>
      </c>
      <c r="J581" s="252">
        <f t="shared" si="293"/>
        <v>0</v>
      </c>
      <c r="K581" s="252">
        <f t="shared" si="293"/>
        <v>0</v>
      </c>
      <c r="L581" s="252">
        <f t="shared" si="293"/>
        <v>0</v>
      </c>
      <c r="M581" s="252">
        <f t="shared" si="293"/>
        <v>0</v>
      </c>
      <c r="N581" s="252">
        <f t="shared" si="293"/>
        <v>0</v>
      </c>
      <c r="O581" s="252">
        <f t="shared" si="293"/>
        <v>0</v>
      </c>
      <c r="P581" s="252">
        <f t="shared" si="293"/>
        <v>0</v>
      </c>
      <c r="Q581" s="252">
        <f t="shared" si="293"/>
        <v>0</v>
      </c>
      <c r="R581" s="252">
        <f t="shared" si="293"/>
        <v>0</v>
      </c>
      <c r="S581" s="252">
        <f t="shared" si="293"/>
        <v>0</v>
      </c>
      <c r="T581" s="252">
        <f t="shared" si="293"/>
        <v>0</v>
      </c>
      <c r="U581" s="252">
        <f t="shared" si="293"/>
        <v>0</v>
      </c>
      <c r="V581" s="252">
        <f t="shared" si="293"/>
        <v>0</v>
      </c>
      <c r="W581" s="252">
        <f t="shared" si="293"/>
        <v>0</v>
      </c>
      <c r="X581" s="252">
        <f t="shared" si="293"/>
        <v>0</v>
      </c>
      <c r="Y581" s="252">
        <f t="shared" si="293"/>
        <v>0</v>
      </c>
      <c r="Z581" s="252">
        <f t="shared" si="293"/>
        <v>0</v>
      </c>
      <c r="AA581" s="252">
        <f t="shared" si="293"/>
        <v>0</v>
      </c>
      <c r="AB581" s="252">
        <f t="shared" si="293"/>
        <v>0</v>
      </c>
    </row>
    <row r="582" spans="2:28" hidden="1" outlineLevel="1">
      <c r="B582" s="556"/>
      <c r="C582" s="10">
        <f t="shared" ref="C582" si="294">C551</f>
        <v>0</v>
      </c>
      <c r="D582" s="1070">
        <f t="shared" ref="D582" si="295">$D363-D458</f>
        <v>0</v>
      </c>
      <c r="E582" s="252">
        <f t="shared" ref="E582:AB582" si="296">IF($K363="Natural",$D363-E458,IF(E$375&lt;$K363,$D582,0))</f>
        <v>0</v>
      </c>
      <c r="F582" s="252">
        <f t="shared" si="296"/>
        <v>0</v>
      </c>
      <c r="G582" s="252">
        <f t="shared" si="296"/>
        <v>0</v>
      </c>
      <c r="H582" s="252">
        <f t="shared" si="296"/>
        <v>0</v>
      </c>
      <c r="I582" s="252">
        <f t="shared" si="296"/>
        <v>0</v>
      </c>
      <c r="J582" s="252">
        <f t="shared" si="296"/>
        <v>0</v>
      </c>
      <c r="K582" s="252">
        <f t="shared" si="296"/>
        <v>0</v>
      </c>
      <c r="L582" s="252">
        <f t="shared" si="296"/>
        <v>0</v>
      </c>
      <c r="M582" s="252">
        <f t="shared" si="296"/>
        <v>0</v>
      </c>
      <c r="N582" s="252">
        <f t="shared" si="296"/>
        <v>0</v>
      </c>
      <c r="O582" s="252">
        <f t="shared" si="296"/>
        <v>0</v>
      </c>
      <c r="P582" s="252">
        <f t="shared" si="296"/>
        <v>0</v>
      </c>
      <c r="Q582" s="252">
        <f t="shared" si="296"/>
        <v>0</v>
      </c>
      <c r="R582" s="252">
        <f t="shared" si="296"/>
        <v>0</v>
      </c>
      <c r="S582" s="252">
        <f t="shared" si="296"/>
        <v>0</v>
      </c>
      <c r="T582" s="252">
        <f t="shared" si="296"/>
        <v>0</v>
      </c>
      <c r="U582" s="252">
        <f t="shared" si="296"/>
        <v>0</v>
      </c>
      <c r="V582" s="252">
        <f t="shared" si="296"/>
        <v>0</v>
      </c>
      <c r="W582" s="252">
        <f t="shared" si="296"/>
        <v>0</v>
      </c>
      <c r="X582" s="252">
        <f t="shared" si="296"/>
        <v>0</v>
      </c>
      <c r="Y582" s="252">
        <f t="shared" si="296"/>
        <v>0</v>
      </c>
      <c r="Z582" s="252">
        <f t="shared" si="296"/>
        <v>0</v>
      </c>
      <c r="AA582" s="252">
        <f t="shared" si="296"/>
        <v>0</v>
      </c>
      <c r="AB582" s="252">
        <f t="shared" si="296"/>
        <v>0</v>
      </c>
    </row>
    <row r="583" spans="2:28" hidden="1" outlineLevel="1">
      <c r="B583" s="556"/>
      <c r="C583" s="10">
        <f t="shared" ref="C583" si="297">C552</f>
        <v>0</v>
      </c>
      <c r="D583" s="1070">
        <f t="shared" ref="D583" si="298">$D364-D459</f>
        <v>0</v>
      </c>
      <c r="E583" s="252">
        <f t="shared" ref="E583:AB583" si="299">IF($K364="Natural",$D364-E459,IF(E$375&lt;$K364,$D583,0))</f>
        <v>0</v>
      </c>
      <c r="F583" s="252">
        <f t="shared" si="299"/>
        <v>0</v>
      </c>
      <c r="G583" s="252">
        <f t="shared" si="299"/>
        <v>0</v>
      </c>
      <c r="H583" s="252">
        <f t="shared" si="299"/>
        <v>0</v>
      </c>
      <c r="I583" s="252">
        <f t="shared" si="299"/>
        <v>0</v>
      </c>
      <c r="J583" s="252">
        <f t="shared" si="299"/>
        <v>0</v>
      </c>
      <c r="K583" s="252">
        <f t="shared" si="299"/>
        <v>0</v>
      </c>
      <c r="L583" s="252">
        <f t="shared" si="299"/>
        <v>0</v>
      </c>
      <c r="M583" s="252">
        <f t="shared" si="299"/>
        <v>0</v>
      </c>
      <c r="N583" s="252">
        <f t="shared" si="299"/>
        <v>0</v>
      </c>
      <c r="O583" s="252">
        <f t="shared" si="299"/>
        <v>0</v>
      </c>
      <c r="P583" s="252">
        <f t="shared" si="299"/>
        <v>0</v>
      </c>
      <c r="Q583" s="252">
        <f t="shared" si="299"/>
        <v>0</v>
      </c>
      <c r="R583" s="252">
        <f t="shared" si="299"/>
        <v>0</v>
      </c>
      <c r="S583" s="252">
        <f t="shared" si="299"/>
        <v>0</v>
      </c>
      <c r="T583" s="252">
        <f t="shared" si="299"/>
        <v>0</v>
      </c>
      <c r="U583" s="252">
        <f t="shared" si="299"/>
        <v>0</v>
      </c>
      <c r="V583" s="252">
        <f t="shared" si="299"/>
        <v>0</v>
      </c>
      <c r="W583" s="252">
        <f t="shared" si="299"/>
        <v>0</v>
      </c>
      <c r="X583" s="252">
        <f t="shared" si="299"/>
        <v>0</v>
      </c>
      <c r="Y583" s="252">
        <f t="shared" si="299"/>
        <v>0</v>
      </c>
      <c r="Z583" s="252">
        <f t="shared" si="299"/>
        <v>0</v>
      </c>
      <c r="AA583" s="252">
        <f t="shared" si="299"/>
        <v>0</v>
      </c>
      <c r="AB583" s="252">
        <f t="shared" si="299"/>
        <v>0</v>
      </c>
    </row>
    <row r="584" spans="2:28" hidden="1" outlineLevel="1">
      <c r="B584" s="556"/>
      <c r="C584" s="10">
        <f t="shared" ref="C584" si="300">C553</f>
        <v>0</v>
      </c>
      <c r="D584" s="1070">
        <f t="shared" ref="D584" si="301">$D365-D460</f>
        <v>0</v>
      </c>
      <c r="E584" s="252">
        <f t="shared" ref="E584:AB584" si="302">IF($K365="Natural",$D365-E460,IF(E$375&lt;$K365,$D584,0))</f>
        <v>0</v>
      </c>
      <c r="F584" s="252">
        <f t="shared" si="302"/>
        <v>0</v>
      </c>
      <c r="G584" s="252">
        <f t="shared" si="302"/>
        <v>0</v>
      </c>
      <c r="H584" s="252">
        <f t="shared" si="302"/>
        <v>0</v>
      </c>
      <c r="I584" s="252">
        <f t="shared" si="302"/>
        <v>0</v>
      </c>
      <c r="J584" s="252">
        <f t="shared" si="302"/>
        <v>0</v>
      </c>
      <c r="K584" s="252">
        <f t="shared" si="302"/>
        <v>0</v>
      </c>
      <c r="L584" s="252">
        <f t="shared" si="302"/>
        <v>0</v>
      </c>
      <c r="M584" s="252">
        <f t="shared" si="302"/>
        <v>0</v>
      </c>
      <c r="N584" s="252">
        <f t="shared" si="302"/>
        <v>0</v>
      </c>
      <c r="O584" s="252">
        <f t="shared" si="302"/>
        <v>0</v>
      </c>
      <c r="P584" s="252">
        <f t="shared" si="302"/>
        <v>0</v>
      </c>
      <c r="Q584" s="252">
        <f t="shared" si="302"/>
        <v>0</v>
      </c>
      <c r="R584" s="252">
        <f t="shared" si="302"/>
        <v>0</v>
      </c>
      <c r="S584" s="252">
        <f t="shared" si="302"/>
        <v>0</v>
      </c>
      <c r="T584" s="252">
        <f t="shared" si="302"/>
        <v>0</v>
      </c>
      <c r="U584" s="252">
        <f t="shared" si="302"/>
        <v>0</v>
      </c>
      <c r="V584" s="252">
        <f t="shared" si="302"/>
        <v>0</v>
      </c>
      <c r="W584" s="252">
        <f t="shared" si="302"/>
        <v>0</v>
      </c>
      <c r="X584" s="252">
        <f t="shared" si="302"/>
        <v>0</v>
      </c>
      <c r="Y584" s="252">
        <f t="shared" si="302"/>
        <v>0</v>
      </c>
      <c r="Z584" s="252">
        <f t="shared" si="302"/>
        <v>0</v>
      </c>
      <c r="AA584" s="252">
        <f t="shared" si="302"/>
        <v>0</v>
      </c>
      <c r="AB584" s="252">
        <f t="shared" si="302"/>
        <v>0</v>
      </c>
    </row>
    <row r="585" spans="2:28" hidden="1" outlineLevel="1">
      <c r="B585" s="556"/>
      <c r="C585" s="10">
        <f t="shared" ref="C585" si="303">C554</f>
        <v>0</v>
      </c>
      <c r="D585" s="1070">
        <f t="shared" ref="D585" si="304">$D366-D461</f>
        <v>0</v>
      </c>
      <c r="E585" s="252">
        <f t="shared" ref="E585:AB585" si="305">IF($K366="Natural",$D366-E461,IF(E$375&lt;$K366,$D585,0))</f>
        <v>0</v>
      </c>
      <c r="F585" s="252">
        <f t="shared" si="305"/>
        <v>0</v>
      </c>
      <c r="G585" s="252">
        <f t="shared" si="305"/>
        <v>0</v>
      </c>
      <c r="H585" s="252">
        <f t="shared" si="305"/>
        <v>0</v>
      </c>
      <c r="I585" s="252">
        <f t="shared" si="305"/>
        <v>0</v>
      </c>
      <c r="J585" s="252">
        <f t="shared" si="305"/>
        <v>0</v>
      </c>
      <c r="K585" s="252">
        <f t="shared" si="305"/>
        <v>0</v>
      </c>
      <c r="L585" s="252">
        <f t="shared" si="305"/>
        <v>0</v>
      </c>
      <c r="M585" s="252">
        <f t="shared" si="305"/>
        <v>0</v>
      </c>
      <c r="N585" s="252">
        <f t="shared" si="305"/>
        <v>0</v>
      </c>
      <c r="O585" s="252">
        <f t="shared" si="305"/>
        <v>0</v>
      </c>
      <c r="P585" s="252">
        <f t="shared" si="305"/>
        <v>0</v>
      </c>
      <c r="Q585" s="252">
        <f t="shared" si="305"/>
        <v>0</v>
      </c>
      <c r="R585" s="252">
        <f t="shared" si="305"/>
        <v>0</v>
      </c>
      <c r="S585" s="252">
        <f t="shared" si="305"/>
        <v>0</v>
      </c>
      <c r="T585" s="252">
        <f t="shared" si="305"/>
        <v>0</v>
      </c>
      <c r="U585" s="252">
        <f t="shared" si="305"/>
        <v>0</v>
      </c>
      <c r="V585" s="252">
        <f t="shared" si="305"/>
        <v>0</v>
      </c>
      <c r="W585" s="252">
        <f t="shared" si="305"/>
        <v>0</v>
      </c>
      <c r="X585" s="252">
        <f t="shared" si="305"/>
        <v>0</v>
      </c>
      <c r="Y585" s="252">
        <f t="shared" si="305"/>
        <v>0</v>
      </c>
      <c r="Z585" s="252">
        <f t="shared" si="305"/>
        <v>0</v>
      </c>
      <c r="AA585" s="252">
        <f t="shared" si="305"/>
        <v>0</v>
      </c>
      <c r="AB585" s="252">
        <f t="shared" si="305"/>
        <v>0</v>
      </c>
    </row>
    <row r="586" spans="2:28" hidden="1" outlineLevel="1">
      <c r="B586" s="556"/>
      <c r="C586" s="10">
        <f t="shared" ref="C586" si="306">C555</f>
        <v>0</v>
      </c>
      <c r="D586" s="1070">
        <f t="shared" ref="D586" si="307">$D367-D462</f>
        <v>0</v>
      </c>
      <c r="E586" s="252">
        <f t="shared" ref="E586:AB586" si="308">IF($K367="Natural",$D367-E462,IF(E$375&lt;$K367,$D586,0))</f>
        <v>0</v>
      </c>
      <c r="F586" s="252">
        <f t="shared" si="308"/>
        <v>0</v>
      </c>
      <c r="G586" s="252">
        <f t="shared" si="308"/>
        <v>0</v>
      </c>
      <c r="H586" s="252">
        <f t="shared" si="308"/>
        <v>0</v>
      </c>
      <c r="I586" s="252">
        <f t="shared" si="308"/>
        <v>0</v>
      </c>
      <c r="J586" s="252">
        <f t="shared" si="308"/>
        <v>0</v>
      </c>
      <c r="K586" s="252">
        <f t="shared" si="308"/>
        <v>0</v>
      </c>
      <c r="L586" s="252">
        <f t="shared" si="308"/>
        <v>0</v>
      </c>
      <c r="M586" s="252">
        <f t="shared" si="308"/>
        <v>0</v>
      </c>
      <c r="N586" s="252">
        <f t="shared" si="308"/>
        <v>0</v>
      </c>
      <c r="O586" s="252">
        <f t="shared" si="308"/>
        <v>0</v>
      </c>
      <c r="P586" s="252">
        <f t="shared" si="308"/>
        <v>0</v>
      </c>
      <c r="Q586" s="252">
        <f t="shared" si="308"/>
        <v>0</v>
      </c>
      <c r="R586" s="252">
        <f t="shared" si="308"/>
        <v>0</v>
      </c>
      <c r="S586" s="252">
        <f t="shared" si="308"/>
        <v>0</v>
      </c>
      <c r="T586" s="252">
        <f t="shared" si="308"/>
        <v>0</v>
      </c>
      <c r="U586" s="252">
        <f t="shared" si="308"/>
        <v>0</v>
      </c>
      <c r="V586" s="252">
        <f t="shared" si="308"/>
        <v>0</v>
      </c>
      <c r="W586" s="252">
        <f t="shared" si="308"/>
        <v>0</v>
      </c>
      <c r="X586" s="252">
        <f t="shared" si="308"/>
        <v>0</v>
      </c>
      <c r="Y586" s="252">
        <f t="shared" si="308"/>
        <v>0</v>
      </c>
      <c r="Z586" s="252">
        <f t="shared" si="308"/>
        <v>0</v>
      </c>
      <c r="AA586" s="252">
        <f t="shared" si="308"/>
        <v>0</v>
      </c>
      <c r="AB586" s="252">
        <f t="shared" si="308"/>
        <v>0</v>
      </c>
    </row>
    <row r="587" spans="2:28" hidden="1" outlineLevel="1">
      <c r="B587" s="556"/>
      <c r="C587" s="10">
        <f t="shared" ref="C587" si="309">C556</f>
        <v>0</v>
      </c>
      <c r="D587" s="1070">
        <f t="shared" ref="D587" si="310">$D368-D463</f>
        <v>0</v>
      </c>
      <c r="E587" s="252">
        <f t="shared" ref="E587:AB587" si="311">IF($K368="Natural",$D368-E463,IF(E$375&lt;$K368,$D587,0))</f>
        <v>0</v>
      </c>
      <c r="F587" s="252">
        <f t="shared" si="311"/>
        <v>0</v>
      </c>
      <c r="G587" s="252">
        <f t="shared" si="311"/>
        <v>0</v>
      </c>
      <c r="H587" s="252">
        <f t="shared" si="311"/>
        <v>0</v>
      </c>
      <c r="I587" s="252">
        <f t="shared" si="311"/>
        <v>0</v>
      </c>
      <c r="J587" s="252">
        <f t="shared" si="311"/>
        <v>0</v>
      </c>
      <c r="K587" s="252">
        <f t="shared" si="311"/>
        <v>0</v>
      </c>
      <c r="L587" s="252">
        <f t="shared" si="311"/>
        <v>0</v>
      </c>
      <c r="M587" s="252">
        <f t="shared" si="311"/>
        <v>0</v>
      </c>
      <c r="N587" s="252">
        <f t="shared" si="311"/>
        <v>0</v>
      </c>
      <c r="O587" s="252">
        <f t="shared" si="311"/>
        <v>0</v>
      </c>
      <c r="P587" s="252">
        <f t="shared" si="311"/>
        <v>0</v>
      </c>
      <c r="Q587" s="252">
        <f t="shared" si="311"/>
        <v>0</v>
      </c>
      <c r="R587" s="252">
        <f t="shared" si="311"/>
        <v>0</v>
      </c>
      <c r="S587" s="252">
        <f t="shared" si="311"/>
        <v>0</v>
      </c>
      <c r="T587" s="252">
        <f t="shared" si="311"/>
        <v>0</v>
      </c>
      <c r="U587" s="252">
        <f t="shared" si="311"/>
        <v>0</v>
      </c>
      <c r="V587" s="252">
        <f t="shared" si="311"/>
        <v>0</v>
      </c>
      <c r="W587" s="252">
        <f t="shared" si="311"/>
        <v>0</v>
      </c>
      <c r="X587" s="252">
        <f t="shared" si="311"/>
        <v>0</v>
      </c>
      <c r="Y587" s="252">
        <f t="shared" si="311"/>
        <v>0</v>
      </c>
      <c r="Z587" s="252">
        <f t="shared" si="311"/>
        <v>0</v>
      </c>
      <c r="AA587" s="252">
        <f t="shared" si="311"/>
        <v>0</v>
      </c>
      <c r="AB587" s="252">
        <f t="shared" si="311"/>
        <v>0</v>
      </c>
    </row>
    <row r="588" spans="2:28" hidden="1" outlineLevel="1">
      <c r="B588" s="556"/>
      <c r="C588" s="10">
        <f t="shared" ref="C588" si="312">C557</f>
        <v>0</v>
      </c>
      <c r="D588" s="1070">
        <f t="shared" ref="D588" si="313">$D369-D464</f>
        <v>0</v>
      </c>
      <c r="E588" s="252">
        <f t="shared" ref="E588:AB588" si="314">IF($K369="Natural",$D369-E464,IF(E$375&lt;$K369,$D588,0))</f>
        <v>0</v>
      </c>
      <c r="F588" s="252">
        <f t="shared" si="314"/>
        <v>0</v>
      </c>
      <c r="G588" s="252">
        <f t="shared" si="314"/>
        <v>0</v>
      </c>
      <c r="H588" s="252">
        <f t="shared" si="314"/>
        <v>0</v>
      </c>
      <c r="I588" s="252">
        <f t="shared" si="314"/>
        <v>0</v>
      </c>
      <c r="J588" s="252">
        <f t="shared" si="314"/>
        <v>0</v>
      </c>
      <c r="K588" s="252">
        <f t="shared" si="314"/>
        <v>0</v>
      </c>
      <c r="L588" s="252">
        <f t="shared" si="314"/>
        <v>0</v>
      </c>
      <c r="M588" s="252">
        <f t="shared" si="314"/>
        <v>0</v>
      </c>
      <c r="N588" s="252">
        <f t="shared" si="314"/>
        <v>0</v>
      </c>
      <c r="O588" s="252">
        <f t="shared" si="314"/>
        <v>0</v>
      </c>
      <c r="P588" s="252">
        <f t="shared" si="314"/>
        <v>0</v>
      </c>
      <c r="Q588" s="252">
        <f t="shared" si="314"/>
        <v>0</v>
      </c>
      <c r="R588" s="252">
        <f t="shared" si="314"/>
        <v>0</v>
      </c>
      <c r="S588" s="252">
        <f t="shared" si="314"/>
        <v>0</v>
      </c>
      <c r="T588" s="252">
        <f t="shared" si="314"/>
        <v>0</v>
      </c>
      <c r="U588" s="252">
        <f t="shared" si="314"/>
        <v>0</v>
      </c>
      <c r="V588" s="252">
        <f t="shared" si="314"/>
        <v>0</v>
      </c>
      <c r="W588" s="252">
        <f t="shared" si="314"/>
        <v>0</v>
      </c>
      <c r="X588" s="252">
        <f t="shared" si="314"/>
        <v>0</v>
      </c>
      <c r="Y588" s="252">
        <f t="shared" si="314"/>
        <v>0</v>
      </c>
      <c r="Z588" s="252">
        <f t="shared" si="314"/>
        <v>0</v>
      </c>
      <c r="AA588" s="252">
        <f t="shared" si="314"/>
        <v>0</v>
      </c>
      <c r="AB588" s="252">
        <f t="shared" si="314"/>
        <v>0</v>
      </c>
    </row>
    <row r="589" spans="2:28" hidden="1" outlineLevel="1">
      <c r="B589" s="556"/>
      <c r="C589" s="10">
        <f t="shared" ref="C589" si="315">C558</f>
        <v>0</v>
      </c>
      <c r="D589" s="1070">
        <f t="shared" ref="D589" si="316">$D370-D465</f>
        <v>0</v>
      </c>
      <c r="E589" s="252">
        <f t="shared" ref="E589:AB589" si="317">IF($K370="Natural",$D370-E465,IF(E$375&lt;$K370,$D589,0))</f>
        <v>0</v>
      </c>
      <c r="F589" s="252">
        <f t="shared" si="317"/>
        <v>0</v>
      </c>
      <c r="G589" s="252">
        <f t="shared" si="317"/>
        <v>0</v>
      </c>
      <c r="H589" s="252">
        <f t="shared" si="317"/>
        <v>0</v>
      </c>
      <c r="I589" s="252">
        <f t="shared" si="317"/>
        <v>0</v>
      </c>
      <c r="J589" s="252">
        <f t="shared" si="317"/>
        <v>0</v>
      </c>
      <c r="K589" s="252">
        <f t="shared" si="317"/>
        <v>0</v>
      </c>
      <c r="L589" s="252">
        <f t="shared" si="317"/>
        <v>0</v>
      </c>
      <c r="M589" s="252">
        <f t="shared" si="317"/>
        <v>0</v>
      </c>
      <c r="N589" s="252">
        <f t="shared" si="317"/>
        <v>0</v>
      </c>
      <c r="O589" s="252">
        <f t="shared" si="317"/>
        <v>0</v>
      </c>
      <c r="P589" s="252">
        <f t="shared" si="317"/>
        <v>0</v>
      </c>
      <c r="Q589" s="252">
        <f t="shared" si="317"/>
        <v>0</v>
      </c>
      <c r="R589" s="252">
        <f t="shared" si="317"/>
        <v>0</v>
      </c>
      <c r="S589" s="252">
        <f t="shared" si="317"/>
        <v>0</v>
      </c>
      <c r="T589" s="252">
        <f t="shared" si="317"/>
        <v>0</v>
      </c>
      <c r="U589" s="252">
        <f t="shared" si="317"/>
        <v>0</v>
      </c>
      <c r="V589" s="252">
        <f t="shared" si="317"/>
        <v>0</v>
      </c>
      <c r="W589" s="252">
        <f t="shared" si="317"/>
        <v>0</v>
      </c>
      <c r="X589" s="252">
        <f t="shared" si="317"/>
        <v>0</v>
      </c>
      <c r="Y589" s="252">
        <f t="shared" si="317"/>
        <v>0</v>
      </c>
      <c r="Z589" s="252">
        <f t="shared" si="317"/>
        <v>0</v>
      </c>
      <c r="AA589" s="252">
        <f t="shared" si="317"/>
        <v>0</v>
      </c>
      <c r="AB589" s="252">
        <f t="shared" si="317"/>
        <v>0</v>
      </c>
    </row>
    <row r="590" spans="2:28" hidden="1" outlineLevel="1">
      <c r="B590" s="556"/>
      <c r="C590" s="10">
        <f t="shared" ref="C590" si="318">C559</f>
        <v>0</v>
      </c>
      <c r="D590" s="1070">
        <f t="shared" ref="D590" si="319">$D371-D466</f>
        <v>0</v>
      </c>
      <c r="E590" s="252">
        <f t="shared" ref="E590:AB590" si="320">IF($K371="Natural",$D371-E466,IF(E$375&lt;$K371,$D590,0))</f>
        <v>0</v>
      </c>
      <c r="F590" s="252">
        <f t="shared" si="320"/>
        <v>0</v>
      </c>
      <c r="G590" s="252">
        <f t="shared" si="320"/>
        <v>0</v>
      </c>
      <c r="H590" s="252">
        <f t="shared" si="320"/>
        <v>0</v>
      </c>
      <c r="I590" s="252">
        <f t="shared" si="320"/>
        <v>0</v>
      </c>
      <c r="J590" s="252">
        <f t="shared" si="320"/>
        <v>0</v>
      </c>
      <c r="K590" s="252">
        <f t="shared" si="320"/>
        <v>0</v>
      </c>
      <c r="L590" s="252">
        <f t="shared" si="320"/>
        <v>0</v>
      </c>
      <c r="M590" s="252">
        <f t="shared" si="320"/>
        <v>0</v>
      </c>
      <c r="N590" s="252">
        <f t="shared" si="320"/>
        <v>0</v>
      </c>
      <c r="O590" s="252">
        <f t="shared" si="320"/>
        <v>0</v>
      </c>
      <c r="P590" s="252">
        <f t="shared" si="320"/>
        <v>0</v>
      </c>
      <c r="Q590" s="252">
        <f t="shared" si="320"/>
        <v>0</v>
      </c>
      <c r="R590" s="252">
        <f t="shared" si="320"/>
        <v>0</v>
      </c>
      <c r="S590" s="252">
        <f t="shared" si="320"/>
        <v>0</v>
      </c>
      <c r="T590" s="252">
        <f t="shared" si="320"/>
        <v>0</v>
      </c>
      <c r="U590" s="252">
        <f t="shared" si="320"/>
        <v>0</v>
      </c>
      <c r="V590" s="252">
        <f t="shared" si="320"/>
        <v>0</v>
      </c>
      <c r="W590" s="252">
        <f t="shared" si="320"/>
        <v>0</v>
      </c>
      <c r="X590" s="252">
        <f t="shared" si="320"/>
        <v>0</v>
      </c>
      <c r="Y590" s="252">
        <f t="shared" si="320"/>
        <v>0</v>
      </c>
      <c r="Z590" s="252">
        <f t="shared" si="320"/>
        <v>0</v>
      </c>
      <c r="AA590" s="252">
        <f t="shared" si="320"/>
        <v>0</v>
      </c>
      <c r="AB590" s="252">
        <f t="shared" si="320"/>
        <v>0</v>
      </c>
    </row>
    <row r="591" spans="2:28" hidden="1" outlineLevel="1">
      <c r="B591" s="556"/>
      <c r="C591" s="10">
        <f t="shared" ref="C591" si="321">C560</f>
        <v>0</v>
      </c>
      <c r="D591" s="1070">
        <f t="shared" ref="D591" si="322">$D372-D467</f>
        <v>0</v>
      </c>
      <c r="E591" s="252">
        <f t="shared" ref="E591:AB591" si="323">IF($K372="Natural",$D372-E467,IF(E$375&lt;$K372,$D591,0))</f>
        <v>0</v>
      </c>
      <c r="F591" s="252">
        <f t="shared" si="323"/>
        <v>0</v>
      </c>
      <c r="G591" s="252">
        <f t="shared" si="323"/>
        <v>0</v>
      </c>
      <c r="H591" s="252">
        <f t="shared" si="323"/>
        <v>0</v>
      </c>
      <c r="I591" s="252">
        <f t="shared" si="323"/>
        <v>0</v>
      </c>
      <c r="J591" s="252">
        <f t="shared" si="323"/>
        <v>0</v>
      </c>
      <c r="K591" s="252">
        <f t="shared" si="323"/>
        <v>0</v>
      </c>
      <c r="L591" s="252">
        <f t="shared" si="323"/>
        <v>0</v>
      </c>
      <c r="M591" s="252">
        <f t="shared" si="323"/>
        <v>0</v>
      </c>
      <c r="N591" s="252">
        <f t="shared" si="323"/>
        <v>0</v>
      </c>
      <c r="O591" s="252">
        <f t="shared" si="323"/>
        <v>0</v>
      </c>
      <c r="P591" s="252">
        <f t="shared" si="323"/>
        <v>0</v>
      </c>
      <c r="Q591" s="252">
        <f t="shared" si="323"/>
        <v>0</v>
      </c>
      <c r="R591" s="252">
        <f t="shared" si="323"/>
        <v>0</v>
      </c>
      <c r="S591" s="252">
        <f t="shared" si="323"/>
        <v>0</v>
      </c>
      <c r="T591" s="252">
        <f t="shared" si="323"/>
        <v>0</v>
      </c>
      <c r="U591" s="252">
        <f t="shared" si="323"/>
        <v>0</v>
      </c>
      <c r="V591" s="252">
        <f t="shared" si="323"/>
        <v>0</v>
      </c>
      <c r="W591" s="252">
        <f t="shared" si="323"/>
        <v>0</v>
      </c>
      <c r="X591" s="252">
        <f t="shared" si="323"/>
        <v>0</v>
      </c>
      <c r="Y591" s="252">
        <f t="shared" si="323"/>
        <v>0</v>
      </c>
      <c r="Z591" s="252">
        <f t="shared" si="323"/>
        <v>0</v>
      </c>
      <c r="AA591" s="252">
        <f t="shared" si="323"/>
        <v>0</v>
      </c>
      <c r="AB591" s="252">
        <f t="shared" si="323"/>
        <v>0</v>
      </c>
    </row>
    <row r="592" spans="2:28" hidden="1" outlineLevel="1">
      <c r="B592" s="556"/>
      <c r="C592" s="10">
        <f t="shared" ref="C592" si="324">C561</f>
        <v>0</v>
      </c>
      <c r="D592" s="1070">
        <f t="shared" ref="D592" si="325">$D373-D468</f>
        <v>0</v>
      </c>
      <c r="E592" s="252">
        <f t="shared" ref="E592:AB592" si="326">IF($K373="Natural",$D373-E468,IF(E$375&lt;$K373,$D592,0))</f>
        <v>0</v>
      </c>
      <c r="F592" s="252">
        <f t="shared" si="326"/>
        <v>0</v>
      </c>
      <c r="G592" s="252">
        <f t="shared" si="326"/>
        <v>0</v>
      </c>
      <c r="H592" s="252">
        <f t="shared" si="326"/>
        <v>0</v>
      </c>
      <c r="I592" s="252">
        <f t="shared" si="326"/>
        <v>0</v>
      </c>
      <c r="J592" s="252">
        <f t="shared" si="326"/>
        <v>0</v>
      </c>
      <c r="K592" s="252">
        <f t="shared" si="326"/>
        <v>0</v>
      </c>
      <c r="L592" s="252">
        <f t="shared" si="326"/>
        <v>0</v>
      </c>
      <c r="M592" s="252">
        <f t="shared" si="326"/>
        <v>0</v>
      </c>
      <c r="N592" s="252">
        <f t="shared" si="326"/>
        <v>0</v>
      </c>
      <c r="O592" s="252">
        <f t="shared" si="326"/>
        <v>0</v>
      </c>
      <c r="P592" s="252">
        <f t="shared" si="326"/>
        <v>0</v>
      </c>
      <c r="Q592" s="252">
        <f t="shared" si="326"/>
        <v>0</v>
      </c>
      <c r="R592" s="252">
        <f t="shared" si="326"/>
        <v>0</v>
      </c>
      <c r="S592" s="252">
        <f t="shared" si="326"/>
        <v>0</v>
      </c>
      <c r="T592" s="252">
        <f t="shared" si="326"/>
        <v>0</v>
      </c>
      <c r="U592" s="252">
        <f t="shared" si="326"/>
        <v>0</v>
      </c>
      <c r="V592" s="252">
        <f t="shared" si="326"/>
        <v>0</v>
      </c>
      <c r="W592" s="252">
        <f t="shared" si="326"/>
        <v>0</v>
      </c>
      <c r="X592" s="252">
        <f t="shared" si="326"/>
        <v>0</v>
      </c>
      <c r="Y592" s="252">
        <f t="shared" si="326"/>
        <v>0</v>
      </c>
      <c r="Z592" s="252">
        <f t="shared" si="326"/>
        <v>0</v>
      </c>
      <c r="AA592" s="252">
        <f t="shared" si="326"/>
        <v>0</v>
      </c>
      <c r="AB592" s="252">
        <f t="shared" si="326"/>
        <v>0</v>
      </c>
    </row>
    <row r="593" spans="2:28" hidden="1" outlineLevel="1">
      <c r="B593" s="556"/>
      <c r="C593" s="21" t="s">
        <v>287</v>
      </c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</row>
    <row r="594" spans="2:28" hidden="1" outlineLevel="1">
      <c r="B594" s="556"/>
      <c r="C594" s="4" t="str">
        <f>C563</f>
        <v>Studio</v>
      </c>
      <c r="E594" s="4">
        <f>SUM($E532:E532)</f>
        <v>0</v>
      </c>
      <c r="F594" s="4">
        <f>SUM($E532:F532)</f>
        <v>0</v>
      </c>
      <c r="G594" s="4">
        <f>SUM($E532:G532)</f>
        <v>0</v>
      </c>
      <c r="H594" s="4">
        <f>SUM($E532:H532)</f>
        <v>0</v>
      </c>
      <c r="I594" s="4">
        <f>SUM($E532:I532)</f>
        <v>0</v>
      </c>
      <c r="J594" s="4">
        <f>SUM($E532:J532)</f>
        <v>0</v>
      </c>
      <c r="K594" s="4">
        <f>SUM($E532:K532)</f>
        <v>0</v>
      </c>
      <c r="L594" s="4">
        <f>SUM($E532:L532)</f>
        <v>0</v>
      </c>
      <c r="M594" s="4">
        <f>SUM($E532:M532)</f>
        <v>0</v>
      </c>
      <c r="N594" s="4">
        <f>SUM($E532:N532)</f>
        <v>2</v>
      </c>
      <c r="O594" s="4">
        <f>SUM($E532:O532)</f>
        <v>4</v>
      </c>
      <c r="P594" s="4">
        <f>SUM($E532:P532)</f>
        <v>4</v>
      </c>
      <c r="Q594" s="4">
        <f>SUM($E532:Q532)</f>
        <v>4</v>
      </c>
      <c r="R594" s="4">
        <f>SUM($E532:R532)</f>
        <v>4</v>
      </c>
      <c r="S594" s="4">
        <f>SUM($E532:S532)</f>
        <v>4</v>
      </c>
      <c r="T594" s="4">
        <f>SUM($E532:T532)</f>
        <v>4</v>
      </c>
      <c r="U594" s="4">
        <f>SUM($E532:U532)</f>
        <v>4</v>
      </c>
      <c r="V594" s="4">
        <f>SUM($E532:V532)</f>
        <v>4</v>
      </c>
      <c r="W594" s="4">
        <f>SUM($E532:W532)</f>
        <v>4</v>
      </c>
      <c r="X594" s="4">
        <f>SUM($E532:X532)</f>
        <v>4</v>
      </c>
      <c r="Y594" s="4">
        <f>SUM($E532:Y532)</f>
        <v>4</v>
      </c>
      <c r="Z594" s="4">
        <f>SUM($E532:Z532)</f>
        <v>4</v>
      </c>
      <c r="AA594" s="4">
        <f>SUM($E532:AA532)</f>
        <v>4</v>
      </c>
      <c r="AB594" s="4">
        <f>SUM($E532:AB532)</f>
        <v>4</v>
      </c>
    </row>
    <row r="595" spans="2:28" hidden="1" outlineLevel="1">
      <c r="B595" s="556"/>
      <c r="C595" s="4" t="str">
        <f>C564</f>
        <v xml:space="preserve">1 Bed / 1 Bath </v>
      </c>
      <c r="E595" s="4">
        <f>SUM($E533:E533)</f>
        <v>0</v>
      </c>
      <c r="F595" s="4">
        <f>SUM($E533:F533)</f>
        <v>0</v>
      </c>
      <c r="G595" s="4">
        <f>SUM($E533:G533)</f>
        <v>0</v>
      </c>
      <c r="H595" s="4">
        <f>SUM($E533:H533)</f>
        <v>0</v>
      </c>
      <c r="I595" s="4">
        <f>SUM($E533:I533)</f>
        <v>0</v>
      </c>
      <c r="J595" s="4">
        <f>SUM($E533:J533)</f>
        <v>0</v>
      </c>
      <c r="K595" s="4">
        <f>SUM($E533:K533)</f>
        <v>0</v>
      </c>
      <c r="L595" s="4">
        <f>SUM($E533:L533)</f>
        <v>0</v>
      </c>
      <c r="M595" s="4">
        <f>SUM($E533:M533)</f>
        <v>0</v>
      </c>
      <c r="N595" s="4">
        <f>SUM($E533:N533)</f>
        <v>0</v>
      </c>
      <c r="O595" s="4">
        <f>SUM($E533:O533)</f>
        <v>0</v>
      </c>
      <c r="P595" s="4">
        <f>SUM($E533:P533)</f>
        <v>0</v>
      </c>
      <c r="Q595" s="4">
        <f>SUM($E533:Q533)</f>
        <v>0</v>
      </c>
      <c r="R595" s="4">
        <f>SUM($E533:R533)</f>
        <v>0</v>
      </c>
      <c r="S595" s="4">
        <f>SUM($E533:S533)</f>
        <v>0</v>
      </c>
      <c r="T595" s="4">
        <f>SUM($E533:T533)</f>
        <v>0</v>
      </c>
      <c r="U595" s="4">
        <f>SUM($E533:U533)</f>
        <v>0</v>
      </c>
      <c r="V595" s="4">
        <f>SUM($E533:V533)</f>
        <v>0</v>
      </c>
      <c r="W595" s="4">
        <f>SUM($E533:W533)</f>
        <v>0</v>
      </c>
      <c r="X595" s="4">
        <f>SUM($E533:X533)</f>
        <v>0</v>
      </c>
      <c r="Y595" s="4">
        <f>SUM($E533:Y533)</f>
        <v>0</v>
      </c>
      <c r="Z595" s="4">
        <f>SUM($E533:Z533)</f>
        <v>0</v>
      </c>
      <c r="AA595" s="4">
        <f>SUM($E533:AA533)</f>
        <v>0</v>
      </c>
      <c r="AB595" s="4">
        <f>SUM($E533:AB533)</f>
        <v>0</v>
      </c>
    </row>
    <row r="596" spans="2:28" hidden="1" outlineLevel="1">
      <c r="B596" s="556"/>
      <c r="C596" s="4" t="str">
        <f>C565</f>
        <v xml:space="preserve">1 Bed / 1 Bath </v>
      </c>
      <c r="E596" s="4">
        <f>SUM($E534:E534)</f>
        <v>0</v>
      </c>
      <c r="F596" s="4">
        <f>SUM($E534:F534)</f>
        <v>0</v>
      </c>
      <c r="G596" s="4">
        <f>SUM($E534:G534)</f>
        <v>0</v>
      </c>
      <c r="H596" s="4">
        <f>SUM($E534:H534)</f>
        <v>0</v>
      </c>
      <c r="I596" s="4">
        <f>SUM($E534:I534)</f>
        <v>0</v>
      </c>
      <c r="J596" s="4">
        <f>SUM($E534:J534)</f>
        <v>0</v>
      </c>
      <c r="K596" s="4">
        <f>SUM($E534:K534)</f>
        <v>0</v>
      </c>
      <c r="L596" s="4">
        <f>SUM($E534:L534)</f>
        <v>0</v>
      </c>
      <c r="M596" s="4">
        <f>SUM($E534:M534)</f>
        <v>0</v>
      </c>
      <c r="N596" s="4">
        <f>SUM($E534:N534)</f>
        <v>2</v>
      </c>
      <c r="O596" s="4">
        <f>SUM($E534:O534)</f>
        <v>2</v>
      </c>
      <c r="P596" s="4">
        <f>SUM($E534:P534)</f>
        <v>4</v>
      </c>
      <c r="Q596" s="4">
        <f>SUM($E534:Q534)</f>
        <v>4</v>
      </c>
      <c r="R596" s="4">
        <f>SUM($E534:R534)</f>
        <v>4</v>
      </c>
      <c r="S596" s="4">
        <f>SUM($E534:S534)</f>
        <v>4</v>
      </c>
      <c r="T596" s="4">
        <f>SUM($E534:T534)</f>
        <v>4</v>
      </c>
      <c r="U596" s="4">
        <f>SUM($E534:U534)</f>
        <v>4</v>
      </c>
      <c r="V596" s="4">
        <f>SUM($E534:V534)</f>
        <v>4</v>
      </c>
      <c r="W596" s="4">
        <f>SUM($E534:W534)</f>
        <v>4</v>
      </c>
      <c r="X596" s="4">
        <f>SUM($E534:X534)</f>
        <v>4</v>
      </c>
      <c r="Y596" s="4">
        <f>SUM($E534:Y534)</f>
        <v>4</v>
      </c>
      <c r="Z596" s="4">
        <f>SUM($E534:Z534)</f>
        <v>4</v>
      </c>
      <c r="AA596" s="4">
        <f>SUM($E534:AA534)</f>
        <v>4</v>
      </c>
      <c r="AB596" s="4">
        <f>SUM($E534:AB534)</f>
        <v>4</v>
      </c>
    </row>
    <row r="597" spans="2:28" hidden="1" outlineLevel="1">
      <c r="B597" s="556"/>
      <c r="C597" s="4" t="str">
        <f>C566</f>
        <v xml:space="preserve">1 Bed / 1 Bath </v>
      </c>
      <c r="E597" s="4">
        <f>SUM($E535:E535)</f>
        <v>0</v>
      </c>
      <c r="F597" s="4">
        <f>SUM($E535:F535)</f>
        <v>0</v>
      </c>
      <c r="G597" s="4">
        <f>SUM($E535:G535)</f>
        <v>0</v>
      </c>
      <c r="H597" s="4">
        <f>SUM($E535:H535)</f>
        <v>0</v>
      </c>
      <c r="I597" s="4">
        <f>SUM($E535:I535)</f>
        <v>0</v>
      </c>
      <c r="J597" s="4">
        <f>SUM($E535:J535)</f>
        <v>0</v>
      </c>
      <c r="K597" s="4">
        <f>SUM($E535:K535)</f>
        <v>0</v>
      </c>
      <c r="L597" s="4">
        <f>SUM($E535:L535)</f>
        <v>0</v>
      </c>
      <c r="M597" s="4">
        <f>SUM($E535:M535)</f>
        <v>0</v>
      </c>
      <c r="N597" s="4">
        <f>SUM($E535:N535)</f>
        <v>0</v>
      </c>
      <c r="O597" s="4">
        <f>SUM($E535:O535)</f>
        <v>0</v>
      </c>
      <c r="P597" s="4">
        <f>SUM($E535:P535)</f>
        <v>0</v>
      </c>
      <c r="Q597" s="4">
        <f>SUM($E535:Q535)</f>
        <v>0</v>
      </c>
      <c r="R597" s="4">
        <f>SUM($E535:R535)</f>
        <v>0</v>
      </c>
      <c r="S597" s="4">
        <f>SUM($E535:S535)</f>
        <v>0</v>
      </c>
      <c r="T597" s="4">
        <f>SUM($E535:T535)</f>
        <v>0</v>
      </c>
      <c r="U597" s="4">
        <f>SUM($E535:U535)</f>
        <v>0</v>
      </c>
      <c r="V597" s="4">
        <f>SUM($E535:V535)</f>
        <v>0</v>
      </c>
      <c r="W597" s="4">
        <f>SUM($E535:W535)</f>
        <v>0</v>
      </c>
      <c r="X597" s="4">
        <f>SUM($E535:X535)</f>
        <v>0</v>
      </c>
      <c r="Y597" s="4">
        <f>SUM($E535:Y535)</f>
        <v>0</v>
      </c>
      <c r="Z597" s="4">
        <f>SUM($E535:Z535)</f>
        <v>0</v>
      </c>
      <c r="AA597" s="4">
        <f>SUM($E535:AA535)</f>
        <v>0</v>
      </c>
      <c r="AB597" s="4">
        <f>SUM($E535:AB535)</f>
        <v>0</v>
      </c>
    </row>
    <row r="598" spans="2:28" hidden="1" outlineLevel="1">
      <c r="B598" s="556"/>
      <c r="C598" s="10" t="str">
        <f t="shared" ref="C598" si="327">C567</f>
        <v xml:space="preserve">2 Bed / 1 Bath </v>
      </c>
      <c r="E598" s="4">
        <f>SUM($E536:E536)</f>
        <v>0</v>
      </c>
      <c r="F598" s="4">
        <f>SUM($E536:F536)</f>
        <v>0</v>
      </c>
      <c r="G598" s="4">
        <f>SUM($E536:G536)</f>
        <v>0</v>
      </c>
      <c r="H598" s="4">
        <f>SUM($E536:H536)</f>
        <v>0</v>
      </c>
      <c r="I598" s="4">
        <f>SUM($E536:I536)</f>
        <v>0</v>
      </c>
      <c r="J598" s="4">
        <f>SUM($E536:J536)</f>
        <v>0</v>
      </c>
      <c r="K598" s="4">
        <f>SUM($E536:K536)</f>
        <v>0</v>
      </c>
      <c r="L598" s="4">
        <f>SUM($E536:L536)</f>
        <v>0</v>
      </c>
      <c r="M598" s="4">
        <f>SUM($E536:M536)</f>
        <v>0</v>
      </c>
      <c r="N598" s="4">
        <f>SUM($E536:N536)</f>
        <v>0</v>
      </c>
      <c r="O598" s="4">
        <f>SUM($E536:O536)</f>
        <v>0</v>
      </c>
      <c r="P598" s="4">
        <f>SUM($E536:P536)</f>
        <v>0</v>
      </c>
      <c r="Q598" s="4">
        <f>SUM($E536:Q536)</f>
        <v>0</v>
      </c>
      <c r="R598" s="4">
        <f>SUM($E536:R536)</f>
        <v>0</v>
      </c>
      <c r="S598" s="4">
        <f>SUM($E536:S536)</f>
        <v>0</v>
      </c>
      <c r="T598" s="4">
        <f>SUM($E536:T536)</f>
        <v>0</v>
      </c>
      <c r="U598" s="4">
        <f>SUM($E536:U536)</f>
        <v>0</v>
      </c>
      <c r="V598" s="4">
        <f>SUM($E536:V536)</f>
        <v>0</v>
      </c>
      <c r="W598" s="4">
        <f>SUM($E536:W536)</f>
        <v>0</v>
      </c>
      <c r="X598" s="4">
        <f>SUM($E536:X536)</f>
        <v>0</v>
      </c>
      <c r="Y598" s="4">
        <f>SUM($E536:Y536)</f>
        <v>0</v>
      </c>
      <c r="Z598" s="4">
        <f>SUM($E536:Z536)</f>
        <v>0</v>
      </c>
      <c r="AA598" s="4">
        <f>SUM($E536:AA536)</f>
        <v>0</v>
      </c>
      <c r="AB598" s="4">
        <f>SUM($E536:AB536)</f>
        <v>0</v>
      </c>
    </row>
    <row r="599" spans="2:28" hidden="1" outlineLevel="1">
      <c r="B599" s="556"/>
      <c r="C599" s="10" t="str">
        <f t="shared" ref="C599" si="328">C568</f>
        <v xml:space="preserve">2 Bed / 1 Bath </v>
      </c>
      <c r="E599" s="4">
        <f>SUM($E537:E537)</f>
        <v>0</v>
      </c>
      <c r="F599" s="4">
        <f>SUM($E537:F537)</f>
        <v>0</v>
      </c>
      <c r="G599" s="4">
        <f>SUM($E537:G537)</f>
        <v>0</v>
      </c>
      <c r="H599" s="4">
        <f>SUM($E537:H537)</f>
        <v>0</v>
      </c>
      <c r="I599" s="4">
        <f>SUM($E537:I537)</f>
        <v>0</v>
      </c>
      <c r="J599" s="4">
        <f>SUM($E537:J537)</f>
        <v>0</v>
      </c>
      <c r="K599" s="4">
        <f>SUM($E537:K537)</f>
        <v>0</v>
      </c>
      <c r="L599" s="4">
        <f>SUM($E537:L537)</f>
        <v>0</v>
      </c>
      <c r="M599" s="4">
        <f>SUM($E537:M537)</f>
        <v>0</v>
      </c>
      <c r="N599" s="4">
        <f>SUM($E537:N537)</f>
        <v>0</v>
      </c>
      <c r="O599" s="4">
        <f>SUM($E537:O537)</f>
        <v>0</v>
      </c>
      <c r="P599" s="4">
        <f>SUM($E537:P537)</f>
        <v>0</v>
      </c>
      <c r="Q599" s="4">
        <f>SUM($E537:Q537)</f>
        <v>0</v>
      </c>
      <c r="R599" s="4">
        <f>SUM($E537:R537)</f>
        <v>0</v>
      </c>
      <c r="S599" s="4">
        <f>SUM($E537:S537)</f>
        <v>0</v>
      </c>
      <c r="T599" s="4">
        <f>SUM($E537:T537)</f>
        <v>0</v>
      </c>
      <c r="U599" s="4">
        <f>SUM($E537:U537)</f>
        <v>0</v>
      </c>
      <c r="V599" s="4">
        <f>SUM($E537:V537)</f>
        <v>0</v>
      </c>
      <c r="W599" s="4">
        <f>SUM($E537:W537)</f>
        <v>0</v>
      </c>
      <c r="X599" s="4">
        <f>SUM($E537:X537)</f>
        <v>0</v>
      </c>
      <c r="Y599" s="4">
        <f>SUM($E537:Y537)</f>
        <v>0</v>
      </c>
      <c r="Z599" s="4">
        <f>SUM($E537:Z537)</f>
        <v>0</v>
      </c>
      <c r="AA599" s="4">
        <f>SUM($E537:AA537)</f>
        <v>0</v>
      </c>
      <c r="AB599" s="4">
        <f>SUM($E537:AB537)</f>
        <v>0</v>
      </c>
    </row>
    <row r="600" spans="2:28" hidden="1" outlineLevel="1">
      <c r="B600" s="556"/>
      <c r="C600" s="10" t="str">
        <f t="shared" ref="C600" si="329">C569</f>
        <v xml:space="preserve">2 Bed / 1 Bath </v>
      </c>
      <c r="E600" s="4">
        <f>SUM($E538:E538)</f>
        <v>0</v>
      </c>
      <c r="F600" s="4">
        <f>SUM($E538:F538)</f>
        <v>0</v>
      </c>
      <c r="G600" s="4">
        <f>SUM($E538:G538)</f>
        <v>0</v>
      </c>
      <c r="H600" s="4">
        <f>SUM($E538:H538)</f>
        <v>0</v>
      </c>
      <c r="I600" s="4">
        <f>SUM($E538:I538)</f>
        <v>0</v>
      </c>
      <c r="J600" s="4">
        <f>SUM($E538:J538)</f>
        <v>0</v>
      </c>
      <c r="K600" s="4">
        <f>SUM($E538:K538)</f>
        <v>0</v>
      </c>
      <c r="L600" s="4">
        <f>SUM($E538:L538)</f>
        <v>0</v>
      </c>
      <c r="M600" s="4">
        <f>SUM($E538:M538)</f>
        <v>0</v>
      </c>
      <c r="N600" s="4">
        <f>SUM($E538:N538)</f>
        <v>1</v>
      </c>
      <c r="O600" s="4">
        <f>SUM($E538:O538)</f>
        <v>2</v>
      </c>
      <c r="P600" s="4">
        <f>SUM($E538:P538)</f>
        <v>3</v>
      </c>
      <c r="Q600" s="4">
        <f>SUM($E538:Q538)</f>
        <v>4</v>
      </c>
      <c r="R600" s="4">
        <f>SUM($E538:R538)</f>
        <v>4</v>
      </c>
      <c r="S600" s="4">
        <f>SUM($E538:S538)</f>
        <v>4</v>
      </c>
      <c r="T600" s="4">
        <f>SUM($E538:T538)</f>
        <v>4</v>
      </c>
      <c r="U600" s="4">
        <f>SUM($E538:U538)</f>
        <v>4</v>
      </c>
      <c r="V600" s="4">
        <f>SUM($E538:V538)</f>
        <v>4</v>
      </c>
      <c r="W600" s="4">
        <f>SUM($E538:W538)</f>
        <v>4</v>
      </c>
      <c r="X600" s="4">
        <f>SUM($E538:X538)</f>
        <v>4</v>
      </c>
      <c r="Y600" s="4">
        <f>SUM($E538:Y538)</f>
        <v>4</v>
      </c>
      <c r="Z600" s="4">
        <f>SUM($E538:Z538)</f>
        <v>4</v>
      </c>
      <c r="AA600" s="4">
        <f>SUM($E538:AA538)</f>
        <v>4</v>
      </c>
      <c r="AB600" s="4">
        <f>SUM($E538:AB538)</f>
        <v>4</v>
      </c>
    </row>
    <row r="601" spans="2:28" hidden="1" outlineLevel="1">
      <c r="B601" s="556"/>
      <c r="C601" s="10" t="str">
        <f t="shared" ref="C601" si="330">C570</f>
        <v xml:space="preserve">2 Bed / 2 Bath </v>
      </c>
      <c r="E601" s="4">
        <f>SUM($E539:E539)</f>
        <v>0</v>
      </c>
      <c r="F601" s="4">
        <f>SUM($E539:F539)</f>
        <v>0</v>
      </c>
      <c r="G601" s="4">
        <f>SUM($E539:G539)</f>
        <v>0</v>
      </c>
      <c r="H601" s="4">
        <f>SUM($E539:H539)</f>
        <v>0</v>
      </c>
      <c r="I601" s="4">
        <f>SUM($E539:I539)</f>
        <v>0</v>
      </c>
      <c r="J601" s="4">
        <f>SUM($E539:J539)</f>
        <v>0</v>
      </c>
      <c r="K601" s="4">
        <f>SUM($E539:K539)</f>
        <v>0</v>
      </c>
      <c r="L601" s="4">
        <f>SUM($E539:L539)</f>
        <v>0</v>
      </c>
      <c r="M601" s="4">
        <f>SUM($E539:M539)</f>
        <v>0</v>
      </c>
      <c r="N601" s="4">
        <f>SUM($E539:N539)</f>
        <v>0</v>
      </c>
      <c r="O601" s="4">
        <f>SUM($E539:O539)</f>
        <v>0</v>
      </c>
      <c r="P601" s="4">
        <f>SUM($E539:P539)</f>
        <v>0</v>
      </c>
      <c r="Q601" s="4">
        <f>SUM($E539:Q539)</f>
        <v>0</v>
      </c>
      <c r="R601" s="4">
        <f>SUM($E539:R539)</f>
        <v>0</v>
      </c>
      <c r="S601" s="4">
        <f>SUM($E539:S539)</f>
        <v>0</v>
      </c>
      <c r="T601" s="4">
        <f>SUM($E539:T539)</f>
        <v>0</v>
      </c>
      <c r="U601" s="4">
        <f>SUM($E539:U539)</f>
        <v>0</v>
      </c>
      <c r="V601" s="4">
        <f>SUM($E539:V539)</f>
        <v>0</v>
      </c>
      <c r="W601" s="4">
        <f>SUM($E539:W539)</f>
        <v>0</v>
      </c>
      <c r="X601" s="4">
        <f>SUM($E539:X539)</f>
        <v>0</v>
      </c>
      <c r="Y601" s="4">
        <f>SUM($E539:Y539)</f>
        <v>0</v>
      </c>
      <c r="Z601" s="4">
        <f>SUM($E539:Z539)</f>
        <v>0</v>
      </c>
      <c r="AA601" s="4">
        <f>SUM($E539:AA539)</f>
        <v>0</v>
      </c>
      <c r="AB601" s="4">
        <f>SUM($E539:AB539)</f>
        <v>0</v>
      </c>
    </row>
    <row r="602" spans="2:28" hidden="1" outlineLevel="1">
      <c r="B602" s="556"/>
      <c r="C602" s="10" t="str">
        <f t="shared" ref="C602" si="331">C571</f>
        <v>2 Bed / 1 Bath + Den</v>
      </c>
      <c r="E602" s="4">
        <f>SUM($E540:E540)</f>
        <v>0</v>
      </c>
      <c r="F602" s="4">
        <f>SUM($E540:F540)</f>
        <v>0</v>
      </c>
      <c r="G602" s="4">
        <f>SUM($E540:G540)</f>
        <v>0</v>
      </c>
      <c r="H602" s="4">
        <f>SUM($E540:H540)</f>
        <v>0</v>
      </c>
      <c r="I602" s="4">
        <f>SUM($E540:I540)</f>
        <v>0</v>
      </c>
      <c r="J602" s="4">
        <f>SUM($E540:J540)</f>
        <v>0</v>
      </c>
      <c r="K602" s="4">
        <f>SUM($E540:K540)</f>
        <v>0</v>
      </c>
      <c r="L602" s="4">
        <f>SUM($E540:L540)</f>
        <v>0</v>
      </c>
      <c r="M602" s="4">
        <f>SUM($E540:M540)</f>
        <v>0</v>
      </c>
      <c r="N602" s="4">
        <f>SUM($E540:N540)</f>
        <v>0</v>
      </c>
      <c r="O602" s="4">
        <f>SUM($E540:O540)</f>
        <v>0</v>
      </c>
      <c r="P602" s="4">
        <f>SUM($E540:P540)</f>
        <v>0</v>
      </c>
      <c r="Q602" s="4">
        <f>SUM($E540:Q540)</f>
        <v>0</v>
      </c>
      <c r="R602" s="4">
        <f>SUM($E540:R540)</f>
        <v>0</v>
      </c>
      <c r="S602" s="4">
        <f>SUM($E540:S540)</f>
        <v>0</v>
      </c>
      <c r="T602" s="4">
        <f>SUM($E540:T540)</f>
        <v>0</v>
      </c>
      <c r="U602" s="4">
        <f>SUM($E540:U540)</f>
        <v>0</v>
      </c>
      <c r="V602" s="4">
        <f>SUM($E540:V540)</f>
        <v>0</v>
      </c>
      <c r="W602" s="4">
        <f>SUM($E540:W540)</f>
        <v>0</v>
      </c>
      <c r="X602" s="4">
        <f>SUM($E540:X540)</f>
        <v>0</v>
      </c>
      <c r="Y602" s="4">
        <f>SUM($E540:Y540)</f>
        <v>0</v>
      </c>
      <c r="Z602" s="4">
        <f>SUM($E540:Z540)</f>
        <v>0</v>
      </c>
      <c r="AA602" s="4">
        <f>SUM($E540:AA540)</f>
        <v>0</v>
      </c>
      <c r="AB602" s="4">
        <f>SUM($E540:AB540)</f>
        <v>0</v>
      </c>
    </row>
    <row r="603" spans="2:28" hidden="1" outlineLevel="1">
      <c r="B603" s="556"/>
      <c r="C603" s="10" t="str">
        <f t="shared" ref="C603" si="332">C572</f>
        <v xml:space="preserve">2 Bed / 2 Bath </v>
      </c>
      <c r="E603" s="4">
        <f>SUM($E541:E541)</f>
        <v>0</v>
      </c>
      <c r="F603" s="4">
        <f>SUM($E541:F541)</f>
        <v>0</v>
      </c>
      <c r="G603" s="4">
        <f>SUM($E541:G541)</f>
        <v>0</v>
      </c>
      <c r="H603" s="4">
        <f>SUM($E541:H541)</f>
        <v>0</v>
      </c>
      <c r="I603" s="4">
        <f>SUM($E541:I541)</f>
        <v>0</v>
      </c>
      <c r="J603" s="4">
        <f>SUM($E541:J541)</f>
        <v>0</v>
      </c>
      <c r="K603" s="4">
        <f>SUM($E541:K541)</f>
        <v>0</v>
      </c>
      <c r="L603" s="4">
        <f>SUM($E541:L541)</f>
        <v>0</v>
      </c>
      <c r="M603" s="4">
        <f>SUM($E541:M541)</f>
        <v>0</v>
      </c>
      <c r="N603" s="4">
        <f>SUM($E541:N541)</f>
        <v>0</v>
      </c>
      <c r="O603" s="4">
        <f>SUM($E541:O541)</f>
        <v>0</v>
      </c>
      <c r="P603" s="4">
        <f>SUM($E541:P541)</f>
        <v>0</v>
      </c>
      <c r="Q603" s="4">
        <f>SUM($E541:Q541)</f>
        <v>0</v>
      </c>
      <c r="R603" s="4">
        <f>SUM($E541:R541)</f>
        <v>0</v>
      </c>
      <c r="S603" s="4">
        <f>SUM($E541:S541)</f>
        <v>0</v>
      </c>
      <c r="T603" s="4">
        <f>SUM($E541:T541)</f>
        <v>0</v>
      </c>
      <c r="U603" s="4">
        <f>SUM($E541:U541)</f>
        <v>0</v>
      </c>
      <c r="V603" s="4">
        <f>SUM($E541:V541)</f>
        <v>0</v>
      </c>
      <c r="W603" s="4">
        <f>SUM($E541:W541)</f>
        <v>0</v>
      </c>
      <c r="X603" s="4">
        <f>SUM($E541:X541)</f>
        <v>0</v>
      </c>
      <c r="Y603" s="4">
        <f>SUM($E541:Y541)</f>
        <v>0</v>
      </c>
      <c r="Z603" s="4">
        <f>SUM($E541:Z541)</f>
        <v>0</v>
      </c>
      <c r="AA603" s="4">
        <f>SUM($E541:AA541)</f>
        <v>0</v>
      </c>
      <c r="AB603" s="4">
        <f>SUM($E541:AB541)</f>
        <v>0</v>
      </c>
    </row>
    <row r="604" spans="2:28" hidden="1" outlineLevel="1">
      <c r="B604" s="556"/>
      <c r="C604" s="10" t="str">
        <f t="shared" ref="C604" si="333">C573</f>
        <v xml:space="preserve">2 Bed / 1.5 Bath </v>
      </c>
      <c r="E604" s="4">
        <f>SUM($E542:E542)</f>
        <v>0</v>
      </c>
      <c r="F604" s="4">
        <f>SUM($E542:F542)</f>
        <v>0</v>
      </c>
      <c r="G604" s="4">
        <f>SUM($E542:G542)</f>
        <v>0</v>
      </c>
      <c r="H604" s="4">
        <f>SUM($E542:H542)</f>
        <v>0</v>
      </c>
      <c r="I604" s="4">
        <f>SUM($E542:I542)</f>
        <v>0</v>
      </c>
      <c r="J604" s="4">
        <f>SUM($E542:J542)</f>
        <v>0</v>
      </c>
      <c r="K604" s="4">
        <f>SUM($E542:K542)</f>
        <v>0</v>
      </c>
      <c r="L604" s="4">
        <f>SUM($E542:L542)</f>
        <v>0</v>
      </c>
      <c r="M604" s="4">
        <f>SUM($E542:M542)</f>
        <v>0</v>
      </c>
      <c r="N604" s="4">
        <f>SUM($E542:N542)</f>
        <v>0</v>
      </c>
      <c r="O604" s="4">
        <f>SUM($E542:O542)</f>
        <v>0</v>
      </c>
      <c r="P604" s="4">
        <f>SUM($E542:P542)</f>
        <v>1</v>
      </c>
      <c r="Q604" s="4">
        <f>SUM($E542:Q542)</f>
        <v>1</v>
      </c>
      <c r="R604" s="4">
        <f>SUM($E542:R542)</f>
        <v>1</v>
      </c>
      <c r="S604" s="4">
        <f>SUM($E542:S542)</f>
        <v>2</v>
      </c>
      <c r="T604" s="4">
        <f>SUM($E542:T542)</f>
        <v>2</v>
      </c>
      <c r="U604" s="4">
        <f>SUM($E542:U542)</f>
        <v>2</v>
      </c>
      <c r="V604" s="4">
        <f>SUM($E542:V542)</f>
        <v>2</v>
      </c>
      <c r="W604" s="4">
        <f>SUM($E542:W542)</f>
        <v>2</v>
      </c>
      <c r="X604" s="4">
        <f>SUM($E542:X542)</f>
        <v>2</v>
      </c>
      <c r="Y604" s="4">
        <f>SUM($E542:Y542)</f>
        <v>2</v>
      </c>
      <c r="Z604" s="4">
        <f>SUM($E542:Z542)</f>
        <v>2</v>
      </c>
      <c r="AA604" s="4">
        <f>SUM($E542:AA542)</f>
        <v>2</v>
      </c>
      <c r="AB604" s="4">
        <f>SUM($E542:AB542)</f>
        <v>2</v>
      </c>
    </row>
    <row r="605" spans="2:28" hidden="1" outlineLevel="1">
      <c r="B605" s="556"/>
      <c r="C605" s="10" t="str">
        <f t="shared" ref="C605" si="334">C574</f>
        <v xml:space="preserve">3 Bed / 2 Bath </v>
      </c>
      <c r="E605" s="4">
        <f>SUM($E543:E543)</f>
        <v>0</v>
      </c>
      <c r="F605" s="4">
        <f>SUM($E543:F543)</f>
        <v>0</v>
      </c>
      <c r="G605" s="4">
        <f>SUM($E543:G543)</f>
        <v>0</v>
      </c>
      <c r="H605" s="4">
        <f>SUM($E543:H543)</f>
        <v>0</v>
      </c>
      <c r="I605" s="4">
        <f>SUM($E543:I543)</f>
        <v>0</v>
      </c>
      <c r="J605" s="4">
        <f>SUM($E543:J543)</f>
        <v>0</v>
      </c>
      <c r="K605" s="4">
        <f>SUM($E543:K543)</f>
        <v>0</v>
      </c>
      <c r="L605" s="4">
        <f>SUM($E543:L543)</f>
        <v>0</v>
      </c>
      <c r="M605" s="4">
        <f>SUM($E543:M543)</f>
        <v>0</v>
      </c>
      <c r="N605" s="4">
        <f>SUM($E543:N543)</f>
        <v>0</v>
      </c>
      <c r="O605" s="4">
        <f>SUM($E543:O543)</f>
        <v>0</v>
      </c>
      <c r="P605" s="4">
        <f>SUM($E543:P543)</f>
        <v>0</v>
      </c>
      <c r="Q605" s="4">
        <f>SUM($E543:Q543)</f>
        <v>0</v>
      </c>
      <c r="R605" s="4">
        <f>SUM($E543:R543)</f>
        <v>0</v>
      </c>
      <c r="S605" s="4">
        <f>SUM($E543:S543)</f>
        <v>0</v>
      </c>
      <c r="T605" s="4">
        <f>SUM($E543:T543)</f>
        <v>0</v>
      </c>
      <c r="U605" s="4">
        <f>SUM($E543:U543)</f>
        <v>0</v>
      </c>
      <c r="V605" s="4">
        <f>SUM($E543:V543)</f>
        <v>0</v>
      </c>
      <c r="W605" s="4">
        <f>SUM($E543:W543)</f>
        <v>0</v>
      </c>
      <c r="X605" s="4">
        <f>SUM($E543:X543)</f>
        <v>0</v>
      </c>
      <c r="Y605" s="4">
        <f>SUM($E543:Y543)</f>
        <v>0</v>
      </c>
      <c r="Z605" s="4">
        <f>SUM($E543:Z543)</f>
        <v>0</v>
      </c>
      <c r="AA605" s="4">
        <f>SUM($E543:AA543)</f>
        <v>0</v>
      </c>
      <c r="AB605" s="4">
        <f>SUM($E543:AB543)</f>
        <v>0</v>
      </c>
    </row>
    <row r="606" spans="2:28" hidden="1" outlineLevel="1">
      <c r="B606" s="556"/>
      <c r="C606" s="10" t="str">
        <f t="shared" ref="C606" si="335">C575</f>
        <v>3 Bed / 2 Bath House</v>
      </c>
      <c r="E606" s="4">
        <f>SUM($E544:E544)</f>
        <v>0</v>
      </c>
      <c r="F606" s="4">
        <f>SUM($E544:F544)</f>
        <v>0</v>
      </c>
      <c r="G606" s="4">
        <f>SUM($E544:G544)</f>
        <v>0</v>
      </c>
      <c r="H606" s="4">
        <f>SUM($E544:H544)</f>
        <v>0</v>
      </c>
      <c r="I606" s="4">
        <f>SUM($E544:I544)</f>
        <v>0</v>
      </c>
      <c r="J606" s="4">
        <f>SUM($E544:J544)</f>
        <v>0</v>
      </c>
      <c r="K606" s="4">
        <f>SUM($E544:K544)</f>
        <v>0</v>
      </c>
      <c r="L606" s="4">
        <f>SUM($E544:L544)</f>
        <v>0</v>
      </c>
      <c r="M606" s="4">
        <f>SUM($E544:M544)</f>
        <v>0</v>
      </c>
      <c r="N606" s="4">
        <f>SUM($E544:N544)</f>
        <v>0</v>
      </c>
      <c r="O606" s="4">
        <f>SUM($E544:O544)</f>
        <v>0</v>
      </c>
      <c r="P606" s="4">
        <f>SUM($E544:P544)</f>
        <v>0</v>
      </c>
      <c r="Q606" s="4">
        <f>SUM($E544:Q544)</f>
        <v>0</v>
      </c>
      <c r="R606" s="4">
        <f>SUM($E544:R544)</f>
        <v>0</v>
      </c>
      <c r="S606" s="4">
        <f>SUM($E544:S544)</f>
        <v>0</v>
      </c>
      <c r="T606" s="4">
        <f>SUM($E544:T544)</f>
        <v>0</v>
      </c>
      <c r="U606" s="4">
        <f>SUM($E544:U544)</f>
        <v>0</v>
      </c>
      <c r="V606" s="4">
        <f>SUM($E544:V544)</f>
        <v>0</v>
      </c>
      <c r="W606" s="4">
        <f>SUM($E544:W544)</f>
        <v>0</v>
      </c>
      <c r="X606" s="4">
        <f>SUM($E544:X544)</f>
        <v>0</v>
      </c>
      <c r="Y606" s="4">
        <f>SUM($E544:Y544)</f>
        <v>0</v>
      </c>
      <c r="Z606" s="4">
        <f>SUM($E544:Z544)</f>
        <v>0</v>
      </c>
      <c r="AA606" s="4">
        <f>SUM($E544:AA544)</f>
        <v>0</v>
      </c>
      <c r="AB606" s="4">
        <f>SUM($E544:AB544)</f>
        <v>0</v>
      </c>
    </row>
    <row r="607" spans="2:28" hidden="1" outlineLevel="1">
      <c r="B607" s="556"/>
      <c r="C607" s="10" t="str">
        <f t="shared" ref="C607" si="336">C576</f>
        <v xml:space="preserve">3 Bed / 2 Bath </v>
      </c>
      <c r="E607" s="4">
        <f>SUM($E545:E545)</f>
        <v>0</v>
      </c>
      <c r="F607" s="4">
        <f>SUM($E545:F545)</f>
        <v>0</v>
      </c>
      <c r="G607" s="4">
        <f>SUM($E545:G545)</f>
        <v>0</v>
      </c>
      <c r="H607" s="4">
        <f>SUM($E545:H545)</f>
        <v>0</v>
      </c>
      <c r="I607" s="4">
        <f>SUM($E545:I545)</f>
        <v>0</v>
      </c>
      <c r="J607" s="4">
        <f>SUM($E545:J545)</f>
        <v>0</v>
      </c>
      <c r="K607" s="4">
        <f>SUM($E545:K545)</f>
        <v>0</v>
      </c>
      <c r="L607" s="4">
        <f>SUM($E545:L545)</f>
        <v>0</v>
      </c>
      <c r="M607" s="4">
        <f>SUM($E545:M545)</f>
        <v>0</v>
      </c>
      <c r="N607" s="4">
        <f>SUM($E545:N545)</f>
        <v>0</v>
      </c>
      <c r="O607" s="4">
        <f>SUM($E545:O545)</f>
        <v>0</v>
      </c>
      <c r="P607" s="4">
        <f>SUM($E545:P545)</f>
        <v>0</v>
      </c>
      <c r="Q607" s="4">
        <f>SUM($E545:Q545)</f>
        <v>0</v>
      </c>
      <c r="R607" s="4">
        <f>SUM($E545:R545)</f>
        <v>0</v>
      </c>
      <c r="S607" s="4">
        <f>SUM($E545:S545)</f>
        <v>0</v>
      </c>
      <c r="T607" s="4">
        <f>SUM($E545:T545)</f>
        <v>0</v>
      </c>
      <c r="U607" s="4">
        <f>SUM($E545:U545)</f>
        <v>0</v>
      </c>
      <c r="V607" s="4">
        <f>SUM($E545:V545)</f>
        <v>0</v>
      </c>
      <c r="W607" s="4">
        <f>SUM($E545:W545)</f>
        <v>0</v>
      </c>
      <c r="X607" s="4">
        <f>SUM($E545:X545)</f>
        <v>0</v>
      </c>
      <c r="Y607" s="4">
        <f>SUM($E545:Y545)</f>
        <v>0</v>
      </c>
      <c r="Z607" s="4">
        <f>SUM($E545:Z545)</f>
        <v>0</v>
      </c>
      <c r="AA607" s="4">
        <f>SUM($E545:AA545)</f>
        <v>0</v>
      </c>
      <c r="AB607" s="4">
        <f>SUM($E545:AB545)</f>
        <v>0</v>
      </c>
    </row>
    <row r="608" spans="2:28" hidden="1" outlineLevel="1">
      <c r="B608" s="556"/>
      <c r="C608" s="10" t="str">
        <f t="shared" ref="C608" si="337">C577</f>
        <v xml:space="preserve">1 Bed / 1 Bath </v>
      </c>
      <c r="E608" s="4">
        <f>SUM($E546:E546)</f>
        <v>0</v>
      </c>
      <c r="F608" s="4">
        <f>SUM($E546:F546)</f>
        <v>0</v>
      </c>
      <c r="G608" s="4">
        <f>SUM($E546:G546)</f>
        <v>0</v>
      </c>
      <c r="H608" s="4">
        <f>SUM($E546:H546)</f>
        <v>0</v>
      </c>
      <c r="I608" s="4">
        <f>SUM($E546:I546)</f>
        <v>0</v>
      </c>
      <c r="J608" s="4">
        <f>SUM($E546:J546)</f>
        <v>0</v>
      </c>
      <c r="K608" s="4">
        <f>SUM($E546:K546)</f>
        <v>0</v>
      </c>
      <c r="L608" s="4">
        <f>SUM($E546:L546)</f>
        <v>0</v>
      </c>
      <c r="M608" s="4">
        <f>SUM($E546:M546)</f>
        <v>0</v>
      </c>
      <c r="N608" s="4">
        <f>SUM($E546:N546)</f>
        <v>0</v>
      </c>
      <c r="O608" s="4">
        <f>SUM($E546:O546)</f>
        <v>0</v>
      </c>
      <c r="P608" s="4">
        <f>SUM($E546:P546)</f>
        <v>0</v>
      </c>
      <c r="Q608" s="4">
        <f>SUM($E546:Q546)</f>
        <v>0</v>
      </c>
      <c r="R608" s="4">
        <f>SUM($E546:R546)</f>
        <v>0</v>
      </c>
      <c r="S608" s="4">
        <f>SUM($E546:S546)</f>
        <v>0</v>
      </c>
      <c r="T608" s="4">
        <f>SUM($E546:T546)</f>
        <v>0</v>
      </c>
      <c r="U608" s="4">
        <f>SUM($E546:U546)</f>
        <v>0</v>
      </c>
      <c r="V608" s="4">
        <f>SUM($E546:V546)</f>
        <v>0</v>
      </c>
      <c r="W608" s="4">
        <f>SUM($E546:W546)</f>
        <v>0</v>
      </c>
      <c r="X608" s="4">
        <f>SUM($E546:X546)</f>
        <v>0</v>
      </c>
      <c r="Y608" s="4">
        <f>SUM($E546:Y546)</f>
        <v>0</v>
      </c>
      <c r="Z608" s="4">
        <f>SUM($E546:Z546)</f>
        <v>0</v>
      </c>
      <c r="AA608" s="4">
        <f>SUM($E546:AA546)</f>
        <v>0</v>
      </c>
      <c r="AB608" s="4">
        <f>SUM($E546:AB546)</f>
        <v>0</v>
      </c>
    </row>
    <row r="609" spans="2:28" hidden="1" outlineLevel="1">
      <c r="B609" s="556"/>
      <c r="C609" s="10" t="str">
        <f t="shared" ref="C609" si="338">C578</f>
        <v xml:space="preserve">2 Bed / 2 Bath </v>
      </c>
      <c r="E609" s="4">
        <f>SUM($E547:E547)</f>
        <v>0</v>
      </c>
      <c r="F609" s="4">
        <f>SUM($E547:F547)</f>
        <v>0</v>
      </c>
      <c r="G609" s="4">
        <f>SUM($E547:G547)</f>
        <v>0</v>
      </c>
      <c r="H609" s="4">
        <f>SUM($E547:H547)</f>
        <v>0</v>
      </c>
      <c r="I609" s="4">
        <f>SUM($E547:I547)</f>
        <v>0</v>
      </c>
      <c r="J609" s="4">
        <f>SUM($E547:J547)</f>
        <v>0</v>
      </c>
      <c r="K609" s="4">
        <f>SUM($E547:K547)</f>
        <v>0</v>
      </c>
      <c r="L609" s="4">
        <f>SUM($E547:L547)</f>
        <v>0</v>
      </c>
      <c r="M609" s="4">
        <f>SUM($E547:M547)</f>
        <v>0</v>
      </c>
      <c r="N609" s="4">
        <f>SUM($E547:N547)</f>
        <v>0</v>
      </c>
      <c r="O609" s="4">
        <f>SUM($E547:O547)</f>
        <v>0</v>
      </c>
      <c r="P609" s="4">
        <f>SUM($E547:P547)</f>
        <v>0</v>
      </c>
      <c r="Q609" s="4">
        <f>SUM($E547:Q547)</f>
        <v>0</v>
      </c>
      <c r="R609" s="4">
        <f>SUM($E547:R547)</f>
        <v>0</v>
      </c>
      <c r="S609" s="4">
        <f>SUM($E547:S547)</f>
        <v>0</v>
      </c>
      <c r="T609" s="4">
        <f>SUM($E547:T547)</f>
        <v>0</v>
      </c>
      <c r="U609" s="4">
        <f>SUM($E547:U547)</f>
        <v>0</v>
      </c>
      <c r="V609" s="4">
        <f>SUM($E547:V547)</f>
        <v>0</v>
      </c>
      <c r="W609" s="4">
        <f>SUM($E547:W547)</f>
        <v>0</v>
      </c>
      <c r="X609" s="4">
        <f>SUM($E547:X547)</f>
        <v>0</v>
      </c>
      <c r="Y609" s="4">
        <f>SUM($E547:Y547)</f>
        <v>0</v>
      </c>
      <c r="Z609" s="4">
        <f>SUM($E547:Z547)</f>
        <v>0</v>
      </c>
      <c r="AA609" s="4">
        <f>SUM($E547:AA547)</f>
        <v>0</v>
      </c>
      <c r="AB609" s="4">
        <f>SUM($E547:AB547)</f>
        <v>0</v>
      </c>
    </row>
    <row r="610" spans="2:28" hidden="1" outlineLevel="1">
      <c r="B610" s="556"/>
      <c r="C610" s="10" t="str">
        <f t="shared" ref="C610" si="339">C579</f>
        <v xml:space="preserve">4 Bed / 2 Bath Penthouse </v>
      </c>
      <c r="E610" s="4">
        <f>SUM($E548:E548)</f>
        <v>0</v>
      </c>
      <c r="F610" s="4">
        <f>SUM($E548:F548)</f>
        <v>0</v>
      </c>
      <c r="G610" s="4">
        <f>SUM($E548:G548)</f>
        <v>0</v>
      </c>
      <c r="H610" s="4">
        <f>SUM($E548:H548)</f>
        <v>0</v>
      </c>
      <c r="I610" s="4">
        <f>SUM($E548:I548)</f>
        <v>0</v>
      </c>
      <c r="J610" s="4">
        <f>SUM($E548:J548)</f>
        <v>0</v>
      </c>
      <c r="K610" s="4">
        <f>SUM($E548:K548)</f>
        <v>0</v>
      </c>
      <c r="L610" s="4">
        <f>SUM($E548:L548)</f>
        <v>0</v>
      </c>
      <c r="M610" s="4">
        <f>SUM($E548:M548)</f>
        <v>0</v>
      </c>
      <c r="N610" s="4">
        <f>SUM($E548:N548)</f>
        <v>0</v>
      </c>
      <c r="O610" s="4">
        <f>SUM($E548:O548)</f>
        <v>0</v>
      </c>
      <c r="P610" s="4">
        <f>SUM($E548:P548)</f>
        <v>0</v>
      </c>
      <c r="Q610" s="4">
        <f>SUM($E548:Q548)</f>
        <v>0</v>
      </c>
      <c r="R610" s="4">
        <f>SUM($E548:R548)</f>
        <v>0</v>
      </c>
      <c r="S610" s="4">
        <f>SUM($E548:S548)</f>
        <v>0</v>
      </c>
      <c r="T610" s="4">
        <f>SUM($E548:T548)</f>
        <v>0</v>
      </c>
      <c r="U610" s="4">
        <f>SUM($E548:U548)</f>
        <v>0</v>
      </c>
      <c r="V610" s="4">
        <f>SUM($E548:V548)</f>
        <v>0</v>
      </c>
      <c r="W610" s="4">
        <f>SUM($E548:W548)</f>
        <v>0</v>
      </c>
      <c r="X610" s="4">
        <f>SUM($E548:X548)</f>
        <v>0</v>
      </c>
      <c r="Y610" s="4">
        <f>SUM($E548:Y548)</f>
        <v>0</v>
      </c>
      <c r="Z610" s="4">
        <f>SUM($E548:Z548)</f>
        <v>0</v>
      </c>
      <c r="AA610" s="4">
        <f>SUM($E548:AA548)</f>
        <v>0</v>
      </c>
      <c r="AB610" s="4">
        <f>SUM($E548:AB548)</f>
        <v>0</v>
      </c>
    </row>
    <row r="611" spans="2:28" hidden="1" outlineLevel="1">
      <c r="B611" s="556"/>
      <c r="C611" s="10" t="str">
        <f t="shared" ref="C611" si="340">C580</f>
        <v xml:space="preserve">2 Bed / 2 Bath </v>
      </c>
      <c r="E611" s="4">
        <f>SUM($E549:E549)</f>
        <v>0</v>
      </c>
      <c r="F611" s="4">
        <f>SUM($E549:F549)</f>
        <v>0</v>
      </c>
      <c r="G611" s="4">
        <f>SUM($E549:G549)</f>
        <v>0</v>
      </c>
      <c r="H611" s="4">
        <f>SUM($E549:H549)</f>
        <v>0</v>
      </c>
      <c r="I611" s="4">
        <f>SUM($E549:I549)</f>
        <v>0</v>
      </c>
      <c r="J611" s="4">
        <f>SUM($E549:J549)</f>
        <v>0</v>
      </c>
      <c r="K611" s="4">
        <f>SUM($E549:K549)</f>
        <v>0</v>
      </c>
      <c r="L611" s="4">
        <f>SUM($E549:L549)</f>
        <v>0</v>
      </c>
      <c r="M611" s="4">
        <f>SUM($E549:M549)</f>
        <v>0</v>
      </c>
      <c r="N611" s="4">
        <f>SUM($E549:N549)</f>
        <v>0</v>
      </c>
      <c r="O611" s="4">
        <f>SUM($E549:O549)</f>
        <v>0</v>
      </c>
      <c r="P611" s="4">
        <f>SUM($E549:P549)</f>
        <v>0</v>
      </c>
      <c r="Q611" s="4">
        <f>SUM($E549:Q549)</f>
        <v>0</v>
      </c>
      <c r="R611" s="4">
        <f>SUM($E549:R549)</f>
        <v>0</v>
      </c>
      <c r="S611" s="4">
        <f>SUM($E549:S549)</f>
        <v>0</v>
      </c>
      <c r="T611" s="4">
        <f>SUM($E549:T549)</f>
        <v>0</v>
      </c>
      <c r="U611" s="4">
        <f>SUM($E549:U549)</f>
        <v>0</v>
      </c>
      <c r="V611" s="4">
        <f>SUM($E549:V549)</f>
        <v>0</v>
      </c>
      <c r="W611" s="4">
        <f>SUM($E549:W549)</f>
        <v>0</v>
      </c>
      <c r="X611" s="4">
        <f>SUM($E549:X549)</f>
        <v>0</v>
      </c>
      <c r="Y611" s="4">
        <f>SUM($E549:Y549)</f>
        <v>0</v>
      </c>
      <c r="Z611" s="4">
        <f>SUM($E549:Z549)</f>
        <v>0</v>
      </c>
      <c r="AA611" s="4">
        <f>SUM($E549:AA549)</f>
        <v>0</v>
      </c>
      <c r="AB611" s="4">
        <f>SUM($E549:AB549)</f>
        <v>0</v>
      </c>
    </row>
    <row r="612" spans="2:28" hidden="1" outlineLevel="1">
      <c r="B612" s="556"/>
      <c r="C612" s="10">
        <f t="shared" ref="C612" si="341">C581</f>
        <v>0</v>
      </c>
      <c r="E612" s="4">
        <f>SUM($E550:E550)</f>
        <v>0</v>
      </c>
      <c r="F612" s="4">
        <f>SUM($E550:F550)</f>
        <v>0</v>
      </c>
      <c r="G612" s="4">
        <f>SUM($E550:G550)</f>
        <v>0</v>
      </c>
      <c r="H612" s="4">
        <f>SUM($E550:H550)</f>
        <v>0</v>
      </c>
      <c r="I612" s="4">
        <f>SUM($E550:I550)</f>
        <v>0</v>
      </c>
      <c r="J612" s="4">
        <f>SUM($E550:J550)</f>
        <v>0</v>
      </c>
      <c r="K612" s="4">
        <f>SUM($E550:K550)</f>
        <v>0</v>
      </c>
      <c r="L612" s="4">
        <f>SUM($E550:L550)</f>
        <v>0</v>
      </c>
      <c r="M612" s="4">
        <f>SUM($E550:M550)</f>
        <v>0</v>
      </c>
      <c r="N612" s="4">
        <f>SUM($E550:N550)</f>
        <v>0</v>
      </c>
      <c r="O612" s="4">
        <f>SUM($E550:O550)</f>
        <v>0</v>
      </c>
      <c r="P612" s="4">
        <f>SUM($E550:P550)</f>
        <v>0</v>
      </c>
      <c r="Q612" s="4">
        <f>SUM($E550:Q550)</f>
        <v>0</v>
      </c>
      <c r="R612" s="4">
        <f>SUM($E550:R550)</f>
        <v>0</v>
      </c>
      <c r="S612" s="4">
        <f>SUM($E550:S550)</f>
        <v>0</v>
      </c>
      <c r="T612" s="4">
        <f>SUM($E550:T550)</f>
        <v>0</v>
      </c>
      <c r="U612" s="4">
        <f>SUM($E550:U550)</f>
        <v>0</v>
      </c>
      <c r="V612" s="4">
        <f>SUM($E550:V550)</f>
        <v>0</v>
      </c>
      <c r="W612" s="4">
        <f>SUM($E550:W550)</f>
        <v>0</v>
      </c>
      <c r="X612" s="4">
        <f>SUM($E550:X550)</f>
        <v>0</v>
      </c>
      <c r="Y612" s="4">
        <f>SUM($E550:Y550)</f>
        <v>0</v>
      </c>
      <c r="Z612" s="4">
        <f>SUM($E550:Z550)</f>
        <v>0</v>
      </c>
      <c r="AA612" s="4">
        <f>SUM($E550:AA550)</f>
        <v>0</v>
      </c>
      <c r="AB612" s="4">
        <f>SUM($E550:AB550)</f>
        <v>0</v>
      </c>
    </row>
    <row r="613" spans="2:28" hidden="1" outlineLevel="1">
      <c r="B613" s="556"/>
      <c r="C613" s="10">
        <f t="shared" ref="C613" si="342">C582</f>
        <v>0</v>
      </c>
      <c r="E613" s="4">
        <f>SUM($E551:E551)</f>
        <v>0</v>
      </c>
      <c r="F613" s="4">
        <f>SUM($E551:F551)</f>
        <v>0</v>
      </c>
      <c r="G613" s="4">
        <f>SUM($E551:G551)</f>
        <v>0</v>
      </c>
      <c r="H613" s="4">
        <f>SUM($E551:H551)</f>
        <v>0</v>
      </c>
      <c r="I613" s="4">
        <f>SUM($E551:I551)</f>
        <v>0</v>
      </c>
      <c r="J613" s="4">
        <f>SUM($E551:J551)</f>
        <v>0</v>
      </c>
      <c r="K613" s="4">
        <f>SUM($E551:K551)</f>
        <v>0</v>
      </c>
      <c r="L613" s="4">
        <f>SUM($E551:L551)</f>
        <v>0</v>
      </c>
      <c r="M613" s="4">
        <f>SUM($E551:M551)</f>
        <v>0</v>
      </c>
      <c r="N613" s="4">
        <f>SUM($E551:N551)</f>
        <v>0</v>
      </c>
      <c r="O613" s="4">
        <f>SUM($E551:O551)</f>
        <v>0</v>
      </c>
      <c r="P613" s="4">
        <f>SUM($E551:P551)</f>
        <v>0</v>
      </c>
      <c r="Q613" s="4">
        <f>SUM($E551:Q551)</f>
        <v>0</v>
      </c>
      <c r="R613" s="4">
        <f>SUM($E551:R551)</f>
        <v>0</v>
      </c>
      <c r="S613" s="4">
        <f>SUM($E551:S551)</f>
        <v>0</v>
      </c>
      <c r="T613" s="4">
        <f>SUM($E551:T551)</f>
        <v>0</v>
      </c>
      <c r="U613" s="4">
        <f>SUM($E551:U551)</f>
        <v>0</v>
      </c>
      <c r="V613" s="4">
        <f>SUM($E551:V551)</f>
        <v>0</v>
      </c>
      <c r="W613" s="4">
        <f>SUM($E551:W551)</f>
        <v>0</v>
      </c>
      <c r="X613" s="4">
        <f>SUM($E551:X551)</f>
        <v>0</v>
      </c>
      <c r="Y613" s="4">
        <f>SUM($E551:Y551)</f>
        <v>0</v>
      </c>
      <c r="Z613" s="4">
        <f>SUM($E551:Z551)</f>
        <v>0</v>
      </c>
      <c r="AA613" s="4">
        <f>SUM($E551:AA551)</f>
        <v>0</v>
      </c>
      <c r="AB613" s="4">
        <f>SUM($E551:AB551)</f>
        <v>0</v>
      </c>
    </row>
    <row r="614" spans="2:28" hidden="1" outlineLevel="1">
      <c r="B614" s="556"/>
      <c r="C614" s="10">
        <f t="shared" ref="C614" si="343">C583</f>
        <v>0</v>
      </c>
      <c r="E614" s="4">
        <f>SUM($E552:E552)</f>
        <v>0</v>
      </c>
      <c r="F614" s="4">
        <f>SUM($E552:F552)</f>
        <v>0</v>
      </c>
      <c r="G614" s="4">
        <f>SUM($E552:G552)</f>
        <v>0</v>
      </c>
      <c r="H614" s="4">
        <f>SUM($E552:H552)</f>
        <v>0</v>
      </c>
      <c r="I614" s="4">
        <f>SUM($E552:I552)</f>
        <v>0</v>
      </c>
      <c r="J614" s="4">
        <f>SUM($E552:J552)</f>
        <v>0</v>
      </c>
      <c r="K614" s="4">
        <f>SUM($E552:K552)</f>
        <v>0</v>
      </c>
      <c r="L614" s="4">
        <f>SUM($E552:L552)</f>
        <v>0</v>
      </c>
      <c r="M614" s="4">
        <f>SUM($E552:M552)</f>
        <v>0</v>
      </c>
      <c r="N614" s="4">
        <f>SUM($E552:N552)</f>
        <v>0</v>
      </c>
      <c r="O614" s="4">
        <f>SUM($E552:O552)</f>
        <v>0</v>
      </c>
      <c r="P614" s="4">
        <f>SUM($E552:P552)</f>
        <v>0</v>
      </c>
      <c r="Q614" s="4">
        <f>SUM($E552:Q552)</f>
        <v>0</v>
      </c>
      <c r="R614" s="4">
        <f>SUM($E552:R552)</f>
        <v>0</v>
      </c>
      <c r="S614" s="4">
        <f>SUM($E552:S552)</f>
        <v>0</v>
      </c>
      <c r="T614" s="4">
        <f>SUM($E552:T552)</f>
        <v>0</v>
      </c>
      <c r="U614" s="4">
        <f>SUM($E552:U552)</f>
        <v>0</v>
      </c>
      <c r="V614" s="4">
        <f>SUM($E552:V552)</f>
        <v>0</v>
      </c>
      <c r="W614" s="4">
        <f>SUM($E552:W552)</f>
        <v>0</v>
      </c>
      <c r="X614" s="4">
        <f>SUM($E552:X552)</f>
        <v>0</v>
      </c>
      <c r="Y614" s="4">
        <f>SUM($E552:Y552)</f>
        <v>0</v>
      </c>
      <c r="Z614" s="4">
        <f>SUM($E552:Z552)</f>
        <v>0</v>
      </c>
      <c r="AA614" s="4">
        <f>SUM($E552:AA552)</f>
        <v>0</v>
      </c>
      <c r="AB614" s="4">
        <f>SUM($E552:AB552)</f>
        <v>0</v>
      </c>
    </row>
    <row r="615" spans="2:28" hidden="1" outlineLevel="1">
      <c r="B615" s="556"/>
      <c r="C615" s="10">
        <f t="shared" ref="C615" si="344">C584</f>
        <v>0</v>
      </c>
      <c r="E615" s="4">
        <f>SUM($E553:E553)</f>
        <v>0</v>
      </c>
      <c r="F615" s="4">
        <f>SUM($E553:F553)</f>
        <v>0</v>
      </c>
      <c r="G615" s="4">
        <f>SUM($E553:G553)</f>
        <v>0</v>
      </c>
      <c r="H615" s="4">
        <f>SUM($E553:H553)</f>
        <v>0</v>
      </c>
      <c r="I615" s="4">
        <f>SUM($E553:I553)</f>
        <v>0</v>
      </c>
      <c r="J615" s="4">
        <f>SUM($E553:J553)</f>
        <v>0</v>
      </c>
      <c r="K615" s="4">
        <f>SUM($E553:K553)</f>
        <v>0</v>
      </c>
      <c r="L615" s="4">
        <f>SUM($E553:L553)</f>
        <v>0</v>
      </c>
      <c r="M615" s="4">
        <f>SUM($E553:M553)</f>
        <v>0</v>
      </c>
      <c r="N615" s="4">
        <f>SUM($E553:N553)</f>
        <v>0</v>
      </c>
      <c r="O615" s="4">
        <f>SUM($E553:O553)</f>
        <v>0</v>
      </c>
      <c r="P615" s="4">
        <f>SUM($E553:P553)</f>
        <v>0</v>
      </c>
      <c r="Q615" s="4">
        <f>SUM($E553:Q553)</f>
        <v>0</v>
      </c>
      <c r="R615" s="4">
        <f>SUM($E553:R553)</f>
        <v>0</v>
      </c>
      <c r="S615" s="4">
        <f>SUM($E553:S553)</f>
        <v>0</v>
      </c>
      <c r="T615" s="4">
        <f>SUM($E553:T553)</f>
        <v>0</v>
      </c>
      <c r="U615" s="4">
        <f>SUM($E553:U553)</f>
        <v>0</v>
      </c>
      <c r="V615" s="4">
        <f>SUM($E553:V553)</f>
        <v>0</v>
      </c>
      <c r="W615" s="4">
        <f>SUM($E553:W553)</f>
        <v>0</v>
      </c>
      <c r="X615" s="4">
        <f>SUM($E553:X553)</f>
        <v>0</v>
      </c>
      <c r="Y615" s="4">
        <f>SUM($E553:Y553)</f>
        <v>0</v>
      </c>
      <c r="Z615" s="4">
        <f>SUM($E553:Z553)</f>
        <v>0</v>
      </c>
      <c r="AA615" s="4">
        <f>SUM($E553:AA553)</f>
        <v>0</v>
      </c>
      <c r="AB615" s="4">
        <f>SUM($E553:AB553)</f>
        <v>0</v>
      </c>
    </row>
    <row r="616" spans="2:28" hidden="1" outlineLevel="1">
      <c r="B616" s="556"/>
      <c r="C616" s="10">
        <f t="shared" ref="C616" si="345">C585</f>
        <v>0</v>
      </c>
      <c r="E616" s="4">
        <f>SUM($E554:E554)</f>
        <v>0</v>
      </c>
      <c r="F616" s="4">
        <f>SUM($E554:F554)</f>
        <v>0</v>
      </c>
      <c r="G616" s="4">
        <f>SUM($E554:G554)</f>
        <v>0</v>
      </c>
      <c r="H616" s="4">
        <f>SUM($E554:H554)</f>
        <v>0</v>
      </c>
      <c r="I616" s="4">
        <f>SUM($E554:I554)</f>
        <v>0</v>
      </c>
      <c r="J616" s="4">
        <f>SUM($E554:J554)</f>
        <v>0</v>
      </c>
      <c r="K616" s="4">
        <f>SUM($E554:K554)</f>
        <v>0</v>
      </c>
      <c r="L616" s="4">
        <f>SUM($E554:L554)</f>
        <v>0</v>
      </c>
      <c r="M616" s="4">
        <f>SUM($E554:M554)</f>
        <v>0</v>
      </c>
      <c r="N616" s="4">
        <f>SUM($E554:N554)</f>
        <v>0</v>
      </c>
      <c r="O616" s="4">
        <f>SUM($E554:O554)</f>
        <v>0</v>
      </c>
      <c r="P616" s="4">
        <f>SUM($E554:P554)</f>
        <v>0</v>
      </c>
      <c r="Q616" s="4">
        <f>SUM($E554:Q554)</f>
        <v>0</v>
      </c>
      <c r="R616" s="4">
        <f>SUM($E554:R554)</f>
        <v>0</v>
      </c>
      <c r="S616" s="4">
        <f>SUM($E554:S554)</f>
        <v>0</v>
      </c>
      <c r="T616" s="4">
        <f>SUM($E554:T554)</f>
        <v>0</v>
      </c>
      <c r="U616" s="4">
        <f>SUM($E554:U554)</f>
        <v>0</v>
      </c>
      <c r="V616" s="4">
        <f>SUM($E554:V554)</f>
        <v>0</v>
      </c>
      <c r="W616" s="4">
        <f>SUM($E554:W554)</f>
        <v>0</v>
      </c>
      <c r="X616" s="4">
        <f>SUM($E554:X554)</f>
        <v>0</v>
      </c>
      <c r="Y616" s="4">
        <f>SUM($E554:Y554)</f>
        <v>0</v>
      </c>
      <c r="Z616" s="4">
        <f>SUM($E554:Z554)</f>
        <v>0</v>
      </c>
      <c r="AA616" s="4">
        <f>SUM($E554:AA554)</f>
        <v>0</v>
      </c>
      <c r="AB616" s="4">
        <f>SUM($E554:AB554)</f>
        <v>0</v>
      </c>
    </row>
    <row r="617" spans="2:28" hidden="1" outlineLevel="1">
      <c r="B617" s="556"/>
      <c r="C617" s="10">
        <f t="shared" ref="C617" si="346">C586</f>
        <v>0</v>
      </c>
      <c r="E617" s="4">
        <f>SUM($E555:E555)</f>
        <v>0</v>
      </c>
      <c r="F617" s="4">
        <f>SUM($E555:F555)</f>
        <v>0</v>
      </c>
      <c r="G617" s="4">
        <f>SUM($E555:G555)</f>
        <v>0</v>
      </c>
      <c r="H617" s="4">
        <f>SUM($E555:H555)</f>
        <v>0</v>
      </c>
      <c r="I617" s="4">
        <f>SUM($E555:I555)</f>
        <v>0</v>
      </c>
      <c r="J617" s="4">
        <f>SUM($E555:J555)</f>
        <v>0</v>
      </c>
      <c r="K617" s="4">
        <f>SUM($E555:K555)</f>
        <v>0</v>
      </c>
      <c r="L617" s="4">
        <f>SUM($E555:L555)</f>
        <v>0</v>
      </c>
      <c r="M617" s="4">
        <f>SUM($E555:M555)</f>
        <v>0</v>
      </c>
      <c r="N617" s="4">
        <f>SUM($E555:N555)</f>
        <v>0</v>
      </c>
      <c r="O617" s="4">
        <f>SUM($E555:O555)</f>
        <v>0</v>
      </c>
      <c r="P617" s="4">
        <f>SUM($E555:P555)</f>
        <v>0</v>
      </c>
      <c r="Q617" s="4">
        <f>SUM($E555:Q555)</f>
        <v>0</v>
      </c>
      <c r="R617" s="4">
        <f>SUM($E555:R555)</f>
        <v>0</v>
      </c>
      <c r="S617" s="4">
        <f>SUM($E555:S555)</f>
        <v>0</v>
      </c>
      <c r="T617" s="4">
        <f>SUM($E555:T555)</f>
        <v>0</v>
      </c>
      <c r="U617" s="4">
        <f>SUM($E555:U555)</f>
        <v>0</v>
      </c>
      <c r="V617" s="4">
        <f>SUM($E555:V555)</f>
        <v>0</v>
      </c>
      <c r="W617" s="4">
        <f>SUM($E555:W555)</f>
        <v>0</v>
      </c>
      <c r="X617" s="4">
        <f>SUM($E555:X555)</f>
        <v>0</v>
      </c>
      <c r="Y617" s="4">
        <f>SUM($E555:Y555)</f>
        <v>0</v>
      </c>
      <c r="Z617" s="4">
        <f>SUM($E555:Z555)</f>
        <v>0</v>
      </c>
      <c r="AA617" s="4">
        <f>SUM($E555:AA555)</f>
        <v>0</v>
      </c>
      <c r="AB617" s="4">
        <f>SUM($E555:AB555)</f>
        <v>0</v>
      </c>
    </row>
    <row r="618" spans="2:28" hidden="1" outlineLevel="1">
      <c r="B618" s="556"/>
      <c r="C618" s="10">
        <f t="shared" ref="C618" si="347">C587</f>
        <v>0</v>
      </c>
      <c r="E618" s="4">
        <f>SUM($E556:E556)</f>
        <v>0</v>
      </c>
      <c r="F618" s="4">
        <f>SUM($E556:F556)</f>
        <v>0</v>
      </c>
      <c r="G618" s="4">
        <f>SUM($E556:G556)</f>
        <v>0</v>
      </c>
      <c r="H618" s="4">
        <f>SUM($E556:H556)</f>
        <v>0</v>
      </c>
      <c r="I618" s="4">
        <f>SUM($E556:I556)</f>
        <v>0</v>
      </c>
      <c r="J618" s="4">
        <f>SUM($E556:J556)</f>
        <v>0</v>
      </c>
      <c r="K618" s="4">
        <f>SUM($E556:K556)</f>
        <v>0</v>
      </c>
      <c r="L618" s="4">
        <f>SUM($E556:L556)</f>
        <v>0</v>
      </c>
      <c r="M618" s="4">
        <f>SUM($E556:M556)</f>
        <v>0</v>
      </c>
      <c r="N618" s="4">
        <f>SUM($E556:N556)</f>
        <v>0</v>
      </c>
      <c r="O618" s="4">
        <f>SUM($E556:O556)</f>
        <v>0</v>
      </c>
      <c r="P618" s="4">
        <f>SUM($E556:P556)</f>
        <v>0</v>
      </c>
      <c r="Q618" s="4">
        <f>SUM($E556:Q556)</f>
        <v>0</v>
      </c>
      <c r="R618" s="4">
        <f>SUM($E556:R556)</f>
        <v>0</v>
      </c>
      <c r="S618" s="4">
        <f>SUM($E556:S556)</f>
        <v>0</v>
      </c>
      <c r="T618" s="4">
        <f>SUM($E556:T556)</f>
        <v>0</v>
      </c>
      <c r="U618" s="4">
        <f>SUM($E556:U556)</f>
        <v>0</v>
      </c>
      <c r="V618" s="4">
        <f>SUM($E556:V556)</f>
        <v>0</v>
      </c>
      <c r="W618" s="4">
        <f>SUM($E556:W556)</f>
        <v>0</v>
      </c>
      <c r="X618" s="4">
        <f>SUM($E556:X556)</f>
        <v>0</v>
      </c>
      <c r="Y618" s="4">
        <f>SUM($E556:Y556)</f>
        <v>0</v>
      </c>
      <c r="Z618" s="4">
        <f>SUM($E556:Z556)</f>
        <v>0</v>
      </c>
      <c r="AA618" s="4">
        <f>SUM($E556:AA556)</f>
        <v>0</v>
      </c>
      <c r="AB618" s="4">
        <f>SUM($E556:AB556)</f>
        <v>0</v>
      </c>
    </row>
    <row r="619" spans="2:28" hidden="1" outlineLevel="1">
      <c r="B619" s="556"/>
      <c r="C619" s="10">
        <f t="shared" ref="C619" si="348">C588</f>
        <v>0</v>
      </c>
      <c r="E619" s="4">
        <f>SUM($E557:E557)</f>
        <v>0</v>
      </c>
      <c r="F619" s="4">
        <f>SUM($E557:F557)</f>
        <v>0</v>
      </c>
      <c r="G619" s="4">
        <f>SUM($E557:G557)</f>
        <v>0</v>
      </c>
      <c r="H619" s="4">
        <f>SUM($E557:H557)</f>
        <v>0</v>
      </c>
      <c r="I619" s="4">
        <f>SUM($E557:I557)</f>
        <v>0</v>
      </c>
      <c r="J619" s="4">
        <f>SUM($E557:J557)</f>
        <v>0</v>
      </c>
      <c r="K619" s="4">
        <f>SUM($E557:K557)</f>
        <v>0</v>
      </c>
      <c r="L619" s="4">
        <f>SUM($E557:L557)</f>
        <v>0</v>
      </c>
      <c r="M619" s="4">
        <f>SUM($E557:M557)</f>
        <v>0</v>
      </c>
      <c r="N619" s="4">
        <f>SUM($E557:N557)</f>
        <v>0</v>
      </c>
      <c r="O619" s="4">
        <f>SUM($E557:O557)</f>
        <v>0</v>
      </c>
      <c r="P619" s="4">
        <f>SUM($E557:P557)</f>
        <v>0</v>
      </c>
      <c r="Q619" s="4">
        <f>SUM($E557:Q557)</f>
        <v>0</v>
      </c>
      <c r="R619" s="4">
        <f>SUM($E557:R557)</f>
        <v>0</v>
      </c>
      <c r="S619" s="4">
        <f>SUM($E557:S557)</f>
        <v>0</v>
      </c>
      <c r="T619" s="4">
        <f>SUM($E557:T557)</f>
        <v>0</v>
      </c>
      <c r="U619" s="4">
        <f>SUM($E557:U557)</f>
        <v>0</v>
      </c>
      <c r="V619" s="4">
        <f>SUM($E557:V557)</f>
        <v>0</v>
      </c>
      <c r="W619" s="4">
        <f>SUM($E557:W557)</f>
        <v>0</v>
      </c>
      <c r="X619" s="4">
        <f>SUM($E557:X557)</f>
        <v>0</v>
      </c>
      <c r="Y619" s="4">
        <f>SUM($E557:Y557)</f>
        <v>0</v>
      </c>
      <c r="Z619" s="4">
        <f>SUM($E557:Z557)</f>
        <v>0</v>
      </c>
      <c r="AA619" s="4">
        <f>SUM($E557:AA557)</f>
        <v>0</v>
      </c>
      <c r="AB619" s="4">
        <f>SUM($E557:AB557)</f>
        <v>0</v>
      </c>
    </row>
    <row r="620" spans="2:28" hidden="1" outlineLevel="1">
      <c r="B620" s="556"/>
      <c r="C620" s="10">
        <f t="shared" ref="C620" si="349">C589</f>
        <v>0</v>
      </c>
      <c r="E620" s="4">
        <f>SUM($E558:E558)</f>
        <v>0</v>
      </c>
      <c r="F620" s="4">
        <f>SUM($E558:F558)</f>
        <v>0</v>
      </c>
      <c r="G620" s="4">
        <f>SUM($E558:G558)</f>
        <v>0</v>
      </c>
      <c r="H620" s="4">
        <f>SUM($E558:H558)</f>
        <v>0</v>
      </c>
      <c r="I620" s="4">
        <f>SUM($E558:I558)</f>
        <v>0</v>
      </c>
      <c r="J620" s="4">
        <f>SUM($E558:J558)</f>
        <v>0</v>
      </c>
      <c r="K620" s="4">
        <f>SUM($E558:K558)</f>
        <v>0</v>
      </c>
      <c r="L620" s="4">
        <f>SUM($E558:L558)</f>
        <v>0</v>
      </c>
      <c r="M620" s="4">
        <f>SUM($E558:M558)</f>
        <v>0</v>
      </c>
      <c r="N620" s="4">
        <f>SUM($E558:N558)</f>
        <v>0</v>
      </c>
      <c r="O620" s="4">
        <f>SUM($E558:O558)</f>
        <v>0</v>
      </c>
      <c r="P620" s="4">
        <f>SUM($E558:P558)</f>
        <v>0</v>
      </c>
      <c r="Q620" s="4">
        <f>SUM($E558:Q558)</f>
        <v>0</v>
      </c>
      <c r="R620" s="4">
        <f>SUM($E558:R558)</f>
        <v>0</v>
      </c>
      <c r="S620" s="4">
        <f>SUM($E558:S558)</f>
        <v>0</v>
      </c>
      <c r="T620" s="4">
        <f>SUM($E558:T558)</f>
        <v>0</v>
      </c>
      <c r="U620" s="4">
        <f>SUM($E558:U558)</f>
        <v>0</v>
      </c>
      <c r="V620" s="4">
        <f>SUM($E558:V558)</f>
        <v>0</v>
      </c>
      <c r="W620" s="4">
        <f>SUM($E558:W558)</f>
        <v>0</v>
      </c>
      <c r="X620" s="4">
        <f>SUM($E558:X558)</f>
        <v>0</v>
      </c>
      <c r="Y620" s="4">
        <f>SUM($E558:Y558)</f>
        <v>0</v>
      </c>
      <c r="Z620" s="4">
        <f>SUM($E558:Z558)</f>
        <v>0</v>
      </c>
      <c r="AA620" s="4">
        <f>SUM($E558:AA558)</f>
        <v>0</v>
      </c>
      <c r="AB620" s="4">
        <f>SUM($E558:AB558)</f>
        <v>0</v>
      </c>
    </row>
    <row r="621" spans="2:28" hidden="1" outlineLevel="1">
      <c r="B621" s="556"/>
      <c r="C621" s="10">
        <f t="shared" ref="C621" si="350">C590</f>
        <v>0</v>
      </c>
      <c r="E621" s="4">
        <f>SUM($E559:E559)</f>
        <v>0</v>
      </c>
      <c r="F621" s="4">
        <f>SUM($E559:F559)</f>
        <v>0</v>
      </c>
      <c r="G621" s="4">
        <f>SUM($E559:G559)</f>
        <v>0</v>
      </c>
      <c r="H621" s="4">
        <f>SUM($E559:H559)</f>
        <v>0</v>
      </c>
      <c r="I621" s="4">
        <f>SUM($E559:I559)</f>
        <v>0</v>
      </c>
      <c r="J621" s="4">
        <f>SUM($E559:J559)</f>
        <v>0</v>
      </c>
      <c r="K621" s="4">
        <f>SUM($E559:K559)</f>
        <v>0</v>
      </c>
      <c r="L621" s="4">
        <f>SUM($E559:L559)</f>
        <v>0</v>
      </c>
      <c r="M621" s="4">
        <f>SUM($E559:M559)</f>
        <v>0</v>
      </c>
      <c r="N621" s="4">
        <f>SUM($E559:N559)</f>
        <v>0</v>
      </c>
      <c r="O621" s="4">
        <f>SUM($E559:O559)</f>
        <v>0</v>
      </c>
      <c r="P621" s="4">
        <f>SUM($E559:P559)</f>
        <v>0</v>
      </c>
      <c r="Q621" s="4">
        <f>SUM($E559:Q559)</f>
        <v>0</v>
      </c>
      <c r="R621" s="4">
        <f>SUM($E559:R559)</f>
        <v>0</v>
      </c>
      <c r="S621" s="4">
        <f>SUM($E559:S559)</f>
        <v>0</v>
      </c>
      <c r="T621" s="4">
        <f>SUM($E559:T559)</f>
        <v>0</v>
      </c>
      <c r="U621" s="4">
        <f>SUM($E559:U559)</f>
        <v>0</v>
      </c>
      <c r="V621" s="4">
        <f>SUM($E559:V559)</f>
        <v>0</v>
      </c>
      <c r="W621" s="4">
        <f>SUM($E559:W559)</f>
        <v>0</v>
      </c>
      <c r="X621" s="4">
        <f>SUM($E559:X559)</f>
        <v>0</v>
      </c>
      <c r="Y621" s="4">
        <f>SUM($E559:Y559)</f>
        <v>0</v>
      </c>
      <c r="Z621" s="4">
        <f>SUM($E559:Z559)</f>
        <v>0</v>
      </c>
      <c r="AA621" s="4">
        <f>SUM($E559:AA559)</f>
        <v>0</v>
      </c>
      <c r="AB621" s="4">
        <f>SUM($E559:AB559)</f>
        <v>0</v>
      </c>
    </row>
    <row r="622" spans="2:28" hidden="1" outlineLevel="1">
      <c r="B622" s="556"/>
      <c r="C622" s="10">
        <f t="shared" ref="C622" si="351">C591</f>
        <v>0</v>
      </c>
      <c r="E622" s="4">
        <f>SUM($E560:E560)</f>
        <v>0</v>
      </c>
      <c r="F622" s="4">
        <f>SUM($E560:F560)</f>
        <v>0</v>
      </c>
      <c r="G622" s="4">
        <f>SUM($E560:G560)</f>
        <v>0</v>
      </c>
      <c r="H622" s="4">
        <f>SUM($E560:H560)</f>
        <v>0</v>
      </c>
      <c r="I622" s="4">
        <f>SUM($E560:I560)</f>
        <v>0</v>
      </c>
      <c r="J622" s="4">
        <f>SUM($E560:J560)</f>
        <v>0</v>
      </c>
      <c r="K622" s="4">
        <f>SUM($E560:K560)</f>
        <v>0</v>
      </c>
      <c r="L622" s="4">
        <f>SUM($E560:L560)</f>
        <v>0</v>
      </c>
      <c r="M622" s="4">
        <f>SUM($E560:M560)</f>
        <v>0</v>
      </c>
      <c r="N622" s="4">
        <f>SUM($E560:N560)</f>
        <v>0</v>
      </c>
      <c r="O622" s="4">
        <f>SUM($E560:O560)</f>
        <v>0</v>
      </c>
      <c r="P622" s="4">
        <f>SUM($E560:P560)</f>
        <v>0</v>
      </c>
      <c r="Q622" s="4">
        <f>SUM($E560:Q560)</f>
        <v>0</v>
      </c>
      <c r="R622" s="4">
        <f>SUM($E560:R560)</f>
        <v>0</v>
      </c>
      <c r="S622" s="4">
        <f>SUM($E560:S560)</f>
        <v>0</v>
      </c>
      <c r="T622" s="4">
        <f>SUM($E560:T560)</f>
        <v>0</v>
      </c>
      <c r="U622" s="4">
        <f>SUM($E560:U560)</f>
        <v>0</v>
      </c>
      <c r="V622" s="4">
        <f>SUM($E560:V560)</f>
        <v>0</v>
      </c>
      <c r="W622" s="4">
        <f>SUM($E560:W560)</f>
        <v>0</v>
      </c>
      <c r="X622" s="4">
        <f>SUM($E560:X560)</f>
        <v>0</v>
      </c>
      <c r="Y622" s="4">
        <f>SUM($E560:Y560)</f>
        <v>0</v>
      </c>
      <c r="Z622" s="4">
        <f>SUM($E560:Z560)</f>
        <v>0</v>
      </c>
      <c r="AA622" s="4">
        <f>SUM($E560:AA560)</f>
        <v>0</v>
      </c>
      <c r="AB622" s="4">
        <f>SUM($E560:AB560)</f>
        <v>0</v>
      </c>
    </row>
    <row r="623" spans="2:28" hidden="1" outlineLevel="1">
      <c r="B623" s="556"/>
      <c r="C623" s="10">
        <f t="shared" ref="C623" si="352">C592</f>
        <v>0</v>
      </c>
      <c r="E623" s="4">
        <f>SUM($E561:E561)</f>
        <v>0</v>
      </c>
      <c r="F623" s="4">
        <f>SUM($E561:F561)</f>
        <v>0</v>
      </c>
      <c r="G623" s="4">
        <f>SUM($E561:G561)</f>
        <v>0</v>
      </c>
      <c r="H623" s="4">
        <f>SUM($E561:H561)</f>
        <v>0</v>
      </c>
      <c r="I623" s="4">
        <f>SUM($E561:I561)</f>
        <v>0</v>
      </c>
      <c r="J623" s="4">
        <f>SUM($E561:J561)</f>
        <v>0</v>
      </c>
      <c r="K623" s="4">
        <f>SUM($E561:K561)</f>
        <v>0</v>
      </c>
      <c r="L623" s="4">
        <f>SUM($E561:L561)</f>
        <v>0</v>
      </c>
      <c r="M623" s="4">
        <f>SUM($E561:M561)</f>
        <v>0</v>
      </c>
      <c r="N623" s="4">
        <f>SUM($E561:N561)</f>
        <v>0</v>
      </c>
      <c r="O623" s="4">
        <f>SUM($E561:O561)</f>
        <v>0</v>
      </c>
      <c r="P623" s="4">
        <f>SUM($E561:P561)</f>
        <v>0</v>
      </c>
      <c r="Q623" s="4">
        <f>SUM($E561:Q561)</f>
        <v>0</v>
      </c>
      <c r="R623" s="4">
        <f>SUM($E561:R561)</f>
        <v>0</v>
      </c>
      <c r="S623" s="4">
        <f>SUM($E561:S561)</f>
        <v>0</v>
      </c>
      <c r="T623" s="4">
        <f>SUM($E561:T561)</f>
        <v>0</v>
      </c>
      <c r="U623" s="4">
        <f>SUM($E561:U561)</f>
        <v>0</v>
      </c>
      <c r="V623" s="4">
        <f>SUM($E561:V561)</f>
        <v>0</v>
      </c>
      <c r="W623" s="4">
        <f>SUM($E561:W561)</f>
        <v>0</v>
      </c>
      <c r="X623" s="4">
        <f>SUM($E561:X561)</f>
        <v>0</v>
      </c>
      <c r="Y623" s="4">
        <f>SUM($E561:Y561)</f>
        <v>0</v>
      </c>
      <c r="Z623" s="4">
        <f>SUM($E561:Z561)</f>
        <v>0</v>
      </c>
      <c r="AA623" s="4">
        <f>SUM($E561:AA561)</f>
        <v>0</v>
      </c>
      <c r="AB623" s="4">
        <f>SUM($E561:AB561)</f>
        <v>0</v>
      </c>
    </row>
    <row r="624" spans="2:28" hidden="1" outlineLevel="1"/>
    <row r="625" spans="2:38" hidden="1" outlineLevel="1"/>
    <row r="626" spans="2:38" hidden="1" outlineLevel="1"/>
    <row r="627" spans="2:38" hidden="1" outlineLevel="1"/>
    <row r="628" spans="2:38" hidden="1" outlineLevel="1">
      <c r="D628" s="5" t="s">
        <v>182</v>
      </c>
      <c r="E628" s="4">
        <v>1</v>
      </c>
      <c r="F628" s="4">
        <v>1</v>
      </c>
      <c r="G628" s="4">
        <v>1</v>
      </c>
      <c r="H628" s="4">
        <v>1</v>
      </c>
      <c r="I628" s="4">
        <v>1</v>
      </c>
      <c r="J628" s="4">
        <v>1</v>
      </c>
      <c r="K628" s="4">
        <v>1</v>
      </c>
      <c r="L628" s="4">
        <v>1</v>
      </c>
      <c r="M628" s="4">
        <v>1</v>
      </c>
      <c r="N628" s="4">
        <v>1</v>
      </c>
      <c r="O628" s="4">
        <v>1</v>
      </c>
      <c r="P628" s="4">
        <v>1</v>
      </c>
      <c r="Q628" s="4">
        <v>2</v>
      </c>
      <c r="R628" s="4">
        <v>2</v>
      </c>
      <c r="S628" s="4">
        <v>2</v>
      </c>
      <c r="T628" s="4">
        <v>2</v>
      </c>
      <c r="U628" s="4">
        <v>2</v>
      </c>
      <c r="V628" s="4">
        <v>2</v>
      </c>
      <c r="W628" s="4">
        <v>2</v>
      </c>
      <c r="X628" s="4">
        <v>2</v>
      </c>
      <c r="Y628" s="4">
        <v>2</v>
      </c>
      <c r="Z628" s="4">
        <v>2</v>
      </c>
      <c r="AA628" s="4">
        <v>2</v>
      </c>
      <c r="AB628" s="4">
        <v>2</v>
      </c>
    </row>
    <row r="629" spans="2:38" s="5" customFormat="1" ht="15" hidden="1" customHeight="1" outlineLevel="1">
      <c r="D629" s="202" t="s">
        <v>187</v>
      </c>
      <c r="E629" s="203">
        <v>1</v>
      </c>
      <c r="F629" s="20">
        <f>E629+1</f>
        <v>2</v>
      </c>
      <c r="G629" s="20">
        <f t="shared" ref="G629:P629" si="353">F629+1</f>
        <v>3</v>
      </c>
      <c r="H629" s="20">
        <f t="shared" si="353"/>
        <v>4</v>
      </c>
      <c r="I629" s="20">
        <f t="shared" si="353"/>
        <v>5</v>
      </c>
      <c r="J629" s="20">
        <f t="shared" si="353"/>
        <v>6</v>
      </c>
      <c r="K629" s="20">
        <f t="shared" si="353"/>
        <v>7</v>
      </c>
      <c r="L629" s="20">
        <f t="shared" si="353"/>
        <v>8</v>
      </c>
      <c r="M629" s="20">
        <f t="shared" si="353"/>
        <v>9</v>
      </c>
      <c r="N629" s="20">
        <f t="shared" si="353"/>
        <v>10</v>
      </c>
      <c r="O629" s="20">
        <f t="shared" si="353"/>
        <v>11</v>
      </c>
      <c r="P629" s="20">
        <f t="shared" si="353"/>
        <v>12</v>
      </c>
      <c r="Q629" s="20">
        <f t="shared" ref="Q629" si="354">P629+1</f>
        <v>13</v>
      </c>
      <c r="R629" s="20">
        <f t="shared" ref="R629" si="355">Q629+1</f>
        <v>14</v>
      </c>
      <c r="S629" s="20">
        <f t="shared" ref="S629" si="356">R629+1</f>
        <v>15</v>
      </c>
      <c r="T629" s="20">
        <f t="shared" ref="T629" si="357">S629+1</f>
        <v>16</v>
      </c>
      <c r="U629" s="20">
        <f t="shared" ref="U629" si="358">T629+1</f>
        <v>17</v>
      </c>
      <c r="V629" s="20">
        <f t="shared" ref="V629" si="359">U629+1</f>
        <v>18</v>
      </c>
      <c r="W629" s="20">
        <f t="shared" ref="W629" si="360">V629+1</f>
        <v>19</v>
      </c>
      <c r="X629" s="20">
        <f t="shared" ref="X629" si="361">W629+1</f>
        <v>20</v>
      </c>
      <c r="Y629" s="20">
        <f t="shared" ref="Y629" si="362">X629+1</f>
        <v>21</v>
      </c>
      <c r="Z629" s="20">
        <f t="shared" ref="Z629" si="363">Y629+1</f>
        <v>22</v>
      </c>
      <c r="AA629" s="20">
        <f t="shared" ref="AA629" si="364">Z629+1</f>
        <v>23</v>
      </c>
      <c r="AB629" s="20">
        <f t="shared" ref="AB629" si="365">AA629+1</f>
        <v>24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2:38" ht="15" hidden="1" customHeight="1" outlineLevel="1">
      <c r="D630" s="32"/>
      <c r="E630" s="20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38" ht="15" hidden="1" customHeight="1" outlineLevel="1">
      <c r="C631" s="86" t="s">
        <v>200</v>
      </c>
      <c r="D631" s="256">
        <f>E631</f>
        <v>14</v>
      </c>
      <c r="E631" s="253">
        <f>C159</f>
        <v>14</v>
      </c>
      <c r="F631" s="254">
        <f>E631</f>
        <v>14</v>
      </c>
      <c r="G631" s="255">
        <f t="shared" ref="G631:P631" si="366">F631</f>
        <v>14</v>
      </c>
      <c r="H631" s="255">
        <f t="shared" si="366"/>
        <v>14</v>
      </c>
      <c r="I631" s="255">
        <f t="shared" si="366"/>
        <v>14</v>
      </c>
      <c r="J631" s="255">
        <f t="shared" si="366"/>
        <v>14</v>
      </c>
      <c r="K631" s="255">
        <f t="shared" si="366"/>
        <v>14</v>
      </c>
      <c r="L631" s="255">
        <f t="shared" si="366"/>
        <v>14</v>
      </c>
      <c r="M631" s="255">
        <f t="shared" si="366"/>
        <v>14</v>
      </c>
      <c r="N631" s="255">
        <f t="shared" si="366"/>
        <v>14</v>
      </c>
      <c r="O631" s="255">
        <f t="shared" si="366"/>
        <v>14</v>
      </c>
      <c r="P631" s="255">
        <f t="shared" si="366"/>
        <v>14</v>
      </c>
      <c r="Q631" s="255">
        <f t="shared" ref="Q631" si="367">P631</f>
        <v>14</v>
      </c>
      <c r="R631" s="255">
        <f t="shared" ref="R631" si="368">Q631</f>
        <v>14</v>
      </c>
      <c r="S631" s="255">
        <f t="shared" ref="S631" si="369">R631</f>
        <v>14</v>
      </c>
      <c r="T631" s="255">
        <f t="shared" ref="T631" si="370">S631</f>
        <v>14</v>
      </c>
      <c r="U631" s="255">
        <f t="shared" ref="U631" si="371">T631</f>
        <v>14</v>
      </c>
      <c r="V631" s="255">
        <f t="shared" ref="V631" si="372">U631</f>
        <v>14</v>
      </c>
      <c r="W631" s="255">
        <f t="shared" ref="W631" si="373">V631</f>
        <v>14</v>
      </c>
      <c r="X631" s="255">
        <f t="shared" ref="X631" si="374">W631</f>
        <v>14</v>
      </c>
      <c r="Y631" s="255">
        <f t="shared" ref="Y631" si="375">X631</f>
        <v>14</v>
      </c>
      <c r="Z631" s="255">
        <f t="shared" ref="Z631" si="376">Y631</f>
        <v>14</v>
      </c>
      <c r="AA631" s="255">
        <f t="shared" ref="AA631" si="377">Z631</f>
        <v>14</v>
      </c>
      <c r="AB631" s="255">
        <f t="shared" ref="AB631" si="378">AA631</f>
        <v>14</v>
      </c>
    </row>
    <row r="632" spans="2:38" ht="15" hidden="1" customHeight="1" outlineLevel="1">
      <c r="C632" s="86" t="s">
        <v>288</v>
      </c>
      <c r="D632" s="256">
        <f>SUM(D563:D566)</f>
        <v>7</v>
      </c>
      <c r="E632" s="280">
        <f>SUM(E563:E592)</f>
        <v>9</v>
      </c>
      <c r="F632" s="281">
        <f t="shared" ref="F632:AB632" si="379">SUM(F563:F592)</f>
        <v>9</v>
      </c>
      <c r="G632" s="281">
        <f t="shared" si="379"/>
        <v>9</v>
      </c>
      <c r="H632" s="281">
        <f t="shared" si="379"/>
        <v>9</v>
      </c>
      <c r="I632" s="281">
        <f t="shared" si="379"/>
        <v>0</v>
      </c>
      <c r="J632" s="281">
        <f t="shared" si="379"/>
        <v>0</v>
      </c>
      <c r="K632" s="281">
        <f t="shared" si="379"/>
        <v>0</v>
      </c>
      <c r="L632" s="281">
        <f t="shared" si="379"/>
        <v>0</v>
      </c>
      <c r="M632" s="281">
        <f t="shared" si="379"/>
        <v>0</v>
      </c>
      <c r="N632" s="281">
        <f t="shared" si="379"/>
        <v>0</v>
      </c>
      <c r="O632" s="281">
        <f t="shared" si="379"/>
        <v>0</v>
      </c>
      <c r="P632" s="281">
        <f t="shared" si="379"/>
        <v>0</v>
      </c>
      <c r="Q632" s="281">
        <f t="shared" si="379"/>
        <v>0</v>
      </c>
      <c r="R632" s="281">
        <f t="shared" si="379"/>
        <v>0</v>
      </c>
      <c r="S632" s="281">
        <f t="shared" si="379"/>
        <v>0</v>
      </c>
      <c r="T632" s="281">
        <f t="shared" si="379"/>
        <v>0</v>
      </c>
      <c r="U632" s="281">
        <f t="shared" si="379"/>
        <v>0</v>
      </c>
      <c r="V632" s="281">
        <f t="shared" si="379"/>
        <v>0</v>
      </c>
      <c r="W632" s="281">
        <f t="shared" si="379"/>
        <v>0</v>
      </c>
      <c r="X632" s="281">
        <f t="shared" si="379"/>
        <v>0</v>
      </c>
      <c r="Y632" s="281">
        <f t="shared" si="379"/>
        <v>0</v>
      </c>
      <c r="Z632" s="281">
        <f t="shared" si="379"/>
        <v>0</v>
      </c>
      <c r="AA632" s="281">
        <f t="shared" si="379"/>
        <v>0</v>
      </c>
      <c r="AB632" s="281">
        <f t="shared" si="379"/>
        <v>0</v>
      </c>
    </row>
    <row r="633" spans="2:38" ht="15" hidden="1" customHeight="1" outlineLevel="1">
      <c r="C633" s="86" t="s">
        <v>289</v>
      </c>
      <c r="D633" s="256">
        <v>0</v>
      </c>
      <c r="E633" s="282">
        <f>SUM(E594:E623)</f>
        <v>0</v>
      </c>
      <c r="F633" s="281">
        <f t="shared" ref="F633:AB633" si="380">SUM(F594:F623)</f>
        <v>0</v>
      </c>
      <c r="G633" s="281">
        <f t="shared" si="380"/>
        <v>0</v>
      </c>
      <c r="H633" s="281">
        <f t="shared" si="380"/>
        <v>0</v>
      </c>
      <c r="I633" s="281">
        <f t="shared" si="380"/>
        <v>0</v>
      </c>
      <c r="J633" s="281">
        <f t="shared" si="380"/>
        <v>0</v>
      </c>
      <c r="K633" s="281">
        <f t="shared" si="380"/>
        <v>0</v>
      </c>
      <c r="L633" s="281">
        <f t="shared" si="380"/>
        <v>0</v>
      </c>
      <c r="M633" s="281">
        <f t="shared" si="380"/>
        <v>0</v>
      </c>
      <c r="N633" s="281">
        <f t="shared" si="380"/>
        <v>5</v>
      </c>
      <c r="O633" s="281">
        <f t="shared" si="380"/>
        <v>8</v>
      </c>
      <c r="P633" s="281">
        <f t="shared" si="380"/>
        <v>12</v>
      </c>
      <c r="Q633" s="281">
        <f t="shared" si="380"/>
        <v>13</v>
      </c>
      <c r="R633" s="281">
        <f t="shared" si="380"/>
        <v>13</v>
      </c>
      <c r="S633" s="281">
        <f t="shared" si="380"/>
        <v>14</v>
      </c>
      <c r="T633" s="281">
        <f t="shared" si="380"/>
        <v>14</v>
      </c>
      <c r="U633" s="281">
        <f t="shared" si="380"/>
        <v>14</v>
      </c>
      <c r="V633" s="281">
        <f t="shared" si="380"/>
        <v>14</v>
      </c>
      <c r="W633" s="281">
        <f t="shared" si="380"/>
        <v>14</v>
      </c>
      <c r="X633" s="281">
        <f t="shared" si="380"/>
        <v>14</v>
      </c>
      <c r="Y633" s="281">
        <f t="shared" si="380"/>
        <v>14</v>
      </c>
      <c r="Z633" s="281">
        <f t="shared" si="380"/>
        <v>14</v>
      </c>
      <c r="AA633" s="281">
        <f t="shared" si="380"/>
        <v>14</v>
      </c>
      <c r="AB633" s="281">
        <f t="shared" si="380"/>
        <v>14</v>
      </c>
    </row>
    <row r="634" spans="2:38" ht="15" hidden="1" customHeight="1" outlineLevel="1">
      <c r="C634" s="86" t="s">
        <v>201</v>
      </c>
      <c r="D634" s="256">
        <f>D632+D633</f>
        <v>7</v>
      </c>
      <c r="E634" s="280">
        <f>E632+E633</f>
        <v>9</v>
      </c>
      <c r="F634" s="281">
        <f t="shared" ref="F634:P634" si="381">F632+F633</f>
        <v>9</v>
      </c>
      <c r="G634" s="281">
        <f t="shared" si="381"/>
        <v>9</v>
      </c>
      <c r="H634" s="281">
        <f t="shared" si="381"/>
        <v>9</v>
      </c>
      <c r="I634" s="281">
        <f t="shared" si="381"/>
        <v>0</v>
      </c>
      <c r="J634" s="281">
        <f t="shared" si="381"/>
        <v>0</v>
      </c>
      <c r="K634" s="281">
        <f t="shared" si="381"/>
        <v>0</v>
      </c>
      <c r="L634" s="281">
        <f t="shared" si="381"/>
        <v>0</v>
      </c>
      <c r="M634" s="281">
        <f t="shared" si="381"/>
        <v>0</v>
      </c>
      <c r="N634" s="281">
        <f t="shared" si="381"/>
        <v>5</v>
      </c>
      <c r="O634" s="281">
        <f t="shared" si="381"/>
        <v>8</v>
      </c>
      <c r="P634" s="281">
        <f t="shared" si="381"/>
        <v>12</v>
      </c>
      <c r="Q634" s="281">
        <f t="shared" ref="Q634" si="382">Q632+Q633</f>
        <v>13</v>
      </c>
      <c r="R634" s="281">
        <f t="shared" ref="R634" si="383">R632+R633</f>
        <v>13</v>
      </c>
      <c r="S634" s="281">
        <f t="shared" ref="S634" si="384">S632+S633</f>
        <v>14</v>
      </c>
      <c r="T634" s="281">
        <f t="shared" ref="T634" si="385">T632+T633</f>
        <v>14</v>
      </c>
      <c r="U634" s="281">
        <f t="shared" ref="U634" si="386">U632+U633</f>
        <v>14</v>
      </c>
      <c r="V634" s="281">
        <f t="shared" ref="V634" si="387">V632+V633</f>
        <v>14</v>
      </c>
      <c r="W634" s="281">
        <f t="shared" ref="W634" si="388">W632+W633</f>
        <v>14</v>
      </c>
      <c r="X634" s="281">
        <f t="shared" ref="X634" si="389">X632+X633</f>
        <v>14</v>
      </c>
      <c r="Y634" s="281">
        <f t="shared" ref="Y634" si="390">Y632+Y633</f>
        <v>14</v>
      </c>
      <c r="Z634" s="281">
        <f t="shared" ref="Z634" si="391">Z632+Z633</f>
        <v>14</v>
      </c>
      <c r="AA634" s="281">
        <f t="shared" ref="AA634" si="392">AA632+AA633</f>
        <v>14</v>
      </c>
      <c r="AB634" s="281">
        <f t="shared" ref="AB634" si="393">AB632+AB633</f>
        <v>14</v>
      </c>
    </row>
    <row r="635" spans="2:38" ht="15" hidden="1" customHeight="1" outlineLevel="1">
      <c r="C635" s="86" t="s">
        <v>202</v>
      </c>
      <c r="D635" s="257">
        <f>D634/D631</f>
        <v>0.5</v>
      </c>
      <c r="E635" s="205">
        <f>E634/E631</f>
        <v>0.6428571428571429</v>
      </c>
      <c r="F635" s="206">
        <f t="shared" ref="F635:P635" si="394">F634/F631</f>
        <v>0.6428571428571429</v>
      </c>
      <c r="G635" s="206">
        <f t="shared" si="394"/>
        <v>0.6428571428571429</v>
      </c>
      <c r="H635" s="206">
        <f t="shared" si="394"/>
        <v>0.6428571428571429</v>
      </c>
      <c r="I635" s="206">
        <f t="shared" si="394"/>
        <v>0</v>
      </c>
      <c r="J635" s="206">
        <f t="shared" si="394"/>
        <v>0</v>
      </c>
      <c r="K635" s="206">
        <f t="shared" si="394"/>
        <v>0</v>
      </c>
      <c r="L635" s="206">
        <f t="shared" si="394"/>
        <v>0</v>
      </c>
      <c r="M635" s="206">
        <f t="shared" si="394"/>
        <v>0</v>
      </c>
      <c r="N635" s="206">
        <f t="shared" si="394"/>
        <v>0.35714285714285715</v>
      </c>
      <c r="O635" s="206">
        <f t="shared" si="394"/>
        <v>0.5714285714285714</v>
      </c>
      <c r="P635" s="206">
        <f t="shared" si="394"/>
        <v>0.8571428571428571</v>
      </c>
      <c r="Q635" s="206">
        <f t="shared" ref="Q635:AB635" si="395">Q634/Q631</f>
        <v>0.9285714285714286</v>
      </c>
      <c r="R635" s="206">
        <f t="shared" si="395"/>
        <v>0.9285714285714286</v>
      </c>
      <c r="S635" s="206">
        <f t="shared" si="395"/>
        <v>1</v>
      </c>
      <c r="T635" s="206">
        <f t="shared" si="395"/>
        <v>1</v>
      </c>
      <c r="U635" s="206">
        <f t="shared" si="395"/>
        <v>1</v>
      </c>
      <c r="V635" s="206">
        <f t="shared" si="395"/>
        <v>1</v>
      </c>
      <c r="W635" s="206">
        <f t="shared" si="395"/>
        <v>1</v>
      </c>
      <c r="X635" s="206">
        <f t="shared" si="395"/>
        <v>1</v>
      </c>
      <c r="Y635" s="206">
        <f t="shared" si="395"/>
        <v>1</v>
      </c>
      <c r="Z635" s="206">
        <f t="shared" si="395"/>
        <v>1</v>
      </c>
      <c r="AA635" s="206">
        <f t="shared" si="395"/>
        <v>1</v>
      </c>
      <c r="AB635" s="206">
        <f t="shared" si="395"/>
        <v>1</v>
      </c>
    </row>
    <row r="636" spans="2:38" ht="15" hidden="1" customHeight="1" outlineLevel="1">
      <c r="C636" s="207"/>
      <c r="D636" s="229"/>
      <c r="E636" s="208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</row>
    <row r="637" spans="2:38" hidden="1" outlineLevel="1">
      <c r="C637" s="23" t="s">
        <v>28</v>
      </c>
      <c r="D637" s="229"/>
      <c r="E637" s="210"/>
      <c r="I637" s="4"/>
      <c r="J637" s="4"/>
      <c r="K637" s="4"/>
      <c r="L637" s="4"/>
      <c r="M637" s="4"/>
    </row>
    <row r="638" spans="2:38" hidden="1" outlineLevel="1">
      <c r="C638" s="211" t="s">
        <v>29</v>
      </c>
      <c r="D638" s="229"/>
      <c r="E638" s="210"/>
      <c r="F638" s="15"/>
      <c r="G638" s="15"/>
      <c r="H638" s="15"/>
      <c r="I638" s="15"/>
      <c r="J638" s="15"/>
      <c r="K638" s="4"/>
      <c r="L638" s="4"/>
      <c r="M638" s="4"/>
    </row>
    <row r="639" spans="2:38" hidden="1" outlineLevel="1">
      <c r="B639" s="556">
        <f>B594</f>
        <v>0</v>
      </c>
      <c r="C639" s="212" t="str">
        <f>C594</f>
        <v>Studio</v>
      </c>
      <c r="D639" s="260">
        <f t="shared" ref="D639:D668" si="396">I129</f>
        <v>4400</v>
      </c>
      <c r="E639" s="261">
        <f t="shared" ref="E639:AB639" si="397">($L129*($D344-$U344)+$H129*$U344)*(1+HLOOKUP(E$628,$E$181:$N$182,2,FALSE))</f>
        <v>7580</v>
      </c>
      <c r="F639" s="262">
        <f t="shared" si="397"/>
        <v>7580</v>
      </c>
      <c r="G639" s="262">
        <f t="shared" si="397"/>
        <v>7580</v>
      </c>
      <c r="H639" s="262">
        <f t="shared" si="397"/>
        <v>7580</v>
      </c>
      <c r="I639" s="262">
        <f t="shared" si="397"/>
        <v>7580</v>
      </c>
      <c r="J639" s="262">
        <f t="shared" si="397"/>
        <v>7580</v>
      </c>
      <c r="K639" s="262">
        <f t="shared" si="397"/>
        <v>7580</v>
      </c>
      <c r="L639" s="262">
        <f t="shared" si="397"/>
        <v>7580</v>
      </c>
      <c r="M639" s="262">
        <f t="shared" si="397"/>
        <v>7580</v>
      </c>
      <c r="N639" s="262">
        <f t="shared" si="397"/>
        <v>7580</v>
      </c>
      <c r="O639" s="262">
        <f t="shared" si="397"/>
        <v>7580</v>
      </c>
      <c r="P639" s="262">
        <f t="shared" si="397"/>
        <v>7580</v>
      </c>
      <c r="Q639" s="262">
        <f t="shared" si="397"/>
        <v>7883.2</v>
      </c>
      <c r="R639" s="262">
        <f t="shared" si="397"/>
        <v>7883.2</v>
      </c>
      <c r="S639" s="262">
        <f t="shared" si="397"/>
        <v>7883.2</v>
      </c>
      <c r="T639" s="262">
        <f t="shared" si="397"/>
        <v>7883.2</v>
      </c>
      <c r="U639" s="262">
        <f t="shared" si="397"/>
        <v>7883.2</v>
      </c>
      <c r="V639" s="262">
        <f t="shared" si="397"/>
        <v>7883.2</v>
      </c>
      <c r="W639" s="262">
        <f t="shared" si="397"/>
        <v>7883.2</v>
      </c>
      <c r="X639" s="262">
        <f t="shared" si="397"/>
        <v>7883.2</v>
      </c>
      <c r="Y639" s="262">
        <f t="shared" si="397"/>
        <v>7883.2</v>
      </c>
      <c r="Z639" s="262">
        <f t="shared" si="397"/>
        <v>7883.2</v>
      </c>
      <c r="AA639" s="262">
        <f t="shared" si="397"/>
        <v>7883.2</v>
      </c>
      <c r="AB639" s="262">
        <f t="shared" si="397"/>
        <v>7883.2</v>
      </c>
    </row>
    <row r="640" spans="2:38" hidden="1" outlineLevel="1">
      <c r="B640" s="556">
        <f t="shared" ref="B640:C640" si="398">B595</f>
        <v>0</v>
      </c>
      <c r="C640" s="212" t="str">
        <f t="shared" si="398"/>
        <v xml:space="preserve">1 Bed / 1 Bath </v>
      </c>
      <c r="D640" s="260">
        <f t="shared" si="396"/>
        <v>0</v>
      </c>
      <c r="E640" s="261">
        <f t="shared" ref="E640:AB640" si="399">($L130*($D345-$U345)+$H130*$U345)*(1+HLOOKUP(E$628,$E$181:$N$182,2,FALSE))</f>
        <v>0</v>
      </c>
      <c r="F640" s="262">
        <f t="shared" si="399"/>
        <v>0</v>
      </c>
      <c r="G640" s="262">
        <f t="shared" si="399"/>
        <v>0</v>
      </c>
      <c r="H640" s="262">
        <f t="shared" si="399"/>
        <v>0</v>
      </c>
      <c r="I640" s="262">
        <f t="shared" si="399"/>
        <v>0</v>
      </c>
      <c r="J640" s="262">
        <f t="shared" si="399"/>
        <v>0</v>
      </c>
      <c r="K640" s="262">
        <f t="shared" si="399"/>
        <v>0</v>
      </c>
      <c r="L640" s="262">
        <f t="shared" si="399"/>
        <v>0</v>
      </c>
      <c r="M640" s="262">
        <f t="shared" si="399"/>
        <v>0</v>
      </c>
      <c r="N640" s="262">
        <f t="shared" si="399"/>
        <v>0</v>
      </c>
      <c r="O640" s="262">
        <f t="shared" si="399"/>
        <v>0</v>
      </c>
      <c r="P640" s="262">
        <f t="shared" si="399"/>
        <v>0</v>
      </c>
      <c r="Q640" s="262">
        <f t="shared" si="399"/>
        <v>0</v>
      </c>
      <c r="R640" s="262">
        <f t="shared" si="399"/>
        <v>0</v>
      </c>
      <c r="S640" s="262">
        <f t="shared" si="399"/>
        <v>0</v>
      </c>
      <c r="T640" s="262">
        <f t="shared" si="399"/>
        <v>0</v>
      </c>
      <c r="U640" s="262">
        <f t="shared" si="399"/>
        <v>0</v>
      </c>
      <c r="V640" s="262">
        <f t="shared" si="399"/>
        <v>0</v>
      </c>
      <c r="W640" s="262">
        <f t="shared" si="399"/>
        <v>0</v>
      </c>
      <c r="X640" s="262">
        <f t="shared" si="399"/>
        <v>0</v>
      </c>
      <c r="Y640" s="262">
        <f t="shared" si="399"/>
        <v>0</v>
      </c>
      <c r="Z640" s="262">
        <f t="shared" si="399"/>
        <v>0</v>
      </c>
      <c r="AA640" s="262">
        <f t="shared" si="399"/>
        <v>0</v>
      </c>
      <c r="AB640" s="262">
        <f t="shared" si="399"/>
        <v>0</v>
      </c>
    </row>
    <row r="641" spans="2:28" hidden="1" outlineLevel="1">
      <c r="B641" s="556">
        <f t="shared" ref="B641:C641" si="400">B596</f>
        <v>0</v>
      </c>
      <c r="C641" s="212" t="str">
        <f t="shared" si="400"/>
        <v xml:space="preserve">1 Bed / 1 Bath </v>
      </c>
      <c r="D641" s="260">
        <f t="shared" si="396"/>
        <v>5600</v>
      </c>
      <c r="E641" s="261">
        <f t="shared" ref="E641:AB641" si="401">($L131*($D346-$U346)+$H131*$U346)*(1+HLOOKUP(E$628,$E$181:$N$182,2,FALSE))</f>
        <v>10200</v>
      </c>
      <c r="F641" s="262">
        <f t="shared" si="401"/>
        <v>10200</v>
      </c>
      <c r="G641" s="262">
        <f t="shared" si="401"/>
        <v>10200</v>
      </c>
      <c r="H641" s="262">
        <f t="shared" si="401"/>
        <v>10200</v>
      </c>
      <c r="I641" s="262">
        <f t="shared" si="401"/>
        <v>10200</v>
      </c>
      <c r="J641" s="262">
        <f t="shared" si="401"/>
        <v>10200</v>
      </c>
      <c r="K641" s="262">
        <f t="shared" si="401"/>
        <v>10200</v>
      </c>
      <c r="L641" s="262">
        <f t="shared" si="401"/>
        <v>10200</v>
      </c>
      <c r="M641" s="262">
        <f t="shared" si="401"/>
        <v>10200</v>
      </c>
      <c r="N641" s="262">
        <f t="shared" si="401"/>
        <v>10200</v>
      </c>
      <c r="O641" s="262">
        <f t="shared" si="401"/>
        <v>10200</v>
      </c>
      <c r="P641" s="262">
        <f t="shared" si="401"/>
        <v>10200</v>
      </c>
      <c r="Q641" s="262">
        <f t="shared" si="401"/>
        <v>10608</v>
      </c>
      <c r="R641" s="262">
        <f t="shared" si="401"/>
        <v>10608</v>
      </c>
      <c r="S641" s="262">
        <f t="shared" si="401"/>
        <v>10608</v>
      </c>
      <c r="T641" s="262">
        <f t="shared" si="401"/>
        <v>10608</v>
      </c>
      <c r="U641" s="262">
        <f t="shared" si="401"/>
        <v>10608</v>
      </c>
      <c r="V641" s="262">
        <f t="shared" si="401"/>
        <v>10608</v>
      </c>
      <c r="W641" s="262">
        <f t="shared" si="401"/>
        <v>10608</v>
      </c>
      <c r="X641" s="262">
        <f t="shared" si="401"/>
        <v>10608</v>
      </c>
      <c r="Y641" s="262">
        <f t="shared" si="401"/>
        <v>10608</v>
      </c>
      <c r="Z641" s="262">
        <f t="shared" si="401"/>
        <v>10608</v>
      </c>
      <c r="AA641" s="262">
        <f t="shared" si="401"/>
        <v>10608</v>
      </c>
      <c r="AB641" s="262">
        <f t="shared" si="401"/>
        <v>10608</v>
      </c>
    </row>
    <row r="642" spans="2:28" hidden="1" outlineLevel="1">
      <c r="B642" s="556">
        <f t="shared" ref="B642:C642" si="402">B597</f>
        <v>0</v>
      </c>
      <c r="C642" s="212" t="str">
        <f t="shared" si="402"/>
        <v xml:space="preserve">1 Bed / 1 Bath </v>
      </c>
      <c r="D642" s="260">
        <f t="shared" si="396"/>
        <v>0</v>
      </c>
      <c r="E642" s="261">
        <f t="shared" ref="E642:AB642" si="403">($L132*($D347-$U347)+$H132*$U347)*(1+HLOOKUP(E$628,$E$181:$N$182,2,FALSE))</f>
        <v>0</v>
      </c>
      <c r="F642" s="262">
        <f t="shared" si="403"/>
        <v>0</v>
      </c>
      <c r="G642" s="262">
        <f t="shared" si="403"/>
        <v>0</v>
      </c>
      <c r="H642" s="262">
        <f t="shared" si="403"/>
        <v>0</v>
      </c>
      <c r="I642" s="262">
        <f t="shared" si="403"/>
        <v>0</v>
      </c>
      <c r="J642" s="262">
        <f t="shared" si="403"/>
        <v>0</v>
      </c>
      <c r="K642" s="262">
        <f t="shared" si="403"/>
        <v>0</v>
      </c>
      <c r="L642" s="262">
        <f t="shared" si="403"/>
        <v>0</v>
      </c>
      <c r="M642" s="262">
        <f t="shared" si="403"/>
        <v>0</v>
      </c>
      <c r="N642" s="262">
        <f t="shared" si="403"/>
        <v>0</v>
      </c>
      <c r="O642" s="262">
        <f t="shared" si="403"/>
        <v>0</v>
      </c>
      <c r="P642" s="262">
        <f t="shared" si="403"/>
        <v>0</v>
      </c>
      <c r="Q642" s="262">
        <f t="shared" si="403"/>
        <v>0</v>
      </c>
      <c r="R642" s="262">
        <f t="shared" si="403"/>
        <v>0</v>
      </c>
      <c r="S642" s="262">
        <f t="shared" si="403"/>
        <v>0</v>
      </c>
      <c r="T642" s="262">
        <f t="shared" si="403"/>
        <v>0</v>
      </c>
      <c r="U642" s="262">
        <f t="shared" si="403"/>
        <v>0</v>
      </c>
      <c r="V642" s="262">
        <f t="shared" si="403"/>
        <v>0</v>
      </c>
      <c r="W642" s="262">
        <f t="shared" si="403"/>
        <v>0</v>
      </c>
      <c r="X642" s="262">
        <f t="shared" si="403"/>
        <v>0</v>
      </c>
      <c r="Y642" s="262">
        <f t="shared" si="403"/>
        <v>0</v>
      </c>
      <c r="Z642" s="262">
        <f t="shared" si="403"/>
        <v>0</v>
      </c>
      <c r="AA642" s="262">
        <f t="shared" si="403"/>
        <v>0</v>
      </c>
      <c r="AB642" s="262">
        <f t="shared" si="403"/>
        <v>0</v>
      </c>
    </row>
    <row r="643" spans="2:28" hidden="1" outlineLevel="1">
      <c r="B643" s="556">
        <f t="shared" ref="B643:C643" si="404">B598</f>
        <v>0</v>
      </c>
      <c r="C643" s="212" t="str">
        <f t="shared" si="404"/>
        <v xml:space="preserve">2 Bed / 1 Bath </v>
      </c>
      <c r="D643" s="260">
        <f t="shared" si="396"/>
        <v>0</v>
      </c>
      <c r="E643" s="261">
        <f t="shared" ref="E643:AB643" si="405">($L133*($D348-$U348)+$H133*$U348)*(1+HLOOKUP(E$628,$E$181:$N$182,2,FALSE))</f>
        <v>0</v>
      </c>
      <c r="F643" s="262">
        <f t="shared" si="405"/>
        <v>0</v>
      </c>
      <c r="G643" s="262">
        <f t="shared" si="405"/>
        <v>0</v>
      </c>
      <c r="H643" s="262">
        <f t="shared" si="405"/>
        <v>0</v>
      </c>
      <c r="I643" s="262">
        <f t="shared" si="405"/>
        <v>0</v>
      </c>
      <c r="J643" s="262">
        <f t="shared" si="405"/>
        <v>0</v>
      </c>
      <c r="K643" s="262">
        <f t="shared" si="405"/>
        <v>0</v>
      </c>
      <c r="L643" s="262">
        <f t="shared" si="405"/>
        <v>0</v>
      </c>
      <c r="M643" s="262">
        <f t="shared" si="405"/>
        <v>0</v>
      </c>
      <c r="N643" s="262">
        <f t="shared" si="405"/>
        <v>0</v>
      </c>
      <c r="O643" s="262">
        <f t="shared" si="405"/>
        <v>0</v>
      </c>
      <c r="P643" s="262">
        <f t="shared" si="405"/>
        <v>0</v>
      </c>
      <c r="Q643" s="262">
        <f t="shared" si="405"/>
        <v>0</v>
      </c>
      <c r="R643" s="262">
        <f t="shared" si="405"/>
        <v>0</v>
      </c>
      <c r="S643" s="262">
        <f t="shared" si="405"/>
        <v>0</v>
      </c>
      <c r="T643" s="262">
        <f t="shared" si="405"/>
        <v>0</v>
      </c>
      <c r="U643" s="262">
        <f t="shared" si="405"/>
        <v>0</v>
      </c>
      <c r="V643" s="262">
        <f t="shared" si="405"/>
        <v>0</v>
      </c>
      <c r="W643" s="262">
        <f t="shared" si="405"/>
        <v>0</v>
      </c>
      <c r="X643" s="262">
        <f t="shared" si="405"/>
        <v>0</v>
      </c>
      <c r="Y643" s="262">
        <f t="shared" si="405"/>
        <v>0</v>
      </c>
      <c r="Z643" s="262">
        <f t="shared" si="405"/>
        <v>0</v>
      </c>
      <c r="AA643" s="262">
        <f t="shared" si="405"/>
        <v>0</v>
      </c>
      <c r="AB643" s="262">
        <f t="shared" si="405"/>
        <v>0</v>
      </c>
    </row>
    <row r="644" spans="2:28" hidden="1" outlineLevel="1">
      <c r="B644" s="556">
        <f t="shared" ref="B644:C644" si="406">B599</f>
        <v>0</v>
      </c>
      <c r="C644" s="212" t="str">
        <f t="shared" si="406"/>
        <v xml:space="preserve">2 Bed / 1 Bath </v>
      </c>
      <c r="D644" s="260">
        <f t="shared" si="396"/>
        <v>0</v>
      </c>
      <c r="E644" s="261">
        <f t="shared" ref="E644:AB644" si="407">($L134*($D349-$U349)+$H134*$U349)*(1+HLOOKUP(E$628,$E$181:$N$182,2,FALSE))</f>
        <v>0</v>
      </c>
      <c r="F644" s="262">
        <f t="shared" si="407"/>
        <v>0</v>
      </c>
      <c r="G644" s="262">
        <f t="shared" si="407"/>
        <v>0</v>
      </c>
      <c r="H644" s="262">
        <f t="shared" si="407"/>
        <v>0</v>
      </c>
      <c r="I644" s="262">
        <f t="shared" si="407"/>
        <v>0</v>
      </c>
      <c r="J644" s="262">
        <f t="shared" si="407"/>
        <v>0</v>
      </c>
      <c r="K644" s="262">
        <f t="shared" si="407"/>
        <v>0</v>
      </c>
      <c r="L644" s="262">
        <f t="shared" si="407"/>
        <v>0</v>
      </c>
      <c r="M644" s="262">
        <f t="shared" si="407"/>
        <v>0</v>
      </c>
      <c r="N644" s="262">
        <f t="shared" si="407"/>
        <v>0</v>
      </c>
      <c r="O644" s="262">
        <f t="shared" si="407"/>
        <v>0</v>
      </c>
      <c r="P644" s="262">
        <f t="shared" si="407"/>
        <v>0</v>
      </c>
      <c r="Q644" s="262">
        <f t="shared" si="407"/>
        <v>0</v>
      </c>
      <c r="R644" s="262">
        <f t="shared" si="407"/>
        <v>0</v>
      </c>
      <c r="S644" s="262">
        <f t="shared" si="407"/>
        <v>0</v>
      </c>
      <c r="T644" s="262">
        <f t="shared" si="407"/>
        <v>0</v>
      </c>
      <c r="U644" s="262">
        <f t="shared" si="407"/>
        <v>0</v>
      </c>
      <c r="V644" s="262">
        <f t="shared" si="407"/>
        <v>0</v>
      </c>
      <c r="W644" s="262">
        <f t="shared" si="407"/>
        <v>0</v>
      </c>
      <c r="X644" s="262">
        <f t="shared" si="407"/>
        <v>0</v>
      </c>
      <c r="Y644" s="262">
        <f t="shared" si="407"/>
        <v>0</v>
      </c>
      <c r="Z644" s="262">
        <f t="shared" si="407"/>
        <v>0</v>
      </c>
      <c r="AA644" s="262">
        <f t="shared" si="407"/>
        <v>0</v>
      </c>
      <c r="AB644" s="262">
        <f t="shared" si="407"/>
        <v>0</v>
      </c>
    </row>
    <row r="645" spans="2:28" hidden="1" outlineLevel="1">
      <c r="B645" s="556">
        <f t="shared" ref="B645:C645" si="408">B600</f>
        <v>0</v>
      </c>
      <c r="C645" s="212" t="str">
        <f t="shared" si="408"/>
        <v xml:space="preserve">2 Bed / 1 Bath </v>
      </c>
      <c r="D645" s="260">
        <f t="shared" si="396"/>
        <v>8800</v>
      </c>
      <c r="E645" s="261">
        <f t="shared" ref="E645:AB645" si="409">($L135*($D350-$U350)+$H135*$U350)*(1+HLOOKUP(E$628,$E$181:$N$182,2,FALSE))</f>
        <v>12180</v>
      </c>
      <c r="F645" s="262">
        <f t="shared" si="409"/>
        <v>12180</v>
      </c>
      <c r="G645" s="262">
        <f t="shared" si="409"/>
        <v>12180</v>
      </c>
      <c r="H645" s="262">
        <f t="shared" si="409"/>
        <v>12180</v>
      </c>
      <c r="I645" s="262">
        <f t="shared" si="409"/>
        <v>12180</v>
      </c>
      <c r="J645" s="262">
        <f t="shared" si="409"/>
        <v>12180</v>
      </c>
      <c r="K645" s="262">
        <f t="shared" si="409"/>
        <v>12180</v>
      </c>
      <c r="L645" s="262">
        <f t="shared" si="409"/>
        <v>12180</v>
      </c>
      <c r="M645" s="262">
        <f t="shared" si="409"/>
        <v>12180</v>
      </c>
      <c r="N645" s="262">
        <f t="shared" si="409"/>
        <v>12180</v>
      </c>
      <c r="O645" s="262">
        <f t="shared" si="409"/>
        <v>12180</v>
      </c>
      <c r="P645" s="262">
        <f t="shared" si="409"/>
        <v>12180</v>
      </c>
      <c r="Q645" s="262">
        <f t="shared" si="409"/>
        <v>12667.2</v>
      </c>
      <c r="R645" s="262">
        <f t="shared" si="409"/>
        <v>12667.2</v>
      </c>
      <c r="S645" s="262">
        <f t="shared" si="409"/>
        <v>12667.2</v>
      </c>
      <c r="T645" s="262">
        <f t="shared" si="409"/>
        <v>12667.2</v>
      </c>
      <c r="U645" s="262">
        <f t="shared" si="409"/>
        <v>12667.2</v>
      </c>
      <c r="V645" s="262">
        <f t="shared" si="409"/>
        <v>12667.2</v>
      </c>
      <c r="W645" s="262">
        <f t="shared" si="409"/>
        <v>12667.2</v>
      </c>
      <c r="X645" s="262">
        <f t="shared" si="409"/>
        <v>12667.2</v>
      </c>
      <c r="Y645" s="262">
        <f t="shared" si="409"/>
        <v>12667.2</v>
      </c>
      <c r="Z645" s="262">
        <f t="shared" si="409"/>
        <v>12667.2</v>
      </c>
      <c r="AA645" s="262">
        <f t="shared" si="409"/>
        <v>12667.2</v>
      </c>
      <c r="AB645" s="262">
        <f t="shared" si="409"/>
        <v>12667.2</v>
      </c>
    </row>
    <row r="646" spans="2:28" hidden="1" outlineLevel="1">
      <c r="B646" s="556">
        <f t="shared" ref="B646:C646" si="410">B601</f>
        <v>0</v>
      </c>
      <c r="C646" s="212" t="str">
        <f t="shared" si="410"/>
        <v xml:space="preserve">2 Bed / 2 Bath </v>
      </c>
      <c r="D646" s="260">
        <f t="shared" si="396"/>
        <v>0</v>
      </c>
      <c r="E646" s="261">
        <f t="shared" ref="E646:AB646" si="411">($L136*($D351-$U351)+$H136*$U351)*(1+HLOOKUP(E$628,$E$181:$N$182,2,FALSE))</f>
        <v>0</v>
      </c>
      <c r="F646" s="262">
        <f t="shared" si="411"/>
        <v>0</v>
      </c>
      <c r="G646" s="262">
        <f t="shared" si="411"/>
        <v>0</v>
      </c>
      <c r="H646" s="262">
        <f t="shared" si="411"/>
        <v>0</v>
      </c>
      <c r="I646" s="262">
        <f t="shared" si="411"/>
        <v>0</v>
      </c>
      <c r="J646" s="262">
        <f t="shared" si="411"/>
        <v>0</v>
      </c>
      <c r="K646" s="262">
        <f t="shared" si="411"/>
        <v>0</v>
      </c>
      <c r="L646" s="262">
        <f t="shared" si="411"/>
        <v>0</v>
      </c>
      <c r="M646" s="262">
        <f t="shared" si="411"/>
        <v>0</v>
      </c>
      <c r="N646" s="262">
        <f t="shared" si="411"/>
        <v>0</v>
      </c>
      <c r="O646" s="262">
        <f t="shared" si="411"/>
        <v>0</v>
      </c>
      <c r="P646" s="262">
        <f t="shared" si="411"/>
        <v>0</v>
      </c>
      <c r="Q646" s="262">
        <f t="shared" si="411"/>
        <v>0</v>
      </c>
      <c r="R646" s="262">
        <f t="shared" si="411"/>
        <v>0</v>
      </c>
      <c r="S646" s="262">
        <f t="shared" si="411"/>
        <v>0</v>
      </c>
      <c r="T646" s="262">
        <f t="shared" si="411"/>
        <v>0</v>
      </c>
      <c r="U646" s="262">
        <f t="shared" si="411"/>
        <v>0</v>
      </c>
      <c r="V646" s="262">
        <f t="shared" si="411"/>
        <v>0</v>
      </c>
      <c r="W646" s="262">
        <f t="shared" si="411"/>
        <v>0</v>
      </c>
      <c r="X646" s="262">
        <f t="shared" si="411"/>
        <v>0</v>
      </c>
      <c r="Y646" s="262">
        <f t="shared" si="411"/>
        <v>0</v>
      </c>
      <c r="Z646" s="262">
        <f t="shared" si="411"/>
        <v>0</v>
      </c>
      <c r="AA646" s="262">
        <f t="shared" si="411"/>
        <v>0</v>
      </c>
      <c r="AB646" s="262">
        <f t="shared" si="411"/>
        <v>0</v>
      </c>
    </row>
    <row r="647" spans="2:28" hidden="1" outlineLevel="1">
      <c r="B647" s="556">
        <f t="shared" ref="B647:C647" si="412">B602</f>
        <v>0</v>
      </c>
      <c r="C647" s="212" t="str">
        <f t="shared" si="412"/>
        <v>2 Bed / 1 Bath + Den</v>
      </c>
      <c r="D647" s="260">
        <f t="shared" si="396"/>
        <v>0</v>
      </c>
      <c r="E647" s="261">
        <f t="shared" ref="E647:AB647" si="413">($L137*($D352-$U352)+$H137*$U352)*(1+HLOOKUP(E$628,$E$181:$N$182,2,FALSE))</f>
        <v>0</v>
      </c>
      <c r="F647" s="262">
        <f t="shared" si="413"/>
        <v>0</v>
      </c>
      <c r="G647" s="262">
        <f t="shared" si="413"/>
        <v>0</v>
      </c>
      <c r="H647" s="262">
        <f t="shared" si="413"/>
        <v>0</v>
      </c>
      <c r="I647" s="262">
        <f t="shared" si="413"/>
        <v>0</v>
      </c>
      <c r="J647" s="262">
        <f t="shared" si="413"/>
        <v>0</v>
      </c>
      <c r="K647" s="262">
        <f t="shared" si="413"/>
        <v>0</v>
      </c>
      <c r="L647" s="262">
        <f t="shared" si="413"/>
        <v>0</v>
      </c>
      <c r="M647" s="262">
        <f t="shared" si="413"/>
        <v>0</v>
      </c>
      <c r="N647" s="262">
        <f t="shared" si="413"/>
        <v>0</v>
      </c>
      <c r="O647" s="262">
        <f t="shared" si="413"/>
        <v>0</v>
      </c>
      <c r="P647" s="262">
        <f t="shared" si="413"/>
        <v>0</v>
      </c>
      <c r="Q647" s="262">
        <f t="shared" si="413"/>
        <v>0</v>
      </c>
      <c r="R647" s="262">
        <f t="shared" si="413"/>
        <v>0</v>
      </c>
      <c r="S647" s="262">
        <f t="shared" si="413"/>
        <v>0</v>
      </c>
      <c r="T647" s="262">
        <f t="shared" si="413"/>
        <v>0</v>
      </c>
      <c r="U647" s="262">
        <f t="shared" si="413"/>
        <v>0</v>
      </c>
      <c r="V647" s="262">
        <f t="shared" si="413"/>
        <v>0</v>
      </c>
      <c r="W647" s="262">
        <f t="shared" si="413"/>
        <v>0</v>
      </c>
      <c r="X647" s="262">
        <f t="shared" si="413"/>
        <v>0</v>
      </c>
      <c r="Y647" s="262">
        <f t="shared" si="413"/>
        <v>0</v>
      </c>
      <c r="Z647" s="262">
        <f t="shared" si="413"/>
        <v>0</v>
      </c>
      <c r="AA647" s="262">
        <f t="shared" si="413"/>
        <v>0</v>
      </c>
      <c r="AB647" s="262">
        <f t="shared" si="413"/>
        <v>0</v>
      </c>
    </row>
    <row r="648" spans="2:28" hidden="1" outlineLevel="1">
      <c r="B648" s="556">
        <f t="shared" ref="B648:C648" si="414">B603</f>
        <v>0</v>
      </c>
      <c r="C648" s="212" t="str">
        <f t="shared" si="414"/>
        <v xml:space="preserve">2 Bed / 2 Bath </v>
      </c>
      <c r="D648" s="260">
        <f t="shared" si="396"/>
        <v>0</v>
      </c>
      <c r="E648" s="261">
        <f t="shared" ref="E648:AB648" si="415">($L138*($D353-$U353)+$H138*$U353)*(1+HLOOKUP(E$628,$E$181:$N$182,2,FALSE))</f>
        <v>0</v>
      </c>
      <c r="F648" s="262">
        <f t="shared" si="415"/>
        <v>0</v>
      </c>
      <c r="G648" s="262">
        <f t="shared" si="415"/>
        <v>0</v>
      </c>
      <c r="H648" s="262">
        <f t="shared" si="415"/>
        <v>0</v>
      </c>
      <c r="I648" s="262">
        <f t="shared" si="415"/>
        <v>0</v>
      </c>
      <c r="J648" s="262">
        <f t="shared" si="415"/>
        <v>0</v>
      </c>
      <c r="K648" s="262">
        <f t="shared" si="415"/>
        <v>0</v>
      </c>
      <c r="L648" s="262">
        <f t="shared" si="415"/>
        <v>0</v>
      </c>
      <c r="M648" s="262">
        <f t="shared" si="415"/>
        <v>0</v>
      </c>
      <c r="N648" s="262">
        <f t="shared" si="415"/>
        <v>0</v>
      </c>
      <c r="O648" s="262">
        <f t="shared" si="415"/>
        <v>0</v>
      </c>
      <c r="P648" s="262">
        <f t="shared" si="415"/>
        <v>0</v>
      </c>
      <c r="Q648" s="262">
        <f t="shared" si="415"/>
        <v>0</v>
      </c>
      <c r="R648" s="262">
        <f t="shared" si="415"/>
        <v>0</v>
      </c>
      <c r="S648" s="262">
        <f t="shared" si="415"/>
        <v>0</v>
      </c>
      <c r="T648" s="262">
        <f t="shared" si="415"/>
        <v>0</v>
      </c>
      <c r="U648" s="262">
        <f t="shared" si="415"/>
        <v>0</v>
      </c>
      <c r="V648" s="262">
        <f t="shared" si="415"/>
        <v>0</v>
      </c>
      <c r="W648" s="262">
        <f t="shared" si="415"/>
        <v>0</v>
      </c>
      <c r="X648" s="262">
        <f t="shared" si="415"/>
        <v>0</v>
      </c>
      <c r="Y648" s="262">
        <f t="shared" si="415"/>
        <v>0</v>
      </c>
      <c r="Z648" s="262">
        <f t="shared" si="415"/>
        <v>0</v>
      </c>
      <c r="AA648" s="262">
        <f t="shared" si="415"/>
        <v>0</v>
      </c>
      <c r="AB648" s="262">
        <f t="shared" si="415"/>
        <v>0</v>
      </c>
    </row>
    <row r="649" spans="2:28" hidden="1" outlineLevel="1">
      <c r="B649" s="556">
        <f t="shared" ref="B649:C649" si="416">B604</f>
        <v>0</v>
      </c>
      <c r="C649" s="212" t="str">
        <f t="shared" si="416"/>
        <v xml:space="preserve">2 Bed / 1.5 Bath </v>
      </c>
      <c r="D649" s="260">
        <f t="shared" si="396"/>
        <v>3700</v>
      </c>
      <c r="E649" s="261">
        <f t="shared" ref="E649:AB649" si="417">($L139*($D354-$U354)+$H139*$U354)*(1+HLOOKUP(E$628,$E$181:$N$182,2,FALSE))</f>
        <v>6390</v>
      </c>
      <c r="F649" s="262">
        <f t="shared" si="417"/>
        <v>6390</v>
      </c>
      <c r="G649" s="262">
        <f t="shared" si="417"/>
        <v>6390</v>
      </c>
      <c r="H649" s="262">
        <f t="shared" si="417"/>
        <v>6390</v>
      </c>
      <c r="I649" s="262">
        <f t="shared" si="417"/>
        <v>6390</v>
      </c>
      <c r="J649" s="262">
        <f t="shared" si="417"/>
        <v>6390</v>
      </c>
      <c r="K649" s="262">
        <f t="shared" si="417"/>
        <v>6390</v>
      </c>
      <c r="L649" s="262">
        <f t="shared" si="417"/>
        <v>6390</v>
      </c>
      <c r="M649" s="262">
        <f t="shared" si="417"/>
        <v>6390</v>
      </c>
      <c r="N649" s="262">
        <f t="shared" si="417"/>
        <v>6390</v>
      </c>
      <c r="O649" s="262">
        <f t="shared" si="417"/>
        <v>6390</v>
      </c>
      <c r="P649" s="262">
        <f t="shared" si="417"/>
        <v>6390</v>
      </c>
      <c r="Q649" s="262">
        <f t="shared" si="417"/>
        <v>6645.6</v>
      </c>
      <c r="R649" s="262">
        <f t="shared" si="417"/>
        <v>6645.6</v>
      </c>
      <c r="S649" s="262">
        <f t="shared" si="417"/>
        <v>6645.6</v>
      </c>
      <c r="T649" s="262">
        <f t="shared" si="417"/>
        <v>6645.6</v>
      </c>
      <c r="U649" s="262">
        <f t="shared" si="417"/>
        <v>6645.6</v>
      </c>
      <c r="V649" s="262">
        <f t="shared" si="417"/>
        <v>6645.6</v>
      </c>
      <c r="W649" s="262">
        <f t="shared" si="417"/>
        <v>6645.6</v>
      </c>
      <c r="X649" s="262">
        <f t="shared" si="417"/>
        <v>6645.6</v>
      </c>
      <c r="Y649" s="262">
        <f t="shared" si="417"/>
        <v>6645.6</v>
      </c>
      <c r="Z649" s="262">
        <f t="shared" si="417"/>
        <v>6645.6</v>
      </c>
      <c r="AA649" s="262">
        <f t="shared" si="417"/>
        <v>6645.6</v>
      </c>
      <c r="AB649" s="262">
        <f t="shared" si="417"/>
        <v>6645.6</v>
      </c>
    </row>
    <row r="650" spans="2:28" hidden="1" outlineLevel="1">
      <c r="B650" s="556">
        <f t="shared" ref="B650:C650" si="418">B605</f>
        <v>0</v>
      </c>
      <c r="C650" s="212" t="str">
        <f t="shared" si="418"/>
        <v xml:space="preserve">3 Bed / 2 Bath </v>
      </c>
      <c r="D650" s="260">
        <f t="shared" si="396"/>
        <v>0</v>
      </c>
      <c r="E650" s="261">
        <f t="shared" ref="E650:AB650" si="419">($L140*($D355-$U355)+$H140*$U355)*(1+HLOOKUP(E$628,$E$181:$N$182,2,FALSE))</f>
        <v>0</v>
      </c>
      <c r="F650" s="262">
        <f t="shared" si="419"/>
        <v>0</v>
      </c>
      <c r="G650" s="262">
        <f t="shared" si="419"/>
        <v>0</v>
      </c>
      <c r="H650" s="262">
        <f t="shared" si="419"/>
        <v>0</v>
      </c>
      <c r="I650" s="262">
        <f t="shared" si="419"/>
        <v>0</v>
      </c>
      <c r="J650" s="262">
        <f t="shared" si="419"/>
        <v>0</v>
      </c>
      <c r="K650" s="262">
        <f t="shared" si="419"/>
        <v>0</v>
      </c>
      <c r="L650" s="262">
        <f t="shared" si="419"/>
        <v>0</v>
      </c>
      <c r="M650" s="262">
        <f t="shared" si="419"/>
        <v>0</v>
      </c>
      <c r="N650" s="262">
        <f t="shared" si="419"/>
        <v>0</v>
      </c>
      <c r="O650" s="262">
        <f t="shared" si="419"/>
        <v>0</v>
      </c>
      <c r="P650" s="262">
        <f t="shared" si="419"/>
        <v>0</v>
      </c>
      <c r="Q650" s="262">
        <f t="shared" si="419"/>
        <v>0</v>
      </c>
      <c r="R650" s="262">
        <f t="shared" si="419"/>
        <v>0</v>
      </c>
      <c r="S650" s="262">
        <f t="shared" si="419"/>
        <v>0</v>
      </c>
      <c r="T650" s="262">
        <f t="shared" si="419"/>
        <v>0</v>
      </c>
      <c r="U650" s="262">
        <f t="shared" si="419"/>
        <v>0</v>
      </c>
      <c r="V650" s="262">
        <f t="shared" si="419"/>
        <v>0</v>
      </c>
      <c r="W650" s="262">
        <f t="shared" si="419"/>
        <v>0</v>
      </c>
      <c r="X650" s="262">
        <f t="shared" si="419"/>
        <v>0</v>
      </c>
      <c r="Y650" s="262">
        <f t="shared" si="419"/>
        <v>0</v>
      </c>
      <c r="Z650" s="262">
        <f t="shared" si="419"/>
        <v>0</v>
      </c>
      <c r="AA650" s="262">
        <f t="shared" si="419"/>
        <v>0</v>
      </c>
      <c r="AB650" s="262">
        <f t="shared" si="419"/>
        <v>0</v>
      </c>
    </row>
    <row r="651" spans="2:28" hidden="1" outlineLevel="1">
      <c r="B651" s="556">
        <f t="shared" ref="B651:C651" si="420">B606</f>
        <v>0</v>
      </c>
      <c r="C651" s="212" t="str">
        <f t="shared" si="420"/>
        <v>3 Bed / 2 Bath House</v>
      </c>
      <c r="D651" s="260">
        <f t="shared" si="396"/>
        <v>0</v>
      </c>
      <c r="E651" s="261">
        <f t="shared" ref="E651:AB651" si="421">($L141*($D356-$U356)+$H141*$U356)*(1+HLOOKUP(E$628,$E$181:$N$182,2,FALSE))</f>
        <v>0</v>
      </c>
      <c r="F651" s="262">
        <f t="shared" si="421"/>
        <v>0</v>
      </c>
      <c r="G651" s="262">
        <f t="shared" si="421"/>
        <v>0</v>
      </c>
      <c r="H651" s="262">
        <f t="shared" si="421"/>
        <v>0</v>
      </c>
      <c r="I651" s="262">
        <f t="shared" si="421"/>
        <v>0</v>
      </c>
      <c r="J651" s="262">
        <f t="shared" si="421"/>
        <v>0</v>
      </c>
      <c r="K651" s="262">
        <f t="shared" si="421"/>
        <v>0</v>
      </c>
      <c r="L651" s="262">
        <f t="shared" si="421"/>
        <v>0</v>
      </c>
      <c r="M651" s="262">
        <f t="shared" si="421"/>
        <v>0</v>
      </c>
      <c r="N651" s="262">
        <f t="shared" si="421"/>
        <v>0</v>
      </c>
      <c r="O651" s="262">
        <f t="shared" si="421"/>
        <v>0</v>
      </c>
      <c r="P651" s="262">
        <f t="shared" si="421"/>
        <v>0</v>
      </c>
      <c r="Q651" s="262">
        <f t="shared" si="421"/>
        <v>0</v>
      </c>
      <c r="R651" s="262">
        <f t="shared" si="421"/>
        <v>0</v>
      </c>
      <c r="S651" s="262">
        <f t="shared" si="421"/>
        <v>0</v>
      </c>
      <c r="T651" s="262">
        <f t="shared" si="421"/>
        <v>0</v>
      </c>
      <c r="U651" s="262">
        <f t="shared" si="421"/>
        <v>0</v>
      </c>
      <c r="V651" s="262">
        <f t="shared" si="421"/>
        <v>0</v>
      </c>
      <c r="W651" s="262">
        <f t="shared" si="421"/>
        <v>0</v>
      </c>
      <c r="X651" s="262">
        <f t="shared" si="421"/>
        <v>0</v>
      </c>
      <c r="Y651" s="262">
        <f t="shared" si="421"/>
        <v>0</v>
      </c>
      <c r="Z651" s="262">
        <f t="shared" si="421"/>
        <v>0</v>
      </c>
      <c r="AA651" s="262">
        <f t="shared" si="421"/>
        <v>0</v>
      </c>
      <c r="AB651" s="262">
        <f t="shared" si="421"/>
        <v>0</v>
      </c>
    </row>
    <row r="652" spans="2:28" hidden="1" outlineLevel="1">
      <c r="B652" s="556">
        <f t="shared" ref="B652:C652" si="422">B607</f>
        <v>0</v>
      </c>
      <c r="C652" s="212" t="str">
        <f t="shared" si="422"/>
        <v xml:space="preserve">3 Bed / 2 Bath </v>
      </c>
      <c r="D652" s="260">
        <f t="shared" si="396"/>
        <v>0</v>
      </c>
      <c r="E652" s="261">
        <f t="shared" ref="E652:AB652" si="423">($L142*($D357-$U357)+$H142*$U357)*(1+HLOOKUP(E$628,$E$181:$N$182,2,FALSE))</f>
        <v>0</v>
      </c>
      <c r="F652" s="262">
        <f t="shared" si="423"/>
        <v>0</v>
      </c>
      <c r="G652" s="262">
        <f t="shared" si="423"/>
        <v>0</v>
      </c>
      <c r="H652" s="262">
        <f t="shared" si="423"/>
        <v>0</v>
      </c>
      <c r="I652" s="262">
        <f t="shared" si="423"/>
        <v>0</v>
      </c>
      <c r="J652" s="262">
        <f t="shared" si="423"/>
        <v>0</v>
      </c>
      <c r="K652" s="262">
        <f t="shared" si="423"/>
        <v>0</v>
      </c>
      <c r="L652" s="262">
        <f t="shared" si="423"/>
        <v>0</v>
      </c>
      <c r="M652" s="262">
        <f t="shared" si="423"/>
        <v>0</v>
      </c>
      <c r="N652" s="262">
        <f t="shared" si="423"/>
        <v>0</v>
      </c>
      <c r="O652" s="262">
        <f t="shared" si="423"/>
        <v>0</v>
      </c>
      <c r="P652" s="262">
        <f t="shared" si="423"/>
        <v>0</v>
      </c>
      <c r="Q652" s="262">
        <f t="shared" si="423"/>
        <v>0</v>
      </c>
      <c r="R652" s="262">
        <f t="shared" si="423"/>
        <v>0</v>
      </c>
      <c r="S652" s="262">
        <f t="shared" si="423"/>
        <v>0</v>
      </c>
      <c r="T652" s="262">
        <f t="shared" si="423"/>
        <v>0</v>
      </c>
      <c r="U652" s="262">
        <f t="shared" si="423"/>
        <v>0</v>
      </c>
      <c r="V652" s="262">
        <f t="shared" si="423"/>
        <v>0</v>
      </c>
      <c r="W652" s="262">
        <f t="shared" si="423"/>
        <v>0</v>
      </c>
      <c r="X652" s="262">
        <f t="shared" si="423"/>
        <v>0</v>
      </c>
      <c r="Y652" s="262">
        <f t="shared" si="423"/>
        <v>0</v>
      </c>
      <c r="Z652" s="262">
        <f t="shared" si="423"/>
        <v>0</v>
      </c>
      <c r="AA652" s="262">
        <f t="shared" si="423"/>
        <v>0</v>
      </c>
      <c r="AB652" s="262">
        <f t="shared" si="423"/>
        <v>0</v>
      </c>
    </row>
    <row r="653" spans="2:28" hidden="1" outlineLevel="1">
      <c r="B653" s="556">
        <f t="shared" ref="B653:C653" si="424">B608</f>
        <v>0</v>
      </c>
      <c r="C653" s="212" t="str">
        <f t="shared" si="424"/>
        <v xml:space="preserve">1 Bed / 1 Bath </v>
      </c>
      <c r="D653" s="260">
        <f t="shared" si="396"/>
        <v>0</v>
      </c>
      <c r="E653" s="261">
        <f t="shared" ref="E653:AB653" si="425">($L143*($D358-$U358)+$H143*$U358)*(1+HLOOKUP(E$628,$E$181:$N$182,2,FALSE))</f>
        <v>0</v>
      </c>
      <c r="F653" s="262">
        <f t="shared" si="425"/>
        <v>0</v>
      </c>
      <c r="G653" s="262">
        <f t="shared" si="425"/>
        <v>0</v>
      </c>
      <c r="H653" s="262">
        <f t="shared" si="425"/>
        <v>0</v>
      </c>
      <c r="I653" s="262">
        <f t="shared" si="425"/>
        <v>0</v>
      </c>
      <c r="J653" s="262">
        <f t="shared" si="425"/>
        <v>0</v>
      </c>
      <c r="K653" s="262">
        <f t="shared" si="425"/>
        <v>0</v>
      </c>
      <c r="L653" s="262">
        <f t="shared" si="425"/>
        <v>0</v>
      </c>
      <c r="M653" s="262">
        <f t="shared" si="425"/>
        <v>0</v>
      </c>
      <c r="N653" s="262">
        <f t="shared" si="425"/>
        <v>0</v>
      </c>
      <c r="O653" s="262">
        <f t="shared" si="425"/>
        <v>0</v>
      </c>
      <c r="P653" s="262">
        <f t="shared" si="425"/>
        <v>0</v>
      </c>
      <c r="Q653" s="262">
        <f t="shared" si="425"/>
        <v>0</v>
      </c>
      <c r="R653" s="262">
        <f t="shared" si="425"/>
        <v>0</v>
      </c>
      <c r="S653" s="262">
        <f t="shared" si="425"/>
        <v>0</v>
      </c>
      <c r="T653" s="262">
        <f t="shared" si="425"/>
        <v>0</v>
      </c>
      <c r="U653" s="262">
        <f t="shared" si="425"/>
        <v>0</v>
      </c>
      <c r="V653" s="262">
        <f t="shared" si="425"/>
        <v>0</v>
      </c>
      <c r="W653" s="262">
        <f t="shared" si="425"/>
        <v>0</v>
      </c>
      <c r="X653" s="262">
        <f t="shared" si="425"/>
        <v>0</v>
      </c>
      <c r="Y653" s="262">
        <f t="shared" si="425"/>
        <v>0</v>
      </c>
      <c r="Z653" s="262">
        <f t="shared" si="425"/>
        <v>0</v>
      </c>
      <c r="AA653" s="262">
        <f t="shared" si="425"/>
        <v>0</v>
      </c>
      <c r="AB653" s="262">
        <f t="shared" si="425"/>
        <v>0</v>
      </c>
    </row>
    <row r="654" spans="2:28" hidden="1" outlineLevel="1">
      <c r="B654" s="556">
        <f t="shared" ref="B654:C654" si="426">B609</f>
        <v>0</v>
      </c>
      <c r="C654" s="212" t="str">
        <f t="shared" si="426"/>
        <v xml:space="preserve">2 Bed / 2 Bath </v>
      </c>
      <c r="D654" s="260">
        <f t="shared" si="396"/>
        <v>0</v>
      </c>
      <c r="E654" s="261">
        <f t="shared" ref="E654:AB654" si="427">($L144*($D359-$U359)+$H144*$U359)*(1+HLOOKUP(E$628,$E$181:$N$182,2,FALSE))</f>
        <v>0</v>
      </c>
      <c r="F654" s="262">
        <f t="shared" si="427"/>
        <v>0</v>
      </c>
      <c r="G654" s="262">
        <f t="shared" si="427"/>
        <v>0</v>
      </c>
      <c r="H654" s="262">
        <f t="shared" si="427"/>
        <v>0</v>
      </c>
      <c r="I654" s="262">
        <f t="shared" si="427"/>
        <v>0</v>
      </c>
      <c r="J654" s="262">
        <f t="shared" si="427"/>
        <v>0</v>
      </c>
      <c r="K654" s="262">
        <f t="shared" si="427"/>
        <v>0</v>
      </c>
      <c r="L654" s="262">
        <f t="shared" si="427"/>
        <v>0</v>
      </c>
      <c r="M654" s="262">
        <f t="shared" si="427"/>
        <v>0</v>
      </c>
      <c r="N654" s="262">
        <f t="shared" si="427"/>
        <v>0</v>
      </c>
      <c r="O654" s="262">
        <f t="shared" si="427"/>
        <v>0</v>
      </c>
      <c r="P654" s="262">
        <f t="shared" si="427"/>
        <v>0</v>
      </c>
      <c r="Q654" s="262">
        <f t="shared" si="427"/>
        <v>0</v>
      </c>
      <c r="R654" s="262">
        <f t="shared" si="427"/>
        <v>0</v>
      </c>
      <c r="S654" s="262">
        <f t="shared" si="427"/>
        <v>0</v>
      </c>
      <c r="T654" s="262">
        <f t="shared" si="427"/>
        <v>0</v>
      </c>
      <c r="U654" s="262">
        <f t="shared" si="427"/>
        <v>0</v>
      </c>
      <c r="V654" s="262">
        <f t="shared" si="427"/>
        <v>0</v>
      </c>
      <c r="W654" s="262">
        <f t="shared" si="427"/>
        <v>0</v>
      </c>
      <c r="X654" s="262">
        <f t="shared" si="427"/>
        <v>0</v>
      </c>
      <c r="Y654" s="262">
        <f t="shared" si="427"/>
        <v>0</v>
      </c>
      <c r="Z654" s="262">
        <f t="shared" si="427"/>
        <v>0</v>
      </c>
      <c r="AA654" s="262">
        <f t="shared" si="427"/>
        <v>0</v>
      </c>
      <c r="AB654" s="262">
        <f t="shared" si="427"/>
        <v>0</v>
      </c>
    </row>
    <row r="655" spans="2:28" hidden="1" outlineLevel="1">
      <c r="B655" s="556">
        <f t="shared" ref="B655:C655" si="428">B610</f>
        <v>0</v>
      </c>
      <c r="C655" s="212" t="str">
        <f t="shared" si="428"/>
        <v xml:space="preserve">4 Bed / 2 Bath Penthouse </v>
      </c>
      <c r="D655" s="260">
        <f t="shared" si="396"/>
        <v>0</v>
      </c>
      <c r="E655" s="261">
        <f t="shared" ref="E655:AB655" si="429">($L145*($D360-$U360)+$H145*$U360)*(1+HLOOKUP(E$628,$E$181:$N$182,2,FALSE))</f>
        <v>0</v>
      </c>
      <c r="F655" s="262">
        <f t="shared" si="429"/>
        <v>0</v>
      </c>
      <c r="G655" s="262">
        <f t="shared" si="429"/>
        <v>0</v>
      </c>
      <c r="H655" s="262">
        <f t="shared" si="429"/>
        <v>0</v>
      </c>
      <c r="I655" s="262">
        <f t="shared" si="429"/>
        <v>0</v>
      </c>
      <c r="J655" s="262">
        <f t="shared" si="429"/>
        <v>0</v>
      </c>
      <c r="K655" s="262">
        <f t="shared" si="429"/>
        <v>0</v>
      </c>
      <c r="L655" s="262">
        <f t="shared" si="429"/>
        <v>0</v>
      </c>
      <c r="M655" s="262">
        <f t="shared" si="429"/>
        <v>0</v>
      </c>
      <c r="N655" s="262">
        <f t="shared" si="429"/>
        <v>0</v>
      </c>
      <c r="O655" s="262">
        <f t="shared" si="429"/>
        <v>0</v>
      </c>
      <c r="P655" s="262">
        <f t="shared" si="429"/>
        <v>0</v>
      </c>
      <c r="Q655" s="262">
        <f t="shared" si="429"/>
        <v>0</v>
      </c>
      <c r="R655" s="262">
        <f t="shared" si="429"/>
        <v>0</v>
      </c>
      <c r="S655" s="262">
        <f t="shared" si="429"/>
        <v>0</v>
      </c>
      <c r="T655" s="262">
        <f t="shared" si="429"/>
        <v>0</v>
      </c>
      <c r="U655" s="262">
        <f t="shared" si="429"/>
        <v>0</v>
      </c>
      <c r="V655" s="262">
        <f t="shared" si="429"/>
        <v>0</v>
      </c>
      <c r="W655" s="262">
        <f t="shared" si="429"/>
        <v>0</v>
      </c>
      <c r="X655" s="262">
        <f t="shared" si="429"/>
        <v>0</v>
      </c>
      <c r="Y655" s="262">
        <f t="shared" si="429"/>
        <v>0</v>
      </c>
      <c r="Z655" s="262">
        <f t="shared" si="429"/>
        <v>0</v>
      </c>
      <c r="AA655" s="262">
        <f t="shared" si="429"/>
        <v>0</v>
      </c>
      <c r="AB655" s="262">
        <f t="shared" si="429"/>
        <v>0</v>
      </c>
    </row>
    <row r="656" spans="2:28" hidden="1" outlineLevel="1">
      <c r="B656" s="556">
        <f t="shared" ref="B656:C656" si="430">B611</f>
        <v>0</v>
      </c>
      <c r="C656" s="212" t="str">
        <f t="shared" si="430"/>
        <v xml:space="preserve">2 Bed / 2 Bath </v>
      </c>
      <c r="D656" s="260">
        <f t="shared" si="396"/>
        <v>0</v>
      </c>
      <c r="E656" s="261">
        <f t="shared" ref="E656:AB656" si="431">($L146*($D361-$U361)+$H146*$U361)*(1+HLOOKUP(E$628,$E$181:$N$182,2,FALSE))</f>
        <v>0</v>
      </c>
      <c r="F656" s="262">
        <f t="shared" si="431"/>
        <v>0</v>
      </c>
      <c r="G656" s="262">
        <f t="shared" si="431"/>
        <v>0</v>
      </c>
      <c r="H656" s="262">
        <f t="shared" si="431"/>
        <v>0</v>
      </c>
      <c r="I656" s="262">
        <f t="shared" si="431"/>
        <v>0</v>
      </c>
      <c r="J656" s="262">
        <f t="shared" si="431"/>
        <v>0</v>
      </c>
      <c r="K656" s="262">
        <f t="shared" si="431"/>
        <v>0</v>
      </c>
      <c r="L656" s="262">
        <f t="shared" si="431"/>
        <v>0</v>
      </c>
      <c r="M656" s="262">
        <f t="shared" si="431"/>
        <v>0</v>
      </c>
      <c r="N656" s="262">
        <f t="shared" si="431"/>
        <v>0</v>
      </c>
      <c r="O656" s="262">
        <f t="shared" si="431"/>
        <v>0</v>
      </c>
      <c r="P656" s="262">
        <f t="shared" si="431"/>
        <v>0</v>
      </c>
      <c r="Q656" s="262">
        <f t="shared" si="431"/>
        <v>0</v>
      </c>
      <c r="R656" s="262">
        <f t="shared" si="431"/>
        <v>0</v>
      </c>
      <c r="S656" s="262">
        <f t="shared" si="431"/>
        <v>0</v>
      </c>
      <c r="T656" s="262">
        <f t="shared" si="431"/>
        <v>0</v>
      </c>
      <c r="U656" s="262">
        <f t="shared" si="431"/>
        <v>0</v>
      </c>
      <c r="V656" s="262">
        <f t="shared" si="431"/>
        <v>0</v>
      </c>
      <c r="W656" s="262">
        <f t="shared" si="431"/>
        <v>0</v>
      </c>
      <c r="X656" s="262">
        <f t="shared" si="431"/>
        <v>0</v>
      </c>
      <c r="Y656" s="262">
        <f t="shared" si="431"/>
        <v>0</v>
      </c>
      <c r="Z656" s="262">
        <f t="shared" si="431"/>
        <v>0</v>
      </c>
      <c r="AA656" s="262">
        <f t="shared" si="431"/>
        <v>0</v>
      </c>
      <c r="AB656" s="262">
        <f t="shared" si="431"/>
        <v>0</v>
      </c>
    </row>
    <row r="657" spans="2:28" hidden="1" outlineLevel="1">
      <c r="B657" s="556">
        <f t="shared" ref="B657:C657" si="432">B612</f>
        <v>0</v>
      </c>
      <c r="C657" s="212">
        <f t="shared" si="432"/>
        <v>0</v>
      </c>
      <c r="D657" s="260">
        <f t="shared" si="396"/>
        <v>0</v>
      </c>
      <c r="E657" s="261">
        <f t="shared" ref="E657:AB657" si="433">($L147*($D362-$U362)+$H147*$U362)*(1+HLOOKUP(E$628,$E$181:$N$182,2,FALSE))</f>
        <v>0</v>
      </c>
      <c r="F657" s="262">
        <f t="shared" si="433"/>
        <v>0</v>
      </c>
      <c r="G657" s="262">
        <f t="shared" si="433"/>
        <v>0</v>
      </c>
      <c r="H657" s="262">
        <f t="shared" si="433"/>
        <v>0</v>
      </c>
      <c r="I657" s="262">
        <f t="shared" si="433"/>
        <v>0</v>
      </c>
      <c r="J657" s="262">
        <f t="shared" si="433"/>
        <v>0</v>
      </c>
      <c r="K657" s="262">
        <f t="shared" si="433"/>
        <v>0</v>
      </c>
      <c r="L657" s="262">
        <f t="shared" si="433"/>
        <v>0</v>
      </c>
      <c r="M657" s="262">
        <f t="shared" si="433"/>
        <v>0</v>
      </c>
      <c r="N657" s="262">
        <f t="shared" si="433"/>
        <v>0</v>
      </c>
      <c r="O657" s="262">
        <f t="shared" si="433"/>
        <v>0</v>
      </c>
      <c r="P657" s="262">
        <f t="shared" si="433"/>
        <v>0</v>
      </c>
      <c r="Q657" s="262">
        <f t="shared" si="433"/>
        <v>0</v>
      </c>
      <c r="R657" s="262">
        <f t="shared" si="433"/>
        <v>0</v>
      </c>
      <c r="S657" s="262">
        <f t="shared" si="433"/>
        <v>0</v>
      </c>
      <c r="T657" s="262">
        <f t="shared" si="433"/>
        <v>0</v>
      </c>
      <c r="U657" s="262">
        <f t="shared" si="433"/>
        <v>0</v>
      </c>
      <c r="V657" s="262">
        <f t="shared" si="433"/>
        <v>0</v>
      </c>
      <c r="W657" s="262">
        <f t="shared" si="433"/>
        <v>0</v>
      </c>
      <c r="X657" s="262">
        <f t="shared" si="433"/>
        <v>0</v>
      </c>
      <c r="Y657" s="262">
        <f t="shared" si="433"/>
        <v>0</v>
      </c>
      <c r="Z657" s="262">
        <f t="shared" si="433"/>
        <v>0</v>
      </c>
      <c r="AA657" s="262">
        <f t="shared" si="433"/>
        <v>0</v>
      </c>
      <c r="AB657" s="262">
        <f t="shared" si="433"/>
        <v>0</v>
      </c>
    </row>
    <row r="658" spans="2:28" hidden="1" outlineLevel="1">
      <c r="B658" s="556">
        <f t="shared" ref="B658:C658" si="434">B613</f>
        <v>0</v>
      </c>
      <c r="C658" s="212">
        <f t="shared" si="434"/>
        <v>0</v>
      </c>
      <c r="D658" s="260">
        <f t="shared" si="396"/>
        <v>0</v>
      </c>
      <c r="E658" s="261">
        <f t="shared" ref="E658:AB658" si="435">($L148*($D363-$U363)+$H148*$U363)*(1+HLOOKUP(E$628,$E$181:$N$182,2,FALSE))</f>
        <v>0</v>
      </c>
      <c r="F658" s="262">
        <f t="shared" si="435"/>
        <v>0</v>
      </c>
      <c r="G658" s="262">
        <f t="shared" si="435"/>
        <v>0</v>
      </c>
      <c r="H658" s="262">
        <f t="shared" si="435"/>
        <v>0</v>
      </c>
      <c r="I658" s="262">
        <f t="shared" si="435"/>
        <v>0</v>
      </c>
      <c r="J658" s="262">
        <f t="shared" si="435"/>
        <v>0</v>
      </c>
      <c r="K658" s="262">
        <f t="shared" si="435"/>
        <v>0</v>
      </c>
      <c r="L658" s="262">
        <f t="shared" si="435"/>
        <v>0</v>
      </c>
      <c r="M658" s="262">
        <f t="shared" si="435"/>
        <v>0</v>
      </c>
      <c r="N658" s="262">
        <f t="shared" si="435"/>
        <v>0</v>
      </c>
      <c r="O658" s="262">
        <f t="shared" si="435"/>
        <v>0</v>
      </c>
      <c r="P658" s="262">
        <f t="shared" si="435"/>
        <v>0</v>
      </c>
      <c r="Q658" s="262">
        <f t="shared" si="435"/>
        <v>0</v>
      </c>
      <c r="R658" s="262">
        <f t="shared" si="435"/>
        <v>0</v>
      </c>
      <c r="S658" s="262">
        <f t="shared" si="435"/>
        <v>0</v>
      </c>
      <c r="T658" s="262">
        <f t="shared" si="435"/>
        <v>0</v>
      </c>
      <c r="U658" s="262">
        <f t="shared" si="435"/>
        <v>0</v>
      </c>
      <c r="V658" s="262">
        <f t="shared" si="435"/>
        <v>0</v>
      </c>
      <c r="W658" s="262">
        <f t="shared" si="435"/>
        <v>0</v>
      </c>
      <c r="X658" s="262">
        <f t="shared" si="435"/>
        <v>0</v>
      </c>
      <c r="Y658" s="262">
        <f t="shared" si="435"/>
        <v>0</v>
      </c>
      <c r="Z658" s="262">
        <f t="shared" si="435"/>
        <v>0</v>
      </c>
      <c r="AA658" s="262">
        <f t="shared" si="435"/>
        <v>0</v>
      </c>
      <c r="AB658" s="262">
        <f t="shared" si="435"/>
        <v>0</v>
      </c>
    </row>
    <row r="659" spans="2:28" hidden="1" outlineLevel="1">
      <c r="B659" s="556">
        <f t="shared" ref="B659:C659" si="436">B614</f>
        <v>0</v>
      </c>
      <c r="C659" s="212">
        <f t="shared" si="436"/>
        <v>0</v>
      </c>
      <c r="D659" s="260">
        <f t="shared" si="396"/>
        <v>0</v>
      </c>
      <c r="E659" s="261">
        <f t="shared" ref="E659:AB659" si="437">($L149*($D364-$U364)+$H149*$U364)*(1+HLOOKUP(E$628,$E$181:$N$182,2,FALSE))</f>
        <v>0</v>
      </c>
      <c r="F659" s="262">
        <f t="shared" si="437"/>
        <v>0</v>
      </c>
      <c r="G659" s="262">
        <f t="shared" si="437"/>
        <v>0</v>
      </c>
      <c r="H659" s="262">
        <f t="shared" si="437"/>
        <v>0</v>
      </c>
      <c r="I659" s="262">
        <f t="shared" si="437"/>
        <v>0</v>
      </c>
      <c r="J659" s="262">
        <f t="shared" si="437"/>
        <v>0</v>
      </c>
      <c r="K659" s="262">
        <f t="shared" si="437"/>
        <v>0</v>
      </c>
      <c r="L659" s="262">
        <f t="shared" si="437"/>
        <v>0</v>
      </c>
      <c r="M659" s="262">
        <f t="shared" si="437"/>
        <v>0</v>
      </c>
      <c r="N659" s="262">
        <f t="shared" si="437"/>
        <v>0</v>
      </c>
      <c r="O659" s="262">
        <f t="shared" si="437"/>
        <v>0</v>
      </c>
      <c r="P659" s="262">
        <f t="shared" si="437"/>
        <v>0</v>
      </c>
      <c r="Q659" s="262">
        <f t="shared" si="437"/>
        <v>0</v>
      </c>
      <c r="R659" s="262">
        <f t="shared" si="437"/>
        <v>0</v>
      </c>
      <c r="S659" s="262">
        <f t="shared" si="437"/>
        <v>0</v>
      </c>
      <c r="T659" s="262">
        <f t="shared" si="437"/>
        <v>0</v>
      </c>
      <c r="U659" s="262">
        <f t="shared" si="437"/>
        <v>0</v>
      </c>
      <c r="V659" s="262">
        <f t="shared" si="437"/>
        <v>0</v>
      </c>
      <c r="W659" s="262">
        <f t="shared" si="437"/>
        <v>0</v>
      </c>
      <c r="X659" s="262">
        <f t="shared" si="437"/>
        <v>0</v>
      </c>
      <c r="Y659" s="262">
        <f t="shared" si="437"/>
        <v>0</v>
      </c>
      <c r="Z659" s="262">
        <f t="shared" si="437"/>
        <v>0</v>
      </c>
      <c r="AA659" s="262">
        <f t="shared" si="437"/>
        <v>0</v>
      </c>
      <c r="AB659" s="262">
        <f t="shared" si="437"/>
        <v>0</v>
      </c>
    </row>
    <row r="660" spans="2:28" hidden="1" outlineLevel="1">
      <c r="B660" s="556">
        <f t="shared" ref="B660:C660" si="438">B615</f>
        <v>0</v>
      </c>
      <c r="C660" s="212">
        <f t="shared" si="438"/>
        <v>0</v>
      </c>
      <c r="D660" s="260">
        <f t="shared" si="396"/>
        <v>0</v>
      </c>
      <c r="E660" s="261">
        <f t="shared" ref="E660:AB660" si="439">($L150*($D365-$U365)+$H150*$U365)*(1+HLOOKUP(E$628,$E$181:$N$182,2,FALSE))</f>
        <v>0</v>
      </c>
      <c r="F660" s="262">
        <f t="shared" si="439"/>
        <v>0</v>
      </c>
      <c r="G660" s="262">
        <f t="shared" si="439"/>
        <v>0</v>
      </c>
      <c r="H660" s="262">
        <f t="shared" si="439"/>
        <v>0</v>
      </c>
      <c r="I660" s="262">
        <f t="shared" si="439"/>
        <v>0</v>
      </c>
      <c r="J660" s="262">
        <f t="shared" si="439"/>
        <v>0</v>
      </c>
      <c r="K660" s="262">
        <f t="shared" si="439"/>
        <v>0</v>
      </c>
      <c r="L660" s="262">
        <f t="shared" si="439"/>
        <v>0</v>
      </c>
      <c r="M660" s="262">
        <f t="shared" si="439"/>
        <v>0</v>
      </c>
      <c r="N660" s="262">
        <f t="shared" si="439"/>
        <v>0</v>
      </c>
      <c r="O660" s="262">
        <f t="shared" si="439"/>
        <v>0</v>
      </c>
      <c r="P660" s="262">
        <f t="shared" si="439"/>
        <v>0</v>
      </c>
      <c r="Q660" s="262">
        <f t="shared" si="439"/>
        <v>0</v>
      </c>
      <c r="R660" s="262">
        <f t="shared" si="439"/>
        <v>0</v>
      </c>
      <c r="S660" s="262">
        <f t="shared" si="439"/>
        <v>0</v>
      </c>
      <c r="T660" s="262">
        <f t="shared" si="439"/>
        <v>0</v>
      </c>
      <c r="U660" s="262">
        <f t="shared" si="439"/>
        <v>0</v>
      </c>
      <c r="V660" s="262">
        <f t="shared" si="439"/>
        <v>0</v>
      </c>
      <c r="W660" s="262">
        <f t="shared" si="439"/>
        <v>0</v>
      </c>
      <c r="X660" s="262">
        <f t="shared" si="439"/>
        <v>0</v>
      </c>
      <c r="Y660" s="262">
        <f t="shared" si="439"/>
        <v>0</v>
      </c>
      <c r="Z660" s="262">
        <f t="shared" si="439"/>
        <v>0</v>
      </c>
      <c r="AA660" s="262">
        <f t="shared" si="439"/>
        <v>0</v>
      </c>
      <c r="AB660" s="262">
        <f t="shared" si="439"/>
        <v>0</v>
      </c>
    </row>
    <row r="661" spans="2:28" hidden="1" outlineLevel="1">
      <c r="B661" s="556">
        <f t="shared" ref="B661:C661" si="440">B616</f>
        <v>0</v>
      </c>
      <c r="C661" s="212">
        <f t="shared" si="440"/>
        <v>0</v>
      </c>
      <c r="D661" s="260">
        <f t="shared" si="396"/>
        <v>0</v>
      </c>
      <c r="E661" s="261">
        <f t="shared" ref="E661:AB661" si="441">($L151*($D366-$U366)+$H151*$U366)*(1+HLOOKUP(E$628,$E$181:$N$182,2,FALSE))</f>
        <v>0</v>
      </c>
      <c r="F661" s="262">
        <f t="shared" si="441"/>
        <v>0</v>
      </c>
      <c r="G661" s="262">
        <f t="shared" si="441"/>
        <v>0</v>
      </c>
      <c r="H661" s="262">
        <f t="shared" si="441"/>
        <v>0</v>
      </c>
      <c r="I661" s="262">
        <f t="shared" si="441"/>
        <v>0</v>
      </c>
      <c r="J661" s="262">
        <f t="shared" si="441"/>
        <v>0</v>
      </c>
      <c r="K661" s="262">
        <f t="shared" si="441"/>
        <v>0</v>
      </c>
      <c r="L661" s="262">
        <f t="shared" si="441"/>
        <v>0</v>
      </c>
      <c r="M661" s="262">
        <f t="shared" si="441"/>
        <v>0</v>
      </c>
      <c r="N661" s="262">
        <f t="shared" si="441"/>
        <v>0</v>
      </c>
      <c r="O661" s="262">
        <f t="shared" si="441"/>
        <v>0</v>
      </c>
      <c r="P661" s="262">
        <f t="shared" si="441"/>
        <v>0</v>
      </c>
      <c r="Q661" s="262">
        <f t="shared" si="441"/>
        <v>0</v>
      </c>
      <c r="R661" s="262">
        <f t="shared" si="441"/>
        <v>0</v>
      </c>
      <c r="S661" s="262">
        <f t="shared" si="441"/>
        <v>0</v>
      </c>
      <c r="T661" s="262">
        <f t="shared" si="441"/>
        <v>0</v>
      </c>
      <c r="U661" s="262">
        <f t="shared" si="441"/>
        <v>0</v>
      </c>
      <c r="V661" s="262">
        <f t="shared" si="441"/>
        <v>0</v>
      </c>
      <c r="W661" s="262">
        <f t="shared" si="441"/>
        <v>0</v>
      </c>
      <c r="X661" s="262">
        <f t="shared" si="441"/>
        <v>0</v>
      </c>
      <c r="Y661" s="262">
        <f t="shared" si="441"/>
        <v>0</v>
      </c>
      <c r="Z661" s="262">
        <f t="shared" si="441"/>
        <v>0</v>
      </c>
      <c r="AA661" s="262">
        <f t="shared" si="441"/>
        <v>0</v>
      </c>
      <c r="AB661" s="262">
        <f t="shared" si="441"/>
        <v>0</v>
      </c>
    </row>
    <row r="662" spans="2:28" hidden="1" outlineLevel="1">
      <c r="B662" s="556">
        <f t="shared" ref="B662:C662" si="442">B617</f>
        <v>0</v>
      </c>
      <c r="C662" s="212">
        <f t="shared" si="442"/>
        <v>0</v>
      </c>
      <c r="D662" s="260">
        <f t="shared" si="396"/>
        <v>0</v>
      </c>
      <c r="E662" s="261">
        <f t="shared" ref="E662:AB662" si="443">($L152*($D367-$U367)+$H152*$U367)*(1+HLOOKUP(E$628,$E$181:$N$182,2,FALSE))</f>
        <v>0</v>
      </c>
      <c r="F662" s="262">
        <f t="shared" si="443"/>
        <v>0</v>
      </c>
      <c r="G662" s="262">
        <f t="shared" si="443"/>
        <v>0</v>
      </c>
      <c r="H662" s="262">
        <f t="shared" si="443"/>
        <v>0</v>
      </c>
      <c r="I662" s="262">
        <f t="shared" si="443"/>
        <v>0</v>
      </c>
      <c r="J662" s="262">
        <f t="shared" si="443"/>
        <v>0</v>
      </c>
      <c r="K662" s="262">
        <f t="shared" si="443"/>
        <v>0</v>
      </c>
      <c r="L662" s="262">
        <f t="shared" si="443"/>
        <v>0</v>
      </c>
      <c r="M662" s="262">
        <f t="shared" si="443"/>
        <v>0</v>
      </c>
      <c r="N662" s="262">
        <f t="shared" si="443"/>
        <v>0</v>
      </c>
      <c r="O662" s="262">
        <f t="shared" si="443"/>
        <v>0</v>
      </c>
      <c r="P662" s="262">
        <f t="shared" si="443"/>
        <v>0</v>
      </c>
      <c r="Q662" s="262">
        <f t="shared" si="443"/>
        <v>0</v>
      </c>
      <c r="R662" s="262">
        <f t="shared" si="443"/>
        <v>0</v>
      </c>
      <c r="S662" s="262">
        <f t="shared" si="443"/>
        <v>0</v>
      </c>
      <c r="T662" s="262">
        <f t="shared" si="443"/>
        <v>0</v>
      </c>
      <c r="U662" s="262">
        <f t="shared" si="443"/>
        <v>0</v>
      </c>
      <c r="V662" s="262">
        <f t="shared" si="443"/>
        <v>0</v>
      </c>
      <c r="W662" s="262">
        <f t="shared" si="443"/>
        <v>0</v>
      </c>
      <c r="X662" s="262">
        <f t="shared" si="443"/>
        <v>0</v>
      </c>
      <c r="Y662" s="262">
        <f t="shared" si="443"/>
        <v>0</v>
      </c>
      <c r="Z662" s="262">
        <f t="shared" si="443"/>
        <v>0</v>
      </c>
      <c r="AA662" s="262">
        <f t="shared" si="443"/>
        <v>0</v>
      </c>
      <c r="AB662" s="262">
        <f t="shared" si="443"/>
        <v>0</v>
      </c>
    </row>
    <row r="663" spans="2:28" hidden="1" outlineLevel="1">
      <c r="B663" s="556">
        <f t="shared" ref="B663:C663" si="444">B618</f>
        <v>0</v>
      </c>
      <c r="C663" s="212">
        <f t="shared" si="444"/>
        <v>0</v>
      </c>
      <c r="D663" s="260">
        <f t="shared" si="396"/>
        <v>0</v>
      </c>
      <c r="E663" s="261">
        <f t="shared" ref="E663:AB663" si="445">($L153*($D368-$U368)+$H153*$U368)*(1+HLOOKUP(E$628,$E$181:$N$182,2,FALSE))</f>
        <v>0</v>
      </c>
      <c r="F663" s="262">
        <f t="shared" si="445"/>
        <v>0</v>
      </c>
      <c r="G663" s="262">
        <f t="shared" si="445"/>
        <v>0</v>
      </c>
      <c r="H663" s="262">
        <f t="shared" si="445"/>
        <v>0</v>
      </c>
      <c r="I663" s="262">
        <f t="shared" si="445"/>
        <v>0</v>
      </c>
      <c r="J663" s="262">
        <f t="shared" si="445"/>
        <v>0</v>
      </c>
      <c r="K663" s="262">
        <f t="shared" si="445"/>
        <v>0</v>
      </c>
      <c r="L663" s="262">
        <f t="shared" si="445"/>
        <v>0</v>
      </c>
      <c r="M663" s="262">
        <f t="shared" si="445"/>
        <v>0</v>
      </c>
      <c r="N663" s="262">
        <f t="shared" si="445"/>
        <v>0</v>
      </c>
      <c r="O663" s="262">
        <f t="shared" si="445"/>
        <v>0</v>
      </c>
      <c r="P663" s="262">
        <f t="shared" si="445"/>
        <v>0</v>
      </c>
      <c r="Q663" s="262">
        <f t="shared" si="445"/>
        <v>0</v>
      </c>
      <c r="R663" s="262">
        <f t="shared" si="445"/>
        <v>0</v>
      </c>
      <c r="S663" s="262">
        <f t="shared" si="445"/>
        <v>0</v>
      </c>
      <c r="T663" s="262">
        <f t="shared" si="445"/>
        <v>0</v>
      </c>
      <c r="U663" s="262">
        <f t="shared" si="445"/>
        <v>0</v>
      </c>
      <c r="V663" s="262">
        <f t="shared" si="445"/>
        <v>0</v>
      </c>
      <c r="W663" s="262">
        <f t="shared" si="445"/>
        <v>0</v>
      </c>
      <c r="X663" s="262">
        <f t="shared" si="445"/>
        <v>0</v>
      </c>
      <c r="Y663" s="262">
        <f t="shared" si="445"/>
        <v>0</v>
      </c>
      <c r="Z663" s="262">
        <f t="shared" si="445"/>
        <v>0</v>
      </c>
      <c r="AA663" s="262">
        <f t="shared" si="445"/>
        <v>0</v>
      </c>
      <c r="AB663" s="262">
        <f t="shared" si="445"/>
        <v>0</v>
      </c>
    </row>
    <row r="664" spans="2:28" hidden="1" outlineLevel="1">
      <c r="B664" s="556">
        <f t="shared" ref="B664:C664" si="446">B619</f>
        <v>0</v>
      </c>
      <c r="C664" s="212">
        <f t="shared" si="446"/>
        <v>0</v>
      </c>
      <c r="D664" s="260">
        <f t="shared" si="396"/>
        <v>0</v>
      </c>
      <c r="E664" s="261">
        <f t="shared" ref="E664:AB664" si="447">($L154*($D369-$U369)+$H154*$U369)*(1+HLOOKUP(E$628,$E$181:$N$182,2,FALSE))</f>
        <v>0</v>
      </c>
      <c r="F664" s="262">
        <f t="shared" si="447"/>
        <v>0</v>
      </c>
      <c r="G664" s="262">
        <f t="shared" si="447"/>
        <v>0</v>
      </c>
      <c r="H664" s="262">
        <f t="shared" si="447"/>
        <v>0</v>
      </c>
      <c r="I664" s="262">
        <f t="shared" si="447"/>
        <v>0</v>
      </c>
      <c r="J664" s="262">
        <f t="shared" si="447"/>
        <v>0</v>
      </c>
      <c r="K664" s="262">
        <f t="shared" si="447"/>
        <v>0</v>
      </c>
      <c r="L664" s="262">
        <f t="shared" si="447"/>
        <v>0</v>
      </c>
      <c r="M664" s="262">
        <f t="shared" si="447"/>
        <v>0</v>
      </c>
      <c r="N664" s="262">
        <f t="shared" si="447"/>
        <v>0</v>
      </c>
      <c r="O664" s="262">
        <f t="shared" si="447"/>
        <v>0</v>
      </c>
      <c r="P664" s="262">
        <f t="shared" si="447"/>
        <v>0</v>
      </c>
      <c r="Q664" s="262">
        <f t="shared" si="447"/>
        <v>0</v>
      </c>
      <c r="R664" s="262">
        <f t="shared" si="447"/>
        <v>0</v>
      </c>
      <c r="S664" s="262">
        <f t="shared" si="447"/>
        <v>0</v>
      </c>
      <c r="T664" s="262">
        <f t="shared" si="447"/>
        <v>0</v>
      </c>
      <c r="U664" s="262">
        <f t="shared" si="447"/>
        <v>0</v>
      </c>
      <c r="V664" s="262">
        <f t="shared" si="447"/>
        <v>0</v>
      </c>
      <c r="W664" s="262">
        <f t="shared" si="447"/>
        <v>0</v>
      </c>
      <c r="X664" s="262">
        <f t="shared" si="447"/>
        <v>0</v>
      </c>
      <c r="Y664" s="262">
        <f t="shared" si="447"/>
        <v>0</v>
      </c>
      <c r="Z664" s="262">
        <f t="shared" si="447"/>
        <v>0</v>
      </c>
      <c r="AA664" s="262">
        <f t="shared" si="447"/>
        <v>0</v>
      </c>
      <c r="AB664" s="262">
        <f t="shared" si="447"/>
        <v>0</v>
      </c>
    </row>
    <row r="665" spans="2:28" hidden="1" outlineLevel="1">
      <c r="B665" s="556">
        <f t="shared" ref="B665:C665" si="448">B620</f>
        <v>0</v>
      </c>
      <c r="C665" s="212">
        <f t="shared" si="448"/>
        <v>0</v>
      </c>
      <c r="D665" s="260">
        <f t="shared" si="396"/>
        <v>0</v>
      </c>
      <c r="E665" s="261">
        <f t="shared" ref="E665:AB665" si="449">($L155*($D370-$U370)+$H155*$U370)*(1+HLOOKUP(E$628,$E$181:$N$182,2,FALSE))</f>
        <v>0</v>
      </c>
      <c r="F665" s="262">
        <f t="shared" si="449"/>
        <v>0</v>
      </c>
      <c r="G665" s="262">
        <f t="shared" si="449"/>
        <v>0</v>
      </c>
      <c r="H665" s="262">
        <f t="shared" si="449"/>
        <v>0</v>
      </c>
      <c r="I665" s="262">
        <f t="shared" si="449"/>
        <v>0</v>
      </c>
      <c r="J665" s="262">
        <f t="shared" si="449"/>
        <v>0</v>
      </c>
      <c r="K665" s="262">
        <f t="shared" si="449"/>
        <v>0</v>
      </c>
      <c r="L665" s="262">
        <f t="shared" si="449"/>
        <v>0</v>
      </c>
      <c r="M665" s="262">
        <f t="shared" si="449"/>
        <v>0</v>
      </c>
      <c r="N665" s="262">
        <f t="shared" si="449"/>
        <v>0</v>
      </c>
      <c r="O665" s="262">
        <f t="shared" si="449"/>
        <v>0</v>
      </c>
      <c r="P665" s="262">
        <f t="shared" si="449"/>
        <v>0</v>
      </c>
      <c r="Q665" s="262">
        <f t="shared" si="449"/>
        <v>0</v>
      </c>
      <c r="R665" s="262">
        <f t="shared" si="449"/>
        <v>0</v>
      </c>
      <c r="S665" s="262">
        <f t="shared" si="449"/>
        <v>0</v>
      </c>
      <c r="T665" s="262">
        <f t="shared" si="449"/>
        <v>0</v>
      </c>
      <c r="U665" s="262">
        <f t="shared" si="449"/>
        <v>0</v>
      </c>
      <c r="V665" s="262">
        <f t="shared" si="449"/>
        <v>0</v>
      </c>
      <c r="W665" s="262">
        <f t="shared" si="449"/>
        <v>0</v>
      </c>
      <c r="X665" s="262">
        <f t="shared" si="449"/>
        <v>0</v>
      </c>
      <c r="Y665" s="262">
        <f t="shared" si="449"/>
        <v>0</v>
      </c>
      <c r="Z665" s="262">
        <f t="shared" si="449"/>
        <v>0</v>
      </c>
      <c r="AA665" s="262">
        <f t="shared" si="449"/>
        <v>0</v>
      </c>
      <c r="AB665" s="262">
        <f t="shared" si="449"/>
        <v>0</v>
      </c>
    </row>
    <row r="666" spans="2:28" hidden="1" outlineLevel="1">
      <c r="B666" s="556">
        <f t="shared" ref="B666:C666" si="450">B621</f>
        <v>0</v>
      </c>
      <c r="C666" s="212">
        <f t="shared" si="450"/>
        <v>0</v>
      </c>
      <c r="D666" s="260">
        <f t="shared" si="396"/>
        <v>0</v>
      </c>
      <c r="E666" s="261">
        <f t="shared" ref="E666:AB666" si="451">($L156*($D371-$U371)+$H156*$U371)*(1+HLOOKUP(E$628,$E$181:$N$182,2,FALSE))</f>
        <v>0</v>
      </c>
      <c r="F666" s="262">
        <f t="shared" si="451"/>
        <v>0</v>
      </c>
      <c r="G666" s="262">
        <f t="shared" si="451"/>
        <v>0</v>
      </c>
      <c r="H666" s="262">
        <f t="shared" si="451"/>
        <v>0</v>
      </c>
      <c r="I666" s="262">
        <f t="shared" si="451"/>
        <v>0</v>
      </c>
      <c r="J666" s="262">
        <f t="shared" si="451"/>
        <v>0</v>
      </c>
      <c r="K666" s="262">
        <f t="shared" si="451"/>
        <v>0</v>
      </c>
      <c r="L666" s="262">
        <f t="shared" si="451"/>
        <v>0</v>
      </c>
      <c r="M666" s="262">
        <f t="shared" si="451"/>
        <v>0</v>
      </c>
      <c r="N666" s="262">
        <f t="shared" si="451"/>
        <v>0</v>
      </c>
      <c r="O666" s="262">
        <f t="shared" si="451"/>
        <v>0</v>
      </c>
      <c r="P666" s="262">
        <f t="shared" si="451"/>
        <v>0</v>
      </c>
      <c r="Q666" s="262">
        <f t="shared" si="451"/>
        <v>0</v>
      </c>
      <c r="R666" s="262">
        <f t="shared" si="451"/>
        <v>0</v>
      </c>
      <c r="S666" s="262">
        <f t="shared" si="451"/>
        <v>0</v>
      </c>
      <c r="T666" s="262">
        <f t="shared" si="451"/>
        <v>0</v>
      </c>
      <c r="U666" s="262">
        <f t="shared" si="451"/>
        <v>0</v>
      </c>
      <c r="V666" s="262">
        <f t="shared" si="451"/>
        <v>0</v>
      </c>
      <c r="W666" s="262">
        <f t="shared" si="451"/>
        <v>0</v>
      </c>
      <c r="X666" s="262">
        <f t="shared" si="451"/>
        <v>0</v>
      </c>
      <c r="Y666" s="262">
        <f t="shared" si="451"/>
        <v>0</v>
      </c>
      <c r="Z666" s="262">
        <f t="shared" si="451"/>
        <v>0</v>
      </c>
      <c r="AA666" s="262">
        <f t="shared" si="451"/>
        <v>0</v>
      </c>
      <c r="AB666" s="262">
        <f t="shared" si="451"/>
        <v>0</v>
      </c>
    </row>
    <row r="667" spans="2:28" hidden="1" outlineLevel="1">
      <c r="B667" s="556">
        <f t="shared" ref="B667:C668" si="452">B622</f>
        <v>0</v>
      </c>
      <c r="C667" s="212">
        <f t="shared" si="452"/>
        <v>0</v>
      </c>
      <c r="D667" s="260">
        <f t="shared" si="396"/>
        <v>0</v>
      </c>
      <c r="E667" s="261">
        <f t="shared" ref="E667:AB667" si="453">($L157*($D372-$U372)+$H157*$U372)*(1+HLOOKUP(E$628,$E$181:$N$182,2,FALSE))</f>
        <v>0</v>
      </c>
      <c r="F667" s="262">
        <f t="shared" si="453"/>
        <v>0</v>
      </c>
      <c r="G667" s="262">
        <f t="shared" si="453"/>
        <v>0</v>
      </c>
      <c r="H667" s="262">
        <f t="shared" si="453"/>
        <v>0</v>
      </c>
      <c r="I667" s="262">
        <f t="shared" si="453"/>
        <v>0</v>
      </c>
      <c r="J667" s="262">
        <f t="shared" si="453"/>
        <v>0</v>
      </c>
      <c r="K667" s="262">
        <f t="shared" si="453"/>
        <v>0</v>
      </c>
      <c r="L667" s="262">
        <f t="shared" si="453"/>
        <v>0</v>
      </c>
      <c r="M667" s="262">
        <f t="shared" si="453"/>
        <v>0</v>
      </c>
      <c r="N667" s="262">
        <f t="shared" si="453"/>
        <v>0</v>
      </c>
      <c r="O667" s="262">
        <f t="shared" si="453"/>
        <v>0</v>
      </c>
      <c r="P667" s="262">
        <f t="shared" si="453"/>
        <v>0</v>
      </c>
      <c r="Q667" s="262">
        <f t="shared" si="453"/>
        <v>0</v>
      </c>
      <c r="R667" s="262">
        <f t="shared" si="453"/>
        <v>0</v>
      </c>
      <c r="S667" s="262">
        <f t="shared" si="453"/>
        <v>0</v>
      </c>
      <c r="T667" s="262">
        <f t="shared" si="453"/>
        <v>0</v>
      </c>
      <c r="U667" s="262">
        <f t="shared" si="453"/>
        <v>0</v>
      </c>
      <c r="V667" s="262">
        <f t="shared" si="453"/>
        <v>0</v>
      </c>
      <c r="W667" s="262">
        <f t="shared" si="453"/>
        <v>0</v>
      </c>
      <c r="X667" s="262">
        <f t="shared" si="453"/>
        <v>0</v>
      </c>
      <c r="Y667" s="262">
        <f t="shared" si="453"/>
        <v>0</v>
      </c>
      <c r="Z667" s="262">
        <f t="shared" si="453"/>
        <v>0</v>
      </c>
      <c r="AA667" s="262">
        <f t="shared" si="453"/>
        <v>0</v>
      </c>
      <c r="AB667" s="262">
        <f t="shared" si="453"/>
        <v>0</v>
      </c>
    </row>
    <row r="668" spans="2:28" hidden="1" outlineLevel="1">
      <c r="B668" s="556">
        <f t="shared" si="452"/>
        <v>0</v>
      </c>
      <c r="C668" s="215">
        <f t="shared" si="452"/>
        <v>0</v>
      </c>
      <c r="D668" s="558">
        <f t="shared" si="396"/>
        <v>0</v>
      </c>
      <c r="E668" s="264">
        <f t="shared" ref="E668:AB668" si="454">($L158*($D373-$U373)+$H158*$U373)*(1+HLOOKUP(E$628,$E$181:$N$182,2,FALSE))</f>
        <v>0</v>
      </c>
      <c r="F668" s="265">
        <f t="shared" si="454"/>
        <v>0</v>
      </c>
      <c r="G668" s="265">
        <f t="shared" si="454"/>
        <v>0</v>
      </c>
      <c r="H668" s="265">
        <f t="shared" si="454"/>
        <v>0</v>
      </c>
      <c r="I668" s="265">
        <f t="shared" si="454"/>
        <v>0</v>
      </c>
      <c r="J668" s="265">
        <f t="shared" si="454"/>
        <v>0</v>
      </c>
      <c r="K668" s="265">
        <f t="shared" si="454"/>
        <v>0</v>
      </c>
      <c r="L668" s="265">
        <f t="shared" si="454"/>
        <v>0</v>
      </c>
      <c r="M668" s="265">
        <f t="shared" si="454"/>
        <v>0</v>
      </c>
      <c r="N668" s="265">
        <f t="shared" si="454"/>
        <v>0</v>
      </c>
      <c r="O668" s="265">
        <f t="shared" si="454"/>
        <v>0</v>
      </c>
      <c r="P668" s="265">
        <f t="shared" si="454"/>
        <v>0</v>
      </c>
      <c r="Q668" s="265">
        <f t="shared" si="454"/>
        <v>0</v>
      </c>
      <c r="R668" s="265">
        <f t="shared" si="454"/>
        <v>0</v>
      </c>
      <c r="S668" s="265">
        <f t="shared" si="454"/>
        <v>0</v>
      </c>
      <c r="T668" s="265">
        <f t="shared" si="454"/>
        <v>0</v>
      </c>
      <c r="U668" s="265">
        <f t="shared" si="454"/>
        <v>0</v>
      </c>
      <c r="V668" s="265">
        <f t="shared" si="454"/>
        <v>0</v>
      </c>
      <c r="W668" s="265">
        <f t="shared" si="454"/>
        <v>0</v>
      </c>
      <c r="X668" s="265">
        <f t="shared" si="454"/>
        <v>0</v>
      </c>
      <c r="Y668" s="265">
        <f t="shared" si="454"/>
        <v>0</v>
      </c>
      <c r="Z668" s="265">
        <f t="shared" si="454"/>
        <v>0</v>
      </c>
      <c r="AA668" s="265">
        <f t="shared" si="454"/>
        <v>0</v>
      </c>
      <c r="AB668" s="265">
        <f t="shared" si="454"/>
        <v>0</v>
      </c>
    </row>
    <row r="669" spans="2:28" hidden="1" outlineLevel="1">
      <c r="C669" s="21" t="s">
        <v>260</v>
      </c>
      <c r="D669" s="260">
        <f>SUM(D639:D668)</f>
        <v>22500</v>
      </c>
      <c r="E669" s="261">
        <f t="shared" ref="E669:AB669" si="455">SUM(E639:E668)</f>
        <v>36350</v>
      </c>
      <c r="F669" s="266">
        <f t="shared" si="455"/>
        <v>36350</v>
      </c>
      <c r="G669" s="266">
        <f t="shared" si="455"/>
        <v>36350</v>
      </c>
      <c r="H669" s="266">
        <f t="shared" si="455"/>
        <v>36350</v>
      </c>
      <c r="I669" s="266">
        <f t="shared" si="455"/>
        <v>36350</v>
      </c>
      <c r="J669" s="266">
        <f t="shared" si="455"/>
        <v>36350</v>
      </c>
      <c r="K669" s="266">
        <f t="shared" si="455"/>
        <v>36350</v>
      </c>
      <c r="L669" s="266">
        <f t="shared" si="455"/>
        <v>36350</v>
      </c>
      <c r="M669" s="266">
        <f t="shared" si="455"/>
        <v>36350</v>
      </c>
      <c r="N669" s="266">
        <f t="shared" si="455"/>
        <v>36350</v>
      </c>
      <c r="O669" s="266">
        <f t="shared" si="455"/>
        <v>36350</v>
      </c>
      <c r="P669" s="266">
        <f t="shared" si="455"/>
        <v>36350</v>
      </c>
      <c r="Q669" s="266">
        <f t="shared" si="455"/>
        <v>37804</v>
      </c>
      <c r="R669" s="266">
        <f t="shared" si="455"/>
        <v>37804</v>
      </c>
      <c r="S669" s="266">
        <f t="shared" si="455"/>
        <v>37804</v>
      </c>
      <c r="T669" s="266">
        <f t="shared" si="455"/>
        <v>37804</v>
      </c>
      <c r="U669" s="266">
        <f t="shared" si="455"/>
        <v>37804</v>
      </c>
      <c r="V669" s="266">
        <f t="shared" si="455"/>
        <v>37804</v>
      </c>
      <c r="W669" s="266">
        <f t="shared" si="455"/>
        <v>37804</v>
      </c>
      <c r="X669" s="266">
        <f t="shared" si="455"/>
        <v>37804</v>
      </c>
      <c r="Y669" s="266">
        <f t="shared" si="455"/>
        <v>37804</v>
      </c>
      <c r="Z669" s="266">
        <f t="shared" si="455"/>
        <v>37804</v>
      </c>
      <c r="AA669" s="266">
        <f t="shared" si="455"/>
        <v>37804</v>
      </c>
      <c r="AB669" s="266">
        <f t="shared" si="455"/>
        <v>37804</v>
      </c>
    </row>
    <row r="670" spans="2:28" hidden="1" outlineLevel="1">
      <c r="C670" s="21"/>
      <c r="D670" s="258"/>
      <c r="E670" s="213"/>
      <c r="I670" s="4"/>
      <c r="J670" s="4"/>
      <c r="K670" s="4"/>
      <c r="L670" s="4"/>
      <c r="M670" s="4"/>
    </row>
    <row r="671" spans="2:28" hidden="1" outlineLevel="1">
      <c r="C671" s="21" t="s">
        <v>291</v>
      </c>
      <c r="D671" s="258"/>
      <c r="E671" s="213"/>
      <c r="I671" s="4"/>
      <c r="J671" s="4"/>
      <c r="K671" s="4"/>
      <c r="L671" s="4"/>
      <c r="M671" s="4"/>
    </row>
    <row r="672" spans="2:28" hidden="1" outlineLevel="1">
      <c r="B672" s="556">
        <f>B639</f>
        <v>0</v>
      </c>
      <c r="C672" s="212" t="str">
        <f>C639</f>
        <v>Studio</v>
      </c>
      <c r="D672" s="260">
        <f>D639</f>
        <v>4400</v>
      </c>
      <c r="E672" s="261">
        <f t="shared" ref="E672:AB672" si="456">E563*$H129+E594*$M129+($C129-E563-E594)*$M129</f>
        <v>4400</v>
      </c>
      <c r="F672" s="262">
        <f t="shared" si="456"/>
        <v>4400</v>
      </c>
      <c r="G672" s="262">
        <f t="shared" si="456"/>
        <v>4400</v>
      </c>
      <c r="H672" s="262">
        <f t="shared" si="456"/>
        <v>4400</v>
      </c>
      <c r="I672" s="262">
        <f t="shared" si="456"/>
        <v>7580</v>
      </c>
      <c r="J672" s="262">
        <f t="shared" si="456"/>
        <v>7580</v>
      </c>
      <c r="K672" s="262">
        <f t="shared" si="456"/>
        <v>7580</v>
      </c>
      <c r="L672" s="262">
        <f t="shared" si="456"/>
        <v>7580</v>
      </c>
      <c r="M672" s="262">
        <f t="shared" si="456"/>
        <v>7580</v>
      </c>
      <c r="N672" s="262">
        <f t="shared" si="456"/>
        <v>7580</v>
      </c>
      <c r="O672" s="262">
        <f t="shared" si="456"/>
        <v>7580</v>
      </c>
      <c r="P672" s="262">
        <f t="shared" si="456"/>
        <v>7580</v>
      </c>
      <c r="Q672" s="262">
        <f t="shared" si="456"/>
        <v>7580</v>
      </c>
      <c r="R672" s="262">
        <f t="shared" si="456"/>
        <v>7580</v>
      </c>
      <c r="S672" s="262">
        <f t="shared" si="456"/>
        <v>7580</v>
      </c>
      <c r="T672" s="262">
        <f t="shared" si="456"/>
        <v>7580</v>
      </c>
      <c r="U672" s="262">
        <f t="shared" si="456"/>
        <v>7580</v>
      </c>
      <c r="V672" s="262">
        <f t="shared" si="456"/>
        <v>7580</v>
      </c>
      <c r="W672" s="262">
        <f t="shared" si="456"/>
        <v>7580</v>
      </c>
      <c r="X672" s="262">
        <f t="shared" si="456"/>
        <v>7580</v>
      </c>
      <c r="Y672" s="262">
        <f t="shared" si="456"/>
        <v>7580</v>
      </c>
      <c r="Z672" s="262">
        <f t="shared" si="456"/>
        <v>7580</v>
      </c>
      <c r="AA672" s="262">
        <f t="shared" si="456"/>
        <v>7580</v>
      </c>
      <c r="AB672" s="262">
        <f t="shared" si="456"/>
        <v>7580</v>
      </c>
    </row>
    <row r="673" spans="2:28" hidden="1" outlineLevel="1">
      <c r="B673" s="556">
        <f t="shared" ref="B673:C673" si="457">B640</f>
        <v>0</v>
      </c>
      <c r="C673" s="212" t="str">
        <f t="shared" si="457"/>
        <v xml:space="preserve">1 Bed / 1 Bath </v>
      </c>
      <c r="D673" s="260">
        <f>D640</f>
        <v>0</v>
      </c>
      <c r="E673" s="261">
        <f t="shared" ref="E673:AB673" si="458">E564*$H130+E595*$M130+($C130-E564-E595)*$M130</f>
        <v>0</v>
      </c>
      <c r="F673" s="262">
        <f t="shared" si="458"/>
        <v>0</v>
      </c>
      <c r="G673" s="262">
        <f t="shared" si="458"/>
        <v>0</v>
      </c>
      <c r="H673" s="262">
        <f t="shared" si="458"/>
        <v>0</v>
      </c>
      <c r="I673" s="262">
        <f t="shared" si="458"/>
        <v>0</v>
      </c>
      <c r="J673" s="262">
        <f t="shared" si="458"/>
        <v>0</v>
      </c>
      <c r="K673" s="262">
        <f t="shared" si="458"/>
        <v>0</v>
      </c>
      <c r="L673" s="262">
        <f t="shared" si="458"/>
        <v>0</v>
      </c>
      <c r="M673" s="262">
        <f t="shared" si="458"/>
        <v>0</v>
      </c>
      <c r="N673" s="262">
        <f t="shared" si="458"/>
        <v>0</v>
      </c>
      <c r="O673" s="262">
        <f t="shared" si="458"/>
        <v>0</v>
      </c>
      <c r="P673" s="262">
        <f t="shared" si="458"/>
        <v>0</v>
      </c>
      <c r="Q673" s="262">
        <f t="shared" si="458"/>
        <v>0</v>
      </c>
      <c r="R673" s="262">
        <f t="shared" si="458"/>
        <v>0</v>
      </c>
      <c r="S673" s="262">
        <f t="shared" si="458"/>
        <v>0</v>
      </c>
      <c r="T673" s="262">
        <f t="shared" si="458"/>
        <v>0</v>
      </c>
      <c r="U673" s="262">
        <f t="shared" si="458"/>
        <v>0</v>
      </c>
      <c r="V673" s="262">
        <f t="shared" si="458"/>
        <v>0</v>
      </c>
      <c r="W673" s="262">
        <f t="shared" si="458"/>
        <v>0</v>
      </c>
      <c r="X673" s="262">
        <f t="shared" si="458"/>
        <v>0</v>
      </c>
      <c r="Y673" s="262">
        <f t="shared" si="458"/>
        <v>0</v>
      </c>
      <c r="Z673" s="262">
        <f t="shared" si="458"/>
        <v>0</v>
      </c>
      <c r="AA673" s="262">
        <f t="shared" si="458"/>
        <v>0</v>
      </c>
      <c r="AB673" s="262">
        <f t="shared" si="458"/>
        <v>0</v>
      </c>
    </row>
    <row r="674" spans="2:28" hidden="1" outlineLevel="1">
      <c r="B674" s="556">
        <f t="shared" ref="B674:C674" si="459">B641</f>
        <v>0</v>
      </c>
      <c r="C674" s="212" t="str">
        <f t="shared" si="459"/>
        <v xml:space="preserve">1 Bed / 1 Bath </v>
      </c>
      <c r="D674" s="260">
        <f>D641</f>
        <v>5600</v>
      </c>
      <c r="E674" s="261">
        <f t="shared" ref="E674:AB674" si="460">E565*$H131+E596*$M131+($C131-E565-E596)*$M131</f>
        <v>6750</v>
      </c>
      <c r="F674" s="262">
        <f t="shared" si="460"/>
        <v>6750</v>
      </c>
      <c r="G674" s="262">
        <f t="shared" si="460"/>
        <v>6750</v>
      </c>
      <c r="H674" s="262">
        <f t="shared" si="460"/>
        <v>6750</v>
      </c>
      <c r="I674" s="262">
        <f t="shared" si="460"/>
        <v>10200</v>
      </c>
      <c r="J674" s="262">
        <f t="shared" si="460"/>
        <v>10200</v>
      </c>
      <c r="K674" s="262">
        <f t="shared" si="460"/>
        <v>10200</v>
      </c>
      <c r="L674" s="262">
        <f t="shared" si="460"/>
        <v>10200</v>
      </c>
      <c r="M674" s="262">
        <f t="shared" si="460"/>
        <v>10200</v>
      </c>
      <c r="N674" s="262">
        <f t="shared" si="460"/>
        <v>10200</v>
      </c>
      <c r="O674" s="262">
        <f t="shared" si="460"/>
        <v>10200</v>
      </c>
      <c r="P674" s="262">
        <f t="shared" si="460"/>
        <v>10200</v>
      </c>
      <c r="Q674" s="262">
        <f t="shared" si="460"/>
        <v>10200</v>
      </c>
      <c r="R674" s="262">
        <f t="shared" si="460"/>
        <v>10200</v>
      </c>
      <c r="S674" s="262">
        <f t="shared" si="460"/>
        <v>10200</v>
      </c>
      <c r="T674" s="262">
        <f t="shared" si="460"/>
        <v>10200</v>
      </c>
      <c r="U674" s="262">
        <f t="shared" si="460"/>
        <v>10200</v>
      </c>
      <c r="V674" s="262">
        <f t="shared" si="460"/>
        <v>10200</v>
      </c>
      <c r="W674" s="262">
        <f t="shared" si="460"/>
        <v>10200</v>
      </c>
      <c r="X674" s="262">
        <f t="shared" si="460"/>
        <v>10200</v>
      </c>
      <c r="Y674" s="262">
        <f t="shared" si="460"/>
        <v>10200</v>
      </c>
      <c r="Z674" s="262">
        <f t="shared" si="460"/>
        <v>10200</v>
      </c>
      <c r="AA674" s="262">
        <f t="shared" si="460"/>
        <v>10200</v>
      </c>
      <c r="AB674" s="262">
        <f t="shared" si="460"/>
        <v>10200</v>
      </c>
    </row>
    <row r="675" spans="2:28" hidden="1" outlineLevel="1">
      <c r="B675" s="556">
        <f t="shared" ref="B675:C675" si="461">B642</f>
        <v>0</v>
      </c>
      <c r="C675" s="212" t="str">
        <f t="shared" si="461"/>
        <v xml:space="preserve">1 Bed / 1 Bath </v>
      </c>
      <c r="D675" s="260">
        <f>D642</f>
        <v>0</v>
      </c>
      <c r="E675" s="261">
        <f t="shared" ref="E675:AB675" si="462">E566*$H132+E597*$M132+($C132-E566-E597)*$M132</f>
        <v>0</v>
      </c>
      <c r="F675" s="262">
        <f t="shared" si="462"/>
        <v>0</v>
      </c>
      <c r="G675" s="262">
        <f t="shared" si="462"/>
        <v>0</v>
      </c>
      <c r="H675" s="262">
        <f t="shared" si="462"/>
        <v>0</v>
      </c>
      <c r="I675" s="262">
        <f t="shared" si="462"/>
        <v>0</v>
      </c>
      <c r="J675" s="262">
        <f t="shared" si="462"/>
        <v>0</v>
      </c>
      <c r="K675" s="262">
        <f t="shared" si="462"/>
        <v>0</v>
      </c>
      <c r="L675" s="262">
        <f t="shared" si="462"/>
        <v>0</v>
      </c>
      <c r="M675" s="262">
        <f t="shared" si="462"/>
        <v>0</v>
      </c>
      <c r="N675" s="262">
        <f t="shared" si="462"/>
        <v>0</v>
      </c>
      <c r="O675" s="262">
        <f t="shared" si="462"/>
        <v>0</v>
      </c>
      <c r="P675" s="262">
        <f t="shared" si="462"/>
        <v>0</v>
      </c>
      <c r="Q675" s="262">
        <f t="shared" si="462"/>
        <v>0</v>
      </c>
      <c r="R675" s="262">
        <f t="shared" si="462"/>
        <v>0</v>
      </c>
      <c r="S675" s="262">
        <f t="shared" si="462"/>
        <v>0</v>
      </c>
      <c r="T675" s="262">
        <f t="shared" si="462"/>
        <v>0</v>
      </c>
      <c r="U675" s="262">
        <f t="shared" si="462"/>
        <v>0</v>
      </c>
      <c r="V675" s="262">
        <f t="shared" si="462"/>
        <v>0</v>
      </c>
      <c r="W675" s="262">
        <f t="shared" si="462"/>
        <v>0</v>
      </c>
      <c r="X675" s="262">
        <f t="shared" si="462"/>
        <v>0</v>
      </c>
      <c r="Y675" s="262">
        <f t="shared" si="462"/>
        <v>0</v>
      </c>
      <c r="Z675" s="262">
        <f t="shared" si="462"/>
        <v>0</v>
      </c>
      <c r="AA675" s="262">
        <f t="shared" si="462"/>
        <v>0</v>
      </c>
      <c r="AB675" s="262">
        <f t="shared" si="462"/>
        <v>0</v>
      </c>
    </row>
    <row r="676" spans="2:28" hidden="1" outlineLevel="1">
      <c r="B676" s="556">
        <f t="shared" ref="B676:D676" si="463">B643</f>
        <v>0</v>
      </c>
      <c r="C676" s="212" t="str">
        <f t="shared" si="463"/>
        <v xml:space="preserve">2 Bed / 1 Bath </v>
      </c>
      <c r="D676" s="260">
        <f t="shared" si="463"/>
        <v>0</v>
      </c>
      <c r="E676" s="261">
        <f t="shared" ref="E676:AB676" si="464">E567*$H133+E598*$M133+($C133-E567-E598)*$M133</f>
        <v>0</v>
      </c>
      <c r="F676" s="262">
        <f t="shared" si="464"/>
        <v>0</v>
      </c>
      <c r="G676" s="262">
        <f t="shared" si="464"/>
        <v>0</v>
      </c>
      <c r="H676" s="262">
        <f t="shared" si="464"/>
        <v>0</v>
      </c>
      <c r="I676" s="262">
        <f t="shared" si="464"/>
        <v>0</v>
      </c>
      <c r="J676" s="262">
        <f t="shared" si="464"/>
        <v>0</v>
      </c>
      <c r="K676" s="262">
        <f t="shared" si="464"/>
        <v>0</v>
      </c>
      <c r="L676" s="262">
        <f t="shared" si="464"/>
        <v>0</v>
      </c>
      <c r="M676" s="262">
        <f t="shared" si="464"/>
        <v>0</v>
      </c>
      <c r="N676" s="262">
        <f t="shared" si="464"/>
        <v>0</v>
      </c>
      <c r="O676" s="262">
        <f t="shared" si="464"/>
        <v>0</v>
      </c>
      <c r="P676" s="262">
        <f t="shared" si="464"/>
        <v>0</v>
      </c>
      <c r="Q676" s="262">
        <f t="shared" si="464"/>
        <v>0</v>
      </c>
      <c r="R676" s="262">
        <f t="shared" si="464"/>
        <v>0</v>
      </c>
      <c r="S676" s="262">
        <f t="shared" si="464"/>
        <v>0</v>
      </c>
      <c r="T676" s="262">
        <f t="shared" si="464"/>
        <v>0</v>
      </c>
      <c r="U676" s="262">
        <f t="shared" si="464"/>
        <v>0</v>
      </c>
      <c r="V676" s="262">
        <f t="shared" si="464"/>
        <v>0</v>
      </c>
      <c r="W676" s="262">
        <f t="shared" si="464"/>
        <v>0</v>
      </c>
      <c r="X676" s="262">
        <f t="shared" si="464"/>
        <v>0</v>
      </c>
      <c r="Y676" s="262">
        <f t="shared" si="464"/>
        <v>0</v>
      </c>
      <c r="Z676" s="262">
        <f t="shared" si="464"/>
        <v>0</v>
      </c>
      <c r="AA676" s="262">
        <f t="shared" si="464"/>
        <v>0</v>
      </c>
      <c r="AB676" s="262">
        <f t="shared" si="464"/>
        <v>0</v>
      </c>
    </row>
    <row r="677" spans="2:28" hidden="1" outlineLevel="1">
      <c r="B677" s="556">
        <f t="shared" ref="B677:D677" si="465">B644</f>
        <v>0</v>
      </c>
      <c r="C677" s="212" t="str">
        <f t="shared" si="465"/>
        <v xml:space="preserve">2 Bed / 1 Bath </v>
      </c>
      <c r="D677" s="260">
        <f t="shared" si="465"/>
        <v>0</v>
      </c>
      <c r="E677" s="261">
        <f t="shared" ref="E677:AB677" si="466">E568*$H134+E599*$M134+($C134-E568-E599)*$M134</f>
        <v>0</v>
      </c>
      <c r="F677" s="262">
        <f t="shared" si="466"/>
        <v>0</v>
      </c>
      <c r="G677" s="262">
        <f t="shared" si="466"/>
        <v>0</v>
      </c>
      <c r="H677" s="262">
        <f t="shared" si="466"/>
        <v>0</v>
      </c>
      <c r="I677" s="262">
        <f t="shared" si="466"/>
        <v>0</v>
      </c>
      <c r="J677" s="262">
        <f t="shared" si="466"/>
        <v>0</v>
      </c>
      <c r="K677" s="262">
        <f t="shared" si="466"/>
        <v>0</v>
      </c>
      <c r="L677" s="262">
        <f t="shared" si="466"/>
        <v>0</v>
      </c>
      <c r="M677" s="262">
        <f t="shared" si="466"/>
        <v>0</v>
      </c>
      <c r="N677" s="262">
        <f t="shared" si="466"/>
        <v>0</v>
      </c>
      <c r="O677" s="262">
        <f t="shared" si="466"/>
        <v>0</v>
      </c>
      <c r="P677" s="262">
        <f t="shared" si="466"/>
        <v>0</v>
      </c>
      <c r="Q677" s="262">
        <f t="shared" si="466"/>
        <v>0</v>
      </c>
      <c r="R677" s="262">
        <f t="shared" si="466"/>
        <v>0</v>
      </c>
      <c r="S677" s="262">
        <f t="shared" si="466"/>
        <v>0</v>
      </c>
      <c r="T677" s="262">
        <f t="shared" si="466"/>
        <v>0</v>
      </c>
      <c r="U677" s="262">
        <f t="shared" si="466"/>
        <v>0</v>
      </c>
      <c r="V677" s="262">
        <f t="shared" si="466"/>
        <v>0</v>
      </c>
      <c r="W677" s="262">
        <f t="shared" si="466"/>
        <v>0</v>
      </c>
      <c r="X677" s="262">
        <f t="shared" si="466"/>
        <v>0</v>
      </c>
      <c r="Y677" s="262">
        <f t="shared" si="466"/>
        <v>0</v>
      </c>
      <c r="Z677" s="262">
        <f t="shared" si="466"/>
        <v>0</v>
      </c>
      <c r="AA677" s="262">
        <f t="shared" si="466"/>
        <v>0</v>
      </c>
      <c r="AB677" s="262">
        <f t="shared" si="466"/>
        <v>0</v>
      </c>
    </row>
    <row r="678" spans="2:28" hidden="1" outlineLevel="1">
      <c r="B678" s="556">
        <f t="shared" ref="B678:D678" si="467">B645</f>
        <v>0</v>
      </c>
      <c r="C678" s="212" t="str">
        <f t="shared" si="467"/>
        <v xml:space="preserve">2 Bed / 1 Bath </v>
      </c>
      <c r="D678" s="260">
        <f t="shared" si="467"/>
        <v>8800</v>
      </c>
      <c r="E678" s="261">
        <f t="shared" ref="E678:AB678" si="468">E569*$H135+E600*$M135+($C135-E569-E600)*$M135</f>
        <v>11335</v>
      </c>
      <c r="F678" s="262">
        <f t="shared" si="468"/>
        <v>11335</v>
      </c>
      <c r="G678" s="262">
        <f t="shared" si="468"/>
        <v>11335</v>
      </c>
      <c r="H678" s="262">
        <f t="shared" si="468"/>
        <v>11335</v>
      </c>
      <c r="I678" s="262">
        <f t="shared" si="468"/>
        <v>12180</v>
      </c>
      <c r="J678" s="262">
        <f t="shared" si="468"/>
        <v>12180</v>
      </c>
      <c r="K678" s="262">
        <f t="shared" si="468"/>
        <v>12180</v>
      </c>
      <c r="L678" s="262">
        <f t="shared" si="468"/>
        <v>12180</v>
      </c>
      <c r="M678" s="262">
        <f t="shared" si="468"/>
        <v>12180</v>
      </c>
      <c r="N678" s="262">
        <f t="shared" si="468"/>
        <v>12180</v>
      </c>
      <c r="O678" s="262">
        <f t="shared" si="468"/>
        <v>12180</v>
      </c>
      <c r="P678" s="262">
        <f t="shared" si="468"/>
        <v>12180</v>
      </c>
      <c r="Q678" s="262">
        <f t="shared" si="468"/>
        <v>12180</v>
      </c>
      <c r="R678" s="262">
        <f t="shared" si="468"/>
        <v>12180</v>
      </c>
      <c r="S678" s="262">
        <f t="shared" si="468"/>
        <v>12180</v>
      </c>
      <c r="T678" s="262">
        <f t="shared" si="468"/>
        <v>12180</v>
      </c>
      <c r="U678" s="262">
        <f t="shared" si="468"/>
        <v>12180</v>
      </c>
      <c r="V678" s="262">
        <f t="shared" si="468"/>
        <v>12180</v>
      </c>
      <c r="W678" s="262">
        <f t="shared" si="468"/>
        <v>12180</v>
      </c>
      <c r="X678" s="262">
        <f t="shared" si="468"/>
        <v>12180</v>
      </c>
      <c r="Y678" s="262">
        <f t="shared" si="468"/>
        <v>12180</v>
      </c>
      <c r="Z678" s="262">
        <f t="shared" si="468"/>
        <v>12180</v>
      </c>
      <c r="AA678" s="262">
        <f t="shared" si="468"/>
        <v>12180</v>
      </c>
      <c r="AB678" s="262">
        <f t="shared" si="468"/>
        <v>12180</v>
      </c>
    </row>
    <row r="679" spans="2:28" hidden="1" outlineLevel="1">
      <c r="B679" s="556">
        <f t="shared" ref="B679:D679" si="469">B646</f>
        <v>0</v>
      </c>
      <c r="C679" s="212" t="str">
        <f t="shared" si="469"/>
        <v xml:space="preserve">2 Bed / 2 Bath </v>
      </c>
      <c r="D679" s="260">
        <f t="shared" si="469"/>
        <v>0</v>
      </c>
      <c r="E679" s="261">
        <f t="shared" ref="E679:AB679" si="470">E570*$H136+E601*$M136+($C136-E570-E601)*$M136</f>
        <v>0</v>
      </c>
      <c r="F679" s="262">
        <f t="shared" si="470"/>
        <v>0</v>
      </c>
      <c r="G679" s="262">
        <f t="shared" si="470"/>
        <v>0</v>
      </c>
      <c r="H679" s="262">
        <f t="shared" si="470"/>
        <v>0</v>
      </c>
      <c r="I679" s="262">
        <f t="shared" si="470"/>
        <v>0</v>
      </c>
      <c r="J679" s="262">
        <f t="shared" si="470"/>
        <v>0</v>
      </c>
      <c r="K679" s="262">
        <f t="shared" si="470"/>
        <v>0</v>
      </c>
      <c r="L679" s="262">
        <f t="shared" si="470"/>
        <v>0</v>
      </c>
      <c r="M679" s="262">
        <f t="shared" si="470"/>
        <v>0</v>
      </c>
      <c r="N679" s="262">
        <f t="shared" si="470"/>
        <v>0</v>
      </c>
      <c r="O679" s="262">
        <f t="shared" si="470"/>
        <v>0</v>
      </c>
      <c r="P679" s="262">
        <f t="shared" si="470"/>
        <v>0</v>
      </c>
      <c r="Q679" s="262">
        <f t="shared" si="470"/>
        <v>0</v>
      </c>
      <c r="R679" s="262">
        <f t="shared" si="470"/>
        <v>0</v>
      </c>
      <c r="S679" s="262">
        <f t="shared" si="470"/>
        <v>0</v>
      </c>
      <c r="T679" s="262">
        <f t="shared" si="470"/>
        <v>0</v>
      </c>
      <c r="U679" s="262">
        <f t="shared" si="470"/>
        <v>0</v>
      </c>
      <c r="V679" s="262">
        <f t="shared" si="470"/>
        <v>0</v>
      </c>
      <c r="W679" s="262">
        <f t="shared" si="470"/>
        <v>0</v>
      </c>
      <c r="X679" s="262">
        <f t="shared" si="470"/>
        <v>0</v>
      </c>
      <c r="Y679" s="262">
        <f t="shared" si="470"/>
        <v>0</v>
      </c>
      <c r="Z679" s="262">
        <f t="shared" si="470"/>
        <v>0</v>
      </c>
      <c r="AA679" s="262">
        <f t="shared" si="470"/>
        <v>0</v>
      </c>
      <c r="AB679" s="262">
        <f t="shared" si="470"/>
        <v>0</v>
      </c>
    </row>
    <row r="680" spans="2:28" hidden="1" outlineLevel="1">
      <c r="B680" s="556">
        <f t="shared" ref="B680:D680" si="471">B647</f>
        <v>0</v>
      </c>
      <c r="C680" s="212" t="str">
        <f t="shared" si="471"/>
        <v>2 Bed / 1 Bath + Den</v>
      </c>
      <c r="D680" s="260">
        <f t="shared" si="471"/>
        <v>0</v>
      </c>
      <c r="E680" s="261">
        <f t="shared" ref="E680:AB680" si="472">E571*$H137+E602*$M137+($C137-E571-E602)*$M137</f>
        <v>0</v>
      </c>
      <c r="F680" s="262">
        <f t="shared" si="472"/>
        <v>0</v>
      </c>
      <c r="G680" s="262">
        <f t="shared" si="472"/>
        <v>0</v>
      </c>
      <c r="H680" s="262">
        <f t="shared" si="472"/>
        <v>0</v>
      </c>
      <c r="I680" s="262">
        <f t="shared" si="472"/>
        <v>0</v>
      </c>
      <c r="J680" s="262">
        <f t="shared" si="472"/>
        <v>0</v>
      </c>
      <c r="K680" s="262">
        <f t="shared" si="472"/>
        <v>0</v>
      </c>
      <c r="L680" s="262">
        <f t="shared" si="472"/>
        <v>0</v>
      </c>
      <c r="M680" s="262">
        <f t="shared" si="472"/>
        <v>0</v>
      </c>
      <c r="N680" s="262">
        <f t="shared" si="472"/>
        <v>0</v>
      </c>
      <c r="O680" s="262">
        <f t="shared" si="472"/>
        <v>0</v>
      </c>
      <c r="P680" s="262">
        <f t="shared" si="472"/>
        <v>0</v>
      </c>
      <c r="Q680" s="262">
        <f t="shared" si="472"/>
        <v>0</v>
      </c>
      <c r="R680" s="262">
        <f t="shared" si="472"/>
        <v>0</v>
      </c>
      <c r="S680" s="262">
        <f t="shared" si="472"/>
        <v>0</v>
      </c>
      <c r="T680" s="262">
        <f t="shared" si="472"/>
        <v>0</v>
      </c>
      <c r="U680" s="262">
        <f t="shared" si="472"/>
        <v>0</v>
      </c>
      <c r="V680" s="262">
        <f t="shared" si="472"/>
        <v>0</v>
      </c>
      <c r="W680" s="262">
        <f t="shared" si="472"/>
        <v>0</v>
      </c>
      <c r="X680" s="262">
        <f t="shared" si="472"/>
        <v>0</v>
      </c>
      <c r="Y680" s="262">
        <f t="shared" si="472"/>
        <v>0</v>
      </c>
      <c r="Z680" s="262">
        <f t="shared" si="472"/>
        <v>0</v>
      </c>
      <c r="AA680" s="262">
        <f t="shared" si="472"/>
        <v>0</v>
      </c>
      <c r="AB680" s="262">
        <f t="shared" si="472"/>
        <v>0</v>
      </c>
    </row>
    <row r="681" spans="2:28" hidden="1" outlineLevel="1">
      <c r="B681" s="556">
        <f t="shared" ref="B681:D681" si="473">B648</f>
        <v>0</v>
      </c>
      <c r="C681" s="212" t="str">
        <f t="shared" si="473"/>
        <v xml:space="preserve">2 Bed / 2 Bath </v>
      </c>
      <c r="D681" s="260">
        <f t="shared" si="473"/>
        <v>0</v>
      </c>
      <c r="E681" s="261">
        <f t="shared" ref="E681:AB681" si="474">E572*$H138+E603*$M138+($C138-E572-E603)*$M138</f>
        <v>0</v>
      </c>
      <c r="F681" s="262">
        <f t="shared" si="474"/>
        <v>0</v>
      </c>
      <c r="G681" s="262">
        <f t="shared" si="474"/>
        <v>0</v>
      </c>
      <c r="H681" s="262">
        <f t="shared" si="474"/>
        <v>0</v>
      </c>
      <c r="I681" s="262">
        <f t="shared" si="474"/>
        <v>0</v>
      </c>
      <c r="J681" s="262">
        <f t="shared" si="474"/>
        <v>0</v>
      </c>
      <c r="K681" s="262">
        <f t="shared" si="474"/>
        <v>0</v>
      </c>
      <c r="L681" s="262">
        <f t="shared" si="474"/>
        <v>0</v>
      </c>
      <c r="M681" s="262">
        <f t="shared" si="474"/>
        <v>0</v>
      </c>
      <c r="N681" s="262">
        <f t="shared" si="474"/>
        <v>0</v>
      </c>
      <c r="O681" s="262">
        <f t="shared" si="474"/>
        <v>0</v>
      </c>
      <c r="P681" s="262">
        <f t="shared" si="474"/>
        <v>0</v>
      </c>
      <c r="Q681" s="262">
        <f t="shared" si="474"/>
        <v>0</v>
      </c>
      <c r="R681" s="262">
        <f t="shared" si="474"/>
        <v>0</v>
      </c>
      <c r="S681" s="262">
        <f t="shared" si="474"/>
        <v>0</v>
      </c>
      <c r="T681" s="262">
        <f t="shared" si="474"/>
        <v>0</v>
      </c>
      <c r="U681" s="262">
        <f t="shared" si="474"/>
        <v>0</v>
      </c>
      <c r="V681" s="262">
        <f t="shared" si="474"/>
        <v>0</v>
      </c>
      <c r="W681" s="262">
        <f t="shared" si="474"/>
        <v>0</v>
      </c>
      <c r="X681" s="262">
        <f t="shared" si="474"/>
        <v>0</v>
      </c>
      <c r="Y681" s="262">
        <f t="shared" si="474"/>
        <v>0</v>
      </c>
      <c r="Z681" s="262">
        <f t="shared" si="474"/>
        <v>0</v>
      </c>
      <c r="AA681" s="262">
        <f t="shared" si="474"/>
        <v>0</v>
      </c>
      <c r="AB681" s="262">
        <f t="shared" si="474"/>
        <v>0</v>
      </c>
    </row>
    <row r="682" spans="2:28" hidden="1" outlineLevel="1">
      <c r="B682" s="556">
        <f t="shared" ref="B682:D682" si="475">B649</f>
        <v>0</v>
      </c>
      <c r="C682" s="212" t="str">
        <f t="shared" si="475"/>
        <v xml:space="preserve">2 Bed / 1.5 Bath </v>
      </c>
      <c r="D682" s="260">
        <f t="shared" si="475"/>
        <v>3700</v>
      </c>
      <c r="E682" s="261">
        <f t="shared" ref="E682:AB682" si="476">E573*$H139+E604*$M139+($C139-E573-E604)*$M139</f>
        <v>5045</v>
      </c>
      <c r="F682" s="262">
        <f t="shared" si="476"/>
        <v>5045</v>
      </c>
      <c r="G682" s="262">
        <f t="shared" si="476"/>
        <v>5045</v>
      </c>
      <c r="H682" s="262">
        <f t="shared" si="476"/>
        <v>5045</v>
      </c>
      <c r="I682" s="262">
        <f t="shared" si="476"/>
        <v>6390</v>
      </c>
      <c r="J682" s="262">
        <f t="shared" si="476"/>
        <v>6390</v>
      </c>
      <c r="K682" s="262">
        <f t="shared" si="476"/>
        <v>6390</v>
      </c>
      <c r="L682" s="262">
        <f t="shared" si="476"/>
        <v>6390</v>
      </c>
      <c r="M682" s="262">
        <f t="shared" si="476"/>
        <v>6390</v>
      </c>
      <c r="N682" s="262">
        <f t="shared" si="476"/>
        <v>6390</v>
      </c>
      <c r="O682" s="262">
        <f t="shared" si="476"/>
        <v>6390</v>
      </c>
      <c r="P682" s="262">
        <f t="shared" si="476"/>
        <v>6390</v>
      </c>
      <c r="Q682" s="262">
        <f t="shared" si="476"/>
        <v>6390</v>
      </c>
      <c r="R682" s="262">
        <f t="shared" si="476"/>
        <v>6390</v>
      </c>
      <c r="S682" s="262">
        <f t="shared" si="476"/>
        <v>6390</v>
      </c>
      <c r="T682" s="262">
        <f t="shared" si="476"/>
        <v>6390</v>
      </c>
      <c r="U682" s="262">
        <f t="shared" si="476"/>
        <v>6390</v>
      </c>
      <c r="V682" s="262">
        <f t="shared" si="476"/>
        <v>6390</v>
      </c>
      <c r="W682" s="262">
        <f t="shared" si="476"/>
        <v>6390</v>
      </c>
      <c r="X682" s="262">
        <f t="shared" si="476"/>
        <v>6390</v>
      </c>
      <c r="Y682" s="262">
        <f t="shared" si="476"/>
        <v>6390</v>
      </c>
      <c r="Z682" s="262">
        <f t="shared" si="476"/>
        <v>6390</v>
      </c>
      <c r="AA682" s="262">
        <f t="shared" si="476"/>
        <v>6390</v>
      </c>
      <c r="AB682" s="262">
        <f t="shared" si="476"/>
        <v>6390</v>
      </c>
    </row>
    <row r="683" spans="2:28" hidden="1" outlineLevel="1">
      <c r="B683" s="556">
        <f t="shared" ref="B683:D683" si="477">B650</f>
        <v>0</v>
      </c>
      <c r="C683" s="212" t="str">
        <f t="shared" si="477"/>
        <v xml:space="preserve">3 Bed / 2 Bath </v>
      </c>
      <c r="D683" s="260">
        <f t="shared" si="477"/>
        <v>0</v>
      </c>
      <c r="E683" s="261">
        <f t="shared" ref="E683:AB683" si="478">E574*$H140+E605*$M140+($C140-E574-E605)*$M140</f>
        <v>0</v>
      </c>
      <c r="F683" s="262">
        <f t="shared" si="478"/>
        <v>0</v>
      </c>
      <c r="G683" s="262">
        <f t="shared" si="478"/>
        <v>0</v>
      </c>
      <c r="H683" s="262">
        <f t="shared" si="478"/>
        <v>0</v>
      </c>
      <c r="I683" s="262">
        <f t="shared" si="478"/>
        <v>0</v>
      </c>
      <c r="J683" s="262">
        <f t="shared" si="478"/>
        <v>0</v>
      </c>
      <c r="K683" s="262">
        <f t="shared" si="478"/>
        <v>0</v>
      </c>
      <c r="L683" s="262">
        <f t="shared" si="478"/>
        <v>0</v>
      </c>
      <c r="M683" s="262">
        <f t="shared" si="478"/>
        <v>0</v>
      </c>
      <c r="N683" s="262">
        <f t="shared" si="478"/>
        <v>0</v>
      </c>
      <c r="O683" s="262">
        <f t="shared" si="478"/>
        <v>0</v>
      </c>
      <c r="P683" s="262">
        <f t="shared" si="478"/>
        <v>0</v>
      </c>
      <c r="Q683" s="262">
        <f t="shared" si="478"/>
        <v>0</v>
      </c>
      <c r="R683" s="262">
        <f t="shared" si="478"/>
        <v>0</v>
      </c>
      <c r="S683" s="262">
        <f t="shared" si="478"/>
        <v>0</v>
      </c>
      <c r="T683" s="262">
        <f t="shared" si="478"/>
        <v>0</v>
      </c>
      <c r="U683" s="262">
        <f t="shared" si="478"/>
        <v>0</v>
      </c>
      <c r="V683" s="262">
        <f t="shared" si="478"/>
        <v>0</v>
      </c>
      <c r="W683" s="262">
        <f t="shared" si="478"/>
        <v>0</v>
      </c>
      <c r="X683" s="262">
        <f t="shared" si="478"/>
        <v>0</v>
      </c>
      <c r="Y683" s="262">
        <f t="shared" si="478"/>
        <v>0</v>
      </c>
      <c r="Z683" s="262">
        <f t="shared" si="478"/>
        <v>0</v>
      </c>
      <c r="AA683" s="262">
        <f t="shared" si="478"/>
        <v>0</v>
      </c>
      <c r="AB683" s="262">
        <f t="shared" si="478"/>
        <v>0</v>
      </c>
    </row>
    <row r="684" spans="2:28" hidden="1" outlineLevel="1">
      <c r="B684" s="556">
        <f t="shared" ref="B684:D684" si="479">B651</f>
        <v>0</v>
      </c>
      <c r="C684" s="212" t="str">
        <f t="shared" si="479"/>
        <v>3 Bed / 2 Bath House</v>
      </c>
      <c r="D684" s="260">
        <f t="shared" si="479"/>
        <v>0</v>
      </c>
      <c r="E684" s="261">
        <f t="shared" ref="E684:AB684" si="480">E575*$H141+E606*$M141+($C141-E575-E606)*$M141</f>
        <v>0</v>
      </c>
      <c r="F684" s="262">
        <f t="shared" si="480"/>
        <v>0</v>
      </c>
      <c r="G684" s="262">
        <f t="shared" si="480"/>
        <v>0</v>
      </c>
      <c r="H684" s="262">
        <f t="shared" si="480"/>
        <v>0</v>
      </c>
      <c r="I684" s="262">
        <f t="shared" si="480"/>
        <v>0</v>
      </c>
      <c r="J684" s="262">
        <f t="shared" si="480"/>
        <v>0</v>
      </c>
      <c r="K684" s="262">
        <f t="shared" si="480"/>
        <v>0</v>
      </c>
      <c r="L684" s="262">
        <f t="shared" si="480"/>
        <v>0</v>
      </c>
      <c r="M684" s="262">
        <f t="shared" si="480"/>
        <v>0</v>
      </c>
      <c r="N684" s="262">
        <f t="shared" si="480"/>
        <v>0</v>
      </c>
      <c r="O684" s="262">
        <f t="shared" si="480"/>
        <v>0</v>
      </c>
      <c r="P684" s="262">
        <f t="shared" si="480"/>
        <v>0</v>
      </c>
      <c r="Q684" s="262">
        <f t="shared" si="480"/>
        <v>0</v>
      </c>
      <c r="R684" s="262">
        <f t="shared" si="480"/>
        <v>0</v>
      </c>
      <c r="S684" s="262">
        <f t="shared" si="480"/>
        <v>0</v>
      </c>
      <c r="T684" s="262">
        <f t="shared" si="480"/>
        <v>0</v>
      </c>
      <c r="U684" s="262">
        <f t="shared" si="480"/>
        <v>0</v>
      </c>
      <c r="V684" s="262">
        <f t="shared" si="480"/>
        <v>0</v>
      </c>
      <c r="W684" s="262">
        <f t="shared" si="480"/>
        <v>0</v>
      </c>
      <c r="X684" s="262">
        <f t="shared" si="480"/>
        <v>0</v>
      </c>
      <c r="Y684" s="262">
        <f t="shared" si="480"/>
        <v>0</v>
      </c>
      <c r="Z684" s="262">
        <f t="shared" si="480"/>
        <v>0</v>
      </c>
      <c r="AA684" s="262">
        <f t="shared" si="480"/>
        <v>0</v>
      </c>
      <c r="AB684" s="262">
        <f t="shared" si="480"/>
        <v>0</v>
      </c>
    </row>
    <row r="685" spans="2:28" hidden="1" outlineLevel="1">
      <c r="B685" s="556">
        <f t="shared" ref="B685:D685" si="481">B652</f>
        <v>0</v>
      </c>
      <c r="C685" s="212" t="str">
        <f t="shared" si="481"/>
        <v xml:space="preserve">3 Bed / 2 Bath </v>
      </c>
      <c r="D685" s="260">
        <f t="shared" si="481"/>
        <v>0</v>
      </c>
      <c r="E685" s="261">
        <f t="shared" ref="E685:AB685" si="482">E576*$H142+E607*$M142+($C142-E576-E607)*$M142</f>
        <v>0</v>
      </c>
      <c r="F685" s="262">
        <f t="shared" si="482"/>
        <v>0</v>
      </c>
      <c r="G685" s="262">
        <f t="shared" si="482"/>
        <v>0</v>
      </c>
      <c r="H685" s="262">
        <f t="shared" si="482"/>
        <v>0</v>
      </c>
      <c r="I685" s="262">
        <f t="shared" si="482"/>
        <v>0</v>
      </c>
      <c r="J685" s="262">
        <f t="shared" si="482"/>
        <v>0</v>
      </c>
      <c r="K685" s="262">
        <f t="shared" si="482"/>
        <v>0</v>
      </c>
      <c r="L685" s="262">
        <f t="shared" si="482"/>
        <v>0</v>
      </c>
      <c r="M685" s="262">
        <f t="shared" si="482"/>
        <v>0</v>
      </c>
      <c r="N685" s="262">
        <f t="shared" si="482"/>
        <v>0</v>
      </c>
      <c r="O685" s="262">
        <f t="shared" si="482"/>
        <v>0</v>
      </c>
      <c r="P685" s="262">
        <f t="shared" si="482"/>
        <v>0</v>
      </c>
      <c r="Q685" s="262">
        <f t="shared" si="482"/>
        <v>0</v>
      </c>
      <c r="R685" s="262">
        <f t="shared" si="482"/>
        <v>0</v>
      </c>
      <c r="S685" s="262">
        <f t="shared" si="482"/>
        <v>0</v>
      </c>
      <c r="T685" s="262">
        <f t="shared" si="482"/>
        <v>0</v>
      </c>
      <c r="U685" s="262">
        <f t="shared" si="482"/>
        <v>0</v>
      </c>
      <c r="V685" s="262">
        <f t="shared" si="482"/>
        <v>0</v>
      </c>
      <c r="W685" s="262">
        <f t="shared" si="482"/>
        <v>0</v>
      </c>
      <c r="X685" s="262">
        <f t="shared" si="482"/>
        <v>0</v>
      </c>
      <c r="Y685" s="262">
        <f t="shared" si="482"/>
        <v>0</v>
      </c>
      <c r="Z685" s="262">
        <f t="shared" si="482"/>
        <v>0</v>
      </c>
      <c r="AA685" s="262">
        <f t="shared" si="482"/>
        <v>0</v>
      </c>
      <c r="AB685" s="262">
        <f t="shared" si="482"/>
        <v>0</v>
      </c>
    </row>
    <row r="686" spans="2:28" hidden="1" outlineLevel="1">
      <c r="B686" s="556">
        <f t="shared" ref="B686:D686" si="483">B653</f>
        <v>0</v>
      </c>
      <c r="C686" s="212" t="str">
        <f t="shared" si="483"/>
        <v xml:space="preserve">1 Bed / 1 Bath </v>
      </c>
      <c r="D686" s="260">
        <f t="shared" si="483"/>
        <v>0</v>
      </c>
      <c r="E686" s="261">
        <f t="shared" ref="E686:AB686" si="484">E577*$H143+E608*$M143+($C143-E577-E608)*$M143</f>
        <v>0</v>
      </c>
      <c r="F686" s="262">
        <f t="shared" si="484"/>
        <v>0</v>
      </c>
      <c r="G686" s="262">
        <f t="shared" si="484"/>
        <v>0</v>
      </c>
      <c r="H686" s="262">
        <f t="shared" si="484"/>
        <v>0</v>
      </c>
      <c r="I686" s="262">
        <f t="shared" si="484"/>
        <v>0</v>
      </c>
      <c r="J686" s="262">
        <f t="shared" si="484"/>
        <v>0</v>
      </c>
      <c r="K686" s="262">
        <f t="shared" si="484"/>
        <v>0</v>
      </c>
      <c r="L686" s="262">
        <f t="shared" si="484"/>
        <v>0</v>
      </c>
      <c r="M686" s="262">
        <f t="shared" si="484"/>
        <v>0</v>
      </c>
      <c r="N686" s="262">
        <f t="shared" si="484"/>
        <v>0</v>
      </c>
      <c r="O686" s="262">
        <f t="shared" si="484"/>
        <v>0</v>
      </c>
      <c r="P686" s="262">
        <f t="shared" si="484"/>
        <v>0</v>
      </c>
      <c r="Q686" s="262">
        <f t="shared" si="484"/>
        <v>0</v>
      </c>
      <c r="R686" s="262">
        <f t="shared" si="484"/>
        <v>0</v>
      </c>
      <c r="S686" s="262">
        <f t="shared" si="484"/>
        <v>0</v>
      </c>
      <c r="T686" s="262">
        <f t="shared" si="484"/>
        <v>0</v>
      </c>
      <c r="U686" s="262">
        <f t="shared" si="484"/>
        <v>0</v>
      </c>
      <c r="V686" s="262">
        <f t="shared" si="484"/>
        <v>0</v>
      </c>
      <c r="W686" s="262">
        <f t="shared" si="484"/>
        <v>0</v>
      </c>
      <c r="X686" s="262">
        <f t="shared" si="484"/>
        <v>0</v>
      </c>
      <c r="Y686" s="262">
        <f t="shared" si="484"/>
        <v>0</v>
      </c>
      <c r="Z686" s="262">
        <f t="shared" si="484"/>
        <v>0</v>
      </c>
      <c r="AA686" s="262">
        <f t="shared" si="484"/>
        <v>0</v>
      </c>
      <c r="AB686" s="262">
        <f t="shared" si="484"/>
        <v>0</v>
      </c>
    </row>
    <row r="687" spans="2:28" hidden="1" outlineLevel="1">
      <c r="B687" s="556">
        <f t="shared" ref="B687:D687" si="485">B654</f>
        <v>0</v>
      </c>
      <c r="C687" s="212" t="str">
        <f t="shared" si="485"/>
        <v xml:space="preserve">2 Bed / 2 Bath </v>
      </c>
      <c r="D687" s="260">
        <f t="shared" si="485"/>
        <v>0</v>
      </c>
      <c r="E687" s="261">
        <f t="shared" ref="E687:AB687" si="486">E578*$H144+E609*$M144+($C144-E578-E609)*$M144</f>
        <v>0</v>
      </c>
      <c r="F687" s="262">
        <f t="shared" si="486"/>
        <v>0</v>
      </c>
      <c r="G687" s="262">
        <f t="shared" si="486"/>
        <v>0</v>
      </c>
      <c r="H687" s="262">
        <f t="shared" si="486"/>
        <v>0</v>
      </c>
      <c r="I687" s="262">
        <f t="shared" si="486"/>
        <v>0</v>
      </c>
      <c r="J687" s="262">
        <f t="shared" si="486"/>
        <v>0</v>
      </c>
      <c r="K687" s="262">
        <f t="shared" si="486"/>
        <v>0</v>
      </c>
      <c r="L687" s="262">
        <f t="shared" si="486"/>
        <v>0</v>
      </c>
      <c r="M687" s="262">
        <f t="shared" si="486"/>
        <v>0</v>
      </c>
      <c r="N687" s="262">
        <f t="shared" si="486"/>
        <v>0</v>
      </c>
      <c r="O687" s="262">
        <f t="shared" si="486"/>
        <v>0</v>
      </c>
      <c r="P687" s="262">
        <f t="shared" si="486"/>
        <v>0</v>
      </c>
      <c r="Q687" s="262">
        <f t="shared" si="486"/>
        <v>0</v>
      </c>
      <c r="R687" s="262">
        <f t="shared" si="486"/>
        <v>0</v>
      </c>
      <c r="S687" s="262">
        <f t="shared" si="486"/>
        <v>0</v>
      </c>
      <c r="T687" s="262">
        <f t="shared" si="486"/>
        <v>0</v>
      </c>
      <c r="U687" s="262">
        <f t="shared" si="486"/>
        <v>0</v>
      </c>
      <c r="V687" s="262">
        <f t="shared" si="486"/>
        <v>0</v>
      </c>
      <c r="W687" s="262">
        <f t="shared" si="486"/>
        <v>0</v>
      </c>
      <c r="X687" s="262">
        <f t="shared" si="486"/>
        <v>0</v>
      </c>
      <c r="Y687" s="262">
        <f t="shared" si="486"/>
        <v>0</v>
      </c>
      <c r="Z687" s="262">
        <f t="shared" si="486"/>
        <v>0</v>
      </c>
      <c r="AA687" s="262">
        <f t="shared" si="486"/>
        <v>0</v>
      </c>
      <c r="AB687" s="262">
        <f t="shared" si="486"/>
        <v>0</v>
      </c>
    </row>
    <row r="688" spans="2:28" hidden="1" outlineLevel="1">
      <c r="B688" s="556">
        <f t="shared" ref="B688:D688" si="487">B655</f>
        <v>0</v>
      </c>
      <c r="C688" s="212" t="str">
        <f t="shared" si="487"/>
        <v xml:space="preserve">4 Bed / 2 Bath Penthouse </v>
      </c>
      <c r="D688" s="260">
        <f t="shared" si="487"/>
        <v>0</v>
      </c>
      <c r="E688" s="261">
        <f t="shared" ref="E688:AB688" si="488">E579*$H145+E610*$M145+($C145-E579-E610)*$M145</f>
        <v>0</v>
      </c>
      <c r="F688" s="262">
        <f t="shared" si="488"/>
        <v>0</v>
      </c>
      <c r="G688" s="262">
        <f t="shared" si="488"/>
        <v>0</v>
      </c>
      <c r="H688" s="262">
        <f t="shared" si="488"/>
        <v>0</v>
      </c>
      <c r="I688" s="262">
        <f t="shared" si="488"/>
        <v>0</v>
      </c>
      <c r="J688" s="262">
        <f t="shared" si="488"/>
        <v>0</v>
      </c>
      <c r="K688" s="262">
        <f t="shared" si="488"/>
        <v>0</v>
      </c>
      <c r="L688" s="262">
        <f t="shared" si="488"/>
        <v>0</v>
      </c>
      <c r="M688" s="262">
        <f t="shared" si="488"/>
        <v>0</v>
      </c>
      <c r="N688" s="262">
        <f t="shared" si="488"/>
        <v>0</v>
      </c>
      <c r="O688" s="262">
        <f t="shared" si="488"/>
        <v>0</v>
      </c>
      <c r="P688" s="262">
        <f t="shared" si="488"/>
        <v>0</v>
      </c>
      <c r="Q688" s="262">
        <f t="shared" si="488"/>
        <v>0</v>
      </c>
      <c r="R688" s="262">
        <f t="shared" si="488"/>
        <v>0</v>
      </c>
      <c r="S688" s="262">
        <f t="shared" si="488"/>
        <v>0</v>
      </c>
      <c r="T688" s="262">
        <f t="shared" si="488"/>
        <v>0</v>
      </c>
      <c r="U688" s="262">
        <f t="shared" si="488"/>
        <v>0</v>
      </c>
      <c r="V688" s="262">
        <f t="shared" si="488"/>
        <v>0</v>
      </c>
      <c r="W688" s="262">
        <f t="shared" si="488"/>
        <v>0</v>
      </c>
      <c r="X688" s="262">
        <f t="shared" si="488"/>
        <v>0</v>
      </c>
      <c r="Y688" s="262">
        <f t="shared" si="488"/>
        <v>0</v>
      </c>
      <c r="Z688" s="262">
        <f t="shared" si="488"/>
        <v>0</v>
      </c>
      <c r="AA688" s="262">
        <f t="shared" si="488"/>
        <v>0</v>
      </c>
      <c r="AB688" s="262">
        <f t="shared" si="488"/>
        <v>0</v>
      </c>
    </row>
    <row r="689" spans="2:28" hidden="1" outlineLevel="1">
      <c r="B689" s="556">
        <f t="shared" ref="B689:D689" si="489">B656</f>
        <v>0</v>
      </c>
      <c r="C689" s="212" t="str">
        <f t="shared" si="489"/>
        <v xml:space="preserve">2 Bed / 2 Bath </v>
      </c>
      <c r="D689" s="260">
        <f t="shared" si="489"/>
        <v>0</v>
      </c>
      <c r="E689" s="261">
        <f t="shared" ref="E689:AB689" si="490">E580*$H146+E611*$M146+($C146-E580-E611)*$M146</f>
        <v>0</v>
      </c>
      <c r="F689" s="262">
        <f t="shared" si="490"/>
        <v>0</v>
      </c>
      <c r="G689" s="262">
        <f t="shared" si="490"/>
        <v>0</v>
      </c>
      <c r="H689" s="262">
        <f t="shared" si="490"/>
        <v>0</v>
      </c>
      <c r="I689" s="262">
        <f t="shared" si="490"/>
        <v>0</v>
      </c>
      <c r="J689" s="262">
        <f t="shared" si="490"/>
        <v>0</v>
      </c>
      <c r="K689" s="262">
        <f t="shared" si="490"/>
        <v>0</v>
      </c>
      <c r="L689" s="262">
        <f t="shared" si="490"/>
        <v>0</v>
      </c>
      <c r="M689" s="262">
        <f t="shared" si="490"/>
        <v>0</v>
      </c>
      <c r="N689" s="262">
        <f t="shared" si="490"/>
        <v>0</v>
      </c>
      <c r="O689" s="262">
        <f t="shared" si="490"/>
        <v>0</v>
      </c>
      <c r="P689" s="262">
        <f t="shared" si="490"/>
        <v>0</v>
      </c>
      <c r="Q689" s="262">
        <f t="shared" si="490"/>
        <v>0</v>
      </c>
      <c r="R689" s="262">
        <f t="shared" si="490"/>
        <v>0</v>
      </c>
      <c r="S689" s="262">
        <f t="shared" si="490"/>
        <v>0</v>
      </c>
      <c r="T689" s="262">
        <f t="shared" si="490"/>
        <v>0</v>
      </c>
      <c r="U689" s="262">
        <f t="shared" si="490"/>
        <v>0</v>
      </c>
      <c r="V689" s="262">
        <f t="shared" si="490"/>
        <v>0</v>
      </c>
      <c r="W689" s="262">
        <f t="shared" si="490"/>
        <v>0</v>
      </c>
      <c r="X689" s="262">
        <f t="shared" si="490"/>
        <v>0</v>
      </c>
      <c r="Y689" s="262">
        <f t="shared" si="490"/>
        <v>0</v>
      </c>
      <c r="Z689" s="262">
        <f t="shared" si="490"/>
        <v>0</v>
      </c>
      <c r="AA689" s="262">
        <f t="shared" si="490"/>
        <v>0</v>
      </c>
      <c r="AB689" s="262">
        <f t="shared" si="490"/>
        <v>0</v>
      </c>
    </row>
    <row r="690" spans="2:28" hidden="1" outlineLevel="1">
      <c r="B690" s="556">
        <f t="shared" ref="B690:D690" si="491">B657</f>
        <v>0</v>
      </c>
      <c r="C690" s="212">
        <f t="shared" si="491"/>
        <v>0</v>
      </c>
      <c r="D690" s="260">
        <f t="shared" si="491"/>
        <v>0</v>
      </c>
      <c r="E690" s="261">
        <f t="shared" ref="E690:AB690" si="492">E581*$H147+E612*$M147+($C147-E581-E612)*$M147</f>
        <v>0</v>
      </c>
      <c r="F690" s="262">
        <f t="shared" si="492"/>
        <v>0</v>
      </c>
      <c r="G690" s="262">
        <f t="shared" si="492"/>
        <v>0</v>
      </c>
      <c r="H690" s="262">
        <f t="shared" si="492"/>
        <v>0</v>
      </c>
      <c r="I690" s="262">
        <f t="shared" si="492"/>
        <v>0</v>
      </c>
      <c r="J690" s="262">
        <f t="shared" si="492"/>
        <v>0</v>
      </c>
      <c r="K690" s="262">
        <f t="shared" si="492"/>
        <v>0</v>
      </c>
      <c r="L690" s="262">
        <f t="shared" si="492"/>
        <v>0</v>
      </c>
      <c r="M690" s="262">
        <f t="shared" si="492"/>
        <v>0</v>
      </c>
      <c r="N690" s="262">
        <f t="shared" si="492"/>
        <v>0</v>
      </c>
      <c r="O690" s="262">
        <f t="shared" si="492"/>
        <v>0</v>
      </c>
      <c r="P690" s="262">
        <f t="shared" si="492"/>
        <v>0</v>
      </c>
      <c r="Q690" s="262">
        <f t="shared" si="492"/>
        <v>0</v>
      </c>
      <c r="R690" s="262">
        <f t="shared" si="492"/>
        <v>0</v>
      </c>
      <c r="S690" s="262">
        <f t="shared" si="492"/>
        <v>0</v>
      </c>
      <c r="T690" s="262">
        <f t="shared" si="492"/>
        <v>0</v>
      </c>
      <c r="U690" s="262">
        <f t="shared" si="492"/>
        <v>0</v>
      </c>
      <c r="V690" s="262">
        <f t="shared" si="492"/>
        <v>0</v>
      </c>
      <c r="W690" s="262">
        <f t="shared" si="492"/>
        <v>0</v>
      </c>
      <c r="X690" s="262">
        <f t="shared" si="492"/>
        <v>0</v>
      </c>
      <c r="Y690" s="262">
        <f t="shared" si="492"/>
        <v>0</v>
      </c>
      <c r="Z690" s="262">
        <f t="shared" si="492"/>
        <v>0</v>
      </c>
      <c r="AA690" s="262">
        <f t="shared" si="492"/>
        <v>0</v>
      </c>
      <c r="AB690" s="262">
        <f t="shared" si="492"/>
        <v>0</v>
      </c>
    </row>
    <row r="691" spans="2:28" hidden="1" outlineLevel="1">
      <c r="B691" s="556">
        <f t="shared" ref="B691:D691" si="493">B658</f>
        <v>0</v>
      </c>
      <c r="C691" s="212">
        <f t="shared" si="493"/>
        <v>0</v>
      </c>
      <c r="D691" s="260">
        <f t="shared" si="493"/>
        <v>0</v>
      </c>
      <c r="E691" s="261">
        <f t="shared" ref="E691:AB691" si="494">E582*$H148+E613*$M148+($C148-E582-E613)*$M148</f>
        <v>0</v>
      </c>
      <c r="F691" s="262">
        <f t="shared" si="494"/>
        <v>0</v>
      </c>
      <c r="G691" s="262">
        <f t="shared" si="494"/>
        <v>0</v>
      </c>
      <c r="H691" s="262">
        <f t="shared" si="494"/>
        <v>0</v>
      </c>
      <c r="I691" s="262">
        <f t="shared" si="494"/>
        <v>0</v>
      </c>
      <c r="J691" s="262">
        <f t="shared" si="494"/>
        <v>0</v>
      </c>
      <c r="K691" s="262">
        <f t="shared" si="494"/>
        <v>0</v>
      </c>
      <c r="L691" s="262">
        <f t="shared" si="494"/>
        <v>0</v>
      </c>
      <c r="M691" s="262">
        <f t="shared" si="494"/>
        <v>0</v>
      </c>
      <c r="N691" s="262">
        <f t="shared" si="494"/>
        <v>0</v>
      </c>
      <c r="O691" s="262">
        <f t="shared" si="494"/>
        <v>0</v>
      </c>
      <c r="P691" s="262">
        <f t="shared" si="494"/>
        <v>0</v>
      </c>
      <c r="Q691" s="262">
        <f t="shared" si="494"/>
        <v>0</v>
      </c>
      <c r="R691" s="262">
        <f t="shared" si="494"/>
        <v>0</v>
      </c>
      <c r="S691" s="262">
        <f t="shared" si="494"/>
        <v>0</v>
      </c>
      <c r="T691" s="262">
        <f t="shared" si="494"/>
        <v>0</v>
      </c>
      <c r="U691" s="262">
        <f t="shared" si="494"/>
        <v>0</v>
      </c>
      <c r="V691" s="262">
        <f t="shared" si="494"/>
        <v>0</v>
      </c>
      <c r="W691" s="262">
        <f t="shared" si="494"/>
        <v>0</v>
      </c>
      <c r="X691" s="262">
        <f t="shared" si="494"/>
        <v>0</v>
      </c>
      <c r="Y691" s="262">
        <f t="shared" si="494"/>
        <v>0</v>
      </c>
      <c r="Z691" s="262">
        <f t="shared" si="494"/>
        <v>0</v>
      </c>
      <c r="AA691" s="262">
        <f t="shared" si="494"/>
        <v>0</v>
      </c>
      <c r="AB691" s="262">
        <f t="shared" si="494"/>
        <v>0</v>
      </c>
    </row>
    <row r="692" spans="2:28" hidden="1" outlineLevel="1">
      <c r="B692" s="556">
        <f t="shared" ref="B692:D692" si="495">B659</f>
        <v>0</v>
      </c>
      <c r="C692" s="212">
        <f t="shared" si="495"/>
        <v>0</v>
      </c>
      <c r="D692" s="260">
        <f t="shared" si="495"/>
        <v>0</v>
      </c>
      <c r="E692" s="261">
        <f t="shared" ref="E692:AB692" si="496">E583*$H149+E614*$M149+($C149-E583-E614)*$M149</f>
        <v>0</v>
      </c>
      <c r="F692" s="262">
        <f t="shared" si="496"/>
        <v>0</v>
      </c>
      <c r="G692" s="262">
        <f t="shared" si="496"/>
        <v>0</v>
      </c>
      <c r="H692" s="262">
        <f t="shared" si="496"/>
        <v>0</v>
      </c>
      <c r="I692" s="262">
        <f t="shared" si="496"/>
        <v>0</v>
      </c>
      <c r="J692" s="262">
        <f t="shared" si="496"/>
        <v>0</v>
      </c>
      <c r="K692" s="262">
        <f t="shared" si="496"/>
        <v>0</v>
      </c>
      <c r="L692" s="262">
        <f t="shared" si="496"/>
        <v>0</v>
      </c>
      <c r="M692" s="262">
        <f t="shared" si="496"/>
        <v>0</v>
      </c>
      <c r="N692" s="262">
        <f t="shared" si="496"/>
        <v>0</v>
      </c>
      <c r="O692" s="262">
        <f t="shared" si="496"/>
        <v>0</v>
      </c>
      <c r="P692" s="262">
        <f t="shared" si="496"/>
        <v>0</v>
      </c>
      <c r="Q692" s="262">
        <f t="shared" si="496"/>
        <v>0</v>
      </c>
      <c r="R692" s="262">
        <f t="shared" si="496"/>
        <v>0</v>
      </c>
      <c r="S692" s="262">
        <f t="shared" si="496"/>
        <v>0</v>
      </c>
      <c r="T692" s="262">
        <f t="shared" si="496"/>
        <v>0</v>
      </c>
      <c r="U692" s="262">
        <f t="shared" si="496"/>
        <v>0</v>
      </c>
      <c r="V692" s="262">
        <f t="shared" si="496"/>
        <v>0</v>
      </c>
      <c r="W692" s="262">
        <f t="shared" si="496"/>
        <v>0</v>
      </c>
      <c r="X692" s="262">
        <f t="shared" si="496"/>
        <v>0</v>
      </c>
      <c r="Y692" s="262">
        <f t="shared" si="496"/>
        <v>0</v>
      </c>
      <c r="Z692" s="262">
        <f t="shared" si="496"/>
        <v>0</v>
      </c>
      <c r="AA692" s="262">
        <f t="shared" si="496"/>
        <v>0</v>
      </c>
      <c r="AB692" s="262">
        <f t="shared" si="496"/>
        <v>0</v>
      </c>
    </row>
    <row r="693" spans="2:28" hidden="1" outlineLevel="1">
      <c r="B693" s="556">
        <f t="shared" ref="B693:D693" si="497">B660</f>
        <v>0</v>
      </c>
      <c r="C693" s="212">
        <f t="shared" si="497"/>
        <v>0</v>
      </c>
      <c r="D693" s="260">
        <f t="shared" si="497"/>
        <v>0</v>
      </c>
      <c r="E693" s="261">
        <f t="shared" ref="E693:AB693" si="498">E584*$H150+E615*$M150+($C150-E584-E615)*$M150</f>
        <v>0</v>
      </c>
      <c r="F693" s="262">
        <f t="shared" si="498"/>
        <v>0</v>
      </c>
      <c r="G693" s="262">
        <f t="shared" si="498"/>
        <v>0</v>
      </c>
      <c r="H693" s="262">
        <f t="shared" si="498"/>
        <v>0</v>
      </c>
      <c r="I693" s="262">
        <f t="shared" si="498"/>
        <v>0</v>
      </c>
      <c r="J693" s="262">
        <f t="shared" si="498"/>
        <v>0</v>
      </c>
      <c r="K693" s="262">
        <f t="shared" si="498"/>
        <v>0</v>
      </c>
      <c r="L693" s="262">
        <f t="shared" si="498"/>
        <v>0</v>
      </c>
      <c r="M693" s="262">
        <f t="shared" si="498"/>
        <v>0</v>
      </c>
      <c r="N693" s="262">
        <f t="shared" si="498"/>
        <v>0</v>
      </c>
      <c r="O693" s="262">
        <f t="shared" si="498"/>
        <v>0</v>
      </c>
      <c r="P693" s="262">
        <f t="shared" si="498"/>
        <v>0</v>
      </c>
      <c r="Q693" s="262">
        <f t="shared" si="498"/>
        <v>0</v>
      </c>
      <c r="R693" s="262">
        <f t="shared" si="498"/>
        <v>0</v>
      </c>
      <c r="S693" s="262">
        <f t="shared" si="498"/>
        <v>0</v>
      </c>
      <c r="T693" s="262">
        <f t="shared" si="498"/>
        <v>0</v>
      </c>
      <c r="U693" s="262">
        <f t="shared" si="498"/>
        <v>0</v>
      </c>
      <c r="V693" s="262">
        <f t="shared" si="498"/>
        <v>0</v>
      </c>
      <c r="W693" s="262">
        <f t="shared" si="498"/>
        <v>0</v>
      </c>
      <c r="X693" s="262">
        <f t="shared" si="498"/>
        <v>0</v>
      </c>
      <c r="Y693" s="262">
        <f t="shared" si="498"/>
        <v>0</v>
      </c>
      <c r="Z693" s="262">
        <f t="shared" si="498"/>
        <v>0</v>
      </c>
      <c r="AA693" s="262">
        <f t="shared" si="498"/>
        <v>0</v>
      </c>
      <c r="AB693" s="262">
        <f t="shared" si="498"/>
        <v>0</v>
      </c>
    </row>
    <row r="694" spans="2:28" hidden="1" outlineLevel="1">
      <c r="B694" s="556">
        <f t="shared" ref="B694:D694" si="499">B661</f>
        <v>0</v>
      </c>
      <c r="C694" s="212">
        <f t="shared" si="499"/>
        <v>0</v>
      </c>
      <c r="D694" s="260">
        <f t="shared" si="499"/>
        <v>0</v>
      </c>
      <c r="E694" s="261">
        <f t="shared" ref="E694:AB694" si="500">E585*$H151+E616*$M151+($C151-E585-E616)*$M151</f>
        <v>0</v>
      </c>
      <c r="F694" s="262">
        <f t="shared" si="500"/>
        <v>0</v>
      </c>
      <c r="G694" s="262">
        <f t="shared" si="500"/>
        <v>0</v>
      </c>
      <c r="H694" s="262">
        <f t="shared" si="500"/>
        <v>0</v>
      </c>
      <c r="I694" s="262">
        <f t="shared" si="500"/>
        <v>0</v>
      </c>
      <c r="J694" s="262">
        <f t="shared" si="500"/>
        <v>0</v>
      </c>
      <c r="K694" s="262">
        <f t="shared" si="500"/>
        <v>0</v>
      </c>
      <c r="L694" s="262">
        <f t="shared" si="500"/>
        <v>0</v>
      </c>
      <c r="M694" s="262">
        <f t="shared" si="500"/>
        <v>0</v>
      </c>
      <c r="N694" s="262">
        <f t="shared" si="500"/>
        <v>0</v>
      </c>
      <c r="O694" s="262">
        <f t="shared" si="500"/>
        <v>0</v>
      </c>
      <c r="P694" s="262">
        <f t="shared" si="500"/>
        <v>0</v>
      </c>
      <c r="Q694" s="262">
        <f t="shared" si="500"/>
        <v>0</v>
      </c>
      <c r="R694" s="262">
        <f t="shared" si="500"/>
        <v>0</v>
      </c>
      <c r="S694" s="262">
        <f t="shared" si="500"/>
        <v>0</v>
      </c>
      <c r="T694" s="262">
        <f t="shared" si="500"/>
        <v>0</v>
      </c>
      <c r="U694" s="262">
        <f t="shared" si="500"/>
        <v>0</v>
      </c>
      <c r="V694" s="262">
        <f t="shared" si="500"/>
        <v>0</v>
      </c>
      <c r="W694" s="262">
        <f t="shared" si="500"/>
        <v>0</v>
      </c>
      <c r="X694" s="262">
        <f t="shared" si="500"/>
        <v>0</v>
      </c>
      <c r="Y694" s="262">
        <f t="shared" si="500"/>
        <v>0</v>
      </c>
      <c r="Z694" s="262">
        <f t="shared" si="500"/>
        <v>0</v>
      </c>
      <c r="AA694" s="262">
        <f t="shared" si="500"/>
        <v>0</v>
      </c>
      <c r="AB694" s="262">
        <f t="shared" si="500"/>
        <v>0</v>
      </c>
    </row>
    <row r="695" spans="2:28" hidden="1" outlineLevel="1">
      <c r="B695" s="556">
        <f t="shared" ref="B695:D695" si="501">B662</f>
        <v>0</v>
      </c>
      <c r="C695" s="212">
        <f t="shared" si="501"/>
        <v>0</v>
      </c>
      <c r="D695" s="260">
        <f t="shared" si="501"/>
        <v>0</v>
      </c>
      <c r="E695" s="261">
        <f t="shared" ref="E695:AB695" si="502">E586*$H152+E617*$M152+($C152-E586-E617)*$M152</f>
        <v>0</v>
      </c>
      <c r="F695" s="262">
        <f t="shared" si="502"/>
        <v>0</v>
      </c>
      <c r="G695" s="262">
        <f t="shared" si="502"/>
        <v>0</v>
      </c>
      <c r="H695" s="262">
        <f t="shared" si="502"/>
        <v>0</v>
      </c>
      <c r="I695" s="262">
        <f t="shared" si="502"/>
        <v>0</v>
      </c>
      <c r="J695" s="262">
        <f t="shared" si="502"/>
        <v>0</v>
      </c>
      <c r="K695" s="262">
        <f t="shared" si="502"/>
        <v>0</v>
      </c>
      <c r="L695" s="262">
        <f t="shared" si="502"/>
        <v>0</v>
      </c>
      <c r="M695" s="262">
        <f t="shared" si="502"/>
        <v>0</v>
      </c>
      <c r="N695" s="262">
        <f t="shared" si="502"/>
        <v>0</v>
      </c>
      <c r="O695" s="262">
        <f t="shared" si="502"/>
        <v>0</v>
      </c>
      <c r="P695" s="262">
        <f t="shared" si="502"/>
        <v>0</v>
      </c>
      <c r="Q695" s="262">
        <f t="shared" si="502"/>
        <v>0</v>
      </c>
      <c r="R695" s="262">
        <f t="shared" si="502"/>
        <v>0</v>
      </c>
      <c r="S695" s="262">
        <f t="shared" si="502"/>
        <v>0</v>
      </c>
      <c r="T695" s="262">
        <f t="shared" si="502"/>
        <v>0</v>
      </c>
      <c r="U695" s="262">
        <f t="shared" si="502"/>
        <v>0</v>
      </c>
      <c r="V695" s="262">
        <f t="shared" si="502"/>
        <v>0</v>
      </c>
      <c r="W695" s="262">
        <f t="shared" si="502"/>
        <v>0</v>
      </c>
      <c r="X695" s="262">
        <f t="shared" si="502"/>
        <v>0</v>
      </c>
      <c r="Y695" s="262">
        <f t="shared" si="502"/>
        <v>0</v>
      </c>
      <c r="Z695" s="262">
        <f t="shared" si="502"/>
        <v>0</v>
      </c>
      <c r="AA695" s="262">
        <f t="shared" si="502"/>
        <v>0</v>
      </c>
      <c r="AB695" s="262">
        <f t="shared" si="502"/>
        <v>0</v>
      </c>
    </row>
    <row r="696" spans="2:28" hidden="1" outlineLevel="1">
      <c r="B696" s="556">
        <f t="shared" ref="B696:D696" si="503">B663</f>
        <v>0</v>
      </c>
      <c r="C696" s="212">
        <f t="shared" si="503"/>
        <v>0</v>
      </c>
      <c r="D696" s="260">
        <f t="shared" si="503"/>
        <v>0</v>
      </c>
      <c r="E696" s="261">
        <f t="shared" ref="E696:AB696" si="504">E587*$H153+E618*$M153+($C153-E587-E618)*$M153</f>
        <v>0</v>
      </c>
      <c r="F696" s="262">
        <f t="shared" si="504"/>
        <v>0</v>
      </c>
      <c r="G696" s="262">
        <f t="shared" si="504"/>
        <v>0</v>
      </c>
      <c r="H696" s="262">
        <f t="shared" si="504"/>
        <v>0</v>
      </c>
      <c r="I696" s="262">
        <f t="shared" si="504"/>
        <v>0</v>
      </c>
      <c r="J696" s="262">
        <f t="shared" si="504"/>
        <v>0</v>
      </c>
      <c r="K696" s="262">
        <f t="shared" si="504"/>
        <v>0</v>
      </c>
      <c r="L696" s="262">
        <f t="shared" si="504"/>
        <v>0</v>
      </c>
      <c r="M696" s="262">
        <f t="shared" si="504"/>
        <v>0</v>
      </c>
      <c r="N696" s="262">
        <f t="shared" si="504"/>
        <v>0</v>
      </c>
      <c r="O696" s="262">
        <f t="shared" si="504"/>
        <v>0</v>
      </c>
      <c r="P696" s="262">
        <f t="shared" si="504"/>
        <v>0</v>
      </c>
      <c r="Q696" s="262">
        <f t="shared" si="504"/>
        <v>0</v>
      </c>
      <c r="R696" s="262">
        <f t="shared" si="504"/>
        <v>0</v>
      </c>
      <c r="S696" s="262">
        <f t="shared" si="504"/>
        <v>0</v>
      </c>
      <c r="T696" s="262">
        <f t="shared" si="504"/>
        <v>0</v>
      </c>
      <c r="U696" s="262">
        <f t="shared" si="504"/>
        <v>0</v>
      </c>
      <c r="V696" s="262">
        <f t="shared" si="504"/>
        <v>0</v>
      </c>
      <c r="W696" s="262">
        <f t="shared" si="504"/>
        <v>0</v>
      </c>
      <c r="X696" s="262">
        <f t="shared" si="504"/>
        <v>0</v>
      </c>
      <c r="Y696" s="262">
        <f t="shared" si="504"/>
        <v>0</v>
      </c>
      <c r="Z696" s="262">
        <f t="shared" si="504"/>
        <v>0</v>
      </c>
      <c r="AA696" s="262">
        <f t="shared" si="504"/>
        <v>0</v>
      </c>
      <c r="AB696" s="262">
        <f t="shared" si="504"/>
        <v>0</v>
      </c>
    </row>
    <row r="697" spans="2:28" hidden="1" outlineLevel="1">
      <c r="B697" s="556">
        <f t="shared" ref="B697:D697" si="505">B664</f>
        <v>0</v>
      </c>
      <c r="C697" s="212">
        <f t="shared" si="505"/>
        <v>0</v>
      </c>
      <c r="D697" s="260">
        <f t="shared" si="505"/>
        <v>0</v>
      </c>
      <c r="E697" s="261">
        <f t="shared" ref="E697:AB697" si="506">E588*$H154+E619*$M154+($C154-E588-E619)*$M154</f>
        <v>0</v>
      </c>
      <c r="F697" s="262">
        <f t="shared" si="506"/>
        <v>0</v>
      </c>
      <c r="G697" s="262">
        <f t="shared" si="506"/>
        <v>0</v>
      </c>
      <c r="H697" s="262">
        <f t="shared" si="506"/>
        <v>0</v>
      </c>
      <c r="I697" s="262">
        <f t="shared" si="506"/>
        <v>0</v>
      </c>
      <c r="J697" s="262">
        <f t="shared" si="506"/>
        <v>0</v>
      </c>
      <c r="K697" s="262">
        <f t="shared" si="506"/>
        <v>0</v>
      </c>
      <c r="L697" s="262">
        <f t="shared" si="506"/>
        <v>0</v>
      </c>
      <c r="M697" s="262">
        <f t="shared" si="506"/>
        <v>0</v>
      </c>
      <c r="N697" s="262">
        <f t="shared" si="506"/>
        <v>0</v>
      </c>
      <c r="O697" s="262">
        <f t="shared" si="506"/>
        <v>0</v>
      </c>
      <c r="P697" s="262">
        <f t="shared" si="506"/>
        <v>0</v>
      </c>
      <c r="Q697" s="262">
        <f t="shared" si="506"/>
        <v>0</v>
      </c>
      <c r="R697" s="262">
        <f t="shared" si="506"/>
        <v>0</v>
      </c>
      <c r="S697" s="262">
        <f t="shared" si="506"/>
        <v>0</v>
      </c>
      <c r="T697" s="262">
        <f t="shared" si="506"/>
        <v>0</v>
      </c>
      <c r="U697" s="262">
        <f t="shared" si="506"/>
        <v>0</v>
      </c>
      <c r="V697" s="262">
        <f t="shared" si="506"/>
        <v>0</v>
      </c>
      <c r="W697" s="262">
        <f t="shared" si="506"/>
        <v>0</v>
      </c>
      <c r="X697" s="262">
        <f t="shared" si="506"/>
        <v>0</v>
      </c>
      <c r="Y697" s="262">
        <f t="shared" si="506"/>
        <v>0</v>
      </c>
      <c r="Z697" s="262">
        <f t="shared" si="506"/>
        <v>0</v>
      </c>
      <c r="AA697" s="262">
        <f t="shared" si="506"/>
        <v>0</v>
      </c>
      <c r="AB697" s="262">
        <f t="shared" si="506"/>
        <v>0</v>
      </c>
    </row>
    <row r="698" spans="2:28" hidden="1" outlineLevel="1">
      <c r="B698" s="556">
        <f t="shared" ref="B698:D698" si="507">B665</f>
        <v>0</v>
      </c>
      <c r="C698" s="212">
        <f t="shared" si="507"/>
        <v>0</v>
      </c>
      <c r="D698" s="260">
        <f t="shared" si="507"/>
        <v>0</v>
      </c>
      <c r="E698" s="261">
        <f t="shared" ref="E698:AB698" si="508">E589*$H155+E620*$M155+($C155-E589-E620)*$M155</f>
        <v>0</v>
      </c>
      <c r="F698" s="262">
        <f t="shared" si="508"/>
        <v>0</v>
      </c>
      <c r="G698" s="262">
        <f t="shared" si="508"/>
        <v>0</v>
      </c>
      <c r="H698" s="262">
        <f t="shared" si="508"/>
        <v>0</v>
      </c>
      <c r="I698" s="262">
        <f t="shared" si="508"/>
        <v>0</v>
      </c>
      <c r="J698" s="262">
        <f t="shared" si="508"/>
        <v>0</v>
      </c>
      <c r="K698" s="262">
        <f t="shared" si="508"/>
        <v>0</v>
      </c>
      <c r="L698" s="262">
        <f t="shared" si="508"/>
        <v>0</v>
      </c>
      <c r="M698" s="262">
        <f t="shared" si="508"/>
        <v>0</v>
      </c>
      <c r="N698" s="262">
        <f t="shared" si="508"/>
        <v>0</v>
      </c>
      <c r="O698" s="262">
        <f t="shared" si="508"/>
        <v>0</v>
      </c>
      <c r="P698" s="262">
        <f t="shared" si="508"/>
        <v>0</v>
      </c>
      <c r="Q698" s="262">
        <f t="shared" si="508"/>
        <v>0</v>
      </c>
      <c r="R698" s="262">
        <f t="shared" si="508"/>
        <v>0</v>
      </c>
      <c r="S698" s="262">
        <f t="shared" si="508"/>
        <v>0</v>
      </c>
      <c r="T698" s="262">
        <f t="shared" si="508"/>
        <v>0</v>
      </c>
      <c r="U698" s="262">
        <f t="shared" si="508"/>
        <v>0</v>
      </c>
      <c r="V698" s="262">
        <f t="shared" si="508"/>
        <v>0</v>
      </c>
      <c r="W698" s="262">
        <f t="shared" si="508"/>
        <v>0</v>
      </c>
      <c r="X698" s="262">
        <f t="shared" si="508"/>
        <v>0</v>
      </c>
      <c r="Y698" s="262">
        <f t="shared" si="508"/>
        <v>0</v>
      </c>
      <c r="Z698" s="262">
        <f t="shared" si="508"/>
        <v>0</v>
      </c>
      <c r="AA698" s="262">
        <f t="shared" si="508"/>
        <v>0</v>
      </c>
      <c r="AB698" s="262">
        <f t="shared" si="508"/>
        <v>0</v>
      </c>
    </row>
    <row r="699" spans="2:28" hidden="1" outlineLevel="1">
      <c r="B699" s="556">
        <f t="shared" ref="B699:D699" si="509">B666</f>
        <v>0</v>
      </c>
      <c r="C699" s="212">
        <f t="shared" si="509"/>
        <v>0</v>
      </c>
      <c r="D699" s="260">
        <f t="shared" si="509"/>
        <v>0</v>
      </c>
      <c r="E699" s="261">
        <f t="shared" ref="E699:AB699" si="510">E590*$H156+E621*$M156+($C156-E590-E621)*$M156</f>
        <v>0</v>
      </c>
      <c r="F699" s="262">
        <f t="shared" si="510"/>
        <v>0</v>
      </c>
      <c r="G699" s="262">
        <f t="shared" si="510"/>
        <v>0</v>
      </c>
      <c r="H699" s="262">
        <f t="shared" si="510"/>
        <v>0</v>
      </c>
      <c r="I699" s="262">
        <f t="shared" si="510"/>
        <v>0</v>
      </c>
      <c r="J699" s="262">
        <f t="shared" si="510"/>
        <v>0</v>
      </c>
      <c r="K699" s="262">
        <f t="shared" si="510"/>
        <v>0</v>
      </c>
      <c r="L699" s="262">
        <f t="shared" si="510"/>
        <v>0</v>
      </c>
      <c r="M699" s="262">
        <f t="shared" si="510"/>
        <v>0</v>
      </c>
      <c r="N699" s="262">
        <f t="shared" si="510"/>
        <v>0</v>
      </c>
      <c r="O699" s="262">
        <f t="shared" si="510"/>
        <v>0</v>
      </c>
      <c r="P699" s="262">
        <f t="shared" si="510"/>
        <v>0</v>
      </c>
      <c r="Q699" s="262">
        <f t="shared" si="510"/>
        <v>0</v>
      </c>
      <c r="R699" s="262">
        <f t="shared" si="510"/>
        <v>0</v>
      </c>
      <c r="S699" s="262">
        <f t="shared" si="510"/>
        <v>0</v>
      </c>
      <c r="T699" s="262">
        <f t="shared" si="510"/>
        <v>0</v>
      </c>
      <c r="U699" s="262">
        <f t="shared" si="510"/>
        <v>0</v>
      </c>
      <c r="V699" s="262">
        <f t="shared" si="510"/>
        <v>0</v>
      </c>
      <c r="W699" s="262">
        <f t="shared" si="510"/>
        <v>0</v>
      </c>
      <c r="X699" s="262">
        <f t="shared" si="510"/>
        <v>0</v>
      </c>
      <c r="Y699" s="262">
        <f t="shared" si="510"/>
        <v>0</v>
      </c>
      <c r="Z699" s="262">
        <f t="shared" si="510"/>
        <v>0</v>
      </c>
      <c r="AA699" s="262">
        <f t="shared" si="510"/>
        <v>0</v>
      </c>
      <c r="AB699" s="262">
        <f t="shared" si="510"/>
        <v>0</v>
      </c>
    </row>
    <row r="700" spans="2:28" hidden="1" outlineLevel="1">
      <c r="B700" s="556">
        <f t="shared" ref="B700:D700" si="511">B667</f>
        <v>0</v>
      </c>
      <c r="C700" s="212">
        <f t="shared" si="511"/>
        <v>0</v>
      </c>
      <c r="D700" s="260">
        <f t="shared" si="511"/>
        <v>0</v>
      </c>
      <c r="E700" s="261">
        <f t="shared" ref="E700:AB700" si="512">E591*$H157+E622*$M157+($C157-E591-E622)*$M157</f>
        <v>0</v>
      </c>
      <c r="F700" s="262">
        <f t="shared" si="512"/>
        <v>0</v>
      </c>
      <c r="G700" s="262">
        <f t="shared" si="512"/>
        <v>0</v>
      </c>
      <c r="H700" s="262">
        <f t="shared" si="512"/>
        <v>0</v>
      </c>
      <c r="I700" s="262">
        <f t="shared" si="512"/>
        <v>0</v>
      </c>
      <c r="J700" s="262">
        <f t="shared" si="512"/>
        <v>0</v>
      </c>
      <c r="K700" s="262">
        <f t="shared" si="512"/>
        <v>0</v>
      </c>
      <c r="L700" s="262">
        <f t="shared" si="512"/>
        <v>0</v>
      </c>
      <c r="M700" s="262">
        <f t="shared" si="512"/>
        <v>0</v>
      </c>
      <c r="N700" s="262">
        <f t="shared" si="512"/>
        <v>0</v>
      </c>
      <c r="O700" s="262">
        <f t="shared" si="512"/>
        <v>0</v>
      </c>
      <c r="P700" s="262">
        <f t="shared" si="512"/>
        <v>0</v>
      </c>
      <c r="Q700" s="262">
        <f t="shared" si="512"/>
        <v>0</v>
      </c>
      <c r="R700" s="262">
        <f t="shared" si="512"/>
        <v>0</v>
      </c>
      <c r="S700" s="262">
        <f t="shared" si="512"/>
        <v>0</v>
      </c>
      <c r="T700" s="262">
        <f t="shared" si="512"/>
        <v>0</v>
      </c>
      <c r="U700" s="262">
        <f t="shared" si="512"/>
        <v>0</v>
      </c>
      <c r="V700" s="262">
        <f t="shared" si="512"/>
        <v>0</v>
      </c>
      <c r="W700" s="262">
        <f t="shared" si="512"/>
        <v>0</v>
      </c>
      <c r="X700" s="262">
        <f t="shared" si="512"/>
        <v>0</v>
      </c>
      <c r="Y700" s="262">
        <f t="shared" si="512"/>
        <v>0</v>
      </c>
      <c r="Z700" s="262">
        <f t="shared" si="512"/>
        <v>0</v>
      </c>
      <c r="AA700" s="262">
        <f t="shared" si="512"/>
        <v>0</v>
      </c>
      <c r="AB700" s="262">
        <f t="shared" si="512"/>
        <v>0</v>
      </c>
    </row>
    <row r="701" spans="2:28" hidden="1" outlineLevel="1">
      <c r="B701" s="556">
        <f t="shared" ref="B701:D701" si="513">B668</f>
        <v>0</v>
      </c>
      <c r="C701" s="215">
        <f t="shared" si="513"/>
        <v>0</v>
      </c>
      <c r="D701" s="558">
        <f t="shared" si="513"/>
        <v>0</v>
      </c>
      <c r="E701" s="264">
        <f t="shared" ref="E701:AB701" si="514">E592*$H158+E623*$M158+($C158-E592-E623)*$M158</f>
        <v>0</v>
      </c>
      <c r="F701" s="265">
        <f t="shared" si="514"/>
        <v>0</v>
      </c>
      <c r="G701" s="265">
        <f t="shared" si="514"/>
        <v>0</v>
      </c>
      <c r="H701" s="265">
        <f t="shared" si="514"/>
        <v>0</v>
      </c>
      <c r="I701" s="265">
        <f t="shared" si="514"/>
        <v>0</v>
      </c>
      <c r="J701" s="265">
        <f t="shared" si="514"/>
        <v>0</v>
      </c>
      <c r="K701" s="265">
        <f t="shared" si="514"/>
        <v>0</v>
      </c>
      <c r="L701" s="265">
        <f t="shared" si="514"/>
        <v>0</v>
      </c>
      <c r="M701" s="265">
        <f t="shared" si="514"/>
        <v>0</v>
      </c>
      <c r="N701" s="265">
        <f t="shared" si="514"/>
        <v>0</v>
      </c>
      <c r="O701" s="265">
        <f t="shared" si="514"/>
        <v>0</v>
      </c>
      <c r="P701" s="265">
        <f t="shared" si="514"/>
        <v>0</v>
      </c>
      <c r="Q701" s="265">
        <f t="shared" si="514"/>
        <v>0</v>
      </c>
      <c r="R701" s="265">
        <f t="shared" si="514"/>
        <v>0</v>
      </c>
      <c r="S701" s="265">
        <f t="shared" si="514"/>
        <v>0</v>
      </c>
      <c r="T701" s="265">
        <f t="shared" si="514"/>
        <v>0</v>
      </c>
      <c r="U701" s="265">
        <f t="shared" si="514"/>
        <v>0</v>
      </c>
      <c r="V701" s="265">
        <f t="shared" si="514"/>
        <v>0</v>
      </c>
      <c r="W701" s="265">
        <f t="shared" si="514"/>
        <v>0</v>
      </c>
      <c r="X701" s="265">
        <f t="shared" si="514"/>
        <v>0</v>
      </c>
      <c r="Y701" s="265">
        <f t="shared" si="514"/>
        <v>0</v>
      </c>
      <c r="Z701" s="265">
        <f t="shared" si="514"/>
        <v>0</v>
      </c>
      <c r="AA701" s="265">
        <f t="shared" si="514"/>
        <v>0</v>
      </c>
      <c r="AB701" s="265">
        <f t="shared" si="514"/>
        <v>0</v>
      </c>
    </row>
    <row r="702" spans="2:28" hidden="1" outlineLevel="1">
      <c r="C702" s="21" t="s">
        <v>262</v>
      </c>
      <c r="D702" s="260">
        <f>SUM(D672:D701)</f>
        <v>22500</v>
      </c>
      <c r="E702" s="261">
        <f t="shared" ref="E702:AB702" si="515">SUM(E672:E701)</f>
        <v>27530</v>
      </c>
      <c r="F702" s="266">
        <f t="shared" si="515"/>
        <v>27530</v>
      </c>
      <c r="G702" s="266">
        <f t="shared" si="515"/>
        <v>27530</v>
      </c>
      <c r="H702" s="266">
        <f t="shared" si="515"/>
        <v>27530</v>
      </c>
      <c r="I702" s="266">
        <f t="shared" si="515"/>
        <v>36350</v>
      </c>
      <c r="J702" s="266">
        <f t="shared" si="515"/>
        <v>36350</v>
      </c>
      <c r="K702" s="266">
        <f t="shared" si="515"/>
        <v>36350</v>
      </c>
      <c r="L702" s="266">
        <f t="shared" si="515"/>
        <v>36350</v>
      </c>
      <c r="M702" s="266">
        <f t="shared" si="515"/>
        <v>36350</v>
      </c>
      <c r="N702" s="266">
        <f t="shared" si="515"/>
        <v>36350</v>
      </c>
      <c r="O702" s="266">
        <f t="shared" si="515"/>
        <v>36350</v>
      </c>
      <c r="P702" s="266">
        <f t="shared" si="515"/>
        <v>36350</v>
      </c>
      <c r="Q702" s="266">
        <f t="shared" si="515"/>
        <v>36350</v>
      </c>
      <c r="R702" s="266">
        <f t="shared" si="515"/>
        <v>36350</v>
      </c>
      <c r="S702" s="266">
        <f t="shared" si="515"/>
        <v>36350</v>
      </c>
      <c r="T702" s="266">
        <f t="shared" si="515"/>
        <v>36350</v>
      </c>
      <c r="U702" s="266">
        <f t="shared" si="515"/>
        <v>36350</v>
      </c>
      <c r="V702" s="266">
        <f t="shared" si="515"/>
        <v>36350</v>
      </c>
      <c r="W702" s="266">
        <f t="shared" si="515"/>
        <v>36350</v>
      </c>
      <c r="X702" s="266">
        <f t="shared" si="515"/>
        <v>36350</v>
      </c>
      <c r="Y702" s="266">
        <f t="shared" si="515"/>
        <v>36350</v>
      </c>
      <c r="Z702" s="266">
        <f t="shared" si="515"/>
        <v>36350</v>
      </c>
      <c r="AA702" s="266">
        <f t="shared" si="515"/>
        <v>36350</v>
      </c>
      <c r="AB702" s="266">
        <f t="shared" si="515"/>
        <v>36350</v>
      </c>
    </row>
    <row r="703" spans="2:28" hidden="1" outlineLevel="1">
      <c r="C703" s="21"/>
      <c r="D703" s="260"/>
      <c r="E703" s="261"/>
      <c r="F703" s="266"/>
      <c r="G703" s="266"/>
      <c r="H703" s="266"/>
      <c r="I703" s="266"/>
      <c r="J703" s="266"/>
      <c r="K703" s="266"/>
      <c r="L703" s="266"/>
      <c r="M703" s="266"/>
      <c r="N703" s="266"/>
      <c r="O703" s="266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  <c r="AA703" s="266"/>
      <c r="AB703" s="266"/>
    </row>
    <row r="704" spans="2:28" hidden="1" outlineLevel="1">
      <c r="C704" s="240" t="s">
        <v>263</v>
      </c>
      <c r="D704" s="267"/>
      <c r="E704" s="259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2:28" hidden="1" outlineLevel="1">
      <c r="B705" s="556">
        <f>B672</f>
        <v>0</v>
      </c>
      <c r="C705" s="212" t="str">
        <f>C672</f>
        <v>Studio</v>
      </c>
      <c r="D705" s="260">
        <f t="shared" ref="D705:D734" si="516">-E344*H129</f>
        <v>0</v>
      </c>
      <c r="E705" s="261">
        <f t="shared" ref="E705:AB705" si="517">IFERROR(-($D344-E563-E594)*($M129*($D344-$U344)+$H129*$U344)/$D344,0)</f>
        <v>0</v>
      </c>
      <c r="F705" s="262">
        <f t="shared" si="517"/>
        <v>0</v>
      </c>
      <c r="G705" s="262">
        <f t="shared" si="517"/>
        <v>0</v>
      </c>
      <c r="H705" s="262">
        <f t="shared" si="517"/>
        <v>0</v>
      </c>
      <c r="I705" s="262">
        <f t="shared" si="517"/>
        <v>-7580</v>
      </c>
      <c r="J705" s="262">
        <f t="shared" si="517"/>
        <v>-7580</v>
      </c>
      <c r="K705" s="262">
        <f t="shared" si="517"/>
        <v>-7580</v>
      </c>
      <c r="L705" s="262">
        <f t="shared" si="517"/>
        <v>-7580</v>
      </c>
      <c r="M705" s="262">
        <f t="shared" si="517"/>
        <v>-7580</v>
      </c>
      <c r="N705" s="262">
        <f t="shared" si="517"/>
        <v>-3790</v>
      </c>
      <c r="O705" s="262">
        <f t="shared" si="517"/>
        <v>0</v>
      </c>
      <c r="P705" s="262">
        <f t="shared" si="517"/>
        <v>0</v>
      </c>
      <c r="Q705" s="262">
        <f t="shared" si="517"/>
        <v>0</v>
      </c>
      <c r="R705" s="262">
        <f t="shared" si="517"/>
        <v>0</v>
      </c>
      <c r="S705" s="262">
        <f t="shared" si="517"/>
        <v>0</v>
      </c>
      <c r="T705" s="262">
        <f t="shared" si="517"/>
        <v>0</v>
      </c>
      <c r="U705" s="262">
        <f t="shared" si="517"/>
        <v>0</v>
      </c>
      <c r="V705" s="262">
        <f t="shared" si="517"/>
        <v>0</v>
      </c>
      <c r="W705" s="262">
        <f t="shared" si="517"/>
        <v>0</v>
      </c>
      <c r="X705" s="262">
        <f t="shared" si="517"/>
        <v>0</v>
      </c>
      <c r="Y705" s="262">
        <f t="shared" si="517"/>
        <v>0</v>
      </c>
      <c r="Z705" s="262">
        <f t="shared" si="517"/>
        <v>0</v>
      </c>
      <c r="AA705" s="262">
        <f t="shared" si="517"/>
        <v>0</v>
      </c>
      <c r="AB705" s="262">
        <f t="shared" si="517"/>
        <v>0</v>
      </c>
    </row>
    <row r="706" spans="2:28" hidden="1" outlineLevel="1">
      <c r="B706" s="556">
        <f t="shared" ref="B706:C706" si="518">B673</f>
        <v>0</v>
      </c>
      <c r="C706" s="212" t="str">
        <f t="shared" si="518"/>
        <v xml:space="preserve">1 Bed / 1 Bath </v>
      </c>
      <c r="D706" s="260">
        <f t="shared" si="516"/>
        <v>0</v>
      </c>
      <c r="E706" s="261">
        <f t="shared" ref="E706:AB706" si="519">IFERROR(-($D345-E564-E595)*($M130*($D345-$U345)+$H130*$U345)/$D345,0)</f>
        <v>0</v>
      </c>
      <c r="F706" s="262">
        <f t="shared" si="519"/>
        <v>0</v>
      </c>
      <c r="G706" s="262">
        <f t="shared" si="519"/>
        <v>0</v>
      </c>
      <c r="H706" s="262">
        <f t="shared" si="519"/>
        <v>0</v>
      </c>
      <c r="I706" s="262">
        <f t="shared" si="519"/>
        <v>0</v>
      </c>
      <c r="J706" s="262">
        <f t="shared" si="519"/>
        <v>0</v>
      </c>
      <c r="K706" s="262">
        <f t="shared" si="519"/>
        <v>0</v>
      </c>
      <c r="L706" s="262">
        <f t="shared" si="519"/>
        <v>0</v>
      </c>
      <c r="M706" s="262">
        <f t="shared" si="519"/>
        <v>0</v>
      </c>
      <c r="N706" s="262">
        <f t="shared" si="519"/>
        <v>0</v>
      </c>
      <c r="O706" s="262">
        <f t="shared" si="519"/>
        <v>0</v>
      </c>
      <c r="P706" s="262">
        <f t="shared" si="519"/>
        <v>0</v>
      </c>
      <c r="Q706" s="262">
        <f t="shared" si="519"/>
        <v>0</v>
      </c>
      <c r="R706" s="262">
        <f t="shared" si="519"/>
        <v>0</v>
      </c>
      <c r="S706" s="262">
        <f t="shared" si="519"/>
        <v>0</v>
      </c>
      <c r="T706" s="262">
        <f t="shared" si="519"/>
        <v>0</v>
      </c>
      <c r="U706" s="262">
        <f t="shared" si="519"/>
        <v>0</v>
      </c>
      <c r="V706" s="262">
        <f t="shared" si="519"/>
        <v>0</v>
      </c>
      <c r="W706" s="262">
        <f t="shared" si="519"/>
        <v>0</v>
      </c>
      <c r="X706" s="262">
        <f t="shared" si="519"/>
        <v>0</v>
      </c>
      <c r="Y706" s="262">
        <f t="shared" si="519"/>
        <v>0</v>
      </c>
      <c r="Z706" s="262">
        <f t="shared" si="519"/>
        <v>0</v>
      </c>
      <c r="AA706" s="262">
        <f t="shared" si="519"/>
        <v>0</v>
      </c>
      <c r="AB706" s="262">
        <f t="shared" si="519"/>
        <v>0</v>
      </c>
    </row>
    <row r="707" spans="2:28" hidden="1" outlineLevel="1">
      <c r="B707" s="556">
        <f t="shared" ref="B707:C707" si="520">B674</f>
        <v>0</v>
      </c>
      <c r="C707" s="212" t="str">
        <f t="shared" si="520"/>
        <v xml:space="preserve">1 Bed / 1 Bath </v>
      </c>
      <c r="D707" s="260">
        <f t="shared" si="516"/>
        <v>-1400</v>
      </c>
      <c r="E707" s="261">
        <f t="shared" ref="E707:AB707" si="521">IFERROR(-($D346-E565-E596)*($M131*($D346-$U346)+$H131*$U346)/$D346,0)</f>
        <v>-2550</v>
      </c>
      <c r="F707" s="262">
        <f t="shared" si="521"/>
        <v>-2550</v>
      </c>
      <c r="G707" s="262">
        <f t="shared" si="521"/>
        <v>-2550</v>
      </c>
      <c r="H707" s="262">
        <f t="shared" si="521"/>
        <v>-2550</v>
      </c>
      <c r="I707" s="262">
        <f t="shared" si="521"/>
        <v>-10200</v>
      </c>
      <c r="J707" s="262">
        <f t="shared" si="521"/>
        <v>-10200</v>
      </c>
      <c r="K707" s="262">
        <f t="shared" si="521"/>
        <v>-10200</v>
      </c>
      <c r="L707" s="262">
        <f t="shared" si="521"/>
        <v>-10200</v>
      </c>
      <c r="M707" s="262">
        <f t="shared" si="521"/>
        <v>-10200</v>
      </c>
      <c r="N707" s="262">
        <f t="shared" si="521"/>
        <v>-5100</v>
      </c>
      <c r="O707" s="262">
        <f t="shared" si="521"/>
        <v>-5100</v>
      </c>
      <c r="P707" s="262">
        <f t="shared" si="521"/>
        <v>0</v>
      </c>
      <c r="Q707" s="262">
        <f t="shared" si="521"/>
        <v>0</v>
      </c>
      <c r="R707" s="262">
        <f t="shared" si="521"/>
        <v>0</v>
      </c>
      <c r="S707" s="262">
        <f t="shared" si="521"/>
        <v>0</v>
      </c>
      <c r="T707" s="262">
        <f t="shared" si="521"/>
        <v>0</v>
      </c>
      <c r="U707" s="262">
        <f t="shared" si="521"/>
        <v>0</v>
      </c>
      <c r="V707" s="262">
        <f t="shared" si="521"/>
        <v>0</v>
      </c>
      <c r="W707" s="262">
        <f t="shared" si="521"/>
        <v>0</v>
      </c>
      <c r="X707" s="262">
        <f t="shared" si="521"/>
        <v>0</v>
      </c>
      <c r="Y707" s="262">
        <f t="shared" si="521"/>
        <v>0</v>
      </c>
      <c r="Z707" s="262">
        <f t="shared" si="521"/>
        <v>0</v>
      </c>
      <c r="AA707" s="262">
        <f t="shared" si="521"/>
        <v>0</v>
      </c>
      <c r="AB707" s="262">
        <f t="shared" si="521"/>
        <v>0</v>
      </c>
    </row>
    <row r="708" spans="2:28" hidden="1" outlineLevel="1">
      <c r="B708" s="556">
        <f t="shared" ref="B708:C708" si="522">B675</f>
        <v>0</v>
      </c>
      <c r="C708" s="212" t="str">
        <f t="shared" si="522"/>
        <v xml:space="preserve">1 Bed / 1 Bath </v>
      </c>
      <c r="D708" s="260">
        <f t="shared" si="516"/>
        <v>0</v>
      </c>
      <c r="E708" s="261">
        <f t="shared" ref="E708:AB708" si="523">IFERROR(-($D347-E566-E597)*($M132*($D347-$U347)+$H132*$U347)/$D347,0)</f>
        <v>0</v>
      </c>
      <c r="F708" s="262">
        <f t="shared" si="523"/>
        <v>0</v>
      </c>
      <c r="G708" s="262">
        <f t="shared" si="523"/>
        <v>0</v>
      </c>
      <c r="H708" s="262">
        <f t="shared" si="523"/>
        <v>0</v>
      </c>
      <c r="I708" s="262">
        <f t="shared" si="523"/>
        <v>0</v>
      </c>
      <c r="J708" s="262">
        <f t="shared" si="523"/>
        <v>0</v>
      </c>
      <c r="K708" s="262">
        <f t="shared" si="523"/>
        <v>0</v>
      </c>
      <c r="L708" s="262">
        <f t="shared" si="523"/>
        <v>0</v>
      </c>
      <c r="M708" s="262">
        <f t="shared" si="523"/>
        <v>0</v>
      </c>
      <c r="N708" s="262">
        <f t="shared" si="523"/>
        <v>0</v>
      </c>
      <c r="O708" s="262">
        <f t="shared" si="523"/>
        <v>0</v>
      </c>
      <c r="P708" s="262">
        <f t="shared" si="523"/>
        <v>0</v>
      </c>
      <c r="Q708" s="262">
        <f t="shared" si="523"/>
        <v>0</v>
      </c>
      <c r="R708" s="262">
        <f t="shared" si="523"/>
        <v>0</v>
      </c>
      <c r="S708" s="262">
        <f t="shared" si="523"/>
        <v>0</v>
      </c>
      <c r="T708" s="262">
        <f t="shared" si="523"/>
        <v>0</v>
      </c>
      <c r="U708" s="262">
        <f t="shared" si="523"/>
        <v>0</v>
      </c>
      <c r="V708" s="262">
        <f t="shared" si="523"/>
        <v>0</v>
      </c>
      <c r="W708" s="262">
        <f t="shared" si="523"/>
        <v>0</v>
      </c>
      <c r="X708" s="262">
        <f t="shared" si="523"/>
        <v>0</v>
      </c>
      <c r="Y708" s="262">
        <f t="shared" si="523"/>
        <v>0</v>
      </c>
      <c r="Z708" s="262">
        <f t="shared" si="523"/>
        <v>0</v>
      </c>
      <c r="AA708" s="262">
        <f t="shared" si="523"/>
        <v>0</v>
      </c>
      <c r="AB708" s="262">
        <f t="shared" si="523"/>
        <v>0</v>
      </c>
    </row>
    <row r="709" spans="2:28" hidden="1" outlineLevel="1">
      <c r="B709" s="556">
        <f t="shared" ref="B709:C709" si="524">B676</f>
        <v>0</v>
      </c>
      <c r="C709" s="212" t="str">
        <f t="shared" si="524"/>
        <v xml:space="preserve">2 Bed / 1 Bath </v>
      </c>
      <c r="D709" s="260">
        <f t="shared" si="516"/>
        <v>0</v>
      </c>
      <c r="E709" s="261">
        <f t="shared" ref="E709:AB709" si="525">IFERROR(-($D348-E567-E598)*($M133*($D348-$U348)+$H133*$U348)/$D348,0)</f>
        <v>0</v>
      </c>
      <c r="F709" s="262">
        <f t="shared" si="525"/>
        <v>0</v>
      </c>
      <c r="G709" s="262">
        <f t="shared" si="525"/>
        <v>0</v>
      </c>
      <c r="H709" s="262">
        <f t="shared" si="525"/>
        <v>0</v>
      </c>
      <c r="I709" s="262">
        <f t="shared" si="525"/>
        <v>0</v>
      </c>
      <c r="J709" s="262">
        <f t="shared" si="525"/>
        <v>0</v>
      </c>
      <c r="K709" s="262">
        <f t="shared" si="525"/>
        <v>0</v>
      </c>
      <c r="L709" s="262">
        <f t="shared" si="525"/>
        <v>0</v>
      </c>
      <c r="M709" s="262">
        <f t="shared" si="525"/>
        <v>0</v>
      </c>
      <c r="N709" s="262">
        <f t="shared" si="525"/>
        <v>0</v>
      </c>
      <c r="O709" s="262">
        <f t="shared" si="525"/>
        <v>0</v>
      </c>
      <c r="P709" s="262">
        <f t="shared" si="525"/>
        <v>0</v>
      </c>
      <c r="Q709" s="262">
        <f t="shared" si="525"/>
        <v>0</v>
      </c>
      <c r="R709" s="262">
        <f t="shared" si="525"/>
        <v>0</v>
      </c>
      <c r="S709" s="262">
        <f t="shared" si="525"/>
        <v>0</v>
      </c>
      <c r="T709" s="262">
        <f t="shared" si="525"/>
        <v>0</v>
      </c>
      <c r="U709" s="262">
        <f t="shared" si="525"/>
        <v>0</v>
      </c>
      <c r="V709" s="262">
        <f t="shared" si="525"/>
        <v>0</v>
      </c>
      <c r="W709" s="262">
        <f t="shared" si="525"/>
        <v>0</v>
      </c>
      <c r="X709" s="262">
        <f t="shared" si="525"/>
        <v>0</v>
      </c>
      <c r="Y709" s="262">
        <f t="shared" si="525"/>
        <v>0</v>
      </c>
      <c r="Z709" s="262">
        <f t="shared" si="525"/>
        <v>0</v>
      </c>
      <c r="AA709" s="262">
        <f t="shared" si="525"/>
        <v>0</v>
      </c>
      <c r="AB709" s="262">
        <f t="shared" si="525"/>
        <v>0</v>
      </c>
    </row>
    <row r="710" spans="2:28" hidden="1" outlineLevel="1">
      <c r="B710" s="556">
        <f t="shared" ref="B710:C710" si="526">B677</f>
        <v>0</v>
      </c>
      <c r="C710" s="212" t="str">
        <f t="shared" si="526"/>
        <v xml:space="preserve">2 Bed / 1 Bath </v>
      </c>
      <c r="D710" s="260">
        <f t="shared" si="516"/>
        <v>0</v>
      </c>
      <c r="E710" s="261">
        <f t="shared" ref="E710:AB710" si="527">IFERROR(-($D349-E568-E599)*($M134*($D349-$U349)+$H134*$U349)/$D349,0)</f>
        <v>0</v>
      </c>
      <c r="F710" s="262">
        <f t="shared" si="527"/>
        <v>0</v>
      </c>
      <c r="G710" s="262">
        <f t="shared" si="527"/>
        <v>0</v>
      </c>
      <c r="H710" s="262">
        <f t="shared" si="527"/>
        <v>0</v>
      </c>
      <c r="I710" s="262">
        <f t="shared" si="527"/>
        <v>0</v>
      </c>
      <c r="J710" s="262">
        <f t="shared" si="527"/>
        <v>0</v>
      </c>
      <c r="K710" s="262">
        <f t="shared" si="527"/>
        <v>0</v>
      </c>
      <c r="L710" s="262">
        <f t="shared" si="527"/>
        <v>0</v>
      </c>
      <c r="M710" s="262">
        <f t="shared" si="527"/>
        <v>0</v>
      </c>
      <c r="N710" s="262">
        <f t="shared" si="527"/>
        <v>0</v>
      </c>
      <c r="O710" s="262">
        <f t="shared" si="527"/>
        <v>0</v>
      </c>
      <c r="P710" s="262">
        <f t="shared" si="527"/>
        <v>0</v>
      </c>
      <c r="Q710" s="262">
        <f t="shared" si="527"/>
        <v>0</v>
      </c>
      <c r="R710" s="262">
        <f t="shared" si="527"/>
        <v>0</v>
      </c>
      <c r="S710" s="262">
        <f t="shared" si="527"/>
        <v>0</v>
      </c>
      <c r="T710" s="262">
        <f t="shared" si="527"/>
        <v>0</v>
      </c>
      <c r="U710" s="262">
        <f t="shared" si="527"/>
        <v>0</v>
      </c>
      <c r="V710" s="262">
        <f t="shared" si="527"/>
        <v>0</v>
      </c>
      <c r="W710" s="262">
        <f t="shared" si="527"/>
        <v>0</v>
      </c>
      <c r="X710" s="262">
        <f t="shared" si="527"/>
        <v>0</v>
      </c>
      <c r="Y710" s="262">
        <f t="shared" si="527"/>
        <v>0</v>
      </c>
      <c r="Z710" s="262">
        <f t="shared" si="527"/>
        <v>0</v>
      </c>
      <c r="AA710" s="262">
        <f t="shared" si="527"/>
        <v>0</v>
      </c>
      <c r="AB710" s="262">
        <f t="shared" si="527"/>
        <v>0</v>
      </c>
    </row>
    <row r="711" spans="2:28" hidden="1" outlineLevel="1">
      <c r="B711" s="556">
        <f t="shared" ref="B711:C711" si="528">B678</f>
        <v>0</v>
      </c>
      <c r="C711" s="212" t="str">
        <f t="shared" si="528"/>
        <v xml:space="preserve">2 Bed / 1 Bath </v>
      </c>
      <c r="D711" s="260">
        <f t="shared" si="516"/>
        <v>-6600</v>
      </c>
      <c r="E711" s="261">
        <f t="shared" ref="E711:AB711" si="529">IFERROR(-($D350-E569-E600)*($M135*($D350-$U350)+$H135*$U350)/$D350,0)</f>
        <v>-9135</v>
      </c>
      <c r="F711" s="262">
        <f t="shared" si="529"/>
        <v>-9135</v>
      </c>
      <c r="G711" s="262">
        <f t="shared" si="529"/>
        <v>-9135</v>
      </c>
      <c r="H711" s="262">
        <f t="shared" si="529"/>
        <v>-9135</v>
      </c>
      <c r="I711" s="262">
        <f t="shared" si="529"/>
        <v>-12180</v>
      </c>
      <c r="J711" s="262">
        <f t="shared" si="529"/>
        <v>-12180</v>
      </c>
      <c r="K711" s="262">
        <f t="shared" si="529"/>
        <v>-12180</v>
      </c>
      <c r="L711" s="262">
        <f t="shared" si="529"/>
        <v>-12180</v>
      </c>
      <c r="M711" s="262">
        <f t="shared" si="529"/>
        <v>-12180</v>
      </c>
      <c r="N711" s="262">
        <f t="shared" si="529"/>
        <v>-9135</v>
      </c>
      <c r="O711" s="262">
        <f t="shared" si="529"/>
        <v>-6090</v>
      </c>
      <c r="P711" s="262">
        <f t="shared" si="529"/>
        <v>-3045</v>
      </c>
      <c r="Q711" s="262">
        <f t="shared" si="529"/>
        <v>0</v>
      </c>
      <c r="R711" s="262">
        <f t="shared" si="529"/>
        <v>0</v>
      </c>
      <c r="S711" s="262">
        <f t="shared" si="529"/>
        <v>0</v>
      </c>
      <c r="T711" s="262">
        <f t="shared" si="529"/>
        <v>0</v>
      </c>
      <c r="U711" s="262">
        <f t="shared" si="529"/>
        <v>0</v>
      </c>
      <c r="V711" s="262">
        <f t="shared" si="529"/>
        <v>0</v>
      </c>
      <c r="W711" s="262">
        <f t="shared" si="529"/>
        <v>0</v>
      </c>
      <c r="X711" s="262">
        <f t="shared" si="529"/>
        <v>0</v>
      </c>
      <c r="Y711" s="262">
        <f t="shared" si="529"/>
        <v>0</v>
      </c>
      <c r="Z711" s="262">
        <f t="shared" si="529"/>
        <v>0</v>
      </c>
      <c r="AA711" s="262">
        <f t="shared" si="529"/>
        <v>0</v>
      </c>
      <c r="AB711" s="262">
        <f t="shared" si="529"/>
        <v>0</v>
      </c>
    </row>
    <row r="712" spans="2:28" hidden="1" outlineLevel="1">
      <c r="B712" s="556">
        <f t="shared" ref="B712:C712" si="530">B679</f>
        <v>0</v>
      </c>
      <c r="C712" s="212" t="str">
        <f t="shared" si="530"/>
        <v xml:space="preserve">2 Bed / 2 Bath </v>
      </c>
      <c r="D712" s="260">
        <f t="shared" si="516"/>
        <v>0</v>
      </c>
      <c r="E712" s="261">
        <f t="shared" ref="E712:AB712" si="531">IFERROR(-($D351-E570-E601)*($M136*($D351-$U351)+$H136*$U351)/$D351,0)</f>
        <v>0</v>
      </c>
      <c r="F712" s="262">
        <f t="shared" si="531"/>
        <v>0</v>
      </c>
      <c r="G712" s="262">
        <f t="shared" si="531"/>
        <v>0</v>
      </c>
      <c r="H712" s="262">
        <f t="shared" si="531"/>
        <v>0</v>
      </c>
      <c r="I712" s="262">
        <f t="shared" si="531"/>
        <v>0</v>
      </c>
      <c r="J712" s="262">
        <f t="shared" si="531"/>
        <v>0</v>
      </c>
      <c r="K712" s="262">
        <f t="shared" si="531"/>
        <v>0</v>
      </c>
      <c r="L712" s="262">
        <f t="shared" si="531"/>
        <v>0</v>
      </c>
      <c r="M712" s="262">
        <f t="shared" si="531"/>
        <v>0</v>
      </c>
      <c r="N712" s="262">
        <f t="shared" si="531"/>
        <v>0</v>
      </c>
      <c r="O712" s="262">
        <f t="shared" si="531"/>
        <v>0</v>
      </c>
      <c r="P712" s="262">
        <f t="shared" si="531"/>
        <v>0</v>
      </c>
      <c r="Q712" s="262">
        <f t="shared" si="531"/>
        <v>0</v>
      </c>
      <c r="R712" s="262">
        <f t="shared" si="531"/>
        <v>0</v>
      </c>
      <c r="S712" s="262">
        <f t="shared" si="531"/>
        <v>0</v>
      </c>
      <c r="T712" s="262">
        <f t="shared" si="531"/>
        <v>0</v>
      </c>
      <c r="U712" s="262">
        <f t="shared" si="531"/>
        <v>0</v>
      </c>
      <c r="V712" s="262">
        <f t="shared" si="531"/>
        <v>0</v>
      </c>
      <c r="W712" s="262">
        <f t="shared" si="531"/>
        <v>0</v>
      </c>
      <c r="X712" s="262">
        <f t="shared" si="531"/>
        <v>0</v>
      </c>
      <c r="Y712" s="262">
        <f t="shared" si="531"/>
        <v>0</v>
      </c>
      <c r="Z712" s="262">
        <f t="shared" si="531"/>
        <v>0</v>
      </c>
      <c r="AA712" s="262">
        <f t="shared" si="531"/>
        <v>0</v>
      </c>
      <c r="AB712" s="262">
        <f t="shared" si="531"/>
        <v>0</v>
      </c>
    </row>
    <row r="713" spans="2:28" hidden="1" outlineLevel="1">
      <c r="B713" s="556">
        <f t="shared" ref="B713:C713" si="532">B680</f>
        <v>0</v>
      </c>
      <c r="C713" s="212" t="str">
        <f t="shared" si="532"/>
        <v>2 Bed / 1 Bath + Den</v>
      </c>
      <c r="D713" s="260">
        <f t="shared" si="516"/>
        <v>0</v>
      </c>
      <c r="E713" s="261">
        <f t="shared" ref="E713:AB713" si="533">IFERROR(-($D352-E571-E602)*($M137*($D352-$U352)+$H137*$U352)/$D352,0)</f>
        <v>0</v>
      </c>
      <c r="F713" s="262">
        <f t="shared" si="533"/>
        <v>0</v>
      </c>
      <c r="G713" s="262">
        <f t="shared" si="533"/>
        <v>0</v>
      </c>
      <c r="H713" s="262">
        <f t="shared" si="533"/>
        <v>0</v>
      </c>
      <c r="I713" s="262">
        <f t="shared" si="533"/>
        <v>0</v>
      </c>
      <c r="J713" s="262">
        <f t="shared" si="533"/>
        <v>0</v>
      </c>
      <c r="K713" s="262">
        <f t="shared" si="533"/>
        <v>0</v>
      </c>
      <c r="L713" s="262">
        <f t="shared" si="533"/>
        <v>0</v>
      </c>
      <c r="M713" s="262">
        <f t="shared" si="533"/>
        <v>0</v>
      </c>
      <c r="N713" s="262">
        <f t="shared" si="533"/>
        <v>0</v>
      </c>
      <c r="O713" s="262">
        <f t="shared" si="533"/>
        <v>0</v>
      </c>
      <c r="P713" s="262">
        <f t="shared" si="533"/>
        <v>0</v>
      </c>
      <c r="Q713" s="262">
        <f t="shared" si="533"/>
        <v>0</v>
      </c>
      <c r="R713" s="262">
        <f t="shared" si="533"/>
        <v>0</v>
      </c>
      <c r="S713" s="262">
        <f t="shared" si="533"/>
        <v>0</v>
      </c>
      <c r="T713" s="262">
        <f t="shared" si="533"/>
        <v>0</v>
      </c>
      <c r="U713" s="262">
        <f t="shared" si="533"/>
        <v>0</v>
      </c>
      <c r="V713" s="262">
        <f t="shared" si="533"/>
        <v>0</v>
      </c>
      <c r="W713" s="262">
        <f t="shared" si="533"/>
        <v>0</v>
      </c>
      <c r="X713" s="262">
        <f t="shared" si="533"/>
        <v>0</v>
      </c>
      <c r="Y713" s="262">
        <f t="shared" si="533"/>
        <v>0</v>
      </c>
      <c r="Z713" s="262">
        <f t="shared" si="533"/>
        <v>0</v>
      </c>
      <c r="AA713" s="262">
        <f t="shared" si="533"/>
        <v>0</v>
      </c>
      <c r="AB713" s="262">
        <f t="shared" si="533"/>
        <v>0</v>
      </c>
    </row>
    <row r="714" spans="2:28" hidden="1" outlineLevel="1">
      <c r="B714" s="556">
        <f t="shared" ref="B714:C714" si="534">B681</f>
        <v>0</v>
      </c>
      <c r="C714" s="212" t="str">
        <f t="shared" si="534"/>
        <v xml:space="preserve">2 Bed / 2 Bath </v>
      </c>
      <c r="D714" s="260">
        <f t="shared" si="516"/>
        <v>0</v>
      </c>
      <c r="E714" s="261">
        <f t="shared" ref="E714:AB714" si="535">IFERROR(-($D353-E572-E603)*($M138*($D353-$U353)+$H138*$U353)/$D353,0)</f>
        <v>0</v>
      </c>
      <c r="F714" s="262">
        <f t="shared" si="535"/>
        <v>0</v>
      </c>
      <c r="G714" s="262">
        <f t="shared" si="535"/>
        <v>0</v>
      </c>
      <c r="H714" s="262">
        <f t="shared" si="535"/>
        <v>0</v>
      </c>
      <c r="I714" s="262">
        <f t="shared" si="535"/>
        <v>0</v>
      </c>
      <c r="J714" s="262">
        <f t="shared" si="535"/>
        <v>0</v>
      </c>
      <c r="K714" s="262">
        <f t="shared" si="535"/>
        <v>0</v>
      </c>
      <c r="L714" s="262">
        <f t="shared" si="535"/>
        <v>0</v>
      </c>
      <c r="M714" s="262">
        <f t="shared" si="535"/>
        <v>0</v>
      </c>
      <c r="N714" s="262">
        <f t="shared" si="535"/>
        <v>0</v>
      </c>
      <c r="O714" s="262">
        <f t="shared" si="535"/>
        <v>0</v>
      </c>
      <c r="P714" s="262">
        <f t="shared" si="535"/>
        <v>0</v>
      </c>
      <c r="Q714" s="262">
        <f t="shared" si="535"/>
        <v>0</v>
      </c>
      <c r="R714" s="262">
        <f t="shared" si="535"/>
        <v>0</v>
      </c>
      <c r="S714" s="262">
        <f t="shared" si="535"/>
        <v>0</v>
      </c>
      <c r="T714" s="262">
        <f t="shared" si="535"/>
        <v>0</v>
      </c>
      <c r="U714" s="262">
        <f t="shared" si="535"/>
        <v>0</v>
      </c>
      <c r="V714" s="262">
        <f t="shared" si="535"/>
        <v>0</v>
      </c>
      <c r="W714" s="262">
        <f t="shared" si="535"/>
        <v>0</v>
      </c>
      <c r="X714" s="262">
        <f t="shared" si="535"/>
        <v>0</v>
      </c>
      <c r="Y714" s="262">
        <f t="shared" si="535"/>
        <v>0</v>
      </c>
      <c r="Z714" s="262">
        <f t="shared" si="535"/>
        <v>0</v>
      </c>
      <c r="AA714" s="262">
        <f t="shared" si="535"/>
        <v>0</v>
      </c>
      <c r="AB714" s="262">
        <f t="shared" si="535"/>
        <v>0</v>
      </c>
    </row>
    <row r="715" spans="2:28" hidden="1" outlineLevel="1">
      <c r="B715" s="556">
        <f t="shared" ref="B715:C715" si="536">B682</f>
        <v>0</v>
      </c>
      <c r="C715" s="212" t="str">
        <f t="shared" si="536"/>
        <v xml:space="preserve">2 Bed / 1.5 Bath </v>
      </c>
      <c r="D715" s="260">
        <f t="shared" si="516"/>
        <v>-1850</v>
      </c>
      <c r="E715" s="261">
        <f t="shared" ref="E715:AB715" si="537">IFERROR(-($D354-E573-E604)*($M139*($D354-$U354)+$H139*$U354)/$D354,0)</f>
        <v>-3195</v>
      </c>
      <c r="F715" s="262">
        <f t="shared" si="537"/>
        <v>-3195</v>
      </c>
      <c r="G715" s="262">
        <f t="shared" si="537"/>
        <v>-3195</v>
      </c>
      <c r="H715" s="262">
        <f t="shared" si="537"/>
        <v>-3195</v>
      </c>
      <c r="I715" s="262">
        <f t="shared" si="537"/>
        <v>-6390</v>
      </c>
      <c r="J715" s="262">
        <f t="shared" si="537"/>
        <v>-6390</v>
      </c>
      <c r="K715" s="262">
        <f t="shared" si="537"/>
        <v>-6390</v>
      </c>
      <c r="L715" s="262">
        <f t="shared" si="537"/>
        <v>-6390</v>
      </c>
      <c r="M715" s="262">
        <f t="shared" si="537"/>
        <v>-6390</v>
      </c>
      <c r="N715" s="262">
        <f t="shared" si="537"/>
        <v>-6390</v>
      </c>
      <c r="O715" s="262">
        <f t="shared" si="537"/>
        <v>-6390</v>
      </c>
      <c r="P715" s="262">
        <f t="shared" si="537"/>
        <v>-3195</v>
      </c>
      <c r="Q715" s="262">
        <f t="shared" si="537"/>
        <v>-3195</v>
      </c>
      <c r="R715" s="262">
        <f t="shared" si="537"/>
        <v>-3195</v>
      </c>
      <c r="S715" s="262">
        <f t="shared" si="537"/>
        <v>0</v>
      </c>
      <c r="T715" s="262">
        <f t="shared" si="537"/>
        <v>0</v>
      </c>
      <c r="U715" s="262">
        <f t="shared" si="537"/>
        <v>0</v>
      </c>
      <c r="V715" s="262">
        <f t="shared" si="537"/>
        <v>0</v>
      </c>
      <c r="W715" s="262">
        <f t="shared" si="537"/>
        <v>0</v>
      </c>
      <c r="X715" s="262">
        <f t="shared" si="537"/>
        <v>0</v>
      </c>
      <c r="Y715" s="262">
        <f t="shared" si="537"/>
        <v>0</v>
      </c>
      <c r="Z715" s="262">
        <f t="shared" si="537"/>
        <v>0</v>
      </c>
      <c r="AA715" s="262">
        <f t="shared" si="537"/>
        <v>0</v>
      </c>
      <c r="AB715" s="262">
        <f t="shared" si="537"/>
        <v>0</v>
      </c>
    </row>
    <row r="716" spans="2:28" hidden="1" outlineLevel="1">
      <c r="B716" s="556">
        <f t="shared" ref="B716:C716" si="538">B683</f>
        <v>0</v>
      </c>
      <c r="C716" s="212" t="str">
        <f t="shared" si="538"/>
        <v xml:space="preserve">3 Bed / 2 Bath </v>
      </c>
      <c r="D716" s="260">
        <f t="shared" si="516"/>
        <v>0</v>
      </c>
      <c r="E716" s="261">
        <f t="shared" ref="E716:AB716" si="539">IFERROR(-($D355-E574-E605)*($M140*($D355-$U355)+$H140*$U355)/$D355,0)</f>
        <v>0</v>
      </c>
      <c r="F716" s="262">
        <f t="shared" si="539"/>
        <v>0</v>
      </c>
      <c r="G716" s="262">
        <f t="shared" si="539"/>
        <v>0</v>
      </c>
      <c r="H716" s="262">
        <f t="shared" si="539"/>
        <v>0</v>
      </c>
      <c r="I716" s="262">
        <f t="shared" si="539"/>
        <v>0</v>
      </c>
      <c r="J716" s="262">
        <f t="shared" si="539"/>
        <v>0</v>
      </c>
      <c r="K716" s="262">
        <f t="shared" si="539"/>
        <v>0</v>
      </c>
      <c r="L716" s="262">
        <f t="shared" si="539"/>
        <v>0</v>
      </c>
      <c r="M716" s="262">
        <f t="shared" si="539"/>
        <v>0</v>
      </c>
      <c r="N716" s="262">
        <f t="shared" si="539"/>
        <v>0</v>
      </c>
      <c r="O716" s="262">
        <f t="shared" si="539"/>
        <v>0</v>
      </c>
      <c r="P716" s="262">
        <f t="shared" si="539"/>
        <v>0</v>
      </c>
      <c r="Q716" s="262">
        <f t="shared" si="539"/>
        <v>0</v>
      </c>
      <c r="R716" s="262">
        <f t="shared" si="539"/>
        <v>0</v>
      </c>
      <c r="S716" s="262">
        <f t="shared" si="539"/>
        <v>0</v>
      </c>
      <c r="T716" s="262">
        <f t="shared" si="539"/>
        <v>0</v>
      </c>
      <c r="U716" s="262">
        <f t="shared" si="539"/>
        <v>0</v>
      </c>
      <c r="V716" s="262">
        <f t="shared" si="539"/>
        <v>0</v>
      </c>
      <c r="W716" s="262">
        <f t="shared" si="539"/>
        <v>0</v>
      </c>
      <c r="X716" s="262">
        <f t="shared" si="539"/>
        <v>0</v>
      </c>
      <c r="Y716" s="262">
        <f t="shared" si="539"/>
        <v>0</v>
      </c>
      <c r="Z716" s="262">
        <f t="shared" si="539"/>
        <v>0</v>
      </c>
      <c r="AA716" s="262">
        <f t="shared" si="539"/>
        <v>0</v>
      </c>
      <c r="AB716" s="262">
        <f t="shared" si="539"/>
        <v>0</v>
      </c>
    </row>
    <row r="717" spans="2:28" hidden="1" outlineLevel="1">
      <c r="B717" s="556">
        <f t="shared" ref="B717:C717" si="540">B684</f>
        <v>0</v>
      </c>
      <c r="C717" s="212" t="str">
        <f t="shared" si="540"/>
        <v>3 Bed / 2 Bath House</v>
      </c>
      <c r="D717" s="260">
        <f t="shared" si="516"/>
        <v>0</v>
      </c>
      <c r="E717" s="261">
        <f t="shared" ref="E717:AB717" si="541">IFERROR(-($D356-E575-E606)*($M141*($D356-$U356)+$H141*$U356)/$D356,0)</f>
        <v>0</v>
      </c>
      <c r="F717" s="262">
        <f t="shared" si="541"/>
        <v>0</v>
      </c>
      <c r="G717" s="262">
        <f t="shared" si="541"/>
        <v>0</v>
      </c>
      <c r="H717" s="262">
        <f t="shared" si="541"/>
        <v>0</v>
      </c>
      <c r="I717" s="262">
        <f t="shared" si="541"/>
        <v>0</v>
      </c>
      <c r="J717" s="262">
        <f t="shared" si="541"/>
        <v>0</v>
      </c>
      <c r="K717" s="262">
        <f t="shared" si="541"/>
        <v>0</v>
      </c>
      <c r="L717" s="262">
        <f t="shared" si="541"/>
        <v>0</v>
      </c>
      <c r="M717" s="262">
        <f t="shared" si="541"/>
        <v>0</v>
      </c>
      <c r="N717" s="262">
        <f t="shared" si="541"/>
        <v>0</v>
      </c>
      <c r="O717" s="262">
        <f t="shared" si="541"/>
        <v>0</v>
      </c>
      <c r="P717" s="262">
        <f t="shared" si="541"/>
        <v>0</v>
      </c>
      <c r="Q717" s="262">
        <f t="shared" si="541"/>
        <v>0</v>
      </c>
      <c r="R717" s="262">
        <f t="shared" si="541"/>
        <v>0</v>
      </c>
      <c r="S717" s="262">
        <f t="shared" si="541"/>
        <v>0</v>
      </c>
      <c r="T717" s="262">
        <f t="shared" si="541"/>
        <v>0</v>
      </c>
      <c r="U717" s="262">
        <f t="shared" si="541"/>
        <v>0</v>
      </c>
      <c r="V717" s="262">
        <f t="shared" si="541"/>
        <v>0</v>
      </c>
      <c r="W717" s="262">
        <f t="shared" si="541"/>
        <v>0</v>
      </c>
      <c r="X717" s="262">
        <f t="shared" si="541"/>
        <v>0</v>
      </c>
      <c r="Y717" s="262">
        <f t="shared" si="541"/>
        <v>0</v>
      </c>
      <c r="Z717" s="262">
        <f t="shared" si="541"/>
        <v>0</v>
      </c>
      <c r="AA717" s="262">
        <f t="shared" si="541"/>
        <v>0</v>
      </c>
      <c r="AB717" s="262">
        <f t="shared" si="541"/>
        <v>0</v>
      </c>
    </row>
    <row r="718" spans="2:28" hidden="1" outlineLevel="1">
      <c r="B718" s="556">
        <f t="shared" ref="B718:C718" si="542">B685</f>
        <v>0</v>
      </c>
      <c r="C718" s="212" t="str">
        <f t="shared" si="542"/>
        <v xml:space="preserve">3 Bed / 2 Bath </v>
      </c>
      <c r="D718" s="260">
        <f t="shared" si="516"/>
        <v>0</v>
      </c>
      <c r="E718" s="261">
        <f t="shared" ref="E718:AB718" si="543">IFERROR(-($D357-E576-E607)*($M142*($D357-$U357)+$H142*$U357)/$D357,0)</f>
        <v>0</v>
      </c>
      <c r="F718" s="262">
        <f t="shared" si="543"/>
        <v>0</v>
      </c>
      <c r="G718" s="262">
        <f t="shared" si="543"/>
        <v>0</v>
      </c>
      <c r="H718" s="262">
        <f t="shared" si="543"/>
        <v>0</v>
      </c>
      <c r="I718" s="262">
        <f t="shared" si="543"/>
        <v>0</v>
      </c>
      <c r="J718" s="262">
        <f t="shared" si="543"/>
        <v>0</v>
      </c>
      <c r="K718" s="262">
        <f t="shared" si="543"/>
        <v>0</v>
      </c>
      <c r="L718" s="262">
        <f t="shared" si="543"/>
        <v>0</v>
      </c>
      <c r="M718" s="262">
        <f t="shared" si="543"/>
        <v>0</v>
      </c>
      <c r="N718" s="262">
        <f t="shared" si="543"/>
        <v>0</v>
      </c>
      <c r="O718" s="262">
        <f t="shared" si="543"/>
        <v>0</v>
      </c>
      <c r="P718" s="262">
        <f t="shared" si="543"/>
        <v>0</v>
      </c>
      <c r="Q718" s="262">
        <f t="shared" si="543"/>
        <v>0</v>
      </c>
      <c r="R718" s="262">
        <f t="shared" si="543"/>
        <v>0</v>
      </c>
      <c r="S718" s="262">
        <f t="shared" si="543"/>
        <v>0</v>
      </c>
      <c r="T718" s="262">
        <f t="shared" si="543"/>
        <v>0</v>
      </c>
      <c r="U718" s="262">
        <f t="shared" si="543"/>
        <v>0</v>
      </c>
      <c r="V718" s="262">
        <f t="shared" si="543"/>
        <v>0</v>
      </c>
      <c r="W718" s="262">
        <f t="shared" si="543"/>
        <v>0</v>
      </c>
      <c r="X718" s="262">
        <f t="shared" si="543"/>
        <v>0</v>
      </c>
      <c r="Y718" s="262">
        <f t="shared" si="543"/>
        <v>0</v>
      </c>
      <c r="Z718" s="262">
        <f t="shared" si="543"/>
        <v>0</v>
      </c>
      <c r="AA718" s="262">
        <f t="shared" si="543"/>
        <v>0</v>
      </c>
      <c r="AB718" s="262">
        <f t="shared" si="543"/>
        <v>0</v>
      </c>
    </row>
    <row r="719" spans="2:28" hidden="1" outlineLevel="1">
      <c r="B719" s="556">
        <f t="shared" ref="B719:C719" si="544">B686</f>
        <v>0</v>
      </c>
      <c r="C719" s="212" t="str">
        <f t="shared" si="544"/>
        <v xml:space="preserve">1 Bed / 1 Bath </v>
      </c>
      <c r="D719" s="260">
        <f t="shared" si="516"/>
        <v>0</v>
      </c>
      <c r="E719" s="261">
        <f t="shared" ref="E719:AB719" si="545">IFERROR(-($D358-E577-E608)*($M143*($D358-$U358)+$H143*$U358)/$D358,0)</f>
        <v>0</v>
      </c>
      <c r="F719" s="262">
        <f t="shared" si="545"/>
        <v>0</v>
      </c>
      <c r="G719" s="262">
        <f t="shared" si="545"/>
        <v>0</v>
      </c>
      <c r="H719" s="262">
        <f t="shared" si="545"/>
        <v>0</v>
      </c>
      <c r="I719" s="262">
        <f t="shared" si="545"/>
        <v>0</v>
      </c>
      <c r="J719" s="262">
        <f t="shared" si="545"/>
        <v>0</v>
      </c>
      <c r="K719" s="262">
        <f t="shared" si="545"/>
        <v>0</v>
      </c>
      <c r="L719" s="262">
        <f t="shared" si="545"/>
        <v>0</v>
      </c>
      <c r="M719" s="262">
        <f t="shared" si="545"/>
        <v>0</v>
      </c>
      <c r="N719" s="262">
        <f t="shared" si="545"/>
        <v>0</v>
      </c>
      <c r="O719" s="262">
        <f t="shared" si="545"/>
        <v>0</v>
      </c>
      <c r="P719" s="262">
        <f t="shared" si="545"/>
        <v>0</v>
      </c>
      <c r="Q719" s="262">
        <f t="shared" si="545"/>
        <v>0</v>
      </c>
      <c r="R719" s="262">
        <f t="shared" si="545"/>
        <v>0</v>
      </c>
      <c r="S719" s="262">
        <f t="shared" si="545"/>
        <v>0</v>
      </c>
      <c r="T719" s="262">
        <f t="shared" si="545"/>
        <v>0</v>
      </c>
      <c r="U719" s="262">
        <f t="shared" si="545"/>
        <v>0</v>
      </c>
      <c r="V719" s="262">
        <f t="shared" si="545"/>
        <v>0</v>
      </c>
      <c r="W719" s="262">
        <f t="shared" si="545"/>
        <v>0</v>
      </c>
      <c r="X719" s="262">
        <f t="shared" si="545"/>
        <v>0</v>
      </c>
      <c r="Y719" s="262">
        <f t="shared" si="545"/>
        <v>0</v>
      </c>
      <c r="Z719" s="262">
        <f t="shared" si="545"/>
        <v>0</v>
      </c>
      <c r="AA719" s="262">
        <f t="shared" si="545"/>
        <v>0</v>
      </c>
      <c r="AB719" s="262">
        <f t="shared" si="545"/>
        <v>0</v>
      </c>
    </row>
    <row r="720" spans="2:28" hidden="1" outlineLevel="1">
      <c r="B720" s="556">
        <f t="shared" ref="B720:C720" si="546">B687</f>
        <v>0</v>
      </c>
      <c r="C720" s="212" t="str">
        <f t="shared" si="546"/>
        <v xml:space="preserve">2 Bed / 2 Bath </v>
      </c>
      <c r="D720" s="260">
        <f t="shared" si="516"/>
        <v>0</v>
      </c>
      <c r="E720" s="261">
        <f t="shared" ref="E720:AB720" si="547">IFERROR(-($D359-E578-E609)*($M144*($D359-$U359)+$H144*$U359)/$D359,0)</f>
        <v>0</v>
      </c>
      <c r="F720" s="262">
        <f t="shared" si="547"/>
        <v>0</v>
      </c>
      <c r="G720" s="262">
        <f t="shared" si="547"/>
        <v>0</v>
      </c>
      <c r="H720" s="262">
        <f t="shared" si="547"/>
        <v>0</v>
      </c>
      <c r="I720" s="262">
        <f t="shared" si="547"/>
        <v>0</v>
      </c>
      <c r="J720" s="262">
        <f t="shared" si="547"/>
        <v>0</v>
      </c>
      <c r="K720" s="262">
        <f t="shared" si="547"/>
        <v>0</v>
      </c>
      <c r="L720" s="262">
        <f t="shared" si="547"/>
        <v>0</v>
      </c>
      <c r="M720" s="262">
        <f t="shared" si="547"/>
        <v>0</v>
      </c>
      <c r="N720" s="262">
        <f t="shared" si="547"/>
        <v>0</v>
      </c>
      <c r="O720" s="262">
        <f t="shared" si="547"/>
        <v>0</v>
      </c>
      <c r="P720" s="262">
        <f t="shared" si="547"/>
        <v>0</v>
      </c>
      <c r="Q720" s="262">
        <f t="shared" si="547"/>
        <v>0</v>
      </c>
      <c r="R720" s="262">
        <f t="shared" si="547"/>
        <v>0</v>
      </c>
      <c r="S720" s="262">
        <f t="shared" si="547"/>
        <v>0</v>
      </c>
      <c r="T720" s="262">
        <f t="shared" si="547"/>
        <v>0</v>
      </c>
      <c r="U720" s="262">
        <f t="shared" si="547"/>
        <v>0</v>
      </c>
      <c r="V720" s="262">
        <f t="shared" si="547"/>
        <v>0</v>
      </c>
      <c r="W720" s="262">
        <f t="shared" si="547"/>
        <v>0</v>
      </c>
      <c r="X720" s="262">
        <f t="shared" si="547"/>
        <v>0</v>
      </c>
      <c r="Y720" s="262">
        <f t="shared" si="547"/>
        <v>0</v>
      </c>
      <c r="Z720" s="262">
        <f t="shared" si="547"/>
        <v>0</v>
      </c>
      <c r="AA720" s="262">
        <f t="shared" si="547"/>
        <v>0</v>
      </c>
      <c r="AB720" s="262">
        <f t="shared" si="547"/>
        <v>0</v>
      </c>
    </row>
    <row r="721" spans="2:28" hidden="1" outlineLevel="1">
      <c r="B721" s="556">
        <f t="shared" ref="B721:C721" si="548">B688</f>
        <v>0</v>
      </c>
      <c r="C721" s="212" t="str">
        <f t="shared" si="548"/>
        <v xml:space="preserve">4 Bed / 2 Bath Penthouse </v>
      </c>
      <c r="D721" s="260">
        <f t="shared" si="516"/>
        <v>0</v>
      </c>
      <c r="E721" s="261">
        <f t="shared" ref="E721:AB721" si="549">IFERROR(-($D360-E579-E610)*($M145*($D360-$U360)+$H145*$U360)/$D360,0)</f>
        <v>0</v>
      </c>
      <c r="F721" s="262">
        <f t="shared" si="549"/>
        <v>0</v>
      </c>
      <c r="G721" s="262">
        <f t="shared" si="549"/>
        <v>0</v>
      </c>
      <c r="H721" s="262">
        <f t="shared" si="549"/>
        <v>0</v>
      </c>
      <c r="I721" s="262">
        <f t="shared" si="549"/>
        <v>0</v>
      </c>
      <c r="J721" s="262">
        <f t="shared" si="549"/>
        <v>0</v>
      </c>
      <c r="K721" s="262">
        <f t="shared" si="549"/>
        <v>0</v>
      </c>
      <c r="L721" s="262">
        <f t="shared" si="549"/>
        <v>0</v>
      </c>
      <c r="M721" s="262">
        <f t="shared" si="549"/>
        <v>0</v>
      </c>
      <c r="N721" s="262">
        <f t="shared" si="549"/>
        <v>0</v>
      </c>
      <c r="O721" s="262">
        <f t="shared" si="549"/>
        <v>0</v>
      </c>
      <c r="P721" s="262">
        <f t="shared" si="549"/>
        <v>0</v>
      </c>
      <c r="Q721" s="262">
        <f t="shared" si="549"/>
        <v>0</v>
      </c>
      <c r="R721" s="262">
        <f t="shared" si="549"/>
        <v>0</v>
      </c>
      <c r="S721" s="262">
        <f t="shared" si="549"/>
        <v>0</v>
      </c>
      <c r="T721" s="262">
        <f t="shared" si="549"/>
        <v>0</v>
      </c>
      <c r="U721" s="262">
        <f t="shared" si="549"/>
        <v>0</v>
      </c>
      <c r="V721" s="262">
        <f t="shared" si="549"/>
        <v>0</v>
      </c>
      <c r="W721" s="262">
        <f t="shared" si="549"/>
        <v>0</v>
      </c>
      <c r="X721" s="262">
        <f t="shared" si="549"/>
        <v>0</v>
      </c>
      <c r="Y721" s="262">
        <f t="shared" si="549"/>
        <v>0</v>
      </c>
      <c r="Z721" s="262">
        <f t="shared" si="549"/>
        <v>0</v>
      </c>
      <c r="AA721" s="262">
        <f t="shared" si="549"/>
        <v>0</v>
      </c>
      <c r="AB721" s="262">
        <f t="shared" si="549"/>
        <v>0</v>
      </c>
    </row>
    <row r="722" spans="2:28" hidden="1" outlineLevel="1">
      <c r="B722" s="556">
        <f t="shared" ref="B722:C722" si="550">B689</f>
        <v>0</v>
      </c>
      <c r="C722" s="212" t="str">
        <f t="shared" si="550"/>
        <v xml:space="preserve">2 Bed / 2 Bath </v>
      </c>
      <c r="D722" s="260">
        <f t="shared" si="516"/>
        <v>0</v>
      </c>
      <c r="E722" s="261">
        <f t="shared" ref="E722:AB722" si="551">IFERROR(-($D361-E580-E611)*($M146*($D361-$U361)+$H146*$U361)/$D361,0)</f>
        <v>0</v>
      </c>
      <c r="F722" s="262">
        <f t="shared" si="551"/>
        <v>0</v>
      </c>
      <c r="G722" s="262">
        <f t="shared" si="551"/>
        <v>0</v>
      </c>
      <c r="H722" s="262">
        <f t="shared" si="551"/>
        <v>0</v>
      </c>
      <c r="I722" s="262">
        <f t="shared" si="551"/>
        <v>0</v>
      </c>
      <c r="J722" s="262">
        <f t="shared" si="551"/>
        <v>0</v>
      </c>
      <c r="K722" s="262">
        <f t="shared" si="551"/>
        <v>0</v>
      </c>
      <c r="L722" s="262">
        <f t="shared" si="551"/>
        <v>0</v>
      </c>
      <c r="M722" s="262">
        <f t="shared" si="551"/>
        <v>0</v>
      </c>
      <c r="N722" s="262">
        <f t="shared" si="551"/>
        <v>0</v>
      </c>
      <c r="O722" s="262">
        <f t="shared" si="551"/>
        <v>0</v>
      </c>
      <c r="P722" s="262">
        <f t="shared" si="551"/>
        <v>0</v>
      </c>
      <c r="Q722" s="262">
        <f t="shared" si="551"/>
        <v>0</v>
      </c>
      <c r="R722" s="262">
        <f t="shared" si="551"/>
        <v>0</v>
      </c>
      <c r="S722" s="262">
        <f t="shared" si="551"/>
        <v>0</v>
      </c>
      <c r="T722" s="262">
        <f t="shared" si="551"/>
        <v>0</v>
      </c>
      <c r="U722" s="262">
        <f t="shared" si="551"/>
        <v>0</v>
      </c>
      <c r="V722" s="262">
        <f t="shared" si="551"/>
        <v>0</v>
      </c>
      <c r="W722" s="262">
        <f t="shared" si="551"/>
        <v>0</v>
      </c>
      <c r="X722" s="262">
        <f t="shared" si="551"/>
        <v>0</v>
      </c>
      <c r="Y722" s="262">
        <f t="shared" si="551"/>
        <v>0</v>
      </c>
      <c r="Z722" s="262">
        <f t="shared" si="551"/>
        <v>0</v>
      </c>
      <c r="AA722" s="262">
        <f t="shared" si="551"/>
        <v>0</v>
      </c>
      <c r="AB722" s="262">
        <f t="shared" si="551"/>
        <v>0</v>
      </c>
    </row>
    <row r="723" spans="2:28" hidden="1" outlineLevel="1">
      <c r="B723" s="556">
        <f t="shared" ref="B723:C723" si="552">B690</f>
        <v>0</v>
      </c>
      <c r="C723" s="212">
        <f t="shared" si="552"/>
        <v>0</v>
      </c>
      <c r="D723" s="260">
        <f t="shared" si="516"/>
        <v>0</v>
      </c>
      <c r="E723" s="261">
        <f t="shared" ref="E723:AB723" si="553">IFERROR(-($D362-E581-E612)*($M147*($D362-$U362)+$H147*$U362)/$D362,0)</f>
        <v>0</v>
      </c>
      <c r="F723" s="262">
        <f t="shared" si="553"/>
        <v>0</v>
      </c>
      <c r="G723" s="262">
        <f t="shared" si="553"/>
        <v>0</v>
      </c>
      <c r="H723" s="262">
        <f t="shared" si="553"/>
        <v>0</v>
      </c>
      <c r="I723" s="262">
        <f t="shared" si="553"/>
        <v>0</v>
      </c>
      <c r="J723" s="262">
        <f t="shared" si="553"/>
        <v>0</v>
      </c>
      <c r="K723" s="262">
        <f t="shared" si="553"/>
        <v>0</v>
      </c>
      <c r="L723" s="262">
        <f t="shared" si="553"/>
        <v>0</v>
      </c>
      <c r="M723" s="262">
        <f t="shared" si="553"/>
        <v>0</v>
      </c>
      <c r="N723" s="262">
        <f t="shared" si="553"/>
        <v>0</v>
      </c>
      <c r="O723" s="262">
        <f t="shared" si="553"/>
        <v>0</v>
      </c>
      <c r="P723" s="262">
        <f t="shared" si="553"/>
        <v>0</v>
      </c>
      <c r="Q723" s="262">
        <f t="shared" si="553"/>
        <v>0</v>
      </c>
      <c r="R723" s="262">
        <f t="shared" si="553"/>
        <v>0</v>
      </c>
      <c r="S723" s="262">
        <f t="shared" si="553"/>
        <v>0</v>
      </c>
      <c r="T723" s="262">
        <f t="shared" si="553"/>
        <v>0</v>
      </c>
      <c r="U723" s="262">
        <f t="shared" si="553"/>
        <v>0</v>
      </c>
      <c r="V723" s="262">
        <f t="shared" si="553"/>
        <v>0</v>
      </c>
      <c r="W723" s="262">
        <f t="shared" si="553"/>
        <v>0</v>
      </c>
      <c r="X723" s="262">
        <f t="shared" si="553"/>
        <v>0</v>
      </c>
      <c r="Y723" s="262">
        <f t="shared" si="553"/>
        <v>0</v>
      </c>
      <c r="Z723" s="262">
        <f t="shared" si="553"/>
        <v>0</v>
      </c>
      <c r="AA723" s="262">
        <f t="shared" si="553"/>
        <v>0</v>
      </c>
      <c r="AB723" s="262">
        <f t="shared" si="553"/>
        <v>0</v>
      </c>
    </row>
    <row r="724" spans="2:28" hidden="1" outlineLevel="1">
      <c r="B724" s="556">
        <f t="shared" ref="B724:C724" si="554">B691</f>
        <v>0</v>
      </c>
      <c r="C724" s="212">
        <f t="shared" si="554"/>
        <v>0</v>
      </c>
      <c r="D724" s="260">
        <f t="shared" si="516"/>
        <v>0</v>
      </c>
      <c r="E724" s="261">
        <f t="shared" ref="E724:AB724" si="555">IFERROR(-($D363-E582-E613)*($M148*($D363-$U363)+$H148*$U363)/$D363,0)</f>
        <v>0</v>
      </c>
      <c r="F724" s="262">
        <f t="shared" si="555"/>
        <v>0</v>
      </c>
      <c r="G724" s="262">
        <f t="shared" si="555"/>
        <v>0</v>
      </c>
      <c r="H724" s="262">
        <f t="shared" si="555"/>
        <v>0</v>
      </c>
      <c r="I724" s="262">
        <f t="shared" si="555"/>
        <v>0</v>
      </c>
      <c r="J724" s="262">
        <f t="shared" si="555"/>
        <v>0</v>
      </c>
      <c r="K724" s="262">
        <f t="shared" si="555"/>
        <v>0</v>
      </c>
      <c r="L724" s="262">
        <f t="shared" si="555"/>
        <v>0</v>
      </c>
      <c r="M724" s="262">
        <f t="shared" si="555"/>
        <v>0</v>
      </c>
      <c r="N724" s="262">
        <f t="shared" si="555"/>
        <v>0</v>
      </c>
      <c r="O724" s="262">
        <f t="shared" si="555"/>
        <v>0</v>
      </c>
      <c r="P724" s="262">
        <f t="shared" si="555"/>
        <v>0</v>
      </c>
      <c r="Q724" s="262">
        <f t="shared" si="555"/>
        <v>0</v>
      </c>
      <c r="R724" s="262">
        <f t="shared" si="555"/>
        <v>0</v>
      </c>
      <c r="S724" s="262">
        <f t="shared" si="555"/>
        <v>0</v>
      </c>
      <c r="T724" s="262">
        <f t="shared" si="555"/>
        <v>0</v>
      </c>
      <c r="U724" s="262">
        <f t="shared" si="555"/>
        <v>0</v>
      </c>
      <c r="V724" s="262">
        <f t="shared" si="555"/>
        <v>0</v>
      </c>
      <c r="W724" s="262">
        <f t="shared" si="555"/>
        <v>0</v>
      </c>
      <c r="X724" s="262">
        <f t="shared" si="555"/>
        <v>0</v>
      </c>
      <c r="Y724" s="262">
        <f t="shared" si="555"/>
        <v>0</v>
      </c>
      <c r="Z724" s="262">
        <f t="shared" si="555"/>
        <v>0</v>
      </c>
      <c r="AA724" s="262">
        <f t="shared" si="555"/>
        <v>0</v>
      </c>
      <c r="AB724" s="262">
        <f t="shared" si="555"/>
        <v>0</v>
      </c>
    </row>
    <row r="725" spans="2:28" hidden="1" outlineLevel="1">
      <c r="B725" s="556">
        <f t="shared" ref="B725:C725" si="556">B692</f>
        <v>0</v>
      </c>
      <c r="C725" s="212">
        <f t="shared" si="556"/>
        <v>0</v>
      </c>
      <c r="D725" s="260">
        <f t="shared" si="516"/>
        <v>0</v>
      </c>
      <c r="E725" s="261">
        <f t="shared" ref="E725:AB725" si="557">IFERROR(-($D364-E583-E614)*($M149*($D364-$U364)+$H149*$U364)/$D364,0)</f>
        <v>0</v>
      </c>
      <c r="F725" s="262">
        <f t="shared" si="557"/>
        <v>0</v>
      </c>
      <c r="G725" s="262">
        <f t="shared" si="557"/>
        <v>0</v>
      </c>
      <c r="H725" s="262">
        <f t="shared" si="557"/>
        <v>0</v>
      </c>
      <c r="I725" s="262">
        <f t="shared" si="557"/>
        <v>0</v>
      </c>
      <c r="J725" s="262">
        <f t="shared" si="557"/>
        <v>0</v>
      </c>
      <c r="K725" s="262">
        <f t="shared" si="557"/>
        <v>0</v>
      </c>
      <c r="L725" s="262">
        <f t="shared" si="557"/>
        <v>0</v>
      </c>
      <c r="M725" s="262">
        <f t="shared" si="557"/>
        <v>0</v>
      </c>
      <c r="N725" s="262">
        <f t="shared" si="557"/>
        <v>0</v>
      </c>
      <c r="O725" s="262">
        <f t="shared" si="557"/>
        <v>0</v>
      </c>
      <c r="P725" s="262">
        <f t="shared" si="557"/>
        <v>0</v>
      </c>
      <c r="Q725" s="262">
        <f t="shared" si="557"/>
        <v>0</v>
      </c>
      <c r="R725" s="262">
        <f t="shared" si="557"/>
        <v>0</v>
      </c>
      <c r="S725" s="262">
        <f t="shared" si="557"/>
        <v>0</v>
      </c>
      <c r="T725" s="262">
        <f t="shared" si="557"/>
        <v>0</v>
      </c>
      <c r="U725" s="262">
        <f t="shared" si="557"/>
        <v>0</v>
      </c>
      <c r="V725" s="262">
        <f t="shared" si="557"/>
        <v>0</v>
      </c>
      <c r="W725" s="262">
        <f t="shared" si="557"/>
        <v>0</v>
      </c>
      <c r="X725" s="262">
        <f t="shared" si="557"/>
        <v>0</v>
      </c>
      <c r="Y725" s="262">
        <f t="shared" si="557"/>
        <v>0</v>
      </c>
      <c r="Z725" s="262">
        <f t="shared" si="557"/>
        <v>0</v>
      </c>
      <c r="AA725" s="262">
        <f t="shared" si="557"/>
        <v>0</v>
      </c>
      <c r="AB725" s="262">
        <f t="shared" si="557"/>
        <v>0</v>
      </c>
    </row>
    <row r="726" spans="2:28" hidden="1" outlineLevel="1">
      <c r="B726" s="556">
        <f t="shared" ref="B726:C726" si="558">B693</f>
        <v>0</v>
      </c>
      <c r="C726" s="212">
        <f t="shared" si="558"/>
        <v>0</v>
      </c>
      <c r="D726" s="260">
        <f t="shared" si="516"/>
        <v>0</v>
      </c>
      <c r="E726" s="261">
        <f t="shared" ref="E726:AB726" si="559">IFERROR(-($D365-E584-E615)*($M150*($D365-$U365)+$H150*$U365)/$D365,0)</f>
        <v>0</v>
      </c>
      <c r="F726" s="262">
        <f t="shared" si="559"/>
        <v>0</v>
      </c>
      <c r="G726" s="262">
        <f t="shared" si="559"/>
        <v>0</v>
      </c>
      <c r="H726" s="262">
        <f t="shared" si="559"/>
        <v>0</v>
      </c>
      <c r="I726" s="262">
        <f t="shared" si="559"/>
        <v>0</v>
      </c>
      <c r="J726" s="262">
        <f t="shared" si="559"/>
        <v>0</v>
      </c>
      <c r="K726" s="262">
        <f t="shared" si="559"/>
        <v>0</v>
      </c>
      <c r="L726" s="262">
        <f t="shared" si="559"/>
        <v>0</v>
      </c>
      <c r="M726" s="262">
        <f t="shared" si="559"/>
        <v>0</v>
      </c>
      <c r="N726" s="262">
        <f t="shared" si="559"/>
        <v>0</v>
      </c>
      <c r="O726" s="262">
        <f t="shared" si="559"/>
        <v>0</v>
      </c>
      <c r="P726" s="262">
        <f t="shared" si="559"/>
        <v>0</v>
      </c>
      <c r="Q726" s="262">
        <f t="shared" si="559"/>
        <v>0</v>
      </c>
      <c r="R726" s="262">
        <f t="shared" si="559"/>
        <v>0</v>
      </c>
      <c r="S726" s="262">
        <f t="shared" si="559"/>
        <v>0</v>
      </c>
      <c r="T726" s="262">
        <f t="shared" si="559"/>
        <v>0</v>
      </c>
      <c r="U726" s="262">
        <f t="shared" si="559"/>
        <v>0</v>
      </c>
      <c r="V726" s="262">
        <f t="shared" si="559"/>
        <v>0</v>
      </c>
      <c r="W726" s="262">
        <f t="shared" si="559"/>
        <v>0</v>
      </c>
      <c r="X726" s="262">
        <f t="shared" si="559"/>
        <v>0</v>
      </c>
      <c r="Y726" s="262">
        <f t="shared" si="559"/>
        <v>0</v>
      </c>
      <c r="Z726" s="262">
        <f t="shared" si="559"/>
        <v>0</v>
      </c>
      <c r="AA726" s="262">
        <f t="shared" si="559"/>
        <v>0</v>
      </c>
      <c r="AB726" s="262">
        <f t="shared" si="559"/>
        <v>0</v>
      </c>
    </row>
    <row r="727" spans="2:28" hidden="1" outlineLevel="1">
      <c r="B727" s="556">
        <f t="shared" ref="B727:C727" si="560">B694</f>
        <v>0</v>
      </c>
      <c r="C727" s="212">
        <f t="shared" si="560"/>
        <v>0</v>
      </c>
      <c r="D727" s="260">
        <f t="shared" si="516"/>
        <v>0</v>
      </c>
      <c r="E727" s="261">
        <f t="shared" ref="E727:AB727" si="561">IFERROR(-($D366-E585-E616)*($M151*($D366-$U366)+$H151*$U366)/$D366,0)</f>
        <v>0</v>
      </c>
      <c r="F727" s="262">
        <f t="shared" si="561"/>
        <v>0</v>
      </c>
      <c r="G727" s="262">
        <f t="shared" si="561"/>
        <v>0</v>
      </c>
      <c r="H727" s="262">
        <f t="shared" si="561"/>
        <v>0</v>
      </c>
      <c r="I727" s="262">
        <f t="shared" si="561"/>
        <v>0</v>
      </c>
      <c r="J727" s="262">
        <f t="shared" si="561"/>
        <v>0</v>
      </c>
      <c r="K727" s="262">
        <f t="shared" si="561"/>
        <v>0</v>
      </c>
      <c r="L727" s="262">
        <f t="shared" si="561"/>
        <v>0</v>
      </c>
      <c r="M727" s="262">
        <f t="shared" si="561"/>
        <v>0</v>
      </c>
      <c r="N727" s="262">
        <f t="shared" si="561"/>
        <v>0</v>
      </c>
      <c r="O727" s="262">
        <f t="shared" si="561"/>
        <v>0</v>
      </c>
      <c r="P727" s="262">
        <f t="shared" si="561"/>
        <v>0</v>
      </c>
      <c r="Q727" s="262">
        <f t="shared" si="561"/>
        <v>0</v>
      </c>
      <c r="R727" s="262">
        <f t="shared" si="561"/>
        <v>0</v>
      </c>
      <c r="S727" s="262">
        <f t="shared" si="561"/>
        <v>0</v>
      </c>
      <c r="T727" s="262">
        <f t="shared" si="561"/>
        <v>0</v>
      </c>
      <c r="U727" s="262">
        <f t="shared" si="561"/>
        <v>0</v>
      </c>
      <c r="V727" s="262">
        <f t="shared" si="561"/>
        <v>0</v>
      </c>
      <c r="W727" s="262">
        <f t="shared" si="561"/>
        <v>0</v>
      </c>
      <c r="X727" s="262">
        <f t="shared" si="561"/>
        <v>0</v>
      </c>
      <c r="Y727" s="262">
        <f t="shared" si="561"/>
        <v>0</v>
      </c>
      <c r="Z727" s="262">
        <f t="shared" si="561"/>
        <v>0</v>
      </c>
      <c r="AA727" s="262">
        <f t="shared" si="561"/>
        <v>0</v>
      </c>
      <c r="AB727" s="262">
        <f t="shared" si="561"/>
        <v>0</v>
      </c>
    </row>
    <row r="728" spans="2:28" hidden="1" outlineLevel="1">
      <c r="B728" s="556">
        <f t="shared" ref="B728:C728" si="562">B695</f>
        <v>0</v>
      </c>
      <c r="C728" s="212">
        <f t="shared" si="562"/>
        <v>0</v>
      </c>
      <c r="D728" s="260">
        <f t="shared" si="516"/>
        <v>0</v>
      </c>
      <c r="E728" s="261">
        <f t="shared" ref="E728:AB728" si="563">IFERROR(-($D367-E586-E617)*($M152*($D367-$U367)+$H152*$U367)/$D367,0)</f>
        <v>0</v>
      </c>
      <c r="F728" s="262">
        <f t="shared" si="563"/>
        <v>0</v>
      </c>
      <c r="G728" s="262">
        <f t="shared" si="563"/>
        <v>0</v>
      </c>
      <c r="H728" s="262">
        <f t="shared" si="563"/>
        <v>0</v>
      </c>
      <c r="I728" s="262">
        <f t="shared" si="563"/>
        <v>0</v>
      </c>
      <c r="J728" s="262">
        <f t="shared" si="563"/>
        <v>0</v>
      </c>
      <c r="K728" s="262">
        <f t="shared" si="563"/>
        <v>0</v>
      </c>
      <c r="L728" s="262">
        <f t="shared" si="563"/>
        <v>0</v>
      </c>
      <c r="M728" s="262">
        <f t="shared" si="563"/>
        <v>0</v>
      </c>
      <c r="N728" s="262">
        <f t="shared" si="563"/>
        <v>0</v>
      </c>
      <c r="O728" s="262">
        <f t="shared" si="563"/>
        <v>0</v>
      </c>
      <c r="P728" s="262">
        <f t="shared" si="563"/>
        <v>0</v>
      </c>
      <c r="Q728" s="262">
        <f t="shared" si="563"/>
        <v>0</v>
      </c>
      <c r="R728" s="262">
        <f t="shared" si="563"/>
        <v>0</v>
      </c>
      <c r="S728" s="262">
        <f t="shared" si="563"/>
        <v>0</v>
      </c>
      <c r="T728" s="262">
        <f t="shared" si="563"/>
        <v>0</v>
      </c>
      <c r="U728" s="262">
        <f t="shared" si="563"/>
        <v>0</v>
      </c>
      <c r="V728" s="262">
        <f t="shared" si="563"/>
        <v>0</v>
      </c>
      <c r="W728" s="262">
        <f t="shared" si="563"/>
        <v>0</v>
      </c>
      <c r="X728" s="262">
        <f t="shared" si="563"/>
        <v>0</v>
      </c>
      <c r="Y728" s="262">
        <f t="shared" si="563"/>
        <v>0</v>
      </c>
      <c r="Z728" s="262">
        <f t="shared" si="563"/>
        <v>0</v>
      </c>
      <c r="AA728" s="262">
        <f t="shared" si="563"/>
        <v>0</v>
      </c>
      <c r="AB728" s="262">
        <f t="shared" si="563"/>
        <v>0</v>
      </c>
    </row>
    <row r="729" spans="2:28" hidden="1" outlineLevel="1">
      <c r="B729" s="556">
        <f t="shared" ref="B729:C729" si="564">B696</f>
        <v>0</v>
      </c>
      <c r="C729" s="212">
        <f t="shared" si="564"/>
        <v>0</v>
      </c>
      <c r="D729" s="260">
        <f t="shared" si="516"/>
        <v>0</v>
      </c>
      <c r="E729" s="261">
        <f t="shared" ref="E729:AB729" si="565">IFERROR(-($D368-E587-E618)*($M153*($D368-$U368)+$H153*$U368)/$D368,0)</f>
        <v>0</v>
      </c>
      <c r="F729" s="262">
        <f t="shared" si="565"/>
        <v>0</v>
      </c>
      <c r="G729" s="262">
        <f t="shared" si="565"/>
        <v>0</v>
      </c>
      <c r="H729" s="262">
        <f t="shared" si="565"/>
        <v>0</v>
      </c>
      <c r="I729" s="262">
        <f t="shared" si="565"/>
        <v>0</v>
      </c>
      <c r="J729" s="262">
        <f t="shared" si="565"/>
        <v>0</v>
      </c>
      <c r="K729" s="262">
        <f t="shared" si="565"/>
        <v>0</v>
      </c>
      <c r="L729" s="262">
        <f t="shared" si="565"/>
        <v>0</v>
      </c>
      <c r="M729" s="262">
        <f t="shared" si="565"/>
        <v>0</v>
      </c>
      <c r="N729" s="262">
        <f t="shared" si="565"/>
        <v>0</v>
      </c>
      <c r="O729" s="262">
        <f t="shared" si="565"/>
        <v>0</v>
      </c>
      <c r="P729" s="262">
        <f t="shared" si="565"/>
        <v>0</v>
      </c>
      <c r="Q729" s="262">
        <f t="shared" si="565"/>
        <v>0</v>
      </c>
      <c r="R729" s="262">
        <f t="shared" si="565"/>
        <v>0</v>
      </c>
      <c r="S729" s="262">
        <f t="shared" si="565"/>
        <v>0</v>
      </c>
      <c r="T729" s="262">
        <f t="shared" si="565"/>
        <v>0</v>
      </c>
      <c r="U729" s="262">
        <f t="shared" si="565"/>
        <v>0</v>
      </c>
      <c r="V729" s="262">
        <f t="shared" si="565"/>
        <v>0</v>
      </c>
      <c r="W729" s="262">
        <f t="shared" si="565"/>
        <v>0</v>
      </c>
      <c r="X729" s="262">
        <f t="shared" si="565"/>
        <v>0</v>
      </c>
      <c r="Y729" s="262">
        <f t="shared" si="565"/>
        <v>0</v>
      </c>
      <c r="Z729" s="262">
        <f t="shared" si="565"/>
        <v>0</v>
      </c>
      <c r="AA729" s="262">
        <f t="shared" si="565"/>
        <v>0</v>
      </c>
      <c r="AB729" s="262">
        <f t="shared" si="565"/>
        <v>0</v>
      </c>
    </row>
    <row r="730" spans="2:28" hidden="1" outlineLevel="1">
      <c r="B730" s="556">
        <f t="shared" ref="B730:C730" si="566">B697</f>
        <v>0</v>
      </c>
      <c r="C730" s="212">
        <f t="shared" si="566"/>
        <v>0</v>
      </c>
      <c r="D730" s="260">
        <f t="shared" si="516"/>
        <v>0</v>
      </c>
      <c r="E730" s="261">
        <f t="shared" ref="E730:AB730" si="567">IFERROR(-($D369-E588-E619)*($M154*($D369-$U369)+$H154*$U369)/$D369,0)</f>
        <v>0</v>
      </c>
      <c r="F730" s="262">
        <f t="shared" si="567"/>
        <v>0</v>
      </c>
      <c r="G730" s="262">
        <f t="shared" si="567"/>
        <v>0</v>
      </c>
      <c r="H730" s="262">
        <f t="shared" si="567"/>
        <v>0</v>
      </c>
      <c r="I730" s="262">
        <f t="shared" si="567"/>
        <v>0</v>
      </c>
      <c r="J730" s="262">
        <f t="shared" si="567"/>
        <v>0</v>
      </c>
      <c r="K730" s="262">
        <f t="shared" si="567"/>
        <v>0</v>
      </c>
      <c r="L730" s="262">
        <f t="shared" si="567"/>
        <v>0</v>
      </c>
      <c r="M730" s="262">
        <f t="shared" si="567"/>
        <v>0</v>
      </c>
      <c r="N730" s="262">
        <f t="shared" si="567"/>
        <v>0</v>
      </c>
      <c r="O730" s="262">
        <f t="shared" si="567"/>
        <v>0</v>
      </c>
      <c r="P730" s="262">
        <f t="shared" si="567"/>
        <v>0</v>
      </c>
      <c r="Q730" s="262">
        <f t="shared" si="567"/>
        <v>0</v>
      </c>
      <c r="R730" s="262">
        <f t="shared" si="567"/>
        <v>0</v>
      </c>
      <c r="S730" s="262">
        <f t="shared" si="567"/>
        <v>0</v>
      </c>
      <c r="T730" s="262">
        <f t="shared" si="567"/>
        <v>0</v>
      </c>
      <c r="U730" s="262">
        <f t="shared" si="567"/>
        <v>0</v>
      </c>
      <c r="V730" s="262">
        <f t="shared" si="567"/>
        <v>0</v>
      </c>
      <c r="W730" s="262">
        <f t="shared" si="567"/>
        <v>0</v>
      </c>
      <c r="X730" s="262">
        <f t="shared" si="567"/>
        <v>0</v>
      </c>
      <c r="Y730" s="262">
        <f t="shared" si="567"/>
        <v>0</v>
      </c>
      <c r="Z730" s="262">
        <f t="shared" si="567"/>
        <v>0</v>
      </c>
      <c r="AA730" s="262">
        <f t="shared" si="567"/>
        <v>0</v>
      </c>
      <c r="AB730" s="262">
        <f t="shared" si="567"/>
        <v>0</v>
      </c>
    </row>
    <row r="731" spans="2:28" hidden="1" outlineLevel="1">
      <c r="B731" s="556">
        <f t="shared" ref="B731:C731" si="568">B698</f>
        <v>0</v>
      </c>
      <c r="C731" s="212">
        <f t="shared" si="568"/>
        <v>0</v>
      </c>
      <c r="D731" s="260">
        <f t="shared" si="516"/>
        <v>0</v>
      </c>
      <c r="E731" s="261">
        <f t="shared" ref="E731:AB731" si="569">IFERROR(-($D370-E589-E620)*($M155*($D370-$U370)+$H155*$U370)/$D370,0)</f>
        <v>0</v>
      </c>
      <c r="F731" s="262">
        <f t="shared" si="569"/>
        <v>0</v>
      </c>
      <c r="G731" s="262">
        <f t="shared" si="569"/>
        <v>0</v>
      </c>
      <c r="H731" s="262">
        <f t="shared" si="569"/>
        <v>0</v>
      </c>
      <c r="I731" s="262">
        <f t="shared" si="569"/>
        <v>0</v>
      </c>
      <c r="J731" s="262">
        <f t="shared" si="569"/>
        <v>0</v>
      </c>
      <c r="K731" s="262">
        <f t="shared" si="569"/>
        <v>0</v>
      </c>
      <c r="L731" s="262">
        <f t="shared" si="569"/>
        <v>0</v>
      </c>
      <c r="M731" s="262">
        <f t="shared" si="569"/>
        <v>0</v>
      </c>
      <c r="N731" s="262">
        <f t="shared" si="569"/>
        <v>0</v>
      </c>
      <c r="O731" s="262">
        <f t="shared" si="569"/>
        <v>0</v>
      </c>
      <c r="P731" s="262">
        <f t="shared" si="569"/>
        <v>0</v>
      </c>
      <c r="Q731" s="262">
        <f t="shared" si="569"/>
        <v>0</v>
      </c>
      <c r="R731" s="262">
        <f t="shared" si="569"/>
        <v>0</v>
      </c>
      <c r="S731" s="262">
        <f t="shared" si="569"/>
        <v>0</v>
      </c>
      <c r="T731" s="262">
        <f t="shared" si="569"/>
        <v>0</v>
      </c>
      <c r="U731" s="262">
        <f t="shared" si="569"/>
        <v>0</v>
      </c>
      <c r="V731" s="262">
        <f t="shared" si="569"/>
        <v>0</v>
      </c>
      <c r="W731" s="262">
        <f t="shared" si="569"/>
        <v>0</v>
      </c>
      <c r="X731" s="262">
        <f t="shared" si="569"/>
        <v>0</v>
      </c>
      <c r="Y731" s="262">
        <f t="shared" si="569"/>
        <v>0</v>
      </c>
      <c r="Z731" s="262">
        <f t="shared" si="569"/>
        <v>0</v>
      </c>
      <c r="AA731" s="262">
        <f t="shared" si="569"/>
        <v>0</v>
      </c>
      <c r="AB731" s="262">
        <f t="shared" si="569"/>
        <v>0</v>
      </c>
    </row>
    <row r="732" spans="2:28" hidden="1" outlineLevel="1">
      <c r="B732" s="556">
        <f t="shared" ref="B732:C732" si="570">B699</f>
        <v>0</v>
      </c>
      <c r="C732" s="212">
        <f t="shared" si="570"/>
        <v>0</v>
      </c>
      <c r="D732" s="260">
        <f t="shared" si="516"/>
        <v>0</v>
      </c>
      <c r="E732" s="261">
        <f t="shared" ref="E732:AB732" si="571">IFERROR(-($D371-E590-E621)*($M156*($D371-$U371)+$H156*$U371)/$D371,0)</f>
        <v>0</v>
      </c>
      <c r="F732" s="262">
        <f t="shared" si="571"/>
        <v>0</v>
      </c>
      <c r="G732" s="262">
        <f t="shared" si="571"/>
        <v>0</v>
      </c>
      <c r="H732" s="262">
        <f t="shared" si="571"/>
        <v>0</v>
      </c>
      <c r="I732" s="262">
        <f t="shared" si="571"/>
        <v>0</v>
      </c>
      <c r="J732" s="262">
        <f t="shared" si="571"/>
        <v>0</v>
      </c>
      <c r="K732" s="262">
        <f t="shared" si="571"/>
        <v>0</v>
      </c>
      <c r="L732" s="262">
        <f t="shared" si="571"/>
        <v>0</v>
      </c>
      <c r="M732" s="262">
        <f t="shared" si="571"/>
        <v>0</v>
      </c>
      <c r="N732" s="262">
        <f t="shared" si="571"/>
        <v>0</v>
      </c>
      <c r="O732" s="262">
        <f t="shared" si="571"/>
        <v>0</v>
      </c>
      <c r="P732" s="262">
        <f t="shared" si="571"/>
        <v>0</v>
      </c>
      <c r="Q732" s="262">
        <f t="shared" si="571"/>
        <v>0</v>
      </c>
      <c r="R732" s="262">
        <f t="shared" si="571"/>
        <v>0</v>
      </c>
      <c r="S732" s="262">
        <f t="shared" si="571"/>
        <v>0</v>
      </c>
      <c r="T732" s="262">
        <f t="shared" si="571"/>
        <v>0</v>
      </c>
      <c r="U732" s="262">
        <f t="shared" si="571"/>
        <v>0</v>
      </c>
      <c r="V732" s="262">
        <f t="shared" si="571"/>
        <v>0</v>
      </c>
      <c r="W732" s="262">
        <f t="shared" si="571"/>
        <v>0</v>
      </c>
      <c r="X732" s="262">
        <f t="shared" si="571"/>
        <v>0</v>
      </c>
      <c r="Y732" s="262">
        <f t="shared" si="571"/>
        <v>0</v>
      </c>
      <c r="Z732" s="262">
        <f t="shared" si="571"/>
        <v>0</v>
      </c>
      <c r="AA732" s="262">
        <f t="shared" si="571"/>
        <v>0</v>
      </c>
      <c r="AB732" s="262">
        <f t="shared" si="571"/>
        <v>0</v>
      </c>
    </row>
    <row r="733" spans="2:28" hidden="1" outlineLevel="1">
      <c r="B733" s="556">
        <f t="shared" ref="B733:C733" si="572">B700</f>
        <v>0</v>
      </c>
      <c r="C733" s="212">
        <f t="shared" si="572"/>
        <v>0</v>
      </c>
      <c r="D733" s="260">
        <f t="shared" si="516"/>
        <v>0</v>
      </c>
      <c r="E733" s="261">
        <f t="shared" ref="E733:AB733" si="573">IFERROR(-($D372-E591-E622)*($M157*($D372-$U372)+$H157*$U372)/$D372,0)</f>
        <v>0</v>
      </c>
      <c r="F733" s="262">
        <f t="shared" si="573"/>
        <v>0</v>
      </c>
      <c r="G733" s="262">
        <f t="shared" si="573"/>
        <v>0</v>
      </c>
      <c r="H733" s="262">
        <f t="shared" si="573"/>
        <v>0</v>
      </c>
      <c r="I733" s="262">
        <f t="shared" si="573"/>
        <v>0</v>
      </c>
      <c r="J733" s="262">
        <f t="shared" si="573"/>
        <v>0</v>
      </c>
      <c r="K733" s="262">
        <f t="shared" si="573"/>
        <v>0</v>
      </c>
      <c r="L733" s="262">
        <f t="shared" si="573"/>
        <v>0</v>
      </c>
      <c r="M733" s="262">
        <f t="shared" si="573"/>
        <v>0</v>
      </c>
      <c r="N733" s="262">
        <f t="shared" si="573"/>
        <v>0</v>
      </c>
      <c r="O733" s="262">
        <f t="shared" si="573"/>
        <v>0</v>
      </c>
      <c r="P733" s="262">
        <f t="shared" si="573"/>
        <v>0</v>
      </c>
      <c r="Q733" s="262">
        <f t="shared" si="573"/>
        <v>0</v>
      </c>
      <c r="R733" s="262">
        <f t="shared" si="573"/>
        <v>0</v>
      </c>
      <c r="S733" s="262">
        <f t="shared" si="573"/>
        <v>0</v>
      </c>
      <c r="T733" s="262">
        <f t="shared" si="573"/>
        <v>0</v>
      </c>
      <c r="U733" s="262">
        <f t="shared" si="573"/>
        <v>0</v>
      </c>
      <c r="V733" s="262">
        <f t="shared" si="573"/>
        <v>0</v>
      </c>
      <c r="W733" s="262">
        <f t="shared" si="573"/>
        <v>0</v>
      </c>
      <c r="X733" s="262">
        <f t="shared" si="573"/>
        <v>0</v>
      </c>
      <c r="Y733" s="262">
        <f t="shared" si="573"/>
        <v>0</v>
      </c>
      <c r="Z733" s="262">
        <f t="shared" si="573"/>
        <v>0</v>
      </c>
      <c r="AA733" s="262">
        <f t="shared" si="573"/>
        <v>0</v>
      </c>
      <c r="AB733" s="262">
        <f t="shared" si="573"/>
        <v>0</v>
      </c>
    </row>
    <row r="734" spans="2:28" hidden="1" outlineLevel="1">
      <c r="B734" s="556">
        <f t="shared" ref="B734:C734" si="574">B701</f>
        <v>0</v>
      </c>
      <c r="C734" s="215">
        <f t="shared" si="574"/>
        <v>0</v>
      </c>
      <c r="D734" s="558">
        <f t="shared" si="516"/>
        <v>0</v>
      </c>
      <c r="E734" s="264">
        <f t="shared" ref="E734:AB734" si="575">IFERROR(-($D373-E592-E623)*($M158*($D373-$U373)+$H158*$U373)/$D373,0)</f>
        <v>0</v>
      </c>
      <c r="F734" s="265">
        <f t="shared" si="575"/>
        <v>0</v>
      </c>
      <c r="G734" s="265">
        <f t="shared" si="575"/>
        <v>0</v>
      </c>
      <c r="H734" s="265">
        <f t="shared" si="575"/>
        <v>0</v>
      </c>
      <c r="I734" s="265">
        <f t="shared" si="575"/>
        <v>0</v>
      </c>
      <c r="J734" s="265">
        <f t="shared" si="575"/>
        <v>0</v>
      </c>
      <c r="K734" s="265">
        <f t="shared" si="575"/>
        <v>0</v>
      </c>
      <c r="L734" s="265">
        <f t="shared" si="575"/>
        <v>0</v>
      </c>
      <c r="M734" s="265">
        <f t="shared" si="575"/>
        <v>0</v>
      </c>
      <c r="N734" s="265">
        <f t="shared" si="575"/>
        <v>0</v>
      </c>
      <c r="O734" s="265">
        <f t="shared" si="575"/>
        <v>0</v>
      </c>
      <c r="P734" s="265">
        <f t="shared" si="575"/>
        <v>0</v>
      </c>
      <c r="Q734" s="265">
        <f t="shared" si="575"/>
        <v>0</v>
      </c>
      <c r="R734" s="265">
        <f t="shared" si="575"/>
        <v>0</v>
      </c>
      <c r="S734" s="265">
        <f t="shared" si="575"/>
        <v>0</v>
      </c>
      <c r="T734" s="265">
        <f t="shared" si="575"/>
        <v>0</v>
      </c>
      <c r="U734" s="265">
        <f t="shared" si="575"/>
        <v>0</v>
      </c>
      <c r="V734" s="265">
        <f t="shared" si="575"/>
        <v>0</v>
      </c>
      <c r="W734" s="265">
        <f t="shared" si="575"/>
        <v>0</v>
      </c>
      <c r="X734" s="265">
        <f t="shared" si="575"/>
        <v>0</v>
      </c>
      <c r="Y734" s="265">
        <f t="shared" si="575"/>
        <v>0</v>
      </c>
      <c r="Z734" s="265">
        <f t="shared" si="575"/>
        <v>0</v>
      </c>
      <c r="AA734" s="265">
        <f t="shared" si="575"/>
        <v>0</v>
      </c>
      <c r="AB734" s="265">
        <f t="shared" si="575"/>
        <v>0</v>
      </c>
    </row>
    <row r="735" spans="2:28" hidden="1" outlineLevel="1">
      <c r="C735" s="21" t="s">
        <v>293</v>
      </c>
      <c r="D735" s="260">
        <f t="shared" ref="D735" si="576">SUM(D705:D734)</f>
        <v>-9850</v>
      </c>
      <c r="E735" s="261">
        <f>SUM(E705:E734)</f>
        <v>-14880</v>
      </c>
      <c r="F735" s="266">
        <f t="shared" ref="F735:AB735" si="577">SUM(F705:F734)</f>
        <v>-14880</v>
      </c>
      <c r="G735" s="266">
        <f t="shared" si="577"/>
        <v>-14880</v>
      </c>
      <c r="H735" s="266">
        <f t="shared" si="577"/>
        <v>-14880</v>
      </c>
      <c r="I735" s="266">
        <f t="shared" si="577"/>
        <v>-36350</v>
      </c>
      <c r="J735" s="266">
        <f t="shared" si="577"/>
        <v>-36350</v>
      </c>
      <c r="K735" s="266">
        <f t="shared" si="577"/>
        <v>-36350</v>
      </c>
      <c r="L735" s="266">
        <f t="shared" si="577"/>
        <v>-36350</v>
      </c>
      <c r="M735" s="266">
        <f t="shared" si="577"/>
        <v>-36350</v>
      </c>
      <c r="N735" s="266">
        <f t="shared" si="577"/>
        <v>-24415</v>
      </c>
      <c r="O735" s="266">
        <f t="shared" si="577"/>
        <v>-17580</v>
      </c>
      <c r="P735" s="266">
        <f t="shared" si="577"/>
        <v>-6240</v>
      </c>
      <c r="Q735" s="266">
        <f t="shared" si="577"/>
        <v>-3195</v>
      </c>
      <c r="R735" s="266">
        <f t="shared" si="577"/>
        <v>-3195</v>
      </c>
      <c r="S735" s="266">
        <f t="shared" si="577"/>
        <v>0</v>
      </c>
      <c r="T735" s="266">
        <f t="shared" si="577"/>
        <v>0</v>
      </c>
      <c r="U735" s="266">
        <f t="shared" si="577"/>
        <v>0</v>
      </c>
      <c r="V735" s="266">
        <f t="shared" si="577"/>
        <v>0</v>
      </c>
      <c r="W735" s="266">
        <f t="shared" si="577"/>
        <v>0</v>
      </c>
      <c r="X735" s="266">
        <f t="shared" si="577"/>
        <v>0</v>
      </c>
      <c r="Y735" s="266">
        <f t="shared" si="577"/>
        <v>0</v>
      </c>
      <c r="Z735" s="266">
        <f t="shared" si="577"/>
        <v>0</v>
      </c>
      <c r="AA735" s="266">
        <f t="shared" si="577"/>
        <v>0</v>
      </c>
      <c r="AB735" s="266">
        <f t="shared" si="577"/>
        <v>0</v>
      </c>
    </row>
    <row r="736" spans="2:28" hidden="1" outlineLevel="1">
      <c r="C736" s="240" t="s">
        <v>292</v>
      </c>
      <c r="D736" s="260"/>
      <c r="E736" s="261">
        <f t="shared" ref="E736:AB736" si="578">-HLOOKUP(E628,$E$173:$N$174,2,FALSE)*E702</f>
        <v>0</v>
      </c>
      <c r="F736" s="262">
        <f t="shared" si="578"/>
        <v>0</v>
      </c>
      <c r="G736" s="262">
        <f t="shared" si="578"/>
        <v>0</v>
      </c>
      <c r="H736" s="262">
        <f t="shared" si="578"/>
        <v>0</v>
      </c>
      <c r="I736" s="262">
        <f t="shared" si="578"/>
        <v>0</v>
      </c>
      <c r="J736" s="262">
        <f t="shared" si="578"/>
        <v>0</v>
      </c>
      <c r="K736" s="262">
        <f t="shared" si="578"/>
        <v>0</v>
      </c>
      <c r="L736" s="262">
        <f t="shared" si="578"/>
        <v>0</v>
      </c>
      <c r="M736" s="262">
        <f t="shared" si="578"/>
        <v>0</v>
      </c>
      <c r="N736" s="262">
        <f t="shared" si="578"/>
        <v>0</v>
      </c>
      <c r="O736" s="262">
        <f t="shared" si="578"/>
        <v>0</v>
      </c>
      <c r="P736" s="262">
        <f t="shared" si="578"/>
        <v>0</v>
      </c>
      <c r="Q736" s="262">
        <f t="shared" si="578"/>
        <v>0</v>
      </c>
      <c r="R736" s="262">
        <f t="shared" si="578"/>
        <v>0</v>
      </c>
      <c r="S736" s="262">
        <f t="shared" si="578"/>
        <v>0</v>
      </c>
      <c r="T736" s="262">
        <f t="shared" si="578"/>
        <v>0</v>
      </c>
      <c r="U736" s="262">
        <f t="shared" si="578"/>
        <v>0</v>
      </c>
      <c r="V736" s="262">
        <f t="shared" si="578"/>
        <v>0</v>
      </c>
      <c r="W736" s="262">
        <f t="shared" si="578"/>
        <v>0</v>
      </c>
      <c r="X736" s="262">
        <f t="shared" si="578"/>
        <v>0</v>
      </c>
      <c r="Y736" s="262">
        <f t="shared" si="578"/>
        <v>0</v>
      </c>
      <c r="Z736" s="262">
        <f t="shared" si="578"/>
        <v>0</v>
      </c>
      <c r="AA736" s="262">
        <f t="shared" si="578"/>
        <v>0</v>
      </c>
      <c r="AB736" s="262">
        <f t="shared" si="578"/>
        <v>0</v>
      </c>
    </row>
    <row r="737" spans="2:28" hidden="1" outlineLevel="1">
      <c r="C737" s="240"/>
      <c r="D737" s="260"/>
      <c r="E737" s="261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  <c r="AB737" s="262"/>
    </row>
    <row r="738" spans="2:28" hidden="1" outlineLevel="1">
      <c r="C738" s="240" t="s">
        <v>294</v>
      </c>
      <c r="D738" s="267"/>
      <c r="E738" s="259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2:28" hidden="1" outlineLevel="1">
      <c r="B739" s="556">
        <f>B705</f>
        <v>0</v>
      </c>
      <c r="C739" s="212" t="str">
        <f>C705</f>
        <v>Studio</v>
      </c>
      <c r="D739" s="260"/>
      <c r="E739" s="261">
        <f t="shared" ref="E739:AB739" ca="1" si="579">IF(E594=IFERROR(OFFSET(E594,0,-$R344)+0,0),0,-$M129)</f>
        <v>0</v>
      </c>
      <c r="F739" s="262">
        <f t="shared" ca="1" si="579"/>
        <v>0</v>
      </c>
      <c r="G739" s="262">
        <f t="shared" ca="1" si="579"/>
        <v>0</v>
      </c>
      <c r="H739" s="262">
        <f t="shared" ca="1" si="579"/>
        <v>0</v>
      </c>
      <c r="I739" s="262">
        <f t="shared" ca="1" si="579"/>
        <v>0</v>
      </c>
      <c r="J739" s="262">
        <f t="shared" ca="1" si="579"/>
        <v>0</v>
      </c>
      <c r="K739" s="262">
        <f t="shared" ca="1" si="579"/>
        <v>0</v>
      </c>
      <c r="L739" s="262">
        <f t="shared" ca="1" si="579"/>
        <v>0</v>
      </c>
      <c r="M739" s="262">
        <f t="shared" ca="1" si="579"/>
        <v>0</v>
      </c>
      <c r="N739" s="262">
        <f t="shared" ca="1" si="579"/>
        <v>0</v>
      </c>
      <c r="O739" s="262">
        <f t="shared" ca="1" si="579"/>
        <v>0</v>
      </c>
      <c r="P739" s="262">
        <f t="shared" ca="1" si="579"/>
        <v>0</v>
      </c>
      <c r="Q739" s="262">
        <f t="shared" ca="1" si="579"/>
        <v>0</v>
      </c>
      <c r="R739" s="262">
        <f t="shared" ca="1" si="579"/>
        <v>0</v>
      </c>
      <c r="S739" s="262">
        <f t="shared" ca="1" si="579"/>
        <v>0</v>
      </c>
      <c r="T739" s="262">
        <f t="shared" ca="1" si="579"/>
        <v>0</v>
      </c>
      <c r="U739" s="262">
        <f t="shared" ca="1" si="579"/>
        <v>0</v>
      </c>
      <c r="V739" s="262">
        <f t="shared" ca="1" si="579"/>
        <v>0</v>
      </c>
      <c r="W739" s="262">
        <f t="shared" ca="1" si="579"/>
        <v>0</v>
      </c>
      <c r="X739" s="262">
        <f t="shared" ca="1" si="579"/>
        <v>0</v>
      </c>
      <c r="Y739" s="262">
        <f t="shared" ca="1" si="579"/>
        <v>0</v>
      </c>
      <c r="Z739" s="262">
        <f t="shared" ca="1" si="579"/>
        <v>0</v>
      </c>
      <c r="AA739" s="262">
        <f t="shared" ca="1" si="579"/>
        <v>0</v>
      </c>
      <c r="AB739" s="262">
        <f t="shared" ca="1" si="579"/>
        <v>0</v>
      </c>
    </row>
    <row r="740" spans="2:28" hidden="1" outlineLevel="1">
      <c r="B740" s="556">
        <f t="shared" ref="B740:C767" si="580">B706</f>
        <v>0</v>
      </c>
      <c r="C740" s="212" t="str">
        <f t="shared" si="580"/>
        <v xml:space="preserve">1 Bed / 1 Bath </v>
      </c>
      <c r="D740" s="260"/>
      <c r="E740" s="261">
        <f t="shared" ref="E740:AB740" ca="1" si="581">IF(E595=IFERROR(OFFSET(E595,0,-$R345)+0,0),0,-$M130)</f>
        <v>0</v>
      </c>
      <c r="F740" s="262">
        <f t="shared" ca="1" si="581"/>
        <v>0</v>
      </c>
      <c r="G740" s="262">
        <f t="shared" ca="1" si="581"/>
        <v>0</v>
      </c>
      <c r="H740" s="262">
        <f t="shared" ca="1" si="581"/>
        <v>0</v>
      </c>
      <c r="I740" s="262">
        <f t="shared" ca="1" si="581"/>
        <v>0</v>
      </c>
      <c r="J740" s="262">
        <f t="shared" ca="1" si="581"/>
        <v>0</v>
      </c>
      <c r="K740" s="262">
        <f t="shared" ca="1" si="581"/>
        <v>0</v>
      </c>
      <c r="L740" s="262">
        <f t="shared" ca="1" si="581"/>
        <v>0</v>
      </c>
      <c r="M740" s="262">
        <f t="shared" ca="1" si="581"/>
        <v>0</v>
      </c>
      <c r="N740" s="262">
        <f t="shared" ca="1" si="581"/>
        <v>0</v>
      </c>
      <c r="O740" s="262">
        <f t="shared" ca="1" si="581"/>
        <v>0</v>
      </c>
      <c r="P740" s="262">
        <f t="shared" ca="1" si="581"/>
        <v>0</v>
      </c>
      <c r="Q740" s="262">
        <f t="shared" ca="1" si="581"/>
        <v>0</v>
      </c>
      <c r="R740" s="262">
        <f t="shared" ca="1" si="581"/>
        <v>0</v>
      </c>
      <c r="S740" s="262">
        <f t="shared" ca="1" si="581"/>
        <v>0</v>
      </c>
      <c r="T740" s="262">
        <f t="shared" ca="1" si="581"/>
        <v>0</v>
      </c>
      <c r="U740" s="262">
        <f t="shared" ca="1" si="581"/>
        <v>0</v>
      </c>
      <c r="V740" s="262">
        <f t="shared" ca="1" si="581"/>
        <v>0</v>
      </c>
      <c r="W740" s="262">
        <f t="shared" ca="1" si="581"/>
        <v>0</v>
      </c>
      <c r="X740" s="262">
        <f t="shared" ca="1" si="581"/>
        <v>0</v>
      </c>
      <c r="Y740" s="262">
        <f t="shared" ca="1" si="581"/>
        <v>0</v>
      </c>
      <c r="Z740" s="262">
        <f t="shared" ca="1" si="581"/>
        <v>0</v>
      </c>
      <c r="AA740" s="262">
        <f t="shared" ca="1" si="581"/>
        <v>0</v>
      </c>
      <c r="AB740" s="262">
        <f t="shared" ca="1" si="581"/>
        <v>0</v>
      </c>
    </row>
    <row r="741" spans="2:28" hidden="1" outlineLevel="1">
      <c r="B741" s="556">
        <f t="shared" si="580"/>
        <v>0</v>
      </c>
      <c r="C741" s="212" t="str">
        <f t="shared" si="580"/>
        <v xml:space="preserve">1 Bed / 1 Bath </v>
      </c>
      <c r="D741" s="260"/>
      <c r="E741" s="261">
        <f t="shared" ref="E741:AB741" ca="1" si="582">IF(E596=IFERROR(OFFSET(E596,0,-$R346)+0,0),0,-$M131)</f>
        <v>0</v>
      </c>
      <c r="F741" s="262">
        <f t="shared" ca="1" si="582"/>
        <v>0</v>
      </c>
      <c r="G741" s="262">
        <f t="shared" ca="1" si="582"/>
        <v>0</v>
      </c>
      <c r="H741" s="262">
        <f t="shared" ca="1" si="582"/>
        <v>0</v>
      </c>
      <c r="I741" s="262">
        <f t="shared" ca="1" si="582"/>
        <v>0</v>
      </c>
      <c r="J741" s="262">
        <f t="shared" ca="1" si="582"/>
        <v>0</v>
      </c>
      <c r="K741" s="262">
        <f t="shared" ca="1" si="582"/>
        <v>0</v>
      </c>
      <c r="L741" s="262">
        <f t="shared" ca="1" si="582"/>
        <v>0</v>
      </c>
      <c r="M741" s="262">
        <f t="shared" ca="1" si="582"/>
        <v>0</v>
      </c>
      <c r="N741" s="262">
        <f t="shared" ca="1" si="582"/>
        <v>0</v>
      </c>
      <c r="O741" s="262">
        <f t="shared" ca="1" si="582"/>
        <v>0</v>
      </c>
      <c r="P741" s="262">
        <f t="shared" ca="1" si="582"/>
        <v>0</v>
      </c>
      <c r="Q741" s="262">
        <f t="shared" ca="1" si="582"/>
        <v>0</v>
      </c>
      <c r="R741" s="262">
        <f t="shared" ca="1" si="582"/>
        <v>0</v>
      </c>
      <c r="S741" s="262">
        <f t="shared" ca="1" si="582"/>
        <v>0</v>
      </c>
      <c r="T741" s="262">
        <f t="shared" ca="1" si="582"/>
        <v>0</v>
      </c>
      <c r="U741" s="262">
        <f t="shared" ca="1" si="582"/>
        <v>0</v>
      </c>
      <c r="V741" s="262">
        <f t="shared" ca="1" si="582"/>
        <v>0</v>
      </c>
      <c r="W741" s="262">
        <f t="shared" ca="1" si="582"/>
        <v>0</v>
      </c>
      <c r="X741" s="262">
        <f t="shared" ca="1" si="582"/>
        <v>0</v>
      </c>
      <c r="Y741" s="262">
        <f t="shared" ca="1" si="582"/>
        <v>0</v>
      </c>
      <c r="Z741" s="262">
        <f t="shared" ca="1" si="582"/>
        <v>0</v>
      </c>
      <c r="AA741" s="262">
        <f t="shared" ca="1" si="582"/>
        <v>0</v>
      </c>
      <c r="AB741" s="262">
        <f t="shared" ca="1" si="582"/>
        <v>0</v>
      </c>
    </row>
    <row r="742" spans="2:28" hidden="1" outlineLevel="1">
      <c r="B742" s="556">
        <f t="shared" si="580"/>
        <v>0</v>
      </c>
      <c r="C742" s="212" t="str">
        <f t="shared" si="580"/>
        <v xml:space="preserve">1 Bed / 1 Bath </v>
      </c>
      <c r="D742" s="260"/>
      <c r="E742" s="261">
        <f t="shared" ref="E742:AB742" ca="1" si="583">IF(E597=IFERROR(OFFSET(E597,0,-$R347)+0,0),0,-$M132)</f>
        <v>0</v>
      </c>
      <c r="F742" s="262">
        <f t="shared" ca="1" si="583"/>
        <v>0</v>
      </c>
      <c r="G742" s="262">
        <f t="shared" ca="1" si="583"/>
        <v>0</v>
      </c>
      <c r="H742" s="262">
        <f t="shared" ca="1" si="583"/>
        <v>0</v>
      </c>
      <c r="I742" s="262">
        <f t="shared" ca="1" si="583"/>
        <v>0</v>
      </c>
      <c r="J742" s="262">
        <f t="shared" ca="1" si="583"/>
        <v>0</v>
      </c>
      <c r="K742" s="262">
        <f t="shared" ca="1" si="583"/>
        <v>0</v>
      </c>
      <c r="L742" s="262">
        <f t="shared" ca="1" si="583"/>
        <v>0</v>
      </c>
      <c r="M742" s="262">
        <f t="shared" ca="1" si="583"/>
        <v>0</v>
      </c>
      <c r="N742" s="262">
        <f t="shared" ca="1" si="583"/>
        <v>0</v>
      </c>
      <c r="O742" s="262">
        <f t="shared" ca="1" si="583"/>
        <v>0</v>
      </c>
      <c r="P742" s="262">
        <f t="shared" ca="1" si="583"/>
        <v>0</v>
      </c>
      <c r="Q742" s="262">
        <f t="shared" ca="1" si="583"/>
        <v>0</v>
      </c>
      <c r="R742" s="262">
        <f t="shared" ca="1" si="583"/>
        <v>0</v>
      </c>
      <c r="S742" s="262">
        <f t="shared" ca="1" si="583"/>
        <v>0</v>
      </c>
      <c r="T742" s="262">
        <f t="shared" ca="1" si="583"/>
        <v>0</v>
      </c>
      <c r="U742" s="262">
        <f t="shared" ca="1" si="583"/>
        <v>0</v>
      </c>
      <c r="V742" s="262">
        <f t="shared" ca="1" si="583"/>
        <v>0</v>
      </c>
      <c r="W742" s="262">
        <f t="shared" ca="1" si="583"/>
        <v>0</v>
      </c>
      <c r="X742" s="262">
        <f t="shared" ca="1" si="583"/>
        <v>0</v>
      </c>
      <c r="Y742" s="262">
        <f t="shared" ca="1" si="583"/>
        <v>0</v>
      </c>
      <c r="Z742" s="262">
        <f t="shared" ca="1" si="583"/>
        <v>0</v>
      </c>
      <c r="AA742" s="262">
        <f t="shared" ca="1" si="583"/>
        <v>0</v>
      </c>
      <c r="AB742" s="262">
        <f t="shared" ca="1" si="583"/>
        <v>0</v>
      </c>
    </row>
    <row r="743" spans="2:28" hidden="1" outlineLevel="1">
      <c r="B743" s="556">
        <f t="shared" si="580"/>
        <v>0</v>
      </c>
      <c r="C743" s="212" t="str">
        <f t="shared" si="580"/>
        <v xml:space="preserve">2 Bed / 1 Bath </v>
      </c>
      <c r="D743" s="260"/>
      <c r="E743" s="261">
        <f t="shared" ref="E743:AB743" ca="1" si="584">IF(E598=IFERROR(OFFSET(E598,0,-$R348)+0,0),0,-$M133)</f>
        <v>0</v>
      </c>
      <c r="F743" s="262">
        <f t="shared" ca="1" si="584"/>
        <v>0</v>
      </c>
      <c r="G743" s="262">
        <f t="shared" ca="1" si="584"/>
        <v>0</v>
      </c>
      <c r="H743" s="262">
        <f t="shared" ca="1" si="584"/>
        <v>0</v>
      </c>
      <c r="I743" s="262">
        <f t="shared" ca="1" si="584"/>
        <v>0</v>
      </c>
      <c r="J743" s="262">
        <f t="shared" ca="1" si="584"/>
        <v>0</v>
      </c>
      <c r="K743" s="262">
        <f t="shared" ca="1" si="584"/>
        <v>0</v>
      </c>
      <c r="L743" s="262">
        <f t="shared" ca="1" si="584"/>
        <v>0</v>
      </c>
      <c r="M743" s="262">
        <f t="shared" ca="1" si="584"/>
        <v>0</v>
      </c>
      <c r="N743" s="262">
        <f t="shared" ca="1" si="584"/>
        <v>0</v>
      </c>
      <c r="O743" s="262">
        <f t="shared" ca="1" si="584"/>
        <v>0</v>
      </c>
      <c r="P743" s="262">
        <f t="shared" ca="1" si="584"/>
        <v>0</v>
      </c>
      <c r="Q743" s="262">
        <f t="shared" ca="1" si="584"/>
        <v>0</v>
      </c>
      <c r="R743" s="262">
        <f t="shared" ca="1" si="584"/>
        <v>0</v>
      </c>
      <c r="S743" s="262">
        <f t="shared" ca="1" si="584"/>
        <v>0</v>
      </c>
      <c r="T743" s="262">
        <f t="shared" ca="1" si="584"/>
        <v>0</v>
      </c>
      <c r="U743" s="262">
        <f t="shared" ca="1" si="584"/>
        <v>0</v>
      </c>
      <c r="V743" s="262">
        <f t="shared" ca="1" si="584"/>
        <v>0</v>
      </c>
      <c r="W743" s="262">
        <f t="shared" ca="1" si="584"/>
        <v>0</v>
      </c>
      <c r="X743" s="262">
        <f t="shared" ca="1" si="584"/>
        <v>0</v>
      </c>
      <c r="Y743" s="262">
        <f t="shared" ca="1" si="584"/>
        <v>0</v>
      </c>
      <c r="Z743" s="262">
        <f t="shared" ca="1" si="584"/>
        <v>0</v>
      </c>
      <c r="AA743" s="262">
        <f t="shared" ca="1" si="584"/>
        <v>0</v>
      </c>
      <c r="AB743" s="262">
        <f t="shared" ca="1" si="584"/>
        <v>0</v>
      </c>
    </row>
    <row r="744" spans="2:28" hidden="1" outlineLevel="1">
      <c r="B744" s="556">
        <f t="shared" si="580"/>
        <v>0</v>
      </c>
      <c r="C744" s="212" t="str">
        <f t="shared" si="580"/>
        <v xml:space="preserve">2 Bed / 1 Bath </v>
      </c>
      <c r="D744" s="260"/>
      <c r="E744" s="261">
        <f t="shared" ref="E744:AB744" ca="1" si="585">IF(E599=IFERROR(OFFSET(E599,0,-$R349)+0,0),0,-$M134)</f>
        <v>0</v>
      </c>
      <c r="F744" s="262">
        <f t="shared" ca="1" si="585"/>
        <v>0</v>
      </c>
      <c r="G744" s="262">
        <f t="shared" ca="1" si="585"/>
        <v>0</v>
      </c>
      <c r="H744" s="262">
        <f t="shared" ca="1" si="585"/>
        <v>0</v>
      </c>
      <c r="I744" s="262">
        <f t="shared" ca="1" si="585"/>
        <v>0</v>
      </c>
      <c r="J744" s="262">
        <f t="shared" ca="1" si="585"/>
        <v>0</v>
      </c>
      <c r="K744" s="262">
        <f t="shared" ca="1" si="585"/>
        <v>0</v>
      </c>
      <c r="L744" s="262">
        <f t="shared" ca="1" si="585"/>
        <v>0</v>
      </c>
      <c r="M744" s="262">
        <f t="shared" ca="1" si="585"/>
        <v>0</v>
      </c>
      <c r="N744" s="262">
        <f t="shared" ca="1" si="585"/>
        <v>0</v>
      </c>
      <c r="O744" s="262">
        <f t="shared" ca="1" si="585"/>
        <v>0</v>
      </c>
      <c r="P744" s="262">
        <f t="shared" ca="1" si="585"/>
        <v>0</v>
      </c>
      <c r="Q744" s="262">
        <f t="shared" ca="1" si="585"/>
        <v>0</v>
      </c>
      <c r="R744" s="262">
        <f t="shared" ca="1" si="585"/>
        <v>0</v>
      </c>
      <c r="S744" s="262">
        <f t="shared" ca="1" si="585"/>
        <v>0</v>
      </c>
      <c r="T744" s="262">
        <f t="shared" ca="1" si="585"/>
        <v>0</v>
      </c>
      <c r="U744" s="262">
        <f t="shared" ca="1" si="585"/>
        <v>0</v>
      </c>
      <c r="V744" s="262">
        <f t="shared" ca="1" si="585"/>
        <v>0</v>
      </c>
      <c r="W744" s="262">
        <f t="shared" ca="1" si="585"/>
        <v>0</v>
      </c>
      <c r="X744" s="262">
        <f t="shared" ca="1" si="585"/>
        <v>0</v>
      </c>
      <c r="Y744" s="262">
        <f t="shared" ca="1" si="585"/>
        <v>0</v>
      </c>
      <c r="Z744" s="262">
        <f t="shared" ca="1" si="585"/>
        <v>0</v>
      </c>
      <c r="AA744" s="262">
        <f t="shared" ca="1" si="585"/>
        <v>0</v>
      </c>
      <c r="AB744" s="262">
        <f t="shared" ca="1" si="585"/>
        <v>0</v>
      </c>
    </row>
    <row r="745" spans="2:28" hidden="1" outlineLevel="1">
      <c r="B745" s="556">
        <f t="shared" si="580"/>
        <v>0</v>
      </c>
      <c r="C745" s="212" t="str">
        <f t="shared" si="580"/>
        <v xml:space="preserve">2 Bed / 1 Bath </v>
      </c>
      <c r="D745" s="260"/>
      <c r="E745" s="261">
        <f t="shared" ref="E745:AB745" ca="1" si="586">IF(E600=IFERROR(OFFSET(E600,0,-$R350)+0,0),0,-$M135)</f>
        <v>0</v>
      </c>
      <c r="F745" s="262">
        <f t="shared" ca="1" si="586"/>
        <v>0</v>
      </c>
      <c r="G745" s="262">
        <f t="shared" ca="1" si="586"/>
        <v>0</v>
      </c>
      <c r="H745" s="262">
        <f t="shared" ca="1" si="586"/>
        <v>0</v>
      </c>
      <c r="I745" s="262">
        <f t="shared" ca="1" si="586"/>
        <v>0</v>
      </c>
      <c r="J745" s="262">
        <f t="shared" ca="1" si="586"/>
        <v>0</v>
      </c>
      <c r="K745" s="262">
        <f t="shared" ca="1" si="586"/>
        <v>0</v>
      </c>
      <c r="L745" s="262">
        <f t="shared" ca="1" si="586"/>
        <v>0</v>
      </c>
      <c r="M745" s="262">
        <f t="shared" ca="1" si="586"/>
        <v>0</v>
      </c>
      <c r="N745" s="262">
        <f t="shared" ca="1" si="586"/>
        <v>0</v>
      </c>
      <c r="O745" s="262">
        <f t="shared" ca="1" si="586"/>
        <v>0</v>
      </c>
      <c r="P745" s="262">
        <f t="shared" ca="1" si="586"/>
        <v>0</v>
      </c>
      <c r="Q745" s="262">
        <f t="shared" ca="1" si="586"/>
        <v>0</v>
      </c>
      <c r="R745" s="262">
        <f t="shared" ca="1" si="586"/>
        <v>0</v>
      </c>
      <c r="S745" s="262">
        <f t="shared" ca="1" si="586"/>
        <v>0</v>
      </c>
      <c r="T745" s="262">
        <f t="shared" ca="1" si="586"/>
        <v>0</v>
      </c>
      <c r="U745" s="262">
        <f t="shared" ca="1" si="586"/>
        <v>0</v>
      </c>
      <c r="V745" s="262">
        <f t="shared" ca="1" si="586"/>
        <v>0</v>
      </c>
      <c r="W745" s="262">
        <f t="shared" ca="1" si="586"/>
        <v>0</v>
      </c>
      <c r="X745" s="262">
        <f t="shared" ca="1" si="586"/>
        <v>0</v>
      </c>
      <c r="Y745" s="262">
        <f t="shared" ca="1" si="586"/>
        <v>0</v>
      </c>
      <c r="Z745" s="262">
        <f t="shared" ca="1" si="586"/>
        <v>0</v>
      </c>
      <c r="AA745" s="262">
        <f t="shared" ca="1" si="586"/>
        <v>0</v>
      </c>
      <c r="AB745" s="262">
        <f t="shared" ca="1" si="586"/>
        <v>0</v>
      </c>
    </row>
    <row r="746" spans="2:28" hidden="1" outlineLevel="1">
      <c r="B746" s="556">
        <f t="shared" si="580"/>
        <v>0</v>
      </c>
      <c r="C746" s="212" t="str">
        <f t="shared" si="580"/>
        <v xml:space="preserve">2 Bed / 2 Bath </v>
      </c>
      <c r="D746" s="260"/>
      <c r="E746" s="261">
        <f t="shared" ref="E746:AB746" ca="1" si="587">IF(E601=IFERROR(OFFSET(E601,0,-$R351)+0,0),0,-$M136)</f>
        <v>0</v>
      </c>
      <c r="F746" s="262">
        <f t="shared" ca="1" si="587"/>
        <v>0</v>
      </c>
      <c r="G746" s="262">
        <f t="shared" ca="1" si="587"/>
        <v>0</v>
      </c>
      <c r="H746" s="262">
        <f t="shared" ca="1" si="587"/>
        <v>0</v>
      </c>
      <c r="I746" s="262">
        <f t="shared" ca="1" si="587"/>
        <v>0</v>
      </c>
      <c r="J746" s="262">
        <f t="shared" ca="1" si="587"/>
        <v>0</v>
      </c>
      <c r="K746" s="262">
        <f t="shared" ca="1" si="587"/>
        <v>0</v>
      </c>
      <c r="L746" s="262">
        <f t="shared" ca="1" si="587"/>
        <v>0</v>
      </c>
      <c r="M746" s="262">
        <f t="shared" ca="1" si="587"/>
        <v>0</v>
      </c>
      <c r="N746" s="262">
        <f t="shared" ca="1" si="587"/>
        <v>0</v>
      </c>
      <c r="O746" s="262">
        <f t="shared" ca="1" si="587"/>
        <v>0</v>
      </c>
      <c r="P746" s="262">
        <f t="shared" ca="1" si="587"/>
        <v>0</v>
      </c>
      <c r="Q746" s="262">
        <f t="shared" ca="1" si="587"/>
        <v>0</v>
      </c>
      <c r="R746" s="262">
        <f t="shared" ca="1" si="587"/>
        <v>0</v>
      </c>
      <c r="S746" s="262">
        <f t="shared" ca="1" si="587"/>
        <v>0</v>
      </c>
      <c r="T746" s="262">
        <f t="shared" ca="1" si="587"/>
        <v>0</v>
      </c>
      <c r="U746" s="262">
        <f t="shared" ca="1" si="587"/>
        <v>0</v>
      </c>
      <c r="V746" s="262">
        <f t="shared" ca="1" si="587"/>
        <v>0</v>
      </c>
      <c r="W746" s="262">
        <f t="shared" ca="1" si="587"/>
        <v>0</v>
      </c>
      <c r="X746" s="262">
        <f t="shared" ca="1" si="587"/>
        <v>0</v>
      </c>
      <c r="Y746" s="262">
        <f t="shared" ca="1" si="587"/>
        <v>0</v>
      </c>
      <c r="Z746" s="262">
        <f t="shared" ca="1" si="587"/>
        <v>0</v>
      </c>
      <c r="AA746" s="262">
        <f t="shared" ca="1" si="587"/>
        <v>0</v>
      </c>
      <c r="AB746" s="262">
        <f t="shared" ca="1" si="587"/>
        <v>0</v>
      </c>
    </row>
    <row r="747" spans="2:28" hidden="1" outlineLevel="1">
      <c r="B747" s="556">
        <f t="shared" si="580"/>
        <v>0</v>
      </c>
      <c r="C747" s="212" t="str">
        <f t="shared" si="580"/>
        <v>2 Bed / 1 Bath + Den</v>
      </c>
      <c r="D747" s="260"/>
      <c r="E747" s="261">
        <f t="shared" ref="E747:AB747" ca="1" si="588">IF(E602=IFERROR(OFFSET(E602,0,-$R352)+0,0),0,-$M137)</f>
        <v>0</v>
      </c>
      <c r="F747" s="262">
        <f t="shared" ca="1" si="588"/>
        <v>0</v>
      </c>
      <c r="G747" s="262">
        <f t="shared" ca="1" si="588"/>
        <v>0</v>
      </c>
      <c r="H747" s="262">
        <f t="shared" ca="1" si="588"/>
        <v>0</v>
      </c>
      <c r="I747" s="262">
        <f t="shared" ca="1" si="588"/>
        <v>0</v>
      </c>
      <c r="J747" s="262">
        <f t="shared" ca="1" si="588"/>
        <v>0</v>
      </c>
      <c r="K747" s="262">
        <f t="shared" ca="1" si="588"/>
        <v>0</v>
      </c>
      <c r="L747" s="262">
        <f t="shared" ca="1" si="588"/>
        <v>0</v>
      </c>
      <c r="M747" s="262">
        <f t="shared" ca="1" si="588"/>
        <v>0</v>
      </c>
      <c r="N747" s="262">
        <f t="shared" ca="1" si="588"/>
        <v>0</v>
      </c>
      <c r="O747" s="262">
        <f t="shared" ca="1" si="588"/>
        <v>0</v>
      </c>
      <c r="P747" s="262">
        <f t="shared" ca="1" si="588"/>
        <v>0</v>
      </c>
      <c r="Q747" s="262">
        <f t="shared" ca="1" si="588"/>
        <v>0</v>
      </c>
      <c r="R747" s="262">
        <f t="shared" ca="1" si="588"/>
        <v>0</v>
      </c>
      <c r="S747" s="262">
        <f t="shared" ca="1" si="588"/>
        <v>0</v>
      </c>
      <c r="T747" s="262">
        <f t="shared" ca="1" si="588"/>
        <v>0</v>
      </c>
      <c r="U747" s="262">
        <f t="shared" ca="1" si="588"/>
        <v>0</v>
      </c>
      <c r="V747" s="262">
        <f t="shared" ca="1" si="588"/>
        <v>0</v>
      </c>
      <c r="W747" s="262">
        <f t="shared" ca="1" si="588"/>
        <v>0</v>
      </c>
      <c r="X747" s="262">
        <f t="shared" ca="1" si="588"/>
        <v>0</v>
      </c>
      <c r="Y747" s="262">
        <f t="shared" ca="1" si="588"/>
        <v>0</v>
      </c>
      <c r="Z747" s="262">
        <f t="shared" ca="1" si="588"/>
        <v>0</v>
      </c>
      <c r="AA747" s="262">
        <f t="shared" ca="1" si="588"/>
        <v>0</v>
      </c>
      <c r="AB747" s="262">
        <f t="shared" ca="1" si="588"/>
        <v>0</v>
      </c>
    </row>
    <row r="748" spans="2:28" hidden="1" outlineLevel="1">
      <c r="B748" s="556">
        <f t="shared" si="580"/>
        <v>0</v>
      </c>
      <c r="C748" s="212" t="str">
        <f t="shared" si="580"/>
        <v xml:space="preserve">2 Bed / 2 Bath </v>
      </c>
      <c r="D748" s="260"/>
      <c r="E748" s="261">
        <f t="shared" ref="E748:AB748" ca="1" si="589">IF(E603=IFERROR(OFFSET(E603,0,-$R353)+0,0),0,-$M138)</f>
        <v>0</v>
      </c>
      <c r="F748" s="262">
        <f t="shared" ca="1" si="589"/>
        <v>0</v>
      </c>
      <c r="G748" s="262">
        <f t="shared" ca="1" si="589"/>
        <v>0</v>
      </c>
      <c r="H748" s="262">
        <f t="shared" ca="1" si="589"/>
        <v>0</v>
      </c>
      <c r="I748" s="262">
        <f t="shared" ca="1" si="589"/>
        <v>0</v>
      </c>
      <c r="J748" s="262">
        <f t="shared" ca="1" si="589"/>
        <v>0</v>
      </c>
      <c r="K748" s="262">
        <f t="shared" ca="1" si="589"/>
        <v>0</v>
      </c>
      <c r="L748" s="262">
        <f t="shared" ca="1" si="589"/>
        <v>0</v>
      </c>
      <c r="M748" s="262">
        <f t="shared" ca="1" si="589"/>
        <v>0</v>
      </c>
      <c r="N748" s="262">
        <f t="shared" ca="1" si="589"/>
        <v>0</v>
      </c>
      <c r="O748" s="262">
        <f t="shared" ca="1" si="589"/>
        <v>0</v>
      </c>
      <c r="P748" s="262">
        <f t="shared" ca="1" si="589"/>
        <v>0</v>
      </c>
      <c r="Q748" s="262">
        <f t="shared" ca="1" si="589"/>
        <v>0</v>
      </c>
      <c r="R748" s="262">
        <f t="shared" ca="1" si="589"/>
        <v>0</v>
      </c>
      <c r="S748" s="262">
        <f t="shared" ca="1" si="589"/>
        <v>0</v>
      </c>
      <c r="T748" s="262">
        <f t="shared" ca="1" si="589"/>
        <v>0</v>
      </c>
      <c r="U748" s="262">
        <f t="shared" ca="1" si="589"/>
        <v>0</v>
      </c>
      <c r="V748" s="262">
        <f t="shared" ca="1" si="589"/>
        <v>0</v>
      </c>
      <c r="W748" s="262">
        <f t="shared" ca="1" si="589"/>
        <v>0</v>
      </c>
      <c r="X748" s="262">
        <f t="shared" ca="1" si="589"/>
        <v>0</v>
      </c>
      <c r="Y748" s="262">
        <f t="shared" ca="1" si="589"/>
        <v>0</v>
      </c>
      <c r="Z748" s="262">
        <f t="shared" ca="1" si="589"/>
        <v>0</v>
      </c>
      <c r="AA748" s="262">
        <f t="shared" ca="1" si="589"/>
        <v>0</v>
      </c>
      <c r="AB748" s="262">
        <f t="shared" ca="1" si="589"/>
        <v>0</v>
      </c>
    </row>
    <row r="749" spans="2:28" hidden="1" outlineLevel="1">
      <c r="B749" s="556">
        <f t="shared" si="580"/>
        <v>0</v>
      </c>
      <c r="C749" s="212" t="str">
        <f t="shared" si="580"/>
        <v xml:space="preserve">2 Bed / 1.5 Bath </v>
      </c>
      <c r="D749" s="260"/>
      <c r="E749" s="261">
        <f t="shared" ref="E749:AB749" ca="1" si="590">IF(E604=IFERROR(OFFSET(E604,0,-$R354)+0,0),0,-$M139)</f>
        <v>0</v>
      </c>
      <c r="F749" s="262">
        <f t="shared" ca="1" si="590"/>
        <v>0</v>
      </c>
      <c r="G749" s="262">
        <f t="shared" ca="1" si="590"/>
        <v>0</v>
      </c>
      <c r="H749" s="262">
        <f t="shared" ca="1" si="590"/>
        <v>0</v>
      </c>
      <c r="I749" s="262">
        <f t="shared" ca="1" si="590"/>
        <v>0</v>
      </c>
      <c r="J749" s="262">
        <f t="shared" ca="1" si="590"/>
        <v>0</v>
      </c>
      <c r="K749" s="262">
        <f t="shared" ca="1" si="590"/>
        <v>0</v>
      </c>
      <c r="L749" s="262">
        <f t="shared" ca="1" si="590"/>
        <v>0</v>
      </c>
      <c r="M749" s="262">
        <f t="shared" ca="1" si="590"/>
        <v>0</v>
      </c>
      <c r="N749" s="262">
        <f t="shared" ca="1" si="590"/>
        <v>0</v>
      </c>
      <c r="O749" s="262">
        <f t="shared" ca="1" si="590"/>
        <v>0</v>
      </c>
      <c r="P749" s="262">
        <f t="shared" ca="1" si="590"/>
        <v>0</v>
      </c>
      <c r="Q749" s="262">
        <f t="shared" ca="1" si="590"/>
        <v>0</v>
      </c>
      <c r="R749" s="262">
        <f t="shared" ca="1" si="590"/>
        <v>0</v>
      </c>
      <c r="S749" s="262">
        <f t="shared" ca="1" si="590"/>
        <v>0</v>
      </c>
      <c r="T749" s="262">
        <f t="shared" ca="1" si="590"/>
        <v>0</v>
      </c>
      <c r="U749" s="262">
        <f t="shared" ca="1" si="590"/>
        <v>0</v>
      </c>
      <c r="V749" s="262">
        <f t="shared" ca="1" si="590"/>
        <v>0</v>
      </c>
      <c r="W749" s="262">
        <f t="shared" ca="1" si="590"/>
        <v>0</v>
      </c>
      <c r="X749" s="262">
        <f t="shared" ca="1" si="590"/>
        <v>0</v>
      </c>
      <c r="Y749" s="262">
        <f t="shared" ca="1" si="590"/>
        <v>0</v>
      </c>
      <c r="Z749" s="262">
        <f t="shared" ca="1" si="590"/>
        <v>0</v>
      </c>
      <c r="AA749" s="262">
        <f t="shared" ca="1" si="590"/>
        <v>0</v>
      </c>
      <c r="AB749" s="262">
        <f t="shared" ca="1" si="590"/>
        <v>0</v>
      </c>
    </row>
    <row r="750" spans="2:28" hidden="1" outlineLevel="1">
      <c r="B750" s="556">
        <f t="shared" si="580"/>
        <v>0</v>
      </c>
      <c r="C750" s="212" t="str">
        <f t="shared" si="580"/>
        <v xml:space="preserve">3 Bed / 2 Bath </v>
      </c>
      <c r="D750" s="260"/>
      <c r="E750" s="261">
        <f t="shared" ref="E750:AB750" ca="1" si="591">IF(E605=IFERROR(OFFSET(E605,0,-$R355)+0,0),0,-$M140)</f>
        <v>0</v>
      </c>
      <c r="F750" s="262">
        <f t="shared" ca="1" si="591"/>
        <v>0</v>
      </c>
      <c r="G750" s="262">
        <f t="shared" ca="1" si="591"/>
        <v>0</v>
      </c>
      <c r="H750" s="262">
        <f t="shared" ca="1" si="591"/>
        <v>0</v>
      </c>
      <c r="I750" s="262">
        <f t="shared" ca="1" si="591"/>
        <v>0</v>
      </c>
      <c r="J750" s="262">
        <f t="shared" ca="1" si="591"/>
        <v>0</v>
      </c>
      <c r="K750" s="262">
        <f t="shared" ca="1" si="591"/>
        <v>0</v>
      </c>
      <c r="L750" s="262">
        <f t="shared" ca="1" si="591"/>
        <v>0</v>
      </c>
      <c r="M750" s="262">
        <f t="shared" ca="1" si="591"/>
        <v>0</v>
      </c>
      <c r="N750" s="262">
        <f t="shared" ca="1" si="591"/>
        <v>0</v>
      </c>
      <c r="O750" s="262">
        <f t="shared" ca="1" si="591"/>
        <v>0</v>
      </c>
      <c r="P750" s="262">
        <f t="shared" ca="1" si="591"/>
        <v>0</v>
      </c>
      <c r="Q750" s="262">
        <f t="shared" ca="1" si="591"/>
        <v>0</v>
      </c>
      <c r="R750" s="262">
        <f t="shared" ca="1" si="591"/>
        <v>0</v>
      </c>
      <c r="S750" s="262">
        <f t="shared" ca="1" si="591"/>
        <v>0</v>
      </c>
      <c r="T750" s="262">
        <f t="shared" ca="1" si="591"/>
        <v>0</v>
      </c>
      <c r="U750" s="262">
        <f t="shared" ca="1" si="591"/>
        <v>0</v>
      </c>
      <c r="V750" s="262">
        <f t="shared" ca="1" si="591"/>
        <v>0</v>
      </c>
      <c r="W750" s="262">
        <f t="shared" ca="1" si="591"/>
        <v>0</v>
      </c>
      <c r="X750" s="262">
        <f t="shared" ca="1" si="591"/>
        <v>0</v>
      </c>
      <c r="Y750" s="262">
        <f t="shared" ca="1" si="591"/>
        <v>0</v>
      </c>
      <c r="Z750" s="262">
        <f t="shared" ca="1" si="591"/>
        <v>0</v>
      </c>
      <c r="AA750" s="262">
        <f t="shared" ca="1" si="591"/>
        <v>0</v>
      </c>
      <c r="AB750" s="262">
        <f t="shared" ca="1" si="591"/>
        <v>0</v>
      </c>
    </row>
    <row r="751" spans="2:28" hidden="1" outlineLevel="1">
      <c r="B751" s="556">
        <f t="shared" si="580"/>
        <v>0</v>
      </c>
      <c r="C751" s="212" t="str">
        <f t="shared" si="580"/>
        <v>3 Bed / 2 Bath House</v>
      </c>
      <c r="D751" s="260"/>
      <c r="E751" s="261">
        <f t="shared" ref="E751:AB751" ca="1" si="592">IF(E606=IFERROR(OFFSET(E606,0,-$R356)+0,0),0,-$M141)</f>
        <v>0</v>
      </c>
      <c r="F751" s="262">
        <f t="shared" ca="1" si="592"/>
        <v>0</v>
      </c>
      <c r="G751" s="262">
        <f t="shared" ca="1" si="592"/>
        <v>0</v>
      </c>
      <c r="H751" s="262">
        <f t="shared" ca="1" si="592"/>
        <v>0</v>
      </c>
      <c r="I751" s="262">
        <f t="shared" ca="1" si="592"/>
        <v>0</v>
      </c>
      <c r="J751" s="262">
        <f t="shared" ca="1" si="592"/>
        <v>0</v>
      </c>
      <c r="K751" s="262">
        <f t="shared" ca="1" si="592"/>
        <v>0</v>
      </c>
      <c r="L751" s="262">
        <f t="shared" ca="1" si="592"/>
        <v>0</v>
      </c>
      <c r="M751" s="262">
        <f t="shared" ca="1" si="592"/>
        <v>0</v>
      </c>
      <c r="N751" s="262">
        <f t="shared" ca="1" si="592"/>
        <v>0</v>
      </c>
      <c r="O751" s="262">
        <f t="shared" ca="1" si="592"/>
        <v>0</v>
      </c>
      <c r="P751" s="262">
        <f t="shared" ca="1" si="592"/>
        <v>0</v>
      </c>
      <c r="Q751" s="262">
        <f t="shared" ca="1" si="592"/>
        <v>0</v>
      </c>
      <c r="R751" s="262">
        <f t="shared" ca="1" si="592"/>
        <v>0</v>
      </c>
      <c r="S751" s="262">
        <f t="shared" ca="1" si="592"/>
        <v>0</v>
      </c>
      <c r="T751" s="262">
        <f t="shared" ca="1" si="592"/>
        <v>0</v>
      </c>
      <c r="U751" s="262">
        <f t="shared" ca="1" si="592"/>
        <v>0</v>
      </c>
      <c r="V751" s="262">
        <f t="shared" ca="1" si="592"/>
        <v>0</v>
      </c>
      <c r="W751" s="262">
        <f t="shared" ca="1" si="592"/>
        <v>0</v>
      </c>
      <c r="X751" s="262">
        <f t="shared" ca="1" si="592"/>
        <v>0</v>
      </c>
      <c r="Y751" s="262">
        <f t="shared" ca="1" si="592"/>
        <v>0</v>
      </c>
      <c r="Z751" s="262">
        <f t="shared" ca="1" si="592"/>
        <v>0</v>
      </c>
      <c r="AA751" s="262">
        <f t="shared" ca="1" si="592"/>
        <v>0</v>
      </c>
      <c r="AB751" s="262">
        <f t="shared" ca="1" si="592"/>
        <v>0</v>
      </c>
    </row>
    <row r="752" spans="2:28" hidden="1" outlineLevel="1">
      <c r="B752" s="556">
        <f t="shared" si="580"/>
        <v>0</v>
      </c>
      <c r="C752" s="212" t="str">
        <f t="shared" si="580"/>
        <v xml:space="preserve">3 Bed / 2 Bath </v>
      </c>
      <c r="D752" s="260"/>
      <c r="E752" s="261">
        <f t="shared" ref="E752:AB752" ca="1" si="593">IF(E607=IFERROR(OFFSET(E607,0,-$R357)+0,0),0,-$M142)</f>
        <v>0</v>
      </c>
      <c r="F752" s="262">
        <f t="shared" ca="1" si="593"/>
        <v>0</v>
      </c>
      <c r="G752" s="262">
        <f t="shared" ca="1" si="593"/>
        <v>0</v>
      </c>
      <c r="H752" s="262">
        <f t="shared" ca="1" si="593"/>
        <v>0</v>
      </c>
      <c r="I752" s="262">
        <f t="shared" ca="1" si="593"/>
        <v>0</v>
      </c>
      <c r="J752" s="262">
        <f t="shared" ca="1" si="593"/>
        <v>0</v>
      </c>
      <c r="K752" s="262">
        <f t="shared" ca="1" si="593"/>
        <v>0</v>
      </c>
      <c r="L752" s="262">
        <f t="shared" ca="1" si="593"/>
        <v>0</v>
      </c>
      <c r="M752" s="262">
        <f t="shared" ca="1" si="593"/>
        <v>0</v>
      </c>
      <c r="N752" s="262">
        <f t="shared" ca="1" si="593"/>
        <v>0</v>
      </c>
      <c r="O752" s="262">
        <f t="shared" ca="1" si="593"/>
        <v>0</v>
      </c>
      <c r="P752" s="262">
        <f t="shared" ca="1" si="593"/>
        <v>0</v>
      </c>
      <c r="Q752" s="262">
        <f t="shared" ca="1" si="593"/>
        <v>0</v>
      </c>
      <c r="R752" s="262">
        <f t="shared" ca="1" si="593"/>
        <v>0</v>
      </c>
      <c r="S752" s="262">
        <f t="shared" ca="1" si="593"/>
        <v>0</v>
      </c>
      <c r="T752" s="262">
        <f t="shared" ca="1" si="593"/>
        <v>0</v>
      </c>
      <c r="U752" s="262">
        <f t="shared" ca="1" si="593"/>
        <v>0</v>
      </c>
      <c r="V752" s="262">
        <f t="shared" ca="1" si="593"/>
        <v>0</v>
      </c>
      <c r="W752" s="262">
        <f t="shared" ca="1" si="593"/>
        <v>0</v>
      </c>
      <c r="X752" s="262">
        <f t="shared" ca="1" si="593"/>
        <v>0</v>
      </c>
      <c r="Y752" s="262">
        <f t="shared" ca="1" si="593"/>
        <v>0</v>
      </c>
      <c r="Z752" s="262">
        <f t="shared" ca="1" si="593"/>
        <v>0</v>
      </c>
      <c r="AA752" s="262">
        <f t="shared" ca="1" si="593"/>
        <v>0</v>
      </c>
      <c r="AB752" s="262">
        <f t="shared" ca="1" si="593"/>
        <v>0</v>
      </c>
    </row>
    <row r="753" spans="2:28" hidden="1" outlineLevel="1">
      <c r="B753" s="556">
        <f t="shared" si="580"/>
        <v>0</v>
      </c>
      <c r="C753" s="212" t="str">
        <f t="shared" si="580"/>
        <v xml:space="preserve">1 Bed / 1 Bath </v>
      </c>
      <c r="D753" s="260"/>
      <c r="E753" s="261">
        <f t="shared" ref="E753:AB753" ca="1" si="594">IF(E608=IFERROR(OFFSET(E608,0,-$R358)+0,0),0,-$M143)</f>
        <v>0</v>
      </c>
      <c r="F753" s="262">
        <f t="shared" ca="1" si="594"/>
        <v>0</v>
      </c>
      <c r="G753" s="262">
        <f t="shared" ca="1" si="594"/>
        <v>0</v>
      </c>
      <c r="H753" s="262">
        <f t="shared" ca="1" si="594"/>
        <v>0</v>
      </c>
      <c r="I753" s="262">
        <f t="shared" ca="1" si="594"/>
        <v>0</v>
      </c>
      <c r="J753" s="262">
        <f t="shared" ca="1" si="594"/>
        <v>0</v>
      </c>
      <c r="K753" s="262">
        <f t="shared" ca="1" si="594"/>
        <v>0</v>
      </c>
      <c r="L753" s="262">
        <f t="shared" ca="1" si="594"/>
        <v>0</v>
      </c>
      <c r="M753" s="262">
        <f t="shared" ca="1" si="594"/>
        <v>0</v>
      </c>
      <c r="N753" s="262">
        <f t="shared" ca="1" si="594"/>
        <v>0</v>
      </c>
      <c r="O753" s="262">
        <f t="shared" ca="1" si="594"/>
        <v>0</v>
      </c>
      <c r="P753" s="262">
        <f t="shared" ca="1" si="594"/>
        <v>0</v>
      </c>
      <c r="Q753" s="262">
        <f t="shared" ca="1" si="594"/>
        <v>0</v>
      </c>
      <c r="R753" s="262">
        <f t="shared" ca="1" si="594"/>
        <v>0</v>
      </c>
      <c r="S753" s="262">
        <f t="shared" ca="1" si="594"/>
        <v>0</v>
      </c>
      <c r="T753" s="262">
        <f t="shared" ca="1" si="594"/>
        <v>0</v>
      </c>
      <c r="U753" s="262">
        <f t="shared" ca="1" si="594"/>
        <v>0</v>
      </c>
      <c r="V753" s="262">
        <f t="shared" ca="1" si="594"/>
        <v>0</v>
      </c>
      <c r="W753" s="262">
        <f t="shared" ca="1" si="594"/>
        <v>0</v>
      </c>
      <c r="X753" s="262">
        <f t="shared" ca="1" si="594"/>
        <v>0</v>
      </c>
      <c r="Y753" s="262">
        <f t="shared" ca="1" si="594"/>
        <v>0</v>
      </c>
      <c r="Z753" s="262">
        <f t="shared" ca="1" si="594"/>
        <v>0</v>
      </c>
      <c r="AA753" s="262">
        <f t="shared" ca="1" si="594"/>
        <v>0</v>
      </c>
      <c r="AB753" s="262">
        <f t="shared" ca="1" si="594"/>
        <v>0</v>
      </c>
    </row>
    <row r="754" spans="2:28" hidden="1" outlineLevel="1">
      <c r="B754" s="556">
        <f t="shared" si="580"/>
        <v>0</v>
      </c>
      <c r="C754" s="212" t="str">
        <f t="shared" si="580"/>
        <v xml:space="preserve">2 Bed / 2 Bath </v>
      </c>
      <c r="D754" s="260"/>
      <c r="E754" s="261">
        <f t="shared" ref="E754:AB754" ca="1" si="595">IF(E609=IFERROR(OFFSET(E609,0,-$R359)+0,0),0,-$M144)</f>
        <v>0</v>
      </c>
      <c r="F754" s="262">
        <f t="shared" ca="1" si="595"/>
        <v>0</v>
      </c>
      <c r="G754" s="262">
        <f t="shared" ca="1" si="595"/>
        <v>0</v>
      </c>
      <c r="H754" s="262">
        <f t="shared" ca="1" si="595"/>
        <v>0</v>
      </c>
      <c r="I754" s="262">
        <f t="shared" ca="1" si="595"/>
        <v>0</v>
      </c>
      <c r="J754" s="262">
        <f t="shared" ca="1" si="595"/>
        <v>0</v>
      </c>
      <c r="K754" s="262">
        <f t="shared" ca="1" si="595"/>
        <v>0</v>
      </c>
      <c r="L754" s="262">
        <f t="shared" ca="1" si="595"/>
        <v>0</v>
      </c>
      <c r="M754" s="262">
        <f t="shared" ca="1" si="595"/>
        <v>0</v>
      </c>
      <c r="N754" s="262">
        <f t="shared" ca="1" si="595"/>
        <v>0</v>
      </c>
      <c r="O754" s="262">
        <f t="shared" ca="1" si="595"/>
        <v>0</v>
      </c>
      <c r="P754" s="262">
        <f t="shared" ca="1" si="595"/>
        <v>0</v>
      </c>
      <c r="Q754" s="262">
        <f t="shared" ca="1" si="595"/>
        <v>0</v>
      </c>
      <c r="R754" s="262">
        <f t="shared" ca="1" si="595"/>
        <v>0</v>
      </c>
      <c r="S754" s="262">
        <f t="shared" ca="1" si="595"/>
        <v>0</v>
      </c>
      <c r="T754" s="262">
        <f t="shared" ca="1" si="595"/>
        <v>0</v>
      </c>
      <c r="U754" s="262">
        <f t="shared" ca="1" si="595"/>
        <v>0</v>
      </c>
      <c r="V754" s="262">
        <f t="shared" ca="1" si="595"/>
        <v>0</v>
      </c>
      <c r="W754" s="262">
        <f t="shared" ca="1" si="595"/>
        <v>0</v>
      </c>
      <c r="X754" s="262">
        <f t="shared" ca="1" si="595"/>
        <v>0</v>
      </c>
      <c r="Y754" s="262">
        <f t="shared" ca="1" si="595"/>
        <v>0</v>
      </c>
      <c r="Z754" s="262">
        <f t="shared" ca="1" si="595"/>
        <v>0</v>
      </c>
      <c r="AA754" s="262">
        <f t="shared" ca="1" si="595"/>
        <v>0</v>
      </c>
      <c r="AB754" s="262">
        <f t="shared" ca="1" si="595"/>
        <v>0</v>
      </c>
    </row>
    <row r="755" spans="2:28" hidden="1" outlineLevel="1">
      <c r="B755" s="556">
        <f t="shared" si="580"/>
        <v>0</v>
      </c>
      <c r="C755" s="212" t="str">
        <f t="shared" si="580"/>
        <v xml:space="preserve">4 Bed / 2 Bath Penthouse </v>
      </c>
      <c r="D755" s="260"/>
      <c r="E755" s="261">
        <f t="shared" ref="E755:AB755" ca="1" si="596">IF(E610=IFERROR(OFFSET(E610,0,-$R360)+0,0),0,-$M145)</f>
        <v>0</v>
      </c>
      <c r="F755" s="262">
        <f t="shared" ca="1" si="596"/>
        <v>0</v>
      </c>
      <c r="G755" s="262">
        <f t="shared" ca="1" si="596"/>
        <v>0</v>
      </c>
      <c r="H755" s="262">
        <f t="shared" ca="1" si="596"/>
        <v>0</v>
      </c>
      <c r="I755" s="262">
        <f t="shared" ca="1" si="596"/>
        <v>0</v>
      </c>
      <c r="J755" s="262">
        <f t="shared" ca="1" si="596"/>
        <v>0</v>
      </c>
      <c r="K755" s="262">
        <f t="shared" ca="1" si="596"/>
        <v>0</v>
      </c>
      <c r="L755" s="262">
        <f t="shared" ca="1" si="596"/>
        <v>0</v>
      </c>
      <c r="M755" s="262">
        <f t="shared" ca="1" si="596"/>
        <v>0</v>
      </c>
      <c r="N755" s="262">
        <f t="shared" ca="1" si="596"/>
        <v>0</v>
      </c>
      <c r="O755" s="262">
        <f t="shared" ca="1" si="596"/>
        <v>0</v>
      </c>
      <c r="P755" s="262">
        <f t="shared" ca="1" si="596"/>
        <v>0</v>
      </c>
      <c r="Q755" s="262">
        <f t="shared" ca="1" si="596"/>
        <v>0</v>
      </c>
      <c r="R755" s="262">
        <f t="shared" ca="1" si="596"/>
        <v>0</v>
      </c>
      <c r="S755" s="262">
        <f t="shared" ca="1" si="596"/>
        <v>0</v>
      </c>
      <c r="T755" s="262">
        <f t="shared" ca="1" si="596"/>
        <v>0</v>
      </c>
      <c r="U755" s="262">
        <f t="shared" ca="1" si="596"/>
        <v>0</v>
      </c>
      <c r="V755" s="262">
        <f t="shared" ca="1" si="596"/>
        <v>0</v>
      </c>
      <c r="W755" s="262">
        <f t="shared" ca="1" si="596"/>
        <v>0</v>
      </c>
      <c r="X755" s="262">
        <f t="shared" ca="1" si="596"/>
        <v>0</v>
      </c>
      <c r="Y755" s="262">
        <f t="shared" ca="1" si="596"/>
        <v>0</v>
      </c>
      <c r="Z755" s="262">
        <f t="shared" ca="1" si="596"/>
        <v>0</v>
      </c>
      <c r="AA755" s="262">
        <f t="shared" ca="1" si="596"/>
        <v>0</v>
      </c>
      <c r="AB755" s="262">
        <f t="shared" ca="1" si="596"/>
        <v>0</v>
      </c>
    </row>
    <row r="756" spans="2:28" hidden="1" outlineLevel="1">
      <c r="B756" s="556">
        <f t="shared" si="580"/>
        <v>0</v>
      </c>
      <c r="C756" s="212" t="str">
        <f t="shared" si="580"/>
        <v xml:space="preserve">2 Bed / 2 Bath </v>
      </c>
      <c r="D756" s="260"/>
      <c r="E756" s="261">
        <f t="shared" ref="E756:AB756" ca="1" si="597">IF(E611=IFERROR(OFFSET(E611,0,-$R361)+0,0),0,-$M146)</f>
        <v>0</v>
      </c>
      <c r="F756" s="262">
        <f t="shared" ca="1" si="597"/>
        <v>0</v>
      </c>
      <c r="G756" s="262">
        <f t="shared" ca="1" si="597"/>
        <v>0</v>
      </c>
      <c r="H756" s="262">
        <f t="shared" ca="1" si="597"/>
        <v>0</v>
      </c>
      <c r="I756" s="262">
        <f t="shared" ca="1" si="597"/>
        <v>0</v>
      </c>
      <c r="J756" s="262">
        <f t="shared" ca="1" si="597"/>
        <v>0</v>
      </c>
      <c r="K756" s="262">
        <f t="shared" ca="1" si="597"/>
        <v>0</v>
      </c>
      <c r="L756" s="262">
        <f t="shared" ca="1" si="597"/>
        <v>0</v>
      </c>
      <c r="M756" s="262">
        <f t="shared" ca="1" si="597"/>
        <v>0</v>
      </c>
      <c r="N756" s="262">
        <f t="shared" ca="1" si="597"/>
        <v>0</v>
      </c>
      <c r="O756" s="262">
        <f t="shared" ca="1" si="597"/>
        <v>0</v>
      </c>
      <c r="P756" s="262">
        <f t="shared" ca="1" si="597"/>
        <v>0</v>
      </c>
      <c r="Q756" s="262">
        <f t="shared" ca="1" si="597"/>
        <v>0</v>
      </c>
      <c r="R756" s="262">
        <f t="shared" ca="1" si="597"/>
        <v>0</v>
      </c>
      <c r="S756" s="262">
        <f t="shared" ca="1" si="597"/>
        <v>0</v>
      </c>
      <c r="T756" s="262">
        <f t="shared" ca="1" si="597"/>
        <v>0</v>
      </c>
      <c r="U756" s="262">
        <f t="shared" ca="1" si="597"/>
        <v>0</v>
      </c>
      <c r="V756" s="262">
        <f t="shared" ca="1" si="597"/>
        <v>0</v>
      </c>
      <c r="W756" s="262">
        <f t="shared" ca="1" si="597"/>
        <v>0</v>
      </c>
      <c r="X756" s="262">
        <f t="shared" ca="1" si="597"/>
        <v>0</v>
      </c>
      <c r="Y756" s="262">
        <f t="shared" ca="1" si="597"/>
        <v>0</v>
      </c>
      <c r="Z756" s="262">
        <f t="shared" ca="1" si="597"/>
        <v>0</v>
      </c>
      <c r="AA756" s="262">
        <f t="shared" ca="1" si="597"/>
        <v>0</v>
      </c>
      <c r="AB756" s="262">
        <f t="shared" ca="1" si="597"/>
        <v>0</v>
      </c>
    </row>
    <row r="757" spans="2:28" hidden="1" outlineLevel="1">
      <c r="B757" s="556">
        <f t="shared" si="580"/>
        <v>0</v>
      </c>
      <c r="C757" s="212">
        <f t="shared" si="580"/>
        <v>0</v>
      </c>
      <c r="D757" s="260"/>
      <c r="E757" s="261">
        <f t="shared" ref="E757:AB757" ca="1" si="598">IF(E612=IFERROR(OFFSET(E612,0,-$R362)+0,0),0,-$M147)</f>
        <v>0</v>
      </c>
      <c r="F757" s="262">
        <f t="shared" ca="1" si="598"/>
        <v>0</v>
      </c>
      <c r="G757" s="262">
        <f t="shared" ca="1" si="598"/>
        <v>0</v>
      </c>
      <c r="H757" s="262">
        <f t="shared" ca="1" si="598"/>
        <v>0</v>
      </c>
      <c r="I757" s="262">
        <f t="shared" ca="1" si="598"/>
        <v>0</v>
      </c>
      <c r="J757" s="262">
        <f t="shared" ca="1" si="598"/>
        <v>0</v>
      </c>
      <c r="K757" s="262">
        <f t="shared" ca="1" si="598"/>
        <v>0</v>
      </c>
      <c r="L757" s="262">
        <f t="shared" ca="1" si="598"/>
        <v>0</v>
      </c>
      <c r="M757" s="262">
        <f t="shared" ca="1" si="598"/>
        <v>0</v>
      </c>
      <c r="N757" s="262">
        <f t="shared" ca="1" si="598"/>
        <v>0</v>
      </c>
      <c r="O757" s="262">
        <f t="shared" ca="1" si="598"/>
        <v>0</v>
      </c>
      <c r="P757" s="262">
        <f t="shared" ca="1" si="598"/>
        <v>0</v>
      </c>
      <c r="Q757" s="262">
        <f t="shared" ca="1" si="598"/>
        <v>0</v>
      </c>
      <c r="R757" s="262">
        <f t="shared" ca="1" si="598"/>
        <v>0</v>
      </c>
      <c r="S757" s="262">
        <f t="shared" ca="1" si="598"/>
        <v>0</v>
      </c>
      <c r="T757" s="262">
        <f t="shared" ca="1" si="598"/>
        <v>0</v>
      </c>
      <c r="U757" s="262">
        <f t="shared" ca="1" si="598"/>
        <v>0</v>
      </c>
      <c r="V757" s="262">
        <f t="shared" ca="1" si="598"/>
        <v>0</v>
      </c>
      <c r="W757" s="262">
        <f t="shared" ca="1" si="598"/>
        <v>0</v>
      </c>
      <c r="X757" s="262">
        <f t="shared" ca="1" si="598"/>
        <v>0</v>
      </c>
      <c r="Y757" s="262">
        <f t="shared" ca="1" si="598"/>
        <v>0</v>
      </c>
      <c r="Z757" s="262">
        <f t="shared" ca="1" si="598"/>
        <v>0</v>
      </c>
      <c r="AA757" s="262">
        <f t="shared" ca="1" si="598"/>
        <v>0</v>
      </c>
      <c r="AB757" s="262">
        <f t="shared" ca="1" si="598"/>
        <v>0</v>
      </c>
    </row>
    <row r="758" spans="2:28" hidden="1" outlineLevel="1">
      <c r="B758" s="556">
        <f t="shared" si="580"/>
        <v>0</v>
      </c>
      <c r="C758" s="212">
        <f t="shared" si="580"/>
        <v>0</v>
      </c>
      <c r="D758" s="260"/>
      <c r="E758" s="261">
        <f t="shared" ref="E758:AB758" ca="1" si="599">IF(E613=IFERROR(OFFSET(E613,0,-$R363)+0,0),0,-$M148)</f>
        <v>0</v>
      </c>
      <c r="F758" s="262">
        <f t="shared" ca="1" si="599"/>
        <v>0</v>
      </c>
      <c r="G758" s="262">
        <f t="shared" ca="1" si="599"/>
        <v>0</v>
      </c>
      <c r="H758" s="262">
        <f t="shared" ca="1" si="599"/>
        <v>0</v>
      </c>
      <c r="I758" s="262">
        <f t="shared" ca="1" si="599"/>
        <v>0</v>
      </c>
      <c r="J758" s="262">
        <f t="shared" ca="1" si="599"/>
        <v>0</v>
      </c>
      <c r="K758" s="262">
        <f t="shared" ca="1" si="599"/>
        <v>0</v>
      </c>
      <c r="L758" s="262">
        <f t="shared" ca="1" si="599"/>
        <v>0</v>
      </c>
      <c r="M758" s="262">
        <f t="shared" ca="1" si="599"/>
        <v>0</v>
      </c>
      <c r="N758" s="262">
        <f t="shared" ca="1" si="599"/>
        <v>0</v>
      </c>
      <c r="O758" s="262">
        <f t="shared" ca="1" si="599"/>
        <v>0</v>
      </c>
      <c r="P758" s="262">
        <f t="shared" ca="1" si="599"/>
        <v>0</v>
      </c>
      <c r="Q758" s="262">
        <f t="shared" ca="1" si="599"/>
        <v>0</v>
      </c>
      <c r="R758" s="262">
        <f t="shared" ca="1" si="599"/>
        <v>0</v>
      </c>
      <c r="S758" s="262">
        <f t="shared" ca="1" si="599"/>
        <v>0</v>
      </c>
      <c r="T758" s="262">
        <f t="shared" ca="1" si="599"/>
        <v>0</v>
      </c>
      <c r="U758" s="262">
        <f t="shared" ca="1" si="599"/>
        <v>0</v>
      </c>
      <c r="V758" s="262">
        <f t="shared" ca="1" si="599"/>
        <v>0</v>
      </c>
      <c r="W758" s="262">
        <f t="shared" ca="1" si="599"/>
        <v>0</v>
      </c>
      <c r="X758" s="262">
        <f t="shared" ca="1" si="599"/>
        <v>0</v>
      </c>
      <c r="Y758" s="262">
        <f t="shared" ca="1" si="599"/>
        <v>0</v>
      </c>
      <c r="Z758" s="262">
        <f t="shared" ca="1" si="599"/>
        <v>0</v>
      </c>
      <c r="AA758" s="262">
        <f t="shared" ca="1" si="599"/>
        <v>0</v>
      </c>
      <c r="AB758" s="262">
        <f t="shared" ca="1" si="599"/>
        <v>0</v>
      </c>
    </row>
    <row r="759" spans="2:28" hidden="1" outlineLevel="1">
      <c r="B759" s="556">
        <f t="shared" si="580"/>
        <v>0</v>
      </c>
      <c r="C759" s="212">
        <f t="shared" si="580"/>
        <v>0</v>
      </c>
      <c r="D759" s="260"/>
      <c r="E759" s="261">
        <f t="shared" ref="E759:AB759" ca="1" si="600">IF(E614=IFERROR(OFFSET(E614,0,-$R364)+0,0),0,-$M149)</f>
        <v>0</v>
      </c>
      <c r="F759" s="262">
        <f t="shared" ca="1" si="600"/>
        <v>0</v>
      </c>
      <c r="G759" s="262">
        <f t="shared" ca="1" si="600"/>
        <v>0</v>
      </c>
      <c r="H759" s="262">
        <f t="shared" ca="1" si="600"/>
        <v>0</v>
      </c>
      <c r="I759" s="262">
        <f t="shared" ca="1" si="600"/>
        <v>0</v>
      </c>
      <c r="J759" s="262">
        <f t="shared" ca="1" si="600"/>
        <v>0</v>
      </c>
      <c r="K759" s="262">
        <f t="shared" ca="1" si="600"/>
        <v>0</v>
      </c>
      <c r="L759" s="262">
        <f t="shared" ca="1" si="600"/>
        <v>0</v>
      </c>
      <c r="M759" s="262">
        <f t="shared" ca="1" si="600"/>
        <v>0</v>
      </c>
      <c r="N759" s="262">
        <f t="shared" ca="1" si="600"/>
        <v>0</v>
      </c>
      <c r="O759" s="262">
        <f t="shared" ca="1" si="600"/>
        <v>0</v>
      </c>
      <c r="P759" s="262">
        <f t="shared" ca="1" si="600"/>
        <v>0</v>
      </c>
      <c r="Q759" s="262">
        <f t="shared" ca="1" si="600"/>
        <v>0</v>
      </c>
      <c r="R759" s="262">
        <f t="shared" ca="1" si="600"/>
        <v>0</v>
      </c>
      <c r="S759" s="262">
        <f t="shared" ca="1" si="600"/>
        <v>0</v>
      </c>
      <c r="T759" s="262">
        <f t="shared" ca="1" si="600"/>
        <v>0</v>
      </c>
      <c r="U759" s="262">
        <f t="shared" ca="1" si="600"/>
        <v>0</v>
      </c>
      <c r="V759" s="262">
        <f t="shared" ca="1" si="600"/>
        <v>0</v>
      </c>
      <c r="W759" s="262">
        <f t="shared" ca="1" si="600"/>
        <v>0</v>
      </c>
      <c r="X759" s="262">
        <f t="shared" ca="1" si="600"/>
        <v>0</v>
      </c>
      <c r="Y759" s="262">
        <f t="shared" ca="1" si="600"/>
        <v>0</v>
      </c>
      <c r="Z759" s="262">
        <f t="shared" ca="1" si="600"/>
        <v>0</v>
      </c>
      <c r="AA759" s="262">
        <f t="shared" ca="1" si="600"/>
        <v>0</v>
      </c>
      <c r="AB759" s="262">
        <f t="shared" ca="1" si="600"/>
        <v>0</v>
      </c>
    </row>
    <row r="760" spans="2:28" hidden="1" outlineLevel="1">
      <c r="B760" s="556">
        <f t="shared" si="580"/>
        <v>0</v>
      </c>
      <c r="C760" s="212">
        <f t="shared" si="580"/>
        <v>0</v>
      </c>
      <c r="D760" s="260"/>
      <c r="E760" s="261">
        <f t="shared" ref="E760:AB760" ca="1" si="601">IF(E615=IFERROR(OFFSET(E615,0,-$R365)+0,0),0,-$M150)</f>
        <v>0</v>
      </c>
      <c r="F760" s="262">
        <f t="shared" ca="1" si="601"/>
        <v>0</v>
      </c>
      <c r="G760" s="262">
        <f t="shared" ca="1" si="601"/>
        <v>0</v>
      </c>
      <c r="H760" s="262">
        <f t="shared" ca="1" si="601"/>
        <v>0</v>
      </c>
      <c r="I760" s="262">
        <f t="shared" ca="1" si="601"/>
        <v>0</v>
      </c>
      <c r="J760" s="262">
        <f t="shared" ca="1" si="601"/>
        <v>0</v>
      </c>
      <c r="K760" s="262">
        <f t="shared" ca="1" si="601"/>
        <v>0</v>
      </c>
      <c r="L760" s="262">
        <f t="shared" ca="1" si="601"/>
        <v>0</v>
      </c>
      <c r="M760" s="262">
        <f t="shared" ca="1" si="601"/>
        <v>0</v>
      </c>
      <c r="N760" s="262">
        <f t="shared" ca="1" si="601"/>
        <v>0</v>
      </c>
      <c r="O760" s="262">
        <f t="shared" ca="1" si="601"/>
        <v>0</v>
      </c>
      <c r="P760" s="262">
        <f t="shared" ca="1" si="601"/>
        <v>0</v>
      </c>
      <c r="Q760" s="262">
        <f t="shared" ca="1" si="601"/>
        <v>0</v>
      </c>
      <c r="R760" s="262">
        <f t="shared" ca="1" si="601"/>
        <v>0</v>
      </c>
      <c r="S760" s="262">
        <f t="shared" ca="1" si="601"/>
        <v>0</v>
      </c>
      <c r="T760" s="262">
        <f t="shared" ca="1" si="601"/>
        <v>0</v>
      </c>
      <c r="U760" s="262">
        <f t="shared" ca="1" si="601"/>
        <v>0</v>
      </c>
      <c r="V760" s="262">
        <f t="shared" ca="1" si="601"/>
        <v>0</v>
      </c>
      <c r="W760" s="262">
        <f t="shared" ca="1" si="601"/>
        <v>0</v>
      </c>
      <c r="X760" s="262">
        <f t="shared" ca="1" si="601"/>
        <v>0</v>
      </c>
      <c r="Y760" s="262">
        <f t="shared" ca="1" si="601"/>
        <v>0</v>
      </c>
      <c r="Z760" s="262">
        <f t="shared" ca="1" si="601"/>
        <v>0</v>
      </c>
      <c r="AA760" s="262">
        <f t="shared" ca="1" si="601"/>
        <v>0</v>
      </c>
      <c r="AB760" s="262">
        <f t="shared" ca="1" si="601"/>
        <v>0</v>
      </c>
    </row>
    <row r="761" spans="2:28" hidden="1" outlineLevel="1">
      <c r="B761" s="556">
        <f t="shared" si="580"/>
        <v>0</v>
      </c>
      <c r="C761" s="212">
        <f t="shared" si="580"/>
        <v>0</v>
      </c>
      <c r="D761" s="260"/>
      <c r="E761" s="261">
        <f t="shared" ref="E761:AB761" ca="1" si="602">IF(E616=IFERROR(OFFSET(E616,0,-$R366)+0,0),0,-$M151)</f>
        <v>0</v>
      </c>
      <c r="F761" s="262">
        <f t="shared" ca="1" si="602"/>
        <v>0</v>
      </c>
      <c r="G761" s="262">
        <f t="shared" ca="1" si="602"/>
        <v>0</v>
      </c>
      <c r="H761" s="262">
        <f t="shared" ca="1" si="602"/>
        <v>0</v>
      </c>
      <c r="I761" s="262">
        <f t="shared" ca="1" si="602"/>
        <v>0</v>
      </c>
      <c r="J761" s="262">
        <f t="shared" ca="1" si="602"/>
        <v>0</v>
      </c>
      <c r="K761" s="262">
        <f t="shared" ca="1" si="602"/>
        <v>0</v>
      </c>
      <c r="L761" s="262">
        <f t="shared" ca="1" si="602"/>
        <v>0</v>
      </c>
      <c r="M761" s="262">
        <f t="shared" ca="1" si="602"/>
        <v>0</v>
      </c>
      <c r="N761" s="262">
        <f t="shared" ca="1" si="602"/>
        <v>0</v>
      </c>
      <c r="O761" s="262">
        <f t="shared" ca="1" si="602"/>
        <v>0</v>
      </c>
      <c r="P761" s="262">
        <f t="shared" ca="1" si="602"/>
        <v>0</v>
      </c>
      <c r="Q761" s="262">
        <f t="shared" ca="1" si="602"/>
        <v>0</v>
      </c>
      <c r="R761" s="262">
        <f t="shared" ca="1" si="602"/>
        <v>0</v>
      </c>
      <c r="S761" s="262">
        <f t="shared" ca="1" si="602"/>
        <v>0</v>
      </c>
      <c r="T761" s="262">
        <f t="shared" ca="1" si="602"/>
        <v>0</v>
      </c>
      <c r="U761" s="262">
        <f t="shared" ca="1" si="602"/>
        <v>0</v>
      </c>
      <c r="V761" s="262">
        <f t="shared" ca="1" si="602"/>
        <v>0</v>
      </c>
      <c r="W761" s="262">
        <f t="shared" ca="1" si="602"/>
        <v>0</v>
      </c>
      <c r="X761" s="262">
        <f t="shared" ca="1" si="602"/>
        <v>0</v>
      </c>
      <c r="Y761" s="262">
        <f t="shared" ca="1" si="602"/>
        <v>0</v>
      </c>
      <c r="Z761" s="262">
        <f t="shared" ca="1" si="602"/>
        <v>0</v>
      </c>
      <c r="AA761" s="262">
        <f t="shared" ca="1" si="602"/>
        <v>0</v>
      </c>
      <c r="AB761" s="262">
        <f t="shared" ca="1" si="602"/>
        <v>0</v>
      </c>
    </row>
    <row r="762" spans="2:28" hidden="1" outlineLevel="1">
      <c r="B762" s="556">
        <f t="shared" si="580"/>
        <v>0</v>
      </c>
      <c r="C762" s="212">
        <f t="shared" si="580"/>
        <v>0</v>
      </c>
      <c r="D762" s="260"/>
      <c r="E762" s="261">
        <f t="shared" ref="E762:AB762" ca="1" si="603">IF(E617=IFERROR(OFFSET(E617,0,-$R367)+0,0),0,-$M152)</f>
        <v>0</v>
      </c>
      <c r="F762" s="262">
        <f t="shared" ca="1" si="603"/>
        <v>0</v>
      </c>
      <c r="G762" s="262">
        <f t="shared" ca="1" si="603"/>
        <v>0</v>
      </c>
      <c r="H762" s="262">
        <f t="shared" ca="1" si="603"/>
        <v>0</v>
      </c>
      <c r="I762" s="262">
        <f t="shared" ca="1" si="603"/>
        <v>0</v>
      </c>
      <c r="J762" s="262">
        <f t="shared" ca="1" si="603"/>
        <v>0</v>
      </c>
      <c r="K762" s="262">
        <f t="shared" ca="1" si="603"/>
        <v>0</v>
      </c>
      <c r="L762" s="262">
        <f t="shared" ca="1" si="603"/>
        <v>0</v>
      </c>
      <c r="M762" s="262">
        <f t="shared" ca="1" si="603"/>
        <v>0</v>
      </c>
      <c r="N762" s="262">
        <f t="shared" ca="1" si="603"/>
        <v>0</v>
      </c>
      <c r="O762" s="262">
        <f t="shared" ca="1" si="603"/>
        <v>0</v>
      </c>
      <c r="P762" s="262">
        <f t="shared" ca="1" si="603"/>
        <v>0</v>
      </c>
      <c r="Q762" s="262">
        <f t="shared" ca="1" si="603"/>
        <v>0</v>
      </c>
      <c r="R762" s="262">
        <f t="shared" ca="1" si="603"/>
        <v>0</v>
      </c>
      <c r="S762" s="262">
        <f t="shared" ca="1" si="603"/>
        <v>0</v>
      </c>
      <c r="T762" s="262">
        <f t="shared" ca="1" si="603"/>
        <v>0</v>
      </c>
      <c r="U762" s="262">
        <f t="shared" ca="1" si="603"/>
        <v>0</v>
      </c>
      <c r="V762" s="262">
        <f t="shared" ca="1" si="603"/>
        <v>0</v>
      </c>
      <c r="W762" s="262">
        <f t="shared" ca="1" si="603"/>
        <v>0</v>
      </c>
      <c r="X762" s="262">
        <f t="shared" ca="1" si="603"/>
        <v>0</v>
      </c>
      <c r="Y762" s="262">
        <f t="shared" ca="1" si="603"/>
        <v>0</v>
      </c>
      <c r="Z762" s="262">
        <f t="shared" ca="1" si="603"/>
        <v>0</v>
      </c>
      <c r="AA762" s="262">
        <f t="shared" ca="1" si="603"/>
        <v>0</v>
      </c>
      <c r="AB762" s="262">
        <f t="shared" ca="1" si="603"/>
        <v>0</v>
      </c>
    </row>
    <row r="763" spans="2:28" hidden="1" outlineLevel="1">
      <c r="B763" s="556">
        <f t="shared" si="580"/>
        <v>0</v>
      </c>
      <c r="C763" s="212">
        <f t="shared" si="580"/>
        <v>0</v>
      </c>
      <c r="D763" s="260"/>
      <c r="E763" s="261">
        <f t="shared" ref="E763:AB763" ca="1" si="604">IF(E618=IFERROR(OFFSET(E618,0,-$R368)+0,0),0,-$M153)</f>
        <v>0</v>
      </c>
      <c r="F763" s="262">
        <f t="shared" ca="1" si="604"/>
        <v>0</v>
      </c>
      <c r="G763" s="262">
        <f t="shared" ca="1" si="604"/>
        <v>0</v>
      </c>
      <c r="H763" s="262">
        <f t="shared" ca="1" si="604"/>
        <v>0</v>
      </c>
      <c r="I763" s="262">
        <f t="shared" ca="1" si="604"/>
        <v>0</v>
      </c>
      <c r="J763" s="262">
        <f t="shared" ca="1" si="604"/>
        <v>0</v>
      </c>
      <c r="K763" s="262">
        <f t="shared" ca="1" si="604"/>
        <v>0</v>
      </c>
      <c r="L763" s="262">
        <f t="shared" ca="1" si="604"/>
        <v>0</v>
      </c>
      <c r="M763" s="262">
        <f t="shared" ca="1" si="604"/>
        <v>0</v>
      </c>
      <c r="N763" s="262">
        <f t="shared" ca="1" si="604"/>
        <v>0</v>
      </c>
      <c r="O763" s="262">
        <f t="shared" ca="1" si="604"/>
        <v>0</v>
      </c>
      <c r="P763" s="262">
        <f t="shared" ca="1" si="604"/>
        <v>0</v>
      </c>
      <c r="Q763" s="262">
        <f t="shared" ca="1" si="604"/>
        <v>0</v>
      </c>
      <c r="R763" s="262">
        <f t="shared" ca="1" si="604"/>
        <v>0</v>
      </c>
      <c r="S763" s="262">
        <f t="shared" ca="1" si="604"/>
        <v>0</v>
      </c>
      <c r="T763" s="262">
        <f t="shared" ca="1" si="604"/>
        <v>0</v>
      </c>
      <c r="U763" s="262">
        <f t="shared" ca="1" si="604"/>
        <v>0</v>
      </c>
      <c r="V763" s="262">
        <f t="shared" ca="1" si="604"/>
        <v>0</v>
      </c>
      <c r="W763" s="262">
        <f t="shared" ca="1" si="604"/>
        <v>0</v>
      </c>
      <c r="X763" s="262">
        <f t="shared" ca="1" si="604"/>
        <v>0</v>
      </c>
      <c r="Y763" s="262">
        <f t="shared" ca="1" si="604"/>
        <v>0</v>
      </c>
      <c r="Z763" s="262">
        <f t="shared" ca="1" si="604"/>
        <v>0</v>
      </c>
      <c r="AA763" s="262">
        <f t="shared" ca="1" si="604"/>
        <v>0</v>
      </c>
      <c r="AB763" s="262">
        <f t="shared" ca="1" si="604"/>
        <v>0</v>
      </c>
    </row>
    <row r="764" spans="2:28" hidden="1" outlineLevel="1">
      <c r="B764" s="556">
        <f t="shared" si="580"/>
        <v>0</v>
      </c>
      <c r="C764" s="212">
        <f t="shared" si="580"/>
        <v>0</v>
      </c>
      <c r="D764" s="260"/>
      <c r="E764" s="261">
        <f t="shared" ref="E764:AB764" ca="1" si="605">IF(E619=IFERROR(OFFSET(E619,0,-$R369)+0,0),0,-$M154)</f>
        <v>0</v>
      </c>
      <c r="F764" s="262">
        <f t="shared" ca="1" si="605"/>
        <v>0</v>
      </c>
      <c r="G764" s="262">
        <f t="shared" ca="1" si="605"/>
        <v>0</v>
      </c>
      <c r="H764" s="262">
        <f t="shared" ca="1" si="605"/>
        <v>0</v>
      </c>
      <c r="I764" s="262">
        <f t="shared" ca="1" si="605"/>
        <v>0</v>
      </c>
      <c r="J764" s="262">
        <f t="shared" ca="1" si="605"/>
        <v>0</v>
      </c>
      <c r="K764" s="262">
        <f t="shared" ca="1" si="605"/>
        <v>0</v>
      </c>
      <c r="L764" s="262">
        <f t="shared" ca="1" si="605"/>
        <v>0</v>
      </c>
      <c r="M764" s="262">
        <f t="shared" ca="1" si="605"/>
        <v>0</v>
      </c>
      <c r="N764" s="262">
        <f t="shared" ca="1" si="605"/>
        <v>0</v>
      </c>
      <c r="O764" s="262">
        <f t="shared" ca="1" si="605"/>
        <v>0</v>
      </c>
      <c r="P764" s="262">
        <f t="shared" ca="1" si="605"/>
        <v>0</v>
      </c>
      <c r="Q764" s="262">
        <f t="shared" ca="1" si="605"/>
        <v>0</v>
      </c>
      <c r="R764" s="262">
        <f t="shared" ca="1" si="605"/>
        <v>0</v>
      </c>
      <c r="S764" s="262">
        <f t="shared" ca="1" si="605"/>
        <v>0</v>
      </c>
      <c r="T764" s="262">
        <f t="shared" ca="1" si="605"/>
        <v>0</v>
      </c>
      <c r="U764" s="262">
        <f t="shared" ca="1" si="605"/>
        <v>0</v>
      </c>
      <c r="V764" s="262">
        <f t="shared" ca="1" si="605"/>
        <v>0</v>
      </c>
      <c r="W764" s="262">
        <f t="shared" ca="1" si="605"/>
        <v>0</v>
      </c>
      <c r="X764" s="262">
        <f t="shared" ca="1" si="605"/>
        <v>0</v>
      </c>
      <c r="Y764" s="262">
        <f t="shared" ca="1" si="605"/>
        <v>0</v>
      </c>
      <c r="Z764" s="262">
        <f t="shared" ca="1" si="605"/>
        <v>0</v>
      </c>
      <c r="AA764" s="262">
        <f t="shared" ca="1" si="605"/>
        <v>0</v>
      </c>
      <c r="AB764" s="262">
        <f t="shared" ca="1" si="605"/>
        <v>0</v>
      </c>
    </row>
    <row r="765" spans="2:28" hidden="1" outlineLevel="1">
      <c r="B765" s="556">
        <f t="shared" si="580"/>
        <v>0</v>
      </c>
      <c r="C765" s="212">
        <f t="shared" si="580"/>
        <v>0</v>
      </c>
      <c r="D765" s="260"/>
      <c r="E765" s="261">
        <f t="shared" ref="E765:AB765" ca="1" si="606">IF(E620=IFERROR(OFFSET(E620,0,-$R370)+0,0),0,-$M155)</f>
        <v>0</v>
      </c>
      <c r="F765" s="262">
        <f t="shared" ca="1" si="606"/>
        <v>0</v>
      </c>
      <c r="G765" s="262">
        <f t="shared" ca="1" si="606"/>
        <v>0</v>
      </c>
      <c r="H765" s="262">
        <f t="shared" ca="1" si="606"/>
        <v>0</v>
      </c>
      <c r="I765" s="262">
        <f t="shared" ca="1" si="606"/>
        <v>0</v>
      </c>
      <c r="J765" s="262">
        <f t="shared" ca="1" si="606"/>
        <v>0</v>
      </c>
      <c r="K765" s="262">
        <f t="shared" ca="1" si="606"/>
        <v>0</v>
      </c>
      <c r="L765" s="262">
        <f t="shared" ca="1" si="606"/>
        <v>0</v>
      </c>
      <c r="M765" s="262">
        <f t="shared" ca="1" si="606"/>
        <v>0</v>
      </c>
      <c r="N765" s="262">
        <f t="shared" ca="1" si="606"/>
        <v>0</v>
      </c>
      <c r="O765" s="262">
        <f t="shared" ca="1" si="606"/>
        <v>0</v>
      </c>
      <c r="P765" s="262">
        <f t="shared" ca="1" si="606"/>
        <v>0</v>
      </c>
      <c r="Q765" s="262">
        <f t="shared" ca="1" si="606"/>
        <v>0</v>
      </c>
      <c r="R765" s="262">
        <f t="shared" ca="1" si="606"/>
        <v>0</v>
      </c>
      <c r="S765" s="262">
        <f t="shared" ca="1" si="606"/>
        <v>0</v>
      </c>
      <c r="T765" s="262">
        <f t="shared" ca="1" si="606"/>
        <v>0</v>
      </c>
      <c r="U765" s="262">
        <f t="shared" ca="1" si="606"/>
        <v>0</v>
      </c>
      <c r="V765" s="262">
        <f t="shared" ca="1" si="606"/>
        <v>0</v>
      </c>
      <c r="W765" s="262">
        <f t="shared" ca="1" si="606"/>
        <v>0</v>
      </c>
      <c r="X765" s="262">
        <f t="shared" ca="1" si="606"/>
        <v>0</v>
      </c>
      <c r="Y765" s="262">
        <f t="shared" ca="1" si="606"/>
        <v>0</v>
      </c>
      <c r="Z765" s="262">
        <f t="shared" ca="1" si="606"/>
        <v>0</v>
      </c>
      <c r="AA765" s="262">
        <f t="shared" ca="1" si="606"/>
        <v>0</v>
      </c>
      <c r="AB765" s="262">
        <f t="shared" ca="1" si="606"/>
        <v>0</v>
      </c>
    </row>
    <row r="766" spans="2:28" hidden="1" outlineLevel="1">
      <c r="B766" s="556">
        <f t="shared" si="580"/>
        <v>0</v>
      </c>
      <c r="C766" s="212">
        <f t="shared" si="580"/>
        <v>0</v>
      </c>
      <c r="D766" s="260"/>
      <c r="E766" s="261">
        <f t="shared" ref="E766:AB766" ca="1" si="607">IF(E621=IFERROR(OFFSET(E621,0,-$R371)+0,0),0,-$M156)</f>
        <v>0</v>
      </c>
      <c r="F766" s="262">
        <f t="shared" ca="1" si="607"/>
        <v>0</v>
      </c>
      <c r="G766" s="262">
        <f t="shared" ca="1" si="607"/>
        <v>0</v>
      </c>
      <c r="H766" s="262">
        <f t="shared" ca="1" si="607"/>
        <v>0</v>
      </c>
      <c r="I766" s="262">
        <f t="shared" ca="1" si="607"/>
        <v>0</v>
      </c>
      <c r="J766" s="262">
        <f t="shared" ca="1" si="607"/>
        <v>0</v>
      </c>
      <c r="K766" s="262">
        <f t="shared" ca="1" si="607"/>
        <v>0</v>
      </c>
      <c r="L766" s="262">
        <f t="shared" ca="1" si="607"/>
        <v>0</v>
      </c>
      <c r="M766" s="262">
        <f t="shared" ca="1" si="607"/>
        <v>0</v>
      </c>
      <c r="N766" s="262">
        <f t="shared" ca="1" si="607"/>
        <v>0</v>
      </c>
      <c r="O766" s="262">
        <f t="shared" ca="1" si="607"/>
        <v>0</v>
      </c>
      <c r="P766" s="262">
        <f t="shared" ca="1" si="607"/>
        <v>0</v>
      </c>
      <c r="Q766" s="262">
        <f t="shared" ca="1" si="607"/>
        <v>0</v>
      </c>
      <c r="R766" s="262">
        <f t="shared" ca="1" si="607"/>
        <v>0</v>
      </c>
      <c r="S766" s="262">
        <f t="shared" ca="1" si="607"/>
        <v>0</v>
      </c>
      <c r="T766" s="262">
        <f t="shared" ca="1" si="607"/>
        <v>0</v>
      </c>
      <c r="U766" s="262">
        <f t="shared" ca="1" si="607"/>
        <v>0</v>
      </c>
      <c r="V766" s="262">
        <f t="shared" ca="1" si="607"/>
        <v>0</v>
      </c>
      <c r="W766" s="262">
        <f t="shared" ca="1" si="607"/>
        <v>0</v>
      </c>
      <c r="X766" s="262">
        <f t="shared" ca="1" si="607"/>
        <v>0</v>
      </c>
      <c r="Y766" s="262">
        <f t="shared" ca="1" si="607"/>
        <v>0</v>
      </c>
      <c r="Z766" s="262">
        <f t="shared" ca="1" si="607"/>
        <v>0</v>
      </c>
      <c r="AA766" s="262">
        <f t="shared" ca="1" si="607"/>
        <v>0</v>
      </c>
      <c r="AB766" s="262">
        <f t="shared" ca="1" si="607"/>
        <v>0</v>
      </c>
    </row>
    <row r="767" spans="2:28" hidden="1" outlineLevel="1">
      <c r="B767" s="556">
        <f t="shared" si="580"/>
        <v>0</v>
      </c>
      <c r="C767" s="212">
        <f t="shared" si="580"/>
        <v>0</v>
      </c>
      <c r="D767" s="260"/>
      <c r="E767" s="261">
        <f t="shared" ref="E767:AB767" ca="1" si="608">IF(E622=IFERROR(OFFSET(E622,0,-$R372)+0,0),0,-$M157)</f>
        <v>0</v>
      </c>
      <c r="F767" s="262">
        <f t="shared" ca="1" si="608"/>
        <v>0</v>
      </c>
      <c r="G767" s="262">
        <f t="shared" ca="1" si="608"/>
        <v>0</v>
      </c>
      <c r="H767" s="262">
        <f t="shared" ca="1" si="608"/>
        <v>0</v>
      </c>
      <c r="I767" s="262">
        <f t="shared" ca="1" si="608"/>
        <v>0</v>
      </c>
      <c r="J767" s="262">
        <f t="shared" ca="1" si="608"/>
        <v>0</v>
      </c>
      <c r="K767" s="262">
        <f t="shared" ca="1" si="608"/>
        <v>0</v>
      </c>
      <c r="L767" s="262">
        <f t="shared" ca="1" si="608"/>
        <v>0</v>
      </c>
      <c r="M767" s="262">
        <f t="shared" ca="1" si="608"/>
        <v>0</v>
      </c>
      <c r="N767" s="262">
        <f t="shared" ca="1" si="608"/>
        <v>0</v>
      </c>
      <c r="O767" s="262">
        <f t="shared" ca="1" si="608"/>
        <v>0</v>
      </c>
      <c r="P767" s="262">
        <f t="shared" ca="1" si="608"/>
        <v>0</v>
      </c>
      <c r="Q767" s="262">
        <f t="shared" ca="1" si="608"/>
        <v>0</v>
      </c>
      <c r="R767" s="262">
        <f t="shared" ca="1" si="608"/>
        <v>0</v>
      </c>
      <c r="S767" s="262">
        <f t="shared" ca="1" si="608"/>
        <v>0</v>
      </c>
      <c r="T767" s="262">
        <f t="shared" ca="1" si="608"/>
        <v>0</v>
      </c>
      <c r="U767" s="262">
        <f t="shared" ca="1" si="608"/>
        <v>0</v>
      </c>
      <c r="V767" s="262">
        <f t="shared" ca="1" si="608"/>
        <v>0</v>
      </c>
      <c r="W767" s="262">
        <f t="shared" ca="1" si="608"/>
        <v>0</v>
      </c>
      <c r="X767" s="262">
        <f t="shared" ca="1" si="608"/>
        <v>0</v>
      </c>
      <c r="Y767" s="262">
        <f t="shared" ca="1" si="608"/>
        <v>0</v>
      </c>
      <c r="Z767" s="262">
        <f t="shared" ca="1" si="608"/>
        <v>0</v>
      </c>
      <c r="AA767" s="262">
        <f t="shared" ca="1" si="608"/>
        <v>0</v>
      </c>
      <c r="AB767" s="262">
        <f t="shared" ca="1" si="608"/>
        <v>0</v>
      </c>
    </row>
    <row r="768" spans="2:28" hidden="1" outlineLevel="1">
      <c r="B768" s="556">
        <f>B734</f>
        <v>0</v>
      </c>
      <c r="C768" s="215">
        <f t="shared" ref="C768" si="609">C734</f>
        <v>0</v>
      </c>
      <c r="D768" s="558"/>
      <c r="E768" s="264">
        <f t="shared" ref="E768:AB768" ca="1" si="610">IF(E623=IFERROR(OFFSET(E623,0,-$R373)+0,0),0,-$M158)</f>
        <v>0</v>
      </c>
      <c r="F768" s="265">
        <f t="shared" ca="1" si="610"/>
        <v>0</v>
      </c>
      <c r="G768" s="265">
        <f t="shared" ca="1" si="610"/>
        <v>0</v>
      </c>
      <c r="H768" s="265">
        <f t="shared" ca="1" si="610"/>
        <v>0</v>
      </c>
      <c r="I768" s="265">
        <f t="shared" ca="1" si="610"/>
        <v>0</v>
      </c>
      <c r="J768" s="265">
        <f t="shared" ca="1" si="610"/>
        <v>0</v>
      </c>
      <c r="K768" s="265">
        <f t="shared" ca="1" si="610"/>
        <v>0</v>
      </c>
      <c r="L768" s="265">
        <f t="shared" ca="1" si="610"/>
        <v>0</v>
      </c>
      <c r="M768" s="265">
        <f t="shared" ca="1" si="610"/>
        <v>0</v>
      </c>
      <c r="N768" s="265">
        <f t="shared" ca="1" si="610"/>
        <v>0</v>
      </c>
      <c r="O768" s="265">
        <f t="shared" ca="1" si="610"/>
        <v>0</v>
      </c>
      <c r="P768" s="265">
        <f t="shared" ca="1" si="610"/>
        <v>0</v>
      </c>
      <c r="Q768" s="265">
        <f t="shared" ca="1" si="610"/>
        <v>0</v>
      </c>
      <c r="R768" s="265">
        <f t="shared" ca="1" si="610"/>
        <v>0</v>
      </c>
      <c r="S768" s="265">
        <f t="shared" ca="1" si="610"/>
        <v>0</v>
      </c>
      <c r="T768" s="265">
        <f t="shared" ca="1" si="610"/>
        <v>0</v>
      </c>
      <c r="U768" s="265">
        <f t="shared" ca="1" si="610"/>
        <v>0</v>
      </c>
      <c r="V768" s="265">
        <f t="shared" ca="1" si="610"/>
        <v>0</v>
      </c>
      <c r="W768" s="265">
        <f t="shared" ca="1" si="610"/>
        <v>0</v>
      </c>
      <c r="X768" s="265">
        <f t="shared" ca="1" si="610"/>
        <v>0</v>
      </c>
      <c r="Y768" s="265">
        <f t="shared" ca="1" si="610"/>
        <v>0</v>
      </c>
      <c r="Z768" s="265">
        <f t="shared" ca="1" si="610"/>
        <v>0</v>
      </c>
      <c r="AA768" s="265">
        <f t="shared" ca="1" si="610"/>
        <v>0</v>
      </c>
      <c r="AB768" s="265">
        <f t="shared" ca="1" si="610"/>
        <v>0</v>
      </c>
    </row>
    <row r="769" spans="3:28" hidden="1" outlineLevel="1">
      <c r="C769" s="21" t="s">
        <v>294</v>
      </c>
      <c r="D769" s="260">
        <f t="shared" ref="D769" si="611">SUM(D739:D768)</f>
        <v>0</v>
      </c>
      <c r="E769" s="261">
        <f ca="1">SUM(E739:E768)</f>
        <v>0</v>
      </c>
      <c r="F769" s="266">
        <f t="shared" ref="F769:AB769" ca="1" si="612">SUM(F739:F768)</f>
        <v>0</v>
      </c>
      <c r="G769" s="266">
        <f t="shared" ca="1" si="612"/>
        <v>0</v>
      </c>
      <c r="H769" s="266">
        <f t="shared" ca="1" si="612"/>
        <v>0</v>
      </c>
      <c r="I769" s="266">
        <f t="shared" ca="1" si="612"/>
        <v>0</v>
      </c>
      <c r="J769" s="266">
        <f t="shared" ca="1" si="612"/>
        <v>0</v>
      </c>
      <c r="K769" s="266">
        <f t="shared" ca="1" si="612"/>
        <v>0</v>
      </c>
      <c r="L769" s="266">
        <f t="shared" ca="1" si="612"/>
        <v>0</v>
      </c>
      <c r="M769" s="266">
        <f t="shared" ca="1" si="612"/>
        <v>0</v>
      </c>
      <c r="N769" s="266">
        <f t="shared" ca="1" si="612"/>
        <v>0</v>
      </c>
      <c r="O769" s="266">
        <f t="shared" ca="1" si="612"/>
        <v>0</v>
      </c>
      <c r="P769" s="266">
        <f t="shared" ca="1" si="612"/>
        <v>0</v>
      </c>
      <c r="Q769" s="266">
        <f t="shared" ca="1" si="612"/>
        <v>0</v>
      </c>
      <c r="R769" s="266">
        <f t="shared" ca="1" si="612"/>
        <v>0</v>
      </c>
      <c r="S769" s="266">
        <f t="shared" ca="1" si="612"/>
        <v>0</v>
      </c>
      <c r="T769" s="266">
        <f t="shared" ca="1" si="612"/>
        <v>0</v>
      </c>
      <c r="U769" s="266">
        <f t="shared" ca="1" si="612"/>
        <v>0</v>
      </c>
      <c r="V769" s="266">
        <f t="shared" ca="1" si="612"/>
        <v>0</v>
      </c>
      <c r="W769" s="266">
        <f t="shared" ca="1" si="612"/>
        <v>0</v>
      </c>
      <c r="X769" s="266">
        <f t="shared" ca="1" si="612"/>
        <v>0</v>
      </c>
      <c r="Y769" s="266">
        <f t="shared" ca="1" si="612"/>
        <v>0</v>
      </c>
      <c r="Z769" s="266">
        <f t="shared" ca="1" si="612"/>
        <v>0</v>
      </c>
      <c r="AA769" s="266">
        <f t="shared" ca="1" si="612"/>
        <v>0</v>
      </c>
      <c r="AB769" s="266">
        <f t="shared" ca="1" si="612"/>
        <v>0</v>
      </c>
    </row>
    <row r="770" spans="3:28" ht="16.5" hidden="1" customHeight="1" outlineLevel="1">
      <c r="C770" s="241" t="s">
        <v>295</v>
      </c>
      <c r="D770" s="260"/>
      <c r="E770" s="261">
        <f t="shared" ref="E770:AB770" si="613">-HLOOKUP(E628,$E$164:$N$165,2,FALSE)*E702</f>
        <v>0</v>
      </c>
      <c r="F770" s="262">
        <f t="shared" si="613"/>
        <v>0</v>
      </c>
      <c r="G770" s="262">
        <f t="shared" si="613"/>
        <v>0</v>
      </c>
      <c r="H770" s="262">
        <f t="shared" si="613"/>
        <v>0</v>
      </c>
      <c r="I770" s="262">
        <f t="shared" si="613"/>
        <v>0</v>
      </c>
      <c r="J770" s="262">
        <f t="shared" si="613"/>
        <v>0</v>
      </c>
      <c r="K770" s="262">
        <f t="shared" si="613"/>
        <v>0</v>
      </c>
      <c r="L770" s="262">
        <f t="shared" si="613"/>
        <v>0</v>
      </c>
      <c r="M770" s="262">
        <f t="shared" si="613"/>
        <v>0</v>
      </c>
      <c r="N770" s="262">
        <f t="shared" si="613"/>
        <v>0</v>
      </c>
      <c r="O770" s="262">
        <f t="shared" si="613"/>
        <v>0</v>
      </c>
      <c r="P770" s="262">
        <f t="shared" si="613"/>
        <v>0</v>
      </c>
      <c r="Q770" s="262">
        <f t="shared" si="613"/>
        <v>0</v>
      </c>
      <c r="R770" s="262">
        <f t="shared" si="613"/>
        <v>0</v>
      </c>
      <c r="S770" s="262">
        <f t="shared" si="613"/>
        <v>0</v>
      </c>
      <c r="T770" s="262">
        <f t="shared" si="613"/>
        <v>0</v>
      </c>
      <c r="U770" s="262">
        <f t="shared" si="613"/>
        <v>0</v>
      </c>
      <c r="V770" s="262">
        <f t="shared" si="613"/>
        <v>0</v>
      </c>
      <c r="W770" s="262">
        <f t="shared" si="613"/>
        <v>0</v>
      </c>
      <c r="X770" s="262">
        <f t="shared" si="613"/>
        <v>0</v>
      </c>
      <c r="Y770" s="262">
        <f t="shared" si="613"/>
        <v>0</v>
      </c>
      <c r="Z770" s="262">
        <f t="shared" si="613"/>
        <v>0</v>
      </c>
      <c r="AA770" s="262">
        <f t="shared" si="613"/>
        <v>0</v>
      </c>
      <c r="AB770" s="262">
        <f t="shared" si="613"/>
        <v>0</v>
      </c>
    </row>
    <row r="771" spans="3:28" hidden="1" outlineLevel="1">
      <c r="C771" s="268" t="s">
        <v>296</v>
      </c>
      <c r="D771" s="263"/>
      <c r="E771" s="264">
        <f>-HLOOKUP(E628,$E$170:$N$171,2,FALSE)*E702</f>
        <v>0</v>
      </c>
      <c r="F771" s="269">
        <f t="shared" ref="F771:AB771" si="614">-HLOOKUP(F628,$E$170:$N$171,2,FALSE)*F702</f>
        <v>0</v>
      </c>
      <c r="G771" s="269">
        <f t="shared" si="614"/>
        <v>0</v>
      </c>
      <c r="H771" s="269">
        <f t="shared" si="614"/>
        <v>0</v>
      </c>
      <c r="I771" s="269">
        <f t="shared" si="614"/>
        <v>0</v>
      </c>
      <c r="J771" s="269">
        <f t="shared" si="614"/>
        <v>0</v>
      </c>
      <c r="K771" s="269">
        <f t="shared" si="614"/>
        <v>0</v>
      </c>
      <c r="L771" s="269">
        <f t="shared" si="614"/>
        <v>0</v>
      </c>
      <c r="M771" s="269">
        <f t="shared" si="614"/>
        <v>0</v>
      </c>
      <c r="N771" s="269">
        <f t="shared" si="614"/>
        <v>0</v>
      </c>
      <c r="O771" s="269">
        <f t="shared" si="614"/>
        <v>0</v>
      </c>
      <c r="P771" s="269">
        <f t="shared" si="614"/>
        <v>0</v>
      </c>
      <c r="Q771" s="269">
        <f t="shared" si="614"/>
        <v>0</v>
      </c>
      <c r="R771" s="269">
        <f t="shared" si="614"/>
        <v>0</v>
      </c>
      <c r="S771" s="269">
        <f t="shared" si="614"/>
        <v>0</v>
      </c>
      <c r="T771" s="269">
        <f t="shared" si="614"/>
        <v>0</v>
      </c>
      <c r="U771" s="269">
        <f t="shared" si="614"/>
        <v>0</v>
      </c>
      <c r="V771" s="269">
        <f t="shared" si="614"/>
        <v>0</v>
      </c>
      <c r="W771" s="269">
        <f t="shared" si="614"/>
        <v>0</v>
      </c>
      <c r="X771" s="269">
        <f t="shared" si="614"/>
        <v>0</v>
      </c>
      <c r="Y771" s="269">
        <f t="shared" si="614"/>
        <v>0</v>
      </c>
      <c r="Z771" s="269">
        <f t="shared" si="614"/>
        <v>0</v>
      </c>
      <c r="AA771" s="269">
        <f t="shared" si="614"/>
        <v>0</v>
      </c>
      <c r="AB771" s="269">
        <f t="shared" si="614"/>
        <v>0</v>
      </c>
    </row>
    <row r="772" spans="3:28" ht="14.25" hidden="1" customHeight="1" outlineLevel="1">
      <c r="C772" s="10"/>
      <c r="D772" s="260"/>
      <c r="E772" s="261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  <c r="AB772" s="262"/>
    </row>
    <row r="773" spans="3:28" hidden="1" outlineLevel="1">
      <c r="C773" s="218" t="s">
        <v>266</v>
      </c>
      <c r="D773" s="260">
        <f>SUM(D702:D771)</f>
        <v>2800</v>
      </c>
      <c r="E773" s="261">
        <f ca="1">SUM(E702,E735:E736,E769:E771)</f>
        <v>12650</v>
      </c>
      <c r="F773" s="262">
        <f t="shared" ref="F773:AB773" ca="1" si="615">SUM(F702,F735:F736,F769:F771)</f>
        <v>12650</v>
      </c>
      <c r="G773" s="262">
        <f t="shared" ca="1" si="615"/>
        <v>12650</v>
      </c>
      <c r="H773" s="262">
        <f t="shared" ca="1" si="615"/>
        <v>12650</v>
      </c>
      <c r="I773" s="262">
        <f t="shared" ca="1" si="615"/>
        <v>0</v>
      </c>
      <c r="J773" s="262">
        <f t="shared" ca="1" si="615"/>
        <v>0</v>
      </c>
      <c r="K773" s="262">
        <f t="shared" ca="1" si="615"/>
        <v>0</v>
      </c>
      <c r="L773" s="262">
        <f t="shared" ca="1" si="615"/>
        <v>0</v>
      </c>
      <c r="M773" s="262">
        <f t="shared" ca="1" si="615"/>
        <v>0</v>
      </c>
      <c r="N773" s="262">
        <f t="shared" ca="1" si="615"/>
        <v>11935</v>
      </c>
      <c r="O773" s="262">
        <f t="shared" ca="1" si="615"/>
        <v>18770</v>
      </c>
      <c r="P773" s="262">
        <f t="shared" ca="1" si="615"/>
        <v>30110</v>
      </c>
      <c r="Q773" s="262">
        <f t="shared" ca="1" si="615"/>
        <v>33155</v>
      </c>
      <c r="R773" s="262">
        <f t="shared" ca="1" si="615"/>
        <v>33155</v>
      </c>
      <c r="S773" s="262">
        <f t="shared" ca="1" si="615"/>
        <v>36350</v>
      </c>
      <c r="T773" s="262">
        <f t="shared" ca="1" si="615"/>
        <v>36350</v>
      </c>
      <c r="U773" s="262">
        <f t="shared" ca="1" si="615"/>
        <v>36350</v>
      </c>
      <c r="V773" s="262">
        <f t="shared" ca="1" si="615"/>
        <v>36350</v>
      </c>
      <c r="W773" s="262">
        <f t="shared" ca="1" si="615"/>
        <v>36350</v>
      </c>
      <c r="X773" s="262">
        <f t="shared" ca="1" si="615"/>
        <v>36350</v>
      </c>
      <c r="Y773" s="262">
        <f t="shared" ca="1" si="615"/>
        <v>36350</v>
      </c>
      <c r="Z773" s="262">
        <f t="shared" ca="1" si="615"/>
        <v>36350</v>
      </c>
      <c r="AA773" s="262">
        <f t="shared" ca="1" si="615"/>
        <v>36350</v>
      </c>
      <c r="AB773" s="262">
        <f t="shared" ca="1" si="615"/>
        <v>36350</v>
      </c>
    </row>
    <row r="774" spans="3:28" hidden="1" outlineLevel="1">
      <c r="C774" s="218"/>
      <c r="D774" s="231"/>
      <c r="E774" s="219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3:28" hidden="1" outlineLevel="1">
      <c r="C775" s="23" t="s">
        <v>14</v>
      </c>
      <c r="D775" s="227"/>
      <c r="E775" s="210"/>
      <c r="I775" s="4"/>
      <c r="J775" s="4"/>
      <c r="K775" s="4"/>
      <c r="L775" s="4"/>
      <c r="M775" s="4"/>
    </row>
    <row r="776" spans="3:28" hidden="1" outlineLevel="1">
      <c r="C776" s="232" t="str">
        <f>C871</f>
        <v>Laundry Income</v>
      </c>
      <c r="D776" s="260"/>
      <c r="E776" s="261">
        <f t="shared" ref="E776:AB776" si="616">$I189*E$635</f>
        <v>0</v>
      </c>
      <c r="F776" s="262">
        <f t="shared" si="616"/>
        <v>0</v>
      </c>
      <c r="G776" s="262">
        <f t="shared" si="616"/>
        <v>0</v>
      </c>
      <c r="H776" s="262">
        <f t="shared" si="616"/>
        <v>0</v>
      </c>
      <c r="I776" s="262">
        <f t="shared" si="616"/>
        <v>0</v>
      </c>
      <c r="J776" s="262">
        <f t="shared" si="616"/>
        <v>0</v>
      </c>
      <c r="K776" s="262">
        <f t="shared" si="616"/>
        <v>0</v>
      </c>
      <c r="L776" s="262">
        <f t="shared" si="616"/>
        <v>0</v>
      </c>
      <c r="M776" s="262">
        <f t="shared" si="616"/>
        <v>0</v>
      </c>
      <c r="N776" s="262">
        <f t="shared" si="616"/>
        <v>0</v>
      </c>
      <c r="O776" s="262">
        <f t="shared" si="616"/>
        <v>0</v>
      </c>
      <c r="P776" s="262">
        <f t="shared" si="616"/>
        <v>0</v>
      </c>
      <c r="Q776" s="262">
        <f t="shared" si="616"/>
        <v>0</v>
      </c>
      <c r="R776" s="262">
        <f t="shared" si="616"/>
        <v>0</v>
      </c>
      <c r="S776" s="262">
        <f t="shared" si="616"/>
        <v>0</v>
      </c>
      <c r="T776" s="262">
        <f t="shared" si="616"/>
        <v>0</v>
      </c>
      <c r="U776" s="262">
        <f t="shared" si="616"/>
        <v>0</v>
      </c>
      <c r="V776" s="262">
        <f t="shared" si="616"/>
        <v>0</v>
      </c>
      <c r="W776" s="262">
        <f t="shared" si="616"/>
        <v>0</v>
      </c>
      <c r="X776" s="262">
        <f t="shared" si="616"/>
        <v>0</v>
      </c>
      <c r="Y776" s="262">
        <f t="shared" si="616"/>
        <v>0</v>
      </c>
      <c r="Z776" s="262">
        <f t="shared" si="616"/>
        <v>0</v>
      </c>
      <c r="AA776" s="262">
        <f t="shared" si="616"/>
        <v>0</v>
      </c>
      <c r="AB776" s="262">
        <f t="shared" si="616"/>
        <v>0</v>
      </c>
    </row>
    <row r="777" spans="3:28" hidden="1" outlineLevel="1">
      <c r="C777" s="232" t="str">
        <f t="shared" ref="C777:C792" si="617">C872</f>
        <v>Recovery Fm Deposits (Damages etc)</v>
      </c>
      <c r="D777" s="260"/>
      <c r="E777" s="261">
        <f t="shared" ref="E777:AB777" si="618">$I190*E$635</f>
        <v>0</v>
      </c>
      <c r="F777" s="262">
        <f t="shared" si="618"/>
        <v>0</v>
      </c>
      <c r="G777" s="262">
        <f t="shared" si="618"/>
        <v>0</v>
      </c>
      <c r="H777" s="262">
        <f t="shared" si="618"/>
        <v>0</v>
      </c>
      <c r="I777" s="262">
        <f t="shared" si="618"/>
        <v>0</v>
      </c>
      <c r="J777" s="262">
        <f t="shared" si="618"/>
        <v>0</v>
      </c>
      <c r="K777" s="262">
        <f t="shared" si="618"/>
        <v>0</v>
      </c>
      <c r="L777" s="262">
        <f t="shared" si="618"/>
        <v>0</v>
      </c>
      <c r="M777" s="262">
        <f t="shared" si="618"/>
        <v>0</v>
      </c>
      <c r="N777" s="262">
        <f t="shared" si="618"/>
        <v>0</v>
      </c>
      <c r="O777" s="262">
        <f t="shared" si="618"/>
        <v>0</v>
      </c>
      <c r="P777" s="262">
        <f t="shared" si="618"/>
        <v>0</v>
      </c>
      <c r="Q777" s="262">
        <f t="shared" si="618"/>
        <v>0</v>
      </c>
      <c r="R777" s="262">
        <f t="shared" si="618"/>
        <v>0</v>
      </c>
      <c r="S777" s="262">
        <f t="shared" si="618"/>
        <v>0</v>
      </c>
      <c r="T777" s="262">
        <f t="shared" si="618"/>
        <v>0</v>
      </c>
      <c r="U777" s="262">
        <f t="shared" si="618"/>
        <v>0</v>
      </c>
      <c r="V777" s="262">
        <f t="shared" si="618"/>
        <v>0</v>
      </c>
      <c r="W777" s="262">
        <f t="shared" si="618"/>
        <v>0</v>
      </c>
      <c r="X777" s="262">
        <f t="shared" si="618"/>
        <v>0</v>
      </c>
      <c r="Y777" s="262">
        <f t="shared" si="618"/>
        <v>0</v>
      </c>
      <c r="Z777" s="262">
        <f t="shared" si="618"/>
        <v>0</v>
      </c>
      <c r="AA777" s="262">
        <f t="shared" si="618"/>
        <v>0</v>
      </c>
      <c r="AB777" s="262">
        <f t="shared" si="618"/>
        <v>0</v>
      </c>
    </row>
    <row r="778" spans="3:28" hidden="1" outlineLevel="1">
      <c r="C778" s="232" t="str">
        <f t="shared" si="617"/>
        <v>Recovery from Collections</v>
      </c>
      <c r="D778" s="260"/>
      <c r="E778" s="261">
        <f t="shared" ref="E778:AB778" si="619">$I191*E$635</f>
        <v>0</v>
      </c>
      <c r="F778" s="262">
        <f t="shared" si="619"/>
        <v>0</v>
      </c>
      <c r="G778" s="262">
        <f t="shared" si="619"/>
        <v>0</v>
      </c>
      <c r="H778" s="262">
        <f t="shared" si="619"/>
        <v>0</v>
      </c>
      <c r="I778" s="262">
        <f t="shared" si="619"/>
        <v>0</v>
      </c>
      <c r="J778" s="262">
        <f t="shared" si="619"/>
        <v>0</v>
      </c>
      <c r="K778" s="262">
        <f t="shared" si="619"/>
        <v>0</v>
      </c>
      <c r="L778" s="262">
        <f t="shared" si="619"/>
        <v>0</v>
      </c>
      <c r="M778" s="262">
        <f t="shared" si="619"/>
        <v>0</v>
      </c>
      <c r="N778" s="262">
        <f t="shared" si="619"/>
        <v>0</v>
      </c>
      <c r="O778" s="262">
        <f t="shared" si="619"/>
        <v>0</v>
      </c>
      <c r="P778" s="262">
        <f t="shared" si="619"/>
        <v>0</v>
      </c>
      <c r="Q778" s="262">
        <f t="shared" si="619"/>
        <v>0</v>
      </c>
      <c r="R778" s="262">
        <f t="shared" si="619"/>
        <v>0</v>
      </c>
      <c r="S778" s="262">
        <f t="shared" si="619"/>
        <v>0</v>
      </c>
      <c r="T778" s="262">
        <f t="shared" si="619"/>
        <v>0</v>
      </c>
      <c r="U778" s="262">
        <f t="shared" si="619"/>
        <v>0</v>
      </c>
      <c r="V778" s="262">
        <f t="shared" si="619"/>
        <v>0</v>
      </c>
      <c r="W778" s="262">
        <f t="shared" si="619"/>
        <v>0</v>
      </c>
      <c r="X778" s="262">
        <f t="shared" si="619"/>
        <v>0</v>
      </c>
      <c r="Y778" s="262">
        <f t="shared" si="619"/>
        <v>0</v>
      </c>
      <c r="Z778" s="262">
        <f t="shared" si="619"/>
        <v>0</v>
      </c>
      <c r="AA778" s="262">
        <f t="shared" si="619"/>
        <v>0</v>
      </c>
      <c r="AB778" s="262">
        <f t="shared" si="619"/>
        <v>0</v>
      </c>
    </row>
    <row r="779" spans="3:28" hidden="1" outlineLevel="1">
      <c r="C779" s="232" t="str">
        <f t="shared" si="617"/>
        <v>Application Fees</v>
      </c>
      <c r="D779" s="260"/>
      <c r="E779" s="261">
        <f t="shared" ref="E779:AB779" si="620">$I192*E$635</f>
        <v>0</v>
      </c>
      <c r="F779" s="262">
        <f t="shared" si="620"/>
        <v>0</v>
      </c>
      <c r="G779" s="262">
        <f t="shared" si="620"/>
        <v>0</v>
      </c>
      <c r="H779" s="262">
        <f t="shared" si="620"/>
        <v>0</v>
      </c>
      <c r="I779" s="262">
        <f t="shared" si="620"/>
        <v>0</v>
      </c>
      <c r="J779" s="262">
        <f t="shared" si="620"/>
        <v>0</v>
      </c>
      <c r="K779" s="262">
        <f t="shared" si="620"/>
        <v>0</v>
      </c>
      <c r="L779" s="262">
        <f t="shared" si="620"/>
        <v>0</v>
      </c>
      <c r="M779" s="262">
        <f t="shared" si="620"/>
        <v>0</v>
      </c>
      <c r="N779" s="262">
        <f t="shared" si="620"/>
        <v>0</v>
      </c>
      <c r="O779" s="262">
        <f t="shared" si="620"/>
        <v>0</v>
      </c>
      <c r="P779" s="262">
        <f t="shared" si="620"/>
        <v>0</v>
      </c>
      <c r="Q779" s="262">
        <f t="shared" si="620"/>
        <v>0</v>
      </c>
      <c r="R779" s="262">
        <f t="shared" si="620"/>
        <v>0</v>
      </c>
      <c r="S779" s="262">
        <f t="shared" si="620"/>
        <v>0</v>
      </c>
      <c r="T779" s="262">
        <f t="shared" si="620"/>
        <v>0</v>
      </c>
      <c r="U779" s="262">
        <f t="shared" si="620"/>
        <v>0</v>
      </c>
      <c r="V779" s="262">
        <f t="shared" si="620"/>
        <v>0</v>
      </c>
      <c r="W779" s="262">
        <f t="shared" si="620"/>
        <v>0</v>
      </c>
      <c r="X779" s="262">
        <f t="shared" si="620"/>
        <v>0</v>
      </c>
      <c r="Y779" s="262">
        <f t="shared" si="620"/>
        <v>0</v>
      </c>
      <c r="Z779" s="262">
        <f t="shared" si="620"/>
        <v>0</v>
      </c>
      <c r="AA779" s="262">
        <f t="shared" si="620"/>
        <v>0</v>
      </c>
      <c r="AB779" s="262">
        <f t="shared" si="620"/>
        <v>0</v>
      </c>
    </row>
    <row r="780" spans="3:28" hidden="1" outlineLevel="1">
      <c r="C780" s="232" t="str">
        <f t="shared" si="617"/>
        <v>Cancellation Fees</v>
      </c>
      <c r="D780" s="260"/>
      <c r="E780" s="261">
        <f t="shared" ref="E780:AB780" si="621">$I193*E$635</f>
        <v>0</v>
      </c>
      <c r="F780" s="262">
        <f t="shared" si="621"/>
        <v>0</v>
      </c>
      <c r="G780" s="262">
        <f t="shared" si="621"/>
        <v>0</v>
      </c>
      <c r="H780" s="262">
        <f t="shared" si="621"/>
        <v>0</v>
      </c>
      <c r="I780" s="262">
        <f t="shared" si="621"/>
        <v>0</v>
      </c>
      <c r="J780" s="262">
        <f t="shared" si="621"/>
        <v>0</v>
      </c>
      <c r="K780" s="262">
        <f t="shared" si="621"/>
        <v>0</v>
      </c>
      <c r="L780" s="262">
        <f t="shared" si="621"/>
        <v>0</v>
      </c>
      <c r="M780" s="262">
        <f t="shared" si="621"/>
        <v>0</v>
      </c>
      <c r="N780" s="262">
        <f t="shared" si="621"/>
        <v>0</v>
      </c>
      <c r="O780" s="262">
        <f t="shared" si="621"/>
        <v>0</v>
      </c>
      <c r="P780" s="262">
        <f t="shared" si="621"/>
        <v>0</v>
      </c>
      <c r="Q780" s="262">
        <f t="shared" si="621"/>
        <v>0</v>
      </c>
      <c r="R780" s="262">
        <f t="shared" si="621"/>
        <v>0</v>
      </c>
      <c r="S780" s="262">
        <f t="shared" si="621"/>
        <v>0</v>
      </c>
      <c r="T780" s="262">
        <f t="shared" si="621"/>
        <v>0</v>
      </c>
      <c r="U780" s="262">
        <f t="shared" si="621"/>
        <v>0</v>
      </c>
      <c r="V780" s="262">
        <f t="shared" si="621"/>
        <v>0</v>
      </c>
      <c r="W780" s="262">
        <f t="shared" si="621"/>
        <v>0</v>
      </c>
      <c r="X780" s="262">
        <f t="shared" si="621"/>
        <v>0</v>
      </c>
      <c r="Y780" s="262">
        <f t="shared" si="621"/>
        <v>0</v>
      </c>
      <c r="Z780" s="262">
        <f t="shared" si="621"/>
        <v>0</v>
      </c>
      <c r="AA780" s="262">
        <f t="shared" si="621"/>
        <v>0</v>
      </c>
      <c r="AB780" s="262">
        <f t="shared" si="621"/>
        <v>0</v>
      </c>
    </row>
    <row r="781" spans="3:28" hidden="1" outlineLevel="1">
      <c r="C781" s="232" t="str">
        <f t="shared" si="617"/>
        <v>Pet Rent</v>
      </c>
      <c r="D781" s="260"/>
      <c r="E781" s="261">
        <f t="shared" ref="E781:AB781" si="622">$I194*E$635</f>
        <v>0</v>
      </c>
      <c r="F781" s="262">
        <f t="shared" si="622"/>
        <v>0</v>
      </c>
      <c r="G781" s="262">
        <f t="shared" si="622"/>
        <v>0</v>
      </c>
      <c r="H781" s="262">
        <f t="shared" si="622"/>
        <v>0</v>
      </c>
      <c r="I781" s="262">
        <f t="shared" si="622"/>
        <v>0</v>
      </c>
      <c r="J781" s="262">
        <f t="shared" si="622"/>
        <v>0</v>
      </c>
      <c r="K781" s="262">
        <f t="shared" si="622"/>
        <v>0</v>
      </c>
      <c r="L781" s="262">
        <f t="shared" si="622"/>
        <v>0</v>
      </c>
      <c r="M781" s="262">
        <f t="shared" si="622"/>
        <v>0</v>
      </c>
      <c r="N781" s="262">
        <f t="shared" si="622"/>
        <v>0</v>
      </c>
      <c r="O781" s="262">
        <f t="shared" si="622"/>
        <v>0</v>
      </c>
      <c r="P781" s="262">
        <f t="shared" si="622"/>
        <v>0</v>
      </c>
      <c r="Q781" s="262">
        <f t="shared" si="622"/>
        <v>0</v>
      </c>
      <c r="R781" s="262">
        <f t="shared" si="622"/>
        <v>0</v>
      </c>
      <c r="S781" s="262">
        <f t="shared" si="622"/>
        <v>0</v>
      </c>
      <c r="T781" s="262">
        <f t="shared" si="622"/>
        <v>0</v>
      </c>
      <c r="U781" s="262">
        <f t="shared" si="622"/>
        <v>0</v>
      </c>
      <c r="V781" s="262">
        <f t="shared" si="622"/>
        <v>0</v>
      </c>
      <c r="W781" s="262">
        <f t="shared" si="622"/>
        <v>0</v>
      </c>
      <c r="X781" s="262">
        <f t="shared" si="622"/>
        <v>0</v>
      </c>
      <c r="Y781" s="262">
        <f t="shared" si="622"/>
        <v>0</v>
      </c>
      <c r="Z781" s="262">
        <f t="shared" si="622"/>
        <v>0</v>
      </c>
      <c r="AA781" s="262">
        <f t="shared" si="622"/>
        <v>0</v>
      </c>
      <c r="AB781" s="262">
        <f t="shared" si="622"/>
        <v>0</v>
      </c>
    </row>
    <row r="782" spans="3:28" hidden="1" outlineLevel="1">
      <c r="C782" s="232" t="str">
        <f t="shared" si="617"/>
        <v>Month-to-month Premiums</v>
      </c>
      <c r="D782" s="260"/>
      <c r="E782" s="261">
        <f t="shared" ref="E782:AB782" si="623">$I195*E$635</f>
        <v>0</v>
      </c>
      <c r="F782" s="262">
        <f t="shared" si="623"/>
        <v>0</v>
      </c>
      <c r="G782" s="262">
        <f t="shared" si="623"/>
        <v>0</v>
      </c>
      <c r="H782" s="262">
        <f t="shared" si="623"/>
        <v>0</v>
      </c>
      <c r="I782" s="262">
        <f t="shared" si="623"/>
        <v>0</v>
      </c>
      <c r="J782" s="262">
        <f t="shared" si="623"/>
        <v>0</v>
      </c>
      <c r="K782" s="262">
        <f t="shared" si="623"/>
        <v>0</v>
      </c>
      <c r="L782" s="262">
        <f t="shared" si="623"/>
        <v>0</v>
      </c>
      <c r="M782" s="262">
        <f t="shared" si="623"/>
        <v>0</v>
      </c>
      <c r="N782" s="262">
        <f t="shared" si="623"/>
        <v>0</v>
      </c>
      <c r="O782" s="262">
        <f t="shared" si="623"/>
        <v>0</v>
      </c>
      <c r="P782" s="262">
        <f t="shared" si="623"/>
        <v>0</v>
      </c>
      <c r="Q782" s="262">
        <f t="shared" si="623"/>
        <v>0</v>
      </c>
      <c r="R782" s="262">
        <f t="shared" si="623"/>
        <v>0</v>
      </c>
      <c r="S782" s="262">
        <f t="shared" si="623"/>
        <v>0</v>
      </c>
      <c r="T782" s="262">
        <f t="shared" si="623"/>
        <v>0</v>
      </c>
      <c r="U782" s="262">
        <f t="shared" si="623"/>
        <v>0</v>
      </c>
      <c r="V782" s="262">
        <f t="shared" si="623"/>
        <v>0</v>
      </c>
      <c r="W782" s="262">
        <f t="shared" si="623"/>
        <v>0</v>
      </c>
      <c r="X782" s="262">
        <f t="shared" si="623"/>
        <v>0</v>
      </c>
      <c r="Y782" s="262">
        <f t="shared" si="623"/>
        <v>0</v>
      </c>
      <c r="Z782" s="262">
        <f t="shared" si="623"/>
        <v>0</v>
      </c>
      <c r="AA782" s="262">
        <f t="shared" si="623"/>
        <v>0</v>
      </c>
      <c r="AB782" s="262">
        <f t="shared" si="623"/>
        <v>0</v>
      </c>
    </row>
    <row r="783" spans="3:28" hidden="1" outlineLevel="1">
      <c r="C783" s="232" t="str">
        <f t="shared" si="617"/>
        <v>Late Charges</v>
      </c>
      <c r="D783" s="260"/>
      <c r="E783" s="261">
        <f t="shared" ref="E783:AB783" si="624">$I196*E$635</f>
        <v>0</v>
      </c>
      <c r="F783" s="262">
        <f t="shared" si="624"/>
        <v>0</v>
      </c>
      <c r="G783" s="262">
        <f t="shared" si="624"/>
        <v>0</v>
      </c>
      <c r="H783" s="262">
        <f t="shared" si="624"/>
        <v>0</v>
      </c>
      <c r="I783" s="262">
        <f t="shared" si="624"/>
        <v>0</v>
      </c>
      <c r="J783" s="262">
        <f t="shared" si="624"/>
        <v>0</v>
      </c>
      <c r="K783" s="262">
        <f t="shared" si="624"/>
        <v>0</v>
      </c>
      <c r="L783" s="262">
        <f t="shared" si="624"/>
        <v>0</v>
      </c>
      <c r="M783" s="262">
        <f t="shared" si="624"/>
        <v>0</v>
      </c>
      <c r="N783" s="262">
        <f t="shared" si="624"/>
        <v>0</v>
      </c>
      <c r="O783" s="262">
        <f t="shared" si="624"/>
        <v>0</v>
      </c>
      <c r="P783" s="262">
        <f t="shared" si="624"/>
        <v>0</v>
      </c>
      <c r="Q783" s="262">
        <f t="shared" si="624"/>
        <v>0</v>
      </c>
      <c r="R783" s="262">
        <f t="shared" si="624"/>
        <v>0</v>
      </c>
      <c r="S783" s="262">
        <f t="shared" si="624"/>
        <v>0</v>
      </c>
      <c r="T783" s="262">
        <f t="shared" si="624"/>
        <v>0</v>
      </c>
      <c r="U783" s="262">
        <f t="shared" si="624"/>
        <v>0</v>
      </c>
      <c r="V783" s="262">
        <f t="shared" si="624"/>
        <v>0</v>
      </c>
      <c r="W783" s="262">
        <f t="shared" si="624"/>
        <v>0</v>
      </c>
      <c r="X783" s="262">
        <f t="shared" si="624"/>
        <v>0</v>
      </c>
      <c r="Y783" s="262">
        <f t="shared" si="624"/>
        <v>0</v>
      </c>
      <c r="Z783" s="262">
        <f t="shared" si="624"/>
        <v>0</v>
      </c>
      <c r="AA783" s="262">
        <f t="shared" si="624"/>
        <v>0</v>
      </c>
      <c r="AB783" s="262">
        <f t="shared" si="624"/>
        <v>0</v>
      </c>
    </row>
    <row r="784" spans="3:28" hidden="1" outlineLevel="1">
      <c r="C784" s="232" t="str">
        <f t="shared" si="617"/>
        <v>Credit Fee Income</v>
      </c>
      <c r="D784" s="260"/>
      <c r="E784" s="261">
        <f t="shared" ref="E784:AB784" si="625">$I197*E$635</f>
        <v>0</v>
      </c>
      <c r="F784" s="262">
        <f t="shared" si="625"/>
        <v>0</v>
      </c>
      <c r="G784" s="262">
        <f t="shared" si="625"/>
        <v>0</v>
      </c>
      <c r="H784" s="262">
        <f t="shared" si="625"/>
        <v>0</v>
      </c>
      <c r="I784" s="262">
        <f t="shared" si="625"/>
        <v>0</v>
      </c>
      <c r="J784" s="262">
        <f t="shared" si="625"/>
        <v>0</v>
      </c>
      <c r="K784" s="262">
        <f t="shared" si="625"/>
        <v>0</v>
      </c>
      <c r="L784" s="262">
        <f t="shared" si="625"/>
        <v>0</v>
      </c>
      <c r="M784" s="262">
        <f t="shared" si="625"/>
        <v>0</v>
      </c>
      <c r="N784" s="262">
        <f t="shared" si="625"/>
        <v>0</v>
      </c>
      <c r="O784" s="262">
        <f t="shared" si="625"/>
        <v>0</v>
      </c>
      <c r="P784" s="262">
        <f t="shared" si="625"/>
        <v>0</v>
      </c>
      <c r="Q784" s="262">
        <f t="shared" si="625"/>
        <v>0</v>
      </c>
      <c r="R784" s="262">
        <f t="shared" si="625"/>
        <v>0</v>
      </c>
      <c r="S784" s="262">
        <f t="shared" si="625"/>
        <v>0</v>
      </c>
      <c r="T784" s="262">
        <f t="shared" si="625"/>
        <v>0</v>
      </c>
      <c r="U784" s="262">
        <f t="shared" si="625"/>
        <v>0</v>
      </c>
      <c r="V784" s="262">
        <f t="shared" si="625"/>
        <v>0</v>
      </c>
      <c r="W784" s="262">
        <f t="shared" si="625"/>
        <v>0</v>
      </c>
      <c r="X784" s="262">
        <f t="shared" si="625"/>
        <v>0</v>
      </c>
      <c r="Y784" s="262">
        <f t="shared" si="625"/>
        <v>0</v>
      </c>
      <c r="Z784" s="262">
        <f t="shared" si="625"/>
        <v>0</v>
      </c>
      <c r="AA784" s="262">
        <f t="shared" si="625"/>
        <v>0</v>
      </c>
      <c r="AB784" s="262">
        <f t="shared" si="625"/>
        <v>0</v>
      </c>
    </row>
    <row r="785" spans="3:29" hidden="1" outlineLevel="1">
      <c r="C785" s="232" t="str">
        <f t="shared" si="617"/>
        <v>Vending Income</v>
      </c>
      <c r="D785" s="260"/>
      <c r="E785" s="261">
        <f t="shared" ref="E785:AB785" si="626">$I198*E$635</f>
        <v>0</v>
      </c>
      <c r="F785" s="262">
        <f t="shared" si="626"/>
        <v>0</v>
      </c>
      <c r="G785" s="262">
        <f t="shared" si="626"/>
        <v>0</v>
      </c>
      <c r="H785" s="262">
        <f t="shared" si="626"/>
        <v>0</v>
      </c>
      <c r="I785" s="262">
        <f t="shared" si="626"/>
        <v>0</v>
      </c>
      <c r="J785" s="262">
        <f t="shared" si="626"/>
        <v>0</v>
      </c>
      <c r="K785" s="262">
        <f t="shared" si="626"/>
        <v>0</v>
      </c>
      <c r="L785" s="262">
        <f t="shared" si="626"/>
        <v>0</v>
      </c>
      <c r="M785" s="262">
        <f t="shared" si="626"/>
        <v>0</v>
      </c>
      <c r="N785" s="262">
        <f t="shared" si="626"/>
        <v>0</v>
      </c>
      <c r="O785" s="262">
        <f t="shared" si="626"/>
        <v>0</v>
      </c>
      <c r="P785" s="262">
        <f t="shared" si="626"/>
        <v>0</v>
      </c>
      <c r="Q785" s="262">
        <f t="shared" si="626"/>
        <v>0</v>
      </c>
      <c r="R785" s="262">
        <f t="shared" si="626"/>
        <v>0</v>
      </c>
      <c r="S785" s="262">
        <f t="shared" si="626"/>
        <v>0</v>
      </c>
      <c r="T785" s="262">
        <f t="shared" si="626"/>
        <v>0</v>
      </c>
      <c r="U785" s="262">
        <f t="shared" si="626"/>
        <v>0</v>
      </c>
      <c r="V785" s="262">
        <f t="shared" si="626"/>
        <v>0</v>
      </c>
      <c r="W785" s="262">
        <f t="shared" si="626"/>
        <v>0</v>
      </c>
      <c r="X785" s="262">
        <f t="shared" si="626"/>
        <v>0</v>
      </c>
      <c r="Y785" s="262">
        <f t="shared" si="626"/>
        <v>0</v>
      </c>
      <c r="Z785" s="262">
        <f t="shared" si="626"/>
        <v>0</v>
      </c>
      <c r="AA785" s="262">
        <f t="shared" si="626"/>
        <v>0</v>
      </c>
      <c r="AB785" s="262">
        <f t="shared" si="626"/>
        <v>0</v>
      </c>
    </row>
    <row r="786" spans="3:29" hidden="1" outlineLevel="1">
      <c r="C786" s="232" t="str">
        <f t="shared" si="617"/>
        <v>Utility Reimbursement Income</v>
      </c>
      <c r="D786" s="260"/>
      <c r="E786" s="261">
        <f t="shared" ref="E786:AB786" si="627">$I199*E$635</f>
        <v>26.785714285714278</v>
      </c>
      <c r="F786" s="262">
        <f t="shared" si="627"/>
        <v>26.785714285714278</v>
      </c>
      <c r="G786" s="262">
        <f t="shared" si="627"/>
        <v>26.785714285714278</v>
      </c>
      <c r="H786" s="262">
        <f t="shared" si="627"/>
        <v>26.785714285714278</v>
      </c>
      <c r="I786" s="262">
        <f t="shared" si="627"/>
        <v>0</v>
      </c>
      <c r="J786" s="262">
        <f t="shared" si="627"/>
        <v>0</v>
      </c>
      <c r="K786" s="262">
        <f t="shared" si="627"/>
        <v>0</v>
      </c>
      <c r="L786" s="262">
        <f t="shared" si="627"/>
        <v>0</v>
      </c>
      <c r="M786" s="262">
        <f t="shared" si="627"/>
        <v>0</v>
      </c>
      <c r="N786" s="262">
        <f t="shared" si="627"/>
        <v>14.880952380952376</v>
      </c>
      <c r="O786" s="262">
        <f t="shared" si="627"/>
        <v>23.8095238095238</v>
      </c>
      <c r="P786" s="262">
        <f t="shared" si="627"/>
        <v>35.714285714285701</v>
      </c>
      <c r="Q786" s="262">
        <f t="shared" si="627"/>
        <v>38.690476190476176</v>
      </c>
      <c r="R786" s="262">
        <f t="shared" si="627"/>
        <v>38.690476190476176</v>
      </c>
      <c r="S786" s="262">
        <f t="shared" si="627"/>
        <v>41.66666666666665</v>
      </c>
      <c r="T786" s="262">
        <f t="shared" si="627"/>
        <v>41.66666666666665</v>
      </c>
      <c r="U786" s="262">
        <f t="shared" si="627"/>
        <v>41.66666666666665</v>
      </c>
      <c r="V786" s="262">
        <f t="shared" si="627"/>
        <v>41.66666666666665</v>
      </c>
      <c r="W786" s="262">
        <f t="shared" si="627"/>
        <v>41.66666666666665</v>
      </c>
      <c r="X786" s="262">
        <f t="shared" si="627"/>
        <v>41.66666666666665</v>
      </c>
      <c r="Y786" s="262">
        <f t="shared" si="627"/>
        <v>41.66666666666665</v>
      </c>
      <c r="Z786" s="262">
        <f t="shared" si="627"/>
        <v>41.66666666666665</v>
      </c>
      <c r="AA786" s="262">
        <f t="shared" si="627"/>
        <v>41.66666666666665</v>
      </c>
      <c r="AB786" s="262">
        <f t="shared" si="627"/>
        <v>41.66666666666665</v>
      </c>
    </row>
    <row r="787" spans="3:29" hidden="1" outlineLevel="1">
      <c r="C787" s="232" t="str">
        <f t="shared" si="617"/>
        <v>Parking Income</v>
      </c>
      <c r="D787" s="260"/>
      <c r="E787" s="261">
        <f t="shared" ref="E787:AB787" si="628">$I200*E$635</f>
        <v>91.285714285714292</v>
      </c>
      <c r="F787" s="262">
        <f t="shared" si="628"/>
        <v>91.285714285714292</v>
      </c>
      <c r="G787" s="262">
        <f t="shared" si="628"/>
        <v>91.285714285714292</v>
      </c>
      <c r="H787" s="262">
        <f t="shared" si="628"/>
        <v>91.285714285714292</v>
      </c>
      <c r="I787" s="262">
        <f t="shared" si="628"/>
        <v>0</v>
      </c>
      <c r="J787" s="262">
        <f t="shared" si="628"/>
        <v>0</v>
      </c>
      <c r="K787" s="262">
        <f t="shared" si="628"/>
        <v>0</v>
      </c>
      <c r="L787" s="262">
        <f t="shared" si="628"/>
        <v>0</v>
      </c>
      <c r="M787" s="262">
        <f t="shared" si="628"/>
        <v>0</v>
      </c>
      <c r="N787" s="262">
        <f t="shared" si="628"/>
        <v>50.714285714285715</v>
      </c>
      <c r="O787" s="262">
        <f t="shared" si="628"/>
        <v>81.142857142857139</v>
      </c>
      <c r="P787" s="262">
        <f t="shared" si="628"/>
        <v>121.71428571428571</v>
      </c>
      <c r="Q787" s="262">
        <f t="shared" si="628"/>
        <v>131.85714285714286</v>
      </c>
      <c r="R787" s="262">
        <f t="shared" si="628"/>
        <v>131.85714285714286</v>
      </c>
      <c r="S787" s="262">
        <f t="shared" si="628"/>
        <v>142</v>
      </c>
      <c r="T787" s="262">
        <f t="shared" si="628"/>
        <v>142</v>
      </c>
      <c r="U787" s="262">
        <f t="shared" si="628"/>
        <v>142</v>
      </c>
      <c r="V787" s="262">
        <f t="shared" si="628"/>
        <v>142</v>
      </c>
      <c r="W787" s="262">
        <f t="shared" si="628"/>
        <v>142</v>
      </c>
      <c r="X787" s="262">
        <f t="shared" si="628"/>
        <v>142</v>
      </c>
      <c r="Y787" s="262">
        <f t="shared" si="628"/>
        <v>142</v>
      </c>
      <c r="Z787" s="262">
        <f t="shared" si="628"/>
        <v>142</v>
      </c>
      <c r="AA787" s="262">
        <f t="shared" si="628"/>
        <v>142</v>
      </c>
      <c r="AB787" s="262">
        <f t="shared" si="628"/>
        <v>142</v>
      </c>
    </row>
    <row r="788" spans="3:29" hidden="1" outlineLevel="1">
      <c r="C788" s="232" t="str">
        <f t="shared" si="617"/>
        <v>Storage Space Income</v>
      </c>
      <c r="D788" s="260"/>
      <c r="E788" s="261">
        <f t="shared" ref="E788:AB788" si="629">$I201*E$635</f>
        <v>0</v>
      </c>
      <c r="F788" s="262">
        <f t="shared" si="629"/>
        <v>0</v>
      </c>
      <c r="G788" s="262">
        <f t="shared" si="629"/>
        <v>0</v>
      </c>
      <c r="H788" s="262">
        <f t="shared" si="629"/>
        <v>0</v>
      </c>
      <c r="I788" s="262">
        <f t="shared" si="629"/>
        <v>0</v>
      </c>
      <c r="J788" s="262">
        <f t="shared" si="629"/>
        <v>0</v>
      </c>
      <c r="K788" s="262">
        <f t="shared" si="629"/>
        <v>0</v>
      </c>
      <c r="L788" s="262">
        <f t="shared" si="629"/>
        <v>0</v>
      </c>
      <c r="M788" s="262">
        <f t="shared" si="629"/>
        <v>0</v>
      </c>
      <c r="N788" s="262">
        <f t="shared" si="629"/>
        <v>0</v>
      </c>
      <c r="O788" s="262">
        <f t="shared" si="629"/>
        <v>0</v>
      </c>
      <c r="P788" s="262">
        <f t="shared" si="629"/>
        <v>0</v>
      </c>
      <c r="Q788" s="262">
        <f t="shared" si="629"/>
        <v>0</v>
      </c>
      <c r="R788" s="262">
        <f t="shared" si="629"/>
        <v>0</v>
      </c>
      <c r="S788" s="262">
        <f t="shared" si="629"/>
        <v>0</v>
      </c>
      <c r="T788" s="262">
        <f t="shared" si="629"/>
        <v>0</v>
      </c>
      <c r="U788" s="262">
        <f t="shared" si="629"/>
        <v>0</v>
      </c>
      <c r="V788" s="262">
        <f t="shared" si="629"/>
        <v>0</v>
      </c>
      <c r="W788" s="262">
        <f t="shared" si="629"/>
        <v>0</v>
      </c>
      <c r="X788" s="262">
        <f t="shared" si="629"/>
        <v>0</v>
      </c>
      <c r="Y788" s="262">
        <f t="shared" si="629"/>
        <v>0</v>
      </c>
      <c r="Z788" s="262">
        <f t="shared" si="629"/>
        <v>0</v>
      </c>
      <c r="AA788" s="262">
        <f t="shared" si="629"/>
        <v>0</v>
      </c>
      <c r="AB788" s="262">
        <f t="shared" si="629"/>
        <v>0</v>
      </c>
    </row>
    <row r="789" spans="3:29" hidden="1" outlineLevel="1">
      <c r="C789" s="232" t="str">
        <f t="shared" si="617"/>
        <v>Cleaning Income</v>
      </c>
      <c r="D789" s="260"/>
      <c r="E789" s="261">
        <f t="shared" ref="E789:AB789" si="630">$I202*E$635</f>
        <v>0</v>
      </c>
      <c r="F789" s="262">
        <f t="shared" si="630"/>
        <v>0</v>
      </c>
      <c r="G789" s="262">
        <f t="shared" si="630"/>
        <v>0</v>
      </c>
      <c r="H789" s="262">
        <f t="shared" si="630"/>
        <v>0</v>
      </c>
      <c r="I789" s="262">
        <f t="shared" si="630"/>
        <v>0</v>
      </c>
      <c r="J789" s="262">
        <f t="shared" si="630"/>
        <v>0</v>
      </c>
      <c r="K789" s="262">
        <f t="shared" si="630"/>
        <v>0</v>
      </c>
      <c r="L789" s="262">
        <f t="shared" si="630"/>
        <v>0</v>
      </c>
      <c r="M789" s="262">
        <f t="shared" si="630"/>
        <v>0</v>
      </c>
      <c r="N789" s="262">
        <f t="shared" si="630"/>
        <v>0</v>
      </c>
      <c r="O789" s="262">
        <f t="shared" si="630"/>
        <v>0</v>
      </c>
      <c r="P789" s="262">
        <f t="shared" si="630"/>
        <v>0</v>
      </c>
      <c r="Q789" s="262">
        <f t="shared" si="630"/>
        <v>0</v>
      </c>
      <c r="R789" s="262">
        <f t="shared" si="630"/>
        <v>0</v>
      </c>
      <c r="S789" s="262">
        <f t="shared" si="630"/>
        <v>0</v>
      </c>
      <c r="T789" s="262">
        <f t="shared" si="630"/>
        <v>0</v>
      </c>
      <c r="U789" s="262">
        <f t="shared" si="630"/>
        <v>0</v>
      </c>
      <c r="V789" s="262">
        <f t="shared" si="630"/>
        <v>0</v>
      </c>
      <c r="W789" s="262">
        <f t="shared" si="630"/>
        <v>0</v>
      </c>
      <c r="X789" s="262">
        <f t="shared" si="630"/>
        <v>0</v>
      </c>
      <c r="Y789" s="262">
        <f t="shared" si="630"/>
        <v>0</v>
      </c>
      <c r="Z789" s="262">
        <f t="shared" si="630"/>
        <v>0</v>
      </c>
      <c r="AA789" s="262">
        <f t="shared" si="630"/>
        <v>0</v>
      </c>
      <c r="AB789" s="262">
        <f t="shared" si="630"/>
        <v>0</v>
      </c>
    </row>
    <row r="790" spans="3:29" hidden="1" outlineLevel="1">
      <c r="C790" s="232" t="str">
        <f t="shared" si="617"/>
        <v>Furniture Income</v>
      </c>
      <c r="D790" s="260"/>
      <c r="E790" s="261">
        <f t="shared" ref="E790:AB790" si="631">$I203*E$635</f>
        <v>0</v>
      </c>
      <c r="F790" s="262">
        <f t="shared" si="631"/>
        <v>0</v>
      </c>
      <c r="G790" s="262">
        <f t="shared" si="631"/>
        <v>0</v>
      </c>
      <c r="H790" s="262">
        <f t="shared" si="631"/>
        <v>0</v>
      </c>
      <c r="I790" s="262">
        <f t="shared" si="631"/>
        <v>0</v>
      </c>
      <c r="J790" s="262">
        <f t="shared" si="631"/>
        <v>0</v>
      </c>
      <c r="K790" s="262">
        <f t="shared" si="631"/>
        <v>0</v>
      </c>
      <c r="L790" s="262">
        <f t="shared" si="631"/>
        <v>0</v>
      </c>
      <c r="M790" s="262">
        <f t="shared" si="631"/>
        <v>0</v>
      </c>
      <c r="N790" s="262">
        <f t="shared" si="631"/>
        <v>0</v>
      </c>
      <c r="O790" s="262">
        <f t="shared" si="631"/>
        <v>0</v>
      </c>
      <c r="P790" s="262">
        <f t="shared" si="631"/>
        <v>0</v>
      </c>
      <c r="Q790" s="262">
        <f t="shared" si="631"/>
        <v>0</v>
      </c>
      <c r="R790" s="262">
        <f t="shared" si="631"/>
        <v>0</v>
      </c>
      <c r="S790" s="262">
        <f t="shared" si="631"/>
        <v>0</v>
      </c>
      <c r="T790" s="262">
        <f t="shared" si="631"/>
        <v>0</v>
      </c>
      <c r="U790" s="262">
        <f t="shared" si="631"/>
        <v>0</v>
      </c>
      <c r="V790" s="262">
        <f t="shared" si="631"/>
        <v>0</v>
      </c>
      <c r="W790" s="262">
        <f t="shared" si="631"/>
        <v>0</v>
      </c>
      <c r="X790" s="262">
        <f t="shared" si="631"/>
        <v>0</v>
      </c>
      <c r="Y790" s="262">
        <f t="shared" si="631"/>
        <v>0</v>
      </c>
      <c r="Z790" s="262">
        <f t="shared" si="631"/>
        <v>0</v>
      </c>
      <c r="AA790" s="262">
        <f t="shared" si="631"/>
        <v>0</v>
      </c>
      <c r="AB790" s="262">
        <f t="shared" si="631"/>
        <v>0</v>
      </c>
    </row>
    <row r="791" spans="3:29" hidden="1" outlineLevel="1">
      <c r="C791" s="232" t="str">
        <f t="shared" si="617"/>
        <v>Legal Fees Reimbursement</v>
      </c>
      <c r="D791" s="260"/>
      <c r="E791" s="261">
        <f t="shared" ref="E791:AB791" si="632">$I204*E$635</f>
        <v>0</v>
      </c>
      <c r="F791" s="262">
        <f t="shared" si="632"/>
        <v>0</v>
      </c>
      <c r="G791" s="262">
        <f t="shared" si="632"/>
        <v>0</v>
      </c>
      <c r="H791" s="262">
        <f t="shared" si="632"/>
        <v>0</v>
      </c>
      <c r="I791" s="262">
        <f t="shared" si="632"/>
        <v>0</v>
      </c>
      <c r="J791" s="262">
        <f t="shared" si="632"/>
        <v>0</v>
      </c>
      <c r="K791" s="262">
        <f t="shared" si="632"/>
        <v>0</v>
      </c>
      <c r="L791" s="262">
        <f t="shared" si="632"/>
        <v>0</v>
      </c>
      <c r="M791" s="262">
        <f t="shared" si="632"/>
        <v>0</v>
      </c>
      <c r="N791" s="262">
        <f t="shared" si="632"/>
        <v>0</v>
      </c>
      <c r="O791" s="262">
        <f t="shared" si="632"/>
        <v>0</v>
      </c>
      <c r="P791" s="262">
        <f t="shared" si="632"/>
        <v>0</v>
      </c>
      <c r="Q791" s="262">
        <f t="shared" si="632"/>
        <v>0</v>
      </c>
      <c r="R791" s="262">
        <f t="shared" si="632"/>
        <v>0</v>
      </c>
      <c r="S791" s="262">
        <f t="shared" si="632"/>
        <v>0</v>
      </c>
      <c r="T791" s="262">
        <f t="shared" si="632"/>
        <v>0</v>
      </c>
      <c r="U791" s="262">
        <f t="shared" si="632"/>
        <v>0</v>
      </c>
      <c r="V791" s="262">
        <f t="shared" si="632"/>
        <v>0</v>
      </c>
      <c r="W791" s="262">
        <f t="shared" si="632"/>
        <v>0</v>
      </c>
      <c r="X791" s="262">
        <f t="shared" si="632"/>
        <v>0</v>
      </c>
      <c r="Y791" s="262">
        <f t="shared" si="632"/>
        <v>0</v>
      </c>
      <c r="Z791" s="262">
        <f t="shared" si="632"/>
        <v>0</v>
      </c>
      <c r="AA791" s="262">
        <f t="shared" si="632"/>
        <v>0</v>
      </c>
      <c r="AB791" s="262">
        <f t="shared" si="632"/>
        <v>0</v>
      </c>
    </row>
    <row r="792" spans="3:29" ht="16.5" hidden="1" customHeight="1" outlineLevel="1">
      <c r="C792" s="232" t="str">
        <f t="shared" si="617"/>
        <v>Misc.</v>
      </c>
      <c r="D792" s="263"/>
      <c r="E792" s="264">
        <f t="shared" ref="E792:AB792" si="633">$I205*E$635</f>
        <v>0</v>
      </c>
      <c r="F792" s="269">
        <f t="shared" si="633"/>
        <v>0</v>
      </c>
      <c r="G792" s="269">
        <f t="shared" si="633"/>
        <v>0</v>
      </c>
      <c r="H792" s="269">
        <f t="shared" si="633"/>
        <v>0</v>
      </c>
      <c r="I792" s="269">
        <f t="shared" si="633"/>
        <v>0</v>
      </c>
      <c r="J792" s="269">
        <f t="shared" si="633"/>
        <v>0</v>
      </c>
      <c r="K792" s="269">
        <f t="shared" si="633"/>
        <v>0</v>
      </c>
      <c r="L792" s="269">
        <f t="shared" si="633"/>
        <v>0</v>
      </c>
      <c r="M792" s="269">
        <f t="shared" si="633"/>
        <v>0</v>
      </c>
      <c r="N792" s="269">
        <f t="shared" si="633"/>
        <v>0</v>
      </c>
      <c r="O792" s="269">
        <f t="shared" si="633"/>
        <v>0</v>
      </c>
      <c r="P792" s="269">
        <f t="shared" si="633"/>
        <v>0</v>
      </c>
      <c r="Q792" s="269">
        <f t="shared" si="633"/>
        <v>0</v>
      </c>
      <c r="R792" s="269">
        <f t="shared" si="633"/>
        <v>0</v>
      </c>
      <c r="S792" s="269">
        <f t="shared" si="633"/>
        <v>0</v>
      </c>
      <c r="T792" s="269">
        <f t="shared" si="633"/>
        <v>0</v>
      </c>
      <c r="U792" s="269">
        <f t="shared" si="633"/>
        <v>0</v>
      </c>
      <c r="V792" s="269">
        <f t="shared" si="633"/>
        <v>0</v>
      </c>
      <c r="W792" s="269">
        <f t="shared" si="633"/>
        <v>0</v>
      </c>
      <c r="X792" s="269">
        <f t="shared" si="633"/>
        <v>0</v>
      </c>
      <c r="Y792" s="269">
        <f t="shared" si="633"/>
        <v>0</v>
      </c>
      <c r="Z792" s="269">
        <f t="shared" si="633"/>
        <v>0</v>
      </c>
      <c r="AA792" s="269">
        <f t="shared" si="633"/>
        <v>0</v>
      </c>
      <c r="AB792" s="269">
        <f t="shared" si="633"/>
        <v>0</v>
      </c>
    </row>
    <row r="793" spans="3:29" hidden="1" outlineLevel="1">
      <c r="C793" s="83" t="s">
        <v>30</v>
      </c>
      <c r="D793" s="260"/>
      <c r="E793" s="261">
        <f>SUM(E776:E792)</f>
        <v>118.07142857142857</v>
      </c>
      <c r="F793" s="262">
        <f>SUM(F776:F792)</f>
        <v>118.07142857142857</v>
      </c>
      <c r="G793" s="262">
        <f t="shared" ref="G793:N793" si="634">SUM(G776:G792)</f>
        <v>118.07142857142857</v>
      </c>
      <c r="H793" s="262">
        <f t="shared" si="634"/>
        <v>118.07142857142857</v>
      </c>
      <c r="I793" s="262">
        <f t="shared" si="634"/>
        <v>0</v>
      </c>
      <c r="J793" s="262">
        <f t="shared" si="634"/>
        <v>0</v>
      </c>
      <c r="K793" s="262">
        <f t="shared" si="634"/>
        <v>0</v>
      </c>
      <c r="L793" s="262">
        <f t="shared" si="634"/>
        <v>0</v>
      </c>
      <c r="M793" s="262">
        <f t="shared" si="634"/>
        <v>0</v>
      </c>
      <c r="N793" s="262">
        <f t="shared" si="634"/>
        <v>65.595238095238088</v>
      </c>
      <c r="O793" s="262">
        <f>SUM(O776:O792)</f>
        <v>104.95238095238093</v>
      </c>
      <c r="P793" s="262">
        <f>SUM(P776:P792)</f>
        <v>157.42857142857142</v>
      </c>
      <c r="Q793" s="262">
        <f t="shared" ref="Q793:AC793" si="635">SUM(Q776:Q792)</f>
        <v>170.54761904761904</v>
      </c>
      <c r="R793" s="262">
        <f t="shared" si="635"/>
        <v>170.54761904761904</v>
      </c>
      <c r="S793" s="262">
        <f t="shared" si="635"/>
        <v>183.66666666666666</v>
      </c>
      <c r="T793" s="262">
        <f t="shared" si="635"/>
        <v>183.66666666666666</v>
      </c>
      <c r="U793" s="262">
        <f t="shared" si="635"/>
        <v>183.66666666666666</v>
      </c>
      <c r="V793" s="262">
        <f t="shared" si="635"/>
        <v>183.66666666666666</v>
      </c>
      <c r="W793" s="262">
        <f t="shared" si="635"/>
        <v>183.66666666666666</v>
      </c>
      <c r="X793" s="262">
        <f t="shared" si="635"/>
        <v>183.66666666666666</v>
      </c>
      <c r="Y793" s="262">
        <f t="shared" si="635"/>
        <v>183.66666666666666</v>
      </c>
      <c r="Z793" s="262">
        <f t="shared" si="635"/>
        <v>183.66666666666666</v>
      </c>
      <c r="AA793" s="262">
        <f t="shared" si="635"/>
        <v>183.66666666666666</v>
      </c>
      <c r="AB793" s="262">
        <f t="shared" si="635"/>
        <v>183.66666666666666</v>
      </c>
      <c r="AC793" s="262">
        <f t="shared" si="635"/>
        <v>0</v>
      </c>
    </row>
    <row r="794" spans="3:29" hidden="1" outlineLevel="1">
      <c r="C794" s="67"/>
      <c r="D794" s="217"/>
      <c r="E794" s="20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3:29" ht="15" hidden="1" outlineLevel="1" thickBot="1">
      <c r="C795" s="21" t="s">
        <v>259</v>
      </c>
      <c r="D795" s="270">
        <f>D773+D793</f>
        <v>2800</v>
      </c>
      <c r="E795" s="271">
        <f t="shared" ref="E795:AB795" ca="1" si="636">E773+E793</f>
        <v>12768.071428571429</v>
      </c>
      <c r="F795" s="272">
        <f t="shared" ca="1" si="636"/>
        <v>12768.071428571429</v>
      </c>
      <c r="G795" s="272">
        <f t="shared" ca="1" si="636"/>
        <v>12768.071428571429</v>
      </c>
      <c r="H795" s="272">
        <f t="shared" ca="1" si="636"/>
        <v>12768.071428571429</v>
      </c>
      <c r="I795" s="272">
        <f t="shared" ca="1" si="636"/>
        <v>0</v>
      </c>
      <c r="J795" s="272">
        <f t="shared" ca="1" si="636"/>
        <v>0</v>
      </c>
      <c r="K795" s="272">
        <f t="shared" ca="1" si="636"/>
        <v>0</v>
      </c>
      <c r="L795" s="272">
        <f t="shared" ca="1" si="636"/>
        <v>0</v>
      </c>
      <c r="M795" s="272">
        <f t="shared" ca="1" si="636"/>
        <v>0</v>
      </c>
      <c r="N795" s="272">
        <f t="shared" ca="1" si="636"/>
        <v>12000.595238095239</v>
      </c>
      <c r="O795" s="272">
        <f t="shared" ca="1" si="636"/>
        <v>18874.952380952382</v>
      </c>
      <c r="P795" s="272">
        <f t="shared" ca="1" si="636"/>
        <v>30267.428571428572</v>
      </c>
      <c r="Q795" s="272">
        <f t="shared" ca="1" si="636"/>
        <v>33325.547619047618</v>
      </c>
      <c r="R795" s="272">
        <f t="shared" ca="1" si="636"/>
        <v>33325.547619047618</v>
      </c>
      <c r="S795" s="272">
        <f t="shared" ca="1" si="636"/>
        <v>36533.666666666664</v>
      </c>
      <c r="T795" s="272">
        <f t="shared" ca="1" si="636"/>
        <v>36533.666666666664</v>
      </c>
      <c r="U795" s="272">
        <f t="shared" ca="1" si="636"/>
        <v>36533.666666666664</v>
      </c>
      <c r="V795" s="272">
        <f t="shared" ca="1" si="636"/>
        <v>36533.666666666664</v>
      </c>
      <c r="W795" s="272">
        <f t="shared" ca="1" si="636"/>
        <v>36533.666666666664</v>
      </c>
      <c r="X795" s="272">
        <f t="shared" ca="1" si="636"/>
        <v>36533.666666666664</v>
      </c>
      <c r="Y795" s="272">
        <f t="shared" ca="1" si="636"/>
        <v>36533.666666666664</v>
      </c>
      <c r="Z795" s="272">
        <f t="shared" ca="1" si="636"/>
        <v>36533.666666666664</v>
      </c>
      <c r="AA795" s="272">
        <f t="shared" ca="1" si="636"/>
        <v>36533.666666666664</v>
      </c>
      <c r="AB795" s="272">
        <f t="shared" ca="1" si="636"/>
        <v>36533.666666666664</v>
      </c>
    </row>
    <row r="796" spans="3:29" ht="15" hidden="1" outlineLevel="1" thickTop="1">
      <c r="D796" s="220"/>
      <c r="E796" s="221"/>
      <c r="I796" s="4"/>
      <c r="J796" s="4"/>
      <c r="K796" s="4"/>
      <c r="L796" s="4"/>
      <c r="M796" s="4"/>
    </row>
    <row r="797" spans="3:29" hidden="1" outlineLevel="1">
      <c r="E797" s="210"/>
      <c r="I797" s="4"/>
      <c r="J797" s="4"/>
      <c r="K797" s="4"/>
      <c r="L797" s="4"/>
      <c r="M797" s="4"/>
    </row>
    <row r="798" spans="3:29" hidden="1" outlineLevel="1">
      <c r="C798" s="234" t="str">
        <f t="shared" ref="C798:C805" si="637">C224</f>
        <v xml:space="preserve">PAYROLL AND BENEFITS </v>
      </c>
      <c r="D798" s="235"/>
      <c r="E798" s="261">
        <f>-$G224/12*(1+HLOOKUP(E$628,$E$258:$N259,2,FALSE))</f>
        <v>-500</v>
      </c>
      <c r="F798" s="262">
        <f>-$G224/12*(1+HLOOKUP(F$628,$E$258:$N259,2,FALSE))</f>
        <v>-500</v>
      </c>
      <c r="G798" s="262">
        <f>-$G224/12*(1+HLOOKUP(G$628,$E$258:$N259,2,FALSE))</f>
        <v>-500</v>
      </c>
      <c r="H798" s="262">
        <f>-$G224/12*(1+HLOOKUP(H$628,$E$258:$N259,2,FALSE))</f>
        <v>-500</v>
      </c>
      <c r="I798" s="262">
        <f>-$G224/12*(1+HLOOKUP(I$628,$E$258:$N259,2,FALSE))</f>
        <v>-500</v>
      </c>
      <c r="J798" s="262">
        <f>-$G224/12*(1+HLOOKUP(J$628,$E$258:$N259,2,FALSE))</f>
        <v>-500</v>
      </c>
      <c r="K798" s="262">
        <f>-$G224/12*(1+HLOOKUP(K$628,$E$258:$N259,2,FALSE))</f>
        <v>-500</v>
      </c>
      <c r="L798" s="262">
        <f>-$G224/12*(1+HLOOKUP(L$628,$E$258:$N259,2,FALSE))</f>
        <v>-500</v>
      </c>
      <c r="M798" s="262">
        <f>-$G224/12*(1+HLOOKUP(M$628,$E$258:$N259,2,FALSE))</f>
        <v>-500</v>
      </c>
      <c r="N798" s="262">
        <f>-$G224/12*(1+HLOOKUP(N$628,$E$258:$N259,2,FALSE))</f>
        <v>-500</v>
      </c>
      <c r="O798" s="262">
        <f>-$G224/12*(1+HLOOKUP(O$628,$E$258:$N259,2,FALSE))</f>
        <v>-500</v>
      </c>
      <c r="P798" s="262">
        <f>-$G224/12*(1+HLOOKUP(P$628,$E$258:$N259,2,FALSE))</f>
        <v>-500</v>
      </c>
      <c r="Q798" s="262">
        <f>-$G224/12*(1+HLOOKUP(Q$628,$E$258:$N259,2,FALSE))</f>
        <v>-505</v>
      </c>
      <c r="R798" s="262">
        <f>-$G224/12*(1+HLOOKUP(R$628,$E$258:$N259,2,FALSE))</f>
        <v>-505</v>
      </c>
      <c r="S798" s="262">
        <f>-$G224/12*(1+HLOOKUP(S$628,$E$258:$N259,2,FALSE))</f>
        <v>-505</v>
      </c>
      <c r="T798" s="262">
        <f>-$G224/12*(1+HLOOKUP(T$628,$E$258:$N259,2,FALSE))</f>
        <v>-505</v>
      </c>
      <c r="U798" s="262">
        <f>-$G224/12*(1+HLOOKUP(U$628,$E$258:$N259,2,FALSE))</f>
        <v>-505</v>
      </c>
      <c r="V798" s="262">
        <f>-$G224/12*(1+HLOOKUP(V$628,$E$258:$N259,2,FALSE))</f>
        <v>-505</v>
      </c>
      <c r="W798" s="262">
        <f>-$G224/12*(1+HLOOKUP(W$628,$E$258:$N259,2,FALSE))</f>
        <v>-505</v>
      </c>
      <c r="X798" s="262">
        <f>-$G224/12*(1+HLOOKUP(X$628,$E$258:$N259,2,FALSE))</f>
        <v>-505</v>
      </c>
      <c r="Y798" s="262">
        <f>-$G224/12*(1+HLOOKUP(Y$628,$E$258:$N259,2,FALSE))</f>
        <v>-505</v>
      </c>
      <c r="Z798" s="262">
        <f>-$G224/12*(1+HLOOKUP(Z$628,$E$258:$N259,2,FALSE))</f>
        <v>-505</v>
      </c>
      <c r="AA798" s="262">
        <f>-$G224/12*(1+HLOOKUP(AA$628,$E$258:$N259,2,FALSE))</f>
        <v>-505</v>
      </c>
      <c r="AB798" s="262">
        <f>-$G224/12*(1+HLOOKUP(AB$628,$E$258:$N259,2,FALSE))</f>
        <v>-505</v>
      </c>
    </row>
    <row r="799" spans="3:29" hidden="1" outlineLevel="1">
      <c r="C799" s="234" t="str">
        <f t="shared" si="637"/>
        <v>MANAGEMENT FEE / LEASING</v>
      </c>
      <c r="D799" s="235"/>
      <c r="E799" s="261">
        <f>-$G225/12*(1+HLOOKUP(E$628,$E$258:$N260,2,FALSE))</f>
        <v>-575</v>
      </c>
      <c r="F799" s="262">
        <f>-$G225/12*(1+HLOOKUP(F$628,$E$258:$N260,2,FALSE))</f>
        <v>-575</v>
      </c>
      <c r="G799" s="262">
        <f>-$G225/12*(1+HLOOKUP(G$628,$E$258:$N260,2,FALSE))</f>
        <v>-575</v>
      </c>
      <c r="H799" s="262">
        <f>-$G225/12*(1+HLOOKUP(H$628,$E$258:$N260,2,FALSE))</f>
        <v>-575</v>
      </c>
      <c r="I799" s="262">
        <f>-$G225/12*(1+HLOOKUP(I$628,$E$258:$N260,2,FALSE))</f>
        <v>-575</v>
      </c>
      <c r="J799" s="262">
        <f>-$G225/12*(1+HLOOKUP(J$628,$E$258:$N260,2,FALSE))</f>
        <v>-575</v>
      </c>
      <c r="K799" s="262">
        <f>-$G225/12*(1+HLOOKUP(K$628,$E$258:$N260,2,FALSE))</f>
        <v>-575</v>
      </c>
      <c r="L799" s="262">
        <f>-$G225/12*(1+HLOOKUP(L$628,$E$258:$N260,2,FALSE))</f>
        <v>-575</v>
      </c>
      <c r="M799" s="262">
        <f>-$G225/12*(1+HLOOKUP(M$628,$E$258:$N260,2,FALSE))</f>
        <v>-575</v>
      </c>
      <c r="N799" s="262">
        <f>-$G225/12*(1+HLOOKUP(N$628,$E$258:$N260,2,FALSE))</f>
        <v>-575</v>
      </c>
      <c r="O799" s="262">
        <f>-$G225/12*(1+HLOOKUP(O$628,$E$258:$N260,2,FALSE))</f>
        <v>-575</v>
      </c>
      <c r="P799" s="262">
        <f>-$G225/12*(1+HLOOKUP(P$628,$E$258:$N260,2,FALSE))</f>
        <v>-575</v>
      </c>
      <c r="Q799" s="262">
        <f>-$G225/12*(1+HLOOKUP(Q$628,$E$258:$N260,2,FALSE))</f>
        <v>-580.75</v>
      </c>
      <c r="R799" s="262">
        <f>-$G225/12*(1+HLOOKUP(R$628,$E$258:$N260,2,FALSE))</f>
        <v>-580.75</v>
      </c>
      <c r="S799" s="262">
        <f>-$G225/12*(1+HLOOKUP(S$628,$E$258:$N260,2,FALSE))</f>
        <v>-580.75</v>
      </c>
      <c r="T799" s="262">
        <f>-$G225/12*(1+HLOOKUP(T$628,$E$258:$N260,2,FALSE))</f>
        <v>-580.75</v>
      </c>
      <c r="U799" s="262">
        <f>-$G225/12*(1+HLOOKUP(U$628,$E$258:$N260,2,FALSE))</f>
        <v>-580.75</v>
      </c>
      <c r="V799" s="262">
        <f>-$G225/12*(1+HLOOKUP(V$628,$E$258:$N260,2,FALSE))</f>
        <v>-580.75</v>
      </c>
      <c r="W799" s="262">
        <f>-$G225/12*(1+HLOOKUP(W$628,$E$258:$N260,2,FALSE))</f>
        <v>-580.75</v>
      </c>
      <c r="X799" s="262">
        <f>-$G225/12*(1+HLOOKUP(X$628,$E$258:$N260,2,FALSE))</f>
        <v>-580.75</v>
      </c>
      <c r="Y799" s="262">
        <f>-$G225/12*(1+HLOOKUP(Y$628,$E$258:$N260,2,FALSE))</f>
        <v>-580.75</v>
      </c>
      <c r="Z799" s="262">
        <f>-$G225/12*(1+HLOOKUP(Z$628,$E$258:$N260,2,FALSE))</f>
        <v>-580.75</v>
      </c>
      <c r="AA799" s="262">
        <f>-$G225/12*(1+HLOOKUP(AA$628,$E$258:$N260,2,FALSE))</f>
        <v>-580.75</v>
      </c>
      <c r="AB799" s="262">
        <f>-$G225/12*(1+HLOOKUP(AB$628,$E$258:$N260,2,FALSE))</f>
        <v>-580.75</v>
      </c>
    </row>
    <row r="800" spans="3:29" hidden="1" outlineLevel="1">
      <c r="C800" s="234" t="str">
        <f t="shared" si="637"/>
        <v>ADMIN. EXPENSES / FEES</v>
      </c>
      <c r="D800" s="235"/>
      <c r="E800" s="261">
        <f>-$G226/12*(1+HLOOKUP(E$628,$E$258:$N261,2,FALSE))</f>
        <v>-83.333333333333329</v>
      </c>
      <c r="F800" s="262">
        <f>-$G226/12*(1+HLOOKUP(F$628,$E$258:$N261,2,FALSE))</f>
        <v>-83.333333333333329</v>
      </c>
      <c r="G800" s="262">
        <f>-$G226/12*(1+HLOOKUP(G$628,$E$258:$N261,2,FALSE))</f>
        <v>-83.333333333333329</v>
      </c>
      <c r="H800" s="262">
        <f>-$G226/12*(1+HLOOKUP(H$628,$E$258:$N261,2,FALSE))</f>
        <v>-83.333333333333329</v>
      </c>
      <c r="I800" s="262">
        <f>-$G226/12*(1+HLOOKUP(I$628,$E$258:$N261,2,FALSE))</f>
        <v>-83.333333333333329</v>
      </c>
      <c r="J800" s="262">
        <f>-$G226/12*(1+HLOOKUP(J$628,$E$258:$N261,2,FALSE))</f>
        <v>-83.333333333333329</v>
      </c>
      <c r="K800" s="262">
        <f>-$G226/12*(1+HLOOKUP(K$628,$E$258:$N261,2,FALSE))</f>
        <v>-83.333333333333329</v>
      </c>
      <c r="L800" s="262">
        <f>-$G226/12*(1+HLOOKUP(L$628,$E$258:$N261,2,FALSE))</f>
        <v>-83.333333333333329</v>
      </c>
      <c r="M800" s="262">
        <f>-$G226/12*(1+HLOOKUP(M$628,$E$258:$N261,2,FALSE))</f>
        <v>-83.333333333333329</v>
      </c>
      <c r="N800" s="262">
        <f>-$G226/12*(1+HLOOKUP(N$628,$E$258:$N261,2,FALSE))</f>
        <v>-83.333333333333329</v>
      </c>
      <c r="O800" s="262">
        <f>-$G226/12*(1+HLOOKUP(O$628,$E$258:$N261,2,FALSE))</f>
        <v>-83.333333333333329</v>
      </c>
      <c r="P800" s="262">
        <f>-$G226/12*(1+HLOOKUP(P$628,$E$258:$N261,2,FALSE))</f>
        <v>-83.333333333333329</v>
      </c>
      <c r="Q800" s="262">
        <f>-$G226/12*(1+HLOOKUP(Q$628,$E$258:$N261,2,FALSE))</f>
        <v>-84.166666666666657</v>
      </c>
      <c r="R800" s="262">
        <f>-$G226/12*(1+HLOOKUP(R$628,$E$258:$N261,2,FALSE))</f>
        <v>-84.166666666666657</v>
      </c>
      <c r="S800" s="262">
        <f>-$G226/12*(1+HLOOKUP(S$628,$E$258:$N261,2,FALSE))</f>
        <v>-84.166666666666657</v>
      </c>
      <c r="T800" s="262">
        <f>-$G226/12*(1+HLOOKUP(T$628,$E$258:$N261,2,FALSE))</f>
        <v>-84.166666666666657</v>
      </c>
      <c r="U800" s="262">
        <f>-$G226/12*(1+HLOOKUP(U$628,$E$258:$N261,2,FALSE))</f>
        <v>-84.166666666666657</v>
      </c>
      <c r="V800" s="262">
        <f>-$G226/12*(1+HLOOKUP(V$628,$E$258:$N261,2,FALSE))</f>
        <v>-84.166666666666657</v>
      </c>
      <c r="W800" s="262">
        <f>-$G226/12*(1+HLOOKUP(W$628,$E$258:$N261,2,FALSE))</f>
        <v>-84.166666666666657</v>
      </c>
      <c r="X800" s="262">
        <f>-$G226/12*(1+HLOOKUP(X$628,$E$258:$N261,2,FALSE))</f>
        <v>-84.166666666666657</v>
      </c>
      <c r="Y800" s="262">
        <f>-$G226/12*(1+HLOOKUP(Y$628,$E$258:$N261,2,FALSE))</f>
        <v>-84.166666666666657</v>
      </c>
      <c r="Z800" s="262">
        <f>-$G226/12*(1+HLOOKUP(Z$628,$E$258:$N261,2,FALSE))</f>
        <v>-84.166666666666657</v>
      </c>
      <c r="AA800" s="262">
        <f>-$G226/12*(1+HLOOKUP(AA$628,$E$258:$N261,2,FALSE))</f>
        <v>-84.166666666666657</v>
      </c>
      <c r="AB800" s="262">
        <f>-$G226/12*(1+HLOOKUP(AB$628,$E$258:$N261,2,FALSE))</f>
        <v>-84.166666666666657</v>
      </c>
    </row>
    <row r="801" spans="3:29" hidden="1" outlineLevel="1">
      <c r="C801" s="234" t="str">
        <f t="shared" si="637"/>
        <v>UTILITIES EXPENSES</v>
      </c>
      <c r="D801" s="235"/>
      <c r="E801" s="261">
        <f>-$G227/12*(1+HLOOKUP(E$628,$E$258:$N262,2,FALSE))</f>
        <v>-766.66666666666663</v>
      </c>
      <c r="F801" s="262">
        <f>-$G227/12*(1+HLOOKUP(F$628,$E$258:$N262,2,FALSE))</f>
        <v>-766.66666666666663</v>
      </c>
      <c r="G801" s="262">
        <f>-$G227/12*(1+HLOOKUP(G$628,$E$258:$N262,2,FALSE))</f>
        <v>-766.66666666666663</v>
      </c>
      <c r="H801" s="262">
        <f>-$G227/12*(1+HLOOKUP(H$628,$E$258:$N262,2,FALSE))</f>
        <v>-766.66666666666663</v>
      </c>
      <c r="I801" s="262">
        <f>-$G227/12*(1+HLOOKUP(I$628,$E$258:$N262,2,FALSE))</f>
        <v>-766.66666666666663</v>
      </c>
      <c r="J801" s="262">
        <f>-$G227/12*(1+HLOOKUP(J$628,$E$258:$N262,2,FALSE))</f>
        <v>-766.66666666666663</v>
      </c>
      <c r="K801" s="262">
        <f>-$G227/12*(1+HLOOKUP(K$628,$E$258:$N262,2,FALSE))</f>
        <v>-766.66666666666663</v>
      </c>
      <c r="L801" s="262">
        <f>-$G227/12*(1+HLOOKUP(L$628,$E$258:$N262,2,FALSE))</f>
        <v>-766.66666666666663</v>
      </c>
      <c r="M801" s="262">
        <f>-$G227/12*(1+HLOOKUP(M$628,$E$258:$N262,2,FALSE))</f>
        <v>-766.66666666666663</v>
      </c>
      <c r="N801" s="262">
        <f>-$G227/12*(1+HLOOKUP(N$628,$E$258:$N262,2,FALSE))</f>
        <v>-766.66666666666663</v>
      </c>
      <c r="O801" s="262">
        <f>-$G227/12*(1+HLOOKUP(O$628,$E$258:$N262,2,FALSE))</f>
        <v>-766.66666666666663</v>
      </c>
      <c r="P801" s="262">
        <f>-$G227/12*(1+HLOOKUP(P$628,$E$258:$N262,2,FALSE))</f>
        <v>-766.66666666666663</v>
      </c>
      <c r="Q801" s="262">
        <f>-$G227/12*(1+HLOOKUP(Q$628,$E$258:$N262,2,FALSE))</f>
        <v>-774.33333333333326</v>
      </c>
      <c r="R801" s="262">
        <f>-$G227/12*(1+HLOOKUP(R$628,$E$258:$N262,2,FALSE))</f>
        <v>-774.33333333333326</v>
      </c>
      <c r="S801" s="262">
        <f>-$G227/12*(1+HLOOKUP(S$628,$E$258:$N262,2,FALSE))</f>
        <v>-774.33333333333326</v>
      </c>
      <c r="T801" s="262">
        <f>-$G227/12*(1+HLOOKUP(T$628,$E$258:$N262,2,FALSE))</f>
        <v>-774.33333333333326</v>
      </c>
      <c r="U801" s="262">
        <f>-$G227/12*(1+HLOOKUP(U$628,$E$258:$N262,2,FALSE))</f>
        <v>-774.33333333333326</v>
      </c>
      <c r="V801" s="262">
        <f>-$G227/12*(1+HLOOKUP(V$628,$E$258:$N262,2,FALSE))</f>
        <v>-774.33333333333326</v>
      </c>
      <c r="W801" s="262">
        <f>-$G227/12*(1+HLOOKUP(W$628,$E$258:$N262,2,FALSE))</f>
        <v>-774.33333333333326</v>
      </c>
      <c r="X801" s="262">
        <f>-$G227/12*(1+HLOOKUP(X$628,$E$258:$N262,2,FALSE))</f>
        <v>-774.33333333333326</v>
      </c>
      <c r="Y801" s="262">
        <f>-$G227/12*(1+HLOOKUP(Y$628,$E$258:$N262,2,FALSE))</f>
        <v>-774.33333333333326</v>
      </c>
      <c r="Z801" s="262">
        <f>-$G227/12*(1+HLOOKUP(Z$628,$E$258:$N262,2,FALSE))</f>
        <v>-774.33333333333326</v>
      </c>
      <c r="AA801" s="262">
        <f>-$G227/12*(1+HLOOKUP(AA$628,$E$258:$N262,2,FALSE))</f>
        <v>-774.33333333333326</v>
      </c>
      <c r="AB801" s="262">
        <f>-$G227/12*(1+HLOOKUP(AB$628,$E$258:$N262,2,FALSE))</f>
        <v>-774.33333333333326</v>
      </c>
    </row>
    <row r="802" spans="3:29" hidden="1" outlineLevel="1">
      <c r="C802" s="234" t="str">
        <f t="shared" si="637"/>
        <v>OPERATIONS AND MAINTENANCE</v>
      </c>
      <c r="D802" s="235"/>
      <c r="E802" s="261">
        <f>-$G228/12*(1+HLOOKUP(E$628,$E$258:$N263,2,FALSE))</f>
        <v>-1970.8333333333333</v>
      </c>
      <c r="F802" s="262">
        <f>-$G228/12*(1+HLOOKUP(F$628,$E$258:$N263,2,FALSE))</f>
        <v>-1970.8333333333333</v>
      </c>
      <c r="G802" s="262">
        <f>-$G228/12*(1+HLOOKUP(G$628,$E$258:$N263,2,FALSE))</f>
        <v>-1970.8333333333333</v>
      </c>
      <c r="H802" s="262">
        <f>-$G228/12*(1+HLOOKUP(H$628,$E$258:$N263,2,FALSE))</f>
        <v>-1970.8333333333333</v>
      </c>
      <c r="I802" s="262">
        <f>-$G228/12*(1+HLOOKUP(I$628,$E$258:$N263,2,FALSE))</f>
        <v>-1970.8333333333333</v>
      </c>
      <c r="J802" s="262">
        <f>-$G228/12*(1+HLOOKUP(J$628,$E$258:$N263,2,FALSE))</f>
        <v>-1970.8333333333333</v>
      </c>
      <c r="K802" s="262">
        <f>-$G228/12*(1+HLOOKUP(K$628,$E$258:$N263,2,FALSE))</f>
        <v>-1970.8333333333333</v>
      </c>
      <c r="L802" s="262">
        <f>-$G228/12*(1+HLOOKUP(L$628,$E$258:$N263,2,FALSE))</f>
        <v>-1970.8333333333333</v>
      </c>
      <c r="M802" s="262">
        <f>-$G228/12*(1+HLOOKUP(M$628,$E$258:$N263,2,FALSE))</f>
        <v>-1970.8333333333333</v>
      </c>
      <c r="N802" s="262">
        <f>-$G228/12*(1+HLOOKUP(N$628,$E$258:$N263,2,FALSE))</f>
        <v>-1970.8333333333333</v>
      </c>
      <c r="O802" s="262">
        <f>-$G228/12*(1+HLOOKUP(O$628,$E$258:$N263,2,FALSE))</f>
        <v>-1970.8333333333333</v>
      </c>
      <c r="P802" s="262">
        <f>-$G228/12*(1+HLOOKUP(P$628,$E$258:$N263,2,FALSE))</f>
        <v>-1970.8333333333333</v>
      </c>
      <c r="Q802" s="262">
        <f>-$G228/12*(1+HLOOKUP(Q$628,$E$258:$N263,2,FALSE))</f>
        <v>-1990.5416666666665</v>
      </c>
      <c r="R802" s="262">
        <f>-$G228/12*(1+HLOOKUP(R$628,$E$258:$N263,2,FALSE))</f>
        <v>-1990.5416666666665</v>
      </c>
      <c r="S802" s="262">
        <f>-$G228/12*(1+HLOOKUP(S$628,$E$258:$N263,2,FALSE))</f>
        <v>-1990.5416666666665</v>
      </c>
      <c r="T802" s="262">
        <f>-$G228/12*(1+HLOOKUP(T$628,$E$258:$N263,2,FALSE))</f>
        <v>-1990.5416666666665</v>
      </c>
      <c r="U802" s="262">
        <f>-$G228/12*(1+HLOOKUP(U$628,$E$258:$N263,2,FALSE))</f>
        <v>-1990.5416666666665</v>
      </c>
      <c r="V802" s="262">
        <f>-$G228/12*(1+HLOOKUP(V$628,$E$258:$N263,2,FALSE))</f>
        <v>-1990.5416666666665</v>
      </c>
      <c r="W802" s="262">
        <f>-$G228/12*(1+HLOOKUP(W$628,$E$258:$N263,2,FALSE))</f>
        <v>-1990.5416666666665</v>
      </c>
      <c r="X802" s="262">
        <f>-$G228/12*(1+HLOOKUP(X$628,$E$258:$N263,2,FALSE))</f>
        <v>-1990.5416666666665</v>
      </c>
      <c r="Y802" s="262">
        <f>-$G228/12*(1+HLOOKUP(Y$628,$E$258:$N263,2,FALSE))</f>
        <v>-1990.5416666666665</v>
      </c>
      <c r="Z802" s="262">
        <f>-$G228/12*(1+HLOOKUP(Z$628,$E$258:$N263,2,FALSE))</f>
        <v>-1990.5416666666665</v>
      </c>
      <c r="AA802" s="262">
        <f>-$G228/12*(1+HLOOKUP(AA$628,$E$258:$N263,2,FALSE))</f>
        <v>-1990.5416666666665</v>
      </c>
      <c r="AB802" s="262">
        <f>-$G228/12*(1+HLOOKUP(AB$628,$E$258:$N263,2,FALSE))</f>
        <v>-1990.5416666666665</v>
      </c>
    </row>
    <row r="803" spans="3:29" hidden="1" outlineLevel="1">
      <c r="C803" s="234" t="str">
        <f t="shared" si="637"/>
        <v>INSURANCE</v>
      </c>
      <c r="D803" s="235"/>
      <c r="E803" s="261">
        <f>-$G229/12*(1+HLOOKUP(E$628,$E$258:$N264,2,FALSE))</f>
        <v>-333.33333333333331</v>
      </c>
      <c r="F803" s="262">
        <f>-$G229/12*(1+HLOOKUP(F$628,$E$258:$N264,2,FALSE))</f>
        <v>-333.33333333333331</v>
      </c>
      <c r="G803" s="262">
        <f>-$G229/12*(1+HLOOKUP(G$628,$E$258:$N264,2,FALSE))</f>
        <v>-333.33333333333331</v>
      </c>
      <c r="H803" s="262">
        <f>-$G229/12*(1+HLOOKUP(H$628,$E$258:$N264,2,FALSE))</f>
        <v>-333.33333333333331</v>
      </c>
      <c r="I803" s="262">
        <f>-$G229/12*(1+HLOOKUP(I$628,$E$258:$N264,2,FALSE))</f>
        <v>-333.33333333333331</v>
      </c>
      <c r="J803" s="262">
        <f>-$G229/12*(1+HLOOKUP(J$628,$E$258:$N264,2,FALSE))</f>
        <v>-333.33333333333331</v>
      </c>
      <c r="K803" s="262">
        <f>-$G229/12*(1+HLOOKUP(K$628,$E$258:$N264,2,FALSE))</f>
        <v>-333.33333333333331</v>
      </c>
      <c r="L803" s="262">
        <f>-$G229/12*(1+HLOOKUP(L$628,$E$258:$N264,2,FALSE))</f>
        <v>-333.33333333333331</v>
      </c>
      <c r="M803" s="262">
        <f>-$G229/12*(1+HLOOKUP(M$628,$E$258:$N264,2,FALSE))</f>
        <v>-333.33333333333331</v>
      </c>
      <c r="N803" s="262">
        <f>-$G229/12*(1+HLOOKUP(N$628,$E$258:$N264,2,FALSE))</f>
        <v>-333.33333333333331</v>
      </c>
      <c r="O803" s="262">
        <f>-$G229/12*(1+HLOOKUP(O$628,$E$258:$N264,2,FALSE))</f>
        <v>-333.33333333333331</v>
      </c>
      <c r="P803" s="262">
        <f>-$G229/12*(1+HLOOKUP(P$628,$E$258:$N264,2,FALSE))</f>
        <v>-333.33333333333331</v>
      </c>
      <c r="Q803" s="262">
        <f>-$G229/12*(1+HLOOKUP(Q$628,$E$258:$N264,2,FALSE))</f>
        <v>-336.66666666666663</v>
      </c>
      <c r="R803" s="262">
        <f>-$G229/12*(1+HLOOKUP(R$628,$E$258:$N264,2,FALSE))</f>
        <v>-336.66666666666663</v>
      </c>
      <c r="S803" s="262">
        <f>-$G229/12*(1+HLOOKUP(S$628,$E$258:$N264,2,FALSE))</f>
        <v>-336.66666666666663</v>
      </c>
      <c r="T803" s="262">
        <f>-$G229/12*(1+HLOOKUP(T$628,$E$258:$N264,2,FALSE))</f>
        <v>-336.66666666666663</v>
      </c>
      <c r="U803" s="262">
        <f>-$G229/12*(1+HLOOKUP(U$628,$E$258:$N264,2,FALSE))</f>
        <v>-336.66666666666663</v>
      </c>
      <c r="V803" s="262">
        <f>-$G229/12*(1+HLOOKUP(V$628,$E$258:$N264,2,FALSE))</f>
        <v>-336.66666666666663</v>
      </c>
      <c r="W803" s="262">
        <f>-$G229/12*(1+HLOOKUP(W$628,$E$258:$N264,2,FALSE))</f>
        <v>-336.66666666666663</v>
      </c>
      <c r="X803" s="262">
        <f>-$G229/12*(1+HLOOKUP(X$628,$E$258:$N264,2,FALSE))</f>
        <v>-336.66666666666663</v>
      </c>
      <c r="Y803" s="262">
        <f>-$G229/12*(1+HLOOKUP(Y$628,$E$258:$N264,2,FALSE))</f>
        <v>-336.66666666666663</v>
      </c>
      <c r="Z803" s="262">
        <f>-$G229/12*(1+HLOOKUP(Z$628,$E$258:$N264,2,FALSE))</f>
        <v>-336.66666666666663</v>
      </c>
      <c r="AA803" s="262">
        <f>-$G229/12*(1+HLOOKUP(AA$628,$E$258:$N264,2,FALSE))</f>
        <v>-336.66666666666663</v>
      </c>
      <c r="AB803" s="262">
        <f>-$G229/12*(1+HLOOKUP(AB$628,$E$258:$N264,2,FALSE))</f>
        <v>-336.66666666666663</v>
      </c>
    </row>
    <row r="804" spans="3:29" hidden="1" outlineLevel="1">
      <c r="C804" s="234" t="str">
        <f t="shared" si="637"/>
        <v>PROPERTY TAX</v>
      </c>
      <c r="D804" s="235"/>
      <c r="E804" s="261">
        <f>-$G230/12*(1+HLOOKUP(E$628,$E$258:$N265,2,FALSE))</f>
        <v>-4778.666666666667</v>
      </c>
      <c r="F804" s="262">
        <f>-$G230/12*(1+HLOOKUP(F$628,$E$258:$N265,2,FALSE))</f>
        <v>-4778.666666666667</v>
      </c>
      <c r="G804" s="262">
        <f>-$G230/12*(1+HLOOKUP(G$628,$E$258:$N265,2,FALSE))</f>
        <v>-4778.666666666667</v>
      </c>
      <c r="H804" s="262">
        <f>-$G230/12*(1+HLOOKUP(H$628,$E$258:$N265,2,FALSE))</f>
        <v>-4778.666666666667</v>
      </c>
      <c r="I804" s="262">
        <f>-$G230/12*(1+HLOOKUP(I$628,$E$258:$N265,2,FALSE))</f>
        <v>-4778.666666666667</v>
      </c>
      <c r="J804" s="262">
        <f>-$G230/12*(1+HLOOKUP(J$628,$E$258:$N265,2,FALSE))</f>
        <v>-4778.666666666667</v>
      </c>
      <c r="K804" s="262">
        <f>-$G230/12*(1+HLOOKUP(K$628,$E$258:$N265,2,FALSE))</f>
        <v>-4778.666666666667</v>
      </c>
      <c r="L804" s="262">
        <f>-$G230/12*(1+HLOOKUP(L$628,$E$258:$N265,2,FALSE))</f>
        <v>-4778.666666666667</v>
      </c>
      <c r="M804" s="262">
        <f>-$G230/12*(1+HLOOKUP(M$628,$E$258:$N265,2,FALSE))</f>
        <v>-4778.666666666667</v>
      </c>
      <c r="N804" s="262">
        <f>-$G230/12*(1+HLOOKUP(N$628,$E$258:$N265,2,FALSE))</f>
        <v>-4778.666666666667</v>
      </c>
      <c r="O804" s="262">
        <f>-$G230/12*(1+HLOOKUP(O$628,$E$258:$N265,2,FALSE))</f>
        <v>-4778.666666666667</v>
      </c>
      <c r="P804" s="262">
        <f>-$G230/12*(1+HLOOKUP(P$628,$E$258:$N265,2,FALSE))</f>
        <v>-4778.666666666667</v>
      </c>
      <c r="Q804" s="262">
        <f>-$G230/12*(1+HLOOKUP(Q$628,$E$258:$N265,2,FALSE))</f>
        <v>-4826.4533333333338</v>
      </c>
      <c r="R804" s="262">
        <f>-$G230/12*(1+HLOOKUP(R$628,$E$258:$N265,2,FALSE))</f>
        <v>-4826.4533333333338</v>
      </c>
      <c r="S804" s="262">
        <f>-$G230/12*(1+HLOOKUP(S$628,$E$258:$N265,2,FALSE))</f>
        <v>-4826.4533333333338</v>
      </c>
      <c r="T804" s="262">
        <f>-$G230/12*(1+HLOOKUP(T$628,$E$258:$N265,2,FALSE))</f>
        <v>-4826.4533333333338</v>
      </c>
      <c r="U804" s="262">
        <f>-$G230/12*(1+HLOOKUP(U$628,$E$258:$N265,2,FALSE))</f>
        <v>-4826.4533333333338</v>
      </c>
      <c r="V804" s="262">
        <f>-$G230/12*(1+HLOOKUP(V$628,$E$258:$N265,2,FALSE))</f>
        <v>-4826.4533333333338</v>
      </c>
      <c r="W804" s="262">
        <f>-$G230/12*(1+HLOOKUP(W$628,$E$258:$N265,2,FALSE))</f>
        <v>-4826.4533333333338</v>
      </c>
      <c r="X804" s="262">
        <f>-$G230/12*(1+HLOOKUP(X$628,$E$258:$N265,2,FALSE))</f>
        <v>-4826.4533333333338</v>
      </c>
      <c r="Y804" s="262">
        <f>-$G230/12*(1+HLOOKUP(Y$628,$E$258:$N265,2,FALSE))</f>
        <v>-4826.4533333333338</v>
      </c>
      <c r="Z804" s="262">
        <f>-$G230/12*(1+HLOOKUP(Z$628,$E$258:$N265,2,FALSE))</f>
        <v>-4826.4533333333338</v>
      </c>
      <c r="AA804" s="262">
        <f>-$G230/12*(1+HLOOKUP(AA$628,$E$258:$N265,2,FALSE))</f>
        <v>-4826.4533333333338</v>
      </c>
      <c r="AB804" s="262">
        <f>-$G230/12*(1+HLOOKUP(AB$628,$E$258:$N265,2,FALSE))</f>
        <v>-4826.4533333333338</v>
      </c>
    </row>
    <row r="805" spans="3:29" hidden="1" outlineLevel="1">
      <c r="C805" s="1073" t="str">
        <f t="shared" si="637"/>
        <v>TURNOVER</v>
      </c>
      <c r="D805" s="235"/>
      <c r="E805" s="261">
        <f>IF($N$339="Turn",-F535*$O$231,0)</f>
        <v>0</v>
      </c>
      <c r="F805" s="262">
        <f t="shared" ref="F805:AB805" si="638">IF($N$339="Turn",-G535*$O$231,0)</f>
        <v>0</v>
      </c>
      <c r="G805" s="262">
        <f t="shared" si="638"/>
        <v>0</v>
      </c>
      <c r="H805" s="262">
        <f t="shared" si="638"/>
        <v>0</v>
      </c>
      <c r="I805" s="262">
        <f t="shared" si="638"/>
        <v>0</v>
      </c>
      <c r="J805" s="262">
        <f t="shared" si="638"/>
        <v>0</v>
      </c>
      <c r="K805" s="262">
        <f t="shared" si="638"/>
        <v>0</v>
      </c>
      <c r="L805" s="262">
        <f t="shared" si="638"/>
        <v>0</v>
      </c>
      <c r="M805" s="262">
        <f t="shared" si="638"/>
        <v>0</v>
      </c>
      <c r="N805" s="262">
        <f t="shared" si="638"/>
        <v>0</v>
      </c>
      <c r="O805" s="262">
        <f t="shared" si="638"/>
        <v>0</v>
      </c>
      <c r="P805" s="262">
        <f t="shared" si="638"/>
        <v>0</v>
      </c>
      <c r="Q805" s="262">
        <f t="shared" si="638"/>
        <v>0</v>
      </c>
      <c r="R805" s="262">
        <f t="shared" si="638"/>
        <v>0</v>
      </c>
      <c r="S805" s="262">
        <f t="shared" si="638"/>
        <v>0</v>
      </c>
      <c r="T805" s="262">
        <f t="shared" si="638"/>
        <v>0</v>
      </c>
      <c r="U805" s="262">
        <f t="shared" si="638"/>
        <v>0</v>
      </c>
      <c r="V805" s="262">
        <f t="shared" si="638"/>
        <v>0</v>
      </c>
      <c r="W805" s="262">
        <f t="shared" si="638"/>
        <v>0</v>
      </c>
      <c r="X805" s="262">
        <f t="shared" si="638"/>
        <v>0</v>
      </c>
      <c r="Y805" s="262">
        <f t="shared" si="638"/>
        <v>0</v>
      </c>
      <c r="Z805" s="262">
        <f t="shared" si="638"/>
        <v>0</v>
      </c>
      <c r="AA805" s="262">
        <f t="shared" si="638"/>
        <v>0</v>
      </c>
      <c r="AB805" s="262">
        <f t="shared" si="638"/>
        <v>0</v>
      </c>
    </row>
    <row r="806" spans="3:29" hidden="1" outlineLevel="1">
      <c r="D806" s="217"/>
      <c r="E806" s="20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3:29" hidden="1" outlineLevel="1">
      <c r="C807" s="222" t="s">
        <v>17</v>
      </c>
      <c r="D807" s="260">
        <f>SUM(D798:D805)</f>
        <v>0</v>
      </c>
      <c r="E807" s="261">
        <f t="shared" ref="E807:N807" si="639">SUM(E798:E806)</f>
        <v>-9007.8333333333321</v>
      </c>
      <c r="F807" s="262">
        <f t="shared" si="639"/>
        <v>-9007.8333333333321</v>
      </c>
      <c r="G807" s="262">
        <f t="shared" si="639"/>
        <v>-9007.8333333333321</v>
      </c>
      <c r="H807" s="262">
        <f t="shared" si="639"/>
        <v>-9007.8333333333321</v>
      </c>
      <c r="I807" s="262">
        <f t="shared" si="639"/>
        <v>-9007.8333333333321</v>
      </c>
      <c r="J807" s="262">
        <f t="shared" si="639"/>
        <v>-9007.8333333333321</v>
      </c>
      <c r="K807" s="262">
        <f t="shared" si="639"/>
        <v>-9007.8333333333321</v>
      </c>
      <c r="L807" s="262">
        <f t="shared" si="639"/>
        <v>-9007.8333333333321</v>
      </c>
      <c r="M807" s="262">
        <f t="shared" si="639"/>
        <v>-9007.8333333333321</v>
      </c>
      <c r="N807" s="262">
        <f t="shared" si="639"/>
        <v>-9007.8333333333321</v>
      </c>
      <c r="O807" s="262">
        <f>SUM(O798:O806)</f>
        <v>-9007.8333333333321</v>
      </c>
      <c r="P807" s="262">
        <f>SUM(P798:P806)</f>
        <v>-9007.8333333333321</v>
      </c>
      <c r="Q807" s="262">
        <f t="shared" ref="Q807:X807" si="640">SUM(Q798:Q806)</f>
        <v>-9097.9116666666669</v>
      </c>
      <c r="R807" s="262">
        <f t="shared" si="640"/>
        <v>-9097.9116666666669</v>
      </c>
      <c r="S807" s="262">
        <f t="shared" si="640"/>
        <v>-9097.9116666666669</v>
      </c>
      <c r="T807" s="262">
        <f t="shared" si="640"/>
        <v>-9097.9116666666669</v>
      </c>
      <c r="U807" s="262">
        <f t="shared" si="640"/>
        <v>-9097.9116666666669</v>
      </c>
      <c r="V807" s="262">
        <f t="shared" si="640"/>
        <v>-9097.9116666666669</v>
      </c>
      <c r="W807" s="262">
        <f t="shared" si="640"/>
        <v>-9097.9116666666669</v>
      </c>
      <c r="X807" s="262">
        <f t="shared" si="640"/>
        <v>-9097.9116666666669</v>
      </c>
      <c r="Y807" s="262">
        <f t="shared" ref="Y807:AB807" si="641">SUM(Y798:Y806)</f>
        <v>-9097.9116666666669</v>
      </c>
      <c r="Z807" s="262">
        <f t="shared" si="641"/>
        <v>-9097.9116666666669</v>
      </c>
      <c r="AA807" s="262">
        <f t="shared" si="641"/>
        <v>-9097.9116666666669</v>
      </c>
      <c r="AB807" s="262">
        <f t="shared" si="641"/>
        <v>-9097.9116666666669</v>
      </c>
      <c r="AC807" s="262"/>
    </row>
    <row r="808" spans="3:29" ht="8.25" hidden="1" customHeight="1" outlineLevel="1">
      <c r="C808" s="225"/>
      <c r="D808" s="230"/>
      <c r="E808" s="213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</row>
    <row r="809" spans="3:29" ht="15" hidden="1" outlineLevel="1" thickBot="1">
      <c r="D809" s="236"/>
      <c r="E809" s="237"/>
      <c r="F809" s="238"/>
      <c r="G809" s="238"/>
      <c r="H809" s="238"/>
      <c r="I809" s="238"/>
      <c r="J809" s="233"/>
      <c r="K809" s="233"/>
      <c r="L809" s="238"/>
      <c r="M809" s="233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</row>
    <row r="810" spans="3:29" ht="16.2" hidden="1" outlineLevel="1" thickTop="1">
      <c r="C810" s="224" t="s">
        <v>33</v>
      </c>
      <c r="D810" s="260">
        <f t="shared" ref="D810" si="642">D795-D807</f>
        <v>2800</v>
      </c>
      <c r="E810" s="261">
        <f ca="1">E795+E807</f>
        <v>3760.2380952380972</v>
      </c>
      <c r="F810" s="262">
        <f t="shared" ref="F810:AB810" ca="1" si="643">F795+F807</f>
        <v>3760.2380952380972</v>
      </c>
      <c r="G810" s="262">
        <f t="shared" ca="1" si="643"/>
        <v>3760.2380952380972</v>
      </c>
      <c r="H810" s="262">
        <f t="shared" ca="1" si="643"/>
        <v>3760.2380952380972</v>
      </c>
      <c r="I810" s="262">
        <f t="shared" ca="1" si="643"/>
        <v>-9007.8333333333321</v>
      </c>
      <c r="J810" s="262">
        <f t="shared" ca="1" si="643"/>
        <v>-9007.8333333333321</v>
      </c>
      <c r="K810" s="262">
        <f t="shared" ca="1" si="643"/>
        <v>-9007.8333333333321</v>
      </c>
      <c r="L810" s="262">
        <f t="shared" ca="1" si="643"/>
        <v>-9007.8333333333321</v>
      </c>
      <c r="M810" s="262">
        <f t="shared" ca="1" si="643"/>
        <v>-9007.8333333333321</v>
      </c>
      <c r="N810" s="262">
        <f t="shared" ca="1" si="643"/>
        <v>2992.7619047619064</v>
      </c>
      <c r="O810" s="262">
        <f t="shared" ca="1" si="643"/>
        <v>9867.1190476190495</v>
      </c>
      <c r="P810" s="262">
        <f t="shared" ca="1" si="643"/>
        <v>21259.59523809524</v>
      </c>
      <c r="Q810" s="262">
        <f t="shared" ca="1" si="643"/>
        <v>24227.635952380951</v>
      </c>
      <c r="R810" s="262">
        <f t="shared" ca="1" si="643"/>
        <v>24227.635952380951</v>
      </c>
      <c r="S810" s="262">
        <f t="shared" ca="1" si="643"/>
        <v>27435.754999999997</v>
      </c>
      <c r="T810" s="262">
        <f t="shared" ca="1" si="643"/>
        <v>27435.754999999997</v>
      </c>
      <c r="U810" s="262">
        <f t="shared" ca="1" si="643"/>
        <v>27435.754999999997</v>
      </c>
      <c r="V810" s="262">
        <f t="shared" ca="1" si="643"/>
        <v>27435.754999999997</v>
      </c>
      <c r="W810" s="262">
        <f t="shared" ca="1" si="643"/>
        <v>27435.754999999997</v>
      </c>
      <c r="X810" s="262">
        <f t="shared" ca="1" si="643"/>
        <v>27435.754999999997</v>
      </c>
      <c r="Y810" s="262">
        <f t="shared" ca="1" si="643"/>
        <v>27435.754999999997</v>
      </c>
      <c r="Z810" s="262">
        <f t="shared" ca="1" si="643"/>
        <v>27435.754999999997</v>
      </c>
      <c r="AA810" s="262">
        <f t="shared" ca="1" si="643"/>
        <v>27435.754999999997</v>
      </c>
      <c r="AB810" s="262">
        <f t="shared" ca="1" si="643"/>
        <v>27435.754999999997</v>
      </c>
    </row>
    <row r="811" spans="3:29" ht="15.6" hidden="1" outlineLevel="1">
      <c r="C811" s="973" t="s">
        <v>926</v>
      </c>
      <c r="D811" s="260"/>
      <c r="E811" s="261">
        <f>SUM(E812:E813)</f>
        <v>0</v>
      </c>
      <c r="F811" s="262">
        <f t="shared" ref="F811:AB811" si="644">SUM(F812:F813)</f>
        <v>-105000</v>
      </c>
      <c r="G811" s="262">
        <f t="shared" si="644"/>
        <v>-52500</v>
      </c>
      <c r="H811" s="262">
        <f t="shared" si="644"/>
        <v>0</v>
      </c>
      <c r="I811" s="262">
        <f t="shared" si="644"/>
        <v>-157500</v>
      </c>
      <c r="J811" s="262">
        <f t="shared" si="644"/>
        <v>0</v>
      </c>
      <c r="K811" s="262">
        <f t="shared" si="644"/>
        <v>0</v>
      </c>
      <c r="L811" s="262">
        <f t="shared" si="644"/>
        <v>0</v>
      </c>
      <c r="M811" s="262">
        <f t="shared" si="644"/>
        <v>0</v>
      </c>
      <c r="N811" s="262">
        <f t="shared" si="644"/>
        <v>0</v>
      </c>
      <c r="O811" s="262">
        <f t="shared" si="644"/>
        <v>0</v>
      </c>
      <c r="P811" s="262">
        <f t="shared" si="644"/>
        <v>0</v>
      </c>
      <c r="Q811" s="262">
        <f t="shared" si="644"/>
        <v>0</v>
      </c>
      <c r="R811" s="262">
        <f t="shared" si="644"/>
        <v>0</v>
      </c>
      <c r="S811" s="262">
        <f t="shared" si="644"/>
        <v>0</v>
      </c>
      <c r="T811" s="262">
        <f t="shared" si="644"/>
        <v>0</v>
      </c>
      <c r="U811" s="262">
        <f t="shared" si="644"/>
        <v>0</v>
      </c>
      <c r="V811" s="262">
        <f t="shared" si="644"/>
        <v>0</v>
      </c>
      <c r="W811" s="262">
        <f t="shared" si="644"/>
        <v>0</v>
      </c>
      <c r="X811" s="262">
        <f t="shared" si="644"/>
        <v>0</v>
      </c>
      <c r="Y811" s="262">
        <f t="shared" si="644"/>
        <v>0</v>
      </c>
      <c r="Z811" s="262">
        <f t="shared" si="644"/>
        <v>0</v>
      </c>
      <c r="AA811" s="262">
        <f t="shared" si="644"/>
        <v>0</v>
      </c>
      <c r="AB811" s="262">
        <f t="shared" si="644"/>
        <v>0</v>
      </c>
    </row>
    <row r="812" spans="3:29" ht="15.6" hidden="1" outlineLevel="1">
      <c r="C812" s="974" t="s">
        <v>924</v>
      </c>
      <c r="D812" s="260"/>
      <c r="E812" s="261">
        <f>-SUM(E470:E499)*$H$52</f>
        <v>0</v>
      </c>
      <c r="F812" s="262">
        <f t="shared" ref="F812:AB812" si="645">-SUM(F470:F499)*$H$52</f>
        <v>-105000</v>
      </c>
      <c r="G812" s="262">
        <f t="shared" si="645"/>
        <v>-52500</v>
      </c>
      <c r="H812" s="262">
        <f t="shared" si="645"/>
        <v>0</v>
      </c>
      <c r="I812" s="262">
        <f t="shared" si="645"/>
        <v>0</v>
      </c>
      <c r="J812" s="262">
        <f t="shared" si="645"/>
        <v>0</v>
      </c>
      <c r="K812" s="262">
        <f t="shared" si="645"/>
        <v>0</v>
      </c>
      <c r="L812" s="262">
        <f t="shared" si="645"/>
        <v>0</v>
      </c>
      <c r="M812" s="262">
        <f t="shared" si="645"/>
        <v>0</v>
      </c>
      <c r="N812" s="262">
        <f t="shared" si="645"/>
        <v>0</v>
      </c>
      <c r="O812" s="262">
        <f t="shared" si="645"/>
        <v>0</v>
      </c>
      <c r="P812" s="262">
        <f t="shared" si="645"/>
        <v>0</v>
      </c>
      <c r="Q812" s="262">
        <f t="shared" si="645"/>
        <v>0</v>
      </c>
      <c r="R812" s="262">
        <f t="shared" si="645"/>
        <v>0</v>
      </c>
      <c r="S812" s="262">
        <f t="shared" si="645"/>
        <v>0</v>
      </c>
      <c r="T812" s="262">
        <f t="shared" si="645"/>
        <v>0</v>
      </c>
      <c r="U812" s="262">
        <f t="shared" si="645"/>
        <v>0</v>
      </c>
      <c r="V812" s="262">
        <f t="shared" si="645"/>
        <v>0</v>
      </c>
      <c r="W812" s="262">
        <f t="shared" si="645"/>
        <v>0</v>
      </c>
      <c r="X812" s="262">
        <f t="shared" si="645"/>
        <v>0</v>
      </c>
      <c r="Y812" s="262">
        <f t="shared" si="645"/>
        <v>0</v>
      </c>
      <c r="Z812" s="262">
        <f t="shared" si="645"/>
        <v>0</v>
      </c>
      <c r="AA812" s="262">
        <f t="shared" si="645"/>
        <v>0</v>
      </c>
      <c r="AB812" s="262">
        <f t="shared" si="645"/>
        <v>0</v>
      </c>
    </row>
    <row r="813" spans="3:29" ht="15.6" hidden="1" outlineLevel="1">
      <c r="C813" s="974" t="s">
        <v>927</v>
      </c>
      <c r="D813" s="260"/>
      <c r="E813" s="261">
        <f t="array" ref="E813">-SUM(D563:D592-E563:E592)*$I$52</f>
        <v>0</v>
      </c>
      <c r="F813" s="262">
        <f t="array" ref="F813">-SUM(E563:E592-F563:F592)*$I$52</f>
        <v>0</v>
      </c>
      <c r="G813" s="262">
        <f t="array" ref="G813">-SUM(F563:F592-G563:G592)*$I$52</f>
        <v>0</v>
      </c>
      <c r="H813" s="262">
        <f t="array" ref="H813">-SUM(G563:G592-H563:H592)*$I$52</f>
        <v>0</v>
      </c>
      <c r="I813" s="262">
        <f t="array" ref="I813">-SUM(H563:H592-I563:I592)*$I$52</f>
        <v>-157500</v>
      </c>
      <c r="J813" s="262">
        <f t="array" ref="J813">-SUM(I563:I592-J563:J592)*$I$52</f>
        <v>0</v>
      </c>
      <c r="K813" s="262">
        <f t="array" ref="K813">-SUM(J563:J592-K563:K592)*$I$52</f>
        <v>0</v>
      </c>
      <c r="L813" s="262">
        <f t="array" ref="L813">-SUM(K563:K592-L563:L592)*$I$52</f>
        <v>0</v>
      </c>
      <c r="M813" s="262">
        <f t="array" ref="M813">-SUM(L563:L592-M563:M592)*$I$52</f>
        <v>0</v>
      </c>
      <c r="N813" s="262">
        <f t="array" ref="N813">-SUM(M563:M592-N563:N592)*$I$52</f>
        <v>0</v>
      </c>
      <c r="O813" s="262">
        <f t="array" ref="O813">-SUM(N563:N592-O563:O592)*$I$52</f>
        <v>0</v>
      </c>
      <c r="P813" s="262">
        <f t="array" ref="P813">-SUM(O563:O592-P563:P592)*$I$52</f>
        <v>0</v>
      </c>
      <c r="Q813" s="262">
        <f t="array" ref="Q813">-SUM(P563:P592-Q563:Q592)*$I$52</f>
        <v>0</v>
      </c>
      <c r="R813" s="262">
        <f t="array" ref="R813">-SUM(Q563:Q592-R563:R592)*$I$52</f>
        <v>0</v>
      </c>
      <c r="S813" s="262">
        <f t="array" ref="S813">-SUM(R563:R592-S563:S592)*$I$52</f>
        <v>0</v>
      </c>
      <c r="T813" s="262">
        <f t="array" ref="T813">-SUM(S563:S592-T563:T592)*$I$52</f>
        <v>0</v>
      </c>
      <c r="U813" s="262">
        <f t="array" ref="U813">-SUM(T563:T592-U563:U592)*$I$52</f>
        <v>0</v>
      </c>
      <c r="V813" s="262">
        <f t="array" ref="V813">-SUM(U563:U592-V563:V592)*$I$52</f>
        <v>0</v>
      </c>
      <c r="W813" s="262">
        <f t="array" ref="W813">-SUM(V563:V592-W563:W592)*$I$52</f>
        <v>0</v>
      </c>
      <c r="X813" s="262">
        <f t="array" ref="X813">-SUM(W563:W592-X563:X592)*$I$52</f>
        <v>0</v>
      </c>
      <c r="Y813" s="262">
        <f t="array" ref="Y813">-SUM(X563:X592-Y563:Y592)*$I$52</f>
        <v>0</v>
      </c>
      <c r="Z813" s="262">
        <f t="array" ref="Z813">-SUM(Y563:Y592-Z563:Z592)*$I$52</f>
        <v>0</v>
      </c>
      <c r="AA813" s="262">
        <f t="array" ref="AA813">-SUM(Z563:Z592-AA563:AA592)*$I$52</f>
        <v>0</v>
      </c>
      <c r="AB813" s="262">
        <f t="array" ref="AB813">-SUM(AA563:AA592-AB563:AB592)*$I$52</f>
        <v>0</v>
      </c>
    </row>
    <row r="814" spans="3:29" ht="15.6" hidden="1" outlineLevel="1">
      <c r="C814" s="973" t="s">
        <v>484</v>
      </c>
      <c r="D814" s="260"/>
      <c r="E814" s="261">
        <f>IF($N$339="Rehab",IF(AND(E$629&gt;=MIN($K$344:$K$373),E$629&lt;MIN($O$344:$O$373)),-$F$74/(MIN($O$344:$O$373)-MIN($K$344:$K$373)),0),0)</f>
        <v>0</v>
      </c>
      <c r="F814" s="262">
        <f t="shared" ref="F814:AB814" si="646">IF($N$339="Rehab",IF(AND(F$629&gt;=MIN($K$344:$K$373),F$629&lt;MIN($O$344:$O$373)),-$F$74/(MIN($O$344:$O$373)-MIN($K$344:$K$373)),0),0)</f>
        <v>0</v>
      </c>
      <c r="G814" s="262">
        <f t="shared" si="646"/>
        <v>0</v>
      </c>
      <c r="H814" s="262">
        <f t="shared" si="646"/>
        <v>0</v>
      </c>
      <c r="I814" s="262">
        <f t="shared" si="646"/>
        <v>-106260</v>
      </c>
      <c r="J814" s="262">
        <f t="shared" si="646"/>
        <v>-106260</v>
      </c>
      <c r="K814" s="262">
        <f t="shared" si="646"/>
        <v>-106260</v>
      </c>
      <c r="L814" s="262">
        <f t="shared" si="646"/>
        <v>-106260</v>
      </c>
      <c r="M814" s="262">
        <f t="shared" si="646"/>
        <v>-106260</v>
      </c>
      <c r="N814" s="262">
        <f t="shared" si="646"/>
        <v>0</v>
      </c>
      <c r="O814" s="262">
        <f t="shared" si="646"/>
        <v>0</v>
      </c>
      <c r="P814" s="262">
        <f t="shared" si="646"/>
        <v>0</v>
      </c>
      <c r="Q814" s="262">
        <f t="shared" si="646"/>
        <v>0</v>
      </c>
      <c r="R814" s="262">
        <f t="shared" si="646"/>
        <v>0</v>
      </c>
      <c r="S814" s="262">
        <f t="shared" si="646"/>
        <v>0</v>
      </c>
      <c r="T814" s="262">
        <f t="shared" si="646"/>
        <v>0</v>
      </c>
      <c r="U814" s="262">
        <f t="shared" si="646"/>
        <v>0</v>
      </c>
      <c r="V814" s="262">
        <f t="shared" si="646"/>
        <v>0</v>
      </c>
      <c r="W814" s="262">
        <f t="shared" si="646"/>
        <v>0</v>
      </c>
      <c r="X814" s="262">
        <f t="shared" si="646"/>
        <v>0</v>
      </c>
      <c r="Y814" s="262">
        <f t="shared" si="646"/>
        <v>0</v>
      </c>
      <c r="Z814" s="262">
        <f t="shared" si="646"/>
        <v>0</v>
      </c>
      <c r="AA814" s="262">
        <f t="shared" si="646"/>
        <v>0</v>
      </c>
      <c r="AB814" s="262">
        <f t="shared" si="646"/>
        <v>0</v>
      </c>
    </row>
    <row r="815" spans="3:29" hidden="1" outlineLevel="1">
      <c r="C815" s="225" t="s">
        <v>301</v>
      </c>
      <c r="D815" s="223"/>
      <c r="E815" s="261">
        <f>$E$913/12</f>
        <v>0</v>
      </c>
      <c r="F815" s="262">
        <f t="shared" ref="F815:P815" si="647">$E$913/12</f>
        <v>0</v>
      </c>
      <c r="G815" s="262">
        <f t="shared" si="647"/>
        <v>0</v>
      </c>
      <c r="H815" s="262">
        <f t="shared" si="647"/>
        <v>0</v>
      </c>
      <c r="I815" s="262">
        <f t="shared" si="647"/>
        <v>0</v>
      </c>
      <c r="J815" s="262">
        <f t="shared" si="647"/>
        <v>0</v>
      </c>
      <c r="K815" s="262">
        <f t="shared" si="647"/>
        <v>0</v>
      </c>
      <c r="L815" s="262">
        <f t="shared" si="647"/>
        <v>0</v>
      </c>
      <c r="M815" s="262">
        <f t="shared" si="647"/>
        <v>0</v>
      </c>
      <c r="N815" s="262">
        <f t="shared" si="647"/>
        <v>0</v>
      </c>
      <c r="O815" s="262">
        <f t="shared" si="647"/>
        <v>0</v>
      </c>
      <c r="P815" s="262">
        <f t="shared" si="647"/>
        <v>0</v>
      </c>
      <c r="Q815" s="262">
        <f>$F$913/12</f>
        <v>0</v>
      </c>
      <c r="R815" s="262">
        <f t="shared" ref="R815:AB815" si="648">$F$913/12</f>
        <v>0</v>
      </c>
      <c r="S815" s="262">
        <f t="shared" si="648"/>
        <v>0</v>
      </c>
      <c r="T815" s="262">
        <f t="shared" si="648"/>
        <v>0</v>
      </c>
      <c r="U815" s="262">
        <f t="shared" si="648"/>
        <v>0</v>
      </c>
      <c r="V815" s="262">
        <f t="shared" si="648"/>
        <v>0</v>
      </c>
      <c r="W815" s="262">
        <f t="shared" si="648"/>
        <v>0</v>
      </c>
      <c r="X815" s="262">
        <f t="shared" si="648"/>
        <v>0</v>
      </c>
      <c r="Y815" s="262">
        <f t="shared" si="648"/>
        <v>0</v>
      </c>
      <c r="Z815" s="262">
        <f t="shared" si="648"/>
        <v>0</v>
      </c>
      <c r="AA815" s="262">
        <f t="shared" si="648"/>
        <v>0</v>
      </c>
      <c r="AB815" s="262">
        <f t="shared" si="648"/>
        <v>0</v>
      </c>
    </row>
    <row r="816" spans="3:29" hidden="1" outlineLevel="1">
      <c r="C816" s="21" t="s">
        <v>309</v>
      </c>
      <c r="E816" s="346">
        <f ca="1">E810+E811+E814+E815</f>
        <v>3760.2380952380972</v>
      </c>
      <c r="F816" s="346">
        <f t="shared" ref="F816:AB816" ca="1" si="649">F810+F811+F814+F815</f>
        <v>-101239.76190476191</v>
      </c>
      <c r="G816" s="346">
        <f t="shared" ca="1" si="649"/>
        <v>-48739.761904761901</v>
      </c>
      <c r="H816" s="346">
        <f t="shared" ca="1" si="649"/>
        <v>3760.2380952380972</v>
      </c>
      <c r="I816" s="346">
        <f t="shared" ca="1" si="649"/>
        <v>-272767.83333333337</v>
      </c>
      <c r="J816" s="346">
        <f t="shared" ca="1" si="649"/>
        <v>-115267.83333333333</v>
      </c>
      <c r="K816" s="346">
        <f t="shared" ca="1" si="649"/>
        <v>-115267.83333333333</v>
      </c>
      <c r="L816" s="346">
        <f t="shared" ca="1" si="649"/>
        <v>-115267.83333333333</v>
      </c>
      <c r="M816" s="346">
        <f t="shared" ca="1" si="649"/>
        <v>-115267.83333333333</v>
      </c>
      <c r="N816" s="346">
        <f t="shared" ca="1" si="649"/>
        <v>2992.7619047619064</v>
      </c>
      <c r="O816" s="346">
        <f t="shared" ca="1" si="649"/>
        <v>9867.1190476190495</v>
      </c>
      <c r="P816" s="346">
        <f t="shared" ca="1" si="649"/>
        <v>21259.59523809524</v>
      </c>
      <c r="Q816" s="346">
        <f t="shared" ca="1" si="649"/>
        <v>24227.635952380951</v>
      </c>
      <c r="R816" s="346">
        <f t="shared" ca="1" si="649"/>
        <v>24227.635952380951</v>
      </c>
      <c r="S816" s="346">
        <f t="shared" ca="1" si="649"/>
        <v>27435.754999999997</v>
      </c>
      <c r="T816" s="346">
        <f t="shared" ca="1" si="649"/>
        <v>27435.754999999997</v>
      </c>
      <c r="U816" s="346">
        <f t="shared" ca="1" si="649"/>
        <v>27435.754999999997</v>
      </c>
      <c r="V816" s="346">
        <f t="shared" ca="1" si="649"/>
        <v>27435.754999999997</v>
      </c>
      <c r="W816" s="346">
        <f t="shared" ca="1" si="649"/>
        <v>27435.754999999997</v>
      </c>
      <c r="X816" s="346">
        <f t="shared" ca="1" si="649"/>
        <v>27435.754999999997</v>
      </c>
      <c r="Y816" s="346">
        <f t="shared" ca="1" si="649"/>
        <v>27435.754999999997</v>
      </c>
      <c r="Z816" s="346">
        <f t="shared" ca="1" si="649"/>
        <v>27435.754999999997</v>
      </c>
      <c r="AA816" s="346">
        <f t="shared" ca="1" si="649"/>
        <v>27435.754999999997</v>
      </c>
      <c r="AB816" s="346">
        <f t="shared" ca="1" si="649"/>
        <v>27435.754999999997</v>
      </c>
    </row>
    <row r="817" spans="2:38" hidden="1" outlineLevel="1"/>
    <row r="818" spans="2:38" hidden="1" outlineLevel="1"/>
    <row r="819" spans="2:38" hidden="1" outlineLevel="1"/>
    <row r="820" spans="2:38" collapsed="1"/>
    <row r="821" spans="2:38" ht="18">
      <c r="B821" s="22" t="s">
        <v>252</v>
      </c>
    </row>
    <row r="822" spans="2:38" hidden="1" outlineLevel="1">
      <c r="E822" s="312" t="s">
        <v>299</v>
      </c>
      <c r="F822" s="312"/>
    </row>
    <row r="823" spans="2:38" s="5" customFormat="1" hidden="1" outlineLevel="1">
      <c r="C823" s="5" t="s">
        <v>26</v>
      </c>
      <c r="D823" s="226" t="s">
        <v>27</v>
      </c>
      <c r="E823" s="306">
        <v>1</v>
      </c>
      <c r="F823" s="307">
        <f>E823+1</f>
        <v>2</v>
      </c>
      <c r="G823" s="20">
        <f t="shared" ref="G823:N823" si="650">F823+1</f>
        <v>3</v>
      </c>
      <c r="H823" s="20">
        <f t="shared" si="650"/>
        <v>4</v>
      </c>
      <c r="I823" s="20">
        <f t="shared" si="650"/>
        <v>5</v>
      </c>
      <c r="J823" s="20">
        <f t="shared" si="650"/>
        <v>6</v>
      </c>
      <c r="K823" s="20">
        <f t="shared" si="650"/>
        <v>7</v>
      </c>
      <c r="L823" s="20">
        <f t="shared" si="650"/>
        <v>8</v>
      </c>
      <c r="M823" s="20">
        <f t="shared" si="650"/>
        <v>9</v>
      </c>
      <c r="N823" s="20">
        <f t="shared" si="650"/>
        <v>10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2:38" ht="3.75" hidden="1" customHeight="1" outlineLevel="1">
      <c r="D824" s="217"/>
      <c r="E824" s="308"/>
      <c r="F824" s="309"/>
      <c r="G824" s="28"/>
      <c r="H824" s="28"/>
      <c r="I824" s="28"/>
      <c r="J824" s="28"/>
      <c r="K824" s="28"/>
      <c r="L824" s="28"/>
      <c r="M824" s="28"/>
      <c r="N824" s="28"/>
    </row>
    <row r="825" spans="2:38" ht="10.5" hidden="1" customHeight="1" outlineLevel="1">
      <c r="D825" s="472"/>
      <c r="E825" s="310"/>
      <c r="F825" s="311"/>
      <c r="G825" s="15"/>
      <c r="H825" s="15"/>
      <c r="I825" s="15"/>
      <c r="J825" s="15"/>
      <c r="K825" s="15"/>
      <c r="L825" s="15"/>
      <c r="M825" s="15"/>
      <c r="N825" s="15"/>
    </row>
    <row r="826" spans="2:38" ht="14.25" hidden="1" customHeight="1" outlineLevel="1">
      <c r="C826" s="4" t="s">
        <v>349</v>
      </c>
      <c r="D826" s="472"/>
      <c r="E826" s="473">
        <f>1+E864/E862</f>
        <v>0.27789833383218598</v>
      </c>
      <c r="F826" s="474">
        <f t="shared" ref="F826:N826" si="651">1+F864/F862</f>
        <v>0.98535075653370019</v>
      </c>
      <c r="G826" s="475">
        <f t="shared" si="651"/>
        <v>0.99</v>
      </c>
      <c r="H826" s="475">
        <f t="shared" si="651"/>
        <v>0.99</v>
      </c>
      <c r="I826" s="475">
        <f t="shared" si="651"/>
        <v>0.96907216494845361</v>
      </c>
      <c r="J826" s="475">
        <f t="shared" si="651"/>
        <v>0.96842105263157896</v>
      </c>
      <c r="K826" s="475">
        <f t="shared" si="651"/>
        <v>0.96842105263157896</v>
      </c>
      <c r="L826" s="475">
        <f t="shared" si="651"/>
        <v>0.96842105263157896</v>
      </c>
      <c r="M826" s="475">
        <f t="shared" si="651"/>
        <v>0.96842105263157896</v>
      </c>
      <c r="N826" s="475">
        <f t="shared" si="651"/>
        <v>0.96842105263157896</v>
      </c>
    </row>
    <row r="827" spans="2:38" hidden="1" outlineLevel="1">
      <c r="D827" s="227"/>
      <c r="E827" s="310"/>
      <c r="F827" s="311"/>
      <c r="G827" s="15"/>
      <c r="H827" s="15"/>
      <c r="I827" s="15"/>
      <c r="J827" s="15"/>
      <c r="K827" s="4"/>
      <c r="L827" s="4"/>
      <c r="M827" s="4"/>
    </row>
    <row r="828" spans="2:38" hidden="1" outlineLevel="1">
      <c r="C828" s="23" t="s">
        <v>28</v>
      </c>
      <c r="D828" s="227"/>
      <c r="E828" s="310"/>
      <c r="F828" s="312"/>
      <c r="I828" s="4"/>
      <c r="J828" s="4"/>
      <c r="K828" s="4"/>
      <c r="L828" s="4"/>
      <c r="M828" s="4"/>
    </row>
    <row r="829" spans="2:38" hidden="1" outlineLevel="1">
      <c r="C829" s="211" t="s">
        <v>29</v>
      </c>
      <c r="D829" s="227"/>
      <c r="E829" s="310"/>
      <c r="F829" s="312"/>
      <c r="I829" s="4"/>
      <c r="J829" s="4"/>
      <c r="K829" s="4"/>
      <c r="L829" s="4"/>
      <c r="M829" s="4"/>
    </row>
    <row r="830" spans="2:38" hidden="1" outlineLevel="1">
      <c r="B830" s="556">
        <v>1</v>
      </c>
      <c r="C830" s="212" t="str">
        <f t="shared" ref="C830:C859" si="652">E129</f>
        <v>Studio</v>
      </c>
      <c r="D830" s="283">
        <f t="shared" ref="D830:D859" si="653">J129</f>
        <v>52800</v>
      </c>
      <c r="E830" s="313">
        <f t="shared" ref="E830:F859" si="654">SUMIF($E$628:$AB$628,E$823,$E639:$AB639)</f>
        <v>90960</v>
      </c>
      <c r="F830" s="314">
        <f t="shared" si="654"/>
        <v>94598.39999999998</v>
      </c>
      <c r="G830" s="284">
        <f t="shared" ref="G830:N839" si="655">F830*(1+HLOOKUP(G$823,$E$181:$N$182,2,FALSE))</f>
        <v>98382.335999999981</v>
      </c>
      <c r="H830" s="284">
        <f t="shared" si="655"/>
        <v>102317.62943999999</v>
      </c>
      <c r="I830" s="284">
        <f t="shared" si="655"/>
        <v>106410.33461759999</v>
      </c>
      <c r="J830" s="284">
        <f t="shared" si="655"/>
        <v>110666.748002304</v>
      </c>
      <c r="K830" s="284">
        <f t="shared" si="655"/>
        <v>115093.41792239615</v>
      </c>
      <c r="L830" s="284">
        <f t="shared" si="655"/>
        <v>119697.154639292</v>
      </c>
      <c r="M830" s="284">
        <f t="shared" si="655"/>
        <v>124485.04082486368</v>
      </c>
      <c r="N830" s="284">
        <f t="shared" si="655"/>
        <v>129464.44245785824</v>
      </c>
    </row>
    <row r="831" spans="2:38" hidden="1" outlineLevel="1">
      <c r="B831" s="556">
        <f>B830+1</f>
        <v>2</v>
      </c>
      <c r="C831" s="212" t="str">
        <f t="shared" si="652"/>
        <v xml:space="preserve">1 Bed / 1 Bath </v>
      </c>
      <c r="D831" s="283">
        <f t="shared" si="653"/>
        <v>0</v>
      </c>
      <c r="E831" s="313">
        <f t="shared" si="654"/>
        <v>0</v>
      </c>
      <c r="F831" s="314">
        <f t="shared" si="654"/>
        <v>0</v>
      </c>
      <c r="G831" s="284">
        <f t="shared" si="655"/>
        <v>0</v>
      </c>
      <c r="H831" s="284">
        <f t="shared" si="655"/>
        <v>0</v>
      </c>
      <c r="I831" s="284">
        <f t="shared" si="655"/>
        <v>0</v>
      </c>
      <c r="J831" s="284">
        <f t="shared" si="655"/>
        <v>0</v>
      </c>
      <c r="K831" s="284">
        <f t="shared" si="655"/>
        <v>0</v>
      </c>
      <c r="L831" s="284">
        <f t="shared" si="655"/>
        <v>0</v>
      </c>
      <c r="M831" s="284">
        <f t="shared" si="655"/>
        <v>0</v>
      </c>
      <c r="N831" s="284">
        <f t="shared" si="655"/>
        <v>0</v>
      </c>
    </row>
    <row r="832" spans="2:38" hidden="1" outlineLevel="1">
      <c r="B832" s="556">
        <f t="shared" ref="B832:B853" si="656">B831+1</f>
        <v>3</v>
      </c>
      <c r="C832" s="212" t="str">
        <f t="shared" si="652"/>
        <v xml:space="preserve">1 Bed / 1 Bath </v>
      </c>
      <c r="D832" s="283">
        <f t="shared" si="653"/>
        <v>67200</v>
      </c>
      <c r="E832" s="313">
        <f t="shared" si="654"/>
        <v>122400</v>
      </c>
      <c r="F832" s="314">
        <f t="shared" si="654"/>
        <v>127296</v>
      </c>
      <c r="G832" s="284">
        <f t="shared" si="655"/>
        <v>132387.84</v>
      </c>
      <c r="H832" s="284">
        <f t="shared" si="655"/>
        <v>137683.3536</v>
      </c>
      <c r="I832" s="284">
        <f t="shared" si="655"/>
        <v>143190.687744</v>
      </c>
      <c r="J832" s="284">
        <f t="shared" si="655"/>
        <v>148918.31525376</v>
      </c>
      <c r="K832" s="284">
        <f t="shared" si="655"/>
        <v>154875.04786391041</v>
      </c>
      <c r="L832" s="284">
        <f t="shared" si="655"/>
        <v>161070.04977846684</v>
      </c>
      <c r="M832" s="284">
        <f t="shared" si="655"/>
        <v>167512.85176960551</v>
      </c>
      <c r="N832" s="284">
        <f t="shared" si="655"/>
        <v>174213.36584038974</v>
      </c>
    </row>
    <row r="833" spans="2:14" hidden="1" outlineLevel="1">
      <c r="B833" s="556">
        <f t="shared" si="656"/>
        <v>4</v>
      </c>
      <c r="C833" s="557" t="str">
        <f t="shared" si="652"/>
        <v xml:space="preserve">1 Bed / 1 Bath </v>
      </c>
      <c r="D833" s="559">
        <f t="shared" si="653"/>
        <v>0</v>
      </c>
      <c r="E833" s="313">
        <f t="shared" si="654"/>
        <v>0</v>
      </c>
      <c r="F833" s="315">
        <f t="shared" si="654"/>
        <v>0</v>
      </c>
      <c r="G833" s="286">
        <f t="shared" si="655"/>
        <v>0</v>
      </c>
      <c r="H833" s="286">
        <f t="shared" si="655"/>
        <v>0</v>
      </c>
      <c r="I833" s="286">
        <f t="shared" si="655"/>
        <v>0</v>
      </c>
      <c r="J833" s="286">
        <f t="shared" si="655"/>
        <v>0</v>
      </c>
      <c r="K833" s="286">
        <f t="shared" si="655"/>
        <v>0</v>
      </c>
      <c r="L833" s="286">
        <f t="shared" si="655"/>
        <v>0</v>
      </c>
      <c r="M833" s="286">
        <f t="shared" si="655"/>
        <v>0</v>
      </c>
      <c r="N833" s="286">
        <f t="shared" si="655"/>
        <v>0</v>
      </c>
    </row>
    <row r="834" spans="2:14" hidden="1" outlineLevel="1">
      <c r="B834" s="556">
        <f t="shared" si="656"/>
        <v>5</v>
      </c>
      <c r="C834" s="557" t="str">
        <f t="shared" si="652"/>
        <v xml:space="preserve">2 Bed / 1 Bath </v>
      </c>
      <c r="D834" s="559">
        <f t="shared" si="653"/>
        <v>0</v>
      </c>
      <c r="E834" s="313">
        <f t="shared" si="654"/>
        <v>0</v>
      </c>
      <c r="F834" s="315">
        <f t="shared" si="654"/>
        <v>0</v>
      </c>
      <c r="G834" s="286">
        <f t="shared" si="655"/>
        <v>0</v>
      </c>
      <c r="H834" s="286">
        <f t="shared" si="655"/>
        <v>0</v>
      </c>
      <c r="I834" s="286">
        <f t="shared" si="655"/>
        <v>0</v>
      </c>
      <c r="J834" s="286">
        <f t="shared" si="655"/>
        <v>0</v>
      </c>
      <c r="K834" s="286">
        <f t="shared" si="655"/>
        <v>0</v>
      </c>
      <c r="L834" s="286">
        <f t="shared" si="655"/>
        <v>0</v>
      </c>
      <c r="M834" s="286">
        <f t="shared" si="655"/>
        <v>0</v>
      </c>
      <c r="N834" s="286">
        <f t="shared" si="655"/>
        <v>0</v>
      </c>
    </row>
    <row r="835" spans="2:14" hidden="1" outlineLevel="1">
      <c r="B835" s="556">
        <f t="shared" si="656"/>
        <v>6</v>
      </c>
      <c r="C835" s="557" t="str">
        <f t="shared" si="652"/>
        <v xml:space="preserve">2 Bed / 1 Bath </v>
      </c>
      <c r="D835" s="559">
        <f t="shared" si="653"/>
        <v>0</v>
      </c>
      <c r="E835" s="313">
        <f t="shared" si="654"/>
        <v>0</v>
      </c>
      <c r="F835" s="315">
        <f t="shared" si="654"/>
        <v>0</v>
      </c>
      <c r="G835" s="286">
        <f t="shared" si="655"/>
        <v>0</v>
      </c>
      <c r="H835" s="286">
        <f t="shared" si="655"/>
        <v>0</v>
      </c>
      <c r="I835" s="286">
        <f t="shared" si="655"/>
        <v>0</v>
      </c>
      <c r="J835" s="286">
        <f t="shared" si="655"/>
        <v>0</v>
      </c>
      <c r="K835" s="286">
        <f t="shared" si="655"/>
        <v>0</v>
      </c>
      <c r="L835" s="286">
        <f t="shared" si="655"/>
        <v>0</v>
      </c>
      <c r="M835" s="286">
        <f t="shared" si="655"/>
        <v>0</v>
      </c>
      <c r="N835" s="286">
        <f t="shared" si="655"/>
        <v>0</v>
      </c>
    </row>
    <row r="836" spans="2:14" hidden="1" outlineLevel="1">
      <c r="B836" s="556">
        <f t="shared" si="656"/>
        <v>7</v>
      </c>
      <c r="C836" s="557" t="str">
        <f t="shared" si="652"/>
        <v xml:space="preserve">2 Bed / 1 Bath </v>
      </c>
      <c r="D836" s="559">
        <f t="shared" si="653"/>
        <v>105600</v>
      </c>
      <c r="E836" s="313">
        <f t="shared" si="654"/>
        <v>146160</v>
      </c>
      <c r="F836" s="315">
        <f t="shared" si="654"/>
        <v>152006.39999999999</v>
      </c>
      <c r="G836" s="286">
        <f t="shared" si="655"/>
        <v>158086.65599999999</v>
      </c>
      <c r="H836" s="286">
        <f t="shared" si="655"/>
        <v>164410.12224</v>
      </c>
      <c r="I836" s="286">
        <f t="shared" si="655"/>
        <v>170986.5271296</v>
      </c>
      <c r="J836" s="286">
        <f t="shared" si="655"/>
        <v>177825.98821478401</v>
      </c>
      <c r="K836" s="286">
        <f t="shared" si="655"/>
        <v>184939.02774337537</v>
      </c>
      <c r="L836" s="286">
        <f t="shared" si="655"/>
        <v>192336.58885311038</v>
      </c>
      <c r="M836" s="286">
        <f t="shared" si="655"/>
        <v>200030.05240723482</v>
      </c>
      <c r="N836" s="286">
        <f t="shared" si="655"/>
        <v>208031.25450352422</v>
      </c>
    </row>
    <row r="837" spans="2:14" hidden="1" outlineLevel="1">
      <c r="B837" s="556">
        <f t="shared" si="656"/>
        <v>8</v>
      </c>
      <c r="C837" s="557" t="str">
        <f t="shared" si="652"/>
        <v xml:space="preserve">2 Bed / 2 Bath </v>
      </c>
      <c r="D837" s="559">
        <f t="shared" si="653"/>
        <v>0</v>
      </c>
      <c r="E837" s="313">
        <f t="shared" si="654"/>
        <v>0</v>
      </c>
      <c r="F837" s="315">
        <f t="shared" si="654"/>
        <v>0</v>
      </c>
      <c r="G837" s="286">
        <f t="shared" si="655"/>
        <v>0</v>
      </c>
      <c r="H837" s="286">
        <f t="shared" si="655"/>
        <v>0</v>
      </c>
      <c r="I837" s="286">
        <f t="shared" si="655"/>
        <v>0</v>
      </c>
      <c r="J837" s="286">
        <f t="shared" si="655"/>
        <v>0</v>
      </c>
      <c r="K837" s="286">
        <f t="shared" si="655"/>
        <v>0</v>
      </c>
      <c r="L837" s="286">
        <f t="shared" si="655"/>
        <v>0</v>
      </c>
      <c r="M837" s="286">
        <f t="shared" si="655"/>
        <v>0</v>
      </c>
      <c r="N837" s="286">
        <f t="shared" si="655"/>
        <v>0</v>
      </c>
    </row>
    <row r="838" spans="2:14" hidden="1" outlineLevel="1">
      <c r="B838" s="556">
        <f t="shared" si="656"/>
        <v>9</v>
      </c>
      <c r="C838" s="557" t="str">
        <f t="shared" si="652"/>
        <v>2 Bed / 1 Bath + Den</v>
      </c>
      <c r="D838" s="559">
        <f t="shared" si="653"/>
        <v>0</v>
      </c>
      <c r="E838" s="313">
        <f t="shared" si="654"/>
        <v>0</v>
      </c>
      <c r="F838" s="315">
        <f t="shared" si="654"/>
        <v>0</v>
      </c>
      <c r="G838" s="286">
        <f t="shared" si="655"/>
        <v>0</v>
      </c>
      <c r="H838" s="286">
        <f t="shared" si="655"/>
        <v>0</v>
      </c>
      <c r="I838" s="286">
        <f t="shared" si="655"/>
        <v>0</v>
      </c>
      <c r="J838" s="286">
        <f t="shared" si="655"/>
        <v>0</v>
      </c>
      <c r="K838" s="286">
        <f t="shared" si="655"/>
        <v>0</v>
      </c>
      <c r="L838" s="286">
        <f t="shared" si="655"/>
        <v>0</v>
      </c>
      <c r="M838" s="286">
        <f t="shared" si="655"/>
        <v>0</v>
      </c>
      <c r="N838" s="286">
        <f t="shared" si="655"/>
        <v>0</v>
      </c>
    </row>
    <row r="839" spans="2:14" hidden="1" outlineLevel="1">
      <c r="B839" s="556">
        <f t="shared" si="656"/>
        <v>10</v>
      </c>
      <c r="C839" s="557" t="str">
        <f t="shared" si="652"/>
        <v xml:space="preserve">2 Bed / 2 Bath </v>
      </c>
      <c r="D839" s="559">
        <f t="shared" si="653"/>
        <v>0</v>
      </c>
      <c r="E839" s="313">
        <f t="shared" si="654"/>
        <v>0</v>
      </c>
      <c r="F839" s="315">
        <f t="shared" si="654"/>
        <v>0</v>
      </c>
      <c r="G839" s="286">
        <f t="shared" si="655"/>
        <v>0</v>
      </c>
      <c r="H839" s="286">
        <f t="shared" si="655"/>
        <v>0</v>
      </c>
      <c r="I839" s="286">
        <f t="shared" si="655"/>
        <v>0</v>
      </c>
      <c r="J839" s="286">
        <f t="shared" si="655"/>
        <v>0</v>
      </c>
      <c r="K839" s="286">
        <f t="shared" si="655"/>
        <v>0</v>
      </c>
      <c r="L839" s="286">
        <f t="shared" si="655"/>
        <v>0</v>
      </c>
      <c r="M839" s="286">
        <f t="shared" si="655"/>
        <v>0</v>
      </c>
      <c r="N839" s="286">
        <f t="shared" si="655"/>
        <v>0</v>
      </c>
    </row>
    <row r="840" spans="2:14" hidden="1" outlineLevel="1">
      <c r="B840" s="556">
        <f t="shared" si="656"/>
        <v>11</v>
      </c>
      <c r="C840" s="557" t="str">
        <f t="shared" si="652"/>
        <v xml:space="preserve">2 Bed / 1.5 Bath </v>
      </c>
      <c r="D840" s="559">
        <f t="shared" si="653"/>
        <v>44400</v>
      </c>
      <c r="E840" s="313">
        <f t="shared" si="654"/>
        <v>76680</v>
      </c>
      <c r="F840" s="315">
        <f t="shared" si="654"/>
        <v>79747.200000000012</v>
      </c>
      <c r="G840" s="286">
        <f t="shared" ref="G840:N849" si="657">F840*(1+HLOOKUP(G$823,$E$181:$N$182,2,FALSE))</f>
        <v>82937.088000000018</v>
      </c>
      <c r="H840" s="286">
        <f t="shared" si="657"/>
        <v>86254.571520000027</v>
      </c>
      <c r="I840" s="286">
        <f t="shared" si="657"/>
        <v>89704.754380800034</v>
      </c>
      <c r="J840" s="286">
        <f t="shared" si="657"/>
        <v>93292.944556032031</v>
      </c>
      <c r="K840" s="286">
        <f t="shared" si="657"/>
        <v>97024.662338273309</v>
      </c>
      <c r="L840" s="286">
        <f t="shared" si="657"/>
        <v>100905.64883180424</v>
      </c>
      <c r="M840" s="286">
        <f t="shared" si="657"/>
        <v>104941.87478507642</v>
      </c>
      <c r="N840" s="286">
        <f t="shared" si="657"/>
        <v>109139.54977647949</v>
      </c>
    </row>
    <row r="841" spans="2:14" hidden="1" outlineLevel="1">
      <c r="B841" s="556">
        <f t="shared" si="656"/>
        <v>12</v>
      </c>
      <c r="C841" s="557" t="str">
        <f t="shared" si="652"/>
        <v xml:space="preserve">3 Bed / 2 Bath </v>
      </c>
      <c r="D841" s="559">
        <f t="shared" si="653"/>
        <v>0</v>
      </c>
      <c r="E841" s="313">
        <f t="shared" si="654"/>
        <v>0</v>
      </c>
      <c r="F841" s="315">
        <f t="shared" si="654"/>
        <v>0</v>
      </c>
      <c r="G841" s="286">
        <f t="shared" si="657"/>
        <v>0</v>
      </c>
      <c r="H841" s="286">
        <f t="shared" si="657"/>
        <v>0</v>
      </c>
      <c r="I841" s="286">
        <f t="shared" si="657"/>
        <v>0</v>
      </c>
      <c r="J841" s="286">
        <f t="shared" si="657"/>
        <v>0</v>
      </c>
      <c r="K841" s="286">
        <f t="shared" si="657"/>
        <v>0</v>
      </c>
      <c r="L841" s="286">
        <f t="shared" si="657"/>
        <v>0</v>
      </c>
      <c r="M841" s="286">
        <f t="shared" si="657"/>
        <v>0</v>
      </c>
      <c r="N841" s="286">
        <f t="shared" si="657"/>
        <v>0</v>
      </c>
    </row>
    <row r="842" spans="2:14" hidden="1" outlineLevel="1">
      <c r="B842" s="556">
        <f t="shared" si="656"/>
        <v>13</v>
      </c>
      <c r="C842" s="557" t="str">
        <f t="shared" si="652"/>
        <v>3 Bed / 2 Bath House</v>
      </c>
      <c r="D842" s="559">
        <f t="shared" si="653"/>
        <v>0</v>
      </c>
      <c r="E842" s="313">
        <f t="shared" si="654"/>
        <v>0</v>
      </c>
      <c r="F842" s="315">
        <f t="shared" si="654"/>
        <v>0</v>
      </c>
      <c r="G842" s="286">
        <f t="shared" si="657"/>
        <v>0</v>
      </c>
      <c r="H842" s="286">
        <f t="shared" si="657"/>
        <v>0</v>
      </c>
      <c r="I842" s="286">
        <f t="shared" si="657"/>
        <v>0</v>
      </c>
      <c r="J842" s="286">
        <f t="shared" si="657"/>
        <v>0</v>
      </c>
      <c r="K842" s="286">
        <f t="shared" si="657"/>
        <v>0</v>
      </c>
      <c r="L842" s="286">
        <f t="shared" si="657"/>
        <v>0</v>
      </c>
      <c r="M842" s="286">
        <f t="shared" si="657"/>
        <v>0</v>
      </c>
      <c r="N842" s="286">
        <f t="shared" si="657"/>
        <v>0</v>
      </c>
    </row>
    <row r="843" spans="2:14" hidden="1" outlineLevel="1">
      <c r="B843" s="556">
        <f t="shared" si="656"/>
        <v>14</v>
      </c>
      <c r="C843" s="557" t="str">
        <f t="shared" si="652"/>
        <v xml:space="preserve">3 Bed / 2 Bath </v>
      </c>
      <c r="D843" s="559">
        <f t="shared" si="653"/>
        <v>0</v>
      </c>
      <c r="E843" s="313">
        <f t="shared" si="654"/>
        <v>0</v>
      </c>
      <c r="F843" s="315">
        <f t="shared" si="654"/>
        <v>0</v>
      </c>
      <c r="G843" s="286">
        <f t="shared" si="657"/>
        <v>0</v>
      </c>
      <c r="H843" s="286">
        <f t="shared" si="657"/>
        <v>0</v>
      </c>
      <c r="I843" s="286">
        <f t="shared" si="657"/>
        <v>0</v>
      </c>
      <c r="J843" s="286">
        <f t="shared" si="657"/>
        <v>0</v>
      </c>
      <c r="K843" s="286">
        <f t="shared" si="657"/>
        <v>0</v>
      </c>
      <c r="L843" s="286">
        <f t="shared" si="657"/>
        <v>0</v>
      </c>
      <c r="M843" s="286">
        <f t="shared" si="657"/>
        <v>0</v>
      </c>
      <c r="N843" s="286">
        <f t="shared" si="657"/>
        <v>0</v>
      </c>
    </row>
    <row r="844" spans="2:14" hidden="1" outlineLevel="1">
      <c r="B844" s="556">
        <f t="shared" si="656"/>
        <v>15</v>
      </c>
      <c r="C844" s="557" t="str">
        <f t="shared" si="652"/>
        <v xml:space="preserve">1 Bed / 1 Bath </v>
      </c>
      <c r="D844" s="559">
        <f t="shared" si="653"/>
        <v>0</v>
      </c>
      <c r="E844" s="313">
        <f t="shared" si="654"/>
        <v>0</v>
      </c>
      <c r="F844" s="315">
        <f t="shared" si="654"/>
        <v>0</v>
      </c>
      <c r="G844" s="286">
        <f t="shared" si="657"/>
        <v>0</v>
      </c>
      <c r="H844" s="286">
        <f t="shared" si="657"/>
        <v>0</v>
      </c>
      <c r="I844" s="286">
        <f t="shared" si="657"/>
        <v>0</v>
      </c>
      <c r="J844" s="286">
        <f t="shared" si="657"/>
        <v>0</v>
      </c>
      <c r="K844" s="286">
        <f t="shared" si="657"/>
        <v>0</v>
      </c>
      <c r="L844" s="286">
        <f t="shared" si="657"/>
        <v>0</v>
      </c>
      <c r="M844" s="286">
        <f t="shared" si="657"/>
        <v>0</v>
      </c>
      <c r="N844" s="286">
        <f t="shared" si="657"/>
        <v>0</v>
      </c>
    </row>
    <row r="845" spans="2:14" hidden="1" outlineLevel="1">
      <c r="B845" s="556">
        <f t="shared" si="656"/>
        <v>16</v>
      </c>
      <c r="C845" s="557" t="str">
        <f t="shared" si="652"/>
        <v xml:space="preserve">2 Bed / 2 Bath </v>
      </c>
      <c r="D845" s="559">
        <f t="shared" si="653"/>
        <v>0</v>
      </c>
      <c r="E845" s="313">
        <f t="shared" si="654"/>
        <v>0</v>
      </c>
      <c r="F845" s="315">
        <f t="shared" si="654"/>
        <v>0</v>
      </c>
      <c r="G845" s="286">
        <f t="shared" si="657"/>
        <v>0</v>
      </c>
      <c r="H845" s="286">
        <f t="shared" si="657"/>
        <v>0</v>
      </c>
      <c r="I845" s="286">
        <f t="shared" si="657"/>
        <v>0</v>
      </c>
      <c r="J845" s="286">
        <f t="shared" si="657"/>
        <v>0</v>
      </c>
      <c r="K845" s="286">
        <f t="shared" si="657"/>
        <v>0</v>
      </c>
      <c r="L845" s="286">
        <f t="shared" si="657"/>
        <v>0</v>
      </c>
      <c r="M845" s="286">
        <f t="shared" si="657"/>
        <v>0</v>
      </c>
      <c r="N845" s="286">
        <f t="shared" si="657"/>
        <v>0</v>
      </c>
    </row>
    <row r="846" spans="2:14" hidden="1" outlineLevel="1">
      <c r="B846" s="556">
        <f t="shared" si="656"/>
        <v>17</v>
      </c>
      <c r="C846" s="557" t="str">
        <f t="shared" si="652"/>
        <v xml:space="preserve">4 Bed / 2 Bath Penthouse </v>
      </c>
      <c r="D846" s="559">
        <f t="shared" si="653"/>
        <v>0</v>
      </c>
      <c r="E846" s="313">
        <f t="shared" si="654"/>
        <v>0</v>
      </c>
      <c r="F846" s="315">
        <f t="shared" si="654"/>
        <v>0</v>
      </c>
      <c r="G846" s="286">
        <f t="shared" si="657"/>
        <v>0</v>
      </c>
      <c r="H846" s="286">
        <f t="shared" si="657"/>
        <v>0</v>
      </c>
      <c r="I846" s="286">
        <f t="shared" si="657"/>
        <v>0</v>
      </c>
      <c r="J846" s="286">
        <f t="shared" si="657"/>
        <v>0</v>
      </c>
      <c r="K846" s="286">
        <f t="shared" si="657"/>
        <v>0</v>
      </c>
      <c r="L846" s="286">
        <f t="shared" si="657"/>
        <v>0</v>
      </c>
      <c r="M846" s="286">
        <f t="shared" si="657"/>
        <v>0</v>
      </c>
      <c r="N846" s="286">
        <f t="shared" si="657"/>
        <v>0</v>
      </c>
    </row>
    <row r="847" spans="2:14" hidden="1" outlineLevel="1">
      <c r="B847" s="556">
        <f t="shared" si="656"/>
        <v>18</v>
      </c>
      <c r="C847" s="557" t="str">
        <f t="shared" si="652"/>
        <v xml:space="preserve">2 Bed / 2 Bath </v>
      </c>
      <c r="D847" s="559">
        <f t="shared" si="653"/>
        <v>0</v>
      </c>
      <c r="E847" s="313">
        <f t="shared" si="654"/>
        <v>0</v>
      </c>
      <c r="F847" s="315">
        <f t="shared" si="654"/>
        <v>0</v>
      </c>
      <c r="G847" s="286">
        <f t="shared" si="657"/>
        <v>0</v>
      </c>
      <c r="H847" s="286">
        <f t="shared" si="657"/>
        <v>0</v>
      </c>
      <c r="I847" s="286">
        <f t="shared" si="657"/>
        <v>0</v>
      </c>
      <c r="J847" s="286">
        <f t="shared" si="657"/>
        <v>0</v>
      </c>
      <c r="K847" s="286">
        <f t="shared" si="657"/>
        <v>0</v>
      </c>
      <c r="L847" s="286">
        <f t="shared" si="657"/>
        <v>0</v>
      </c>
      <c r="M847" s="286">
        <f t="shared" si="657"/>
        <v>0</v>
      </c>
      <c r="N847" s="286">
        <f t="shared" si="657"/>
        <v>0</v>
      </c>
    </row>
    <row r="848" spans="2:14" hidden="1" outlineLevel="1">
      <c r="B848" s="556">
        <f t="shared" si="656"/>
        <v>19</v>
      </c>
      <c r="C848" s="557">
        <f t="shared" si="652"/>
        <v>0</v>
      </c>
      <c r="D848" s="559">
        <f t="shared" si="653"/>
        <v>0</v>
      </c>
      <c r="E848" s="313">
        <f t="shared" si="654"/>
        <v>0</v>
      </c>
      <c r="F848" s="315">
        <f t="shared" si="654"/>
        <v>0</v>
      </c>
      <c r="G848" s="286">
        <f t="shared" si="657"/>
        <v>0</v>
      </c>
      <c r="H848" s="286">
        <f t="shared" si="657"/>
        <v>0</v>
      </c>
      <c r="I848" s="286">
        <f t="shared" si="657"/>
        <v>0</v>
      </c>
      <c r="J848" s="286">
        <f t="shared" si="657"/>
        <v>0</v>
      </c>
      <c r="K848" s="286">
        <f t="shared" si="657"/>
        <v>0</v>
      </c>
      <c r="L848" s="286">
        <f t="shared" si="657"/>
        <v>0</v>
      </c>
      <c r="M848" s="286">
        <f t="shared" si="657"/>
        <v>0</v>
      </c>
      <c r="N848" s="286">
        <f t="shared" si="657"/>
        <v>0</v>
      </c>
    </row>
    <row r="849" spans="2:14" hidden="1" outlineLevel="1">
      <c r="B849" s="556">
        <f t="shared" si="656"/>
        <v>20</v>
      </c>
      <c r="C849" s="557">
        <f t="shared" si="652"/>
        <v>0</v>
      </c>
      <c r="D849" s="559">
        <f t="shared" si="653"/>
        <v>0</v>
      </c>
      <c r="E849" s="313">
        <f t="shared" si="654"/>
        <v>0</v>
      </c>
      <c r="F849" s="315">
        <f t="shared" si="654"/>
        <v>0</v>
      </c>
      <c r="G849" s="286">
        <f t="shared" si="657"/>
        <v>0</v>
      </c>
      <c r="H849" s="286">
        <f t="shared" si="657"/>
        <v>0</v>
      </c>
      <c r="I849" s="286">
        <f t="shared" si="657"/>
        <v>0</v>
      </c>
      <c r="J849" s="286">
        <f t="shared" si="657"/>
        <v>0</v>
      </c>
      <c r="K849" s="286">
        <f t="shared" si="657"/>
        <v>0</v>
      </c>
      <c r="L849" s="286">
        <f t="shared" si="657"/>
        <v>0</v>
      </c>
      <c r="M849" s="286">
        <f t="shared" si="657"/>
        <v>0</v>
      </c>
      <c r="N849" s="286">
        <f t="shared" si="657"/>
        <v>0</v>
      </c>
    </row>
    <row r="850" spans="2:14" hidden="1" outlineLevel="1">
      <c r="B850" s="556">
        <f t="shared" si="656"/>
        <v>21</v>
      </c>
      <c r="C850" s="557">
        <f t="shared" si="652"/>
        <v>0</v>
      </c>
      <c r="D850" s="559">
        <f t="shared" si="653"/>
        <v>0</v>
      </c>
      <c r="E850" s="313">
        <f t="shared" si="654"/>
        <v>0</v>
      </c>
      <c r="F850" s="315">
        <f t="shared" si="654"/>
        <v>0</v>
      </c>
      <c r="G850" s="286">
        <f t="shared" ref="G850:N859" si="658">F850*(1+HLOOKUP(G$823,$E$181:$N$182,2,FALSE))</f>
        <v>0</v>
      </c>
      <c r="H850" s="286">
        <f t="shared" si="658"/>
        <v>0</v>
      </c>
      <c r="I850" s="286">
        <f t="shared" si="658"/>
        <v>0</v>
      </c>
      <c r="J850" s="286">
        <f t="shared" si="658"/>
        <v>0</v>
      </c>
      <c r="K850" s="286">
        <f t="shared" si="658"/>
        <v>0</v>
      </c>
      <c r="L850" s="286">
        <f t="shared" si="658"/>
        <v>0</v>
      </c>
      <c r="M850" s="286">
        <f t="shared" si="658"/>
        <v>0</v>
      </c>
      <c r="N850" s="286">
        <f t="shared" si="658"/>
        <v>0</v>
      </c>
    </row>
    <row r="851" spans="2:14" hidden="1" outlineLevel="1">
      <c r="B851" s="556">
        <f t="shared" si="656"/>
        <v>22</v>
      </c>
      <c r="C851" s="557">
        <f t="shared" si="652"/>
        <v>0</v>
      </c>
      <c r="D851" s="559">
        <f t="shared" si="653"/>
        <v>0</v>
      </c>
      <c r="E851" s="313">
        <f t="shared" si="654"/>
        <v>0</v>
      </c>
      <c r="F851" s="315">
        <f t="shared" si="654"/>
        <v>0</v>
      </c>
      <c r="G851" s="286">
        <f t="shared" si="658"/>
        <v>0</v>
      </c>
      <c r="H851" s="286">
        <f t="shared" si="658"/>
        <v>0</v>
      </c>
      <c r="I851" s="286">
        <f t="shared" si="658"/>
        <v>0</v>
      </c>
      <c r="J851" s="286">
        <f t="shared" si="658"/>
        <v>0</v>
      </c>
      <c r="K851" s="286">
        <f t="shared" si="658"/>
        <v>0</v>
      </c>
      <c r="L851" s="286">
        <f t="shared" si="658"/>
        <v>0</v>
      </c>
      <c r="M851" s="286">
        <f t="shared" si="658"/>
        <v>0</v>
      </c>
      <c r="N851" s="286">
        <f t="shared" si="658"/>
        <v>0</v>
      </c>
    </row>
    <row r="852" spans="2:14" hidden="1" outlineLevel="1">
      <c r="B852" s="556">
        <f t="shared" si="656"/>
        <v>23</v>
      </c>
      <c r="C852" s="557">
        <f t="shared" si="652"/>
        <v>0</v>
      </c>
      <c r="D852" s="559">
        <f t="shared" si="653"/>
        <v>0</v>
      </c>
      <c r="E852" s="313">
        <f t="shared" si="654"/>
        <v>0</v>
      </c>
      <c r="F852" s="315">
        <f t="shared" si="654"/>
        <v>0</v>
      </c>
      <c r="G852" s="286">
        <f t="shared" si="658"/>
        <v>0</v>
      </c>
      <c r="H852" s="286">
        <f t="shared" si="658"/>
        <v>0</v>
      </c>
      <c r="I852" s="286">
        <f t="shared" si="658"/>
        <v>0</v>
      </c>
      <c r="J852" s="286">
        <f t="shared" si="658"/>
        <v>0</v>
      </c>
      <c r="K852" s="286">
        <f t="shared" si="658"/>
        <v>0</v>
      </c>
      <c r="L852" s="286">
        <f t="shared" si="658"/>
        <v>0</v>
      </c>
      <c r="M852" s="286">
        <f t="shared" si="658"/>
        <v>0</v>
      </c>
      <c r="N852" s="286">
        <f t="shared" si="658"/>
        <v>0</v>
      </c>
    </row>
    <row r="853" spans="2:14" hidden="1" outlineLevel="1">
      <c r="B853" s="556">
        <f t="shared" si="656"/>
        <v>24</v>
      </c>
      <c r="C853" s="557">
        <f t="shared" si="652"/>
        <v>0</v>
      </c>
      <c r="D853" s="559">
        <f t="shared" si="653"/>
        <v>0</v>
      </c>
      <c r="E853" s="313">
        <f t="shared" si="654"/>
        <v>0</v>
      </c>
      <c r="F853" s="315">
        <f t="shared" si="654"/>
        <v>0</v>
      </c>
      <c r="G853" s="286">
        <f t="shared" si="658"/>
        <v>0</v>
      </c>
      <c r="H853" s="286">
        <f t="shared" si="658"/>
        <v>0</v>
      </c>
      <c r="I853" s="286">
        <f t="shared" si="658"/>
        <v>0</v>
      </c>
      <c r="J853" s="286">
        <f t="shared" si="658"/>
        <v>0</v>
      </c>
      <c r="K853" s="286">
        <f t="shared" si="658"/>
        <v>0</v>
      </c>
      <c r="L853" s="286">
        <f t="shared" si="658"/>
        <v>0</v>
      </c>
      <c r="M853" s="286">
        <f t="shared" si="658"/>
        <v>0</v>
      </c>
      <c r="N853" s="286">
        <f t="shared" si="658"/>
        <v>0</v>
      </c>
    </row>
    <row r="854" spans="2:14" hidden="1" outlineLevel="1">
      <c r="B854" s="556">
        <f t="shared" ref="B854:B859" si="659">B853+1</f>
        <v>25</v>
      </c>
      <c r="C854" s="557">
        <f t="shared" si="652"/>
        <v>0</v>
      </c>
      <c r="D854" s="559">
        <f t="shared" si="653"/>
        <v>0</v>
      </c>
      <c r="E854" s="313">
        <f t="shared" si="654"/>
        <v>0</v>
      </c>
      <c r="F854" s="315">
        <f t="shared" si="654"/>
        <v>0</v>
      </c>
      <c r="G854" s="286">
        <f t="shared" si="658"/>
        <v>0</v>
      </c>
      <c r="H854" s="286">
        <f t="shared" si="658"/>
        <v>0</v>
      </c>
      <c r="I854" s="286">
        <f t="shared" si="658"/>
        <v>0</v>
      </c>
      <c r="J854" s="286">
        <f t="shared" si="658"/>
        <v>0</v>
      </c>
      <c r="K854" s="286">
        <f t="shared" si="658"/>
        <v>0</v>
      </c>
      <c r="L854" s="286">
        <f t="shared" si="658"/>
        <v>0</v>
      </c>
      <c r="M854" s="286">
        <f t="shared" si="658"/>
        <v>0</v>
      </c>
      <c r="N854" s="286">
        <f t="shared" si="658"/>
        <v>0</v>
      </c>
    </row>
    <row r="855" spans="2:14" hidden="1" outlineLevel="1">
      <c r="B855" s="556">
        <f t="shared" si="659"/>
        <v>26</v>
      </c>
      <c r="C855" s="557">
        <f t="shared" si="652"/>
        <v>0</v>
      </c>
      <c r="D855" s="559">
        <f t="shared" si="653"/>
        <v>0</v>
      </c>
      <c r="E855" s="313">
        <f t="shared" si="654"/>
        <v>0</v>
      </c>
      <c r="F855" s="315">
        <f t="shared" si="654"/>
        <v>0</v>
      </c>
      <c r="G855" s="286">
        <f t="shared" si="658"/>
        <v>0</v>
      </c>
      <c r="H855" s="286">
        <f t="shared" si="658"/>
        <v>0</v>
      </c>
      <c r="I855" s="286">
        <f t="shared" si="658"/>
        <v>0</v>
      </c>
      <c r="J855" s="286">
        <f t="shared" si="658"/>
        <v>0</v>
      </c>
      <c r="K855" s="286">
        <f t="shared" si="658"/>
        <v>0</v>
      </c>
      <c r="L855" s="286">
        <f t="shared" si="658"/>
        <v>0</v>
      </c>
      <c r="M855" s="286">
        <f t="shared" si="658"/>
        <v>0</v>
      </c>
      <c r="N855" s="286">
        <f t="shared" si="658"/>
        <v>0</v>
      </c>
    </row>
    <row r="856" spans="2:14" hidden="1" outlineLevel="1">
      <c r="B856" s="556">
        <f t="shared" si="659"/>
        <v>27</v>
      </c>
      <c r="C856" s="557">
        <f t="shared" si="652"/>
        <v>0</v>
      </c>
      <c r="D856" s="559">
        <f t="shared" si="653"/>
        <v>0</v>
      </c>
      <c r="E856" s="313">
        <f t="shared" si="654"/>
        <v>0</v>
      </c>
      <c r="F856" s="315">
        <f t="shared" si="654"/>
        <v>0</v>
      </c>
      <c r="G856" s="286">
        <f t="shared" si="658"/>
        <v>0</v>
      </c>
      <c r="H856" s="286">
        <f t="shared" si="658"/>
        <v>0</v>
      </c>
      <c r="I856" s="286">
        <f t="shared" si="658"/>
        <v>0</v>
      </c>
      <c r="J856" s="286">
        <f t="shared" si="658"/>
        <v>0</v>
      </c>
      <c r="K856" s="286">
        <f t="shared" si="658"/>
        <v>0</v>
      </c>
      <c r="L856" s="286">
        <f t="shared" si="658"/>
        <v>0</v>
      </c>
      <c r="M856" s="286">
        <f t="shared" si="658"/>
        <v>0</v>
      </c>
      <c r="N856" s="286">
        <f t="shared" si="658"/>
        <v>0</v>
      </c>
    </row>
    <row r="857" spans="2:14" hidden="1" outlineLevel="1">
      <c r="B857" s="556">
        <f t="shared" si="659"/>
        <v>28</v>
      </c>
      <c r="C857" s="557">
        <f t="shared" si="652"/>
        <v>0</v>
      </c>
      <c r="D857" s="559">
        <f t="shared" si="653"/>
        <v>0</v>
      </c>
      <c r="E857" s="313">
        <f t="shared" si="654"/>
        <v>0</v>
      </c>
      <c r="F857" s="315">
        <f t="shared" si="654"/>
        <v>0</v>
      </c>
      <c r="G857" s="286">
        <f t="shared" si="658"/>
        <v>0</v>
      </c>
      <c r="H857" s="286">
        <f t="shared" si="658"/>
        <v>0</v>
      </c>
      <c r="I857" s="286">
        <f t="shared" si="658"/>
        <v>0</v>
      </c>
      <c r="J857" s="286">
        <f t="shared" si="658"/>
        <v>0</v>
      </c>
      <c r="K857" s="286">
        <f t="shared" si="658"/>
        <v>0</v>
      </c>
      <c r="L857" s="286">
        <f t="shared" si="658"/>
        <v>0</v>
      </c>
      <c r="M857" s="286">
        <f t="shared" si="658"/>
        <v>0</v>
      </c>
      <c r="N857" s="286">
        <f t="shared" si="658"/>
        <v>0</v>
      </c>
    </row>
    <row r="858" spans="2:14" hidden="1" outlineLevel="1">
      <c r="B858" s="556">
        <f t="shared" si="659"/>
        <v>29</v>
      </c>
      <c r="C858" s="557">
        <f t="shared" si="652"/>
        <v>0</v>
      </c>
      <c r="D858" s="559">
        <f t="shared" si="653"/>
        <v>0</v>
      </c>
      <c r="E858" s="313">
        <f t="shared" si="654"/>
        <v>0</v>
      </c>
      <c r="F858" s="315">
        <f t="shared" si="654"/>
        <v>0</v>
      </c>
      <c r="G858" s="286">
        <f t="shared" si="658"/>
        <v>0</v>
      </c>
      <c r="H858" s="286">
        <f t="shared" si="658"/>
        <v>0</v>
      </c>
      <c r="I858" s="286">
        <f t="shared" si="658"/>
        <v>0</v>
      </c>
      <c r="J858" s="286">
        <f t="shared" si="658"/>
        <v>0</v>
      </c>
      <c r="K858" s="286">
        <f t="shared" si="658"/>
        <v>0</v>
      </c>
      <c r="L858" s="286">
        <f t="shared" si="658"/>
        <v>0</v>
      </c>
      <c r="M858" s="286">
        <f t="shared" si="658"/>
        <v>0</v>
      </c>
      <c r="N858" s="286">
        <f t="shared" si="658"/>
        <v>0</v>
      </c>
    </row>
    <row r="859" spans="2:14" hidden="1" outlineLevel="1">
      <c r="B859" s="556">
        <f t="shared" si="659"/>
        <v>30</v>
      </c>
      <c r="C859" s="215">
        <f t="shared" si="652"/>
        <v>0</v>
      </c>
      <c r="D859" s="325">
        <f t="shared" si="653"/>
        <v>0</v>
      </c>
      <c r="E859" s="326">
        <f t="shared" si="654"/>
        <v>0</v>
      </c>
      <c r="F859" s="327">
        <f t="shared" si="654"/>
        <v>0</v>
      </c>
      <c r="G859" s="328">
        <f t="shared" si="658"/>
        <v>0</v>
      </c>
      <c r="H859" s="328">
        <f t="shared" si="658"/>
        <v>0</v>
      </c>
      <c r="I859" s="328">
        <f t="shared" si="658"/>
        <v>0</v>
      </c>
      <c r="J859" s="328">
        <f t="shared" si="658"/>
        <v>0</v>
      </c>
      <c r="K859" s="328">
        <f t="shared" si="658"/>
        <v>0</v>
      </c>
      <c r="L859" s="328">
        <f t="shared" si="658"/>
        <v>0</v>
      </c>
      <c r="M859" s="328">
        <f t="shared" si="658"/>
        <v>0</v>
      </c>
      <c r="N859" s="328">
        <f t="shared" si="658"/>
        <v>0</v>
      </c>
    </row>
    <row r="860" spans="2:14" hidden="1" outlineLevel="1">
      <c r="C860" s="21" t="s">
        <v>260</v>
      </c>
      <c r="D860" s="285">
        <f t="shared" ref="D860" si="660">SUM(D828:D859)</f>
        <v>270000</v>
      </c>
      <c r="E860" s="313">
        <f>SUM(E828:E859)</f>
        <v>436200</v>
      </c>
      <c r="F860" s="315">
        <f t="shared" ref="F860:N860" si="661">SUM(F828:F859)</f>
        <v>453647.99999999994</v>
      </c>
      <c r="G860" s="286">
        <f t="shared" si="661"/>
        <v>471793.91999999993</v>
      </c>
      <c r="H860" s="286">
        <f t="shared" si="661"/>
        <v>490665.67680000002</v>
      </c>
      <c r="I860" s="286">
        <f t="shared" si="661"/>
        <v>510292.30387200008</v>
      </c>
      <c r="J860" s="286">
        <f t="shared" si="661"/>
        <v>530703.99602688011</v>
      </c>
      <c r="K860" s="286">
        <f t="shared" si="661"/>
        <v>551932.15586795518</v>
      </c>
      <c r="L860" s="286">
        <f t="shared" si="661"/>
        <v>574009.44210267346</v>
      </c>
      <c r="M860" s="286">
        <f t="shared" si="661"/>
        <v>596969.81978678051</v>
      </c>
      <c r="N860" s="286">
        <f t="shared" si="661"/>
        <v>620848.61257825163</v>
      </c>
    </row>
    <row r="861" spans="2:14" ht="21.75" hidden="1" customHeight="1" outlineLevel="1">
      <c r="C861" s="4" t="s">
        <v>261</v>
      </c>
      <c r="D861" s="287"/>
      <c r="E861" s="313">
        <f>E862-E860</f>
        <v>-35280</v>
      </c>
      <c r="F861" s="314">
        <f>F862-F860</f>
        <v>-17447.999999999942</v>
      </c>
      <c r="G861" s="284">
        <f t="shared" ref="G861:N861" si="662">-HLOOKUP(G$823,$E$167:$N$168,2,FALSE)*G860</f>
        <v>0</v>
      </c>
      <c r="H861" s="284">
        <f t="shared" si="662"/>
        <v>0</v>
      </c>
      <c r="I861" s="284">
        <f t="shared" si="662"/>
        <v>-15308.769116160001</v>
      </c>
      <c r="J861" s="284">
        <f t="shared" si="662"/>
        <v>-26535.199801344006</v>
      </c>
      <c r="K861" s="284">
        <f t="shared" si="662"/>
        <v>-27596.607793397761</v>
      </c>
      <c r="L861" s="284">
        <f t="shared" si="662"/>
        <v>-28700.472105133675</v>
      </c>
      <c r="M861" s="284">
        <f t="shared" si="662"/>
        <v>-29848.490989339029</v>
      </c>
      <c r="N861" s="284">
        <f t="shared" si="662"/>
        <v>-31042.430628912582</v>
      </c>
    </row>
    <row r="862" spans="2:14" hidden="1" outlineLevel="1">
      <c r="C862" s="83" t="s">
        <v>262</v>
      </c>
      <c r="D862" s="285">
        <f>D860</f>
        <v>270000</v>
      </c>
      <c r="E862" s="313">
        <f>SUMIF($E$628:$AB$628,E$823,$E702:$AB702)</f>
        <v>400920</v>
      </c>
      <c r="F862" s="314">
        <f>SUMIF($E$628:$AB$628,F$823,$E702:$AB702)</f>
        <v>436200</v>
      </c>
      <c r="G862" s="284">
        <f>G860+G861</f>
        <v>471793.91999999993</v>
      </c>
      <c r="H862" s="284">
        <f t="shared" ref="H862:N862" si="663">H860+H861</f>
        <v>490665.67680000002</v>
      </c>
      <c r="I862" s="284">
        <f t="shared" si="663"/>
        <v>494983.53475584008</v>
      </c>
      <c r="J862" s="284">
        <f t="shared" si="663"/>
        <v>504168.79622553609</v>
      </c>
      <c r="K862" s="284">
        <f t="shared" si="663"/>
        <v>524335.54807455745</v>
      </c>
      <c r="L862" s="284">
        <f t="shared" si="663"/>
        <v>545308.96999753977</v>
      </c>
      <c r="M862" s="284">
        <f t="shared" si="663"/>
        <v>567121.32879744144</v>
      </c>
      <c r="N862" s="284">
        <f t="shared" si="663"/>
        <v>589806.18194933911</v>
      </c>
    </row>
    <row r="863" spans="2:14" hidden="1" outlineLevel="1">
      <c r="C863" s="83"/>
      <c r="D863" s="285"/>
      <c r="E863" s="313"/>
      <c r="F863" s="314"/>
      <c r="G863" s="284"/>
      <c r="H863" s="284"/>
      <c r="I863" s="284"/>
      <c r="J863" s="284"/>
      <c r="K863" s="284"/>
      <c r="L863" s="284"/>
      <c r="M863" s="284"/>
      <c r="N863" s="284"/>
    </row>
    <row r="864" spans="2:14" hidden="1" outlineLevel="1">
      <c r="C864" s="240" t="s">
        <v>263</v>
      </c>
      <c r="D864" s="329"/>
      <c r="E864" s="313">
        <f>SUMIF($E$628:$AB$628,E$823,$E735:$AB735)+SUMIF($E$628:$AB$628,E$823,$E736:$AB736)</f>
        <v>-289505</v>
      </c>
      <c r="F864" s="315">
        <f>SUMIF($E$628:$AB$628,F$823,$E735:$AB735)+SUMIF($E$628:$AB$628,F$823,$E736:$AB736)</f>
        <v>-6390</v>
      </c>
      <c r="G864" s="286">
        <f t="shared" ref="G864:N864" si="664">-HLOOKUP(G$823,$E$173:$N$174,2,FALSE)*G$860</f>
        <v>-4717.9391999999998</v>
      </c>
      <c r="H864" s="286">
        <f t="shared" si="664"/>
        <v>-4906.6567679999998</v>
      </c>
      <c r="I864" s="286">
        <f t="shared" si="664"/>
        <v>-15308.769116160001</v>
      </c>
      <c r="J864" s="286">
        <f t="shared" si="664"/>
        <v>-15921.119880806402</v>
      </c>
      <c r="K864" s="286">
        <f t="shared" si="664"/>
        <v>-16557.964676038653</v>
      </c>
      <c r="L864" s="286">
        <f t="shared" si="664"/>
        <v>-17220.283263080204</v>
      </c>
      <c r="M864" s="286">
        <f t="shared" si="664"/>
        <v>-17909.094593603415</v>
      </c>
      <c r="N864" s="286">
        <f t="shared" si="664"/>
        <v>-18625.45837734755</v>
      </c>
    </row>
    <row r="865" spans="3:14" ht="16.5" hidden="1" customHeight="1" outlineLevel="1">
      <c r="C865" s="241" t="s">
        <v>264</v>
      </c>
      <c r="D865" s="285">
        <v>0</v>
      </c>
      <c r="E865" s="313">
        <f ca="1">SUMIF($E$628:$AB$628,E$823,$E769:$AB769)+SUMIF($E$628:$AB$628,E$823,$E770:$AB770)</f>
        <v>0</v>
      </c>
      <c r="F865" s="315">
        <f ca="1">SUMIF($E$628:$AB$628,F$823,$E769:$AB769)+SUMIF($E$628:$AB$628,F$823,$E770:$AB770)</f>
        <v>0</v>
      </c>
      <c r="G865" s="286">
        <f t="shared" ref="G865:N865" si="665">-HLOOKUP(G$823,$E$164:$N$165,2,FALSE)*G$860</f>
        <v>0</v>
      </c>
      <c r="H865" s="286">
        <f t="shared" si="665"/>
        <v>0</v>
      </c>
      <c r="I865" s="286">
        <f t="shared" si="665"/>
        <v>-5102.9230387200005</v>
      </c>
      <c r="J865" s="286">
        <f t="shared" si="665"/>
        <v>-5307.0399602688012</v>
      </c>
      <c r="K865" s="286">
        <f t="shared" si="665"/>
        <v>-5519.3215586795523</v>
      </c>
      <c r="L865" s="286">
        <f t="shared" si="665"/>
        <v>-5740.0944210267344</v>
      </c>
      <c r="M865" s="286">
        <f t="shared" si="665"/>
        <v>-5969.698197867805</v>
      </c>
      <c r="N865" s="286">
        <f t="shared" si="665"/>
        <v>-6208.4861257825169</v>
      </c>
    </row>
    <row r="866" spans="3:14" hidden="1" outlineLevel="1">
      <c r="C866" s="242" t="s">
        <v>265</v>
      </c>
      <c r="D866" s="285"/>
      <c r="E866" s="313">
        <f>SUMIF($E$628:$AB$628,E$823,$E771:$AB771)</f>
        <v>0</v>
      </c>
      <c r="F866" s="315">
        <f>SUMIF($E$628:$AB$628,F$823,$E771:$AB771)</f>
        <v>0</v>
      </c>
      <c r="G866" s="286">
        <f t="shared" ref="G866:N866" si="666">-HLOOKUP(G$823,$E$170:$N$171,2,FALSE)*G$860</f>
        <v>0</v>
      </c>
      <c r="H866" s="286">
        <f t="shared" si="666"/>
        <v>0</v>
      </c>
      <c r="I866" s="286">
        <f t="shared" si="666"/>
        <v>-5102.9230387200005</v>
      </c>
      <c r="J866" s="286">
        <f t="shared" si="666"/>
        <v>-5307.0399602688012</v>
      </c>
      <c r="K866" s="286">
        <f t="shared" si="666"/>
        <v>-5519.3215586795523</v>
      </c>
      <c r="L866" s="286">
        <f t="shared" si="666"/>
        <v>-5740.0944210267344</v>
      </c>
      <c r="M866" s="286">
        <f t="shared" si="666"/>
        <v>-5969.698197867805</v>
      </c>
      <c r="N866" s="286">
        <f t="shared" si="666"/>
        <v>-6208.4861257825169</v>
      </c>
    </row>
    <row r="867" spans="3:14" ht="5.55" hidden="1" customHeight="1" outlineLevel="1">
      <c r="C867" s="10"/>
      <c r="D867" s="288"/>
      <c r="E867" s="316"/>
      <c r="F867" s="317"/>
      <c r="G867" s="289"/>
      <c r="H867" s="289"/>
      <c r="I867" s="289"/>
      <c r="J867" s="289"/>
      <c r="K867" s="289"/>
      <c r="L867" s="289"/>
      <c r="M867" s="289"/>
      <c r="N867" s="289"/>
    </row>
    <row r="868" spans="3:14" hidden="1" outlineLevel="1">
      <c r="C868" s="218" t="s">
        <v>266</v>
      </c>
      <c r="D868" s="285">
        <f t="shared" ref="D868:M868" si="667">SUM(D862:D866)</f>
        <v>270000</v>
      </c>
      <c r="E868" s="313">
        <f t="shared" ca="1" si="667"/>
        <v>111415</v>
      </c>
      <c r="F868" s="314">
        <f t="shared" ca="1" si="667"/>
        <v>429810</v>
      </c>
      <c r="G868" s="284">
        <f t="shared" si="667"/>
        <v>467075.9807999999</v>
      </c>
      <c r="H868" s="284">
        <f t="shared" si="667"/>
        <v>485759.02003200003</v>
      </c>
      <c r="I868" s="284">
        <f t="shared" si="667"/>
        <v>469468.91956224013</v>
      </c>
      <c r="J868" s="284">
        <f t="shared" si="667"/>
        <v>477633.59642419202</v>
      </c>
      <c r="K868" s="284">
        <f t="shared" si="667"/>
        <v>496738.94028115965</v>
      </c>
      <c r="L868" s="284">
        <f t="shared" si="667"/>
        <v>516608.49789240607</v>
      </c>
      <c r="M868" s="284">
        <f t="shared" si="667"/>
        <v>537272.83780810237</v>
      </c>
      <c r="N868" s="284">
        <f>SUM(N862:N866)</f>
        <v>558763.75132042659</v>
      </c>
    </row>
    <row r="869" spans="3:14" hidden="1" outlineLevel="1">
      <c r="C869" s="218"/>
      <c r="D869" s="285"/>
      <c r="E869" s="313"/>
      <c r="F869" s="314"/>
      <c r="G869" s="284"/>
      <c r="H869" s="284"/>
      <c r="I869" s="284"/>
      <c r="J869" s="284"/>
      <c r="K869" s="284"/>
      <c r="L869" s="284"/>
      <c r="M869" s="284"/>
      <c r="N869" s="284"/>
    </row>
    <row r="870" spans="3:14" hidden="1" outlineLevel="1">
      <c r="C870" s="23" t="s">
        <v>14</v>
      </c>
      <c r="D870" s="285"/>
      <c r="E870" s="313"/>
      <c r="F870" s="314"/>
      <c r="G870" s="284"/>
      <c r="H870" s="284"/>
      <c r="I870" s="284"/>
      <c r="J870" s="284"/>
      <c r="K870" s="284"/>
      <c r="L870" s="284"/>
      <c r="M870" s="284"/>
      <c r="N870" s="284"/>
    </row>
    <row r="871" spans="3:14" hidden="1" outlineLevel="1">
      <c r="C871" s="232" t="str">
        <f t="shared" ref="C871:C887" si="668">C189</f>
        <v>Laundry Income</v>
      </c>
      <c r="D871" s="285"/>
      <c r="E871" s="313">
        <f t="shared" ref="E871:F887" si="669">SUMIF($E$628:$AB$628,E$823,$E776:$AB776)</f>
        <v>0</v>
      </c>
      <c r="F871" s="314">
        <f t="shared" si="669"/>
        <v>0</v>
      </c>
      <c r="G871" s="284">
        <f t="shared" ref="G871:N880" si="670">F871*(1+HLOOKUP(G$823,$E$181:$N$182,2,FALSE))</f>
        <v>0</v>
      </c>
      <c r="H871" s="284">
        <f t="shared" si="670"/>
        <v>0</v>
      </c>
      <c r="I871" s="284">
        <f t="shared" si="670"/>
        <v>0</v>
      </c>
      <c r="J871" s="284">
        <f t="shared" si="670"/>
        <v>0</v>
      </c>
      <c r="K871" s="284">
        <f t="shared" si="670"/>
        <v>0</v>
      </c>
      <c r="L871" s="284">
        <f t="shared" si="670"/>
        <v>0</v>
      </c>
      <c r="M871" s="284">
        <f t="shared" si="670"/>
        <v>0</v>
      </c>
      <c r="N871" s="284">
        <f t="shared" si="670"/>
        <v>0</v>
      </c>
    </row>
    <row r="872" spans="3:14" hidden="1" outlineLevel="1">
      <c r="C872" s="232" t="str">
        <f t="shared" si="668"/>
        <v>Recovery Fm Deposits (Damages etc)</v>
      </c>
      <c r="D872" s="285"/>
      <c r="E872" s="313">
        <f t="shared" si="669"/>
        <v>0</v>
      </c>
      <c r="F872" s="314">
        <f t="shared" si="669"/>
        <v>0</v>
      </c>
      <c r="G872" s="284">
        <f t="shared" si="670"/>
        <v>0</v>
      </c>
      <c r="H872" s="284">
        <f t="shared" si="670"/>
        <v>0</v>
      </c>
      <c r="I872" s="284">
        <f t="shared" si="670"/>
        <v>0</v>
      </c>
      <c r="J872" s="284">
        <f t="shared" si="670"/>
        <v>0</v>
      </c>
      <c r="K872" s="284">
        <f t="shared" si="670"/>
        <v>0</v>
      </c>
      <c r="L872" s="284">
        <f t="shared" si="670"/>
        <v>0</v>
      </c>
      <c r="M872" s="284">
        <f t="shared" si="670"/>
        <v>0</v>
      </c>
      <c r="N872" s="284">
        <f t="shared" si="670"/>
        <v>0</v>
      </c>
    </row>
    <row r="873" spans="3:14" hidden="1" outlineLevel="1">
      <c r="C873" s="232" t="str">
        <f t="shared" si="668"/>
        <v>Recovery from Collections</v>
      </c>
      <c r="D873" s="285"/>
      <c r="E873" s="313">
        <f t="shared" si="669"/>
        <v>0</v>
      </c>
      <c r="F873" s="314">
        <f t="shared" si="669"/>
        <v>0</v>
      </c>
      <c r="G873" s="284">
        <f t="shared" si="670"/>
        <v>0</v>
      </c>
      <c r="H873" s="284">
        <f t="shared" si="670"/>
        <v>0</v>
      </c>
      <c r="I873" s="284">
        <f t="shared" si="670"/>
        <v>0</v>
      </c>
      <c r="J873" s="284">
        <f t="shared" si="670"/>
        <v>0</v>
      </c>
      <c r="K873" s="284">
        <f t="shared" si="670"/>
        <v>0</v>
      </c>
      <c r="L873" s="284">
        <f t="shared" si="670"/>
        <v>0</v>
      </c>
      <c r="M873" s="284">
        <f t="shared" si="670"/>
        <v>0</v>
      </c>
      <c r="N873" s="284">
        <f t="shared" si="670"/>
        <v>0</v>
      </c>
    </row>
    <row r="874" spans="3:14" hidden="1" outlineLevel="1">
      <c r="C874" s="232" t="str">
        <f t="shared" si="668"/>
        <v>Application Fees</v>
      </c>
      <c r="D874" s="285"/>
      <c r="E874" s="313">
        <f t="shared" si="669"/>
        <v>0</v>
      </c>
      <c r="F874" s="314">
        <f t="shared" si="669"/>
        <v>0</v>
      </c>
      <c r="G874" s="284">
        <f t="shared" si="670"/>
        <v>0</v>
      </c>
      <c r="H874" s="284">
        <f t="shared" si="670"/>
        <v>0</v>
      </c>
      <c r="I874" s="284">
        <f t="shared" si="670"/>
        <v>0</v>
      </c>
      <c r="J874" s="284">
        <f t="shared" si="670"/>
        <v>0</v>
      </c>
      <c r="K874" s="284">
        <f t="shared" si="670"/>
        <v>0</v>
      </c>
      <c r="L874" s="284">
        <f t="shared" si="670"/>
        <v>0</v>
      </c>
      <c r="M874" s="284">
        <f t="shared" si="670"/>
        <v>0</v>
      </c>
      <c r="N874" s="284">
        <f t="shared" si="670"/>
        <v>0</v>
      </c>
    </row>
    <row r="875" spans="3:14" hidden="1" outlineLevel="1">
      <c r="C875" s="232" t="str">
        <f t="shared" si="668"/>
        <v>Cancellation Fees</v>
      </c>
      <c r="D875" s="285"/>
      <c r="E875" s="313">
        <f t="shared" si="669"/>
        <v>0</v>
      </c>
      <c r="F875" s="314">
        <f t="shared" si="669"/>
        <v>0</v>
      </c>
      <c r="G875" s="284">
        <f t="shared" si="670"/>
        <v>0</v>
      </c>
      <c r="H875" s="284">
        <f t="shared" si="670"/>
        <v>0</v>
      </c>
      <c r="I875" s="284">
        <f t="shared" si="670"/>
        <v>0</v>
      </c>
      <c r="J875" s="284">
        <f t="shared" si="670"/>
        <v>0</v>
      </c>
      <c r="K875" s="284">
        <f t="shared" si="670"/>
        <v>0</v>
      </c>
      <c r="L875" s="284">
        <f t="shared" si="670"/>
        <v>0</v>
      </c>
      <c r="M875" s="284">
        <f t="shared" si="670"/>
        <v>0</v>
      </c>
      <c r="N875" s="284">
        <f t="shared" si="670"/>
        <v>0</v>
      </c>
    </row>
    <row r="876" spans="3:14" hidden="1" outlineLevel="1">
      <c r="C876" s="232" t="str">
        <f t="shared" si="668"/>
        <v>Pet Rent</v>
      </c>
      <c r="D876" s="285"/>
      <c r="E876" s="313">
        <f t="shared" si="669"/>
        <v>0</v>
      </c>
      <c r="F876" s="314">
        <f t="shared" si="669"/>
        <v>0</v>
      </c>
      <c r="G876" s="284">
        <f t="shared" si="670"/>
        <v>0</v>
      </c>
      <c r="H876" s="284">
        <f t="shared" si="670"/>
        <v>0</v>
      </c>
      <c r="I876" s="284">
        <f t="shared" si="670"/>
        <v>0</v>
      </c>
      <c r="J876" s="284">
        <f t="shared" si="670"/>
        <v>0</v>
      </c>
      <c r="K876" s="284">
        <f t="shared" si="670"/>
        <v>0</v>
      </c>
      <c r="L876" s="284">
        <f t="shared" si="670"/>
        <v>0</v>
      </c>
      <c r="M876" s="284">
        <f t="shared" si="670"/>
        <v>0</v>
      </c>
      <c r="N876" s="284">
        <f t="shared" si="670"/>
        <v>0</v>
      </c>
    </row>
    <row r="877" spans="3:14" hidden="1" outlineLevel="1">
      <c r="C877" s="232" t="str">
        <f t="shared" si="668"/>
        <v>Month-to-month Premiums</v>
      </c>
      <c r="D877" s="285"/>
      <c r="E877" s="313">
        <f t="shared" si="669"/>
        <v>0</v>
      </c>
      <c r="F877" s="314">
        <f t="shared" si="669"/>
        <v>0</v>
      </c>
      <c r="G877" s="284">
        <f t="shared" si="670"/>
        <v>0</v>
      </c>
      <c r="H877" s="284">
        <f t="shared" si="670"/>
        <v>0</v>
      </c>
      <c r="I877" s="284">
        <f t="shared" si="670"/>
        <v>0</v>
      </c>
      <c r="J877" s="284">
        <f t="shared" si="670"/>
        <v>0</v>
      </c>
      <c r="K877" s="284">
        <f t="shared" si="670"/>
        <v>0</v>
      </c>
      <c r="L877" s="284">
        <f t="shared" si="670"/>
        <v>0</v>
      </c>
      <c r="M877" s="284">
        <f t="shared" si="670"/>
        <v>0</v>
      </c>
      <c r="N877" s="284">
        <f t="shared" si="670"/>
        <v>0</v>
      </c>
    </row>
    <row r="878" spans="3:14" hidden="1" outlineLevel="1">
      <c r="C878" s="232" t="str">
        <f t="shared" si="668"/>
        <v>Late Charges</v>
      </c>
      <c r="D878" s="285"/>
      <c r="E878" s="313">
        <f t="shared" si="669"/>
        <v>0</v>
      </c>
      <c r="F878" s="314">
        <f t="shared" si="669"/>
        <v>0</v>
      </c>
      <c r="G878" s="284">
        <f t="shared" si="670"/>
        <v>0</v>
      </c>
      <c r="H878" s="284">
        <f t="shared" si="670"/>
        <v>0</v>
      </c>
      <c r="I878" s="284">
        <f t="shared" si="670"/>
        <v>0</v>
      </c>
      <c r="J878" s="284">
        <f t="shared" si="670"/>
        <v>0</v>
      </c>
      <c r="K878" s="284">
        <f t="shared" si="670"/>
        <v>0</v>
      </c>
      <c r="L878" s="284">
        <f t="shared" si="670"/>
        <v>0</v>
      </c>
      <c r="M878" s="284">
        <f t="shared" si="670"/>
        <v>0</v>
      </c>
      <c r="N878" s="284">
        <f t="shared" si="670"/>
        <v>0</v>
      </c>
    </row>
    <row r="879" spans="3:14" hidden="1" outlineLevel="1">
      <c r="C879" s="232" t="str">
        <f t="shared" si="668"/>
        <v>Credit Fee Income</v>
      </c>
      <c r="D879" s="285"/>
      <c r="E879" s="313">
        <f t="shared" si="669"/>
        <v>0</v>
      </c>
      <c r="F879" s="314">
        <f t="shared" si="669"/>
        <v>0</v>
      </c>
      <c r="G879" s="284">
        <f t="shared" si="670"/>
        <v>0</v>
      </c>
      <c r="H879" s="284">
        <f t="shared" si="670"/>
        <v>0</v>
      </c>
      <c r="I879" s="284">
        <f t="shared" si="670"/>
        <v>0</v>
      </c>
      <c r="J879" s="284">
        <f t="shared" si="670"/>
        <v>0</v>
      </c>
      <c r="K879" s="284">
        <f t="shared" si="670"/>
        <v>0</v>
      </c>
      <c r="L879" s="284">
        <f t="shared" si="670"/>
        <v>0</v>
      </c>
      <c r="M879" s="284">
        <f t="shared" si="670"/>
        <v>0</v>
      </c>
      <c r="N879" s="284">
        <f t="shared" si="670"/>
        <v>0</v>
      </c>
    </row>
    <row r="880" spans="3:14" hidden="1" outlineLevel="1">
      <c r="C880" s="232" t="str">
        <f t="shared" si="668"/>
        <v>Vending Income</v>
      </c>
      <c r="D880" s="285"/>
      <c r="E880" s="313">
        <f t="shared" si="669"/>
        <v>0</v>
      </c>
      <c r="F880" s="314">
        <f t="shared" si="669"/>
        <v>0</v>
      </c>
      <c r="G880" s="284">
        <f t="shared" si="670"/>
        <v>0</v>
      </c>
      <c r="H880" s="284">
        <f t="shared" si="670"/>
        <v>0</v>
      </c>
      <c r="I880" s="284">
        <f t="shared" si="670"/>
        <v>0</v>
      </c>
      <c r="J880" s="284">
        <f t="shared" si="670"/>
        <v>0</v>
      </c>
      <c r="K880" s="284">
        <f t="shared" si="670"/>
        <v>0</v>
      </c>
      <c r="L880" s="284">
        <f t="shared" si="670"/>
        <v>0</v>
      </c>
      <c r="M880" s="284">
        <f t="shared" si="670"/>
        <v>0</v>
      </c>
      <c r="N880" s="284">
        <f t="shared" si="670"/>
        <v>0</v>
      </c>
    </row>
    <row r="881" spans="3:14" hidden="1" outlineLevel="1">
      <c r="C881" s="232" t="str">
        <f t="shared" si="668"/>
        <v>Utility Reimbursement Income</v>
      </c>
      <c r="D881" s="285"/>
      <c r="E881" s="313">
        <f t="shared" si="669"/>
        <v>181.54761904761898</v>
      </c>
      <c r="F881" s="314">
        <f t="shared" si="669"/>
        <v>494.04761904761875</v>
      </c>
      <c r="G881" s="284">
        <f t="shared" ref="G881:N887" si="671">F881*(1+HLOOKUP(G$823,$E$181:$N$182,2,FALSE))</f>
        <v>513.80952380952351</v>
      </c>
      <c r="H881" s="284">
        <f t="shared" si="671"/>
        <v>534.3619047619045</v>
      </c>
      <c r="I881" s="284">
        <f t="shared" si="671"/>
        <v>555.73638095238073</v>
      </c>
      <c r="J881" s="284">
        <f t="shared" si="671"/>
        <v>577.96583619047601</v>
      </c>
      <c r="K881" s="284">
        <f t="shared" si="671"/>
        <v>601.08446963809513</v>
      </c>
      <c r="L881" s="284">
        <f t="shared" si="671"/>
        <v>625.12784842361896</v>
      </c>
      <c r="M881" s="284">
        <f t="shared" si="671"/>
        <v>650.13296236056374</v>
      </c>
      <c r="N881" s="284">
        <f t="shared" si="671"/>
        <v>676.13828085498631</v>
      </c>
    </row>
    <row r="882" spans="3:14" hidden="1" outlineLevel="1">
      <c r="C882" s="232" t="str">
        <f t="shared" si="668"/>
        <v>Parking Income</v>
      </c>
      <c r="D882" s="285"/>
      <c r="E882" s="313">
        <f t="shared" si="669"/>
        <v>618.71428571428567</v>
      </c>
      <c r="F882" s="314">
        <f t="shared" si="669"/>
        <v>1683.7142857142858</v>
      </c>
      <c r="G882" s="284">
        <f t="shared" si="671"/>
        <v>1751.0628571428572</v>
      </c>
      <c r="H882" s="284">
        <f t="shared" si="671"/>
        <v>1821.1053714285715</v>
      </c>
      <c r="I882" s="284">
        <f t="shared" si="671"/>
        <v>1893.9495862857145</v>
      </c>
      <c r="J882" s="284">
        <f t="shared" si="671"/>
        <v>1969.7075697371431</v>
      </c>
      <c r="K882" s="284">
        <f t="shared" si="671"/>
        <v>2048.4958725266288</v>
      </c>
      <c r="L882" s="284">
        <f t="shared" si="671"/>
        <v>2130.4357074276941</v>
      </c>
      <c r="M882" s="284">
        <f t="shared" si="671"/>
        <v>2215.6531357248018</v>
      </c>
      <c r="N882" s="284">
        <f t="shared" si="671"/>
        <v>2304.2792611537939</v>
      </c>
    </row>
    <row r="883" spans="3:14" hidden="1" outlineLevel="1">
      <c r="C883" s="232" t="str">
        <f t="shared" si="668"/>
        <v>Storage Space Income</v>
      </c>
      <c r="D883" s="285"/>
      <c r="E883" s="313">
        <f t="shared" si="669"/>
        <v>0</v>
      </c>
      <c r="F883" s="314">
        <f t="shared" si="669"/>
        <v>0</v>
      </c>
      <c r="G883" s="284">
        <f t="shared" si="671"/>
        <v>0</v>
      </c>
      <c r="H883" s="284">
        <f t="shared" si="671"/>
        <v>0</v>
      </c>
      <c r="I883" s="284">
        <f t="shared" si="671"/>
        <v>0</v>
      </c>
      <c r="J883" s="284">
        <f t="shared" si="671"/>
        <v>0</v>
      </c>
      <c r="K883" s="284">
        <f t="shared" si="671"/>
        <v>0</v>
      </c>
      <c r="L883" s="284">
        <f t="shared" si="671"/>
        <v>0</v>
      </c>
      <c r="M883" s="284">
        <f t="shared" si="671"/>
        <v>0</v>
      </c>
      <c r="N883" s="284">
        <f t="shared" si="671"/>
        <v>0</v>
      </c>
    </row>
    <row r="884" spans="3:14" hidden="1" outlineLevel="1">
      <c r="C884" s="232" t="str">
        <f t="shared" si="668"/>
        <v>Cleaning Income</v>
      </c>
      <c r="D884" s="285"/>
      <c r="E884" s="313">
        <f t="shared" si="669"/>
        <v>0</v>
      </c>
      <c r="F884" s="314">
        <f t="shared" si="669"/>
        <v>0</v>
      </c>
      <c r="G884" s="284">
        <f t="shared" si="671"/>
        <v>0</v>
      </c>
      <c r="H884" s="284">
        <f t="shared" si="671"/>
        <v>0</v>
      </c>
      <c r="I884" s="284">
        <f t="shared" si="671"/>
        <v>0</v>
      </c>
      <c r="J884" s="284">
        <f t="shared" si="671"/>
        <v>0</v>
      </c>
      <c r="K884" s="284">
        <f t="shared" si="671"/>
        <v>0</v>
      </c>
      <c r="L884" s="284">
        <f t="shared" si="671"/>
        <v>0</v>
      </c>
      <c r="M884" s="284">
        <f t="shared" si="671"/>
        <v>0</v>
      </c>
      <c r="N884" s="284">
        <f t="shared" si="671"/>
        <v>0</v>
      </c>
    </row>
    <row r="885" spans="3:14" hidden="1" outlineLevel="1">
      <c r="C885" s="232" t="str">
        <f t="shared" si="668"/>
        <v>Furniture Income</v>
      </c>
      <c r="D885" s="285"/>
      <c r="E885" s="313">
        <f t="shared" si="669"/>
        <v>0</v>
      </c>
      <c r="F885" s="314">
        <f t="shared" si="669"/>
        <v>0</v>
      </c>
      <c r="G885" s="284">
        <f t="shared" si="671"/>
        <v>0</v>
      </c>
      <c r="H885" s="284">
        <f t="shared" si="671"/>
        <v>0</v>
      </c>
      <c r="I885" s="284">
        <f t="shared" si="671"/>
        <v>0</v>
      </c>
      <c r="J885" s="284">
        <f t="shared" si="671"/>
        <v>0</v>
      </c>
      <c r="K885" s="284">
        <f t="shared" si="671"/>
        <v>0</v>
      </c>
      <c r="L885" s="284">
        <f t="shared" si="671"/>
        <v>0</v>
      </c>
      <c r="M885" s="284">
        <f t="shared" si="671"/>
        <v>0</v>
      </c>
      <c r="N885" s="284">
        <f t="shared" si="671"/>
        <v>0</v>
      </c>
    </row>
    <row r="886" spans="3:14" hidden="1" outlineLevel="1">
      <c r="C886" s="232" t="str">
        <f t="shared" si="668"/>
        <v>Legal Fees Reimbursement</v>
      </c>
      <c r="D886" s="285"/>
      <c r="E886" s="313">
        <f t="shared" si="669"/>
        <v>0</v>
      </c>
      <c r="F886" s="314">
        <f t="shared" si="669"/>
        <v>0</v>
      </c>
      <c r="G886" s="284">
        <f t="shared" si="671"/>
        <v>0</v>
      </c>
      <c r="H886" s="284">
        <f t="shared" si="671"/>
        <v>0</v>
      </c>
      <c r="I886" s="284">
        <f t="shared" si="671"/>
        <v>0</v>
      </c>
      <c r="J886" s="284">
        <f t="shared" si="671"/>
        <v>0</v>
      </c>
      <c r="K886" s="284">
        <f t="shared" si="671"/>
        <v>0</v>
      </c>
      <c r="L886" s="284">
        <f t="shared" si="671"/>
        <v>0</v>
      </c>
      <c r="M886" s="284">
        <f t="shared" si="671"/>
        <v>0</v>
      </c>
      <c r="N886" s="284">
        <f t="shared" si="671"/>
        <v>0</v>
      </c>
    </row>
    <row r="887" spans="3:14" ht="16.5" hidden="1" customHeight="1" outlineLevel="1" thickBot="1">
      <c r="C887" s="232" t="str">
        <f t="shared" si="668"/>
        <v>Misc.</v>
      </c>
      <c r="D887" s="290"/>
      <c r="E887" s="318">
        <f t="shared" si="669"/>
        <v>0</v>
      </c>
      <c r="F887" s="319">
        <f t="shared" si="669"/>
        <v>0</v>
      </c>
      <c r="G887" s="291">
        <f t="shared" si="671"/>
        <v>0</v>
      </c>
      <c r="H887" s="291">
        <f t="shared" si="671"/>
        <v>0</v>
      </c>
      <c r="I887" s="291">
        <f t="shared" si="671"/>
        <v>0</v>
      </c>
      <c r="J887" s="291">
        <f t="shared" si="671"/>
        <v>0</v>
      </c>
      <c r="K887" s="291">
        <f t="shared" si="671"/>
        <v>0</v>
      </c>
      <c r="L887" s="291">
        <f t="shared" si="671"/>
        <v>0</v>
      </c>
      <c r="M887" s="291">
        <f t="shared" si="671"/>
        <v>0</v>
      </c>
      <c r="N887" s="291">
        <f t="shared" si="671"/>
        <v>0</v>
      </c>
    </row>
    <row r="888" spans="3:14" hidden="1" outlineLevel="1">
      <c r="C888" s="83" t="s">
        <v>30</v>
      </c>
      <c r="D888" s="285">
        <f>E206</f>
        <v>0</v>
      </c>
      <c r="E888" s="313">
        <f>SUM(E871:E887)</f>
        <v>800.26190476190459</v>
      </c>
      <c r="F888" s="315">
        <f>SUM(F871:F887)</f>
        <v>2177.7619047619046</v>
      </c>
      <c r="G888" s="284">
        <f t="shared" ref="G888:N888" si="672">SUM(G871:G887)</f>
        <v>2264.8723809523808</v>
      </c>
      <c r="H888" s="284">
        <f t="shared" si="672"/>
        <v>2355.4672761904758</v>
      </c>
      <c r="I888" s="284">
        <f t="shared" si="672"/>
        <v>2449.6859672380951</v>
      </c>
      <c r="J888" s="284">
        <f t="shared" si="672"/>
        <v>2547.6734059276191</v>
      </c>
      <c r="K888" s="284">
        <f t="shared" si="672"/>
        <v>2649.5803421647238</v>
      </c>
      <c r="L888" s="284">
        <f t="shared" si="672"/>
        <v>2755.5635558513131</v>
      </c>
      <c r="M888" s="284">
        <f t="shared" si="672"/>
        <v>2865.7860980853657</v>
      </c>
      <c r="N888" s="284">
        <f t="shared" si="672"/>
        <v>2980.4175420087804</v>
      </c>
    </row>
    <row r="889" spans="3:14" hidden="1" outlineLevel="1">
      <c r="C889" s="67"/>
      <c r="D889" s="288"/>
      <c r="E889" s="316"/>
      <c r="F889" s="317"/>
      <c r="G889" s="289"/>
      <c r="H889" s="289"/>
      <c r="I889" s="289"/>
      <c r="J889" s="289"/>
      <c r="K889" s="289"/>
      <c r="L889" s="289"/>
      <c r="M889" s="289"/>
      <c r="N889" s="289"/>
    </row>
    <row r="890" spans="3:14" ht="15" hidden="1" outlineLevel="1" thickBot="1">
      <c r="C890" s="21" t="s">
        <v>259</v>
      </c>
      <c r="D890" s="292">
        <f t="shared" ref="D890" si="673">D868+D888</f>
        <v>270000</v>
      </c>
      <c r="E890" s="320">
        <f ca="1">E868+E888</f>
        <v>112215.26190476191</v>
      </c>
      <c r="F890" s="321">
        <f t="shared" ref="F890:N890" ca="1" si="674">F868+F888</f>
        <v>431987.76190476189</v>
      </c>
      <c r="G890" s="293">
        <f>G868+G888</f>
        <v>469340.85318095231</v>
      </c>
      <c r="H890" s="293">
        <f t="shared" si="674"/>
        <v>488114.4873081905</v>
      </c>
      <c r="I890" s="293">
        <f t="shared" si="674"/>
        <v>471918.60552947823</v>
      </c>
      <c r="J890" s="293">
        <f t="shared" si="674"/>
        <v>480181.26983011962</v>
      </c>
      <c r="K890" s="293">
        <f t="shared" si="674"/>
        <v>499388.52062332438</v>
      </c>
      <c r="L890" s="293">
        <f t="shared" si="674"/>
        <v>519364.06144825736</v>
      </c>
      <c r="M890" s="293">
        <f t="shared" si="674"/>
        <v>540138.62390618771</v>
      </c>
      <c r="N890" s="293">
        <f t="shared" si="674"/>
        <v>561744.16886243538</v>
      </c>
    </row>
    <row r="891" spans="3:14" ht="15" hidden="1" outlineLevel="1" thickTop="1">
      <c r="D891" s="283"/>
      <c r="E891" s="313"/>
      <c r="F891" s="322"/>
      <c r="G891" s="284"/>
      <c r="H891" s="284"/>
      <c r="I891" s="284"/>
      <c r="J891" s="284"/>
      <c r="K891" s="284"/>
      <c r="L891" s="284"/>
      <c r="M891" s="284"/>
      <c r="N891" s="284"/>
    </row>
    <row r="892" spans="3:14" hidden="1" outlineLevel="1">
      <c r="C892" s="23" t="s">
        <v>31</v>
      </c>
      <c r="D892" s="285"/>
      <c r="E892" s="313"/>
      <c r="F892" s="314"/>
      <c r="G892" s="284"/>
      <c r="H892" s="284"/>
      <c r="I892" s="284"/>
      <c r="J892" s="284"/>
      <c r="K892" s="284"/>
      <c r="L892" s="284"/>
      <c r="M892" s="284"/>
      <c r="N892" s="284"/>
    </row>
    <row r="893" spans="3:14" hidden="1" outlineLevel="1">
      <c r="C893" s="234" t="str">
        <f t="shared" ref="C893:C900" si="675">C224</f>
        <v xml:space="preserve">PAYROLL AND BENEFITS </v>
      </c>
      <c r="D893" s="295">
        <f t="shared" ref="D893:D900" si="676">-G224</f>
        <v>-6000</v>
      </c>
      <c r="E893" s="313">
        <f t="shared" ref="E893:F900" si="677">SUMIF($E$628:$AB$628,E$823,$E798:$AB798)</f>
        <v>-6000</v>
      </c>
      <c r="F893" s="314">
        <f t="shared" si="677"/>
        <v>-6060</v>
      </c>
      <c r="G893" s="284">
        <f>-$M224*(1+HLOOKUP(G$823,$E$258:$N$259,2,FALSE))</f>
        <v>-6060</v>
      </c>
      <c r="H893" s="284">
        <f t="shared" ref="H893:N893" si="678">-$M224*(1+HLOOKUP(H$823,$E$258:$N$259,2,FALSE))</f>
        <v>-6060</v>
      </c>
      <c r="I893" s="284">
        <f t="shared" si="678"/>
        <v>-6060</v>
      </c>
      <c r="J893" s="284">
        <f t="shared" si="678"/>
        <v>-6060</v>
      </c>
      <c r="K893" s="284">
        <f t="shared" si="678"/>
        <v>-6060</v>
      </c>
      <c r="L893" s="284">
        <f t="shared" si="678"/>
        <v>-6120</v>
      </c>
      <c r="M893" s="284">
        <f t="shared" si="678"/>
        <v>-6120</v>
      </c>
      <c r="N893" s="284">
        <f t="shared" si="678"/>
        <v>-6120</v>
      </c>
    </row>
    <row r="894" spans="3:14" hidden="1" outlineLevel="1">
      <c r="C894" s="1073" t="str">
        <f t="shared" si="675"/>
        <v>MANAGEMENT FEE / LEASING</v>
      </c>
      <c r="D894" s="295">
        <f t="shared" si="676"/>
        <v>-6900</v>
      </c>
      <c r="E894" s="313">
        <f t="shared" si="677"/>
        <v>-6900</v>
      </c>
      <c r="F894" s="314">
        <f t="shared" si="677"/>
        <v>-6969</v>
      </c>
      <c r="G894" s="284">
        <f>-$O$225*G890</f>
        <v>-18773.634127238092</v>
      </c>
      <c r="H894" s="284">
        <f t="shared" ref="H894:N894" si="679">-$O$225*H890</f>
        <v>-19524.579492327619</v>
      </c>
      <c r="I894" s="284">
        <f t="shared" si="679"/>
        <v>-18876.744221179131</v>
      </c>
      <c r="J894" s="284">
        <f t="shared" si="679"/>
        <v>-19207.250793204785</v>
      </c>
      <c r="K894" s="284">
        <f t="shared" si="679"/>
        <v>-19975.540824932974</v>
      </c>
      <c r="L894" s="284">
        <f t="shared" si="679"/>
        <v>-20774.562457930293</v>
      </c>
      <c r="M894" s="284">
        <f t="shared" si="679"/>
        <v>-21605.544956247508</v>
      </c>
      <c r="N894" s="284">
        <f t="shared" si="679"/>
        <v>-22469.766754497417</v>
      </c>
    </row>
    <row r="895" spans="3:14" hidden="1" outlineLevel="1">
      <c r="C895" s="234" t="str">
        <f t="shared" si="675"/>
        <v>ADMIN. EXPENSES / FEES</v>
      </c>
      <c r="D895" s="295">
        <f t="shared" si="676"/>
        <v>-1000</v>
      </c>
      <c r="E895" s="313">
        <f t="shared" si="677"/>
        <v>-1000.0000000000001</v>
      </c>
      <c r="F895" s="314">
        <f t="shared" si="677"/>
        <v>-1009.9999999999997</v>
      </c>
      <c r="G895" s="284">
        <f t="shared" ref="G895:N900" si="680">-$M226*(1+HLOOKUP(G$823,$E$258:$N$259,2,FALSE))</f>
        <v>-1515</v>
      </c>
      <c r="H895" s="284">
        <f t="shared" si="680"/>
        <v>-1515</v>
      </c>
      <c r="I895" s="284">
        <f t="shared" si="680"/>
        <v>-1515</v>
      </c>
      <c r="J895" s="284">
        <f t="shared" si="680"/>
        <v>-1515</v>
      </c>
      <c r="K895" s="284">
        <f t="shared" si="680"/>
        <v>-1515</v>
      </c>
      <c r="L895" s="284">
        <f t="shared" si="680"/>
        <v>-1530</v>
      </c>
      <c r="M895" s="284">
        <f t="shared" si="680"/>
        <v>-1530</v>
      </c>
      <c r="N895" s="284">
        <f t="shared" si="680"/>
        <v>-1530</v>
      </c>
    </row>
    <row r="896" spans="3:14" hidden="1" outlineLevel="1">
      <c r="C896" s="234" t="str">
        <f t="shared" si="675"/>
        <v>UTILITIES EXPENSES</v>
      </c>
      <c r="D896" s="295">
        <f t="shared" si="676"/>
        <v>-9200</v>
      </c>
      <c r="E896" s="313">
        <f t="shared" si="677"/>
        <v>-9200</v>
      </c>
      <c r="F896" s="314">
        <f t="shared" si="677"/>
        <v>-9291.9999999999982</v>
      </c>
      <c r="G896" s="284">
        <f t="shared" si="680"/>
        <v>-9292</v>
      </c>
      <c r="H896" s="284">
        <f t="shared" si="680"/>
        <v>-9292</v>
      </c>
      <c r="I896" s="284">
        <f t="shared" si="680"/>
        <v>-9292</v>
      </c>
      <c r="J896" s="284">
        <f t="shared" si="680"/>
        <v>-9292</v>
      </c>
      <c r="K896" s="284">
        <f t="shared" si="680"/>
        <v>-9292</v>
      </c>
      <c r="L896" s="284">
        <f t="shared" si="680"/>
        <v>-9384</v>
      </c>
      <c r="M896" s="284">
        <f t="shared" si="680"/>
        <v>-9384</v>
      </c>
      <c r="N896" s="284">
        <f t="shared" si="680"/>
        <v>-9384</v>
      </c>
    </row>
    <row r="897" spans="3:15" hidden="1" outlineLevel="1">
      <c r="C897" s="234" t="str">
        <f t="shared" si="675"/>
        <v>OPERATIONS AND MAINTENANCE</v>
      </c>
      <c r="D897" s="295">
        <f t="shared" si="676"/>
        <v>-23650</v>
      </c>
      <c r="E897" s="313">
        <f t="shared" si="677"/>
        <v>-23649.999999999996</v>
      </c>
      <c r="F897" s="314">
        <f t="shared" si="677"/>
        <v>-23886.5</v>
      </c>
      <c r="G897" s="284">
        <f t="shared" si="680"/>
        <v>-24240</v>
      </c>
      <c r="H897" s="284">
        <f t="shared" si="680"/>
        <v>-24240</v>
      </c>
      <c r="I897" s="284">
        <f t="shared" si="680"/>
        <v>-24240</v>
      </c>
      <c r="J897" s="284">
        <f t="shared" si="680"/>
        <v>-24240</v>
      </c>
      <c r="K897" s="284">
        <f t="shared" si="680"/>
        <v>-24240</v>
      </c>
      <c r="L897" s="284">
        <f t="shared" si="680"/>
        <v>-24480</v>
      </c>
      <c r="M897" s="284">
        <f t="shared" si="680"/>
        <v>-24480</v>
      </c>
      <c r="N897" s="284">
        <f t="shared" si="680"/>
        <v>-24480</v>
      </c>
    </row>
    <row r="898" spans="3:15" hidden="1" outlineLevel="1">
      <c r="C898" s="234" t="str">
        <f t="shared" si="675"/>
        <v>INSURANCE</v>
      </c>
      <c r="D898" s="295">
        <f t="shared" si="676"/>
        <v>-4000</v>
      </c>
      <c r="E898" s="313">
        <f t="shared" si="677"/>
        <v>-4000.0000000000005</v>
      </c>
      <c r="F898" s="314">
        <f t="shared" si="677"/>
        <v>-4039.9999999999986</v>
      </c>
      <c r="G898" s="284">
        <f t="shared" si="680"/>
        <v>-5050</v>
      </c>
      <c r="H898" s="284">
        <f t="shared" si="680"/>
        <v>-5050</v>
      </c>
      <c r="I898" s="284">
        <f t="shared" si="680"/>
        <v>-5050</v>
      </c>
      <c r="J898" s="284">
        <f t="shared" si="680"/>
        <v>-5050</v>
      </c>
      <c r="K898" s="284">
        <f t="shared" si="680"/>
        <v>-5050</v>
      </c>
      <c r="L898" s="284">
        <f t="shared" si="680"/>
        <v>-5100</v>
      </c>
      <c r="M898" s="284">
        <f t="shared" si="680"/>
        <v>-5100</v>
      </c>
      <c r="N898" s="284">
        <f t="shared" si="680"/>
        <v>-5100</v>
      </c>
    </row>
    <row r="899" spans="3:15" hidden="1" outlineLevel="1">
      <c r="C899" s="234" t="str">
        <f t="shared" si="675"/>
        <v>PROPERTY TAX</v>
      </c>
      <c r="D899" s="295">
        <f t="shared" si="676"/>
        <v>-57344</v>
      </c>
      <c r="E899" s="313">
        <f t="shared" si="677"/>
        <v>-57343.999999999993</v>
      </c>
      <c r="F899" s="314">
        <f t="shared" si="677"/>
        <v>-57917.439999999995</v>
      </c>
      <c r="G899" s="284">
        <f t="shared" si="680"/>
        <v>-57917.440000000002</v>
      </c>
      <c r="H899" s="284">
        <f t="shared" si="680"/>
        <v>-57917.440000000002</v>
      </c>
      <c r="I899" s="284">
        <f t="shared" si="680"/>
        <v>-57917.440000000002</v>
      </c>
      <c r="J899" s="284">
        <f t="shared" si="680"/>
        <v>-57917.440000000002</v>
      </c>
      <c r="K899" s="284">
        <f t="shared" si="680"/>
        <v>-57917.440000000002</v>
      </c>
      <c r="L899" s="284">
        <f t="shared" si="680"/>
        <v>-58490.880000000005</v>
      </c>
      <c r="M899" s="284">
        <f t="shared" si="680"/>
        <v>-58490.880000000005</v>
      </c>
      <c r="N899" s="284">
        <f t="shared" si="680"/>
        <v>-58490.880000000005</v>
      </c>
    </row>
    <row r="900" spans="3:15" hidden="1" outlineLevel="1">
      <c r="C900" s="234" t="str">
        <f t="shared" si="675"/>
        <v>TURNOVER</v>
      </c>
      <c r="D900" s="295">
        <f t="shared" si="676"/>
        <v>0</v>
      </c>
      <c r="E900" s="313">
        <f t="shared" si="677"/>
        <v>0</v>
      </c>
      <c r="F900" s="314">
        <f t="shared" si="677"/>
        <v>0</v>
      </c>
      <c r="G900" s="284">
        <f t="shared" si="680"/>
        <v>-4242</v>
      </c>
      <c r="H900" s="284">
        <f t="shared" si="680"/>
        <v>-4242</v>
      </c>
      <c r="I900" s="284">
        <f t="shared" si="680"/>
        <v>-4242</v>
      </c>
      <c r="J900" s="284">
        <f t="shared" si="680"/>
        <v>-4242</v>
      </c>
      <c r="K900" s="284">
        <f t="shared" si="680"/>
        <v>-4242</v>
      </c>
      <c r="L900" s="284">
        <f t="shared" si="680"/>
        <v>-4284</v>
      </c>
      <c r="M900" s="284">
        <f t="shared" si="680"/>
        <v>-4284</v>
      </c>
      <c r="N900" s="284">
        <f t="shared" si="680"/>
        <v>-4284</v>
      </c>
    </row>
    <row r="901" spans="3:15" hidden="1" outlineLevel="1">
      <c r="D901" s="288"/>
      <c r="E901" s="316"/>
      <c r="F901" s="317"/>
      <c r="G901" s="289"/>
      <c r="H901" s="289"/>
      <c r="I901" s="289"/>
      <c r="J901" s="289"/>
      <c r="K901" s="289"/>
      <c r="L901" s="289"/>
      <c r="M901" s="289"/>
      <c r="N901" s="289"/>
    </row>
    <row r="902" spans="3:15" hidden="1" outlineLevel="1">
      <c r="C902" s="222" t="s">
        <v>32</v>
      </c>
      <c r="D902" s="285">
        <f>SUM(D893:D900)</f>
        <v>-108094</v>
      </c>
      <c r="E902" s="313">
        <f>SUM(E893:E901)</f>
        <v>-108094</v>
      </c>
      <c r="F902" s="314">
        <f t="shared" ref="F902:G902" si="681">SUM(F893:F901)</f>
        <v>-109174.94</v>
      </c>
      <c r="G902" s="284">
        <f t="shared" si="681"/>
        <v>-127090.0741272381</v>
      </c>
      <c r="H902" s="284">
        <f t="shared" ref="H902:N902" si="682">SUM(H893:H901)</f>
        <v>-127841.01949232761</v>
      </c>
      <c r="I902" s="284">
        <f t="shared" si="682"/>
        <v>-127193.18422117914</v>
      </c>
      <c r="J902" s="284">
        <f t="shared" si="682"/>
        <v>-127523.69079320479</v>
      </c>
      <c r="K902" s="284">
        <f t="shared" si="682"/>
        <v>-128291.98082493298</v>
      </c>
      <c r="L902" s="284">
        <f t="shared" si="682"/>
        <v>-130163.4424579303</v>
      </c>
      <c r="M902" s="284">
        <f t="shared" si="682"/>
        <v>-130994.42495624752</v>
      </c>
      <c r="N902" s="284">
        <f t="shared" si="682"/>
        <v>-131858.64675449743</v>
      </c>
    </row>
    <row r="903" spans="3:15" ht="8.25" hidden="1" customHeight="1" outlineLevel="1">
      <c r="C903" s="225"/>
      <c r="D903" s="285"/>
      <c r="E903" s="313"/>
      <c r="F903" s="314"/>
      <c r="G903" s="284"/>
      <c r="H903" s="284"/>
      <c r="I903" s="284"/>
      <c r="J903" s="284"/>
      <c r="K903" s="284"/>
      <c r="L903" s="284"/>
      <c r="M903" s="284"/>
      <c r="N903" s="284"/>
    </row>
    <row r="904" spans="3:15" hidden="1" outlineLevel="1">
      <c r="C904" s="222" t="s">
        <v>300</v>
      </c>
      <c r="D904" s="285">
        <f>D902/$C$159</f>
        <v>-7721</v>
      </c>
      <c r="E904" s="323">
        <f t="shared" ref="E904:N904" si="683">E902/$C$159</f>
        <v>-7721</v>
      </c>
      <c r="F904" s="324">
        <f t="shared" si="683"/>
        <v>-7798.21</v>
      </c>
      <c r="G904" s="296">
        <f t="shared" si="683"/>
        <v>-9077.8624376598636</v>
      </c>
      <c r="H904" s="296">
        <f t="shared" si="683"/>
        <v>-9131.5013923091155</v>
      </c>
      <c r="I904" s="296">
        <f t="shared" si="683"/>
        <v>-9085.2274443699389</v>
      </c>
      <c r="J904" s="296">
        <f t="shared" si="683"/>
        <v>-9108.8350566574845</v>
      </c>
      <c r="K904" s="296">
        <f t="shared" si="683"/>
        <v>-9163.7129160666409</v>
      </c>
      <c r="L904" s="296">
        <f t="shared" si="683"/>
        <v>-9297.3887469950223</v>
      </c>
      <c r="M904" s="296">
        <f t="shared" si="683"/>
        <v>-9356.7446397319654</v>
      </c>
      <c r="N904" s="296">
        <f t="shared" si="683"/>
        <v>-9418.4747681783883</v>
      </c>
    </row>
    <row r="905" spans="3:15" ht="15" hidden="1" outlineLevel="1" thickBot="1">
      <c r="D905" s="297"/>
      <c r="E905" s="320"/>
      <c r="F905" s="321"/>
      <c r="G905" s="293"/>
      <c r="H905" s="293"/>
      <c r="I905" s="293"/>
      <c r="J905" s="293"/>
      <c r="K905" s="293"/>
      <c r="L905" s="293"/>
      <c r="M905" s="293"/>
      <c r="N905" s="293"/>
    </row>
    <row r="906" spans="3:15" ht="16.2" hidden="1" outlineLevel="1" thickTop="1">
      <c r="C906" s="224" t="s">
        <v>33</v>
      </c>
      <c r="D906" s="298">
        <f t="shared" ref="D906" si="684">D890+D902</f>
        <v>161906</v>
      </c>
      <c r="E906" s="315">
        <f ca="1">E890+E902</f>
        <v>4121.2619047619082</v>
      </c>
      <c r="F906" s="314">
        <f t="shared" ref="F906:N906" ca="1" si="685">F890+F902</f>
        <v>322812.82190476189</v>
      </c>
      <c r="G906" s="284">
        <f t="shared" si="685"/>
        <v>342250.77905371424</v>
      </c>
      <c r="H906" s="284">
        <f t="shared" si="685"/>
        <v>360273.46781586285</v>
      </c>
      <c r="I906" s="284">
        <f t="shared" si="685"/>
        <v>344725.42130829906</v>
      </c>
      <c r="J906" s="284">
        <f t="shared" si="685"/>
        <v>352657.57903691486</v>
      </c>
      <c r="K906" s="284">
        <f t="shared" si="685"/>
        <v>371096.5397983914</v>
      </c>
      <c r="L906" s="284">
        <f t="shared" si="685"/>
        <v>389200.61899032706</v>
      </c>
      <c r="M906" s="284">
        <f t="shared" si="685"/>
        <v>409144.19894994021</v>
      </c>
      <c r="N906" s="284">
        <f t="shared" si="685"/>
        <v>429885.52210793796</v>
      </c>
    </row>
    <row r="907" spans="3:15" hidden="1" outlineLevel="1">
      <c r="C907" s="216" t="s">
        <v>34</v>
      </c>
      <c r="D907" s="332">
        <f>D906/D908</f>
        <v>2.4578850402173426E-2</v>
      </c>
      <c r="E907" s="330">
        <f t="shared" ref="E907:N907" ca="1" si="686">E906/$D$908</f>
        <v>6.2564623809691577E-4</v>
      </c>
      <c r="F907" s="330">
        <f t="shared" ca="1" si="686"/>
        <v>4.9006016191497505E-2</v>
      </c>
      <c r="G907" s="331">
        <f t="shared" si="686"/>
        <v>5.1956880525666452E-2</v>
      </c>
      <c r="H907" s="331">
        <f t="shared" si="686"/>
        <v>5.469289383542509E-2</v>
      </c>
      <c r="I907" s="331">
        <f t="shared" si="686"/>
        <v>5.2332554446177966E-2</v>
      </c>
      <c r="J907" s="331">
        <f t="shared" si="686"/>
        <v>5.3536730438285059E-2</v>
      </c>
      <c r="K907" s="331">
        <f t="shared" si="686"/>
        <v>5.6335937744548432E-2</v>
      </c>
      <c r="L907" s="331">
        <f t="shared" si="686"/>
        <v>5.9084306885455427E-2</v>
      </c>
      <c r="M907" s="331">
        <f t="shared" si="686"/>
        <v>6.2111929507909912E-2</v>
      </c>
      <c r="N907" s="331">
        <f t="shared" si="686"/>
        <v>6.5260657035262584E-2</v>
      </c>
    </row>
    <row r="908" spans="3:15" hidden="1" outlineLevel="1">
      <c r="C908" s="225"/>
      <c r="D908" s="299">
        <f>F84</f>
        <v>6587208</v>
      </c>
      <c r="E908" s="315"/>
      <c r="F908" s="315"/>
      <c r="G908" s="294"/>
      <c r="H908" s="294"/>
      <c r="I908" s="294"/>
      <c r="J908" s="294"/>
      <c r="K908" s="294"/>
      <c r="L908" s="294"/>
      <c r="M908" s="294"/>
      <c r="N908" s="294"/>
    </row>
    <row r="909" spans="3:15" s="333" customFormat="1" hidden="1" outlineLevel="1">
      <c r="C909" s="239" t="s">
        <v>340</v>
      </c>
      <c r="D909" s="285"/>
      <c r="E909" s="415">
        <f ca="1">E906/E890</f>
        <v>3.6726393850594584E-2</v>
      </c>
      <c r="F909" s="416">
        <f t="shared" ref="F909:N909" ca="1" si="687">F906/F890</f>
        <v>0.74727307199950443</v>
      </c>
      <c r="G909" s="417">
        <f t="shared" si="687"/>
        <v>0.72921582839872867</v>
      </c>
      <c r="H909" s="417">
        <f t="shared" si="687"/>
        <v>0.73809214269108525</v>
      </c>
      <c r="I909" s="417">
        <f t="shared" si="687"/>
        <v>0.7304764365488996</v>
      </c>
      <c r="J909" s="417">
        <f t="shared" si="687"/>
        <v>0.73442593702515602</v>
      </c>
      <c r="K909" s="417">
        <f t="shared" si="687"/>
        <v>0.74310186252418842</v>
      </c>
      <c r="L909" s="417">
        <f t="shared" si="687"/>
        <v>0.74937918866591025</v>
      </c>
      <c r="M909" s="417">
        <f t="shared" si="687"/>
        <v>0.75747998910183678</v>
      </c>
      <c r="N909" s="417">
        <f t="shared" si="687"/>
        <v>0.7652692202902277</v>
      </c>
      <c r="O909" s="4"/>
    </row>
    <row r="910" spans="3:15" ht="15" hidden="1" customHeight="1" outlineLevel="1">
      <c r="C910" s="225"/>
      <c r="D910" s="329"/>
      <c r="E910" s="313"/>
      <c r="F910" s="315"/>
      <c r="G910" s="286"/>
      <c r="H910" s="286"/>
      <c r="I910" s="286"/>
      <c r="J910" s="286"/>
      <c r="K910" s="286"/>
      <c r="L910" s="286"/>
      <c r="M910" s="286"/>
      <c r="N910" s="286"/>
    </row>
    <row r="911" spans="3:15" ht="15.75" hidden="1" customHeight="1" outlineLevel="1">
      <c r="C911" s="225" t="s">
        <v>928</v>
      </c>
      <c r="D911" s="329"/>
      <c r="E911" s="313">
        <f>SUMIF($E$628:$AB$628,E$823,$E811:$AB811)</f>
        <v>-315000</v>
      </c>
      <c r="F911" s="315">
        <f>SUMIF($E$628:$AB$628,F$823,$E811:$AB811)</f>
        <v>0</v>
      </c>
      <c r="G911" s="286"/>
      <c r="H911" s="286"/>
      <c r="I911" s="286"/>
      <c r="J911" s="286"/>
      <c r="K911" s="286"/>
      <c r="L911" s="286"/>
      <c r="M911" s="286"/>
      <c r="N911" s="286"/>
    </row>
    <row r="912" spans="3:15" ht="15.75" hidden="1" customHeight="1" outlineLevel="1">
      <c r="C912" s="225" t="s">
        <v>484</v>
      </c>
      <c r="D912" s="329"/>
      <c r="E912" s="313">
        <f>SUMIF($E$628:$AB$628,E$823,$E814:$AB814)</f>
        <v>-531300</v>
      </c>
      <c r="F912" s="315">
        <f>SUMIF($E$628:$AB$628,F$823,$E814:$AB814)</f>
        <v>0</v>
      </c>
      <c r="G912" s="286"/>
      <c r="H912" s="286"/>
      <c r="I912" s="286"/>
      <c r="J912" s="286"/>
      <c r="K912" s="286"/>
      <c r="L912" s="286"/>
      <c r="M912" s="286"/>
      <c r="N912" s="286"/>
    </row>
    <row r="913" spans="2:88" hidden="1" outlineLevel="1">
      <c r="C913" s="222" t="s">
        <v>301</v>
      </c>
      <c r="D913" s="329"/>
      <c r="E913" s="313">
        <f>-$E$261*$C$159*(1+HLOOKUP(E823,$E$258:$N259,2,FALSE))</f>
        <v>0</v>
      </c>
      <c r="F913" s="315">
        <f>E913*(1+HLOOKUP(F823,$E$258:$N259,2,FALSE))</f>
        <v>0</v>
      </c>
      <c r="G913" s="286">
        <f>F913*(1+HLOOKUP(G823,$E$258:$N259,2,FALSE))</f>
        <v>0</v>
      </c>
      <c r="H913" s="286">
        <f>G913*(1+HLOOKUP(H823,$E$258:$N259,2,FALSE))</f>
        <v>0</v>
      </c>
      <c r="I913" s="286">
        <f>H913*(1+HLOOKUP(I823,$E$258:$N259,2,FALSE))</f>
        <v>0</v>
      </c>
      <c r="J913" s="286">
        <f>I913*(1+HLOOKUP(J823,$E$258:$N259,2,FALSE))</f>
        <v>0</v>
      </c>
      <c r="K913" s="286">
        <f>J913*(1+HLOOKUP(K823,$E$258:$N259,2,FALSE))</f>
        <v>0</v>
      </c>
      <c r="L913" s="286">
        <f>K913*(1+HLOOKUP(L823,$E$258:$N259,2,FALSE))</f>
        <v>0</v>
      </c>
      <c r="M913" s="286">
        <f>L913*(1+HLOOKUP(M823,$E$258:$N259,2,FALSE))</f>
        <v>0</v>
      </c>
      <c r="N913" s="286">
        <f>M913*(1+HLOOKUP(N823,$E$258:$N259,2,FALSE))</f>
        <v>0</v>
      </c>
    </row>
    <row r="914" spans="2:88" hidden="1" outlineLevel="1">
      <c r="D914" s="288"/>
      <c r="E914" s="316"/>
      <c r="F914" s="317"/>
      <c r="G914" s="289"/>
      <c r="H914" s="289"/>
      <c r="I914" s="289"/>
      <c r="J914" s="289"/>
      <c r="K914" s="289"/>
      <c r="L914" s="289"/>
      <c r="M914" s="289"/>
      <c r="N914" s="289"/>
    </row>
    <row r="915" spans="2:88" hidden="1" outlineLevel="1">
      <c r="C915" s="4" t="s">
        <v>193</v>
      </c>
      <c r="D915" s="329"/>
      <c r="E915" s="313">
        <f ca="1">E906+E911+E913</f>
        <v>-310878.73809523811</v>
      </c>
      <c r="F915" s="315">
        <f t="shared" ref="F915:N915" ca="1" si="688">F906+F911+F913</f>
        <v>322812.82190476189</v>
      </c>
      <c r="G915" s="286">
        <f t="shared" si="688"/>
        <v>342250.77905371424</v>
      </c>
      <c r="H915" s="286">
        <f t="shared" si="688"/>
        <v>360273.46781586285</v>
      </c>
      <c r="I915" s="286">
        <f t="shared" si="688"/>
        <v>344725.42130829906</v>
      </c>
      <c r="J915" s="286">
        <f t="shared" si="688"/>
        <v>352657.57903691486</v>
      </c>
      <c r="K915" s="286">
        <f t="shared" si="688"/>
        <v>371096.5397983914</v>
      </c>
      <c r="L915" s="286">
        <f t="shared" si="688"/>
        <v>389200.61899032706</v>
      </c>
      <c r="M915" s="286">
        <f t="shared" si="688"/>
        <v>409144.19894994021</v>
      </c>
      <c r="N915" s="286">
        <f t="shared" si="688"/>
        <v>429885.52210793796</v>
      </c>
    </row>
    <row r="916" spans="2:88" hidden="1" outlineLevel="1">
      <c r="D916" s="338"/>
      <c r="E916" s="315"/>
      <c r="F916" s="315"/>
      <c r="G916" s="286"/>
      <c r="H916" s="286"/>
      <c r="I916" s="286"/>
      <c r="J916" s="286"/>
      <c r="K916" s="286"/>
      <c r="L916" s="286"/>
      <c r="M916" s="286"/>
      <c r="N916" s="286"/>
    </row>
    <row r="917" spans="2:88" hidden="1" outlineLevel="1">
      <c r="C917" s="4" t="s">
        <v>1</v>
      </c>
      <c r="D917" s="338"/>
      <c r="E917" s="315">
        <f t="shared" ref="E917:N917" si="689">SUMIF($E$926:$DT$926,E823,$E$954:$DT$954)</f>
        <v>-263488.31999999995</v>
      </c>
      <c r="F917" s="315">
        <f t="shared" si="689"/>
        <v>-320475.2896568554</v>
      </c>
      <c r="G917" s="286">
        <f t="shared" ca="1" si="689"/>
        <v>-308173.55777970026</v>
      </c>
      <c r="H917" s="286">
        <f t="shared" ca="1" si="689"/>
        <v>-301914.0800938122</v>
      </c>
      <c r="I917" s="286">
        <f t="shared" ca="1" si="689"/>
        <v>0</v>
      </c>
      <c r="J917" s="286">
        <f t="shared" ca="1" si="689"/>
        <v>0</v>
      </c>
      <c r="K917" s="286">
        <f t="shared" ca="1" si="689"/>
        <v>0</v>
      </c>
      <c r="L917" s="286">
        <f t="shared" si="689"/>
        <v>0</v>
      </c>
      <c r="M917" s="286">
        <f t="shared" si="689"/>
        <v>0</v>
      </c>
      <c r="N917" s="286">
        <f t="shared" si="689"/>
        <v>0</v>
      </c>
    </row>
    <row r="918" spans="2:88" hidden="1" outlineLevel="1">
      <c r="D918" s="338"/>
      <c r="E918" s="315"/>
      <c r="F918" s="315"/>
      <c r="G918" s="286"/>
      <c r="H918" s="286"/>
      <c r="I918" s="286"/>
      <c r="J918" s="286"/>
      <c r="K918" s="286"/>
      <c r="L918" s="286"/>
      <c r="M918" s="286"/>
      <c r="N918" s="286"/>
    </row>
    <row r="919" spans="2:88" hidden="1" outlineLevel="1">
      <c r="C919" s="4" t="s">
        <v>344</v>
      </c>
      <c r="D919" s="338"/>
      <c r="E919" s="315">
        <f t="shared" ref="E919:N919" ca="1" si="690">SUMIF($E$926:$DT$926,E823,$E$956:$DT$956)</f>
        <v>-1105667.0580952382</v>
      </c>
      <c r="F919" s="315">
        <f t="shared" ca="1" si="690"/>
        <v>2337.532247906518</v>
      </c>
      <c r="G919" s="286">
        <f t="shared" ca="1" si="690"/>
        <v>34077.22127401398</v>
      </c>
      <c r="H919" s="286">
        <f t="shared" ca="1" si="690"/>
        <v>58359.387722050684</v>
      </c>
      <c r="I919" s="286">
        <f t="shared" ca="1" si="690"/>
        <v>0</v>
      </c>
      <c r="J919" s="286">
        <f t="shared" ca="1" si="690"/>
        <v>0</v>
      </c>
      <c r="K919" s="286">
        <f t="shared" ca="1" si="690"/>
        <v>0</v>
      </c>
      <c r="L919" s="286">
        <f t="shared" si="690"/>
        <v>0</v>
      </c>
      <c r="M919" s="286">
        <f t="shared" si="690"/>
        <v>0</v>
      </c>
      <c r="N919" s="286">
        <f t="shared" si="690"/>
        <v>0</v>
      </c>
    </row>
    <row r="920" spans="2:88" hidden="1" outlineLevel="1">
      <c r="C920" s="4" t="s">
        <v>334</v>
      </c>
      <c r="D920" s="338"/>
      <c r="E920" s="315"/>
      <c r="F920" s="315"/>
      <c r="G920" s="286"/>
      <c r="H920" s="286"/>
      <c r="I920" s="286"/>
      <c r="J920" s="286"/>
      <c r="K920" s="286"/>
      <c r="L920" s="286"/>
      <c r="M920" s="286"/>
      <c r="N920" s="286"/>
    </row>
    <row r="921" spans="2:88" hidden="1" outlineLevel="1">
      <c r="C921" s="4" t="s">
        <v>336</v>
      </c>
      <c r="D921" s="338">
        <f>D968</f>
        <v>1317441.5999999996</v>
      </c>
      <c r="E921" s="312"/>
      <c r="F921" s="312"/>
    </row>
    <row r="922" spans="2:88" hidden="1" outlineLevel="1">
      <c r="C922" s="4" t="s">
        <v>335</v>
      </c>
      <c r="D922" s="338"/>
      <c r="E922" s="330">
        <f t="shared" ref="E922:N922" ca="1" si="691">E919/$D$921</f>
        <v>-0.83925318442596508</v>
      </c>
      <c r="F922" s="330">
        <f t="shared" ca="1" si="691"/>
        <v>1.7742966731174412E-3</v>
      </c>
      <c r="G922" s="206">
        <f t="shared" ca="1" si="691"/>
        <v>2.5866210140938307E-2</v>
      </c>
      <c r="H922" s="206">
        <f t="shared" ca="1" si="691"/>
        <v>4.4297514001418126E-2</v>
      </c>
      <c r="I922" s="206">
        <f t="shared" ca="1" si="691"/>
        <v>0</v>
      </c>
      <c r="J922" s="206">
        <f t="shared" ca="1" si="691"/>
        <v>0</v>
      </c>
      <c r="K922" s="206">
        <f t="shared" ca="1" si="691"/>
        <v>0</v>
      </c>
      <c r="L922" s="206">
        <f t="shared" si="691"/>
        <v>0</v>
      </c>
      <c r="M922" s="206">
        <f t="shared" si="691"/>
        <v>0</v>
      </c>
      <c r="N922" s="206">
        <f t="shared" si="691"/>
        <v>0</v>
      </c>
    </row>
    <row r="923" spans="2:88" collapsed="1">
      <c r="G923" s="286"/>
      <c r="H923" s="286"/>
      <c r="I923" s="286"/>
      <c r="J923" s="286"/>
      <c r="K923" s="286"/>
      <c r="L923" s="286"/>
      <c r="M923" s="286"/>
      <c r="N923" s="286"/>
    </row>
    <row r="924" spans="2:88" ht="18">
      <c r="B924" s="836" t="s">
        <v>308</v>
      </c>
      <c r="I924" s="4"/>
      <c r="J924" s="4"/>
      <c r="K924" s="4"/>
      <c r="L924" s="4"/>
      <c r="M924" s="4"/>
    </row>
    <row r="925" spans="2:88" hidden="1" outlineLevel="1">
      <c r="I925" s="4"/>
      <c r="J925" s="4"/>
      <c r="K925" s="4"/>
      <c r="L925" s="4"/>
      <c r="M925" s="4"/>
    </row>
    <row r="926" spans="2:88" hidden="1" outlineLevel="1">
      <c r="D926" s="340" t="s">
        <v>182</v>
      </c>
      <c r="E926" s="4">
        <f t="shared" ref="E926:P926" si="692">ROUNDUP(E927/12,0)</f>
        <v>1</v>
      </c>
      <c r="F926" s="4">
        <f t="shared" si="692"/>
        <v>1</v>
      </c>
      <c r="G926" s="4">
        <f t="shared" si="692"/>
        <v>1</v>
      </c>
      <c r="H926" s="4">
        <f t="shared" si="692"/>
        <v>1</v>
      </c>
      <c r="I926" s="4">
        <f t="shared" si="692"/>
        <v>1</v>
      </c>
      <c r="J926" s="4">
        <f t="shared" si="692"/>
        <v>1</v>
      </c>
      <c r="K926" s="4">
        <f t="shared" si="692"/>
        <v>1</v>
      </c>
      <c r="L926" s="4">
        <f t="shared" si="692"/>
        <v>1</v>
      </c>
      <c r="M926" s="4">
        <f t="shared" si="692"/>
        <v>1</v>
      </c>
      <c r="N926" s="4">
        <f t="shared" si="692"/>
        <v>1</v>
      </c>
      <c r="O926" s="4">
        <f t="shared" si="692"/>
        <v>1</v>
      </c>
      <c r="P926" s="4">
        <f t="shared" si="692"/>
        <v>1</v>
      </c>
      <c r="Q926" s="4">
        <f>ROUNDUP(Q927/12,0)</f>
        <v>2</v>
      </c>
      <c r="R926" s="4">
        <f t="shared" ref="R926:CC926" si="693">ROUNDUP(R927/12,0)</f>
        <v>2</v>
      </c>
      <c r="S926" s="4">
        <f t="shared" si="693"/>
        <v>2</v>
      </c>
      <c r="T926" s="4">
        <f t="shared" si="693"/>
        <v>2</v>
      </c>
      <c r="U926" s="4">
        <f t="shared" si="693"/>
        <v>2</v>
      </c>
      <c r="V926" s="4">
        <f t="shared" si="693"/>
        <v>2</v>
      </c>
      <c r="W926" s="4">
        <f t="shared" si="693"/>
        <v>2</v>
      </c>
      <c r="X926" s="4">
        <f t="shared" si="693"/>
        <v>2</v>
      </c>
      <c r="Y926" s="4">
        <f t="shared" si="693"/>
        <v>2</v>
      </c>
      <c r="Z926" s="4">
        <f t="shared" si="693"/>
        <v>2</v>
      </c>
      <c r="AA926" s="4">
        <f t="shared" si="693"/>
        <v>2</v>
      </c>
      <c r="AB926" s="4">
        <f t="shared" si="693"/>
        <v>2</v>
      </c>
      <c r="AC926" s="4">
        <f t="shared" si="693"/>
        <v>3</v>
      </c>
      <c r="AD926" s="4">
        <f t="shared" si="693"/>
        <v>3</v>
      </c>
      <c r="AE926" s="4">
        <f t="shared" si="693"/>
        <v>3</v>
      </c>
      <c r="AF926" s="4">
        <f t="shared" si="693"/>
        <v>3</v>
      </c>
      <c r="AG926" s="4">
        <f t="shared" si="693"/>
        <v>3</v>
      </c>
      <c r="AH926" s="4">
        <f t="shared" si="693"/>
        <v>3</v>
      </c>
      <c r="AI926" s="4">
        <f t="shared" si="693"/>
        <v>3</v>
      </c>
      <c r="AJ926" s="4">
        <f t="shared" si="693"/>
        <v>3</v>
      </c>
      <c r="AK926" s="4">
        <f t="shared" si="693"/>
        <v>3</v>
      </c>
      <c r="AL926" s="4">
        <f t="shared" si="693"/>
        <v>3</v>
      </c>
      <c r="AM926" s="4">
        <f t="shared" si="693"/>
        <v>3</v>
      </c>
      <c r="AN926" s="4">
        <f t="shared" si="693"/>
        <v>3</v>
      </c>
      <c r="AO926" s="4">
        <f t="shared" si="693"/>
        <v>4</v>
      </c>
      <c r="AP926" s="4">
        <f t="shared" si="693"/>
        <v>4</v>
      </c>
      <c r="AQ926" s="4">
        <f t="shared" si="693"/>
        <v>4</v>
      </c>
      <c r="AR926" s="4">
        <f t="shared" si="693"/>
        <v>4</v>
      </c>
      <c r="AS926" s="4">
        <f t="shared" si="693"/>
        <v>4</v>
      </c>
      <c r="AT926" s="4">
        <f t="shared" si="693"/>
        <v>4</v>
      </c>
      <c r="AU926" s="4">
        <f t="shared" si="693"/>
        <v>4</v>
      </c>
      <c r="AV926" s="4">
        <f t="shared" si="693"/>
        <v>4</v>
      </c>
      <c r="AW926" s="4">
        <f t="shared" si="693"/>
        <v>4</v>
      </c>
      <c r="AX926" s="4">
        <f t="shared" si="693"/>
        <v>4</v>
      </c>
      <c r="AY926" s="4">
        <f t="shared" si="693"/>
        <v>4</v>
      </c>
      <c r="AZ926" s="4">
        <f t="shared" si="693"/>
        <v>4</v>
      </c>
      <c r="BA926" s="4">
        <f t="shared" si="693"/>
        <v>5</v>
      </c>
      <c r="BB926" s="4">
        <f t="shared" si="693"/>
        <v>5</v>
      </c>
      <c r="BC926" s="4">
        <f t="shared" si="693"/>
        <v>5</v>
      </c>
      <c r="BD926" s="4">
        <f t="shared" si="693"/>
        <v>5</v>
      </c>
      <c r="BE926" s="4">
        <f t="shared" si="693"/>
        <v>5</v>
      </c>
      <c r="BF926" s="4">
        <f t="shared" si="693"/>
        <v>5</v>
      </c>
      <c r="BG926" s="4">
        <f t="shared" si="693"/>
        <v>5</v>
      </c>
      <c r="BH926" s="4">
        <f t="shared" si="693"/>
        <v>5</v>
      </c>
      <c r="BI926" s="4">
        <f t="shared" si="693"/>
        <v>5</v>
      </c>
      <c r="BJ926" s="4">
        <f t="shared" si="693"/>
        <v>5</v>
      </c>
      <c r="BK926" s="4">
        <f t="shared" si="693"/>
        <v>5</v>
      </c>
      <c r="BL926" s="4">
        <f t="shared" si="693"/>
        <v>5</v>
      </c>
      <c r="BM926" s="4">
        <f t="shared" si="693"/>
        <v>6</v>
      </c>
      <c r="BN926" s="4">
        <f t="shared" si="693"/>
        <v>6</v>
      </c>
      <c r="BO926" s="4">
        <f t="shared" si="693"/>
        <v>6</v>
      </c>
      <c r="BP926" s="4">
        <f t="shared" si="693"/>
        <v>6</v>
      </c>
      <c r="BQ926" s="4">
        <f t="shared" si="693"/>
        <v>6</v>
      </c>
      <c r="BR926" s="4">
        <f t="shared" si="693"/>
        <v>6</v>
      </c>
      <c r="BS926" s="4">
        <f t="shared" si="693"/>
        <v>6</v>
      </c>
      <c r="BT926" s="4">
        <f t="shared" si="693"/>
        <v>6</v>
      </c>
      <c r="BU926" s="4">
        <f t="shared" si="693"/>
        <v>6</v>
      </c>
      <c r="BV926" s="4">
        <f t="shared" si="693"/>
        <v>6</v>
      </c>
      <c r="BW926" s="4">
        <f t="shared" si="693"/>
        <v>6</v>
      </c>
      <c r="BX926" s="4">
        <f t="shared" si="693"/>
        <v>6</v>
      </c>
      <c r="BY926" s="4">
        <f t="shared" si="693"/>
        <v>7</v>
      </c>
      <c r="BZ926" s="4">
        <f t="shared" si="693"/>
        <v>7</v>
      </c>
      <c r="CA926" s="4">
        <f t="shared" si="693"/>
        <v>7</v>
      </c>
      <c r="CB926" s="4">
        <f t="shared" si="693"/>
        <v>7</v>
      </c>
      <c r="CC926" s="4">
        <f t="shared" si="693"/>
        <v>7</v>
      </c>
      <c r="CD926" s="4">
        <f t="shared" ref="CD926:CJ926" si="694">ROUNDUP(CD927/12,0)</f>
        <v>7</v>
      </c>
      <c r="CE926" s="4">
        <f t="shared" si="694"/>
        <v>7</v>
      </c>
      <c r="CF926" s="4">
        <f t="shared" si="694"/>
        <v>7</v>
      </c>
      <c r="CG926" s="4">
        <f t="shared" si="694"/>
        <v>7</v>
      </c>
      <c r="CH926" s="4">
        <f t="shared" si="694"/>
        <v>7</v>
      </c>
      <c r="CI926" s="4">
        <f t="shared" si="694"/>
        <v>7</v>
      </c>
      <c r="CJ926" s="4">
        <f t="shared" si="694"/>
        <v>7</v>
      </c>
    </row>
    <row r="927" spans="2:88" hidden="1" outlineLevel="1">
      <c r="D927" s="202" t="s">
        <v>183</v>
      </c>
      <c r="E927" s="203">
        <v>1</v>
      </c>
      <c r="F927" s="4">
        <f>E927+1</f>
        <v>2</v>
      </c>
      <c r="G927" s="4">
        <f t="shared" ref="G927:BR927" si="695">F927+1</f>
        <v>3</v>
      </c>
      <c r="H927" s="4">
        <f t="shared" si="695"/>
        <v>4</v>
      </c>
      <c r="I927" s="4">
        <f t="shared" si="695"/>
        <v>5</v>
      </c>
      <c r="J927" s="4">
        <f t="shared" si="695"/>
        <v>6</v>
      </c>
      <c r="K927" s="4">
        <f t="shared" si="695"/>
        <v>7</v>
      </c>
      <c r="L927" s="4">
        <f t="shared" si="695"/>
        <v>8</v>
      </c>
      <c r="M927" s="4">
        <f t="shared" si="695"/>
        <v>9</v>
      </c>
      <c r="N927" s="4">
        <f t="shared" si="695"/>
        <v>10</v>
      </c>
      <c r="O927" s="4">
        <f t="shared" si="695"/>
        <v>11</v>
      </c>
      <c r="P927" s="4">
        <f t="shared" si="695"/>
        <v>12</v>
      </c>
      <c r="Q927" s="4">
        <f t="shared" si="695"/>
        <v>13</v>
      </c>
      <c r="R927" s="4">
        <f t="shared" si="695"/>
        <v>14</v>
      </c>
      <c r="S927" s="4">
        <f t="shared" si="695"/>
        <v>15</v>
      </c>
      <c r="T927" s="4">
        <f t="shared" si="695"/>
        <v>16</v>
      </c>
      <c r="U927" s="4">
        <f t="shared" si="695"/>
        <v>17</v>
      </c>
      <c r="V927" s="4">
        <f t="shared" si="695"/>
        <v>18</v>
      </c>
      <c r="W927" s="4">
        <f t="shared" si="695"/>
        <v>19</v>
      </c>
      <c r="X927" s="4">
        <f t="shared" si="695"/>
        <v>20</v>
      </c>
      <c r="Y927" s="4">
        <f t="shared" si="695"/>
        <v>21</v>
      </c>
      <c r="Z927" s="4">
        <f t="shared" si="695"/>
        <v>22</v>
      </c>
      <c r="AA927" s="4">
        <f t="shared" si="695"/>
        <v>23</v>
      </c>
      <c r="AB927" s="4">
        <f t="shared" si="695"/>
        <v>24</v>
      </c>
      <c r="AC927" s="4">
        <f t="shared" si="695"/>
        <v>25</v>
      </c>
      <c r="AD927" s="4">
        <f t="shared" si="695"/>
        <v>26</v>
      </c>
      <c r="AE927" s="4">
        <f t="shared" si="695"/>
        <v>27</v>
      </c>
      <c r="AF927" s="4">
        <f t="shared" si="695"/>
        <v>28</v>
      </c>
      <c r="AG927" s="4">
        <f t="shared" si="695"/>
        <v>29</v>
      </c>
      <c r="AH927" s="4">
        <f t="shared" si="695"/>
        <v>30</v>
      </c>
      <c r="AI927" s="4">
        <f t="shared" si="695"/>
        <v>31</v>
      </c>
      <c r="AJ927" s="4">
        <f t="shared" si="695"/>
        <v>32</v>
      </c>
      <c r="AK927" s="4">
        <f t="shared" si="695"/>
        <v>33</v>
      </c>
      <c r="AL927" s="4">
        <f t="shared" si="695"/>
        <v>34</v>
      </c>
      <c r="AM927" s="4">
        <f t="shared" si="695"/>
        <v>35</v>
      </c>
      <c r="AN927" s="4">
        <f t="shared" si="695"/>
        <v>36</v>
      </c>
      <c r="AO927" s="4">
        <f t="shared" si="695"/>
        <v>37</v>
      </c>
      <c r="AP927" s="4">
        <f t="shared" si="695"/>
        <v>38</v>
      </c>
      <c r="AQ927" s="4">
        <f t="shared" si="695"/>
        <v>39</v>
      </c>
      <c r="AR927" s="4">
        <f t="shared" si="695"/>
        <v>40</v>
      </c>
      <c r="AS927" s="4">
        <f t="shared" si="695"/>
        <v>41</v>
      </c>
      <c r="AT927" s="4">
        <f t="shared" si="695"/>
        <v>42</v>
      </c>
      <c r="AU927" s="4">
        <f t="shared" si="695"/>
        <v>43</v>
      </c>
      <c r="AV927" s="4">
        <f t="shared" si="695"/>
        <v>44</v>
      </c>
      <c r="AW927" s="4">
        <f t="shared" si="695"/>
        <v>45</v>
      </c>
      <c r="AX927" s="4">
        <f t="shared" si="695"/>
        <v>46</v>
      </c>
      <c r="AY927" s="4">
        <f t="shared" si="695"/>
        <v>47</v>
      </c>
      <c r="AZ927" s="4">
        <f t="shared" si="695"/>
        <v>48</v>
      </c>
      <c r="BA927" s="4">
        <f t="shared" si="695"/>
        <v>49</v>
      </c>
      <c r="BB927" s="4">
        <f t="shared" si="695"/>
        <v>50</v>
      </c>
      <c r="BC927" s="4">
        <f t="shared" si="695"/>
        <v>51</v>
      </c>
      <c r="BD927" s="4">
        <f t="shared" si="695"/>
        <v>52</v>
      </c>
      <c r="BE927" s="4">
        <f t="shared" si="695"/>
        <v>53</v>
      </c>
      <c r="BF927" s="4">
        <f t="shared" si="695"/>
        <v>54</v>
      </c>
      <c r="BG927" s="4">
        <f t="shared" si="695"/>
        <v>55</v>
      </c>
      <c r="BH927" s="4">
        <f t="shared" si="695"/>
        <v>56</v>
      </c>
      <c r="BI927" s="4">
        <f t="shared" si="695"/>
        <v>57</v>
      </c>
      <c r="BJ927" s="4">
        <f t="shared" si="695"/>
        <v>58</v>
      </c>
      <c r="BK927" s="4">
        <f t="shared" si="695"/>
        <v>59</v>
      </c>
      <c r="BL927" s="4">
        <f t="shared" si="695"/>
        <v>60</v>
      </c>
      <c r="BM927" s="4">
        <f t="shared" si="695"/>
        <v>61</v>
      </c>
      <c r="BN927" s="4">
        <f t="shared" si="695"/>
        <v>62</v>
      </c>
      <c r="BO927" s="4">
        <f t="shared" si="695"/>
        <v>63</v>
      </c>
      <c r="BP927" s="4">
        <f t="shared" si="695"/>
        <v>64</v>
      </c>
      <c r="BQ927" s="4">
        <f t="shared" si="695"/>
        <v>65</v>
      </c>
      <c r="BR927" s="4">
        <f t="shared" si="695"/>
        <v>66</v>
      </c>
      <c r="BS927" s="4">
        <f t="shared" ref="BS927:BX927" si="696">BR927+1</f>
        <v>67</v>
      </c>
      <c r="BT927" s="4">
        <f t="shared" si="696"/>
        <v>68</v>
      </c>
      <c r="BU927" s="4">
        <f t="shared" si="696"/>
        <v>69</v>
      </c>
      <c r="BV927" s="4">
        <f t="shared" si="696"/>
        <v>70</v>
      </c>
      <c r="BW927" s="4">
        <f t="shared" si="696"/>
        <v>71</v>
      </c>
      <c r="BX927" s="4">
        <f t="shared" si="696"/>
        <v>72</v>
      </c>
      <c r="BY927" s="4">
        <f t="shared" ref="BY927" si="697">BX927+1</f>
        <v>73</v>
      </c>
      <c r="BZ927" s="4">
        <f t="shared" ref="BZ927" si="698">BY927+1</f>
        <v>74</v>
      </c>
      <c r="CA927" s="4">
        <f t="shared" ref="CA927" si="699">BZ927+1</f>
        <v>75</v>
      </c>
      <c r="CB927" s="4">
        <f t="shared" ref="CB927" si="700">CA927+1</f>
        <v>76</v>
      </c>
      <c r="CC927" s="4">
        <f t="shared" ref="CC927" si="701">CB927+1</f>
        <v>77</v>
      </c>
      <c r="CD927" s="4">
        <f t="shared" ref="CD927" si="702">CC927+1</f>
        <v>78</v>
      </c>
      <c r="CE927" s="4">
        <f t="shared" ref="CE927" si="703">CD927+1</f>
        <v>79</v>
      </c>
      <c r="CF927" s="4">
        <f t="shared" ref="CF927" si="704">CE927+1</f>
        <v>80</v>
      </c>
      <c r="CG927" s="4">
        <f t="shared" ref="CG927" si="705">CF927+1</f>
        <v>81</v>
      </c>
      <c r="CH927" s="4">
        <f t="shared" ref="CH927" si="706">CG927+1</f>
        <v>82</v>
      </c>
      <c r="CI927" s="4">
        <f t="shared" ref="CI927" si="707">CH927+1</f>
        <v>83</v>
      </c>
      <c r="CJ927" s="4">
        <f t="shared" ref="CJ927" si="708">CI927+1</f>
        <v>84</v>
      </c>
    </row>
    <row r="928" spans="2:88" hidden="1" outlineLevel="1">
      <c r="D928" s="202"/>
      <c r="E928" s="20"/>
      <c r="I928" s="4"/>
      <c r="J928" s="4"/>
      <c r="K928" s="4"/>
      <c r="L928" s="4"/>
      <c r="M928" s="4"/>
    </row>
    <row r="929" spans="3:124" hidden="1" outlineLevel="1">
      <c r="C929" s="21" t="s">
        <v>193</v>
      </c>
      <c r="D929" s="347"/>
      <c r="E929" s="345">
        <f t="shared" ref="E929:AJ929" ca="1" si="709">IF(E927&lt;=24,E816,SUMIF($E$823:$N$823,E926,$E$915:$N$915)/12)</f>
        <v>3760.2380952380972</v>
      </c>
      <c r="F929" s="345">
        <f t="shared" ca="1" si="709"/>
        <v>-101239.76190476191</v>
      </c>
      <c r="G929" s="345">
        <f t="shared" ca="1" si="709"/>
        <v>-48739.761904761901</v>
      </c>
      <c r="H929" s="345">
        <f t="shared" ca="1" si="709"/>
        <v>3760.2380952380972</v>
      </c>
      <c r="I929" s="345">
        <f t="shared" ca="1" si="709"/>
        <v>-272767.83333333337</v>
      </c>
      <c r="J929" s="345">
        <f t="shared" ca="1" si="709"/>
        <v>-115267.83333333333</v>
      </c>
      <c r="K929" s="345">
        <f t="shared" ca="1" si="709"/>
        <v>-115267.83333333333</v>
      </c>
      <c r="L929" s="345">
        <f t="shared" ca="1" si="709"/>
        <v>-115267.83333333333</v>
      </c>
      <c r="M929" s="345">
        <f t="shared" ca="1" si="709"/>
        <v>-115267.83333333333</v>
      </c>
      <c r="N929" s="345">
        <f t="shared" ca="1" si="709"/>
        <v>2992.7619047619064</v>
      </c>
      <c r="O929" s="345">
        <f t="shared" ca="1" si="709"/>
        <v>9867.1190476190495</v>
      </c>
      <c r="P929" s="345">
        <f t="shared" ca="1" si="709"/>
        <v>21259.59523809524</v>
      </c>
      <c r="Q929" s="345">
        <f t="shared" ca="1" si="709"/>
        <v>24227.635952380951</v>
      </c>
      <c r="R929" s="345">
        <f t="shared" ca="1" si="709"/>
        <v>24227.635952380951</v>
      </c>
      <c r="S929" s="345">
        <f t="shared" ca="1" si="709"/>
        <v>27435.754999999997</v>
      </c>
      <c r="T929" s="345">
        <f t="shared" ca="1" si="709"/>
        <v>27435.754999999997</v>
      </c>
      <c r="U929" s="345">
        <f t="shared" ca="1" si="709"/>
        <v>27435.754999999997</v>
      </c>
      <c r="V929" s="345">
        <f t="shared" ca="1" si="709"/>
        <v>27435.754999999997</v>
      </c>
      <c r="W929" s="345">
        <f t="shared" ca="1" si="709"/>
        <v>27435.754999999997</v>
      </c>
      <c r="X929" s="345">
        <f t="shared" ca="1" si="709"/>
        <v>27435.754999999997</v>
      </c>
      <c r="Y929" s="345">
        <f t="shared" ca="1" si="709"/>
        <v>27435.754999999997</v>
      </c>
      <c r="Z929" s="345">
        <f t="shared" ca="1" si="709"/>
        <v>27435.754999999997</v>
      </c>
      <c r="AA929" s="345">
        <f t="shared" ca="1" si="709"/>
        <v>27435.754999999997</v>
      </c>
      <c r="AB929" s="345">
        <f t="shared" ca="1" si="709"/>
        <v>27435.754999999997</v>
      </c>
      <c r="AC929" s="345">
        <f t="shared" si="709"/>
        <v>28520.898254476186</v>
      </c>
      <c r="AD929" s="345">
        <f t="shared" si="709"/>
        <v>28520.898254476186</v>
      </c>
      <c r="AE929" s="345">
        <f t="shared" si="709"/>
        <v>28520.898254476186</v>
      </c>
      <c r="AF929" s="345">
        <f t="shared" si="709"/>
        <v>28520.898254476186</v>
      </c>
      <c r="AG929" s="345">
        <f t="shared" si="709"/>
        <v>28520.898254476186</v>
      </c>
      <c r="AH929" s="345">
        <f t="shared" si="709"/>
        <v>28520.898254476186</v>
      </c>
      <c r="AI929" s="345">
        <f t="shared" si="709"/>
        <v>28520.898254476186</v>
      </c>
      <c r="AJ929" s="345">
        <f t="shared" si="709"/>
        <v>28520.898254476186</v>
      </c>
      <c r="AK929" s="345">
        <f t="shared" ref="AK929:BP929" si="710">IF(AK927&lt;=24,AK816,SUMIF($E$823:$N$823,AK926,$E$915:$N$915)/12)</f>
        <v>28520.898254476186</v>
      </c>
      <c r="AL929" s="345">
        <f t="shared" si="710"/>
        <v>28520.898254476186</v>
      </c>
      <c r="AM929" s="345">
        <f t="shared" si="710"/>
        <v>28520.898254476186</v>
      </c>
      <c r="AN929" s="345">
        <f t="shared" si="710"/>
        <v>28520.898254476186</v>
      </c>
      <c r="AO929" s="345">
        <f t="shared" si="710"/>
        <v>30022.788984655239</v>
      </c>
      <c r="AP929" s="345">
        <f t="shared" si="710"/>
        <v>30022.788984655239</v>
      </c>
      <c r="AQ929" s="345">
        <f t="shared" si="710"/>
        <v>30022.788984655239</v>
      </c>
      <c r="AR929" s="345">
        <f t="shared" si="710"/>
        <v>30022.788984655239</v>
      </c>
      <c r="AS929" s="345">
        <f t="shared" si="710"/>
        <v>30022.788984655239</v>
      </c>
      <c r="AT929" s="345">
        <f t="shared" si="710"/>
        <v>30022.788984655239</v>
      </c>
      <c r="AU929" s="345">
        <f t="shared" si="710"/>
        <v>30022.788984655239</v>
      </c>
      <c r="AV929" s="345">
        <f t="shared" si="710"/>
        <v>30022.788984655239</v>
      </c>
      <c r="AW929" s="345">
        <f t="shared" si="710"/>
        <v>30022.788984655239</v>
      </c>
      <c r="AX929" s="345">
        <f t="shared" si="710"/>
        <v>30022.788984655239</v>
      </c>
      <c r="AY929" s="345">
        <f t="shared" si="710"/>
        <v>30022.788984655239</v>
      </c>
      <c r="AZ929" s="345">
        <f t="shared" si="710"/>
        <v>30022.788984655239</v>
      </c>
      <c r="BA929" s="345">
        <f t="shared" si="710"/>
        <v>28727.118442358256</v>
      </c>
      <c r="BB929" s="345">
        <f t="shared" si="710"/>
        <v>28727.118442358256</v>
      </c>
      <c r="BC929" s="345">
        <f t="shared" si="710"/>
        <v>28727.118442358256</v>
      </c>
      <c r="BD929" s="345">
        <f t="shared" si="710"/>
        <v>28727.118442358256</v>
      </c>
      <c r="BE929" s="345">
        <f t="shared" si="710"/>
        <v>28727.118442358256</v>
      </c>
      <c r="BF929" s="345">
        <f t="shared" si="710"/>
        <v>28727.118442358256</v>
      </c>
      <c r="BG929" s="345">
        <f t="shared" si="710"/>
        <v>28727.118442358256</v>
      </c>
      <c r="BH929" s="345">
        <f t="shared" si="710"/>
        <v>28727.118442358256</v>
      </c>
      <c r="BI929" s="345">
        <f t="shared" si="710"/>
        <v>28727.118442358256</v>
      </c>
      <c r="BJ929" s="345">
        <f t="shared" si="710"/>
        <v>28727.118442358256</v>
      </c>
      <c r="BK929" s="345">
        <f t="shared" si="710"/>
        <v>28727.118442358256</v>
      </c>
      <c r="BL929" s="345">
        <f t="shared" si="710"/>
        <v>28727.118442358256</v>
      </c>
      <c r="BM929" s="345">
        <f t="shared" si="710"/>
        <v>29388.13158640957</v>
      </c>
      <c r="BN929" s="345">
        <f t="shared" si="710"/>
        <v>29388.13158640957</v>
      </c>
      <c r="BO929" s="345">
        <f t="shared" si="710"/>
        <v>29388.13158640957</v>
      </c>
      <c r="BP929" s="345">
        <f t="shared" si="710"/>
        <v>29388.13158640957</v>
      </c>
      <c r="BQ929" s="345">
        <f t="shared" ref="BQ929:CJ929" si="711">IF(BQ927&lt;=24,BQ816,SUMIF($E$823:$N$823,BQ926,$E$915:$N$915)/12)</f>
        <v>29388.13158640957</v>
      </c>
      <c r="BR929" s="345">
        <f t="shared" si="711"/>
        <v>29388.13158640957</v>
      </c>
      <c r="BS929" s="345">
        <f t="shared" si="711"/>
        <v>29388.13158640957</v>
      </c>
      <c r="BT929" s="345">
        <f t="shared" si="711"/>
        <v>29388.13158640957</v>
      </c>
      <c r="BU929" s="345">
        <f t="shared" si="711"/>
        <v>29388.13158640957</v>
      </c>
      <c r="BV929" s="345">
        <f t="shared" si="711"/>
        <v>29388.13158640957</v>
      </c>
      <c r="BW929" s="345">
        <f t="shared" si="711"/>
        <v>29388.13158640957</v>
      </c>
      <c r="BX929" s="345">
        <f t="shared" si="711"/>
        <v>29388.13158640957</v>
      </c>
      <c r="BY929" s="345">
        <f t="shared" si="711"/>
        <v>30924.711649865949</v>
      </c>
      <c r="BZ929" s="345">
        <f t="shared" si="711"/>
        <v>30924.711649865949</v>
      </c>
      <c r="CA929" s="345">
        <f t="shared" si="711"/>
        <v>30924.711649865949</v>
      </c>
      <c r="CB929" s="345">
        <f t="shared" si="711"/>
        <v>30924.711649865949</v>
      </c>
      <c r="CC929" s="345">
        <f t="shared" si="711"/>
        <v>30924.711649865949</v>
      </c>
      <c r="CD929" s="345">
        <f t="shared" si="711"/>
        <v>30924.711649865949</v>
      </c>
      <c r="CE929" s="345">
        <f t="shared" si="711"/>
        <v>30924.711649865949</v>
      </c>
      <c r="CF929" s="345">
        <f t="shared" si="711"/>
        <v>30924.711649865949</v>
      </c>
      <c r="CG929" s="345">
        <f t="shared" si="711"/>
        <v>30924.711649865949</v>
      </c>
      <c r="CH929" s="345">
        <f t="shared" si="711"/>
        <v>30924.711649865949</v>
      </c>
      <c r="CI929" s="345">
        <f t="shared" si="711"/>
        <v>30924.711649865949</v>
      </c>
      <c r="CJ929" s="345">
        <f t="shared" si="711"/>
        <v>30924.711649865949</v>
      </c>
      <c r="CK929" s="345"/>
      <c r="CL929" s="345"/>
      <c r="CM929" s="345"/>
      <c r="CN929" s="345"/>
      <c r="CO929" s="345"/>
      <c r="CP929" s="345"/>
      <c r="CQ929" s="345"/>
      <c r="CR929" s="345"/>
      <c r="CS929" s="345"/>
      <c r="CT929" s="345"/>
      <c r="CU929" s="345"/>
      <c r="CV929" s="345"/>
      <c r="CW929" s="345"/>
      <c r="CX929" s="345"/>
      <c r="CY929" s="345"/>
      <c r="CZ929" s="345"/>
      <c r="DA929" s="345"/>
      <c r="DB929" s="345"/>
      <c r="DC929" s="345"/>
      <c r="DD929" s="345"/>
      <c r="DE929" s="345"/>
      <c r="DF929" s="345"/>
      <c r="DG929" s="345"/>
      <c r="DH929" s="345"/>
      <c r="DI929" s="345"/>
      <c r="DJ929" s="345"/>
      <c r="DK929" s="345"/>
      <c r="DL929" s="345"/>
      <c r="DM929" s="345"/>
      <c r="DN929" s="345"/>
      <c r="DO929" s="345"/>
      <c r="DP929" s="345"/>
      <c r="DQ929" s="345"/>
      <c r="DR929" s="345"/>
      <c r="DS929" s="345"/>
      <c r="DT929" s="345"/>
    </row>
    <row r="930" spans="3:124" hidden="1" outlineLevel="1">
      <c r="D930" s="348"/>
      <c r="E930" s="300"/>
      <c r="F930" s="302"/>
      <c r="G930" s="286"/>
      <c r="H930" s="286"/>
      <c r="I930" s="286"/>
      <c r="J930" s="286"/>
      <c r="K930" s="286"/>
      <c r="L930" s="286"/>
      <c r="M930" s="286"/>
      <c r="N930" s="286"/>
    </row>
    <row r="931" spans="3:124" hidden="1" outlineLevel="1">
      <c r="C931" s="23" t="s">
        <v>310</v>
      </c>
      <c r="D931" s="349"/>
      <c r="E931" s="300"/>
      <c r="F931" s="301"/>
      <c r="H931" s="284"/>
      <c r="I931" s="284"/>
      <c r="J931" s="284"/>
      <c r="K931" s="284"/>
      <c r="L931" s="284"/>
      <c r="M931" s="284"/>
      <c r="N931" s="284"/>
    </row>
    <row r="932" spans="3:124" hidden="1" outlineLevel="1">
      <c r="C932" s="232" t="s">
        <v>184</v>
      </c>
      <c r="D932" s="349"/>
      <c r="E932" s="300">
        <f>D936</f>
        <v>5269766.4000000004</v>
      </c>
      <c r="F932" s="301">
        <f t="shared" ref="F932:Y932" si="712">E936</f>
        <v>5269766.4000000004</v>
      </c>
      <c r="G932" s="301">
        <f t="shared" si="712"/>
        <v>5269766.4000000004</v>
      </c>
      <c r="H932" s="301">
        <f t="shared" si="712"/>
        <v>5269766.4000000004</v>
      </c>
      <c r="I932" s="301">
        <f t="shared" si="712"/>
        <v>5269766.4000000004</v>
      </c>
      <c r="J932" s="301">
        <f t="shared" si="712"/>
        <v>5269766.4000000004</v>
      </c>
      <c r="K932" s="301">
        <f t="shared" si="712"/>
        <v>5269766.4000000004</v>
      </c>
      <c r="L932" s="301">
        <f t="shared" si="712"/>
        <v>5269766.4000000004</v>
      </c>
      <c r="M932" s="301">
        <f t="shared" si="712"/>
        <v>5269766.4000000004</v>
      </c>
      <c r="N932" s="301">
        <f t="shared" si="712"/>
        <v>5269766.4000000004</v>
      </c>
      <c r="O932" s="301">
        <f t="shared" si="712"/>
        <v>5269766.4000000004</v>
      </c>
      <c r="P932" s="301">
        <f t="shared" si="712"/>
        <v>5269766.4000000004</v>
      </c>
      <c r="Q932" s="301">
        <f t="shared" si="712"/>
        <v>5269766.4000000004</v>
      </c>
      <c r="R932" s="301">
        <f t="shared" si="712"/>
        <v>5269766.4000000004</v>
      </c>
      <c r="S932" s="301">
        <f t="shared" si="712"/>
        <v>5269766.4000000004</v>
      </c>
      <c r="T932" s="301">
        <f t="shared" si="712"/>
        <v>5269766.4000000004</v>
      </c>
      <c r="U932" s="301">
        <f t="shared" si="712"/>
        <v>5263434.5144825717</v>
      </c>
      <c r="V932" s="301">
        <f t="shared" si="712"/>
        <v>5257076.2461088207</v>
      </c>
      <c r="W932" s="301">
        <f t="shared" si="712"/>
        <v>5250691.4849501792</v>
      </c>
      <c r="X932" s="301">
        <f t="shared" si="712"/>
        <v>5244280.120620043</v>
      </c>
      <c r="Y932" s="301">
        <f t="shared" si="712"/>
        <v>5237842.0422718646</v>
      </c>
      <c r="Z932" s="301">
        <f t="shared" ref="Z932:BX932" si="713">Y936</f>
        <v>5231377.138597236</v>
      </c>
      <c r="AA932" s="301">
        <f t="shared" si="713"/>
        <v>5224885.2978239628</v>
      </c>
      <c r="AB932" s="301">
        <f t="shared" si="713"/>
        <v>5218366.4077141341</v>
      </c>
      <c r="AC932" s="301">
        <f t="shared" si="713"/>
        <v>5211820.3555621812</v>
      </c>
      <c r="AD932" s="301">
        <f t="shared" si="713"/>
        <v>5205247.028192929</v>
      </c>
      <c r="AE932" s="301">
        <f t="shared" si="713"/>
        <v>0</v>
      </c>
      <c r="AF932" s="301">
        <f t="shared" si="713"/>
        <v>0</v>
      </c>
      <c r="AG932" s="301">
        <f t="shared" si="713"/>
        <v>0</v>
      </c>
      <c r="AH932" s="301">
        <f t="shared" si="713"/>
        <v>0</v>
      </c>
      <c r="AI932" s="301">
        <f t="shared" si="713"/>
        <v>0</v>
      </c>
      <c r="AJ932" s="301">
        <f t="shared" si="713"/>
        <v>0</v>
      </c>
      <c r="AK932" s="301">
        <f t="shared" si="713"/>
        <v>0</v>
      </c>
      <c r="AL932" s="301">
        <f t="shared" si="713"/>
        <v>0</v>
      </c>
      <c r="AM932" s="301">
        <f t="shared" si="713"/>
        <v>0</v>
      </c>
      <c r="AN932" s="301">
        <f t="shared" si="713"/>
        <v>0</v>
      </c>
      <c r="AO932" s="301">
        <f t="shared" si="713"/>
        <v>0</v>
      </c>
      <c r="AP932" s="301">
        <f t="shared" si="713"/>
        <v>0</v>
      </c>
      <c r="AQ932" s="301">
        <f t="shared" si="713"/>
        <v>0</v>
      </c>
      <c r="AR932" s="301">
        <f t="shared" si="713"/>
        <v>0</v>
      </c>
      <c r="AS932" s="301">
        <f t="shared" si="713"/>
        <v>0</v>
      </c>
      <c r="AT932" s="301">
        <f t="shared" si="713"/>
        <v>0</v>
      </c>
      <c r="AU932" s="301">
        <f t="shared" si="713"/>
        <v>0</v>
      </c>
      <c r="AV932" s="301">
        <f t="shared" si="713"/>
        <v>0</v>
      </c>
      <c r="AW932" s="301">
        <f t="shared" si="713"/>
        <v>0</v>
      </c>
      <c r="AX932" s="301">
        <f t="shared" si="713"/>
        <v>0</v>
      </c>
      <c r="AY932" s="301">
        <f t="shared" si="713"/>
        <v>0</v>
      </c>
      <c r="AZ932" s="301">
        <f t="shared" si="713"/>
        <v>0</v>
      </c>
      <c r="BA932" s="301">
        <f t="shared" si="713"/>
        <v>0</v>
      </c>
      <c r="BB932" s="301">
        <f t="shared" si="713"/>
        <v>0</v>
      </c>
      <c r="BC932" s="301">
        <f t="shared" si="713"/>
        <v>0</v>
      </c>
      <c r="BD932" s="301">
        <f t="shared" si="713"/>
        <v>0</v>
      </c>
      <c r="BE932" s="301">
        <f t="shared" si="713"/>
        <v>0</v>
      </c>
      <c r="BF932" s="301">
        <f t="shared" si="713"/>
        <v>0</v>
      </c>
      <c r="BG932" s="301">
        <f t="shared" si="713"/>
        <v>0</v>
      </c>
      <c r="BH932" s="301">
        <f t="shared" si="713"/>
        <v>0</v>
      </c>
      <c r="BI932" s="301">
        <f t="shared" si="713"/>
        <v>0</v>
      </c>
      <c r="BJ932" s="301">
        <f t="shared" si="713"/>
        <v>0</v>
      </c>
      <c r="BK932" s="301">
        <f t="shared" si="713"/>
        <v>0</v>
      </c>
      <c r="BL932" s="301">
        <f t="shared" si="713"/>
        <v>0</v>
      </c>
      <c r="BM932" s="301">
        <f t="shared" si="713"/>
        <v>0</v>
      </c>
      <c r="BN932" s="301">
        <f t="shared" si="713"/>
        <v>0</v>
      </c>
      <c r="BO932" s="301">
        <f t="shared" si="713"/>
        <v>0</v>
      </c>
      <c r="BP932" s="301">
        <f t="shared" si="713"/>
        <v>0</v>
      </c>
      <c r="BQ932" s="301">
        <f t="shared" si="713"/>
        <v>0</v>
      </c>
      <c r="BR932" s="301">
        <f t="shared" si="713"/>
        <v>0</v>
      </c>
      <c r="BS932" s="301">
        <f t="shared" si="713"/>
        <v>0</v>
      </c>
      <c r="BT932" s="301">
        <f t="shared" si="713"/>
        <v>0</v>
      </c>
      <c r="BU932" s="301">
        <f t="shared" si="713"/>
        <v>0</v>
      </c>
      <c r="BV932" s="301">
        <f t="shared" si="713"/>
        <v>0</v>
      </c>
      <c r="BW932" s="301">
        <f t="shared" si="713"/>
        <v>0</v>
      </c>
      <c r="BX932" s="301">
        <f t="shared" si="713"/>
        <v>0</v>
      </c>
      <c r="BY932" s="301">
        <f t="shared" ref="BY932" si="714">BX936</f>
        <v>0</v>
      </c>
      <c r="BZ932" s="301">
        <f t="shared" ref="BZ932" si="715">BY936</f>
        <v>0</v>
      </c>
      <c r="CA932" s="301">
        <f t="shared" ref="CA932" si="716">BZ936</f>
        <v>0</v>
      </c>
      <c r="CB932" s="301">
        <f t="shared" ref="CB932" si="717">CA936</f>
        <v>0</v>
      </c>
      <c r="CC932" s="301">
        <f t="shared" ref="CC932" si="718">CB936</f>
        <v>0</v>
      </c>
      <c r="CD932" s="301">
        <f t="shared" ref="CD932" si="719">CC936</f>
        <v>0</v>
      </c>
      <c r="CE932" s="301">
        <f t="shared" ref="CE932" si="720">CD936</f>
        <v>0</v>
      </c>
      <c r="CF932" s="301">
        <f t="shared" ref="CF932" si="721">CE936</f>
        <v>0</v>
      </c>
      <c r="CG932" s="301">
        <f t="shared" ref="CG932" si="722">CF936</f>
        <v>0</v>
      </c>
      <c r="CH932" s="301">
        <f t="shared" ref="CH932" si="723">CG936</f>
        <v>0</v>
      </c>
      <c r="CI932" s="301">
        <f t="shared" ref="CI932" si="724">CH936</f>
        <v>0</v>
      </c>
      <c r="CJ932" s="301">
        <f t="shared" ref="CJ932" si="725">CI936</f>
        <v>0</v>
      </c>
      <c r="CK932" s="301"/>
      <c r="CL932" s="301"/>
      <c r="CM932" s="301"/>
      <c r="CN932" s="301"/>
      <c r="CO932" s="301"/>
      <c r="CP932" s="301"/>
      <c r="CQ932" s="301"/>
      <c r="CR932" s="301"/>
      <c r="CS932" s="301"/>
      <c r="CT932" s="301"/>
      <c r="CU932" s="301"/>
      <c r="CV932" s="301"/>
      <c r="CW932" s="301"/>
      <c r="CX932" s="301"/>
      <c r="CY932" s="301"/>
      <c r="CZ932" s="301"/>
      <c r="DA932" s="301"/>
      <c r="DB932" s="301"/>
      <c r="DC932" s="301"/>
      <c r="DD932" s="301"/>
      <c r="DE932" s="301"/>
      <c r="DF932" s="301"/>
      <c r="DG932" s="301"/>
      <c r="DH932" s="301"/>
      <c r="DI932" s="301"/>
      <c r="DJ932" s="301"/>
      <c r="DK932" s="301"/>
      <c r="DL932" s="301"/>
      <c r="DM932" s="301"/>
      <c r="DN932" s="301"/>
      <c r="DO932" s="301"/>
      <c r="DP932" s="301"/>
      <c r="DQ932" s="301"/>
      <c r="DR932" s="301"/>
      <c r="DS932" s="301"/>
      <c r="DT932" s="301"/>
    </row>
    <row r="933" spans="3:124" hidden="1" outlineLevel="1">
      <c r="C933" s="232" t="s">
        <v>314</v>
      </c>
      <c r="D933" s="349"/>
      <c r="E933" s="341">
        <f t="shared" ref="E933:AJ933" si="726">-IF(E927&lt;=$D$275,$M$268,IPMT($D$273/12,E927-$D$275,$D$274*12,-$D$269))*(E932&lt;&gt;0)</f>
        <v>-21957.360000000001</v>
      </c>
      <c r="F933" s="301">
        <f t="shared" si="726"/>
        <v>-21957.360000000001</v>
      </c>
      <c r="G933" s="301">
        <f t="shared" si="726"/>
        <v>-21957.360000000001</v>
      </c>
      <c r="H933" s="301">
        <f t="shared" si="726"/>
        <v>-21957.360000000001</v>
      </c>
      <c r="I933" s="301">
        <f t="shared" si="726"/>
        <v>-21957.360000000001</v>
      </c>
      <c r="J933" s="301">
        <f t="shared" si="726"/>
        <v>-21957.360000000001</v>
      </c>
      <c r="K933" s="301">
        <f t="shared" si="726"/>
        <v>-21957.360000000001</v>
      </c>
      <c r="L933" s="301">
        <f t="shared" si="726"/>
        <v>-21957.360000000001</v>
      </c>
      <c r="M933" s="301">
        <f t="shared" si="726"/>
        <v>-21957.360000000001</v>
      </c>
      <c r="N933" s="301">
        <f t="shared" si="726"/>
        <v>-21957.360000000001</v>
      </c>
      <c r="O933" s="301">
        <f t="shared" si="726"/>
        <v>-21957.360000000001</v>
      </c>
      <c r="P933" s="301">
        <f t="shared" si="726"/>
        <v>-21957.360000000001</v>
      </c>
      <c r="Q933" s="301">
        <f t="shared" si="726"/>
        <v>-21957.360000000001</v>
      </c>
      <c r="R933" s="301">
        <f t="shared" si="726"/>
        <v>-21957.360000000001</v>
      </c>
      <c r="S933" s="301">
        <f t="shared" si="726"/>
        <v>-21957.360000000001</v>
      </c>
      <c r="T933" s="301">
        <f t="shared" si="726"/>
        <v>-21957.360000000001</v>
      </c>
      <c r="U933" s="301">
        <f t="shared" si="726"/>
        <v>-21930.977143677384</v>
      </c>
      <c r="V933" s="301">
        <f t="shared" si="726"/>
        <v>-21904.484358786751</v>
      </c>
      <c r="W933" s="301">
        <f t="shared" si="726"/>
        <v>-21877.881187292413</v>
      </c>
      <c r="X933" s="301">
        <f t="shared" si="726"/>
        <v>-21851.167169250184</v>
      </c>
      <c r="Y933" s="301">
        <f t="shared" si="726"/>
        <v>-21824.34184279944</v>
      </c>
      <c r="Z933" s="301">
        <f t="shared" si="726"/>
        <v>-21797.404744155152</v>
      </c>
      <c r="AA933" s="301">
        <f t="shared" si="726"/>
        <v>-21770.355407599847</v>
      </c>
      <c r="AB933" s="301">
        <f t="shared" si="726"/>
        <v>-21743.193365475559</v>
      </c>
      <c r="AC933" s="301">
        <f t="shared" si="726"/>
        <v>-21715.918148175755</v>
      </c>
      <c r="AD933" s="301">
        <f t="shared" si="726"/>
        <v>-21688.529284137207</v>
      </c>
      <c r="AE933" s="301">
        <f t="shared" si="726"/>
        <v>0</v>
      </c>
      <c r="AF933" s="301">
        <f t="shared" si="726"/>
        <v>0</v>
      </c>
      <c r="AG933" s="301">
        <f t="shared" si="726"/>
        <v>0</v>
      </c>
      <c r="AH933" s="301">
        <f t="shared" si="726"/>
        <v>0</v>
      </c>
      <c r="AI933" s="301">
        <f t="shared" si="726"/>
        <v>0</v>
      </c>
      <c r="AJ933" s="301">
        <f t="shared" si="726"/>
        <v>0</v>
      </c>
      <c r="AK933" s="301">
        <f t="shared" ref="AK933:BP933" si="727">-IF(AK927&lt;=$D$275,$M$268,IPMT($D$273/12,AK927-$D$275,$D$274*12,-$D$269))*(AK932&lt;&gt;0)</f>
        <v>0</v>
      </c>
      <c r="AL933" s="301">
        <f t="shared" si="727"/>
        <v>0</v>
      </c>
      <c r="AM933" s="301">
        <f t="shared" si="727"/>
        <v>0</v>
      </c>
      <c r="AN933" s="301">
        <f t="shared" si="727"/>
        <v>0</v>
      </c>
      <c r="AO933" s="301">
        <f t="shared" si="727"/>
        <v>0</v>
      </c>
      <c r="AP933" s="301">
        <f t="shared" si="727"/>
        <v>0</v>
      </c>
      <c r="AQ933" s="301">
        <f t="shared" si="727"/>
        <v>0</v>
      </c>
      <c r="AR933" s="301">
        <f t="shared" si="727"/>
        <v>0</v>
      </c>
      <c r="AS933" s="301">
        <f t="shared" si="727"/>
        <v>0</v>
      </c>
      <c r="AT933" s="301">
        <f t="shared" si="727"/>
        <v>0</v>
      </c>
      <c r="AU933" s="301">
        <f t="shared" si="727"/>
        <v>0</v>
      </c>
      <c r="AV933" s="301">
        <f t="shared" si="727"/>
        <v>0</v>
      </c>
      <c r="AW933" s="301">
        <f t="shared" si="727"/>
        <v>0</v>
      </c>
      <c r="AX933" s="301">
        <f t="shared" si="727"/>
        <v>0</v>
      </c>
      <c r="AY933" s="301">
        <f t="shared" si="727"/>
        <v>0</v>
      </c>
      <c r="AZ933" s="301">
        <f t="shared" si="727"/>
        <v>0</v>
      </c>
      <c r="BA933" s="301">
        <f t="shared" si="727"/>
        <v>0</v>
      </c>
      <c r="BB933" s="301">
        <f t="shared" si="727"/>
        <v>0</v>
      </c>
      <c r="BC933" s="301">
        <f t="shared" si="727"/>
        <v>0</v>
      </c>
      <c r="BD933" s="301">
        <f t="shared" si="727"/>
        <v>0</v>
      </c>
      <c r="BE933" s="301">
        <f t="shared" si="727"/>
        <v>0</v>
      </c>
      <c r="BF933" s="301">
        <f t="shared" si="727"/>
        <v>0</v>
      </c>
      <c r="BG933" s="301">
        <f t="shared" si="727"/>
        <v>0</v>
      </c>
      <c r="BH933" s="301">
        <f t="shared" si="727"/>
        <v>0</v>
      </c>
      <c r="BI933" s="301">
        <f t="shared" si="727"/>
        <v>0</v>
      </c>
      <c r="BJ933" s="301">
        <f t="shared" si="727"/>
        <v>0</v>
      </c>
      <c r="BK933" s="301">
        <f t="shared" si="727"/>
        <v>0</v>
      </c>
      <c r="BL933" s="301">
        <f t="shared" si="727"/>
        <v>0</v>
      </c>
      <c r="BM933" s="301">
        <f t="shared" si="727"/>
        <v>0</v>
      </c>
      <c r="BN933" s="301">
        <f t="shared" si="727"/>
        <v>0</v>
      </c>
      <c r="BO933" s="301">
        <f t="shared" si="727"/>
        <v>0</v>
      </c>
      <c r="BP933" s="301">
        <f t="shared" si="727"/>
        <v>0</v>
      </c>
      <c r="BQ933" s="301">
        <f t="shared" ref="BQ933:BX933" si="728">-IF(BQ927&lt;=$D$275,$M$268,IPMT($D$273/12,BQ927-$D$275,$D$274*12,-$D$269))*(BQ932&lt;&gt;0)</f>
        <v>0</v>
      </c>
      <c r="BR933" s="301">
        <f t="shared" si="728"/>
        <v>0</v>
      </c>
      <c r="BS933" s="301">
        <f t="shared" si="728"/>
        <v>0</v>
      </c>
      <c r="BT933" s="301">
        <f t="shared" si="728"/>
        <v>0</v>
      </c>
      <c r="BU933" s="301">
        <f t="shared" si="728"/>
        <v>0</v>
      </c>
      <c r="BV933" s="301">
        <f t="shared" si="728"/>
        <v>0</v>
      </c>
      <c r="BW933" s="301">
        <f t="shared" si="728"/>
        <v>0</v>
      </c>
      <c r="BX933" s="301">
        <f t="shared" si="728"/>
        <v>0</v>
      </c>
      <c r="BY933" s="301">
        <f t="shared" ref="BY933:CJ933" si="729">-IF(BY927&lt;=$D$275,$M$268,IPMT($D$273/12,BY927-$D$275,$D$274*12,-$D$269))*(BY932&lt;&gt;0)</f>
        <v>0</v>
      </c>
      <c r="BZ933" s="301">
        <f t="shared" si="729"/>
        <v>0</v>
      </c>
      <c r="CA933" s="301">
        <f t="shared" si="729"/>
        <v>0</v>
      </c>
      <c r="CB933" s="301">
        <f t="shared" si="729"/>
        <v>0</v>
      </c>
      <c r="CC933" s="301">
        <f t="shared" si="729"/>
        <v>0</v>
      </c>
      <c r="CD933" s="301">
        <f t="shared" si="729"/>
        <v>0</v>
      </c>
      <c r="CE933" s="301">
        <f t="shared" si="729"/>
        <v>0</v>
      </c>
      <c r="CF933" s="301">
        <f t="shared" si="729"/>
        <v>0</v>
      </c>
      <c r="CG933" s="301">
        <f t="shared" si="729"/>
        <v>0</v>
      </c>
      <c r="CH933" s="301">
        <f t="shared" si="729"/>
        <v>0</v>
      </c>
      <c r="CI933" s="301">
        <f t="shared" si="729"/>
        <v>0</v>
      </c>
      <c r="CJ933" s="301">
        <f t="shared" si="729"/>
        <v>0</v>
      </c>
      <c r="CK933" s="301"/>
      <c r="CL933" s="301"/>
      <c r="CM933" s="301"/>
      <c r="CN933" s="301"/>
      <c r="CO933" s="301"/>
      <c r="CP933" s="301"/>
      <c r="CQ933" s="301"/>
      <c r="CR933" s="301"/>
      <c r="CS933" s="301"/>
      <c r="CT933" s="301"/>
      <c r="CU933" s="301"/>
      <c r="CV933" s="301"/>
      <c r="CW933" s="301"/>
      <c r="CX933" s="301"/>
      <c r="CY933" s="301"/>
      <c r="CZ933" s="301"/>
      <c r="DA933" s="301"/>
      <c r="DB933" s="301"/>
      <c r="DC933" s="301"/>
      <c r="DD933" s="301"/>
      <c r="DE933" s="301"/>
      <c r="DF933" s="301"/>
      <c r="DG933" s="301"/>
      <c r="DH933" s="301"/>
      <c r="DI933" s="301"/>
      <c r="DJ933" s="301"/>
      <c r="DK933" s="301"/>
      <c r="DL933" s="301"/>
      <c r="DM933" s="301"/>
      <c r="DN933" s="301"/>
      <c r="DO933" s="301"/>
      <c r="DP933" s="301"/>
      <c r="DQ933" s="301"/>
      <c r="DR933" s="301"/>
      <c r="DS933" s="301"/>
      <c r="DT933" s="301"/>
    </row>
    <row r="934" spans="3:124" hidden="1" outlineLevel="1">
      <c r="C934" s="232" t="s">
        <v>315</v>
      </c>
      <c r="D934" s="349"/>
      <c r="E934" s="341">
        <f t="shared" ref="E934:AJ934" si="730">-IF(E927&lt;=$D$275,0,PPMT($D$273/12,E927-$D$275,$D$274*12,-$D$269))*(E932&lt;&gt;0)</f>
        <v>0</v>
      </c>
      <c r="F934" s="342">
        <f t="shared" si="730"/>
        <v>0</v>
      </c>
      <c r="G934" s="342">
        <f t="shared" si="730"/>
        <v>0</v>
      </c>
      <c r="H934" s="342">
        <f t="shared" si="730"/>
        <v>0</v>
      </c>
      <c r="I934" s="342">
        <f t="shared" si="730"/>
        <v>0</v>
      </c>
      <c r="J934" s="342">
        <f t="shared" si="730"/>
        <v>0</v>
      </c>
      <c r="K934" s="342">
        <f t="shared" si="730"/>
        <v>0</v>
      </c>
      <c r="L934" s="342">
        <f t="shared" si="730"/>
        <v>0</v>
      </c>
      <c r="M934" s="342">
        <f t="shared" si="730"/>
        <v>0</v>
      </c>
      <c r="N934" s="342">
        <f t="shared" si="730"/>
        <v>0</v>
      </c>
      <c r="O934" s="342">
        <f t="shared" si="730"/>
        <v>0</v>
      </c>
      <c r="P934" s="342">
        <f t="shared" si="730"/>
        <v>0</v>
      </c>
      <c r="Q934" s="342">
        <f t="shared" si="730"/>
        <v>0</v>
      </c>
      <c r="R934" s="342">
        <f t="shared" si="730"/>
        <v>0</v>
      </c>
      <c r="S934" s="342">
        <f t="shared" si="730"/>
        <v>0</v>
      </c>
      <c r="T934" s="342">
        <f t="shared" si="730"/>
        <v>-6331.8855174283717</v>
      </c>
      <c r="U934" s="342">
        <f t="shared" si="730"/>
        <v>-6358.2683737509888</v>
      </c>
      <c r="V934" s="342">
        <f t="shared" si="730"/>
        <v>-6384.7611586416187</v>
      </c>
      <c r="W934" s="342">
        <f t="shared" si="730"/>
        <v>-6411.3643301359589</v>
      </c>
      <c r="X934" s="342">
        <f t="shared" si="730"/>
        <v>-6438.0783481781928</v>
      </c>
      <c r="Y934" s="342">
        <f t="shared" si="730"/>
        <v>-6464.9036746289348</v>
      </c>
      <c r="Z934" s="342">
        <f t="shared" si="730"/>
        <v>-6491.8407732732212</v>
      </c>
      <c r="AA934" s="342">
        <f t="shared" si="730"/>
        <v>-6518.8901098285278</v>
      </c>
      <c r="AB934" s="342">
        <f t="shared" si="730"/>
        <v>-6546.052151952812</v>
      </c>
      <c r="AC934" s="342">
        <f t="shared" si="730"/>
        <v>-6573.3273692526154</v>
      </c>
      <c r="AD934" s="342">
        <f t="shared" si="730"/>
        <v>-6600.7162332911685</v>
      </c>
      <c r="AE934" s="342">
        <f t="shared" si="730"/>
        <v>0</v>
      </c>
      <c r="AF934" s="342">
        <f t="shared" si="730"/>
        <v>0</v>
      </c>
      <c r="AG934" s="342">
        <f t="shared" si="730"/>
        <v>0</v>
      </c>
      <c r="AH934" s="342">
        <f t="shared" si="730"/>
        <v>0</v>
      </c>
      <c r="AI934" s="342">
        <f t="shared" si="730"/>
        <v>0</v>
      </c>
      <c r="AJ934" s="342">
        <f t="shared" si="730"/>
        <v>0</v>
      </c>
      <c r="AK934" s="342">
        <f t="shared" ref="AK934:BP934" si="731">-IF(AK927&lt;=$D$275,0,PPMT($D$273/12,AK927-$D$275,$D$274*12,-$D$269))*(AK932&lt;&gt;0)</f>
        <v>0</v>
      </c>
      <c r="AL934" s="342">
        <f t="shared" si="731"/>
        <v>0</v>
      </c>
      <c r="AM934" s="342">
        <f t="shared" si="731"/>
        <v>0</v>
      </c>
      <c r="AN934" s="342">
        <f t="shared" si="731"/>
        <v>0</v>
      </c>
      <c r="AO934" s="342">
        <f t="shared" si="731"/>
        <v>0</v>
      </c>
      <c r="AP934" s="342">
        <f t="shared" si="731"/>
        <v>0</v>
      </c>
      <c r="AQ934" s="342">
        <f t="shared" si="731"/>
        <v>0</v>
      </c>
      <c r="AR934" s="342">
        <f t="shared" si="731"/>
        <v>0</v>
      </c>
      <c r="AS934" s="342">
        <f t="shared" si="731"/>
        <v>0</v>
      </c>
      <c r="AT934" s="342">
        <f t="shared" si="731"/>
        <v>0</v>
      </c>
      <c r="AU934" s="342">
        <f t="shared" si="731"/>
        <v>0</v>
      </c>
      <c r="AV934" s="342">
        <f t="shared" si="731"/>
        <v>0</v>
      </c>
      <c r="AW934" s="342">
        <f t="shared" si="731"/>
        <v>0</v>
      </c>
      <c r="AX934" s="342">
        <f t="shared" si="731"/>
        <v>0</v>
      </c>
      <c r="AY934" s="342">
        <f t="shared" si="731"/>
        <v>0</v>
      </c>
      <c r="AZ934" s="342">
        <f t="shared" si="731"/>
        <v>0</v>
      </c>
      <c r="BA934" s="342">
        <f t="shared" si="731"/>
        <v>0</v>
      </c>
      <c r="BB934" s="342">
        <f t="shared" si="731"/>
        <v>0</v>
      </c>
      <c r="BC934" s="342">
        <f t="shared" si="731"/>
        <v>0</v>
      </c>
      <c r="BD934" s="342">
        <f t="shared" si="731"/>
        <v>0</v>
      </c>
      <c r="BE934" s="342">
        <f t="shared" si="731"/>
        <v>0</v>
      </c>
      <c r="BF934" s="342">
        <f t="shared" si="731"/>
        <v>0</v>
      </c>
      <c r="BG934" s="342">
        <f t="shared" si="731"/>
        <v>0</v>
      </c>
      <c r="BH934" s="342">
        <f t="shared" si="731"/>
        <v>0</v>
      </c>
      <c r="BI934" s="342">
        <f t="shared" si="731"/>
        <v>0</v>
      </c>
      <c r="BJ934" s="342">
        <f t="shared" si="731"/>
        <v>0</v>
      </c>
      <c r="BK934" s="342">
        <f t="shared" si="731"/>
        <v>0</v>
      </c>
      <c r="BL934" s="342">
        <f t="shared" si="731"/>
        <v>0</v>
      </c>
      <c r="BM934" s="342">
        <f t="shared" si="731"/>
        <v>0</v>
      </c>
      <c r="BN934" s="342">
        <f t="shared" si="731"/>
        <v>0</v>
      </c>
      <c r="BO934" s="342">
        <f t="shared" si="731"/>
        <v>0</v>
      </c>
      <c r="BP934" s="342">
        <f t="shared" si="731"/>
        <v>0</v>
      </c>
      <c r="BQ934" s="342">
        <f t="shared" ref="BQ934:BX934" si="732">-IF(BQ927&lt;=$D$275,0,PPMT($D$273/12,BQ927-$D$275,$D$274*12,-$D$269))*(BQ932&lt;&gt;0)</f>
        <v>0</v>
      </c>
      <c r="BR934" s="342">
        <f t="shared" si="732"/>
        <v>0</v>
      </c>
      <c r="BS934" s="342">
        <f t="shared" si="732"/>
        <v>0</v>
      </c>
      <c r="BT934" s="342">
        <f t="shared" si="732"/>
        <v>0</v>
      </c>
      <c r="BU934" s="342">
        <f t="shared" si="732"/>
        <v>0</v>
      </c>
      <c r="BV934" s="342">
        <f t="shared" si="732"/>
        <v>0</v>
      </c>
      <c r="BW934" s="342">
        <f t="shared" si="732"/>
        <v>0</v>
      </c>
      <c r="BX934" s="342">
        <f t="shared" si="732"/>
        <v>0</v>
      </c>
      <c r="BY934" s="342">
        <f t="shared" ref="BY934:CJ934" si="733">-IF(BY927&lt;=$D$275,0,PPMT($D$273/12,BY927-$D$275,$D$274*12,-$D$269))*(BY932&lt;&gt;0)</f>
        <v>0</v>
      </c>
      <c r="BZ934" s="342">
        <f t="shared" si="733"/>
        <v>0</v>
      </c>
      <c r="CA934" s="342">
        <f t="shared" si="733"/>
        <v>0</v>
      </c>
      <c r="CB934" s="342">
        <f t="shared" si="733"/>
        <v>0</v>
      </c>
      <c r="CC934" s="342">
        <f t="shared" si="733"/>
        <v>0</v>
      </c>
      <c r="CD934" s="342">
        <f t="shared" si="733"/>
        <v>0</v>
      </c>
      <c r="CE934" s="342">
        <f t="shared" si="733"/>
        <v>0</v>
      </c>
      <c r="CF934" s="342">
        <f t="shared" si="733"/>
        <v>0</v>
      </c>
      <c r="CG934" s="342">
        <f t="shared" si="733"/>
        <v>0</v>
      </c>
      <c r="CH934" s="342">
        <f t="shared" si="733"/>
        <v>0</v>
      </c>
      <c r="CI934" s="342">
        <f t="shared" si="733"/>
        <v>0</v>
      </c>
      <c r="CJ934" s="342">
        <f t="shared" si="733"/>
        <v>0</v>
      </c>
      <c r="CK934" s="342"/>
      <c r="CL934" s="342"/>
      <c r="CM934" s="342"/>
      <c r="CN934" s="342"/>
      <c r="CO934" s="342"/>
      <c r="CP934" s="342"/>
      <c r="CQ934" s="342"/>
      <c r="CR934" s="342"/>
      <c r="CS934" s="342"/>
      <c r="CT934" s="342"/>
      <c r="CU934" s="342"/>
      <c r="CV934" s="342"/>
      <c r="CW934" s="342"/>
      <c r="CX934" s="342"/>
      <c r="CY934" s="342"/>
      <c r="CZ934" s="342"/>
      <c r="DA934" s="342"/>
      <c r="DB934" s="342"/>
      <c r="DC934" s="342"/>
      <c r="DD934" s="342"/>
      <c r="DE934" s="342"/>
      <c r="DF934" s="342"/>
      <c r="DG934" s="342"/>
      <c r="DH934" s="342"/>
      <c r="DI934" s="342"/>
      <c r="DJ934" s="342"/>
      <c r="DK934" s="342"/>
      <c r="DL934" s="342"/>
      <c r="DM934" s="342"/>
      <c r="DN934" s="342"/>
      <c r="DO934" s="342"/>
      <c r="DP934" s="342"/>
      <c r="DQ934" s="342"/>
      <c r="DR934" s="342"/>
      <c r="DS934" s="342"/>
      <c r="DT934" s="342"/>
    </row>
    <row r="935" spans="3:124" hidden="1" outlineLevel="1">
      <c r="C935" s="232" t="s">
        <v>318</v>
      </c>
      <c r="D935" s="349"/>
      <c r="E935" s="300">
        <f t="shared" ref="E935:AJ935" si="734">IF(E927=$D$308,-E932-E934,0)</f>
        <v>0</v>
      </c>
      <c r="F935" s="301">
        <f t="shared" si="734"/>
        <v>0</v>
      </c>
      <c r="G935" s="301">
        <f t="shared" si="734"/>
        <v>0</v>
      </c>
      <c r="H935" s="301">
        <f t="shared" si="734"/>
        <v>0</v>
      </c>
      <c r="I935" s="301">
        <f t="shared" si="734"/>
        <v>0</v>
      </c>
      <c r="J935" s="301">
        <f t="shared" si="734"/>
        <v>0</v>
      </c>
      <c r="K935" s="301">
        <f t="shared" si="734"/>
        <v>0</v>
      </c>
      <c r="L935" s="301">
        <f t="shared" si="734"/>
        <v>0</v>
      </c>
      <c r="M935" s="301">
        <f t="shared" si="734"/>
        <v>0</v>
      </c>
      <c r="N935" s="301">
        <f t="shared" si="734"/>
        <v>0</v>
      </c>
      <c r="O935" s="301">
        <f t="shared" si="734"/>
        <v>0</v>
      </c>
      <c r="P935" s="301">
        <f t="shared" si="734"/>
        <v>0</v>
      </c>
      <c r="Q935" s="301">
        <f t="shared" si="734"/>
        <v>0</v>
      </c>
      <c r="R935" s="301">
        <f t="shared" si="734"/>
        <v>0</v>
      </c>
      <c r="S935" s="301">
        <f t="shared" si="734"/>
        <v>0</v>
      </c>
      <c r="T935" s="301">
        <f t="shared" si="734"/>
        <v>0</v>
      </c>
      <c r="U935" s="301">
        <f t="shared" si="734"/>
        <v>0</v>
      </c>
      <c r="V935" s="301">
        <f t="shared" si="734"/>
        <v>0</v>
      </c>
      <c r="W935" s="301">
        <f t="shared" si="734"/>
        <v>0</v>
      </c>
      <c r="X935" s="301">
        <f t="shared" si="734"/>
        <v>0</v>
      </c>
      <c r="Y935" s="301">
        <f t="shared" si="734"/>
        <v>0</v>
      </c>
      <c r="Z935" s="301">
        <f t="shared" si="734"/>
        <v>0</v>
      </c>
      <c r="AA935" s="301">
        <f t="shared" si="734"/>
        <v>0</v>
      </c>
      <c r="AB935" s="301">
        <f t="shared" si="734"/>
        <v>0</v>
      </c>
      <c r="AC935" s="301">
        <f t="shared" si="734"/>
        <v>0</v>
      </c>
      <c r="AD935" s="301">
        <f t="shared" si="734"/>
        <v>-5198646.3119596383</v>
      </c>
      <c r="AE935" s="301">
        <f t="shared" si="734"/>
        <v>0</v>
      </c>
      <c r="AF935" s="301">
        <f t="shared" si="734"/>
        <v>0</v>
      </c>
      <c r="AG935" s="301">
        <f t="shared" si="734"/>
        <v>0</v>
      </c>
      <c r="AH935" s="301">
        <f t="shared" si="734"/>
        <v>0</v>
      </c>
      <c r="AI935" s="301">
        <f t="shared" si="734"/>
        <v>0</v>
      </c>
      <c r="AJ935" s="301">
        <f t="shared" si="734"/>
        <v>0</v>
      </c>
      <c r="AK935" s="301">
        <f t="shared" ref="AK935:BP935" si="735">IF(AK927=$D$308,-AK932-AK934,0)</f>
        <v>0</v>
      </c>
      <c r="AL935" s="301">
        <f t="shared" si="735"/>
        <v>0</v>
      </c>
      <c r="AM935" s="301">
        <f t="shared" si="735"/>
        <v>0</v>
      </c>
      <c r="AN935" s="301">
        <f t="shared" si="735"/>
        <v>0</v>
      </c>
      <c r="AO935" s="301">
        <f t="shared" si="735"/>
        <v>0</v>
      </c>
      <c r="AP935" s="301">
        <f t="shared" si="735"/>
        <v>0</v>
      </c>
      <c r="AQ935" s="301">
        <f t="shared" si="735"/>
        <v>0</v>
      </c>
      <c r="AR935" s="301">
        <f t="shared" si="735"/>
        <v>0</v>
      </c>
      <c r="AS935" s="301">
        <f t="shared" si="735"/>
        <v>0</v>
      </c>
      <c r="AT935" s="301">
        <f t="shared" si="735"/>
        <v>0</v>
      </c>
      <c r="AU935" s="301">
        <f t="shared" si="735"/>
        <v>0</v>
      </c>
      <c r="AV935" s="301">
        <f t="shared" si="735"/>
        <v>0</v>
      </c>
      <c r="AW935" s="301">
        <f t="shared" si="735"/>
        <v>0</v>
      </c>
      <c r="AX935" s="301">
        <f t="shared" si="735"/>
        <v>0</v>
      </c>
      <c r="AY935" s="301">
        <f t="shared" si="735"/>
        <v>0</v>
      </c>
      <c r="AZ935" s="301">
        <f t="shared" si="735"/>
        <v>0</v>
      </c>
      <c r="BA935" s="301">
        <f t="shared" si="735"/>
        <v>0</v>
      </c>
      <c r="BB935" s="301">
        <f t="shared" si="735"/>
        <v>0</v>
      </c>
      <c r="BC935" s="301">
        <f t="shared" si="735"/>
        <v>0</v>
      </c>
      <c r="BD935" s="301">
        <f t="shared" si="735"/>
        <v>0</v>
      </c>
      <c r="BE935" s="301">
        <f t="shared" si="735"/>
        <v>0</v>
      </c>
      <c r="BF935" s="301">
        <f t="shared" si="735"/>
        <v>0</v>
      </c>
      <c r="BG935" s="301">
        <f t="shared" si="735"/>
        <v>0</v>
      </c>
      <c r="BH935" s="301">
        <f t="shared" si="735"/>
        <v>0</v>
      </c>
      <c r="BI935" s="301">
        <f t="shared" si="735"/>
        <v>0</v>
      </c>
      <c r="BJ935" s="301">
        <f t="shared" si="735"/>
        <v>0</v>
      </c>
      <c r="BK935" s="301">
        <f t="shared" si="735"/>
        <v>0</v>
      </c>
      <c r="BL935" s="301">
        <f t="shared" si="735"/>
        <v>0</v>
      </c>
      <c r="BM935" s="301">
        <f t="shared" si="735"/>
        <v>0</v>
      </c>
      <c r="BN935" s="301">
        <f t="shared" si="735"/>
        <v>0</v>
      </c>
      <c r="BO935" s="301">
        <f t="shared" si="735"/>
        <v>0</v>
      </c>
      <c r="BP935" s="301">
        <f t="shared" si="735"/>
        <v>0</v>
      </c>
      <c r="BQ935" s="301">
        <f t="shared" ref="BQ935:BX935" si="736">IF(BQ927=$D$308,-BQ932-BQ934,0)</f>
        <v>0</v>
      </c>
      <c r="BR935" s="301">
        <f t="shared" si="736"/>
        <v>0</v>
      </c>
      <c r="BS935" s="301">
        <f t="shared" si="736"/>
        <v>0</v>
      </c>
      <c r="BT935" s="301">
        <f t="shared" si="736"/>
        <v>0</v>
      </c>
      <c r="BU935" s="301">
        <f t="shared" si="736"/>
        <v>0</v>
      </c>
      <c r="BV935" s="301">
        <f t="shared" si="736"/>
        <v>0</v>
      </c>
      <c r="BW935" s="301">
        <f t="shared" si="736"/>
        <v>0</v>
      </c>
      <c r="BX935" s="301">
        <f t="shared" si="736"/>
        <v>0</v>
      </c>
      <c r="BY935" s="301">
        <f t="shared" ref="BY935:CJ935" si="737">IF(BY927=$D$308,-BY932-BY934,0)</f>
        <v>0</v>
      </c>
      <c r="BZ935" s="301">
        <f t="shared" si="737"/>
        <v>0</v>
      </c>
      <c r="CA935" s="301">
        <f t="shared" si="737"/>
        <v>0</v>
      </c>
      <c r="CB935" s="301">
        <f t="shared" si="737"/>
        <v>0</v>
      </c>
      <c r="CC935" s="301">
        <f t="shared" si="737"/>
        <v>0</v>
      </c>
      <c r="CD935" s="301">
        <f t="shared" si="737"/>
        <v>0</v>
      </c>
      <c r="CE935" s="301">
        <f t="shared" si="737"/>
        <v>0</v>
      </c>
      <c r="CF935" s="301">
        <f t="shared" si="737"/>
        <v>0</v>
      </c>
      <c r="CG935" s="301">
        <f t="shared" si="737"/>
        <v>0</v>
      </c>
      <c r="CH935" s="301">
        <f t="shared" si="737"/>
        <v>0</v>
      </c>
      <c r="CI935" s="301">
        <f t="shared" si="737"/>
        <v>0</v>
      </c>
      <c r="CJ935" s="301">
        <f t="shared" si="737"/>
        <v>0</v>
      </c>
      <c r="CK935" s="301"/>
      <c r="CL935" s="301"/>
      <c r="CM935" s="301"/>
      <c r="CN935" s="301"/>
      <c r="CO935" s="301"/>
      <c r="CP935" s="301"/>
      <c r="CQ935" s="301"/>
      <c r="CR935" s="301"/>
      <c r="CS935" s="301"/>
      <c r="CT935" s="301"/>
      <c r="CU935" s="301"/>
      <c r="CV935" s="301"/>
      <c r="CW935" s="301"/>
      <c r="CX935" s="301"/>
      <c r="CY935" s="301"/>
      <c r="CZ935" s="301"/>
      <c r="DA935" s="301"/>
      <c r="DB935" s="301"/>
      <c r="DC935" s="301"/>
      <c r="DD935" s="301"/>
      <c r="DE935" s="301"/>
      <c r="DF935" s="301"/>
      <c r="DG935" s="301"/>
      <c r="DH935" s="301"/>
      <c r="DI935" s="301"/>
      <c r="DJ935" s="301"/>
      <c r="DK935" s="301"/>
      <c r="DL935" s="301"/>
      <c r="DM935" s="301"/>
      <c r="DN935" s="301"/>
      <c r="DO935" s="301"/>
      <c r="DP935" s="301"/>
      <c r="DQ935" s="301"/>
      <c r="DR935" s="301"/>
      <c r="DS935" s="301"/>
      <c r="DT935" s="301"/>
    </row>
    <row r="936" spans="3:124" hidden="1" outlineLevel="1">
      <c r="C936" s="232" t="s">
        <v>186</v>
      </c>
      <c r="D936" s="349">
        <f>D269</f>
        <v>5269766.4000000004</v>
      </c>
      <c r="E936" s="300">
        <f>E932+E934+E935</f>
        <v>5269766.4000000004</v>
      </c>
      <c r="F936" s="301">
        <f t="shared" ref="F936:BQ936" si="738">F932+F934+F935</f>
        <v>5269766.4000000004</v>
      </c>
      <c r="G936" s="301">
        <f t="shared" si="738"/>
        <v>5269766.4000000004</v>
      </c>
      <c r="H936" s="301">
        <f t="shared" si="738"/>
        <v>5269766.4000000004</v>
      </c>
      <c r="I936" s="301">
        <f t="shared" si="738"/>
        <v>5269766.4000000004</v>
      </c>
      <c r="J936" s="301">
        <f t="shared" si="738"/>
        <v>5269766.4000000004</v>
      </c>
      <c r="K936" s="301">
        <f t="shared" si="738"/>
        <v>5269766.4000000004</v>
      </c>
      <c r="L936" s="301">
        <f t="shared" si="738"/>
        <v>5269766.4000000004</v>
      </c>
      <c r="M936" s="301">
        <f t="shared" si="738"/>
        <v>5269766.4000000004</v>
      </c>
      <c r="N936" s="301">
        <f t="shared" si="738"/>
        <v>5269766.4000000004</v>
      </c>
      <c r="O936" s="301">
        <f t="shared" si="738"/>
        <v>5269766.4000000004</v>
      </c>
      <c r="P936" s="301">
        <f t="shared" si="738"/>
        <v>5269766.4000000004</v>
      </c>
      <c r="Q936" s="301">
        <f t="shared" si="738"/>
        <v>5269766.4000000004</v>
      </c>
      <c r="R936" s="301">
        <f t="shared" si="738"/>
        <v>5269766.4000000004</v>
      </c>
      <c r="S936" s="301">
        <f t="shared" si="738"/>
        <v>5269766.4000000004</v>
      </c>
      <c r="T936" s="301">
        <f t="shared" si="738"/>
        <v>5263434.5144825717</v>
      </c>
      <c r="U936" s="301">
        <f t="shared" si="738"/>
        <v>5257076.2461088207</v>
      </c>
      <c r="V936" s="301">
        <f t="shared" si="738"/>
        <v>5250691.4849501792</v>
      </c>
      <c r="W936" s="301">
        <f t="shared" si="738"/>
        <v>5244280.120620043</v>
      </c>
      <c r="X936" s="301">
        <f t="shared" si="738"/>
        <v>5237842.0422718646</v>
      </c>
      <c r="Y936" s="301">
        <f t="shared" si="738"/>
        <v>5231377.138597236</v>
      </c>
      <c r="Z936" s="301">
        <f t="shared" si="738"/>
        <v>5224885.2978239628</v>
      </c>
      <c r="AA936" s="301">
        <f t="shared" si="738"/>
        <v>5218366.4077141341</v>
      </c>
      <c r="AB936" s="301">
        <f t="shared" si="738"/>
        <v>5211820.3555621812</v>
      </c>
      <c r="AC936" s="301">
        <f t="shared" si="738"/>
        <v>5205247.028192929</v>
      </c>
      <c r="AD936" s="301">
        <f t="shared" si="738"/>
        <v>0</v>
      </c>
      <c r="AE936" s="301">
        <f t="shared" si="738"/>
        <v>0</v>
      </c>
      <c r="AF936" s="301">
        <f t="shared" si="738"/>
        <v>0</v>
      </c>
      <c r="AG936" s="301">
        <f t="shared" si="738"/>
        <v>0</v>
      </c>
      <c r="AH936" s="301">
        <f t="shared" si="738"/>
        <v>0</v>
      </c>
      <c r="AI936" s="301">
        <f t="shared" si="738"/>
        <v>0</v>
      </c>
      <c r="AJ936" s="301">
        <f t="shared" si="738"/>
        <v>0</v>
      </c>
      <c r="AK936" s="301">
        <f t="shared" si="738"/>
        <v>0</v>
      </c>
      <c r="AL936" s="301">
        <f t="shared" si="738"/>
        <v>0</v>
      </c>
      <c r="AM936" s="301">
        <f t="shared" si="738"/>
        <v>0</v>
      </c>
      <c r="AN936" s="301">
        <f t="shared" si="738"/>
        <v>0</v>
      </c>
      <c r="AO936" s="301">
        <f t="shared" si="738"/>
        <v>0</v>
      </c>
      <c r="AP936" s="301">
        <f t="shared" si="738"/>
        <v>0</v>
      </c>
      <c r="AQ936" s="301">
        <f t="shared" si="738"/>
        <v>0</v>
      </c>
      <c r="AR936" s="301">
        <f t="shared" si="738"/>
        <v>0</v>
      </c>
      <c r="AS936" s="301">
        <f t="shared" si="738"/>
        <v>0</v>
      </c>
      <c r="AT936" s="301">
        <f t="shared" si="738"/>
        <v>0</v>
      </c>
      <c r="AU936" s="301">
        <f t="shared" si="738"/>
        <v>0</v>
      </c>
      <c r="AV936" s="301">
        <f t="shared" si="738"/>
        <v>0</v>
      </c>
      <c r="AW936" s="301">
        <f t="shared" si="738"/>
        <v>0</v>
      </c>
      <c r="AX936" s="301">
        <f t="shared" si="738"/>
        <v>0</v>
      </c>
      <c r="AY936" s="301">
        <f t="shared" si="738"/>
        <v>0</v>
      </c>
      <c r="AZ936" s="301">
        <f t="shared" si="738"/>
        <v>0</v>
      </c>
      <c r="BA936" s="301">
        <f t="shared" si="738"/>
        <v>0</v>
      </c>
      <c r="BB936" s="301">
        <f t="shared" si="738"/>
        <v>0</v>
      </c>
      <c r="BC936" s="301">
        <f t="shared" si="738"/>
        <v>0</v>
      </c>
      <c r="BD936" s="301">
        <f t="shared" si="738"/>
        <v>0</v>
      </c>
      <c r="BE936" s="301">
        <f t="shared" si="738"/>
        <v>0</v>
      </c>
      <c r="BF936" s="301">
        <f t="shared" si="738"/>
        <v>0</v>
      </c>
      <c r="BG936" s="301">
        <f t="shared" si="738"/>
        <v>0</v>
      </c>
      <c r="BH936" s="301">
        <f t="shared" si="738"/>
        <v>0</v>
      </c>
      <c r="BI936" s="301">
        <f t="shared" si="738"/>
        <v>0</v>
      </c>
      <c r="BJ936" s="301">
        <f t="shared" si="738"/>
        <v>0</v>
      </c>
      <c r="BK936" s="301">
        <f t="shared" si="738"/>
        <v>0</v>
      </c>
      <c r="BL936" s="301">
        <f t="shared" si="738"/>
        <v>0</v>
      </c>
      <c r="BM936" s="301">
        <f t="shared" si="738"/>
        <v>0</v>
      </c>
      <c r="BN936" s="301">
        <f t="shared" si="738"/>
        <v>0</v>
      </c>
      <c r="BO936" s="301">
        <f t="shared" si="738"/>
        <v>0</v>
      </c>
      <c r="BP936" s="301">
        <f t="shared" si="738"/>
        <v>0</v>
      </c>
      <c r="BQ936" s="301">
        <f t="shared" si="738"/>
        <v>0</v>
      </c>
      <c r="BR936" s="301">
        <f t="shared" ref="BR936:BX936" si="739">BR932+BR934+BR935</f>
        <v>0</v>
      </c>
      <c r="BS936" s="301">
        <f t="shared" si="739"/>
        <v>0</v>
      </c>
      <c r="BT936" s="301">
        <f t="shared" si="739"/>
        <v>0</v>
      </c>
      <c r="BU936" s="301">
        <f t="shared" si="739"/>
        <v>0</v>
      </c>
      <c r="BV936" s="301">
        <f t="shared" si="739"/>
        <v>0</v>
      </c>
      <c r="BW936" s="301">
        <f t="shared" si="739"/>
        <v>0</v>
      </c>
      <c r="BX936" s="301">
        <f t="shared" si="739"/>
        <v>0</v>
      </c>
      <c r="BY936" s="301">
        <f t="shared" ref="BY936:CJ936" si="740">BY932+BY934+BY935</f>
        <v>0</v>
      </c>
      <c r="BZ936" s="301">
        <f t="shared" si="740"/>
        <v>0</v>
      </c>
      <c r="CA936" s="301">
        <f t="shared" si="740"/>
        <v>0</v>
      </c>
      <c r="CB936" s="301">
        <f t="shared" si="740"/>
        <v>0</v>
      </c>
      <c r="CC936" s="301">
        <f t="shared" si="740"/>
        <v>0</v>
      </c>
      <c r="CD936" s="301">
        <f t="shared" si="740"/>
        <v>0</v>
      </c>
      <c r="CE936" s="301">
        <f t="shared" si="740"/>
        <v>0</v>
      </c>
      <c r="CF936" s="301">
        <f t="shared" si="740"/>
        <v>0</v>
      </c>
      <c r="CG936" s="301">
        <f t="shared" si="740"/>
        <v>0</v>
      </c>
      <c r="CH936" s="301">
        <f t="shared" si="740"/>
        <v>0</v>
      </c>
      <c r="CI936" s="301">
        <f t="shared" si="740"/>
        <v>0</v>
      </c>
      <c r="CJ936" s="301">
        <f t="shared" si="740"/>
        <v>0</v>
      </c>
      <c r="CK936" s="301"/>
      <c r="CL936" s="301"/>
      <c r="CM936" s="301"/>
      <c r="CN936" s="301"/>
      <c r="CO936" s="301"/>
      <c r="CP936" s="301"/>
      <c r="CQ936" s="301"/>
      <c r="CR936" s="301"/>
      <c r="CS936" s="301"/>
      <c r="CT936" s="301"/>
      <c r="CU936" s="301"/>
      <c r="CV936" s="301"/>
      <c r="CW936" s="301"/>
      <c r="CX936" s="301"/>
      <c r="CY936" s="301"/>
      <c r="CZ936" s="301"/>
      <c r="DA936" s="301"/>
      <c r="DB936" s="301"/>
      <c r="DC936" s="301"/>
      <c r="DD936" s="301"/>
      <c r="DE936" s="301"/>
      <c r="DF936" s="301"/>
      <c r="DG936" s="301"/>
      <c r="DH936" s="301"/>
      <c r="DI936" s="301"/>
      <c r="DJ936" s="301"/>
      <c r="DK936" s="301"/>
      <c r="DL936" s="301"/>
      <c r="DM936" s="301"/>
      <c r="DN936" s="301"/>
      <c r="DO936" s="301"/>
      <c r="DP936" s="301"/>
      <c r="DQ936" s="301"/>
      <c r="DR936" s="301"/>
      <c r="DS936" s="301"/>
      <c r="DT936" s="301"/>
    </row>
    <row r="937" spans="3:124" hidden="1" outlineLevel="1">
      <c r="C937" s="23" t="s">
        <v>311</v>
      </c>
      <c r="D937" s="349"/>
      <c r="E937" s="300"/>
      <c r="F937" s="301"/>
      <c r="G937" s="304"/>
      <c r="H937" s="284"/>
      <c r="I937" s="284"/>
      <c r="J937" s="284"/>
      <c r="K937" s="284"/>
      <c r="L937" s="284"/>
      <c r="M937" s="284"/>
      <c r="N937" s="284"/>
    </row>
    <row r="938" spans="3:124" hidden="1" outlineLevel="1">
      <c r="C938" s="232" t="s">
        <v>184</v>
      </c>
      <c r="D938" s="349"/>
      <c r="E938" s="300">
        <f>D942</f>
        <v>0</v>
      </c>
      <c r="F938" s="301">
        <f t="shared" ref="F938:BQ938" si="741">E942</f>
        <v>0</v>
      </c>
      <c r="G938" s="301">
        <f t="shared" si="741"/>
        <v>0</v>
      </c>
      <c r="H938" s="301">
        <f t="shared" si="741"/>
        <v>0</v>
      </c>
      <c r="I938" s="301">
        <f t="shared" si="741"/>
        <v>0</v>
      </c>
      <c r="J938" s="301">
        <f t="shared" si="741"/>
        <v>0</v>
      </c>
      <c r="K938" s="301">
        <f t="shared" si="741"/>
        <v>0</v>
      </c>
      <c r="L938" s="301">
        <f t="shared" si="741"/>
        <v>0</v>
      </c>
      <c r="M938" s="301">
        <f t="shared" si="741"/>
        <v>0</v>
      </c>
      <c r="N938" s="301">
        <f t="shared" si="741"/>
        <v>0</v>
      </c>
      <c r="O938" s="301">
        <f t="shared" si="741"/>
        <v>0</v>
      </c>
      <c r="P938" s="301">
        <f t="shared" si="741"/>
        <v>0</v>
      </c>
      <c r="Q938" s="301">
        <f t="shared" si="741"/>
        <v>0</v>
      </c>
      <c r="R938" s="301">
        <f t="shared" si="741"/>
        <v>0</v>
      </c>
      <c r="S938" s="301">
        <f t="shared" si="741"/>
        <v>0</v>
      </c>
      <c r="T938" s="301">
        <f t="shared" si="741"/>
        <v>0</v>
      </c>
      <c r="U938" s="301">
        <f t="shared" si="741"/>
        <v>0</v>
      </c>
      <c r="V938" s="301">
        <f t="shared" si="741"/>
        <v>0</v>
      </c>
      <c r="W938" s="301">
        <f t="shared" si="741"/>
        <v>0</v>
      </c>
      <c r="X938" s="301">
        <f t="shared" si="741"/>
        <v>0</v>
      </c>
      <c r="Y938" s="301">
        <f t="shared" si="741"/>
        <v>0</v>
      </c>
      <c r="Z938" s="301">
        <f t="shared" si="741"/>
        <v>0</v>
      </c>
      <c r="AA938" s="301">
        <f t="shared" si="741"/>
        <v>0</v>
      </c>
      <c r="AB938" s="301">
        <f t="shared" si="741"/>
        <v>0</v>
      </c>
      <c r="AC938" s="301">
        <f t="shared" si="741"/>
        <v>0</v>
      </c>
      <c r="AD938" s="301">
        <f t="shared" si="741"/>
        <v>0</v>
      </c>
      <c r="AE938" s="301">
        <f t="shared" si="741"/>
        <v>0</v>
      </c>
      <c r="AF938" s="301">
        <f t="shared" si="741"/>
        <v>0</v>
      </c>
      <c r="AG938" s="301">
        <f t="shared" si="741"/>
        <v>0</v>
      </c>
      <c r="AH938" s="301">
        <f t="shared" si="741"/>
        <v>0</v>
      </c>
      <c r="AI938" s="301">
        <f t="shared" si="741"/>
        <v>0</v>
      </c>
      <c r="AJ938" s="301">
        <f t="shared" si="741"/>
        <v>0</v>
      </c>
      <c r="AK938" s="301">
        <f t="shared" si="741"/>
        <v>0</v>
      </c>
      <c r="AL938" s="301">
        <f t="shared" si="741"/>
        <v>0</v>
      </c>
      <c r="AM938" s="301">
        <f t="shared" si="741"/>
        <v>0</v>
      </c>
      <c r="AN938" s="301">
        <f t="shared" si="741"/>
        <v>0</v>
      </c>
      <c r="AO938" s="301">
        <f t="shared" si="741"/>
        <v>0</v>
      </c>
      <c r="AP938" s="301">
        <f t="shared" si="741"/>
        <v>0</v>
      </c>
      <c r="AQ938" s="301">
        <f t="shared" si="741"/>
        <v>0</v>
      </c>
      <c r="AR938" s="301">
        <f t="shared" si="741"/>
        <v>0</v>
      </c>
      <c r="AS938" s="301">
        <f t="shared" si="741"/>
        <v>0</v>
      </c>
      <c r="AT938" s="301">
        <f t="shared" si="741"/>
        <v>0</v>
      </c>
      <c r="AU938" s="301">
        <f t="shared" si="741"/>
        <v>0</v>
      </c>
      <c r="AV938" s="301">
        <f t="shared" si="741"/>
        <v>0</v>
      </c>
      <c r="AW938" s="301">
        <f t="shared" si="741"/>
        <v>0</v>
      </c>
      <c r="AX938" s="301">
        <f t="shared" si="741"/>
        <v>0</v>
      </c>
      <c r="AY938" s="301">
        <f t="shared" si="741"/>
        <v>0</v>
      </c>
      <c r="AZ938" s="301">
        <f t="shared" si="741"/>
        <v>0</v>
      </c>
      <c r="BA938" s="301">
        <f t="shared" si="741"/>
        <v>0</v>
      </c>
      <c r="BB938" s="301">
        <f t="shared" si="741"/>
        <v>0</v>
      </c>
      <c r="BC938" s="301">
        <f t="shared" si="741"/>
        <v>0</v>
      </c>
      <c r="BD938" s="301">
        <f t="shared" si="741"/>
        <v>0</v>
      </c>
      <c r="BE938" s="301">
        <f t="shared" si="741"/>
        <v>0</v>
      </c>
      <c r="BF938" s="301">
        <f t="shared" si="741"/>
        <v>0</v>
      </c>
      <c r="BG938" s="301">
        <f t="shared" si="741"/>
        <v>0</v>
      </c>
      <c r="BH938" s="301">
        <f t="shared" si="741"/>
        <v>0</v>
      </c>
      <c r="BI938" s="301">
        <f t="shared" si="741"/>
        <v>0</v>
      </c>
      <c r="BJ938" s="301">
        <f t="shared" si="741"/>
        <v>0</v>
      </c>
      <c r="BK938" s="301">
        <f t="shared" si="741"/>
        <v>0</v>
      </c>
      <c r="BL938" s="301">
        <f t="shared" si="741"/>
        <v>0</v>
      </c>
      <c r="BM938" s="301">
        <f t="shared" si="741"/>
        <v>0</v>
      </c>
      <c r="BN938" s="301">
        <f t="shared" si="741"/>
        <v>0</v>
      </c>
      <c r="BO938" s="301">
        <f t="shared" si="741"/>
        <v>0</v>
      </c>
      <c r="BP938" s="301">
        <f t="shared" si="741"/>
        <v>0</v>
      </c>
      <c r="BQ938" s="301">
        <f t="shared" si="741"/>
        <v>0</v>
      </c>
      <c r="BR938" s="301">
        <f t="shared" ref="BR938:BX938" si="742">BQ942</f>
        <v>0</v>
      </c>
      <c r="BS938" s="301">
        <f t="shared" si="742"/>
        <v>0</v>
      </c>
      <c r="BT938" s="301">
        <f t="shared" si="742"/>
        <v>0</v>
      </c>
      <c r="BU938" s="301">
        <f t="shared" si="742"/>
        <v>0</v>
      </c>
      <c r="BV938" s="301">
        <f t="shared" si="742"/>
        <v>0</v>
      </c>
      <c r="BW938" s="301">
        <f t="shared" si="742"/>
        <v>0</v>
      </c>
      <c r="BX938" s="301">
        <f t="shared" si="742"/>
        <v>0</v>
      </c>
      <c r="BY938" s="301">
        <f t="shared" ref="BY938" si="743">BX942</f>
        <v>0</v>
      </c>
      <c r="BZ938" s="301">
        <f t="shared" ref="BZ938" si="744">BY942</f>
        <v>0</v>
      </c>
      <c r="CA938" s="301">
        <f t="shared" ref="CA938" si="745">BZ942</f>
        <v>0</v>
      </c>
      <c r="CB938" s="301">
        <f t="shared" ref="CB938" si="746">CA942</f>
        <v>0</v>
      </c>
      <c r="CC938" s="301">
        <f t="shared" ref="CC938" si="747">CB942</f>
        <v>0</v>
      </c>
      <c r="CD938" s="301">
        <f t="shared" ref="CD938" si="748">CC942</f>
        <v>0</v>
      </c>
      <c r="CE938" s="301">
        <f t="shared" ref="CE938" si="749">CD942</f>
        <v>0</v>
      </c>
      <c r="CF938" s="301">
        <f t="shared" ref="CF938" si="750">CE942</f>
        <v>0</v>
      </c>
      <c r="CG938" s="301">
        <f t="shared" ref="CG938" si="751">CF942</f>
        <v>0</v>
      </c>
      <c r="CH938" s="301">
        <f t="shared" ref="CH938" si="752">CG942</f>
        <v>0</v>
      </c>
      <c r="CI938" s="301">
        <f t="shared" ref="CI938" si="753">CH942</f>
        <v>0</v>
      </c>
      <c r="CJ938" s="301">
        <f t="shared" ref="CJ938" si="754">CI942</f>
        <v>0</v>
      </c>
      <c r="CK938" s="301"/>
      <c r="CL938" s="301"/>
      <c r="CM938" s="301"/>
      <c r="CN938" s="301"/>
      <c r="CO938" s="301"/>
      <c r="CP938" s="301"/>
      <c r="CQ938" s="301"/>
      <c r="CR938" s="301"/>
      <c r="CS938" s="301"/>
      <c r="CT938" s="301"/>
      <c r="CU938" s="301"/>
      <c r="CV938" s="301"/>
      <c r="CW938" s="301"/>
      <c r="CX938" s="301"/>
      <c r="CY938" s="301"/>
      <c r="CZ938" s="301"/>
      <c r="DA938" s="301"/>
      <c r="DB938" s="301"/>
      <c r="DC938" s="301"/>
      <c r="DD938" s="301"/>
      <c r="DE938" s="301"/>
      <c r="DF938" s="301"/>
      <c r="DG938" s="301"/>
      <c r="DH938" s="301"/>
      <c r="DI938" s="301"/>
      <c r="DJ938" s="301"/>
      <c r="DK938" s="301"/>
      <c r="DL938" s="301"/>
      <c r="DM938" s="301"/>
      <c r="DN938" s="301"/>
      <c r="DO938" s="301"/>
      <c r="DP938" s="301"/>
      <c r="DQ938" s="301"/>
      <c r="DR938" s="301"/>
      <c r="DS938" s="301"/>
      <c r="DT938" s="301"/>
    </row>
    <row r="939" spans="3:124" hidden="1" outlineLevel="1">
      <c r="C939" s="232" t="s">
        <v>314</v>
      </c>
      <c r="D939" s="349"/>
      <c r="E939" s="341">
        <f>-IF(E927&lt;=$D$295,$M$288,IPMT($D$293/12,E927-$D$295,$D$294*12,-$D$290))*(E938&lt;&gt;0)</f>
        <v>0</v>
      </c>
      <c r="F939" s="301">
        <f t="shared" ref="F939:BQ939" si="755">-IF(F927&lt;=$D$295,$M$288,IPMT($D$293/12,F927-$D$295,$D$294*12,-$D$290))*(F938&lt;&gt;0)</f>
        <v>0</v>
      </c>
      <c r="G939" s="301">
        <f t="shared" si="755"/>
        <v>0</v>
      </c>
      <c r="H939" s="301">
        <f t="shared" si="755"/>
        <v>0</v>
      </c>
      <c r="I939" s="301">
        <f t="shared" si="755"/>
        <v>0</v>
      </c>
      <c r="J939" s="301">
        <f t="shared" si="755"/>
        <v>0</v>
      </c>
      <c r="K939" s="301">
        <f t="shared" si="755"/>
        <v>0</v>
      </c>
      <c r="L939" s="301">
        <f t="shared" si="755"/>
        <v>0</v>
      </c>
      <c r="M939" s="301">
        <f t="shared" si="755"/>
        <v>0</v>
      </c>
      <c r="N939" s="301">
        <f t="shared" si="755"/>
        <v>0</v>
      </c>
      <c r="O939" s="301">
        <f t="shared" si="755"/>
        <v>0</v>
      </c>
      <c r="P939" s="301">
        <f t="shared" si="755"/>
        <v>0</v>
      </c>
      <c r="Q939" s="301">
        <f t="shared" si="755"/>
        <v>0</v>
      </c>
      <c r="R939" s="301">
        <f t="shared" si="755"/>
        <v>0</v>
      </c>
      <c r="S939" s="301">
        <f t="shared" si="755"/>
        <v>0</v>
      </c>
      <c r="T939" s="301">
        <f t="shared" si="755"/>
        <v>0</v>
      </c>
      <c r="U939" s="301">
        <f t="shared" si="755"/>
        <v>0</v>
      </c>
      <c r="V939" s="301">
        <f t="shared" si="755"/>
        <v>0</v>
      </c>
      <c r="W939" s="301">
        <f t="shared" si="755"/>
        <v>0</v>
      </c>
      <c r="X939" s="301">
        <f t="shared" si="755"/>
        <v>0</v>
      </c>
      <c r="Y939" s="301">
        <f t="shared" si="755"/>
        <v>0</v>
      </c>
      <c r="Z939" s="301">
        <f t="shared" si="755"/>
        <v>0</v>
      </c>
      <c r="AA939" s="301">
        <f t="shared" si="755"/>
        <v>0</v>
      </c>
      <c r="AB939" s="301">
        <f t="shared" si="755"/>
        <v>0</v>
      </c>
      <c r="AC939" s="301">
        <f t="shared" si="755"/>
        <v>0</v>
      </c>
      <c r="AD939" s="301">
        <f t="shared" si="755"/>
        <v>0</v>
      </c>
      <c r="AE939" s="301">
        <f t="shared" si="755"/>
        <v>0</v>
      </c>
      <c r="AF939" s="301">
        <f t="shared" si="755"/>
        <v>0</v>
      </c>
      <c r="AG939" s="301">
        <f t="shared" si="755"/>
        <v>0</v>
      </c>
      <c r="AH939" s="301">
        <f t="shared" si="755"/>
        <v>0</v>
      </c>
      <c r="AI939" s="301">
        <f t="shared" si="755"/>
        <v>0</v>
      </c>
      <c r="AJ939" s="301">
        <f t="shared" si="755"/>
        <v>0</v>
      </c>
      <c r="AK939" s="301">
        <f t="shared" si="755"/>
        <v>0</v>
      </c>
      <c r="AL939" s="301">
        <f t="shared" si="755"/>
        <v>0</v>
      </c>
      <c r="AM939" s="301">
        <f t="shared" si="755"/>
        <v>0</v>
      </c>
      <c r="AN939" s="301">
        <f t="shared" si="755"/>
        <v>0</v>
      </c>
      <c r="AO939" s="301">
        <f t="shared" si="755"/>
        <v>0</v>
      </c>
      <c r="AP939" s="301">
        <f t="shared" si="755"/>
        <v>0</v>
      </c>
      <c r="AQ939" s="301">
        <f t="shared" si="755"/>
        <v>0</v>
      </c>
      <c r="AR939" s="301">
        <f t="shared" si="755"/>
        <v>0</v>
      </c>
      <c r="AS939" s="301">
        <f t="shared" si="755"/>
        <v>0</v>
      </c>
      <c r="AT939" s="301">
        <f t="shared" si="755"/>
        <v>0</v>
      </c>
      <c r="AU939" s="301">
        <f t="shared" si="755"/>
        <v>0</v>
      </c>
      <c r="AV939" s="301">
        <f t="shared" si="755"/>
        <v>0</v>
      </c>
      <c r="AW939" s="301">
        <f t="shared" si="755"/>
        <v>0</v>
      </c>
      <c r="AX939" s="301">
        <f t="shared" si="755"/>
        <v>0</v>
      </c>
      <c r="AY939" s="301">
        <f t="shared" si="755"/>
        <v>0</v>
      </c>
      <c r="AZ939" s="301">
        <f t="shared" si="755"/>
        <v>0</v>
      </c>
      <c r="BA939" s="301">
        <f t="shared" si="755"/>
        <v>0</v>
      </c>
      <c r="BB939" s="301">
        <f t="shared" si="755"/>
        <v>0</v>
      </c>
      <c r="BC939" s="301">
        <f t="shared" si="755"/>
        <v>0</v>
      </c>
      <c r="BD939" s="301">
        <f t="shared" si="755"/>
        <v>0</v>
      </c>
      <c r="BE939" s="301">
        <f t="shared" si="755"/>
        <v>0</v>
      </c>
      <c r="BF939" s="301">
        <f t="shared" si="755"/>
        <v>0</v>
      </c>
      <c r="BG939" s="301">
        <f t="shared" si="755"/>
        <v>0</v>
      </c>
      <c r="BH939" s="301">
        <f t="shared" si="755"/>
        <v>0</v>
      </c>
      <c r="BI939" s="301">
        <f t="shared" si="755"/>
        <v>0</v>
      </c>
      <c r="BJ939" s="301">
        <f t="shared" si="755"/>
        <v>0</v>
      </c>
      <c r="BK939" s="301">
        <f t="shared" si="755"/>
        <v>0</v>
      </c>
      <c r="BL939" s="301">
        <f t="shared" si="755"/>
        <v>0</v>
      </c>
      <c r="BM939" s="301">
        <f t="shared" si="755"/>
        <v>0</v>
      </c>
      <c r="BN939" s="301">
        <f t="shared" si="755"/>
        <v>0</v>
      </c>
      <c r="BO939" s="301">
        <f t="shared" si="755"/>
        <v>0</v>
      </c>
      <c r="BP939" s="301">
        <f t="shared" si="755"/>
        <v>0</v>
      </c>
      <c r="BQ939" s="301">
        <f t="shared" si="755"/>
        <v>0</v>
      </c>
      <c r="BR939" s="301">
        <f t="shared" ref="BR939:BX939" si="756">-IF(BR927&lt;=$D$295,$M$288,IPMT($D$293/12,BR927-$D$295,$D$294*12,-$D$290))*(BR938&lt;&gt;0)</f>
        <v>0</v>
      </c>
      <c r="BS939" s="301">
        <f t="shared" si="756"/>
        <v>0</v>
      </c>
      <c r="BT939" s="301">
        <f t="shared" si="756"/>
        <v>0</v>
      </c>
      <c r="BU939" s="301">
        <f t="shared" si="756"/>
        <v>0</v>
      </c>
      <c r="BV939" s="301">
        <f t="shared" si="756"/>
        <v>0</v>
      </c>
      <c r="BW939" s="301">
        <f t="shared" si="756"/>
        <v>0</v>
      </c>
      <c r="BX939" s="301">
        <f t="shared" si="756"/>
        <v>0</v>
      </c>
      <c r="BY939" s="301">
        <f t="shared" ref="BY939:CJ939" si="757">-IF(BY927&lt;=$D$295,$M$288,IPMT($D$293/12,BY927-$D$295,$D$294*12,-$D$290))*(BY938&lt;&gt;0)</f>
        <v>0</v>
      </c>
      <c r="BZ939" s="301">
        <f t="shared" si="757"/>
        <v>0</v>
      </c>
      <c r="CA939" s="301">
        <f t="shared" si="757"/>
        <v>0</v>
      </c>
      <c r="CB939" s="301">
        <f t="shared" si="757"/>
        <v>0</v>
      </c>
      <c r="CC939" s="301">
        <f t="shared" si="757"/>
        <v>0</v>
      </c>
      <c r="CD939" s="301">
        <f t="shared" si="757"/>
        <v>0</v>
      </c>
      <c r="CE939" s="301">
        <f t="shared" si="757"/>
        <v>0</v>
      </c>
      <c r="CF939" s="301">
        <f t="shared" si="757"/>
        <v>0</v>
      </c>
      <c r="CG939" s="301">
        <f t="shared" si="757"/>
        <v>0</v>
      </c>
      <c r="CH939" s="301">
        <f t="shared" si="757"/>
        <v>0</v>
      </c>
      <c r="CI939" s="301">
        <f t="shared" si="757"/>
        <v>0</v>
      </c>
      <c r="CJ939" s="301">
        <f t="shared" si="757"/>
        <v>0</v>
      </c>
      <c r="CK939" s="301"/>
      <c r="CL939" s="301"/>
      <c r="CM939" s="301"/>
      <c r="CN939" s="301"/>
      <c r="CO939" s="301"/>
      <c r="CP939" s="301"/>
      <c r="CQ939" s="301"/>
      <c r="CR939" s="301"/>
      <c r="CS939" s="301"/>
      <c r="CT939" s="301"/>
      <c r="CU939" s="301"/>
      <c r="CV939" s="301"/>
      <c r="CW939" s="301"/>
      <c r="CX939" s="301"/>
      <c r="CY939" s="301"/>
      <c r="CZ939" s="301"/>
      <c r="DA939" s="301"/>
      <c r="DB939" s="301"/>
      <c r="DC939" s="301"/>
      <c r="DD939" s="301"/>
      <c r="DE939" s="301"/>
      <c r="DF939" s="301"/>
      <c r="DG939" s="301"/>
      <c r="DH939" s="301"/>
      <c r="DI939" s="301"/>
      <c r="DJ939" s="301"/>
      <c r="DK939" s="301"/>
      <c r="DL939" s="301"/>
      <c r="DM939" s="301"/>
      <c r="DN939" s="301"/>
      <c r="DO939" s="301"/>
      <c r="DP939" s="301"/>
      <c r="DQ939" s="301"/>
      <c r="DR939" s="301"/>
      <c r="DS939" s="301"/>
      <c r="DT939" s="301"/>
    </row>
    <row r="940" spans="3:124" hidden="1" outlineLevel="1">
      <c r="C940" s="232" t="s">
        <v>315</v>
      </c>
      <c r="D940" s="349"/>
      <c r="E940" s="341">
        <f t="shared" ref="E940:AJ940" si="758">-IF(E927&lt;=$D$295,0,PPMT($D$293/12,E927-$D$295,$D$294*12,-$D$290))*(E938&lt;&gt;0)</f>
        <v>0</v>
      </c>
      <c r="F940" s="342">
        <f t="shared" si="758"/>
        <v>0</v>
      </c>
      <c r="G940" s="342">
        <f t="shared" si="758"/>
        <v>0</v>
      </c>
      <c r="H940" s="342">
        <f t="shared" si="758"/>
        <v>0</v>
      </c>
      <c r="I940" s="342">
        <f t="shared" si="758"/>
        <v>0</v>
      </c>
      <c r="J940" s="342">
        <f t="shared" si="758"/>
        <v>0</v>
      </c>
      <c r="K940" s="342">
        <f t="shared" si="758"/>
        <v>0</v>
      </c>
      <c r="L940" s="342">
        <f t="shared" si="758"/>
        <v>0</v>
      </c>
      <c r="M940" s="342">
        <f t="shared" si="758"/>
        <v>0</v>
      </c>
      <c r="N940" s="342">
        <f t="shared" si="758"/>
        <v>0</v>
      </c>
      <c r="O940" s="342">
        <f t="shared" si="758"/>
        <v>0</v>
      </c>
      <c r="P940" s="342">
        <f t="shared" si="758"/>
        <v>0</v>
      </c>
      <c r="Q940" s="342">
        <f t="shared" si="758"/>
        <v>0</v>
      </c>
      <c r="R940" s="342">
        <f t="shared" si="758"/>
        <v>0</v>
      </c>
      <c r="S940" s="342">
        <f t="shared" si="758"/>
        <v>0</v>
      </c>
      <c r="T940" s="342">
        <f t="shared" si="758"/>
        <v>0</v>
      </c>
      <c r="U940" s="342">
        <f t="shared" si="758"/>
        <v>0</v>
      </c>
      <c r="V940" s="342">
        <f t="shared" si="758"/>
        <v>0</v>
      </c>
      <c r="W940" s="342">
        <f t="shared" si="758"/>
        <v>0</v>
      </c>
      <c r="X940" s="342">
        <f t="shared" si="758"/>
        <v>0</v>
      </c>
      <c r="Y940" s="342">
        <f t="shared" si="758"/>
        <v>0</v>
      </c>
      <c r="Z940" s="342">
        <f t="shared" si="758"/>
        <v>0</v>
      </c>
      <c r="AA940" s="342">
        <f t="shared" si="758"/>
        <v>0</v>
      </c>
      <c r="AB940" s="342">
        <f t="shared" si="758"/>
        <v>0</v>
      </c>
      <c r="AC940" s="342">
        <f t="shared" si="758"/>
        <v>0</v>
      </c>
      <c r="AD940" s="342">
        <f t="shared" si="758"/>
        <v>0</v>
      </c>
      <c r="AE940" s="342">
        <f t="shared" si="758"/>
        <v>0</v>
      </c>
      <c r="AF940" s="342">
        <f t="shared" si="758"/>
        <v>0</v>
      </c>
      <c r="AG940" s="342">
        <f t="shared" si="758"/>
        <v>0</v>
      </c>
      <c r="AH940" s="342">
        <f t="shared" si="758"/>
        <v>0</v>
      </c>
      <c r="AI940" s="342">
        <f t="shared" si="758"/>
        <v>0</v>
      </c>
      <c r="AJ940" s="342">
        <f t="shared" si="758"/>
        <v>0</v>
      </c>
      <c r="AK940" s="342">
        <f t="shared" ref="AK940:BP940" si="759">-IF(AK927&lt;=$D$295,0,PPMT($D$293/12,AK927-$D$295,$D$294*12,-$D$290))*(AK938&lt;&gt;0)</f>
        <v>0</v>
      </c>
      <c r="AL940" s="342">
        <f t="shared" si="759"/>
        <v>0</v>
      </c>
      <c r="AM940" s="342">
        <f t="shared" si="759"/>
        <v>0</v>
      </c>
      <c r="AN940" s="342">
        <f t="shared" si="759"/>
        <v>0</v>
      </c>
      <c r="AO940" s="342">
        <f t="shared" si="759"/>
        <v>0</v>
      </c>
      <c r="AP940" s="342">
        <f t="shared" si="759"/>
        <v>0</v>
      </c>
      <c r="AQ940" s="342">
        <f t="shared" si="759"/>
        <v>0</v>
      </c>
      <c r="AR940" s="342">
        <f t="shared" si="759"/>
        <v>0</v>
      </c>
      <c r="AS940" s="342">
        <f t="shared" si="759"/>
        <v>0</v>
      </c>
      <c r="AT940" s="342">
        <f t="shared" si="759"/>
        <v>0</v>
      </c>
      <c r="AU940" s="342">
        <f t="shared" si="759"/>
        <v>0</v>
      </c>
      <c r="AV940" s="342">
        <f t="shared" si="759"/>
        <v>0</v>
      </c>
      <c r="AW940" s="342">
        <f t="shared" si="759"/>
        <v>0</v>
      </c>
      <c r="AX940" s="342">
        <f t="shared" si="759"/>
        <v>0</v>
      </c>
      <c r="AY940" s="342">
        <f t="shared" si="759"/>
        <v>0</v>
      </c>
      <c r="AZ940" s="342">
        <f t="shared" si="759"/>
        <v>0</v>
      </c>
      <c r="BA940" s="342">
        <f t="shared" si="759"/>
        <v>0</v>
      </c>
      <c r="BB940" s="342">
        <f t="shared" si="759"/>
        <v>0</v>
      </c>
      <c r="BC940" s="342">
        <f t="shared" si="759"/>
        <v>0</v>
      </c>
      <c r="BD940" s="342">
        <f t="shared" si="759"/>
        <v>0</v>
      </c>
      <c r="BE940" s="342">
        <f t="shared" si="759"/>
        <v>0</v>
      </c>
      <c r="BF940" s="342">
        <f t="shared" si="759"/>
        <v>0</v>
      </c>
      <c r="BG940" s="342">
        <f t="shared" si="759"/>
        <v>0</v>
      </c>
      <c r="BH940" s="342">
        <f t="shared" si="759"/>
        <v>0</v>
      </c>
      <c r="BI940" s="342">
        <f t="shared" si="759"/>
        <v>0</v>
      </c>
      <c r="BJ940" s="342">
        <f t="shared" si="759"/>
        <v>0</v>
      </c>
      <c r="BK940" s="342">
        <f t="shared" si="759"/>
        <v>0</v>
      </c>
      <c r="BL940" s="342">
        <f t="shared" si="759"/>
        <v>0</v>
      </c>
      <c r="BM940" s="342">
        <f t="shared" si="759"/>
        <v>0</v>
      </c>
      <c r="BN940" s="342">
        <f t="shared" si="759"/>
        <v>0</v>
      </c>
      <c r="BO940" s="342">
        <f t="shared" si="759"/>
        <v>0</v>
      </c>
      <c r="BP940" s="342">
        <f t="shared" si="759"/>
        <v>0</v>
      </c>
      <c r="BQ940" s="342">
        <f t="shared" ref="BQ940:BX940" si="760">-IF(BQ927&lt;=$D$295,0,PPMT($D$293/12,BQ927-$D$295,$D$294*12,-$D$290))*(BQ938&lt;&gt;0)</f>
        <v>0</v>
      </c>
      <c r="BR940" s="342">
        <f t="shared" si="760"/>
        <v>0</v>
      </c>
      <c r="BS940" s="342">
        <f t="shared" si="760"/>
        <v>0</v>
      </c>
      <c r="BT940" s="342">
        <f t="shared" si="760"/>
        <v>0</v>
      </c>
      <c r="BU940" s="342">
        <f t="shared" si="760"/>
        <v>0</v>
      </c>
      <c r="BV940" s="342">
        <f t="shared" si="760"/>
        <v>0</v>
      </c>
      <c r="BW940" s="342">
        <f t="shared" si="760"/>
        <v>0</v>
      </c>
      <c r="BX940" s="342">
        <f t="shared" si="760"/>
        <v>0</v>
      </c>
      <c r="BY940" s="342">
        <f t="shared" ref="BY940:CJ940" si="761">-IF(BY927&lt;=$D$295,0,PPMT($D$293/12,BY927-$D$295,$D$294*12,-$D$290))*(BY938&lt;&gt;0)</f>
        <v>0</v>
      </c>
      <c r="BZ940" s="342">
        <f t="shared" si="761"/>
        <v>0</v>
      </c>
      <c r="CA940" s="342">
        <f t="shared" si="761"/>
        <v>0</v>
      </c>
      <c r="CB940" s="342">
        <f t="shared" si="761"/>
        <v>0</v>
      </c>
      <c r="CC940" s="342">
        <f t="shared" si="761"/>
        <v>0</v>
      </c>
      <c r="CD940" s="342">
        <f t="shared" si="761"/>
        <v>0</v>
      </c>
      <c r="CE940" s="342">
        <f t="shared" si="761"/>
        <v>0</v>
      </c>
      <c r="CF940" s="342">
        <f t="shared" si="761"/>
        <v>0</v>
      </c>
      <c r="CG940" s="342">
        <f t="shared" si="761"/>
        <v>0</v>
      </c>
      <c r="CH940" s="342">
        <f t="shared" si="761"/>
        <v>0</v>
      </c>
      <c r="CI940" s="342">
        <f t="shared" si="761"/>
        <v>0</v>
      </c>
      <c r="CJ940" s="342">
        <f t="shared" si="761"/>
        <v>0</v>
      </c>
      <c r="CK940" s="342"/>
      <c r="CL940" s="342"/>
      <c r="CM940" s="342"/>
      <c r="CN940" s="342"/>
      <c r="CO940" s="342"/>
      <c r="CP940" s="342"/>
      <c r="CQ940" s="342"/>
      <c r="CR940" s="342"/>
      <c r="CS940" s="342"/>
      <c r="CT940" s="342"/>
      <c r="CU940" s="342"/>
      <c r="CV940" s="342"/>
      <c r="CW940" s="342"/>
      <c r="CX940" s="342"/>
      <c r="CY940" s="342"/>
      <c r="CZ940" s="342"/>
      <c r="DA940" s="342"/>
      <c r="DB940" s="342"/>
      <c r="DC940" s="342"/>
      <c r="DD940" s="342"/>
      <c r="DE940" s="342"/>
      <c r="DF940" s="342"/>
      <c r="DG940" s="342"/>
      <c r="DH940" s="342"/>
      <c r="DI940" s="342"/>
      <c r="DJ940" s="342"/>
      <c r="DK940" s="342"/>
      <c r="DL940" s="342"/>
      <c r="DM940" s="342"/>
      <c r="DN940" s="342"/>
      <c r="DO940" s="342"/>
      <c r="DP940" s="342"/>
      <c r="DQ940" s="342"/>
      <c r="DR940" s="342"/>
      <c r="DS940" s="342"/>
      <c r="DT940" s="342"/>
    </row>
    <row r="941" spans="3:124" hidden="1" outlineLevel="1">
      <c r="C941" s="232" t="s">
        <v>318</v>
      </c>
      <c r="D941" s="349"/>
      <c r="E941" s="300">
        <f t="shared" ref="E941:AJ941" si="762">IF(E927=$D$308,-E938-E940,0)</f>
        <v>0</v>
      </c>
      <c r="F941" s="301">
        <f t="shared" si="762"/>
        <v>0</v>
      </c>
      <c r="G941" s="301">
        <f t="shared" si="762"/>
        <v>0</v>
      </c>
      <c r="H941" s="301">
        <f t="shared" si="762"/>
        <v>0</v>
      </c>
      <c r="I941" s="301">
        <f t="shared" si="762"/>
        <v>0</v>
      </c>
      <c r="J941" s="301">
        <f t="shared" si="762"/>
        <v>0</v>
      </c>
      <c r="K941" s="301">
        <f t="shared" si="762"/>
        <v>0</v>
      </c>
      <c r="L941" s="301">
        <f t="shared" si="762"/>
        <v>0</v>
      </c>
      <c r="M941" s="301">
        <f t="shared" si="762"/>
        <v>0</v>
      </c>
      <c r="N941" s="301">
        <f t="shared" si="762"/>
        <v>0</v>
      </c>
      <c r="O941" s="301">
        <f t="shared" si="762"/>
        <v>0</v>
      </c>
      <c r="P941" s="301">
        <f t="shared" si="762"/>
        <v>0</v>
      </c>
      <c r="Q941" s="301">
        <f t="shared" si="762"/>
        <v>0</v>
      </c>
      <c r="R941" s="301">
        <f t="shared" si="762"/>
        <v>0</v>
      </c>
      <c r="S941" s="301">
        <f t="shared" si="762"/>
        <v>0</v>
      </c>
      <c r="T941" s="301">
        <f t="shared" si="762"/>
        <v>0</v>
      </c>
      <c r="U941" s="301">
        <f t="shared" si="762"/>
        <v>0</v>
      </c>
      <c r="V941" s="301">
        <f t="shared" si="762"/>
        <v>0</v>
      </c>
      <c r="W941" s="301">
        <f t="shared" si="762"/>
        <v>0</v>
      </c>
      <c r="X941" s="301">
        <f t="shared" si="762"/>
        <v>0</v>
      </c>
      <c r="Y941" s="301">
        <f t="shared" si="762"/>
        <v>0</v>
      </c>
      <c r="Z941" s="301">
        <f t="shared" si="762"/>
        <v>0</v>
      </c>
      <c r="AA941" s="301">
        <f t="shared" si="762"/>
        <v>0</v>
      </c>
      <c r="AB941" s="301">
        <f t="shared" si="762"/>
        <v>0</v>
      </c>
      <c r="AC941" s="301">
        <f t="shared" si="762"/>
        <v>0</v>
      </c>
      <c r="AD941" s="301">
        <f t="shared" si="762"/>
        <v>0</v>
      </c>
      <c r="AE941" s="301">
        <f t="shared" si="762"/>
        <v>0</v>
      </c>
      <c r="AF941" s="301">
        <f t="shared" si="762"/>
        <v>0</v>
      </c>
      <c r="AG941" s="301">
        <f t="shared" si="762"/>
        <v>0</v>
      </c>
      <c r="AH941" s="301">
        <f t="shared" si="762"/>
        <v>0</v>
      </c>
      <c r="AI941" s="301">
        <f t="shared" si="762"/>
        <v>0</v>
      </c>
      <c r="AJ941" s="301">
        <f t="shared" si="762"/>
        <v>0</v>
      </c>
      <c r="AK941" s="301">
        <f t="shared" ref="AK941:BP941" si="763">IF(AK927=$D$308,-AK938-AK940,0)</f>
        <v>0</v>
      </c>
      <c r="AL941" s="301">
        <f t="shared" si="763"/>
        <v>0</v>
      </c>
      <c r="AM941" s="301">
        <f t="shared" si="763"/>
        <v>0</v>
      </c>
      <c r="AN941" s="301">
        <f t="shared" si="763"/>
        <v>0</v>
      </c>
      <c r="AO941" s="301">
        <f t="shared" si="763"/>
        <v>0</v>
      </c>
      <c r="AP941" s="301">
        <f t="shared" si="763"/>
        <v>0</v>
      </c>
      <c r="AQ941" s="301">
        <f t="shared" si="763"/>
        <v>0</v>
      </c>
      <c r="AR941" s="301">
        <f t="shared" si="763"/>
        <v>0</v>
      </c>
      <c r="AS941" s="301">
        <f t="shared" si="763"/>
        <v>0</v>
      </c>
      <c r="AT941" s="301">
        <f t="shared" si="763"/>
        <v>0</v>
      </c>
      <c r="AU941" s="301">
        <f t="shared" si="763"/>
        <v>0</v>
      </c>
      <c r="AV941" s="301">
        <f t="shared" si="763"/>
        <v>0</v>
      </c>
      <c r="AW941" s="301">
        <f t="shared" si="763"/>
        <v>0</v>
      </c>
      <c r="AX941" s="301">
        <f t="shared" si="763"/>
        <v>0</v>
      </c>
      <c r="AY941" s="301">
        <f t="shared" si="763"/>
        <v>0</v>
      </c>
      <c r="AZ941" s="301">
        <f t="shared" si="763"/>
        <v>0</v>
      </c>
      <c r="BA941" s="301">
        <f t="shared" si="763"/>
        <v>0</v>
      </c>
      <c r="BB941" s="301">
        <f t="shared" si="763"/>
        <v>0</v>
      </c>
      <c r="BC941" s="301">
        <f t="shared" si="763"/>
        <v>0</v>
      </c>
      <c r="BD941" s="301">
        <f t="shared" si="763"/>
        <v>0</v>
      </c>
      <c r="BE941" s="301">
        <f t="shared" si="763"/>
        <v>0</v>
      </c>
      <c r="BF941" s="301">
        <f t="shared" si="763"/>
        <v>0</v>
      </c>
      <c r="BG941" s="301">
        <f t="shared" si="763"/>
        <v>0</v>
      </c>
      <c r="BH941" s="301">
        <f t="shared" si="763"/>
        <v>0</v>
      </c>
      <c r="BI941" s="301">
        <f t="shared" si="763"/>
        <v>0</v>
      </c>
      <c r="BJ941" s="301">
        <f t="shared" si="763"/>
        <v>0</v>
      </c>
      <c r="BK941" s="301">
        <f t="shared" si="763"/>
        <v>0</v>
      </c>
      <c r="BL941" s="301">
        <f t="shared" si="763"/>
        <v>0</v>
      </c>
      <c r="BM941" s="301">
        <f t="shared" si="763"/>
        <v>0</v>
      </c>
      <c r="BN941" s="301">
        <f t="shared" si="763"/>
        <v>0</v>
      </c>
      <c r="BO941" s="301">
        <f t="shared" si="763"/>
        <v>0</v>
      </c>
      <c r="BP941" s="301">
        <f t="shared" si="763"/>
        <v>0</v>
      </c>
      <c r="BQ941" s="301">
        <f t="shared" ref="BQ941:BX941" si="764">IF(BQ927=$D$308,-BQ938-BQ940,0)</f>
        <v>0</v>
      </c>
      <c r="BR941" s="301">
        <f t="shared" si="764"/>
        <v>0</v>
      </c>
      <c r="BS941" s="301">
        <f t="shared" si="764"/>
        <v>0</v>
      </c>
      <c r="BT941" s="301">
        <f t="shared" si="764"/>
        <v>0</v>
      </c>
      <c r="BU941" s="301">
        <f t="shared" si="764"/>
        <v>0</v>
      </c>
      <c r="BV941" s="301">
        <f t="shared" si="764"/>
        <v>0</v>
      </c>
      <c r="BW941" s="301">
        <f t="shared" si="764"/>
        <v>0</v>
      </c>
      <c r="BX941" s="301">
        <f t="shared" si="764"/>
        <v>0</v>
      </c>
      <c r="BY941" s="301">
        <f t="shared" ref="BY941:CJ941" si="765">IF(BY927=$D$308,-BY938-BY940,0)</f>
        <v>0</v>
      </c>
      <c r="BZ941" s="301">
        <f t="shared" si="765"/>
        <v>0</v>
      </c>
      <c r="CA941" s="301">
        <f t="shared" si="765"/>
        <v>0</v>
      </c>
      <c r="CB941" s="301">
        <f t="shared" si="765"/>
        <v>0</v>
      </c>
      <c r="CC941" s="301">
        <f t="shared" si="765"/>
        <v>0</v>
      </c>
      <c r="CD941" s="301">
        <f t="shared" si="765"/>
        <v>0</v>
      </c>
      <c r="CE941" s="301">
        <f t="shared" si="765"/>
        <v>0</v>
      </c>
      <c r="CF941" s="301">
        <f t="shared" si="765"/>
        <v>0</v>
      </c>
      <c r="CG941" s="301">
        <f t="shared" si="765"/>
        <v>0</v>
      </c>
      <c r="CH941" s="301">
        <f t="shared" si="765"/>
        <v>0</v>
      </c>
      <c r="CI941" s="301">
        <f t="shared" si="765"/>
        <v>0</v>
      </c>
      <c r="CJ941" s="301">
        <f t="shared" si="765"/>
        <v>0</v>
      </c>
      <c r="CK941" s="301"/>
      <c r="CL941" s="301"/>
      <c r="CM941" s="301"/>
      <c r="CN941" s="301"/>
      <c r="CO941" s="301"/>
      <c r="CP941" s="301"/>
      <c r="CQ941" s="301"/>
      <c r="CR941" s="301"/>
      <c r="CS941" s="301"/>
      <c r="CT941" s="301"/>
      <c r="CU941" s="301"/>
      <c r="CV941" s="301"/>
      <c r="CW941" s="301"/>
      <c r="CX941" s="301"/>
      <c r="CY941" s="301"/>
      <c r="CZ941" s="301"/>
      <c r="DA941" s="301"/>
      <c r="DB941" s="301"/>
      <c r="DC941" s="301"/>
      <c r="DD941" s="301"/>
      <c r="DE941" s="301"/>
      <c r="DF941" s="301"/>
      <c r="DG941" s="301"/>
      <c r="DH941" s="301"/>
      <c r="DI941" s="301"/>
      <c r="DJ941" s="301"/>
      <c r="DK941" s="301"/>
      <c r="DL941" s="301"/>
      <c r="DM941" s="301"/>
      <c r="DN941" s="301"/>
      <c r="DO941" s="301"/>
      <c r="DP941" s="301"/>
      <c r="DQ941" s="301"/>
      <c r="DR941" s="301"/>
      <c r="DS941" s="301"/>
      <c r="DT941" s="301"/>
    </row>
    <row r="942" spans="3:124" hidden="1" outlineLevel="1">
      <c r="C942" s="232" t="s">
        <v>186</v>
      </c>
      <c r="D942" s="349">
        <f>D290</f>
        <v>0</v>
      </c>
      <c r="E942" s="300">
        <f>E938+E940+E941</f>
        <v>0</v>
      </c>
      <c r="F942" s="301">
        <f t="shared" ref="F942:BQ942" si="766">F938+F940+F941</f>
        <v>0</v>
      </c>
      <c r="G942" s="301">
        <f t="shared" si="766"/>
        <v>0</v>
      </c>
      <c r="H942" s="301">
        <f t="shared" si="766"/>
        <v>0</v>
      </c>
      <c r="I942" s="301">
        <f t="shared" si="766"/>
        <v>0</v>
      </c>
      <c r="J942" s="301">
        <f t="shared" si="766"/>
        <v>0</v>
      </c>
      <c r="K942" s="301">
        <f t="shared" si="766"/>
        <v>0</v>
      </c>
      <c r="L942" s="301">
        <f t="shared" si="766"/>
        <v>0</v>
      </c>
      <c r="M942" s="301">
        <f t="shared" si="766"/>
        <v>0</v>
      </c>
      <c r="N942" s="301">
        <f t="shared" si="766"/>
        <v>0</v>
      </c>
      <c r="O942" s="301">
        <f t="shared" si="766"/>
        <v>0</v>
      </c>
      <c r="P942" s="301">
        <f t="shared" si="766"/>
        <v>0</v>
      </c>
      <c r="Q942" s="301">
        <f t="shared" si="766"/>
        <v>0</v>
      </c>
      <c r="R942" s="301">
        <f t="shared" si="766"/>
        <v>0</v>
      </c>
      <c r="S942" s="301">
        <f t="shared" si="766"/>
        <v>0</v>
      </c>
      <c r="T942" s="301">
        <f t="shared" si="766"/>
        <v>0</v>
      </c>
      <c r="U942" s="301">
        <f t="shared" si="766"/>
        <v>0</v>
      </c>
      <c r="V942" s="301">
        <f t="shared" si="766"/>
        <v>0</v>
      </c>
      <c r="W942" s="301">
        <f t="shared" si="766"/>
        <v>0</v>
      </c>
      <c r="X942" s="301">
        <f t="shared" si="766"/>
        <v>0</v>
      </c>
      <c r="Y942" s="301">
        <f t="shared" si="766"/>
        <v>0</v>
      </c>
      <c r="Z942" s="301">
        <f t="shared" si="766"/>
        <v>0</v>
      </c>
      <c r="AA942" s="301">
        <f t="shared" si="766"/>
        <v>0</v>
      </c>
      <c r="AB942" s="301">
        <f t="shared" si="766"/>
        <v>0</v>
      </c>
      <c r="AC942" s="301">
        <f t="shared" si="766"/>
        <v>0</v>
      </c>
      <c r="AD942" s="301">
        <f t="shared" si="766"/>
        <v>0</v>
      </c>
      <c r="AE942" s="301">
        <f t="shared" si="766"/>
        <v>0</v>
      </c>
      <c r="AF942" s="301">
        <f t="shared" si="766"/>
        <v>0</v>
      </c>
      <c r="AG942" s="301">
        <f t="shared" si="766"/>
        <v>0</v>
      </c>
      <c r="AH942" s="301">
        <f t="shared" si="766"/>
        <v>0</v>
      </c>
      <c r="AI942" s="301">
        <f t="shared" si="766"/>
        <v>0</v>
      </c>
      <c r="AJ942" s="301">
        <f t="shared" si="766"/>
        <v>0</v>
      </c>
      <c r="AK942" s="301">
        <f t="shared" si="766"/>
        <v>0</v>
      </c>
      <c r="AL942" s="301">
        <f t="shared" si="766"/>
        <v>0</v>
      </c>
      <c r="AM942" s="301">
        <f t="shared" si="766"/>
        <v>0</v>
      </c>
      <c r="AN942" s="301">
        <f t="shared" si="766"/>
        <v>0</v>
      </c>
      <c r="AO942" s="301">
        <f t="shared" si="766"/>
        <v>0</v>
      </c>
      <c r="AP942" s="301">
        <f t="shared" si="766"/>
        <v>0</v>
      </c>
      <c r="AQ942" s="301">
        <f t="shared" si="766"/>
        <v>0</v>
      </c>
      <c r="AR942" s="301">
        <f t="shared" si="766"/>
        <v>0</v>
      </c>
      <c r="AS942" s="301">
        <f t="shared" si="766"/>
        <v>0</v>
      </c>
      <c r="AT942" s="301">
        <f t="shared" si="766"/>
        <v>0</v>
      </c>
      <c r="AU942" s="301">
        <f t="shared" si="766"/>
        <v>0</v>
      </c>
      <c r="AV942" s="301">
        <f t="shared" si="766"/>
        <v>0</v>
      </c>
      <c r="AW942" s="301">
        <f t="shared" si="766"/>
        <v>0</v>
      </c>
      <c r="AX942" s="301">
        <f t="shared" si="766"/>
        <v>0</v>
      </c>
      <c r="AY942" s="301">
        <f t="shared" si="766"/>
        <v>0</v>
      </c>
      <c r="AZ942" s="301">
        <f t="shared" si="766"/>
        <v>0</v>
      </c>
      <c r="BA942" s="301">
        <f t="shared" si="766"/>
        <v>0</v>
      </c>
      <c r="BB942" s="301">
        <f t="shared" si="766"/>
        <v>0</v>
      </c>
      <c r="BC942" s="301">
        <f t="shared" si="766"/>
        <v>0</v>
      </c>
      <c r="BD942" s="301">
        <f t="shared" si="766"/>
        <v>0</v>
      </c>
      <c r="BE942" s="301">
        <f t="shared" si="766"/>
        <v>0</v>
      </c>
      <c r="BF942" s="301">
        <f t="shared" si="766"/>
        <v>0</v>
      </c>
      <c r="BG942" s="301">
        <f t="shared" si="766"/>
        <v>0</v>
      </c>
      <c r="BH942" s="301">
        <f t="shared" si="766"/>
        <v>0</v>
      </c>
      <c r="BI942" s="301">
        <f t="shared" si="766"/>
        <v>0</v>
      </c>
      <c r="BJ942" s="301">
        <f t="shared" si="766"/>
        <v>0</v>
      </c>
      <c r="BK942" s="301">
        <f t="shared" si="766"/>
        <v>0</v>
      </c>
      <c r="BL942" s="301">
        <f t="shared" si="766"/>
        <v>0</v>
      </c>
      <c r="BM942" s="301">
        <f t="shared" si="766"/>
        <v>0</v>
      </c>
      <c r="BN942" s="301">
        <f t="shared" si="766"/>
        <v>0</v>
      </c>
      <c r="BO942" s="301">
        <f t="shared" si="766"/>
        <v>0</v>
      </c>
      <c r="BP942" s="301">
        <f t="shared" si="766"/>
        <v>0</v>
      </c>
      <c r="BQ942" s="301">
        <f t="shared" si="766"/>
        <v>0</v>
      </c>
      <c r="BR942" s="301">
        <f t="shared" ref="BR942:BX942" si="767">BR938+BR940+BR941</f>
        <v>0</v>
      </c>
      <c r="BS942" s="301">
        <f t="shared" si="767"/>
        <v>0</v>
      </c>
      <c r="BT942" s="301">
        <f t="shared" si="767"/>
        <v>0</v>
      </c>
      <c r="BU942" s="301">
        <f t="shared" si="767"/>
        <v>0</v>
      </c>
      <c r="BV942" s="301">
        <f t="shared" si="767"/>
        <v>0</v>
      </c>
      <c r="BW942" s="301">
        <f t="shared" si="767"/>
        <v>0</v>
      </c>
      <c r="BX942" s="301">
        <f t="shared" si="767"/>
        <v>0</v>
      </c>
      <c r="BY942" s="301">
        <f t="shared" ref="BY942:CJ942" si="768">BY938+BY940+BY941</f>
        <v>0</v>
      </c>
      <c r="BZ942" s="301">
        <f t="shared" si="768"/>
        <v>0</v>
      </c>
      <c r="CA942" s="301">
        <f t="shared" si="768"/>
        <v>0</v>
      </c>
      <c r="CB942" s="301">
        <f t="shared" si="768"/>
        <v>0</v>
      </c>
      <c r="CC942" s="301">
        <f t="shared" si="768"/>
        <v>0</v>
      </c>
      <c r="CD942" s="301">
        <f t="shared" si="768"/>
        <v>0</v>
      </c>
      <c r="CE942" s="301">
        <f t="shared" si="768"/>
        <v>0</v>
      </c>
      <c r="CF942" s="301">
        <f t="shared" si="768"/>
        <v>0</v>
      </c>
      <c r="CG942" s="301">
        <f t="shared" si="768"/>
        <v>0</v>
      </c>
      <c r="CH942" s="301">
        <f t="shared" si="768"/>
        <v>0</v>
      </c>
      <c r="CI942" s="301">
        <f t="shared" si="768"/>
        <v>0</v>
      </c>
      <c r="CJ942" s="301">
        <f t="shared" si="768"/>
        <v>0</v>
      </c>
      <c r="CK942" s="301"/>
      <c r="CL942" s="301"/>
      <c r="CM942" s="301"/>
      <c r="CN942" s="301"/>
      <c r="CO942" s="301"/>
      <c r="CP942" s="301"/>
      <c r="CQ942" s="301"/>
      <c r="CR942" s="301"/>
      <c r="CS942" s="301"/>
      <c r="CT942" s="301"/>
      <c r="CU942" s="301"/>
      <c r="CV942" s="301"/>
      <c r="CW942" s="301"/>
      <c r="CX942" s="301"/>
      <c r="CY942" s="301"/>
      <c r="CZ942" s="301"/>
      <c r="DA942" s="301"/>
      <c r="DB942" s="301"/>
      <c r="DC942" s="301"/>
      <c r="DD942" s="301"/>
      <c r="DE942" s="301"/>
      <c r="DF942" s="301"/>
      <c r="DG942" s="301"/>
      <c r="DH942" s="301"/>
      <c r="DI942" s="301"/>
      <c r="DJ942" s="301"/>
      <c r="DK942" s="301"/>
      <c r="DL942" s="301"/>
      <c r="DM942" s="301"/>
      <c r="DN942" s="301"/>
      <c r="DO942" s="301"/>
      <c r="DP942" s="301"/>
      <c r="DQ942" s="301"/>
      <c r="DR942" s="301"/>
      <c r="DS942" s="301"/>
      <c r="DT942" s="301"/>
    </row>
    <row r="943" spans="3:124" hidden="1" outlineLevel="1">
      <c r="C943" s="23" t="s">
        <v>312</v>
      </c>
      <c r="D943" s="349"/>
      <c r="E943" s="300"/>
      <c r="F943" s="301"/>
      <c r="G943" s="304"/>
      <c r="H943" s="284"/>
      <c r="I943" s="284"/>
      <c r="J943" s="284"/>
      <c r="K943" s="284"/>
      <c r="L943" s="284"/>
      <c r="M943" s="284"/>
      <c r="N943" s="284"/>
    </row>
    <row r="944" spans="3:124" hidden="1" outlineLevel="1">
      <c r="C944" s="232" t="s">
        <v>184</v>
      </c>
      <c r="D944" s="349"/>
      <c r="E944" s="300">
        <f>D949</f>
        <v>0</v>
      </c>
      <c r="F944" s="301">
        <f t="shared" ref="F944:BQ944" si="769">E949</f>
        <v>0</v>
      </c>
      <c r="G944" s="301">
        <f t="shared" si="769"/>
        <v>0</v>
      </c>
      <c r="H944" s="301">
        <f t="shared" si="769"/>
        <v>0</v>
      </c>
      <c r="I944" s="301">
        <f t="shared" si="769"/>
        <v>0</v>
      </c>
      <c r="J944" s="301">
        <f t="shared" si="769"/>
        <v>0</v>
      </c>
      <c r="K944" s="301">
        <f t="shared" si="769"/>
        <v>0</v>
      </c>
      <c r="L944" s="301">
        <f t="shared" si="769"/>
        <v>0</v>
      </c>
      <c r="M944" s="301">
        <f t="shared" si="769"/>
        <v>0</v>
      </c>
      <c r="N944" s="301">
        <f t="shared" si="769"/>
        <v>0</v>
      </c>
      <c r="O944" s="301">
        <f t="shared" si="769"/>
        <v>0</v>
      </c>
      <c r="P944" s="301">
        <f t="shared" si="769"/>
        <v>0</v>
      </c>
      <c r="Q944" s="301">
        <f t="shared" si="769"/>
        <v>0</v>
      </c>
      <c r="R944" s="301">
        <f t="shared" si="769"/>
        <v>0</v>
      </c>
      <c r="S944" s="301">
        <f t="shared" si="769"/>
        <v>0</v>
      </c>
      <c r="T944" s="301">
        <f t="shared" si="769"/>
        <v>0</v>
      </c>
      <c r="U944" s="301">
        <f t="shared" si="769"/>
        <v>0</v>
      </c>
      <c r="V944" s="301">
        <f t="shared" si="769"/>
        <v>0</v>
      </c>
      <c r="W944" s="301">
        <f t="shared" si="769"/>
        <v>0</v>
      </c>
      <c r="X944" s="301">
        <f t="shared" si="769"/>
        <v>0</v>
      </c>
      <c r="Y944" s="301">
        <f t="shared" si="769"/>
        <v>0</v>
      </c>
      <c r="Z944" s="301">
        <f t="shared" si="769"/>
        <v>0</v>
      </c>
      <c r="AA944" s="301">
        <f t="shared" si="769"/>
        <v>0</v>
      </c>
      <c r="AB944" s="301">
        <f t="shared" si="769"/>
        <v>0</v>
      </c>
      <c r="AC944" s="301">
        <f t="shared" si="769"/>
        <v>0</v>
      </c>
      <c r="AD944" s="301">
        <f t="shared" si="769"/>
        <v>0</v>
      </c>
      <c r="AE944" s="301">
        <f t="shared" ca="1" si="769"/>
        <v>6356085.8967118356</v>
      </c>
      <c r="AF944" s="301">
        <f t="shared" ca="1" si="769"/>
        <v>6356085.8967118356</v>
      </c>
      <c r="AG944" s="301">
        <f t="shared" ca="1" si="769"/>
        <v>6356085.8967118356</v>
      </c>
      <c r="AH944" s="301">
        <f t="shared" ca="1" si="769"/>
        <v>6356085.8967118356</v>
      </c>
      <c r="AI944" s="301">
        <f t="shared" ca="1" si="769"/>
        <v>6356085.8967118356</v>
      </c>
      <c r="AJ944" s="301">
        <f t="shared" ca="1" si="769"/>
        <v>6356085.8967118356</v>
      </c>
      <c r="AK944" s="301">
        <f t="shared" ca="1" si="769"/>
        <v>6356085.8967118356</v>
      </c>
      <c r="AL944" s="301">
        <f t="shared" ca="1" si="769"/>
        <v>6356085.8967118356</v>
      </c>
      <c r="AM944" s="301">
        <f t="shared" ca="1" si="769"/>
        <v>6356085.8967118356</v>
      </c>
      <c r="AN944" s="301">
        <f t="shared" ca="1" si="769"/>
        <v>6356085.8967118356</v>
      </c>
      <c r="AO944" s="301">
        <f t="shared" ca="1" si="769"/>
        <v>6356085.8967118356</v>
      </c>
      <c r="AP944" s="301">
        <f t="shared" ca="1" si="769"/>
        <v>6356085.8967118356</v>
      </c>
      <c r="AQ944" s="301">
        <f t="shared" ca="1" si="769"/>
        <v>6356085.8967118356</v>
      </c>
      <c r="AR944" s="301">
        <f t="shared" ca="1" si="769"/>
        <v>6356085.8967118356</v>
      </c>
      <c r="AS944" s="301">
        <f t="shared" ca="1" si="769"/>
        <v>6356085.8967118356</v>
      </c>
      <c r="AT944" s="301">
        <f t="shared" ca="1" si="769"/>
        <v>6356085.8967118356</v>
      </c>
      <c r="AU944" s="301">
        <f t="shared" ca="1" si="769"/>
        <v>6356085.8967118356</v>
      </c>
      <c r="AV944" s="301">
        <f t="shared" ca="1" si="769"/>
        <v>6356085.8967118356</v>
      </c>
      <c r="AW944" s="301">
        <f t="shared" ca="1" si="769"/>
        <v>6356085.8967118356</v>
      </c>
      <c r="AX944" s="301">
        <f t="shared" ca="1" si="769"/>
        <v>6356085.8967118356</v>
      </c>
      <c r="AY944" s="301">
        <f t="shared" ca="1" si="769"/>
        <v>6356085.8967118356</v>
      </c>
      <c r="AZ944" s="301">
        <f t="shared" ca="1" si="769"/>
        <v>6356085.8967118356</v>
      </c>
      <c r="BA944" s="301">
        <f t="shared" ca="1" si="769"/>
        <v>0</v>
      </c>
      <c r="BB944" s="301">
        <f t="shared" ca="1" si="769"/>
        <v>0</v>
      </c>
      <c r="BC944" s="301">
        <f t="shared" ca="1" si="769"/>
        <v>0</v>
      </c>
      <c r="BD944" s="301">
        <f t="shared" ca="1" si="769"/>
        <v>0</v>
      </c>
      <c r="BE944" s="301">
        <f t="shared" ca="1" si="769"/>
        <v>0</v>
      </c>
      <c r="BF944" s="301">
        <f t="shared" ca="1" si="769"/>
        <v>0</v>
      </c>
      <c r="BG944" s="301">
        <f t="shared" ca="1" si="769"/>
        <v>0</v>
      </c>
      <c r="BH944" s="301">
        <f t="shared" ca="1" si="769"/>
        <v>0</v>
      </c>
      <c r="BI944" s="301">
        <f t="shared" ca="1" si="769"/>
        <v>0</v>
      </c>
      <c r="BJ944" s="301">
        <f t="shared" ca="1" si="769"/>
        <v>0</v>
      </c>
      <c r="BK944" s="301">
        <f t="shared" ca="1" si="769"/>
        <v>0</v>
      </c>
      <c r="BL944" s="301">
        <f t="shared" ca="1" si="769"/>
        <v>0</v>
      </c>
      <c r="BM944" s="301">
        <f t="shared" ca="1" si="769"/>
        <v>0</v>
      </c>
      <c r="BN944" s="301">
        <f t="shared" ca="1" si="769"/>
        <v>0</v>
      </c>
      <c r="BO944" s="301">
        <f t="shared" ca="1" si="769"/>
        <v>0</v>
      </c>
      <c r="BP944" s="301">
        <f t="shared" ca="1" si="769"/>
        <v>0</v>
      </c>
      <c r="BQ944" s="301">
        <f t="shared" ca="1" si="769"/>
        <v>0</v>
      </c>
      <c r="BR944" s="301">
        <f t="shared" ref="BR944:BX944" ca="1" si="770">BQ949</f>
        <v>0</v>
      </c>
      <c r="BS944" s="301">
        <f t="shared" ca="1" si="770"/>
        <v>0</v>
      </c>
      <c r="BT944" s="301">
        <f t="shared" ca="1" si="770"/>
        <v>0</v>
      </c>
      <c r="BU944" s="301">
        <f t="shared" ca="1" si="770"/>
        <v>0</v>
      </c>
      <c r="BV944" s="301">
        <f t="shared" ca="1" si="770"/>
        <v>0</v>
      </c>
      <c r="BW944" s="301">
        <f t="shared" ca="1" si="770"/>
        <v>0</v>
      </c>
      <c r="BX944" s="301">
        <f t="shared" ca="1" si="770"/>
        <v>0</v>
      </c>
      <c r="BY944" s="301">
        <f t="shared" ref="BY944" ca="1" si="771">BX949</f>
        <v>0</v>
      </c>
      <c r="BZ944" s="301">
        <f t="shared" ref="BZ944" ca="1" si="772">BY949</f>
        <v>0</v>
      </c>
      <c r="CA944" s="301">
        <f t="shared" ref="CA944" ca="1" si="773">BZ949</f>
        <v>0</v>
      </c>
      <c r="CB944" s="301">
        <f t="shared" ref="CB944" ca="1" si="774">CA949</f>
        <v>0</v>
      </c>
      <c r="CC944" s="301">
        <f t="shared" ref="CC944" ca="1" si="775">CB949</f>
        <v>0</v>
      </c>
      <c r="CD944" s="301">
        <f t="shared" ref="CD944" ca="1" si="776">CC949</f>
        <v>0</v>
      </c>
      <c r="CE944" s="301">
        <f t="shared" ref="CE944" ca="1" si="777">CD949</f>
        <v>0</v>
      </c>
      <c r="CF944" s="301">
        <f t="shared" ref="CF944" ca="1" si="778">CE949</f>
        <v>0</v>
      </c>
      <c r="CG944" s="301">
        <f t="shared" ref="CG944" ca="1" si="779">CF949</f>
        <v>0</v>
      </c>
      <c r="CH944" s="301">
        <f t="shared" ref="CH944" ca="1" si="780">CG949</f>
        <v>0</v>
      </c>
      <c r="CI944" s="301">
        <f t="shared" ref="CI944" ca="1" si="781">CH949</f>
        <v>0</v>
      </c>
      <c r="CJ944" s="301">
        <f t="shared" ref="CJ944" ca="1" si="782">CI949</f>
        <v>0</v>
      </c>
      <c r="CK944" s="301"/>
      <c r="CL944" s="301"/>
      <c r="CM944" s="301"/>
      <c r="CN944" s="301"/>
      <c r="CO944" s="301"/>
      <c r="CP944" s="301"/>
      <c r="CQ944" s="301"/>
      <c r="CR944" s="301"/>
      <c r="CS944" s="301"/>
      <c r="CT944" s="301"/>
      <c r="CU944" s="301"/>
      <c r="CV944" s="301"/>
      <c r="CW944" s="301"/>
      <c r="CX944" s="301"/>
      <c r="CY944" s="301"/>
      <c r="CZ944" s="301"/>
      <c r="DA944" s="301"/>
      <c r="DB944" s="301"/>
      <c r="DC944" s="301"/>
      <c r="DD944" s="301"/>
      <c r="DE944" s="301"/>
      <c r="DF944" s="301"/>
      <c r="DG944" s="301"/>
      <c r="DH944" s="301"/>
      <c r="DI944" s="301"/>
      <c r="DJ944" s="301"/>
      <c r="DK944" s="301"/>
      <c r="DL944" s="301"/>
      <c r="DM944" s="301"/>
      <c r="DN944" s="301"/>
      <c r="DO944" s="301"/>
      <c r="DP944" s="301"/>
      <c r="DQ944" s="301"/>
      <c r="DR944" s="301"/>
      <c r="DS944" s="301"/>
      <c r="DT944" s="301"/>
    </row>
    <row r="945" spans="3:124" hidden="1" outlineLevel="1">
      <c r="C945" s="232" t="s">
        <v>314</v>
      </c>
      <c r="D945" s="349"/>
      <c r="E945" s="300">
        <f>-IF(E944&gt;0,IF(E927&lt;=$D$319,$M$308,IPMT(($D$317+$E$317)/12,E927,$D$318*12,-$D$315)),0)</f>
        <v>0</v>
      </c>
      <c r="F945" s="301">
        <f t="shared" ref="F945:BQ945" si="783">-IF(F944&gt;0,IF(F927&lt;=$D$319,$M$308,IPMT(($D$317+$E$317)/12,F927,$D$318*12,-$D$315)),0)</f>
        <v>0</v>
      </c>
      <c r="G945" s="301">
        <f t="shared" si="783"/>
        <v>0</v>
      </c>
      <c r="H945" s="301">
        <f t="shared" si="783"/>
        <v>0</v>
      </c>
      <c r="I945" s="301">
        <f t="shared" si="783"/>
        <v>0</v>
      </c>
      <c r="J945" s="301">
        <f t="shared" si="783"/>
        <v>0</v>
      </c>
      <c r="K945" s="301">
        <f t="shared" si="783"/>
        <v>0</v>
      </c>
      <c r="L945" s="301">
        <f t="shared" si="783"/>
        <v>0</v>
      </c>
      <c r="M945" s="301">
        <f t="shared" si="783"/>
        <v>0</v>
      </c>
      <c r="N945" s="301">
        <f t="shared" si="783"/>
        <v>0</v>
      </c>
      <c r="O945" s="301">
        <f t="shared" si="783"/>
        <v>0</v>
      </c>
      <c r="P945" s="301">
        <f t="shared" si="783"/>
        <v>0</v>
      </c>
      <c r="Q945" s="301">
        <f t="shared" si="783"/>
        <v>0</v>
      </c>
      <c r="R945" s="301">
        <f t="shared" si="783"/>
        <v>0</v>
      </c>
      <c r="S945" s="301">
        <f t="shared" si="783"/>
        <v>0</v>
      </c>
      <c r="T945" s="301">
        <f t="shared" si="783"/>
        <v>0</v>
      </c>
      <c r="U945" s="301">
        <f t="shared" si="783"/>
        <v>0</v>
      </c>
      <c r="V945" s="301">
        <f t="shared" si="783"/>
        <v>0</v>
      </c>
      <c r="W945" s="301">
        <f t="shared" si="783"/>
        <v>0</v>
      </c>
      <c r="X945" s="301">
        <f t="shared" si="783"/>
        <v>0</v>
      </c>
      <c r="Y945" s="301">
        <f t="shared" si="783"/>
        <v>0</v>
      </c>
      <c r="Z945" s="301">
        <f t="shared" si="783"/>
        <v>0</v>
      </c>
      <c r="AA945" s="301">
        <f t="shared" si="783"/>
        <v>0</v>
      </c>
      <c r="AB945" s="301">
        <f t="shared" si="783"/>
        <v>0</v>
      </c>
      <c r="AC945" s="301">
        <f t="shared" si="783"/>
        <v>0</v>
      </c>
      <c r="AD945" s="301">
        <f t="shared" si="783"/>
        <v>0</v>
      </c>
      <c r="AE945" s="301">
        <f t="shared" ca="1" si="783"/>
        <v>-25159.50667448435</v>
      </c>
      <c r="AF945" s="301">
        <f t="shared" ca="1" si="783"/>
        <v>-25159.50667448435</v>
      </c>
      <c r="AG945" s="301">
        <f t="shared" ca="1" si="783"/>
        <v>-25159.50667448435</v>
      </c>
      <c r="AH945" s="301">
        <f t="shared" ca="1" si="783"/>
        <v>-25159.50667448435</v>
      </c>
      <c r="AI945" s="301">
        <f t="shared" ca="1" si="783"/>
        <v>-25159.50667448435</v>
      </c>
      <c r="AJ945" s="301">
        <f t="shared" ca="1" si="783"/>
        <v>-25159.50667448435</v>
      </c>
      <c r="AK945" s="301">
        <f t="shared" ca="1" si="783"/>
        <v>-25159.50667448435</v>
      </c>
      <c r="AL945" s="301">
        <f t="shared" ca="1" si="783"/>
        <v>-25159.50667448435</v>
      </c>
      <c r="AM945" s="301">
        <f t="shared" ca="1" si="783"/>
        <v>-25159.50667448435</v>
      </c>
      <c r="AN945" s="301">
        <f t="shared" ca="1" si="783"/>
        <v>-25159.50667448435</v>
      </c>
      <c r="AO945" s="301">
        <f t="shared" ca="1" si="783"/>
        <v>-25159.50667448435</v>
      </c>
      <c r="AP945" s="301">
        <f t="shared" ca="1" si="783"/>
        <v>-25159.50667448435</v>
      </c>
      <c r="AQ945" s="301">
        <f t="shared" ca="1" si="783"/>
        <v>-25159.50667448435</v>
      </c>
      <c r="AR945" s="301">
        <f t="shared" ca="1" si="783"/>
        <v>-25159.50667448435</v>
      </c>
      <c r="AS945" s="301">
        <f t="shared" ca="1" si="783"/>
        <v>-25159.50667448435</v>
      </c>
      <c r="AT945" s="301">
        <f t="shared" ca="1" si="783"/>
        <v>-25159.50667448435</v>
      </c>
      <c r="AU945" s="301">
        <f t="shared" ca="1" si="783"/>
        <v>-25159.50667448435</v>
      </c>
      <c r="AV945" s="301">
        <f t="shared" ca="1" si="783"/>
        <v>-25159.50667448435</v>
      </c>
      <c r="AW945" s="301">
        <f t="shared" ca="1" si="783"/>
        <v>-25159.50667448435</v>
      </c>
      <c r="AX945" s="301">
        <f t="shared" ca="1" si="783"/>
        <v>-25159.50667448435</v>
      </c>
      <c r="AY945" s="301">
        <f t="shared" ca="1" si="783"/>
        <v>-25159.50667448435</v>
      </c>
      <c r="AZ945" s="301">
        <f t="shared" ca="1" si="783"/>
        <v>-25159.50667448435</v>
      </c>
      <c r="BA945" s="301">
        <f t="shared" ca="1" si="783"/>
        <v>0</v>
      </c>
      <c r="BB945" s="301">
        <f t="shared" ca="1" si="783"/>
        <v>0</v>
      </c>
      <c r="BC945" s="301">
        <f t="shared" ca="1" si="783"/>
        <v>0</v>
      </c>
      <c r="BD945" s="301">
        <f t="shared" ca="1" si="783"/>
        <v>0</v>
      </c>
      <c r="BE945" s="301">
        <f t="shared" ca="1" si="783"/>
        <v>0</v>
      </c>
      <c r="BF945" s="301">
        <f t="shared" ca="1" si="783"/>
        <v>0</v>
      </c>
      <c r="BG945" s="301">
        <f t="shared" ca="1" si="783"/>
        <v>0</v>
      </c>
      <c r="BH945" s="301">
        <f t="shared" ca="1" si="783"/>
        <v>0</v>
      </c>
      <c r="BI945" s="301">
        <f t="shared" ca="1" si="783"/>
        <v>0</v>
      </c>
      <c r="BJ945" s="301">
        <f t="shared" ca="1" si="783"/>
        <v>0</v>
      </c>
      <c r="BK945" s="301">
        <f t="shared" ca="1" si="783"/>
        <v>0</v>
      </c>
      <c r="BL945" s="301">
        <f t="shared" ca="1" si="783"/>
        <v>0</v>
      </c>
      <c r="BM945" s="301">
        <f t="shared" ca="1" si="783"/>
        <v>0</v>
      </c>
      <c r="BN945" s="301">
        <f t="shared" ca="1" si="783"/>
        <v>0</v>
      </c>
      <c r="BO945" s="301">
        <f t="shared" ca="1" si="783"/>
        <v>0</v>
      </c>
      <c r="BP945" s="301">
        <f t="shared" ca="1" si="783"/>
        <v>0</v>
      </c>
      <c r="BQ945" s="301">
        <f t="shared" ca="1" si="783"/>
        <v>0</v>
      </c>
      <c r="BR945" s="301">
        <f t="shared" ref="BR945:BX945" ca="1" si="784">-IF(BR944&gt;0,IF(BR927&lt;=$D$319,$M$308,IPMT(($D$317+$E$317)/12,BR927,$D$318*12,-$D$315)),0)</f>
        <v>0</v>
      </c>
      <c r="BS945" s="301">
        <f t="shared" ca="1" si="784"/>
        <v>0</v>
      </c>
      <c r="BT945" s="301">
        <f t="shared" ca="1" si="784"/>
        <v>0</v>
      </c>
      <c r="BU945" s="301">
        <f t="shared" ca="1" si="784"/>
        <v>0</v>
      </c>
      <c r="BV945" s="301">
        <f t="shared" ca="1" si="784"/>
        <v>0</v>
      </c>
      <c r="BW945" s="301">
        <f t="shared" ca="1" si="784"/>
        <v>0</v>
      </c>
      <c r="BX945" s="301">
        <f t="shared" ca="1" si="784"/>
        <v>0</v>
      </c>
      <c r="BY945" s="301">
        <f t="shared" ref="BY945:CJ945" ca="1" si="785">-IF(BY944&gt;0,IF(BY927&lt;=$D$319,$M$308,IPMT(($D$317+$E$317)/12,BY927,$D$318*12,-$D$315)),0)</f>
        <v>0</v>
      </c>
      <c r="BZ945" s="301">
        <f t="shared" ca="1" si="785"/>
        <v>0</v>
      </c>
      <c r="CA945" s="301">
        <f t="shared" ca="1" si="785"/>
        <v>0</v>
      </c>
      <c r="CB945" s="301">
        <f t="shared" ca="1" si="785"/>
        <v>0</v>
      </c>
      <c r="CC945" s="301">
        <f t="shared" ca="1" si="785"/>
        <v>0</v>
      </c>
      <c r="CD945" s="301">
        <f t="shared" ca="1" si="785"/>
        <v>0</v>
      </c>
      <c r="CE945" s="301">
        <f t="shared" ca="1" si="785"/>
        <v>0</v>
      </c>
      <c r="CF945" s="301">
        <f t="shared" ca="1" si="785"/>
        <v>0</v>
      </c>
      <c r="CG945" s="301">
        <f t="shared" ca="1" si="785"/>
        <v>0</v>
      </c>
      <c r="CH945" s="301">
        <f t="shared" ca="1" si="785"/>
        <v>0</v>
      </c>
      <c r="CI945" s="301">
        <f t="shared" ca="1" si="785"/>
        <v>0</v>
      </c>
      <c r="CJ945" s="301">
        <f t="shared" ca="1" si="785"/>
        <v>0</v>
      </c>
      <c r="CK945" s="301"/>
      <c r="CL945" s="301"/>
      <c r="CM945" s="301"/>
      <c r="CN945" s="301"/>
      <c r="CO945" s="301"/>
      <c r="CP945" s="301"/>
      <c r="CQ945" s="301"/>
      <c r="CR945" s="301"/>
      <c r="CS945" s="301"/>
      <c r="CT945" s="301"/>
      <c r="CU945" s="301"/>
      <c r="CV945" s="301"/>
      <c r="CW945" s="301"/>
      <c r="CX945" s="301"/>
      <c r="CY945" s="301"/>
      <c r="CZ945" s="301"/>
      <c r="DA945" s="301"/>
      <c r="DB945" s="301"/>
      <c r="DC945" s="301"/>
      <c r="DD945" s="301"/>
      <c r="DE945" s="301"/>
      <c r="DF945" s="301"/>
      <c r="DG945" s="301"/>
      <c r="DH945" s="301"/>
      <c r="DI945" s="301"/>
      <c r="DJ945" s="301"/>
      <c r="DK945" s="301"/>
      <c r="DL945" s="301"/>
      <c r="DM945" s="301"/>
      <c r="DN945" s="301"/>
      <c r="DO945" s="301"/>
      <c r="DP945" s="301"/>
      <c r="DQ945" s="301"/>
      <c r="DR945" s="301"/>
      <c r="DS945" s="301"/>
      <c r="DT945" s="301"/>
    </row>
    <row r="946" spans="3:124" hidden="1" outlineLevel="1">
      <c r="C946" s="232" t="s">
        <v>315</v>
      </c>
      <c r="D946" s="349"/>
      <c r="E946" s="300">
        <f>-IF(E944&gt;0,IF(E927&lt;=$D$319,0,PPMT(($D$317+$E$317)/12,E927,$D$318*12,-$D$315)),0)</f>
        <v>0</v>
      </c>
      <c r="F946" s="301">
        <f t="shared" ref="F946:BQ946" si="786">-IF(F944&gt;0,IF(F927&lt;=$D$319,0,PPMT(($D$317+$E$317)/12,F927,$D$318*12,-$D$315)),0)</f>
        <v>0</v>
      </c>
      <c r="G946" s="301">
        <f t="shared" si="786"/>
        <v>0</v>
      </c>
      <c r="H946" s="301">
        <f t="shared" si="786"/>
        <v>0</v>
      </c>
      <c r="I946" s="301">
        <f t="shared" si="786"/>
        <v>0</v>
      </c>
      <c r="J946" s="301">
        <f t="shared" si="786"/>
        <v>0</v>
      </c>
      <c r="K946" s="301">
        <f t="shared" si="786"/>
        <v>0</v>
      </c>
      <c r="L946" s="301">
        <f t="shared" si="786"/>
        <v>0</v>
      </c>
      <c r="M946" s="301">
        <f t="shared" si="786"/>
        <v>0</v>
      </c>
      <c r="N946" s="301">
        <f t="shared" si="786"/>
        <v>0</v>
      </c>
      <c r="O946" s="301">
        <f t="shared" si="786"/>
        <v>0</v>
      </c>
      <c r="P946" s="301">
        <f t="shared" si="786"/>
        <v>0</v>
      </c>
      <c r="Q946" s="301">
        <f t="shared" si="786"/>
        <v>0</v>
      </c>
      <c r="R946" s="301">
        <f t="shared" si="786"/>
        <v>0</v>
      </c>
      <c r="S946" s="301">
        <f t="shared" si="786"/>
        <v>0</v>
      </c>
      <c r="T946" s="301">
        <f t="shared" si="786"/>
        <v>0</v>
      </c>
      <c r="U946" s="301">
        <f t="shared" si="786"/>
        <v>0</v>
      </c>
      <c r="V946" s="301">
        <f t="shared" si="786"/>
        <v>0</v>
      </c>
      <c r="W946" s="301">
        <f t="shared" si="786"/>
        <v>0</v>
      </c>
      <c r="X946" s="301">
        <f t="shared" si="786"/>
        <v>0</v>
      </c>
      <c r="Y946" s="301">
        <f t="shared" si="786"/>
        <v>0</v>
      </c>
      <c r="Z946" s="301">
        <f t="shared" si="786"/>
        <v>0</v>
      </c>
      <c r="AA946" s="301">
        <f t="shared" si="786"/>
        <v>0</v>
      </c>
      <c r="AB946" s="301">
        <f t="shared" si="786"/>
        <v>0</v>
      </c>
      <c r="AC946" s="301">
        <f t="shared" si="786"/>
        <v>0</v>
      </c>
      <c r="AD946" s="301">
        <f t="shared" si="786"/>
        <v>0</v>
      </c>
      <c r="AE946" s="301">
        <f t="shared" ca="1" si="786"/>
        <v>0</v>
      </c>
      <c r="AF946" s="301">
        <f t="shared" ca="1" si="786"/>
        <v>0</v>
      </c>
      <c r="AG946" s="301">
        <f t="shared" ca="1" si="786"/>
        <v>0</v>
      </c>
      <c r="AH946" s="301">
        <f t="shared" ca="1" si="786"/>
        <v>0</v>
      </c>
      <c r="AI946" s="301">
        <f t="shared" ca="1" si="786"/>
        <v>0</v>
      </c>
      <c r="AJ946" s="301">
        <f t="shared" ca="1" si="786"/>
        <v>0</v>
      </c>
      <c r="AK946" s="301">
        <f t="shared" ca="1" si="786"/>
        <v>0</v>
      </c>
      <c r="AL946" s="301">
        <f t="shared" ca="1" si="786"/>
        <v>0</v>
      </c>
      <c r="AM946" s="301">
        <f t="shared" ca="1" si="786"/>
        <v>0</v>
      </c>
      <c r="AN946" s="301">
        <f t="shared" ca="1" si="786"/>
        <v>0</v>
      </c>
      <c r="AO946" s="301">
        <f t="shared" ca="1" si="786"/>
        <v>0</v>
      </c>
      <c r="AP946" s="301">
        <f t="shared" ca="1" si="786"/>
        <v>0</v>
      </c>
      <c r="AQ946" s="301">
        <f t="shared" ca="1" si="786"/>
        <v>0</v>
      </c>
      <c r="AR946" s="301">
        <f t="shared" ca="1" si="786"/>
        <v>0</v>
      </c>
      <c r="AS946" s="301">
        <f t="shared" ca="1" si="786"/>
        <v>0</v>
      </c>
      <c r="AT946" s="301">
        <f t="shared" ca="1" si="786"/>
        <v>0</v>
      </c>
      <c r="AU946" s="301">
        <f t="shared" ca="1" si="786"/>
        <v>0</v>
      </c>
      <c r="AV946" s="301">
        <f t="shared" ca="1" si="786"/>
        <v>0</v>
      </c>
      <c r="AW946" s="301">
        <f t="shared" ca="1" si="786"/>
        <v>0</v>
      </c>
      <c r="AX946" s="301">
        <f t="shared" ca="1" si="786"/>
        <v>0</v>
      </c>
      <c r="AY946" s="301">
        <f t="shared" ca="1" si="786"/>
        <v>0</v>
      </c>
      <c r="AZ946" s="301">
        <f t="shared" ca="1" si="786"/>
        <v>0</v>
      </c>
      <c r="BA946" s="301">
        <f t="shared" ca="1" si="786"/>
        <v>0</v>
      </c>
      <c r="BB946" s="301">
        <f t="shared" ca="1" si="786"/>
        <v>0</v>
      </c>
      <c r="BC946" s="301">
        <f t="shared" ca="1" si="786"/>
        <v>0</v>
      </c>
      <c r="BD946" s="301">
        <f t="shared" ca="1" si="786"/>
        <v>0</v>
      </c>
      <c r="BE946" s="301">
        <f t="shared" ca="1" si="786"/>
        <v>0</v>
      </c>
      <c r="BF946" s="301">
        <f t="shared" ca="1" si="786"/>
        <v>0</v>
      </c>
      <c r="BG946" s="301">
        <f t="shared" ca="1" si="786"/>
        <v>0</v>
      </c>
      <c r="BH946" s="301">
        <f t="shared" ca="1" si="786"/>
        <v>0</v>
      </c>
      <c r="BI946" s="301">
        <f t="shared" ca="1" si="786"/>
        <v>0</v>
      </c>
      <c r="BJ946" s="301">
        <f t="shared" ca="1" si="786"/>
        <v>0</v>
      </c>
      <c r="BK946" s="301">
        <f t="shared" ca="1" si="786"/>
        <v>0</v>
      </c>
      <c r="BL946" s="301">
        <f t="shared" ca="1" si="786"/>
        <v>0</v>
      </c>
      <c r="BM946" s="301">
        <f t="shared" ca="1" si="786"/>
        <v>0</v>
      </c>
      <c r="BN946" s="301">
        <f t="shared" ca="1" si="786"/>
        <v>0</v>
      </c>
      <c r="BO946" s="301">
        <f t="shared" ca="1" si="786"/>
        <v>0</v>
      </c>
      <c r="BP946" s="301">
        <f t="shared" ca="1" si="786"/>
        <v>0</v>
      </c>
      <c r="BQ946" s="301">
        <f t="shared" ca="1" si="786"/>
        <v>0</v>
      </c>
      <c r="BR946" s="301">
        <f t="shared" ref="BR946:BX946" ca="1" si="787">-IF(BR944&gt;0,IF(BR927&lt;=$D$319,0,PPMT(($D$317+$E$317)/12,BR927,$D$318*12,-$D$315)),0)</f>
        <v>0</v>
      </c>
      <c r="BS946" s="301">
        <f t="shared" ca="1" si="787"/>
        <v>0</v>
      </c>
      <c r="BT946" s="301">
        <f t="shared" ca="1" si="787"/>
        <v>0</v>
      </c>
      <c r="BU946" s="301">
        <f t="shared" ca="1" si="787"/>
        <v>0</v>
      </c>
      <c r="BV946" s="301">
        <f t="shared" ca="1" si="787"/>
        <v>0</v>
      </c>
      <c r="BW946" s="301">
        <f t="shared" ca="1" si="787"/>
        <v>0</v>
      </c>
      <c r="BX946" s="301">
        <f t="shared" ca="1" si="787"/>
        <v>0</v>
      </c>
      <c r="BY946" s="301">
        <f t="shared" ref="BY946:CJ946" ca="1" si="788">-IF(BY944&gt;0,IF(BY927&lt;=$D$319,0,PPMT(($D$317+$E$317)/12,BY927,$D$318*12,-$D$315)),0)</f>
        <v>0</v>
      </c>
      <c r="BZ946" s="301">
        <f t="shared" ca="1" si="788"/>
        <v>0</v>
      </c>
      <c r="CA946" s="301">
        <f t="shared" ca="1" si="788"/>
        <v>0</v>
      </c>
      <c r="CB946" s="301">
        <f t="shared" ca="1" si="788"/>
        <v>0</v>
      </c>
      <c r="CC946" s="301">
        <f t="shared" ca="1" si="788"/>
        <v>0</v>
      </c>
      <c r="CD946" s="301">
        <f t="shared" ca="1" si="788"/>
        <v>0</v>
      </c>
      <c r="CE946" s="301">
        <f t="shared" ca="1" si="788"/>
        <v>0</v>
      </c>
      <c r="CF946" s="301">
        <f t="shared" ca="1" si="788"/>
        <v>0</v>
      </c>
      <c r="CG946" s="301">
        <f t="shared" ca="1" si="788"/>
        <v>0</v>
      </c>
      <c r="CH946" s="301">
        <f t="shared" ca="1" si="788"/>
        <v>0</v>
      </c>
      <c r="CI946" s="301">
        <f t="shared" ca="1" si="788"/>
        <v>0</v>
      </c>
      <c r="CJ946" s="301">
        <f t="shared" ca="1" si="788"/>
        <v>0</v>
      </c>
      <c r="CK946" s="301"/>
      <c r="CL946" s="301"/>
      <c r="CM946" s="301"/>
      <c r="CN946" s="301"/>
      <c r="CO946" s="301"/>
      <c r="CP946" s="301"/>
      <c r="CQ946" s="301"/>
      <c r="CR946" s="301"/>
      <c r="CS946" s="301"/>
      <c r="CT946" s="301"/>
      <c r="CU946" s="301"/>
      <c r="CV946" s="301"/>
      <c r="CW946" s="301"/>
      <c r="CX946" s="301"/>
      <c r="CY946" s="301"/>
      <c r="CZ946" s="301"/>
      <c r="DA946" s="301"/>
      <c r="DB946" s="301"/>
      <c r="DC946" s="301"/>
      <c r="DD946" s="301"/>
      <c r="DE946" s="301"/>
      <c r="DF946" s="301"/>
      <c r="DG946" s="301"/>
      <c r="DH946" s="301"/>
      <c r="DI946" s="301"/>
      <c r="DJ946" s="301"/>
      <c r="DK946" s="301"/>
      <c r="DL946" s="301"/>
      <c r="DM946" s="301"/>
      <c r="DN946" s="301"/>
      <c r="DO946" s="301"/>
      <c r="DP946" s="301"/>
      <c r="DQ946" s="301"/>
      <c r="DR946" s="301"/>
      <c r="DS946" s="301"/>
      <c r="DT946" s="301"/>
    </row>
    <row r="947" spans="3:124" hidden="1" outlineLevel="1">
      <c r="C947" s="232" t="s">
        <v>329</v>
      </c>
      <c r="D947" s="349"/>
      <c r="E947" s="300">
        <f t="shared" ref="E947:AJ947" si="789">IF(E927=$D$308,$D$315,0)</f>
        <v>0</v>
      </c>
      <c r="F947" s="301">
        <f t="shared" si="789"/>
        <v>0</v>
      </c>
      <c r="G947" s="301">
        <f t="shared" si="789"/>
        <v>0</v>
      </c>
      <c r="H947" s="301">
        <f t="shared" si="789"/>
        <v>0</v>
      </c>
      <c r="I947" s="301">
        <f t="shared" si="789"/>
        <v>0</v>
      </c>
      <c r="J947" s="301">
        <f t="shared" si="789"/>
        <v>0</v>
      </c>
      <c r="K947" s="301">
        <f t="shared" si="789"/>
        <v>0</v>
      </c>
      <c r="L947" s="301">
        <f t="shared" si="789"/>
        <v>0</v>
      </c>
      <c r="M947" s="301">
        <f t="shared" si="789"/>
        <v>0</v>
      </c>
      <c r="N947" s="301">
        <f t="shared" si="789"/>
        <v>0</v>
      </c>
      <c r="O947" s="301">
        <f t="shared" si="789"/>
        <v>0</v>
      </c>
      <c r="P947" s="301">
        <f t="shared" si="789"/>
        <v>0</v>
      </c>
      <c r="Q947" s="301">
        <f t="shared" si="789"/>
        <v>0</v>
      </c>
      <c r="R947" s="301">
        <f t="shared" si="789"/>
        <v>0</v>
      </c>
      <c r="S947" s="301">
        <f t="shared" si="789"/>
        <v>0</v>
      </c>
      <c r="T947" s="301">
        <f t="shared" si="789"/>
        <v>0</v>
      </c>
      <c r="U947" s="301">
        <f t="shared" si="789"/>
        <v>0</v>
      </c>
      <c r="V947" s="301">
        <f t="shared" si="789"/>
        <v>0</v>
      </c>
      <c r="W947" s="301">
        <f t="shared" si="789"/>
        <v>0</v>
      </c>
      <c r="X947" s="301">
        <f t="shared" si="789"/>
        <v>0</v>
      </c>
      <c r="Y947" s="301">
        <f t="shared" si="789"/>
        <v>0</v>
      </c>
      <c r="Z947" s="301">
        <f t="shared" si="789"/>
        <v>0</v>
      </c>
      <c r="AA947" s="301">
        <f t="shared" si="789"/>
        <v>0</v>
      </c>
      <c r="AB947" s="301">
        <f t="shared" si="789"/>
        <v>0</v>
      </c>
      <c r="AC947" s="301">
        <f t="shared" si="789"/>
        <v>0</v>
      </c>
      <c r="AD947" s="301">
        <f t="shared" ca="1" si="789"/>
        <v>6356085.8967118356</v>
      </c>
      <c r="AE947" s="301">
        <f t="shared" si="789"/>
        <v>0</v>
      </c>
      <c r="AF947" s="301">
        <f t="shared" si="789"/>
        <v>0</v>
      </c>
      <c r="AG947" s="301">
        <f t="shared" si="789"/>
        <v>0</v>
      </c>
      <c r="AH947" s="301">
        <f t="shared" si="789"/>
        <v>0</v>
      </c>
      <c r="AI947" s="301">
        <f t="shared" si="789"/>
        <v>0</v>
      </c>
      <c r="AJ947" s="301">
        <f t="shared" si="789"/>
        <v>0</v>
      </c>
      <c r="AK947" s="301">
        <f t="shared" ref="AK947:BP947" si="790">IF(AK927=$D$308,$D$315,0)</f>
        <v>0</v>
      </c>
      <c r="AL947" s="301">
        <f t="shared" si="790"/>
        <v>0</v>
      </c>
      <c r="AM947" s="301">
        <f t="shared" si="790"/>
        <v>0</v>
      </c>
      <c r="AN947" s="301">
        <f t="shared" si="790"/>
        <v>0</v>
      </c>
      <c r="AO947" s="301">
        <f t="shared" si="790"/>
        <v>0</v>
      </c>
      <c r="AP947" s="301">
        <f t="shared" si="790"/>
        <v>0</v>
      </c>
      <c r="AQ947" s="301">
        <f t="shared" si="790"/>
        <v>0</v>
      </c>
      <c r="AR947" s="301">
        <f t="shared" si="790"/>
        <v>0</v>
      </c>
      <c r="AS947" s="301">
        <f t="shared" si="790"/>
        <v>0</v>
      </c>
      <c r="AT947" s="301">
        <f t="shared" si="790"/>
        <v>0</v>
      </c>
      <c r="AU947" s="301">
        <f t="shared" si="790"/>
        <v>0</v>
      </c>
      <c r="AV947" s="301">
        <f t="shared" si="790"/>
        <v>0</v>
      </c>
      <c r="AW947" s="301">
        <f t="shared" si="790"/>
        <v>0</v>
      </c>
      <c r="AX947" s="301">
        <f t="shared" si="790"/>
        <v>0</v>
      </c>
      <c r="AY947" s="301">
        <f t="shared" si="790"/>
        <v>0</v>
      </c>
      <c r="AZ947" s="301">
        <f t="shared" si="790"/>
        <v>0</v>
      </c>
      <c r="BA947" s="301">
        <f t="shared" si="790"/>
        <v>0</v>
      </c>
      <c r="BB947" s="301">
        <f t="shared" si="790"/>
        <v>0</v>
      </c>
      <c r="BC947" s="301">
        <f t="shared" si="790"/>
        <v>0</v>
      </c>
      <c r="BD947" s="301">
        <f t="shared" si="790"/>
        <v>0</v>
      </c>
      <c r="BE947" s="301">
        <f t="shared" si="790"/>
        <v>0</v>
      </c>
      <c r="BF947" s="301">
        <f t="shared" si="790"/>
        <v>0</v>
      </c>
      <c r="BG947" s="301">
        <f t="shared" si="790"/>
        <v>0</v>
      </c>
      <c r="BH947" s="301">
        <f t="shared" si="790"/>
        <v>0</v>
      </c>
      <c r="BI947" s="301">
        <f t="shared" si="790"/>
        <v>0</v>
      </c>
      <c r="BJ947" s="301">
        <f t="shared" si="790"/>
        <v>0</v>
      </c>
      <c r="BK947" s="301">
        <f t="shared" si="790"/>
        <v>0</v>
      </c>
      <c r="BL947" s="301">
        <f t="shared" si="790"/>
        <v>0</v>
      </c>
      <c r="BM947" s="301">
        <f t="shared" si="790"/>
        <v>0</v>
      </c>
      <c r="BN947" s="301">
        <f t="shared" si="790"/>
        <v>0</v>
      </c>
      <c r="BO947" s="301">
        <f t="shared" si="790"/>
        <v>0</v>
      </c>
      <c r="BP947" s="301">
        <f t="shared" si="790"/>
        <v>0</v>
      </c>
      <c r="BQ947" s="301">
        <f t="shared" ref="BQ947:BX947" si="791">IF(BQ927=$D$308,$D$315,0)</f>
        <v>0</v>
      </c>
      <c r="BR947" s="301">
        <f t="shared" si="791"/>
        <v>0</v>
      </c>
      <c r="BS947" s="301">
        <f t="shared" si="791"/>
        <v>0</v>
      </c>
      <c r="BT947" s="301">
        <f t="shared" si="791"/>
        <v>0</v>
      </c>
      <c r="BU947" s="301">
        <f t="shared" si="791"/>
        <v>0</v>
      </c>
      <c r="BV947" s="301">
        <f t="shared" si="791"/>
        <v>0</v>
      </c>
      <c r="BW947" s="301">
        <f t="shared" si="791"/>
        <v>0</v>
      </c>
      <c r="BX947" s="301">
        <f t="shared" si="791"/>
        <v>0</v>
      </c>
      <c r="BY947" s="301">
        <f t="shared" ref="BY947:CJ947" si="792">IF(BY927=$D$308,$D$315,0)</f>
        <v>0</v>
      </c>
      <c r="BZ947" s="301">
        <f t="shared" si="792"/>
        <v>0</v>
      </c>
      <c r="CA947" s="301">
        <f t="shared" si="792"/>
        <v>0</v>
      </c>
      <c r="CB947" s="301">
        <f t="shared" si="792"/>
        <v>0</v>
      </c>
      <c r="CC947" s="301">
        <f t="shared" si="792"/>
        <v>0</v>
      </c>
      <c r="CD947" s="301">
        <f t="shared" si="792"/>
        <v>0</v>
      </c>
      <c r="CE947" s="301">
        <f t="shared" si="792"/>
        <v>0</v>
      </c>
      <c r="CF947" s="301">
        <f t="shared" si="792"/>
        <v>0</v>
      </c>
      <c r="CG947" s="301">
        <f t="shared" si="792"/>
        <v>0</v>
      </c>
      <c r="CH947" s="301">
        <f t="shared" si="792"/>
        <v>0</v>
      </c>
      <c r="CI947" s="301">
        <f t="shared" si="792"/>
        <v>0</v>
      </c>
      <c r="CJ947" s="301">
        <f t="shared" si="792"/>
        <v>0</v>
      </c>
      <c r="CK947" s="301"/>
      <c r="CL947" s="301"/>
      <c r="CM947" s="301"/>
      <c r="CN947" s="301"/>
      <c r="CO947" s="301"/>
      <c r="CP947" s="301"/>
      <c r="CQ947" s="301"/>
      <c r="CR947" s="301"/>
      <c r="CS947" s="301"/>
      <c r="CT947" s="301"/>
      <c r="CU947" s="301"/>
      <c r="CV947" s="301"/>
      <c r="CW947" s="301"/>
      <c r="CX947" s="301"/>
      <c r="CY947" s="301"/>
      <c r="CZ947" s="301"/>
      <c r="DA947" s="301"/>
      <c r="DB947" s="301"/>
      <c r="DC947" s="301"/>
      <c r="DD947" s="301"/>
      <c r="DE947" s="301"/>
      <c r="DF947" s="301"/>
      <c r="DG947" s="301"/>
      <c r="DH947" s="301"/>
      <c r="DI947" s="301"/>
      <c r="DJ947" s="301"/>
      <c r="DK947" s="301"/>
      <c r="DL947" s="301"/>
      <c r="DM947" s="301"/>
      <c r="DN947" s="301"/>
      <c r="DO947" s="301"/>
      <c r="DP947" s="301"/>
      <c r="DQ947" s="301"/>
      <c r="DR947" s="301"/>
      <c r="DS947" s="301"/>
      <c r="DT947" s="301"/>
    </row>
    <row r="948" spans="3:124" hidden="1" outlineLevel="1">
      <c r="C948" s="232" t="s">
        <v>333</v>
      </c>
      <c r="D948" s="349"/>
      <c r="E948" s="300">
        <f t="shared" ref="E948:AJ948" si="793">IF(E927=$E$328,-E944-E946,0)</f>
        <v>0</v>
      </c>
      <c r="F948" s="301">
        <f t="shared" si="793"/>
        <v>0</v>
      </c>
      <c r="G948" s="301">
        <f t="shared" si="793"/>
        <v>0</v>
      </c>
      <c r="H948" s="301">
        <f t="shared" si="793"/>
        <v>0</v>
      </c>
      <c r="I948" s="301">
        <f t="shared" si="793"/>
        <v>0</v>
      </c>
      <c r="J948" s="301">
        <f t="shared" si="793"/>
        <v>0</v>
      </c>
      <c r="K948" s="301">
        <f t="shared" si="793"/>
        <v>0</v>
      </c>
      <c r="L948" s="301">
        <f t="shared" si="793"/>
        <v>0</v>
      </c>
      <c r="M948" s="301">
        <f t="shared" si="793"/>
        <v>0</v>
      </c>
      <c r="N948" s="301">
        <f t="shared" si="793"/>
        <v>0</v>
      </c>
      <c r="O948" s="301">
        <f t="shared" si="793"/>
        <v>0</v>
      </c>
      <c r="P948" s="301">
        <f t="shared" si="793"/>
        <v>0</v>
      </c>
      <c r="Q948" s="301">
        <f t="shared" si="793"/>
        <v>0</v>
      </c>
      <c r="R948" s="301">
        <f t="shared" si="793"/>
        <v>0</v>
      </c>
      <c r="S948" s="301">
        <f t="shared" si="793"/>
        <v>0</v>
      </c>
      <c r="T948" s="301">
        <f t="shared" si="793"/>
        <v>0</v>
      </c>
      <c r="U948" s="301">
        <f t="shared" si="793"/>
        <v>0</v>
      </c>
      <c r="V948" s="301">
        <f t="shared" si="793"/>
        <v>0</v>
      </c>
      <c r="W948" s="301">
        <f t="shared" si="793"/>
        <v>0</v>
      </c>
      <c r="X948" s="301">
        <f t="shared" si="793"/>
        <v>0</v>
      </c>
      <c r="Y948" s="301">
        <f t="shared" si="793"/>
        <v>0</v>
      </c>
      <c r="Z948" s="301">
        <f t="shared" si="793"/>
        <v>0</v>
      </c>
      <c r="AA948" s="301">
        <f t="shared" si="793"/>
        <v>0</v>
      </c>
      <c r="AB948" s="301">
        <f t="shared" si="793"/>
        <v>0</v>
      </c>
      <c r="AC948" s="301">
        <f t="shared" si="793"/>
        <v>0</v>
      </c>
      <c r="AD948" s="301">
        <f t="shared" si="793"/>
        <v>0</v>
      </c>
      <c r="AE948" s="301">
        <f t="shared" si="793"/>
        <v>0</v>
      </c>
      <c r="AF948" s="301">
        <f t="shared" si="793"/>
        <v>0</v>
      </c>
      <c r="AG948" s="301">
        <f t="shared" si="793"/>
        <v>0</v>
      </c>
      <c r="AH948" s="301">
        <f t="shared" si="793"/>
        <v>0</v>
      </c>
      <c r="AI948" s="301">
        <f t="shared" si="793"/>
        <v>0</v>
      </c>
      <c r="AJ948" s="301">
        <f t="shared" si="793"/>
        <v>0</v>
      </c>
      <c r="AK948" s="301">
        <f t="shared" ref="AK948:BP948" si="794">IF(AK927=$E$328,-AK944-AK946,0)</f>
        <v>0</v>
      </c>
      <c r="AL948" s="301">
        <f t="shared" si="794"/>
        <v>0</v>
      </c>
      <c r="AM948" s="301">
        <f t="shared" si="794"/>
        <v>0</v>
      </c>
      <c r="AN948" s="301">
        <f t="shared" si="794"/>
        <v>0</v>
      </c>
      <c r="AO948" s="301">
        <f t="shared" si="794"/>
        <v>0</v>
      </c>
      <c r="AP948" s="301">
        <f t="shared" si="794"/>
        <v>0</v>
      </c>
      <c r="AQ948" s="301">
        <f t="shared" si="794"/>
        <v>0</v>
      </c>
      <c r="AR948" s="301">
        <f t="shared" si="794"/>
        <v>0</v>
      </c>
      <c r="AS948" s="301">
        <f t="shared" si="794"/>
        <v>0</v>
      </c>
      <c r="AT948" s="301">
        <f t="shared" si="794"/>
        <v>0</v>
      </c>
      <c r="AU948" s="301">
        <f t="shared" si="794"/>
        <v>0</v>
      </c>
      <c r="AV948" s="301">
        <f t="shared" si="794"/>
        <v>0</v>
      </c>
      <c r="AW948" s="301">
        <f t="shared" si="794"/>
        <v>0</v>
      </c>
      <c r="AX948" s="301">
        <f t="shared" si="794"/>
        <v>0</v>
      </c>
      <c r="AY948" s="301">
        <f t="shared" si="794"/>
        <v>0</v>
      </c>
      <c r="AZ948" s="301">
        <f t="shared" ca="1" si="794"/>
        <v>-6356085.8967118356</v>
      </c>
      <c r="BA948" s="301">
        <f t="shared" si="794"/>
        <v>0</v>
      </c>
      <c r="BB948" s="301">
        <f t="shared" si="794"/>
        <v>0</v>
      </c>
      <c r="BC948" s="301">
        <f t="shared" si="794"/>
        <v>0</v>
      </c>
      <c r="BD948" s="301">
        <f t="shared" si="794"/>
        <v>0</v>
      </c>
      <c r="BE948" s="301">
        <f t="shared" si="794"/>
        <v>0</v>
      </c>
      <c r="BF948" s="301">
        <f t="shared" si="794"/>
        <v>0</v>
      </c>
      <c r="BG948" s="301">
        <f t="shared" si="794"/>
        <v>0</v>
      </c>
      <c r="BH948" s="301">
        <f t="shared" si="794"/>
        <v>0</v>
      </c>
      <c r="BI948" s="301">
        <f t="shared" si="794"/>
        <v>0</v>
      </c>
      <c r="BJ948" s="301">
        <f t="shared" si="794"/>
        <v>0</v>
      </c>
      <c r="BK948" s="301">
        <f t="shared" si="794"/>
        <v>0</v>
      </c>
      <c r="BL948" s="301">
        <f t="shared" si="794"/>
        <v>0</v>
      </c>
      <c r="BM948" s="301">
        <f t="shared" si="794"/>
        <v>0</v>
      </c>
      <c r="BN948" s="301">
        <f t="shared" si="794"/>
        <v>0</v>
      </c>
      <c r="BO948" s="301">
        <f t="shared" si="794"/>
        <v>0</v>
      </c>
      <c r="BP948" s="301">
        <f t="shared" si="794"/>
        <v>0</v>
      </c>
      <c r="BQ948" s="301">
        <f t="shared" ref="BQ948:BX948" si="795">IF(BQ927=$E$328,-BQ944-BQ946,0)</f>
        <v>0</v>
      </c>
      <c r="BR948" s="301">
        <f t="shared" si="795"/>
        <v>0</v>
      </c>
      <c r="BS948" s="301">
        <f t="shared" si="795"/>
        <v>0</v>
      </c>
      <c r="BT948" s="301">
        <f t="shared" si="795"/>
        <v>0</v>
      </c>
      <c r="BU948" s="301">
        <f t="shared" si="795"/>
        <v>0</v>
      </c>
      <c r="BV948" s="301">
        <f t="shared" si="795"/>
        <v>0</v>
      </c>
      <c r="BW948" s="301">
        <f t="shared" si="795"/>
        <v>0</v>
      </c>
      <c r="BX948" s="301">
        <f t="shared" si="795"/>
        <v>0</v>
      </c>
      <c r="BY948" s="301">
        <f t="shared" ref="BY948:CJ948" si="796">IF(BY927=$E$328,-BY944-BY946,0)</f>
        <v>0</v>
      </c>
      <c r="BZ948" s="301">
        <f t="shared" si="796"/>
        <v>0</v>
      </c>
      <c r="CA948" s="301">
        <f t="shared" si="796"/>
        <v>0</v>
      </c>
      <c r="CB948" s="301">
        <f t="shared" si="796"/>
        <v>0</v>
      </c>
      <c r="CC948" s="301">
        <f t="shared" si="796"/>
        <v>0</v>
      </c>
      <c r="CD948" s="301">
        <f t="shared" si="796"/>
        <v>0</v>
      </c>
      <c r="CE948" s="301">
        <f t="shared" si="796"/>
        <v>0</v>
      </c>
      <c r="CF948" s="301">
        <f t="shared" si="796"/>
        <v>0</v>
      </c>
      <c r="CG948" s="301">
        <f t="shared" si="796"/>
        <v>0</v>
      </c>
      <c r="CH948" s="301">
        <f t="shared" si="796"/>
        <v>0</v>
      </c>
      <c r="CI948" s="301">
        <f t="shared" si="796"/>
        <v>0</v>
      </c>
      <c r="CJ948" s="301">
        <f t="shared" si="796"/>
        <v>0</v>
      </c>
      <c r="CK948" s="301"/>
      <c r="CL948" s="301"/>
      <c r="CM948" s="301"/>
      <c r="CN948" s="301"/>
      <c r="CO948" s="301"/>
      <c r="CP948" s="301"/>
      <c r="CQ948" s="301"/>
      <c r="CR948" s="301"/>
      <c r="CS948" s="301"/>
      <c r="CT948" s="301"/>
      <c r="CU948" s="301"/>
      <c r="CV948" s="301"/>
      <c r="CW948" s="301"/>
      <c r="CX948" s="301"/>
      <c r="CY948" s="301"/>
      <c r="CZ948" s="301"/>
      <c r="DA948" s="301"/>
      <c r="DB948" s="301"/>
      <c r="DC948" s="301"/>
      <c r="DD948" s="301"/>
      <c r="DE948" s="301"/>
      <c r="DF948" s="301"/>
      <c r="DG948" s="301"/>
      <c r="DH948" s="301"/>
      <c r="DI948" s="301"/>
      <c r="DJ948" s="301"/>
      <c r="DK948" s="301"/>
      <c r="DL948" s="301"/>
      <c r="DM948" s="301"/>
      <c r="DN948" s="301"/>
      <c r="DO948" s="301"/>
      <c r="DP948" s="301"/>
      <c r="DQ948" s="301"/>
      <c r="DR948" s="301"/>
      <c r="DS948" s="301"/>
      <c r="DT948" s="301"/>
    </row>
    <row r="949" spans="3:124" hidden="1" outlineLevel="1">
      <c r="C949" s="232" t="s">
        <v>186</v>
      </c>
      <c r="D949" s="349">
        <v>0</v>
      </c>
      <c r="E949" s="300">
        <f>E944+E946+E947+E948</f>
        <v>0</v>
      </c>
      <c r="F949" s="301">
        <f t="shared" ref="F949:BQ949" si="797">F944+F946+F947+F948</f>
        <v>0</v>
      </c>
      <c r="G949" s="301">
        <f t="shared" si="797"/>
        <v>0</v>
      </c>
      <c r="H949" s="301">
        <f t="shared" si="797"/>
        <v>0</v>
      </c>
      <c r="I949" s="301">
        <f t="shared" si="797"/>
        <v>0</v>
      </c>
      <c r="J949" s="301">
        <f t="shared" si="797"/>
        <v>0</v>
      </c>
      <c r="K949" s="301">
        <f t="shared" si="797"/>
        <v>0</v>
      </c>
      <c r="L949" s="301">
        <f t="shared" si="797"/>
        <v>0</v>
      </c>
      <c r="M949" s="301">
        <f t="shared" si="797"/>
        <v>0</v>
      </c>
      <c r="N949" s="301">
        <f t="shared" si="797"/>
        <v>0</v>
      </c>
      <c r="O949" s="301">
        <f t="shared" si="797"/>
        <v>0</v>
      </c>
      <c r="P949" s="301">
        <f t="shared" si="797"/>
        <v>0</v>
      </c>
      <c r="Q949" s="301">
        <f t="shared" si="797"/>
        <v>0</v>
      </c>
      <c r="R949" s="301">
        <f t="shared" si="797"/>
        <v>0</v>
      </c>
      <c r="S949" s="301">
        <f t="shared" si="797"/>
        <v>0</v>
      </c>
      <c r="T949" s="301">
        <f t="shared" si="797"/>
        <v>0</v>
      </c>
      <c r="U949" s="301">
        <f t="shared" si="797"/>
        <v>0</v>
      </c>
      <c r="V949" s="301">
        <f t="shared" si="797"/>
        <v>0</v>
      </c>
      <c r="W949" s="301">
        <f t="shared" si="797"/>
        <v>0</v>
      </c>
      <c r="X949" s="301">
        <f t="shared" si="797"/>
        <v>0</v>
      </c>
      <c r="Y949" s="301">
        <f t="shared" si="797"/>
        <v>0</v>
      </c>
      <c r="Z949" s="301">
        <f t="shared" si="797"/>
        <v>0</v>
      </c>
      <c r="AA949" s="301">
        <f t="shared" si="797"/>
        <v>0</v>
      </c>
      <c r="AB949" s="301">
        <f t="shared" si="797"/>
        <v>0</v>
      </c>
      <c r="AC949" s="301">
        <f t="shared" si="797"/>
        <v>0</v>
      </c>
      <c r="AD949" s="301">
        <f t="shared" ca="1" si="797"/>
        <v>6356085.8967118356</v>
      </c>
      <c r="AE949" s="301">
        <f t="shared" ca="1" si="797"/>
        <v>6356085.8967118356</v>
      </c>
      <c r="AF949" s="301">
        <f t="shared" ca="1" si="797"/>
        <v>6356085.8967118356</v>
      </c>
      <c r="AG949" s="301">
        <f t="shared" ca="1" si="797"/>
        <v>6356085.8967118356</v>
      </c>
      <c r="AH949" s="301">
        <f t="shared" ca="1" si="797"/>
        <v>6356085.8967118356</v>
      </c>
      <c r="AI949" s="301">
        <f t="shared" ca="1" si="797"/>
        <v>6356085.8967118356</v>
      </c>
      <c r="AJ949" s="301">
        <f t="shared" ca="1" si="797"/>
        <v>6356085.8967118356</v>
      </c>
      <c r="AK949" s="301">
        <f t="shared" ca="1" si="797"/>
        <v>6356085.8967118356</v>
      </c>
      <c r="AL949" s="301">
        <f t="shared" ca="1" si="797"/>
        <v>6356085.8967118356</v>
      </c>
      <c r="AM949" s="301">
        <f t="shared" ca="1" si="797"/>
        <v>6356085.8967118356</v>
      </c>
      <c r="AN949" s="301">
        <f t="shared" ca="1" si="797"/>
        <v>6356085.8967118356</v>
      </c>
      <c r="AO949" s="301">
        <f t="shared" ca="1" si="797"/>
        <v>6356085.8967118356</v>
      </c>
      <c r="AP949" s="301">
        <f t="shared" ca="1" si="797"/>
        <v>6356085.8967118356</v>
      </c>
      <c r="AQ949" s="301">
        <f t="shared" ca="1" si="797"/>
        <v>6356085.8967118356</v>
      </c>
      <c r="AR949" s="301">
        <f t="shared" ca="1" si="797"/>
        <v>6356085.8967118356</v>
      </c>
      <c r="AS949" s="301">
        <f t="shared" ca="1" si="797"/>
        <v>6356085.8967118356</v>
      </c>
      <c r="AT949" s="301">
        <f t="shared" ca="1" si="797"/>
        <v>6356085.8967118356</v>
      </c>
      <c r="AU949" s="301">
        <f t="shared" ca="1" si="797"/>
        <v>6356085.8967118356</v>
      </c>
      <c r="AV949" s="301">
        <f t="shared" ca="1" si="797"/>
        <v>6356085.8967118356</v>
      </c>
      <c r="AW949" s="301">
        <f t="shared" ca="1" si="797"/>
        <v>6356085.8967118356</v>
      </c>
      <c r="AX949" s="301">
        <f t="shared" ca="1" si="797"/>
        <v>6356085.8967118356</v>
      </c>
      <c r="AY949" s="301">
        <f t="shared" ca="1" si="797"/>
        <v>6356085.8967118356</v>
      </c>
      <c r="AZ949" s="301">
        <f t="shared" ca="1" si="797"/>
        <v>0</v>
      </c>
      <c r="BA949" s="301">
        <f t="shared" ca="1" si="797"/>
        <v>0</v>
      </c>
      <c r="BB949" s="301">
        <f t="shared" ca="1" si="797"/>
        <v>0</v>
      </c>
      <c r="BC949" s="301">
        <f t="shared" ca="1" si="797"/>
        <v>0</v>
      </c>
      <c r="BD949" s="301">
        <f t="shared" ca="1" si="797"/>
        <v>0</v>
      </c>
      <c r="BE949" s="301">
        <f t="shared" ca="1" si="797"/>
        <v>0</v>
      </c>
      <c r="BF949" s="301">
        <f t="shared" ca="1" si="797"/>
        <v>0</v>
      </c>
      <c r="BG949" s="301">
        <f t="shared" ca="1" si="797"/>
        <v>0</v>
      </c>
      <c r="BH949" s="301">
        <f t="shared" ca="1" si="797"/>
        <v>0</v>
      </c>
      <c r="BI949" s="301">
        <f t="shared" ca="1" si="797"/>
        <v>0</v>
      </c>
      <c r="BJ949" s="301">
        <f t="shared" ca="1" si="797"/>
        <v>0</v>
      </c>
      <c r="BK949" s="301">
        <f t="shared" ca="1" si="797"/>
        <v>0</v>
      </c>
      <c r="BL949" s="301">
        <f t="shared" ca="1" si="797"/>
        <v>0</v>
      </c>
      <c r="BM949" s="301">
        <f t="shared" ca="1" si="797"/>
        <v>0</v>
      </c>
      <c r="BN949" s="301">
        <f t="shared" ca="1" si="797"/>
        <v>0</v>
      </c>
      <c r="BO949" s="301">
        <f t="shared" ca="1" si="797"/>
        <v>0</v>
      </c>
      <c r="BP949" s="301">
        <f t="shared" ca="1" si="797"/>
        <v>0</v>
      </c>
      <c r="BQ949" s="301">
        <f t="shared" ca="1" si="797"/>
        <v>0</v>
      </c>
      <c r="BR949" s="301">
        <f t="shared" ref="BR949:BX949" ca="1" si="798">BR944+BR946+BR947+BR948</f>
        <v>0</v>
      </c>
      <c r="BS949" s="301">
        <f t="shared" ca="1" si="798"/>
        <v>0</v>
      </c>
      <c r="BT949" s="301">
        <f t="shared" ca="1" si="798"/>
        <v>0</v>
      </c>
      <c r="BU949" s="301">
        <f t="shared" ca="1" si="798"/>
        <v>0</v>
      </c>
      <c r="BV949" s="301">
        <f t="shared" ca="1" si="798"/>
        <v>0</v>
      </c>
      <c r="BW949" s="301">
        <f t="shared" ca="1" si="798"/>
        <v>0</v>
      </c>
      <c r="BX949" s="301">
        <f t="shared" ca="1" si="798"/>
        <v>0</v>
      </c>
      <c r="BY949" s="301">
        <f t="shared" ref="BY949:CJ949" ca="1" si="799">BY944+BY946+BY947+BY948</f>
        <v>0</v>
      </c>
      <c r="BZ949" s="301">
        <f t="shared" ca="1" si="799"/>
        <v>0</v>
      </c>
      <c r="CA949" s="301">
        <f t="shared" ca="1" si="799"/>
        <v>0</v>
      </c>
      <c r="CB949" s="301">
        <f t="shared" ca="1" si="799"/>
        <v>0</v>
      </c>
      <c r="CC949" s="301">
        <f t="shared" ca="1" si="799"/>
        <v>0</v>
      </c>
      <c r="CD949" s="301">
        <f t="shared" ca="1" si="799"/>
        <v>0</v>
      </c>
      <c r="CE949" s="301">
        <f t="shared" ca="1" si="799"/>
        <v>0</v>
      </c>
      <c r="CF949" s="301">
        <f t="shared" ca="1" si="799"/>
        <v>0</v>
      </c>
      <c r="CG949" s="301">
        <f t="shared" ca="1" si="799"/>
        <v>0</v>
      </c>
      <c r="CH949" s="301">
        <f t="shared" ca="1" si="799"/>
        <v>0</v>
      </c>
      <c r="CI949" s="301">
        <f t="shared" ca="1" si="799"/>
        <v>0</v>
      </c>
      <c r="CJ949" s="301">
        <f t="shared" ca="1" si="799"/>
        <v>0</v>
      </c>
      <c r="CK949" s="301"/>
      <c r="CL949" s="301"/>
      <c r="CM949" s="301"/>
      <c r="CN949" s="301"/>
      <c r="CO949" s="301"/>
      <c r="CP949" s="301"/>
      <c r="CQ949" s="301"/>
      <c r="CR949" s="301"/>
      <c r="CS949" s="301"/>
      <c r="CT949" s="301"/>
      <c r="CU949" s="301"/>
      <c r="CV949" s="301"/>
      <c r="CW949" s="301"/>
      <c r="CX949" s="301"/>
      <c r="CY949" s="301"/>
      <c r="CZ949" s="301"/>
      <c r="DA949" s="301"/>
      <c r="DB949" s="301"/>
      <c r="DC949" s="301"/>
      <c r="DD949" s="301"/>
      <c r="DE949" s="301"/>
      <c r="DF949" s="301"/>
      <c r="DG949" s="301"/>
      <c r="DH949" s="301"/>
      <c r="DI949" s="301"/>
      <c r="DJ949" s="301"/>
      <c r="DK949" s="301"/>
      <c r="DL949" s="301"/>
      <c r="DM949" s="301"/>
      <c r="DN949" s="301"/>
      <c r="DO949" s="301"/>
      <c r="DP949" s="301"/>
      <c r="DQ949" s="301"/>
      <c r="DR949" s="301"/>
      <c r="DS949" s="301"/>
      <c r="DT949" s="301"/>
    </row>
    <row r="950" spans="3:124" hidden="1" outlineLevel="1">
      <c r="D950" s="348"/>
      <c r="E950" s="300"/>
      <c r="F950" s="302"/>
      <c r="G950" s="286"/>
      <c r="H950" s="286"/>
      <c r="I950" s="286"/>
      <c r="J950" s="286"/>
      <c r="K950" s="286"/>
      <c r="L950" s="286"/>
      <c r="M950" s="286"/>
      <c r="N950" s="286"/>
    </row>
    <row r="951" spans="3:124" hidden="1" outlineLevel="1">
      <c r="C951" s="23" t="s">
        <v>313</v>
      </c>
      <c r="D951" s="349"/>
      <c r="E951" s="300"/>
      <c r="F951" s="301"/>
      <c r="G951" s="304"/>
      <c r="H951" s="284"/>
      <c r="I951" s="284"/>
      <c r="J951" s="284"/>
      <c r="K951" s="284"/>
      <c r="L951" s="284"/>
      <c r="M951" s="284"/>
      <c r="N951" s="284"/>
    </row>
    <row r="952" spans="3:124" hidden="1" outlineLevel="1">
      <c r="C952" s="232" t="s">
        <v>35</v>
      </c>
      <c r="D952" s="349"/>
      <c r="E952" s="341">
        <f>E933+E939+E945</f>
        <v>-21957.360000000001</v>
      </c>
      <c r="F952" s="301">
        <f t="shared" ref="F952" si="800">F933+F939+F945</f>
        <v>-21957.360000000001</v>
      </c>
      <c r="G952" s="301">
        <f t="shared" ref="G952:BC952" si="801">G933+G939+G945</f>
        <v>-21957.360000000001</v>
      </c>
      <c r="H952" s="301">
        <f t="shared" si="801"/>
        <v>-21957.360000000001</v>
      </c>
      <c r="I952" s="301">
        <f t="shared" si="801"/>
        <v>-21957.360000000001</v>
      </c>
      <c r="J952" s="301">
        <f t="shared" si="801"/>
        <v>-21957.360000000001</v>
      </c>
      <c r="K952" s="301">
        <f t="shared" si="801"/>
        <v>-21957.360000000001</v>
      </c>
      <c r="L952" s="301">
        <f t="shared" si="801"/>
        <v>-21957.360000000001</v>
      </c>
      <c r="M952" s="301">
        <f t="shared" si="801"/>
        <v>-21957.360000000001</v>
      </c>
      <c r="N952" s="301">
        <f t="shared" si="801"/>
        <v>-21957.360000000001</v>
      </c>
      <c r="O952" s="301">
        <f t="shared" si="801"/>
        <v>-21957.360000000001</v>
      </c>
      <c r="P952" s="301">
        <f t="shared" si="801"/>
        <v>-21957.360000000001</v>
      </c>
      <c r="Q952" s="301">
        <f t="shared" si="801"/>
        <v>-21957.360000000001</v>
      </c>
      <c r="R952" s="301">
        <f t="shared" si="801"/>
        <v>-21957.360000000001</v>
      </c>
      <c r="S952" s="301">
        <f t="shared" si="801"/>
        <v>-21957.360000000001</v>
      </c>
      <c r="T952" s="301">
        <f t="shared" si="801"/>
        <v>-21957.360000000001</v>
      </c>
      <c r="U952" s="301">
        <f t="shared" si="801"/>
        <v>-21930.977143677384</v>
      </c>
      <c r="V952" s="301">
        <f t="shared" si="801"/>
        <v>-21904.484358786751</v>
      </c>
      <c r="W952" s="301">
        <f t="shared" si="801"/>
        <v>-21877.881187292413</v>
      </c>
      <c r="X952" s="301">
        <f t="shared" si="801"/>
        <v>-21851.167169250184</v>
      </c>
      <c r="Y952" s="301">
        <f t="shared" si="801"/>
        <v>-21824.34184279944</v>
      </c>
      <c r="Z952" s="301">
        <f t="shared" si="801"/>
        <v>-21797.404744155152</v>
      </c>
      <c r="AA952" s="301">
        <f t="shared" si="801"/>
        <v>-21770.355407599847</v>
      </c>
      <c r="AB952" s="301">
        <f t="shared" si="801"/>
        <v>-21743.193365475559</v>
      </c>
      <c r="AC952" s="301">
        <f t="shared" si="801"/>
        <v>-21715.918148175755</v>
      </c>
      <c r="AD952" s="301">
        <f t="shared" si="801"/>
        <v>-21688.529284137207</v>
      </c>
      <c r="AE952" s="301">
        <f t="shared" ca="1" si="801"/>
        <v>-25159.50667448435</v>
      </c>
      <c r="AF952" s="301">
        <f t="shared" ca="1" si="801"/>
        <v>-25159.50667448435</v>
      </c>
      <c r="AG952" s="301">
        <f t="shared" ca="1" si="801"/>
        <v>-25159.50667448435</v>
      </c>
      <c r="AH952" s="301">
        <f t="shared" ca="1" si="801"/>
        <v>-25159.50667448435</v>
      </c>
      <c r="AI952" s="301">
        <f t="shared" ca="1" si="801"/>
        <v>-25159.50667448435</v>
      </c>
      <c r="AJ952" s="301">
        <f t="shared" ca="1" si="801"/>
        <v>-25159.50667448435</v>
      </c>
      <c r="AK952" s="301">
        <f t="shared" ca="1" si="801"/>
        <v>-25159.50667448435</v>
      </c>
      <c r="AL952" s="301">
        <f t="shared" ca="1" si="801"/>
        <v>-25159.50667448435</v>
      </c>
      <c r="AM952" s="301">
        <f t="shared" ca="1" si="801"/>
        <v>-25159.50667448435</v>
      </c>
      <c r="AN952" s="301">
        <f t="shared" ca="1" si="801"/>
        <v>-25159.50667448435</v>
      </c>
      <c r="AO952" s="301">
        <f t="shared" ca="1" si="801"/>
        <v>-25159.50667448435</v>
      </c>
      <c r="AP952" s="301">
        <f t="shared" ca="1" si="801"/>
        <v>-25159.50667448435</v>
      </c>
      <c r="AQ952" s="301">
        <f t="shared" ca="1" si="801"/>
        <v>-25159.50667448435</v>
      </c>
      <c r="AR952" s="301">
        <f t="shared" ca="1" si="801"/>
        <v>-25159.50667448435</v>
      </c>
      <c r="AS952" s="301">
        <f t="shared" ca="1" si="801"/>
        <v>-25159.50667448435</v>
      </c>
      <c r="AT952" s="301">
        <f t="shared" ca="1" si="801"/>
        <v>-25159.50667448435</v>
      </c>
      <c r="AU952" s="301">
        <f t="shared" ca="1" si="801"/>
        <v>-25159.50667448435</v>
      </c>
      <c r="AV952" s="301">
        <f t="shared" ca="1" si="801"/>
        <v>-25159.50667448435</v>
      </c>
      <c r="AW952" s="301">
        <f t="shared" ca="1" si="801"/>
        <v>-25159.50667448435</v>
      </c>
      <c r="AX952" s="301">
        <f t="shared" ca="1" si="801"/>
        <v>-25159.50667448435</v>
      </c>
      <c r="AY952" s="301">
        <f t="shared" ca="1" si="801"/>
        <v>-25159.50667448435</v>
      </c>
      <c r="AZ952" s="301">
        <f t="shared" ca="1" si="801"/>
        <v>-25159.50667448435</v>
      </c>
      <c r="BA952" s="301">
        <f t="shared" ca="1" si="801"/>
        <v>0</v>
      </c>
      <c r="BB952" s="301">
        <f t="shared" ca="1" si="801"/>
        <v>0</v>
      </c>
      <c r="BC952" s="301">
        <f t="shared" ca="1" si="801"/>
        <v>0</v>
      </c>
      <c r="BD952" s="301">
        <f t="shared" ref="BD952:BX952" ca="1" si="802">BD933+BD939+BD945</f>
        <v>0</v>
      </c>
      <c r="BE952" s="301">
        <f t="shared" ca="1" si="802"/>
        <v>0</v>
      </c>
      <c r="BF952" s="301">
        <f t="shared" ca="1" si="802"/>
        <v>0</v>
      </c>
      <c r="BG952" s="301">
        <f t="shared" ca="1" si="802"/>
        <v>0</v>
      </c>
      <c r="BH952" s="301">
        <f t="shared" ca="1" si="802"/>
        <v>0</v>
      </c>
      <c r="BI952" s="301">
        <f t="shared" ca="1" si="802"/>
        <v>0</v>
      </c>
      <c r="BJ952" s="301">
        <f t="shared" ca="1" si="802"/>
        <v>0</v>
      </c>
      <c r="BK952" s="301">
        <f t="shared" ca="1" si="802"/>
        <v>0</v>
      </c>
      <c r="BL952" s="301">
        <f t="shared" ca="1" si="802"/>
        <v>0</v>
      </c>
      <c r="BM952" s="301">
        <f t="shared" ca="1" si="802"/>
        <v>0</v>
      </c>
      <c r="BN952" s="301">
        <f t="shared" ca="1" si="802"/>
        <v>0</v>
      </c>
      <c r="BO952" s="301">
        <f t="shared" ca="1" si="802"/>
        <v>0</v>
      </c>
      <c r="BP952" s="301">
        <f t="shared" ca="1" si="802"/>
        <v>0</v>
      </c>
      <c r="BQ952" s="301">
        <f t="shared" ca="1" si="802"/>
        <v>0</v>
      </c>
      <c r="BR952" s="301">
        <f t="shared" ca="1" si="802"/>
        <v>0</v>
      </c>
      <c r="BS952" s="301">
        <f t="shared" ca="1" si="802"/>
        <v>0</v>
      </c>
      <c r="BT952" s="301">
        <f t="shared" ca="1" si="802"/>
        <v>0</v>
      </c>
      <c r="BU952" s="301">
        <f t="shared" ca="1" si="802"/>
        <v>0</v>
      </c>
      <c r="BV952" s="301">
        <f t="shared" ca="1" si="802"/>
        <v>0</v>
      </c>
      <c r="BW952" s="301">
        <f t="shared" ca="1" si="802"/>
        <v>0</v>
      </c>
      <c r="BX952" s="301">
        <f t="shared" ca="1" si="802"/>
        <v>0</v>
      </c>
      <c r="BY952" s="301">
        <f t="shared" ref="BY952:CJ952" ca="1" si="803">BY933+BY939+BY945</f>
        <v>0</v>
      </c>
      <c r="BZ952" s="301">
        <f t="shared" ca="1" si="803"/>
        <v>0</v>
      </c>
      <c r="CA952" s="301">
        <f t="shared" ca="1" si="803"/>
        <v>0</v>
      </c>
      <c r="CB952" s="301">
        <f t="shared" ca="1" si="803"/>
        <v>0</v>
      </c>
      <c r="CC952" s="301">
        <f t="shared" ca="1" si="803"/>
        <v>0</v>
      </c>
      <c r="CD952" s="301">
        <f t="shared" ca="1" si="803"/>
        <v>0</v>
      </c>
      <c r="CE952" s="301">
        <f t="shared" ca="1" si="803"/>
        <v>0</v>
      </c>
      <c r="CF952" s="301">
        <f t="shared" ca="1" si="803"/>
        <v>0</v>
      </c>
      <c r="CG952" s="301">
        <f t="shared" ca="1" si="803"/>
        <v>0</v>
      </c>
      <c r="CH952" s="301">
        <f t="shared" ca="1" si="803"/>
        <v>0</v>
      </c>
      <c r="CI952" s="301">
        <f t="shared" ca="1" si="803"/>
        <v>0</v>
      </c>
      <c r="CJ952" s="301">
        <f t="shared" ca="1" si="803"/>
        <v>0</v>
      </c>
      <c r="CK952" s="301"/>
      <c r="CL952" s="301"/>
      <c r="CM952" s="301"/>
      <c r="CN952" s="301"/>
      <c r="CO952" s="301"/>
      <c r="CP952" s="301"/>
      <c r="CQ952" s="301"/>
      <c r="CR952" s="301"/>
      <c r="CS952" s="301"/>
      <c r="CT952" s="301"/>
      <c r="CU952" s="301"/>
      <c r="CV952" s="301"/>
      <c r="CW952" s="301"/>
      <c r="CX952" s="301"/>
      <c r="CY952" s="301"/>
      <c r="CZ952" s="301"/>
      <c r="DA952" s="301"/>
      <c r="DB952" s="301"/>
      <c r="DC952" s="301"/>
      <c r="DD952" s="301"/>
      <c r="DE952" s="301"/>
      <c r="DF952" s="301"/>
      <c r="DG952" s="301"/>
      <c r="DH952" s="301"/>
      <c r="DI952" s="301"/>
      <c r="DJ952" s="301"/>
      <c r="DK952" s="301"/>
      <c r="DL952" s="301"/>
      <c r="DM952" s="301"/>
      <c r="DN952" s="301"/>
      <c r="DO952" s="301"/>
      <c r="DP952" s="301"/>
      <c r="DQ952" s="301"/>
      <c r="DR952" s="301"/>
      <c r="DS952" s="301"/>
      <c r="DT952" s="301"/>
    </row>
    <row r="953" spans="3:124" hidden="1" outlineLevel="1">
      <c r="C953" s="232" t="s">
        <v>36</v>
      </c>
      <c r="D953" s="349"/>
      <c r="E953" s="341">
        <f>E934+E940+E946</f>
        <v>0</v>
      </c>
      <c r="F953" s="342">
        <f t="shared" ref="F953" si="804">F934+F940+F946</f>
        <v>0</v>
      </c>
      <c r="G953" s="342">
        <f t="shared" ref="G953:BC953" si="805">G934+G940+G946</f>
        <v>0</v>
      </c>
      <c r="H953" s="342">
        <f t="shared" si="805"/>
        <v>0</v>
      </c>
      <c r="I953" s="342">
        <f t="shared" si="805"/>
        <v>0</v>
      </c>
      <c r="J953" s="342">
        <f t="shared" si="805"/>
        <v>0</v>
      </c>
      <c r="K953" s="342">
        <f t="shared" si="805"/>
        <v>0</v>
      </c>
      <c r="L953" s="342">
        <f t="shared" si="805"/>
        <v>0</v>
      </c>
      <c r="M953" s="342">
        <f t="shared" si="805"/>
        <v>0</v>
      </c>
      <c r="N953" s="342">
        <f t="shared" si="805"/>
        <v>0</v>
      </c>
      <c r="O953" s="342">
        <f t="shared" si="805"/>
        <v>0</v>
      </c>
      <c r="P953" s="342">
        <f t="shared" si="805"/>
        <v>0</v>
      </c>
      <c r="Q953" s="342">
        <f t="shared" si="805"/>
        <v>0</v>
      </c>
      <c r="R953" s="342">
        <f t="shared" si="805"/>
        <v>0</v>
      </c>
      <c r="S953" s="342">
        <f t="shared" si="805"/>
        <v>0</v>
      </c>
      <c r="T953" s="342">
        <f t="shared" si="805"/>
        <v>-6331.8855174283717</v>
      </c>
      <c r="U953" s="342">
        <f t="shared" si="805"/>
        <v>-6358.2683737509888</v>
      </c>
      <c r="V953" s="342">
        <f t="shared" si="805"/>
        <v>-6384.7611586416187</v>
      </c>
      <c r="W953" s="342">
        <f t="shared" si="805"/>
        <v>-6411.3643301359589</v>
      </c>
      <c r="X953" s="342">
        <f t="shared" si="805"/>
        <v>-6438.0783481781928</v>
      </c>
      <c r="Y953" s="342">
        <f t="shared" si="805"/>
        <v>-6464.9036746289348</v>
      </c>
      <c r="Z953" s="342">
        <f t="shared" si="805"/>
        <v>-6491.8407732732212</v>
      </c>
      <c r="AA953" s="342">
        <f t="shared" si="805"/>
        <v>-6518.8901098285278</v>
      </c>
      <c r="AB953" s="342">
        <f t="shared" si="805"/>
        <v>-6546.052151952812</v>
      </c>
      <c r="AC953" s="342">
        <f t="shared" si="805"/>
        <v>-6573.3273692526154</v>
      </c>
      <c r="AD953" s="342">
        <f t="shared" si="805"/>
        <v>-6600.7162332911685</v>
      </c>
      <c r="AE953" s="342">
        <f t="shared" ca="1" si="805"/>
        <v>0</v>
      </c>
      <c r="AF953" s="342">
        <f t="shared" ca="1" si="805"/>
        <v>0</v>
      </c>
      <c r="AG953" s="342">
        <f t="shared" ca="1" si="805"/>
        <v>0</v>
      </c>
      <c r="AH953" s="342">
        <f t="shared" ca="1" si="805"/>
        <v>0</v>
      </c>
      <c r="AI953" s="342">
        <f t="shared" ca="1" si="805"/>
        <v>0</v>
      </c>
      <c r="AJ953" s="342">
        <f t="shared" ca="1" si="805"/>
        <v>0</v>
      </c>
      <c r="AK953" s="342">
        <f t="shared" ca="1" si="805"/>
        <v>0</v>
      </c>
      <c r="AL953" s="342">
        <f t="shared" ca="1" si="805"/>
        <v>0</v>
      </c>
      <c r="AM953" s="342">
        <f t="shared" ca="1" si="805"/>
        <v>0</v>
      </c>
      <c r="AN953" s="342">
        <f t="shared" ca="1" si="805"/>
        <v>0</v>
      </c>
      <c r="AO953" s="342">
        <f t="shared" ca="1" si="805"/>
        <v>0</v>
      </c>
      <c r="AP953" s="342">
        <f t="shared" ca="1" si="805"/>
        <v>0</v>
      </c>
      <c r="AQ953" s="342">
        <f t="shared" ca="1" si="805"/>
        <v>0</v>
      </c>
      <c r="AR953" s="342">
        <f t="shared" ca="1" si="805"/>
        <v>0</v>
      </c>
      <c r="AS953" s="342">
        <f t="shared" ca="1" si="805"/>
        <v>0</v>
      </c>
      <c r="AT953" s="342">
        <f t="shared" ca="1" si="805"/>
        <v>0</v>
      </c>
      <c r="AU953" s="342">
        <f t="shared" ca="1" si="805"/>
        <v>0</v>
      </c>
      <c r="AV953" s="342">
        <f t="shared" ca="1" si="805"/>
        <v>0</v>
      </c>
      <c r="AW953" s="342">
        <f t="shared" ca="1" si="805"/>
        <v>0</v>
      </c>
      <c r="AX953" s="342">
        <f t="shared" ca="1" si="805"/>
        <v>0</v>
      </c>
      <c r="AY953" s="342">
        <f t="shared" ca="1" si="805"/>
        <v>0</v>
      </c>
      <c r="AZ953" s="342">
        <f t="shared" ca="1" si="805"/>
        <v>0</v>
      </c>
      <c r="BA953" s="342">
        <f t="shared" ca="1" si="805"/>
        <v>0</v>
      </c>
      <c r="BB953" s="342">
        <f t="shared" ca="1" si="805"/>
        <v>0</v>
      </c>
      <c r="BC953" s="342">
        <f t="shared" ca="1" si="805"/>
        <v>0</v>
      </c>
      <c r="BD953" s="342">
        <f t="shared" ref="BD953:BX953" ca="1" si="806">BD934+BD940+BD946</f>
        <v>0</v>
      </c>
      <c r="BE953" s="342">
        <f t="shared" ca="1" si="806"/>
        <v>0</v>
      </c>
      <c r="BF953" s="342">
        <f t="shared" ca="1" si="806"/>
        <v>0</v>
      </c>
      <c r="BG953" s="342">
        <f t="shared" ca="1" si="806"/>
        <v>0</v>
      </c>
      <c r="BH953" s="342">
        <f t="shared" ca="1" si="806"/>
        <v>0</v>
      </c>
      <c r="BI953" s="342">
        <f t="shared" ca="1" si="806"/>
        <v>0</v>
      </c>
      <c r="BJ953" s="342">
        <f t="shared" ca="1" si="806"/>
        <v>0</v>
      </c>
      <c r="BK953" s="342">
        <f t="shared" ca="1" si="806"/>
        <v>0</v>
      </c>
      <c r="BL953" s="342">
        <f t="shared" ca="1" si="806"/>
        <v>0</v>
      </c>
      <c r="BM953" s="342">
        <f t="shared" ca="1" si="806"/>
        <v>0</v>
      </c>
      <c r="BN953" s="342">
        <f t="shared" ca="1" si="806"/>
        <v>0</v>
      </c>
      <c r="BO953" s="342">
        <f t="shared" ca="1" si="806"/>
        <v>0</v>
      </c>
      <c r="BP953" s="342">
        <f t="shared" ca="1" si="806"/>
        <v>0</v>
      </c>
      <c r="BQ953" s="342">
        <f t="shared" ca="1" si="806"/>
        <v>0</v>
      </c>
      <c r="BR953" s="342">
        <f t="shared" ca="1" si="806"/>
        <v>0</v>
      </c>
      <c r="BS953" s="342">
        <f t="shared" ca="1" si="806"/>
        <v>0</v>
      </c>
      <c r="BT953" s="342">
        <f t="shared" ca="1" si="806"/>
        <v>0</v>
      </c>
      <c r="BU953" s="342">
        <f t="shared" ca="1" si="806"/>
        <v>0</v>
      </c>
      <c r="BV953" s="342">
        <f t="shared" ca="1" si="806"/>
        <v>0</v>
      </c>
      <c r="BW953" s="342">
        <f t="shared" ca="1" si="806"/>
        <v>0</v>
      </c>
      <c r="BX953" s="342">
        <f t="shared" ca="1" si="806"/>
        <v>0</v>
      </c>
      <c r="BY953" s="342">
        <f t="shared" ref="BY953:CJ953" ca="1" si="807">BY934+BY940+BY946</f>
        <v>0</v>
      </c>
      <c r="BZ953" s="342">
        <f t="shared" ca="1" si="807"/>
        <v>0</v>
      </c>
      <c r="CA953" s="342">
        <f t="shared" ca="1" si="807"/>
        <v>0</v>
      </c>
      <c r="CB953" s="342">
        <f t="shared" ca="1" si="807"/>
        <v>0</v>
      </c>
      <c r="CC953" s="342">
        <f t="shared" ca="1" si="807"/>
        <v>0</v>
      </c>
      <c r="CD953" s="342">
        <f t="shared" ca="1" si="807"/>
        <v>0</v>
      </c>
      <c r="CE953" s="342">
        <f t="shared" ca="1" si="807"/>
        <v>0</v>
      </c>
      <c r="CF953" s="342">
        <f t="shared" ca="1" si="807"/>
        <v>0</v>
      </c>
      <c r="CG953" s="342">
        <f t="shared" ca="1" si="807"/>
        <v>0</v>
      </c>
      <c r="CH953" s="342">
        <f t="shared" ca="1" si="807"/>
        <v>0</v>
      </c>
      <c r="CI953" s="342">
        <f t="shared" ca="1" si="807"/>
        <v>0</v>
      </c>
      <c r="CJ953" s="342">
        <f t="shared" ca="1" si="807"/>
        <v>0</v>
      </c>
      <c r="CK953" s="342"/>
      <c r="CL953" s="342"/>
      <c r="CM953" s="342"/>
      <c r="CN953" s="342"/>
      <c r="CO953" s="342"/>
      <c r="CP953" s="342"/>
      <c r="CQ953" s="342"/>
      <c r="CR953" s="342"/>
      <c r="CS953" s="342"/>
      <c r="CT953" s="342"/>
      <c r="CU953" s="342"/>
      <c r="CV953" s="342"/>
      <c r="CW953" s="342"/>
      <c r="CX953" s="342"/>
      <c r="CY953" s="342"/>
      <c r="CZ953" s="342"/>
      <c r="DA953" s="342"/>
      <c r="DB953" s="342"/>
      <c r="DC953" s="342"/>
      <c r="DD953" s="342"/>
      <c r="DE953" s="342"/>
      <c r="DF953" s="342"/>
      <c r="DG953" s="342"/>
      <c r="DH953" s="342"/>
      <c r="DI953" s="342"/>
      <c r="DJ953" s="342"/>
      <c r="DK953" s="342"/>
      <c r="DL953" s="342"/>
      <c r="DM953" s="342"/>
      <c r="DN953" s="342"/>
      <c r="DO953" s="342"/>
      <c r="DP953" s="342"/>
      <c r="DQ953" s="342"/>
      <c r="DR953" s="342"/>
      <c r="DS953" s="342"/>
      <c r="DT953" s="342"/>
    </row>
    <row r="954" spans="3:124" hidden="1" outlineLevel="1">
      <c r="C954" s="4" t="s">
        <v>37</v>
      </c>
      <c r="D954" s="349"/>
      <c r="E954" s="300">
        <f>SUM(E952:E953)</f>
        <v>-21957.360000000001</v>
      </c>
      <c r="F954" s="301">
        <f t="shared" ref="F954" si="808">SUM(F952:F953)</f>
        <v>-21957.360000000001</v>
      </c>
      <c r="G954" s="301">
        <f t="shared" ref="G954" si="809">SUM(G952:G953)</f>
        <v>-21957.360000000001</v>
      </c>
      <c r="H954" s="301">
        <f t="shared" ref="H954" si="810">SUM(H952:H953)</f>
        <v>-21957.360000000001</v>
      </c>
      <c r="I954" s="301">
        <f t="shared" ref="I954" si="811">SUM(I952:I953)</f>
        <v>-21957.360000000001</v>
      </c>
      <c r="J954" s="301">
        <f t="shared" ref="J954" si="812">SUM(J952:J953)</f>
        <v>-21957.360000000001</v>
      </c>
      <c r="K954" s="301">
        <f t="shared" ref="K954" si="813">SUM(K952:K953)</f>
        <v>-21957.360000000001</v>
      </c>
      <c r="L954" s="301">
        <f t="shared" ref="L954" si="814">SUM(L952:L953)</f>
        <v>-21957.360000000001</v>
      </c>
      <c r="M954" s="301">
        <f t="shared" ref="M954" si="815">SUM(M952:M953)</f>
        <v>-21957.360000000001</v>
      </c>
      <c r="N954" s="301">
        <f t="shared" ref="N954" si="816">SUM(N952:N953)</f>
        <v>-21957.360000000001</v>
      </c>
      <c r="O954" s="301">
        <f t="shared" ref="O954" si="817">SUM(O952:O953)</f>
        <v>-21957.360000000001</v>
      </c>
      <c r="P954" s="301">
        <f t="shared" ref="P954" si="818">SUM(P952:P953)</f>
        <v>-21957.360000000001</v>
      </c>
      <c r="Q954" s="301">
        <f t="shared" ref="Q954" si="819">SUM(Q952:Q953)</f>
        <v>-21957.360000000001</v>
      </c>
      <c r="R954" s="301">
        <f t="shared" ref="R954" si="820">SUM(R952:R953)</f>
        <v>-21957.360000000001</v>
      </c>
      <c r="S954" s="301">
        <f t="shared" ref="S954" si="821">SUM(S952:S953)</f>
        <v>-21957.360000000001</v>
      </c>
      <c r="T954" s="301">
        <f t="shared" ref="T954" si="822">SUM(T952:T953)</f>
        <v>-28289.245517428371</v>
      </c>
      <c r="U954" s="301">
        <f t="shared" ref="U954" si="823">SUM(U952:U953)</f>
        <v>-28289.245517428375</v>
      </c>
      <c r="V954" s="301">
        <f t="shared" ref="V954" si="824">SUM(V952:V953)</f>
        <v>-28289.245517428368</v>
      </c>
      <c r="W954" s="301">
        <f t="shared" ref="W954" si="825">SUM(W952:W953)</f>
        <v>-28289.245517428371</v>
      </c>
      <c r="X954" s="301">
        <f t="shared" ref="X954" si="826">SUM(X952:X953)</f>
        <v>-28289.245517428375</v>
      </c>
      <c r="Y954" s="301">
        <f t="shared" ref="Y954" si="827">SUM(Y952:Y953)</f>
        <v>-28289.245517428375</v>
      </c>
      <c r="Z954" s="301">
        <f t="shared" ref="Z954" si="828">SUM(Z952:Z953)</f>
        <v>-28289.245517428375</v>
      </c>
      <c r="AA954" s="301">
        <f t="shared" ref="AA954" si="829">SUM(AA952:AA953)</f>
        <v>-28289.245517428375</v>
      </c>
      <c r="AB954" s="301">
        <f t="shared" ref="AB954" si="830">SUM(AB952:AB953)</f>
        <v>-28289.245517428371</v>
      </c>
      <c r="AC954" s="301">
        <f t="shared" ref="AC954" si="831">SUM(AC952:AC953)</f>
        <v>-28289.245517428371</v>
      </c>
      <c r="AD954" s="301">
        <f t="shared" ref="AD954" si="832">SUM(AD952:AD953)</f>
        <v>-28289.245517428375</v>
      </c>
      <c r="AE954" s="301">
        <f t="shared" ref="AE954" ca="1" si="833">SUM(AE952:AE953)</f>
        <v>-25159.50667448435</v>
      </c>
      <c r="AF954" s="301">
        <f t="shared" ref="AF954" ca="1" si="834">SUM(AF952:AF953)</f>
        <v>-25159.50667448435</v>
      </c>
      <c r="AG954" s="301">
        <f t="shared" ref="AG954" ca="1" si="835">SUM(AG952:AG953)</f>
        <v>-25159.50667448435</v>
      </c>
      <c r="AH954" s="301">
        <f t="shared" ref="AH954" ca="1" si="836">SUM(AH952:AH953)</f>
        <v>-25159.50667448435</v>
      </c>
      <c r="AI954" s="301">
        <f t="shared" ref="AI954" ca="1" si="837">SUM(AI952:AI953)</f>
        <v>-25159.50667448435</v>
      </c>
      <c r="AJ954" s="301">
        <f t="shared" ref="AJ954" ca="1" si="838">SUM(AJ952:AJ953)</f>
        <v>-25159.50667448435</v>
      </c>
      <c r="AK954" s="301">
        <f t="shared" ref="AK954" ca="1" si="839">SUM(AK952:AK953)</f>
        <v>-25159.50667448435</v>
      </c>
      <c r="AL954" s="301">
        <f t="shared" ref="AL954" ca="1" si="840">SUM(AL952:AL953)</f>
        <v>-25159.50667448435</v>
      </c>
      <c r="AM954" s="301">
        <f t="shared" ref="AM954" ca="1" si="841">SUM(AM952:AM953)</f>
        <v>-25159.50667448435</v>
      </c>
      <c r="AN954" s="301">
        <f t="shared" ref="AN954" ca="1" si="842">SUM(AN952:AN953)</f>
        <v>-25159.50667448435</v>
      </c>
      <c r="AO954" s="301">
        <f t="shared" ref="AO954" ca="1" si="843">SUM(AO952:AO953)</f>
        <v>-25159.50667448435</v>
      </c>
      <c r="AP954" s="301">
        <f t="shared" ref="AP954" ca="1" si="844">SUM(AP952:AP953)</f>
        <v>-25159.50667448435</v>
      </c>
      <c r="AQ954" s="301">
        <f t="shared" ref="AQ954" ca="1" si="845">SUM(AQ952:AQ953)</f>
        <v>-25159.50667448435</v>
      </c>
      <c r="AR954" s="301">
        <f t="shared" ref="AR954" ca="1" si="846">SUM(AR952:AR953)</f>
        <v>-25159.50667448435</v>
      </c>
      <c r="AS954" s="301">
        <f t="shared" ref="AS954" ca="1" si="847">SUM(AS952:AS953)</f>
        <v>-25159.50667448435</v>
      </c>
      <c r="AT954" s="301">
        <f t="shared" ref="AT954" ca="1" si="848">SUM(AT952:AT953)</f>
        <v>-25159.50667448435</v>
      </c>
      <c r="AU954" s="301">
        <f t="shared" ref="AU954" ca="1" si="849">SUM(AU952:AU953)</f>
        <v>-25159.50667448435</v>
      </c>
      <c r="AV954" s="301">
        <f t="shared" ref="AV954" ca="1" si="850">SUM(AV952:AV953)</f>
        <v>-25159.50667448435</v>
      </c>
      <c r="AW954" s="301">
        <f t="shared" ref="AW954" ca="1" si="851">SUM(AW952:AW953)</f>
        <v>-25159.50667448435</v>
      </c>
      <c r="AX954" s="301">
        <f t="shared" ref="AX954" ca="1" si="852">SUM(AX952:AX953)</f>
        <v>-25159.50667448435</v>
      </c>
      <c r="AY954" s="301">
        <f t="shared" ref="AY954" ca="1" si="853">SUM(AY952:AY953)</f>
        <v>-25159.50667448435</v>
      </c>
      <c r="AZ954" s="301">
        <f t="shared" ref="AZ954" ca="1" si="854">SUM(AZ952:AZ953)</f>
        <v>-25159.50667448435</v>
      </c>
      <c r="BA954" s="301">
        <f t="shared" ref="BA954" ca="1" si="855">SUM(BA952:BA953)</f>
        <v>0</v>
      </c>
      <c r="BB954" s="301">
        <f t="shared" ref="BB954" ca="1" si="856">SUM(BB952:BB953)</f>
        <v>0</v>
      </c>
      <c r="BC954" s="301">
        <f t="shared" ref="BC954" ca="1" si="857">SUM(BC952:BC953)</f>
        <v>0</v>
      </c>
      <c r="BD954" s="301">
        <f t="shared" ref="BD954" ca="1" si="858">SUM(BD952:BD953)</f>
        <v>0</v>
      </c>
      <c r="BE954" s="301">
        <f t="shared" ref="BE954" ca="1" si="859">SUM(BE952:BE953)</f>
        <v>0</v>
      </c>
      <c r="BF954" s="301">
        <f t="shared" ref="BF954" ca="1" si="860">SUM(BF952:BF953)</f>
        <v>0</v>
      </c>
      <c r="BG954" s="301">
        <f t="shared" ref="BG954" ca="1" si="861">SUM(BG952:BG953)</f>
        <v>0</v>
      </c>
      <c r="BH954" s="301">
        <f t="shared" ref="BH954" ca="1" si="862">SUM(BH952:BH953)</f>
        <v>0</v>
      </c>
      <c r="BI954" s="301">
        <f t="shared" ref="BI954" ca="1" si="863">SUM(BI952:BI953)</f>
        <v>0</v>
      </c>
      <c r="BJ954" s="301">
        <f t="shared" ref="BJ954" ca="1" si="864">SUM(BJ952:BJ953)</f>
        <v>0</v>
      </c>
      <c r="BK954" s="301">
        <f t="shared" ref="BK954" ca="1" si="865">SUM(BK952:BK953)</f>
        <v>0</v>
      </c>
      <c r="BL954" s="301">
        <f t="shared" ref="BL954" ca="1" si="866">SUM(BL952:BL953)</f>
        <v>0</v>
      </c>
      <c r="BM954" s="301">
        <f t="shared" ref="BM954" ca="1" si="867">SUM(BM952:BM953)</f>
        <v>0</v>
      </c>
      <c r="BN954" s="301">
        <f t="shared" ref="BN954" ca="1" si="868">SUM(BN952:BN953)</f>
        <v>0</v>
      </c>
      <c r="BO954" s="301">
        <f t="shared" ref="BO954" ca="1" si="869">SUM(BO952:BO953)</f>
        <v>0</v>
      </c>
      <c r="BP954" s="301">
        <f t="shared" ref="BP954" ca="1" si="870">SUM(BP952:BP953)</f>
        <v>0</v>
      </c>
      <c r="BQ954" s="301">
        <f t="shared" ref="BQ954" ca="1" si="871">SUM(BQ952:BQ953)</f>
        <v>0</v>
      </c>
      <c r="BR954" s="301">
        <f t="shared" ref="BR954" ca="1" si="872">SUM(BR952:BR953)</f>
        <v>0</v>
      </c>
      <c r="BS954" s="301">
        <f t="shared" ref="BS954" ca="1" si="873">SUM(BS952:BS953)</f>
        <v>0</v>
      </c>
      <c r="BT954" s="301">
        <f t="shared" ref="BT954" ca="1" si="874">SUM(BT952:BT953)</f>
        <v>0</v>
      </c>
      <c r="BU954" s="301">
        <f t="shared" ref="BU954" ca="1" si="875">SUM(BU952:BU953)</f>
        <v>0</v>
      </c>
      <c r="BV954" s="301">
        <f t="shared" ref="BV954" ca="1" si="876">SUM(BV952:BV953)</f>
        <v>0</v>
      </c>
      <c r="BW954" s="301">
        <f t="shared" ref="BW954" ca="1" si="877">SUM(BW952:BW953)</f>
        <v>0</v>
      </c>
      <c r="BX954" s="301">
        <f t="shared" ref="BX954:CJ954" ca="1" si="878">SUM(BX952:BX953)</f>
        <v>0</v>
      </c>
      <c r="BY954" s="301">
        <f t="shared" ca="1" si="878"/>
        <v>0</v>
      </c>
      <c r="BZ954" s="301">
        <f t="shared" ca="1" si="878"/>
        <v>0</v>
      </c>
      <c r="CA954" s="301">
        <f t="shared" ca="1" si="878"/>
        <v>0</v>
      </c>
      <c r="CB954" s="301">
        <f t="shared" ca="1" si="878"/>
        <v>0</v>
      </c>
      <c r="CC954" s="301">
        <f t="shared" ca="1" si="878"/>
        <v>0</v>
      </c>
      <c r="CD954" s="301">
        <f t="shared" ca="1" si="878"/>
        <v>0</v>
      </c>
      <c r="CE954" s="301">
        <f t="shared" ca="1" si="878"/>
        <v>0</v>
      </c>
      <c r="CF954" s="301">
        <f t="shared" ca="1" si="878"/>
        <v>0</v>
      </c>
      <c r="CG954" s="301">
        <f t="shared" ca="1" si="878"/>
        <v>0</v>
      </c>
      <c r="CH954" s="301">
        <f t="shared" ca="1" si="878"/>
        <v>0</v>
      </c>
      <c r="CI954" s="301">
        <f t="shared" ca="1" si="878"/>
        <v>0</v>
      </c>
      <c r="CJ954" s="301">
        <f t="shared" ca="1" si="878"/>
        <v>0</v>
      </c>
      <c r="CK954" s="301"/>
      <c r="CL954" s="301"/>
      <c r="CM954" s="301"/>
      <c r="CN954" s="301"/>
      <c r="CO954" s="301"/>
      <c r="CP954" s="301"/>
      <c r="CQ954" s="301"/>
      <c r="CR954" s="301"/>
      <c r="CS954" s="301"/>
      <c r="CT954" s="301"/>
      <c r="CU954" s="301"/>
      <c r="CV954" s="301"/>
      <c r="CW954" s="301"/>
      <c r="CX954" s="301"/>
      <c r="CY954" s="301"/>
      <c r="CZ954" s="301"/>
      <c r="DA954" s="301"/>
      <c r="DB954" s="301"/>
      <c r="DC954" s="301"/>
      <c r="DD954" s="301"/>
      <c r="DE954" s="301"/>
      <c r="DF954" s="301"/>
      <c r="DG954" s="301"/>
      <c r="DH954" s="301"/>
      <c r="DI954" s="301"/>
      <c r="DJ954" s="301"/>
      <c r="DK954" s="301"/>
      <c r="DL954" s="301"/>
      <c r="DM954" s="301"/>
      <c r="DN954" s="301"/>
      <c r="DO954" s="301"/>
      <c r="DP954" s="301"/>
      <c r="DQ954" s="301"/>
      <c r="DR954" s="301"/>
      <c r="DS954" s="301"/>
      <c r="DT954" s="301"/>
    </row>
    <row r="955" spans="3:124" hidden="1" outlineLevel="1">
      <c r="D955" s="349"/>
      <c r="E955" s="300"/>
      <c r="F955" s="301"/>
      <c r="G955" s="301"/>
      <c r="H955" s="301"/>
      <c r="I955" s="301"/>
      <c r="J955" s="301"/>
      <c r="K955" s="301"/>
      <c r="L955" s="301"/>
      <c r="M955" s="301"/>
      <c r="N955" s="301"/>
    </row>
    <row r="956" spans="3:124" hidden="1" outlineLevel="1">
      <c r="C956" s="4" t="s">
        <v>344</v>
      </c>
      <c r="D956" s="350"/>
      <c r="E956" s="302">
        <f ca="1">(E929+E954)*(E927&lt;=$E$328)</f>
        <v>-18197.121904761902</v>
      </c>
      <c r="F956" s="301">
        <f t="shared" ref="F956:BQ956" ca="1" si="879">(F929+F954)*(F927&lt;=$E$328)</f>
        <v>-123197.12190476191</v>
      </c>
      <c r="G956" s="301">
        <f t="shared" ca="1" si="879"/>
        <v>-70697.121904761909</v>
      </c>
      <c r="H956" s="301">
        <f t="shared" ca="1" si="879"/>
        <v>-18197.121904761902</v>
      </c>
      <c r="I956" s="301">
        <f t="shared" ca="1" si="879"/>
        <v>-294725.19333333336</v>
      </c>
      <c r="J956" s="301">
        <f t="shared" ca="1" si="879"/>
        <v>-137225.19333333333</v>
      </c>
      <c r="K956" s="301">
        <f t="shared" ca="1" si="879"/>
        <v>-137225.19333333333</v>
      </c>
      <c r="L956" s="301">
        <f t="shared" ca="1" si="879"/>
        <v>-137225.19333333333</v>
      </c>
      <c r="M956" s="301">
        <f t="shared" ca="1" si="879"/>
        <v>-137225.19333333333</v>
      </c>
      <c r="N956" s="301">
        <f t="shared" ca="1" si="879"/>
        <v>-18964.598095238092</v>
      </c>
      <c r="O956" s="301">
        <f t="shared" ca="1" si="879"/>
        <v>-12090.240952380951</v>
      </c>
      <c r="P956" s="301">
        <f t="shared" ca="1" si="879"/>
        <v>-697.76476190476023</v>
      </c>
      <c r="Q956" s="301">
        <f t="shared" ca="1" si="879"/>
        <v>2270.2759523809509</v>
      </c>
      <c r="R956" s="301">
        <f t="shared" ca="1" si="879"/>
        <v>2270.2759523809509</v>
      </c>
      <c r="S956" s="301">
        <f t="shared" ca="1" si="879"/>
        <v>5478.3949999999968</v>
      </c>
      <c r="T956" s="301">
        <f t="shared" ca="1" si="879"/>
        <v>-853.49051742837401</v>
      </c>
      <c r="U956" s="301">
        <f t="shared" ca="1" si="879"/>
        <v>-853.49051742837764</v>
      </c>
      <c r="V956" s="301">
        <f t="shared" ca="1" si="879"/>
        <v>-853.49051742837037</v>
      </c>
      <c r="W956" s="301">
        <f t="shared" ca="1" si="879"/>
        <v>-853.49051742837401</v>
      </c>
      <c r="X956" s="301">
        <f t="shared" ca="1" si="879"/>
        <v>-853.49051742837764</v>
      </c>
      <c r="Y956" s="301">
        <f t="shared" ca="1" si="879"/>
        <v>-853.49051742837764</v>
      </c>
      <c r="Z956" s="301">
        <f t="shared" ca="1" si="879"/>
        <v>-853.49051742837764</v>
      </c>
      <c r="AA956" s="301">
        <f t="shared" ca="1" si="879"/>
        <v>-853.49051742837764</v>
      </c>
      <c r="AB956" s="301">
        <f t="shared" ca="1" si="879"/>
        <v>-853.49051742837401</v>
      </c>
      <c r="AC956" s="301">
        <f t="shared" si="879"/>
        <v>231.6527370478143</v>
      </c>
      <c r="AD956" s="301">
        <f t="shared" si="879"/>
        <v>231.65273704781066</v>
      </c>
      <c r="AE956" s="301">
        <f t="shared" ca="1" si="879"/>
        <v>3361.3915799918359</v>
      </c>
      <c r="AF956" s="301">
        <f t="shared" ca="1" si="879"/>
        <v>3361.3915799918359</v>
      </c>
      <c r="AG956" s="301">
        <f t="shared" ca="1" si="879"/>
        <v>3361.3915799918359</v>
      </c>
      <c r="AH956" s="301">
        <f t="shared" ca="1" si="879"/>
        <v>3361.3915799918359</v>
      </c>
      <c r="AI956" s="301">
        <f t="shared" ca="1" si="879"/>
        <v>3361.3915799918359</v>
      </c>
      <c r="AJ956" s="301">
        <f t="shared" ca="1" si="879"/>
        <v>3361.3915799918359</v>
      </c>
      <c r="AK956" s="301">
        <f t="shared" ca="1" si="879"/>
        <v>3361.3915799918359</v>
      </c>
      <c r="AL956" s="301">
        <f t="shared" ca="1" si="879"/>
        <v>3361.3915799918359</v>
      </c>
      <c r="AM956" s="301">
        <f t="shared" ca="1" si="879"/>
        <v>3361.3915799918359</v>
      </c>
      <c r="AN956" s="301">
        <f t="shared" ca="1" si="879"/>
        <v>3361.3915799918359</v>
      </c>
      <c r="AO956" s="301">
        <f t="shared" ca="1" si="879"/>
        <v>4863.2823101708891</v>
      </c>
      <c r="AP956" s="301">
        <f t="shared" ca="1" si="879"/>
        <v>4863.2823101708891</v>
      </c>
      <c r="AQ956" s="301">
        <f t="shared" ca="1" si="879"/>
        <v>4863.2823101708891</v>
      </c>
      <c r="AR956" s="301">
        <f t="shared" ca="1" si="879"/>
        <v>4863.2823101708891</v>
      </c>
      <c r="AS956" s="301">
        <f t="shared" ca="1" si="879"/>
        <v>4863.2823101708891</v>
      </c>
      <c r="AT956" s="301">
        <f t="shared" ca="1" si="879"/>
        <v>4863.2823101708891</v>
      </c>
      <c r="AU956" s="301">
        <f t="shared" ca="1" si="879"/>
        <v>4863.2823101708891</v>
      </c>
      <c r="AV956" s="301">
        <f t="shared" ca="1" si="879"/>
        <v>4863.2823101708891</v>
      </c>
      <c r="AW956" s="301">
        <f t="shared" ca="1" si="879"/>
        <v>4863.2823101708891</v>
      </c>
      <c r="AX956" s="301">
        <f t="shared" ca="1" si="879"/>
        <v>4863.2823101708891</v>
      </c>
      <c r="AY956" s="301">
        <f t="shared" ca="1" si="879"/>
        <v>4863.2823101708891</v>
      </c>
      <c r="AZ956" s="301">
        <f t="shared" ca="1" si="879"/>
        <v>4863.2823101708891</v>
      </c>
      <c r="BA956" s="301">
        <f t="shared" ca="1" si="879"/>
        <v>0</v>
      </c>
      <c r="BB956" s="301">
        <f t="shared" ca="1" si="879"/>
        <v>0</v>
      </c>
      <c r="BC956" s="301">
        <f t="shared" ca="1" si="879"/>
        <v>0</v>
      </c>
      <c r="BD956" s="301">
        <f t="shared" ca="1" si="879"/>
        <v>0</v>
      </c>
      <c r="BE956" s="301">
        <f t="shared" ca="1" si="879"/>
        <v>0</v>
      </c>
      <c r="BF956" s="301">
        <f t="shared" ca="1" si="879"/>
        <v>0</v>
      </c>
      <c r="BG956" s="301">
        <f t="shared" ca="1" si="879"/>
        <v>0</v>
      </c>
      <c r="BH956" s="301">
        <f t="shared" ca="1" si="879"/>
        <v>0</v>
      </c>
      <c r="BI956" s="301">
        <f t="shared" ca="1" si="879"/>
        <v>0</v>
      </c>
      <c r="BJ956" s="301">
        <f t="shared" ca="1" si="879"/>
        <v>0</v>
      </c>
      <c r="BK956" s="301">
        <f t="shared" ca="1" si="879"/>
        <v>0</v>
      </c>
      <c r="BL956" s="301">
        <f t="shared" ca="1" si="879"/>
        <v>0</v>
      </c>
      <c r="BM956" s="301">
        <f t="shared" ca="1" si="879"/>
        <v>0</v>
      </c>
      <c r="BN956" s="301">
        <f t="shared" ca="1" si="879"/>
        <v>0</v>
      </c>
      <c r="BO956" s="301">
        <f t="shared" ca="1" si="879"/>
        <v>0</v>
      </c>
      <c r="BP956" s="301">
        <f t="shared" ca="1" si="879"/>
        <v>0</v>
      </c>
      <c r="BQ956" s="301">
        <f t="shared" ca="1" si="879"/>
        <v>0</v>
      </c>
      <c r="BR956" s="301">
        <f t="shared" ref="BR956:BX956" ca="1" si="880">(BR929+BR954)*(BR927&lt;=$E$328)</f>
        <v>0</v>
      </c>
      <c r="BS956" s="301">
        <f t="shared" ca="1" si="880"/>
        <v>0</v>
      </c>
      <c r="BT956" s="301">
        <f t="shared" ca="1" si="880"/>
        <v>0</v>
      </c>
      <c r="BU956" s="301">
        <f t="shared" ca="1" si="880"/>
        <v>0</v>
      </c>
      <c r="BV956" s="301">
        <f t="shared" ca="1" si="880"/>
        <v>0</v>
      </c>
      <c r="BW956" s="301">
        <f t="shared" ca="1" si="880"/>
        <v>0</v>
      </c>
      <c r="BX956" s="301">
        <f t="shared" ca="1" si="880"/>
        <v>0</v>
      </c>
      <c r="BY956" s="301">
        <f t="shared" ref="BY956:CJ956" ca="1" si="881">(BY929+BY954)*(BY927&lt;=$E$328)</f>
        <v>0</v>
      </c>
      <c r="BZ956" s="301">
        <f t="shared" ca="1" si="881"/>
        <v>0</v>
      </c>
      <c r="CA956" s="301">
        <f t="shared" ca="1" si="881"/>
        <v>0</v>
      </c>
      <c r="CB956" s="301">
        <f t="shared" ca="1" si="881"/>
        <v>0</v>
      </c>
      <c r="CC956" s="301">
        <f t="shared" ca="1" si="881"/>
        <v>0</v>
      </c>
      <c r="CD956" s="301">
        <f t="shared" ca="1" si="881"/>
        <v>0</v>
      </c>
      <c r="CE956" s="301">
        <f t="shared" ca="1" si="881"/>
        <v>0</v>
      </c>
      <c r="CF956" s="301">
        <f t="shared" ca="1" si="881"/>
        <v>0</v>
      </c>
      <c r="CG956" s="301">
        <f t="shared" ca="1" si="881"/>
        <v>0</v>
      </c>
      <c r="CH956" s="301">
        <f t="shared" ca="1" si="881"/>
        <v>0</v>
      </c>
      <c r="CI956" s="301">
        <f t="shared" ca="1" si="881"/>
        <v>0</v>
      </c>
      <c r="CJ956" s="301">
        <f t="shared" ca="1" si="881"/>
        <v>0</v>
      </c>
      <c r="CK956" s="301"/>
      <c r="CL956" s="301"/>
      <c r="CM956" s="301"/>
      <c r="CN956" s="301"/>
      <c r="CO956" s="301"/>
      <c r="CP956" s="301"/>
      <c r="CQ956" s="301"/>
      <c r="CR956" s="301"/>
      <c r="CS956" s="301"/>
      <c r="CT956" s="301"/>
      <c r="CU956" s="301"/>
      <c r="CV956" s="301"/>
      <c r="CW956" s="301"/>
      <c r="CX956" s="301"/>
      <c r="CY956" s="301"/>
      <c r="CZ956" s="301"/>
      <c r="DA956" s="301"/>
      <c r="DB956" s="301"/>
      <c r="DC956" s="301"/>
      <c r="DD956" s="301"/>
      <c r="DE956" s="301"/>
      <c r="DF956" s="301"/>
      <c r="DG956" s="301"/>
      <c r="DH956" s="301"/>
      <c r="DI956" s="301"/>
      <c r="DJ956" s="301"/>
      <c r="DK956" s="301"/>
      <c r="DL956" s="301"/>
      <c r="DM956" s="301"/>
      <c r="DN956" s="301"/>
      <c r="DO956" s="301"/>
      <c r="DP956" s="301"/>
      <c r="DQ956" s="301"/>
      <c r="DR956" s="301"/>
      <c r="DS956" s="301"/>
      <c r="DT956" s="301"/>
    </row>
    <row r="957" spans="3:124" hidden="1" outlineLevel="1">
      <c r="C957" s="4" t="s">
        <v>38</v>
      </c>
      <c r="D957" s="350"/>
      <c r="E957" s="302">
        <f ca="1">(E929+E954+E947+E935+E941)*(E927&lt;=$E$328)</f>
        <v>-18197.121904761902</v>
      </c>
      <c r="F957" s="301">
        <f t="shared" ref="F957:BQ957" ca="1" si="882">(F929+F954+F947+F935+F941)*(F927&lt;=$E$328)</f>
        <v>-123197.12190476191</v>
      </c>
      <c r="G957" s="301">
        <f t="shared" ca="1" si="882"/>
        <v>-70697.121904761909</v>
      </c>
      <c r="H957" s="301">
        <f t="shared" ca="1" si="882"/>
        <v>-18197.121904761902</v>
      </c>
      <c r="I957" s="301">
        <f t="shared" ca="1" si="882"/>
        <v>-294725.19333333336</v>
      </c>
      <c r="J957" s="301">
        <f t="shared" ca="1" si="882"/>
        <v>-137225.19333333333</v>
      </c>
      <c r="K957" s="301">
        <f t="shared" ca="1" si="882"/>
        <v>-137225.19333333333</v>
      </c>
      <c r="L957" s="301">
        <f t="shared" ca="1" si="882"/>
        <v>-137225.19333333333</v>
      </c>
      <c r="M957" s="301">
        <f t="shared" ca="1" si="882"/>
        <v>-137225.19333333333</v>
      </c>
      <c r="N957" s="301">
        <f t="shared" ca="1" si="882"/>
        <v>-18964.598095238092</v>
      </c>
      <c r="O957" s="284">
        <f t="shared" ca="1" si="882"/>
        <v>-12090.240952380951</v>
      </c>
      <c r="P957" s="284">
        <f t="shared" ca="1" si="882"/>
        <v>-697.76476190476023</v>
      </c>
      <c r="Q957" s="284">
        <f t="shared" ca="1" si="882"/>
        <v>2270.2759523809509</v>
      </c>
      <c r="R957" s="284">
        <f t="shared" ca="1" si="882"/>
        <v>2270.2759523809509</v>
      </c>
      <c r="S957" s="284">
        <f t="shared" ca="1" si="882"/>
        <v>5478.3949999999968</v>
      </c>
      <c r="T957" s="284">
        <f t="shared" ca="1" si="882"/>
        <v>-853.49051742837401</v>
      </c>
      <c r="U957" s="284">
        <f t="shared" ca="1" si="882"/>
        <v>-853.49051742837764</v>
      </c>
      <c r="V957" s="284">
        <f t="shared" ca="1" si="882"/>
        <v>-853.49051742837037</v>
      </c>
      <c r="W957" s="284">
        <f t="shared" ca="1" si="882"/>
        <v>-853.49051742837401</v>
      </c>
      <c r="X957" s="284">
        <f t="shared" ca="1" si="882"/>
        <v>-853.49051742837764</v>
      </c>
      <c r="Y957" s="284">
        <f t="shared" ca="1" si="882"/>
        <v>-853.49051742837764</v>
      </c>
      <c r="Z957" s="284">
        <f t="shared" ca="1" si="882"/>
        <v>-853.49051742837764</v>
      </c>
      <c r="AA957" s="284">
        <f t="shared" ca="1" si="882"/>
        <v>-853.49051742837764</v>
      </c>
      <c r="AB957" s="284">
        <f t="shared" ca="1" si="882"/>
        <v>-853.49051742837401</v>
      </c>
      <c r="AC957" s="302">
        <f t="shared" si="882"/>
        <v>231.6527370478143</v>
      </c>
      <c r="AD957" s="302">
        <f t="shared" ca="1" si="882"/>
        <v>1157671.2374892449</v>
      </c>
      <c r="AE957" s="284">
        <f t="shared" ca="1" si="882"/>
        <v>3361.3915799918359</v>
      </c>
      <c r="AF957" s="284">
        <f t="shared" ca="1" si="882"/>
        <v>3361.3915799918359</v>
      </c>
      <c r="AG957" s="284">
        <f t="shared" ca="1" si="882"/>
        <v>3361.3915799918359</v>
      </c>
      <c r="AH957" s="284">
        <f t="shared" ca="1" si="882"/>
        <v>3361.3915799918359</v>
      </c>
      <c r="AI957" s="284">
        <f t="shared" ca="1" si="882"/>
        <v>3361.3915799918359</v>
      </c>
      <c r="AJ957" s="284">
        <f t="shared" ca="1" si="882"/>
        <v>3361.3915799918359</v>
      </c>
      <c r="AK957" s="284">
        <f t="shared" ca="1" si="882"/>
        <v>3361.3915799918359</v>
      </c>
      <c r="AL957" s="284">
        <f t="shared" ca="1" si="882"/>
        <v>3361.3915799918359</v>
      </c>
      <c r="AM957" s="284">
        <f t="shared" ca="1" si="882"/>
        <v>3361.3915799918359</v>
      </c>
      <c r="AN957" s="284">
        <f t="shared" ca="1" si="882"/>
        <v>3361.3915799918359</v>
      </c>
      <c r="AO957" s="284">
        <f t="shared" ca="1" si="882"/>
        <v>4863.2823101708891</v>
      </c>
      <c r="AP957" s="284">
        <f t="shared" ca="1" si="882"/>
        <v>4863.2823101708891</v>
      </c>
      <c r="AQ957" s="284">
        <f t="shared" ca="1" si="882"/>
        <v>4863.2823101708891</v>
      </c>
      <c r="AR957" s="284">
        <f t="shared" ca="1" si="882"/>
        <v>4863.2823101708891</v>
      </c>
      <c r="AS957" s="284">
        <f t="shared" ca="1" si="882"/>
        <v>4863.2823101708891</v>
      </c>
      <c r="AT957" s="284">
        <f t="shared" ca="1" si="882"/>
        <v>4863.2823101708891</v>
      </c>
      <c r="AU957" s="284">
        <f t="shared" ca="1" si="882"/>
        <v>4863.2823101708891</v>
      </c>
      <c r="AV957" s="284">
        <f t="shared" ca="1" si="882"/>
        <v>4863.2823101708891</v>
      </c>
      <c r="AW957" s="284">
        <f t="shared" ca="1" si="882"/>
        <v>4863.2823101708891</v>
      </c>
      <c r="AX957" s="284">
        <f t="shared" ca="1" si="882"/>
        <v>4863.2823101708891</v>
      </c>
      <c r="AY957" s="284">
        <f t="shared" ca="1" si="882"/>
        <v>4863.2823101708891</v>
      </c>
      <c r="AZ957" s="284">
        <f t="shared" ca="1" si="882"/>
        <v>4863.2823101708891</v>
      </c>
      <c r="BA957" s="284">
        <f t="shared" ca="1" si="882"/>
        <v>0</v>
      </c>
      <c r="BB957" s="284">
        <f t="shared" ca="1" si="882"/>
        <v>0</v>
      </c>
      <c r="BC957" s="284">
        <f t="shared" ca="1" si="882"/>
        <v>0</v>
      </c>
      <c r="BD957" s="284">
        <f t="shared" ca="1" si="882"/>
        <v>0</v>
      </c>
      <c r="BE957" s="284">
        <f t="shared" ca="1" si="882"/>
        <v>0</v>
      </c>
      <c r="BF957" s="284">
        <f t="shared" ca="1" si="882"/>
        <v>0</v>
      </c>
      <c r="BG957" s="284">
        <f t="shared" ca="1" si="882"/>
        <v>0</v>
      </c>
      <c r="BH957" s="284">
        <f t="shared" ca="1" si="882"/>
        <v>0</v>
      </c>
      <c r="BI957" s="284">
        <f t="shared" ca="1" si="882"/>
        <v>0</v>
      </c>
      <c r="BJ957" s="284">
        <f t="shared" ca="1" si="882"/>
        <v>0</v>
      </c>
      <c r="BK957" s="284">
        <f t="shared" ca="1" si="882"/>
        <v>0</v>
      </c>
      <c r="BL957" s="284">
        <f t="shared" ca="1" si="882"/>
        <v>0</v>
      </c>
      <c r="BM957" s="284">
        <f t="shared" ca="1" si="882"/>
        <v>0</v>
      </c>
      <c r="BN957" s="284">
        <f t="shared" ca="1" si="882"/>
        <v>0</v>
      </c>
      <c r="BO957" s="284">
        <f t="shared" ca="1" si="882"/>
        <v>0</v>
      </c>
      <c r="BP957" s="284">
        <f t="shared" ca="1" si="882"/>
        <v>0</v>
      </c>
      <c r="BQ957" s="284">
        <f t="shared" ca="1" si="882"/>
        <v>0</v>
      </c>
      <c r="BR957" s="284">
        <f t="shared" ref="BR957:CJ957" ca="1" si="883">(BR929+BR954+BR947+BR935+BR941)*(BR927&lt;=$E$328)</f>
        <v>0</v>
      </c>
      <c r="BS957" s="284">
        <f t="shared" ca="1" si="883"/>
        <v>0</v>
      </c>
      <c r="BT957" s="284">
        <f t="shared" ca="1" si="883"/>
        <v>0</v>
      </c>
      <c r="BU957" s="284">
        <f t="shared" ca="1" si="883"/>
        <v>0</v>
      </c>
      <c r="BV957" s="284">
        <f t="shared" ca="1" si="883"/>
        <v>0</v>
      </c>
      <c r="BW957" s="284">
        <f t="shared" ca="1" si="883"/>
        <v>0</v>
      </c>
      <c r="BX957" s="284">
        <f t="shared" ca="1" si="883"/>
        <v>0</v>
      </c>
      <c r="BY957" s="284">
        <f t="shared" ca="1" si="883"/>
        <v>0</v>
      </c>
      <c r="BZ957" s="284">
        <f t="shared" ca="1" si="883"/>
        <v>0</v>
      </c>
      <c r="CA957" s="284">
        <f t="shared" ca="1" si="883"/>
        <v>0</v>
      </c>
      <c r="CB957" s="284">
        <f t="shared" ca="1" si="883"/>
        <v>0</v>
      </c>
      <c r="CC957" s="284">
        <f t="shared" ca="1" si="883"/>
        <v>0</v>
      </c>
      <c r="CD957" s="284">
        <f t="shared" ca="1" si="883"/>
        <v>0</v>
      </c>
      <c r="CE957" s="284">
        <f t="shared" ca="1" si="883"/>
        <v>0</v>
      </c>
      <c r="CF957" s="284">
        <f t="shared" ca="1" si="883"/>
        <v>0</v>
      </c>
      <c r="CG957" s="284">
        <f t="shared" ca="1" si="883"/>
        <v>0</v>
      </c>
      <c r="CH957" s="284">
        <f t="shared" ca="1" si="883"/>
        <v>0</v>
      </c>
      <c r="CI957" s="284">
        <f t="shared" ca="1" si="883"/>
        <v>0</v>
      </c>
      <c r="CJ957" s="284">
        <f t="shared" ca="1" si="883"/>
        <v>0</v>
      </c>
      <c r="CK957" s="284"/>
      <c r="CL957" s="284"/>
      <c r="CM957" s="284"/>
      <c r="CN957" s="284"/>
      <c r="CO957" s="284"/>
      <c r="CP957" s="284"/>
      <c r="CQ957" s="284"/>
      <c r="CR957" s="284"/>
      <c r="CS957" s="284"/>
      <c r="CT957" s="284"/>
      <c r="CU957" s="284"/>
      <c r="CV957" s="284"/>
      <c r="CW957" s="284"/>
      <c r="CX957" s="284"/>
      <c r="CY957" s="284"/>
      <c r="CZ957" s="284"/>
      <c r="DA957" s="284"/>
      <c r="DB957" s="284"/>
      <c r="DC957" s="284"/>
      <c r="DD957" s="284"/>
      <c r="DE957" s="284"/>
      <c r="DF957" s="284"/>
      <c r="DG957" s="284"/>
      <c r="DH957" s="284"/>
      <c r="DI957" s="284"/>
      <c r="DJ957" s="284"/>
      <c r="DK957" s="284"/>
      <c r="DL957" s="284"/>
      <c r="DM957" s="284"/>
      <c r="DN957" s="284"/>
      <c r="DO957" s="284"/>
      <c r="DP957" s="284"/>
      <c r="DQ957" s="284"/>
      <c r="DR957" s="284"/>
      <c r="DS957" s="284"/>
      <c r="DT957" s="284"/>
    </row>
    <row r="958" spans="3:124" hidden="1" outlineLevel="1">
      <c r="C958" s="4" t="s">
        <v>332</v>
      </c>
      <c r="D958" s="350">
        <f>E79+F74</f>
        <v>1231300</v>
      </c>
      <c r="E958" s="302">
        <f t="shared" ref="E958:AR958" ca="1" si="884">MAX(0,D958+E957*(E957&lt;0))</f>
        <v>1213102.878095238</v>
      </c>
      <c r="F958" s="301">
        <f t="shared" ca="1" si="884"/>
        <v>1089905.756190476</v>
      </c>
      <c r="G958" s="301">
        <f t="shared" ca="1" si="884"/>
        <v>1019208.6342857141</v>
      </c>
      <c r="H958" s="301">
        <f t="shared" ca="1" si="884"/>
        <v>1001011.5123809522</v>
      </c>
      <c r="I958" s="301">
        <f t="shared" ca="1" si="884"/>
        <v>706286.31904761889</v>
      </c>
      <c r="J958" s="301">
        <f t="shared" ca="1" si="884"/>
        <v>569061.12571428553</v>
      </c>
      <c r="K958" s="301">
        <f t="shared" ca="1" si="884"/>
        <v>431835.93238095217</v>
      </c>
      <c r="L958" s="301">
        <f t="shared" ca="1" si="884"/>
        <v>294610.73904761882</v>
      </c>
      <c r="M958" s="301">
        <f t="shared" ca="1" si="884"/>
        <v>157385.54571428549</v>
      </c>
      <c r="N958" s="301">
        <f t="shared" ca="1" si="884"/>
        <v>138420.94761904739</v>
      </c>
      <c r="O958" s="284">
        <f t="shared" ca="1" si="884"/>
        <v>126330.70666666645</v>
      </c>
      <c r="P958" s="284">
        <f t="shared" ca="1" si="884"/>
        <v>125632.94190476168</v>
      </c>
      <c r="Q958" s="284">
        <f t="shared" ca="1" si="884"/>
        <v>125632.94190476168</v>
      </c>
      <c r="R958" s="284">
        <f t="shared" ca="1" si="884"/>
        <v>125632.94190476168</v>
      </c>
      <c r="S958" s="284">
        <f t="shared" ca="1" si="884"/>
        <v>125632.94190476168</v>
      </c>
      <c r="T958" s="284">
        <f t="shared" ca="1" si="884"/>
        <v>124779.45138733331</v>
      </c>
      <c r="U958" s="284">
        <f t="shared" ca="1" si="884"/>
        <v>123925.96086990493</v>
      </c>
      <c r="V958" s="284">
        <f t="shared" ca="1" si="884"/>
        <v>123072.47035247655</v>
      </c>
      <c r="W958" s="284">
        <f t="shared" ca="1" si="884"/>
        <v>122218.97983504817</v>
      </c>
      <c r="X958" s="284">
        <f t="shared" ca="1" si="884"/>
        <v>121365.48931761979</v>
      </c>
      <c r="Y958" s="284">
        <f t="shared" ca="1" si="884"/>
        <v>120511.99880019142</v>
      </c>
      <c r="Z958" s="284">
        <f t="shared" ca="1" si="884"/>
        <v>119658.50828276304</v>
      </c>
      <c r="AA958" s="284">
        <f t="shared" ca="1" si="884"/>
        <v>118805.01776533466</v>
      </c>
      <c r="AB958" s="284">
        <f t="shared" ca="1" si="884"/>
        <v>117951.52724790628</v>
      </c>
      <c r="AC958" s="284">
        <f t="shared" ca="1" si="884"/>
        <v>117951.52724790628</v>
      </c>
      <c r="AD958" s="284">
        <f t="shared" ca="1" si="884"/>
        <v>117951.52724790628</v>
      </c>
      <c r="AE958" s="284">
        <f t="shared" ca="1" si="884"/>
        <v>117951.52724790628</v>
      </c>
      <c r="AF958" s="284">
        <f t="shared" ca="1" si="884"/>
        <v>117951.52724790628</v>
      </c>
      <c r="AG958" s="284">
        <f t="shared" ca="1" si="884"/>
        <v>117951.52724790628</v>
      </c>
      <c r="AH958" s="284">
        <f t="shared" ca="1" si="884"/>
        <v>117951.52724790628</v>
      </c>
      <c r="AI958" s="284">
        <f t="shared" ca="1" si="884"/>
        <v>117951.52724790628</v>
      </c>
      <c r="AJ958" s="284">
        <f t="shared" ca="1" si="884"/>
        <v>117951.52724790628</v>
      </c>
      <c r="AK958" s="284">
        <f t="shared" ca="1" si="884"/>
        <v>117951.52724790628</v>
      </c>
      <c r="AL958" s="284">
        <f t="shared" ca="1" si="884"/>
        <v>117951.52724790628</v>
      </c>
      <c r="AM958" s="284">
        <f t="shared" ca="1" si="884"/>
        <v>117951.52724790628</v>
      </c>
      <c r="AN958" s="284">
        <f t="shared" ca="1" si="884"/>
        <v>117951.52724790628</v>
      </c>
      <c r="AO958" s="284">
        <f t="shared" ca="1" si="884"/>
        <v>117951.52724790628</v>
      </c>
      <c r="AP958" s="284">
        <f t="shared" ca="1" si="884"/>
        <v>117951.52724790628</v>
      </c>
      <c r="AQ958" s="284">
        <f t="shared" ca="1" si="884"/>
        <v>117951.52724790628</v>
      </c>
      <c r="AR958" s="284">
        <f t="shared" ca="1" si="884"/>
        <v>117951.52724790628</v>
      </c>
      <c r="AS958" s="284">
        <f ca="1">MAX(0,AR958+AS957*(AS957&lt;0))</f>
        <v>117951.52724790628</v>
      </c>
      <c r="AT958" s="284">
        <f t="shared" ref="AT958:BX958" ca="1" si="885">MAX(0,AS958+AT957*(AT957&lt;0))</f>
        <v>117951.52724790628</v>
      </c>
      <c r="AU958" s="284">
        <f t="shared" ca="1" si="885"/>
        <v>117951.52724790628</v>
      </c>
      <c r="AV958" s="284">
        <f t="shared" ca="1" si="885"/>
        <v>117951.52724790628</v>
      </c>
      <c r="AW958" s="284">
        <f t="shared" ca="1" si="885"/>
        <v>117951.52724790628</v>
      </c>
      <c r="AX958" s="284">
        <f t="shared" ca="1" si="885"/>
        <v>117951.52724790628</v>
      </c>
      <c r="AY958" s="284">
        <f t="shared" ca="1" si="885"/>
        <v>117951.52724790628</v>
      </c>
      <c r="AZ958" s="284">
        <f t="shared" ca="1" si="885"/>
        <v>117951.52724790628</v>
      </c>
      <c r="BA958" s="284">
        <f t="shared" ca="1" si="885"/>
        <v>117951.52724790628</v>
      </c>
      <c r="BB958" s="284">
        <f t="shared" ca="1" si="885"/>
        <v>117951.52724790628</v>
      </c>
      <c r="BC958" s="284">
        <f t="shared" ca="1" si="885"/>
        <v>117951.52724790628</v>
      </c>
      <c r="BD958" s="284">
        <f t="shared" ca="1" si="885"/>
        <v>117951.52724790628</v>
      </c>
      <c r="BE958" s="284">
        <f t="shared" ca="1" si="885"/>
        <v>117951.52724790628</v>
      </c>
      <c r="BF958" s="284">
        <f t="shared" ca="1" si="885"/>
        <v>117951.52724790628</v>
      </c>
      <c r="BG958" s="284">
        <f t="shared" ca="1" si="885"/>
        <v>117951.52724790628</v>
      </c>
      <c r="BH958" s="284">
        <f t="shared" ca="1" si="885"/>
        <v>117951.52724790628</v>
      </c>
      <c r="BI958" s="284">
        <f t="shared" ca="1" si="885"/>
        <v>117951.52724790628</v>
      </c>
      <c r="BJ958" s="284">
        <f t="shared" ca="1" si="885"/>
        <v>117951.52724790628</v>
      </c>
      <c r="BK958" s="284">
        <f t="shared" ca="1" si="885"/>
        <v>117951.52724790628</v>
      </c>
      <c r="BL958" s="284">
        <f t="shared" ca="1" si="885"/>
        <v>117951.52724790628</v>
      </c>
      <c r="BM958" s="284">
        <f t="shared" ca="1" si="885"/>
        <v>117951.52724790628</v>
      </c>
      <c r="BN958" s="284">
        <f t="shared" ca="1" si="885"/>
        <v>117951.52724790628</v>
      </c>
      <c r="BO958" s="284">
        <f t="shared" ca="1" si="885"/>
        <v>117951.52724790628</v>
      </c>
      <c r="BP958" s="284">
        <f t="shared" ca="1" si="885"/>
        <v>117951.52724790628</v>
      </c>
      <c r="BQ958" s="284">
        <f t="shared" ca="1" si="885"/>
        <v>117951.52724790628</v>
      </c>
      <c r="BR958" s="284">
        <f t="shared" ca="1" si="885"/>
        <v>117951.52724790628</v>
      </c>
      <c r="BS958" s="284">
        <f t="shared" ca="1" si="885"/>
        <v>117951.52724790628</v>
      </c>
      <c r="BT958" s="284">
        <f t="shared" ca="1" si="885"/>
        <v>117951.52724790628</v>
      </c>
      <c r="BU958" s="284">
        <f t="shared" ca="1" si="885"/>
        <v>117951.52724790628</v>
      </c>
      <c r="BV958" s="284">
        <f t="shared" ca="1" si="885"/>
        <v>117951.52724790628</v>
      </c>
      <c r="BW958" s="284">
        <f t="shared" ca="1" si="885"/>
        <v>117951.52724790628</v>
      </c>
      <c r="BX958" s="284">
        <f t="shared" ca="1" si="885"/>
        <v>117951.52724790628</v>
      </c>
      <c r="BY958" s="284">
        <f t="shared" ref="BY958" ca="1" si="886">MAX(0,BX958+BY957*(BY957&lt;0))</f>
        <v>117951.52724790628</v>
      </c>
      <c r="BZ958" s="284">
        <f t="shared" ref="BZ958" ca="1" si="887">MAX(0,BY958+BZ957*(BZ957&lt;0))</f>
        <v>117951.52724790628</v>
      </c>
      <c r="CA958" s="284">
        <f t="shared" ref="CA958" ca="1" si="888">MAX(0,BZ958+CA957*(CA957&lt;0))</f>
        <v>117951.52724790628</v>
      </c>
      <c r="CB958" s="284">
        <f t="shared" ref="CB958" ca="1" si="889">MAX(0,CA958+CB957*(CB957&lt;0))</f>
        <v>117951.52724790628</v>
      </c>
      <c r="CC958" s="284">
        <f t="shared" ref="CC958" ca="1" si="890">MAX(0,CB958+CC957*(CC957&lt;0))</f>
        <v>117951.52724790628</v>
      </c>
      <c r="CD958" s="284">
        <f t="shared" ref="CD958" ca="1" si="891">MAX(0,CC958+CD957*(CD957&lt;0))</f>
        <v>117951.52724790628</v>
      </c>
      <c r="CE958" s="284">
        <f t="shared" ref="CE958" ca="1" si="892">MAX(0,CD958+CE957*(CE957&lt;0))</f>
        <v>117951.52724790628</v>
      </c>
      <c r="CF958" s="284">
        <f t="shared" ref="CF958" ca="1" si="893">MAX(0,CE958+CF957*(CF957&lt;0))</f>
        <v>117951.52724790628</v>
      </c>
      <c r="CG958" s="284">
        <f t="shared" ref="CG958" ca="1" si="894">MAX(0,CF958+CG957*(CG957&lt;0))</f>
        <v>117951.52724790628</v>
      </c>
      <c r="CH958" s="284">
        <f t="shared" ref="CH958" ca="1" si="895">MAX(0,CG958+CH957*(CH957&lt;0))</f>
        <v>117951.52724790628</v>
      </c>
      <c r="CI958" s="284">
        <f t="shared" ref="CI958" ca="1" si="896">MAX(0,CH958+CI957*(CI957&lt;0))</f>
        <v>117951.52724790628</v>
      </c>
      <c r="CJ958" s="284">
        <f t="shared" ref="CJ958" ca="1" si="897">MAX(0,CI958+CJ957*(CJ957&lt;0))</f>
        <v>117951.52724790628</v>
      </c>
      <c r="CK958" s="284"/>
      <c r="CL958" s="284"/>
      <c r="CM958" s="284"/>
      <c r="CN958" s="284"/>
      <c r="CO958" s="284"/>
      <c r="CP958" s="284"/>
      <c r="CQ958" s="284"/>
      <c r="CR958" s="284"/>
      <c r="CS958" s="284"/>
      <c r="CT958" s="284"/>
      <c r="CU958" s="284"/>
      <c r="CV958" s="284"/>
      <c r="CW958" s="284"/>
      <c r="CX958" s="284"/>
      <c r="CY958" s="284"/>
      <c r="CZ958" s="284"/>
      <c r="DA958" s="284"/>
      <c r="DB958" s="284"/>
      <c r="DC958" s="284"/>
      <c r="DD958" s="284"/>
      <c r="DE958" s="284"/>
      <c r="DF958" s="284"/>
      <c r="DG958" s="284"/>
      <c r="DH958" s="284"/>
      <c r="DI958" s="284"/>
      <c r="DJ958" s="284"/>
      <c r="DK958" s="284"/>
      <c r="DL958" s="284"/>
      <c r="DM958" s="284"/>
      <c r="DN958" s="284"/>
      <c r="DO958" s="284"/>
      <c r="DP958" s="284"/>
      <c r="DQ958" s="284"/>
      <c r="DR958" s="284"/>
      <c r="DS958" s="284"/>
      <c r="DT958" s="284"/>
    </row>
    <row r="959" spans="3:124" hidden="1" outlineLevel="1">
      <c r="D959" s="350"/>
      <c r="E959" s="302"/>
      <c r="F959" s="301"/>
      <c r="G959" s="301"/>
      <c r="H959" s="301"/>
      <c r="I959" s="301"/>
      <c r="J959" s="301"/>
      <c r="K959" s="301"/>
      <c r="L959" s="301"/>
      <c r="M959" s="301"/>
      <c r="N959" s="301"/>
    </row>
    <row r="960" spans="3:124" s="10" customFormat="1" hidden="1" outlineLevel="1">
      <c r="D960" s="351"/>
      <c r="E960" s="301"/>
      <c r="F960" s="301"/>
      <c r="G960" s="301"/>
      <c r="H960" s="301"/>
      <c r="I960" s="301"/>
      <c r="J960" s="301"/>
      <c r="K960" s="301"/>
      <c r="L960" s="301"/>
      <c r="M960" s="301"/>
      <c r="N960" s="301"/>
      <c r="O960" s="4"/>
      <c r="P960" s="4"/>
      <c r="Q960" s="4"/>
      <c r="R960" s="4"/>
      <c r="S960" s="4"/>
      <c r="T960" s="4"/>
      <c r="U960" s="4"/>
      <c r="V960" s="4"/>
      <c r="W960" s="4"/>
      <c r="X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 spans="3:124" s="10" customFormat="1" hidden="1" outlineLevel="1">
      <c r="C961" s="10" t="s">
        <v>331</v>
      </c>
      <c r="D961" s="351"/>
      <c r="E961" s="301">
        <f t="shared" ref="E961:AJ961" si="898">IF(E927=$E$328,$E$333,0)</f>
        <v>0</v>
      </c>
      <c r="F961" s="301">
        <f t="shared" si="898"/>
        <v>0</v>
      </c>
      <c r="G961" s="301">
        <f t="shared" si="898"/>
        <v>0</v>
      </c>
      <c r="H961" s="301">
        <f t="shared" si="898"/>
        <v>0</v>
      </c>
      <c r="I961" s="301">
        <f t="shared" si="898"/>
        <v>0</v>
      </c>
      <c r="J961" s="301">
        <f t="shared" si="898"/>
        <v>0</v>
      </c>
      <c r="K961" s="301">
        <f t="shared" si="898"/>
        <v>0</v>
      </c>
      <c r="L961" s="301">
        <f t="shared" si="898"/>
        <v>0</v>
      </c>
      <c r="M961" s="301">
        <f t="shared" si="898"/>
        <v>0</v>
      </c>
      <c r="N961" s="301">
        <f t="shared" si="898"/>
        <v>0</v>
      </c>
      <c r="O961" s="284">
        <f t="shared" si="898"/>
        <v>0</v>
      </c>
      <c r="P961" s="284">
        <f t="shared" si="898"/>
        <v>0</v>
      </c>
      <c r="Q961" s="284">
        <f t="shared" si="898"/>
        <v>0</v>
      </c>
      <c r="R961" s="284">
        <f t="shared" si="898"/>
        <v>0</v>
      </c>
      <c r="S961" s="284">
        <f t="shared" si="898"/>
        <v>0</v>
      </c>
      <c r="T961" s="284">
        <f t="shared" si="898"/>
        <v>0</v>
      </c>
      <c r="U961" s="284">
        <f t="shared" si="898"/>
        <v>0</v>
      </c>
      <c r="V961" s="284">
        <f t="shared" si="898"/>
        <v>0</v>
      </c>
      <c r="W961" s="284">
        <f t="shared" si="898"/>
        <v>0</v>
      </c>
      <c r="X961" s="284">
        <f t="shared" si="898"/>
        <v>0</v>
      </c>
      <c r="Y961" s="301">
        <f t="shared" si="898"/>
        <v>0</v>
      </c>
      <c r="Z961" s="301">
        <f t="shared" si="898"/>
        <v>0</v>
      </c>
      <c r="AA961" s="301">
        <f t="shared" si="898"/>
        <v>0</v>
      </c>
      <c r="AB961" s="301">
        <f t="shared" si="898"/>
        <v>0</v>
      </c>
      <c r="AC961" s="284">
        <f t="shared" si="898"/>
        <v>0</v>
      </c>
      <c r="AD961" s="284">
        <f t="shared" si="898"/>
        <v>0</v>
      </c>
      <c r="AE961" s="284">
        <f t="shared" si="898"/>
        <v>0</v>
      </c>
      <c r="AF961" s="284">
        <f t="shared" si="898"/>
        <v>0</v>
      </c>
      <c r="AG961" s="284">
        <f t="shared" si="898"/>
        <v>0</v>
      </c>
      <c r="AH961" s="284">
        <f t="shared" si="898"/>
        <v>0</v>
      </c>
      <c r="AI961" s="284">
        <f t="shared" si="898"/>
        <v>0</v>
      </c>
      <c r="AJ961" s="284">
        <f t="shared" si="898"/>
        <v>0</v>
      </c>
      <c r="AK961" s="284">
        <f t="shared" ref="AK961:BP961" si="899">IF(AK927=$E$328,$E$333,0)</f>
        <v>0</v>
      </c>
      <c r="AL961" s="284">
        <f t="shared" si="899"/>
        <v>0</v>
      </c>
      <c r="AM961" s="301">
        <f t="shared" si="899"/>
        <v>0</v>
      </c>
      <c r="AN961" s="301">
        <f t="shared" si="899"/>
        <v>0</v>
      </c>
      <c r="AO961" s="301">
        <f t="shared" si="899"/>
        <v>0</v>
      </c>
      <c r="AP961" s="301">
        <f t="shared" si="899"/>
        <v>0</v>
      </c>
      <c r="AQ961" s="301">
        <f t="shared" si="899"/>
        <v>0</v>
      </c>
      <c r="AR961" s="301">
        <f t="shared" si="899"/>
        <v>0</v>
      </c>
      <c r="AS961" s="301">
        <f t="shared" si="899"/>
        <v>0</v>
      </c>
      <c r="AT961" s="301">
        <f t="shared" si="899"/>
        <v>0</v>
      </c>
      <c r="AU961" s="301">
        <f t="shared" si="899"/>
        <v>0</v>
      </c>
      <c r="AV961" s="301">
        <f t="shared" si="899"/>
        <v>0</v>
      </c>
      <c r="AW961" s="301">
        <f t="shared" si="899"/>
        <v>0</v>
      </c>
      <c r="AX961" s="301">
        <f t="shared" si="899"/>
        <v>0</v>
      </c>
      <c r="AY961" s="301">
        <f t="shared" si="899"/>
        <v>0</v>
      </c>
      <c r="AZ961" s="301">
        <f t="shared" ca="1" si="899"/>
        <v>9984721.8223253414</v>
      </c>
      <c r="BA961" s="301">
        <f t="shared" si="899"/>
        <v>0</v>
      </c>
      <c r="BB961" s="301">
        <f t="shared" si="899"/>
        <v>0</v>
      </c>
      <c r="BC961" s="301">
        <f t="shared" si="899"/>
        <v>0</v>
      </c>
      <c r="BD961" s="301">
        <f t="shared" si="899"/>
        <v>0</v>
      </c>
      <c r="BE961" s="301">
        <f t="shared" si="899"/>
        <v>0</v>
      </c>
      <c r="BF961" s="301">
        <f t="shared" si="899"/>
        <v>0</v>
      </c>
      <c r="BG961" s="301">
        <f t="shared" si="899"/>
        <v>0</v>
      </c>
      <c r="BH961" s="301">
        <f t="shared" si="899"/>
        <v>0</v>
      </c>
      <c r="BI961" s="301">
        <f t="shared" si="899"/>
        <v>0</v>
      </c>
      <c r="BJ961" s="301">
        <f t="shared" si="899"/>
        <v>0</v>
      </c>
      <c r="BK961" s="301">
        <f t="shared" si="899"/>
        <v>0</v>
      </c>
      <c r="BL961" s="301">
        <f t="shared" si="899"/>
        <v>0</v>
      </c>
      <c r="BM961" s="301">
        <f t="shared" si="899"/>
        <v>0</v>
      </c>
      <c r="BN961" s="301">
        <f t="shared" si="899"/>
        <v>0</v>
      </c>
      <c r="BO961" s="301">
        <f t="shared" si="899"/>
        <v>0</v>
      </c>
      <c r="BP961" s="301">
        <f t="shared" si="899"/>
        <v>0</v>
      </c>
      <c r="BQ961" s="301">
        <f t="shared" ref="BQ961:BX961" si="900">IF(BQ927=$E$328,$E$333,0)</f>
        <v>0</v>
      </c>
      <c r="BR961" s="301">
        <f t="shared" si="900"/>
        <v>0</v>
      </c>
      <c r="BS961" s="301">
        <f t="shared" si="900"/>
        <v>0</v>
      </c>
      <c r="BT961" s="301">
        <f t="shared" si="900"/>
        <v>0</v>
      </c>
      <c r="BU961" s="301">
        <f t="shared" si="900"/>
        <v>0</v>
      </c>
      <c r="BV961" s="301">
        <f t="shared" si="900"/>
        <v>0</v>
      </c>
      <c r="BW961" s="301">
        <f t="shared" si="900"/>
        <v>0</v>
      </c>
      <c r="BX961" s="301">
        <f t="shared" si="900"/>
        <v>0</v>
      </c>
      <c r="BY961" s="301">
        <f t="shared" ref="BY961:CJ961" si="901">IF(BY927=$E$328,$E$333,0)</f>
        <v>0</v>
      </c>
      <c r="BZ961" s="301">
        <f t="shared" si="901"/>
        <v>0</v>
      </c>
      <c r="CA961" s="301">
        <f t="shared" si="901"/>
        <v>0</v>
      </c>
      <c r="CB961" s="301">
        <f t="shared" si="901"/>
        <v>0</v>
      </c>
      <c r="CC961" s="301">
        <f t="shared" si="901"/>
        <v>0</v>
      </c>
      <c r="CD961" s="301">
        <f t="shared" si="901"/>
        <v>0</v>
      </c>
      <c r="CE961" s="301">
        <f t="shared" si="901"/>
        <v>0</v>
      </c>
      <c r="CF961" s="301">
        <f t="shared" si="901"/>
        <v>0</v>
      </c>
      <c r="CG961" s="301">
        <f t="shared" si="901"/>
        <v>0</v>
      </c>
      <c r="CH961" s="301">
        <f t="shared" si="901"/>
        <v>0</v>
      </c>
      <c r="CI961" s="301">
        <f t="shared" si="901"/>
        <v>0</v>
      </c>
      <c r="CJ961" s="301">
        <f t="shared" si="901"/>
        <v>0</v>
      </c>
      <c r="CK961" s="301"/>
      <c r="CL961" s="301"/>
      <c r="CM961" s="301"/>
      <c r="CN961" s="301"/>
      <c r="CO961" s="301"/>
      <c r="CP961" s="301"/>
      <c r="CQ961" s="301"/>
      <c r="CR961" s="301"/>
      <c r="CS961" s="301"/>
      <c r="CT961" s="301"/>
      <c r="CU961" s="301"/>
      <c r="CV961" s="301"/>
      <c r="CW961" s="301"/>
      <c r="CX961" s="301"/>
      <c r="CY961" s="301"/>
      <c r="CZ961" s="301"/>
      <c r="DA961" s="301"/>
      <c r="DB961" s="301"/>
      <c r="DC961" s="301"/>
      <c r="DD961" s="301"/>
      <c r="DE961" s="301"/>
      <c r="DF961" s="301"/>
      <c r="DG961" s="301"/>
      <c r="DH961" s="301"/>
      <c r="DI961" s="301"/>
      <c r="DJ961" s="301"/>
      <c r="DK961" s="301"/>
      <c r="DL961" s="301"/>
      <c r="DM961" s="301"/>
      <c r="DN961" s="301"/>
      <c r="DO961" s="301"/>
      <c r="DP961" s="301"/>
      <c r="DQ961" s="301"/>
      <c r="DR961" s="301"/>
      <c r="DS961" s="301"/>
      <c r="DT961" s="301"/>
    </row>
    <row r="962" spans="3:124" s="10" customFormat="1" hidden="1" outlineLevel="1">
      <c r="C962" s="10" t="s">
        <v>487</v>
      </c>
      <c r="D962" s="351"/>
      <c r="E962" s="301">
        <f>IF(E927=$E$328,$F$84,0)</f>
        <v>0</v>
      </c>
      <c r="F962" s="301">
        <f t="shared" ref="F962:BQ962" si="902">IF(F927=$E$328,$F$84,0)</f>
        <v>0</v>
      </c>
      <c r="G962" s="301">
        <f t="shared" si="902"/>
        <v>0</v>
      </c>
      <c r="H962" s="301">
        <f t="shared" si="902"/>
        <v>0</v>
      </c>
      <c r="I962" s="301">
        <f t="shared" si="902"/>
        <v>0</v>
      </c>
      <c r="J962" s="301">
        <f t="shared" si="902"/>
        <v>0</v>
      </c>
      <c r="K962" s="301">
        <f t="shared" si="902"/>
        <v>0</v>
      </c>
      <c r="L962" s="301">
        <f t="shared" si="902"/>
        <v>0</v>
      </c>
      <c r="M962" s="301">
        <f t="shared" si="902"/>
        <v>0</v>
      </c>
      <c r="N962" s="301">
        <f t="shared" si="902"/>
        <v>0</v>
      </c>
      <c r="O962" s="284">
        <f t="shared" si="902"/>
        <v>0</v>
      </c>
      <c r="P962" s="284">
        <f t="shared" si="902"/>
        <v>0</v>
      </c>
      <c r="Q962" s="284">
        <f t="shared" si="902"/>
        <v>0</v>
      </c>
      <c r="R962" s="284">
        <f t="shared" si="902"/>
        <v>0</v>
      </c>
      <c r="S962" s="284">
        <f t="shared" si="902"/>
        <v>0</v>
      </c>
      <c r="T962" s="284">
        <f t="shared" si="902"/>
        <v>0</v>
      </c>
      <c r="U962" s="284">
        <f t="shared" si="902"/>
        <v>0</v>
      </c>
      <c r="V962" s="284">
        <f t="shared" si="902"/>
        <v>0</v>
      </c>
      <c r="W962" s="284">
        <f t="shared" si="902"/>
        <v>0</v>
      </c>
      <c r="X962" s="284">
        <f t="shared" si="902"/>
        <v>0</v>
      </c>
      <c r="Y962" s="301">
        <f t="shared" si="902"/>
        <v>0</v>
      </c>
      <c r="Z962" s="301">
        <f t="shared" si="902"/>
        <v>0</v>
      </c>
      <c r="AA962" s="301">
        <f t="shared" si="902"/>
        <v>0</v>
      </c>
      <c r="AB962" s="301">
        <f t="shared" si="902"/>
        <v>0</v>
      </c>
      <c r="AC962" s="284">
        <f t="shared" si="902"/>
        <v>0</v>
      </c>
      <c r="AD962" s="284">
        <f t="shared" si="902"/>
        <v>0</v>
      </c>
      <c r="AE962" s="284">
        <f t="shared" si="902"/>
        <v>0</v>
      </c>
      <c r="AF962" s="284">
        <f t="shared" si="902"/>
        <v>0</v>
      </c>
      <c r="AG962" s="284">
        <f t="shared" si="902"/>
        <v>0</v>
      </c>
      <c r="AH962" s="284">
        <f t="shared" si="902"/>
        <v>0</v>
      </c>
      <c r="AI962" s="284">
        <f t="shared" si="902"/>
        <v>0</v>
      </c>
      <c r="AJ962" s="284">
        <f t="shared" si="902"/>
        <v>0</v>
      </c>
      <c r="AK962" s="284">
        <f t="shared" si="902"/>
        <v>0</v>
      </c>
      <c r="AL962" s="284">
        <f t="shared" si="902"/>
        <v>0</v>
      </c>
      <c r="AM962" s="301">
        <f t="shared" si="902"/>
        <v>0</v>
      </c>
      <c r="AN962" s="301">
        <f t="shared" si="902"/>
        <v>0</v>
      </c>
      <c r="AO962" s="301">
        <f t="shared" si="902"/>
        <v>0</v>
      </c>
      <c r="AP962" s="301">
        <f t="shared" si="902"/>
        <v>0</v>
      </c>
      <c r="AQ962" s="301">
        <f t="shared" si="902"/>
        <v>0</v>
      </c>
      <c r="AR962" s="301">
        <f t="shared" si="902"/>
        <v>0</v>
      </c>
      <c r="AS962" s="301">
        <f t="shared" si="902"/>
        <v>0</v>
      </c>
      <c r="AT962" s="301">
        <f t="shared" si="902"/>
        <v>0</v>
      </c>
      <c r="AU962" s="301">
        <f t="shared" si="902"/>
        <v>0</v>
      </c>
      <c r="AV962" s="301">
        <f t="shared" si="902"/>
        <v>0</v>
      </c>
      <c r="AW962" s="301">
        <f t="shared" si="902"/>
        <v>0</v>
      </c>
      <c r="AX962" s="301">
        <f t="shared" si="902"/>
        <v>0</v>
      </c>
      <c r="AY962" s="301">
        <f t="shared" si="902"/>
        <v>0</v>
      </c>
      <c r="AZ962" s="301">
        <f t="shared" si="902"/>
        <v>6587208</v>
      </c>
      <c r="BA962" s="301">
        <f t="shared" si="902"/>
        <v>0</v>
      </c>
      <c r="BB962" s="301">
        <f t="shared" si="902"/>
        <v>0</v>
      </c>
      <c r="BC962" s="301">
        <f t="shared" si="902"/>
        <v>0</v>
      </c>
      <c r="BD962" s="301">
        <f t="shared" si="902"/>
        <v>0</v>
      </c>
      <c r="BE962" s="301">
        <f t="shared" si="902"/>
        <v>0</v>
      </c>
      <c r="BF962" s="301">
        <f t="shared" si="902"/>
        <v>0</v>
      </c>
      <c r="BG962" s="301">
        <f t="shared" si="902"/>
        <v>0</v>
      </c>
      <c r="BH962" s="301">
        <f t="shared" si="902"/>
        <v>0</v>
      </c>
      <c r="BI962" s="301">
        <f t="shared" si="902"/>
        <v>0</v>
      </c>
      <c r="BJ962" s="301">
        <f t="shared" si="902"/>
        <v>0</v>
      </c>
      <c r="BK962" s="301">
        <f t="shared" si="902"/>
        <v>0</v>
      </c>
      <c r="BL962" s="301">
        <f t="shared" si="902"/>
        <v>0</v>
      </c>
      <c r="BM962" s="301">
        <f t="shared" si="902"/>
        <v>0</v>
      </c>
      <c r="BN962" s="301">
        <f t="shared" si="902"/>
        <v>0</v>
      </c>
      <c r="BO962" s="301">
        <f t="shared" si="902"/>
        <v>0</v>
      </c>
      <c r="BP962" s="301">
        <f t="shared" si="902"/>
        <v>0</v>
      </c>
      <c r="BQ962" s="301">
        <f t="shared" si="902"/>
        <v>0</v>
      </c>
      <c r="BR962" s="301">
        <f t="shared" ref="BR962:CJ962" si="903">IF(BR927=$E$328,$F$84,0)</f>
        <v>0</v>
      </c>
      <c r="BS962" s="301">
        <f t="shared" si="903"/>
        <v>0</v>
      </c>
      <c r="BT962" s="301">
        <f t="shared" si="903"/>
        <v>0</v>
      </c>
      <c r="BU962" s="301">
        <f t="shared" si="903"/>
        <v>0</v>
      </c>
      <c r="BV962" s="301">
        <f t="shared" si="903"/>
        <v>0</v>
      </c>
      <c r="BW962" s="301">
        <f t="shared" si="903"/>
        <v>0</v>
      </c>
      <c r="BX962" s="301">
        <f t="shared" si="903"/>
        <v>0</v>
      </c>
      <c r="BY962" s="301">
        <f t="shared" si="903"/>
        <v>0</v>
      </c>
      <c r="BZ962" s="301">
        <f t="shared" si="903"/>
        <v>0</v>
      </c>
      <c r="CA962" s="301">
        <f t="shared" si="903"/>
        <v>0</v>
      </c>
      <c r="CB962" s="301">
        <f t="shared" si="903"/>
        <v>0</v>
      </c>
      <c r="CC962" s="301">
        <f t="shared" si="903"/>
        <v>0</v>
      </c>
      <c r="CD962" s="301">
        <f t="shared" si="903"/>
        <v>0</v>
      </c>
      <c r="CE962" s="301">
        <f t="shared" si="903"/>
        <v>0</v>
      </c>
      <c r="CF962" s="301">
        <f t="shared" si="903"/>
        <v>0</v>
      </c>
      <c r="CG962" s="301">
        <f t="shared" si="903"/>
        <v>0</v>
      </c>
      <c r="CH962" s="301">
        <f t="shared" si="903"/>
        <v>0</v>
      </c>
      <c r="CI962" s="301">
        <f t="shared" si="903"/>
        <v>0</v>
      </c>
      <c r="CJ962" s="301">
        <f t="shared" si="903"/>
        <v>0</v>
      </c>
      <c r="CK962" s="301"/>
      <c r="CL962" s="301"/>
      <c r="CM962" s="301"/>
      <c r="CN962" s="301"/>
      <c r="CO962" s="301"/>
      <c r="CP962" s="301"/>
      <c r="CQ962" s="301"/>
      <c r="CR962" s="301"/>
      <c r="CS962" s="301"/>
      <c r="CT962" s="301"/>
      <c r="CU962" s="301"/>
      <c r="CV962" s="301"/>
      <c r="CW962" s="301"/>
      <c r="CX962" s="301"/>
      <c r="CY962" s="301"/>
      <c r="CZ962" s="301"/>
      <c r="DA962" s="301"/>
      <c r="DB962" s="301"/>
      <c r="DC962" s="301"/>
      <c r="DD962" s="301"/>
      <c r="DE962" s="301"/>
      <c r="DF962" s="301"/>
      <c r="DG962" s="301"/>
      <c r="DH962" s="301"/>
      <c r="DI962" s="301"/>
      <c r="DJ962" s="301"/>
      <c r="DK962" s="301"/>
      <c r="DL962" s="301"/>
      <c r="DM962" s="301"/>
      <c r="DN962" s="301"/>
      <c r="DO962" s="301"/>
      <c r="DP962" s="301"/>
      <c r="DQ962" s="301"/>
      <c r="DR962" s="301"/>
      <c r="DS962" s="301"/>
      <c r="DT962" s="301"/>
    </row>
    <row r="963" spans="3:124" s="10" customFormat="1" hidden="1" outlineLevel="1">
      <c r="C963" s="10" t="s">
        <v>486</v>
      </c>
      <c r="D963" s="351"/>
      <c r="E963" s="301">
        <f>E961+E948</f>
        <v>0</v>
      </c>
      <c r="F963" s="301">
        <f t="shared" ref="F963:BQ963" si="904">F961+F948</f>
        <v>0</v>
      </c>
      <c r="G963" s="301">
        <f t="shared" si="904"/>
        <v>0</v>
      </c>
      <c r="H963" s="301">
        <f t="shared" si="904"/>
        <v>0</v>
      </c>
      <c r="I963" s="301">
        <f t="shared" si="904"/>
        <v>0</v>
      </c>
      <c r="J963" s="301">
        <f t="shared" si="904"/>
        <v>0</v>
      </c>
      <c r="K963" s="301">
        <f t="shared" si="904"/>
        <v>0</v>
      </c>
      <c r="L963" s="301">
        <f t="shared" si="904"/>
        <v>0</v>
      </c>
      <c r="M963" s="301">
        <f t="shared" si="904"/>
        <v>0</v>
      </c>
      <c r="N963" s="301">
        <f t="shared" si="904"/>
        <v>0</v>
      </c>
      <c r="O963" s="301">
        <f t="shared" si="904"/>
        <v>0</v>
      </c>
      <c r="P963" s="301">
        <f t="shared" si="904"/>
        <v>0</v>
      </c>
      <c r="Q963" s="301">
        <f t="shared" si="904"/>
        <v>0</v>
      </c>
      <c r="R963" s="301">
        <f t="shared" si="904"/>
        <v>0</v>
      </c>
      <c r="S963" s="301">
        <f t="shared" si="904"/>
        <v>0</v>
      </c>
      <c r="T963" s="301">
        <f t="shared" si="904"/>
        <v>0</v>
      </c>
      <c r="U963" s="301">
        <f t="shared" si="904"/>
        <v>0</v>
      </c>
      <c r="V963" s="301">
        <f t="shared" si="904"/>
        <v>0</v>
      </c>
      <c r="W963" s="301">
        <f t="shared" si="904"/>
        <v>0</v>
      </c>
      <c r="X963" s="301">
        <f t="shared" si="904"/>
        <v>0</v>
      </c>
      <c r="Y963" s="301">
        <f t="shared" si="904"/>
        <v>0</v>
      </c>
      <c r="Z963" s="301">
        <f t="shared" si="904"/>
        <v>0</v>
      </c>
      <c r="AA963" s="301">
        <f t="shared" si="904"/>
        <v>0</v>
      </c>
      <c r="AB963" s="301">
        <f t="shared" si="904"/>
        <v>0</v>
      </c>
      <c r="AC963" s="301">
        <f t="shared" si="904"/>
        <v>0</v>
      </c>
      <c r="AD963" s="301">
        <f t="shared" si="904"/>
        <v>0</v>
      </c>
      <c r="AE963" s="301">
        <f t="shared" si="904"/>
        <v>0</v>
      </c>
      <c r="AF963" s="301">
        <f t="shared" si="904"/>
        <v>0</v>
      </c>
      <c r="AG963" s="301">
        <f t="shared" si="904"/>
        <v>0</v>
      </c>
      <c r="AH963" s="301">
        <f t="shared" si="904"/>
        <v>0</v>
      </c>
      <c r="AI963" s="301">
        <f t="shared" si="904"/>
        <v>0</v>
      </c>
      <c r="AJ963" s="301">
        <f t="shared" si="904"/>
        <v>0</v>
      </c>
      <c r="AK963" s="301">
        <f t="shared" si="904"/>
        <v>0</v>
      </c>
      <c r="AL963" s="301">
        <f t="shared" si="904"/>
        <v>0</v>
      </c>
      <c r="AM963" s="301">
        <f t="shared" si="904"/>
        <v>0</v>
      </c>
      <c r="AN963" s="301">
        <f t="shared" si="904"/>
        <v>0</v>
      </c>
      <c r="AO963" s="301">
        <f t="shared" si="904"/>
        <v>0</v>
      </c>
      <c r="AP963" s="301">
        <f t="shared" si="904"/>
        <v>0</v>
      </c>
      <c r="AQ963" s="301">
        <f t="shared" si="904"/>
        <v>0</v>
      </c>
      <c r="AR963" s="301">
        <f t="shared" si="904"/>
        <v>0</v>
      </c>
      <c r="AS963" s="301">
        <f t="shared" si="904"/>
        <v>0</v>
      </c>
      <c r="AT963" s="301">
        <f t="shared" si="904"/>
        <v>0</v>
      </c>
      <c r="AU963" s="301">
        <f t="shared" si="904"/>
        <v>0</v>
      </c>
      <c r="AV963" s="301">
        <f t="shared" si="904"/>
        <v>0</v>
      </c>
      <c r="AW963" s="301">
        <f t="shared" si="904"/>
        <v>0</v>
      </c>
      <c r="AX963" s="301">
        <f t="shared" si="904"/>
        <v>0</v>
      </c>
      <c r="AY963" s="301">
        <f t="shared" si="904"/>
        <v>0</v>
      </c>
      <c r="AZ963" s="301">
        <f t="shared" ca="1" si="904"/>
        <v>3628635.9256135058</v>
      </c>
      <c r="BA963" s="301">
        <f t="shared" si="904"/>
        <v>0</v>
      </c>
      <c r="BB963" s="301">
        <f t="shared" si="904"/>
        <v>0</v>
      </c>
      <c r="BC963" s="301">
        <f t="shared" si="904"/>
        <v>0</v>
      </c>
      <c r="BD963" s="301">
        <f t="shared" si="904"/>
        <v>0</v>
      </c>
      <c r="BE963" s="301">
        <f t="shared" si="904"/>
        <v>0</v>
      </c>
      <c r="BF963" s="301">
        <f t="shared" si="904"/>
        <v>0</v>
      </c>
      <c r="BG963" s="301">
        <f t="shared" si="904"/>
        <v>0</v>
      </c>
      <c r="BH963" s="301">
        <f t="shared" si="904"/>
        <v>0</v>
      </c>
      <c r="BI963" s="301">
        <f t="shared" si="904"/>
        <v>0</v>
      </c>
      <c r="BJ963" s="301">
        <f t="shared" si="904"/>
        <v>0</v>
      </c>
      <c r="BK963" s="301">
        <f t="shared" si="904"/>
        <v>0</v>
      </c>
      <c r="BL963" s="301">
        <f t="shared" si="904"/>
        <v>0</v>
      </c>
      <c r="BM963" s="301">
        <f t="shared" si="904"/>
        <v>0</v>
      </c>
      <c r="BN963" s="301">
        <f t="shared" si="904"/>
        <v>0</v>
      </c>
      <c r="BO963" s="301">
        <f t="shared" si="904"/>
        <v>0</v>
      </c>
      <c r="BP963" s="301">
        <f t="shared" si="904"/>
        <v>0</v>
      </c>
      <c r="BQ963" s="301">
        <f t="shared" si="904"/>
        <v>0</v>
      </c>
      <c r="BR963" s="301">
        <f t="shared" ref="BR963:CJ963" si="905">BR961+BR948</f>
        <v>0</v>
      </c>
      <c r="BS963" s="301">
        <f t="shared" si="905"/>
        <v>0</v>
      </c>
      <c r="BT963" s="301">
        <f t="shared" si="905"/>
        <v>0</v>
      </c>
      <c r="BU963" s="301">
        <f t="shared" si="905"/>
        <v>0</v>
      </c>
      <c r="BV963" s="301">
        <f t="shared" si="905"/>
        <v>0</v>
      </c>
      <c r="BW963" s="301">
        <f t="shared" si="905"/>
        <v>0</v>
      </c>
      <c r="BX963" s="301">
        <f t="shared" si="905"/>
        <v>0</v>
      </c>
      <c r="BY963" s="301">
        <f t="shared" si="905"/>
        <v>0</v>
      </c>
      <c r="BZ963" s="301">
        <f t="shared" si="905"/>
        <v>0</v>
      </c>
      <c r="CA963" s="301">
        <f t="shared" si="905"/>
        <v>0</v>
      </c>
      <c r="CB963" s="301">
        <f t="shared" si="905"/>
        <v>0</v>
      </c>
      <c r="CC963" s="301">
        <f t="shared" si="905"/>
        <v>0</v>
      </c>
      <c r="CD963" s="301">
        <f t="shared" si="905"/>
        <v>0</v>
      </c>
      <c r="CE963" s="301">
        <f t="shared" si="905"/>
        <v>0</v>
      </c>
      <c r="CF963" s="301">
        <f t="shared" si="905"/>
        <v>0</v>
      </c>
      <c r="CG963" s="301">
        <f t="shared" si="905"/>
        <v>0</v>
      </c>
      <c r="CH963" s="301">
        <f t="shared" si="905"/>
        <v>0</v>
      </c>
      <c r="CI963" s="301">
        <f t="shared" si="905"/>
        <v>0</v>
      </c>
      <c r="CJ963" s="301">
        <f t="shared" si="905"/>
        <v>0</v>
      </c>
      <c r="CK963" s="301"/>
      <c r="CL963" s="301"/>
      <c r="CM963" s="301"/>
      <c r="CN963" s="301"/>
      <c r="CO963" s="301"/>
      <c r="CP963" s="301"/>
      <c r="CQ963" s="301"/>
      <c r="CR963" s="301"/>
      <c r="CS963" s="301"/>
      <c r="CT963" s="301"/>
      <c r="CU963" s="301"/>
      <c r="CV963" s="301"/>
      <c r="CW963" s="301"/>
      <c r="CX963" s="301"/>
      <c r="CY963" s="301"/>
      <c r="CZ963" s="301"/>
      <c r="DA963" s="301"/>
      <c r="DB963" s="301"/>
      <c r="DC963" s="301"/>
      <c r="DD963" s="301"/>
      <c r="DE963" s="301"/>
      <c r="DF963" s="301"/>
      <c r="DG963" s="301"/>
      <c r="DH963" s="301"/>
      <c r="DI963" s="301"/>
      <c r="DJ963" s="301"/>
      <c r="DK963" s="301"/>
      <c r="DL963" s="301"/>
      <c r="DM963" s="301"/>
      <c r="DN963" s="301"/>
      <c r="DO963" s="301"/>
      <c r="DP963" s="301"/>
      <c r="DQ963" s="301"/>
      <c r="DR963" s="301"/>
      <c r="DS963" s="301"/>
      <c r="DT963" s="301"/>
    </row>
    <row r="964" spans="3:124" s="10" customFormat="1" hidden="1" outlineLevel="1">
      <c r="D964" s="351"/>
      <c r="E964" s="302"/>
      <c r="F964" s="301"/>
      <c r="G964" s="304"/>
      <c r="H964" s="301"/>
      <c r="I964" s="301"/>
      <c r="J964" s="301"/>
      <c r="K964" s="301"/>
      <c r="L964" s="301"/>
      <c r="M964" s="301"/>
      <c r="N964" s="301"/>
      <c r="O964" s="4"/>
      <c r="P964" s="4"/>
      <c r="Q964" s="4"/>
      <c r="R964" s="4"/>
      <c r="S964" s="4"/>
      <c r="T964" s="4"/>
      <c r="U964" s="4"/>
      <c r="V964" s="4"/>
      <c r="W964" s="4"/>
      <c r="X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 spans="3:124" s="10" customFormat="1" hidden="1" outlineLevel="1">
      <c r="C965" s="10" t="s">
        <v>326</v>
      </c>
      <c r="D965" s="351"/>
      <c r="E965" s="305">
        <f>D968*(D968&gt;0)</f>
        <v>1317441.5999999996</v>
      </c>
      <c r="F965" s="305">
        <f t="shared" ref="F965:BC965" ca="1" si="906">E968*(E968&gt;0)</f>
        <v>1317441.5999999996</v>
      </c>
      <c r="G965" s="301">
        <f t="shared" ca="1" si="906"/>
        <v>1317441.5999999996</v>
      </c>
      <c r="H965" s="301">
        <f t="shared" ca="1" si="906"/>
        <v>1317441.5999999996</v>
      </c>
      <c r="I965" s="301">
        <f t="shared" ca="1" si="906"/>
        <v>1317441.5999999996</v>
      </c>
      <c r="J965" s="301">
        <f t="shared" ca="1" si="906"/>
        <v>1317441.5999999996</v>
      </c>
      <c r="K965" s="301">
        <f t="shared" ca="1" si="906"/>
        <v>1317441.5999999996</v>
      </c>
      <c r="L965" s="301">
        <f t="shared" ca="1" si="906"/>
        <v>1317441.5999999996</v>
      </c>
      <c r="M965" s="301">
        <f t="shared" ca="1" si="906"/>
        <v>1317441.5999999996</v>
      </c>
      <c r="N965" s="301">
        <f t="shared" ca="1" si="906"/>
        <v>1317441.5999999996</v>
      </c>
      <c r="O965" s="301">
        <f t="shared" ca="1" si="906"/>
        <v>1317441.5999999996</v>
      </c>
      <c r="P965" s="301">
        <f t="shared" ca="1" si="906"/>
        <v>1317441.5999999996</v>
      </c>
      <c r="Q965" s="301">
        <f t="shared" ca="1" si="906"/>
        <v>1317441.5999999996</v>
      </c>
      <c r="R965" s="301">
        <f t="shared" ca="1" si="906"/>
        <v>1315171.3240476188</v>
      </c>
      <c r="S965" s="301">
        <f t="shared" ca="1" si="906"/>
        <v>1312901.0480952379</v>
      </c>
      <c r="T965" s="301">
        <f t="shared" ca="1" si="906"/>
        <v>1307422.6530952379</v>
      </c>
      <c r="U965" s="301">
        <f t="shared" ca="1" si="906"/>
        <v>1307422.6530952379</v>
      </c>
      <c r="V965" s="301">
        <f t="shared" ca="1" si="906"/>
        <v>1307422.6530952379</v>
      </c>
      <c r="W965" s="301">
        <f t="shared" ca="1" si="906"/>
        <v>1307422.6530952379</v>
      </c>
      <c r="X965" s="301">
        <f t="shared" ca="1" si="906"/>
        <v>1307422.6530952379</v>
      </c>
      <c r="Y965" s="301">
        <f t="shared" ca="1" si="906"/>
        <v>1307422.6530952379</v>
      </c>
      <c r="Z965" s="301">
        <f t="shared" ca="1" si="906"/>
        <v>1307422.6530952379</v>
      </c>
      <c r="AA965" s="301">
        <f t="shared" ca="1" si="906"/>
        <v>1307422.6530952379</v>
      </c>
      <c r="AB965" s="301">
        <f t="shared" ca="1" si="906"/>
        <v>1307422.6530952379</v>
      </c>
      <c r="AC965" s="301">
        <f t="shared" ca="1" si="906"/>
        <v>1307422.6530952379</v>
      </c>
      <c r="AD965" s="301">
        <f t="shared" ca="1" si="906"/>
        <v>1307191.0003581902</v>
      </c>
      <c r="AE965" s="301">
        <f t="shared" ca="1" si="906"/>
        <v>149519.76286894525</v>
      </c>
      <c r="AF965" s="301">
        <f t="shared" ca="1" si="906"/>
        <v>146158.37128895341</v>
      </c>
      <c r="AG965" s="301">
        <f t="shared" ca="1" si="906"/>
        <v>142796.97970896156</v>
      </c>
      <c r="AH965" s="301">
        <f t="shared" ca="1" si="906"/>
        <v>139435.58812896971</v>
      </c>
      <c r="AI965" s="301">
        <f t="shared" ca="1" si="906"/>
        <v>136074.19654897787</v>
      </c>
      <c r="AJ965" s="301">
        <f t="shared" ca="1" si="906"/>
        <v>132712.80496898602</v>
      </c>
      <c r="AK965" s="301">
        <f t="shared" ca="1" si="906"/>
        <v>129351.41338899419</v>
      </c>
      <c r="AL965" s="301">
        <f t="shared" ca="1" si="906"/>
        <v>125990.02180900236</v>
      </c>
      <c r="AM965" s="301">
        <f t="shared" ca="1" si="906"/>
        <v>122628.63022901052</v>
      </c>
      <c r="AN965" s="301">
        <f t="shared" ca="1" si="906"/>
        <v>119267.23864901869</v>
      </c>
      <c r="AO965" s="301">
        <f t="shared" ca="1" si="906"/>
        <v>115905.84706902686</v>
      </c>
      <c r="AP965" s="301">
        <f t="shared" ca="1" si="906"/>
        <v>111042.56475885597</v>
      </c>
      <c r="AQ965" s="301">
        <f t="shared" ca="1" si="906"/>
        <v>106179.28244868507</v>
      </c>
      <c r="AR965" s="301">
        <f t="shared" ca="1" si="906"/>
        <v>101316.00013851418</v>
      </c>
      <c r="AS965" s="301">
        <f t="shared" ca="1" si="906"/>
        <v>96452.717828343288</v>
      </c>
      <c r="AT965" s="301">
        <f t="shared" ca="1" si="906"/>
        <v>91589.435518172395</v>
      </c>
      <c r="AU965" s="301">
        <f t="shared" ca="1" si="906"/>
        <v>86726.153208001502</v>
      </c>
      <c r="AV965" s="301">
        <f t="shared" ca="1" si="906"/>
        <v>81862.870897830609</v>
      </c>
      <c r="AW965" s="301">
        <f t="shared" ca="1" si="906"/>
        <v>76999.588587659717</v>
      </c>
      <c r="AX965" s="301">
        <f t="shared" ca="1" si="906"/>
        <v>72136.306277488824</v>
      </c>
      <c r="AY965" s="301">
        <f t="shared" ca="1" si="906"/>
        <v>67273.023967317931</v>
      </c>
      <c r="AZ965" s="301">
        <f t="shared" ca="1" si="906"/>
        <v>62409.741657147038</v>
      </c>
      <c r="BA965" s="301">
        <f t="shared" ca="1" si="906"/>
        <v>0</v>
      </c>
      <c r="BB965" s="301">
        <f t="shared" ca="1" si="906"/>
        <v>0</v>
      </c>
      <c r="BC965" s="301">
        <f t="shared" ca="1" si="906"/>
        <v>0</v>
      </c>
      <c r="BD965" s="301">
        <f t="shared" ref="BD965:BX965" ca="1" si="907">BC968*(BC968&gt;0)</f>
        <v>0</v>
      </c>
      <c r="BE965" s="301">
        <f t="shared" ca="1" si="907"/>
        <v>0</v>
      </c>
      <c r="BF965" s="301">
        <f t="shared" ca="1" si="907"/>
        <v>0</v>
      </c>
      <c r="BG965" s="301">
        <f t="shared" ca="1" si="907"/>
        <v>0</v>
      </c>
      <c r="BH965" s="301">
        <f t="shared" ca="1" si="907"/>
        <v>0</v>
      </c>
      <c r="BI965" s="301">
        <f t="shared" ca="1" si="907"/>
        <v>0</v>
      </c>
      <c r="BJ965" s="301">
        <f t="shared" ca="1" si="907"/>
        <v>0</v>
      </c>
      <c r="BK965" s="301">
        <f t="shared" ca="1" si="907"/>
        <v>0</v>
      </c>
      <c r="BL965" s="301">
        <f t="shared" ca="1" si="907"/>
        <v>0</v>
      </c>
      <c r="BM965" s="301">
        <f t="shared" ca="1" si="907"/>
        <v>0</v>
      </c>
      <c r="BN965" s="301">
        <f t="shared" ca="1" si="907"/>
        <v>0</v>
      </c>
      <c r="BO965" s="301">
        <f t="shared" ca="1" si="907"/>
        <v>0</v>
      </c>
      <c r="BP965" s="301">
        <f t="shared" ca="1" si="907"/>
        <v>0</v>
      </c>
      <c r="BQ965" s="301">
        <f t="shared" ca="1" si="907"/>
        <v>0</v>
      </c>
      <c r="BR965" s="301">
        <f t="shared" ca="1" si="907"/>
        <v>0</v>
      </c>
      <c r="BS965" s="301">
        <f t="shared" ca="1" si="907"/>
        <v>0</v>
      </c>
      <c r="BT965" s="301">
        <f t="shared" ca="1" si="907"/>
        <v>0</v>
      </c>
      <c r="BU965" s="301">
        <f t="shared" ca="1" si="907"/>
        <v>0</v>
      </c>
      <c r="BV965" s="301">
        <f t="shared" ca="1" si="907"/>
        <v>0</v>
      </c>
      <c r="BW965" s="301">
        <f t="shared" ca="1" si="907"/>
        <v>0</v>
      </c>
      <c r="BX965" s="301">
        <f t="shared" ca="1" si="907"/>
        <v>0</v>
      </c>
      <c r="BY965" s="301">
        <f t="shared" ref="BY965" ca="1" si="908">BX968*(BX968&gt;0)</f>
        <v>0</v>
      </c>
      <c r="BZ965" s="301">
        <f t="shared" ref="BZ965" ca="1" si="909">BY968*(BY968&gt;0)</f>
        <v>0</v>
      </c>
      <c r="CA965" s="301">
        <f t="shared" ref="CA965" ca="1" si="910">BZ968*(BZ968&gt;0)</f>
        <v>0</v>
      </c>
      <c r="CB965" s="301">
        <f t="shared" ref="CB965" ca="1" si="911">CA968*(CA968&gt;0)</f>
        <v>0</v>
      </c>
      <c r="CC965" s="301">
        <f t="shared" ref="CC965" ca="1" si="912">CB968*(CB968&gt;0)</f>
        <v>0</v>
      </c>
      <c r="CD965" s="301">
        <f t="shared" ref="CD965" ca="1" si="913">CC968*(CC968&gt;0)</f>
        <v>0</v>
      </c>
      <c r="CE965" s="301">
        <f t="shared" ref="CE965" ca="1" si="914">CD968*(CD968&gt;0)</f>
        <v>0</v>
      </c>
      <c r="CF965" s="301">
        <f t="shared" ref="CF965" ca="1" si="915">CE968*(CE968&gt;0)</f>
        <v>0</v>
      </c>
      <c r="CG965" s="301">
        <f t="shared" ref="CG965" ca="1" si="916">CF968*(CF968&gt;0)</f>
        <v>0</v>
      </c>
      <c r="CH965" s="301">
        <f t="shared" ref="CH965" ca="1" si="917">CG968*(CG968&gt;0)</f>
        <v>0</v>
      </c>
      <c r="CI965" s="301">
        <f t="shared" ref="CI965" ca="1" si="918">CH968*(CH968&gt;0)</f>
        <v>0</v>
      </c>
      <c r="CJ965" s="301">
        <f t="shared" ref="CJ965" ca="1" si="919">CI968*(CI968&gt;0)</f>
        <v>0</v>
      </c>
      <c r="CK965" s="301"/>
      <c r="CL965" s="301"/>
      <c r="CM965" s="301"/>
      <c r="CN965" s="301"/>
      <c r="CO965" s="301"/>
      <c r="CP965" s="301"/>
      <c r="CQ965" s="301"/>
      <c r="CR965" s="301"/>
      <c r="CS965" s="301"/>
      <c r="CT965" s="301"/>
      <c r="CU965" s="301"/>
      <c r="CV965" s="301"/>
      <c r="CW965" s="301"/>
      <c r="CX965" s="301"/>
      <c r="CY965" s="301"/>
      <c r="CZ965" s="301"/>
      <c r="DA965" s="301"/>
      <c r="DB965" s="301"/>
      <c r="DC965" s="301"/>
      <c r="DD965" s="301"/>
      <c r="DE965" s="301"/>
      <c r="DF965" s="301"/>
      <c r="DG965" s="301"/>
      <c r="DH965" s="301"/>
      <c r="DI965" s="301"/>
      <c r="DJ965" s="301"/>
      <c r="DK965" s="301"/>
      <c r="DL965" s="301"/>
      <c r="DM965" s="301"/>
      <c r="DN965" s="301"/>
      <c r="DO965" s="301"/>
      <c r="DP965" s="301"/>
      <c r="DQ965" s="301"/>
      <c r="DR965" s="301"/>
      <c r="DS965" s="301"/>
      <c r="DT965" s="301"/>
    </row>
    <row r="966" spans="3:124" s="10" customFormat="1" hidden="1" outlineLevel="1">
      <c r="C966" s="10" t="s">
        <v>39</v>
      </c>
      <c r="D966" s="351"/>
      <c r="E966" s="411">
        <f t="shared" ref="E966:BK966" ca="1" si="920">-(E957+E961)*(E957&gt;0)+E948</f>
        <v>0</v>
      </c>
      <c r="F966" s="412">
        <f t="shared" ca="1" si="920"/>
        <v>0</v>
      </c>
      <c r="G966" s="412">
        <f t="shared" ca="1" si="920"/>
        <v>0</v>
      </c>
      <c r="H966" s="412">
        <f t="shared" ca="1" si="920"/>
        <v>0</v>
      </c>
      <c r="I966" s="412">
        <f t="shared" ca="1" si="920"/>
        <v>0</v>
      </c>
      <c r="J966" s="412">
        <f t="shared" ca="1" si="920"/>
        <v>0</v>
      </c>
      <c r="K966" s="412">
        <f t="shared" ca="1" si="920"/>
        <v>0</v>
      </c>
      <c r="L966" s="412">
        <f t="shared" ca="1" si="920"/>
        <v>0</v>
      </c>
      <c r="M966" s="412">
        <f t="shared" ca="1" si="920"/>
        <v>0</v>
      </c>
      <c r="N966" s="412">
        <f t="shared" ca="1" si="920"/>
        <v>0</v>
      </c>
      <c r="O966" s="412">
        <f t="shared" ca="1" si="920"/>
        <v>0</v>
      </c>
      <c r="P966" s="412">
        <f t="shared" ca="1" si="920"/>
        <v>0</v>
      </c>
      <c r="Q966" s="412">
        <f t="shared" ca="1" si="920"/>
        <v>-2270.2759523809509</v>
      </c>
      <c r="R966" s="412">
        <f t="shared" ca="1" si="920"/>
        <v>-2270.2759523809509</v>
      </c>
      <c r="S966" s="412">
        <f t="shared" ca="1" si="920"/>
        <v>-5478.3949999999968</v>
      </c>
      <c r="T966" s="412">
        <f t="shared" ca="1" si="920"/>
        <v>0</v>
      </c>
      <c r="U966" s="412">
        <f t="shared" ca="1" si="920"/>
        <v>0</v>
      </c>
      <c r="V966" s="412">
        <f t="shared" ca="1" si="920"/>
        <v>0</v>
      </c>
      <c r="W966" s="412">
        <f t="shared" ca="1" si="920"/>
        <v>0</v>
      </c>
      <c r="X966" s="412">
        <f t="shared" ca="1" si="920"/>
        <v>0</v>
      </c>
      <c r="Y966" s="412">
        <f t="shared" ca="1" si="920"/>
        <v>0</v>
      </c>
      <c r="Z966" s="412">
        <f t="shared" ca="1" si="920"/>
        <v>0</v>
      </c>
      <c r="AA966" s="412">
        <f t="shared" ca="1" si="920"/>
        <v>0</v>
      </c>
      <c r="AB966" s="412">
        <f t="shared" ca="1" si="920"/>
        <v>0</v>
      </c>
      <c r="AC966" s="412">
        <f t="shared" si="920"/>
        <v>-231.6527370478143</v>
      </c>
      <c r="AD966" s="412">
        <f t="shared" ca="1" si="920"/>
        <v>-1157671.2374892449</v>
      </c>
      <c r="AE966" s="412">
        <f t="shared" ca="1" si="920"/>
        <v>-3361.3915799918359</v>
      </c>
      <c r="AF966" s="412">
        <f t="shared" ca="1" si="920"/>
        <v>-3361.3915799918359</v>
      </c>
      <c r="AG966" s="412">
        <f t="shared" ca="1" si="920"/>
        <v>-3361.3915799918359</v>
      </c>
      <c r="AH966" s="412">
        <f t="shared" ca="1" si="920"/>
        <v>-3361.3915799918359</v>
      </c>
      <c r="AI966" s="412">
        <f t="shared" ca="1" si="920"/>
        <v>-3361.3915799918359</v>
      </c>
      <c r="AJ966" s="412">
        <f t="shared" ca="1" si="920"/>
        <v>-3361.3915799918359</v>
      </c>
      <c r="AK966" s="412">
        <f t="shared" ca="1" si="920"/>
        <v>-3361.3915799918359</v>
      </c>
      <c r="AL966" s="412">
        <f t="shared" ca="1" si="920"/>
        <v>-3361.3915799918359</v>
      </c>
      <c r="AM966" s="412">
        <f t="shared" ca="1" si="920"/>
        <v>-3361.3915799918359</v>
      </c>
      <c r="AN966" s="412">
        <f t="shared" ca="1" si="920"/>
        <v>-3361.3915799918359</v>
      </c>
      <c r="AO966" s="412">
        <f t="shared" ca="1" si="920"/>
        <v>-4863.2823101708891</v>
      </c>
      <c r="AP966" s="412">
        <f t="shared" ca="1" si="920"/>
        <v>-4863.2823101708891</v>
      </c>
      <c r="AQ966" s="412">
        <f t="shared" ca="1" si="920"/>
        <v>-4863.2823101708891</v>
      </c>
      <c r="AR966" s="412">
        <f t="shared" ca="1" si="920"/>
        <v>-4863.2823101708891</v>
      </c>
      <c r="AS966" s="412">
        <f t="shared" ca="1" si="920"/>
        <v>-4863.2823101708891</v>
      </c>
      <c r="AT966" s="412">
        <f t="shared" ca="1" si="920"/>
        <v>-4863.2823101708891</v>
      </c>
      <c r="AU966" s="412">
        <f t="shared" ca="1" si="920"/>
        <v>-4863.2823101708891</v>
      </c>
      <c r="AV966" s="412">
        <f t="shared" ca="1" si="920"/>
        <v>-4863.2823101708891</v>
      </c>
      <c r="AW966" s="412">
        <f t="shared" ca="1" si="920"/>
        <v>-4863.2823101708891</v>
      </c>
      <c r="AX966" s="412">
        <f t="shared" ca="1" si="920"/>
        <v>-4863.2823101708891</v>
      </c>
      <c r="AY966" s="412">
        <f t="shared" ca="1" si="920"/>
        <v>-4863.2823101708891</v>
      </c>
      <c r="AZ966" s="412">
        <f t="shared" ca="1" si="920"/>
        <v>-16345671.001347348</v>
      </c>
      <c r="BA966" s="412">
        <f t="shared" ca="1" si="920"/>
        <v>0</v>
      </c>
      <c r="BB966" s="412">
        <f t="shared" ca="1" si="920"/>
        <v>0</v>
      </c>
      <c r="BC966" s="412">
        <f t="shared" ca="1" si="920"/>
        <v>0</v>
      </c>
      <c r="BD966" s="412">
        <f t="shared" ca="1" si="920"/>
        <v>0</v>
      </c>
      <c r="BE966" s="412">
        <f t="shared" ca="1" si="920"/>
        <v>0</v>
      </c>
      <c r="BF966" s="412">
        <f t="shared" ca="1" si="920"/>
        <v>0</v>
      </c>
      <c r="BG966" s="412">
        <f t="shared" ca="1" si="920"/>
        <v>0</v>
      </c>
      <c r="BH966" s="412">
        <f t="shared" ca="1" si="920"/>
        <v>0</v>
      </c>
      <c r="BI966" s="412">
        <f t="shared" ca="1" si="920"/>
        <v>0</v>
      </c>
      <c r="BJ966" s="412">
        <f t="shared" ca="1" si="920"/>
        <v>0</v>
      </c>
      <c r="BK966" s="412">
        <f t="shared" ca="1" si="920"/>
        <v>0</v>
      </c>
      <c r="BL966" s="412">
        <f ca="1">-(BL957+BL961)*(BL957&gt;0)+BL948</f>
        <v>0</v>
      </c>
      <c r="BM966" s="412">
        <f t="shared" ref="BM966:CJ966" ca="1" si="921">-(BM957+BM961)*(BM957&gt;0)+BM948</f>
        <v>0</v>
      </c>
      <c r="BN966" s="412">
        <f t="shared" ca="1" si="921"/>
        <v>0</v>
      </c>
      <c r="BO966" s="412">
        <f t="shared" ca="1" si="921"/>
        <v>0</v>
      </c>
      <c r="BP966" s="412">
        <f t="shared" ca="1" si="921"/>
        <v>0</v>
      </c>
      <c r="BQ966" s="412">
        <f t="shared" ca="1" si="921"/>
        <v>0</v>
      </c>
      <c r="BR966" s="412">
        <f t="shared" ca="1" si="921"/>
        <v>0</v>
      </c>
      <c r="BS966" s="412">
        <f t="shared" ca="1" si="921"/>
        <v>0</v>
      </c>
      <c r="BT966" s="412">
        <f t="shared" ca="1" si="921"/>
        <v>0</v>
      </c>
      <c r="BU966" s="412">
        <f t="shared" ca="1" si="921"/>
        <v>0</v>
      </c>
      <c r="BV966" s="412">
        <f t="shared" ca="1" si="921"/>
        <v>0</v>
      </c>
      <c r="BW966" s="412">
        <f t="shared" ca="1" si="921"/>
        <v>0</v>
      </c>
      <c r="BX966" s="412">
        <f t="shared" ca="1" si="921"/>
        <v>0</v>
      </c>
      <c r="BY966" s="412">
        <f t="shared" ca="1" si="921"/>
        <v>0</v>
      </c>
      <c r="BZ966" s="412">
        <f t="shared" ca="1" si="921"/>
        <v>0</v>
      </c>
      <c r="CA966" s="412">
        <f t="shared" ca="1" si="921"/>
        <v>0</v>
      </c>
      <c r="CB966" s="412">
        <f t="shared" ca="1" si="921"/>
        <v>0</v>
      </c>
      <c r="CC966" s="412">
        <f t="shared" ca="1" si="921"/>
        <v>0</v>
      </c>
      <c r="CD966" s="412">
        <f t="shared" ca="1" si="921"/>
        <v>0</v>
      </c>
      <c r="CE966" s="412">
        <f t="shared" ca="1" si="921"/>
        <v>0</v>
      </c>
      <c r="CF966" s="412">
        <f t="shared" ca="1" si="921"/>
        <v>0</v>
      </c>
      <c r="CG966" s="412">
        <f t="shared" ca="1" si="921"/>
        <v>0</v>
      </c>
      <c r="CH966" s="412">
        <f t="shared" ca="1" si="921"/>
        <v>0</v>
      </c>
      <c r="CI966" s="412">
        <f t="shared" ca="1" si="921"/>
        <v>0</v>
      </c>
      <c r="CJ966" s="412">
        <f t="shared" ca="1" si="921"/>
        <v>0</v>
      </c>
      <c r="CK966" s="412"/>
      <c r="CL966" s="412"/>
      <c r="CM966" s="412"/>
      <c r="CN966" s="412"/>
      <c r="CO966" s="412"/>
      <c r="CP966" s="412"/>
      <c r="CQ966" s="412"/>
      <c r="CR966" s="412"/>
      <c r="CS966" s="412"/>
      <c r="CT966" s="412"/>
      <c r="CU966" s="412"/>
      <c r="CV966" s="412"/>
      <c r="CW966" s="412"/>
      <c r="CX966" s="412"/>
      <c r="CY966" s="412"/>
      <c r="CZ966" s="412"/>
      <c r="DA966" s="412"/>
      <c r="DB966" s="412"/>
      <c r="DC966" s="412"/>
      <c r="DD966" s="412"/>
      <c r="DE966" s="412"/>
      <c r="DF966" s="412"/>
      <c r="DG966" s="412"/>
      <c r="DH966" s="412"/>
      <c r="DI966" s="412"/>
      <c r="DJ966" s="412"/>
      <c r="DK966" s="412"/>
      <c r="DL966" s="412"/>
      <c r="DM966" s="412"/>
      <c r="DN966" s="412"/>
      <c r="DO966" s="412"/>
      <c r="DP966" s="412"/>
      <c r="DQ966" s="412"/>
      <c r="DR966" s="412"/>
      <c r="DS966" s="412"/>
      <c r="DT966" s="412"/>
    </row>
    <row r="967" spans="3:124" s="10" customFormat="1" hidden="1" outlineLevel="1">
      <c r="C967" s="10" t="s">
        <v>242</v>
      </c>
      <c r="D967" s="351">
        <f>F84-D936-D942-D949</f>
        <v>1317441.5999999996</v>
      </c>
      <c r="E967" s="412">
        <f t="shared" ref="E967:BQ967" ca="1" si="922">-E957*AND(E957&lt;0,E958&lt;=0)</f>
        <v>0</v>
      </c>
      <c r="F967" s="412">
        <f t="shared" ca="1" si="922"/>
        <v>0</v>
      </c>
      <c r="G967" s="412">
        <f t="shared" ca="1" si="922"/>
        <v>0</v>
      </c>
      <c r="H967" s="412">
        <f t="shared" ca="1" si="922"/>
        <v>0</v>
      </c>
      <c r="I967" s="412">
        <f t="shared" ca="1" si="922"/>
        <v>0</v>
      </c>
      <c r="J967" s="412">
        <f t="shared" ca="1" si="922"/>
        <v>0</v>
      </c>
      <c r="K967" s="412">
        <f t="shared" ca="1" si="922"/>
        <v>0</v>
      </c>
      <c r="L967" s="412">
        <f t="shared" ca="1" si="922"/>
        <v>0</v>
      </c>
      <c r="M967" s="412">
        <f t="shared" ca="1" si="922"/>
        <v>0</v>
      </c>
      <c r="N967" s="412">
        <f t="shared" ca="1" si="922"/>
        <v>0</v>
      </c>
      <c r="O967" s="412">
        <f t="shared" ca="1" si="922"/>
        <v>0</v>
      </c>
      <c r="P967" s="412">
        <f t="shared" ca="1" si="922"/>
        <v>0</v>
      </c>
      <c r="Q967" s="412">
        <f t="shared" ca="1" si="922"/>
        <v>0</v>
      </c>
      <c r="R967" s="412">
        <f t="shared" ca="1" si="922"/>
        <v>0</v>
      </c>
      <c r="S967" s="412">
        <f t="shared" ca="1" si="922"/>
        <v>0</v>
      </c>
      <c r="T967" s="412">
        <f t="shared" ca="1" si="922"/>
        <v>0</v>
      </c>
      <c r="U967" s="412">
        <f t="shared" ca="1" si="922"/>
        <v>0</v>
      </c>
      <c r="V967" s="412">
        <f t="shared" ca="1" si="922"/>
        <v>0</v>
      </c>
      <c r="W967" s="412">
        <f t="shared" ca="1" si="922"/>
        <v>0</v>
      </c>
      <c r="X967" s="412">
        <f t="shared" ca="1" si="922"/>
        <v>0</v>
      </c>
      <c r="Y967" s="412">
        <f t="shared" ca="1" si="922"/>
        <v>0</v>
      </c>
      <c r="Z967" s="412">
        <f t="shared" ca="1" si="922"/>
        <v>0</v>
      </c>
      <c r="AA967" s="412">
        <f t="shared" ca="1" si="922"/>
        <v>0</v>
      </c>
      <c r="AB967" s="412">
        <f t="shared" ca="1" si="922"/>
        <v>0</v>
      </c>
      <c r="AC967" s="412">
        <f t="shared" ca="1" si="922"/>
        <v>0</v>
      </c>
      <c r="AD967" s="412">
        <f t="shared" ca="1" si="922"/>
        <v>0</v>
      </c>
      <c r="AE967" s="412">
        <f t="shared" ca="1" si="922"/>
        <v>0</v>
      </c>
      <c r="AF967" s="412">
        <f t="shared" ca="1" si="922"/>
        <v>0</v>
      </c>
      <c r="AG967" s="412">
        <f t="shared" ca="1" si="922"/>
        <v>0</v>
      </c>
      <c r="AH967" s="412">
        <f t="shared" ca="1" si="922"/>
        <v>0</v>
      </c>
      <c r="AI967" s="412">
        <f t="shared" ca="1" si="922"/>
        <v>0</v>
      </c>
      <c r="AJ967" s="412">
        <f t="shared" ca="1" si="922"/>
        <v>0</v>
      </c>
      <c r="AK967" s="412">
        <f t="shared" ca="1" si="922"/>
        <v>0</v>
      </c>
      <c r="AL967" s="412">
        <f t="shared" ca="1" si="922"/>
        <v>0</v>
      </c>
      <c r="AM967" s="412">
        <f t="shared" ca="1" si="922"/>
        <v>0</v>
      </c>
      <c r="AN967" s="412">
        <f t="shared" ca="1" si="922"/>
        <v>0</v>
      </c>
      <c r="AO967" s="412">
        <f t="shared" ca="1" si="922"/>
        <v>0</v>
      </c>
      <c r="AP967" s="412">
        <f t="shared" ca="1" si="922"/>
        <v>0</v>
      </c>
      <c r="AQ967" s="412">
        <f t="shared" ca="1" si="922"/>
        <v>0</v>
      </c>
      <c r="AR967" s="412">
        <f t="shared" ca="1" si="922"/>
        <v>0</v>
      </c>
      <c r="AS967" s="412">
        <f t="shared" ca="1" si="922"/>
        <v>0</v>
      </c>
      <c r="AT967" s="412">
        <f t="shared" ca="1" si="922"/>
        <v>0</v>
      </c>
      <c r="AU967" s="412">
        <f t="shared" ca="1" si="922"/>
        <v>0</v>
      </c>
      <c r="AV967" s="412">
        <f t="shared" ca="1" si="922"/>
        <v>0</v>
      </c>
      <c r="AW967" s="412">
        <f t="shared" ca="1" si="922"/>
        <v>0</v>
      </c>
      <c r="AX967" s="412">
        <f t="shared" ca="1" si="922"/>
        <v>0</v>
      </c>
      <c r="AY967" s="412">
        <f t="shared" ca="1" si="922"/>
        <v>0</v>
      </c>
      <c r="AZ967" s="412">
        <f t="shared" ca="1" si="922"/>
        <v>0</v>
      </c>
      <c r="BA967" s="412">
        <f t="shared" ca="1" si="922"/>
        <v>0</v>
      </c>
      <c r="BB967" s="412">
        <f t="shared" ca="1" si="922"/>
        <v>0</v>
      </c>
      <c r="BC967" s="412">
        <f t="shared" ca="1" si="922"/>
        <v>0</v>
      </c>
      <c r="BD967" s="412">
        <f t="shared" ca="1" si="922"/>
        <v>0</v>
      </c>
      <c r="BE967" s="412">
        <f t="shared" ca="1" si="922"/>
        <v>0</v>
      </c>
      <c r="BF967" s="412">
        <f t="shared" ca="1" si="922"/>
        <v>0</v>
      </c>
      <c r="BG967" s="412">
        <f t="shared" ca="1" si="922"/>
        <v>0</v>
      </c>
      <c r="BH967" s="412">
        <f t="shared" ca="1" si="922"/>
        <v>0</v>
      </c>
      <c r="BI967" s="412">
        <f t="shared" ca="1" si="922"/>
        <v>0</v>
      </c>
      <c r="BJ967" s="412">
        <f t="shared" ca="1" si="922"/>
        <v>0</v>
      </c>
      <c r="BK967" s="412">
        <f t="shared" ca="1" si="922"/>
        <v>0</v>
      </c>
      <c r="BL967" s="412">
        <f t="shared" ca="1" si="922"/>
        <v>0</v>
      </c>
      <c r="BM967" s="412">
        <f t="shared" ca="1" si="922"/>
        <v>0</v>
      </c>
      <c r="BN967" s="412">
        <f t="shared" ca="1" si="922"/>
        <v>0</v>
      </c>
      <c r="BO967" s="412">
        <f t="shared" ca="1" si="922"/>
        <v>0</v>
      </c>
      <c r="BP967" s="412">
        <f t="shared" ca="1" si="922"/>
        <v>0</v>
      </c>
      <c r="BQ967" s="412">
        <f t="shared" ca="1" si="922"/>
        <v>0</v>
      </c>
      <c r="BR967" s="412">
        <f t="shared" ref="BR967:CJ967" ca="1" si="923">-BR957*AND(BR957&lt;0,BR958&lt;=0)</f>
        <v>0</v>
      </c>
      <c r="BS967" s="412">
        <f t="shared" ca="1" si="923"/>
        <v>0</v>
      </c>
      <c r="BT967" s="412">
        <f t="shared" ca="1" si="923"/>
        <v>0</v>
      </c>
      <c r="BU967" s="412">
        <f t="shared" ca="1" si="923"/>
        <v>0</v>
      </c>
      <c r="BV967" s="412">
        <f t="shared" ca="1" si="923"/>
        <v>0</v>
      </c>
      <c r="BW967" s="412">
        <f t="shared" ca="1" si="923"/>
        <v>0</v>
      </c>
      <c r="BX967" s="412">
        <f t="shared" ca="1" si="923"/>
        <v>0</v>
      </c>
      <c r="BY967" s="412">
        <f t="shared" ca="1" si="923"/>
        <v>0</v>
      </c>
      <c r="BZ967" s="412">
        <f t="shared" ca="1" si="923"/>
        <v>0</v>
      </c>
      <c r="CA967" s="412">
        <f t="shared" ca="1" si="923"/>
        <v>0</v>
      </c>
      <c r="CB967" s="412">
        <f t="shared" ca="1" si="923"/>
        <v>0</v>
      </c>
      <c r="CC967" s="412">
        <f t="shared" ca="1" si="923"/>
        <v>0</v>
      </c>
      <c r="CD967" s="412">
        <f t="shared" ca="1" si="923"/>
        <v>0</v>
      </c>
      <c r="CE967" s="412">
        <f t="shared" ca="1" si="923"/>
        <v>0</v>
      </c>
      <c r="CF967" s="412">
        <f t="shared" ca="1" si="923"/>
        <v>0</v>
      </c>
      <c r="CG967" s="412">
        <f t="shared" ca="1" si="923"/>
        <v>0</v>
      </c>
      <c r="CH967" s="412">
        <f t="shared" ca="1" si="923"/>
        <v>0</v>
      </c>
      <c r="CI967" s="412">
        <f t="shared" ca="1" si="923"/>
        <v>0</v>
      </c>
      <c r="CJ967" s="412">
        <f t="shared" ca="1" si="923"/>
        <v>0</v>
      </c>
      <c r="CK967" s="412"/>
      <c r="CL967" s="412"/>
      <c r="CM967" s="412"/>
      <c r="CN967" s="412"/>
      <c r="CO967" s="412"/>
      <c r="CP967" s="412"/>
      <c r="CQ967" s="412"/>
      <c r="CR967" s="412"/>
      <c r="CS967" s="412"/>
      <c r="CT967" s="412"/>
      <c r="CU967" s="412"/>
      <c r="CV967" s="412"/>
      <c r="CW967" s="412"/>
      <c r="CX967" s="412"/>
      <c r="CY967" s="412"/>
      <c r="CZ967" s="412"/>
      <c r="DA967" s="412"/>
      <c r="DB967" s="412"/>
      <c r="DC967" s="412"/>
      <c r="DD967" s="412"/>
      <c r="DE967" s="412"/>
      <c r="DF967" s="412"/>
      <c r="DG967" s="412"/>
      <c r="DH967" s="412"/>
      <c r="DI967" s="412"/>
      <c r="DJ967" s="412"/>
      <c r="DK967" s="412"/>
      <c r="DL967" s="412"/>
      <c r="DM967" s="412"/>
      <c r="DN967" s="412"/>
      <c r="DO967" s="412"/>
      <c r="DP967" s="412"/>
      <c r="DQ967" s="412"/>
      <c r="DR967" s="412"/>
      <c r="DS967" s="412"/>
      <c r="DT967" s="412"/>
    </row>
    <row r="968" spans="3:124" s="10" customFormat="1" hidden="1" outlineLevel="1">
      <c r="C968" s="10" t="s">
        <v>327</v>
      </c>
      <c r="D968" s="351">
        <f>SUM(D965:D967)</f>
        <v>1317441.5999999996</v>
      </c>
      <c r="E968" s="305">
        <f ca="1">SUM(E965:E967)</f>
        <v>1317441.5999999996</v>
      </c>
      <c r="F968" s="305">
        <f t="shared" ref="F968:N968" ca="1" si="924">SUM(F965:F967)</f>
        <v>1317441.5999999996</v>
      </c>
      <c r="G968" s="305">
        <f t="shared" ca="1" si="924"/>
        <v>1317441.5999999996</v>
      </c>
      <c r="H968" s="305">
        <f t="shared" ca="1" si="924"/>
        <v>1317441.5999999996</v>
      </c>
      <c r="I968" s="305">
        <f t="shared" ca="1" si="924"/>
        <v>1317441.5999999996</v>
      </c>
      <c r="J968" s="305">
        <f t="shared" ca="1" si="924"/>
        <v>1317441.5999999996</v>
      </c>
      <c r="K968" s="305">
        <f t="shared" ca="1" si="924"/>
        <v>1317441.5999999996</v>
      </c>
      <c r="L968" s="305">
        <f t="shared" ca="1" si="924"/>
        <v>1317441.5999999996</v>
      </c>
      <c r="M968" s="305">
        <f t="shared" ca="1" si="924"/>
        <v>1317441.5999999996</v>
      </c>
      <c r="N968" s="305">
        <f t="shared" ca="1" si="924"/>
        <v>1317441.5999999996</v>
      </c>
      <c r="O968" s="305">
        <f t="shared" ref="O968" ca="1" si="925">SUM(O965:O967)</f>
        <v>1317441.5999999996</v>
      </c>
      <c r="P968" s="305">
        <f t="shared" ref="P968" ca="1" si="926">SUM(P965:P967)</f>
        <v>1317441.5999999996</v>
      </c>
      <c r="Q968" s="305">
        <f t="shared" ref="Q968" ca="1" si="927">SUM(Q965:Q967)</f>
        <v>1315171.3240476188</v>
      </c>
      <c r="R968" s="305">
        <f t="shared" ref="R968" ca="1" si="928">SUM(R965:R967)</f>
        <v>1312901.0480952379</v>
      </c>
      <c r="S968" s="305">
        <f t="shared" ref="S968" ca="1" si="929">SUM(S965:S967)</f>
        <v>1307422.6530952379</v>
      </c>
      <c r="T968" s="305">
        <f t="shared" ref="T968" ca="1" si="930">SUM(T965:T967)</f>
        <v>1307422.6530952379</v>
      </c>
      <c r="U968" s="305">
        <f t="shared" ref="U968" ca="1" si="931">SUM(U965:U967)</f>
        <v>1307422.6530952379</v>
      </c>
      <c r="V968" s="305">
        <f t="shared" ref="V968" ca="1" si="932">SUM(V965:V967)</f>
        <v>1307422.6530952379</v>
      </c>
      <c r="W968" s="305">
        <f t="shared" ref="W968" ca="1" si="933">SUM(W965:W967)</f>
        <v>1307422.6530952379</v>
      </c>
      <c r="X968" s="305">
        <f t="shared" ref="X968" ca="1" si="934">SUM(X965:X967)</f>
        <v>1307422.6530952379</v>
      </c>
      <c r="Y968" s="305">
        <f t="shared" ref="Y968" ca="1" si="935">SUM(Y965:Y967)</f>
        <v>1307422.6530952379</v>
      </c>
      <c r="Z968" s="305">
        <f t="shared" ref="Z968" ca="1" si="936">SUM(Z965:Z967)</f>
        <v>1307422.6530952379</v>
      </c>
      <c r="AA968" s="305">
        <f t="shared" ref="AA968" ca="1" si="937">SUM(AA965:AA967)</f>
        <v>1307422.6530952379</v>
      </c>
      <c r="AB968" s="305">
        <f t="shared" ref="AB968" ca="1" si="938">SUM(AB965:AB967)</f>
        <v>1307422.6530952379</v>
      </c>
      <c r="AC968" s="305">
        <f t="shared" ref="AC968" ca="1" si="939">SUM(AC965:AC967)</f>
        <v>1307191.0003581902</v>
      </c>
      <c r="AD968" s="305">
        <f t="shared" ref="AD968" ca="1" si="940">SUM(AD965:AD967)</f>
        <v>149519.76286894525</v>
      </c>
      <c r="AE968" s="305">
        <f t="shared" ref="AE968" ca="1" si="941">SUM(AE965:AE967)</f>
        <v>146158.37128895341</v>
      </c>
      <c r="AF968" s="305">
        <f t="shared" ref="AF968" ca="1" si="942">SUM(AF965:AF967)</f>
        <v>142796.97970896156</v>
      </c>
      <c r="AG968" s="305">
        <f t="shared" ref="AG968" ca="1" si="943">SUM(AG965:AG967)</f>
        <v>139435.58812896971</v>
      </c>
      <c r="AH968" s="305">
        <f t="shared" ref="AH968" ca="1" si="944">SUM(AH965:AH967)</f>
        <v>136074.19654897787</v>
      </c>
      <c r="AI968" s="305">
        <f t="shared" ref="AI968" ca="1" si="945">SUM(AI965:AI967)</f>
        <v>132712.80496898602</v>
      </c>
      <c r="AJ968" s="305">
        <f t="shared" ref="AJ968" ca="1" si="946">SUM(AJ965:AJ967)</f>
        <v>129351.41338899419</v>
      </c>
      <c r="AK968" s="305">
        <f t="shared" ref="AK968" ca="1" si="947">SUM(AK965:AK967)</f>
        <v>125990.02180900236</v>
      </c>
      <c r="AL968" s="305">
        <f t="shared" ref="AL968" ca="1" si="948">SUM(AL965:AL967)</f>
        <v>122628.63022901052</v>
      </c>
      <c r="AM968" s="305">
        <f t="shared" ref="AM968" ca="1" si="949">SUM(AM965:AM967)</f>
        <v>119267.23864901869</v>
      </c>
      <c r="AN968" s="305">
        <f t="shared" ref="AN968" ca="1" si="950">SUM(AN965:AN967)</f>
        <v>115905.84706902686</v>
      </c>
      <c r="AO968" s="305">
        <f t="shared" ref="AO968" ca="1" si="951">SUM(AO965:AO967)</f>
        <v>111042.56475885597</v>
      </c>
      <c r="AP968" s="305">
        <f t="shared" ref="AP968" ca="1" si="952">SUM(AP965:AP967)</f>
        <v>106179.28244868507</v>
      </c>
      <c r="AQ968" s="305">
        <f t="shared" ref="AQ968" ca="1" si="953">SUM(AQ965:AQ967)</f>
        <v>101316.00013851418</v>
      </c>
      <c r="AR968" s="305">
        <f t="shared" ref="AR968" ca="1" si="954">SUM(AR965:AR967)</f>
        <v>96452.717828343288</v>
      </c>
      <c r="AS968" s="305">
        <f t="shared" ref="AS968" ca="1" si="955">SUM(AS965:AS967)</f>
        <v>91589.435518172395</v>
      </c>
      <c r="AT968" s="305">
        <f t="shared" ref="AT968" ca="1" si="956">SUM(AT965:AT967)</f>
        <v>86726.153208001502</v>
      </c>
      <c r="AU968" s="305">
        <f t="shared" ref="AU968" ca="1" si="957">SUM(AU965:AU967)</f>
        <v>81862.870897830609</v>
      </c>
      <c r="AV968" s="305">
        <f t="shared" ref="AV968" ca="1" si="958">SUM(AV965:AV967)</f>
        <v>76999.588587659717</v>
      </c>
      <c r="AW968" s="305">
        <f t="shared" ref="AW968" ca="1" si="959">SUM(AW965:AW967)</f>
        <v>72136.306277488824</v>
      </c>
      <c r="AX968" s="305">
        <f t="shared" ref="AX968" ca="1" si="960">SUM(AX965:AX967)</f>
        <v>67273.023967317931</v>
      </c>
      <c r="AY968" s="305">
        <f t="shared" ref="AY968" ca="1" si="961">SUM(AY965:AY967)</f>
        <v>62409.741657147038</v>
      </c>
      <c r="AZ968" s="305">
        <f t="shared" ref="AZ968" ca="1" si="962">SUM(AZ965:AZ967)</f>
        <v>-16283261.259690201</v>
      </c>
      <c r="BA968" s="305">
        <f t="shared" ref="BA968" ca="1" si="963">SUM(BA965:BA967)</f>
        <v>0</v>
      </c>
      <c r="BB968" s="305">
        <f t="shared" ref="BB968" ca="1" si="964">SUM(BB965:BB967)</f>
        <v>0</v>
      </c>
      <c r="BC968" s="305">
        <f t="shared" ref="BC968" ca="1" si="965">SUM(BC965:BC967)</f>
        <v>0</v>
      </c>
      <c r="BD968" s="305">
        <f t="shared" ref="BD968" ca="1" si="966">SUM(BD965:BD967)</f>
        <v>0</v>
      </c>
      <c r="BE968" s="305">
        <f t="shared" ref="BE968" ca="1" si="967">SUM(BE965:BE967)</f>
        <v>0</v>
      </c>
      <c r="BF968" s="305">
        <f t="shared" ref="BF968" ca="1" si="968">SUM(BF965:BF967)</f>
        <v>0</v>
      </c>
      <c r="BG968" s="305">
        <f t="shared" ref="BG968" ca="1" si="969">SUM(BG965:BG967)</f>
        <v>0</v>
      </c>
      <c r="BH968" s="305">
        <f t="shared" ref="BH968" ca="1" si="970">SUM(BH965:BH967)</f>
        <v>0</v>
      </c>
      <c r="BI968" s="305">
        <f t="shared" ref="BI968" ca="1" si="971">SUM(BI965:BI967)</f>
        <v>0</v>
      </c>
      <c r="BJ968" s="305">
        <f t="shared" ref="BJ968" ca="1" si="972">SUM(BJ965:BJ967)</f>
        <v>0</v>
      </c>
      <c r="BK968" s="305">
        <f t="shared" ref="BK968" ca="1" si="973">SUM(BK965:BK967)</f>
        <v>0</v>
      </c>
      <c r="BL968" s="305">
        <f t="shared" ref="BL968" ca="1" si="974">SUM(BL965:BL967)</f>
        <v>0</v>
      </c>
      <c r="BM968" s="305">
        <f t="shared" ref="BM968" ca="1" si="975">SUM(BM965:BM967)</f>
        <v>0</v>
      </c>
      <c r="BN968" s="305">
        <f t="shared" ref="BN968" ca="1" si="976">SUM(BN965:BN967)</f>
        <v>0</v>
      </c>
      <c r="BO968" s="305">
        <f t="shared" ref="BO968" ca="1" si="977">SUM(BO965:BO967)</f>
        <v>0</v>
      </c>
      <c r="BP968" s="305">
        <f t="shared" ref="BP968" ca="1" si="978">SUM(BP965:BP967)</f>
        <v>0</v>
      </c>
      <c r="BQ968" s="305">
        <f t="shared" ref="BQ968" ca="1" si="979">SUM(BQ965:BQ967)</f>
        <v>0</v>
      </c>
      <c r="BR968" s="305">
        <f t="shared" ref="BR968" ca="1" si="980">SUM(BR965:BR967)</f>
        <v>0</v>
      </c>
      <c r="BS968" s="305">
        <f t="shared" ref="BS968" ca="1" si="981">SUM(BS965:BS967)</f>
        <v>0</v>
      </c>
      <c r="BT968" s="305">
        <f t="shared" ref="BT968" ca="1" si="982">SUM(BT965:BT967)</f>
        <v>0</v>
      </c>
      <c r="BU968" s="305">
        <f t="shared" ref="BU968" ca="1" si="983">SUM(BU965:BU967)</f>
        <v>0</v>
      </c>
      <c r="BV968" s="305">
        <f t="shared" ref="BV968" ca="1" si="984">SUM(BV965:BV967)</f>
        <v>0</v>
      </c>
      <c r="BW968" s="305">
        <f t="shared" ref="BW968" ca="1" si="985">SUM(BW965:BW967)</f>
        <v>0</v>
      </c>
      <c r="BX968" s="305">
        <f t="shared" ref="BX968:CJ968" ca="1" si="986">SUM(BX965:BX967)</f>
        <v>0</v>
      </c>
      <c r="BY968" s="305">
        <f t="shared" ca="1" si="986"/>
        <v>0</v>
      </c>
      <c r="BZ968" s="305">
        <f t="shared" ca="1" si="986"/>
        <v>0</v>
      </c>
      <c r="CA968" s="305">
        <f t="shared" ca="1" si="986"/>
        <v>0</v>
      </c>
      <c r="CB968" s="305">
        <f t="shared" ca="1" si="986"/>
        <v>0</v>
      </c>
      <c r="CC968" s="305">
        <f t="shared" ca="1" si="986"/>
        <v>0</v>
      </c>
      <c r="CD968" s="305">
        <f t="shared" ca="1" si="986"/>
        <v>0</v>
      </c>
      <c r="CE968" s="305">
        <f t="shared" ca="1" si="986"/>
        <v>0</v>
      </c>
      <c r="CF968" s="305">
        <f t="shared" ca="1" si="986"/>
        <v>0</v>
      </c>
      <c r="CG968" s="305">
        <f t="shared" ca="1" si="986"/>
        <v>0</v>
      </c>
      <c r="CH968" s="305">
        <f t="shared" ca="1" si="986"/>
        <v>0</v>
      </c>
      <c r="CI968" s="305">
        <f t="shared" ca="1" si="986"/>
        <v>0</v>
      </c>
      <c r="CJ968" s="305">
        <f t="shared" ca="1" si="986"/>
        <v>0</v>
      </c>
      <c r="CK968" s="305"/>
      <c r="CL968" s="305"/>
      <c r="CM968" s="305"/>
      <c r="CN968" s="305"/>
      <c r="CO968" s="305"/>
      <c r="CP968" s="305"/>
      <c r="CQ968" s="305"/>
      <c r="CR968" s="305"/>
      <c r="CS968" s="305"/>
      <c r="CT968" s="305"/>
      <c r="CU968" s="305"/>
      <c r="CV968" s="305"/>
      <c r="CW968" s="305"/>
      <c r="CX968" s="305"/>
      <c r="CY968" s="305"/>
      <c r="CZ968" s="305"/>
      <c r="DA968" s="305"/>
      <c r="DB968" s="305"/>
      <c r="DC968" s="305"/>
      <c r="DD968" s="305"/>
      <c r="DE968" s="305"/>
      <c r="DF968" s="305"/>
      <c r="DG968" s="305"/>
      <c r="DH968" s="305"/>
      <c r="DI968" s="305"/>
      <c r="DJ968" s="305"/>
      <c r="DK968" s="305"/>
      <c r="DL968" s="305"/>
      <c r="DM968" s="305"/>
      <c r="DN968" s="305"/>
      <c r="DO968" s="305"/>
      <c r="DP968" s="305"/>
      <c r="DQ968" s="305"/>
      <c r="DR968" s="305"/>
      <c r="DS968" s="305"/>
      <c r="DT968" s="305"/>
    </row>
    <row r="969" spans="3:124" s="10" customFormat="1" hidden="1" outlineLevel="1">
      <c r="D969" s="351"/>
      <c r="E969" s="305"/>
      <c r="F969" s="301"/>
      <c r="G969" s="301"/>
      <c r="H969" s="301"/>
      <c r="I969" s="301"/>
      <c r="J969" s="301"/>
      <c r="K969" s="301"/>
      <c r="L969" s="301"/>
      <c r="M969" s="301"/>
      <c r="N969" s="301"/>
      <c r="O969" s="4"/>
      <c r="P969" s="4"/>
      <c r="Q969" s="4"/>
      <c r="R969" s="4"/>
      <c r="S969" s="4"/>
      <c r="T969" s="4"/>
      <c r="U969" s="4"/>
      <c r="V969" s="4"/>
      <c r="W969" s="4"/>
      <c r="X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 spans="3:124" s="10" customFormat="1" hidden="1" outlineLevel="1">
      <c r="D970" s="351"/>
      <c r="E970" s="303"/>
      <c r="F970" s="301"/>
      <c r="G970" s="301"/>
      <c r="H970" s="301"/>
      <c r="I970" s="301"/>
      <c r="J970" s="301"/>
      <c r="K970" s="301"/>
      <c r="L970" s="301"/>
      <c r="M970" s="301"/>
      <c r="N970" s="301"/>
      <c r="O970" s="4"/>
      <c r="P970" s="4"/>
      <c r="Q970" s="4"/>
      <c r="R970" s="4"/>
      <c r="S970" s="4"/>
      <c r="T970" s="4"/>
      <c r="U970" s="4"/>
      <c r="V970" s="4"/>
      <c r="W970" s="4"/>
      <c r="X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 spans="3:124" hidden="1" outlineLevel="1"/>
    <row r="972" spans="3:124" hidden="1" outlineLevel="1"/>
    <row r="973" spans="3:124" hidden="1" outlineLevel="1">
      <c r="D973" s="414">
        <f>D5</f>
        <v>43497</v>
      </c>
      <c r="E973" s="414">
        <f>EOMONTH(D5,0)</f>
        <v>43524</v>
      </c>
      <c r="F973" s="414">
        <f>EOMONTH(E973,1)</f>
        <v>43555</v>
      </c>
      <c r="G973" s="414">
        <f t="shared" ref="G973:BR973" si="987">EOMONTH(F973,1)</f>
        <v>43585</v>
      </c>
      <c r="H973" s="414">
        <f t="shared" si="987"/>
        <v>43616</v>
      </c>
      <c r="I973" s="414">
        <f t="shared" si="987"/>
        <v>43646</v>
      </c>
      <c r="J973" s="414">
        <f t="shared" si="987"/>
        <v>43677</v>
      </c>
      <c r="K973" s="414">
        <f t="shared" si="987"/>
        <v>43708</v>
      </c>
      <c r="L973" s="414">
        <f t="shared" si="987"/>
        <v>43738</v>
      </c>
      <c r="M973" s="414">
        <f t="shared" si="987"/>
        <v>43769</v>
      </c>
      <c r="N973" s="414">
        <f t="shared" si="987"/>
        <v>43799</v>
      </c>
      <c r="O973" s="414">
        <f t="shared" si="987"/>
        <v>43830</v>
      </c>
      <c r="P973" s="414">
        <f t="shared" si="987"/>
        <v>43861</v>
      </c>
      <c r="Q973" s="414">
        <f t="shared" si="987"/>
        <v>43890</v>
      </c>
      <c r="R973" s="414">
        <f t="shared" si="987"/>
        <v>43921</v>
      </c>
      <c r="S973" s="414">
        <f t="shared" si="987"/>
        <v>43951</v>
      </c>
      <c r="T973" s="414">
        <f t="shared" si="987"/>
        <v>43982</v>
      </c>
      <c r="U973" s="414">
        <f t="shared" si="987"/>
        <v>44012</v>
      </c>
      <c r="V973" s="414">
        <f t="shared" si="987"/>
        <v>44043</v>
      </c>
      <c r="W973" s="414">
        <f t="shared" si="987"/>
        <v>44074</v>
      </c>
      <c r="X973" s="414">
        <f t="shared" si="987"/>
        <v>44104</v>
      </c>
      <c r="Y973" s="414">
        <f t="shared" si="987"/>
        <v>44135</v>
      </c>
      <c r="Z973" s="414">
        <f t="shared" si="987"/>
        <v>44165</v>
      </c>
      <c r="AA973" s="414">
        <f t="shared" si="987"/>
        <v>44196</v>
      </c>
      <c r="AB973" s="414">
        <f t="shared" si="987"/>
        <v>44227</v>
      </c>
      <c r="AC973" s="414">
        <f t="shared" si="987"/>
        <v>44255</v>
      </c>
      <c r="AD973" s="414">
        <f t="shared" si="987"/>
        <v>44286</v>
      </c>
      <c r="AE973" s="414">
        <f t="shared" si="987"/>
        <v>44316</v>
      </c>
      <c r="AF973" s="414">
        <f t="shared" si="987"/>
        <v>44347</v>
      </c>
      <c r="AG973" s="414">
        <f t="shared" si="987"/>
        <v>44377</v>
      </c>
      <c r="AH973" s="414">
        <f t="shared" si="987"/>
        <v>44408</v>
      </c>
      <c r="AI973" s="414">
        <f t="shared" si="987"/>
        <v>44439</v>
      </c>
      <c r="AJ973" s="414">
        <f t="shared" si="987"/>
        <v>44469</v>
      </c>
      <c r="AK973" s="414">
        <f t="shared" si="987"/>
        <v>44500</v>
      </c>
      <c r="AL973" s="414">
        <f t="shared" si="987"/>
        <v>44530</v>
      </c>
      <c r="AM973" s="414">
        <f t="shared" si="987"/>
        <v>44561</v>
      </c>
      <c r="AN973" s="414">
        <f t="shared" si="987"/>
        <v>44592</v>
      </c>
      <c r="AO973" s="414">
        <f t="shared" si="987"/>
        <v>44620</v>
      </c>
      <c r="AP973" s="414">
        <f t="shared" si="987"/>
        <v>44651</v>
      </c>
      <c r="AQ973" s="414">
        <f t="shared" si="987"/>
        <v>44681</v>
      </c>
      <c r="AR973" s="414">
        <f t="shared" si="987"/>
        <v>44712</v>
      </c>
      <c r="AS973" s="414">
        <f t="shared" si="987"/>
        <v>44742</v>
      </c>
      <c r="AT973" s="414">
        <f t="shared" si="987"/>
        <v>44773</v>
      </c>
      <c r="AU973" s="414">
        <f t="shared" si="987"/>
        <v>44804</v>
      </c>
      <c r="AV973" s="414">
        <f t="shared" si="987"/>
        <v>44834</v>
      </c>
      <c r="AW973" s="414">
        <f t="shared" si="987"/>
        <v>44865</v>
      </c>
      <c r="AX973" s="414">
        <f t="shared" si="987"/>
        <v>44895</v>
      </c>
      <c r="AY973" s="414">
        <f t="shared" si="987"/>
        <v>44926</v>
      </c>
      <c r="AZ973" s="414">
        <f t="shared" si="987"/>
        <v>44957</v>
      </c>
      <c r="BA973" s="414">
        <f t="shared" si="987"/>
        <v>44985</v>
      </c>
      <c r="BB973" s="414">
        <f t="shared" si="987"/>
        <v>45016</v>
      </c>
      <c r="BC973" s="414">
        <f t="shared" si="987"/>
        <v>45046</v>
      </c>
      <c r="BD973" s="414">
        <f t="shared" si="987"/>
        <v>45077</v>
      </c>
      <c r="BE973" s="414">
        <f t="shared" si="987"/>
        <v>45107</v>
      </c>
      <c r="BF973" s="414">
        <f t="shared" si="987"/>
        <v>45138</v>
      </c>
      <c r="BG973" s="414">
        <f t="shared" si="987"/>
        <v>45169</v>
      </c>
      <c r="BH973" s="414">
        <f t="shared" si="987"/>
        <v>45199</v>
      </c>
      <c r="BI973" s="414">
        <f t="shared" si="987"/>
        <v>45230</v>
      </c>
      <c r="BJ973" s="414">
        <f t="shared" si="987"/>
        <v>45260</v>
      </c>
      <c r="BK973" s="414">
        <f t="shared" si="987"/>
        <v>45291</v>
      </c>
      <c r="BL973" s="414">
        <f t="shared" si="987"/>
        <v>45322</v>
      </c>
      <c r="BM973" s="414">
        <f t="shared" si="987"/>
        <v>45351</v>
      </c>
      <c r="BN973" s="414">
        <f t="shared" si="987"/>
        <v>45382</v>
      </c>
      <c r="BO973" s="414">
        <f t="shared" si="987"/>
        <v>45412</v>
      </c>
      <c r="BP973" s="414">
        <f t="shared" si="987"/>
        <v>45443</v>
      </c>
      <c r="BQ973" s="414">
        <f t="shared" si="987"/>
        <v>45473</v>
      </c>
      <c r="BR973" s="414">
        <f t="shared" si="987"/>
        <v>45504</v>
      </c>
      <c r="BS973" s="414">
        <f t="shared" ref="BS973:BX973" si="988">EOMONTH(BR973,1)</f>
        <v>45535</v>
      </c>
      <c r="BT973" s="414">
        <f t="shared" si="988"/>
        <v>45565</v>
      </c>
      <c r="BU973" s="414">
        <f t="shared" si="988"/>
        <v>45596</v>
      </c>
      <c r="BV973" s="414">
        <f t="shared" si="988"/>
        <v>45626</v>
      </c>
      <c r="BW973" s="414">
        <f t="shared" si="988"/>
        <v>45657</v>
      </c>
      <c r="BX973" s="414">
        <f t="shared" si="988"/>
        <v>45688</v>
      </c>
      <c r="BY973" s="414">
        <f t="shared" ref="BY973" si="989">EOMONTH(BX973,1)</f>
        <v>45716</v>
      </c>
      <c r="BZ973" s="414">
        <f t="shared" ref="BZ973" si="990">EOMONTH(BY973,1)</f>
        <v>45747</v>
      </c>
      <c r="CA973" s="414">
        <f t="shared" ref="CA973" si="991">EOMONTH(BZ973,1)</f>
        <v>45777</v>
      </c>
      <c r="CB973" s="414">
        <f t="shared" ref="CB973" si="992">EOMONTH(CA973,1)</f>
        <v>45808</v>
      </c>
      <c r="CC973" s="414">
        <f t="shared" ref="CC973" si="993">EOMONTH(CB973,1)</f>
        <v>45838</v>
      </c>
      <c r="CD973" s="414">
        <f t="shared" ref="CD973" si="994">EOMONTH(CC973,1)</f>
        <v>45869</v>
      </c>
      <c r="CE973" s="414">
        <f t="shared" ref="CE973" si="995">EOMONTH(CD973,1)</f>
        <v>45900</v>
      </c>
      <c r="CF973" s="414">
        <f t="shared" ref="CF973" si="996">EOMONTH(CE973,1)</f>
        <v>45930</v>
      </c>
      <c r="CG973" s="414">
        <f t="shared" ref="CG973" si="997">EOMONTH(CF973,1)</f>
        <v>45961</v>
      </c>
      <c r="CH973" s="414">
        <f t="shared" ref="CH973" si="998">EOMONTH(CG973,1)</f>
        <v>45991</v>
      </c>
      <c r="CI973" s="414">
        <f t="shared" ref="CI973" si="999">EOMONTH(CH973,1)</f>
        <v>46022</v>
      </c>
      <c r="CJ973" s="414">
        <f t="shared" ref="CJ973" si="1000">EOMONTH(CI973,1)</f>
        <v>46053</v>
      </c>
      <c r="CK973" s="414"/>
      <c r="CL973" s="414"/>
      <c r="CM973" s="414"/>
      <c r="CN973" s="414"/>
      <c r="CO973" s="414"/>
      <c r="CP973" s="414"/>
      <c r="CQ973" s="414"/>
      <c r="CR973" s="414"/>
      <c r="CS973" s="414"/>
      <c r="CT973" s="414"/>
      <c r="CU973" s="414"/>
      <c r="CV973" s="414"/>
      <c r="CW973" s="414"/>
      <c r="CX973" s="414"/>
      <c r="CY973" s="414"/>
      <c r="CZ973" s="414"/>
      <c r="DA973" s="414"/>
      <c r="DB973" s="414"/>
      <c r="DC973" s="414"/>
      <c r="DD973" s="414"/>
      <c r="DE973" s="414"/>
      <c r="DF973" s="414"/>
      <c r="DG973" s="414"/>
      <c r="DH973" s="414"/>
      <c r="DI973" s="414"/>
      <c r="DJ973" s="414"/>
      <c r="DK973" s="414"/>
      <c r="DL973" s="414"/>
      <c r="DM973" s="414"/>
      <c r="DN973" s="414"/>
      <c r="DO973" s="414"/>
      <c r="DP973" s="414"/>
      <c r="DQ973" s="414"/>
      <c r="DR973" s="414"/>
      <c r="DS973" s="414"/>
      <c r="DT973" s="414"/>
    </row>
    <row r="974" spans="3:124" hidden="1" outlineLevel="1">
      <c r="C974" s="4" t="s">
        <v>337</v>
      </c>
      <c r="D974" s="284">
        <f>-D908</f>
        <v>-6587208</v>
      </c>
      <c r="E974" s="345">
        <f ca="1">(E929+E961)*(E927&lt;=$E$328)</f>
        <v>3760.2380952380972</v>
      </c>
      <c r="F974" s="345">
        <f t="shared" ref="F974:BQ974" ca="1" si="1001">(F929+F961)*(F927&lt;=$E$328)</f>
        <v>-101239.76190476191</v>
      </c>
      <c r="G974" s="345">
        <f t="shared" ca="1" si="1001"/>
        <v>-48739.761904761901</v>
      </c>
      <c r="H974" s="345">
        <f t="shared" ca="1" si="1001"/>
        <v>3760.2380952380972</v>
      </c>
      <c r="I974" s="345">
        <f t="shared" ca="1" si="1001"/>
        <v>-272767.83333333337</v>
      </c>
      <c r="J974" s="345">
        <f t="shared" ca="1" si="1001"/>
        <v>-115267.83333333333</v>
      </c>
      <c r="K974" s="345">
        <f t="shared" ca="1" si="1001"/>
        <v>-115267.83333333333</v>
      </c>
      <c r="L974" s="345">
        <f t="shared" ca="1" si="1001"/>
        <v>-115267.83333333333</v>
      </c>
      <c r="M974" s="345">
        <f t="shared" ca="1" si="1001"/>
        <v>-115267.83333333333</v>
      </c>
      <c r="N974" s="345">
        <f t="shared" ca="1" si="1001"/>
        <v>2992.7619047619064</v>
      </c>
      <c r="O974" s="345">
        <f t="shared" ca="1" si="1001"/>
        <v>9867.1190476190495</v>
      </c>
      <c r="P974" s="345">
        <f t="shared" ca="1" si="1001"/>
        <v>21259.59523809524</v>
      </c>
      <c r="Q974" s="345">
        <f t="shared" ca="1" si="1001"/>
        <v>24227.635952380951</v>
      </c>
      <c r="R974" s="345">
        <f t="shared" ca="1" si="1001"/>
        <v>24227.635952380951</v>
      </c>
      <c r="S974" s="345">
        <f t="shared" ca="1" si="1001"/>
        <v>27435.754999999997</v>
      </c>
      <c r="T974" s="345">
        <f t="shared" ca="1" si="1001"/>
        <v>27435.754999999997</v>
      </c>
      <c r="U974" s="345">
        <f t="shared" ca="1" si="1001"/>
        <v>27435.754999999997</v>
      </c>
      <c r="V974" s="345">
        <f t="shared" ca="1" si="1001"/>
        <v>27435.754999999997</v>
      </c>
      <c r="W974" s="345">
        <f t="shared" ca="1" si="1001"/>
        <v>27435.754999999997</v>
      </c>
      <c r="X974" s="345">
        <f t="shared" ca="1" si="1001"/>
        <v>27435.754999999997</v>
      </c>
      <c r="Y974" s="345">
        <f t="shared" ca="1" si="1001"/>
        <v>27435.754999999997</v>
      </c>
      <c r="Z974" s="345">
        <f t="shared" ca="1" si="1001"/>
        <v>27435.754999999997</v>
      </c>
      <c r="AA974" s="345">
        <f t="shared" ca="1" si="1001"/>
        <v>27435.754999999997</v>
      </c>
      <c r="AB974" s="345">
        <f t="shared" ca="1" si="1001"/>
        <v>27435.754999999997</v>
      </c>
      <c r="AC974" s="345">
        <f t="shared" si="1001"/>
        <v>28520.898254476186</v>
      </c>
      <c r="AD974" s="345">
        <f t="shared" si="1001"/>
        <v>28520.898254476186</v>
      </c>
      <c r="AE974" s="345">
        <f t="shared" si="1001"/>
        <v>28520.898254476186</v>
      </c>
      <c r="AF974" s="345">
        <f t="shared" si="1001"/>
        <v>28520.898254476186</v>
      </c>
      <c r="AG974" s="345">
        <f t="shared" si="1001"/>
        <v>28520.898254476186</v>
      </c>
      <c r="AH974" s="345">
        <f t="shared" si="1001"/>
        <v>28520.898254476186</v>
      </c>
      <c r="AI974" s="345">
        <f t="shared" si="1001"/>
        <v>28520.898254476186</v>
      </c>
      <c r="AJ974" s="345">
        <f t="shared" si="1001"/>
        <v>28520.898254476186</v>
      </c>
      <c r="AK974" s="345">
        <f t="shared" si="1001"/>
        <v>28520.898254476186</v>
      </c>
      <c r="AL974" s="345">
        <f t="shared" si="1001"/>
        <v>28520.898254476186</v>
      </c>
      <c r="AM974" s="345">
        <f t="shared" si="1001"/>
        <v>28520.898254476186</v>
      </c>
      <c r="AN974" s="345">
        <f t="shared" si="1001"/>
        <v>28520.898254476186</v>
      </c>
      <c r="AO974" s="345">
        <f t="shared" si="1001"/>
        <v>30022.788984655239</v>
      </c>
      <c r="AP974" s="345">
        <f t="shared" si="1001"/>
        <v>30022.788984655239</v>
      </c>
      <c r="AQ974" s="345">
        <f t="shared" si="1001"/>
        <v>30022.788984655239</v>
      </c>
      <c r="AR974" s="345">
        <f t="shared" si="1001"/>
        <v>30022.788984655239</v>
      </c>
      <c r="AS974" s="345">
        <f t="shared" si="1001"/>
        <v>30022.788984655239</v>
      </c>
      <c r="AT974" s="345">
        <f t="shared" si="1001"/>
        <v>30022.788984655239</v>
      </c>
      <c r="AU974" s="345">
        <f t="shared" si="1001"/>
        <v>30022.788984655239</v>
      </c>
      <c r="AV974" s="345">
        <f t="shared" si="1001"/>
        <v>30022.788984655239</v>
      </c>
      <c r="AW974" s="345">
        <f t="shared" si="1001"/>
        <v>30022.788984655239</v>
      </c>
      <c r="AX974" s="345">
        <f t="shared" si="1001"/>
        <v>30022.788984655239</v>
      </c>
      <c r="AY974" s="345">
        <f t="shared" si="1001"/>
        <v>30022.788984655239</v>
      </c>
      <c r="AZ974" s="345">
        <f t="shared" ca="1" si="1001"/>
        <v>10014744.611309996</v>
      </c>
      <c r="BA974" s="345">
        <f t="shared" si="1001"/>
        <v>0</v>
      </c>
      <c r="BB974" s="345">
        <f t="shared" si="1001"/>
        <v>0</v>
      </c>
      <c r="BC974" s="345">
        <f t="shared" si="1001"/>
        <v>0</v>
      </c>
      <c r="BD974" s="345">
        <f t="shared" si="1001"/>
        <v>0</v>
      </c>
      <c r="BE974" s="345">
        <f t="shared" si="1001"/>
        <v>0</v>
      </c>
      <c r="BF974" s="345">
        <f t="shared" si="1001"/>
        <v>0</v>
      </c>
      <c r="BG974" s="345">
        <f t="shared" si="1001"/>
        <v>0</v>
      </c>
      <c r="BH974" s="345">
        <f t="shared" si="1001"/>
        <v>0</v>
      </c>
      <c r="BI974" s="345">
        <f t="shared" si="1001"/>
        <v>0</v>
      </c>
      <c r="BJ974" s="345">
        <f t="shared" si="1001"/>
        <v>0</v>
      </c>
      <c r="BK974" s="345">
        <f t="shared" si="1001"/>
        <v>0</v>
      </c>
      <c r="BL974" s="345">
        <f t="shared" si="1001"/>
        <v>0</v>
      </c>
      <c r="BM974" s="345">
        <f t="shared" si="1001"/>
        <v>0</v>
      </c>
      <c r="BN974" s="345">
        <f t="shared" si="1001"/>
        <v>0</v>
      </c>
      <c r="BO974" s="345">
        <f t="shared" si="1001"/>
        <v>0</v>
      </c>
      <c r="BP974" s="345">
        <f t="shared" si="1001"/>
        <v>0</v>
      </c>
      <c r="BQ974" s="345">
        <f t="shared" si="1001"/>
        <v>0</v>
      </c>
      <c r="BR974" s="345">
        <f t="shared" ref="BR974:CJ974" si="1002">(BR929+BR961)*(BR927&lt;=$E$328)</f>
        <v>0</v>
      </c>
      <c r="BS974" s="345">
        <f t="shared" si="1002"/>
        <v>0</v>
      </c>
      <c r="BT974" s="345">
        <f t="shared" si="1002"/>
        <v>0</v>
      </c>
      <c r="BU974" s="345">
        <f t="shared" si="1002"/>
        <v>0</v>
      </c>
      <c r="BV974" s="345">
        <f t="shared" si="1002"/>
        <v>0</v>
      </c>
      <c r="BW974" s="345">
        <f t="shared" si="1002"/>
        <v>0</v>
      </c>
      <c r="BX974" s="345">
        <f t="shared" si="1002"/>
        <v>0</v>
      </c>
      <c r="BY974" s="345">
        <f t="shared" si="1002"/>
        <v>0</v>
      </c>
      <c r="BZ974" s="345">
        <f t="shared" si="1002"/>
        <v>0</v>
      </c>
      <c r="CA974" s="345">
        <f t="shared" si="1002"/>
        <v>0</v>
      </c>
      <c r="CB974" s="345">
        <f t="shared" si="1002"/>
        <v>0</v>
      </c>
      <c r="CC974" s="345">
        <f t="shared" si="1002"/>
        <v>0</v>
      </c>
      <c r="CD974" s="345">
        <f t="shared" si="1002"/>
        <v>0</v>
      </c>
      <c r="CE974" s="345">
        <f t="shared" si="1002"/>
        <v>0</v>
      </c>
      <c r="CF974" s="345">
        <f t="shared" si="1002"/>
        <v>0</v>
      </c>
      <c r="CG974" s="345">
        <f t="shared" si="1002"/>
        <v>0</v>
      </c>
      <c r="CH974" s="345">
        <f t="shared" si="1002"/>
        <v>0</v>
      </c>
      <c r="CI974" s="345">
        <f t="shared" si="1002"/>
        <v>0</v>
      </c>
      <c r="CJ974" s="345">
        <f t="shared" si="1002"/>
        <v>0</v>
      </c>
      <c r="CK974" s="345"/>
      <c r="CL974" s="345"/>
      <c r="CM974" s="345"/>
      <c r="CN974" s="345"/>
      <c r="CO974" s="345"/>
      <c r="CP974" s="345"/>
      <c r="CQ974" s="345"/>
      <c r="CR974" s="345"/>
      <c r="CS974" s="345"/>
      <c r="CT974" s="345"/>
      <c r="CU974" s="345"/>
      <c r="CV974" s="345"/>
      <c r="CW974" s="345"/>
      <c r="CX974" s="345"/>
      <c r="CY974" s="345"/>
      <c r="CZ974" s="345"/>
      <c r="DA974" s="345"/>
      <c r="DB974" s="345"/>
      <c r="DC974" s="345"/>
      <c r="DD974" s="345"/>
      <c r="DE974" s="345"/>
      <c r="DF974" s="345"/>
      <c r="DG974" s="345"/>
      <c r="DH974" s="345"/>
      <c r="DI974" s="345"/>
      <c r="DJ974" s="345"/>
      <c r="DK974" s="345"/>
      <c r="DL974" s="345"/>
      <c r="DM974" s="345"/>
      <c r="DN974" s="345"/>
      <c r="DO974" s="345"/>
      <c r="DP974" s="345"/>
      <c r="DQ974" s="345"/>
      <c r="DR974" s="345"/>
      <c r="DS974" s="345"/>
      <c r="DT974" s="345"/>
    </row>
    <row r="975" spans="3:124" hidden="1" outlineLevel="1"/>
    <row r="976" spans="3:124" hidden="1" outlineLevel="1">
      <c r="C976" s="4" t="s">
        <v>40</v>
      </c>
      <c r="D976" s="228">
        <f ca="1">XIRR(D974:DT974,D973:DT973)</f>
        <v>0.10897882580757143</v>
      </c>
    </row>
    <row r="977" spans="2:124" hidden="1" outlineLevel="1"/>
    <row r="978" spans="2:124" hidden="1" outlineLevel="1"/>
    <row r="979" spans="2:124" hidden="1" outlineLevel="1">
      <c r="C979" s="4" t="s">
        <v>339</v>
      </c>
      <c r="D979" s="284">
        <f>-D968</f>
        <v>-1317441.5999999996</v>
      </c>
      <c r="E979" s="284">
        <f ca="1">-(E966+E967)</f>
        <v>0</v>
      </c>
      <c r="F979" s="284">
        <f t="shared" ref="F979:BQ979" ca="1" si="1003">-(F966+F967)</f>
        <v>0</v>
      </c>
      <c r="G979" s="284">
        <f t="shared" ca="1" si="1003"/>
        <v>0</v>
      </c>
      <c r="H979" s="284">
        <f t="shared" ca="1" si="1003"/>
        <v>0</v>
      </c>
      <c r="I979" s="284">
        <f t="shared" ca="1" si="1003"/>
        <v>0</v>
      </c>
      <c r="J979" s="284">
        <f t="shared" ca="1" si="1003"/>
        <v>0</v>
      </c>
      <c r="K979" s="284">
        <f t="shared" ca="1" si="1003"/>
        <v>0</v>
      </c>
      <c r="L979" s="284">
        <f t="shared" ca="1" si="1003"/>
        <v>0</v>
      </c>
      <c r="M979" s="284">
        <f t="shared" ca="1" si="1003"/>
        <v>0</v>
      </c>
      <c r="N979" s="284">
        <f t="shared" ca="1" si="1003"/>
        <v>0</v>
      </c>
      <c r="O979" s="284">
        <f t="shared" ca="1" si="1003"/>
        <v>0</v>
      </c>
      <c r="P979" s="284">
        <f t="shared" ca="1" si="1003"/>
        <v>0</v>
      </c>
      <c r="Q979" s="284">
        <f t="shared" ca="1" si="1003"/>
        <v>2270.2759523809509</v>
      </c>
      <c r="R979" s="284">
        <f t="shared" ca="1" si="1003"/>
        <v>2270.2759523809509</v>
      </c>
      <c r="S979" s="284">
        <f t="shared" ca="1" si="1003"/>
        <v>5478.3949999999968</v>
      </c>
      <c r="T979" s="284">
        <f t="shared" ca="1" si="1003"/>
        <v>0</v>
      </c>
      <c r="U979" s="284">
        <f t="shared" ca="1" si="1003"/>
        <v>0</v>
      </c>
      <c r="V979" s="284">
        <f t="shared" ca="1" si="1003"/>
        <v>0</v>
      </c>
      <c r="W979" s="284">
        <f t="shared" ca="1" si="1003"/>
        <v>0</v>
      </c>
      <c r="X979" s="284">
        <f t="shared" ca="1" si="1003"/>
        <v>0</v>
      </c>
      <c r="Y979" s="284">
        <f t="shared" ca="1" si="1003"/>
        <v>0</v>
      </c>
      <c r="Z979" s="284">
        <f t="shared" ca="1" si="1003"/>
        <v>0</v>
      </c>
      <c r="AA979" s="284">
        <f t="shared" ca="1" si="1003"/>
        <v>0</v>
      </c>
      <c r="AB979" s="284">
        <f t="shared" ca="1" si="1003"/>
        <v>0</v>
      </c>
      <c r="AC979" s="284">
        <f t="shared" ca="1" si="1003"/>
        <v>231.6527370478143</v>
      </c>
      <c r="AD979" s="284">
        <f t="shared" ca="1" si="1003"/>
        <v>1157671.2374892449</v>
      </c>
      <c r="AE979" s="284">
        <f t="shared" ca="1" si="1003"/>
        <v>3361.3915799918359</v>
      </c>
      <c r="AF979" s="284">
        <f t="shared" ca="1" si="1003"/>
        <v>3361.3915799918359</v>
      </c>
      <c r="AG979" s="284">
        <f t="shared" ca="1" si="1003"/>
        <v>3361.3915799918359</v>
      </c>
      <c r="AH979" s="284">
        <f t="shared" ca="1" si="1003"/>
        <v>3361.3915799918359</v>
      </c>
      <c r="AI979" s="284">
        <f t="shared" ca="1" si="1003"/>
        <v>3361.3915799918359</v>
      </c>
      <c r="AJ979" s="284">
        <f t="shared" ca="1" si="1003"/>
        <v>3361.3915799918359</v>
      </c>
      <c r="AK979" s="284">
        <f t="shared" ca="1" si="1003"/>
        <v>3361.3915799918359</v>
      </c>
      <c r="AL979" s="284">
        <f t="shared" ca="1" si="1003"/>
        <v>3361.3915799918359</v>
      </c>
      <c r="AM979" s="284">
        <f t="shared" ca="1" si="1003"/>
        <v>3361.3915799918359</v>
      </c>
      <c r="AN979" s="284">
        <f t="shared" ca="1" si="1003"/>
        <v>3361.3915799918359</v>
      </c>
      <c r="AO979" s="284">
        <f t="shared" ca="1" si="1003"/>
        <v>4863.2823101708891</v>
      </c>
      <c r="AP979" s="284">
        <f t="shared" ca="1" si="1003"/>
        <v>4863.2823101708891</v>
      </c>
      <c r="AQ979" s="284">
        <f t="shared" ca="1" si="1003"/>
        <v>4863.2823101708891</v>
      </c>
      <c r="AR979" s="284">
        <f t="shared" ca="1" si="1003"/>
        <v>4863.2823101708891</v>
      </c>
      <c r="AS979" s="284">
        <f t="shared" ca="1" si="1003"/>
        <v>4863.2823101708891</v>
      </c>
      <c r="AT979" s="284">
        <f t="shared" ca="1" si="1003"/>
        <v>4863.2823101708891</v>
      </c>
      <c r="AU979" s="284">
        <f t="shared" ca="1" si="1003"/>
        <v>4863.2823101708891</v>
      </c>
      <c r="AV979" s="284">
        <f t="shared" ca="1" si="1003"/>
        <v>4863.2823101708891</v>
      </c>
      <c r="AW979" s="284">
        <f t="shared" ca="1" si="1003"/>
        <v>4863.2823101708891</v>
      </c>
      <c r="AX979" s="284">
        <f t="shared" ca="1" si="1003"/>
        <v>4863.2823101708891</v>
      </c>
      <c r="AY979" s="284">
        <f t="shared" ca="1" si="1003"/>
        <v>4863.2823101708891</v>
      </c>
      <c r="AZ979" s="284">
        <f t="shared" ca="1" si="1003"/>
        <v>16345671.001347348</v>
      </c>
      <c r="BA979" s="284">
        <f t="shared" ca="1" si="1003"/>
        <v>0</v>
      </c>
      <c r="BB979" s="284">
        <f t="shared" ca="1" si="1003"/>
        <v>0</v>
      </c>
      <c r="BC979" s="284">
        <f t="shared" ca="1" si="1003"/>
        <v>0</v>
      </c>
      <c r="BD979" s="284">
        <f t="shared" ca="1" si="1003"/>
        <v>0</v>
      </c>
      <c r="BE979" s="284">
        <f t="shared" ca="1" si="1003"/>
        <v>0</v>
      </c>
      <c r="BF979" s="284">
        <f t="shared" ca="1" si="1003"/>
        <v>0</v>
      </c>
      <c r="BG979" s="284">
        <f t="shared" ca="1" si="1003"/>
        <v>0</v>
      </c>
      <c r="BH979" s="284">
        <f t="shared" ca="1" si="1003"/>
        <v>0</v>
      </c>
      <c r="BI979" s="284">
        <f t="shared" ca="1" si="1003"/>
        <v>0</v>
      </c>
      <c r="BJ979" s="284">
        <f t="shared" ca="1" si="1003"/>
        <v>0</v>
      </c>
      <c r="BK979" s="284">
        <f t="shared" ca="1" si="1003"/>
        <v>0</v>
      </c>
      <c r="BL979" s="284">
        <f t="shared" ca="1" si="1003"/>
        <v>0</v>
      </c>
      <c r="BM979" s="284">
        <f t="shared" ca="1" si="1003"/>
        <v>0</v>
      </c>
      <c r="BN979" s="284">
        <f t="shared" ca="1" si="1003"/>
        <v>0</v>
      </c>
      <c r="BO979" s="284">
        <f t="shared" ca="1" si="1003"/>
        <v>0</v>
      </c>
      <c r="BP979" s="284">
        <f t="shared" ca="1" si="1003"/>
        <v>0</v>
      </c>
      <c r="BQ979" s="284">
        <f t="shared" ca="1" si="1003"/>
        <v>0</v>
      </c>
      <c r="BR979" s="284">
        <f t="shared" ref="BR979:BX979" ca="1" si="1004">-(BR966+BR967)</f>
        <v>0</v>
      </c>
      <c r="BS979" s="284">
        <f t="shared" ca="1" si="1004"/>
        <v>0</v>
      </c>
      <c r="BT979" s="284">
        <f t="shared" ca="1" si="1004"/>
        <v>0</v>
      </c>
      <c r="BU979" s="284">
        <f t="shared" ca="1" si="1004"/>
        <v>0</v>
      </c>
      <c r="BV979" s="284">
        <f t="shared" ca="1" si="1004"/>
        <v>0</v>
      </c>
      <c r="BW979" s="284">
        <f t="shared" ca="1" si="1004"/>
        <v>0</v>
      </c>
      <c r="BX979" s="284">
        <f t="shared" ca="1" si="1004"/>
        <v>0</v>
      </c>
      <c r="BY979" s="284">
        <f t="shared" ref="BY979:CJ979" ca="1" si="1005">-(BY966+BY967)</f>
        <v>0</v>
      </c>
      <c r="BZ979" s="284">
        <f t="shared" ca="1" si="1005"/>
        <v>0</v>
      </c>
      <c r="CA979" s="284">
        <f t="shared" ca="1" si="1005"/>
        <v>0</v>
      </c>
      <c r="CB979" s="284">
        <f t="shared" ca="1" si="1005"/>
        <v>0</v>
      </c>
      <c r="CC979" s="284">
        <f t="shared" ca="1" si="1005"/>
        <v>0</v>
      </c>
      <c r="CD979" s="284">
        <f t="shared" ca="1" si="1005"/>
        <v>0</v>
      </c>
      <c r="CE979" s="284">
        <f t="shared" ca="1" si="1005"/>
        <v>0</v>
      </c>
      <c r="CF979" s="284">
        <f t="shared" ca="1" si="1005"/>
        <v>0</v>
      </c>
      <c r="CG979" s="284">
        <f t="shared" ca="1" si="1005"/>
        <v>0</v>
      </c>
      <c r="CH979" s="284">
        <f t="shared" ca="1" si="1005"/>
        <v>0</v>
      </c>
      <c r="CI979" s="284">
        <f t="shared" ca="1" si="1005"/>
        <v>0</v>
      </c>
      <c r="CJ979" s="284">
        <f t="shared" ca="1" si="1005"/>
        <v>0</v>
      </c>
      <c r="CK979" s="284"/>
      <c r="CL979" s="284"/>
      <c r="CM979" s="284"/>
      <c r="CN979" s="284"/>
      <c r="CO979" s="284"/>
      <c r="CP979" s="284"/>
      <c r="CQ979" s="284"/>
      <c r="CR979" s="284"/>
      <c r="CS979" s="284"/>
      <c r="CT979" s="284"/>
      <c r="CU979" s="284"/>
      <c r="CV979" s="284"/>
      <c r="CW979" s="284"/>
      <c r="CX979" s="284"/>
      <c r="CY979" s="284"/>
      <c r="CZ979" s="284"/>
      <c r="DA979" s="284"/>
      <c r="DB979" s="284"/>
      <c r="DC979" s="284"/>
      <c r="DD979" s="284"/>
      <c r="DE979" s="284"/>
      <c r="DF979" s="284"/>
      <c r="DG979" s="284"/>
      <c r="DH979" s="284"/>
      <c r="DI979" s="284"/>
      <c r="DJ979" s="284"/>
      <c r="DK979" s="284"/>
      <c r="DL979" s="284"/>
      <c r="DM979" s="284"/>
      <c r="DN979" s="284"/>
      <c r="DO979" s="284"/>
      <c r="DP979" s="284"/>
      <c r="DQ979" s="284"/>
      <c r="DR979" s="284"/>
      <c r="DS979" s="284"/>
      <c r="DT979" s="284"/>
    </row>
    <row r="980" spans="2:124" hidden="1" outlineLevel="1"/>
    <row r="981" spans="2:124" hidden="1" outlineLevel="1">
      <c r="C981" s="4" t="s">
        <v>243</v>
      </c>
      <c r="D981" s="228">
        <f ca="1">XIRR(D979:DT979,D973:DT973)</f>
        <v>0.99059087038040161</v>
      </c>
    </row>
    <row r="982" spans="2:124" hidden="1" outlineLevel="1"/>
    <row r="983" spans="2:124" collapsed="1"/>
    <row r="984" spans="2:124" ht="18">
      <c r="B984" s="836" t="s">
        <v>562</v>
      </c>
    </row>
    <row r="985" spans="2:124" hidden="1" outlineLevel="1"/>
    <row r="986" spans="2:124" hidden="1" outlineLevel="1">
      <c r="C986" s="1104" t="s">
        <v>563</v>
      </c>
      <c r="D986" s="1105"/>
      <c r="E986" s="903" t="s">
        <v>668</v>
      </c>
      <c r="F986" s="903" t="s">
        <v>669</v>
      </c>
      <c r="G986" s="903" t="s">
        <v>670</v>
      </c>
      <c r="H986" s="903" t="s">
        <v>671</v>
      </c>
      <c r="I986" s="903" t="s">
        <v>672</v>
      </c>
      <c r="J986" s="903" t="s">
        <v>673</v>
      </c>
      <c r="K986" s="903" t="s">
        <v>674</v>
      </c>
      <c r="L986" s="904" t="s">
        <v>675</v>
      </c>
      <c r="M986" s="904" t="s">
        <v>676</v>
      </c>
      <c r="N986" s="904" t="s">
        <v>677</v>
      </c>
      <c r="O986" s="904" t="s">
        <v>678</v>
      </c>
      <c r="P986" s="904" t="s">
        <v>679</v>
      </c>
      <c r="Q986" s="838" t="s">
        <v>18</v>
      </c>
    </row>
    <row r="987" spans="2:124" hidden="1" outlineLevel="1">
      <c r="C987" s="1106" t="s">
        <v>564</v>
      </c>
      <c r="D987" s="1107"/>
      <c r="E987" s="1107"/>
      <c r="F987" s="1107"/>
      <c r="G987" s="1107"/>
      <c r="H987" s="1107"/>
      <c r="I987" s="1107"/>
      <c r="J987" s="1107"/>
      <c r="K987" s="1107"/>
      <c r="L987" s="1107"/>
      <c r="M987" s="1107"/>
      <c r="N987" s="1107"/>
      <c r="O987" s="1107"/>
      <c r="P987" s="1107"/>
      <c r="Q987" s="1108"/>
    </row>
    <row r="988" spans="2:124" hidden="1" outlineLevel="1">
      <c r="C988" s="1109" t="s">
        <v>640</v>
      </c>
      <c r="D988" s="1110"/>
      <c r="E988" s="1110"/>
      <c r="F988" s="1110"/>
      <c r="G988" s="1110"/>
      <c r="H988" s="1110"/>
      <c r="I988" s="1110"/>
      <c r="J988" s="1110"/>
      <c r="K988" s="1110"/>
      <c r="L988" s="1110"/>
      <c r="M988" s="1110"/>
      <c r="N988" s="1110"/>
      <c r="O988" s="1110"/>
      <c r="P988" s="1110"/>
      <c r="Q988" s="1111"/>
    </row>
    <row r="989" spans="2:124" hidden="1" outlineLevel="1">
      <c r="C989" s="1112" t="s">
        <v>641</v>
      </c>
      <c r="D989" s="1113"/>
      <c r="E989" s="839">
        <v>19941</v>
      </c>
      <c r="F989" s="839">
        <v>19941</v>
      </c>
      <c r="G989" s="840">
        <v>18980</v>
      </c>
      <c r="H989" s="840">
        <v>18980</v>
      </c>
      <c r="I989" s="840">
        <v>18980</v>
      </c>
      <c r="J989" s="840">
        <v>18980</v>
      </c>
      <c r="K989" s="840">
        <v>17035</v>
      </c>
      <c r="L989" s="840">
        <v>17035</v>
      </c>
      <c r="M989" s="840">
        <v>15726</v>
      </c>
      <c r="N989" s="840">
        <v>15726</v>
      </c>
      <c r="O989" s="840">
        <v>15726</v>
      </c>
      <c r="P989" s="840">
        <v>13781</v>
      </c>
      <c r="Q989" s="841">
        <v>210831</v>
      </c>
    </row>
    <row r="990" spans="2:124" hidden="1" outlineLevel="1">
      <c r="C990" s="1114" t="s">
        <v>642</v>
      </c>
      <c r="D990" s="1115"/>
      <c r="E990" s="842">
        <v>142</v>
      </c>
      <c r="F990" s="842">
        <v>142</v>
      </c>
      <c r="G990" s="842">
        <v>142</v>
      </c>
      <c r="H990" s="842">
        <v>142</v>
      </c>
      <c r="I990" s="842">
        <v>142</v>
      </c>
      <c r="J990" s="842">
        <v>142</v>
      </c>
      <c r="K990" s="842">
        <v>142</v>
      </c>
      <c r="L990" s="842">
        <v>142</v>
      </c>
      <c r="M990" s="842">
        <v>142</v>
      </c>
      <c r="N990" s="842">
        <v>142</v>
      </c>
      <c r="O990" s="842">
        <v>142</v>
      </c>
      <c r="P990" s="842">
        <v>142</v>
      </c>
      <c r="Q990" s="843">
        <v>1702</v>
      </c>
    </row>
    <row r="991" spans="2:124" hidden="1" outlineLevel="1">
      <c r="C991" s="1112" t="s">
        <v>643</v>
      </c>
      <c r="D991" s="1113"/>
      <c r="E991" s="844"/>
      <c r="F991" s="844"/>
      <c r="G991" s="845"/>
      <c r="H991" s="845"/>
      <c r="I991" s="845"/>
      <c r="J991" s="845"/>
      <c r="K991" s="845"/>
      <c r="L991" s="845"/>
      <c r="M991" s="845"/>
      <c r="N991" s="845"/>
      <c r="O991" s="845"/>
      <c r="P991" s="845"/>
      <c r="Q991" s="846" t="s">
        <v>644</v>
      </c>
    </row>
    <row r="992" spans="2:124" hidden="1" outlineLevel="1">
      <c r="C992" s="1109" t="s">
        <v>645</v>
      </c>
      <c r="D992" s="1110"/>
      <c r="E992" s="847">
        <v>20083</v>
      </c>
      <c r="F992" s="847">
        <v>20083</v>
      </c>
      <c r="G992" s="847">
        <v>19122</v>
      </c>
      <c r="H992" s="847">
        <v>19122</v>
      </c>
      <c r="I992" s="847">
        <v>19122</v>
      </c>
      <c r="J992" s="847">
        <v>19122</v>
      </c>
      <c r="K992" s="847">
        <v>17177</v>
      </c>
      <c r="L992" s="847">
        <v>17177</v>
      </c>
      <c r="M992" s="847">
        <v>15868</v>
      </c>
      <c r="N992" s="847">
        <v>15868</v>
      </c>
      <c r="O992" s="847">
        <v>15868</v>
      </c>
      <c r="P992" s="847">
        <v>13923</v>
      </c>
      <c r="Q992" s="847">
        <v>212534</v>
      </c>
    </row>
    <row r="993" spans="3:17" hidden="1" outlineLevel="1">
      <c r="C993" s="1116" t="s">
        <v>646</v>
      </c>
      <c r="D993" s="1117"/>
      <c r="E993" s="1117"/>
      <c r="F993" s="1117"/>
      <c r="G993" s="1117"/>
      <c r="H993" s="1117"/>
      <c r="I993" s="1117"/>
      <c r="J993" s="1117"/>
      <c r="K993" s="1117"/>
      <c r="L993" s="1117"/>
      <c r="M993" s="1117"/>
      <c r="N993" s="1117"/>
      <c r="O993" s="1117"/>
      <c r="P993" s="1117"/>
      <c r="Q993" s="1118"/>
    </row>
    <row r="994" spans="3:17" hidden="1" outlineLevel="1">
      <c r="C994" s="1114" t="s">
        <v>647</v>
      </c>
      <c r="D994" s="1115"/>
      <c r="E994" s="842">
        <v>268</v>
      </c>
      <c r="F994" s="842">
        <v>268</v>
      </c>
      <c r="G994" s="842">
        <v>268</v>
      </c>
      <c r="H994" s="842">
        <v>268</v>
      </c>
      <c r="I994" s="842">
        <v>268</v>
      </c>
      <c r="J994" s="842">
        <v>268</v>
      </c>
      <c r="K994" s="842">
        <v>268</v>
      </c>
      <c r="L994" s="842">
        <v>268</v>
      </c>
      <c r="M994" s="842">
        <v>268</v>
      </c>
      <c r="N994" s="842">
        <v>268</v>
      </c>
      <c r="O994" s="842">
        <v>268</v>
      </c>
      <c r="P994" s="842">
        <v>268</v>
      </c>
      <c r="Q994" s="843">
        <v>3220</v>
      </c>
    </row>
    <row r="995" spans="3:17" hidden="1" outlineLevel="1">
      <c r="C995" s="1112" t="s">
        <v>648</v>
      </c>
      <c r="D995" s="1113"/>
      <c r="E995" s="839">
        <v>328</v>
      </c>
      <c r="F995" s="839">
        <v>328</v>
      </c>
      <c r="G995" s="839">
        <v>328</v>
      </c>
      <c r="H995" s="839">
        <v>328</v>
      </c>
      <c r="I995" s="839">
        <v>328</v>
      </c>
      <c r="J995" s="839">
        <v>328</v>
      </c>
      <c r="K995" s="839">
        <v>328</v>
      </c>
      <c r="L995" s="839">
        <v>328</v>
      </c>
      <c r="M995" s="839">
        <v>328</v>
      </c>
      <c r="N995" s="839">
        <v>328</v>
      </c>
      <c r="O995" s="839">
        <v>328</v>
      </c>
      <c r="P995" s="839">
        <v>328</v>
      </c>
      <c r="Q995" s="841">
        <v>3931</v>
      </c>
    </row>
    <row r="996" spans="3:17" hidden="1" outlineLevel="1">
      <c r="C996" s="1114" t="s">
        <v>649</v>
      </c>
      <c r="D996" s="1115"/>
      <c r="E996" s="842"/>
      <c r="F996" s="842"/>
      <c r="G996" s="848"/>
      <c r="H996" s="848"/>
      <c r="I996" s="848"/>
      <c r="J996" s="848"/>
      <c r="K996" s="848"/>
      <c r="L996" s="848"/>
      <c r="M996" s="848"/>
      <c r="N996" s="848"/>
      <c r="O996" s="848"/>
      <c r="P996" s="848"/>
      <c r="Q996" s="843" t="s">
        <v>644</v>
      </c>
    </row>
    <row r="997" spans="3:17" hidden="1" outlineLevel="1">
      <c r="C997" s="1112" t="s">
        <v>650</v>
      </c>
      <c r="D997" s="1113"/>
      <c r="E997" s="839"/>
      <c r="F997" s="839"/>
      <c r="G997" s="839"/>
      <c r="H997" s="839">
        <v>816</v>
      </c>
      <c r="I997" s="839"/>
      <c r="J997" s="839"/>
      <c r="K997" s="839"/>
      <c r="L997" s="839"/>
      <c r="M997" s="839"/>
      <c r="N997" s="839"/>
      <c r="O997" s="839"/>
      <c r="P997" s="839"/>
      <c r="Q997" s="841">
        <v>816</v>
      </c>
    </row>
    <row r="998" spans="3:17" hidden="1" outlineLevel="1">
      <c r="C998" s="1119" t="s">
        <v>651</v>
      </c>
      <c r="D998" s="1120"/>
      <c r="E998" s="849"/>
      <c r="F998" s="849"/>
      <c r="G998" s="848"/>
      <c r="H998" s="848"/>
      <c r="I998" s="848"/>
      <c r="J998" s="848"/>
      <c r="K998" s="848"/>
      <c r="L998" s="848"/>
      <c r="M998" s="848"/>
      <c r="N998" s="848"/>
      <c r="O998" s="848"/>
      <c r="P998" s="848"/>
      <c r="Q998" s="843" t="s">
        <v>644</v>
      </c>
    </row>
    <row r="999" spans="3:17" hidden="1" outlineLevel="1">
      <c r="C999" s="1112" t="s">
        <v>652</v>
      </c>
      <c r="D999" s="1113"/>
      <c r="E999" s="839"/>
      <c r="F999" s="839"/>
      <c r="G999" s="840"/>
      <c r="H999" s="840"/>
      <c r="I999" s="840"/>
      <c r="J999" s="840"/>
      <c r="K999" s="840"/>
      <c r="L999" s="840"/>
      <c r="M999" s="840"/>
      <c r="N999" s="840"/>
      <c r="O999" s="840"/>
      <c r="P999" s="840"/>
      <c r="Q999" s="841" t="s">
        <v>644</v>
      </c>
    </row>
    <row r="1000" spans="3:17" hidden="1" outlineLevel="1">
      <c r="C1000" s="1114" t="s">
        <v>653</v>
      </c>
      <c r="D1000" s="1115"/>
      <c r="E1000" s="842"/>
      <c r="F1000" s="842"/>
      <c r="G1000" s="848"/>
      <c r="H1000" s="848"/>
      <c r="I1000" s="848"/>
      <c r="J1000" s="848"/>
      <c r="K1000" s="848"/>
      <c r="L1000" s="848"/>
      <c r="M1000" s="848"/>
      <c r="N1000" s="848"/>
      <c r="O1000" s="848"/>
      <c r="P1000" s="848"/>
      <c r="Q1000" s="843" t="s">
        <v>644</v>
      </c>
    </row>
    <row r="1001" spans="3:17" hidden="1" outlineLevel="1">
      <c r="C1001" s="1112" t="s">
        <v>654</v>
      </c>
      <c r="D1001" s="1113"/>
      <c r="E1001" s="839"/>
      <c r="F1001" s="839"/>
      <c r="G1001" s="840"/>
      <c r="H1001" s="840"/>
      <c r="I1001" s="840"/>
      <c r="J1001" s="840"/>
      <c r="K1001" s="840"/>
      <c r="L1001" s="840"/>
      <c r="M1001" s="840"/>
      <c r="N1001" s="840"/>
      <c r="O1001" s="840"/>
      <c r="P1001" s="840"/>
      <c r="Q1001" s="841" t="s">
        <v>644</v>
      </c>
    </row>
    <row r="1002" spans="3:17" hidden="1" outlineLevel="1">
      <c r="C1002" s="1114" t="s">
        <v>655</v>
      </c>
      <c r="D1002" s="1115"/>
      <c r="E1002" s="842"/>
      <c r="F1002" s="842"/>
      <c r="G1002" s="848"/>
      <c r="H1002" s="848"/>
      <c r="I1002" s="848"/>
      <c r="J1002" s="848"/>
      <c r="K1002" s="848"/>
      <c r="L1002" s="848"/>
      <c r="M1002" s="848"/>
      <c r="N1002" s="848"/>
      <c r="O1002" s="848"/>
      <c r="P1002" s="848"/>
      <c r="Q1002" s="843" t="s">
        <v>644</v>
      </c>
    </row>
    <row r="1003" spans="3:17" hidden="1" outlineLevel="1">
      <c r="C1003" s="1112" t="s">
        <v>656</v>
      </c>
      <c r="D1003" s="1113"/>
      <c r="E1003" s="839"/>
      <c r="F1003" s="839"/>
      <c r="G1003" s="840"/>
      <c r="H1003" s="840"/>
      <c r="I1003" s="840"/>
      <c r="J1003" s="840"/>
      <c r="K1003" s="840"/>
      <c r="L1003" s="840"/>
      <c r="M1003" s="840"/>
      <c r="N1003" s="840"/>
      <c r="O1003" s="840"/>
      <c r="P1003" s="840"/>
      <c r="Q1003" s="841" t="s">
        <v>644</v>
      </c>
    </row>
    <row r="1004" spans="3:17" hidden="1" outlineLevel="1">
      <c r="C1004" s="1114" t="s">
        <v>657</v>
      </c>
      <c r="D1004" s="1115"/>
      <c r="E1004" s="842"/>
      <c r="F1004" s="842">
        <v>4768</v>
      </c>
      <c r="G1004" s="848"/>
      <c r="H1004" s="848">
        <v>4768</v>
      </c>
      <c r="I1004" s="848"/>
      <c r="J1004" s="848"/>
      <c r="K1004" s="848"/>
      <c r="L1004" s="848"/>
      <c r="M1004" s="848"/>
      <c r="N1004" s="848"/>
      <c r="O1004" s="848"/>
      <c r="P1004" s="848"/>
      <c r="Q1004" s="843">
        <v>9535</v>
      </c>
    </row>
    <row r="1005" spans="3:17" hidden="1" outlineLevel="1">
      <c r="C1005" s="1112" t="s">
        <v>658</v>
      </c>
      <c r="D1005" s="1113"/>
      <c r="E1005" s="839"/>
      <c r="F1005" s="839"/>
      <c r="G1005" s="840"/>
      <c r="H1005" s="840"/>
      <c r="I1005" s="840"/>
      <c r="J1005" s="840"/>
      <c r="K1005" s="840"/>
      <c r="L1005" s="840"/>
      <c r="M1005" s="840"/>
      <c r="N1005" s="840"/>
      <c r="O1005" s="840"/>
      <c r="P1005" s="840"/>
      <c r="Q1005" s="841" t="s">
        <v>644</v>
      </c>
    </row>
    <row r="1006" spans="3:17" hidden="1" outlineLevel="1">
      <c r="C1006" s="1128" t="s">
        <v>659</v>
      </c>
      <c r="D1006" s="1129"/>
      <c r="E1006" s="1129"/>
      <c r="F1006" s="1129"/>
      <c r="G1006" s="1129"/>
      <c r="H1006" s="1129"/>
      <c r="I1006" s="1129"/>
      <c r="J1006" s="1129"/>
      <c r="K1006" s="1129"/>
      <c r="L1006" s="1129"/>
      <c r="M1006" s="1129"/>
      <c r="N1006" s="1129"/>
      <c r="O1006" s="1129"/>
      <c r="P1006" s="1129"/>
      <c r="Q1006" s="1130"/>
    </row>
    <row r="1007" spans="3:17" hidden="1" outlineLevel="1">
      <c r="C1007" s="1131" t="s">
        <v>660</v>
      </c>
      <c r="D1007" s="1132"/>
      <c r="E1007" s="842">
        <v>37</v>
      </c>
      <c r="F1007" s="842">
        <v>37</v>
      </c>
      <c r="G1007" s="842">
        <v>37</v>
      </c>
      <c r="H1007" s="842">
        <v>37</v>
      </c>
      <c r="I1007" s="842">
        <v>37</v>
      </c>
      <c r="J1007" s="842">
        <v>37</v>
      </c>
      <c r="K1007" s="842">
        <v>37</v>
      </c>
      <c r="L1007" s="842">
        <v>37</v>
      </c>
      <c r="M1007" s="842">
        <v>37</v>
      </c>
      <c r="N1007" s="842">
        <v>37</v>
      </c>
      <c r="O1007" s="842">
        <v>37</v>
      </c>
      <c r="P1007" s="842">
        <v>37</v>
      </c>
      <c r="Q1007" s="843">
        <v>449</v>
      </c>
    </row>
    <row r="1008" spans="3:17" hidden="1" outlineLevel="1">
      <c r="C1008" s="1133" t="s">
        <v>661</v>
      </c>
      <c r="D1008" s="1134"/>
      <c r="E1008" s="850">
        <v>147</v>
      </c>
      <c r="F1008" s="850">
        <v>175</v>
      </c>
      <c r="G1008" s="850">
        <v>183</v>
      </c>
      <c r="H1008" s="850">
        <v>161</v>
      </c>
      <c r="I1008" s="850">
        <v>210</v>
      </c>
      <c r="J1008" s="850">
        <v>167</v>
      </c>
      <c r="K1008" s="850">
        <v>156</v>
      </c>
      <c r="L1008" s="850">
        <v>169</v>
      </c>
      <c r="M1008" s="850">
        <v>147</v>
      </c>
      <c r="N1008" s="850">
        <v>146</v>
      </c>
      <c r="O1008" s="850">
        <v>179</v>
      </c>
      <c r="P1008" s="850">
        <v>147</v>
      </c>
      <c r="Q1008" s="851">
        <v>1987</v>
      </c>
    </row>
    <row r="1009" spans="3:17" hidden="1" outlineLevel="1">
      <c r="C1009" s="1135" t="s">
        <v>662</v>
      </c>
      <c r="D1009" s="1132"/>
      <c r="E1009" s="852">
        <v>959</v>
      </c>
      <c r="F1009" s="852">
        <v>1084</v>
      </c>
      <c r="G1009" s="852"/>
      <c r="H1009" s="852">
        <v>1139</v>
      </c>
      <c r="I1009" s="852"/>
      <c r="J1009" s="852"/>
      <c r="K1009" s="852">
        <v>903</v>
      </c>
      <c r="L1009" s="852">
        <v>1030</v>
      </c>
      <c r="M1009" s="853"/>
      <c r="N1009" s="853"/>
      <c r="O1009" s="853"/>
      <c r="P1009" s="853"/>
      <c r="Q1009" s="854">
        <v>5115</v>
      </c>
    </row>
    <row r="1010" spans="3:17" hidden="1" outlineLevel="1">
      <c r="C1010" s="855" t="s">
        <v>663</v>
      </c>
      <c r="D1010" s="856"/>
      <c r="E1010" s="857">
        <v>1090</v>
      </c>
      <c r="F1010" s="857">
        <v>1090</v>
      </c>
      <c r="G1010" s="857">
        <v>1123</v>
      </c>
      <c r="H1010" s="857">
        <v>1123</v>
      </c>
      <c r="I1010" s="857">
        <v>1123</v>
      </c>
      <c r="J1010" s="857">
        <v>1123</v>
      </c>
      <c r="K1010" s="857">
        <v>1123</v>
      </c>
      <c r="L1010" s="857">
        <v>1123</v>
      </c>
      <c r="M1010" s="857">
        <v>1123</v>
      </c>
      <c r="N1010" s="857">
        <v>1123</v>
      </c>
      <c r="O1010" s="857">
        <v>1123</v>
      </c>
      <c r="P1010" s="857">
        <v>1123</v>
      </c>
      <c r="Q1010" s="858">
        <v>13412</v>
      </c>
    </row>
    <row r="1011" spans="3:17" hidden="1" outlineLevel="1">
      <c r="C1011" s="1136" t="s">
        <v>664</v>
      </c>
      <c r="D1011" s="1137"/>
      <c r="E1011" s="859">
        <v>2233</v>
      </c>
      <c r="F1011" s="859">
        <v>2387</v>
      </c>
      <c r="G1011" s="859">
        <v>1344</v>
      </c>
      <c r="H1011" s="859">
        <v>2461</v>
      </c>
      <c r="I1011" s="859">
        <v>1370</v>
      </c>
      <c r="J1011" s="859">
        <v>1328</v>
      </c>
      <c r="K1011" s="859">
        <v>2219</v>
      </c>
      <c r="L1011" s="859">
        <v>2359</v>
      </c>
      <c r="M1011" s="859">
        <v>1308</v>
      </c>
      <c r="N1011" s="859">
        <v>1307</v>
      </c>
      <c r="O1011" s="859">
        <v>1340</v>
      </c>
      <c r="P1011" s="859">
        <v>1308</v>
      </c>
      <c r="Q1011" s="859">
        <v>20963</v>
      </c>
    </row>
    <row r="1012" spans="3:17" hidden="1" outlineLevel="1">
      <c r="C1012" s="1114" t="s">
        <v>665</v>
      </c>
      <c r="D1012" s="1115"/>
      <c r="E1012" s="842"/>
      <c r="F1012" s="842"/>
      <c r="G1012" s="848"/>
      <c r="H1012" s="848"/>
      <c r="I1012" s="848"/>
      <c r="J1012" s="848"/>
      <c r="K1012" s="848"/>
      <c r="L1012" s="848"/>
      <c r="M1012" s="848"/>
      <c r="N1012" s="848"/>
      <c r="O1012" s="848"/>
      <c r="P1012" s="848"/>
      <c r="Q1012" s="843" t="s">
        <v>644</v>
      </c>
    </row>
    <row r="1013" spans="3:17" hidden="1" outlineLevel="1">
      <c r="C1013" s="1121" t="s">
        <v>666</v>
      </c>
      <c r="D1013" s="1122"/>
      <c r="E1013" s="860">
        <v>2829</v>
      </c>
      <c r="F1013" s="860">
        <v>7751</v>
      </c>
      <c r="G1013" s="860">
        <v>1939</v>
      </c>
      <c r="H1013" s="860">
        <v>8640</v>
      </c>
      <c r="I1013" s="860">
        <v>1966</v>
      </c>
      <c r="J1013" s="860">
        <v>1924</v>
      </c>
      <c r="K1013" s="860">
        <v>2815</v>
      </c>
      <c r="L1013" s="860">
        <v>2955</v>
      </c>
      <c r="M1013" s="860">
        <v>1904</v>
      </c>
      <c r="N1013" s="860">
        <v>1903</v>
      </c>
      <c r="O1013" s="860">
        <v>1936</v>
      </c>
      <c r="P1013" s="860">
        <v>1904</v>
      </c>
      <c r="Q1013" s="860">
        <v>38465</v>
      </c>
    </row>
    <row r="1014" spans="3:17" hidden="1" outlineLevel="1">
      <c r="C1014" s="1123"/>
      <c r="D1014" s="1124"/>
      <c r="E1014" s="1124"/>
      <c r="F1014" s="1124"/>
      <c r="G1014" s="1124"/>
      <c r="H1014" s="1124"/>
      <c r="I1014" s="1124"/>
      <c r="J1014" s="1124"/>
      <c r="K1014" s="1124"/>
      <c r="L1014" s="1124"/>
      <c r="M1014" s="1124"/>
      <c r="N1014" s="1124"/>
      <c r="O1014" s="1124"/>
      <c r="P1014" s="1124"/>
      <c r="Q1014" s="1125"/>
    </row>
    <row r="1015" spans="3:17" hidden="1" outlineLevel="1">
      <c r="C1015" s="1126" t="s">
        <v>667</v>
      </c>
      <c r="D1015" s="1127"/>
      <c r="E1015" s="861">
        <v>17254</v>
      </c>
      <c r="F1015" s="861">
        <v>12333</v>
      </c>
      <c r="G1015" s="861">
        <v>17182</v>
      </c>
      <c r="H1015" s="861">
        <v>10482</v>
      </c>
      <c r="I1015" s="861">
        <v>17156</v>
      </c>
      <c r="J1015" s="861">
        <v>17198</v>
      </c>
      <c r="K1015" s="861">
        <v>14362</v>
      </c>
      <c r="L1015" s="861">
        <v>14222</v>
      </c>
      <c r="M1015" s="861">
        <v>13964</v>
      </c>
      <c r="N1015" s="861">
        <v>13965</v>
      </c>
      <c r="O1015" s="861">
        <v>13932</v>
      </c>
      <c r="P1015" s="861">
        <v>12019</v>
      </c>
      <c r="Q1015" s="861">
        <v>174069</v>
      </c>
    </row>
    <row r="1016" spans="3:17" hidden="1" outlineLevel="1"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837"/>
    </row>
    <row r="1017" spans="3:17" hidden="1" outlineLevel="1"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</row>
    <row r="1018" spans="3:17" hidden="1" outlineLevel="1"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</row>
    <row r="1019" spans="3:17" hidden="1" outlineLevel="1"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837"/>
    </row>
    <row r="1020" spans="3:17" hidden="1" outlineLevel="1"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</row>
    <row r="1021" spans="3:17" hidden="1" outlineLevel="1">
      <c r="D1021" s="26"/>
      <c r="E1021" s="26"/>
      <c r="F1021" s="26"/>
      <c r="G1021" s="26"/>
      <c r="H1021" s="26"/>
      <c r="I1021" s="26"/>
      <c r="J1021" s="26"/>
      <c r="K1021" s="26"/>
      <c r="L1021" s="26"/>
      <c r="M1021" s="26"/>
      <c r="N1021" s="26"/>
      <c r="O1021" s="26"/>
      <c r="P1021" s="837"/>
    </row>
    <row r="1022" spans="3:17" hidden="1" outlineLevel="1">
      <c r="D1022" s="26"/>
      <c r="E1022" s="26"/>
      <c r="F1022" s="26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</row>
    <row r="1023" spans="3:17" hidden="1" outlineLevel="1">
      <c r="D1023" s="26"/>
      <c r="E1023" s="26"/>
      <c r="F1023" s="26"/>
      <c r="G1023" s="26"/>
      <c r="H1023" s="26"/>
      <c r="I1023" s="837"/>
      <c r="J1023" s="837"/>
      <c r="K1023" s="26"/>
      <c r="L1023" s="26"/>
      <c r="M1023" s="837"/>
      <c r="N1023" s="26"/>
      <c r="O1023" s="26"/>
      <c r="P1023" s="837"/>
    </row>
    <row r="1024" spans="3:17" hidden="1" outlineLevel="1">
      <c r="D1024" s="26"/>
      <c r="E1024" s="26"/>
      <c r="F1024" s="26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</row>
    <row r="1025" spans="4:16" hidden="1" outlineLevel="1">
      <c r="D1025" s="26"/>
      <c r="E1025" s="26"/>
      <c r="F1025" s="26"/>
      <c r="G1025" s="26"/>
      <c r="H1025" s="837"/>
      <c r="I1025" s="26"/>
      <c r="J1025" s="837"/>
      <c r="K1025" s="26"/>
      <c r="L1025" s="26"/>
      <c r="M1025" s="26"/>
      <c r="N1025" s="26"/>
      <c r="O1025" s="26"/>
      <c r="P1025" s="837"/>
    </row>
    <row r="1026" spans="4:16" hidden="1" outlineLevel="1">
      <c r="D1026" s="26"/>
      <c r="E1026" s="26"/>
      <c r="F1026" s="26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</row>
    <row r="1027" spans="4:16" hidden="1" outlineLevel="1">
      <c r="D1027" s="26"/>
      <c r="E1027" s="26"/>
      <c r="F1027" s="837"/>
      <c r="G1027" s="837"/>
      <c r="H1027" s="837"/>
      <c r="I1027" s="837"/>
      <c r="J1027" s="837"/>
      <c r="K1027" s="26"/>
      <c r="L1027" s="837"/>
      <c r="M1027" s="837"/>
      <c r="N1027" s="837"/>
      <c r="O1027" s="837"/>
      <c r="P1027" s="837"/>
    </row>
    <row r="1028" spans="4:16" hidden="1" outlineLevel="1">
      <c r="D1028" s="26"/>
      <c r="E1028" s="26"/>
      <c r="F1028" s="26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</row>
    <row r="1029" spans="4:16" hidden="1" outlineLevel="1">
      <c r="D1029" s="26"/>
      <c r="E1029" s="26"/>
      <c r="F1029" s="26"/>
      <c r="G1029" s="26"/>
      <c r="H1029" s="26"/>
      <c r="I1029" s="26"/>
      <c r="J1029" s="26"/>
      <c r="K1029" s="26"/>
      <c r="L1029" s="26"/>
      <c r="M1029" s="26"/>
      <c r="N1029" s="26"/>
      <c r="O1029" s="26"/>
      <c r="P1029" s="837"/>
    </row>
    <row r="1030" spans="4:16" hidden="1" outlineLevel="1">
      <c r="D1030" s="26"/>
      <c r="E1030" s="26"/>
      <c r="F1030" s="26"/>
      <c r="G1030" s="26"/>
      <c r="H1030" s="26"/>
      <c r="I1030" s="26"/>
      <c r="J1030" s="26"/>
      <c r="K1030" s="26"/>
      <c r="L1030" s="26"/>
      <c r="M1030" s="26"/>
      <c r="N1030" s="26"/>
      <c r="O1030" s="26"/>
      <c r="P1030" s="837"/>
    </row>
    <row r="1031" spans="4:16" hidden="1" outlineLevel="1">
      <c r="D1031" s="26"/>
      <c r="E1031" s="26"/>
      <c r="F1031" s="26"/>
      <c r="G1031" s="26"/>
      <c r="H1031" s="26"/>
      <c r="I1031" s="26"/>
      <c r="J1031" s="837"/>
      <c r="K1031" s="26"/>
      <c r="L1031" s="26"/>
      <c r="M1031" s="26"/>
      <c r="N1031" s="26"/>
      <c r="O1031" s="26"/>
      <c r="P1031" s="837"/>
    </row>
    <row r="1032" spans="4:16" hidden="1" outlineLevel="1">
      <c r="D1032" s="26"/>
      <c r="E1032" s="26"/>
      <c r="F1032" s="26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</row>
    <row r="1033" spans="4:16" hidden="1" outlineLevel="1">
      <c r="D1033" s="26"/>
      <c r="E1033" s="837"/>
      <c r="F1033" s="837"/>
      <c r="G1033" s="26"/>
      <c r="H1033" s="837"/>
      <c r="I1033" s="26"/>
      <c r="J1033" s="837"/>
      <c r="K1033" s="26"/>
      <c r="L1033" s="837"/>
      <c r="M1033" s="26"/>
      <c r="N1033" s="837"/>
      <c r="O1033" s="26"/>
      <c r="P1033" s="837"/>
    </row>
    <row r="1034" spans="4:16" hidden="1" outlineLevel="1">
      <c r="D1034" s="26"/>
      <c r="E1034" s="26"/>
      <c r="F1034" s="26"/>
      <c r="G1034" s="26"/>
      <c r="H1034" s="26"/>
      <c r="I1034" s="26"/>
      <c r="J1034" s="26"/>
      <c r="K1034" s="26"/>
      <c r="L1034" s="26"/>
      <c r="M1034" s="26"/>
      <c r="N1034" s="26"/>
      <c r="O1034" s="26"/>
      <c r="P1034" s="837"/>
    </row>
    <row r="1035" spans="4:16" hidden="1" outlineLevel="1">
      <c r="D1035" s="26"/>
      <c r="E1035" s="26"/>
      <c r="F1035" s="26"/>
      <c r="G1035" s="26"/>
      <c r="H1035" s="26"/>
      <c r="I1035" s="26"/>
      <c r="J1035" s="26"/>
      <c r="K1035" s="26"/>
      <c r="L1035" s="26"/>
      <c r="M1035" s="26"/>
      <c r="N1035" s="26"/>
      <c r="O1035" s="26"/>
      <c r="P1035" s="837"/>
    </row>
    <row r="1036" spans="4:16" hidden="1" outlineLevel="1">
      <c r="D1036" s="26"/>
      <c r="E1036" s="26"/>
      <c r="F1036" s="26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</row>
    <row r="1037" spans="4:16" hidden="1" outlineLevel="1">
      <c r="D1037" s="26"/>
      <c r="E1037" s="837"/>
      <c r="F1037" s="837"/>
      <c r="G1037" s="26"/>
      <c r="H1037" s="837"/>
      <c r="I1037" s="26"/>
      <c r="J1037" s="837"/>
      <c r="K1037" s="26"/>
      <c r="L1037" s="837"/>
      <c r="M1037" s="26"/>
      <c r="N1037" s="837"/>
      <c r="O1037" s="26"/>
      <c r="P1037" s="837"/>
    </row>
    <row r="1038" spans="4:16" hidden="1" outlineLevel="1">
      <c r="D1038" s="26"/>
      <c r="E1038" s="26"/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</row>
    <row r="1039" spans="4:16" hidden="1" outlineLevel="1">
      <c r="D1039" s="26"/>
      <c r="E1039" s="26"/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</row>
    <row r="1040" spans="4:16" hidden="1" outlineLevel="1">
      <c r="D1040" s="26"/>
      <c r="E1040" s="837"/>
      <c r="F1040" s="837"/>
      <c r="G1040" s="837"/>
      <c r="H1040" s="837"/>
      <c r="I1040" s="837"/>
      <c r="J1040" s="837"/>
      <c r="K1040" s="837"/>
      <c r="L1040" s="837"/>
      <c r="M1040" s="837"/>
      <c r="N1040" s="837"/>
      <c r="O1040" s="837"/>
      <c r="P1040" s="837"/>
    </row>
    <row r="1041" spans="4:16" hidden="1" outlineLevel="1"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</row>
    <row r="1042" spans="4:16" hidden="1" outlineLevel="1">
      <c r="D1042" s="26"/>
      <c r="E1042" s="837"/>
      <c r="F1042" s="837"/>
      <c r="G1042" s="837"/>
      <c r="H1042" s="837"/>
      <c r="I1042" s="837"/>
      <c r="J1042" s="837"/>
      <c r="K1042" s="837"/>
      <c r="L1042" s="837"/>
      <c r="M1042" s="837"/>
      <c r="N1042" s="837"/>
      <c r="O1042" s="837"/>
      <c r="P1042" s="837"/>
    </row>
    <row r="1043" spans="4:16" hidden="1" outlineLevel="1"/>
    <row r="1044" spans="4:16" hidden="1" outlineLevel="1"/>
    <row r="1045" spans="4:16" hidden="1" outlineLevel="1"/>
    <row r="1046" spans="4:16" hidden="1" outlineLevel="1"/>
    <row r="1047" spans="4:16" hidden="1" outlineLevel="1"/>
    <row r="1048" spans="4:16" hidden="1" outlineLevel="1"/>
    <row r="1049" spans="4:16" hidden="1" outlineLevel="1"/>
    <row r="1050" spans="4:16" hidden="1" outlineLevel="1"/>
    <row r="1051" spans="4:16" hidden="1" outlineLevel="1"/>
    <row r="1052" spans="4:16" hidden="1" outlineLevel="1"/>
    <row r="1053" spans="4:16" hidden="1" outlineLevel="1"/>
    <row r="1054" spans="4:16" hidden="1" outlineLevel="1"/>
    <row r="1055" spans="4:16" hidden="1" outlineLevel="1"/>
    <row r="1056" spans="4:16" hidden="1" outlineLevel="1"/>
    <row r="1057" hidden="1" outlineLevel="1"/>
    <row r="1058" hidden="1" outlineLevel="1"/>
    <row r="1059" hidden="1" outlineLevel="1"/>
    <row r="1060" hidden="1" outlineLevel="1"/>
    <row r="1061" hidden="1" outlineLevel="1"/>
    <row r="1062" hidden="1" outlineLevel="1"/>
    <row r="1063" hidden="1" outlineLevel="1"/>
    <row r="1064" hidden="1" outlineLevel="1"/>
    <row r="1065" hidden="1" outlineLevel="1"/>
    <row r="1066" hidden="1" outlineLevel="1"/>
    <row r="1067" hidden="1" outlineLevel="1"/>
    <row r="1068" hidden="1" outlineLevel="1"/>
    <row r="1069" hidden="1" outlineLevel="1"/>
    <row r="1070" hidden="1" outlineLevel="1"/>
    <row r="1071" hidden="1" outlineLevel="1"/>
    <row r="1072" hidden="1" outlineLevel="1"/>
    <row r="1073" hidden="1" outlineLevel="1"/>
    <row r="1074" hidden="1" outlineLevel="1"/>
    <row r="1075" hidden="1" outlineLevel="1"/>
    <row r="1076" hidden="1" outlineLevel="1"/>
    <row r="1077" hidden="1" outlineLevel="1"/>
    <row r="1078" hidden="1" outlineLevel="1"/>
    <row r="1079" hidden="1" outlineLevel="1"/>
    <row r="1080" hidden="1" outlineLevel="1"/>
    <row r="1081" hidden="1" outlineLevel="1"/>
    <row r="1082" hidden="1" outlineLevel="1"/>
    <row r="1083" hidden="1" outlineLevel="1"/>
    <row r="1084" hidden="1" outlineLevel="1"/>
    <row r="1085" hidden="1" outlineLevel="1"/>
    <row r="1086" hidden="1" outlineLevel="1"/>
    <row r="1087" hidden="1" outlineLevel="1"/>
    <row r="1088" collapsed="1"/>
    <row r="1089" spans="2:16" ht="18">
      <c r="B1089" s="836" t="s">
        <v>713</v>
      </c>
    </row>
    <row r="1090" spans="2:16">
      <c r="C1090" s="333" t="s">
        <v>915</v>
      </c>
    </row>
    <row r="1091" spans="2:16" ht="27" customHeight="1">
      <c r="C1091" s="952" t="s">
        <v>913</v>
      </c>
      <c r="D1091" s="952" t="s">
        <v>714</v>
      </c>
      <c r="E1091" s="952" t="s">
        <v>715</v>
      </c>
      <c r="F1091" s="952" t="s">
        <v>716</v>
      </c>
      <c r="G1091" s="953" t="s">
        <v>394</v>
      </c>
      <c r="H1091" s="953" t="s">
        <v>717</v>
      </c>
      <c r="I1091" s="953" t="s">
        <v>718</v>
      </c>
      <c r="J1091" s="953" t="s">
        <v>719</v>
      </c>
      <c r="K1091" s="954" t="s">
        <v>902</v>
      </c>
      <c r="L1091" s="954" t="s">
        <v>903</v>
      </c>
      <c r="M1091" s="954" t="s">
        <v>904</v>
      </c>
      <c r="N1091" s="954" t="s">
        <v>909</v>
      </c>
      <c r="O1091" s="954" t="s">
        <v>914</v>
      </c>
      <c r="P1091" s="954" t="s">
        <v>911</v>
      </c>
    </row>
    <row r="1092" spans="2:16">
      <c r="B1092" s="4">
        <v>1</v>
      </c>
      <c r="C1092" s="26">
        <v>1</v>
      </c>
      <c r="D1092" s="26" t="s">
        <v>725</v>
      </c>
      <c r="E1092" s="26" t="s">
        <v>725</v>
      </c>
      <c r="F1092" s="26"/>
      <c r="G1092" s="26">
        <v>1</v>
      </c>
      <c r="H1092" s="26" t="s">
        <v>774</v>
      </c>
      <c r="I1092" s="26" t="s">
        <v>775</v>
      </c>
      <c r="J1092" s="26" t="s">
        <v>723</v>
      </c>
      <c r="K1092" s="950" t="s">
        <v>194</v>
      </c>
      <c r="L1092" s="950" t="s">
        <v>194</v>
      </c>
      <c r="M1092" s="951" t="s">
        <v>908</v>
      </c>
      <c r="N1092" s="951">
        <v>1285</v>
      </c>
      <c r="O1092" s="951">
        <v>2150</v>
      </c>
      <c r="P1092" s="951"/>
    </row>
    <row r="1093" spans="2:16">
      <c r="B1093" s="4">
        <f>B1092+1</f>
        <v>2</v>
      </c>
      <c r="C1093" s="26">
        <v>2</v>
      </c>
      <c r="D1093" s="26"/>
      <c r="E1093" s="26"/>
      <c r="F1093" s="26"/>
      <c r="G1093" s="26"/>
      <c r="H1093" s="26"/>
      <c r="I1093" s="26"/>
      <c r="J1093" s="26"/>
      <c r="K1093" s="950" t="s">
        <v>239</v>
      </c>
      <c r="L1093" s="950" t="s">
        <v>194</v>
      </c>
      <c r="M1093" s="951" t="s">
        <v>905</v>
      </c>
      <c r="N1093" s="951"/>
      <c r="O1093" s="951">
        <v>2700</v>
      </c>
      <c r="P1093" s="951"/>
    </row>
    <row r="1094" spans="2:16">
      <c r="B1094" s="4">
        <f t="shared" ref="B1094:B1124" si="1006">B1093+1</f>
        <v>3</v>
      </c>
      <c r="C1094" s="26">
        <v>3</v>
      </c>
      <c r="D1094" s="26" t="s">
        <v>725</v>
      </c>
      <c r="E1094" s="26" t="s">
        <v>725</v>
      </c>
      <c r="F1094" s="26"/>
      <c r="G1094" s="26">
        <v>1</v>
      </c>
      <c r="H1094" s="26" t="s">
        <v>735</v>
      </c>
      <c r="I1094" s="26" t="s">
        <v>776</v>
      </c>
      <c r="J1094" s="26" t="s">
        <v>723</v>
      </c>
      <c r="K1094" s="950" t="s">
        <v>194</v>
      </c>
      <c r="L1094" s="950" t="s">
        <v>194</v>
      </c>
      <c r="M1094" s="951" t="s">
        <v>223</v>
      </c>
      <c r="N1094" s="951">
        <v>1265</v>
      </c>
      <c r="O1094" s="951">
        <v>1750</v>
      </c>
      <c r="P1094" s="951"/>
    </row>
    <row r="1095" spans="2:16">
      <c r="B1095" s="4">
        <f t="shared" si="1006"/>
        <v>4</v>
      </c>
      <c r="C1095" s="26">
        <v>4</v>
      </c>
      <c r="D1095" s="26"/>
      <c r="E1095" s="26"/>
      <c r="F1095" s="26"/>
      <c r="G1095" s="26"/>
      <c r="H1095" s="26"/>
      <c r="I1095" s="26"/>
      <c r="J1095" s="26"/>
      <c r="K1095" s="950" t="s">
        <v>239</v>
      </c>
      <c r="L1095" s="950" t="s">
        <v>194</v>
      </c>
      <c r="M1095" s="951" t="s">
        <v>908</v>
      </c>
      <c r="N1095" s="951"/>
      <c r="O1095" s="951">
        <v>2150</v>
      </c>
      <c r="P1095" s="951"/>
    </row>
    <row r="1096" spans="2:16">
      <c r="B1096" s="4">
        <f t="shared" si="1006"/>
        <v>5</v>
      </c>
      <c r="C1096" s="26">
        <v>5</v>
      </c>
      <c r="D1096" s="26" t="s">
        <v>725</v>
      </c>
      <c r="E1096" s="26" t="s">
        <v>725</v>
      </c>
      <c r="F1096" s="26"/>
      <c r="G1096" s="26">
        <v>1</v>
      </c>
      <c r="H1096" s="26" t="s">
        <v>777</v>
      </c>
      <c r="I1096" s="26" t="s">
        <v>778</v>
      </c>
      <c r="J1096" s="26" t="s">
        <v>723</v>
      </c>
      <c r="K1096" s="950" t="s">
        <v>194</v>
      </c>
      <c r="L1096" s="950" t="s">
        <v>194</v>
      </c>
      <c r="M1096" s="951" t="s">
        <v>223</v>
      </c>
      <c r="N1096" s="951">
        <v>1224</v>
      </c>
      <c r="O1096" s="951">
        <v>1750</v>
      </c>
      <c r="P1096" s="951"/>
    </row>
    <row r="1097" spans="2:16">
      <c r="B1097" s="4">
        <f t="shared" si="1006"/>
        <v>6</v>
      </c>
      <c r="C1097" s="26">
        <v>6</v>
      </c>
      <c r="D1097" s="26" t="s">
        <v>725</v>
      </c>
      <c r="E1097" s="26" t="s">
        <v>725</v>
      </c>
      <c r="F1097" s="26"/>
      <c r="G1097" s="26">
        <v>2</v>
      </c>
      <c r="H1097" s="26" t="s">
        <v>779</v>
      </c>
      <c r="I1097" s="26" t="s">
        <v>780</v>
      </c>
      <c r="J1097" s="26" t="s">
        <v>723</v>
      </c>
      <c r="K1097" s="950" t="s">
        <v>194</v>
      </c>
      <c r="L1097" s="950" t="s">
        <v>194</v>
      </c>
      <c r="M1097" s="951" t="s">
        <v>912</v>
      </c>
      <c r="N1097" s="951">
        <v>1808</v>
      </c>
      <c r="O1097" s="951">
        <v>2800</v>
      </c>
      <c r="P1097" s="951"/>
    </row>
    <row r="1098" spans="2:16">
      <c r="B1098" s="4">
        <f t="shared" si="1006"/>
        <v>7</v>
      </c>
      <c r="C1098" s="26">
        <v>7</v>
      </c>
      <c r="D1098" s="26"/>
      <c r="E1098" s="26"/>
      <c r="F1098" s="26"/>
      <c r="G1098" s="26"/>
      <c r="H1098" s="946"/>
      <c r="I1098" s="26"/>
      <c r="J1098" s="26"/>
      <c r="K1098" s="950" t="s">
        <v>239</v>
      </c>
      <c r="L1098" s="950" t="s">
        <v>194</v>
      </c>
      <c r="M1098" s="951" t="s">
        <v>905</v>
      </c>
      <c r="N1098" s="951"/>
      <c r="O1098" s="951">
        <v>2700</v>
      </c>
      <c r="P1098" s="951"/>
    </row>
    <row r="1099" spans="2:16">
      <c r="B1099" s="4">
        <f t="shared" si="1006"/>
        <v>8</v>
      </c>
      <c r="C1099" s="26">
        <v>8</v>
      </c>
      <c r="D1099" s="26" t="s">
        <v>725</v>
      </c>
      <c r="E1099" s="26" t="s">
        <v>725</v>
      </c>
      <c r="F1099" s="26"/>
      <c r="G1099" s="26">
        <v>2</v>
      </c>
      <c r="H1099" s="26" t="s">
        <v>781</v>
      </c>
      <c r="I1099" s="26" t="s">
        <v>782</v>
      </c>
      <c r="J1099" s="26" t="s">
        <v>723</v>
      </c>
      <c r="K1099" s="950" t="s">
        <v>194</v>
      </c>
      <c r="L1099" s="950" t="s">
        <v>194</v>
      </c>
      <c r="M1099" s="951" t="s">
        <v>905</v>
      </c>
      <c r="N1099" s="951">
        <v>1749</v>
      </c>
      <c r="O1099" s="951">
        <v>2700</v>
      </c>
      <c r="P1099" s="951"/>
    </row>
    <row r="1100" spans="2:16">
      <c r="B1100" s="4">
        <f t="shared" si="1006"/>
        <v>9</v>
      </c>
      <c r="C1100" s="26">
        <v>9</v>
      </c>
      <c r="D1100" s="26" t="s">
        <v>725</v>
      </c>
      <c r="E1100" s="26" t="s">
        <v>725</v>
      </c>
      <c r="F1100" s="26"/>
      <c r="G1100" s="26">
        <v>1</v>
      </c>
      <c r="H1100" s="26" t="s">
        <v>783</v>
      </c>
      <c r="I1100" s="26" t="s">
        <v>784</v>
      </c>
      <c r="J1100" s="26" t="s">
        <v>723</v>
      </c>
      <c r="K1100" s="950" t="s">
        <v>194</v>
      </c>
      <c r="L1100" s="950" t="s">
        <v>194</v>
      </c>
      <c r="M1100" s="951" t="s">
        <v>908</v>
      </c>
      <c r="N1100" s="951">
        <v>1309</v>
      </c>
      <c r="O1100" s="951">
        <v>2150</v>
      </c>
      <c r="P1100" s="951"/>
    </row>
    <row r="1101" spans="2:16">
      <c r="B1101" s="4">
        <f t="shared" si="1006"/>
        <v>10</v>
      </c>
      <c r="C1101" s="26">
        <v>10</v>
      </c>
      <c r="D1101" s="26" t="s">
        <v>725</v>
      </c>
      <c r="E1101" s="26" t="s">
        <v>725</v>
      </c>
      <c r="F1101" s="26"/>
      <c r="G1101" s="26">
        <v>1</v>
      </c>
      <c r="H1101" s="26" t="s">
        <v>785</v>
      </c>
      <c r="I1101" s="26" t="s">
        <v>786</v>
      </c>
      <c r="J1101" s="26" t="s">
        <v>723</v>
      </c>
      <c r="K1101" s="950" t="s">
        <v>194</v>
      </c>
      <c r="L1101" s="950" t="s">
        <v>194</v>
      </c>
      <c r="M1101" s="951" t="s">
        <v>908</v>
      </c>
      <c r="N1101" s="951">
        <v>1028</v>
      </c>
      <c r="O1101" s="951">
        <v>2150</v>
      </c>
      <c r="P1101" s="951"/>
    </row>
    <row r="1102" spans="2:16">
      <c r="B1102" s="4">
        <f t="shared" si="1006"/>
        <v>11</v>
      </c>
      <c r="C1102" s="26">
        <v>11</v>
      </c>
      <c r="D1102" s="26" t="s">
        <v>725</v>
      </c>
      <c r="E1102" s="26" t="s">
        <v>725</v>
      </c>
      <c r="F1102" s="26"/>
      <c r="G1102" s="26">
        <v>1</v>
      </c>
      <c r="H1102" s="26" t="s">
        <v>787</v>
      </c>
      <c r="I1102" s="26" t="s">
        <v>788</v>
      </c>
      <c r="J1102" s="26" t="s">
        <v>723</v>
      </c>
      <c r="K1102" s="950" t="s">
        <v>194</v>
      </c>
      <c r="L1102" s="950" t="s">
        <v>194</v>
      </c>
      <c r="M1102" s="951" t="s">
        <v>223</v>
      </c>
      <c r="N1102" s="951">
        <v>1168</v>
      </c>
      <c r="O1102" s="951">
        <v>1750</v>
      </c>
      <c r="P1102" s="951"/>
    </row>
    <row r="1103" spans="2:16">
      <c r="B1103" s="4">
        <f t="shared" si="1006"/>
        <v>12</v>
      </c>
      <c r="C1103" s="26">
        <v>12</v>
      </c>
      <c r="D1103" s="26"/>
      <c r="E1103" s="26"/>
      <c r="F1103" s="26"/>
      <c r="G1103" s="26"/>
      <c r="H1103" s="26"/>
      <c r="I1103" s="26"/>
      <c r="J1103" s="26"/>
      <c r="K1103" s="950" t="s">
        <v>239</v>
      </c>
      <c r="L1103" s="950" t="s">
        <v>194</v>
      </c>
      <c r="M1103" s="951" t="s">
        <v>912</v>
      </c>
      <c r="N1103" s="951"/>
      <c r="O1103" s="951">
        <v>2800</v>
      </c>
      <c r="P1103" s="951"/>
    </row>
    <row r="1104" spans="2:16">
      <c r="B1104" s="4">
        <f t="shared" si="1006"/>
        <v>13</v>
      </c>
      <c r="C1104" s="26">
        <v>13</v>
      </c>
      <c r="D1104" s="26"/>
      <c r="E1104" s="26"/>
      <c r="F1104" s="26"/>
      <c r="G1104" s="26"/>
      <c r="H1104" s="26"/>
      <c r="I1104" s="26"/>
      <c r="J1104" s="26"/>
      <c r="K1104" s="950" t="s">
        <v>239</v>
      </c>
      <c r="L1104" s="950" t="s">
        <v>194</v>
      </c>
      <c r="M1104" s="951" t="s">
        <v>905</v>
      </c>
      <c r="N1104" s="951"/>
      <c r="O1104" s="951">
        <v>2700</v>
      </c>
      <c r="P1104" s="951"/>
    </row>
    <row r="1105" spans="2:16">
      <c r="B1105" s="4">
        <f t="shared" si="1006"/>
        <v>14</v>
      </c>
      <c r="C1105" s="948">
        <v>14</v>
      </c>
      <c r="D1105" s="948" t="s">
        <v>725</v>
      </c>
      <c r="E1105" s="948" t="s">
        <v>725</v>
      </c>
      <c r="F1105" s="948"/>
      <c r="G1105" s="948">
        <v>4</v>
      </c>
      <c r="H1105" s="948" t="s">
        <v>789</v>
      </c>
      <c r="I1105" s="948" t="s">
        <v>790</v>
      </c>
      <c r="J1105" s="948" t="s">
        <v>723</v>
      </c>
      <c r="K1105" s="950" t="s">
        <v>194</v>
      </c>
      <c r="L1105" s="950" t="s">
        <v>194</v>
      </c>
      <c r="M1105" s="951" t="s">
        <v>223</v>
      </c>
      <c r="N1105" s="951">
        <v>1945</v>
      </c>
      <c r="O1105" s="951">
        <v>1750</v>
      </c>
      <c r="P1105" s="951"/>
    </row>
    <row r="1106" spans="2:16">
      <c r="B1106" s="4">
        <f t="shared" si="1006"/>
        <v>15</v>
      </c>
      <c r="C1106" s="1082">
        <v>15</v>
      </c>
      <c r="D1106" s="1082" t="s">
        <v>725</v>
      </c>
      <c r="E1106" s="1082" t="s">
        <v>725</v>
      </c>
      <c r="F1106" s="1082"/>
      <c r="G1106" s="1082">
        <v>1</v>
      </c>
      <c r="H1106" s="1082" t="s">
        <v>791</v>
      </c>
      <c r="I1106" s="1082" t="s">
        <v>792</v>
      </c>
      <c r="J1106" s="1082" t="s">
        <v>723</v>
      </c>
      <c r="K1106" s="1083" t="s">
        <v>194</v>
      </c>
      <c r="L1106" s="1083" t="s">
        <v>194</v>
      </c>
      <c r="M1106" s="1084" t="s">
        <v>223</v>
      </c>
      <c r="N1106" s="1084">
        <v>1000</v>
      </c>
      <c r="O1106" s="1084">
        <v>1750</v>
      </c>
      <c r="P1106" s="951"/>
    </row>
    <row r="1107" spans="2:16">
      <c r="B1107" s="4">
        <f t="shared" si="1006"/>
        <v>16</v>
      </c>
      <c r="C1107" s="949"/>
      <c r="D1107" s="949"/>
      <c r="E1107" s="949"/>
      <c r="F1107" s="949"/>
      <c r="G1107" s="949"/>
      <c r="H1107" s="949"/>
      <c r="I1107" s="949"/>
      <c r="J1107" s="949"/>
      <c r="K1107" s="950"/>
      <c r="L1107" s="950"/>
      <c r="M1107" s="951"/>
      <c r="N1107" s="951"/>
      <c r="O1107" s="951"/>
      <c r="P1107" s="951"/>
    </row>
    <row r="1108" spans="2:16">
      <c r="B1108" s="4">
        <f t="shared" si="1006"/>
        <v>17</v>
      </c>
      <c r="C1108" s="949"/>
      <c r="D1108" s="949"/>
      <c r="E1108" s="949"/>
      <c r="F1108" s="949"/>
      <c r="G1108" s="949"/>
      <c r="H1108" s="949"/>
      <c r="I1108" s="949"/>
      <c r="J1108" s="949"/>
      <c r="K1108" s="950"/>
      <c r="L1108" s="950"/>
      <c r="M1108" s="951"/>
      <c r="N1108" s="951"/>
      <c r="O1108" s="951"/>
      <c r="P1108" s="951"/>
    </row>
    <row r="1109" spans="2:16">
      <c r="B1109" s="4">
        <f t="shared" si="1006"/>
        <v>18</v>
      </c>
      <c r="C1109" s="949"/>
      <c r="D1109" s="949"/>
      <c r="E1109" s="949"/>
      <c r="F1109" s="949"/>
      <c r="G1109" s="949"/>
      <c r="H1109" s="949"/>
      <c r="I1109" s="949"/>
      <c r="J1109" s="949"/>
      <c r="K1109" s="950"/>
      <c r="L1109" s="950"/>
      <c r="M1109" s="951"/>
      <c r="N1109" s="951"/>
      <c r="O1109" s="951"/>
      <c r="P1109" s="951"/>
    </row>
    <row r="1110" spans="2:16">
      <c r="B1110" s="4">
        <f t="shared" si="1006"/>
        <v>19</v>
      </c>
      <c r="C1110" s="949"/>
      <c r="D1110" s="949"/>
      <c r="E1110" s="949"/>
      <c r="F1110" s="949"/>
      <c r="G1110" s="949"/>
      <c r="H1110" s="949"/>
      <c r="I1110" s="949"/>
      <c r="J1110" s="949"/>
      <c r="K1110" s="950"/>
      <c r="L1110" s="950"/>
      <c r="M1110" s="951"/>
      <c r="N1110" s="951"/>
      <c r="O1110" s="951"/>
      <c r="P1110" s="951"/>
    </row>
    <row r="1111" spans="2:16">
      <c r="B1111" s="4">
        <f t="shared" si="1006"/>
        <v>20</v>
      </c>
      <c r="C1111" s="949"/>
      <c r="D1111" s="949"/>
      <c r="E1111" s="949"/>
      <c r="F1111" s="949"/>
      <c r="G1111" s="949"/>
      <c r="H1111" s="949"/>
      <c r="I1111" s="949"/>
      <c r="J1111" s="949"/>
      <c r="K1111" s="950"/>
      <c r="L1111" s="950"/>
      <c r="M1111" s="951"/>
      <c r="N1111" s="951"/>
      <c r="O1111" s="951"/>
      <c r="P1111" s="951"/>
    </row>
    <row r="1112" spans="2:16">
      <c r="B1112" s="4">
        <f t="shared" si="1006"/>
        <v>21</v>
      </c>
      <c r="C1112" s="26"/>
      <c r="D1112" s="26"/>
      <c r="E1112" s="26"/>
      <c r="F1112" s="26"/>
      <c r="G1112" s="26"/>
      <c r="H1112" s="26"/>
      <c r="I1112" s="26"/>
      <c r="J1112" s="26"/>
      <c r="K1112" s="950"/>
      <c r="L1112" s="950"/>
      <c r="M1112" s="951"/>
      <c r="N1112" s="951"/>
      <c r="O1112" s="951"/>
      <c r="P1112" s="951"/>
    </row>
    <row r="1113" spans="2:16">
      <c r="B1113" s="4">
        <f t="shared" si="1006"/>
        <v>22</v>
      </c>
      <c r="C1113" s="26"/>
      <c r="D1113" s="26"/>
      <c r="E1113" s="26"/>
      <c r="F1113" s="26"/>
      <c r="G1113" s="26"/>
      <c r="H1113" s="26"/>
      <c r="I1113" s="26"/>
      <c r="J1113" s="26"/>
      <c r="K1113" s="950"/>
      <c r="L1113" s="950"/>
      <c r="M1113" s="951"/>
      <c r="N1113" s="951"/>
      <c r="O1113" s="951"/>
      <c r="P1113" s="951"/>
    </row>
    <row r="1114" spans="2:16">
      <c r="B1114" s="4">
        <f t="shared" si="1006"/>
        <v>23</v>
      </c>
      <c r="C1114" s="26"/>
      <c r="D1114" s="26"/>
      <c r="E1114" s="26"/>
      <c r="F1114" s="26"/>
      <c r="G1114" s="26"/>
      <c r="H1114" s="26"/>
      <c r="I1114" s="26"/>
      <c r="J1114" s="26"/>
      <c r="K1114" s="950"/>
      <c r="L1114" s="950"/>
      <c r="M1114" s="951"/>
      <c r="N1114" s="951"/>
      <c r="O1114" s="951"/>
      <c r="P1114" s="951"/>
    </row>
    <row r="1115" spans="2:16">
      <c r="B1115" s="4">
        <f t="shared" si="1006"/>
        <v>24</v>
      </c>
      <c r="C1115" s="26"/>
      <c r="D1115" s="26"/>
      <c r="E1115" s="26"/>
      <c r="F1115" s="26"/>
      <c r="G1115" s="26"/>
      <c r="H1115" s="26"/>
      <c r="I1115" s="26"/>
      <c r="J1115" s="26"/>
      <c r="K1115" s="950"/>
      <c r="L1115" s="950"/>
      <c r="M1115" s="951"/>
      <c r="N1115" s="951"/>
      <c r="O1115" s="951"/>
      <c r="P1115" s="951"/>
    </row>
    <row r="1116" spans="2:16">
      <c r="B1116" s="4">
        <f t="shared" si="1006"/>
        <v>25</v>
      </c>
      <c r="C1116" s="26"/>
      <c r="D1116" s="26"/>
      <c r="E1116" s="26"/>
      <c r="F1116" s="26"/>
      <c r="G1116" s="26"/>
      <c r="H1116" s="26"/>
      <c r="I1116" s="26"/>
      <c r="J1116" s="26"/>
      <c r="K1116" s="950"/>
      <c r="L1116" s="950"/>
      <c r="M1116" s="951"/>
      <c r="N1116" s="951"/>
      <c r="O1116" s="951"/>
      <c r="P1116" s="951"/>
    </row>
    <row r="1117" spans="2:16">
      <c r="B1117" s="4">
        <f t="shared" si="1006"/>
        <v>26</v>
      </c>
      <c r="C1117" s="26"/>
      <c r="D1117" s="26"/>
      <c r="E1117" s="26"/>
      <c r="F1117" s="26"/>
      <c r="G1117" s="26"/>
      <c r="H1117" s="26"/>
      <c r="I1117" s="26"/>
      <c r="J1117" s="26"/>
      <c r="K1117" s="950"/>
      <c r="L1117" s="950"/>
      <c r="M1117" s="951"/>
      <c r="N1117" s="951"/>
      <c r="O1117" s="951"/>
      <c r="P1117" s="951"/>
    </row>
    <row r="1118" spans="2:16">
      <c r="B1118" s="4">
        <f t="shared" si="1006"/>
        <v>27</v>
      </c>
      <c r="C1118" s="26"/>
      <c r="D1118" s="26"/>
      <c r="E1118" s="26"/>
      <c r="F1118" s="26"/>
      <c r="G1118" s="26"/>
      <c r="H1118" s="26"/>
      <c r="I1118" s="26"/>
      <c r="J1118" s="26"/>
      <c r="K1118" s="950"/>
      <c r="L1118" s="950"/>
      <c r="M1118" s="951"/>
      <c r="N1118" s="951"/>
      <c r="O1118" s="951"/>
      <c r="P1118" s="951"/>
    </row>
    <row r="1119" spans="2:16">
      <c r="B1119" s="4">
        <f t="shared" si="1006"/>
        <v>28</v>
      </c>
      <c r="C1119" s="26"/>
      <c r="D1119" s="26"/>
      <c r="E1119" s="26"/>
      <c r="F1119" s="26"/>
      <c r="G1119" s="26"/>
      <c r="H1119" s="26"/>
      <c r="I1119" s="26"/>
      <c r="J1119" s="26"/>
      <c r="K1119" s="950"/>
      <c r="L1119" s="950"/>
      <c r="M1119" s="951"/>
      <c r="N1119" s="951"/>
      <c r="O1119" s="951"/>
      <c r="P1119" s="951"/>
    </row>
    <row r="1120" spans="2:16">
      <c r="B1120" s="4">
        <f t="shared" si="1006"/>
        <v>29</v>
      </c>
      <c r="C1120" s="26"/>
      <c r="D1120" s="26"/>
      <c r="E1120" s="26"/>
      <c r="F1120" s="26"/>
      <c r="G1120" s="26"/>
      <c r="H1120" s="26"/>
      <c r="I1120" s="26"/>
      <c r="J1120" s="26"/>
      <c r="K1120" s="950"/>
      <c r="L1120" s="950"/>
      <c r="M1120" s="951"/>
      <c r="N1120" s="951"/>
      <c r="O1120" s="951"/>
      <c r="P1120" s="951"/>
    </row>
    <row r="1121" spans="2:16">
      <c r="B1121" s="4">
        <f t="shared" si="1006"/>
        <v>30</v>
      </c>
      <c r="C1121" s="26"/>
      <c r="D1121" s="26"/>
      <c r="E1121" s="26"/>
      <c r="F1121" s="26"/>
      <c r="G1121" s="26"/>
      <c r="H1121" s="26"/>
      <c r="I1121" s="26"/>
      <c r="J1121" s="26"/>
      <c r="K1121" s="950"/>
      <c r="L1121" s="950"/>
      <c r="M1121" s="951"/>
      <c r="N1121" s="951"/>
      <c r="O1121" s="951"/>
      <c r="P1121" s="951"/>
    </row>
    <row r="1122" spans="2:16">
      <c r="B1122" s="4">
        <f t="shared" si="1006"/>
        <v>31</v>
      </c>
      <c r="K1122" s="951"/>
      <c r="L1122" s="951"/>
      <c r="M1122" s="951"/>
      <c r="N1122" s="951"/>
      <c r="O1122" s="951"/>
      <c r="P1122" s="951"/>
    </row>
    <row r="1123" spans="2:16">
      <c r="B1123" s="4">
        <f t="shared" si="1006"/>
        <v>32</v>
      </c>
      <c r="G1123" s="5"/>
      <c r="H1123" s="5"/>
      <c r="K1123" s="951"/>
      <c r="L1123" s="951"/>
      <c r="M1123" s="951"/>
      <c r="N1123" s="951"/>
      <c r="O1123" s="951"/>
      <c r="P1123" s="951"/>
    </row>
    <row r="1124" spans="2:16">
      <c r="B1124" s="4">
        <f t="shared" si="1006"/>
        <v>33</v>
      </c>
      <c r="G1124" s="5"/>
      <c r="H1124" s="5"/>
      <c r="K1124" s="951"/>
      <c r="L1124" s="951"/>
      <c r="M1124" s="951"/>
      <c r="N1124" s="951"/>
      <c r="O1124" s="951"/>
      <c r="P1124" s="951"/>
    </row>
    <row r="1125" spans="2:16">
      <c r="I1125" s="4"/>
    </row>
    <row r="1126" spans="2:16">
      <c r="I1126" s="4"/>
    </row>
    <row r="1127" spans="2:16">
      <c r="I1127" s="4"/>
    </row>
  </sheetData>
  <mergeCells count="38">
    <mergeCell ref="C1012:D1012"/>
    <mergeCell ref="C1013:D1013"/>
    <mergeCell ref="C1014:Q1014"/>
    <mergeCell ref="C1015:D1015"/>
    <mergeCell ref="C1006:Q1006"/>
    <mergeCell ref="C1007:D1007"/>
    <mergeCell ref="C1008:D1008"/>
    <mergeCell ref="C1009:D1009"/>
    <mergeCell ref="C1011:D1011"/>
    <mergeCell ref="C1001:D1001"/>
    <mergeCell ref="C1002:D1002"/>
    <mergeCell ref="C1003:D1003"/>
    <mergeCell ref="C1004:D1004"/>
    <mergeCell ref="C1005:D1005"/>
    <mergeCell ref="C996:D996"/>
    <mergeCell ref="C997:D997"/>
    <mergeCell ref="C998:D998"/>
    <mergeCell ref="C999:D999"/>
    <mergeCell ref="C1000:D1000"/>
    <mergeCell ref="C991:D991"/>
    <mergeCell ref="C992:D992"/>
    <mergeCell ref="C993:Q993"/>
    <mergeCell ref="C994:D994"/>
    <mergeCell ref="C995:D995"/>
    <mergeCell ref="C986:D986"/>
    <mergeCell ref="C987:Q987"/>
    <mergeCell ref="C988:Q988"/>
    <mergeCell ref="C989:D989"/>
    <mergeCell ref="C990:D990"/>
    <mergeCell ref="D250:J250"/>
    <mergeCell ref="D253:J253"/>
    <mergeCell ref="D78:E78"/>
    <mergeCell ref="D84:E84"/>
    <mergeCell ref="D46:E46"/>
    <mergeCell ref="D53:E53"/>
    <mergeCell ref="D59:E59"/>
    <mergeCell ref="D74:E74"/>
    <mergeCell ref="D247:J247"/>
  </mergeCells>
  <printOptions horizontalCentered="1"/>
  <pageMargins left="0.2" right="0.2" top="0.75" bottom="0.75" header="0.3" footer="0.3"/>
  <pageSetup scale="10" orientation="portrait" r:id="rId1"/>
  <headerFooter>
    <oddFooter>&amp;L&amp;D&amp;CBear Capital Partners, Inc.&amp;R&amp;F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8091-7E9A-48FE-B6E0-1E0E7FCF3D6B}">
  <sheetPr>
    <tabColor theme="7"/>
    <pageSetUpPr fitToPage="1"/>
  </sheetPr>
  <dimension ref="A2:DT1127"/>
  <sheetViews>
    <sheetView showGridLines="0" topLeftCell="A122" zoomScale="93" zoomScaleNormal="93" workbookViewId="0">
      <selection activeCell="L137" sqref="L137"/>
    </sheetView>
  </sheetViews>
  <sheetFormatPr defaultColWidth="8.77734375" defaultRowHeight="14.4" outlineLevelRow="1"/>
  <cols>
    <col min="1" max="1" width="8.77734375" style="4"/>
    <col min="2" max="2" width="15.21875" style="4" customWidth="1"/>
    <col min="3" max="3" width="28.5546875" style="4" customWidth="1"/>
    <col min="4" max="4" width="23.44140625" style="4" customWidth="1"/>
    <col min="5" max="5" width="22.44140625" style="4" customWidth="1"/>
    <col min="6" max="6" width="18" style="4" customWidth="1"/>
    <col min="7" max="7" width="17.77734375" style="4" customWidth="1"/>
    <col min="8" max="8" width="14.77734375" style="4" customWidth="1"/>
    <col min="9" max="13" width="15.77734375" style="5" customWidth="1"/>
    <col min="14" max="16" width="20.77734375" style="4" customWidth="1"/>
    <col min="17" max="17" width="16.21875" style="4" customWidth="1"/>
    <col min="18" max="28" width="15.21875" style="4" customWidth="1"/>
    <col min="29" max="29" width="12.77734375" style="4" bestFit="1" customWidth="1"/>
    <col min="30" max="30" width="14.21875" style="4" customWidth="1"/>
    <col min="31" max="51" width="12.77734375" style="4" bestFit="1" customWidth="1"/>
    <col min="52" max="52" width="14.21875" style="4" bestFit="1" customWidth="1"/>
    <col min="53" max="63" width="12.77734375" style="4" bestFit="1" customWidth="1"/>
    <col min="64" max="64" width="14.5546875" style="4" customWidth="1"/>
    <col min="65" max="77" width="12.77734375" style="4" bestFit="1" customWidth="1"/>
    <col min="78" max="124" width="9.44140625" style="4" bestFit="1" customWidth="1"/>
    <col min="125" max="16384" width="8.77734375" style="4"/>
  </cols>
  <sheetData>
    <row r="2" spans="2:16" ht="21">
      <c r="B2" s="464" t="str">
        <f ca="1">MID(CELL("filename",A1),FIND("]",CELL("filename",A1))+1,255)</f>
        <v>Bundy</v>
      </c>
      <c r="M2" s="37"/>
      <c r="N2" s="37"/>
      <c r="O2" s="37"/>
      <c r="P2" s="37"/>
    </row>
    <row r="3" spans="2:16" ht="18">
      <c r="B3" s="22" t="s">
        <v>298</v>
      </c>
      <c r="M3" s="37"/>
      <c r="N3" s="37"/>
      <c r="O3" s="37"/>
      <c r="P3" s="37"/>
    </row>
    <row r="4" spans="2:16" ht="15.6" outlineLevel="1">
      <c r="M4" s="37"/>
      <c r="N4" s="37"/>
      <c r="O4" s="37"/>
      <c r="P4" s="37"/>
    </row>
    <row r="5" spans="2:16" outlineLevel="1">
      <c r="C5" s="4" t="s">
        <v>338</v>
      </c>
      <c r="D5" s="596">
        <f>Summary!C2</f>
        <v>43497</v>
      </c>
      <c r="M5" s="4"/>
    </row>
    <row r="6" spans="2:16" outlineLevel="1">
      <c r="M6" s="4"/>
    </row>
    <row r="7" spans="2:16" ht="16.5" customHeight="1" outlineLevel="1">
      <c r="C7" s="21" t="s">
        <v>2</v>
      </c>
      <c r="I7" s="4"/>
      <c r="M7" s="4"/>
    </row>
    <row r="8" spans="2:16" ht="16.5" customHeight="1" outlineLevel="1">
      <c r="I8" s="4"/>
      <c r="M8" s="4"/>
    </row>
    <row r="9" spans="2:16" ht="16.5" customHeight="1" outlineLevel="1">
      <c r="C9" s="21" t="s">
        <v>3</v>
      </c>
      <c r="D9" s="169" t="str">
        <f>Summary!B6</f>
        <v xml:space="preserve"> prop #5- S. Bundy LA 90034</v>
      </c>
      <c r="E9" s="631"/>
      <c r="I9" s="4"/>
      <c r="M9" s="4"/>
    </row>
    <row r="10" spans="2:16" ht="16.5" customHeight="1" outlineLevel="1">
      <c r="C10" s="21" t="s">
        <v>4</v>
      </c>
      <c r="D10" s="630">
        <v>1970</v>
      </c>
      <c r="I10" s="4"/>
      <c r="M10" s="4"/>
    </row>
    <row r="11" spans="2:16" ht="16.5" customHeight="1" outlineLevel="1">
      <c r="C11" s="21" t="s">
        <v>5</v>
      </c>
      <c r="D11" s="170">
        <v>12168</v>
      </c>
      <c r="I11" s="4"/>
      <c r="M11" s="4"/>
    </row>
    <row r="12" spans="2:16" ht="16.5" customHeight="1" outlineLevel="1">
      <c r="I12" s="4"/>
      <c r="M12" s="4"/>
    </row>
    <row r="13" spans="2:16" ht="16.5" customHeight="1" outlineLevel="1">
      <c r="C13" s="21" t="s">
        <v>6</v>
      </c>
      <c r="I13" s="4"/>
      <c r="M13" s="4"/>
    </row>
    <row r="14" spans="2:16" ht="16.5" customHeight="1" outlineLevel="1">
      <c r="I14" s="4"/>
      <c r="M14" s="4"/>
    </row>
    <row r="15" spans="2:16" ht="16.5" customHeight="1" outlineLevel="1">
      <c r="C15" s="597" t="s">
        <v>7</v>
      </c>
      <c r="D15" s="598"/>
      <c r="E15" s="599"/>
      <c r="I15" s="4"/>
      <c r="M15" s="4"/>
    </row>
    <row r="16" spans="2:16" ht="16.5" customHeight="1" outlineLevel="1">
      <c r="C16" s="597" t="s">
        <v>8</v>
      </c>
      <c r="D16" s="598"/>
      <c r="E16" s="599"/>
      <c r="I16" s="4"/>
      <c r="M16" s="4"/>
    </row>
    <row r="17" spans="3:17" ht="16.5" customHeight="1" outlineLevel="1">
      <c r="C17" s="597" t="s">
        <v>9</v>
      </c>
      <c r="D17" s="598"/>
      <c r="E17" s="599"/>
      <c r="I17" s="4"/>
      <c r="M17" s="10"/>
      <c r="N17" s="10"/>
      <c r="O17" s="10"/>
      <c r="P17" s="10"/>
      <c r="Q17" s="10"/>
    </row>
    <row r="18" spans="3:17" ht="16.5" customHeight="1" outlineLevel="1">
      <c r="C18" s="597" t="s">
        <v>10</v>
      </c>
      <c r="D18" s="598"/>
      <c r="E18" s="599"/>
      <c r="I18" s="4"/>
      <c r="M18" s="4"/>
    </row>
    <row r="19" spans="3:17" ht="16.5" customHeight="1" outlineLevel="1">
      <c r="I19" s="4"/>
      <c r="M19" s="4"/>
    </row>
    <row r="20" spans="3:17" ht="16.5" customHeight="1" outlineLevel="1">
      <c r="I20" s="4"/>
      <c r="M20" s="4"/>
    </row>
    <row r="21" spans="3:17" ht="16.5" customHeight="1" outlineLevel="1">
      <c r="C21" s="21" t="s">
        <v>11</v>
      </c>
      <c r="I21" s="4"/>
      <c r="M21" s="4"/>
    </row>
    <row r="22" spans="3:17" ht="16.5" customHeight="1" outlineLevel="1">
      <c r="I22" s="4"/>
      <c r="M22" s="4"/>
    </row>
    <row r="23" spans="3:17" ht="16.5" customHeight="1" outlineLevel="1">
      <c r="C23" s="600" t="s">
        <v>12</v>
      </c>
      <c r="D23" s="601"/>
      <c r="E23" s="602"/>
      <c r="F23" s="10"/>
      <c r="G23" s="10"/>
      <c r="H23" s="10"/>
      <c r="I23" s="10"/>
      <c r="M23" s="4"/>
    </row>
    <row r="24" spans="3:17" ht="16.5" customHeight="1" outlineLevel="1">
      <c r="C24" s="600"/>
      <c r="D24" s="601"/>
      <c r="E24" s="602"/>
      <c r="I24" s="4"/>
      <c r="M24" s="4"/>
    </row>
    <row r="25" spans="3:17" ht="16.5" customHeight="1" outlineLevel="1">
      <c r="I25" s="4"/>
      <c r="M25" s="4"/>
      <c r="P25" s="151"/>
    </row>
    <row r="26" spans="3:17" ht="16.5" customHeight="1" outlineLevel="1">
      <c r="C26" s="21" t="s">
        <v>195</v>
      </c>
      <c r="I26" s="4"/>
      <c r="M26" s="152"/>
      <c r="P26" s="151"/>
    </row>
    <row r="27" spans="3:17" ht="16.5" customHeight="1" outlineLevel="1">
      <c r="C27" s="4" t="s">
        <v>196</v>
      </c>
      <c r="E27" s="154">
        <f>E328</f>
        <v>60</v>
      </c>
      <c r="F27" s="155" t="s">
        <v>197</v>
      </c>
      <c r="I27" s="4"/>
      <c r="M27" s="4"/>
      <c r="P27" s="151"/>
    </row>
    <row r="28" spans="3:17" ht="16.5" customHeight="1" outlineLevel="1">
      <c r="C28" s="4" t="s">
        <v>241</v>
      </c>
      <c r="E28" s="427">
        <f>D907</f>
        <v>2.9172600432640236E-2</v>
      </c>
      <c r="F28" s="156"/>
      <c r="M28" s="4"/>
      <c r="P28" s="151"/>
    </row>
    <row r="29" spans="3:17" ht="16.5" customHeight="1" outlineLevel="1">
      <c r="C29" s="4" t="s">
        <v>342</v>
      </c>
      <c r="E29" s="423">
        <f>SUMIF(E823:N823,E27/12,E907:N907)</f>
        <v>5.1316811614598945E-2</v>
      </c>
      <c r="F29" s="156"/>
    </row>
    <row r="30" spans="3:17" ht="16.5" customHeight="1" outlineLevel="1">
      <c r="C30" s="4" t="s">
        <v>40</v>
      </c>
      <c r="E30" s="423">
        <f ca="1">D976</f>
        <v>8.8178208470344563E-2</v>
      </c>
    </row>
    <row r="31" spans="3:17" ht="16.5" customHeight="1" outlineLevel="1"/>
    <row r="32" spans="3:17" ht="16.5" customHeight="1" outlineLevel="1">
      <c r="C32" s="4" t="s">
        <v>198</v>
      </c>
      <c r="E32" s="153">
        <f ca="1">-SUMIF(D979:DT979,"&lt;0",D979:DT979)</f>
        <v>1848741.5999999996</v>
      </c>
      <c r="F32" s="156"/>
    </row>
    <row r="33" spans="2:15" ht="16.5" customHeight="1" outlineLevel="1">
      <c r="C33" s="4" t="s">
        <v>350</v>
      </c>
      <c r="E33" s="152">
        <f ca="1">SUMIF(D979:DT979,"&gt;0",D979:DT979)/-SUMIF(D979:DT979,"&lt;0",D979:DT979)</f>
        <v>4.5981496539776678</v>
      </c>
      <c r="F33" s="152" t="s">
        <v>41</v>
      </c>
      <c r="G33" s="152"/>
    </row>
    <row r="34" spans="2:15" ht="16.5" customHeight="1" outlineLevel="1">
      <c r="C34" s="4" t="s">
        <v>343</v>
      </c>
      <c r="E34" s="424">
        <f ca="1">SUMIF(E823:N823,E27/12,E922:N922)</f>
        <v>-1.6987887918063389E-2</v>
      </c>
      <c r="F34" s="153"/>
    </row>
    <row r="35" spans="2:15" ht="16.5" customHeight="1" outlineLevel="1">
      <c r="C35" s="425" t="s">
        <v>345</v>
      </c>
      <c r="D35" s="425"/>
      <c r="E35" s="426">
        <f>D323</f>
        <v>6.3209453946024938E-2</v>
      </c>
      <c r="F35" s="153"/>
    </row>
    <row r="36" spans="2:15" ht="16.5" customHeight="1" outlineLevel="1">
      <c r="C36" s="4" t="s">
        <v>199</v>
      </c>
      <c r="E36" s="153">
        <f ca="1">SUM(D979:DT979)</f>
        <v>6652048.9483341174</v>
      </c>
      <c r="F36" s="153"/>
    </row>
    <row r="37" spans="2:15" ht="16.5" customHeight="1" outlineLevel="1">
      <c r="C37" s="4" t="s">
        <v>243</v>
      </c>
      <c r="E37" s="427">
        <f ca="1">D981</f>
        <v>0.39677779078483588</v>
      </c>
    </row>
    <row r="39" spans="2:15" ht="18">
      <c r="B39" s="471" t="s">
        <v>15</v>
      </c>
    </row>
    <row r="40" spans="2:15" outlineLevel="1"/>
    <row r="41" spans="2:15" outlineLevel="1">
      <c r="I41" s="4"/>
      <c r="J41" s="4"/>
      <c r="K41" s="4"/>
      <c r="L41" s="4"/>
      <c r="M41" s="4"/>
    </row>
    <row r="42" spans="2:15" outlineLevel="1">
      <c r="D42" s="593" t="s">
        <v>215</v>
      </c>
      <c r="E42" s="593"/>
      <c r="F42" s="6">
        <f>SUM(E43:E45)</f>
        <v>1000</v>
      </c>
      <c r="I42" s="4"/>
      <c r="J42" s="4"/>
      <c r="K42" s="4"/>
      <c r="L42" s="4"/>
      <c r="M42" s="4"/>
    </row>
    <row r="43" spans="2:15" outlineLevel="1">
      <c r="D43" s="4" t="s">
        <v>42</v>
      </c>
      <c r="E43" s="161">
        <v>0</v>
      </c>
      <c r="F43" s="7"/>
      <c r="I43" s="4"/>
      <c r="J43" s="4"/>
      <c r="K43" s="4"/>
      <c r="L43" s="4"/>
      <c r="M43" s="4"/>
    </row>
    <row r="44" spans="2:15" outlineLevel="1">
      <c r="D44" s="4" t="s">
        <v>43</v>
      </c>
      <c r="E44" s="161">
        <v>0</v>
      </c>
      <c r="F44" s="7"/>
      <c r="I44" s="4"/>
      <c r="J44" s="4"/>
      <c r="K44" s="4"/>
      <c r="L44" s="4"/>
      <c r="M44" s="4"/>
    </row>
    <row r="45" spans="2:15" outlineLevel="1">
      <c r="D45" s="4" t="s">
        <v>44</v>
      </c>
      <c r="E45" s="158">
        <v>1000</v>
      </c>
      <c r="F45" s="7"/>
      <c r="I45" s="4"/>
      <c r="J45" s="4"/>
      <c r="K45" s="4"/>
      <c r="L45" s="4"/>
      <c r="M45" s="4"/>
    </row>
    <row r="46" spans="2:15" outlineLevel="1">
      <c r="D46" s="1100" t="s">
        <v>45</v>
      </c>
      <c r="E46" s="1100"/>
      <c r="F46" s="6">
        <f>SUM(E47:E52)</f>
        <v>7366000</v>
      </c>
      <c r="I46" s="4"/>
      <c r="J46" s="4"/>
      <c r="K46" s="4"/>
      <c r="L46" s="4"/>
      <c r="M46" s="4"/>
    </row>
    <row r="47" spans="2:15" outlineLevel="1">
      <c r="D47" s="4" t="s">
        <v>0</v>
      </c>
      <c r="E47" s="158">
        <v>6800000</v>
      </c>
      <c r="F47" s="832"/>
      <c r="G47" s="248"/>
      <c r="H47" s="248"/>
      <c r="I47" s="248"/>
      <c r="J47" s="248"/>
      <c r="K47" s="248"/>
      <c r="L47" s="248"/>
      <c r="M47" s="248"/>
      <c r="N47" s="248" t="s">
        <v>537</v>
      </c>
      <c r="O47" s="833"/>
    </row>
    <row r="48" spans="2:15" outlineLevel="1">
      <c r="D48" s="4" t="s">
        <v>46</v>
      </c>
      <c r="E48" s="162"/>
      <c r="F48" s="7"/>
      <c r="I48" s="4"/>
      <c r="J48" s="4"/>
      <c r="K48" s="4"/>
      <c r="L48" s="4"/>
      <c r="M48" s="4"/>
      <c r="N48" s="248" t="s">
        <v>538</v>
      </c>
      <c r="O48" s="833"/>
    </row>
    <row r="49" spans="4:15" outlineLevel="1">
      <c r="D49" s="4" t="s">
        <v>47</v>
      </c>
      <c r="E49" s="162"/>
      <c r="F49" s="7"/>
      <c r="I49" s="4"/>
      <c r="J49" s="4"/>
      <c r="K49" s="4"/>
      <c r="L49" s="4"/>
      <c r="M49" s="4"/>
      <c r="N49" s="248" t="s">
        <v>539</v>
      </c>
      <c r="O49" s="833"/>
    </row>
    <row r="50" spans="4:15" outlineLevel="1">
      <c r="D50" s="4" t="s">
        <v>48</v>
      </c>
      <c r="E50" s="162"/>
      <c r="F50" s="7"/>
      <c r="G50" s="969" t="s">
        <v>923</v>
      </c>
      <c r="H50" s="969" t="s">
        <v>924</v>
      </c>
      <c r="I50" s="969" t="s">
        <v>925</v>
      </c>
      <c r="J50" s="4"/>
      <c r="K50" s="4"/>
      <c r="L50" s="4"/>
      <c r="M50" s="4"/>
      <c r="N50" s="248" t="s">
        <v>540</v>
      </c>
      <c r="O50" s="833"/>
    </row>
    <row r="51" spans="4:15" outlineLevel="1">
      <c r="D51" s="4" t="s">
        <v>219</v>
      </c>
      <c r="E51" s="970">
        <f>G51*C159</f>
        <v>560000</v>
      </c>
      <c r="F51" s="7"/>
      <c r="G51" s="967">
        <v>35000</v>
      </c>
      <c r="H51" s="968">
        <v>0.5</v>
      </c>
      <c r="I51" s="968">
        <v>0.5</v>
      </c>
      <c r="J51" s="4"/>
      <c r="K51" s="4"/>
      <c r="L51" s="4"/>
      <c r="M51" s="4"/>
      <c r="N51" s="248" t="s">
        <v>541</v>
      </c>
      <c r="O51" s="833"/>
    </row>
    <row r="52" spans="4:15" outlineLevel="1">
      <c r="D52" s="4" t="s">
        <v>217</v>
      </c>
      <c r="E52" s="158">
        <v>6000</v>
      </c>
      <c r="F52" s="7"/>
      <c r="H52" s="200">
        <f>G51*H51</f>
        <v>17500</v>
      </c>
      <c r="I52" s="200">
        <f>G51*I51</f>
        <v>17500</v>
      </c>
      <c r="J52" s="4"/>
      <c r="K52" s="4"/>
      <c r="L52" s="4"/>
      <c r="M52" s="4"/>
      <c r="N52" s="248" t="s">
        <v>542</v>
      </c>
      <c r="O52" s="833"/>
    </row>
    <row r="53" spans="4:15" outlineLevel="1">
      <c r="D53" s="1100" t="s">
        <v>49</v>
      </c>
      <c r="E53" s="1100"/>
      <c r="F53" s="6">
        <f>SUM(E54:E58)</f>
        <v>150408</v>
      </c>
      <c r="I53" s="4"/>
      <c r="J53" s="4"/>
      <c r="K53" s="4"/>
      <c r="L53" s="4"/>
      <c r="M53" s="4"/>
      <c r="N53" s="248" t="s">
        <v>543</v>
      </c>
      <c r="O53" s="833"/>
    </row>
    <row r="54" spans="4:15" outlineLevel="1">
      <c r="D54" s="4" t="s">
        <v>50</v>
      </c>
      <c r="E54" s="158">
        <v>0</v>
      </c>
      <c r="F54" s="7"/>
      <c r="I54" s="4"/>
      <c r="J54" s="4"/>
      <c r="K54" s="4"/>
      <c r="L54" s="4"/>
      <c r="M54" s="4"/>
      <c r="N54" s="248" t="s">
        <v>544</v>
      </c>
      <c r="O54" s="833"/>
    </row>
    <row r="55" spans="4:15" outlineLevel="1">
      <c r="D55" s="9" t="s">
        <v>51</v>
      </c>
      <c r="E55" s="160">
        <f>E47*0.02</f>
        <v>136000</v>
      </c>
      <c r="I55" s="4"/>
      <c r="J55" s="4"/>
      <c r="K55" s="4"/>
      <c r="L55" s="4"/>
      <c r="M55" s="4"/>
      <c r="N55" s="248" t="s">
        <v>545</v>
      </c>
      <c r="O55" s="833"/>
    </row>
    <row r="56" spans="4:15" outlineLevel="1">
      <c r="D56" s="10" t="s">
        <v>218</v>
      </c>
      <c r="E56" s="160">
        <v>2500</v>
      </c>
      <c r="I56" s="4"/>
      <c r="J56" s="4"/>
      <c r="K56" s="4"/>
      <c r="L56" s="4"/>
      <c r="M56" s="4"/>
      <c r="N56" s="248" t="s">
        <v>546</v>
      </c>
      <c r="O56" s="833"/>
    </row>
    <row r="57" spans="4:15" outlineLevel="1">
      <c r="D57" s="4" t="s">
        <v>212</v>
      </c>
      <c r="E57" s="158">
        <f>2528+3000</f>
        <v>5528</v>
      </c>
      <c r="F57" s="11"/>
      <c r="I57" s="4"/>
      <c r="J57" s="4"/>
      <c r="K57" s="4"/>
      <c r="L57" s="4"/>
      <c r="M57" s="4"/>
    </row>
    <row r="58" spans="4:15" outlineLevel="1">
      <c r="D58" s="4" t="s">
        <v>52</v>
      </c>
      <c r="E58" s="158">
        <f>2600+2780+1000</f>
        <v>6380</v>
      </c>
      <c r="I58" s="4"/>
      <c r="J58" s="4"/>
      <c r="K58" s="4"/>
      <c r="L58" s="4"/>
      <c r="M58" s="4"/>
    </row>
    <row r="59" spans="4:15" outlineLevel="1">
      <c r="D59" s="1102" t="s">
        <v>216</v>
      </c>
      <c r="E59" s="1102"/>
      <c r="F59" s="6">
        <f>SUM(E60:E73)</f>
        <v>120000</v>
      </c>
      <c r="I59" s="4"/>
      <c r="J59" s="4"/>
      <c r="K59" s="4"/>
      <c r="L59" s="4"/>
      <c r="M59" s="4"/>
    </row>
    <row r="60" spans="4:15" outlineLevel="1">
      <c r="D60" s="4" t="s">
        <v>210</v>
      </c>
      <c r="E60" s="158">
        <v>20000</v>
      </c>
      <c r="F60" s="7"/>
      <c r="I60" s="4"/>
      <c r="J60" s="410" t="s">
        <v>324</v>
      </c>
      <c r="K60" s="410" t="s">
        <v>325</v>
      </c>
      <c r="L60" s="410" t="s">
        <v>18</v>
      </c>
      <c r="M60" s="4"/>
    </row>
    <row r="61" spans="4:15" ht="15.75" customHeight="1" outlineLevel="1">
      <c r="D61" s="4" t="s">
        <v>209</v>
      </c>
      <c r="E61" s="158">
        <v>20000</v>
      </c>
      <c r="F61" s="7"/>
      <c r="H61" s="4" t="s">
        <v>55</v>
      </c>
      <c r="I61" s="4"/>
      <c r="J61" s="345">
        <f>H268</f>
        <v>1000</v>
      </c>
      <c r="K61" s="345">
        <f>H288</f>
        <v>0</v>
      </c>
      <c r="L61" s="345">
        <f>J61+K61</f>
        <v>1000</v>
      </c>
      <c r="M61" s="4"/>
    </row>
    <row r="62" spans="4:15" ht="15" customHeight="1" outlineLevel="1">
      <c r="D62" s="4" t="s">
        <v>213</v>
      </c>
      <c r="E62" s="158">
        <v>20000</v>
      </c>
      <c r="F62" s="7"/>
      <c r="H62" s="4" t="s">
        <v>155</v>
      </c>
      <c r="I62" s="4"/>
      <c r="J62" s="345">
        <f t="shared" ref="J62:J72" si="0">H269</f>
        <v>36974.832000000002</v>
      </c>
      <c r="K62" s="345">
        <f t="shared" ref="K62:K72" si="1">H289</f>
        <v>0</v>
      </c>
      <c r="L62" s="345">
        <f t="shared" ref="L62:L72" si="2">J62+K62</f>
        <v>36974.832000000002</v>
      </c>
      <c r="M62" s="4"/>
    </row>
    <row r="63" spans="4:15" ht="15" customHeight="1" outlineLevel="1">
      <c r="D63" s="12" t="s">
        <v>211</v>
      </c>
      <c r="E63" s="158">
        <v>20000</v>
      </c>
      <c r="F63" s="7"/>
      <c r="H63" s="4" t="s">
        <v>156</v>
      </c>
      <c r="I63" s="4"/>
      <c r="J63" s="345">
        <f t="shared" si="0"/>
        <v>36974.832000000002</v>
      </c>
      <c r="K63" s="345">
        <f t="shared" si="1"/>
        <v>0</v>
      </c>
      <c r="L63" s="345">
        <f t="shared" si="2"/>
        <v>36974.832000000002</v>
      </c>
      <c r="M63" s="4"/>
    </row>
    <row r="64" spans="4:15" ht="15" customHeight="1" outlineLevel="1">
      <c r="D64" s="12" t="s">
        <v>220</v>
      </c>
      <c r="E64" s="158">
        <v>20000</v>
      </c>
      <c r="F64" s="7"/>
      <c r="H64" s="333" t="s">
        <v>158</v>
      </c>
      <c r="I64" s="4"/>
      <c r="J64" s="345">
        <f t="shared" si="0"/>
        <v>18487.416000000001</v>
      </c>
      <c r="K64" s="345">
        <f t="shared" si="1"/>
        <v>0</v>
      </c>
      <c r="L64" s="345">
        <f t="shared" si="2"/>
        <v>18487.416000000001</v>
      </c>
      <c r="M64" s="4"/>
    </row>
    <row r="65" spans="4:14" outlineLevel="1">
      <c r="D65" s="4" t="s">
        <v>221</v>
      </c>
      <c r="E65" s="158">
        <v>20000</v>
      </c>
      <c r="F65" s="7"/>
      <c r="H65" s="4" t="s">
        <v>54</v>
      </c>
      <c r="I65" s="4"/>
      <c r="J65" s="345">
        <f t="shared" si="0"/>
        <v>8134.4630400000005</v>
      </c>
      <c r="K65" s="345">
        <f t="shared" si="1"/>
        <v>0</v>
      </c>
      <c r="L65" s="345">
        <f t="shared" si="2"/>
        <v>8134.4630400000005</v>
      </c>
      <c r="M65" s="4"/>
    </row>
    <row r="66" spans="4:14" outlineLevel="1">
      <c r="D66" s="4" t="s">
        <v>162</v>
      </c>
      <c r="E66" s="158">
        <v>0</v>
      </c>
      <c r="F66" s="7"/>
      <c r="H66" s="4" t="s">
        <v>56</v>
      </c>
      <c r="I66" s="4"/>
      <c r="J66" s="345">
        <f t="shared" si="0"/>
        <v>6000</v>
      </c>
      <c r="K66" s="345">
        <f t="shared" si="1"/>
        <v>0</v>
      </c>
      <c r="L66" s="345">
        <f t="shared" si="2"/>
        <v>6000</v>
      </c>
      <c r="M66" s="4"/>
    </row>
    <row r="67" spans="4:14" outlineLevel="1">
      <c r="D67" s="4" t="s">
        <v>163</v>
      </c>
      <c r="E67" s="158">
        <v>0</v>
      </c>
      <c r="F67" s="7"/>
      <c r="H67" s="4" t="s">
        <v>57</v>
      </c>
      <c r="I67" s="4"/>
      <c r="J67" s="345">
        <f t="shared" si="0"/>
        <v>6000</v>
      </c>
      <c r="K67" s="345">
        <f t="shared" si="1"/>
        <v>0</v>
      </c>
      <c r="L67" s="345">
        <f t="shared" si="2"/>
        <v>6000</v>
      </c>
      <c r="M67" s="4"/>
    </row>
    <row r="68" spans="4:14" outlineLevel="1">
      <c r="D68" s="4" t="s">
        <v>53</v>
      </c>
      <c r="E68" s="158">
        <v>0</v>
      </c>
      <c r="H68" s="4" t="s">
        <v>161</v>
      </c>
      <c r="I68" s="4"/>
      <c r="J68" s="345">
        <f t="shared" si="0"/>
        <v>0</v>
      </c>
      <c r="K68" s="345">
        <f t="shared" si="1"/>
        <v>0</v>
      </c>
      <c r="L68" s="345">
        <f t="shared" si="2"/>
        <v>0</v>
      </c>
      <c r="M68" s="4"/>
    </row>
    <row r="69" spans="4:14" outlineLevel="1">
      <c r="D69" s="4" t="s">
        <v>165</v>
      </c>
      <c r="E69" s="158">
        <v>0</v>
      </c>
      <c r="H69" s="4" t="s">
        <v>162</v>
      </c>
      <c r="I69" s="4"/>
      <c r="J69" s="345">
        <f t="shared" si="0"/>
        <v>0</v>
      </c>
      <c r="K69" s="345">
        <f t="shared" si="1"/>
        <v>0</v>
      </c>
      <c r="L69" s="345">
        <f t="shared" si="2"/>
        <v>0</v>
      </c>
      <c r="M69" s="4"/>
    </row>
    <row r="70" spans="4:14" outlineLevel="1">
      <c r="D70" s="12" t="s">
        <v>56</v>
      </c>
      <c r="E70" s="161">
        <v>0</v>
      </c>
      <c r="F70" s="7"/>
      <c r="H70" s="4" t="s">
        <v>163</v>
      </c>
      <c r="I70" s="4"/>
      <c r="J70" s="345">
        <f t="shared" si="0"/>
        <v>0</v>
      </c>
      <c r="K70" s="345">
        <f t="shared" si="1"/>
        <v>0</v>
      </c>
      <c r="L70" s="345">
        <f t="shared" si="2"/>
        <v>0</v>
      </c>
      <c r="M70" s="4"/>
    </row>
    <row r="71" spans="4:14" outlineLevel="1">
      <c r="D71" s="12" t="s">
        <v>57</v>
      </c>
      <c r="E71" s="161">
        <v>0</v>
      </c>
      <c r="F71" s="7"/>
      <c r="H71" s="4" t="s">
        <v>164</v>
      </c>
      <c r="I71" s="4"/>
      <c r="J71" s="345">
        <f t="shared" si="0"/>
        <v>15000</v>
      </c>
      <c r="K71" s="345">
        <f t="shared" si="1"/>
        <v>0</v>
      </c>
      <c r="L71" s="345">
        <f t="shared" si="2"/>
        <v>15000</v>
      </c>
      <c r="M71" s="4"/>
    </row>
    <row r="72" spans="4:14" outlineLevel="1">
      <c r="D72" s="12" t="s">
        <v>58</v>
      </c>
      <c r="E72" s="161">
        <v>0</v>
      </c>
      <c r="F72" s="7"/>
      <c r="H72" s="408" t="s">
        <v>165</v>
      </c>
      <c r="I72" s="408"/>
      <c r="J72" s="409">
        <f t="shared" si="0"/>
        <v>2500</v>
      </c>
      <c r="K72" s="409">
        <f t="shared" si="1"/>
        <v>0</v>
      </c>
      <c r="L72" s="409">
        <f t="shared" si="2"/>
        <v>2500</v>
      </c>
      <c r="M72" s="4"/>
    </row>
    <row r="73" spans="4:14" ht="15" outlineLevel="1" thickBot="1">
      <c r="D73" s="12" t="s">
        <v>59</v>
      </c>
      <c r="E73" s="161">
        <v>0</v>
      </c>
      <c r="F73" s="7"/>
      <c r="H73" s="21" t="s">
        <v>18</v>
      </c>
      <c r="I73" s="21"/>
      <c r="J73" s="407">
        <f>SUM(J61:J72)</f>
        <v>131071.54304</v>
      </c>
      <c r="K73" s="407">
        <f t="shared" ref="K73:L73" si="3">SUM(K61:K72)</f>
        <v>0</v>
      </c>
      <c r="L73" s="407">
        <f t="shared" si="3"/>
        <v>131071.54304</v>
      </c>
      <c r="M73" s="4"/>
    </row>
    <row r="74" spans="4:14" ht="15" outlineLevel="1" thickTop="1">
      <c r="D74" s="1103" t="s">
        <v>60</v>
      </c>
      <c r="E74" s="1102"/>
      <c r="F74" s="6">
        <f>SUM(E75:E77)</f>
        <v>619300</v>
      </c>
      <c r="I74" s="4"/>
      <c r="J74" s="4"/>
      <c r="K74" s="4"/>
      <c r="L74" s="4"/>
      <c r="M74" s="4"/>
    </row>
    <row r="75" spans="4:14" outlineLevel="1">
      <c r="D75" s="9" t="s">
        <v>61</v>
      </c>
      <c r="E75" s="8">
        <f>H118</f>
        <v>528000</v>
      </c>
      <c r="F75" s="7"/>
      <c r="I75" s="4"/>
      <c r="J75" s="4"/>
      <c r="K75" s="4"/>
      <c r="L75" s="4"/>
      <c r="M75" s="4"/>
    </row>
    <row r="76" spans="4:14" outlineLevel="1">
      <c r="D76" s="9" t="s">
        <v>62</v>
      </c>
      <c r="E76" s="8">
        <f>H108</f>
        <v>35000</v>
      </c>
      <c r="F76" s="7"/>
      <c r="I76" s="4"/>
      <c r="J76" s="4"/>
      <c r="K76" s="4"/>
      <c r="L76" s="4"/>
      <c r="M76" s="4"/>
    </row>
    <row r="77" spans="4:14" outlineLevel="1">
      <c r="D77" s="4" t="s">
        <v>63</v>
      </c>
      <c r="E77" s="8">
        <f>H120</f>
        <v>56300</v>
      </c>
      <c r="I77" s="4"/>
      <c r="J77" s="4"/>
      <c r="K77" s="4"/>
      <c r="L77" s="4"/>
      <c r="M77" s="4"/>
    </row>
    <row r="78" spans="4:14" ht="15" outlineLevel="1" thickBot="1">
      <c r="D78" s="1100" t="s">
        <v>64</v>
      </c>
      <c r="E78" s="1100"/>
      <c r="F78" s="13">
        <f>SUM(F42:F74)</f>
        <v>8256708</v>
      </c>
      <c r="I78" s="4"/>
      <c r="J78" s="4"/>
      <c r="K78" s="4"/>
      <c r="L78" s="4"/>
      <c r="M78" s="4"/>
    </row>
    <row r="79" spans="4:14" ht="15" outlineLevel="1" thickTop="1">
      <c r="D79" s="14" t="s">
        <v>65</v>
      </c>
      <c r="E79" s="161">
        <v>927000</v>
      </c>
      <c r="H79" s="4" t="s">
        <v>1062</v>
      </c>
      <c r="K79" s="1025">
        <f ca="1">-SUMIF(E979:DT979,"&lt;0",E979:DT979)</f>
        <v>0</v>
      </c>
      <c r="M79" s="428">
        <f ca="1">-SUMIF(E956:DT956,"&lt;0",E956:DT956)-F74</f>
        <v>754428.77238285146</v>
      </c>
      <c r="N79" s="4" t="s">
        <v>559</v>
      </c>
    </row>
    <row r="80" spans="4:14" outlineLevel="1">
      <c r="D80" s="15" t="s">
        <v>214</v>
      </c>
      <c r="E80" s="158">
        <v>0</v>
      </c>
      <c r="I80" s="4"/>
      <c r="J80" s="4"/>
      <c r="K80" s="4"/>
      <c r="L80" s="4"/>
      <c r="M80" s="4"/>
    </row>
    <row r="81" spans="2:13" outlineLevel="1">
      <c r="D81" s="4" t="s">
        <v>322</v>
      </c>
      <c r="E81" s="158">
        <v>40000</v>
      </c>
      <c r="I81" s="4"/>
      <c r="J81" s="4"/>
      <c r="K81" s="4"/>
      <c r="L81" s="4"/>
      <c r="M81" s="4"/>
    </row>
    <row r="82" spans="2:13" outlineLevel="1">
      <c r="D82" s="4" t="s">
        <v>323</v>
      </c>
      <c r="E82" s="158">
        <v>20000</v>
      </c>
      <c r="I82" s="4"/>
      <c r="J82" s="4"/>
      <c r="K82" s="4"/>
      <c r="L82" s="4"/>
      <c r="M82" s="4"/>
    </row>
    <row r="83" spans="2:13" outlineLevel="1">
      <c r="D83" s="4" t="s">
        <v>16</v>
      </c>
      <c r="E83" s="162">
        <v>0</v>
      </c>
      <c r="I83" s="4"/>
      <c r="J83" s="4"/>
      <c r="K83" s="4"/>
      <c r="L83" s="4"/>
      <c r="M83" s="4"/>
    </row>
    <row r="84" spans="2:13" ht="15" outlineLevel="1" thickBot="1">
      <c r="D84" s="1100" t="s">
        <v>66</v>
      </c>
      <c r="E84" s="1100"/>
      <c r="F84" s="13">
        <f>SUM(E79:E83)+F78</f>
        <v>9243708</v>
      </c>
      <c r="I84" s="4"/>
      <c r="J84" s="4"/>
      <c r="K84" s="4"/>
      <c r="L84" s="4"/>
      <c r="M84" s="4"/>
    </row>
    <row r="85" spans="2:13" ht="15" outlineLevel="1" thickTop="1">
      <c r="I85" s="4"/>
      <c r="J85" s="4"/>
      <c r="K85" s="4"/>
      <c r="L85" s="4"/>
      <c r="M85" s="4"/>
    </row>
    <row r="86" spans="2:13" outlineLevel="1">
      <c r="E86" s="11"/>
    </row>
    <row r="88" spans="2:13" ht="18">
      <c r="B88" s="471" t="s">
        <v>226</v>
      </c>
      <c r="I88" s="4"/>
      <c r="J88" s="4"/>
      <c r="K88" s="4"/>
      <c r="L88" s="4"/>
      <c r="M88" s="4"/>
    </row>
    <row r="89" spans="2:13" outlineLevel="1">
      <c r="I89" s="4"/>
      <c r="J89" s="4"/>
      <c r="K89" s="4"/>
      <c r="L89" s="4"/>
      <c r="M89" s="4"/>
    </row>
    <row r="90" spans="2:13" ht="16.2" outlineLevel="1">
      <c r="C90" s="23" t="s">
        <v>77</v>
      </c>
      <c r="H90" s="24" t="s">
        <v>76</v>
      </c>
      <c r="I90" s="25" t="s">
        <v>78</v>
      </c>
      <c r="J90" s="4"/>
      <c r="K90" s="4"/>
      <c r="L90" s="4"/>
      <c r="M90" s="4"/>
    </row>
    <row r="91" spans="2:13" outlineLevel="1">
      <c r="D91" s="4" t="s">
        <v>79</v>
      </c>
      <c r="H91" s="158">
        <v>10000</v>
      </c>
      <c r="I91" s="26"/>
      <c r="J91" s="4"/>
      <c r="K91" s="4"/>
      <c r="L91" s="4"/>
      <c r="M91" s="4"/>
    </row>
    <row r="92" spans="2:13" outlineLevel="1">
      <c r="D92" s="4" t="s">
        <v>80</v>
      </c>
      <c r="H92" s="158">
        <v>0</v>
      </c>
      <c r="I92" s="26"/>
      <c r="J92" s="4"/>
      <c r="K92" s="4"/>
      <c r="L92" s="4"/>
      <c r="M92" s="4"/>
    </row>
    <row r="93" spans="2:13" outlineLevel="1">
      <c r="D93" s="4" t="s">
        <v>81</v>
      </c>
      <c r="H93" s="158">
        <v>0</v>
      </c>
      <c r="I93" s="26"/>
      <c r="J93" s="27"/>
      <c r="K93" s="4"/>
      <c r="L93" s="4"/>
      <c r="M93" s="4"/>
    </row>
    <row r="94" spans="2:13" outlineLevel="1">
      <c r="D94" s="4" t="s">
        <v>82</v>
      </c>
      <c r="H94" s="158">
        <v>0</v>
      </c>
      <c r="I94" s="26"/>
      <c r="J94" s="27"/>
      <c r="K94" s="4"/>
      <c r="L94" s="4"/>
      <c r="M94" s="4"/>
    </row>
    <row r="95" spans="2:13" outlineLevel="1">
      <c r="D95" s="4" t="s">
        <v>83</v>
      </c>
      <c r="H95" s="158">
        <v>5000</v>
      </c>
      <c r="I95" s="26"/>
      <c r="J95" s="27"/>
      <c r="K95" s="11"/>
      <c r="L95" s="4"/>
      <c r="M95" s="4"/>
    </row>
    <row r="96" spans="2:13" outlineLevel="1">
      <c r="D96" s="4" t="s">
        <v>84</v>
      </c>
      <c r="H96" s="158">
        <v>0</v>
      </c>
      <c r="I96" s="26"/>
      <c r="J96" s="4"/>
      <c r="K96" s="4"/>
      <c r="L96" s="4"/>
      <c r="M96" s="4"/>
    </row>
    <row r="97" spans="3:13" outlineLevel="1">
      <c r="D97" s="4" t="s">
        <v>85</v>
      </c>
      <c r="H97" s="158">
        <v>0</v>
      </c>
      <c r="I97" s="26"/>
      <c r="J97" s="4"/>
      <c r="K97" s="4"/>
      <c r="L97" s="4"/>
      <c r="M97" s="4"/>
    </row>
    <row r="98" spans="3:13" outlineLevel="1">
      <c r="D98" s="4" t="s">
        <v>86</v>
      </c>
      <c r="H98" s="158">
        <v>5000</v>
      </c>
      <c r="I98" s="26"/>
      <c r="J98" s="4"/>
      <c r="K98" s="4"/>
      <c r="L98" s="4"/>
      <c r="M98" s="4"/>
    </row>
    <row r="99" spans="3:13" outlineLevel="1">
      <c r="D99" s="4" t="s">
        <v>87</v>
      </c>
      <c r="H99" s="158">
        <v>0</v>
      </c>
      <c r="I99" s="26"/>
      <c r="J99" s="4"/>
      <c r="K99" s="4"/>
      <c r="L99" s="4"/>
      <c r="M99" s="4"/>
    </row>
    <row r="100" spans="3:13" outlineLevel="1">
      <c r="D100" s="4" t="s">
        <v>88</v>
      </c>
      <c r="H100" s="158">
        <v>0</v>
      </c>
      <c r="I100" s="26"/>
      <c r="J100" s="4"/>
      <c r="K100" s="4"/>
      <c r="L100" s="4"/>
      <c r="M100" s="4"/>
    </row>
    <row r="101" spans="3:13" outlineLevel="1">
      <c r="D101" s="4" t="s">
        <v>89</v>
      </c>
      <c r="H101" s="158">
        <v>0</v>
      </c>
      <c r="I101" s="26"/>
      <c r="J101" s="4"/>
      <c r="K101" s="4"/>
      <c r="L101" s="4"/>
      <c r="M101" s="4"/>
    </row>
    <row r="102" spans="3:13" outlineLevel="1">
      <c r="D102" s="4" t="s">
        <v>541</v>
      </c>
      <c r="H102" s="158"/>
      <c r="I102" s="26"/>
      <c r="J102" s="4"/>
      <c r="K102" s="4"/>
      <c r="L102" s="4"/>
      <c r="M102" s="4"/>
    </row>
    <row r="103" spans="3:13" outlineLevel="1">
      <c r="D103" s="4" t="s">
        <v>542</v>
      </c>
      <c r="H103" s="158"/>
      <c r="I103" s="26"/>
      <c r="J103" s="4"/>
      <c r="K103" s="4"/>
      <c r="L103" s="4"/>
      <c r="M103" s="4"/>
    </row>
    <row r="104" spans="3:13" outlineLevel="1">
      <c r="D104" s="4" t="s">
        <v>543</v>
      </c>
      <c r="H104" s="158"/>
      <c r="I104" s="26"/>
      <c r="J104" s="4"/>
      <c r="K104" s="4"/>
      <c r="L104" s="4"/>
      <c r="M104" s="4"/>
    </row>
    <row r="105" spans="3:13" outlineLevel="1">
      <c r="D105" s="4" t="s">
        <v>544</v>
      </c>
      <c r="H105" s="158"/>
      <c r="I105" s="26"/>
      <c r="J105" s="4"/>
      <c r="K105" s="4"/>
      <c r="L105" s="4"/>
      <c r="M105" s="4"/>
    </row>
    <row r="106" spans="3:13" outlineLevel="1">
      <c r="D106" s="4" t="s">
        <v>545</v>
      </c>
      <c r="H106" s="158"/>
      <c r="I106" s="26"/>
      <c r="J106" s="4"/>
      <c r="K106" s="4"/>
      <c r="L106" s="4"/>
      <c r="M106" s="4"/>
    </row>
    <row r="107" spans="3:13" outlineLevel="1">
      <c r="D107" s="408" t="s">
        <v>546</v>
      </c>
      <c r="E107" s="28"/>
      <c r="F107" s="28"/>
      <c r="G107" s="28"/>
      <c r="H107" s="158">
        <v>15000</v>
      </c>
      <c r="I107" s="26"/>
      <c r="J107" s="4"/>
      <c r="K107" s="4"/>
      <c r="L107" s="4"/>
      <c r="M107" s="4"/>
    </row>
    <row r="108" spans="3:13" outlineLevel="1">
      <c r="G108" s="21" t="s">
        <v>90</v>
      </c>
      <c r="H108" s="29">
        <f>SUM(H91:H107)</f>
        <v>35000</v>
      </c>
      <c r="I108" s="26"/>
      <c r="J108" s="4"/>
      <c r="K108" s="4"/>
      <c r="L108" s="4"/>
      <c r="M108" s="4"/>
    </row>
    <row r="109" spans="3:13" outlineLevel="1">
      <c r="I109" s="26"/>
      <c r="J109" s="4"/>
      <c r="K109" s="4"/>
      <c r="L109" s="4"/>
      <c r="M109" s="4"/>
    </row>
    <row r="110" spans="3:13" outlineLevel="1">
      <c r="I110" s="26"/>
      <c r="J110" s="4"/>
      <c r="K110" s="4"/>
      <c r="L110" s="4"/>
      <c r="M110" s="4"/>
    </row>
    <row r="111" spans="3:13" outlineLevel="1">
      <c r="C111" s="23" t="s">
        <v>91</v>
      </c>
      <c r="I111" s="26"/>
      <c r="J111" s="4"/>
      <c r="K111" s="4" t="s">
        <v>250</v>
      </c>
      <c r="L111" s="4"/>
      <c r="M111" s="4"/>
    </row>
    <row r="112" spans="3:13" outlineLevel="1">
      <c r="D112" s="15" t="s">
        <v>547</v>
      </c>
      <c r="H112" s="30">
        <f t="shared" ref="H112:H117" si="4">I112*($C$159*K112)</f>
        <v>528000</v>
      </c>
      <c r="I112" s="159">
        <v>33000</v>
      </c>
      <c r="J112" s="15" t="s">
        <v>92</v>
      </c>
      <c r="K112" s="377">
        <v>1</v>
      </c>
      <c r="L112" s="4"/>
      <c r="M112" s="4"/>
    </row>
    <row r="113" spans="2:38" outlineLevel="1">
      <c r="D113" s="15" t="s">
        <v>548</v>
      </c>
      <c r="H113" s="30">
        <f t="shared" si="4"/>
        <v>0</v>
      </c>
      <c r="I113" s="159">
        <v>0</v>
      </c>
      <c r="J113" s="15" t="s">
        <v>92</v>
      </c>
      <c r="K113" s="377">
        <v>1</v>
      </c>
      <c r="L113" s="4"/>
      <c r="M113" s="4"/>
    </row>
    <row r="114" spans="2:38" outlineLevel="1">
      <c r="D114" s="15" t="s">
        <v>549</v>
      </c>
      <c r="H114" s="30">
        <f t="shared" si="4"/>
        <v>0</v>
      </c>
      <c r="I114" s="159">
        <v>0</v>
      </c>
      <c r="J114" s="15" t="s">
        <v>92</v>
      </c>
      <c r="K114" s="377">
        <v>1</v>
      </c>
      <c r="L114" s="4"/>
      <c r="M114" s="4"/>
    </row>
    <row r="115" spans="2:38" outlineLevel="1">
      <c r="D115" s="15" t="s">
        <v>550</v>
      </c>
      <c r="H115" s="30">
        <f t="shared" si="4"/>
        <v>0</v>
      </c>
      <c r="I115" s="159">
        <v>0</v>
      </c>
      <c r="J115" s="15" t="s">
        <v>92</v>
      </c>
      <c r="K115" s="377">
        <v>1</v>
      </c>
      <c r="L115" s="4"/>
      <c r="M115" s="4"/>
    </row>
    <row r="116" spans="2:38" outlineLevel="1">
      <c r="D116" s="15" t="s">
        <v>551</v>
      </c>
      <c r="H116" s="30">
        <f t="shared" si="4"/>
        <v>0</v>
      </c>
      <c r="I116" s="159">
        <v>0</v>
      </c>
      <c r="J116" s="15" t="s">
        <v>92</v>
      </c>
      <c r="K116" s="377">
        <v>1</v>
      </c>
      <c r="L116" s="4"/>
      <c r="M116" s="4"/>
    </row>
    <row r="117" spans="2:38" outlineLevel="1">
      <c r="D117" s="408" t="s">
        <v>552</v>
      </c>
      <c r="E117" s="28"/>
      <c r="F117" s="28"/>
      <c r="G117" s="28"/>
      <c r="H117" s="32">
        <f t="shared" si="4"/>
        <v>0</v>
      </c>
      <c r="I117" s="159">
        <v>0</v>
      </c>
      <c r="J117" s="28" t="s">
        <v>92</v>
      </c>
      <c r="K117" s="377">
        <v>1</v>
      </c>
      <c r="L117" s="4"/>
      <c r="M117" s="4"/>
    </row>
    <row r="118" spans="2:38" outlineLevel="1">
      <c r="H118" s="11">
        <f>SUM(H112:H117)</f>
        <v>528000</v>
      </c>
      <c r="I118" s="33">
        <f>H118/$C$159</f>
        <v>33000</v>
      </c>
      <c r="J118" s="15" t="s">
        <v>92</v>
      </c>
      <c r="K118" s="15"/>
      <c r="L118" s="4"/>
      <c r="M118" s="4"/>
    </row>
    <row r="119" spans="2:38" outlineLevel="1">
      <c r="H119" s="11"/>
      <c r="I119" s="34"/>
      <c r="J119" s="15"/>
      <c r="K119" s="15"/>
      <c r="L119" s="4"/>
      <c r="M119" s="4"/>
    </row>
    <row r="120" spans="2:38" outlineLevel="1">
      <c r="C120" s="4" t="s">
        <v>93</v>
      </c>
      <c r="F120" s="4" t="s">
        <v>93</v>
      </c>
      <c r="G120" s="157">
        <v>0.1</v>
      </c>
      <c r="H120" s="11">
        <f>(H108+H118)*G120</f>
        <v>56300</v>
      </c>
      <c r="I120" s="34"/>
      <c r="J120" s="15"/>
      <c r="K120" s="15"/>
      <c r="L120" s="4"/>
      <c r="M120" s="4"/>
    </row>
    <row r="121" spans="2:38" outlineLevel="1">
      <c r="H121" s="11"/>
      <c r="I121" s="34"/>
      <c r="J121" s="15"/>
      <c r="K121" s="15"/>
      <c r="L121" s="4"/>
      <c r="M121" s="4"/>
    </row>
    <row r="122" spans="2:38" outlineLevel="1">
      <c r="H122" s="11"/>
      <c r="I122" s="34"/>
      <c r="J122" s="15"/>
      <c r="K122" s="15"/>
      <c r="L122" s="4"/>
      <c r="M122" s="4"/>
    </row>
    <row r="123" spans="2:38" ht="15.6" outlineLevel="1">
      <c r="C123" s="23" t="s">
        <v>94</v>
      </c>
      <c r="H123" s="35">
        <f>+H108+H118+H120</f>
        <v>619300</v>
      </c>
      <c r="I123" s="36">
        <f>H123/$C$159</f>
        <v>38706.25</v>
      </c>
      <c r="J123" s="15" t="s">
        <v>92</v>
      </c>
      <c r="K123" s="15"/>
      <c r="L123" s="4"/>
      <c r="M123" s="4"/>
    </row>
    <row r="124" spans="2:38" outlineLevel="1"/>
    <row r="126" spans="2:38" ht="18">
      <c r="B126" s="471" t="s">
        <v>227</v>
      </c>
      <c r="Q126" s="54"/>
    </row>
    <row r="127" spans="2:38" s="54" customFormat="1" outlineLevel="1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587">
        <f>+Summary!C73</f>
        <v>0</v>
      </c>
      <c r="N127" s="67"/>
      <c r="O127" s="67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2:38" s="54" customFormat="1" ht="58.2" outlineLevel="1" thickBot="1">
      <c r="B128" s="549" t="s">
        <v>394</v>
      </c>
      <c r="C128" s="382" t="s">
        <v>19</v>
      </c>
      <c r="D128" s="383" t="s">
        <v>20</v>
      </c>
      <c r="E128" s="382" t="s">
        <v>21</v>
      </c>
      <c r="F128" s="382" t="s">
        <v>22</v>
      </c>
      <c r="G128" s="382" t="s">
        <v>23</v>
      </c>
      <c r="H128" s="383" t="s">
        <v>67</v>
      </c>
      <c r="I128" s="383" t="s">
        <v>68</v>
      </c>
      <c r="J128" s="383" t="s">
        <v>69</v>
      </c>
      <c r="K128" s="382" t="s">
        <v>25</v>
      </c>
      <c r="L128" s="383" t="s">
        <v>24</v>
      </c>
      <c r="M128" s="585" t="s">
        <v>442</v>
      </c>
      <c r="N128" s="383" t="s">
        <v>70</v>
      </c>
      <c r="O128" s="383" t="s">
        <v>71</v>
      </c>
      <c r="P128" s="382" t="s">
        <v>25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2:38" s="67" customFormat="1" outlineLevel="1">
      <c r="B129" s="554">
        <v>1</v>
      </c>
      <c r="C129" s="392"/>
      <c r="D129" s="384">
        <f>C129/C$159</f>
        <v>0</v>
      </c>
      <c r="E129" s="392" t="s">
        <v>223</v>
      </c>
      <c r="F129" s="386">
        <v>450</v>
      </c>
      <c r="G129" s="387">
        <f>F129*C129</f>
        <v>0</v>
      </c>
      <c r="H129" s="388"/>
      <c r="I129" s="389">
        <f>C129*H129</f>
        <v>0</v>
      </c>
      <c r="J129" s="389">
        <f>I129*12</f>
        <v>0</v>
      </c>
      <c r="K129" s="390">
        <f>IFERROR(H129/F129,0)</f>
        <v>0</v>
      </c>
      <c r="L129" s="391"/>
      <c r="M129" s="583">
        <f>L129+M$127</f>
        <v>0</v>
      </c>
      <c r="N129" s="76">
        <f t="shared" ref="N129:N158" si="5">M129*C129</f>
        <v>0</v>
      </c>
      <c r="O129" s="76">
        <f>N129*12</f>
        <v>0</v>
      </c>
      <c r="P129" s="390">
        <f t="shared" ref="P129:P158" si="6">IFERROR(M129/F129,0)</f>
        <v>0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2:38" s="67" customFormat="1" outlineLevel="1">
      <c r="B130" s="554">
        <f>B129+1</f>
        <v>2</v>
      </c>
      <c r="C130" s="392"/>
      <c r="D130" s="384">
        <f t="shared" ref="D130:D158" si="7">C130/C$159</f>
        <v>0</v>
      </c>
      <c r="E130" s="392" t="s">
        <v>222</v>
      </c>
      <c r="F130" s="393">
        <v>589</v>
      </c>
      <c r="G130" s="387">
        <f>F130*C130</f>
        <v>0</v>
      </c>
      <c r="H130" s="394"/>
      <c r="I130" s="389">
        <f>C130*H130</f>
        <v>0</v>
      </c>
      <c r="J130" s="389">
        <f>I130*12</f>
        <v>0</v>
      </c>
      <c r="K130" s="390">
        <f t="shared" ref="K130:K158" si="8">IFERROR(H130/F130,0)</f>
        <v>0</v>
      </c>
      <c r="L130" s="171"/>
      <c r="M130" s="583">
        <f t="shared" ref="M130:M158" si="9">L130+M$127</f>
        <v>0</v>
      </c>
      <c r="N130" s="76">
        <f t="shared" si="5"/>
        <v>0</v>
      </c>
      <c r="O130" s="76">
        <f>N130*12</f>
        <v>0</v>
      </c>
      <c r="P130" s="390">
        <f t="shared" si="6"/>
        <v>0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2:38" s="67" customFormat="1" outlineLevel="1">
      <c r="B131" s="554">
        <f t="shared" ref="B131:B158" si="10">B130+1</f>
        <v>3</v>
      </c>
      <c r="C131" s="392"/>
      <c r="D131" s="384">
        <f t="shared" si="7"/>
        <v>0</v>
      </c>
      <c r="E131" s="392" t="s">
        <v>222</v>
      </c>
      <c r="F131" s="393">
        <v>600</v>
      </c>
      <c r="G131" s="387">
        <f>F131*C131</f>
        <v>0</v>
      </c>
      <c r="H131" s="394"/>
      <c r="I131" s="389">
        <f>C131*H131</f>
        <v>0</v>
      </c>
      <c r="J131" s="389">
        <f>I131*12</f>
        <v>0</v>
      </c>
      <c r="K131" s="390">
        <f t="shared" si="8"/>
        <v>0</v>
      </c>
      <c r="L131" s="171"/>
      <c r="M131" s="583">
        <f t="shared" si="9"/>
        <v>0</v>
      </c>
      <c r="N131" s="76">
        <f t="shared" si="5"/>
        <v>0</v>
      </c>
      <c r="O131" s="76">
        <f>N131*12</f>
        <v>0</v>
      </c>
      <c r="P131" s="390">
        <f t="shared" si="6"/>
        <v>0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2:38" s="54" customFormat="1" ht="15" customHeight="1" outlineLevel="1">
      <c r="B132" s="554">
        <f t="shared" si="10"/>
        <v>4</v>
      </c>
      <c r="C132" s="392">
        <v>9</v>
      </c>
      <c r="D132" s="384">
        <f t="shared" si="7"/>
        <v>0.5625</v>
      </c>
      <c r="E132" s="550" t="s">
        <v>222</v>
      </c>
      <c r="F132" s="551">
        <v>700</v>
      </c>
      <c r="G132" s="387">
        <f>F132*C132</f>
        <v>6300</v>
      </c>
      <c r="H132" s="552">
        <v>1720</v>
      </c>
      <c r="I132" s="389">
        <f>C132*H132</f>
        <v>15480</v>
      </c>
      <c r="J132" s="389">
        <f>I132*12</f>
        <v>185760</v>
      </c>
      <c r="K132" s="390">
        <f t="shared" si="8"/>
        <v>2.4571428571428573</v>
      </c>
      <c r="L132" s="553">
        <v>2695</v>
      </c>
      <c r="M132" s="583">
        <f t="shared" si="9"/>
        <v>2695</v>
      </c>
      <c r="N132" s="76">
        <f t="shared" si="5"/>
        <v>24255</v>
      </c>
      <c r="O132" s="76">
        <f>N132*12</f>
        <v>291060</v>
      </c>
      <c r="P132" s="390">
        <f t="shared" si="6"/>
        <v>3.85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2:38" s="54" customFormat="1" ht="15" customHeight="1" outlineLevel="1">
      <c r="B133" s="554">
        <f t="shared" si="10"/>
        <v>5</v>
      </c>
      <c r="C133" s="392"/>
      <c r="D133" s="384">
        <f t="shared" si="7"/>
        <v>0</v>
      </c>
      <c r="E133" s="550" t="s">
        <v>224</v>
      </c>
      <c r="F133" s="551">
        <v>845</v>
      </c>
      <c r="G133" s="387">
        <f t="shared" ref="G133:G158" si="11">F133*C133</f>
        <v>0</v>
      </c>
      <c r="H133" s="552"/>
      <c r="I133" s="389">
        <f t="shared" ref="I133:I158" si="12">C133*H133</f>
        <v>0</v>
      </c>
      <c r="J133" s="389">
        <f t="shared" ref="J133:J158" si="13">I133*12</f>
        <v>0</v>
      </c>
      <c r="K133" s="390">
        <f t="shared" si="8"/>
        <v>0</v>
      </c>
      <c r="L133" s="553"/>
      <c r="M133" s="583">
        <f t="shared" si="9"/>
        <v>0</v>
      </c>
      <c r="N133" s="76">
        <f t="shared" si="5"/>
        <v>0</v>
      </c>
      <c r="O133" s="76">
        <f t="shared" ref="O133:O158" si="14">N133*12</f>
        <v>0</v>
      </c>
      <c r="P133" s="390">
        <f t="shared" si="6"/>
        <v>0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2:38" s="54" customFormat="1" ht="15" customHeight="1" outlineLevel="1">
      <c r="B134" s="554">
        <f t="shared" si="10"/>
        <v>6</v>
      </c>
      <c r="C134" s="550"/>
      <c r="D134" s="384">
        <f t="shared" si="7"/>
        <v>0</v>
      </c>
      <c r="E134" s="550" t="s">
        <v>224</v>
      </c>
      <c r="F134" s="551">
        <v>850</v>
      </c>
      <c r="G134" s="387">
        <f t="shared" si="11"/>
        <v>0</v>
      </c>
      <c r="H134" s="552"/>
      <c r="I134" s="389">
        <f t="shared" si="12"/>
        <v>0</v>
      </c>
      <c r="J134" s="389">
        <f t="shared" si="13"/>
        <v>0</v>
      </c>
      <c r="K134" s="390">
        <f t="shared" si="8"/>
        <v>0</v>
      </c>
      <c r="L134" s="553"/>
      <c r="M134" s="583">
        <f t="shared" si="9"/>
        <v>0</v>
      </c>
      <c r="N134" s="76">
        <f t="shared" si="5"/>
        <v>0</v>
      </c>
      <c r="O134" s="76">
        <f t="shared" si="14"/>
        <v>0</v>
      </c>
      <c r="P134" s="390">
        <f t="shared" si="6"/>
        <v>0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2:38" s="54" customFormat="1" ht="15" customHeight="1" outlineLevel="1">
      <c r="B135" s="554">
        <f t="shared" si="10"/>
        <v>7</v>
      </c>
      <c r="C135" s="550"/>
      <c r="D135" s="384">
        <f t="shared" si="7"/>
        <v>0</v>
      </c>
      <c r="E135" s="550" t="s">
        <v>224</v>
      </c>
      <c r="F135" s="551">
        <v>945</v>
      </c>
      <c r="G135" s="387">
        <f t="shared" si="11"/>
        <v>0</v>
      </c>
      <c r="H135" s="552"/>
      <c r="I135" s="389">
        <f t="shared" si="12"/>
        <v>0</v>
      </c>
      <c r="J135" s="389">
        <f t="shared" si="13"/>
        <v>0</v>
      </c>
      <c r="K135" s="390">
        <f t="shared" si="8"/>
        <v>0</v>
      </c>
      <c r="L135" s="553"/>
      <c r="M135" s="583">
        <f t="shared" si="9"/>
        <v>0</v>
      </c>
      <c r="N135" s="76">
        <f t="shared" si="5"/>
        <v>0</v>
      </c>
      <c r="O135" s="76">
        <f t="shared" si="14"/>
        <v>0</v>
      </c>
      <c r="P135" s="390">
        <f t="shared" si="6"/>
        <v>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2:38" s="54" customFormat="1" ht="15" customHeight="1" outlineLevel="1">
      <c r="B136" s="554">
        <f t="shared" si="10"/>
        <v>8</v>
      </c>
      <c r="C136" s="392">
        <v>7</v>
      </c>
      <c r="D136" s="384">
        <f t="shared" si="7"/>
        <v>0.4375</v>
      </c>
      <c r="E136" s="550" t="s">
        <v>466</v>
      </c>
      <c r="F136" s="551">
        <v>1000</v>
      </c>
      <c r="G136" s="387">
        <f t="shared" si="11"/>
        <v>7000</v>
      </c>
      <c r="H136" s="552">
        <v>2035</v>
      </c>
      <c r="I136" s="389">
        <f t="shared" si="12"/>
        <v>14245</v>
      </c>
      <c r="J136" s="389">
        <f t="shared" si="13"/>
        <v>170940</v>
      </c>
      <c r="K136" s="390">
        <f t="shared" si="8"/>
        <v>2.0350000000000001</v>
      </c>
      <c r="L136" s="553">
        <v>3295</v>
      </c>
      <c r="M136" s="583">
        <f t="shared" si="9"/>
        <v>3295</v>
      </c>
      <c r="N136" s="76">
        <f t="shared" si="5"/>
        <v>23065</v>
      </c>
      <c r="O136" s="76">
        <f t="shared" si="14"/>
        <v>276780</v>
      </c>
      <c r="P136" s="390">
        <f t="shared" si="6"/>
        <v>3.2949999999999999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2:38" s="54" customFormat="1" ht="15" customHeight="1" outlineLevel="1">
      <c r="B137" s="554">
        <f t="shared" si="10"/>
        <v>9</v>
      </c>
      <c r="C137" s="550"/>
      <c r="D137" s="384">
        <f t="shared" si="7"/>
        <v>0</v>
      </c>
      <c r="E137" s="550" t="s">
        <v>470</v>
      </c>
      <c r="F137" s="551">
        <v>1065</v>
      </c>
      <c r="G137" s="387">
        <f t="shared" si="11"/>
        <v>0</v>
      </c>
      <c r="H137" s="552"/>
      <c r="I137" s="389">
        <f t="shared" si="12"/>
        <v>0</v>
      </c>
      <c r="J137" s="389">
        <f t="shared" si="13"/>
        <v>0</v>
      </c>
      <c r="K137" s="390">
        <f t="shared" si="8"/>
        <v>0</v>
      </c>
      <c r="L137" s="553"/>
      <c r="M137" s="583">
        <f t="shared" si="9"/>
        <v>0</v>
      </c>
      <c r="N137" s="76">
        <f t="shared" si="5"/>
        <v>0</v>
      </c>
      <c r="O137" s="76">
        <f t="shared" si="14"/>
        <v>0</v>
      </c>
      <c r="P137" s="390">
        <f t="shared" si="6"/>
        <v>0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2:38" s="54" customFormat="1" ht="15" customHeight="1" outlineLevel="1">
      <c r="B138" s="554">
        <f t="shared" si="10"/>
        <v>10</v>
      </c>
      <c r="C138" s="550"/>
      <c r="D138" s="384">
        <f t="shared" si="7"/>
        <v>0</v>
      </c>
      <c r="E138" s="550" t="s">
        <v>466</v>
      </c>
      <c r="F138" s="551">
        <v>1100</v>
      </c>
      <c r="G138" s="387">
        <f t="shared" si="11"/>
        <v>0</v>
      </c>
      <c r="H138" s="552"/>
      <c r="I138" s="389">
        <f t="shared" si="12"/>
        <v>0</v>
      </c>
      <c r="J138" s="389">
        <f t="shared" si="13"/>
        <v>0</v>
      </c>
      <c r="K138" s="390">
        <f t="shared" si="8"/>
        <v>0</v>
      </c>
      <c r="L138" s="553"/>
      <c r="M138" s="583">
        <f t="shared" si="9"/>
        <v>0</v>
      </c>
      <c r="N138" s="76">
        <f t="shared" si="5"/>
        <v>0</v>
      </c>
      <c r="O138" s="76">
        <f t="shared" si="14"/>
        <v>0</v>
      </c>
      <c r="P138" s="390">
        <f t="shared" si="6"/>
        <v>0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2:38" s="54" customFormat="1" ht="15" customHeight="1" outlineLevel="1">
      <c r="B139" s="554">
        <f t="shared" si="10"/>
        <v>11</v>
      </c>
      <c r="C139" s="550"/>
      <c r="D139" s="384">
        <f t="shared" si="7"/>
        <v>0</v>
      </c>
      <c r="E139" s="550" t="s">
        <v>225</v>
      </c>
      <c r="F139" s="551">
        <v>970</v>
      </c>
      <c r="G139" s="387">
        <f t="shared" si="11"/>
        <v>0</v>
      </c>
      <c r="H139" s="552"/>
      <c r="I139" s="389">
        <f t="shared" si="12"/>
        <v>0</v>
      </c>
      <c r="J139" s="389">
        <f t="shared" si="13"/>
        <v>0</v>
      </c>
      <c r="K139" s="390">
        <f t="shared" si="8"/>
        <v>0</v>
      </c>
      <c r="L139" s="553"/>
      <c r="M139" s="583">
        <f t="shared" si="9"/>
        <v>0</v>
      </c>
      <c r="N139" s="76">
        <f t="shared" si="5"/>
        <v>0</v>
      </c>
      <c r="O139" s="76">
        <f t="shared" si="14"/>
        <v>0</v>
      </c>
      <c r="P139" s="390">
        <f t="shared" si="6"/>
        <v>0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2:38" s="54" customFormat="1" ht="15" customHeight="1" outlineLevel="1">
      <c r="B140" s="554">
        <f t="shared" si="10"/>
        <v>12</v>
      </c>
      <c r="C140" s="550"/>
      <c r="D140" s="384">
        <f t="shared" si="7"/>
        <v>0</v>
      </c>
      <c r="E140" s="550" t="s">
        <v>468</v>
      </c>
      <c r="F140" s="551">
        <v>950</v>
      </c>
      <c r="G140" s="387">
        <f t="shared" si="11"/>
        <v>0</v>
      </c>
      <c r="H140" s="552"/>
      <c r="I140" s="389">
        <f t="shared" si="12"/>
        <v>0</v>
      </c>
      <c r="J140" s="389">
        <f t="shared" si="13"/>
        <v>0</v>
      </c>
      <c r="K140" s="390">
        <f t="shared" si="8"/>
        <v>0</v>
      </c>
      <c r="L140" s="553"/>
      <c r="M140" s="583">
        <f t="shared" si="9"/>
        <v>0</v>
      </c>
      <c r="N140" s="76">
        <f t="shared" si="5"/>
        <v>0</v>
      </c>
      <c r="O140" s="76">
        <f t="shared" si="14"/>
        <v>0</v>
      </c>
      <c r="P140" s="390">
        <f t="shared" si="6"/>
        <v>0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2:38" s="54" customFormat="1" ht="15" customHeight="1" outlineLevel="1">
      <c r="B141" s="554">
        <f t="shared" si="10"/>
        <v>13</v>
      </c>
      <c r="C141" s="550"/>
      <c r="D141" s="384">
        <f t="shared" si="7"/>
        <v>0</v>
      </c>
      <c r="E141" s="550" t="s">
        <v>471</v>
      </c>
      <c r="F141" s="551">
        <v>1300</v>
      </c>
      <c r="G141" s="387">
        <f t="shared" si="11"/>
        <v>0</v>
      </c>
      <c r="H141" s="552"/>
      <c r="I141" s="389">
        <f t="shared" si="12"/>
        <v>0</v>
      </c>
      <c r="J141" s="389">
        <f t="shared" si="13"/>
        <v>0</v>
      </c>
      <c r="K141" s="390">
        <f t="shared" si="8"/>
        <v>0</v>
      </c>
      <c r="L141" s="553"/>
      <c r="M141" s="583">
        <f t="shared" si="9"/>
        <v>0</v>
      </c>
      <c r="N141" s="76">
        <f t="shared" si="5"/>
        <v>0</v>
      </c>
      <c r="O141" s="76">
        <f t="shared" si="14"/>
        <v>0</v>
      </c>
      <c r="P141" s="390">
        <f t="shared" si="6"/>
        <v>0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2:38" s="54" customFormat="1" ht="15" customHeight="1" outlineLevel="1">
      <c r="B142" s="554">
        <f t="shared" si="10"/>
        <v>14</v>
      </c>
      <c r="C142" s="550"/>
      <c r="D142" s="384">
        <f t="shared" si="7"/>
        <v>0</v>
      </c>
      <c r="E142" s="550" t="s">
        <v>468</v>
      </c>
      <c r="F142" s="551">
        <v>1500</v>
      </c>
      <c r="G142" s="387">
        <f t="shared" si="11"/>
        <v>0</v>
      </c>
      <c r="H142" s="552"/>
      <c r="I142" s="389">
        <f t="shared" si="12"/>
        <v>0</v>
      </c>
      <c r="J142" s="389">
        <f t="shared" si="13"/>
        <v>0</v>
      </c>
      <c r="K142" s="390">
        <f t="shared" si="8"/>
        <v>0</v>
      </c>
      <c r="L142" s="553"/>
      <c r="M142" s="583">
        <f t="shared" si="9"/>
        <v>0</v>
      </c>
      <c r="N142" s="76">
        <f t="shared" si="5"/>
        <v>0</v>
      </c>
      <c r="O142" s="76">
        <f t="shared" si="14"/>
        <v>0</v>
      </c>
      <c r="P142" s="390">
        <f t="shared" si="6"/>
        <v>0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2:38" s="54" customFormat="1" ht="15" customHeight="1" outlineLevel="1">
      <c r="B143" s="554">
        <f t="shared" si="10"/>
        <v>15</v>
      </c>
      <c r="C143" s="550"/>
      <c r="D143" s="384">
        <f t="shared" si="7"/>
        <v>0</v>
      </c>
      <c r="E143" s="550" t="s">
        <v>222</v>
      </c>
      <c r="F143" s="551">
        <v>790</v>
      </c>
      <c r="G143" s="387">
        <f t="shared" si="11"/>
        <v>0</v>
      </c>
      <c r="H143" s="552"/>
      <c r="I143" s="389">
        <f t="shared" si="12"/>
        <v>0</v>
      </c>
      <c r="J143" s="389">
        <f t="shared" si="13"/>
        <v>0</v>
      </c>
      <c r="K143" s="390">
        <f t="shared" si="8"/>
        <v>0</v>
      </c>
      <c r="L143" s="553"/>
      <c r="M143" s="583">
        <f t="shared" si="9"/>
        <v>0</v>
      </c>
      <c r="N143" s="76">
        <f t="shared" si="5"/>
        <v>0</v>
      </c>
      <c r="O143" s="76">
        <f t="shared" si="14"/>
        <v>0</v>
      </c>
      <c r="P143" s="390">
        <f t="shared" si="6"/>
        <v>0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2:38" s="54" customFormat="1" ht="15" customHeight="1" outlineLevel="1">
      <c r="B144" s="554">
        <f t="shared" si="10"/>
        <v>16</v>
      </c>
      <c r="C144" s="550"/>
      <c r="D144" s="384">
        <f t="shared" si="7"/>
        <v>0</v>
      </c>
      <c r="E144" s="550" t="s">
        <v>466</v>
      </c>
      <c r="F144" s="551">
        <v>1150</v>
      </c>
      <c r="G144" s="387">
        <f t="shared" si="11"/>
        <v>0</v>
      </c>
      <c r="H144" s="552"/>
      <c r="I144" s="389">
        <f t="shared" si="12"/>
        <v>0</v>
      </c>
      <c r="J144" s="389">
        <f t="shared" si="13"/>
        <v>0</v>
      </c>
      <c r="K144" s="390">
        <f t="shared" si="8"/>
        <v>0</v>
      </c>
      <c r="L144" s="553"/>
      <c r="M144" s="583">
        <f t="shared" si="9"/>
        <v>0</v>
      </c>
      <c r="N144" s="76">
        <f t="shared" si="5"/>
        <v>0</v>
      </c>
      <c r="O144" s="76">
        <f t="shared" si="14"/>
        <v>0</v>
      </c>
      <c r="P144" s="390">
        <f t="shared" si="6"/>
        <v>0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2:38" s="54" customFormat="1" ht="15" customHeight="1" outlineLevel="1">
      <c r="B145" s="554">
        <f t="shared" si="10"/>
        <v>17</v>
      </c>
      <c r="C145" s="550"/>
      <c r="D145" s="384">
        <f t="shared" si="7"/>
        <v>0</v>
      </c>
      <c r="E145" s="550" t="s">
        <v>469</v>
      </c>
      <c r="F145" s="551">
        <v>4100</v>
      </c>
      <c r="G145" s="387">
        <f t="shared" si="11"/>
        <v>0</v>
      </c>
      <c r="H145" s="552"/>
      <c r="I145" s="389">
        <f t="shared" si="12"/>
        <v>0</v>
      </c>
      <c r="J145" s="389">
        <f t="shared" si="13"/>
        <v>0</v>
      </c>
      <c r="K145" s="390">
        <f t="shared" si="8"/>
        <v>0</v>
      </c>
      <c r="L145" s="553"/>
      <c r="M145" s="583">
        <f t="shared" si="9"/>
        <v>0</v>
      </c>
      <c r="N145" s="76">
        <f t="shared" si="5"/>
        <v>0</v>
      </c>
      <c r="O145" s="76">
        <f t="shared" si="14"/>
        <v>0</v>
      </c>
      <c r="P145" s="390">
        <f t="shared" si="6"/>
        <v>0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2:38" s="54" customFormat="1" ht="15" customHeight="1" outlineLevel="1">
      <c r="B146" s="554">
        <f t="shared" si="10"/>
        <v>18</v>
      </c>
      <c r="C146" s="550"/>
      <c r="D146" s="384">
        <f t="shared" si="7"/>
        <v>0</v>
      </c>
      <c r="E146" s="550" t="s">
        <v>466</v>
      </c>
      <c r="F146" s="551">
        <v>1050</v>
      </c>
      <c r="G146" s="387">
        <f t="shared" si="11"/>
        <v>0</v>
      </c>
      <c r="H146" s="552"/>
      <c r="I146" s="389">
        <f t="shared" si="12"/>
        <v>0</v>
      </c>
      <c r="J146" s="389">
        <f t="shared" si="13"/>
        <v>0</v>
      </c>
      <c r="K146" s="390">
        <f t="shared" si="8"/>
        <v>0</v>
      </c>
      <c r="L146" s="553"/>
      <c r="M146" s="583">
        <f t="shared" si="9"/>
        <v>0</v>
      </c>
      <c r="N146" s="76">
        <f t="shared" si="5"/>
        <v>0</v>
      </c>
      <c r="O146" s="76">
        <f t="shared" si="14"/>
        <v>0</v>
      </c>
      <c r="P146" s="390">
        <f t="shared" si="6"/>
        <v>0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2:38" s="54" customFormat="1" ht="15" customHeight="1" outlineLevel="1">
      <c r="B147" s="554">
        <f t="shared" si="10"/>
        <v>19</v>
      </c>
      <c r="C147" s="550"/>
      <c r="D147" s="384">
        <f t="shared" si="7"/>
        <v>0</v>
      </c>
      <c r="E147" s="550"/>
      <c r="F147" s="551"/>
      <c r="G147" s="387">
        <f t="shared" si="11"/>
        <v>0</v>
      </c>
      <c r="H147" s="552"/>
      <c r="I147" s="389">
        <f t="shared" si="12"/>
        <v>0</v>
      </c>
      <c r="J147" s="389">
        <f t="shared" si="13"/>
        <v>0</v>
      </c>
      <c r="K147" s="390">
        <f t="shared" si="8"/>
        <v>0</v>
      </c>
      <c r="L147" s="553"/>
      <c r="M147" s="583">
        <f t="shared" si="9"/>
        <v>0</v>
      </c>
      <c r="N147" s="76">
        <f t="shared" si="5"/>
        <v>0</v>
      </c>
      <c r="O147" s="76">
        <f t="shared" si="14"/>
        <v>0</v>
      </c>
      <c r="P147" s="390">
        <f t="shared" si="6"/>
        <v>0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2:38" s="54" customFormat="1" ht="15" customHeight="1" outlineLevel="1">
      <c r="B148" s="554">
        <f t="shared" si="10"/>
        <v>20</v>
      </c>
      <c r="C148" s="550"/>
      <c r="D148" s="384">
        <f t="shared" si="7"/>
        <v>0</v>
      </c>
      <c r="E148" s="550"/>
      <c r="F148" s="551"/>
      <c r="G148" s="387">
        <f t="shared" si="11"/>
        <v>0</v>
      </c>
      <c r="H148" s="552"/>
      <c r="I148" s="389">
        <f t="shared" si="12"/>
        <v>0</v>
      </c>
      <c r="J148" s="389">
        <f t="shared" si="13"/>
        <v>0</v>
      </c>
      <c r="K148" s="390">
        <f t="shared" si="8"/>
        <v>0</v>
      </c>
      <c r="L148" s="553"/>
      <c r="M148" s="583">
        <f t="shared" si="9"/>
        <v>0</v>
      </c>
      <c r="N148" s="76">
        <f t="shared" si="5"/>
        <v>0</v>
      </c>
      <c r="O148" s="76">
        <f t="shared" si="14"/>
        <v>0</v>
      </c>
      <c r="P148" s="390">
        <f t="shared" si="6"/>
        <v>0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2:38" s="54" customFormat="1" ht="15" customHeight="1" outlineLevel="1">
      <c r="B149" s="554">
        <f t="shared" si="10"/>
        <v>21</v>
      </c>
      <c r="C149" s="550"/>
      <c r="D149" s="384">
        <f t="shared" si="7"/>
        <v>0</v>
      </c>
      <c r="E149" s="550"/>
      <c r="F149" s="551"/>
      <c r="G149" s="387">
        <f t="shared" si="11"/>
        <v>0</v>
      </c>
      <c r="H149" s="552"/>
      <c r="I149" s="389">
        <f t="shared" si="12"/>
        <v>0</v>
      </c>
      <c r="J149" s="389">
        <f t="shared" si="13"/>
        <v>0</v>
      </c>
      <c r="K149" s="390">
        <f t="shared" si="8"/>
        <v>0</v>
      </c>
      <c r="L149" s="553"/>
      <c r="M149" s="583">
        <f t="shared" si="9"/>
        <v>0</v>
      </c>
      <c r="N149" s="76">
        <f t="shared" si="5"/>
        <v>0</v>
      </c>
      <c r="O149" s="76">
        <f t="shared" si="14"/>
        <v>0</v>
      </c>
      <c r="P149" s="390">
        <f t="shared" si="6"/>
        <v>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2:38" s="54" customFormat="1" ht="15" customHeight="1" outlineLevel="1">
      <c r="B150" s="554">
        <f t="shared" si="10"/>
        <v>22</v>
      </c>
      <c r="C150" s="550"/>
      <c r="D150" s="384">
        <f t="shared" si="7"/>
        <v>0</v>
      </c>
      <c r="E150" s="550"/>
      <c r="F150" s="551"/>
      <c r="G150" s="387">
        <f t="shared" si="11"/>
        <v>0</v>
      </c>
      <c r="H150" s="552"/>
      <c r="I150" s="389">
        <f t="shared" si="12"/>
        <v>0</v>
      </c>
      <c r="J150" s="389">
        <f t="shared" si="13"/>
        <v>0</v>
      </c>
      <c r="K150" s="390">
        <f t="shared" si="8"/>
        <v>0</v>
      </c>
      <c r="L150" s="553"/>
      <c r="M150" s="583">
        <f t="shared" si="9"/>
        <v>0</v>
      </c>
      <c r="N150" s="76">
        <f t="shared" si="5"/>
        <v>0</v>
      </c>
      <c r="O150" s="76">
        <f t="shared" si="14"/>
        <v>0</v>
      </c>
      <c r="P150" s="390">
        <f t="shared" si="6"/>
        <v>0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2:38" s="54" customFormat="1" ht="15" customHeight="1" outlineLevel="1">
      <c r="B151" s="554">
        <f t="shared" si="10"/>
        <v>23</v>
      </c>
      <c r="C151" s="550"/>
      <c r="D151" s="384">
        <f t="shared" si="7"/>
        <v>0</v>
      </c>
      <c r="E151" s="550"/>
      <c r="F151" s="551"/>
      <c r="G151" s="387">
        <f t="shared" si="11"/>
        <v>0</v>
      </c>
      <c r="H151" s="552"/>
      <c r="I151" s="389">
        <f t="shared" si="12"/>
        <v>0</v>
      </c>
      <c r="J151" s="389">
        <f t="shared" si="13"/>
        <v>0</v>
      </c>
      <c r="K151" s="390">
        <f t="shared" si="8"/>
        <v>0</v>
      </c>
      <c r="L151" s="553"/>
      <c r="M151" s="583">
        <f t="shared" si="9"/>
        <v>0</v>
      </c>
      <c r="N151" s="76">
        <f t="shared" si="5"/>
        <v>0</v>
      </c>
      <c r="O151" s="76">
        <f t="shared" si="14"/>
        <v>0</v>
      </c>
      <c r="P151" s="390">
        <f t="shared" si="6"/>
        <v>0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2:38" s="54" customFormat="1" ht="15" customHeight="1" outlineLevel="1">
      <c r="B152" s="554">
        <f t="shared" si="10"/>
        <v>24</v>
      </c>
      <c r="C152" s="550"/>
      <c r="D152" s="384">
        <f t="shared" si="7"/>
        <v>0</v>
      </c>
      <c r="E152" s="550"/>
      <c r="F152" s="551"/>
      <c r="G152" s="387">
        <f t="shared" si="11"/>
        <v>0</v>
      </c>
      <c r="H152" s="552"/>
      <c r="I152" s="389">
        <f t="shared" si="12"/>
        <v>0</v>
      </c>
      <c r="J152" s="389">
        <f t="shared" si="13"/>
        <v>0</v>
      </c>
      <c r="K152" s="390">
        <f t="shared" si="8"/>
        <v>0</v>
      </c>
      <c r="L152" s="553"/>
      <c r="M152" s="583">
        <f t="shared" si="9"/>
        <v>0</v>
      </c>
      <c r="N152" s="76">
        <f t="shared" si="5"/>
        <v>0</v>
      </c>
      <c r="O152" s="76">
        <f t="shared" si="14"/>
        <v>0</v>
      </c>
      <c r="P152" s="390">
        <f t="shared" si="6"/>
        <v>0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2:38" s="54" customFormat="1" ht="15" customHeight="1" outlineLevel="1">
      <c r="B153" s="554">
        <f t="shared" si="10"/>
        <v>25</v>
      </c>
      <c r="C153" s="550"/>
      <c r="D153" s="384">
        <f t="shared" si="7"/>
        <v>0</v>
      </c>
      <c r="E153" s="550"/>
      <c r="F153" s="551"/>
      <c r="G153" s="387">
        <f t="shared" si="11"/>
        <v>0</v>
      </c>
      <c r="H153" s="552"/>
      <c r="I153" s="389">
        <f t="shared" si="12"/>
        <v>0</v>
      </c>
      <c r="J153" s="389">
        <f t="shared" si="13"/>
        <v>0</v>
      </c>
      <c r="K153" s="390">
        <f t="shared" si="8"/>
        <v>0</v>
      </c>
      <c r="L153" s="553"/>
      <c r="M153" s="583">
        <f t="shared" si="9"/>
        <v>0</v>
      </c>
      <c r="N153" s="76">
        <f t="shared" si="5"/>
        <v>0</v>
      </c>
      <c r="O153" s="76">
        <f t="shared" si="14"/>
        <v>0</v>
      </c>
      <c r="P153" s="390">
        <f t="shared" si="6"/>
        <v>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2:38" s="54" customFormat="1" ht="15" customHeight="1" outlineLevel="1">
      <c r="B154" s="554">
        <f t="shared" si="10"/>
        <v>26</v>
      </c>
      <c r="C154" s="550"/>
      <c r="D154" s="384">
        <f t="shared" si="7"/>
        <v>0</v>
      </c>
      <c r="E154" s="550"/>
      <c r="F154" s="551"/>
      <c r="G154" s="387">
        <f t="shared" si="11"/>
        <v>0</v>
      </c>
      <c r="H154" s="552"/>
      <c r="I154" s="389">
        <f t="shared" si="12"/>
        <v>0</v>
      </c>
      <c r="J154" s="389">
        <f t="shared" si="13"/>
        <v>0</v>
      </c>
      <c r="K154" s="390">
        <f t="shared" si="8"/>
        <v>0</v>
      </c>
      <c r="L154" s="553"/>
      <c r="M154" s="583">
        <f t="shared" si="9"/>
        <v>0</v>
      </c>
      <c r="N154" s="76">
        <f t="shared" si="5"/>
        <v>0</v>
      </c>
      <c r="O154" s="76">
        <f t="shared" si="14"/>
        <v>0</v>
      </c>
      <c r="P154" s="390">
        <f t="shared" si="6"/>
        <v>0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2:38" s="54" customFormat="1" ht="15" customHeight="1" outlineLevel="1">
      <c r="B155" s="554">
        <f t="shared" si="10"/>
        <v>27</v>
      </c>
      <c r="C155" s="550"/>
      <c r="D155" s="384">
        <f t="shared" si="7"/>
        <v>0</v>
      </c>
      <c r="E155" s="550"/>
      <c r="F155" s="551"/>
      <c r="G155" s="387">
        <f t="shared" si="11"/>
        <v>0</v>
      </c>
      <c r="H155" s="552"/>
      <c r="I155" s="389">
        <f t="shared" si="12"/>
        <v>0</v>
      </c>
      <c r="J155" s="389">
        <f t="shared" si="13"/>
        <v>0</v>
      </c>
      <c r="K155" s="390">
        <f t="shared" si="8"/>
        <v>0</v>
      </c>
      <c r="L155" s="553"/>
      <c r="M155" s="583">
        <f t="shared" si="9"/>
        <v>0</v>
      </c>
      <c r="N155" s="76">
        <f t="shared" si="5"/>
        <v>0</v>
      </c>
      <c r="O155" s="76">
        <f t="shared" si="14"/>
        <v>0</v>
      </c>
      <c r="P155" s="390">
        <f t="shared" si="6"/>
        <v>0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2:38" s="54" customFormat="1" ht="15" customHeight="1" outlineLevel="1">
      <c r="B156" s="554">
        <f t="shared" si="10"/>
        <v>28</v>
      </c>
      <c r="C156" s="550"/>
      <c r="D156" s="384">
        <f t="shared" si="7"/>
        <v>0</v>
      </c>
      <c r="E156" s="550"/>
      <c r="F156" s="551"/>
      <c r="G156" s="387">
        <f t="shared" si="11"/>
        <v>0</v>
      </c>
      <c r="H156" s="552"/>
      <c r="I156" s="389">
        <f t="shared" si="12"/>
        <v>0</v>
      </c>
      <c r="J156" s="389">
        <f t="shared" si="13"/>
        <v>0</v>
      </c>
      <c r="K156" s="390">
        <f t="shared" si="8"/>
        <v>0</v>
      </c>
      <c r="L156" s="553"/>
      <c r="M156" s="583">
        <f t="shared" si="9"/>
        <v>0</v>
      </c>
      <c r="N156" s="76">
        <f t="shared" si="5"/>
        <v>0</v>
      </c>
      <c r="O156" s="76">
        <f t="shared" si="14"/>
        <v>0</v>
      </c>
      <c r="P156" s="390">
        <f t="shared" si="6"/>
        <v>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2:38" s="54" customFormat="1" ht="15" customHeight="1" outlineLevel="1">
      <c r="B157" s="554">
        <f t="shared" si="10"/>
        <v>29</v>
      </c>
      <c r="C157" s="550"/>
      <c r="D157" s="384">
        <f t="shared" si="7"/>
        <v>0</v>
      </c>
      <c r="E157" s="550"/>
      <c r="F157" s="551"/>
      <c r="G157" s="387">
        <f t="shared" si="11"/>
        <v>0</v>
      </c>
      <c r="H157" s="552"/>
      <c r="I157" s="389">
        <f t="shared" si="12"/>
        <v>0</v>
      </c>
      <c r="J157" s="389">
        <f t="shared" si="13"/>
        <v>0</v>
      </c>
      <c r="K157" s="390">
        <f t="shared" si="8"/>
        <v>0</v>
      </c>
      <c r="L157" s="553"/>
      <c r="M157" s="583">
        <f t="shared" si="9"/>
        <v>0</v>
      </c>
      <c r="N157" s="76">
        <f t="shared" si="5"/>
        <v>0</v>
      </c>
      <c r="O157" s="76">
        <f t="shared" si="14"/>
        <v>0</v>
      </c>
      <c r="P157" s="390">
        <f t="shared" si="6"/>
        <v>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2:38" s="54" customFormat="1" ht="15" customHeight="1" outlineLevel="1">
      <c r="B158" s="554">
        <f t="shared" si="10"/>
        <v>30</v>
      </c>
      <c r="C158" s="392"/>
      <c r="D158" s="395">
        <f t="shared" si="7"/>
        <v>0</v>
      </c>
      <c r="E158" s="392"/>
      <c r="F158" s="393"/>
      <c r="G158" s="396">
        <f t="shared" si="11"/>
        <v>0</v>
      </c>
      <c r="H158" s="394"/>
      <c r="I158" s="397">
        <f t="shared" si="12"/>
        <v>0</v>
      </c>
      <c r="J158" s="397">
        <f t="shared" si="13"/>
        <v>0</v>
      </c>
      <c r="K158" s="398">
        <f t="shared" si="8"/>
        <v>0</v>
      </c>
      <c r="L158" s="171"/>
      <c r="M158" s="584">
        <f t="shared" si="9"/>
        <v>0</v>
      </c>
      <c r="N158" s="399">
        <f t="shared" si="5"/>
        <v>0</v>
      </c>
      <c r="O158" s="399">
        <f t="shared" si="14"/>
        <v>0</v>
      </c>
      <c r="P158" s="398">
        <f t="shared" si="6"/>
        <v>0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2:38" s="54" customFormat="1" ht="17.25" customHeight="1" outlineLevel="1">
      <c r="C159" s="400">
        <f>SUM(C129:C158)</f>
        <v>16</v>
      </c>
      <c r="D159" s="401">
        <f>SUM(D129:D158)</f>
        <v>1</v>
      </c>
      <c r="E159" s="53"/>
      <c r="F159" s="402"/>
      <c r="G159" s="400">
        <f>SUM(G129:G158)</f>
        <v>13300</v>
      </c>
      <c r="H159" s="403">
        <f>SUMPRODUCT(H129:H158,$C129:$C158)/$C159</f>
        <v>1857.8125</v>
      </c>
      <c r="I159" s="403">
        <f>SUM(I129:I158)</f>
        <v>29725</v>
      </c>
      <c r="J159" s="403">
        <f>SUM(J129:J158)</f>
        <v>356700</v>
      </c>
      <c r="K159" s="57">
        <f>I159/G159</f>
        <v>2.2349624060150375</v>
      </c>
      <c r="L159" s="403">
        <f>SUMPRODUCT(L129:L158,$C129:$C158)/$C159</f>
        <v>2957.5</v>
      </c>
      <c r="M159" s="403">
        <f>SUMPRODUCT(M129:M158,$C129:$C158)/$C159</f>
        <v>2957.5</v>
      </c>
      <c r="N159" s="58">
        <f>SUM(N129:N158)</f>
        <v>47320</v>
      </c>
      <c r="O159" s="58">
        <f>SUM(O129:O158)</f>
        <v>567840</v>
      </c>
      <c r="P159" s="57">
        <f>+N159/G159</f>
        <v>3.5578947368421052</v>
      </c>
      <c r="Q159" s="4"/>
      <c r="R159" s="4"/>
      <c r="S159" s="4"/>
      <c r="T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2:38" s="54" customFormat="1" outlineLevel="1">
      <c r="G160" s="59"/>
      <c r="M160" s="60"/>
      <c r="Q160" s="4"/>
      <c r="R160" s="4"/>
      <c r="S160" s="4"/>
      <c r="T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3:38" s="54" customFormat="1" outlineLevel="1">
      <c r="G161" s="404"/>
      <c r="H161" s="404"/>
      <c r="I161" s="404"/>
      <c r="J161" s="404"/>
      <c r="K161" s="404"/>
      <c r="P161" s="405"/>
      <c r="Q161" s="4"/>
      <c r="R161" s="4"/>
      <c r="S161" s="4"/>
      <c r="T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3:38" s="54" customFormat="1" ht="15" outlineLevel="1" thickBot="1">
      <c r="D162" s="206"/>
      <c r="E162" s="225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3:38" outlineLevel="1">
      <c r="C163" s="101" t="s">
        <v>147</v>
      </c>
      <c r="D163" s="102"/>
      <c r="E163" s="106"/>
      <c r="F163" s="107"/>
      <c r="G163" s="107"/>
      <c r="H163" s="107"/>
      <c r="I163" s="107"/>
      <c r="J163" s="107"/>
      <c r="K163" s="107"/>
      <c r="L163" s="107"/>
      <c r="M163" s="107"/>
      <c r="N163" s="108"/>
    </row>
    <row r="164" spans="3:38" outlineLevel="1">
      <c r="C164" s="17"/>
      <c r="D164" s="20"/>
      <c r="E164" s="109">
        <v>1</v>
      </c>
      <c r="F164" s="109">
        <f>E164+1</f>
        <v>2</v>
      </c>
      <c r="G164" s="109">
        <f t="shared" ref="G164:N164" si="15">F164+1</f>
        <v>3</v>
      </c>
      <c r="H164" s="109">
        <f t="shared" si="15"/>
        <v>4</v>
      </c>
      <c r="I164" s="109">
        <f t="shared" si="15"/>
        <v>5</v>
      </c>
      <c r="J164" s="109">
        <f t="shared" si="15"/>
        <v>6</v>
      </c>
      <c r="K164" s="109">
        <f t="shared" si="15"/>
        <v>7</v>
      </c>
      <c r="L164" s="109">
        <f t="shared" si="15"/>
        <v>8</v>
      </c>
      <c r="M164" s="109">
        <f t="shared" si="15"/>
        <v>9</v>
      </c>
      <c r="N164" s="110">
        <f t="shared" si="15"/>
        <v>10</v>
      </c>
    </row>
    <row r="165" spans="3:38" outlineLevel="1">
      <c r="C165" s="71"/>
      <c r="D165" s="20" t="s">
        <v>148</v>
      </c>
      <c r="E165" s="163">
        <v>0</v>
      </c>
      <c r="F165" s="163">
        <v>0</v>
      </c>
      <c r="G165" s="163">
        <v>0.01</v>
      </c>
      <c r="H165" s="163">
        <v>0.01</v>
      </c>
      <c r="I165" s="163">
        <v>0.01</v>
      </c>
      <c r="J165" s="163">
        <v>0.01</v>
      </c>
      <c r="K165" s="163">
        <v>0.01</v>
      </c>
      <c r="L165" s="163">
        <v>0.01</v>
      </c>
      <c r="M165" s="163">
        <v>0.01</v>
      </c>
      <c r="N165" s="164">
        <v>0.01</v>
      </c>
    </row>
    <row r="166" spans="3:38" outlineLevel="1">
      <c r="C166" s="71"/>
      <c r="D166" s="20"/>
      <c r="E166" s="111"/>
      <c r="F166" s="112"/>
      <c r="G166" s="112"/>
      <c r="H166" s="112"/>
      <c r="I166" s="112"/>
      <c r="J166" s="112"/>
      <c r="K166" s="112"/>
      <c r="L166" s="112"/>
      <c r="M166" s="112"/>
      <c r="N166" s="113"/>
    </row>
    <row r="167" spans="3:38" outlineLevel="1">
      <c r="C167" s="17"/>
      <c r="D167" s="20"/>
      <c r="E167" s="109">
        <v>1</v>
      </c>
      <c r="F167" s="109">
        <f>E167+1</f>
        <v>2</v>
      </c>
      <c r="G167" s="109">
        <f t="shared" ref="G167:N167" si="16">F167+1</f>
        <v>3</v>
      </c>
      <c r="H167" s="109">
        <f t="shared" si="16"/>
        <v>4</v>
      </c>
      <c r="I167" s="109">
        <f t="shared" si="16"/>
        <v>5</v>
      </c>
      <c r="J167" s="109">
        <f t="shared" si="16"/>
        <v>6</v>
      </c>
      <c r="K167" s="109">
        <f t="shared" si="16"/>
        <v>7</v>
      </c>
      <c r="L167" s="109">
        <f t="shared" si="16"/>
        <v>8</v>
      </c>
      <c r="M167" s="109">
        <f t="shared" si="16"/>
        <v>9</v>
      </c>
      <c r="N167" s="110">
        <f t="shared" si="16"/>
        <v>10</v>
      </c>
    </row>
    <row r="168" spans="3:38" outlineLevel="1">
      <c r="C168" s="71"/>
      <c r="D168" s="20" t="s">
        <v>307</v>
      </c>
      <c r="E168" s="163">
        <v>0</v>
      </c>
      <c r="F168" s="163">
        <v>0</v>
      </c>
      <c r="G168" s="163">
        <v>0.02</v>
      </c>
      <c r="H168" s="163">
        <v>0.02</v>
      </c>
      <c r="I168" s="163">
        <v>0.03</v>
      </c>
      <c r="J168" s="163">
        <v>0.05</v>
      </c>
      <c r="K168" s="163">
        <v>0.05</v>
      </c>
      <c r="L168" s="163">
        <v>0.05</v>
      </c>
      <c r="M168" s="163">
        <v>0.05</v>
      </c>
      <c r="N168" s="164">
        <v>0.05</v>
      </c>
    </row>
    <row r="169" spans="3:38" outlineLevel="1">
      <c r="C169" s="71"/>
      <c r="D169" s="20"/>
      <c r="E169" s="336"/>
      <c r="F169" s="336"/>
      <c r="G169" s="336"/>
      <c r="H169" s="336"/>
      <c r="I169" s="336"/>
      <c r="J169" s="336"/>
      <c r="K169" s="336"/>
      <c r="L169" s="336"/>
      <c r="M169" s="336"/>
      <c r="N169" s="339"/>
    </row>
    <row r="170" spans="3:38" outlineLevel="1">
      <c r="C170" s="71"/>
      <c r="D170" s="20"/>
      <c r="E170" s="109">
        <v>1</v>
      </c>
      <c r="F170" s="109">
        <f>E170+1</f>
        <v>2</v>
      </c>
      <c r="G170" s="109">
        <f t="shared" ref="G170:N170" si="17">F170+1</f>
        <v>3</v>
      </c>
      <c r="H170" s="109">
        <f t="shared" si="17"/>
        <v>4</v>
      </c>
      <c r="I170" s="109">
        <f t="shared" si="17"/>
        <v>5</v>
      </c>
      <c r="J170" s="109">
        <f t="shared" si="17"/>
        <v>6</v>
      </c>
      <c r="K170" s="109">
        <f t="shared" si="17"/>
        <v>7</v>
      </c>
      <c r="L170" s="109">
        <f t="shared" si="17"/>
        <v>8</v>
      </c>
      <c r="M170" s="109">
        <f t="shared" si="17"/>
        <v>9</v>
      </c>
      <c r="N170" s="110">
        <f t="shared" si="17"/>
        <v>10</v>
      </c>
    </row>
    <row r="171" spans="3:38" outlineLevel="1">
      <c r="C171" s="71"/>
      <c r="D171" s="20" t="s">
        <v>149</v>
      </c>
      <c r="E171" s="163">
        <v>0</v>
      </c>
      <c r="F171" s="163">
        <v>0.01</v>
      </c>
      <c r="G171" s="163">
        <v>0.01</v>
      </c>
      <c r="H171" s="163">
        <v>0.01</v>
      </c>
      <c r="I171" s="163">
        <v>0.01</v>
      </c>
      <c r="J171" s="163">
        <v>0.01</v>
      </c>
      <c r="K171" s="163">
        <v>0.01</v>
      </c>
      <c r="L171" s="163">
        <v>0.01</v>
      </c>
      <c r="M171" s="163">
        <v>0.01</v>
      </c>
      <c r="N171" s="164">
        <v>0.01</v>
      </c>
    </row>
    <row r="172" spans="3:38" outlineLevel="1">
      <c r="C172" s="71"/>
      <c r="D172" s="20"/>
      <c r="E172" s="111"/>
      <c r="F172" s="112"/>
      <c r="G172" s="112"/>
      <c r="H172" s="112"/>
      <c r="I172" s="112"/>
      <c r="J172" s="112"/>
      <c r="K172" s="112"/>
      <c r="L172" s="112"/>
      <c r="M172" s="112"/>
      <c r="N172" s="113"/>
    </row>
    <row r="173" spans="3:38" outlineLevel="1">
      <c r="C173" s="71"/>
      <c r="D173" s="20"/>
      <c r="E173" s="109">
        <v>1</v>
      </c>
      <c r="F173" s="109">
        <f>E173+1</f>
        <v>2</v>
      </c>
      <c r="G173" s="109">
        <f t="shared" ref="G173:N173" si="18">F173+1</f>
        <v>3</v>
      </c>
      <c r="H173" s="109">
        <f t="shared" si="18"/>
        <v>4</v>
      </c>
      <c r="I173" s="109">
        <f t="shared" si="18"/>
        <v>5</v>
      </c>
      <c r="J173" s="109">
        <f t="shared" si="18"/>
        <v>6</v>
      </c>
      <c r="K173" s="109">
        <f t="shared" si="18"/>
        <v>7</v>
      </c>
      <c r="L173" s="109">
        <f t="shared" si="18"/>
        <v>8</v>
      </c>
      <c r="M173" s="109">
        <f t="shared" si="18"/>
        <v>9</v>
      </c>
      <c r="N173" s="110">
        <f t="shared" si="18"/>
        <v>10</v>
      </c>
    </row>
    <row r="174" spans="3:38" ht="15" outlineLevel="1" thickBot="1">
      <c r="C174" s="105"/>
      <c r="D174" s="16" t="s">
        <v>150</v>
      </c>
      <c r="E174" s="165">
        <v>0</v>
      </c>
      <c r="F174" s="166">
        <v>0.05</v>
      </c>
      <c r="G174" s="166">
        <v>0.03</v>
      </c>
      <c r="H174" s="166">
        <v>0.03</v>
      </c>
      <c r="I174" s="166">
        <v>0.03</v>
      </c>
      <c r="J174" s="166">
        <v>0.03</v>
      </c>
      <c r="K174" s="166">
        <v>0.03</v>
      </c>
      <c r="L174" s="166">
        <v>0.03</v>
      </c>
      <c r="M174" s="166">
        <v>0.03</v>
      </c>
      <c r="N174" s="167">
        <v>0.03</v>
      </c>
    </row>
    <row r="175" spans="3:38" ht="15" outlineLevel="1" thickBot="1">
      <c r="I175" s="4"/>
      <c r="J175" s="4"/>
      <c r="K175" s="4"/>
      <c r="L175" s="4"/>
      <c r="M175" s="4"/>
    </row>
    <row r="176" spans="3:38" outlineLevel="1">
      <c r="F176" s="114">
        <f>10*365</f>
        <v>3650</v>
      </c>
      <c r="G176" s="103" t="s">
        <v>203</v>
      </c>
      <c r="H176" s="103"/>
      <c r="I176" s="104"/>
      <c r="J176" s="4"/>
      <c r="K176" s="4"/>
      <c r="L176" s="4"/>
      <c r="M176" s="4"/>
    </row>
    <row r="177" spans="2:14" outlineLevel="1">
      <c r="F177" s="115">
        <f>F176*F174</f>
        <v>182.5</v>
      </c>
      <c r="G177" s="15" t="s">
        <v>204</v>
      </c>
      <c r="H177" s="15"/>
      <c r="I177" s="116"/>
      <c r="J177" s="4"/>
      <c r="K177" s="4"/>
      <c r="L177" s="4"/>
      <c r="M177" s="4"/>
    </row>
    <row r="178" spans="2:14" ht="15" outlineLevel="1" thickBot="1">
      <c r="F178" s="117">
        <f>F177/C159</f>
        <v>11.40625</v>
      </c>
      <c r="G178" s="19" t="s">
        <v>205</v>
      </c>
      <c r="H178" s="19"/>
      <c r="I178" s="118"/>
      <c r="J178" s="4"/>
      <c r="K178" s="4"/>
      <c r="L178" s="4"/>
      <c r="M178" s="4"/>
    </row>
    <row r="179" spans="2:14" ht="15" outlineLevel="1" thickBot="1">
      <c r="D179" s="119"/>
      <c r="E179" s="15"/>
      <c r="F179" s="15"/>
      <c r="G179" s="15"/>
      <c r="I179" s="4"/>
      <c r="J179" s="4"/>
      <c r="K179" s="4"/>
      <c r="L179" s="4"/>
      <c r="M179" s="4"/>
    </row>
    <row r="180" spans="2:14" outlineLevel="1">
      <c r="C180" s="101" t="s">
        <v>143</v>
      </c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4"/>
    </row>
    <row r="181" spans="2:14" outlineLevel="1">
      <c r="C181" s="71"/>
      <c r="D181" s="20" t="s">
        <v>144</v>
      </c>
      <c r="E181" s="109">
        <v>1</v>
      </c>
      <c r="F181" s="109">
        <f>E181+1</f>
        <v>2</v>
      </c>
      <c r="G181" s="109">
        <f t="shared" ref="G181:N181" si="19">F181+1</f>
        <v>3</v>
      </c>
      <c r="H181" s="109">
        <f t="shared" si="19"/>
        <v>4</v>
      </c>
      <c r="I181" s="109">
        <f t="shared" si="19"/>
        <v>5</v>
      </c>
      <c r="J181" s="109">
        <f t="shared" si="19"/>
        <v>6</v>
      </c>
      <c r="K181" s="109">
        <f t="shared" si="19"/>
        <v>7</v>
      </c>
      <c r="L181" s="109">
        <f t="shared" si="19"/>
        <v>8</v>
      </c>
      <c r="M181" s="109">
        <f t="shared" si="19"/>
        <v>9</v>
      </c>
      <c r="N181" s="110">
        <f t="shared" si="19"/>
        <v>10</v>
      </c>
    </row>
    <row r="182" spans="2:14" ht="15" outlineLevel="1" thickBot="1">
      <c r="C182" s="105"/>
      <c r="D182" s="16"/>
      <c r="E182" s="168">
        <v>0</v>
      </c>
      <c r="F182" s="163">
        <v>0.04</v>
      </c>
      <c r="G182" s="163">
        <v>0.04</v>
      </c>
      <c r="H182" s="163">
        <v>0.04</v>
      </c>
      <c r="I182" s="163">
        <v>0.04</v>
      </c>
      <c r="J182" s="163">
        <v>0.04</v>
      </c>
      <c r="K182" s="163">
        <v>0.04</v>
      </c>
      <c r="L182" s="163">
        <v>0.04</v>
      </c>
      <c r="M182" s="163">
        <v>0.04</v>
      </c>
      <c r="N182" s="163">
        <v>0.04</v>
      </c>
    </row>
    <row r="183" spans="2:14" outlineLevel="1"/>
    <row r="185" spans="2:14" ht="18">
      <c r="B185" s="471" t="s">
        <v>229</v>
      </c>
    </row>
    <row r="186" spans="2:14" ht="18.600000000000001" outlineLevel="1" thickBot="1">
      <c r="B186" s="22"/>
      <c r="I186" s="4"/>
    </row>
    <row r="187" spans="2:14" ht="43.2" outlineLevel="1">
      <c r="C187" s="53" t="s">
        <v>119</v>
      </c>
      <c r="D187" s="94" t="s">
        <v>120</v>
      </c>
      <c r="E187" s="94" t="s">
        <v>348</v>
      </c>
      <c r="F187" s="94" t="s">
        <v>347</v>
      </c>
      <c r="G187" s="94" t="s">
        <v>121</v>
      </c>
      <c r="H187" s="461" t="s">
        <v>122</v>
      </c>
      <c r="I187" s="440" t="s">
        <v>123</v>
      </c>
      <c r="J187" s="172" t="s">
        <v>124</v>
      </c>
    </row>
    <row r="188" spans="2:14" ht="15" outlineLevel="1" thickBot="1">
      <c r="C188" s="90"/>
      <c r="D188" s="90"/>
      <c r="E188" s="90"/>
      <c r="F188" s="90"/>
      <c r="G188" s="90"/>
      <c r="H188" s="462"/>
      <c r="I188" s="67"/>
      <c r="J188" s="69"/>
    </row>
    <row r="189" spans="2:14" outlineLevel="1">
      <c r="C189" s="95" t="s">
        <v>1147</v>
      </c>
      <c r="D189" s="443">
        <f>E189/$C$159</f>
        <v>0</v>
      </c>
      <c r="E189" s="444">
        <v>0</v>
      </c>
      <c r="F189" s="445">
        <f>E189/$C$159/12</f>
        <v>0</v>
      </c>
      <c r="G189" s="447">
        <f>E189/$G$159</f>
        <v>0</v>
      </c>
      <c r="H189" s="446">
        <v>0</v>
      </c>
      <c r="I189" s="447">
        <f t="shared" ref="I189:I198" si="20">J189*$C$159</f>
        <v>0</v>
      </c>
      <c r="J189" s="448">
        <v>0</v>
      </c>
    </row>
    <row r="190" spans="2:14" ht="28.8" outlineLevel="1">
      <c r="C190" s="96" t="s">
        <v>1146</v>
      </c>
      <c r="D190" s="443">
        <f t="shared" ref="D190:D205" si="21">E190/$C$159</f>
        <v>0</v>
      </c>
      <c r="E190" s="449">
        <v>0</v>
      </c>
      <c r="F190" s="445">
        <f t="shared" ref="F190:F205" si="22">E190/$C$159/12</f>
        <v>0</v>
      </c>
      <c r="G190" s="451">
        <f t="shared" ref="G190:G205" si="23">E190/$G$159</f>
        <v>0</v>
      </c>
      <c r="H190" s="450">
        <f t="shared" ref="H190:H195" si="24">E190</f>
        <v>0</v>
      </c>
      <c r="I190" s="451">
        <f t="shared" si="20"/>
        <v>0</v>
      </c>
      <c r="J190" s="452">
        <v>0</v>
      </c>
    </row>
    <row r="191" spans="2:14" outlineLevel="1">
      <c r="C191" s="95" t="s">
        <v>1148</v>
      </c>
      <c r="D191" s="443">
        <f t="shared" si="21"/>
        <v>0</v>
      </c>
      <c r="E191" s="449">
        <v>0</v>
      </c>
      <c r="F191" s="445">
        <f t="shared" si="22"/>
        <v>0</v>
      </c>
      <c r="G191" s="451">
        <f t="shared" si="23"/>
        <v>0</v>
      </c>
      <c r="H191" s="450">
        <f t="shared" si="24"/>
        <v>0</v>
      </c>
      <c r="I191" s="451">
        <f t="shared" si="20"/>
        <v>0</v>
      </c>
      <c r="J191" s="452">
        <v>0</v>
      </c>
    </row>
    <row r="192" spans="2:14" outlineLevel="1">
      <c r="C192" s="95" t="s">
        <v>1149</v>
      </c>
      <c r="D192" s="443">
        <f t="shared" si="21"/>
        <v>0</v>
      </c>
      <c r="E192" s="449">
        <v>0</v>
      </c>
      <c r="F192" s="445">
        <f t="shared" si="22"/>
        <v>0</v>
      </c>
      <c r="G192" s="451">
        <f t="shared" si="23"/>
        <v>0</v>
      </c>
      <c r="H192" s="450">
        <f t="shared" si="24"/>
        <v>0</v>
      </c>
      <c r="I192" s="451">
        <f t="shared" si="20"/>
        <v>0</v>
      </c>
      <c r="J192" s="452">
        <v>0</v>
      </c>
    </row>
    <row r="193" spans="2:10" outlineLevel="1">
      <c r="C193" s="95" t="s">
        <v>1150</v>
      </c>
      <c r="D193" s="443">
        <f t="shared" si="21"/>
        <v>0</v>
      </c>
      <c r="E193" s="449">
        <v>0</v>
      </c>
      <c r="F193" s="445">
        <f t="shared" si="22"/>
        <v>0</v>
      </c>
      <c r="G193" s="451">
        <f t="shared" si="23"/>
        <v>0</v>
      </c>
      <c r="H193" s="450">
        <f t="shared" si="24"/>
        <v>0</v>
      </c>
      <c r="I193" s="451">
        <f t="shared" si="20"/>
        <v>0</v>
      </c>
      <c r="J193" s="452">
        <v>0</v>
      </c>
    </row>
    <row r="194" spans="2:10" outlineLevel="1">
      <c r="C194" s="95" t="s">
        <v>1151</v>
      </c>
      <c r="D194" s="443">
        <f t="shared" si="21"/>
        <v>0</v>
      </c>
      <c r="E194" s="449">
        <v>0</v>
      </c>
      <c r="F194" s="445">
        <f t="shared" si="22"/>
        <v>0</v>
      </c>
      <c r="G194" s="451">
        <f t="shared" si="23"/>
        <v>0</v>
      </c>
      <c r="H194" s="450">
        <f t="shared" si="24"/>
        <v>0</v>
      </c>
      <c r="I194" s="451">
        <f t="shared" si="20"/>
        <v>0</v>
      </c>
      <c r="J194" s="452">
        <v>0</v>
      </c>
    </row>
    <row r="195" spans="2:10" outlineLevel="1">
      <c r="C195" s="95" t="s">
        <v>1152</v>
      </c>
      <c r="D195" s="443">
        <f t="shared" si="21"/>
        <v>0</v>
      </c>
      <c r="E195" s="449">
        <v>0</v>
      </c>
      <c r="F195" s="445">
        <f t="shared" si="22"/>
        <v>0</v>
      </c>
      <c r="G195" s="451">
        <f t="shared" si="23"/>
        <v>0</v>
      </c>
      <c r="H195" s="450">
        <f t="shared" si="24"/>
        <v>0</v>
      </c>
      <c r="I195" s="451">
        <f t="shared" si="20"/>
        <v>0</v>
      </c>
      <c r="J195" s="452">
        <v>0</v>
      </c>
    </row>
    <row r="196" spans="2:10" outlineLevel="1">
      <c r="C196" s="95" t="s">
        <v>1153</v>
      </c>
      <c r="D196" s="443">
        <f t="shared" si="21"/>
        <v>0</v>
      </c>
      <c r="E196" s="449">
        <v>0</v>
      </c>
      <c r="F196" s="445">
        <f t="shared" si="22"/>
        <v>0</v>
      </c>
      <c r="G196" s="451">
        <f t="shared" si="23"/>
        <v>0</v>
      </c>
      <c r="H196" s="450">
        <f>E196</f>
        <v>0</v>
      </c>
      <c r="I196" s="451">
        <f t="shared" si="20"/>
        <v>0</v>
      </c>
      <c r="J196" s="452">
        <v>0</v>
      </c>
    </row>
    <row r="197" spans="2:10" outlineLevel="1">
      <c r="C197" s="95" t="s">
        <v>1154</v>
      </c>
      <c r="D197" s="443">
        <f t="shared" si="21"/>
        <v>0</v>
      </c>
      <c r="E197" s="449">
        <v>0</v>
      </c>
      <c r="F197" s="445">
        <f t="shared" si="22"/>
        <v>0</v>
      </c>
      <c r="G197" s="451">
        <f t="shared" si="23"/>
        <v>0</v>
      </c>
      <c r="H197" s="450">
        <f>E197</f>
        <v>0</v>
      </c>
      <c r="I197" s="451">
        <f t="shared" si="20"/>
        <v>0</v>
      </c>
      <c r="J197" s="452">
        <v>0</v>
      </c>
    </row>
    <row r="198" spans="2:10" outlineLevel="1">
      <c r="C198" s="95" t="s">
        <v>1155</v>
      </c>
      <c r="D198" s="443">
        <f t="shared" si="21"/>
        <v>0</v>
      </c>
      <c r="E198" s="449">
        <v>0</v>
      </c>
      <c r="F198" s="445">
        <f t="shared" si="22"/>
        <v>0</v>
      </c>
      <c r="G198" s="451">
        <f t="shared" si="23"/>
        <v>0</v>
      </c>
      <c r="H198" s="450">
        <f>E198</f>
        <v>0</v>
      </c>
      <c r="I198" s="451">
        <f t="shared" si="20"/>
        <v>0</v>
      </c>
      <c r="J198" s="452">
        <v>0</v>
      </c>
    </row>
    <row r="199" spans="2:10" outlineLevel="1">
      <c r="C199" s="97" t="s">
        <v>1156</v>
      </c>
      <c r="D199" s="443">
        <f t="shared" si="21"/>
        <v>0</v>
      </c>
      <c r="E199" s="449">
        <v>0</v>
      </c>
      <c r="F199" s="445">
        <f t="shared" si="22"/>
        <v>0</v>
      </c>
      <c r="G199" s="453">
        <f t="shared" si="23"/>
        <v>0</v>
      </c>
      <c r="H199" s="450">
        <f>I199*12</f>
        <v>5760</v>
      </c>
      <c r="I199" s="453">
        <f>J199*$C$159</f>
        <v>480</v>
      </c>
      <c r="J199" s="454">
        <v>30</v>
      </c>
    </row>
    <row r="200" spans="2:10" outlineLevel="1">
      <c r="C200" s="97" t="s">
        <v>1157</v>
      </c>
      <c r="D200" s="443">
        <f t="shared" si="21"/>
        <v>0</v>
      </c>
      <c r="E200" s="449">
        <v>0</v>
      </c>
      <c r="F200" s="455">
        <f t="shared" si="22"/>
        <v>0</v>
      </c>
      <c r="G200" s="453">
        <f t="shared" si="23"/>
        <v>0</v>
      </c>
      <c r="H200" s="450">
        <f>I200*12</f>
        <v>0</v>
      </c>
      <c r="I200" s="451">
        <f t="shared" ref="I200:I205" si="25">J200*$C$159</f>
        <v>0</v>
      </c>
      <c r="J200" s="452">
        <v>0</v>
      </c>
    </row>
    <row r="201" spans="2:10" outlineLevel="1">
      <c r="C201" s="95" t="s">
        <v>1158</v>
      </c>
      <c r="D201" s="443">
        <f t="shared" si="21"/>
        <v>0</v>
      </c>
      <c r="E201" s="449">
        <v>0</v>
      </c>
      <c r="F201" s="445">
        <f t="shared" si="22"/>
        <v>0</v>
      </c>
      <c r="G201" s="451">
        <f t="shared" si="23"/>
        <v>0</v>
      </c>
      <c r="H201" s="450">
        <f>E201</f>
        <v>0</v>
      </c>
      <c r="I201" s="451">
        <f t="shared" si="25"/>
        <v>0</v>
      </c>
      <c r="J201" s="452">
        <v>0</v>
      </c>
    </row>
    <row r="202" spans="2:10" outlineLevel="1">
      <c r="C202" s="95" t="s">
        <v>1159</v>
      </c>
      <c r="D202" s="443">
        <f t="shared" si="21"/>
        <v>0</v>
      </c>
      <c r="E202" s="449">
        <v>0</v>
      </c>
      <c r="F202" s="445">
        <f t="shared" si="22"/>
        <v>0</v>
      </c>
      <c r="G202" s="451">
        <f t="shared" si="23"/>
        <v>0</v>
      </c>
      <c r="H202" s="450">
        <f>E202</f>
        <v>0</v>
      </c>
      <c r="I202" s="451">
        <f t="shared" si="25"/>
        <v>0</v>
      </c>
      <c r="J202" s="452">
        <v>0</v>
      </c>
    </row>
    <row r="203" spans="2:10" outlineLevel="1">
      <c r="C203" s="95" t="s">
        <v>1160</v>
      </c>
      <c r="D203" s="443">
        <f t="shared" si="21"/>
        <v>0</v>
      </c>
      <c r="E203" s="449">
        <v>0</v>
      </c>
      <c r="F203" s="445">
        <f t="shared" si="22"/>
        <v>0</v>
      </c>
      <c r="G203" s="451">
        <f t="shared" si="23"/>
        <v>0</v>
      </c>
      <c r="H203" s="450">
        <f>E203</f>
        <v>0</v>
      </c>
      <c r="I203" s="451">
        <f t="shared" si="25"/>
        <v>0</v>
      </c>
      <c r="J203" s="452">
        <v>0</v>
      </c>
    </row>
    <row r="204" spans="2:10" outlineLevel="1">
      <c r="C204" s="95" t="s">
        <v>1161</v>
      </c>
      <c r="D204" s="443">
        <f t="shared" si="21"/>
        <v>0</v>
      </c>
      <c r="E204" s="449">
        <v>0</v>
      </c>
      <c r="F204" s="445">
        <f t="shared" si="22"/>
        <v>0</v>
      </c>
      <c r="G204" s="451">
        <f t="shared" si="23"/>
        <v>0</v>
      </c>
      <c r="H204" s="450">
        <f>E204</f>
        <v>0</v>
      </c>
      <c r="I204" s="451">
        <f t="shared" si="25"/>
        <v>0</v>
      </c>
      <c r="J204" s="452">
        <v>0</v>
      </c>
    </row>
    <row r="205" spans="2:10" ht="15" outlineLevel="1" thickBot="1">
      <c r="C205" s="98" t="s">
        <v>1162</v>
      </c>
      <c r="D205" s="443">
        <f t="shared" si="21"/>
        <v>0</v>
      </c>
      <c r="E205" s="449">
        <v>0</v>
      </c>
      <c r="F205" s="445">
        <f t="shared" si="22"/>
        <v>0</v>
      </c>
      <c r="G205" s="459">
        <f t="shared" si="23"/>
        <v>0</v>
      </c>
      <c r="H205" s="456">
        <f>E205</f>
        <v>0</v>
      </c>
      <c r="I205" s="457">
        <f t="shared" si="25"/>
        <v>0</v>
      </c>
      <c r="J205" s="458">
        <v>0</v>
      </c>
    </row>
    <row r="206" spans="2:10" ht="15" outlineLevel="1" thickBot="1">
      <c r="C206" s="99" t="s">
        <v>142</v>
      </c>
      <c r="D206" s="100">
        <f>SUM(D189:D205)</f>
        <v>0</v>
      </c>
      <c r="E206" s="100">
        <f t="shared" ref="E206:I206" si="26">SUM(E189:E205)</f>
        <v>0</v>
      </c>
      <c r="F206" s="100">
        <f t="shared" si="26"/>
        <v>0</v>
      </c>
      <c r="G206" s="460">
        <f t="shared" si="26"/>
        <v>0</v>
      </c>
      <c r="H206" s="463">
        <f t="shared" si="26"/>
        <v>5760</v>
      </c>
      <c r="I206" s="441">
        <f t="shared" si="26"/>
        <v>480</v>
      </c>
      <c r="J206" s="442">
        <f>SUM(J189:J205)</f>
        <v>30</v>
      </c>
    </row>
    <row r="207" spans="2:10" ht="18.600000000000001" outlineLevel="1" thickTop="1">
      <c r="B207" s="22"/>
    </row>
    <row r="208" spans="2:10" ht="18">
      <c r="B208" s="22"/>
    </row>
    <row r="209" spans="2:22" ht="18">
      <c r="B209" s="471" t="s">
        <v>228</v>
      </c>
    </row>
    <row r="210" spans="2:22" outlineLevel="1"/>
    <row r="211" spans="2:22" outlineLevel="1"/>
    <row r="212" spans="2:22" outlineLevel="1">
      <c r="C212" s="21" t="s">
        <v>258</v>
      </c>
      <c r="U212" s="1085">
        <v>309</v>
      </c>
      <c r="V212" s="1085">
        <v>2.1344999999999999E-2</v>
      </c>
    </row>
    <row r="213" spans="2:22" outlineLevel="1">
      <c r="C213" s="21" t="s">
        <v>169</v>
      </c>
      <c r="D213" s="21"/>
      <c r="E213" s="21" t="s">
        <v>170</v>
      </c>
      <c r="F213" s="21"/>
      <c r="G213" s="21" t="s">
        <v>171</v>
      </c>
      <c r="H213" s="21"/>
      <c r="I213" s="199" t="s">
        <v>172</v>
      </c>
      <c r="U213" s="1085">
        <v>64.150000000000006</v>
      </c>
      <c r="V213" s="1085">
        <v>3.5000000000000001E-3</v>
      </c>
    </row>
    <row r="214" spans="2:22" ht="15.6" outlineLevel="1">
      <c r="C214" s="4" t="s">
        <v>173</v>
      </c>
      <c r="E214" s="200">
        <f>E47</f>
        <v>6800000</v>
      </c>
      <c r="G214" s="406">
        <v>0.01</v>
      </c>
      <c r="I214" s="201">
        <f>E214*(G214+G215)+E216</f>
        <v>82817</v>
      </c>
      <c r="U214" s="1085">
        <v>146.94999999999999</v>
      </c>
      <c r="V214" s="1085">
        <v>4.5990000000000003E-2</v>
      </c>
    </row>
    <row r="215" spans="2:22" ht="15.6" outlineLevel="1">
      <c r="C215" s="4" t="s">
        <v>528</v>
      </c>
      <c r="G215" s="406">
        <v>1.9300000000000001E-3</v>
      </c>
      <c r="U215" s="1085">
        <v>589.65</v>
      </c>
      <c r="V215" s="1085">
        <v>0.122192</v>
      </c>
    </row>
    <row r="216" spans="2:22" outlineLevel="1">
      <c r="C216" s="4" t="s">
        <v>1145</v>
      </c>
      <c r="E216" s="200">
        <v>1693</v>
      </c>
      <c r="U216" s="1085">
        <v>108.46</v>
      </c>
    </row>
    <row r="217" spans="2:22" outlineLevel="1">
      <c r="U217" s="1085">
        <v>208.6</v>
      </c>
    </row>
    <row r="218" spans="2:22" outlineLevel="1">
      <c r="U218" s="1085">
        <v>86.47</v>
      </c>
    </row>
    <row r="219" spans="2:22" outlineLevel="1">
      <c r="U219" s="1085">
        <v>169.39</v>
      </c>
    </row>
    <row r="220" spans="2:22" outlineLevel="1">
      <c r="U220" s="1085">
        <v>10.97</v>
      </c>
    </row>
    <row r="221" spans="2:22" ht="15" outlineLevel="1" thickBot="1"/>
    <row r="222" spans="2:22" ht="16.5" customHeight="1" outlineLevel="1" thickTop="1" thickBot="1">
      <c r="C222" s="38"/>
      <c r="D222" s="120" t="s">
        <v>1133</v>
      </c>
      <c r="E222" s="92"/>
      <c r="F222" s="92"/>
      <c r="G222" s="121"/>
      <c r="H222" s="120" t="s">
        <v>95</v>
      </c>
      <c r="I222" s="92"/>
      <c r="J222" s="92"/>
      <c r="K222" s="92"/>
      <c r="L222" s="92"/>
      <c r="M222" s="121"/>
      <c r="N222" s="191"/>
    </row>
    <row r="223" spans="2:22" ht="43.8" outlineLevel="1" thickBot="1">
      <c r="C223" s="39" t="s">
        <v>96</v>
      </c>
      <c r="D223" s="181" t="s">
        <v>256</v>
      </c>
      <c r="E223" s="182" t="s">
        <v>255</v>
      </c>
      <c r="F223" s="182" t="s">
        <v>207</v>
      </c>
      <c r="G223" s="276" t="s">
        <v>1132</v>
      </c>
      <c r="H223" s="40" t="s">
        <v>97</v>
      </c>
      <c r="I223" s="41" t="s">
        <v>98</v>
      </c>
      <c r="J223" s="41" t="s">
        <v>99</v>
      </c>
      <c r="K223" s="41" t="s">
        <v>100</v>
      </c>
      <c r="L223" s="40" t="s">
        <v>101</v>
      </c>
      <c r="M223" s="194" t="s">
        <v>102</v>
      </c>
      <c r="N223" s="192" t="s">
        <v>103</v>
      </c>
    </row>
    <row r="224" spans="2:22" outlineLevel="1">
      <c r="C224" s="42" t="s">
        <v>104</v>
      </c>
      <c r="D224" s="183">
        <f>E224/12</f>
        <v>0</v>
      </c>
      <c r="E224" s="184">
        <f>G224/$C$159</f>
        <v>0</v>
      </c>
      <c r="F224" s="185">
        <f>G224/$G$159</f>
        <v>0</v>
      </c>
      <c r="G224" s="186">
        <v>0</v>
      </c>
      <c r="H224" s="43">
        <f t="shared" ref="H224:H231" si="27">M224/12</f>
        <v>500</v>
      </c>
      <c r="I224" s="45">
        <f>H224/$C$159</f>
        <v>31.25</v>
      </c>
      <c r="J224" s="45">
        <f>H224/$G$159</f>
        <v>3.7593984962406013E-2</v>
      </c>
      <c r="K224" s="45">
        <f>M224/$C$159</f>
        <v>375</v>
      </c>
      <c r="L224" s="47">
        <f>M224/$G$159</f>
        <v>0.45112781954887216</v>
      </c>
      <c r="M224" s="177">
        <v>6000</v>
      </c>
      <c r="N224" s="173">
        <v>1</v>
      </c>
    </row>
    <row r="225" spans="3:16" outlineLevel="1">
      <c r="C225" s="42" t="s">
        <v>105</v>
      </c>
      <c r="D225" s="183">
        <f>E225/12</f>
        <v>60.348958333333336</v>
      </c>
      <c r="E225" s="184">
        <f t="shared" ref="E225:E231" si="28">G225/$C$159</f>
        <v>724.1875</v>
      </c>
      <c r="F225" s="185">
        <f t="shared" ref="F225:F231" si="29">G225/$G$159</f>
        <v>0.87120300751879698</v>
      </c>
      <c r="G225" s="187">
        <f>11587</f>
        <v>11587</v>
      </c>
      <c r="H225" s="43">
        <f t="shared" ca="1" si="27"/>
        <v>1329.2819999999999</v>
      </c>
      <c r="I225" s="44">
        <f t="shared" ref="I225:I231" ca="1" si="30">H225/$C$159</f>
        <v>83.080124999999995</v>
      </c>
      <c r="J225" s="45">
        <f t="shared" ref="J225:J231" ca="1" si="31">H225/$G$159</f>
        <v>9.9946015037593983E-2</v>
      </c>
      <c r="K225" s="46">
        <f t="shared" ref="K225:K231" ca="1" si="32">M225/$C$159</f>
        <v>996.9615</v>
      </c>
      <c r="L225" s="47">
        <f t="shared" ref="L225:L231" ca="1" si="33">M225/$G$159</f>
        <v>1.1993521804511278</v>
      </c>
      <c r="M225" s="279">
        <f ca="1">O225*SUM(Q795:AB795)</f>
        <v>15951.384</v>
      </c>
      <c r="N225" s="277">
        <v>2</v>
      </c>
      <c r="O225" s="278">
        <v>0.03</v>
      </c>
      <c r="P225" s="4" t="s">
        <v>297</v>
      </c>
    </row>
    <row r="226" spans="3:16" outlineLevel="1">
      <c r="C226" s="42" t="s">
        <v>106</v>
      </c>
      <c r="D226" s="183">
        <f t="shared" ref="D226:D231" si="34">E226/12</f>
        <v>7.8125</v>
      </c>
      <c r="E226" s="184">
        <f t="shared" si="28"/>
        <v>93.75</v>
      </c>
      <c r="F226" s="185">
        <f t="shared" si="29"/>
        <v>0.11278195488721804</v>
      </c>
      <c r="G226" s="188">
        <f>1500</f>
        <v>1500</v>
      </c>
      <c r="H226" s="43">
        <f t="shared" si="27"/>
        <v>125</v>
      </c>
      <c r="I226" s="44">
        <f t="shared" si="30"/>
        <v>7.8125</v>
      </c>
      <c r="J226" s="45">
        <f t="shared" si="31"/>
        <v>9.3984962406015032E-3</v>
      </c>
      <c r="K226" s="46">
        <f t="shared" si="32"/>
        <v>93.75</v>
      </c>
      <c r="L226" s="47">
        <f t="shared" si="33"/>
        <v>0.11278195488721804</v>
      </c>
      <c r="M226" s="178">
        <v>1500</v>
      </c>
      <c r="N226" s="174"/>
    </row>
    <row r="227" spans="3:16" outlineLevel="1">
      <c r="C227" s="42" t="s">
        <v>107</v>
      </c>
      <c r="D227" s="183">
        <f>E227/12</f>
        <v>46.875</v>
      </c>
      <c r="E227" s="184">
        <f t="shared" si="28"/>
        <v>562.5</v>
      </c>
      <c r="F227" s="185">
        <f t="shared" si="29"/>
        <v>0.67669172932330823</v>
      </c>
      <c r="G227" s="188">
        <f>9000</f>
        <v>9000</v>
      </c>
      <c r="H227" s="43">
        <f t="shared" si="27"/>
        <v>916.66666666666663</v>
      </c>
      <c r="I227" s="44">
        <f t="shared" si="30"/>
        <v>57.291666666666664</v>
      </c>
      <c r="J227" s="45">
        <f t="shared" si="31"/>
        <v>6.8922305764411024E-2</v>
      </c>
      <c r="K227" s="46">
        <f t="shared" si="32"/>
        <v>687.5</v>
      </c>
      <c r="L227" s="47">
        <f t="shared" si="33"/>
        <v>0.82706766917293228</v>
      </c>
      <c r="M227" s="178">
        <v>11000</v>
      </c>
      <c r="N227" s="175"/>
    </row>
    <row r="228" spans="3:16" outlineLevel="1">
      <c r="C228" s="42" t="s">
        <v>108</v>
      </c>
      <c r="D228" s="183">
        <f t="shared" si="34"/>
        <v>83.072916666666671</v>
      </c>
      <c r="E228" s="184">
        <f t="shared" si="28"/>
        <v>996.875</v>
      </c>
      <c r="F228" s="185">
        <f t="shared" si="29"/>
        <v>1.1992481203007519</v>
      </c>
      <c r="G228" s="188">
        <f>8000+5000+2950</f>
        <v>15950</v>
      </c>
      <c r="H228" s="43">
        <f t="shared" si="27"/>
        <v>1500</v>
      </c>
      <c r="I228" s="44">
        <f t="shared" si="30"/>
        <v>93.75</v>
      </c>
      <c r="J228" s="45">
        <f t="shared" si="31"/>
        <v>0.11278195488721804</v>
      </c>
      <c r="K228" s="46">
        <f t="shared" si="32"/>
        <v>1125</v>
      </c>
      <c r="L228" s="47">
        <f t="shared" si="33"/>
        <v>1.3533834586466165</v>
      </c>
      <c r="M228" s="178">
        <v>18000</v>
      </c>
      <c r="N228" s="174"/>
    </row>
    <row r="229" spans="3:16" outlineLevel="1">
      <c r="C229" s="42" t="s">
        <v>109</v>
      </c>
      <c r="D229" s="183">
        <f t="shared" si="34"/>
        <v>20.833333333333332</v>
      </c>
      <c r="E229" s="184">
        <f t="shared" si="28"/>
        <v>250</v>
      </c>
      <c r="F229" s="185">
        <f t="shared" si="29"/>
        <v>0.3007518796992481</v>
      </c>
      <c r="G229" s="188">
        <v>4000</v>
      </c>
      <c r="H229" s="43">
        <f t="shared" si="27"/>
        <v>416.66666666666669</v>
      </c>
      <c r="I229" s="44">
        <f t="shared" si="30"/>
        <v>26.041666666666668</v>
      </c>
      <c r="J229" s="45">
        <f t="shared" si="31"/>
        <v>3.1328320802005011E-2</v>
      </c>
      <c r="K229" s="46">
        <f t="shared" si="32"/>
        <v>312.5</v>
      </c>
      <c r="L229" s="47">
        <f t="shared" si="33"/>
        <v>0.37593984962406013</v>
      </c>
      <c r="M229" s="178">
        <v>5000</v>
      </c>
      <c r="N229" s="175"/>
    </row>
    <row r="230" spans="3:16" outlineLevel="1">
      <c r="C230" s="42" t="s">
        <v>110</v>
      </c>
      <c r="D230" s="183">
        <f>E230/12</f>
        <v>234.375</v>
      </c>
      <c r="E230" s="184">
        <f t="shared" si="28"/>
        <v>2812.5</v>
      </c>
      <c r="F230" s="185">
        <f t="shared" si="29"/>
        <v>3.3834586466165413</v>
      </c>
      <c r="G230" s="189">
        <v>45000</v>
      </c>
      <c r="H230" s="43">
        <f t="shared" si="27"/>
        <v>6901.416666666667</v>
      </c>
      <c r="I230" s="44">
        <f t="shared" si="30"/>
        <v>431.33854166666669</v>
      </c>
      <c r="J230" s="45">
        <f t="shared" si="31"/>
        <v>0.51890350877192981</v>
      </c>
      <c r="K230" s="46">
        <f t="shared" si="32"/>
        <v>5176.0625</v>
      </c>
      <c r="L230" s="47">
        <f t="shared" si="33"/>
        <v>6.2268421052631577</v>
      </c>
      <c r="M230" s="178">
        <f>I214</f>
        <v>82817</v>
      </c>
      <c r="N230" s="174">
        <v>3</v>
      </c>
    </row>
    <row r="231" spans="3:16" ht="15" outlineLevel="1" thickBot="1">
      <c r="C231" s="48"/>
      <c r="D231" s="183">
        <f t="shared" si="34"/>
        <v>0</v>
      </c>
      <c r="E231" s="184">
        <f t="shared" si="28"/>
        <v>0</v>
      </c>
      <c r="F231" s="185">
        <f t="shared" si="29"/>
        <v>0</v>
      </c>
      <c r="G231" s="190">
        <v>0</v>
      </c>
      <c r="H231" s="43">
        <f t="shared" si="27"/>
        <v>0</v>
      </c>
      <c r="I231" s="44">
        <f t="shared" si="30"/>
        <v>0</v>
      </c>
      <c r="J231" s="45">
        <f t="shared" si="31"/>
        <v>0</v>
      </c>
      <c r="K231" s="46">
        <f t="shared" si="32"/>
        <v>0</v>
      </c>
      <c r="L231" s="47">
        <f t="shared" si="33"/>
        <v>0</v>
      </c>
      <c r="M231" s="179">
        <f>O232*C159*O231</f>
        <v>0</v>
      </c>
      <c r="N231" s="176"/>
    </row>
    <row r="232" spans="3:16" ht="15.6" outlineLevel="1" thickTop="1" thickBot="1">
      <c r="C232" s="49" t="s">
        <v>111</v>
      </c>
      <c r="D232" s="50">
        <f t="shared" ref="D232:M232" si="35">SUM(D224:D231)</f>
        <v>453.31770833333337</v>
      </c>
      <c r="E232" s="51">
        <f t="shared" si="35"/>
        <v>5439.8125</v>
      </c>
      <c r="F232" s="52">
        <f t="shared" si="35"/>
        <v>6.544135338345864</v>
      </c>
      <c r="G232" s="180">
        <f t="shared" si="35"/>
        <v>87037</v>
      </c>
      <c r="H232" s="51">
        <f t="shared" ca="1" si="35"/>
        <v>11689.032000000001</v>
      </c>
      <c r="I232" s="51">
        <f t="shared" ca="1" si="35"/>
        <v>730.56450000000007</v>
      </c>
      <c r="J232" s="52">
        <f t="shared" ca="1" si="35"/>
        <v>0.87887458646616534</v>
      </c>
      <c r="K232" s="51">
        <f t="shared" ca="1" si="35"/>
        <v>8766.7739999999994</v>
      </c>
      <c r="L232" s="52">
        <f t="shared" ca="1" si="35"/>
        <v>10.546495037593985</v>
      </c>
      <c r="M232" s="195">
        <f t="shared" ca="1" si="35"/>
        <v>140268.38399999999</v>
      </c>
      <c r="N232" s="193"/>
      <c r="O232" s="835"/>
    </row>
    <row r="233" spans="3:16" outlineLevel="1">
      <c r="C233" s="53"/>
      <c r="D233" s="53"/>
      <c r="E233" s="53"/>
      <c r="F233" s="53"/>
      <c r="G233" s="53"/>
      <c r="H233" s="54"/>
      <c r="I233" s="54"/>
      <c r="J233" s="54"/>
      <c r="K233" s="54"/>
      <c r="L233" s="54"/>
      <c r="M233" s="55"/>
      <c r="N233" s="56"/>
    </row>
    <row r="234" spans="3:16" outlineLevel="1">
      <c r="C234" s="53"/>
      <c r="D234" s="53"/>
      <c r="E234" s="53"/>
      <c r="F234" s="57"/>
      <c r="G234" s="58"/>
      <c r="H234" s="59"/>
      <c r="I234" s="60"/>
      <c r="J234" s="60"/>
      <c r="K234" s="54"/>
      <c r="L234" s="60"/>
      <c r="M234" s="61"/>
      <c r="N234" s="56"/>
    </row>
    <row r="235" spans="3:16" ht="15" outlineLevel="1" thickBot="1">
      <c r="C235" s="53"/>
      <c r="D235" s="53"/>
      <c r="E235" s="53"/>
      <c r="F235" s="53"/>
      <c r="G235" s="57"/>
      <c r="H235" s="54"/>
      <c r="I235" s="54"/>
      <c r="J235" s="54"/>
      <c r="K235" s="54"/>
      <c r="L235" s="54"/>
      <c r="M235" s="60"/>
      <c r="N235" s="56"/>
    </row>
    <row r="236" spans="3:16" outlineLevel="1">
      <c r="C236" s="62" t="s">
        <v>72</v>
      </c>
      <c r="D236" s="63"/>
      <c r="E236" s="63"/>
      <c r="F236" s="63"/>
      <c r="G236" s="63"/>
      <c r="H236" s="64"/>
      <c r="I236" s="64"/>
      <c r="J236" s="64"/>
      <c r="K236" s="65"/>
      <c r="L236" s="54"/>
      <c r="M236" s="61"/>
      <c r="N236" s="56"/>
    </row>
    <row r="237" spans="3:16" outlineLevel="1">
      <c r="C237" s="66"/>
      <c r="D237" s="67"/>
      <c r="E237" s="68"/>
      <c r="F237" s="68"/>
      <c r="G237" s="68"/>
      <c r="H237" s="67"/>
      <c r="I237" s="67"/>
      <c r="J237" s="67"/>
      <c r="K237" s="69"/>
      <c r="L237" s="54"/>
      <c r="M237" s="60"/>
      <c r="N237" s="56"/>
    </row>
    <row r="238" spans="3:16" ht="60" customHeight="1" outlineLevel="1">
      <c r="C238" s="70" t="s">
        <v>75</v>
      </c>
      <c r="D238" s="122" t="s">
        <v>112</v>
      </c>
      <c r="E238" s="123" t="s">
        <v>113</v>
      </c>
      <c r="F238" s="124" t="s">
        <v>73</v>
      </c>
      <c r="G238" s="123" t="s">
        <v>74</v>
      </c>
      <c r="H238" s="125" t="s">
        <v>257</v>
      </c>
      <c r="I238" s="126" t="s">
        <v>114</v>
      </c>
      <c r="J238" s="123" t="s">
        <v>73</v>
      </c>
      <c r="K238" s="127" t="s">
        <v>305</v>
      </c>
      <c r="L238" s="54"/>
      <c r="M238" s="60"/>
      <c r="N238" s="56"/>
    </row>
    <row r="239" spans="3:16" ht="21.75" customHeight="1" outlineLevel="1">
      <c r="C239" s="71"/>
      <c r="D239" s="128"/>
      <c r="E239" s="129"/>
      <c r="F239" s="130"/>
      <c r="G239" s="129"/>
      <c r="H239" s="131"/>
      <c r="I239" s="132"/>
      <c r="J239" s="130"/>
      <c r="K239" s="93"/>
      <c r="L239" s="54"/>
      <c r="M239" s="54"/>
      <c r="N239" s="56"/>
    </row>
    <row r="240" spans="3:16" ht="15" outlineLevel="1" thickBot="1">
      <c r="C240" s="18"/>
      <c r="D240" s="72">
        <f>E232</f>
        <v>5439.8125</v>
      </c>
      <c r="E240" s="72">
        <f ca="1">K232</f>
        <v>8766.7739999999994</v>
      </c>
      <c r="F240" s="73">
        <f ca="1">(E240-D240)/D240</f>
        <v>0.6115948849339935</v>
      </c>
      <c r="G240" s="72">
        <f ca="1">E240-D240</f>
        <v>3326.9614999999994</v>
      </c>
      <c r="H240" s="72">
        <f>G232</f>
        <v>87037</v>
      </c>
      <c r="I240" s="72">
        <f ca="1">M232</f>
        <v>140268.38399999999</v>
      </c>
      <c r="J240" s="73">
        <f ca="1">(I240-H240)/H240</f>
        <v>0.6115948849339935</v>
      </c>
      <c r="K240" s="74">
        <f ca="1">I240-H240</f>
        <v>53231.383999999991</v>
      </c>
      <c r="L240" s="54"/>
      <c r="M240" s="54"/>
      <c r="N240" s="56"/>
    </row>
    <row r="241" spans="3:14" outlineLevel="1"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75"/>
      <c r="N241" s="54"/>
    </row>
    <row r="242" spans="3:14" outlineLevel="1"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75"/>
      <c r="N242" s="54"/>
    </row>
    <row r="243" spans="3:14" ht="15" outlineLevel="1" thickBot="1"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76"/>
      <c r="N243" s="54"/>
    </row>
    <row r="244" spans="3:14" outlineLevel="1">
      <c r="C244" s="77"/>
      <c r="D244" s="64"/>
      <c r="E244" s="64"/>
      <c r="F244" s="64"/>
      <c r="G244" s="64"/>
      <c r="H244" s="64"/>
      <c r="I244" s="64"/>
      <c r="J244" s="64"/>
      <c r="K244" s="65"/>
      <c r="L244" s="54"/>
      <c r="M244" s="75"/>
      <c r="N244" s="54"/>
    </row>
    <row r="245" spans="3:14" outlineLevel="1">
      <c r="C245" s="78" t="s">
        <v>115</v>
      </c>
      <c r="D245" s="67"/>
      <c r="E245" s="67"/>
      <c r="F245" s="67"/>
      <c r="G245" s="67"/>
      <c r="H245" s="67"/>
      <c r="I245" s="79"/>
      <c r="J245" s="67"/>
      <c r="K245" s="69"/>
      <c r="L245" s="54"/>
      <c r="M245" s="54"/>
      <c r="N245" s="56"/>
    </row>
    <row r="246" spans="3:14" ht="18" outlineLevel="1">
      <c r="C246" s="80">
        <v>1</v>
      </c>
      <c r="D246" s="81" t="str">
        <f>C224</f>
        <v xml:space="preserve">PAYROLL AND BENEFITS </v>
      </c>
      <c r="E246" s="67"/>
      <c r="F246" s="67"/>
      <c r="G246" s="67"/>
      <c r="H246" s="67"/>
      <c r="I246" s="82"/>
      <c r="J246" s="67"/>
      <c r="K246" s="69"/>
      <c r="L246" s="54"/>
      <c r="M246" s="54"/>
      <c r="N246" s="56"/>
    </row>
    <row r="247" spans="3:14" ht="18" outlineLevel="1">
      <c r="C247" s="80"/>
      <c r="D247" s="1101" t="s">
        <v>116</v>
      </c>
      <c r="E247" s="1101"/>
      <c r="F247" s="1101"/>
      <c r="G247" s="1101"/>
      <c r="H247" s="1101"/>
      <c r="I247" s="1101"/>
      <c r="J247" s="1101"/>
      <c r="K247" s="69"/>
      <c r="L247" s="54"/>
      <c r="M247" s="54"/>
      <c r="N247" s="56"/>
    </row>
    <row r="248" spans="3:14" ht="18" outlineLevel="1">
      <c r="C248" s="80"/>
      <c r="D248" s="81"/>
      <c r="E248" s="67"/>
      <c r="F248" s="67"/>
      <c r="G248" s="67"/>
      <c r="H248" s="67"/>
      <c r="I248" s="82"/>
      <c r="J248" s="67"/>
      <c r="K248" s="69"/>
      <c r="L248" s="54"/>
      <c r="M248" s="54"/>
      <c r="N248" s="56"/>
    </row>
    <row r="249" spans="3:14" ht="18" outlineLevel="1">
      <c r="C249" s="80">
        <v>2</v>
      </c>
      <c r="D249" s="81" t="str">
        <f>C225</f>
        <v>MANAGEMENT FEE / LEASING</v>
      </c>
      <c r="E249" s="67"/>
      <c r="F249" s="67"/>
      <c r="G249" s="67"/>
      <c r="H249" s="84"/>
      <c r="I249" s="67"/>
      <c r="J249" s="67"/>
      <c r="K249" s="69"/>
      <c r="L249" s="54"/>
      <c r="M249" s="54"/>
      <c r="N249" s="56"/>
    </row>
    <row r="250" spans="3:14" ht="18" outlineLevel="1">
      <c r="C250" s="80"/>
      <c r="D250" s="1101" t="s">
        <v>117</v>
      </c>
      <c r="E250" s="1101"/>
      <c r="F250" s="1101"/>
      <c r="G250" s="1101"/>
      <c r="H250" s="1101"/>
      <c r="I250" s="1101"/>
      <c r="J250" s="1101"/>
      <c r="K250" s="69"/>
      <c r="L250" s="54"/>
      <c r="M250" s="54"/>
      <c r="N250" s="56"/>
    </row>
    <row r="251" spans="3:14" ht="18" outlineLevel="1">
      <c r="C251" s="80"/>
      <c r="D251" s="81"/>
      <c r="E251" s="67"/>
      <c r="F251" s="67"/>
      <c r="G251" s="67"/>
      <c r="H251" s="84"/>
      <c r="I251" s="67"/>
      <c r="J251" s="67"/>
      <c r="K251" s="69"/>
      <c r="L251" s="54"/>
      <c r="M251" s="54"/>
      <c r="N251" s="56"/>
    </row>
    <row r="252" spans="3:14" ht="18" outlineLevel="1">
      <c r="C252" s="80">
        <v>3</v>
      </c>
      <c r="D252" s="81" t="str">
        <f>C230</f>
        <v>PROPERTY TAX</v>
      </c>
      <c r="E252" s="67"/>
      <c r="F252" s="67"/>
      <c r="G252" s="67"/>
      <c r="H252" s="84"/>
      <c r="I252" s="67"/>
      <c r="J252" s="67"/>
      <c r="K252" s="69"/>
      <c r="L252" s="54"/>
      <c r="M252" s="54"/>
      <c r="N252" s="56"/>
    </row>
    <row r="253" spans="3:14" ht="18" outlineLevel="1">
      <c r="C253" s="80"/>
      <c r="D253" s="1101" t="s">
        <v>118</v>
      </c>
      <c r="E253" s="1101"/>
      <c r="F253" s="1101"/>
      <c r="G253" s="1101"/>
      <c r="H253" s="1101"/>
      <c r="I253" s="1101"/>
      <c r="J253" s="1101"/>
      <c r="K253" s="85"/>
      <c r="L253" s="54"/>
      <c r="M253" s="54"/>
      <c r="N253" s="56"/>
    </row>
    <row r="254" spans="3:14" ht="18" outlineLevel="1">
      <c r="C254" s="80"/>
      <c r="D254" s="81"/>
      <c r="E254" s="67"/>
      <c r="F254" s="67"/>
      <c r="G254" s="67"/>
      <c r="H254" s="86"/>
      <c r="I254" s="67"/>
      <c r="J254" s="67"/>
      <c r="K254" s="85"/>
      <c r="L254" s="54"/>
      <c r="M254" s="54"/>
      <c r="N254" s="56"/>
    </row>
    <row r="255" spans="3:14" ht="15" outlineLevel="1" thickBot="1">
      <c r="C255" s="87"/>
      <c r="D255" s="88"/>
      <c r="E255" s="88"/>
      <c r="F255" s="88"/>
      <c r="G255" s="88"/>
      <c r="H255" s="89"/>
      <c r="I255" s="90"/>
      <c r="J255" s="90"/>
      <c r="K255" s="91"/>
      <c r="L255" s="54"/>
      <c r="M255" s="54"/>
      <c r="N255" s="56"/>
    </row>
    <row r="256" spans="3:14" ht="15" outlineLevel="1" thickBot="1"/>
    <row r="257" spans="2:14" outlineLevel="1">
      <c r="C257" s="101" t="s">
        <v>145</v>
      </c>
      <c r="D257" s="103"/>
      <c r="E257" s="107"/>
      <c r="F257" s="107"/>
      <c r="G257" s="107"/>
      <c r="H257" s="107"/>
      <c r="I257" s="107"/>
      <c r="J257" s="107"/>
      <c r="K257" s="107"/>
      <c r="L257" s="107"/>
      <c r="M257" s="107"/>
      <c r="N257" s="108"/>
    </row>
    <row r="258" spans="2:14" outlineLevel="1">
      <c r="C258" s="71"/>
      <c r="D258" s="20" t="s">
        <v>146</v>
      </c>
      <c r="E258" s="109">
        <v>1</v>
      </c>
      <c r="F258" s="109">
        <f>E258+1</f>
        <v>2</v>
      </c>
      <c r="G258" s="109">
        <f t="shared" ref="G258:N258" si="36">F258+1</f>
        <v>3</v>
      </c>
      <c r="H258" s="109">
        <f t="shared" si="36"/>
        <v>4</v>
      </c>
      <c r="I258" s="109">
        <f t="shared" si="36"/>
        <v>5</v>
      </c>
      <c r="J258" s="109">
        <f t="shared" si="36"/>
        <v>6</v>
      </c>
      <c r="K258" s="109">
        <f t="shared" si="36"/>
        <v>7</v>
      </c>
      <c r="L258" s="109">
        <f t="shared" si="36"/>
        <v>8</v>
      </c>
      <c r="M258" s="109">
        <f t="shared" si="36"/>
        <v>9</v>
      </c>
      <c r="N258" s="110">
        <f t="shared" si="36"/>
        <v>10</v>
      </c>
    </row>
    <row r="259" spans="2:14" ht="15" outlineLevel="1" thickBot="1">
      <c r="C259" s="105"/>
      <c r="D259" s="16"/>
      <c r="E259" s="196">
        <v>0</v>
      </c>
      <c r="F259" s="197">
        <v>0.01</v>
      </c>
      <c r="G259" s="197">
        <v>0.01</v>
      </c>
      <c r="H259" s="197">
        <v>0.01</v>
      </c>
      <c r="I259" s="197">
        <v>0.01</v>
      </c>
      <c r="J259" s="197">
        <v>0.01</v>
      </c>
      <c r="K259" s="197">
        <v>0.01</v>
      </c>
      <c r="L259" s="197">
        <v>0.02</v>
      </c>
      <c r="M259" s="197">
        <v>0.02</v>
      </c>
      <c r="N259" s="198">
        <v>0.02</v>
      </c>
    </row>
    <row r="260" spans="2:14" outlineLevel="1">
      <c r="C260" s="334"/>
      <c r="D260" s="20"/>
      <c r="E260" s="335"/>
      <c r="F260" s="336"/>
      <c r="G260" s="336"/>
      <c r="H260" s="336"/>
      <c r="I260" s="336"/>
      <c r="J260" s="336"/>
      <c r="K260" s="336"/>
      <c r="L260" s="336"/>
      <c r="M260" s="336"/>
      <c r="N260" s="336"/>
    </row>
    <row r="261" spans="2:14" outlineLevel="1">
      <c r="C261" s="334" t="s">
        <v>302</v>
      </c>
      <c r="D261" s="20"/>
      <c r="E261" s="168">
        <v>0</v>
      </c>
      <c r="F261" s="336"/>
      <c r="G261" s="336"/>
      <c r="H261" s="336"/>
      <c r="I261" s="336"/>
      <c r="J261" s="336"/>
      <c r="K261" s="336"/>
      <c r="L261" s="336"/>
      <c r="M261" s="336"/>
      <c r="N261" s="336"/>
    </row>
    <row r="263" spans="2:14" ht="18">
      <c r="B263" s="471" t="s">
        <v>230</v>
      </c>
    </row>
    <row r="264" spans="2:14" outlineLevel="1"/>
    <row r="265" spans="2:14" outlineLevel="1">
      <c r="C265" s="23" t="s">
        <v>231</v>
      </c>
      <c r="I265" s="4"/>
      <c r="J265" s="4"/>
      <c r="K265" s="4"/>
      <c r="L265" s="4"/>
      <c r="M265" s="4"/>
    </row>
    <row r="266" spans="2:14" outlineLevel="1">
      <c r="G266" s="133" t="s">
        <v>151</v>
      </c>
      <c r="H266" s="133"/>
      <c r="I266" s="4"/>
      <c r="J266" s="4"/>
      <c r="K266" s="4"/>
      <c r="L266" s="4"/>
      <c r="M266" s="4"/>
    </row>
    <row r="267" spans="2:14" outlineLevel="1">
      <c r="C267" s="134" t="s">
        <v>152</v>
      </c>
      <c r="D267" s="352">
        <f>F84</f>
        <v>9243708</v>
      </c>
      <c r="G267" s="135"/>
      <c r="H267" s="136"/>
      <c r="I267" s="4"/>
      <c r="J267" s="4"/>
      <c r="K267" s="4"/>
      <c r="L267" s="4"/>
      <c r="M267" s="4"/>
    </row>
    <row r="268" spans="2:14" outlineLevel="1">
      <c r="C268" s="137" t="s">
        <v>153</v>
      </c>
      <c r="D268" s="353">
        <v>0.8</v>
      </c>
      <c r="E268" s="31"/>
      <c r="G268" s="138" t="s">
        <v>55</v>
      </c>
      <c r="H268" s="376">
        <v>1000</v>
      </c>
      <c r="I268" s="4"/>
      <c r="J268" s="4"/>
      <c r="K268" s="4" t="s">
        <v>316</v>
      </c>
      <c r="L268" s="4"/>
      <c r="M268" s="27">
        <f>D273/12*D269</f>
        <v>30812.36</v>
      </c>
    </row>
    <row r="269" spans="2:14" outlineLevel="1">
      <c r="C269" s="137" t="s">
        <v>154</v>
      </c>
      <c r="D269" s="139">
        <f>D267*D268</f>
        <v>7394966.4000000004</v>
      </c>
      <c r="E269" s="8"/>
      <c r="G269" s="138" t="s">
        <v>155</v>
      </c>
      <c r="H269" s="376">
        <f>D269*0.005</f>
        <v>36974.832000000002</v>
      </c>
      <c r="I269" s="4"/>
      <c r="J269" s="4"/>
      <c r="K269" s="4"/>
      <c r="L269" s="4"/>
      <c r="M269" s="4"/>
    </row>
    <row r="270" spans="2:14" outlineLevel="1">
      <c r="C270" s="140"/>
      <c r="D270" s="139"/>
      <c r="E270" s="141"/>
      <c r="G270" s="138" t="s">
        <v>156</v>
      </c>
      <c r="H270" s="376">
        <f>D269*0.005</f>
        <v>36974.832000000002</v>
      </c>
      <c r="I270" s="4"/>
      <c r="J270" s="4"/>
      <c r="K270" s="4" t="s">
        <v>317</v>
      </c>
      <c r="L270" s="4"/>
      <c r="M270" s="374">
        <f>PMT(D273/12,D274*12,-D269)</f>
        <v>39697.778649682354</v>
      </c>
    </row>
    <row r="271" spans="2:14" outlineLevel="1">
      <c r="C271" s="140" t="s">
        <v>157</v>
      </c>
      <c r="D271" s="139">
        <f>D267-D269</f>
        <v>1848741.5999999996</v>
      </c>
      <c r="E271" s="11"/>
      <c r="F271" s="27"/>
      <c r="G271" s="381" t="s">
        <v>158</v>
      </c>
      <c r="H271" s="376">
        <f>D269*0.0025</f>
        <v>18487.416000000001</v>
      </c>
      <c r="I271" s="4"/>
      <c r="J271" s="4"/>
      <c r="K271" s="4" t="s">
        <v>185</v>
      </c>
      <c r="L271" s="4"/>
      <c r="M271" s="374">
        <f>M270-M268</f>
        <v>8885.4186496823531</v>
      </c>
    </row>
    <row r="272" spans="2:14" outlineLevel="1">
      <c r="C272" s="137" t="s">
        <v>320</v>
      </c>
      <c r="D272" s="168">
        <v>20</v>
      </c>
      <c r="G272" s="138" t="s">
        <v>54</v>
      </c>
      <c r="H272" s="376">
        <f>D269/1000*1.1</f>
        <v>8134.4630400000005</v>
      </c>
      <c r="I272" s="4"/>
      <c r="J272" s="4"/>
      <c r="K272" s="4"/>
      <c r="L272" s="4"/>
      <c r="M272" s="4"/>
    </row>
    <row r="273" spans="3:13" outlineLevel="1">
      <c r="C273" s="137" t="s">
        <v>159</v>
      </c>
      <c r="D273" s="353">
        <v>0.05</v>
      </c>
      <c r="G273" s="138" t="s">
        <v>56</v>
      </c>
      <c r="H273" s="376">
        <v>6000</v>
      </c>
      <c r="I273" s="4"/>
      <c r="J273" s="4"/>
      <c r="K273" s="4"/>
      <c r="L273" s="4"/>
      <c r="M273" s="4"/>
    </row>
    <row r="274" spans="3:13" outlineLevel="1">
      <c r="C274" s="137" t="s">
        <v>160</v>
      </c>
      <c r="D274" s="168">
        <v>30</v>
      </c>
      <c r="E274" s="11"/>
      <c r="G274" s="138" t="s">
        <v>57</v>
      </c>
      <c r="H274" s="376">
        <v>6000</v>
      </c>
      <c r="I274" s="4"/>
      <c r="J274" s="4"/>
      <c r="K274" s="4"/>
      <c r="L274" s="4"/>
      <c r="M274" s="4"/>
    </row>
    <row r="275" spans="3:13" outlineLevel="1">
      <c r="C275" s="137" t="s">
        <v>319</v>
      </c>
      <c r="D275" s="168">
        <v>15</v>
      </c>
      <c r="G275" s="138" t="s">
        <v>161</v>
      </c>
      <c r="H275" s="376">
        <v>0</v>
      </c>
      <c r="I275" s="4"/>
      <c r="J275" s="4"/>
      <c r="K275" s="4"/>
      <c r="L275" s="4"/>
      <c r="M275" s="4"/>
    </row>
    <row r="276" spans="3:13" outlineLevel="1">
      <c r="C276" s="137" t="s">
        <v>391</v>
      </c>
      <c r="D276" s="547">
        <f ca="1">E$906/D269</f>
        <v>1.9574531129715477E-2</v>
      </c>
      <c r="G276" s="138" t="s">
        <v>162</v>
      </c>
      <c r="H276" s="376">
        <v>0</v>
      </c>
      <c r="I276" s="4"/>
      <c r="J276" s="4"/>
      <c r="K276" s="4"/>
      <c r="L276" s="4"/>
      <c r="M276" s="4"/>
    </row>
    <row r="277" spans="3:13" outlineLevel="1">
      <c r="C277" s="142" t="s">
        <v>390</v>
      </c>
      <c r="D277" s="548">
        <f ca="1">E$906/(D269*D273)</f>
        <v>0.3914906225943095</v>
      </c>
      <c r="G277" s="138" t="s">
        <v>163</v>
      </c>
      <c r="H277" s="376">
        <v>0</v>
      </c>
      <c r="I277" s="4"/>
      <c r="J277" s="4"/>
      <c r="K277" s="4"/>
      <c r="L277" s="4"/>
      <c r="M277" s="4"/>
    </row>
    <row r="278" spans="3:13" outlineLevel="1">
      <c r="C278" s="15"/>
      <c r="D278" s="15"/>
      <c r="G278" s="138" t="s">
        <v>164</v>
      </c>
      <c r="H278" s="376">
        <v>15000</v>
      </c>
      <c r="I278" s="4"/>
      <c r="J278" s="4"/>
      <c r="K278" s="4"/>
      <c r="L278" s="4"/>
      <c r="M278" s="4"/>
    </row>
    <row r="279" spans="3:13" outlineLevel="1">
      <c r="C279" s="14"/>
      <c r="D279" s="143"/>
      <c r="G279" s="144" t="s">
        <v>165</v>
      </c>
      <c r="H279" s="376">
        <v>2500</v>
      </c>
      <c r="I279" s="4"/>
      <c r="J279" s="4"/>
      <c r="K279" s="4"/>
      <c r="L279" s="4"/>
      <c r="M279" s="4"/>
    </row>
    <row r="280" spans="3:13" outlineLevel="1">
      <c r="C280" s="15"/>
      <c r="D280" s="15"/>
      <c r="G280" s="145" t="s">
        <v>166</v>
      </c>
      <c r="H280" s="146">
        <f>SUM(H267:H278)</f>
        <v>128571.54304</v>
      </c>
      <c r="I280" s="4"/>
      <c r="J280" s="4"/>
      <c r="K280" s="4"/>
      <c r="L280" s="4"/>
      <c r="M280" s="4"/>
    </row>
    <row r="281" spans="3:13" outlineLevel="1">
      <c r="C281" s="15"/>
      <c r="D281" s="15"/>
      <c r="G281" s="147" t="s">
        <v>167</v>
      </c>
      <c r="H281" s="148">
        <f>H280/D269</f>
        <v>1.7386359326798294E-2</v>
      </c>
      <c r="I281" s="4"/>
      <c r="J281" s="4"/>
      <c r="K281" s="4"/>
      <c r="L281" s="4"/>
      <c r="M281" s="4"/>
    </row>
    <row r="282" spans="3:13" outlineLevel="1">
      <c r="C282" s="15"/>
      <c r="D282" s="15"/>
      <c r="G282" s="9"/>
      <c r="H282" s="149"/>
      <c r="I282" s="4"/>
      <c r="J282" s="4"/>
      <c r="K282" s="4"/>
      <c r="L282" s="4"/>
      <c r="M282" s="4"/>
    </row>
    <row r="283" spans="3:13" ht="15" customHeight="1" outlineLevel="1">
      <c r="D283" s="15"/>
      <c r="I283" s="15"/>
      <c r="J283" s="4"/>
      <c r="K283" s="4"/>
      <c r="L283" s="4"/>
      <c r="M283" s="4"/>
    </row>
    <row r="284" spans="3:13" outlineLevel="1">
      <c r="H284" s="15"/>
      <c r="I284" s="15"/>
      <c r="J284" s="4"/>
      <c r="K284" s="4"/>
      <c r="L284" s="4"/>
      <c r="M284" s="4"/>
    </row>
    <row r="285" spans="3:13" outlineLevel="1">
      <c r="C285" s="23" t="s">
        <v>232</v>
      </c>
    </row>
    <row r="286" spans="3:13" outlineLevel="1">
      <c r="J286" s="4"/>
      <c r="K286" s="4"/>
      <c r="L286" s="4"/>
      <c r="M286" s="4"/>
    </row>
    <row r="287" spans="3:13" outlineLevel="1">
      <c r="G287" s="133" t="s">
        <v>151</v>
      </c>
      <c r="H287" s="133"/>
      <c r="I287" s="4"/>
      <c r="J287" s="4"/>
      <c r="K287" s="4"/>
      <c r="L287" s="4"/>
      <c r="M287" s="4"/>
    </row>
    <row r="288" spans="3:13" outlineLevel="1">
      <c r="C288" s="134" t="s">
        <v>189</v>
      </c>
      <c r="D288" s="354">
        <f>D271</f>
        <v>1848741.5999999996</v>
      </c>
      <c r="E288" s="8"/>
      <c r="G288" s="138" t="s">
        <v>55</v>
      </c>
      <c r="H288" s="376"/>
      <c r="I288" s="4"/>
      <c r="J288" s="4"/>
      <c r="K288" s="4" t="s">
        <v>316</v>
      </c>
      <c r="L288" s="4"/>
      <c r="M288" s="27">
        <f>D293/12*D290</f>
        <v>0</v>
      </c>
    </row>
    <row r="289" spans="3:13" outlineLevel="1">
      <c r="C289" s="137" t="s">
        <v>153</v>
      </c>
      <c r="D289" s="380">
        <v>0</v>
      </c>
      <c r="E289" s="31"/>
      <c r="G289" s="138" t="s">
        <v>155</v>
      </c>
      <c r="H289" s="376"/>
      <c r="I289" s="4"/>
      <c r="J289" s="4"/>
      <c r="K289" s="4"/>
      <c r="L289" s="4"/>
      <c r="M289" s="4"/>
    </row>
    <row r="290" spans="3:13" outlineLevel="1">
      <c r="C290" s="137" t="s">
        <v>154</v>
      </c>
      <c r="D290" s="355">
        <f>D288*D289</f>
        <v>0</v>
      </c>
      <c r="E290" s="8"/>
      <c r="G290" s="138" t="s">
        <v>156</v>
      </c>
      <c r="H290" s="376"/>
      <c r="I290" s="4"/>
      <c r="J290" s="4"/>
      <c r="K290" s="4"/>
      <c r="L290" s="4"/>
      <c r="M290" s="4"/>
    </row>
    <row r="291" spans="3:13" outlineLevel="1">
      <c r="C291" s="140" t="s">
        <v>190</v>
      </c>
      <c r="D291" s="355">
        <f>D288-D290</f>
        <v>1848741.5999999996</v>
      </c>
      <c r="G291" s="381" t="s">
        <v>158</v>
      </c>
      <c r="H291" s="376"/>
      <c r="I291" s="4"/>
      <c r="J291" s="4"/>
      <c r="K291" s="4"/>
      <c r="L291" s="4"/>
      <c r="M291" s="4"/>
    </row>
    <row r="292" spans="3:13" outlineLevel="1">
      <c r="C292" s="137" t="s">
        <v>320</v>
      </c>
      <c r="D292" s="168">
        <v>20</v>
      </c>
      <c r="E292" s="11"/>
      <c r="G292" s="138" t="s">
        <v>54</v>
      </c>
      <c r="H292" s="376"/>
      <c r="I292" s="4"/>
      <c r="J292" s="4"/>
      <c r="K292" s="4"/>
      <c r="L292" s="4"/>
      <c r="M292" s="4"/>
    </row>
    <row r="293" spans="3:13" outlineLevel="1">
      <c r="C293" s="137" t="s">
        <v>159</v>
      </c>
      <c r="D293" s="163">
        <v>0.1</v>
      </c>
      <c r="G293" s="138" t="s">
        <v>56</v>
      </c>
      <c r="H293" s="376"/>
      <c r="I293" s="4"/>
      <c r="J293" s="4"/>
      <c r="K293" s="4"/>
      <c r="L293" s="4"/>
      <c r="M293" s="4"/>
    </row>
    <row r="294" spans="3:13" outlineLevel="1">
      <c r="C294" s="137" t="s">
        <v>160</v>
      </c>
      <c r="D294" s="168">
        <v>30</v>
      </c>
      <c r="G294" s="138" t="s">
        <v>57</v>
      </c>
      <c r="H294" s="376"/>
      <c r="I294" s="4"/>
      <c r="J294" s="4"/>
      <c r="K294" s="4"/>
      <c r="L294" s="4"/>
      <c r="M294" s="4"/>
    </row>
    <row r="295" spans="3:13" outlineLevel="1">
      <c r="C295" s="137" t="s">
        <v>319</v>
      </c>
      <c r="D295" s="168">
        <v>15</v>
      </c>
      <c r="G295" s="138" t="s">
        <v>161</v>
      </c>
      <c r="H295" s="376"/>
      <c r="I295" s="4"/>
      <c r="J295" s="4"/>
      <c r="K295" s="4"/>
      <c r="L295" s="4"/>
      <c r="M295" s="4"/>
    </row>
    <row r="296" spans="3:13" outlineLevel="1">
      <c r="C296" s="137" t="s">
        <v>391</v>
      </c>
      <c r="D296" s="547">
        <f ca="1">IFERROR(E$906/D289,0)</f>
        <v>0</v>
      </c>
      <c r="G296" s="138" t="s">
        <v>162</v>
      </c>
      <c r="H296" s="376"/>
      <c r="I296" s="4"/>
      <c r="J296" s="4"/>
      <c r="K296" s="4"/>
      <c r="L296" s="4"/>
      <c r="M296" s="4"/>
    </row>
    <row r="297" spans="3:13" outlineLevel="1">
      <c r="C297" s="142" t="s">
        <v>390</v>
      </c>
      <c r="D297" s="548">
        <f ca="1">IFERROR(E$906/(D289*D293),0)</f>
        <v>0</v>
      </c>
      <c r="G297" s="138" t="s">
        <v>163</v>
      </c>
      <c r="H297" s="376"/>
      <c r="I297" s="4"/>
      <c r="J297" s="4"/>
      <c r="K297" s="4"/>
      <c r="L297" s="4"/>
      <c r="M297" s="4"/>
    </row>
    <row r="298" spans="3:13" outlineLevel="1">
      <c r="G298" s="138" t="s">
        <v>164</v>
      </c>
      <c r="H298" s="376"/>
      <c r="I298" s="4"/>
      <c r="J298" s="4"/>
      <c r="K298" s="4"/>
      <c r="L298" s="4"/>
      <c r="M298" s="4"/>
    </row>
    <row r="299" spans="3:13" outlineLevel="1">
      <c r="C299" s="15"/>
      <c r="D299" s="15"/>
      <c r="G299" s="356" t="s">
        <v>165</v>
      </c>
      <c r="H299" s="376"/>
      <c r="I299" s="4"/>
      <c r="J299" s="4"/>
      <c r="K299" s="4"/>
      <c r="L299" s="4"/>
      <c r="M299" s="4"/>
    </row>
    <row r="300" spans="3:13" outlineLevel="1">
      <c r="C300" s="15"/>
      <c r="D300" s="15"/>
      <c r="G300" s="145" t="s">
        <v>166</v>
      </c>
      <c r="H300" s="146">
        <f>SUM(H288:H299)</f>
        <v>0</v>
      </c>
      <c r="I300" s="4"/>
      <c r="J300" s="4"/>
      <c r="K300" s="4"/>
      <c r="L300" s="4"/>
      <c r="M300" s="4"/>
    </row>
    <row r="301" spans="3:13" outlineLevel="1">
      <c r="C301" s="15"/>
      <c r="D301" s="15"/>
      <c r="G301" s="357" t="s">
        <v>167</v>
      </c>
      <c r="H301" s="358" t="e">
        <f>H300/D290</f>
        <v>#DIV/0!</v>
      </c>
      <c r="I301" s="4"/>
      <c r="J301" s="4"/>
      <c r="K301" s="4"/>
      <c r="L301" s="4"/>
      <c r="M301" s="4"/>
    </row>
    <row r="302" spans="3:13" outlineLevel="1">
      <c r="C302" s="15"/>
      <c r="D302" s="15"/>
      <c r="I302" s="4"/>
      <c r="J302" s="4"/>
      <c r="K302" s="4"/>
      <c r="L302" s="4"/>
      <c r="M302" s="4"/>
    </row>
    <row r="303" spans="3:13" outlineLevel="1">
      <c r="D303" s="15"/>
      <c r="I303" s="4"/>
      <c r="J303" s="4"/>
      <c r="K303" s="4"/>
      <c r="L303" s="4"/>
      <c r="M303" s="4"/>
    </row>
    <row r="304" spans="3:13" outlineLevel="1"/>
    <row r="305" spans="1:17" outlineLevel="1">
      <c r="C305" s="23" t="s">
        <v>233</v>
      </c>
    </row>
    <row r="306" spans="1:17" outlineLevel="1">
      <c r="G306" s="133" t="s">
        <v>151</v>
      </c>
      <c r="H306" s="133"/>
    </row>
    <row r="307" spans="1:17" ht="15" outlineLevel="1" thickBot="1">
      <c r="G307" s="359"/>
      <c r="H307" s="375"/>
      <c r="P307" s="5"/>
      <c r="Q307" s="5"/>
    </row>
    <row r="308" spans="1:17" ht="15" outlineLevel="1" thickTop="1">
      <c r="C308" s="4" t="s">
        <v>304</v>
      </c>
      <c r="D308" s="168">
        <v>26</v>
      </c>
      <c r="G308" s="138" t="s">
        <v>55</v>
      </c>
      <c r="H308" s="376">
        <v>1000</v>
      </c>
      <c r="K308" s="4" t="s">
        <v>427</v>
      </c>
      <c r="L308" s="4"/>
      <c r="M308" s="27">
        <f ca="1">D315/12*(D317+E317)</f>
        <v>31981.725891551443</v>
      </c>
    </row>
    <row r="309" spans="1:17" outlineLevel="1">
      <c r="C309" s="4" t="s">
        <v>188</v>
      </c>
      <c r="D309" s="413">
        <v>3.5000000000000003E-2</v>
      </c>
      <c r="E309" s="163">
        <f>Summary!C98</f>
        <v>0</v>
      </c>
      <c r="F309" s="555" t="s">
        <v>440</v>
      </c>
      <c r="G309" s="138" t="s">
        <v>155</v>
      </c>
      <c r="H309" s="376">
        <f ca="1">D315*0.005</f>
        <v>40397.969547222878</v>
      </c>
    </row>
    <row r="310" spans="1:17" outlineLevel="1">
      <c r="A310" s="360"/>
      <c r="G310" s="138" t="s">
        <v>175</v>
      </c>
      <c r="H310" s="376">
        <f ca="1">D315*0.005</f>
        <v>40397.969547222878</v>
      </c>
      <c r="K310" s="363" t="s">
        <v>177</v>
      </c>
      <c r="L310" s="364"/>
      <c r="M310" s="365">
        <f ca="1">D315</f>
        <v>8079593.9094445752</v>
      </c>
    </row>
    <row r="311" spans="1:17" outlineLevel="1">
      <c r="A311" s="360"/>
      <c r="G311" s="381" t="s">
        <v>321</v>
      </c>
      <c r="H311" s="376">
        <f ca="1">D315*0.0025</f>
        <v>20198.984773611439</v>
      </c>
      <c r="K311" s="367" t="s">
        <v>179</v>
      </c>
      <c r="L311" s="368"/>
      <c r="M311" s="369">
        <f>D269+D290</f>
        <v>7394966.4000000004</v>
      </c>
    </row>
    <row r="312" spans="1:17" outlineLevel="1">
      <c r="C312" s="4" t="s">
        <v>425</v>
      </c>
      <c r="D312" s="200">
        <f ca="1">SUMIF(E823:N824,ROUNDUP(D308/12,0),E906:N906)</f>
        <v>435055.05666240025</v>
      </c>
      <c r="G312" s="138" t="s">
        <v>54</v>
      </c>
      <c r="H312" s="376">
        <f ca="1">D315/1000*1.1</f>
        <v>8887.5533003890323</v>
      </c>
      <c r="K312" s="140" t="s">
        <v>180</v>
      </c>
      <c r="L312" s="14"/>
      <c r="M312" s="369">
        <f ca="1">H320</f>
        <v>140382.47716844623</v>
      </c>
    </row>
    <row r="313" spans="1:17" outlineLevel="1">
      <c r="C313" s="134" t="s">
        <v>176</v>
      </c>
      <c r="D313" s="361">
        <f ca="1">SUMIF(E823:N824,ROUNDUP(D308/12,0),E906:N906)/(D309+E309)</f>
        <v>12430144.476068577</v>
      </c>
      <c r="E313" s="362"/>
      <c r="F313" s="10"/>
      <c r="G313" s="138" t="s">
        <v>56</v>
      </c>
      <c r="H313" s="376">
        <v>6000</v>
      </c>
      <c r="K313" s="419"/>
      <c r="L313" s="20"/>
      <c r="M313" s="420"/>
    </row>
    <row r="314" spans="1:17" outlineLevel="1">
      <c r="C314" s="137" t="s">
        <v>178</v>
      </c>
      <c r="D314" s="379">
        <v>0.65</v>
      </c>
      <c r="E314" s="163">
        <f>Summary!C97</f>
        <v>0</v>
      </c>
      <c r="F314" s="555" t="s">
        <v>440</v>
      </c>
      <c r="G314" s="138" t="s">
        <v>57</v>
      </c>
      <c r="H314" s="376">
        <v>6000</v>
      </c>
      <c r="K314" s="2"/>
      <c r="L314" s="1"/>
      <c r="M314" s="3"/>
      <c r="Q314" s="366"/>
    </row>
    <row r="315" spans="1:17" outlineLevel="1">
      <c r="C315" s="137" t="s">
        <v>154</v>
      </c>
      <c r="D315" s="370">
        <f ca="1">D313*(D314+E314)</f>
        <v>8079593.9094445752</v>
      </c>
      <c r="E315" s="10"/>
      <c r="F315" s="10"/>
      <c r="G315" s="138" t="s">
        <v>161</v>
      </c>
      <c r="H315" s="376">
        <v>0</v>
      </c>
      <c r="K315" s="371" t="s">
        <v>181</v>
      </c>
      <c r="L315" s="421"/>
      <c r="M315" s="422">
        <f ca="1">M310-M311-M312-M313</f>
        <v>544245.03227612865</v>
      </c>
      <c r="N315" s="4" t="s">
        <v>330</v>
      </c>
      <c r="Q315" s="366"/>
    </row>
    <row r="316" spans="1:17" outlineLevel="1">
      <c r="C316" s="137" t="s">
        <v>320</v>
      </c>
      <c r="D316" s="378">
        <v>120</v>
      </c>
      <c r="E316" s="10"/>
      <c r="F316" s="10"/>
      <c r="G316" s="138" t="s">
        <v>162</v>
      </c>
      <c r="H316" s="376">
        <v>0</v>
      </c>
      <c r="K316" s="4"/>
      <c r="L316" s="4"/>
      <c r="M316" s="27"/>
      <c r="Q316" s="366"/>
    </row>
    <row r="317" spans="1:17" outlineLevel="1">
      <c r="C317" s="137" t="s">
        <v>159</v>
      </c>
      <c r="D317" s="353">
        <v>4.7500000000000001E-2</v>
      </c>
      <c r="E317" s="163">
        <f>Summary!C62</f>
        <v>0</v>
      </c>
      <c r="F317" s="555" t="s">
        <v>440</v>
      </c>
      <c r="G317" s="138" t="s">
        <v>163</v>
      </c>
      <c r="H317" s="376">
        <v>0</v>
      </c>
      <c r="K317" s="4"/>
      <c r="L317" s="4"/>
      <c r="M317" s="4"/>
      <c r="Q317" s="366"/>
    </row>
    <row r="318" spans="1:17" outlineLevel="1">
      <c r="C318" s="137" t="s">
        <v>160</v>
      </c>
      <c r="D318" s="378">
        <v>30</v>
      </c>
      <c r="E318" s="10"/>
      <c r="F318" s="10"/>
      <c r="G318" s="138" t="s">
        <v>164</v>
      </c>
      <c r="H318" s="376">
        <v>15000</v>
      </c>
      <c r="K318" s="4" t="s">
        <v>428</v>
      </c>
      <c r="L318" s="4"/>
      <c r="M318" s="571">
        <f>D968</f>
        <v>1848741.5999999996</v>
      </c>
      <c r="Q318" s="10"/>
    </row>
    <row r="319" spans="1:17" outlineLevel="1">
      <c r="C319" s="137" t="s">
        <v>319</v>
      </c>
      <c r="D319" s="168">
        <v>0</v>
      </c>
      <c r="E319" s="10"/>
      <c r="F319" s="10"/>
      <c r="G319" s="144" t="s">
        <v>165</v>
      </c>
      <c r="H319" s="376">
        <v>2500</v>
      </c>
      <c r="K319" s="4" t="s">
        <v>429</v>
      </c>
      <c r="L319" s="4"/>
      <c r="M319" s="571">
        <f ca="1">SUMIF(E823:N824,ROUNDUP(D308/12,0)+1,E919:N919)</f>
        <v>-48284.171417726357</v>
      </c>
      <c r="Q319" s="10"/>
    </row>
    <row r="320" spans="1:17" outlineLevel="1">
      <c r="C320" s="137" t="s">
        <v>392</v>
      </c>
      <c r="D320" s="547">
        <f ca="1">G$906/D315</f>
        <v>5.3846153846153849E-2</v>
      </c>
      <c r="E320" s="10"/>
      <c r="F320" s="10"/>
      <c r="G320" s="145" t="s">
        <v>166</v>
      </c>
      <c r="H320" s="146">
        <f ca="1">SUM(H308:H319)</f>
        <v>140382.47716844623</v>
      </c>
      <c r="K320" s="4"/>
      <c r="Q320" s="10"/>
    </row>
    <row r="321" spans="2:17" outlineLevel="1">
      <c r="C321" s="142" t="s">
        <v>393</v>
      </c>
      <c r="D321" s="548">
        <f ca="1">G$906/(D315*(D317+E317))</f>
        <v>1.1336032388663968</v>
      </c>
      <c r="E321" s="10"/>
      <c r="F321" s="10"/>
      <c r="G321" s="373" t="s">
        <v>167</v>
      </c>
      <c r="H321" s="148">
        <f ca="1">H320/D315</f>
        <v>1.7374942199056227E-2</v>
      </c>
      <c r="K321" s="4"/>
      <c r="N321" s="10"/>
      <c r="O321" s="10"/>
      <c r="P321" s="10"/>
      <c r="Q321" s="10"/>
    </row>
    <row r="322" spans="2:17" outlineLevel="1">
      <c r="C322" s="4" t="s">
        <v>1</v>
      </c>
      <c r="D322" s="571">
        <f ca="1">-SUMIF(E823:N824,ROUNDUP(D308/12,0),E917:N917)</f>
        <v>500865.42158821668</v>
      </c>
      <c r="I322" s="4"/>
      <c r="J322" s="372"/>
      <c r="K322" s="15"/>
      <c r="N322" s="10"/>
      <c r="O322" s="10"/>
      <c r="P322" s="10"/>
      <c r="Q322" s="10"/>
    </row>
    <row r="323" spans="2:17" outlineLevel="1">
      <c r="C323" s="4" t="s">
        <v>341</v>
      </c>
      <c r="D323" s="418">
        <f>PMT(D317+E317,D318,-1)</f>
        <v>6.3209453946024938E-2</v>
      </c>
      <c r="I323" s="4"/>
      <c r="J323" s="4"/>
      <c r="K323" s="4"/>
      <c r="L323" s="4"/>
      <c r="M323" s="4"/>
    </row>
    <row r="324" spans="2:17" outlineLevel="1"/>
    <row r="326" spans="2:17" ht="18">
      <c r="B326" s="471" t="s">
        <v>251</v>
      </c>
    </row>
    <row r="327" spans="2:17" outlineLevel="1">
      <c r="H327" s="4" t="s">
        <v>1135</v>
      </c>
    </row>
    <row r="328" spans="2:17" outlineLevel="1">
      <c r="C328" s="4" t="s">
        <v>328</v>
      </c>
      <c r="E328" s="168">
        <v>60</v>
      </c>
      <c r="H328" s="4" t="s">
        <v>183</v>
      </c>
      <c r="I328" s="168"/>
    </row>
    <row r="329" spans="2:17" outlineLevel="1">
      <c r="C329" s="4" t="s">
        <v>240</v>
      </c>
      <c r="E329" s="163">
        <v>3.5000000000000003E-2</v>
      </c>
      <c r="F329" s="163">
        <f>+Summary!C51</f>
        <v>0</v>
      </c>
      <c r="G329" s="555" t="s">
        <v>440</v>
      </c>
      <c r="H329" s="4" t="s">
        <v>1136</v>
      </c>
      <c r="I329" s="168"/>
    </row>
    <row r="330" spans="2:17" outlineLevel="1">
      <c r="C330" s="4" t="s">
        <v>303</v>
      </c>
      <c r="E330" s="337">
        <v>0.03</v>
      </c>
    </row>
    <row r="331" spans="2:17" outlineLevel="1">
      <c r="K331" s="4" t="s">
        <v>428</v>
      </c>
      <c r="L331" s="4"/>
      <c r="M331" s="571">
        <f>+M318</f>
        <v>1848741.5999999996</v>
      </c>
    </row>
    <row r="332" spans="2:17" outlineLevel="1">
      <c r="C332" s="4" t="s">
        <v>426</v>
      </c>
      <c r="E332" s="200">
        <f ca="1">SUMIF(E823:N824,ROUNDUP(E328/12,0),E906:N906)</f>
        <v>474357.62205636117</v>
      </c>
      <c r="K332" s="4" t="s">
        <v>430</v>
      </c>
      <c r="L332" s="4"/>
      <c r="M332" s="571">
        <f ca="1">SUMIF(E823:N824,ROUNDUP(E328/12,0),E919:N919)</f>
        <v>-31406.215090261176</v>
      </c>
    </row>
    <row r="333" spans="2:17" outlineLevel="1">
      <c r="C333" s="4" t="s">
        <v>331</v>
      </c>
      <c r="E333" s="200">
        <f ca="1">(SUMIF(E823:N824,ROUNDUP(E328/12,0),E906:N906)/(E329+$F$329)*(1-E330))</f>
        <v>13146482.668419151</v>
      </c>
    </row>
    <row r="334" spans="2:17" outlineLevel="1">
      <c r="C334" s="4" t="s">
        <v>560</v>
      </c>
      <c r="E334" s="200">
        <f ca="1">(SUMIF(E823:N824,ROUNDUP(E328/12,0),E906:N906)/(E329+$F$329))</f>
        <v>13553074.915896032</v>
      </c>
    </row>
    <row r="335" spans="2:17" outlineLevel="1"/>
    <row r="336" spans="2:17" outlineLevel="1"/>
    <row r="338" spans="2:21" ht="18">
      <c r="B338" s="22" t="s">
        <v>281</v>
      </c>
    </row>
    <row r="339" spans="2:21" hidden="1" outlineLevel="1">
      <c r="I339"/>
      <c r="J339"/>
      <c r="K339"/>
      <c r="M339" s="5" t="s">
        <v>1127</v>
      </c>
      <c r="N339" s="1075" t="s">
        <v>415</v>
      </c>
    </row>
    <row r="340" spans="2:21" hidden="1" outlineLevel="1">
      <c r="I340"/>
      <c r="J340"/>
      <c r="K340"/>
      <c r="N340" s="5"/>
      <c r="O340" s="1069" t="s">
        <v>1122</v>
      </c>
    </row>
    <row r="341" spans="2:21" hidden="1" outlineLevel="1">
      <c r="C341" s="21" t="s">
        <v>267</v>
      </c>
      <c r="I341"/>
      <c r="J341"/>
      <c r="M341"/>
      <c r="N341" s="5"/>
      <c r="O341" s="1069" t="s">
        <v>1123</v>
      </c>
      <c r="R341" s="5"/>
      <c r="S341" s="5"/>
      <c r="U341" s="959">
        <f>Summary!C83</f>
        <v>0</v>
      </c>
    </row>
    <row r="342" spans="2:21" hidden="1" outlineLevel="1">
      <c r="G342" s="247" t="s">
        <v>388</v>
      </c>
      <c r="H342" s="247"/>
      <c r="I342" s="247"/>
      <c r="J342" s="1066" t="s">
        <v>1119</v>
      </c>
      <c r="K342" s="26" t="s">
        <v>1125</v>
      </c>
      <c r="M342" s="247" t="s">
        <v>1118</v>
      </c>
      <c r="N342" s="247"/>
      <c r="O342" s="247"/>
      <c r="P342" s="1066" t="s">
        <v>1121</v>
      </c>
      <c r="R342" s="26" t="s">
        <v>273</v>
      </c>
      <c r="S342" s="5"/>
      <c r="T342" s="4" t="s">
        <v>917</v>
      </c>
    </row>
    <row r="343" spans="2:21" hidden="1" outlineLevel="1">
      <c r="C343" s="23" t="s">
        <v>268</v>
      </c>
      <c r="D343" s="246" t="s">
        <v>269</v>
      </c>
      <c r="E343" s="4" t="s">
        <v>276</v>
      </c>
      <c r="G343" s="28" t="s">
        <v>275</v>
      </c>
      <c r="H343" s="28" t="s">
        <v>278</v>
      </c>
      <c r="I343" s="5" t="s">
        <v>280</v>
      </c>
      <c r="J343" s="1067" t="s">
        <v>1120</v>
      </c>
      <c r="K343" s="26" t="s">
        <v>183</v>
      </c>
      <c r="M343" s="28" t="s">
        <v>275</v>
      </c>
      <c r="N343" s="28" t="s">
        <v>278</v>
      </c>
      <c r="O343" s="5" t="s">
        <v>280</v>
      </c>
      <c r="P343" s="1067" t="s">
        <v>1120</v>
      </c>
      <c r="R343" s="246" t="s">
        <v>274</v>
      </c>
      <c r="S343" s="5"/>
      <c r="T343" s="4" t="s">
        <v>918</v>
      </c>
      <c r="U343" s="960" t="s">
        <v>440</v>
      </c>
    </row>
    <row r="344" spans="2:21" hidden="1" outlineLevel="1">
      <c r="B344" s="556">
        <f>B129</f>
        <v>1</v>
      </c>
      <c r="C344" s="4" t="str">
        <f>E129</f>
        <v>Studio</v>
      </c>
      <c r="D344" s="243">
        <f>C129</f>
        <v>0</v>
      </c>
      <c r="E344" s="273"/>
      <c r="G344" s="275"/>
      <c r="H344" s="275"/>
      <c r="I344" s="275"/>
      <c r="J344" s="1068">
        <f>IF(D344=0,0,IFERROR(MATCH($D344,$E439:$AB439,0),"Buyouts not completed"))</f>
        <v>0</v>
      </c>
      <c r="K344" s="275"/>
      <c r="M344" s="275"/>
      <c r="N344" s="275"/>
      <c r="O344" s="275"/>
      <c r="P344" s="1068">
        <f>IFERROR(IF(D344=0,0,MATCH($D344,$E594:$AB594,0)),"not leased up in 24 months")</f>
        <v>0</v>
      </c>
      <c r="R344" s="275"/>
      <c r="S344" s="5"/>
      <c r="T344" s="958">
        <f t="shared" ref="T344:T373" si="37">MAX(0,D344-E344-U344)</f>
        <v>0</v>
      </c>
      <c r="U344" s="961">
        <f t="shared" ref="U344:U373" si="38">ROUNDUP(D344*$U$341,0)</f>
        <v>0</v>
      </c>
    </row>
    <row r="345" spans="2:21" hidden="1" outlineLevel="1">
      <c r="B345" s="556">
        <f t="shared" ref="B345:B373" si="39">B130</f>
        <v>2</v>
      </c>
      <c r="C345" s="4" t="str">
        <f t="shared" ref="C345:C373" si="40">E130</f>
        <v xml:space="preserve">1 Bed / 1 Bath </v>
      </c>
      <c r="D345" s="243">
        <f>C130</f>
        <v>0</v>
      </c>
      <c r="E345" s="273"/>
      <c r="G345" s="275"/>
      <c r="H345" s="275"/>
      <c r="I345" s="275"/>
      <c r="J345" s="1068">
        <f t="shared" ref="J345:J373" si="41">IF(D345=0,0,IFERROR(MATCH($D345,$E440:$AB440,0),"Buyouts not completed"))</f>
        <v>0</v>
      </c>
      <c r="K345" s="275"/>
      <c r="M345" s="275"/>
      <c r="N345" s="275"/>
      <c r="O345" s="275"/>
      <c r="P345" s="1068">
        <f t="shared" ref="P345:P373" si="42">IFERROR(IF(D345=0,0,MATCH($D345,$E595:$AB595,0)),"not leased up in 24 months")</f>
        <v>0</v>
      </c>
      <c r="R345" s="275"/>
      <c r="S345" s="5"/>
      <c r="T345" s="958">
        <f t="shared" si="37"/>
        <v>0</v>
      </c>
      <c r="U345" s="961">
        <f t="shared" si="38"/>
        <v>0</v>
      </c>
    </row>
    <row r="346" spans="2:21" hidden="1" outlineLevel="1">
      <c r="B346" s="556">
        <f t="shared" si="39"/>
        <v>3</v>
      </c>
      <c r="C346" s="4" t="str">
        <f t="shared" si="40"/>
        <v xml:space="preserve">1 Bed / 1 Bath </v>
      </c>
      <c r="D346" s="243">
        <f>C131</f>
        <v>0</v>
      </c>
      <c r="E346" s="273"/>
      <c r="G346" s="275"/>
      <c r="H346" s="275"/>
      <c r="I346" s="275"/>
      <c r="J346" s="1068">
        <f t="shared" si="41"/>
        <v>0</v>
      </c>
      <c r="K346" s="275"/>
      <c r="M346" s="275"/>
      <c r="N346" s="275"/>
      <c r="O346" s="275"/>
      <c r="P346" s="1068">
        <f t="shared" si="42"/>
        <v>0</v>
      </c>
      <c r="R346" s="275"/>
      <c r="S346" s="5"/>
      <c r="T346" s="958">
        <f t="shared" si="37"/>
        <v>0</v>
      </c>
      <c r="U346" s="961">
        <f t="shared" si="38"/>
        <v>0</v>
      </c>
    </row>
    <row r="347" spans="2:21" hidden="1" outlineLevel="1">
      <c r="B347" s="556">
        <f t="shared" si="39"/>
        <v>4</v>
      </c>
      <c r="C347" s="4" t="str">
        <f t="shared" si="40"/>
        <v xml:space="preserve">1 Bed / 1 Bath </v>
      </c>
      <c r="D347" s="243">
        <f>C132</f>
        <v>9</v>
      </c>
      <c r="E347" s="273">
        <v>1</v>
      </c>
      <c r="G347" s="275">
        <v>1</v>
      </c>
      <c r="H347" s="275">
        <v>1</v>
      </c>
      <c r="I347" s="275">
        <v>3</v>
      </c>
      <c r="J347" s="1068">
        <f t="shared" si="41"/>
        <v>10</v>
      </c>
      <c r="K347" s="275" t="s">
        <v>1126</v>
      </c>
      <c r="M347" s="275">
        <v>2</v>
      </c>
      <c r="N347" s="275">
        <v>2</v>
      </c>
      <c r="O347" s="275">
        <v>11</v>
      </c>
      <c r="P347" s="1068">
        <f t="shared" si="42"/>
        <v>20</v>
      </c>
      <c r="R347" s="275">
        <v>1</v>
      </c>
      <c r="S347" s="5"/>
      <c r="T347" s="958">
        <f t="shared" si="37"/>
        <v>8</v>
      </c>
      <c r="U347" s="961">
        <f t="shared" si="38"/>
        <v>0</v>
      </c>
    </row>
    <row r="348" spans="2:21" hidden="1" outlineLevel="1">
      <c r="B348" s="556">
        <f t="shared" si="39"/>
        <v>5</v>
      </c>
      <c r="C348" s="4" t="str">
        <f t="shared" si="40"/>
        <v xml:space="preserve">2 Bed / 1 Bath </v>
      </c>
      <c r="D348" s="243">
        <f t="shared" ref="D348:D373" si="43">C133</f>
        <v>0</v>
      </c>
      <c r="E348" s="273"/>
      <c r="G348" s="275"/>
      <c r="H348" s="275"/>
      <c r="I348" s="275"/>
      <c r="J348" s="1068">
        <f t="shared" si="41"/>
        <v>0</v>
      </c>
      <c r="K348" s="275"/>
      <c r="M348" s="275"/>
      <c r="N348" s="275"/>
      <c r="O348" s="275"/>
      <c r="P348" s="1068">
        <f t="shared" si="42"/>
        <v>0</v>
      </c>
      <c r="R348" s="275"/>
      <c r="S348" s="5"/>
      <c r="T348" s="958">
        <f t="shared" si="37"/>
        <v>0</v>
      </c>
      <c r="U348" s="961">
        <f t="shared" si="38"/>
        <v>0</v>
      </c>
    </row>
    <row r="349" spans="2:21" hidden="1" outlineLevel="1">
      <c r="B349" s="556">
        <f t="shared" si="39"/>
        <v>6</v>
      </c>
      <c r="C349" s="4" t="str">
        <f t="shared" si="40"/>
        <v xml:space="preserve">2 Bed / 1 Bath </v>
      </c>
      <c r="D349" s="243">
        <f t="shared" si="43"/>
        <v>0</v>
      </c>
      <c r="E349" s="273"/>
      <c r="G349" s="275"/>
      <c r="H349" s="275"/>
      <c r="I349" s="275"/>
      <c r="J349" s="1068">
        <f t="shared" si="41"/>
        <v>0</v>
      </c>
      <c r="K349" s="275"/>
      <c r="M349" s="275"/>
      <c r="N349" s="275"/>
      <c r="O349" s="275"/>
      <c r="P349" s="1068">
        <f t="shared" si="42"/>
        <v>0</v>
      </c>
      <c r="R349" s="275"/>
      <c r="S349" s="5"/>
      <c r="T349" s="958">
        <f t="shared" si="37"/>
        <v>0</v>
      </c>
      <c r="U349" s="961">
        <f t="shared" si="38"/>
        <v>0</v>
      </c>
    </row>
    <row r="350" spans="2:21" hidden="1" outlineLevel="1">
      <c r="B350" s="556">
        <f t="shared" si="39"/>
        <v>7</v>
      </c>
      <c r="C350" s="4" t="str">
        <f t="shared" si="40"/>
        <v xml:space="preserve">2 Bed / 1 Bath </v>
      </c>
      <c r="D350" s="243">
        <f t="shared" si="43"/>
        <v>0</v>
      </c>
      <c r="E350" s="273"/>
      <c r="G350" s="275"/>
      <c r="H350" s="275"/>
      <c r="I350" s="275"/>
      <c r="J350" s="1068">
        <f t="shared" si="41"/>
        <v>0</v>
      </c>
      <c r="K350" s="275"/>
      <c r="M350" s="275"/>
      <c r="N350" s="275"/>
      <c r="O350" s="275"/>
      <c r="P350" s="1068">
        <f t="shared" si="42"/>
        <v>0</v>
      </c>
      <c r="R350" s="275"/>
      <c r="S350" s="5"/>
      <c r="T350" s="958">
        <f t="shared" si="37"/>
        <v>0</v>
      </c>
      <c r="U350" s="961">
        <f t="shared" si="38"/>
        <v>0</v>
      </c>
    </row>
    <row r="351" spans="2:21" hidden="1" outlineLevel="1">
      <c r="B351" s="556">
        <f t="shared" si="39"/>
        <v>8</v>
      </c>
      <c r="C351" s="4" t="str">
        <f t="shared" si="40"/>
        <v xml:space="preserve">2 Bed / 2 Bath </v>
      </c>
      <c r="D351" s="243">
        <f t="shared" si="43"/>
        <v>7</v>
      </c>
      <c r="E351" s="273">
        <v>1</v>
      </c>
      <c r="G351" s="275">
        <v>2</v>
      </c>
      <c r="H351" s="275">
        <v>1</v>
      </c>
      <c r="I351" s="275">
        <v>2</v>
      </c>
      <c r="J351" s="1068">
        <f t="shared" si="41"/>
        <v>4</v>
      </c>
      <c r="K351" s="275" t="s">
        <v>1124</v>
      </c>
      <c r="M351" s="275">
        <v>2</v>
      </c>
      <c r="N351" s="275">
        <v>3</v>
      </c>
      <c r="O351" s="275">
        <v>11</v>
      </c>
      <c r="P351" s="1068">
        <f t="shared" si="42"/>
        <v>21</v>
      </c>
      <c r="R351" s="275">
        <v>1</v>
      </c>
      <c r="S351" s="5"/>
      <c r="T351" s="958">
        <f t="shared" si="37"/>
        <v>6</v>
      </c>
      <c r="U351" s="961">
        <f t="shared" si="38"/>
        <v>0</v>
      </c>
    </row>
    <row r="352" spans="2:21" hidden="1" outlineLevel="1">
      <c r="B352" s="556">
        <f t="shared" si="39"/>
        <v>9</v>
      </c>
      <c r="C352" s="4" t="str">
        <f t="shared" si="40"/>
        <v>2 Bed / 1 Bath + Den</v>
      </c>
      <c r="D352" s="243">
        <f t="shared" si="43"/>
        <v>0</v>
      </c>
      <c r="E352" s="273"/>
      <c r="G352" s="275"/>
      <c r="H352" s="275"/>
      <c r="I352" s="275"/>
      <c r="J352" s="1068">
        <f t="shared" si="41"/>
        <v>0</v>
      </c>
      <c r="K352" s="275"/>
      <c r="M352" s="275"/>
      <c r="N352" s="275"/>
      <c r="O352" s="275"/>
      <c r="P352" s="1068">
        <f t="shared" si="42"/>
        <v>0</v>
      </c>
      <c r="R352" s="275"/>
      <c r="S352" s="5"/>
      <c r="T352" s="958">
        <f t="shared" si="37"/>
        <v>0</v>
      </c>
      <c r="U352" s="961">
        <f t="shared" si="38"/>
        <v>0</v>
      </c>
    </row>
    <row r="353" spans="2:21" hidden="1" outlineLevel="1">
      <c r="B353" s="556">
        <f t="shared" si="39"/>
        <v>10</v>
      </c>
      <c r="C353" s="4" t="str">
        <f t="shared" si="40"/>
        <v xml:space="preserve">2 Bed / 2 Bath </v>
      </c>
      <c r="D353" s="243">
        <f t="shared" si="43"/>
        <v>0</v>
      </c>
      <c r="E353" s="273"/>
      <c r="G353" s="275"/>
      <c r="H353" s="275"/>
      <c r="I353" s="275"/>
      <c r="J353" s="1068">
        <f t="shared" si="41"/>
        <v>0</v>
      </c>
      <c r="K353" s="275"/>
      <c r="M353" s="275"/>
      <c r="N353" s="275"/>
      <c r="O353" s="275"/>
      <c r="P353" s="1068">
        <f t="shared" si="42"/>
        <v>0</v>
      </c>
      <c r="R353" s="275"/>
      <c r="S353" s="5"/>
      <c r="T353" s="958">
        <f t="shared" si="37"/>
        <v>0</v>
      </c>
      <c r="U353" s="961">
        <f t="shared" si="38"/>
        <v>0</v>
      </c>
    </row>
    <row r="354" spans="2:21" hidden="1" outlineLevel="1">
      <c r="B354" s="556">
        <f t="shared" si="39"/>
        <v>11</v>
      </c>
      <c r="C354" s="4" t="str">
        <f t="shared" si="40"/>
        <v xml:space="preserve">2 Bed / 1.5 Bath </v>
      </c>
      <c r="D354" s="243">
        <f t="shared" si="43"/>
        <v>0</v>
      </c>
      <c r="E354" s="273"/>
      <c r="G354" s="275"/>
      <c r="H354" s="275"/>
      <c r="I354" s="275"/>
      <c r="J354" s="1068">
        <f t="shared" si="41"/>
        <v>0</v>
      </c>
      <c r="K354" s="275"/>
      <c r="M354" s="275"/>
      <c r="N354" s="275"/>
      <c r="O354" s="275"/>
      <c r="P354" s="1068">
        <f t="shared" si="42"/>
        <v>0</v>
      </c>
      <c r="R354" s="275"/>
      <c r="S354" s="5"/>
      <c r="T354" s="958">
        <f t="shared" si="37"/>
        <v>0</v>
      </c>
      <c r="U354" s="961">
        <f t="shared" si="38"/>
        <v>0</v>
      </c>
    </row>
    <row r="355" spans="2:21" hidden="1" outlineLevel="1">
      <c r="B355" s="556">
        <f t="shared" si="39"/>
        <v>12</v>
      </c>
      <c r="C355" s="4" t="str">
        <f t="shared" si="40"/>
        <v xml:space="preserve">3 Bed / 2 Bath </v>
      </c>
      <c r="D355" s="243">
        <f t="shared" si="43"/>
        <v>0</v>
      </c>
      <c r="E355" s="273"/>
      <c r="G355" s="275"/>
      <c r="H355" s="275"/>
      <c r="I355" s="275"/>
      <c r="J355" s="1068">
        <f t="shared" si="41"/>
        <v>0</v>
      </c>
      <c r="K355" s="275"/>
      <c r="M355" s="275"/>
      <c r="N355" s="275"/>
      <c r="O355" s="275"/>
      <c r="P355" s="1068">
        <f t="shared" si="42"/>
        <v>0</v>
      </c>
      <c r="R355" s="275"/>
      <c r="S355" s="5"/>
      <c r="T355" s="958">
        <f t="shared" si="37"/>
        <v>0</v>
      </c>
      <c r="U355" s="961">
        <f t="shared" si="38"/>
        <v>0</v>
      </c>
    </row>
    <row r="356" spans="2:21" hidden="1" outlineLevel="1">
      <c r="B356" s="556">
        <f t="shared" si="39"/>
        <v>13</v>
      </c>
      <c r="C356" s="4" t="str">
        <f t="shared" si="40"/>
        <v>3 Bed / 2 Bath House</v>
      </c>
      <c r="D356" s="243">
        <f t="shared" si="43"/>
        <v>0</v>
      </c>
      <c r="E356" s="273"/>
      <c r="G356" s="275"/>
      <c r="H356" s="275"/>
      <c r="I356" s="275"/>
      <c r="J356" s="1068">
        <f t="shared" si="41"/>
        <v>0</v>
      </c>
      <c r="K356" s="275"/>
      <c r="M356" s="275"/>
      <c r="N356" s="275"/>
      <c r="O356" s="275"/>
      <c r="P356" s="1068">
        <f t="shared" si="42"/>
        <v>0</v>
      </c>
      <c r="R356" s="275"/>
      <c r="S356" s="5"/>
      <c r="T356" s="958">
        <f t="shared" si="37"/>
        <v>0</v>
      </c>
      <c r="U356" s="961">
        <f t="shared" si="38"/>
        <v>0</v>
      </c>
    </row>
    <row r="357" spans="2:21" hidden="1" outlineLevel="1">
      <c r="B357" s="556">
        <f t="shared" si="39"/>
        <v>14</v>
      </c>
      <c r="C357" s="4" t="str">
        <f t="shared" si="40"/>
        <v xml:space="preserve">3 Bed / 2 Bath </v>
      </c>
      <c r="D357" s="243">
        <f t="shared" si="43"/>
        <v>0</v>
      </c>
      <c r="E357" s="273"/>
      <c r="G357" s="275"/>
      <c r="H357" s="275"/>
      <c r="I357" s="275"/>
      <c r="J357" s="1068">
        <f t="shared" si="41"/>
        <v>0</v>
      </c>
      <c r="K357" s="275"/>
      <c r="M357" s="275"/>
      <c r="N357" s="275"/>
      <c r="O357" s="275"/>
      <c r="P357" s="1068">
        <f t="shared" si="42"/>
        <v>0</v>
      </c>
      <c r="R357" s="275"/>
      <c r="S357" s="5"/>
      <c r="T357" s="958">
        <f t="shared" si="37"/>
        <v>0</v>
      </c>
      <c r="U357" s="961">
        <f t="shared" si="38"/>
        <v>0</v>
      </c>
    </row>
    <row r="358" spans="2:21" hidden="1" outlineLevel="1">
      <c r="B358" s="556">
        <f t="shared" si="39"/>
        <v>15</v>
      </c>
      <c r="C358" s="4" t="str">
        <f t="shared" si="40"/>
        <v xml:space="preserve">1 Bed / 1 Bath </v>
      </c>
      <c r="D358" s="243">
        <f t="shared" si="43"/>
        <v>0</v>
      </c>
      <c r="E358" s="273"/>
      <c r="G358" s="275"/>
      <c r="H358" s="275"/>
      <c r="I358" s="275"/>
      <c r="J358" s="1068">
        <f t="shared" si="41"/>
        <v>0</v>
      </c>
      <c r="K358" s="275"/>
      <c r="M358" s="275"/>
      <c r="N358" s="275"/>
      <c r="O358" s="275"/>
      <c r="P358" s="1068">
        <f t="shared" si="42"/>
        <v>0</v>
      </c>
      <c r="R358" s="275"/>
      <c r="S358" s="5"/>
      <c r="T358" s="958">
        <f t="shared" si="37"/>
        <v>0</v>
      </c>
      <c r="U358" s="961">
        <f t="shared" si="38"/>
        <v>0</v>
      </c>
    </row>
    <row r="359" spans="2:21" hidden="1" outlineLevel="1">
      <c r="B359" s="556">
        <f t="shared" si="39"/>
        <v>16</v>
      </c>
      <c r="C359" s="4" t="str">
        <f t="shared" si="40"/>
        <v xml:space="preserve">2 Bed / 2 Bath </v>
      </c>
      <c r="D359" s="243">
        <f t="shared" si="43"/>
        <v>0</v>
      </c>
      <c r="E359" s="273"/>
      <c r="G359" s="275"/>
      <c r="H359" s="275"/>
      <c r="I359" s="275"/>
      <c r="J359" s="1068">
        <f t="shared" si="41"/>
        <v>0</v>
      </c>
      <c r="K359" s="275"/>
      <c r="M359" s="275"/>
      <c r="N359" s="275"/>
      <c r="O359" s="275"/>
      <c r="P359" s="1068">
        <f t="shared" si="42"/>
        <v>0</v>
      </c>
      <c r="R359" s="275"/>
      <c r="S359" s="5"/>
      <c r="T359" s="958">
        <f t="shared" si="37"/>
        <v>0</v>
      </c>
      <c r="U359" s="961">
        <f t="shared" si="38"/>
        <v>0</v>
      </c>
    </row>
    <row r="360" spans="2:21" hidden="1" outlineLevel="1">
      <c r="B360" s="556">
        <f t="shared" si="39"/>
        <v>17</v>
      </c>
      <c r="C360" s="4" t="str">
        <f t="shared" si="40"/>
        <v xml:space="preserve">4 Bed / 2 Bath Penthouse </v>
      </c>
      <c r="D360" s="243">
        <f t="shared" si="43"/>
        <v>0</v>
      </c>
      <c r="E360" s="273"/>
      <c r="G360" s="275"/>
      <c r="H360" s="275"/>
      <c r="I360" s="275"/>
      <c r="J360" s="1068">
        <f t="shared" si="41"/>
        <v>0</v>
      </c>
      <c r="K360" s="275"/>
      <c r="M360" s="275"/>
      <c r="N360" s="275"/>
      <c r="O360" s="275"/>
      <c r="P360" s="1068">
        <f t="shared" si="42"/>
        <v>0</v>
      </c>
      <c r="R360" s="275"/>
      <c r="S360" s="5"/>
      <c r="T360" s="958">
        <f t="shared" si="37"/>
        <v>0</v>
      </c>
      <c r="U360" s="961">
        <f t="shared" si="38"/>
        <v>0</v>
      </c>
    </row>
    <row r="361" spans="2:21" hidden="1" outlineLevel="1">
      <c r="B361" s="556">
        <f t="shared" si="39"/>
        <v>18</v>
      </c>
      <c r="C361" s="4" t="str">
        <f t="shared" si="40"/>
        <v xml:space="preserve">2 Bed / 2 Bath </v>
      </c>
      <c r="D361" s="243">
        <f t="shared" si="43"/>
        <v>0</v>
      </c>
      <c r="E361" s="273"/>
      <c r="G361" s="275"/>
      <c r="H361" s="275"/>
      <c r="I361" s="275"/>
      <c r="J361" s="1068">
        <f t="shared" si="41"/>
        <v>0</v>
      </c>
      <c r="K361" s="275"/>
      <c r="M361" s="275"/>
      <c r="N361" s="275"/>
      <c r="O361" s="275"/>
      <c r="P361" s="1068">
        <f t="shared" si="42"/>
        <v>0</v>
      </c>
      <c r="R361" s="275"/>
      <c r="S361" s="5"/>
      <c r="T361" s="958">
        <f t="shared" si="37"/>
        <v>0</v>
      </c>
      <c r="U361" s="961">
        <f t="shared" si="38"/>
        <v>0</v>
      </c>
    </row>
    <row r="362" spans="2:21" hidden="1" outlineLevel="1">
      <c r="B362" s="556">
        <f t="shared" si="39"/>
        <v>19</v>
      </c>
      <c r="C362" s="4">
        <f t="shared" si="40"/>
        <v>0</v>
      </c>
      <c r="D362" s="243">
        <f t="shared" si="43"/>
        <v>0</v>
      </c>
      <c r="E362" s="273"/>
      <c r="G362" s="275"/>
      <c r="H362" s="275"/>
      <c r="I362" s="275"/>
      <c r="J362" s="1068">
        <f t="shared" si="41"/>
        <v>0</v>
      </c>
      <c r="K362" s="275"/>
      <c r="M362" s="275"/>
      <c r="N362" s="275"/>
      <c r="O362" s="275"/>
      <c r="P362" s="1068">
        <f t="shared" si="42"/>
        <v>0</v>
      </c>
      <c r="R362" s="275"/>
      <c r="S362" s="5"/>
      <c r="T362" s="958">
        <f t="shared" si="37"/>
        <v>0</v>
      </c>
      <c r="U362" s="961">
        <f t="shared" si="38"/>
        <v>0</v>
      </c>
    </row>
    <row r="363" spans="2:21" hidden="1" outlineLevel="1">
      <c r="B363" s="556">
        <f t="shared" si="39"/>
        <v>20</v>
      </c>
      <c r="C363" s="4">
        <f t="shared" si="40"/>
        <v>0</v>
      </c>
      <c r="D363" s="243">
        <f t="shared" si="43"/>
        <v>0</v>
      </c>
      <c r="E363" s="273"/>
      <c r="G363" s="275"/>
      <c r="H363" s="275"/>
      <c r="I363" s="275"/>
      <c r="J363" s="1068">
        <f t="shared" si="41"/>
        <v>0</v>
      </c>
      <c r="K363" s="275"/>
      <c r="M363" s="275"/>
      <c r="N363" s="275"/>
      <c r="O363" s="275"/>
      <c r="P363" s="1068">
        <f t="shared" si="42"/>
        <v>0</v>
      </c>
      <c r="R363" s="275"/>
      <c r="S363" s="5"/>
      <c r="T363" s="958">
        <f t="shared" si="37"/>
        <v>0</v>
      </c>
      <c r="U363" s="961">
        <f t="shared" si="38"/>
        <v>0</v>
      </c>
    </row>
    <row r="364" spans="2:21" hidden="1" outlineLevel="1">
      <c r="B364" s="556">
        <f t="shared" si="39"/>
        <v>21</v>
      </c>
      <c r="C364" s="4">
        <f t="shared" si="40"/>
        <v>0</v>
      </c>
      <c r="D364" s="243">
        <f t="shared" si="43"/>
        <v>0</v>
      </c>
      <c r="E364" s="273"/>
      <c r="G364" s="275"/>
      <c r="H364" s="275"/>
      <c r="I364" s="275"/>
      <c r="J364" s="1068">
        <f t="shared" si="41"/>
        <v>0</v>
      </c>
      <c r="K364" s="275"/>
      <c r="M364" s="275"/>
      <c r="N364" s="275"/>
      <c r="O364" s="275"/>
      <c r="P364" s="1068">
        <f t="shared" si="42"/>
        <v>0</v>
      </c>
      <c r="R364" s="275"/>
      <c r="S364" s="5"/>
      <c r="T364" s="958">
        <f t="shared" si="37"/>
        <v>0</v>
      </c>
      <c r="U364" s="961">
        <f t="shared" si="38"/>
        <v>0</v>
      </c>
    </row>
    <row r="365" spans="2:21" hidden="1" outlineLevel="1">
      <c r="B365" s="556">
        <f t="shared" si="39"/>
        <v>22</v>
      </c>
      <c r="C365" s="4">
        <f t="shared" si="40"/>
        <v>0</v>
      </c>
      <c r="D365" s="243">
        <f t="shared" si="43"/>
        <v>0</v>
      </c>
      <c r="E365" s="273"/>
      <c r="G365" s="275"/>
      <c r="H365" s="275"/>
      <c r="I365" s="275"/>
      <c r="J365" s="1068">
        <f t="shared" si="41"/>
        <v>0</v>
      </c>
      <c r="K365" s="275"/>
      <c r="M365" s="275"/>
      <c r="N365" s="275"/>
      <c r="O365" s="275"/>
      <c r="P365" s="1068">
        <f t="shared" si="42"/>
        <v>0</v>
      </c>
      <c r="R365" s="275"/>
      <c r="S365" s="5"/>
      <c r="T365" s="958">
        <f t="shared" si="37"/>
        <v>0</v>
      </c>
      <c r="U365" s="961">
        <f t="shared" si="38"/>
        <v>0</v>
      </c>
    </row>
    <row r="366" spans="2:21" hidden="1" outlineLevel="1">
      <c r="B366" s="556">
        <f t="shared" si="39"/>
        <v>23</v>
      </c>
      <c r="C366" s="4">
        <f t="shared" si="40"/>
        <v>0</v>
      </c>
      <c r="D366" s="243">
        <f t="shared" si="43"/>
        <v>0</v>
      </c>
      <c r="E366" s="273"/>
      <c r="G366" s="275"/>
      <c r="H366" s="275"/>
      <c r="I366" s="275"/>
      <c r="J366" s="1068">
        <f t="shared" si="41"/>
        <v>0</v>
      </c>
      <c r="K366" s="275"/>
      <c r="M366" s="275"/>
      <c r="N366" s="275"/>
      <c r="O366" s="275"/>
      <c r="P366" s="1068">
        <f t="shared" si="42"/>
        <v>0</v>
      </c>
      <c r="R366" s="275"/>
      <c r="S366" s="5"/>
      <c r="T366" s="958">
        <f t="shared" si="37"/>
        <v>0</v>
      </c>
      <c r="U366" s="961">
        <f t="shared" si="38"/>
        <v>0</v>
      </c>
    </row>
    <row r="367" spans="2:21" hidden="1" outlineLevel="1">
      <c r="B367" s="556">
        <f t="shared" si="39"/>
        <v>24</v>
      </c>
      <c r="C367" s="4">
        <f t="shared" si="40"/>
        <v>0</v>
      </c>
      <c r="D367" s="243">
        <f t="shared" si="43"/>
        <v>0</v>
      </c>
      <c r="E367" s="273"/>
      <c r="G367" s="275"/>
      <c r="H367" s="275"/>
      <c r="I367" s="275"/>
      <c r="J367" s="1068">
        <f t="shared" si="41"/>
        <v>0</v>
      </c>
      <c r="K367" s="275"/>
      <c r="M367" s="275"/>
      <c r="N367" s="275"/>
      <c r="O367" s="275"/>
      <c r="P367" s="1068">
        <f t="shared" si="42"/>
        <v>0</v>
      </c>
      <c r="R367" s="275"/>
      <c r="S367" s="5"/>
      <c r="T367" s="958">
        <f t="shared" si="37"/>
        <v>0</v>
      </c>
      <c r="U367" s="961">
        <f t="shared" si="38"/>
        <v>0</v>
      </c>
    </row>
    <row r="368" spans="2:21" hidden="1" outlineLevel="1">
      <c r="B368" s="556">
        <f t="shared" si="39"/>
        <v>25</v>
      </c>
      <c r="C368" s="4">
        <f t="shared" si="40"/>
        <v>0</v>
      </c>
      <c r="D368" s="243">
        <f t="shared" si="43"/>
        <v>0</v>
      </c>
      <c r="E368" s="273"/>
      <c r="G368" s="275"/>
      <c r="H368" s="275"/>
      <c r="I368" s="275"/>
      <c r="J368" s="1068">
        <f t="shared" si="41"/>
        <v>0</v>
      </c>
      <c r="K368" s="275"/>
      <c r="M368" s="275"/>
      <c r="N368" s="275"/>
      <c r="O368" s="275"/>
      <c r="P368" s="1068">
        <f t="shared" si="42"/>
        <v>0</v>
      </c>
      <c r="R368" s="275"/>
      <c r="S368" s="5"/>
      <c r="T368" s="958">
        <f t="shared" si="37"/>
        <v>0</v>
      </c>
      <c r="U368" s="961">
        <f t="shared" si="38"/>
        <v>0</v>
      </c>
    </row>
    <row r="369" spans="2:28" hidden="1" outlineLevel="1">
      <c r="B369" s="556">
        <f t="shared" si="39"/>
        <v>26</v>
      </c>
      <c r="C369" s="4">
        <f t="shared" si="40"/>
        <v>0</v>
      </c>
      <c r="D369" s="243">
        <f t="shared" si="43"/>
        <v>0</v>
      </c>
      <c r="E369" s="273"/>
      <c r="G369" s="275"/>
      <c r="H369" s="275"/>
      <c r="I369" s="275"/>
      <c r="J369" s="1068">
        <f t="shared" si="41"/>
        <v>0</v>
      </c>
      <c r="K369" s="275"/>
      <c r="M369" s="275"/>
      <c r="N369" s="275"/>
      <c r="O369" s="275"/>
      <c r="P369" s="1068">
        <f t="shared" si="42"/>
        <v>0</v>
      </c>
      <c r="R369" s="275"/>
      <c r="S369" s="5"/>
      <c r="T369" s="958">
        <f t="shared" si="37"/>
        <v>0</v>
      </c>
      <c r="U369" s="961">
        <f t="shared" si="38"/>
        <v>0</v>
      </c>
    </row>
    <row r="370" spans="2:28" hidden="1" outlineLevel="1">
      <c r="B370" s="556">
        <f t="shared" si="39"/>
        <v>27</v>
      </c>
      <c r="C370" s="4">
        <f t="shared" si="40"/>
        <v>0</v>
      </c>
      <c r="D370" s="243">
        <f t="shared" si="43"/>
        <v>0</v>
      </c>
      <c r="E370" s="273"/>
      <c r="G370" s="275"/>
      <c r="H370" s="275"/>
      <c r="I370" s="275"/>
      <c r="J370" s="1068">
        <f t="shared" si="41"/>
        <v>0</v>
      </c>
      <c r="K370" s="275"/>
      <c r="M370" s="275"/>
      <c r="N370" s="275"/>
      <c r="O370" s="275"/>
      <c r="P370" s="1068">
        <f t="shared" si="42"/>
        <v>0</v>
      </c>
      <c r="R370" s="275"/>
      <c r="S370" s="5"/>
      <c r="T370" s="958">
        <f t="shared" si="37"/>
        <v>0</v>
      </c>
      <c r="U370" s="961">
        <f t="shared" si="38"/>
        <v>0</v>
      </c>
    </row>
    <row r="371" spans="2:28" hidden="1" outlineLevel="1">
      <c r="B371" s="556">
        <f t="shared" si="39"/>
        <v>28</v>
      </c>
      <c r="C371" s="4">
        <f t="shared" si="40"/>
        <v>0</v>
      </c>
      <c r="D371" s="243">
        <f t="shared" si="43"/>
        <v>0</v>
      </c>
      <c r="E371" s="273"/>
      <c r="G371" s="275"/>
      <c r="H371" s="275"/>
      <c r="I371" s="275"/>
      <c r="J371" s="1068">
        <f t="shared" si="41"/>
        <v>0</v>
      </c>
      <c r="K371" s="275"/>
      <c r="M371" s="275"/>
      <c r="N371" s="275"/>
      <c r="O371" s="275"/>
      <c r="P371" s="1068">
        <f t="shared" si="42"/>
        <v>0</v>
      </c>
      <c r="R371" s="275"/>
      <c r="S371" s="5"/>
      <c r="T371" s="958">
        <f t="shared" si="37"/>
        <v>0</v>
      </c>
      <c r="U371" s="961">
        <f t="shared" si="38"/>
        <v>0</v>
      </c>
    </row>
    <row r="372" spans="2:28" hidden="1" outlineLevel="1">
      <c r="B372" s="556">
        <f t="shared" si="39"/>
        <v>29</v>
      </c>
      <c r="C372" s="4">
        <f t="shared" si="40"/>
        <v>0</v>
      </c>
      <c r="D372" s="243">
        <f t="shared" si="43"/>
        <v>0</v>
      </c>
      <c r="E372" s="273"/>
      <c r="G372" s="275"/>
      <c r="H372" s="275"/>
      <c r="I372" s="275"/>
      <c r="J372" s="1068">
        <f t="shared" si="41"/>
        <v>0</v>
      </c>
      <c r="K372" s="275"/>
      <c r="M372" s="275"/>
      <c r="N372" s="275"/>
      <c r="O372" s="275"/>
      <c r="P372" s="1068">
        <f t="shared" si="42"/>
        <v>0</v>
      </c>
      <c r="R372" s="275"/>
      <c r="S372" s="5"/>
      <c r="T372" s="958">
        <f t="shared" si="37"/>
        <v>0</v>
      </c>
      <c r="U372" s="961">
        <f t="shared" si="38"/>
        <v>0</v>
      </c>
    </row>
    <row r="373" spans="2:28" hidden="1" outlineLevel="1">
      <c r="B373" s="556">
        <f t="shared" si="39"/>
        <v>30</v>
      </c>
      <c r="C373" s="4">
        <f t="shared" si="40"/>
        <v>0</v>
      </c>
      <c r="D373" s="243">
        <f t="shared" si="43"/>
        <v>0</v>
      </c>
      <c r="E373" s="273"/>
      <c r="G373" s="275"/>
      <c r="H373" s="275"/>
      <c r="I373" s="275"/>
      <c r="J373" s="1068">
        <f t="shared" si="41"/>
        <v>0</v>
      </c>
      <c r="K373" s="275"/>
      <c r="M373" s="275"/>
      <c r="N373" s="275"/>
      <c r="O373" s="275"/>
      <c r="P373" s="1068">
        <f t="shared" si="42"/>
        <v>0</v>
      </c>
      <c r="R373" s="275"/>
      <c r="S373" s="5"/>
      <c r="T373" s="958">
        <f t="shared" si="37"/>
        <v>0</v>
      </c>
      <c r="U373" s="961">
        <f t="shared" si="38"/>
        <v>0</v>
      </c>
    </row>
    <row r="374" spans="2:28" hidden="1" outlineLevel="1">
      <c r="B374" s="555"/>
    </row>
    <row r="375" spans="2:28" hidden="1" outlineLevel="1">
      <c r="D375" s="4" t="s">
        <v>187</v>
      </c>
      <c r="E375" s="250">
        <v>1</v>
      </c>
      <c r="F375" s="250">
        <f>E375+1</f>
        <v>2</v>
      </c>
      <c r="G375" s="250">
        <f t="shared" ref="G375:AB375" si="44">F375+1</f>
        <v>3</v>
      </c>
      <c r="H375" s="250">
        <f t="shared" si="44"/>
        <v>4</v>
      </c>
      <c r="I375" s="250">
        <f t="shared" si="44"/>
        <v>5</v>
      </c>
      <c r="J375" s="250">
        <f t="shared" si="44"/>
        <v>6</v>
      </c>
      <c r="K375" s="250">
        <f t="shared" si="44"/>
        <v>7</v>
      </c>
      <c r="L375" s="250">
        <f t="shared" si="44"/>
        <v>8</v>
      </c>
      <c r="M375" s="250">
        <f t="shared" si="44"/>
        <v>9</v>
      </c>
      <c r="N375" s="250">
        <f t="shared" si="44"/>
        <v>10</v>
      </c>
      <c r="O375" s="250">
        <f t="shared" si="44"/>
        <v>11</v>
      </c>
      <c r="P375" s="250">
        <f t="shared" si="44"/>
        <v>12</v>
      </c>
      <c r="Q375" s="250">
        <f t="shared" si="44"/>
        <v>13</v>
      </c>
      <c r="R375" s="250">
        <f t="shared" si="44"/>
        <v>14</v>
      </c>
      <c r="S375" s="250">
        <f t="shared" si="44"/>
        <v>15</v>
      </c>
      <c r="T375" s="250">
        <f t="shared" si="44"/>
        <v>16</v>
      </c>
      <c r="U375" s="250">
        <f t="shared" si="44"/>
        <v>17</v>
      </c>
      <c r="V375" s="250">
        <f t="shared" si="44"/>
        <v>18</v>
      </c>
      <c r="W375" s="250">
        <f t="shared" si="44"/>
        <v>19</v>
      </c>
      <c r="X375" s="250">
        <f t="shared" si="44"/>
        <v>20</v>
      </c>
      <c r="Y375" s="250">
        <f t="shared" si="44"/>
        <v>21</v>
      </c>
      <c r="Z375" s="250">
        <f t="shared" si="44"/>
        <v>22</v>
      </c>
      <c r="AA375" s="250">
        <f t="shared" si="44"/>
        <v>23</v>
      </c>
      <c r="AB375" s="250">
        <f t="shared" si="44"/>
        <v>24</v>
      </c>
    </row>
    <row r="376" spans="2:28" hidden="1" outlineLevel="1">
      <c r="C376" s="21" t="s">
        <v>290</v>
      </c>
    </row>
    <row r="377" spans="2:28" hidden="1" outlineLevel="1">
      <c r="B377" s="556">
        <f>B344</f>
        <v>1</v>
      </c>
      <c r="C377" s="248" t="str">
        <f>C344</f>
        <v>Studio</v>
      </c>
      <c r="D377" s="248">
        <v>1</v>
      </c>
      <c r="E377" s="248">
        <f t="array" ref="E377:AB377">IFERROR(--(MOD(E$375:AB$375,H344)=0),0)</f>
        <v>0</v>
      </c>
      <c r="F377" s="248">
        <v>0</v>
      </c>
      <c r="G377" s="248">
        <v>0</v>
      </c>
      <c r="H377" s="248">
        <v>0</v>
      </c>
      <c r="I377" s="248">
        <v>0</v>
      </c>
      <c r="J377" s="249">
        <v>0</v>
      </c>
      <c r="K377" s="249">
        <v>0</v>
      </c>
      <c r="L377" s="249">
        <v>0</v>
      </c>
      <c r="M377" s="249">
        <v>0</v>
      </c>
      <c r="N377" s="248">
        <v>0</v>
      </c>
      <c r="O377" s="248">
        <v>0</v>
      </c>
      <c r="P377" s="248">
        <v>0</v>
      </c>
      <c r="Q377" s="248">
        <v>0</v>
      </c>
      <c r="R377" s="248">
        <v>0</v>
      </c>
      <c r="S377" s="248">
        <v>0</v>
      </c>
      <c r="T377" s="248">
        <v>0</v>
      </c>
      <c r="U377" s="248">
        <v>0</v>
      </c>
      <c r="V377" s="248">
        <v>0</v>
      </c>
      <c r="W377" s="248">
        <v>0</v>
      </c>
      <c r="X377" s="248">
        <v>0</v>
      </c>
      <c r="Y377" s="248">
        <v>0</v>
      </c>
      <c r="Z377" s="248">
        <v>0</v>
      </c>
      <c r="AA377" s="248">
        <v>0</v>
      </c>
      <c r="AB377" s="248">
        <v>0</v>
      </c>
    </row>
    <row r="378" spans="2:28" hidden="1" outlineLevel="1">
      <c r="B378" s="556">
        <f t="shared" ref="B378:C393" si="45">B345</f>
        <v>2</v>
      </c>
      <c r="C378" s="248" t="str">
        <f t="shared" si="45"/>
        <v xml:space="preserve">1 Bed / 1 Bath </v>
      </c>
      <c r="D378" s="248">
        <v>1</v>
      </c>
      <c r="E378" s="248">
        <f t="array" ref="E378:AB378">IFERROR(--(MOD(E$375:AB$375,H345)=0),0)</f>
        <v>0</v>
      </c>
      <c r="F378" s="248">
        <v>0</v>
      </c>
      <c r="G378" s="248">
        <v>0</v>
      </c>
      <c r="H378" s="248">
        <v>0</v>
      </c>
      <c r="I378" s="248">
        <v>0</v>
      </c>
      <c r="J378" s="249">
        <v>0</v>
      </c>
      <c r="K378" s="249">
        <v>0</v>
      </c>
      <c r="L378" s="249">
        <v>0</v>
      </c>
      <c r="M378" s="249">
        <v>0</v>
      </c>
      <c r="N378" s="248">
        <v>0</v>
      </c>
      <c r="O378" s="248">
        <v>0</v>
      </c>
      <c r="P378" s="248">
        <v>0</v>
      </c>
      <c r="Q378" s="248">
        <v>0</v>
      </c>
      <c r="R378" s="248">
        <v>0</v>
      </c>
      <c r="S378" s="248">
        <v>0</v>
      </c>
      <c r="T378" s="248">
        <v>0</v>
      </c>
      <c r="U378" s="248">
        <v>0</v>
      </c>
      <c r="V378" s="248">
        <v>0</v>
      </c>
      <c r="W378" s="248">
        <v>0</v>
      </c>
      <c r="X378" s="248">
        <v>0</v>
      </c>
      <c r="Y378" s="248">
        <v>0</v>
      </c>
      <c r="Z378" s="248">
        <v>0</v>
      </c>
      <c r="AA378" s="248">
        <v>0</v>
      </c>
      <c r="AB378" s="248">
        <v>0</v>
      </c>
    </row>
    <row r="379" spans="2:28" hidden="1" outlineLevel="1">
      <c r="B379" s="556">
        <f t="shared" si="45"/>
        <v>3</v>
      </c>
      <c r="C379" s="248" t="str">
        <f t="shared" si="45"/>
        <v xml:space="preserve">1 Bed / 1 Bath </v>
      </c>
      <c r="D379" s="248">
        <v>1</v>
      </c>
      <c r="E379" s="248">
        <f t="array" ref="E379:AB379">IFERROR(--(MOD(E$375:AB$375,H346)=0),0)</f>
        <v>0</v>
      </c>
      <c r="F379" s="248">
        <v>0</v>
      </c>
      <c r="G379" s="248">
        <v>0</v>
      </c>
      <c r="H379" s="248">
        <v>0</v>
      </c>
      <c r="I379" s="248">
        <v>0</v>
      </c>
      <c r="J379" s="249">
        <v>0</v>
      </c>
      <c r="K379" s="249">
        <v>0</v>
      </c>
      <c r="L379" s="249">
        <v>0</v>
      </c>
      <c r="M379" s="249">
        <v>0</v>
      </c>
      <c r="N379" s="248">
        <v>0</v>
      </c>
      <c r="O379" s="248">
        <v>0</v>
      </c>
      <c r="P379" s="248">
        <v>0</v>
      </c>
      <c r="Q379" s="248">
        <v>0</v>
      </c>
      <c r="R379" s="248">
        <v>0</v>
      </c>
      <c r="S379" s="248">
        <v>0</v>
      </c>
      <c r="T379" s="248">
        <v>0</v>
      </c>
      <c r="U379" s="248">
        <v>0</v>
      </c>
      <c r="V379" s="248">
        <v>0</v>
      </c>
      <c r="W379" s="248">
        <v>0</v>
      </c>
      <c r="X379" s="248">
        <v>0</v>
      </c>
      <c r="Y379" s="248">
        <v>0</v>
      </c>
      <c r="Z379" s="248">
        <v>0</v>
      </c>
      <c r="AA379" s="248">
        <v>0</v>
      </c>
      <c r="AB379" s="248">
        <v>0</v>
      </c>
    </row>
    <row r="380" spans="2:28" hidden="1" outlineLevel="1">
      <c r="B380" s="556">
        <f t="shared" si="45"/>
        <v>4</v>
      </c>
      <c r="C380" s="248" t="str">
        <f t="shared" si="45"/>
        <v xml:space="preserve">1 Bed / 1 Bath </v>
      </c>
      <c r="D380" s="248">
        <v>1</v>
      </c>
      <c r="E380" s="248">
        <f t="array" ref="E380:AB380">IFERROR(--(MOD(E$375:AB$375,H347)=0),0)</f>
        <v>1</v>
      </c>
      <c r="F380" s="248">
        <v>1</v>
      </c>
      <c r="G380" s="248">
        <v>1</v>
      </c>
      <c r="H380" s="248">
        <v>1</v>
      </c>
      <c r="I380" s="248">
        <v>1</v>
      </c>
      <c r="J380" s="249">
        <v>1</v>
      </c>
      <c r="K380" s="249">
        <v>1</v>
      </c>
      <c r="L380" s="249">
        <v>1</v>
      </c>
      <c r="M380" s="249">
        <v>1</v>
      </c>
      <c r="N380" s="248">
        <v>1</v>
      </c>
      <c r="O380" s="248">
        <v>1</v>
      </c>
      <c r="P380" s="248">
        <v>1</v>
      </c>
      <c r="Q380" s="248">
        <v>1</v>
      </c>
      <c r="R380" s="248">
        <v>1</v>
      </c>
      <c r="S380" s="248">
        <v>1</v>
      </c>
      <c r="T380" s="248">
        <v>1</v>
      </c>
      <c r="U380" s="248">
        <v>1</v>
      </c>
      <c r="V380" s="248">
        <v>1</v>
      </c>
      <c r="W380" s="248">
        <v>1</v>
      </c>
      <c r="X380" s="248">
        <v>1</v>
      </c>
      <c r="Y380" s="248">
        <v>1</v>
      </c>
      <c r="Z380" s="248">
        <v>1</v>
      </c>
      <c r="AA380" s="248">
        <v>1</v>
      </c>
      <c r="AB380" s="248">
        <v>1</v>
      </c>
    </row>
    <row r="381" spans="2:28" hidden="1" outlineLevel="1">
      <c r="B381" s="556">
        <f t="shared" si="45"/>
        <v>5</v>
      </c>
      <c r="C381" s="248" t="str">
        <f t="shared" si="45"/>
        <v xml:space="preserve">2 Bed / 1 Bath </v>
      </c>
      <c r="D381" s="248">
        <v>1</v>
      </c>
      <c r="E381" s="248">
        <f t="array" ref="E381:AB381">IFERROR(--(MOD(E$375:AB$375,H348)=0),0)</f>
        <v>0</v>
      </c>
      <c r="F381" s="248">
        <v>0</v>
      </c>
      <c r="G381" s="248">
        <v>0</v>
      </c>
      <c r="H381" s="248">
        <v>0</v>
      </c>
      <c r="I381" s="248">
        <v>0</v>
      </c>
      <c r="J381" s="249">
        <v>0</v>
      </c>
      <c r="K381" s="249">
        <v>0</v>
      </c>
      <c r="L381" s="249">
        <v>0</v>
      </c>
      <c r="M381" s="249">
        <v>0</v>
      </c>
      <c r="N381" s="248">
        <v>0</v>
      </c>
      <c r="O381" s="248">
        <v>0</v>
      </c>
      <c r="P381" s="248">
        <v>0</v>
      </c>
      <c r="Q381" s="248">
        <v>0</v>
      </c>
      <c r="R381" s="248">
        <v>0</v>
      </c>
      <c r="S381" s="248">
        <v>0</v>
      </c>
      <c r="T381" s="248">
        <v>0</v>
      </c>
      <c r="U381" s="248">
        <v>0</v>
      </c>
      <c r="V381" s="248">
        <v>0</v>
      </c>
      <c r="W381" s="248">
        <v>0</v>
      </c>
      <c r="X381" s="248">
        <v>0</v>
      </c>
      <c r="Y381" s="248">
        <v>0</v>
      </c>
      <c r="Z381" s="248">
        <v>0</v>
      </c>
      <c r="AA381" s="248">
        <v>0</v>
      </c>
      <c r="AB381" s="248">
        <v>0</v>
      </c>
    </row>
    <row r="382" spans="2:28" hidden="1" outlineLevel="1">
      <c r="B382" s="556">
        <f t="shared" si="45"/>
        <v>6</v>
      </c>
      <c r="C382" s="248" t="str">
        <f t="shared" si="45"/>
        <v xml:space="preserve">2 Bed / 1 Bath </v>
      </c>
      <c r="D382" s="248">
        <v>1</v>
      </c>
      <c r="E382" s="248">
        <f t="array" ref="E382:AB382">IFERROR(--(MOD(E$375:AB$375,H349)=0),0)</f>
        <v>0</v>
      </c>
      <c r="F382" s="248">
        <v>0</v>
      </c>
      <c r="G382" s="248">
        <v>0</v>
      </c>
      <c r="H382" s="248">
        <v>0</v>
      </c>
      <c r="I382" s="248">
        <v>0</v>
      </c>
      <c r="J382" s="249">
        <v>0</v>
      </c>
      <c r="K382" s="249">
        <v>0</v>
      </c>
      <c r="L382" s="249">
        <v>0</v>
      </c>
      <c r="M382" s="249">
        <v>0</v>
      </c>
      <c r="N382" s="248">
        <v>0</v>
      </c>
      <c r="O382" s="248">
        <v>0</v>
      </c>
      <c r="P382" s="248">
        <v>0</v>
      </c>
      <c r="Q382" s="248">
        <v>0</v>
      </c>
      <c r="R382" s="248">
        <v>0</v>
      </c>
      <c r="S382" s="248">
        <v>0</v>
      </c>
      <c r="T382" s="248">
        <v>0</v>
      </c>
      <c r="U382" s="248">
        <v>0</v>
      </c>
      <c r="V382" s="248">
        <v>0</v>
      </c>
      <c r="W382" s="248">
        <v>0</v>
      </c>
      <c r="X382" s="248">
        <v>0</v>
      </c>
      <c r="Y382" s="248">
        <v>0</v>
      </c>
      <c r="Z382" s="248">
        <v>0</v>
      </c>
      <c r="AA382" s="248">
        <v>0</v>
      </c>
      <c r="AB382" s="248">
        <v>0</v>
      </c>
    </row>
    <row r="383" spans="2:28" hidden="1" outlineLevel="1">
      <c r="B383" s="556">
        <f t="shared" si="45"/>
        <v>7</v>
      </c>
      <c r="C383" s="248" t="str">
        <f t="shared" si="45"/>
        <v xml:space="preserve">2 Bed / 1 Bath </v>
      </c>
      <c r="D383" s="248">
        <v>1</v>
      </c>
      <c r="E383" s="248">
        <f t="array" ref="E383:AB383">IFERROR(--(MOD(E$375:AB$375,H350)=0),0)</f>
        <v>0</v>
      </c>
      <c r="F383" s="248">
        <v>0</v>
      </c>
      <c r="G383" s="248">
        <v>0</v>
      </c>
      <c r="H383" s="248">
        <v>0</v>
      </c>
      <c r="I383" s="248">
        <v>0</v>
      </c>
      <c r="J383" s="249">
        <v>0</v>
      </c>
      <c r="K383" s="249">
        <v>0</v>
      </c>
      <c r="L383" s="249">
        <v>0</v>
      </c>
      <c r="M383" s="249">
        <v>0</v>
      </c>
      <c r="N383" s="248">
        <v>0</v>
      </c>
      <c r="O383" s="248">
        <v>0</v>
      </c>
      <c r="P383" s="248">
        <v>0</v>
      </c>
      <c r="Q383" s="248">
        <v>0</v>
      </c>
      <c r="R383" s="248">
        <v>0</v>
      </c>
      <c r="S383" s="248">
        <v>0</v>
      </c>
      <c r="T383" s="248">
        <v>0</v>
      </c>
      <c r="U383" s="248">
        <v>0</v>
      </c>
      <c r="V383" s="248">
        <v>0</v>
      </c>
      <c r="W383" s="248">
        <v>0</v>
      </c>
      <c r="X383" s="248">
        <v>0</v>
      </c>
      <c r="Y383" s="248">
        <v>0</v>
      </c>
      <c r="Z383" s="248">
        <v>0</v>
      </c>
      <c r="AA383" s="248">
        <v>0</v>
      </c>
      <c r="AB383" s="248">
        <v>0</v>
      </c>
    </row>
    <row r="384" spans="2:28" hidden="1" outlineLevel="1">
      <c r="B384" s="556">
        <f t="shared" si="45"/>
        <v>8</v>
      </c>
      <c r="C384" s="248" t="str">
        <f t="shared" si="45"/>
        <v xml:space="preserve">2 Bed / 2 Bath </v>
      </c>
      <c r="D384" s="248">
        <v>1</v>
      </c>
      <c r="E384" s="248">
        <f t="array" ref="E384:AB384">IFERROR(--(MOD(E$375:AB$375,H351)=0),0)</f>
        <v>1</v>
      </c>
      <c r="F384" s="248">
        <v>1</v>
      </c>
      <c r="G384" s="248">
        <v>1</v>
      </c>
      <c r="H384" s="248">
        <v>1</v>
      </c>
      <c r="I384" s="248">
        <v>1</v>
      </c>
      <c r="J384" s="249">
        <v>1</v>
      </c>
      <c r="K384" s="249">
        <v>1</v>
      </c>
      <c r="L384" s="249">
        <v>1</v>
      </c>
      <c r="M384" s="249">
        <v>1</v>
      </c>
      <c r="N384" s="248">
        <v>1</v>
      </c>
      <c r="O384" s="248">
        <v>1</v>
      </c>
      <c r="P384" s="248">
        <v>1</v>
      </c>
      <c r="Q384" s="248">
        <v>1</v>
      </c>
      <c r="R384" s="248">
        <v>1</v>
      </c>
      <c r="S384" s="248">
        <v>1</v>
      </c>
      <c r="T384" s="248">
        <v>1</v>
      </c>
      <c r="U384" s="248">
        <v>1</v>
      </c>
      <c r="V384" s="248">
        <v>1</v>
      </c>
      <c r="W384" s="248">
        <v>1</v>
      </c>
      <c r="X384" s="248">
        <v>1</v>
      </c>
      <c r="Y384" s="248">
        <v>1</v>
      </c>
      <c r="Z384" s="248">
        <v>1</v>
      </c>
      <c r="AA384" s="248">
        <v>1</v>
      </c>
      <c r="AB384" s="248">
        <v>1</v>
      </c>
    </row>
    <row r="385" spans="2:28" hidden="1" outlineLevel="1">
      <c r="B385" s="556">
        <f t="shared" si="45"/>
        <v>9</v>
      </c>
      <c r="C385" s="248" t="str">
        <f t="shared" si="45"/>
        <v>2 Bed / 1 Bath + Den</v>
      </c>
      <c r="D385" s="248">
        <v>1</v>
      </c>
      <c r="E385" s="248">
        <f t="array" ref="E385:AB385">IFERROR(--(MOD(E$375:AB$375,H352)=0),0)</f>
        <v>0</v>
      </c>
      <c r="F385" s="248">
        <v>0</v>
      </c>
      <c r="G385" s="248">
        <v>0</v>
      </c>
      <c r="H385" s="248">
        <v>0</v>
      </c>
      <c r="I385" s="248">
        <v>0</v>
      </c>
      <c r="J385" s="249">
        <v>0</v>
      </c>
      <c r="K385" s="249">
        <v>0</v>
      </c>
      <c r="L385" s="249">
        <v>0</v>
      </c>
      <c r="M385" s="249">
        <v>0</v>
      </c>
      <c r="N385" s="248">
        <v>0</v>
      </c>
      <c r="O385" s="248">
        <v>0</v>
      </c>
      <c r="P385" s="248">
        <v>0</v>
      </c>
      <c r="Q385" s="248">
        <v>0</v>
      </c>
      <c r="R385" s="248">
        <v>0</v>
      </c>
      <c r="S385" s="248">
        <v>0</v>
      </c>
      <c r="T385" s="248">
        <v>0</v>
      </c>
      <c r="U385" s="248">
        <v>0</v>
      </c>
      <c r="V385" s="248">
        <v>0</v>
      </c>
      <c r="W385" s="248">
        <v>0</v>
      </c>
      <c r="X385" s="248">
        <v>0</v>
      </c>
      <c r="Y385" s="248">
        <v>0</v>
      </c>
      <c r="Z385" s="248">
        <v>0</v>
      </c>
      <c r="AA385" s="248">
        <v>0</v>
      </c>
      <c r="AB385" s="248">
        <v>0</v>
      </c>
    </row>
    <row r="386" spans="2:28" hidden="1" outlineLevel="1">
      <c r="B386" s="556">
        <f t="shared" si="45"/>
        <v>10</v>
      </c>
      <c r="C386" s="248" t="str">
        <f t="shared" si="45"/>
        <v xml:space="preserve">2 Bed / 2 Bath </v>
      </c>
      <c r="D386" s="248">
        <v>1</v>
      </c>
      <c r="E386" s="248">
        <f t="array" ref="E386:AB386">IFERROR(--(MOD(E$375:AB$375,H353)=0),0)</f>
        <v>0</v>
      </c>
      <c r="F386" s="248">
        <v>0</v>
      </c>
      <c r="G386" s="248">
        <v>0</v>
      </c>
      <c r="H386" s="248">
        <v>0</v>
      </c>
      <c r="I386" s="248">
        <v>0</v>
      </c>
      <c r="J386" s="249">
        <v>0</v>
      </c>
      <c r="K386" s="249">
        <v>0</v>
      </c>
      <c r="L386" s="249">
        <v>0</v>
      </c>
      <c r="M386" s="249">
        <v>0</v>
      </c>
      <c r="N386" s="248">
        <v>0</v>
      </c>
      <c r="O386" s="248">
        <v>0</v>
      </c>
      <c r="P386" s="248">
        <v>0</v>
      </c>
      <c r="Q386" s="248">
        <v>0</v>
      </c>
      <c r="R386" s="248">
        <v>0</v>
      </c>
      <c r="S386" s="248">
        <v>0</v>
      </c>
      <c r="T386" s="248">
        <v>0</v>
      </c>
      <c r="U386" s="248">
        <v>0</v>
      </c>
      <c r="V386" s="248">
        <v>0</v>
      </c>
      <c r="W386" s="248">
        <v>0</v>
      </c>
      <c r="X386" s="248">
        <v>0</v>
      </c>
      <c r="Y386" s="248">
        <v>0</v>
      </c>
      <c r="Z386" s="248">
        <v>0</v>
      </c>
      <c r="AA386" s="248">
        <v>0</v>
      </c>
      <c r="AB386" s="248">
        <v>0</v>
      </c>
    </row>
    <row r="387" spans="2:28" hidden="1" outlineLevel="1">
      <c r="B387" s="556">
        <f t="shared" si="45"/>
        <v>11</v>
      </c>
      <c r="C387" s="248" t="str">
        <f t="shared" si="45"/>
        <v xml:space="preserve">2 Bed / 1.5 Bath </v>
      </c>
      <c r="D387" s="248">
        <v>1</v>
      </c>
      <c r="E387" s="248">
        <f t="array" ref="E387:AB387">IFERROR(--(MOD(E$375:AB$375,H354)=0),0)</f>
        <v>0</v>
      </c>
      <c r="F387" s="248">
        <v>0</v>
      </c>
      <c r="G387" s="248">
        <v>0</v>
      </c>
      <c r="H387" s="248">
        <v>0</v>
      </c>
      <c r="I387" s="248">
        <v>0</v>
      </c>
      <c r="J387" s="249">
        <v>0</v>
      </c>
      <c r="K387" s="249">
        <v>0</v>
      </c>
      <c r="L387" s="249">
        <v>0</v>
      </c>
      <c r="M387" s="249">
        <v>0</v>
      </c>
      <c r="N387" s="248">
        <v>0</v>
      </c>
      <c r="O387" s="248">
        <v>0</v>
      </c>
      <c r="P387" s="248">
        <v>0</v>
      </c>
      <c r="Q387" s="248">
        <v>0</v>
      </c>
      <c r="R387" s="248">
        <v>0</v>
      </c>
      <c r="S387" s="248">
        <v>0</v>
      </c>
      <c r="T387" s="248">
        <v>0</v>
      </c>
      <c r="U387" s="248">
        <v>0</v>
      </c>
      <c r="V387" s="248">
        <v>0</v>
      </c>
      <c r="W387" s="248">
        <v>0</v>
      </c>
      <c r="X387" s="248">
        <v>0</v>
      </c>
      <c r="Y387" s="248">
        <v>0</v>
      </c>
      <c r="Z387" s="248">
        <v>0</v>
      </c>
      <c r="AA387" s="248">
        <v>0</v>
      </c>
      <c r="AB387" s="248">
        <v>0</v>
      </c>
    </row>
    <row r="388" spans="2:28" hidden="1" outlineLevel="1">
      <c r="B388" s="556">
        <f t="shared" si="45"/>
        <v>12</v>
      </c>
      <c r="C388" s="248" t="str">
        <f t="shared" si="45"/>
        <v xml:space="preserve">3 Bed / 2 Bath </v>
      </c>
      <c r="D388" s="248">
        <v>1</v>
      </c>
      <c r="E388" s="248">
        <f t="array" ref="E388:AB388">IFERROR(--(MOD(E$375:AB$375,H355)=0),0)</f>
        <v>0</v>
      </c>
      <c r="F388" s="248">
        <v>0</v>
      </c>
      <c r="G388" s="248">
        <v>0</v>
      </c>
      <c r="H388" s="248">
        <v>0</v>
      </c>
      <c r="I388" s="248">
        <v>0</v>
      </c>
      <c r="J388" s="249">
        <v>0</v>
      </c>
      <c r="K388" s="249">
        <v>0</v>
      </c>
      <c r="L388" s="249">
        <v>0</v>
      </c>
      <c r="M388" s="249">
        <v>0</v>
      </c>
      <c r="N388" s="248">
        <v>0</v>
      </c>
      <c r="O388" s="248">
        <v>0</v>
      </c>
      <c r="P388" s="248">
        <v>0</v>
      </c>
      <c r="Q388" s="248">
        <v>0</v>
      </c>
      <c r="R388" s="248">
        <v>0</v>
      </c>
      <c r="S388" s="248">
        <v>0</v>
      </c>
      <c r="T388" s="248">
        <v>0</v>
      </c>
      <c r="U388" s="248">
        <v>0</v>
      </c>
      <c r="V388" s="248">
        <v>0</v>
      </c>
      <c r="W388" s="248">
        <v>0</v>
      </c>
      <c r="X388" s="248">
        <v>0</v>
      </c>
      <c r="Y388" s="248">
        <v>0</v>
      </c>
      <c r="Z388" s="248">
        <v>0</v>
      </c>
      <c r="AA388" s="248">
        <v>0</v>
      </c>
      <c r="AB388" s="248">
        <v>0</v>
      </c>
    </row>
    <row r="389" spans="2:28" hidden="1" outlineLevel="1">
      <c r="B389" s="556">
        <f t="shared" si="45"/>
        <v>13</v>
      </c>
      <c r="C389" s="248" t="str">
        <f t="shared" si="45"/>
        <v>3 Bed / 2 Bath House</v>
      </c>
      <c r="D389" s="248">
        <v>1</v>
      </c>
      <c r="E389" s="248">
        <f t="array" ref="E389:AB389">IFERROR(--(MOD(E$375:AB$375,H356)=0),0)</f>
        <v>0</v>
      </c>
      <c r="F389" s="248">
        <v>0</v>
      </c>
      <c r="G389" s="248">
        <v>0</v>
      </c>
      <c r="H389" s="248">
        <v>0</v>
      </c>
      <c r="I389" s="248">
        <v>0</v>
      </c>
      <c r="J389" s="249">
        <v>0</v>
      </c>
      <c r="K389" s="249">
        <v>0</v>
      </c>
      <c r="L389" s="249">
        <v>0</v>
      </c>
      <c r="M389" s="249">
        <v>0</v>
      </c>
      <c r="N389" s="248">
        <v>0</v>
      </c>
      <c r="O389" s="248">
        <v>0</v>
      </c>
      <c r="P389" s="248">
        <v>0</v>
      </c>
      <c r="Q389" s="248">
        <v>0</v>
      </c>
      <c r="R389" s="248">
        <v>0</v>
      </c>
      <c r="S389" s="248">
        <v>0</v>
      </c>
      <c r="T389" s="248">
        <v>0</v>
      </c>
      <c r="U389" s="248">
        <v>0</v>
      </c>
      <c r="V389" s="248">
        <v>0</v>
      </c>
      <c r="W389" s="248">
        <v>0</v>
      </c>
      <c r="X389" s="248">
        <v>0</v>
      </c>
      <c r="Y389" s="248">
        <v>0</v>
      </c>
      <c r="Z389" s="248">
        <v>0</v>
      </c>
      <c r="AA389" s="248">
        <v>0</v>
      </c>
      <c r="AB389" s="248">
        <v>0</v>
      </c>
    </row>
    <row r="390" spans="2:28" hidden="1" outlineLevel="1">
      <c r="B390" s="556">
        <f t="shared" si="45"/>
        <v>14</v>
      </c>
      <c r="C390" s="248" t="str">
        <f t="shared" si="45"/>
        <v xml:space="preserve">3 Bed / 2 Bath </v>
      </c>
      <c r="D390" s="248">
        <v>1</v>
      </c>
      <c r="E390" s="248">
        <f t="array" ref="E390:AB390">IFERROR(--(MOD(E$375:AB$375,H357)=0),0)</f>
        <v>0</v>
      </c>
      <c r="F390" s="248">
        <v>0</v>
      </c>
      <c r="G390" s="248">
        <v>0</v>
      </c>
      <c r="H390" s="248">
        <v>0</v>
      </c>
      <c r="I390" s="248">
        <v>0</v>
      </c>
      <c r="J390" s="249">
        <v>0</v>
      </c>
      <c r="K390" s="249">
        <v>0</v>
      </c>
      <c r="L390" s="249">
        <v>0</v>
      </c>
      <c r="M390" s="249">
        <v>0</v>
      </c>
      <c r="N390" s="248">
        <v>0</v>
      </c>
      <c r="O390" s="248">
        <v>0</v>
      </c>
      <c r="P390" s="248">
        <v>0</v>
      </c>
      <c r="Q390" s="248">
        <v>0</v>
      </c>
      <c r="R390" s="248">
        <v>0</v>
      </c>
      <c r="S390" s="248">
        <v>0</v>
      </c>
      <c r="T390" s="248">
        <v>0</v>
      </c>
      <c r="U390" s="248">
        <v>0</v>
      </c>
      <c r="V390" s="248">
        <v>0</v>
      </c>
      <c r="W390" s="248">
        <v>0</v>
      </c>
      <c r="X390" s="248">
        <v>0</v>
      </c>
      <c r="Y390" s="248">
        <v>0</v>
      </c>
      <c r="Z390" s="248">
        <v>0</v>
      </c>
      <c r="AA390" s="248">
        <v>0</v>
      </c>
      <c r="AB390" s="248">
        <v>0</v>
      </c>
    </row>
    <row r="391" spans="2:28" hidden="1" outlineLevel="1">
      <c r="B391" s="556">
        <f t="shared" si="45"/>
        <v>15</v>
      </c>
      <c r="C391" s="248" t="str">
        <f t="shared" si="45"/>
        <v xml:space="preserve">1 Bed / 1 Bath </v>
      </c>
      <c r="D391" s="248">
        <v>1</v>
      </c>
      <c r="E391" s="248">
        <f t="array" ref="E391:AB391">IFERROR(--(MOD(E$375:AB$375,H358)=0),0)</f>
        <v>0</v>
      </c>
      <c r="F391" s="248">
        <v>0</v>
      </c>
      <c r="G391" s="248">
        <v>0</v>
      </c>
      <c r="H391" s="248">
        <v>0</v>
      </c>
      <c r="I391" s="248">
        <v>0</v>
      </c>
      <c r="J391" s="249">
        <v>0</v>
      </c>
      <c r="K391" s="249">
        <v>0</v>
      </c>
      <c r="L391" s="249">
        <v>0</v>
      </c>
      <c r="M391" s="249">
        <v>0</v>
      </c>
      <c r="N391" s="248">
        <v>0</v>
      </c>
      <c r="O391" s="248">
        <v>0</v>
      </c>
      <c r="P391" s="248">
        <v>0</v>
      </c>
      <c r="Q391" s="248">
        <v>0</v>
      </c>
      <c r="R391" s="248">
        <v>0</v>
      </c>
      <c r="S391" s="248">
        <v>0</v>
      </c>
      <c r="T391" s="248">
        <v>0</v>
      </c>
      <c r="U391" s="248">
        <v>0</v>
      </c>
      <c r="V391" s="248">
        <v>0</v>
      </c>
      <c r="W391" s="248">
        <v>0</v>
      </c>
      <c r="X391" s="248">
        <v>0</v>
      </c>
      <c r="Y391" s="248">
        <v>0</v>
      </c>
      <c r="Z391" s="248">
        <v>0</v>
      </c>
      <c r="AA391" s="248">
        <v>0</v>
      </c>
      <c r="AB391" s="248">
        <v>0</v>
      </c>
    </row>
    <row r="392" spans="2:28" hidden="1" outlineLevel="1">
      <c r="B392" s="556">
        <f t="shared" si="45"/>
        <v>16</v>
      </c>
      <c r="C392" s="248" t="str">
        <f t="shared" si="45"/>
        <v xml:space="preserve">2 Bed / 2 Bath </v>
      </c>
      <c r="D392" s="248">
        <v>1</v>
      </c>
      <c r="E392" s="248">
        <f t="array" ref="E392:AB392">IFERROR(--(MOD(E$375:AB$375,H359)=0),0)</f>
        <v>0</v>
      </c>
      <c r="F392" s="248">
        <v>0</v>
      </c>
      <c r="G392" s="248">
        <v>0</v>
      </c>
      <c r="H392" s="248">
        <v>0</v>
      </c>
      <c r="I392" s="248">
        <v>0</v>
      </c>
      <c r="J392" s="249">
        <v>0</v>
      </c>
      <c r="K392" s="249">
        <v>0</v>
      </c>
      <c r="L392" s="249">
        <v>0</v>
      </c>
      <c r="M392" s="249">
        <v>0</v>
      </c>
      <c r="N392" s="248">
        <v>0</v>
      </c>
      <c r="O392" s="248">
        <v>0</v>
      </c>
      <c r="P392" s="248">
        <v>0</v>
      </c>
      <c r="Q392" s="248">
        <v>0</v>
      </c>
      <c r="R392" s="248">
        <v>0</v>
      </c>
      <c r="S392" s="248">
        <v>0</v>
      </c>
      <c r="T392" s="248">
        <v>0</v>
      </c>
      <c r="U392" s="248">
        <v>0</v>
      </c>
      <c r="V392" s="248">
        <v>0</v>
      </c>
      <c r="W392" s="248">
        <v>0</v>
      </c>
      <c r="X392" s="248">
        <v>0</v>
      </c>
      <c r="Y392" s="248">
        <v>0</v>
      </c>
      <c r="Z392" s="248">
        <v>0</v>
      </c>
      <c r="AA392" s="248">
        <v>0</v>
      </c>
      <c r="AB392" s="248">
        <v>0</v>
      </c>
    </row>
    <row r="393" spans="2:28" hidden="1" outlineLevel="1">
      <c r="B393" s="556">
        <f t="shared" si="45"/>
        <v>17</v>
      </c>
      <c r="C393" s="248" t="str">
        <f t="shared" si="45"/>
        <v xml:space="preserve">4 Bed / 2 Bath Penthouse </v>
      </c>
      <c r="D393" s="248">
        <v>1</v>
      </c>
      <c r="E393" s="248">
        <f t="array" ref="E393:AB393">IFERROR(--(MOD(E$375:AB$375,H360)=0),0)</f>
        <v>0</v>
      </c>
      <c r="F393" s="248">
        <v>0</v>
      </c>
      <c r="G393" s="248">
        <v>0</v>
      </c>
      <c r="H393" s="248">
        <v>0</v>
      </c>
      <c r="I393" s="248">
        <v>0</v>
      </c>
      <c r="J393" s="249">
        <v>0</v>
      </c>
      <c r="K393" s="249">
        <v>0</v>
      </c>
      <c r="L393" s="249">
        <v>0</v>
      </c>
      <c r="M393" s="249">
        <v>0</v>
      </c>
      <c r="N393" s="248">
        <v>0</v>
      </c>
      <c r="O393" s="248">
        <v>0</v>
      </c>
      <c r="P393" s="248">
        <v>0</v>
      </c>
      <c r="Q393" s="248">
        <v>0</v>
      </c>
      <c r="R393" s="248">
        <v>0</v>
      </c>
      <c r="S393" s="248">
        <v>0</v>
      </c>
      <c r="T393" s="248">
        <v>0</v>
      </c>
      <c r="U393" s="248">
        <v>0</v>
      </c>
      <c r="V393" s="248">
        <v>0</v>
      </c>
      <c r="W393" s="248">
        <v>0</v>
      </c>
      <c r="X393" s="248">
        <v>0</v>
      </c>
      <c r="Y393" s="248">
        <v>0</v>
      </c>
      <c r="Z393" s="248">
        <v>0</v>
      </c>
      <c r="AA393" s="248">
        <v>0</v>
      </c>
      <c r="AB393" s="248">
        <v>0</v>
      </c>
    </row>
    <row r="394" spans="2:28" hidden="1" outlineLevel="1">
      <c r="B394" s="556">
        <f t="shared" ref="B394:C406" si="46">B361</f>
        <v>18</v>
      </c>
      <c r="C394" s="248" t="str">
        <f t="shared" si="46"/>
        <v xml:space="preserve">2 Bed / 2 Bath </v>
      </c>
      <c r="D394" s="248">
        <v>1</v>
      </c>
      <c r="E394" s="248">
        <f t="array" ref="E394:AB394">IFERROR(--(MOD(E$375:AB$375,H361)=0),0)</f>
        <v>0</v>
      </c>
      <c r="F394" s="248">
        <v>0</v>
      </c>
      <c r="G394" s="248">
        <v>0</v>
      </c>
      <c r="H394" s="248">
        <v>0</v>
      </c>
      <c r="I394" s="248">
        <v>0</v>
      </c>
      <c r="J394" s="249">
        <v>0</v>
      </c>
      <c r="K394" s="249">
        <v>0</v>
      </c>
      <c r="L394" s="249">
        <v>0</v>
      </c>
      <c r="M394" s="249">
        <v>0</v>
      </c>
      <c r="N394" s="248">
        <v>0</v>
      </c>
      <c r="O394" s="248">
        <v>0</v>
      </c>
      <c r="P394" s="248">
        <v>0</v>
      </c>
      <c r="Q394" s="248">
        <v>0</v>
      </c>
      <c r="R394" s="248">
        <v>0</v>
      </c>
      <c r="S394" s="248">
        <v>0</v>
      </c>
      <c r="T394" s="248">
        <v>0</v>
      </c>
      <c r="U394" s="248">
        <v>0</v>
      </c>
      <c r="V394" s="248">
        <v>0</v>
      </c>
      <c r="W394" s="248">
        <v>0</v>
      </c>
      <c r="X394" s="248">
        <v>0</v>
      </c>
      <c r="Y394" s="248">
        <v>0</v>
      </c>
      <c r="Z394" s="248">
        <v>0</v>
      </c>
      <c r="AA394" s="248">
        <v>0</v>
      </c>
      <c r="AB394" s="248">
        <v>0</v>
      </c>
    </row>
    <row r="395" spans="2:28" hidden="1" outlineLevel="1">
      <c r="B395" s="556">
        <f t="shared" si="46"/>
        <v>19</v>
      </c>
      <c r="C395" s="248">
        <f t="shared" si="46"/>
        <v>0</v>
      </c>
      <c r="D395" s="248">
        <v>1</v>
      </c>
      <c r="E395" s="248">
        <f t="array" ref="E395:AB395">IFERROR(--(MOD(E$375:AB$375,H362)=0),0)</f>
        <v>0</v>
      </c>
      <c r="F395" s="248">
        <v>0</v>
      </c>
      <c r="G395" s="248">
        <v>0</v>
      </c>
      <c r="H395" s="248">
        <v>0</v>
      </c>
      <c r="I395" s="248">
        <v>0</v>
      </c>
      <c r="J395" s="249">
        <v>0</v>
      </c>
      <c r="K395" s="249">
        <v>0</v>
      </c>
      <c r="L395" s="249">
        <v>0</v>
      </c>
      <c r="M395" s="249">
        <v>0</v>
      </c>
      <c r="N395" s="248">
        <v>0</v>
      </c>
      <c r="O395" s="248">
        <v>0</v>
      </c>
      <c r="P395" s="248">
        <v>0</v>
      </c>
      <c r="Q395" s="248">
        <v>0</v>
      </c>
      <c r="R395" s="248">
        <v>0</v>
      </c>
      <c r="S395" s="248">
        <v>0</v>
      </c>
      <c r="T395" s="248">
        <v>0</v>
      </c>
      <c r="U395" s="248">
        <v>0</v>
      </c>
      <c r="V395" s="248">
        <v>0</v>
      </c>
      <c r="W395" s="248">
        <v>0</v>
      </c>
      <c r="X395" s="248">
        <v>0</v>
      </c>
      <c r="Y395" s="248">
        <v>0</v>
      </c>
      <c r="Z395" s="248">
        <v>0</v>
      </c>
      <c r="AA395" s="248">
        <v>0</v>
      </c>
      <c r="AB395" s="248">
        <v>0</v>
      </c>
    </row>
    <row r="396" spans="2:28" hidden="1" outlineLevel="1">
      <c r="B396" s="556">
        <f t="shared" si="46"/>
        <v>20</v>
      </c>
      <c r="C396" s="248">
        <f t="shared" si="46"/>
        <v>0</v>
      </c>
      <c r="D396" s="248">
        <v>1</v>
      </c>
      <c r="E396" s="248">
        <f t="array" ref="E396:AB396">IFERROR(--(MOD(E$375:AB$375,H363)=0),0)</f>
        <v>0</v>
      </c>
      <c r="F396" s="248">
        <v>0</v>
      </c>
      <c r="G396" s="248">
        <v>0</v>
      </c>
      <c r="H396" s="248">
        <v>0</v>
      </c>
      <c r="I396" s="248">
        <v>0</v>
      </c>
      <c r="J396" s="249">
        <v>0</v>
      </c>
      <c r="K396" s="249">
        <v>0</v>
      </c>
      <c r="L396" s="249">
        <v>0</v>
      </c>
      <c r="M396" s="249">
        <v>0</v>
      </c>
      <c r="N396" s="248">
        <v>0</v>
      </c>
      <c r="O396" s="248">
        <v>0</v>
      </c>
      <c r="P396" s="248">
        <v>0</v>
      </c>
      <c r="Q396" s="248">
        <v>0</v>
      </c>
      <c r="R396" s="248">
        <v>0</v>
      </c>
      <c r="S396" s="248">
        <v>0</v>
      </c>
      <c r="T396" s="248">
        <v>0</v>
      </c>
      <c r="U396" s="248">
        <v>0</v>
      </c>
      <c r="V396" s="248">
        <v>0</v>
      </c>
      <c r="W396" s="248">
        <v>0</v>
      </c>
      <c r="X396" s="248">
        <v>0</v>
      </c>
      <c r="Y396" s="248">
        <v>0</v>
      </c>
      <c r="Z396" s="248">
        <v>0</v>
      </c>
      <c r="AA396" s="248">
        <v>0</v>
      </c>
      <c r="AB396" s="248">
        <v>0</v>
      </c>
    </row>
    <row r="397" spans="2:28" hidden="1" outlineLevel="1">
      <c r="B397" s="556">
        <f t="shared" si="46"/>
        <v>21</v>
      </c>
      <c r="C397" s="248">
        <f t="shared" si="46"/>
        <v>0</v>
      </c>
      <c r="D397" s="248">
        <v>1</v>
      </c>
      <c r="E397" s="248">
        <f t="array" ref="E397:AB397">IFERROR(--(MOD(E$375:AB$375,H364)=0),0)</f>
        <v>0</v>
      </c>
      <c r="F397" s="248">
        <v>0</v>
      </c>
      <c r="G397" s="248">
        <v>0</v>
      </c>
      <c r="H397" s="248">
        <v>0</v>
      </c>
      <c r="I397" s="248">
        <v>0</v>
      </c>
      <c r="J397" s="249">
        <v>0</v>
      </c>
      <c r="K397" s="249">
        <v>0</v>
      </c>
      <c r="L397" s="249">
        <v>0</v>
      </c>
      <c r="M397" s="249">
        <v>0</v>
      </c>
      <c r="N397" s="248">
        <v>0</v>
      </c>
      <c r="O397" s="248">
        <v>0</v>
      </c>
      <c r="P397" s="248">
        <v>0</v>
      </c>
      <c r="Q397" s="248">
        <v>0</v>
      </c>
      <c r="R397" s="248">
        <v>0</v>
      </c>
      <c r="S397" s="248">
        <v>0</v>
      </c>
      <c r="T397" s="248">
        <v>0</v>
      </c>
      <c r="U397" s="248">
        <v>0</v>
      </c>
      <c r="V397" s="248">
        <v>0</v>
      </c>
      <c r="W397" s="248">
        <v>0</v>
      </c>
      <c r="X397" s="248">
        <v>0</v>
      </c>
      <c r="Y397" s="248">
        <v>0</v>
      </c>
      <c r="Z397" s="248">
        <v>0</v>
      </c>
      <c r="AA397" s="248">
        <v>0</v>
      </c>
      <c r="AB397" s="248">
        <v>0</v>
      </c>
    </row>
    <row r="398" spans="2:28" hidden="1" outlineLevel="1">
      <c r="B398" s="556">
        <f t="shared" si="46"/>
        <v>22</v>
      </c>
      <c r="C398" s="248">
        <f t="shared" si="46"/>
        <v>0</v>
      </c>
      <c r="D398" s="248">
        <v>1</v>
      </c>
      <c r="E398" s="248">
        <f t="array" ref="E398:AB398">IFERROR(--(MOD(E$375:AB$375,H365)=0),0)</f>
        <v>0</v>
      </c>
      <c r="F398" s="248">
        <v>0</v>
      </c>
      <c r="G398" s="248">
        <v>0</v>
      </c>
      <c r="H398" s="248">
        <v>0</v>
      </c>
      <c r="I398" s="248">
        <v>0</v>
      </c>
      <c r="J398" s="249">
        <v>0</v>
      </c>
      <c r="K398" s="249">
        <v>0</v>
      </c>
      <c r="L398" s="249">
        <v>0</v>
      </c>
      <c r="M398" s="249">
        <v>0</v>
      </c>
      <c r="N398" s="248">
        <v>0</v>
      </c>
      <c r="O398" s="248">
        <v>0</v>
      </c>
      <c r="P398" s="248">
        <v>0</v>
      </c>
      <c r="Q398" s="248">
        <v>0</v>
      </c>
      <c r="R398" s="248">
        <v>0</v>
      </c>
      <c r="S398" s="248">
        <v>0</v>
      </c>
      <c r="T398" s="248">
        <v>0</v>
      </c>
      <c r="U398" s="248">
        <v>0</v>
      </c>
      <c r="V398" s="248">
        <v>0</v>
      </c>
      <c r="W398" s="248">
        <v>0</v>
      </c>
      <c r="X398" s="248">
        <v>0</v>
      </c>
      <c r="Y398" s="248">
        <v>0</v>
      </c>
      <c r="Z398" s="248">
        <v>0</v>
      </c>
      <c r="AA398" s="248">
        <v>0</v>
      </c>
      <c r="AB398" s="248">
        <v>0</v>
      </c>
    </row>
    <row r="399" spans="2:28" hidden="1" outlineLevel="1">
      <c r="B399" s="556">
        <f t="shared" si="46"/>
        <v>23</v>
      </c>
      <c r="C399" s="248">
        <f t="shared" si="46"/>
        <v>0</v>
      </c>
      <c r="D399" s="248">
        <v>1</v>
      </c>
      <c r="E399" s="248">
        <f t="array" ref="E399:AB399">IFERROR(--(MOD(E$375:AB$375,H366)=0),0)</f>
        <v>0</v>
      </c>
      <c r="F399" s="248">
        <v>0</v>
      </c>
      <c r="G399" s="248">
        <v>0</v>
      </c>
      <c r="H399" s="248">
        <v>0</v>
      </c>
      <c r="I399" s="248">
        <v>0</v>
      </c>
      <c r="J399" s="249">
        <v>0</v>
      </c>
      <c r="K399" s="249">
        <v>0</v>
      </c>
      <c r="L399" s="249">
        <v>0</v>
      </c>
      <c r="M399" s="249">
        <v>0</v>
      </c>
      <c r="N399" s="248">
        <v>0</v>
      </c>
      <c r="O399" s="248">
        <v>0</v>
      </c>
      <c r="P399" s="248">
        <v>0</v>
      </c>
      <c r="Q399" s="248">
        <v>0</v>
      </c>
      <c r="R399" s="248">
        <v>0</v>
      </c>
      <c r="S399" s="248">
        <v>0</v>
      </c>
      <c r="T399" s="248">
        <v>0</v>
      </c>
      <c r="U399" s="248">
        <v>0</v>
      </c>
      <c r="V399" s="248">
        <v>0</v>
      </c>
      <c r="W399" s="248">
        <v>0</v>
      </c>
      <c r="X399" s="248">
        <v>0</v>
      </c>
      <c r="Y399" s="248">
        <v>0</v>
      </c>
      <c r="Z399" s="248">
        <v>0</v>
      </c>
      <c r="AA399" s="248">
        <v>0</v>
      </c>
      <c r="AB399" s="248">
        <v>0</v>
      </c>
    </row>
    <row r="400" spans="2:28" hidden="1" outlineLevel="1">
      <c r="B400" s="556">
        <f t="shared" si="46"/>
        <v>24</v>
      </c>
      <c r="C400" s="248">
        <f t="shared" si="46"/>
        <v>0</v>
      </c>
      <c r="D400" s="248">
        <v>1</v>
      </c>
      <c r="E400" s="248">
        <f t="array" ref="E400:AB400">IFERROR(--(MOD(E$375:AB$375,H367)=0),0)</f>
        <v>0</v>
      </c>
      <c r="F400" s="248">
        <v>0</v>
      </c>
      <c r="G400" s="248">
        <v>0</v>
      </c>
      <c r="H400" s="248">
        <v>0</v>
      </c>
      <c r="I400" s="248">
        <v>0</v>
      </c>
      <c r="J400" s="249">
        <v>0</v>
      </c>
      <c r="K400" s="249">
        <v>0</v>
      </c>
      <c r="L400" s="249">
        <v>0</v>
      </c>
      <c r="M400" s="249">
        <v>0</v>
      </c>
      <c r="N400" s="248">
        <v>0</v>
      </c>
      <c r="O400" s="248">
        <v>0</v>
      </c>
      <c r="P400" s="248">
        <v>0</v>
      </c>
      <c r="Q400" s="248">
        <v>0</v>
      </c>
      <c r="R400" s="248">
        <v>0</v>
      </c>
      <c r="S400" s="248">
        <v>0</v>
      </c>
      <c r="T400" s="248">
        <v>0</v>
      </c>
      <c r="U400" s="248">
        <v>0</v>
      </c>
      <c r="V400" s="248">
        <v>0</v>
      </c>
      <c r="W400" s="248">
        <v>0</v>
      </c>
      <c r="X400" s="248">
        <v>0</v>
      </c>
      <c r="Y400" s="248">
        <v>0</v>
      </c>
      <c r="Z400" s="248">
        <v>0</v>
      </c>
      <c r="AA400" s="248">
        <v>0</v>
      </c>
      <c r="AB400" s="248">
        <v>0</v>
      </c>
    </row>
    <row r="401" spans="2:28" hidden="1" outlineLevel="1">
      <c r="B401" s="556">
        <f t="shared" si="46"/>
        <v>25</v>
      </c>
      <c r="C401" s="248">
        <f t="shared" si="46"/>
        <v>0</v>
      </c>
      <c r="D401" s="248">
        <v>1</v>
      </c>
      <c r="E401" s="248">
        <f t="array" ref="E401:AB401">IFERROR(--(MOD(E$375:AB$375,H368)=0),0)</f>
        <v>0</v>
      </c>
      <c r="F401" s="248">
        <v>0</v>
      </c>
      <c r="G401" s="248">
        <v>0</v>
      </c>
      <c r="H401" s="248">
        <v>0</v>
      </c>
      <c r="I401" s="248">
        <v>0</v>
      </c>
      <c r="J401" s="249">
        <v>0</v>
      </c>
      <c r="K401" s="249">
        <v>0</v>
      </c>
      <c r="L401" s="249">
        <v>0</v>
      </c>
      <c r="M401" s="249">
        <v>0</v>
      </c>
      <c r="N401" s="248">
        <v>0</v>
      </c>
      <c r="O401" s="248">
        <v>0</v>
      </c>
      <c r="P401" s="248">
        <v>0</v>
      </c>
      <c r="Q401" s="248">
        <v>0</v>
      </c>
      <c r="R401" s="248">
        <v>0</v>
      </c>
      <c r="S401" s="248">
        <v>0</v>
      </c>
      <c r="T401" s="248">
        <v>0</v>
      </c>
      <c r="U401" s="248">
        <v>0</v>
      </c>
      <c r="V401" s="248">
        <v>0</v>
      </c>
      <c r="W401" s="248">
        <v>0</v>
      </c>
      <c r="X401" s="248">
        <v>0</v>
      </c>
      <c r="Y401" s="248">
        <v>0</v>
      </c>
      <c r="Z401" s="248">
        <v>0</v>
      </c>
      <c r="AA401" s="248">
        <v>0</v>
      </c>
      <c r="AB401" s="248">
        <v>0</v>
      </c>
    </row>
    <row r="402" spans="2:28" hidden="1" outlineLevel="1">
      <c r="B402" s="556">
        <f t="shared" si="46"/>
        <v>26</v>
      </c>
      <c r="C402" s="248">
        <f t="shared" si="46"/>
        <v>0</v>
      </c>
      <c r="D402" s="248">
        <v>1</v>
      </c>
      <c r="E402" s="248">
        <f t="array" ref="E402:AB402">IFERROR(--(MOD(E$375:AB$375,H369)=0),0)</f>
        <v>0</v>
      </c>
      <c r="F402" s="248">
        <v>0</v>
      </c>
      <c r="G402" s="248">
        <v>0</v>
      </c>
      <c r="H402" s="248">
        <v>0</v>
      </c>
      <c r="I402" s="248">
        <v>0</v>
      </c>
      <c r="J402" s="249">
        <v>0</v>
      </c>
      <c r="K402" s="249">
        <v>0</v>
      </c>
      <c r="L402" s="249">
        <v>0</v>
      </c>
      <c r="M402" s="249">
        <v>0</v>
      </c>
      <c r="N402" s="248">
        <v>0</v>
      </c>
      <c r="O402" s="248">
        <v>0</v>
      </c>
      <c r="P402" s="248">
        <v>0</v>
      </c>
      <c r="Q402" s="248">
        <v>0</v>
      </c>
      <c r="R402" s="248">
        <v>0</v>
      </c>
      <c r="S402" s="248">
        <v>0</v>
      </c>
      <c r="T402" s="248">
        <v>0</v>
      </c>
      <c r="U402" s="248">
        <v>0</v>
      </c>
      <c r="V402" s="248">
        <v>0</v>
      </c>
      <c r="W402" s="248">
        <v>0</v>
      </c>
      <c r="X402" s="248">
        <v>0</v>
      </c>
      <c r="Y402" s="248">
        <v>0</v>
      </c>
      <c r="Z402" s="248">
        <v>0</v>
      </c>
      <c r="AA402" s="248">
        <v>0</v>
      </c>
      <c r="AB402" s="248">
        <v>0</v>
      </c>
    </row>
    <row r="403" spans="2:28" hidden="1" outlineLevel="1">
      <c r="B403" s="556">
        <f t="shared" si="46"/>
        <v>27</v>
      </c>
      <c r="C403" s="248">
        <f t="shared" si="46"/>
        <v>0</v>
      </c>
      <c r="D403" s="248">
        <v>1</v>
      </c>
      <c r="E403" s="248">
        <f t="array" ref="E403:AB403">IFERROR(--(MOD(E$375:AB$375,H370)=0),0)</f>
        <v>0</v>
      </c>
      <c r="F403" s="248">
        <v>0</v>
      </c>
      <c r="G403" s="248">
        <v>0</v>
      </c>
      <c r="H403" s="248">
        <v>0</v>
      </c>
      <c r="I403" s="248">
        <v>0</v>
      </c>
      <c r="J403" s="249">
        <v>0</v>
      </c>
      <c r="K403" s="249">
        <v>0</v>
      </c>
      <c r="L403" s="249">
        <v>0</v>
      </c>
      <c r="M403" s="249">
        <v>0</v>
      </c>
      <c r="N403" s="248">
        <v>0</v>
      </c>
      <c r="O403" s="248">
        <v>0</v>
      </c>
      <c r="P403" s="248">
        <v>0</v>
      </c>
      <c r="Q403" s="248">
        <v>0</v>
      </c>
      <c r="R403" s="248">
        <v>0</v>
      </c>
      <c r="S403" s="248">
        <v>0</v>
      </c>
      <c r="T403" s="248">
        <v>0</v>
      </c>
      <c r="U403" s="248">
        <v>0</v>
      </c>
      <c r="V403" s="248">
        <v>0</v>
      </c>
      <c r="W403" s="248">
        <v>0</v>
      </c>
      <c r="X403" s="248">
        <v>0</v>
      </c>
      <c r="Y403" s="248">
        <v>0</v>
      </c>
      <c r="Z403" s="248">
        <v>0</v>
      </c>
      <c r="AA403" s="248">
        <v>0</v>
      </c>
      <c r="AB403" s="248">
        <v>0</v>
      </c>
    </row>
    <row r="404" spans="2:28" hidden="1" outlineLevel="1">
      <c r="B404" s="556">
        <f t="shared" si="46"/>
        <v>28</v>
      </c>
      <c r="C404" s="248">
        <f t="shared" si="46"/>
        <v>0</v>
      </c>
      <c r="D404" s="248">
        <v>1</v>
      </c>
      <c r="E404" s="248">
        <f t="array" ref="E404:AB404">IFERROR(--(MOD(E$375:AB$375,H371)=0),0)</f>
        <v>0</v>
      </c>
      <c r="F404" s="248">
        <v>0</v>
      </c>
      <c r="G404" s="248">
        <v>0</v>
      </c>
      <c r="H404" s="248">
        <v>0</v>
      </c>
      <c r="I404" s="248">
        <v>0</v>
      </c>
      <c r="J404" s="249">
        <v>0</v>
      </c>
      <c r="K404" s="249">
        <v>0</v>
      </c>
      <c r="L404" s="249">
        <v>0</v>
      </c>
      <c r="M404" s="249">
        <v>0</v>
      </c>
      <c r="N404" s="248">
        <v>0</v>
      </c>
      <c r="O404" s="248">
        <v>0</v>
      </c>
      <c r="P404" s="248">
        <v>0</v>
      </c>
      <c r="Q404" s="248">
        <v>0</v>
      </c>
      <c r="R404" s="248">
        <v>0</v>
      </c>
      <c r="S404" s="248">
        <v>0</v>
      </c>
      <c r="T404" s="248">
        <v>0</v>
      </c>
      <c r="U404" s="248">
        <v>0</v>
      </c>
      <c r="V404" s="248">
        <v>0</v>
      </c>
      <c r="W404" s="248">
        <v>0</v>
      </c>
      <c r="X404" s="248">
        <v>0</v>
      </c>
      <c r="Y404" s="248">
        <v>0</v>
      </c>
      <c r="Z404" s="248">
        <v>0</v>
      </c>
      <c r="AA404" s="248">
        <v>0</v>
      </c>
      <c r="AB404" s="248">
        <v>0</v>
      </c>
    </row>
    <row r="405" spans="2:28" hidden="1" outlineLevel="1">
      <c r="B405" s="556">
        <f t="shared" si="46"/>
        <v>29</v>
      </c>
      <c r="C405" s="248">
        <f t="shared" si="46"/>
        <v>0</v>
      </c>
      <c r="D405" s="248">
        <v>1</v>
      </c>
      <c r="E405" s="248">
        <f t="array" ref="E405:AB405">IFERROR(--(MOD(E$375:AB$375,H372)=0),0)</f>
        <v>0</v>
      </c>
      <c r="F405" s="248">
        <v>0</v>
      </c>
      <c r="G405" s="248">
        <v>0</v>
      </c>
      <c r="H405" s="248">
        <v>0</v>
      </c>
      <c r="I405" s="248">
        <v>0</v>
      </c>
      <c r="J405" s="249">
        <v>0</v>
      </c>
      <c r="K405" s="249">
        <v>0</v>
      </c>
      <c r="L405" s="249">
        <v>0</v>
      </c>
      <c r="M405" s="249">
        <v>0</v>
      </c>
      <c r="N405" s="248">
        <v>0</v>
      </c>
      <c r="O405" s="248">
        <v>0</v>
      </c>
      <c r="P405" s="248">
        <v>0</v>
      </c>
      <c r="Q405" s="248">
        <v>0</v>
      </c>
      <c r="R405" s="248">
        <v>0</v>
      </c>
      <c r="S405" s="248">
        <v>0</v>
      </c>
      <c r="T405" s="248">
        <v>0</v>
      </c>
      <c r="U405" s="248">
        <v>0</v>
      </c>
      <c r="V405" s="248">
        <v>0</v>
      </c>
      <c r="W405" s="248">
        <v>0</v>
      </c>
      <c r="X405" s="248">
        <v>0</v>
      </c>
      <c r="Y405" s="248">
        <v>0</v>
      </c>
      <c r="Z405" s="248">
        <v>0</v>
      </c>
      <c r="AA405" s="248">
        <v>0</v>
      </c>
      <c r="AB405" s="248">
        <v>0</v>
      </c>
    </row>
    <row r="406" spans="2:28" hidden="1" outlineLevel="1">
      <c r="B406" s="556">
        <f t="shared" si="46"/>
        <v>30</v>
      </c>
      <c r="C406" s="248">
        <f t="shared" si="46"/>
        <v>0</v>
      </c>
      <c r="D406" s="248">
        <v>1</v>
      </c>
      <c r="E406" s="248">
        <f t="array" ref="E406:AB406">IFERROR(--(MOD(E$375:AB$375,H373)=0),0)</f>
        <v>0</v>
      </c>
      <c r="F406" s="248">
        <v>0</v>
      </c>
      <c r="G406" s="248">
        <v>0</v>
      </c>
      <c r="H406" s="248">
        <v>0</v>
      </c>
      <c r="I406" s="248">
        <v>0</v>
      </c>
      <c r="J406" s="249">
        <v>0</v>
      </c>
      <c r="K406" s="249">
        <v>0</v>
      </c>
      <c r="L406" s="249">
        <v>0</v>
      </c>
      <c r="M406" s="249">
        <v>0</v>
      </c>
      <c r="N406" s="248">
        <v>0</v>
      </c>
      <c r="O406" s="248">
        <v>0</v>
      </c>
      <c r="P406" s="248">
        <v>0</v>
      </c>
      <c r="Q406" s="248">
        <v>0</v>
      </c>
      <c r="R406" s="248">
        <v>0</v>
      </c>
      <c r="S406" s="248">
        <v>0</v>
      </c>
      <c r="T406" s="248">
        <v>0</v>
      </c>
      <c r="U406" s="248">
        <v>0</v>
      </c>
      <c r="V406" s="248">
        <v>0</v>
      </c>
      <c r="W406" s="248">
        <v>0</v>
      </c>
      <c r="X406" s="248">
        <v>0</v>
      </c>
      <c r="Y406" s="248">
        <v>0</v>
      </c>
      <c r="Z406" s="248">
        <v>0</v>
      </c>
      <c r="AA406" s="248">
        <v>0</v>
      </c>
      <c r="AB406" s="248">
        <v>0</v>
      </c>
    </row>
    <row r="407" spans="2:28" hidden="1" outlineLevel="1">
      <c r="B407" s="556"/>
      <c r="C407" s="21" t="s">
        <v>283</v>
      </c>
    </row>
    <row r="408" spans="2:28" hidden="1" outlineLevel="1">
      <c r="B408" s="556">
        <f>B377</f>
        <v>1</v>
      </c>
      <c r="C408" s="248" t="str">
        <f>C377</f>
        <v>Studio</v>
      </c>
      <c r="D408" s="248"/>
      <c r="E408" s="248">
        <f t="array" ref="E408:AB408">IF(E$375:AB$375&lt;$I344,0,D377:AB377)</f>
        <v>1</v>
      </c>
      <c r="F408" s="248">
        <v>0</v>
      </c>
      <c r="G408" s="248">
        <v>0</v>
      </c>
      <c r="H408" s="248">
        <v>0</v>
      </c>
      <c r="I408" s="249">
        <v>0</v>
      </c>
      <c r="J408" s="249">
        <v>0</v>
      </c>
      <c r="K408" s="249">
        <v>0</v>
      </c>
      <c r="L408" s="249">
        <v>0</v>
      </c>
      <c r="M408" s="249">
        <v>0</v>
      </c>
      <c r="N408" s="248">
        <v>0</v>
      </c>
      <c r="O408" s="248">
        <v>0</v>
      </c>
      <c r="P408" s="248">
        <v>0</v>
      </c>
      <c r="Q408" s="248">
        <v>0</v>
      </c>
      <c r="R408" s="248">
        <v>0</v>
      </c>
      <c r="S408" s="248">
        <v>0</v>
      </c>
      <c r="T408" s="248">
        <v>0</v>
      </c>
      <c r="U408" s="248">
        <v>0</v>
      </c>
      <c r="V408" s="248">
        <v>0</v>
      </c>
      <c r="W408" s="248">
        <v>0</v>
      </c>
      <c r="X408" s="248">
        <v>0</v>
      </c>
      <c r="Y408" s="248">
        <v>0</v>
      </c>
      <c r="Z408" s="248">
        <v>0</v>
      </c>
      <c r="AA408" s="248">
        <v>0</v>
      </c>
      <c r="AB408" s="248">
        <v>0</v>
      </c>
    </row>
    <row r="409" spans="2:28" hidden="1" outlineLevel="1">
      <c r="B409" s="556">
        <f t="shared" ref="B409:C424" si="47">B378</f>
        <v>2</v>
      </c>
      <c r="C409" s="248" t="str">
        <f t="shared" si="47"/>
        <v xml:space="preserve">1 Bed / 1 Bath </v>
      </c>
      <c r="D409" s="248"/>
      <c r="E409" s="248">
        <f t="array" ref="E409:AB409">IF(E$375:AB$375&lt;$I345,0,D378:AB378)</f>
        <v>1</v>
      </c>
      <c r="F409" s="248">
        <v>0</v>
      </c>
      <c r="G409" s="248">
        <v>0</v>
      </c>
      <c r="H409" s="248">
        <v>0</v>
      </c>
      <c r="I409" s="249">
        <v>0</v>
      </c>
      <c r="J409" s="249">
        <v>0</v>
      </c>
      <c r="K409" s="249">
        <v>0</v>
      </c>
      <c r="L409" s="249">
        <v>0</v>
      </c>
      <c r="M409" s="249">
        <v>0</v>
      </c>
      <c r="N409" s="248">
        <v>0</v>
      </c>
      <c r="O409" s="248">
        <v>0</v>
      </c>
      <c r="P409" s="248">
        <v>0</v>
      </c>
      <c r="Q409" s="248">
        <v>0</v>
      </c>
      <c r="R409" s="248">
        <v>0</v>
      </c>
      <c r="S409" s="248">
        <v>0</v>
      </c>
      <c r="T409" s="248">
        <v>0</v>
      </c>
      <c r="U409" s="248">
        <v>0</v>
      </c>
      <c r="V409" s="248">
        <v>0</v>
      </c>
      <c r="W409" s="248">
        <v>0</v>
      </c>
      <c r="X409" s="248">
        <v>0</v>
      </c>
      <c r="Y409" s="248">
        <v>0</v>
      </c>
      <c r="Z409" s="248">
        <v>0</v>
      </c>
      <c r="AA409" s="248">
        <v>0</v>
      </c>
      <c r="AB409" s="248">
        <v>0</v>
      </c>
    </row>
    <row r="410" spans="2:28" hidden="1" outlineLevel="1">
      <c r="B410" s="556">
        <f t="shared" si="47"/>
        <v>3</v>
      </c>
      <c r="C410" s="248" t="str">
        <f t="shared" si="47"/>
        <v xml:space="preserve">1 Bed / 1 Bath </v>
      </c>
      <c r="D410" s="248"/>
      <c r="E410" s="248">
        <f t="array" ref="E410:AB410">IF(E$375:AB$375&lt;$I346,0,D379:AB379)</f>
        <v>1</v>
      </c>
      <c r="F410" s="248">
        <v>0</v>
      </c>
      <c r="G410" s="248">
        <v>0</v>
      </c>
      <c r="H410" s="248">
        <v>0</v>
      </c>
      <c r="I410" s="249">
        <v>0</v>
      </c>
      <c r="J410" s="249">
        <v>0</v>
      </c>
      <c r="K410" s="249">
        <v>0</v>
      </c>
      <c r="L410" s="249">
        <v>0</v>
      </c>
      <c r="M410" s="249">
        <v>0</v>
      </c>
      <c r="N410" s="248">
        <v>0</v>
      </c>
      <c r="O410" s="248">
        <v>0</v>
      </c>
      <c r="P410" s="248">
        <v>0</v>
      </c>
      <c r="Q410" s="248">
        <v>0</v>
      </c>
      <c r="R410" s="248">
        <v>0</v>
      </c>
      <c r="S410" s="248">
        <v>0</v>
      </c>
      <c r="T410" s="248">
        <v>0</v>
      </c>
      <c r="U410" s="248">
        <v>0</v>
      </c>
      <c r="V410" s="248">
        <v>0</v>
      </c>
      <c r="W410" s="248">
        <v>0</v>
      </c>
      <c r="X410" s="248">
        <v>0</v>
      </c>
      <c r="Y410" s="248">
        <v>0</v>
      </c>
      <c r="Z410" s="248">
        <v>0</v>
      </c>
      <c r="AA410" s="248">
        <v>0</v>
      </c>
      <c r="AB410" s="248">
        <v>0</v>
      </c>
    </row>
    <row r="411" spans="2:28" hidden="1" outlineLevel="1">
      <c r="B411" s="556">
        <f t="shared" si="47"/>
        <v>4</v>
      </c>
      <c r="C411" s="248" t="str">
        <f t="shared" si="47"/>
        <v xml:space="preserve">1 Bed / 1 Bath </v>
      </c>
      <c r="D411" s="248"/>
      <c r="E411" s="248">
        <f t="array" ref="E411:AB411">IF(E$375:AB$375&lt;$I347,0,D380:AB380)</f>
        <v>0</v>
      </c>
      <c r="F411" s="248">
        <v>0</v>
      </c>
      <c r="G411" s="248">
        <v>1</v>
      </c>
      <c r="H411" s="248">
        <v>1</v>
      </c>
      <c r="I411" s="249">
        <v>1</v>
      </c>
      <c r="J411" s="249">
        <v>1</v>
      </c>
      <c r="K411" s="249">
        <v>1</v>
      </c>
      <c r="L411" s="249">
        <v>1</v>
      </c>
      <c r="M411" s="249">
        <v>1</v>
      </c>
      <c r="N411" s="248">
        <v>1</v>
      </c>
      <c r="O411" s="248">
        <v>1</v>
      </c>
      <c r="P411" s="248">
        <v>1</v>
      </c>
      <c r="Q411" s="248">
        <v>1</v>
      </c>
      <c r="R411" s="248">
        <v>1</v>
      </c>
      <c r="S411" s="248">
        <v>1</v>
      </c>
      <c r="T411" s="248">
        <v>1</v>
      </c>
      <c r="U411" s="248">
        <v>1</v>
      </c>
      <c r="V411" s="248">
        <v>1</v>
      </c>
      <c r="W411" s="248">
        <v>1</v>
      </c>
      <c r="X411" s="248">
        <v>1</v>
      </c>
      <c r="Y411" s="248">
        <v>1</v>
      </c>
      <c r="Z411" s="248">
        <v>1</v>
      </c>
      <c r="AA411" s="248">
        <v>1</v>
      </c>
      <c r="AB411" s="248">
        <v>1</v>
      </c>
    </row>
    <row r="412" spans="2:28" hidden="1" outlineLevel="1">
      <c r="B412" s="556">
        <f t="shared" si="47"/>
        <v>5</v>
      </c>
      <c r="C412" s="248" t="str">
        <f t="shared" si="47"/>
        <v xml:space="preserve">2 Bed / 1 Bath </v>
      </c>
      <c r="D412" s="248"/>
      <c r="E412" s="248">
        <f t="array" ref="E412:AB412">IF(E$375:AB$375&lt;$I348,0,D381:AB381)</f>
        <v>1</v>
      </c>
      <c r="F412" s="248">
        <v>0</v>
      </c>
      <c r="G412" s="248">
        <v>0</v>
      </c>
      <c r="H412" s="248">
        <v>0</v>
      </c>
      <c r="I412" s="249">
        <v>0</v>
      </c>
      <c r="J412" s="249">
        <v>0</v>
      </c>
      <c r="K412" s="249">
        <v>0</v>
      </c>
      <c r="L412" s="249">
        <v>0</v>
      </c>
      <c r="M412" s="249">
        <v>0</v>
      </c>
      <c r="N412" s="248">
        <v>0</v>
      </c>
      <c r="O412" s="248">
        <v>0</v>
      </c>
      <c r="P412" s="248">
        <v>0</v>
      </c>
      <c r="Q412" s="248">
        <v>0</v>
      </c>
      <c r="R412" s="248">
        <v>0</v>
      </c>
      <c r="S412" s="248">
        <v>0</v>
      </c>
      <c r="T412" s="248">
        <v>0</v>
      </c>
      <c r="U412" s="248">
        <v>0</v>
      </c>
      <c r="V412" s="248">
        <v>0</v>
      </c>
      <c r="W412" s="248">
        <v>0</v>
      </c>
      <c r="X412" s="248">
        <v>0</v>
      </c>
      <c r="Y412" s="248">
        <v>0</v>
      </c>
      <c r="Z412" s="248">
        <v>0</v>
      </c>
      <c r="AA412" s="248">
        <v>0</v>
      </c>
      <c r="AB412" s="248">
        <v>0</v>
      </c>
    </row>
    <row r="413" spans="2:28" hidden="1" outlineLevel="1">
      <c r="B413" s="556">
        <f t="shared" si="47"/>
        <v>6</v>
      </c>
      <c r="C413" s="248" t="str">
        <f t="shared" si="47"/>
        <v xml:space="preserve">2 Bed / 1 Bath </v>
      </c>
      <c r="D413" s="248"/>
      <c r="E413" s="248">
        <f t="array" ref="E413:AB413">IF(E$375:AB$375&lt;$I349,0,D382:AB382)</f>
        <v>1</v>
      </c>
      <c r="F413" s="248">
        <v>0</v>
      </c>
      <c r="G413" s="248">
        <v>0</v>
      </c>
      <c r="H413" s="248">
        <v>0</v>
      </c>
      <c r="I413" s="249">
        <v>0</v>
      </c>
      <c r="J413" s="249">
        <v>0</v>
      </c>
      <c r="K413" s="249">
        <v>0</v>
      </c>
      <c r="L413" s="249">
        <v>0</v>
      </c>
      <c r="M413" s="249">
        <v>0</v>
      </c>
      <c r="N413" s="248">
        <v>0</v>
      </c>
      <c r="O413" s="248">
        <v>0</v>
      </c>
      <c r="P413" s="248">
        <v>0</v>
      </c>
      <c r="Q413" s="248">
        <v>0</v>
      </c>
      <c r="R413" s="248">
        <v>0</v>
      </c>
      <c r="S413" s="248">
        <v>0</v>
      </c>
      <c r="T413" s="248">
        <v>0</v>
      </c>
      <c r="U413" s="248">
        <v>0</v>
      </c>
      <c r="V413" s="248">
        <v>0</v>
      </c>
      <c r="W413" s="248">
        <v>0</v>
      </c>
      <c r="X413" s="248">
        <v>0</v>
      </c>
      <c r="Y413" s="248">
        <v>0</v>
      </c>
      <c r="Z413" s="248">
        <v>0</v>
      </c>
      <c r="AA413" s="248">
        <v>0</v>
      </c>
      <c r="AB413" s="248">
        <v>0</v>
      </c>
    </row>
    <row r="414" spans="2:28" hidden="1" outlineLevel="1">
      <c r="B414" s="556">
        <f t="shared" si="47"/>
        <v>7</v>
      </c>
      <c r="C414" s="248" t="str">
        <f t="shared" si="47"/>
        <v xml:space="preserve">2 Bed / 1 Bath </v>
      </c>
      <c r="D414" s="248"/>
      <c r="E414" s="248">
        <f t="array" ref="E414:AB414">IF(E$375:AB$375&lt;$I350,0,D383:AB383)</f>
        <v>1</v>
      </c>
      <c r="F414" s="248">
        <v>0</v>
      </c>
      <c r="G414" s="248">
        <v>0</v>
      </c>
      <c r="H414" s="248">
        <v>0</v>
      </c>
      <c r="I414" s="249">
        <v>0</v>
      </c>
      <c r="J414" s="249">
        <v>0</v>
      </c>
      <c r="K414" s="249">
        <v>0</v>
      </c>
      <c r="L414" s="249">
        <v>0</v>
      </c>
      <c r="M414" s="249">
        <v>0</v>
      </c>
      <c r="N414" s="248">
        <v>0</v>
      </c>
      <c r="O414" s="248">
        <v>0</v>
      </c>
      <c r="P414" s="248">
        <v>0</v>
      </c>
      <c r="Q414" s="248">
        <v>0</v>
      </c>
      <c r="R414" s="248">
        <v>0</v>
      </c>
      <c r="S414" s="248">
        <v>0</v>
      </c>
      <c r="T414" s="248">
        <v>0</v>
      </c>
      <c r="U414" s="248">
        <v>0</v>
      </c>
      <c r="V414" s="248">
        <v>0</v>
      </c>
      <c r="W414" s="248">
        <v>0</v>
      </c>
      <c r="X414" s="248">
        <v>0</v>
      </c>
      <c r="Y414" s="248">
        <v>0</v>
      </c>
      <c r="Z414" s="248">
        <v>0</v>
      </c>
      <c r="AA414" s="248">
        <v>0</v>
      </c>
      <c r="AB414" s="248">
        <v>0</v>
      </c>
    </row>
    <row r="415" spans="2:28" hidden="1" outlineLevel="1">
      <c r="B415" s="556">
        <f t="shared" si="47"/>
        <v>8</v>
      </c>
      <c r="C415" s="248" t="str">
        <f t="shared" si="47"/>
        <v xml:space="preserve">2 Bed / 2 Bath </v>
      </c>
      <c r="D415" s="248"/>
      <c r="E415" s="248">
        <f t="array" ref="E415:AB415">IF(E$375:AB$375&lt;$I351,0,D384:AB384)</f>
        <v>0</v>
      </c>
      <c r="F415" s="248">
        <v>1</v>
      </c>
      <c r="G415" s="248">
        <v>1</v>
      </c>
      <c r="H415" s="248">
        <v>1</v>
      </c>
      <c r="I415" s="249">
        <v>1</v>
      </c>
      <c r="J415" s="249">
        <v>1</v>
      </c>
      <c r="K415" s="249">
        <v>1</v>
      </c>
      <c r="L415" s="249">
        <v>1</v>
      </c>
      <c r="M415" s="249">
        <v>1</v>
      </c>
      <c r="N415" s="248">
        <v>1</v>
      </c>
      <c r="O415" s="248">
        <v>1</v>
      </c>
      <c r="P415" s="248">
        <v>1</v>
      </c>
      <c r="Q415" s="248">
        <v>1</v>
      </c>
      <c r="R415" s="248">
        <v>1</v>
      </c>
      <c r="S415" s="248">
        <v>1</v>
      </c>
      <c r="T415" s="248">
        <v>1</v>
      </c>
      <c r="U415" s="248">
        <v>1</v>
      </c>
      <c r="V415" s="248">
        <v>1</v>
      </c>
      <c r="W415" s="248">
        <v>1</v>
      </c>
      <c r="X415" s="248">
        <v>1</v>
      </c>
      <c r="Y415" s="248">
        <v>1</v>
      </c>
      <c r="Z415" s="248">
        <v>1</v>
      </c>
      <c r="AA415" s="248">
        <v>1</v>
      </c>
      <c r="AB415" s="248">
        <v>1</v>
      </c>
    </row>
    <row r="416" spans="2:28" hidden="1" outlineLevel="1">
      <c r="B416" s="556">
        <f t="shared" si="47"/>
        <v>9</v>
      </c>
      <c r="C416" s="248" t="str">
        <f t="shared" si="47"/>
        <v>2 Bed / 1 Bath + Den</v>
      </c>
      <c r="D416" s="248"/>
      <c r="E416" s="248">
        <f t="array" ref="E416:AB416">IF(E$375:AB$375&lt;$I352,0,D385:AB385)</f>
        <v>1</v>
      </c>
      <c r="F416" s="248">
        <v>0</v>
      </c>
      <c r="G416" s="248">
        <v>0</v>
      </c>
      <c r="H416" s="248">
        <v>0</v>
      </c>
      <c r="I416" s="249">
        <v>0</v>
      </c>
      <c r="J416" s="249">
        <v>0</v>
      </c>
      <c r="K416" s="249">
        <v>0</v>
      </c>
      <c r="L416" s="249">
        <v>0</v>
      </c>
      <c r="M416" s="249">
        <v>0</v>
      </c>
      <c r="N416" s="248">
        <v>0</v>
      </c>
      <c r="O416" s="248">
        <v>0</v>
      </c>
      <c r="P416" s="248">
        <v>0</v>
      </c>
      <c r="Q416" s="248">
        <v>0</v>
      </c>
      <c r="R416" s="248">
        <v>0</v>
      </c>
      <c r="S416" s="248">
        <v>0</v>
      </c>
      <c r="T416" s="248">
        <v>0</v>
      </c>
      <c r="U416" s="248">
        <v>0</v>
      </c>
      <c r="V416" s="248">
        <v>0</v>
      </c>
      <c r="W416" s="248">
        <v>0</v>
      </c>
      <c r="X416" s="248">
        <v>0</v>
      </c>
      <c r="Y416" s="248">
        <v>0</v>
      </c>
      <c r="Z416" s="248">
        <v>0</v>
      </c>
      <c r="AA416" s="248">
        <v>0</v>
      </c>
      <c r="AB416" s="248">
        <v>0</v>
      </c>
    </row>
    <row r="417" spans="2:28" hidden="1" outlineLevel="1">
      <c r="B417" s="556">
        <f t="shared" si="47"/>
        <v>10</v>
      </c>
      <c r="C417" s="248" t="str">
        <f t="shared" si="47"/>
        <v xml:space="preserve">2 Bed / 2 Bath </v>
      </c>
      <c r="D417" s="248"/>
      <c r="E417" s="248">
        <f t="array" ref="E417:AB417">IF(E$375:AB$375&lt;$I353,0,D386:AB386)</f>
        <v>1</v>
      </c>
      <c r="F417" s="248">
        <v>0</v>
      </c>
      <c r="G417" s="248">
        <v>0</v>
      </c>
      <c r="H417" s="248">
        <v>0</v>
      </c>
      <c r="I417" s="249">
        <v>0</v>
      </c>
      <c r="J417" s="249">
        <v>0</v>
      </c>
      <c r="K417" s="249">
        <v>0</v>
      </c>
      <c r="L417" s="249">
        <v>0</v>
      </c>
      <c r="M417" s="249">
        <v>0</v>
      </c>
      <c r="N417" s="248">
        <v>0</v>
      </c>
      <c r="O417" s="248">
        <v>0</v>
      </c>
      <c r="P417" s="248">
        <v>0</v>
      </c>
      <c r="Q417" s="248">
        <v>0</v>
      </c>
      <c r="R417" s="248">
        <v>0</v>
      </c>
      <c r="S417" s="248">
        <v>0</v>
      </c>
      <c r="T417" s="248">
        <v>0</v>
      </c>
      <c r="U417" s="248">
        <v>0</v>
      </c>
      <c r="V417" s="248">
        <v>0</v>
      </c>
      <c r="W417" s="248">
        <v>0</v>
      </c>
      <c r="X417" s="248">
        <v>0</v>
      </c>
      <c r="Y417" s="248">
        <v>0</v>
      </c>
      <c r="Z417" s="248">
        <v>0</v>
      </c>
      <c r="AA417" s="248">
        <v>0</v>
      </c>
      <c r="AB417" s="248">
        <v>0</v>
      </c>
    </row>
    <row r="418" spans="2:28" hidden="1" outlineLevel="1">
      <c r="B418" s="556">
        <f t="shared" si="47"/>
        <v>11</v>
      </c>
      <c r="C418" s="248" t="str">
        <f t="shared" si="47"/>
        <v xml:space="preserve">2 Bed / 1.5 Bath </v>
      </c>
      <c r="D418" s="248"/>
      <c r="E418" s="248">
        <f t="array" ref="E418:AB418">IF(E$375:AB$375&lt;$I354,0,D387:AB387)</f>
        <v>1</v>
      </c>
      <c r="F418" s="248">
        <v>0</v>
      </c>
      <c r="G418" s="248">
        <v>0</v>
      </c>
      <c r="H418" s="248">
        <v>0</v>
      </c>
      <c r="I418" s="249">
        <v>0</v>
      </c>
      <c r="J418" s="249">
        <v>0</v>
      </c>
      <c r="K418" s="249">
        <v>0</v>
      </c>
      <c r="L418" s="249">
        <v>0</v>
      </c>
      <c r="M418" s="249">
        <v>0</v>
      </c>
      <c r="N418" s="248">
        <v>0</v>
      </c>
      <c r="O418" s="248">
        <v>0</v>
      </c>
      <c r="P418" s="248">
        <v>0</v>
      </c>
      <c r="Q418" s="248">
        <v>0</v>
      </c>
      <c r="R418" s="248">
        <v>0</v>
      </c>
      <c r="S418" s="248">
        <v>0</v>
      </c>
      <c r="T418" s="248">
        <v>0</v>
      </c>
      <c r="U418" s="248">
        <v>0</v>
      </c>
      <c r="V418" s="248">
        <v>0</v>
      </c>
      <c r="W418" s="248">
        <v>0</v>
      </c>
      <c r="X418" s="248">
        <v>0</v>
      </c>
      <c r="Y418" s="248">
        <v>0</v>
      </c>
      <c r="Z418" s="248">
        <v>0</v>
      </c>
      <c r="AA418" s="248">
        <v>0</v>
      </c>
      <c r="AB418" s="248">
        <v>0</v>
      </c>
    </row>
    <row r="419" spans="2:28" hidden="1" outlineLevel="1">
      <c r="B419" s="556">
        <f t="shared" si="47"/>
        <v>12</v>
      </c>
      <c r="C419" s="248" t="str">
        <f t="shared" si="47"/>
        <v xml:space="preserve">3 Bed / 2 Bath </v>
      </c>
      <c r="D419" s="248"/>
      <c r="E419" s="248">
        <f t="array" ref="E419:AB419">IF(E$375:AB$375&lt;$I355,0,D388:AB388)</f>
        <v>1</v>
      </c>
      <c r="F419" s="248">
        <v>0</v>
      </c>
      <c r="G419" s="248">
        <v>0</v>
      </c>
      <c r="H419" s="248">
        <v>0</v>
      </c>
      <c r="I419" s="249">
        <v>0</v>
      </c>
      <c r="J419" s="249">
        <v>0</v>
      </c>
      <c r="K419" s="249">
        <v>0</v>
      </c>
      <c r="L419" s="249">
        <v>0</v>
      </c>
      <c r="M419" s="249">
        <v>0</v>
      </c>
      <c r="N419" s="248">
        <v>0</v>
      </c>
      <c r="O419" s="248">
        <v>0</v>
      </c>
      <c r="P419" s="248">
        <v>0</v>
      </c>
      <c r="Q419" s="248">
        <v>0</v>
      </c>
      <c r="R419" s="248">
        <v>0</v>
      </c>
      <c r="S419" s="248">
        <v>0</v>
      </c>
      <c r="T419" s="248">
        <v>0</v>
      </c>
      <c r="U419" s="248">
        <v>0</v>
      </c>
      <c r="V419" s="248">
        <v>0</v>
      </c>
      <c r="W419" s="248">
        <v>0</v>
      </c>
      <c r="X419" s="248">
        <v>0</v>
      </c>
      <c r="Y419" s="248">
        <v>0</v>
      </c>
      <c r="Z419" s="248">
        <v>0</v>
      </c>
      <c r="AA419" s="248">
        <v>0</v>
      </c>
      <c r="AB419" s="248">
        <v>0</v>
      </c>
    </row>
    <row r="420" spans="2:28" hidden="1" outlineLevel="1">
      <c r="B420" s="556">
        <f t="shared" si="47"/>
        <v>13</v>
      </c>
      <c r="C420" s="248" t="str">
        <f t="shared" si="47"/>
        <v>3 Bed / 2 Bath House</v>
      </c>
      <c r="D420" s="248"/>
      <c r="E420" s="248">
        <f t="array" ref="E420:AB420">IF(E$375:AB$375&lt;$I356,0,D389:AB389)</f>
        <v>1</v>
      </c>
      <c r="F420" s="248">
        <v>0</v>
      </c>
      <c r="G420" s="248">
        <v>0</v>
      </c>
      <c r="H420" s="248">
        <v>0</v>
      </c>
      <c r="I420" s="249">
        <v>0</v>
      </c>
      <c r="J420" s="249">
        <v>0</v>
      </c>
      <c r="K420" s="249">
        <v>0</v>
      </c>
      <c r="L420" s="249">
        <v>0</v>
      </c>
      <c r="M420" s="249">
        <v>0</v>
      </c>
      <c r="N420" s="248">
        <v>0</v>
      </c>
      <c r="O420" s="248">
        <v>0</v>
      </c>
      <c r="P420" s="248">
        <v>0</v>
      </c>
      <c r="Q420" s="248">
        <v>0</v>
      </c>
      <c r="R420" s="248">
        <v>0</v>
      </c>
      <c r="S420" s="248">
        <v>0</v>
      </c>
      <c r="T420" s="248">
        <v>0</v>
      </c>
      <c r="U420" s="248">
        <v>0</v>
      </c>
      <c r="V420" s="248">
        <v>0</v>
      </c>
      <c r="W420" s="248">
        <v>0</v>
      </c>
      <c r="X420" s="248">
        <v>0</v>
      </c>
      <c r="Y420" s="248">
        <v>0</v>
      </c>
      <c r="Z420" s="248">
        <v>0</v>
      </c>
      <c r="AA420" s="248">
        <v>0</v>
      </c>
      <c r="AB420" s="248">
        <v>0</v>
      </c>
    </row>
    <row r="421" spans="2:28" hidden="1" outlineLevel="1">
      <c r="B421" s="556">
        <f t="shared" si="47"/>
        <v>14</v>
      </c>
      <c r="C421" s="248" t="str">
        <f t="shared" si="47"/>
        <v xml:space="preserve">3 Bed / 2 Bath </v>
      </c>
      <c r="D421" s="248"/>
      <c r="E421" s="248">
        <f t="array" ref="E421:AB421">IF(E$375:AB$375&lt;$I357,0,D390:AB390)</f>
        <v>1</v>
      </c>
      <c r="F421" s="248">
        <v>0</v>
      </c>
      <c r="G421" s="248">
        <v>0</v>
      </c>
      <c r="H421" s="248">
        <v>0</v>
      </c>
      <c r="I421" s="249">
        <v>0</v>
      </c>
      <c r="J421" s="249">
        <v>0</v>
      </c>
      <c r="K421" s="249">
        <v>0</v>
      </c>
      <c r="L421" s="249">
        <v>0</v>
      </c>
      <c r="M421" s="249">
        <v>0</v>
      </c>
      <c r="N421" s="248">
        <v>0</v>
      </c>
      <c r="O421" s="248">
        <v>0</v>
      </c>
      <c r="P421" s="248">
        <v>0</v>
      </c>
      <c r="Q421" s="248">
        <v>0</v>
      </c>
      <c r="R421" s="248">
        <v>0</v>
      </c>
      <c r="S421" s="248">
        <v>0</v>
      </c>
      <c r="T421" s="248">
        <v>0</v>
      </c>
      <c r="U421" s="248">
        <v>0</v>
      </c>
      <c r="V421" s="248">
        <v>0</v>
      </c>
      <c r="W421" s="248">
        <v>0</v>
      </c>
      <c r="X421" s="248">
        <v>0</v>
      </c>
      <c r="Y421" s="248">
        <v>0</v>
      </c>
      <c r="Z421" s="248">
        <v>0</v>
      </c>
      <c r="AA421" s="248">
        <v>0</v>
      </c>
      <c r="AB421" s="248">
        <v>0</v>
      </c>
    </row>
    <row r="422" spans="2:28" hidden="1" outlineLevel="1">
      <c r="B422" s="556">
        <f t="shared" si="47"/>
        <v>15</v>
      </c>
      <c r="C422" s="248" t="str">
        <f t="shared" si="47"/>
        <v xml:space="preserve">1 Bed / 1 Bath </v>
      </c>
      <c r="D422" s="248"/>
      <c r="E422" s="248">
        <f t="array" ref="E422:AB422">IF(E$375:AB$375&lt;$I358,0,D391:AB391)</f>
        <v>1</v>
      </c>
      <c r="F422" s="248">
        <v>0</v>
      </c>
      <c r="G422" s="248">
        <v>0</v>
      </c>
      <c r="H422" s="248">
        <v>0</v>
      </c>
      <c r="I422" s="249">
        <v>0</v>
      </c>
      <c r="J422" s="249">
        <v>0</v>
      </c>
      <c r="K422" s="249">
        <v>0</v>
      </c>
      <c r="L422" s="249">
        <v>0</v>
      </c>
      <c r="M422" s="249">
        <v>0</v>
      </c>
      <c r="N422" s="248">
        <v>0</v>
      </c>
      <c r="O422" s="248">
        <v>0</v>
      </c>
      <c r="P422" s="248">
        <v>0</v>
      </c>
      <c r="Q422" s="248">
        <v>0</v>
      </c>
      <c r="R422" s="248">
        <v>0</v>
      </c>
      <c r="S422" s="248">
        <v>0</v>
      </c>
      <c r="T422" s="248">
        <v>0</v>
      </c>
      <c r="U422" s="248">
        <v>0</v>
      </c>
      <c r="V422" s="248">
        <v>0</v>
      </c>
      <c r="W422" s="248">
        <v>0</v>
      </c>
      <c r="X422" s="248">
        <v>0</v>
      </c>
      <c r="Y422" s="248">
        <v>0</v>
      </c>
      <c r="Z422" s="248">
        <v>0</v>
      </c>
      <c r="AA422" s="248">
        <v>0</v>
      </c>
      <c r="AB422" s="248">
        <v>0</v>
      </c>
    </row>
    <row r="423" spans="2:28" hidden="1" outlineLevel="1">
      <c r="B423" s="556">
        <f t="shared" si="47"/>
        <v>16</v>
      </c>
      <c r="C423" s="248" t="str">
        <f t="shared" si="47"/>
        <v xml:space="preserve">2 Bed / 2 Bath </v>
      </c>
      <c r="D423" s="248"/>
      <c r="E423" s="248">
        <f t="array" ref="E423:AB423">IF(E$375:AB$375&lt;$I359,0,D392:AB392)</f>
        <v>1</v>
      </c>
      <c r="F423" s="248">
        <v>0</v>
      </c>
      <c r="G423" s="248">
        <v>0</v>
      </c>
      <c r="H423" s="248">
        <v>0</v>
      </c>
      <c r="I423" s="249">
        <v>0</v>
      </c>
      <c r="J423" s="249">
        <v>0</v>
      </c>
      <c r="K423" s="249">
        <v>0</v>
      </c>
      <c r="L423" s="249">
        <v>0</v>
      </c>
      <c r="M423" s="249">
        <v>0</v>
      </c>
      <c r="N423" s="248">
        <v>0</v>
      </c>
      <c r="O423" s="248">
        <v>0</v>
      </c>
      <c r="P423" s="248">
        <v>0</v>
      </c>
      <c r="Q423" s="248">
        <v>0</v>
      </c>
      <c r="R423" s="248">
        <v>0</v>
      </c>
      <c r="S423" s="248">
        <v>0</v>
      </c>
      <c r="T423" s="248">
        <v>0</v>
      </c>
      <c r="U423" s="248">
        <v>0</v>
      </c>
      <c r="V423" s="248">
        <v>0</v>
      </c>
      <c r="W423" s="248">
        <v>0</v>
      </c>
      <c r="X423" s="248">
        <v>0</v>
      </c>
      <c r="Y423" s="248">
        <v>0</v>
      </c>
      <c r="Z423" s="248">
        <v>0</v>
      </c>
      <c r="AA423" s="248">
        <v>0</v>
      </c>
      <c r="AB423" s="248">
        <v>0</v>
      </c>
    </row>
    <row r="424" spans="2:28" hidden="1" outlineLevel="1">
      <c r="B424" s="556">
        <f t="shared" si="47"/>
        <v>17</v>
      </c>
      <c r="C424" s="248" t="str">
        <f t="shared" si="47"/>
        <v xml:space="preserve">4 Bed / 2 Bath Penthouse </v>
      </c>
      <c r="D424" s="248"/>
      <c r="E424" s="248">
        <f t="array" ref="E424:AB424">IF(E$375:AB$375&lt;$I360,0,D393:AB393)</f>
        <v>1</v>
      </c>
      <c r="F424" s="248">
        <v>0</v>
      </c>
      <c r="G424" s="248">
        <v>0</v>
      </c>
      <c r="H424" s="248">
        <v>0</v>
      </c>
      <c r="I424" s="249">
        <v>0</v>
      </c>
      <c r="J424" s="249">
        <v>0</v>
      </c>
      <c r="K424" s="249">
        <v>0</v>
      </c>
      <c r="L424" s="249">
        <v>0</v>
      </c>
      <c r="M424" s="249">
        <v>0</v>
      </c>
      <c r="N424" s="248">
        <v>0</v>
      </c>
      <c r="O424" s="248">
        <v>0</v>
      </c>
      <c r="P424" s="248">
        <v>0</v>
      </c>
      <c r="Q424" s="248">
        <v>0</v>
      </c>
      <c r="R424" s="248">
        <v>0</v>
      </c>
      <c r="S424" s="248">
        <v>0</v>
      </c>
      <c r="T424" s="248">
        <v>0</v>
      </c>
      <c r="U424" s="248">
        <v>0</v>
      </c>
      <c r="V424" s="248">
        <v>0</v>
      </c>
      <c r="W424" s="248">
        <v>0</v>
      </c>
      <c r="X424" s="248">
        <v>0</v>
      </c>
      <c r="Y424" s="248">
        <v>0</v>
      </c>
      <c r="Z424" s="248">
        <v>0</v>
      </c>
      <c r="AA424" s="248">
        <v>0</v>
      </c>
      <c r="AB424" s="248">
        <v>0</v>
      </c>
    </row>
    <row r="425" spans="2:28" hidden="1" outlineLevel="1">
      <c r="B425" s="556">
        <f t="shared" ref="B425:C437" si="48">B394</f>
        <v>18</v>
      </c>
      <c r="C425" s="248" t="str">
        <f t="shared" si="48"/>
        <v xml:space="preserve">2 Bed / 2 Bath </v>
      </c>
      <c r="D425" s="248"/>
      <c r="E425" s="248">
        <f t="array" ref="E425:AB425">IF(E$375:AB$375&lt;$I361,0,D394:AB394)</f>
        <v>1</v>
      </c>
      <c r="F425" s="248">
        <v>0</v>
      </c>
      <c r="G425" s="248">
        <v>0</v>
      </c>
      <c r="H425" s="248">
        <v>0</v>
      </c>
      <c r="I425" s="249">
        <v>0</v>
      </c>
      <c r="J425" s="249">
        <v>0</v>
      </c>
      <c r="K425" s="249">
        <v>0</v>
      </c>
      <c r="L425" s="249">
        <v>0</v>
      </c>
      <c r="M425" s="249">
        <v>0</v>
      </c>
      <c r="N425" s="248">
        <v>0</v>
      </c>
      <c r="O425" s="248">
        <v>0</v>
      </c>
      <c r="P425" s="248">
        <v>0</v>
      </c>
      <c r="Q425" s="248">
        <v>0</v>
      </c>
      <c r="R425" s="248">
        <v>0</v>
      </c>
      <c r="S425" s="248">
        <v>0</v>
      </c>
      <c r="T425" s="248">
        <v>0</v>
      </c>
      <c r="U425" s="248">
        <v>0</v>
      </c>
      <c r="V425" s="248">
        <v>0</v>
      </c>
      <c r="W425" s="248">
        <v>0</v>
      </c>
      <c r="X425" s="248">
        <v>0</v>
      </c>
      <c r="Y425" s="248">
        <v>0</v>
      </c>
      <c r="Z425" s="248">
        <v>0</v>
      </c>
      <c r="AA425" s="248">
        <v>0</v>
      </c>
      <c r="AB425" s="248">
        <v>0</v>
      </c>
    </row>
    <row r="426" spans="2:28" hidden="1" outlineLevel="1">
      <c r="B426" s="556">
        <f t="shared" si="48"/>
        <v>19</v>
      </c>
      <c r="C426" s="248">
        <f t="shared" si="48"/>
        <v>0</v>
      </c>
      <c r="D426" s="248"/>
      <c r="E426" s="248">
        <f t="array" ref="E426:AB426">IF(E$375:AB$375&lt;$I362,0,D395:AB395)</f>
        <v>1</v>
      </c>
      <c r="F426" s="248">
        <v>0</v>
      </c>
      <c r="G426" s="248">
        <v>0</v>
      </c>
      <c r="H426" s="248">
        <v>0</v>
      </c>
      <c r="I426" s="249">
        <v>0</v>
      </c>
      <c r="J426" s="249">
        <v>0</v>
      </c>
      <c r="K426" s="249">
        <v>0</v>
      </c>
      <c r="L426" s="249">
        <v>0</v>
      </c>
      <c r="M426" s="249">
        <v>0</v>
      </c>
      <c r="N426" s="248">
        <v>0</v>
      </c>
      <c r="O426" s="248">
        <v>0</v>
      </c>
      <c r="P426" s="248">
        <v>0</v>
      </c>
      <c r="Q426" s="248">
        <v>0</v>
      </c>
      <c r="R426" s="248">
        <v>0</v>
      </c>
      <c r="S426" s="248">
        <v>0</v>
      </c>
      <c r="T426" s="248">
        <v>0</v>
      </c>
      <c r="U426" s="248">
        <v>0</v>
      </c>
      <c r="V426" s="248">
        <v>0</v>
      </c>
      <c r="W426" s="248">
        <v>0</v>
      </c>
      <c r="X426" s="248">
        <v>0</v>
      </c>
      <c r="Y426" s="248">
        <v>0</v>
      </c>
      <c r="Z426" s="248">
        <v>0</v>
      </c>
      <c r="AA426" s="248">
        <v>0</v>
      </c>
      <c r="AB426" s="248">
        <v>0</v>
      </c>
    </row>
    <row r="427" spans="2:28" hidden="1" outlineLevel="1">
      <c r="B427" s="556">
        <f t="shared" si="48"/>
        <v>20</v>
      </c>
      <c r="C427" s="248">
        <f t="shared" si="48"/>
        <v>0</v>
      </c>
      <c r="D427" s="248"/>
      <c r="E427" s="248">
        <f t="array" ref="E427:AB427">IF(E$375:AB$375&lt;$I363,0,D396:AB396)</f>
        <v>1</v>
      </c>
      <c r="F427" s="248">
        <v>0</v>
      </c>
      <c r="G427" s="248">
        <v>0</v>
      </c>
      <c r="H427" s="248">
        <v>0</v>
      </c>
      <c r="I427" s="249">
        <v>0</v>
      </c>
      <c r="J427" s="249">
        <v>0</v>
      </c>
      <c r="K427" s="249">
        <v>0</v>
      </c>
      <c r="L427" s="249">
        <v>0</v>
      </c>
      <c r="M427" s="249">
        <v>0</v>
      </c>
      <c r="N427" s="248">
        <v>0</v>
      </c>
      <c r="O427" s="248">
        <v>0</v>
      </c>
      <c r="P427" s="248">
        <v>0</v>
      </c>
      <c r="Q427" s="248">
        <v>0</v>
      </c>
      <c r="R427" s="248">
        <v>0</v>
      </c>
      <c r="S427" s="248">
        <v>0</v>
      </c>
      <c r="T427" s="248">
        <v>0</v>
      </c>
      <c r="U427" s="248">
        <v>0</v>
      </c>
      <c r="V427" s="248">
        <v>0</v>
      </c>
      <c r="W427" s="248">
        <v>0</v>
      </c>
      <c r="X427" s="248">
        <v>0</v>
      </c>
      <c r="Y427" s="248">
        <v>0</v>
      </c>
      <c r="Z427" s="248">
        <v>0</v>
      </c>
      <c r="AA427" s="248">
        <v>0</v>
      </c>
      <c r="AB427" s="248">
        <v>0</v>
      </c>
    </row>
    <row r="428" spans="2:28" hidden="1" outlineLevel="1">
      <c r="B428" s="556">
        <f t="shared" si="48"/>
        <v>21</v>
      </c>
      <c r="C428" s="248">
        <f t="shared" si="48"/>
        <v>0</v>
      </c>
      <c r="D428" s="248"/>
      <c r="E428" s="248">
        <f t="array" ref="E428:AB428">IF(E$375:AB$375&lt;$I364,0,D397:AB397)</f>
        <v>1</v>
      </c>
      <c r="F428" s="248">
        <v>0</v>
      </c>
      <c r="G428" s="248">
        <v>0</v>
      </c>
      <c r="H428" s="248">
        <v>0</v>
      </c>
      <c r="I428" s="249">
        <v>0</v>
      </c>
      <c r="J428" s="249">
        <v>0</v>
      </c>
      <c r="K428" s="249">
        <v>0</v>
      </c>
      <c r="L428" s="249">
        <v>0</v>
      </c>
      <c r="M428" s="249">
        <v>0</v>
      </c>
      <c r="N428" s="248">
        <v>0</v>
      </c>
      <c r="O428" s="248">
        <v>0</v>
      </c>
      <c r="P428" s="248">
        <v>0</v>
      </c>
      <c r="Q428" s="248">
        <v>0</v>
      </c>
      <c r="R428" s="248">
        <v>0</v>
      </c>
      <c r="S428" s="248">
        <v>0</v>
      </c>
      <c r="T428" s="248">
        <v>0</v>
      </c>
      <c r="U428" s="248">
        <v>0</v>
      </c>
      <c r="V428" s="248">
        <v>0</v>
      </c>
      <c r="W428" s="248">
        <v>0</v>
      </c>
      <c r="X428" s="248">
        <v>0</v>
      </c>
      <c r="Y428" s="248">
        <v>0</v>
      </c>
      <c r="Z428" s="248">
        <v>0</v>
      </c>
      <c r="AA428" s="248">
        <v>0</v>
      </c>
      <c r="AB428" s="248">
        <v>0</v>
      </c>
    </row>
    <row r="429" spans="2:28" hidden="1" outlineLevel="1">
      <c r="B429" s="556">
        <f t="shared" si="48"/>
        <v>22</v>
      </c>
      <c r="C429" s="248">
        <f t="shared" si="48"/>
        <v>0</v>
      </c>
      <c r="D429" s="248"/>
      <c r="E429" s="248">
        <f t="array" ref="E429:AB429">IF(E$375:AB$375&lt;$I365,0,D398:AB398)</f>
        <v>1</v>
      </c>
      <c r="F429" s="248">
        <v>0</v>
      </c>
      <c r="G429" s="248">
        <v>0</v>
      </c>
      <c r="H429" s="248">
        <v>0</v>
      </c>
      <c r="I429" s="249">
        <v>0</v>
      </c>
      <c r="J429" s="249">
        <v>0</v>
      </c>
      <c r="K429" s="249">
        <v>0</v>
      </c>
      <c r="L429" s="249">
        <v>0</v>
      </c>
      <c r="M429" s="249">
        <v>0</v>
      </c>
      <c r="N429" s="248">
        <v>0</v>
      </c>
      <c r="O429" s="248">
        <v>0</v>
      </c>
      <c r="P429" s="248">
        <v>0</v>
      </c>
      <c r="Q429" s="248">
        <v>0</v>
      </c>
      <c r="R429" s="248">
        <v>0</v>
      </c>
      <c r="S429" s="248">
        <v>0</v>
      </c>
      <c r="T429" s="248">
        <v>0</v>
      </c>
      <c r="U429" s="248">
        <v>0</v>
      </c>
      <c r="V429" s="248">
        <v>0</v>
      </c>
      <c r="W429" s="248">
        <v>0</v>
      </c>
      <c r="X429" s="248">
        <v>0</v>
      </c>
      <c r="Y429" s="248">
        <v>0</v>
      </c>
      <c r="Z429" s="248">
        <v>0</v>
      </c>
      <c r="AA429" s="248">
        <v>0</v>
      </c>
      <c r="AB429" s="248">
        <v>0</v>
      </c>
    </row>
    <row r="430" spans="2:28" hidden="1" outlineLevel="1">
      <c r="B430" s="556">
        <f t="shared" si="48"/>
        <v>23</v>
      </c>
      <c r="C430" s="248">
        <f t="shared" si="48"/>
        <v>0</v>
      </c>
      <c r="D430" s="248"/>
      <c r="E430" s="248">
        <f t="array" ref="E430:AB430">IF(E$375:AB$375&lt;$I366,0,D399:AB399)</f>
        <v>1</v>
      </c>
      <c r="F430" s="248">
        <v>0</v>
      </c>
      <c r="G430" s="248">
        <v>0</v>
      </c>
      <c r="H430" s="248">
        <v>0</v>
      </c>
      <c r="I430" s="249">
        <v>0</v>
      </c>
      <c r="J430" s="249">
        <v>0</v>
      </c>
      <c r="K430" s="249">
        <v>0</v>
      </c>
      <c r="L430" s="249">
        <v>0</v>
      </c>
      <c r="M430" s="249">
        <v>0</v>
      </c>
      <c r="N430" s="248">
        <v>0</v>
      </c>
      <c r="O430" s="248">
        <v>0</v>
      </c>
      <c r="P430" s="248">
        <v>0</v>
      </c>
      <c r="Q430" s="248">
        <v>0</v>
      </c>
      <c r="R430" s="248">
        <v>0</v>
      </c>
      <c r="S430" s="248">
        <v>0</v>
      </c>
      <c r="T430" s="248">
        <v>0</v>
      </c>
      <c r="U430" s="248">
        <v>0</v>
      </c>
      <c r="V430" s="248">
        <v>0</v>
      </c>
      <c r="W430" s="248">
        <v>0</v>
      </c>
      <c r="X430" s="248">
        <v>0</v>
      </c>
      <c r="Y430" s="248">
        <v>0</v>
      </c>
      <c r="Z430" s="248">
        <v>0</v>
      </c>
      <c r="AA430" s="248">
        <v>0</v>
      </c>
      <c r="AB430" s="248">
        <v>0</v>
      </c>
    </row>
    <row r="431" spans="2:28" hidden="1" outlineLevel="1">
      <c r="B431" s="556">
        <f t="shared" si="48"/>
        <v>24</v>
      </c>
      <c r="C431" s="248">
        <f t="shared" si="48"/>
        <v>0</v>
      </c>
      <c r="D431" s="248"/>
      <c r="E431" s="248">
        <f t="array" ref="E431:AB431">IF(E$375:AB$375&lt;$I367,0,D400:AB400)</f>
        <v>1</v>
      </c>
      <c r="F431" s="248">
        <v>0</v>
      </c>
      <c r="G431" s="248">
        <v>0</v>
      </c>
      <c r="H431" s="248">
        <v>0</v>
      </c>
      <c r="I431" s="249">
        <v>0</v>
      </c>
      <c r="J431" s="249">
        <v>0</v>
      </c>
      <c r="K431" s="249">
        <v>0</v>
      </c>
      <c r="L431" s="249">
        <v>0</v>
      </c>
      <c r="M431" s="249">
        <v>0</v>
      </c>
      <c r="N431" s="248">
        <v>0</v>
      </c>
      <c r="O431" s="248">
        <v>0</v>
      </c>
      <c r="P431" s="248">
        <v>0</v>
      </c>
      <c r="Q431" s="248">
        <v>0</v>
      </c>
      <c r="R431" s="248">
        <v>0</v>
      </c>
      <c r="S431" s="248">
        <v>0</v>
      </c>
      <c r="T431" s="248">
        <v>0</v>
      </c>
      <c r="U431" s="248">
        <v>0</v>
      </c>
      <c r="V431" s="248">
        <v>0</v>
      </c>
      <c r="W431" s="248">
        <v>0</v>
      </c>
      <c r="X431" s="248">
        <v>0</v>
      </c>
      <c r="Y431" s="248">
        <v>0</v>
      </c>
      <c r="Z431" s="248">
        <v>0</v>
      </c>
      <c r="AA431" s="248">
        <v>0</v>
      </c>
      <c r="AB431" s="248">
        <v>0</v>
      </c>
    </row>
    <row r="432" spans="2:28" hidden="1" outlineLevel="1">
      <c r="B432" s="556">
        <f t="shared" si="48"/>
        <v>25</v>
      </c>
      <c r="C432" s="248">
        <f t="shared" si="48"/>
        <v>0</v>
      </c>
      <c r="D432" s="248"/>
      <c r="E432" s="248">
        <f t="array" ref="E432:AB432">IF(E$375:AB$375&lt;$I368,0,D401:AB401)</f>
        <v>1</v>
      </c>
      <c r="F432" s="248">
        <v>0</v>
      </c>
      <c r="G432" s="248">
        <v>0</v>
      </c>
      <c r="H432" s="248">
        <v>0</v>
      </c>
      <c r="I432" s="249">
        <v>0</v>
      </c>
      <c r="J432" s="249">
        <v>0</v>
      </c>
      <c r="K432" s="249">
        <v>0</v>
      </c>
      <c r="L432" s="249">
        <v>0</v>
      </c>
      <c r="M432" s="249">
        <v>0</v>
      </c>
      <c r="N432" s="248">
        <v>0</v>
      </c>
      <c r="O432" s="248">
        <v>0</v>
      </c>
      <c r="P432" s="248">
        <v>0</v>
      </c>
      <c r="Q432" s="248">
        <v>0</v>
      </c>
      <c r="R432" s="248">
        <v>0</v>
      </c>
      <c r="S432" s="248">
        <v>0</v>
      </c>
      <c r="T432" s="248">
        <v>0</v>
      </c>
      <c r="U432" s="248">
        <v>0</v>
      </c>
      <c r="V432" s="248">
        <v>0</v>
      </c>
      <c r="W432" s="248">
        <v>0</v>
      </c>
      <c r="X432" s="248">
        <v>0</v>
      </c>
      <c r="Y432" s="248">
        <v>0</v>
      </c>
      <c r="Z432" s="248">
        <v>0</v>
      </c>
      <c r="AA432" s="248">
        <v>0</v>
      </c>
      <c r="AB432" s="248">
        <v>0</v>
      </c>
    </row>
    <row r="433" spans="2:31" hidden="1" outlineLevel="1">
      <c r="B433" s="556">
        <f t="shared" si="48"/>
        <v>26</v>
      </c>
      <c r="C433" s="248">
        <f t="shared" si="48"/>
        <v>0</v>
      </c>
      <c r="D433" s="248"/>
      <c r="E433" s="248">
        <f t="array" ref="E433:AB433">IF(E$375:AB$375&lt;$I369,0,D402:AB402)</f>
        <v>1</v>
      </c>
      <c r="F433" s="248">
        <v>0</v>
      </c>
      <c r="G433" s="248">
        <v>0</v>
      </c>
      <c r="H433" s="248">
        <v>0</v>
      </c>
      <c r="I433" s="249">
        <v>0</v>
      </c>
      <c r="J433" s="249">
        <v>0</v>
      </c>
      <c r="K433" s="249">
        <v>0</v>
      </c>
      <c r="L433" s="249">
        <v>0</v>
      </c>
      <c r="M433" s="249">
        <v>0</v>
      </c>
      <c r="N433" s="248">
        <v>0</v>
      </c>
      <c r="O433" s="248">
        <v>0</v>
      </c>
      <c r="P433" s="248">
        <v>0</v>
      </c>
      <c r="Q433" s="248">
        <v>0</v>
      </c>
      <c r="R433" s="248">
        <v>0</v>
      </c>
      <c r="S433" s="248">
        <v>0</v>
      </c>
      <c r="T433" s="248">
        <v>0</v>
      </c>
      <c r="U433" s="248">
        <v>0</v>
      </c>
      <c r="V433" s="248">
        <v>0</v>
      </c>
      <c r="W433" s="248">
        <v>0</v>
      </c>
      <c r="X433" s="248">
        <v>0</v>
      </c>
      <c r="Y433" s="248">
        <v>0</v>
      </c>
      <c r="Z433" s="248">
        <v>0</v>
      </c>
      <c r="AA433" s="248">
        <v>0</v>
      </c>
      <c r="AB433" s="248">
        <v>0</v>
      </c>
    </row>
    <row r="434" spans="2:31" hidden="1" outlineLevel="1">
      <c r="B434" s="556">
        <f t="shared" si="48"/>
        <v>27</v>
      </c>
      <c r="C434" s="248">
        <f t="shared" si="48"/>
        <v>0</v>
      </c>
      <c r="D434" s="248"/>
      <c r="E434" s="248">
        <f t="array" ref="E434:AB434">IF(E$375:AB$375&lt;$I370,0,D403:AB403)</f>
        <v>1</v>
      </c>
      <c r="F434" s="248">
        <v>0</v>
      </c>
      <c r="G434" s="248">
        <v>0</v>
      </c>
      <c r="H434" s="248">
        <v>0</v>
      </c>
      <c r="I434" s="249">
        <v>0</v>
      </c>
      <c r="J434" s="249">
        <v>0</v>
      </c>
      <c r="K434" s="249">
        <v>0</v>
      </c>
      <c r="L434" s="249">
        <v>0</v>
      </c>
      <c r="M434" s="249">
        <v>0</v>
      </c>
      <c r="N434" s="248">
        <v>0</v>
      </c>
      <c r="O434" s="248">
        <v>0</v>
      </c>
      <c r="P434" s="248">
        <v>0</v>
      </c>
      <c r="Q434" s="248">
        <v>0</v>
      </c>
      <c r="R434" s="248">
        <v>0</v>
      </c>
      <c r="S434" s="248">
        <v>0</v>
      </c>
      <c r="T434" s="248">
        <v>0</v>
      </c>
      <c r="U434" s="248">
        <v>0</v>
      </c>
      <c r="V434" s="248">
        <v>0</v>
      </c>
      <c r="W434" s="248">
        <v>0</v>
      </c>
      <c r="X434" s="248">
        <v>0</v>
      </c>
      <c r="Y434" s="248">
        <v>0</v>
      </c>
      <c r="Z434" s="248">
        <v>0</v>
      </c>
      <c r="AA434" s="248">
        <v>0</v>
      </c>
      <c r="AB434" s="248">
        <v>0</v>
      </c>
    </row>
    <row r="435" spans="2:31" hidden="1" outlineLevel="1">
      <c r="B435" s="556">
        <f t="shared" si="48"/>
        <v>28</v>
      </c>
      <c r="C435" s="248">
        <f t="shared" si="48"/>
        <v>0</v>
      </c>
      <c r="D435" s="248"/>
      <c r="E435" s="248">
        <f t="array" ref="E435:AB435">IF(E$375:AB$375&lt;$I371,0,D404:AB404)</f>
        <v>1</v>
      </c>
      <c r="F435" s="248">
        <v>0</v>
      </c>
      <c r="G435" s="248">
        <v>0</v>
      </c>
      <c r="H435" s="248">
        <v>0</v>
      </c>
      <c r="I435" s="249">
        <v>0</v>
      </c>
      <c r="J435" s="249">
        <v>0</v>
      </c>
      <c r="K435" s="249">
        <v>0</v>
      </c>
      <c r="L435" s="249">
        <v>0</v>
      </c>
      <c r="M435" s="249">
        <v>0</v>
      </c>
      <c r="N435" s="248">
        <v>0</v>
      </c>
      <c r="O435" s="248">
        <v>0</v>
      </c>
      <c r="P435" s="248">
        <v>0</v>
      </c>
      <c r="Q435" s="248">
        <v>0</v>
      </c>
      <c r="R435" s="248">
        <v>0</v>
      </c>
      <c r="S435" s="248">
        <v>0</v>
      </c>
      <c r="T435" s="248">
        <v>0</v>
      </c>
      <c r="U435" s="248">
        <v>0</v>
      </c>
      <c r="V435" s="248">
        <v>0</v>
      </c>
      <c r="W435" s="248">
        <v>0</v>
      </c>
      <c r="X435" s="248">
        <v>0</v>
      </c>
      <c r="Y435" s="248">
        <v>0</v>
      </c>
      <c r="Z435" s="248">
        <v>0</v>
      </c>
      <c r="AA435" s="248">
        <v>0</v>
      </c>
      <c r="AB435" s="248">
        <v>0</v>
      </c>
    </row>
    <row r="436" spans="2:31" hidden="1" outlineLevel="1">
      <c r="B436" s="556">
        <f t="shared" si="48"/>
        <v>29</v>
      </c>
      <c r="C436" s="248">
        <f t="shared" si="48"/>
        <v>0</v>
      </c>
      <c r="D436" s="248"/>
      <c r="E436" s="248">
        <f t="array" ref="E436:AB436">IF(E$375:AB$375&lt;$I372,0,D405:AB405)</f>
        <v>1</v>
      </c>
      <c r="F436" s="248">
        <v>0</v>
      </c>
      <c r="G436" s="248">
        <v>0</v>
      </c>
      <c r="H436" s="248">
        <v>0</v>
      </c>
      <c r="I436" s="249">
        <v>0</v>
      </c>
      <c r="J436" s="249">
        <v>0</v>
      </c>
      <c r="K436" s="249">
        <v>0</v>
      </c>
      <c r="L436" s="249">
        <v>0</v>
      </c>
      <c r="M436" s="249">
        <v>0</v>
      </c>
      <c r="N436" s="248">
        <v>0</v>
      </c>
      <c r="O436" s="248">
        <v>0</v>
      </c>
      <c r="P436" s="248">
        <v>0</v>
      </c>
      <c r="Q436" s="248">
        <v>0</v>
      </c>
      <c r="R436" s="248">
        <v>0</v>
      </c>
      <c r="S436" s="248">
        <v>0</v>
      </c>
      <c r="T436" s="248">
        <v>0</v>
      </c>
      <c r="U436" s="248">
        <v>0</v>
      </c>
      <c r="V436" s="248">
        <v>0</v>
      </c>
      <c r="W436" s="248">
        <v>0</v>
      </c>
      <c r="X436" s="248">
        <v>0</v>
      </c>
      <c r="Y436" s="248">
        <v>0</v>
      </c>
      <c r="Z436" s="248">
        <v>0</v>
      </c>
      <c r="AA436" s="248">
        <v>0</v>
      </c>
      <c r="AB436" s="248">
        <v>0</v>
      </c>
    </row>
    <row r="437" spans="2:31" hidden="1" outlineLevel="1">
      <c r="B437" s="556">
        <f t="shared" si="48"/>
        <v>30</v>
      </c>
      <c r="C437" s="248">
        <f t="shared" si="48"/>
        <v>0</v>
      </c>
      <c r="D437" s="248"/>
      <c r="E437" s="248">
        <f t="array" ref="E437:AB437">IF(E$375:AB$375&lt;$I373,0,D406:AB406)</f>
        <v>1</v>
      </c>
      <c r="F437" s="248">
        <v>0</v>
      </c>
      <c r="G437" s="248">
        <v>0</v>
      </c>
      <c r="H437" s="248">
        <v>0</v>
      </c>
      <c r="I437" s="249">
        <v>0</v>
      </c>
      <c r="J437" s="249">
        <v>0</v>
      </c>
      <c r="K437" s="249">
        <v>0</v>
      </c>
      <c r="L437" s="249">
        <v>0</v>
      </c>
      <c r="M437" s="249">
        <v>0</v>
      </c>
      <c r="N437" s="248">
        <v>0</v>
      </c>
      <c r="O437" s="248">
        <v>0</v>
      </c>
      <c r="P437" s="248">
        <v>0</v>
      </c>
      <c r="Q437" s="248">
        <v>0</v>
      </c>
      <c r="R437" s="248">
        <v>0</v>
      </c>
      <c r="S437" s="248">
        <v>0</v>
      </c>
      <c r="T437" s="248">
        <v>0</v>
      </c>
      <c r="U437" s="248">
        <v>0</v>
      </c>
      <c r="V437" s="248">
        <v>0</v>
      </c>
      <c r="W437" s="248">
        <v>0</v>
      </c>
      <c r="X437" s="248">
        <v>0</v>
      </c>
      <c r="Y437" s="248">
        <v>0</v>
      </c>
      <c r="Z437" s="248">
        <v>0</v>
      </c>
      <c r="AA437" s="248">
        <v>0</v>
      </c>
      <c r="AB437" s="248">
        <v>0</v>
      </c>
    </row>
    <row r="438" spans="2:31" hidden="1" outlineLevel="1">
      <c r="B438" s="556"/>
      <c r="C438" s="21" t="s">
        <v>284</v>
      </c>
    </row>
    <row r="439" spans="2:31" hidden="1" outlineLevel="1">
      <c r="B439" s="556">
        <f t="shared" ref="B439:C454" si="49">B408</f>
        <v>1</v>
      </c>
      <c r="C439" s="248" t="str">
        <f>C408</f>
        <v>Studio</v>
      </c>
      <c r="D439" s="248">
        <f>E344</f>
        <v>0</v>
      </c>
      <c r="E439" s="248">
        <f t="shared" ref="E439:AB449" si="50">D439+E470</f>
        <v>0</v>
      </c>
      <c r="F439" s="248">
        <f t="shared" si="50"/>
        <v>0</v>
      </c>
      <c r="G439" s="248">
        <f t="shared" si="50"/>
        <v>0</v>
      </c>
      <c r="H439" s="248">
        <f t="shared" si="50"/>
        <v>0</v>
      </c>
      <c r="I439" s="248">
        <f t="shared" si="50"/>
        <v>0</v>
      </c>
      <c r="J439" s="248">
        <f t="shared" si="50"/>
        <v>0</v>
      </c>
      <c r="K439" s="248">
        <f t="shared" si="50"/>
        <v>0</v>
      </c>
      <c r="L439" s="248">
        <f t="shared" si="50"/>
        <v>0</v>
      </c>
      <c r="M439" s="248">
        <f t="shared" si="50"/>
        <v>0</v>
      </c>
      <c r="N439" s="248">
        <f t="shared" si="50"/>
        <v>0</v>
      </c>
      <c r="O439" s="248">
        <f t="shared" si="50"/>
        <v>0</v>
      </c>
      <c r="P439" s="248">
        <f t="shared" si="50"/>
        <v>0</v>
      </c>
      <c r="Q439" s="248">
        <f t="shared" si="50"/>
        <v>0</v>
      </c>
      <c r="R439" s="248">
        <f t="shared" si="50"/>
        <v>0</v>
      </c>
      <c r="S439" s="248">
        <f t="shared" si="50"/>
        <v>0</v>
      </c>
      <c r="T439" s="248">
        <f t="shared" si="50"/>
        <v>0</v>
      </c>
      <c r="U439" s="248">
        <f t="shared" si="50"/>
        <v>0</v>
      </c>
      <c r="V439" s="248">
        <f t="shared" si="50"/>
        <v>0</v>
      </c>
      <c r="W439" s="248">
        <f t="shared" si="50"/>
        <v>0</v>
      </c>
      <c r="X439" s="248">
        <f t="shared" si="50"/>
        <v>0</v>
      </c>
      <c r="Y439" s="248">
        <f t="shared" si="50"/>
        <v>0</v>
      </c>
      <c r="Z439" s="248">
        <f t="shared" si="50"/>
        <v>0</v>
      </c>
      <c r="AA439" s="248">
        <f t="shared" si="50"/>
        <v>0</v>
      </c>
      <c r="AB439" s="248">
        <f t="shared" si="50"/>
        <v>0</v>
      </c>
    </row>
    <row r="440" spans="2:31" hidden="1" outlineLevel="1">
      <c r="B440" s="556">
        <f t="shared" si="49"/>
        <v>2</v>
      </c>
      <c r="C440" s="248" t="str">
        <f>C409</f>
        <v xml:space="preserve">1 Bed / 1 Bath </v>
      </c>
      <c r="D440" s="248">
        <f>E345</f>
        <v>0</v>
      </c>
      <c r="E440" s="248">
        <f t="shared" si="50"/>
        <v>0</v>
      </c>
      <c r="F440" s="248">
        <f t="shared" si="50"/>
        <v>0</v>
      </c>
      <c r="G440" s="248">
        <f t="shared" si="50"/>
        <v>0</v>
      </c>
      <c r="H440" s="248">
        <f t="shared" si="50"/>
        <v>0</v>
      </c>
      <c r="I440" s="248">
        <f t="shared" si="50"/>
        <v>0</v>
      </c>
      <c r="J440" s="248">
        <f t="shared" si="50"/>
        <v>0</v>
      </c>
      <c r="K440" s="248">
        <f t="shared" si="50"/>
        <v>0</v>
      </c>
      <c r="L440" s="248">
        <f t="shared" si="50"/>
        <v>0</v>
      </c>
      <c r="M440" s="248">
        <f t="shared" si="50"/>
        <v>0</v>
      </c>
      <c r="N440" s="248">
        <f t="shared" si="50"/>
        <v>0</v>
      </c>
      <c r="O440" s="248">
        <f t="shared" si="50"/>
        <v>0</v>
      </c>
      <c r="P440" s="248">
        <f t="shared" si="50"/>
        <v>0</v>
      </c>
      <c r="Q440" s="248">
        <f t="shared" si="50"/>
        <v>0</v>
      </c>
      <c r="R440" s="248">
        <f t="shared" si="50"/>
        <v>0</v>
      </c>
      <c r="S440" s="248">
        <f t="shared" si="50"/>
        <v>0</v>
      </c>
      <c r="T440" s="248">
        <f t="shared" si="50"/>
        <v>0</v>
      </c>
      <c r="U440" s="248">
        <f t="shared" si="50"/>
        <v>0</v>
      </c>
      <c r="V440" s="248">
        <f t="shared" si="50"/>
        <v>0</v>
      </c>
      <c r="W440" s="248">
        <f t="shared" si="50"/>
        <v>0</v>
      </c>
      <c r="X440" s="248">
        <f t="shared" si="50"/>
        <v>0</v>
      </c>
      <c r="Y440" s="248">
        <f t="shared" si="50"/>
        <v>0</v>
      </c>
      <c r="Z440" s="248">
        <f t="shared" si="50"/>
        <v>0</v>
      </c>
      <c r="AA440" s="248">
        <f t="shared" si="50"/>
        <v>0</v>
      </c>
      <c r="AB440" s="248">
        <f t="shared" si="50"/>
        <v>0</v>
      </c>
      <c r="AE440" s="4" t="s">
        <v>389</v>
      </c>
    </row>
    <row r="441" spans="2:31" hidden="1" outlineLevel="1">
      <c r="B441" s="556">
        <f t="shared" si="49"/>
        <v>3</v>
      </c>
      <c r="C441" s="248" t="str">
        <f>C410</f>
        <v xml:space="preserve">1 Bed / 1 Bath </v>
      </c>
      <c r="D441" s="248">
        <f>E346</f>
        <v>0</v>
      </c>
      <c r="E441" s="248">
        <f t="shared" si="50"/>
        <v>0</v>
      </c>
      <c r="F441" s="248">
        <f t="shared" si="50"/>
        <v>0</v>
      </c>
      <c r="G441" s="248">
        <f t="shared" si="50"/>
        <v>0</v>
      </c>
      <c r="H441" s="248">
        <f t="shared" si="50"/>
        <v>0</v>
      </c>
      <c r="I441" s="248">
        <f t="shared" si="50"/>
        <v>0</v>
      </c>
      <c r="J441" s="248">
        <f t="shared" si="50"/>
        <v>0</v>
      </c>
      <c r="K441" s="248">
        <f t="shared" si="50"/>
        <v>0</v>
      </c>
      <c r="L441" s="248">
        <f t="shared" si="50"/>
        <v>0</v>
      </c>
      <c r="M441" s="248">
        <f t="shared" si="50"/>
        <v>0</v>
      </c>
      <c r="N441" s="248">
        <f t="shared" si="50"/>
        <v>0</v>
      </c>
      <c r="O441" s="248">
        <f t="shared" si="50"/>
        <v>0</v>
      </c>
      <c r="P441" s="248">
        <f t="shared" si="50"/>
        <v>0</v>
      </c>
      <c r="Q441" s="248">
        <f t="shared" si="50"/>
        <v>0</v>
      </c>
      <c r="R441" s="248">
        <f t="shared" si="50"/>
        <v>0</v>
      </c>
      <c r="S441" s="248">
        <f t="shared" si="50"/>
        <v>0</v>
      </c>
      <c r="T441" s="248">
        <f t="shared" si="50"/>
        <v>0</v>
      </c>
      <c r="U441" s="248">
        <f t="shared" si="50"/>
        <v>0</v>
      </c>
      <c r="V441" s="248">
        <f t="shared" si="50"/>
        <v>0</v>
      </c>
      <c r="W441" s="248">
        <f t="shared" si="50"/>
        <v>0</v>
      </c>
      <c r="X441" s="248">
        <f t="shared" si="50"/>
        <v>0</v>
      </c>
      <c r="Y441" s="248">
        <f t="shared" si="50"/>
        <v>0</v>
      </c>
      <c r="Z441" s="248">
        <f t="shared" si="50"/>
        <v>0</v>
      </c>
      <c r="AA441" s="248">
        <f t="shared" si="50"/>
        <v>0</v>
      </c>
      <c r="AB441" s="248">
        <f t="shared" si="50"/>
        <v>0</v>
      </c>
    </row>
    <row r="442" spans="2:31" hidden="1" outlineLevel="1">
      <c r="B442" s="556">
        <f t="shared" si="49"/>
        <v>4</v>
      </c>
      <c r="C442" s="248" t="str">
        <f>C411</f>
        <v xml:space="preserve">1 Bed / 1 Bath </v>
      </c>
      <c r="D442" s="248">
        <f>E347</f>
        <v>1</v>
      </c>
      <c r="E442" s="248">
        <f t="shared" si="50"/>
        <v>1</v>
      </c>
      <c r="F442" s="248">
        <f t="shared" si="50"/>
        <v>1</v>
      </c>
      <c r="G442" s="248">
        <f t="shared" si="50"/>
        <v>2</v>
      </c>
      <c r="H442" s="248">
        <f t="shared" si="50"/>
        <v>3</v>
      </c>
      <c r="I442" s="248">
        <f t="shared" si="50"/>
        <v>4</v>
      </c>
      <c r="J442" s="248">
        <f t="shared" si="50"/>
        <v>5</v>
      </c>
      <c r="K442" s="248">
        <f t="shared" si="50"/>
        <v>6</v>
      </c>
      <c r="L442" s="248">
        <f t="shared" si="50"/>
        <v>7</v>
      </c>
      <c r="M442" s="248">
        <f t="shared" si="50"/>
        <v>8</v>
      </c>
      <c r="N442" s="248">
        <f t="shared" si="50"/>
        <v>9</v>
      </c>
      <c r="O442" s="248">
        <f t="shared" si="50"/>
        <v>9</v>
      </c>
      <c r="P442" s="248">
        <f t="shared" si="50"/>
        <v>9</v>
      </c>
      <c r="Q442" s="248">
        <f t="shared" si="50"/>
        <v>9</v>
      </c>
      <c r="R442" s="248">
        <f t="shared" si="50"/>
        <v>9</v>
      </c>
      <c r="S442" s="248">
        <f t="shared" si="50"/>
        <v>9</v>
      </c>
      <c r="T442" s="248">
        <f t="shared" si="50"/>
        <v>9</v>
      </c>
      <c r="U442" s="248">
        <f t="shared" si="50"/>
        <v>9</v>
      </c>
      <c r="V442" s="248">
        <f t="shared" si="50"/>
        <v>9</v>
      </c>
      <c r="W442" s="248">
        <f t="shared" si="50"/>
        <v>9</v>
      </c>
      <c r="X442" s="248">
        <f t="shared" si="50"/>
        <v>9</v>
      </c>
      <c r="Y442" s="248">
        <f t="shared" si="50"/>
        <v>9</v>
      </c>
      <c r="Z442" s="248">
        <f t="shared" si="50"/>
        <v>9</v>
      </c>
      <c r="AA442" s="248">
        <f t="shared" si="50"/>
        <v>9</v>
      </c>
      <c r="AB442" s="248">
        <f t="shared" si="50"/>
        <v>9</v>
      </c>
    </row>
    <row r="443" spans="2:31" hidden="1" outlineLevel="1">
      <c r="B443" s="556">
        <f t="shared" si="49"/>
        <v>5</v>
      </c>
      <c r="C443" s="248" t="str">
        <f t="shared" si="49"/>
        <v xml:space="preserve">2 Bed / 1 Bath </v>
      </c>
      <c r="D443" s="248">
        <f t="shared" ref="D443:D468" si="51">E348</f>
        <v>0</v>
      </c>
      <c r="E443" s="248">
        <f t="shared" si="50"/>
        <v>0</v>
      </c>
      <c r="F443" s="248">
        <f t="shared" si="50"/>
        <v>0</v>
      </c>
      <c r="G443" s="248">
        <f t="shared" si="50"/>
        <v>0</v>
      </c>
      <c r="H443" s="248">
        <f t="shared" si="50"/>
        <v>0</v>
      </c>
      <c r="I443" s="248">
        <f t="shared" si="50"/>
        <v>0</v>
      </c>
      <c r="J443" s="248">
        <f t="shared" si="50"/>
        <v>0</v>
      </c>
      <c r="K443" s="248">
        <f t="shared" si="50"/>
        <v>0</v>
      </c>
      <c r="L443" s="248">
        <f t="shared" si="50"/>
        <v>0</v>
      </c>
      <c r="M443" s="248">
        <f t="shared" si="50"/>
        <v>0</v>
      </c>
      <c r="N443" s="248">
        <f t="shared" si="50"/>
        <v>0</v>
      </c>
      <c r="O443" s="248">
        <f t="shared" si="50"/>
        <v>0</v>
      </c>
      <c r="P443" s="248">
        <f t="shared" si="50"/>
        <v>0</v>
      </c>
      <c r="Q443" s="248">
        <f t="shared" si="50"/>
        <v>0</v>
      </c>
      <c r="R443" s="248">
        <f t="shared" si="50"/>
        <v>0</v>
      </c>
      <c r="S443" s="248">
        <f t="shared" si="50"/>
        <v>0</v>
      </c>
      <c r="T443" s="248">
        <f t="shared" si="50"/>
        <v>0</v>
      </c>
      <c r="U443" s="248">
        <f t="shared" si="50"/>
        <v>0</v>
      </c>
      <c r="V443" s="248">
        <f t="shared" si="50"/>
        <v>0</v>
      </c>
      <c r="W443" s="248">
        <f t="shared" si="50"/>
        <v>0</v>
      </c>
      <c r="X443" s="248">
        <f t="shared" si="50"/>
        <v>0</v>
      </c>
      <c r="Y443" s="248">
        <f t="shared" si="50"/>
        <v>0</v>
      </c>
      <c r="Z443" s="248">
        <f t="shared" si="50"/>
        <v>0</v>
      </c>
      <c r="AA443" s="248">
        <f t="shared" si="50"/>
        <v>0</v>
      </c>
      <c r="AB443" s="248">
        <f t="shared" si="50"/>
        <v>0</v>
      </c>
    </row>
    <row r="444" spans="2:31" hidden="1" outlineLevel="1">
      <c r="B444" s="556">
        <f t="shared" si="49"/>
        <v>6</v>
      </c>
      <c r="C444" s="248" t="str">
        <f t="shared" si="49"/>
        <v xml:space="preserve">2 Bed / 1 Bath </v>
      </c>
      <c r="D444" s="248">
        <f t="shared" si="51"/>
        <v>0</v>
      </c>
      <c r="E444" s="248">
        <f t="shared" si="50"/>
        <v>0</v>
      </c>
      <c r="F444" s="248">
        <f t="shared" si="50"/>
        <v>0</v>
      </c>
      <c r="G444" s="248">
        <f t="shared" si="50"/>
        <v>0</v>
      </c>
      <c r="H444" s="248">
        <f t="shared" si="50"/>
        <v>0</v>
      </c>
      <c r="I444" s="248">
        <f t="shared" si="50"/>
        <v>0</v>
      </c>
      <c r="J444" s="248">
        <f t="shared" si="50"/>
        <v>0</v>
      </c>
      <c r="K444" s="248">
        <f t="shared" si="50"/>
        <v>0</v>
      </c>
      <c r="L444" s="248">
        <f t="shared" si="50"/>
        <v>0</v>
      </c>
      <c r="M444" s="248">
        <f t="shared" si="50"/>
        <v>0</v>
      </c>
      <c r="N444" s="248">
        <f t="shared" si="50"/>
        <v>0</v>
      </c>
      <c r="O444" s="248">
        <f t="shared" si="50"/>
        <v>0</v>
      </c>
      <c r="P444" s="248">
        <f t="shared" si="50"/>
        <v>0</v>
      </c>
      <c r="Q444" s="248">
        <f t="shared" si="50"/>
        <v>0</v>
      </c>
      <c r="R444" s="248">
        <f t="shared" si="50"/>
        <v>0</v>
      </c>
      <c r="S444" s="248">
        <f t="shared" si="50"/>
        <v>0</v>
      </c>
      <c r="T444" s="248">
        <f t="shared" si="50"/>
        <v>0</v>
      </c>
      <c r="U444" s="248">
        <f t="shared" si="50"/>
        <v>0</v>
      </c>
      <c r="V444" s="248">
        <f t="shared" si="50"/>
        <v>0</v>
      </c>
      <c r="W444" s="248">
        <f t="shared" si="50"/>
        <v>0</v>
      </c>
      <c r="X444" s="248">
        <f t="shared" si="50"/>
        <v>0</v>
      </c>
      <c r="Y444" s="248">
        <f t="shared" si="50"/>
        <v>0</v>
      </c>
      <c r="Z444" s="248">
        <f t="shared" si="50"/>
        <v>0</v>
      </c>
      <c r="AA444" s="248">
        <f t="shared" si="50"/>
        <v>0</v>
      </c>
      <c r="AB444" s="248">
        <f t="shared" si="50"/>
        <v>0</v>
      </c>
    </row>
    <row r="445" spans="2:31" hidden="1" outlineLevel="1">
      <c r="B445" s="556">
        <f t="shared" si="49"/>
        <v>7</v>
      </c>
      <c r="C445" s="248" t="str">
        <f t="shared" si="49"/>
        <v xml:space="preserve">2 Bed / 1 Bath </v>
      </c>
      <c r="D445" s="248">
        <f t="shared" si="51"/>
        <v>0</v>
      </c>
      <c r="E445" s="248">
        <f t="shared" si="50"/>
        <v>0</v>
      </c>
      <c r="F445" s="248">
        <f t="shared" si="50"/>
        <v>0</v>
      </c>
      <c r="G445" s="248">
        <f t="shared" si="50"/>
        <v>0</v>
      </c>
      <c r="H445" s="248">
        <f t="shared" si="50"/>
        <v>0</v>
      </c>
      <c r="I445" s="248">
        <f t="shared" si="50"/>
        <v>0</v>
      </c>
      <c r="J445" s="248">
        <f t="shared" si="50"/>
        <v>0</v>
      </c>
      <c r="K445" s="248">
        <f t="shared" si="50"/>
        <v>0</v>
      </c>
      <c r="L445" s="248">
        <f t="shared" si="50"/>
        <v>0</v>
      </c>
      <c r="M445" s="248">
        <f t="shared" si="50"/>
        <v>0</v>
      </c>
      <c r="N445" s="248">
        <f t="shared" si="50"/>
        <v>0</v>
      </c>
      <c r="O445" s="248">
        <f t="shared" si="50"/>
        <v>0</v>
      </c>
      <c r="P445" s="248">
        <f t="shared" si="50"/>
        <v>0</v>
      </c>
      <c r="Q445" s="248">
        <f t="shared" si="50"/>
        <v>0</v>
      </c>
      <c r="R445" s="248">
        <f t="shared" si="50"/>
        <v>0</v>
      </c>
      <c r="S445" s="248">
        <f t="shared" si="50"/>
        <v>0</v>
      </c>
      <c r="T445" s="248">
        <f t="shared" si="50"/>
        <v>0</v>
      </c>
      <c r="U445" s="248">
        <f t="shared" si="50"/>
        <v>0</v>
      </c>
      <c r="V445" s="248">
        <f t="shared" si="50"/>
        <v>0</v>
      </c>
      <c r="W445" s="248">
        <f t="shared" si="50"/>
        <v>0</v>
      </c>
      <c r="X445" s="248">
        <f t="shared" si="50"/>
        <v>0</v>
      </c>
      <c r="Y445" s="248">
        <f t="shared" si="50"/>
        <v>0</v>
      </c>
      <c r="Z445" s="248">
        <f t="shared" si="50"/>
        <v>0</v>
      </c>
      <c r="AA445" s="248">
        <f t="shared" si="50"/>
        <v>0</v>
      </c>
      <c r="AB445" s="248">
        <f t="shared" si="50"/>
        <v>0</v>
      </c>
    </row>
    <row r="446" spans="2:31" hidden="1" outlineLevel="1">
      <c r="B446" s="556">
        <f t="shared" si="49"/>
        <v>8</v>
      </c>
      <c r="C446" s="248" t="str">
        <f t="shared" si="49"/>
        <v xml:space="preserve">2 Bed / 2 Bath </v>
      </c>
      <c r="D446" s="248">
        <f t="shared" si="51"/>
        <v>1</v>
      </c>
      <c r="E446" s="248">
        <f t="shared" si="50"/>
        <v>1</v>
      </c>
      <c r="F446" s="248">
        <f t="shared" si="50"/>
        <v>3</v>
      </c>
      <c r="G446" s="248">
        <f t="shared" si="50"/>
        <v>5</v>
      </c>
      <c r="H446" s="248">
        <f t="shared" si="50"/>
        <v>7</v>
      </c>
      <c r="I446" s="248">
        <f t="shared" si="50"/>
        <v>7</v>
      </c>
      <c r="J446" s="248">
        <f t="shared" si="50"/>
        <v>7</v>
      </c>
      <c r="K446" s="248">
        <f t="shared" si="50"/>
        <v>7</v>
      </c>
      <c r="L446" s="248">
        <f t="shared" si="50"/>
        <v>7</v>
      </c>
      <c r="M446" s="248">
        <f t="shared" si="50"/>
        <v>7</v>
      </c>
      <c r="N446" s="248">
        <f t="shared" si="50"/>
        <v>7</v>
      </c>
      <c r="O446" s="248">
        <f t="shared" si="50"/>
        <v>7</v>
      </c>
      <c r="P446" s="248">
        <f t="shared" si="50"/>
        <v>7</v>
      </c>
      <c r="Q446" s="248">
        <f t="shared" si="50"/>
        <v>7</v>
      </c>
      <c r="R446" s="248">
        <f t="shared" si="50"/>
        <v>7</v>
      </c>
      <c r="S446" s="248">
        <f t="shared" si="50"/>
        <v>7</v>
      </c>
      <c r="T446" s="248">
        <f t="shared" si="50"/>
        <v>7</v>
      </c>
      <c r="U446" s="248">
        <f t="shared" si="50"/>
        <v>7</v>
      </c>
      <c r="V446" s="248">
        <f t="shared" si="50"/>
        <v>7</v>
      </c>
      <c r="W446" s="248">
        <f t="shared" si="50"/>
        <v>7</v>
      </c>
      <c r="X446" s="248">
        <f t="shared" si="50"/>
        <v>7</v>
      </c>
      <c r="Y446" s="248">
        <f t="shared" si="50"/>
        <v>7</v>
      </c>
      <c r="Z446" s="248">
        <f t="shared" si="50"/>
        <v>7</v>
      </c>
      <c r="AA446" s="248">
        <f t="shared" si="50"/>
        <v>7</v>
      </c>
      <c r="AB446" s="248">
        <f t="shared" si="50"/>
        <v>7</v>
      </c>
    </row>
    <row r="447" spans="2:31" hidden="1" outlineLevel="1">
      <c r="B447" s="556">
        <f t="shared" si="49"/>
        <v>9</v>
      </c>
      <c r="C447" s="248" t="str">
        <f t="shared" si="49"/>
        <v>2 Bed / 1 Bath + Den</v>
      </c>
      <c r="D447" s="248">
        <f t="shared" si="51"/>
        <v>0</v>
      </c>
      <c r="E447" s="248">
        <f t="shared" si="50"/>
        <v>0</v>
      </c>
      <c r="F447" s="248">
        <f t="shared" si="50"/>
        <v>0</v>
      </c>
      <c r="G447" s="248">
        <f t="shared" si="50"/>
        <v>0</v>
      </c>
      <c r="H447" s="248">
        <f t="shared" si="50"/>
        <v>0</v>
      </c>
      <c r="I447" s="248">
        <f t="shared" si="50"/>
        <v>0</v>
      </c>
      <c r="J447" s="248">
        <f t="shared" si="50"/>
        <v>0</v>
      </c>
      <c r="K447" s="248">
        <f t="shared" si="50"/>
        <v>0</v>
      </c>
      <c r="L447" s="248">
        <f t="shared" si="50"/>
        <v>0</v>
      </c>
      <c r="M447" s="248">
        <f t="shared" si="50"/>
        <v>0</v>
      </c>
      <c r="N447" s="248">
        <f t="shared" si="50"/>
        <v>0</v>
      </c>
      <c r="O447" s="248">
        <f t="shared" si="50"/>
        <v>0</v>
      </c>
      <c r="P447" s="248">
        <f t="shared" si="50"/>
        <v>0</v>
      </c>
      <c r="Q447" s="248">
        <f t="shared" si="50"/>
        <v>0</v>
      </c>
      <c r="R447" s="248">
        <f t="shared" si="50"/>
        <v>0</v>
      </c>
      <c r="S447" s="248">
        <f t="shared" si="50"/>
        <v>0</v>
      </c>
      <c r="T447" s="248">
        <f t="shared" si="50"/>
        <v>0</v>
      </c>
      <c r="U447" s="248">
        <f t="shared" si="50"/>
        <v>0</v>
      </c>
      <c r="V447" s="248">
        <f t="shared" si="50"/>
        <v>0</v>
      </c>
      <c r="W447" s="248">
        <f t="shared" si="50"/>
        <v>0</v>
      </c>
      <c r="X447" s="248">
        <f t="shared" si="50"/>
        <v>0</v>
      </c>
      <c r="Y447" s="248">
        <f t="shared" si="50"/>
        <v>0</v>
      </c>
      <c r="Z447" s="248">
        <f t="shared" si="50"/>
        <v>0</v>
      </c>
      <c r="AA447" s="248">
        <f t="shared" si="50"/>
        <v>0</v>
      </c>
      <c r="AB447" s="248">
        <f t="shared" si="50"/>
        <v>0</v>
      </c>
    </row>
    <row r="448" spans="2:31" hidden="1" outlineLevel="1">
      <c r="B448" s="556">
        <f t="shared" si="49"/>
        <v>10</v>
      </c>
      <c r="C448" s="248" t="str">
        <f t="shared" si="49"/>
        <v xml:space="preserve">2 Bed / 2 Bath </v>
      </c>
      <c r="D448" s="248">
        <f t="shared" si="51"/>
        <v>0</v>
      </c>
      <c r="E448" s="248">
        <f t="shared" si="50"/>
        <v>0</v>
      </c>
      <c r="F448" s="248">
        <f t="shared" si="50"/>
        <v>0</v>
      </c>
      <c r="G448" s="248">
        <f t="shared" si="50"/>
        <v>0</v>
      </c>
      <c r="H448" s="248">
        <f t="shared" si="50"/>
        <v>0</v>
      </c>
      <c r="I448" s="248">
        <f t="shared" si="50"/>
        <v>0</v>
      </c>
      <c r="J448" s="248">
        <f t="shared" si="50"/>
        <v>0</v>
      </c>
      <c r="K448" s="248">
        <f t="shared" si="50"/>
        <v>0</v>
      </c>
      <c r="L448" s="248">
        <f t="shared" si="50"/>
        <v>0</v>
      </c>
      <c r="M448" s="248">
        <f t="shared" si="50"/>
        <v>0</v>
      </c>
      <c r="N448" s="248">
        <f t="shared" si="50"/>
        <v>0</v>
      </c>
      <c r="O448" s="248">
        <f t="shared" si="50"/>
        <v>0</v>
      </c>
      <c r="P448" s="248">
        <f t="shared" si="50"/>
        <v>0</v>
      </c>
      <c r="Q448" s="248">
        <f t="shared" si="50"/>
        <v>0</v>
      </c>
      <c r="R448" s="248">
        <f t="shared" si="50"/>
        <v>0</v>
      </c>
      <c r="S448" s="248">
        <f t="shared" si="50"/>
        <v>0</v>
      </c>
      <c r="T448" s="248">
        <f t="shared" si="50"/>
        <v>0</v>
      </c>
      <c r="U448" s="248">
        <f t="shared" si="50"/>
        <v>0</v>
      </c>
      <c r="V448" s="248">
        <f t="shared" si="50"/>
        <v>0</v>
      </c>
      <c r="W448" s="248">
        <f t="shared" si="50"/>
        <v>0</v>
      </c>
      <c r="X448" s="248">
        <f t="shared" si="50"/>
        <v>0</v>
      </c>
      <c r="Y448" s="248">
        <f t="shared" si="50"/>
        <v>0</v>
      </c>
      <c r="Z448" s="248">
        <f t="shared" si="50"/>
        <v>0</v>
      </c>
      <c r="AA448" s="248">
        <f t="shared" si="50"/>
        <v>0</v>
      </c>
      <c r="AB448" s="248">
        <f t="shared" si="50"/>
        <v>0</v>
      </c>
    </row>
    <row r="449" spans="2:28" hidden="1" outlineLevel="1">
      <c r="B449" s="556">
        <f t="shared" si="49"/>
        <v>11</v>
      </c>
      <c r="C449" s="248" t="str">
        <f t="shared" si="49"/>
        <v xml:space="preserve">2 Bed / 1.5 Bath </v>
      </c>
      <c r="D449" s="248">
        <f t="shared" si="51"/>
        <v>0</v>
      </c>
      <c r="E449" s="248">
        <f t="shared" si="50"/>
        <v>0</v>
      </c>
      <c r="F449" s="248">
        <f t="shared" si="50"/>
        <v>0</v>
      </c>
      <c r="G449" s="248">
        <f t="shared" si="50"/>
        <v>0</v>
      </c>
      <c r="H449" s="248">
        <f t="shared" si="50"/>
        <v>0</v>
      </c>
      <c r="I449" s="248">
        <f t="shared" si="50"/>
        <v>0</v>
      </c>
      <c r="J449" s="248">
        <f t="shared" si="50"/>
        <v>0</v>
      </c>
      <c r="K449" s="248">
        <f t="shared" si="50"/>
        <v>0</v>
      </c>
      <c r="L449" s="248">
        <f t="shared" si="50"/>
        <v>0</v>
      </c>
      <c r="M449" s="248">
        <f t="shared" si="50"/>
        <v>0</v>
      </c>
      <c r="N449" s="248">
        <f t="shared" si="50"/>
        <v>0</v>
      </c>
      <c r="O449" s="248">
        <f t="shared" si="50"/>
        <v>0</v>
      </c>
      <c r="P449" s="248">
        <f t="shared" si="50"/>
        <v>0</v>
      </c>
      <c r="Q449" s="248">
        <f t="shared" si="50"/>
        <v>0</v>
      </c>
      <c r="R449" s="248">
        <f t="shared" si="50"/>
        <v>0</v>
      </c>
      <c r="S449" s="248">
        <f t="shared" si="50"/>
        <v>0</v>
      </c>
      <c r="T449" s="248">
        <f t="shared" ref="T449:AB464" si="52">S449+T480</f>
        <v>0</v>
      </c>
      <c r="U449" s="248">
        <f t="shared" si="52"/>
        <v>0</v>
      </c>
      <c r="V449" s="248">
        <f t="shared" si="52"/>
        <v>0</v>
      </c>
      <c r="W449" s="248">
        <f t="shared" si="52"/>
        <v>0</v>
      </c>
      <c r="X449" s="248">
        <f t="shared" si="52"/>
        <v>0</v>
      </c>
      <c r="Y449" s="248">
        <f t="shared" si="52"/>
        <v>0</v>
      </c>
      <c r="Z449" s="248">
        <f t="shared" si="52"/>
        <v>0</v>
      </c>
      <c r="AA449" s="248">
        <f t="shared" si="52"/>
        <v>0</v>
      </c>
      <c r="AB449" s="248">
        <f t="shared" si="52"/>
        <v>0</v>
      </c>
    </row>
    <row r="450" spans="2:28" hidden="1" outlineLevel="1">
      <c r="B450" s="556">
        <f t="shared" si="49"/>
        <v>12</v>
      </c>
      <c r="C450" s="248" t="str">
        <f t="shared" si="49"/>
        <v xml:space="preserve">3 Bed / 2 Bath </v>
      </c>
      <c r="D450" s="248">
        <f t="shared" si="51"/>
        <v>0</v>
      </c>
      <c r="E450" s="248">
        <f t="shared" ref="E450:T465" si="53">D450+E481</f>
        <v>0</v>
      </c>
      <c r="F450" s="248">
        <f t="shared" si="53"/>
        <v>0</v>
      </c>
      <c r="G450" s="248">
        <f t="shared" si="53"/>
        <v>0</v>
      </c>
      <c r="H450" s="248">
        <f t="shared" si="53"/>
        <v>0</v>
      </c>
      <c r="I450" s="248">
        <f t="shared" si="53"/>
        <v>0</v>
      </c>
      <c r="J450" s="248">
        <f t="shared" si="53"/>
        <v>0</v>
      </c>
      <c r="K450" s="248">
        <f t="shared" si="53"/>
        <v>0</v>
      </c>
      <c r="L450" s="248">
        <f t="shared" si="53"/>
        <v>0</v>
      </c>
      <c r="M450" s="248">
        <f t="shared" si="53"/>
        <v>0</v>
      </c>
      <c r="N450" s="248">
        <f t="shared" si="53"/>
        <v>0</v>
      </c>
      <c r="O450" s="248">
        <f t="shared" si="53"/>
        <v>0</v>
      </c>
      <c r="P450" s="248">
        <f t="shared" si="53"/>
        <v>0</v>
      </c>
      <c r="Q450" s="248">
        <f t="shared" si="53"/>
        <v>0</v>
      </c>
      <c r="R450" s="248">
        <f t="shared" si="53"/>
        <v>0</v>
      </c>
      <c r="S450" s="248">
        <f t="shared" si="53"/>
        <v>0</v>
      </c>
      <c r="T450" s="248">
        <f t="shared" si="52"/>
        <v>0</v>
      </c>
      <c r="U450" s="248">
        <f t="shared" si="52"/>
        <v>0</v>
      </c>
      <c r="V450" s="248">
        <f t="shared" si="52"/>
        <v>0</v>
      </c>
      <c r="W450" s="248">
        <f t="shared" si="52"/>
        <v>0</v>
      </c>
      <c r="X450" s="248">
        <f t="shared" si="52"/>
        <v>0</v>
      </c>
      <c r="Y450" s="248">
        <f t="shared" si="52"/>
        <v>0</v>
      </c>
      <c r="Z450" s="248">
        <f t="shared" si="52"/>
        <v>0</v>
      </c>
      <c r="AA450" s="248">
        <f t="shared" si="52"/>
        <v>0</v>
      </c>
      <c r="AB450" s="248">
        <f t="shared" si="52"/>
        <v>0</v>
      </c>
    </row>
    <row r="451" spans="2:28" hidden="1" outlineLevel="1">
      <c r="B451" s="556">
        <f t="shared" si="49"/>
        <v>13</v>
      </c>
      <c r="C451" s="248" t="str">
        <f t="shared" si="49"/>
        <v>3 Bed / 2 Bath House</v>
      </c>
      <c r="D451" s="248">
        <f t="shared" si="51"/>
        <v>0</v>
      </c>
      <c r="E451" s="248">
        <f t="shared" si="53"/>
        <v>0</v>
      </c>
      <c r="F451" s="248">
        <f t="shared" si="53"/>
        <v>0</v>
      </c>
      <c r="G451" s="248">
        <f t="shared" si="53"/>
        <v>0</v>
      </c>
      <c r="H451" s="248">
        <f t="shared" si="53"/>
        <v>0</v>
      </c>
      <c r="I451" s="248">
        <f t="shared" si="53"/>
        <v>0</v>
      </c>
      <c r="J451" s="248">
        <f t="shared" si="53"/>
        <v>0</v>
      </c>
      <c r="K451" s="248">
        <f t="shared" si="53"/>
        <v>0</v>
      </c>
      <c r="L451" s="248">
        <f t="shared" si="53"/>
        <v>0</v>
      </c>
      <c r="M451" s="248">
        <f t="shared" si="53"/>
        <v>0</v>
      </c>
      <c r="N451" s="248">
        <f t="shared" si="53"/>
        <v>0</v>
      </c>
      <c r="O451" s="248">
        <f t="shared" si="53"/>
        <v>0</v>
      </c>
      <c r="P451" s="248">
        <f t="shared" si="53"/>
        <v>0</v>
      </c>
      <c r="Q451" s="248">
        <f t="shared" si="53"/>
        <v>0</v>
      </c>
      <c r="R451" s="248">
        <f t="shared" si="53"/>
        <v>0</v>
      </c>
      <c r="S451" s="248">
        <f t="shared" si="53"/>
        <v>0</v>
      </c>
      <c r="T451" s="248">
        <f t="shared" si="52"/>
        <v>0</v>
      </c>
      <c r="U451" s="248">
        <f t="shared" si="52"/>
        <v>0</v>
      </c>
      <c r="V451" s="248">
        <f t="shared" si="52"/>
        <v>0</v>
      </c>
      <c r="W451" s="248">
        <f t="shared" si="52"/>
        <v>0</v>
      </c>
      <c r="X451" s="248">
        <f t="shared" si="52"/>
        <v>0</v>
      </c>
      <c r="Y451" s="248">
        <f t="shared" si="52"/>
        <v>0</v>
      </c>
      <c r="Z451" s="248">
        <f t="shared" si="52"/>
        <v>0</v>
      </c>
      <c r="AA451" s="248">
        <f t="shared" si="52"/>
        <v>0</v>
      </c>
      <c r="AB451" s="248">
        <f t="shared" si="52"/>
        <v>0</v>
      </c>
    </row>
    <row r="452" spans="2:28" hidden="1" outlineLevel="1">
      <c r="B452" s="556">
        <f t="shared" si="49"/>
        <v>14</v>
      </c>
      <c r="C452" s="248" t="str">
        <f t="shared" si="49"/>
        <v xml:space="preserve">3 Bed / 2 Bath </v>
      </c>
      <c r="D452" s="248">
        <f t="shared" si="51"/>
        <v>0</v>
      </c>
      <c r="E452" s="248">
        <f t="shared" si="53"/>
        <v>0</v>
      </c>
      <c r="F452" s="248">
        <f t="shared" si="53"/>
        <v>0</v>
      </c>
      <c r="G452" s="248">
        <f t="shared" si="53"/>
        <v>0</v>
      </c>
      <c r="H452" s="248">
        <f t="shared" si="53"/>
        <v>0</v>
      </c>
      <c r="I452" s="248">
        <f t="shared" si="53"/>
        <v>0</v>
      </c>
      <c r="J452" s="248">
        <f t="shared" si="53"/>
        <v>0</v>
      </c>
      <c r="K452" s="248">
        <f t="shared" si="53"/>
        <v>0</v>
      </c>
      <c r="L452" s="248">
        <f t="shared" si="53"/>
        <v>0</v>
      </c>
      <c r="M452" s="248">
        <f t="shared" si="53"/>
        <v>0</v>
      </c>
      <c r="N452" s="248">
        <f t="shared" si="53"/>
        <v>0</v>
      </c>
      <c r="O452" s="248">
        <f t="shared" si="53"/>
        <v>0</v>
      </c>
      <c r="P452" s="248">
        <f t="shared" si="53"/>
        <v>0</v>
      </c>
      <c r="Q452" s="248">
        <f t="shared" si="53"/>
        <v>0</v>
      </c>
      <c r="R452" s="248">
        <f t="shared" si="53"/>
        <v>0</v>
      </c>
      <c r="S452" s="248">
        <f t="shared" si="53"/>
        <v>0</v>
      </c>
      <c r="T452" s="248">
        <f t="shared" si="52"/>
        <v>0</v>
      </c>
      <c r="U452" s="248">
        <f t="shared" si="52"/>
        <v>0</v>
      </c>
      <c r="V452" s="248">
        <f t="shared" si="52"/>
        <v>0</v>
      </c>
      <c r="W452" s="248">
        <f t="shared" si="52"/>
        <v>0</v>
      </c>
      <c r="X452" s="248">
        <f t="shared" si="52"/>
        <v>0</v>
      </c>
      <c r="Y452" s="248">
        <f t="shared" si="52"/>
        <v>0</v>
      </c>
      <c r="Z452" s="248">
        <f t="shared" si="52"/>
        <v>0</v>
      </c>
      <c r="AA452" s="248">
        <f t="shared" si="52"/>
        <v>0</v>
      </c>
      <c r="AB452" s="248">
        <f t="shared" si="52"/>
        <v>0</v>
      </c>
    </row>
    <row r="453" spans="2:28" hidden="1" outlineLevel="1">
      <c r="B453" s="556">
        <f t="shared" si="49"/>
        <v>15</v>
      </c>
      <c r="C453" s="248" t="str">
        <f t="shared" si="49"/>
        <v xml:space="preserve">1 Bed / 1 Bath </v>
      </c>
      <c r="D453" s="248">
        <f t="shared" si="51"/>
        <v>0</v>
      </c>
      <c r="E453" s="248">
        <f t="shared" si="53"/>
        <v>0</v>
      </c>
      <c r="F453" s="248">
        <f t="shared" si="53"/>
        <v>0</v>
      </c>
      <c r="G453" s="248">
        <f t="shared" si="53"/>
        <v>0</v>
      </c>
      <c r="H453" s="248">
        <f t="shared" si="53"/>
        <v>0</v>
      </c>
      <c r="I453" s="248">
        <f t="shared" si="53"/>
        <v>0</v>
      </c>
      <c r="J453" s="248">
        <f t="shared" si="53"/>
        <v>0</v>
      </c>
      <c r="K453" s="248">
        <f t="shared" si="53"/>
        <v>0</v>
      </c>
      <c r="L453" s="248">
        <f t="shared" si="53"/>
        <v>0</v>
      </c>
      <c r="M453" s="248">
        <f t="shared" si="53"/>
        <v>0</v>
      </c>
      <c r="N453" s="248">
        <f t="shared" si="53"/>
        <v>0</v>
      </c>
      <c r="O453" s="248">
        <f t="shared" si="53"/>
        <v>0</v>
      </c>
      <c r="P453" s="248">
        <f t="shared" si="53"/>
        <v>0</v>
      </c>
      <c r="Q453" s="248">
        <f t="shared" si="53"/>
        <v>0</v>
      </c>
      <c r="R453" s="248">
        <f t="shared" si="53"/>
        <v>0</v>
      </c>
      <c r="S453" s="248">
        <f t="shared" si="53"/>
        <v>0</v>
      </c>
      <c r="T453" s="248">
        <f t="shared" si="52"/>
        <v>0</v>
      </c>
      <c r="U453" s="248">
        <f t="shared" si="52"/>
        <v>0</v>
      </c>
      <c r="V453" s="248">
        <f t="shared" si="52"/>
        <v>0</v>
      </c>
      <c r="W453" s="248">
        <f t="shared" si="52"/>
        <v>0</v>
      </c>
      <c r="X453" s="248">
        <f t="shared" si="52"/>
        <v>0</v>
      </c>
      <c r="Y453" s="248">
        <f t="shared" si="52"/>
        <v>0</v>
      </c>
      <c r="Z453" s="248">
        <f t="shared" si="52"/>
        <v>0</v>
      </c>
      <c r="AA453" s="248">
        <f t="shared" si="52"/>
        <v>0</v>
      </c>
      <c r="AB453" s="248">
        <f t="shared" si="52"/>
        <v>0</v>
      </c>
    </row>
    <row r="454" spans="2:28" hidden="1" outlineLevel="1">
      <c r="B454" s="556">
        <f t="shared" si="49"/>
        <v>16</v>
      </c>
      <c r="C454" s="248" t="str">
        <f t="shared" si="49"/>
        <v xml:space="preserve">2 Bed / 2 Bath </v>
      </c>
      <c r="D454" s="248">
        <f t="shared" si="51"/>
        <v>0</v>
      </c>
      <c r="E454" s="248">
        <f t="shared" si="53"/>
        <v>0</v>
      </c>
      <c r="F454" s="248">
        <f t="shared" si="53"/>
        <v>0</v>
      </c>
      <c r="G454" s="248">
        <f t="shared" si="53"/>
        <v>0</v>
      </c>
      <c r="H454" s="248">
        <f t="shared" si="53"/>
        <v>0</v>
      </c>
      <c r="I454" s="248">
        <f t="shared" si="53"/>
        <v>0</v>
      </c>
      <c r="J454" s="248">
        <f t="shared" si="53"/>
        <v>0</v>
      </c>
      <c r="K454" s="248">
        <f t="shared" si="53"/>
        <v>0</v>
      </c>
      <c r="L454" s="248">
        <f t="shared" si="53"/>
        <v>0</v>
      </c>
      <c r="M454" s="248">
        <f t="shared" si="53"/>
        <v>0</v>
      </c>
      <c r="N454" s="248">
        <f t="shared" si="53"/>
        <v>0</v>
      </c>
      <c r="O454" s="248">
        <f t="shared" si="53"/>
        <v>0</v>
      </c>
      <c r="P454" s="248">
        <f t="shared" si="53"/>
        <v>0</v>
      </c>
      <c r="Q454" s="248">
        <f t="shared" si="53"/>
        <v>0</v>
      </c>
      <c r="R454" s="248">
        <f t="shared" si="53"/>
        <v>0</v>
      </c>
      <c r="S454" s="248">
        <f t="shared" si="53"/>
        <v>0</v>
      </c>
      <c r="T454" s="248">
        <f t="shared" si="52"/>
        <v>0</v>
      </c>
      <c r="U454" s="248">
        <f t="shared" si="52"/>
        <v>0</v>
      </c>
      <c r="V454" s="248">
        <f t="shared" si="52"/>
        <v>0</v>
      </c>
      <c r="W454" s="248">
        <f t="shared" si="52"/>
        <v>0</v>
      </c>
      <c r="X454" s="248">
        <f t="shared" si="52"/>
        <v>0</v>
      </c>
      <c r="Y454" s="248">
        <f t="shared" si="52"/>
        <v>0</v>
      </c>
      <c r="Z454" s="248">
        <f t="shared" si="52"/>
        <v>0</v>
      </c>
      <c r="AA454" s="248">
        <f t="shared" si="52"/>
        <v>0</v>
      </c>
      <c r="AB454" s="248">
        <f t="shared" si="52"/>
        <v>0</v>
      </c>
    </row>
    <row r="455" spans="2:28" hidden="1" outlineLevel="1">
      <c r="B455" s="556">
        <f t="shared" ref="B455:C468" si="54">B424</f>
        <v>17</v>
      </c>
      <c r="C455" s="248" t="str">
        <f t="shared" si="54"/>
        <v xml:space="preserve">4 Bed / 2 Bath Penthouse </v>
      </c>
      <c r="D455" s="248">
        <f t="shared" si="51"/>
        <v>0</v>
      </c>
      <c r="E455" s="248">
        <f t="shared" si="53"/>
        <v>0</v>
      </c>
      <c r="F455" s="248">
        <f t="shared" si="53"/>
        <v>0</v>
      </c>
      <c r="G455" s="248">
        <f t="shared" si="53"/>
        <v>0</v>
      </c>
      <c r="H455" s="248">
        <f t="shared" si="53"/>
        <v>0</v>
      </c>
      <c r="I455" s="248">
        <f t="shared" si="53"/>
        <v>0</v>
      </c>
      <c r="J455" s="248">
        <f t="shared" si="53"/>
        <v>0</v>
      </c>
      <c r="K455" s="248">
        <f t="shared" si="53"/>
        <v>0</v>
      </c>
      <c r="L455" s="248">
        <f t="shared" si="53"/>
        <v>0</v>
      </c>
      <c r="M455" s="248">
        <f t="shared" si="53"/>
        <v>0</v>
      </c>
      <c r="N455" s="248">
        <f t="shared" si="53"/>
        <v>0</v>
      </c>
      <c r="O455" s="248">
        <f t="shared" si="53"/>
        <v>0</v>
      </c>
      <c r="P455" s="248">
        <f t="shared" si="53"/>
        <v>0</v>
      </c>
      <c r="Q455" s="248">
        <f t="shared" si="53"/>
        <v>0</v>
      </c>
      <c r="R455" s="248">
        <f t="shared" si="53"/>
        <v>0</v>
      </c>
      <c r="S455" s="248">
        <f t="shared" si="53"/>
        <v>0</v>
      </c>
      <c r="T455" s="248">
        <f t="shared" si="52"/>
        <v>0</v>
      </c>
      <c r="U455" s="248">
        <f t="shared" si="52"/>
        <v>0</v>
      </c>
      <c r="V455" s="248">
        <f t="shared" si="52"/>
        <v>0</v>
      </c>
      <c r="W455" s="248">
        <f t="shared" si="52"/>
        <v>0</v>
      </c>
      <c r="X455" s="248">
        <f t="shared" si="52"/>
        <v>0</v>
      </c>
      <c r="Y455" s="248">
        <f t="shared" si="52"/>
        <v>0</v>
      </c>
      <c r="Z455" s="248">
        <f t="shared" si="52"/>
        <v>0</v>
      </c>
      <c r="AA455" s="248">
        <f t="shared" si="52"/>
        <v>0</v>
      </c>
      <c r="AB455" s="248">
        <f t="shared" si="52"/>
        <v>0</v>
      </c>
    </row>
    <row r="456" spans="2:28" hidden="1" outlineLevel="1">
      <c r="B456" s="556">
        <f t="shared" si="54"/>
        <v>18</v>
      </c>
      <c r="C456" s="248" t="str">
        <f t="shared" si="54"/>
        <v xml:space="preserve">2 Bed / 2 Bath </v>
      </c>
      <c r="D456" s="248">
        <f t="shared" si="51"/>
        <v>0</v>
      </c>
      <c r="E456" s="248">
        <f t="shared" si="53"/>
        <v>0</v>
      </c>
      <c r="F456" s="248">
        <f t="shared" si="53"/>
        <v>0</v>
      </c>
      <c r="G456" s="248">
        <f t="shared" si="53"/>
        <v>0</v>
      </c>
      <c r="H456" s="248">
        <f t="shared" si="53"/>
        <v>0</v>
      </c>
      <c r="I456" s="248">
        <f t="shared" si="53"/>
        <v>0</v>
      </c>
      <c r="J456" s="248">
        <f t="shared" si="53"/>
        <v>0</v>
      </c>
      <c r="K456" s="248">
        <f t="shared" si="53"/>
        <v>0</v>
      </c>
      <c r="L456" s="248">
        <f t="shared" si="53"/>
        <v>0</v>
      </c>
      <c r="M456" s="248">
        <f t="shared" si="53"/>
        <v>0</v>
      </c>
      <c r="N456" s="248">
        <f t="shared" si="53"/>
        <v>0</v>
      </c>
      <c r="O456" s="248">
        <f t="shared" si="53"/>
        <v>0</v>
      </c>
      <c r="P456" s="248">
        <f t="shared" si="53"/>
        <v>0</v>
      </c>
      <c r="Q456" s="248">
        <f t="shared" si="53"/>
        <v>0</v>
      </c>
      <c r="R456" s="248">
        <f t="shared" si="53"/>
        <v>0</v>
      </c>
      <c r="S456" s="248">
        <f t="shared" si="53"/>
        <v>0</v>
      </c>
      <c r="T456" s="248">
        <f t="shared" si="52"/>
        <v>0</v>
      </c>
      <c r="U456" s="248">
        <f t="shared" si="52"/>
        <v>0</v>
      </c>
      <c r="V456" s="248">
        <f t="shared" si="52"/>
        <v>0</v>
      </c>
      <c r="W456" s="248">
        <f t="shared" si="52"/>
        <v>0</v>
      </c>
      <c r="X456" s="248">
        <f t="shared" si="52"/>
        <v>0</v>
      </c>
      <c r="Y456" s="248">
        <f t="shared" si="52"/>
        <v>0</v>
      </c>
      <c r="Z456" s="248">
        <f t="shared" si="52"/>
        <v>0</v>
      </c>
      <c r="AA456" s="248">
        <f t="shared" si="52"/>
        <v>0</v>
      </c>
      <c r="AB456" s="248">
        <f t="shared" si="52"/>
        <v>0</v>
      </c>
    </row>
    <row r="457" spans="2:28" hidden="1" outlineLevel="1">
      <c r="B457" s="556">
        <f t="shared" si="54"/>
        <v>19</v>
      </c>
      <c r="C457" s="248">
        <f t="shared" si="54"/>
        <v>0</v>
      </c>
      <c r="D457" s="248">
        <f t="shared" si="51"/>
        <v>0</v>
      </c>
      <c r="E457" s="248">
        <f t="shared" si="53"/>
        <v>0</v>
      </c>
      <c r="F457" s="248">
        <f t="shared" si="53"/>
        <v>0</v>
      </c>
      <c r="G457" s="248">
        <f t="shared" si="53"/>
        <v>0</v>
      </c>
      <c r="H457" s="248">
        <f t="shared" si="53"/>
        <v>0</v>
      </c>
      <c r="I457" s="248">
        <f t="shared" si="53"/>
        <v>0</v>
      </c>
      <c r="J457" s="248">
        <f t="shared" si="53"/>
        <v>0</v>
      </c>
      <c r="K457" s="248">
        <f t="shared" si="53"/>
        <v>0</v>
      </c>
      <c r="L457" s="248">
        <f t="shared" si="53"/>
        <v>0</v>
      </c>
      <c r="M457" s="248">
        <f t="shared" si="53"/>
        <v>0</v>
      </c>
      <c r="N457" s="248">
        <f t="shared" si="53"/>
        <v>0</v>
      </c>
      <c r="O457" s="248">
        <f t="shared" si="53"/>
        <v>0</v>
      </c>
      <c r="P457" s="248">
        <f t="shared" si="53"/>
        <v>0</v>
      </c>
      <c r="Q457" s="248">
        <f t="shared" si="53"/>
        <v>0</v>
      </c>
      <c r="R457" s="248">
        <f t="shared" si="53"/>
        <v>0</v>
      </c>
      <c r="S457" s="248">
        <f t="shared" si="53"/>
        <v>0</v>
      </c>
      <c r="T457" s="248">
        <f t="shared" si="52"/>
        <v>0</v>
      </c>
      <c r="U457" s="248">
        <f t="shared" si="52"/>
        <v>0</v>
      </c>
      <c r="V457" s="248">
        <f t="shared" si="52"/>
        <v>0</v>
      </c>
      <c r="W457" s="248">
        <f t="shared" si="52"/>
        <v>0</v>
      </c>
      <c r="X457" s="248">
        <f t="shared" si="52"/>
        <v>0</v>
      </c>
      <c r="Y457" s="248">
        <f t="shared" si="52"/>
        <v>0</v>
      </c>
      <c r="Z457" s="248">
        <f t="shared" si="52"/>
        <v>0</v>
      </c>
      <c r="AA457" s="248">
        <f t="shared" si="52"/>
        <v>0</v>
      </c>
      <c r="AB457" s="248">
        <f t="shared" si="52"/>
        <v>0</v>
      </c>
    </row>
    <row r="458" spans="2:28" hidden="1" outlineLevel="1">
      <c r="B458" s="556">
        <f t="shared" si="54"/>
        <v>20</v>
      </c>
      <c r="C458" s="248">
        <f t="shared" si="54"/>
        <v>0</v>
      </c>
      <c r="D458" s="248">
        <f t="shared" si="51"/>
        <v>0</v>
      </c>
      <c r="E458" s="248">
        <f t="shared" si="53"/>
        <v>0</v>
      </c>
      <c r="F458" s="248">
        <f t="shared" si="53"/>
        <v>0</v>
      </c>
      <c r="G458" s="248">
        <f t="shared" si="53"/>
        <v>0</v>
      </c>
      <c r="H458" s="248">
        <f t="shared" si="53"/>
        <v>0</v>
      </c>
      <c r="I458" s="248">
        <f t="shared" si="53"/>
        <v>0</v>
      </c>
      <c r="J458" s="248">
        <f t="shared" si="53"/>
        <v>0</v>
      </c>
      <c r="K458" s="248">
        <f t="shared" si="53"/>
        <v>0</v>
      </c>
      <c r="L458" s="248">
        <f t="shared" si="53"/>
        <v>0</v>
      </c>
      <c r="M458" s="248">
        <f t="shared" si="53"/>
        <v>0</v>
      </c>
      <c r="N458" s="248">
        <f t="shared" si="53"/>
        <v>0</v>
      </c>
      <c r="O458" s="248">
        <f t="shared" si="53"/>
        <v>0</v>
      </c>
      <c r="P458" s="248">
        <f t="shared" si="53"/>
        <v>0</v>
      </c>
      <c r="Q458" s="248">
        <f t="shared" si="53"/>
        <v>0</v>
      </c>
      <c r="R458" s="248">
        <f t="shared" si="53"/>
        <v>0</v>
      </c>
      <c r="S458" s="248">
        <f t="shared" si="53"/>
        <v>0</v>
      </c>
      <c r="T458" s="248">
        <f t="shared" si="52"/>
        <v>0</v>
      </c>
      <c r="U458" s="248">
        <f t="shared" si="52"/>
        <v>0</v>
      </c>
      <c r="V458" s="248">
        <f t="shared" si="52"/>
        <v>0</v>
      </c>
      <c r="W458" s="248">
        <f t="shared" si="52"/>
        <v>0</v>
      </c>
      <c r="X458" s="248">
        <f t="shared" si="52"/>
        <v>0</v>
      </c>
      <c r="Y458" s="248">
        <f t="shared" si="52"/>
        <v>0</v>
      </c>
      <c r="Z458" s="248">
        <f t="shared" si="52"/>
        <v>0</v>
      </c>
      <c r="AA458" s="248">
        <f t="shared" si="52"/>
        <v>0</v>
      </c>
      <c r="AB458" s="248">
        <f t="shared" si="52"/>
        <v>0</v>
      </c>
    </row>
    <row r="459" spans="2:28" hidden="1" outlineLevel="1">
      <c r="B459" s="556">
        <f t="shared" si="54"/>
        <v>21</v>
      </c>
      <c r="C459" s="248">
        <f t="shared" si="54"/>
        <v>0</v>
      </c>
      <c r="D459" s="248">
        <f t="shared" si="51"/>
        <v>0</v>
      </c>
      <c r="E459" s="248">
        <f t="shared" si="53"/>
        <v>0</v>
      </c>
      <c r="F459" s="248">
        <f t="shared" si="53"/>
        <v>0</v>
      </c>
      <c r="G459" s="248">
        <f t="shared" si="53"/>
        <v>0</v>
      </c>
      <c r="H459" s="248">
        <f t="shared" si="53"/>
        <v>0</v>
      </c>
      <c r="I459" s="248">
        <f t="shared" si="53"/>
        <v>0</v>
      </c>
      <c r="J459" s="248">
        <f t="shared" si="53"/>
        <v>0</v>
      </c>
      <c r="K459" s="248">
        <f t="shared" si="53"/>
        <v>0</v>
      </c>
      <c r="L459" s="248">
        <f t="shared" si="53"/>
        <v>0</v>
      </c>
      <c r="M459" s="248">
        <f t="shared" si="53"/>
        <v>0</v>
      </c>
      <c r="N459" s="248">
        <f t="shared" si="53"/>
        <v>0</v>
      </c>
      <c r="O459" s="248">
        <f t="shared" si="53"/>
        <v>0</v>
      </c>
      <c r="P459" s="248">
        <f t="shared" si="53"/>
        <v>0</v>
      </c>
      <c r="Q459" s="248">
        <f t="shared" si="53"/>
        <v>0</v>
      </c>
      <c r="R459" s="248">
        <f t="shared" si="53"/>
        <v>0</v>
      </c>
      <c r="S459" s="248">
        <f t="shared" si="53"/>
        <v>0</v>
      </c>
      <c r="T459" s="248">
        <f t="shared" si="52"/>
        <v>0</v>
      </c>
      <c r="U459" s="248">
        <f t="shared" si="52"/>
        <v>0</v>
      </c>
      <c r="V459" s="248">
        <f t="shared" si="52"/>
        <v>0</v>
      </c>
      <c r="W459" s="248">
        <f t="shared" si="52"/>
        <v>0</v>
      </c>
      <c r="X459" s="248">
        <f t="shared" si="52"/>
        <v>0</v>
      </c>
      <c r="Y459" s="248">
        <f t="shared" si="52"/>
        <v>0</v>
      </c>
      <c r="Z459" s="248">
        <f t="shared" si="52"/>
        <v>0</v>
      </c>
      <c r="AA459" s="248">
        <f t="shared" si="52"/>
        <v>0</v>
      </c>
      <c r="AB459" s="248">
        <f t="shared" si="52"/>
        <v>0</v>
      </c>
    </row>
    <row r="460" spans="2:28" hidden="1" outlineLevel="1">
      <c r="B460" s="556">
        <f t="shared" si="54"/>
        <v>22</v>
      </c>
      <c r="C460" s="248">
        <f t="shared" si="54"/>
        <v>0</v>
      </c>
      <c r="D460" s="248">
        <f t="shared" si="51"/>
        <v>0</v>
      </c>
      <c r="E460" s="248">
        <f t="shared" si="53"/>
        <v>0</v>
      </c>
      <c r="F460" s="248">
        <f t="shared" si="53"/>
        <v>0</v>
      </c>
      <c r="G460" s="248">
        <f t="shared" si="53"/>
        <v>0</v>
      </c>
      <c r="H460" s="248">
        <f t="shared" si="53"/>
        <v>0</v>
      </c>
      <c r="I460" s="248">
        <f t="shared" si="53"/>
        <v>0</v>
      </c>
      <c r="J460" s="248">
        <f t="shared" si="53"/>
        <v>0</v>
      </c>
      <c r="K460" s="248">
        <f t="shared" si="53"/>
        <v>0</v>
      </c>
      <c r="L460" s="248">
        <f t="shared" si="53"/>
        <v>0</v>
      </c>
      <c r="M460" s="248">
        <f t="shared" si="53"/>
        <v>0</v>
      </c>
      <c r="N460" s="248">
        <f t="shared" si="53"/>
        <v>0</v>
      </c>
      <c r="O460" s="248">
        <f t="shared" si="53"/>
        <v>0</v>
      </c>
      <c r="P460" s="248">
        <f t="shared" si="53"/>
        <v>0</v>
      </c>
      <c r="Q460" s="248">
        <f t="shared" si="53"/>
        <v>0</v>
      </c>
      <c r="R460" s="248">
        <f t="shared" si="53"/>
        <v>0</v>
      </c>
      <c r="S460" s="248">
        <f t="shared" si="53"/>
        <v>0</v>
      </c>
      <c r="T460" s="248">
        <f t="shared" si="52"/>
        <v>0</v>
      </c>
      <c r="U460" s="248">
        <f t="shared" si="52"/>
        <v>0</v>
      </c>
      <c r="V460" s="248">
        <f t="shared" si="52"/>
        <v>0</v>
      </c>
      <c r="W460" s="248">
        <f t="shared" si="52"/>
        <v>0</v>
      </c>
      <c r="X460" s="248">
        <f t="shared" si="52"/>
        <v>0</v>
      </c>
      <c r="Y460" s="248">
        <f t="shared" si="52"/>
        <v>0</v>
      </c>
      <c r="Z460" s="248">
        <f t="shared" si="52"/>
        <v>0</v>
      </c>
      <c r="AA460" s="248">
        <f t="shared" si="52"/>
        <v>0</v>
      </c>
      <c r="AB460" s="248">
        <f t="shared" si="52"/>
        <v>0</v>
      </c>
    </row>
    <row r="461" spans="2:28" hidden="1" outlineLevel="1">
      <c r="B461" s="556">
        <f t="shared" si="54"/>
        <v>23</v>
      </c>
      <c r="C461" s="248">
        <f t="shared" si="54"/>
        <v>0</v>
      </c>
      <c r="D461" s="248">
        <f t="shared" si="51"/>
        <v>0</v>
      </c>
      <c r="E461" s="248">
        <f t="shared" si="53"/>
        <v>0</v>
      </c>
      <c r="F461" s="248">
        <f t="shared" si="53"/>
        <v>0</v>
      </c>
      <c r="G461" s="248">
        <f t="shared" si="53"/>
        <v>0</v>
      </c>
      <c r="H461" s="248">
        <f t="shared" si="53"/>
        <v>0</v>
      </c>
      <c r="I461" s="248">
        <f t="shared" si="53"/>
        <v>0</v>
      </c>
      <c r="J461" s="248">
        <f t="shared" si="53"/>
        <v>0</v>
      </c>
      <c r="K461" s="248">
        <f t="shared" si="53"/>
        <v>0</v>
      </c>
      <c r="L461" s="248">
        <f t="shared" si="53"/>
        <v>0</v>
      </c>
      <c r="M461" s="248">
        <f t="shared" si="53"/>
        <v>0</v>
      </c>
      <c r="N461" s="248">
        <f t="shared" si="53"/>
        <v>0</v>
      </c>
      <c r="O461" s="248">
        <f t="shared" si="53"/>
        <v>0</v>
      </c>
      <c r="P461" s="248">
        <f t="shared" si="53"/>
        <v>0</v>
      </c>
      <c r="Q461" s="248">
        <f t="shared" si="53"/>
        <v>0</v>
      </c>
      <c r="R461" s="248">
        <f t="shared" si="53"/>
        <v>0</v>
      </c>
      <c r="S461" s="248">
        <f t="shared" si="53"/>
        <v>0</v>
      </c>
      <c r="T461" s="248">
        <f t="shared" si="52"/>
        <v>0</v>
      </c>
      <c r="U461" s="248">
        <f t="shared" si="52"/>
        <v>0</v>
      </c>
      <c r="V461" s="248">
        <f t="shared" si="52"/>
        <v>0</v>
      </c>
      <c r="W461" s="248">
        <f t="shared" si="52"/>
        <v>0</v>
      </c>
      <c r="X461" s="248">
        <f t="shared" si="52"/>
        <v>0</v>
      </c>
      <c r="Y461" s="248">
        <f t="shared" si="52"/>
        <v>0</v>
      </c>
      <c r="Z461" s="248">
        <f t="shared" si="52"/>
        <v>0</v>
      </c>
      <c r="AA461" s="248">
        <f t="shared" si="52"/>
        <v>0</v>
      </c>
      <c r="AB461" s="248">
        <f t="shared" si="52"/>
        <v>0</v>
      </c>
    </row>
    <row r="462" spans="2:28" hidden="1" outlineLevel="1">
      <c r="B462" s="556">
        <f t="shared" si="54"/>
        <v>24</v>
      </c>
      <c r="C462" s="248">
        <f t="shared" si="54"/>
        <v>0</v>
      </c>
      <c r="D462" s="248">
        <f t="shared" si="51"/>
        <v>0</v>
      </c>
      <c r="E462" s="248">
        <f t="shared" si="53"/>
        <v>0</v>
      </c>
      <c r="F462" s="248">
        <f t="shared" si="53"/>
        <v>0</v>
      </c>
      <c r="G462" s="248">
        <f t="shared" si="53"/>
        <v>0</v>
      </c>
      <c r="H462" s="248">
        <f t="shared" si="53"/>
        <v>0</v>
      </c>
      <c r="I462" s="248">
        <f t="shared" si="53"/>
        <v>0</v>
      </c>
      <c r="J462" s="248">
        <f t="shared" si="53"/>
        <v>0</v>
      </c>
      <c r="K462" s="248">
        <f t="shared" si="53"/>
        <v>0</v>
      </c>
      <c r="L462" s="248">
        <f t="shared" si="53"/>
        <v>0</v>
      </c>
      <c r="M462" s="248">
        <f t="shared" si="53"/>
        <v>0</v>
      </c>
      <c r="N462" s="248">
        <f t="shared" si="53"/>
        <v>0</v>
      </c>
      <c r="O462" s="248">
        <f t="shared" si="53"/>
        <v>0</v>
      </c>
      <c r="P462" s="248">
        <f t="shared" si="53"/>
        <v>0</v>
      </c>
      <c r="Q462" s="248">
        <f t="shared" si="53"/>
        <v>0</v>
      </c>
      <c r="R462" s="248">
        <f t="shared" si="53"/>
        <v>0</v>
      </c>
      <c r="S462" s="248">
        <f t="shared" si="53"/>
        <v>0</v>
      </c>
      <c r="T462" s="248">
        <f t="shared" si="52"/>
        <v>0</v>
      </c>
      <c r="U462" s="248">
        <f t="shared" si="52"/>
        <v>0</v>
      </c>
      <c r="V462" s="248">
        <f t="shared" si="52"/>
        <v>0</v>
      </c>
      <c r="W462" s="248">
        <f t="shared" si="52"/>
        <v>0</v>
      </c>
      <c r="X462" s="248">
        <f t="shared" si="52"/>
        <v>0</v>
      </c>
      <c r="Y462" s="248">
        <f t="shared" si="52"/>
        <v>0</v>
      </c>
      <c r="Z462" s="248">
        <f t="shared" si="52"/>
        <v>0</v>
      </c>
      <c r="AA462" s="248">
        <f t="shared" si="52"/>
        <v>0</v>
      </c>
      <c r="AB462" s="248">
        <f t="shared" si="52"/>
        <v>0</v>
      </c>
    </row>
    <row r="463" spans="2:28" hidden="1" outlineLevel="1">
      <c r="B463" s="556">
        <f t="shared" si="54"/>
        <v>25</v>
      </c>
      <c r="C463" s="248">
        <f t="shared" si="54"/>
        <v>0</v>
      </c>
      <c r="D463" s="248">
        <f t="shared" si="51"/>
        <v>0</v>
      </c>
      <c r="E463" s="248">
        <f t="shared" si="53"/>
        <v>0</v>
      </c>
      <c r="F463" s="248">
        <f t="shared" si="53"/>
        <v>0</v>
      </c>
      <c r="G463" s="248">
        <f t="shared" si="53"/>
        <v>0</v>
      </c>
      <c r="H463" s="248">
        <f t="shared" si="53"/>
        <v>0</v>
      </c>
      <c r="I463" s="248">
        <f t="shared" si="53"/>
        <v>0</v>
      </c>
      <c r="J463" s="248">
        <f t="shared" si="53"/>
        <v>0</v>
      </c>
      <c r="K463" s="248">
        <f t="shared" si="53"/>
        <v>0</v>
      </c>
      <c r="L463" s="248">
        <f t="shared" si="53"/>
        <v>0</v>
      </c>
      <c r="M463" s="248">
        <f t="shared" si="53"/>
        <v>0</v>
      </c>
      <c r="N463" s="248">
        <f t="shared" si="53"/>
        <v>0</v>
      </c>
      <c r="O463" s="248">
        <f t="shared" si="53"/>
        <v>0</v>
      </c>
      <c r="P463" s="248">
        <f t="shared" si="53"/>
        <v>0</v>
      </c>
      <c r="Q463" s="248">
        <f t="shared" si="53"/>
        <v>0</v>
      </c>
      <c r="R463" s="248">
        <f t="shared" si="53"/>
        <v>0</v>
      </c>
      <c r="S463" s="248">
        <f t="shared" si="53"/>
        <v>0</v>
      </c>
      <c r="T463" s="248">
        <f t="shared" si="52"/>
        <v>0</v>
      </c>
      <c r="U463" s="248">
        <f t="shared" si="52"/>
        <v>0</v>
      </c>
      <c r="V463" s="248">
        <f t="shared" si="52"/>
        <v>0</v>
      </c>
      <c r="W463" s="248">
        <f t="shared" si="52"/>
        <v>0</v>
      </c>
      <c r="X463" s="248">
        <f t="shared" si="52"/>
        <v>0</v>
      </c>
      <c r="Y463" s="248">
        <f t="shared" si="52"/>
        <v>0</v>
      </c>
      <c r="Z463" s="248">
        <f t="shared" si="52"/>
        <v>0</v>
      </c>
      <c r="AA463" s="248">
        <f t="shared" si="52"/>
        <v>0</v>
      </c>
      <c r="AB463" s="248">
        <f t="shared" si="52"/>
        <v>0</v>
      </c>
    </row>
    <row r="464" spans="2:28" hidden="1" outlineLevel="1">
      <c r="B464" s="556">
        <f t="shared" si="54"/>
        <v>26</v>
      </c>
      <c r="C464" s="248">
        <f t="shared" si="54"/>
        <v>0</v>
      </c>
      <c r="D464" s="248">
        <f t="shared" si="51"/>
        <v>0</v>
      </c>
      <c r="E464" s="248">
        <f t="shared" si="53"/>
        <v>0</v>
      </c>
      <c r="F464" s="248">
        <f t="shared" si="53"/>
        <v>0</v>
      </c>
      <c r="G464" s="248">
        <f t="shared" si="53"/>
        <v>0</v>
      </c>
      <c r="H464" s="248">
        <f t="shared" si="53"/>
        <v>0</v>
      </c>
      <c r="I464" s="248">
        <f t="shared" si="53"/>
        <v>0</v>
      </c>
      <c r="J464" s="248">
        <f t="shared" si="53"/>
        <v>0</v>
      </c>
      <c r="K464" s="248">
        <f t="shared" si="53"/>
        <v>0</v>
      </c>
      <c r="L464" s="248">
        <f t="shared" si="53"/>
        <v>0</v>
      </c>
      <c r="M464" s="248">
        <f t="shared" si="53"/>
        <v>0</v>
      </c>
      <c r="N464" s="248">
        <f t="shared" si="53"/>
        <v>0</v>
      </c>
      <c r="O464" s="248">
        <f t="shared" si="53"/>
        <v>0</v>
      </c>
      <c r="P464" s="248">
        <f t="shared" si="53"/>
        <v>0</v>
      </c>
      <c r="Q464" s="248">
        <f t="shared" si="53"/>
        <v>0</v>
      </c>
      <c r="R464" s="248">
        <f t="shared" si="53"/>
        <v>0</v>
      </c>
      <c r="S464" s="248">
        <f t="shared" si="53"/>
        <v>0</v>
      </c>
      <c r="T464" s="248">
        <f t="shared" si="52"/>
        <v>0</v>
      </c>
      <c r="U464" s="248">
        <f t="shared" si="52"/>
        <v>0</v>
      </c>
      <c r="V464" s="248">
        <f t="shared" si="52"/>
        <v>0</v>
      </c>
      <c r="W464" s="248">
        <f t="shared" si="52"/>
        <v>0</v>
      </c>
      <c r="X464" s="248">
        <f t="shared" si="52"/>
        <v>0</v>
      </c>
      <c r="Y464" s="248">
        <f t="shared" si="52"/>
        <v>0</v>
      </c>
      <c r="Z464" s="248">
        <f t="shared" si="52"/>
        <v>0</v>
      </c>
      <c r="AA464" s="248">
        <f t="shared" si="52"/>
        <v>0</v>
      </c>
      <c r="AB464" s="248">
        <f t="shared" si="52"/>
        <v>0</v>
      </c>
    </row>
    <row r="465" spans="2:28" hidden="1" outlineLevel="1">
      <c r="B465" s="556">
        <f t="shared" si="54"/>
        <v>27</v>
      </c>
      <c r="C465" s="248">
        <f t="shared" si="54"/>
        <v>0</v>
      </c>
      <c r="D465" s="248">
        <f t="shared" si="51"/>
        <v>0</v>
      </c>
      <c r="E465" s="248">
        <f t="shared" si="53"/>
        <v>0</v>
      </c>
      <c r="F465" s="248">
        <f t="shared" si="53"/>
        <v>0</v>
      </c>
      <c r="G465" s="248">
        <f t="shared" si="53"/>
        <v>0</v>
      </c>
      <c r="H465" s="248">
        <f t="shared" si="53"/>
        <v>0</v>
      </c>
      <c r="I465" s="248">
        <f t="shared" si="53"/>
        <v>0</v>
      </c>
      <c r="J465" s="248">
        <f t="shared" si="53"/>
        <v>0</v>
      </c>
      <c r="K465" s="248">
        <f t="shared" si="53"/>
        <v>0</v>
      </c>
      <c r="L465" s="248">
        <f t="shared" si="53"/>
        <v>0</v>
      </c>
      <c r="M465" s="248">
        <f t="shared" si="53"/>
        <v>0</v>
      </c>
      <c r="N465" s="248">
        <f t="shared" si="53"/>
        <v>0</v>
      </c>
      <c r="O465" s="248">
        <f t="shared" si="53"/>
        <v>0</v>
      </c>
      <c r="P465" s="248">
        <f t="shared" si="53"/>
        <v>0</v>
      </c>
      <c r="Q465" s="248">
        <f t="shared" si="53"/>
        <v>0</v>
      </c>
      <c r="R465" s="248">
        <f t="shared" si="53"/>
        <v>0</v>
      </c>
      <c r="S465" s="248">
        <f t="shared" si="53"/>
        <v>0</v>
      </c>
      <c r="T465" s="248">
        <f t="shared" si="53"/>
        <v>0</v>
      </c>
      <c r="U465" s="248">
        <f t="shared" ref="U465:AB468" si="55">T465+U496</f>
        <v>0</v>
      </c>
      <c r="V465" s="248">
        <f t="shared" si="55"/>
        <v>0</v>
      </c>
      <c r="W465" s="248">
        <f t="shared" si="55"/>
        <v>0</v>
      </c>
      <c r="X465" s="248">
        <f t="shared" si="55"/>
        <v>0</v>
      </c>
      <c r="Y465" s="248">
        <f t="shared" si="55"/>
        <v>0</v>
      </c>
      <c r="Z465" s="248">
        <f t="shared" si="55"/>
        <v>0</v>
      </c>
      <c r="AA465" s="248">
        <f t="shared" si="55"/>
        <v>0</v>
      </c>
      <c r="AB465" s="248">
        <f t="shared" si="55"/>
        <v>0</v>
      </c>
    </row>
    <row r="466" spans="2:28" hidden="1" outlineLevel="1">
      <c r="B466" s="556">
        <f t="shared" si="54"/>
        <v>28</v>
      </c>
      <c r="C466" s="248">
        <f t="shared" si="54"/>
        <v>0</v>
      </c>
      <c r="D466" s="248">
        <f t="shared" si="51"/>
        <v>0</v>
      </c>
      <c r="E466" s="248">
        <f t="shared" ref="E466:T468" si="56">D466+E497</f>
        <v>0</v>
      </c>
      <c r="F466" s="248">
        <f t="shared" si="56"/>
        <v>0</v>
      </c>
      <c r="G466" s="248">
        <f t="shared" si="56"/>
        <v>0</v>
      </c>
      <c r="H466" s="248">
        <f t="shared" si="56"/>
        <v>0</v>
      </c>
      <c r="I466" s="248">
        <f t="shared" si="56"/>
        <v>0</v>
      </c>
      <c r="J466" s="248">
        <f t="shared" si="56"/>
        <v>0</v>
      </c>
      <c r="K466" s="248">
        <f t="shared" si="56"/>
        <v>0</v>
      </c>
      <c r="L466" s="248">
        <f t="shared" si="56"/>
        <v>0</v>
      </c>
      <c r="M466" s="248">
        <f t="shared" si="56"/>
        <v>0</v>
      </c>
      <c r="N466" s="248">
        <f t="shared" si="56"/>
        <v>0</v>
      </c>
      <c r="O466" s="248">
        <f t="shared" si="56"/>
        <v>0</v>
      </c>
      <c r="P466" s="248">
        <f t="shared" si="56"/>
        <v>0</v>
      </c>
      <c r="Q466" s="248">
        <f t="shared" si="56"/>
        <v>0</v>
      </c>
      <c r="R466" s="248">
        <f t="shared" si="56"/>
        <v>0</v>
      </c>
      <c r="S466" s="248">
        <f t="shared" si="56"/>
        <v>0</v>
      </c>
      <c r="T466" s="248">
        <f t="shared" si="56"/>
        <v>0</v>
      </c>
      <c r="U466" s="248">
        <f t="shared" si="55"/>
        <v>0</v>
      </c>
      <c r="V466" s="248">
        <f t="shared" si="55"/>
        <v>0</v>
      </c>
      <c r="W466" s="248">
        <f t="shared" si="55"/>
        <v>0</v>
      </c>
      <c r="X466" s="248">
        <f t="shared" si="55"/>
        <v>0</v>
      </c>
      <c r="Y466" s="248">
        <f t="shared" si="55"/>
        <v>0</v>
      </c>
      <c r="Z466" s="248">
        <f t="shared" si="55"/>
        <v>0</v>
      </c>
      <c r="AA466" s="248">
        <f t="shared" si="55"/>
        <v>0</v>
      </c>
      <c r="AB466" s="248">
        <f t="shared" si="55"/>
        <v>0</v>
      </c>
    </row>
    <row r="467" spans="2:28" hidden="1" outlineLevel="1">
      <c r="B467" s="556">
        <f t="shared" si="54"/>
        <v>29</v>
      </c>
      <c r="C467" s="248">
        <f t="shared" si="54"/>
        <v>0</v>
      </c>
      <c r="D467" s="248">
        <f t="shared" si="51"/>
        <v>0</v>
      </c>
      <c r="E467" s="248">
        <f t="shared" si="56"/>
        <v>0</v>
      </c>
      <c r="F467" s="248">
        <f t="shared" si="56"/>
        <v>0</v>
      </c>
      <c r="G467" s="248">
        <f t="shared" si="56"/>
        <v>0</v>
      </c>
      <c r="H467" s="248">
        <f t="shared" si="56"/>
        <v>0</v>
      </c>
      <c r="I467" s="248">
        <f t="shared" si="56"/>
        <v>0</v>
      </c>
      <c r="J467" s="248">
        <f t="shared" si="56"/>
        <v>0</v>
      </c>
      <c r="K467" s="248">
        <f t="shared" si="56"/>
        <v>0</v>
      </c>
      <c r="L467" s="248">
        <f t="shared" si="56"/>
        <v>0</v>
      </c>
      <c r="M467" s="248">
        <f t="shared" si="56"/>
        <v>0</v>
      </c>
      <c r="N467" s="248">
        <f t="shared" si="56"/>
        <v>0</v>
      </c>
      <c r="O467" s="248">
        <f t="shared" si="56"/>
        <v>0</v>
      </c>
      <c r="P467" s="248">
        <f t="shared" si="56"/>
        <v>0</v>
      </c>
      <c r="Q467" s="248">
        <f t="shared" si="56"/>
        <v>0</v>
      </c>
      <c r="R467" s="248">
        <f t="shared" si="56"/>
        <v>0</v>
      </c>
      <c r="S467" s="248">
        <f t="shared" si="56"/>
        <v>0</v>
      </c>
      <c r="T467" s="248">
        <f t="shared" si="56"/>
        <v>0</v>
      </c>
      <c r="U467" s="248">
        <f t="shared" si="55"/>
        <v>0</v>
      </c>
      <c r="V467" s="248">
        <f t="shared" si="55"/>
        <v>0</v>
      </c>
      <c r="W467" s="248">
        <f t="shared" si="55"/>
        <v>0</v>
      </c>
      <c r="X467" s="248">
        <f t="shared" si="55"/>
        <v>0</v>
      </c>
      <c r="Y467" s="248">
        <f t="shared" si="55"/>
        <v>0</v>
      </c>
      <c r="Z467" s="248">
        <f t="shared" si="55"/>
        <v>0</v>
      </c>
      <c r="AA467" s="248">
        <f t="shared" si="55"/>
        <v>0</v>
      </c>
      <c r="AB467" s="248">
        <f t="shared" si="55"/>
        <v>0</v>
      </c>
    </row>
    <row r="468" spans="2:28" hidden="1" outlineLevel="1">
      <c r="B468" s="556">
        <f t="shared" si="54"/>
        <v>30</v>
      </c>
      <c r="C468" s="248">
        <f t="shared" si="54"/>
        <v>0</v>
      </c>
      <c r="D468" s="248">
        <f t="shared" si="51"/>
        <v>0</v>
      </c>
      <c r="E468" s="248">
        <f t="shared" si="56"/>
        <v>0</v>
      </c>
      <c r="F468" s="248">
        <f t="shared" si="56"/>
        <v>0</v>
      </c>
      <c r="G468" s="248">
        <f t="shared" si="56"/>
        <v>0</v>
      </c>
      <c r="H468" s="248">
        <f t="shared" si="56"/>
        <v>0</v>
      </c>
      <c r="I468" s="248">
        <f t="shared" si="56"/>
        <v>0</v>
      </c>
      <c r="J468" s="248">
        <f t="shared" si="56"/>
        <v>0</v>
      </c>
      <c r="K468" s="248">
        <f t="shared" si="56"/>
        <v>0</v>
      </c>
      <c r="L468" s="248">
        <f t="shared" si="56"/>
        <v>0</v>
      </c>
      <c r="M468" s="248">
        <f t="shared" si="56"/>
        <v>0</v>
      </c>
      <c r="N468" s="248">
        <f t="shared" si="56"/>
        <v>0</v>
      </c>
      <c r="O468" s="248">
        <f t="shared" si="56"/>
        <v>0</v>
      </c>
      <c r="P468" s="248">
        <f t="shared" si="56"/>
        <v>0</v>
      </c>
      <c r="Q468" s="248">
        <f t="shared" si="56"/>
        <v>0</v>
      </c>
      <c r="R468" s="248">
        <f t="shared" si="56"/>
        <v>0</v>
      </c>
      <c r="S468" s="248">
        <f t="shared" si="56"/>
        <v>0</v>
      </c>
      <c r="T468" s="248">
        <f t="shared" si="56"/>
        <v>0</v>
      </c>
      <c r="U468" s="248">
        <f t="shared" si="55"/>
        <v>0</v>
      </c>
      <c r="V468" s="248">
        <f t="shared" si="55"/>
        <v>0</v>
      </c>
      <c r="W468" s="248">
        <f t="shared" si="55"/>
        <v>0</v>
      </c>
      <c r="X468" s="248">
        <f t="shared" si="55"/>
        <v>0</v>
      </c>
      <c r="Y468" s="248">
        <f t="shared" si="55"/>
        <v>0</v>
      </c>
      <c r="Z468" s="248">
        <f t="shared" si="55"/>
        <v>0</v>
      </c>
      <c r="AA468" s="248">
        <f t="shared" si="55"/>
        <v>0</v>
      </c>
      <c r="AB468" s="248">
        <f t="shared" si="55"/>
        <v>0</v>
      </c>
    </row>
    <row r="469" spans="2:28" hidden="1" outlineLevel="1">
      <c r="B469" s="556"/>
      <c r="C469" s="21" t="s">
        <v>282</v>
      </c>
    </row>
    <row r="470" spans="2:28" hidden="1" outlineLevel="1">
      <c r="B470" s="556"/>
      <c r="C470" s="4" t="str">
        <f t="shared" ref="C470:C485" si="57">C439</f>
        <v>Studio</v>
      </c>
      <c r="D470" s="248"/>
      <c r="E470" s="4">
        <f t="shared" ref="E470:AB470" si="58">IF(D439&lt;($T344+$E344),E408*MIN($G344,($T344+$E344)-D439),0)</f>
        <v>0</v>
      </c>
      <c r="F470" s="4">
        <f t="shared" si="58"/>
        <v>0</v>
      </c>
      <c r="G470" s="4">
        <f t="shared" si="58"/>
        <v>0</v>
      </c>
      <c r="H470" s="4">
        <f t="shared" si="58"/>
        <v>0</v>
      </c>
      <c r="I470" s="4">
        <f t="shared" si="58"/>
        <v>0</v>
      </c>
      <c r="J470" s="4">
        <f t="shared" si="58"/>
        <v>0</v>
      </c>
      <c r="K470" s="4">
        <f t="shared" si="58"/>
        <v>0</v>
      </c>
      <c r="L470" s="4">
        <f t="shared" si="58"/>
        <v>0</v>
      </c>
      <c r="M470" s="4">
        <f t="shared" si="58"/>
        <v>0</v>
      </c>
      <c r="N470" s="4">
        <f t="shared" si="58"/>
        <v>0</v>
      </c>
      <c r="O470" s="4">
        <f t="shared" si="58"/>
        <v>0</v>
      </c>
      <c r="P470" s="4">
        <f t="shared" si="58"/>
        <v>0</v>
      </c>
      <c r="Q470" s="4">
        <f t="shared" si="58"/>
        <v>0</v>
      </c>
      <c r="R470" s="4">
        <f t="shared" si="58"/>
        <v>0</v>
      </c>
      <c r="S470" s="4">
        <f t="shared" si="58"/>
        <v>0</v>
      </c>
      <c r="T470" s="4">
        <f t="shared" si="58"/>
        <v>0</v>
      </c>
      <c r="U470" s="4">
        <f t="shared" si="58"/>
        <v>0</v>
      </c>
      <c r="V470" s="4">
        <f t="shared" si="58"/>
        <v>0</v>
      </c>
      <c r="W470" s="4">
        <f t="shared" si="58"/>
        <v>0</v>
      </c>
      <c r="X470" s="4">
        <f t="shared" si="58"/>
        <v>0</v>
      </c>
      <c r="Y470" s="4">
        <f t="shared" si="58"/>
        <v>0</v>
      </c>
      <c r="Z470" s="4">
        <f t="shared" si="58"/>
        <v>0</v>
      </c>
      <c r="AA470" s="4">
        <f t="shared" si="58"/>
        <v>0</v>
      </c>
      <c r="AB470" s="4">
        <f t="shared" si="58"/>
        <v>0</v>
      </c>
    </row>
    <row r="471" spans="2:28" hidden="1" outlineLevel="1">
      <c r="B471" s="556"/>
      <c r="C471" s="4" t="str">
        <f t="shared" si="57"/>
        <v xml:space="preserve">1 Bed / 1 Bath </v>
      </c>
      <c r="D471" s="248"/>
      <c r="E471" s="4">
        <f t="shared" ref="E471:AB471" si="59">IF(D440&lt;($T345+$E345),E409*MIN($G345,($T345+$E345)-D440),0)</f>
        <v>0</v>
      </c>
      <c r="F471" s="4">
        <f t="shared" si="59"/>
        <v>0</v>
      </c>
      <c r="G471" s="4">
        <f t="shared" si="59"/>
        <v>0</v>
      </c>
      <c r="H471" s="4">
        <f t="shared" si="59"/>
        <v>0</v>
      </c>
      <c r="I471" s="4">
        <f t="shared" si="59"/>
        <v>0</v>
      </c>
      <c r="J471" s="4">
        <f t="shared" si="59"/>
        <v>0</v>
      </c>
      <c r="K471" s="4">
        <f t="shared" si="59"/>
        <v>0</v>
      </c>
      <c r="L471" s="4">
        <f t="shared" si="59"/>
        <v>0</v>
      </c>
      <c r="M471" s="4">
        <f t="shared" si="59"/>
        <v>0</v>
      </c>
      <c r="N471" s="4">
        <f t="shared" si="59"/>
        <v>0</v>
      </c>
      <c r="O471" s="4">
        <f t="shared" si="59"/>
        <v>0</v>
      </c>
      <c r="P471" s="4">
        <f t="shared" si="59"/>
        <v>0</v>
      </c>
      <c r="Q471" s="4">
        <f t="shared" si="59"/>
        <v>0</v>
      </c>
      <c r="R471" s="4">
        <f t="shared" si="59"/>
        <v>0</v>
      </c>
      <c r="S471" s="4">
        <f t="shared" si="59"/>
        <v>0</v>
      </c>
      <c r="T471" s="4">
        <f t="shared" si="59"/>
        <v>0</v>
      </c>
      <c r="U471" s="4">
        <f t="shared" si="59"/>
        <v>0</v>
      </c>
      <c r="V471" s="4">
        <f t="shared" si="59"/>
        <v>0</v>
      </c>
      <c r="W471" s="4">
        <f t="shared" si="59"/>
        <v>0</v>
      </c>
      <c r="X471" s="4">
        <f t="shared" si="59"/>
        <v>0</v>
      </c>
      <c r="Y471" s="4">
        <f t="shared" si="59"/>
        <v>0</v>
      </c>
      <c r="Z471" s="4">
        <f t="shared" si="59"/>
        <v>0</v>
      </c>
      <c r="AA471" s="4">
        <f t="shared" si="59"/>
        <v>0</v>
      </c>
      <c r="AB471" s="4">
        <f t="shared" si="59"/>
        <v>0</v>
      </c>
    </row>
    <row r="472" spans="2:28" hidden="1" outlineLevel="1">
      <c r="B472" s="556"/>
      <c r="C472" s="4" t="str">
        <f t="shared" si="57"/>
        <v xml:space="preserve">1 Bed / 1 Bath </v>
      </c>
      <c r="D472" s="248"/>
      <c r="E472" s="4">
        <f t="shared" ref="E472:AB472" si="60">IF(D441&lt;($T346+$E346),E410*MIN($G346,($T346+$E346)-D441),0)</f>
        <v>0</v>
      </c>
      <c r="F472" s="4">
        <f t="shared" si="60"/>
        <v>0</v>
      </c>
      <c r="G472" s="4">
        <f t="shared" si="60"/>
        <v>0</v>
      </c>
      <c r="H472" s="4">
        <f t="shared" si="60"/>
        <v>0</v>
      </c>
      <c r="I472" s="4">
        <f t="shared" si="60"/>
        <v>0</v>
      </c>
      <c r="J472" s="4">
        <f t="shared" si="60"/>
        <v>0</v>
      </c>
      <c r="K472" s="4">
        <f t="shared" si="60"/>
        <v>0</v>
      </c>
      <c r="L472" s="4">
        <f t="shared" si="60"/>
        <v>0</v>
      </c>
      <c r="M472" s="4">
        <f t="shared" si="60"/>
        <v>0</v>
      </c>
      <c r="N472" s="4">
        <f t="shared" si="60"/>
        <v>0</v>
      </c>
      <c r="O472" s="4">
        <f t="shared" si="60"/>
        <v>0</v>
      </c>
      <c r="P472" s="4">
        <f t="shared" si="60"/>
        <v>0</v>
      </c>
      <c r="Q472" s="4">
        <f t="shared" si="60"/>
        <v>0</v>
      </c>
      <c r="R472" s="4">
        <f t="shared" si="60"/>
        <v>0</v>
      </c>
      <c r="S472" s="4">
        <f t="shared" si="60"/>
        <v>0</v>
      </c>
      <c r="T472" s="4">
        <f t="shared" si="60"/>
        <v>0</v>
      </c>
      <c r="U472" s="4">
        <f t="shared" si="60"/>
        <v>0</v>
      </c>
      <c r="V472" s="4">
        <f t="shared" si="60"/>
        <v>0</v>
      </c>
      <c r="W472" s="4">
        <f t="shared" si="60"/>
        <v>0</v>
      </c>
      <c r="X472" s="4">
        <f t="shared" si="60"/>
        <v>0</v>
      </c>
      <c r="Y472" s="4">
        <f t="shared" si="60"/>
        <v>0</v>
      </c>
      <c r="Z472" s="4">
        <f t="shared" si="60"/>
        <v>0</v>
      </c>
      <c r="AA472" s="4">
        <f t="shared" si="60"/>
        <v>0</v>
      </c>
      <c r="AB472" s="4">
        <f t="shared" si="60"/>
        <v>0</v>
      </c>
    </row>
    <row r="473" spans="2:28" hidden="1" outlineLevel="1">
      <c r="B473" s="556"/>
      <c r="C473" s="4" t="str">
        <f t="shared" si="57"/>
        <v xml:space="preserve">1 Bed / 1 Bath </v>
      </c>
      <c r="D473" s="248"/>
      <c r="E473" s="4">
        <f t="shared" ref="E473:AB473" si="61">IF(D442&lt;($T347+$E347),E411*MIN($G347,($T347+$E347)-D442),0)</f>
        <v>0</v>
      </c>
      <c r="F473" s="4">
        <f t="shared" si="61"/>
        <v>0</v>
      </c>
      <c r="G473" s="4">
        <f t="shared" si="61"/>
        <v>1</v>
      </c>
      <c r="H473" s="4">
        <f t="shared" si="61"/>
        <v>1</v>
      </c>
      <c r="I473" s="4">
        <f t="shared" si="61"/>
        <v>1</v>
      </c>
      <c r="J473" s="4">
        <f t="shared" si="61"/>
        <v>1</v>
      </c>
      <c r="K473" s="4">
        <f t="shared" si="61"/>
        <v>1</v>
      </c>
      <c r="L473" s="4">
        <f t="shared" si="61"/>
        <v>1</v>
      </c>
      <c r="M473" s="4">
        <f t="shared" si="61"/>
        <v>1</v>
      </c>
      <c r="N473" s="4">
        <f t="shared" si="61"/>
        <v>1</v>
      </c>
      <c r="O473" s="4">
        <f t="shared" si="61"/>
        <v>0</v>
      </c>
      <c r="P473" s="4">
        <f t="shared" si="61"/>
        <v>0</v>
      </c>
      <c r="Q473" s="4">
        <f t="shared" si="61"/>
        <v>0</v>
      </c>
      <c r="R473" s="4">
        <f t="shared" si="61"/>
        <v>0</v>
      </c>
      <c r="S473" s="4">
        <f t="shared" si="61"/>
        <v>0</v>
      </c>
      <c r="T473" s="4">
        <f t="shared" si="61"/>
        <v>0</v>
      </c>
      <c r="U473" s="4">
        <f t="shared" si="61"/>
        <v>0</v>
      </c>
      <c r="V473" s="4">
        <f t="shared" si="61"/>
        <v>0</v>
      </c>
      <c r="W473" s="4">
        <f t="shared" si="61"/>
        <v>0</v>
      </c>
      <c r="X473" s="4">
        <f t="shared" si="61"/>
        <v>0</v>
      </c>
      <c r="Y473" s="4">
        <f t="shared" si="61"/>
        <v>0</v>
      </c>
      <c r="Z473" s="4">
        <f t="shared" si="61"/>
        <v>0</v>
      </c>
      <c r="AA473" s="4">
        <f t="shared" si="61"/>
        <v>0</v>
      </c>
      <c r="AB473" s="4">
        <f t="shared" si="61"/>
        <v>0</v>
      </c>
    </row>
    <row r="474" spans="2:28" hidden="1" outlineLevel="1">
      <c r="B474" s="556"/>
      <c r="C474" s="10" t="str">
        <f t="shared" si="57"/>
        <v xml:space="preserve">2 Bed / 1 Bath </v>
      </c>
      <c r="D474" s="248"/>
      <c r="E474" s="4">
        <f t="shared" ref="E474:AB474" si="62">IF(D443&lt;($T348+$E348),E412*MIN($G348,($T348+$E348)-D443),0)</f>
        <v>0</v>
      </c>
      <c r="F474" s="4">
        <f t="shared" si="62"/>
        <v>0</v>
      </c>
      <c r="G474" s="4">
        <f t="shared" si="62"/>
        <v>0</v>
      </c>
      <c r="H474" s="4">
        <f t="shared" si="62"/>
        <v>0</v>
      </c>
      <c r="I474" s="4">
        <f t="shared" si="62"/>
        <v>0</v>
      </c>
      <c r="J474" s="4">
        <f t="shared" si="62"/>
        <v>0</v>
      </c>
      <c r="K474" s="4">
        <f t="shared" si="62"/>
        <v>0</v>
      </c>
      <c r="L474" s="4">
        <f t="shared" si="62"/>
        <v>0</v>
      </c>
      <c r="M474" s="4">
        <f t="shared" si="62"/>
        <v>0</v>
      </c>
      <c r="N474" s="4">
        <f t="shared" si="62"/>
        <v>0</v>
      </c>
      <c r="O474" s="4">
        <f t="shared" si="62"/>
        <v>0</v>
      </c>
      <c r="P474" s="4">
        <f t="shared" si="62"/>
        <v>0</v>
      </c>
      <c r="Q474" s="4">
        <f t="shared" si="62"/>
        <v>0</v>
      </c>
      <c r="R474" s="4">
        <f t="shared" si="62"/>
        <v>0</v>
      </c>
      <c r="S474" s="4">
        <f t="shared" si="62"/>
        <v>0</v>
      </c>
      <c r="T474" s="4">
        <f t="shared" si="62"/>
        <v>0</v>
      </c>
      <c r="U474" s="4">
        <f t="shared" si="62"/>
        <v>0</v>
      </c>
      <c r="V474" s="4">
        <f t="shared" si="62"/>
        <v>0</v>
      </c>
      <c r="W474" s="4">
        <f t="shared" si="62"/>
        <v>0</v>
      </c>
      <c r="X474" s="4">
        <f t="shared" si="62"/>
        <v>0</v>
      </c>
      <c r="Y474" s="4">
        <f t="shared" si="62"/>
        <v>0</v>
      </c>
      <c r="Z474" s="4">
        <f t="shared" si="62"/>
        <v>0</v>
      </c>
      <c r="AA474" s="4">
        <f t="shared" si="62"/>
        <v>0</v>
      </c>
      <c r="AB474" s="4">
        <f t="shared" si="62"/>
        <v>0</v>
      </c>
    </row>
    <row r="475" spans="2:28" hidden="1" outlineLevel="1">
      <c r="B475" s="556"/>
      <c r="C475" s="10" t="str">
        <f t="shared" si="57"/>
        <v xml:space="preserve">2 Bed / 1 Bath </v>
      </c>
      <c r="D475" s="248"/>
      <c r="E475" s="4">
        <f t="shared" ref="E475:AB475" si="63">IF(D444&lt;($T349+$E349),E413*MIN($G349,($T349+$E349)-D444),0)</f>
        <v>0</v>
      </c>
      <c r="F475" s="4">
        <f t="shared" si="63"/>
        <v>0</v>
      </c>
      <c r="G475" s="4">
        <f t="shared" si="63"/>
        <v>0</v>
      </c>
      <c r="H475" s="4">
        <f t="shared" si="63"/>
        <v>0</v>
      </c>
      <c r="I475" s="4">
        <f t="shared" si="63"/>
        <v>0</v>
      </c>
      <c r="J475" s="4">
        <f t="shared" si="63"/>
        <v>0</v>
      </c>
      <c r="K475" s="4">
        <f t="shared" si="63"/>
        <v>0</v>
      </c>
      <c r="L475" s="4">
        <f t="shared" si="63"/>
        <v>0</v>
      </c>
      <c r="M475" s="4">
        <f t="shared" si="63"/>
        <v>0</v>
      </c>
      <c r="N475" s="4">
        <f t="shared" si="63"/>
        <v>0</v>
      </c>
      <c r="O475" s="4">
        <f t="shared" si="63"/>
        <v>0</v>
      </c>
      <c r="P475" s="4">
        <f t="shared" si="63"/>
        <v>0</v>
      </c>
      <c r="Q475" s="4">
        <f t="shared" si="63"/>
        <v>0</v>
      </c>
      <c r="R475" s="4">
        <f t="shared" si="63"/>
        <v>0</v>
      </c>
      <c r="S475" s="4">
        <f t="shared" si="63"/>
        <v>0</v>
      </c>
      <c r="T475" s="4">
        <f t="shared" si="63"/>
        <v>0</v>
      </c>
      <c r="U475" s="4">
        <f t="shared" si="63"/>
        <v>0</v>
      </c>
      <c r="V475" s="4">
        <f t="shared" si="63"/>
        <v>0</v>
      </c>
      <c r="W475" s="4">
        <f t="shared" si="63"/>
        <v>0</v>
      </c>
      <c r="X475" s="4">
        <f t="shared" si="63"/>
        <v>0</v>
      </c>
      <c r="Y475" s="4">
        <f t="shared" si="63"/>
        <v>0</v>
      </c>
      <c r="Z475" s="4">
        <f t="shared" si="63"/>
        <v>0</v>
      </c>
      <c r="AA475" s="4">
        <f t="shared" si="63"/>
        <v>0</v>
      </c>
      <c r="AB475" s="4">
        <f t="shared" si="63"/>
        <v>0</v>
      </c>
    </row>
    <row r="476" spans="2:28" hidden="1" outlineLevel="1">
      <c r="B476" s="556"/>
      <c r="C476" s="10" t="str">
        <f t="shared" si="57"/>
        <v xml:space="preserve">2 Bed / 1 Bath </v>
      </c>
      <c r="D476" s="248"/>
      <c r="E476" s="4">
        <f t="shared" ref="E476:AB476" si="64">IF(D445&lt;($T350+$E350),E414*MIN($G350,($T350+$E350)-D445),0)</f>
        <v>0</v>
      </c>
      <c r="F476" s="4">
        <f t="shared" si="64"/>
        <v>0</v>
      </c>
      <c r="G476" s="4">
        <f t="shared" si="64"/>
        <v>0</v>
      </c>
      <c r="H476" s="4">
        <f t="shared" si="64"/>
        <v>0</v>
      </c>
      <c r="I476" s="4">
        <f t="shared" si="64"/>
        <v>0</v>
      </c>
      <c r="J476" s="4">
        <f t="shared" si="64"/>
        <v>0</v>
      </c>
      <c r="K476" s="4">
        <f t="shared" si="64"/>
        <v>0</v>
      </c>
      <c r="L476" s="4">
        <f t="shared" si="64"/>
        <v>0</v>
      </c>
      <c r="M476" s="4">
        <f t="shared" si="64"/>
        <v>0</v>
      </c>
      <c r="N476" s="4">
        <f t="shared" si="64"/>
        <v>0</v>
      </c>
      <c r="O476" s="4">
        <f t="shared" si="64"/>
        <v>0</v>
      </c>
      <c r="P476" s="4">
        <f t="shared" si="64"/>
        <v>0</v>
      </c>
      <c r="Q476" s="4">
        <f t="shared" si="64"/>
        <v>0</v>
      </c>
      <c r="R476" s="4">
        <f t="shared" si="64"/>
        <v>0</v>
      </c>
      <c r="S476" s="4">
        <f t="shared" si="64"/>
        <v>0</v>
      </c>
      <c r="T476" s="4">
        <f t="shared" si="64"/>
        <v>0</v>
      </c>
      <c r="U476" s="4">
        <f t="shared" si="64"/>
        <v>0</v>
      </c>
      <c r="V476" s="4">
        <f t="shared" si="64"/>
        <v>0</v>
      </c>
      <c r="W476" s="4">
        <f t="shared" si="64"/>
        <v>0</v>
      </c>
      <c r="X476" s="4">
        <f t="shared" si="64"/>
        <v>0</v>
      </c>
      <c r="Y476" s="4">
        <f t="shared" si="64"/>
        <v>0</v>
      </c>
      <c r="Z476" s="4">
        <f t="shared" si="64"/>
        <v>0</v>
      </c>
      <c r="AA476" s="4">
        <f t="shared" si="64"/>
        <v>0</v>
      </c>
      <c r="AB476" s="4">
        <f t="shared" si="64"/>
        <v>0</v>
      </c>
    </row>
    <row r="477" spans="2:28" hidden="1" outlineLevel="1">
      <c r="B477" s="556"/>
      <c r="C477" s="10" t="str">
        <f t="shared" si="57"/>
        <v xml:space="preserve">2 Bed / 2 Bath </v>
      </c>
      <c r="D477" s="248"/>
      <c r="E477" s="4">
        <f t="shared" ref="E477:AB477" si="65">IF(D446&lt;($T351+$E351),E415*MIN($G351,($T351+$E351)-D446),0)</f>
        <v>0</v>
      </c>
      <c r="F477" s="4">
        <f t="shared" si="65"/>
        <v>2</v>
      </c>
      <c r="G477" s="4">
        <f t="shared" si="65"/>
        <v>2</v>
      </c>
      <c r="H477" s="4">
        <f t="shared" si="65"/>
        <v>2</v>
      </c>
      <c r="I477" s="4">
        <f t="shared" si="65"/>
        <v>0</v>
      </c>
      <c r="J477" s="4">
        <f t="shared" si="65"/>
        <v>0</v>
      </c>
      <c r="K477" s="4">
        <f t="shared" si="65"/>
        <v>0</v>
      </c>
      <c r="L477" s="4">
        <f t="shared" si="65"/>
        <v>0</v>
      </c>
      <c r="M477" s="4">
        <f t="shared" si="65"/>
        <v>0</v>
      </c>
      <c r="N477" s="4">
        <f t="shared" si="65"/>
        <v>0</v>
      </c>
      <c r="O477" s="4">
        <f t="shared" si="65"/>
        <v>0</v>
      </c>
      <c r="P477" s="4">
        <f t="shared" si="65"/>
        <v>0</v>
      </c>
      <c r="Q477" s="4">
        <f t="shared" si="65"/>
        <v>0</v>
      </c>
      <c r="R477" s="4">
        <f t="shared" si="65"/>
        <v>0</v>
      </c>
      <c r="S477" s="4">
        <f t="shared" si="65"/>
        <v>0</v>
      </c>
      <c r="T477" s="4">
        <f t="shared" si="65"/>
        <v>0</v>
      </c>
      <c r="U477" s="4">
        <f t="shared" si="65"/>
        <v>0</v>
      </c>
      <c r="V477" s="4">
        <f t="shared" si="65"/>
        <v>0</v>
      </c>
      <c r="W477" s="4">
        <f t="shared" si="65"/>
        <v>0</v>
      </c>
      <c r="X477" s="4">
        <f t="shared" si="65"/>
        <v>0</v>
      </c>
      <c r="Y477" s="4">
        <f t="shared" si="65"/>
        <v>0</v>
      </c>
      <c r="Z477" s="4">
        <f t="shared" si="65"/>
        <v>0</v>
      </c>
      <c r="AA477" s="4">
        <f t="shared" si="65"/>
        <v>0</v>
      </c>
      <c r="AB477" s="4">
        <f t="shared" si="65"/>
        <v>0</v>
      </c>
    </row>
    <row r="478" spans="2:28" hidden="1" outlineLevel="1">
      <c r="B478" s="556"/>
      <c r="C478" s="10" t="str">
        <f t="shared" si="57"/>
        <v>2 Bed / 1 Bath + Den</v>
      </c>
      <c r="D478" s="248"/>
      <c r="E478" s="4">
        <f t="shared" ref="E478:AB478" si="66">IF(D447&lt;($T352+$E352),E416*MIN($G352,($T352+$E352)-D447),0)</f>
        <v>0</v>
      </c>
      <c r="F478" s="4">
        <f t="shared" si="66"/>
        <v>0</v>
      </c>
      <c r="G478" s="4">
        <f t="shared" si="66"/>
        <v>0</v>
      </c>
      <c r="H478" s="4">
        <f t="shared" si="66"/>
        <v>0</v>
      </c>
      <c r="I478" s="4">
        <f t="shared" si="66"/>
        <v>0</v>
      </c>
      <c r="J478" s="4">
        <f t="shared" si="66"/>
        <v>0</v>
      </c>
      <c r="K478" s="4">
        <f t="shared" si="66"/>
        <v>0</v>
      </c>
      <c r="L478" s="4">
        <f t="shared" si="66"/>
        <v>0</v>
      </c>
      <c r="M478" s="4">
        <f t="shared" si="66"/>
        <v>0</v>
      </c>
      <c r="N478" s="4">
        <f t="shared" si="66"/>
        <v>0</v>
      </c>
      <c r="O478" s="4">
        <f t="shared" si="66"/>
        <v>0</v>
      </c>
      <c r="P478" s="4">
        <f t="shared" si="66"/>
        <v>0</v>
      </c>
      <c r="Q478" s="4">
        <f t="shared" si="66"/>
        <v>0</v>
      </c>
      <c r="R478" s="4">
        <f t="shared" si="66"/>
        <v>0</v>
      </c>
      <c r="S478" s="4">
        <f t="shared" si="66"/>
        <v>0</v>
      </c>
      <c r="T478" s="4">
        <f t="shared" si="66"/>
        <v>0</v>
      </c>
      <c r="U478" s="4">
        <f t="shared" si="66"/>
        <v>0</v>
      </c>
      <c r="V478" s="4">
        <f t="shared" si="66"/>
        <v>0</v>
      </c>
      <c r="W478" s="4">
        <f t="shared" si="66"/>
        <v>0</v>
      </c>
      <c r="X478" s="4">
        <f t="shared" si="66"/>
        <v>0</v>
      </c>
      <c r="Y478" s="4">
        <f t="shared" si="66"/>
        <v>0</v>
      </c>
      <c r="Z478" s="4">
        <f t="shared" si="66"/>
        <v>0</v>
      </c>
      <c r="AA478" s="4">
        <f t="shared" si="66"/>
        <v>0</v>
      </c>
      <c r="AB478" s="4">
        <f t="shared" si="66"/>
        <v>0</v>
      </c>
    </row>
    <row r="479" spans="2:28" hidden="1" outlineLevel="1">
      <c r="B479" s="556"/>
      <c r="C479" s="10" t="str">
        <f t="shared" si="57"/>
        <v xml:space="preserve">2 Bed / 2 Bath </v>
      </c>
      <c r="D479" s="248"/>
      <c r="E479" s="4">
        <f t="shared" ref="E479:AB479" si="67">IF(D448&lt;($T353+$E353),E417*MIN($G353,($T353+$E353)-D448),0)</f>
        <v>0</v>
      </c>
      <c r="F479" s="4">
        <f t="shared" si="67"/>
        <v>0</v>
      </c>
      <c r="G479" s="4">
        <f t="shared" si="67"/>
        <v>0</v>
      </c>
      <c r="H479" s="4">
        <f t="shared" si="67"/>
        <v>0</v>
      </c>
      <c r="I479" s="4">
        <f t="shared" si="67"/>
        <v>0</v>
      </c>
      <c r="J479" s="4">
        <f t="shared" si="67"/>
        <v>0</v>
      </c>
      <c r="K479" s="4">
        <f t="shared" si="67"/>
        <v>0</v>
      </c>
      <c r="L479" s="4">
        <f t="shared" si="67"/>
        <v>0</v>
      </c>
      <c r="M479" s="4">
        <f t="shared" si="67"/>
        <v>0</v>
      </c>
      <c r="N479" s="4">
        <f t="shared" si="67"/>
        <v>0</v>
      </c>
      <c r="O479" s="4">
        <f t="shared" si="67"/>
        <v>0</v>
      </c>
      <c r="P479" s="4">
        <f t="shared" si="67"/>
        <v>0</v>
      </c>
      <c r="Q479" s="4">
        <f t="shared" si="67"/>
        <v>0</v>
      </c>
      <c r="R479" s="4">
        <f t="shared" si="67"/>
        <v>0</v>
      </c>
      <c r="S479" s="4">
        <f t="shared" si="67"/>
        <v>0</v>
      </c>
      <c r="T479" s="4">
        <f t="shared" si="67"/>
        <v>0</v>
      </c>
      <c r="U479" s="4">
        <f t="shared" si="67"/>
        <v>0</v>
      </c>
      <c r="V479" s="4">
        <f t="shared" si="67"/>
        <v>0</v>
      </c>
      <c r="W479" s="4">
        <f t="shared" si="67"/>
        <v>0</v>
      </c>
      <c r="X479" s="4">
        <f t="shared" si="67"/>
        <v>0</v>
      </c>
      <c r="Y479" s="4">
        <f t="shared" si="67"/>
        <v>0</v>
      </c>
      <c r="Z479" s="4">
        <f t="shared" si="67"/>
        <v>0</v>
      </c>
      <c r="AA479" s="4">
        <f t="shared" si="67"/>
        <v>0</v>
      </c>
      <c r="AB479" s="4">
        <f t="shared" si="67"/>
        <v>0</v>
      </c>
    </row>
    <row r="480" spans="2:28" hidden="1" outlineLevel="1">
      <c r="B480" s="556"/>
      <c r="C480" s="10" t="str">
        <f t="shared" si="57"/>
        <v xml:space="preserve">2 Bed / 1.5 Bath </v>
      </c>
      <c r="D480" s="248"/>
      <c r="E480" s="4">
        <f t="shared" ref="E480:AB480" si="68">IF(D449&lt;($T354+$E354),E418*MIN($G354,($T354+$E354)-D449),0)</f>
        <v>0</v>
      </c>
      <c r="F480" s="4">
        <f t="shared" si="68"/>
        <v>0</v>
      </c>
      <c r="G480" s="4">
        <f t="shared" si="68"/>
        <v>0</v>
      </c>
      <c r="H480" s="4">
        <f t="shared" si="68"/>
        <v>0</v>
      </c>
      <c r="I480" s="4">
        <f t="shared" si="68"/>
        <v>0</v>
      </c>
      <c r="J480" s="4">
        <f t="shared" si="68"/>
        <v>0</v>
      </c>
      <c r="K480" s="4">
        <f t="shared" si="68"/>
        <v>0</v>
      </c>
      <c r="L480" s="4">
        <f t="shared" si="68"/>
        <v>0</v>
      </c>
      <c r="M480" s="4">
        <f t="shared" si="68"/>
        <v>0</v>
      </c>
      <c r="N480" s="4">
        <f t="shared" si="68"/>
        <v>0</v>
      </c>
      <c r="O480" s="4">
        <f t="shared" si="68"/>
        <v>0</v>
      </c>
      <c r="P480" s="4">
        <f t="shared" si="68"/>
        <v>0</v>
      </c>
      <c r="Q480" s="4">
        <f t="shared" si="68"/>
        <v>0</v>
      </c>
      <c r="R480" s="4">
        <f t="shared" si="68"/>
        <v>0</v>
      </c>
      <c r="S480" s="4">
        <f t="shared" si="68"/>
        <v>0</v>
      </c>
      <c r="T480" s="4">
        <f t="shared" si="68"/>
        <v>0</v>
      </c>
      <c r="U480" s="4">
        <f t="shared" si="68"/>
        <v>0</v>
      </c>
      <c r="V480" s="4">
        <f t="shared" si="68"/>
        <v>0</v>
      </c>
      <c r="W480" s="4">
        <f t="shared" si="68"/>
        <v>0</v>
      </c>
      <c r="X480" s="4">
        <f t="shared" si="68"/>
        <v>0</v>
      </c>
      <c r="Y480" s="4">
        <f t="shared" si="68"/>
        <v>0</v>
      </c>
      <c r="Z480" s="4">
        <f t="shared" si="68"/>
        <v>0</v>
      </c>
      <c r="AA480" s="4">
        <f t="shared" si="68"/>
        <v>0</v>
      </c>
      <c r="AB480" s="4">
        <f t="shared" si="68"/>
        <v>0</v>
      </c>
    </row>
    <row r="481" spans="2:28" hidden="1" outlineLevel="1">
      <c r="B481" s="556"/>
      <c r="C481" s="10" t="str">
        <f t="shared" si="57"/>
        <v xml:space="preserve">3 Bed / 2 Bath </v>
      </c>
      <c r="D481" s="248"/>
      <c r="E481" s="4">
        <f t="shared" ref="E481:AB481" si="69">IF(D450&lt;($T355+$E355),E419*MIN($G355,($T355+$E355)-D450),0)</f>
        <v>0</v>
      </c>
      <c r="F481" s="4">
        <f t="shared" si="69"/>
        <v>0</v>
      </c>
      <c r="G481" s="4">
        <f t="shared" si="69"/>
        <v>0</v>
      </c>
      <c r="H481" s="4">
        <f t="shared" si="69"/>
        <v>0</v>
      </c>
      <c r="I481" s="4">
        <f t="shared" si="69"/>
        <v>0</v>
      </c>
      <c r="J481" s="4">
        <f t="shared" si="69"/>
        <v>0</v>
      </c>
      <c r="K481" s="4">
        <f t="shared" si="69"/>
        <v>0</v>
      </c>
      <c r="L481" s="4">
        <f t="shared" si="69"/>
        <v>0</v>
      </c>
      <c r="M481" s="4">
        <f t="shared" si="69"/>
        <v>0</v>
      </c>
      <c r="N481" s="4">
        <f t="shared" si="69"/>
        <v>0</v>
      </c>
      <c r="O481" s="4">
        <f t="shared" si="69"/>
        <v>0</v>
      </c>
      <c r="P481" s="4">
        <f t="shared" si="69"/>
        <v>0</v>
      </c>
      <c r="Q481" s="4">
        <f t="shared" si="69"/>
        <v>0</v>
      </c>
      <c r="R481" s="4">
        <f t="shared" si="69"/>
        <v>0</v>
      </c>
      <c r="S481" s="4">
        <f t="shared" si="69"/>
        <v>0</v>
      </c>
      <c r="T481" s="4">
        <f t="shared" si="69"/>
        <v>0</v>
      </c>
      <c r="U481" s="4">
        <f t="shared" si="69"/>
        <v>0</v>
      </c>
      <c r="V481" s="4">
        <f t="shared" si="69"/>
        <v>0</v>
      </c>
      <c r="W481" s="4">
        <f t="shared" si="69"/>
        <v>0</v>
      </c>
      <c r="X481" s="4">
        <f t="shared" si="69"/>
        <v>0</v>
      </c>
      <c r="Y481" s="4">
        <f t="shared" si="69"/>
        <v>0</v>
      </c>
      <c r="Z481" s="4">
        <f t="shared" si="69"/>
        <v>0</v>
      </c>
      <c r="AA481" s="4">
        <f t="shared" si="69"/>
        <v>0</v>
      </c>
      <c r="AB481" s="4">
        <f t="shared" si="69"/>
        <v>0</v>
      </c>
    </row>
    <row r="482" spans="2:28" hidden="1" outlineLevel="1">
      <c r="B482" s="556"/>
      <c r="C482" s="10" t="str">
        <f t="shared" si="57"/>
        <v>3 Bed / 2 Bath House</v>
      </c>
      <c r="D482" s="248"/>
      <c r="E482" s="4">
        <f t="shared" ref="E482:AB482" si="70">IF(D451&lt;($T356+$E356),E420*MIN($G356,($T356+$E356)-D451),0)</f>
        <v>0</v>
      </c>
      <c r="F482" s="4">
        <f t="shared" si="70"/>
        <v>0</v>
      </c>
      <c r="G482" s="4">
        <f t="shared" si="70"/>
        <v>0</v>
      </c>
      <c r="H482" s="4">
        <f t="shared" si="70"/>
        <v>0</v>
      </c>
      <c r="I482" s="4">
        <f t="shared" si="70"/>
        <v>0</v>
      </c>
      <c r="J482" s="4">
        <f t="shared" si="70"/>
        <v>0</v>
      </c>
      <c r="K482" s="4">
        <f t="shared" si="70"/>
        <v>0</v>
      </c>
      <c r="L482" s="4">
        <f t="shared" si="70"/>
        <v>0</v>
      </c>
      <c r="M482" s="4">
        <f t="shared" si="70"/>
        <v>0</v>
      </c>
      <c r="N482" s="4">
        <f t="shared" si="70"/>
        <v>0</v>
      </c>
      <c r="O482" s="4">
        <f t="shared" si="70"/>
        <v>0</v>
      </c>
      <c r="P482" s="4">
        <f t="shared" si="70"/>
        <v>0</v>
      </c>
      <c r="Q482" s="4">
        <f t="shared" si="70"/>
        <v>0</v>
      </c>
      <c r="R482" s="4">
        <f t="shared" si="70"/>
        <v>0</v>
      </c>
      <c r="S482" s="4">
        <f t="shared" si="70"/>
        <v>0</v>
      </c>
      <c r="T482" s="4">
        <f t="shared" si="70"/>
        <v>0</v>
      </c>
      <c r="U482" s="4">
        <f t="shared" si="70"/>
        <v>0</v>
      </c>
      <c r="V482" s="4">
        <f t="shared" si="70"/>
        <v>0</v>
      </c>
      <c r="W482" s="4">
        <f t="shared" si="70"/>
        <v>0</v>
      </c>
      <c r="X482" s="4">
        <f t="shared" si="70"/>
        <v>0</v>
      </c>
      <c r="Y482" s="4">
        <f t="shared" si="70"/>
        <v>0</v>
      </c>
      <c r="Z482" s="4">
        <f t="shared" si="70"/>
        <v>0</v>
      </c>
      <c r="AA482" s="4">
        <f t="shared" si="70"/>
        <v>0</v>
      </c>
      <c r="AB482" s="4">
        <f t="shared" si="70"/>
        <v>0</v>
      </c>
    </row>
    <row r="483" spans="2:28" hidden="1" outlineLevel="1">
      <c r="B483" s="556"/>
      <c r="C483" s="10" t="str">
        <f t="shared" si="57"/>
        <v xml:space="preserve">3 Bed / 2 Bath </v>
      </c>
      <c r="D483" s="248"/>
      <c r="E483" s="4">
        <f t="shared" ref="E483:AB483" si="71">IF(D452&lt;($T357+$E357),E421*MIN($G357,($T357+$E357)-D452),0)</f>
        <v>0</v>
      </c>
      <c r="F483" s="4">
        <f t="shared" si="71"/>
        <v>0</v>
      </c>
      <c r="G483" s="4">
        <f t="shared" si="71"/>
        <v>0</v>
      </c>
      <c r="H483" s="4">
        <f t="shared" si="71"/>
        <v>0</v>
      </c>
      <c r="I483" s="4">
        <f t="shared" si="71"/>
        <v>0</v>
      </c>
      <c r="J483" s="4">
        <f t="shared" si="71"/>
        <v>0</v>
      </c>
      <c r="K483" s="4">
        <f t="shared" si="71"/>
        <v>0</v>
      </c>
      <c r="L483" s="4">
        <f t="shared" si="71"/>
        <v>0</v>
      </c>
      <c r="M483" s="4">
        <f t="shared" si="71"/>
        <v>0</v>
      </c>
      <c r="N483" s="4">
        <f t="shared" si="71"/>
        <v>0</v>
      </c>
      <c r="O483" s="4">
        <f t="shared" si="71"/>
        <v>0</v>
      </c>
      <c r="P483" s="4">
        <f t="shared" si="71"/>
        <v>0</v>
      </c>
      <c r="Q483" s="4">
        <f t="shared" si="71"/>
        <v>0</v>
      </c>
      <c r="R483" s="4">
        <f t="shared" si="71"/>
        <v>0</v>
      </c>
      <c r="S483" s="4">
        <f t="shared" si="71"/>
        <v>0</v>
      </c>
      <c r="T483" s="4">
        <f t="shared" si="71"/>
        <v>0</v>
      </c>
      <c r="U483" s="4">
        <f t="shared" si="71"/>
        <v>0</v>
      </c>
      <c r="V483" s="4">
        <f t="shared" si="71"/>
        <v>0</v>
      </c>
      <c r="W483" s="4">
        <f t="shared" si="71"/>
        <v>0</v>
      </c>
      <c r="X483" s="4">
        <f t="shared" si="71"/>
        <v>0</v>
      </c>
      <c r="Y483" s="4">
        <f t="shared" si="71"/>
        <v>0</v>
      </c>
      <c r="Z483" s="4">
        <f t="shared" si="71"/>
        <v>0</v>
      </c>
      <c r="AA483" s="4">
        <f t="shared" si="71"/>
        <v>0</v>
      </c>
      <c r="AB483" s="4">
        <f t="shared" si="71"/>
        <v>0</v>
      </c>
    </row>
    <row r="484" spans="2:28" hidden="1" outlineLevel="1">
      <c r="B484" s="556"/>
      <c r="C484" s="10" t="str">
        <f t="shared" si="57"/>
        <v xml:space="preserve">1 Bed / 1 Bath </v>
      </c>
      <c r="D484" s="248"/>
      <c r="E484" s="4">
        <f t="shared" ref="E484:AB484" si="72">IF(D453&lt;($T358+$E358),E422*MIN($G358,($T358+$E358)-D453),0)</f>
        <v>0</v>
      </c>
      <c r="F484" s="4">
        <f t="shared" si="72"/>
        <v>0</v>
      </c>
      <c r="G484" s="4">
        <f t="shared" si="72"/>
        <v>0</v>
      </c>
      <c r="H484" s="4">
        <f t="shared" si="72"/>
        <v>0</v>
      </c>
      <c r="I484" s="4">
        <f t="shared" si="72"/>
        <v>0</v>
      </c>
      <c r="J484" s="4">
        <f t="shared" si="72"/>
        <v>0</v>
      </c>
      <c r="K484" s="4">
        <f t="shared" si="72"/>
        <v>0</v>
      </c>
      <c r="L484" s="4">
        <f t="shared" si="72"/>
        <v>0</v>
      </c>
      <c r="M484" s="4">
        <f t="shared" si="72"/>
        <v>0</v>
      </c>
      <c r="N484" s="4">
        <f t="shared" si="72"/>
        <v>0</v>
      </c>
      <c r="O484" s="4">
        <f t="shared" si="72"/>
        <v>0</v>
      </c>
      <c r="P484" s="4">
        <f t="shared" si="72"/>
        <v>0</v>
      </c>
      <c r="Q484" s="4">
        <f t="shared" si="72"/>
        <v>0</v>
      </c>
      <c r="R484" s="4">
        <f t="shared" si="72"/>
        <v>0</v>
      </c>
      <c r="S484" s="4">
        <f t="shared" si="72"/>
        <v>0</v>
      </c>
      <c r="T484" s="4">
        <f t="shared" si="72"/>
        <v>0</v>
      </c>
      <c r="U484" s="4">
        <f t="shared" si="72"/>
        <v>0</v>
      </c>
      <c r="V484" s="4">
        <f t="shared" si="72"/>
        <v>0</v>
      </c>
      <c r="W484" s="4">
        <f t="shared" si="72"/>
        <v>0</v>
      </c>
      <c r="X484" s="4">
        <f t="shared" si="72"/>
        <v>0</v>
      </c>
      <c r="Y484" s="4">
        <f t="shared" si="72"/>
        <v>0</v>
      </c>
      <c r="Z484" s="4">
        <f t="shared" si="72"/>
        <v>0</v>
      </c>
      <c r="AA484" s="4">
        <f t="shared" si="72"/>
        <v>0</v>
      </c>
      <c r="AB484" s="4">
        <f t="shared" si="72"/>
        <v>0</v>
      </c>
    </row>
    <row r="485" spans="2:28" hidden="1" outlineLevel="1">
      <c r="B485" s="556"/>
      <c r="C485" s="10" t="str">
        <f t="shared" si="57"/>
        <v xml:space="preserve">2 Bed / 2 Bath </v>
      </c>
      <c r="D485" s="248"/>
      <c r="E485" s="4">
        <f t="shared" ref="E485:AB485" si="73">IF(D454&lt;($T359+$E359),E423*MIN($G359,($T359+$E359)-D454),0)</f>
        <v>0</v>
      </c>
      <c r="F485" s="4">
        <f t="shared" si="73"/>
        <v>0</v>
      </c>
      <c r="G485" s="4">
        <f t="shared" si="73"/>
        <v>0</v>
      </c>
      <c r="H485" s="4">
        <f t="shared" si="73"/>
        <v>0</v>
      </c>
      <c r="I485" s="4">
        <f t="shared" si="73"/>
        <v>0</v>
      </c>
      <c r="J485" s="4">
        <f t="shared" si="73"/>
        <v>0</v>
      </c>
      <c r="K485" s="4">
        <f t="shared" si="73"/>
        <v>0</v>
      </c>
      <c r="L485" s="4">
        <f t="shared" si="73"/>
        <v>0</v>
      </c>
      <c r="M485" s="4">
        <f t="shared" si="73"/>
        <v>0</v>
      </c>
      <c r="N485" s="4">
        <f t="shared" si="73"/>
        <v>0</v>
      </c>
      <c r="O485" s="4">
        <f t="shared" si="73"/>
        <v>0</v>
      </c>
      <c r="P485" s="4">
        <f t="shared" si="73"/>
        <v>0</v>
      </c>
      <c r="Q485" s="4">
        <f t="shared" si="73"/>
        <v>0</v>
      </c>
      <c r="R485" s="4">
        <f t="shared" si="73"/>
        <v>0</v>
      </c>
      <c r="S485" s="4">
        <f t="shared" si="73"/>
        <v>0</v>
      </c>
      <c r="T485" s="4">
        <f t="shared" si="73"/>
        <v>0</v>
      </c>
      <c r="U485" s="4">
        <f t="shared" si="73"/>
        <v>0</v>
      </c>
      <c r="V485" s="4">
        <f t="shared" si="73"/>
        <v>0</v>
      </c>
      <c r="W485" s="4">
        <f t="shared" si="73"/>
        <v>0</v>
      </c>
      <c r="X485" s="4">
        <f t="shared" si="73"/>
        <v>0</v>
      </c>
      <c r="Y485" s="4">
        <f t="shared" si="73"/>
        <v>0</v>
      </c>
      <c r="Z485" s="4">
        <f t="shared" si="73"/>
        <v>0</v>
      </c>
      <c r="AA485" s="4">
        <f t="shared" si="73"/>
        <v>0</v>
      </c>
      <c r="AB485" s="4">
        <f t="shared" si="73"/>
        <v>0</v>
      </c>
    </row>
    <row r="486" spans="2:28" hidden="1" outlineLevel="1">
      <c r="B486" s="556"/>
      <c r="C486" s="10" t="str">
        <f t="shared" ref="C486:C499" si="74">C455</f>
        <v xml:space="preserve">4 Bed / 2 Bath Penthouse </v>
      </c>
      <c r="D486" s="248"/>
      <c r="E486" s="4">
        <f t="shared" ref="E486:AB486" si="75">IF(D455&lt;($T360+$E360),E424*MIN($G360,($T360+$E360)-D455),0)</f>
        <v>0</v>
      </c>
      <c r="F486" s="4">
        <f t="shared" si="75"/>
        <v>0</v>
      </c>
      <c r="G486" s="4">
        <f t="shared" si="75"/>
        <v>0</v>
      </c>
      <c r="H486" s="4">
        <f t="shared" si="75"/>
        <v>0</v>
      </c>
      <c r="I486" s="4">
        <f t="shared" si="75"/>
        <v>0</v>
      </c>
      <c r="J486" s="4">
        <f t="shared" si="75"/>
        <v>0</v>
      </c>
      <c r="K486" s="4">
        <f t="shared" si="75"/>
        <v>0</v>
      </c>
      <c r="L486" s="4">
        <f t="shared" si="75"/>
        <v>0</v>
      </c>
      <c r="M486" s="4">
        <f t="shared" si="75"/>
        <v>0</v>
      </c>
      <c r="N486" s="4">
        <f t="shared" si="75"/>
        <v>0</v>
      </c>
      <c r="O486" s="4">
        <f t="shared" si="75"/>
        <v>0</v>
      </c>
      <c r="P486" s="4">
        <f t="shared" si="75"/>
        <v>0</v>
      </c>
      <c r="Q486" s="4">
        <f t="shared" si="75"/>
        <v>0</v>
      </c>
      <c r="R486" s="4">
        <f t="shared" si="75"/>
        <v>0</v>
      </c>
      <c r="S486" s="4">
        <f t="shared" si="75"/>
        <v>0</v>
      </c>
      <c r="T486" s="4">
        <f t="shared" si="75"/>
        <v>0</v>
      </c>
      <c r="U486" s="4">
        <f t="shared" si="75"/>
        <v>0</v>
      </c>
      <c r="V486" s="4">
        <f t="shared" si="75"/>
        <v>0</v>
      </c>
      <c r="W486" s="4">
        <f t="shared" si="75"/>
        <v>0</v>
      </c>
      <c r="X486" s="4">
        <f t="shared" si="75"/>
        <v>0</v>
      </c>
      <c r="Y486" s="4">
        <f t="shared" si="75"/>
        <v>0</v>
      </c>
      <c r="Z486" s="4">
        <f t="shared" si="75"/>
        <v>0</v>
      </c>
      <c r="AA486" s="4">
        <f t="shared" si="75"/>
        <v>0</v>
      </c>
      <c r="AB486" s="4">
        <f t="shared" si="75"/>
        <v>0</v>
      </c>
    </row>
    <row r="487" spans="2:28" hidden="1" outlineLevel="1">
      <c r="B487" s="556"/>
      <c r="C487" s="10" t="str">
        <f t="shared" si="74"/>
        <v xml:space="preserve">2 Bed / 2 Bath </v>
      </c>
      <c r="D487" s="248"/>
      <c r="E487" s="4">
        <f t="shared" ref="E487:AB487" si="76">IF(D456&lt;($T361+$E361),E425*MIN($G361,($T361+$E361)-D456),0)</f>
        <v>0</v>
      </c>
      <c r="F487" s="4">
        <f t="shared" si="76"/>
        <v>0</v>
      </c>
      <c r="G487" s="4">
        <f t="shared" si="76"/>
        <v>0</v>
      </c>
      <c r="H487" s="4">
        <f t="shared" si="76"/>
        <v>0</v>
      </c>
      <c r="I487" s="4">
        <f t="shared" si="76"/>
        <v>0</v>
      </c>
      <c r="J487" s="4">
        <f t="shared" si="76"/>
        <v>0</v>
      </c>
      <c r="K487" s="4">
        <f t="shared" si="76"/>
        <v>0</v>
      </c>
      <c r="L487" s="4">
        <f t="shared" si="76"/>
        <v>0</v>
      </c>
      <c r="M487" s="4">
        <f t="shared" si="76"/>
        <v>0</v>
      </c>
      <c r="N487" s="4">
        <f t="shared" si="76"/>
        <v>0</v>
      </c>
      <c r="O487" s="4">
        <f t="shared" si="76"/>
        <v>0</v>
      </c>
      <c r="P487" s="4">
        <f t="shared" si="76"/>
        <v>0</v>
      </c>
      <c r="Q487" s="4">
        <f t="shared" si="76"/>
        <v>0</v>
      </c>
      <c r="R487" s="4">
        <f t="shared" si="76"/>
        <v>0</v>
      </c>
      <c r="S487" s="4">
        <f t="shared" si="76"/>
        <v>0</v>
      </c>
      <c r="T487" s="4">
        <f t="shared" si="76"/>
        <v>0</v>
      </c>
      <c r="U487" s="4">
        <f t="shared" si="76"/>
        <v>0</v>
      </c>
      <c r="V487" s="4">
        <f t="shared" si="76"/>
        <v>0</v>
      </c>
      <c r="W487" s="4">
        <f t="shared" si="76"/>
        <v>0</v>
      </c>
      <c r="X487" s="4">
        <f t="shared" si="76"/>
        <v>0</v>
      </c>
      <c r="Y487" s="4">
        <f t="shared" si="76"/>
        <v>0</v>
      </c>
      <c r="Z487" s="4">
        <f t="shared" si="76"/>
        <v>0</v>
      </c>
      <c r="AA487" s="4">
        <f t="shared" si="76"/>
        <v>0</v>
      </c>
      <c r="AB487" s="4">
        <f t="shared" si="76"/>
        <v>0</v>
      </c>
    </row>
    <row r="488" spans="2:28" hidden="1" outlineLevel="1">
      <c r="B488" s="556"/>
      <c r="C488" s="10">
        <f t="shared" si="74"/>
        <v>0</v>
      </c>
      <c r="D488" s="248"/>
      <c r="E488" s="4">
        <f t="shared" ref="E488:AB488" si="77">IF(D457&lt;($T362+$E362),E426*MIN($G362,($T362+$E362)-D457),0)</f>
        <v>0</v>
      </c>
      <c r="F488" s="4">
        <f t="shared" si="77"/>
        <v>0</v>
      </c>
      <c r="G488" s="4">
        <f t="shared" si="77"/>
        <v>0</v>
      </c>
      <c r="H488" s="4">
        <f t="shared" si="77"/>
        <v>0</v>
      </c>
      <c r="I488" s="4">
        <f t="shared" si="77"/>
        <v>0</v>
      </c>
      <c r="J488" s="4">
        <f t="shared" si="77"/>
        <v>0</v>
      </c>
      <c r="K488" s="4">
        <f t="shared" si="77"/>
        <v>0</v>
      </c>
      <c r="L488" s="4">
        <f t="shared" si="77"/>
        <v>0</v>
      </c>
      <c r="M488" s="4">
        <f t="shared" si="77"/>
        <v>0</v>
      </c>
      <c r="N488" s="4">
        <f t="shared" si="77"/>
        <v>0</v>
      </c>
      <c r="O488" s="4">
        <f t="shared" si="77"/>
        <v>0</v>
      </c>
      <c r="P488" s="4">
        <f t="shared" si="77"/>
        <v>0</v>
      </c>
      <c r="Q488" s="4">
        <f t="shared" si="77"/>
        <v>0</v>
      </c>
      <c r="R488" s="4">
        <f t="shared" si="77"/>
        <v>0</v>
      </c>
      <c r="S488" s="4">
        <f t="shared" si="77"/>
        <v>0</v>
      </c>
      <c r="T488" s="4">
        <f t="shared" si="77"/>
        <v>0</v>
      </c>
      <c r="U488" s="4">
        <f t="shared" si="77"/>
        <v>0</v>
      </c>
      <c r="V488" s="4">
        <f t="shared" si="77"/>
        <v>0</v>
      </c>
      <c r="W488" s="4">
        <f t="shared" si="77"/>
        <v>0</v>
      </c>
      <c r="X488" s="4">
        <f t="shared" si="77"/>
        <v>0</v>
      </c>
      <c r="Y488" s="4">
        <f t="shared" si="77"/>
        <v>0</v>
      </c>
      <c r="Z488" s="4">
        <f t="shared" si="77"/>
        <v>0</v>
      </c>
      <c r="AA488" s="4">
        <f t="shared" si="77"/>
        <v>0</v>
      </c>
      <c r="AB488" s="4">
        <f t="shared" si="77"/>
        <v>0</v>
      </c>
    </row>
    <row r="489" spans="2:28" hidden="1" outlineLevel="1">
      <c r="B489" s="556"/>
      <c r="C489" s="10">
        <f t="shared" si="74"/>
        <v>0</v>
      </c>
      <c r="D489" s="248"/>
      <c r="E489" s="4">
        <f t="shared" ref="E489:AB489" si="78">IF(D458&lt;($T363+$E363),E427*MIN($G363,($T363+$E363)-D458),0)</f>
        <v>0</v>
      </c>
      <c r="F489" s="4">
        <f t="shared" si="78"/>
        <v>0</v>
      </c>
      <c r="G489" s="4">
        <f t="shared" si="78"/>
        <v>0</v>
      </c>
      <c r="H489" s="4">
        <f t="shared" si="78"/>
        <v>0</v>
      </c>
      <c r="I489" s="4">
        <f t="shared" si="78"/>
        <v>0</v>
      </c>
      <c r="J489" s="4">
        <f t="shared" si="78"/>
        <v>0</v>
      </c>
      <c r="K489" s="4">
        <f t="shared" si="78"/>
        <v>0</v>
      </c>
      <c r="L489" s="4">
        <f t="shared" si="78"/>
        <v>0</v>
      </c>
      <c r="M489" s="4">
        <f t="shared" si="78"/>
        <v>0</v>
      </c>
      <c r="N489" s="4">
        <f t="shared" si="78"/>
        <v>0</v>
      </c>
      <c r="O489" s="4">
        <f t="shared" si="78"/>
        <v>0</v>
      </c>
      <c r="P489" s="4">
        <f t="shared" si="78"/>
        <v>0</v>
      </c>
      <c r="Q489" s="4">
        <f t="shared" si="78"/>
        <v>0</v>
      </c>
      <c r="R489" s="4">
        <f t="shared" si="78"/>
        <v>0</v>
      </c>
      <c r="S489" s="4">
        <f t="shared" si="78"/>
        <v>0</v>
      </c>
      <c r="T489" s="4">
        <f t="shared" si="78"/>
        <v>0</v>
      </c>
      <c r="U489" s="4">
        <f t="shared" si="78"/>
        <v>0</v>
      </c>
      <c r="V489" s="4">
        <f t="shared" si="78"/>
        <v>0</v>
      </c>
      <c r="W489" s="4">
        <f t="shared" si="78"/>
        <v>0</v>
      </c>
      <c r="X489" s="4">
        <f t="shared" si="78"/>
        <v>0</v>
      </c>
      <c r="Y489" s="4">
        <f t="shared" si="78"/>
        <v>0</v>
      </c>
      <c r="Z489" s="4">
        <f t="shared" si="78"/>
        <v>0</v>
      </c>
      <c r="AA489" s="4">
        <f t="shared" si="78"/>
        <v>0</v>
      </c>
      <c r="AB489" s="4">
        <f t="shared" si="78"/>
        <v>0</v>
      </c>
    </row>
    <row r="490" spans="2:28" hidden="1" outlineLevel="1">
      <c r="B490" s="556"/>
      <c r="C490" s="10">
        <f t="shared" si="74"/>
        <v>0</v>
      </c>
      <c r="D490" s="248"/>
      <c r="E490" s="4">
        <f t="shared" ref="E490:AB490" si="79">IF(D459&lt;($T364+$E364),E428*MIN($G364,($T364+$E364)-D459),0)</f>
        <v>0</v>
      </c>
      <c r="F490" s="4">
        <f t="shared" si="79"/>
        <v>0</v>
      </c>
      <c r="G490" s="4">
        <f t="shared" si="79"/>
        <v>0</v>
      </c>
      <c r="H490" s="4">
        <f t="shared" si="79"/>
        <v>0</v>
      </c>
      <c r="I490" s="4">
        <f t="shared" si="79"/>
        <v>0</v>
      </c>
      <c r="J490" s="4">
        <f t="shared" si="79"/>
        <v>0</v>
      </c>
      <c r="K490" s="4">
        <f t="shared" si="79"/>
        <v>0</v>
      </c>
      <c r="L490" s="4">
        <f t="shared" si="79"/>
        <v>0</v>
      </c>
      <c r="M490" s="4">
        <f t="shared" si="79"/>
        <v>0</v>
      </c>
      <c r="N490" s="4">
        <f t="shared" si="79"/>
        <v>0</v>
      </c>
      <c r="O490" s="4">
        <f t="shared" si="79"/>
        <v>0</v>
      </c>
      <c r="P490" s="4">
        <f t="shared" si="79"/>
        <v>0</v>
      </c>
      <c r="Q490" s="4">
        <f t="shared" si="79"/>
        <v>0</v>
      </c>
      <c r="R490" s="4">
        <f t="shared" si="79"/>
        <v>0</v>
      </c>
      <c r="S490" s="4">
        <f t="shared" si="79"/>
        <v>0</v>
      </c>
      <c r="T490" s="4">
        <f t="shared" si="79"/>
        <v>0</v>
      </c>
      <c r="U490" s="4">
        <f t="shared" si="79"/>
        <v>0</v>
      </c>
      <c r="V490" s="4">
        <f t="shared" si="79"/>
        <v>0</v>
      </c>
      <c r="W490" s="4">
        <f t="shared" si="79"/>
        <v>0</v>
      </c>
      <c r="X490" s="4">
        <f t="shared" si="79"/>
        <v>0</v>
      </c>
      <c r="Y490" s="4">
        <f t="shared" si="79"/>
        <v>0</v>
      </c>
      <c r="Z490" s="4">
        <f t="shared" si="79"/>
        <v>0</v>
      </c>
      <c r="AA490" s="4">
        <f t="shared" si="79"/>
        <v>0</v>
      </c>
      <c r="AB490" s="4">
        <f t="shared" si="79"/>
        <v>0</v>
      </c>
    </row>
    <row r="491" spans="2:28" hidden="1" outlineLevel="1">
      <c r="B491" s="556"/>
      <c r="C491" s="10">
        <f t="shared" si="74"/>
        <v>0</v>
      </c>
      <c r="D491" s="248"/>
      <c r="E491" s="4">
        <f t="shared" ref="E491:AB491" si="80">IF(D460&lt;($T365+$E365),E429*MIN($G365,($T365+$E365)-D460),0)</f>
        <v>0</v>
      </c>
      <c r="F491" s="4">
        <f t="shared" si="80"/>
        <v>0</v>
      </c>
      <c r="G491" s="4">
        <f t="shared" si="80"/>
        <v>0</v>
      </c>
      <c r="H491" s="4">
        <f t="shared" si="80"/>
        <v>0</v>
      </c>
      <c r="I491" s="4">
        <f t="shared" si="80"/>
        <v>0</v>
      </c>
      <c r="J491" s="4">
        <f t="shared" si="80"/>
        <v>0</v>
      </c>
      <c r="K491" s="4">
        <f t="shared" si="80"/>
        <v>0</v>
      </c>
      <c r="L491" s="4">
        <f t="shared" si="80"/>
        <v>0</v>
      </c>
      <c r="M491" s="4">
        <f t="shared" si="80"/>
        <v>0</v>
      </c>
      <c r="N491" s="4">
        <f t="shared" si="80"/>
        <v>0</v>
      </c>
      <c r="O491" s="4">
        <f t="shared" si="80"/>
        <v>0</v>
      </c>
      <c r="P491" s="4">
        <f t="shared" si="80"/>
        <v>0</v>
      </c>
      <c r="Q491" s="4">
        <f t="shared" si="80"/>
        <v>0</v>
      </c>
      <c r="R491" s="4">
        <f t="shared" si="80"/>
        <v>0</v>
      </c>
      <c r="S491" s="4">
        <f t="shared" si="80"/>
        <v>0</v>
      </c>
      <c r="T491" s="4">
        <f t="shared" si="80"/>
        <v>0</v>
      </c>
      <c r="U491" s="4">
        <f t="shared" si="80"/>
        <v>0</v>
      </c>
      <c r="V491" s="4">
        <f t="shared" si="80"/>
        <v>0</v>
      </c>
      <c r="W491" s="4">
        <f t="shared" si="80"/>
        <v>0</v>
      </c>
      <c r="X491" s="4">
        <f t="shared" si="80"/>
        <v>0</v>
      </c>
      <c r="Y491" s="4">
        <f t="shared" si="80"/>
        <v>0</v>
      </c>
      <c r="Z491" s="4">
        <f t="shared" si="80"/>
        <v>0</v>
      </c>
      <c r="AA491" s="4">
        <f t="shared" si="80"/>
        <v>0</v>
      </c>
      <c r="AB491" s="4">
        <f t="shared" si="80"/>
        <v>0</v>
      </c>
    </row>
    <row r="492" spans="2:28" hidden="1" outlineLevel="1">
      <c r="B492" s="556"/>
      <c r="C492" s="10">
        <f t="shared" si="74"/>
        <v>0</v>
      </c>
      <c r="D492" s="248"/>
      <c r="E492" s="4">
        <f t="shared" ref="E492:AB492" si="81">IF(D461&lt;($T366+$E366),E430*MIN($G366,($T366+$E366)-D461),0)</f>
        <v>0</v>
      </c>
      <c r="F492" s="4">
        <f t="shared" si="81"/>
        <v>0</v>
      </c>
      <c r="G492" s="4">
        <f t="shared" si="81"/>
        <v>0</v>
      </c>
      <c r="H492" s="4">
        <f t="shared" si="81"/>
        <v>0</v>
      </c>
      <c r="I492" s="4">
        <f t="shared" si="81"/>
        <v>0</v>
      </c>
      <c r="J492" s="4">
        <f t="shared" si="81"/>
        <v>0</v>
      </c>
      <c r="K492" s="4">
        <f t="shared" si="81"/>
        <v>0</v>
      </c>
      <c r="L492" s="4">
        <f t="shared" si="81"/>
        <v>0</v>
      </c>
      <c r="M492" s="4">
        <f t="shared" si="81"/>
        <v>0</v>
      </c>
      <c r="N492" s="4">
        <f t="shared" si="81"/>
        <v>0</v>
      </c>
      <c r="O492" s="4">
        <f t="shared" si="81"/>
        <v>0</v>
      </c>
      <c r="P492" s="4">
        <f t="shared" si="81"/>
        <v>0</v>
      </c>
      <c r="Q492" s="4">
        <f t="shared" si="81"/>
        <v>0</v>
      </c>
      <c r="R492" s="4">
        <f t="shared" si="81"/>
        <v>0</v>
      </c>
      <c r="S492" s="4">
        <f t="shared" si="81"/>
        <v>0</v>
      </c>
      <c r="T492" s="4">
        <f t="shared" si="81"/>
        <v>0</v>
      </c>
      <c r="U492" s="4">
        <f t="shared" si="81"/>
        <v>0</v>
      </c>
      <c r="V492" s="4">
        <f t="shared" si="81"/>
        <v>0</v>
      </c>
      <c r="W492" s="4">
        <f t="shared" si="81"/>
        <v>0</v>
      </c>
      <c r="X492" s="4">
        <f t="shared" si="81"/>
        <v>0</v>
      </c>
      <c r="Y492" s="4">
        <f t="shared" si="81"/>
        <v>0</v>
      </c>
      <c r="Z492" s="4">
        <f t="shared" si="81"/>
        <v>0</v>
      </c>
      <c r="AA492" s="4">
        <f t="shared" si="81"/>
        <v>0</v>
      </c>
      <c r="AB492" s="4">
        <f t="shared" si="81"/>
        <v>0</v>
      </c>
    </row>
    <row r="493" spans="2:28" hidden="1" outlineLevel="1">
      <c r="B493" s="556"/>
      <c r="C493" s="10">
        <f t="shared" si="74"/>
        <v>0</v>
      </c>
      <c r="D493" s="248"/>
      <c r="E493" s="4">
        <f t="shared" ref="E493:AB493" si="82">IF(D462&lt;($T367+$E367),E431*MIN($G367,($T367+$E367)-D462),0)</f>
        <v>0</v>
      </c>
      <c r="F493" s="4">
        <f t="shared" si="82"/>
        <v>0</v>
      </c>
      <c r="G493" s="4">
        <f t="shared" si="82"/>
        <v>0</v>
      </c>
      <c r="H493" s="4">
        <f t="shared" si="82"/>
        <v>0</v>
      </c>
      <c r="I493" s="4">
        <f t="shared" si="82"/>
        <v>0</v>
      </c>
      <c r="J493" s="4">
        <f t="shared" si="82"/>
        <v>0</v>
      </c>
      <c r="K493" s="4">
        <f t="shared" si="82"/>
        <v>0</v>
      </c>
      <c r="L493" s="4">
        <f t="shared" si="82"/>
        <v>0</v>
      </c>
      <c r="M493" s="4">
        <f t="shared" si="82"/>
        <v>0</v>
      </c>
      <c r="N493" s="4">
        <f t="shared" si="82"/>
        <v>0</v>
      </c>
      <c r="O493" s="4">
        <f t="shared" si="82"/>
        <v>0</v>
      </c>
      <c r="P493" s="4">
        <f t="shared" si="82"/>
        <v>0</v>
      </c>
      <c r="Q493" s="4">
        <f t="shared" si="82"/>
        <v>0</v>
      </c>
      <c r="R493" s="4">
        <f t="shared" si="82"/>
        <v>0</v>
      </c>
      <c r="S493" s="4">
        <f t="shared" si="82"/>
        <v>0</v>
      </c>
      <c r="T493" s="4">
        <f t="shared" si="82"/>
        <v>0</v>
      </c>
      <c r="U493" s="4">
        <f t="shared" si="82"/>
        <v>0</v>
      </c>
      <c r="V493" s="4">
        <f t="shared" si="82"/>
        <v>0</v>
      </c>
      <c r="W493" s="4">
        <f t="shared" si="82"/>
        <v>0</v>
      </c>
      <c r="X493" s="4">
        <f t="shared" si="82"/>
        <v>0</v>
      </c>
      <c r="Y493" s="4">
        <f t="shared" si="82"/>
        <v>0</v>
      </c>
      <c r="Z493" s="4">
        <f t="shared" si="82"/>
        <v>0</v>
      </c>
      <c r="AA493" s="4">
        <f t="shared" si="82"/>
        <v>0</v>
      </c>
      <c r="AB493" s="4">
        <f t="shared" si="82"/>
        <v>0</v>
      </c>
    </row>
    <row r="494" spans="2:28" hidden="1" outlineLevel="1">
      <c r="B494" s="556"/>
      <c r="C494" s="10">
        <f t="shared" si="74"/>
        <v>0</v>
      </c>
      <c r="D494" s="248"/>
      <c r="E494" s="4">
        <f t="shared" ref="E494:AB494" si="83">IF(D463&lt;($T368+$E368),E432*MIN($G368,($T368+$E368)-D463),0)</f>
        <v>0</v>
      </c>
      <c r="F494" s="4">
        <f t="shared" si="83"/>
        <v>0</v>
      </c>
      <c r="G494" s="4">
        <f t="shared" si="83"/>
        <v>0</v>
      </c>
      <c r="H494" s="4">
        <f t="shared" si="83"/>
        <v>0</v>
      </c>
      <c r="I494" s="4">
        <f t="shared" si="83"/>
        <v>0</v>
      </c>
      <c r="J494" s="4">
        <f t="shared" si="83"/>
        <v>0</v>
      </c>
      <c r="K494" s="4">
        <f t="shared" si="83"/>
        <v>0</v>
      </c>
      <c r="L494" s="4">
        <f t="shared" si="83"/>
        <v>0</v>
      </c>
      <c r="M494" s="4">
        <f t="shared" si="83"/>
        <v>0</v>
      </c>
      <c r="N494" s="4">
        <f t="shared" si="83"/>
        <v>0</v>
      </c>
      <c r="O494" s="4">
        <f t="shared" si="83"/>
        <v>0</v>
      </c>
      <c r="P494" s="4">
        <f t="shared" si="83"/>
        <v>0</v>
      </c>
      <c r="Q494" s="4">
        <f t="shared" si="83"/>
        <v>0</v>
      </c>
      <c r="R494" s="4">
        <f t="shared" si="83"/>
        <v>0</v>
      </c>
      <c r="S494" s="4">
        <f t="shared" si="83"/>
        <v>0</v>
      </c>
      <c r="T494" s="4">
        <f t="shared" si="83"/>
        <v>0</v>
      </c>
      <c r="U494" s="4">
        <f t="shared" si="83"/>
        <v>0</v>
      </c>
      <c r="V494" s="4">
        <f t="shared" si="83"/>
        <v>0</v>
      </c>
      <c r="W494" s="4">
        <f t="shared" si="83"/>
        <v>0</v>
      </c>
      <c r="X494" s="4">
        <f t="shared" si="83"/>
        <v>0</v>
      </c>
      <c r="Y494" s="4">
        <f t="shared" si="83"/>
        <v>0</v>
      </c>
      <c r="Z494" s="4">
        <f t="shared" si="83"/>
        <v>0</v>
      </c>
      <c r="AA494" s="4">
        <f t="shared" si="83"/>
        <v>0</v>
      </c>
      <c r="AB494" s="4">
        <f t="shared" si="83"/>
        <v>0</v>
      </c>
    </row>
    <row r="495" spans="2:28" hidden="1" outlineLevel="1">
      <c r="B495" s="556"/>
      <c r="C495" s="10">
        <f t="shared" si="74"/>
        <v>0</v>
      </c>
      <c r="D495" s="248"/>
      <c r="E495" s="4">
        <f t="shared" ref="E495:AB495" si="84">IF(D464&lt;($T369+$E369),E433*MIN($G369,($T369+$E369)-D464),0)</f>
        <v>0</v>
      </c>
      <c r="F495" s="4">
        <f t="shared" si="84"/>
        <v>0</v>
      </c>
      <c r="G495" s="4">
        <f t="shared" si="84"/>
        <v>0</v>
      </c>
      <c r="H495" s="4">
        <f t="shared" si="84"/>
        <v>0</v>
      </c>
      <c r="I495" s="4">
        <f t="shared" si="84"/>
        <v>0</v>
      </c>
      <c r="J495" s="4">
        <f t="shared" si="84"/>
        <v>0</v>
      </c>
      <c r="K495" s="4">
        <f t="shared" si="84"/>
        <v>0</v>
      </c>
      <c r="L495" s="4">
        <f t="shared" si="84"/>
        <v>0</v>
      </c>
      <c r="M495" s="4">
        <f t="shared" si="84"/>
        <v>0</v>
      </c>
      <c r="N495" s="4">
        <f t="shared" si="84"/>
        <v>0</v>
      </c>
      <c r="O495" s="4">
        <f t="shared" si="84"/>
        <v>0</v>
      </c>
      <c r="P495" s="4">
        <f t="shared" si="84"/>
        <v>0</v>
      </c>
      <c r="Q495" s="4">
        <f t="shared" si="84"/>
        <v>0</v>
      </c>
      <c r="R495" s="4">
        <f t="shared" si="84"/>
        <v>0</v>
      </c>
      <c r="S495" s="4">
        <f t="shared" si="84"/>
        <v>0</v>
      </c>
      <c r="T495" s="4">
        <f t="shared" si="84"/>
        <v>0</v>
      </c>
      <c r="U495" s="4">
        <f t="shared" si="84"/>
        <v>0</v>
      </c>
      <c r="V495" s="4">
        <f t="shared" si="84"/>
        <v>0</v>
      </c>
      <c r="W495" s="4">
        <f t="shared" si="84"/>
        <v>0</v>
      </c>
      <c r="X495" s="4">
        <f t="shared" si="84"/>
        <v>0</v>
      </c>
      <c r="Y495" s="4">
        <f t="shared" si="84"/>
        <v>0</v>
      </c>
      <c r="Z495" s="4">
        <f t="shared" si="84"/>
        <v>0</v>
      </c>
      <c r="AA495" s="4">
        <f t="shared" si="84"/>
        <v>0</v>
      </c>
      <c r="AB495" s="4">
        <f t="shared" si="84"/>
        <v>0</v>
      </c>
    </row>
    <row r="496" spans="2:28" hidden="1" outlineLevel="1">
      <c r="B496" s="556"/>
      <c r="C496" s="10">
        <f t="shared" si="74"/>
        <v>0</v>
      </c>
      <c r="D496" s="248"/>
      <c r="E496" s="4">
        <f t="shared" ref="E496:AB496" si="85">IF(D465&lt;($T370+$E370),E434*MIN($G370,($T370+$E370)-D465),0)</f>
        <v>0</v>
      </c>
      <c r="F496" s="4">
        <f t="shared" si="85"/>
        <v>0</v>
      </c>
      <c r="G496" s="4">
        <f t="shared" si="85"/>
        <v>0</v>
      </c>
      <c r="H496" s="4">
        <f t="shared" si="85"/>
        <v>0</v>
      </c>
      <c r="I496" s="4">
        <f t="shared" si="85"/>
        <v>0</v>
      </c>
      <c r="J496" s="4">
        <f t="shared" si="85"/>
        <v>0</v>
      </c>
      <c r="K496" s="4">
        <f t="shared" si="85"/>
        <v>0</v>
      </c>
      <c r="L496" s="4">
        <f t="shared" si="85"/>
        <v>0</v>
      </c>
      <c r="M496" s="4">
        <f t="shared" si="85"/>
        <v>0</v>
      </c>
      <c r="N496" s="4">
        <f t="shared" si="85"/>
        <v>0</v>
      </c>
      <c r="O496" s="4">
        <f t="shared" si="85"/>
        <v>0</v>
      </c>
      <c r="P496" s="4">
        <f t="shared" si="85"/>
        <v>0</v>
      </c>
      <c r="Q496" s="4">
        <f t="shared" si="85"/>
        <v>0</v>
      </c>
      <c r="R496" s="4">
        <f t="shared" si="85"/>
        <v>0</v>
      </c>
      <c r="S496" s="4">
        <f t="shared" si="85"/>
        <v>0</v>
      </c>
      <c r="T496" s="4">
        <f t="shared" si="85"/>
        <v>0</v>
      </c>
      <c r="U496" s="4">
        <f t="shared" si="85"/>
        <v>0</v>
      </c>
      <c r="V496" s="4">
        <f t="shared" si="85"/>
        <v>0</v>
      </c>
      <c r="W496" s="4">
        <f t="shared" si="85"/>
        <v>0</v>
      </c>
      <c r="X496" s="4">
        <f t="shared" si="85"/>
        <v>0</v>
      </c>
      <c r="Y496" s="4">
        <f t="shared" si="85"/>
        <v>0</v>
      </c>
      <c r="Z496" s="4">
        <f t="shared" si="85"/>
        <v>0</v>
      </c>
      <c r="AA496" s="4">
        <f t="shared" si="85"/>
        <v>0</v>
      </c>
      <c r="AB496" s="4">
        <f t="shared" si="85"/>
        <v>0</v>
      </c>
    </row>
    <row r="497" spans="2:28" hidden="1" outlineLevel="1">
      <c r="B497" s="556"/>
      <c r="C497" s="10">
        <f t="shared" si="74"/>
        <v>0</v>
      </c>
      <c r="D497" s="248"/>
      <c r="E497" s="4">
        <f t="shared" ref="E497:AB497" si="86">IF(D466&lt;($T371+$E371),E435*MIN($G371,($T371+$E371)-D466),0)</f>
        <v>0</v>
      </c>
      <c r="F497" s="4">
        <f t="shared" si="86"/>
        <v>0</v>
      </c>
      <c r="G497" s="4">
        <f t="shared" si="86"/>
        <v>0</v>
      </c>
      <c r="H497" s="4">
        <f t="shared" si="86"/>
        <v>0</v>
      </c>
      <c r="I497" s="4">
        <f t="shared" si="86"/>
        <v>0</v>
      </c>
      <c r="J497" s="4">
        <f t="shared" si="86"/>
        <v>0</v>
      </c>
      <c r="K497" s="4">
        <f t="shared" si="86"/>
        <v>0</v>
      </c>
      <c r="L497" s="4">
        <f t="shared" si="86"/>
        <v>0</v>
      </c>
      <c r="M497" s="4">
        <f t="shared" si="86"/>
        <v>0</v>
      </c>
      <c r="N497" s="4">
        <f t="shared" si="86"/>
        <v>0</v>
      </c>
      <c r="O497" s="4">
        <f t="shared" si="86"/>
        <v>0</v>
      </c>
      <c r="P497" s="4">
        <f t="shared" si="86"/>
        <v>0</v>
      </c>
      <c r="Q497" s="4">
        <f t="shared" si="86"/>
        <v>0</v>
      </c>
      <c r="R497" s="4">
        <f t="shared" si="86"/>
        <v>0</v>
      </c>
      <c r="S497" s="4">
        <f t="shared" si="86"/>
        <v>0</v>
      </c>
      <c r="T497" s="4">
        <f t="shared" si="86"/>
        <v>0</v>
      </c>
      <c r="U497" s="4">
        <f t="shared" si="86"/>
        <v>0</v>
      </c>
      <c r="V497" s="4">
        <f t="shared" si="86"/>
        <v>0</v>
      </c>
      <c r="W497" s="4">
        <f t="shared" si="86"/>
        <v>0</v>
      </c>
      <c r="X497" s="4">
        <f t="shared" si="86"/>
        <v>0</v>
      </c>
      <c r="Y497" s="4">
        <f t="shared" si="86"/>
        <v>0</v>
      </c>
      <c r="Z497" s="4">
        <f t="shared" si="86"/>
        <v>0</v>
      </c>
      <c r="AA497" s="4">
        <f t="shared" si="86"/>
        <v>0</v>
      </c>
      <c r="AB497" s="4">
        <f t="shared" si="86"/>
        <v>0</v>
      </c>
    </row>
    <row r="498" spans="2:28" hidden="1" outlineLevel="1">
      <c r="B498" s="556"/>
      <c r="C498" s="10">
        <f t="shared" si="74"/>
        <v>0</v>
      </c>
      <c r="D498" s="248"/>
      <c r="E498" s="4">
        <f t="shared" ref="E498:AB498" si="87">IF(D467&lt;($T372+$E372),E436*MIN($G372,($T372+$E372)-D467),0)</f>
        <v>0</v>
      </c>
      <c r="F498" s="4">
        <f t="shared" si="87"/>
        <v>0</v>
      </c>
      <c r="G498" s="4">
        <f t="shared" si="87"/>
        <v>0</v>
      </c>
      <c r="H498" s="4">
        <f t="shared" si="87"/>
        <v>0</v>
      </c>
      <c r="I498" s="4">
        <f t="shared" si="87"/>
        <v>0</v>
      </c>
      <c r="J498" s="4">
        <f t="shared" si="87"/>
        <v>0</v>
      </c>
      <c r="K498" s="4">
        <f t="shared" si="87"/>
        <v>0</v>
      </c>
      <c r="L498" s="4">
        <f t="shared" si="87"/>
        <v>0</v>
      </c>
      <c r="M498" s="4">
        <f t="shared" si="87"/>
        <v>0</v>
      </c>
      <c r="N498" s="4">
        <f t="shared" si="87"/>
        <v>0</v>
      </c>
      <c r="O498" s="4">
        <f t="shared" si="87"/>
        <v>0</v>
      </c>
      <c r="P498" s="4">
        <f t="shared" si="87"/>
        <v>0</v>
      </c>
      <c r="Q498" s="4">
        <f t="shared" si="87"/>
        <v>0</v>
      </c>
      <c r="R498" s="4">
        <f t="shared" si="87"/>
        <v>0</v>
      </c>
      <c r="S498" s="4">
        <f t="shared" si="87"/>
        <v>0</v>
      </c>
      <c r="T498" s="4">
        <f t="shared" si="87"/>
        <v>0</v>
      </c>
      <c r="U498" s="4">
        <f t="shared" si="87"/>
        <v>0</v>
      </c>
      <c r="V498" s="4">
        <f t="shared" si="87"/>
        <v>0</v>
      </c>
      <c r="W498" s="4">
        <f t="shared" si="87"/>
        <v>0</v>
      </c>
      <c r="X498" s="4">
        <f t="shared" si="87"/>
        <v>0</v>
      </c>
      <c r="Y498" s="4">
        <f t="shared" si="87"/>
        <v>0</v>
      </c>
      <c r="Z498" s="4">
        <f t="shared" si="87"/>
        <v>0</v>
      </c>
      <c r="AA498" s="4">
        <f t="shared" si="87"/>
        <v>0</v>
      </c>
      <c r="AB498" s="4">
        <f t="shared" si="87"/>
        <v>0</v>
      </c>
    </row>
    <row r="499" spans="2:28" hidden="1" outlineLevel="1">
      <c r="B499" s="556"/>
      <c r="C499" s="10">
        <f t="shared" si="74"/>
        <v>0</v>
      </c>
      <c r="D499" s="248"/>
      <c r="E499" s="4">
        <f t="shared" ref="E499:AB499" si="88">IF(D468&lt;($T373+$E373),E437*MIN($G373,($T373+$E373)-D468),0)</f>
        <v>0</v>
      </c>
      <c r="F499" s="4">
        <f t="shared" si="88"/>
        <v>0</v>
      </c>
      <c r="G499" s="4">
        <f t="shared" si="88"/>
        <v>0</v>
      </c>
      <c r="H499" s="4">
        <f t="shared" si="88"/>
        <v>0</v>
      </c>
      <c r="I499" s="4">
        <f t="shared" si="88"/>
        <v>0</v>
      </c>
      <c r="J499" s="4">
        <f t="shared" si="88"/>
        <v>0</v>
      </c>
      <c r="K499" s="4">
        <f t="shared" si="88"/>
        <v>0</v>
      </c>
      <c r="L499" s="4">
        <f t="shared" si="88"/>
        <v>0</v>
      </c>
      <c r="M499" s="4">
        <f t="shared" si="88"/>
        <v>0</v>
      </c>
      <c r="N499" s="4">
        <f t="shared" si="88"/>
        <v>0</v>
      </c>
      <c r="O499" s="4">
        <f t="shared" si="88"/>
        <v>0</v>
      </c>
      <c r="P499" s="4">
        <f t="shared" si="88"/>
        <v>0</v>
      </c>
      <c r="Q499" s="4">
        <f t="shared" si="88"/>
        <v>0</v>
      </c>
      <c r="R499" s="4">
        <f t="shared" si="88"/>
        <v>0</v>
      </c>
      <c r="S499" s="4">
        <f t="shared" si="88"/>
        <v>0</v>
      </c>
      <c r="T499" s="4">
        <f t="shared" si="88"/>
        <v>0</v>
      </c>
      <c r="U499" s="4">
        <f t="shared" si="88"/>
        <v>0</v>
      </c>
      <c r="V499" s="4">
        <f t="shared" si="88"/>
        <v>0</v>
      </c>
      <c r="W499" s="4">
        <f t="shared" si="88"/>
        <v>0</v>
      </c>
      <c r="X499" s="4">
        <f t="shared" si="88"/>
        <v>0</v>
      </c>
      <c r="Y499" s="4">
        <f t="shared" si="88"/>
        <v>0</v>
      </c>
      <c r="Z499" s="4">
        <f t="shared" si="88"/>
        <v>0</v>
      </c>
      <c r="AA499" s="4">
        <f t="shared" si="88"/>
        <v>0</v>
      </c>
      <c r="AB499" s="4">
        <f t="shared" si="88"/>
        <v>0</v>
      </c>
    </row>
    <row r="500" spans="2:28" hidden="1" outlineLevel="1">
      <c r="B500" s="556"/>
      <c r="C500" s="21" t="s">
        <v>1117</v>
      </c>
      <c r="D500" s="10"/>
      <c r="I500" s="4"/>
      <c r="J500" s="4"/>
      <c r="K500" s="4"/>
      <c r="L500" s="4"/>
      <c r="M500" s="4"/>
    </row>
    <row r="501" spans="2:28" hidden="1" outlineLevel="1">
      <c r="B501" s="556"/>
      <c r="C501" s="10" t="str">
        <f>C470</f>
        <v>Studio</v>
      </c>
      <c r="D501" s="10"/>
      <c r="E501" s="4">
        <f t="array" ref="E501:AB501">IF(E$375:AB$375&lt;$O344,0,IFERROR(--(MOD(E$375:AB$375,N344)=0),0))</f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</row>
    <row r="502" spans="2:28" hidden="1" outlineLevel="1">
      <c r="B502" s="556"/>
      <c r="C502" s="10" t="str">
        <f t="shared" ref="C502:C530" si="89">C471</f>
        <v xml:space="preserve">1 Bed / 1 Bath </v>
      </c>
      <c r="D502" s="10"/>
      <c r="E502" s="4">
        <f t="array" ref="E502:AB502">IF(E$375:AB$375&lt;$O345,0,IFERROR(--(MOD(E$375:AB$375,N345)=0),0))</f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</row>
    <row r="503" spans="2:28" hidden="1" outlineLevel="1">
      <c r="B503" s="556"/>
      <c r="C503" s="10" t="str">
        <f t="shared" si="89"/>
        <v xml:space="preserve">1 Bed / 1 Bath </v>
      </c>
      <c r="D503" s="10"/>
      <c r="E503" s="4">
        <f t="array" ref="E503:AB503">IF(E$375:AB$375&lt;$O346,0,IFERROR(--(MOD(E$375:AB$375,N346)=0),0))</f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</row>
    <row r="504" spans="2:28" hidden="1" outlineLevel="1">
      <c r="B504" s="556"/>
      <c r="C504" s="10" t="str">
        <f t="shared" si="89"/>
        <v xml:space="preserve">1 Bed / 1 Bath </v>
      </c>
      <c r="D504" s="10"/>
      <c r="E504" s="4">
        <f t="array" ref="E504:AB504">IF(E$375:AB$375&lt;$O347,0,IFERROR(--(MOD(E$375:AB$375,N347)=0),0))</f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1</v>
      </c>
      <c r="Q504" s="4">
        <v>0</v>
      </c>
      <c r="R504" s="4">
        <v>1</v>
      </c>
      <c r="S504" s="4">
        <v>0</v>
      </c>
      <c r="T504" s="4">
        <v>1</v>
      </c>
      <c r="U504" s="4">
        <v>0</v>
      </c>
      <c r="V504" s="4">
        <v>1</v>
      </c>
      <c r="W504" s="4">
        <v>0</v>
      </c>
      <c r="X504" s="4">
        <v>1</v>
      </c>
      <c r="Y504" s="4">
        <v>0</v>
      </c>
      <c r="Z504" s="4">
        <v>1</v>
      </c>
      <c r="AA504" s="4">
        <v>0</v>
      </c>
      <c r="AB504" s="4">
        <v>1</v>
      </c>
    </row>
    <row r="505" spans="2:28" hidden="1" outlineLevel="1">
      <c r="B505" s="556"/>
      <c r="C505" s="10" t="str">
        <f t="shared" si="89"/>
        <v xml:space="preserve">2 Bed / 1 Bath </v>
      </c>
      <c r="D505" s="10"/>
      <c r="E505" s="4">
        <f t="array" ref="E505:AB505">IF(E$375:AB$375&lt;$O348,0,IFERROR(--(MOD(E$375:AB$375,N348)=0),0))</f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</row>
    <row r="506" spans="2:28" hidden="1" outlineLevel="1">
      <c r="B506" s="556"/>
      <c r="C506" s="10" t="str">
        <f t="shared" si="89"/>
        <v xml:space="preserve">2 Bed / 1 Bath </v>
      </c>
      <c r="D506" s="10"/>
      <c r="E506" s="4">
        <f t="array" ref="E506:AB506">IF(E$375:AB$375&lt;$O349,0,IFERROR(--(MOD(E$375:AB$375,N349)=0),0))</f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</row>
    <row r="507" spans="2:28" hidden="1" outlineLevel="1">
      <c r="B507" s="556"/>
      <c r="C507" s="10" t="str">
        <f t="shared" si="89"/>
        <v xml:space="preserve">2 Bed / 1 Bath </v>
      </c>
      <c r="D507" s="10"/>
      <c r="E507" s="4">
        <f t="array" ref="E507:AB507">IF(E$375:AB$375&lt;$O350,0,IFERROR(--(MOD(E$375:AB$375,N350)=0),0))</f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</row>
    <row r="508" spans="2:28" hidden="1" outlineLevel="1">
      <c r="B508" s="556"/>
      <c r="C508" s="10" t="str">
        <f t="shared" si="89"/>
        <v xml:space="preserve">2 Bed / 2 Bath </v>
      </c>
      <c r="D508" s="10"/>
      <c r="E508" s="4">
        <f t="array" ref="E508:AB508">IF(E$375:AB$375&lt;$O351,0,IFERROR(--(MOD(E$375:AB$375,N351)=0),0))</f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1</v>
      </c>
      <c r="Q508" s="4">
        <v>0</v>
      </c>
      <c r="R508" s="4">
        <v>0</v>
      </c>
      <c r="S508" s="4">
        <v>1</v>
      </c>
      <c r="T508" s="4">
        <v>0</v>
      </c>
      <c r="U508" s="4">
        <v>0</v>
      </c>
      <c r="V508" s="4">
        <v>1</v>
      </c>
      <c r="W508" s="4">
        <v>0</v>
      </c>
      <c r="X508" s="4">
        <v>0</v>
      </c>
      <c r="Y508" s="4">
        <v>1</v>
      </c>
      <c r="Z508" s="4">
        <v>0</v>
      </c>
      <c r="AA508" s="4">
        <v>0</v>
      </c>
      <c r="AB508" s="4">
        <v>1</v>
      </c>
    </row>
    <row r="509" spans="2:28" hidden="1" outlineLevel="1">
      <c r="B509" s="556"/>
      <c r="C509" s="10" t="str">
        <f t="shared" si="89"/>
        <v>2 Bed / 1 Bath + Den</v>
      </c>
      <c r="D509" s="10"/>
      <c r="E509" s="4">
        <f t="array" ref="E509:AB509">IF(E$375:AB$375&lt;$O352,0,IFERROR(--(MOD(E$375:AB$375,N352)=0),0))</f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</row>
    <row r="510" spans="2:28" hidden="1" outlineLevel="1">
      <c r="B510" s="556"/>
      <c r="C510" s="10" t="str">
        <f t="shared" si="89"/>
        <v xml:space="preserve">2 Bed / 2 Bath </v>
      </c>
      <c r="D510" s="10"/>
      <c r="E510" s="4">
        <f t="array" ref="E510:AB510">IF(E$375:AB$375&lt;$O353,0,IFERROR(--(MOD(E$375:AB$375,N353)=0),0))</f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</row>
    <row r="511" spans="2:28" hidden="1" outlineLevel="1">
      <c r="B511" s="556"/>
      <c r="C511" s="10" t="str">
        <f t="shared" si="89"/>
        <v xml:space="preserve">2 Bed / 1.5 Bath </v>
      </c>
      <c r="D511" s="10"/>
      <c r="E511" s="4">
        <f t="array" ref="E511:AB511">IF(E$375:AB$375&lt;$O354,0,IFERROR(--(MOD(E$375:AB$375,N354)=0),0))</f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</row>
    <row r="512" spans="2:28" hidden="1" outlineLevel="1">
      <c r="B512" s="556"/>
      <c r="C512" s="10" t="str">
        <f t="shared" si="89"/>
        <v xml:space="preserve">3 Bed / 2 Bath </v>
      </c>
      <c r="D512" s="10"/>
      <c r="E512" s="4">
        <f t="array" ref="E512:AB512">IF(E$375:AB$375&lt;$O355,0,IFERROR(--(MOD(E$375:AB$375,N355)=0),0))</f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</row>
    <row r="513" spans="2:28" hidden="1" outlineLevel="1">
      <c r="B513" s="556"/>
      <c r="C513" s="10" t="str">
        <f t="shared" si="89"/>
        <v>3 Bed / 2 Bath House</v>
      </c>
      <c r="D513" s="10"/>
      <c r="E513" s="4">
        <f t="array" ref="E513:AB513">IF(E$375:AB$375&lt;$O356,0,IFERROR(--(MOD(E$375:AB$375,N356)=0),0))</f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</row>
    <row r="514" spans="2:28" hidden="1" outlineLevel="1">
      <c r="B514" s="556"/>
      <c r="C514" s="10" t="str">
        <f t="shared" si="89"/>
        <v xml:space="preserve">3 Bed / 2 Bath </v>
      </c>
      <c r="D514" s="10"/>
      <c r="E514" s="4">
        <f t="array" ref="E514:AB514">IF(E$375:AB$375&lt;$O357,0,IFERROR(--(MOD(E$375:AB$375,N357)=0),0))</f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</row>
    <row r="515" spans="2:28" hidden="1" outlineLevel="1">
      <c r="B515" s="556"/>
      <c r="C515" s="10" t="str">
        <f t="shared" si="89"/>
        <v xml:space="preserve">1 Bed / 1 Bath </v>
      </c>
      <c r="D515" s="10"/>
      <c r="E515" s="4">
        <f t="array" ref="E515:AB515">IF(E$375:AB$375&lt;$O358,0,IFERROR(--(MOD(E$375:AB$375,N358)=0),0))</f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</row>
    <row r="516" spans="2:28" hidden="1" outlineLevel="1">
      <c r="B516" s="556"/>
      <c r="C516" s="10" t="str">
        <f t="shared" si="89"/>
        <v xml:space="preserve">2 Bed / 2 Bath </v>
      </c>
      <c r="D516" s="10"/>
      <c r="E516" s="4">
        <f t="array" ref="E516:AB516">IF(E$375:AB$375&lt;$O359,0,IFERROR(--(MOD(E$375:AB$375,N359)=0),0))</f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</row>
    <row r="517" spans="2:28" hidden="1" outlineLevel="1">
      <c r="B517" s="556"/>
      <c r="C517" s="10" t="str">
        <f t="shared" si="89"/>
        <v xml:space="preserve">4 Bed / 2 Bath Penthouse </v>
      </c>
      <c r="D517" s="10"/>
      <c r="E517" s="4">
        <f t="array" ref="E517:AB517">IF(E$375:AB$375&lt;$O360,0,IFERROR(--(MOD(E$375:AB$375,N360)=0),0))</f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</row>
    <row r="518" spans="2:28" hidden="1" outlineLevel="1">
      <c r="B518" s="556"/>
      <c r="C518" s="10" t="str">
        <f t="shared" si="89"/>
        <v xml:space="preserve">2 Bed / 2 Bath </v>
      </c>
      <c r="D518" s="10"/>
      <c r="E518" s="4">
        <f t="array" ref="E518:AB518">IF(E$375:AB$375&lt;$O361,0,IFERROR(--(MOD(E$375:AB$375,N361)=0),0))</f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</row>
    <row r="519" spans="2:28" hidden="1" outlineLevel="1">
      <c r="B519" s="556"/>
      <c r="C519" s="10">
        <f t="shared" si="89"/>
        <v>0</v>
      </c>
      <c r="D519" s="10"/>
      <c r="E519" s="4">
        <f t="array" ref="E519:AB519">IF(E$375:AB$375&lt;$O362,0,IFERROR(--(MOD(E$375:AB$375,N362)=0),0))</f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</row>
    <row r="520" spans="2:28" hidden="1" outlineLevel="1">
      <c r="B520" s="556"/>
      <c r="C520" s="10">
        <f t="shared" si="89"/>
        <v>0</v>
      </c>
      <c r="D520" s="10"/>
      <c r="E520" s="4">
        <f t="array" ref="E520:AB520">IF(E$375:AB$375&lt;$O363,0,IFERROR(--(MOD(E$375:AB$375,N363)=0),0))</f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</row>
    <row r="521" spans="2:28" hidden="1" outlineLevel="1">
      <c r="B521" s="556"/>
      <c r="C521" s="10">
        <f t="shared" si="89"/>
        <v>0</v>
      </c>
      <c r="D521" s="10"/>
      <c r="E521" s="4">
        <f t="array" ref="E521:AB521">IF(E$375:AB$375&lt;$O364,0,IFERROR(--(MOD(E$375:AB$375,N364)=0),0))</f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</row>
    <row r="522" spans="2:28" hidden="1" outlineLevel="1">
      <c r="B522" s="556"/>
      <c r="C522" s="10">
        <f t="shared" si="89"/>
        <v>0</v>
      </c>
      <c r="D522" s="10"/>
      <c r="E522" s="4">
        <f t="array" ref="E522:AB522">IF(E$375:AB$375&lt;$O365,0,IFERROR(--(MOD(E$375:AB$375,N365)=0),0))</f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</row>
    <row r="523" spans="2:28" hidden="1" outlineLevel="1">
      <c r="B523" s="556"/>
      <c r="C523" s="10">
        <f t="shared" si="89"/>
        <v>0</v>
      </c>
      <c r="D523" s="10"/>
      <c r="E523" s="4">
        <f t="array" ref="E523:AB523">IF(E$375:AB$375&lt;$O366,0,IFERROR(--(MOD(E$375:AB$375,N366)=0),0))</f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</row>
    <row r="524" spans="2:28" hidden="1" outlineLevel="1">
      <c r="B524" s="556"/>
      <c r="C524" s="10">
        <f t="shared" si="89"/>
        <v>0</v>
      </c>
      <c r="D524" s="10"/>
      <c r="E524" s="4">
        <f t="array" ref="E524:AB524">IF(E$375:AB$375&lt;$O367,0,IFERROR(--(MOD(E$375:AB$375,N367)=0),0))</f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</row>
    <row r="525" spans="2:28" hidden="1" outlineLevel="1">
      <c r="B525" s="556"/>
      <c r="C525" s="10">
        <f t="shared" si="89"/>
        <v>0</v>
      </c>
      <c r="D525" s="10"/>
      <c r="E525" s="4">
        <f t="array" ref="E525:AB525">IF(E$375:AB$375&lt;$O368,0,IFERROR(--(MOD(E$375:AB$375,N368)=0),0))</f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</row>
    <row r="526" spans="2:28" hidden="1" outlineLevel="1">
      <c r="B526" s="556"/>
      <c r="C526" s="10">
        <f t="shared" si="89"/>
        <v>0</v>
      </c>
      <c r="D526" s="10"/>
      <c r="E526" s="4">
        <f t="array" ref="E526:AB526">IF(E$375:AB$375&lt;$O369,0,IFERROR(--(MOD(E$375:AB$375,N369)=0),0))</f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</row>
    <row r="527" spans="2:28" hidden="1" outlineLevel="1">
      <c r="B527" s="556"/>
      <c r="C527" s="10">
        <f t="shared" si="89"/>
        <v>0</v>
      </c>
      <c r="D527" s="10"/>
      <c r="E527" s="4">
        <f t="array" ref="E527:AB527">IF(E$375:AB$375&lt;$O370,0,IFERROR(--(MOD(E$375:AB$375,N370)=0),0))</f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</row>
    <row r="528" spans="2:28" hidden="1" outlineLevel="1">
      <c r="B528" s="556"/>
      <c r="C528" s="10">
        <f t="shared" si="89"/>
        <v>0</v>
      </c>
      <c r="D528" s="10"/>
      <c r="E528" s="4">
        <f t="array" ref="E528:AB528">IF(E$375:AB$375&lt;$O371,0,IFERROR(--(MOD(E$375:AB$375,N371)=0),0))</f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</row>
    <row r="529" spans="2:28" hidden="1" outlineLevel="1">
      <c r="B529" s="556"/>
      <c r="C529" s="10">
        <f t="shared" si="89"/>
        <v>0</v>
      </c>
      <c r="D529" s="10"/>
      <c r="E529" s="4">
        <f t="array" ref="E529:AB529">IF(E$375:AB$375&lt;$O372,0,IFERROR(--(MOD(E$375:AB$375,N372)=0),0))</f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</row>
    <row r="530" spans="2:28" hidden="1" outlineLevel="1">
      <c r="B530" s="556"/>
      <c r="C530" s="10">
        <f t="shared" si="89"/>
        <v>0</v>
      </c>
      <c r="D530" s="10"/>
      <c r="E530" s="4">
        <f t="array" ref="E530:AB530">IF(E$375:AB$375&lt;$O373,0,IFERROR(--(MOD(E$375:AB$375,N373)=0),0))</f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</row>
    <row r="531" spans="2:28" hidden="1" outlineLevel="1">
      <c r="B531" s="556"/>
      <c r="C531" s="21" t="s">
        <v>285</v>
      </c>
    </row>
    <row r="532" spans="2:28" hidden="1" outlineLevel="1">
      <c r="B532" s="556"/>
      <c r="C532" s="4" t="str">
        <f t="shared" ref="C532:C561" si="90">C470</f>
        <v>Studio</v>
      </c>
      <c r="E532" s="4">
        <f>IF(SUM($D532:D532)&lt;($D344-$U344),E501*MIN($M344,($D344-$U344)-SUM($D532:D532)),0)</f>
        <v>0</v>
      </c>
      <c r="F532" s="4">
        <f>IF(SUM($D532:E532)&lt;($D344-$U344),F501*MIN($M344,($D344-$U344)-SUM($D532:E532)),0)</f>
        <v>0</v>
      </c>
      <c r="G532" s="4">
        <f>IF(SUM($D532:F532)&lt;($D344-$U344),G501*MIN($M344,($D344-$U344)-SUM($D532:F532)),0)</f>
        <v>0</v>
      </c>
      <c r="H532" s="4">
        <f>IF(SUM($D532:G532)&lt;($D344-$U344),H501*MIN($M344,($D344-$U344)-SUM($D532:G532)),0)</f>
        <v>0</v>
      </c>
      <c r="I532" s="4">
        <f>IF(SUM($D532:H532)&lt;($D344-$U344),I501*MIN($M344,($D344-$U344)-SUM($D532:H532)),0)</f>
        <v>0</v>
      </c>
      <c r="J532" s="4">
        <f>IF(SUM($D532:I532)&lt;($D344-$U344),J501*MIN($M344,($D344-$U344)-SUM($D532:I532)),0)</f>
        <v>0</v>
      </c>
      <c r="K532" s="4">
        <f>IF(SUM($D532:J532)&lt;($D344-$U344),K501*MIN($M344,($D344-$U344)-SUM($D532:J532)),0)</f>
        <v>0</v>
      </c>
      <c r="L532" s="4">
        <f>IF(SUM($D532:K532)&lt;($D344-$U344),L501*MIN($M344,($D344-$U344)-SUM($D532:K532)),0)</f>
        <v>0</v>
      </c>
      <c r="M532" s="4">
        <f>IF(SUM($D532:L532)&lt;($D344-$U344),M501*MIN($M344,($D344-$U344)-SUM($D532:L532)),0)</f>
        <v>0</v>
      </c>
      <c r="N532" s="4">
        <f>IF(SUM($D532:M532)&lt;($D344-$U344),N501*MIN($M344,($D344-$U344)-SUM($D532:M532)),0)</f>
        <v>0</v>
      </c>
      <c r="O532" s="4">
        <f>IF(SUM($D532:N532)&lt;($D344-$U344),O501*MIN($M344,($D344-$U344)-SUM($D532:N532)),0)</f>
        <v>0</v>
      </c>
      <c r="P532" s="4">
        <f>IF(SUM($D532:O532)&lt;($D344-$U344),P501*MIN($M344,($D344-$U344)-SUM($D532:O532)),0)</f>
        <v>0</v>
      </c>
      <c r="Q532" s="4">
        <f>IF(SUM($D532:P532)&lt;($D344-$U344),Q501*MIN($M344,($D344-$U344)-SUM($D532:P532)),0)</f>
        <v>0</v>
      </c>
      <c r="R532" s="4">
        <f>IF(SUM($D532:Q532)&lt;($D344-$U344),R501*MIN($M344,($D344-$U344)-SUM($D532:Q532)),0)</f>
        <v>0</v>
      </c>
      <c r="S532" s="4">
        <f>IF(SUM($D532:R532)&lt;($D344-$U344),S501*MIN($M344,($D344-$U344)-SUM($D532:R532)),0)</f>
        <v>0</v>
      </c>
      <c r="T532" s="4">
        <f>IF(SUM($D532:S532)&lt;($D344-$U344),T501*MIN($M344,($D344-$U344)-SUM($D532:S532)),0)</f>
        <v>0</v>
      </c>
      <c r="U532" s="4">
        <f>IF(SUM($D532:T532)&lt;($D344-$U344),U501*MIN($M344,($D344-$U344)-SUM($D532:T532)),0)</f>
        <v>0</v>
      </c>
      <c r="V532" s="4">
        <f>IF(SUM($D532:U532)&lt;($D344-$U344),V501*MIN($M344,($D344-$U344)-SUM($D532:U532)),0)</f>
        <v>0</v>
      </c>
      <c r="W532" s="4">
        <f>IF(SUM($D532:V532)&lt;($D344-$U344),W501*MIN($M344,($D344-$U344)-SUM($D532:V532)),0)</f>
        <v>0</v>
      </c>
      <c r="X532" s="4">
        <f>IF(SUM($D532:W532)&lt;($D344-$U344),X501*MIN($M344,($D344-$U344)-SUM($D532:W532)),0)</f>
        <v>0</v>
      </c>
      <c r="Y532" s="4">
        <f>IF(SUM($D532:X532)&lt;($D344-$U344),Y501*MIN($M344,($D344-$U344)-SUM($D532:X532)),0)</f>
        <v>0</v>
      </c>
      <c r="Z532" s="4">
        <f>IF(SUM($D532:Y532)&lt;($D344-$U344),Z501*MIN($M344,($D344-$U344)-SUM($D532:Y532)),0)</f>
        <v>0</v>
      </c>
      <c r="AA532" s="4">
        <f>IF(SUM($D532:Z532)&lt;($D344-$U344),AA501*MIN($M344,($D344-$U344)-SUM($D532:Z532)),0)</f>
        <v>0</v>
      </c>
      <c r="AB532" s="4">
        <f>IF(SUM($D532:AA532)&lt;($D344-$U344),AB501*MIN($M344,($D344-$U344)-SUM($D532:AA532)),0)</f>
        <v>0</v>
      </c>
    </row>
    <row r="533" spans="2:28" hidden="1" outlineLevel="1">
      <c r="B533" s="556"/>
      <c r="C533" s="4" t="str">
        <f t="shared" si="90"/>
        <v xml:space="preserve">1 Bed / 1 Bath </v>
      </c>
      <c r="E533" s="4">
        <f>IF(SUM($D533:D533)&lt;($D345-$U345),E502*MIN($M345,($D345-$U345)-SUM($D533:D533)),0)</f>
        <v>0</v>
      </c>
      <c r="F533" s="4">
        <f>IF(SUM($D533:E533)&lt;($D345-$U345),F502*MIN($M345,($D345-$U345)-SUM($D533:E533)),0)</f>
        <v>0</v>
      </c>
      <c r="G533" s="4">
        <f>IF(SUM($D533:F533)&lt;($D345-$U345),G502*MIN($M345,($D345-$U345)-SUM($D533:F533)),0)</f>
        <v>0</v>
      </c>
      <c r="H533" s="4">
        <f>IF(SUM($D533:G533)&lt;($D345-$U345),H502*MIN($M345,($D345-$U345)-SUM($D533:G533)),0)</f>
        <v>0</v>
      </c>
      <c r="I533" s="4">
        <f>IF(SUM($D533:H533)&lt;($D345-$U345),I502*MIN($M345,($D345-$U345)-SUM($D533:H533)),0)</f>
        <v>0</v>
      </c>
      <c r="J533" s="4">
        <f>IF(SUM($D533:I533)&lt;($D345-$U345),J502*MIN($M345,($D345-$U345)-SUM($D533:I533)),0)</f>
        <v>0</v>
      </c>
      <c r="K533" s="4">
        <f>IF(SUM($D533:J533)&lt;($D345-$U345),K502*MIN($M345,($D345-$U345)-SUM($D533:J533)),0)</f>
        <v>0</v>
      </c>
      <c r="L533" s="4">
        <f>IF(SUM($D533:K533)&lt;($D345-$U345),L502*MIN($M345,($D345-$U345)-SUM($D533:K533)),0)</f>
        <v>0</v>
      </c>
      <c r="M533" s="4">
        <f>IF(SUM($D533:L533)&lt;($D345-$U345),M502*MIN($M345,($D345-$U345)-SUM($D533:L533)),0)</f>
        <v>0</v>
      </c>
      <c r="N533" s="4">
        <f>IF(SUM($D533:M533)&lt;($D345-$U345),N502*MIN($M345,($D345-$U345)-SUM($D533:M533)),0)</f>
        <v>0</v>
      </c>
      <c r="O533" s="4">
        <f>IF(SUM($D533:N533)&lt;($D345-$U345),O502*MIN($M345,($D345-$U345)-SUM($D533:N533)),0)</f>
        <v>0</v>
      </c>
      <c r="P533" s="4">
        <f>IF(SUM($D533:O533)&lt;($D345-$U345),P502*MIN($M345,($D345-$U345)-SUM($D533:O533)),0)</f>
        <v>0</v>
      </c>
      <c r="Q533" s="4">
        <f>IF(SUM($D533:P533)&lt;($D345-$U345),Q502*MIN($M345,($D345-$U345)-SUM($D533:P533)),0)</f>
        <v>0</v>
      </c>
      <c r="R533" s="4">
        <f>IF(SUM($D533:Q533)&lt;($D345-$U345),R502*MIN($M345,($D345-$U345)-SUM($D533:Q533)),0)</f>
        <v>0</v>
      </c>
      <c r="S533" s="4">
        <f>IF(SUM($D533:R533)&lt;($D345-$U345),S502*MIN($M345,($D345-$U345)-SUM($D533:R533)),0)</f>
        <v>0</v>
      </c>
      <c r="T533" s="4">
        <f>IF(SUM($D533:S533)&lt;($D345-$U345),T502*MIN($M345,($D345-$U345)-SUM($D533:S533)),0)</f>
        <v>0</v>
      </c>
      <c r="U533" s="4">
        <f>IF(SUM($D533:T533)&lt;($D345-$U345),U502*MIN($M345,($D345-$U345)-SUM($D533:T533)),0)</f>
        <v>0</v>
      </c>
      <c r="V533" s="4">
        <f>IF(SUM($D533:U533)&lt;($D345-$U345),V502*MIN($M345,($D345-$U345)-SUM($D533:U533)),0)</f>
        <v>0</v>
      </c>
      <c r="W533" s="4">
        <f>IF(SUM($D533:V533)&lt;($D345-$U345),W502*MIN($M345,($D345-$U345)-SUM($D533:V533)),0)</f>
        <v>0</v>
      </c>
      <c r="X533" s="4">
        <f>IF(SUM($D533:W533)&lt;($D345-$U345),X502*MIN($M345,($D345-$U345)-SUM($D533:W533)),0)</f>
        <v>0</v>
      </c>
      <c r="Y533" s="4">
        <f>IF(SUM($D533:X533)&lt;($D345-$U345),Y502*MIN($M345,($D345-$U345)-SUM($D533:X533)),0)</f>
        <v>0</v>
      </c>
      <c r="Z533" s="4">
        <f>IF(SUM($D533:Y533)&lt;($D345-$U345),Z502*MIN($M345,($D345-$U345)-SUM($D533:Y533)),0)</f>
        <v>0</v>
      </c>
      <c r="AA533" s="4">
        <f>IF(SUM($D533:Z533)&lt;($D345-$U345),AA502*MIN($M345,($D345-$U345)-SUM($D533:Z533)),0)</f>
        <v>0</v>
      </c>
      <c r="AB533" s="4">
        <f>IF(SUM($D533:AA533)&lt;($D345-$U345),AB502*MIN($M345,($D345-$U345)-SUM($D533:AA533)),0)</f>
        <v>0</v>
      </c>
    </row>
    <row r="534" spans="2:28" hidden="1" outlineLevel="1">
      <c r="B534" s="556"/>
      <c r="C534" s="4" t="str">
        <f t="shared" si="90"/>
        <v xml:space="preserve">1 Bed / 1 Bath </v>
      </c>
      <c r="E534" s="4">
        <f>IF(SUM($D534:D534)&lt;($D346-$U346),E503*MIN($M346,($D346-$U346)-SUM($D534:D534)),0)</f>
        <v>0</v>
      </c>
      <c r="F534" s="4">
        <f>IF(SUM($D534:E534)&lt;($D346-$U346),F503*MIN($M346,($D346-$U346)-SUM($D534:E534)),0)</f>
        <v>0</v>
      </c>
      <c r="G534" s="4">
        <f>IF(SUM($D534:F534)&lt;($D346-$U346),G503*MIN($M346,($D346-$U346)-SUM($D534:F534)),0)</f>
        <v>0</v>
      </c>
      <c r="H534" s="4">
        <f>IF(SUM($D534:G534)&lt;($D346-$U346),H503*MIN($M346,($D346-$U346)-SUM($D534:G534)),0)</f>
        <v>0</v>
      </c>
      <c r="I534" s="4">
        <f>IF(SUM($D534:H534)&lt;($D346-$U346),I503*MIN($M346,($D346-$U346)-SUM($D534:H534)),0)</f>
        <v>0</v>
      </c>
      <c r="J534" s="4">
        <f>IF(SUM($D534:I534)&lt;($D346-$U346),J503*MIN($M346,($D346-$U346)-SUM($D534:I534)),0)</f>
        <v>0</v>
      </c>
      <c r="K534" s="4">
        <f>IF(SUM($D534:J534)&lt;($D346-$U346),K503*MIN($M346,($D346-$U346)-SUM($D534:J534)),0)</f>
        <v>0</v>
      </c>
      <c r="L534" s="4">
        <f>IF(SUM($D534:K534)&lt;($D346-$U346),L503*MIN($M346,($D346-$U346)-SUM($D534:K534)),0)</f>
        <v>0</v>
      </c>
      <c r="M534" s="4">
        <f>IF(SUM($D534:L534)&lt;($D346-$U346),M503*MIN($M346,($D346-$U346)-SUM($D534:L534)),0)</f>
        <v>0</v>
      </c>
      <c r="N534" s="4">
        <f>IF(SUM($D534:M534)&lt;($D346-$U346),N503*MIN($M346,($D346-$U346)-SUM($D534:M534)),0)</f>
        <v>0</v>
      </c>
      <c r="O534" s="4">
        <f>IF(SUM($D534:N534)&lt;($D346-$U346),O503*MIN($M346,($D346-$U346)-SUM($D534:N534)),0)</f>
        <v>0</v>
      </c>
      <c r="P534" s="4">
        <f>IF(SUM($D534:O534)&lt;($D346-$U346),P503*MIN($M346,($D346-$U346)-SUM($D534:O534)),0)</f>
        <v>0</v>
      </c>
      <c r="Q534" s="4">
        <f>IF(SUM($D534:P534)&lt;($D346-$U346),Q503*MIN($M346,($D346-$U346)-SUM($D534:P534)),0)</f>
        <v>0</v>
      </c>
      <c r="R534" s="4">
        <f>IF(SUM($D534:Q534)&lt;($D346-$U346),R503*MIN($M346,($D346-$U346)-SUM($D534:Q534)),0)</f>
        <v>0</v>
      </c>
      <c r="S534" s="4">
        <f>IF(SUM($D534:R534)&lt;($D346-$U346),S503*MIN($M346,($D346-$U346)-SUM($D534:R534)),0)</f>
        <v>0</v>
      </c>
      <c r="T534" s="4">
        <f>IF(SUM($D534:S534)&lt;($D346-$U346),T503*MIN($M346,($D346-$U346)-SUM($D534:S534)),0)</f>
        <v>0</v>
      </c>
      <c r="U534" s="4">
        <f>IF(SUM($D534:T534)&lt;($D346-$U346),U503*MIN($M346,($D346-$U346)-SUM($D534:T534)),0)</f>
        <v>0</v>
      </c>
      <c r="V534" s="4">
        <f>IF(SUM($D534:U534)&lt;($D346-$U346),V503*MIN($M346,($D346-$U346)-SUM($D534:U534)),0)</f>
        <v>0</v>
      </c>
      <c r="W534" s="4">
        <f>IF(SUM($D534:V534)&lt;($D346-$U346),W503*MIN($M346,($D346-$U346)-SUM($D534:V534)),0)</f>
        <v>0</v>
      </c>
      <c r="X534" s="4">
        <f>IF(SUM($D534:W534)&lt;($D346-$U346),X503*MIN($M346,($D346-$U346)-SUM($D534:W534)),0)</f>
        <v>0</v>
      </c>
      <c r="Y534" s="4">
        <f>IF(SUM($D534:X534)&lt;($D346-$U346),Y503*MIN($M346,($D346-$U346)-SUM($D534:X534)),0)</f>
        <v>0</v>
      </c>
      <c r="Z534" s="4">
        <f>IF(SUM($D534:Y534)&lt;($D346-$U346),Z503*MIN($M346,($D346-$U346)-SUM($D534:Y534)),0)</f>
        <v>0</v>
      </c>
      <c r="AA534" s="4">
        <f>IF(SUM($D534:Z534)&lt;($D346-$U346),AA503*MIN($M346,($D346-$U346)-SUM($D534:Z534)),0)</f>
        <v>0</v>
      </c>
      <c r="AB534" s="4">
        <f>IF(SUM($D534:AA534)&lt;($D346-$U346),AB503*MIN($M346,($D346-$U346)-SUM($D534:AA534)),0)</f>
        <v>0</v>
      </c>
    </row>
    <row r="535" spans="2:28" hidden="1" outlineLevel="1">
      <c r="B535" s="556"/>
      <c r="C535" s="4" t="str">
        <f t="shared" si="90"/>
        <v xml:space="preserve">1 Bed / 1 Bath </v>
      </c>
      <c r="E535" s="4">
        <f>IF(SUM($D535:D535)&lt;($D347-$U347),E504*MIN($M347,($D347-$U347)-SUM($D535:D535)),0)</f>
        <v>0</v>
      </c>
      <c r="F535" s="4">
        <f>IF(SUM($D535:E535)&lt;($D347-$U347),F504*MIN($M347,($D347-$U347)-SUM($D535:E535)),0)</f>
        <v>0</v>
      </c>
      <c r="G535" s="4">
        <f>IF(SUM($D535:F535)&lt;($D347-$U347),G504*MIN($M347,($D347-$U347)-SUM($D535:F535)),0)</f>
        <v>0</v>
      </c>
      <c r="H535" s="4">
        <f>IF(SUM($D535:G535)&lt;($D347-$U347),H504*MIN($M347,($D347-$U347)-SUM($D535:G535)),0)</f>
        <v>0</v>
      </c>
      <c r="I535" s="4">
        <f>IF(SUM($D535:H535)&lt;($D347-$U347),I504*MIN($M347,($D347-$U347)-SUM($D535:H535)),0)</f>
        <v>0</v>
      </c>
      <c r="J535" s="4">
        <f>IF(SUM($D535:I535)&lt;($D347-$U347),J504*MIN($M347,($D347-$U347)-SUM($D535:I535)),0)</f>
        <v>0</v>
      </c>
      <c r="K535" s="4">
        <f>IF(SUM($D535:J535)&lt;($D347-$U347),K504*MIN($M347,($D347-$U347)-SUM($D535:J535)),0)</f>
        <v>0</v>
      </c>
      <c r="L535" s="4">
        <f>IF(SUM($D535:K535)&lt;($D347-$U347),L504*MIN($M347,($D347-$U347)-SUM($D535:K535)),0)</f>
        <v>0</v>
      </c>
      <c r="M535" s="4">
        <f>IF(SUM($D535:L535)&lt;($D347-$U347),M504*MIN($M347,($D347-$U347)-SUM($D535:L535)),0)</f>
        <v>0</v>
      </c>
      <c r="N535" s="4">
        <f>IF(SUM($D535:M535)&lt;($D347-$U347),N504*MIN($M347,($D347-$U347)-SUM($D535:M535)),0)</f>
        <v>0</v>
      </c>
      <c r="O535" s="4">
        <f>IF(SUM($D535:N535)&lt;($D347-$U347),O504*MIN($M347,($D347-$U347)-SUM($D535:N535)),0)</f>
        <v>0</v>
      </c>
      <c r="P535" s="4">
        <f>IF(SUM($D535:O535)&lt;($D347-$U347),P504*MIN($M347,($D347-$U347)-SUM($D535:O535)),0)</f>
        <v>2</v>
      </c>
      <c r="Q535" s="4">
        <f>IF(SUM($D535:P535)&lt;($D347-$U347),Q504*MIN($M347,($D347-$U347)-SUM($D535:P535)),0)</f>
        <v>0</v>
      </c>
      <c r="R535" s="4">
        <f>IF(SUM($D535:Q535)&lt;($D347-$U347),R504*MIN($M347,($D347-$U347)-SUM($D535:Q535)),0)</f>
        <v>2</v>
      </c>
      <c r="S535" s="4">
        <f>IF(SUM($D535:R535)&lt;($D347-$U347),S504*MIN($M347,($D347-$U347)-SUM($D535:R535)),0)</f>
        <v>0</v>
      </c>
      <c r="T535" s="4">
        <f>IF(SUM($D535:S535)&lt;($D347-$U347),T504*MIN($M347,($D347-$U347)-SUM($D535:S535)),0)</f>
        <v>2</v>
      </c>
      <c r="U535" s="4">
        <f>IF(SUM($D535:T535)&lt;($D347-$U347),U504*MIN($M347,($D347-$U347)-SUM($D535:T535)),0)</f>
        <v>0</v>
      </c>
      <c r="V535" s="4">
        <f>IF(SUM($D535:U535)&lt;($D347-$U347),V504*MIN($M347,($D347-$U347)-SUM($D535:U535)),0)</f>
        <v>2</v>
      </c>
      <c r="W535" s="4">
        <f>IF(SUM($D535:V535)&lt;($D347-$U347),W504*MIN($M347,($D347-$U347)-SUM($D535:V535)),0)</f>
        <v>0</v>
      </c>
      <c r="X535" s="4">
        <f>IF(SUM($D535:W535)&lt;($D347-$U347),X504*MIN($M347,($D347-$U347)-SUM($D535:W535)),0)</f>
        <v>1</v>
      </c>
      <c r="Y535" s="4">
        <f>IF(SUM($D535:X535)&lt;($D347-$U347),Y504*MIN($M347,($D347-$U347)-SUM($D535:X535)),0)</f>
        <v>0</v>
      </c>
      <c r="Z535" s="4">
        <f>IF(SUM($D535:Y535)&lt;($D347-$U347),Z504*MIN($M347,($D347-$U347)-SUM($D535:Y535)),0)</f>
        <v>0</v>
      </c>
      <c r="AA535" s="4">
        <f>IF(SUM($D535:Z535)&lt;($D347-$U347),AA504*MIN($M347,($D347-$U347)-SUM($D535:Z535)),0)</f>
        <v>0</v>
      </c>
      <c r="AB535" s="4">
        <f>IF(SUM($D535:AA535)&lt;($D347-$U347),AB504*MIN($M347,($D347-$U347)-SUM($D535:AA535)),0)</f>
        <v>0</v>
      </c>
    </row>
    <row r="536" spans="2:28" hidden="1" outlineLevel="1">
      <c r="B536" s="556"/>
      <c r="C536" s="10" t="str">
        <f t="shared" si="90"/>
        <v xml:space="preserve">2 Bed / 1 Bath </v>
      </c>
      <c r="D536" s="10"/>
      <c r="E536" s="4">
        <f>IF(SUM($D536:D536)&lt;($D348-$U348),E505*MIN($M348,($D348-$U348)-SUM($D536:D536)),0)</f>
        <v>0</v>
      </c>
      <c r="F536" s="4">
        <f>IF(SUM($D536:E536)&lt;($D348-$U348),F505*MIN($M348,($D348-$U348)-SUM($D536:E536)),0)</f>
        <v>0</v>
      </c>
      <c r="G536" s="4">
        <f>IF(SUM($D536:F536)&lt;($D348-$U348),G505*MIN($M348,($D348-$U348)-SUM($D536:F536)),0)</f>
        <v>0</v>
      </c>
      <c r="H536" s="4">
        <f>IF(SUM($D536:G536)&lt;($D348-$U348),H505*MIN($M348,($D348-$U348)-SUM($D536:G536)),0)</f>
        <v>0</v>
      </c>
      <c r="I536" s="4">
        <f>IF(SUM($D536:H536)&lt;($D348-$U348),I505*MIN($M348,($D348-$U348)-SUM($D536:H536)),0)</f>
        <v>0</v>
      </c>
      <c r="J536" s="4">
        <f>IF(SUM($D536:I536)&lt;($D348-$U348),J505*MIN($M348,($D348-$U348)-SUM($D536:I536)),0)</f>
        <v>0</v>
      </c>
      <c r="K536" s="4">
        <f>IF(SUM($D536:J536)&lt;($D348-$U348),K505*MIN($M348,($D348-$U348)-SUM($D536:J536)),0)</f>
        <v>0</v>
      </c>
      <c r="L536" s="4">
        <f>IF(SUM($D536:K536)&lt;($D348-$U348),L505*MIN($M348,($D348-$U348)-SUM($D536:K536)),0)</f>
        <v>0</v>
      </c>
      <c r="M536" s="4">
        <f>IF(SUM($D536:L536)&lt;($D348-$U348),M505*MIN($M348,($D348-$U348)-SUM($D536:L536)),0)</f>
        <v>0</v>
      </c>
      <c r="N536" s="4">
        <f>IF(SUM($D536:M536)&lt;($D348-$U348),N505*MIN($M348,($D348-$U348)-SUM($D536:M536)),0)</f>
        <v>0</v>
      </c>
      <c r="O536" s="4">
        <f>IF(SUM($D536:N536)&lt;($D348-$U348),O505*MIN($M348,($D348-$U348)-SUM($D536:N536)),0)</f>
        <v>0</v>
      </c>
      <c r="P536" s="4">
        <f>IF(SUM($D536:O536)&lt;($D348-$U348),P505*MIN($M348,($D348-$U348)-SUM($D536:O536)),0)</f>
        <v>0</v>
      </c>
      <c r="Q536" s="4">
        <f>IF(SUM($D536:P536)&lt;($D348-$U348),Q505*MIN($M348,($D348-$U348)-SUM($D536:P536)),0)</f>
        <v>0</v>
      </c>
      <c r="R536" s="4">
        <f>IF(SUM($D536:Q536)&lt;($D348-$U348),R505*MIN($M348,($D348-$U348)-SUM($D536:Q536)),0)</f>
        <v>0</v>
      </c>
      <c r="S536" s="4">
        <f>IF(SUM($D536:R536)&lt;($D348-$U348),S505*MIN($M348,($D348-$U348)-SUM($D536:R536)),0)</f>
        <v>0</v>
      </c>
      <c r="T536" s="4">
        <f>IF(SUM($D536:S536)&lt;($D348-$U348),T505*MIN($M348,($D348-$U348)-SUM($D536:S536)),0)</f>
        <v>0</v>
      </c>
      <c r="U536" s="4">
        <f>IF(SUM($D536:T536)&lt;($D348-$U348),U505*MIN($M348,($D348-$U348)-SUM($D536:T536)),0)</f>
        <v>0</v>
      </c>
      <c r="V536" s="4">
        <f>IF(SUM($D536:U536)&lt;($D348-$U348),V505*MIN($M348,($D348-$U348)-SUM($D536:U536)),0)</f>
        <v>0</v>
      </c>
      <c r="W536" s="4">
        <f>IF(SUM($D536:V536)&lt;($D348-$U348),W505*MIN($M348,($D348-$U348)-SUM($D536:V536)),0)</f>
        <v>0</v>
      </c>
      <c r="X536" s="4">
        <f>IF(SUM($D536:W536)&lt;($D348-$U348),X505*MIN($M348,($D348-$U348)-SUM($D536:W536)),0)</f>
        <v>0</v>
      </c>
      <c r="Y536" s="4">
        <f>IF(SUM($D536:X536)&lt;($D348-$U348),Y505*MIN($M348,($D348-$U348)-SUM($D536:X536)),0)</f>
        <v>0</v>
      </c>
      <c r="Z536" s="4">
        <f>IF(SUM($D536:Y536)&lt;($D348-$U348),Z505*MIN($M348,($D348-$U348)-SUM($D536:Y536)),0)</f>
        <v>0</v>
      </c>
      <c r="AA536" s="4">
        <f>IF(SUM($D536:Z536)&lt;($D348-$U348),AA505*MIN($M348,($D348-$U348)-SUM($D536:Z536)),0)</f>
        <v>0</v>
      </c>
      <c r="AB536" s="4">
        <f>IF(SUM($D536:AA536)&lt;($D348-$U348),AB505*MIN($M348,($D348-$U348)-SUM($D536:AA536)),0)</f>
        <v>0</v>
      </c>
    </row>
    <row r="537" spans="2:28" hidden="1" outlineLevel="1">
      <c r="B537" s="556"/>
      <c r="C537" s="10" t="str">
        <f t="shared" si="90"/>
        <v xml:space="preserve">2 Bed / 1 Bath </v>
      </c>
      <c r="D537" s="10"/>
      <c r="E537" s="4">
        <f>IF(SUM($D537:D537)&lt;($D349-$U349),E506*MIN($M349,($D349-$U349)-SUM($D537:D537)),0)</f>
        <v>0</v>
      </c>
      <c r="F537" s="4">
        <f>IF(SUM($D537:E537)&lt;($D349-$U349),F506*MIN($M349,($D349-$U349)-SUM($D537:E537)),0)</f>
        <v>0</v>
      </c>
      <c r="G537" s="4">
        <f>IF(SUM($D537:F537)&lt;($D349-$U349),G506*MIN($M349,($D349-$U349)-SUM($D537:F537)),0)</f>
        <v>0</v>
      </c>
      <c r="H537" s="4">
        <f>IF(SUM($D537:G537)&lt;($D349-$U349),H506*MIN($M349,($D349-$U349)-SUM($D537:G537)),0)</f>
        <v>0</v>
      </c>
      <c r="I537" s="4">
        <f>IF(SUM($D537:H537)&lt;($D349-$U349),I506*MIN($M349,($D349-$U349)-SUM($D537:H537)),0)</f>
        <v>0</v>
      </c>
      <c r="J537" s="4">
        <f>IF(SUM($D537:I537)&lt;($D349-$U349),J506*MIN($M349,($D349-$U349)-SUM($D537:I537)),0)</f>
        <v>0</v>
      </c>
      <c r="K537" s="4">
        <f>IF(SUM($D537:J537)&lt;($D349-$U349),K506*MIN($M349,($D349-$U349)-SUM($D537:J537)),0)</f>
        <v>0</v>
      </c>
      <c r="L537" s="4">
        <f>IF(SUM($D537:K537)&lt;($D349-$U349),L506*MIN($M349,($D349-$U349)-SUM($D537:K537)),0)</f>
        <v>0</v>
      </c>
      <c r="M537" s="4">
        <f>IF(SUM($D537:L537)&lt;($D349-$U349),M506*MIN($M349,($D349-$U349)-SUM($D537:L537)),0)</f>
        <v>0</v>
      </c>
      <c r="N537" s="4">
        <f>IF(SUM($D537:M537)&lt;($D349-$U349),N506*MIN($M349,($D349-$U349)-SUM($D537:M537)),0)</f>
        <v>0</v>
      </c>
      <c r="O537" s="4">
        <f>IF(SUM($D537:N537)&lt;($D349-$U349),O506*MIN($M349,($D349-$U349)-SUM($D537:N537)),0)</f>
        <v>0</v>
      </c>
      <c r="P537" s="4">
        <f>IF(SUM($D537:O537)&lt;($D349-$U349),P506*MIN($M349,($D349-$U349)-SUM($D537:O537)),0)</f>
        <v>0</v>
      </c>
      <c r="Q537" s="4">
        <f>IF(SUM($D537:P537)&lt;($D349-$U349),Q506*MIN($M349,($D349-$U349)-SUM($D537:P537)),0)</f>
        <v>0</v>
      </c>
      <c r="R537" s="4">
        <f>IF(SUM($D537:Q537)&lt;($D349-$U349),R506*MIN($M349,($D349-$U349)-SUM($D537:Q537)),0)</f>
        <v>0</v>
      </c>
      <c r="S537" s="4">
        <f>IF(SUM($D537:R537)&lt;($D349-$U349),S506*MIN($M349,($D349-$U349)-SUM($D537:R537)),0)</f>
        <v>0</v>
      </c>
      <c r="T537" s="4">
        <f>IF(SUM($D537:S537)&lt;($D349-$U349),T506*MIN($M349,($D349-$U349)-SUM($D537:S537)),0)</f>
        <v>0</v>
      </c>
      <c r="U537" s="4">
        <f>IF(SUM($D537:T537)&lt;($D349-$U349),U506*MIN($M349,($D349-$U349)-SUM($D537:T537)),0)</f>
        <v>0</v>
      </c>
      <c r="V537" s="4">
        <f>IF(SUM($D537:U537)&lt;($D349-$U349),V506*MIN($M349,($D349-$U349)-SUM($D537:U537)),0)</f>
        <v>0</v>
      </c>
      <c r="W537" s="4">
        <f>IF(SUM($D537:V537)&lt;($D349-$U349),W506*MIN($M349,($D349-$U349)-SUM($D537:V537)),0)</f>
        <v>0</v>
      </c>
      <c r="X537" s="4">
        <f>IF(SUM($D537:W537)&lt;($D349-$U349),X506*MIN($M349,($D349-$U349)-SUM($D537:W537)),0)</f>
        <v>0</v>
      </c>
      <c r="Y537" s="4">
        <f>IF(SUM($D537:X537)&lt;($D349-$U349),Y506*MIN($M349,($D349-$U349)-SUM($D537:X537)),0)</f>
        <v>0</v>
      </c>
      <c r="Z537" s="4">
        <f>IF(SUM($D537:Y537)&lt;($D349-$U349),Z506*MIN($M349,($D349-$U349)-SUM($D537:Y537)),0)</f>
        <v>0</v>
      </c>
      <c r="AA537" s="4">
        <f>IF(SUM($D537:Z537)&lt;($D349-$U349),AA506*MIN($M349,($D349-$U349)-SUM($D537:Z537)),0)</f>
        <v>0</v>
      </c>
      <c r="AB537" s="4">
        <f>IF(SUM($D537:AA537)&lt;($D349-$U349),AB506*MIN($M349,($D349-$U349)-SUM($D537:AA537)),0)</f>
        <v>0</v>
      </c>
    </row>
    <row r="538" spans="2:28" hidden="1" outlineLevel="1">
      <c r="B538" s="556"/>
      <c r="C538" s="10" t="str">
        <f t="shared" si="90"/>
        <v xml:space="preserve">2 Bed / 1 Bath </v>
      </c>
      <c r="D538" s="10"/>
      <c r="E538" s="4">
        <f>IF(SUM($D538:D538)&lt;($D350-$U350),E507*MIN($M350,($D350-$U350)-SUM($D538:D538)),0)</f>
        <v>0</v>
      </c>
      <c r="F538" s="4">
        <f>IF(SUM($D538:E538)&lt;($D350-$U350),F507*MIN($M350,($D350-$U350)-SUM($D538:E538)),0)</f>
        <v>0</v>
      </c>
      <c r="G538" s="4">
        <f>IF(SUM($D538:F538)&lt;($D350-$U350),G507*MIN($M350,($D350-$U350)-SUM($D538:F538)),0)</f>
        <v>0</v>
      </c>
      <c r="H538" s="4">
        <f>IF(SUM($D538:G538)&lt;($D350-$U350),H507*MIN($M350,($D350-$U350)-SUM($D538:G538)),0)</f>
        <v>0</v>
      </c>
      <c r="I538" s="4">
        <f>IF(SUM($D538:H538)&lt;($D350-$U350),I507*MIN($M350,($D350-$U350)-SUM($D538:H538)),0)</f>
        <v>0</v>
      </c>
      <c r="J538" s="4">
        <f>IF(SUM($D538:I538)&lt;($D350-$U350),J507*MIN($M350,($D350-$U350)-SUM($D538:I538)),0)</f>
        <v>0</v>
      </c>
      <c r="K538" s="4">
        <f>IF(SUM($D538:J538)&lt;($D350-$U350),K507*MIN($M350,($D350-$U350)-SUM($D538:J538)),0)</f>
        <v>0</v>
      </c>
      <c r="L538" s="4">
        <f>IF(SUM($D538:K538)&lt;($D350-$U350),L507*MIN($M350,($D350-$U350)-SUM($D538:K538)),0)</f>
        <v>0</v>
      </c>
      <c r="M538" s="4">
        <f>IF(SUM($D538:L538)&lt;($D350-$U350),M507*MIN($M350,($D350-$U350)-SUM($D538:L538)),0)</f>
        <v>0</v>
      </c>
      <c r="N538" s="4">
        <f>IF(SUM($D538:M538)&lt;($D350-$U350),N507*MIN($M350,($D350-$U350)-SUM($D538:M538)),0)</f>
        <v>0</v>
      </c>
      <c r="O538" s="4">
        <f>IF(SUM($D538:N538)&lt;($D350-$U350),O507*MIN($M350,($D350-$U350)-SUM($D538:N538)),0)</f>
        <v>0</v>
      </c>
      <c r="P538" s="4">
        <f>IF(SUM($D538:O538)&lt;($D350-$U350),P507*MIN($M350,($D350-$U350)-SUM($D538:O538)),0)</f>
        <v>0</v>
      </c>
      <c r="Q538" s="4">
        <f>IF(SUM($D538:P538)&lt;($D350-$U350),Q507*MIN($M350,($D350-$U350)-SUM($D538:P538)),0)</f>
        <v>0</v>
      </c>
      <c r="R538" s="4">
        <f>IF(SUM($D538:Q538)&lt;($D350-$U350),R507*MIN($M350,($D350-$U350)-SUM($D538:Q538)),0)</f>
        <v>0</v>
      </c>
      <c r="S538" s="4">
        <f>IF(SUM($D538:R538)&lt;($D350-$U350),S507*MIN($M350,($D350-$U350)-SUM($D538:R538)),0)</f>
        <v>0</v>
      </c>
      <c r="T538" s="4">
        <f>IF(SUM($D538:S538)&lt;($D350-$U350),T507*MIN($M350,($D350-$U350)-SUM($D538:S538)),0)</f>
        <v>0</v>
      </c>
      <c r="U538" s="4">
        <f>IF(SUM($D538:T538)&lt;($D350-$U350),U507*MIN($M350,($D350-$U350)-SUM($D538:T538)),0)</f>
        <v>0</v>
      </c>
      <c r="V538" s="4">
        <f>IF(SUM($D538:U538)&lt;($D350-$U350),V507*MIN($M350,($D350-$U350)-SUM($D538:U538)),0)</f>
        <v>0</v>
      </c>
      <c r="W538" s="4">
        <f>IF(SUM($D538:V538)&lt;($D350-$U350),W507*MIN($M350,($D350-$U350)-SUM($D538:V538)),0)</f>
        <v>0</v>
      </c>
      <c r="X538" s="4">
        <f>IF(SUM($D538:W538)&lt;($D350-$U350),X507*MIN($M350,($D350-$U350)-SUM($D538:W538)),0)</f>
        <v>0</v>
      </c>
      <c r="Y538" s="4">
        <f>IF(SUM($D538:X538)&lt;($D350-$U350),Y507*MIN($M350,($D350-$U350)-SUM($D538:X538)),0)</f>
        <v>0</v>
      </c>
      <c r="Z538" s="4">
        <f>IF(SUM($D538:Y538)&lt;($D350-$U350),Z507*MIN($M350,($D350-$U350)-SUM($D538:Y538)),0)</f>
        <v>0</v>
      </c>
      <c r="AA538" s="4">
        <f>IF(SUM($D538:Z538)&lt;($D350-$U350),AA507*MIN($M350,($D350-$U350)-SUM($D538:Z538)),0)</f>
        <v>0</v>
      </c>
      <c r="AB538" s="4">
        <f>IF(SUM($D538:AA538)&lt;($D350-$U350),AB507*MIN($M350,($D350-$U350)-SUM($D538:AA538)),0)</f>
        <v>0</v>
      </c>
    </row>
    <row r="539" spans="2:28" hidden="1" outlineLevel="1">
      <c r="B539" s="556"/>
      <c r="C539" s="10" t="str">
        <f t="shared" si="90"/>
        <v xml:space="preserve">2 Bed / 2 Bath </v>
      </c>
      <c r="D539" s="10"/>
      <c r="E539" s="4">
        <f>IF(SUM($D539:D539)&lt;($D351-$U351),E508*MIN($M351,($D351-$U351)-SUM($D539:D539)),0)</f>
        <v>0</v>
      </c>
      <c r="F539" s="4">
        <f>IF(SUM($D539:E539)&lt;($D351-$U351),F508*MIN($M351,($D351-$U351)-SUM($D539:E539)),0)</f>
        <v>0</v>
      </c>
      <c r="G539" s="4">
        <f>IF(SUM($D539:F539)&lt;($D351-$U351),G508*MIN($M351,($D351-$U351)-SUM($D539:F539)),0)</f>
        <v>0</v>
      </c>
      <c r="H539" s="4">
        <f>IF(SUM($D539:G539)&lt;($D351-$U351),H508*MIN($M351,($D351-$U351)-SUM($D539:G539)),0)</f>
        <v>0</v>
      </c>
      <c r="I539" s="4">
        <f>IF(SUM($D539:H539)&lt;($D351-$U351),I508*MIN($M351,($D351-$U351)-SUM($D539:H539)),0)</f>
        <v>0</v>
      </c>
      <c r="J539" s="4">
        <f>IF(SUM($D539:I539)&lt;($D351-$U351),J508*MIN($M351,($D351-$U351)-SUM($D539:I539)),0)</f>
        <v>0</v>
      </c>
      <c r="K539" s="4">
        <f>IF(SUM($D539:J539)&lt;($D351-$U351),K508*MIN($M351,($D351-$U351)-SUM($D539:J539)),0)</f>
        <v>0</v>
      </c>
      <c r="L539" s="4">
        <f>IF(SUM($D539:K539)&lt;($D351-$U351),L508*MIN($M351,($D351-$U351)-SUM($D539:K539)),0)</f>
        <v>0</v>
      </c>
      <c r="M539" s="4">
        <f>IF(SUM($D539:L539)&lt;($D351-$U351),M508*MIN($M351,($D351-$U351)-SUM($D539:L539)),0)</f>
        <v>0</v>
      </c>
      <c r="N539" s="4">
        <f>IF(SUM($D539:M539)&lt;($D351-$U351),N508*MIN($M351,($D351-$U351)-SUM($D539:M539)),0)</f>
        <v>0</v>
      </c>
      <c r="O539" s="4">
        <f>IF(SUM($D539:N539)&lt;($D351-$U351),O508*MIN($M351,($D351-$U351)-SUM($D539:N539)),0)</f>
        <v>0</v>
      </c>
      <c r="P539" s="4">
        <f>IF(SUM($D539:O539)&lt;($D351-$U351),P508*MIN($M351,($D351-$U351)-SUM($D539:O539)),0)</f>
        <v>2</v>
      </c>
      <c r="Q539" s="4">
        <f>IF(SUM($D539:P539)&lt;($D351-$U351),Q508*MIN($M351,($D351-$U351)-SUM($D539:P539)),0)</f>
        <v>0</v>
      </c>
      <c r="R539" s="4">
        <f>IF(SUM($D539:Q539)&lt;($D351-$U351),R508*MIN($M351,($D351-$U351)-SUM($D539:Q539)),0)</f>
        <v>0</v>
      </c>
      <c r="S539" s="4">
        <f>IF(SUM($D539:R539)&lt;($D351-$U351),S508*MIN($M351,($D351-$U351)-SUM($D539:R539)),0)</f>
        <v>2</v>
      </c>
      <c r="T539" s="4">
        <f>IF(SUM($D539:S539)&lt;($D351-$U351),T508*MIN($M351,($D351-$U351)-SUM($D539:S539)),0)</f>
        <v>0</v>
      </c>
      <c r="U539" s="4">
        <f>IF(SUM($D539:T539)&lt;($D351-$U351),U508*MIN($M351,($D351-$U351)-SUM($D539:T539)),0)</f>
        <v>0</v>
      </c>
      <c r="V539" s="4">
        <f>IF(SUM($D539:U539)&lt;($D351-$U351),V508*MIN($M351,($D351-$U351)-SUM($D539:U539)),0)</f>
        <v>2</v>
      </c>
      <c r="W539" s="4">
        <f>IF(SUM($D539:V539)&lt;($D351-$U351),W508*MIN($M351,($D351-$U351)-SUM($D539:V539)),0)</f>
        <v>0</v>
      </c>
      <c r="X539" s="4">
        <f>IF(SUM($D539:W539)&lt;($D351-$U351),X508*MIN($M351,($D351-$U351)-SUM($D539:W539)),0)</f>
        <v>0</v>
      </c>
      <c r="Y539" s="4">
        <f>IF(SUM($D539:X539)&lt;($D351-$U351),Y508*MIN($M351,($D351-$U351)-SUM($D539:X539)),0)</f>
        <v>1</v>
      </c>
      <c r="Z539" s="4">
        <f>IF(SUM($D539:Y539)&lt;($D351-$U351),Z508*MIN($M351,($D351-$U351)-SUM($D539:Y539)),0)</f>
        <v>0</v>
      </c>
      <c r="AA539" s="4">
        <f>IF(SUM($D539:Z539)&lt;($D351-$U351),AA508*MIN($M351,($D351-$U351)-SUM($D539:Z539)),0)</f>
        <v>0</v>
      </c>
      <c r="AB539" s="4">
        <f>IF(SUM($D539:AA539)&lt;($D351-$U351),AB508*MIN($M351,($D351-$U351)-SUM($D539:AA539)),0)</f>
        <v>0</v>
      </c>
    </row>
    <row r="540" spans="2:28" hidden="1" outlineLevel="1">
      <c r="B540" s="556"/>
      <c r="C540" s="10" t="str">
        <f t="shared" si="90"/>
        <v>2 Bed / 1 Bath + Den</v>
      </c>
      <c r="D540" s="10"/>
      <c r="E540" s="4">
        <f>IF(SUM($D540:D540)&lt;($D352-$U352),E509*MIN($M352,($D352-$U352)-SUM($D540:D540)),0)</f>
        <v>0</v>
      </c>
      <c r="F540" s="4">
        <f>IF(SUM($D540:E540)&lt;($D352-$U352),F509*MIN($M352,($D352-$U352)-SUM($D540:E540)),0)</f>
        <v>0</v>
      </c>
      <c r="G540" s="4">
        <f>IF(SUM($D540:F540)&lt;($D352-$U352),G509*MIN($M352,($D352-$U352)-SUM($D540:F540)),0)</f>
        <v>0</v>
      </c>
      <c r="H540" s="4">
        <f>IF(SUM($D540:G540)&lt;($D352-$U352),H509*MIN($M352,($D352-$U352)-SUM($D540:G540)),0)</f>
        <v>0</v>
      </c>
      <c r="I540" s="4">
        <f>IF(SUM($D540:H540)&lt;($D352-$U352),I509*MIN($M352,($D352-$U352)-SUM($D540:H540)),0)</f>
        <v>0</v>
      </c>
      <c r="J540" s="4">
        <f>IF(SUM($D540:I540)&lt;($D352-$U352),J509*MIN($M352,($D352-$U352)-SUM($D540:I540)),0)</f>
        <v>0</v>
      </c>
      <c r="K540" s="4">
        <f>IF(SUM($D540:J540)&lt;($D352-$U352),K509*MIN($M352,($D352-$U352)-SUM($D540:J540)),0)</f>
        <v>0</v>
      </c>
      <c r="L540" s="4">
        <f>IF(SUM($D540:K540)&lt;($D352-$U352),L509*MIN($M352,($D352-$U352)-SUM($D540:K540)),0)</f>
        <v>0</v>
      </c>
      <c r="M540" s="4">
        <f>IF(SUM($D540:L540)&lt;($D352-$U352),M509*MIN($M352,($D352-$U352)-SUM($D540:L540)),0)</f>
        <v>0</v>
      </c>
      <c r="N540" s="4">
        <f>IF(SUM($D540:M540)&lt;($D352-$U352),N509*MIN($M352,($D352-$U352)-SUM($D540:M540)),0)</f>
        <v>0</v>
      </c>
      <c r="O540" s="4">
        <f>IF(SUM($D540:N540)&lt;($D352-$U352),O509*MIN($M352,($D352-$U352)-SUM($D540:N540)),0)</f>
        <v>0</v>
      </c>
      <c r="P540" s="4">
        <f>IF(SUM($D540:O540)&lt;($D352-$U352),P509*MIN($M352,($D352-$U352)-SUM($D540:O540)),0)</f>
        <v>0</v>
      </c>
      <c r="Q540" s="4">
        <f>IF(SUM($D540:P540)&lt;($D352-$U352),Q509*MIN($M352,($D352-$U352)-SUM($D540:P540)),0)</f>
        <v>0</v>
      </c>
      <c r="R540" s="4">
        <f>IF(SUM($D540:Q540)&lt;($D352-$U352),R509*MIN($M352,($D352-$U352)-SUM($D540:Q540)),0)</f>
        <v>0</v>
      </c>
      <c r="S540" s="4">
        <f>IF(SUM($D540:R540)&lt;($D352-$U352),S509*MIN($M352,($D352-$U352)-SUM($D540:R540)),0)</f>
        <v>0</v>
      </c>
      <c r="T540" s="4">
        <f>IF(SUM($D540:S540)&lt;($D352-$U352),T509*MIN($M352,($D352-$U352)-SUM($D540:S540)),0)</f>
        <v>0</v>
      </c>
      <c r="U540" s="4">
        <f>IF(SUM($D540:T540)&lt;($D352-$U352),U509*MIN($M352,($D352-$U352)-SUM($D540:T540)),0)</f>
        <v>0</v>
      </c>
      <c r="V540" s="4">
        <f>IF(SUM($D540:U540)&lt;($D352-$U352),V509*MIN($M352,($D352-$U352)-SUM($D540:U540)),0)</f>
        <v>0</v>
      </c>
      <c r="W540" s="4">
        <f>IF(SUM($D540:V540)&lt;($D352-$U352),W509*MIN($M352,($D352-$U352)-SUM($D540:V540)),0)</f>
        <v>0</v>
      </c>
      <c r="X540" s="4">
        <f>IF(SUM($D540:W540)&lt;($D352-$U352),X509*MIN($M352,($D352-$U352)-SUM($D540:W540)),0)</f>
        <v>0</v>
      </c>
      <c r="Y540" s="4">
        <f>IF(SUM($D540:X540)&lt;($D352-$U352),Y509*MIN($M352,($D352-$U352)-SUM($D540:X540)),0)</f>
        <v>0</v>
      </c>
      <c r="Z540" s="4">
        <f>IF(SUM($D540:Y540)&lt;($D352-$U352),Z509*MIN($M352,($D352-$U352)-SUM($D540:Y540)),0)</f>
        <v>0</v>
      </c>
      <c r="AA540" s="4">
        <f>IF(SUM($D540:Z540)&lt;($D352-$U352),AA509*MIN($M352,($D352-$U352)-SUM($D540:Z540)),0)</f>
        <v>0</v>
      </c>
      <c r="AB540" s="4">
        <f>IF(SUM($D540:AA540)&lt;($D352-$U352),AB509*MIN($M352,($D352-$U352)-SUM($D540:AA540)),0)</f>
        <v>0</v>
      </c>
    </row>
    <row r="541" spans="2:28" hidden="1" outlineLevel="1">
      <c r="B541" s="556"/>
      <c r="C541" s="10" t="str">
        <f t="shared" si="90"/>
        <v xml:space="preserve">2 Bed / 2 Bath </v>
      </c>
      <c r="D541" s="10"/>
      <c r="E541" s="4">
        <f>IF(SUM($D541:D541)&lt;($D353-$U353),E510*MIN($M353,($D353-$U353)-SUM($D541:D541)),0)</f>
        <v>0</v>
      </c>
      <c r="F541" s="4">
        <f>IF(SUM($D541:E541)&lt;($D353-$U353),F510*MIN($M353,($D353-$U353)-SUM($D541:E541)),0)</f>
        <v>0</v>
      </c>
      <c r="G541" s="4">
        <f>IF(SUM($D541:F541)&lt;($D353-$U353),G510*MIN($M353,($D353-$U353)-SUM($D541:F541)),0)</f>
        <v>0</v>
      </c>
      <c r="H541" s="4">
        <f>IF(SUM($D541:G541)&lt;($D353-$U353),H510*MIN($M353,($D353-$U353)-SUM($D541:G541)),0)</f>
        <v>0</v>
      </c>
      <c r="I541" s="4">
        <f>IF(SUM($D541:H541)&lt;($D353-$U353),I510*MIN($M353,($D353-$U353)-SUM($D541:H541)),0)</f>
        <v>0</v>
      </c>
      <c r="J541" s="4">
        <f>IF(SUM($D541:I541)&lt;($D353-$U353),J510*MIN($M353,($D353-$U353)-SUM($D541:I541)),0)</f>
        <v>0</v>
      </c>
      <c r="K541" s="4">
        <f>IF(SUM($D541:J541)&lt;($D353-$U353),K510*MIN($M353,($D353-$U353)-SUM($D541:J541)),0)</f>
        <v>0</v>
      </c>
      <c r="L541" s="4">
        <f>IF(SUM($D541:K541)&lt;($D353-$U353),L510*MIN($M353,($D353-$U353)-SUM($D541:K541)),0)</f>
        <v>0</v>
      </c>
      <c r="M541" s="4">
        <f>IF(SUM($D541:L541)&lt;($D353-$U353),M510*MIN($M353,($D353-$U353)-SUM($D541:L541)),0)</f>
        <v>0</v>
      </c>
      <c r="N541" s="4">
        <f>IF(SUM($D541:M541)&lt;($D353-$U353),N510*MIN($M353,($D353-$U353)-SUM($D541:M541)),0)</f>
        <v>0</v>
      </c>
      <c r="O541" s="4">
        <f>IF(SUM($D541:N541)&lt;($D353-$U353),O510*MIN($M353,($D353-$U353)-SUM($D541:N541)),0)</f>
        <v>0</v>
      </c>
      <c r="P541" s="4">
        <f>IF(SUM($D541:O541)&lt;($D353-$U353),P510*MIN($M353,($D353-$U353)-SUM($D541:O541)),0)</f>
        <v>0</v>
      </c>
      <c r="Q541" s="4">
        <f>IF(SUM($D541:P541)&lt;($D353-$U353),Q510*MIN($M353,($D353-$U353)-SUM($D541:P541)),0)</f>
        <v>0</v>
      </c>
      <c r="R541" s="4">
        <f>IF(SUM($D541:Q541)&lt;($D353-$U353),R510*MIN($M353,($D353-$U353)-SUM($D541:Q541)),0)</f>
        <v>0</v>
      </c>
      <c r="S541" s="4">
        <f>IF(SUM($D541:R541)&lt;($D353-$U353),S510*MIN($M353,($D353-$U353)-SUM($D541:R541)),0)</f>
        <v>0</v>
      </c>
      <c r="T541" s="4">
        <f>IF(SUM($D541:S541)&lt;($D353-$U353),T510*MIN($M353,($D353-$U353)-SUM($D541:S541)),0)</f>
        <v>0</v>
      </c>
      <c r="U541" s="4">
        <f>IF(SUM($D541:T541)&lt;($D353-$U353),U510*MIN($M353,($D353-$U353)-SUM($D541:T541)),0)</f>
        <v>0</v>
      </c>
      <c r="V541" s="4">
        <f>IF(SUM($D541:U541)&lt;($D353-$U353),V510*MIN($M353,($D353-$U353)-SUM($D541:U541)),0)</f>
        <v>0</v>
      </c>
      <c r="W541" s="4">
        <f>IF(SUM($D541:V541)&lt;($D353-$U353),W510*MIN($M353,($D353-$U353)-SUM($D541:V541)),0)</f>
        <v>0</v>
      </c>
      <c r="X541" s="4">
        <f>IF(SUM($D541:W541)&lt;($D353-$U353),X510*MIN($M353,($D353-$U353)-SUM($D541:W541)),0)</f>
        <v>0</v>
      </c>
      <c r="Y541" s="4">
        <f>IF(SUM($D541:X541)&lt;($D353-$U353),Y510*MIN($M353,($D353-$U353)-SUM($D541:X541)),0)</f>
        <v>0</v>
      </c>
      <c r="Z541" s="4">
        <f>IF(SUM($D541:Y541)&lt;($D353-$U353),Z510*MIN($M353,($D353-$U353)-SUM($D541:Y541)),0)</f>
        <v>0</v>
      </c>
      <c r="AA541" s="4">
        <f>IF(SUM($D541:Z541)&lt;($D353-$U353),AA510*MIN($M353,($D353-$U353)-SUM($D541:Z541)),0)</f>
        <v>0</v>
      </c>
      <c r="AB541" s="4">
        <f>IF(SUM($D541:AA541)&lt;($D353-$U353),AB510*MIN($M353,($D353-$U353)-SUM($D541:AA541)),0)</f>
        <v>0</v>
      </c>
    </row>
    <row r="542" spans="2:28" hidden="1" outlineLevel="1">
      <c r="B542" s="556"/>
      <c r="C542" s="10" t="str">
        <f t="shared" si="90"/>
        <v xml:space="preserve">2 Bed / 1.5 Bath </v>
      </c>
      <c r="D542" s="10"/>
      <c r="E542" s="4">
        <f>IF(SUM($D542:D542)&lt;($D354-$U354),E511*MIN($M354,($D354-$U354)-SUM($D542:D542)),0)</f>
        <v>0</v>
      </c>
      <c r="F542" s="4">
        <f>IF(SUM($D542:E542)&lt;($D354-$U354),F511*MIN($M354,($D354-$U354)-SUM($D542:E542)),0)</f>
        <v>0</v>
      </c>
      <c r="G542" s="4">
        <f>IF(SUM($D542:F542)&lt;($D354-$U354),G511*MIN($M354,($D354-$U354)-SUM($D542:F542)),0)</f>
        <v>0</v>
      </c>
      <c r="H542" s="4">
        <f>IF(SUM($D542:G542)&lt;($D354-$U354),H511*MIN($M354,($D354-$U354)-SUM($D542:G542)),0)</f>
        <v>0</v>
      </c>
      <c r="I542" s="4">
        <f>IF(SUM($D542:H542)&lt;($D354-$U354),I511*MIN($M354,($D354-$U354)-SUM($D542:H542)),0)</f>
        <v>0</v>
      </c>
      <c r="J542" s="4">
        <f>IF(SUM($D542:I542)&lt;($D354-$U354),J511*MIN($M354,($D354-$U354)-SUM($D542:I542)),0)</f>
        <v>0</v>
      </c>
      <c r="K542" s="4">
        <f>IF(SUM($D542:J542)&lt;($D354-$U354),K511*MIN($M354,($D354-$U354)-SUM($D542:J542)),0)</f>
        <v>0</v>
      </c>
      <c r="L542" s="4">
        <f>IF(SUM($D542:K542)&lt;($D354-$U354),L511*MIN($M354,($D354-$U354)-SUM($D542:K542)),0)</f>
        <v>0</v>
      </c>
      <c r="M542" s="4">
        <f>IF(SUM($D542:L542)&lt;($D354-$U354),M511*MIN($M354,($D354-$U354)-SUM($D542:L542)),0)</f>
        <v>0</v>
      </c>
      <c r="N542" s="4">
        <f>IF(SUM($D542:M542)&lt;($D354-$U354),N511*MIN($M354,($D354-$U354)-SUM($D542:M542)),0)</f>
        <v>0</v>
      </c>
      <c r="O542" s="4">
        <f>IF(SUM($D542:N542)&lt;($D354-$U354),O511*MIN($M354,($D354-$U354)-SUM($D542:N542)),0)</f>
        <v>0</v>
      </c>
      <c r="P542" s="4">
        <f>IF(SUM($D542:O542)&lt;($D354-$U354),P511*MIN($M354,($D354-$U354)-SUM($D542:O542)),0)</f>
        <v>0</v>
      </c>
      <c r="Q542" s="4">
        <f>IF(SUM($D542:P542)&lt;($D354-$U354),Q511*MIN($M354,($D354-$U354)-SUM($D542:P542)),0)</f>
        <v>0</v>
      </c>
      <c r="R542" s="4">
        <f>IF(SUM($D542:Q542)&lt;($D354-$U354),R511*MIN($M354,($D354-$U354)-SUM($D542:Q542)),0)</f>
        <v>0</v>
      </c>
      <c r="S542" s="4">
        <f>IF(SUM($D542:R542)&lt;($D354-$U354),S511*MIN($M354,($D354-$U354)-SUM($D542:R542)),0)</f>
        <v>0</v>
      </c>
      <c r="T542" s="4">
        <f>IF(SUM($D542:S542)&lt;($D354-$U354),T511*MIN($M354,($D354-$U354)-SUM($D542:S542)),0)</f>
        <v>0</v>
      </c>
      <c r="U542" s="4">
        <f>IF(SUM($D542:T542)&lt;($D354-$U354),U511*MIN($M354,($D354-$U354)-SUM($D542:T542)),0)</f>
        <v>0</v>
      </c>
      <c r="V542" s="4">
        <f>IF(SUM($D542:U542)&lt;($D354-$U354),V511*MIN($M354,($D354-$U354)-SUM($D542:U542)),0)</f>
        <v>0</v>
      </c>
      <c r="W542" s="4">
        <f>IF(SUM($D542:V542)&lt;($D354-$U354),W511*MIN($M354,($D354-$U354)-SUM($D542:V542)),0)</f>
        <v>0</v>
      </c>
      <c r="X542" s="4">
        <f>IF(SUM($D542:W542)&lt;($D354-$U354),X511*MIN($M354,($D354-$U354)-SUM($D542:W542)),0)</f>
        <v>0</v>
      </c>
      <c r="Y542" s="4">
        <f>IF(SUM($D542:X542)&lt;($D354-$U354),Y511*MIN($M354,($D354-$U354)-SUM($D542:X542)),0)</f>
        <v>0</v>
      </c>
      <c r="Z542" s="4">
        <f>IF(SUM($D542:Y542)&lt;($D354-$U354),Z511*MIN($M354,($D354-$U354)-SUM($D542:Y542)),0)</f>
        <v>0</v>
      </c>
      <c r="AA542" s="4">
        <f>IF(SUM($D542:Z542)&lt;($D354-$U354),AA511*MIN($M354,($D354-$U354)-SUM($D542:Z542)),0)</f>
        <v>0</v>
      </c>
      <c r="AB542" s="4">
        <f>IF(SUM($D542:AA542)&lt;($D354-$U354),AB511*MIN($M354,($D354-$U354)-SUM($D542:AA542)),0)</f>
        <v>0</v>
      </c>
    </row>
    <row r="543" spans="2:28" hidden="1" outlineLevel="1">
      <c r="B543" s="556"/>
      <c r="C543" s="10" t="str">
        <f t="shared" si="90"/>
        <v xml:space="preserve">3 Bed / 2 Bath </v>
      </c>
      <c r="D543" s="10"/>
      <c r="E543" s="4">
        <f>IF(SUM($D543:D543)&lt;($D355-$U355),E512*MIN($M355,($D355-$U355)-SUM($D543:D543)),0)</f>
        <v>0</v>
      </c>
      <c r="F543" s="4">
        <f>IF(SUM($D543:E543)&lt;($D355-$U355),F512*MIN($M355,($D355-$U355)-SUM($D543:E543)),0)</f>
        <v>0</v>
      </c>
      <c r="G543" s="4">
        <f>IF(SUM($D543:F543)&lt;($D355-$U355),G512*MIN($M355,($D355-$U355)-SUM($D543:F543)),0)</f>
        <v>0</v>
      </c>
      <c r="H543" s="4">
        <f>IF(SUM($D543:G543)&lt;($D355-$U355),H512*MIN($M355,($D355-$U355)-SUM($D543:G543)),0)</f>
        <v>0</v>
      </c>
      <c r="I543" s="4">
        <f>IF(SUM($D543:H543)&lt;($D355-$U355),I512*MIN($M355,($D355-$U355)-SUM($D543:H543)),0)</f>
        <v>0</v>
      </c>
      <c r="J543" s="4">
        <f>IF(SUM($D543:I543)&lt;($D355-$U355),J512*MIN($M355,($D355-$U355)-SUM($D543:I543)),0)</f>
        <v>0</v>
      </c>
      <c r="K543" s="4">
        <f>IF(SUM($D543:J543)&lt;($D355-$U355),K512*MIN($M355,($D355-$U355)-SUM($D543:J543)),0)</f>
        <v>0</v>
      </c>
      <c r="L543" s="4">
        <f>IF(SUM($D543:K543)&lt;($D355-$U355),L512*MIN($M355,($D355-$U355)-SUM($D543:K543)),0)</f>
        <v>0</v>
      </c>
      <c r="M543" s="4">
        <f>IF(SUM($D543:L543)&lt;($D355-$U355),M512*MIN($M355,($D355-$U355)-SUM($D543:L543)),0)</f>
        <v>0</v>
      </c>
      <c r="N543" s="4">
        <f>IF(SUM($D543:M543)&lt;($D355-$U355),N512*MIN($M355,($D355-$U355)-SUM($D543:M543)),0)</f>
        <v>0</v>
      </c>
      <c r="O543" s="4">
        <f>IF(SUM($D543:N543)&lt;($D355-$U355),O512*MIN($M355,($D355-$U355)-SUM($D543:N543)),0)</f>
        <v>0</v>
      </c>
      <c r="P543" s="4">
        <f>IF(SUM($D543:O543)&lt;($D355-$U355),P512*MIN($M355,($D355-$U355)-SUM($D543:O543)),0)</f>
        <v>0</v>
      </c>
      <c r="Q543" s="4">
        <f>IF(SUM($D543:P543)&lt;($D355-$U355),Q512*MIN($M355,($D355-$U355)-SUM($D543:P543)),0)</f>
        <v>0</v>
      </c>
      <c r="R543" s="4">
        <f>IF(SUM($D543:Q543)&lt;($D355-$U355),R512*MIN($M355,($D355-$U355)-SUM($D543:Q543)),0)</f>
        <v>0</v>
      </c>
      <c r="S543" s="4">
        <f>IF(SUM($D543:R543)&lt;($D355-$U355),S512*MIN($M355,($D355-$U355)-SUM($D543:R543)),0)</f>
        <v>0</v>
      </c>
      <c r="T543" s="4">
        <f>IF(SUM($D543:S543)&lt;($D355-$U355),T512*MIN($M355,($D355-$U355)-SUM($D543:S543)),0)</f>
        <v>0</v>
      </c>
      <c r="U543" s="4">
        <f>IF(SUM($D543:T543)&lt;($D355-$U355),U512*MIN($M355,($D355-$U355)-SUM($D543:T543)),0)</f>
        <v>0</v>
      </c>
      <c r="V543" s="4">
        <f>IF(SUM($D543:U543)&lt;($D355-$U355),V512*MIN($M355,($D355-$U355)-SUM($D543:U543)),0)</f>
        <v>0</v>
      </c>
      <c r="W543" s="4">
        <f>IF(SUM($D543:V543)&lt;($D355-$U355),W512*MIN($M355,($D355-$U355)-SUM($D543:V543)),0)</f>
        <v>0</v>
      </c>
      <c r="X543" s="4">
        <f>IF(SUM($D543:W543)&lt;($D355-$U355),X512*MIN($M355,($D355-$U355)-SUM($D543:W543)),0)</f>
        <v>0</v>
      </c>
      <c r="Y543" s="4">
        <f>IF(SUM($D543:X543)&lt;($D355-$U355),Y512*MIN($M355,($D355-$U355)-SUM($D543:X543)),0)</f>
        <v>0</v>
      </c>
      <c r="Z543" s="4">
        <f>IF(SUM($D543:Y543)&lt;($D355-$U355),Z512*MIN($M355,($D355-$U355)-SUM($D543:Y543)),0)</f>
        <v>0</v>
      </c>
      <c r="AA543" s="4">
        <f>IF(SUM($D543:Z543)&lt;($D355-$U355),AA512*MIN($M355,($D355-$U355)-SUM($D543:Z543)),0)</f>
        <v>0</v>
      </c>
      <c r="AB543" s="4">
        <f>IF(SUM($D543:AA543)&lt;($D355-$U355),AB512*MIN($M355,($D355-$U355)-SUM($D543:AA543)),0)</f>
        <v>0</v>
      </c>
    </row>
    <row r="544" spans="2:28" hidden="1" outlineLevel="1">
      <c r="B544" s="556"/>
      <c r="C544" s="10" t="str">
        <f t="shared" si="90"/>
        <v>3 Bed / 2 Bath House</v>
      </c>
      <c r="D544" s="10"/>
      <c r="E544" s="4">
        <f>IF(SUM($D544:D544)&lt;($D356-$U356),E513*MIN($M356,($D356-$U356)-SUM($D544:D544)),0)</f>
        <v>0</v>
      </c>
      <c r="F544" s="4">
        <f>IF(SUM($D544:E544)&lt;($D356-$U356),F513*MIN($M356,($D356-$U356)-SUM($D544:E544)),0)</f>
        <v>0</v>
      </c>
      <c r="G544" s="4">
        <f>IF(SUM($D544:F544)&lt;($D356-$U356),G513*MIN($M356,($D356-$U356)-SUM($D544:F544)),0)</f>
        <v>0</v>
      </c>
      <c r="H544" s="4">
        <f>IF(SUM($D544:G544)&lt;($D356-$U356),H513*MIN($M356,($D356-$U356)-SUM($D544:G544)),0)</f>
        <v>0</v>
      </c>
      <c r="I544" s="4">
        <f>IF(SUM($D544:H544)&lt;($D356-$U356),I513*MIN($M356,($D356-$U356)-SUM($D544:H544)),0)</f>
        <v>0</v>
      </c>
      <c r="J544" s="4">
        <f>IF(SUM($D544:I544)&lt;($D356-$U356),J513*MIN($M356,($D356-$U356)-SUM($D544:I544)),0)</f>
        <v>0</v>
      </c>
      <c r="K544" s="4">
        <f>IF(SUM($D544:J544)&lt;($D356-$U356),K513*MIN($M356,($D356-$U356)-SUM($D544:J544)),0)</f>
        <v>0</v>
      </c>
      <c r="L544" s="4">
        <f>IF(SUM($D544:K544)&lt;($D356-$U356),L513*MIN($M356,($D356-$U356)-SUM($D544:K544)),0)</f>
        <v>0</v>
      </c>
      <c r="M544" s="4">
        <f>IF(SUM($D544:L544)&lt;($D356-$U356),M513*MIN($M356,($D356-$U356)-SUM($D544:L544)),0)</f>
        <v>0</v>
      </c>
      <c r="N544" s="4">
        <f>IF(SUM($D544:M544)&lt;($D356-$U356),N513*MIN($M356,($D356-$U356)-SUM($D544:M544)),0)</f>
        <v>0</v>
      </c>
      <c r="O544" s="4">
        <f>IF(SUM($D544:N544)&lt;($D356-$U356),O513*MIN($M356,($D356-$U356)-SUM($D544:N544)),0)</f>
        <v>0</v>
      </c>
      <c r="P544" s="4">
        <f>IF(SUM($D544:O544)&lt;($D356-$U356),P513*MIN($M356,($D356-$U356)-SUM($D544:O544)),0)</f>
        <v>0</v>
      </c>
      <c r="Q544" s="4">
        <f>IF(SUM($D544:P544)&lt;($D356-$U356),Q513*MIN($M356,($D356-$U356)-SUM($D544:P544)),0)</f>
        <v>0</v>
      </c>
      <c r="R544" s="4">
        <f>IF(SUM($D544:Q544)&lt;($D356-$U356),R513*MIN($M356,($D356-$U356)-SUM($D544:Q544)),0)</f>
        <v>0</v>
      </c>
      <c r="S544" s="4">
        <f>IF(SUM($D544:R544)&lt;($D356-$U356),S513*MIN($M356,($D356-$U356)-SUM($D544:R544)),0)</f>
        <v>0</v>
      </c>
      <c r="T544" s="4">
        <f>IF(SUM($D544:S544)&lt;($D356-$U356),T513*MIN($M356,($D356-$U356)-SUM($D544:S544)),0)</f>
        <v>0</v>
      </c>
      <c r="U544" s="4">
        <f>IF(SUM($D544:T544)&lt;($D356-$U356),U513*MIN($M356,($D356-$U356)-SUM($D544:T544)),0)</f>
        <v>0</v>
      </c>
      <c r="V544" s="4">
        <f>IF(SUM($D544:U544)&lt;($D356-$U356),V513*MIN($M356,($D356-$U356)-SUM($D544:U544)),0)</f>
        <v>0</v>
      </c>
      <c r="W544" s="4">
        <f>IF(SUM($D544:V544)&lt;($D356-$U356),W513*MIN($M356,($D356-$U356)-SUM($D544:V544)),0)</f>
        <v>0</v>
      </c>
      <c r="X544" s="4">
        <f>IF(SUM($D544:W544)&lt;($D356-$U356),X513*MIN($M356,($D356-$U356)-SUM($D544:W544)),0)</f>
        <v>0</v>
      </c>
      <c r="Y544" s="4">
        <f>IF(SUM($D544:X544)&lt;($D356-$U356),Y513*MIN($M356,($D356-$U356)-SUM($D544:X544)),0)</f>
        <v>0</v>
      </c>
      <c r="Z544" s="4">
        <f>IF(SUM($D544:Y544)&lt;($D356-$U356),Z513*MIN($M356,($D356-$U356)-SUM($D544:Y544)),0)</f>
        <v>0</v>
      </c>
      <c r="AA544" s="4">
        <f>IF(SUM($D544:Z544)&lt;($D356-$U356),AA513*MIN($M356,($D356-$U356)-SUM($D544:Z544)),0)</f>
        <v>0</v>
      </c>
      <c r="AB544" s="4">
        <f>IF(SUM($D544:AA544)&lt;($D356-$U356),AB513*MIN($M356,($D356-$U356)-SUM($D544:AA544)),0)</f>
        <v>0</v>
      </c>
    </row>
    <row r="545" spans="2:28" hidden="1" outlineLevel="1">
      <c r="B545" s="556"/>
      <c r="C545" s="10" t="str">
        <f t="shared" si="90"/>
        <v xml:space="preserve">3 Bed / 2 Bath </v>
      </c>
      <c r="D545" s="10"/>
      <c r="E545" s="4">
        <f>IF(SUM($D545:D545)&lt;($D357-$U357),E514*MIN($M357,($D357-$U357)-SUM($D545:D545)),0)</f>
        <v>0</v>
      </c>
      <c r="F545" s="4">
        <f>IF(SUM($D545:E545)&lt;($D357-$U357),F514*MIN($M357,($D357-$U357)-SUM($D545:E545)),0)</f>
        <v>0</v>
      </c>
      <c r="G545" s="4">
        <f>IF(SUM($D545:F545)&lt;($D357-$U357),G514*MIN($M357,($D357-$U357)-SUM($D545:F545)),0)</f>
        <v>0</v>
      </c>
      <c r="H545" s="4">
        <f>IF(SUM($D545:G545)&lt;($D357-$U357),H514*MIN($M357,($D357-$U357)-SUM($D545:G545)),0)</f>
        <v>0</v>
      </c>
      <c r="I545" s="4">
        <f>IF(SUM($D545:H545)&lt;($D357-$U357),I514*MIN($M357,($D357-$U357)-SUM($D545:H545)),0)</f>
        <v>0</v>
      </c>
      <c r="J545" s="4">
        <f>IF(SUM($D545:I545)&lt;($D357-$U357),J514*MIN($M357,($D357-$U357)-SUM($D545:I545)),0)</f>
        <v>0</v>
      </c>
      <c r="K545" s="4">
        <f>IF(SUM($D545:J545)&lt;($D357-$U357),K514*MIN($M357,($D357-$U357)-SUM($D545:J545)),0)</f>
        <v>0</v>
      </c>
      <c r="L545" s="4">
        <f>IF(SUM($D545:K545)&lt;($D357-$U357),L514*MIN($M357,($D357-$U357)-SUM($D545:K545)),0)</f>
        <v>0</v>
      </c>
      <c r="M545" s="4">
        <f>IF(SUM($D545:L545)&lt;($D357-$U357),M514*MIN($M357,($D357-$U357)-SUM($D545:L545)),0)</f>
        <v>0</v>
      </c>
      <c r="N545" s="4">
        <f>IF(SUM($D545:M545)&lt;($D357-$U357),N514*MIN($M357,($D357-$U357)-SUM($D545:M545)),0)</f>
        <v>0</v>
      </c>
      <c r="O545" s="4">
        <f>IF(SUM($D545:N545)&lt;($D357-$U357),O514*MIN($M357,($D357-$U357)-SUM($D545:N545)),0)</f>
        <v>0</v>
      </c>
      <c r="P545" s="4">
        <f>IF(SUM($D545:O545)&lt;($D357-$U357),P514*MIN($M357,($D357-$U357)-SUM($D545:O545)),0)</f>
        <v>0</v>
      </c>
      <c r="Q545" s="4">
        <f>IF(SUM($D545:P545)&lt;($D357-$U357),Q514*MIN($M357,($D357-$U357)-SUM($D545:P545)),0)</f>
        <v>0</v>
      </c>
      <c r="R545" s="4">
        <f>IF(SUM($D545:Q545)&lt;($D357-$U357),R514*MIN($M357,($D357-$U357)-SUM($D545:Q545)),0)</f>
        <v>0</v>
      </c>
      <c r="S545" s="4">
        <f>IF(SUM($D545:R545)&lt;($D357-$U357),S514*MIN($M357,($D357-$U357)-SUM($D545:R545)),0)</f>
        <v>0</v>
      </c>
      <c r="T545" s="4">
        <f>IF(SUM($D545:S545)&lt;($D357-$U357),T514*MIN($M357,($D357-$U357)-SUM($D545:S545)),0)</f>
        <v>0</v>
      </c>
      <c r="U545" s="4">
        <f>IF(SUM($D545:T545)&lt;($D357-$U357),U514*MIN($M357,($D357-$U357)-SUM($D545:T545)),0)</f>
        <v>0</v>
      </c>
      <c r="V545" s="4">
        <f>IF(SUM($D545:U545)&lt;($D357-$U357),V514*MIN($M357,($D357-$U357)-SUM($D545:U545)),0)</f>
        <v>0</v>
      </c>
      <c r="W545" s="4">
        <f>IF(SUM($D545:V545)&lt;($D357-$U357),W514*MIN($M357,($D357-$U357)-SUM($D545:V545)),0)</f>
        <v>0</v>
      </c>
      <c r="X545" s="4">
        <f>IF(SUM($D545:W545)&lt;($D357-$U357),X514*MIN($M357,($D357-$U357)-SUM($D545:W545)),0)</f>
        <v>0</v>
      </c>
      <c r="Y545" s="4">
        <f>IF(SUM($D545:X545)&lt;($D357-$U357),Y514*MIN($M357,($D357-$U357)-SUM($D545:X545)),0)</f>
        <v>0</v>
      </c>
      <c r="Z545" s="4">
        <f>IF(SUM($D545:Y545)&lt;($D357-$U357),Z514*MIN($M357,($D357-$U357)-SUM($D545:Y545)),0)</f>
        <v>0</v>
      </c>
      <c r="AA545" s="4">
        <f>IF(SUM($D545:Z545)&lt;($D357-$U357),AA514*MIN($M357,($D357-$U357)-SUM($D545:Z545)),0)</f>
        <v>0</v>
      </c>
      <c r="AB545" s="4">
        <f>IF(SUM($D545:AA545)&lt;($D357-$U357),AB514*MIN($M357,($D357-$U357)-SUM($D545:AA545)),0)</f>
        <v>0</v>
      </c>
    </row>
    <row r="546" spans="2:28" hidden="1" outlineLevel="1">
      <c r="B546" s="556"/>
      <c r="C546" s="10" t="str">
        <f t="shared" si="90"/>
        <v xml:space="preserve">1 Bed / 1 Bath </v>
      </c>
      <c r="D546" s="10"/>
      <c r="E546" s="4">
        <f>IF(SUM($D546:D546)&lt;($D358-$U358),E515*MIN($M358,($D358-$U358)-SUM($D546:D546)),0)</f>
        <v>0</v>
      </c>
      <c r="F546" s="4">
        <f>IF(SUM($D546:E546)&lt;($D358-$U358),F515*MIN($M358,($D358-$U358)-SUM($D546:E546)),0)</f>
        <v>0</v>
      </c>
      <c r="G546" s="4">
        <f>IF(SUM($D546:F546)&lt;($D358-$U358),G515*MIN($M358,($D358-$U358)-SUM($D546:F546)),0)</f>
        <v>0</v>
      </c>
      <c r="H546" s="4">
        <f>IF(SUM($D546:G546)&lt;($D358-$U358),H515*MIN($M358,($D358-$U358)-SUM($D546:G546)),0)</f>
        <v>0</v>
      </c>
      <c r="I546" s="4">
        <f>IF(SUM($D546:H546)&lt;($D358-$U358),I515*MIN($M358,($D358-$U358)-SUM($D546:H546)),0)</f>
        <v>0</v>
      </c>
      <c r="J546" s="4">
        <f>IF(SUM($D546:I546)&lt;($D358-$U358),J515*MIN($M358,($D358-$U358)-SUM($D546:I546)),0)</f>
        <v>0</v>
      </c>
      <c r="K546" s="4">
        <f>IF(SUM($D546:J546)&lt;($D358-$U358),K515*MIN($M358,($D358-$U358)-SUM($D546:J546)),0)</f>
        <v>0</v>
      </c>
      <c r="L546" s="4">
        <f>IF(SUM($D546:K546)&lt;($D358-$U358),L515*MIN($M358,($D358-$U358)-SUM($D546:K546)),0)</f>
        <v>0</v>
      </c>
      <c r="M546" s="4">
        <f>IF(SUM($D546:L546)&lt;($D358-$U358),M515*MIN($M358,($D358-$U358)-SUM($D546:L546)),0)</f>
        <v>0</v>
      </c>
      <c r="N546" s="4">
        <f>IF(SUM($D546:M546)&lt;($D358-$U358),N515*MIN($M358,($D358-$U358)-SUM($D546:M546)),0)</f>
        <v>0</v>
      </c>
      <c r="O546" s="4">
        <f>IF(SUM($D546:N546)&lt;($D358-$U358),O515*MIN($M358,($D358-$U358)-SUM($D546:N546)),0)</f>
        <v>0</v>
      </c>
      <c r="P546" s="4">
        <f>IF(SUM($D546:O546)&lt;($D358-$U358),P515*MIN($M358,($D358-$U358)-SUM($D546:O546)),0)</f>
        <v>0</v>
      </c>
      <c r="Q546" s="4">
        <f>IF(SUM($D546:P546)&lt;($D358-$U358),Q515*MIN($M358,($D358-$U358)-SUM($D546:P546)),0)</f>
        <v>0</v>
      </c>
      <c r="R546" s="4">
        <f>IF(SUM($D546:Q546)&lt;($D358-$U358),R515*MIN($M358,($D358-$U358)-SUM($D546:Q546)),0)</f>
        <v>0</v>
      </c>
      <c r="S546" s="4">
        <f>IF(SUM($D546:R546)&lt;($D358-$U358),S515*MIN($M358,($D358-$U358)-SUM($D546:R546)),0)</f>
        <v>0</v>
      </c>
      <c r="T546" s="4">
        <f>IF(SUM($D546:S546)&lt;($D358-$U358),T515*MIN($M358,($D358-$U358)-SUM($D546:S546)),0)</f>
        <v>0</v>
      </c>
      <c r="U546" s="4">
        <f>IF(SUM($D546:T546)&lt;($D358-$U358),U515*MIN($M358,($D358-$U358)-SUM($D546:T546)),0)</f>
        <v>0</v>
      </c>
      <c r="V546" s="4">
        <f>IF(SUM($D546:U546)&lt;($D358-$U358),V515*MIN($M358,($D358-$U358)-SUM($D546:U546)),0)</f>
        <v>0</v>
      </c>
      <c r="W546" s="4">
        <f>IF(SUM($D546:V546)&lt;($D358-$U358),W515*MIN($M358,($D358-$U358)-SUM($D546:V546)),0)</f>
        <v>0</v>
      </c>
      <c r="X546" s="4">
        <f>IF(SUM($D546:W546)&lt;($D358-$U358),X515*MIN($M358,($D358-$U358)-SUM($D546:W546)),0)</f>
        <v>0</v>
      </c>
      <c r="Y546" s="4">
        <f>IF(SUM($D546:X546)&lt;($D358-$U358),Y515*MIN($M358,($D358-$U358)-SUM($D546:X546)),0)</f>
        <v>0</v>
      </c>
      <c r="Z546" s="4">
        <f>IF(SUM($D546:Y546)&lt;($D358-$U358),Z515*MIN($M358,($D358-$U358)-SUM($D546:Y546)),0)</f>
        <v>0</v>
      </c>
      <c r="AA546" s="4">
        <f>IF(SUM($D546:Z546)&lt;($D358-$U358),AA515*MIN($M358,($D358-$U358)-SUM($D546:Z546)),0)</f>
        <v>0</v>
      </c>
      <c r="AB546" s="4">
        <f>IF(SUM($D546:AA546)&lt;($D358-$U358),AB515*MIN($M358,($D358-$U358)-SUM($D546:AA546)),0)</f>
        <v>0</v>
      </c>
    </row>
    <row r="547" spans="2:28" hidden="1" outlineLevel="1">
      <c r="B547" s="556"/>
      <c r="C547" s="10" t="str">
        <f t="shared" si="90"/>
        <v xml:space="preserve">2 Bed / 2 Bath </v>
      </c>
      <c r="D547" s="10"/>
      <c r="E547" s="4">
        <f>IF(SUM($D547:D547)&lt;($D359-$U359),E516*MIN($M359,($D359-$U359)-SUM($D547:D547)),0)</f>
        <v>0</v>
      </c>
      <c r="F547" s="4">
        <f>IF(SUM($D547:E547)&lt;($D359-$U359),F516*MIN($M359,($D359-$U359)-SUM($D547:E547)),0)</f>
        <v>0</v>
      </c>
      <c r="G547" s="4">
        <f>IF(SUM($D547:F547)&lt;($D359-$U359),G516*MIN($M359,($D359-$U359)-SUM($D547:F547)),0)</f>
        <v>0</v>
      </c>
      <c r="H547" s="4">
        <f>IF(SUM($D547:G547)&lt;($D359-$U359),H516*MIN($M359,($D359-$U359)-SUM($D547:G547)),0)</f>
        <v>0</v>
      </c>
      <c r="I547" s="4">
        <f>IF(SUM($D547:H547)&lt;($D359-$U359),I516*MIN($M359,($D359-$U359)-SUM($D547:H547)),0)</f>
        <v>0</v>
      </c>
      <c r="J547" s="4">
        <f>IF(SUM($D547:I547)&lt;($D359-$U359),J516*MIN($M359,($D359-$U359)-SUM($D547:I547)),0)</f>
        <v>0</v>
      </c>
      <c r="K547" s="4">
        <f>IF(SUM($D547:J547)&lt;($D359-$U359),K516*MIN($M359,($D359-$U359)-SUM($D547:J547)),0)</f>
        <v>0</v>
      </c>
      <c r="L547" s="4">
        <f>IF(SUM($D547:K547)&lt;($D359-$U359),L516*MIN($M359,($D359-$U359)-SUM($D547:K547)),0)</f>
        <v>0</v>
      </c>
      <c r="M547" s="4">
        <f>IF(SUM($D547:L547)&lt;($D359-$U359),M516*MIN($M359,($D359-$U359)-SUM($D547:L547)),0)</f>
        <v>0</v>
      </c>
      <c r="N547" s="4">
        <f>IF(SUM($D547:M547)&lt;($D359-$U359),N516*MIN($M359,($D359-$U359)-SUM($D547:M547)),0)</f>
        <v>0</v>
      </c>
      <c r="O547" s="4">
        <f>IF(SUM($D547:N547)&lt;($D359-$U359),O516*MIN($M359,($D359-$U359)-SUM($D547:N547)),0)</f>
        <v>0</v>
      </c>
      <c r="P547" s="4">
        <f>IF(SUM($D547:O547)&lt;($D359-$U359),P516*MIN($M359,($D359-$U359)-SUM($D547:O547)),0)</f>
        <v>0</v>
      </c>
      <c r="Q547" s="4">
        <f>IF(SUM($D547:P547)&lt;($D359-$U359),Q516*MIN($M359,($D359-$U359)-SUM($D547:P547)),0)</f>
        <v>0</v>
      </c>
      <c r="R547" s="4">
        <f>IF(SUM($D547:Q547)&lt;($D359-$U359),R516*MIN($M359,($D359-$U359)-SUM($D547:Q547)),0)</f>
        <v>0</v>
      </c>
      <c r="S547" s="4">
        <f>IF(SUM($D547:R547)&lt;($D359-$U359),S516*MIN($M359,($D359-$U359)-SUM($D547:R547)),0)</f>
        <v>0</v>
      </c>
      <c r="T547" s="4">
        <f>IF(SUM($D547:S547)&lt;($D359-$U359),T516*MIN($M359,($D359-$U359)-SUM($D547:S547)),0)</f>
        <v>0</v>
      </c>
      <c r="U547" s="4">
        <f>IF(SUM($D547:T547)&lt;($D359-$U359),U516*MIN($M359,($D359-$U359)-SUM($D547:T547)),0)</f>
        <v>0</v>
      </c>
      <c r="V547" s="4">
        <f>IF(SUM($D547:U547)&lt;($D359-$U359),V516*MIN($M359,($D359-$U359)-SUM($D547:U547)),0)</f>
        <v>0</v>
      </c>
      <c r="W547" s="4">
        <f>IF(SUM($D547:V547)&lt;($D359-$U359),W516*MIN($M359,($D359-$U359)-SUM($D547:V547)),0)</f>
        <v>0</v>
      </c>
      <c r="X547" s="4">
        <f>IF(SUM($D547:W547)&lt;($D359-$U359),X516*MIN($M359,($D359-$U359)-SUM($D547:W547)),0)</f>
        <v>0</v>
      </c>
      <c r="Y547" s="4">
        <f>IF(SUM($D547:X547)&lt;($D359-$U359),Y516*MIN($M359,($D359-$U359)-SUM($D547:X547)),0)</f>
        <v>0</v>
      </c>
      <c r="Z547" s="4">
        <f>IF(SUM($D547:Y547)&lt;($D359-$U359),Z516*MIN($M359,($D359-$U359)-SUM($D547:Y547)),0)</f>
        <v>0</v>
      </c>
      <c r="AA547" s="4">
        <f>IF(SUM($D547:Z547)&lt;($D359-$U359),AA516*MIN($M359,($D359-$U359)-SUM($D547:Z547)),0)</f>
        <v>0</v>
      </c>
      <c r="AB547" s="4">
        <f>IF(SUM($D547:AA547)&lt;($D359-$U359),AB516*MIN($M359,($D359-$U359)-SUM($D547:AA547)),0)</f>
        <v>0</v>
      </c>
    </row>
    <row r="548" spans="2:28" hidden="1" outlineLevel="1">
      <c r="B548" s="556"/>
      <c r="C548" s="10" t="str">
        <f t="shared" si="90"/>
        <v xml:space="preserve">4 Bed / 2 Bath Penthouse </v>
      </c>
      <c r="D548" s="10"/>
      <c r="E548" s="4">
        <f>IF(SUM($D548:D548)&lt;($D360-$U360),E517*MIN($M360,($D360-$U360)-SUM($D548:D548)),0)</f>
        <v>0</v>
      </c>
      <c r="F548" s="4">
        <f>IF(SUM($D548:E548)&lt;($D360-$U360),F517*MIN($M360,($D360-$U360)-SUM($D548:E548)),0)</f>
        <v>0</v>
      </c>
      <c r="G548" s="4">
        <f>IF(SUM($D548:F548)&lt;($D360-$U360),G517*MIN($M360,($D360-$U360)-SUM($D548:F548)),0)</f>
        <v>0</v>
      </c>
      <c r="H548" s="4">
        <f>IF(SUM($D548:G548)&lt;($D360-$U360),H517*MIN($M360,($D360-$U360)-SUM($D548:G548)),0)</f>
        <v>0</v>
      </c>
      <c r="I548" s="4">
        <f>IF(SUM($D548:H548)&lt;($D360-$U360),I517*MIN($M360,($D360-$U360)-SUM($D548:H548)),0)</f>
        <v>0</v>
      </c>
      <c r="J548" s="4">
        <f>IF(SUM($D548:I548)&lt;($D360-$U360),J517*MIN($M360,($D360-$U360)-SUM($D548:I548)),0)</f>
        <v>0</v>
      </c>
      <c r="K548" s="4">
        <f>IF(SUM($D548:J548)&lt;($D360-$U360),K517*MIN($M360,($D360-$U360)-SUM($D548:J548)),0)</f>
        <v>0</v>
      </c>
      <c r="L548" s="4">
        <f>IF(SUM($D548:K548)&lt;($D360-$U360),L517*MIN($M360,($D360-$U360)-SUM($D548:K548)),0)</f>
        <v>0</v>
      </c>
      <c r="M548" s="4">
        <f>IF(SUM($D548:L548)&lt;($D360-$U360),M517*MIN($M360,($D360-$U360)-SUM($D548:L548)),0)</f>
        <v>0</v>
      </c>
      <c r="N548" s="4">
        <f>IF(SUM($D548:M548)&lt;($D360-$U360),N517*MIN($M360,($D360-$U360)-SUM($D548:M548)),0)</f>
        <v>0</v>
      </c>
      <c r="O548" s="4">
        <f>IF(SUM($D548:N548)&lt;($D360-$U360),O517*MIN($M360,($D360-$U360)-SUM($D548:N548)),0)</f>
        <v>0</v>
      </c>
      <c r="P548" s="4">
        <f>IF(SUM($D548:O548)&lt;($D360-$U360),P517*MIN($M360,($D360-$U360)-SUM($D548:O548)),0)</f>
        <v>0</v>
      </c>
      <c r="Q548" s="4">
        <f>IF(SUM($D548:P548)&lt;($D360-$U360),Q517*MIN($M360,($D360-$U360)-SUM($D548:P548)),0)</f>
        <v>0</v>
      </c>
      <c r="R548" s="4">
        <f>IF(SUM($D548:Q548)&lt;($D360-$U360),R517*MIN($M360,($D360-$U360)-SUM($D548:Q548)),0)</f>
        <v>0</v>
      </c>
      <c r="S548" s="4">
        <f>IF(SUM($D548:R548)&lt;($D360-$U360),S517*MIN($M360,($D360-$U360)-SUM($D548:R548)),0)</f>
        <v>0</v>
      </c>
      <c r="T548" s="4">
        <f>IF(SUM($D548:S548)&lt;($D360-$U360),T517*MIN($M360,($D360-$U360)-SUM($D548:S548)),0)</f>
        <v>0</v>
      </c>
      <c r="U548" s="4">
        <f>IF(SUM($D548:T548)&lt;($D360-$U360),U517*MIN($M360,($D360-$U360)-SUM($D548:T548)),0)</f>
        <v>0</v>
      </c>
      <c r="V548" s="4">
        <f>IF(SUM($D548:U548)&lt;($D360-$U360),V517*MIN($M360,($D360-$U360)-SUM($D548:U548)),0)</f>
        <v>0</v>
      </c>
      <c r="W548" s="4">
        <f>IF(SUM($D548:V548)&lt;($D360-$U360),W517*MIN($M360,($D360-$U360)-SUM($D548:V548)),0)</f>
        <v>0</v>
      </c>
      <c r="X548" s="4">
        <f>IF(SUM($D548:W548)&lt;($D360-$U360),X517*MIN($M360,($D360-$U360)-SUM($D548:W548)),0)</f>
        <v>0</v>
      </c>
      <c r="Y548" s="4">
        <f>IF(SUM($D548:X548)&lt;($D360-$U360),Y517*MIN($M360,($D360-$U360)-SUM($D548:X548)),0)</f>
        <v>0</v>
      </c>
      <c r="Z548" s="4">
        <f>IF(SUM($D548:Y548)&lt;($D360-$U360),Z517*MIN($M360,($D360-$U360)-SUM($D548:Y548)),0)</f>
        <v>0</v>
      </c>
      <c r="AA548" s="4">
        <f>IF(SUM($D548:Z548)&lt;($D360-$U360),AA517*MIN($M360,($D360-$U360)-SUM($D548:Z548)),0)</f>
        <v>0</v>
      </c>
      <c r="AB548" s="4">
        <f>IF(SUM($D548:AA548)&lt;($D360-$U360),AB517*MIN($M360,($D360-$U360)-SUM($D548:AA548)),0)</f>
        <v>0</v>
      </c>
    </row>
    <row r="549" spans="2:28" hidden="1" outlineLevel="1">
      <c r="B549" s="556"/>
      <c r="C549" s="10" t="str">
        <f t="shared" si="90"/>
        <v xml:space="preserve">2 Bed / 2 Bath </v>
      </c>
      <c r="D549" s="10"/>
      <c r="E549" s="4">
        <f>IF(SUM($D549:D549)&lt;($D361-$U361),E518*MIN($M361,($D361-$U361)-SUM($D549:D549)),0)</f>
        <v>0</v>
      </c>
      <c r="F549" s="4">
        <f>IF(SUM($D549:E549)&lt;($D361-$U361),F518*MIN($M361,($D361-$U361)-SUM($D549:E549)),0)</f>
        <v>0</v>
      </c>
      <c r="G549" s="4">
        <f>IF(SUM($D549:F549)&lt;($D361-$U361),G518*MIN($M361,($D361-$U361)-SUM($D549:F549)),0)</f>
        <v>0</v>
      </c>
      <c r="H549" s="4">
        <f>IF(SUM($D549:G549)&lt;($D361-$U361),H518*MIN($M361,($D361-$U361)-SUM($D549:G549)),0)</f>
        <v>0</v>
      </c>
      <c r="I549" s="4">
        <f>IF(SUM($D549:H549)&lt;($D361-$U361),I518*MIN($M361,($D361-$U361)-SUM($D549:H549)),0)</f>
        <v>0</v>
      </c>
      <c r="J549" s="4">
        <f>IF(SUM($D549:I549)&lt;($D361-$U361),J518*MIN($M361,($D361-$U361)-SUM($D549:I549)),0)</f>
        <v>0</v>
      </c>
      <c r="K549" s="4">
        <f>IF(SUM($D549:J549)&lt;($D361-$U361),K518*MIN($M361,($D361-$U361)-SUM($D549:J549)),0)</f>
        <v>0</v>
      </c>
      <c r="L549" s="4">
        <f>IF(SUM($D549:K549)&lt;($D361-$U361),L518*MIN($M361,($D361-$U361)-SUM($D549:K549)),0)</f>
        <v>0</v>
      </c>
      <c r="M549" s="4">
        <f>IF(SUM($D549:L549)&lt;($D361-$U361),M518*MIN($M361,($D361-$U361)-SUM($D549:L549)),0)</f>
        <v>0</v>
      </c>
      <c r="N549" s="4">
        <f>IF(SUM($D549:M549)&lt;($D361-$U361),N518*MIN($M361,($D361-$U361)-SUM($D549:M549)),0)</f>
        <v>0</v>
      </c>
      <c r="O549" s="4">
        <f>IF(SUM($D549:N549)&lt;($D361-$U361),O518*MIN($M361,($D361-$U361)-SUM($D549:N549)),0)</f>
        <v>0</v>
      </c>
      <c r="P549" s="4">
        <f>IF(SUM($D549:O549)&lt;($D361-$U361),P518*MIN($M361,($D361-$U361)-SUM($D549:O549)),0)</f>
        <v>0</v>
      </c>
      <c r="Q549" s="4">
        <f>IF(SUM($D549:P549)&lt;($D361-$U361),Q518*MIN($M361,($D361-$U361)-SUM($D549:P549)),0)</f>
        <v>0</v>
      </c>
      <c r="R549" s="4">
        <f>IF(SUM($D549:Q549)&lt;($D361-$U361),R518*MIN($M361,($D361-$U361)-SUM($D549:Q549)),0)</f>
        <v>0</v>
      </c>
      <c r="S549" s="4">
        <f>IF(SUM($D549:R549)&lt;($D361-$U361),S518*MIN($M361,($D361-$U361)-SUM($D549:R549)),0)</f>
        <v>0</v>
      </c>
      <c r="T549" s="4">
        <f>IF(SUM($D549:S549)&lt;($D361-$U361),T518*MIN($M361,($D361-$U361)-SUM($D549:S549)),0)</f>
        <v>0</v>
      </c>
      <c r="U549" s="4">
        <f>IF(SUM($D549:T549)&lt;($D361-$U361),U518*MIN($M361,($D361-$U361)-SUM($D549:T549)),0)</f>
        <v>0</v>
      </c>
      <c r="V549" s="4">
        <f>IF(SUM($D549:U549)&lt;($D361-$U361),V518*MIN($M361,($D361-$U361)-SUM($D549:U549)),0)</f>
        <v>0</v>
      </c>
      <c r="W549" s="4">
        <f>IF(SUM($D549:V549)&lt;($D361-$U361),W518*MIN($M361,($D361-$U361)-SUM($D549:V549)),0)</f>
        <v>0</v>
      </c>
      <c r="X549" s="4">
        <f>IF(SUM($D549:W549)&lt;($D361-$U361),X518*MIN($M361,($D361-$U361)-SUM($D549:W549)),0)</f>
        <v>0</v>
      </c>
      <c r="Y549" s="4">
        <f>IF(SUM($D549:X549)&lt;($D361-$U361),Y518*MIN($M361,($D361-$U361)-SUM($D549:X549)),0)</f>
        <v>0</v>
      </c>
      <c r="Z549" s="4">
        <f>IF(SUM($D549:Y549)&lt;($D361-$U361),Z518*MIN($M361,($D361-$U361)-SUM($D549:Y549)),0)</f>
        <v>0</v>
      </c>
      <c r="AA549" s="4">
        <f>IF(SUM($D549:Z549)&lt;($D361-$U361),AA518*MIN($M361,($D361-$U361)-SUM($D549:Z549)),0)</f>
        <v>0</v>
      </c>
      <c r="AB549" s="4">
        <f>IF(SUM($D549:AA549)&lt;($D361-$U361),AB518*MIN($M361,($D361-$U361)-SUM($D549:AA549)),0)</f>
        <v>0</v>
      </c>
    </row>
    <row r="550" spans="2:28" hidden="1" outlineLevel="1">
      <c r="B550" s="556"/>
      <c r="C550" s="10">
        <f t="shared" si="90"/>
        <v>0</v>
      </c>
      <c r="D550" s="10"/>
      <c r="E550" s="4">
        <f>IF(SUM($D550:D550)&lt;($D362-$U362),E519*MIN($M362,($D362-$U362)-SUM($D550:D550)),0)</f>
        <v>0</v>
      </c>
      <c r="F550" s="4">
        <f>IF(SUM($D550:E550)&lt;($D362-$U362),F519*MIN($M362,($D362-$U362)-SUM($D550:E550)),0)</f>
        <v>0</v>
      </c>
      <c r="G550" s="4">
        <f>IF(SUM($D550:F550)&lt;($D362-$U362),G519*MIN($M362,($D362-$U362)-SUM($D550:F550)),0)</f>
        <v>0</v>
      </c>
      <c r="H550" s="4">
        <f>IF(SUM($D550:G550)&lt;($D362-$U362),H519*MIN($M362,($D362-$U362)-SUM($D550:G550)),0)</f>
        <v>0</v>
      </c>
      <c r="I550" s="4">
        <f>IF(SUM($D550:H550)&lt;($D362-$U362),I519*MIN($M362,($D362-$U362)-SUM($D550:H550)),0)</f>
        <v>0</v>
      </c>
      <c r="J550" s="4">
        <f>IF(SUM($D550:I550)&lt;($D362-$U362),J519*MIN($M362,($D362-$U362)-SUM($D550:I550)),0)</f>
        <v>0</v>
      </c>
      <c r="K550" s="4">
        <f>IF(SUM($D550:J550)&lt;($D362-$U362),K519*MIN($M362,($D362-$U362)-SUM($D550:J550)),0)</f>
        <v>0</v>
      </c>
      <c r="L550" s="4">
        <f>IF(SUM($D550:K550)&lt;($D362-$U362),L519*MIN($M362,($D362-$U362)-SUM($D550:K550)),0)</f>
        <v>0</v>
      </c>
      <c r="M550" s="4">
        <f>IF(SUM($D550:L550)&lt;($D362-$U362),M519*MIN($M362,($D362-$U362)-SUM($D550:L550)),0)</f>
        <v>0</v>
      </c>
      <c r="N550" s="4">
        <f>IF(SUM($D550:M550)&lt;($D362-$U362),N519*MIN($M362,($D362-$U362)-SUM($D550:M550)),0)</f>
        <v>0</v>
      </c>
      <c r="O550" s="4">
        <f>IF(SUM($D550:N550)&lt;($D362-$U362),O519*MIN($M362,($D362-$U362)-SUM($D550:N550)),0)</f>
        <v>0</v>
      </c>
      <c r="P550" s="4">
        <f>IF(SUM($D550:O550)&lt;($D362-$U362),P519*MIN($M362,($D362-$U362)-SUM($D550:O550)),0)</f>
        <v>0</v>
      </c>
      <c r="Q550" s="4">
        <f>IF(SUM($D550:P550)&lt;($D362-$U362),Q519*MIN($M362,($D362-$U362)-SUM($D550:P550)),0)</f>
        <v>0</v>
      </c>
      <c r="R550" s="4">
        <f>IF(SUM($D550:Q550)&lt;($D362-$U362),R519*MIN($M362,($D362-$U362)-SUM($D550:Q550)),0)</f>
        <v>0</v>
      </c>
      <c r="S550" s="4">
        <f>IF(SUM($D550:R550)&lt;($D362-$U362),S519*MIN($M362,($D362-$U362)-SUM($D550:R550)),0)</f>
        <v>0</v>
      </c>
      <c r="T550" s="4">
        <f>IF(SUM($D550:S550)&lt;($D362-$U362),T519*MIN($M362,($D362-$U362)-SUM($D550:S550)),0)</f>
        <v>0</v>
      </c>
      <c r="U550" s="4">
        <f>IF(SUM($D550:T550)&lt;($D362-$U362),U519*MIN($M362,($D362-$U362)-SUM($D550:T550)),0)</f>
        <v>0</v>
      </c>
      <c r="V550" s="4">
        <f>IF(SUM($D550:U550)&lt;($D362-$U362),V519*MIN($M362,($D362-$U362)-SUM($D550:U550)),0)</f>
        <v>0</v>
      </c>
      <c r="W550" s="4">
        <f>IF(SUM($D550:V550)&lt;($D362-$U362),W519*MIN($M362,($D362-$U362)-SUM($D550:V550)),0)</f>
        <v>0</v>
      </c>
      <c r="X550" s="4">
        <f>IF(SUM($D550:W550)&lt;($D362-$U362),X519*MIN($M362,($D362-$U362)-SUM($D550:W550)),0)</f>
        <v>0</v>
      </c>
      <c r="Y550" s="4">
        <f>IF(SUM($D550:X550)&lt;($D362-$U362),Y519*MIN($M362,($D362-$U362)-SUM($D550:X550)),0)</f>
        <v>0</v>
      </c>
      <c r="Z550" s="4">
        <f>IF(SUM($D550:Y550)&lt;($D362-$U362),Z519*MIN($M362,($D362-$U362)-SUM($D550:Y550)),0)</f>
        <v>0</v>
      </c>
      <c r="AA550" s="4">
        <f>IF(SUM($D550:Z550)&lt;($D362-$U362),AA519*MIN($M362,($D362-$U362)-SUM($D550:Z550)),0)</f>
        <v>0</v>
      </c>
      <c r="AB550" s="4">
        <f>IF(SUM($D550:AA550)&lt;($D362-$U362),AB519*MIN($M362,($D362-$U362)-SUM($D550:AA550)),0)</f>
        <v>0</v>
      </c>
    </row>
    <row r="551" spans="2:28" hidden="1" outlineLevel="1">
      <c r="B551" s="556"/>
      <c r="C551" s="10">
        <f t="shared" si="90"/>
        <v>0</v>
      </c>
      <c r="D551" s="10"/>
      <c r="E551" s="4">
        <f>IF(SUM($D551:D551)&lt;($D363-$U363),E520*MIN($M363,($D363-$U363)-SUM($D551:D551)),0)</f>
        <v>0</v>
      </c>
      <c r="F551" s="4">
        <f>IF(SUM($D551:E551)&lt;($D363-$U363),F520*MIN($M363,($D363-$U363)-SUM($D551:E551)),0)</f>
        <v>0</v>
      </c>
      <c r="G551" s="4">
        <f>IF(SUM($D551:F551)&lt;($D363-$U363),G520*MIN($M363,($D363-$U363)-SUM($D551:F551)),0)</f>
        <v>0</v>
      </c>
      <c r="H551" s="4">
        <f>IF(SUM($D551:G551)&lt;($D363-$U363),H520*MIN($M363,($D363-$U363)-SUM($D551:G551)),0)</f>
        <v>0</v>
      </c>
      <c r="I551" s="4">
        <f>IF(SUM($D551:H551)&lt;($D363-$U363),I520*MIN($M363,($D363-$U363)-SUM($D551:H551)),0)</f>
        <v>0</v>
      </c>
      <c r="J551" s="4">
        <f>IF(SUM($D551:I551)&lt;($D363-$U363),J520*MIN($M363,($D363-$U363)-SUM($D551:I551)),0)</f>
        <v>0</v>
      </c>
      <c r="K551" s="4">
        <f>IF(SUM($D551:J551)&lt;($D363-$U363),K520*MIN($M363,($D363-$U363)-SUM($D551:J551)),0)</f>
        <v>0</v>
      </c>
      <c r="L551" s="4">
        <f>IF(SUM($D551:K551)&lt;($D363-$U363),L520*MIN($M363,($D363-$U363)-SUM($D551:K551)),0)</f>
        <v>0</v>
      </c>
      <c r="M551" s="4">
        <f>IF(SUM($D551:L551)&lt;($D363-$U363),M520*MIN($M363,($D363-$U363)-SUM($D551:L551)),0)</f>
        <v>0</v>
      </c>
      <c r="N551" s="4">
        <f>IF(SUM($D551:M551)&lt;($D363-$U363),N520*MIN($M363,($D363-$U363)-SUM($D551:M551)),0)</f>
        <v>0</v>
      </c>
      <c r="O551" s="4">
        <f>IF(SUM($D551:N551)&lt;($D363-$U363),O520*MIN($M363,($D363-$U363)-SUM($D551:N551)),0)</f>
        <v>0</v>
      </c>
      <c r="P551" s="4">
        <f>IF(SUM($D551:O551)&lt;($D363-$U363),P520*MIN($M363,($D363-$U363)-SUM($D551:O551)),0)</f>
        <v>0</v>
      </c>
      <c r="Q551" s="4">
        <f>IF(SUM($D551:P551)&lt;($D363-$U363),Q520*MIN($M363,($D363-$U363)-SUM($D551:P551)),0)</f>
        <v>0</v>
      </c>
      <c r="R551" s="4">
        <f>IF(SUM($D551:Q551)&lt;($D363-$U363),R520*MIN($M363,($D363-$U363)-SUM($D551:Q551)),0)</f>
        <v>0</v>
      </c>
      <c r="S551" s="4">
        <f>IF(SUM($D551:R551)&lt;($D363-$U363),S520*MIN($M363,($D363-$U363)-SUM($D551:R551)),0)</f>
        <v>0</v>
      </c>
      <c r="T551" s="4">
        <f>IF(SUM($D551:S551)&lt;($D363-$U363),T520*MIN($M363,($D363-$U363)-SUM($D551:S551)),0)</f>
        <v>0</v>
      </c>
      <c r="U551" s="4">
        <f>IF(SUM($D551:T551)&lt;($D363-$U363),U520*MIN($M363,($D363-$U363)-SUM($D551:T551)),0)</f>
        <v>0</v>
      </c>
      <c r="V551" s="4">
        <f>IF(SUM($D551:U551)&lt;($D363-$U363),V520*MIN($M363,($D363-$U363)-SUM($D551:U551)),0)</f>
        <v>0</v>
      </c>
      <c r="W551" s="4">
        <f>IF(SUM($D551:V551)&lt;($D363-$U363),W520*MIN($M363,($D363-$U363)-SUM($D551:V551)),0)</f>
        <v>0</v>
      </c>
      <c r="X551" s="4">
        <f>IF(SUM($D551:W551)&lt;($D363-$U363),X520*MIN($M363,($D363-$U363)-SUM($D551:W551)),0)</f>
        <v>0</v>
      </c>
      <c r="Y551" s="4">
        <f>IF(SUM($D551:X551)&lt;($D363-$U363),Y520*MIN($M363,($D363-$U363)-SUM($D551:X551)),0)</f>
        <v>0</v>
      </c>
      <c r="Z551" s="4">
        <f>IF(SUM($D551:Y551)&lt;($D363-$U363),Z520*MIN($M363,($D363-$U363)-SUM($D551:Y551)),0)</f>
        <v>0</v>
      </c>
      <c r="AA551" s="4">
        <f>IF(SUM($D551:Z551)&lt;($D363-$U363),AA520*MIN($M363,($D363-$U363)-SUM($D551:Z551)),0)</f>
        <v>0</v>
      </c>
      <c r="AB551" s="4">
        <f>IF(SUM($D551:AA551)&lt;($D363-$U363),AB520*MIN($M363,($D363-$U363)-SUM($D551:AA551)),0)</f>
        <v>0</v>
      </c>
    </row>
    <row r="552" spans="2:28" hidden="1" outlineLevel="1">
      <c r="B552" s="556"/>
      <c r="C552" s="10">
        <f t="shared" si="90"/>
        <v>0</v>
      </c>
      <c r="D552" s="10"/>
      <c r="E552" s="4">
        <f>IF(SUM($D552:D552)&lt;($D364-$U364),E521*MIN($M364,($D364-$U364)-SUM($D552:D552)),0)</f>
        <v>0</v>
      </c>
      <c r="F552" s="4">
        <f>IF(SUM($D552:E552)&lt;($D364-$U364),F521*MIN($M364,($D364-$U364)-SUM($D552:E552)),0)</f>
        <v>0</v>
      </c>
      <c r="G552" s="4">
        <f>IF(SUM($D552:F552)&lt;($D364-$U364),G521*MIN($M364,($D364-$U364)-SUM($D552:F552)),0)</f>
        <v>0</v>
      </c>
      <c r="H552" s="4">
        <f>IF(SUM($D552:G552)&lt;($D364-$U364),H521*MIN($M364,($D364-$U364)-SUM($D552:G552)),0)</f>
        <v>0</v>
      </c>
      <c r="I552" s="4">
        <f>IF(SUM($D552:H552)&lt;($D364-$U364),I521*MIN($M364,($D364-$U364)-SUM($D552:H552)),0)</f>
        <v>0</v>
      </c>
      <c r="J552" s="4">
        <f>IF(SUM($D552:I552)&lt;($D364-$U364),J521*MIN($M364,($D364-$U364)-SUM($D552:I552)),0)</f>
        <v>0</v>
      </c>
      <c r="K552" s="4">
        <f>IF(SUM($D552:J552)&lt;($D364-$U364),K521*MIN($M364,($D364-$U364)-SUM($D552:J552)),0)</f>
        <v>0</v>
      </c>
      <c r="L552" s="4">
        <f>IF(SUM($D552:K552)&lt;($D364-$U364),L521*MIN($M364,($D364-$U364)-SUM($D552:K552)),0)</f>
        <v>0</v>
      </c>
      <c r="M552" s="4">
        <f>IF(SUM($D552:L552)&lt;($D364-$U364),M521*MIN($M364,($D364-$U364)-SUM($D552:L552)),0)</f>
        <v>0</v>
      </c>
      <c r="N552" s="4">
        <f>IF(SUM($D552:M552)&lt;($D364-$U364),N521*MIN($M364,($D364-$U364)-SUM($D552:M552)),0)</f>
        <v>0</v>
      </c>
      <c r="O552" s="4">
        <f>IF(SUM($D552:N552)&lt;($D364-$U364),O521*MIN($M364,($D364-$U364)-SUM($D552:N552)),0)</f>
        <v>0</v>
      </c>
      <c r="P552" s="4">
        <f>IF(SUM($D552:O552)&lt;($D364-$U364),P521*MIN($M364,($D364-$U364)-SUM($D552:O552)),0)</f>
        <v>0</v>
      </c>
      <c r="Q552" s="4">
        <f>IF(SUM($D552:P552)&lt;($D364-$U364),Q521*MIN($M364,($D364-$U364)-SUM($D552:P552)),0)</f>
        <v>0</v>
      </c>
      <c r="R552" s="4">
        <f>IF(SUM($D552:Q552)&lt;($D364-$U364),R521*MIN($M364,($D364-$U364)-SUM($D552:Q552)),0)</f>
        <v>0</v>
      </c>
      <c r="S552" s="4">
        <f>IF(SUM($D552:R552)&lt;($D364-$U364),S521*MIN($M364,($D364-$U364)-SUM($D552:R552)),0)</f>
        <v>0</v>
      </c>
      <c r="T552" s="4">
        <f>IF(SUM($D552:S552)&lt;($D364-$U364),T521*MIN($M364,($D364-$U364)-SUM($D552:S552)),0)</f>
        <v>0</v>
      </c>
      <c r="U552" s="4">
        <f>IF(SUM($D552:T552)&lt;($D364-$U364),U521*MIN($M364,($D364-$U364)-SUM($D552:T552)),0)</f>
        <v>0</v>
      </c>
      <c r="V552" s="4">
        <f>IF(SUM($D552:U552)&lt;($D364-$U364),V521*MIN($M364,($D364-$U364)-SUM($D552:U552)),0)</f>
        <v>0</v>
      </c>
      <c r="W552" s="4">
        <f>IF(SUM($D552:V552)&lt;($D364-$U364),W521*MIN($M364,($D364-$U364)-SUM($D552:V552)),0)</f>
        <v>0</v>
      </c>
      <c r="X552" s="4">
        <f>IF(SUM($D552:W552)&lt;($D364-$U364),X521*MIN($M364,($D364-$U364)-SUM($D552:W552)),0)</f>
        <v>0</v>
      </c>
      <c r="Y552" s="4">
        <f>IF(SUM($D552:X552)&lt;($D364-$U364),Y521*MIN($M364,($D364-$U364)-SUM($D552:X552)),0)</f>
        <v>0</v>
      </c>
      <c r="Z552" s="4">
        <f>IF(SUM($D552:Y552)&lt;($D364-$U364),Z521*MIN($M364,($D364-$U364)-SUM($D552:Y552)),0)</f>
        <v>0</v>
      </c>
      <c r="AA552" s="4">
        <f>IF(SUM($D552:Z552)&lt;($D364-$U364),AA521*MIN($M364,($D364-$U364)-SUM($D552:Z552)),0)</f>
        <v>0</v>
      </c>
      <c r="AB552" s="4">
        <f>IF(SUM($D552:AA552)&lt;($D364-$U364),AB521*MIN($M364,($D364-$U364)-SUM($D552:AA552)),0)</f>
        <v>0</v>
      </c>
    </row>
    <row r="553" spans="2:28" hidden="1" outlineLevel="1">
      <c r="B553" s="556"/>
      <c r="C553" s="10">
        <f t="shared" si="90"/>
        <v>0</v>
      </c>
      <c r="D553" s="10"/>
      <c r="E553" s="4">
        <f>IF(SUM($D553:D553)&lt;($D365-$U365),E522*MIN($M365,($D365-$U365)-SUM($D553:D553)),0)</f>
        <v>0</v>
      </c>
      <c r="F553" s="4">
        <f>IF(SUM($D553:E553)&lt;($D365-$U365),F522*MIN($M365,($D365-$U365)-SUM($D553:E553)),0)</f>
        <v>0</v>
      </c>
      <c r="G553" s="4">
        <f>IF(SUM($D553:F553)&lt;($D365-$U365),G522*MIN($M365,($D365-$U365)-SUM($D553:F553)),0)</f>
        <v>0</v>
      </c>
      <c r="H553" s="4">
        <f>IF(SUM($D553:G553)&lt;($D365-$U365),H522*MIN($M365,($D365-$U365)-SUM($D553:G553)),0)</f>
        <v>0</v>
      </c>
      <c r="I553" s="4">
        <f>IF(SUM($D553:H553)&lt;($D365-$U365),I522*MIN($M365,($D365-$U365)-SUM($D553:H553)),0)</f>
        <v>0</v>
      </c>
      <c r="J553" s="4">
        <f>IF(SUM($D553:I553)&lt;($D365-$U365),J522*MIN($M365,($D365-$U365)-SUM($D553:I553)),0)</f>
        <v>0</v>
      </c>
      <c r="K553" s="4">
        <f>IF(SUM($D553:J553)&lt;($D365-$U365),K522*MIN($M365,($D365-$U365)-SUM($D553:J553)),0)</f>
        <v>0</v>
      </c>
      <c r="L553" s="4">
        <f>IF(SUM($D553:K553)&lt;($D365-$U365),L522*MIN($M365,($D365-$U365)-SUM($D553:K553)),0)</f>
        <v>0</v>
      </c>
      <c r="M553" s="4">
        <f>IF(SUM($D553:L553)&lt;($D365-$U365),M522*MIN($M365,($D365-$U365)-SUM($D553:L553)),0)</f>
        <v>0</v>
      </c>
      <c r="N553" s="4">
        <f>IF(SUM($D553:M553)&lt;($D365-$U365),N522*MIN($M365,($D365-$U365)-SUM($D553:M553)),0)</f>
        <v>0</v>
      </c>
      <c r="O553" s="4">
        <f>IF(SUM($D553:N553)&lt;($D365-$U365),O522*MIN($M365,($D365-$U365)-SUM($D553:N553)),0)</f>
        <v>0</v>
      </c>
      <c r="P553" s="4">
        <f>IF(SUM($D553:O553)&lt;($D365-$U365),P522*MIN($M365,($D365-$U365)-SUM($D553:O553)),0)</f>
        <v>0</v>
      </c>
      <c r="Q553" s="4">
        <f>IF(SUM($D553:P553)&lt;($D365-$U365),Q522*MIN($M365,($D365-$U365)-SUM($D553:P553)),0)</f>
        <v>0</v>
      </c>
      <c r="R553" s="4">
        <f>IF(SUM($D553:Q553)&lt;($D365-$U365),R522*MIN($M365,($D365-$U365)-SUM($D553:Q553)),0)</f>
        <v>0</v>
      </c>
      <c r="S553" s="4">
        <f>IF(SUM($D553:R553)&lt;($D365-$U365),S522*MIN($M365,($D365-$U365)-SUM($D553:R553)),0)</f>
        <v>0</v>
      </c>
      <c r="T553" s="4">
        <f>IF(SUM($D553:S553)&lt;($D365-$U365),T522*MIN($M365,($D365-$U365)-SUM($D553:S553)),0)</f>
        <v>0</v>
      </c>
      <c r="U553" s="4">
        <f>IF(SUM($D553:T553)&lt;($D365-$U365),U522*MIN($M365,($D365-$U365)-SUM($D553:T553)),0)</f>
        <v>0</v>
      </c>
      <c r="V553" s="4">
        <f>IF(SUM($D553:U553)&lt;($D365-$U365),V522*MIN($M365,($D365-$U365)-SUM($D553:U553)),0)</f>
        <v>0</v>
      </c>
      <c r="W553" s="4">
        <f>IF(SUM($D553:V553)&lt;($D365-$U365),W522*MIN($M365,($D365-$U365)-SUM($D553:V553)),0)</f>
        <v>0</v>
      </c>
      <c r="X553" s="4">
        <f>IF(SUM($D553:W553)&lt;($D365-$U365),X522*MIN($M365,($D365-$U365)-SUM($D553:W553)),0)</f>
        <v>0</v>
      </c>
      <c r="Y553" s="4">
        <f>IF(SUM($D553:X553)&lt;($D365-$U365),Y522*MIN($M365,($D365-$U365)-SUM($D553:X553)),0)</f>
        <v>0</v>
      </c>
      <c r="Z553" s="4">
        <f>IF(SUM($D553:Y553)&lt;($D365-$U365),Z522*MIN($M365,($D365-$U365)-SUM($D553:Y553)),0)</f>
        <v>0</v>
      </c>
      <c r="AA553" s="4">
        <f>IF(SUM($D553:Z553)&lt;($D365-$U365),AA522*MIN($M365,($D365-$U365)-SUM($D553:Z553)),0)</f>
        <v>0</v>
      </c>
      <c r="AB553" s="4">
        <f>IF(SUM($D553:AA553)&lt;($D365-$U365),AB522*MIN($M365,($D365-$U365)-SUM($D553:AA553)),0)</f>
        <v>0</v>
      </c>
    </row>
    <row r="554" spans="2:28" hidden="1" outlineLevel="1">
      <c r="B554" s="556"/>
      <c r="C554" s="10">
        <f t="shared" si="90"/>
        <v>0</v>
      </c>
      <c r="D554" s="10"/>
      <c r="E554" s="4">
        <f>IF(SUM($D554:D554)&lt;($D366-$U366),E523*MIN($M366,($D366-$U366)-SUM($D554:D554)),0)</f>
        <v>0</v>
      </c>
      <c r="F554" s="4">
        <f>IF(SUM($D554:E554)&lt;($D366-$U366),F523*MIN($M366,($D366-$U366)-SUM($D554:E554)),0)</f>
        <v>0</v>
      </c>
      <c r="G554" s="4">
        <f>IF(SUM($D554:F554)&lt;($D366-$U366),G523*MIN($M366,($D366-$U366)-SUM($D554:F554)),0)</f>
        <v>0</v>
      </c>
      <c r="H554" s="4">
        <f>IF(SUM($D554:G554)&lt;($D366-$U366),H523*MIN($M366,($D366-$U366)-SUM($D554:G554)),0)</f>
        <v>0</v>
      </c>
      <c r="I554" s="4">
        <f>IF(SUM($D554:H554)&lt;($D366-$U366),I523*MIN($M366,($D366-$U366)-SUM($D554:H554)),0)</f>
        <v>0</v>
      </c>
      <c r="J554" s="4">
        <f>IF(SUM($D554:I554)&lt;($D366-$U366),J523*MIN($M366,($D366-$U366)-SUM($D554:I554)),0)</f>
        <v>0</v>
      </c>
      <c r="K554" s="4">
        <f>IF(SUM($D554:J554)&lt;($D366-$U366),K523*MIN($M366,($D366-$U366)-SUM($D554:J554)),0)</f>
        <v>0</v>
      </c>
      <c r="L554" s="4">
        <f>IF(SUM($D554:K554)&lt;($D366-$U366),L523*MIN($M366,($D366-$U366)-SUM($D554:K554)),0)</f>
        <v>0</v>
      </c>
      <c r="M554" s="4">
        <f>IF(SUM($D554:L554)&lt;($D366-$U366),M523*MIN($M366,($D366-$U366)-SUM($D554:L554)),0)</f>
        <v>0</v>
      </c>
      <c r="N554" s="4">
        <f>IF(SUM($D554:M554)&lt;($D366-$U366),N523*MIN($M366,($D366-$U366)-SUM($D554:M554)),0)</f>
        <v>0</v>
      </c>
      <c r="O554" s="4">
        <f>IF(SUM($D554:N554)&lt;($D366-$U366),O523*MIN($M366,($D366-$U366)-SUM($D554:N554)),0)</f>
        <v>0</v>
      </c>
      <c r="P554" s="4">
        <f>IF(SUM($D554:O554)&lt;($D366-$U366),P523*MIN($M366,($D366-$U366)-SUM($D554:O554)),0)</f>
        <v>0</v>
      </c>
      <c r="Q554" s="4">
        <f>IF(SUM($D554:P554)&lt;($D366-$U366),Q523*MIN($M366,($D366-$U366)-SUM($D554:P554)),0)</f>
        <v>0</v>
      </c>
      <c r="R554" s="4">
        <f>IF(SUM($D554:Q554)&lt;($D366-$U366),R523*MIN($M366,($D366-$U366)-SUM($D554:Q554)),0)</f>
        <v>0</v>
      </c>
      <c r="S554" s="4">
        <f>IF(SUM($D554:R554)&lt;($D366-$U366),S523*MIN($M366,($D366-$U366)-SUM($D554:R554)),0)</f>
        <v>0</v>
      </c>
      <c r="T554" s="4">
        <f>IF(SUM($D554:S554)&lt;($D366-$U366),T523*MIN($M366,($D366-$U366)-SUM($D554:S554)),0)</f>
        <v>0</v>
      </c>
      <c r="U554" s="4">
        <f>IF(SUM($D554:T554)&lt;($D366-$U366),U523*MIN($M366,($D366-$U366)-SUM($D554:T554)),0)</f>
        <v>0</v>
      </c>
      <c r="V554" s="4">
        <f>IF(SUM($D554:U554)&lt;($D366-$U366),V523*MIN($M366,($D366-$U366)-SUM($D554:U554)),0)</f>
        <v>0</v>
      </c>
      <c r="W554" s="4">
        <f>IF(SUM($D554:V554)&lt;($D366-$U366),W523*MIN($M366,($D366-$U366)-SUM($D554:V554)),0)</f>
        <v>0</v>
      </c>
      <c r="X554" s="4">
        <f>IF(SUM($D554:W554)&lt;($D366-$U366),X523*MIN($M366,($D366-$U366)-SUM($D554:W554)),0)</f>
        <v>0</v>
      </c>
      <c r="Y554" s="4">
        <f>IF(SUM($D554:X554)&lt;($D366-$U366),Y523*MIN($M366,($D366-$U366)-SUM($D554:X554)),0)</f>
        <v>0</v>
      </c>
      <c r="Z554" s="4">
        <f>IF(SUM($D554:Y554)&lt;($D366-$U366),Z523*MIN($M366,($D366-$U366)-SUM($D554:Y554)),0)</f>
        <v>0</v>
      </c>
      <c r="AA554" s="4">
        <f>IF(SUM($D554:Z554)&lt;($D366-$U366),AA523*MIN($M366,($D366-$U366)-SUM($D554:Z554)),0)</f>
        <v>0</v>
      </c>
      <c r="AB554" s="4">
        <f>IF(SUM($D554:AA554)&lt;($D366-$U366),AB523*MIN($M366,($D366-$U366)-SUM($D554:AA554)),0)</f>
        <v>0</v>
      </c>
    </row>
    <row r="555" spans="2:28" hidden="1" outlineLevel="1">
      <c r="B555" s="556"/>
      <c r="C555" s="10">
        <f t="shared" si="90"/>
        <v>0</v>
      </c>
      <c r="D555" s="10"/>
      <c r="E555" s="4">
        <f>IF(SUM($D555:D555)&lt;($D367-$U367),E524*MIN($M367,($D367-$U367)-SUM($D555:D555)),0)</f>
        <v>0</v>
      </c>
      <c r="F555" s="4">
        <f>IF(SUM($D555:E555)&lt;($D367-$U367),F524*MIN($M367,($D367-$U367)-SUM($D555:E555)),0)</f>
        <v>0</v>
      </c>
      <c r="G555" s="4">
        <f>IF(SUM($D555:F555)&lt;($D367-$U367),G524*MIN($M367,($D367-$U367)-SUM($D555:F555)),0)</f>
        <v>0</v>
      </c>
      <c r="H555" s="4">
        <f>IF(SUM($D555:G555)&lt;($D367-$U367),H524*MIN($M367,($D367-$U367)-SUM($D555:G555)),0)</f>
        <v>0</v>
      </c>
      <c r="I555" s="4">
        <f>IF(SUM($D555:H555)&lt;($D367-$U367),I524*MIN($M367,($D367-$U367)-SUM($D555:H555)),0)</f>
        <v>0</v>
      </c>
      <c r="J555" s="4">
        <f>IF(SUM($D555:I555)&lt;($D367-$U367),J524*MIN($M367,($D367-$U367)-SUM($D555:I555)),0)</f>
        <v>0</v>
      </c>
      <c r="K555" s="4">
        <f>IF(SUM($D555:J555)&lt;($D367-$U367),K524*MIN($M367,($D367-$U367)-SUM($D555:J555)),0)</f>
        <v>0</v>
      </c>
      <c r="L555" s="4">
        <f>IF(SUM($D555:K555)&lt;($D367-$U367),L524*MIN($M367,($D367-$U367)-SUM($D555:K555)),0)</f>
        <v>0</v>
      </c>
      <c r="M555" s="4">
        <f>IF(SUM($D555:L555)&lt;($D367-$U367),M524*MIN($M367,($D367-$U367)-SUM($D555:L555)),0)</f>
        <v>0</v>
      </c>
      <c r="N555" s="4">
        <f>IF(SUM($D555:M555)&lt;($D367-$U367),N524*MIN($M367,($D367-$U367)-SUM($D555:M555)),0)</f>
        <v>0</v>
      </c>
      <c r="O555" s="4">
        <f>IF(SUM($D555:N555)&lt;($D367-$U367),O524*MIN($M367,($D367-$U367)-SUM($D555:N555)),0)</f>
        <v>0</v>
      </c>
      <c r="P555" s="4">
        <f>IF(SUM($D555:O555)&lt;($D367-$U367),P524*MIN($M367,($D367-$U367)-SUM($D555:O555)),0)</f>
        <v>0</v>
      </c>
      <c r="Q555" s="4">
        <f>IF(SUM($D555:P555)&lt;($D367-$U367),Q524*MIN($M367,($D367-$U367)-SUM($D555:P555)),0)</f>
        <v>0</v>
      </c>
      <c r="R555" s="4">
        <f>IF(SUM($D555:Q555)&lt;($D367-$U367),R524*MIN($M367,($D367-$U367)-SUM($D555:Q555)),0)</f>
        <v>0</v>
      </c>
      <c r="S555" s="4">
        <f>IF(SUM($D555:R555)&lt;($D367-$U367),S524*MIN($M367,($D367-$U367)-SUM($D555:R555)),0)</f>
        <v>0</v>
      </c>
      <c r="T555" s="4">
        <f>IF(SUM($D555:S555)&lt;($D367-$U367),T524*MIN($M367,($D367-$U367)-SUM($D555:S555)),0)</f>
        <v>0</v>
      </c>
      <c r="U555" s="4">
        <f>IF(SUM($D555:T555)&lt;($D367-$U367),U524*MIN($M367,($D367-$U367)-SUM($D555:T555)),0)</f>
        <v>0</v>
      </c>
      <c r="V555" s="4">
        <f>IF(SUM($D555:U555)&lt;($D367-$U367),V524*MIN($M367,($D367-$U367)-SUM($D555:U555)),0)</f>
        <v>0</v>
      </c>
      <c r="W555" s="4">
        <f>IF(SUM($D555:V555)&lt;($D367-$U367),W524*MIN($M367,($D367-$U367)-SUM($D555:V555)),0)</f>
        <v>0</v>
      </c>
      <c r="X555" s="4">
        <f>IF(SUM($D555:W555)&lt;($D367-$U367),X524*MIN($M367,($D367-$U367)-SUM($D555:W555)),0)</f>
        <v>0</v>
      </c>
      <c r="Y555" s="4">
        <f>IF(SUM($D555:X555)&lt;($D367-$U367),Y524*MIN($M367,($D367-$U367)-SUM($D555:X555)),0)</f>
        <v>0</v>
      </c>
      <c r="Z555" s="4">
        <f>IF(SUM($D555:Y555)&lt;($D367-$U367),Z524*MIN($M367,($D367-$U367)-SUM($D555:Y555)),0)</f>
        <v>0</v>
      </c>
      <c r="AA555" s="4">
        <f>IF(SUM($D555:Z555)&lt;($D367-$U367),AA524*MIN($M367,($D367-$U367)-SUM($D555:Z555)),0)</f>
        <v>0</v>
      </c>
      <c r="AB555" s="4">
        <f>IF(SUM($D555:AA555)&lt;($D367-$U367),AB524*MIN($M367,($D367-$U367)-SUM($D555:AA555)),0)</f>
        <v>0</v>
      </c>
    </row>
    <row r="556" spans="2:28" hidden="1" outlineLevel="1">
      <c r="B556" s="556"/>
      <c r="C556" s="10">
        <f t="shared" si="90"/>
        <v>0</v>
      </c>
      <c r="D556" s="10"/>
      <c r="E556" s="4">
        <f>IF(SUM($D556:D556)&lt;($D368-$U368),E525*MIN($M368,($D368-$U368)-SUM($D556:D556)),0)</f>
        <v>0</v>
      </c>
      <c r="F556" s="4">
        <f>IF(SUM($D556:E556)&lt;($D368-$U368),F525*MIN($M368,($D368-$U368)-SUM($D556:E556)),0)</f>
        <v>0</v>
      </c>
      <c r="G556" s="4">
        <f>IF(SUM($D556:F556)&lt;($D368-$U368),G525*MIN($M368,($D368-$U368)-SUM($D556:F556)),0)</f>
        <v>0</v>
      </c>
      <c r="H556" s="4">
        <f>IF(SUM($D556:G556)&lt;($D368-$U368),H525*MIN($M368,($D368-$U368)-SUM($D556:G556)),0)</f>
        <v>0</v>
      </c>
      <c r="I556" s="4">
        <f>IF(SUM($D556:H556)&lt;($D368-$U368),I525*MIN($M368,($D368-$U368)-SUM($D556:H556)),0)</f>
        <v>0</v>
      </c>
      <c r="J556" s="4">
        <f>IF(SUM($D556:I556)&lt;($D368-$U368),J525*MIN($M368,($D368-$U368)-SUM($D556:I556)),0)</f>
        <v>0</v>
      </c>
      <c r="K556" s="4">
        <f>IF(SUM($D556:J556)&lt;($D368-$U368),K525*MIN($M368,($D368-$U368)-SUM($D556:J556)),0)</f>
        <v>0</v>
      </c>
      <c r="L556" s="4">
        <f>IF(SUM($D556:K556)&lt;($D368-$U368),L525*MIN($M368,($D368-$U368)-SUM($D556:K556)),0)</f>
        <v>0</v>
      </c>
      <c r="M556" s="4">
        <f>IF(SUM($D556:L556)&lt;($D368-$U368),M525*MIN($M368,($D368-$U368)-SUM($D556:L556)),0)</f>
        <v>0</v>
      </c>
      <c r="N556" s="4">
        <f>IF(SUM($D556:M556)&lt;($D368-$U368),N525*MIN($M368,($D368-$U368)-SUM($D556:M556)),0)</f>
        <v>0</v>
      </c>
      <c r="O556" s="4">
        <f>IF(SUM($D556:N556)&lt;($D368-$U368),O525*MIN($M368,($D368-$U368)-SUM($D556:N556)),0)</f>
        <v>0</v>
      </c>
      <c r="P556" s="4">
        <f>IF(SUM($D556:O556)&lt;($D368-$U368),P525*MIN($M368,($D368-$U368)-SUM($D556:O556)),0)</f>
        <v>0</v>
      </c>
      <c r="Q556" s="4">
        <f>IF(SUM($D556:P556)&lt;($D368-$U368),Q525*MIN($M368,($D368-$U368)-SUM($D556:P556)),0)</f>
        <v>0</v>
      </c>
      <c r="R556" s="4">
        <f>IF(SUM($D556:Q556)&lt;($D368-$U368),R525*MIN($M368,($D368-$U368)-SUM($D556:Q556)),0)</f>
        <v>0</v>
      </c>
      <c r="S556" s="4">
        <f>IF(SUM($D556:R556)&lt;($D368-$U368),S525*MIN($M368,($D368-$U368)-SUM($D556:R556)),0)</f>
        <v>0</v>
      </c>
      <c r="T556" s="4">
        <f>IF(SUM($D556:S556)&lt;($D368-$U368),T525*MIN($M368,($D368-$U368)-SUM($D556:S556)),0)</f>
        <v>0</v>
      </c>
      <c r="U556" s="4">
        <f>IF(SUM($D556:T556)&lt;($D368-$U368),U525*MIN($M368,($D368-$U368)-SUM($D556:T556)),0)</f>
        <v>0</v>
      </c>
      <c r="V556" s="4">
        <f>IF(SUM($D556:U556)&lt;($D368-$U368),V525*MIN($M368,($D368-$U368)-SUM($D556:U556)),0)</f>
        <v>0</v>
      </c>
      <c r="W556" s="4">
        <f>IF(SUM($D556:V556)&lt;($D368-$U368),W525*MIN($M368,($D368-$U368)-SUM($D556:V556)),0)</f>
        <v>0</v>
      </c>
      <c r="X556" s="4">
        <f>IF(SUM($D556:W556)&lt;($D368-$U368),X525*MIN($M368,($D368-$U368)-SUM($D556:W556)),0)</f>
        <v>0</v>
      </c>
      <c r="Y556" s="4">
        <f>IF(SUM($D556:X556)&lt;($D368-$U368),Y525*MIN($M368,($D368-$U368)-SUM($D556:X556)),0)</f>
        <v>0</v>
      </c>
      <c r="Z556" s="4">
        <f>IF(SUM($D556:Y556)&lt;($D368-$U368),Z525*MIN($M368,($D368-$U368)-SUM($D556:Y556)),0)</f>
        <v>0</v>
      </c>
      <c r="AA556" s="4">
        <f>IF(SUM($D556:Z556)&lt;($D368-$U368),AA525*MIN($M368,($D368-$U368)-SUM($D556:Z556)),0)</f>
        <v>0</v>
      </c>
      <c r="AB556" s="4">
        <f>IF(SUM($D556:AA556)&lt;($D368-$U368),AB525*MIN($M368,($D368-$U368)-SUM($D556:AA556)),0)</f>
        <v>0</v>
      </c>
    </row>
    <row r="557" spans="2:28" hidden="1" outlineLevel="1">
      <c r="B557" s="556"/>
      <c r="C557" s="10">
        <f t="shared" si="90"/>
        <v>0</v>
      </c>
      <c r="D557" s="10"/>
      <c r="E557" s="4">
        <f>IF(SUM($D557:D557)&lt;($D369-$U369),E526*MIN($M369,($D369-$U369)-SUM($D557:D557)),0)</f>
        <v>0</v>
      </c>
      <c r="F557" s="4">
        <f>IF(SUM($D557:E557)&lt;($D369-$U369),F526*MIN($M369,($D369-$U369)-SUM($D557:E557)),0)</f>
        <v>0</v>
      </c>
      <c r="G557" s="4">
        <f>IF(SUM($D557:F557)&lt;($D369-$U369),G526*MIN($M369,($D369-$U369)-SUM($D557:F557)),0)</f>
        <v>0</v>
      </c>
      <c r="H557" s="4">
        <f>IF(SUM($D557:G557)&lt;($D369-$U369),H526*MIN($M369,($D369-$U369)-SUM($D557:G557)),0)</f>
        <v>0</v>
      </c>
      <c r="I557" s="4">
        <f>IF(SUM($D557:H557)&lt;($D369-$U369),I526*MIN($M369,($D369-$U369)-SUM($D557:H557)),0)</f>
        <v>0</v>
      </c>
      <c r="J557" s="4">
        <f>IF(SUM($D557:I557)&lt;($D369-$U369),J526*MIN($M369,($D369-$U369)-SUM($D557:I557)),0)</f>
        <v>0</v>
      </c>
      <c r="K557" s="4">
        <f>IF(SUM($D557:J557)&lt;($D369-$U369),K526*MIN($M369,($D369-$U369)-SUM($D557:J557)),0)</f>
        <v>0</v>
      </c>
      <c r="L557" s="4">
        <f>IF(SUM($D557:K557)&lt;($D369-$U369),L526*MIN($M369,($D369-$U369)-SUM($D557:K557)),0)</f>
        <v>0</v>
      </c>
      <c r="M557" s="4">
        <f>IF(SUM($D557:L557)&lt;($D369-$U369),M526*MIN($M369,($D369-$U369)-SUM($D557:L557)),0)</f>
        <v>0</v>
      </c>
      <c r="N557" s="4">
        <f>IF(SUM($D557:M557)&lt;($D369-$U369),N526*MIN($M369,($D369-$U369)-SUM($D557:M557)),0)</f>
        <v>0</v>
      </c>
      <c r="O557" s="4">
        <f>IF(SUM($D557:N557)&lt;($D369-$U369),O526*MIN($M369,($D369-$U369)-SUM($D557:N557)),0)</f>
        <v>0</v>
      </c>
      <c r="P557" s="4">
        <f>IF(SUM($D557:O557)&lt;($D369-$U369),P526*MIN($M369,($D369-$U369)-SUM($D557:O557)),0)</f>
        <v>0</v>
      </c>
      <c r="Q557" s="4">
        <f>IF(SUM($D557:P557)&lt;($D369-$U369),Q526*MIN($M369,($D369-$U369)-SUM($D557:P557)),0)</f>
        <v>0</v>
      </c>
      <c r="R557" s="4">
        <f>IF(SUM($D557:Q557)&lt;($D369-$U369),R526*MIN($M369,($D369-$U369)-SUM($D557:Q557)),0)</f>
        <v>0</v>
      </c>
      <c r="S557" s="4">
        <f>IF(SUM($D557:R557)&lt;($D369-$U369),S526*MIN($M369,($D369-$U369)-SUM($D557:R557)),0)</f>
        <v>0</v>
      </c>
      <c r="T557" s="4">
        <f>IF(SUM($D557:S557)&lt;($D369-$U369),T526*MIN($M369,($D369-$U369)-SUM($D557:S557)),0)</f>
        <v>0</v>
      </c>
      <c r="U557" s="4">
        <f>IF(SUM($D557:T557)&lt;($D369-$U369),U526*MIN($M369,($D369-$U369)-SUM($D557:T557)),0)</f>
        <v>0</v>
      </c>
      <c r="V557" s="4">
        <f>IF(SUM($D557:U557)&lt;($D369-$U369),V526*MIN($M369,($D369-$U369)-SUM($D557:U557)),0)</f>
        <v>0</v>
      </c>
      <c r="W557" s="4">
        <f>IF(SUM($D557:V557)&lt;($D369-$U369),W526*MIN($M369,($D369-$U369)-SUM($D557:V557)),0)</f>
        <v>0</v>
      </c>
      <c r="X557" s="4">
        <f>IF(SUM($D557:W557)&lt;($D369-$U369),X526*MIN($M369,($D369-$U369)-SUM($D557:W557)),0)</f>
        <v>0</v>
      </c>
      <c r="Y557" s="4">
        <f>IF(SUM($D557:X557)&lt;($D369-$U369),Y526*MIN($M369,($D369-$U369)-SUM($D557:X557)),0)</f>
        <v>0</v>
      </c>
      <c r="Z557" s="4">
        <f>IF(SUM($D557:Y557)&lt;($D369-$U369),Z526*MIN($M369,($D369-$U369)-SUM($D557:Y557)),0)</f>
        <v>0</v>
      </c>
      <c r="AA557" s="4">
        <f>IF(SUM($D557:Z557)&lt;($D369-$U369),AA526*MIN($M369,($D369-$U369)-SUM($D557:Z557)),0)</f>
        <v>0</v>
      </c>
      <c r="AB557" s="4">
        <f>IF(SUM($D557:AA557)&lt;($D369-$U369),AB526*MIN($M369,($D369-$U369)-SUM($D557:AA557)),0)</f>
        <v>0</v>
      </c>
    </row>
    <row r="558" spans="2:28" hidden="1" outlineLevel="1">
      <c r="B558" s="556"/>
      <c r="C558" s="10">
        <f t="shared" si="90"/>
        <v>0</v>
      </c>
      <c r="D558" s="10"/>
      <c r="E558" s="4">
        <f>IF(SUM($D558:D558)&lt;($D370-$U370),E527*MIN($M370,($D370-$U370)-SUM($D558:D558)),0)</f>
        <v>0</v>
      </c>
      <c r="F558" s="4">
        <f>IF(SUM($D558:E558)&lt;($D370-$U370),F527*MIN($M370,($D370-$U370)-SUM($D558:E558)),0)</f>
        <v>0</v>
      </c>
      <c r="G558" s="4">
        <f>IF(SUM($D558:F558)&lt;($D370-$U370),G527*MIN($M370,($D370-$U370)-SUM($D558:F558)),0)</f>
        <v>0</v>
      </c>
      <c r="H558" s="4">
        <f>IF(SUM($D558:G558)&lt;($D370-$U370),H527*MIN($M370,($D370-$U370)-SUM($D558:G558)),0)</f>
        <v>0</v>
      </c>
      <c r="I558" s="4">
        <f>IF(SUM($D558:H558)&lt;($D370-$U370),I527*MIN($M370,($D370-$U370)-SUM($D558:H558)),0)</f>
        <v>0</v>
      </c>
      <c r="J558" s="4">
        <f>IF(SUM($D558:I558)&lt;($D370-$U370),J527*MIN($M370,($D370-$U370)-SUM($D558:I558)),0)</f>
        <v>0</v>
      </c>
      <c r="K558" s="4">
        <f>IF(SUM($D558:J558)&lt;($D370-$U370),K527*MIN($M370,($D370-$U370)-SUM($D558:J558)),0)</f>
        <v>0</v>
      </c>
      <c r="L558" s="4">
        <f>IF(SUM($D558:K558)&lt;($D370-$U370),L527*MIN($M370,($D370-$U370)-SUM($D558:K558)),0)</f>
        <v>0</v>
      </c>
      <c r="M558" s="4">
        <f>IF(SUM($D558:L558)&lt;($D370-$U370),M527*MIN($M370,($D370-$U370)-SUM($D558:L558)),0)</f>
        <v>0</v>
      </c>
      <c r="N558" s="4">
        <f>IF(SUM($D558:M558)&lt;($D370-$U370),N527*MIN($M370,($D370-$U370)-SUM($D558:M558)),0)</f>
        <v>0</v>
      </c>
      <c r="O558" s="4">
        <f>IF(SUM($D558:N558)&lt;($D370-$U370),O527*MIN($M370,($D370-$U370)-SUM($D558:N558)),0)</f>
        <v>0</v>
      </c>
      <c r="P558" s="4">
        <f>IF(SUM($D558:O558)&lt;($D370-$U370),P527*MIN($M370,($D370-$U370)-SUM($D558:O558)),0)</f>
        <v>0</v>
      </c>
      <c r="Q558" s="4">
        <f>IF(SUM($D558:P558)&lt;($D370-$U370),Q527*MIN($M370,($D370-$U370)-SUM($D558:P558)),0)</f>
        <v>0</v>
      </c>
      <c r="R558" s="4">
        <f>IF(SUM($D558:Q558)&lt;($D370-$U370),R527*MIN($M370,($D370-$U370)-SUM($D558:Q558)),0)</f>
        <v>0</v>
      </c>
      <c r="S558" s="4">
        <f>IF(SUM($D558:R558)&lt;($D370-$U370),S527*MIN($M370,($D370-$U370)-SUM($D558:R558)),0)</f>
        <v>0</v>
      </c>
      <c r="T558" s="4">
        <f>IF(SUM($D558:S558)&lt;($D370-$U370),T527*MIN($M370,($D370-$U370)-SUM($D558:S558)),0)</f>
        <v>0</v>
      </c>
      <c r="U558" s="4">
        <f>IF(SUM($D558:T558)&lt;($D370-$U370),U527*MIN($M370,($D370-$U370)-SUM($D558:T558)),0)</f>
        <v>0</v>
      </c>
      <c r="V558" s="4">
        <f>IF(SUM($D558:U558)&lt;($D370-$U370),V527*MIN($M370,($D370-$U370)-SUM($D558:U558)),0)</f>
        <v>0</v>
      </c>
      <c r="W558" s="4">
        <f>IF(SUM($D558:V558)&lt;($D370-$U370),W527*MIN($M370,($D370-$U370)-SUM($D558:V558)),0)</f>
        <v>0</v>
      </c>
      <c r="X558" s="4">
        <f>IF(SUM($D558:W558)&lt;($D370-$U370),X527*MIN($M370,($D370-$U370)-SUM($D558:W558)),0)</f>
        <v>0</v>
      </c>
      <c r="Y558" s="4">
        <f>IF(SUM($D558:X558)&lt;($D370-$U370),Y527*MIN($M370,($D370-$U370)-SUM($D558:X558)),0)</f>
        <v>0</v>
      </c>
      <c r="Z558" s="4">
        <f>IF(SUM($D558:Y558)&lt;($D370-$U370),Z527*MIN($M370,($D370-$U370)-SUM($D558:Y558)),0)</f>
        <v>0</v>
      </c>
      <c r="AA558" s="4">
        <f>IF(SUM($D558:Z558)&lt;($D370-$U370),AA527*MIN($M370,($D370-$U370)-SUM($D558:Z558)),0)</f>
        <v>0</v>
      </c>
      <c r="AB558" s="4">
        <f>IF(SUM($D558:AA558)&lt;($D370-$U370),AB527*MIN($M370,($D370-$U370)-SUM($D558:AA558)),0)</f>
        <v>0</v>
      </c>
    </row>
    <row r="559" spans="2:28" hidden="1" outlineLevel="1">
      <c r="B559" s="556"/>
      <c r="C559" s="10">
        <f t="shared" si="90"/>
        <v>0</v>
      </c>
      <c r="D559" s="10"/>
      <c r="E559" s="4">
        <f>IF(SUM($D559:D559)&lt;($D371-$U371),E528*MIN($M371,($D371-$U371)-SUM($D559:D559)),0)</f>
        <v>0</v>
      </c>
      <c r="F559" s="4">
        <f>IF(SUM($D559:E559)&lt;($D371-$U371),F528*MIN($M371,($D371-$U371)-SUM($D559:E559)),0)</f>
        <v>0</v>
      </c>
      <c r="G559" s="4">
        <f>IF(SUM($D559:F559)&lt;($D371-$U371),G528*MIN($M371,($D371-$U371)-SUM($D559:F559)),0)</f>
        <v>0</v>
      </c>
      <c r="H559" s="4">
        <f>IF(SUM($D559:G559)&lt;($D371-$U371),H528*MIN($M371,($D371-$U371)-SUM($D559:G559)),0)</f>
        <v>0</v>
      </c>
      <c r="I559" s="4">
        <f>IF(SUM($D559:H559)&lt;($D371-$U371),I528*MIN($M371,($D371-$U371)-SUM($D559:H559)),0)</f>
        <v>0</v>
      </c>
      <c r="J559" s="4">
        <f>IF(SUM($D559:I559)&lt;($D371-$U371),J528*MIN($M371,($D371-$U371)-SUM($D559:I559)),0)</f>
        <v>0</v>
      </c>
      <c r="K559" s="4">
        <f>IF(SUM($D559:J559)&lt;($D371-$U371),K528*MIN($M371,($D371-$U371)-SUM($D559:J559)),0)</f>
        <v>0</v>
      </c>
      <c r="L559" s="4">
        <f>IF(SUM($D559:K559)&lt;($D371-$U371),L528*MIN($M371,($D371-$U371)-SUM($D559:K559)),0)</f>
        <v>0</v>
      </c>
      <c r="M559" s="4">
        <f>IF(SUM($D559:L559)&lt;($D371-$U371),M528*MIN($M371,($D371-$U371)-SUM($D559:L559)),0)</f>
        <v>0</v>
      </c>
      <c r="N559" s="4">
        <f>IF(SUM($D559:M559)&lt;($D371-$U371),N528*MIN($M371,($D371-$U371)-SUM($D559:M559)),0)</f>
        <v>0</v>
      </c>
      <c r="O559" s="4">
        <f>IF(SUM($D559:N559)&lt;($D371-$U371),O528*MIN($M371,($D371-$U371)-SUM($D559:N559)),0)</f>
        <v>0</v>
      </c>
      <c r="P559" s="4">
        <f>IF(SUM($D559:O559)&lt;($D371-$U371),P528*MIN($M371,($D371-$U371)-SUM($D559:O559)),0)</f>
        <v>0</v>
      </c>
      <c r="Q559" s="4">
        <f>IF(SUM($D559:P559)&lt;($D371-$U371),Q528*MIN($M371,($D371-$U371)-SUM($D559:P559)),0)</f>
        <v>0</v>
      </c>
      <c r="R559" s="4">
        <f>IF(SUM($D559:Q559)&lt;($D371-$U371),R528*MIN($M371,($D371-$U371)-SUM($D559:Q559)),0)</f>
        <v>0</v>
      </c>
      <c r="S559" s="4">
        <f>IF(SUM($D559:R559)&lt;($D371-$U371),S528*MIN($M371,($D371-$U371)-SUM($D559:R559)),0)</f>
        <v>0</v>
      </c>
      <c r="T559" s="4">
        <f>IF(SUM($D559:S559)&lt;($D371-$U371),T528*MIN($M371,($D371-$U371)-SUM($D559:S559)),0)</f>
        <v>0</v>
      </c>
      <c r="U559" s="4">
        <f>IF(SUM($D559:T559)&lt;($D371-$U371),U528*MIN($M371,($D371-$U371)-SUM($D559:T559)),0)</f>
        <v>0</v>
      </c>
      <c r="V559" s="4">
        <f>IF(SUM($D559:U559)&lt;($D371-$U371),V528*MIN($M371,($D371-$U371)-SUM($D559:U559)),0)</f>
        <v>0</v>
      </c>
      <c r="W559" s="4">
        <f>IF(SUM($D559:V559)&lt;($D371-$U371),W528*MIN($M371,($D371-$U371)-SUM($D559:V559)),0)</f>
        <v>0</v>
      </c>
      <c r="X559" s="4">
        <f>IF(SUM($D559:W559)&lt;($D371-$U371),X528*MIN($M371,($D371-$U371)-SUM($D559:W559)),0)</f>
        <v>0</v>
      </c>
      <c r="Y559" s="4">
        <f>IF(SUM($D559:X559)&lt;($D371-$U371),Y528*MIN($M371,($D371-$U371)-SUM($D559:X559)),0)</f>
        <v>0</v>
      </c>
      <c r="Z559" s="4">
        <f>IF(SUM($D559:Y559)&lt;($D371-$U371),Z528*MIN($M371,($D371-$U371)-SUM($D559:Y559)),0)</f>
        <v>0</v>
      </c>
      <c r="AA559" s="4">
        <f>IF(SUM($D559:Z559)&lt;($D371-$U371),AA528*MIN($M371,($D371-$U371)-SUM($D559:Z559)),0)</f>
        <v>0</v>
      </c>
      <c r="AB559" s="4">
        <f>IF(SUM($D559:AA559)&lt;($D371-$U371),AB528*MIN($M371,($D371-$U371)-SUM($D559:AA559)),0)</f>
        <v>0</v>
      </c>
    </row>
    <row r="560" spans="2:28" hidden="1" outlineLevel="1">
      <c r="B560" s="556"/>
      <c r="C560" s="10">
        <f t="shared" si="90"/>
        <v>0</v>
      </c>
      <c r="D560" s="10"/>
      <c r="E560" s="4">
        <f>IF(SUM($D560:D560)&lt;($D372-$U372),E529*MIN($M372,($D372-$U372)-SUM($D560:D560)),0)</f>
        <v>0</v>
      </c>
      <c r="F560" s="4">
        <f>IF(SUM($D560:E560)&lt;($D372-$U372),F529*MIN($M372,($D372-$U372)-SUM($D560:E560)),0)</f>
        <v>0</v>
      </c>
      <c r="G560" s="4">
        <f>IF(SUM($D560:F560)&lt;($D372-$U372),G529*MIN($M372,($D372-$U372)-SUM($D560:F560)),0)</f>
        <v>0</v>
      </c>
      <c r="H560" s="4">
        <f>IF(SUM($D560:G560)&lt;($D372-$U372),H529*MIN($M372,($D372-$U372)-SUM($D560:G560)),0)</f>
        <v>0</v>
      </c>
      <c r="I560" s="4">
        <f>IF(SUM($D560:H560)&lt;($D372-$U372),I529*MIN($M372,($D372-$U372)-SUM($D560:H560)),0)</f>
        <v>0</v>
      </c>
      <c r="J560" s="4">
        <f>IF(SUM($D560:I560)&lt;($D372-$U372),J529*MIN($M372,($D372-$U372)-SUM($D560:I560)),0)</f>
        <v>0</v>
      </c>
      <c r="K560" s="4">
        <f>IF(SUM($D560:J560)&lt;($D372-$U372),K529*MIN($M372,($D372-$U372)-SUM($D560:J560)),0)</f>
        <v>0</v>
      </c>
      <c r="L560" s="4">
        <f>IF(SUM($D560:K560)&lt;($D372-$U372),L529*MIN($M372,($D372-$U372)-SUM($D560:K560)),0)</f>
        <v>0</v>
      </c>
      <c r="M560" s="4">
        <f>IF(SUM($D560:L560)&lt;($D372-$U372),M529*MIN($M372,($D372-$U372)-SUM($D560:L560)),0)</f>
        <v>0</v>
      </c>
      <c r="N560" s="4">
        <f>IF(SUM($D560:M560)&lt;($D372-$U372),N529*MIN($M372,($D372-$U372)-SUM($D560:M560)),0)</f>
        <v>0</v>
      </c>
      <c r="O560" s="4">
        <f>IF(SUM($D560:N560)&lt;($D372-$U372),O529*MIN($M372,($D372-$U372)-SUM($D560:N560)),0)</f>
        <v>0</v>
      </c>
      <c r="P560" s="4">
        <f>IF(SUM($D560:O560)&lt;($D372-$U372),P529*MIN($M372,($D372-$U372)-SUM($D560:O560)),0)</f>
        <v>0</v>
      </c>
      <c r="Q560" s="4">
        <f>IF(SUM($D560:P560)&lt;($D372-$U372),Q529*MIN($M372,($D372-$U372)-SUM($D560:P560)),0)</f>
        <v>0</v>
      </c>
      <c r="R560" s="4">
        <f>IF(SUM($D560:Q560)&lt;($D372-$U372),R529*MIN($M372,($D372-$U372)-SUM($D560:Q560)),0)</f>
        <v>0</v>
      </c>
      <c r="S560" s="4">
        <f>IF(SUM($D560:R560)&lt;($D372-$U372),S529*MIN($M372,($D372-$U372)-SUM($D560:R560)),0)</f>
        <v>0</v>
      </c>
      <c r="T560" s="4">
        <f>IF(SUM($D560:S560)&lt;($D372-$U372),T529*MIN($M372,($D372-$U372)-SUM($D560:S560)),0)</f>
        <v>0</v>
      </c>
      <c r="U560" s="4">
        <f>IF(SUM($D560:T560)&lt;($D372-$U372),U529*MIN($M372,($D372-$U372)-SUM($D560:T560)),0)</f>
        <v>0</v>
      </c>
      <c r="V560" s="4">
        <f>IF(SUM($D560:U560)&lt;($D372-$U372),V529*MIN($M372,($D372-$U372)-SUM($D560:U560)),0)</f>
        <v>0</v>
      </c>
      <c r="W560" s="4">
        <f>IF(SUM($D560:V560)&lt;($D372-$U372),W529*MIN($M372,($D372-$U372)-SUM($D560:V560)),0)</f>
        <v>0</v>
      </c>
      <c r="X560" s="4">
        <f>IF(SUM($D560:W560)&lt;($D372-$U372),X529*MIN($M372,($D372-$U372)-SUM($D560:W560)),0)</f>
        <v>0</v>
      </c>
      <c r="Y560" s="4">
        <f>IF(SUM($D560:X560)&lt;($D372-$U372),Y529*MIN($M372,($D372-$U372)-SUM($D560:X560)),0)</f>
        <v>0</v>
      </c>
      <c r="Z560" s="4">
        <f>IF(SUM($D560:Y560)&lt;($D372-$U372),Z529*MIN($M372,($D372-$U372)-SUM($D560:Y560)),0)</f>
        <v>0</v>
      </c>
      <c r="AA560" s="4">
        <f>IF(SUM($D560:Z560)&lt;($D372-$U372),AA529*MIN($M372,($D372-$U372)-SUM($D560:Z560)),0)</f>
        <v>0</v>
      </c>
      <c r="AB560" s="4">
        <f>IF(SUM($D560:AA560)&lt;($D372-$U372),AB529*MIN($M372,($D372-$U372)-SUM($D560:AA560)),0)</f>
        <v>0</v>
      </c>
    </row>
    <row r="561" spans="2:28" hidden="1" outlineLevel="1">
      <c r="B561" s="556"/>
      <c r="C561" s="10">
        <f t="shared" si="90"/>
        <v>0</v>
      </c>
      <c r="D561" s="10"/>
      <c r="E561" s="4">
        <f>IF(SUM($D561:D561)&lt;($D373-$U373),E530*MIN($M373,($D373-$U373)-SUM($D561:D561)),0)</f>
        <v>0</v>
      </c>
      <c r="F561" s="4">
        <f>IF(SUM($D561:E561)&lt;($D373-$U373),F530*MIN($M373,($D373-$U373)-SUM($D561:E561)),0)</f>
        <v>0</v>
      </c>
      <c r="G561" s="4">
        <f>IF(SUM($D561:F561)&lt;($D373-$U373),G530*MIN($M373,($D373-$U373)-SUM($D561:F561)),0)</f>
        <v>0</v>
      </c>
      <c r="H561" s="4">
        <f>IF(SUM($D561:G561)&lt;($D373-$U373),H530*MIN($M373,($D373-$U373)-SUM($D561:G561)),0)</f>
        <v>0</v>
      </c>
      <c r="I561" s="4">
        <f>IF(SUM($D561:H561)&lt;($D373-$U373),I530*MIN($M373,($D373-$U373)-SUM($D561:H561)),0)</f>
        <v>0</v>
      </c>
      <c r="J561" s="4">
        <f>IF(SUM($D561:I561)&lt;($D373-$U373),J530*MIN($M373,($D373-$U373)-SUM($D561:I561)),0)</f>
        <v>0</v>
      </c>
      <c r="K561" s="4">
        <f>IF(SUM($D561:J561)&lt;($D373-$U373),K530*MIN($M373,($D373-$U373)-SUM($D561:J561)),0)</f>
        <v>0</v>
      </c>
      <c r="L561" s="4">
        <f>IF(SUM($D561:K561)&lt;($D373-$U373),L530*MIN($M373,($D373-$U373)-SUM($D561:K561)),0)</f>
        <v>0</v>
      </c>
      <c r="M561" s="4">
        <f>IF(SUM($D561:L561)&lt;($D373-$U373),M530*MIN($M373,($D373-$U373)-SUM($D561:L561)),0)</f>
        <v>0</v>
      </c>
      <c r="N561" s="4">
        <f>IF(SUM($D561:M561)&lt;($D373-$U373),N530*MIN($M373,($D373-$U373)-SUM($D561:M561)),0)</f>
        <v>0</v>
      </c>
      <c r="O561" s="4">
        <f>IF(SUM($D561:N561)&lt;($D373-$U373),O530*MIN($M373,($D373-$U373)-SUM($D561:N561)),0)</f>
        <v>0</v>
      </c>
      <c r="P561" s="4">
        <f>IF(SUM($D561:O561)&lt;($D373-$U373),P530*MIN($M373,($D373-$U373)-SUM($D561:O561)),0)</f>
        <v>0</v>
      </c>
      <c r="Q561" s="4">
        <f>IF(SUM($D561:P561)&lt;($D373-$U373),Q530*MIN($M373,($D373-$U373)-SUM($D561:P561)),0)</f>
        <v>0</v>
      </c>
      <c r="R561" s="4">
        <f>IF(SUM($D561:Q561)&lt;($D373-$U373),R530*MIN($M373,($D373-$U373)-SUM($D561:Q561)),0)</f>
        <v>0</v>
      </c>
      <c r="S561" s="4">
        <f>IF(SUM($D561:R561)&lt;($D373-$U373),S530*MIN($M373,($D373-$U373)-SUM($D561:R561)),0)</f>
        <v>0</v>
      </c>
      <c r="T561" s="4">
        <f>IF(SUM($D561:S561)&lt;($D373-$U373),T530*MIN($M373,($D373-$U373)-SUM($D561:S561)),0)</f>
        <v>0</v>
      </c>
      <c r="U561" s="4">
        <f>IF(SUM($D561:T561)&lt;($D373-$U373),U530*MIN($M373,($D373-$U373)-SUM($D561:T561)),0)</f>
        <v>0</v>
      </c>
      <c r="V561" s="4">
        <f>IF(SUM($D561:U561)&lt;($D373-$U373),V530*MIN($M373,($D373-$U373)-SUM($D561:U561)),0)</f>
        <v>0</v>
      </c>
      <c r="W561" s="4">
        <f>IF(SUM($D561:V561)&lt;($D373-$U373),W530*MIN($M373,($D373-$U373)-SUM($D561:V561)),0)</f>
        <v>0</v>
      </c>
      <c r="X561" s="4">
        <f>IF(SUM($D561:W561)&lt;($D373-$U373),X530*MIN($M373,($D373-$U373)-SUM($D561:W561)),0)</f>
        <v>0</v>
      </c>
      <c r="Y561" s="4">
        <f>IF(SUM($D561:X561)&lt;($D373-$U373),Y530*MIN($M373,($D373-$U373)-SUM($D561:X561)),0)</f>
        <v>0</v>
      </c>
      <c r="Z561" s="4">
        <f>IF(SUM($D561:Y561)&lt;($D373-$U373),Z530*MIN($M373,($D373-$U373)-SUM($D561:Y561)),0)</f>
        <v>0</v>
      </c>
      <c r="AA561" s="4">
        <f>IF(SUM($D561:Z561)&lt;($D373-$U373),AA530*MIN($M373,($D373-$U373)-SUM($D561:Z561)),0)</f>
        <v>0</v>
      </c>
      <c r="AB561" s="4">
        <f>IF(SUM($D561:AA561)&lt;($D373-$U373),AB530*MIN($M373,($D373-$U373)-SUM($D561:AA561)),0)</f>
        <v>0</v>
      </c>
    </row>
    <row r="562" spans="2:28" hidden="1" outlineLevel="1">
      <c r="B562" s="556"/>
      <c r="C562" s="21" t="s">
        <v>286</v>
      </c>
    </row>
    <row r="563" spans="2:28" hidden="1" outlineLevel="1">
      <c r="B563" s="556"/>
      <c r="C563" s="4" t="str">
        <f>C532</f>
        <v>Studio</v>
      </c>
      <c r="D563" s="1070">
        <f t="shared" ref="D563:D592" si="91">$D344-D439</f>
        <v>0</v>
      </c>
      <c r="E563" s="252">
        <f>IF($K344="Natural",$D344-E439,IF(E$375&lt;$K344,$D563,0))</f>
        <v>0</v>
      </c>
      <c r="F563" s="252">
        <f t="shared" ref="F563:AB563" si="92">IF($K344="Natural",$D344-F439,IF(F$375&lt;$K344,$D563,0))</f>
        <v>0</v>
      </c>
      <c r="G563" s="252">
        <f t="shared" si="92"/>
        <v>0</v>
      </c>
      <c r="H563" s="252">
        <f t="shared" si="92"/>
        <v>0</v>
      </c>
      <c r="I563" s="252">
        <f t="shared" si="92"/>
        <v>0</v>
      </c>
      <c r="J563" s="252">
        <f t="shared" si="92"/>
        <v>0</v>
      </c>
      <c r="K563" s="252">
        <f t="shared" si="92"/>
        <v>0</v>
      </c>
      <c r="L563" s="252">
        <f t="shared" si="92"/>
        <v>0</v>
      </c>
      <c r="M563" s="252">
        <f t="shared" si="92"/>
        <v>0</v>
      </c>
      <c r="N563" s="252">
        <f t="shared" si="92"/>
        <v>0</v>
      </c>
      <c r="O563" s="252">
        <f t="shared" si="92"/>
        <v>0</v>
      </c>
      <c r="P563" s="252">
        <f t="shared" si="92"/>
        <v>0</v>
      </c>
      <c r="Q563" s="252">
        <f t="shared" si="92"/>
        <v>0</v>
      </c>
      <c r="R563" s="252">
        <f t="shared" si="92"/>
        <v>0</v>
      </c>
      <c r="S563" s="252">
        <f t="shared" si="92"/>
        <v>0</v>
      </c>
      <c r="T563" s="252">
        <f t="shared" si="92"/>
        <v>0</v>
      </c>
      <c r="U563" s="252">
        <f t="shared" si="92"/>
        <v>0</v>
      </c>
      <c r="V563" s="252">
        <f t="shared" si="92"/>
        <v>0</v>
      </c>
      <c r="W563" s="252">
        <f t="shared" si="92"/>
        <v>0</v>
      </c>
      <c r="X563" s="252">
        <f t="shared" si="92"/>
        <v>0</v>
      </c>
      <c r="Y563" s="252">
        <f t="shared" si="92"/>
        <v>0</v>
      </c>
      <c r="Z563" s="252">
        <f t="shared" si="92"/>
        <v>0</v>
      </c>
      <c r="AA563" s="252">
        <f t="shared" si="92"/>
        <v>0</v>
      </c>
      <c r="AB563" s="252">
        <f t="shared" si="92"/>
        <v>0</v>
      </c>
    </row>
    <row r="564" spans="2:28" hidden="1" outlineLevel="1">
      <c r="B564" s="556"/>
      <c r="C564" s="4" t="str">
        <f>C533</f>
        <v xml:space="preserve">1 Bed / 1 Bath </v>
      </c>
      <c r="D564" s="1070">
        <f t="shared" si="91"/>
        <v>0</v>
      </c>
      <c r="E564" s="252">
        <f t="shared" ref="E564:AB564" si="93">IF($K345="Natural",$D345-E440,IF(E$375&lt;$K345,$D564,0))</f>
        <v>0</v>
      </c>
      <c r="F564" s="252">
        <f t="shared" si="93"/>
        <v>0</v>
      </c>
      <c r="G564" s="252">
        <f t="shared" si="93"/>
        <v>0</v>
      </c>
      <c r="H564" s="252">
        <f t="shared" si="93"/>
        <v>0</v>
      </c>
      <c r="I564" s="252">
        <f t="shared" si="93"/>
        <v>0</v>
      </c>
      <c r="J564" s="252">
        <f t="shared" si="93"/>
        <v>0</v>
      </c>
      <c r="K564" s="252">
        <f t="shared" si="93"/>
        <v>0</v>
      </c>
      <c r="L564" s="252">
        <f t="shared" si="93"/>
        <v>0</v>
      </c>
      <c r="M564" s="252">
        <f t="shared" si="93"/>
        <v>0</v>
      </c>
      <c r="N564" s="252">
        <f t="shared" si="93"/>
        <v>0</v>
      </c>
      <c r="O564" s="252">
        <f t="shared" si="93"/>
        <v>0</v>
      </c>
      <c r="P564" s="252">
        <f t="shared" si="93"/>
        <v>0</v>
      </c>
      <c r="Q564" s="252">
        <f t="shared" si="93"/>
        <v>0</v>
      </c>
      <c r="R564" s="252">
        <f t="shared" si="93"/>
        <v>0</v>
      </c>
      <c r="S564" s="252">
        <f t="shared" si="93"/>
        <v>0</v>
      </c>
      <c r="T564" s="252">
        <f t="shared" si="93"/>
        <v>0</v>
      </c>
      <c r="U564" s="252">
        <f t="shared" si="93"/>
        <v>0</v>
      </c>
      <c r="V564" s="252">
        <f t="shared" si="93"/>
        <v>0</v>
      </c>
      <c r="W564" s="252">
        <f t="shared" si="93"/>
        <v>0</v>
      </c>
      <c r="X564" s="252">
        <f t="shared" si="93"/>
        <v>0</v>
      </c>
      <c r="Y564" s="252">
        <f t="shared" si="93"/>
        <v>0</v>
      </c>
      <c r="Z564" s="252">
        <f t="shared" si="93"/>
        <v>0</v>
      </c>
      <c r="AA564" s="252">
        <f t="shared" si="93"/>
        <v>0</v>
      </c>
      <c r="AB564" s="252">
        <f t="shared" si="93"/>
        <v>0</v>
      </c>
    </row>
    <row r="565" spans="2:28" hidden="1" outlineLevel="1">
      <c r="B565" s="556"/>
      <c r="C565" s="4" t="str">
        <f>C534</f>
        <v xml:space="preserve">1 Bed / 1 Bath </v>
      </c>
      <c r="D565" s="1070">
        <f t="shared" si="91"/>
        <v>0</v>
      </c>
      <c r="E565" s="252">
        <f t="shared" ref="E565:AB565" si="94">IF($K346="Natural",$D346-E441,IF(E$375&lt;$K346,$D565,0))</f>
        <v>0</v>
      </c>
      <c r="F565" s="252">
        <f t="shared" si="94"/>
        <v>0</v>
      </c>
      <c r="G565" s="252">
        <f t="shared" si="94"/>
        <v>0</v>
      </c>
      <c r="H565" s="252">
        <f t="shared" si="94"/>
        <v>0</v>
      </c>
      <c r="I565" s="252">
        <f t="shared" si="94"/>
        <v>0</v>
      </c>
      <c r="J565" s="252">
        <f t="shared" si="94"/>
        <v>0</v>
      </c>
      <c r="K565" s="252">
        <f t="shared" si="94"/>
        <v>0</v>
      </c>
      <c r="L565" s="252">
        <f t="shared" si="94"/>
        <v>0</v>
      </c>
      <c r="M565" s="252">
        <f t="shared" si="94"/>
        <v>0</v>
      </c>
      <c r="N565" s="252">
        <f t="shared" si="94"/>
        <v>0</v>
      </c>
      <c r="O565" s="252">
        <f t="shared" si="94"/>
        <v>0</v>
      </c>
      <c r="P565" s="252">
        <f t="shared" si="94"/>
        <v>0</v>
      </c>
      <c r="Q565" s="252">
        <f t="shared" si="94"/>
        <v>0</v>
      </c>
      <c r="R565" s="252">
        <f t="shared" si="94"/>
        <v>0</v>
      </c>
      <c r="S565" s="252">
        <f t="shared" si="94"/>
        <v>0</v>
      </c>
      <c r="T565" s="252">
        <f t="shared" si="94"/>
        <v>0</v>
      </c>
      <c r="U565" s="252">
        <f t="shared" si="94"/>
        <v>0</v>
      </c>
      <c r="V565" s="252">
        <f t="shared" si="94"/>
        <v>0</v>
      </c>
      <c r="W565" s="252">
        <f t="shared" si="94"/>
        <v>0</v>
      </c>
      <c r="X565" s="252">
        <f t="shared" si="94"/>
        <v>0</v>
      </c>
      <c r="Y565" s="252">
        <f t="shared" si="94"/>
        <v>0</v>
      </c>
      <c r="Z565" s="252">
        <f t="shared" si="94"/>
        <v>0</v>
      </c>
      <c r="AA565" s="252">
        <f t="shared" si="94"/>
        <v>0</v>
      </c>
      <c r="AB565" s="252">
        <f t="shared" si="94"/>
        <v>0</v>
      </c>
    </row>
    <row r="566" spans="2:28" hidden="1" outlineLevel="1">
      <c r="B566" s="556"/>
      <c r="C566" s="4" t="str">
        <f>C535</f>
        <v xml:space="preserve">1 Bed / 1 Bath </v>
      </c>
      <c r="D566" s="1070">
        <f t="shared" si="91"/>
        <v>8</v>
      </c>
      <c r="E566" s="252">
        <f t="shared" ref="E566:AB566" si="95">IF($K347="Natural",$D347-E442,IF(E$375&lt;$K347,$D566,0))</f>
        <v>8</v>
      </c>
      <c r="F566" s="252">
        <f t="shared" si="95"/>
        <v>8</v>
      </c>
      <c r="G566" s="252">
        <f t="shared" si="95"/>
        <v>7</v>
      </c>
      <c r="H566" s="252">
        <f t="shared" si="95"/>
        <v>6</v>
      </c>
      <c r="I566" s="252">
        <f t="shared" si="95"/>
        <v>5</v>
      </c>
      <c r="J566" s="252">
        <f t="shared" si="95"/>
        <v>4</v>
      </c>
      <c r="K566" s="252">
        <f t="shared" si="95"/>
        <v>3</v>
      </c>
      <c r="L566" s="252">
        <f t="shared" si="95"/>
        <v>2</v>
      </c>
      <c r="M566" s="252">
        <f t="shared" si="95"/>
        <v>1</v>
      </c>
      <c r="N566" s="252">
        <f t="shared" si="95"/>
        <v>0</v>
      </c>
      <c r="O566" s="252">
        <f t="shared" si="95"/>
        <v>0</v>
      </c>
      <c r="P566" s="252">
        <f t="shared" si="95"/>
        <v>0</v>
      </c>
      <c r="Q566" s="252">
        <f t="shared" si="95"/>
        <v>0</v>
      </c>
      <c r="R566" s="252">
        <f t="shared" si="95"/>
        <v>0</v>
      </c>
      <c r="S566" s="252">
        <f t="shared" si="95"/>
        <v>0</v>
      </c>
      <c r="T566" s="252">
        <f t="shared" si="95"/>
        <v>0</v>
      </c>
      <c r="U566" s="252">
        <f t="shared" si="95"/>
        <v>0</v>
      </c>
      <c r="V566" s="252">
        <f t="shared" si="95"/>
        <v>0</v>
      </c>
      <c r="W566" s="252">
        <f t="shared" si="95"/>
        <v>0</v>
      </c>
      <c r="X566" s="252">
        <f t="shared" si="95"/>
        <v>0</v>
      </c>
      <c r="Y566" s="252">
        <f t="shared" si="95"/>
        <v>0</v>
      </c>
      <c r="Z566" s="252">
        <f t="shared" si="95"/>
        <v>0</v>
      </c>
      <c r="AA566" s="252">
        <f t="shared" si="95"/>
        <v>0</v>
      </c>
      <c r="AB566" s="252">
        <f t="shared" si="95"/>
        <v>0</v>
      </c>
    </row>
    <row r="567" spans="2:28" hidden="1" outlineLevel="1">
      <c r="B567" s="556"/>
      <c r="C567" s="10" t="str">
        <f t="shared" ref="C567:C592" si="96">C536</f>
        <v xml:space="preserve">2 Bed / 1 Bath </v>
      </c>
      <c r="D567" s="1070">
        <f t="shared" si="91"/>
        <v>0</v>
      </c>
      <c r="E567" s="252">
        <f t="shared" ref="E567:AB567" si="97">IF($K348="Natural",$D348-E443,IF(E$375&lt;$K348,$D567,0))</f>
        <v>0</v>
      </c>
      <c r="F567" s="252">
        <f t="shared" si="97"/>
        <v>0</v>
      </c>
      <c r="G567" s="252">
        <f t="shared" si="97"/>
        <v>0</v>
      </c>
      <c r="H567" s="252">
        <f t="shared" si="97"/>
        <v>0</v>
      </c>
      <c r="I567" s="252">
        <f t="shared" si="97"/>
        <v>0</v>
      </c>
      <c r="J567" s="252">
        <f t="shared" si="97"/>
        <v>0</v>
      </c>
      <c r="K567" s="252">
        <f t="shared" si="97"/>
        <v>0</v>
      </c>
      <c r="L567" s="252">
        <f t="shared" si="97"/>
        <v>0</v>
      </c>
      <c r="M567" s="252">
        <f t="shared" si="97"/>
        <v>0</v>
      </c>
      <c r="N567" s="252">
        <f t="shared" si="97"/>
        <v>0</v>
      </c>
      <c r="O567" s="252">
        <f t="shared" si="97"/>
        <v>0</v>
      </c>
      <c r="P567" s="252">
        <f t="shared" si="97"/>
        <v>0</v>
      </c>
      <c r="Q567" s="252">
        <f t="shared" si="97"/>
        <v>0</v>
      </c>
      <c r="R567" s="252">
        <f t="shared" si="97"/>
        <v>0</v>
      </c>
      <c r="S567" s="252">
        <f t="shared" si="97"/>
        <v>0</v>
      </c>
      <c r="T567" s="252">
        <f t="shared" si="97"/>
        <v>0</v>
      </c>
      <c r="U567" s="252">
        <f t="shared" si="97"/>
        <v>0</v>
      </c>
      <c r="V567" s="252">
        <f t="shared" si="97"/>
        <v>0</v>
      </c>
      <c r="W567" s="252">
        <f t="shared" si="97"/>
        <v>0</v>
      </c>
      <c r="X567" s="252">
        <f t="shared" si="97"/>
        <v>0</v>
      </c>
      <c r="Y567" s="252">
        <f t="shared" si="97"/>
        <v>0</v>
      </c>
      <c r="Z567" s="252">
        <f t="shared" si="97"/>
        <v>0</v>
      </c>
      <c r="AA567" s="252">
        <f t="shared" si="97"/>
        <v>0</v>
      </c>
      <c r="AB567" s="252">
        <f t="shared" si="97"/>
        <v>0</v>
      </c>
    </row>
    <row r="568" spans="2:28" hidden="1" outlineLevel="1">
      <c r="B568" s="556"/>
      <c r="C568" s="10" t="str">
        <f t="shared" si="96"/>
        <v xml:space="preserve">2 Bed / 1 Bath </v>
      </c>
      <c r="D568" s="1070">
        <f t="shared" si="91"/>
        <v>0</v>
      </c>
      <c r="E568" s="252">
        <f t="shared" ref="E568:AB568" si="98">IF($K349="Natural",$D349-E444,IF(E$375&lt;$K349,$D568,0))</f>
        <v>0</v>
      </c>
      <c r="F568" s="252">
        <f t="shared" si="98"/>
        <v>0</v>
      </c>
      <c r="G568" s="252">
        <f t="shared" si="98"/>
        <v>0</v>
      </c>
      <c r="H568" s="252">
        <f t="shared" si="98"/>
        <v>0</v>
      </c>
      <c r="I568" s="252">
        <f t="shared" si="98"/>
        <v>0</v>
      </c>
      <c r="J568" s="252">
        <f t="shared" si="98"/>
        <v>0</v>
      </c>
      <c r="K568" s="252">
        <f t="shared" si="98"/>
        <v>0</v>
      </c>
      <c r="L568" s="252">
        <f t="shared" si="98"/>
        <v>0</v>
      </c>
      <c r="M568" s="252">
        <f t="shared" si="98"/>
        <v>0</v>
      </c>
      <c r="N568" s="252">
        <f t="shared" si="98"/>
        <v>0</v>
      </c>
      <c r="O568" s="252">
        <f t="shared" si="98"/>
        <v>0</v>
      </c>
      <c r="P568" s="252">
        <f t="shared" si="98"/>
        <v>0</v>
      </c>
      <c r="Q568" s="252">
        <f t="shared" si="98"/>
        <v>0</v>
      </c>
      <c r="R568" s="252">
        <f t="shared" si="98"/>
        <v>0</v>
      </c>
      <c r="S568" s="252">
        <f t="shared" si="98"/>
        <v>0</v>
      </c>
      <c r="T568" s="252">
        <f t="shared" si="98"/>
        <v>0</v>
      </c>
      <c r="U568" s="252">
        <f t="shared" si="98"/>
        <v>0</v>
      </c>
      <c r="V568" s="252">
        <f t="shared" si="98"/>
        <v>0</v>
      </c>
      <c r="W568" s="252">
        <f t="shared" si="98"/>
        <v>0</v>
      </c>
      <c r="X568" s="252">
        <f t="shared" si="98"/>
        <v>0</v>
      </c>
      <c r="Y568" s="252">
        <f t="shared" si="98"/>
        <v>0</v>
      </c>
      <c r="Z568" s="252">
        <f t="shared" si="98"/>
        <v>0</v>
      </c>
      <c r="AA568" s="252">
        <f t="shared" si="98"/>
        <v>0</v>
      </c>
      <c r="AB568" s="252">
        <f t="shared" si="98"/>
        <v>0</v>
      </c>
    </row>
    <row r="569" spans="2:28" hidden="1" outlineLevel="1">
      <c r="B569" s="556"/>
      <c r="C569" s="10" t="str">
        <f t="shared" si="96"/>
        <v xml:space="preserve">2 Bed / 1 Bath </v>
      </c>
      <c r="D569" s="1070">
        <f t="shared" si="91"/>
        <v>0</v>
      </c>
      <c r="E569" s="252">
        <f t="shared" ref="E569:AB569" si="99">IF($K350="Natural",$D350-E445,IF(E$375&lt;$K350,$D569,0))</f>
        <v>0</v>
      </c>
      <c r="F569" s="252">
        <f t="shared" si="99"/>
        <v>0</v>
      </c>
      <c r="G569" s="252">
        <f t="shared" si="99"/>
        <v>0</v>
      </c>
      <c r="H569" s="252">
        <f t="shared" si="99"/>
        <v>0</v>
      </c>
      <c r="I569" s="252">
        <f t="shared" si="99"/>
        <v>0</v>
      </c>
      <c r="J569" s="252">
        <f t="shared" si="99"/>
        <v>0</v>
      </c>
      <c r="K569" s="252">
        <f t="shared" si="99"/>
        <v>0</v>
      </c>
      <c r="L569" s="252">
        <f t="shared" si="99"/>
        <v>0</v>
      </c>
      <c r="M569" s="252">
        <f t="shared" si="99"/>
        <v>0</v>
      </c>
      <c r="N569" s="252">
        <f t="shared" si="99"/>
        <v>0</v>
      </c>
      <c r="O569" s="252">
        <f t="shared" si="99"/>
        <v>0</v>
      </c>
      <c r="P569" s="252">
        <f t="shared" si="99"/>
        <v>0</v>
      </c>
      <c r="Q569" s="252">
        <f t="shared" si="99"/>
        <v>0</v>
      </c>
      <c r="R569" s="252">
        <f t="shared" si="99"/>
        <v>0</v>
      </c>
      <c r="S569" s="252">
        <f t="shared" si="99"/>
        <v>0</v>
      </c>
      <c r="T569" s="252">
        <f t="shared" si="99"/>
        <v>0</v>
      </c>
      <c r="U569" s="252">
        <f t="shared" si="99"/>
        <v>0</v>
      </c>
      <c r="V569" s="252">
        <f t="shared" si="99"/>
        <v>0</v>
      </c>
      <c r="W569" s="252">
        <f t="shared" si="99"/>
        <v>0</v>
      </c>
      <c r="X569" s="252">
        <f t="shared" si="99"/>
        <v>0</v>
      </c>
      <c r="Y569" s="252">
        <f t="shared" si="99"/>
        <v>0</v>
      </c>
      <c r="Z569" s="252">
        <f t="shared" si="99"/>
        <v>0</v>
      </c>
      <c r="AA569" s="252">
        <f t="shared" si="99"/>
        <v>0</v>
      </c>
      <c r="AB569" s="252">
        <f t="shared" si="99"/>
        <v>0</v>
      </c>
    </row>
    <row r="570" spans="2:28" hidden="1" outlineLevel="1">
      <c r="B570" s="556"/>
      <c r="C570" s="10" t="str">
        <f t="shared" si="96"/>
        <v xml:space="preserve">2 Bed / 2 Bath </v>
      </c>
      <c r="D570" s="1070">
        <f t="shared" si="91"/>
        <v>6</v>
      </c>
      <c r="E570" s="252">
        <f t="shared" ref="E570:AB570" si="100">IF($K351="Natural",$D351-E446,IF(E$375&lt;$K351,$D570,0))</f>
        <v>6</v>
      </c>
      <c r="F570" s="252">
        <f t="shared" si="100"/>
        <v>6</v>
      </c>
      <c r="G570" s="252">
        <f t="shared" si="100"/>
        <v>6</v>
      </c>
      <c r="H570" s="252">
        <f t="shared" si="100"/>
        <v>6</v>
      </c>
      <c r="I570" s="252">
        <f t="shared" si="100"/>
        <v>6</v>
      </c>
      <c r="J570" s="252">
        <f t="shared" si="100"/>
        <v>6</v>
      </c>
      <c r="K570" s="252">
        <f t="shared" si="100"/>
        <v>6</v>
      </c>
      <c r="L570" s="252">
        <f t="shared" si="100"/>
        <v>6</v>
      </c>
      <c r="M570" s="252">
        <f t="shared" si="100"/>
        <v>6</v>
      </c>
      <c r="N570" s="252">
        <f t="shared" si="100"/>
        <v>6</v>
      </c>
      <c r="O570" s="252">
        <f t="shared" si="100"/>
        <v>6</v>
      </c>
      <c r="P570" s="252">
        <f t="shared" si="100"/>
        <v>6</v>
      </c>
      <c r="Q570" s="252">
        <f t="shared" si="100"/>
        <v>6</v>
      </c>
      <c r="R570" s="252">
        <f t="shared" si="100"/>
        <v>6</v>
      </c>
      <c r="S570" s="252">
        <f t="shared" si="100"/>
        <v>6</v>
      </c>
      <c r="T570" s="252">
        <f t="shared" si="100"/>
        <v>6</v>
      </c>
      <c r="U570" s="252">
        <f t="shared" si="100"/>
        <v>6</v>
      </c>
      <c r="V570" s="252">
        <f t="shared" si="100"/>
        <v>6</v>
      </c>
      <c r="W570" s="252">
        <f t="shared" si="100"/>
        <v>6</v>
      </c>
      <c r="X570" s="252">
        <f t="shared" si="100"/>
        <v>6</v>
      </c>
      <c r="Y570" s="252">
        <f t="shared" si="100"/>
        <v>6</v>
      </c>
      <c r="Z570" s="252">
        <f t="shared" si="100"/>
        <v>6</v>
      </c>
      <c r="AA570" s="252">
        <f t="shared" si="100"/>
        <v>6</v>
      </c>
      <c r="AB570" s="252">
        <f t="shared" si="100"/>
        <v>6</v>
      </c>
    </row>
    <row r="571" spans="2:28" hidden="1" outlineLevel="1">
      <c r="B571" s="556"/>
      <c r="C571" s="10" t="str">
        <f t="shared" si="96"/>
        <v>2 Bed / 1 Bath + Den</v>
      </c>
      <c r="D571" s="1070">
        <f t="shared" si="91"/>
        <v>0</v>
      </c>
      <c r="E571" s="252">
        <f t="shared" ref="E571:AB571" si="101">IF($K352="Natural",$D352-E447,IF(E$375&lt;$K352,$D571,0))</f>
        <v>0</v>
      </c>
      <c r="F571" s="252">
        <f t="shared" si="101"/>
        <v>0</v>
      </c>
      <c r="G571" s="252">
        <f t="shared" si="101"/>
        <v>0</v>
      </c>
      <c r="H571" s="252">
        <f t="shared" si="101"/>
        <v>0</v>
      </c>
      <c r="I571" s="252">
        <f t="shared" si="101"/>
        <v>0</v>
      </c>
      <c r="J571" s="252">
        <f t="shared" si="101"/>
        <v>0</v>
      </c>
      <c r="K571" s="252">
        <f t="shared" si="101"/>
        <v>0</v>
      </c>
      <c r="L571" s="252">
        <f t="shared" si="101"/>
        <v>0</v>
      </c>
      <c r="M571" s="252">
        <f t="shared" si="101"/>
        <v>0</v>
      </c>
      <c r="N571" s="252">
        <f t="shared" si="101"/>
        <v>0</v>
      </c>
      <c r="O571" s="252">
        <f t="shared" si="101"/>
        <v>0</v>
      </c>
      <c r="P571" s="252">
        <f t="shared" si="101"/>
        <v>0</v>
      </c>
      <c r="Q571" s="252">
        <f t="shared" si="101"/>
        <v>0</v>
      </c>
      <c r="R571" s="252">
        <f t="shared" si="101"/>
        <v>0</v>
      </c>
      <c r="S571" s="252">
        <f t="shared" si="101"/>
        <v>0</v>
      </c>
      <c r="T571" s="252">
        <f t="shared" si="101"/>
        <v>0</v>
      </c>
      <c r="U571" s="252">
        <f t="shared" si="101"/>
        <v>0</v>
      </c>
      <c r="V571" s="252">
        <f t="shared" si="101"/>
        <v>0</v>
      </c>
      <c r="W571" s="252">
        <f t="shared" si="101"/>
        <v>0</v>
      </c>
      <c r="X571" s="252">
        <f t="shared" si="101"/>
        <v>0</v>
      </c>
      <c r="Y571" s="252">
        <f t="shared" si="101"/>
        <v>0</v>
      </c>
      <c r="Z571" s="252">
        <f t="shared" si="101"/>
        <v>0</v>
      </c>
      <c r="AA571" s="252">
        <f t="shared" si="101"/>
        <v>0</v>
      </c>
      <c r="AB571" s="252">
        <f t="shared" si="101"/>
        <v>0</v>
      </c>
    </row>
    <row r="572" spans="2:28" hidden="1" outlineLevel="1">
      <c r="B572" s="556"/>
      <c r="C572" s="10" t="str">
        <f t="shared" si="96"/>
        <v xml:space="preserve">2 Bed / 2 Bath </v>
      </c>
      <c r="D572" s="1070">
        <f t="shared" si="91"/>
        <v>0</v>
      </c>
      <c r="E572" s="252">
        <f t="shared" ref="E572:AB572" si="102">IF($K353="Natural",$D353-E448,IF(E$375&lt;$K353,$D572,0))</f>
        <v>0</v>
      </c>
      <c r="F572" s="252">
        <f t="shared" si="102"/>
        <v>0</v>
      </c>
      <c r="G572" s="252">
        <f t="shared" si="102"/>
        <v>0</v>
      </c>
      <c r="H572" s="252">
        <f t="shared" si="102"/>
        <v>0</v>
      </c>
      <c r="I572" s="252">
        <f t="shared" si="102"/>
        <v>0</v>
      </c>
      <c r="J572" s="252">
        <f t="shared" si="102"/>
        <v>0</v>
      </c>
      <c r="K572" s="252">
        <f t="shared" si="102"/>
        <v>0</v>
      </c>
      <c r="L572" s="252">
        <f t="shared" si="102"/>
        <v>0</v>
      </c>
      <c r="M572" s="252">
        <f t="shared" si="102"/>
        <v>0</v>
      </c>
      <c r="N572" s="252">
        <f t="shared" si="102"/>
        <v>0</v>
      </c>
      <c r="O572" s="252">
        <f t="shared" si="102"/>
        <v>0</v>
      </c>
      <c r="P572" s="252">
        <f t="shared" si="102"/>
        <v>0</v>
      </c>
      <c r="Q572" s="252">
        <f t="shared" si="102"/>
        <v>0</v>
      </c>
      <c r="R572" s="252">
        <f t="shared" si="102"/>
        <v>0</v>
      </c>
      <c r="S572" s="252">
        <f t="shared" si="102"/>
        <v>0</v>
      </c>
      <c r="T572" s="252">
        <f t="shared" si="102"/>
        <v>0</v>
      </c>
      <c r="U572" s="252">
        <f t="shared" si="102"/>
        <v>0</v>
      </c>
      <c r="V572" s="252">
        <f t="shared" si="102"/>
        <v>0</v>
      </c>
      <c r="W572" s="252">
        <f t="shared" si="102"/>
        <v>0</v>
      </c>
      <c r="X572" s="252">
        <f t="shared" si="102"/>
        <v>0</v>
      </c>
      <c r="Y572" s="252">
        <f t="shared" si="102"/>
        <v>0</v>
      </c>
      <c r="Z572" s="252">
        <f t="shared" si="102"/>
        <v>0</v>
      </c>
      <c r="AA572" s="252">
        <f t="shared" si="102"/>
        <v>0</v>
      </c>
      <c r="AB572" s="252">
        <f t="shared" si="102"/>
        <v>0</v>
      </c>
    </row>
    <row r="573" spans="2:28" hidden="1" outlineLevel="1">
      <c r="B573" s="556"/>
      <c r="C573" s="10" t="str">
        <f t="shared" si="96"/>
        <v xml:space="preserve">2 Bed / 1.5 Bath </v>
      </c>
      <c r="D573" s="1070">
        <f t="shared" si="91"/>
        <v>0</v>
      </c>
      <c r="E573" s="252">
        <f t="shared" ref="E573:AB573" si="103">IF($K354="Natural",$D354-E449,IF(E$375&lt;$K354,$D573,0))</f>
        <v>0</v>
      </c>
      <c r="F573" s="252">
        <f t="shared" si="103"/>
        <v>0</v>
      </c>
      <c r="G573" s="252">
        <f t="shared" si="103"/>
        <v>0</v>
      </c>
      <c r="H573" s="252">
        <f t="shared" si="103"/>
        <v>0</v>
      </c>
      <c r="I573" s="252">
        <f t="shared" si="103"/>
        <v>0</v>
      </c>
      <c r="J573" s="252">
        <f t="shared" si="103"/>
        <v>0</v>
      </c>
      <c r="K573" s="252">
        <f t="shared" si="103"/>
        <v>0</v>
      </c>
      <c r="L573" s="252">
        <f t="shared" si="103"/>
        <v>0</v>
      </c>
      <c r="M573" s="252">
        <f t="shared" si="103"/>
        <v>0</v>
      </c>
      <c r="N573" s="252">
        <f t="shared" si="103"/>
        <v>0</v>
      </c>
      <c r="O573" s="252">
        <f t="shared" si="103"/>
        <v>0</v>
      </c>
      <c r="P573" s="252">
        <f t="shared" si="103"/>
        <v>0</v>
      </c>
      <c r="Q573" s="252">
        <f t="shared" si="103"/>
        <v>0</v>
      </c>
      <c r="R573" s="252">
        <f t="shared" si="103"/>
        <v>0</v>
      </c>
      <c r="S573" s="252">
        <f t="shared" si="103"/>
        <v>0</v>
      </c>
      <c r="T573" s="252">
        <f t="shared" si="103"/>
        <v>0</v>
      </c>
      <c r="U573" s="252">
        <f t="shared" si="103"/>
        <v>0</v>
      </c>
      <c r="V573" s="252">
        <f t="shared" si="103"/>
        <v>0</v>
      </c>
      <c r="W573" s="252">
        <f t="shared" si="103"/>
        <v>0</v>
      </c>
      <c r="X573" s="252">
        <f t="shared" si="103"/>
        <v>0</v>
      </c>
      <c r="Y573" s="252">
        <f t="shared" si="103"/>
        <v>0</v>
      </c>
      <c r="Z573" s="252">
        <f t="shared" si="103"/>
        <v>0</v>
      </c>
      <c r="AA573" s="252">
        <f t="shared" si="103"/>
        <v>0</v>
      </c>
      <c r="AB573" s="252">
        <f t="shared" si="103"/>
        <v>0</v>
      </c>
    </row>
    <row r="574" spans="2:28" hidden="1" outlineLevel="1">
      <c r="B574" s="556"/>
      <c r="C574" s="10" t="str">
        <f t="shared" si="96"/>
        <v xml:space="preserve">3 Bed / 2 Bath </v>
      </c>
      <c r="D574" s="1070">
        <f t="shared" si="91"/>
        <v>0</v>
      </c>
      <c r="E574" s="252">
        <f t="shared" ref="E574:AB574" si="104">IF($K355="Natural",$D355-E450,IF(E$375&lt;$K355,$D574,0))</f>
        <v>0</v>
      </c>
      <c r="F574" s="252">
        <f t="shared" si="104"/>
        <v>0</v>
      </c>
      <c r="G574" s="252">
        <f t="shared" si="104"/>
        <v>0</v>
      </c>
      <c r="H574" s="252">
        <f t="shared" si="104"/>
        <v>0</v>
      </c>
      <c r="I574" s="252">
        <f t="shared" si="104"/>
        <v>0</v>
      </c>
      <c r="J574" s="252">
        <f t="shared" si="104"/>
        <v>0</v>
      </c>
      <c r="K574" s="252">
        <f t="shared" si="104"/>
        <v>0</v>
      </c>
      <c r="L574" s="252">
        <f t="shared" si="104"/>
        <v>0</v>
      </c>
      <c r="M574" s="252">
        <f t="shared" si="104"/>
        <v>0</v>
      </c>
      <c r="N574" s="252">
        <f t="shared" si="104"/>
        <v>0</v>
      </c>
      <c r="O574" s="252">
        <f t="shared" si="104"/>
        <v>0</v>
      </c>
      <c r="P574" s="252">
        <f t="shared" si="104"/>
        <v>0</v>
      </c>
      <c r="Q574" s="252">
        <f t="shared" si="104"/>
        <v>0</v>
      </c>
      <c r="R574" s="252">
        <f t="shared" si="104"/>
        <v>0</v>
      </c>
      <c r="S574" s="252">
        <f t="shared" si="104"/>
        <v>0</v>
      </c>
      <c r="T574" s="252">
        <f t="shared" si="104"/>
        <v>0</v>
      </c>
      <c r="U574" s="252">
        <f t="shared" si="104"/>
        <v>0</v>
      </c>
      <c r="V574" s="252">
        <f t="shared" si="104"/>
        <v>0</v>
      </c>
      <c r="W574" s="252">
        <f t="shared" si="104"/>
        <v>0</v>
      </c>
      <c r="X574" s="252">
        <f t="shared" si="104"/>
        <v>0</v>
      </c>
      <c r="Y574" s="252">
        <f t="shared" si="104"/>
        <v>0</v>
      </c>
      <c r="Z574" s="252">
        <f t="shared" si="104"/>
        <v>0</v>
      </c>
      <c r="AA574" s="252">
        <f t="shared" si="104"/>
        <v>0</v>
      </c>
      <c r="AB574" s="252">
        <f t="shared" si="104"/>
        <v>0</v>
      </c>
    </row>
    <row r="575" spans="2:28" hidden="1" outlineLevel="1">
      <c r="B575" s="556"/>
      <c r="C575" s="10" t="str">
        <f t="shared" si="96"/>
        <v>3 Bed / 2 Bath House</v>
      </c>
      <c r="D575" s="1070">
        <f t="shared" si="91"/>
        <v>0</v>
      </c>
      <c r="E575" s="252">
        <f t="shared" ref="E575:AB575" si="105">IF($K356="Natural",$D356-E451,IF(E$375&lt;$K356,$D575,0))</f>
        <v>0</v>
      </c>
      <c r="F575" s="252">
        <f t="shared" si="105"/>
        <v>0</v>
      </c>
      <c r="G575" s="252">
        <f t="shared" si="105"/>
        <v>0</v>
      </c>
      <c r="H575" s="252">
        <f t="shared" si="105"/>
        <v>0</v>
      </c>
      <c r="I575" s="252">
        <f t="shared" si="105"/>
        <v>0</v>
      </c>
      <c r="J575" s="252">
        <f t="shared" si="105"/>
        <v>0</v>
      </c>
      <c r="K575" s="252">
        <f t="shared" si="105"/>
        <v>0</v>
      </c>
      <c r="L575" s="252">
        <f t="shared" si="105"/>
        <v>0</v>
      </c>
      <c r="M575" s="252">
        <f t="shared" si="105"/>
        <v>0</v>
      </c>
      <c r="N575" s="252">
        <f t="shared" si="105"/>
        <v>0</v>
      </c>
      <c r="O575" s="252">
        <f t="shared" si="105"/>
        <v>0</v>
      </c>
      <c r="P575" s="252">
        <f t="shared" si="105"/>
        <v>0</v>
      </c>
      <c r="Q575" s="252">
        <f t="shared" si="105"/>
        <v>0</v>
      </c>
      <c r="R575" s="252">
        <f t="shared" si="105"/>
        <v>0</v>
      </c>
      <c r="S575" s="252">
        <f t="shared" si="105"/>
        <v>0</v>
      </c>
      <c r="T575" s="252">
        <f t="shared" si="105"/>
        <v>0</v>
      </c>
      <c r="U575" s="252">
        <f t="shared" si="105"/>
        <v>0</v>
      </c>
      <c r="V575" s="252">
        <f t="shared" si="105"/>
        <v>0</v>
      </c>
      <c r="W575" s="252">
        <f t="shared" si="105"/>
        <v>0</v>
      </c>
      <c r="X575" s="252">
        <f t="shared" si="105"/>
        <v>0</v>
      </c>
      <c r="Y575" s="252">
        <f t="shared" si="105"/>
        <v>0</v>
      </c>
      <c r="Z575" s="252">
        <f t="shared" si="105"/>
        <v>0</v>
      </c>
      <c r="AA575" s="252">
        <f t="shared" si="105"/>
        <v>0</v>
      </c>
      <c r="AB575" s="252">
        <f t="shared" si="105"/>
        <v>0</v>
      </c>
    </row>
    <row r="576" spans="2:28" hidden="1" outlineLevel="1">
      <c r="B576" s="556"/>
      <c r="C576" s="10" t="str">
        <f t="shared" si="96"/>
        <v xml:space="preserve">3 Bed / 2 Bath </v>
      </c>
      <c r="D576" s="1070">
        <f t="shared" si="91"/>
        <v>0</v>
      </c>
      <c r="E576" s="252">
        <f t="shared" ref="E576:AB576" si="106">IF($K357="Natural",$D357-E452,IF(E$375&lt;$K357,$D576,0))</f>
        <v>0</v>
      </c>
      <c r="F576" s="252">
        <f t="shared" si="106"/>
        <v>0</v>
      </c>
      <c r="G576" s="252">
        <f t="shared" si="106"/>
        <v>0</v>
      </c>
      <c r="H576" s="252">
        <f t="shared" si="106"/>
        <v>0</v>
      </c>
      <c r="I576" s="252">
        <f t="shared" si="106"/>
        <v>0</v>
      </c>
      <c r="J576" s="252">
        <f t="shared" si="106"/>
        <v>0</v>
      </c>
      <c r="K576" s="252">
        <f t="shared" si="106"/>
        <v>0</v>
      </c>
      <c r="L576" s="252">
        <f t="shared" si="106"/>
        <v>0</v>
      </c>
      <c r="M576" s="252">
        <f t="shared" si="106"/>
        <v>0</v>
      </c>
      <c r="N576" s="252">
        <f t="shared" si="106"/>
        <v>0</v>
      </c>
      <c r="O576" s="252">
        <f t="shared" si="106"/>
        <v>0</v>
      </c>
      <c r="P576" s="252">
        <f t="shared" si="106"/>
        <v>0</v>
      </c>
      <c r="Q576" s="252">
        <f t="shared" si="106"/>
        <v>0</v>
      </c>
      <c r="R576" s="252">
        <f t="shared" si="106"/>
        <v>0</v>
      </c>
      <c r="S576" s="252">
        <f t="shared" si="106"/>
        <v>0</v>
      </c>
      <c r="T576" s="252">
        <f t="shared" si="106"/>
        <v>0</v>
      </c>
      <c r="U576" s="252">
        <f t="shared" si="106"/>
        <v>0</v>
      </c>
      <c r="V576" s="252">
        <f t="shared" si="106"/>
        <v>0</v>
      </c>
      <c r="W576" s="252">
        <f t="shared" si="106"/>
        <v>0</v>
      </c>
      <c r="X576" s="252">
        <f t="shared" si="106"/>
        <v>0</v>
      </c>
      <c r="Y576" s="252">
        <f t="shared" si="106"/>
        <v>0</v>
      </c>
      <c r="Z576" s="252">
        <f t="shared" si="106"/>
        <v>0</v>
      </c>
      <c r="AA576" s="252">
        <f t="shared" si="106"/>
        <v>0</v>
      </c>
      <c r="AB576" s="252">
        <f t="shared" si="106"/>
        <v>0</v>
      </c>
    </row>
    <row r="577" spans="2:28" hidden="1" outlineLevel="1">
      <c r="B577" s="556"/>
      <c r="C577" s="10" t="str">
        <f t="shared" si="96"/>
        <v xml:space="preserve">1 Bed / 1 Bath </v>
      </c>
      <c r="D577" s="1070">
        <f t="shared" si="91"/>
        <v>0</v>
      </c>
      <c r="E577" s="252">
        <f t="shared" ref="E577:AB577" si="107">IF($K358="Natural",$D358-E453,IF(E$375&lt;$K358,$D577,0))</f>
        <v>0</v>
      </c>
      <c r="F577" s="252">
        <f t="shared" si="107"/>
        <v>0</v>
      </c>
      <c r="G577" s="252">
        <f t="shared" si="107"/>
        <v>0</v>
      </c>
      <c r="H577" s="252">
        <f t="shared" si="107"/>
        <v>0</v>
      </c>
      <c r="I577" s="252">
        <f t="shared" si="107"/>
        <v>0</v>
      </c>
      <c r="J577" s="252">
        <f t="shared" si="107"/>
        <v>0</v>
      </c>
      <c r="K577" s="252">
        <f t="shared" si="107"/>
        <v>0</v>
      </c>
      <c r="L577" s="252">
        <f t="shared" si="107"/>
        <v>0</v>
      </c>
      <c r="M577" s="252">
        <f t="shared" si="107"/>
        <v>0</v>
      </c>
      <c r="N577" s="252">
        <f t="shared" si="107"/>
        <v>0</v>
      </c>
      <c r="O577" s="252">
        <f t="shared" si="107"/>
        <v>0</v>
      </c>
      <c r="P577" s="252">
        <f t="shared" si="107"/>
        <v>0</v>
      </c>
      <c r="Q577" s="252">
        <f t="shared" si="107"/>
        <v>0</v>
      </c>
      <c r="R577" s="252">
        <f t="shared" si="107"/>
        <v>0</v>
      </c>
      <c r="S577" s="252">
        <f t="shared" si="107"/>
        <v>0</v>
      </c>
      <c r="T577" s="252">
        <f t="shared" si="107"/>
        <v>0</v>
      </c>
      <c r="U577" s="252">
        <f t="shared" si="107"/>
        <v>0</v>
      </c>
      <c r="V577" s="252">
        <f t="shared" si="107"/>
        <v>0</v>
      </c>
      <c r="W577" s="252">
        <f t="shared" si="107"/>
        <v>0</v>
      </c>
      <c r="X577" s="252">
        <f t="shared" si="107"/>
        <v>0</v>
      </c>
      <c r="Y577" s="252">
        <f t="shared" si="107"/>
        <v>0</v>
      </c>
      <c r="Z577" s="252">
        <f t="shared" si="107"/>
        <v>0</v>
      </c>
      <c r="AA577" s="252">
        <f t="shared" si="107"/>
        <v>0</v>
      </c>
      <c r="AB577" s="252">
        <f t="shared" si="107"/>
        <v>0</v>
      </c>
    </row>
    <row r="578" spans="2:28" hidden="1" outlineLevel="1">
      <c r="B578" s="556"/>
      <c r="C578" s="10" t="str">
        <f t="shared" si="96"/>
        <v xml:space="preserve">2 Bed / 2 Bath </v>
      </c>
      <c r="D578" s="1070">
        <f t="shared" si="91"/>
        <v>0</v>
      </c>
      <c r="E578" s="252">
        <f t="shared" ref="E578:AB578" si="108">IF($K359="Natural",$D359-E454,IF(E$375&lt;$K359,$D578,0))</f>
        <v>0</v>
      </c>
      <c r="F578" s="252">
        <f t="shared" si="108"/>
        <v>0</v>
      </c>
      <c r="G578" s="252">
        <f t="shared" si="108"/>
        <v>0</v>
      </c>
      <c r="H578" s="252">
        <f t="shared" si="108"/>
        <v>0</v>
      </c>
      <c r="I578" s="252">
        <f t="shared" si="108"/>
        <v>0</v>
      </c>
      <c r="J578" s="252">
        <f t="shared" si="108"/>
        <v>0</v>
      </c>
      <c r="K578" s="252">
        <f t="shared" si="108"/>
        <v>0</v>
      </c>
      <c r="L578" s="252">
        <f t="shared" si="108"/>
        <v>0</v>
      </c>
      <c r="M578" s="252">
        <f t="shared" si="108"/>
        <v>0</v>
      </c>
      <c r="N578" s="252">
        <f t="shared" si="108"/>
        <v>0</v>
      </c>
      <c r="O578" s="252">
        <f t="shared" si="108"/>
        <v>0</v>
      </c>
      <c r="P578" s="252">
        <f t="shared" si="108"/>
        <v>0</v>
      </c>
      <c r="Q578" s="252">
        <f t="shared" si="108"/>
        <v>0</v>
      </c>
      <c r="R578" s="252">
        <f t="shared" si="108"/>
        <v>0</v>
      </c>
      <c r="S578" s="252">
        <f t="shared" si="108"/>
        <v>0</v>
      </c>
      <c r="T578" s="252">
        <f t="shared" si="108"/>
        <v>0</v>
      </c>
      <c r="U578" s="252">
        <f t="shared" si="108"/>
        <v>0</v>
      </c>
      <c r="V578" s="252">
        <f t="shared" si="108"/>
        <v>0</v>
      </c>
      <c r="W578" s="252">
        <f t="shared" si="108"/>
        <v>0</v>
      </c>
      <c r="X578" s="252">
        <f t="shared" si="108"/>
        <v>0</v>
      </c>
      <c r="Y578" s="252">
        <f t="shared" si="108"/>
        <v>0</v>
      </c>
      <c r="Z578" s="252">
        <f t="shared" si="108"/>
        <v>0</v>
      </c>
      <c r="AA578" s="252">
        <f t="shared" si="108"/>
        <v>0</v>
      </c>
      <c r="AB578" s="252">
        <f t="shared" si="108"/>
        <v>0</v>
      </c>
    </row>
    <row r="579" spans="2:28" hidden="1" outlineLevel="1">
      <c r="B579" s="556"/>
      <c r="C579" s="10" t="str">
        <f t="shared" si="96"/>
        <v xml:space="preserve">4 Bed / 2 Bath Penthouse </v>
      </c>
      <c r="D579" s="1070">
        <f t="shared" si="91"/>
        <v>0</v>
      </c>
      <c r="E579" s="252">
        <f t="shared" ref="E579:AB579" si="109">IF($K360="Natural",$D360-E455,IF(E$375&lt;$K360,$D579,0))</f>
        <v>0</v>
      </c>
      <c r="F579" s="252">
        <f t="shared" si="109"/>
        <v>0</v>
      </c>
      <c r="G579" s="252">
        <f t="shared" si="109"/>
        <v>0</v>
      </c>
      <c r="H579" s="252">
        <f t="shared" si="109"/>
        <v>0</v>
      </c>
      <c r="I579" s="252">
        <f t="shared" si="109"/>
        <v>0</v>
      </c>
      <c r="J579" s="252">
        <f t="shared" si="109"/>
        <v>0</v>
      </c>
      <c r="K579" s="252">
        <f t="shared" si="109"/>
        <v>0</v>
      </c>
      <c r="L579" s="252">
        <f t="shared" si="109"/>
        <v>0</v>
      </c>
      <c r="M579" s="252">
        <f t="shared" si="109"/>
        <v>0</v>
      </c>
      <c r="N579" s="252">
        <f t="shared" si="109"/>
        <v>0</v>
      </c>
      <c r="O579" s="252">
        <f t="shared" si="109"/>
        <v>0</v>
      </c>
      <c r="P579" s="252">
        <f t="shared" si="109"/>
        <v>0</v>
      </c>
      <c r="Q579" s="252">
        <f t="shared" si="109"/>
        <v>0</v>
      </c>
      <c r="R579" s="252">
        <f t="shared" si="109"/>
        <v>0</v>
      </c>
      <c r="S579" s="252">
        <f t="shared" si="109"/>
        <v>0</v>
      </c>
      <c r="T579" s="252">
        <f t="shared" si="109"/>
        <v>0</v>
      </c>
      <c r="U579" s="252">
        <f t="shared" si="109"/>
        <v>0</v>
      </c>
      <c r="V579" s="252">
        <f t="shared" si="109"/>
        <v>0</v>
      </c>
      <c r="W579" s="252">
        <f t="shared" si="109"/>
        <v>0</v>
      </c>
      <c r="X579" s="252">
        <f t="shared" si="109"/>
        <v>0</v>
      </c>
      <c r="Y579" s="252">
        <f t="shared" si="109"/>
        <v>0</v>
      </c>
      <c r="Z579" s="252">
        <f t="shared" si="109"/>
        <v>0</v>
      </c>
      <c r="AA579" s="252">
        <f t="shared" si="109"/>
        <v>0</v>
      </c>
      <c r="AB579" s="252">
        <f t="shared" si="109"/>
        <v>0</v>
      </c>
    </row>
    <row r="580" spans="2:28" hidden="1" outlineLevel="1">
      <c r="B580" s="556"/>
      <c r="C580" s="10" t="str">
        <f t="shared" si="96"/>
        <v xml:space="preserve">2 Bed / 2 Bath </v>
      </c>
      <c r="D580" s="1070">
        <f t="shared" si="91"/>
        <v>0</v>
      </c>
      <c r="E580" s="252">
        <f t="shared" ref="E580:AB580" si="110">IF($K361="Natural",$D361-E456,IF(E$375&lt;$K361,$D580,0))</f>
        <v>0</v>
      </c>
      <c r="F580" s="252">
        <f t="shared" si="110"/>
        <v>0</v>
      </c>
      <c r="G580" s="252">
        <f t="shared" si="110"/>
        <v>0</v>
      </c>
      <c r="H580" s="252">
        <f t="shared" si="110"/>
        <v>0</v>
      </c>
      <c r="I580" s="252">
        <f t="shared" si="110"/>
        <v>0</v>
      </c>
      <c r="J580" s="252">
        <f t="shared" si="110"/>
        <v>0</v>
      </c>
      <c r="K580" s="252">
        <f t="shared" si="110"/>
        <v>0</v>
      </c>
      <c r="L580" s="252">
        <f t="shared" si="110"/>
        <v>0</v>
      </c>
      <c r="M580" s="252">
        <f t="shared" si="110"/>
        <v>0</v>
      </c>
      <c r="N580" s="252">
        <f t="shared" si="110"/>
        <v>0</v>
      </c>
      <c r="O580" s="252">
        <f t="shared" si="110"/>
        <v>0</v>
      </c>
      <c r="P580" s="252">
        <f t="shared" si="110"/>
        <v>0</v>
      </c>
      <c r="Q580" s="252">
        <f t="shared" si="110"/>
        <v>0</v>
      </c>
      <c r="R580" s="252">
        <f t="shared" si="110"/>
        <v>0</v>
      </c>
      <c r="S580" s="252">
        <f t="shared" si="110"/>
        <v>0</v>
      </c>
      <c r="T580" s="252">
        <f t="shared" si="110"/>
        <v>0</v>
      </c>
      <c r="U580" s="252">
        <f t="shared" si="110"/>
        <v>0</v>
      </c>
      <c r="V580" s="252">
        <f t="shared" si="110"/>
        <v>0</v>
      </c>
      <c r="W580" s="252">
        <f t="shared" si="110"/>
        <v>0</v>
      </c>
      <c r="X580" s="252">
        <f t="shared" si="110"/>
        <v>0</v>
      </c>
      <c r="Y580" s="252">
        <f t="shared" si="110"/>
        <v>0</v>
      </c>
      <c r="Z580" s="252">
        <f t="shared" si="110"/>
        <v>0</v>
      </c>
      <c r="AA580" s="252">
        <f t="shared" si="110"/>
        <v>0</v>
      </c>
      <c r="AB580" s="252">
        <f t="shared" si="110"/>
        <v>0</v>
      </c>
    </row>
    <row r="581" spans="2:28" hidden="1" outlineLevel="1">
      <c r="B581" s="556"/>
      <c r="C581" s="10">
        <f t="shared" si="96"/>
        <v>0</v>
      </c>
      <c r="D581" s="1070">
        <f t="shared" si="91"/>
        <v>0</v>
      </c>
      <c r="E581" s="252">
        <f t="shared" ref="E581:AB581" si="111">IF($K362="Natural",$D362-E457,IF(E$375&lt;$K362,$D581,0))</f>
        <v>0</v>
      </c>
      <c r="F581" s="252">
        <f t="shared" si="111"/>
        <v>0</v>
      </c>
      <c r="G581" s="252">
        <f t="shared" si="111"/>
        <v>0</v>
      </c>
      <c r="H581" s="252">
        <f t="shared" si="111"/>
        <v>0</v>
      </c>
      <c r="I581" s="252">
        <f t="shared" si="111"/>
        <v>0</v>
      </c>
      <c r="J581" s="252">
        <f t="shared" si="111"/>
        <v>0</v>
      </c>
      <c r="K581" s="252">
        <f t="shared" si="111"/>
        <v>0</v>
      </c>
      <c r="L581" s="252">
        <f t="shared" si="111"/>
        <v>0</v>
      </c>
      <c r="M581" s="252">
        <f t="shared" si="111"/>
        <v>0</v>
      </c>
      <c r="N581" s="252">
        <f t="shared" si="111"/>
        <v>0</v>
      </c>
      <c r="O581" s="252">
        <f t="shared" si="111"/>
        <v>0</v>
      </c>
      <c r="P581" s="252">
        <f t="shared" si="111"/>
        <v>0</v>
      </c>
      <c r="Q581" s="252">
        <f t="shared" si="111"/>
        <v>0</v>
      </c>
      <c r="R581" s="252">
        <f t="shared" si="111"/>
        <v>0</v>
      </c>
      <c r="S581" s="252">
        <f t="shared" si="111"/>
        <v>0</v>
      </c>
      <c r="T581" s="252">
        <f t="shared" si="111"/>
        <v>0</v>
      </c>
      <c r="U581" s="252">
        <f t="shared" si="111"/>
        <v>0</v>
      </c>
      <c r="V581" s="252">
        <f t="shared" si="111"/>
        <v>0</v>
      </c>
      <c r="W581" s="252">
        <f t="shared" si="111"/>
        <v>0</v>
      </c>
      <c r="X581" s="252">
        <f t="shared" si="111"/>
        <v>0</v>
      </c>
      <c r="Y581" s="252">
        <f t="shared" si="111"/>
        <v>0</v>
      </c>
      <c r="Z581" s="252">
        <f t="shared" si="111"/>
        <v>0</v>
      </c>
      <c r="AA581" s="252">
        <f t="shared" si="111"/>
        <v>0</v>
      </c>
      <c r="AB581" s="252">
        <f t="shared" si="111"/>
        <v>0</v>
      </c>
    </row>
    <row r="582" spans="2:28" hidden="1" outlineLevel="1">
      <c r="B582" s="556"/>
      <c r="C582" s="10">
        <f t="shared" si="96"/>
        <v>0</v>
      </c>
      <c r="D582" s="1070">
        <f t="shared" si="91"/>
        <v>0</v>
      </c>
      <c r="E582" s="252">
        <f t="shared" ref="E582:AB582" si="112">IF($K363="Natural",$D363-E458,IF(E$375&lt;$K363,$D582,0))</f>
        <v>0</v>
      </c>
      <c r="F582" s="252">
        <f t="shared" si="112"/>
        <v>0</v>
      </c>
      <c r="G582" s="252">
        <f t="shared" si="112"/>
        <v>0</v>
      </c>
      <c r="H582" s="252">
        <f t="shared" si="112"/>
        <v>0</v>
      </c>
      <c r="I582" s="252">
        <f t="shared" si="112"/>
        <v>0</v>
      </c>
      <c r="J582" s="252">
        <f t="shared" si="112"/>
        <v>0</v>
      </c>
      <c r="K582" s="252">
        <f t="shared" si="112"/>
        <v>0</v>
      </c>
      <c r="L582" s="252">
        <f t="shared" si="112"/>
        <v>0</v>
      </c>
      <c r="M582" s="252">
        <f t="shared" si="112"/>
        <v>0</v>
      </c>
      <c r="N582" s="252">
        <f t="shared" si="112"/>
        <v>0</v>
      </c>
      <c r="O582" s="252">
        <f t="shared" si="112"/>
        <v>0</v>
      </c>
      <c r="P582" s="252">
        <f t="shared" si="112"/>
        <v>0</v>
      </c>
      <c r="Q582" s="252">
        <f t="shared" si="112"/>
        <v>0</v>
      </c>
      <c r="R582" s="252">
        <f t="shared" si="112"/>
        <v>0</v>
      </c>
      <c r="S582" s="252">
        <f t="shared" si="112"/>
        <v>0</v>
      </c>
      <c r="T582" s="252">
        <f t="shared" si="112"/>
        <v>0</v>
      </c>
      <c r="U582" s="252">
        <f t="shared" si="112"/>
        <v>0</v>
      </c>
      <c r="V582" s="252">
        <f t="shared" si="112"/>
        <v>0</v>
      </c>
      <c r="W582" s="252">
        <f t="shared" si="112"/>
        <v>0</v>
      </c>
      <c r="X582" s="252">
        <f t="shared" si="112"/>
        <v>0</v>
      </c>
      <c r="Y582" s="252">
        <f t="shared" si="112"/>
        <v>0</v>
      </c>
      <c r="Z582" s="252">
        <f t="shared" si="112"/>
        <v>0</v>
      </c>
      <c r="AA582" s="252">
        <f t="shared" si="112"/>
        <v>0</v>
      </c>
      <c r="AB582" s="252">
        <f t="shared" si="112"/>
        <v>0</v>
      </c>
    </row>
    <row r="583" spans="2:28" hidden="1" outlineLevel="1">
      <c r="B583" s="556"/>
      <c r="C583" s="10">
        <f t="shared" si="96"/>
        <v>0</v>
      </c>
      <c r="D583" s="1070">
        <f t="shared" si="91"/>
        <v>0</v>
      </c>
      <c r="E583" s="252">
        <f t="shared" ref="E583:AB583" si="113">IF($K364="Natural",$D364-E459,IF(E$375&lt;$K364,$D583,0))</f>
        <v>0</v>
      </c>
      <c r="F583" s="252">
        <f t="shared" si="113"/>
        <v>0</v>
      </c>
      <c r="G583" s="252">
        <f t="shared" si="113"/>
        <v>0</v>
      </c>
      <c r="H583" s="252">
        <f t="shared" si="113"/>
        <v>0</v>
      </c>
      <c r="I583" s="252">
        <f t="shared" si="113"/>
        <v>0</v>
      </c>
      <c r="J583" s="252">
        <f t="shared" si="113"/>
        <v>0</v>
      </c>
      <c r="K583" s="252">
        <f t="shared" si="113"/>
        <v>0</v>
      </c>
      <c r="L583" s="252">
        <f t="shared" si="113"/>
        <v>0</v>
      </c>
      <c r="M583" s="252">
        <f t="shared" si="113"/>
        <v>0</v>
      </c>
      <c r="N583" s="252">
        <f t="shared" si="113"/>
        <v>0</v>
      </c>
      <c r="O583" s="252">
        <f t="shared" si="113"/>
        <v>0</v>
      </c>
      <c r="P583" s="252">
        <f t="shared" si="113"/>
        <v>0</v>
      </c>
      <c r="Q583" s="252">
        <f t="shared" si="113"/>
        <v>0</v>
      </c>
      <c r="R583" s="252">
        <f t="shared" si="113"/>
        <v>0</v>
      </c>
      <c r="S583" s="252">
        <f t="shared" si="113"/>
        <v>0</v>
      </c>
      <c r="T583" s="252">
        <f t="shared" si="113"/>
        <v>0</v>
      </c>
      <c r="U583" s="252">
        <f t="shared" si="113"/>
        <v>0</v>
      </c>
      <c r="V583" s="252">
        <f t="shared" si="113"/>
        <v>0</v>
      </c>
      <c r="W583" s="252">
        <f t="shared" si="113"/>
        <v>0</v>
      </c>
      <c r="X583" s="252">
        <f t="shared" si="113"/>
        <v>0</v>
      </c>
      <c r="Y583" s="252">
        <f t="shared" si="113"/>
        <v>0</v>
      </c>
      <c r="Z583" s="252">
        <f t="shared" si="113"/>
        <v>0</v>
      </c>
      <c r="AA583" s="252">
        <f t="shared" si="113"/>
        <v>0</v>
      </c>
      <c r="AB583" s="252">
        <f t="shared" si="113"/>
        <v>0</v>
      </c>
    </row>
    <row r="584" spans="2:28" hidden="1" outlineLevel="1">
      <c r="B584" s="556"/>
      <c r="C584" s="10">
        <f t="shared" si="96"/>
        <v>0</v>
      </c>
      <c r="D584" s="1070">
        <f t="shared" si="91"/>
        <v>0</v>
      </c>
      <c r="E584" s="252">
        <f t="shared" ref="E584:AB584" si="114">IF($K365="Natural",$D365-E460,IF(E$375&lt;$K365,$D584,0))</f>
        <v>0</v>
      </c>
      <c r="F584" s="252">
        <f t="shared" si="114"/>
        <v>0</v>
      </c>
      <c r="G584" s="252">
        <f t="shared" si="114"/>
        <v>0</v>
      </c>
      <c r="H584" s="252">
        <f t="shared" si="114"/>
        <v>0</v>
      </c>
      <c r="I584" s="252">
        <f t="shared" si="114"/>
        <v>0</v>
      </c>
      <c r="J584" s="252">
        <f t="shared" si="114"/>
        <v>0</v>
      </c>
      <c r="K584" s="252">
        <f t="shared" si="114"/>
        <v>0</v>
      </c>
      <c r="L584" s="252">
        <f t="shared" si="114"/>
        <v>0</v>
      </c>
      <c r="M584" s="252">
        <f t="shared" si="114"/>
        <v>0</v>
      </c>
      <c r="N584" s="252">
        <f t="shared" si="114"/>
        <v>0</v>
      </c>
      <c r="O584" s="252">
        <f t="shared" si="114"/>
        <v>0</v>
      </c>
      <c r="P584" s="252">
        <f t="shared" si="114"/>
        <v>0</v>
      </c>
      <c r="Q584" s="252">
        <f t="shared" si="114"/>
        <v>0</v>
      </c>
      <c r="R584" s="252">
        <f t="shared" si="114"/>
        <v>0</v>
      </c>
      <c r="S584" s="252">
        <f t="shared" si="114"/>
        <v>0</v>
      </c>
      <c r="T584" s="252">
        <f t="shared" si="114"/>
        <v>0</v>
      </c>
      <c r="U584" s="252">
        <f t="shared" si="114"/>
        <v>0</v>
      </c>
      <c r="V584" s="252">
        <f t="shared" si="114"/>
        <v>0</v>
      </c>
      <c r="W584" s="252">
        <f t="shared" si="114"/>
        <v>0</v>
      </c>
      <c r="X584" s="252">
        <f t="shared" si="114"/>
        <v>0</v>
      </c>
      <c r="Y584" s="252">
        <f t="shared" si="114"/>
        <v>0</v>
      </c>
      <c r="Z584" s="252">
        <f t="shared" si="114"/>
        <v>0</v>
      </c>
      <c r="AA584" s="252">
        <f t="shared" si="114"/>
        <v>0</v>
      </c>
      <c r="AB584" s="252">
        <f t="shared" si="114"/>
        <v>0</v>
      </c>
    </row>
    <row r="585" spans="2:28" hidden="1" outlineLevel="1">
      <c r="B585" s="556"/>
      <c r="C585" s="10">
        <f t="shared" si="96"/>
        <v>0</v>
      </c>
      <c r="D585" s="1070">
        <f t="shared" si="91"/>
        <v>0</v>
      </c>
      <c r="E585" s="252">
        <f t="shared" ref="E585:AB585" si="115">IF($K366="Natural",$D366-E461,IF(E$375&lt;$K366,$D585,0))</f>
        <v>0</v>
      </c>
      <c r="F585" s="252">
        <f t="shared" si="115"/>
        <v>0</v>
      </c>
      <c r="G585" s="252">
        <f t="shared" si="115"/>
        <v>0</v>
      </c>
      <c r="H585" s="252">
        <f t="shared" si="115"/>
        <v>0</v>
      </c>
      <c r="I585" s="252">
        <f t="shared" si="115"/>
        <v>0</v>
      </c>
      <c r="J585" s="252">
        <f t="shared" si="115"/>
        <v>0</v>
      </c>
      <c r="K585" s="252">
        <f t="shared" si="115"/>
        <v>0</v>
      </c>
      <c r="L585" s="252">
        <f t="shared" si="115"/>
        <v>0</v>
      </c>
      <c r="M585" s="252">
        <f t="shared" si="115"/>
        <v>0</v>
      </c>
      <c r="N585" s="252">
        <f t="shared" si="115"/>
        <v>0</v>
      </c>
      <c r="O585" s="252">
        <f t="shared" si="115"/>
        <v>0</v>
      </c>
      <c r="P585" s="252">
        <f t="shared" si="115"/>
        <v>0</v>
      </c>
      <c r="Q585" s="252">
        <f t="shared" si="115"/>
        <v>0</v>
      </c>
      <c r="R585" s="252">
        <f t="shared" si="115"/>
        <v>0</v>
      </c>
      <c r="S585" s="252">
        <f t="shared" si="115"/>
        <v>0</v>
      </c>
      <c r="T585" s="252">
        <f t="shared" si="115"/>
        <v>0</v>
      </c>
      <c r="U585" s="252">
        <f t="shared" si="115"/>
        <v>0</v>
      </c>
      <c r="V585" s="252">
        <f t="shared" si="115"/>
        <v>0</v>
      </c>
      <c r="W585" s="252">
        <f t="shared" si="115"/>
        <v>0</v>
      </c>
      <c r="X585" s="252">
        <f t="shared" si="115"/>
        <v>0</v>
      </c>
      <c r="Y585" s="252">
        <f t="shared" si="115"/>
        <v>0</v>
      </c>
      <c r="Z585" s="252">
        <f t="shared" si="115"/>
        <v>0</v>
      </c>
      <c r="AA585" s="252">
        <f t="shared" si="115"/>
        <v>0</v>
      </c>
      <c r="AB585" s="252">
        <f t="shared" si="115"/>
        <v>0</v>
      </c>
    </row>
    <row r="586" spans="2:28" hidden="1" outlineLevel="1">
      <c r="B586" s="556"/>
      <c r="C586" s="10">
        <f t="shared" si="96"/>
        <v>0</v>
      </c>
      <c r="D586" s="1070">
        <f t="shared" si="91"/>
        <v>0</v>
      </c>
      <c r="E586" s="252">
        <f t="shared" ref="E586:AB586" si="116">IF($K367="Natural",$D367-E462,IF(E$375&lt;$K367,$D586,0))</f>
        <v>0</v>
      </c>
      <c r="F586" s="252">
        <f t="shared" si="116"/>
        <v>0</v>
      </c>
      <c r="G586" s="252">
        <f t="shared" si="116"/>
        <v>0</v>
      </c>
      <c r="H586" s="252">
        <f t="shared" si="116"/>
        <v>0</v>
      </c>
      <c r="I586" s="252">
        <f t="shared" si="116"/>
        <v>0</v>
      </c>
      <c r="J586" s="252">
        <f t="shared" si="116"/>
        <v>0</v>
      </c>
      <c r="K586" s="252">
        <f t="shared" si="116"/>
        <v>0</v>
      </c>
      <c r="L586" s="252">
        <f t="shared" si="116"/>
        <v>0</v>
      </c>
      <c r="M586" s="252">
        <f t="shared" si="116"/>
        <v>0</v>
      </c>
      <c r="N586" s="252">
        <f t="shared" si="116"/>
        <v>0</v>
      </c>
      <c r="O586" s="252">
        <f t="shared" si="116"/>
        <v>0</v>
      </c>
      <c r="P586" s="252">
        <f t="shared" si="116"/>
        <v>0</v>
      </c>
      <c r="Q586" s="252">
        <f t="shared" si="116"/>
        <v>0</v>
      </c>
      <c r="R586" s="252">
        <f t="shared" si="116"/>
        <v>0</v>
      </c>
      <c r="S586" s="252">
        <f t="shared" si="116"/>
        <v>0</v>
      </c>
      <c r="T586" s="252">
        <f t="shared" si="116"/>
        <v>0</v>
      </c>
      <c r="U586" s="252">
        <f t="shared" si="116"/>
        <v>0</v>
      </c>
      <c r="V586" s="252">
        <f t="shared" si="116"/>
        <v>0</v>
      </c>
      <c r="W586" s="252">
        <f t="shared" si="116"/>
        <v>0</v>
      </c>
      <c r="X586" s="252">
        <f t="shared" si="116"/>
        <v>0</v>
      </c>
      <c r="Y586" s="252">
        <f t="shared" si="116"/>
        <v>0</v>
      </c>
      <c r="Z586" s="252">
        <f t="shared" si="116"/>
        <v>0</v>
      </c>
      <c r="AA586" s="252">
        <f t="shared" si="116"/>
        <v>0</v>
      </c>
      <c r="AB586" s="252">
        <f t="shared" si="116"/>
        <v>0</v>
      </c>
    </row>
    <row r="587" spans="2:28" hidden="1" outlineLevel="1">
      <c r="B587" s="556"/>
      <c r="C587" s="10">
        <f t="shared" si="96"/>
        <v>0</v>
      </c>
      <c r="D587" s="1070">
        <f t="shared" si="91"/>
        <v>0</v>
      </c>
      <c r="E587" s="252">
        <f t="shared" ref="E587:AB587" si="117">IF($K368="Natural",$D368-E463,IF(E$375&lt;$K368,$D587,0))</f>
        <v>0</v>
      </c>
      <c r="F587" s="252">
        <f t="shared" si="117"/>
        <v>0</v>
      </c>
      <c r="G587" s="252">
        <f t="shared" si="117"/>
        <v>0</v>
      </c>
      <c r="H587" s="252">
        <f t="shared" si="117"/>
        <v>0</v>
      </c>
      <c r="I587" s="252">
        <f t="shared" si="117"/>
        <v>0</v>
      </c>
      <c r="J587" s="252">
        <f t="shared" si="117"/>
        <v>0</v>
      </c>
      <c r="K587" s="252">
        <f t="shared" si="117"/>
        <v>0</v>
      </c>
      <c r="L587" s="252">
        <f t="shared" si="117"/>
        <v>0</v>
      </c>
      <c r="M587" s="252">
        <f t="shared" si="117"/>
        <v>0</v>
      </c>
      <c r="N587" s="252">
        <f t="shared" si="117"/>
        <v>0</v>
      </c>
      <c r="O587" s="252">
        <f t="shared" si="117"/>
        <v>0</v>
      </c>
      <c r="P587" s="252">
        <f t="shared" si="117"/>
        <v>0</v>
      </c>
      <c r="Q587" s="252">
        <f t="shared" si="117"/>
        <v>0</v>
      </c>
      <c r="R587" s="252">
        <f t="shared" si="117"/>
        <v>0</v>
      </c>
      <c r="S587" s="252">
        <f t="shared" si="117"/>
        <v>0</v>
      </c>
      <c r="T587" s="252">
        <f t="shared" si="117"/>
        <v>0</v>
      </c>
      <c r="U587" s="252">
        <f t="shared" si="117"/>
        <v>0</v>
      </c>
      <c r="V587" s="252">
        <f t="shared" si="117"/>
        <v>0</v>
      </c>
      <c r="W587" s="252">
        <f t="shared" si="117"/>
        <v>0</v>
      </c>
      <c r="X587" s="252">
        <f t="shared" si="117"/>
        <v>0</v>
      </c>
      <c r="Y587" s="252">
        <f t="shared" si="117"/>
        <v>0</v>
      </c>
      <c r="Z587" s="252">
        <f t="shared" si="117"/>
        <v>0</v>
      </c>
      <c r="AA587" s="252">
        <f t="shared" si="117"/>
        <v>0</v>
      </c>
      <c r="AB587" s="252">
        <f t="shared" si="117"/>
        <v>0</v>
      </c>
    </row>
    <row r="588" spans="2:28" hidden="1" outlineLevel="1">
      <c r="B588" s="556"/>
      <c r="C588" s="10">
        <f t="shared" si="96"/>
        <v>0</v>
      </c>
      <c r="D588" s="1070">
        <f t="shared" si="91"/>
        <v>0</v>
      </c>
      <c r="E588" s="252">
        <f t="shared" ref="E588:AB588" si="118">IF($K369="Natural",$D369-E464,IF(E$375&lt;$K369,$D588,0))</f>
        <v>0</v>
      </c>
      <c r="F588" s="252">
        <f t="shared" si="118"/>
        <v>0</v>
      </c>
      <c r="G588" s="252">
        <f t="shared" si="118"/>
        <v>0</v>
      </c>
      <c r="H588" s="252">
        <f t="shared" si="118"/>
        <v>0</v>
      </c>
      <c r="I588" s="252">
        <f t="shared" si="118"/>
        <v>0</v>
      </c>
      <c r="J588" s="252">
        <f t="shared" si="118"/>
        <v>0</v>
      </c>
      <c r="K588" s="252">
        <f t="shared" si="118"/>
        <v>0</v>
      </c>
      <c r="L588" s="252">
        <f t="shared" si="118"/>
        <v>0</v>
      </c>
      <c r="M588" s="252">
        <f t="shared" si="118"/>
        <v>0</v>
      </c>
      <c r="N588" s="252">
        <f t="shared" si="118"/>
        <v>0</v>
      </c>
      <c r="O588" s="252">
        <f t="shared" si="118"/>
        <v>0</v>
      </c>
      <c r="P588" s="252">
        <f t="shared" si="118"/>
        <v>0</v>
      </c>
      <c r="Q588" s="252">
        <f t="shared" si="118"/>
        <v>0</v>
      </c>
      <c r="R588" s="252">
        <f t="shared" si="118"/>
        <v>0</v>
      </c>
      <c r="S588" s="252">
        <f t="shared" si="118"/>
        <v>0</v>
      </c>
      <c r="T588" s="252">
        <f t="shared" si="118"/>
        <v>0</v>
      </c>
      <c r="U588" s="252">
        <f t="shared" si="118"/>
        <v>0</v>
      </c>
      <c r="V588" s="252">
        <f t="shared" si="118"/>
        <v>0</v>
      </c>
      <c r="W588" s="252">
        <f t="shared" si="118"/>
        <v>0</v>
      </c>
      <c r="X588" s="252">
        <f t="shared" si="118"/>
        <v>0</v>
      </c>
      <c r="Y588" s="252">
        <f t="shared" si="118"/>
        <v>0</v>
      </c>
      <c r="Z588" s="252">
        <f t="shared" si="118"/>
        <v>0</v>
      </c>
      <c r="AA588" s="252">
        <f t="shared" si="118"/>
        <v>0</v>
      </c>
      <c r="AB588" s="252">
        <f t="shared" si="118"/>
        <v>0</v>
      </c>
    </row>
    <row r="589" spans="2:28" hidden="1" outlineLevel="1">
      <c r="B589" s="556"/>
      <c r="C589" s="10">
        <f t="shared" si="96"/>
        <v>0</v>
      </c>
      <c r="D589" s="1070">
        <f t="shared" si="91"/>
        <v>0</v>
      </c>
      <c r="E589" s="252">
        <f t="shared" ref="E589:AB589" si="119">IF($K370="Natural",$D370-E465,IF(E$375&lt;$K370,$D589,0))</f>
        <v>0</v>
      </c>
      <c r="F589" s="252">
        <f t="shared" si="119"/>
        <v>0</v>
      </c>
      <c r="G589" s="252">
        <f t="shared" si="119"/>
        <v>0</v>
      </c>
      <c r="H589" s="252">
        <f t="shared" si="119"/>
        <v>0</v>
      </c>
      <c r="I589" s="252">
        <f t="shared" si="119"/>
        <v>0</v>
      </c>
      <c r="J589" s="252">
        <f t="shared" si="119"/>
        <v>0</v>
      </c>
      <c r="K589" s="252">
        <f t="shared" si="119"/>
        <v>0</v>
      </c>
      <c r="L589" s="252">
        <f t="shared" si="119"/>
        <v>0</v>
      </c>
      <c r="M589" s="252">
        <f t="shared" si="119"/>
        <v>0</v>
      </c>
      <c r="N589" s="252">
        <f t="shared" si="119"/>
        <v>0</v>
      </c>
      <c r="O589" s="252">
        <f t="shared" si="119"/>
        <v>0</v>
      </c>
      <c r="P589" s="252">
        <f t="shared" si="119"/>
        <v>0</v>
      </c>
      <c r="Q589" s="252">
        <f t="shared" si="119"/>
        <v>0</v>
      </c>
      <c r="R589" s="252">
        <f t="shared" si="119"/>
        <v>0</v>
      </c>
      <c r="S589" s="252">
        <f t="shared" si="119"/>
        <v>0</v>
      </c>
      <c r="T589" s="252">
        <f t="shared" si="119"/>
        <v>0</v>
      </c>
      <c r="U589" s="252">
        <f t="shared" si="119"/>
        <v>0</v>
      </c>
      <c r="V589" s="252">
        <f t="shared" si="119"/>
        <v>0</v>
      </c>
      <c r="W589" s="252">
        <f t="shared" si="119"/>
        <v>0</v>
      </c>
      <c r="X589" s="252">
        <f t="shared" si="119"/>
        <v>0</v>
      </c>
      <c r="Y589" s="252">
        <f t="shared" si="119"/>
        <v>0</v>
      </c>
      <c r="Z589" s="252">
        <f t="shared" si="119"/>
        <v>0</v>
      </c>
      <c r="AA589" s="252">
        <f t="shared" si="119"/>
        <v>0</v>
      </c>
      <c r="AB589" s="252">
        <f t="shared" si="119"/>
        <v>0</v>
      </c>
    </row>
    <row r="590" spans="2:28" hidden="1" outlineLevel="1">
      <c r="B590" s="556"/>
      <c r="C590" s="10">
        <f t="shared" si="96"/>
        <v>0</v>
      </c>
      <c r="D590" s="1070">
        <f t="shared" si="91"/>
        <v>0</v>
      </c>
      <c r="E590" s="252">
        <f t="shared" ref="E590:AB590" si="120">IF($K371="Natural",$D371-E466,IF(E$375&lt;$K371,$D590,0))</f>
        <v>0</v>
      </c>
      <c r="F590" s="252">
        <f t="shared" si="120"/>
        <v>0</v>
      </c>
      <c r="G590" s="252">
        <f t="shared" si="120"/>
        <v>0</v>
      </c>
      <c r="H590" s="252">
        <f t="shared" si="120"/>
        <v>0</v>
      </c>
      <c r="I590" s="252">
        <f t="shared" si="120"/>
        <v>0</v>
      </c>
      <c r="J590" s="252">
        <f t="shared" si="120"/>
        <v>0</v>
      </c>
      <c r="K590" s="252">
        <f t="shared" si="120"/>
        <v>0</v>
      </c>
      <c r="L590" s="252">
        <f t="shared" si="120"/>
        <v>0</v>
      </c>
      <c r="M590" s="252">
        <f t="shared" si="120"/>
        <v>0</v>
      </c>
      <c r="N590" s="252">
        <f t="shared" si="120"/>
        <v>0</v>
      </c>
      <c r="O590" s="252">
        <f t="shared" si="120"/>
        <v>0</v>
      </c>
      <c r="P590" s="252">
        <f t="shared" si="120"/>
        <v>0</v>
      </c>
      <c r="Q590" s="252">
        <f t="shared" si="120"/>
        <v>0</v>
      </c>
      <c r="R590" s="252">
        <f t="shared" si="120"/>
        <v>0</v>
      </c>
      <c r="S590" s="252">
        <f t="shared" si="120"/>
        <v>0</v>
      </c>
      <c r="T590" s="252">
        <f t="shared" si="120"/>
        <v>0</v>
      </c>
      <c r="U590" s="252">
        <f t="shared" si="120"/>
        <v>0</v>
      </c>
      <c r="V590" s="252">
        <f t="shared" si="120"/>
        <v>0</v>
      </c>
      <c r="W590" s="252">
        <f t="shared" si="120"/>
        <v>0</v>
      </c>
      <c r="X590" s="252">
        <f t="shared" si="120"/>
        <v>0</v>
      </c>
      <c r="Y590" s="252">
        <f t="shared" si="120"/>
        <v>0</v>
      </c>
      <c r="Z590" s="252">
        <f t="shared" si="120"/>
        <v>0</v>
      </c>
      <c r="AA590" s="252">
        <f t="shared" si="120"/>
        <v>0</v>
      </c>
      <c r="AB590" s="252">
        <f t="shared" si="120"/>
        <v>0</v>
      </c>
    </row>
    <row r="591" spans="2:28" hidden="1" outlineLevel="1">
      <c r="B591" s="556"/>
      <c r="C591" s="10">
        <f t="shared" si="96"/>
        <v>0</v>
      </c>
      <c r="D591" s="1070">
        <f t="shared" si="91"/>
        <v>0</v>
      </c>
      <c r="E591" s="252">
        <f t="shared" ref="E591:AB591" si="121">IF($K372="Natural",$D372-E467,IF(E$375&lt;$K372,$D591,0))</f>
        <v>0</v>
      </c>
      <c r="F591" s="252">
        <f t="shared" si="121"/>
        <v>0</v>
      </c>
      <c r="G591" s="252">
        <f t="shared" si="121"/>
        <v>0</v>
      </c>
      <c r="H591" s="252">
        <f t="shared" si="121"/>
        <v>0</v>
      </c>
      <c r="I591" s="252">
        <f t="shared" si="121"/>
        <v>0</v>
      </c>
      <c r="J591" s="252">
        <f t="shared" si="121"/>
        <v>0</v>
      </c>
      <c r="K591" s="252">
        <f t="shared" si="121"/>
        <v>0</v>
      </c>
      <c r="L591" s="252">
        <f t="shared" si="121"/>
        <v>0</v>
      </c>
      <c r="M591" s="252">
        <f t="shared" si="121"/>
        <v>0</v>
      </c>
      <c r="N591" s="252">
        <f t="shared" si="121"/>
        <v>0</v>
      </c>
      <c r="O591" s="252">
        <f t="shared" si="121"/>
        <v>0</v>
      </c>
      <c r="P591" s="252">
        <f t="shared" si="121"/>
        <v>0</v>
      </c>
      <c r="Q591" s="252">
        <f t="shared" si="121"/>
        <v>0</v>
      </c>
      <c r="R591" s="252">
        <f t="shared" si="121"/>
        <v>0</v>
      </c>
      <c r="S591" s="252">
        <f t="shared" si="121"/>
        <v>0</v>
      </c>
      <c r="T591" s="252">
        <f t="shared" si="121"/>
        <v>0</v>
      </c>
      <c r="U591" s="252">
        <f t="shared" si="121"/>
        <v>0</v>
      </c>
      <c r="V591" s="252">
        <f t="shared" si="121"/>
        <v>0</v>
      </c>
      <c r="W591" s="252">
        <f t="shared" si="121"/>
        <v>0</v>
      </c>
      <c r="X591" s="252">
        <f t="shared" si="121"/>
        <v>0</v>
      </c>
      <c r="Y591" s="252">
        <f t="shared" si="121"/>
        <v>0</v>
      </c>
      <c r="Z591" s="252">
        <f t="shared" si="121"/>
        <v>0</v>
      </c>
      <c r="AA591" s="252">
        <f t="shared" si="121"/>
        <v>0</v>
      </c>
      <c r="AB591" s="252">
        <f t="shared" si="121"/>
        <v>0</v>
      </c>
    </row>
    <row r="592" spans="2:28" hidden="1" outlineLevel="1">
      <c r="B592" s="556"/>
      <c r="C592" s="10">
        <f t="shared" si="96"/>
        <v>0</v>
      </c>
      <c r="D592" s="1070">
        <f t="shared" si="91"/>
        <v>0</v>
      </c>
      <c r="E592" s="252">
        <f t="shared" ref="E592:AB592" si="122">IF($K373="Natural",$D373-E468,IF(E$375&lt;$K373,$D592,0))</f>
        <v>0</v>
      </c>
      <c r="F592" s="252">
        <f t="shared" si="122"/>
        <v>0</v>
      </c>
      <c r="G592" s="252">
        <f t="shared" si="122"/>
        <v>0</v>
      </c>
      <c r="H592" s="252">
        <f t="shared" si="122"/>
        <v>0</v>
      </c>
      <c r="I592" s="252">
        <f t="shared" si="122"/>
        <v>0</v>
      </c>
      <c r="J592" s="252">
        <f t="shared" si="122"/>
        <v>0</v>
      </c>
      <c r="K592" s="252">
        <f t="shared" si="122"/>
        <v>0</v>
      </c>
      <c r="L592" s="252">
        <f t="shared" si="122"/>
        <v>0</v>
      </c>
      <c r="M592" s="252">
        <f t="shared" si="122"/>
        <v>0</v>
      </c>
      <c r="N592" s="252">
        <f t="shared" si="122"/>
        <v>0</v>
      </c>
      <c r="O592" s="252">
        <f t="shared" si="122"/>
        <v>0</v>
      </c>
      <c r="P592" s="252">
        <f t="shared" si="122"/>
        <v>0</v>
      </c>
      <c r="Q592" s="252">
        <f t="shared" si="122"/>
        <v>0</v>
      </c>
      <c r="R592" s="252">
        <f t="shared" si="122"/>
        <v>0</v>
      </c>
      <c r="S592" s="252">
        <f t="shared" si="122"/>
        <v>0</v>
      </c>
      <c r="T592" s="252">
        <f t="shared" si="122"/>
        <v>0</v>
      </c>
      <c r="U592" s="252">
        <f t="shared" si="122"/>
        <v>0</v>
      </c>
      <c r="V592" s="252">
        <f t="shared" si="122"/>
        <v>0</v>
      </c>
      <c r="W592" s="252">
        <f t="shared" si="122"/>
        <v>0</v>
      </c>
      <c r="X592" s="252">
        <f t="shared" si="122"/>
        <v>0</v>
      </c>
      <c r="Y592" s="252">
        <f t="shared" si="122"/>
        <v>0</v>
      </c>
      <c r="Z592" s="252">
        <f t="shared" si="122"/>
        <v>0</v>
      </c>
      <c r="AA592" s="252">
        <f t="shared" si="122"/>
        <v>0</v>
      </c>
      <c r="AB592" s="252">
        <f t="shared" si="122"/>
        <v>0</v>
      </c>
    </row>
    <row r="593" spans="2:28" hidden="1" outlineLevel="1">
      <c r="B593" s="556"/>
      <c r="C593" s="21" t="s">
        <v>287</v>
      </c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</row>
    <row r="594" spans="2:28" hidden="1" outlineLevel="1">
      <c r="B594" s="556"/>
      <c r="C594" s="4" t="str">
        <f>C563</f>
        <v>Studio</v>
      </c>
      <c r="E594" s="4">
        <f>SUM($E532:E532)</f>
        <v>0</v>
      </c>
      <c r="F594" s="4">
        <f>SUM($E532:F532)</f>
        <v>0</v>
      </c>
      <c r="G594" s="4">
        <f>SUM($E532:G532)</f>
        <v>0</v>
      </c>
      <c r="H594" s="4">
        <f>SUM($E532:H532)</f>
        <v>0</v>
      </c>
      <c r="I594" s="4">
        <f>SUM($E532:I532)</f>
        <v>0</v>
      </c>
      <c r="J594" s="4">
        <f>SUM($E532:J532)</f>
        <v>0</v>
      </c>
      <c r="K594" s="4">
        <f>SUM($E532:K532)</f>
        <v>0</v>
      </c>
      <c r="L594" s="4">
        <f>SUM($E532:L532)</f>
        <v>0</v>
      </c>
      <c r="M594" s="4">
        <f>SUM($E532:M532)</f>
        <v>0</v>
      </c>
      <c r="N594" s="4">
        <f>SUM($E532:N532)</f>
        <v>0</v>
      </c>
      <c r="O594" s="4">
        <f>SUM($E532:O532)</f>
        <v>0</v>
      </c>
      <c r="P594" s="4">
        <f>SUM($E532:P532)</f>
        <v>0</v>
      </c>
      <c r="Q594" s="4">
        <f>SUM($E532:Q532)</f>
        <v>0</v>
      </c>
      <c r="R594" s="4">
        <f>SUM($E532:R532)</f>
        <v>0</v>
      </c>
      <c r="S594" s="4">
        <f>SUM($E532:S532)</f>
        <v>0</v>
      </c>
      <c r="T594" s="4">
        <f>SUM($E532:T532)</f>
        <v>0</v>
      </c>
      <c r="U594" s="4">
        <f>SUM($E532:U532)</f>
        <v>0</v>
      </c>
      <c r="V594" s="4">
        <f>SUM($E532:V532)</f>
        <v>0</v>
      </c>
      <c r="W594" s="4">
        <f>SUM($E532:W532)</f>
        <v>0</v>
      </c>
      <c r="X594" s="4">
        <f>SUM($E532:X532)</f>
        <v>0</v>
      </c>
      <c r="Y594" s="4">
        <f>SUM($E532:Y532)</f>
        <v>0</v>
      </c>
      <c r="Z594" s="4">
        <f>SUM($E532:Z532)</f>
        <v>0</v>
      </c>
      <c r="AA594" s="4">
        <f>SUM($E532:AA532)</f>
        <v>0</v>
      </c>
      <c r="AB594" s="4">
        <f>SUM($E532:AB532)</f>
        <v>0</v>
      </c>
    </row>
    <row r="595" spans="2:28" hidden="1" outlineLevel="1">
      <c r="B595" s="556"/>
      <c r="C595" s="4" t="str">
        <f>C564</f>
        <v xml:space="preserve">1 Bed / 1 Bath </v>
      </c>
      <c r="E595" s="4">
        <f>SUM($E533:E533)</f>
        <v>0</v>
      </c>
      <c r="F595" s="4">
        <f>SUM($E533:F533)</f>
        <v>0</v>
      </c>
      <c r="G595" s="4">
        <f>SUM($E533:G533)</f>
        <v>0</v>
      </c>
      <c r="H595" s="4">
        <f>SUM($E533:H533)</f>
        <v>0</v>
      </c>
      <c r="I595" s="4">
        <f>SUM($E533:I533)</f>
        <v>0</v>
      </c>
      <c r="J595" s="4">
        <f>SUM($E533:J533)</f>
        <v>0</v>
      </c>
      <c r="K595" s="4">
        <f>SUM($E533:K533)</f>
        <v>0</v>
      </c>
      <c r="L595" s="4">
        <f>SUM($E533:L533)</f>
        <v>0</v>
      </c>
      <c r="M595" s="4">
        <f>SUM($E533:M533)</f>
        <v>0</v>
      </c>
      <c r="N595" s="4">
        <f>SUM($E533:N533)</f>
        <v>0</v>
      </c>
      <c r="O595" s="4">
        <f>SUM($E533:O533)</f>
        <v>0</v>
      </c>
      <c r="P595" s="4">
        <f>SUM($E533:P533)</f>
        <v>0</v>
      </c>
      <c r="Q595" s="4">
        <f>SUM($E533:Q533)</f>
        <v>0</v>
      </c>
      <c r="R595" s="4">
        <f>SUM($E533:R533)</f>
        <v>0</v>
      </c>
      <c r="S595" s="4">
        <f>SUM($E533:S533)</f>
        <v>0</v>
      </c>
      <c r="T595" s="4">
        <f>SUM($E533:T533)</f>
        <v>0</v>
      </c>
      <c r="U595" s="4">
        <f>SUM($E533:U533)</f>
        <v>0</v>
      </c>
      <c r="V595" s="4">
        <f>SUM($E533:V533)</f>
        <v>0</v>
      </c>
      <c r="W595" s="4">
        <f>SUM($E533:W533)</f>
        <v>0</v>
      </c>
      <c r="X595" s="4">
        <f>SUM($E533:X533)</f>
        <v>0</v>
      </c>
      <c r="Y595" s="4">
        <f>SUM($E533:Y533)</f>
        <v>0</v>
      </c>
      <c r="Z595" s="4">
        <f>SUM($E533:Z533)</f>
        <v>0</v>
      </c>
      <c r="AA595" s="4">
        <f>SUM($E533:AA533)</f>
        <v>0</v>
      </c>
      <c r="AB595" s="4">
        <f>SUM($E533:AB533)</f>
        <v>0</v>
      </c>
    </row>
    <row r="596" spans="2:28" hidden="1" outlineLevel="1">
      <c r="B596" s="556"/>
      <c r="C596" s="4" t="str">
        <f>C565</f>
        <v xml:space="preserve">1 Bed / 1 Bath </v>
      </c>
      <c r="E596" s="4">
        <f>SUM($E534:E534)</f>
        <v>0</v>
      </c>
      <c r="F596" s="4">
        <f>SUM($E534:F534)</f>
        <v>0</v>
      </c>
      <c r="G596" s="4">
        <f>SUM($E534:G534)</f>
        <v>0</v>
      </c>
      <c r="H596" s="4">
        <f>SUM($E534:H534)</f>
        <v>0</v>
      </c>
      <c r="I596" s="4">
        <f>SUM($E534:I534)</f>
        <v>0</v>
      </c>
      <c r="J596" s="4">
        <f>SUM($E534:J534)</f>
        <v>0</v>
      </c>
      <c r="K596" s="4">
        <f>SUM($E534:K534)</f>
        <v>0</v>
      </c>
      <c r="L596" s="4">
        <f>SUM($E534:L534)</f>
        <v>0</v>
      </c>
      <c r="M596" s="4">
        <f>SUM($E534:M534)</f>
        <v>0</v>
      </c>
      <c r="N596" s="4">
        <f>SUM($E534:N534)</f>
        <v>0</v>
      </c>
      <c r="O596" s="4">
        <f>SUM($E534:O534)</f>
        <v>0</v>
      </c>
      <c r="P596" s="4">
        <f>SUM($E534:P534)</f>
        <v>0</v>
      </c>
      <c r="Q596" s="4">
        <f>SUM($E534:Q534)</f>
        <v>0</v>
      </c>
      <c r="R596" s="4">
        <f>SUM($E534:R534)</f>
        <v>0</v>
      </c>
      <c r="S596" s="4">
        <f>SUM($E534:S534)</f>
        <v>0</v>
      </c>
      <c r="T596" s="4">
        <f>SUM($E534:T534)</f>
        <v>0</v>
      </c>
      <c r="U596" s="4">
        <f>SUM($E534:U534)</f>
        <v>0</v>
      </c>
      <c r="V596" s="4">
        <f>SUM($E534:V534)</f>
        <v>0</v>
      </c>
      <c r="W596" s="4">
        <f>SUM($E534:W534)</f>
        <v>0</v>
      </c>
      <c r="X596" s="4">
        <f>SUM($E534:X534)</f>
        <v>0</v>
      </c>
      <c r="Y596" s="4">
        <f>SUM($E534:Y534)</f>
        <v>0</v>
      </c>
      <c r="Z596" s="4">
        <f>SUM($E534:Z534)</f>
        <v>0</v>
      </c>
      <c r="AA596" s="4">
        <f>SUM($E534:AA534)</f>
        <v>0</v>
      </c>
      <c r="AB596" s="4">
        <f>SUM($E534:AB534)</f>
        <v>0</v>
      </c>
    </row>
    <row r="597" spans="2:28" hidden="1" outlineLevel="1">
      <c r="B597" s="556"/>
      <c r="C597" s="4" t="str">
        <f>C566</f>
        <v xml:space="preserve">1 Bed / 1 Bath </v>
      </c>
      <c r="E597" s="4">
        <f>SUM($E535:E535)</f>
        <v>0</v>
      </c>
      <c r="F597" s="4">
        <f>SUM($E535:F535)</f>
        <v>0</v>
      </c>
      <c r="G597" s="4">
        <f>SUM($E535:G535)</f>
        <v>0</v>
      </c>
      <c r="H597" s="4">
        <f>SUM($E535:H535)</f>
        <v>0</v>
      </c>
      <c r="I597" s="4">
        <f>SUM($E535:I535)</f>
        <v>0</v>
      </c>
      <c r="J597" s="4">
        <f>SUM($E535:J535)</f>
        <v>0</v>
      </c>
      <c r="K597" s="4">
        <f>SUM($E535:K535)</f>
        <v>0</v>
      </c>
      <c r="L597" s="4">
        <f>SUM($E535:L535)</f>
        <v>0</v>
      </c>
      <c r="M597" s="4">
        <f>SUM($E535:M535)</f>
        <v>0</v>
      </c>
      <c r="N597" s="4">
        <f>SUM($E535:N535)</f>
        <v>0</v>
      </c>
      <c r="O597" s="4">
        <f>SUM($E535:O535)</f>
        <v>0</v>
      </c>
      <c r="P597" s="4">
        <f>SUM($E535:P535)</f>
        <v>2</v>
      </c>
      <c r="Q597" s="4">
        <f>SUM($E535:Q535)</f>
        <v>2</v>
      </c>
      <c r="R597" s="4">
        <f>SUM($E535:R535)</f>
        <v>4</v>
      </c>
      <c r="S597" s="4">
        <f>SUM($E535:S535)</f>
        <v>4</v>
      </c>
      <c r="T597" s="4">
        <f>SUM($E535:T535)</f>
        <v>6</v>
      </c>
      <c r="U597" s="4">
        <f>SUM($E535:U535)</f>
        <v>6</v>
      </c>
      <c r="V597" s="4">
        <f>SUM($E535:V535)</f>
        <v>8</v>
      </c>
      <c r="W597" s="4">
        <f>SUM($E535:W535)</f>
        <v>8</v>
      </c>
      <c r="X597" s="4">
        <f>SUM($E535:X535)</f>
        <v>9</v>
      </c>
      <c r="Y597" s="4">
        <f>SUM($E535:Y535)</f>
        <v>9</v>
      </c>
      <c r="Z597" s="4">
        <f>SUM($E535:Z535)</f>
        <v>9</v>
      </c>
      <c r="AA597" s="4">
        <f>SUM($E535:AA535)</f>
        <v>9</v>
      </c>
      <c r="AB597" s="4">
        <f>SUM($E535:AB535)</f>
        <v>9</v>
      </c>
    </row>
    <row r="598" spans="2:28" hidden="1" outlineLevel="1">
      <c r="B598" s="556"/>
      <c r="C598" s="10" t="str">
        <f t="shared" ref="C598:C623" si="123">C567</f>
        <v xml:space="preserve">2 Bed / 1 Bath </v>
      </c>
      <c r="E598" s="4">
        <f>SUM($E536:E536)</f>
        <v>0</v>
      </c>
      <c r="F598" s="4">
        <f>SUM($E536:F536)</f>
        <v>0</v>
      </c>
      <c r="G598" s="4">
        <f>SUM($E536:G536)</f>
        <v>0</v>
      </c>
      <c r="H598" s="4">
        <f>SUM($E536:H536)</f>
        <v>0</v>
      </c>
      <c r="I598" s="4">
        <f>SUM($E536:I536)</f>
        <v>0</v>
      </c>
      <c r="J598" s="4">
        <f>SUM($E536:J536)</f>
        <v>0</v>
      </c>
      <c r="K598" s="4">
        <f>SUM($E536:K536)</f>
        <v>0</v>
      </c>
      <c r="L598" s="4">
        <f>SUM($E536:L536)</f>
        <v>0</v>
      </c>
      <c r="M598" s="4">
        <f>SUM($E536:M536)</f>
        <v>0</v>
      </c>
      <c r="N598" s="4">
        <f>SUM($E536:N536)</f>
        <v>0</v>
      </c>
      <c r="O598" s="4">
        <f>SUM($E536:O536)</f>
        <v>0</v>
      </c>
      <c r="P598" s="4">
        <f>SUM($E536:P536)</f>
        <v>0</v>
      </c>
      <c r="Q598" s="4">
        <f>SUM($E536:Q536)</f>
        <v>0</v>
      </c>
      <c r="R598" s="4">
        <f>SUM($E536:R536)</f>
        <v>0</v>
      </c>
      <c r="S598" s="4">
        <f>SUM($E536:S536)</f>
        <v>0</v>
      </c>
      <c r="T598" s="4">
        <f>SUM($E536:T536)</f>
        <v>0</v>
      </c>
      <c r="U598" s="4">
        <f>SUM($E536:U536)</f>
        <v>0</v>
      </c>
      <c r="V598" s="4">
        <f>SUM($E536:V536)</f>
        <v>0</v>
      </c>
      <c r="W598" s="4">
        <f>SUM($E536:W536)</f>
        <v>0</v>
      </c>
      <c r="X598" s="4">
        <f>SUM($E536:X536)</f>
        <v>0</v>
      </c>
      <c r="Y598" s="4">
        <f>SUM($E536:Y536)</f>
        <v>0</v>
      </c>
      <c r="Z598" s="4">
        <f>SUM($E536:Z536)</f>
        <v>0</v>
      </c>
      <c r="AA598" s="4">
        <f>SUM($E536:AA536)</f>
        <v>0</v>
      </c>
      <c r="AB598" s="4">
        <f>SUM($E536:AB536)</f>
        <v>0</v>
      </c>
    </row>
    <row r="599" spans="2:28" hidden="1" outlineLevel="1">
      <c r="B599" s="556"/>
      <c r="C599" s="10" t="str">
        <f t="shared" si="123"/>
        <v xml:space="preserve">2 Bed / 1 Bath </v>
      </c>
      <c r="E599" s="4">
        <f>SUM($E537:E537)</f>
        <v>0</v>
      </c>
      <c r="F599" s="4">
        <f>SUM($E537:F537)</f>
        <v>0</v>
      </c>
      <c r="G599" s="4">
        <f>SUM($E537:G537)</f>
        <v>0</v>
      </c>
      <c r="H599" s="4">
        <f>SUM($E537:H537)</f>
        <v>0</v>
      </c>
      <c r="I599" s="4">
        <f>SUM($E537:I537)</f>
        <v>0</v>
      </c>
      <c r="J599" s="4">
        <f>SUM($E537:J537)</f>
        <v>0</v>
      </c>
      <c r="K599" s="4">
        <f>SUM($E537:K537)</f>
        <v>0</v>
      </c>
      <c r="L599" s="4">
        <f>SUM($E537:L537)</f>
        <v>0</v>
      </c>
      <c r="M599" s="4">
        <f>SUM($E537:M537)</f>
        <v>0</v>
      </c>
      <c r="N599" s="4">
        <f>SUM($E537:N537)</f>
        <v>0</v>
      </c>
      <c r="O599" s="4">
        <f>SUM($E537:O537)</f>
        <v>0</v>
      </c>
      <c r="P599" s="4">
        <f>SUM($E537:P537)</f>
        <v>0</v>
      </c>
      <c r="Q599" s="4">
        <f>SUM($E537:Q537)</f>
        <v>0</v>
      </c>
      <c r="R599" s="4">
        <f>SUM($E537:R537)</f>
        <v>0</v>
      </c>
      <c r="S599" s="4">
        <f>SUM($E537:S537)</f>
        <v>0</v>
      </c>
      <c r="T599" s="4">
        <f>SUM($E537:T537)</f>
        <v>0</v>
      </c>
      <c r="U599" s="4">
        <f>SUM($E537:U537)</f>
        <v>0</v>
      </c>
      <c r="V599" s="4">
        <f>SUM($E537:V537)</f>
        <v>0</v>
      </c>
      <c r="W599" s="4">
        <f>SUM($E537:W537)</f>
        <v>0</v>
      </c>
      <c r="X599" s="4">
        <f>SUM($E537:X537)</f>
        <v>0</v>
      </c>
      <c r="Y599" s="4">
        <f>SUM($E537:Y537)</f>
        <v>0</v>
      </c>
      <c r="Z599" s="4">
        <f>SUM($E537:Z537)</f>
        <v>0</v>
      </c>
      <c r="AA599" s="4">
        <f>SUM($E537:AA537)</f>
        <v>0</v>
      </c>
      <c r="AB599" s="4">
        <f>SUM($E537:AB537)</f>
        <v>0</v>
      </c>
    </row>
    <row r="600" spans="2:28" hidden="1" outlineLevel="1">
      <c r="B600" s="556"/>
      <c r="C600" s="10" t="str">
        <f t="shared" si="123"/>
        <v xml:space="preserve">2 Bed / 1 Bath </v>
      </c>
      <c r="E600" s="4">
        <f>SUM($E538:E538)</f>
        <v>0</v>
      </c>
      <c r="F600" s="4">
        <f>SUM($E538:F538)</f>
        <v>0</v>
      </c>
      <c r="G600" s="4">
        <f>SUM($E538:G538)</f>
        <v>0</v>
      </c>
      <c r="H600" s="4">
        <f>SUM($E538:H538)</f>
        <v>0</v>
      </c>
      <c r="I600" s="4">
        <f>SUM($E538:I538)</f>
        <v>0</v>
      </c>
      <c r="J600" s="4">
        <f>SUM($E538:J538)</f>
        <v>0</v>
      </c>
      <c r="K600" s="4">
        <f>SUM($E538:K538)</f>
        <v>0</v>
      </c>
      <c r="L600" s="4">
        <f>SUM($E538:L538)</f>
        <v>0</v>
      </c>
      <c r="M600" s="4">
        <f>SUM($E538:M538)</f>
        <v>0</v>
      </c>
      <c r="N600" s="4">
        <f>SUM($E538:N538)</f>
        <v>0</v>
      </c>
      <c r="O600" s="4">
        <f>SUM($E538:O538)</f>
        <v>0</v>
      </c>
      <c r="P600" s="4">
        <f>SUM($E538:P538)</f>
        <v>0</v>
      </c>
      <c r="Q600" s="4">
        <f>SUM($E538:Q538)</f>
        <v>0</v>
      </c>
      <c r="R600" s="4">
        <f>SUM($E538:R538)</f>
        <v>0</v>
      </c>
      <c r="S600" s="4">
        <f>SUM($E538:S538)</f>
        <v>0</v>
      </c>
      <c r="T600" s="4">
        <f>SUM($E538:T538)</f>
        <v>0</v>
      </c>
      <c r="U600" s="4">
        <f>SUM($E538:U538)</f>
        <v>0</v>
      </c>
      <c r="V600" s="4">
        <f>SUM($E538:V538)</f>
        <v>0</v>
      </c>
      <c r="W600" s="4">
        <f>SUM($E538:W538)</f>
        <v>0</v>
      </c>
      <c r="X600" s="4">
        <f>SUM($E538:X538)</f>
        <v>0</v>
      </c>
      <c r="Y600" s="4">
        <f>SUM($E538:Y538)</f>
        <v>0</v>
      </c>
      <c r="Z600" s="4">
        <f>SUM($E538:Z538)</f>
        <v>0</v>
      </c>
      <c r="AA600" s="4">
        <f>SUM($E538:AA538)</f>
        <v>0</v>
      </c>
      <c r="AB600" s="4">
        <f>SUM($E538:AB538)</f>
        <v>0</v>
      </c>
    </row>
    <row r="601" spans="2:28" hidden="1" outlineLevel="1">
      <c r="B601" s="556"/>
      <c r="C601" s="10" t="str">
        <f t="shared" si="123"/>
        <v xml:space="preserve">2 Bed / 2 Bath </v>
      </c>
      <c r="E601" s="4">
        <f>SUM($E539:E539)</f>
        <v>0</v>
      </c>
      <c r="F601" s="4">
        <f>SUM($E539:F539)</f>
        <v>0</v>
      </c>
      <c r="G601" s="4">
        <f>SUM($E539:G539)</f>
        <v>0</v>
      </c>
      <c r="H601" s="4">
        <f>SUM($E539:H539)</f>
        <v>0</v>
      </c>
      <c r="I601" s="4">
        <f>SUM($E539:I539)</f>
        <v>0</v>
      </c>
      <c r="J601" s="4">
        <f>SUM($E539:J539)</f>
        <v>0</v>
      </c>
      <c r="K601" s="4">
        <f>SUM($E539:K539)</f>
        <v>0</v>
      </c>
      <c r="L601" s="4">
        <f>SUM($E539:L539)</f>
        <v>0</v>
      </c>
      <c r="M601" s="4">
        <f>SUM($E539:M539)</f>
        <v>0</v>
      </c>
      <c r="N601" s="4">
        <f>SUM($E539:N539)</f>
        <v>0</v>
      </c>
      <c r="O601" s="4">
        <f>SUM($E539:O539)</f>
        <v>0</v>
      </c>
      <c r="P601" s="4">
        <f>SUM($E539:P539)</f>
        <v>2</v>
      </c>
      <c r="Q601" s="4">
        <f>SUM($E539:Q539)</f>
        <v>2</v>
      </c>
      <c r="R601" s="4">
        <f>SUM($E539:R539)</f>
        <v>2</v>
      </c>
      <c r="S601" s="4">
        <f>SUM($E539:S539)</f>
        <v>4</v>
      </c>
      <c r="T601" s="4">
        <f>SUM($E539:T539)</f>
        <v>4</v>
      </c>
      <c r="U601" s="4">
        <f>SUM($E539:U539)</f>
        <v>4</v>
      </c>
      <c r="V601" s="4">
        <f>SUM($E539:V539)</f>
        <v>6</v>
      </c>
      <c r="W601" s="4">
        <f>SUM($E539:W539)</f>
        <v>6</v>
      </c>
      <c r="X601" s="4">
        <f>SUM($E539:X539)</f>
        <v>6</v>
      </c>
      <c r="Y601" s="4">
        <f>SUM($E539:Y539)</f>
        <v>7</v>
      </c>
      <c r="Z601" s="4">
        <f>SUM($E539:Z539)</f>
        <v>7</v>
      </c>
      <c r="AA601" s="4">
        <f>SUM($E539:AA539)</f>
        <v>7</v>
      </c>
      <c r="AB601" s="4">
        <f>SUM($E539:AB539)</f>
        <v>7</v>
      </c>
    </row>
    <row r="602" spans="2:28" hidden="1" outlineLevel="1">
      <c r="B602" s="556"/>
      <c r="C602" s="10" t="str">
        <f t="shared" si="123"/>
        <v>2 Bed / 1 Bath + Den</v>
      </c>
      <c r="E602" s="4">
        <f>SUM($E540:E540)</f>
        <v>0</v>
      </c>
      <c r="F602" s="4">
        <f>SUM($E540:F540)</f>
        <v>0</v>
      </c>
      <c r="G602" s="4">
        <f>SUM($E540:G540)</f>
        <v>0</v>
      </c>
      <c r="H602" s="4">
        <f>SUM($E540:H540)</f>
        <v>0</v>
      </c>
      <c r="I602" s="4">
        <f>SUM($E540:I540)</f>
        <v>0</v>
      </c>
      <c r="J602" s="4">
        <f>SUM($E540:J540)</f>
        <v>0</v>
      </c>
      <c r="K602" s="4">
        <f>SUM($E540:K540)</f>
        <v>0</v>
      </c>
      <c r="L602" s="4">
        <f>SUM($E540:L540)</f>
        <v>0</v>
      </c>
      <c r="M602" s="4">
        <f>SUM($E540:M540)</f>
        <v>0</v>
      </c>
      <c r="N602" s="4">
        <f>SUM($E540:N540)</f>
        <v>0</v>
      </c>
      <c r="O602" s="4">
        <f>SUM($E540:O540)</f>
        <v>0</v>
      </c>
      <c r="P602" s="4">
        <f>SUM($E540:P540)</f>
        <v>0</v>
      </c>
      <c r="Q602" s="4">
        <f>SUM($E540:Q540)</f>
        <v>0</v>
      </c>
      <c r="R602" s="4">
        <f>SUM($E540:R540)</f>
        <v>0</v>
      </c>
      <c r="S602" s="4">
        <f>SUM($E540:S540)</f>
        <v>0</v>
      </c>
      <c r="T602" s="4">
        <f>SUM($E540:T540)</f>
        <v>0</v>
      </c>
      <c r="U602" s="4">
        <f>SUM($E540:U540)</f>
        <v>0</v>
      </c>
      <c r="V602" s="4">
        <f>SUM($E540:V540)</f>
        <v>0</v>
      </c>
      <c r="W602" s="4">
        <f>SUM($E540:W540)</f>
        <v>0</v>
      </c>
      <c r="X602" s="4">
        <f>SUM($E540:X540)</f>
        <v>0</v>
      </c>
      <c r="Y602" s="4">
        <f>SUM($E540:Y540)</f>
        <v>0</v>
      </c>
      <c r="Z602" s="4">
        <f>SUM($E540:Z540)</f>
        <v>0</v>
      </c>
      <c r="AA602" s="4">
        <f>SUM($E540:AA540)</f>
        <v>0</v>
      </c>
      <c r="AB602" s="4">
        <f>SUM($E540:AB540)</f>
        <v>0</v>
      </c>
    </row>
    <row r="603" spans="2:28" hidden="1" outlineLevel="1">
      <c r="B603" s="556"/>
      <c r="C603" s="10" t="str">
        <f t="shared" si="123"/>
        <v xml:space="preserve">2 Bed / 2 Bath </v>
      </c>
      <c r="E603" s="4">
        <f>SUM($E541:E541)</f>
        <v>0</v>
      </c>
      <c r="F603" s="4">
        <f>SUM($E541:F541)</f>
        <v>0</v>
      </c>
      <c r="G603" s="4">
        <f>SUM($E541:G541)</f>
        <v>0</v>
      </c>
      <c r="H603" s="4">
        <f>SUM($E541:H541)</f>
        <v>0</v>
      </c>
      <c r="I603" s="4">
        <f>SUM($E541:I541)</f>
        <v>0</v>
      </c>
      <c r="J603" s="4">
        <f>SUM($E541:J541)</f>
        <v>0</v>
      </c>
      <c r="K603" s="4">
        <f>SUM($E541:K541)</f>
        <v>0</v>
      </c>
      <c r="L603" s="4">
        <f>SUM($E541:L541)</f>
        <v>0</v>
      </c>
      <c r="M603" s="4">
        <f>SUM($E541:M541)</f>
        <v>0</v>
      </c>
      <c r="N603" s="4">
        <f>SUM($E541:N541)</f>
        <v>0</v>
      </c>
      <c r="O603" s="4">
        <f>SUM($E541:O541)</f>
        <v>0</v>
      </c>
      <c r="P603" s="4">
        <f>SUM($E541:P541)</f>
        <v>0</v>
      </c>
      <c r="Q603" s="4">
        <f>SUM($E541:Q541)</f>
        <v>0</v>
      </c>
      <c r="R603" s="4">
        <f>SUM($E541:R541)</f>
        <v>0</v>
      </c>
      <c r="S603" s="4">
        <f>SUM($E541:S541)</f>
        <v>0</v>
      </c>
      <c r="T603" s="4">
        <f>SUM($E541:T541)</f>
        <v>0</v>
      </c>
      <c r="U603" s="4">
        <f>SUM($E541:U541)</f>
        <v>0</v>
      </c>
      <c r="V603" s="4">
        <f>SUM($E541:V541)</f>
        <v>0</v>
      </c>
      <c r="W603" s="4">
        <f>SUM($E541:W541)</f>
        <v>0</v>
      </c>
      <c r="X603" s="4">
        <f>SUM($E541:X541)</f>
        <v>0</v>
      </c>
      <c r="Y603" s="4">
        <f>SUM($E541:Y541)</f>
        <v>0</v>
      </c>
      <c r="Z603" s="4">
        <f>SUM($E541:Z541)</f>
        <v>0</v>
      </c>
      <c r="AA603" s="4">
        <f>SUM($E541:AA541)</f>
        <v>0</v>
      </c>
      <c r="AB603" s="4">
        <f>SUM($E541:AB541)</f>
        <v>0</v>
      </c>
    </row>
    <row r="604" spans="2:28" hidden="1" outlineLevel="1">
      <c r="B604" s="556"/>
      <c r="C604" s="10" t="str">
        <f t="shared" si="123"/>
        <v xml:space="preserve">2 Bed / 1.5 Bath </v>
      </c>
      <c r="E604" s="4">
        <f>SUM($E542:E542)</f>
        <v>0</v>
      </c>
      <c r="F604" s="4">
        <f>SUM($E542:F542)</f>
        <v>0</v>
      </c>
      <c r="G604" s="4">
        <f>SUM($E542:G542)</f>
        <v>0</v>
      </c>
      <c r="H604" s="4">
        <f>SUM($E542:H542)</f>
        <v>0</v>
      </c>
      <c r="I604" s="4">
        <f>SUM($E542:I542)</f>
        <v>0</v>
      </c>
      <c r="J604" s="4">
        <f>SUM($E542:J542)</f>
        <v>0</v>
      </c>
      <c r="K604" s="4">
        <f>SUM($E542:K542)</f>
        <v>0</v>
      </c>
      <c r="L604" s="4">
        <f>SUM($E542:L542)</f>
        <v>0</v>
      </c>
      <c r="M604" s="4">
        <f>SUM($E542:M542)</f>
        <v>0</v>
      </c>
      <c r="N604" s="4">
        <f>SUM($E542:N542)</f>
        <v>0</v>
      </c>
      <c r="O604" s="4">
        <f>SUM($E542:O542)</f>
        <v>0</v>
      </c>
      <c r="P604" s="4">
        <f>SUM($E542:P542)</f>
        <v>0</v>
      </c>
      <c r="Q604" s="4">
        <f>SUM($E542:Q542)</f>
        <v>0</v>
      </c>
      <c r="R604" s="4">
        <f>SUM($E542:R542)</f>
        <v>0</v>
      </c>
      <c r="S604" s="4">
        <f>SUM($E542:S542)</f>
        <v>0</v>
      </c>
      <c r="T604" s="4">
        <f>SUM($E542:T542)</f>
        <v>0</v>
      </c>
      <c r="U604" s="4">
        <f>SUM($E542:U542)</f>
        <v>0</v>
      </c>
      <c r="V604" s="4">
        <f>SUM($E542:V542)</f>
        <v>0</v>
      </c>
      <c r="W604" s="4">
        <f>SUM($E542:W542)</f>
        <v>0</v>
      </c>
      <c r="X604" s="4">
        <f>SUM($E542:X542)</f>
        <v>0</v>
      </c>
      <c r="Y604" s="4">
        <f>SUM($E542:Y542)</f>
        <v>0</v>
      </c>
      <c r="Z604" s="4">
        <f>SUM($E542:Z542)</f>
        <v>0</v>
      </c>
      <c r="AA604" s="4">
        <f>SUM($E542:AA542)</f>
        <v>0</v>
      </c>
      <c r="AB604" s="4">
        <f>SUM($E542:AB542)</f>
        <v>0</v>
      </c>
    </row>
    <row r="605" spans="2:28" hidden="1" outlineLevel="1">
      <c r="B605" s="556"/>
      <c r="C605" s="10" t="str">
        <f t="shared" si="123"/>
        <v xml:space="preserve">3 Bed / 2 Bath </v>
      </c>
      <c r="E605" s="4">
        <f>SUM($E543:E543)</f>
        <v>0</v>
      </c>
      <c r="F605" s="4">
        <f>SUM($E543:F543)</f>
        <v>0</v>
      </c>
      <c r="G605" s="4">
        <f>SUM($E543:G543)</f>
        <v>0</v>
      </c>
      <c r="H605" s="4">
        <f>SUM($E543:H543)</f>
        <v>0</v>
      </c>
      <c r="I605" s="4">
        <f>SUM($E543:I543)</f>
        <v>0</v>
      </c>
      <c r="J605" s="4">
        <f>SUM($E543:J543)</f>
        <v>0</v>
      </c>
      <c r="K605" s="4">
        <f>SUM($E543:K543)</f>
        <v>0</v>
      </c>
      <c r="L605" s="4">
        <f>SUM($E543:L543)</f>
        <v>0</v>
      </c>
      <c r="M605" s="4">
        <f>SUM($E543:M543)</f>
        <v>0</v>
      </c>
      <c r="N605" s="4">
        <f>SUM($E543:N543)</f>
        <v>0</v>
      </c>
      <c r="O605" s="4">
        <f>SUM($E543:O543)</f>
        <v>0</v>
      </c>
      <c r="P605" s="4">
        <f>SUM($E543:P543)</f>
        <v>0</v>
      </c>
      <c r="Q605" s="4">
        <f>SUM($E543:Q543)</f>
        <v>0</v>
      </c>
      <c r="R605" s="4">
        <f>SUM($E543:R543)</f>
        <v>0</v>
      </c>
      <c r="S605" s="4">
        <f>SUM($E543:S543)</f>
        <v>0</v>
      </c>
      <c r="T605" s="4">
        <f>SUM($E543:T543)</f>
        <v>0</v>
      </c>
      <c r="U605" s="4">
        <f>SUM($E543:U543)</f>
        <v>0</v>
      </c>
      <c r="V605" s="4">
        <f>SUM($E543:V543)</f>
        <v>0</v>
      </c>
      <c r="W605" s="4">
        <f>SUM($E543:W543)</f>
        <v>0</v>
      </c>
      <c r="X605" s="4">
        <f>SUM($E543:X543)</f>
        <v>0</v>
      </c>
      <c r="Y605" s="4">
        <f>SUM($E543:Y543)</f>
        <v>0</v>
      </c>
      <c r="Z605" s="4">
        <f>SUM($E543:Z543)</f>
        <v>0</v>
      </c>
      <c r="AA605" s="4">
        <f>SUM($E543:AA543)</f>
        <v>0</v>
      </c>
      <c r="AB605" s="4">
        <f>SUM($E543:AB543)</f>
        <v>0</v>
      </c>
    </row>
    <row r="606" spans="2:28" hidden="1" outlineLevel="1">
      <c r="B606" s="556"/>
      <c r="C606" s="10" t="str">
        <f t="shared" si="123"/>
        <v>3 Bed / 2 Bath House</v>
      </c>
      <c r="E606" s="4">
        <f>SUM($E544:E544)</f>
        <v>0</v>
      </c>
      <c r="F606" s="4">
        <f>SUM($E544:F544)</f>
        <v>0</v>
      </c>
      <c r="G606" s="4">
        <f>SUM($E544:G544)</f>
        <v>0</v>
      </c>
      <c r="H606" s="4">
        <f>SUM($E544:H544)</f>
        <v>0</v>
      </c>
      <c r="I606" s="4">
        <f>SUM($E544:I544)</f>
        <v>0</v>
      </c>
      <c r="J606" s="4">
        <f>SUM($E544:J544)</f>
        <v>0</v>
      </c>
      <c r="K606" s="4">
        <f>SUM($E544:K544)</f>
        <v>0</v>
      </c>
      <c r="L606" s="4">
        <f>SUM($E544:L544)</f>
        <v>0</v>
      </c>
      <c r="M606" s="4">
        <f>SUM($E544:M544)</f>
        <v>0</v>
      </c>
      <c r="N606" s="4">
        <f>SUM($E544:N544)</f>
        <v>0</v>
      </c>
      <c r="O606" s="4">
        <f>SUM($E544:O544)</f>
        <v>0</v>
      </c>
      <c r="P606" s="4">
        <f>SUM($E544:P544)</f>
        <v>0</v>
      </c>
      <c r="Q606" s="4">
        <f>SUM($E544:Q544)</f>
        <v>0</v>
      </c>
      <c r="R606" s="4">
        <f>SUM($E544:R544)</f>
        <v>0</v>
      </c>
      <c r="S606" s="4">
        <f>SUM($E544:S544)</f>
        <v>0</v>
      </c>
      <c r="T606" s="4">
        <f>SUM($E544:T544)</f>
        <v>0</v>
      </c>
      <c r="U606" s="4">
        <f>SUM($E544:U544)</f>
        <v>0</v>
      </c>
      <c r="V606" s="4">
        <f>SUM($E544:V544)</f>
        <v>0</v>
      </c>
      <c r="W606" s="4">
        <f>SUM($E544:W544)</f>
        <v>0</v>
      </c>
      <c r="X606" s="4">
        <f>SUM($E544:X544)</f>
        <v>0</v>
      </c>
      <c r="Y606" s="4">
        <f>SUM($E544:Y544)</f>
        <v>0</v>
      </c>
      <c r="Z606" s="4">
        <f>SUM($E544:Z544)</f>
        <v>0</v>
      </c>
      <c r="AA606" s="4">
        <f>SUM($E544:AA544)</f>
        <v>0</v>
      </c>
      <c r="AB606" s="4">
        <f>SUM($E544:AB544)</f>
        <v>0</v>
      </c>
    </row>
    <row r="607" spans="2:28" hidden="1" outlineLevel="1">
      <c r="B607" s="556"/>
      <c r="C607" s="10" t="str">
        <f t="shared" si="123"/>
        <v xml:space="preserve">3 Bed / 2 Bath </v>
      </c>
      <c r="E607" s="4">
        <f>SUM($E545:E545)</f>
        <v>0</v>
      </c>
      <c r="F607" s="4">
        <f>SUM($E545:F545)</f>
        <v>0</v>
      </c>
      <c r="G607" s="4">
        <f>SUM($E545:G545)</f>
        <v>0</v>
      </c>
      <c r="H607" s="4">
        <f>SUM($E545:H545)</f>
        <v>0</v>
      </c>
      <c r="I607" s="4">
        <f>SUM($E545:I545)</f>
        <v>0</v>
      </c>
      <c r="J607" s="4">
        <f>SUM($E545:J545)</f>
        <v>0</v>
      </c>
      <c r="K607" s="4">
        <f>SUM($E545:K545)</f>
        <v>0</v>
      </c>
      <c r="L607" s="4">
        <f>SUM($E545:L545)</f>
        <v>0</v>
      </c>
      <c r="M607" s="4">
        <f>SUM($E545:M545)</f>
        <v>0</v>
      </c>
      <c r="N607" s="4">
        <f>SUM($E545:N545)</f>
        <v>0</v>
      </c>
      <c r="O607" s="4">
        <f>SUM($E545:O545)</f>
        <v>0</v>
      </c>
      <c r="P607" s="4">
        <f>SUM($E545:P545)</f>
        <v>0</v>
      </c>
      <c r="Q607" s="4">
        <f>SUM($E545:Q545)</f>
        <v>0</v>
      </c>
      <c r="R607" s="4">
        <f>SUM($E545:R545)</f>
        <v>0</v>
      </c>
      <c r="S607" s="4">
        <f>SUM($E545:S545)</f>
        <v>0</v>
      </c>
      <c r="T607" s="4">
        <f>SUM($E545:T545)</f>
        <v>0</v>
      </c>
      <c r="U607" s="4">
        <f>SUM($E545:U545)</f>
        <v>0</v>
      </c>
      <c r="V607" s="4">
        <f>SUM($E545:V545)</f>
        <v>0</v>
      </c>
      <c r="W607" s="4">
        <f>SUM($E545:W545)</f>
        <v>0</v>
      </c>
      <c r="X607" s="4">
        <f>SUM($E545:X545)</f>
        <v>0</v>
      </c>
      <c r="Y607" s="4">
        <f>SUM($E545:Y545)</f>
        <v>0</v>
      </c>
      <c r="Z607" s="4">
        <f>SUM($E545:Z545)</f>
        <v>0</v>
      </c>
      <c r="AA607" s="4">
        <f>SUM($E545:AA545)</f>
        <v>0</v>
      </c>
      <c r="AB607" s="4">
        <f>SUM($E545:AB545)</f>
        <v>0</v>
      </c>
    </row>
    <row r="608" spans="2:28" hidden="1" outlineLevel="1">
      <c r="B608" s="556"/>
      <c r="C608" s="10" t="str">
        <f t="shared" si="123"/>
        <v xml:space="preserve">1 Bed / 1 Bath </v>
      </c>
      <c r="E608" s="4">
        <f>SUM($E546:E546)</f>
        <v>0</v>
      </c>
      <c r="F608" s="4">
        <f>SUM($E546:F546)</f>
        <v>0</v>
      </c>
      <c r="G608" s="4">
        <f>SUM($E546:G546)</f>
        <v>0</v>
      </c>
      <c r="H608" s="4">
        <f>SUM($E546:H546)</f>
        <v>0</v>
      </c>
      <c r="I608" s="4">
        <f>SUM($E546:I546)</f>
        <v>0</v>
      </c>
      <c r="J608" s="4">
        <f>SUM($E546:J546)</f>
        <v>0</v>
      </c>
      <c r="K608" s="4">
        <f>SUM($E546:K546)</f>
        <v>0</v>
      </c>
      <c r="L608" s="4">
        <f>SUM($E546:L546)</f>
        <v>0</v>
      </c>
      <c r="M608" s="4">
        <f>SUM($E546:M546)</f>
        <v>0</v>
      </c>
      <c r="N608" s="4">
        <f>SUM($E546:N546)</f>
        <v>0</v>
      </c>
      <c r="O608" s="4">
        <f>SUM($E546:O546)</f>
        <v>0</v>
      </c>
      <c r="P608" s="4">
        <f>SUM($E546:P546)</f>
        <v>0</v>
      </c>
      <c r="Q608" s="4">
        <f>SUM($E546:Q546)</f>
        <v>0</v>
      </c>
      <c r="R608" s="4">
        <f>SUM($E546:R546)</f>
        <v>0</v>
      </c>
      <c r="S608" s="4">
        <f>SUM($E546:S546)</f>
        <v>0</v>
      </c>
      <c r="T608" s="4">
        <f>SUM($E546:T546)</f>
        <v>0</v>
      </c>
      <c r="U608" s="4">
        <f>SUM($E546:U546)</f>
        <v>0</v>
      </c>
      <c r="V608" s="4">
        <f>SUM($E546:V546)</f>
        <v>0</v>
      </c>
      <c r="W608" s="4">
        <f>SUM($E546:W546)</f>
        <v>0</v>
      </c>
      <c r="X608" s="4">
        <f>SUM($E546:X546)</f>
        <v>0</v>
      </c>
      <c r="Y608" s="4">
        <f>SUM($E546:Y546)</f>
        <v>0</v>
      </c>
      <c r="Z608" s="4">
        <f>SUM($E546:Z546)</f>
        <v>0</v>
      </c>
      <c r="AA608" s="4">
        <f>SUM($E546:AA546)</f>
        <v>0</v>
      </c>
      <c r="AB608" s="4">
        <f>SUM($E546:AB546)</f>
        <v>0</v>
      </c>
    </row>
    <row r="609" spans="2:28" hidden="1" outlineLevel="1">
      <c r="B609" s="556"/>
      <c r="C609" s="10" t="str">
        <f t="shared" si="123"/>
        <v xml:space="preserve">2 Bed / 2 Bath </v>
      </c>
      <c r="E609" s="4">
        <f>SUM($E547:E547)</f>
        <v>0</v>
      </c>
      <c r="F609" s="4">
        <f>SUM($E547:F547)</f>
        <v>0</v>
      </c>
      <c r="G609" s="4">
        <f>SUM($E547:G547)</f>
        <v>0</v>
      </c>
      <c r="H609" s="4">
        <f>SUM($E547:H547)</f>
        <v>0</v>
      </c>
      <c r="I609" s="4">
        <f>SUM($E547:I547)</f>
        <v>0</v>
      </c>
      <c r="J609" s="4">
        <f>SUM($E547:J547)</f>
        <v>0</v>
      </c>
      <c r="K609" s="4">
        <f>SUM($E547:K547)</f>
        <v>0</v>
      </c>
      <c r="L609" s="4">
        <f>SUM($E547:L547)</f>
        <v>0</v>
      </c>
      <c r="M609" s="4">
        <f>SUM($E547:M547)</f>
        <v>0</v>
      </c>
      <c r="N609" s="4">
        <f>SUM($E547:N547)</f>
        <v>0</v>
      </c>
      <c r="O609" s="4">
        <f>SUM($E547:O547)</f>
        <v>0</v>
      </c>
      <c r="P609" s="4">
        <f>SUM($E547:P547)</f>
        <v>0</v>
      </c>
      <c r="Q609" s="4">
        <f>SUM($E547:Q547)</f>
        <v>0</v>
      </c>
      <c r="R609" s="4">
        <f>SUM($E547:R547)</f>
        <v>0</v>
      </c>
      <c r="S609" s="4">
        <f>SUM($E547:S547)</f>
        <v>0</v>
      </c>
      <c r="T609" s="4">
        <f>SUM($E547:T547)</f>
        <v>0</v>
      </c>
      <c r="U609" s="4">
        <f>SUM($E547:U547)</f>
        <v>0</v>
      </c>
      <c r="V609" s="4">
        <f>SUM($E547:V547)</f>
        <v>0</v>
      </c>
      <c r="W609" s="4">
        <f>SUM($E547:W547)</f>
        <v>0</v>
      </c>
      <c r="X609" s="4">
        <f>SUM($E547:X547)</f>
        <v>0</v>
      </c>
      <c r="Y609" s="4">
        <f>SUM($E547:Y547)</f>
        <v>0</v>
      </c>
      <c r="Z609" s="4">
        <f>SUM($E547:Z547)</f>
        <v>0</v>
      </c>
      <c r="AA609" s="4">
        <f>SUM($E547:AA547)</f>
        <v>0</v>
      </c>
      <c r="AB609" s="4">
        <f>SUM($E547:AB547)</f>
        <v>0</v>
      </c>
    </row>
    <row r="610" spans="2:28" hidden="1" outlineLevel="1">
      <c r="B610" s="556"/>
      <c r="C610" s="10" t="str">
        <f t="shared" si="123"/>
        <v xml:space="preserve">4 Bed / 2 Bath Penthouse </v>
      </c>
      <c r="E610" s="4">
        <f>SUM($E548:E548)</f>
        <v>0</v>
      </c>
      <c r="F610" s="4">
        <f>SUM($E548:F548)</f>
        <v>0</v>
      </c>
      <c r="G610" s="4">
        <f>SUM($E548:G548)</f>
        <v>0</v>
      </c>
      <c r="H610" s="4">
        <f>SUM($E548:H548)</f>
        <v>0</v>
      </c>
      <c r="I610" s="4">
        <f>SUM($E548:I548)</f>
        <v>0</v>
      </c>
      <c r="J610" s="4">
        <f>SUM($E548:J548)</f>
        <v>0</v>
      </c>
      <c r="K610" s="4">
        <f>SUM($E548:K548)</f>
        <v>0</v>
      </c>
      <c r="L610" s="4">
        <f>SUM($E548:L548)</f>
        <v>0</v>
      </c>
      <c r="M610" s="4">
        <f>SUM($E548:M548)</f>
        <v>0</v>
      </c>
      <c r="N610" s="4">
        <f>SUM($E548:N548)</f>
        <v>0</v>
      </c>
      <c r="O610" s="4">
        <f>SUM($E548:O548)</f>
        <v>0</v>
      </c>
      <c r="P610" s="4">
        <f>SUM($E548:P548)</f>
        <v>0</v>
      </c>
      <c r="Q610" s="4">
        <f>SUM($E548:Q548)</f>
        <v>0</v>
      </c>
      <c r="R610" s="4">
        <f>SUM($E548:R548)</f>
        <v>0</v>
      </c>
      <c r="S610" s="4">
        <f>SUM($E548:S548)</f>
        <v>0</v>
      </c>
      <c r="T610" s="4">
        <f>SUM($E548:T548)</f>
        <v>0</v>
      </c>
      <c r="U610" s="4">
        <f>SUM($E548:U548)</f>
        <v>0</v>
      </c>
      <c r="V610" s="4">
        <f>SUM($E548:V548)</f>
        <v>0</v>
      </c>
      <c r="W610" s="4">
        <f>SUM($E548:W548)</f>
        <v>0</v>
      </c>
      <c r="X610" s="4">
        <f>SUM($E548:X548)</f>
        <v>0</v>
      </c>
      <c r="Y610" s="4">
        <f>SUM($E548:Y548)</f>
        <v>0</v>
      </c>
      <c r="Z610" s="4">
        <f>SUM($E548:Z548)</f>
        <v>0</v>
      </c>
      <c r="AA610" s="4">
        <f>SUM($E548:AA548)</f>
        <v>0</v>
      </c>
      <c r="AB610" s="4">
        <f>SUM($E548:AB548)</f>
        <v>0</v>
      </c>
    </row>
    <row r="611" spans="2:28" hidden="1" outlineLevel="1">
      <c r="B611" s="556"/>
      <c r="C611" s="10" t="str">
        <f t="shared" si="123"/>
        <v xml:space="preserve">2 Bed / 2 Bath </v>
      </c>
      <c r="E611" s="4">
        <f>SUM($E549:E549)</f>
        <v>0</v>
      </c>
      <c r="F611" s="4">
        <f>SUM($E549:F549)</f>
        <v>0</v>
      </c>
      <c r="G611" s="4">
        <f>SUM($E549:G549)</f>
        <v>0</v>
      </c>
      <c r="H611" s="4">
        <f>SUM($E549:H549)</f>
        <v>0</v>
      </c>
      <c r="I611" s="4">
        <f>SUM($E549:I549)</f>
        <v>0</v>
      </c>
      <c r="J611" s="4">
        <f>SUM($E549:J549)</f>
        <v>0</v>
      </c>
      <c r="K611" s="4">
        <f>SUM($E549:K549)</f>
        <v>0</v>
      </c>
      <c r="L611" s="4">
        <f>SUM($E549:L549)</f>
        <v>0</v>
      </c>
      <c r="M611" s="4">
        <f>SUM($E549:M549)</f>
        <v>0</v>
      </c>
      <c r="N611" s="4">
        <f>SUM($E549:N549)</f>
        <v>0</v>
      </c>
      <c r="O611" s="4">
        <f>SUM($E549:O549)</f>
        <v>0</v>
      </c>
      <c r="P611" s="4">
        <f>SUM($E549:P549)</f>
        <v>0</v>
      </c>
      <c r="Q611" s="4">
        <f>SUM($E549:Q549)</f>
        <v>0</v>
      </c>
      <c r="R611" s="4">
        <f>SUM($E549:R549)</f>
        <v>0</v>
      </c>
      <c r="S611" s="4">
        <f>SUM($E549:S549)</f>
        <v>0</v>
      </c>
      <c r="T611" s="4">
        <f>SUM($E549:T549)</f>
        <v>0</v>
      </c>
      <c r="U611" s="4">
        <f>SUM($E549:U549)</f>
        <v>0</v>
      </c>
      <c r="V611" s="4">
        <f>SUM($E549:V549)</f>
        <v>0</v>
      </c>
      <c r="W611" s="4">
        <f>SUM($E549:W549)</f>
        <v>0</v>
      </c>
      <c r="X611" s="4">
        <f>SUM($E549:X549)</f>
        <v>0</v>
      </c>
      <c r="Y611" s="4">
        <f>SUM($E549:Y549)</f>
        <v>0</v>
      </c>
      <c r="Z611" s="4">
        <f>SUM($E549:Z549)</f>
        <v>0</v>
      </c>
      <c r="AA611" s="4">
        <f>SUM($E549:AA549)</f>
        <v>0</v>
      </c>
      <c r="AB611" s="4">
        <f>SUM($E549:AB549)</f>
        <v>0</v>
      </c>
    </row>
    <row r="612" spans="2:28" hidden="1" outlineLevel="1">
      <c r="B612" s="556"/>
      <c r="C612" s="10">
        <f t="shared" si="123"/>
        <v>0</v>
      </c>
      <c r="E612" s="4">
        <f>SUM($E550:E550)</f>
        <v>0</v>
      </c>
      <c r="F612" s="4">
        <f>SUM($E550:F550)</f>
        <v>0</v>
      </c>
      <c r="G612" s="4">
        <f>SUM($E550:G550)</f>
        <v>0</v>
      </c>
      <c r="H612" s="4">
        <f>SUM($E550:H550)</f>
        <v>0</v>
      </c>
      <c r="I612" s="4">
        <f>SUM($E550:I550)</f>
        <v>0</v>
      </c>
      <c r="J612" s="4">
        <f>SUM($E550:J550)</f>
        <v>0</v>
      </c>
      <c r="K612" s="4">
        <f>SUM($E550:K550)</f>
        <v>0</v>
      </c>
      <c r="L612" s="4">
        <f>SUM($E550:L550)</f>
        <v>0</v>
      </c>
      <c r="M612" s="4">
        <f>SUM($E550:M550)</f>
        <v>0</v>
      </c>
      <c r="N612" s="4">
        <f>SUM($E550:N550)</f>
        <v>0</v>
      </c>
      <c r="O612" s="4">
        <f>SUM($E550:O550)</f>
        <v>0</v>
      </c>
      <c r="P612" s="4">
        <f>SUM($E550:P550)</f>
        <v>0</v>
      </c>
      <c r="Q612" s="4">
        <f>SUM($E550:Q550)</f>
        <v>0</v>
      </c>
      <c r="R612" s="4">
        <f>SUM($E550:R550)</f>
        <v>0</v>
      </c>
      <c r="S612" s="4">
        <f>SUM($E550:S550)</f>
        <v>0</v>
      </c>
      <c r="T612" s="4">
        <f>SUM($E550:T550)</f>
        <v>0</v>
      </c>
      <c r="U612" s="4">
        <f>SUM($E550:U550)</f>
        <v>0</v>
      </c>
      <c r="V612" s="4">
        <f>SUM($E550:V550)</f>
        <v>0</v>
      </c>
      <c r="W612" s="4">
        <f>SUM($E550:W550)</f>
        <v>0</v>
      </c>
      <c r="X612" s="4">
        <f>SUM($E550:X550)</f>
        <v>0</v>
      </c>
      <c r="Y612" s="4">
        <f>SUM($E550:Y550)</f>
        <v>0</v>
      </c>
      <c r="Z612" s="4">
        <f>SUM($E550:Z550)</f>
        <v>0</v>
      </c>
      <c r="AA612" s="4">
        <f>SUM($E550:AA550)</f>
        <v>0</v>
      </c>
      <c r="AB612" s="4">
        <f>SUM($E550:AB550)</f>
        <v>0</v>
      </c>
    </row>
    <row r="613" spans="2:28" hidden="1" outlineLevel="1">
      <c r="B613" s="556"/>
      <c r="C613" s="10">
        <f t="shared" si="123"/>
        <v>0</v>
      </c>
      <c r="E613" s="4">
        <f>SUM($E551:E551)</f>
        <v>0</v>
      </c>
      <c r="F613" s="4">
        <f>SUM($E551:F551)</f>
        <v>0</v>
      </c>
      <c r="G613" s="4">
        <f>SUM($E551:G551)</f>
        <v>0</v>
      </c>
      <c r="H613" s="4">
        <f>SUM($E551:H551)</f>
        <v>0</v>
      </c>
      <c r="I613" s="4">
        <f>SUM($E551:I551)</f>
        <v>0</v>
      </c>
      <c r="J613" s="4">
        <f>SUM($E551:J551)</f>
        <v>0</v>
      </c>
      <c r="K613" s="4">
        <f>SUM($E551:K551)</f>
        <v>0</v>
      </c>
      <c r="L613" s="4">
        <f>SUM($E551:L551)</f>
        <v>0</v>
      </c>
      <c r="M613" s="4">
        <f>SUM($E551:M551)</f>
        <v>0</v>
      </c>
      <c r="N613" s="4">
        <f>SUM($E551:N551)</f>
        <v>0</v>
      </c>
      <c r="O613" s="4">
        <f>SUM($E551:O551)</f>
        <v>0</v>
      </c>
      <c r="P613" s="4">
        <f>SUM($E551:P551)</f>
        <v>0</v>
      </c>
      <c r="Q613" s="4">
        <f>SUM($E551:Q551)</f>
        <v>0</v>
      </c>
      <c r="R613" s="4">
        <f>SUM($E551:R551)</f>
        <v>0</v>
      </c>
      <c r="S613" s="4">
        <f>SUM($E551:S551)</f>
        <v>0</v>
      </c>
      <c r="T613" s="4">
        <f>SUM($E551:T551)</f>
        <v>0</v>
      </c>
      <c r="U613" s="4">
        <f>SUM($E551:U551)</f>
        <v>0</v>
      </c>
      <c r="V613" s="4">
        <f>SUM($E551:V551)</f>
        <v>0</v>
      </c>
      <c r="W613" s="4">
        <f>SUM($E551:W551)</f>
        <v>0</v>
      </c>
      <c r="X613" s="4">
        <f>SUM($E551:X551)</f>
        <v>0</v>
      </c>
      <c r="Y613" s="4">
        <f>SUM($E551:Y551)</f>
        <v>0</v>
      </c>
      <c r="Z613" s="4">
        <f>SUM($E551:Z551)</f>
        <v>0</v>
      </c>
      <c r="AA613" s="4">
        <f>SUM($E551:AA551)</f>
        <v>0</v>
      </c>
      <c r="AB613" s="4">
        <f>SUM($E551:AB551)</f>
        <v>0</v>
      </c>
    </row>
    <row r="614" spans="2:28" hidden="1" outlineLevel="1">
      <c r="B614" s="556"/>
      <c r="C614" s="10">
        <f t="shared" si="123"/>
        <v>0</v>
      </c>
      <c r="E614" s="4">
        <f>SUM($E552:E552)</f>
        <v>0</v>
      </c>
      <c r="F614" s="4">
        <f>SUM($E552:F552)</f>
        <v>0</v>
      </c>
      <c r="G614" s="4">
        <f>SUM($E552:G552)</f>
        <v>0</v>
      </c>
      <c r="H614" s="4">
        <f>SUM($E552:H552)</f>
        <v>0</v>
      </c>
      <c r="I614" s="4">
        <f>SUM($E552:I552)</f>
        <v>0</v>
      </c>
      <c r="J614" s="4">
        <f>SUM($E552:J552)</f>
        <v>0</v>
      </c>
      <c r="K614" s="4">
        <f>SUM($E552:K552)</f>
        <v>0</v>
      </c>
      <c r="L614" s="4">
        <f>SUM($E552:L552)</f>
        <v>0</v>
      </c>
      <c r="M614" s="4">
        <f>SUM($E552:M552)</f>
        <v>0</v>
      </c>
      <c r="N614" s="4">
        <f>SUM($E552:N552)</f>
        <v>0</v>
      </c>
      <c r="O614" s="4">
        <f>SUM($E552:O552)</f>
        <v>0</v>
      </c>
      <c r="P614" s="4">
        <f>SUM($E552:P552)</f>
        <v>0</v>
      </c>
      <c r="Q614" s="4">
        <f>SUM($E552:Q552)</f>
        <v>0</v>
      </c>
      <c r="R614" s="4">
        <f>SUM($E552:R552)</f>
        <v>0</v>
      </c>
      <c r="S614" s="4">
        <f>SUM($E552:S552)</f>
        <v>0</v>
      </c>
      <c r="T614" s="4">
        <f>SUM($E552:T552)</f>
        <v>0</v>
      </c>
      <c r="U614" s="4">
        <f>SUM($E552:U552)</f>
        <v>0</v>
      </c>
      <c r="V614" s="4">
        <f>SUM($E552:V552)</f>
        <v>0</v>
      </c>
      <c r="W614" s="4">
        <f>SUM($E552:W552)</f>
        <v>0</v>
      </c>
      <c r="X614" s="4">
        <f>SUM($E552:X552)</f>
        <v>0</v>
      </c>
      <c r="Y614" s="4">
        <f>SUM($E552:Y552)</f>
        <v>0</v>
      </c>
      <c r="Z614" s="4">
        <f>SUM($E552:Z552)</f>
        <v>0</v>
      </c>
      <c r="AA614" s="4">
        <f>SUM($E552:AA552)</f>
        <v>0</v>
      </c>
      <c r="AB614" s="4">
        <f>SUM($E552:AB552)</f>
        <v>0</v>
      </c>
    </row>
    <row r="615" spans="2:28" hidden="1" outlineLevel="1">
      <c r="B615" s="556"/>
      <c r="C615" s="10">
        <f t="shared" si="123"/>
        <v>0</v>
      </c>
      <c r="E615" s="4">
        <f>SUM($E553:E553)</f>
        <v>0</v>
      </c>
      <c r="F615" s="4">
        <f>SUM($E553:F553)</f>
        <v>0</v>
      </c>
      <c r="G615" s="4">
        <f>SUM($E553:G553)</f>
        <v>0</v>
      </c>
      <c r="H615" s="4">
        <f>SUM($E553:H553)</f>
        <v>0</v>
      </c>
      <c r="I615" s="4">
        <f>SUM($E553:I553)</f>
        <v>0</v>
      </c>
      <c r="J615" s="4">
        <f>SUM($E553:J553)</f>
        <v>0</v>
      </c>
      <c r="K615" s="4">
        <f>SUM($E553:K553)</f>
        <v>0</v>
      </c>
      <c r="L615" s="4">
        <f>SUM($E553:L553)</f>
        <v>0</v>
      </c>
      <c r="M615" s="4">
        <f>SUM($E553:M553)</f>
        <v>0</v>
      </c>
      <c r="N615" s="4">
        <f>SUM($E553:N553)</f>
        <v>0</v>
      </c>
      <c r="O615" s="4">
        <f>SUM($E553:O553)</f>
        <v>0</v>
      </c>
      <c r="P615" s="4">
        <f>SUM($E553:P553)</f>
        <v>0</v>
      </c>
      <c r="Q615" s="4">
        <f>SUM($E553:Q553)</f>
        <v>0</v>
      </c>
      <c r="R615" s="4">
        <f>SUM($E553:R553)</f>
        <v>0</v>
      </c>
      <c r="S615" s="4">
        <f>SUM($E553:S553)</f>
        <v>0</v>
      </c>
      <c r="T615" s="4">
        <f>SUM($E553:T553)</f>
        <v>0</v>
      </c>
      <c r="U615" s="4">
        <f>SUM($E553:U553)</f>
        <v>0</v>
      </c>
      <c r="V615" s="4">
        <f>SUM($E553:V553)</f>
        <v>0</v>
      </c>
      <c r="W615" s="4">
        <f>SUM($E553:W553)</f>
        <v>0</v>
      </c>
      <c r="X615" s="4">
        <f>SUM($E553:X553)</f>
        <v>0</v>
      </c>
      <c r="Y615" s="4">
        <f>SUM($E553:Y553)</f>
        <v>0</v>
      </c>
      <c r="Z615" s="4">
        <f>SUM($E553:Z553)</f>
        <v>0</v>
      </c>
      <c r="AA615" s="4">
        <f>SUM($E553:AA553)</f>
        <v>0</v>
      </c>
      <c r="AB615" s="4">
        <f>SUM($E553:AB553)</f>
        <v>0</v>
      </c>
    </row>
    <row r="616" spans="2:28" hidden="1" outlineLevel="1">
      <c r="B616" s="556"/>
      <c r="C616" s="10">
        <f t="shared" si="123"/>
        <v>0</v>
      </c>
      <c r="E616" s="4">
        <f>SUM($E554:E554)</f>
        <v>0</v>
      </c>
      <c r="F616" s="4">
        <f>SUM($E554:F554)</f>
        <v>0</v>
      </c>
      <c r="G616" s="4">
        <f>SUM($E554:G554)</f>
        <v>0</v>
      </c>
      <c r="H616" s="4">
        <f>SUM($E554:H554)</f>
        <v>0</v>
      </c>
      <c r="I616" s="4">
        <f>SUM($E554:I554)</f>
        <v>0</v>
      </c>
      <c r="J616" s="4">
        <f>SUM($E554:J554)</f>
        <v>0</v>
      </c>
      <c r="K616" s="4">
        <f>SUM($E554:K554)</f>
        <v>0</v>
      </c>
      <c r="L616" s="4">
        <f>SUM($E554:L554)</f>
        <v>0</v>
      </c>
      <c r="M616" s="4">
        <f>SUM($E554:M554)</f>
        <v>0</v>
      </c>
      <c r="N616" s="4">
        <f>SUM($E554:N554)</f>
        <v>0</v>
      </c>
      <c r="O616" s="4">
        <f>SUM($E554:O554)</f>
        <v>0</v>
      </c>
      <c r="P616" s="4">
        <f>SUM($E554:P554)</f>
        <v>0</v>
      </c>
      <c r="Q616" s="4">
        <f>SUM($E554:Q554)</f>
        <v>0</v>
      </c>
      <c r="R616" s="4">
        <f>SUM($E554:R554)</f>
        <v>0</v>
      </c>
      <c r="S616" s="4">
        <f>SUM($E554:S554)</f>
        <v>0</v>
      </c>
      <c r="T616" s="4">
        <f>SUM($E554:T554)</f>
        <v>0</v>
      </c>
      <c r="U616" s="4">
        <f>SUM($E554:U554)</f>
        <v>0</v>
      </c>
      <c r="V616" s="4">
        <f>SUM($E554:V554)</f>
        <v>0</v>
      </c>
      <c r="W616" s="4">
        <f>SUM($E554:W554)</f>
        <v>0</v>
      </c>
      <c r="X616" s="4">
        <f>SUM($E554:X554)</f>
        <v>0</v>
      </c>
      <c r="Y616" s="4">
        <f>SUM($E554:Y554)</f>
        <v>0</v>
      </c>
      <c r="Z616" s="4">
        <f>SUM($E554:Z554)</f>
        <v>0</v>
      </c>
      <c r="AA616" s="4">
        <f>SUM($E554:AA554)</f>
        <v>0</v>
      </c>
      <c r="AB616" s="4">
        <f>SUM($E554:AB554)</f>
        <v>0</v>
      </c>
    </row>
    <row r="617" spans="2:28" hidden="1" outlineLevel="1">
      <c r="B617" s="556"/>
      <c r="C617" s="10">
        <f t="shared" si="123"/>
        <v>0</v>
      </c>
      <c r="E617" s="4">
        <f>SUM($E555:E555)</f>
        <v>0</v>
      </c>
      <c r="F617" s="4">
        <f>SUM($E555:F555)</f>
        <v>0</v>
      </c>
      <c r="G617" s="4">
        <f>SUM($E555:G555)</f>
        <v>0</v>
      </c>
      <c r="H617" s="4">
        <f>SUM($E555:H555)</f>
        <v>0</v>
      </c>
      <c r="I617" s="4">
        <f>SUM($E555:I555)</f>
        <v>0</v>
      </c>
      <c r="J617" s="4">
        <f>SUM($E555:J555)</f>
        <v>0</v>
      </c>
      <c r="K617" s="4">
        <f>SUM($E555:K555)</f>
        <v>0</v>
      </c>
      <c r="L617" s="4">
        <f>SUM($E555:L555)</f>
        <v>0</v>
      </c>
      <c r="M617" s="4">
        <f>SUM($E555:M555)</f>
        <v>0</v>
      </c>
      <c r="N617" s="4">
        <f>SUM($E555:N555)</f>
        <v>0</v>
      </c>
      <c r="O617" s="4">
        <f>SUM($E555:O555)</f>
        <v>0</v>
      </c>
      <c r="P617" s="4">
        <f>SUM($E555:P555)</f>
        <v>0</v>
      </c>
      <c r="Q617" s="4">
        <f>SUM($E555:Q555)</f>
        <v>0</v>
      </c>
      <c r="R617" s="4">
        <f>SUM($E555:R555)</f>
        <v>0</v>
      </c>
      <c r="S617" s="4">
        <f>SUM($E555:S555)</f>
        <v>0</v>
      </c>
      <c r="T617" s="4">
        <f>SUM($E555:T555)</f>
        <v>0</v>
      </c>
      <c r="U617" s="4">
        <f>SUM($E555:U555)</f>
        <v>0</v>
      </c>
      <c r="V617" s="4">
        <f>SUM($E555:V555)</f>
        <v>0</v>
      </c>
      <c r="W617" s="4">
        <f>SUM($E555:W555)</f>
        <v>0</v>
      </c>
      <c r="X617" s="4">
        <f>SUM($E555:X555)</f>
        <v>0</v>
      </c>
      <c r="Y617" s="4">
        <f>SUM($E555:Y555)</f>
        <v>0</v>
      </c>
      <c r="Z617" s="4">
        <f>SUM($E555:Z555)</f>
        <v>0</v>
      </c>
      <c r="AA617" s="4">
        <f>SUM($E555:AA555)</f>
        <v>0</v>
      </c>
      <c r="AB617" s="4">
        <f>SUM($E555:AB555)</f>
        <v>0</v>
      </c>
    </row>
    <row r="618" spans="2:28" hidden="1" outlineLevel="1">
      <c r="B618" s="556"/>
      <c r="C618" s="10">
        <f t="shared" si="123"/>
        <v>0</v>
      </c>
      <c r="E618" s="4">
        <f>SUM($E556:E556)</f>
        <v>0</v>
      </c>
      <c r="F618" s="4">
        <f>SUM($E556:F556)</f>
        <v>0</v>
      </c>
      <c r="G618" s="4">
        <f>SUM($E556:G556)</f>
        <v>0</v>
      </c>
      <c r="H618" s="4">
        <f>SUM($E556:H556)</f>
        <v>0</v>
      </c>
      <c r="I618" s="4">
        <f>SUM($E556:I556)</f>
        <v>0</v>
      </c>
      <c r="J618" s="4">
        <f>SUM($E556:J556)</f>
        <v>0</v>
      </c>
      <c r="K618" s="4">
        <f>SUM($E556:K556)</f>
        <v>0</v>
      </c>
      <c r="L618" s="4">
        <f>SUM($E556:L556)</f>
        <v>0</v>
      </c>
      <c r="M618" s="4">
        <f>SUM($E556:M556)</f>
        <v>0</v>
      </c>
      <c r="N618" s="4">
        <f>SUM($E556:N556)</f>
        <v>0</v>
      </c>
      <c r="O618" s="4">
        <f>SUM($E556:O556)</f>
        <v>0</v>
      </c>
      <c r="P618" s="4">
        <f>SUM($E556:P556)</f>
        <v>0</v>
      </c>
      <c r="Q618" s="4">
        <f>SUM($E556:Q556)</f>
        <v>0</v>
      </c>
      <c r="R618" s="4">
        <f>SUM($E556:R556)</f>
        <v>0</v>
      </c>
      <c r="S618" s="4">
        <f>SUM($E556:S556)</f>
        <v>0</v>
      </c>
      <c r="T618" s="4">
        <f>SUM($E556:T556)</f>
        <v>0</v>
      </c>
      <c r="U618" s="4">
        <f>SUM($E556:U556)</f>
        <v>0</v>
      </c>
      <c r="V618" s="4">
        <f>SUM($E556:V556)</f>
        <v>0</v>
      </c>
      <c r="W618" s="4">
        <f>SUM($E556:W556)</f>
        <v>0</v>
      </c>
      <c r="X618" s="4">
        <f>SUM($E556:X556)</f>
        <v>0</v>
      </c>
      <c r="Y618" s="4">
        <f>SUM($E556:Y556)</f>
        <v>0</v>
      </c>
      <c r="Z618" s="4">
        <f>SUM($E556:Z556)</f>
        <v>0</v>
      </c>
      <c r="AA618" s="4">
        <f>SUM($E556:AA556)</f>
        <v>0</v>
      </c>
      <c r="AB618" s="4">
        <f>SUM($E556:AB556)</f>
        <v>0</v>
      </c>
    </row>
    <row r="619" spans="2:28" hidden="1" outlineLevel="1">
      <c r="B619" s="556"/>
      <c r="C619" s="10">
        <f t="shared" si="123"/>
        <v>0</v>
      </c>
      <c r="E619" s="4">
        <f>SUM($E557:E557)</f>
        <v>0</v>
      </c>
      <c r="F619" s="4">
        <f>SUM($E557:F557)</f>
        <v>0</v>
      </c>
      <c r="G619" s="4">
        <f>SUM($E557:G557)</f>
        <v>0</v>
      </c>
      <c r="H619" s="4">
        <f>SUM($E557:H557)</f>
        <v>0</v>
      </c>
      <c r="I619" s="4">
        <f>SUM($E557:I557)</f>
        <v>0</v>
      </c>
      <c r="J619" s="4">
        <f>SUM($E557:J557)</f>
        <v>0</v>
      </c>
      <c r="K619" s="4">
        <f>SUM($E557:K557)</f>
        <v>0</v>
      </c>
      <c r="L619" s="4">
        <f>SUM($E557:L557)</f>
        <v>0</v>
      </c>
      <c r="M619" s="4">
        <f>SUM($E557:M557)</f>
        <v>0</v>
      </c>
      <c r="N619" s="4">
        <f>SUM($E557:N557)</f>
        <v>0</v>
      </c>
      <c r="O619" s="4">
        <f>SUM($E557:O557)</f>
        <v>0</v>
      </c>
      <c r="P619" s="4">
        <f>SUM($E557:P557)</f>
        <v>0</v>
      </c>
      <c r="Q619" s="4">
        <f>SUM($E557:Q557)</f>
        <v>0</v>
      </c>
      <c r="R619" s="4">
        <f>SUM($E557:R557)</f>
        <v>0</v>
      </c>
      <c r="S619" s="4">
        <f>SUM($E557:S557)</f>
        <v>0</v>
      </c>
      <c r="T619" s="4">
        <f>SUM($E557:T557)</f>
        <v>0</v>
      </c>
      <c r="U619" s="4">
        <f>SUM($E557:U557)</f>
        <v>0</v>
      </c>
      <c r="V619" s="4">
        <f>SUM($E557:V557)</f>
        <v>0</v>
      </c>
      <c r="W619" s="4">
        <f>SUM($E557:W557)</f>
        <v>0</v>
      </c>
      <c r="X619" s="4">
        <f>SUM($E557:X557)</f>
        <v>0</v>
      </c>
      <c r="Y619" s="4">
        <f>SUM($E557:Y557)</f>
        <v>0</v>
      </c>
      <c r="Z619" s="4">
        <f>SUM($E557:Z557)</f>
        <v>0</v>
      </c>
      <c r="AA619" s="4">
        <f>SUM($E557:AA557)</f>
        <v>0</v>
      </c>
      <c r="AB619" s="4">
        <f>SUM($E557:AB557)</f>
        <v>0</v>
      </c>
    </row>
    <row r="620" spans="2:28" hidden="1" outlineLevel="1">
      <c r="B620" s="556"/>
      <c r="C620" s="10">
        <f t="shared" si="123"/>
        <v>0</v>
      </c>
      <c r="E620" s="4">
        <f>SUM($E558:E558)</f>
        <v>0</v>
      </c>
      <c r="F620" s="4">
        <f>SUM($E558:F558)</f>
        <v>0</v>
      </c>
      <c r="G620" s="4">
        <f>SUM($E558:G558)</f>
        <v>0</v>
      </c>
      <c r="H620" s="4">
        <f>SUM($E558:H558)</f>
        <v>0</v>
      </c>
      <c r="I620" s="4">
        <f>SUM($E558:I558)</f>
        <v>0</v>
      </c>
      <c r="J620" s="4">
        <f>SUM($E558:J558)</f>
        <v>0</v>
      </c>
      <c r="K620" s="4">
        <f>SUM($E558:K558)</f>
        <v>0</v>
      </c>
      <c r="L620" s="4">
        <f>SUM($E558:L558)</f>
        <v>0</v>
      </c>
      <c r="M620" s="4">
        <f>SUM($E558:M558)</f>
        <v>0</v>
      </c>
      <c r="N620" s="4">
        <f>SUM($E558:N558)</f>
        <v>0</v>
      </c>
      <c r="O620" s="4">
        <f>SUM($E558:O558)</f>
        <v>0</v>
      </c>
      <c r="P620" s="4">
        <f>SUM($E558:P558)</f>
        <v>0</v>
      </c>
      <c r="Q620" s="4">
        <f>SUM($E558:Q558)</f>
        <v>0</v>
      </c>
      <c r="R620" s="4">
        <f>SUM($E558:R558)</f>
        <v>0</v>
      </c>
      <c r="S620" s="4">
        <f>SUM($E558:S558)</f>
        <v>0</v>
      </c>
      <c r="T620" s="4">
        <f>SUM($E558:T558)</f>
        <v>0</v>
      </c>
      <c r="U620" s="4">
        <f>SUM($E558:U558)</f>
        <v>0</v>
      </c>
      <c r="V620" s="4">
        <f>SUM($E558:V558)</f>
        <v>0</v>
      </c>
      <c r="W620" s="4">
        <f>SUM($E558:W558)</f>
        <v>0</v>
      </c>
      <c r="X620" s="4">
        <f>SUM($E558:X558)</f>
        <v>0</v>
      </c>
      <c r="Y620" s="4">
        <f>SUM($E558:Y558)</f>
        <v>0</v>
      </c>
      <c r="Z620" s="4">
        <f>SUM($E558:Z558)</f>
        <v>0</v>
      </c>
      <c r="AA620" s="4">
        <f>SUM($E558:AA558)</f>
        <v>0</v>
      </c>
      <c r="AB620" s="4">
        <f>SUM($E558:AB558)</f>
        <v>0</v>
      </c>
    </row>
    <row r="621" spans="2:28" hidden="1" outlineLevel="1">
      <c r="B621" s="556"/>
      <c r="C621" s="10">
        <f t="shared" si="123"/>
        <v>0</v>
      </c>
      <c r="E621" s="4">
        <f>SUM($E559:E559)</f>
        <v>0</v>
      </c>
      <c r="F621" s="4">
        <f>SUM($E559:F559)</f>
        <v>0</v>
      </c>
      <c r="G621" s="4">
        <f>SUM($E559:G559)</f>
        <v>0</v>
      </c>
      <c r="H621" s="4">
        <f>SUM($E559:H559)</f>
        <v>0</v>
      </c>
      <c r="I621" s="4">
        <f>SUM($E559:I559)</f>
        <v>0</v>
      </c>
      <c r="J621" s="4">
        <f>SUM($E559:J559)</f>
        <v>0</v>
      </c>
      <c r="K621" s="4">
        <f>SUM($E559:K559)</f>
        <v>0</v>
      </c>
      <c r="L621" s="4">
        <f>SUM($E559:L559)</f>
        <v>0</v>
      </c>
      <c r="M621" s="4">
        <f>SUM($E559:M559)</f>
        <v>0</v>
      </c>
      <c r="N621" s="4">
        <f>SUM($E559:N559)</f>
        <v>0</v>
      </c>
      <c r="O621" s="4">
        <f>SUM($E559:O559)</f>
        <v>0</v>
      </c>
      <c r="P621" s="4">
        <f>SUM($E559:P559)</f>
        <v>0</v>
      </c>
      <c r="Q621" s="4">
        <f>SUM($E559:Q559)</f>
        <v>0</v>
      </c>
      <c r="R621" s="4">
        <f>SUM($E559:R559)</f>
        <v>0</v>
      </c>
      <c r="S621" s="4">
        <f>SUM($E559:S559)</f>
        <v>0</v>
      </c>
      <c r="T621" s="4">
        <f>SUM($E559:T559)</f>
        <v>0</v>
      </c>
      <c r="U621" s="4">
        <f>SUM($E559:U559)</f>
        <v>0</v>
      </c>
      <c r="V621" s="4">
        <f>SUM($E559:V559)</f>
        <v>0</v>
      </c>
      <c r="W621" s="4">
        <f>SUM($E559:W559)</f>
        <v>0</v>
      </c>
      <c r="X621" s="4">
        <f>SUM($E559:X559)</f>
        <v>0</v>
      </c>
      <c r="Y621" s="4">
        <f>SUM($E559:Y559)</f>
        <v>0</v>
      </c>
      <c r="Z621" s="4">
        <f>SUM($E559:Z559)</f>
        <v>0</v>
      </c>
      <c r="AA621" s="4">
        <f>SUM($E559:AA559)</f>
        <v>0</v>
      </c>
      <c r="AB621" s="4">
        <f>SUM($E559:AB559)</f>
        <v>0</v>
      </c>
    </row>
    <row r="622" spans="2:28" hidden="1" outlineLevel="1">
      <c r="B622" s="556"/>
      <c r="C622" s="10">
        <f t="shared" si="123"/>
        <v>0</v>
      </c>
      <c r="E622" s="4">
        <f>SUM($E560:E560)</f>
        <v>0</v>
      </c>
      <c r="F622" s="4">
        <f>SUM($E560:F560)</f>
        <v>0</v>
      </c>
      <c r="G622" s="4">
        <f>SUM($E560:G560)</f>
        <v>0</v>
      </c>
      <c r="H622" s="4">
        <f>SUM($E560:H560)</f>
        <v>0</v>
      </c>
      <c r="I622" s="4">
        <f>SUM($E560:I560)</f>
        <v>0</v>
      </c>
      <c r="J622" s="4">
        <f>SUM($E560:J560)</f>
        <v>0</v>
      </c>
      <c r="K622" s="4">
        <f>SUM($E560:K560)</f>
        <v>0</v>
      </c>
      <c r="L622" s="4">
        <f>SUM($E560:L560)</f>
        <v>0</v>
      </c>
      <c r="M622" s="4">
        <f>SUM($E560:M560)</f>
        <v>0</v>
      </c>
      <c r="N622" s="4">
        <f>SUM($E560:N560)</f>
        <v>0</v>
      </c>
      <c r="O622" s="4">
        <f>SUM($E560:O560)</f>
        <v>0</v>
      </c>
      <c r="P622" s="4">
        <f>SUM($E560:P560)</f>
        <v>0</v>
      </c>
      <c r="Q622" s="4">
        <f>SUM($E560:Q560)</f>
        <v>0</v>
      </c>
      <c r="R622" s="4">
        <f>SUM($E560:R560)</f>
        <v>0</v>
      </c>
      <c r="S622" s="4">
        <f>SUM($E560:S560)</f>
        <v>0</v>
      </c>
      <c r="T622" s="4">
        <f>SUM($E560:T560)</f>
        <v>0</v>
      </c>
      <c r="U622" s="4">
        <f>SUM($E560:U560)</f>
        <v>0</v>
      </c>
      <c r="V622" s="4">
        <f>SUM($E560:V560)</f>
        <v>0</v>
      </c>
      <c r="W622" s="4">
        <f>SUM($E560:W560)</f>
        <v>0</v>
      </c>
      <c r="X622" s="4">
        <f>SUM($E560:X560)</f>
        <v>0</v>
      </c>
      <c r="Y622" s="4">
        <f>SUM($E560:Y560)</f>
        <v>0</v>
      </c>
      <c r="Z622" s="4">
        <f>SUM($E560:Z560)</f>
        <v>0</v>
      </c>
      <c r="AA622" s="4">
        <f>SUM($E560:AA560)</f>
        <v>0</v>
      </c>
      <c r="AB622" s="4">
        <f>SUM($E560:AB560)</f>
        <v>0</v>
      </c>
    </row>
    <row r="623" spans="2:28" hidden="1" outlineLevel="1">
      <c r="B623" s="556"/>
      <c r="C623" s="10">
        <f t="shared" si="123"/>
        <v>0</v>
      </c>
      <c r="E623" s="4">
        <f>SUM($E561:E561)</f>
        <v>0</v>
      </c>
      <c r="F623" s="4">
        <f>SUM($E561:F561)</f>
        <v>0</v>
      </c>
      <c r="G623" s="4">
        <f>SUM($E561:G561)</f>
        <v>0</v>
      </c>
      <c r="H623" s="4">
        <f>SUM($E561:H561)</f>
        <v>0</v>
      </c>
      <c r="I623" s="4">
        <f>SUM($E561:I561)</f>
        <v>0</v>
      </c>
      <c r="J623" s="4">
        <f>SUM($E561:J561)</f>
        <v>0</v>
      </c>
      <c r="K623" s="4">
        <f>SUM($E561:K561)</f>
        <v>0</v>
      </c>
      <c r="L623" s="4">
        <f>SUM($E561:L561)</f>
        <v>0</v>
      </c>
      <c r="M623" s="4">
        <f>SUM($E561:M561)</f>
        <v>0</v>
      </c>
      <c r="N623" s="4">
        <f>SUM($E561:N561)</f>
        <v>0</v>
      </c>
      <c r="O623" s="4">
        <f>SUM($E561:O561)</f>
        <v>0</v>
      </c>
      <c r="P623" s="4">
        <f>SUM($E561:P561)</f>
        <v>0</v>
      </c>
      <c r="Q623" s="4">
        <f>SUM($E561:Q561)</f>
        <v>0</v>
      </c>
      <c r="R623" s="4">
        <f>SUM($E561:R561)</f>
        <v>0</v>
      </c>
      <c r="S623" s="4">
        <f>SUM($E561:S561)</f>
        <v>0</v>
      </c>
      <c r="T623" s="4">
        <f>SUM($E561:T561)</f>
        <v>0</v>
      </c>
      <c r="U623" s="4">
        <f>SUM($E561:U561)</f>
        <v>0</v>
      </c>
      <c r="V623" s="4">
        <f>SUM($E561:V561)</f>
        <v>0</v>
      </c>
      <c r="W623" s="4">
        <f>SUM($E561:W561)</f>
        <v>0</v>
      </c>
      <c r="X623" s="4">
        <f>SUM($E561:X561)</f>
        <v>0</v>
      </c>
      <c r="Y623" s="4">
        <f>SUM($E561:Y561)</f>
        <v>0</v>
      </c>
      <c r="Z623" s="4">
        <f>SUM($E561:Z561)</f>
        <v>0</v>
      </c>
      <c r="AA623" s="4">
        <f>SUM($E561:AA561)</f>
        <v>0</v>
      </c>
      <c r="AB623" s="4">
        <f>SUM($E561:AB561)</f>
        <v>0</v>
      </c>
    </row>
    <row r="624" spans="2:28" hidden="1" outlineLevel="1"/>
    <row r="625" spans="2:38" hidden="1" outlineLevel="1"/>
    <row r="626" spans="2:38" hidden="1" outlineLevel="1"/>
    <row r="627" spans="2:38" hidden="1" outlineLevel="1"/>
    <row r="628" spans="2:38" hidden="1" outlineLevel="1">
      <c r="D628" s="5" t="s">
        <v>182</v>
      </c>
      <c r="E628" s="4">
        <v>1</v>
      </c>
      <c r="F628" s="4">
        <v>1</v>
      </c>
      <c r="G628" s="4">
        <v>1</v>
      </c>
      <c r="H628" s="4">
        <v>1</v>
      </c>
      <c r="I628" s="4">
        <v>1</v>
      </c>
      <c r="J628" s="4">
        <v>1</v>
      </c>
      <c r="K628" s="4">
        <v>1</v>
      </c>
      <c r="L628" s="4">
        <v>1</v>
      </c>
      <c r="M628" s="4">
        <v>1</v>
      </c>
      <c r="N628" s="4">
        <v>1</v>
      </c>
      <c r="O628" s="4">
        <v>1</v>
      </c>
      <c r="P628" s="4">
        <v>1</v>
      </c>
      <c r="Q628" s="4">
        <v>2</v>
      </c>
      <c r="R628" s="4">
        <v>2</v>
      </c>
      <c r="S628" s="4">
        <v>2</v>
      </c>
      <c r="T628" s="4">
        <v>2</v>
      </c>
      <c r="U628" s="4">
        <v>2</v>
      </c>
      <c r="V628" s="4">
        <v>2</v>
      </c>
      <c r="W628" s="4">
        <v>2</v>
      </c>
      <c r="X628" s="4">
        <v>2</v>
      </c>
      <c r="Y628" s="4">
        <v>2</v>
      </c>
      <c r="Z628" s="4">
        <v>2</v>
      </c>
      <c r="AA628" s="4">
        <v>2</v>
      </c>
      <c r="AB628" s="4">
        <v>2</v>
      </c>
    </row>
    <row r="629" spans="2:38" s="5" customFormat="1" ht="15" hidden="1" customHeight="1" outlineLevel="1">
      <c r="D629" s="202" t="s">
        <v>187</v>
      </c>
      <c r="E629" s="203">
        <v>1</v>
      </c>
      <c r="F629" s="20">
        <f>E629+1</f>
        <v>2</v>
      </c>
      <c r="G629" s="20">
        <f t="shared" ref="G629:AB629" si="124">F629+1</f>
        <v>3</v>
      </c>
      <c r="H629" s="20">
        <f t="shared" si="124"/>
        <v>4</v>
      </c>
      <c r="I629" s="20">
        <f t="shared" si="124"/>
        <v>5</v>
      </c>
      <c r="J629" s="20">
        <f t="shared" si="124"/>
        <v>6</v>
      </c>
      <c r="K629" s="20">
        <f t="shared" si="124"/>
        <v>7</v>
      </c>
      <c r="L629" s="20">
        <f t="shared" si="124"/>
        <v>8</v>
      </c>
      <c r="M629" s="20">
        <f t="shared" si="124"/>
        <v>9</v>
      </c>
      <c r="N629" s="20">
        <f t="shared" si="124"/>
        <v>10</v>
      </c>
      <c r="O629" s="20">
        <f t="shared" si="124"/>
        <v>11</v>
      </c>
      <c r="P629" s="20">
        <f t="shared" si="124"/>
        <v>12</v>
      </c>
      <c r="Q629" s="20">
        <f t="shared" si="124"/>
        <v>13</v>
      </c>
      <c r="R629" s="20">
        <f t="shared" si="124"/>
        <v>14</v>
      </c>
      <c r="S629" s="20">
        <f t="shared" si="124"/>
        <v>15</v>
      </c>
      <c r="T629" s="20">
        <f t="shared" si="124"/>
        <v>16</v>
      </c>
      <c r="U629" s="20">
        <f t="shared" si="124"/>
        <v>17</v>
      </c>
      <c r="V629" s="20">
        <f t="shared" si="124"/>
        <v>18</v>
      </c>
      <c r="W629" s="20">
        <f t="shared" si="124"/>
        <v>19</v>
      </c>
      <c r="X629" s="20">
        <f t="shared" si="124"/>
        <v>20</v>
      </c>
      <c r="Y629" s="20">
        <f t="shared" si="124"/>
        <v>21</v>
      </c>
      <c r="Z629" s="20">
        <f t="shared" si="124"/>
        <v>22</v>
      </c>
      <c r="AA629" s="20">
        <f t="shared" si="124"/>
        <v>23</v>
      </c>
      <c r="AB629" s="20">
        <f t="shared" si="124"/>
        <v>24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2:38" ht="15" hidden="1" customHeight="1" outlineLevel="1">
      <c r="D630" s="32"/>
      <c r="E630" s="20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38" ht="15" hidden="1" customHeight="1" outlineLevel="1">
      <c r="C631" s="86" t="s">
        <v>200</v>
      </c>
      <c r="D631" s="256">
        <f>E631</f>
        <v>16</v>
      </c>
      <c r="E631" s="253">
        <f>C159</f>
        <v>16</v>
      </c>
      <c r="F631" s="254">
        <f>E631</f>
        <v>16</v>
      </c>
      <c r="G631" s="255">
        <f t="shared" ref="G631:AB631" si="125">F631</f>
        <v>16</v>
      </c>
      <c r="H631" s="255">
        <f t="shared" si="125"/>
        <v>16</v>
      </c>
      <c r="I631" s="255">
        <f t="shared" si="125"/>
        <v>16</v>
      </c>
      <c r="J631" s="255">
        <f t="shared" si="125"/>
        <v>16</v>
      </c>
      <c r="K631" s="255">
        <f t="shared" si="125"/>
        <v>16</v>
      </c>
      <c r="L631" s="255">
        <f t="shared" si="125"/>
        <v>16</v>
      </c>
      <c r="M631" s="255">
        <f t="shared" si="125"/>
        <v>16</v>
      </c>
      <c r="N631" s="255">
        <f t="shared" si="125"/>
        <v>16</v>
      </c>
      <c r="O631" s="255">
        <f t="shared" si="125"/>
        <v>16</v>
      </c>
      <c r="P631" s="255">
        <f t="shared" si="125"/>
        <v>16</v>
      </c>
      <c r="Q631" s="255">
        <f t="shared" si="125"/>
        <v>16</v>
      </c>
      <c r="R631" s="255">
        <f t="shared" si="125"/>
        <v>16</v>
      </c>
      <c r="S631" s="255">
        <f t="shared" si="125"/>
        <v>16</v>
      </c>
      <c r="T631" s="255">
        <f t="shared" si="125"/>
        <v>16</v>
      </c>
      <c r="U631" s="255">
        <f t="shared" si="125"/>
        <v>16</v>
      </c>
      <c r="V631" s="255">
        <f t="shared" si="125"/>
        <v>16</v>
      </c>
      <c r="W631" s="255">
        <f t="shared" si="125"/>
        <v>16</v>
      </c>
      <c r="X631" s="255">
        <f t="shared" si="125"/>
        <v>16</v>
      </c>
      <c r="Y631" s="255">
        <f t="shared" si="125"/>
        <v>16</v>
      </c>
      <c r="Z631" s="255">
        <f t="shared" si="125"/>
        <v>16</v>
      </c>
      <c r="AA631" s="255">
        <f t="shared" si="125"/>
        <v>16</v>
      </c>
      <c r="AB631" s="255">
        <f t="shared" si="125"/>
        <v>16</v>
      </c>
    </row>
    <row r="632" spans="2:38" ht="15" hidden="1" customHeight="1" outlineLevel="1">
      <c r="C632" s="86" t="s">
        <v>288</v>
      </c>
      <c r="D632" s="256">
        <f>SUM(D563:D566)</f>
        <v>8</v>
      </c>
      <c r="E632" s="280">
        <f>SUM(E563:E592)</f>
        <v>14</v>
      </c>
      <c r="F632" s="281">
        <f t="shared" ref="F632:AB632" si="126">SUM(F563:F592)</f>
        <v>14</v>
      </c>
      <c r="G632" s="281">
        <f t="shared" si="126"/>
        <v>13</v>
      </c>
      <c r="H632" s="281">
        <f t="shared" si="126"/>
        <v>12</v>
      </c>
      <c r="I632" s="281">
        <f t="shared" si="126"/>
        <v>11</v>
      </c>
      <c r="J632" s="281">
        <f t="shared" si="126"/>
        <v>10</v>
      </c>
      <c r="K632" s="281">
        <f t="shared" si="126"/>
        <v>9</v>
      </c>
      <c r="L632" s="281">
        <f t="shared" si="126"/>
        <v>8</v>
      </c>
      <c r="M632" s="281">
        <f t="shared" si="126"/>
        <v>7</v>
      </c>
      <c r="N632" s="281">
        <f t="shared" si="126"/>
        <v>6</v>
      </c>
      <c r="O632" s="281">
        <f t="shared" si="126"/>
        <v>6</v>
      </c>
      <c r="P632" s="281">
        <f t="shared" si="126"/>
        <v>6</v>
      </c>
      <c r="Q632" s="281">
        <f t="shared" si="126"/>
        <v>6</v>
      </c>
      <c r="R632" s="281">
        <f t="shared" si="126"/>
        <v>6</v>
      </c>
      <c r="S632" s="281">
        <f t="shared" si="126"/>
        <v>6</v>
      </c>
      <c r="T632" s="281">
        <f t="shared" si="126"/>
        <v>6</v>
      </c>
      <c r="U632" s="281">
        <f t="shared" si="126"/>
        <v>6</v>
      </c>
      <c r="V632" s="281">
        <f t="shared" si="126"/>
        <v>6</v>
      </c>
      <c r="W632" s="281">
        <f t="shared" si="126"/>
        <v>6</v>
      </c>
      <c r="X632" s="281">
        <f t="shared" si="126"/>
        <v>6</v>
      </c>
      <c r="Y632" s="281">
        <f t="shared" si="126"/>
        <v>6</v>
      </c>
      <c r="Z632" s="281">
        <f t="shared" si="126"/>
        <v>6</v>
      </c>
      <c r="AA632" s="281">
        <f t="shared" si="126"/>
        <v>6</v>
      </c>
      <c r="AB632" s="281">
        <f t="shared" si="126"/>
        <v>6</v>
      </c>
    </row>
    <row r="633" spans="2:38" ht="15" hidden="1" customHeight="1" outlineLevel="1">
      <c r="C633" s="86" t="s">
        <v>289</v>
      </c>
      <c r="D633" s="256">
        <v>0</v>
      </c>
      <c r="E633" s="282">
        <f>SUM(E594:E623)</f>
        <v>0</v>
      </c>
      <c r="F633" s="281">
        <f t="shared" ref="F633:AB633" si="127">SUM(F594:F623)</f>
        <v>0</v>
      </c>
      <c r="G633" s="281">
        <f t="shared" si="127"/>
        <v>0</v>
      </c>
      <c r="H633" s="281">
        <f t="shared" si="127"/>
        <v>0</v>
      </c>
      <c r="I633" s="281">
        <f t="shared" si="127"/>
        <v>0</v>
      </c>
      <c r="J633" s="281">
        <f t="shared" si="127"/>
        <v>0</v>
      </c>
      <c r="K633" s="281">
        <f t="shared" si="127"/>
        <v>0</v>
      </c>
      <c r="L633" s="281">
        <f t="shared" si="127"/>
        <v>0</v>
      </c>
      <c r="M633" s="281">
        <f t="shared" si="127"/>
        <v>0</v>
      </c>
      <c r="N633" s="281">
        <f t="shared" si="127"/>
        <v>0</v>
      </c>
      <c r="O633" s="281">
        <f t="shared" si="127"/>
        <v>0</v>
      </c>
      <c r="P633" s="281">
        <f t="shared" si="127"/>
        <v>4</v>
      </c>
      <c r="Q633" s="281">
        <f t="shared" si="127"/>
        <v>4</v>
      </c>
      <c r="R633" s="281">
        <f t="shared" si="127"/>
        <v>6</v>
      </c>
      <c r="S633" s="281">
        <f t="shared" si="127"/>
        <v>8</v>
      </c>
      <c r="T633" s="281">
        <f t="shared" si="127"/>
        <v>10</v>
      </c>
      <c r="U633" s="281">
        <f t="shared" si="127"/>
        <v>10</v>
      </c>
      <c r="V633" s="281">
        <f t="shared" si="127"/>
        <v>14</v>
      </c>
      <c r="W633" s="281">
        <f t="shared" si="127"/>
        <v>14</v>
      </c>
      <c r="X633" s="281">
        <f t="shared" si="127"/>
        <v>15</v>
      </c>
      <c r="Y633" s="281">
        <f t="shared" si="127"/>
        <v>16</v>
      </c>
      <c r="Z633" s="281">
        <f t="shared" si="127"/>
        <v>16</v>
      </c>
      <c r="AA633" s="281">
        <f t="shared" si="127"/>
        <v>16</v>
      </c>
      <c r="AB633" s="281">
        <f t="shared" si="127"/>
        <v>16</v>
      </c>
    </row>
    <row r="634" spans="2:38" ht="15" hidden="1" customHeight="1" outlineLevel="1">
      <c r="C634" s="86" t="s">
        <v>201</v>
      </c>
      <c r="D634" s="256">
        <f>D632+D633</f>
        <v>8</v>
      </c>
      <c r="E634" s="280">
        <f>E632+E633</f>
        <v>14</v>
      </c>
      <c r="F634" s="281">
        <f t="shared" ref="F634:AB634" si="128">F632+F633</f>
        <v>14</v>
      </c>
      <c r="G634" s="281">
        <f t="shared" si="128"/>
        <v>13</v>
      </c>
      <c r="H634" s="281">
        <f t="shared" si="128"/>
        <v>12</v>
      </c>
      <c r="I634" s="281">
        <f t="shared" si="128"/>
        <v>11</v>
      </c>
      <c r="J634" s="281">
        <f t="shared" si="128"/>
        <v>10</v>
      </c>
      <c r="K634" s="281">
        <f t="shared" si="128"/>
        <v>9</v>
      </c>
      <c r="L634" s="281">
        <f t="shared" si="128"/>
        <v>8</v>
      </c>
      <c r="M634" s="281">
        <f t="shared" si="128"/>
        <v>7</v>
      </c>
      <c r="N634" s="281">
        <f t="shared" si="128"/>
        <v>6</v>
      </c>
      <c r="O634" s="281">
        <f t="shared" si="128"/>
        <v>6</v>
      </c>
      <c r="P634" s="281">
        <f t="shared" si="128"/>
        <v>10</v>
      </c>
      <c r="Q634" s="281">
        <f t="shared" si="128"/>
        <v>10</v>
      </c>
      <c r="R634" s="281">
        <f t="shared" si="128"/>
        <v>12</v>
      </c>
      <c r="S634" s="281">
        <f t="shared" si="128"/>
        <v>14</v>
      </c>
      <c r="T634" s="281">
        <f t="shared" si="128"/>
        <v>16</v>
      </c>
      <c r="U634" s="281">
        <f t="shared" si="128"/>
        <v>16</v>
      </c>
      <c r="V634" s="281">
        <f t="shared" si="128"/>
        <v>20</v>
      </c>
      <c r="W634" s="281">
        <f t="shared" si="128"/>
        <v>20</v>
      </c>
      <c r="X634" s="281">
        <f t="shared" si="128"/>
        <v>21</v>
      </c>
      <c r="Y634" s="281">
        <f t="shared" si="128"/>
        <v>22</v>
      </c>
      <c r="Z634" s="281">
        <f t="shared" si="128"/>
        <v>22</v>
      </c>
      <c r="AA634" s="281">
        <f t="shared" si="128"/>
        <v>22</v>
      </c>
      <c r="AB634" s="281">
        <f t="shared" si="128"/>
        <v>22</v>
      </c>
    </row>
    <row r="635" spans="2:38" ht="15" hidden="1" customHeight="1" outlineLevel="1">
      <c r="C635" s="86" t="s">
        <v>202</v>
      </c>
      <c r="D635" s="257">
        <f>D634/D631</f>
        <v>0.5</v>
      </c>
      <c r="E635" s="205">
        <f>E634/E631</f>
        <v>0.875</v>
      </c>
      <c r="F635" s="206">
        <f t="shared" ref="F635:AB635" si="129">F634/F631</f>
        <v>0.875</v>
      </c>
      <c r="G635" s="206">
        <f t="shared" si="129"/>
        <v>0.8125</v>
      </c>
      <c r="H635" s="206">
        <f t="shared" si="129"/>
        <v>0.75</v>
      </c>
      <c r="I635" s="206">
        <f t="shared" si="129"/>
        <v>0.6875</v>
      </c>
      <c r="J635" s="206">
        <f t="shared" si="129"/>
        <v>0.625</v>
      </c>
      <c r="K635" s="206">
        <f t="shared" si="129"/>
        <v>0.5625</v>
      </c>
      <c r="L635" s="206">
        <f t="shared" si="129"/>
        <v>0.5</v>
      </c>
      <c r="M635" s="206">
        <f t="shared" si="129"/>
        <v>0.4375</v>
      </c>
      <c r="N635" s="206">
        <f t="shared" si="129"/>
        <v>0.375</v>
      </c>
      <c r="O635" s="206">
        <f t="shared" si="129"/>
        <v>0.375</v>
      </c>
      <c r="P635" s="206">
        <f t="shared" si="129"/>
        <v>0.625</v>
      </c>
      <c r="Q635" s="206">
        <f t="shared" si="129"/>
        <v>0.625</v>
      </c>
      <c r="R635" s="206">
        <f t="shared" si="129"/>
        <v>0.75</v>
      </c>
      <c r="S635" s="206">
        <f t="shared" si="129"/>
        <v>0.875</v>
      </c>
      <c r="T635" s="206">
        <f t="shared" si="129"/>
        <v>1</v>
      </c>
      <c r="U635" s="206">
        <f t="shared" si="129"/>
        <v>1</v>
      </c>
      <c r="V635" s="206">
        <f t="shared" si="129"/>
        <v>1.25</v>
      </c>
      <c r="W635" s="206">
        <f t="shared" si="129"/>
        <v>1.25</v>
      </c>
      <c r="X635" s="206">
        <f t="shared" si="129"/>
        <v>1.3125</v>
      </c>
      <c r="Y635" s="206">
        <f t="shared" si="129"/>
        <v>1.375</v>
      </c>
      <c r="Z635" s="206">
        <f t="shared" si="129"/>
        <v>1.375</v>
      </c>
      <c r="AA635" s="206">
        <f t="shared" si="129"/>
        <v>1.375</v>
      </c>
      <c r="AB635" s="206">
        <f t="shared" si="129"/>
        <v>1.375</v>
      </c>
    </row>
    <row r="636" spans="2:38" ht="15" hidden="1" customHeight="1" outlineLevel="1">
      <c r="C636" s="207"/>
      <c r="D636" s="229"/>
      <c r="E636" s="208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</row>
    <row r="637" spans="2:38" hidden="1" outlineLevel="1">
      <c r="C637" s="23" t="s">
        <v>28</v>
      </c>
      <c r="D637" s="229"/>
      <c r="E637" s="210"/>
      <c r="I637" s="4"/>
      <c r="J637" s="4"/>
      <c r="K637" s="4"/>
      <c r="L637" s="4"/>
      <c r="M637" s="4"/>
    </row>
    <row r="638" spans="2:38" hidden="1" outlineLevel="1">
      <c r="C638" s="211" t="s">
        <v>29</v>
      </c>
      <c r="D638" s="229"/>
      <c r="E638" s="210"/>
      <c r="F638" s="15"/>
      <c r="G638" s="15"/>
      <c r="H638" s="15"/>
      <c r="I638" s="15"/>
      <c r="J638" s="15"/>
      <c r="K638" s="4"/>
      <c r="L638" s="4"/>
      <c r="M638" s="4"/>
    </row>
    <row r="639" spans="2:38" hidden="1" outlineLevel="1">
      <c r="B639" s="556">
        <f>B594</f>
        <v>0</v>
      </c>
      <c r="C639" s="212" t="str">
        <f>C594</f>
        <v>Studio</v>
      </c>
      <c r="D639" s="260">
        <f t="shared" ref="D639:D668" si="130">I129</f>
        <v>0</v>
      </c>
      <c r="E639" s="261">
        <f t="shared" ref="E639:AB639" si="131">($L129*($D344-$U344)+$H129*$U344)*(1+HLOOKUP(E$628,$E$181:$N$182,2,FALSE))</f>
        <v>0</v>
      </c>
      <c r="F639" s="262">
        <f t="shared" si="131"/>
        <v>0</v>
      </c>
      <c r="G639" s="262">
        <f t="shared" si="131"/>
        <v>0</v>
      </c>
      <c r="H639" s="262">
        <f t="shared" si="131"/>
        <v>0</v>
      </c>
      <c r="I639" s="262">
        <f t="shared" si="131"/>
        <v>0</v>
      </c>
      <c r="J639" s="262">
        <f t="shared" si="131"/>
        <v>0</v>
      </c>
      <c r="K639" s="262">
        <f t="shared" si="131"/>
        <v>0</v>
      </c>
      <c r="L639" s="262">
        <f t="shared" si="131"/>
        <v>0</v>
      </c>
      <c r="M639" s="262">
        <f t="shared" si="131"/>
        <v>0</v>
      </c>
      <c r="N639" s="262">
        <f t="shared" si="131"/>
        <v>0</v>
      </c>
      <c r="O639" s="262">
        <f t="shared" si="131"/>
        <v>0</v>
      </c>
      <c r="P639" s="262">
        <f t="shared" si="131"/>
        <v>0</v>
      </c>
      <c r="Q639" s="262">
        <f t="shared" si="131"/>
        <v>0</v>
      </c>
      <c r="R639" s="262">
        <f t="shared" si="131"/>
        <v>0</v>
      </c>
      <c r="S639" s="262">
        <f t="shared" si="131"/>
        <v>0</v>
      </c>
      <c r="T639" s="262">
        <f t="shared" si="131"/>
        <v>0</v>
      </c>
      <c r="U639" s="262">
        <f t="shared" si="131"/>
        <v>0</v>
      </c>
      <c r="V639" s="262">
        <f t="shared" si="131"/>
        <v>0</v>
      </c>
      <c r="W639" s="262">
        <f t="shared" si="131"/>
        <v>0</v>
      </c>
      <c r="X639" s="262">
        <f t="shared" si="131"/>
        <v>0</v>
      </c>
      <c r="Y639" s="262">
        <f t="shared" si="131"/>
        <v>0</v>
      </c>
      <c r="Z639" s="262">
        <f t="shared" si="131"/>
        <v>0</v>
      </c>
      <c r="AA639" s="262">
        <f t="shared" si="131"/>
        <v>0</v>
      </c>
      <c r="AB639" s="262">
        <f t="shared" si="131"/>
        <v>0</v>
      </c>
    </row>
    <row r="640" spans="2:38" hidden="1" outlineLevel="1">
      <c r="B640" s="556">
        <f t="shared" ref="B640:C655" si="132">B595</f>
        <v>0</v>
      </c>
      <c r="C640" s="212" t="str">
        <f t="shared" si="132"/>
        <v xml:space="preserve">1 Bed / 1 Bath </v>
      </c>
      <c r="D640" s="260">
        <f t="shared" si="130"/>
        <v>0</v>
      </c>
      <c r="E640" s="261">
        <f t="shared" ref="E640:AB640" si="133">($L130*($D345-$U345)+$H130*$U345)*(1+HLOOKUP(E$628,$E$181:$N$182,2,FALSE))</f>
        <v>0</v>
      </c>
      <c r="F640" s="262">
        <f t="shared" si="133"/>
        <v>0</v>
      </c>
      <c r="G640" s="262">
        <f t="shared" si="133"/>
        <v>0</v>
      </c>
      <c r="H640" s="262">
        <f t="shared" si="133"/>
        <v>0</v>
      </c>
      <c r="I640" s="262">
        <f t="shared" si="133"/>
        <v>0</v>
      </c>
      <c r="J640" s="262">
        <f t="shared" si="133"/>
        <v>0</v>
      </c>
      <c r="K640" s="262">
        <f t="shared" si="133"/>
        <v>0</v>
      </c>
      <c r="L640" s="262">
        <f t="shared" si="133"/>
        <v>0</v>
      </c>
      <c r="M640" s="262">
        <f t="shared" si="133"/>
        <v>0</v>
      </c>
      <c r="N640" s="262">
        <f t="shared" si="133"/>
        <v>0</v>
      </c>
      <c r="O640" s="262">
        <f t="shared" si="133"/>
        <v>0</v>
      </c>
      <c r="P640" s="262">
        <f t="shared" si="133"/>
        <v>0</v>
      </c>
      <c r="Q640" s="262">
        <f t="shared" si="133"/>
        <v>0</v>
      </c>
      <c r="R640" s="262">
        <f t="shared" si="133"/>
        <v>0</v>
      </c>
      <c r="S640" s="262">
        <f t="shared" si="133"/>
        <v>0</v>
      </c>
      <c r="T640" s="262">
        <f t="shared" si="133"/>
        <v>0</v>
      </c>
      <c r="U640" s="262">
        <f t="shared" si="133"/>
        <v>0</v>
      </c>
      <c r="V640" s="262">
        <f t="shared" si="133"/>
        <v>0</v>
      </c>
      <c r="W640" s="262">
        <f t="shared" si="133"/>
        <v>0</v>
      </c>
      <c r="X640" s="262">
        <f t="shared" si="133"/>
        <v>0</v>
      </c>
      <c r="Y640" s="262">
        <f t="shared" si="133"/>
        <v>0</v>
      </c>
      <c r="Z640" s="262">
        <f t="shared" si="133"/>
        <v>0</v>
      </c>
      <c r="AA640" s="262">
        <f t="shared" si="133"/>
        <v>0</v>
      </c>
      <c r="AB640" s="262">
        <f t="shared" si="133"/>
        <v>0</v>
      </c>
    </row>
    <row r="641" spans="2:28" hidden="1" outlineLevel="1">
      <c r="B641" s="556">
        <f t="shared" si="132"/>
        <v>0</v>
      </c>
      <c r="C641" s="212" t="str">
        <f t="shared" si="132"/>
        <v xml:space="preserve">1 Bed / 1 Bath </v>
      </c>
      <c r="D641" s="260">
        <f t="shared" si="130"/>
        <v>0</v>
      </c>
      <c r="E641" s="261">
        <f t="shared" ref="E641:AB641" si="134">($L131*($D346-$U346)+$H131*$U346)*(1+HLOOKUP(E$628,$E$181:$N$182,2,FALSE))</f>
        <v>0</v>
      </c>
      <c r="F641" s="262">
        <f t="shared" si="134"/>
        <v>0</v>
      </c>
      <c r="G641" s="262">
        <f t="shared" si="134"/>
        <v>0</v>
      </c>
      <c r="H641" s="262">
        <f t="shared" si="134"/>
        <v>0</v>
      </c>
      <c r="I641" s="262">
        <f t="shared" si="134"/>
        <v>0</v>
      </c>
      <c r="J641" s="262">
        <f t="shared" si="134"/>
        <v>0</v>
      </c>
      <c r="K641" s="262">
        <f t="shared" si="134"/>
        <v>0</v>
      </c>
      <c r="L641" s="262">
        <f t="shared" si="134"/>
        <v>0</v>
      </c>
      <c r="M641" s="262">
        <f t="shared" si="134"/>
        <v>0</v>
      </c>
      <c r="N641" s="262">
        <f t="shared" si="134"/>
        <v>0</v>
      </c>
      <c r="O641" s="262">
        <f t="shared" si="134"/>
        <v>0</v>
      </c>
      <c r="P641" s="262">
        <f t="shared" si="134"/>
        <v>0</v>
      </c>
      <c r="Q641" s="262">
        <f t="shared" si="134"/>
        <v>0</v>
      </c>
      <c r="R641" s="262">
        <f t="shared" si="134"/>
        <v>0</v>
      </c>
      <c r="S641" s="262">
        <f t="shared" si="134"/>
        <v>0</v>
      </c>
      <c r="T641" s="262">
        <f t="shared" si="134"/>
        <v>0</v>
      </c>
      <c r="U641" s="262">
        <f t="shared" si="134"/>
        <v>0</v>
      </c>
      <c r="V641" s="262">
        <f t="shared" si="134"/>
        <v>0</v>
      </c>
      <c r="W641" s="262">
        <f t="shared" si="134"/>
        <v>0</v>
      </c>
      <c r="X641" s="262">
        <f t="shared" si="134"/>
        <v>0</v>
      </c>
      <c r="Y641" s="262">
        <f t="shared" si="134"/>
        <v>0</v>
      </c>
      <c r="Z641" s="262">
        <f t="shared" si="134"/>
        <v>0</v>
      </c>
      <c r="AA641" s="262">
        <f t="shared" si="134"/>
        <v>0</v>
      </c>
      <c r="AB641" s="262">
        <f t="shared" si="134"/>
        <v>0</v>
      </c>
    </row>
    <row r="642" spans="2:28" hidden="1" outlineLevel="1">
      <c r="B642" s="556">
        <f t="shared" si="132"/>
        <v>0</v>
      </c>
      <c r="C642" s="212" t="str">
        <f t="shared" si="132"/>
        <v xml:space="preserve">1 Bed / 1 Bath </v>
      </c>
      <c r="D642" s="260">
        <f t="shared" si="130"/>
        <v>15480</v>
      </c>
      <c r="E642" s="261">
        <f t="shared" ref="E642:AB642" si="135">($L132*($D347-$U347)+$H132*$U347)*(1+HLOOKUP(E$628,$E$181:$N$182,2,FALSE))</f>
        <v>24255</v>
      </c>
      <c r="F642" s="262">
        <f t="shared" si="135"/>
        <v>24255</v>
      </c>
      <c r="G642" s="262">
        <f t="shared" si="135"/>
        <v>24255</v>
      </c>
      <c r="H642" s="262">
        <f t="shared" si="135"/>
        <v>24255</v>
      </c>
      <c r="I642" s="262">
        <f t="shared" si="135"/>
        <v>24255</v>
      </c>
      <c r="J642" s="262">
        <f t="shared" si="135"/>
        <v>24255</v>
      </c>
      <c r="K642" s="262">
        <f t="shared" si="135"/>
        <v>24255</v>
      </c>
      <c r="L642" s="262">
        <f t="shared" si="135"/>
        <v>24255</v>
      </c>
      <c r="M642" s="262">
        <f t="shared" si="135"/>
        <v>24255</v>
      </c>
      <c r="N642" s="262">
        <f t="shared" si="135"/>
        <v>24255</v>
      </c>
      <c r="O642" s="262">
        <f t="shared" si="135"/>
        <v>24255</v>
      </c>
      <c r="P642" s="262">
        <f t="shared" si="135"/>
        <v>24255</v>
      </c>
      <c r="Q642" s="262">
        <f t="shared" si="135"/>
        <v>25225.200000000001</v>
      </c>
      <c r="R642" s="262">
        <f t="shared" si="135"/>
        <v>25225.200000000001</v>
      </c>
      <c r="S642" s="262">
        <f t="shared" si="135"/>
        <v>25225.200000000001</v>
      </c>
      <c r="T642" s="262">
        <f t="shared" si="135"/>
        <v>25225.200000000001</v>
      </c>
      <c r="U642" s="262">
        <f t="shared" si="135"/>
        <v>25225.200000000001</v>
      </c>
      <c r="V642" s="262">
        <f t="shared" si="135"/>
        <v>25225.200000000001</v>
      </c>
      <c r="W642" s="262">
        <f t="shared" si="135"/>
        <v>25225.200000000001</v>
      </c>
      <c r="X642" s="262">
        <f t="shared" si="135"/>
        <v>25225.200000000001</v>
      </c>
      <c r="Y642" s="262">
        <f t="shared" si="135"/>
        <v>25225.200000000001</v>
      </c>
      <c r="Z642" s="262">
        <f t="shared" si="135"/>
        <v>25225.200000000001</v>
      </c>
      <c r="AA642" s="262">
        <f t="shared" si="135"/>
        <v>25225.200000000001</v>
      </c>
      <c r="AB642" s="262">
        <f t="shared" si="135"/>
        <v>25225.200000000001</v>
      </c>
    </row>
    <row r="643" spans="2:28" hidden="1" outlineLevel="1">
      <c r="B643" s="556">
        <f t="shared" si="132"/>
        <v>0</v>
      </c>
      <c r="C643" s="212" t="str">
        <f t="shared" si="132"/>
        <v xml:space="preserve">2 Bed / 1 Bath </v>
      </c>
      <c r="D643" s="260">
        <f t="shared" si="130"/>
        <v>0</v>
      </c>
      <c r="E643" s="261">
        <f t="shared" ref="E643:AB643" si="136">($L133*($D348-$U348)+$H133*$U348)*(1+HLOOKUP(E$628,$E$181:$N$182,2,FALSE))</f>
        <v>0</v>
      </c>
      <c r="F643" s="262">
        <f t="shared" si="136"/>
        <v>0</v>
      </c>
      <c r="G643" s="262">
        <f t="shared" si="136"/>
        <v>0</v>
      </c>
      <c r="H643" s="262">
        <f t="shared" si="136"/>
        <v>0</v>
      </c>
      <c r="I643" s="262">
        <f t="shared" si="136"/>
        <v>0</v>
      </c>
      <c r="J643" s="262">
        <f t="shared" si="136"/>
        <v>0</v>
      </c>
      <c r="K643" s="262">
        <f t="shared" si="136"/>
        <v>0</v>
      </c>
      <c r="L643" s="262">
        <f t="shared" si="136"/>
        <v>0</v>
      </c>
      <c r="M643" s="262">
        <f t="shared" si="136"/>
        <v>0</v>
      </c>
      <c r="N643" s="262">
        <f t="shared" si="136"/>
        <v>0</v>
      </c>
      <c r="O643" s="262">
        <f t="shared" si="136"/>
        <v>0</v>
      </c>
      <c r="P643" s="262">
        <f t="shared" si="136"/>
        <v>0</v>
      </c>
      <c r="Q643" s="262">
        <f t="shared" si="136"/>
        <v>0</v>
      </c>
      <c r="R643" s="262">
        <f t="shared" si="136"/>
        <v>0</v>
      </c>
      <c r="S643" s="262">
        <f t="shared" si="136"/>
        <v>0</v>
      </c>
      <c r="T643" s="262">
        <f t="shared" si="136"/>
        <v>0</v>
      </c>
      <c r="U643" s="262">
        <f t="shared" si="136"/>
        <v>0</v>
      </c>
      <c r="V643" s="262">
        <f t="shared" si="136"/>
        <v>0</v>
      </c>
      <c r="W643" s="262">
        <f t="shared" si="136"/>
        <v>0</v>
      </c>
      <c r="X643" s="262">
        <f t="shared" si="136"/>
        <v>0</v>
      </c>
      <c r="Y643" s="262">
        <f t="shared" si="136"/>
        <v>0</v>
      </c>
      <c r="Z643" s="262">
        <f t="shared" si="136"/>
        <v>0</v>
      </c>
      <c r="AA643" s="262">
        <f t="shared" si="136"/>
        <v>0</v>
      </c>
      <c r="AB643" s="262">
        <f t="shared" si="136"/>
        <v>0</v>
      </c>
    </row>
    <row r="644" spans="2:28" hidden="1" outlineLevel="1">
      <c r="B644" s="556">
        <f t="shared" si="132"/>
        <v>0</v>
      </c>
      <c r="C644" s="212" t="str">
        <f t="shared" si="132"/>
        <v xml:space="preserve">2 Bed / 1 Bath </v>
      </c>
      <c r="D644" s="260">
        <f t="shared" si="130"/>
        <v>0</v>
      </c>
      <c r="E644" s="261">
        <f t="shared" ref="E644:AB644" si="137">($L134*($D349-$U349)+$H134*$U349)*(1+HLOOKUP(E$628,$E$181:$N$182,2,FALSE))</f>
        <v>0</v>
      </c>
      <c r="F644" s="262">
        <f t="shared" si="137"/>
        <v>0</v>
      </c>
      <c r="G644" s="262">
        <f t="shared" si="137"/>
        <v>0</v>
      </c>
      <c r="H644" s="262">
        <f t="shared" si="137"/>
        <v>0</v>
      </c>
      <c r="I644" s="262">
        <f t="shared" si="137"/>
        <v>0</v>
      </c>
      <c r="J644" s="262">
        <f t="shared" si="137"/>
        <v>0</v>
      </c>
      <c r="K644" s="262">
        <f t="shared" si="137"/>
        <v>0</v>
      </c>
      <c r="L644" s="262">
        <f t="shared" si="137"/>
        <v>0</v>
      </c>
      <c r="M644" s="262">
        <f t="shared" si="137"/>
        <v>0</v>
      </c>
      <c r="N644" s="262">
        <f t="shared" si="137"/>
        <v>0</v>
      </c>
      <c r="O644" s="262">
        <f t="shared" si="137"/>
        <v>0</v>
      </c>
      <c r="P644" s="262">
        <f t="shared" si="137"/>
        <v>0</v>
      </c>
      <c r="Q644" s="262">
        <f t="shared" si="137"/>
        <v>0</v>
      </c>
      <c r="R644" s="262">
        <f t="shared" si="137"/>
        <v>0</v>
      </c>
      <c r="S644" s="262">
        <f t="shared" si="137"/>
        <v>0</v>
      </c>
      <c r="T644" s="262">
        <f t="shared" si="137"/>
        <v>0</v>
      </c>
      <c r="U644" s="262">
        <f t="shared" si="137"/>
        <v>0</v>
      </c>
      <c r="V644" s="262">
        <f t="shared" si="137"/>
        <v>0</v>
      </c>
      <c r="W644" s="262">
        <f t="shared" si="137"/>
        <v>0</v>
      </c>
      <c r="X644" s="262">
        <f t="shared" si="137"/>
        <v>0</v>
      </c>
      <c r="Y644" s="262">
        <f t="shared" si="137"/>
        <v>0</v>
      </c>
      <c r="Z644" s="262">
        <f t="shared" si="137"/>
        <v>0</v>
      </c>
      <c r="AA644" s="262">
        <f t="shared" si="137"/>
        <v>0</v>
      </c>
      <c r="AB644" s="262">
        <f t="shared" si="137"/>
        <v>0</v>
      </c>
    </row>
    <row r="645" spans="2:28" hidden="1" outlineLevel="1">
      <c r="B645" s="556">
        <f t="shared" si="132"/>
        <v>0</v>
      </c>
      <c r="C645" s="212" t="str">
        <f t="shared" si="132"/>
        <v xml:space="preserve">2 Bed / 1 Bath </v>
      </c>
      <c r="D645" s="260">
        <f t="shared" si="130"/>
        <v>0</v>
      </c>
      <c r="E645" s="261">
        <f t="shared" ref="E645:AB645" si="138">($L135*($D350-$U350)+$H135*$U350)*(1+HLOOKUP(E$628,$E$181:$N$182,2,FALSE))</f>
        <v>0</v>
      </c>
      <c r="F645" s="262">
        <f t="shared" si="138"/>
        <v>0</v>
      </c>
      <c r="G645" s="262">
        <f t="shared" si="138"/>
        <v>0</v>
      </c>
      <c r="H645" s="262">
        <f t="shared" si="138"/>
        <v>0</v>
      </c>
      <c r="I645" s="262">
        <f t="shared" si="138"/>
        <v>0</v>
      </c>
      <c r="J645" s="262">
        <f t="shared" si="138"/>
        <v>0</v>
      </c>
      <c r="K645" s="262">
        <f t="shared" si="138"/>
        <v>0</v>
      </c>
      <c r="L645" s="262">
        <f t="shared" si="138"/>
        <v>0</v>
      </c>
      <c r="M645" s="262">
        <f t="shared" si="138"/>
        <v>0</v>
      </c>
      <c r="N645" s="262">
        <f t="shared" si="138"/>
        <v>0</v>
      </c>
      <c r="O645" s="262">
        <f t="shared" si="138"/>
        <v>0</v>
      </c>
      <c r="P645" s="262">
        <f t="shared" si="138"/>
        <v>0</v>
      </c>
      <c r="Q645" s="262">
        <f t="shared" si="138"/>
        <v>0</v>
      </c>
      <c r="R645" s="262">
        <f t="shared" si="138"/>
        <v>0</v>
      </c>
      <c r="S645" s="262">
        <f t="shared" si="138"/>
        <v>0</v>
      </c>
      <c r="T645" s="262">
        <f t="shared" si="138"/>
        <v>0</v>
      </c>
      <c r="U645" s="262">
        <f t="shared" si="138"/>
        <v>0</v>
      </c>
      <c r="V645" s="262">
        <f t="shared" si="138"/>
        <v>0</v>
      </c>
      <c r="W645" s="262">
        <f t="shared" si="138"/>
        <v>0</v>
      </c>
      <c r="X645" s="262">
        <f t="shared" si="138"/>
        <v>0</v>
      </c>
      <c r="Y645" s="262">
        <f t="shared" si="138"/>
        <v>0</v>
      </c>
      <c r="Z645" s="262">
        <f t="shared" si="138"/>
        <v>0</v>
      </c>
      <c r="AA645" s="262">
        <f t="shared" si="138"/>
        <v>0</v>
      </c>
      <c r="AB645" s="262">
        <f t="shared" si="138"/>
        <v>0</v>
      </c>
    </row>
    <row r="646" spans="2:28" hidden="1" outlineLevel="1">
      <c r="B646" s="556">
        <f t="shared" si="132"/>
        <v>0</v>
      </c>
      <c r="C646" s="212" t="str">
        <f t="shared" si="132"/>
        <v xml:space="preserve">2 Bed / 2 Bath </v>
      </c>
      <c r="D646" s="260">
        <f t="shared" si="130"/>
        <v>14245</v>
      </c>
      <c r="E646" s="261">
        <f t="shared" ref="E646:AB646" si="139">($L136*($D351-$U351)+$H136*$U351)*(1+HLOOKUP(E$628,$E$181:$N$182,2,FALSE))</f>
        <v>23065</v>
      </c>
      <c r="F646" s="262">
        <f t="shared" si="139"/>
        <v>23065</v>
      </c>
      <c r="G646" s="262">
        <f t="shared" si="139"/>
        <v>23065</v>
      </c>
      <c r="H646" s="262">
        <f t="shared" si="139"/>
        <v>23065</v>
      </c>
      <c r="I646" s="262">
        <f t="shared" si="139"/>
        <v>23065</v>
      </c>
      <c r="J646" s="262">
        <f t="shared" si="139"/>
        <v>23065</v>
      </c>
      <c r="K646" s="262">
        <f t="shared" si="139"/>
        <v>23065</v>
      </c>
      <c r="L646" s="262">
        <f t="shared" si="139"/>
        <v>23065</v>
      </c>
      <c r="M646" s="262">
        <f t="shared" si="139"/>
        <v>23065</v>
      </c>
      <c r="N646" s="262">
        <f t="shared" si="139"/>
        <v>23065</v>
      </c>
      <c r="O646" s="262">
        <f t="shared" si="139"/>
        <v>23065</v>
      </c>
      <c r="P646" s="262">
        <f t="shared" si="139"/>
        <v>23065</v>
      </c>
      <c r="Q646" s="262">
        <f t="shared" si="139"/>
        <v>23987.600000000002</v>
      </c>
      <c r="R646" s="262">
        <f t="shared" si="139"/>
        <v>23987.600000000002</v>
      </c>
      <c r="S646" s="262">
        <f t="shared" si="139"/>
        <v>23987.600000000002</v>
      </c>
      <c r="T646" s="262">
        <f t="shared" si="139"/>
        <v>23987.600000000002</v>
      </c>
      <c r="U646" s="262">
        <f t="shared" si="139"/>
        <v>23987.600000000002</v>
      </c>
      <c r="V646" s="262">
        <f t="shared" si="139"/>
        <v>23987.600000000002</v>
      </c>
      <c r="W646" s="262">
        <f t="shared" si="139"/>
        <v>23987.600000000002</v>
      </c>
      <c r="X646" s="262">
        <f t="shared" si="139"/>
        <v>23987.600000000002</v>
      </c>
      <c r="Y646" s="262">
        <f t="shared" si="139"/>
        <v>23987.600000000002</v>
      </c>
      <c r="Z646" s="262">
        <f t="shared" si="139"/>
        <v>23987.600000000002</v>
      </c>
      <c r="AA646" s="262">
        <f t="shared" si="139"/>
        <v>23987.600000000002</v>
      </c>
      <c r="AB646" s="262">
        <f t="shared" si="139"/>
        <v>23987.600000000002</v>
      </c>
    </row>
    <row r="647" spans="2:28" hidden="1" outlineLevel="1">
      <c r="B647" s="556">
        <f t="shared" si="132"/>
        <v>0</v>
      </c>
      <c r="C647" s="212" t="str">
        <f t="shared" si="132"/>
        <v>2 Bed / 1 Bath + Den</v>
      </c>
      <c r="D647" s="260">
        <f t="shared" si="130"/>
        <v>0</v>
      </c>
      <c r="E647" s="261">
        <f t="shared" ref="E647:AB647" si="140">($L137*($D352-$U352)+$H137*$U352)*(1+HLOOKUP(E$628,$E$181:$N$182,2,FALSE))</f>
        <v>0</v>
      </c>
      <c r="F647" s="262">
        <f t="shared" si="140"/>
        <v>0</v>
      </c>
      <c r="G647" s="262">
        <f t="shared" si="140"/>
        <v>0</v>
      </c>
      <c r="H647" s="262">
        <f t="shared" si="140"/>
        <v>0</v>
      </c>
      <c r="I647" s="262">
        <f t="shared" si="140"/>
        <v>0</v>
      </c>
      <c r="J647" s="262">
        <f t="shared" si="140"/>
        <v>0</v>
      </c>
      <c r="K647" s="262">
        <f t="shared" si="140"/>
        <v>0</v>
      </c>
      <c r="L647" s="262">
        <f t="shared" si="140"/>
        <v>0</v>
      </c>
      <c r="M647" s="262">
        <f t="shared" si="140"/>
        <v>0</v>
      </c>
      <c r="N647" s="262">
        <f t="shared" si="140"/>
        <v>0</v>
      </c>
      <c r="O647" s="262">
        <f t="shared" si="140"/>
        <v>0</v>
      </c>
      <c r="P647" s="262">
        <f t="shared" si="140"/>
        <v>0</v>
      </c>
      <c r="Q647" s="262">
        <f t="shared" si="140"/>
        <v>0</v>
      </c>
      <c r="R647" s="262">
        <f t="shared" si="140"/>
        <v>0</v>
      </c>
      <c r="S647" s="262">
        <f t="shared" si="140"/>
        <v>0</v>
      </c>
      <c r="T647" s="262">
        <f t="shared" si="140"/>
        <v>0</v>
      </c>
      <c r="U647" s="262">
        <f t="shared" si="140"/>
        <v>0</v>
      </c>
      <c r="V647" s="262">
        <f t="shared" si="140"/>
        <v>0</v>
      </c>
      <c r="W647" s="262">
        <f t="shared" si="140"/>
        <v>0</v>
      </c>
      <c r="X647" s="262">
        <f t="shared" si="140"/>
        <v>0</v>
      </c>
      <c r="Y647" s="262">
        <f t="shared" si="140"/>
        <v>0</v>
      </c>
      <c r="Z647" s="262">
        <f t="shared" si="140"/>
        <v>0</v>
      </c>
      <c r="AA647" s="262">
        <f t="shared" si="140"/>
        <v>0</v>
      </c>
      <c r="AB647" s="262">
        <f t="shared" si="140"/>
        <v>0</v>
      </c>
    </row>
    <row r="648" spans="2:28" hidden="1" outlineLevel="1">
      <c r="B648" s="556">
        <f t="shared" si="132"/>
        <v>0</v>
      </c>
      <c r="C648" s="212" t="str">
        <f t="shared" si="132"/>
        <v xml:space="preserve">2 Bed / 2 Bath </v>
      </c>
      <c r="D648" s="260">
        <f t="shared" si="130"/>
        <v>0</v>
      </c>
      <c r="E648" s="261">
        <f t="shared" ref="E648:AB648" si="141">($L138*($D353-$U353)+$H138*$U353)*(1+HLOOKUP(E$628,$E$181:$N$182,2,FALSE))</f>
        <v>0</v>
      </c>
      <c r="F648" s="262">
        <f t="shared" si="141"/>
        <v>0</v>
      </c>
      <c r="G648" s="262">
        <f t="shared" si="141"/>
        <v>0</v>
      </c>
      <c r="H648" s="262">
        <f t="shared" si="141"/>
        <v>0</v>
      </c>
      <c r="I648" s="262">
        <f t="shared" si="141"/>
        <v>0</v>
      </c>
      <c r="J648" s="262">
        <f t="shared" si="141"/>
        <v>0</v>
      </c>
      <c r="K648" s="262">
        <f t="shared" si="141"/>
        <v>0</v>
      </c>
      <c r="L648" s="262">
        <f t="shared" si="141"/>
        <v>0</v>
      </c>
      <c r="M648" s="262">
        <f t="shared" si="141"/>
        <v>0</v>
      </c>
      <c r="N648" s="262">
        <f t="shared" si="141"/>
        <v>0</v>
      </c>
      <c r="O648" s="262">
        <f t="shared" si="141"/>
        <v>0</v>
      </c>
      <c r="P648" s="262">
        <f t="shared" si="141"/>
        <v>0</v>
      </c>
      <c r="Q648" s="262">
        <f t="shared" si="141"/>
        <v>0</v>
      </c>
      <c r="R648" s="262">
        <f t="shared" si="141"/>
        <v>0</v>
      </c>
      <c r="S648" s="262">
        <f t="shared" si="141"/>
        <v>0</v>
      </c>
      <c r="T648" s="262">
        <f t="shared" si="141"/>
        <v>0</v>
      </c>
      <c r="U648" s="262">
        <f t="shared" si="141"/>
        <v>0</v>
      </c>
      <c r="V648" s="262">
        <f t="shared" si="141"/>
        <v>0</v>
      </c>
      <c r="W648" s="262">
        <f t="shared" si="141"/>
        <v>0</v>
      </c>
      <c r="X648" s="262">
        <f t="shared" si="141"/>
        <v>0</v>
      </c>
      <c r="Y648" s="262">
        <f t="shared" si="141"/>
        <v>0</v>
      </c>
      <c r="Z648" s="262">
        <f t="shared" si="141"/>
        <v>0</v>
      </c>
      <c r="AA648" s="262">
        <f t="shared" si="141"/>
        <v>0</v>
      </c>
      <c r="AB648" s="262">
        <f t="shared" si="141"/>
        <v>0</v>
      </c>
    </row>
    <row r="649" spans="2:28" hidden="1" outlineLevel="1">
      <c r="B649" s="556">
        <f t="shared" si="132"/>
        <v>0</v>
      </c>
      <c r="C649" s="212" t="str">
        <f t="shared" si="132"/>
        <v xml:space="preserve">2 Bed / 1.5 Bath </v>
      </c>
      <c r="D649" s="260">
        <f t="shared" si="130"/>
        <v>0</v>
      </c>
      <c r="E649" s="261">
        <f t="shared" ref="E649:AB649" si="142">($L139*($D354-$U354)+$H139*$U354)*(1+HLOOKUP(E$628,$E$181:$N$182,2,FALSE))</f>
        <v>0</v>
      </c>
      <c r="F649" s="262">
        <f t="shared" si="142"/>
        <v>0</v>
      </c>
      <c r="G649" s="262">
        <f t="shared" si="142"/>
        <v>0</v>
      </c>
      <c r="H649" s="262">
        <f t="shared" si="142"/>
        <v>0</v>
      </c>
      <c r="I649" s="262">
        <f t="shared" si="142"/>
        <v>0</v>
      </c>
      <c r="J649" s="262">
        <f t="shared" si="142"/>
        <v>0</v>
      </c>
      <c r="K649" s="262">
        <f t="shared" si="142"/>
        <v>0</v>
      </c>
      <c r="L649" s="262">
        <f t="shared" si="142"/>
        <v>0</v>
      </c>
      <c r="M649" s="262">
        <f t="shared" si="142"/>
        <v>0</v>
      </c>
      <c r="N649" s="262">
        <f t="shared" si="142"/>
        <v>0</v>
      </c>
      <c r="O649" s="262">
        <f t="shared" si="142"/>
        <v>0</v>
      </c>
      <c r="P649" s="262">
        <f t="shared" si="142"/>
        <v>0</v>
      </c>
      <c r="Q649" s="262">
        <f t="shared" si="142"/>
        <v>0</v>
      </c>
      <c r="R649" s="262">
        <f t="shared" si="142"/>
        <v>0</v>
      </c>
      <c r="S649" s="262">
        <f t="shared" si="142"/>
        <v>0</v>
      </c>
      <c r="T649" s="262">
        <f t="shared" si="142"/>
        <v>0</v>
      </c>
      <c r="U649" s="262">
        <f t="shared" si="142"/>
        <v>0</v>
      </c>
      <c r="V649" s="262">
        <f t="shared" si="142"/>
        <v>0</v>
      </c>
      <c r="W649" s="262">
        <f t="shared" si="142"/>
        <v>0</v>
      </c>
      <c r="X649" s="262">
        <f t="shared" si="142"/>
        <v>0</v>
      </c>
      <c r="Y649" s="262">
        <f t="shared" si="142"/>
        <v>0</v>
      </c>
      <c r="Z649" s="262">
        <f t="shared" si="142"/>
        <v>0</v>
      </c>
      <c r="AA649" s="262">
        <f t="shared" si="142"/>
        <v>0</v>
      </c>
      <c r="AB649" s="262">
        <f t="shared" si="142"/>
        <v>0</v>
      </c>
    </row>
    <row r="650" spans="2:28" hidden="1" outlineLevel="1">
      <c r="B650" s="556">
        <f t="shared" si="132"/>
        <v>0</v>
      </c>
      <c r="C650" s="212" t="str">
        <f t="shared" si="132"/>
        <v xml:space="preserve">3 Bed / 2 Bath </v>
      </c>
      <c r="D650" s="260">
        <f t="shared" si="130"/>
        <v>0</v>
      </c>
      <c r="E650" s="261">
        <f t="shared" ref="E650:AB650" si="143">($L140*($D355-$U355)+$H140*$U355)*(1+HLOOKUP(E$628,$E$181:$N$182,2,FALSE))</f>
        <v>0</v>
      </c>
      <c r="F650" s="262">
        <f t="shared" si="143"/>
        <v>0</v>
      </c>
      <c r="G650" s="262">
        <f t="shared" si="143"/>
        <v>0</v>
      </c>
      <c r="H650" s="262">
        <f t="shared" si="143"/>
        <v>0</v>
      </c>
      <c r="I650" s="262">
        <f t="shared" si="143"/>
        <v>0</v>
      </c>
      <c r="J650" s="262">
        <f t="shared" si="143"/>
        <v>0</v>
      </c>
      <c r="K650" s="262">
        <f t="shared" si="143"/>
        <v>0</v>
      </c>
      <c r="L650" s="262">
        <f t="shared" si="143"/>
        <v>0</v>
      </c>
      <c r="M650" s="262">
        <f t="shared" si="143"/>
        <v>0</v>
      </c>
      <c r="N650" s="262">
        <f t="shared" si="143"/>
        <v>0</v>
      </c>
      <c r="O650" s="262">
        <f t="shared" si="143"/>
        <v>0</v>
      </c>
      <c r="P650" s="262">
        <f t="shared" si="143"/>
        <v>0</v>
      </c>
      <c r="Q650" s="262">
        <f t="shared" si="143"/>
        <v>0</v>
      </c>
      <c r="R650" s="262">
        <f t="shared" si="143"/>
        <v>0</v>
      </c>
      <c r="S650" s="262">
        <f t="shared" si="143"/>
        <v>0</v>
      </c>
      <c r="T650" s="262">
        <f t="shared" si="143"/>
        <v>0</v>
      </c>
      <c r="U650" s="262">
        <f t="shared" si="143"/>
        <v>0</v>
      </c>
      <c r="V650" s="262">
        <f t="shared" si="143"/>
        <v>0</v>
      </c>
      <c r="W650" s="262">
        <f t="shared" si="143"/>
        <v>0</v>
      </c>
      <c r="X650" s="262">
        <f t="shared" si="143"/>
        <v>0</v>
      </c>
      <c r="Y650" s="262">
        <f t="shared" si="143"/>
        <v>0</v>
      </c>
      <c r="Z650" s="262">
        <f t="shared" si="143"/>
        <v>0</v>
      </c>
      <c r="AA650" s="262">
        <f t="shared" si="143"/>
        <v>0</v>
      </c>
      <c r="AB650" s="262">
        <f t="shared" si="143"/>
        <v>0</v>
      </c>
    </row>
    <row r="651" spans="2:28" hidden="1" outlineLevel="1">
      <c r="B651" s="556">
        <f t="shared" si="132"/>
        <v>0</v>
      </c>
      <c r="C651" s="212" t="str">
        <f t="shared" si="132"/>
        <v>3 Bed / 2 Bath House</v>
      </c>
      <c r="D651" s="260">
        <f t="shared" si="130"/>
        <v>0</v>
      </c>
      <c r="E651" s="261">
        <f t="shared" ref="E651:AB651" si="144">($L141*($D356-$U356)+$H141*$U356)*(1+HLOOKUP(E$628,$E$181:$N$182,2,FALSE))</f>
        <v>0</v>
      </c>
      <c r="F651" s="262">
        <f t="shared" si="144"/>
        <v>0</v>
      </c>
      <c r="G651" s="262">
        <f t="shared" si="144"/>
        <v>0</v>
      </c>
      <c r="H651" s="262">
        <f t="shared" si="144"/>
        <v>0</v>
      </c>
      <c r="I651" s="262">
        <f t="shared" si="144"/>
        <v>0</v>
      </c>
      <c r="J651" s="262">
        <f t="shared" si="144"/>
        <v>0</v>
      </c>
      <c r="K651" s="262">
        <f t="shared" si="144"/>
        <v>0</v>
      </c>
      <c r="L651" s="262">
        <f t="shared" si="144"/>
        <v>0</v>
      </c>
      <c r="M651" s="262">
        <f t="shared" si="144"/>
        <v>0</v>
      </c>
      <c r="N651" s="262">
        <f t="shared" si="144"/>
        <v>0</v>
      </c>
      <c r="O651" s="262">
        <f t="shared" si="144"/>
        <v>0</v>
      </c>
      <c r="P651" s="262">
        <f t="shared" si="144"/>
        <v>0</v>
      </c>
      <c r="Q651" s="262">
        <f t="shared" si="144"/>
        <v>0</v>
      </c>
      <c r="R651" s="262">
        <f t="shared" si="144"/>
        <v>0</v>
      </c>
      <c r="S651" s="262">
        <f t="shared" si="144"/>
        <v>0</v>
      </c>
      <c r="T651" s="262">
        <f t="shared" si="144"/>
        <v>0</v>
      </c>
      <c r="U651" s="262">
        <f t="shared" si="144"/>
        <v>0</v>
      </c>
      <c r="V651" s="262">
        <f t="shared" si="144"/>
        <v>0</v>
      </c>
      <c r="W651" s="262">
        <f t="shared" si="144"/>
        <v>0</v>
      </c>
      <c r="X651" s="262">
        <f t="shared" si="144"/>
        <v>0</v>
      </c>
      <c r="Y651" s="262">
        <f t="shared" si="144"/>
        <v>0</v>
      </c>
      <c r="Z651" s="262">
        <f t="shared" si="144"/>
        <v>0</v>
      </c>
      <c r="AA651" s="262">
        <f t="shared" si="144"/>
        <v>0</v>
      </c>
      <c r="AB651" s="262">
        <f t="shared" si="144"/>
        <v>0</v>
      </c>
    </row>
    <row r="652" spans="2:28" hidden="1" outlineLevel="1">
      <c r="B652" s="556">
        <f t="shared" si="132"/>
        <v>0</v>
      </c>
      <c r="C652" s="212" t="str">
        <f t="shared" si="132"/>
        <v xml:space="preserve">3 Bed / 2 Bath </v>
      </c>
      <c r="D652" s="260">
        <f t="shared" si="130"/>
        <v>0</v>
      </c>
      <c r="E652" s="261">
        <f t="shared" ref="E652:AB652" si="145">($L142*($D357-$U357)+$H142*$U357)*(1+HLOOKUP(E$628,$E$181:$N$182,2,FALSE))</f>
        <v>0</v>
      </c>
      <c r="F652" s="262">
        <f t="shared" si="145"/>
        <v>0</v>
      </c>
      <c r="G652" s="262">
        <f t="shared" si="145"/>
        <v>0</v>
      </c>
      <c r="H652" s="262">
        <f t="shared" si="145"/>
        <v>0</v>
      </c>
      <c r="I652" s="262">
        <f t="shared" si="145"/>
        <v>0</v>
      </c>
      <c r="J652" s="262">
        <f t="shared" si="145"/>
        <v>0</v>
      </c>
      <c r="K652" s="262">
        <f t="shared" si="145"/>
        <v>0</v>
      </c>
      <c r="L652" s="262">
        <f t="shared" si="145"/>
        <v>0</v>
      </c>
      <c r="M652" s="262">
        <f t="shared" si="145"/>
        <v>0</v>
      </c>
      <c r="N652" s="262">
        <f t="shared" si="145"/>
        <v>0</v>
      </c>
      <c r="O652" s="262">
        <f t="shared" si="145"/>
        <v>0</v>
      </c>
      <c r="P652" s="262">
        <f t="shared" si="145"/>
        <v>0</v>
      </c>
      <c r="Q652" s="262">
        <f t="shared" si="145"/>
        <v>0</v>
      </c>
      <c r="R652" s="262">
        <f t="shared" si="145"/>
        <v>0</v>
      </c>
      <c r="S652" s="262">
        <f t="shared" si="145"/>
        <v>0</v>
      </c>
      <c r="T652" s="262">
        <f t="shared" si="145"/>
        <v>0</v>
      </c>
      <c r="U652" s="262">
        <f t="shared" si="145"/>
        <v>0</v>
      </c>
      <c r="V652" s="262">
        <f t="shared" si="145"/>
        <v>0</v>
      </c>
      <c r="W652" s="262">
        <f t="shared" si="145"/>
        <v>0</v>
      </c>
      <c r="X652" s="262">
        <f t="shared" si="145"/>
        <v>0</v>
      </c>
      <c r="Y652" s="262">
        <f t="shared" si="145"/>
        <v>0</v>
      </c>
      <c r="Z652" s="262">
        <f t="shared" si="145"/>
        <v>0</v>
      </c>
      <c r="AA652" s="262">
        <f t="shared" si="145"/>
        <v>0</v>
      </c>
      <c r="AB652" s="262">
        <f t="shared" si="145"/>
        <v>0</v>
      </c>
    </row>
    <row r="653" spans="2:28" hidden="1" outlineLevel="1">
      <c r="B653" s="556">
        <f t="shared" si="132"/>
        <v>0</v>
      </c>
      <c r="C653" s="212" t="str">
        <f t="shared" si="132"/>
        <v xml:space="preserve">1 Bed / 1 Bath </v>
      </c>
      <c r="D653" s="260">
        <f t="shared" si="130"/>
        <v>0</v>
      </c>
      <c r="E653" s="261">
        <f t="shared" ref="E653:AB653" si="146">($L143*($D358-$U358)+$H143*$U358)*(1+HLOOKUP(E$628,$E$181:$N$182,2,FALSE))</f>
        <v>0</v>
      </c>
      <c r="F653" s="262">
        <f t="shared" si="146"/>
        <v>0</v>
      </c>
      <c r="G653" s="262">
        <f t="shared" si="146"/>
        <v>0</v>
      </c>
      <c r="H653" s="262">
        <f t="shared" si="146"/>
        <v>0</v>
      </c>
      <c r="I653" s="262">
        <f t="shared" si="146"/>
        <v>0</v>
      </c>
      <c r="J653" s="262">
        <f t="shared" si="146"/>
        <v>0</v>
      </c>
      <c r="K653" s="262">
        <f t="shared" si="146"/>
        <v>0</v>
      </c>
      <c r="L653" s="262">
        <f t="shared" si="146"/>
        <v>0</v>
      </c>
      <c r="M653" s="262">
        <f t="shared" si="146"/>
        <v>0</v>
      </c>
      <c r="N653" s="262">
        <f t="shared" si="146"/>
        <v>0</v>
      </c>
      <c r="O653" s="262">
        <f t="shared" si="146"/>
        <v>0</v>
      </c>
      <c r="P653" s="262">
        <f t="shared" si="146"/>
        <v>0</v>
      </c>
      <c r="Q653" s="262">
        <f t="shared" si="146"/>
        <v>0</v>
      </c>
      <c r="R653" s="262">
        <f t="shared" si="146"/>
        <v>0</v>
      </c>
      <c r="S653" s="262">
        <f t="shared" si="146"/>
        <v>0</v>
      </c>
      <c r="T653" s="262">
        <f t="shared" si="146"/>
        <v>0</v>
      </c>
      <c r="U653" s="262">
        <f t="shared" si="146"/>
        <v>0</v>
      </c>
      <c r="V653" s="262">
        <f t="shared" si="146"/>
        <v>0</v>
      </c>
      <c r="W653" s="262">
        <f t="shared" si="146"/>
        <v>0</v>
      </c>
      <c r="X653" s="262">
        <f t="shared" si="146"/>
        <v>0</v>
      </c>
      <c r="Y653" s="262">
        <f t="shared" si="146"/>
        <v>0</v>
      </c>
      <c r="Z653" s="262">
        <f t="shared" si="146"/>
        <v>0</v>
      </c>
      <c r="AA653" s="262">
        <f t="shared" si="146"/>
        <v>0</v>
      </c>
      <c r="AB653" s="262">
        <f t="shared" si="146"/>
        <v>0</v>
      </c>
    </row>
    <row r="654" spans="2:28" hidden="1" outlineLevel="1">
      <c r="B654" s="556">
        <f t="shared" si="132"/>
        <v>0</v>
      </c>
      <c r="C654" s="212" t="str">
        <f t="shared" si="132"/>
        <v xml:space="preserve">2 Bed / 2 Bath </v>
      </c>
      <c r="D654" s="260">
        <f t="shared" si="130"/>
        <v>0</v>
      </c>
      <c r="E654" s="261">
        <f t="shared" ref="E654:AB654" si="147">($L144*($D359-$U359)+$H144*$U359)*(1+HLOOKUP(E$628,$E$181:$N$182,2,FALSE))</f>
        <v>0</v>
      </c>
      <c r="F654" s="262">
        <f t="shared" si="147"/>
        <v>0</v>
      </c>
      <c r="G654" s="262">
        <f t="shared" si="147"/>
        <v>0</v>
      </c>
      <c r="H654" s="262">
        <f t="shared" si="147"/>
        <v>0</v>
      </c>
      <c r="I654" s="262">
        <f t="shared" si="147"/>
        <v>0</v>
      </c>
      <c r="J654" s="262">
        <f t="shared" si="147"/>
        <v>0</v>
      </c>
      <c r="K654" s="262">
        <f t="shared" si="147"/>
        <v>0</v>
      </c>
      <c r="L654" s="262">
        <f t="shared" si="147"/>
        <v>0</v>
      </c>
      <c r="M654" s="262">
        <f t="shared" si="147"/>
        <v>0</v>
      </c>
      <c r="N654" s="262">
        <f t="shared" si="147"/>
        <v>0</v>
      </c>
      <c r="O654" s="262">
        <f t="shared" si="147"/>
        <v>0</v>
      </c>
      <c r="P654" s="262">
        <f t="shared" si="147"/>
        <v>0</v>
      </c>
      <c r="Q654" s="262">
        <f t="shared" si="147"/>
        <v>0</v>
      </c>
      <c r="R654" s="262">
        <f t="shared" si="147"/>
        <v>0</v>
      </c>
      <c r="S654" s="262">
        <f t="shared" si="147"/>
        <v>0</v>
      </c>
      <c r="T654" s="262">
        <f t="shared" si="147"/>
        <v>0</v>
      </c>
      <c r="U654" s="262">
        <f t="shared" si="147"/>
        <v>0</v>
      </c>
      <c r="V654" s="262">
        <f t="shared" si="147"/>
        <v>0</v>
      </c>
      <c r="W654" s="262">
        <f t="shared" si="147"/>
        <v>0</v>
      </c>
      <c r="X654" s="262">
        <f t="shared" si="147"/>
        <v>0</v>
      </c>
      <c r="Y654" s="262">
        <f t="shared" si="147"/>
        <v>0</v>
      </c>
      <c r="Z654" s="262">
        <f t="shared" si="147"/>
        <v>0</v>
      </c>
      <c r="AA654" s="262">
        <f t="shared" si="147"/>
        <v>0</v>
      </c>
      <c r="AB654" s="262">
        <f t="shared" si="147"/>
        <v>0</v>
      </c>
    </row>
    <row r="655" spans="2:28" hidden="1" outlineLevel="1">
      <c r="B655" s="556">
        <f t="shared" si="132"/>
        <v>0</v>
      </c>
      <c r="C655" s="212" t="str">
        <f t="shared" si="132"/>
        <v xml:space="preserve">4 Bed / 2 Bath Penthouse </v>
      </c>
      <c r="D655" s="260">
        <f t="shared" si="130"/>
        <v>0</v>
      </c>
      <c r="E655" s="261">
        <f t="shared" ref="E655:AB655" si="148">($L145*($D360-$U360)+$H145*$U360)*(1+HLOOKUP(E$628,$E$181:$N$182,2,FALSE))</f>
        <v>0</v>
      </c>
      <c r="F655" s="262">
        <f t="shared" si="148"/>
        <v>0</v>
      </c>
      <c r="G655" s="262">
        <f t="shared" si="148"/>
        <v>0</v>
      </c>
      <c r="H655" s="262">
        <f t="shared" si="148"/>
        <v>0</v>
      </c>
      <c r="I655" s="262">
        <f t="shared" si="148"/>
        <v>0</v>
      </c>
      <c r="J655" s="262">
        <f t="shared" si="148"/>
        <v>0</v>
      </c>
      <c r="K655" s="262">
        <f t="shared" si="148"/>
        <v>0</v>
      </c>
      <c r="L655" s="262">
        <f t="shared" si="148"/>
        <v>0</v>
      </c>
      <c r="M655" s="262">
        <f t="shared" si="148"/>
        <v>0</v>
      </c>
      <c r="N655" s="262">
        <f t="shared" si="148"/>
        <v>0</v>
      </c>
      <c r="O655" s="262">
        <f t="shared" si="148"/>
        <v>0</v>
      </c>
      <c r="P655" s="262">
        <f t="shared" si="148"/>
        <v>0</v>
      </c>
      <c r="Q655" s="262">
        <f t="shared" si="148"/>
        <v>0</v>
      </c>
      <c r="R655" s="262">
        <f t="shared" si="148"/>
        <v>0</v>
      </c>
      <c r="S655" s="262">
        <f t="shared" si="148"/>
        <v>0</v>
      </c>
      <c r="T655" s="262">
        <f t="shared" si="148"/>
        <v>0</v>
      </c>
      <c r="U655" s="262">
        <f t="shared" si="148"/>
        <v>0</v>
      </c>
      <c r="V655" s="262">
        <f t="shared" si="148"/>
        <v>0</v>
      </c>
      <c r="W655" s="262">
        <f t="shared" si="148"/>
        <v>0</v>
      </c>
      <c r="X655" s="262">
        <f t="shared" si="148"/>
        <v>0</v>
      </c>
      <c r="Y655" s="262">
        <f t="shared" si="148"/>
        <v>0</v>
      </c>
      <c r="Z655" s="262">
        <f t="shared" si="148"/>
        <v>0</v>
      </c>
      <c r="AA655" s="262">
        <f t="shared" si="148"/>
        <v>0</v>
      </c>
      <c r="AB655" s="262">
        <f t="shared" si="148"/>
        <v>0</v>
      </c>
    </row>
    <row r="656" spans="2:28" hidden="1" outlineLevel="1">
      <c r="B656" s="556">
        <f t="shared" ref="B656:C668" si="149">B611</f>
        <v>0</v>
      </c>
      <c r="C656" s="212" t="str">
        <f t="shared" si="149"/>
        <v xml:space="preserve">2 Bed / 2 Bath </v>
      </c>
      <c r="D656" s="260">
        <f t="shared" si="130"/>
        <v>0</v>
      </c>
      <c r="E656" s="261">
        <f t="shared" ref="E656:AB656" si="150">($L146*($D361-$U361)+$H146*$U361)*(1+HLOOKUP(E$628,$E$181:$N$182,2,FALSE))</f>
        <v>0</v>
      </c>
      <c r="F656" s="262">
        <f t="shared" si="150"/>
        <v>0</v>
      </c>
      <c r="G656" s="262">
        <f t="shared" si="150"/>
        <v>0</v>
      </c>
      <c r="H656" s="262">
        <f t="shared" si="150"/>
        <v>0</v>
      </c>
      <c r="I656" s="262">
        <f t="shared" si="150"/>
        <v>0</v>
      </c>
      <c r="J656" s="262">
        <f t="shared" si="150"/>
        <v>0</v>
      </c>
      <c r="K656" s="262">
        <f t="shared" si="150"/>
        <v>0</v>
      </c>
      <c r="L656" s="262">
        <f t="shared" si="150"/>
        <v>0</v>
      </c>
      <c r="M656" s="262">
        <f t="shared" si="150"/>
        <v>0</v>
      </c>
      <c r="N656" s="262">
        <f t="shared" si="150"/>
        <v>0</v>
      </c>
      <c r="O656" s="262">
        <f t="shared" si="150"/>
        <v>0</v>
      </c>
      <c r="P656" s="262">
        <f t="shared" si="150"/>
        <v>0</v>
      </c>
      <c r="Q656" s="262">
        <f t="shared" si="150"/>
        <v>0</v>
      </c>
      <c r="R656" s="262">
        <f t="shared" si="150"/>
        <v>0</v>
      </c>
      <c r="S656" s="262">
        <f t="shared" si="150"/>
        <v>0</v>
      </c>
      <c r="T656" s="262">
        <f t="shared" si="150"/>
        <v>0</v>
      </c>
      <c r="U656" s="262">
        <f t="shared" si="150"/>
        <v>0</v>
      </c>
      <c r="V656" s="262">
        <f t="shared" si="150"/>
        <v>0</v>
      </c>
      <c r="W656" s="262">
        <f t="shared" si="150"/>
        <v>0</v>
      </c>
      <c r="X656" s="262">
        <f t="shared" si="150"/>
        <v>0</v>
      </c>
      <c r="Y656" s="262">
        <f t="shared" si="150"/>
        <v>0</v>
      </c>
      <c r="Z656" s="262">
        <f t="shared" si="150"/>
        <v>0</v>
      </c>
      <c r="AA656" s="262">
        <f t="shared" si="150"/>
        <v>0</v>
      </c>
      <c r="AB656" s="262">
        <f t="shared" si="150"/>
        <v>0</v>
      </c>
    </row>
    <row r="657" spans="2:28" hidden="1" outlineLevel="1">
      <c r="B657" s="556">
        <f t="shared" si="149"/>
        <v>0</v>
      </c>
      <c r="C657" s="212">
        <f t="shared" si="149"/>
        <v>0</v>
      </c>
      <c r="D657" s="260">
        <f t="shared" si="130"/>
        <v>0</v>
      </c>
      <c r="E657" s="261">
        <f t="shared" ref="E657:AB657" si="151">($L147*($D362-$U362)+$H147*$U362)*(1+HLOOKUP(E$628,$E$181:$N$182,2,FALSE))</f>
        <v>0</v>
      </c>
      <c r="F657" s="262">
        <f t="shared" si="151"/>
        <v>0</v>
      </c>
      <c r="G657" s="262">
        <f t="shared" si="151"/>
        <v>0</v>
      </c>
      <c r="H657" s="262">
        <f t="shared" si="151"/>
        <v>0</v>
      </c>
      <c r="I657" s="262">
        <f t="shared" si="151"/>
        <v>0</v>
      </c>
      <c r="J657" s="262">
        <f t="shared" si="151"/>
        <v>0</v>
      </c>
      <c r="K657" s="262">
        <f t="shared" si="151"/>
        <v>0</v>
      </c>
      <c r="L657" s="262">
        <f t="shared" si="151"/>
        <v>0</v>
      </c>
      <c r="M657" s="262">
        <f t="shared" si="151"/>
        <v>0</v>
      </c>
      <c r="N657" s="262">
        <f t="shared" si="151"/>
        <v>0</v>
      </c>
      <c r="O657" s="262">
        <f t="shared" si="151"/>
        <v>0</v>
      </c>
      <c r="P657" s="262">
        <f t="shared" si="151"/>
        <v>0</v>
      </c>
      <c r="Q657" s="262">
        <f t="shared" si="151"/>
        <v>0</v>
      </c>
      <c r="R657" s="262">
        <f t="shared" si="151"/>
        <v>0</v>
      </c>
      <c r="S657" s="262">
        <f t="shared" si="151"/>
        <v>0</v>
      </c>
      <c r="T657" s="262">
        <f t="shared" si="151"/>
        <v>0</v>
      </c>
      <c r="U657" s="262">
        <f t="shared" si="151"/>
        <v>0</v>
      </c>
      <c r="V657" s="262">
        <f t="shared" si="151"/>
        <v>0</v>
      </c>
      <c r="W657" s="262">
        <f t="shared" si="151"/>
        <v>0</v>
      </c>
      <c r="X657" s="262">
        <f t="shared" si="151"/>
        <v>0</v>
      </c>
      <c r="Y657" s="262">
        <f t="shared" si="151"/>
        <v>0</v>
      </c>
      <c r="Z657" s="262">
        <f t="shared" si="151"/>
        <v>0</v>
      </c>
      <c r="AA657" s="262">
        <f t="shared" si="151"/>
        <v>0</v>
      </c>
      <c r="AB657" s="262">
        <f t="shared" si="151"/>
        <v>0</v>
      </c>
    </row>
    <row r="658" spans="2:28" hidden="1" outlineLevel="1">
      <c r="B658" s="556">
        <f t="shared" si="149"/>
        <v>0</v>
      </c>
      <c r="C658" s="212">
        <f t="shared" si="149"/>
        <v>0</v>
      </c>
      <c r="D658" s="260">
        <f t="shared" si="130"/>
        <v>0</v>
      </c>
      <c r="E658" s="261">
        <f t="shared" ref="E658:AB658" si="152">($L148*($D363-$U363)+$H148*$U363)*(1+HLOOKUP(E$628,$E$181:$N$182,2,FALSE))</f>
        <v>0</v>
      </c>
      <c r="F658" s="262">
        <f t="shared" si="152"/>
        <v>0</v>
      </c>
      <c r="G658" s="262">
        <f t="shared" si="152"/>
        <v>0</v>
      </c>
      <c r="H658" s="262">
        <f t="shared" si="152"/>
        <v>0</v>
      </c>
      <c r="I658" s="262">
        <f t="shared" si="152"/>
        <v>0</v>
      </c>
      <c r="J658" s="262">
        <f t="shared" si="152"/>
        <v>0</v>
      </c>
      <c r="K658" s="262">
        <f t="shared" si="152"/>
        <v>0</v>
      </c>
      <c r="L658" s="262">
        <f t="shared" si="152"/>
        <v>0</v>
      </c>
      <c r="M658" s="262">
        <f t="shared" si="152"/>
        <v>0</v>
      </c>
      <c r="N658" s="262">
        <f t="shared" si="152"/>
        <v>0</v>
      </c>
      <c r="O658" s="262">
        <f t="shared" si="152"/>
        <v>0</v>
      </c>
      <c r="P658" s="262">
        <f t="shared" si="152"/>
        <v>0</v>
      </c>
      <c r="Q658" s="262">
        <f t="shared" si="152"/>
        <v>0</v>
      </c>
      <c r="R658" s="262">
        <f t="shared" si="152"/>
        <v>0</v>
      </c>
      <c r="S658" s="262">
        <f t="shared" si="152"/>
        <v>0</v>
      </c>
      <c r="T658" s="262">
        <f t="shared" si="152"/>
        <v>0</v>
      </c>
      <c r="U658" s="262">
        <f t="shared" si="152"/>
        <v>0</v>
      </c>
      <c r="V658" s="262">
        <f t="shared" si="152"/>
        <v>0</v>
      </c>
      <c r="W658" s="262">
        <f t="shared" si="152"/>
        <v>0</v>
      </c>
      <c r="X658" s="262">
        <f t="shared" si="152"/>
        <v>0</v>
      </c>
      <c r="Y658" s="262">
        <f t="shared" si="152"/>
        <v>0</v>
      </c>
      <c r="Z658" s="262">
        <f t="shared" si="152"/>
        <v>0</v>
      </c>
      <c r="AA658" s="262">
        <f t="shared" si="152"/>
        <v>0</v>
      </c>
      <c r="AB658" s="262">
        <f t="shared" si="152"/>
        <v>0</v>
      </c>
    </row>
    <row r="659" spans="2:28" hidden="1" outlineLevel="1">
      <c r="B659" s="556">
        <f t="shared" si="149"/>
        <v>0</v>
      </c>
      <c r="C659" s="212">
        <f t="shared" si="149"/>
        <v>0</v>
      </c>
      <c r="D659" s="260">
        <f t="shared" si="130"/>
        <v>0</v>
      </c>
      <c r="E659" s="261">
        <f t="shared" ref="E659:AB659" si="153">($L149*($D364-$U364)+$H149*$U364)*(1+HLOOKUP(E$628,$E$181:$N$182,2,FALSE))</f>
        <v>0</v>
      </c>
      <c r="F659" s="262">
        <f t="shared" si="153"/>
        <v>0</v>
      </c>
      <c r="G659" s="262">
        <f t="shared" si="153"/>
        <v>0</v>
      </c>
      <c r="H659" s="262">
        <f t="shared" si="153"/>
        <v>0</v>
      </c>
      <c r="I659" s="262">
        <f t="shared" si="153"/>
        <v>0</v>
      </c>
      <c r="J659" s="262">
        <f t="shared" si="153"/>
        <v>0</v>
      </c>
      <c r="K659" s="262">
        <f t="shared" si="153"/>
        <v>0</v>
      </c>
      <c r="L659" s="262">
        <f t="shared" si="153"/>
        <v>0</v>
      </c>
      <c r="M659" s="262">
        <f t="shared" si="153"/>
        <v>0</v>
      </c>
      <c r="N659" s="262">
        <f t="shared" si="153"/>
        <v>0</v>
      </c>
      <c r="O659" s="262">
        <f t="shared" si="153"/>
        <v>0</v>
      </c>
      <c r="P659" s="262">
        <f t="shared" si="153"/>
        <v>0</v>
      </c>
      <c r="Q659" s="262">
        <f t="shared" si="153"/>
        <v>0</v>
      </c>
      <c r="R659" s="262">
        <f t="shared" si="153"/>
        <v>0</v>
      </c>
      <c r="S659" s="262">
        <f t="shared" si="153"/>
        <v>0</v>
      </c>
      <c r="T659" s="262">
        <f t="shared" si="153"/>
        <v>0</v>
      </c>
      <c r="U659" s="262">
        <f t="shared" si="153"/>
        <v>0</v>
      </c>
      <c r="V659" s="262">
        <f t="shared" si="153"/>
        <v>0</v>
      </c>
      <c r="W659" s="262">
        <f t="shared" si="153"/>
        <v>0</v>
      </c>
      <c r="X659" s="262">
        <f t="shared" si="153"/>
        <v>0</v>
      </c>
      <c r="Y659" s="262">
        <f t="shared" si="153"/>
        <v>0</v>
      </c>
      <c r="Z659" s="262">
        <f t="shared" si="153"/>
        <v>0</v>
      </c>
      <c r="AA659" s="262">
        <f t="shared" si="153"/>
        <v>0</v>
      </c>
      <c r="AB659" s="262">
        <f t="shared" si="153"/>
        <v>0</v>
      </c>
    </row>
    <row r="660" spans="2:28" hidden="1" outlineLevel="1">
      <c r="B660" s="556">
        <f t="shared" si="149"/>
        <v>0</v>
      </c>
      <c r="C660" s="212">
        <f t="shared" si="149"/>
        <v>0</v>
      </c>
      <c r="D660" s="260">
        <f t="shared" si="130"/>
        <v>0</v>
      </c>
      <c r="E660" s="261">
        <f t="shared" ref="E660:AB660" si="154">($L150*($D365-$U365)+$H150*$U365)*(1+HLOOKUP(E$628,$E$181:$N$182,2,FALSE))</f>
        <v>0</v>
      </c>
      <c r="F660" s="262">
        <f t="shared" si="154"/>
        <v>0</v>
      </c>
      <c r="G660" s="262">
        <f t="shared" si="154"/>
        <v>0</v>
      </c>
      <c r="H660" s="262">
        <f t="shared" si="154"/>
        <v>0</v>
      </c>
      <c r="I660" s="262">
        <f t="shared" si="154"/>
        <v>0</v>
      </c>
      <c r="J660" s="262">
        <f t="shared" si="154"/>
        <v>0</v>
      </c>
      <c r="K660" s="262">
        <f t="shared" si="154"/>
        <v>0</v>
      </c>
      <c r="L660" s="262">
        <f t="shared" si="154"/>
        <v>0</v>
      </c>
      <c r="M660" s="262">
        <f t="shared" si="154"/>
        <v>0</v>
      </c>
      <c r="N660" s="262">
        <f t="shared" si="154"/>
        <v>0</v>
      </c>
      <c r="O660" s="262">
        <f t="shared" si="154"/>
        <v>0</v>
      </c>
      <c r="P660" s="262">
        <f t="shared" si="154"/>
        <v>0</v>
      </c>
      <c r="Q660" s="262">
        <f t="shared" si="154"/>
        <v>0</v>
      </c>
      <c r="R660" s="262">
        <f t="shared" si="154"/>
        <v>0</v>
      </c>
      <c r="S660" s="262">
        <f t="shared" si="154"/>
        <v>0</v>
      </c>
      <c r="T660" s="262">
        <f t="shared" si="154"/>
        <v>0</v>
      </c>
      <c r="U660" s="262">
        <f t="shared" si="154"/>
        <v>0</v>
      </c>
      <c r="V660" s="262">
        <f t="shared" si="154"/>
        <v>0</v>
      </c>
      <c r="W660" s="262">
        <f t="shared" si="154"/>
        <v>0</v>
      </c>
      <c r="X660" s="262">
        <f t="shared" si="154"/>
        <v>0</v>
      </c>
      <c r="Y660" s="262">
        <f t="shared" si="154"/>
        <v>0</v>
      </c>
      <c r="Z660" s="262">
        <f t="shared" si="154"/>
        <v>0</v>
      </c>
      <c r="AA660" s="262">
        <f t="shared" si="154"/>
        <v>0</v>
      </c>
      <c r="AB660" s="262">
        <f t="shared" si="154"/>
        <v>0</v>
      </c>
    </row>
    <row r="661" spans="2:28" hidden="1" outlineLevel="1">
      <c r="B661" s="556">
        <f t="shared" si="149"/>
        <v>0</v>
      </c>
      <c r="C661" s="212">
        <f t="shared" si="149"/>
        <v>0</v>
      </c>
      <c r="D661" s="260">
        <f t="shared" si="130"/>
        <v>0</v>
      </c>
      <c r="E661" s="261">
        <f t="shared" ref="E661:AB661" si="155">($L151*($D366-$U366)+$H151*$U366)*(1+HLOOKUP(E$628,$E$181:$N$182,2,FALSE))</f>
        <v>0</v>
      </c>
      <c r="F661" s="262">
        <f t="shared" si="155"/>
        <v>0</v>
      </c>
      <c r="G661" s="262">
        <f t="shared" si="155"/>
        <v>0</v>
      </c>
      <c r="H661" s="262">
        <f t="shared" si="155"/>
        <v>0</v>
      </c>
      <c r="I661" s="262">
        <f t="shared" si="155"/>
        <v>0</v>
      </c>
      <c r="J661" s="262">
        <f t="shared" si="155"/>
        <v>0</v>
      </c>
      <c r="K661" s="262">
        <f t="shared" si="155"/>
        <v>0</v>
      </c>
      <c r="L661" s="262">
        <f t="shared" si="155"/>
        <v>0</v>
      </c>
      <c r="M661" s="262">
        <f t="shared" si="155"/>
        <v>0</v>
      </c>
      <c r="N661" s="262">
        <f t="shared" si="155"/>
        <v>0</v>
      </c>
      <c r="O661" s="262">
        <f t="shared" si="155"/>
        <v>0</v>
      </c>
      <c r="P661" s="262">
        <f t="shared" si="155"/>
        <v>0</v>
      </c>
      <c r="Q661" s="262">
        <f t="shared" si="155"/>
        <v>0</v>
      </c>
      <c r="R661" s="262">
        <f t="shared" si="155"/>
        <v>0</v>
      </c>
      <c r="S661" s="262">
        <f t="shared" si="155"/>
        <v>0</v>
      </c>
      <c r="T661" s="262">
        <f t="shared" si="155"/>
        <v>0</v>
      </c>
      <c r="U661" s="262">
        <f t="shared" si="155"/>
        <v>0</v>
      </c>
      <c r="V661" s="262">
        <f t="shared" si="155"/>
        <v>0</v>
      </c>
      <c r="W661" s="262">
        <f t="shared" si="155"/>
        <v>0</v>
      </c>
      <c r="X661" s="262">
        <f t="shared" si="155"/>
        <v>0</v>
      </c>
      <c r="Y661" s="262">
        <f t="shared" si="155"/>
        <v>0</v>
      </c>
      <c r="Z661" s="262">
        <f t="shared" si="155"/>
        <v>0</v>
      </c>
      <c r="AA661" s="262">
        <f t="shared" si="155"/>
        <v>0</v>
      </c>
      <c r="AB661" s="262">
        <f t="shared" si="155"/>
        <v>0</v>
      </c>
    </row>
    <row r="662" spans="2:28" hidden="1" outlineLevel="1">
      <c r="B662" s="556">
        <f t="shared" si="149"/>
        <v>0</v>
      </c>
      <c r="C662" s="212">
        <f t="shared" si="149"/>
        <v>0</v>
      </c>
      <c r="D662" s="260">
        <f t="shared" si="130"/>
        <v>0</v>
      </c>
      <c r="E662" s="261">
        <f t="shared" ref="E662:AB662" si="156">($L152*($D367-$U367)+$H152*$U367)*(1+HLOOKUP(E$628,$E$181:$N$182,2,FALSE))</f>
        <v>0</v>
      </c>
      <c r="F662" s="262">
        <f t="shared" si="156"/>
        <v>0</v>
      </c>
      <c r="G662" s="262">
        <f t="shared" si="156"/>
        <v>0</v>
      </c>
      <c r="H662" s="262">
        <f t="shared" si="156"/>
        <v>0</v>
      </c>
      <c r="I662" s="262">
        <f t="shared" si="156"/>
        <v>0</v>
      </c>
      <c r="J662" s="262">
        <f t="shared" si="156"/>
        <v>0</v>
      </c>
      <c r="K662" s="262">
        <f t="shared" si="156"/>
        <v>0</v>
      </c>
      <c r="L662" s="262">
        <f t="shared" si="156"/>
        <v>0</v>
      </c>
      <c r="M662" s="262">
        <f t="shared" si="156"/>
        <v>0</v>
      </c>
      <c r="N662" s="262">
        <f t="shared" si="156"/>
        <v>0</v>
      </c>
      <c r="O662" s="262">
        <f t="shared" si="156"/>
        <v>0</v>
      </c>
      <c r="P662" s="262">
        <f t="shared" si="156"/>
        <v>0</v>
      </c>
      <c r="Q662" s="262">
        <f t="shared" si="156"/>
        <v>0</v>
      </c>
      <c r="R662" s="262">
        <f t="shared" si="156"/>
        <v>0</v>
      </c>
      <c r="S662" s="262">
        <f t="shared" si="156"/>
        <v>0</v>
      </c>
      <c r="T662" s="262">
        <f t="shared" si="156"/>
        <v>0</v>
      </c>
      <c r="U662" s="262">
        <f t="shared" si="156"/>
        <v>0</v>
      </c>
      <c r="V662" s="262">
        <f t="shared" si="156"/>
        <v>0</v>
      </c>
      <c r="W662" s="262">
        <f t="shared" si="156"/>
        <v>0</v>
      </c>
      <c r="X662" s="262">
        <f t="shared" si="156"/>
        <v>0</v>
      </c>
      <c r="Y662" s="262">
        <f t="shared" si="156"/>
        <v>0</v>
      </c>
      <c r="Z662" s="262">
        <f t="shared" si="156"/>
        <v>0</v>
      </c>
      <c r="AA662" s="262">
        <f t="shared" si="156"/>
        <v>0</v>
      </c>
      <c r="AB662" s="262">
        <f t="shared" si="156"/>
        <v>0</v>
      </c>
    </row>
    <row r="663" spans="2:28" hidden="1" outlineLevel="1">
      <c r="B663" s="556">
        <f t="shared" si="149"/>
        <v>0</v>
      </c>
      <c r="C663" s="212">
        <f t="shared" si="149"/>
        <v>0</v>
      </c>
      <c r="D663" s="260">
        <f t="shared" si="130"/>
        <v>0</v>
      </c>
      <c r="E663" s="261">
        <f t="shared" ref="E663:AB663" si="157">($L153*($D368-$U368)+$H153*$U368)*(1+HLOOKUP(E$628,$E$181:$N$182,2,FALSE))</f>
        <v>0</v>
      </c>
      <c r="F663" s="262">
        <f t="shared" si="157"/>
        <v>0</v>
      </c>
      <c r="G663" s="262">
        <f t="shared" si="157"/>
        <v>0</v>
      </c>
      <c r="H663" s="262">
        <f t="shared" si="157"/>
        <v>0</v>
      </c>
      <c r="I663" s="262">
        <f t="shared" si="157"/>
        <v>0</v>
      </c>
      <c r="J663" s="262">
        <f t="shared" si="157"/>
        <v>0</v>
      </c>
      <c r="K663" s="262">
        <f t="shared" si="157"/>
        <v>0</v>
      </c>
      <c r="L663" s="262">
        <f t="shared" si="157"/>
        <v>0</v>
      </c>
      <c r="M663" s="262">
        <f t="shared" si="157"/>
        <v>0</v>
      </c>
      <c r="N663" s="262">
        <f t="shared" si="157"/>
        <v>0</v>
      </c>
      <c r="O663" s="262">
        <f t="shared" si="157"/>
        <v>0</v>
      </c>
      <c r="P663" s="262">
        <f t="shared" si="157"/>
        <v>0</v>
      </c>
      <c r="Q663" s="262">
        <f t="shared" si="157"/>
        <v>0</v>
      </c>
      <c r="R663" s="262">
        <f t="shared" si="157"/>
        <v>0</v>
      </c>
      <c r="S663" s="262">
        <f t="shared" si="157"/>
        <v>0</v>
      </c>
      <c r="T663" s="262">
        <f t="shared" si="157"/>
        <v>0</v>
      </c>
      <c r="U663" s="262">
        <f t="shared" si="157"/>
        <v>0</v>
      </c>
      <c r="V663" s="262">
        <f t="shared" si="157"/>
        <v>0</v>
      </c>
      <c r="W663" s="262">
        <f t="shared" si="157"/>
        <v>0</v>
      </c>
      <c r="X663" s="262">
        <f t="shared" si="157"/>
        <v>0</v>
      </c>
      <c r="Y663" s="262">
        <f t="shared" si="157"/>
        <v>0</v>
      </c>
      <c r="Z663" s="262">
        <f t="shared" si="157"/>
        <v>0</v>
      </c>
      <c r="AA663" s="262">
        <f t="shared" si="157"/>
        <v>0</v>
      </c>
      <c r="AB663" s="262">
        <f t="shared" si="157"/>
        <v>0</v>
      </c>
    </row>
    <row r="664" spans="2:28" hidden="1" outlineLevel="1">
      <c r="B664" s="556">
        <f t="shared" si="149"/>
        <v>0</v>
      </c>
      <c r="C664" s="212">
        <f t="shared" si="149"/>
        <v>0</v>
      </c>
      <c r="D664" s="260">
        <f t="shared" si="130"/>
        <v>0</v>
      </c>
      <c r="E664" s="261">
        <f t="shared" ref="E664:AB664" si="158">($L154*($D369-$U369)+$H154*$U369)*(1+HLOOKUP(E$628,$E$181:$N$182,2,FALSE))</f>
        <v>0</v>
      </c>
      <c r="F664" s="262">
        <f t="shared" si="158"/>
        <v>0</v>
      </c>
      <c r="G664" s="262">
        <f t="shared" si="158"/>
        <v>0</v>
      </c>
      <c r="H664" s="262">
        <f t="shared" si="158"/>
        <v>0</v>
      </c>
      <c r="I664" s="262">
        <f t="shared" si="158"/>
        <v>0</v>
      </c>
      <c r="J664" s="262">
        <f t="shared" si="158"/>
        <v>0</v>
      </c>
      <c r="K664" s="262">
        <f t="shared" si="158"/>
        <v>0</v>
      </c>
      <c r="L664" s="262">
        <f t="shared" si="158"/>
        <v>0</v>
      </c>
      <c r="M664" s="262">
        <f t="shared" si="158"/>
        <v>0</v>
      </c>
      <c r="N664" s="262">
        <f t="shared" si="158"/>
        <v>0</v>
      </c>
      <c r="O664" s="262">
        <f t="shared" si="158"/>
        <v>0</v>
      </c>
      <c r="P664" s="262">
        <f t="shared" si="158"/>
        <v>0</v>
      </c>
      <c r="Q664" s="262">
        <f t="shared" si="158"/>
        <v>0</v>
      </c>
      <c r="R664" s="262">
        <f t="shared" si="158"/>
        <v>0</v>
      </c>
      <c r="S664" s="262">
        <f t="shared" si="158"/>
        <v>0</v>
      </c>
      <c r="T664" s="262">
        <f t="shared" si="158"/>
        <v>0</v>
      </c>
      <c r="U664" s="262">
        <f t="shared" si="158"/>
        <v>0</v>
      </c>
      <c r="V664" s="262">
        <f t="shared" si="158"/>
        <v>0</v>
      </c>
      <c r="W664" s="262">
        <f t="shared" si="158"/>
        <v>0</v>
      </c>
      <c r="X664" s="262">
        <f t="shared" si="158"/>
        <v>0</v>
      </c>
      <c r="Y664" s="262">
        <f t="shared" si="158"/>
        <v>0</v>
      </c>
      <c r="Z664" s="262">
        <f t="shared" si="158"/>
        <v>0</v>
      </c>
      <c r="AA664" s="262">
        <f t="shared" si="158"/>
        <v>0</v>
      </c>
      <c r="AB664" s="262">
        <f t="shared" si="158"/>
        <v>0</v>
      </c>
    </row>
    <row r="665" spans="2:28" hidden="1" outlineLevel="1">
      <c r="B665" s="556">
        <f t="shared" si="149"/>
        <v>0</v>
      </c>
      <c r="C665" s="212">
        <f t="shared" si="149"/>
        <v>0</v>
      </c>
      <c r="D665" s="260">
        <f t="shared" si="130"/>
        <v>0</v>
      </c>
      <c r="E665" s="261">
        <f t="shared" ref="E665:AB665" si="159">($L155*($D370-$U370)+$H155*$U370)*(1+HLOOKUP(E$628,$E$181:$N$182,2,FALSE))</f>
        <v>0</v>
      </c>
      <c r="F665" s="262">
        <f t="shared" si="159"/>
        <v>0</v>
      </c>
      <c r="G665" s="262">
        <f t="shared" si="159"/>
        <v>0</v>
      </c>
      <c r="H665" s="262">
        <f t="shared" si="159"/>
        <v>0</v>
      </c>
      <c r="I665" s="262">
        <f t="shared" si="159"/>
        <v>0</v>
      </c>
      <c r="J665" s="262">
        <f t="shared" si="159"/>
        <v>0</v>
      </c>
      <c r="K665" s="262">
        <f t="shared" si="159"/>
        <v>0</v>
      </c>
      <c r="L665" s="262">
        <f t="shared" si="159"/>
        <v>0</v>
      </c>
      <c r="M665" s="262">
        <f t="shared" si="159"/>
        <v>0</v>
      </c>
      <c r="N665" s="262">
        <f t="shared" si="159"/>
        <v>0</v>
      </c>
      <c r="O665" s="262">
        <f t="shared" si="159"/>
        <v>0</v>
      </c>
      <c r="P665" s="262">
        <f t="shared" si="159"/>
        <v>0</v>
      </c>
      <c r="Q665" s="262">
        <f t="shared" si="159"/>
        <v>0</v>
      </c>
      <c r="R665" s="262">
        <f t="shared" si="159"/>
        <v>0</v>
      </c>
      <c r="S665" s="262">
        <f t="shared" si="159"/>
        <v>0</v>
      </c>
      <c r="T665" s="262">
        <f t="shared" si="159"/>
        <v>0</v>
      </c>
      <c r="U665" s="262">
        <f t="shared" si="159"/>
        <v>0</v>
      </c>
      <c r="V665" s="262">
        <f t="shared" si="159"/>
        <v>0</v>
      </c>
      <c r="W665" s="262">
        <f t="shared" si="159"/>
        <v>0</v>
      </c>
      <c r="X665" s="262">
        <f t="shared" si="159"/>
        <v>0</v>
      </c>
      <c r="Y665" s="262">
        <f t="shared" si="159"/>
        <v>0</v>
      </c>
      <c r="Z665" s="262">
        <f t="shared" si="159"/>
        <v>0</v>
      </c>
      <c r="AA665" s="262">
        <f t="shared" si="159"/>
        <v>0</v>
      </c>
      <c r="AB665" s="262">
        <f t="shared" si="159"/>
        <v>0</v>
      </c>
    </row>
    <row r="666" spans="2:28" hidden="1" outlineLevel="1">
      <c r="B666" s="556">
        <f t="shared" si="149"/>
        <v>0</v>
      </c>
      <c r="C666" s="212">
        <f t="shared" si="149"/>
        <v>0</v>
      </c>
      <c r="D666" s="260">
        <f t="shared" si="130"/>
        <v>0</v>
      </c>
      <c r="E666" s="261">
        <f t="shared" ref="E666:AB666" si="160">($L156*($D371-$U371)+$H156*$U371)*(1+HLOOKUP(E$628,$E$181:$N$182,2,FALSE))</f>
        <v>0</v>
      </c>
      <c r="F666" s="262">
        <f t="shared" si="160"/>
        <v>0</v>
      </c>
      <c r="G666" s="262">
        <f t="shared" si="160"/>
        <v>0</v>
      </c>
      <c r="H666" s="262">
        <f t="shared" si="160"/>
        <v>0</v>
      </c>
      <c r="I666" s="262">
        <f t="shared" si="160"/>
        <v>0</v>
      </c>
      <c r="J666" s="262">
        <f t="shared" si="160"/>
        <v>0</v>
      </c>
      <c r="K666" s="262">
        <f t="shared" si="160"/>
        <v>0</v>
      </c>
      <c r="L666" s="262">
        <f t="shared" si="160"/>
        <v>0</v>
      </c>
      <c r="M666" s="262">
        <f t="shared" si="160"/>
        <v>0</v>
      </c>
      <c r="N666" s="262">
        <f t="shared" si="160"/>
        <v>0</v>
      </c>
      <c r="O666" s="262">
        <f t="shared" si="160"/>
        <v>0</v>
      </c>
      <c r="P666" s="262">
        <f t="shared" si="160"/>
        <v>0</v>
      </c>
      <c r="Q666" s="262">
        <f t="shared" si="160"/>
        <v>0</v>
      </c>
      <c r="R666" s="262">
        <f t="shared" si="160"/>
        <v>0</v>
      </c>
      <c r="S666" s="262">
        <f t="shared" si="160"/>
        <v>0</v>
      </c>
      <c r="T666" s="262">
        <f t="shared" si="160"/>
        <v>0</v>
      </c>
      <c r="U666" s="262">
        <f t="shared" si="160"/>
        <v>0</v>
      </c>
      <c r="V666" s="262">
        <f t="shared" si="160"/>
        <v>0</v>
      </c>
      <c r="W666" s="262">
        <f t="shared" si="160"/>
        <v>0</v>
      </c>
      <c r="X666" s="262">
        <f t="shared" si="160"/>
        <v>0</v>
      </c>
      <c r="Y666" s="262">
        <f t="shared" si="160"/>
        <v>0</v>
      </c>
      <c r="Z666" s="262">
        <f t="shared" si="160"/>
        <v>0</v>
      </c>
      <c r="AA666" s="262">
        <f t="shared" si="160"/>
        <v>0</v>
      </c>
      <c r="AB666" s="262">
        <f t="shared" si="160"/>
        <v>0</v>
      </c>
    </row>
    <row r="667" spans="2:28" hidden="1" outlineLevel="1">
      <c r="B667" s="556">
        <f t="shared" si="149"/>
        <v>0</v>
      </c>
      <c r="C667" s="212">
        <f t="shared" si="149"/>
        <v>0</v>
      </c>
      <c r="D667" s="260">
        <f t="shared" si="130"/>
        <v>0</v>
      </c>
      <c r="E667" s="261">
        <f t="shared" ref="E667:AB667" si="161">($L157*($D372-$U372)+$H157*$U372)*(1+HLOOKUP(E$628,$E$181:$N$182,2,FALSE))</f>
        <v>0</v>
      </c>
      <c r="F667" s="262">
        <f t="shared" si="161"/>
        <v>0</v>
      </c>
      <c r="G667" s="262">
        <f t="shared" si="161"/>
        <v>0</v>
      </c>
      <c r="H667" s="262">
        <f t="shared" si="161"/>
        <v>0</v>
      </c>
      <c r="I667" s="262">
        <f t="shared" si="161"/>
        <v>0</v>
      </c>
      <c r="J667" s="262">
        <f t="shared" si="161"/>
        <v>0</v>
      </c>
      <c r="K667" s="262">
        <f t="shared" si="161"/>
        <v>0</v>
      </c>
      <c r="L667" s="262">
        <f t="shared" si="161"/>
        <v>0</v>
      </c>
      <c r="M667" s="262">
        <f t="shared" si="161"/>
        <v>0</v>
      </c>
      <c r="N667" s="262">
        <f t="shared" si="161"/>
        <v>0</v>
      </c>
      <c r="O667" s="262">
        <f t="shared" si="161"/>
        <v>0</v>
      </c>
      <c r="P667" s="262">
        <f t="shared" si="161"/>
        <v>0</v>
      </c>
      <c r="Q667" s="262">
        <f t="shared" si="161"/>
        <v>0</v>
      </c>
      <c r="R667" s="262">
        <f t="shared" si="161"/>
        <v>0</v>
      </c>
      <c r="S667" s="262">
        <f t="shared" si="161"/>
        <v>0</v>
      </c>
      <c r="T667" s="262">
        <f t="shared" si="161"/>
        <v>0</v>
      </c>
      <c r="U667" s="262">
        <f t="shared" si="161"/>
        <v>0</v>
      </c>
      <c r="V667" s="262">
        <f t="shared" si="161"/>
        <v>0</v>
      </c>
      <c r="W667" s="262">
        <f t="shared" si="161"/>
        <v>0</v>
      </c>
      <c r="X667" s="262">
        <f t="shared" si="161"/>
        <v>0</v>
      </c>
      <c r="Y667" s="262">
        <f t="shared" si="161"/>
        <v>0</v>
      </c>
      <c r="Z667" s="262">
        <f t="shared" si="161"/>
        <v>0</v>
      </c>
      <c r="AA667" s="262">
        <f t="shared" si="161"/>
        <v>0</v>
      </c>
      <c r="AB667" s="262">
        <f t="shared" si="161"/>
        <v>0</v>
      </c>
    </row>
    <row r="668" spans="2:28" hidden="1" outlineLevel="1">
      <c r="B668" s="556">
        <f t="shared" si="149"/>
        <v>0</v>
      </c>
      <c r="C668" s="215">
        <f t="shared" si="149"/>
        <v>0</v>
      </c>
      <c r="D668" s="558">
        <f t="shared" si="130"/>
        <v>0</v>
      </c>
      <c r="E668" s="264">
        <f t="shared" ref="E668:AB668" si="162">($L158*($D373-$U373)+$H158*$U373)*(1+HLOOKUP(E$628,$E$181:$N$182,2,FALSE))</f>
        <v>0</v>
      </c>
      <c r="F668" s="265">
        <f t="shared" si="162"/>
        <v>0</v>
      </c>
      <c r="G668" s="265">
        <f t="shared" si="162"/>
        <v>0</v>
      </c>
      <c r="H668" s="265">
        <f t="shared" si="162"/>
        <v>0</v>
      </c>
      <c r="I668" s="265">
        <f t="shared" si="162"/>
        <v>0</v>
      </c>
      <c r="J668" s="265">
        <f t="shared" si="162"/>
        <v>0</v>
      </c>
      <c r="K668" s="265">
        <f t="shared" si="162"/>
        <v>0</v>
      </c>
      <c r="L668" s="265">
        <f t="shared" si="162"/>
        <v>0</v>
      </c>
      <c r="M668" s="265">
        <f t="shared" si="162"/>
        <v>0</v>
      </c>
      <c r="N668" s="265">
        <f t="shared" si="162"/>
        <v>0</v>
      </c>
      <c r="O668" s="265">
        <f t="shared" si="162"/>
        <v>0</v>
      </c>
      <c r="P668" s="265">
        <f t="shared" si="162"/>
        <v>0</v>
      </c>
      <c r="Q668" s="265">
        <f t="shared" si="162"/>
        <v>0</v>
      </c>
      <c r="R668" s="265">
        <f t="shared" si="162"/>
        <v>0</v>
      </c>
      <c r="S668" s="265">
        <f t="shared" si="162"/>
        <v>0</v>
      </c>
      <c r="T668" s="265">
        <f t="shared" si="162"/>
        <v>0</v>
      </c>
      <c r="U668" s="265">
        <f t="shared" si="162"/>
        <v>0</v>
      </c>
      <c r="V668" s="265">
        <f t="shared" si="162"/>
        <v>0</v>
      </c>
      <c r="W668" s="265">
        <f t="shared" si="162"/>
        <v>0</v>
      </c>
      <c r="X668" s="265">
        <f t="shared" si="162"/>
        <v>0</v>
      </c>
      <c r="Y668" s="265">
        <f t="shared" si="162"/>
        <v>0</v>
      </c>
      <c r="Z668" s="265">
        <f t="shared" si="162"/>
        <v>0</v>
      </c>
      <c r="AA668" s="265">
        <f t="shared" si="162"/>
        <v>0</v>
      </c>
      <c r="AB668" s="265">
        <f t="shared" si="162"/>
        <v>0</v>
      </c>
    </row>
    <row r="669" spans="2:28" hidden="1" outlineLevel="1">
      <c r="C669" s="21" t="s">
        <v>260</v>
      </c>
      <c r="D669" s="260">
        <f>SUM(D639:D668)</f>
        <v>29725</v>
      </c>
      <c r="E669" s="261">
        <f t="shared" ref="E669:AB669" si="163">SUM(E639:E668)</f>
        <v>47320</v>
      </c>
      <c r="F669" s="266">
        <f t="shared" si="163"/>
        <v>47320</v>
      </c>
      <c r="G669" s="266">
        <f t="shared" si="163"/>
        <v>47320</v>
      </c>
      <c r="H669" s="266">
        <f t="shared" si="163"/>
        <v>47320</v>
      </c>
      <c r="I669" s="266">
        <f t="shared" si="163"/>
        <v>47320</v>
      </c>
      <c r="J669" s="266">
        <f t="shared" si="163"/>
        <v>47320</v>
      </c>
      <c r="K669" s="266">
        <f t="shared" si="163"/>
        <v>47320</v>
      </c>
      <c r="L669" s="266">
        <f t="shared" si="163"/>
        <v>47320</v>
      </c>
      <c r="M669" s="266">
        <f t="shared" si="163"/>
        <v>47320</v>
      </c>
      <c r="N669" s="266">
        <f t="shared" si="163"/>
        <v>47320</v>
      </c>
      <c r="O669" s="266">
        <f t="shared" si="163"/>
        <v>47320</v>
      </c>
      <c r="P669" s="266">
        <f t="shared" si="163"/>
        <v>47320</v>
      </c>
      <c r="Q669" s="266">
        <f t="shared" si="163"/>
        <v>49212.800000000003</v>
      </c>
      <c r="R669" s="266">
        <f t="shared" si="163"/>
        <v>49212.800000000003</v>
      </c>
      <c r="S669" s="266">
        <f t="shared" si="163"/>
        <v>49212.800000000003</v>
      </c>
      <c r="T669" s="266">
        <f t="shared" si="163"/>
        <v>49212.800000000003</v>
      </c>
      <c r="U669" s="266">
        <f t="shared" si="163"/>
        <v>49212.800000000003</v>
      </c>
      <c r="V669" s="266">
        <f t="shared" si="163"/>
        <v>49212.800000000003</v>
      </c>
      <c r="W669" s="266">
        <f t="shared" si="163"/>
        <v>49212.800000000003</v>
      </c>
      <c r="X669" s="266">
        <f t="shared" si="163"/>
        <v>49212.800000000003</v>
      </c>
      <c r="Y669" s="266">
        <f t="shared" si="163"/>
        <v>49212.800000000003</v>
      </c>
      <c r="Z669" s="266">
        <f t="shared" si="163"/>
        <v>49212.800000000003</v>
      </c>
      <c r="AA669" s="266">
        <f t="shared" si="163"/>
        <v>49212.800000000003</v>
      </c>
      <c r="AB669" s="266">
        <f t="shared" si="163"/>
        <v>49212.800000000003</v>
      </c>
    </row>
    <row r="670" spans="2:28" hidden="1" outlineLevel="1">
      <c r="C670" s="21"/>
      <c r="D670" s="258"/>
      <c r="E670" s="213"/>
      <c r="I670" s="4"/>
      <c r="J670" s="4"/>
      <c r="K670" s="4"/>
      <c r="L670" s="4"/>
      <c r="M670" s="4"/>
    </row>
    <row r="671" spans="2:28" hidden="1" outlineLevel="1">
      <c r="C671" s="21" t="s">
        <v>291</v>
      </c>
      <c r="D671" s="258"/>
      <c r="E671" s="213"/>
      <c r="I671" s="4"/>
      <c r="J671" s="4"/>
      <c r="K671" s="4"/>
      <c r="L671" s="4"/>
      <c r="M671" s="4"/>
    </row>
    <row r="672" spans="2:28" hidden="1" outlineLevel="1">
      <c r="B672" s="556">
        <f>B639</f>
        <v>0</v>
      </c>
      <c r="C672" s="212" t="str">
        <f>C639</f>
        <v>Studio</v>
      </c>
      <c r="D672" s="260">
        <f>D639</f>
        <v>0</v>
      </c>
      <c r="E672" s="261">
        <f t="shared" ref="E672:AB672" si="164">E563*$H129+E594*$M129+($C129-E563-E594)*$M129</f>
        <v>0</v>
      </c>
      <c r="F672" s="262">
        <f t="shared" si="164"/>
        <v>0</v>
      </c>
      <c r="G672" s="262">
        <f t="shared" si="164"/>
        <v>0</v>
      </c>
      <c r="H672" s="262">
        <f t="shared" si="164"/>
        <v>0</v>
      </c>
      <c r="I672" s="262">
        <f t="shared" si="164"/>
        <v>0</v>
      </c>
      <c r="J672" s="262">
        <f t="shared" si="164"/>
        <v>0</v>
      </c>
      <c r="K672" s="262">
        <f t="shared" si="164"/>
        <v>0</v>
      </c>
      <c r="L672" s="262">
        <f t="shared" si="164"/>
        <v>0</v>
      </c>
      <c r="M672" s="262">
        <f t="shared" si="164"/>
        <v>0</v>
      </c>
      <c r="N672" s="262">
        <f t="shared" si="164"/>
        <v>0</v>
      </c>
      <c r="O672" s="262">
        <f t="shared" si="164"/>
        <v>0</v>
      </c>
      <c r="P672" s="262">
        <f t="shared" si="164"/>
        <v>0</v>
      </c>
      <c r="Q672" s="262">
        <f t="shared" si="164"/>
        <v>0</v>
      </c>
      <c r="R672" s="262">
        <f t="shared" si="164"/>
        <v>0</v>
      </c>
      <c r="S672" s="262">
        <f t="shared" si="164"/>
        <v>0</v>
      </c>
      <c r="T672" s="262">
        <f t="shared" si="164"/>
        <v>0</v>
      </c>
      <c r="U672" s="262">
        <f t="shared" si="164"/>
        <v>0</v>
      </c>
      <c r="V672" s="262">
        <f t="shared" si="164"/>
        <v>0</v>
      </c>
      <c r="W672" s="262">
        <f t="shared" si="164"/>
        <v>0</v>
      </c>
      <c r="X672" s="262">
        <f t="shared" si="164"/>
        <v>0</v>
      </c>
      <c r="Y672" s="262">
        <f t="shared" si="164"/>
        <v>0</v>
      </c>
      <c r="Z672" s="262">
        <f t="shared" si="164"/>
        <v>0</v>
      </c>
      <c r="AA672" s="262">
        <f t="shared" si="164"/>
        <v>0</v>
      </c>
      <c r="AB672" s="262">
        <f t="shared" si="164"/>
        <v>0</v>
      </c>
    </row>
    <row r="673" spans="2:28" hidden="1" outlineLevel="1">
      <c r="B673" s="556">
        <f t="shared" ref="B673:D688" si="165">B640</f>
        <v>0</v>
      </c>
      <c r="C673" s="212" t="str">
        <f t="shared" si="165"/>
        <v xml:space="preserve">1 Bed / 1 Bath </v>
      </c>
      <c r="D673" s="260">
        <f>D640</f>
        <v>0</v>
      </c>
      <c r="E673" s="261">
        <f t="shared" ref="E673:AB673" si="166">E564*$H130+E595*$M130+($C130-E564-E595)*$M130</f>
        <v>0</v>
      </c>
      <c r="F673" s="262">
        <f t="shared" si="166"/>
        <v>0</v>
      </c>
      <c r="G673" s="262">
        <f t="shared" si="166"/>
        <v>0</v>
      </c>
      <c r="H673" s="262">
        <f t="shared" si="166"/>
        <v>0</v>
      </c>
      <c r="I673" s="262">
        <f t="shared" si="166"/>
        <v>0</v>
      </c>
      <c r="J673" s="262">
        <f t="shared" si="166"/>
        <v>0</v>
      </c>
      <c r="K673" s="262">
        <f t="shared" si="166"/>
        <v>0</v>
      </c>
      <c r="L673" s="262">
        <f t="shared" si="166"/>
        <v>0</v>
      </c>
      <c r="M673" s="262">
        <f t="shared" si="166"/>
        <v>0</v>
      </c>
      <c r="N673" s="262">
        <f t="shared" si="166"/>
        <v>0</v>
      </c>
      <c r="O673" s="262">
        <f t="shared" si="166"/>
        <v>0</v>
      </c>
      <c r="P673" s="262">
        <f t="shared" si="166"/>
        <v>0</v>
      </c>
      <c r="Q673" s="262">
        <f t="shared" si="166"/>
        <v>0</v>
      </c>
      <c r="R673" s="262">
        <f t="shared" si="166"/>
        <v>0</v>
      </c>
      <c r="S673" s="262">
        <f t="shared" si="166"/>
        <v>0</v>
      </c>
      <c r="T673" s="262">
        <f t="shared" si="166"/>
        <v>0</v>
      </c>
      <c r="U673" s="262">
        <f t="shared" si="166"/>
        <v>0</v>
      </c>
      <c r="V673" s="262">
        <f t="shared" si="166"/>
        <v>0</v>
      </c>
      <c r="W673" s="262">
        <f t="shared" si="166"/>
        <v>0</v>
      </c>
      <c r="X673" s="262">
        <f t="shared" si="166"/>
        <v>0</v>
      </c>
      <c r="Y673" s="262">
        <f t="shared" si="166"/>
        <v>0</v>
      </c>
      <c r="Z673" s="262">
        <f t="shared" si="166"/>
        <v>0</v>
      </c>
      <c r="AA673" s="262">
        <f t="shared" si="166"/>
        <v>0</v>
      </c>
      <c r="AB673" s="262">
        <f t="shared" si="166"/>
        <v>0</v>
      </c>
    </row>
    <row r="674" spans="2:28" hidden="1" outlineLevel="1">
      <c r="B674" s="556">
        <f t="shared" si="165"/>
        <v>0</v>
      </c>
      <c r="C674" s="212" t="str">
        <f t="shared" si="165"/>
        <v xml:space="preserve">1 Bed / 1 Bath </v>
      </c>
      <c r="D674" s="260">
        <f>D641</f>
        <v>0</v>
      </c>
      <c r="E674" s="261">
        <f t="shared" ref="E674:AB674" si="167">E565*$H131+E596*$M131+($C131-E565-E596)*$M131</f>
        <v>0</v>
      </c>
      <c r="F674" s="262">
        <f t="shared" si="167"/>
        <v>0</v>
      </c>
      <c r="G674" s="262">
        <f t="shared" si="167"/>
        <v>0</v>
      </c>
      <c r="H674" s="262">
        <f t="shared" si="167"/>
        <v>0</v>
      </c>
      <c r="I674" s="262">
        <f t="shared" si="167"/>
        <v>0</v>
      </c>
      <c r="J674" s="262">
        <f t="shared" si="167"/>
        <v>0</v>
      </c>
      <c r="K674" s="262">
        <f t="shared" si="167"/>
        <v>0</v>
      </c>
      <c r="L674" s="262">
        <f t="shared" si="167"/>
        <v>0</v>
      </c>
      <c r="M674" s="262">
        <f t="shared" si="167"/>
        <v>0</v>
      </c>
      <c r="N674" s="262">
        <f t="shared" si="167"/>
        <v>0</v>
      </c>
      <c r="O674" s="262">
        <f t="shared" si="167"/>
        <v>0</v>
      </c>
      <c r="P674" s="262">
        <f t="shared" si="167"/>
        <v>0</v>
      </c>
      <c r="Q674" s="262">
        <f t="shared" si="167"/>
        <v>0</v>
      </c>
      <c r="R674" s="262">
        <f t="shared" si="167"/>
        <v>0</v>
      </c>
      <c r="S674" s="262">
        <f t="shared" si="167"/>
        <v>0</v>
      </c>
      <c r="T674" s="262">
        <f t="shared" si="167"/>
        <v>0</v>
      </c>
      <c r="U674" s="262">
        <f t="shared" si="167"/>
        <v>0</v>
      </c>
      <c r="V674" s="262">
        <f t="shared" si="167"/>
        <v>0</v>
      </c>
      <c r="W674" s="262">
        <f t="shared" si="167"/>
        <v>0</v>
      </c>
      <c r="X674" s="262">
        <f t="shared" si="167"/>
        <v>0</v>
      </c>
      <c r="Y674" s="262">
        <f t="shared" si="167"/>
        <v>0</v>
      </c>
      <c r="Z674" s="262">
        <f t="shared" si="167"/>
        <v>0</v>
      </c>
      <c r="AA674" s="262">
        <f t="shared" si="167"/>
        <v>0</v>
      </c>
      <c r="AB674" s="262">
        <f t="shared" si="167"/>
        <v>0</v>
      </c>
    </row>
    <row r="675" spans="2:28" hidden="1" outlineLevel="1">
      <c r="B675" s="556">
        <f t="shared" si="165"/>
        <v>0</v>
      </c>
      <c r="C675" s="212" t="str">
        <f t="shared" si="165"/>
        <v xml:space="preserve">1 Bed / 1 Bath </v>
      </c>
      <c r="D675" s="260">
        <f>D642</f>
        <v>15480</v>
      </c>
      <c r="E675" s="261">
        <f t="shared" ref="E675:AB675" si="168">E566*$H132+E597*$M132+($C132-E566-E597)*$M132</f>
        <v>16455</v>
      </c>
      <c r="F675" s="262">
        <f t="shared" si="168"/>
        <v>16455</v>
      </c>
      <c r="G675" s="262">
        <f t="shared" si="168"/>
        <v>17430</v>
      </c>
      <c r="H675" s="262">
        <f t="shared" si="168"/>
        <v>18405</v>
      </c>
      <c r="I675" s="262">
        <f t="shared" si="168"/>
        <v>19380</v>
      </c>
      <c r="J675" s="262">
        <f t="shared" si="168"/>
        <v>20355</v>
      </c>
      <c r="K675" s="262">
        <f t="shared" si="168"/>
        <v>21330</v>
      </c>
      <c r="L675" s="262">
        <f t="shared" si="168"/>
        <v>22305</v>
      </c>
      <c r="M675" s="262">
        <f t="shared" si="168"/>
        <v>23280</v>
      </c>
      <c r="N675" s="262">
        <f t="shared" si="168"/>
        <v>24255</v>
      </c>
      <c r="O675" s="262">
        <f t="shared" si="168"/>
        <v>24255</v>
      </c>
      <c r="P675" s="262">
        <f t="shared" si="168"/>
        <v>24255</v>
      </c>
      <c r="Q675" s="262">
        <f t="shared" si="168"/>
        <v>24255</v>
      </c>
      <c r="R675" s="262">
        <f t="shared" si="168"/>
        <v>24255</v>
      </c>
      <c r="S675" s="262">
        <f t="shared" si="168"/>
        <v>24255</v>
      </c>
      <c r="T675" s="262">
        <f t="shared" si="168"/>
        <v>24255</v>
      </c>
      <c r="U675" s="262">
        <f t="shared" si="168"/>
        <v>24255</v>
      </c>
      <c r="V675" s="262">
        <f t="shared" si="168"/>
        <v>24255</v>
      </c>
      <c r="W675" s="262">
        <f t="shared" si="168"/>
        <v>24255</v>
      </c>
      <c r="X675" s="262">
        <f t="shared" si="168"/>
        <v>24255</v>
      </c>
      <c r="Y675" s="262">
        <f t="shared" si="168"/>
        <v>24255</v>
      </c>
      <c r="Z675" s="262">
        <f t="shared" si="168"/>
        <v>24255</v>
      </c>
      <c r="AA675" s="262">
        <f t="shared" si="168"/>
        <v>24255</v>
      </c>
      <c r="AB675" s="262">
        <f t="shared" si="168"/>
        <v>24255</v>
      </c>
    </row>
    <row r="676" spans="2:28" hidden="1" outlineLevel="1">
      <c r="B676" s="556">
        <f t="shared" si="165"/>
        <v>0</v>
      </c>
      <c r="C676" s="212" t="str">
        <f t="shared" si="165"/>
        <v xml:space="preserve">2 Bed / 1 Bath </v>
      </c>
      <c r="D676" s="260">
        <f t="shared" si="165"/>
        <v>0</v>
      </c>
      <c r="E676" s="261">
        <f t="shared" ref="E676:AB676" si="169">E567*$H133+E598*$M133+($C133-E567-E598)*$M133</f>
        <v>0</v>
      </c>
      <c r="F676" s="262">
        <f t="shared" si="169"/>
        <v>0</v>
      </c>
      <c r="G676" s="262">
        <f t="shared" si="169"/>
        <v>0</v>
      </c>
      <c r="H676" s="262">
        <f t="shared" si="169"/>
        <v>0</v>
      </c>
      <c r="I676" s="262">
        <f t="shared" si="169"/>
        <v>0</v>
      </c>
      <c r="J676" s="262">
        <f t="shared" si="169"/>
        <v>0</v>
      </c>
      <c r="K676" s="262">
        <f t="shared" si="169"/>
        <v>0</v>
      </c>
      <c r="L676" s="262">
        <f t="shared" si="169"/>
        <v>0</v>
      </c>
      <c r="M676" s="262">
        <f t="shared" si="169"/>
        <v>0</v>
      </c>
      <c r="N676" s="262">
        <f t="shared" si="169"/>
        <v>0</v>
      </c>
      <c r="O676" s="262">
        <f t="shared" si="169"/>
        <v>0</v>
      </c>
      <c r="P676" s="262">
        <f t="shared" si="169"/>
        <v>0</v>
      </c>
      <c r="Q676" s="262">
        <f t="shared" si="169"/>
        <v>0</v>
      </c>
      <c r="R676" s="262">
        <f t="shared" si="169"/>
        <v>0</v>
      </c>
      <c r="S676" s="262">
        <f t="shared" si="169"/>
        <v>0</v>
      </c>
      <c r="T676" s="262">
        <f t="shared" si="169"/>
        <v>0</v>
      </c>
      <c r="U676" s="262">
        <f t="shared" si="169"/>
        <v>0</v>
      </c>
      <c r="V676" s="262">
        <f t="shared" si="169"/>
        <v>0</v>
      </c>
      <c r="W676" s="262">
        <f t="shared" si="169"/>
        <v>0</v>
      </c>
      <c r="X676" s="262">
        <f t="shared" si="169"/>
        <v>0</v>
      </c>
      <c r="Y676" s="262">
        <f t="shared" si="169"/>
        <v>0</v>
      </c>
      <c r="Z676" s="262">
        <f t="shared" si="169"/>
        <v>0</v>
      </c>
      <c r="AA676" s="262">
        <f t="shared" si="169"/>
        <v>0</v>
      </c>
      <c r="AB676" s="262">
        <f t="shared" si="169"/>
        <v>0</v>
      </c>
    </row>
    <row r="677" spans="2:28" hidden="1" outlineLevel="1">
      <c r="B677" s="556">
        <f t="shared" si="165"/>
        <v>0</v>
      </c>
      <c r="C677" s="212" t="str">
        <f t="shared" si="165"/>
        <v xml:space="preserve">2 Bed / 1 Bath </v>
      </c>
      <c r="D677" s="260">
        <f t="shared" si="165"/>
        <v>0</v>
      </c>
      <c r="E677" s="261">
        <f t="shared" ref="E677:AB677" si="170">E568*$H134+E599*$M134+($C134-E568-E599)*$M134</f>
        <v>0</v>
      </c>
      <c r="F677" s="262">
        <f t="shared" si="170"/>
        <v>0</v>
      </c>
      <c r="G677" s="262">
        <f t="shared" si="170"/>
        <v>0</v>
      </c>
      <c r="H677" s="262">
        <f t="shared" si="170"/>
        <v>0</v>
      </c>
      <c r="I677" s="262">
        <f t="shared" si="170"/>
        <v>0</v>
      </c>
      <c r="J677" s="262">
        <f t="shared" si="170"/>
        <v>0</v>
      </c>
      <c r="K677" s="262">
        <f t="shared" si="170"/>
        <v>0</v>
      </c>
      <c r="L677" s="262">
        <f t="shared" si="170"/>
        <v>0</v>
      </c>
      <c r="M677" s="262">
        <f t="shared" si="170"/>
        <v>0</v>
      </c>
      <c r="N677" s="262">
        <f t="shared" si="170"/>
        <v>0</v>
      </c>
      <c r="O677" s="262">
        <f t="shared" si="170"/>
        <v>0</v>
      </c>
      <c r="P677" s="262">
        <f t="shared" si="170"/>
        <v>0</v>
      </c>
      <c r="Q677" s="262">
        <f t="shared" si="170"/>
        <v>0</v>
      </c>
      <c r="R677" s="262">
        <f t="shared" si="170"/>
        <v>0</v>
      </c>
      <c r="S677" s="262">
        <f t="shared" si="170"/>
        <v>0</v>
      </c>
      <c r="T677" s="262">
        <f t="shared" si="170"/>
        <v>0</v>
      </c>
      <c r="U677" s="262">
        <f t="shared" si="170"/>
        <v>0</v>
      </c>
      <c r="V677" s="262">
        <f t="shared" si="170"/>
        <v>0</v>
      </c>
      <c r="W677" s="262">
        <f t="shared" si="170"/>
        <v>0</v>
      </c>
      <c r="X677" s="262">
        <f t="shared" si="170"/>
        <v>0</v>
      </c>
      <c r="Y677" s="262">
        <f t="shared" si="170"/>
        <v>0</v>
      </c>
      <c r="Z677" s="262">
        <f t="shared" si="170"/>
        <v>0</v>
      </c>
      <c r="AA677" s="262">
        <f t="shared" si="170"/>
        <v>0</v>
      </c>
      <c r="AB677" s="262">
        <f t="shared" si="170"/>
        <v>0</v>
      </c>
    </row>
    <row r="678" spans="2:28" hidden="1" outlineLevel="1">
      <c r="B678" s="556">
        <f t="shared" si="165"/>
        <v>0</v>
      </c>
      <c r="C678" s="212" t="str">
        <f t="shared" si="165"/>
        <v xml:space="preserve">2 Bed / 1 Bath </v>
      </c>
      <c r="D678" s="260">
        <f t="shared" si="165"/>
        <v>0</v>
      </c>
      <c r="E678" s="261">
        <f t="shared" ref="E678:AB678" si="171">E569*$H135+E600*$M135+($C135-E569-E600)*$M135</f>
        <v>0</v>
      </c>
      <c r="F678" s="262">
        <f t="shared" si="171"/>
        <v>0</v>
      </c>
      <c r="G678" s="262">
        <f t="shared" si="171"/>
        <v>0</v>
      </c>
      <c r="H678" s="262">
        <f t="shared" si="171"/>
        <v>0</v>
      </c>
      <c r="I678" s="262">
        <f t="shared" si="171"/>
        <v>0</v>
      </c>
      <c r="J678" s="262">
        <f t="shared" si="171"/>
        <v>0</v>
      </c>
      <c r="K678" s="262">
        <f t="shared" si="171"/>
        <v>0</v>
      </c>
      <c r="L678" s="262">
        <f t="shared" si="171"/>
        <v>0</v>
      </c>
      <c r="M678" s="262">
        <f t="shared" si="171"/>
        <v>0</v>
      </c>
      <c r="N678" s="262">
        <f t="shared" si="171"/>
        <v>0</v>
      </c>
      <c r="O678" s="262">
        <f t="shared" si="171"/>
        <v>0</v>
      </c>
      <c r="P678" s="262">
        <f t="shared" si="171"/>
        <v>0</v>
      </c>
      <c r="Q678" s="262">
        <f t="shared" si="171"/>
        <v>0</v>
      </c>
      <c r="R678" s="262">
        <f t="shared" si="171"/>
        <v>0</v>
      </c>
      <c r="S678" s="262">
        <f t="shared" si="171"/>
        <v>0</v>
      </c>
      <c r="T678" s="262">
        <f t="shared" si="171"/>
        <v>0</v>
      </c>
      <c r="U678" s="262">
        <f t="shared" si="171"/>
        <v>0</v>
      </c>
      <c r="V678" s="262">
        <f t="shared" si="171"/>
        <v>0</v>
      </c>
      <c r="W678" s="262">
        <f t="shared" si="171"/>
        <v>0</v>
      </c>
      <c r="X678" s="262">
        <f t="shared" si="171"/>
        <v>0</v>
      </c>
      <c r="Y678" s="262">
        <f t="shared" si="171"/>
        <v>0</v>
      </c>
      <c r="Z678" s="262">
        <f t="shared" si="171"/>
        <v>0</v>
      </c>
      <c r="AA678" s="262">
        <f t="shared" si="171"/>
        <v>0</v>
      </c>
      <c r="AB678" s="262">
        <f t="shared" si="171"/>
        <v>0</v>
      </c>
    </row>
    <row r="679" spans="2:28" hidden="1" outlineLevel="1">
      <c r="B679" s="556">
        <f t="shared" si="165"/>
        <v>0</v>
      </c>
      <c r="C679" s="212" t="str">
        <f t="shared" si="165"/>
        <v xml:space="preserve">2 Bed / 2 Bath </v>
      </c>
      <c r="D679" s="260">
        <f t="shared" si="165"/>
        <v>14245</v>
      </c>
      <c r="E679" s="261">
        <f t="shared" ref="E679:AB679" si="172">E570*$H136+E601*$M136+($C136-E570-E601)*$M136</f>
        <v>15505</v>
      </c>
      <c r="F679" s="262">
        <f t="shared" si="172"/>
        <v>15505</v>
      </c>
      <c r="G679" s="262">
        <f t="shared" si="172"/>
        <v>15505</v>
      </c>
      <c r="H679" s="262">
        <f t="shared" si="172"/>
        <v>15505</v>
      </c>
      <c r="I679" s="262">
        <f t="shared" si="172"/>
        <v>15505</v>
      </c>
      <c r="J679" s="262">
        <f t="shared" si="172"/>
        <v>15505</v>
      </c>
      <c r="K679" s="262">
        <f t="shared" si="172"/>
        <v>15505</v>
      </c>
      <c r="L679" s="262">
        <f t="shared" si="172"/>
        <v>15505</v>
      </c>
      <c r="M679" s="262">
        <f t="shared" si="172"/>
        <v>15505</v>
      </c>
      <c r="N679" s="262">
        <f t="shared" si="172"/>
        <v>15505</v>
      </c>
      <c r="O679" s="262">
        <f t="shared" si="172"/>
        <v>15505</v>
      </c>
      <c r="P679" s="262">
        <f t="shared" si="172"/>
        <v>15505</v>
      </c>
      <c r="Q679" s="262">
        <f t="shared" si="172"/>
        <v>15505</v>
      </c>
      <c r="R679" s="262">
        <f t="shared" si="172"/>
        <v>15505</v>
      </c>
      <c r="S679" s="262">
        <f t="shared" si="172"/>
        <v>15505</v>
      </c>
      <c r="T679" s="262">
        <f t="shared" si="172"/>
        <v>15505</v>
      </c>
      <c r="U679" s="262">
        <f t="shared" si="172"/>
        <v>15505</v>
      </c>
      <c r="V679" s="262">
        <f t="shared" si="172"/>
        <v>15505</v>
      </c>
      <c r="W679" s="262">
        <f t="shared" si="172"/>
        <v>15505</v>
      </c>
      <c r="X679" s="262">
        <f t="shared" si="172"/>
        <v>15505</v>
      </c>
      <c r="Y679" s="262">
        <f t="shared" si="172"/>
        <v>15505</v>
      </c>
      <c r="Z679" s="262">
        <f t="shared" si="172"/>
        <v>15505</v>
      </c>
      <c r="AA679" s="262">
        <f t="shared" si="172"/>
        <v>15505</v>
      </c>
      <c r="AB679" s="262">
        <f t="shared" si="172"/>
        <v>15505</v>
      </c>
    </row>
    <row r="680" spans="2:28" hidden="1" outlineLevel="1">
      <c r="B680" s="556">
        <f t="shared" si="165"/>
        <v>0</v>
      </c>
      <c r="C680" s="212" t="str">
        <f t="shared" si="165"/>
        <v>2 Bed / 1 Bath + Den</v>
      </c>
      <c r="D680" s="260">
        <f t="shared" si="165"/>
        <v>0</v>
      </c>
      <c r="E680" s="261">
        <f t="shared" ref="E680:AB680" si="173">E571*$H137+E602*$M137+($C137-E571-E602)*$M137</f>
        <v>0</v>
      </c>
      <c r="F680" s="262">
        <f t="shared" si="173"/>
        <v>0</v>
      </c>
      <c r="G680" s="262">
        <f t="shared" si="173"/>
        <v>0</v>
      </c>
      <c r="H680" s="262">
        <f t="shared" si="173"/>
        <v>0</v>
      </c>
      <c r="I680" s="262">
        <f t="shared" si="173"/>
        <v>0</v>
      </c>
      <c r="J680" s="262">
        <f t="shared" si="173"/>
        <v>0</v>
      </c>
      <c r="K680" s="262">
        <f t="shared" si="173"/>
        <v>0</v>
      </c>
      <c r="L680" s="262">
        <f t="shared" si="173"/>
        <v>0</v>
      </c>
      <c r="M680" s="262">
        <f t="shared" si="173"/>
        <v>0</v>
      </c>
      <c r="N680" s="262">
        <f t="shared" si="173"/>
        <v>0</v>
      </c>
      <c r="O680" s="262">
        <f t="shared" si="173"/>
        <v>0</v>
      </c>
      <c r="P680" s="262">
        <f t="shared" si="173"/>
        <v>0</v>
      </c>
      <c r="Q680" s="262">
        <f t="shared" si="173"/>
        <v>0</v>
      </c>
      <c r="R680" s="262">
        <f t="shared" si="173"/>
        <v>0</v>
      </c>
      <c r="S680" s="262">
        <f t="shared" si="173"/>
        <v>0</v>
      </c>
      <c r="T680" s="262">
        <f t="shared" si="173"/>
        <v>0</v>
      </c>
      <c r="U680" s="262">
        <f t="shared" si="173"/>
        <v>0</v>
      </c>
      <c r="V680" s="262">
        <f t="shared" si="173"/>
        <v>0</v>
      </c>
      <c r="W680" s="262">
        <f t="shared" si="173"/>
        <v>0</v>
      </c>
      <c r="X680" s="262">
        <f t="shared" si="173"/>
        <v>0</v>
      </c>
      <c r="Y680" s="262">
        <f t="shared" si="173"/>
        <v>0</v>
      </c>
      <c r="Z680" s="262">
        <f t="shared" si="173"/>
        <v>0</v>
      </c>
      <c r="AA680" s="262">
        <f t="shared" si="173"/>
        <v>0</v>
      </c>
      <c r="AB680" s="262">
        <f t="shared" si="173"/>
        <v>0</v>
      </c>
    </row>
    <row r="681" spans="2:28" hidden="1" outlineLevel="1">
      <c r="B681" s="556">
        <f t="shared" si="165"/>
        <v>0</v>
      </c>
      <c r="C681" s="212" t="str">
        <f t="shared" si="165"/>
        <v xml:space="preserve">2 Bed / 2 Bath </v>
      </c>
      <c r="D681" s="260">
        <f t="shared" si="165"/>
        <v>0</v>
      </c>
      <c r="E681" s="261">
        <f t="shared" ref="E681:AB681" si="174">E572*$H138+E603*$M138+($C138-E572-E603)*$M138</f>
        <v>0</v>
      </c>
      <c r="F681" s="262">
        <f t="shared" si="174"/>
        <v>0</v>
      </c>
      <c r="G681" s="262">
        <f t="shared" si="174"/>
        <v>0</v>
      </c>
      <c r="H681" s="262">
        <f t="shared" si="174"/>
        <v>0</v>
      </c>
      <c r="I681" s="262">
        <f t="shared" si="174"/>
        <v>0</v>
      </c>
      <c r="J681" s="262">
        <f t="shared" si="174"/>
        <v>0</v>
      </c>
      <c r="K681" s="262">
        <f t="shared" si="174"/>
        <v>0</v>
      </c>
      <c r="L681" s="262">
        <f t="shared" si="174"/>
        <v>0</v>
      </c>
      <c r="M681" s="262">
        <f t="shared" si="174"/>
        <v>0</v>
      </c>
      <c r="N681" s="262">
        <f t="shared" si="174"/>
        <v>0</v>
      </c>
      <c r="O681" s="262">
        <f t="shared" si="174"/>
        <v>0</v>
      </c>
      <c r="P681" s="262">
        <f t="shared" si="174"/>
        <v>0</v>
      </c>
      <c r="Q681" s="262">
        <f t="shared" si="174"/>
        <v>0</v>
      </c>
      <c r="R681" s="262">
        <f t="shared" si="174"/>
        <v>0</v>
      </c>
      <c r="S681" s="262">
        <f t="shared" si="174"/>
        <v>0</v>
      </c>
      <c r="T681" s="262">
        <f t="shared" si="174"/>
        <v>0</v>
      </c>
      <c r="U681" s="262">
        <f t="shared" si="174"/>
        <v>0</v>
      </c>
      <c r="V681" s="262">
        <f t="shared" si="174"/>
        <v>0</v>
      </c>
      <c r="W681" s="262">
        <f t="shared" si="174"/>
        <v>0</v>
      </c>
      <c r="X681" s="262">
        <f t="shared" si="174"/>
        <v>0</v>
      </c>
      <c r="Y681" s="262">
        <f t="shared" si="174"/>
        <v>0</v>
      </c>
      <c r="Z681" s="262">
        <f t="shared" si="174"/>
        <v>0</v>
      </c>
      <c r="AA681" s="262">
        <f t="shared" si="174"/>
        <v>0</v>
      </c>
      <c r="AB681" s="262">
        <f t="shared" si="174"/>
        <v>0</v>
      </c>
    </row>
    <row r="682" spans="2:28" hidden="1" outlineLevel="1">
      <c r="B682" s="556">
        <f t="shared" si="165"/>
        <v>0</v>
      </c>
      <c r="C682" s="212" t="str">
        <f t="shared" si="165"/>
        <v xml:space="preserve">2 Bed / 1.5 Bath </v>
      </c>
      <c r="D682" s="260">
        <f t="shared" si="165"/>
        <v>0</v>
      </c>
      <c r="E682" s="261">
        <f t="shared" ref="E682:S682" si="175">E573*$H139+E604*$M139+($C139-E573-E604)*$M139</f>
        <v>0</v>
      </c>
      <c r="F682" s="262">
        <f t="shared" si="175"/>
        <v>0</v>
      </c>
      <c r="G682" s="262">
        <f t="shared" si="175"/>
        <v>0</v>
      </c>
      <c r="H682" s="262">
        <f t="shared" si="175"/>
        <v>0</v>
      </c>
      <c r="I682" s="262">
        <f t="shared" si="175"/>
        <v>0</v>
      </c>
      <c r="J682" s="262">
        <f t="shared" si="175"/>
        <v>0</v>
      </c>
      <c r="K682" s="262">
        <f t="shared" si="175"/>
        <v>0</v>
      </c>
      <c r="L682" s="262">
        <f t="shared" si="175"/>
        <v>0</v>
      </c>
      <c r="M682" s="262">
        <f t="shared" si="175"/>
        <v>0</v>
      </c>
      <c r="N682" s="262">
        <f t="shared" si="175"/>
        <v>0</v>
      </c>
      <c r="O682" s="262">
        <f t="shared" si="175"/>
        <v>0</v>
      </c>
      <c r="P682" s="262">
        <f t="shared" si="175"/>
        <v>0</v>
      </c>
      <c r="Q682" s="262">
        <f t="shared" si="175"/>
        <v>0</v>
      </c>
      <c r="R682" s="262">
        <f t="shared" si="175"/>
        <v>0</v>
      </c>
      <c r="S682" s="262">
        <f t="shared" si="175"/>
        <v>0</v>
      </c>
      <c r="T682" s="262">
        <f t="shared" ref="T682:AB682" si="176">T573*$H139+T604*$M139+($C139-T573-T604)*$M139</f>
        <v>0</v>
      </c>
      <c r="U682" s="262">
        <f t="shared" si="176"/>
        <v>0</v>
      </c>
      <c r="V682" s="262">
        <f t="shared" si="176"/>
        <v>0</v>
      </c>
      <c r="W682" s="262">
        <f t="shared" si="176"/>
        <v>0</v>
      </c>
      <c r="X682" s="262">
        <f t="shared" si="176"/>
        <v>0</v>
      </c>
      <c r="Y682" s="262">
        <f t="shared" si="176"/>
        <v>0</v>
      </c>
      <c r="Z682" s="262">
        <f t="shared" si="176"/>
        <v>0</v>
      </c>
      <c r="AA682" s="262">
        <f t="shared" si="176"/>
        <v>0</v>
      </c>
      <c r="AB682" s="262">
        <f t="shared" si="176"/>
        <v>0</v>
      </c>
    </row>
    <row r="683" spans="2:28" hidden="1" outlineLevel="1">
      <c r="B683" s="556">
        <f t="shared" si="165"/>
        <v>0</v>
      </c>
      <c r="C683" s="212" t="str">
        <f t="shared" si="165"/>
        <v xml:space="preserve">3 Bed / 2 Bath </v>
      </c>
      <c r="D683" s="260">
        <f t="shared" si="165"/>
        <v>0</v>
      </c>
      <c r="E683" s="261">
        <f t="shared" ref="E683:S683" si="177">E574*$H140+E605*$M140+($C140-E574-E605)*$M140</f>
        <v>0</v>
      </c>
      <c r="F683" s="262">
        <f t="shared" si="177"/>
        <v>0</v>
      </c>
      <c r="G683" s="262">
        <f t="shared" si="177"/>
        <v>0</v>
      </c>
      <c r="H683" s="262">
        <f t="shared" si="177"/>
        <v>0</v>
      </c>
      <c r="I683" s="262">
        <f t="shared" si="177"/>
        <v>0</v>
      </c>
      <c r="J683" s="262">
        <f t="shared" si="177"/>
        <v>0</v>
      </c>
      <c r="K683" s="262">
        <f t="shared" si="177"/>
        <v>0</v>
      </c>
      <c r="L683" s="262">
        <f t="shared" si="177"/>
        <v>0</v>
      </c>
      <c r="M683" s="262">
        <f t="shared" si="177"/>
        <v>0</v>
      </c>
      <c r="N683" s="262">
        <f t="shared" si="177"/>
        <v>0</v>
      </c>
      <c r="O683" s="262">
        <f t="shared" si="177"/>
        <v>0</v>
      </c>
      <c r="P683" s="262">
        <f t="shared" si="177"/>
        <v>0</v>
      </c>
      <c r="Q683" s="262">
        <f t="shared" si="177"/>
        <v>0</v>
      </c>
      <c r="R683" s="262">
        <f t="shared" si="177"/>
        <v>0</v>
      </c>
      <c r="S683" s="262">
        <f t="shared" si="177"/>
        <v>0</v>
      </c>
      <c r="T683" s="262">
        <f t="shared" ref="T683:AB683" si="178">T574*$H140+T605*$M140+($C140-T574-T605)*$M140</f>
        <v>0</v>
      </c>
      <c r="U683" s="262">
        <f t="shared" si="178"/>
        <v>0</v>
      </c>
      <c r="V683" s="262">
        <f t="shared" si="178"/>
        <v>0</v>
      </c>
      <c r="W683" s="262">
        <f t="shared" si="178"/>
        <v>0</v>
      </c>
      <c r="X683" s="262">
        <f t="shared" si="178"/>
        <v>0</v>
      </c>
      <c r="Y683" s="262">
        <f t="shared" si="178"/>
        <v>0</v>
      </c>
      <c r="Z683" s="262">
        <f t="shared" si="178"/>
        <v>0</v>
      </c>
      <c r="AA683" s="262">
        <f t="shared" si="178"/>
        <v>0</v>
      </c>
      <c r="AB683" s="262">
        <f t="shared" si="178"/>
        <v>0</v>
      </c>
    </row>
    <row r="684" spans="2:28" hidden="1" outlineLevel="1">
      <c r="B684" s="556">
        <f t="shared" si="165"/>
        <v>0</v>
      </c>
      <c r="C684" s="212" t="str">
        <f t="shared" si="165"/>
        <v>3 Bed / 2 Bath House</v>
      </c>
      <c r="D684" s="260">
        <f t="shared" si="165"/>
        <v>0</v>
      </c>
      <c r="E684" s="261">
        <f t="shared" ref="E684:S684" si="179">E575*$H141+E606*$M141+($C141-E575-E606)*$M141</f>
        <v>0</v>
      </c>
      <c r="F684" s="262">
        <f t="shared" si="179"/>
        <v>0</v>
      </c>
      <c r="G684" s="262">
        <f t="shared" si="179"/>
        <v>0</v>
      </c>
      <c r="H684" s="262">
        <f t="shared" si="179"/>
        <v>0</v>
      </c>
      <c r="I684" s="262">
        <f t="shared" si="179"/>
        <v>0</v>
      </c>
      <c r="J684" s="262">
        <f t="shared" si="179"/>
        <v>0</v>
      </c>
      <c r="K684" s="262">
        <f t="shared" si="179"/>
        <v>0</v>
      </c>
      <c r="L684" s="262">
        <f t="shared" si="179"/>
        <v>0</v>
      </c>
      <c r="M684" s="262">
        <f t="shared" si="179"/>
        <v>0</v>
      </c>
      <c r="N684" s="262">
        <f t="shared" si="179"/>
        <v>0</v>
      </c>
      <c r="O684" s="262">
        <f t="shared" si="179"/>
        <v>0</v>
      </c>
      <c r="P684" s="262">
        <f t="shared" si="179"/>
        <v>0</v>
      </c>
      <c r="Q684" s="262">
        <f t="shared" si="179"/>
        <v>0</v>
      </c>
      <c r="R684" s="262">
        <f t="shared" si="179"/>
        <v>0</v>
      </c>
      <c r="S684" s="262">
        <f t="shared" si="179"/>
        <v>0</v>
      </c>
      <c r="T684" s="262">
        <f t="shared" ref="T684:AB684" si="180">T575*$H141+T606*$M141+($C141-T575-T606)*$M141</f>
        <v>0</v>
      </c>
      <c r="U684" s="262">
        <f t="shared" si="180"/>
        <v>0</v>
      </c>
      <c r="V684" s="262">
        <f t="shared" si="180"/>
        <v>0</v>
      </c>
      <c r="W684" s="262">
        <f t="shared" si="180"/>
        <v>0</v>
      </c>
      <c r="X684" s="262">
        <f t="shared" si="180"/>
        <v>0</v>
      </c>
      <c r="Y684" s="262">
        <f t="shared" si="180"/>
        <v>0</v>
      </c>
      <c r="Z684" s="262">
        <f t="shared" si="180"/>
        <v>0</v>
      </c>
      <c r="AA684" s="262">
        <f t="shared" si="180"/>
        <v>0</v>
      </c>
      <c r="AB684" s="262">
        <f t="shared" si="180"/>
        <v>0</v>
      </c>
    </row>
    <row r="685" spans="2:28" hidden="1" outlineLevel="1">
      <c r="B685" s="556">
        <f t="shared" si="165"/>
        <v>0</v>
      </c>
      <c r="C685" s="212" t="str">
        <f t="shared" si="165"/>
        <v xml:space="preserve">3 Bed / 2 Bath </v>
      </c>
      <c r="D685" s="260">
        <f t="shared" si="165"/>
        <v>0</v>
      </c>
      <c r="E685" s="261">
        <f t="shared" ref="E685:S685" si="181">E576*$H142+E607*$M142+($C142-E576-E607)*$M142</f>
        <v>0</v>
      </c>
      <c r="F685" s="262">
        <f t="shared" si="181"/>
        <v>0</v>
      </c>
      <c r="G685" s="262">
        <f t="shared" si="181"/>
        <v>0</v>
      </c>
      <c r="H685" s="262">
        <f t="shared" si="181"/>
        <v>0</v>
      </c>
      <c r="I685" s="262">
        <f t="shared" si="181"/>
        <v>0</v>
      </c>
      <c r="J685" s="262">
        <f t="shared" si="181"/>
        <v>0</v>
      </c>
      <c r="K685" s="262">
        <f t="shared" si="181"/>
        <v>0</v>
      </c>
      <c r="L685" s="262">
        <f t="shared" si="181"/>
        <v>0</v>
      </c>
      <c r="M685" s="262">
        <f t="shared" si="181"/>
        <v>0</v>
      </c>
      <c r="N685" s="262">
        <f t="shared" si="181"/>
        <v>0</v>
      </c>
      <c r="O685" s="262">
        <f t="shared" si="181"/>
        <v>0</v>
      </c>
      <c r="P685" s="262">
        <f t="shared" si="181"/>
        <v>0</v>
      </c>
      <c r="Q685" s="262">
        <f t="shared" si="181"/>
        <v>0</v>
      </c>
      <c r="R685" s="262">
        <f t="shared" si="181"/>
        <v>0</v>
      </c>
      <c r="S685" s="262">
        <f t="shared" si="181"/>
        <v>0</v>
      </c>
      <c r="T685" s="262">
        <f t="shared" ref="T685:AB685" si="182">T576*$H142+T607*$M142+($C142-T576-T607)*$M142</f>
        <v>0</v>
      </c>
      <c r="U685" s="262">
        <f t="shared" si="182"/>
        <v>0</v>
      </c>
      <c r="V685" s="262">
        <f t="shared" si="182"/>
        <v>0</v>
      </c>
      <c r="W685" s="262">
        <f t="shared" si="182"/>
        <v>0</v>
      </c>
      <c r="X685" s="262">
        <f t="shared" si="182"/>
        <v>0</v>
      </c>
      <c r="Y685" s="262">
        <f t="shared" si="182"/>
        <v>0</v>
      </c>
      <c r="Z685" s="262">
        <f t="shared" si="182"/>
        <v>0</v>
      </c>
      <c r="AA685" s="262">
        <f t="shared" si="182"/>
        <v>0</v>
      </c>
      <c r="AB685" s="262">
        <f t="shared" si="182"/>
        <v>0</v>
      </c>
    </row>
    <row r="686" spans="2:28" hidden="1" outlineLevel="1">
      <c r="B686" s="556">
        <f t="shared" si="165"/>
        <v>0</v>
      </c>
      <c r="C686" s="212" t="str">
        <f t="shared" si="165"/>
        <v xml:space="preserve">1 Bed / 1 Bath </v>
      </c>
      <c r="D686" s="260">
        <f t="shared" si="165"/>
        <v>0</v>
      </c>
      <c r="E686" s="261">
        <f t="shared" ref="E686:S686" si="183">E577*$H143+E608*$M143+($C143-E577-E608)*$M143</f>
        <v>0</v>
      </c>
      <c r="F686" s="262">
        <f t="shared" si="183"/>
        <v>0</v>
      </c>
      <c r="G686" s="262">
        <f t="shared" si="183"/>
        <v>0</v>
      </c>
      <c r="H686" s="262">
        <f t="shared" si="183"/>
        <v>0</v>
      </c>
      <c r="I686" s="262">
        <f t="shared" si="183"/>
        <v>0</v>
      </c>
      <c r="J686" s="262">
        <f t="shared" si="183"/>
        <v>0</v>
      </c>
      <c r="K686" s="262">
        <f t="shared" si="183"/>
        <v>0</v>
      </c>
      <c r="L686" s="262">
        <f t="shared" si="183"/>
        <v>0</v>
      </c>
      <c r="M686" s="262">
        <f t="shared" si="183"/>
        <v>0</v>
      </c>
      <c r="N686" s="262">
        <f t="shared" si="183"/>
        <v>0</v>
      </c>
      <c r="O686" s="262">
        <f t="shared" si="183"/>
        <v>0</v>
      </c>
      <c r="P686" s="262">
        <f t="shared" si="183"/>
        <v>0</v>
      </c>
      <c r="Q686" s="262">
        <f t="shared" si="183"/>
        <v>0</v>
      </c>
      <c r="R686" s="262">
        <f t="shared" si="183"/>
        <v>0</v>
      </c>
      <c r="S686" s="262">
        <f t="shared" si="183"/>
        <v>0</v>
      </c>
      <c r="T686" s="262">
        <f t="shared" ref="T686:AB686" si="184">T577*$H143+T608*$M143+($C143-T577-T608)*$M143</f>
        <v>0</v>
      </c>
      <c r="U686" s="262">
        <f t="shared" si="184"/>
        <v>0</v>
      </c>
      <c r="V686" s="262">
        <f t="shared" si="184"/>
        <v>0</v>
      </c>
      <c r="W686" s="262">
        <f t="shared" si="184"/>
        <v>0</v>
      </c>
      <c r="X686" s="262">
        <f t="shared" si="184"/>
        <v>0</v>
      </c>
      <c r="Y686" s="262">
        <f t="shared" si="184"/>
        <v>0</v>
      </c>
      <c r="Z686" s="262">
        <f t="shared" si="184"/>
        <v>0</v>
      </c>
      <c r="AA686" s="262">
        <f t="shared" si="184"/>
        <v>0</v>
      </c>
      <c r="AB686" s="262">
        <f t="shared" si="184"/>
        <v>0</v>
      </c>
    </row>
    <row r="687" spans="2:28" hidden="1" outlineLevel="1">
      <c r="B687" s="556">
        <f t="shared" si="165"/>
        <v>0</v>
      </c>
      <c r="C687" s="212" t="str">
        <f t="shared" si="165"/>
        <v xml:space="preserve">2 Bed / 2 Bath </v>
      </c>
      <c r="D687" s="260">
        <f t="shared" si="165"/>
        <v>0</v>
      </c>
      <c r="E687" s="261">
        <f t="shared" ref="E687:S687" si="185">E578*$H144+E609*$M144+($C144-E578-E609)*$M144</f>
        <v>0</v>
      </c>
      <c r="F687" s="262">
        <f t="shared" si="185"/>
        <v>0</v>
      </c>
      <c r="G687" s="262">
        <f t="shared" si="185"/>
        <v>0</v>
      </c>
      <c r="H687" s="262">
        <f t="shared" si="185"/>
        <v>0</v>
      </c>
      <c r="I687" s="262">
        <f t="shared" si="185"/>
        <v>0</v>
      </c>
      <c r="J687" s="262">
        <f t="shared" si="185"/>
        <v>0</v>
      </c>
      <c r="K687" s="262">
        <f t="shared" si="185"/>
        <v>0</v>
      </c>
      <c r="L687" s="262">
        <f t="shared" si="185"/>
        <v>0</v>
      </c>
      <c r="M687" s="262">
        <f t="shared" si="185"/>
        <v>0</v>
      </c>
      <c r="N687" s="262">
        <f t="shared" si="185"/>
        <v>0</v>
      </c>
      <c r="O687" s="262">
        <f t="shared" si="185"/>
        <v>0</v>
      </c>
      <c r="P687" s="262">
        <f t="shared" si="185"/>
        <v>0</v>
      </c>
      <c r="Q687" s="262">
        <f t="shared" si="185"/>
        <v>0</v>
      </c>
      <c r="R687" s="262">
        <f t="shared" si="185"/>
        <v>0</v>
      </c>
      <c r="S687" s="262">
        <f t="shared" si="185"/>
        <v>0</v>
      </c>
      <c r="T687" s="262">
        <f t="shared" ref="T687:AB687" si="186">T578*$H144+T609*$M144+($C144-T578-T609)*$M144</f>
        <v>0</v>
      </c>
      <c r="U687" s="262">
        <f t="shared" si="186"/>
        <v>0</v>
      </c>
      <c r="V687" s="262">
        <f t="shared" si="186"/>
        <v>0</v>
      </c>
      <c r="W687" s="262">
        <f t="shared" si="186"/>
        <v>0</v>
      </c>
      <c r="X687" s="262">
        <f t="shared" si="186"/>
        <v>0</v>
      </c>
      <c r="Y687" s="262">
        <f t="shared" si="186"/>
        <v>0</v>
      </c>
      <c r="Z687" s="262">
        <f t="shared" si="186"/>
        <v>0</v>
      </c>
      <c r="AA687" s="262">
        <f t="shared" si="186"/>
        <v>0</v>
      </c>
      <c r="AB687" s="262">
        <f t="shared" si="186"/>
        <v>0</v>
      </c>
    </row>
    <row r="688" spans="2:28" hidden="1" outlineLevel="1">
      <c r="B688" s="556">
        <f t="shared" si="165"/>
        <v>0</v>
      </c>
      <c r="C688" s="212" t="str">
        <f t="shared" si="165"/>
        <v xml:space="preserve">4 Bed / 2 Bath Penthouse </v>
      </c>
      <c r="D688" s="260">
        <f t="shared" si="165"/>
        <v>0</v>
      </c>
      <c r="E688" s="261">
        <f t="shared" ref="E688:S688" si="187">E579*$H145+E610*$M145+($C145-E579-E610)*$M145</f>
        <v>0</v>
      </c>
      <c r="F688" s="262">
        <f t="shared" si="187"/>
        <v>0</v>
      </c>
      <c r="G688" s="262">
        <f t="shared" si="187"/>
        <v>0</v>
      </c>
      <c r="H688" s="262">
        <f t="shared" si="187"/>
        <v>0</v>
      </c>
      <c r="I688" s="262">
        <f t="shared" si="187"/>
        <v>0</v>
      </c>
      <c r="J688" s="262">
        <f t="shared" si="187"/>
        <v>0</v>
      </c>
      <c r="K688" s="262">
        <f t="shared" si="187"/>
        <v>0</v>
      </c>
      <c r="L688" s="262">
        <f t="shared" si="187"/>
        <v>0</v>
      </c>
      <c r="M688" s="262">
        <f t="shared" si="187"/>
        <v>0</v>
      </c>
      <c r="N688" s="262">
        <f t="shared" si="187"/>
        <v>0</v>
      </c>
      <c r="O688" s="262">
        <f t="shared" si="187"/>
        <v>0</v>
      </c>
      <c r="P688" s="262">
        <f t="shared" si="187"/>
        <v>0</v>
      </c>
      <c r="Q688" s="262">
        <f t="shared" si="187"/>
        <v>0</v>
      </c>
      <c r="R688" s="262">
        <f t="shared" si="187"/>
        <v>0</v>
      </c>
      <c r="S688" s="262">
        <f t="shared" si="187"/>
        <v>0</v>
      </c>
      <c r="T688" s="262">
        <f t="shared" ref="T688:AB688" si="188">T579*$H145+T610*$M145+($C145-T579-T610)*$M145</f>
        <v>0</v>
      </c>
      <c r="U688" s="262">
        <f t="shared" si="188"/>
        <v>0</v>
      </c>
      <c r="V688" s="262">
        <f t="shared" si="188"/>
        <v>0</v>
      </c>
      <c r="W688" s="262">
        <f t="shared" si="188"/>
        <v>0</v>
      </c>
      <c r="X688" s="262">
        <f t="shared" si="188"/>
        <v>0</v>
      </c>
      <c r="Y688" s="262">
        <f t="shared" si="188"/>
        <v>0</v>
      </c>
      <c r="Z688" s="262">
        <f t="shared" si="188"/>
        <v>0</v>
      </c>
      <c r="AA688" s="262">
        <f t="shared" si="188"/>
        <v>0</v>
      </c>
      <c r="AB688" s="262">
        <f t="shared" si="188"/>
        <v>0</v>
      </c>
    </row>
    <row r="689" spans="2:28" hidden="1" outlineLevel="1">
      <c r="B689" s="556">
        <f t="shared" ref="B689:D701" si="189">B656</f>
        <v>0</v>
      </c>
      <c r="C689" s="212" t="str">
        <f t="shared" si="189"/>
        <v xml:space="preserve">2 Bed / 2 Bath </v>
      </c>
      <c r="D689" s="260">
        <f t="shared" si="189"/>
        <v>0</v>
      </c>
      <c r="E689" s="261">
        <f t="shared" ref="E689:S689" si="190">E580*$H146+E611*$M146+($C146-E580-E611)*$M146</f>
        <v>0</v>
      </c>
      <c r="F689" s="262">
        <f t="shared" si="190"/>
        <v>0</v>
      </c>
      <c r="G689" s="262">
        <f t="shared" si="190"/>
        <v>0</v>
      </c>
      <c r="H689" s="262">
        <f t="shared" si="190"/>
        <v>0</v>
      </c>
      <c r="I689" s="262">
        <f t="shared" si="190"/>
        <v>0</v>
      </c>
      <c r="J689" s="262">
        <f t="shared" si="190"/>
        <v>0</v>
      </c>
      <c r="K689" s="262">
        <f t="shared" si="190"/>
        <v>0</v>
      </c>
      <c r="L689" s="262">
        <f t="shared" si="190"/>
        <v>0</v>
      </c>
      <c r="M689" s="262">
        <f t="shared" si="190"/>
        <v>0</v>
      </c>
      <c r="N689" s="262">
        <f t="shared" si="190"/>
        <v>0</v>
      </c>
      <c r="O689" s="262">
        <f t="shared" si="190"/>
        <v>0</v>
      </c>
      <c r="P689" s="262">
        <f t="shared" si="190"/>
        <v>0</v>
      </c>
      <c r="Q689" s="262">
        <f t="shared" si="190"/>
        <v>0</v>
      </c>
      <c r="R689" s="262">
        <f t="shared" si="190"/>
        <v>0</v>
      </c>
      <c r="S689" s="262">
        <f t="shared" si="190"/>
        <v>0</v>
      </c>
      <c r="T689" s="262">
        <f t="shared" ref="T689:AB689" si="191">T580*$H146+T611*$M146+($C146-T580-T611)*$M146</f>
        <v>0</v>
      </c>
      <c r="U689" s="262">
        <f t="shared" si="191"/>
        <v>0</v>
      </c>
      <c r="V689" s="262">
        <f t="shared" si="191"/>
        <v>0</v>
      </c>
      <c r="W689" s="262">
        <f t="shared" si="191"/>
        <v>0</v>
      </c>
      <c r="X689" s="262">
        <f t="shared" si="191"/>
        <v>0</v>
      </c>
      <c r="Y689" s="262">
        <f t="shared" si="191"/>
        <v>0</v>
      </c>
      <c r="Z689" s="262">
        <f t="shared" si="191"/>
        <v>0</v>
      </c>
      <c r="AA689" s="262">
        <f t="shared" si="191"/>
        <v>0</v>
      </c>
      <c r="AB689" s="262">
        <f t="shared" si="191"/>
        <v>0</v>
      </c>
    </row>
    <row r="690" spans="2:28" hidden="1" outlineLevel="1">
      <c r="B690" s="556">
        <f t="shared" si="189"/>
        <v>0</v>
      </c>
      <c r="C690" s="212">
        <f t="shared" si="189"/>
        <v>0</v>
      </c>
      <c r="D690" s="260">
        <f t="shared" si="189"/>
        <v>0</v>
      </c>
      <c r="E690" s="261">
        <f t="shared" ref="E690:S690" si="192">E581*$H147+E612*$M147+($C147-E581-E612)*$M147</f>
        <v>0</v>
      </c>
      <c r="F690" s="262">
        <f t="shared" si="192"/>
        <v>0</v>
      </c>
      <c r="G690" s="262">
        <f t="shared" si="192"/>
        <v>0</v>
      </c>
      <c r="H690" s="262">
        <f t="shared" si="192"/>
        <v>0</v>
      </c>
      <c r="I690" s="262">
        <f t="shared" si="192"/>
        <v>0</v>
      </c>
      <c r="J690" s="262">
        <f t="shared" si="192"/>
        <v>0</v>
      </c>
      <c r="K690" s="262">
        <f t="shared" si="192"/>
        <v>0</v>
      </c>
      <c r="L690" s="262">
        <f t="shared" si="192"/>
        <v>0</v>
      </c>
      <c r="M690" s="262">
        <f t="shared" si="192"/>
        <v>0</v>
      </c>
      <c r="N690" s="262">
        <f t="shared" si="192"/>
        <v>0</v>
      </c>
      <c r="O690" s="262">
        <f t="shared" si="192"/>
        <v>0</v>
      </c>
      <c r="P690" s="262">
        <f t="shared" si="192"/>
        <v>0</v>
      </c>
      <c r="Q690" s="262">
        <f t="shared" si="192"/>
        <v>0</v>
      </c>
      <c r="R690" s="262">
        <f t="shared" si="192"/>
        <v>0</v>
      </c>
      <c r="S690" s="262">
        <f t="shared" si="192"/>
        <v>0</v>
      </c>
      <c r="T690" s="262">
        <f t="shared" ref="T690:AB690" si="193">T581*$H147+T612*$M147+($C147-T581-T612)*$M147</f>
        <v>0</v>
      </c>
      <c r="U690" s="262">
        <f t="shared" si="193"/>
        <v>0</v>
      </c>
      <c r="V690" s="262">
        <f t="shared" si="193"/>
        <v>0</v>
      </c>
      <c r="W690" s="262">
        <f t="shared" si="193"/>
        <v>0</v>
      </c>
      <c r="X690" s="262">
        <f t="shared" si="193"/>
        <v>0</v>
      </c>
      <c r="Y690" s="262">
        <f t="shared" si="193"/>
        <v>0</v>
      </c>
      <c r="Z690" s="262">
        <f t="shared" si="193"/>
        <v>0</v>
      </c>
      <c r="AA690" s="262">
        <f t="shared" si="193"/>
        <v>0</v>
      </c>
      <c r="AB690" s="262">
        <f t="shared" si="193"/>
        <v>0</v>
      </c>
    </row>
    <row r="691" spans="2:28" hidden="1" outlineLevel="1">
      <c r="B691" s="556">
        <f t="shared" si="189"/>
        <v>0</v>
      </c>
      <c r="C691" s="212">
        <f t="shared" si="189"/>
        <v>0</v>
      </c>
      <c r="D691" s="260">
        <f t="shared" si="189"/>
        <v>0</v>
      </c>
      <c r="E691" s="261">
        <f t="shared" ref="E691:S691" si="194">E582*$H148+E613*$M148+($C148-E582-E613)*$M148</f>
        <v>0</v>
      </c>
      <c r="F691" s="262">
        <f t="shared" si="194"/>
        <v>0</v>
      </c>
      <c r="G691" s="262">
        <f t="shared" si="194"/>
        <v>0</v>
      </c>
      <c r="H691" s="262">
        <f t="shared" si="194"/>
        <v>0</v>
      </c>
      <c r="I691" s="262">
        <f t="shared" si="194"/>
        <v>0</v>
      </c>
      <c r="J691" s="262">
        <f t="shared" si="194"/>
        <v>0</v>
      </c>
      <c r="K691" s="262">
        <f t="shared" si="194"/>
        <v>0</v>
      </c>
      <c r="L691" s="262">
        <f t="shared" si="194"/>
        <v>0</v>
      </c>
      <c r="M691" s="262">
        <f t="shared" si="194"/>
        <v>0</v>
      </c>
      <c r="N691" s="262">
        <f t="shared" si="194"/>
        <v>0</v>
      </c>
      <c r="O691" s="262">
        <f t="shared" si="194"/>
        <v>0</v>
      </c>
      <c r="P691" s="262">
        <f t="shared" si="194"/>
        <v>0</v>
      </c>
      <c r="Q691" s="262">
        <f t="shared" si="194"/>
        <v>0</v>
      </c>
      <c r="R691" s="262">
        <f t="shared" si="194"/>
        <v>0</v>
      </c>
      <c r="S691" s="262">
        <f t="shared" si="194"/>
        <v>0</v>
      </c>
      <c r="T691" s="262">
        <f t="shared" ref="T691:AB691" si="195">T582*$H148+T613*$M148+($C148-T582-T613)*$M148</f>
        <v>0</v>
      </c>
      <c r="U691" s="262">
        <f t="shared" si="195"/>
        <v>0</v>
      </c>
      <c r="V691" s="262">
        <f t="shared" si="195"/>
        <v>0</v>
      </c>
      <c r="W691" s="262">
        <f t="shared" si="195"/>
        <v>0</v>
      </c>
      <c r="X691" s="262">
        <f t="shared" si="195"/>
        <v>0</v>
      </c>
      <c r="Y691" s="262">
        <f t="shared" si="195"/>
        <v>0</v>
      </c>
      <c r="Z691" s="262">
        <f t="shared" si="195"/>
        <v>0</v>
      </c>
      <c r="AA691" s="262">
        <f t="shared" si="195"/>
        <v>0</v>
      </c>
      <c r="AB691" s="262">
        <f t="shared" si="195"/>
        <v>0</v>
      </c>
    </row>
    <row r="692" spans="2:28" hidden="1" outlineLevel="1">
      <c r="B692" s="556">
        <f t="shared" si="189"/>
        <v>0</v>
      </c>
      <c r="C692" s="212">
        <f t="shared" si="189"/>
        <v>0</v>
      </c>
      <c r="D692" s="260">
        <f t="shared" si="189"/>
        <v>0</v>
      </c>
      <c r="E692" s="261">
        <f t="shared" ref="E692:S692" si="196">E583*$H149+E614*$M149+($C149-E583-E614)*$M149</f>
        <v>0</v>
      </c>
      <c r="F692" s="262">
        <f t="shared" si="196"/>
        <v>0</v>
      </c>
      <c r="G692" s="262">
        <f t="shared" si="196"/>
        <v>0</v>
      </c>
      <c r="H692" s="262">
        <f t="shared" si="196"/>
        <v>0</v>
      </c>
      <c r="I692" s="262">
        <f t="shared" si="196"/>
        <v>0</v>
      </c>
      <c r="J692" s="262">
        <f t="shared" si="196"/>
        <v>0</v>
      </c>
      <c r="K692" s="262">
        <f t="shared" si="196"/>
        <v>0</v>
      </c>
      <c r="L692" s="262">
        <f t="shared" si="196"/>
        <v>0</v>
      </c>
      <c r="M692" s="262">
        <f t="shared" si="196"/>
        <v>0</v>
      </c>
      <c r="N692" s="262">
        <f t="shared" si="196"/>
        <v>0</v>
      </c>
      <c r="O692" s="262">
        <f t="shared" si="196"/>
        <v>0</v>
      </c>
      <c r="P692" s="262">
        <f t="shared" si="196"/>
        <v>0</v>
      </c>
      <c r="Q692" s="262">
        <f t="shared" si="196"/>
        <v>0</v>
      </c>
      <c r="R692" s="262">
        <f t="shared" si="196"/>
        <v>0</v>
      </c>
      <c r="S692" s="262">
        <f t="shared" si="196"/>
        <v>0</v>
      </c>
      <c r="T692" s="262">
        <f t="shared" ref="T692:AB692" si="197">T583*$H149+T614*$M149+($C149-T583-T614)*$M149</f>
        <v>0</v>
      </c>
      <c r="U692" s="262">
        <f t="shared" si="197"/>
        <v>0</v>
      </c>
      <c r="V692" s="262">
        <f t="shared" si="197"/>
        <v>0</v>
      </c>
      <c r="W692" s="262">
        <f t="shared" si="197"/>
        <v>0</v>
      </c>
      <c r="X692" s="262">
        <f t="shared" si="197"/>
        <v>0</v>
      </c>
      <c r="Y692" s="262">
        <f t="shared" si="197"/>
        <v>0</v>
      </c>
      <c r="Z692" s="262">
        <f t="shared" si="197"/>
        <v>0</v>
      </c>
      <c r="AA692" s="262">
        <f t="shared" si="197"/>
        <v>0</v>
      </c>
      <c r="AB692" s="262">
        <f t="shared" si="197"/>
        <v>0</v>
      </c>
    </row>
    <row r="693" spans="2:28" hidden="1" outlineLevel="1">
      <c r="B693" s="556">
        <f t="shared" si="189"/>
        <v>0</v>
      </c>
      <c r="C693" s="212">
        <f t="shared" si="189"/>
        <v>0</v>
      </c>
      <c r="D693" s="260">
        <f t="shared" si="189"/>
        <v>0</v>
      </c>
      <c r="E693" s="261">
        <f t="shared" ref="E693:S693" si="198">E584*$H150+E615*$M150+($C150-E584-E615)*$M150</f>
        <v>0</v>
      </c>
      <c r="F693" s="262">
        <f t="shared" si="198"/>
        <v>0</v>
      </c>
      <c r="G693" s="262">
        <f t="shared" si="198"/>
        <v>0</v>
      </c>
      <c r="H693" s="262">
        <f t="shared" si="198"/>
        <v>0</v>
      </c>
      <c r="I693" s="262">
        <f t="shared" si="198"/>
        <v>0</v>
      </c>
      <c r="J693" s="262">
        <f t="shared" si="198"/>
        <v>0</v>
      </c>
      <c r="K693" s="262">
        <f t="shared" si="198"/>
        <v>0</v>
      </c>
      <c r="L693" s="262">
        <f t="shared" si="198"/>
        <v>0</v>
      </c>
      <c r="M693" s="262">
        <f t="shared" si="198"/>
        <v>0</v>
      </c>
      <c r="N693" s="262">
        <f t="shared" si="198"/>
        <v>0</v>
      </c>
      <c r="O693" s="262">
        <f t="shared" si="198"/>
        <v>0</v>
      </c>
      <c r="P693" s="262">
        <f t="shared" si="198"/>
        <v>0</v>
      </c>
      <c r="Q693" s="262">
        <f t="shared" si="198"/>
        <v>0</v>
      </c>
      <c r="R693" s="262">
        <f t="shared" si="198"/>
        <v>0</v>
      </c>
      <c r="S693" s="262">
        <f t="shared" si="198"/>
        <v>0</v>
      </c>
      <c r="T693" s="262">
        <f t="shared" ref="T693:AB693" si="199">T584*$H150+T615*$M150+($C150-T584-T615)*$M150</f>
        <v>0</v>
      </c>
      <c r="U693" s="262">
        <f t="shared" si="199"/>
        <v>0</v>
      </c>
      <c r="V693" s="262">
        <f t="shared" si="199"/>
        <v>0</v>
      </c>
      <c r="W693" s="262">
        <f t="shared" si="199"/>
        <v>0</v>
      </c>
      <c r="X693" s="262">
        <f t="shared" si="199"/>
        <v>0</v>
      </c>
      <c r="Y693" s="262">
        <f t="shared" si="199"/>
        <v>0</v>
      </c>
      <c r="Z693" s="262">
        <f t="shared" si="199"/>
        <v>0</v>
      </c>
      <c r="AA693" s="262">
        <f t="shared" si="199"/>
        <v>0</v>
      </c>
      <c r="AB693" s="262">
        <f t="shared" si="199"/>
        <v>0</v>
      </c>
    </row>
    <row r="694" spans="2:28" hidden="1" outlineLevel="1">
      <c r="B694" s="556">
        <f t="shared" si="189"/>
        <v>0</v>
      </c>
      <c r="C694" s="212">
        <f t="shared" si="189"/>
        <v>0</v>
      </c>
      <c r="D694" s="260">
        <f t="shared" si="189"/>
        <v>0</v>
      </c>
      <c r="E694" s="261">
        <f t="shared" ref="E694:S694" si="200">E585*$H151+E616*$M151+($C151-E585-E616)*$M151</f>
        <v>0</v>
      </c>
      <c r="F694" s="262">
        <f t="shared" si="200"/>
        <v>0</v>
      </c>
      <c r="G694" s="262">
        <f t="shared" si="200"/>
        <v>0</v>
      </c>
      <c r="H694" s="262">
        <f t="shared" si="200"/>
        <v>0</v>
      </c>
      <c r="I694" s="262">
        <f t="shared" si="200"/>
        <v>0</v>
      </c>
      <c r="J694" s="262">
        <f t="shared" si="200"/>
        <v>0</v>
      </c>
      <c r="K694" s="262">
        <f t="shared" si="200"/>
        <v>0</v>
      </c>
      <c r="L694" s="262">
        <f t="shared" si="200"/>
        <v>0</v>
      </c>
      <c r="M694" s="262">
        <f t="shared" si="200"/>
        <v>0</v>
      </c>
      <c r="N694" s="262">
        <f t="shared" si="200"/>
        <v>0</v>
      </c>
      <c r="O694" s="262">
        <f t="shared" si="200"/>
        <v>0</v>
      </c>
      <c r="P694" s="262">
        <f t="shared" si="200"/>
        <v>0</v>
      </c>
      <c r="Q694" s="262">
        <f t="shared" si="200"/>
        <v>0</v>
      </c>
      <c r="R694" s="262">
        <f t="shared" si="200"/>
        <v>0</v>
      </c>
      <c r="S694" s="262">
        <f t="shared" si="200"/>
        <v>0</v>
      </c>
      <c r="T694" s="262">
        <f t="shared" ref="T694:AB694" si="201">T585*$H151+T616*$M151+($C151-T585-T616)*$M151</f>
        <v>0</v>
      </c>
      <c r="U694" s="262">
        <f t="shared" si="201"/>
        <v>0</v>
      </c>
      <c r="V694" s="262">
        <f t="shared" si="201"/>
        <v>0</v>
      </c>
      <c r="W694" s="262">
        <f t="shared" si="201"/>
        <v>0</v>
      </c>
      <c r="X694" s="262">
        <f t="shared" si="201"/>
        <v>0</v>
      </c>
      <c r="Y694" s="262">
        <f t="shared" si="201"/>
        <v>0</v>
      </c>
      <c r="Z694" s="262">
        <f t="shared" si="201"/>
        <v>0</v>
      </c>
      <c r="AA694" s="262">
        <f t="shared" si="201"/>
        <v>0</v>
      </c>
      <c r="AB694" s="262">
        <f t="shared" si="201"/>
        <v>0</v>
      </c>
    </row>
    <row r="695" spans="2:28" hidden="1" outlineLevel="1">
      <c r="B695" s="556">
        <f t="shared" si="189"/>
        <v>0</v>
      </c>
      <c r="C695" s="212">
        <f t="shared" si="189"/>
        <v>0</v>
      </c>
      <c r="D695" s="260">
        <f t="shared" si="189"/>
        <v>0</v>
      </c>
      <c r="E695" s="261">
        <f t="shared" ref="E695:S695" si="202">E586*$H152+E617*$M152+($C152-E586-E617)*$M152</f>
        <v>0</v>
      </c>
      <c r="F695" s="262">
        <f t="shared" si="202"/>
        <v>0</v>
      </c>
      <c r="G695" s="262">
        <f t="shared" si="202"/>
        <v>0</v>
      </c>
      <c r="H695" s="262">
        <f t="shared" si="202"/>
        <v>0</v>
      </c>
      <c r="I695" s="262">
        <f t="shared" si="202"/>
        <v>0</v>
      </c>
      <c r="J695" s="262">
        <f t="shared" si="202"/>
        <v>0</v>
      </c>
      <c r="K695" s="262">
        <f t="shared" si="202"/>
        <v>0</v>
      </c>
      <c r="L695" s="262">
        <f t="shared" si="202"/>
        <v>0</v>
      </c>
      <c r="M695" s="262">
        <f t="shared" si="202"/>
        <v>0</v>
      </c>
      <c r="N695" s="262">
        <f t="shared" si="202"/>
        <v>0</v>
      </c>
      <c r="O695" s="262">
        <f t="shared" si="202"/>
        <v>0</v>
      </c>
      <c r="P695" s="262">
        <f t="shared" si="202"/>
        <v>0</v>
      </c>
      <c r="Q695" s="262">
        <f t="shared" si="202"/>
        <v>0</v>
      </c>
      <c r="R695" s="262">
        <f t="shared" si="202"/>
        <v>0</v>
      </c>
      <c r="S695" s="262">
        <f t="shared" si="202"/>
        <v>0</v>
      </c>
      <c r="T695" s="262">
        <f t="shared" ref="T695:AB695" si="203">T586*$H152+T617*$M152+($C152-T586-T617)*$M152</f>
        <v>0</v>
      </c>
      <c r="U695" s="262">
        <f t="shared" si="203"/>
        <v>0</v>
      </c>
      <c r="V695" s="262">
        <f t="shared" si="203"/>
        <v>0</v>
      </c>
      <c r="W695" s="262">
        <f t="shared" si="203"/>
        <v>0</v>
      </c>
      <c r="X695" s="262">
        <f t="shared" si="203"/>
        <v>0</v>
      </c>
      <c r="Y695" s="262">
        <f t="shared" si="203"/>
        <v>0</v>
      </c>
      <c r="Z695" s="262">
        <f t="shared" si="203"/>
        <v>0</v>
      </c>
      <c r="AA695" s="262">
        <f t="shared" si="203"/>
        <v>0</v>
      </c>
      <c r="AB695" s="262">
        <f t="shared" si="203"/>
        <v>0</v>
      </c>
    </row>
    <row r="696" spans="2:28" hidden="1" outlineLevel="1">
      <c r="B696" s="556">
        <f t="shared" si="189"/>
        <v>0</v>
      </c>
      <c r="C696" s="212">
        <f t="shared" si="189"/>
        <v>0</v>
      </c>
      <c r="D696" s="260">
        <f t="shared" si="189"/>
        <v>0</v>
      </c>
      <c r="E696" s="261">
        <f t="shared" ref="E696:S696" si="204">E587*$H153+E618*$M153+($C153-E587-E618)*$M153</f>
        <v>0</v>
      </c>
      <c r="F696" s="262">
        <f t="shared" si="204"/>
        <v>0</v>
      </c>
      <c r="G696" s="262">
        <f t="shared" si="204"/>
        <v>0</v>
      </c>
      <c r="H696" s="262">
        <f t="shared" si="204"/>
        <v>0</v>
      </c>
      <c r="I696" s="262">
        <f t="shared" si="204"/>
        <v>0</v>
      </c>
      <c r="J696" s="262">
        <f t="shared" si="204"/>
        <v>0</v>
      </c>
      <c r="K696" s="262">
        <f t="shared" si="204"/>
        <v>0</v>
      </c>
      <c r="L696" s="262">
        <f t="shared" si="204"/>
        <v>0</v>
      </c>
      <c r="M696" s="262">
        <f t="shared" si="204"/>
        <v>0</v>
      </c>
      <c r="N696" s="262">
        <f t="shared" si="204"/>
        <v>0</v>
      </c>
      <c r="O696" s="262">
        <f t="shared" si="204"/>
        <v>0</v>
      </c>
      <c r="P696" s="262">
        <f t="shared" si="204"/>
        <v>0</v>
      </c>
      <c r="Q696" s="262">
        <f t="shared" si="204"/>
        <v>0</v>
      </c>
      <c r="R696" s="262">
        <f t="shared" si="204"/>
        <v>0</v>
      </c>
      <c r="S696" s="262">
        <f t="shared" si="204"/>
        <v>0</v>
      </c>
      <c r="T696" s="262">
        <f t="shared" ref="T696:AB696" si="205">T587*$H153+T618*$M153+($C153-T587-T618)*$M153</f>
        <v>0</v>
      </c>
      <c r="U696" s="262">
        <f t="shared" si="205"/>
        <v>0</v>
      </c>
      <c r="V696" s="262">
        <f t="shared" si="205"/>
        <v>0</v>
      </c>
      <c r="W696" s="262">
        <f t="shared" si="205"/>
        <v>0</v>
      </c>
      <c r="X696" s="262">
        <f t="shared" si="205"/>
        <v>0</v>
      </c>
      <c r="Y696" s="262">
        <f t="shared" si="205"/>
        <v>0</v>
      </c>
      <c r="Z696" s="262">
        <f t="shared" si="205"/>
        <v>0</v>
      </c>
      <c r="AA696" s="262">
        <f t="shared" si="205"/>
        <v>0</v>
      </c>
      <c r="AB696" s="262">
        <f t="shared" si="205"/>
        <v>0</v>
      </c>
    </row>
    <row r="697" spans="2:28" hidden="1" outlineLevel="1">
      <c r="B697" s="556">
        <f t="shared" si="189"/>
        <v>0</v>
      </c>
      <c r="C697" s="212">
        <f t="shared" si="189"/>
        <v>0</v>
      </c>
      <c r="D697" s="260">
        <f t="shared" si="189"/>
        <v>0</v>
      </c>
      <c r="E697" s="261">
        <f t="shared" ref="E697:S697" si="206">E588*$H154+E619*$M154+($C154-E588-E619)*$M154</f>
        <v>0</v>
      </c>
      <c r="F697" s="262">
        <f t="shared" si="206"/>
        <v>0</v>
      </c>
      <c r="G697" s="262">
        <f t="shared" si="206"/>
        <v>0</v>
      </c>
      <c r="H697" s="262">
        <f t="shared" si="206"/>
        <v>0</v>
      </c>
      <c r="I697" s="262">
        <f t="shared" si="206"/>
        <v>0</v>
      </c>
      <c r="J697" s="262">
        <f t="shared" si="206"/>
        <v>0</v>
      </c>
      <c r="K697" s="262">
        <f t="shared" si="206"/>
        <v>0</v>
      </c>
      <c r="L697" s="262">
        <f t="shared" si="206"/>
        <v>0</v>
      </c>
      <c r="M697" s="262">
        <f t="shared" si="206"/>
        <v>0</v>
      </c>
      <c r="N697" s="262">
        <f t="shared" si="206"/>
        <v>0</v>
      </c>
      <c r="O697" s="262">
        <f t="shared" si="206"/>
        <v>0</v>
      </c>
      <c r="P697" s="262">
        <f t="shared" si="206"/>
        <v>0</v>
      </c>
      <c r="Q697" s="262">
        <f t="shared" si="206"/>
        <v>0</v>
      </c>
      <c r="R697" s="262">
        <f t="shared" si="206"/>
        <v>0</v>
      </c>
      <c r="S697" s="262">
        <f t="shared" si="206"/>
        <v>0</v>
      </c>
      <c r="T697" s="262">
        <f t="shared" ref="T697:AB697" si="207">T588*$H154+T619*$M154+($C154-T588-T619)*$M154</f>
        <v>0</v>
      </c>
      <c r="U697" s="262">
        <f t="shared" si="207"/>
        <v>0</v>
      </c>
      <c r="V697" s="262">
        <f t="shared" si="207"/>
        <v>0</v>
      </c>
      <c r="W697" s="262">
        <f t="shared" si="207"/>
        <v>0</v>
      </c>
      <c r="X697" s="262">
        <f t="shared" si="207"/>
        <v>0</v>
      </c>
      <c r="Y697" s="262">
        <f t="shared" si="207"/>
        <v>0</v>
      </c>
      <c r="Z697" s="262">
        <f t="shared" si="207"/>
        <v>0</v>
      </c>
      <c r="AA697" s="262">
        <f t="shared" si="207"/>
        <v>0</v>
      </c>
      <c r="AB697" s="262">
        <f t="shared" si="207"/>
        <v>0</v>
      </c>
    </row>
    <row r="698" spans="2:28" hidden="1" outlineLevel="1">
      <c r="B698" s="556">
        <f t="shared" si="189"/>
        <v>0</v>
      </c>
      <c r="C698" s="212">
        <f t="shared" si="189"/>
        <v>0</v>
      </c>
      <c r="D698" s="260">
        <f t="shared" si="189"/>
        <v>0</v>
      </c>
      <c r="E698" s="261">
        <f t="shared" ref="E698:S698" si="208">E589*$H155+E620*$M155+($C155-E589-E620)*$M155</f>
        <v>0</v>
      </c>
      <c r="F698" s="262">
        <f t="shared" si="208"/>
        <v>0</v>
      </c>
      <c r="G698" s="262">
        <f t="shared" si="208"/>
        <v>0</v>
      </c>
      <c r="H698" s="262">
        <f t="shared" si="208"/>
        <v>0</v>
      </c>
      <c r="I698" s="262">
        <f t="shared" si="208"/>
        <v>0</v>
      </c>
      <c r="J698" s="262">
        <f t="shared" si="208"/>
        <v>0</v>
      </c>
      <c r="K698" s="262">
        <f t="shared" si="208"/>
        <v>0</v>
      </c>
      <c r="L698" s="262">
        <f t="shared" si="208"/>
        <v>0</v>
      </c>
      <c r="M698" s="262">
        <f t="shared" si="208"/>
        <v>0</v>
      </c>
      <c r="N698" s="262">
        <f t="shared" si="208"/>
        <v>0</v>
      </c>
      <c r="O698" s="262">
        <f t="shared" si="208"/>
        <v>0</v>
      </c>
      <c r="P698" s="262">
        <f t="shared" si="208"/>
        <v>0</v>
      </c>
      <c r="Q698" s="262">
        <f t="shared" si="208"/>
        <v>0</v>
      </c>
      <c r="R698" s="262">
        <f t="shared" si="208"/>
        <v>0</v>
      </c>
      <c r="S698" s="262">
        <f t="shared" si="208"/>
        <v>0</v>
      </c>
      <c r="T698" s="262">
        <f t="shared" ref="T698:AB698" si="209">T589*$H155+T620*$M155+($C155-T589-T620)*$M155</f>
        <v>0</v>
      </c>
      <c r="U698" s="262">
        <f t="shared" si="209"/>
        <v>0</v>
      </c>
      <c r="V698" s="262">
        <f t="shared" si="209"/>
        <v>0</v>
      </c>
      <c r="W698" s="262">
        <f t="shared" si="209"/>
        <v>0</v>
      </c>
      <c r="X698" s="262">
        <f t="shared" si="209"/>
        <v>0</v>
      </c>
      <c r="Y698" s="262">
        <f t="shared" si="209"/>
        <v>0</v>
      </c>
      <c r="Z698" s="262">
        <f t="shared" si="209"/>
        <v>0</v>
      </c>
      <c r="AA698" s="262">
        <f t="shared" si="209"/>
        <v>0</v>
      </c>
      <c r="AB698" s="262">
        <f t="shared" si="209"/>
        <v>0</v>
      </c>
    </row>
    <row r="699" spans="2:28" hidden="1" outlineLevel="1">
      <c r="B699" s="556">
        <f t="shared" si="189"/>
        <v>0</v>
      </c>
      <c r="C699" s="212">
        <f t="shared" si="189"/>
        <v>0</v>
      </c>
      <c r="D699" s="260">
        <f t="shared" si="189"/>
        <v>0</v>
      </c>
      <c r="E699" s="261">
        <f t="shared" ref="E699:S699" si="210">E590*$H156+E621*$M156+($C156-E590-E621)*$M156</f>
        <v>0</v>
      </c>
      <c r="F699" s="262">
        <f t="shared" si="210"/>
        <v>0</v>
      </c>
      <c r="G699" s="262">
        <f t="shared" si="210"/>
        <v>0</v>
      </c>
      <c r="H699" s="262">
        <f t="shared" si="210"/>
        <v>0</v>
      </c>
      <c r="I699" s="262">
        <f t="shared" si="210"/>
        <v>0</v>
      </c>
      <c r="J699" s="262">
        <f t="shared" si="210"/>
        <v>0</v>
      </c>
      <c r="K699" s="262">
        <f t="shared" si="210"/>
        <v>0</v>
      </c>
      <c r="L699" s="262">
        <f t="shared" si="210"/>
        <v>0</v>
      </c>
      <c r="M699" s="262">
        <f t="shared" si="210"/>
        <v>0</v>
      </c>
      <c r="N699" s="262">
        <f t="shared" si="210"/>
        <v>0</v>
      </c>
      <c r="O699" s="262">
        <f t="shared" si="210"/>
        <v>0</v>
      </c>
      <c r="P699" s="262">
        <f t="shared" si="210"/>
        <v>0</v>
      </c>
      <c r="Q699" s="262">
        <f t="shared" si="210"/>
        <v>0</v>
      </c>
      <c r="R699" s="262">
        <f t="shared" si="210"/>
        <v>0</v>
      </c>
      <c r="S699" s="262">
        <f t="shared" si="210"/>
        <v>0</v>
      </c>
      <c r="T699" s="262">
        <f t="shared" ref="T699:AB699" si="211">T590*$H156+T621*$M156+($C156-T590-T621)*$M156</f>
        <v>0</v>
      </c>
      <c r="U699" s="262">
        <f t="shared" si="211"/>
        <v>0</v>
      </c>
      <c r="V699" s="262">
        <f t="shared" si="211"/>
        <v>0</v>
      </c>
      <c r="W699" s="262">
        <f t="shared" si="211"/>
        <v>0</v>
      </c>
      <c r="X699" s="262">
        <f t="shared" si="211"/>
        <v>0</v>
      </c>
      <c r="Y699" s="262">
        <f t="shared" si="211"/>
        <v>0</v>
      </c>
      <c r="Z699" s="262">
        <f t="shared" si="211"/>
        <v>0</v>
      </c>
      <c r="AA699" s="262">
        <f t="shared" si="211"/>
        <v>0</v>
      </c>
      <c r="AB699" s="262">
        <f t="shared" si="211"/>
        <v>0</v>
      </c>
    </row>
    <row r="700" spans="2:28" hidden="1" outlineLevel="1">
      <c r="B700" s="556">
        <f t="shared" si="189"/>
        <v>0</v>
      </c>
      <c r="C700" s="212">
        <f t="shared" si="189"/>
        <v>0</v>
      </c>
      <c r="D700" s="260">
        <f t="shared" si="189"/>
        <v>0</v>
      </c>
      <c r="E700" s="261">
        <f t="shared" ref="E700:S700" si="212">E591*$H157+E622*$M157+($C157-E591-E622)*$M157</f>
        <v>0</v>
      </c>
      <c r="F700" s="262">
        <f t="shared" si="212"/>
        <v>0</v>
      </c>
      <c r="G700" s="262">
        <f t="shared" si="212"/>
        <v>0</v>
      </c>
      <c r="H700" s="262">
        <f t="shared" si="212"/>
        <v>0</v>
      </c>
      <c r="I700" s="262">
        <f t="shared" si="212"/>
        <v>0</v>
      </c>
      <c r="J700" s="262">
        <f t="shared" si="212"/>
        <v>0</v>
      </c>
      <c r="K700" s="262">
        <f t="shared" si="212"/>
        <v>0</v>
      </c>
      <c r="L700" s="262">
        <f t="shared" si="212"/>
        <v>0</v>
      </c>
      <c r="M700" s="262">
        <f t="shared" si="212"/>
        <v>0</v>
      </c>
      <c r="N700" s="262">
        <f t="shared" si="212"/>
        <v>0</v>
      </c>
      <c r="O700" s="262">
        <f t="shared" si="212"/>
        <v>0</v>
      </c>
      <c r="P700" s="262">
        <f t="shared" si="212"/>
        <v>0</v>
      </c>
      <c r="Q700" s="262">
        <f t="shared" si="212"/>
        <v>0</v>
      </c>
      <c r="R700" s="262">
        <f t="shared" si="212"/>
        <v>0</v>
      </c>
      <c r="S700" s="262">
        <f t="shared" si="212"/>
        <v>0</v>
      </c>
      <c r="T700" s="262">
        <f t="shared" ref="T700:AB700" si="213">T591*$H157+T622*$M157+($C157-T591-T622)*$M157</f>
        <v>0</v>
      </c>
      <c r="U700" s="262">
        <f t="shared" si="213"/>
        <v>0</v>
      </c>
      <c r="V700" s="262">
        <f t="shared" si="213"/>
        <v>0</v>
      </c>
      <c r="W700" s="262">
        <f t="shared" si="213"/>
        <v>0</v>
      </c>
      <c r="X700" s="262">
        <f t="shared" si="213"/>
        <v>0</v>
      </c>
      <c r="Y700" s="262">
        <f t="shared" si="213"/>
        <v>0</v>
      </c>
      <c r="Z700" s="262">
        <f t="shared" si="213"/>
        <v>0</v>
      </c>
      <c r="AA700" s="262">
        <f t="shared" si="213"/>
        <v>0</v>
      </c>
      <c r="AB700" s="262">
        <f t="shared" si="213"/>
        <v>0</v>
      </c>
    </row>
    <row r="701" spans="2:28" hidden="1" outlineLevel="1">
      <c r="B701" s="556">
        <f t="shared" si="189"/>
        <v>0</v>
      </c>
      <c r="C701" s="215">
        <f t="shared" si="189"/>
        <v>0</v>
      </c>
      <c r="D701" s="558">
        <f t="shared" si="189"/>
        <v>0</v>
      </c>
      <c r="E701" s="264">
        <f t="shared" ref="E701:S701" si="214">E592*$H158+E623*$M158+($C158-E592-E623)*$M158</f>
        <v>0</v>
      </c>
      <c r="F701" s="265">
        <f t="shared" si="214"/>
        <v>0</v>
      </c>
      <c r="G701" s="265">
        <f t="shared" si="214"/>
        <v>0</v>
      </c>
      <c r="H701" s="265">
        <f t="shared" si="214"/>
        <v>0</v>
      </c>
      <c r="I701" s="265">
        <f t="shared" si="214"/>
        <v>0</v>
      </c>
      <c r="J701" s="265">
        <f t="shared" si="214"/>
        <v>0</v>
      </c>
      <c r="K701" s="265">
        <f t="shared" si="214"/>
        <v>0</v>
      </c>
      <c r="L701" s="265">
        <f t="shared" si="214"/>
        <v>0</v>
      </c>
      <c r="M701" s="265">
        <f t="shared" si="214"/>
        <v>0</v>
      </c>
      <c r="N701" s="265">
        <f t="shared" si="214"/>
        <v>0</v>
      </c>
      <c r="O701" s="265">
        <f t="shared" si="214"/>
        <v>0</v>
      </c>
      <c r="P701" s="265">
        <f t="shared" si="214"/>
        <v>0</v>
      </c>
      <c r="Q701" s="265">
        <f t="shared" si="214"/>
        <v>0</v>
      </c>
      <c r="R701" s="265">
        <f t="shared" si="214"/>
        <v>0</v>
      </c>
      <c r="S701" s="265">
        <f t="shared" si="214"/>
        <v>0</v>
      </c>
      <c r="T701" s="265">
        <f t="shared" ref="T701:AB701" si="215">T592*$H158+T623*$M158+($C158-T592-T623)*$M158</f>
        <v>0</v>
      </c>
      <c r="U701" s="265">
        <f t="shared" si="215"/>
        <v>0</v>
      </c>
      <c r="V701" s="265">
        <f t="shared" si="215"/>
        <v>0</v>
      </c>
      <c r="W701" s="265">
        <f t="shared" si="215"/>
        <v>0</v>
      </c>
      <c r="X701" s="265">
        <f t="shared" si="215"/>
        <v>0</v>
      </c>
      <c r="Y701" s="265">
        <f t="shared" si="215"/>
        <v>0</v>
      </c>
      <c r="Z701" s="265">
        <f t="shared" si="215"/>
        <v>0</v>
      </c>
      <c r="AA701" s="265">
        <f t="shared" si="215"/>
        <v>0</v>
      </c>
      <c r="AB701" s="265">
        <f t="shared" si="215"/>
        <v>0</v>
      </c>
    </row>
    <row r="702" spans="2:28" hidden="1" outlineLevel="1">
      <c r="C702" s="21" t="s">
        <v>262</v>
      </c>
      <c r="D702" s="260">
        <f>SUM(D672:D701)</f>
        <v>29725</v>
      </c>
      <c r="E702" s="261">
        <f t="shared" ref="E702:AB702" si="216">SUM(E672:E701)</f>
        <v>31960</v>
      </c>
      <c r="F702" s="266">
        <f t="shared" si="216"/>
        <v>31960</v>
      </c>
      <c r="G702" s="266">
        <f t="shared" si="216"/>
        <v>32935</v>
      </c>
      <c r="H702" s="266">
        <f t="shared" si="216"/>
        <v>33910</v>
      </c>
      <c r="I702" s="266">
        <f t="shared" si="216"/>
        <v>34885</v>
      </c>
      <c r="J702" s="266">
        <f t="shared" si="216"/>
        <v>35860</v>
      </c>
      <c r="K702" s="266">
        <f t="shared" si="216"/>
        <v>36835</v>
      </c>
      <c r="L702" s="266">
        <f t="shared" si="216"/>
        <v>37810</v>
      </c>
      <c r="M702" s="266">
        <f t="shared" si="216"/>
        <v>38785</v>
      </c>
      <c r="N702" s="266">
        <f t="shared" si="216"/>
        <v>39760</v>
      </c>
      <c r="O702" s="266">
        <f t="shared" si="216"/>
        <v>39760</v>
      </c>
      <c r="P702" s="266">
        <f t="shared" si="216"/>
        <v>39760</v>
      </c>
      <c r="Q702" s="266">
        <f t="shared" si="216"/>
        <v>39760</v>
      </c>
      <c r="R702" s="266">
        <f t="shared" si="216"/>
        <v>39760</v>
      </c>
      <c r="S702" s="266">
        <f t="shared" si="216"/>
        <v>39760</v>
      </c>
      <c r="T702" s="266">
        <f t="shared" si="216"/>
        <v>39760</v>
      </c>
      <c r="U702" s="266">
        <f t="shared" si="216"/>
        <v>39760</v>
      </c>
      <c r="V702" s="266">
        <f t="shared" si="216"/>
        <v>39760</v>
      </c>
      <c r="W702" s="266">
        <f t="shared" si="216"/>
        <v>39760</v>
      </c>
      <c r="X702" s="266">
        <f t="shared" si="216"/>
        <v>39760</v>
      </c>
      <c r="Y702" s="266">
        <f t="shared" si="216"/>
        <v>39760</v>
      </c>
      <c r="Z702" s="266">
        <f t="shared" si="216"/>
        <v>39760</v>
      </c>
      <c r="AA702" s="266">
        <f t="shared" si="216"/>
        <v>39760</v>
      </c>
      <c r="AB702" s="266">
        <f t="shared" si="216"/>
        <v>39760</v>
      </c>
    </row>
    <row r="703" spans="2:28" hidden="1" outlineLevel="1">
      <c r="C703" s="21"/>
      <c r="D703" s="260"/>
      <c r="E703" s="261"/>
      <c r="F703" s="266"/>
      <c r="G703" s="266"/>
      <c r="H703" s="266"/>
      <c r="I703" s="266"/>
      <c r="J703" s="266"/>
      <c r="K703" s="266"/>
      <c r="L703" s="266"/>
      <c r="M703" s="266"/>
      <c r="N703" s="266"/>
      <c r="O703" s="266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  <c r="AA703" s="266"/>
      <c r="AB703" s="266"/>
    </row>
    <row r="704" spans="2:28" hidden="1" outlineLevel="1">
      <c r="C704" s="240" t="s">
        <v>263</v>
      </c>
      <c r="D704" s="267"/>
      <c r="E704" s="259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2:28" hidden="1" outlineLevel="1">
      <c r="B705" s="556">
        <f>B672</f>
        <v>0</v>
      </c>
      <c r="C705" s="212" t="str">
        <f>C672</f>
        <v>Studio</v>
      </c>
      <c r="D705" s="260">
        <f t="shared" ref="D705:D734" si="217">-E344*H129</f>
        <v>0</v>
      </c>
      <c r="E705" s="261">
        <f t="shared" ref="E705:AB705" si="218">IFERROR(-($D344-E563-E594)*($M129*($D344-$U344)+$H129*$U344)/$D344,0)</f>
        <v>0</v>
      </c>
      <c r="F705" s="262">
        <f t="shared" si="218"/>
        <v>0</v>
      </c>
      <c r="G705" s="262">
        <f t="shared" si="218"/>
        <v>0</v>
      </c>
      <c r="H705" s="262">
        <f t="shared" si="218"/>
        <v>0</v>
      </c>
      <c r="I705" s="262">
        <f t="shared" si="218"/>
        <v>0</v>
      </c>
      <c r="J705" s="262">
        <f t="shared" si="218"/>
        <v>0</v>
      </c>
      <c r="K705" s="262">
        <f t="shared" si="218"/>
        <v>0</v>
      </c>
      <c r="L705" s="262">
        <f t="shared" si="218"/>
        <v>0</v>
      </c>
      <c r="M705" s="262">
        <f t="shared" si="218"/>
        <v>0</v>
      </c>
      <c r="N705" s="262">
        <f t="shared" si="218"/>
        <v>0</v>
      </c>
      <c r="O705" s="262">
        <f t="shared" si="218"/>
        <v>0</v>
      </c>
      <c r="P705" s="262">
        <f t="shared" si="218"/>
        <v>0</v>
      </c>
      <c r="Q705" s="262">
        <f t="shared" si="218"/>
        <v>0</v>
      </c>
      <c r="R705" s="262">
        <f t="shared" si="218"/>
        <v>0</v>
      </c>
      <c r="S705" s="262">
        <f t="shared" si="218"/>
        <v>0</v>
      </c>
      <c r="T705" s="262">
        <f t="shared" si="218"/>
        <v>0</v>
      </c>
      <c r="U705" s="262">
        <f t="shared" si="218"/>
        <v>0</v>
      </c>
      <c r="V705" s="262">
        <f t="shared" si="218"/>
        <v>0</v>
      </c>
      <c r="W705" s="262">
        <f t="shared" si="218"/>
        <v>0</v>
      </c>
      <c r="X705" s="262">
        <f t="shared" si="218"/>
        <v>0</v>
      </c>
      <c r="Y705" s="262">
        <f t="shared" si="218"/>
        <v>0</v>
      </c>
      <c r="Z705" s="262">
        <f t="shared" si="218"/>
        <v>0</v>
      </c>
      <c r="AA705" s="262">
        <f t="shared" si="218"/>
        <v>0</v>
      </c>
      <c r="AB705" s="262">
        <f t="shared" si="218"/>
        <v>0</v>
      </c>
    </row>
    <row r="706" spans="2:28" hidden="1" outlineLevel="1">
      <c r="B706" s="556">
        <f t="shared" ref="B706:C721" si="219">B673</f>
        <v>0</v>
      </c>
      <c r="C706" s="212" t="str">
        <f t="shared" si="219"/>
        <v xml:space="preserve">1 Bed / 1 Bath </v>
      </c>
      <c r="D706" s="260">
        <f t="shared" si="217"/>
        <v>0</v>
      </c>
      <c r="E706" s="261">
        <f t="shared" ref="E706:AB706" si="220">IFERROR(-($D345-E564-E595)*($M130*($D345-$U345)+$H130*$U345)/$D345,0)</f>
        <v>0</v>
      </c>
      <c r="F706" s="262">
        <f t="shared" si="220"/>
        <v>0</v>
      </c>
      <c r="G706" s="262">
        <f t="shared" si="220"/>
        <v>0</v>
      </c>
      <c r="H706" s="262">
        <f t="shared" si="220"/>
        <v>0</v>
      </c>
      <c r="I706" s="262">
        <f t="shared" si="220"/>
        <v>0</v>
      </c>
      <c r="J706" s="262">
        <f t="shared" si="220"/>
        <v>0</v>
      </c>
      <c r="K706" s="262">
        <f t="shared" si="220"/>
        <v>0</v>
      </c>
      <c r="L706" s="262">
        <f t="shared" si="220"/>
        <v>0</v>
      </c>
      <c r="M706" s="262">
        <f t="shared" si="220"/>
        <v>0</v>
      </c>
      <c r="N706" s="262">
        <f t="shared" si="220"/>
        <v>0</v>
      </c>
      <c r="O706" s="262">
        <f t="shared" si="220"/>
        <v>0</v>
      </c>
      <c r="P706" s="262">
        <f t="shared" si="220"/>
        <v>0</v>
      </c>
      <c r="Q706" s="262">
        <f t="shared" si="220"/>
        <v>0</v>
      </c>
      <c r="R706" s="262">
        <f t="shared" si="220"/>
        <v>0</v>
      </c>
      <c r="S706" s="262">
        <f t="shared" si="220"/>
        <v>0</v>
      </c>
      <c r="T706" s="262">
        <f t="shared" si="220"/>
        <v>0</v>
      </c>
      <c r="U706" s="262">
        <f t="shared" si="220"/>
        <v>0</v>
      </c>
      <c r="V706" s="262">
        <f t="shared" si="220"/>
        <v>0</v>
      </c>
      <c r="W706" s="262">
        <f t="shared" si="220"/>
        <v>0</v>
      </c>
      <c r="X706" s="262">
        <f t="shared" si="220"/>
        <v>0</v>
      </c>
      <c r="Y706" s="262">
        <f t="shared" si="220"/>
        <v>0</v>
      </c>
      <c r="Z706" s="262">
        <f t="shared" si="220"/>
        <v>0</v>
      </c>
      <c r="AA706" s="262">
        <f t="shared" si="220"/>
        <v>0</v>
      </c>
      <c r="AB706" s="262">
        <f t="shared" si="220"/>
        <v>0</v>
      </c>
    </row>
    <row r="707" spans="2:28" hidden="1" outlineLevel="1">
      <c r="B707" s="556">
        <f t="shared" si="219"/>
        <v>0</v>
      </c>
      <c r="C707" s="212" t="str">
        <f t="shared" si="219"/>
        <v xml:space="preserve">1 Bed / 1 Bath </v>
      </c>
      <c r="D707" s="260">
        <f t="shared" si="217"/>
        <v>0</v>
      </c>
      <c r="E707" s="261">
        <f t="shared" ref="E707:AB707" si="221">IFERROR(-($D346-E565-E596)*($M131*($D346-$U346)+$H131*$U346)/$D346,0)</f>
        <v>0</v>
      </c>
      <c r="F707" s="262">
        <f t="shared" si="221"/>
        <v>0</v>
      </c>
      <c r="G707" s="262">
        <f t="shared" si="221"/>
        <v>0</v>
      </c>
      <c r="H707" s="262">
        <f t="shared" si="221"/>
        <v>0</v>
      </c>
      <c r="I707" s="262">
        <f t="shared" si="221"/>
        <v>0</v>
      </c>
      <c r="J707" s="262">
        <f t="shared" si="221"/>
        <v>0</v>
      </c>
      <c r="K707" s="262">
        <f t="shared" si="221"/>
        <v>0</v>
      </c>
      <c r="L707" s="262">
        <f t="shared" si="221"/>
        <v>0</v>
      </c>
      <c r="M707" s="262">
        <f t="shared" si="221"/>
        <v>0</v>
      </c>
      <c r="N707" s="262">
        <f t="shared" si="221"/>
        <v>0</v>
      </c>
      <c r="O707" s="262">
        <f t="shared" si="221"/>
        <v>0</v>
      </c>
      <c r="P707" s="262">
        <f t="shared" si="221"/>
        <v>0</v>
      </c>
      <c r="Q707" s="262">
        <f t="shared" si="221"/>
        <v>0</v>
      </c>
      <c r="R707" s="262">
        <f t="shared" si="221"/>
        <v>0</v>
      </c>
      <c r="S707" s="262">
        <f t="shared" si="221"/>
        <v>0</v>
      </c>
      <c r="T707" s="262">
        <f t="shared" si="221"/>
        <v>0</v>
      </c>
      <c r="U707" s="262">
        <f t="shared" si="221"/>
        <v>0</v>
      </c>
      <c r="V707" s="262">
        <f t="shared" si="221"/>
        <v>0</v>
      </c>
      <c r="W707" s="262">
        <f t="shared" si="221"/>
        <v>0</v>
      </c>
      <c r="X707" s="262">
        <f t="shared" si="221"/>
        <v>0</v>
      </c>
      <c r="Y707" s="262">
        <f t="shared" si="221"/>
        <v>0</v>
      </c>
      <c r="Z707" s="262">
        <f t="shared" si="221"/>
        <v>0</v>
      </c>
      <c r="AA707" s="262">
        <f t="shared" si="221"/>
        <v>0</v>
      </c>
      <c r="AB707" s="262">
        <f t="shared" si="221"/>
        <v>0</v>
      </c>
    </row>
    <row r="708" spans="2:28" hidden="1" outlineLevel="1">
      <c r="B708" s="556">
        <f t="shared" si="219"/>
        <v>0</v>
      </c>
      <c r="C708" s="212" t="str">
        <f t="shared" si="219"/>
        <v xml:space="preserve">1 Bed / 1 Bath </v>
      </c>
      <c r="D708" s="260">
        <f t="shared" si="217"/>
        <v>-1720</v>
      </c>
      <c r="E708" s="261">
        <f t="shared" ref="E708:AB708" si="222">IFERROR(-($D347-E566-E597)*($M132*($D347-$U347)+$H132*$U347)/$D347,0)</f>
        <v>-2695</v>
      </c>
      <c r="F708" s="262">
        <f t="shared" si="222"/>
        <v>-2695</v>
      </c>
      <c r="G708" s="262">
        <f t="shared" si="222"/>
        <v>-5390</v>
      </c>
      <c r="H708" s="262">
        <f t="shared" si="222"/>
        <v>-8085</v>
      </c>
      <c r="I708" s="262">
        <f t="shared" si="222"/>
        <v>-10780</v>
      </c>
      <c r="J708" s="262">
        <f t="shared" si="222"/>
        <v>-13475</v>
      </c>
      <c r="K708" s="262">
        <f t="shared" si="222"/>
        <v>-16170</v>
      </c>
      <c r="L708" s="262">
        <f t="shared" si="222"/>
        <v>-18865</v>
      </c>
      <c r="M708" s="262">
        <f t="shared" si="222"/>
        <v>-21560</v>
      </c>
      <c r="N708" s="262">
        <f t="shared" si="222"/>
        <v>-24255</v>
      </c>
      <c r="O708" s="262">
        <f t="shared" si="222"/>
        <v>-24255</v>
      </c>
      <c r="P708" s="262">
        <f t="shared" si="222"/>
        <v>-18865</v>
      </c>
      <c r="Q708" s="262">
        <f t="shared" si="222"/>
        <v>-18865</v>
      </c>
      <c r="R708" s="262">
        <f t="shared" si="222"/>
        <v>-13475</v>
      </c>
      <c r="S708" s="262">
        <f t="shared" si="222"/>
        <v>-13475</v>
      </c>
      <c r="T708" s="262">
        <f t="shared" si="222"/>
        <v>-8085</v>
      </c>
      <c r="U708" s="262">
        <f t="shared" si="222"/>
        <v>-8085</v>
      </c>
      <c r="V708" s="262">
        <f t="shared" si="222"/>
        <v>-2695</v>
      </c>
      <c r="W708" s="262">
        <f t="shared" si="222"/>
        <v>-2695</v>
      </c>
      <c r="X708" s="262">
        <f t="shared" si="222"/>
        <v>0</v>
      </c>
      <c r="Y708" s="262">
        <f t="shared" si="222"/>
        <v>0</v>
      </c>
      <c r="Z708" s="262">
        <f t="shared" si="222"/>
        <v>0</v>
      </c>
      <c r="AA708" s="262">
        <f t="shared" si="222"/>
        <v>0</v>
      </c>
      <c r="AB708" s="262">
        <f t="shared" si="222"/>
        <v>0</v>
      </c>
    </row>
    <row r="709" spans="2:28" hidden="1" outlineLevel="1">
      <c r="B709" s="556">
        <f t="shared" si="219"/>
        <v>0</v>
      </c>
      <c r="C709" s="212" t="str">
        <f t="shared" si="219"/>
        <v xml:space="preserve">2 Bed / 1 Bath </v>
      </c>
      <c r="D709" s="260">
        <f t="shared" si="217"/>
        <v>0</v>
      </c>
      <c r="E709" s="261">
        <f t="shared" ref="E709:AB709" si="223">IFERROR(-($D348-E567-E598)*($M133*($D348-$U348)+$H133*$U348)/$D348,0)</f>
        <v>0</v>
      </c>
      <c r="F709" s="262">
        <f t="shared" si="223"/>
        <v>0</v>
      </c>
      <c r="G709" s="262">
        <f t="shared" si="223"/>
        <v>0</v>
      </c>
      <c r="H709" s="262">
        <f t="shared" si="223"/>
        <v>0</v>
      </c>
      <c r="I709" s="262">
        <f t="shared" si="223"/>
        <v>0</v>
      </c>
      <c r="J709" s="262">
        <f t="shared" si="223"/>
        <v>0</v>
      </c>
      <c r="K709" s="262">
        <f t="shared" si="223"/>
        <v>0</v>
      </c>
      <c r="L709" s="262">
        <f t="shared" si="223"/>
        <v>0</v>
      </c>
      <c r="M709" s="262">
        <f t="shared" si="223"/>
        <v>0</v>
      </c>
      <c r="N709" s="262">
        <f t="shared" si="223"/>
        <v>0</v>
      </c>
      <c r="O709" s="262">
        <f t="shared" si="223"/>
        <v>0</v>
      </c>
      <c r="P709" s="262">
        <f t="shared" si="223"/>
        <v>0</v>
      </c>
      <c r="Q709" s="262">
        <f t="shared" si="223"/>
        <v>0</v>
      </c>
      <c r="R709" s="262">
        <f t="shared" si="223"/>
        <v>0</v>
      </c>
      <c r="S709" s="262">
        <f t="shared" si="223"/>
        <v>0</v>
      </c>
      <c r="T709" s="262">
        <f t="shared" si="223"/>
        <v>0</v>
      </c>
      <c r="U709" s="262">
        <f t="shared" si="223"/>
        <v>0</v>
      </c>
      <c r="V709" s="262">
        <f t="shared" si="223"/>
        <v>0</v>
      </c>
      <c r="W709" s="262">
        <f t="shared" si="223"/>
        <v>0</v>
      </c>
      <c r="X709" s="262">
        <f t="shared" si="223"/>
        <v>0</v>
      </c>
      <c r="Y709" s="262">
        <f t="shared" si="223"/>
        <v>0</v>
      </c>
      <c r="Z709" s="262">
        <f t="shared" si="223"/>
        <v>0</v>
      </c>
      <c r="AA709" s="262">
        <f t="shared" si="223"/>
        <v>0</v>
      </c>
      <c r="AB709" s="262">
        <f t="shared" si="223"/>
        <v>0</v>
      </c>
    </row>
    <row r="710" spans="2:28" hidden="1" outlineLevel="1">
      <c r="B710" s="556">
        <f t="shared" si="219"/>
        <v>0</v>
      </c>
      <c r="C710" s="212" t="str">
        <f t="shared" si="219"/>
        <v xml:space="preserve">2 Bed / 1 Bath </v>
      </c>
      <c r="D710" s="260">
        <f t="shared" si="217"/>
        <v>0</v>
      </c>
      <c r="E710" s="261">
        <f t="shared" ref="E710:AB710" si="224">IFERROR(-($D349-E568-E599)*($M134*($D349-$U349)+$H134*$U349)/$D349,0)</f>
        <v>0</v>
      </c>
      <c r="F710" s="262">
        <f t="shared" si="224"/>
        <v>0</v>
      </c>
      <c r="G710" s="262">
        <f t="shared" si="224"/>
        <v>0</v>
      </c>
      <c r="H710" s="262">
        <f t="shared" si="224"/>
        <v>0</v>
      </c>
      <c r="I710" s="262">
        <f t="shared" si="224"/>
        <v>0</v>
      </c>
      <c r="J710" s="262">
        <f t="shared" si="224"/>
        <v>0</v>
      </c>
      <c r="K710" s="262">
        <f t="shared" si="224"/>
        <v>0</v>
      </c>
      <c r="L710" s="262">
        <f t="shared" si="224"/>
        <v>0</v>
      </c>
      <c r="M710" s="262">
        <f t="shared" si="224"/>
        <v>0</v>
      </c>
      <c r="N710" s="262">
        <f t="shared" si="224"/>
        <v>0</v>
      </c>
      <c r="O710" s="262">
        <f t="shared" si="224"/>
        <v>0</v>
      </c>
      <c r="P710" s="262">
        <f t="shared" si="224"/>
        <v>0</v>
      </c>
      <c r="Q710" s="262">
        <f t="shared" si="224"/>
        <v>0</v>
      </c>
      <c r="R710" s="262">
        <f t="shared" si="224"/>
        <v>0</v>
      </c>
      <c r="S710" s="262">
        <f t="shared" si="224"/>
        <v>0</v>
      </c>
      <c r="T710" s="262">
        <f t="shared" si="224"/>
        <v>0</v>
      </c>
      <c r="U710" s="262">
        <f t="shared" si="224"/>
        <v>0</v>
      </c>
      <c r="V710" s="262">
        <f t="shared" si="224"/>
        <v>0</v>
      </c>
      <c r="W710" s="262">
        <f t="shared" si="224"/>
        <v>0</v>
      </c>
      <c r="X710" s="262">
        <f t="shared" si="224"/>
        <v>0</v>
      </c>
      <c r="Y710" s="262">
        <f t="shared" si="224"/>
        <v>0</v>
      </c>
      <c r="Z710" s="262">
        <f t="shared" si="224"/>
        <v>0</v>
      </c>
      <c r="AA710" s="262">
        <f t="shared" si="224"/>
        <v>0</v>
      </c>
      <c r="AB710" s="262">
        <f t="shared" si="224"/>
        <v>0</v>
      </c>
    </row>
    <row r="711" spans="2:28" hidden="1" outlineLevel="1">
      <c r="B711" s="556">
        <f t="shared" si="219"/>
        <v>0</v>
      </c>
      <c r="C711" s="212" t="str">
        <f t="shared" si="219"/>
        <v xml:space="preserve">2 Bed / 1 Bath </v>
      </c>
      <c r="D711" s="260">
        <f t="shared" si="217"/>
        <v>0</v>
      </c>
      <c r="E711" s="261">
        <f t="shared" ref="E711:AB711" si="225">IFERROR(-($D350-E569-E600)*($M135*($D350-$U350)+$H135*$U350)/$D350,0)</f>
        <v>0</v>
      </c>
      <c r="F711" s="262">
        <f t="shared" si="225"/>
        <v>0</v>
      </c>
      <c r="G711" s="262">
        <f t="shared" si="225"/>
        <v>0</v>
      </c>
      <c r="H711" s="262">
        <f t="shared" si="225"/>
        <v>0</v>
      </c>
      <c r="I711" s="262">
        <f t="shared" si="225"/>
        <v>0</v>
      </c>
      <c r="J711" s="262">
        <f t="shared" si="225"/>
        <v>0</v>
      </c>
      <c r="K711" s="262">
        <f t="shared" si="225"/>
        <v>0</v>
      </c>
      <c r="L711" s="262">
        <f t="shared" si="225"/>
        <v>0</v>
      </c>
      <c r="M711" s="262">
        <f t="shared" si="225"/>
        <v>0</v>
      </c>
      <c r="N711" s="262">
        <f t="shared" si="225"/>
        <v>0</v>
      </c>
      <c r="O711" s="262">
        <f t="shared" si="225"/>
        <v>0</v>
      </c>
      <c r="P711" s="262">
        <f t="shared" si="225"/>
        <v>0</v>
      </c>
      <c r="Q711" s="262">
        <f t="shared" si="225"/>
        <v>0</v>
      </c>
      <c r="R711" s="262">
        <f t="shared" si="225"/>
        <v>0</v>
      </c>
      <c r="S711" s="262">
        <f t="shared" si="225"/>
        <v>0</v>
      </c>
      <c r="T711" s="262">
        <f t="shared" si="225"/>
        <v>0</v>
      </c>
      <c r="U711" s="262">
        <f t="shared" si="225"/>
        <v>0</v>
      </c>
      <c r="V711" s="262">
        <f t="shared" si="225"/>
        <v>0</v>
      </c>
      <c r="W711" s="262">
        <f t="shared" si="225"/>
        <v>0</v>
      </c>
      <c r="X711" s="262">
        <f t="shared" si="225"/>
        <v>0</v>
      </c>
      <c r="Y711" s="262">
        <f t="shared" si="225"/>
        <v>0</v>
      </c>
      <c r="Z711" s="262">
        <f t="shared" si="225"/>
        <v>0</v>
      </c>
      <c r="AA711" s="262">
        <f t="shared" si="225"/>
        <v>0</v>
      </c>
      <c r="AB711" s="262">
        <f t="shared" si="225"/>
        <v>0</v>
      </c>
    </row>
    <row r="712" spans="2:28" hidden="1" outlineLevel="1">
      <c r="B712" s="556">
        <f t="shared" si="219"/>
        <v>0</v>
      </c>
      <c r="C712" s="212" t="str">
        <f t="shared" si="219"/>
        <v xml:space="preserve">2 Bed / 2 Bath </v>
      </c>
      <c r="D712" s="260">
        <f t="shared" si="217"/>
        <v>-2035</v>
      </c>
      <c r="E712" s="261">
        <f t="shared" ref="E712:AB712" si="226">IFERROR(-($D351-E570-E601)*($M136*($D351-$U351)+$H136*$U351)/$D351,0)</f>
        <v>-3295</v>
      </c>
      <c r="F712" s="262">
        <f t="shared" si="226"/>
        <v>-3295</v>
      </c>
      <c r="G712" s="262">
        <f t="shared" si="226"/>
        <v>-3295</v>
      </c>
      <c r="H712" s="262">
        <f t="shared" si="226"/>
        <v>-3295</v>
      </c>
      <c r="I712" s="262">
        <f t="shared" si="226"/>
        <v>-3295</v>
      </c>
      <c r="J712" s="262">
        <f t="shared" si="226"/>
        <v>-3295</v>
      </c>
      <c r="K712" s="262">
        <f t="shared" si="226"/>
        <v>-3295</v>
      </c>
      <c r="L712" s="262">
        <f t="shared" si="226"/>
        <v>-3295</v>
      </c>
      <c r="M712" s="262">
        <f t="shared" si="226"/>
        <v>-3295</v>
      </c>
      <c r="N712" s="262">
        <f t="shared" si="226"/>
        <v>-3295</v>
      </c>
      <c r="O712" s="262">
        <f t="shared" si="226"/>
        <v>-3295</v>
      </c>
      <c r="P712" s="262">
        <f t="shared" si="226"/>
        <v>3295</v>
      </c>
      <c r="Q712" s="262">
        <f t="shared" si="226"/>
        <v>3295</v>
      </c>
      <c r="R712" s="262">
        <f t="shared" si="226"/>
        <v>3295</v>
      </c>
      <c r="S712" s="262">
        <f t="shared" si="226"/>
        <v>9885</v>
      </c>
      <c r="T712" s="262">
        <f t="shared" si="226"/>
        <v>9885</v>
      </c>
      <c r="U712" s="262">
        <f t="shared" si="226"/>
        <v>9885</v>
      </c>
      <c r="V712" s="262">
        <f t="shared" si="226"/>
        <v>16475</v>
      </c>
      <c r="W712" s="262">
        <f t="shared" si="226"/>
        <v>16475</v>
      </c>
      <c r="X712" s="262">
        <f t="shared" si="226"/>
        <v>16475</v>
      </c>
      <c r="Y712" s="262">
        <f t="shared" si="226"/>
        <v>19770</v>
      </c>
      <c r="Z712" s="262">
        <f t="shared" si="226"/>
        <v>19770</v>
      </c>
      <c r="AA712" s="262">
        <f t="shared" si="226"/>
        <v>19770</v>
      </c>
      <c r="AB712" s="262">
        <f t="shared" si="226"/>
        <v>19770</v>
      </c>
    </row>
    <row r="713" spans="2:28" hidden="1" outlineLevel="1">
      <c r="B713" s="556">
        <f t="shared" si="219"/>
        <v>0</v>
      </c>
      <c r="C713" s="212" t="str">
        <f t="shared" si="219"/>
        <v>2 Bed / 1 Bath + Den</v>
      </c>
      <c r="D713" s="260">
        <f t="shared" si="217"/>
        <v>0</v>
      </c>
      <c r="E713" s="261">
        <f t="shared" ref="E713:AB713" si="227">IFERROR(-($D352-E571-E602)*($M137*($D352-$U352)+$H137*$U352)/$D352,0)</f>
        <v>0</v>
      </c>
      <c r="F713" s="262">
        <f t="shared" si="227"/>
        <v>0</v>
      </c>
      <c r="G713" s="262">
        <f t="shared" si="227"/>
        <v>0</v>
      </c>
      <c r="H713" s="262">
        <f t="shared" si="227"/>
        <v>0</v>
      </c>
      <c r="I713" s="262">
        <f t="shared" si="227"/>
        <v>0</v>
      </c>
      <c r="J713" s="262">
        <f t="shared" si="227"/>
        <v>0</v>
      </c>
      <c r="K713" s="262">
        <f t="shared" si="227"/>
        <v>0</v>
      </c>
      <c r="L713" s="262">
        <f t="shared" si="227"/>
        <v>0</v>
      </c>
      <c r="M713" s="262">
        <f t="shared" si="227"/>
        <v>0</v>
      </c>
      <c r="N713" s="262">
        <f t="shared" si="227"/>
        <v>0</v>
      </c>
      <c r="O713" s="262">
        <f t="shared" si="227"/>
        <v>0</v>
      </c>
      <c r="P713" s="262">
        <f t="shared" si="227"/>
        <v>0</v>
      </c>
      <c r="Q713" s="262">
        <f t="shared" si="227"/>
        <v>0</v>
      </c>
      <c r="R713" s="262">
        <f t="shared" si="227"/>
        <v>0</v>
      </c>
      <c r="S713" s="262">
        <f t="shared" si="227"/>
        <v>0</v>
      </c>
      <c r="T713" s="262">
        <f t="shared" si="227"/>
        <v>0</v>
      </c>
      <c r="U713" s="262">
        <f t="shared" si="227"/>
        <v>0</v>
      </c>
      <c r="V713" s="262">
        <f t="shared" si="227"/>
        <v>0</v>
      </c>
      <c r="W713" s="262">
        <f t="shared" si="227"/>
        <v>0</v>
      </c>
      <c r="X713" s="262">
        <f t="shared" si="227"/>
        <v>0</v>
      </c>
      <c r="Y713" s="262">
        <f t="shared" si="227"/>
        <v>0</v>
      </c>
      <c r="Z713" s="262">
        <f t="shared" si="227"/>
        <v>0</v>
      </c>
      <c r="AA713" s="262">
        <f t="shared" si="227"/>
        <v>0</v>
      </c>
      <c r="AB713" s="262">
        <f t="shared" si="227"/>
        <v>0</v>
      </c>
    </row>
    <row r="714" spans="2:28" hidden="1" outlineLevel="1">
      <c r="B714" s="556">
        <f t="shared" si="219"/>
        <v>0</v>
      </c>
      <c r="C714" s="212" t="str">
        <f t="shared" si="219"/>
        <v xml:space="preserve">2 Bed / 2 Bath </v>
      </c>
      <c r="D714" s="260">
        <f t="shared" si="217"/>
        <v>0</v>
      </c>
      <c r="E714" s="261">
        <f t="shared" ref="E714:AB714" si="228">IFERROR(-($D353-E572-E603)*($M138*($D353-$U353)+$H138*$U353)/$D353,0)</f>
        <v>0</v>
      </c>
      <c r="F714" s="262">
        <f t="shared" si="228"/>
        <v>0</v>
      </c>
      <c r="G714" s="262">
        <f t="shared" si="228"/>
        <v>0</v>
      </c>
      <c r="H714" s="262">
        <f t="shared" si="228"/>
        <v>0</v>
      </c>
      <c r="I714" s="262">
        <f t="shared" si="228"/>
        <v>0</v>
      </c>
      <c r="J714" s="262">
        <f t="shared" si="228"/>
        <v>0</v>
      </c>
      <c r="K714" s="262">
        <f t="shared" si="228"/>
        <v>0</v>
      </c>
      <c r="L714" s="262">
        <f t="shared" si="228"/>
        <v>0</v>
      </c>
      <c r="M714" s="262">
        <f t="shared" si="228"/>
        <v>0</v>
      </c>
      <c r="N714" s="262">
        <f t="shared" si="228"/>
        <v>0</v>
      </c>
      <c r="O714" s="262">
        <f t="shared" si="228"/>
        <v>0</v>
      </c>
      <c r="P714" s="262">
        <f t="shared" si="228"/>
        <v>0</v>
      </c>
      <c r="Q714" s="262">
        <f t="shared" si="228"/>
        <v>0</v>
      </c>
      <c r="R714" s="262">
        <f t="shared" si="228"/>
        <v>0</v>
      </c>
      <c r="S714" s="262">
        <f t="shared" si="228"/>
        <v>0</v>
      </c>
      <c r="T714" s="262">
        <f t="shared" si="228"/>
        <v>0</v>
      </c>
      <c r="U714" s="262">
        <f t="shared" si="228"/>
        <v>0</v>
      </c>
      <c r="V714" s="262">
        <f t="shared" si="228"/>
        <v>0</v>
      </c>
      <c r="W714" s="262">
        <f t="shared" si="228"/>
        <v>0</v>
      </c>
      <c r="X714" s="262">
        <f t="shared" si="228"/>
        <v>0</v>
      </c>
      <c r="Y714" s="262">
        <f t="shared" si="228"/>
        <v>0</v>
      </c>
      <c r="Z714" s="262">
        <f t="shared" si="228"/>
        <v>0</v>
      </c>
      <c r="AA714" s="262">
        <f t="shared" si="228"/>
        <v>0</v>
      </c>
      <c r="AB714" s="262">
        <f t="shared" si="228"/>
        <v>0</v>
      </c>
    </row>
    <row r="715" spans="2:28" hidden="1" outlineLevel="1">
      <c r="B715" s="556">
        <f t="shared" si="219"/>
        <v>0</v>
      </c>
      <c r="C715" s="212" t="str">
        <f t="shared" si="219"/>
        <v xml:space="preserve">2 Bed / 1.5 Bath </v>
      </c>
      <c r="D715" s="260">
        <f t="shared" si="217"/>
        <v>0</v>
      </c>
      <c r="E715" s="261">
        <f t="shared" ref="E715:AB715" si="229">IFERROR(-($D354-E573-E604)*($M139*($D354-$U354)+$H139*$U354)/$D354,0)</f>
        <v>0</v>
      </c>
      <c r="F715" s="262">
        <f t="shared" si="229"/>
        <v>0</v>
      </c>
      <c r="G715" s="262">
        <f t="shared" si="229"/>
        <v>0</v>
      </c>
      <c r="H715" s="262">
        <f t="shared" si="229"/>
        <v>0</v>
      </c>
      <c r="I715" s="262">
        <f t="shared" si="229"/>
        <v>0</v>
      </c>
      <c r="J715" s="262">
        <f t="shared" si="229"/>
        <v>0</v>
      </c>
      <c r="K715" s="262">
        <f t="shared" si="229"/>
        <v>0</v>
      </c>
      <c r="L715" s="262">
        <f t="shared" si="229"/>
        <v>0</v>
      </c>
      <c r="M715" s="262">
        <f t="shared" si="229"/>
        <v>0</v>
      </c>
      <c r="N715" s="262">
        <f t="shared" si="229"/>
        <v>0</v>
      </c>
      <c r="O715" s="262">
        <f t="shared" si="229"/>
        <v>0</v>
      </c>
      <c r="P715" s="262">
        <f t="shared" si="229"/>
        <v>0</v>
      </c>
      <c r="Q715" s="262">
        <f t="shared" si="229"/>
        <v>0</v>
      </c>
      <c r="R715" s="262">
        <f t="shared" si="229"/>
        <v>0</v>
      </c>
      <c r="S715" s="262">
        <f t="shared" si="229"/>
        <v>0</v>
      </c>
      <c r="T715" s="262">
        <f t="shared" si="229"/>
        <v>0</v>
      </c>
      <c r="U715" s="262">
        <f t="shared" si="229"/>
        <v>0</v>
      </c>
      <c r="V715" s="262">
        <f t="shared" si="229"/>
        <v>0</v>
      </c>
      <c r="W715" s="262">
        <f t="shared" si="229"/>
        <v>0</v>
      </c>
      <c r="X715" s="262">
        <f t="shared" si="229"/>
        <v>0</v>
      </c>
      <c r="Y715" s="262">
        <f t="shared" si="229"/>
        <v>0</v>
      </c>
      <c r="Z715" s="262">
        <f t="shared" si="229"/>
        <v>0</v>
      </c>
      <c r="AA715" s="262">
        <f t="shared" si="229"/>
        <v>0</v>
      </c>
      <c r="AB715" s="262">
        <f t="shared" si="229"/>
        <v>0</v>
      </c>
    </row>
    <row r="716" spans="2:28" hidden="1" outlineLevel="1">
      <c r="B716" s="556">
        <f t="shared" si="219"/>
        <v>0</v>
      </c>
      <c r="C716" s="212" t="str">
        <f t="shared" si="219"/>
        <v xml:space="preserve">3 Bed / 2 Bath </v>
      </c>
      <c r="D716" s="260">
        <f t="shared" si="217"/>
        <v>0</v>
      </c>
      <c r="E716" s="261">
        <f t="shared" ref="E716:AB716" si="230">IFERROR(-($D355-E574-E605)*($M140*($D355-$U355)+$H140*$U355)/$D355,0)</f>
        <v>0</v>
      </c>
      <c r="F716" s="262">
        <f t="shared" si="230"/>
        <v>0</v>
      </c>
      <c r="G716" s="262">
        <f t="shared" si="230"/>
        <v>0</v>
      </c>
      <c r="H716" s="262">
        <f t="shared" si="230"/>
        <v>0</v>
      </c>
      <c r="I716" s="262">
        <f t="shared" si="230"/>
        <v>0</v>
      </c>
      <c r="J716" s="262">
        <f t="shared" si="230"/>
        <v>0</v>
      </c>
      <c r="K716" s="262">
        <f t="shared" si="230"/>
        <v>0</v>
      </c>
      <c r="L716" s="262">
        <f t="shared" si="230"/>
        <v>0</v>
      </c>
      <c r="M716" s="262">
        <f t="shared" si="230"/>
        <v>0</v>
      </c>
      <c r="N716" s="262">
        <f t="shared" si="230"/>
        <v>0</v>
      </c>
      <c r="O716" s="262">
        <f t="shared" si="230"/>
        <v>0</v>
      </c>
      <c r="P716" s="262">
        <f t="shared" si="230"/>
        <v>0</v>
      </c>
      <c r="Q716" s="262">
        <f t="shared" si="230"/>
        <v>0</v>
      </c>
      <c r="R716" s="262">
        <f t="shared" si="230"/>
        <v>0</v>
      </c>
      <c r="S716" s="262">
        <f t="shared" si="230"/>
        <v>0</v>
      </c>
      <c r="T716" s="262">
        <f t="shared" si="230"/>
        <v>0</v>
      </c>
      <c r="U716" s="262">
        <f t="shared" si="230"/>
        <v>0</v>
      </c>
      <c r="V716" s="262">
        <f t="shared" si="230"/>
        <v>0</v>
      </c>
      <c r="W716" s="262">
        <f t="shared" si="230"/>
        <v>0</v>
      </c>
      <c r="X716" s="262">
        <f t="shared" si="230"/>
        <v>0</v>
      </c>
      <c r="Y716" s="262">
        <f t="shared" si="230"/>
        <v>0</v>
      </c>
      <c r="Z716" s="262">
        <f t="shared" si="230"/>
        <v>0</v>
      </c>
      <c r="AA716" s="262">
        <f t="shared" si="230"/>
        <v>0</v>
      </c>
      <c r="AB716" s="262">
        <f t="shared" si="230"/>
        <v>0</v>
      </c>
    </row>
    <row r="717" spans="2:28" hidden="1" outlineLevel="1">
      <c r="B717" s="556">
        <f t="shared" si="219"/>
        <v>0</v>
      </c>
      <c r="C717" s="212" t="str">
        <f t="shared" si="219"/>
        <v>3 Bed / 2 Bath House</v>
      </c>
      <c r="D717" s="260">
        <f t="shared" si="217"/>
        <v>0</v>
      </c>
      <c r="E717" s="261">
        <f t="shared" ref="E717:AB717" si="231">IFERROR(-($D356-E575-E606)*($M141*($D356-$U356)+$H141*$U356)/$D356,0)</f>
        <v>0</v>
      </c>
      <c r="F717" s="262">
        <f t="shared" si="231"/>
        <v>0</v>
      </c>
      <c r="G717" s="262">
        <f t="shared" si="231"/>
        <v>0</v>
      </c>
      <c r="H717" s="262">
        <f t="shared" si="231"/>
        <v>0</v>
      </c>
      <c r="I717" s="262">
        <f t="shared" si="231"/>
        <v>0</v>
      </c>
      <c r="J717" s="262">
        <f t="shared" si="231"/>
        <v>0</v>
      </c>
      <c r="K717" s="262">
        <f t="shared" si="231"/>
        <v>0</v>
      </c>
      <c r="L717" s="262">
        <f t="shared" si="231"/>
        <v>0</v>
      </c>
      <c r="M717" s="262">
        <f t="shared" si="231"/>
        <v>0</v>
      </c>
      <c r="N717" s="262">
        <f t="shared" si="231"/>
        <v>0</v>
      </c>
      <c r="O717" s="262">
        <f t="shared" si="231"/>
        <v>0</v>
      </c>
      <c r="P717" s="262">
        <f t="shared" si="231"/>
        <v>0</v>
      </c>
      <c r="Q717" s="262">
        <f t="shared" si="231"/>
        <v>0</v>
      </c>
      <c r="R717" s="262">
        <f t="shared" si="231"/>
        <v>0</v>
      </c>
      <c r="S717" s="262">
        <f t="shared" si="231"/>
        <v>0</v>
      </c>
      <c r="T717" s="262">
        <f t="shared" si="231"/>
        <v>0</v>
      </c>
      <c r="U717" s="262">
        <f t="shared" si="231"/>
        <v>0</v>
      </c>
      <c r="V717" s="262">
        <f t="shared" si="231"/>
        <v>0</v>
      </c>
      <c r="W717" s="262">
        <f t="shared" si="231"/>
        <v>0</v>
      </c>
      <c r="X717" s="262">
        <f t="shared" si="231"/>
        <v>0</v>
      </c>
      <c r="Y717" s="262">
        <f t="shared" si="231"/>
        <v>0</v>
      </c>
      <c r="Z717" s="262">
        <f t="shared" si="231"/>
        <v>0</v>
      </c>
      <c r="AA717" s="262">
        <f t="shared" si="231"/>
        <v>0</v>
      </c>
      <c r="AB717" s="262">
        <f t="shared" si="231"/>
        <v>0</v>
      </c>
    </row>
    <row r="718" spans="2:28" hidden="1" outlineLevel="1">
      <c r="B718" s="556">
        <f t="shared" si="219"/>
        <v>0</v>
      </c>
      <c r="C718" s="212" t="str">
        <f t="shared" si="219"/>
        <v xml:space="preserve">3 Bed / 2 Bath </v>
      </c>
      <c r="D718" s="260">
        <f t="shared" si="217"/>
        <v>0</v>
      </c>
      <c r="E718" s="261">
        <f t="shared" ref="E718:AB718" si="232">IFERROR(-($D357-E576-E607)*($M142*($D357-$U357)+$H142*$U357)/$D357,0)</f>
        <v>0</v>
      </c>
      <c r="F718" s="262">
        <f t="shared" si="232"/>
        <v>0</v>
      </c>
      <c r="G718" s="262">
        <f t="shared" si="232"/>
        <v>0</v>
      </c>
      <c r="H718" s="262">
        <f t="shared" si="232"/>
        <v>0</v>
      </c>
      <c r="I718" s="262">
        <f t="shared" si="232"/>
        <v>0</v>
      </c>
      <c r="J718" s="262">
        <f t="shared" si="232"/>
        <v>0</v>
      </c>
      <c r="K718" s="262">
        <f t="shared" si="232"/>
        <v>0</v>
      </c>
      <c r="L718" s="262">
        <f t="shared" si="232"/>
        <v>0</v>
      </c>
      <c r="M718" s="262">
        <f t="shared" si="232"/>
        <v>0</v>
      </c>
      <c r="N718" s="262">
        <f t="shared" si="232"/>
        <v>0</v>
      </c>
      <c r="O718" s="262">
        <f t="shared" si="232"/>
        <v>0</v>
      </c>
      <c r="P718" s="262">
        <f t="shared" si="232"/>
        <v>0</v>
      </c>
      <c r="Q718" s="262">
        <f t="shared" si="232"/>
        <v>0</v>
      </c>
      <c r="R718" s="262">
        <f t="shared" si="232"/>
        <v>0</v>
      </c>
      <c r="S718" s="262">
        <f t="shared" si="232"/>
        <v>0</v>
      </c>
      <c r="T718" s="262">
        <f t="shared" si="232"/>
        <v>0</v>
      </c>
      <c r="U718" s="262">
        <f t="shared" si="232"/>
        <v>0</v>
      </c>
      <c r="V718" s="262">
        <f t="shared" si="232"/>
        <v>0</v>
      </c>
      <c r="W718" s="262">
        <f t="shared" si="232"/>
        <v>0</v>
      </c>
      <c r="X718" s="262">
        <f t="shared" si="232"/>
        <v>0</v>
      </c>
      <c r="Y718" s="262">
        <f t="shared" si="232"/>
        <v>0</v>
      </c>
      <c r="Z718" s="262">
        <f t="shared" si="232"/>
        <v>0</v>
      </c>
      <c r="AA718" s="262">
        <f t="shared" si="232"/>
        <v>0</v>
      </c>
      <c r="AB718" s="262">
        <f t="shared" si="232"/>
        <v>0</v>
      </c>
    </row>
    <row r="719" spans="2:28" hidden="1" outlineLevel="1">
      <c r="B719" s="556">
        <f t="shared" si="219"/>
        <v>0</v>
      </c>
      <c r="C719" s="212" t="str">
        <f t="shared" si="219"/>
        <v xml:space="preserve">1 Bed / 1 Bath </v>
      </c>
      <c r="D719" s="260">
        <f t="shared" si="217"/>
        <v>0</v>
      </c>
      <c r="E719" s="261">
        <f t="shared" ref="E719:AB719" si="233">IFERROR(-($D358-E577-E608)*($M143*($D358-$U358)+$H143*$U358)/$D358,0)</f>
        <v>0</v>
      </c>
      <c r="F719" s="262">
        <f t="shared" si="233"/>
        <v>0</v>
      </c>
      <c r="G719" s="262">
        <f t="shared" si="233"/>
        <v>0</v>
      </c>
      <c r="H719" s="262">
        <f t="shared" si="233"/>
        <v>0</v>
      </c>
      <c r="I719" s="262">
        <f t="shared" si="233"/>
        <v>0</v>
      </c>
      <c r="J719" s="262">
        <f t="shared" si="233"/>
        <v>0</v>
      </c>
      <c r="K719" s="262">
        <f t="shared" si="233"/>
        <v>0</v>
      </c>
      <c r="L719" s="262">
        <f t="shared" si="233"/>
        <v>0</v>
      </c>
      <c r="M719" s="262">
        <f t="shared" si="233"/>
        <v>0</v>
      </c>
      <c r="N719" s="262">
        <f t="shared" si="233"/>
        <v>0</v>
      </c>
      <c r="O719" s="262">
        <f t="shared" si="233"/>
        <v>0</v>
      </c>
      <c r="P719" s="262">
        <f t="shared" si="233"/>
        <v>0</v>
      </c>
      <c r="Q719" s="262">
        <f t="shared" si="233"/>
        <v>0</v>
      </c>
      <c r="R719" s="262">
        <f t="shared" si="233"/>
        <v>0</v>
      </c>
      <c r="S719" s="262">
        <f t="shared" si="233"/>
        <v>0</v>
      </c>
      <c r="T719" s="262">
        <f t="shared" si="233"/>
        <v>0</v>
      </c>
      <c r="U719" s="262">
        <f t="shared" si="233"/>
        <v>0</v>
      </c>
      <c r="V719" s="262">
        <f t="shared" si="233"/>
        <v>0</v>
      </c>
      <c r="W719" s="262">
        <f t="shared" si="233"/>
        <v>0</v>
      </c>
      <c r="X719" s="262">
        <f t="shared" si="233"/>
        <v>0</v>
      </c>
      <c r="Y719" s="262">
        <f t="shared" si="233"/>
        <v>0</v>
      </c>
      <c r="Z719" s="262">
        <f t="shared" si="233"/>
        <v>0</v>
      </c>
      <c r="AA719" s="262">
        <f t="shared" si="233"/>
        <v>0</v>
      </c>
      <c r="AB719" s="262">
        <f t="shared" si="233"/>
        <v>0</v>
      </c>
    </row>
    <row r="720" spans="2:28" hidden="1" outlineLevel="1">
      <c r="B720" s="556">
        <f t="shared" si="219"/>
        <v>0</v>
      </c>
      <c r="C720" s="212" t="str">
        <f t="shared" si="219"/>
        <v xml:space="preserve">2 Bed / 2 Bath </v>
      </c>
      <c r="D720" s="260">
        <f t="shared" si="217"/>
        <v>0</v>
      </c>
      <c r="E720" s="261">
        <f t="shared" ref="E720:AB720" si="234">IFERROR(-($D359-E578-E609)*($M144*($D359-$U359)+$H144*$U359)/$D359,0)</f>
        <v>0</v>
      </c>
      <c r="F720" s="262">
        <f t="shared" si="234"/>
        <v>0</v>
      </c>
      <c r="G720" s="262">
        <f t="shared" si="234"/>
        <v>0</v>
      </c>
      <c r="H720" s="262">
        <f t="shared" si="234"/>
        <v>0</v>
      </c>
      <c r="I720" s="262">
        <f t="shared" si="234"/>
        <v>0</v>
      </c>
      <c r="J720" s="262">
        <f t="shared" si="234"/>
        <v>0</v>
      </c>
      <c r="K720" s="262">
        <f t="shared" si="234"/>
        <v>0</v>
      </c>
      <c r="L720" s="262">
        <f t="shared" si="234"/>
        <v>0</v>
      </c>
      <c r="M720" s="262">
        <f t="shared" si="234"/>
        <v>0</v>
      </c>
      <c r="N720" s="262">
        <f t="shared" si="234"/>
        <v>0</v>
      </c>
      <c r="O720" s="262">
        <f t="shared" si="234"/>
        <v>0</v>
      </c>
      <c r="P720" s="262">
        <f t="shared" si="234"/>
        <v>0</v>
      </c>
      <c r="Q720" s="262">
        <f t="shared" si="234"/>
        <v>0</v>
      </c>
      <c r="R720" s="262">
        <f t="shared" si="234"/>
        <v>0</v>
      </c>
      <c r="S720" s="262">
        <f t="shared" si="234"/>
        <v>0</v>
      </c>
      <c r="T720" s="262">
        <f t="shared" si="234"/>
        <v>0</v>
      </c>
      <c r="U720" s="262">
        <f t="shared" si="234"/>
        <v>0</v>
      </c>
      <c r="V720" s="262">
        <f t="shared" si="234"/>
        <v>0</v>
      </c>
      <c r="W720" s="262">
        <f t="shared" si="234"/>
        <v>0</v>
      </c>
      <c r="X720" s="262">
        <f t="shared" si="234"/>
        <v>0</v>
      </c>
      <c r="Y720" s="262">
        <f t="shared" si="234"/>
        <v>0</v>
      </c>
      <c r="Z720" s="262">
        <f t="shared" si="234"/>
        <v>0</v>
      </c>
      <c r="AA720" s="262">
        <f t="shared" si="234"/>
        <v>0</v>
      </c>
      <c r="AB720" s="262">
        <f t="shared" si="234"/>
        <v>0</v>
      </c>
    </row>
    <row r="721" spans="2:28" hidden="1" outlineLevel="1">
      <c r="B721" s="556">
        <f t="shared" si="219"/>
        <v>0</v>
      </c>
      <c r="C721" s="212" t="str">
        <f t="shared" si="219"/>
        <v xml:space="preserve">4 Bed / 2 Bath Penthouse </v>
      </c>
      <c r="D721" s="260">
        <f t="shared" si="217"/>
        <v>0</v>
      </c>
      <c r="E721" s="261">
        <f t="shared" ref="E721:AB721" si="235">IFERROR(-($D360-E579-E610)*($M145*($D360-$U360)+$H145*$U360)/$D360,0)</f>
        <v>0</v>
      </c>
      <c r="F721" s="262">
        <f t="shared" si="235"/>
        <v>0</v>
      </c>
      <c r="G721" s="262">
        <f t="shared" si="235"/>
        <v>0</v>
      </c>
      <c r="H721" s="262">
        <f t="shared" si="235"/>
        <v>0</v>
      </c>
      <c r="I721" s="262">
        <f t="shared" si="235"/>
        <v>0</v>
      </c>
      <c r="J721" s="262">
        <f t="shared" si="235"/>
        <v>0</v>
      </c>
      <c r="K721" s="262">
        <f t="shared" si="235"/>
        <v>0</v>
      </c>
      <c r="L721" s="262">
        <f t="shared" si="235"/>
        <v>0</v>
      </c>
      <c r="M721" s="262">
        <f t="shared" si="235"/>
        <v>0</v>
      </c>
      <c r="N721" s="262">
        <f t="shared" si="235"/>
        <v>0</v>
      </c>
      <c r="O721" s="262">
        <f t="shared" si="235"/>
        <v>0</v>
      </c>
      <c r="P721" s="262">
        <f t="shared" si="235"/>
        <v>0</v>
      </c>
      <c r="Q721" s="262">
        <f t="shared" si="235"/>
        <v>0</v>
      </c>
      <c r="R721" s="262">
        <f t="shared" si="235"/>
        <v>0</v>
      </c>
      <c r="S721" s="262">
        <f t="shared" si="235"/>
        <v>0</v>
      </c>
      <c r="T721" s="262">
        <f t="shared" si="235"/>
        <v>0</v>
      </c>
      <c r="U721" s="262">
        <f t="shared" si="235"/>
        <v>0</v>
      </c>
      <c r="V721" s="262">
        <f t="shared" si="235"/>
        <v>0</v>
      </c>
      <c r="W721" s="262">
        <f t="shared" si="235"/>
        <v>0</v>
      </c>
      <c r="X721" s="262">
        <f t="shared" si="235"/>
        <v>0</v>
      </c>
      <c r="Y721" s="262">
        <f t="shared" si="235"/>
        <v>0</v>
      </c>
      <c r="Z721" s="262">
        <f t="shared" si="235"/>
        <v>0</v>
      </c>
      <c r="AA721" s="262">
        <f t="shared" si="235"/>
        <v>0</v>
      </c>
      <c r="AB721" s="262">
        <f t="shared" si="235"/>
        <v>0</v>
      </c>
    </row>
    <row r="722" spans="2:28" hidden="1" outlineLevel="1">
      <c r="B722" s="556">
        <f t="shared" ref="B722:C734" si="236">B689</f>
        <v>0</v>
      </c>
      <c r="C722" s="212" t="str">
        <f t="shared" si="236"/>
        <v xml:space="preserve">2 Bed / 2 Bath </v>
      </c>
      <c r="D722" s="260">
        <f t="shared" si="217"/>
        <v>0</v>
      </c>
      <c r="E722" s="261">
        <f t="shared" ref="E722:AB722" si="237">IFERROR(-($D361-E580-E611)*($M146*($D361-$U361)+$H146*$U361)/$D361,0)</f>
        <v>0</v>
      </c>
      <c r="F722" s="262">
        <f t="shared" si="237"/>
        <v>0</v>
      </c>
      <c r="G722" s="262">
        <f t="shared" si="237"/>
        <v>0</v>
      </c>
      <c r="H722" s="262">
        <f t="shared" si="237"/>
        <v>0</v>
      </c>
      <c r="I722" s="262">
        <f t="shared" si="237"/>
        <v>0</v>
      </c>
      <c r="J722" s="262">
        <f t="shared" si="237"/>
        <v>0</v>
      </c>
      <c r="K722" s="262">
        <f t="shared" si="237"/>
        <v>0</v>
      </c>
      <c r="L722" s="262">
        <f t="shared" si="237"/>
        <v>0</v>
      </c>
      <c r="M722" s="262">
        <f t="shared" si="237"/>
        <v>0</v>
      </c>
      <c r="N722" s="262">
        <f t="shared" si="237"/>
        <v>0</v>
      </c>
      <c r="O722" s="262">
        <f t="shared" si="237"/>
        <v>0</v>
      </c>
      <c r="P722" s="262">
        <f t="shared" si="237"/>
        <v>0</v>
      </c>
      <c r="Q722" s="262">
        <f t="shared" si="237"/>
        <v>0</v>
      </c>
      <c r="R722" s="262">
        <f t="shared" si="237"/>
        <v>0</v>
      </c>
      <c r="S722" s="262">
        <f t="shared" si="237"/>
        <v>0</v>
      </c>
      <c r="T722" s="262">
        <f t="shared" si="237"/>
        <v>0</v>
      </c>
      <c r="U722" s="262">
        <f t="shared" si="237"/>
        <v>0</v>
      </c>
      <c r="V722" s="262">
        <f t="shared" si="237"/>
        <v>0</v>
      </c>
      <c r="W722" s="262">
        <f t="shared" si="237"/>
        <v>0</v>
      </c>
      <c r="X722" s="262">
        <f t="shared" si="237"/>
        <v>0</v>
      </c>
      <c r="Y722" s="262">
        <f t="shared" si="237"/>
        <v>0</v>
      </c>
      <c r="Z722" s="262">
        <f t="shared" si="237"/>
        <v>0</v>
      </c>
      <c r="AA722" s="262">
        <f t="shared" si="237"/>
        <v>0</v>
      </c>
      <c r="AB722" s="262">
        <f t="shared" si="237"/>
        <v>0</v>
      </c>
    </row>
    <row r="723" spans="2:28" hidden="1" outlineLevel="1">
      <c r="B723" s="556">
        <f t="shared" si="236"/>
        <v>0</v>
      </c>
      <c r="C723" s="212">
        <f t="shared" si="236"/>
        <v>0</v>
      </c>
      <c r="D723" s="260">
        <f t="shared" si="217"/>
        <v>0</v>
      </c>
      <c r="E723" s="261">
        <f t="shared" ref="E723:AB723" si="238">IFERROR(-($D362-E581-E612)*($M147*($D362-$U362)+$H147*$U362)/$D362,0)</f>
        <v>0</v>
      </c>
      <c r="F723" s="262">
        <f t="shared" si="238"/>
        <v>0</v>
      </c>
      <c r="G723" s="262">
        <f t="shared" si="238"/>
        <v>0</v>
      </c>
      <c r="H723" s="262">
        <f t="shared" si="238"/>
        <v>0</v>
      </c>
      <c r="I723" s="262">
        <f t="shared" si="238"/>
        <v>0</v>
      </c>
      <c r="J723" s="262">
        <f t="shared" si="238"/>
        <v>0</v>
      </c>
      <c r="K723" s="262">
        <f t="shared" si="238"/>
        <v>0</v>
      </c>
      <c r="L723" s="262">
        <f t="shared" si="238"/>
        <v>0</v>
      </c>
      <c r="M723" s="262">
        <f t="shared" si="238"/>
        <v>0</v>
      </c>
      <c r="N723" s="262">
        <f t="shared" si="238"/>
        <v>0</v>
      </c>
      <c r="O723" s="262">
        <f t="shared" si="238"/>
        <v>0</v>
      </c>
      <c r="P723" s="262">
        <f t="shared" si="238"/>
        <v>0</v>
      </c>
      <c r="Q723" s="262">
        <f t="shared" si="238"/>
        <v>0</v>
      </c>
      <c r="R723" s="262">
        <f t="shared" si="238"/>
        <v>0</v>
      </c>
      <c r="S723" s="262">
        <f t="shared" si="238"/>
        <v>0</v>
      </c>
      <c r="T723" s="262">
        <f t="shared" si="238"/>
        <v>0</v>
      </c>
      <c r="U723" s="262">
        <f t="shared" si="238"/>
        <v>0</v>
      </c>
      <c r="V723" s="262">
        <f t="shared" si="238"/>
        <v>0</v>
      </c>
      <c r="W723" s="262">
        <f t="shared" si="238"/>
        <v>0</v>
      </c>
      <c r="X723" s="262">
        <f t="shared" si="238"/>
        <v>0</v>
      </c>
      <c r="Y723" s="262">
        <f t="shared" si="238"/>
        <v>0</v>
      </c>
      <c r="Z723" s="262">
        <f t="shared" si="238"/>
        <v>0</v>
      </c>
      <c r="AA723" s="262">
        <f t="shared" si="238"/>
        <v>0</v>
      </c>
      <c r="AB723" s="262">
        <f t="shared" si="238"/>
        <v>0</v>
      </c>
    </row>
    <row r="724" spans="2:28" hidden="1" outlineLevel="1">
      <c r="B724" s="556">
        <f t="shared" si="236"/>
        <v>0</v>
      </c>
      <c r="C724" s="212">
        <f t="shared" si="236"/>
        <v>0</v>
      </c>
      <c r="D724" s="260">
        <f t="shared" si="217"/>
        <v>0</v>
      </c>
      <c r="E724" s="261">
        <f t="shared" ref="E724:AB724" si="239">IFERROR(-($D363-E582-E613)*($M148*($D363-$U363)+$H148*$U363)/$D363,0)</f>
        <v>0</v>
      </c>
      <c r="F724" s="262">
        <f t="shared" si="239"/>
        <v>0</v>
      </c>
      <c r="G724" s="262">
        <f t="shared" si="239"/>
        <v>0</v>
      </c>
      <c r="H724" s="262">
        <f t="shared" si="239"/>
        <v>0</v>
      </c>
      <c r="I724" s="262">
        <f t="shared" si="239"/>
        <v>0</v>
      </c>
      <c r="J724" s="262">
        <f t="shared" si="239"/>
        <v>0</v>
      </c>
      <c r="K724" s="262">
        <f t="shared" si="239"/>
        <v>0</v>
      </c>
      <c r="L724" s="262">
        <f t="shared" si="239"/>
        <v>0</v>
      </c>
      <c r="M724" s="262">
        <f t="shared" si="239"/>
        <v>0</v>
      </c>
      <c r="N724" s="262">
        <f t="shared" si="239"/>
        <v>0</v>
      </c>
      <c r="O724" s="262">
        <f t="shared" si="239"/>
        <v>0</v>
      </c>
      <c r="P724" s="262">
        <f t="shared" si="239"/>
        <v>0</v>
      </c>
      <c r="Q724" s="262">
        <f t="shared" si="239"/>
        <v>0</v>
      </c>
      <c r="R724" s="262">
        <f t="shared" si="239"/>
        <v>0</v>
      </c>
      <c r="S724" s="262">
        <f t="shared" si="239"/>
        <v>0</v>
      </c>
      <c r="T724" s="262">
        <f t="shared" si="239"/>
        <v>0</v>
      </c>
      <c r="U724" s="262">
        <f t="shared" si="239"/>
        <v>0</v>
      </c>
      <c r="V724" s="262">
        <f t="shared" si="239"/>
        <v>0</v>
      </c>
      <c r="W724" s="262">
        <f t="shared" si="239"/>
        <v>0</v>
      </c>
      <c r="X724" s="262">
        <f t="shared" si="239"/>
        <v>0</v>
      </c>
      <c r="Y724" s="262">
        <f t="shared" si="239"/>
        <v>0</v>
      </c>
      <c r="Z724" s="262">
        <f t="shared" si="239"/>
        <v>0</v>
      </c>
      <c r="AA724" s="262">
        <f t="shared" si="239"/>
        <v>0</v>
      </c>
      <c r="AB724" s="262">
        <f t="shared" si="239"/>
        <v>0</v>
      </c>
    </row>
    <row r="725" spans="2:28" hidden="1" outlineLevel="1">
      <c r="B725" s="556">
        <f t="shared" si="236"/>
        <v>0</v>
      </c>
      <c r="C725" s="212">
        <f t="shared" si="236"/>
        <v>0</v>
      </c>
      <c r="D725" s="260">
        <f t="shared" si="217"/>
        <v>0</v>
      </c>
      <c r="E725" s="261">
        <f t="shared" ref="E725:AB725" si="240">IFERROR(-($D364-E583-E614)*($M149*($D364-$U364)+$H149*$U364)/$D364,0)</f>
        <v>0</v>
      </c>
      <c r="F725" s="262">
        <f t="shared" si="240"/>
        <v>0</v>
      </c>
      <c r="G725" s="262">
        <f t="shared" si="240"/>
        <v>0</v>
      </c>
      <c r="H725" s="262">
        <f t="shared" si="240"/>
        <v>0</v>
      </c>
      <c r="I725" s="262">
        <f t="shared" si="240"/>
        <v>0</v>
      </c>
      <c r="J725" s="262">
        <f t="shared" si="240"/>
        <v>0</v>
      </c>
      <c r="K725" s="262">
        <f t="shared" si="240"/>
        <v>0</v>
      </c>
      <c r="L725" s="262">
        <f t="shared" si="240"/>
        <v>0</v>
      </c>
      <c r="M725" s="262">
        <f t="shared" si="240"/>
        <v>0</v>
      </c>
      <c r="N725" s="262">
        <f t="shared" si="240"/>
        <v>0</v>
      </c>
      <c r="O725" s="262">
        <f t="shared" si="240"/>
        <v>0</v>
      </c>
      <c r="P725" s="262">
        <f t="shared" si="240"/>
        <v>0</v>
      </c>
      <c r="Q725" s="262">
        <f t="shared" si="240"/>
        <v>0</v>
      </c>
      <c r="R725" s="262">
        <f t="shared" si="240"/>
        <v>0</v>
      </c>
      <c r="S725" s="262">
        <f t="shared" si="240"/>
        <v>0</v>
      </c>
      <c r="T725" s="262">
        <f t="shared" si="240"/>
        <v>0</v>
      </c>
      <c r="U725" s="262">
        <f t="shared" si="240"/>
        <v>0</v>
      </c>
      <c r="V725" s="262">
        <f t="shared" si="240"/>
        <v>0</v>
      </c>
      <c r="W725" s="262">
        <f t="shared" si="240"/>
        <v>0</v>
      </c>
      <c r="X725" s="262">
        <f t="shared" si="240"/>
        <v>0</v>
      </c>
      <c r="Y725" s="262">
        <f t="shared" si="240"/>
        <v>0</v>
      </c>
      <c r="Z725" s="262">
        <f t="shared" si="240"/>
        <v>0</v>
      </c>
      <c r="AA725" s="262">
        <f t="shared" si="240"/>
        <v>0</v>
      </c>
      <c r="AB725" s="262">
        <f t="shared" si="240"/>
        <v>0</v>
      </c>
    </row>
    <row r="726" spans="2:28" hidden="1" outlineLevel="1">
      <c r="B726" s="556">
        <f t="shared" si="236"/>
        <v>0</v>
      </c>
      <c r="C726" s="212">
        <f t="shared" si="236"/>
        <v>0</v>
      </c>
      <c r="D726" s="260">
        <f t="shared" si="217"/>
        <v>0</v>
      </c>
      <c r="E726" s="261">
        <f t="shared" ref="E726:AB726" si="241">IFERROR(-($D365-E584-E615)*($M150*($D365-$U365)+$H150*$U365)/$D365,0)</f>
        <v>0</v>
      </c>
      <c r="F726" s="262">
        <f t="shared" si="241"/>
        <v>0</v>
      </c>
      <c r="G726" s="262">
        <f t="shared" si="241"/>
        <v>0</v>
      </c>
      <c r="H726" s="262">
        <f t="shared" si="241"/>
        <v>0</v>
      </c>
      <c r="I726" s="262">
        <f t="shared" si="241"/>
        <v>0</v>
      </c>
      <c r="J726" s="262">
        <f t="shared" si="241"/>
        <v>0</v>
      </c>
      <c r="K726" s="262">
        <f t="shared" si="241"/>
        <v>0</v>
      </c>
      <c r="L726" s="262">
        <f t="shared" si="241"/>
        <v>0</v>
      </c>
      <c r="M726" s="262">
        <f t="shared" si="241"/>
        <v>0</v>
      </c>
      <c r="N726" s="262">
        <f t="shared" si="241"/>
        <v>0</v>
      </c>
      <c r="O726" s="262">
        <f t="shared" si="241"/>
        <v>0</v>
      </c>
      <c r="P726" s="262">
        <f t="shared" si="241"/>
        <v>0</v>
      </c>
      <c r="Q726" s="262">
        <f t="shared" si="241"/>
        <v>0</v>
      </c>
      <c r="R726" s="262">
        <f t="shared" si="241"/>
        <v>0</v>
      </c>
      <c r="S726" s="262">
        <f t="shared" si="241"/>
        <v>0</v>
      </c>
      <c r="T726" s="262">
        <f t="shared" si="241"/>
        <v>0</v>
      </c>
      <c r="U726" s="262">
        <f t="shared" si="241"/>
        <v>0</v>
      </c>
      <c r="V726" s="262">
        <f t="shared" si="241"/>
        <v>0</v>
      </c>
      <c r="W726" s="262">
        <f t="shared" si="241"/>
        <v>0</v>
      </c>
      <c r="X726" s="262">
        <f t="shared" si="241"/>
        <v>0</v>
      </c>
      <c r="Y726" s="262">
        <f t="shared" si="241"/>
        <v>0</v>
      </c>
      <c r="Z726" s="262">
        <f t="shared" si="241"/>
        <v>0</v>
      </c>
      <c r="AA726" s="262">
        <f t="shared" si="241"/>
        <v>0</v>
      </c>
      <c r="AB726" s="262">
        <f t="shared" si="241"/>
        <v>0</v>
      </c>
    </row>
    <row r="727" spans="2:28" hidden="1" outlineLevel="1">
      <c r="B727" s="556">
        <f t="shared" si="236"/>
        <v>0</v>
      </c>
      <c r="C727" s="212">
        <f t="shared" si="236"/>
        <v>0</v>
      </c>
      <c r="D727" s="260">
        <f t="shared" si="217"/>
        <v>0</v>
      </c>
      <c r="E727" s="261">
        <f t="shared" ref="E727:AB727" si="242">IFERROR(-($D366-E585-E616)*($M151*($D366-$U366)+$H151*$U366)/$D366,0)</f>
        <v>0</v>
      </c>
      <c r="F727" s="262">
        <f t="shared" si="242"/>
        <v>0</v>
      </c>
      <c r="G727" s="262">
        <f t="shared" si="242"/>
        <v>0</v>
      </c>
      <c r="H727" s="262">
        <f t="shared" si="242"/>
        <v>0</v>
      </c>
      <c r="I727" s="262">
        <f t="shared" si="242"/>
        <v>0</v>
      </c>
      <c r="J727" s="262">
        <f t="shared" si="242"/>
        <v>0</v>
      </c>
      <c r="K727" s="262">
        <f t="shared" si="242"/>
        <v>0</v>
      </c>
      <c r="L727" s="262">
        <f t="shared" si="242"/>
        <v>0</v>
      </c>
      <c r="M727" s="262">
        <f t="shared" si="242"/>
        <v>0</v>
      </c>
      <c r="N727" s="262">
        <f t="shared" si="242"/>
        <v>0</v>
      </c>
      <c r="O727" s="262">
        <f t="shared" si="242"/>
        <v>0</v>
      </c>
      <c r="P727" s="262">
        <f t="shared" si="242"/>
        <v>0</v>
      </c>
      <c r="Q727" s="262">
        <f t="shared" si="242"/>
        <v>0</v>
      </c>
      <c r="R727" s="262">
        <f t="shared" si="242"/>
        <v>0</v>
      </c>
      <c r="S727" s="262">
        <f t="shared" si="242"/>
        <v>0</v>
      </c>
      <c r="T727" s="262">
        <f t="shared" si="242"/>
        <v>0</v>
      </c>
      <c r="U727" s="262">
        <f t="shared" si="242"/>
        <v>0</v>
      </c>
      <c r="V727" s="262">
        <f t="shared" si="242"/>
        <v>0</v>
      </c>
      <c r="W727" s="262">
        <f t="shared" si="242"/>
        <v>0</v>
      </c>
      <c r="X727" s="262">
        <f t="shared" si="242"/>
        <v>0</v>
      </c>
      <c r="Y727" s="262">
        <f t="shared" si="242"/>
        <v>0</v>
      </c>
      <c r="Z727" s="262">
        <f t="shared" si="242"/>
        <v>0</v>
      </c>
      <c r="AA727" s="262">
        <f t="shared" si="242"/>
        <v>0</v>
      </c>
      <c r="AB727" s="262">
        <f t="shared" si="242"/>
        <v>0</v>
      </c>
    </row>
    <row r="728" spans="2:28" hidden="1" outlineLevel="1">
      <c r="B728" s="556">
        <f t="shared" si="236"/>
        <v>0</v>
      </c>
      <c r="C728" s="212">
        <f t="shared" si="236"/>
        <v>0</v>
      </c>
      <c r="D728" s="260">
        <f t="shared" si="217"/>
        <v>0</v>
      </c>
      <c r="E728" s="261">
        <f t="shared" ref="E728:AB728" si="243">IFERROR(-($D367-E586-E617)*($M152*($D367-$U367)+$H152*$U367)/$D367,0)</f>
        <v>0</v>
      </c>
      <c r="F728" s="262">
        <f t="shared" si="243"/>
        <v>0</v>
      </c>
      <c r="G728" s="262">
        <f t="shared" si="243"/>
        <v>0</v>
      </c>
      <c r="H728" s="262">
        <f t="shared" si="243"/>
        <v>0</v>
      </c>
      <c r="I728" s="262">
        <f t="shared" si="243"/>
        <v>0</v>
      </c>
      <c r="J728" s="262">
        <f t="shared" si="243"/>
        <v>0</v>
      </c>
      <c r="K728" s="262">
        <f t="shared" si="243"/>
        <v>0</v>
      </c>
      <c r="L728" s="262">
        <f t="shared" si="243"/>
        <v>0</v>
      </c>
      <c r="M728" s="262">
        <f t="shared" si="243"/>
        <v>0</v>
      </c>
      <c r="N728" s="262">
        <f t="shared" si="243"/>
        <v>0</v>
      </c>
      <c r="O728" s="262">
        <f t="shared" si="243"/>
        <v>0</v>
      </c>
      <c r="P728" s="262">
        <f t="shared" si="243"/>
        <v>0</v>
      </c>
      <c r="Q728" s="262">
        <f t="shared" si="243"/>
        <v>0</v>
      </c>
      <c r="R728" s="262">
        <f t="shared" si="243"/>
        <v>0</v>
      </c>
      <c r="S728" s="262">
        <f t="shared" si="243"/>
        <v>0</v>
      </c>
      <c r="T728" s="262">
        <f t="shared" si="243"/>
        <v>0</v>
      </c>
      <c r="U728" s="262">
        <f t="shared" si="243"/>
        <v>0</v>
      </c>
      <c r="V728" s="262">
        <f t="shared" si="243"/>
        <v>0</v>
      </c>
      <c r="W728" s="262">
        <f t="shared" si="243"/>
        <v>0</v>
      </c>
      <c r="X728" s="262">
        <f t="shared" si="243"/>
        <v>0</v>
      </c>
      <c r="Y728" s="262">
        <f t="shared" si="243"/>
        <v>0</v>
      </c>
      <c r="Z728" s="262">
        <f t="shared" si="243"/>
        <v>0</v>
      </c>
      <c r="AA728" s="262">
        <f t="shared" si="243"/>
        <v>0</v>
      </c>
      <c r="AB728" s="262">
        <f t="shared" si="243"/>
        <v>0</v>
      </c>
    </row>
    <row r="729" spans="2:28" hidden="1" outlineLevel="1">
      <c r="B729" s="556">
        <f t="shared" si="236"/>
        <v>0</v>
      </c>
      <c r="C729" s="212">
        <f t="shared" si="236"/>
        <v>0</v>
      </c>
      <c r="D729" s="260">
        <f t="shared" si="217"/>
        <v>0</v>
      </c>
      <c r="E729" s="261">
        <f t="shared" ref="E729:AB729" si="244">IFERROR(-($D368-E587-E618)*($M153*($D368-$U368)+$H153*$U368)/$D368,0)</f>
        <v>0</v>
      </c>
      <c r="F729" s="262">
        <f t="shared" si="244"/>
        <v>0</v>
      </c>
      <c r="G729" s="262">
        <f t="shared" si="244"/>
        <v>0</v>
      </c>
      <c r="H729" s="262">
        <f t="shared" si="244"/>
        <v>0</v>
      </c>
      <c r="I729" s="262">
        <f t="shared" si="244"/>
        <v>0</v>
      </c>
      <c r="J729" s="262">
        <f t="shared" si="244"/>
        <v>0</v>
      </c>
      <c r="K729" s="262">
        <f t="shared" si="244"/>
        <v>0</v>
      </c>
      <c r="L729" s="262">
        <f t="shared" si="244"/>
        <v>0</v>
      </c>
      <c r="M729" s="262">
        <f t="shared" si="244"/>
        <v>0</v>
      </c>
      <c r="N729" s="262">
        <f t="shared" si="244"/>
        <v>0</v>
      </c>
      <c r="O729" s="262">
        <f t="shared" si="244"/>
        <v>0</v>
      </c>
      <c r="P729" s="262">
        <f t="shared" si="244"/>
        <v>0</v>
      </c>
      <c r="Q729" s="262">
        <f t="shared" si="244"/>
        <v>0</v>
      </c>
      <c r="R729" s="262">
        <f t="shared" si="244"/>
        <v>0</v>
      </c>
      <c r="S729" s="262">
        <f t="shared" si="244"/>
        <v>0</v>
      </c>
      <c r="T729" s="262">
        <f t="shared" si="244"/>
        <v>0</v>
      </c>
      <c r="U729" s="262">
        <f t="shared" si="244"/>
        <v>0</v>
      </c>
      <c r="V729" s="262">
        <f t="shared" si="244"/>
        <v>0</v>
      </c>
      <c r="W729" s="262">
        <f t="shared" si="244"/>
        <v>0</v>
      </c>
      <c r="X729" s="262">
        <f t="shared" si="244"/>
        <v>0</v>
      </c>
      <c r="Y729" s="262">
        <f t="shared" si="244"/>
        <v>0</v>
      </c>
      <c r="Z729" s="262">
        <f t="shared" si="244"/>
        <v>0</v>
      </c>
      <c r="AA729" s="262">
        <f t="shared" si="244"/>
        <v>0</v>
      </c>
      <c r="AB729" s="262">
        <f t="shared" si="244"/>
        <v>0</v>
      </c>
    </row>
    <row r="730" spans="2:28" hidden="1" outlineLevel="1">
      <c r="B730" s="556">
        <f t="shared" si="236"/>
        <v>0</v>
      </c>
      <c r="C730" s="212">
        <f t="shared" si="236"/>
        <v>0</v>
      </c>
      <c r="D730" s="260">
        <f t="shared" si="217"/>
        <v>0</v>
      </c>
      <c r="E730" s="261">
        <f t="shared" ref="E730:AB730" si="245">IFERROR(-($D369-E588-E619)*($M154*($D369-$U369)+$H154*$U369)/$D369,0)</f>
        <v>0</v>
      </c>
      <c r="F730" s="262">
        <f t="shared" si="245"/>
        <v>0</v>
      </c>
      <c r="G730" s="262">
        <f t="shared" si="245"/>
        <v>0</v>
      </c>
      <c r="H730" s="262">
        <f t="shared" si="245"/>
        <v>0</v>
      </c>
      <c r="I730" s="262">
        <f t="shared" si="245"/>
        <v>0</v>
      </c>
      <c r="J730" s="262">
        <f t="shared" si="245"/>
        <v>0</v>
      </c>
      <c r="K730" s="262">
        <f t="shared" si="245"/>
        <v>0</v>
      </c>
      <c r="L730" s="262">
        <f t="shared" si="245"/>
        <v>0</v>
      </c>
      <c r="M730" s="262">
        <f t="shared" si="245"/>
        <v>0</v>
      </c>
      <c r="N730" s="262">
        <f t="shared" si="245"/>
        <v>0</v>
      </c>
      <c r="O730" s="262">
        <f t="shared" si="245"/>
        <v>0</v>
      </c>
      <c r="P730" s="262">
        <f t="shared" si="245"/>
        <v>0</v>
      </c>
      <c r="Q730" s="262">
        <f t="shared" si="245"/>
        <v>0</v>
      </c>
      <c r="R730" s="262">
        <f t="shared" si="245"/>
        <v>0</v>
      </c>
      <c r="S730" s="262">
        <f t="shared" si="245"/>
        <v>0</v>
      </c>
      <c r="T730" s="262">
        <f t="shared" si="245"/>
        <v>0</v>
      </c>
      <c r="U730" s="262">
        <f t="shared" si="245"/>
        <v>0</v>
      </c>
      <c r="V730" s="262">
        <f t="shared" si="245"/>
        <v>0</v>
      </c>
      <c r="W730" s="262">
        <f t="shared" si="245"/>
        <v>0</v>
      </c>
      <c r="X730" s="262">
        <f t="shared" si="245"/>
        <v>0</v>
      </c>
      <c r="Y730" s="262">
        <f t="shared" si="245"/>
        <v>0</v>
      </c>
      <c r="Z730" s="262">
        <f t="shared" si="245"/>
        <v>0</v>
      </c>
      <c r="AA730" s="262">
        <f t="shared" si="245"/>
        <v>0</v>
      </c>
      <c r="AB730" s="262">
        <f t="shared" si="245"/>
        <v>0</v>
      </c>
    </row>
    <row r="731" spans="2:28" hidden="1" outlineLevel="1">
      <c r="B731" s="556">
        <f t="shared" si="236"/>
        <v>0</v>
      </c>
      <c r="C731" s="212">
        <f t="shared" si="236"/>
        <v>0</v>
      </c>
      <c r="D731" s="260">
        <f t="shared" si="217"/>
        <v>0</v>
      </c>
      <c r="E731" s="261">
        <f t="shared" ref="E731:AB731" si="246">IFERROR(-($D370-E589-E620)*($M155*($D370-$U370)+$H155*$U370)/$D370,0)</f>
        <v>0</v>
      </c>
      <c r="F731" s="262">
        <f t="shared" si="246"/>
        <v>0</v>
      </c>
      <c r="G731" s="262">
        <f t="shared" si="246"/>
        <v>0</v>
      </c>
      <c r="H731" s="262">
        <f t="shared" si="246"/>
        <v>0</v>
      </c>
      <c r="I731" s="262">
        <f t="shared" si="246"/>
        <v>0</v>
      </c>
      <c r="J731" s="262">
        <f t="shared" si="246"/>
        <v>0</v>
      </c>
      <c r="K731" s="262">
        <f t="shared" si="246"/>
        <v>0</v>
      </c>
      <c r="L731" s="262">
        <f t="shared" si="246"/>
        <v>0</v>
      </c>
      <c r="M731" s="262">
        <f t="shared" si="246"/>
        <v>0</v>
      </c>
      <c r="N731" s="262">
        <f t="shared" si="246"/>
        <v>0</v>
      </c>
      <c r="O731" s="262">
        <f t="shared" si="246"/>
        <v>0</v>
      </c>
      <c r="P731" s="262">
        <f t="shared" si="246"/>
        <v>0</v>
      </c>
      <c r="Q731" s="262">
        <f t="shared" si="246"/>
        <v>0</v>
      </c>
      <c r="R731" s="262">
        <f t="shared" si="246"/>
        <v>0</v>
      </c>
      <c r="S731" s="262">
        <f t="shared" si="246"/>
        <v>0</v>
      </c>
      <c r="T731" s="262">
        <f t="shared" si="246"/>
        <v>0</v>
      </c>
      <c r="U731" s="262">
        <f t="shared" si="246"/>
        <v>0</v>
      </c>
      <c r="V731" s="262">
        <f t="shared" si="246"/>
        <v>0</v>
      </c>
      <c r="W731" s="262">
        <f t="shared" si="246"/>
        <v>0</v>
      </c>
      <c r="X731" s="262">
        <f t="shared" si="246"/>
        <v>0</v>
      </c>
      <c r="Y731" s="262">
        <f t="shared" si="246"/>
        <v>0</v>
      </c>
      <c r="Z731" s="262">
        <f t="shared" si="246"/>
        <v>0</v>
      </c>
      <c r="AA731" s="262">
        <f t="shared" si="246"/>
        <v>0</v>
      </c>
      <c r="AB731" s="262">
        <f t="shared" si="246"/>
        <v>0</v>
      </c>
    </row>
    <row r="732" spans="2:28" hidden="1" outlineLevel="1">
      <c r="B732" s="556">
        <f t="shared" si="236"/>
        <v>0</v>
      </c>
      <c r="C732" s="212">
        <f t="shared" si="236"/>
        <v>0</v>
      </c>
      <c r="D732" s="260">
        <f t="shared" si="217"/>
        <v>0</v>
      </c>
      <c r="E732" s="261">
        <f t="shared" ref="E732:AB732" si="247">IFERROR(-($D371-E590-E621)*($M156*($D371-$U371)+$H156*$U371)/$D371,0)</f>
        <v>0</v>
      </c>
      <c r="F732" s="262">
        <f t="shared" si="247"/>
        <v>0</v>
      </c>
      <c r="G732" s="262">
        <f t="shared" si="247"/>
        <v>0</v>
      </c>
      <c r="H732" s="262">
        <f t="shared" si="247"/>
        <v>0</v>
      </c>
      <c r="I732" s="262">
        <f t="shared" si="247"/>
        <v>0</v>
      </c>
      <c r="J732" s="262">
        <f t="shared" si="247"/>
        <v>0</v>
      </c>
      <c r="K732" s="262">
        <f t="shared" si="247"/>
        <v>0</v>
      </c>
      <c r="L732" s="262">
        <f t="shared" si="247"/>
        <v>0</v>
      </c>
      <c r="M732" s="262">
        <f t="shared" si="247"/>
        <v>0</v>
      </c>
      <c r="N732" s="262">
        <f t="shared" si="247"/>
        <v>0</v>
      </c>
      <c r="O732" s="262">
        <f t="shared" si="247"/>
        <v>0</v>
      </c>
      <c r="P732" s="262">
        <f t="shared" si="247"/>
        <v>0</v>
      </c>
      <c r="Q732" s="262">
        <f t="shared" si="247"/>
        <v>0</v>
      </c>
      <c r="R732" s="262">
        <f t="shared" si="247"/>
        <v>0</v>
      </c>
      <c r="S732" s="262">
        <f t="shared" si="247"/>
        <v>0</v>
      </c>
      <c r="T732" s="262">
        <f t="shared" si="247"/>
        <v>0</v>
      </c>
      <c r="U732" s="262">
        <f t="shared" si="247"/>
        <v>0</v>
      </c>
      <c r="V732" s="262">
        <f t="shared" si="247"/>
        <v>0</v>
      </c>
      <c r="W732" s="262">
        <f t="shared" si="247"/>
        <v>0</v>
      </c>
      <c r="X732" s="262">
        <f t="shared" si="247"/>
        <v>0</v>
      </c>
      <c r="Y732" s="262">
        <f t="shared" si="247"/>
        <v>0</v>
      </c>
      <c r="Z732" s="262">
        <f t="shared" si="247"/>
        <v>0</v>
      </c>
      <c r="AA732" s="262">
        <f t="shared" si="247"/>
        <v>0</v>
      </c>
      <c r="AB732" s="262">
        <f t="shared" si="247"/>
        <v>0</v>
      </c>
    </row>
    <row r="733" spans="2:28" hidden="1" outlineLevel="1">
      <c r="B733" s="556">
        <f t="shared" si="236"/>
        <v>0</v>
      </c>
      <c r="C733" s="212">
        <f t="shared" si="236"/>
        <v>0</v>
      </c>
      <c r="D733" s="260">
        <f t="shared" si="217"/>
        <v>0</v>
      </c>
      <c r="E733" s="261">
        <f t="shared" ref="E733:AB733" si="248">IFERROR(-($D372-E591-E622)*($M157*($D372-$U372)+$H157*$U372)/$D372,0)</f>
        <v>0</v>
      </c>
      <c r="F733" s="262">
        <f t="shared" si="248"/>
        <v>0</v>
      </c>
      <c r="G733" s="262">
        <f t="shared" si="248"/>
        <v>0</v>
      </c>
      <c r="H733" s="262">
        <f t="shared" si="248"/>
        <v>0</v>
      </c>
      <c r="I733" s="262">
        <f t="shared" si="248"/>
        <v>0</v>
      </c>
      <c r="J733" s="262">
        <f t="shared" si="248"/>
        <v>0</v>
      </c>
      <c r="K733" s="262">
        <f t="shared" si="248"/>
        <v>0</v>
      </c>
      <c r="L733" s="262">
        <f t="shared" si="248"/>
        <v>0</v>
      </c>
      <c r="M733" s="262">
        <f t="shared" si="248"/>
        <v>0</v>
      </c>
      <c r="N733" s="262">
        <f t="shared" si="248"/>
        <v>0</v>
      </c>
      <c r="O733" s="262">
        <f t="shared" si="248"/>
        <v>0</v>
      </c>
      <c r="P733" s="262">
        <f t="shared" si="248"/>
        <v>0</v>
      </c>
      <c r="Q733" s="262">
        <f t="shared" si="248"/>
        <v>0</v>
      </c>
      <c r="R733" s="262">
        <f t="shared" si="248"/>
        <v>0</v>
      </c>
      <c r="S733" s="262">
        <f t="shared" si="248"/>
        <v>0</v>
      </c>
      <c r="T733" s="262">
        <f t="shared" si="248"/>
        <v>0</v>
      </c>
      <c r="U733" s="262">
        <f t="shared" si="248"/>
        <v>0</v>
      </c>
      <c r="V733" s="262">
        <f t="shared" si="248"/>
        <v>0</v>
      </c>
      <c r="W733" s="262">
        <f t="shared" si="248"/>
        <v>0</v>
      </c>
      <c r="X733" s="262">
        <f t="shared" si="248"/>
        <v>0</v>
      </c>
      <c r="Y733" s="262">
        <f t="shared" si="248"/>
        <v>0</v>
      </c>
      <c r="Z733" s="262">
        <f t="shared" si="248"/>
        <v>0</v>
      </c>
      <c r="AA733" s="262">
        <f t="shared" si="248"/>
        <v>0</v>
      </c>
      <c r="AB733" s="262">
        <f t="shared" si="248"/>
        <v>0</v>
      </c>
    </row>
    <row r="734" spans="2:28" hidden="1" outlineLevel="1">
      <c r="B734" s="556">
        <f t="shared" si="236"/>
        <v>0</v>
      </c>
      <c r="C734" s="215">
        <f t="shared" si="236"/>
        <v>0</v>
      </c>
      <c r="D734" s="558">
        <f t="shared" si="217"/>
        <v>0</v>
      </c>
      <c r="E734" s="264">
        <f t="shared" ref="E734:AB734" si="249">IFERROR(-($D373-E592-E623)*($M158*($D373-$U373)+$H158*$U373)/$D373,0)</f>
        <v>0</v>
      </c>
      <c r="F734" s="265">
        <f t="shared" si="249"/>
        <v>0</v>
      </c>
      <c r="G734" s="265">
        <f t="shared" si="249"/>
        <v>0</v>
      </c>
      <c r="H734" s="265">
        <f t="shared" si="249"/>
        <v>0</v>
      </c>
      <c r="I734" s="265">
        <f t="shared" si="249"/>
        <v>0</v>
      </c>
      <c r="J734" s="265">
        <f t="shared" si="249"/>
        <v>0</v>
      </c>
      <c r="K734" s="265">
        <f t="shared" si="249"/>
        <v>0</v>
      </c>
      <c r="L734" s="265">
        <f t="shared" si="249"/>
        <v>0</v>
      </c>
      <c r="M734" s="265">
        <f t="shared" si="249"/>
        <v>0</v>
      </c>
      <c r="N734" s="265">
        <f t="shared" si="249"/>
        <v>0</v>
      </c>
      <c r="O734" s="265">
        <f t="shared" si="249"/>
        <v>0</v>
      </c>
      <c r="P734" s="265">
        <f t="shared" si="249"/>
        <v>0</v>
      </c>
      <c r="Q734" s="265">
        <f t="shared" si="249"/>
        <v>0</v>
      </c>
      <c r="R734" s="265">
        <f t="shared" si="249"/>
        <v>0</v>
      </c>
      <c r="S734" s="265">
        <f t="shared" si="249"/>
        <v>0</v>
      </c>
      <c r="T734" s="265">
        <f t="shared" si="249"/>
        <v>0</v>
      </c>
      <c r="U734" s="265">
        <f t="shared" si="249"/>
        <v>0</v>
      </c>
      <c r="V734" s="265">
        <f t="shared" si="249"/>
        <v>0</v>
      </c>
      <c r="W734" s="265">
        <f t="shared" si="249"/>
        <v>0</v>
      </c>
      <c r="X734" s="265">
        <f t="shared" si="249"/>
        <v>0</v>
      </c>
      <c r="Y734" s="265">
        <f t="shared" si="249"/>
        <v>0</v>
      </c>
      <c r="Z734" s="265">
        <f t="shared" si="249"/>
        <v>0</v>
      </c>
      <c r="AA734" s="265">
        <f t="shared" si="249"/>
        <v>0</v>
      </c>
      <c r="AB734" s="265">
        <f t="shared" si="249"/>
        <v>0</v>
      </c>
    </row>
    <row r="735" spans="2:28" hidden="1" outlineLevel="1">
      <c r="C735" s="21" t="s">
        <v>293</v>
      </c>
      <c r="D735" s="260">
        <f t="shared" ref="D735" si="250">SUM(D705:D734)</f>
        <v>-3755</v>
      </c>
      <c r="E735" s="261">
        <f>SUM(E705:E734)</f>
        <v>-5990</v>
      </c>
      <c r="F735" s="266">
        <f t="shared" ref="F735:AB735" si="251">SUM(F705:F734)</f>
        <v>-5990</v>
      </c>
      <c r="G735" s="266">
        <f t="shared" si="251"/>
        <v>-8685</v>
      </c>
      <c r="H735" s="266">
        <f t="shared" si="251"/>
        <v>-11380</v>
      </c>
      <c r="I735" s="266">
        <f t="shared" si="251"/>
        <v>-14075</v>
      </c>
      <c r="J735" s="266">
        <f t="shared" si="251"/>
        <v>-16770</v>
      </c>
      <c r="K735" s="266">
        <f t="shared" si="251"/>
        <v>-19465</v>
      </c>
      <c r="L735" s="266">
        <f t="shared" si="251"/>
        <v>-22160</v>
      </c>
      <c r="M735" s="266">
        <f t="shared" si="251"/>
        <v>-24855</v>
      </c>
      <c r="N735" s="266">
        <f t="shared" si="251"/>
        <v>-27550</v>
      </c>
      <c r="O735" s="266">
        <f t="shared" si="251"/>
        <v>-27550</v>
      </c>
      <c r="P735" s="266">
        <f t="shared" si="251"/>
        <v>-15570</v>
      </c>
      <c r="Q735" s="266">
        <f t="shared" si="251"/>
        <v>-15570</v>
      </c>
      <c r="R735" s="266">
        <f t="shared" si="251"/>
        <v>-10180</v>
      </c>
      <c r="S735" s="266">
        <f t="shared" si="251"/>
        <v>-3590</v>
      </c>
      <c r="T735" s="266">
        <f t="shared" si="251"/>
        <v>1800</v>
      </c>
      <c r="U735" s="266">
        <f t="shared" si="251"/>
        <v>1800</v>
      </c>
      <c r="V735" s="266">
        <f t="shared" si="251"/>
        <v>13780</v>
      </c>
      <c r="W735" s="266">
        <f t="shared" si="251"/>
        <v>13780</v>
      </c>
      <c r="X735" s="266">
        <f t="shared" si="251"/>
        <v>16475</v>
      </c>
      <c r="Y735" s="266">
        <f t="shared" si="251"/>
        <v>19770</v>
      </c>
      <c r="Z735" s="266">
        <f t="shared" si="251"/>
        <v>19770</v>
      </c>
      <c r="AA735" s="266">
        <f t="shared" si="251"/>
        <v>19770</v>
      </c>
      <c r="AB735" s="266">
        <f t="shared" si="251"/>
        <v>19770</v>
      </c>
    </row>
    <row r="736" spans="2:28" hidden="1" outlineLevel="1">
      <c r="C736" s="240" t="s">
        <v>292</v>
      </c>
      <c r="D736" s="260"/>
      <c r="E736" s="261">
        <f t="shared" ref="E736:AB736" si="252">-HLOOKUP(E628,$E$173:$N$174,2,FALSE)*E702</f>
        <v>0</v>
      </c>
      <c r="F736" s="262">
        <f t="shared" si="252"/>
        <v>0</v>
      </c>
      <c r="G736" s="262">
        <f t="shared" si="252"/>
        <v>0</v>
      </c>
      <c r="H736" s="262">
        <f t="shared" si="252"/>
        <v>0</v>
      </c>
      <c r="I736" s="262">
        <f t="shared" si="252"/>
        <v>0</v>
      </c>
      <c r="J736" s="262">
        <f t="shared" si="252"/>
        <v>0</v>
      </c>
      <c r="K736" s="262">
        <f t="shared" si="252"/>
        <v>0</v>
      </c>
      <c r="L736" s="262">
        <f t="shared" si="252"/>
        <v>0</v>
      </c>
      <c r="M736" s="262">
        <f t="shared" si="252"/>
        <v>0</v>
      </c>
      <c r="N736" s="262">
        <f t="shared" si="252"/>
        <v>0</v>
      </c>
      <c r="O736" s="262">
        <f t="shared" si="252"/>
        <v>0</v>
      </c>
      <c r="P736" s="262">
        <f t="shared" si="252"/>
        <v>0</v>
      </c>
      <c r="Q736" s="262">
        <f t="shared" si="252"/>
        <v>-1988</v>
      </c>
      <c r="R736" s="262">
        <f t="shared" si="252"/>
        <v>-1988</v>
      </c>
      <c r="S736" s="262">
        <f t="shared" si="252"/>
        <v>-1988</v>
      </c>
      <c r="T736" s="262">
        <f t="shared" si="252"/>
        <v>-1988</v>
      </c>
      <c r="U736" s="262">
        <f t="shared" si="252"/>
        <v>-1988</v>
      </c>
      <c r="V736" s="262">
        <f t="shared" si="252"/>
        <v>-1988</v>
      </c>
      <c r="W736" s="262">
        <f t="shared" si="252"/>
        <v>-1988</v>
      </c>
      <c r="X736" s="262">
        <f t="shared" si="252"/>
        <v>-1988</v>
      </c>
      <c r="Y736" s="262">
        <f t="shared" si="252"/>
        <v>-1988</v>
      </c>
      <c r="Z736" s="262">
        <f t="shared" si="252"/>
        <v>-1988</v>
      </c>
      <c r="AA736" s="262">
        <f t="shared" si="252"/>
        <v>-1988</v>
      </c>
      <c r="AB736" s="262">
        <f t="shared" si="252"/>
        <v>-1988</v>
      </c>
    </row>
    <row r="737" spans="2:28" hidden="1" outlineLevel="1">
      <c r="C737" s="240"/>
      <c r="D737" s="260"/>
      <c r="E737" s="261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  <c r="AB737" s="262"/>
    </row>
    <row r="738" spans="2:28" hidden="1" outlineLevel="1">
      <c r="C738" s="240" t="s">
        <v>294</v>
      </c>
      <c r="D738" s="267"/>
      <c r="E738" s="259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2:28" hidden="1" outlineLevel="1">
      <c r="B739" s="556">
        <f>B705</f>
        <v>0</v>
      </c>
      <c r="C739" s="212" t="str">
        <f>C705</f>
        <v>Studio</v>
      </c>
      <c r="D739" s="260"/>
      <c r="E739" s="261">
        <f t="shared" ref="E739:AB739" ca="1" si="253">IF(E594=IFERROR(OFFSET(E594,0,-$R344)+0,0),0,-$M129)</f>
        <v>0</v>
      </c>
      <c r="F739" s="262">
        <f t="shared" ca="1" si="253"/>
        <v>0</v>
      </c>
      <c r="G739" s="262">
        <f t="shared" ca="1" si="253"/>
        <v>0</v>
      </c>
      <c r="H739" s="262">
        <f t="shared" ca="1" si="253"/>
        <v>0</v>
      </c>
      <c r="I739" s="262">
        <f t="shared" ca="1" si="253"/>
        <v>0</v>
      </c>
      <c r="J739" s="262">
        <f t="shared" ca="1" si="253"/>
        <v>0</v>
      </c>
      <c r="K739" s="262">
        <f t="shared" ca="1" si="253"/>
        <v>0</v>
      </c>
      <c r="L739" s="262">
        <f t="shared" ca="1" si="253"/>
        <v>0</v>
      </c>
      <c r="M739" s="262">
        <f t="shared" ca="1" si="253"/>
        <v>0</v>
      </c>
      <c r="N739" s="262">
        <f t="shared" ca="1" si="253"/>
        <v>0</v>
      </c>
      <c r="O739" s="262">
        <f t="shared" ca="1" si="253"/>
        <v>0</v>
      </c>
      <c r="P739" s="262">
        <f t="shared" ca="1" si="253"/>
        <v>0</v>
      </c>
      <c r="Q739" s="262">
        <f t="shared" ca="1" si="253"/>
        <v>0</v>
      </c>
      <c r="R739" s="262">
        <f t="shared" ca="1" si="253"/>
        <v>0</v>
      </c>
      <c r="S739" s="262">
        <f t="shared" ca="1" si="253"/>
        <v>0</v>
      </c>
      <c r="T739" s="262">
        <f t="shared" ca="1" si="253"/>
        <v>0</v>
      </c>
      <c r="U739" s="262">
        <f t="shared" ca="1" si="253"/>
        <v>0</v>
      </c>
      <c r="V739" s="262">
        <f t="shared" ca="1" si="253"/>
        <v>0</v>
      </c>
      <c r="W739" s="262">
        <f t="shared" ca="1" si="253"/>
        <v>0</v>
      </c>
      <c r="X739" s="262">
        <f t="shared" ca="1" si="253"/>
        <v>0</v>
      </c>
      <c r="Y739" s="262">
        <f t="shared" ca="1" si="253"/>
        <v>0</v>
      </c>
      <c r="Z739" s="262">
        <f t="shared" ca="1" si="253"/>
        <v>0</v>
      </c>
      <c r="AA739" s="262">
        <f t="shared" ca="1" si="253"/>
        <v>0</v>
      </c>
      <c r="AB739" s="262">
        <f t="shared" ca="1" si="253"/>
        <v>0</v>
      </c>
    </row>
    <row r="740" spans="2:28" hidden="1" outlineLevel="1">
      <c r="B740" s="556">
        <f t="shared" ref="B740:C755" si="254">B706</f>
        <v>0</v>
      </c>
      <c r="C740" s="212" t="str">
        <f t="shared" si="254"/>
        <v xml:space="preserve">1 Bed / 1 Bath </v>
      </c>
      <c r="D740" s="260"/>
      <c r="E740" s="261">
        <f t="shared" ref="E740:AB740" ca="1" si="255">IF(E595=IFERROR(OFFSET(E595,0,-$R345)+0,0),0,-$M130)</f>
        <v>0</v>
      </c>
      <c r="F740" s="262">
        <f t="shared" ca="1" si="255"/>
        <v>0</v>
      </c>
      <c r="G740" s="262">
        <f t="shared" ca="1" si="255"/>
        <v>0</v>
      </c>
      <c r="H740" s="262">
        <f t="shared" ca="1" si="255"/>
        <v>0</v>
      </c>
      <c r="I740" s="262">
        <f t="shared" ca="1" si="255"/>
        <v>0</v>
      </c>
      <c r="J740" s="262">
        <f t="shared" ca="1" si="255"/>
        <v>0</v>
      </c>
      <c r="K740" s="262">
        <f t="shared" ca="1" si="255"/>
        <v>0</v>
      </c>
      <c r="L740" s="262">
        <f t="shared" ca="1" si="255"/>
        <v>0</v>
      </c>
      <c r="M740" s="262">
        <f t="shared" ca="1" si="255"/>
        <v>0</v>
      </c>
      <c r="N740" s="262">
        <f t="shared" ca="1" si="255"/>
        <v>0</v>
      </c>
      <c r="O740" s="262">
        <f t="shared" ca="1" si="255"/>
        <v>0</v>
      </c>
      <c r="P740" s="262">
        <f t="shared" ca="1" si="255"/>
        <v>0</v>
      </c>
      <c r="Q740" s="262">
        <f t="shared" ca="1" si="255"/>
        <v>0</v>
      </c>
      <c r="R740" s="262">
        <f t="shared" ca="1" si="255"/>
        <v>0</v>
      </c>
      <c r="S740" s="262">
        <f t="shared" ca="1" si="255"/>
        <v>0</v>
      </c>
      <c r="T740" s="262">
        <f t="shared" ca="1" si="255"/>
        <v>0</v>
      </c>
      <c r="U740" s="262">
        <f t="shared" ca="1" si="255"/>
        <v>0</v>
      </c>
      <c r="V740" s="262">
        <f t="shared" ca="1" si="255"/>
        <v>0</v>
      </c>
      <c r="W740" s="262">
        <f t="shared" ca="1" si="255"/>
        <v>0</v>
      </c>
      <c r="X740" s="262">
        <f t="shared" ca="1" si="255"/>
        <v>0</v>
      </c>
      <c r="Y740" s="262">
        <f t="shared" ca="1" si="255"/>
        <v>0</v>
      </c>
      <c r="Z740" s="262">
        <f t="shared" ca="1" si="255"/>
        <v>0</v>
      </c>
      <c r="AA740" s="262">
        <f t="shared" ca="1" si="255"/>
        <v>0</v>
      </c>
      <c r="AB740" s="262">
        <f t="shared" ca="1" si="255"/>
        <v>0</v>
      </c>
    </row>
    <row r="741" spans="2:28" hidden="1" outlineLevel="1">
      <c r="B741" s="556">
        <f t="shared" si="254"/>
        <v>0</v>
      </c>
      <c r="C741" s="212" t="str">
        <f t="shared" si="254"/>
        <v xml:space="preserve">1 Bed / 1 Bath </v>
      </c>
      <c r="D741" s="260"/>
      <c r="E741" s="261">
        <f t="shared" ref="E741:AB741" ca="1" si="256">IF(E596=IFERROR(OFFSET(E596,0,-$R346)+0,0),0,-$M131)</f>
        <v>0</v>
      </c>
      <c r="F741" s="262">
        <f t="shared" ca="1" si="256"/>
        <v>0</v>
      </c>
      <c r="G741" s="262">
        <f t="shared" ca="1" si="256"/>
        <v>0</v>
      </c>
      <c r="H741" s="262">
        <f t="shared" ca="1" si="256"/>
        <v>0</v>
      </c>
      <c r="I741" s="262">
        <f t="shared" ca="1" si="256"/>
        <v>0</v>
      </c>
      <c r="J741" s="262">
        <f t="shared" ca="1" si="256"/>
        <v>0</v>
      </c>
      <c r="K741" s="262">
        <f t="shared" ca="1" si="256"/>
        <v>0</v>
      </c>
      <c r="L741" s="262">
        <f t="shared" ca="1" si="256"/>
        <v>0</v>
      </c>
      <c r="M741" s="262">
        <f t="shared" ca="1" si="256"/>
        <v>0</v>
      </c>
      <c r="N741" s="262">
        <f t="shared" ca="1" si="256"/>
        <v>0</v>
      </c>
      <c r="O741" s="262">
        <f t="shared" ca="1" si="256"/>
        <v>0</v>
      </c>
      <c r="P741" s="262">
        <f t="shared" ca="1" si="256"/>
        <v>0</v>
      </c>
      <c r="Q741" s="262">
        <f t="shared" ca="1" si="256"/>
        <v>0</v>
      </c>
      <c r="R741" s="262">
        <f t="shared" ca="1" si="256"/>
        <v>0</v>
      </c>
      <c r="S741" s="262">
        <f t="shared" ca="1" si="256"/>
        <v>0</v>
      </c>
      <c r="T741" s="262">
        <f t="shared" ca="1" si="256"/>
        <v>0</v>
      </c>
      <c r="U741" s="262">
        <f t="shared" ca="1" si="256"/>
        <v>0</v>
      </c>
      <c r="V741" s="262">
        <f t="shared" ca="1" si="256"/>
        <v>0</v>
      </c>
      <c r="W741" s="262">
        <f t="shared" ca="1" si="256"/>
        <v>0</v>
      </c>
      <c r="X741" s="262">
        <f t="shared" ca="1" si="256"/>
        <v>0</v>
      </c>
      <c r="Y741" s="262">
        <f t="shared" ca="1" si="256"/>
        <v>0</v>
      </c>
      <c r="Z741" s="262">
        <f t="shared" ca="1" si="256"/>
        <v>0</v>
      </c>
      <c r="AA741" s="262">
        <f t="shared" ca="1" si="256"/>
        <v>0</v>
      </c>
      <c r="AB741" s="262">
        <f t="shared" ca="1" si="256"/>
        <v>0</v>
      </c>
    </row>
    <row r="742" spans="2:28" hidden="1" outlineLevel="1">
      <c r="B742" s="556">
        <f t="shared" si="254"/>
        <v>0</v>
      </c>
      <c r="C742" s="212" t="str">
        <f t="shared" si="254"/>
        <v xml:space="preserve">1 Bed / 1 Bath </v>
      </c>
      <c r="D742" s="260"/>
      <c r="E742" s="261">
        <f t="shared" ref="E742:AB742" ca="1" si="257">IF(E597=IFERROR(OFFSET(E597,0,-$R347)+0,0),0,-$M132)</f>
        <v>0</v>
      </c>
      <c r="F742" s="262">
        <f t="shared" ca="1" si="257"/>
        <v>0</v>
      </c>
      <c r="G742" s="262">
        <f t="shared" ca="1" si="257"/>
        <v>0</v>
      </c>
      <c r="H742" s="262">
        <f t="shared" ca="1" si="257"/>
        <v>0</v>
      </c>
      <c r="I742" s="262">
        <f t="shared" ca="1" si="257"/>
        <v>0</v>
      </c>
      <c r="J742" s="262">
        <f t="shared" ca="1" si="257"/>
        <v>0</v>
      </c>
      <c r="K742" s="262">
        <f t="shared" ca="1" si="257"/>
        <v>0</v>
      </c>
      <c r="L742" s="262">
        <f t="shared" ca="1" si="257"/>
        <v>0</v>
      </c>
      <c r="M742" s="262">
        <f t="shared" ca="1" si="257"/>
        <v>0</v>
      </c>
      <c r="N742" s="262">
        <f t="shared" ca="1" si="257"/>
        <v>0</v>
      </c>
      <c r="O742" s="262">
        <f t="shared" ca="1" si="257"/>
        <v>0</v>
      </c>
      <c r="P742" s="262">
        <f t="shared" ca="1" si="257"/>
        <v>-2695</v>
      </c>
      <c r="Q742" s="262">
        <f t="shared" ca="1" si="257"/>
        <v>0</v>
      </c>
      <c r="R742" s="262">
        <f t="shared" ca="1" si="257"/>
        <v>-2695</v>
      </c>
      <c r="S742" s="262">
        <f t="shared" ca="1" si="257"/>
        <v>0</v>
      </c>
      <c r="T742" s="262">
        <f t="shared" ca="1" si="257"/>
        <v>-2695</v>
      </c>
      <c r="U742" s="262">
        <f t="shared" ca="1" si="257"/>
        <v>0</v>
      </c>
      <c r="V742" s="262">
        <f t="shared" ca="1" si="257"/>
        <v>-2695</v>
      </c>
      <c r="W742" s="262">
        <f t="shared" ca="1" si="257"/>
        <v>0</v>
      </c>
      <c r="X742" s="262">
        <f t="shared" ca="1" si="257"/>
        <v>-2695</v>
      </c>
      <c r="Y742" s="262">
        <f t="shared" ca="1" si="257"/>
        <v>0</v>
      </c>
      <c r="Z742" s="262">
        <f t="shared" ca="1" si="257"/>
        <v>0</v>
      </c>
      <c r="AA742" s="262">
        <f t="shared" ca="1" si="257"/>
        <v>0</v>
      </c>
      <c r="AB742" s="262">
        <f t="shared" ca="1" si="257"/>
        <v>0</v>
      </c>
    </row>
    <row r="743" spans="2:28" hidden="1" outlineLevel="1">
      <c r="B743" s="556">
        <f t="shared" si="254"/>
        <v>0</v>
      </c>
      <c r="C743" s="212" t="str">
        <f t="shared" si="254"/>
        <v xml:space="preserve">2 Bed / 1 Bath </v>
      </c>
      <c r="D743" s="260"/>
      <c r="E743" s="261">
        <f t="shared" ref="E743:AB743" ca="1" si="258">IF(E598=IFERROR(OFFSET(E598,0,-$R348)+0,0),0,-$M133)</f>
        <v>0</v>
      </c>
      <c r="F743" s="262">
        <f t="shared" ca="1" si="258"/>
        <v>0</v>
      </c>
      <c r="G743" s="262">
        <f t="shared" ca="1" si="258"/>
        <v>0</v>
      </c>
      <c r="H743" s="262">
        <f t="shared" ca="1" si="258"/>
        <v>0</v>
      </c>
      <c r="I743" s="262">
        <f t="shared" ca="1" si="258"/>
        <v>0</v>
      </c>
      <c r="J743" s="262">
        <f t="shared" ca="1" si="258"/>
        <v>0</v>
      </c>
      <c r="K743" s="262">
        <f t="shared" ca="1" si="258"/>
        <v>0</v>
      </c>
      <c r="L743" s="262">
        <f t="shared" ca="1" si="258"/>
        <v>0</v>
      </c>
      <c r="M743" s="262">
        <f t="shared" ca="1" si="258"/>
        <v>0</v>
      </c>
      <c r="N743" s="262">
        <f t="shared" ca="1" si="258"/>
        <v>0</v>
      </c>
      <c r="O743" s="262">
        <f t="shared" ca="1" si="258"/>
        <v>0</v>
      </c>
      <c r="P743" s="262">
        <f t="shared" ca="1" si="258"/>
        <v>0</v>
      </c>
      <c r="Q743" s="262">
        <f t="shared" ca="1" si="258"/>
        <v>0</v>
      </c>
      <c r="R743" s="262">
        <f t="shared" ca="1" si="258"/>
        <v>0</v>
      </c>
      <c r="S743" s="262">
        <f t="shared" ca="1" si="258"/>
        <v>0</v>
      </c>
      <c r="T743" s="262">
        <f t="shared" ca="1" si="258"/>
        <v>0</v>
      </c>
      <c r="U743" s="262">
        <f t="shared" ca="1" si="258"/>
        <v>0</v>
      </c>
      <c r="V743" s="262">
        <f t="shared" ca="1" si="258"/>
        <v>0</v>
      </c>
      <c r="W743" s="262">
        <f t="shared" ca="1" si="258"/>
        <v>0</v>
      </c>
      <c r="X743" s="262">
        <f t="shared" ca="1" si="258"/>
        <v>0</v>
      </c>
      <c r="Y743" s="262">
        <f t="shared" ca="1" si="258"/>
        <v>0</v>
      </c>
      <c r="Z743" s="262">
        <f t="shared" ca="1" si="258"/>
        <v>0</v>
      </c>
      <c r="AA743" s="262">
        <f t="shared" ca="1" si="258"/>
        <v>0</v>
      </c>
      <c r="AB743" s="262">
        <f t="shared" ca="1" si="258"/>
        <v>0</v>
      </c>
    </row>
    <row r="744" spans="2:28" hidden="1" outlineLevel="1">
      <c r="B744" s="556">
        <f t="shared" si="254"/>
        <v>0</v>
      </c>
      <c r="C744" s="212" t="str">
        <f t="shared" si="254"/>
        <v xml:space="preserve">2 Bed / 1 Bath </v>
      </c>
      <c r="D744" s="260"/>
      <c r="E744" s="261">
        <f t="shared" ref="E744:AB744" ca="1" si="259">IF(E599=IFERROR(OFFSET(E599,0,-$R349)+0,0),0,-$M134)</f>
        <v>0</v>
      </c>
      <c r="F744" s="262">
        <f t="shared" ca="1" si="259"/>
        <v>0</v>
      </c>
      <c r="G744" s="262">
        <f t="shared" ca="1" si="259"/>
        <v>0</v>
      </c>
      <c r="H744" s="262">
        <f t="shared" ca="1" si="259"/>
        <v>0</v>
      </c>
      <c r="I744" s="262">
        <f t="shared" ca="1" si="259"/>
        <v>0</v>
      </c>
      <c r="J744" s="262">
        <f t="shared" ca="1" si="259"/>
        <v>0</v>
      </c>
      <c r="K744" s="262">
        <f t="shared" ca="1" si="259"/>
        <v>0</v>
      </c>
      <c r="L744" s="262">
        <f t="shared" ca="1" si="259"/>
        <v>0</v>
      </c>
      <c r="M744" s="262">
        <f t="shared" ca="1" si="259"/>
        <v>0</v>
      </c>
      <c r="N744" s="262">
        <f t="shared" ca="1" si="259"/>
        <v>0</v>
      </c>
      <c r="O744" s="262">
        <f t="shared" ca="1" si="259"/>
        <v>0</v>
      </c>
      <c r="P744" s="262">
        <f t="shared" ca="1" si="259"/>
        <v>0</v>
      </c>
      <c r="Q744" s="262">
        <f t="shared" ca="1" si="259"/>
        <v>0</v>
      </c>
      <c r="R744" s="262">
        <f t="shared" ca="1" si="259"/>
        <v>0</v>
      </c>
      <c r="S744" s="262">
        <f t="shared" ca="1" si="259"/>
        <v>0</v>
      </c>
      <c r="T744" s="262">
        <f t="shared" ca="1" si="259"/>
        <v>0</v>
      </c>
      <c r="U744" s="262">
        <f t="shared" ca="1" si="259"/>
        <v>0</v>
      </c>
      <c r="V744" s="262">
        <f t="shared" ca="1" si="259"/>
        <v>0</v>
      </c>
      <c r="W744" s="262">
        <f t="shared" ca="1" si="259"/>
        <v>0</v>
      </c>
      <c r="X744" s="262">
        <f t="shared" ca="1" si="259"/>
        <v>0</v>
      </c>
      <c r="Y744" s="262">
        <f t="shared" ca="1" si="259"/>
        <v>0</v>
      </c>
      <c r="Z744" s="262">
        <f t="shared" ca="1" si="259"/>
        <v>0</v>
      </c>
      <c r="AA744" s="262">
        <f t="shared" ca="1" si="259"/>
        <v>0</v>
      </c>
      <c r="AB744" s="262">
        <f t="shared" ca="1" si="259"/>
        <v>0</v>
      </c>
    </row>
    <row r="745" spans="2:28" hidden="1" outlineLevel="1">
      <c r="B745" s="556">
        <f t="shared" si="254"/>
        <v>0</v>
      </c>
      <c r="C745" s="212" t="str">
        <f t="shared" si="254"/>
        <v xml:space="preserve">2 Bed / 1 Bath </v>
      </c>
      <c r="D745" s="260"/>
      <c r="E745" s="261">
        <f t="shared" ref="E745:AB745" ca="1" si="260">IF(E600=IFERROR(OFFSET(E600,0,-$R350)+0,0),0,-$M135)</f>
        <v>0</v>
      </c>
      <c r="F745" s="262">
        <f t="shared" ca="1" si="260"/>
        <v>0</v>
      </c>
      <c r="G745" s="262">
        <f t="shared" ca="1" si="260"/>
        <v>0</v>
      </c>
      <c r="H745" s="262">
        <f t="shared" ca="1" si="260"/>
        <v>0</v>
      </c>
      <c r="I745" s="262">
        <f t="shared" ca="1" si="260"/>
        <v>0</v>
      </c>
      <c r="J745" s="262">
        <f t="shared" ca="1" si="260"/>
        <v>0</v>
      </c>
      <c r="K745" s="262">
        <f t="shared" ca="1" si="260"/>
        <v>0</v>
      </c>
      <c r="L745" s="262">
        <f t="shared" ca="1" si="260"/>
        <v>0</v>
      </c>
      <c r="M745" s="262">
        <f t="shared" ca="1" si="260"/>
        <v>0</v>
      </c>
      <c r="N745" s="262">
        <f t="shared" ca="1" si="260"/>
        <v>0</v>
      </c>
      <c r="O745" s="262">
        <f t="shared" ca="1" si="260"/>
        <v>0</v>
      </c>
      <c r="P745" s="262">
        <f t="shared" ca="1" si="260"/>
        <v>0</v>
      </c>
      <c r="Q745" s="262">
        <f t="shared" ca="1" si="260"/>
        <v>0</v>
      </c>
      <c r="R745" s="262">
        <f t="shared" ca="1" si="260"/>
        <v>0</v>
      </c>
      <c r="S745" s="262">
        <f t="shared" ca="1" si="260"/>
        <v>0</v>
      </c>
      <c r="T745" s="262">
        <f t="shared" ca="1" si="260"/>
        <v>0</v>
      </c>
      <c r="U745" s="262">
        <f t="shared" ca="1" si="260"/>
        <v>0</v>
      </c>
      <c r="V745" s="262">
        <f t="shared" ca="1" si="260"/>
        <v>0</v>
      </c>
      <c r="W745" s="262">
        <f t="shared" ca="1" si="260"/>
        <v>0</v>
      </c>
      <c r="X745" s="262">
        <f t="shared" ca="1" si="260"/>
        <v>0</v>
      </c>
      <c r="Y745" s="262">
        <f t="shared" ca="1" si="260"/>
        <v>0</v>
      </c>
      <c r="Z745" s="262">
        <f t="shared" ca="1" si="260"/>
        <v>0</v>
      </c>
      <c r="AA745" s="262">
        <f t="shared" ca="1" si="260"/>
        <v>0</v>
      </c>
      <c r="AB745" s="262">
        <f t="shared" ca="1" si="260"/>
        <v>0</v>
      </c>
    </row>
    <row r="746" spans="2:28" hidden="1" outlineLevel="1">
      <c r="B746" s="556">
        <f t="shared" si="254"/>
        <v>0</v>
      </c>
      <c r="C746" s="212" t="str">
        <f t="shared" si="254"/>
        <v xml:space="preserve">2 Bed / 2 Bath </v>
      </c>
      <c r="D746" s="260"/>
      <c r="E746" s="261">
        <f t="shared" ref="E746:AB746" ca="1" si="261">IF(E601=IFERROR(OFFSET(E601,0,-$R351)+0,0),0,-$M136)</f>
        <v>0</v>
      </c>
      <c r="F746" s="262">
        <f t="shared" ca="1" si="261"/>
        <v>0</v>
      </c>
      <c r="G746" s="262">
        <f t="shared" ca="1" si="261"/>
        <v>0</v>
      </c>
      <c r="H746" s="262">
        <f t="shared" ca="1" si="261"/>
        <v>0</v>
      </c>
      <c r="I746" s="262">
        <f t="shared" ca="1" si="261"/>
        <v>0</v>
      </c>
      <c r="J746" s="262">
        <f t="shared" ca="1" si="261"/>
        <v>0</v>
      </c>
      <c r="K746" s="262">
        <f t="shared" ca="1" si="261"/>
        <v>0</v>
      </c>
      <c r="L746" s="262">
        <f t="shared" ca="1" si="261"/>
        <v>0</v>
      </c>
      <c r="M746" s="262">
        <f t="shared" ca="1" si="261"/>
        <v>0</v>
      </c>
      <c r="N746" s="262">
        <f t="shared" ca="1" si="261"/>
        <v>0</v>
      </c>
      <c r="O746" s="262">
        <f t="shared" ca="1" si="261"/>
        <v>0</v>
      </c>
      <c r="P746" s="262">
        <f t="shared" ca="1" si="261"/>
        <v>-3295</v>
      </c>
      <c r="Q746" s="262">
        <f t="shared" ca="1" si="261"/>
        <v>0</v>
      </c>
      <c r="R746" s="262">
        <f t="shared" ca="1" si="261"/>
        <v>0</v>
      </c>
      <c r="S746" s="262">
        <f t="shared" ca="1" si="261"/>
        <v>-3295</v>
      </c>
      <c r="T746" s="262">
        <f t="shared" ca="1" si="261"/>
        <v>0</v>
      </c>
      <c r="U746" s="262">
        <f t="shared" ca="1" si="261"/>
        <v>0</v>
      </c>
      <c r="V746" s="262">
        <f t="shared" ca="1" si="261"/>
        <v>-3295</v>
      </c>
      <c r="W746" s="262">
        <f t="shared" ca="1" si="261"/>
        <v>0</v>
      </c>
      <c r="X746" s="262">
        <f t="shared" ca="1" si="261"/>
        <v>0</v>
      </c>
      <c r="Y746" s="262">
        <f t="shared" ca="1" si="261"/>
        <v>-3295</v>
      </c>
      <c r="Z746" s="262">
        <f t="shared" ca="1" si="261"/>
        <v>0</v>
      </c>
      <c r="AA746" s="262">
        <f t="shared" ca="1" si="261"/>
        <v>0</v>
      </c>
      <c r="AB746" s="262">
        <f t="shared" ca="1" si="261"/>
        <v>0</v>
      </c>
    </row>
    <row r="747" spans="2:28" hidden="1" outlineLevel="1">
      <c r="B747" s="556">
        <f t="shared" si="254"/>
        <v>0</v>
      </c>
      <c r="C747" s="212" t="str">
        <f t="shared" si="254"/>
        <v>2 Bed / 1 Bath + Den</v>
      </c>
      <c r="D747" s="260"/>
      <c r="E747" s="261">
        <f t="shared" ref="E747:AB747" ca="1" si="262">IF(E602=IFERROR(OFFSET(E602,0,-$R352)+0,0),0,-$M137)</f>
        <v>0</v>
      </c>
      <c r="F747" s="262">
        <f t="shared" ca="1" si="262"/>
        <v>0</v>
      </c>
      <c r="G747" s="262">
        <f t="shared" ca="1" si="262"/>
        <v>0</v>
      </c>
      <c r="H747" s="262">
        <f t="shared" ca="1" si="262"/>
        <v>0</v>
      </c>
      <c r="I747" s="262">
        <f t="shared" ca="1" si="262"/>
        <v>0</v>
      </c>
      <c r="J747" s="262">
        <f t="shared" ca="1" si="262"/>
        <v>0</v>
      </c>
      <c r="K747" s="262">
        <f t="shared" ca="1" si="262"/>
        <v>0</v>
      </c>
      <c r="L747" s="262">
        <f t="shared" ca="1" si="262"/>
        <v>0</v>
      </c>
      <c r="M747" s="262">
        <f t="shared" ca="1" si="262"/>
        <v>0</v>
      </c>
      <c r="N747" s="262">
        <f t="shared" ca="1" si="262"/>
        <v>0</v>
      </c>
      <c r="O747" s="262">
        <f t="shared" ca="1" si="262"/>
        <v>0</v>
      </c>
      <c r="P747" s="262">
        <f t="shared" ca="1" si="262"/>
        <v>0</v>
      </c>
      <c r="Q747" s="262">
        <f t="shared" ca="1" si="262"/>
        <v>0</v>
      </c>
      <c r="R747" s="262">
        <f t="shared" ca="1" si="262"/>
        <v>0</v>
      </c>
      <c r="S747" s="262">
        <f t="shared" ca="1" si="262"/>
        <v>0</v>
      </c>
      <c r="T747" s="262">
        <f t="shared" ca="1" si="262"/>
        <v>0</v>
      </c>
      <c r="U747" s="262">
        <f t="shared" ca="1" si="262"/>
        <v>0</v>
      </c>
      <c r="V747" s="262">
        <f t="shared" ca="1" si="262"/>
        <v>0</v>
      </c>
      <c r="W747" s="262">
        <f t="shared" ca="1" si="262"/>
        <v>0</v>
      </c>
      <c r="X747" s="262">
        <f t="shared" ca="1" si="262"/>
        <v>0</v>
      </c>
      <c r="Y747" s="262">
        <f t="shared" ca="1" si="262"/>
        <v>0</v>
      </c>
      <c r="Z747" s="262">
        <f t="shared" ca="1" si="262"/>
        <v>0</v>
      </c>
      <c r="AA747" s="262">
        <f t="shared" ca="1" si="262"/>
        <v>0</v>
      </c>
      <c r="AB747" s="262">
        <f t="shared" ca="1" si="262"/>
        <v>0</v>
      </c>
    </row>
    <row r="748" spans="2:28" hidden="1" outlineLevel="1">
      <c r="B748" s="556">
        <f t="shared" si="254"/>
        <v>0</v>
      </c>
      <c r="C748" s="212" t="str">
        <f t="shared" si="254"/>
        <v xml:space="preserve">2 Bed / 2 Bath </v>
      </c>
      <c r="D748" s="260"/>
      <c r="E748" s="261">
        <f t="shared" ref="E748:AB748" ca="1" si="263">IF(E603=IFERROR(OFFSET(E603,0,-$R353)+0,0),0,-$M138)</f>
        <v>0</v>
      </c>
      <c r="F748" s="262">
        <f t="shared" ca="1" si="263"/>
        <v>0</v>
      </c>
      <c r="G748" s="262">
        <f t="shared" ca="1" si="263"/>
        <v>0</v>
      </c>
      <c r="H748" s="262">
        <f t="shared" ca="1" si="263"/>
        <v>0</v>
      </c>
      <c r="I748" s="262">
        <f t="shared" ca="1" si="263"/>
        <v>0</v>
      </c>
      <c r="J748" s="262">
        <f t="shared" ca="1" si="263"/>
        <v>0</v>
      </c>
      <c r="K748" s="262">
        <f t="shared" ca="1" si="263"/>
        <v>0</v>
      </c>
      <c r="L748" s="262">
        <f t="shared" ca="1" si="263"/>
        <v>0</v>
      </c>
      <c r="M748" s="262">
        <f t="shared" ca="1" si="263"/>
        <v>0</v>
      </c>
      <c r="N748" s="262">
        <f t="shared" ca="1" si="263"/>
        <v>0</v>
      </c>
      <c r="O748" s="262">
        <f t="shared" ca="1" si="263"/>
        <v>0</v>
      </c>
      <c r="P748" s="262">
        <f t="shared" ca="1" si="263"/>
        <v>0</v>
      </c>
      <c r="Q748" s="262">
        <f t="shared" ca="1" si="263"/>
        <v>0</v>
      </c>
      <c r="R748" s="262">
        <f t="shared" ca="1" si="263"/>
        <v>0</v>
      </c>
      <c r="S748" s="262">
        <f t="shared" ca="1" si="263"/>
        <v>0</v>
      </c>
      <c r="T748" s="262">
        <f t="shared" ca="1" si="263"/>
        <v>0</v>
      </c>
      <c r="U748" s="262">
        <f t="shared" ca="1" si="263"/>
        <v>0</v>
      </c>
      <c r="V748" s="262">
        <f t="shared" ca="1" si="263"/>
        <v>0</v>
      </c>
      <c r="W748" s="262">
        <f t="shared" ca="1" si="263"/>
        <v>0</v>
      </c>
      <c r="X748" s="262">
        <f t="shared" ca="1" si="263"/>
        <v>0</v>
      </c>
      <c r="Y748" s="262">
        <f t="shared" ca="1" si="263"/>
        <v>0</v>
      </c>
      <c r="Z748" s="262">
        <f t="shared" ca="1" si="263"/>
        <v>0</v>
      </c>
      <c r="AA748" s="262">
        <f t="shared" ca="1" si="263"/>
        <v>0</v>
      </c>
      <c r="AB748" s="262">
        <f t="shared" ca="1" si="263"/>
        <v>0</v>
      </c>
    </row>
    <row r="749" spans="2:28" hidden="1" outlineLevel="1">
      <c r="B749" s="556">
        <f t="shared" si="254"/>
        <v>0</v>
      </c>
      <c r="C749" s="212" t="str">
        <f t="shared" si="254"/>
        <v xml:space="preserve">2 Bed / 1.5 Bath </v>
      </c>
      <c r="D749" s="260"/>
      <c r="E749" s="261">
        <f t="shared" ref="E749:AB749" ca="1" si="264">IF(E604=IFERROR(OFFSET(E604,0,-$R354)+0,0),0,-$M139)</f>
        <v>0</v>
      </c>
      <c r="F749" s="262">
        <f t="shared" ca="1" si="264"/>
        <v>0</v>
      </c>
      <c r="G749" s="262">
        <f t="shared" ca="1" si="264"/>
        <v>0</v>
      </c>
      <c r="H749" s="262">
        <f t="shared" ca="1" si="264"/>
        <v>0</v>
      </c>
      <c r="I749" s="262">
        <f t="shared" ca="1" si="264"/>
        <v>0</v>
      </c>
      <c r="J749" s="262">
        <f t="shared" ca="1" si="264"/>
        <v>0</v>
      </c>
      <c r="K749" s="262">
        <f t="shared" ca="1" si="264"/>
        <v>0</v>
      </c>
      <c r="L749" s="262">
        <f t="shared" ca="1" si="264"/>
        <v>0</v>
      </c>
      <c r="M749" s="262">
        <f t="shared" ca="1" si="264"/>
        <v>0</v>
      </c>
      <c r="N749" s="262">
        <f t="shared" ca="1" si="264"/>
        <v>0</v>
      </c>
      <c r="O749" s="262">
        <f t="shared" ca="1" si="264"/>
        <v>0</v>
      </c>
      <c r="P749" s="262">
        <f t="shared" ca="1" si="264"/>
        <v>0</v>
      </c>
      <c r="Q749" s="262">
        <f t="shared" ca="1" si="264"/>
        <v>0</v>
      </c>
      <c r="R749" s="262">
        <f t="shared" ca="1" si="264"/>
        <v>0</v>
      </c>
      <c r="S749" s="262">
        <f t="shared" ca="1" si="264"/>
        <v>0</v>
      </c>
      <c r="T749" s="262">
        <f t="shared" ca="1" si="264"/>
        <v>0</v>
      </c>
      <c r="U749" s="262">
        <f t="shared" ca="1" si="264"/>
        <v>0</v>
      </c>
      <c r="V749" s="262">
        <f t="shared" ca="1" si="264"/>
        <v>0</v>
      </c>
      <c r="W749" s="262">
        <f t="shared" ca="1" si="264"/>
        <v>0</v>
      </c>
      <c r="X749" s="262">
        <f t="shared" ca="1" si="264"/>
        <v>0</v>
      </c>
      <c r="Y749" s="262">
        <f t="shared" ca="1" si="264"/>
        <v>0</v>
      </c>
      <c r="Z749" s="262">
        <f t="shared" ca="1" si="264"/>
        <v>0</v>
      </c>
      <c r="AA749" s="262">
        <f t="shared" ca="1" si="264"/>
        <v>0</v>
      </c>
      <c r="AB749" s="262">
        <f t="shared" ca="1" si="264"/>
        <v>0</v>
      </c>
    </row>
    <row r="750" spans="2:28" hidden="1" outlineLevel="1">
      <c r="B750" s="556">
        <f t="shared" si="254"/>
        <v>0</v>
      </c>
      <c r="C750" s="212" t="str">
        <f t="shared" si="254"/>
        <v xml:space="preserve">3 Bed / 2 Bath </v>
      </c>
      <c r="D750" s="260"/>
      <c r="E750" s="261">
        <f t="shared" ref="E750:AB750" ca="1" si="265">IF(E605=IFERROR(OFFSET(E605,0,-$R355)+0,0),0,-$M140)</f>
        <v>0</v>
      </c>
      <c r="F750" s="262">
        <f t="shared" ca="1" si="265"/>
        <v>0</v>
      </c>
      <c r="G750" s="262">
        <f t="shared" ca="1" si="265"/>
        <v>0</v>
      </c>
      <c r="H750" s="262">
        <f t="shared" ca="1" si="265"/>
        <v>0</v>
      </c>
      <c r="I750" s="262">
        <f t="shared" ca="1" si="265"/>
        <v>0</v>
      </c>
      <c r="J750" s="262">
        <f t="shared" ca="1" si="265"/>
        <v>0</v>
      </c>
      <c r="K750" s="262">
        <f t="shared" ca="1" si="265"/>
        <v>0</v>
      </c>
      <c r="L750" s="262">
        <f t="shared" ca="1" si="265"/>
        <v>0</v>
      </c>
      <c r="M750" s="262">
        <f t="shared" ca="1" si="265"/>
        <v>0</v>
      </c>
      <c r="N750" s="262">
        <f t="shared" ca="1" si="265"/>
        <v>0</v>
      </c>
      <c r="O750" s="262">
        <f t="shared" ca="1" si="265"/>
        <v>0</v>
      </c>
      <c r="P750" s="262">
        <f t="shared" ca="1" si="265"/>
        <v>0</v>
      </c>
      <c r="Q750" s="262">
        <f t="shared" ca="1" si="265"/>
        <v>0</v>
      </c>
      <c r="R750" s="262">
        <f t="shared" ca="1" si="265"/>
        <v>0</v>
      </c>
      <c r="S750" s="262">
        <f t="shared" ca="1" si="265"/>
        <v>0</v>
      </c>
      <c r="T750" s="262">
        <f t="shared" ca="1" si="265"/>
        <v>0</v>
      </c>
      <c r="U750" s="262">
        <f t="shared" ca="1" si="265"/>
        <v>0</v>
      </c>
      <c r="V750" s="262">
        <f t="shared" ca="1" si="265"/>
        <v>0</v>
      </c>
      <c r="W750" s="262">
        <f t="shared" ca="1" si="265"/>
        <v>0</v>
      </c>
      <c r="X750" s="262">
        <f t="shared" ca="1" si="265"/>
        <v>0</v>
      </c>
      <c r="Y750" s="262">
        <f t="shared" ca="1" si="265"/>
        <v>0</v>
      </c>
      <c r="Z750" s="262">
        <f t="shared" ca="1" si="265"/>
        <v>0</v>
      </c>
      <c r="AA750" s="262">
        <f t="shared" ca="1" si="265"/>
        <v>0</v>
      </c>
      <c r="AB750" s="262">
        <f t="shared" ca="1" si="265"/>
        <v>0</v>
      </c>
    </row>
    <row r="751" spans="2:28" hidden="1" outlineLevel="1">
      <c r="B751" s="556">
        <f t="shared" si="254"/>
        <v>0</v>
      </c>
      <c r="C751" s="212" t="str">
        <f t="shared" si="254"/>
        <v>3 Bed / 2 Bath House</v>
      </c>
      <c r="D751" s="260"/>
      <c r="E751" s="261">
        <f t="shared" ref="E751:AB751" ca="1" si="266">IF(E606=IFERROR(OFFSET(E606,0,-$R356)+0,0),0,-$M141)</f>
        <v>0</v>
      </c>
      <c r="F751" s="262">
        <f t="shared" ca="1" si="266"/>
        <v>0</v>
      </c>
      <c r="G751" s="262">
        <f t="shared" ca="1" si="266"/>
        <v>0</v>
      </c>
      <c r="H751" s="262">
        <f t="shared" ca="1" si="266"/>
        <v>0</v>
      </c>
      <c r="I751" s="262">
        <f t="shared" ca="1" si="266"/>
        <v>0</v>
      </c>
      <c r="J751" s="262">
        <f t="shared" ca="1" si="266"/>
        <v>0</v>
      </c>
      <c r="K751" s="262">
        <f t="shared" ca="1" si="266"/>
        <v>0</v>
      </c>
      <c r="L751" s="262">
        <f t="shared" ca="1" si="266"/>
        <v>0</v>
      </c>
      <c r="M751" s="262">
        <f t="shared" ca="1" si="266"/>
        <v>0</v>
      </c>
      <c r="N751" s="262">
        <f t="shared" ca="1" si="266"/>
        <v>0</v>
      </c>
      <c r="O751" s="262">
        <f t="shared" ca="1" si="266"/>
        <v>0</v>
      </c>
      <c r="P751" s="262">
        <f t="shared" ca="1" si="266"/>
        <v>0</v>
      </c>
      <c r="Q751" s="262">
        <f t="shared" ca="1" si="266"/>
        <v>0</v>
      </c>
      <c r="R751" s="262">
        <f t="shared" ca="1" si="266"/>
        <v>0</v>
      </c>
      <c r="S751" s="262">
        <f t="shared" ca="1" si="266"/>
        <v>0</v>
      </c>
      <c r="T751" s="262">
        <f t="shared" ca="1" si="266"/>
        <v>0</v>
      </c>
      <c r="U751" s="262">
        <f t="shared" ca="1" si="266"/>
        <v>0</v>
      </c>
      <c r="V751" s="262">
        <f t="shared" ca="1" si="266"/>
        <v>0</v>
      </c>
      <c r="W751" s="262">
        <f t="shared" ca="1" si="266"/>
        <v>0</v>
      </c>
      <c r="X751" s="262">
        <f t="shared" ca="1" si="266"/>
        <v>0</v>
      </c>
      <c r="Y751" s="262">
        <f t="shared" ca="1" si="266"/>
        <v>0</v>
      </c>
      <c r="Z751" s="262">
        <f t="shared" ca="1" si="266"/>
        <v>0</v>
      </c>
      <c r="AA751" s="262">
        <f t="shared" ca="1" si="266"/>
        <v>0</v>
      </c>
      <c r="AB751" s="262">
        <f t="shared" ca="1" si="266"/>
        <v>0</v>
      </c>
    </row>
    <row r="752" spans="2:28" hidden="1" outlineLevel="1">
      <c r="B752" s="556">
        <f t="shared" si="254"/>
        <v>0</v>
      </c>
      <c r="C752" s="212" t="str">
        <f t="shared" si="254"/>
        <v xml:space="preserve">3 Bed / 2 Bath </v>
      </c>
      <c r="D752" s="260"/>
      <c r="E752" s="261">
        <f t="shared" ref="E752:AB752" ca="1" si="267">IF(E607=IFERROR(OFFSET(E607,0,-$R357)+0,0),0,-$M142)</f>
        <v>0</v>
      </c>
      <c r="F752" s="262">
        <f t="shared" ca="1" si="267"/>
        <v>0</v>
      </c>
      <c r="G752" s="262">
        <f t="shared" ca="1" si="267"/>
        <v>0</v>
      </c>
      <c r="H752" s="262">
        <f t="shared" ca="1" si="267"/>
        <v>0</v>
      </c>
      <c r="I752" s="262">
        <f t="shared" ca="1" si="267"/>
        <v>0</v>
      </c>
      <c r="J752" s="262">
        <f t="shared" ca="1" si="267"/>
        <v>0</v>
      </c>
      <c r="K752" s="262">
        <f t="shared" ca="1" si="267"/>
        <v>0</v>
      </c>
      <c r="L752" s="262">
        <f t="shared" ca="1" si="267"/>
        <v>0</v>
      </c>
      <c r="M752" s="262">
        <f t="shared" ca="1" si="267"/>
        <v>0</v>
      </c>
      <c r="N752" s="262">
        <f t="shared" ca="1" si="267"/>
        <v>0</v>
      </c>
      <c r="O752" s="262">
        <f t="shared" ca="1" si="267"/>
        <v>0</v>
      </c>
      <c r="P752" s="262">
        <f t="shared" ca="1" si="267"/>
        <v>0</v>
      </c>
      <c r="Q752" s="262">
        <f t="shared" ca="1" si="267"/>
        <v>0</v>
      </c>
      <c r="R752" s="262">
        <f t="shared" ca="1" si="267"/>
        <v>0</v>
      </c>
      <c r="S752" s="262">
        <f t="shared" ca="1" si="267"/>
        <v>0</v>
      </c>
      <c r="T752" s="262">
        <f t="shared" ca="1" si="267"/>
        <v>0</v>
      </c>
      <c r="U752" s="262">
        <f t="shared" ca="1" si="267"/>
        <v>0</v>
      </c>
      <c r="V752" s="262">
        <f t="shared" ca="1" si="267"/>
        <v>0</v>
      </c>
      <c r="W752" s="262">
        <f t="shared" ca="1" si="267"/>
        <v>0</v>
      </c>
      <c r="X752" s="262">
        <f t="shared" ca="1" si="267"/>
        <v>0</v>
      </c>
      <c r="Y752" s="262">
        <f t="shared" ca="1" si="267"/>
        <v>0</v>
      </c>
      <c r="Z752" s="262">
        <f t="shared" ca="1" si="267"/>
        <v>0</v>
      </c>
      <c r="AA752" s="262">
        <f t="shared" ca="1" si="267"/>
        <v>0</v>
      </c>
      <c r="AB752" s="262">
        <f t="shared" ca="1" si="267"/>
        <v>0</v>
      </c>
    </row>
    <row r="753" spans="2:28" hidden="1" outlineLevel="1">
      <c r="B753" s="556">
        <f t="shared" si="254"/>
        <v>0</v>
      </c>
      <c r="C753" s="212" t="str">
        <f t="shared" si="254"/>
        <v xml:space="preserve">1 Bed / 1 Bath </v>
      </c>
      <c r="D753" s="260"/>
      <c r="E753" s="261">
        <f t="shared" ref="E753:AB753" ca="1" si="268">IF(E608=IFERROR(OFFSET(E608,0,-$R358)+0,0),0,-$M143)</f>
        <v>0</v>
      </c>
      <c r="F753" s="262">
        <f t="shared" ca="1" si="268"/>
        <v>0</v>
      </c>
      <c r="G753" s="262">
        <f t="shared" ca="1" si="268"/>
        <v>0</v>
      </c>
      <c r="H753" s="262">
        <f t="shared" ca="1" si="268"/>
        <v>0</v>
      </c>
      <c r="I753" s="262">
        <f t="shared" ca="1" si="268"/>
        <v>0</v>
      </c>
      <c r="J753" s="262">
        <f t="shared" ca="1" si="268"/>
        <v>0</v>
      </c>
      <c r="K753" s="262">
        <f t="shared" ca="1" si="268"/>
        <v>0</v>
      </c>
      <c r="L753" s="262">
        <f t="shared" ca="1" si="268"/>
        <v>0</v>
      </c>
      <c r="M753" s="262">
        <f t="shared" ca="1" si="268"/>
        <v>0</v>
      </c>
      <c r="N753" s="262">
        <f t="shared" ca="1" si="268"/>
        <v>0</v>
      </c>
      <c r="O753" s="262">
        <f t="shared" ca="1" si="268"/>
        <v>0</v>
      </c>
      <c r="P753" s="262">
        <f t="shared" ca="1" si="268"/>
        <v>0</v>
      </c>
      <c r="Q753" s="262">
        <f t="shared" ca="1" si="268"/>
        <v>0</v>
      </c>
      <c r="R753" s="262">
        <f t="shared" ca="1" si="268"/>
        <v>0</v>
      </c>
      <c r="S753" s="262">
        <f t="shared" ca="1" si="268"/>
        <v>0</v>
      </c>
      <c r="T753" s="262">
        <f t="shared" ca="1" si="268"/>
        <v>0</v>
      </c>
      <c r="U753" s="262">
        <f t="shared" ca="1" si="268"/>
        <v>0</v>
      </c>
      <c r="V753" s="262">
        <f t="shared" ca="1" si="268"/>
        <v>0</v>
      </c>
      <c r="W753" s="262">
        <f t="shared" ca="1" si="268"/>
        <v>0</v>
      </c>
      <c r="X753" s="262">
        <f t="shared" ca="1" si="268"/>
        <v>0</v>
      </c>
      <c r="Y753" s="262">
        <f t="shared" ca="1" si="268"/>
        <v>0</v>
      </c>
      <c r="Z753" s="262">
        <f t="shared" ca="1" si="268"/>
        <v>0</v>
      </c>
      <c r="AA753" s="262">
        <f t="shared" ca="1" si="268"/>
        <v>0</v>
      </c>
      <c r="AB753" s="262">
        <f t="shared" ca="1" si="268"/>
        <v>0</v>
      </c>
    </row>
    <row r="754" spans="2:28" hidden="1" outlineLevel="1">
      <c r="B754" s="556">
        <f t="shared" si="254"/>
        <v>0</v>
      </c>
      <c r="C754" s="212" t="str">
        <f t="shared" si="254"/>
        <v xml:space="preserve">2 Bed / 2 Bath </v>
      </c>
      <c r="D754" s="260"/>
      <c r="E754" s="261">
        <f t="shared" ref="E754:AB754" ca="1" si="269">IF(E609=IFERROR(OFFSET(E609,0,-$R359)+0,0),0,-$M144)</f>
        <v>0</v>
      </c>
      <c r="F754" s="262">
        <f t="shared" ca="1" si="269"/>
        <v>0</v>
      </c>
      <c r="G754" s="262">
        <f t="shared" ca="1" si="269"/>
        <v>0</v>
      </c>
      <c r="H754" s="262">
        <f t="shared" ca="1" si="269"/>
        <v>0</v>
      </c>
      <c r="I754" s="262">
        <f t="shared" ca="1" si="269"/>
        <v>0</v>
      </c>
      <c r="J754" s="262">
        <f t="shared" ca="1" si="269"/>
        <v>0</v>
      </c>
      <c r="K754" s="262">
        <f t="shared" ca="1" si="269"/>
        <v>0</v>
      </c>
      <c r="L754" s="262">
        <f t="shared" ca="1" si="269"/>
        <v>0</v>
      </c>
      <c r="M754" s="262">
        <f t="shared" ca="1" si="269"/>
        <v>0</v>
      </c>
      <c r="N754" s="262">
        <f t="shared" ca="1" si="269"/>
        <v>0</v>
      </c>
      <c r="O754" s="262">
        <f t="shared" ca="1" si="269"/>
        <v>0</v>
      </c>
      <c r="P754" s="262">
        <f t="shared" ca="1" si="269"/>
        <v>0</v>
      </c>
      <c r="Q754" s="262">
        <f t="shared" ca="1" si="269"/>
        <v>0</v>
      </c>
      <c r="R754" s="262">
        <f t="shared" ca="1" si="269"/>
        <v>0</v>
      </c>
      <c r="S754" s="262">
        <f t="shared" ca="1" si="269"/>
        <v>0</v>
      </c>
      <c r="T754" s="262">
        <f t="shared" ca="1" si="269"/>
        <v>0</v>
      </c>
      <c r="U754" s="262">
        <f t="shared" ca="1" si="269"/>
        <v>0</v>
      </c>
      <c r="V754" s="262">
        <f t="shared" ca="1" si="269"/>
        <v>0</v>
      </c>
      <c r="W754" s="262">
        <f t="shared" ca="1" si="269"/>
        <v>0</v>
      </c>
      <c r="X754" s="262">
        <f t="shared" ca="1" si="269"/>
        <v>0</v>
      </c>
      <c r="Y754" s="262">
        <f t="shared" ca="1" si="269"/>
        <v>0</v>
      </c>
      <c r="Z754" s="262">
        <f t="shared" ca="1" si="269"/>
        <v>0</v>
      </c>
      <c r="AA754" s="262">
        <f t="shared" ca="1" si="269"/>
        <v>0</v>
      </c>
      <c r="AB754" s="262">
        <f t="shared" ca="1" si="269"/>
        <v>0</v>
      </c>
    </row>
    <row r="755" spans="2:28" hidden="1" outlineLevel="1">
      <c r="B755" s="556">
        <f t="shared" si="254"/>
        <v>0</v>
      </c>
      <c r="C755" s="212" t="str">
        <f t="shared" si="254"/>
        <v xml:space="preserve">4 Bed / 2 Bath Penthouse </v>
      </c>
      <c r="D755" s="260"/>
      <c r="E755" s="261">
        <f t="shared" ref="E755:AB755" ca="1" si="270">IF(E610=IFERROR(OFFSET(E610,0,-$R360)+0,0),0,-$M145)</f>
        <v>0</v>
      </c>
      <c r="F755" s="262">
        <f t="shared" ca="1" si="270"/>
        <v>0</v>
      </c>
      <c r="G755" s="262">
        <f t="shared" ca="1" si="270"/>
        <v>0</v>
      </c>
      <c r="H755" s="262">
        <f t="shared" ca="1" si="270"/>
        <v>0</v>
      </c>
      <c r="I755" s="262">
        <f t="shared" ca="1" si="270"/>
        <v>0</v>
      </c>
      <c r="J755" s="262">
        <f t="shared" ca="1" si="270"/>
        <v>0</v>
      </c>
      <c r="K755" s="262">
        <f t="shared" ca="1" si="270"/>
        <v>0</v>
      </c>
      <c r="L755" s="262">
        <f t="shared" ca="1" si="270"/>
        <v>0</v>
      </c>
      <c r="M755" s="262">
        <f t="shared" ca="1" si="270"/>
        <v>0</v>
      </c>
      <c r="N755" s="262">
        <f t="shared" ca="1" si="270"/>
        <v>0</v>
      </c>
      <c r="O755" s="262">
        <f t="shared" ca="1" si="270"/>
        <v>0</v>
      </c>
      <c r="P755" s="262">
        <f t="shared" ca="1" si="270"/>
        <v>0</v>
      </c>
      <c r="Q755" s="262">
        <f t="shared" ca="1" si="270"/>
        <v>0</v>
      </c>
      <c r="R755" s="262">
        <f t="shared" ca="1" si="270"/>
        <v>0</v>
      </c>
      <c r="S755" s="262">
        <f t="shared" ca="1" si="270"/>
        <v>0</v>
      </c>
      <c r="T755" s="262">
        <f t="shared" ca="1" si="270"/>
        <v>0</v>
      </c>
      <c r="U755" s="262">
        <f t="shared" ca="1" si="270"/>
        <v>0</v>
      </c>
      <c r="V755" s="262">
        <f t="shared" ca="1" si="270"/>
        <v>0</v>
      </c>
      <c r="W755" s="262">
        <f t="shared" ca="1" si="270"/>
        <v>0</v>
      </c>
      <c r="X755" s="262">
        <f t="shared" ca="1" si="270"/>
        <v>0</v>
      </c>
      <c r="Y755" s="262">
        <f t="shared" ca="1" si="270"/>
        <v>0</v>
      </c>
      <c r="Z755" s="262">
        <f t="shared" ca="1" si="270"/>
        <v>0</v>
      </c>
      <c r="AA755" s="262">
        <f t="shared" ca="1" si="270"/>
        <v>0</v>
      </c>
      <c r="AB755" s="262">
        <f t="shared" ca="1" si="270"/>
        <v>0</v>
      </c>
    </row>
    <row r="756" spans="2:28" hidden="1" outlineLevel="1">
      <c r="B756" s="556">
        <f t="shared" ref="B756:C768" si="271">B722</f>
        <v>0</v>
      </c>
      <c r="C756" s="212" t="str">
        <f t="shared" si="271"/>
        <v xml:space="preserve">2 Bed / 2 Bath </v>
      </c>
      <c r="D756" s="260"/>
      <c r="E756" s="261">
        <f t="shared" ref="E756:AB756" ca="1" si="272">IF(E611=IFERROR(OFFSET(E611,0,-$R361)+0,0),0,-$M146)</f>
        <v>0</v>
      </c>
      <c r="F756" s="262">
        <f t="shared" ca="1" si="272"/>
        <v>0</v>
      </c>
      <c r="G756" s="262">
        <f t="shared" ca="1" si="272"/>
        <v>0</v>
      </c>
      <c r="H756" s="262">
        <f t="shared" ca="1" si="272"/>
        <v>0</v>
      </c>
      <c r="I756" s="262">
        <f t="shared" ca="1" si="272"/>
        <v>0</v>
      </c>
      <c r="J756" s="262">
        <f t="shared" ca="1" si="272"/>
        <v>0</v>
      </c>
      <c r="K756" s="262">
        <f t="shared" ca="1" si="272"/>
        <v>0</v>
      </c>
      <c r="L756" s="262">
        <f t="shared" ca="1" si="272"/>
        <v>0</v>
      </c>
      <c r="M756" s="262">
        <f t="shared" ca="1" si="272"/>
        <v>0</v>
      </c>
      <c r="N756" s="262">
        <f t="shared" ca="1" si="272"/>
        <v>0</v>
      </c>
      <c r="O756" s="262">
        <f t="shared" ca="1" si="272"/>
        <v>0</v>
      </c>
      <c r="P756" s="262">
        <f t="shared" ca="1" si="272"/>
        <v>0</v>
      </c>
      <c r="Q756" s="262">
        <f t="shared" ca="1" si="272"/>
        <v>0</v>
      </c>
      <c r="R756" s="262">
        <f t="shared" ca="1" si="272"/>
        <v>0</v>
      </c>
      <c r="S756" s="262">
        <f t="shared" ca="1" si="272"/>
        <v>0</v>
      </c>
      <c r="T756" s="262">
        <f t="shared" ca="1" si="272"/>
        <v>0</v>
      </c>
      <c r="U756" s="262">
        <f t="shared" ca="1" si="272"/>
        <v>0</v>
      </c>
      <c r="V756" s="262">
        <f t="shared" ca="1" si="272"/>
        <v>0</v>
      </c>
      <c r="W756" s="262">
        <f t="shared" ca="1" si="272"/>
        <v>0</v>
      </c>
      <c r="X756" s="262">
        <f t="shared" ca="1" si="272"/>
        <v>0</v>
      </c>
      <c r="Y756" s="262">
        <f t="shared" ca="1" si="272"/>
        <v>0</v>
      </c>
      <c r="Z756" s="262">
        <f t="shared" ca="1" si="272"/>
        <v>0</v>
      </c>
      <c r="AA756" s="262">
        <f t="shared" ca="1" si="272"/>
        <v>0</v>
      </c>
      <c r="AB756" s="262">
        <f t="shared" ca="1" si="272"/>
        <v>0</v>
      </c>
    </row>
    <row r="757" spans="2:28" hidden="1" outlineLevel="1">
      <c r="B757" s="556">
        <f t="shared" si="271"/>
        <v>0</v>
      </c>
      <c r="C757" s="212">
        <f t="shared" si="271"/>
        <v>0</v>
      </c>
      <c r="D757" s="260"/>
      <c r="E757" s="261">
        <f t="shared" ref="E757:AB757" ca="1" si="273">IF(E612=IFERROR(OFFSET(E612,0,-$R362)+0,0),0,-$M147)</f>
        <v>0</v>
      </c>
      <c r="F757" s="262">
        <f t="shared" ca="1" si="273"/>
        <v>0</v>
      </c>
      <c r="G757" s="262">
        <f t="shared" ca="1" si="273"/>
        <v>0</v>
      </c>
      <c r="H757" s="262">
        <f t="shared" ca="1" si="273"/>
        <v>0</v>
      </c>
      <c r="I757" s="262">
        <f t="shared" ca="1" si="273"/>
        <v>0</v>
      </c>
      <c r="J757" s="262">
        <f t="shared" ca="1" si="273"/>
        <v>0</v>
      </c>
      <c r="K757" s="262">
        <f t="shared" ca="1" si="273"/>
        <v>0</v>
      </c>
      <c r="L757" s="262">
        <f t="shared" ca="1" si="273"/>
        <v>0</v>
      </c>
      <c r="M757" s="262">
        <f t="shared" ca="1" si="273"/>
        <v>0</v>
      </c>
      <c r="N757" s="262">
        <f t="shared" ca="1" si="273"/>
        <v>0</v>
      </c>
      <c r="O757" s="262">
        <f t="shared" ca="1" si="273"/>
        <v>0</v>
      </c>
      <c r="P757" s="262">
        <f t="shared" ca="1" si="273"/>
        <v>0</v>
      </c>
      <c r="Q757" s="262">
        <f t="shared" ca="1" si="273"/>
        <v>0</v>
      </c>
      <c r="R757" s="262">
        <f t="shared" ca="1" si="273"/>
        <v>0</v>
      </c>
      <c r="S757" s="262">
        <f t="shared" ca="1" si="273"/>
        <v>0</v>
      </c>
      <c r="T757" s="262">
        <f t="shared" ca="1" si="273"/>
        <v>0</v>
      </c>
      <c r="U757" s="262">
        <f t="shared" ca="1" si="273"/>
        <v>0</v>
      </c>
      <c r="V757" s="262">
        <f t="shared" ca="1" si="273"/>
        <v>0</v>
      </c>
      <c r="W757" s="262">
        <f t="shared" ca="1" si="273"/>
        <v>0</v>
      </c>
      <c r="X757" s="262">
        <f t="shared" ca="1" si="273"/>
        <v>0</v>
      </c>
      <c r="Y757" s="262">
        <f t="shared" ca="1" si="273"/>
        <v>0</v>
      </c>
      <c r="Z757" s="262">
        <f t="shared" ca="1" si="273"/>
        <v>0</v>
      </c>
      <c r="AA757" s="262">
        <f t="shared" ca="1" si="273"/>
        <v>0</v>
      </c>
      <c r="AB757" s="262">
        <f t="shared" ca="1" si="273"/>
        <v>0</v>
      </c>
    </row>
    <row r="758" spans="2:28" hidden="1" outlineLevel="1">
      <c r="B758" s="556">
        <f t="shared" si="271"/>
        <v>0</v>
      </c>
      <c r="C758" s="212">
        <f t="shared" si="271"/>
        <v>0</v>
      </c>
      <c r="D758" s="260"/>
      <c r="E758" s="261">
        <f t="shared" ref="E758:AB758" ca="1" si="274">IF(E613=IFERROR(OFFSET(E613,0,-$R363)+0,0),0,-$M148)</f>
        <v>0</v>
      </c>
      <c r="F758" s="262">
        <f t="shared" ca="1" si="274"/>
        <v>0</v>
      </c>
      <c r="G758" s="262">
        <f t="shared" ca="1" si="274"/>
        <v>0</v>
      </c>
      <c r="H758" s="262">
        <f t="shared" ca="1" si="274"/>
        <v>0</v>
      </c>
      <c r="I758" s="262">
        <f t="shared" ca="1" si="274"/>
        <v>0</v>
      </c>
      <c r="J758" s="262">
        <f t="shared" ca="1" si="274"/>
        <v>0</v>
      </c>
      <c r="K758" s="262">
        <f t="shared" ca="1" si="274"/>
        <v>0</v>
      </c>
      <c r="L758" s="262">
        <f t="shared" ca="1" si="274"/>
        <v>0</v>
      </c>
      <c r="M758" s="262">
        <f t="shared" ca="1" si="274"/>
        <v>0</v>
      </c>
      <c r="N758" s="262">
        <f t="shared" ca="1" si="274"/>
        <v>0</v>
      </c>
      <c r="O758" s="262">
        <f t="shared" ca="1" si="274"/>
        <v>0</v>
      </c>
      <c r="P758" s="262">
        <f t="shared" ca="1" si="274"/>
        <v>0</v>
      </c>
      <c r="Q758" s="262">
        <f t="shared" ca="1" si="274"/>
        <v>0</v>
      </c>
      <c r="R758" s="262">
        <f t="shared" ca="1" si="274"/>
        <v>0</v>
      </c>
      <c r="S758" s="262">
        <f t="shared" ca="1" si="274"/>
        <v>0</v>
      </c>
      <c r="T758" s="262">
        <f t="shared" ca="1" si="274"/>
        <v>0</v>
      </c>
      <c r="U758" s="262">
        <f t="shared" ca="1" si="274"/>
        <v>0</v>
      </c>
      <c r="V758" s="262">
        <f t="shared" ca="1" si="274"/>
        <v>0</v>
      </c>
      <c r="W758" s="262">
        <f t="shared" ca="1" si="274"/>
        <v>0</v>
      </c>
      <c r="X758" s="262">
        <f t="shared" ca="1" si="274"/>
        <v>0</v>
      </c>
      <c r="Y758" s="262">
        <f t="shared" ca="1" si="274"/>
        <v>0</v>
      </c>
      <c r="Z758" s="262">
        <f t="shared" ca="1" si="274"/>
        <v>0</v>
      </c>
      <c r="AA758" s="262">
        <f t="shared" ca="1" si="274"/>
        <v>0</v>
      </c>
      <c r="AB758" s="262">
        <f t="shared" ca="1" si="274"/>
        <v>0</v>
      </c>
    </row>
    <row r="759" spans="2:28" hidden="1" outlineLevel="1">
      <c r="B759" s="556">
        <f t="shared" si="271"/>
        <v>0</v>
      </c>
      <c r="C759" s="212">
        <f t="shared" si="271"/>
        <v>0</v>
      </c>
      <c r="D759" s="260"/>
      <c r="E759" s="261">
        <f t="shared" ref="E759:AB759" ca="1" si="275">IF(E614=IFERROR(OFFSET(E614,0,-$R364)+0,0),0,-$M149)</f>
        <v>0</v>
      </c>
      <c r="F759" s="262">
        <f t="shared" ca="1" si="275"/>
        <v>0</v>
      </c>
      <c r="G759" s="262">
        <f t="shared" ca="1" si="275"/>
        <v>0</v>
      </c>
      <c r="H759" s="262">
        <f t="shared" ca="1" si="275"/>
        <v>0</v>
      </c>
      <c r="I759" s="262">
        <f t="shared" ca="1" si="275"/>
        <v>0</v>
      </c>
      <c r="J759" s="262">
        <f t="shared" ca="1" si="275"/>
        <v>0</v>
      </c>
      <c r="K759" s="262">
        <f t="shared" ca="1" si="275"/>
        <v>0</v>
      </c>
      <c r="L759" s="262">
        <f t="shared" ca="1" si="275"/>
        <v>0</v>
      </c>
      <c r="M759" s="262">
        <f t="shared" ca="1" si="275"/>
        <v>0</v>
      </c>
      <c r="N759" s="262">
        <f t="shared" ca="1" si="275"/>
        <v>0</v>
      </c>
      <c r="O759" s="262">
        <f t="shared" ca="1" si="275"/>
        <v>0</v>
      </c>
      <c r="P759" s="262">
        <f t="shared" ca="1" si="275"/>
        <v>0</v>
      </c>
      <c r="Q759" s="262">
        <f t="shared" ca="1" si="275"/>
        <v>0</v>
      </c>
      <c r="R759" s="262">
        <f t="shared" ca="1" si="275"/>
        <v>0</v>
      </c>
      <c r="S759" s="262">
        <f t="shared" ca="1" si="275"/>
        <v>0</v>
      </c>
      <c r="T759" s="262">
        <f t="shared" ca="1" si="275"/>
        <v>0</v>
      </c>
      <c r="U759" s="262">
        <f t="shared" ca="1" si="275"/>
        <v>0</v>
      </c>
      <c r="V759" s="262">
        <f t="shared" ca="1" si="275"/>
        <v>0</v>
      </c>
      <c r="W759" s="262">
        <f t="shared" ca="1" si="275"/>
        <v>0</v>
      </c>
      <c r="X759" s="262">
        <f t="shared" ca="1" si="275"/>
        <v>0</v>
      </c>
      <c r="Y759" s="262">
        <f t="shared" ca="1" si="275"/>
        <v>0</v>
      </c>
      <c r="Z759" s="262">
        <f t="shared" ca="1" si="275"/>
        <v>0</v>
      </c>
      <c r="AA759" s="262">
        <f t="shared" ca="1" si="275"/>
        <v>0</v>
      </c>
      <c r="AB759" s="262">
        <f t="shared" ca="1" si="275"/>
        <v>0</v>
      </c>
    </row>
    <row r="760" spans="2:28" hidden="1" outlineLevel="1">
      <c r="B760" s="556">
        <f t="shared" si="271"/>
        <v>0</v>
      </c>
      <c r="C760" s="212">
        <f t="shared" si="271"/>
        <v>0</v>
      </c>
      <c r="D760" s="260"/>
      <c r="E760" s="261">
        <f t="shared" ref="E760:AB760" ca="1" si="276">IF(E615=IFERROR(OFFSET(E615,0,-$R365)+0,0),0,-$M150)</f>
        <v>0</v>
      </c>
      <c r="F760" s="262">
        <f t="shared" ca="1" si="276"/>
        <v>0</v>
      </c>
      <c r="G760" s="262">
        <f t="shared" ca="1" si="276"/>
        <v>0</v>
      </c>
      <c r="H760" s="262">
        <f t="shared" ca="1" si="276"/>
        <v>0</v>
      </c>
      <c r="I760" s="262">
        <f t="shared" ca="1" si="276"/>
        <v>0</v>
      </c>
      <c r="J760" s="262">
        <f t="shared" ca="1" si="276"/>
        <v>0</v>
      </c>
      <c r="K760" s="262">
        <f t="shared" ca="1" si="276"/>
        <v>0</v>
      </c>
      <c r="L760" s="262">
        <f t="shared" ca="1" si="276"/>
        <v>0</v>
      </c>
      <c r="M760" s="262">
        <f t="shared" ca="1" si="276"/>
        <v>0</v>
      </c>
      <c r="N760" s="262">
        <f t="shared" ca="1" si="276"/>
        <v>0</v>
      </c>
      <c r="O760" s="262">
        <f t="shared" ca="1" si="276"/>
        <v>0</v>
      </c>
      <c r="P760" s="262">
        <f t="shared" ca="1" si="276"/>
        <v>0</v>
      </c>
      <c r="Q760" s="262">
        <f t="shared" ca="1" si="276"/>
        <v>0</v>
      </c>
      <c r="R760" s="262">
        <f t="shared" ca="1" si="276"/>
        <v>0</v>
      </c>
      <c r="S760" s="262">
        <f t="shared" ca="1" si="276"/>
        <v>0</v>
      </c>
      <c r="T760" s="262">
        <f t="shared" ca="1" si="276"/>
        <v>0</v>
      </c>
      <c r="U760" s="262">
        <f t="shared" ca="1" si="276"/>
        <v>0</v>
      </c>
      <c r="V760" s="262">
        <f t="shared" ca="1" si="276"/>
        <v>0</v>
      </c>
      <c r="W760" s="262">
        <f t="shared" ca="1" si="276"/>
        <v>0</v>
      </c>
      <c r="X760" s="262">
        <f t="shared" ca="1" si="276"/>
        <v>0</v>
      </c>
      <c r="Y760" s="262">
        <f t="shared" ca="1" si="276"/>
        <v>0</v>
      </c>
      <c r="Z760" s="262">
        <f t="shared" ca="1" si="276"/>
        <v>0</v>
      </c>
      <c r="AA760" s="262">
        <f t="shared" ca="1" si="276"/>
        <v>0</v>
      </c>
      <c r="AB760" s="262">
        <f t="shared" ca="1" si="276"/>
        <v>0</v>
      </c>
    </row>
    <row r="761" spans="2:28" hidden="1" outlineLevel="1">
      <c r="B761" s="556">
        <f t="shared" si="271"/>
        <v>0</v>
      </c>
      <c r="C761" s="212">
        <f t="shared" si="271"/>
        <v>0</v>
      </c>
      <c r="D761" s="260"/>
      <c r="E761" s="261">
        <f t="shared" ref="E761:AB761" ca="1" si="277">IF(E616=IFERROR(OFFSET(E616,0,-$R366)+0,0),0,-$M151)</f>
        <v>0</v>
      </c>
      <c r="F761" s="262">
        <f t="shared" ca="1" si="277"/>
        <v>0</v>
      </c>
      <c r="G761" s="262">
        <f t="shared" ca="1" si="277"/>
        <v>0</v>
      </c>
      <c r="H761" s="262">
        <f t="shared" ca="1" si="277"/>
        <v>0</v>
      </c>
      <c r="I761" s="262">
        <f t="shared" ca="1" si="277"/>
        <v>0</v>
      </c>
      <c r="J761" s="262">
        <f t="shared" ca="1" si="277"/>
        <v>0</v>
      </c>
      <c r="K761" s="262">
        <f t="shared" ca="1" si="277"/>
        <v>0</v>
      </c>
      <c r="L761" s="262">
        <f t="shared" ca="1" si="277"/>
        <v>0</v>
      </c>
      <c r="M761" s="262">
        <f t="shared" ca="1" si="277"/>
        <v>0</v>
      </c>
      <c r="N761" s="262">
        <f t="shared" ca="1" si="277"/>
        <v>0</v>
      </c>
      <c r="O761" s="262">
        <f t="shared" ca="1" si="277"/>
        <v>0</v>
      </c>
      <c r="P761" s="262">
        <f t="shared" ca="1" si="277"/>
        <v>0</v>
      </c>
      <c r="Q761" s="262">
        <f t="shared" ca="1" si="277"/>
        <v>0</v>
      </c>
      <c r="R761" s="262">
        <f t="shared" ca="1" si="277"/>
        <v>0</v>
      </c>
      <c r="S761" s="262">
        <f t="shared" ca="1" si="277"/>
        <v>0</v>
      </c>
      <c r="T761" s="262">
        <f t="shared" ca="1" si="277"/>
        <v>0</v>
      </c>
      <c r="U761" s="262">
        <f t="shared" ca="1" si="277"/>
        <v>0</v>
      </c>
      <c r="V761" s="262">
        <f t="shared" ca="1" si="277"/>
        <v>0</v>
      </c>
      <c r="W761" s="262">
        <f t="shared" ca="1" si="277"/>
        <v>0</v>
      </c>
      <c r="X761" s="262">
        <f t="shared" ca="1" si="277"/>
        <v>0</v>
      </c>
      <c r="Y761" s="262">
        <f t="shared" ca="1" si="277"/>
        <v>0</v>
      </c>
      <c r="Z761" s="262">
        <f t="shared" ca="1" si="277"/>
        <v>0</v>
      </c>
      <c r="AA761" s="262">
        <f t="shared" ca="1" si="277"/>
        <v>0</v>
      </c>
      <c r="AB761" s="262">
        <f t="shared" ca="1" si="277"/>
        <v>0</v>
      </c>
    </row>
    <row r="762" spans="2:28" hidden="1" outlineLevel="1">
      <c r="B762" s="556">
        <f t="shared" si="271"/>
        <v>0</v>
      </c>
      <c r="C762" s="212">
        <f t="shared" si="271"/>
        <v>0</v>
      </c>
      <c r="D762" s="260"/>
      <c r="E762" s="261">
        <f t="shared" ref="E762:AB762" ca="1" si="278">IF(E617=IFERROR(OFFSET(E617,0,-$R367)+0,0),0,-$M152)</f>
        <v>0</v>
      </c>
      <c r="F762" s="262">
        <f t="shared" ca="1" si="278"/>
        <v>0</v>
      </c>
      <c r="G762" s="262">
        <f t="shared" ca="1" si="278"/>
        <v>0</v>
      </c>
      <c r="H762" s="262">
        <f t="shared" ca="1" si="278"/>
        <v>0</v>
      </c>
      <c r="I762" s="262">
        <f t="shared" ca="1" si="278"/>
        <v>0</v>
      </c>
      <c r="J762" s="262">
        <f t="shared" ca="1" si="278"/>
        <v>0</v>
      </c>
      <c r="K762" s="262">
        <f t="shared" ca="1" si="278"/>
        <v>0</v>
      </c>
      <c r="L762" s="262">
        <f t="shared" ca="1" si="278"/>
        <v>0</v>
      </c>
      <c r="M762" s="262">
        <f t="shared" ca="1" si="278"/>
        <v>0</v>
      </c>
      <c r="N762" s="262">
        <f t="shared" ca="1" si="278"/>
        <v>0</v>
      </c>
      <c r="O762" s="262">
        <f t="shared" ca="1" si="278"/>
        <v>0</v>
      </c>
      <c r="P762" s="262">
        <f t="shared" ca="1" si="278"/>
        <v>0</v>
      </c>
      <c r="Q762" s="262">
        <f t="shared" ca="1" si="278"/>
        <v>0</v>
      </c>
      <c r="R762" s="262">
        <f t="shared" ca="1" si="278"/>
        <v>0</v>
      </c>
      <c r="S762" s="262">
        <f t="shared" ca="1" si="278"/>
        <v>0</v>
      </c>
      <c r="T762" s="262">
        <f t="shared" ca="1" si="278"/>
        <v>0</v>
      </c>
      <c r="U762" s="262">
        <f t="shared" ca="1" si="278"/>
        <v>0</v>
      </c>
      <c r="V762" s="262">
        <f t="shared" ca="1" si="278"/>
        <v>0</v>
      </c>
      <c r="W762" s="262">
        <f t="shared" ca="1" si="278"/>
        <v>0</v>
      </c>
      <c r="X762" s="262">
        <f t="shared" ca="1" si="278"/>
        <v>0</v>
      </c>
      <c r="Y762" s="262">
        <f t="shared" ca="1" si="278"/>
        <v>0</v>
      </c>
      <c r="Z762" s="262">
        <f t="shared" ca="1" si="278"/>
        <v>0</v>
      </c>
      <c r="AA762" s="262">
        <f t="shared" ca="1" si="278"/>
        <v>0</v>
      </c>
      <c r="AB762" s="262">
        <f t="shared" ca="1" si="278"/>
        <v>0</v>
      </c>
    </row>
    <row r="763" spans="2:28" hidden="1" outlineLevel="1">
      <c r="B763" s="556">
        <f t="shared" si="271"/>
        <v>0</v>
      </c>
      <c r="C763" s="212">
        <f t="shared" si="271"/>
        <v>0</v>
      </c>
      <c r="D763" s="260"/>
      <c r="E763" s="261">
        <f t="shared" ref="E763:AB763" ca="1" si="279">IF(E618=IFERROR(OFFSET(E618,0,-$R368)+0,0),0,-$M153)</f>
        <v>0</v>
      </c>
      <c r="F763" s="262">
        <f t="shared" ca="1" si="279"/>
        <v>0</v>
      </c>
      <c r="G763" s="262">
        <f t="shared" ca="1" si="279"/>
        <v>0</v>
      </c>
      <c r="H763" s="262">
        <f t="shared" ca="1" si="279"/>
        <v>0</v>
      </c>
      <c r="I763" s="262">
        <f t="shared" ca="1" si="279"/>
        <v>0</v>
      </c>
      <c r="J763" s="262">
        <f t="shared" ca="1" si="279"/>
        <v>0</v>
      </c>
      <c r="K763" s="262">
        <f t="shared" ca="1" si="279"/>
        <v>0</v>
      </c>
      <c r="L763" s="262">
        <f t="shared" ca="1" si="279"/>
        <v>0</v>
      </c>
      <c r="M763" s="262">
        <f t="shared" ca="1" si="279"/>
        <v>0</v>
      </c>
      <c r="N763" s="262">
        <f t="shared" ca="1" si="279"/>
        <v>0</v>
      </c>
      <c r="O763" s="262">
        <f t="shared" ca="1" si="279"/>
        <v>0</v>
      </c>
      <c r="P763" s="262">
        <f t="shared" ca="1" si="279"/>
        <v>0</v>
      </c>
      <c r="Q763" s="262">
        <f t="shared" ca="1" si="279"/>
        <v>0</v>
      </c>
      <c r="R763" s="262">
        <f t="shared" ca="1" si="279"/>
        <v>0</v>
      </c>
      <c r="S763" s="262">
        <f t="shared" ca="1" si="279"/>
        <v>0</v>
      </c>
      <c r="T763" s="262">
        <f t="shared" ca="1" si="279"/>
        <v>0</v>
      </c>
      <c r="U763" s="262">
        <f t="shared" ca="1" si="279"/>
        <v>0</v>
      </c>
      <c r="V763" s="262">
        <f t="shared" ca="1" si="279"/>
        <v>0</v>
      </c>
      <c r="W763" s="262">
        <f t="shared" ca="1" si="279"/>
        <v>0</v>
      </c>
      <c r="X763" s="262">
        <f t="shared" ca="1" si="279"/>
        <v>0</v>
      </c>
      <c r="Y763" s="262">
        <f t="shared" ca="1" si="279"/>
        <v>0</v>
      </c>
      <c r="Z763" s="262">
        <f t="shared" ca="1" si="279"/>
        <v>0</v>
      </c>
      <c r="AA763" s="262">
        <f t="shared" ca="1" si="279"/>
        <v>0</v>
      </c>
      <c r="AB763" s="262">
        <f t="shared" ca="1" si="279"/>
        <v>0</v>
      </c>
    </row>
    <row r="764" spans="2:28" hidden="1" outlineLevel="1">
      <c r="B764" s="556">
        <f t="shared" si="271"/>
        <v>0</v>
      </c>
      <c r="C764" s="212">
        <f t="shared" si="271"/>
        <v>0</v>
      </c>
      <c r="D764" s="260"/>
      <c r="E764" s="261">
        <f t="shared" ref="E764:AB764" ca="1" si="280">IF(E619=IFERROR(OFFSET(E619,0,-$R369)+0,0),0,-$M154)</f>
        <v>0</v>
      </c>
      <c r="F764" s="262">
        <f t="shared" ca="1" si="280"/>
        <v>0</v>
      </c>
      <c r="G764" s="262">
        <f t="shared" ca="1" si="280"/>
        <v>0</v>
      </c>
      <c r="H764" s="262">
        <f t="shared" ca="1" si="280"/>
        <v>0</v>
      </c>
      <c r="I764" s="262">
        <f t="shared" ca="1" si="280"/>
        <v>0</v>
      </c>
      <c r="J764" s="262">
        <f t="shared" ca="1" si="280"/>
        <v>0</v>
      </c>
      <c r="K764" s="262">
        <f t="shared" ca="1" si="280"/>
        <v>0</v>
      </c>
      <c r="L764" s="262">
        <f t="shared" ca="1" si="280"/>
        <v>0</v>
      </c>
      <c r="M764" s="262">
        <f t="shared" ca="1" si="280"/>
        <v>0</v>
      </c>
      <c r="N764" s="262">
        <f t="shared" ca="1" si="280"/>
        <v>0</v>
      </c>
      <c r="O764" s="262">
        <f t="shared" ca="1" si="280"/>
        <v>0</v>
      </c>
      <c r="P764" s="262">
        <f t="shared" ca="1" si="280"/>
        <v>0</v>
      </c>
      <c r="Q764" s="262">
        <f t="shared" ca="1" si="280"/>
        <v>0</v>
      </c>
      <c r="R764" s="262">
        <f t="shared" ca="1" si="280"/>
        <v>0</v>
      </c>
      <c r="S764" s="262">
        <f t="shared" ca="1" si="280"/>
        <v>0</v>
      </c>
      <c r="T764" s="262">
        <f t="shared" ca="1" si="280"/>
        <v>0</v>
      </c>
      <c r="U764" s="262">
        <f t="shared" ca="1" si="280"/>
        <v>0</v>
      </c>
      <c r="V764" s="262">
        <f t="shared" ca="1" si="280"/>
        <v>0</v>
      </c>
      <c r="W764" s="262">
        <f t="shared" ca="1" si="280"/>
        <v>0</v>
      </c>
      <c r="X764" s="262">
        <f t="shared" ca="1" si="280"/>
        <v>0</v>
      </c>
      <c r="Y764" s="262">
        <f t="shared" ca="1" si="280"/>
        <v>0</v>
      </c>
      <c r="Z764" s="262">
        <f t="shared" ca="1" si="280"/>
        <v>0</v>
      </c>
      <c r="AA764" s="262">
        <f t="shared" ca="1" si="280"/>
        <v>0</v>
      </c>
      <c r="AB764" s="262">
        <f t="shared" ca="1" si="280"/>
        <v>0</v>
      </c>
    </row>
    <row r="765" spans="2:28" hidden="1" outlineLevel="1">
      <c r="B765" s="556">
        <f t="shared" si="271"/>
        <v>0</v>
      </c>
      <c r="C765" s="212">
        <f t="shared" si="271"/>
        <v>0</v>
      </c>
      <c r="D765" s="260"/>
      <c r="E765" s="261">
        <f t="shared" ref="E765:AB765" ca="1" si="281">IF(E620=IFERROR(OFFSET(E620,0,-$R370)+0,0),0,-$M155)</f>
        <v>0</v>
      </c>
      <c r="F765" s="262">
        <f t="shared" ca="1" si="281"/>
        <v>0</v>
      </c>
      <c r="G765" s="262">
        <f t="shared" ca="1" si="281"/>
        <v>0</v>
      </c>
      <c r="H765" s="262">
        <f t="shared" ca="1" si="281"/>
        <v>0</v>
      </c>
      <c r="I765" s="262">
        <f t="shared" ca="1" si="281"/>
        <v>0</v>
      </c>
      <c r="J765" s="262">
        <f t="shared" ca="1" si="281"/>
        <v>0</v>
      </c>
      <c r="K765" s="262">
        <f t="shared" ca="1" si="281"/>
        <v>0</v>
      </c>
      <c r="L765" s="262">
        <f t="shared" ca="1" si="281"/>
        <v>0</v>
      </c>
      <c r="M765" s="262">
        <f t="shared" ca="1" si="281"/>
        <v>0</v>
      </c>
      <c r="N765" s="262">
        <f t="shared" ca="1" si="281"/>
        <v>0</v>
      </c>
      <c r="O765" s="262">
        <f t="shared" ca="1" si="281"/>
        <v>0</v>
      </c>
      <c r="P765" s="262">
        <f t="shared" ca="1" si="281"/>
        <v>0</v>
      </c>
      <c r="Q765" s="262">
        <f t="shared" ca="1" si="281"/>
        <v>0</v>
      </c>
      <c r="R765" s="262">
        <f t="shared" ca="1" si="281"/>
        <v>0</v>
      </c>
      <c r="S765" s="262">
        <f t="shared" ca="1" si="281"/>
        <v>0</v>
      </c>
      <c r="T765" s="262">
        <f t="shared" ca="1" si="281"/>
        <v>0</v>
      </c>
      <c r="U765" s="262">
        <f t="shared" ca="1" si="281"/>
        <v>0</v>
      </c>
      <c r="V765" s="262">
        <f t="shared" ca="1" si="281"/>
        <v>0</v>
      </c>
      <c r="W765" s="262">
        <f t="shared" ca="1" si="281"/>
        <v>0</v>
      </c>
      <c r="X765" s="262">
        <f t="shared" ca="1" si="281"/>
        <v>0</v>
      </c>
      <c r="Y765" s="262">
        <f t="shared" ca="1" si="281"/>
        <v>0</v>
      </c>
      <c r="Z765" s="262">
        <f t="shared" ca="1" si="281"/>
        <v>0</v>
      </c>
      <c r="AA765" s="262">
        <f t="shared" ca="1" si="281"/>
        <v>0</v>
      </c>
      <c r="AB765" s="262">
        <f t="shared" ca="1" si="281"/>
        <v>0</v>
      </c>
    </row>
    <row r="766" spans="2:28" hidden="1" outlineLevel="1">
      <c r="B766" s="556">
        <f t="shared" si="271"/>
        <v>0</v>
      </c>
      <c r="C766" s="212">
        <f t="shared" si="271"/>
        <v>0</v>
      </c>
      <c r="D766" s="260"/>
      <c r="E766" s="261">
        <f t="shared" ref="E766:AB766" ca="1" si="282">IF(E621=IFERROR(OFFSET(E621,0,-$R371)+0,0),0,-$M156)</f>
        <v>0</v>
      </c>
      <c r="F766" s="262">
        <f t="shared" ca="1" si="282"/>
        <v>0</v>
      </c>
      <c r="G766" s="262">
        <f t="shared" ca="1" si="282"/>
        <v>0</v>
      </c>
      <c r="H766" s="262">
        <f t="shared" ca="1" si="282"/>
        <v>0</v>
      </c>
      <c r="I766" s="262">
        <f t="shared" ca="1" si="282"/>
        <v>0</v>
      </c>
      <c r="J766" s="262">
        <f t="shared" ca="1" si="282"/>
        <v>0</v>
      </c>
      <c r="K766" s="262">
        <f t="shared" ca="1" si="282"/>
        <v>0</v>
      </c>
      <c r="L766" s="262">
        <f t="shared" ca="1" si="282"/>
        <v>0</v>
      </c>
      <c r="M766" s="262">
        <f t="shared" ca="1" si="282"/>
        <v>0</v>
      </c>
      <c r="N766" s="262">
        <f t="shared" ca="1" si="282"/>
        <v>0</v>
      </c>
      <c r="O766" s="262">
        <f t="shared" ca="1" si="282"/>
        <v>0</v>
      </c>
      <c r="P766" s="262">
        <f t="shared" ca="1" si="282"/>
        <v>0</v>
      </c>
      <c r="Q766" s="262">
        <f t="shared" ca="1" si="282"/>
        <v>0</v>
      </c>
      <c r="R766" s="262">
        <f t="shared" ca="1" si="282"/>
        <v>0</v>
      </c>
      <c r="S766" s="262">
        <f t="shared" ca="1" si="282"/>
        <v>0</v>
      </c>
      <c r="T766" s="262">
        <f t="shared" ca="1" si="282"/>
        <v>0</v>
      </c>
      <c r="U766" s="262">
        <f t="shared" ca="1" si="282"/>
        <v>0</v>
      </c>
      <c r="V766" s="262">
        <f t="shared" ca="1" si="282"/>
        <v>0</v>
      </c>
      <c r="W766" s="262">
        <f t="shared" ca="1" si="282"/>
        <v>0</v>
      </c>
      <c r="X766" s="262">
        <f t="shared" ca="1" si="282"/>
        <v>0</v>
      </c>
      <c r="Y766" s="262">
        <f t="shared" ca="1" si="282"/>
        <v>0</v>
      </c>
      <c r="Z766" s="262">
        <f t="shared" ca="1" si="282"/>
        <v>0</v>
      </c>
      <c r="AA766" s="262">
        <f t="shared" ca="1" si="282"/>
        <v>0</v>
      </c>
      <c r="AB766" s="262">
        <f t="shared" ca="1" si="282"/>
        <v>0</v>
      </c>
    </row>
    <row r="767" spans="2:28" hidden="1" outlineLevel="1">
      <c r="B767" s="556">
        <f t="shared" si="271"/>
        <v>0</v>
      </c>
      <c r="C767" s="212">
        <f t="shared" si="271"/>
        <v>0</v>
      </c>
      <c r="D767" s="260"/>
      <c r="E767" s="261">
        <f t="shared" ref="E767:AB767" ca="1" si="283">IF(E622=IFERROR(OFFSET(E622,0,-$R372)+0,0),0,-$M157)</f>
        <v>0</v>
      </c>
      <c r="F767" s="262">
        <f t="shared" ca="1" si="283"/>
        <v>0</v>
      </c>
      <c r="G767" s="262">
        <f t="shared" ca="1" si="283"/>
        <v>0</v>
      </c>
      <c r="H767" s="262">
        <f t="shared" ca="1" si="283"/>
        <v>0</v>
      </c>
      <c r="I767" s="262">
        <f t="shared" ca="1" si="283"/>
        <v>0</v>
      </c>
      <c r="J767" s="262">
        <f t="shared" ca="1" si="283"/>
        <v>0</v>
      </c>
      <c r="K767" s="262">
        <f t="shared" ca="1" si="283"/>
        <v>0</v>
      </c>
      <c r="L767" s="262">
        <f t="shared" ca="1" si="283"/>
        <v>0</v>
      </c>
      <c r="M767" s="262">
        <f t="shared" ca="1" si="283"/>
        <v>0</v>
      </c>
      <c r="N767" s="262">
        <f t="shared" ca="1" si="283"/>
        <v>0</v>
      </c>
      <c r="O767" s="262">
        <f t="shared" ca="1" si="283"/>
        <v>0</v>
      </c>
      <c r="P767" s="262">
        <f t="shared" ca="1" si="283"/>
        <v>0</v>
      </c>
      <c r="Q767" s="262">
        <f t="shared" ca="1" si="283"/>
        <v>0</v>
      </c>
      <c r="R767" s="262">
        <f t="shared" ca="1" si="283"/>
        <v>0</v>
      </c>
      <c r="S767" s="262">
        <f t="shared" ca="1" si="283"/>
        <v>0</v>
      </c>
      <c r="T767" s="262">
        <f t="shared" ca="1" si="283"/>
        <v>0</v>
      </c>
      <c r="U767" s="262">
        <f t="shared" ca="1" si="283"/>
        <v>0</v>
      </c>
      <c r="V767" s="262">
        <f t="shared" ca="1" si="283"/>
        <v>0</v>
      </c>
      <c r="W767" s="262">
        <f t="shared" ca="1" si="283"/>
        <v>0</v>
      </c>
      <c r="X767" s="262">
        <f t="shared" ca="1" si="283"/>
        <v>0</v>
      </c>
      <c r="Y767" s="262">
        <f t="shared" ca="1" si="283"/>
        <v>0</v>
      </c>
      <c r="Z767" s="262">
        <f t="shared" ca="1" si="283"/>
        <v>0</v>
      </c>
      <c r="AA767" s="262">
        <f t="shared" ca="1" si="283"/>
        <v>0</v>
      </c>
      <c r="AB767" s="262">
        <f t="shared" ca="1" si="283"/>
        <v>0</v>
      </c>
    </row>
    <row r="768" spans="2:28" hidden="1" outlineLevel="1">
      <c r="B768" s="556">
        <f>B734</f>
        <v>0</v>
      </c>
      <c r="C768" s="215">
        <f t="shared" si="271"/>
        <v>0</v>
      </c>
      <c r="D768" s="558"/>
      <c r="E768" s="264">
        <f t="shared" ref="E768:AB768" ca="1" si="284">IF(E623=IFERROR(OFFSET(E623,0,-$R373)+0,0),0,-$M158)</f>
        <v>0</v>
      </c>
      <c r="F768" s="265">
        <f t="shared" ca="1" si="284"/>
        <v>0</v>
      </c>
      <c r="G768" s="265">
        <f t="shared" ca="1" si="284"/>
        <v>0</v>
      </c>
      <c r="H768" s="265">
        <f t="shared" ca="1" si="284"/>
        <v>0</v>
      </c>
      <c r="I768" s="265">
        <f t="shared" ca="1" si="284"/>
        <v>0</v>
      </c>
      <c r="J768" s="265">
        <f t="shared" ca="1" si="284"/>
        <v>0</v>
      </c>
      <c r="K768" s="265">
        <f t="shared" ca="1" si="284"/>
        <v>0</v>
      </c>
      <c r="L768" s="265">
        <f t="shared" ca="1" si="284"/>
        <v>0</v>
      </c>
      <c r="M768" s="265">
        <f t="shared" ca="1" si="284"/>
        <v>0</v>
      </c>
      <c r="N768" s="265">
        <f t="shared" ca="1" si="284"/>
        <v>0</v>
      </c>
      <c r="O768" s="265">
        <f t="shared" ca="1" si="284"/>
        <v>0</v>
      </c>
      <c r="P768" s="265">
        <f t="shared" ca="1" si="284"/>
        <v>0</v>
      </c>
      <c r="Q768" s="265">
        <f t="shared" ca="1" si="284"/>
        <v>0</v>
      </c>
      <c r="R768" s="265">
        <f t="shared" ca="1" si="284"/>
        <v>0</v>
      </c>
      <c r="S768" s="265">
        <f t="shared" ca="1" si="284"/>
        <v>0</v>
      </c>
      <c r="T768" s="265">
        <f t="shared" ca="1" si="284"/>
        <v>0</v>
      </c>
      <c r="U768" s="265">
        <f t="shared" ca="1" si="284"/>
        <v>0</v>
      </c>
      <c r="V768" s="265">
        <f t="shared" ca="1" si="284"/>
        <v>0</v>
      </c>
      <c r="W768" s="265">
        <f t="shared" ca="1" si="284"/>
        <v>0</v>
      </c>
      <c r="X768" s="265">
        <f t="shared" ca="1" si="284"/>
        <v>0</v>
      </c>
      <c r="Y768" s="265">
        <f t="shared" ca="1" si="284"/>
        <v>0</v>
      </c>
      <c r="Z768" s="265">
        <f t="shared" ca="1" si="284"/>
        <v>0</v>
      </c>
      <c r="AA768" s="265">
        <f t="shared" ca="1" si="284"/>
        <v>0</v>
      </c>
      <c r="AB768" s="265">
        <f t="shared" ca="1" si="284"/>
        <v>0</v>
      </c>
    </row>
    <row r="769" spans="3:28" hidden="1" outlineLevel="1">
      <c r="C769" s="21" t="s">
        <v>294</v>
      </c>
      <c r="D769" s="260">
        <f t="shared" ref="D769" si="285">SUM(D739:D768)</f>
        <v>0</v>
      </c>
      <c r="E769" s="261">
        <f ca="1">SUM(E739:E768)</f>
        <v>0</v>
      </c>
      <c r="F769" s="266">
        <f t="shared" ref="F769:AB769" ca="1" si="286">SUM(F739:F768)</f>
        <v>0</v>
      </c>
      <c r="G769" s="266">
        <f t="shared" ca="1" si="286"/>
        <v>0</v>
      </c>
      <c r="H769" s="266">
        <f t="shared" ca="1" si="286"/>
        <v>0</v>
      </c>
      <c r="I769" s="266">
        <f t="shared" ca="1" si="286"/>
        <v>0</v>
      </c>
      <c r="J769" s="266">
        <f t="shared" ca="1" si="286"/>
        <v>0</v>
      </c>
      <c r="K769" s="266">
        <f t="shared" ca="1" si="286"/>
        <v>0</v>
      </c>
      <c r="L769" s="266">
        <f t="shared" ca="1" si="286"/>
        <v>0</v>
      </c>
      <c r="M769" s="266">
        <f t="shared" ca="1" si="286"/>
        <v>0</v>
      </c>
      <c r="N769" s="266">
        <f t="shared" ca="1" si="286"/>
        <v>0</v>
      </c>
      <c r="O769" s="266">
        <f t="shared" ca="1" si="286"/>
        <v>0</v>
      </c>
      <c r="P769" s="266">
        <f t="shared" ca="1" si="286"/>
        <v>-5990</v>
      </c>
      <c r="Q769" s="266">
        <f t="shared" ca="1" si="286"/>
        <v>0</v>
      </c>
      <c r="R769" s="266">
        <f t="shared" ca="1" si="286"/>
        <v>-2695</v>
      </c>
      <c r="S769" s="266">
        <f t="shared" ca="1" si="286"/>
        <v>-3295</v>
      </c>
      <c r="T769" s="266">
        <f t="shared" ca="1" si="286"/>
        <v>-2695</v>
      </c>
      <c r="U769" s="266">
        <f t="shared" ca="1" si="286"/>
        <v>0</v>
      </c>
      <c r="V769" s="266">
        <f t="shared" ca="1" si="286"/>
        <v>-5990</v>
      </c>
      <c r="W769" s="266">
        <f t="shared" ca="1" si="286"/>
        <v>0</v>
      </c>
      <c r="X769" s="266">
        <f t="shared" ca="1" si="286"/>
        <v>-2695</v>
      </c>
      <c r="Y769" s="266">
        <f t="shared" ca="1" si="286"/>
        <v>-3295</v>
      </c>
      <c r="Z769" s="266">
        <f t="shared" ca="1" si="286"/>
        <v>0</v>
      </c>
      <c r="AA769" s="266">
        <f t="shared" ca="1" si="286"/>
        <v>0</v>
      </c>
      <c r="AB769" s="266">
        <f t="shared" ca="1" si="286"/>
        <v>0</v>
      </c>
    </row>
    <row r="770" spans="3:28" ht="16.5" hidden="1" customHeight="1" outlineLevel="1">
      <c r="C770" s="241" t="s">
        <v>295</v>
      </c>
      <c r="D770" s="260"/>
      <c r="E770" s="261">
        <f t="shared" ref="E770:AB770" si="287">-HLOOKUP(E628,$E$164:$N$165,2,FALSE)*E702</f>
        <v>0</v>
      </c>
      <c r="F770" s="262">
        <f t="shared" si="287"/>
        <v>0</v>
      </c>
      <c r="G770" s="262">
        <f t="shared" si="287"/>
        <v>0</v>
      </c>
      <c r="H770" s="262">
        <f t="shared" si="287"/>
        <v>0</v>
      </c>
      <c r="I770" s="262">
        <f t="shared" si="287"/>
        <v>0</v>
      </c>
      <c r="J770" s="262">
        <f t="shared" si="287"/>
        <v>0</v>
      </c>
      <c r="K770" s="262">
        <f t="shared" si="287"/>
        <v>0</v>
      </c>
      <c r="L770" s="262">
        <f t="shared" si="287"/>
        <v>0</v>
      </c>
      <c r="M770" s="262">
        <f t="shared" si="287"/>
        <v>0</v>
      </c>
      <c r="N770" s="262">
        <f t="shared" si="287"/>
        <v>0</v>
      </c>
      <c r="O770" s="262">
        <f t="shared" si="287"/>
        <v>0</v>
      </c>
      <c r="P770" s="262">
        <f t="shared" si="287"/>
        <v>0</v>
      </c>
      <c r="Q770" s="262">
        <f t="shared" si="287"/>
        <v>0</v>
      </c>
      <c r="R770" s="262">
        <f t="shared" si="287"/>
        <v>0</v>
      </c>
      <c r="S770" s="262">
        <f t="shared" si="287"/>
        <v>0</v>
      </c>
      <c r="T770" s="262">
        <f t="shared" si="287"/>
        <v>0</v>
      </c>
      <c r="U770" s="262">
        <f t="shared" si="287"/>
        <v>0</v>
      </c>
      <c r="V770" s="262">
        <f t="shared" si="287"/>
        <v>0</v>
      </c>
      <c r="W770" s="262">
        <f t="shared" si="287"/>
        <v>0</v>
      </c>
      <c r="X770" s="262">
        <f t="shared" si="287"/>
        <v>0</v>
      </c>
      <c r="Y770" s="262">
        <f t="shared" si="287"/>
        <v>0</v>
      </c>
      <c r="Z770" s="262">
        <f t="shared" si="287"/>
        <v>0</v>
      </c>
      <c r="AA770" s="262">
        <f t="shared" si="287"/>
        <v>0</v>
      </c>
      <c r="AB770" s="262">
        <f t="shared" si="287"/>
        <v>0</v>
      </c>
    </row>
    <row r="771" spans="3:28" hidden="1" outlineLevel="1">
      <c r="C771" s="268" t="s">
        <v>296</v>
      </c>
      <c r="D771" s="263"/>
      <c r="E771" s="264">
        <f>-HLOOKUP(E628,$E$170:$N$171,2,FALSE)*E702</f>
        <v>0</v>
      </c>
      <c r="F771" s="269">
        <f t="shared" ref="F771:AB771" si="288">-HLOOKUP(F628,$E$170:$N$171,2,FALSE)*F702</f>
        <v>0</v>
      </c>
      <c r="G771" s="269">
        <f t="shared" si="288"/>
        <v>0</v>
      </c>
      <c r="H771" s="269">
        <f t="shared" si="288"/>
        <v>0</v>
      </c>
      <c r="I771" s="269">
        <f t="shared" si="288"/>
        <v>0</v>
      </c>
      <c r="J771" s="269">
        <f t="shared" si="288"/>
        <v>0</v>
      </c>
      <c r="K771" s="269">
        <f t="shared" si="288"/>
        <v>0</v>
      </c>
      <c r="L771" s="269">
        <f t="shared" si="288"/>
        <v>0</v>
      </c>
      <c r="M771" s="269">
        <f t="shared" si="288"/>
        <v>0</v>
      </c>
      <c r="N771" s="269">
        <f t="shared" si="288"/>
        <v>0</v>
      </c>
      <c r="O771" s="269">
        <f t="shared" si="288"/>
        <v>0</v>
      </c>
      <c r="P771" s="269">
        <f t="shared" si="288"/>
        <v>0</v>
      </c>
      <c r="Q771" s="269">
        <f t="shared" si="288"/>
        <v>-397.6</v>
      </c>
      <c r="R771" s="269">
        <f t="shared" si="288"/>
        <v>-397.6</v>
      </c>
      <c r="S771" s="269">
        <f t="shared" si="288"/>
        <v>-397.6</v>
      </c>
      <c r="T771" s="269">
        <f t="shared" si="288"/>
        <v>-397.6</v>
      </c>
      <c r="U771" s="269">
        <f t="shared" si="288"/>
        <v>-397.6</v>
      </c>
      <c r="V771" s="269">
        <f t="shared" si="288"/>
        <v>-397.6</v>
      </c>
      <c r="W771" s="269">
        <f t="shared" si="288"/>
        <v>-397.6</v>
      </c>
      <c r="X771" s="269">
        <f t="shared" si="288"/>
        <v>-397.6</v>
      </c>
      <c r="Y771" s="269">
        <f t="shared" si="288"/>
        <v>-397.6</v>
      </c>
      <c r="Z771" s="269">
        <f t="shared" si="288"/>
        <v>-397.6</v>
      </c>
      <c r="AA771" s="269">
        <f t="shared" si="288"/>
        <v>-397.6</v>
      </c>
      <c r="AB771" s="269">
        <f t="shared" si="288"/>
        <v>-397.6</v>
      </c>
    </row>
    <row r="772" spans="3:28" ht="14.25" hidden="1" customHeight="1" outlineLevel="1">
      <c r="C772" s="10"/>
      <c r="D772" s="260"/>
      <c r="E772" s="261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  <c r="AB772" s="262"/>
    </row>
    <row r="773" spans="3:28" hidden="1" outlineLevel="1">
      <c r="C773" s="218" t="s">
        <v>266</v>
      </c>
      <c r="D773" s="260">
        <f>SUM(D702:D771)</f>
        <v>22215</v>
      </c>
      <c r="E773" s="261">
        <f ca="1">SUM(E702,E735:E736,E769:E771)</f>
        <v>25970</v>
      </c>
      <c r="F773" s="262">
        <f t="shared" ref="F773:AB773" ca="1" si="289">SUM(F702,F735:F736,F769:F771)</f>
        <v>25970</v>
      </c>
      <c r="G773" s="262">
        <f t="shared" ca="1" si="289"/>
        <v>24250</v>
      </c>
      <c r="H773" s="262">
        <f t="shared" ca="1" si="289"/>
        <v>22530</v>
      </c>
      <c r="I773" s="262">
        <f t="shared" ca="1" si="289"/>
        <v>20810</v>
      </c>
      <c r="J773" s="262">
        <f t="shared" ca="1" si="289"/>
        <v>19090</v>
      </c>
      <c r="K773" s="262">
        <f t="shared" ca="1" si="289"/>
        <v>17370</v>
      </c>
      <c r="L773" s="262">
        <f t="shared" ca="1" si="289"/>
        <v>15650</v>
      </c>
      <c r="M773" s="262">
        <f t="shared" ca="1" si="289"/>
        <v>13930</v>
      </c>
      <c r="N773" s="262">
        <f t="shared" ca="1" si="289"/>
        <v>12210</v>
      </c>
      <c r="O773" s="262">
        <f t="shared" ca="1" si="289"/>
        <v>12210</v>
      </c>
      <c r="P773" s="262">
        <f t="shared" ca="1" si="289"/>
        <v>18200</v>
      </c>
      <c r="Q773" s="262">
        <f t="shared" ca="1" si="289"/>
        <v>21804.400000000001</v>
      </c>
      <c r="R773" s="262">
        <f t="shared" ca="1" si="289"/>
        <v>24499.4</v>
      </c>
      <c r="S773" s="262">
        <f t="shared" ca="1" si="289"/>
        <v>30489.4</v>
      </c>
      <c r="T773" s="262">
        <f t="shared" ca="1" si="289"/>
        <v>36479.4</v>
      </c>
      <c r="U773" s="262">
        <f t="shared" ca="1" si="289"/>
        <v>39174.400000000001</v>
      </c>
      <c r="V773" s="262">
        <f t="shared" ca="1" si="289"/>
        <v>45164.4</v>
      </c>
      <c r="W773" s="262">
        <f t="shared" ca="1" si="289"/>
        <v>51154.400000000001</v>
      </c>
      <c r="X773" s="262">
        <f t="shared" ca="1" si="289"/>
        <v>51154.400000000001</v>
      </c>
      <c r="Y773" s="262">
        <f t="shared" ca="1" si="289"/>
        <v>53849.4</v>
      </c>
      <c r="Z773" s="262">
        <f t="shared" ca="1" si="289"/>
        <v>57144.4</v>
      </c>
      <c r="AA773" s="262">
        <f t="shared" ca="1" si="289"/>
        <v>57144.4</v>
      </c>
      <c r="AB773" s="262">
        <f t="shared" ca="1" si="289"/>
        <v>57144.4</v>
      </c>
    </row>
    <row r="774" spans="3:28" hidden="1" outlineLevel="1">
      <c r="C774" s="218"/>
      <c r="D774" s="231"/>
      <c r="E774" s="219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3:28" hidden="1" outlineLevel="1">
      <c r="C775" s="23" t="s">
        <v>14</v>
      </c>
      <c r="D775" s="227"/>
      <c r="E775" s="210"/>
      <c r="I775" s="4"/>
      <c r="J775" s="4"/>
      <c r="K775" s="4"/>
      <c r="L775" s="4"/>
      <c r="M775" s="4"/>
    </row>
    <row r="776" spans="3:28" hidden="1" outlineLevel="1">
      <c r="C776" s="232" t="str">
        <f>C871</f>
        <v>Laundry Income</v>
      </c>
      <c r="D776" s="260"/>
      <c r="E776" s="261">
        <f t="shared" ref="E776:AB776" si="290">$I189*E$635</f>
        <v>0</v>
      </c>
      <c r="F776" s="262">
        <f t="shared" si="290"/>
        <v>0</v>
      </c>
      <c r="G776" s="262">
        <f t="shared" si="290"/>
        <v>0</v>
      </c>
      <c r="H776" s="262">
        <f t="shared" si="290"/>
        <v>0</v>
      </c>
      <c r="I776" s="262">
        <f t="shared" si="290"/>
        <v>0</v>
      </c>
      <c r="J776" s="262">
        <f t="shared" si="290"/>
        <v>0</v>
      </c>
      <c r="K776" s="262">
        <f t="shared" si="290"/>
        <v>0</v>
      </c>
      <c r="L776" s="262">
        <f t="shared" si="290"/>
        <v>0</v>
      </c>
      <c r="M776" s="262">
        <f t="shared" si="290"/>
        <v>0</v>
      </c>
      <c r="N776" s="262">
        <f t="shared" si="290"/>
        <v>0</v>
      </c>
      <c r="O776" s="262">
        <f t="shared" si="290"/>
        <v>0</v>
      </c>
      <c r="P776" s="262">
        <f t="shared" si="290"/>
        <v>0</v>
      </c>
      <c r="Q776" s="262">
        <f t="shared" si="290"/>
        <v>0</v>
      </c>
      <c r="R776" s="262">
        <f t="shared" si="290"/>
        <v>0</v>
      </c>
      <c r="S776" s="262">
        <f t="shared" si="290"/>
        <v>0</v>
      </c>
      <c r="T776" s="262">
        <f t="shared" si="290"/>
        <v>0</v>
      </c>
      <c r="U776" s="262">
        <f t="shared" si="290"/>
        <v>0</v>
      </c>
      <c r="V776" s="262">
        <f t="shared" si="290"/>
        <v>0</v>
      </c>
      <c r="W776" s="262">
        <f t="shared" si="290"/>
        <v>0</v>
      </c>
      <c r="X776" s="262">
        <f t="shared" si="290"/>
        <v>0</v>
      </c>
      <c r="Y776" s="262">
        <f t="shared" si="290"/>
        <v>0</v>
      </c>
      <c r="Z776" s="262">
        <f t="shared" si="290"/>
        <v>0</v>
      </c>
      <c r="AA776" s="262">
        <f t="shared" si="290"/>
        <v>0</v>
      </c>
      <c r="AB776" s="262">
        <f t="shared" si="290"/>
        <v>0</v>
      </c>
    </row>
    <row r="777" spans="3:28" hidden="1" outlineLevel="1">
      <c r="C777" s="232" t="str">
        <f t="shared" ref="C777:C792" si="291">C872</f>
        <v>Recovery Fm Deposits (Damages etc)</v>
      </c>
      <c r="D777" s="260"/>
      <c r="E777" s="261">
        <f t="shared" ref="E777:AB777" si="292">$I190*E$635</f>
        <v>0</v>
      </c>
      <c r="F777" s="262">
        <f t="shared" si="292"/>
        <v>0</v>
      </c>
      <c r="G777" s="262">
        <f t="shared" si="292"/>
        <v>0</v>
      </c>
      <c r="H777" s="262">
        <f t="shared" si="292"/>
        <v>0</v>
      </c>
      <c r="I777" s="262">
        <f t="shared" si="292"/>
        <v>0</v>
      </c>
      <c r="J777" s="262">
        <f t="shared" si="292"/>
        <v>0</v>
      </c>
      <c r="K777" s="262">
        <f t="shared" si="292"/>
        <v>0</v>
      </c>
      <c r="L777" s="262">
        <f t="shared" si="292"/>
        <v>0</v>
      </c>
      <c r="M777" s="262">
        <f t="shared" si="292"/>
        <v>0</v>
      </c>
      <c r="N777" s="262">
        <f t="shared" si="292"/>
        <v>0</v>
      </c>
      <c r="O777" s="262">
        <f t="shared" si="292"/>
        <v>0</v>
      </c>
      <c r="P777" s="262">
        <f t="shared" si="292"/>
        <v>0</v>
      </c>
      <c r="Q777" s="262">
        <f t="shared" si="292"/>
        <v>0</v>
      </c>
      <c r="R777" s="262">
        <f t="shared" si="292"/>
        <v>0</v>
      </c>
      <c r="S777" s="262">
        <f t="shared" si="292"/>
        <v>0</v>
      </c>
      <c r="T777" s="262">
        <f t="shared" si="292"/>
        <v>0</v>
      </c>
      <c r="U777" s="262">
        <f t="shared" si="292"/>
        <v>0</v>
      </c>
      <c r="V777" s="262">
        <f t="shared" si="292"/>
        <v>0</v>
      </c>
      <c r="W777" s="262">
        <f t="shared" si="292"/>
        <v>0</v>
      </c>
      <c r="X777" s="262">
        <f t="shared" si="292"/>
        <v>0</v>
      </c>
      <c r="Y777" s="262">
        <f t="shared" si="292"/>
        <v>0</v>
      </c>
      <c r="Z777" s="262">
        <f t="shared" si="292"/>
        <v>0</v>
      </c>
      <c r="AA777" s="262">
        <f t="shared" si="292"/>
        <v>0</v>
      </c>
      <c r="AB777" s="262">
        <f t="shared" si="292"/>
        <v>0</v>
      </c>
    </row>
    <row r="778" spans="3:28" hidden="1" outlineLevel="1">
      <c r="C778" s="232" t="str">
        <f t="shared" si="291"/>
        <v>Recovery from Collections</v>
      </c>
      <c r="D778" s="260"/>
      <c r="E778" s="261">
        <f t="shared" ref="E778:AB778" si="293">$I191*E$635</f>
        <v>0</v>
      </c>
      <c r="F778" s="262">
        <f t="shared" si="293"/>
        <v>0</v>
      </c>
      <c r="G778" s="262">
        <f t="shared" si="293"/>
        <v>0</v>
      </c>
      <c r="H778" s="262">
        <f t="shared" si="293"/>
        <v>0</v>
      </c>
      <c r="I778" s="262">
        <f t="shared" si="293"/>
        <v>0</v>
      </c>
      <c r="J778" s="262">
        <f t="shared" si="293"/>
        <v>0</v>
      </c>
      <c r="K778" s="262">
        <f t="shared" si="293"/>
        <v>0</v>
      </c>
      <c r="L778" s="262">
        <f t="shared" si="293"/>
        <v>0</v>
      </c>
      <c r="M778" s="262">
        <f t="shared" si="293"/>
        <v>0</v>
      </c>
      <c r="N778" s="262">
        <f t="shared" si="293"/>
        <v>0</v>
      </c>
      <c r="O778" s="262">
        <f t="shared" si="293"/>
        <v>0</v>
      </c>
      <c r="P778" s="262">
        <f t="shared" si="293"/>
        <v>0</v>
      </c>
      <c r="Q778" s="262">
        <f t="shared" si="293"/>
        <v>0</v>
      </c>
      <c r="R778" s="262">
        <f t="shared" si="293"/>
        <v>0</v>
      </c>
      <c r="S778" s="262">
        <f t="shared" si="293"/>
        <v>0</v>
      </c>
      <c r="T778" s="262">
        <f t="shared" si="293"/>
        <v>0</v>
      </c>
      <c r="U778" s="262">
        <f t="shared" si="293"/>
        <v>0</v>
      </c>
      <c r="V778" s="262">
        <f t="shared" si="293"/>
        <v>0</v>
      </c>
      <c r="W778" s="262">
        <f t="shared" si="293"/>
        <v>0</v>
      </c>
      <c r="X778" s="262">
        <f t="shared" si="293"/>
        <v>0</v>
      </c>
      <c r="Y778" s="262">
        <f t="shared" si="293"/>
        <v>0</v>
      </c>
      <c r="Z778" s="262">
        <f t="shared" si="293"/>
        <v>0</v>
      </c>
      <c r="AA778" s="262">
        <f t="shared" si="293"/>
        <v>0</v>
      </c>
      <c r="AB778" s="262">
        <f t="shared" si="293"/>
        <v>0</v>
      </c>
    </row>
    <row r="779" spans="3:28" hidden="1" outlineLevel="1">
      <c r="C779" s="232" t="str">
        <f t="shared" si="291"/>
        <v>Application Fees</v>
      </c>
      <c r="D779" s="260"/>
      <c r="E779" s="261">
        <f t="shared" ref="E779:AB779" si="294">$I192*E$635</f>
        <v>0</v>
      </c>
      <c r="F779" s="262">
        <f t="shared" si="294"/>
        <v>0</v>
      </c>
      <c r="G779" s="262">
        <f t="shared" si="294"/>
        <v>0</v>
      </c>
      <c r="H779" s="262">
        <f t="shared" si="294"/>
        <v>0</v>
      </c>
      <c r="I779" s="262">
        <f t="shared" si="294"/>
        <v>0</v>
      </c>
      <c r="J779" s="262">
        <f t="shared" si="294"/>
        <v>0</v>
      </c>
      <c r="K779" s="262">
        <f t="shared" si="294"/>
        <v>0</v>
      </c>
      <c r="L779" s="262">
        <f t="shared" si="294"/>
        <v>0</v>
      </c>
      <c r="M779" s="262">
        <f t="shared" si="294"/>
        <v>0</v>
      </c>
      <c r="N779" s="262">
        <f t="shared" si="294"/>
        <v>0</v>
      </c>
      <c r="O779" s="262">
        <f t="shared" si="294"/>
        <v>0</v>
      </c>
      <c r="P779" s="262">
        <f t="shared" si="294"/>
        <v>0</v>
      </c>
      <c r="Q779" s="262">
        <f t="shared" si="294"/>
        <v>0</v>
      </c>
      <c r="R779" s="262">
        <f t="shared" si="294"/>
        <v>0</v>
      </c>
      <c r="S779" s="262">
        <f t="shared" si="294"/>
        <v>0</v>
      </c>
      <c r="T779" s="262">
        <f t="shared" si="294"/>
        <v>0</v>
      </c>
      <c r="U779" s="262">
        <f t="shared" si="294"/>
        <v>0</v>
      </c>
      <c r="V779" s="262">
        <f t="shared" si="294"/>
        <v>0</v>
      </c>
      <c r="W779" s="262">
        <f t="shared" si="294"/>
        <v>0</v>
      </c>
      <c r="X779" s="262">
        <f t="shared" si="294"/>
        <v>0</v>
      </c>
      <c r="Y779" s="262">
        <f t="shared" si="294"/>
        <v>0</v>
      </c>
      <c r="Z779" s="262">
        <f t="shared" si="294"/>
        <v>0</v>
      </c>
      <c r="AA779" s="262">
        <f t="shared" si="294"/>
        <v>0</v>
      </c>
      <c r="AB779" s="262">
        <f t="shared" si="294"/>
        <v>0</v>
      </c>
    </row>
    <row r="780" spans="3:28" hidden="1" outlineLevel="1">
      <c r="C780" s="232" t="str">
        <f t="shared" si="291"/>
        <v>Cancellation Fees</v>
      </c>
      <c r="D780" s="260"/>
      <c r="E780" s="261">
        <f t="shared" ref="E780:AB780" si="295">$I193*E$635</f>
        <v>0</v>
      </c>
      <c r="F780" s="262">
        <f t="shared" si="295"/>
        <v>0</v>
      </c>
      <c r="G780" s="262">
        <f t="shared" si="295"/>
        <v>0</v>
      </c>
      <c r="H780" s="262">
        <f t="shared" si="295"/>
        <v>0</v>
      </c>
      <c r="I780" s="262">
        <f t="shared" si="295"/>
        <v>0</v>
      </c>
      <c r="J780" s="262">
        <f t="shared" si="295"/>
        <v>0</v>
      </c>
      <c r="K780" s="262">
        <f t="shared" si="295"/>
        <v>0</v>
      </c>
      <c r="L780" s="262">
        <f t="shared" si="295"/>
        <v>0</v>
      </c>
      <c r="M780" s="262">
        <f t="shared" si="295"/>
        <v>0</v>
      </c>
      <c r="N780" s="262">
        <f t="shared" si="295"/>
        <v>0</v>
      </c>
      <c r="O780" s="262">
        <f t="shared" si="295"/>
        <v>0</v>
      </c>
      <c r="P780" s="262">
        <f t="shared" si="295"/>
        <v>0</v>
      </c>
      <c r="Q780" s="262">
        <f t="shared" si="295"/>
        <v>0</v>
      </c>
      <c r="R780" s="262">
        <f t="shared" si="295"/>
        <v>0</v>
      </c>
      <c r="S780" s="262">
        <f t="shared" si="295"/>
        <v>0</v>
      </c>
      <c r="T780" s="262">
        <f t="shared" si="295"/>
        <v>0</v>
      </c>
      <c r="U780" s="262">
        <f t="shared" si="295"/>
        <v>0</v>
      </c>
      <c r="V780" s="262">
        <f t="shared" si="295"/>
        <v>0</v>
      </c>
      <c r="W780" s="262">
        <f t="shared" si="295"/>
        <v>0</v>
      </c>
      <c r="X780" s="262">
        <f t="shared" si="295"/>
        <v>0</v>
      </c>
      <c r="Y780" s="262">
        <f t="shared" si="295"/>
        <v>0</v>
      </c>
      <c r="Z780" s="262">
        <f t="shared" si="295"/>
        <v>0</v>
      </c>
      <c r="AA780" s="262">
        <f t="shared" si="295"/>
        <v>0</v>
      </c>
      <c r="AB780" s="262">
        <f t="shared" si="295"/>
        <v>0</v>
      </c>
    </row>
    <row r="781" spans="3:28" hidden="1" outlineLevel="1">
      <c r="C781" s="232" t="str">
        <f t="shared" si="291"/>
        <v>Pet Rent</v>
      </c>
      <c r="D781" s="260"/>
      <c r="E781" s="261">
        <f t="shared" ref="E781:AB781" si="296">$I194*E$635</f>
        <v>0</v>
      </c>
      <c r="F781" s="262">
        <f t="shared" si="296"/>
        <v>0</v>
      </c>
      <c r="G781" s="262">
        <f t="shared" si="296"/>
        <v>0</v>
      </c>
      <c r="H781" s="262">
        <f t="shared" si="296"/>
        <v>0</v>
      </c>
      <c r="I781" s="262">
        <f t="shared" si="296"/>
        <v>0</v>
      </c>
      <c r="J781" s="262">
        <f t="shared" si="296"/>
        <v>0</v>
      </c>
      <c r="K781" s="262">
        <f t="shared" si="296"/>
        <v>0</v>
      </c>
      <c r="L781" s="262">
        <f t="shared" si="296"/>
        <v>0</v>
      </c>
      <c r="M781" s="262">
        <f t="shared" si="296"/>
        <v>0</v>
      </c>
      <c r="N781" s="262">
        <f t="shared" si="296"/>
        <v>0</v>
      </c>
      <c r="O781" s="262">
        <f t="shared" si="296"/>
        <v>0</v>
      </c>
      <c r="P781" s="262">
        <f t="shared" si="296"/>
        <v>0</v>
      </c>
      <c r="Q781" s="262">
        <f t="shared" si="296"/>
        <v>0</v>
      </c>
      <c r="R781" s="262">
        <f t="shared" si="296"/>
        <v>0</v>
      </c>
      <c r="S781" s="262">
        <f t="shared" si="296"/>
        <v>0</v>
      </c>
      <c r="T781" s="262">
        <f t="shared" si="296"/>
        <v>0</v>
      </c>
      <c r="U781" s="262">
        <f t="shared" si="296"/>
        <v>0</v>
      </c>
      <c r="V781" s="262">
        <f t="shared" si="296"/>
        <v>0</v>
      </c>
      <c r="W781" s="262">
        <f t="shared" si="296"/>
        <v>0</v>
      </c>
      <c r="X781" s="262">
        <f t="shared" si="296"/>
        <v>0</v>
      </c>
      <c r="Y781" s="262">
        <f t="shared" si="296"/>
        <v>0</v>
      </c>
      <c r="Z781" s="262">
        <f t="shared" si="296"/>
        <v>0</v>
      </c>
      <c r="AA781" s="262">
        <f t="shared" si="296"/>
        <v>0</v>
      </c>
      <c r="AB781" s="262">
        <f t="shared" si="296"/>
        <v>0</v>
      </c>
    </row>
    <row r="782" spans="3:28" hidden="1" outlineLevel="1">
      <c r="C782" s="232" t="str">
        <f t="shared" si="291"/>
        <v>Month-to-month Premiums</v>
      </c>
      <c r="D782" s="260"/>
      <c r="E782" s="261">
        <f t="shared" ref="E782:AB782" si="297">$I195*E$635</f>
        <v>0</v>
      </c>
      <c r="F782" s="262">
        <f t="shared" si="297"/>
        <v>0</v>
      </c>
      <c r="G782" s="262">
        <f t="shared" si="297"/>
        <v>0</v>
      </c>
      <c r="H782" s="262">
        <f t="shared" si="297"/>
        <v>0</v>
      </c>
      <c r="I782" s="262">
        <f t="shared" si="297"/>
        <v>0</v>
      </c>
      <c r="J782" s="262">
        <f t="shared" si="297"/>
        <v>0</v>
      </c>
      <c r="K782" s="262">
        <f t="shared" si="297"/>
        <v>0</v>
      </c>
      <c r="L782" s="262">
        <f t="shared" si="297"/>
        <v>0</v>
      </c>
      <c r="M782" s="262">
        <f t="shared" si="297"/>
        <v>0</v>
      </c>
      <c r="N782" s="262">
        <f t="shared" si="297"/>
        <v>0</v>
      </c>
      <c r="O782" s="262">
        <f t="shared" si="297"/>
        <v>0</v>
      </c>
      <c r="P782" s="262">
        <f t="shared" si="297"/>
        <v>0</v>
      </c>
      <c r="Q782" s="262">
        <f t="shared" si="297"/>
        <v>0</v>
      </c>
      <c r="R782" s="262">
        <f t="shared" si="297"/>
        <v>0</v>
      </c>
      <c r="S782" s="262">
        <f t="shared" si="297"/>
        <v>0</v>
      </c>
      <c r="T782" s="262">
        <f t="shared" si="297"/>
        <v>0</v>
      </c>
      <c r="U782" s="262">
        <f t="shared" si="297"/>
        <v>0</v>
      </c>
      <c r="V782" s="262">
        <f t="shared" si="297"/>
        <v>0</v>
      </c>
      <c r="W782" s="262">
        <f t="shared" si="297"/>
        <v>0</v>
      </c>
      <c r="X782" s="262">
        <f t="shared" si="297"/>
        <v>0</v>
      </c>
      <c r="Y782" s="262">
        <f t="shared" si="297"/>
        <v>0</v>
      </c>
      <c r="Z782" s="262">
        <f t="shared" si="297"/>
        <v>0</v>
      </c>
      <c r="AA782" s="262">
        <f t="shared" si="297"/>
        <v>0</v>
      </c>
      <c r="AB782" s="262">
        <f t="shared" si="297"/>
        <v>0</v>
      </c>
    </row>
    <row r="783" spans="3:28" hidden="1" outlineLevel="1">
      <c r="C783" s="232" t="str">
        <f t="shared" si="291"/>
        <v>Late Charges</v>
      </c>
      <c r="D783" s="260"/>
      <c r="E783" s="261">
        <f t="shared" ref="E783:AB783" si="298">$I196*E$635</f>
        <v>0</v>
      </c>
      <c r="F783" s="262">
        <f t="shared" si="298"/>
        <v>0</v>
      </c>
      <c r="G783" s="262">
        <f t="shared" si="298"/>
        <v>0</v>
      </c>
      <c r="H783" s="262">
        <f t="shared" si="298"/>
        <v>0</v>
      </c>
      <c r="I783" s="262">
        <f t="shared" si="298"/>
        <v>0</v>
      </c>
      <c r="J783" s="262">
        <f t="shared" si="298"/>
        <v>0</v>
      </c>
      <c r="K783" s="262">
        <f t="shared" si="298"/>
        <v>0</v>
      </c>
      <c r="L783" s="262">
        <f t="shared" si="298"/>
        <v>0</v>
      </c>
      <c r="M783" s="262">
        <f t="shared" si="298"/>
        <v>0</v>
      </c>
      <c r="N783" s="262">
        <f t="shared" si="298"/>
        <v>0</v>
      </c>
      <c r="O783" s="262">
        <f t="shared" si="298"/>
        <v>0</v>
      </c>
      <c r="P783" s="262">
        <f t="shared" si="298"/>
        <v>0</v>
      </c>
      <c r="Q783" s="262">
        <f t="shared" si="298"/>
        <v>0</v>
      </c>
      <c r="R783" s="262">
        <f t="shared" si="298"/>
        <v>0</v>
      </c>
      <c r="S783" s="262">
        <f t="shared" si="298"/>
        <v>0</v>
      </c>
      <c r="T783" s="262">
        <f t="shared" si="298"/>
        <v>0</v>
      </c>
      <c r="U783" s="262">
        <f t="shared" si="298"/>
        <v>0</v>
      </c>
      <c r="V783" s="262">
        <f t="shared" si="298"/>
        <v>0</v>
      </c>
      <c r="W783" s="262">
        <f t="shared" si="298"/>
        <v>0</v>
      </c>
      <c r="X783" s="262">
        <f t="shared" si="298"/>
        <v>0</v>
      </c>
      <c r="Y783" s="262">
        <f t="shared" si="298"/>
        <v>0</v>
      </c>
      <c r="Z783" s="262">
        <f t="shared" si="298"/>
        <v>0</v>
      </c>
      <c r="AA783" s="262">
        <f t="shared" si="298"/>
        <v>0</v>
      </c>
      <c r="AB783" s="262">
        <f t="shared" si="298"/>
        <v>0</v>
      </c>
    </row>
    <row r="784" spans="3:28" hidden="1" outlineLevel="1">
      <c r="C784" s="232" t="str">
        <f t="shared" si="291"/>
        <v>Credit Fee Income</v>
      </c>
      <c r="D784" s="260"/>
      <c r="E784" s="261">
        <f t="shared" ref="E784:AB784" si="299">$I197*E$635</f>
        <v>0</v>
      </c>
      <c r="F784" s="262">
        <f t="shared" si="299"/>
        <v>0</v>
      </c>
      <c r="G784" s="262">
        <f t="shared" si="299"/>
        <v>0</v>
      </c>
      <c r="H784" s="262">
        <f t="shared" si="299"/>
        <v>0</v>
      </c>
      <c r="I784" s="262">
        <f t="shared" si="299"/>
        <v>0</v>
      </c>
      <c r="J784" s="262">
        <f t="shared" si="299"/>
        <v>0</v>
      </c>
      <c r="K784" s="262">
        <f t="shared" si="299"/>
        <v>0</v>
      </c>
      <c r="L784" s="262">
        <f t="shared" si="299"/>
        <v>0</v>
      </c>
      <c r="M784" s="262">
        <f t="shared" si="299"/>
        <v>0</v>
      </c>
      <c r="N784" s="262">
        <f t="shared" si="299"/>
        <v>0</v>
      </c>
      <c r="O784" s="262">
        <f t="shared" si="299"/>
        <v>0</v>
      </c>
      <c r="P784" s="262">
        <f t="shared" si="299"/>
        <v>0</v>
      </c>
      <c r="Q784" s="262">
        <f t="shared" si="299"/>
        <v>0</v>
      </c>
      <c r="R784" s="262">
        <f t="shared" si="299"/>
        <v>0</v>
      </c>
      <c r="S784" s="262">
        <f t="shared" si="299"/>
        <v>0</v>
      </c>
      <c r="T784" s="262">
        <f t="shared" si="299"/>
        <v>0</v>
      </c>
      <c r="U784" s="262">
        <f t="shared" si="299"/>
        <v>0</v>
      </c>
      <c r="V784" s="262">
        <f t="shared" si="299"/>
        <v>0</v>
      </c>
      <c r="W784" s="262">
        <f t="shared" si="299"/>
        <v>0</v>
      </c>
      <c r="X784" s="262">
        <f t="shared" si="299"/>
        <v>0</v>
      </c>
      <c r="Y784" s="262">
        <f t="shared" si="299"/>
        <v>0</v>
      </c>
      <c r="Z784" s="262">
        <f t="shared" si="299"/>
        <v>0</v>
      </c>
      <c r="AA784" s="262">
        <f t="shared" si="299"/>
        <v>0</v>
      </c>
      <c r="AB784" s="262">
        <f t="shared" si="299"/>
        <v>0</v>
      </c>
    </row>
    <row r="785" spans="3:29" hidden="1" outlineLevel="1">
      <c r="C785" s="232" t="str">
        <f t="shared" si="291"/>
        <v>Vending Income</v>
      </c>
      <c r="D785" s="260"/>
      <c r="E785" s="261">
        <f t="shared" ref="E785:AB785" si="300">$I198*E$635</f>
        <v>0</v>
      </c>
      <c r="F785" s="262">
        <f t="shared" si="300"/>
        <v>0</v>
      </c>
      <c r="G785" s="262">
        <f t="shared" si="300"/>
        <v>0</v>
      </c>
      <c r="H785" s="262">
        <f t="shared" si="300"/>
        <v>0</v>
      </c>
      <c r="I785" s="262">
        <f t="shared" si="300"/>
        <v>0</v>
      </c>
      <c r="J785" s="262">
        <f t="shared" si="300"/>
        <v>0</v>
      </c>
      <c r="K785" s="262">
        <f t="shared" si="300"/>
        <v>0</v>
      </c>
      <c r="L785" s="262">
        <f t="shared" si="300"/>
        <v>0</v>
      </c>
      <c r="M785" s="262">
        <f t="shared" si="300"/>
        <v>0</v>
      </c>
      <c r="N785" s="262">
        <f t="shared" si="300"/>
        <v>0</v>
      </c>
      <c r="O785" s="262">
        <f t="shared" si="300"/>
        <v>0</v>
      </c>
      <c r="P785" s="262">
        <f t="shared" si="300"/>
        <v>0</v>
      </c>
      <c r="Q785" s="262">
        <f t="shared" si="300"/>
        <v>0</v>
      </c>
      <c r="R785" s="262">
        <f t="shared" si="300"/>
        <v>0</v>
      </c>
      <c r="S785" s="262">
        <f t="shared" si="300"/>
        <v>0</v>
      </c>
      <c r="T785" s="262">
        <f t="shared" si="300"/>
        <v>0</v>
      </c>
      <c r="U785" s="262">
        <f t="shared" si="300"/>
        <v>0</v>
      </c>
      <c r="V785" s="262">
        <f t="shared" si="300"/>
        <v>0</v>
      </c>
      <c r="W785" s="262">
        <f t="shared" si="300"/>
        <v>0</v>
      </c>
      <c r="X785" s="262">
        <f t="shared" si="300"/>
        <v>0</v>
      </c>
      <c r="Y785" s="262">
        <f t="shared" si="300"/>
        <v>0</v>
      </c>
      <c r="Z785" s="262">
        <f t="shared" si="300"/>
        <v>0</v>
      </c>
      <c r="AA785" s="262">
        <f t="shared" si="300"/>
        <v>0</v>
      </c>
      <c r="AB785" s="262">
        <f t="shared" si="300"/>
        <v>0</v>
      </c>
    </row>
    <row r="786" spans="3:29" hidden="1" outlineLevel="1">
      <c r="C786" s="232" t="str">
        <f t="shared" si="291"/>
        <v>Utility Reimbursement Income</v>
      </c>
      <c r="D786" s="260"/>
      <c r="E786" s="261">
        <f t="shared" ref="E786:S786" si="301">$I199*E$635</f>
        <v>420</v>
      </c>
      <c r="F786" s="262">
        <f t="shared" si="301"/>
        <v>420</v>
      </c>
      <c r="G786" s="262">
        <f t="shared" si="301"/>
        <v>390</v>
      </c>
      <c r="H786" s="262">
        <f t="shared" si="301"/>
        <v>360</v>
      </c>
      <c r="I786" s="262">
        <f t="shared" si="301"/>
        <v>330</v>
      </c>
      <c r="J786" s="262">
        <f t="shared" si="301"/>
        <v>300</v>
      </c>
      <c r="K786" s="262">
        <f t="shared" si="301"/>
        <v>270</v>
      </c>
      <c r="L786" s="262">
        <f t="shared" si="301"/>
        <v>240</v>
      </c>
      <c r="M786" s="262">
        <f t="shared" si="301"/>
        <v>210</v>
      </c>
      <c r="N786" s="262">
        <f t="shared" si="301"/>
        <v>180</v>
      </c>
      <c r="O786" s="262">
        <f t="shared" si="301"/>
        <v>180</v>
      </c>
      <c r="P786" s="262">
        <f t="shared" si="301"/>
        <v>300</v>
      </c>
      <c r="Q786" s="262">
        <f t="shared" si="301"/>
        <v>300</v>
      </c>
      <c r="R786" s="262">
        <f t="shared" si="301"/>
        <v>360</v>
      </c>
      <c r="S786" s="262">
        <f t="shared" si="301"/>
        <v>420</v>
      </c>
      <c r="T786" s="262">
        <f t="shared" ref="T786:AB786" si="302">$I199*T$635</f>
        <v>480</v>
      </c>
      <c r="U786" s="262">
        <f t="shared" si="302"/>
        <v>480</v>
      </c>
      <c r="V786" s="262">
        <f t="shared" si="302"/>
        <v>600</v>
      </c>
      <c r="W786" s="262">
        <f t="shared" si="302"/>
        <v>600</v>
      </c>
      <c r="X786" s="262">
        <f t="shared" si="302"/>
        <v>630</v>
      </c>
      <c r="Y786" s="262">
        <f t="shared" si="302"/>
        <v>660</v>
      </c>
      <c r="Z786" s="262">
        <f t="shared" si="302"/>
        <v>660</v>
      </c>
      <c r="AA786" s="262">
        <f t="shared" si="302"/>
        <v>660</v>
      </c>
      <c r="AB786" s="262">
        <f t="shared" si="302"/>
        <v>660</v>
      </c>
    </row>
    <row r="787" spans="3:29" hidden="1" outlineLevel="1">
      <c r="C787" s="232" t="str">
        <f t="shared" si="291"/>
        <v>Parking Income</v>
      </c>
      <c r="D787" s="260"/>
      <c r="E787" s="261">
        <f t="shared" ref="E787:S787" si="303">$I200*E$635</f>
        <v>0</v>
      </c>
      <c r="F787" s="262">
        <f t="shared" si="303"/>
        <v>0</v>
      </c>
      <c r="G787" s="262">
        <f t="shared" si="303"/>
        <v>0</v>
      </c>
      <c r="H787" s="262">
        <f t="shared" si="303"/>
        <v>0</v>
      </c>
      <c r="I787" s="262">
        <f t="shared" si="303"/>
        <v>0</v>
      </c>
      <c r="J787" s="262">
        <f t="shared" si="303"/>
        <v>0</v>
      </c>
      <c r="K787" s="262">
        <f t="shared" si="303"/>
        <v>0</v>
      </c>
      <c r="L787" s="262">
        <f t="shared" si="303"/>
        <v>0</v>
      </c>
      <c r="M787" s="262">
        <f t="shared" si="303"/>
        <v>0</v>
      </c>
      <c r="N787" s="262">
        <f t="shared" si="303"/>
        <v>0</v>
      </c>
      <c r="O787" s="262">
        <f t="shared" si="303"/>
        <v>0</v>
      </c>
      <c r="P787" s="262">
        <f t="shared" si="303"/>
        <v>0</v>
      </c>
      <c r="Q787" s="262">
        <f t="shared" si="303"/>
        <v>0</v>
      </c>
      <c r="R787" s="262">
        <f t="shared" si="303"/>
        <v>0</v>
      </c>
      <c r="S787" s="262">
        <f t="shared" si="303"/>
        <v>0</v>
      </c>
      <c r="T787" s="262">
        <f t="shared" ref="T787:AB787" si="304">$I200*T$635</f>
        <v>0</v>
      </c>
      <c r="U787" s="262">
        <f t="shared" si="304"/>
        <v>0</v>
      </c>
      <c r="V787" s="262">
        <f t="shared" si="304"/>
        <v>0</v>
      </c>
      <c r="W787" s="262">
        <f t="shared" si="304"/>
        <v>0</v>
      </c>
      <c r="X787" s="262">
        <f t="shared" si="304"/>
        <v>0</v>
      </c>
      <c r="Y787" s="262">
        <f t="shared" si="304"/>
        <v>0</v>
      </c>
      <c r="Z787" s="262">
        <f t="shared" si="304"/>
        <v>0</v>
      </c>
      <c r="AA787" s="262">
        <f t="shared" si="304"/>
        <v>0</v>
      </c>
      <c r="AB787" s="262">
        <f t="shared" si="304"/>
        <v>0</v>
      </c>
    </row>
    <row r="788" spans="3:29" hidden="1" outlineLevel="1">
      <c r="C788" s="232" t="str">
        <f t="shared" si="291"/>
        <v>Storage Space Income</v>
      </c>
      <c r="D788" s="260"/>
      <c r="E788" s="261">
        <f t="shared" ref="E788:S788" si="305">$I201*E$635</f>
        <v>0</v>
      </c>
      <c r="F788" s="262">
        <f t="shared" si="305"/>
        <v>0</v>
      </c>
      <c r="G788" s="262">
        <f t="shared" si="305"/>
        <v>0</v>
      </c>
      <c r="H788" s="262">
        <f t="shared" si="305"/>
        <v>0</v>
      </c>
      <c r="I788" s="262">
        <f t="shared" si="305"/>
        <v>0</v>
      </c>
      <c r="J788" s="262">
        <f t="shared" si="305"/>
        <v>0</v>
      </c>
      <c r="K788" s="262">
        <f t="shared" si="305"/>
        <v>0</v>
      </c>
      <c r="L788" s="262">
        <f t="shared" si="305"/>
        <v>0</v>
      </c>
      <c r="M788" s="262">
        <f t="shared" si="305"/>
        <v>0</v>
      </c>
      <c r="N788" s="262">
        <f t="shared" si="305"/>
        <v>0</v>
      </c>
      <c r="O788" s="262">
        <f t="shared" si="305"/>
        <v>0</v>
      </c>
      <c r="P788" s="262">
        <f t="shared" si="305"/>
        <v>0</v>
      </c>
      <c r="Q788" s="262">
        <f t="shared" si="305"/>
        <v>0</v>
      </c>
      <c r="R788" s="262">
        <f t="shared" si="305"/>
        <v>0</v>
      </c>
      <c r="S788" s="262">
        <f t="shared" si="305"/>
        <v>0</v>
      </c>
      <c r="T788" s="262">
        <f t="shared" ref="T788:AB788" si="306">$I201*T$635</f>
        <v>0</v>
      </c>
      <c r="U788" s="262">
        <f t="shared" si="306"/>
        <v>0</v>
      </c>
      <c r="V788" s="262">
        <f t="shared" si="306"/>
        <v>0</v>
      </c>
      <c r="W788" s="262">
        <f t="shared" si="306"/>
        <v>0</v>
      </c>
      <c r="X788" s="262">
        <f t="shared" si="306"/>
        <v>0</v>
      </c>
      <c r="Y788" s="262">
        <f t="shared" si="306"/>
        <v>0</v>
      </c>
      <c r="Z788" s="262">
        <f t="shared" si="306"/>
        <v>0</v>
      </c>
      <c r="AA788" s="262">
        <f t="shared" si="306"/>
        <v>0</v>
      </c>
      <c r="AB788" s="262">
        <f t="shared" si="306"/>
        <v>0</v>
      </c>
    </row>
    <row r="789" spans="3:29" hidden="1" outlineLevel="1">
      <c r="C789" s="232" t="str">
        <f t="shared" si="291"/>
        <v>Cleaning Income</v>
      </c>
      <c r="D789" s="260"/>
      <c r="E789" s="261">
        <f t="shared" ref="E789:S789" si="307">$I202*E$635</f>
        <v>0</v>
      </c>
      <c r="F789" s="262">
        <f t="shared" si="307"/>
        <v>0</v>
      </c>
      <c r="G789" s="262">
        <f t="shared" si="307"/>
        <v>0</v>
      </c>
      <c r="H789" s="262">
        <f t="shared" si="307"/>
        <v>0</v>
      </c>
      <c r="I789" s="262">
        <f t="shared" si="307"/>
        <v>0</v>
      </c>
      <c r="J789" s="262">
        <f t="shared" si="307"/>
        <v>0</v>
      </c>
      <c r="K789" s="262">
        <f t="shared" si="307"/>
        <v>0</v>
      </c>
      <c r="L789" s="262">
        <f t="shared" si="307"/>
        <v>0</v>
      </c>
      <c r="M789" s="262">
        <f t="shared" si="307"/>
        <v>0</v>
      </c>
      <c r="N789" s="262">
        <f t="shared" si="307"/>
        <v>0</v>
      </c>
      <c r="O789" s="262">
        <f t="shared" si="307"/>
        <v>0</v>
      </c>
      <c r="P789" s="262">
        <f t="shared" si="307"/>
        <v>0</v>
      </c>
      <c r="Q789" s="262">
        <f t="shared" si="307"/>
        <v>0</v>
      </c>
      <c r="R789" s="262">
        <f t="shared" si="307"/>
        <v>0</v>
      </c>
      <c r="S789" s="262">
        <f t="shared" si="307"/>
        <v>0</v>
      </c>
      <c r="T789" s="262">
        <f t="shared" ref="T789:AB789" si="308">$I202*T$635</f>
        <v>0</v>
      </c>
      <c r="U789" s="262">
        <f t="shared" si="308"/>
        <v>0</v>
      </c>
      <c r="V789" s="262">
        <f t="shared" si="308"/>
        <v>0</v>
      </c>
      <c r="W789" s="262">
        <f t="shared" si="308"/>
        <v>0</v>
      </c>
      <c r="X789" s="262">
        <f t="shared" si="308"/>
        <v>0</v>
      </c>
      <c r="Y789" s="262">
        <f t="shared" si="308"/>
        <v>0</v>
      </c>
      <c r="Z789" s="262">
        <f t="shared" si="308"/>
        <v>0</v>
      </c>
      <c r="AA789" s="262">
        <f t="shared" si="308"/>
        <v>0</v>
      </c>
      <c r="AB789" s="262">
        <f t="shared" si="308"/>
        <v>0</v>
      </c>
    </row>
    <row r="790" spans="3:29" hidden="1" outlineLevel="1">
      <c r="C790" s="232" t="str">
        <f t="shared" si="291"/>
        <v>Furniture Income</v>
      </c>
      <c r="D790" s="260"/>
      <c r="E790" s="261">
        <f t="shared" ref="E790:S790" si="309">$I203*E$635</f>
        <v>0</v>
      </c>
      <c r="F790" s="262">
        <f t="shared" si="309"/>
        <v>0</v>
      </c>
      <c r="G790" s="262">
        <f t="shared" si="309"/>
        <v>0</v>
      </c>
      <c r="H790" s="262">
        <f t="shared" si="309"/>
        <v>0</v>
      </c>
      <c r="I790" s="262">
        <f t="shared" si="309"/>
        <v>0</v>
      </c>
      <c r="J790" s="262">
        <f t="shared" si="309"/>
        <v>0</v>
      </c>
      <c r="K790" s="262">
        <f t="shared" si="309"/>
        <v>0</v>
      </c>
      <c r="L790" s="262">
        <f t="shared" si="309"/>
        <v>0</v>
      </c>
      <c r="M790" s="262">
        <f t="shared" si="309"/>
        <v>0</v>
      </c>
      <c r="N790" s="262">
        <f t="shared" si="309"/>
        <v>0</v>
      </c>
      <c r="O790" s="262">
        <f t="shared" si="309"/>
        <v>0</v>
      </c>
      <c r="P790" s="262">
        <f t="shared" si="309"/>
        <v>0</v>
      </c>
      <c r="Q790" s="262">
        <f t="shared" si="309"/>
        <v>0</v>
      </c>
      <c r="R790" s="262">
        <f t="shared" si="309"/>
        <v>0</v>
      </c>
      <c r="S790" s="262">
        <f t="shared" si="309"/>
        <v>0</v>
      </c>
      <c r="T790" s="262">
        <f t="shared" ref="T790:AB790" si="310">$I203*T$635</f>
        <v>0</v>
      </c>
      <c r="U790" s="262">
        <f t="shared" si="310"/>
        <v>0</v>
      </c>
      <c r="V790" s="262">
        <f t="shared" si="310"/>
        <v>0</v>
      </c>
      <c r="W790" s="262">
        <f t="shared" si="310"/>
        <v>0</v>
      </c>
      <c r="X790" s="262">
        <f t="shared" si="310"/>
        <v>0</v>
      </c>
      <c r="Y790" s="262">
        <f t="shared" si="310"/>
        <v>0</v>
      </c>
      <c r="Z790" s="262">
        <f t="shared" si="310"/>
        <v>0</v>
      </c>
      <c r="AA790" s="262">
        <f t="shared" si="310"/>
        <v>0</v>
      </c>
      <c r="AB790" s="262">
        <f t="shared" si="310"/>
        <v>0</v>
      </c>
    </row>
    <row r="791" spans="3:29" hidden="1" outlineLevel="1">
      <c r="C791" s="232" t="str">
        <f t="shared" si="291"/>
        <v>Legal Fees Reimbursement</v>
      </c>
      <c r="D791" s="260"/>
      <c r="E791" s="261">
        <f t="shared" ref="E791:S791" si="311">$I204*E$635</f>
        <v>0</v>
      </c>
      <c r="F791" s="262">
        <f t="shared" si="311"/>
        <v>0</v>
      </c>
      <c r="G791" s="262">
        <f t="shared" si="311"/>
        <v>0</v>
      </c>
      <c r="H791" s="262">
        <f t="shared" si="311"/>
        <v>0</v>
      </c>
      <c r="I791" s="262">
        <f t="shared" si="311"/>
        <v>0</v>
      </c>
      <c r="J791" s="262">
        <f t="shared" si="311"/>
        <v>0</v>
      </c>
      <c r="K791" s="262">
        <f t="shared" si="311"/>
        <v>0</v>
      </c>
      <c r="L791" s="262">
        <f t="shared" si="311"/>
        <v>0</v>
      </c>
      <c r="M791" s="262">
        <f t="shared" si="311"/>
        <v>0</v>
      </c>
      <c r="N791" s="262">
        <f t="shared" si="311"/>
        <v>0</v>
      </c>
      <c r="O791" s="262">
        <f t="shared" si="311"/>
        <v>0</v>
      </c>
      <c r="P791" s="262">
        <f t="shared" si="311"/>
        <v>0</v>
      </c>
      <c r="Q791" s="262">
        <f t="shared" si="311"/>
        <v>0</v>
      </c>
      <c r="R791" s="262">
        <f t="shared" si="311"/>
        <v>0</v>
      </c>
      <c r="S791" s="262">
        <f t="shared" si="311"/>
        <v>0</v>
      </c>
      <c r="T791" s="262">
        <f t="shared" ref="T791:AB791" si="312">$I204*T$635</f>
        <v>0</v>
      </c>
      <c r="U791" s="262">
        <f t="shared" si="312"/>
        <v>0</v>
      </c>
      <c r="V791" s="262">
        <f t="shared" si="312"/>
        <v>0</v>
      </c>
      <c r="W791" s="262">
        <f t="shared" si="312"/>
        <v>0</v>
      </c>
      <c r="X791" s="262">
        <f t="shared" si="312"/>
        <v>0</v>
      </c>
      <c r="Y791" s="262">
        <f t="shared" si="312"/>
        <v>0</v>
      </c>
      <c r="Z791" s="262">
        <f t="shared" si="312"/>
        <v>0</v>
      </c>
      <c r="AA791" s="262">
        <f t="shared" si="312"/>
        <v>0</v>
      </c>
      <c r="AB791" s="262">
        <f t="shared" si="312"/>
        <v>0</v>
      </c>
    </row>
    <row r="792" spans="3:29" ht="16.5" hidden="1" customHeight="1" outlineLevel="1">
      <c r="C792" s="232" t="str">
        <f t="shared" si="291"/>
        <v>Misc.</v>
      </c>
      <c r="D792" s="263"/>
      <c r="E792" s="264">
        <f t="shared" ref="E792:S792" si="313">$I205*E$635</f>
        <v>0</v>
      </c>
      <c r="F792" s="269">
        <f t="shared" si="313"/>
        <v>0</v>
      </c>
      <c r="G792" s="269">
        <f t="shared" si="313"/>
        <v>0</v>
      </c>
      <c r="H792" s="269">
        <f t="shared" si="313"/>
        <v>0</v>
      </c>
      <c r="I792" s="269">
        <f t="shared" si="313"/>
        <v>0</v>
      </c>
      <c r="J792" s="269">
        <f t="shared" si="313"/>
        <v>0</v>
      </c>
      <c r="K792" s="269">
        <f t="shared" si="313"/>
        <v>0</v>
      </c>
      <c r="L792" s="269">
        <f t="shared" si="313"/>
        <v>0</v>
      </c>
      <c r="M792" s="269">
        <f t="shared" si="313"/>
        <v>0</v>
      </c>
      <c r="N792" s="269">
        <f t="shared" si="313"/>
        <v>0</v>
      </c>
      <c r="O792" s="269">
        <f t="shared" si="313"/>
        <v>0</v>
      </c>
      <c r="P792" s="269">
        <f t="shared" si="313"/>
        <v>0</v>
      </c>
      <c r="Q792" s="269">
        <f t="shared" si="313"/>
        <v>0</v>
      </c>
      <c r="R792" s="269">
        <f t="shared" si="313"/>
        <v>0</v>
      </c>
      <c r="S792" s="269">
        <f t="shared" si="313"/>
        <v>0</v>
      </c>
      <c r="T792" s="269">
        <f t="shared" ref="T792:AB792" si="314">$I205*T$635</f>
        <v>0</v>
      </c>
      <c r="U792" s="269">
        <f t="shared" si="314"/>
        <v>0</v>
      </c>
      <c r="V792" s="269">
        <f t="shared" si="314"/>
        <v>0</v>
      </c>
      <c r="W792" s="269">
        <f t="shared" si="314"/>
        <v>0</v>
      </c>
      <c r="X792" s="269">
        <f t="shared" si="314"/>
        <v>0</v>
      </c>
      <c r="Y792" s="269">
        <f t="shared" si="314"/>
        <v>0</v>
      </c>
      <c r="Z792" s="269">
        <f t="shared" si="314"/>
        <v>0</v>
      </c>
      <c r="AA792" s="269">
        <f t="shared" si="314"/>
        <v>0</v>
      </c>
      <c r="AB792" s="269">
        <f t="shared" si="314"/>
        <v>0</v>
      </c>
    </row>
    <row r="793" spans="3:29" hidden="1" outlineLevel="1">
      <c r="C793" s="83" t="s">
        <v>30</v>
      </c>
      <c r="D793" s="260"/>
      <c r="E793" s="261">
        <f>SUM(E776:E792)</f>
        <v>420</v>
      </c>
      <c r="F793" s="262">
        <f>SUM(F776:F792)</f>
        <v>420</v>
      </c>
      <c r="G793" s="262">
        <f t="shared" ref="G793:N793" si="315">SUM(G776:G792)</f>
        <v>390</v>
      </c>
      <c r="H793" s="262">
        <f t="shared" si="315"/>
        <v>360</v>
      </c>
      <c r="I793" s="262">
        <f t="shared" si="315"/>
        <v>330</v>
      </c>
      <c r="J793" s="262">
        <f t="shared" si="315"/>
        <v>300</v>
      </c>
      <c r="K793" s="262">
        <f t="shared" si="315"/>
        <v>270</v>
      </c>
      <c r="L793" s="262">
        <f t="shared" si="315"/>
        <v>240</v>
      </c>
      <c r="M793" s="262">
        <f t="shared" si="315"/>
        <v>210</v>
      </c>
      <c r="N793" s="262">
        <f t="shared" si="315"/>
        <v>180</v>
      </c>
      <c r="O793" s="262">
        <f>SUM(O776:O792)</f>
        <v>180</v>
      </c>
      <c r="P793" s="262">
        <f>SUM(P776:P792)</f>
        <v>300</v>
      </c>
      <c r="Q793" s="262">
        <f t="shared" ref="Q793:AC793" si="316">SUM(Q776:Q792)</f>
        <v>300</v>
      </c>
      <c r="R793" s="262">
        <f t="shared" si="316"/>
        <v>360</v>
      </c>
      <c r="S793" s="262">
        <f t="shared" si="316"/>
        <v>420</v>
      </c>
      <c r="T793" s="262">
        <f t="shared" si="316"/>
        <v>480</v>
      </c>
      <c r="U793" s="262">
        <f t="shared" si="316"/>
        <v>480</v>
      </c>
      <c r="V793" s="262">
        <f t="shared" si="316"/>
        <v>600</v>
      </c>
      <c r="W793" s="262">
        <f t="shared" si="316"/>
        <v>600</v>
      </c>
      <c r="X793" s="262">
        <f t="shared" si="316"/>
        <v>630</v>
      </c>
      <c r="Y793" s="262">
        <f t="shared" si="316"/>
        <v>660</v>
      </c>
      <c r="Z793" s="262">
        <f t="shared" si="316"/>
        <v>660</v>
      </c>
      <c r="AA793" s="262">
        <f t="shared" si="316"/>
        <v>660</v>
      </c>
      <c r="AB793" s="262">
        <f t="shared" si="316"/>
        <v>660</v>
      </c>
      <c r="AC793" s="262">
        <f t="shared" si="316"/>
        <v>0</v>
      </c>
    </row>
    <row r="794" spans="3:29" hidden="1" outlineLevel="1">
      <c r="C794" s="67"/>
      <c r="D794" s="217"/>
      <c r="E794" s="20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3:29" ht="15" hidden="1" outlineLevel="1" thickBot="1">
      <c r="C795" s="21" t="s">
        <v>259</v>
      </c>
      <c r="D795" s="270">
        <f>D773+D793</f>
        <v>22215</v>
      </c>
      <c r="E795" s="271">
        <f t="shared" ref="E795:AB795" ca="1" si="317">E773+E793</f>
        <v>26390</v>
      </c>
      <c r="F795" s="272">
        <f t="shared" ca="1" si="317"/>
        <v>26390</v>
      </c>
      <c r="G795" s="272">
        <f t="shared" ca="1" si="317"/>
        <v>24640</v>
      </c>
      <c r="H795" s="272">
        <f t="shared" ca="1" si="317"/>
        <v>22890</v>
      </c>
      <c r="I795" s="272">
        <f t="shared" ca="1" si="317"/>
        <v>21140</v>
      </c>
      <c r="J795" s="272">
        <f t="shared" ca="1" si="317"/>
        <v>19390</v>
      </c>
      <c r="K795" s="272">
        <f t="shared" ca="1" si="317"/>
        <v>17640</v>
      </c>
      <c r="L795" s="272">
        <f t="shared" ca="1" si="317"/>
        <v>15890</v>
      </c>
      <c r="M795" s="272">
        <f t="shared" ca="1" si="317"/>
        <v>14140</v>
      </c>
      <c r="N795" s="272">
        <f t="shared" ca="1" si="317"/>
        <v>12390</v>
      </c>
      <c r="O795" s="272">
        <f t="shared" ca="1" si="317"/>
        <v>12390</v>
      </c>
      <c r="P795" s="272">
        <f t="shared" ca="1" si="317"/>
        <v>18500</v>
      </c>
      <c r="Q795" s="272">
        <f t="shared" ca="1" si="317"/>
        <v>22104.400000000001</v>
      </c>
      <c r="R795" s="272">
        <f t="shared" ca="1" si="317"/>
        <v>24859.4</v>
      </c>
      <c r="S795" s="272">
        <f t="shared" ca="1" si="317"/>
        <v>30909.4</v>
      </c>
      <c r="T795" s="272">
        <f t="shared" ca="1" si="317"/>
        <v>36959.4</v>
      </c>
      <c r="U795" s="272">
        <f t="shared" ca="1" si="317"/>
        <v>39654.400000000001</v>
      </c>
      <c r="V795" s="272">
        <f t="shared" ca="1" si="317"/>
        <v>45764.4</v>
      </c>
      <c r="W795" s="272">
        <f t="shared" ca="1" si="317"/>
        <v>51754.400000000001</v>
      </c>
      <c r="X795" s="272">
        <f t="shared" ca="1" si="317"/>
        <v>51784.4</v>
      </c>
      <c r="Y795" s="272">
        <f t="shared" ca="1" si="317"/>
        <v>54509.4</v>
      </c>
      <c r="Z795" s="272">
        <f t="shared" ca="1" si="317"/>
        <v>57804.4</v>
      </c>
      <c r="AA795" s="272">
        <f t="shared" ca="1" si="317"/>
        <v>57804.4</v>
      </c>
      <c r="AB795" s="272">
        <f t="shared" ca="1" si="317"/>
        <v>57804.4</v>
      </c>
    </row>
    <row r="796" spans="3:29" ht="15" hidden="1" outlineLevel="1" thickTop="1">
      <c r="D796" s="220"/>
      <c r="E796" s="221"/>
      <c r="I796" s="4"/>
      <c r="J796" s="4"/>
      <c r="K796" s="4"/>
      <c r="L796" s="4"/>
      <c r="M796" s="4"/>
    </row>
    <row r="797" spans="3:29" hidden="1" outlineLevel="1">
      <c r="E797" s="210"/>
      <c r="I797" s="4"/>
      <c r="J797" s="4"/>
      <c r="K797" s="4"/>
      <c r="L797" s="4"/>
      <c r="M797" s="4"/>
    </row>
    <row r="798" spans="3:29" hidden="1" outlineLevel="1">
      <c r="C798" s="234" t="str">
        <f t="shared" ref="C798:C805" si="318">C224</f>
        <v xml:space="preserve">PAYROLL AND BENEFITS </v>
      </c>
      <c r="D798" s="235"/>
      <c r="E798" s="261">
        <f>-$G224/12*(1+HLOOKUP(E$628,$E$258:$N259,2,FALSE))</f>
        <v>0</v>
      </c>
      <c r="F798" s="262">
        <f>-$G224/12*(1+HLOOKUP(F$628,$E$258:$N259,2,FALSE))</f>
        <v>0</v>
      </c>
      <c r="G798" s="262">
        <f>-$G224/12*(1+HLOOKUP(G$628,$E$258:$N259,2,FALSE))</f>
        <v>0</v>
      </c>
      <c r="H798" s="262">
        <f>-$G224/12*(1+HLOOKUP(H$628,$E$258:$N259,2,FALSE))</f>
        <v>0</v>
      </c>
      <c r="I798" s="262">
        <f>-$G224/12*(1+HLOOKUP(I$628,$E$258:$N259,2,FALSE))</f>
        <v>0</v>
      </c>
      <c r="J798" s="262">
        <f>-$G224/12*(1+HLOOKUP(J$628,$E$258:$N259,2,FALSE))</f>
        <v>0</v>
      </c>
      <c r="K798" s="262">
        <f>-$G224/12*(1+HLOOKUP(K$628,$E$258:$N259,2,FALSE))</f>
        <v>0</v>
      </c>
      <c r="L798" s="262">
        <f>-$G224/12*(1+HLOOKUP(L$628,$E$258:$N259,2,FALSE))</f>
        <v>0</v>
      </c>
      <c r="M798" s="262">
        <f>-$G224/12*(1+HLOOKUP(M$628,$E$258:$N259,2,FALSE))</f>
        <v>0</v>
      </c>
      <c r="N798" s="262">
        <f>-$G224/12*(1+HLOOKUP(N$628,$E$258:$N259,2,FALSE))</f>
        <v>0</v>
      </c>
      <c r="O798" s="262">
        <f>-$G224/12*(1+HLOOKUP(O$628,$E$258:$N259,2,FALSE))</f>
        <v>0</v>
      </c>
      <c r="P798" s="262">
        <f>-$G224/12*(1+HLOOKUP(P$628,$E$258:$N259,2,FALSE))</f>
        <v>0</v>
      </c>
      <c r="Q798" s="262">
        <f>-$G224/12*(1+HLOOKUP(Q$628,$E$258:$N259,2,FALSE))</f>
        <v>0</v>
      </c>
      <c r="R798" s="262">
        <f>-$G224/12*(1+HLOOKUP(R$628,$E$258:$N259,2,FALSE))</f>
        <v>0</v>
      </c>
      <c r="S798" s="262">
        <f>-$G224/12*(1+HLOOKUP(S$628,$E$258:$N259,2,FALSE))</f>
        <v>0</v>
      </c>
      <c r="T798" s="262">
        <f>-$G224/12*(1+HLOOKUP(T$628,$E$258:$N259,2,FALSE))</f>
        <v>0</v>
      </c>
      <c r="U798" s="262">
        <f>-$G224/12*(1+HLOOKUP(U$628,$E$258:$N259,2,FALSE))</f>
        <v>0</v>
      </c>
      <c r="V798" s="262">
        <f>-$G224/12*(1+HLOOKUP(V$628,$E$258:$N259,2,FALSE))</f>
        <v>0</v>
      </c>
      <c r="W798" s="262">
        <f>-$G224/12*(1+HLOOKUP(W$628,$E$258:$N259,2,FALSE))</f>
        <v>0</v>
      </c>
      <c r="X798" s="262">
        <f>-$G224/12*(1+HLOOKUP(X$628,$E$258:$N259,2,FALSE))</f>
        <v>0</v>
      </c>
      <c r="Y798" s="262">
        <f>-$G224/12*(1+HLOOKUP(Y$628,$E$258:$N259,2,FALSE))</f>
        <v>0</v>
      </c>
      <c r="Z798" s="262">
        <f>-$G224/12*(1+HLOOKUP(Z$628,$E$258:$N259,2,FALSE))</f>
        <v>0</v>
      </c>
      <c r="AA798" s="262">
        <f>-$G224/12*(1+HLOOKUP(AA$628,$E$258:$N259,2,FALSE))</f>
        <v>0</v>
      </c>
      <c r="AB798" s="262">
        <f>-$G224/12*(1+HLOOKUP(AB$628,$E$258:$N259,2,FALSE))</f>
        <v>0</v>
      </c>
    </row>
    <row r="799" spans="3:29" hidden="1" outlineLevel="1">
      <c r="C799" s="234" t="str">
        <f t="shared" si="318"/>
        <v>MANAGEMENT FEE / LEASING</v>
      </c>
      <c r="D799" s="235"/>
      <c r="E799" s="261">
        <f>-$G225/12*(1+HLOOKUP(E$628,$E$258:$N260,2,FALSE))</f>
        <v>-965.58333333333337</v>
      </c>
      <c r="F799" s="262">
        <f>-$G225/12*(1+HLOOKUP(F$628,$E$258:$N260,2,FALSE))</f>
        <v>-965.58333333333337</v>
      </c>
      <c r="G799" s="262">
        <f>-$G225/12*(1+HLOOKUP(G$628,$E$258:$N260,2,FALSE))</f>
        <v>-965.58333333333337</v>
      </c>
      <c r="H799" s="262">
        <f>-$G225/12*(1+HLOOKUP(H$628,$E$258:$N260,2,FALSE))</f>
        <v>-965.58333333333337</v>
      </c>
      <c r="I799" s="262">
        <f>-$G225/12*(1+HLOOKUP(I$628,$E$258:$N260,2,FALSE))</f>
        <v>-965.58333333333337</v>
      </c>
      <c r="J799" s="262">
        <f>-$G225/12*(1+HLOOKUP(J$628,$E$258:$N260,2,FALSE))</f>
        <v>-965.58333333333337</v>
      </c>
      <c r="K799" s="262">
        <f>-$G225/12*(1+HLOOKUP(K$628,$E$258:$N260,2,FALSE))</f>
        <v>-965.58333333333337</v>
      </c>
      <c r="L799" s="262">
        <f>-$G225/12*(1+HLOOKUP(L$628,$E$258:$N260,2,FALSE))</f>
        <v>-965.58333333333337</v>
      </c>
      <c r="M799" s="262">
        <f>-$G225/12*(1+HLOOKUP(M$628,$E$258:$N260,2,FALSE))</f>
        <v>-965.58333333333337</v>
      </c>
      <c r="N799" s="262">
        <f>-$G225/12*(1+HLOOKUP(N$628,$E$258:$N260,2,FALSE))</f>
        <v>-965.58333333333337</v>
      </c>
      <c r="O799" s="262">
        <f>-$G225/12*(1+HLOOKUP(O$628,$E$258:$N260,2,FALSE))</f>
        <v>-965.58333333333337</v>
      </c>
      <c r="P799" s="262">
        <f>-$G225/12*(1+HLOOKUP(P$628,$E$258:$N260,2,FALSE))</f>
        <v>-965.58333333333337</v>
      </c>
      <c r="Q799" s="262">
        <f>-$G225/12*(1+HLOOKUP(Q$628,$E$258:$N260,2,FALSE))</f>
        <v>-975.23916666666673</v>
      </c>
      <c r="R799" s="262">
        <f>-$G225/12*(1+HLOOKUP(R$628,$E$258:$N260,2,FALSE))</f>
        <v>-975.23916666666673</v>
      </c>
      <c r="S799" s="262">
        <f>-$G225/12*(1+HLOOKUP(S$628,$E$258:$N260,2,FALSE))</f>
        <v>-975.23916666666673</v>
      </c>
      <c r="T799" s="262">
        <f>-$G225/12*(1+HLOOKUP(T$628,$E$258:$N260,2,FALSE))</f>
        <v>-975.23916666666673</v>
      </c>
      <c r="U799" s="262">
        <f>-$G225/12*(1+HLOOKUP(U$628,$E$258:$N260,2,FALSE))</f>
        <v>-975.23916666666673</v>
      </c>
      <c r="V799" s="262">
        <f>-$G225/12*(1+HLOOKUP(V$628,$E$258:$N260,2,FALSE))</f>
        <v>-975.23916666666673</v>
      </c>
      <c r="W799" s="262">
        <f>-$G225/12*(1+HLOOKUP(W$628,$E$258:$N260,2,FALSE))</f>
        <v>-975.23916666666673</v>
      </c>
      <c r="X799" s="262">
        <f>-$G225/12*(1+HLOOKUP(X$628,$E$258:$N260,2,FALSE))</f>
        <v>-975.23916666666673</v>
      </c>
      <c r="Y799" s="262">
        <f>-$G225/12*(1+HLOOKUP(Y$628,$E$258:$N260,2,FALSE))</f>
        <v>-975.23916666666673</v>
      </c>
      <c r="Z799" s="262">
        <f>-$G225/12*(1+HLOOKUP(Z$628,$E$258:$N260,2,FALSE))</f>
        <v>-975.23916666666673</v>
      </c>
      <c r="AA799" s="262">
        <f>-$G225/12*(1+HLOOKUP(AA$628,$E$258:$N260,2,FALSE))</f>
        <v>-975.23916666666673</v>
      </c>
      <c r="AB799" s="262">
        <f>-$G225/12*(1+HLOOKUP(AB$628,$E$258:$N260,2,FALSE))</f>
        <v>-975.23916666666673</v>
      </c>
    </row>
    <row r="800" spans="3:29" hidden="1" outlineLevel="1">
      <c r="C800" s="234" t="str">
        <f t="shared" si="318"/>
        <v>ADMIN. EXPENSES / FEES</v>
      </c>
      <c r="D800" s="235"/>
      <c r="E800" s="261">
        <f>-$G226/12*(1+HLOOKUP(E$628,$E$258:$N261,2,FALSE))</f>
        <v>-125</v>
      </c>
      <c r="F800" s="262">
        <f>-$G226/12*(1+HLOOKUP(F$628,$E$258:$N261,2,FALSE))</f>
        <v>-125</v>
      </c>
      <c r="G800" s="262">
        <f>-$G226/12*(1+HLOOKUP(G$628,$E$258:$N261,2,FALSE))</f>
        <v>-125</v>
      </c>
      <c r="H800" s="262">
        <f>-$G226/12*(1+HLOOKUP(H$628,$E$258:$N261,2,FALSE))</f>
        <v>-125</v>
      </c>
      <c r="I800" s="262">
        <f>-$G226/12*(1+HLOOKUP(I$628,$E$258:$N261,2,FALSE))</f>
        <v>-125</v>
      </c>
      <c r="J800" s="262">
        <f>-$G226/12*(1+HLOOKUP(J$628,$E$258:$N261,2,FALSE))</f>
        <v>-125</v>
      </c>
      <c r="K800" s="262">
        <f>-$G226/12*(1+HLOOKUP(K$628,$E$258:$N261,2,FALSE))</f>
        <v>-125</v>
      </c>
      <c r="L800" s="262">
        <f>-$G226/12*(1+HLOOKUP(L$628,$E$258:$N261,2,FALSE))</f>
        <v>-125</v>
      </c>
      <c r="M800" s="262">
        <f>-$G226/12*(1+HLOOKUP(M$628,$E$258:$N261,2,FALSE))</f>
        <v>-125</v>
      </c>
      <c r="N800" s="262">
        <f>-$G226/12*(1+HLOOKUP(N$628,$E$258:$N261,2,FALSE))</f>
        <v>-125</v>
      </c>
      <c r="O800" s="262">
        <f>-$G226/12*(1+HLOOKUP(O$628,$E$258:$N261,2,FALSE))</f>
        <v>-125</v>
      </c>
      <c r="P800" s="262">
        <f>-$G226/12*(1+HLOOKUP(P$628,$E$258:$N261,2,FALSE))</f>
        <v>-125</v>
      </c>
      <c r="Q800" s="262">
        <f>-$G226/12*(1+HLOOKUP(Q$628,$E$258:$N261,2,FALSE))</f>
        <v>-126.25</v>
      </c>
      <c r="R800" s="262">
        <f>-$G226/12*(1+HLOOKUP(R$628,$E$258:$N261,2,FALSE))</f>
        <v>-126.25</v>
      </c>
      <c r="S800" s="262">
        <f>-$G226/12*(1+HLOOKUP(S$628,$E$258:$N261,2,FALSE))</f>
        <v>-126.25</v>
      </c>
      <c r="T800" s="262">
        <f>-$G226/12*(1+HLOOKUP(T$628,$E$258:$N261,2,FALSE))</f>
        <v>-126.25</v>
      </c>
      <c r="U800" s="262">
        <f>-$G226/12*(1+HLOOKUP(U$628,$E$258:$N261,2,FALSE))</f>
        <v>-126.25</v>
      </c>
      <c r="V800" s="262">
        <f>-$G226/12*(1+HLOOKUP(V$628,$E$258:$N261,2,FALSE))</f>
        <v>-126.25</v>
      </c>
      <c r="W800" s="262">
        <f>-$G226/12*(1+HLOOKUP(W$628,$E$258:$N261,2,FALSE))</f>
        <v>-126.25</v>
      </c>
      <c r="X800" s="262">
        <f>-$G226/12*(1+HLOOKUP(X$628,$E$258:$N261,2,FALSE))</f>
        <v>-126.25</v>
      </c>
      <c r="Y800" s="262">
        <f>-$G226/12*(1+HLOOKUP(Y$628,$E$258:$N261,2,FALSE))</f>
        <v>-126.25</v>
      </c>
      <c r="Z800" s="262">
        <f>-$G226/12*(1+HLOOKUP(Z$628,$E$258:$N261,2,FALSE))</f>
        <v>-126.25</v>
      </c>
      <c r="AA800" s="262">
        <f>-$G226/12*(1+HLOOKUP(AA$628,$E$258:$N261,2,FALSE))</f>
        <v>-126.25</v>
      </c>
      <c r="AB800" s="262">
        <f>-$G226/12*(1+HLOOKUP(AB$628,$E$258:$N261,2,FALSE))</f>
        <v>-126.25</v>
      </c>
    </row>
    <row r="801" spans="3:29" hidden="1" outlineLevel="1">
      <c r="C801" s="234" t="str">
        <f t="shared" si="318"/>
        <v>UTILITIES EXPENSES</v>
      </c>
      <c r="D801" s="235"/>
      <c r="E801" s="261">
        <f>-$G227/12*(1+HLOOKUP(E$628,$E$258:$N262,2,FALSE))</f>
        <v>-750</v>
      </c>
      <c r="F801" s="262">
        <f>-$G227/12*(1+HLOOKUP(F$628,$E$258:$N262,2,FALSE))</f>
        <v>-750</v>
      </c>
      <c r="G801" s="262">
        <f>-$G227/12*(1+HLOOKUP(G$628,$E$258:$N262,2,FALSE))</f>
        <v>-750</v>
      </c>
      <c r="H801" s="262">
        <f>-$G227/12*(1+HLOOKUP(H$628,$E$258:$N262,2,FALSE))</f>
        <v>-750</v>
      </c>
      <c r="I801" s="262">
        <f>-$G227/12*(1+HLOOKUP(I$628,$E$258:$N262,2,FALSE))</f>
        <v>-750</v>
      </c>
      <c r="J801" s="262">
        <f>-$G227/12*(1+HLOOKUP(J$628,$E$258:$N262,2,FALSE))</f>
        <v>-750</v>
      </c>
      <c r="K801" s="262">
        <f>-$G227/12*(1+HLOOKUP(K$628,$E$258:$N262,2,FALSE))</f>
        <v>-750</v>
      </c>
      <c r="L801" s="262">
        <f>-$G227/12*(1+HLOOKUP(L$628,$E$258:$N262,2,FALSE))</f>
        <v>-750</v>
      </c>
      <c r="M801" s="262">
        <f>-$G227/12*(1+HLOOKUP(M$628,$E$258:$N262,2,FALSE))</f>
        <v>-750</v>
      </c>
      <c r="N801" s="262">
        <f>-$G227/12*(1+HLOOKUP(N$628,$E$258:$N262,2,FALSE))</f>
        <v>-750</v>
      </c>
      <c r="O801" s="262">
        <f>-$G227/12*(1+HLOOKUP(O$628,$E$258:$N262,2,FALSE))</f>
        <v>-750</v>
      </c>
      <c r="P801" s="262">
        <f>-$G227/12*(1+HLOOKUP(P$628,$E$258:$N262,2,FALSE))</f>
        <v>-750</v>
      </c>
      <c r="Q801" s="262">
        <f>-$G227/12*(1+HLOOKUP(Q$628,$E$258:$N262,2,FALSE))</f>
        <v>-757.5</v>
      </c>
      <c r="R801" s="262">
        <f>-$G227/12*(1+HLOOKUP(R$628,$E$258:$N262,2,FALSE))</f>
        <v>-757.5</v>
      </c>
      <c r="S801" s="262">
        <f>-$G227/12*(1+HLOOKUP(S$628,$E$258:$N262,2,FALSE))</f>
        <v>-757.5</v>
      </c>
      <c r="T801" s="262">
        <f>-$G227/12*(1+HLOOKUP(T$628,$E$258:$N262,2,FALSE))</f>
        <v>-757.5</v>
      </c>
      <c r="U801" s="262">
        <f>-$G227/12*(1+HLOOKUP(U$628,$E$258:$N262,2,FALSE))</f>
        <v>-757.5</v>
      </c>
      <c r="V801" s="262">
        <f>-$G227/12*(1+HLOOKUP(V$628,$E$258:$N262,2,FALSE))</f>
        <v>-757.5</v>
      </c>
      <c r="W801" s="262">
        <f>-$G227/12*(1+HLOOKUP(W$628,$E$258:$N262,2,FALSE))</f>
        <v>-757.5</v>
      </c>
      <c r="X801" s="262">
        <f>-$G227/12*(1+HLOOKUP(X$628,$E$258:$N262,2,FALSE))</f>
        <v>-757.5</v>
      </c>
      <c r="Y801" s="262">
        <f>-$G227/12*(1+HLOOKUP(Y$628,$E$258:$N262,2,FALSE))</f>
        <v>-757.5</v>
      </c>
      <c r="Z801" s="262">
        <f>-$G227/12*(1+HLOOKUP(Z$628,$E$258:$N262,2,FALSE))</f>
        <v>-757.5</v>
      </c>
      <c r="AA801" s="262">
        <f>-$G227/12*(1+HLOOKUP(AA$628,$E$258:$N262,2,FALSE))</f>
        <v>-757.5</v>
      </c>
      <c r="AB801" s="262">
        <f>-$G227/12*(1+HLOOKUP(AB$628,$E$258:$N262,2,FALSE))</f>
        <v>-757.5</v>
      </c>
    </row>
    <row r="802" spans="3:29" hidden="1" outlineLevel="1">
      <c r="C802" s="234" t="str">
        <f t="shared" si="318"/>
        <v>OPERATIONS AND MAINTENANCE</v>
      </c>
      <c r="D802" s="235"/>
      <c r="E802" s="261">
        <f>-$G228/12*(1+HLOOKUP(E$628,$E$258:$N263,2,FALSE))</f>
        <v>-1329.1666666666667</v>
      </c>
      <c r="F802" s="262">
        <f>-$G228/12*(1+HLOOKUP(F$628,$E$258:$N263,2,FALSE))</f>
        <v>-1329.1666666666667</v>
      </c>
      <c r="G802" s="262">
        <f>-$G228/12*(1+HLOOKUP(G$628,$E$258:$N263,2,FALSE))</f>
        <v>-1329.1666666666667</v>
      </c>
      <c r="H802" s="262">
        <f>-$G228/12*(1+HLOOKUP(H$628,$E$258:$N263,2,FALSE))</f>
        <v>-1329.1666666666667</v>
      </c>
      <c r="I802" s="262">
        <f>-$G228/12*(1+HLOOKUP(I$628,$E$258:$N263,2,FALSE))</f>
        <v>-1329.1666666666667</v>
      </c>
      <c r="J802" s="262">
        <f>-$G228/12*(1+HLOOKUP(J$628,$E$258:$N263,2,FALSE))</f>
        <v>-1329.1666666666667</v>
      </c>
      <c r="K802" s="262">
        <f>-$G228/12*(1+HLOOKUP(K$628,$E$258:$N263,2,FALSE))</f>
        <v>-1329.1666666666667</v>
      </c>
      <c r="L802" s="262">
        <f>-$G228/12*(1+HLOOKUP(L$628,$E$258:$N263,2,FALSE))</f>
        <v>-1329.1666666666667</v>
      </c>
      <c r="M802" s="262">
        <f>-$G228/12*(1+HLOOKUP(M$628,$E$258:$N263,2,FALSE))</f>
        <v>-1329.1666666666667</v>
      </c>
      <c r="N802" s="262">
        <f>-$G228/12*(1+HLOOKUP(N$628,$E$258:$N263,2,FALSE))</f>
        <v>-1329.1666666666667</v>
      </c>
      <c r="O802" s="262">
        <f>-$G228/12*(1+HLOOKUP(O$628,$E$258:$N263,2,FALSE))</f>
        <v>-1329.1666666666667</v>
      </c>
      <c r="P802" s="262">
        <f>-$G228/12*(1+HLOOKUP(P$628,$E$258:$N263,2,FALSE))</f>
        <v>-1329.1666666666667</v>
      </c>
      <c r="Q802" s="262">
        <f>-$G228/12*(1+HLOOKUP(Q$628,$E$258:$N263,2,FALSE))</f>
        <v>-1342.4583333333335</v>
      </c>
      <c r="R802" s="262">
        <f>-$G228/12*(1+HLOOKUP(R$628,$E$258:$N263,2,FALSE))</f>
        <v>-1342.4583333333335</v>
      </c>
      <c r="S802" s="262">
        <f>-$G228/12*(1+HLOOKUP(S$628,$E$258:$N263,2,FALSE))</f>
        <v>-1342.4583333333335</v>
      </c>
      <c r="T802" s="262">
        <f>-$G228/12*(1+HLOOKUP(T$628,$E$258:$N263,2,FALSE))</f>
        <v>-1342.4583333333335</v>
      </c>
      <c r="U802" s="262">
        <f>-$G228/12*(1+HLOOKUP(U$628,$E$258:$N263,2,FALSE))</f>
        <v>-1342.4583333333335</v>
      </c>
      <c r="V802" s="262">
        <f>-$G228/12*(1+HLOOKUP(V$628,$E$258:$N263,2,FALSE))</f>
        <v>-1342.4583333333335</v>
      </c>
      <c r="W802" s="262">
        <f>-$G228/12*(1+HLOOKUP(W$628,$E$258:$N263,2,FALSE))</f>
        <v>-1342.4583333333335</v>
      </c>
      <c r="X802" s="262">
        <f>-$G228/12*(1+HLOOKUP(X$628,$E$258:$N263,2,FALSE))</f>
        <v>-1342.4583333333335</v>
      </c>
      <c r="Y802" s="262">
        <f>-$G228/12*(1+HLOOKUP(Y$628,$E$258:$N263,2,FALSE))</f>
        <v>-1342.4583333333335</v>
      </c>
      <c r="Z802" s="262">
        <f>-$G228/12*(1+HLOOKUP(Z$628,$E$258:$N263,2,FALSE))</f>
        <v>-1342.4583333333335</v>
      </c>
      <c r="AA802" s="262">
        <f>-$G228/12*(1+HLOOKUP(AA$628,$E$258:$N263,2,FALSE))</f>
        <v>-1342.4583333333335</v>
      </c>
      <c r="AB802" s="262">
        <f>-$G228/12*(1+HLOOKUP(AB$628,$E$258:$N263,2,FALSE))</f>
        <v>-1342.4583333333335</v>
      </c>
    </row>
    <row r="803" spans="3:29" hidden="1" outlineLevel="1">
      <c r="C803" s="234" t="str">
        <f t="shared" si="318"/>
        <v>INSURANCE</v>
      </c>
      <c r="D803" s="235"/>
      <c r="E803" s="261">
        <f>-$G229/12*(1+HLOOKUP(E$628,$E$258:$N264,2,FALSE))</f>
        <v>-333.33333333333331</v>
      </c>
      <c r="F803" s="262">
        <f>-$G229/12*(1+HLOOKUP(F$628,$E$258:$N264,2,FALSE))</f>
        <v>-333.33333333333331</v>
      </c>
      <c r="G803" s="262">
        <f>-$G229/12*(1+HLOOKUP(G$628,$E$258:$N264,2,FALSE))</f>
        <v>-333.33333333333331</v>
      </c>
      <c r="H803" s="262">
        <f>-$G229/12*(1+HLOOKUP(H$628,$E$258:$N264,2,FALSE))</f>
        <v>-333.33333333333331</v>
      </c>
      <c r="I803" s="262">
        <f>-$G229/12*(1+HLOOKUP(I$628,$E$258:$N264,2,FALSE))</f>
        <v>-333.33333333333331</v>
      </c>
      <c r="J803" s="262">
        <f>-$G229/12*(1+HLOOKUP(J$628,$E$258:$N264,2,FALSE))</f>
        <v>-333.33333333333331</v>
      </c>
      <c r="K803" s="262">
        <f>-$G229/12*(1+HLOOKUP(K$628,$E$258:$N264,2,FALSE))</f>
        <v>-333.33333333333331</v>
      </c>
      <c r="L803" s="262">
        <f>-$G229/12*(1+HLOOKUP(L$628,$E$258:$N264,2,FALSE))</f>
        <v>-333.33333333333331</v>
      </c>
      <c r="M803" s="262">
        <f>-$G229/12*(1+HLOOKUP(M$628,$E$258:$N264,2,FALSE))</f>
        <v>-333.33333333333331</v>
      </c>
      <c r="N803" s="262">
        <f>-$G229/12*(1+HLOOKUP(N$628,$E$258:$N264,2,FALSE))</f>
        <v>-333.33333333333331</v>
      </c>
      <c r="O803" s="262">
        <f>-$G229/12*(1+HLOOKUP(O$628,$E$258:$N264,2,FALSE))</f>
        <v>-333.33333333333331</v>
      </c>
      <c r="P803" s="262">
        <f>-$G229/12*(1+HLOOKUP(P$628,$E$258:$N264,2,FALSE))</f>
        <v>-333.33333333333331</v>
      </c>
      <c r="Q803" s="262">
        <f>-$G229/12*(1+HLOOKUP(Q$628,$E$258:$N264,2,FALSE))</f>
        <v>-336.66666666666663</v>
      </c>
      <c r="R803" s="262">
        <f>-$G229/12*(1+HLOOKUP(R$628,$E$258:$N264,2,FALSE))</f>
        <v>-336.66666666666663</v>
      </c>
      <c r="S803" s="262">
        <f>-$G229/12*(1+HLOOKUP(S$628,$E$258:$N264,2,FALSE))</f>
        <v>-336.66666666666663</v>
      </c>
      <c r="T803" s="262">
        <f>-$G229/12*(1+HLOOKUP(T$628,$E$258:$N264,2,FALSE))</f>
        <v>-336.66666666666663</v>
      </c>
      <c r="U803" s="262">
        <f>-$G229/12*(1+HLOOKUP(U$628,$E$258:$N264,2,FALSE))</f>
        <v>-336.66666666666663</v>
      </c>
      <c r="V803" s="262">
        <f>-$G229/12*(1+HLOOKUP(V$628,$E$258:$N264,2,FALSE))</f>
        <v>-336.66666666666663</v>
      </c>
      <c r="W803" s="262">
        <f>-$G229/12*(1+HLOOKUP(W$628,$E$258:$N264,2,FALSE))</f>
        <v>-336.66666666666663</v>
      </c>
      <c r="X803" s="262">
        <f>-$G229/12*(1+HLOOKUP(X$628,$E$258:$N264,2,FALSE))</f>
        <v>-336.66666666666663</v>
      </c>
      <c r="Y803" s="262">
        <f>-$G229/12*(1+HLOOKUP(Y$628,$E$258:$N264,2,FALSE))</f>
        <v>-336.66666666666663</v>
      </c>
      <c r="Z803" s="262">
        <f>-$G229/12*(1+HLOOKUP(Z$628,$E$258:$N264,2,FALSE))</f>
        <v>-336.66666666666663</v>
      </c>
      <c r="AA803" s="262">
        <f>-$G229/12*(1+HLOOKUP(AA$628,$E$258:$N264,2,FALSE))</f>
        <v>-336.66666666666663</v>
      </c>
      <c r="AB803" s="262">
        <f>-$G229/12*(1+HLOOKUP(AB$628,$E$258:$N264,2,FALSE))</f>
        <v>-336.66666666666663</v>
      </c>
    </row>
    <row r="804" spans="3:29" hidden="1" outlineLevel="1">
      <c r="C804" s="234" t="str">
        <f t="shared" si="318"/>
        <v>PROPERTY TAX</v>
      </c>
      <c r="D804" s="235"/>
      <c r="E804" s="261">
        <f>-$G230/12*(1+HLOOKUP(E$628,$E$258:$N265,2,FALSE))</f>
        <v>-3750</v>
      </c>
      <c r="F804" s="262">
        <f>-$G230/12*(1+HLOOKUP(F$628,$E$258:$N265,2,FALSE))</f>
        <v>-3750</v>
      </c>
      <c r="G804" s="262">
        <f>-$G230/12*(1+HLOOKUP(G$628,$E$258:$N265,2,FALSE))</f>
        <v>-3750</v>
      </c>
      <c r="H804" s="262">
        <f>-$G230/12*(1+HLOOKUP(H$628,$E$258:$N265,2,FALSE))</f>
        <v>-3750</v>
      </c>
      <c r="I804" s="262">
        <f>-$G230/12*(1+HLOOKUP(I$628,$E$258:$N265,2,FALSE))</f>
        <v>-3750</v>
      </c>
      <c r="J804" s="262">
        <f>-$G230/12*(1+HLOOKUP(J$628,$E$258:$N265,2,FALSE))</f>
        <v>-3750</v>
      </c>
      <c r="K804" s="262">
        <f>-$G230/12*(1+HLOOKUP(K$628,$E$258:$N265,2,FALSE))</f>
        <v>-3750</v>
      </c>
      <c r="L804" s="262">
        <f>-$G230/12*(1+HLOOKUP(L$628,$E$258:$N265,2,FALSE))</f>
        <v>-3750</v>
      </c>
      <c r="M804" s="262">
        <f>-$G230/12*(1+HLOOKUP(M$628,$E$258:$N265,2,FALSE))</f>
        <v>-3750</v>
      </c>
      <c r="N804" s="262">
        <f>-$G230/12*(1+HLOOKUP(N$628,$E$258:$N265,2,FALSE))</f>
        <v>-3750</v>
      </c>
      <c r="O804" s="262">
        <f>-$G230/12*(1+HLOOKUP(O$628,$E$258:$N265,2,FALSE))</f>
        <v>-3750</v>
      </c>
      <c r="P804" s="262">
        <f>-$G230/12*(1+HLOOKUP(P$628,$E$258:$N265,2,FALSE))</f>
        <v>-3750</v>
      </c>
      <c r="Q804" s="262">
        <f>-$G230/12*(1+HLOOKUP(Q$628,$E$258:$N265,2,FALSE))</f>
        <v>-3787.5</v>
      </c>
      <c r="R804" s="262">
        <f>-$G230/12*(1+HLOOKUP(R$628,$E$258:$N265,2,FALSE))</f>
        <v>-3787.5</v>
      </c>
      <c r="S804" s="262">
        <f>-$G230/12*(1+HLOOKUP(S$628,$E$258:$N265,2,FALSE))</f>
        <v>-3787.5</v>
      </c>
      <c r="T804" s="262">
        <f>-$G230/12*(1+HLOOKUP(T$628,$E$258:$N265,2,FALSE))</f>
        <v>-3787.5</v>
      </c>
      <c r="U804" s="262">
        <f>-$G230/12*(1+HLOOKUP(U$628,$E$258:$N265,2,FALSE))</f>
        <v>-3787.5</v>
      </c>
      <c r="V804" s="262">
        <f>-$G230/12*(1+HLOOKUP(V$628,$E$258:$N265,2,FALSE))</f>
        <v>-3787.5</v>
      </c>
      <c r="W804" s="262">
        <f>-$G230/12*(1+HLOOKUP(W$628,$E$258:$N265,2,FALSE))</f>
        <v>-3787.5</v>
      </c>
      <c r="X804" s="262">
        <f>-$G230/12*(1+HLOOKUP(X$628,$E$258:$N265,2,FALSE))</f>
        <v>-3787.5</v>
      </c>
      <c r="Y804" s="262">
        <f>-$G230/12*(1+HLOOKUP(Y$628,$E$258:$N265,2,FALSE))</f>
        <v>-3787.5</v>
      </c>
      <c r="Z804" s="262">
        <f>-$G230/12*(1+HLOOKUP(Z$628,$E$258:$N265,2,FALSE))</f>
        <v>-3787.5</v>
      </c>
      <c r="AA804" s="262">
        <f>-$G230/12*(1+HLOOKUP(AA$628,$E$258:$N265,2,FALSE))</f>
        <v>-3787.5</v>
      </c>
      <c r="AB804" s="262">
        <f>-$G230/12*(1+HLOOKUP(AB$628,$E$258:$N265,2,FALSE))</f>
        <v>-3787.5</v>
      </c>
    </row>
    <row r="805" spans="3:29" hidden="1" outlineLevel="1">
      <c r="C805" s="1073">
        <f t="shared" si="318"/>
        <v>0</v>
      </c>
      <c r="D805" s="235"/>
      <c r="E805" s="261">
        <f>IF($N$339="Turn",-F535*$O$231,0)</f>
        <v>0</v>
      </c>
      <c r="F805" s="262">
        <f t="shared" ref="F805:AB805" si="319">IF($N$339="Turn",-G535*$O$231,0)</f>
        <v>0</v>
      </c>
      <c r="G805" s="262">
        <f t="shared" si="319"/>
        <v>0</v>
      </c>
      <c r="H805" s="262">
        <f t="shared" si="319"/>
        <v>0</v>
      </c>
      <c r="I805" s="262">
        <f t="shared" si="319"/>
        <v>0</v>
      </c>
      <c r="J805" s="262">
        <f t="shared" si="319"/>
        <v>0</v>
      </c>
      <c r="K805" s="262">
        <f t="shared" si="319"/>
        <v>0</v>
      </c>
      <c r="L805" s="262">
        <f t="shared" si="319"/>
        <v>0</v>
      </c>
      <c r="M805" s="262">
        <f t="shared" si="319"/>
        <v>0</v>
      </c>
      <c r="N805" s="262">
        <f t="shared" si="319"/>
        <v>0</v>
      </c>
      <c r="O805" s="262">
        <f t="shared" si="319"/>
        <v>0</v>
      </c>
      <c r="P805" s="262">
        <f t="shared" si="319"/>
        <v>0</v>
      </c>
      <c r="Q805" s="262">
        <f t="shared" si="319"/>
        <v>0</v>
      </c>
      <c r="R805" s="262">
        <f t="shared" si="319"/>
        <v>0</v>
      </c>
      <c r="S805" s="262">
        <f t="shared" si="319"/>
        <v>0</v>
      </c>
      <c r="T805" s="262">
        <f t="shared" si="319"/>
        <v>0</v>
      </c>
      <c r="U805" s="262">
        <f t="shared" si="319"/>
        <v>0</v>
      </c>
      <c r="V805" s="262">
        <f t="shared" si="319"/>
        <v>0</v>
      </c>
      <c r="W805" s="262">
        <f t="shared" si="319"/>
        <v>0</v>
      </c>
      <c r="X805" s="262">
        <f t="shared" si="319"/>
        <v>0</v>
      </c>
      <c r="Y805" s="262">
        <f t="shared" si="319"/>
        <v>0</v>
      </c>
      <c r="Z805" s="262">
        <f t="shared" si="319"/>
        <v>0</v>
      </c>
      <c r="AA805" s="262">
        <f t="shared" si="319"/>
        <v>0</v>
      </c>
      <c r="AB805" s="262">
        <f t="shared" si="319"/>
        <v>0</v>
      </c>
    </row>
    <row r="806" spans="3:29" hidden="1" outlineLevel="1">
      <c r="D806" s="217"/>
      <c r="E806" s="20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3:29" hidden="1" outlineLevel="1">
      <c r="C807" s="222" t="s">
        <v>17</v>
      </c>
      <c r="D807" s="260">
        <f>SUM(D798:D805)</f>
        <v>0</v>
      </c>
      <c r="E807" s="261">
        <f t="shared" ref="E807:N807" si="320">SUM(E798:E806)</f>
        <v>-7253.0833333333339</v>
      </c>
      <c r="F807" s="262">
        <f t="shared" si="320"/>
        <v>-7253.0833333333339</v>
      </c>
      <c r="G807" s="262">
        <f t="shared" si="320"/>
        <v>-7253.0833333333339</v>
      </c>
      <c r="H807" s="262">
        <f t="shared" si="320"/>
        <v>-7253.0833333333339</v>
      </c>
      <c r="I807" s="262">
        <f t="shared" si="320"/>
        <v>-7253.0833333333339</v>
      </c>
      <c r="J807" s="262">
        <f t="shared" si="320"/>
        <v>-7253.0833333333339</v>
      </c>
      <c r="K807" s="262">
        <f t="shared" si="320"/>
        <v>-7253.0833333333339</v>
      </c>
      <c r="L807" s="262">
        <f t="shared" si="320"/>
        <v>-7253.0833333333339</v>
      </c>
      <c r="M807" s="262">
        <f t="shared" si="320"/>
        <v>-7253.0833333333339</v>
      </c>
      <c r="N807" s="262">
        <f t="shared" si="320"/>
        <v>-7253.0833333333339</v>
      </c>
      <c r="O807" s="262">
        <f>SUM(O798:O806)</f>
        <v>-7253.0833333333339</v>
      </c>
      <c r="P807" s="262">
        <f>SUM(P798:P806)</f>
        <v>-7253.0833333333339</v>
      </c>
      <c r="Q807" s="262">
        <f t="shared" ref="Q807:AB807" si="321">SUM(Q798:Q806)</f>
        <v>-7325.6141666666663</v>
      </c>
      <c r="R807" s="262">
        <f t="shared" si="321"/>
        <v>-7325.6141666666663</v>
      </c>
      <c r="S807" s="262">
        <f t="shared" si="321"/>
        <v>-7325.6141666666663</v>
      </c>
      <c r="T807" s="262">
        <f t="shared" si="321"/>
        <v>-7325.6141666666663</v>
      </c>
      <c r="U807" s="262">
        <f t="shared" si="321"/>
        <v>-7325.6141666666663</v>
      </c>
      <c r="V807" s="262">
        <f t="shared" si="321"/>
        <v>-7325.6141666666663</v>
      </c>
      <c r="W807" s="262">
        <f t="shared" si="321"/>
        <v>-7325.6141666666663</v>
      </c>
      <c r="X807" s="262">
        <f t="shared" si="321"/>
        <v>-7325.6141666666663</v>
      </c>
      <c r="Y807" s="262">
        <f t="shared" si="321"/>
        <v>-7325.6141666666663</v>
      </c>
      <c r="Z807" s="262">
        <f t="shared" si="321"/>
        <v>-7325.6141666666663</v>
      </c>
      <c r="AA807" s="262">
        <f t="shared" si="321"/>
        <v>-7325.6141666666663</v>
      </c>
      <c r="AB807" s="262">
        <f t="shared" si="321"/>
        <v>-7325.6141666666663</v>
      </c>
      <c r="AC807" s="262"/>
    </row>
    <row r="808" spans="3:29" ht="8.25" hidden="1" customHeight="1" outlineLevel="1">
      <c r="C808" s="225"/>
      <c r="D808" s="230"/>
      <c r="E808" s="213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</row>
    <row r="809" spans="3:29" ht="15" hidden="1" outlineLevel="1" thickBot="1">
      <c r="D809" s="236"/>
      <c r="E809" s="237"/>
      <c r="F809" s="238"/>
      <c r="G809" s="238"/>
      <c r="H809" s="238"/>
      <c r="I809" s="238"/>
      <c r="J809" s="233"/>
      <c r="K809" s="233"/>
      <c r="L809" s="238"/>
      <c r="M809" s="233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</row>
    <row r="810" spans="3:29" ht="16.2" hidden="1" outlineLevel="1" thickTop="1">
      <c r="C810" s="224" t="s">
        <v>33</v>
      </c>
      <c r="D810" s="260">
        <f t="shared" ref="D810" si="322">D795-D807</f>
        <v>22215</v>
      </c>
      <c r="E810" s="261">
        <f ca="1">E795+E807</f>
        <v>19136.916666666664</v>
      </c>
      <c r="F810" s="262">
        <f t="shared" ref="F810:AB810" ca="1" si="323">F795+F807</f>
        <v>19136.916666666664</v>
      </c>
      <c r="G810" s="262">
        <f t="shared" ca="1" si="323"/>
        <v>17386.916666666664</v>
      </c>
      <c r="H810" s="262">
        <f t="shared" ca="1" si="323"/>
        <v>15636.916666666666</v>
      </c>
      <c r="I810" s="262">
        <f t="shared" ca="1" si="323"/>
        <v>13886.916666666666</v>
      </c>
      <c r="J810" s="262">
        <f t="shared" ca="1" si="323"/>
        <v>12136.916666666666</v>
      </c>
      <c r="K810" s="262">
        <f t="shared" ca="1" si="323"/>
        <v>10386.916666666666</v>
      </c>
      <c r="L810" s="262">
        <f t="shared" ca="1" si="323"/>
        <v>8636.9166666666661</v>
      </c>
      <c r="M810" s="262">
        <f t="shared" ca="1" si="323"/>
        <v>6886.9166666666661</v>
      </c>
      <c r="N810" s="262">
        <f t="shared" ca="1" si="323"/>
        <v>5136.9166666666661</v>
      </c>
      <c r="O810" s="262">
        <f t="shared" ca="1" si="323"/>
        <v>5136.9166666666661</v>
      </c>
      <c r="P810" s="262">
        <f t="shared" ca="1" si="323"/>
        <v>11246.916666666666</v>
      </c>
      <c r="Q810" s="262">
        <f t="shared" ca="1" si="323"/>
        <v>14778.785833333335</v>
      </c>
      <c r="R810" s="262">
        <f t="shared" ca="1" si="323"/>
        <v>17533.785833333335</v>
      </c>
      <c r="S810" s="262">
        <f t="shared" ca="1" si="323"/>
        <v>23583.785833333335</v>
      </c>
      <c r="T810" s="262">
        <f t="shared" ca="1" si="323"/>
        <v>29633.785833333335</v>
      </c>
      <c r="U810" s="262">
        <f t="shared" ca="1" si="323"/>
        <v>32328.785833333335</v>
      </c>
      <c r="V810" s="262">
        <f t="shared" ca="1" si="323"/>
        <v>38438.785833333335</v>
      </c>
      <c r="W810" s="262">
        <f t="shared" ca="1" si="323"/>
        <v>44428.785833333335</v>
      </c>
      <c r="X810" s="262">
        <f t="shared" ca="1" si="323"/>
        <v>44458.785833333335</v>
      </c>
      <c r="Y810" s="262">
        <f t="shared" ca="1" si="323"/>
        <v>47183.785833333335</v>
      </c>
      <c r="Z810" s="262">
        <f t="shared" ca="1" si="323"/>
        <v>50478.785833333335</v>
      </c>
      <c r="AA810" s="262">
        <f t="shared" ca="1" si="323"/>
        <v>50478.785833333335</v>
      </c>
      <c r="AB810" s="262">
        <f t="shared" ca="1" si="323"/>
        <v>50478.785833333335</v>
      </c>
    </row>
    <row r="811" spans="3:29" ht="15.6" hidden="1" outlineLevel="1">
      <c r="C811" s="973" t="s">
        <v>926</v>
      </c>
      <c r="D811" s="260"/>
      <c r="E811" s="261">
        <f>SUM(E812:E813)</f>
        <v>0</v>
      </c>
      <c r="F811" s="262">
        <f t="shared" ref="F811:AB811" si="324">SUM(F812:F813)</f>
        <v>-35000</v>
      </c>
      <c r="G811" s="262">
        <f t="shared" si="324"/>
        <v>-70000</v>
      </c>
      <c r="H811" s="262">
        <f t="shared" si="324"/>
        <v>-70000</v>
      </c>
      <c r="I811" s="262">
        <f t="shared" si="324"/>
        <v>-35000</v>
      </c>
      <c r="J811" s="262">
        <f t="shared" si="324"/>
        <v>-35000</v>
      </c>
      <c r="K811" s="262">
        <f t="shared" si="324"/>
        <v>-35000</v>
      </c>
      <c r="L811" s="262">
        <f t="shared" si="324"/>
        <v>-35000</v>
      </c>
      <c r="M811" s="262">
        <f t="shared" si="324"/>
        <v>-35000</v>
      </c>
      <c r="N811" s="262">
        <f t="shared" si="324"/>
        <v>-35000</v>
      </c>
      <c r="O811" s="262">
        <f t="shared" si="324"/>
        <v>0</v>
      </c>
      <c r="P811" s="262">
        <f t="shared" si="324"/>
        <v>0</v>
      </c>
      <c r="Q811" s="262">
        <f t="shared" si="324"/>
        <v>0</v>
      </c>
      <c r="R811" s="262">
        <f t="shared" si="324"/>
        <v>0</v>
      </c>
      <c r="S811" s="262">
        <f t="shared" si="324"/>
        <v>0</v>
      </c>
      <c r="T811" s="262">
        <f t="shared" si="324"/>
        <v>0</v>
      </c>
      <c r="U811" s="262">
        <f t="shared" si="324"/>
        <v>0</v>
      </c>
      <c r="V811" s="262">
        <f t="shared" si="324"/>
        <v>0</v>
      </c>
      <c r="W811" s="262">
        <f t="shared" si="324"/>
        <v>0</v>
      </c>
      <c r="X811" s="262">
        <f t="shared" si="324"/>
        <v>0</v>
      </c>
      <c r="Y811" s="262">
        <f t="shared" si="324"/>
        <v>0</v>
      </c>
      <c r="Z811" s="262">
        <f t="shared" si="324"/>
        <v>0</v>
      </c>
      <c r="AA811" s="262">
        <f t="shared" si="324"/>
        <v>0</v>
      </c>
      <c r="AB811" s="262">
        <f t="shared" si="324"/>
        <v>0</v>
      </c>
    </row>
    <row r="812" spans="3:29" ht="15.6" hidden="1" outlineLevel="1">
      <c r="C812" s="974" t="s">
        <v>924</v>
      </c>
      <c r="D812" s="260"/>
      <c r="E812" s="261">
        <f>-SUM(E470:E499)*$H$52</f>
        <v>0</v>
      </c>
      <c r="F812" s="262">
        <f t="shared" ref="F812:AB812" si="325">-SUM(F470:F499)*$H$52</f>
        <v>-35000</v>
      </c>
      <c r="G812" s="262">
        <f t="shared" si="325"/>
        <v>-52500</v>
      </c>
      <c r="H812" s="262">
        <f t="shared" si="325"/>
        <v>-52500</v>
      </c>
      <c r="I812" s="262">
        <f t="shared" si="325"/>
        <v>-17500</v>
      </c>
      <c r="J812" s="262">
        <f t="shared" si="325"/>
        <v>-17500</v>
      </c>
      <c r="K812" s="262">
        <f t="shared" si="325"/>
        <v>-17500</v>
      </c>
      <c r="L812" s="262">
        <f t="shared" si="325"/>
        <v>-17500</v>
      </c>
      <c r="M812" s="262">
        <f t="shared" si="325"/>
        <v>-17500</v>
      </c>
      <c r="N812" s="262">
        <f t="shared" si="325"/>
        <v>-17500</v>
      </c>
      <c r="O812" s="262">
        <f t="shared" si="325"/>
        <v>0</v>
      </c>
      <c r="P812" s="262">
        <f t="shared" si="325"/>
        <v>0</v>
      </c>
      <c r="Q812" s="262">
        <f t="shared" si="325"/>
        <v>0</v>
      </c>
      <c r="R812" s="262">
        <f t="shared" si="325"/>
        <v>0</v>
      </c>
      <c r="S812" s="262">
        <f t="shared" si="325"/>
        <v>0</v>
      </c>
      <c r="T812" s="262">
        <f t="shared" si="325"/>
        <v>0</v>
      </c>
      <c r="U812" s="262">
        <f t="shared" si="325"/>
        <v>0</v>
      </c>
      <c r="V812" s="262">
        <f t="shared" si="325"/>
        <v>0</v>
      </c>
      <c r="W812" s="262">
        <f t="shared" si="325"/>
        <v>0</v>
      </c>
      <c r="X812" s="262">
        <f t="shared" si="325"/>
        <v>0</v>
      </c>
      <c r="Y812" s="262">
        <f t="shared" si="325"/>
        <v>0</v>
      </c>
      <c r="Z812" s="262">
        <f t="shared" si="325"/>
        <v>0</v>
      </c>
      <c r="AA812" s="262">
        <f t="shared" si="325"/>
        <v>0</v>
      </c>
      <c r="AB812" s="262">
        <f t="shared" si="325"/>
        <v>0</v>
      </c>
    </row>
    <row r="813" spans="3:29" ht="15.6" hidden="1" outlineLevel="1">
      <c r="C813" s="974" t="s">
        <v>927</v>
      </c>
      <c r="D813" s="260"/>
      <c r="E813" s="261">
        <f t="array" ref="E813">-SUM(D563:D592-E563:E592)*$I$52</f>
        <v>0</v>
      </c>
      <c r="F813" s="262">
        <f t="array" ref="F813">-SUM(E563:E592-F563:F592)*$I$52</f>
        <v>0</v>
      </c>
      <c r="G813" s="262">
        <f t="array" ref="G813">-SUM(F563:F592-G563:G592)*$I$52</f>
        <v>-17500</v>
      </c>
      <c r="H813" s="262">
        <f t="array" ref="H813">-SUM(G563:G592-H563:H592)*$I$52</f>
        <v>-17500</v>
      </c>
      <c r="I813" s="262">
        <f t="array" ref="I813">-SUM(H563:H592-I563:I592)*$I$52</f>
        <v>-17500</v>
      </c>
      <c r="J813" s="262">
        <f t="array" ref="J813">-SUM(I563:I592-J563:J592)*$I$52</f>
        <v>-17500</v>
      </c>
      <c r="K813" s="262">
        <f t="array" ref="K813">-SUM(J563:J592-K563:K592)*$I$52</f>
        <v>-17500</v>
      </c>
      <c r="L813" s="262">
        <f t="array" ref="L813">-SUM(K563:K592-L563:L592)*$I$52</f>
        <v>-17500</v>
      </c>
      <c r="M813" s="262">
        <f t="array" ref="M813">-SUM(L563:L592-M563:M592)*$I$52</f>
        <v>-17500</v>
      </c>
      <c r="N813" s="262">
        <f t="array" ref="N813">-SUM(M563:M592-N563:N592)*$I$52</f>
        <v>-17500</v>
      </c>
      <c r="O813" s="262">
        <f t="array" ref="O813">-SUM(N563:N592-O563:O592)*$I$52</f>
        <v>0</v>
      </c>
      <c r="P813" s="262">
        <f t="array" ref="P813">-SUM(O563:O592-P563:P592)*$I$52</f>
        <v>0</v>
      </c>
      <c r="Q813" s="262">
        <f t="array" ref="Q813">-SUM(P563:P592-Q563:Q592)*$I$52</f>
        <v>0</v>
      </c>
      <c r="R813" s="262">
        <f t="array" ref="R813">-SUM(Q563:Q592-R563:R592)*$I$52</f>
        <v>0</v>
      </c>
      <c r="S813" s="262">
        <f t="array" ref="S813">-SUM(R563:R592-S563:S592)*$I$52</f>
        <v>0</v>
      </c>
      <c r="T813" s="262">
        <f t="array" ref="T813">-SUM(S563:S592-T563:T592)*$I$52</f>
        <v>0</v>
      </c>
      <c r="U813" s="262">
        <f t="array" ref="U813">-SUM(T563:T592-U563:U592)*$I$52</f>
        <v>0</v>
      </c>
      <c r="V813" s="262">
        <f t="array" ref="V813">-SUM(U563:U592-V563:V592)*$I$52</f>
        <v>0</v>
      </c>
      <c r="W813" s="262">
        <f t="array" ref="W813">-SUM(V563:V592-W563:W592)*$I$52</f>
        <v>0</v>
      </c>
      <c r="X813" s="262">
        <f t="array" ref="X813">-SUM(W563:W592-X563:X592)*$I$52</f>
        <v>0</v>
      </c>
      <c r="Y813" s="262">
        <f t="array" ref="Y813">-SUM(X563:X592-Y563:Y592)*$I$52</f>
        <v>0</v>
      </c>
      <c r="Z813" s="262">
        <f t="array" ref="Z813">-SUM(Y563:Y592-Z563:Z592)*$I$52</f>
        <v>0</v>
      </c>
      <c r="AA813" s="262">
        <f t="array" ref="AA813">-SUM(Z563:Z592-AA563:AA592)*$I$52</f>
        <v>0</v>
      </c>
      <c r="AB813" s="262">
        <f t="array" ref="AB813">-SUM(AA563:AA592-AB563:AB592)*$I$52</f>
        <v>0</v>
      </c>
    </row>
    <row r="814" spans="3:29" ht="15.6" hidden="1" outlineLevel="1">
      <c r="C814" s="974"/>
      <c r="D814" s="260"/>
      <c r="E814" s="261">
        <f>IF($N$339="Rehab",IF(AND(E$629&gt;=MIN($K$344:$K$373),E$629&lt;MIN($O$344:$O$373)),-$F$74/(MIN($O$344:$O$373)-MIN($K$344:$K$373)),0),0)</f>
        <v>-56300</v>
      </c>
      <c r="F814" s="262">
        <f t="shared" ref="F814:AB814" si="326">IF($N$339="Rehab",IF(AND(F$629&gt;=MIN($K$344:$K$373),F$629&lt;MIN($O$344:$O$373)),-$F$74/(MIN($O$344:$O$373)-MIN($K$344:$K$373)),0),0)</f>
        <v>-56300</v>
      </c>
      <c r="G814" s="262">
        <f t="shared" si="326"/>
        <v>-56300</v>
      </c>
      <c r="H814" s="262">
        <f t="shared" si="326"/>
        <v>-56300</v>
      </c>
      <c r="I814" s="262">
        <f t="shared" si="326"/>
        <v>-56300</v>
      </c>
      <c r="J814" s="262">
        <f t="shared" si="326"/>
        <v>-56300</v>
      </c>
      <c r="K814" s="262">
        <f t="shared" si="326"/>
        <v>-56300</v>
      </c>
      <c r="L814" s="262">
        <f t="shared" si="326"/>
        <v>-56300</v>
      </c>
      <c r="M814" s="262">
        <f t="shared" si="326"/>
        <v>-56300</v>
      </c>
      <c r="N814" s="262">
        <f t="shared" si="326"/>
        <v>-56300</v>
      </c>
      <c r="O814" s="262">
        <f t="shared" si="326"/>
        <v>0</v>
      </c>
      <c r="P814" s="262">
        <f t="shared" si="326"/>
        <v>0</v>
      </c>
      <c r="Q814" s="262">
        <f t="shared" si="326"/>
        <v>0</v>
      </c>
      <c r="R814" s="262">
        <f t="shared" si="326"/>
        <v>0</v>
      </c>
      <c r="S814" s="262">
        <f t="shared" si="326"/>
        <v>0</v>
      </c>
      <c r="T814" s="262">
        <f t="shared" si="326"/>
        <v>0</v>
      </c>
      <c r="U814" s="262">
        <f t="shared" si="326"/>
        <v>0</v>
      </c>
      <c r="V814" s="262">
        <f t="shared" si="326"/>
        <v>0</v>
      </c>
      <c r="W814" s="262">
        <f t="shared" si="326"/>
        <v>0</v>
      </c>
      <c r="X814" s="262">
        <f t="shared" si="326"/>
        <v>0</v>
      </c>
      <c r="Y814" s="262">
        <f t="shared" si="326"/>
        <v>0</v>
      </c>
      <c r="Z814" s="262">
        <f t="shared" si="326"/>
        <v>0</v>
      </c>
      <c r="AA814" s="262">
        <f t="shared" si="326"/>
        <v>0</v>
      </c>
      <c r="AB814" s="262">
        <f t="shared" si="326"/>
        <v>0</v>
      </c>
    </row>
    <row r="815" spans="3:29" hidden="1" outlineLevel="1">
      <c r="C815" s="225" t="s">
        <v>301</v>
      </c>
      <c r="D815" s="223"/>
      <c r="E815" s="261">
        <f>$E$913/12</f>
        <v>0</v>
      </c>
      <c r="F815" s="262">
        <f t="shared" ref="F815:P815" si="327">$E$913/12</f>
        <v>0</v>
      </c>
      <c r="G815" s="262">
        <f t="shared" si="327"/>
        <v>0</v>
      </c>
      <c r="H815" s="262">
        <f t="shared" si="327"/>
        <v>0</v>
      </c>
      <c r="I815" s="262">
        <f t="shared" si="327"/>
        <v>0</v>
      </c>
      <c r="J815" s="262">
        <f t="shared" si="327"/>
        <v>0</v>
      </c>
      <c r="K815" s="262">
        <f t="shared" si="327"/>
        <v>0</v>
      </c>
      <c r="L815" s="262">
        <f t="shared" si="327"/>
        <v>0</v>
      </c>
      <c r="M815" s="262">
        <f t="shared" si="327"/>
        <v>0</v>
      </c>
      <c r="N815" s="262">
        <f t="shared" si="327"/>
        <v>0</v>
      </c>
      <c r="O815" s="262">
        <f t="shared" si="327"/>
        <v>0</v>
      </c>
      <c r="P815" s="262">
        <f t="shared" si="327"/>
        <v>0</v>
      </c>
      <c r="Q815" s="262">
        <f>$F$913/12</f>
        <v>0</v>
      </c>
      <c r="R815" s="262">
        <f t="shared" ref="R815:AB815" si="328">$F$913/12</f>
        <v>0</v>
      </c>
      <c r="S815" s="262">
        <f t="shared" si="328"/>
        <v>0</v>
      </c>
      <c r="T815" s="262">
        <f t="shared" si="328"/>
        <v>0</v>
      </c>
      <c r="U815" s="262">
        <f t="shared" si="328"/>
        <v>0</v>
      </c>
      <c r="V815" s="262">
        <f t="shared" si="328"/>
        <v>0</v>
      </c>
      <c r="W815" s="262">
        <f t="shared" si="328"/>
        <v>0</v>
      </c>
      <c r="X815" s="262">
        <f t="shared" si="328"/>
        <v>0</v>
      </c>
      <c r="Y815" s="262">
        <f t="shared" si="328"/>
        <v>0</v>
      </c>
      <c r="Z815" s="262">
        <f t="shared" si="328"/>
        <v>0</v>
      </c>
      <c r="AA815" s="262">
        <f t="shared" si="328"/>
        <v>0</v>
      </c>
      <c r="AB815" s="262">
        <f t="shared" si="328"/>
        <v>0</v>
      </c>
    </row>
    <row r="816" spans="3:29" hidden="1" outlineLevel="1">
      <c r="C816" s="21" t="s">
        <v>309</v>
      </c>
      <c r="E816" s="346">
        <f ca="1">E810+E811+E814+E815</f>
        <v>-37163.083333333336</v>
      </c>
      <c r="F816" s="346">
        <f t="shared" ref="F816:AB816" ca="1" si="329">F810+F811+F814+F815</f>
        <v>-72163.083333333343</v>
      </c>
      <c r="G816" s="346">
        <f t="shared" ca="1" si="329"/>
        <v>-108913.08333333334</v>
      </c>
      <c r="H816" s="346">
        <f t="shared" ca="1" si="329"/>
        <v>-110663.08333333334</v>
      </c>
      <c r="I816" s="346">
        <f t="shared" ca="1" si="329"/>
        <v>-77413.083333333343</v>
      </c>
      <c r="J816" s="346">
        <f t="shared" ca="1" si="329"/>
        <v>-79163.083333333343</v>
      </c>
      <c r="K816" s="346">
        <f t="shared" ca="1" si="329"/>
        <v>-80913.083333333343</v>
      </c>
      <c r="L816" s="346">
        <f t="shared" ca="1" si="329"/>
        <v>-82663.083333333343</v>
      </c>
      <c r="M816" s="346">
        <f t="shared" ca="1" si="329"/>
        <v>-84413.083333333343</v>
      </c>
      <c r="N816" s="346">
        <f t="shared" ca="1" si="329"/>
        <v>-86163.083333333343</v>
      </c>
      <c r="O816" s="346">
        <f t="shared" ca="1" si="329"/>
        <v>5136.9166666666661</v>
      </c>
      <c r="P816" s="346">
        <f t="shared" ca="1" si="329"/>
        <v>11246.916666666666</v>
      </c>
      <c r="Q816" s="346">
        <f t="shared" ca="1" si="329"/>
        <v>14778.785833333335</v>
      </c>
      <c r="R816" s="346">
        <f t="shared" ca="1" si="329"/>
        <v>17533.785833333335</v>
      </c>
      <c r="S816" s="346">
        <f t="shared" ca="1" si="329"/>
        <v>23583.785833333335</v>
      </c>
      <c r="T816" s="346">
        <f t="shared" ca="1" si="329"/>
        <v>29633.785833333335</v>
      </c>
      <c r="U816" s="346">
        <f t="shared" ca="1" si="329"/>
        <v>32328.785833333335</v>
      </c>
      <c r="V816" s="346">
        <f t="shared" ca="1" si="329"/>
        <v>38438.785833333335</v>
      </c>
      <c r="W816" s="346">
        <f t="shared" ca="1" si="329"/>
        <v>44428.785833333335</v>
      </c>
      <c r="X816" s="346">
        <f t="shared" ca="1" si="329"/>
        <v>44458.785833333335</v>
      </c>
      <c r="Y816" s="346">
        <f t="shared" ca="1" si="329"/>
        <v>47183.785833333335</v>
      </c>
      <c r="Z816" s="346">
        <f t="shared" ca="1" si="329"/>
        <v>50478.785833333335</v>
      </c>
      <c r="AA816" s="346">
        <f t="shared" ca="1" si="329"/>
        <v>50478.785833333335</v>
      </c>
      <c r="AB816" s="346">
        <f t="shared" ca="1" si="329"/>
        <v>50478.785833333335</v>
      </c>
    </row>
    <row r="817" spans="2:38" hidden="1" outlineLevel="1"/>
    <row r="818" spans="2:38" hidden="1" outlineLevel="1"/>
    <row r="819" spans="2:38" hidden="1" outlineLevel="1"/>
    <row r="820" spans="2:38" collapsed="1"/>
    <row r="821" spans="2:38" ht="18">
      <c r="B821" s="22" t="s">
        <v>252</v>
      </c>
    </row>
    <row r="822" spans="2:38" hidden="1" outlineLevel="1">
      <c r="E822" s="312" t="s">
        <v>299</v>
      </c>
      <c r="F822" s="312"/>
    </row>
    <row r="823" spans="2:38" s="5" customFormat="1" hidden="1" outlineLevel="1">
      <c r="C823" s="5" t="s">
        <v>26</v>
      </c>
      <c r="D823" s="226" t="s">
        <v>27</v>
      </c>
      <c r="E823" s="306">
        <v>1</v>
      </c>
      <c r="F823" s="307">
        <f>E823+1</f>
        <v>2</v>
      </c>
      <c r="G823" s="20">
        <f t="shared" ref="G823:N823" si="330">F823+1</f>
        <v>3</v>
      </c>
      <c r="H823" s="20">
        <f t="shared" si="330"/>
        <v>4</v>
      </c>
      <c r="I823" s="20">
        <f t="shared" si="330"/>
        <v>5</v>
      </c>
      <c r="J823" s="20">
        <f t="shared" si="330"/>
        <v>6</v>
      </c>
      <c r="K823" s="20">
        <f t="shared" si="330"/>
        <v>7</v>
      </c>
      <c r="L823" s="20">
        <f t="shared" si="330"/>
        <v>8</v>
      </c>
      <c r="M823" s="20">
        <f t="shared" si="330"/>
        <v>9</v>
      </c>
      <c r="N823" s="20">
        <f t="shared" si="330"/>
        <v>10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2:38" ht="3.75" hidden="1" customHeight="1" outlineLevel="1">
      <c r="D824" s="217"/>
      <c r="E824" s="308"/>
      <c r="F824" s="309"/>
      <c r="G824" s="28"/>
      <c r="H824" s="28"/>
      <c r="I824" s="28"/>
      <c r="J824" s="28"/>
      <c r="K824" s="28"/>
      <c r="L824" s="28"/>
      <c r="M824" s="28"/>
      <c r="N824" s="28"/>
    </row>
    <row r="825" spans="2:38" ht="10.5" hidden="1" customHeight="1" outlineLevel="1">
      <c r="D825" s="472"/>
      <c r="E825" s="310"/>
      <c r="F825" s="311"/>
      <c r="G825" s="15"/>
      <c r="H825" s="15"/>
      <c r="I825" s="15"/>
      <c r="J825" s="15"/>
      <c r="K825" s="15"/>
      <c r="L825" s="15"/>
      <c r="M825" s="15"/>
      <c r="N825" s="15"/>
    </row>
    <row r="826" spans="2:38" ht="14.25" hidden="1" customHeight="1" outlineLevel="1">
      <c r="C826" s="4" t="s">
        <v>349</v>
      </c>
      <c r="D826" s="472"/>
      <c r="E826" s="473">
        <f>1+E864/E862</f>
        <v>0.53931186955920962</v>
      </c>
      <c r="F826" s="474">
        <f t="shared" ref="F826:N826" si="331">1+F864/F862</f>
        <v>1.1540891180415829</v>
      </c>
      <c r="G826" s="475">
        <f t="shared" si="331"/>
        <v>0.96938775510204078</v>
      </c>
      <c r="H826" s="475">
        <f t="shared" si="331"/>
        <v>0.96938775510204078</v>
      </c>
      <c r="I826" s="475">
        <f t="shared" si="331"/>
        <v>0.96907216494845361</v>
      </c>
      <c r="J826" s="475">
        <f t="shared" si="331"/>
        <v>0.96842105263157896</v>
      </c>
      <c r="K826" s="475">
        <f t="shared" si="331"/>
        <v>0.96842105263157896</v>
      </c>
      <c r="L826" s="475">
        <f t="shared" si="331"/>
        <v>0.96842105263157896</v>
      </c>
      <c r="M826" s="475">
        <f t="shared" si="331"/>
        <v>0.96842105263157896</v>
      </c>
      <c r="N826" s="475">
        <f t="shared" si="331"/>
        <v>0.96842105263157896</v>
      </c>
    </row>
    <row r="827" spans="2:38" hidden="1" outlineLevel="1">
      <c r="D827" s="227"/>
      <c r="E827" s="310"/>
      <c r="F827" s="311"/>
      <c r="G827" s="15"/>
      <c r="H827" s="15"/>
      <c r="I827" s="15"/>
      <c r="J827" s="15"/>
      <c r="K827" s="4"/>
      <c r="L827" s="4"/>
      <c r="M827" s="4"/>
    </row>
    <row r="828" spans="2:38" hidden="1" outlineLevel="1">
      <c r="C828" s="23" t="s">
        <v>28</v>
      </c>
      <c r="D828" s="227"/>
      <c r="E828" s="310"/>
      <c r="F828" s="312"/>
      <c r="I828" s="4"/>
      <c r="J828" s="4"/>
      <c r="K828" s="4"/>
      <c r="L828" s="4"/>
      <c r="M828" s="4"/>
    </row>
    <row r="829" spans="2:38" hidden="1" outlineLevel="1">
      <c r="C829" s="211" t="s">
        <v>29</v>
      </c>
      <c r="D829" s="227"/>
      <c r="E829" s="310"/>
      <c r="F829" s="312"/>
      <c r="I829" s="4"/>
      <c r="J829" s="4"/>
      <c r="K829" s="4"/>
      <c r="L829" s="4"/>
      <c r="M829" s="4"/>
    </row>
    <row r="830" spans="2:38" hidden="1" outlineLevel="1">
      <c r="B830" s="556">
        <v>1</v>
      </c>
      <c r="C830" s="212" t="str">
        <f t="shared" ref="C830:C859" si="332">E129</f>
        <v>Studio</v>
      </c>
      <c r="D830" s="283">
        <f t="shared" ref="D830:D859" si="333">J129</f>
        <v>0</v>
      </c>
      <c r="E830" s="313">
        <f t="shared" ref="E830:F859" si="334">SUMIF($E$628:$AB$628,E$823,$E639:$AB639)</f>
        <v>0</v>
      </c>
      <c r="F830" s="314">
        <f t="shared" si="334"/>
        <v>0</v>
      </c>
      <c r="G830" s="284">
        <f t="shared" ref="G830:N839" si="335">F830*(1+HLOOKUP(G$823,$E$181:$N$182,2,FALSE))</f>
        <v>0</v>
      </c>
      <c r="H830" s="284">
        <f t="shared" si="335"/>
        <v>0</v>
      </c>
      <c r="I830" s="284">
        <f t="shared" si="335"/>
        <v>0</v>
      </c>
      <c r="J830" s="284">
        <f t="shared" si="335"/>
        <v>0</v>
      </c>
      <c r="K830" s="284">
        <f t="shared" si="335"/>
        <v>0</v>
      </c>
      <c r="L830" s="284">
        <f t="shared" si="335"/>
        <v>0</v>
      </c>
      <c r="M830" s="284">
        <f t="shared" si="335"/>
        <v>0</v>
      </c>
      <c r="N830" s="284">
        <f t="shared" si="335"/>
        <v>0</v>
      </c>
    </row>
    <row r="831" spans="2:38" hidden="1" outlineLevel="1">
      <c r="B831" s="556">
        <f>B830+1</f>
        <v>2</v>
      </c>
      <c r="C831" s="212" t="str">
        <f t="shared" si="332"/>
        <v xml:space="preserve">1 Bed / 1 Bath </v>
      </c>
      <c r="D831" s="283">
        <f t="shared" si="333"/>
        <v>0</v>
      </c>
      <c r="E831" s="313">
        <f t="shared" si="334"/>
        <v>0</v>
      </c>
      <c r="F831" s="314">
        <f t="shared" si="334"/>
        <v>0</v>
      </c>
      <c r="G831" s="284">
        <f t="shared" si="335"/>
        <v>0</v>
      </c>
      <c r="H831" s="284">
        <f t="shared" si="335"/>
        <v>0</v>
      </c>
      <c r="I831" s="284">
        <f t="shared" si="335"/>
        <v>0</v>
      </c>
      <c r="J831" s="284">
        <f t="shared" si="335"/>
        <v>0</v>
      </c>
      <c r="K831" s="284">
        <f t="shared" si="335"/>
        <v>0</v>
      </c>
      <c r="L831" s="284">
        <f t="shared" si="335"/>
        <v>0</v>
      </c>
      <c r="M831" s="284">
        <f t="shared" si="335"/>
        <v>0</v>
      </c>
      <c r="N831" s="284">
        <f t="shared" si="335"/>
        <v>0</v>
      </c>
    </row>
    <row r="832" spans="2:38" hidden="1" outlineLevel="1">
      <c r="B832" s="556">
        <f t="shared" ref="B832:B859" si="336">B831+1</f>
        <v>3</v>
      </c>
      <c r="C832" s="212" t="str">
        <f t="shared" si="332"/>
        <v xml:space="preserve">1 Bed / 1 Bath </v>
      </c>
      <c r="D832" s="283">
        <f t="shared" si="333"/>
        <v>0</v>
      </c>
      <c r="E832" s="313">
        <f t="shared" si="334"/>
        <v>0</v>
      </c>
      <c r="F832" s="314">
        <f t="shared" si="334"/>
        <v>0</v>
      </c>
      <c r="G832" s="284">
        <f t="shared" si="335"/>
        <v>0</v>
      </c>
      <c r="H832" s="284">
        <f t="shared" si="335"/>
        <v>0</v>
      </c>
      <c r="I832" s="284">
        <f t="shared" si="335"/>
        <v>0</v>
      </c>
      <c r="J832" s="284">
        <f t="shared" si="335"/>
        <v>0</v>
      </c>
      <c r="K832" s="284">
        <f t="shared" si="335"/>
        <v>0</v>
      </c>
      <c r="L832" s="284">
        <f t="shared" si="335"/>
        <v>0</v>
      </c>
      <c r="M832" s="284">
        <f t="shared" si="335"/>
        <v>0</v>
      </c>
      <c r="N832" s="284">
        <f t="shared" si="335"/>
        <v>0</v>
      </c>
    </row>
    <row r="833" spans="2:14" hidden="1" outlineLevel="1">
      <c r="B833" s="556">
        <f t="shared" si="336"/>
        <v>4</v>
      </c>
      <c r="C833" s="557" t="str">
        <f t="shared" si="332"/>
        <v xml:space="preserve">1 Bed / 1 Bath </v>
      </c>
      <c r="D833" s="559">
        <f t="shared" si="333"/>
        <v>185760</v>
      </c>
      <c r="E833" s="313">
        <f t="shared" si="334"/>
        <v>291060</v>
      </c>
      <c r="F833" s="315">
        <f t="shared" si="334"/>
        <v>302702.40000000008</v>
      </c>
      <c r="G833" s="286">
        <f t="shared" si="335"/>
        <v>314810.4960000001</v>
      </c>
      <c r="H833" s="286">
        <f t="shared" si="335"/>
        <v>327402.91584000009</v>
      </c>
      <c r="I833" s="286">
        <f t="shared" si="335"/>
        <v>340499.03247360012</v>
      </c>
      <c r="J833" s="286">
        <f t="shared" si="335"/>
        <v>354118.99377254414</v>
      </c>
      <c r="K833" s="286">
        <f t="shared" si="335"/>
        <v>368283.75352344592</v>
      </c>
      <c r="L833" s="286">
        <f t="shared" si="335"/>
        <v>383015.10366438376</v>
      </c>
      <c r="M833" s="286">
        <f t="shared" si="335"/>
        <v>398335.70781095914</v>
      </c>
      <c r="N833" s="286">
        <f t="shared" si="335"/>
        <v>414269.1361233975</v>
      </c>
    </row>
    <row r="834" spans="2:14" hidden="1" outlineLevel="1">
      <c r="B834" s="556">
        <f t="shared" si="336"/>
        <v>5</v>
      </c>
      <c r="C834" s="557" t="str">
        <f t="shared" si="332"/>
        <v xml:space="preserve">2 Bed / 1 Bath </v>
      </c>
      <c r="D834" s="559">
        <f t="shared" si="333"/>
        <v>0</v>
      </c>
      <c r="E834" s="313">
        <f t="shared" si="334"/>
        <v>0</v>
      </c>
      <c r="F834" s="315">
        <f t="shared" si="334"/>
        <v>0</v>
      </c>
      <c r="G834" s="286">
        <f t="shared" si="335"/>
        <v>0</v>
      </c>
      <c r="H834" s="286">
        <f t="shared" si="335"/>
        <v>0</v>
      </c>
      <c r="I834" s="286">
        <f t="shared" si="335"/>
        <v>0</v>
      </c>
      <c r="J834" s="286">
        <f t="shared" si="335"/>
        <v>0</v>
      </c>
      <c r="K834" s="286">
        <f t="shared" si="335"/>
        <v>0</v>
      </c>
      <c r="L834" s="286">
        <f t="shared" si="335"/>
        <v>0</v>
      </c>
      <c r="M834" s="286">
        <f t="shared" si="335"/>
        <v>0</v>
      </c>
      <c r="N834" s="286">
        <f t="shared" si="335"/>
        <v>0</v>
      </c>
    </row>
    <row r="835" spans="2:14" hidden="1" outlineLevel="1">
      <c r="B835" s="556">
        <f t="shared" si="336"/>
        <v>6</v>
      </c>
      <c r="C835" s="557" t="str">
        <f t="shared" si="332"/>
        <v xml:space="preserve">2 Bed / 1 Bath </v>
      </c>
      <c r="D835" s="559">
        <f t="shared" si="333"/>
        <v>0</v>
      </c>
      <c r="E835" s="313">
        <f t="shared" si="334"/>
        <v>0</v>
      </c>
      <c r="F835" s="315">
        <f t="shared" si="334"/>
        <v>0</v>
      </c>
      <c r="G835" s="286">
        <f t="shared" si="335"/>
        <v>0</v>
      </c>
      <c r="H835" s="286">
        <f t="shared" si="335"/>
        <v>0</v>
      </c>
      <c r="I835" s="286">
        <f t="shared" si="335"/>
        <v>0</v>
      </c>
      <c r="J835" s="286">
        <f t="shared" si="335"/>
        <v>0</v>
      </c>
      <c r="K835" s="286">
        <f t="shared" si="335"/>
        <v>0</v>
      </c>
      <c r="L835" s="286">
        <f t="shared" si="335"/>
        <v>0</v>
      </c>
      <c r="M835" s="286">
        <f t="shared" si="335"/>
        <v>0</v>
      </c>
      <c r="N835" s="286">
        <f t="shared" si="335"/>
        <v>0</v>
      </c>
    </row>
    <row r="836" spans="2:14" hidden="1" outlineLevel="1">
      <c r="B836" s="556">
        <f t="shared" si="336"/>
        <v>7</v>
      </c>
      <c r="C836" s="557" t="str">
        <f t="shared" si="332"/>
        <v xml:space="preserve">2 Bed / 1 Bath </v>
      </c>
      <c r="D836" s="559">
        <f t="shared" si="333"/>
        <v>0</v>
      </c>
      <c r="E836" s="313">
        <f t="shared" si="334"/>
        <v>0</v>
      </c>
      <c r="F836" s="315">
        <f t="shared" si="334"/>
        <v>0</v>
      </c>
      <c r="G836" s="286">
        <f t="shared" si="335"/>
        <v>0</v>
      </c>
      <c r="H836" s="286">
        <f t="shared" si="335"/>
        <v>0</v>
      </c>
      <c r="I836" s="286">
        <f t="shared" si="335"/>
        <v>0</v>
      </c>
      <c r="J836" s="286">
        <f t="shared" si="335"/>
        <v>0</v>
      </c>
      <c r="K836" s="286">
        <f t="shared" si="335"/>
        <v>0</v>
      </c>
      <c r="L836" s="286">
        <f t="shared" si="335"/>
        <v>0</v>
      </c>
      <c r="M836" s="286">
        <f t="shared" si="335"/>
        <v>0</v>
      </c>
      <c r="N836" s="286">
        <f t="shared" si="335"/>
        <v>0</v>
      </c>
    </row>
    <row r="837" spans="2:14" hidden="1" outlineLevel="1">
      <c r="B837" s="556">
        <f t="shared" si="336"/>
        <v>8</v>
      </c>
      <c r="C837" s="557" t="str">
        <f t="shared" si="332"/>
        <v xml:space="preserve">2 Bed / 2 Bath </v>
      </c>
      <c r="D837" s="559">
        <f t="shared" si="333"/>
        <v>170940</v>
      </c>
      <c r="E837" s="313">
        <f t="shared" si="334"/>
        <v>276780</v>
      </c>
      <c r="F837" s="315">
        <f t="shared" si="334"/>
        <v>287851.2</v>
      </c>
      <c r="G837" s="286">
        <f t="shared" si="335"/>
        <v>299365.24800000002</v>
      </c>
      <c r="H837" s="286">
        <f t="shared" si="335"/>
        <v>311339.85792000004</v>
      </c>
      <c r="I837" s="286">
        <f t="shared" si="335"/>
        <v>323793.45223680005</v>
      </c>
      <c r="J837" s="286">
        <f t="shared" si="335"/>
        <v>336745.19032627204</v>
      </c>
      <c r="K837" s="286">
        <f t="shared" si="335"/>
        <v>350214.99793932296</v>
      </c>
      <c r="L837" s="286">
        <f t="shared" si="335"/>
        <v>364223.59785689588</v>
      </c>
      <c r="M837" s="286">
        <f t="shared" si="335"/>
        <v>378792.54177117173</v>
      </c>
      <c r="N837" s="286">
        <f t="shared" si="335"/>
        <v>393944.24344201863</v>
      </c>
    </row>
    <row r="838" spans="2:14" hidden="1" outlineLevel="1">
      <c r="B838" s="556">
        <f t="shared" si="336"/>
        <v>9</v>
      </c>
      <c r="C838" s="557" t="str">
        <f t="shared" si="332"/>
        <v>2 Bed / 1 Bath + Den</v>
      </c>
      <c r="D838" s="559">
        <f t="shared" si="333"/>
        <v>0</v>
      </c>
      <c r="E838" s="313">
        <f t="shared" si="334"/>
        <v>0</v>
      </c>
      <c r="F838" s="315">
        <f t="shared" si="334"/>
        <v>0</v>
      </c>
      <c r="G838" s="286">
        <f t="shared" si="335"/>
        <v>0</v>
      </c>
      <c r="H838" s="286">
        <f t="shared" si="335"/>
        <v>0</v>
      </c>
      <c r="I838" s="286">
        <f t="shared" si="335"/>
        <v>0</v>
      </c>
      <c r="J838" s="286">
        <f t="shared" si="335"/>
        <v>0</v>
      </c>
      <c r="K838" s="286">
        <f t="shared" si="335"/>
        <v>0</v>
      </c>
      <c r="L838" s="286">
        <f t="shared" si="335"/>
        <v>0</v>
      </c>
      <c r="M838" s="286">
        <f t="shared" si="335"/>
        <v>0</v>
      </c>
      <c r="N838" s="286">
        <f t="shared" si="335"/>
        <v>0</v>
      </c>
    </row>
    <row r="839" spans="2:14" hidden="1" outlineLevel="1">
      <c r="B839" s="556">
        <f t="shared" si="336"/>
        <v>10</v>
      </c>
      <c r="C839" s="557" t="str">
        <f t="shared" si="332"/>
        <v xml:space="preserve">2 Bed / 2 Bath </v>
      </c>
      <c r="D839" s="559">
        <f t="shared" si="333"/>
        <v>0</v>
      </c>
      <c r="E839" s="313">
        <f t="shared" si="334"/>
        <v>0</v>
      </c>
      <c r="F839" s="315">
        <f t="shared" si="334"/>
        <v>0</v>
      </c>
      <c r="G839" s="286">
        <f t="shared" si="335"/>
        <v>0</v>
      </c>
      <c r="H839" s="286">
        <f t="shared" si="335"/>
        <v>0</v>
      </c>
      <c r="I839" s="286">
        <f t="shared" si="335"/>
        <v>0</v>
      </c>
      <c r="J839" s="286">
        <f t="shared" si="335"/>
        <v>0</v>
      </c>
      <c r="K839" s="286">
        <f t="shared" si="335"/>
        <v>0</v>
      </c>
      <c r="L839" s="286">
        <f t="shared" si="335"/>
        <v>0</v>
      </c>
      <c r="M839" s="286">
        <f t="shared" si="335"/>
        <v>0</v>
      </c>
      <c r="N839" s="286">
        <f t="shared" si="335"/>
        <v>0</v>
      </c>
    </row>
    <row r="840" spans="2:14" hidden="1" outlineLevel="1">
      <c r="B840" s="556">
        <f t="shared" si="336"/>
        <v>11</v>
      </c>
      <c r="C840" s="557" t="str">
        <f t="shared" si="332"/>
        <v xml:space="preserve">2 Bed / 1.5 Bath </v>
      </c>
      <c r="D840" s="559">
        <f t="shared" si="333"/>
        <v>0</v>
      </c>
      <c r="E840" s="313">
        <f t="shared" si="334"/>
        <v>0</v>
      </c>
      <c r="F840" s="315">
        <f t="shared" si="334"/>
        <v>0</v>
      </c>
      <c r="G840" s="286">
        <f t="shared" ref="G840:N849" si="337">F840*(1+HLOOKUP(G$823,$E$181:$N$182,2,FALSE))</f>
        <v>0</v>
      </c>
      <c r="H840" s="286">
        <f t="shared" si="337"/>
        <v>0</v>
      </c>
      <c r="I840" s="286">
        <f t="shared" si="337"/>
        <v>0</v>
      </c>
      <c r="J840" s="286">
        <f t="shared" si="337"/>
        <v>0</v>
      </c>
      <c r="K840" s="286">
        <f t="shared" si="337"/>
        <v>0</v>
      </c>
      <c r="L840" s="286">
        <f t="shared" si="337"/>
        <v>0</v>
      </c>
      <c r="M840" s="286">
        <f t="shared" si="337"/>
        <v>0</v>
      </c>
      <c r="N840" s="286">
        <f t="shared" si="337"/>
        <v>0</v>
      </c>
    </row>
    <row r="841" spans="2:14" hidden="1" outlineLevel="1">
      <c r="B841" s="556">
        <f t="shared" si="336"/>
        <v>12</v>
      </c>
      <c r="C841" s="557" t="str">
        <f t="shared" si="332"/>
        <v xml:space="preserve">3 Bed / 2 Bath </v>
      </c>
      <c r="D841" s="559">
        <f t="shared" si="333"/>
        <v>0</v>
      </c>
      <c r="E841" s="313">
        <f t="shared" si="334"/>
        <v>0</v>
      </c>
      <c r="F841" s="315">
        <f t="shared" si="334"/>
        <v>0</v>
      </c>
      <c r="G841" s="286">
        <f t="shared" si="337"/>
        <v>0</v>
      </c>
      <c r="H841" s="286">
        <f t="shared" si="337"/>
        <v>0</v>
      </c>
      <c r="I841" s="286">
        <f t="shared" si="337"/>
        <v>0</v>
      </c>
      <c r="J841" s="286">
        <f t="shared" si="337"/>
        <v>0</v>
      </c>
      <c r="K841" s="286">
        <f t="shared" si="337"/>
        <v>0</v>
      </c>
      <c r="L841" s="286">
        <f t="shared" si="337"/>
        <v>0</v>
      </c>
      <c r="M841" s="286">
        <f t="shared" si="337"/>
        <v>0</v>
      </c>
      <c r="N841" s="286">
        <f t="shared" si="337"/>
        <v>0</v>
      </c>
    </row>
    <row r="842" spans="2:14" hidden="1" outlineLevel="1">
      <c r="B842" s="556">
        <f t="shared" si="336"/>
        <v>13</v>
      </c>
      <c r="C842" s="557" t="str">
        <f t="shared" si="332"/>
        <v>3 Bed / 2 Bath House</v>
      </c>
      <c r="D842" s="559">
        <f t="shared" si="333"/>
        <v>0</v>
      </c>
      <c r="E842" s="313">
        <f t="shared" si="334"/>
        <v>0</v>
      </c>
      <c r="F842" s="315">
        <f t="shared" si="334"/>
        <v>0</v>
      </c>
      <c r="G842" s="286">
        <f t="shared" si="337"/>
        <v>0</v>
      </c>
      <c r="H842" s="286">
        <f t="shared" si="337"/>
        <v>0</v>
      </c>
      <c r="I842" s="286">
        <f t="shared" si="337"/>
        <v>0</v>
      </c>
      <c r="J842" s="286">
        <f t="shared" si="337"/>
        <v>0</v>
      </c>
      <c r="K842" s="286">
        <f t="shared" si="337"/>
        <v>0</v>
      </c>
      <c r="L842" s="286">
        <f t="shared" si="337"/>
        <v>0</v>
      </c>
      <c r="M842" s="286">
        <f t="shared" si="337"/>
        <v>0</v>
      </c>
      <c r="N842" s="286">
        <f t="shared" si="337"/>
        <v>0</v>
      </c>
    </row>
    <row r="843" spans="2:14" hidden="1" outlineLevel="1">
      <c r="B843" s="556">
        <f t="shared" si="336"/>
        <v>14</v>
      </c>
      <c r="C843" s="557" t="str">
        <f t="shared" si="332"/>
        <v xml:space="preserve">3 Bed / 2 Bath </v>
      </c>
      <c r="D843" s="559">
        <f t="shared" si="333"/>
        <v>0</v>
      </c>
      <c r="E843" s="313">
        <f t="shared" si="334"/>
        <v>0</v>
      </c>
      <c r="F843" s="315">
        <f t="shared" si="334"/>
        <v>0</v>
      </c>
      <c r="G843" s="286">
        <f t="shared" si="337"/>
        <v>0</v>
      </c>
      <c r="H843" s="286">
        <f t="shared" si="337"/>
        <v>0</v>
      </c>
      <c r="I843" s="286">
        <f t="shared" si="337"/>
        <v>0</v>
      </c>
      <c r="J843" s="286">
        <f t="shared" si="337"/>
        <v>0</v>
      </c>
      <c r="K843" s="286">
        <f t="shared" si="337"/>
        <v>0</v>
      </c>
      <c r="L843" s="286">
        <f t="shared" si="337"/>
        <v>0</v>
      </c>
      <c r="M843" s="286">
        <f t="shared" si="337"/>
        <v>0</v>
      </c>
      <c r="N843" s="286">
        <f t="shared" si="337"/>
        <v>0</v>
      </c>
    </row>
    <row r="844" spans="2:14" hidden="1" outlineLevel="1">
      <c r="B844" s="556">
        <f t="shared" si="336"/>
        <v>15</v>
      </c>
      <c r="C844" s="557" t="str">
        <f t="shared" si="332"/>
        <v xml:space="preserve">1 Bed / 1 Bath </v>
      </c>
      <c r="D844" s="559">
        <f t="shared" si="333"/>
        <v>0</v>
      </c>
      <c r="E844" s="313">
        <f t="shared" si="334"/>
        <v>0</v>
      </c>
      <c r="F844" s="315">
        <f t="shared" si="334"/>
        <v>0</v>
      </c>
      <c r="G844" s="286">
        <f t="shared" si="337"/>
        <v>0</v>
      </c>
      <c r="H844" s="286">
        <f t="shared" si="337"/>
        <v>0</v>
      </c>
      <c r="I844" s="286">
        <f t="shared" si="337"/>
        <v>0</v>
      </c>
      <c r="J844" s="286">
        <f t="shared" si="337"/>
        <v>0</v>
      </c>
      <c r="K844" s="286">
        <f t="shared" si="337"/>
        <v>0</v>
      </c>
      <c r="L844" s="286">
        <f t="shared" si="337"/>
        <v>0</v>
      </c>
      <c r="M844" s="286">
        <f t="shared" si="337"/>
        <v>0</v>
      </c>
      <c r="N844" s="286">
        <f t="shared" si="337"/>
        <v>0</v>
      </c>
    </row>
    <row r="845" spans="2:14" hidden="1" outlineLevel="1">
      <c r="B845" s="556">
        <f t="shared" si="336"/>
        <v>16</v>
      </c>
      <c r="C845" s="557" t="str">
        <f t="shared" si="332"/>
        <v xml:space="preserve">2 Bed / 2 Bath </v>
      </c>
      <c r="D845" s="559">
        <f t="shared" si="333"/>
        <v>0</v>
      </c>
      <c r="E845" s="313">
        <f t="shared" si="334"/>
        <v>0</v>
      </c>
      <c r="F845" s="315">
        <f t="shared" si="334"/>
        <v>0</v>
      </c>
      <c r="G845" s="286">
        <f t="shared" si="337"/>
        <v>0</v>
      </c>
      <c r="H845" s="286">
        <f t="shared" si="337"/>
        <v>0</v>
      </c>
      <c r="I845" s="286">
        <f t="shared" si="337"/>
        <v>0</v>
      </c>
      <c r="J845" s="286">
        <f t="shared" si="337"/>
        <v>0</v>
      </c>
      <c r="K845" s="286">
        <f t="shared" si="337"/>
        <v>0</v>
      </c>
      <c r="L845" s="286">
        <f t="shared" si="337"/>
        <v>0</v>
      </c>
      <c r="M845" s="286">
        <f t="shared" si="337"/>
        <v>0</v>
      </c>
      <c r="N845" s="286">
        <f t="shared" si="337"/>
        <v>0</v>
      </c>
    </row>
    <row r="846" spans="2:14" hidden="1" outlineLevel="1">
      <c r="B846" s="556">
        <f t="shared" si="336"/>
        <v>17</v>
      </c>
      <c r="C846" s="557" t="str">
        <f t="shared" si="332"/>
        <v xml:space="preserve">4 Bed / 2 Bath Penthouse </v>
      </c>
      <c r="D846" s="559">
        <f t="shared" si="333"/>
        <v>0</v>
      </c>
      <c r="E846" s="313">
        <f t="shared" si="334"/>
        <v>0</v>
      </c>
      <c r="F846" s="315">
        <f t="shared" si="334"/>
        <v>0</v>
      </c>
      <c r="G846" s="286">
        <f t="shared" si="337"/>
        <v>0</v>
      </c>
      <c r="H846" s="286">
        <f t="shared" si="337"/>
        <v>0</v>
      </c>
      <c r="I846" s="286">
        <f t="shared" si="337"/>
        <v>0</v>
      </c>
      <c r="J846" s="286">
        <f t="shared" si="337"/>
        <v>0</v>
      </c>
      <c r="K846" s="286">
        <f t="shared" si="337"/>
        <v>0</v>
      </c>
      <c r="L846" s="286">
        <f t="shared" si="337"/>
        <v>0</v>
      </c>
      <c r="M846" s="286">
        <f t="shared" si="337"/>
        <v>0</v>
      </c>
      <c r="N846" s="286">
        <f t="shared" si="337"/>
        <v>0</v>
      </c>
    </row>
    <row r="847" spans="2:14" hidden="1" outlineLevel="1">
      <c r="B847" s="556">
        <f t="shared" si="336"/>
        <v>18</v>
      </c>
      <c r="C847" s="557" t="str">
        <f t="shared" si="332"/>
        <v xml:space="preserve">2 Bed / 2 Bath </v>
      </c>
      <c r="D847" s="559">
        <f t="shared" si="333"/>
        <v>0</v>
      </c>
      <c r="E847" s="313">
        <f t="shared" si="334"/>
        <v>0</v>
      </c>
      <c r="F847" s="315">
        <f t="shared" si="334"/>
        <v>0</v>
      </c>
      <c r="G847" s="286">
        <f t="shared" si="337"/>
        <v>0</v>
      </c>
      <c r="H847" s="286">
        <f t="shared" si="337"/>
        <v>0</v>
      </c>
      <c r="I847" s="286">
        <f t="shared" si="337"/>
        <v>0</v>
      </c>
      <c r="J847" s="286">
        <f t="shared" si="337"/>
        <v>0</v>
      </c>
      <c r="K847" s="286">
        <f t="shared" si="337"/>
        <v>0</v>
      </c>
      <c r="L847" s="286">
        <f t="shared" si="337"/>
        <v>0</v>
      </c>
      <c r="M847" s="286">
        <f t="shared" si="337"/>
        <v>0</v>
      </c>
      <c r="N847" s="286">
        <f t="shared" si="337"/>
        <v>0</v>
      </c>
    </row>
    <row r="848" spans="2:14" hidden="1" outlineLevel="1">
      <c r="B848" s="556">
        <f t="shared" si="336"/>
        <v>19</v>
      </c>
      <c r="C848" s="557">
        <f t="shared" si="332"/>
        <v>0</v>
      </c>
      <c r="D848" s="559">
        <f t="shared" si="333"/>
        <v>0</v>
      </c>
      <c r="E848" s="313">
        <f t="shared" si="334"/>
        <v>0</v>
      </c>
      <c r="F848" s="315">
        <f t="shared" si="334"/>
        <v>0</v>
      </c>
      <c r="G848" s="286">
        <f t="shared" si="337"/>
        <v>0</v>
      </c>
      <c r="H848" s="286">
        <f t="shared" si="337"/>
        <v>0</v>
      </c>
      <c r="I848" s="286">
        <f t="shared" si="337"/>
        <v>0</v>
      </c>
      <c r="J848" s="286">
        <f t="shared" si="337"/>
        <v>0</v>
      </c>
      <c r="K848" s="286">
        <f t="shared" si="337"/>
        <v>0</v>
      </c>
      <c r="L848" s="286">
        <f t="shared" si="337"/>
        <v>0</v>
      </c>
      <c r="M848" s="286">
        <f t="shared" si="337"/>
        <v>0</v>
      </c>
      <c r="N848" s="286">
        <f t="shared" si="337"/>
        <v>0</v>
      </c>
    </row>
    <row r="849" spans="2:14" hidden="1" outlineLevel="1">
      <c r="B849" s="556">
        <f t="shared" si="336"/>
        <v>20</v>
      </c>
      <c r="C849" s="557">
        <f t="shared" si="332"/>
        <v>0</v>
      </c>
      <c r="D849" s="559">
        <f t="shared" si="333"/>
        <v>0</v>
      </c>
      <c r="E849" s="313">
        <f t="shared" si="334"/>
        <v>0</v>
      </c>
      <c r="F849" s="315">
        <f t="shared" si="334"/>
        <v>0</v>
      </c>
      <c r="G849" s="286">
        <f t="shared" si="337"/>
        <v>0</v>
      </c>
      <c r="H849" s="286">
        <f t="shared" si="337"/>
        <v>0</v>
      </c>
      <c r="I849" s="286">
        <f t="shared" si="337"/>
        <v>0</v>
      </c>
      <c r="J849" s="286">
        <f t="shared" si="337"/>
        <v>0</v>
      </c>
      <c r="K849" s="286">
        <f t="shared" si="337"/>
        <v>0</v>
      </c>
      <c r="L849" s="286">
        <f t="shared" si="337"/>
        <v>0</v>
      </c>
      <c r="M849" s="286">
        <f t="shared" si="337"/>
        <v>0</v>
      </c>
      <c r="N849" s="286">
        <f t="shared" si="337"/>
        <v>0</v>
      </c>
    </row>
    <row r="850" spans="2:14" hidden="1" outlineLevel="1">
      <c r="B850" s="556">
        <f t="shared" si="336"/>
        <v>21</v>
      </c>
      <c r="C850" s="557">
        <f t="shared" si="332"/>
        <v>0</v>
      </c>
      <c r="D850" s="559">
        <f t="shared" si="333"/>
        <v>0</v>
      </c>
      <c r="E850" s="313">
        <f t="shared" si="334"/>
        <v>0</v>
      </c>
      <c r="F850" s="315">
        <f t="shared" si="334"/>
        <v>0</v>
      </c>
      <c r="G850" s="286">
        <f t="shared" ref="G850:N859" si="338">F850*(1+HLOOKUP(G$823,$E$181:$N$182,2,FALSE))</f>
        <v>0</v>
      </c>
      <c r="H850" s="286">
        <f t="shared" si="338"/>
        <v>0</v>
      </c>
      <c r="I850" s="286">
        <f t="shared" si="338"/>
        <v>0</v>
      </c>
      <c r="J850" s="286">
        <f t="shared" si="338"/>
        <v>0</v>
      </c>
      <c r="K850" s="286">
        <f t="shared" si="338"/>
        <v>0</v>
      </c>
      <c r="L850" s="286">
        <f t="shared" si="338"/>
        <v>0</v>
      </c>
      <c r="M850" s="286">
        <f t="shared" si="338"/>
        <v>0</v>
      </c>
      <c r="N850" s="286">
        <f t="shared" si="338"/>
        <v>0</v>
      </c>
    </row>
    <row r="851" spans="2:14" hidden="1" outlineLevel="1">
      <c r="B851" s="556">
        <f t="shared" si="336"/>
        <v>22</v>
      </c>
      <c r="C851" s="557">
        <f t="shared" si="332"/>
        <v>0</v>
      </c>
      <c r="D851" s="559">
        <f t="shared" si="333"/>
        <v>0</v>
      </c>
      <c r="E851" s="313">
        <f t="shared" si="334"/>
        <v>0</v>
      </c>
      <c r="F851" s="315">
        <f t="shared" si="334"/>
        <v>0</v>
      </c>
      <c r="G851" s="286">
        <f t="shared" si="338"/>
        <v>0</v>
      </c>
      <c r="H851" s="286">
        <f t="shared" si="338"/>
        <v>0</v>
      </c>
      <c r="I851" s="286">
        <f t="shared" si="338"/>
        <v>0</v>
      </c>
      <c r="J851" s="286">
        <f t="shared" si="338"/>
        <v>0</v>
      </c>
      <c r="K851" s="286">
        <f t="shared" si="338"/>
        <v>0</v>
      </c>
      <c r="L851" s="286">
        <f t="shared" si="338"/>
        <v>0</v>
      </c>
      <c r="M851" s="286">
        <f t="shared" si="338"/>
        <v>0</v>
      </c>
      <c r="N851" s="286">
        <f t="shared" si="338"/>
        <v>0</v>
      </c>
    </row>
    <row r="852" spans="2:14" hidden="1" outlineLevel="1">
      <c r="B852" s="556">
        <f t="shared" si="336"/>
        <v>23</v>
      </c>
      <c r="C852" s="557">
        <f t="shared" si="332"/>
        <v>0</v>
      </c>
      <c r="D852" s="559">
        <f t="shared" si="333"/>
        <v>0</v>
      </c>
      <c r="E852" s="313">
        <f t="shared" si="334"/>
        <v>0</v>
      </c>
      <c r="F852" s="315">
        <f t="shared" si="334"/>
        <v>0</v>
      </c>
      <c r="G852" s="286">
        <f t="shared" si="338"/>
        <v>0</v>
      </c>
      <c r="H852" s="286">
        <f t="shared" si="338"/>
        <v>0</v>
      </c>
      <c r="I852" s="286">
        <f t="shared" si="338"/>
        <v>0</v>
      </c>
      <c r="J852" s="286">
        <f t="shared" si="338"/>
        <v>0</v>
      </c>
      <c r="K852" s="286">
        <f t="shared" si="338"/>
        <v>0</v>
      </c>
      <c r="L852" s="286">
        <f t="shared" si="338"/>
        <v>0</v>
      </c>
      <c r="M852" s="286">
        <f t="shared" si="338"/>
        <v>0</v>
      </c>
      <c r="N852" s="286">
        <f t="shared" si="338"/>
        <v>0</v>
      </c>
    </row>
    <row r="853" spans="2:14" hidden="1" outlineLevel="1">
      <c r="B853" s="556">
        <f t="shared" si="336"/>
        <v>24</v>
      </c>
      <c r="C853" s="557">
        <f t="shared" si="332"/>
        <v>0</v>
      </c>
      <c r="D853" s="559">
        <f t="shared" si="333"/>
        <v>0</v>
      </c>
      <c r="E853" s="313">
        <f t="shared" si="334"/>
        <v>0</v>
      </c>
      <c r="F853" s="315">
        <f t="shared" si="334"/>
        <v>0</v>
      </c>
      <c r="G853" s="286">
        <f t="shared" si="338"/>
        <v>0</v>
      </c>
      <c r="H853" s="286">
        <f t="shared" si="338"/>
        <v>0</v>
      </c>
      <c r="I853" s="286">
        <f t="shared" si="338"/>
        <v>0</v>
      </c>
      <c r="J853" s="286">
        <f t="shared" si="338"/>
        <v>0</v>
      </c>
      <c r="K853" s="286">
        <f t="shared" si="338"/>
        <v>0</v>
      </c>
      <c r="L853" s="286">
        <f t="shared" si="338"/>
        <v>0</v>
      </c>
      <c r="M853" s="286">
        <f t="shared" si="338"/>
        <v>0</v>
      </c>
      <c r="N853" s="286">
        <f t="shared" si="338"/>
        <v>0</v>
      </c>
    </row>
    <row r="854" spans="2:14" hidden="1" outlineLevel="1">
      <c r="B854" s="556">
        <f t="shared" si="336"/>
        <v>25</v>
      </c>
      <c r="C854" s="557">
        <f t="shared" si="332"/>
        <v>0</v>
      </c>
      <c r="D854" s="559">
        <f t="shared" si="333"/>
        <v>0</v>
      </c>
      <c r="E854" s="313">
        <f t="shared" si="334"/>
        <v>0</v>
      </c>
      <c r="F854" s="315">
        <f t="shared" si="334"/>
        <v>0</v>
      </c>
      <c r="G854" s="286">
        <f t="shared" si="338"/>
        <v>0</v>
      </c>
      <c r="H854" s="286">
        <f t="shared" si="338"/>
        <v>0</v>
      </c>
      <c r="I854" s="286">
        <f t="shared" si="338"/>
        <v>0</v>
      </c>
      <c r="J854" s="286">
        <f t="shared" si="338"/>
        <v>0</v>
      </c>
      <c r="K854" s="286">
        <f t="shared" si="338"/>
        <v>0</v>
      </c>
      <c r="L854" s="286">
        <f t="shared" si="338"/>
        <v>0</v>
      </c>
      <c r="M854" s="286">
        <f t="shared" si="338"/>
        <v>0</v>
      </c>
      <c r="N854" s="286">
        <f t="shared" si="338"/>
        <v>0</v>
      </c>
    </row>
    <row r="855" spans="2:14" hidden="1" outlineLevel="1">
      <c r="B855" s="556">
        <f t="shared" si="336"/>
        <v>26</v>
      </c>
      <c r="C855" s="557">
        <f t="shared" si="332"/>
        <v>0</v>
      </c>
      <c r="D855" s="559">
        <f t="shared" si="333"/>
        <v>0</v>
      </c>
      <c r="E855" s="313">
        <f t="shared" si="334"/>
        <v>0</v>
      </c>
      <c r="F855" s="315">
        <f t="shared" si="334"/>
        <v>0</v>
      </c>
      <c r="G855" s="286">
        <f t="shared" si="338"/>
        <v>0</v>
      </c>
      <c r="H855" s="286">
        <f t="shared" si="338"/>
        <v>0</v>
      </c>
      <c r="I855" s="286">
        <f t="shared" si="338"/>
        <v>0</v>
      </c>
      <c r="J855" s="286">
        <f t="shared" si="338"/>
        <v>0</v>
      </c>
      <c r="K855" s="286">
        <f t="shared" si="338"/>
        <v>0</v>
      </c>
      <c r="L855" s="286">
        <f t="shared" si="338"/>
        <v>0</v>
      </c>
      <c r="M855" s="286">
        <f t="shared" si="338"/>
        <v>0</v>
      </c>
      <c r="N855" s="286">
        <f t="shared" si="338"/>
        <v>0</v>
      </c>
    </row>
    <row r="856" spans="2:14" hidden="1" outlineLevel="1">
      <c r="B856" s="556">
        <f t="shared" si="336"/>
        <v>27</v>
      </c>
      <c r="C856" s="557">
        <f t="shared" si="332"/>
        <v>0</v>
      </c>
      <c r="D856" s="559">
        <f t="shared" si="333"/>
        <v>0</v>
      </c>
      <c r="E856" s="313">
        <f t="shared" si="334"/>
        <v>0</v>
      </c>
      <c r="F856" s="315">
        <f t="shared" si="334"/>
        <v>0</v>
      </c>
      <c r="G856" s="286">
        <f t="shared" si="338"/>
        <v>0</v>
      </c>
      <c r="H856" s="286">
        <f t="shared" si="338"/>
        <v>0</v>
      </c>
      <c r="I856" s="286">
        <f t="shared" si="338"/>
        <v>0</v>
      </c>
      <c r="J856" s="286">
        <f t="shared" si="338"/>
        <v>0</v>
      </c>
      <c r="K856" s="286">
        <f t="shared" si="338"/>
        <v>0</v>
      </c>
      <c r="L856" s="286">
        <f t="shared" si="338"/>
        <v>0</v>
      </c>
      <c r="M856" s="286">
        <f t="shared" si="338"/>
        <v>0</v>
      </c>
      <c r="N856" s="286">
        <f t="shared" si="338"/>
        <v>0</v>
      </c>
    </row>
    <row r="857" spans="2:14" hidden="1" outlineLevel="1">
      <c r="B857" s="556">
        <f t="shared" si="336"/>
        <v>28</v>
      </c>
      <c r="C857" s="557">
        <f t="shared" si="332"/>
        <v>0</v>
      </c>
      <c r="D857" s="559">
        <f t="shared" si="333"/>
        <v>0</v>
      </c>
      <c r="E857" s="313">
        <f t="shared" si="334"/>
        <v>0</v>
      </c>
      <c r="F857" s="315">
        <f t="shared" si="334"/>
        <v>0</v>
      </c>
      <c r="G857" s="286">
        <f t="shared" si="338"/>
        <v>0</v>
      </c>
      <c r="H857" s="286">
        <f t="shared" si="338"/>
        <v>0</v>
      </c>
      <c r="I857" s="286">
        <f t="shared" si="338"/>
        <v>0</v>
      </c>
      <c r="J857" s="286">
        <f t="shared" si="338"/>
        <v>0</v>
      </c>
      <c r="K857" s="286">
        <f t="shared" si="338"/>
        <v>0</v>
      </c>
      <c r="L857" s="286">
        <f t="shared" si="338"/>
        <v>0</v>
      </c>
      <c r="M857" s="286">
        <f t="shared" si="338"/>
        <v>0</v>
      </c>
      <c r="N857" s="286">
        <f t="shared" si="338"/>
        <v>0</v>
      </c>
    </row>
    <row r="858" spans="2:14" hidden="1" outlineLevel="1">
      <c r="B858" s="556">
        <f t="shared" si="336"/>
        <v>29</v>
      </c>
      <c r="C858" s="557">
        <f t="shared" si="332"/>
        <v>0</v>
      </c>
      <c r="D858" s="559">
        <f t="shared" si="333"/>
        <v>0</v>
      </c>
      <c r="E858" s="313">
        <f t="shared" si="334"/>
        <v>0</v>
      </c>
      <c r="F858" s="315">
        <f t="shared" si="334"/>
        <v>0</v>
      </c>
      <c r="G858" s="286">
        <f t="shared" si="338"/>
        <v>0</v>
      </c>
      <c r="H858" s="286">
        <f t="shared" si="338"/>
        <v>0</v>
      </c>
      <c r="I858" s="286">
        <f t="shared" si="338"/>
        <v>0</v>
      </c>
      <c r="J858" s="286">
        <f t="shared" si="338"/>
        <v>0</v>
      </c>
      <c r="K858" s="286">
        <f t="shared" si="338"/>
        <v>0</v>
      </c>
      <c r="L858" s="286">
        <f t="shared" si="338"/>
        <v>0</v>
      </c>
      <c r="M858" s="286">
        <f t="shared" si="338"/>
        <v>0</v>
      </c>
      <c r="N858" s="286">
        <f t="shared" si="338"/>
        <v>0</v>
      </c>
    </row>
    <row r="859" spans="2:14" hidden="1" outlineLevel="1">
      <c r="B859" s="556">
        <f t="shared" si="336"/>
        <v>30</v>
      </c>
      <c r="C859" s="215">
        <f t="shared" si="332"/>
        <v>0</v>
      </c>
      <c r="D859" s="325">
        <f t="shared" si="333"/>
        <v>0</v>
      </c>
      <c r="E859" s="326">
        <f t="shared" si="334"/>
        <v>0</v>
      </c>
      <c r="F859" s="327">
        <f t="shared" si="334"/>
        <v>0</v>
      </c>
      <c r="G859" s="328">
        <f t="shared" si="338"/>
        <v>0</v>
      </c>
      <c r="H859" s="328">
        <f t="shared" si="338"/>
        <v>0</v>
      </c>
      <c r="I859" s="328">
        <f t="shared" si="338"/>
        <v>0</v>
      </c>
      <c r="J859" s="328">
        <f t="shared" si="338"/>
        <v>0</v>
      </c>
      <c r="K859" s="328">
        <f t="shared" si="338"/>
        <v>0</v>
      </c>
      <c r="L859" s="328">
        <f t="shared" si="338"/>
        <v>0</v>
      </c>
      <c r="M859" s="328">
        <f t="shared" si="338"/>
        <v>0</v>
      </c>
      <c r="N859" s="328">
        <f t="shared" si="338"/>
        <v>0</v>
      </c>
    </row>
    <row r="860" spans="2:14" hidden="1" outlineLevel="1">
      <c r="C860" s="21" t="s">
        <v>260</v>
      </c>
      <c r="D860" s="285">
        <f t="shared" ref="D860" si="339">SUM(D828:D859)</f>
        <v>356700</v>
      </c>
      <c r="E860" s="313">
        <f>SUM(E828:E859)</f>
        <v>567840</v>
      </c>
      <c r="F860" s="315">
        <f t="shared" ref="F860:N860" si="340">SUM(F828:F859)</f>
        <v>590553.60000000009</v>
      </c>
      <c r="G860" s="286">
        <f t="shared" si="340"/>
        <v>614175.74400000018</v>
      </c>
      <c r="H860" s="286">
        <f t="shared" si="340"/>
        <v>638742.77376000013</v>
      </c>
      <c r="I860" s="286">
        <f t="shared" si="340"/>
        <v>664292.48471040023</v>
      </c>
      <c r="J860" s="286">
        <f t="shared" si="340"/>
        <v>690864.18409881624</v>
      </c>
      <c r="K860" s="286">
        <f t="shared" si="340"/>
        <v>718498.75146276888</v>
      </c>
      <c r="L860" s="286">
        <f t="shared" si="340"/>
        <v>747238.70152127964</v>
      </c>
      <c r="M860" s="286">
        <f t="shared" si="340"/>
        <v>777128.24958213093</v>
      </c>
      <c r="N860" s="286">
        <f t="shared" si="340"/>
        <v>808213.37956541614</v>
      </c>
    </row>
    <row r="861" spans="2:14" ht="21.75" hidden="1" customHeight="1" outlineLevel="1">
      <c r="C861" s="4" t="s">
        <v>261</v>
      </c>
      <c r="D861" s="287"/>
      <c r="E861" s="313">
        <f>E862-E860</f>
        <v>-133620</v>
      </c>
      <c r="F861" s="314">
        <f>F862-F860</f>
        <v>-113433.60000000009</v>
      </c>
      <c r="G861" s="284">
        <f t="shared" ref="G861:N861" si="341">-HLOOKUP(G$823,$E$167:$N$168,2,FALSE)*G860</f>
        <v>-12283.514880000004</v>
      </c>
      <c r="H861" s="284">
        <f t="shared" si="341"/>
        <v>-12774.855475200004</v>
      </c>
      <c r="I861" s="284">
        <f t="shared" si="341"/>
        <v>-19928.774541312006</v>
      </c>
      <c r="J861" s="284">
        <f t="shared" si="341"/>
        <v>-34543.209204940817</v>
      </c>
      <c r="K861" s="284">
        <f t="shared" si="341"/>
        <v>-35924.937573138443</v>
      </c>
      <c r="L861" s="284">
        <f t="shared" si="341"/>
        <v>-37361.935076063986</v>
      </c>
      <c r="M861" s="284">
        <f t="shared" si="341"/>
        <v>-38856.412479106548</v>
      </c>
      <c r="N861" s="284">
        <f t="shared" si="341"/>
        <v>-40410.668978270813</v>
      </c>
    </row>
    <row r="862" spans="2:14" hidden="1" outlineLevel="1">
      <c r="C862" s="83" t="s">
        <v>262</v>
      </c>
      <c r="D862" s="285">
        <f>D860</f>
        <v>356700</v>
      </c>
      <c r="E862" s="313">
        <f>SUMIF($E$628:$AB$628,E$823,$E702:$AB702)</f>
        <v>434220</v>
      </c>
      <c r="F862" s="314">
        <f>SUMIF($E$628:$AB$628,F$823,$E702:$AB702)</f>
        <v>477120</v>
      </c>
      <c r="G862" s="284">
        <f>G860+G861</f>
        <v>601892.22912000015</v>
      </c>
      <c r="H862" s="284">
        <f t="shared" ref="H862:N862" si="342">H860+H861</f>
        <v>625967.91828480014</v>
      </c>
      <c r="I862" s="284">
        <f t="shared" si="342"/>
        <v>644363.71016908821</v>
      </c>
      <c r="J862" s="284">
        <f t="shared" si="342"/>
        <v>656320.97489387542</v>
      </c>
      <c r="K862" s="284">
        <f t="shared" si="342"/>
        <v>682573.81388963049</v>
      </c>
      <c r="L862" s="284">
        <f t="shared" si="342"/>
        <v>709876.76644521568</v>
      </c>
      <c r="M862" s="284">
        <f t="shared" si="342"/>
        <v>738271.83710302436</v>
      </c>
      <c r="N862" s="284">
        <f t="shared" si="342"/>
        <v>767802.71058714529</v>
      </c>
    </row>
    <row r="863" spans="2:14" hidden="1" outlineLevel="1">
      <c r="C863" s="83"/>
      <c r="D863" s="285"/>
      <c r="E863" s="313"/>
      <c r="F863" s="314"/>
      <c r="G863" s="284"/>
      <c r="H863" s="284"/>
      <c r="I863" s="284"/>
      <c r="J863" s="284"/>
      <c r="K863" s="284"/>
      <c r="L863" s="284"/>
      <c r="M863" s="284"/>
      <c r="N863" s="284"/>
    </row>
    <row r="864" spans="2:14" hidden="1" outlineLevel="1">
      <c r="C864" s="240" t="s">
        <v>263</v>
      </c>
      <c r="D864" s="329"/>
      <c r="E864" s="313">
        <f>SUMIF($E$628:$AB$628,E$823,$E735:$AB735)+SUMIF($E$628:$AB$628,E$823,$E736:$AB736)</f>
        <v>-200040</v>
      </c>
      <c r="F864" s="315">
        <f>SUMIF($E$628:$AB$628,F$823,$E735:$AB735)+SUMIF($E$628:$AB$628,F$823,$E736:$AB736)</f>
        <v>73519</v>
      </c>
      <c r="G864" s="286">
        <f t="shared" ref="G864:N864" si="343">-HLOOKUP(G$823,$E$173:$N$174,2,FALSE)*G$860</f>
        <v>-18425.272320000004</v>
      </c>
      <c r="H864" s="286">
        <f t="shared" si="343"/>
        <v>-19162.283212800005</v>
      </c>
      <c r="I864" s="286">
        <f t="shared" si="343"/>
        <v>-19928.774541312006</v>
      </c>
      <c r="J864" s="286">
        <f t="shared" si="343"/>
        <v>-20725.925522964488</v>
      </c>
      <c r="K864" s="286">
        <f t="shared" si="343"/>
        <v>-21554.962543883066</v>
      </c>
      <c r="L864" s="286">
        <f t="shared" si="343"/>
        <v>-22417.16104563839</v>
      </c>
      <c r="M864" s="286">
        <f t="shared" si="343"/>
        <v>-23313.847487463929</v>
      </c>
      <c r="N864" s="286">
        <f t="shared" si="343"/>
        <v>-24246.401386962483</v>
      </c>
    </row>
    <row r="865" spans="3:14" ht="16.5" hidden="1" customHeight="1" outlineLevel="1">
      <c r="C865" s="241" t="s">
        <v>264</v>
      </c>
      <c r="D865" s="285">
        <v>0</v>
      </c>
      <c r="E865" s="313">
        <f ca="1">SUMIF($E$628:$AB$628,E$823,$E769:$AB769)+SUMIF($E$628:$AB$628,E$823,$E770:$AB770)</f>
        <v>-5990</v>
      </c>
      <c r="F865" s="315">
        <f ca="1">SUMIF($E$628:$AB$628,F$823,$E769:$AB769)+SUMIF($E$628:$AB$628,F$823,$E770:$AB770)</f>
        <v>-20665</v>
      </c>
      <c r="G865" s="286">
        <f t="shared" ref="G865:N865" si="344">-HLOOKUP(G$823,$E$164:$N$165,2,FALSE)*G$860</f>
        <v>-6141.7574400000021</v>
      </c>
      <c r="H865" s="286">
        <f t="shared" si="344"/>
        <v>-6387.4277376000018</v>
      </c>
      <c r="I865" s="286">
        <f t="shared" si="344"/>
        <v>-6642.9248471040028</v>
      </c>
      <c r="J865" s="286">
        <f t="shared" si="344"/>
        <v>-6908.6418409881626</v>
      </c>
      <c r="K865" s="286">
        <f t="shared" si="344"/>
        <v>-7184.9875146276891</v>
      </c>
      <c r="L865" s="286">
        <f t="shared" si="344"/>
        <v>-7472.3870152127965</v>
      </c>
      <c r="M865" s="286">
        <f t="shared" si="344"/>
        <v>-7771.2824958213096</v>
      </c>
      <c r="N865" s="286">
        <f t="shared" si="344"/>
        <v>-8082.133795654162</v>
      </c>
    </row>
    <row r="866" spans="3:14" hidden="1" outlineLevel="1">
      <c r="C866" s="242" t="s">
        <v>265</v>
      </c>
      <c r="D866" s="285"/>
      <c r="E866" s="313">
        <f>SUMIF($E$628:$AB$628,E$823,$E771:$AB771)</f>
        <v>0</v>
      </c>
      <c r="F866" s="315">
        <f>SUMIF($E$628:$AB$628,F$823,$E771:$AB771)</f>
        <v>-4771.2</v>
      </c>
      <c r="G866" s="286">
        <f t="shared" ref="G866:N866" si="345">-HLOOKUP(G$823,$E$170:$N$171,2,FALSE)*G$860</f>
        <v>-6141.7574400000021</v>
      </c>
      <c r="H866" s="286">
        <f t="shared" si="345"/>
        <v>-6387.4277376000018</v>
      </c>
      <c r="I866" s="286">
        <f t="shared" si="345"/>
        <v>-6642.9248471040028</v>
      </c>
      <c r="J866" s="286">
        <f t="shared" si="345"/>
        <v>-6908.6418409881626</v>
      </c>
      <c r="K866" s="286">
        <f t="shared" si="345"/>
        <v>-7184.9875146276891</v>
      </c>
      <c r="L866" s="286">
        <f t="shared" si="345"/>
        <v>-7472.3870152127965</v>
      </c>
      <c r="M866" s="286">
        <f t="shared" si="345"/>
        <v>-7771.2824958213096</v>
      </c>
      <c r="N866" s="286">
        <f t="shared" si="345"/>
        <v>-8082.133795654162</v>
      </c>
    </row>
    <row r="867" spans="3:14" ht="5.55" hidden="1" customHeight="1" outlineLevel="1">
      <c r="C867" s="10"/>
      <c r="D867" s="288"/>
      <c r="E867" s="316"/>
      <c r="F867" s="317"/>
      <c r="G867" s="289"/>
      <c r="H867" s="289"/>
      <c r="I867" s="289"/>
      <c r="J867" s="289"/>
      <c r="K867" s="289"/>
      <c r="L867" s="289"/>
      <c r="M867" s="289"/>
      <c r="N867" s="289"/>
    </row>
    <row r="868" spans="3:14" hidden="1" outlineLevel="1">
      <c r="C868" s="218" t="s">
        <v>266</v>
      </c>
      <c r="D868" s="285">
        <f t="shared" ref="D868:M868" si="346">SUM(D862:D866)</f>
        <v>356700</v>
      </c>
      <c r="E868" s="313">
        <f t="shared" ca="1" si="346"/>
        <v>228190</v>
      </c>
      <c r="F868" s="314">
        <f t="shared" ca="1" si="346"/>
        <v>525202.80000000005</v>
      </c>
      <c r="G868" s="284">
        <f t="shared" si="346"/>
        <v>571183.44192000024</v>
      </c>
      <c r="H868" s="284">
        <f t="shared" si="346"/>
        <v>594030.77959679998</v>
      </c>
      <c r="I868" s="284">
        <f t="shared" si="346"/>
        <v>611149.08593356819</v>
      </c>
      <c r="J868" s="284">
        <f t="shared" si="346"/>
        <v>621777.7656889346</v>
      </c>
      <c r="K868" s="284">
        <f t="shared" si="346"/>
        <v>646648.87631649221</v>
      </c>
      <c r="L868" s="284">
        <f t="shared" si="346"/>
        <v>672514.83136915171</v>
      </c>
      <c r="M868" s="284">
        <f t="shared" si="346"/>
        <v>699415.42462391767</v>
      </c>
      <c r="N868" s="284">
        <f>SUM(N862:N866)</f>
        <v>727392.04160887445</v>
      </c>
    </row>
    <row r="869" spans="3:14" hidden="1" outlineLevel="1">
      <c r="C869" s="218"/>
      <c r="D869" s="285"/>
      <c r="E869" s="313"/>
      <c r="F869" s="314"/>
      <c r="G869" s="284"/>
      <c r="H869" s="284"/>
      <c r="I869" s="284"/>
      <c r="J869" s="284"/>
      <c r="K869" s="284"/>
      <c r="L869" s="284"/>
      <c r="M869" s="284"/>
      <c r="N869" s="284"/>
    </row>
    <row r="870" spans="3:14" hidden="1" outlineLevel="1">
      <c r="C870" s="23" t="s">
        <v>14</v>
      </c>
      <c r="D870" s="285"/>
      <c r="E870" s="313"/>
      <c r="F870" s="314"/>
      <c r="G870" s="284"/>
      <c r="H870" s="284"/>
      <c r="I870" s="284"/>
      <c r="J870" s="284"/>
      <c r="K870" s="284"/>
      <c r="L870" s="284"/>
      <c r="M870" s="284"/>
      <c r="N870" s="284"/>
    </row>
    <row r="871" spans="3:14" hidden="1" outlineLevel="1">
      <c r="C871" s="232" t="str">
        <f t="shared" ref="C871:C887" si="347">C189</f>
        <v>Laundry Income</v>
      </c>
      <c r="D871" s="285"/>
      <c r="E871" s="313">
        <f t="shared" ref="E871:F887" si="348">SUMIF($E$628:$AB$628,E$823,$E776:$AB776)</f>
        <v>0</v>
      </c>
      <c r="F871" s="314">
        <f t="shared" si="348"/>
        <v>0</v>
      </c>
      <c r="G871" s="284">
        <f t="shared" ref="G871:N880" si="349">F871*(1+HLOOKUP(G$823,$E$181:$N$182,2,FALSE))</f>
        <v>0</v>
      </c>
      <c r="H871" s="284">
        <f t="shared" si="349"/>
        <v>0</v>
      </c>
      <c r="I871" s="284">
        <f t="shared" si="349"/>
        <v>0</v>
      </c>
      <c r="J871" s="284">
        <f t="shared" si="349"/>
        <v>0</v>
      </c>
      <c r="K871" s="284">
        <f t="shared" si="349"/>
        <v>0</v>
      </c>
      <c r="L871" s="284">
        <f t="shared" si="349"/>
        <v>0</v>
      </c>
      <c r="M871" s="284">
        <f t="shared" si="349"/>
        <v>0</v>
      </c>
      <c r="N871" s="284">
        <f t="shared" si="349"/>
        <v>0</v>
      </c>
    </row>
    <row r="872" spans="3:14" hidden="1" outlineLevel="1">
      <c r="C872" s="232" t="str">
        <f t="shared" si="347"/>
        <v>Recovery Fm Deposits (Damages etc)</v>
      </c>
      <c r="D872" s="285"/>
      <c r="E872" s="313">
        <f t="shared" si="348"/>
        <v>0</v>
      </c>
      <c r="F872" s="314">
        <f t="shared" si="348"/>
        <v>0</v>
      </c>
      <c r="G872" s="284">
        <f t="shared" si="349"/>
        <v>0</v>
      </c>
      <c r="H872" s="284">
        <f t="shared" si="349"/>
        <v>0</v>
      </c>
      <c r="I872" s="284">
        <f t="shared" si="349"/>
        <v>0</v>
      </c>
      <c r="J872" s="284">
        <f t="shared" si="349"/>
        <v>0</v>
      </c>
      <c r="K872" s="284">
        <f t="shared" si="349"/>
        <v>0</v>
      </c>
      <c r="L872" s="284">
        <f t="shared" si="349"/>
        <v>0</v>
      </c>
      <c r="M872" s="284">
        <f t="shared" si="349"/>
        <v>0</v>
      </c>
      <c r="N872" s="284">
        <f t="shared" si="349"/>
        <v>0</v>
      </c>
    </row>
    <row r="873" spans="3:14" hidden="1" outlineLevel="1">
      <c r="C873" s="232" t="str">
        <f t="shared" si="347"/>
        <v>Recovery from Collections</v>
      </c>
      <c r="D873" s="285"/>
      <c r="E873" s="313">
        <f t="shared" si="348"/>
        <v>0</v>
      </c>
      <c r="F873" s="314">
        <f t="shared" si="348"/>
        <v>0</v>
      </c>
      <c r="G873" s="284">
        <f t="shared" si="349"/>
        <v>0</v>
      </c>
      <c r="H873" s="284">
        <f t="shared" si="349"/>
        <v>0</v>
      </c>
      <c r="I873" s="284">
        <f t="shared" si="349"/>
        <v>0</v>
      </c>
      <c r="J873" s="284">
        <f t="shared" si="349"/>
        <v>0</v>
      </c>
      <c r="K873" s="284">
        <f t="shared" si="349"/>
        <v>0</v>
      </c>
      <c r="L873" s="284">
        <f t="shared" si="349"/>
        <v>0</v>
      </c>
      <c r="M873" s="284">
        <f t="shared" si="349"/>
        <v>0</v>
      </c>
      <c r="N873" s="284">
        <f t="shared" si="349"/>
        <v>0</v>
      </c>
    </row>
    <row r="874" spans="3:14" hidden="1" outlineLevel="1">
      <c r="C874" s="232" t="str">
        <f t="shared" si="347"/>
        <v>Application Fees</v>
      </c>
      <c r="D874" s="285"/>
      <c r="E874" s="313">
        <f t="shared" si="348"/>
        <v>0</v>
      </c>
      <c r="F874" s="314">
        <f t="shared" si="348"/>
        <v>0</v>
      </c>
      <c r="G874" s="284">
        <f t="shared" si="349"/>
        <v>0</v>
      </c>
      <c r="H874" s="284">
        <f t="shared" si="349"/>
        <v>0</v>
      </c>
      <c r="I874" s="284">
        <f t="shared" si="349"/>
        <v>0</v>
      </c>
      <c r="J874" s="284">
        <f t="shared" si="349"/>
        <v>0</v>
      </c>
      <c r="K874" s="284">
        <f t="shared" si="349"/>
        <v>0</v>
      </c>
      <c r="L874" s="284">
        <f t="shared" si="349"/>
        <v>0</v>
      </c>
      <c r="M874" s="284">
        <f t="shared" si="349"/>
        <v>0</v>
      </c>
      <c r="N874" s="284">
        <f t="shared" si="349"/>
        <v>0</v>
      </c>
    </row>
    <row r="875" spans="3:14" hidden="1" outlineLevel="1">
      <c r="C875" s="232" t="str">
        <f t="shared" si="347"/>
        <v>Cancellation Fees</v>
      </c>
      <c r="D875" s="285"/>
      <c r="E875" s="313">
        <f t="shared" si="348"/>
        <v>0</v>
      </c>
      <c r="F875" s="314">
        <f t="shared" si="348"/>
        <v>0</v>
      </c>
      <c r="G875" s="284">
        <f t="shared" si="349"/>
        <v>0</v>
      </c>
      <c r="H875" s="284">
        <f t="shared" si="349"/>
        <v>0</v>
      </c>
      <c r="I875" s="284">
        <f t="shared" si="349"/>
        <v>0</v>
      </c>
      <c r="J875" s="284">
        <f t="shared" si="349"/>
        <v>0</v>
      </c>
      <c r="K875" s="284">
        <f t="shared" si="349"/>
        <v>0</v>
      </c>
      <c r="L875" s="284">
        <f t="shared" si="349"/>
        <v>0</v>
      </c>
      <c r="M875" s="284">
        <f t="shared" si="349"/>
        <v>0</v>
      </c>
      <c r="N875" s="284">
        <f t="shared" si="349"/>
        <v>0</v>
      </c>
    </row>
    <row r="876" spans="3:14" hidden="1" outlineLevel="1">
      <c r="C876" s="232" t="str">
        <f t="shared" si="347"/>
        <v>Pet Rent</v>
      </c>
      <c r="D876" s="285"/>
      <c r="E876" s="313">
        <f t="shared" si="348"/>
        <v>0</v>
      </c>
      <c r="F876" s="314">
        <f t="shared" si="348"/>
        <v>0</v>
      </c>
      <c r="G876" s="284">
        <f t="shared" si="349"/>
        <v>0</v>
      </c>
      <c r="H876" s="284">
        <f t="shared" si="349"/>
        <v>0</v>
      </c>
      <c r="I876" s="284">
        <f t="shared" si="349"/>
        <v>0</v>
      </c>
      <c r="J876" s="284">
        <f t="shared" si="349"/>
        <v>0</v>
      </c>
      <c r="K876" s="284">
        <f t="shared" si="349"/>
        <v>0</v>
      </c>
      <c r="L876" s="284">
        <f t="shared" si="349"/>
        <v>0</v>
      </c>
      <c r="M876" s="284">
        <f t="shared" si="349"/>
        <v>0</v>
      </c>
      <c r="N876" s="284">
        <f t="shared" si="349"/>
        <v>0</v>
      </c>
    </row>
    <row r="877" spans="3:14" hidden="1" outlineLevel="1">
      <c r="C877" s="232" t="str">
        <f t="shared" si="347"/>
        <v>Month-to-month Premiums</v>
      </c>
      <c r="D877" s="285"/>
      <c r="E877" s="313">
        <f t="shared" si="348"/>
        <v>0</v>
      </c>
      <c r="F877" s="314">
        <f t="shared" si="348"/>
        <v>0</v>
      </c>
      <c r="G877" s="284">
        <f t="shared" si="349"/>
        <v>0</v>
      </c>
      <c r="H877" s="284">
        <f t="shared" si="349"/>
        <v>0</v>
      </c>
      <c r="I877" s="284">
        <f t="shared" si="349"/>
        <v>0</v>
      </c>
      <c r="J877" s="284">
        <f t="shared" si="349"/>
        <v>0</v>
      </c>
      <c r="K877" s="284">
        <f t="shared" si="349"/>
        <v>0</v>
      </c>
      <c r="L877" s="284">
        <f t="shared" si="349"/>
        <v>0</v>
      </c>
      <c r="M877" s="284">
        <f t="shared" si="349"/>
        <v>0</v>
      </c>
      <c r="N877" s="284">
        <f t="shared" si="349"/>
        <v>0</v>
      </c>
    </row>
    <row r="878" spans="3:14" hidden="1" outlineLevel="1">
      <c r="C878" s="232" t="str">
        <f t="shared" si="347"/>
        <v>Late Charges</v>
      </c>
      <c r="D878" s="285"/>
      <c r="E878" s="313">
        <f t="shared" si="348"/>
        <v>0</v>
      </c>
      <c r="F878" s="314">
        <f t="shared" si="348"/>
        <v>0</v>
      </c>
      <c r="G878" s="284">
        <f t="shared" si="349"/>
        <v>0</v>
      </c>
      <c r="H878" s="284">
        <f t="shared" si="349"/>
        <v>0</v>
      </c>
      <c r="I878" s="284">
        <f t="shared" si="349"/>
        <v>0</v>
      </c>
      <c r="J878" s="284">
        <f t="shared" si="349"/>
        <v>0</v>
      </c>
      <c r="K878" s="284">
        <f t="shared" si="349"/>
        <v>0</v>
      </c>
      <c r="L878" s="284">
        <f t="shared" si="349"/>
        <v>0</v>
      </c>
      <c r="M878" s="284">
        <f t="shared" si="349"/>
        <v>0</v>
      </c>
      <c r="N878" s="284">
        <f t="shared" si="349"/>
        <v>0</v>
      </c>
    </row>
    <row r="879" spans="3:14" hidden="1" outlineLevel="1">
      <c r="C879" s="232" t="str">
        <f t="shared" si="347"/>
        <v>Credit Fee Income</v>
      </c>
      <c r="D879" s="285"/>
      <c r="E879" s="313">
        <f t="shared" si="348"/>
        <v>0</v>
      </c>
      <c r="F879" s="314">
        <f t="shared" si="348"/>
        <v>0</v>
      </c>
      <c r="G879" s="284">
        <f t="shared" si="349"/>
        <v>0</v>
      </c>
      <c r="H879" s="284">
        <f t="shared" si="349"/>
        <v>0</v>
      </c>
      <c r="I879" s="284">
        <f t="shared" si="349"/>
        <v>0</v>
      </c>
      <c r="J879" s="284">
        <f t="shared" si="349"/>
        <v>0</v>
      </c>
      <c r="K879" s="284">
        <f t="shared" si="349"/>
        <v>0</v>
      </c>
      <c r="L879" s="284">
        <f t="shared" si="349"/>
        <v>0</v>
      </c>
      <c r="M879" s="284">
        <f t="shared" si="349"/>
        <v>0</v>
      </c>
      <c r="N879" s="284">
        <f t="shared" si="349"/>
        <v>0</v>
      </c>
    </row>
    <row r="880" spans="3:14" hidden="1" outlineLevel="1">
      <c r="C880" s="232" t="str">
        <f t="shared" si="347"/>
        <v>Vending Income</v>
      </c>
      <c r="D880" s="285"/>
      <c r="E880" s="313">
        <f t="shared" si="348"/>
        <v>0</v>
      </c>
      <c r="F880" s="314">
        <f t="shared" si="348"/>
        <v>0</v>
      </c>
      <c r="G880" s="284">
        <f t="shared" si="349"/>
        <v>0</v>
      </c>
      <c r="H880" s="284">
        <f t="shared" si="349"/>
        <v>0</v>
      </c>
      <c r="I880" s="284">
        <f t="shared" si="349"/>
        <v>0</v>
      </c>
      <c r="J880" s="284">
        <f t="shared" si="349"/>
        <v>0</v>
      </c>
      <c r="K880" s="284">
        <f t="shared" si="349"/>
        <v>0</v>
      </c>
      <c r="L880" s="284">
        <f t="shared" si="349"/>
        <v>0</v>
      </c>
      <c r="M880" s="284">
        <f t="shared" si="349"/>
        <v>0</v>
      </c>
      <c r="N880" s="284">
        <f t="shared" si="349"/>
        <v>0</v>
      </c>
    </row>
    <row r="881" spans="3:14" hidden="1" outlineLevel="1">
      <c r="C881" s="232" t="str">
        <f t="shared" si="347"/>
        <v>Utility Reimbursement Income</v>
      </c>
      <c r="D881" s="285"/>
      <c r="E881" s="313">
        <f t="shared" si="348"/>
        <v>3600</v>
      </c>
      <c r="F881" s="314">
        <f t="shared" si="348"/>
        <v>6510</v>
      </c>
      <c r="G881" s="284">
        <f t="shared" ref="G881:N887" si="350">F881*(1+HLOOKUP(G$823,$E$181:$N$182,2,FALSE))</f>
        <v>6770.4000000000005</v>
      </c>
      <c r="H881" s="284">
        <f t="shared" si="350"/>
        <v>7041.2160000000013</v>
      </c>
      <c r="I881" s="284">
        <f t="shared" si="350"/>
        <v>7322.8646400000016</v>
      </c>
      <c r="J881" s="284">
        <f t="shared" si="350"/>
        <v>7615.7792256000021</v>
      </c>
      <c r="K881" s="284">
        <f t="shared" si="350"/>
        <v>7920.410394624002</v>
      </c>
      <c r="L881" s="284">
        <f t="shared" si="350"/>
        <v>8237.2268104089617</v>
      </c>
      <c r="M881" s="284">
        <f t="shared" si="350"/>
        <v>8566.7158828253196</v>
      </c>
      <c r="N881" s="284">
        <f t="shared" si="350"/>
        <v>8909.3845181383331</v>
      </c>
    </row>
    <row r="882" spans="3:14" hidden="1" outlineLevel="1">
      <c r="C882" s="232" t="str">
        <f t="shared" si="347"/>
        <v>Parking Income</v>
      </c>
      <c r="D882" s="285"/>
      <c r="E882" s="313">
        <f t="shared" si="348"/>
        <v>0</v>
      </c>
      <c r="F882" s="314">
        <f t="shared" si="348"/>
        <v>0</v>
      </c>
      <c r="G882" s="284">
        <f t="shared" si="350"/>
        <v>0</v>
      </c>
      <c r="H882" s="284">
        <f t="shared" si="350"/>
        <v>0</v>
      </c>
      <c r="I882" s="284">
        <f t="shared" si="350"/>
        <v>0</v>
      </c>
      <c r="J882" s="284">
        <f t="shared" si="350"/>
        <v>0</v>
      </c>
      <c r="K882" s="284">
        <f t="shared" si="350"/>
        <v>0</v>
      </c>
      <c r="L882" s="284">
        <f t="shared" si="350"/>
        <v>0</v>
      </c>
      <c r="M882" s="284">
        <f t="shared" si="350"/>
        <v>0</v>
      </c>
      <c r="N882" s="284">
        <f t="shared" si="350"/>
        <v>0</v>
      </c>
    </row>
    <row r="883" spans="3:14" hidden="1" outlineLevel="1">
      <c r="C883" s="232" t="str">
        <f t="shared" si="347"/>
        <v>Storage Space Income</v>
      </c>
      <c r="D883" s="285"/>
      <c r="E883" s="313">
        <f t="shared" si="348"/>
        <v>0</v>
      </c>
      <c r="F883" s="314">
        <f t="shared" si="348"/>
        <v>0</v>
      </c>
      <c r="G883" s="284">
        <f t="shared" si="350"/>
        <v>0</v>
      </c>
      <c r="H883" s="284">
        <f t="shared" si="350"/>
        <v>0</v>
      </c>
      <c r="I883" s="284">
        <f t="shared" si="350"/>
        <v>0</v>
      </c>
      <c r="J883" s="284">
        <f t="shared" si="350"/>
        <v>0</v>
      </c>
      <c r="K883" s="284">
        <f t="shared" si="350"/>
        <v>0</v>
      </c>
      <c r="L883" s="284">
        <f t="shared" si="350"/>
        <v>0</v>
      </c>
      <c r="M883" s="284">
        <f t="shared" si="350"/>
        <v>0</v>
      </c>
      <c r="N883" s="284">
        <f t="shared" si="350"/>
        <v>0</v>
      </c>
    </row>
    <row r="884" spans="3:14" hidden="1" outlineLevel="1">
      <c r="C884" s="232" t="str">
        <f t="shared" si="347"/>
        <v>Cleaning Income</v>
      </c>
      <c r="D884" s="285"/>
      <c r="E884" s="313">
        <f t="shared" si="348"/>
        <v>0</v>
      </c>
      <c r="F884" s="314">
        <f t="shared" si="348"/>
        <v>0</v>
      </c>
      <c r="G884" s="284">
        <f t="shared" si="350"/>
        <v>0</v>
      </c>
      <c r="H884" s="284">
        <f t="shared" si="350"/>
        <v>0</v>
      </c>
      <c r="I884" s="284">
        <f t="shared" si="350"/>
        <v>0</v>
      </c>
      <c r="J884" s="284">
        <f t="shared" si="350"/>
        <v>0</v>
      </c>
      <c r="K884" s="284">
        <f t="shared" si="350"/>
        <v>0</v>
      </c>
      <c r="L884" s="284">
        <f t="shared" si="350"/>
        <v>0</v>
      </c>
      <c r="M884" s="284">
        <f t="shared" si="350"/>
        <v>0</v>
      </c>
      <c r="N884" s="284">
        <f t="shared" si="350"/>
        <v>0</v>
      </c>
    </row>
    <row r="885" spans="3:14" hidden="1" outlineLevel="1">
      <c r="C885" s="232" t="str">
        <f t="shared" si="347"/>
        <v>Furniture Income</v>
      </c>
      <c r="D885" s="285"/>
      <c r="E885" s="313">
        <f t="shared" si="348"/>
        <v>0</v>
      </c>
      <c r="F885" s="314">
        <f t="shared" si="348"/>
        <v>0</v>
      </c>
      <c r="G885" s="284">
        <f t="shared" si="350"/>
        <v>0</v>
      </c>
      <c r="H885" s="284">
        <f t="shared" si="350"/>
        <v>0</v>
      </c>
      <c r="I885" s="284">
        <f t="shared" si="350"/>
        <v>0</v>
      </c>
      <c r="J885" s="284">
        <f t="shared" si="350"/>
        <v>0</v>
      </c>
      <c r="K885" s="284">
        <f t="shared" si="350"/>
        <v>0</v>
      </c>
      <c r="L885" s="284">
        <f t="shared" si="350"/>
        <v>0</v>
      </c>
      <c r="M885" s="284">
        <f t="shared" si="350"/>
        <v>0</v>
      </c>
      <c r="N885" s="284">
        <f t="shared" si="350"/>
        <v>0</v>
      </c>
    </row>
    <row r="886" spans="3:14" hidden="1" outlineLevel="1">
      <c r="C886" s="232" t="str">
        <f t="shared" si="347"/>
        <v>Legal Fees Reimbursement</v>
      </c>
      <c r="D886" s="285"/>
      <c r="E886" s="313">
        <f t="shared" si="348"/>
        <v>0</v>
      </c>
      <c r="F886" s="314">
        <f t="shared" si="348"/>
        <v>0</v>
      </c>
      <c r="G886" s="284">
        <f t="shared" si="350"/>
        <v>0</v>
      </c>
      <c r="H886" s="284">
        <f t="shared" si="350"/>
        <v>0</v>
      </c>
      <c r="I886" s="284">
        <f t="shared" si="350"/>
        <v>0</v>
      </c>
      <c r="J886" s="284">
        <f t="shared" si="350"/>
        <v>0</v>
      </c>
      <c r="K886" s="284">
        <f t="shared" si="350"/>
        <v>0</v>
      </c>
      <c r="L886" s="284">
        <f t="shared" si="350"/>
        <v>0</v>
      </c>
      <c r="M886" s="284">
        <f t="shared" si="350"/>
        <v>0</v>
      </c>
      <c r="N886" s="284">
        <f t="shared" si="350"/>
        <v>0</v>
      </c>
    </row>
    <row r="887" spans="3:14" ht="16.5" hidden="1" customHeight="1" outlineLevel="1" thickBot="1">
      <c r="C887" s="232" t="str">
        <f t="shared" si="347"/>
        <v>Misc.</v>
      </c>
      <c r="D887" s="290"/>
      <c r="E887" s="318">
        <f t="shared" si="348"/>
        <v>0</v>
      </c>
      <c r="F887" s="319">
        <f t="shared" si="348"/>
        <v>0</v>
      </c>
      <c r="G887" s="291">
        <f t="shared" si="350"/>
        <v>0</v>
      </c>
      <c r="H887" s="291">
        <f t="shared" si="350"/>
        <v>0</v>
      </c>
      <c r="I887" s="291">
        <f t="shared" si="350"/>
        <v>0</v>
      </c>
      <c r="J887" s="291">
        <f t="shared" si="350"/>
        <v>0</v>
      </c>
      <c r="K887" s="291">
        <f t="shared" si="350"/>
        <v>0</v>
      </c>
      <c r="L887" s="291">
        <f t="shared" si="350"/>
        <v>0</v>
      </c>
      <c r="M887" s="291">
        <f t="shared" si="350"/>
        <v>0</v>
      </c>
      <c r="N887" s="291">
        <f t="shared" si="350"/>
        <v>0</v>
      </c>
    </row>
    <row r="888" spans="3:14" hidden="1" outlineLevel="1">
      <c r="C888" s="83" t="s">
        <v>30</v>
      </c>
      <c r="D888" s="285">
        <f>E206</f>
        <v>0</v>
      </c>
      <c r="E888" s="313">
        <f>SUM(E871:E887)</f>
        <v>3600</v>
      </c>
      <c r="F888" s="315">
        <f>SUM(F871:F887)</f>
        <v>6510</v>
      </c>
      <c r="G888" s="284">
        <f t="shared" ref="G888:N888" si="351">SUM(G871:G887)</f>
        <v>6770.4000000000005</v>
      </c>
      <c r="H888" s="284">
        <f t="shared" si="351"/>
        <v>7041.2160000000013</v>
      </c>
      <c r="I888" s="284">
        <f t="shared" si="351"/>
        <v>7322.8646400000016</v>
      </c>
      <c r="J888" s="284">
        <f t="shared" si="351"/>
        <v>7615.7792256000021</v>
      </c>
      <c r="K888" s="284">
        <f t="shared" si="351"/>
        <v>7920.410394624002</v>
      </c>
      <c r="L888" s="284">
        <f t="shared" si="351"/>
        <v>8237.2268104089617</v>
      </c>
      <c r="M888" s="284">
        <f t="shared" si="351"/>
        <v>8566.7158828253196</v>
      </c>
      <c r="N888" s="284">
        <f t="shared" si="351"/>
        <v>8909.3845181383331</v>
      </c>
    </row>
    <row r="889" spans="3:14" hidden="1" outlineLevel="1">
      <c r="C889" s="67"/>
      <c r="D889" s="288"/>
      <c r="E889" s="316"/>
      <c r="F889" s="317"/>
      <c r="G889" s="289"/>
      <c r="H889" s="289"/>
      <c r="I889" s="289"/>
      <c r="J889" s="289"/>
      <c r="K889" s="289"/>
      <c r="L889" s="289"/>
      <c r="M889" s="289"/>
      <c r="N889" s="289"/>
    </row>
    <row r="890" spans="3:14" ht="15" hidden="1" outlineLevel="1" thickBot="1">
      <c r="C890" s="21" t="s">
        <v>259</v>
      </c>
      <c r="D890" s="292">
        <f t="shared" ref="D890" si="352">D868+D888</f>
        <v>356700</v>
      </c>
      <c r="E890" s="320">
        <f ca="1">E868+E888</f>
        <v>231790</v>
      </c>
      <c r="F890" s="321">
        <f t="shared" ref="F890:N890" ca="1" si="353">F868+F888</f>
        <v>531712.80000000005</v>
      </c>
      <c r="G890" s="293">
        <f>G868+G888</f>
        <v>577953.84192000027</v>
      </c>
      <c r="H890" s="293">
        <f t="shared" si="353"/>
        <v>601071.9955968</v>
      </c>
      <c r="I890" s="293">
        <f t="shared" si="353"/>
        <v>618471.95057356823</v>
      </c>
      <c r="J890" s="293">
        <f t="shared" si="353"/>
        <v>629393.54491453455</v>
      </c>
      <c r="K890" s="293">
        <f t="shared" si="353"/>
        <v>654569.2867111162</v>
      </c>
      <c r="L890" s="293">
        <f t="shared" si="353"/>
        <v>680752.0581795607</v>
      </c>
      <c r="M890" s="293">
        <f t="shared" si="353"/>
        <v>707982.14050674299</v>
      </c>
      <c r="N890" s="293">
        <f t="shared" si="353"/>
        <v>736301.42612701282</v>
      </c>
    </row>
    <row r="891" spans="3:14" ht="15" hidden="1" outlineLevel="1" thickTop="1">
      <c r="D891" s="283"/>
      <c r="E891" s="313"/>
      <c r="F891" s="322"/>
      <c r="G891" s="284"/>
      <c r="H891" s="284"/>
      <c r="I891" s="284"/>
      <c r="J891" s="284"/>
      <c r="K891" s="284"/>
      <c r="L891" s="284"/>
      <c r="M891" s="284"/>
      <c r="N891" s="284"/>
    </row>
    <row r="892" spans="3:14" hidden="1" outlineLevel="1">
      <c r="C892" s="23" t="s">
        <v>31</v>
      </c>
      <c r="D892" s="285"/>
      <c r="E892" s="313"/>
      <c r="F892" s="314"/>
      <c r="G892" s="284"/>
      <c r="H892" s="284"/>
      <c r="I892" s="284"/>
      <c r="J892" s="284"/>
      <c r="K892" s="284"/>
      <c r="L892" s="284"/>
      <c r="M892" s="284"/>
      <c r="N892" s="284"/>
    </row>
    <row r="893" spans="3:14" hidden="1" outlineLevel="1">
      <c r="C893" s="234" t="str">
        <f t="shared" ref="C893:C900" si="354">C224</f>
        <v xml:space="preserve">PAYROLL AND BENEFITS </v>
      </c>
      <c r="D893" s="295">
        <f t="shared" ref="D893:D900" si="355">-G224</f>
        <v>0</v>
      </c>
      <c r="E893" s="313">
        <f t="shared" ref="E893:F900" si="356">SUMIF($E$628:$AB$628,E$823,$E798:$AB798)</f>
        <v>0</v>
      </c>
      <c r="F893" s="314">
        <f t="shared" si="356"/>
        <v>0</v>
      </c>
      <c r="G893" s="284">
        <f>-$M224*(1+HLOOKUP(G$823,$E$258:$N$259,2,FALSE))</f>
        <v>-6060</v>
      </c>
      <c r="H893" s="284">
        <f t="shared" ref="H893:N893" si="357">-$M224*(1+HLOOKUP(H$823,$E$258:$N$259,2,FALSE))</f>
        <v>-6060</v>
      </c>
      <c r="I893" s="284">
        <f t="shared" si="357"/>
        <v>-6060</v>
      </c>
      <c r="J893" s="284">
        <f t="shared" si="357"/>
        <v>-6060</v>
      </c>
      <c r="K893" s="284">
        <f t="shared" si="357"/>
        <v>-6060</v>
      </c>
      <c r="L893" s="284">
        <f t="shared" si="357"/>
        <v>-6120</v>
      </c>
      <c r="M893" s="284">
        <f t="shared" si="357"/>
        <v>-6120</v>
      </c>
      <c r="N893" s="284">
        <f t="shared" si="357"/>
        <v>-6120</v>
      </c>
    </row>
    <row r="894" spans="3:14" hidden="1" outlineLevel="1">
      <c r="C894" s="1073" t="str">
        <f t="shared" si="354"/>
        <v>MANAGEMENT FEE / LEASING</v>
      </c>
      <c r="D894" s="295">
        <f t="shared" si="355"/>
        <v>-11587</v>
      </c>
      <c r="E894" s="313">
        <f t="shared" si="356"/>
        <v>-11587.000000000002</v>
      </c>
      <c r="F894" s="314">
        <f t="shared" si="356"/>
        <v>-11702.869999999997</v>
      </c>
      <c r="G894" s="284">
        <f>-$O$225*G890</f>
        <v>-17338.615257600006</v>
      </c>
      <c r="H894" s="284">
        <f t="shared" ref="H894:N894" si="358">-$O$225*H890</f>
        <v>-18032.159867904</v>
      </c>
      <c r="I894" s="284">
        <f t="shared" si="358"/>
        <v>-18554.158517207044</v>
      </c>
      <c r="J894" s="284">
        <f t="shared" si="358"/>
        <v>-18881.806347436035</v>
      </c>
      <c r="K894" s="284">
        <f t="shared" si="358"/>
        <v>-19637.078601333484</v>
      </c>
      <c r="L894" s="284">
        <f t="shared" si="358"/>
        <v>-20422.561745386822</v>
      </c>
      <c r="M894" s="284">
        <f t="shared" si="358"/>
        <v>-21239.46421520229</v>
      </c>
      <c r="N894" s="284">
        <f t="shared" si="358"/>
        <v>-22089.042783810382</v>
      </c>
    </row>
    <row r="895" spans="3:14" hidden="1" outlineLevel="1">
      <c r="C895" s="234" t="str">
        <f t="shared" si="354"/>
        <v>ADMIN. EXPENSES / FEES</v>
      </c>
      <c r="D895" s="295">
        <f t="shared" si="355"/>
        <v>-1500</v>
      </c>
      <c r="E895" s="313">
        <f t="shared" si="356"/>
        <v>-1500</v>
      </c>
      <c r="F895" s="314">
        <f t="shared" si="356"/>
        <v>-1515</v>
      </c>
      <c r="G895" s="284">
        <f t="shared" ref="G895:N900" si="359">-$M226*(1+HLOOKUP(G$823,$E$258:$N$259,2,FALSE))</f>
        <v>-1515</v>
      </c>
      <c r="H895" s="284">
        <f t="shared" si="359"/>
        <v>-1515</v>
      </c>
      <c r="I895" s="284">
        <f t="shared" si="359"/>
        <v>-1515</v>
      </c>
      <c r="J895" s="284">
        <f t="shared" si="359"/>
        <v>-1515</v>
      </c>
      <c r="K895" s="284">
        <f t="shared" si="359"/>
        <v>-1515</v>
      </c>
      <c r="L895" s="284">
        <f t="shared" si="359"/>
        <v>-1530</v>
      </c>
      <c r="M895" s="284">
        <f t="shared" si="359"/>
        <v>-1530</v>
      </c>
      <c r="N895" s="284">
        <f t="shared" si="359"/>
        <v>-1530</v>
      </c>
    </row>
    <row r="896" spans="3:14" hidden="1" outlineLevel="1">
      <c r="C896" s="234" t="str">
        <f t="shared" si="354"/>
        <v>UTILITIES EXPENSES</v>
      </c>
      <c r="D896" s="295">
        <f t="shared" si="355"/>
        <v>-9000</v>
      </c>
      <c r="E896" s="313">
        <f t="shared" si="356"/>
        <v>-9000</v>
      </c>
      <c r="F896" s="314">
        <f t="shared" si="356"/>
        <v>-9090</v>
      </c>
      <c r="G896" s="284">
        <f t="shared" si="359"/>
        <v>-11110</v>
      </c>
      <c r="H896" s="284">
        <f t="shared" si="359"/>
        <v>-11110</v>
      </c>
      <c r="I896" s="284">
        <f t="shared" si="359"/>
        <v>-11110</v>
      </c>
      <c r="J896" s="284">
        <f t="shared" si="359"/>
        <v>-11110</v>
      </c>
      <c r="K896" s="284">
        <f t="shared" si="359"/>
        <v>-11110</v>
      </c>
      <c r="L896" s="284">
        <f t="shared" si="359"/>
        <v>-11220</v>
      </c>
      <c r="M896" s="284">
        <f t="shared" si="359"/>
        <v>-11220</v>
      </c>
      <c r="N896" s="284">
        <f t="shared" si="359"/>
        <v>-11220</v>
      </c>
    </row>
    <row r="897" spans="3:15" hidden="1" outlineLevel="1">
      <c r="C897" s="234" t="str">
        <f t="shared" si="354"/>
        <v>OPERATIONS AND MAINTENANCE</v>
      </c>
      <c r="D897" s="295">
        <f t="shared" si="355"/>
        <v>-15950</v>
      </c>
      <c r="E897" s="313">
        <f t="shared" si="356"/>
        <v>-15949.999999999998</v>
      </c>
      <c r="F897" s="314">
        <f t="shared" si="356"/>
        <v>-16109.500000000005</v>
      </c>
      <c r="G897" s="284">
        <f t="shared" si="359"/>
        <v>-18180</v>
      </c>
      <c r="H897" s="284">
        <f t="shared" si="359"/>
        <v>-18180</v>
      </c>
      <c r="I897" s="284">
        <f t="shared" si="359"/>
        <v>-18180</v>
      </c>
      <c r="J897" s="284">
        <f t="shared" si="359"/>
        <v>-18180</v>
      </c>
      <c r="K897" s="284">
        <f t="shared" si="359"/>
        <v>-18180</v>
      </c>
      <c r="L897" s="284">
        <f t="shared" si="359"/>
        <v>-18360</v>
      </c>
      <c r="M897" s="284">
        <f t="shared" si="359"/>
        <v>-18360</v>
      </c>
      <c r="N897" s="284">
        <f t="shared" si="359"/>
        <v>-18360</v>
      </c>
    </row>
    <row r="898" spans="3:15" hidden="1" outlineLevel="1">
      <c r="C898" s="234" t="str">
        <f t="shared" si="354"/>
        <v>INSURANCE</v>
      </c>
      <c r="D898" s="295">
        <f t="shared" si="355"/>
        <v>-4000</v>
      </c>
      <c r="E898" s="313">
        <f t="shared" si="356"/>
        <v>-4000.0000000000005</v>
      </c>
      <c r="F898" s="314">
        <f t="shared" si="356"/>
        <v>-4039.9999999999986</v>
      </c>
      <c r="G898" s="284">
        <f t="shared" si="359"/>
        <v>-5050</v>
      </c>
      <c r="H898" s="284">
        <f t="shared" si="359"/>
        <v>-5050</v>
      </c>
      <c r="I898" s="284">
        <f t="shared" si="359"/>
        <v>-5050</v>
      </c>
      <c r="J898" s="284">
        <f t="shared" si="359"/>
        <v>-5050</v>
      </c>
      <c r="K898" s="284">
        <f t="shared" si="359"/>
        <v>-5050</v>
      </c>
      <c r="L898" s="284">
        <f t="shared" si="359"/>
        <v>-5100</v>
      </c>
      <c r="M898" s="284">
        <f t="shared" si="359"/>
        <v>-5100</v>
      </c>
      <c r="N898" s="284">
        <f t="shared" si="359"/>
        <v>-5100</v>
      </c>
    </row>
    <row r="899" spans="3:15" hidden="1" outlineLevel="1">
      <c r="C899" s="234" t="str">
        <f t="shared" si="354"/>
        <v>PROPERTY TAX</v>
      </c>
      <c r="D899" s="295">
        <f t="shared" si="355"/>
        <v>-45000</v>
      </c>
      <c r="E899" s="313">
        <f t="shared" si="356"/>
        <v>-45000</v>
      </c>
      <c r="F899" s="314">
        <f t="shared" si="356"/>
        <v>-45450</v>
      </c>
      <c r="G899" s="284">
        <f t="shared" si="359"/>
        <v>-83645.17</v>
      </c>
      <c r="H899" s="284">
        <f t="shared" si="359"/>
        <v>-83645.17</v>
      </c>
      <c r="I899" s="284">
        <f t="shared" si="359"/>
        <v>-83645.17</v>
      </c>
      <c r="J899" s="284">
        <f t="shared" si="359"/>
        <v>-83645.17</v>
      </c>
      <c r="K899" s="284">
        <f t="shared" si="359"/>
        <v>-83645.17</v>
      </c>
      <c r="L899" s="284">
        <f t="shared" si="359"/>
        <v>-84473.34</v>
      </c>
      <c r="M899" s="284">
        <f t="shared" si="359"/>
        <v>-84473.34</v>
      </c>
      <c r="N899" s="284">
        <f t="shared" si="359"/>
        <v>-84473.34</v>
      </c>
    </row>
    <row r="900" spans="3:15" hidden="1" outlineLevel="1">
      <c r="C900" s="234">
        <f t="shared" si="354"/>
        <v>0</v>
      </c>
      <c r="D900" s="295">
        <f t="shared" si="355"/>
        <v>0</v>
      </c>
      <c r="E900" s="313">
        <f t="shared" si="356"/>
        <v>0</v>
      </c>
      <c r="F900" s="314">
        <f t="shared" si="356"/>
        <v>0</v>
      </c>
      <c r="G900" s="284">
        <f t="shared" si="359"/>
        <v>0</v>
      </c>
      <c r="H900" s="284">
        <f t="shared" si="359"/>
        <v>0</v>
      </c>
      <c r="I900" s="284">
        <f t="shared" si="359"/>
        <v>0</v>
      </c>
      <c r="J900" s="284">
        <f t="shared" si="359"/>
        <v>0</v>
      </c>
      <c r="K900" s="284">
        <f t="shared" si="359"/>
        <v>0</v>
      </c>
      <c r="L900" s="284">
        <f t="shared" si="359"/>
        <v>0</v>
      </c>
      <c r="M900" s="284">
        <f t="shared" si="359"/>
        <v>0</v>
      </c>
      <c r="N900" s="284">
        <f t="shared" si="359"/>
        <v>0</v>
      </c>
    </row>
    <row r="901" spans="3:15" hidden="1" outlineLevel="1">
      <c r="D901" s="288"/>
      <c r="E901" s="316"/>
      <c r="F901" s="317"/>
      <c r="G901" s="289"/>
      <c r="H901" s="289"/>
      <c r="I901" s="289"/>
      <c r="J901" s="289"/>
      <c r="K901" s="289"/>
      <c r="L901" s="289"/>
      <c r="M901" s="289"/>
      <c r="N901" s="289"/>
    </row>
    <row r="902" spans="3:15" hidden="1" outlineLevel="1">
      <c r="C902" s="222" t="s">
        <v>32</v>
      </c>
      <c r="D902" s="285">
        <f>SUM(D893:D900)</f>
        <v>-87037</v>
      </c>
      <c r="E902" s="313">
        <f>SUM(E893:E901)</f>
        <v>-87037</v>
      </c>
      <c r="F902" s="314">
        <f t="shared" ref="F902:N902" si="360">SUM(F893:F901)</f>
        <v>-87907.37</v>
      </c>
      <c r="G902" s="284">
        <f t="shared" si="360"/>
        <v>-142898.78525760002</v>
      </c>
      <c r="H902" s="284">
        <f t="shared" si="360"/>
        <v>-143592.32986790402</v>
      </c>
      <c r="I902" s="284">
        <f t="shared" si="360"/>
        <v>-144114.32851720706</v>
      </c>
      <c r="J902" s="284">
        <f t="shared" si="360"/>
        <v>-144441.97634743602</v>
      </c>
      <c r="K902" s="284">
        <f t="shared" si="360"/>
        <v>-145197.24860133347</v>
      </c>
      <c r="L902" s="284">
        <f t="shared" si="360"/>
        <v>-147225.90174538683</v>
      </c>
      <c r="M902" s="284">
        <f t="shared" si="360"/>
        <v>-148042.80421520228</v>
      </c>
      <c r="N902" s="284">
        <f t="shared" si="360"/>
        <v>-148892.38278381038</v>
      </c>
    </row>
    <row r="903" spans="3:15" ht="8.25" hidden="1" customHeight="1" outlineLevel="1">
      <c r="C903" s="225"/>
      <c r="D903" s="285"/>
      <c r="E903" s="313"/>
      <c r="F903" s="314"/>
      <c r="G903" s="284"/>
      <c r="H903" s="284"/>
      <c r="I903" s="284"/>
      <c r="J903" s="284"/>
      <c r="K903" s="284"/>
      <c r="L903" s="284"/>
      <c r="M903" s="284"/>
      <c r="N903" s="284"/>
    </row>
    <row r="904" spans="3:15" hidden="1" outlineLevel="1">
      <c r="C904" s="222" t="s">
        <v>300</v>
      </c>
      <c r="D904" s="285">
        <f>D902/$C$159</f>
        <v>-5439.8125</v>
      </c>
      <c r="E904" s="323">
        <f t="shared" ref="E904:N904" si="361">E902/$C$159</f>
        <v>-5439.8125</v>
      </c>
      <c r="F904" s="324">
        <f t="shared" si="361"/>
        <v>-5494.2106249999997</v>
      </c>
      <c r="G904" s="296">
        <f t="shared" si="361"/>
        <v>-8931.1740786000009</v>
      </c>
      <c r="H904" s="296">
        <f t="shared" si="361"/>
        <v>-8974.520616744001</v>
      </c>
      <c r="I904" s="296">
        <f t="shared" si="361"/>
        <v>-9007.1455323254413</v>
      </c>
      <c r="J904" s="296">
        <f t="shared" si="361"/>
        <v>-9027.6235217147514</v>
      </c>
      <c r="K904" s="296">
        <f t="shared" si="361"/>
        <v>-9074.8280375833419</v>
      </c>
      <c r="L904" s="296">
        <f t="shared" si="361"/>
        <v>-9201.6188590866768</v>
      </c>
      <c r="M904" s="296">
        <f t="shared" si="361"/>
        <v>-9252.6752634501427</v>
      </c>
      <c r="N904" s="296">
        <f t="shared" si="361"/>
        <v>-9305.7739239881485</v>
      </c>
    </row>
    <row r="905" spans="3:15" ht="15" hidden="1" outlineLevel="1" thickBot="1">
      <c r="D905" s="297"/>
      <c r="E905" s="320"/>
      <c r="F905" s="321"/>
      <c r="G905" s="293"/>
      <c r="H905" s="293"/>
      <c r="I905" s="293"/>
      <c r="J905" s="293"/>
      <c r="K905" s="293"/>
      <c r="L905" s="293"/>
      <c r="M905" s="293"/>
      <c r="N905" s="293"/>
    </row>
    <row r="906" spans="3:15" ht="16.2" hidden="1" outlineLevel="1" thickTop="1">
      <c r="C906" s="224" t="s">
        <v>33</v>
      </c>
      <c r="D906" s="298">
        <f t="shared" ref="D906" si="362">D890+D902</f>
        <v>269663</v>
      </c>
      <c r="E906" s="315">
        <f ca="1">E890+E902</f>
        <v>144753</v>
      </c>
      <c r="F906" s="314">
        <f t="shared" ref="F906:N906" ca="1" si="363">F890+F902</f>
        <v>443805.43000000005</v>
      </c>
      <c r="G906" s="284">
        <f t="shared" si="363"/>
        <v>435055.05666240025</v>
      </c>
      <c r="H906" s="284">
        <f t="shared" si="363"/>
        <v>457479.66572889598</v>
      </c>
      <c r="I906" s="284">
        <f t="shared" si="363"/>
        <v>474357.62205636117</v>
      </c>
      <c r="J906" s="284">
        <f t="shared" si="363"/>
        <v>484951.56856709853</v>
      </c>
      <c r="K906" s="284">
        <f t="shared" si="363"/>
        <v>509372.03810978273</v>
      </c>
      <c r="L906" s="284">
        <f t="shared" si="363"/>
        <v>533526.15643417393</v>
      </c>
      <c r="M906" s="284">
        <f t="shared" si="363"/>
        <v>559939.33629154065</v>
      </c>
      <c r="N906" s="284">
        <f t="shared" si="363"/>
        <v>587409.04334320244</v>
      </c>
    </row>
    <row r="907" spans="3:15" hidden="1" outlineLevel="1">
      <c r="C907" s="216" t="s">
        <v>34</v>
      </c>
      <c r="D907" s="332">
        <f>D906/D908</f>
        <v>2.9172600432640236E-2</v>
      </c>
      <c r="E907" s="330">
        <f t="shared" ref="E907:N907" ca="1" si="364">E906/$D$908</f>
        <v>1.5659624903772384E-2</v>
      </c>
      <c r="F907" s="330">
        <f t="shared" ca="1" si="364"/>
        <v>4.8011623690406499E-2</v>
      </c>
      <c r="G907" s="331">
        <f t="shared" si="364"/>
        <v>4.7064993470412549E-2</v>
      </c>
      <c r="H907" s="331">
        <f t="shared" si="364"/>
        <v>4.9490925690090601E-2</v>
      </c>
      <c r="I907" s="331">
        <f t="shared" si="364"/>
        <v>5.1316811614598945E-2</v>
      </c>
      <c r="J907" s="331">
        <f t="shared" si="364"/>
        <v>5.246288270541416E-2</v>
      </c>
      <c r="K907" s="331">
        <f t="shared" si="364"/>
        <v>5.5104730494492334E-2</v>
      </c>
      <c r="L907" s="331">
        <f t="shared" si="364"/>
        <v>5.7717763957296567E-2</v>
      </c>
      <c r="M907" s="331">
        <f t="shared" si="364"/>
        <v>6.0575186525963463E-2</v>
      </c>
      <c r="N907" s="331">
        <f t="shared" si="364"/>
        <v>6.3546905997377071E-2</v>
      </c>
    </row>
    <row r="908" spans="3:15" hidden="1" outlineLevel="1">
      <c r="C908" s="225"/>
      <c r="D908" s="299">
        <f>F84</f>
        <v>9243708</v>
      </c>
      <c r="E908" s="315"/>
      <c r="F908" s="315"/>
      <c r="G908" s="294"/>
      <c r="H908" s="294"/>
      <c r="I908" s="294"/>
      <c r="J908" s="294"/>
      <c r="K908" s="294"/>
      <c r="L908" s="294"/>
      <c r="M908" s="294"/>
      <c r="N908" s="294"/>
    </row>
    <row r="909" spans="3:15" s="333" customFormat="1" hidden="1" outlineLevel="1">
      <c r="C909" s="239" t="s">
        <v>340</v>
      </c>
      <c r="D909" s="285"/>
      <c r="E909" s="415">
        <f ca="1">E906/E890</f>
        <v>0.6245006255662453</v>
      </c>
      <c r="F909" s="416">
        <f t="shared" ref="F909:N909" ca="1" si="365">F906/F890</f>
        <v>0.83467133008646777</v>
      </c>
      <c r="G909" s="417">
        <f t="shared" si="365"/>
        <v>0.75275052280493382</v>
      </c>
      <c r="H909" s="417">
        <f t="shared" si="365"/>
        <v>0.76110627192782088</v>
      </c>
      <c r="I909" s="417">
        <f t="shared" si="365"/>
        <v>0.76698324251640504</v>
      </c>
      <c r="J909" s="417">
        <f t="shared" si="365"/>
        <v>0.77050610462322133</v>
      </c>
      <c r="K909" s="417">
        <f t="shared" si="365"/>
        <v>0.77817894675309751</v>
      </c>
      <c r="L909" s="417">
        <f t="shared" si="365"/>
        <v>0.78373050808088296</v>
      </c>
      <c r="M909" s="417">
        <f t="shared" si="365"/>
        <v>0.79089471930854116</v>
      </c>
      <c r="N909" s="417">
        <f t="shared" si="365"/>
        <v>0.79778338395052051</v>
      </c>
      <c r="O909" s="4"/>
    </row>
    <row r="910" spans="3:15" ht="15" hidden="1" customHeight="1" outlineLevel="1">
      <c r="C910" s="225"/>
      <c r="D910" s="329"/>
      <c r="E910" s="313"/>
      <c r="F910" s="315"/>
      <c r="G910" s="286"/>
      <c r="H910" s="286"/>
      <c r="I910" s="286"/>
      <c r="J910" s="286"/>
      <c r="K910" s="286"/>
      <c r="L910" s="286"/>
      <c r="M910" s="286"/>
      <c r="N910" s="286"/>
    </row>
    <row r="911" spans="3:15" ht="15.75" hidden="1" customHeight="1" outlineLevel="1">
      <c r="C911" s="225" t="s">
        <v>928</v>
      </c>
      <c r="D911" s="329"/>
      <c r="E911" s="313">
        <f>SUMIF($E$628:$AB$628,E$823,$E811:$AB811)</f>
        <v>-385000</v>
      </c>
      <c r="F911" s="315">
        <f>SUMIF($E$628:$AB$628,F$823,$E811:$AB811)</f>
        <v>0</v>
      </c>
      <c r="G911" s="286"/>
      <c r="H911" s="286"/>
      <c r="I911" s="286"/>
      <c r="J911" s="286"/>
      <c r="K911" s="286"/>
      <c r="L911" s="286"/>
      <c r="M911" s="286"/>
      <c r="N911" s="286"/>
    </row>
    <row r="912" spans="3:15" ht="15.75" hidden="1" customHeight="1" outlineLevel="1">
      <c r="C912" s="225" t="s">
        <v>484</v>
      </c>
      <c r="D912" s="329"/>
      <c r="E912" s="313">
        <f>SUMIF($E$628:$AB$628,E$823,$E814:$AB814)</f>
        <v>-563000</v>
      </c>
      <c r="F912" s="315">
        <f>SUMIF($E$628:$AB$628,F$823,$E814:$AB814)</f>
        <v>0</v>
      </c>
      <c r="G912" s="286"/>
      <c r="H912" s="286"/>
      <c r="I912" s="286"/>
      <c r="J912" s="286"/>
      <c r="K912" s="286"/>
      <c r="L912" s="286"/>
      <c r="M912" s="286"/>
      <c r="N912" s="286"/>
    </row>
    <row r="913" spans="2:88" hidden="1" outlineLevel="1">
      <c r="C913" s="222" t="s">
        <v>301</v>
      </c>
      <c r="D913" s="329"/>
      <c r="E913" s="313">
        <f>-$E$261*$C$159*(1+HLOOKUP(E823,$E$258:$N259,2,FALSE))</f>
        <v>0</v>
      </c>
      <c r="F913" s="315">
        <f>E913*(1+HLOOKUP(F823,$E$258:$N259,2,FALSE))</f>
        <v>0</v>
      </c>
      <c r="G913" s="286">
        <f>F913*(1+HLOOKUP(G823,$E$258:$N259,2,FALSE))</f>
        <v>0</v>
      </c>
      <c r="H913" s="286">
        <f>G913*(1+HLOOKUP(H823,$E$258:$N259,2,FALSE))</f>
        <v>0</v>
      </c>
      <c r="I913" s="286">
        <f>H913*(1+HLOOKUP(I823,$E$258:$N259,2,FALSE))</f>
        <v>0</v>
      </c>
      <c r="J913" s="286">
        <f>I913*(1+HLOOKUP(J823,$E$258:$N259,2,FALSE))</f>
        <v>0</v>
      </c>
      <c r="K913" s="286">
        <f>J913*(1+HLOOKUP(K823,$E$258:$N259,2,FALSE))</f>
        <v>0</v>
      </c>
      <c r="L913" s="286">
        <f>K913*(1+HLOOKUP(L823,$E$258:$N259,2,FALSE))</f>
        <v>0</v>
      </c>
      <c r="M913" s="286">
        <f>L913*(1+HLOOKUP(M823,$E$258:$N259,2,FALSE))</f>
        <v>0</v>
      </c>
      <c r="N913" s="286">
        <f>M913*(1+HLOOKUP(N823,$E$258:$N259,2,FALSE))</f>
        <v>0</v>
      </c>
    </row>
    <row r="914" spans="2:88" hidden="1" outlineLevel="1">
      <c r="D914" s="288"/>
      <c r="E914" s="316"/>
      <c r="F914" s="317"/>
      <c r="G914" s="289"/>
      <c r="H914" s="289"/>
      <c r="I914" s="289"/>
      <c r="J914" s="289"/>
      <c r="K914" s="289"/>
      <c r="L914" s="289"/>
      <c r="M914" s="289"/>
      <c r="N914" s="289"/>
    </row>
    <row r="915" spans="2:88" hidden="1" outlineLevel="1">
      <c r="C915" s="4" t="s">
        <v>193</v>
      </c>
      <c r="D915" s="329"/>
      <c r="E915" s="313">
        <f ca="1">E906+E911+E913</f>
        <v>-240247</v>
      </c>
      <c r="F915" s="315">
        <f t="shared" ref="F915:N915" ca="1" si="366">F906+F911+F913</f>
        <v>443805.43000000005</v>
      </c>
      <c r="G915" s="286">
        <f t="shared" si="366"/>
        <v>435055.05666240025</v>
      </c>
      <c r="H915" s="286">
        <f t="shared" si="366"/>
        <v>457479.66572889598</v>
      </c>
      <c r="I915" s="286">
        <f t="shared" si="366"/>
        <v>474357.62205636117</v>
      </c>
      <c r="J915" s="286">
        <f t="shared" si="366"/>
        <v>484951.56856709853</v>
      </c>
      <c r="K915" s="286">
        <f t="shared" si="366"/>
        <v>509372.03810978273</v>
      </c>
      <c r="L915" s="286">
        <f t="shared" si="366"/>
        <v>533526.15643417393</v>
      </c>
      <c r="M915" s="286">
        <f t="shared" si="366"/>
        <v>559939.33629154065</v>
      </c>
      <c r="N915" s="286">
        <f t="shared" si="366"/>
        <v>587409.04334320244</v>
      </c>
    </row>
    <row r="916" spans="2:88" hidden="1" outlineLevel="1">
      <c r="D916" s="338"/>
      <c r="E916" s="315"/>
      <c r="F916" s="315"/>
      <c r="G916" s="286"/>
      <c r="H916" s="286"/>
      <c r="I916" s="286"/>
      <c r="J916" s="286"/>
      <c r="K916" s="286"/>
      <c r="L916" s="286"/>
      <c r="M916" s="286"/>
      <c r="N916" s="286"/>
    </row>
    <row r="917" spans="2:88" hidden="1" outlineLevel="1">
      <c r="C917" s="4" t="s">
        <v>1</v>
      </c>
      <c r="D917" s="338"/>
      <c r="E917" s="315">
        <f t="shared" ref="E917:N917" si="367">SUMIF($E$926:$DT$926,E823,$E$954:$DT$954)</f>
        <v>-369748.31999999989</v>
      </c>
      <c r="F917" s="315">
        <f t="shared" si="367"/>
        <v>-449717.0878471412</v>
      </c>
      <c r="G917" s="286">
        <f t="shared" ca="1" si="367"/>
        <v>-500865.42158821668</v>
      </c>
      <c r="H917" s="286">
        <f t="shared" ca="1" si="367"/>
        <v>-505763.83714662236</v>
      </c>
      <c r="I917" s="286">
        <f t="shared" ca="1" si="367"/>
        <v>-505763.83714662236</v>
      </c>
      <c r="J917" s="286">
        <f t="shared" ca="1" si="367"/>
        <v>0</v>
      </c>
      <c r="K917" s="286">
        <f t="shared" ca="1" si="367"/>
        <v>0</v>
      </c>
      <c r="L917" s="286">
        <f t="shared" si="367"/>
        <v>0</v>
      </c>
      <c r="M917" s="286">
        <f t="shared" si="367"/>
        <v>0</v>
      </c>
      <c r="N917" s="286">
        <f t="shared" si="367"/>
        <v>0</v>
      </c>
    </row>
    <row r="918" spans="2:88" hidden="1" outlineLevel="1">
      <c r="D918" s="338"/>
      <c r="E918" s="315"/>
      <c r="F918" s="315"/>
      <c r="G918" s="286"/>
      <c r="H918" s="286"/>
      <c r="I918" s="286"/>
      <c r="J918" s="286"/>
      <c r="K918" s="286"/>
      <c r="L918" s="286"/>
      <c r="M918" s="286"/>
      <c r="N918" s="286"/>
    </row>
    <row r="919" spans="2:88" hidden="1" outlineLevel="1">
      <c r="C919" s="4" t="s">
        <v>344</v>
      </c>
      <c r="D919" s="338"/>
      <c r="E919" s="315">
        <f t="shared" ref="E919:N919" ca="1" si="368">SUMIF($E$926:$DT$926,E823,$E$956:$DT$956)</f>
        <v>-1172995.32</v>
      </c>
      <c r="F919" s="315">
        <f t="shared" ca="1" si="368"/>
        <v>-5911.6578471411776</v>
      </c>
      <c r="G919" s="286">
        <f t="shared" ca="1" si="368"/>
        <v>-65810.364925816408</v>
      </c>
      <c r="H919" s="286">
        <f t="shared" ca="1" si="368"/>
        <v>-48284.171417726357</v>
      </c>
      <c r="I919" s="286">
        <f t="shared" ca="1" si="368"/>
        <v>-31406.215090261176</v>
      </c>
      <c r="J919" s="286">
        <f t="shared" ca="1" si="368"/>
        <v>0</v>
      </c>
      <c r="K919" s="286">
        <f t="shared" ca="1" si="368"/>
        <v>0</v>
      </c>
      <c r="L919" s="286">
        <f t="shared" si="368"/>
        <v>0</v>
      </c>
      <c r="M919" s="286">
        <f t="shared" si="368"/>
        <v>0</v>
      </c>
      <c r="N919" s="286">
        <f t="shared" si="368"/>
        <v>0</v>
      </c>
    </row>
    <row r="920" spans="2:88" hidden="1" outlineLevel="1">
      <c r="C920" s="4" t="s">
        <v>334</v>
      </c>
      <c r="D920" s="338"/>
      <c r="E920" s="315"/>
      <c r="F920" s="315"/>
      <c r="G920" s="286"/>
      <c r="H920" s="286"/>
      <c r="I920" s="286"/>
      <c r="J920" s="286"/>
      <c r="K920" s="286"/>
      <c r="L920" s="286"/>
      <c r="M920" s="286"/>
      <c r="N920" s="286"/>
    </row>
    <row r="921" spans="2:88" hidden="1" outlineLevel="1">
      <c r="C921" s="4" t="s">
        <v>336</v>
      </c>
      <c r="D921" s="338">
        <f>D968</f>
        <v>1848741.5999999996</v>
      </c>
      <c r="E921" s="312"/>
      <c r="F921" s="312"/>
    </row>
    <row r="922" spans="2:88" hidden="1" outlineLevel="1">
      <c r="C922" s="4" t="s">
        <v>335</v>
      </c>
      <c r="D922" s="338"/>
      <c r="E922" s="330">
        <f t="shared" ref="E922:N922" ca="1" si="369">E919/$D$921</f>
        <v>-0.63448311002467861</v>
      </c>
      <c r="F922" s="330">
        <f t="shared" ca="1" si="369"/>
        <v>-3.1976658323376174E-3</v>
      </c>
      <c r="G922" s="206">
        <f t="shared" ca="1" si="369"/>
        <v>-3.5597384148123468E-2</v>
      </c>
      <c r="H922" s="206">
        <f t="shared" ca="1" si="369"/>
        <v>-2.6117317540605117E-2</v>
      </c>
      <c r="I922" s="206">
        <f t="shared" ca="1" si="369"/>
        <v>-1.6987887918063389E-2</v>
      </c>
      <c r="J922" s="206">
        <f t="shared" ca="1" si="369"/>
        <v>0</v>
      </c>
      <c r="K922" s="206">
        <f t="shared" ca="1" si="369"/>
        <v>0</v>
      </c>
      <c r="L922" s="206">
        <f t="shared" si="369"/>
        <v>0</v>
      </c>
      <c r="M922" s="206">
        <f t="shared" si="369"/>
        <v>0</v>
      </c>
      <c r="N922" s="206">
        <f t="shared" si="369"/>
        <v>0</v>
      </c>
    </row>
    <row r="923" spans="2:88" collapsed="1">
      <c r="G923" s="286"/>
      <c r="H923" s="286"/>
      <c r="I923" s="286"/>
      <c r="J923" s="286"/>
      <c r="K923" s="286"/>
      <c r="L923" s="286"/>
      <c r="M923" s="286"/>
      <c r="N923" s="286"/>
    </row>
    <row r="924" spans="2:88" ht="18">
      <c r="B924" s="836" t="s">
        <v>308</v>
      </c>
      <c r="I924" s="4"/>
      <c r="J924" s="4"/>
      <c r="K924" s="4"/>
      <c r="L924" s="4"/>
      <c r="M924" s="4"/>
    </row>
    <row r="925" spans="2:88" hidden="1" outlineLevel="1">
      <c r="I925" s="4"/>
      <c r="J925" s="4"/>
      <c r="K925" s="4"/>
      <c r="L925" s="4"/>
      <c r="M925" s="4"/>
    </row>
    <row r="926" spans="2:88" hidden="1" outlineLevel="1">
      <c r="D926" s="340" t="s">
        <v>182</v>
      </c>
      <c r="E926" s="4">
        <f t="shared" ref="E926:P926" si="370">ROUNDUP(E927/12,0)</f>
        <v>1</v>
      </c>
      <c r="F926" s="4">
        <f t="shared" si="370"/>
        <v>1</v>
      </c>
      <c r="G926" s="4">
        <f t="shared" si="370"/>
        <v>1</v>
      </c>
      <c r="H926" s="4">
        <f t="shared" si="370"/>
        <v>1</v>
      </c>
      <c r="I926" s="4">
        <f t="shared" si="370"/>
        <v>1</v>
      </c>
      <c r="J926" s="4">
        <f t="shared" si="370"/>
        <v>1</v>
      </c>
      <c r="K926" s="4">
        <f t="shared" si="370"/>
        <v>1</v>
      </c>
      <c r="L926" s="4">
        <f t="shared" si="370"/>
        <v>1</v>
      </c>
      <c r="M926" s="4">
        <f t="shared" si="370"/>
        <v>1</v>
      </c>
      <c r="N926" s="4">
        <f t="shared" si="370"/>
        <v>1</v>
      </c>
      <c r="O926" s="4">
        <f t="shared" si="370"/>
        <v>1</v>
      </c>
      <c r="P926" s="4">
        <f t="shared" si="370"/>
        <v>1</v>
      </c>
      <c r="Q926" s="4">
        <f>ROUNDUP(Q927/12,0)</f>
        <v>2</v>
      </c>
      <c r="R926" s="4">
        <f t="shared" ref="R926:CC926" si="371">ROUNDUP(R927/12,0)</f>
        <v>2</v>
      </c>
      <c r="S926" s="4">
        <f t="shared" si="371"/>
        <v>2</v>
      </c>
      <c r="T926" s="4">
        <f t="shared" si="371"/>
        <v>2</v>
      </c>
      <c r="U926" s="4">
        <f t="shared" si="371"/>
        <v>2</v>
      </c>
      <c r="V926" s="4">
        <f t="shared" si="371"/>
        <v>2</v>
      </c>
      <c r="W926" s="4">
        <f t="shared" si="371"/>
        <v>2</v>
      </c>
      <c r="X926" s="4">
        <f t="shared" si="371"/>
        <v>2</v>
      </c>
      <c r="Y926" s="4">
        <f t="shared" si="371"/>
        <v>2</v>
      </c>
      <c r="Z926" s="4">
        <f t="shared" si="371"/>
        <v>2</v>
      </c>
      <c r="AA926" s="4">
        <f t="shared" si="371"/>
        <v>2</v>
      </c>
      <c r="AB926" s="4">
        <f t="shared" si="371"/>
        <v>2</v>
      </c>
      <c r="AC926" s="4">
        <f t="shared" si="371"/>
        <v>3</v>
      </c>
      <c r="AD926" s="4">
        <f t="shared" si="371"/>
        <v>3</v>
      </c>
      <c r="AE926" s="4">
        <f t="shared" si="371"/>
        <v>3</v>
      </c>
      <c r="AF926" s="4">
        <f t="shared" si="371"/>
        <v>3</v>
      </c>
      <c r="AG926" s="4">
        <f t="shared" si="371"/>
        <v>3</v>
      </c>
      <c r="AH926" s="4">
        <f t="shared" si="371"/>
        <v>3</v>
      </c>
      <c r="AI926" s="4">
        <f t="shared" si="371"/>
        <v>3</v>
      </c>
      <c r="AJ926" s="4">
        <f t="shared" si="371"/>
        <v>3</v>
      </c>
      <c r="AK926" s="4">
        <f t="shared" si="371"/>
        <v>3</v>
      </c>
      <c r="AL926" s="4">
        <f t="shared" si="371"/>
        <v>3</v>
      </c>
      <c r="AM926" s="4">
        <f t="shared" si="371"/>
        <v>3</v>
      </c>
      <c r="AN926" s="4">
        <f t="shared" si="371"/>
        <v>3</v>
      </c>
      <c r="AO926" s="4">
        <f t="shared" si="371"/>
        <v>4</v>
      </c>
      <c r="AP926" s="4">
        <f t="shared" si="371"/>
        <v>4</v>
      </c>
      <c r="AQ926" s="4">
        <f t="shared" si="371"/>
        <v>4</v>
      </c>
      <c r="AR926" s="4">
        <f t="shared" si="371"/>
        <v>4</v>
      </c>
      <c r="AS926" s="4">
        <f t="shared" si="371"/>
        <v>4</v>
      </c>
      <c r="AT926" s="4">
        <f t="shared" si="371"/>
        <v>4</v>
      </c>
      <c r="AU926" s="4">
        <f t="shared" si="371"/>
        <v>4</v>
      </c>
      <c r="AV926" s="4">
        <f t="shared" si="371"/>
        <v>4</v>
      </c>
      <c r="AW926" s="4">
        <f t="shared" si="371"/>
        <v>4</v>
      </c>
      <c r="AX926" s="4">
        <f t="shared" si="371"/>
        <v>4</v>
      </c>
      <c r="AY926" s="4">
        <f t="shared" si="371"/>
        <v>4</v>
      </c>
      <c r="AZ926" s="4">
        <f t="shared" si="371"/>
        <v>4</v>
      </c>
      <c r="BA926" s="4">
        <f t="shared" si="371"/>
        <v>5</v>
      </c>
      <c r="BB926" s="4">
        <f t="shared" si="371"/>
        <v>5</v>
      </c>
      <c r="BC926" s="4">
        <f t="shared" si="371"/>
        <v>5</v>
      </c>
      <c r="BD926" s="4">
        <f t="shared" si="371"/>
        <v>5</v>
      </c>
      <c r="BE926" s="4">
        <f t="shared" si="371"/>
        <v>5</v>
      </c>
      <c r="BF926" s="4">
        <f t="shared" si="371"/>
        <v>5</v>
      </c>
      <c r="BG926" s="4">
        <f t="shared" si="371"/>
        <v>5</v>
      </c>
      <c r="BH926" s="4">
        <f t="shared" si="371"/>
        <v>5</v>
      </c>
      <c r="BI926" s="4">
        <f t="shared" si="371"/>
        <v>5</v>
      </c>
      <c r="BJ926" s="4">
        <f t="shared" si="371"/>
        <v>5</v>
      </c>
      <c r="BK926" s="4">
        <f t="shared" si="371"/>
        <v>5</v>
      </c>
      <c r="BL926" s="4">
        <f t="shared" si="371"/>
        <v>5</v>
      </c>
      <c r="BM926" s="4">
        <f t="shared" si="371"/>
        <v>6</v>
      </c>
      <c r="BN926" s="4">
        <f t="shared" si="371"/>
        <v>6</v>
      </c>
      <c r="BO926" s="4">
        <f t="shared" si="371"/>
        <v>6</v>
      </c>
      <c r="BP926" s="4">
        <f t="shared" si="371"/>
        <v>6</v>
      </c>
      <c r="BQ926" s="4">
        <f t="shared" si="371"/>
        <v>6</v>
      </c>
      <c r="BR926" s="4">
        <f t="shared" si="371"/>
        <v>6</v>
      </c>
      <c r="BS926" s="4">
        <f t="shared" si="371"/>
        <v>6</v>
      </c>
      <c r="BT926" s="4">
        <f t="shared" si="371"/>
        <v>6</v>
      </c>
      <c r="BU926" s="4">
        <f t="shared" si="371"/>
        <v>6</v>
      </c>
      <c r="BV926" s="4">
        <f t="shared" si="371"/>
        <v>6</v>
      </c>
      <c r="BW926" s="4">
        <f t="shared" si="371"/>
        <v>6</v>
      </c>
      <c r="BX926" s="4">
        <f t="shared" si="371"/>
        <v>6</v>
      </c>
      <c r="BY926" s="4">
        <f t="shared" si="371"/>
        <v>7</v>
      </c>
      <c r="BZ926" s="4">
        <f t="shared" si="371"/>
        <v>7</v>
      </c>
      <c r="CA926" s="4">
        <f t="shared" si="371"/>
        <v>7</v>
      </c>
      <c r="CB926" s="4">
        <f t="shared" si="371"/>
        <v>7</v>
      </c>
      <c r="CC926" s="4">
        <f t="shared" si="371"/>
        <v>7</v>
      </c>
      <c r="CD926" s="4">
        <f t="shared" ref="CD926:CJ926" si="372">ROUNDUP(CD927/12,0)</f>
        <v>7</v>
      </c>
      <c r="CE926" s="4">
        <f t="shared" si="372"/>
        <v>7</v>
      </c>
      <c r="CF926" s="4">
        <f t="shared" si="372"/>
        <v>7</v>
      </c>
      <c r="CG926" s="4">
        <f t="shared" si="372"/>
        <v>7</v>
      </c>
      <c r="CH926" s="4">
        <f t="shared" si="372"/>
        <v>7</v>
      </c>
      <c r="CI926" s="4">
        <f t="shared" si="372"/>
        <v>7</v>
      </c>
      <c r="CJ926" s="4">
        <f t="shared" si="372"/>
        <v>7</v>
      </c>
    </row>
    <row r="927" spans="2:88" hidden="1" outlineLevel="1">
      <c r="D927" s="202" t="s">
        <v>183</v>
      </c>
      <c r="E927" s="203">
        <v>1</v>
      </c>
      <c r="F927" s="4">
        <f>E927+1</f>
        <v>2</v>
      </c>
      <c r="G927" s="4">
        <f t="shared" ref="G927:BR927" si="373">F927+1</f>
        <v>3</v>
      </c>
      <c r="H927" s="4">
        <f t="shared" si="373"/>
        <v>4</v>
      </c>
      <c r="I927" s="4">
        <f t="shared" si="373"/>
        <v>5</v>
      </c>
      <c r="J927" s="4">
        <f t="shared" si="373"/>
        <v>6</v>
      </c>
      <c r="K927" s="4">
        <f t="shared" si="373"/>
        <v>7</v>
      </c>
      <c r="L927" s="4">
        <f t="shared" si="373"/>
        <v>8</v>
      </c>
      <c r="M927" s="4">
        <f t="shared" si="373"/>
        <v>9</v>
      </c>
      <c r="N927" s="4">
        <f t="shared" si="373"/>
        <v>10</v>
      </c>
      <c r="O927" s="4">
        <f t="shared" si="373"/>
        <v>11</v>
      </c>
      <c r="P927" s="4">
        <f t="shared" si="373"/>
        <v>12</v>
      </c>
      <c r="Q927" s="4">
        <f t="shared" si="373"/>
        <v>13</v>
      </c>
      <c r="R927" s="4">
        <f t="shared" si="373"/>
        <v>14</v>
      </c>
      <c r="S927" s="4">
        <f t="shared" si="373"/>
        <v>15</v>
      </c>
      <c r="T927" s="4">
        <f t="shared" si="373"/>
        <v>16</v>
      </c>
      <c r="U927" s="4">
        <f t="shared" si="373"/>
        <v>17</v>
      </c>
      <c r="V927" s="4">
        <f t="shared" si="373"/>
        <v>18</v>
      </c>
      <c r="W927" s="4">
        <f t="shared" si="373"/>
        <v>19</v>
      </c>
      <c r="X927" s="4">
        <f t="shared" si="373"/>
        <v>20</v>
      </c>
      <c r="Y927" s="4">
        <f t="shared" si="373"/>
        <v>21</v>
      </c>
      <c r="Z927" s="4">
        <f t="shared" si="373"/>
        <v>22</v>
      </c>
      <c r="AA927" s="4">
        <f t="shared" si="373"/>
        <v>23</v>
      </c>
      <c r="AB927" s="4">
        <f t="shared" si="373"/>
        <v>24</v>
      </c>
      <c r="AC927" s="4">
        <f t="shared" si="373"/>
        <v>25</v>
      </c>
      <c r="AD927" s="4">
        <f t="shared" si="373"/>
        <v>26</v>
      </c>
      <c r="AE927" s="4">
        <f t="shared" si="373"/>
        <v>27</v>
      </c>
      <c r="AF927" s="4">
        <f t="shared" si="373"/>
        <v>28</v>
      </c>
      <c r="AG927" s="4">
        <f t="shared" si="373"/>
        <v>29</v>
      </c>
      <c r="AH927" s="4">
        <f t="shared" si="373"/>
        <v>30</v>
      </c>
      <c r="AI927" s="4">
        <f t="shared" si="373"/>
        <v>31</v>
      </c>
      <c r="AJ927" s="4">
        <f t="shared" si="373"/>
        <v>32</v>
      </c>
      <c r="AK927" s="4">
        <f t="shared" si="373"/>
        <v>33</v>
      </c>
      <c r="AL927" s="4">
        <f t="shared" si="373"/>
        <v>34</v>
      </c>
      <c r="AM927" s="4">
        <f t="shared" si="373"/>
        <v>35</v>
      </c>
      <c r="AN927" s="4">
        <f t="shared" si="373"/>
        <v>36</v>
      </c>
      <c r="AO927" s="4">
        <f t="shared" si="373"/>
        <v>37</v>
      </c>
      <c r="AP927" s="4">
        <f t="shared" si="373"/>
        <v>38</v>
      </c>
      <c r="AQ927" s="4">
        <f t="shared" si="373"/>
        <v>39</v>
      </c>
      <c r="AR927" s="4">
        <f t="shared" si="373"/>
        <v>40</v>
      </c>
      <c r="AS927" s="4">
        <f t="shared" si="373"/>
        <v>41</v>
      </c>
      <c r="AT927" s="4">
        <f t="shared" si="373"/>
        <v>42</v>
      </c>
      <c r="AU927" s="4">
        <f t="shared" si="373"/>
        <v>43</v>
      </c>
      <c r="AV927" s="4">
        <f t="shared" si="373"/>
        <v>44</v>
      </c>
      <c r="AW927" s="4">
        <f t="shared" si="373"/>
        <v>45</v>
      </c>
      <c r="AX927" s="4">
        <f t="shared" si="373"/>
        <v>46</v>
      </c>
      <c r="AY927" s="4">
        <f t="shared" si="373"/>
        <v>47</v>
      </c>
      <c r="AZ927" s="4">
        <f t="shared" si="373"/>
        <v>48</v>
      </c>
      <c r="BA927" s="4">
        <f t="shared" si="373"/>
        <v>49</v>
      </c>
      <c r="BB927" s="4">
        <f t="shared" si="373"/>
        <v>50</v>
      </c>
      <c r="BC927" s="4">
        <f t="shared" si="373"/>
        <v>51</v>
      </c>
      <c r="BD927" s="4">
        <f t="shared" si="373"/>
        <v>52</v>
      </c>
      <c r="BE927" s="4">
        <f t="shared" si="373"/>
        <v>53</v>
      </c>
      <c r="BF927" s="4">
        <f t="shared" si="373"/>
        <v>54</v>
      </c>
      <c r="BG927" s="4">
        <f t="shared" si="373"/>
        <v>55</v>
      </c>
      <c r="BH927" s="4">
        <f t="shared" si="373"/>
        <v>56</v>
      </c>
      <c r="BI927" s="4">
        <f t="shared" si="373"/>
        <v>57</v>
      </c>
      <c r="BJ927" s="4">
        <f t="shared" si="373"/>
        <v>58</v>
      </c>
      <c r="BK927" s="4">
        <f t="shared" si="373"/>
        <v>59</v>
      </c>
      <c r="BL927" s="4">
        <f t="shared" si="373"/>
        <v>60</v>
      </c>
      <c r="BM927" s="4">
        <f t="shared" si="373"/>
        <v>61</v>
      </c>
      <c r="BN927" s="4">
        <f t="shared" si="373"/>
        <v>62</v>
      </c>
      <c r="BO927" s="4">
        <f t="shared" si="373"/>
        <v>63</v>
      </c>
      <c r="BP927" s="4">
        <f t="shared" si="373"/>
        <v>64</v>
      </c>
      <c r="BQ927" s="4">
        <f t="shared" si="373"/>
        <v>65</v>
      </c>
      <c r="BR927" s="4">
        <f t="shared" si="373"/>
        <v>66</v>
      </c>
      <c r="BS927" s="4">
        <f t="shared" ref="BS927:BX927" si="374">BR927+1</f>
        <v>67</v>
      </c>
      <c r="BT927" s="4">
        <f t="shared" si="374"/>
        <v>68</v>
      </c>
      <c r="BU927" s="4">
        <f t="shared" si="374"/>
        <v>69</v>
      </c>
      <c r="BV927" s="4">
        <f t="shared" si="374"/>
        <v>70</v>
      </c>
      <c r="BW927" s="4">
        <f t="shared" si="374"/>
        <v>71</v>
      </c>
      <c r="BX927" s="4">
        <f t="shared" si="374"/>
        <v>72</v>
      </c>
      <c r="BY927" s="4">
        <f t="shared" ref="BY927" si="375">BX927+1</f>
        <v>73</v>
      </c>
      <c r="BZ927" s="4">
        <f t="shared" ref="BZ927" si="376">BY927+1</f>
        <v>74</v>
      </c>
      <c r="CA927" s="4">
        <f t="shared" ref="CA927" si="377">BZ927+1</f>
        <v>75</v>
      </c>
      <c r="CB927" s="4">
        <f t="shared" ref="CB927" si="378">CA927+1</f>
        <v>76</v>
      </c>
      <c r="CC927" s="4">
        <f t="shared" ref="CC927" si="379">CB927+1</f>
        <v>77</v>
      </c>
      <c r="CD927" s="4">
        <f t="shared" ref="CD927" si="380">CC927+1</f>
        <v>78</v>
      </c>
      <c r="CE927" s="4">
        <f t="shared" ref="CE927" si="381">CD927+1</f>
        <v>79</v>
      </c>
      <c r="CF927" s="4">
        <f t="shared" ref="CF927" si="382">CE927+1</f>
        <v>80</v>
      </c>
      <c r="CG927" s="4">
        <f t="shared" ref="CG927" si="383">CF927+1</f>
        <v>81</v>
      </c>
      <c r="CH927" s="4">
        <f t="shared" ref="CH927" si="384">CG927+1</f>
        <v>82</v>
      </c>
      <c r="CI927" s="4">
        <f t="shared" ref="CI927" si="385">CH927+1</f>
        <v>83</v>
      </c>
      <c r="CJ927" s="4">
        <f t="shared" ref="CJ927" si="386">CI927+1</f>
        <v>84</v>
      </c>
    </row>
    <row r="928" spans="2:88" hidden="1" outlineLevel="1">
      <c r="D928" s="202"/>
      <c r="E928" s="20"/>
      <c r="I928" s="4"/>
      <c r="J928" s="4"/>
      <c r="K928" s="4"/>
      <c r="L928" s="4"/>
      <c r="M928" s="4"/>
    </row>
    <row r="929" spans="3:124" hidden="1" outlineLevel="1">
      <c r="C929" s="21" t="s">
        <v>193</v>
      </c>
      <c r="D929" s="347"/>
      <c r="E929" s="345">
        <f t="shared" ref="E929:AJ929" ca="1" si="387">IF(E927&lt;=24,E816,SUMIF($E$823:$N$823,E926,$E$915:$N$915)/12)</f>
        <v>-37163.083333333336</v>
      </c>
      <c r="F929" s="345">
        <f t="shared" ca="1" si="387"/>
        <v>-72163.083333333343</v>
      </c>
      <c r="G929" s="345">
        <f t="shared" ca="1" si="387"/>
        <v>-108913.08333333334</v>
      </c>
      <c r="H929" s="345">
        <f t="shared" ca="1" si="387"/>
        <v>-110663.08333333334</v>
      </c>
      <c r="I929" s="345">
        <f t="shared" ca="1" si="387"/>
        <v>-77413.083333333343</v>
      </c>
      <c r="J929" s="345">
        <f t="shared" ca="1" si="387"/>
        <v>-79163.083333333343</v>
      </c>
      <c r="K929" s="345">
        <f t="shared" ca="1" si="387"/>
        <v>-80913.083333333343</v>
      </c>
      <c r="L929" s="345">
        <f t="shared" ca="1" si="387"/>
        <v>-82663.083333333343</v>
      </c>
      <c r="M929" s="345">
        <f t="shared" ca="1" si="387"/>
        <v>-84413.083333333343</v>
      </c>
      <c r="N929" s="345">
        <f t="shared" ca="1" si="387"/>
        <v>-86163.083333333343</v>
      </c>
      <c r="O929" s="345">
        <f t="shared" ca="1" si="387"/>
        <v>5136.9166666666661</v>
      </c>
      <c r="P929" s="345">
        <f t="shared" ca="1" si="387"/>
        <v>11246.916666666666</v>
      </c>
      <c r="Q929" s="345">
        <f t="shared" ca="1" si="387"/>
        <v>14778.785833333335</v>
      </c>
      <c r="R929" s="345">
        <f t="shared" ca="1" si="387"/>
        <v>17533.785833333335</v>
      </c>
      <c r="S929" s="345">
        <f t="shared" ca="1" si="387"/>
        <v>23583.785833333335</v>
      </c>
      <c r="T929" s="345">
        <f t="shared" ca="1" si="387"/>
        <v>29633.785833333335</v>
      </c>
      <c r="U929" s="345">
        <f t="shared" ca="1" si="387"/>
        <v>32328.785833333335</v>
      </c>
      <c r="V929" s="345">
        <f t="shared" ca="1" si="387"/>
        <v>38438.785833333335</v>
      </c>
      <c r="W929" s="345">
        <f t="shared" ca="1" si="387"/>
        <v>44428.785833333335</v>
      </c>
      <c r="X929" s="345">
        <f t="shared" ca="1" si="387"/>
        <v>44458.785833333335</v>
      </c>
      <c r="Y929" s="345">
        <f t="shared" ca="1" si="387"/>
        <v>47183.785833333335</v>
      </c>
      <c r="Z929" s="345">
        <f t="shared" ca="1" si="387"/>
        <v>50478.785833333335</v>
      </c>
      <c r="AA929" s="345">
        <f t="shared" ca="1" si="387"/>
        <v>50478.785833333335</v>
      </c>
      <c r="AB929" s="345">
        <f t="shared" ca="1" si="387"/>
        <v>50478.785833333335</v>
      </c>
      <c r="AC929" s="345">
        <f t="shared" si="387"/>
        <v>36254.588055200024</v>
      </c>
      <c r="AD929" s="345">
        <f t="shared" si="387"/>
        <v>36254.588055200024</v>
      </c>
      <c r="AE929" s="345">
        <f t="shared" si="387"/>
        <v>36254.588055200024</v>
      </c>
      <c r="AF929" s="345">
        <f t="shared" si="387"/>
        <v>36254.588055200024</v>
      </c>
      <c r="AG929" s="345">
        <f t="shared" si="387"/>
        <v>36254.588055200024</v>
      </c>
      <c r="AH929" s="345">
        <f t="shared" si="387"/>
        <v>36254.588055200024</v>
      </c>
      <c r="AI929" s="345">
        <f t="shared" si="387"/>
        <v>36254.588055200024</v>
      </c>
      <c r="AJ929" s="345">
        <f t="shared" si="387"/>
        <v>36254.588055200024</v>
      </c>
      <c r="AK929" s="345">
        <f t="shared" ref="AK929:BP929" si="388">IF(AK927&lt;=24,AK816,SUMIF($E$823:$N$823,AK926,$E$915:$N$915)/12)</f>
        <v>36254.588055200024</v>
      </c>
      <c r="AL929" s="345">
        <f t="shared" si="388"/>
        <v>36254.588055200024</v>
      </c>
      <c r="AM929" s="345">
        <f t="shared" si="388"/>
        <v>36254.588055200024</v>
      </c>
      <c r="AN929" s="345">
        <f t="shared" si="388"/>
        <v>36254.588055200024</v>
      </c>
      <c r="AO929" s="345">
        <f t="shared" si="388"/>
        <v>38123.305477408001</v>
      </c>
      <c r="AP929" s="345">
        <f t="shared" si="388"/>
        <v>38123.305477408001</v>
      </c>
      <c r="AQ929" s="345">
        <f t="shared" si="388"/>
        <v>38123.305477408001</v>
      </c>
      <c r="AR929" s="345">
        <f t="shared" si="388"/>
        <v>38123.305477408001</v>
      </c>
      <c r="AS929" s="345">
        <f t="shared" si="388"/>
        <v>38123.305477408001</v>
      </c>
      <c r="AT929" s="345">
        <f t="shared" si="388"/>
        <v>38123.305477408001</v>
      </c>
      <c r="AU929" s="345">
        <f t="shared" si="388"/>
        <v>38123.305477408001</v>
      </c>
      <c r="AV929" s="345">
        <f t="shared" si="388"/>
        <v>38123.305477408001</v>
      </c>
      <c r="AW929" s="345">
        <f t="shared" si="388"/>
        <v>38123.305477408001</v>
      </c>
      <c r="AX929" s="345">
        <f t="shared" si="388"/>
        <v>38123.305477408001</v>
      </c>
      <c r="AY929" s="345">
        <f t="shared" si="388"/>
        <v>38123.305477408001</v>
      </c>
      <c r="AZ929" s="345">
        <f t="shared" si="388"/>
        <v>38123.305477408001</v>
      </c>
      <c r="BA929" s="345">
        <f t="shared" si="388"/>
        <v>39529.8018380301</v>
      </c>
      <c r="BB929" s="345">
        <f t="shared" si="388"/>
        <v>39529.8018380301</v>
      </c>
      <c r="BC929" s="345">
        <f t="shared" si="388"/>
        <v>39529.8018380301</v>
      </c>
      <c r="BD929" s="345">
        <f t="shared" si="388"/>
        <v>39529.8018380301</v>
      </c>
      <c r="BE929" s="345">
        <f t="shared" si="388"/>
        <v>39529.8018380301</v>
      </c>
      <c r="BF929" s="345">
        <f t="shared" si="388"/>
        <v>39529.8018380301</v>
      </c>
      <c r="BG929" s="345">
        <f t="shared" si="388"/>
        <v>39529.8018380301</v>
      </c>
      <c r="BH929" s="345">
        <f t="shared" si="388"/>
        <v>39529.8018380301</v>
      </c>
      <c r="BI929" s="345">
        <f t="shared" si="388"/>
        <v>39529.8018380301</v>
      </c>
      <c r="BJ929" s="345">
        <f t="shared" si="388"/>
        <v>39529.8018380301</v>
      </c>
      <c r="BK929" s="345">
        <f t="shared" si="388"/>
        <v>39529.8018380301</v>
      </c>
      <c r="BL929" s="345">
        <f t="shared" si="388"/>
        <v>39529.8018380301</v>
      </c>
      <c r="BM929" s="345">
        <f t="shared" si="388"/>
        <v>40412.630713924875</v>
      </c>
      <c r="BN929" s="345">
        <f t="shared" si="388"/>
        <v>40412.630713924875</v>
      </c>
      <c r="BO929" s="345">
        <f t="shared" si="388"/>
        <v>40412.630713924875</v>
      </c>
      <c r="BP929" s="345">
        <f t="shared" si="388"/>
        <v>40412.630713924875</v>
      </c>
      <c r="BQ929" s="345">
        <f t="shared" ref="BQ929:CJ929" si="389">IF(BQ927&lt;=24,BQ816,SUMIF($E$823:$N$823,BQ926,$E$915:$N$915)/12)</f>
        <v>40412.630713924875</v>
      </c>
      <c r="BR929" s="345">
        <f t="shared" si="389"/>
        <v>40412.630713924875</v>
      </c>
      <c r="BS929" s="345">
        <f t="shared" si="389"/>
        <v>40412.630713924875</v>
      </c>
      <c r="BT929" s="345">
        <f t="shared" si="389"/>
        <v>40412.630713924875</v>
      </c>
      <c r="BU929" s="345">
        <f t="shared" si="389"/>
        <v>40412.630713924875</v>
      </c>
      <c r="BV929" s="345">
        <f t="shared" si="389"/>
        <v>40412.630713924875</v>
      </c>
      <c r="BW929" s="345">
        <f t="shared" si="389"/>
        <v>40412.630713924875</v>
      </c>
      <c r="BX929" s="345">
        <f t="shared" si="389"/>
        <v>40412.630713924875</v>
      </c>
      <c r="BY929" s="345">
        <f t="shared" si="389"/>
        <v>42447.669842481897</v>
      </c>
      <c r="BZ929" s="345">
        <f t="shared" si="389"/>
        <v>42447.669842481897</v>
      </c>
      <c r="CA929" s="345">
        <f t="shared" si="389"/>
        <v>42447.669842481897</v>
      </c>
      <c r="CB929" s="345">
        <f t="shared" si="389"/>
        <v>42447.669842481897</v>
      </c>
      <c r="CC929" s="345">
        <f t="shared" si="389"/>
        <v>42447.669842481897</v>
      </c>
      <c r="CD929" s="345">
        <f t="shared" si="389"/>
        <v>42447.669842481897</v>
      </c>
      <c r="CE929" s="345">
        <f t="shared" si="389"/>
        <v>42447.669842481897</v>
      </c>
      <c r="CF929" s="345">
        <f t="shared" si="389"/>
        <v>42447.669842481897</v>
      </c>
      <c r="CG929" s="345">
        <f t="shared" si="389"/>
        <v>42447.669842481897</v>
      </c>
      <c r="CH929" s="345">
        <f t="shared" si="389"/>
        <v>42447.669842481897</v>
      </c>
      <c r="CI929" s="345">
        <f t="shared" si="389"/>
        <v>42447.669842481897</v>
      </c>
      <c r="CJ929" s="345">
        <f t="shared" si="389"/>
        <v>42447.669842481897</v>
      </c>
      <c r="CK929" s="345"/>
      <c r="CL929" s="345"/>
      <c r="CM929" s="345"/>
      <c r="CN929" s="345"/>
      <c r="CO929" s="345"/>
      <c r="CP929" s="345"/>
      <c r="CQ929" s="345"/>
      <c r="CR929" s="345"/>
      <c r="CS929" s="345"/>
      <c r="CT929" s="345"/>
      <c r="CU929" s="345"/>
      <c r="CV929" s="345"/>
      <c r="CW929" s="345"/>
      <c r="CX929" s="345"/>
      <c r="CY929" s="345"/>
      <c r="CZ929" s="345"/>
      <c r="DA929" s="345"/>
      <c r="DB929" s="345"/>
      <c r="DC929" s="345"/>
      <c r="DD929" s="345"/>
      <c r="DE929" s="345"/>
      <c r="DF929" s="345"/>
      <c r="DG929" s="345"/>
      <c r="DH929" s="345"/>
      <c r="DI929" s="345"/>
      <c r="DJ929" s="345"/>
      <c r="DK929" s="345"/>
      <c r="DL929" s="345"/>
      <c r="DM929" s="345"/>
      <c r="DN929" s="345"/>
      <c r="DO929" s="345"/>
      <c r="DP929" s="345"/>
      <c r="DQ929" s="345"/>
      <c r="DR929" s="345"/>
      <c r="DS929" s="345"/>
      <c r="DT929" s="345"/>
    </row>
    <row r="930" spans="3:124" hidden="1" outlineLevel="1">
      <c r="D930" s="348"/>
      <c r="E930" s="300"/>
      <c r="F930" s="302"/>
      <c r="G930" s="286"/>
      <c r="H930" s="286"/>
      <c r="I930" s="286"/>
      <c r="J930" s="286"/>
      <c r="K930" s="286"/>
      <c r="L930" s="286"/>
      <c r="M930" s="286"/>
      <c r="N930" s="286"/>
    </row>
    <row r="931" spans="3:124" hidden="1" outlineLevel="1">
      <c r="C931" s="23" t="s">
        <v>310</v>
      </c>
      <c r="D931" s="349"/>
      <c r="E931" s="300"/>
      <c r="F931" s="301"/>
      <c r="H931" s="284"/>
      <c r="I931" s="284"/>
      <c r="J931" s="284"/>
      <c r="K931" s="284"/>
      <c r="L931" s="284"/>
      <c r="M931" s="284"/>
      <c r="N931" s="284"/>
    </row>
    <row r="932" spans="3:124" hidden="1" outlineLevel="1">
      <c r="C932" s="232" t="s">
        <v>184</v>
      </c>
      <c r="D932" s="349"/>
      <c r="E932" s="300">
        <f>D936</f>
        <v>7394966.4000000004</v>
      </c>
      <c r="F932" s="301">
        <f t="shared" ref="F932:BQ932" si="390">E936</f>
        <v>7394966.4000000004</v>
      </c>
      <c r="G932" s="301">
        <f t="shared" si="390"/>
        <v>7394966.4000000004</v>
      </c>
      <c r="H932" s="301">
        <f t="shared" si="390"/>
        <v>7394966.4000000004</v>
      </c>
      <c r="I932" s="301">
        <f t="shared" si="390"/>
        <v>7394966.4000000004</v>
      </c>
      <c r="J932" s="301">
        <f t="shared" si="390"/>
        <v>7394966.4000000004</v>
      </c>
      <c r="K932" s="301">
        <f t="shared" si="390"/>
        <v>7394966.4000000004</v>
      </c>
      <c r="L932" s="301">
        <f t="shared" si="390"/>
        <v>7394966.4000000004</v>
      </c>
      <c r="M932" s="301">
        <f t="shared" si="390"/>
        <v>7394966.4000000004</v>
      </c>
      <c r="N932" s="301">
        <f t="shared" si="390"/>
        <v>7394966.4000000004</v>
      </c>
      <c r="O932" s="301">
        <f t="shared" si="390"/>
        <v>7394966.4000000004</v>
      </c>
      <c r="P932" s="301">
        <f t="shared" si="390"/>
        <v>7394966.4000000004</v>
      </c>
      <c r="Q932" s="301">
        <f t="shared" si="390"/>
        <v>7394966.4000000004</v>
      </c>
      <c r="R932" s="301">
        <f t="shared" si="390"/>
        <v>7394966.4000000004</v>
      </c>
      <c r="S932" s="301">
        <f t="shared" si="390"/>
        <v>7394966.4000000004</v>
      </c>
      <c r="T932" s="301">
        <f t="shared" si="390"/>
        <v>7394966.4000000004</v>
      </c>
      <c r="U932" s="301">
        <f t="shared" si="390"/>
        <v>7386080.9813503176</v>
      </c>
      <c r="V932" s="301">
        <f t="shared" si="390"/>
        <v>7377158.5401229281</v>
      </c>
      <c r="W932" s="301">
        <f t="shared" si="390"/>
        <v>7368198.9220570913</v>
      </c>
      <c r="X932" s="301">
        <f t="shared" si="390"/>
        <v>7359201.9722493133</v>
      </c>
      <c r="Y932" s="301">
        <f t="shared" si="390"/>
        <v>7350167.5351506695</v>
      </c>
      <c r="Z932" s="301">
        <f t="shared" si="390"/>
        <v>7341095.454564115</v>
      </c>
      <c r="AA932" s="301">
        <f t="shared" si="390"/>
        <v>7331985.5736417836</v>
      </c>
      <c r="AB932" s="301">
        <f t="shared" si="390"/>
        <v>7322837.7348822756</v>
      </c>
      <c r="AC932" s="301">
        <f t="shared" si="390"/>
        <v>7313651.780127936</v>
      </c>
      <c r="AD932" s="301">
        <f t="shared" si="390"/>
        <v>7304427.55056212</v>
      </c>
      <c r="AE932" s="301">
        <f t="shared" si="390"/>
        <v>0</v>
      </c>
      <c r="AF932" s="301">
        <f t="shared" si="390"/>
        <v>0</v>
      </c>
      <c r="AG932" s="301">
        <f t="shared" si="390"/>
        <v>0</v>
      </c>
      <c r="AH932" s="301">
        <f t="shared" si="390"/>
        <v>0</v>
      </c>
      <c r="AI932" s="301">
        <f t="shared" si="390"/>
        <v>0</v>
      </c>
      <c r="AJ932" s="301">
        <f t="shared" si="390"/>
        <v>0</v>
      </c>
      <c r="AK932" s="301">
        <f t="shared" si="390"/>
        <v>0</v>
      </c>
      <c r="AL932" s="301">
        <f t="shared" si="390"/>
        <v>0</v>
      </c>
      <c r="AM932" s="301">
        <f t="shared" si="390"/>
        <v>0</v>
      </c>
      <c r="AN932" s="301">
        <f t="shared" si="390"/>
        <v>0</v>
      </c>
      <c r="AO932" s="301">
        <f t="shared" si="390"/>
        <v>0</v>
      </c>
      <c r="AP932" s="301">
        <f t="shared" si="390"/>
        <v>0</v>
      </c>
      <c r="AQ932" s="301">
        <f t="shared" si="390"/>
        <v>0</v>
      </c>
      <c r="AR932" s="301">
        <f t="shared" si="390"/>
        <v>0</v>
      </c>
      <c r="AS932" s="301">
        <f t="shared" si="390"/>
        <v>0</v>
      </c>
      <c r="AT932" s="301">
        <f t="shared" si="390"/>
        <v>0</v>
      </c>
      <c r="AU932" s="301">
        <f t="shared" si="390"/>
        <v>0</v>
      </c>
      <c r="AV932" s="301">
        <f t="shared" si="390"/>
        <v>0</v>
      </c>
      <c r="AW932" s="301">
        <f t="shared" si="390"/>
        <v>0</v>
      </c>
      <c r="AX932" s="301">
        <f t="shared" si="390"/>
        <v>0</v>
      </c>
      <c r="AY932" s="301">
        <f t="shared" si="390"/>
        <v>0</v>
      </c>
      <c r="AZ932" s="301">
        <f t="shared" si="390"/>
        <v>0</v>
      </c>
      <c r="BA932" s="301">
        <f t="shared" si="390"/>
        <v>0</v>
      </c>
      <c r="BB932" s="301">
        <f t="shared" si="390"/>
        <v>0</v>
      </c>
      <c r="BC932" s="301">
        <f t="shared" si="390"/>
        <v>0</v>
      </c>
      <c r="BD932" s="301">
        <f t="shared" si="390"/>
        <v>0</v>
      </c>
      <c r="BE932" s="301">
        <f t="shared" si="390"/>
        <v>0</v>
      </c>
      <c r="BF932" s="301">
        <f t="shared" si="390"/>
        <v>0</v>
      </c>
      <c r="BG932" s="301">
        <f t="shared" si="390"/>
        <v>0</v>
      </c>
      <c r="BH932" s="301">
        <f t="shared" si="390"/>
        <v>0</v>
      </c>
      <c r="BI932" s="301">
        <f t="shared" si="390"/>
        <v>0</v>
      </c>
      <c r="BJ932" s="301">
        <f t="shared" si="390"/>
        <v>0</v>
      </c>
      <c r="BK932" s="301">
        <f t="shared" si="390"/>
        <v>0</v>
      </c>
      <c r="BL932" s="301">
        <f t="shared" si="390"/>
        <v>0</v>
      </c>
      <c r="BM932" s="301">
        <f t="shared" si="390"/>
        <v>0</v>
      </c>
      <c r="BN932" s="301">
        <f t="shared" si="390"/>
        <v>0</v>
      </c>
      <c r="BO932" s="301">
        <f t="shared" si="390"/>
        <v>0</v>
      </c>
      <c r="BP932" s="301">
        <f t="shared" si="390"/>
        <v>0</v>
      </c>
      <c r="BQ932" s="301">
        <f t="shared" si="390"/>
        <v>0</v>
      </c>
      <c r="BR932" s="301">
        <f t="shared" ref="BR932:BX932" si="391">BQ936</f>
        <v>0</v>
      </c>
      <c r="BS932" s="301">
        <f t="shared" si="391"/>
        <v>0</v>
      </c>
      <c r="BT932" s="301">
        <f t="shared" si="391"/>
        <v>0</v>
      </c>
      <c r="BU932" s="301">
        <f t="shared" si="391"/>
        <v>0</v>
      </c>
      <c r="BV932" s="301">
        <f t="shared" si="391"/>
        <v>0</v>
      </c>
      <c r="BW932" s="301">
        <f t="shared" si="391"/>
        <v>0</v>
      </c>
      <c r="BX932" s="301">
        <f t="shared" si="391"/>
        <v>0</v>
      </c>
      <c r="BY932" s="301">
        <f t="shared" ref="BY932" si="392">BX936</f>
        <v>0</v>
      </c>
      <c r="BZ932" s="301">
        <f t="shared" ref="BZ932" si="393">BY936</f>
        <v>0</v>
      </c>
      <c r="CA932" s="301">
        <f t="shared" ref="CA932" si="394">BZ936</f>
        <v>0</v>
      </c>
      <c r="CB932" s="301">
        <f t="shared" ref="CB932" si="395">CA936</f>
        <v>0</v>
      </c>
      <c r="CC932" s="301">
        <f t="shared" ref="CC932" si="396">CB936</f>
        <v>0</v>
      </c>
      <c r="CD932" s="301">
        <f t="shared" ref="CD932" si="397">CC936</f>
        <v>0</v>
      </c>
      <c r="CE932" s="301">
        <f t="shared" ref="CE932" si="398">CD936</f>
        <v>0</v>
      </c>
      <c r="CF932" s="301">
        <f t="shared" ref="CF932" si="399">CE936</f>
        <v>0</v>
      </c>
      <c r="CG932" s="301">
        <f t="shared" ref="CG932" si="400">CF936</f>
        <v>0</v>
      </c>
      <c r="CH932" s="301">
        <f t="shared" ref="CH932" si="401">CG936</f>
        <v>0</v>
      </c>
      <c r="CI932" s="301">
        <f t="shared" ref="CI932" si="402">CH936</f>
        <v>0</v>
      </c>
      <c r="CJ932" s="301">
        <f t="shared" ref="CJ932" si="403">CI936</f>
        <v>0</v>
      </c>
      <c r="CK932" s="301"/>
      <c r="CL932" s="301"/>
      <c r="CM932" s="301"/>
      <c r="CN932" s="301"/>
      <c r="CO932" s="301"/>
      <c r="CP932" s="301"/>
      <c r="CQ932" s="301"/>
      <c r="CR932" s="301"/>
      <c r="CS932" s="301"/>
      <c r="CT932" s="301"/>
      <c r="CU932" s="301"/>
      <c r="CV932" s="301"/>
      <c r="CW932" s="301"/>
      <c r="CX932" s="301"/>
      <c r="CY932" s="301"/>
      <c r="CZ932" s="301"/>
      <c r="DA932" s="301"/>
      <c r="DB932" s="301"/>
      <c r="DC932" s="301"/>
      <c r="DD932" s="301"/>
      <c r="DE932" s="301"/>
      <c r="DF932" s="301"/>
      <c r="DG932" s="301"/>
      <c r="DH932" s="301"/>
      <c r="DI932" s="301"/>
      <c r="DJ932" s="301"/>
      <c r="DK932" s="301"/>
      <c r="DL932" s="301"/>
      <c r="DM932" s="301"/>
      <c r="DN932" s="301"/>
      <c r="DO932" s="301"/>
      <c r="DP932" s="301"/>
      <c r="DQ932" s="301"/>
      <c r="DR932" s="301"/>
      <c r="DS932" s="301"/>
      <c r="DT932" s="301"/>
    </row>
    <row r="933" spans="3:124" hidden="1" outlineLevel="1">
      <c r="C933" s="232" t="s">
        <v>314</v>
      </c>
      <c r="D933" s="349"/>
      <c r="E933" s="341">
        <f t="shared" ref="E933:BP933" si="404">-IF(E927&lt;=$D$275,$M$268,IPMT($D$273/12,E927-$D$275,$D$274*12,-$D$269))*(E932&lt;&gt;0)</f>
        <v>-30812.36</v>
      </c>
      <c r="F933" s="301">
        <f t="shared" si="404"/>
        <v>-30812.36</v>
      </c>
      <c r="G933" s="301">
        <f t="shared" si="404"/>
        <v>-30812.36</v>
      </c>
      <c r="H933" s="301">
        <f t="shared" si="404"/>
        <v>-30812.36</v>
      </c>
      <c r="I933" s="301">
        <f t="shared" si="404"/>
        <v>-30812.36</v>
      </c>
      <c r="J933" s="301">
        <f t="shared" si="404"/>
        <v>-30812.36</v>
      </c>
      <c r="K933" s="301">
        <f t="shared" si="404"/>
        <v>-30812.36</v>
      </c>
      <c r="L933" s="301">
        <f t="shared" si="404"/>
        <v>-30812.36</v>
      </c>
      <c r="M933" s="301">
        <f t="shared" si="404"/>
        <v>-30812.36</v>
      </c>
      <c r="N933" s="301">
        <f t="shared" si="404"/>
        <v>-30812.36</v>
      </c>
      <c r="O933" s="301">
        <f t="shared" si="404"/>
        <v>-30812.36</v>
      </c>
      <c r="P933" s="301">
        <f t="shared" si="404"/>
        <v>-30812.36</v>
      </c>
      <c r="Q933" s="301">
        <f t="shared" si="404"/>
        <v>-30812.36</v>
      </c>
      <c r="R933" s="301">
        <f t="shared" si="404"/>
        <v>-30812.36</v>
      </c>
      <c r="S933" s="301">
        <f t="shared" si="404"/>
        <v>-30812.36</v>
      </c>
      <c r="T933" s="301">
        <f t="shared" si="404"/>
        <v>-30812.360000000004</v>
      </c>
      <c r="U933" s="301">
        <f t="shared" si="404"/>
        <v>-30775.337422293</v>
      </c>
      <c r="V933" s="301">
        <f t="shared" si="404"/>
        <v>-30738.160583845536</v>
      </c>
      <c r="W933" s="301">
        <f t="shared" si="404"/>
        <v>-30700.828841904553</v>
      </c>
      <c r="X933" s="301">
        <f t="shared" si="404"/>
        <v>-30663.341551038811</v>
      </c>
      <c r="Y933" s="301">
        <f t="shared" si="404"/>
        <v>-30625.698063127798</v>
      </c>
      <c r="Z933" s="301">
        <f t="shared" si="404"/>
        <v>-30587.89772735049</v>
      </c>
      <c r="AA933" s="301">
        <f t="shared" si="404"/>
        <v>-30549.939890174104</v>
      </c>
      <c r="AB933" s="301">
        <f t="shared" si="404"/>
        <v>-30511.823895342819</v>
      </c>
      <c r="AC933" s="301">
        <f t="shared" si="404"/>
        <v>-30473.549083866405</v>
      </c>
      <c r="AD933" s="301">
        <f t="shared" si="404"/>
        <v>-30435.114794008841</v>
      </c>
      <c r="AE933" s="301">
        <f t="shared" si="404"/>
        <v>0</v>
      </c>
      <c r="AF933" s="301">
        <f t="shared" si="404"/>
        <v>0</v>
      </c>
      <c r="AG933" s="301">
        <f t="shared" si="404"/>
        <v>0</v>
      </c>
      <c r="AH933" s="301">
        <f t="shared" si="404"/>
        <v>0</v>
      </c>
      <c r="AI933" s="301">
        <f t="shared" si="404"/>
        <v>0</v>
      </c>
      <c r="AJ933" s="301">
        <f t="shared" si="404"/>
        <v>0</v>
      </c>
      <c r="AK933" s="301">
        <f t="shared" si="404"/>
        <v>0</v>
      </c>
      <c r="AL933" s="301">
        <f t="shared" si="404"/>
        <v>0</v>
      </c>
      <c r="AM933" s="301">
        <f t="shared" si="404"/>
        <v>0</v>
      </c>
      <c r="AN933" s="301">
        <f t="shared" si="404"/>
        <v>0</v>
      </c>
      <c r="AO933" s="301">
        <f t="shared" si="404"/>
        <v>0</v>
      </c>
      <c r="AP933" s="301">
        <f t="shared" si="404"/>
        <v>0</v>
      </c>
      <c r="AQ933" s="301">
        <f t="shared" si="404"/>
        <v>0</v>
      </c>
      <c r="AR933" s="301">
        <f t="shared" si="404"/>
        <v>0</v>
      </c>
      <c r="AS933" s="301">
        <f t="shared" si="404"/>
        <v>0</v>
      </c>
      <c r="AT933" s="301">
        <f t="shared" si="404"/>
        <v>0</v>
      </c>
      <c r="AU933" s="301">
        <f t="shared" si="404"/>
        <v>0</v>
      </c>
      <c r="AV933" s="301">
        <f t="shared" si="404"/>
        <v>0</v>
      </c>
      <c r="AW933" s="301">
        <f t="shared" si="404"/>
        <v>0</v>
      </c>
      <c r="AX933" s="301">
        <f t="shared" si="404"/>
        <v>0</v>
      </c>
      <c r="AY933" s="301">
        <f t="shared" si="404"/>
        <v>0</v>
      </c>
      <c r="AZ933" s="301">
        <f t="shared" si="404"/>
        <v>0</v>
      </c>
      <c r="BA933" s="301">
        <f t="shared" si="404"/>
        <v>0</v>
      </c>
      <c r="BB933" s="301">
        <f t="shared" si="404"/>
        <v>0</v>
      </c>
      <c r="BC933" s="301">
        <f t="shared" si="404"/>
        <v>0</v>
      </c>
      <c r="BD933" s="301">
        <f t="shared" si="404"/>
        <v>0</v>
      </c>
      <c r="BE933" s="301">
        <f t="shared" si="404"/>
        <v>0</v>
      </c>
      <c r="BF933" s="301">
        <f t="shared" si="404"/>
        <v>0</v>
      </c>
      <c r="BG933" s="301">
        <f t="shared" si="404"/>
        <v>0</v>
      </c>
      <c r="BH933" s="301">
        <f t="shared" si="404"/>
        <v>0</v>
      </c>
      <c r="BI933" s="301">
        <f t="shared" si="404"/>
        <v>0</v>
      </c>
      <c r="BJ933" s="301">
        <f t="shared" si="404"/>
        <v>0</v>
      </c>
      <c r="BK933" s="301">
        <f t="shared" si="404"/>
        <v>0</v>
      </c>
      <c r="BL933" s="301">
        <f t="shared" si="404"/>
        <v>0</v>
      </c>
      <c r="BM933" s="301">
        <f t="shared" si="404"/>
        <v>0</v>
      </c>
      <c r="BN933" s="301">
        <f t="shared" si="404"/>
        <v>0</v>
      </c>
      <c r="BO933" s="301">
        <f t="shared" si="404"/>
        <v>0</v>
      </c>
      <c r="BP933" s="301">
        <f t="shared" si="404"/>
        <v>0</v>
      </c>
      <c r="BQ933" s="301">
        <f t="shared" ref="BQ933:BX933" si="405">-IF(BQ927&lt;=$D$275,$M$268,IPMT($D$273/12,BQ927-$D$275,$D$274*12,-$D$269))*(BQ932&lt;&gt;0)</f>
        <v>0</v>
      </c>
      <c r="BR933" s="301">
        <f t="shared" si="405"/>
        <v>0</v>
      </c>
      <c r="BS933" s="301">
        <f t="shared" si="405"/>
        <v>0</v>
      </c>
      <c r="BT933" s="301">
        <f t="shared" si="405"/>
        <v>0</v>
      </c>
      <c r="BU933" s="301">
        <f t="shared" si="405"/>
        <v>0</v>
      </c>
      <c r="BV933" s="301">
        <f t="shared" si="405"/>
        <v>0</v>
      </c>
      <c r="BW933" s="301">
        <f t="shared" si="405"/>
        <v>0</v>
      </c>
      <c r="BX933" s="301">
        <f t="shared" si="405"/>
        <v>0</v>
      </c>
      <c r="BY933" s="301">
        <f t="shared" ref="BY933:CJ933" si="406">-IF(BY927&lt;=$D$275,$M$268,IPMT($D$273/12,BY927-$D$275,$D$274*12,-$D$269))*(BY932&lt;&gt;0)</f>
        <v>0</v>
      </c>
      <c r="BZ933" s="301">
        <f t="shared" si="406"/>
        <v>0</v>
      </c>
      <c r="CA933" s="301">
        <f t="shared" si="406"/>
        <v>0</v>
      </c>
      <c r="CB933" s="301">
        <f t="shared" si="406"/>
        <v>0</v>
      </c>
      <c r="CC933" s="301">
        <f t="shared" si="406"/>
        <v>0</v>
      </c>
      <c r="CD933" s="301">
        <f t="shared" si="406"/>
        <v>0</v>
      </c>
      <c r="CE933" s="301">
        <f t="shared" si="406"/>
        <v>0</v>
      </c>
      <c r="CF933" s="301">
        <f t="shared" si="406"/>
        <v>0</v>
      </c>
      <c r="CG933" s="301">
        <f t="shared" si="406"/>
        <v>0</v>
      </c>
      <c r="CH933" s="301">
        <f t="shared" si="406"/>
        <v>0</v>
      </c>
      <c r="CI933" s="301">
        <f t="shared" si="406"/>
        <v>0</v>
      </c>
      <c r="CJ933" s="301">
        <f t="shared" si="406"/>
        <v>0</v>
      </c>
      <c r="CK933" s="301"/>
      <c r="CL933" s="301"/>
      <c r="CM933" s="301"/>
      <c r="CN933" s="301"/>
      <c r="CO933" s="301"/>
      <c r="CP933" s="301"/>
      <c r="CQ933" s="301"/>
      <c r="CR933" s="301"/>
      <c r="CS933" s="301"/>
      <c r="CT933" s="301"/>
      <c r="CU933" s="301"/>
      <c r="CV933" s="301"/>
      <c r="CW933" s="301"/>
      <c r="CX933" s="301"/>
      <c r="CY933" s="301"/>
      <c r="CZ933" s="301"/>
      <c r="DA933" s="301"/>
      <c r="DB933" s="301"/>
      <c r="DC933" s="301"/>
      <c r="DD933" s="301"/>
      <c r="DE933" s="301"/>
      <c r="DF933" s="301"/>
      <c r="DG933" s="301"/>
      <c r="DH933" s="301"/>
      <c r="DI933" s="301"/>
      <c r="DJ933" s="301"/>
      <c r="DK933" s="301"/>
      <c r="DL933" s="301"/>
      <c r="DM933" s="301"/>
      <c r="DN933" s="301"/>
      <c r="DO933" s="301"/>
      <c r="DP933" s="301"/>
      <c r="DQ933" s="301"/>
      <c r="DR933" s="301"/>
      <c r="DS933" s="301"/>
      <c r="DT933" s="301"/>
    </row>
    <row r="934" spans="3:124" hidden="1" outlineLevel="1">
      <c r="C934" s="232" t="s">
        <v>315</v>
      </c>
      <c r="D934" s="349"/>
      <c r="E934" s="341">
        <f t="shared" ref="E934:BP934" si="407">-IF(E927&lt;=$D$275,0,PPMT($D$273/12,E927-$D$275,$D$274*12,-$D$269))*(E932&lt;&gt;0)</f>
        <v>0</v>
      </c>
      <c r="F934" s="342">
        <f t="shared" si="407"/>
        <v>0</v>
      </c>
      <c r="G934" s="342">
        <f t="shared" si="407"/>
        <v>0</v>
      </c>
      <c r="H934" s="342">
        <f t="shared" si="407"/>
        <v>0</v>
      </c>
      <c r="I934" s="342">
        <f t="shared" si="407"/>
        <v>0</v>
      </c>
      <c r="J934" s="342">
        <f t="shared" si="407"/>
        <v>0</v>
      </c>
      <c r="K934" s="342">
        <f t="shared" si="407"/>
        <v>0</v>
      </c>
      <c r="L934" s="342">
        <f t="shared" si="407"/>
        <v>0</v>
      </c>
      <c r="M934" s="342">
        <f t="shared" si="407"/>
        <v>0</v>
      </c>
      <c r="N934" s="342">
        <f t="shared" si="407"/>
        <v>0</v>
      </c>
      <c r="O934" s="342">
        <f t="shared" si="407"/>
        <v>0</v>
      </c>
      <c r="P934" s="342">
        <f t="shared" si="407"/>
        <v>0</v>
      </c>
      <c r="Q934" s="342">
        <f t="shared" si="407"/>
        <v>0</v>
      </c>
      <c r="R934" s="342">
        <f t="shared" si="407"/>
        <v>0</v>
      </c>
      <c r="S934" s="342">
        <f t="shared" si="407"/>
        <v>0</v>
      </c>
      <c r="T934" s="342">
        <f t="shared" si="407"/>
        <v>-8885.4186496823513</v>
      </c>
      <c r="U934" s="342">
        <f t="shared" si="407"/>
        <v>-8922.4412273893595</v>
      </c>
      <c r="V934" s="342">
        <f t="shared" si="407"/>
        <v>-8959.6180658368157</v>
      </c>
      <c r="W934" s="342">
        <f t="shared" si="407"/>
        <v>-8996.9498077778026</v>
      </c>
      <c r="X934" s="342">
        <f t="shared" si="407"/>
        <v>-9034.4370986435442</v>
      </c>
      <c r="Y934" s="342">
        <f t="shared" si="407"/>
        <v>-9072.0805865545608</v>
      </c>
      <c r="Z934" s="342">
        <f t="shared" si="407"/>
        <v>-9109.8809223318676</v>
      </c>
      <c r="AA934" s="342">
        <f t="shared" si="407"/>
        <v>-9147.8387595082531</v>
      </c>
      <c r="AB934" s="342">
        <f t="shared" si="407"/>
        <v>-9185.9547543395365</v>
      </c>
      <c r="AC934" s="342">
        <f t="shared" si="407"/>
        <v>-9224.229565815951</v>
      </c>
      <c r="AD934" s="342">
        <f t="shared" si="407"/>
        <v>-9262.6638556735179</v>
      </c>
      <c r="AE934" s="342">
        <f t="shared" si="407"/>
        <v>0</v>
      </c>
      <c r="AF934" s="342">
        <f t="shared" si="407"/>
        <v>0</v>
      </c>
      <c r="AG934" s="342">
        <f t="shared" si="407"/>
        <v>0</v>
      </c>
      <c r="AH934" s="342">
        <f t="shared" si="407"/>
        <v>0</v>
      </c>
      <c r="AI934" s="342">
        <f t="shared" si="407"/>
        <v>0</v>
      </c>
      <c r="AJ934" s="342">
        <f t="shared" si="407"/>
        <v>0</v>
      </c>
      <c r="AK934" s="342">
        <f t="shared" si="407"/>
        <v>0</v>
      </c>
      <c r="AL934" s="342">
        <f t="shared" si="407"/>
        <v>0</v>
      </c>
      <c r="AM934" s="342">
        <f t="shared" si="407"/>
        <v>0</v>
      </c>
      <c r="AN934" s="342">
        <f t="shared" si="407"/>
        <v>0</v>
      </c>
      <c r="AO934" s="342">
        <f t="shared" si="407"/>
        <v>0</v>
      </c>
      <c r="AP934" s="342">
        <f t="shared" si="407"/>
        <v>0</v>
      </c>
      <c r="AQ934" s="342">
        <f t="shared" si="407"/>
        <v>0</v>
      </c>
      <c r="AR934" s="342">
        <f t="shared" si="407"/>
        <v>0</v>
      </c>
      <c r="AS934" s="342">
        <f t="shared" si="407"/>
        <v>0</v>
      </c>
      <c r="AT934" s="342">
        <f t="shared" si="407"/>
        <v>0</v>
      </c>
      <c r="AU934" s="342">
        <f t="shared" si="407"/>
        <v>0</v>
      </c>
      <c r="AV934" s="342">
        <f t="shared" si="407"/>
        <v>0</v>
      </c>
      <c r="AW934" s="342">
        <f t="shared" si="407"/>
        <v>0</v>
      </c>
      <c r="AX934" s="342">
        <f t="shared" si="407"/>
        <v>0</v>
      </c>
      <c r="AY934" s="342">
        <f t="shared" si="407"/>
        <v>0</v>
      </c>
      <c r="AZ934" s="342">
        <f t="shared" si="407"/>
        <v>0</v>
      </c>
      <c r="BA934" s="342">
        <f t="shared" si="407"/>
        <v>0</v>
      </c>
      <c r="BB934" s="342">
        <f t="shared" si="407"/>
        <v>0</v>
      </c>
      <c r="BC934" s="342">
        <f t="shared" si="407"/>
        <v>0</v>
      </c>
      <c r="BD934" s="342">
        <f t="shared" si="407"/>
        <v>0</v>
      </c>
      <c r="BE934" s="342">
        <f t="shared" si="407"/>
        <v>0</v>
      </c>
      <c r="BF934" s="342">
        <f t="shared" si="407"/>
        <v>0</v>
      </c>
      <c r="BG934" s="342">
        <f t="shared" si="407"/>
        <v>0</v>
      </c>
      <c r="BH934" s="342">
        <f t="shared" si="407"/>
        <v>0</v>
      </c>
      <c r="BI934" s="342">
        <f t="shared" si="407"/>
        <v>0</v>
      </c>
      <c r="BJ934" s="342">
        <f t="shared" si="407"/>
        <v>0</v>
      </c>
      <c r="BK934" s="342">
        <f t="shared" si="407"/>
        <v>0</v>
      </c>
      <c r="BL934" s="342">
        <f t="shared" si="407"/>
        <v>0</v>
      </c>
      <c r="BM934" s="342">
        <f t="shared" si="407"/>
        <v>0</v>
      </c>
      <c r="BN934" s="342">
        <f t="shared" si="407"/>
        <v>0</v>
      </c>
      <c r="BO934" s="342">
        <f t="shared" si="407"/>
        <v>0</v>
      </c>
      <c r="BP934" s="342">
        <f t="shared" si="407"/>
        <v>0</v>
      </c>
      <c r="BQ934" s="342">
        <f t="shared" ref="BQ934:BX934" si="408">-IF(BQ927&lt;=$D$275,0,PPMT($D$273/12,BQ927-$D$275,$D$274*12,-$D$269))*(BQ932&lt;&gt;0)</f>
        <v>0</v>
      </c>
      <c r="BR934" s="342">
        <f t="shared" si="408"/>
        <v>0</v>
      </c>
      <c r="BS934" s="342">
        <f t="shared" si="408"/>
        <v>0</v>
      </c>
      <c r="BT934" s="342">
        <f t="shared" si="408"/>
        <v>0</v>
      </c>
      <c r="BU934" s="342">
        <f t="shared" si="408"/>
        <v>0</v>
      </c>
      <c r="BV934" s="342">
        <f t="shared" si="408"/>
        <v>0</v>
      </c>
      <c r="BW934" s="342">
        <f t="shared" si="408"/>
        <v>0</v>
      </c>
      <c r="BX934" s="342">
        <f t="shared" si="408"/>
        <v>0</v>
      </c>
      <c r="BY934" s="342">
        <f t="shared" ref="BY934:CJ934" si="409">-IF(BY927&lt;=$D$275,0,PPMT($D$273/12,BY927-$D$275,$D$274*12,-$D$269))*(BY932&lt;&gt;0)</f>
        <v>0</v>
      </c>
      <c r="BZ934" s="342">
        <f t="shared" si="409"/>
        <v>0</v>
      </c>
      <c r="CA934" s="342">
        <f t="shared" si="409"/>
        <v>0</v>
      </c>
      <c r="CB934" s="342">
        <f t="shared" si="409"/>
        <v>0</v>
      </c>
      <c r="CC934" s="342">
        <f t="shared" si="409"/>
        <v>0</v>
      </c>
      <c r="CD934" s="342">
        <f t="shared" si="409"/>
        <v>0</v>
      </c>
      <c r="CE934" s="342">
        <f t="shared" si="409"/>
        <v>0</v>
      </c>
      <c r="CF934" s="342">
        <f t="shared" si="409"/>
        <v>0</v>
      </c>
      <c r="CG934" s="342">
        <f t="shared" si="409"/>
        <v>0</v>
      </c>
      <c r="CH934" s="342">
        <f t="shared" si="409"/>
        <v>0</v>
      </c>
      <c r="CI934" s="342">
        <f t="shared" si="409"/>
        <v>0</v>
      </c>
      <c r="CJ934" s="342">
        <f t="shared" si="409"/>
        <v>0</v>
      </c>
      <c r="CK934" s="342"/>
      <c r="CL934" s="342"/>
      <c r="CM934" s="342"/>
      <c r="CN934" s="342"/>
      <c r="CO934" s="342"/>
      <c r="CP934" s="342"/>
      <c r="CQ934" s="342"/>
      <c r="CR934" s="342"/>
      <c r="CS934" s="342"/>
      <c r="CT934" s="342"/>
      <c r="CU934" s="342"/>
      <c r="CV934" s="342"/>
      <c r="CW934" s="342"/>
      <c r="CX934" s="342"/>
      <c r="CY934" s="342"/>
      <c r="CZ934" s="342"/>
      <c r="DA934" s="342"/>
      <c r="DB934" s="342"/>
      <c r="DC934" s="342"/>
      <c r="DD934" s="342"/>
      <c r="DE934" s="342"/>
      <c r="DF934" s="342"/>
      <c r="DG934" s="342"/>
      <c r="DH934" s="342"/>
      <c r="DI934" s="342"/>
      <c r="DJ934" s="342"/>
      <c r="DK934" s="342"/>
      <c r="DL934" s="342"/>
      <c r="DM934" s="342"/>
      <c r="DN934" s="342"/>
      <c r="DO934" s="342"/>
      <c r="DP934" s="342"/>
      <c r="DQ934" s="342"/>
      <c r="DR934" s="342"/>
      <c r="DS934" s="342"/>
      <c r="DT934" s="342"/>
    </row>
    <row r="935" spans="3:124" hidden="1" outlineLevel="1">
      <c r="C935" s="232" t="s">
        <v>318</v>
      </c>
      <c r="D935" s="349"/>
      <c r="E935" s="300">
        <f t="shared" ref="E935:BP935" si="410">IF(E927=$D$308,-E932-E934,0)</f>
        <v>0</v>
      </c>
      <c r="F935" s="301">
        <f t="shared" si="410"/>
        <v>0</v>
      </c>
      <c r="G935" s="301">
        <f t="shared" si="410"/>
        <v>0</v>
      </c>
      <c r="H935" s="301">
        <f t="shared" si="410"/>
        <v>0</v>
      </c>
      <c r="I935" s="301">
        <f t="shared" si="410"/>
        <v>0</v>
      </c>
      <c r="J935" s="301">
        <f t="shared" si="410"/>
        <v>0</v>
      </c>
      <c r="K935" s="301">
        <f t="shared" si="410"/>
        <v>0</v>
      </c>
      <c r="L935" s="301">
        <f t="shared" si="410"/>
        <v>0</v>
      </c>
      <c r="M935" s="301">
        <f t="shared" si="410"/>
        <v>0</v>
      </c>
      <c r="N935" s="301">
        <f t="shared" si="410"/>
        <v>0</v>
      </c>
      <c r="O935" s="301">
        <f t="shared" si="410"/>
        <v>0</v>
      </c>
      <c r="P935" s="301">
        <f t="shared" si="410"/>
        <v>0</v>
      </c>
      <c r="Q935" s="301">
        <f t="shared" si="410"/>
        <v>0</v>
      </c>
      <c r="R935" s="301">
        <f t="shared" si="410"/>
        <v>0</v>
      </c>
      <c r="S935" s="301">
        <f t="shared" si="410"/>
        <v>0</v>
      </c>
      <c r="T935" s="301">
        <f t="shared" si="410"/>
        <v>0</v>
      </c>
      <c r="U935" s="301">
        <f t="shared" si="410"/>
        <v>0</v>
      </c>
      <c r="V935" s="301">
        <f t="shared" si="410"/>
        <v>0</v>
      </c>
      <c r="W935" s="301">
        <f t="shared" si="410"/>
        <v>0</v>
      </c>
      <c r="X935" s="301">
        <f t="shared" si="410"/>
        <v>0</v>
      </c>
      <c r="Y935" s="301">
        <f t="shared" si="410"/>
        <v>0</v>
      </c>
      <c r="Z935" s="301">
        <f t="shared" si="410"/>
        <v>0</v>
      </c>
      <c r="AA935" s="301">
        <f t="shared" si="410"/>
        <v>0</v>
      </c>
      <c r="AB935" s="301">
        <f t="shared" si="410"/>
        <v>0</v>
      </c>
      <c r="AC935" s="301">
        <f t="shared" si="410"/>
        <v>0</v>
      </c>
      <c r="AD935" s="301">
        <f t="shared" si="410"/>
        <v>-7295164.8867064463</v>
      </c>
      <c r="AE935" s="301">
        <f t="shared" si="410"/>
        <v>0</v>
      </c>
      <c r="AF935" s="301">
        <f t="shared" si="410"/>
        <v>0</v>
      </c>
      <c r="AG935" s="301">
        <f t="shared" si="410"/>
        <v>0</v>
      </c>
      <c r="AH935" s="301">
        <f t="shared" si="410"/>
        <v>0</v>
      </c>
      <c r="AI935" s="301">
        <f t="shared" si="410"/>
        <v>0</v>
      </c>
      <c r="AJ935" s="301">
        <f t="shared" si="410"/>
        <v>0</v>
      </c>
      <c r="AK935" s="301">
        <f t="shared" si="410"/>
        <v>0</v>
      </c>
      <c r="AL935" s="301">
        <f t="shared" si="410"/>
        <v>0</v>
      </c>
      <c r="AM935" s="301">
        <f t="shared" si="410"/>
        <v>0</v>
      </c>
      <c r="AN935" s="301">
        <f t="shared" si="410"/>
        <v>0</v>
      </c>
      <c r="AO935" s="301">
        <f t="shared" si="410"/>
        <v>0</v>
      </c>
      <c r="AP935" s="301">
        <f t="shared" si="410"/>
        <v>0</v>
      </c>
      <c r="AQ935" s="301">
        <f t="shared" si="410"/>
        <v>0</v>
      </c>
      <c r="AR935" s="301">
        <f t="shared" si="410"/>
        <v>0</v>
      </c>
      <c r="AS935" s="301">
        <f t="shared" si="410"/>
        <v>0</v>
      </c>
      <c r="AT935" s="301">
        <f t="shared" si="410"/>
        <v>0</v>
      </c>
      <c r="AU935" s="301">
        <f t="shared" si="410"/>
        <v>0</v>
      </c>
      <c r="AV935" s="301">
        <f t="shared" si="410"/>
        <v>0</v>
      </c>
      <c r="AW935" s="301">
        <f t="shared" si="410"/>
        <v>0</v>
      </c>
      <c r="AX935" s="301">
        <f t="shared" si="410"/>
        <v>0</v>
      </c>
      <c r="AY935" s="301">
        <f t="shared" si="410"/>
        <v>0</v>
      </c>
      <c r="AZ935" s="301">
        <f t="shared" si="410"/>
        <v>0</v>
      </c>
      <c r="BA935" s="301">
        <f t="shared" si="410"/>
        <v>0</v>
      </c>
      <c r="BB935" s="301">
        <f t="shared" si="410"/>
        <v>0</v>
      </c>
      <c r="BC935" s="301">
        <f t="shared" si="410"/>
        <v>0</v>
      </c>
      <c r="BD935" s="301">
        <f t="shared" si="410"/>
        <v>0</v>
      </c>
      <c r="BE935" s="301">
        <f t="shared" si="410"/>
        <v>0</v>
      </c>
      <c r="BF935" s="301">
        <f t="shared" si="410"/>
        <v>0</v>
      </c>
      <c r="BG935" s="301">
        <f t="shared" si="410"/>
        <v>0</v>
      </c>
      <c r="BH935" s="301">
        <f t="shared" si="410"/>
        <v>0</v>
      </c>
      <c r="BI935" s="301">
        <f t="shared" si="410"/>
        <v>0</v>
      </c>
      <c r="BJ935" s="301">
        <f t="shared" si="410"/>
        <v>0</v>
      </c>
      <c r="BK935" s="301">
        <f t="shared" si="410"/>
        <v>0</v>
      </c>
      <c r="BL935" s="301">
        <f t="shared" si="410"/>
        <v>0</v>
      </c>
      <c r="BM935" s="301">
        <f t="shared" si="410"/>
        <v>0</v>
      </c>
      <c r="BN935" s="301">
        <f t="shared" si="410"/>
        <v>0</v>
      </c>
      <c r="BO935" s="301">
        <f t="shared" si="410"/>
        <v>0</v>
      </c>
      <c r="BP935" s="301">
        <f t="shared" si="410"/>
        <v>0</v>
      </c>
      <c r="BQ935" s="301">
        <f t="shared" ref="BQ935:BX935" si="411">IF(BQ927=$D$308,-BQ932-BQ934,0)</f>
        <v>0</v>
      </c>
      <c r="BR935" s="301">
        <f t="shared" si="411"/>
        <v>0</v>
      </c>
      <c r="BS935" s="301">
        <f t="shared" si="411"/>
        <v>0</v>
      </c>
      <c r="BT935" s="301">
        <f t="shared" si="411"/>
        <v>0</v>
      </c>
      <c r="BU935" s="301">
        <f t="shared" si="411"/>
        <v>0</v>
      </c>
      <c r="BV935" s="301">
        <f t="shared" si="411"/>
        <v>0</v>
      </c>
      <c r="BW935" s="301">
        <f t="shared" si="411"/>
        <v>0</v>
      </c>
      <c r="BX935" s="301">
        <f t="shared" si="411"/>
        <v>0</v>
      </c>
      <c r="BY935" s="301">
        <f t="shared" ref="BY935:CJ935" si="412">IF(BY927=$D$308,-BY932-BY934,0)</f>
        <v>0</v>
      </c>
      <c r="BZ935" s="301">
        <f t="shared" si="412"/>
        <v>0</v>
      </c>
      <c r="CA935" s="301">
        <f t="shared" si="412"/>
        <v>0</v>
      </c>
      <c r="CB935" s="301">
        <f t="shared" si="412"/>
        <v>0</v>
      </c>
      <c r="CC935" s="301">
        <f t="shared" si="412"/>
        <v>0</v>
      </c>
      <c r="CD935" s="301">
        <f t="shared" si="412"/>
        <v>0</v>
      </c>
      <c r="CE935" s="301">
        <f t="shared" si="412"/>
        <v>0</v>
      </c>
      <c r="CF935" s="301">
        <f t="shared" si="412"/>
        <v>0</v>
      </c>
      <c r="CG935" s="301">
        <f t="shared" si="412"/>
        <v>0</v>
      </c>
      <c r="CH935" s="301">
        <f t="shared" si="412"/>
        <v>0</v>
      </c>
      <c r="CI935" s="301">
        <f t="shared" si="412"/>
        <v>0</v>
      </c>
      <c r="CJ935" s="301">
        <f t="shared" si="412"/>
        <v>0</v>
      </c>
      <c r="CK935" s="301"/>
      <c r="CL935" s="301"/>
      <c r="CM935" s="301"/>
      <c r="CN935" s="301"/>
      <c r="CO935" s="301"/>
      <c r="CP935" s="301"/>
      <c r="CQ935" s="301"/>
      <c r="CR935" s="301"/>
      <c r="CS935" s="301"/>
      <c r="CT935" s="301"/>
      <c r="CU935" s="301"/>
      <c r="CV935" s="301"/>
      <c r="CW935" s="301"/>
      <c r="CX935" s="301"/>
      <c r="CY935" s="301"/>
      <c r="CZ935" s="301"/>
      <c r="DA935" s="301"/>
      <c r="DB935" s="301"/>
      <c r="DC935" s="301"/>
      <c r="DD935" s="301"/>
      <c r="DE935" s="301"/>
      <c r="DF935" s="301"/>
      <c r="DG935" s="301"/>
      <c r="DH935" s="301"/>
      <c r="DI935" s="301"/>
      <c r="DJ935" s="301"/>
      <c r="DK935" s="301"/>
      <c r="DL935" s="301"/>
      <c r="DM935" s="301"/>
      <c r="DN935" s="301"/>
      <c r="DO935" s="301"/>
      <c r="DP935" s="301"/>
      <c r="DQ935" s="301"/>
      <c r="DR935" s="301"/>
      <c r="DS935" s="301"/>
      <c r="DT935" s="301"/>
    </row>
    <row r="936" spans="3:124" hidden="1" outlineLevel="1">
      <c r="C936" s="232" t="s">
        <v>186</v>
      </c>
      <c r="D936" s="349">
        <f>D269</f>
        <v>7394966.4000000004</v>
      </c>
      <c r="E936" s="300">
        <f>E932+E934+E935</f>
        <v>7394966.4000000004</v>
      </c>
      <c r="F936" s="301">
        <f t="shared" ref="F936:BQ936" si="413">F932+F934+F935</f>
        <v>7394966.4000000004</v>
      </c>
      <c r="G936" s="301">
        <f t="shared" si="413"/>
        <v>7394966.4000000004</v>
      </c>
      <c r="H936" s="301">
        <f t="shared" si="413"/>
        <v>7394966.4000000004</v>
      </c>
      <c r="I936" s="301">
        <f t="shared" si="413"/>
        <v>7394966.4000000004</v>
      </c>
      <c r="J936" s="301">
        <f t="shared" si="413"/>
        <v>7394966.4000000004</v>
      </c>
      <c r="K936" s="301">
        <f t="shared" si="413"/>
        <v>7394966.4000000004</v>
      </c>
      <c r="L936" s="301">
        <f t="shared" si="413"/>
        <v>7394966.4000000004</v>
      </c>
      <c r="M936" s="301">
        <f t="shared" si="413"/>
        <v>7394966.4000000004</v>
      </c>
      <c r="N936" s="301">
        <f t="shared" si="413"/>
        <v>7394966.4000000004</v>
      </c>
      <c r="O936" s="301">
        <f t="shared" si="413"/>
        <v>7394966.4000000004</v>
      </c>
      <c r="P936" s="301">
        <f t="shared" si="413"/>
        <v>7394966.4000000004</v>
      </c>
      <c r="Q936" s="301">
        <f t="shared" si="413"/>
        <v>7394966.4000000004</v>
      </c>
      <c r="R936" s="301">
        <f t="shared" si="413"/>
        <v>7394966.4000000004</v>
      </c>
      <c r="S936" s="301">
        <f t="shared" si="413"/>
        <v>7394966.4000000004</v>
      </c>
      <c r="T936" s="301">
        <f t="shared" si="413"/>
        <v>7386080.9813503176</v>
      </c>
      <c r="U936" s="301">
        <f t="shared" si="413"/>
        <v>7377158.5401229281</v>
      </c>
      <c r="V936" s="301">
        <f t="shared" si="413"/>
        <v>7368198.9220570913</v>
      </c>
      <c r="W936" s="301">
        <f t="shared" si="413"/>
        <v>7359201.9722493133</v>
      </c>
      <c r="X936" s="301">
        <f t="shared" si="413"/>
        <v>7350167.5351506695</v>
      </c>
      <c r="Y936" s="301">
        <f t="shared" si="413"/>
        <v>7341095.454564115</v>
      </c>
      <c r="Z936" s="301">
        <f t="shared" si="413"/>
        <v>7331985.5736417836</v>
      </c>
      <c r="AA936" s="301">
        <f t="shared" si="413"/>
        <v>7322837.7348822756</v>
      </c>
      <c r="AB936" s="301">
        <f t="shared" si="413"/>
        <v>7313651.780127936</v>
      </c>
      <c r="AC936" s="301">
        <f t="shared" si="413"/>
        <v>7304427.55056212</v>
      </c>
      <c r="AD936" s="301">
        <f t="shared" si="413"/>
        <v>0</v>
      </c>
      <c r="AE936" s="301">
        <f t="shared" si="413"/>
        <v>0</v>
      </c>
      <c r="AF936" s="301">
        <f t="shared" si="413"/>
        <v>0</v>
      </c>
      <c r="AG936" s="301">
        <f t="shared" si="413"/>
        <v>0</v>
      </c>
      <c r="AH936" s="301">
        <f t="shared" si="413"/>
        <v>0</v>
      </c>
      <c r="AI936" s="301">
        <f t="shared" si="413"/>
        <v>0</v>
      </c>
      <c r="AJ936" s="301">
        <f t="shared" si="413"/>
        <v>0</v>
      </c>
      <c r="AK936" s="301">
        <f t="shared" si="413"/>
        <v>0</v>
      </c>
      <c r="AL936" s="301">
        <f t="shared" si="413"/>
        <v>0</v>
      </c>
      <c r="AM936" s="301">
        <f t="shared" si="413"/>
        <v>0</v>
      </c>
      <c r="AN936" s="301">
        <f t="shared" si="413"/>
        <v>0</v>
      </c>
      <c r="AO936" s="301">
        <f t="shared" si="413"/>
        <v>0</v>
      </c>
      <c r="AP936" s="301">
        <f t="shared" si="413"/>
        <v>0</v>
      </c>
      <c r="AQ936" s="301">
        <f t="shared" si="413"/>
        <v>0</v>
      </c>
      <c r="AR936" s="301">
        <f t="shared" si="413"/>
        <v>0</v>
      </c>
      <c r="AS936" s="301">
        <f t="shared" si="413"/>
        <v>0</v>
      </c>
      <c r="AT936" s="301">
        <f t="shared" si="413"/>
        <v>0</v>
      </c>
      <c r="AU936" s="301">
        <f t="shared" si="413"/>
        <v>0</v>
      </c>
      <c r="AV936" s="301">
        <f t="shared" si="413"/>
        <v>0</v>
      </c>
      <c r="AW936" s="301">
        <f t="shared" si="413"/>
        <v>0</v>
      </c>
      <c r="AX936" s="301">
        <f t="shared" si="413"/>
        <v>0</v>
      </c>
      <c r="AY936" s="301">
        <f t="shared" si="413"/>
        <v>0</v>
      </c>
      <c r="AZ936" s="301">
        <f t="shared" si="413"/>
        <v>0</v>
      </c>
      <c r="BA936" s="301">
        <f t="shared" si="413"/>
        <v>0</v>
      </c>
      <c r="BB936" s="301">
        <f t="shared" si="413"/>
        <v>0</v>
      </c>
      <c r="BC936" s="301">
        <f t="shared" si="413"/>
        <v>0</v>
      </c>
      <c r="BD936" s="301">
        <f t="shared" si="413"/>
        <v>0</v>
      </c>
      <c r="BE936" s="301">
        <f t="shared" si="413"/>
        <v>0</v>
      </c>
      <c r="BF936" s="301">
        <f t="shared" si="413"/>
        <v>0</v>
      </c>
      <c r="BG936" s="301">
        <f t="shared" si="413"/>
        <v>0</v>
      </c>
      <c r="BH936" s="301">
        <f t="shared" si="413"/>
        <v>0</v>
      </c>
      <c r="BI936" s="301">
        <f t="shared" si="413"/>
        <v>0</v>
      </c>
      <c r="BJ936" s="301">
        <f t="shared" si="413"/>
        <v>0</v>
      </c>
      <c r="BK936" s="301">
        <f t="shared" si="413"/>
        <v>0</v>
      </c>
      <c r="BL936" s="301">
        <f t="shared" si="413"/>
        <v>0</v>
      </c>
      <c r="BM936" s="301">
        <f t="shared" si="413"/>
        <v>0</v>
      </c>
      <c r="BN936" s="301">
        <f t="shared" si="413"/>
        <v>0</v>
      </c>
      <c r="BO936" s="301">
        <f t="shared" si="413"/>
        <v>0</v>
      </c>
      <c r="BP936" s="301">
        <f t="shared" si="413"/>
        <v>0</v>
      </c>
      <c r="BQ936" s="301">
        <f t="shared" si="413"/>
        <v>0</v>
      </c>
      <c r="BR936" s="301">
        <f t="shared" ref="BR936:BX936" si="414">BR932+BR934+BR935</f>
        <v>0</v>
      </c>
      <c r="BS936" s="301">
        <f t="shared" si="414"/>
        <v>0</v>
      </c>
      <c r="BT936" s="301">
        <f t="shared" si="414"/>
        <v>0</v>
      </c>
      <c r="BU936" s="301">
        <f t="shared" si="414"/>
        <v>0</v>
      </c>
      <c r="BV936" s="301">
        <f t="shared" si="414"/>
        <v>0</v>
      </c>
      <c r="BW936" s="301">
        <f t="shared" si="414"/>
        <v>0</v>
      </c>
      <c r="BX936" s="301">
        <f t="shared" si="414"/>
        <v>0</v>
      </c>
      <c r="BY936" s="301">
        <f t="shared" ref="BY936:CJ936" si="415">BY932+BY934+BY935</f>
        <v>0</v>
      </c>
      <c r="BZ936" s="301">
        <f t="shared" si="415"/>
        <v>0</v>
      </c>
      <c r="CA936" s="301">
        <f t="shared" si="415"/>
        <v>0</v>
      </c>
      <c r="CB936" s="301">
        <f t="shared" si="415"/>
        <v>0</v>
      </c>
      <c r="CC936" s="301">
        <f t="shared" si="415"/>
        <v>0</v>
      </c>
      <c r="CD936" s="301">
        <f t="shared" si="415"/>
        <v>0</v>
      </c>
      <c r="CE936" s="301">
        <f t="shared" si="415"/>
        <v>0</v>
      </c>
      <c r="CF936" s="301">
        <f t="shared" si="415"/>
        <v>0</v>
      </c>
      <c r="CG936" s="301">
        <f t="shared" si="415"/>
        <v>0</v>
      </c>
      <c r="CH936" s="301">
        <f t="shared" si="415"/>
        <v>0</v>
      </c>
      <c r="CI936" s="301">
        <f t="shared" si="415"/>
        <v>0</v>
      </c>
      <c r="CJ936" s="301">
        <f t="shared" si="415"/>
        <v>0</v>
      </c>
      <c r="CK936" s="301"/>
      <c r="CL936" s="301"/>
      <c r="CM936" s="301"/>
      <c r="CN936" s="301"/>
      <c r="CO936" s="301"/>
      <c r="CP936" s="301"/>
      <c r="CQ936" s="301"/>
      <c r="CR936" s="301"/>
      <c r="CS936" s="301"/>
      <c r="CT936" s="301"/>
      <c r="CU936" s="301"/>
      <c r="CV936" s="301"/>
      <c r="CW936" s="301"/>
      <c r="CX936" s="301"/>
      <c r="CY936" s="301"/>
      <c r="CZ936" s="301"/>
      <c r="DA936" s="301"/>
      <c r="DB936" s="301"/>
      <c r="DC936" s="301"/>
      <c r="DD936" s="301"/>
      <c r="DE936" s="301"/>
      <c r="DF936" s="301"/>
      <c r="DG936" s="301"/>
      <c r="DH936" s="301"/>
      <c r="DI936" s="301"/>
      <c r="DJ936" s="301"/>
      <c r="DK936" s="301"/>
      <c r="DL936" s="301"/>
      <c r="DM936" s="301"/>
      <c r="DN936" s="301"/>
      <c r="DO936" s="301"/>
      <c r="DP936" s="301"/>
      <c r="DQ936" s="301"/>
      <c r="DR936" s="301"/>
      <c r="DS936" s="301"/>
      <c r="DT936" s="301"/>
    </row>
    <row r="937" spans="3:124" hidden="1" outlineLevel="1">
      <c r="C937" s="23" t="s">
        <v>311</v>
      </c>
      <c r="D937" s="349"/>
      <c r="E937" s="300"/>
      <c r="F937" s="301"/>
      <c r="G937" s="304"/>
      <c r="H937" s="284"/>
      <c r="I937" s="284"/>
      <c r="J937" s="284"/>
      <c r="K937" s="284"/>
      <c r="L937" s="284"/>
      <c r="M937" s="284"/>
      <c r="N937" s="284"/>
    </row>
    <row r="938" spans="3:124" hidden="1" outlineLevel="1">
      <c r="C938" s="232" t="s">
        <v>184</v>
      </c>
      <c r="D938" s="349"/>
      <c r="E938" s="300">
        <f>D942</f>
        <v>0</v>
      </c>
      <c r="F938" s="301">
        <f t="shared" ref="F938:BQ938" si="416">E942</f>
        <v>0</v>
      </c>
      <c r="G938" s="301">
        <f t="shared" si="416"/>
        <v>0</v>
      </c>
      <c r="H938" s="301">
        <f t="shared" si="416"/>
        <v>0</v>
      </c>
      <c r="I938" s="301">
        <f t="shared" si="416"/>
        <v>0</v>
      </c>
      <c r="J938" s="301">
        <f t="shared" si="416"/>
        <v>0</v>
      </c>
      <c r="K938" s="301">
        <f t="shared" si="416"/>
        <v>0</v>
      </c>
      <c r="L938" s="301">
        <f t="shared" si="416"/>
        <v>0</v>
      </c>
      <c r="M938" s="301">
        <f t="shared" si="416"/>
        <v>0</v>
      </c>
      <c r="N938" s="301">
        <f t="shared" si="416"/>
        <v>0</v>
      </c>
      <c r="O938" s="301">
        <f t="shared" si="416"/>
        <v>0</v>
      </c>
      <c r="P938" s="301">
        <f t="shared" si="416"/>
        <v>0</v>
      </c>
      <c r="Q938" s="301">
        <f t="shared" si="416"/>
        <v>0</v>
      </c>
      <c r="R938" s="301">
        <f t="shared" si="416"/>
        <v>0</v>
      </c>
      <c r="S938" s="301">
        <f t="shared" si="416"/>
        <v>0</v>
      </c>
      <c r="T938" s="301">
        <f t="shared" si="416"/>
        <v>0</v>
      </c>
      <c r="U938" s="301">
        <f t="shared" si="416"/>
        <v>0</v>
      </c>
      <c r="V938" s="301">
        <f t="shared" si="416"/>
        <v>0</v>
      </c>
      <c r="W938" s="301">
        <f t="shared" si="416"/>
        <v>0</v>
      </c>
      <c r="X938" s="301">
        <f t="shared" si="416"/>
        <v>0</v>
      </c>
      <c r="Y938" s="301">
        <f t="shared" si="416"/>
        <v>0</v>
      </c>
      <c r="Z938" s="301">
        <f t="shared" si="416"/>
        <v>0</v>
      </c>
      <c r="AA938" s="301">
        <f t="shared" si="416"/>
        <v>0</v>
      </c>
      <c r="AB938" s="301">
        <f t="shared" si="416"/>
        <v>0</v>
      </c>
      <c r="AC938" s="301">
        <f t="shared" si="416"/>
        <v>0</v>
      </c>
      <c r="AD938" s="301">
        <f t="shared" si="416"/>
        <v>0</v>
      </c>
      <c r="AE938" s="301">
        <f t="shared" si="416"/>
        <v>0</v>
      </c>
      <c r="AF938" s="301">
        <f t="shared" si="416"/>
        <v>0</v>
      </c>
      <c r="AG938" s="301">
        <f t="shared" si="416"/>
        <v>0</v>
      </c>
      <c r="AH938" s="301">
        <f t="shared" si="416"/>
        <v>0</v>
      </c>
      <c r="AI938" s="301">
        <f t="shared" si="416"/>
        <v>0</v>
      </c>
      <c r="AJ938" s="301">
        <f t="shared" si="416"/>
        <v>0</v>
      </c>
      <c r="AK938" s="301">
        <f t="shared" si="416"/>
        <v>0</v>
      </c>
      <c r="AL938" s="301">
        <f t="shared" si="416"/>
        <v>0</v>
      </c>
      <c r="AM938" s="301">
        <f t="shared" si="416"/>
        <v>0</v>
      </c>
      <c r="AN938" s="301">
        <f t="shared" si="416"/>
        <v>0</v>
      </c>
      <c r="AO938" s="301">
        <f t="shared" si="416"/>
        <v>0</v>
      </c>
      <c r="AP938" s="301">
        <f t="shared" si="416"/>
        <v>0</v>
      </c>
      <c r="AQ938" s="301">
        <f t="shared" si="416"/>
        <v>0</v>
      </c>
      <c r="AR938" s="301">
        <f t="shared" si="416"/>
        <v>0</v>
      </c>
      <c r="AS938" s="301">
        <f t="shared" si="416"/>
        <v>0</v>
      </c>
      <c r="AT938" s="301">
        <f t="shared" si="416"/>
        <v>0</v>
      </c>
      <c r="AU938" s="301">
        <f t="shared" si="416"/>
        <v>0</v>
      </c>
      <c r="AV938" s="301">
        <f t="shared" si="416"/>
        <v>0</v>
      </c>
      <c r="AW938" s="301">
        <f t="shared" si="416"/>
        <v>0</v>
      </c>
      <c r="AX938" s="301">
        <f t="shared" si="416"/>
        <v>0</v>
      </c>
      <c r="AY938" s="301">
        <f t="shared" si="416"/>
        <v>0</v>
      </c>
      <c r="AZ938" s="301">
        <f t="shared" si="416"/>
        <v>0</v>
      </c>
      <c r="BA938" s="301">
        <f t="shared" si="416"/>
        <v>0</v>
      </c>
      <c r="BB938" s="301">
        <f t="shared" si="416"/>
        <v>0</v>
      </c>
      <c r="BC938" s="301">
        <f t="shared" si="416"/>
        <v>0</v>
      </c>
      <c r="BD938" s="301">
        <f t="shared" si="416"/>
        <v>0</v>
      </c>
      <c r="BE938" s="301">
        <f t="shared" si="416"/>
        <v>0</v>
      </c>
      <c r="BF938" s="301">
        <f t="shared" si="416"/>
        <v>0</v>
      </c>
      <c r="BG938" s="301">
        <f t="shared" si="416"/>
        <v>0</v>
      </c>
      <c r="BH938" s="301">
        <f t="shared" si="416"/>
        <v>0</v>
      </c>
      <c r="BI938" s="301">
        <f t="shared" si="416"/>
        <v>0</v>
      </c>
      <c r="BJ938" s="301">
        <f t="shared" si="416"/>
        <v>0</v>
      </c>
      <c r="BK938" s="301">
        <f t="shared" si="416"/>
        <v>0</v>
      </c>
      <c r="BL938" s="301">
        <f t="shared" si="416"/>
        <v>0</v>
      </c>
      <c r="BM938" s="301">
        <f t="shared" si="416"/>
        <v>0</v>
      </c>
      <c r="BN938" s="301">
        <f t="shared" si="416"/>
        <v>0</v>
      </c>
      <c r="BO938" s="301">
        <f t="shared" si="416"/>
        <v>0</v>
      </c>
      <c r="BP938" s="301">
        <f t="shared" si="416"/>
        <v>0</v>
      </c>
      <c r="BQ938" s="301">
        <f t="shared" si="416"/>
        <v>0</v>
      </c>
      <c r="BR938" s="301">
        <f t="shared" ref="BR938:BX938" si="417">BQ942</f>
        <v>0</v>
      </c>
      <c r="BS938" s="301">
        <f t="shared" si="417"/>
        <v>0</v>
      </c>
      <c r="BT938" s="301">
        <f t="shared" si="417"/>
        <v>0</v>
      </c>
      <c r="BU938" s="301">
        <f t="shared" si="417"/>
        <v>0</v>
      </c>
      <c r="BV938" s="301">
        <f t="shared" si="417"/>
        <v>0</v>
      </c>
      <c r="BW938" s="301">
        <f t="shared" si="417"/>
        <v>0</v>
      </c>
      <c r="BX938" s="301">
        <f t="shared" si="417"/>
        <v>0</v>
      </c>
      <c r="BY938" s="301">
        <f t="shared" ref="BY938" si="418">BX942</f>
        <v>0</v>
      </c>
      <c r="BZ938" s="301">
        <f t="shared" ref="BZ938" si="419">BY942</f>
        <v>0</v>
      </c>
      <c r="CA938" s="301">
        <f t="shared" ref="CA938" si="420">BZ942</f>
        <v>0</v>
      </c>
      <c r="CB938" s="301">
        <f t="shared" ref="CB938" si="421">CA942</f>
        <v>0</v>
      </c>
      <c r="CC938" s="301">
        <f t="shared" ref="CC938" si="422">CB942</f>
        <v>0</v>
      </c>
      <c r="CD938" s="301">
        <f t="shared" ref="CD938" si="423">CC942</f>
        <v>0</v>
      </c>
      <c r="CE938" s="301">
        <f t="shared" ref="CE938" si="424">CD942</f>
        <v>0</v>
      </c>
      <c r="CF938" s="301">
        <f t="shared" ref="CF938" si="425">CE942</f>
        <v>0</v>
      </c>
      <c r="CG938" s="301">
        <f t="shared" ref="CG938" si="426">CF942</f>
        <v>0</v>
      </c>
      <c r="CH938" s="301">
        <f t="shared" ref="CH938" si="427">CG942</f>
        <v>0</v>
      </c>
      <c r="CI938" s="301">
        <f t="shared" ref="CI938" si="428">CH942</f>
        <v>0</v>
      </c>
      <c r="CJ938" s="301">
        <f t="shared" ref="CJ938" si="429">CI942</f>
        <v>0</v>
      </c>
      <c r="CK938" s="301"/>
      <c r="CL938" s="301"/>
      <c r="CM938" s="301"/>
      <c r="CN938" s="301"/>
      <c r="CO938" s="301"/>
      <c r="CP938" s="301"/>
      <c r="CQ938" s="301"/>
      <c r="CR938" s="301"/>
      <c r="CS938" s="301"/>
      <c r="CT938" s="301"/>
      <c r="CU938" s="301"/>
      <c r="CV938" s="301"/>
      <c r="CW938" s="301"/>
      <c r="CX938" s="301"/>
      <c r="CY938" s="301"/>
      <c r="CZ938" s="301"/>
      <c r="DA938" s="301"/>
      <c r="DB938" s="301"/>
      <c r="DC938" s="301"/>
      <c r="DD938" s="301"/>
      <c r="DE938" s="301"/>
      <c r="DF938" s="301"/>
      <c r="DG938" s="301"/>
      <c r="DH938" s="301"/>
      <c r="DI938" s="301"/>
      <c r="DJ938" s="301"/>
      <c r="DK938" s="301"/>
      <c r="DL938" s="301"/>
      <c r="DM938" s="301"/>
      <c r="DN938" s="301"/>
      <c r="DO938" s="301"/>
      <c r="DP938" s="301"/>
      <c r="DQ938" s="301"/>
      <c r="DR938" s="301"/>
      <c r="DS938" s="301"/>
      <c r="DT938" s="301"/>
    </row>
    <row r="939" spans="3:124" hidden="1" outlineLevel="1">
      <c r="C939" s="232" t="s">
        <v>314</v>
      </c>
      <c r="D939" s="349"/>
      <c r="E939" s="341">
        <f>-IF(E927&lt;=$D$295,$M$288,IPMT($D$293/12,E927-$D$295,$D$294*12,-$D$290))*(E938&lt;&gt;0)</f>
        <v>0</v>
      </c>
      <c r="F939" s="301">
        <f t="shared" ref="F939:BQ939" si="430">-IF(F927&lt;=$D$295,$M$288,IPMT($D$293/12,F927-$D$295,$D$294*12,-$D$290))*(F938&lt;&gt;0)</f>
        <v>0</v>
      </c>
      <c r="G939" s="301">
        <f t="shared" si="430"/>
        <v>0</v>
      </c>
      <c r="H939" s="301">
        <f t="shared" si="430"/>
        <v>0</v>
      </c>
      <c r="I939" s="301">
        <f t="shared" si="430"/>
        <v>0</v>
      </c>
      <c r="J939" s="301">
        <f t="shared" si="430"/>
        <v>0</v>
      </c>
      <c r="K939" s="301">
        <f t="shared" si="430"/>
        <v>0</v>
      </c>
      <c r="L939" s="301">
        <f t="shared" si="430"/>
        <v>0</v>
      </c>
      <c r="M939" s="301">
        <f t="shared" si="430"/>
        <v>0</v>
      </c>
      <c r="N939" s="301">
        <f t="shared" si="430"/>
        <v>0</v>
      </c>
      <c r="O939" s="301">
        <f t="shared" si="430"/>
        <v>0</v>
      </c>
      <c r="P939" s="301">
        <f t="shared" si="430"/>
        <v>0</v>
      </c>
      <c r="Q939" s="301">
        <f t="shared" si="430"/>
        <v>0</v>
      </c>
      <c r="R939" s="301">
        <f t="shared" si="430"/>
        <v>0</v>
      </c>
      <c r="S939" s="301">
        <f t="shared" si="430"/>
        <v>0</v>
      </c>
      <c r="T939" s="301">
        <f t="shared" si="430"/>
        <v>0</v>
      </c>
      <c r="U939" s="301">
        <f t="shared" si="430"/>
        <v>0</v>
      </c>
      <c r="V939" s="301">
        <f t="shared" si="430"/>
        <v>0</v>
      </c>
      <c r="W939" s="301">
        <f t="shared" si="430"/>
        <v>0</v>
      </c>
      <c r="X939" s="301">
        <f t="shared" si="430"/>
        <v>0</v>
      </c>
      <c r="Y939" s="301">
        <f t="shared" si="430"/>
        <v>0</v>
      </c>
      <c r="Z939" s="301">
        <f t="shared" si="430"/>
        <v>0</v>
      </c>
      <c r="AA939" s="301">
        <f t="shared" si="430"/>
        <v>0</v>
      </c>
      <c r="AB939" s="301">
        <f t="shared" si="430"/>
        <v>0</v>
      </c>
      <c r="AC939" s="301">
        <f t="shared" si="430"/>
        <v>0</v>
      </c>
      <c r="AD939" s="301">
        <f t="shared" si="430"/>
        <v>0</v>
      </c>
      <c r="AE939" s="301">
        <f t="shared" si="430"/>
        <v>0</v>
      </c>
      <c r="AF939" s="301">
        <f t="shared" si="430"/>
        <v>0</v>
      </c>
      <c r="AG939" s="301">
        <f t="shared" si="430"/>
        <v>0</v>
      </c>
      <c r="AH939" s="301">
        <f t="shared" si="430"/>
        <v>0</v>
      </c>
      <c r="AI939" s="301">
        <f t="shared" si="430"/>
        <v>0</v>
      </c>
      <c r="AJ939" s="301">
        <f t="shared" si="430"/>
        <v>0</v>
      </c>
      <c r="AK939" s="301">
        <f t="shared" si="430"/>
        <v>0</v>
      </c>
      <c r="AL939" s="301">
        <f t="shared" si="430"/>
        <v>0</v>
      </c>
      <c r="AM939" s="301">
        <f t="shared" si="430"/>
        <v>0</v>
      </c>
      <c r="AN939" s="301">
        <f t="shared" si="430"/>
        <v>0</v>
      </c>
      <c r="AO939" s="301">
        <f t="shared" si="430"/>
        <v>0</v>
      </c>
      <c r="AP939" s="301">
        <f t="shared" si="430"/>
        <v>0</v>
      </c>
      <c r="AQ939" s="301">
        <f t="shared" si="430"/>
        <v>0</v>
      </c>
      <c r="AR939" s="301">
        <f t="shared" si="430"/>
        <v>0</v>
      </c>
      <c r="AS939" s="301">
        <f t="shared" si="430"/>
        <v>0</v>
      </c>
      <c r="AT939" s="301">
        <f t="shared" si="430"/>
        <v>0</v>
      </c>
      <c r="AU939" s="301">
        <f t="shared" si="430"/>
        <v>0</v>
      </c>
      <c r="AV939" s="301">
        <f t="shared" si="430"/>
        <v>0</v>
      </c>
      <c r="AW939" s="301">
        <f t="shared" si="430"/>
        <v>0</v>
      </c>
      <c r="AX939" s="301">
        <f t="shared" si="430"/>
        <v>0</v>
      </c>
      <c r="AY939" s="301">
        <f t="shared" si="430"/>
        <v>0</v>
      </c>
      <c r="AZ939" s="301">
        <f t="shared" si="430"/>
        <v>0</v>
      </c>
      <c r="BA939" s="301">
        <f t="shared" si="430"/>
        <v>0</v>
      </c>
      <c r="BB939" s="301">
        <f t="shared" si="430"/>
        <v>0</v>
      </c>
      <c r="BC939" s="301">
        <f t="shared" si="430"/>
        <v>0</v>
      </c>
      <c r="BD939" s="301">
        <f t="shared" si="430"/>
        <v>0</v>
      </c>
      <c r="BE939" s="301">
        <f t="shared" si="430"/>
        <v>0</v>
      </c>
      <c r="BF939" s="301">
        <f t="shared" si="430"/>
        <v>0</v>
      </c>
      <c r="BG939" s="301">
        <f t="shared" si="430"/>
        <v>0</v>
      </c>
      <c r="BH939" s="301">
        <f t="shared" si="430"/>
        <v>0</v>
      </c>
      <c r="BI939" s="301">
        <f t="shared" si="430"/>
        <v>0</v>
      </c>
      <c r="BJ939" s="301">
        <f t="shared" si="430"/>
        <v>0</v>
      </c>
      <c r="BK939" s="301">
        <f t="shared" si="430"/>
        <v>0</v>
      </c>
      <c r="BL939" s="301">
        <f t="shared" si="430"/>
        <v>0</v>
      </c>
      <c r="BM939" s="301">
        <f t="shared" si="430"/>
        <v>0</v>
      </c>
      <c r="BN939" s="301">
        <f t="shared" si="430"/>
        <v>0</v>
      </c>
      <c r="BO939" s="301">
        <f t="shared" si="430"/>
        <v>0</v>
      </c>
      <c r="BP939" s="301">
        <f t="shared" si="430"/>
        <v>0</v>
      </c>
      <c r="BQ939" s="301">
        <f t="shared" si="430"/>
        <v>0</v>
      </c>
      <c r="BR939" s="301">
        <f t="shared" ref="BR939:BX939" si="431">-IF(BR927&lt;=$D$295,$M$288,IPMT($D$293/12,BR927-$D$295,$D$294*12,-$D$290))*(BR938&lt;&gt;0)</f>
        <v>0</v>
      </c>
      <c r="BS939" s="301">
        <f t="shared" si="431"/>
        <v>0</v>
      </c>
      <c r="BT939" s="301">
        <f t="shared" si="431"/>
        <v>0</v>
      </c>
      <c r="BU939" s="301">
        <f t="shared" si="431"/>
        <v>0</v>
      </c>
      <c r="BV939" s="301">
        <f t="shared" si="431"/>
        <v>0</v>
      </c>
      <c r="BW939" s="301">
        <f t="shared" si="431"/>
        <v>0</v>
      </c>
      <c r="BX939" s="301">
        <f t="shared" si="431"/>
        <v>0</v>
      </c>
      <c r="BY939" s="301">
        <f t="shared" ref="BY939:CJ939" si="432">-IF(BY927&lt;=$D$295,$M$288,IPMT($D$293/12,BY927-$D$295,$D$294*12,-$D$290))*(BY938&lt;&gt;0)</f>
        <v>0</v>
      </c>
      <c r="BZ939" s="301">
        <f t="shared" si="432"/>
        <v>0</v>
      </c>
      <c r="CA939" s="301">
        <f t="shared" si="432"/>
        <v>0</v>
      </c>
      <c r="CB939" s="301">
        <f t="shared" si="432"/>
        <v>0</v>
      </c>
      <c r="CC939" s="301">
        <f t="shared" si="432"/>
        <v>0</v>
      </c>
      <c r="CD939" s="301">
        <f t="shared" si="432"/>
        <v>0</v>
      </c>
      <c r="CE939" s="301">
        <f t="shared" si="432"/>
        <v>0</v>
      </c>
      <c r="CF939" s="301">
        <f t="shared" si="432"/>
        <v>0</v>
      </c>
      <c r="CG939" s="301">
        <f t="shared" si="432"/>
        <v>0</v>
      </c>
      <c r="CH939" s="301">
        <f t="shared" si="432"/>
        <v>0</v>
      </c>
      <c r="CI939" s="301">
        <f t="shared" si="432"/>
        <v>0</v>
      </c>
      <c r="CJ939" s="301">
        <f t="shared" si="432"/>
        <v>0</v>
      </c>
      <c r="CK939" s="301"/>
      <c r="CL939" s="301"/>
      <c r="CM939" s="301"/>
      <c r="CN939" s="301"/>
      <c r="CO939" s="301"/>
      <c r="CP939" s="301"/>
      <c r="CQ939" s="301"/>
      <c r="CR939" s="301"/>
      <c r="CS939" s="301"/>
      <c r="CT939" s="301"/>
      <c r="CU939" s="301"/>
      <c r="CV939" s="301"/>
      <c r="CW939" s="301"/>
      <c r="CX939" s="301"/>
      <c r="CY939" s="301"/>
      <c r="CZ939" s="301"/>
      <c r="DA939" s="301"/>
      <c r="DB939" s="301"/>
      <c r="DC939" s="301"/>
      <c r="DD939" s="301"/>
      <c r="DE939" s="301"/>
      <c r="DF939" s="301"/>
      <c r="DG939" s="301"/>
      <c r="DH939" s="301"/>
      <c r="DI939" s="301"/>
      <c r="DJ939" s="301"/>
      <c r="DK939" s="301"/>
      <c r="DL939" s="301"/>
      <c r="DM939" s="301"/>
      <c r="DN939" s="301"/>
      <c r="DO939" s="301"/>
      <c r="DP939" s="301"/>
      <c r="DQ939" s="301"/>
      <c r="DR939" s="301"/>
      <c r="DS939" s="301"/>
      <c r="DT939" s="301"/>
    </row>
    <row r="940" spans="3:124" hidden="1" outlineLevel="1">
      <c r="C940" s="232" t="s">
        <v>315</v>
      </c>
      <c r="D940" s="349"/>
      <c r="E940" s="341">
        <f t="shared" ref="E940:BP940" si="433">-IF(E927&lt;=$D$295,0,PPMT($D$293/12,E927-$D$295,$D$294*12,-$D$290))*(E938&lt;&gt;0)</f>
        <v>0</v>
      </c>
      <c r="F940" s="342">
        <f t="shared" si="433"/>
        <v>0</v>
      </c>
      <c r="G940" s="342">
        <f t="shared" si="433"/>
        <v>0</v>
      </c>
      <c r="H940" s="342">
        <f t="shared" si="433"/>
        <v>0</v>
      </c>
      <c r="I940" s="342">
        <f t="shared" si="433"/>
        <v>0</v>
      </c>
      <c r="J940" s="342">
        <f t="shared" si="433"/>
        <v>0</v>
      </c>
      <c r="K940" s="342">
        <f t="shared" si="433"/>
        <v>0</v>
      </c>
      <c r="L940" s="342">
        <f t="shared" si="433"/>
        <v>0</v>
      </c>
      <c r="M940" s="342">
        <f t="shared" si="433"/>
        <v>0</v>
      </c>
      <c r="N940" s="342">
        <f t="shared" si="433"/>
        <v>0</v>
      </c>
      <c r="O940" s="342">
        <f t="shared" si="433"/>
        <v>0</v>
      </c>
      <c r="P940" s="342">
        <f t="shared" si="433"/>
        <v>0</v>
      </c>
      <c r="Q940" s="342">
        <f t="shared" si="433"/>
        <v>0</v>
      </c>
      <c r="R940" s="342">
        <f t="shared" si="433"/>
        <v>0</v>
      </c>
      <c r="S940" s="342">
        <f t="shared" si="433"/>
        <v>0</v>
      </c>
      <c r="T940" s="342">
        <f t="shared" si="433"/>
        <v>0</v>
      </c>
      <c r="U940" s="342">
        <f t="shared" si="433"/>
        <v>0</v>
      </c>
      <c r="V940" s="342">
        <f t="shared" si="433"/>
        <v>0</v>
      </c>
      <c r="W940" s="342">
        <f t="shared" si="433"/>
        <v>0</v>
      </c>
      <c r="X940" s="342">
        <f t="shared" si="433"/>
        <v>0</v>
      </c>
      <c r="Y940" s="342">
        <f t="shared" si="433"/>
        <v>0</v>
      </c>
      <c r="Z940" s="342">
        <f t="shared" si="433"/>
        <v>0</v>
      </c>
      <c r="AA940" s="342">
        <f t="shared" si="433"/>
        <v>0</v>
      </c>
      <c r="AB940" s="342">
        <f t="shared" si="433"/>
        <v>0</v>
      </c>
      <c r="AC940" s="342">
        <f t="shared" si="433"/>
        <v>0</v>
      </c>
      <c r="AD940" s="342">
        <f t="shared" si="433"/>
        <v>0</v>
      </c>
      <c r="AE940" s="342">
        <f t="shared" si="433"/>
        <v>0</v>
      </c>
      <c r="AF940" s="342">
        <f t="shared" si="433"/>
        <v>0</v>
      </c>
      <c r="AG940" s="342">
        <f t="shared" si="433"/>
        <v>0</v>
      </c>
      <c r="AH940" s="342">
        <f t="shared" si="433"/>
        <v>0</v>
      </c>
      <c r="AI940" s="342">
        <f t="shared" si="433"/>
        <v>0</v>
      </c>
      <c r="AJ940" s="342">
        <f t="shared" si="433"/>
        <v>0</v>
      </c>
      <c r="AK940" s="342">
        <f t="shared" si="433"/>
        <v>0</v>
      </c>
      <c r="AL940" s="342">
        <f t="shared" si="433"/>
        <v>0</v>
      </c>
      <c r="AM940" s="342">
        <f t="shared" si="433"/>
        <v>0</v>
      </c>
      <c r="AN940" s="342">
        <f t="shared" si="433"/>
        <v>0</v>
      </c>
      <c r="AO940" s="342">
        <f t="shared" si="433"/>
        <v>0</v>
      </c>
      <c r="AP940" s="342">
        <f t="shared" si="433"/>
        <v>0</v>
      </c>
      <c r="AQ940" s="342">
        <f t="shared" si="433"/>
        <v>0</v>
      </c>
      <c r="AR940" s="342">
        <f t="shared" si="433"/>
        <v>0</v>
      </c>
      <c r="AS940" s="342">
        <f t="shared" si="433"/>
        <v>0</v>
      </c>
      <c r="AT940" s="342">
        <f t="shared" si="433"/>
        <v>0</v>
      </c>
      <c r="AU940" s="342">
        <f t="shared" si="433"/>
        <v>0</v>
      </c>
      <c r="AV940" s="342">
        <f t="shared" si="433"/>
        <v>0</v>
      </c>
      <c r="AW940" s="342">
        <f t="shared" si="433"/>
        <v>0</v>
      </c>
      <c r="AX940" s="342">
        <f t="shared" si="433"/>
        <v>0</v>
      </c>
      <c r="AY940" s="342">
        <f t="shared" si="433"/>
        <v>0</v>
      </c>
      <c r="AZ940" s="342">
        <f t="shared" si="433"/>
        <v>0</v>
      </c>
      <c r="BA940" s="342">
        <f t="shared" si="433"/>
        <v>0</v>
      </c>
      <c r="BB940" s="342">
        <f t="shared" si="433"/>
        <v>0</v>
      </c>
      <c r="BC940" s="342">
        <f t="shared" si="433"/>
        <v>0</v>
      </c>
      <c r="BD940" s="342">
        <f t="shared" si="433"/>
        <v>0</v>
      </c>
      <c r="BE940" s="342">
        <f t="shared" si="433"/>
        <v>0</v>
      </c>
      <c r="BF940" s="342">
        <f t="shared" si="433"/>
        <v>0</v>
      </c>
      <c r="BG940" s="342">
        <f t="shared" si="433"/>
        <v>0</v>
      </c>
      <c r="BH940" s="342">
        <f t="shared" si="433"/>
        <v>0</v>
      </c>
      <c r="BI940" s="342">
        <f t="shared" si="433"/>
        <v>0</v>
      </c>
      <c r="BJ940" s="342">
        <f t="shared" si="433"/>
        <v>0</v>
      </c>
      <c r="BK940" s="342">
        <f t="shared" si="433"/>
        <v>0</v>
      </c>
      <c r="BL940" s="342">
        <f t="shared" si="433"/>
        <v>0</v>
      </c>
      <c r="BM940" s="342">
        <f t="shared" si="433"/>
        <v>0</v>
      </c>
      <c r="BN940" s="342">
        <f t="shared" si="433"/>
        <v>0</v>
      </c>
      <c r="BO940" s="342">
        <f t="shared" si="433"/>
        <v>0</v>
      </c>
      <c r="BP940" s="342">
        <f t="shared" si="433"/>
        <v>0</v>
      </c>
      <c r="BQ940" s="342">
        <f t="shared" ref="BQ940:BX940" si="434">-IF(BQ927&lt;=$D$295,0,PPMT($D$293/12,BQ927-$D$295,$D$294*12,-$D$290))*(BQ938&lt;&gt;0)</f>
        <v>0</v>
      </c>
      <c r="BR940" s="342">
        <f t="shared" si="434"/>
        <v>0</v>
      </c>
      <c r="BS940" s="342">
        <f t="shared" si="434"/>
        <v>0</v>
      </c>
      <c r="BT940" s="342">
        <f t="shared" si="434"/>
        <v>0</v>
      </c>
      <c r="BU940" s="342">
        <f t="shared" si="434"/>
        <v>0</v>
      </c>
      <c r="BV940" s="342">
        <f t="shared" si="434"/>
        <v>0</v>
      </c>
      <c r="BW940" s="342">
        <f t="shared" si="434"/>
        <v>0</v>
      </c>
      <c r="BX940" s="342">
        <f t="shared" si="434"/>
        <v>0</v>
      </c>
      <c r="BY940" s="342">
        <f t="shared" ref="BY940:CJ940" si="435">-IF(BY927&lt;=$D$295,0,PPMT($D$293/12,BY927-$D$295,$D$294*12,-$D$290))*(BY938&lt;&gt;0)</f>
        <v>0</v>
      </c>
      <c r="BZ940" s="342">
        <f t="shared" si="435"/>
        <v>0</v>
      </c>
      <c r="CA940" s="342">
        <f t="shared" si="435"/>
        <v>0</v>
      </c>
      <c r="CB940" s="342">
        <f t="shared" si="435"/>
        <v>0</v>
      </c>
      <c r="CC940" s="342">
        <f t="shared" si="435"/>
        <v>0</v>
      </c>
      <c r="CD940" s="342">
        <f t="shared" si="435"/>
        <v>0</v>
      </c>
      <c r="CE940" s="342">
        <f t="shared" si="435"/>
        <v>0</v>
      </c>
      <c r="CF940" s="342">
        <f t="shared" si="435"/>
        <v>0</v>
      </c>
      <c r="CG940" s="342">
        <f t="shared" si="435"/>
        <v>0</v>
      </c>
      <c r="CH940" s="342">
        <f t="shared" si="435"/>
        <v>0</v>
      </c>
      <c r="CI940" s="342">
        <f t="shared" si="435"/>
        <v>0</v>
      </c>
      <c r="CJ940" s="342">
        <f t="shared" si="435"/>
        <v>0</v>
      </c>
      <c r="CK940" s="342"/>
      <c r="CL940" s="342"/>
      <c r="CM940" s="342"/>
      <c r="CN940" s="342"/>
      <c r="CO940" s="342"/>
      <c r="CP940" s="342"/>
      <c r="CQ940" s="342"/>
      <c r="CR940" s="342"/>
      <c r="CS940" s="342"/>
      <c r="CT940" s="342"/>
      <c r="CU940" s="342"/>
      <c r="CV940" s="342"/>
      <c r="CW940" s="342"/>
      <c r="CX940" s="342"/>
      <c r="CY940" s="342"/>
      <c r="CZ940" s="342"/>
      <c r="DA940" s="342"/>
      <c r="DB940" s="342"/>
      <c r="DC940" s="342"/>
      <c r="DD940" s="342"/>
      <c r="DE940" s="342"/>
      <c r="DF940" s="342"/>
      <c r="DG940" s="342"/>
      <c r="DH940" s="342"/>
      <c r="DI940" s="342"/>
      <c r="DJ940" s="342"/>
      <c r="DK940" s="342"/>
      <c r="DL940" s="342"/>
      <c r="DM940" s="342"/>
      <c r="DN940" s="342"/>
      <c r="DO940" s="342"/>
      <c r="DP940" s="342"/>
      <c r="DQ940" s="342"/>
      <c r="DR940" s="342"/>
      <c r="DS940" s="342"/>
      <c r="DT940" s="342"/>
    </row>
    <row r="941" spans="3:124" hidden="1" outlineLevel="1">
      <c r="C941" s="232" t="s">
        <v>318</v>
      </c>
      <c r="D941" s="349"/>
      <c r="E941" s="300">
        <f t="shared" ref="E941:BP941" si="436">IF(E927=$D$308,-E938-E940,0)</f>
        <v>0</v>
      </c>
      <c r="F941" s="301">
        <f t="shared" si="436"/>
        <v>0</v>
      </c>
      <c r="G941" s="301">
        <f t="shared" si="436"/>
        <v>0</v>
      </c>
      <c r="H941" s="301">
        <f t="shared" si="436"/>
        <v>0</v>
      </c>
      <c r="I941" s="301">
        <f t="shared" si="436"/>
        <v>0</v>
      </c>
      <c r="J941" s="301">
        <f t="shared" si="436"/>
        <v>0</v>
      </c>
      <c r="K941" s="301">
        <f t="shared" si="436"/>
        <v>0</v>
      </c>
      <c r="L941" s="301">
        <f t="shared" si="436"/>
        <v>0</v>
      </c>
      <c r="M941" s="301">
        <f t="shared" si="436"/>
        <v>0</v>
      </c>
      <c r="N941" s="301">
        <f t="shared" si="436"/>
        <v>0</v>
      </c>
      <c r="O941" s="301">
        <f t="shared" si="436"/>
        <v>0</v>
      </c>
      <c r="P941" s="301">
        <f t="shared" si="436"/>
        <v>0</v>
      </c>
      <c r="Q941" s="301">
        <f t="shared" si="436"/>
        <v>0</v>
      </c>
      <c r="R941" s="301">
        <f t="shared" si="436"/>
        <v>0</v>
      </c>
      <c r="S941" s="301">
        <f t="shared" si="436"/>
        <v>0</v>
      </c>
      <c r="T941" s="301">
        <f t="shared" si="436"/>
        <v>0</v>
      </c>
      <c r="U941" s="301">
        <f t="shared" si="436"/>
        <v>0</v>
      </c>
      <c r="V941" s="301">
        <f t="shared" si="436"/>
        <v>0</v>
      </c>
      <c r="W941" s="301">
        <f t="shared" si="436"/>
        <v>0</v>
      </c>
      <c r="X941" s="301">
        <f t="shared" si="436"/>
        <v>0</v>
      </c>
      <c r="Y941" s="301">
        <f t="shared" si="436"/>
        <v>0</v>
      </c>
      <c r="Z941" s="301">
        <f t="shared" si="436"/>
        <v>0</v>
      </c>
      <c r="AA941" s="301">
        <f t="shared" si="436"/>
        <v>0</v>
      </c>
      <c r="AB941" s="301">
        <f t="shared" si="436"/>
        <v>0</v>
      </c>
      <c r="AC941" s="301">
        <f t="shared" si="436"/>
        <v>0</v>
      </c>
      <c r="AD941" s="301">
        <f t="shared" si="436"/>
        <v>0</v>
      </c>
      <c r="AE941" s="301">
        <f t="shared" si="436"/>
        <v>0</v>
      </c>
      <c r="AF941" s="301">
        <f t="shared" si="436"/>
        <v>0</v>
      </c>
      <c r="AG941" s="301">
        <f t="shared" si="436"/>
        <v>0</v>
      </c>
      <c r="AH941" s="301">
        <f t="shared" si="436"/>
        <v>0</v>
      </c>
      <c r="AI941" s="301">
        <f t="shared" si="436"/>
        <v>0</v>
      </c>
      <c r="AJ941" s="301">
        <f t="shared" si="436"/>
        <v>0</v>
      </c>
      <c r="AK941" s="301">
        <f t="shared" si="436"/>
        <v>0</v>
      </c>
      <c r="AL941" s="301">
        <f t="shared" si="436"/>
        <v>0</v>
      </c>
      <c r="AM941" s="301">
        <f t="shared" si="436"/>
        <v>0</v>
      </c>
      <c r="AN941" s="301">
        <f t="shared" si="436"/>
        <v>0</v>
      </c>
      <c r="AO941" s="301">
        <f t="shared" si="436"/>
        <v>0</v>
      </c>
      <c r="AP941" s="301">
        <f t="shared" si="436"/>
        <v>0</v>
      </c>
      <c r="AQ941" s="301">
        <f t="shared" si="436"/>
        <v>0</v>
      </c>
      <c r="AR941" s="301">
        <f t="shared" si="436"/>
        <v>0</v>
      </c>
      <c r="AS941" s="301">
        <f t="shared" si="436"/>
        <v>0</v>
      </c>
      <c r="AT941" s="301">
        <f t="shared" si="436"/>
        <v>0</v>
      </c>
      <c r="AU941" s="301">
        <f t="shared" si="436"/>
        <v>0</v>
      </c>
      <c r="AV941" s="301">
        <f t="shared" si="436"/>
        <v>0</v>
      </c>
      <c r="AW941" s="301">
        <f t="shared" si="436"/>
        <v>0</v>
      </c>
      <c r="AX941" s="301">
        <f t="shared" si="436"/>
        <v>0</v>
      </c>
      <c r="AY941" s="301">
        <f t="shared" si="436"/>
        <v>0</v>
      </c>
      <c r="AZ941" s="301">
        <f t="shared" si="436"/>
        <v>0</v>
      </c>
      <c r="BA941" s="301">
        <f t="shared" si="436"/>
        <v>0</v>
      </c>
      <c r="BB941" s="301">
        <f t="shared" si="436"/>
        <v>0</v>
      </c>
      <c r="BC941" s="301">
        <f t="shared" si="436"/>
        <v>0</v>
      </c>
      <c r="BD941" s="301">
        <f t="shared" si="436"/>
        <v>0</v>
      </c>
      <c r="BE941" s="301">
        <f t="shared" si="436"/>
        <v>0</v>
      </c>
      <c r="BF941" s="301">
        <f t="shared" si="436"/>
        <v>0</v>
      </c>
      <c r="BG941" s="301">
        <f t="shared" si="436"/>
        <v>0</v>
      </c>
      <c r="BH941" s="301">
        <f t="shared" si="436"/>
        <v>0</v>
      </c>
      <c r="BI941" s="301">
        <f t="shared" si="436"/>
        <v>0</v>
      </c>
      <c r="BJ941" s="301">
        <f t="shared" si="436"/>
        <v>0</v>
      </c>
      <c r="BK941" s="301">
        <f t="shared" si="436"/>
        <v>0</v>
      </c>
      <c r="BL941" s="301">
        <f t="shared" si="436"/>
        <v>0</v>
      </c>
      <c r="BM941" s="301">
        <f t="shared" si="436"/>
        <v>0</v>
      </c>
      <c r="BN941" s="301">
        <f t="shared" si="436"/>
        <v>0</v>
      </c>
      <c r="BO941" s="301">
        <f t="shared" si="436"/>
        <v>0</v>
      </c>
      <c r="BP941" s="301">
        <f t="shared" si="436"/>
        <v>0</v>
      </c>
      <c r="BQ941" s="301">
        <f t="shared" ref="BQ941:BX941" si="437">IF(BQ927=$D$308,-BQ938-BQ940,0)</f>
        <v>0</v>
      </c>
      <c r="BR941" s="301">
        <f t="shared" si="437"/>
        <v>0</v>
      </c>
      <c r="BS941" s="301">
        <f t="shared" si="437"/>
        <v>0</v>
      </c>
      <c r="BT941" s="301">
        <f t="shared" si="437"/>
        <v>0</v>
      </c>
      <c r="BU941" s="301">
        <f t="shared" si="437"/>
        <v>0</v>
      </c>
      <c r="BV941" s="301">
        <f t="shared" si="437"/>
        <v>0</v>
      </c>
      <c r="BW941" s="301">
        <f t="shared" si="437"/>
        <v>0</v>
      </c>
      <c r="BX941" s="301">
        <f t="shared" si="437"/>
        <v>0</v>
      </c>
      <c r="BY941" s="301">
        <f t="shared" ref="BY941:CJ941" si="438">IF(BY927=$D$308,-BY938-BY940,0)</f>
        <v>0</v>
      </c>
      <c r="BZ941" s="301">
        <f t="shared" si="438"/>
        <v>0</v>
      </c>
      <c r="CA941" s="301">
        <f t="shared" si="438"/>
        <v>0</v>
      </c>
      <c r="CB941" s="301">
        <f t="shared" si="438"/>
        <v>0</v>
      </c>
      <c r="CC941" s="301">
        <f t="shared" si="438"/>
        <v>0</v>
      </c>
      <c r="CD941" s="301">
        <f t="shared" si="438"/>
        <v>0</v>
      </c>
      <c r="CE941" s="301">
        <f t="shared" si="438"/>
        <v>0</v>
      </c>
      <c r="CF941" s="301">
        <f t="shared" si="438"/>
        <v>0</v>
      </c>
      <c r="CG941" s="301">
        <f t="shared" si="438"/>
        <v>0</v>
      </c>
      <c r="CH941" s="301">
        <f t="shared" si="438"/>
        <v>0</v>
      </c>
      <c r="CI941" s="301">
        <f t="shared" si="438"/>
        <v>0</v>
      </c>
      <c r="CJ941" s="301">
        <f t="shared" si="438"/>
        <v>0</v>
      </c>
      <c r="CK941" s="301"/>
      <c r="CL941" s="301"/>
      <c r="CM941" s="301"/>
      <c r="CN941" s="301"/>
      <c r="CO941" s="301"/>
      <c r="CP941" s="301"/>
      <c r="CQ941" s="301"/>
      <c r="CR941" s="301"/>
      <c r="CS941" s="301"/>
      <c r="CT941" s="301"/>
      <c r="CU941" s="301"/>
      <c r="CV941" s="301"/>
      <c r="CW941" s="301"/>
      <c r="CX941" s="301"/>
      <c r="CY941" s="301"/>
      <c r="CZ941" s="301"/>
      <c r="DA941" s="301"/>
      <c r="DB941" s="301"/>
      <c r="DC941" s="301"/>
      <c r="DD941" s="301"/>
      <c r="DE941" s="301"/>
      <c r="DF941" s="301"/>
      <c r="DG941" s="301"/>
      <c r="DH941" s="301"/>
      <c r="DI941" s="301"/>
      <c r="DJ941" s="301"/>
      <c r="DK941" s="301"/>
      <c r="DL941" s="301"/>
      <c r="DM941" s="301"/>
      <c r="DN941" s="301"/>
      <c r="DO941" s="301"/>
      <c r="DP941" s="301"/>
      <c r="DQ941" s="301"/>
      <c r="DR941" s="301"/>
      <c r="DS941" s="301"/>
      <c r="DT941" s="301"/>
    </row>
    <row r="942" spans="3:124" hidden="1" outlineLevel="1">
      <c r="C942" s="232" t="s">
        <v>186</v>
      </c>
      <c r="D942" s="349">
        <f>D290</f>
        <v>0</v>
      </c>
      <c r="E942" s="300">
        <f>E938+E940+E941</f>
        <v>0</v>
      </c>
      <c r="F942" s="301">
        <f t="shared" ref="F942:BQ942" si="439">F938+F940+F941</f>
        <v>0</v>
      </c>
      <c r="G942" s="301">
        <f t="shared" si="439"/>
        <v>0</v>
      </c>
      <c r="H942" s="301">
        <f t="shared" si="439"/>
        <v>0</v>
      </c>
      <c r="I942" s="301">
        <f t="shared" si="439"/>
        <v>0</v>
      </c>
      <c r="J942" s="301">
        <f t="shared" si="439"/>
        <v>0</v>
      </c>
      <c r="K942" s="301">
        <f t="shared" si="439"/>
        <v>0</v>
      </c>
      <c r="L942" s="301">
        <f t="shared" si="439"/>
        <v>0</v>
      </c>
      <c r="M942" s="301">
        <f t="shared" si="439"/>
        <v>0</v>
      </c>
      <c r="N942" s="301">
        <f t="shared" si="439"/>
        <v>0</v>
      </c>
      <c r="O942" s="301">
        <f t="shared" si="439"/>
        <v>0</v>
      </c>
      <c r="P942" s="301">
        <f t="shared" si="439"/>
        <v>0</v>
      </c>
      <c r="Q942" s="301">
        <f t="shared" si="439"/>
        <v>0</v>
      </c>
      <c r="R942" s="301">
        <f t="shared" si="439"/>
        <v>0</v>
      </c>
      <c r="S942" s="301">
        <f t="shared" si="439"/>
        <v>0</v>
      </c>
      <c r="T942" s="301">
        <f t="shared" si="439"/>
        <v>0</v>
      </c>
      <c r="U942" s="301">
        <f t="shared" si="439"/>
        <v>0</v>
      </c>
      <c r="V942" s="301">
        <f t="shared" si="439"/>
        <v>0</v>
      </c>
      <c r="W942" s="301">
        <f t="shared" si="439"/>
        <v>0</v>
      </c>
      <c r="X942" s="301">
        <f t="shared" si="439"/>
        <v>0</v>
      </c>
      <c r="Y942" s="301">
        <f t="shared" si="439"/>
        <v>0</v>
      </c>
      <c r="Z942" s="301">
        <f t="shared" si="439"/>
        <v>0</v>
      </c>
      <c r="AA942" s="301">
        <f t="shared" si="439"/>
        <v>0</v>
      </c>
      <c r="AB942" s="301">
        <f t="shared" si="439"/>
        <v>0</v>
      </c>
      <c r="AC942" s="301">
        <f t="shared" si="439"/>
        <v>0</v>
      </c>
      <c r="AD942" s="301">
        <f t="shared" si="439"/>
        <v>0</v>
      </c>
      <c r="AE942" s="301">
        <f t="shared" si="439"/>
        <v>0</v>
      </c>
      <c r="AF942" s="301">
        <f t="shared" si="439"/>
        <v>0</v>
      </c>
      <c r="AG942" s="301">
        <f t="shared" si="439"/>
        <v>0</v>
      </c>
      <c r="AH942" s="301">
        <f t="shared" si="439"/>
        <v>0</v>
      </c>
      <c r="AI942" s="301">
        <f t="shared" si="439"/>
        <v>0</v>
      </c>
      <c r="AJ942" s="301">
        <f t="shared" si="439"/>
        <v>0</v>
      </c>
      <c r="AK942" s="301">
        <f t="shared" si="439"/>
        <v>0</v>
      </c>
      <c r="AL942" s="301">
        <f t="shared" si="439"/>
        <v>0</v>
      </c>
      <c r="AM942" s="301">
        <f t="shared" si="439"/>
        <v>0</v>
      </c>
      <c r="AN942" s="301">
        <f t="shared" si="439"/>
        <v>0</v>
      </c>
      <c r="AO942" s="301">
        <f t="shared" si="439"/>
        <v>0</v>
      </c>
      <c r="AP942" s="301">
        <f t="shared" si="439"/>
        <v>0</v>
      </c>
      <c r="AQ942" s="301">
        <f t="shared" si="439"/>
        <v>0</v>
      </c>
      <c r="AR942" s="301">
        <f t="shared" si="439"/>
        <v>0</v>
      </c>
      <c r="AS942" s="301">
        <f t="shared" si="439"/>
        <v>0</v>
      </c>
      <c r="AT942" s="301">
        <f t="shared" si="439"/>
        <v>0</v>
      </c>
      <c r="AU942" s="301">
        <f t="shared" si="439"/>
        <v>0</v>
      </c>
      <c r="AV942" s="301">
        <f t="shared" si="439"/>
        <v>0</v>
      </c>
      <c r="AW942" s="301">
        <f t="shared" si="439"/>
        <v>0</v>
      </c>
      <c r="AX942" s="301">
        <f t="shared" si="439"/>
        <v>0</v>
      </c>
      <c r="AY942" s="301">
        <f t="shared" si="439"/>
        <v>0</v>
      </c>
      <c r="AZ942" s="301">
        <f t="shared" si="439"/>
        <v>0</v>
      </c>
      <c r="BA942" s="301">
        <f t="shared" si="439"/>
        <v>0</v>
      </c>
      <c r="BB942" s="301">
        <f t="shared" si="439"/>
        <v>0</v>
      </c>
      <c r="BC942" s="301">
        <f t="shared" si="439"/>
        <v>0</v>
      </c>
      <c r="BD942" s="301">
        <f t="shared" si="439"/>
        <v>0</v>
      </c>
      <c r="BE942" s="301">
        <f t="shared" si="439"/>
        <v>0</v>
      </c>
      <c r="BF942" s="301">
        <f t="shared" si="439"/>
        <v>0</v>
      </c>
      <c r="BG942" s="301">
        <f t="shared" si="439"/>
        <v>0</v>
      </c>
      <c r="BH942" s="301">
        <f t="shared" si="439"/>
        <v>0</v>
      </c>
      <c r="BI942" s="301">
        <f t="shared" si="439"/>
        <v>0</v>
      </c>
      <c r="BJ942" s="301">
        <f t="shared" si="439"/>
        <v>0</v>
      </c>
      <c r="BK942" s="301">
        <f t="shared" si="439"/>
        <v>0</v>
      </c>
      <c r="BL942" s="301">
        <f t="shared" si="439"/>
        <v>0</v>
      </c>
      <c r="BM942" s="301">
        <f t="shared" si="439"/>
        <v>0</v>
      </c>
      <c r="BN942" s="301">
        <f t="shared" si="439"/>
        <v>0</v>
      </c>
      <c r="BO942" s="301">
        <f t="shared" si="439"/>
        <v>0</v>
      </c>
      <c r="BP942" s="301">
        <f t="shared" si="439"/>
        <v>0</v>
      </c>
      <c r="BQ942" s="301">
        <f t="shared" si="439"/>
        <v>0</v>
      </c>
      <c r="BR942" s="301">
        <f t="shared" ref="BR942:BX942" si="440">BR938+BR940+BR941</f>
        <v>0</v>
      </c>
      <c r="BS942" s="301">
        <f t="shared" si="440"/>
        <v>0</v>
      </c>
      <c r="BT942" s="301">
        <f t="shared" si="440"/>
        <v>0</v>
      </c>
      <c r="BU942" s="301">
        <f t="shared" si="440"/>
        <v>0</v>
      </c>
      <c r="BV942" s="301">
        <f t="shared" si="440"/>
        <v>0</v>
      </c>
      <c r="BW942" s="301">
        <f t="shared" si="440"/>
        <v>0</v>
      </c>
      <c r="BX942" s="301">
        <f t="shared" si="440"/>
        <v>0</v>
      </c>
      <c r="BY942" s="301">
        <f t="shared" ref="BY942:CJ942" si="441">BY938+BY940+BY941</f>
        <v>0</v>
      </c>
      <c r="BZ942" s="301">
        <f t="shared" si="441"/>
        <v>0</v>
      </c>
      <c r="CA942" s="301">
        <f t="shared" si="441"/>
        <v>0</v>
      </c>
      <c r="CB942" s="301">
        <f t="shared" si="441"/>
        <v>0</v>
      </c>
      <c r="CC942" s="301">
        <f t="shared" si="441"/>
        <v>0</v>
      </c>
      <c r="CD942" s="301">
        <f t="shared" si="441"/>
        <v>0</v>
      </c>
      <c r="CE942" s="301">
        <f t="shared" si="441"/>
        <v>0</v>
      </c>
      <c r="CF942" s="301">
        <f t="shared" si="441"/>
        <v>0</v>
      </c>
      <c r="CG942" s="301">
        <f t="shared" si="441"/>
        <v>0</v>
      </c>
      <c r="CH942" s="301">
        <f t="shared" si="441"/>
        <v>0</v>
      </c>
      <c r="CI942" s="301">
        <f t="shared" si="441"/>
        <v>0</v>
      </c>
      <c r="CJ942" s="301">
        <f t="shared" si="441"/>
        <v>0</v>
      </c>
      <c r="CK942" s="301"/>
      <c r="CL942" s="301"/>
      <c r="CM942" s="301"/>
      <c r="CN942" s="301"/>
      <c r="CO942" s="301"/>
      <c r="CP942" s="301"/>
      <c r="CQ942" s="301"/>
      <c r="CR942" s="301"/>
      <c r="CS942" s="301"/>
      <c r="CT942" s="301"/>
      <c r="CU942" s="301"/>
      <c r="CV942" s="301"/>
      <c r="CW942" s="301"/>
      <c r="CX942" s="301"/>
      <c r="CY942" s="301"/>
      <c r="CZ942" s="301"/>
      <c r="DA942" s="301"/>
      <c r="DB942" s="301"/>
      <c r="DC942" s="301"/>
      <c r="DD942" s="301"/>
      <c r="DE942" s="301"/>
      <c r="DF942" s="301"/>
      <c r="DG942" s="301"/>
      <c r="DH942" s="301"/>
      <c r="DI942" s="301"/>
      <c r="DJ942" s="301"/>
      <c r="DK942" s="301"/>
      <c r="DL942" s="301"/>
      <c r="DM942" s="301"/>
      <c r="DN942" s="301"/>
      <c r="DO942" s="301"/>
      <c r="DP942" s="301"/>
      <c r="DQ942" s="301"/>
      <c r="DR942" s="301"/>
      <c r="DS942" s="301"/>
      <c r="DT942" s="301"/>
    </row>
    <row r="943" spans="3:124" hidden="1" outlineLevel="1">
      <c r="C943" s="23" t="s">
        <v>312</v>
      </c>
      <c r="D943" s="349"/>
      <c r="E943" s="300"/>
      <c r="F943" s="301"/>
      <c r="G943" s="304"/>
      <c r="H943" s="284"/>
      <c r="I943" s="284"/>
      <c r="J943" s="284"/>
      <c r="K943" s="284"/>
      <c r="L943" s="284"/>
      <c r="M943" s="284"/>
      <c r="N943" s="284"/>
    </row>
    <row r="944" spans="3:124" hidden="1" outlineLevel="1">
      <c r="C944" s="232" t="s">
        <v>184</v>
      </c>
      <c r="D944" s="349"/>
      <c r="E944" s="300">
        <f>D949</f>
        <v>0</v>
      </c>
      <c r="F944" s="301">
        <f t="shared" ref="F944:BQ944" si="442">E949</f>
        <v>0</v>
      </c>
      <c r="G944" s="301">
        <f t="shared" si="442"/>
        <v>0</v>
      </c>
      <c r="H944" s="301">
        <f t="shared" si="442"/>
        <v>0</v>
      </c>
      <c r="I944" s="301">
        <f t="shared" si="442"/>
        <v>0</v>
      </c>
      <c r="J944" s="301">
        <f t="shared" si="442"/>
        <v>0</v>
      </c>
      <c r="K944" s="301">
        <f t="shared" si="442"/>
        <v>0</v>
      </c>
      <c r="L944" s="301">
        <f t="shared" si="442"/>
        <v>0</v>
      </c>
      <c r="M944" s="301">
        <f t="shared" si="442"/>
        <v>0</v>
      </c>
      <c r="N944" s="301">
        <f t="shared" si="442"/>
        <v>0</v>
      </c>
      <c r="O944" s="301">
        <f t="shared" si="442"/>
        <v>0</v>
      </c>
      <c r="P944" s="301">
        <f t="shared" si="442"/>
        <v>0</v>
      </c>
      <c r="Q944" s="301">
        <f t="shared" si="442"/>
        <v>0</v>
      </c>
      <c r="R944" s="301">
        <f t="shared" si="442"/>
        <v>0</v>
      </c>
      <c r="S944" s="301">
        <f t="shared" si="442"/>
        <v>0</v>
      </c>
      <c r="T944" s="301">
        <f t="shared" si="442"/>
        <v>0</v>
      </c>
      <c r="U944" s="301">
        <f t="shared" si="442"/>
        <v>0</v>
      </c>
      <c r="V944" s="301">
        <f t="shared" si="442"/>
        <v>0</v>
      </c>
      <c r="W944" s="301">
        <f t="shared" si="442"/>
        <v>0</v>
      </c>
      <c r="X944" s="301">
        <f t="shared" si="442"/>
        <v>0</v>
      </c>
      <c r="Y944" s="301">
        <f t="shared" si="442"/>
        <v>0</v>
      </c>
      <c r="Z944" s="301">
        <f t="shared" si="442"/>
        <v>0</v>
      </c>
      <c r="AA944" s="301">
        <f t="shared" si="442"/>
        <v>0</v>
      </c>
      <c r="AB944" s="301">
        <f t="shared" si="442"/>
        <v>0</v>
      </c>
      <c r="AC944" s="301">
        <f t="shared" si="442"/>
        <v>0</v>
      </c>
      <c r="AD944" s="301">
        <f t="shared" si="442"/>
        <v>0</v>
      </c>
      <c r="AE944" s="301">
        <f t="shared" ca="1" si="442"/>
        <v>8079593.9094445752</v>
      </c>
      <c r="AF944" s="301">
        <f t="shared" ca="1" si="442"/>
        <v>8068329.0331668779</v>
      </c>
      <c r="AG944" s="301">
        <f t="shared" ca="1" si="442"/>
        <v>8057019.5667539146</v>
      </c>
      <c r="AH944" s="301">
        <f t="shared" ca="1" si="442"/>
        <v>8045665.3337030672</v>
      </c>
      <c r="AI944" s="301">
        <f t="shared" ca="1" si="442"/>
        <v>8034266.1568130599</v>
      </c>
      <c r="AJ944" s="301">
        <f t="shared" ca="1" si="442"/>
        <v>8022821.8581811963</v>
      </c>
      <c r="AK944" s="301">
        <f t="shared" ca="1" si="442"/>
        <v>8011332.2592005813</v>
      </c>
      <c r="AL944" s="301">
        <f t="shared" ca="1" si="442"/>
        <v>7999797.1805573348</v>
      </c>
      <c r="AM944" s="301">
        <f t="shared" ca="1" si="442"/>
        <v>7988216.442227792</v>
      </c>
      <c r="AN944" s="301">
        <f t="shared" ca="1" si="442"/>
        <v>7976589.8634756953</v>
      </c>
      <c r="AO944" s="301">
        <f t="shared" ca="1" si="442"/>
        <v>7964917.2628493709</v>
      </c>
      <c r="AP944" s="301">
        <f t="shared" ca="1" si="442"/>
        <v>7953198.4581789011</v>
      </c>
      <c r="AQ944" s="301">
        <f t="shared" ca="1" si="442"/>
        <v>7941433.2665732773</v>
      </c>
      <c r="AR944" s="301">
        <f t="shared" ca="1" si="442"/>
        <v>7929621.504417548</v>
      </c>
      <c r="AS944" s="301">
        <f t="shared" ca="1" si="442"/>
        <v>7917762.9873699518</v>
      </c>
      <c r="AT944" s="301">
        <f t="shared" ca="1" si="442"/>
        <v>7905857.5303590428</v>
      </c>
      <c r="AU944" s="301">
        <f t="shared" ca="1" si="442"/>
        <v>7893904.9475807985</v>
      </c>
      <c r="AV944" s="301">
        <f t="shared" ca="1" si="442"/>
        <v>7881905.0524957236</v>
      </c>
      <c r="AW944" s="301">
        <f t="shared" ca="1" si="442"/>
        <v>7869857.6578259375</v>
      </c>
      <c r="AX944" s="301">
        <f t="shared" ca="1" si="442"/>
        <v>7857762.5755522503</v>
      </c>
      <c r="AY944" s="301">
        <f t="shared" ca="1" si="442"/>
        <v>7845619.6169112297</v>
      </c>
      <c r="AZ944" s="301">
        <f t="shared" ca="1" si="442"/>
        <v>7833428.5923922546</v>
      </c>
      <c r="BA944" s="301">
        <f t="shared" ca="1" si="442"/>
        <v>7821189.311734559</v>
      </c>
      <c r="BB944" s="301">
        <f t="shared" ca="1" si="442"/>
        <v>7808901.58392426</v>
      </c>
      <c r="BC944" s="301">
        <f t="shared" ca="1" si="442"/>
        <v>7796565.2171913786</v>
      </c>
      <c r="BD944" s="301">
        <f t="shared" ca="1" si="442"/>
        <v>7784180.0190068455</v>
      </c>
      <c r="BE944" s="301">
        <f t="shared" ca="1" si="442"/>
        <v>7771745.7960794987</v>
      </c>
      <c r="BF944" s="301">
        <f t="shared" ca="1" si="442"/>
        <v>7759262.3543530647</v>
      </c>
      <c r="BG944" s="301">
        <f t="shared" ca="1" si="442"/>
        <v>7746729.49900313</v>
      </c>
      <c r="BH944" s="301">
        <f t="shared" ca="1" si="442"/>
        <v>7734147.0344341025</v>
      </c>
      <c r="BI944" s="301">
        <f t="shared" ca="1" si="442"/>
        <v>7721514.7642761553</v>
      </c>
      <c r="BJ944" s="301">
        <f t="shared" ca="1" si="442"/>
        <v>7708832.4913821667</v>
      </c>
      <c r="BK944" s="301">
        <f t="shared" ca="1" si="442"/>
        <v>7696100.0178246396</v>
      </c>
      <c r="BL944" s="301">
        <f t="shared" ca="1" si="442"/>
        <v>7683317.1448926134</v>
      </c>
      <c r="BM944" s="301">
        <f t="shared" ca="1" si="442"/>
        <v>0</v>
      </c>
      <c r="BN944" s="301">
        <f t="shared" ca="1" si="442"/>
        <v>0</v>
      </c>
      <c r="BO944" s="301">
        <f t="shared" ca="1" si="442"/>
        <v>0</v>
      </c>
      <c r="BP944" s="301">
        <f t="shared" ca="1" si="442"/>
        <v>0</v>
      </c>
      <c r="BQ944" s="301">
        <f t="shared" ca="1" si="442"/>
        <v>0</v>
      </c>
      <c r="BR944" s="301">
        <f t="shared" ref="BR944:BX944" ca="1" si="443">BQ949</f>
        <v>0</v>
      </c>
      <c r="BS944" s="301">
        <f t="shared" ca="1" si="443"/>
        <v>0</v>
      </c>
      <c r="BT944" s="301">
        <f t="shared" ca="1" si="443"/>
        <v>0</v>
      </c>
      <c r="BU944" s="301">
        <f t="shared" ca="1" si="443"/>
        <v>0</v>
      </c>
      <c r="BV944" s="301">
        <f t="shared" ca="1" si="443"/>
        <v>0</v>
      </c>
      <c r="BW944" s="301">
        <f t="shared" ca="1" si="443"/>
        <v>0</v>
      </c>
      <c r="BX944" s="301">
        <f t="shared" ca="1" si="443"/>
        <v>0</v>
      </c>
      <c r="BY944" s="301">
        <f t="shared" ref="BY944" ca="1" si="444">BX949</f>
        <v>0</v>
      </c>
      <c r="BZ944" s="301">
        <f t="shared" ref="BZ944" ca="1" si="445">BY949</f>
        <v>0</v>
      </c>
      <c r="CA944" s="301">
        <f t="shared" ref="CA944" ca="1" si="446">BZ949</f>
        <v>0</v>
      </c>
      <c r="CB944" s="301">
        <f t="shared" ref="CB944" ca="1" si="447">CA949</f>
        <v>0</v>
      </c>
      <c r="CC944" s="301">
        <f t="shared" ref="CC944" ca="1" si="448">CB949</f>
        <v>0</v>
      </c>
      <c r="CD944" s="301">
        <f t="shared" ref="CD944" ca="1" si="449">CC949</f>
        <v>0</v>
      </c>
      <c r="CE944" s="301">
        <f t="shared" ref="CE944" ca="1" si="450">CD949</f>
        <v>0</v>
      </c>
      <c r="CF944" s="301">
        <f t="shared" ref="CF944" ca="1" si="451">CE949</f>
        <v>0</v>
      </c>
      <c r="CG944" s="301">
        <f t="shared" ref="CG944" ca="1" si="452">CF949</f>
        <v>0</v>
      </c>
      <c r="CH944" s="301">
        <f t="shared" ref="CH944" ca="1" si="453">CG949</f>
        <v>0</v>
      </c>
      <c r="CI944" s="301">
        <f t="shared" ref="CI944" ca="1" si="454">CH949</f>
        <v>0</v>
      </c>
      <c r="CJ944" s="301">
        <f t="shared" ref="CJ944" ca="1" si="455">CI949</f>
        <v>0</v>
      </c>
      <c r="CK944" s="301"/>
      <c r="CL944" s="301"/>
      <c r="CM944" s="301"/>
      <c r="CN944" s="301"/>
      <c r="CO944" s="301"/>
      <c r="CP944" s="301"/>
      <c r="CQ944" s="301"/>
      <c r="CR944" s="301"/>
      <c r="CS944" s="301"/>
      <c r="CT944" s="301"/>
      <c r="CU944" s="301"/>
      <c r="CV944" s="301"/>
      <c r="CW944" s="301"/>
      <c r="CX944" s="301"/>
      <c r="CY944" s="301"/>
      <c r="CZ944" s="301"/>
      <c r="DA944" s="301"/>
      <c r="DB944" s="301"/>
      <c r="DC944" s="301"/>
      <c r="DD944" s="301"/>
      <c r="DE944" s="301"/>
      <c r="DF944" s="301"/>
      <c r="DG944" s="301"/>
      <c r="DH944" s="301"/>
      <c r="DI944" s="301"/>
      <c r="DJ944" s="301"/>
      <c r="DK944" s="301"/>
      <c r="DL944" s="301"/>
      <c r="DM944" s="301"/>
      <c r="DN944" s="301"/>
      <c r="DO944" s="301"/>
      <c r="DP944" s="301"/>
      <c r="DQ944" s="301"/>
      <c r="DR944" s="301"/>
      <c r="DS944" s="301"/>
      <c r="DT944" s="301"/>
    </row>
    <row r="945" spans="3:124" hidden="1" outlineLevel="1">
      <c r="C945" s="232" t="s">
        <v>314</v>
      </c>
      <c r="D945" s="349"/>
      <c r="E945" s="300">
        <f>-IF(E944&gt;0,IF(E927&lt;=$D$319,$M$308,IPMT(($D$317+$E$317)/12,E927,$D$318*12,-$D$315)),0)</f>
        <v>0</v>
      </c>
      <c r="F945" s="301">
        <f t="shared" ref="F945:BQ945" si="456">-IF(F944&gt;0,IF(F927&lt;=$D$319,$M$308,IPMT(($D$317+$E$317)/12,F927,$D$318*12,-$D$315)),0)</f>
        <v>0</v>
      </c>
      <c r="G945" s="301">
        <f t="shared" si="456"/>
        <v>0</v>
      </c>
      <c r="H945" s="301">
        <f t="shared" si="456"/>
        <v>0</v>
      </c>
      <c r="I945" s="301">
        <f t="shared" si="456"/>
        <v>0</v>
      </c>
      <c r="J945" s="301">
        <f t="shared" si="456"/>
        <v>0</v>
      </c>
      <c r="K945" s="301">
        <f t="shared" si="456"/>
        <v>0</v>
      </c>
      <c r="L945" s="301">
        <f t="shared" si="456"/>
        <v>0</v>
      </c>
      <c r="M945" s="301">
        <f t="shared" si="456"/>
        <v>0</v>
      </c>
      <c r="N945" s="301">
        <f t="shared" si="456"/>
        <v>0</v>
      </c>
      <c r="O945" s="301">
        <f t="shared" si="456"/>
        <v>0</v>
      </c>
      <c r="P945" s="301">
        <f t="shared" si="456"/>
        <v>0</v>
      </c>
      <c r="Q945" s="301">
        <f t="shared" si="456"/>
        <v>0</v>
      </c>
      <c r="R945" s="301">
        <f t="shared" si="456"/>
        <v>0</v>
      </c>
      <c r="S945" s="301">
        <f t="shared" si="456"/>
        <v>0</v>
      </c>
      <c r="T945" s="301">
        <f t="shared" si="456"/>
        <v>0</v>
      </c>
      <c r="U945" s="301">
        <f t="shared" si="456"/>
        <v>0</v>
      </c>
      <c r="V945" s="301">
        <f t="shared" si="456"/>
        <v>0</v>
      </c>
      <c r="W945" s="301">
        <f t="shared" si="456"/>
        <v>0</v>
      </c>
      <c r="X945" s="301">
        <f t="shared" si="456"/>
        <v>0</v>
      </c>
      <c r="Y945" s="301">
        <f t="shared" si="456"/>
        <v>0</v>
      </c>
      <c r="Z945" s="301">
        <f t="shared" si="456"/>
        <v>0</v>
      </c>
      <c r="AA945" s="301">
        <f t="shared" si="456"/>
        <v>0</v>
      </c>
      <c r="AB945" s="301">
        <f t="shared" si="456"/>
        <v>0</v>
      </c>
      <c r="AC945" s="301">
        <f t="shared" si="456"/>
        <v>0</v>
      </c>
      <c r="AD945" s="301">
        <f t="shared" si="456"/>
        <v>0</v>
      </c>
      <c r="AE945" s="301">
        <f t="shared" ca="1" si="456"/>
        <v>-30882.110151188041</v>
      </c>
      <c r="AF945" s="301">
        <f t="shared" ca="1" si="456"/>
        <v>-30837.520015922153</v>
      </c>
      <c r="AG945" s="301">
        <f t="shared" ca="1" si="456"/>
        <v>-30792.753378037509</v>
      </c>
      <c r="AH945" s="301">
        <f t="shared" ca="1" si="456"/>
        <v>-30747.809538877904</v>
      </c>
      <c r="AI945" s="301">
        <f t="shared" ca="1" si="456"/>
        <v>-30702.687797021623</v>
      </c>
      <c r="AJ945" s="301">
        <f t="shared" ca="1" si="456"/>
        <v>-30657.387448270496</v>
      </c>
      <c r="AK945" s="301">
        <f t="shared" ca="1" si="456"/>
        <v>-30611.907785638898</v>
      </c>
      <c r="AL945" s="301">
        <f t="shared" ca="1" si="456"/>
        <v>-30566.248099342716</v>
      </c>
      <c r="AM945" s="301">
        <f t="shared" ca="1" si="456"/>
        <v>-30520.407676788273</v>
      </c>
      <c r="AN945" s="301">
        <f t="shared" ca="1" si="456"/>
        <v>-30474.385802561228</v>
      </c>
      <c r="AO945" s="301">
        <f t="shared" ca="1" si="456"/>
        <v>-30428.181758415358</v>
      </c>
      <c r="AP945" s="301">
        <f t="shared" ca="1" si="456"/>
        <v>-30381.794823261414</v>
      </c>
      <c r="AQ945" s="301">
        <f t="shared" ca="1" si="456"/>
        <v>-30335.224273155818</v>
      </c>
      <c r="AR945" s="301">
        <f t="shared" ca="1" si="456"/>
        <v>-30288.469381289393</v>
      </c>
      <c r="AS945" s="301">
        <f t="shared" ca="1" si="456"/>
        <v>-30241.529417975995</v>
      </c>
      <c r="AT945" s="301">
        <f t="shared" ca="1" si="456"/>
        <v>-30194.403650641147</v>
      </c>
      <c r="AU945" s="301">
        <f t="shared" ca="1" si="456"/>
        <v>-30147.091343810593</v>
      </c>
      <c r="AV945" s="301">
        <f t="shared" ca="1" si="456"/>
        <v>-30099.591759098847</v>
      </c>
      <c r="AW945" s="301">
        <f t="shared" ca="1" si="456"/>
        <v>-30051.904155197601</v>
      </c>
      <c r="AX945" s="301">
        <f t="shared" ca="1" si="456"/>
        <v>-30004.027787864259</v>
      </c>
      <c r="AY945" s="301">
        <f t="shared" ca="1" si="456"/>
        <v>-29955.961909910216</v>
      </c>
      <c r="AZ945" s="301">
        <f t="shared" ca="1" si="456"/>
        <v>-29907.705771189274</v>
      </c>
      <c r="BA945" s="301">
        <f t="shared" ca="1" si="456"/>
        <v>-29859.258618585893</v>
      </c>
      <c r="BB945" s="301">
        <f t="shared" ca="1" si="456"/>
        <v>-29810.619696003461</v>
      </c>
      <c r="BC945" s="301">
        <f t="shared" ca="1" si="456"/>
        <v>-29761.788244352469</v>
      </c>
      <c r="BD945" s="301">
        <f t="shared" ca="1" si="456"/>
        <v>-29712.763501538691</v>
      </c>
      <c r="BE945" s="301">
        <f t="shared" ca="1" si="456"/>
        <v>-29663.54470245128</v>
      </c>
      <c r="BF945" s="301">
        <f t="shared" ca="1" si="456"/>
        <v>-29614.131078950817</v>
      </c>
      <c r="BG945" s="301">
        <f t="shared" ca="1" si="456"/>
        <v>-29564.521859857323</v>
      </c>
      <c r="BH945" s="301">
        <f t="shared" ca="1" si="456"/>
        <v>-29514.716270938254</v>
      </c>
      <c r="BI945" s="301">
        <f t="shared" ca="1" si="456"/>
        <v>-29464.713534896382</v>
      </c>
      <c r="BJ945" s="301">
        <f t="shared" ca="1" si="456"/>
        <v>-29414.512871357674</v>
      </c>
      <c r="BK945" s="301">
        <f t="shared" ca="1" si="456"/>
        <v>-29364.113496859125</v>
      </c>
      <c r="BL945" s="301">
        <f t="shared" ca="1" si="456"/>
        <v>-29313.514624836527</v>
      </c>
      <c r="BM945" s="301">
        <f t="shared" ca="1" si="456"/>
        <v>0</v>
      </c>
      <c r="BN945" s="301">
        <f t="shared" ca="1" si="456"/>
        <v>0</v>
      </c>
      <c r="BO945" s="301">
        <f t="shared" ca="1" si="456"/>
        <v>0</v>
      </c>
      <c r="BP945" s="301">
        <f t="shared" ca="1" si="456"/>
        <v>0</v>
      </c>
      <c r="BQ945" s="301">
        <f t="shared" ca="1" si="456"/>
        <v>0</v>
      </c>
      <c r="BR945" s="301">
        <f t="shared" ref="BR945:BX945" ca="1" si="457">-IF(BR944&gt;0,IF(BR927&lt;=$D$319,$M$308,IPMT(($D$317+$E$317)/12,BR927,$D$318*12,-$D$315)),0)</f>
        <v>0</v>
      </c>
      <c r="BS945" s="301">
        <f t="shared" ca="1" si="457"/>
        <v>0</v>
      </c>
      <c r="BT945" s="301">
        <f t="shared" ca="1" si="457"/>
        <v>0</v>
      </c>
      <c r="BU945" s="301">
        <f t="shared" ca="1" si="457"/>
        <v>0</v>
      </c>
      <c r="BV945" s="301">
        <f t="shared" ca="1" si="457"/>
        <v>0</v>
      </c>
      <c r="BW945" s="301">
        <f t="shared" ca="1" si="457"/>
        <v>0</v>
      </c>
      <c r="BX945" s="301">
        <f t="shared" ca="1" si="457"/>
        <v>0</v>
      </c>
      <c r="BY945" s="301">
        <f t="shared" ref="BY945:CJ945" ca="1" si="458">-IF(BY944&gt;0,IF(BY927&lt;=$D$319,$M$308,IPMT(($D$317+$E$317)/12,BY927,$D$318*12,-$D$315)),0)</f>
        <v>0</v>
      </c>
      <c r="BZ945" s="301">
        <f t="shared" ca="1" si="458"/>
        <v>0</v>
      </c>
      <c r="CA945" s="301">
        <f t="shared" ca="1" si="458"/>
        <v>0</v>
      </c>
      <c r="CB945" s="301">
        <f t="shared" ca="1" si="458"/>
        <v>0</v>
      </c>
      <c r="CC945" s="301">
        <f t="shared" ca="1" si="458"/>
        <v>0</v>
      </c>
      <c r="CD945" s="301">
        <f t="shared" ca="1" si="458"/>
        <v>0</v>
      </c>
      <c r="CE945" s="301">
        <f t="shared" ca="1" si="458"/>
        <v>0</v>
      </c>
      <c r="CF945" s="301">
        <f t="shared" ca="1" si="458"/>
        <v>0</v>
      </c>
      <c r="CG945" s="301">
        <f t="shared" ca="1" si="458"/>
        <v>0</v>
      </c>
      <c r="CH945" s="301">
        <f t="shared" ca="1" si="458"/>
        <v>0</v>
      </c>
      <c r="CI945" s="301">
        <f t="shared" ca="1" si="458"/>
        <v>0</v>
      </c>
      <c r="CJ945" s="301">
        <f t="shared" ca="1" si="458"/>
        <v>0</v>
      </c>
      <c r="CK945" s="301"/>
      <c r="CL945" s="301"/>
      <c r="CM945" s="301"/>
      <c r="CN945" s="301"/>
      <c r="CO945" s="301"/>
      <c r="CP945" s="301"/>
      <c r="CQ945" s="301"/>
      <c r="CR945" s="301"/>
      <c r="CS945" s="301"/>
      <c r="CT945" s="301"/>
      <c r="CU945" s="301"/>
      <c r="CV945" s="301"/>
      <c r="CW945" s="301"/>
      <c r="CX945" s="301"/>
      <c r="CY945" s="301"/>
      <c r="CZ945" s="301"/>
      <c r="DA945" s="301"/>
      <c r="DB945" s="301"/>
      <c r="DC945" s="301"/>
      <c r="DD945" s="301"/>
      <c r="DE945" s="301"/>
      <c r="DF945" s="301"/>
      <c r="DG945" s="301"/>
      <c r="DH945" s="301"/>
      <c r="DI945" s="301"/>
      <c r="DJ945" s="301"/>
      <c r="DK945" s="301"/>
      <c r="DL945" s="301"/>
      <c r="DM945" s="301"/>
      <c r="DN945" s="301"/>
      <c r="DO945" s="301"/>
      <c r="DP945" s="301"/>
      <c r="DQ945" s="301"/>
      <c r="DR945" s="301"/>
      <c r="DS945" s="301"/>
      <c r="DT945" s="301"/>
    </row>
    <row r="946" spans="3:124" hidden="1" outlineLevel="1">
      <c r="C946" s="232" t="s">
        <v>315</v>
      </c>
      <c r="D946" s="349"/>
      <c r="E946" s="300">
        <f>-IF(E944&gt;0,IF(E927&lt;=$D$319,0,PPMT(($D$317+$E$317)/12,E927,$D$318*12,-$D$315)),0)</f>
        <v>0</v>
      </c>
      <c r="F946" s="301">
        <f t="shared" ref="F946:BQ946" si="459">-IF(F944&gt;0,IF(F927&lt;=$D$319,0,PPMT(($D$317+$E$317)/12,F927,$D$318*12,-$D$315)),0)</f>
        <v>0</v>
      </c>
      <c r="G946" s="301">
        <f t="shared" si="459"/>
        <v>0</v>
      </c>
      <c r="H946" s="301">
        <f t="shared" si="459"/>
        <v>0</v>
      </c>
      <c r="I946" s="301">
        <f t="shared" si="459"/>
        <v>0</v>
      </c>
      <c r="J946" s="301">
        <f t="shared" si="459"/>
        <v>0</v>
      </c>
      <c r="K946" s="301">
        <f t="shared" si="459"/>
        <v>0</v>
      </c>
      <c r="L946" s="301">
        <f t="shared" si="459"/>
        <v>0</v>
      </c>
      <c r="M946" s="301">
        <f t="shared" si="459"/>
        <v>0</v>
      </c>
      <c r="N946" s="301">
        <f t="shared" si="459"/>
        <v>0</v>
      </c>
      <c r="O946" s="301">
        <f t="shared" si="459"/>
        <v>0</v>
      </c>
      <c r="P946" s="301">
        <f t="shared" si="459"/>
        <v>0</v>
      </c>
      <c r="Q946" s="301">
        <f t="shared" si="459"/>
        <v>0</v>
      </c>
      <c r="R946" s="301">
        <f t="shared" si="459"/>
        <v>0</v>
      </c>
      <c r="S946" s="301">
        <f t="shared" si="459"/>
        <v>0</v>
      </c>
      <c r="T946" s="301">
        <f t="shared" si="459"/>
        <v>0</v>
      </c>
      <c r="U946" s="301">
        <f t="shared" si="459"/>
        <v>0</v>
      </c>
      <c r="V946" s="301">
        <f t="shared" si="459"/>
        <v>0</v>
      </c>
      <c r="W946" s="301">
        <f t="shared" si="459"/>
        <v>0</v>
      </c>
      <c r="X946" s="301">
        <f t="shared" si="459"/>
        <v>0</v>
      </c>
      <c r="Y946" s="301">
        <f t="shared" si="459"/>
        <v>0</v>
      </c>
      <c r="Z946" s="301">
        <f t="shared" si="459"/>
        <v>0</v>
      </c>
      <c r="AA946" s="301">
        <f t="shared" si="459"/>
        <v>0</v>
      </c>
      <c r="AB946" s="301">
        <f t="shared" si="459"/>
        <v>0</v>
      </c>
      <c r="AC946" s="301">
        <f t="shared" si="459"/>
        <v>0</v>
      </c>
      <c r="AD946" s="301">
        <f t="shared" si="459"/>
        <v>0</v>
      </c>
      <c r="AE946" s="301">
        <f t="shared" ca="1" si="459"/>
        <v>-11264.876277697158</v>
      </c>
      <c r="AF946" s="301">
        <f t="shared" ca="1" si="459"/>
        <v>-11309.466412963044</v>
      </c>
      <c r="AG946" s="301">
        <f t="shared" ca="1" si="459"/>
        <v>-11354.23305084769</v>
      </c>
      <c r="AH946" s="301">
        <f t="shared" ca="1" si="459"/>
        <v>-11399.176890007295</v>
      </c>
      <c r="AI946" s="301">
        <f t="shared" ca="1" si="459"/>
        <v>-11444.298631863574</v>
      </c>
      <c r="AJ946" s="301">
        <f t="shared" ca="1" si="459"/>
        <v>-11489.598980614703</v>
      </c>
      <c r="AK946" s="301">
        <f t="shared" ca="1" si="459"/>
        <v>-11535.078643246301</v>
      </c>
      <c r="AL946" s="301">
        <f t="shared" ca="1" si="459"/>
        <v>-11580.738329542486</v>
      </c>
      <c r="AM946" s="301">
        <f t="shared" ca="1" si="459"/>
        <v>-11626.578752096924</v>
      </c>
      <c r="AN946" s="301">
        <f t="shared" ca="1" si="459"/>
        <v>-11672.600626323972</v>
      </c>
      <c r="AO946" s="301">
        <f t="shared" ca="1" si="459"/>
        <v>-11718.804670469839</v>
      </c>
      <c r="AP946" s="301">
        <f t="shared" ca="1" si="459"/>
        <v>-11765.191605623782</v>
      </c>
      <c r="AQ946" s="301">
        <f t="shared" ca="1" si="459"/>
        <v>-11811.762155729379</v>
      </c>
      <c r="AR946" s="301">
        <f t="shared" ca="1" si="459"/>
        <v>-11858.517047595804</v>
      </c>
      <c r="AS946" s="301">
        <f t="shared" ca="1" si="459"/>
        <v>-11905.457010909206</v>
      </c>
      <c r="AT946" s="301">
        <f t="shared" ca="1" si="459"/>
        <v>-11952.582778244052</v>
      </c>
      <c r="AU946" s="301">
        <f t="shared" ca="1" si="459"/>
        <v>-11999.895085074604</v>
      </c>
      <c r="AV946" s="301">
        <f t="shared" ca="1" si="459"/>
        <v>-12047.394669786358</v>
      </c>
      <c r="AW946" s="301">
        <f t="shared" ca="1" si="459"/>
        <v>-12095.082273687596</v>
      </c>
      <c r="AX946" s="301">
        <f t="shared" ca="1" si="459"/>
        <v>-12142.958641020941</v>
      </c>
      <c r="AY946" s="301">
        <f t="shared" ca="1" si="459"/>
        <v>-12191.02451897498</v>
      </c>
      <c r="AZ946" s="301">
        <f t="shared" ca="1" si="459"/>
        <v>-12239.280657695925</v>
      </c>
      <c r="BA946" s="301">
        <f t="shared" ca="1" si="459"/>
        <v>-12287.727810299302</v>
      </c>
      <c r="BB946" s="301">
        <f t="shared" ca="1" si="459"/>
        <v>-12336.366732881739</v>
      </c>
      <c r="BC946" s="301">
        <f t="shared" ca="1" si="459"/>
        <v>-12385.198184532728</v>
      </c>
      <c r="BD946" s="301">
        <f t="shared" ca="1" si="459"/>
        <v>-12434.222927346505</v>
      </c>
      <c r="BE946" s="301">
        <f t="shared" ca="1" si="459"/>
        <v>-12483.441726433921</v>
      </c>
      <c r="BF946" s="301">
        <f t="shared" ca="1" si="459"/>
        <v>-12532.855349934387</v>
      </c>
      <c r="BG946" s="301">
        <f t="shared" ca="1" si="459"/>
        <v>-12582.464569027876</v>
      </c>
      <c r="BH946" s="301">
        <f t="shared" ca="1" si="459"/>
        <v>-12632.270157946945</v>
      </c>
      <c r="BI946" s="301">
        <f t="shared" ca="1" si="459"/>
        <v>-12682.272893988817</v>
      </c>
      <c r="BJ946" s="301">
        <f t="shared" ca="1" si="459"/>
        <v>-12732.473557527526</v>
      </c>
      <c r="BK946" s="301">
        <f t="shared" ca="1" si="459"/>
        <v>-12782.87293202607</v>
      </c>
      <c r="BL946" s="301">
        <f t="shared" ca="1" si="459"/>
        <v>-12833.471804048675</v>
      </c>
      <c r="BM946" s="301">
        <f t="shared" ca="1" si="459"/>
        <v>0</v>
      </c>
      <c r="BN946" s="301">
        <f t="shared" ca="1" si="459"/>
        <v>0</v>
      </c>
      <c r="BO946" s="301">
        <f t="shared" ca="1" si="459"/>
        <v>0</v>
      </c>
      <c r="BP946" s="301">
        <f t="shared" ca="1" si="459"/>
        <v>0</v>
      </c>
      <c r="BQ946" s="301">
        <f t="shared" ca="1" si="459"/>
        <v>0</v>
      </c>
      <c r="BR946" s="301">
        <f t="shared" ref="BR946:BX946" ca="1" si="460">-IF(BR944&gt;0,IF(BR927&lt;=$D$319,0,PPMT(($D$317+$E$317)/12,BR927,$D$318*12,-$D$315)),0)</f>
        <v>0</v>
      </c>
      <c r="BS946" s="301">
        <f t="shared" ca="1" si="460"/>
        <v>0</v>
      </c>
      <c r="BT946" s="301">
        <f t="shared" ca="1" si="460"/>
        <v>0</v>
      </c>
      <c r="BU946" s="301">
        <f t="shared" ca="1" si="460"/>
        <v>0</v>
      </c>
      <c r="BV946" s="301">
        <f t="shared" ca="1" si="460"/>
        <v>0</v>
      </c>
      <c r="BW946" s="301">
        <f t="shared" ca="1" si="460"/>
        <v>0</v>
      </c>
      <c r="BX946" s="301">
        <f t="shared" ca="1" si="460"/>
        <v>0</v>
      </c>
      <c r="BY946" s="301">
        <f t="shared" ref="BY946:CJ946" ca="1" si="461">-IF(BY944&gt;0,IF(BY927&lt;=$D$319,0,PPMT(($D$317+$E$317)/12,BY927,$D$318*12,-$D$315)),0)</f>
        <v>0</v>
      </c>
      <c r="BZ946" s="301">
        <f t="shared" ca="1" si="461"/>
        <v>0</v>
      </c>
      <c r="CA946" s="301">
        <f t="shared" ca="1" si="461"/>
        <v>0</v>
      </c>
      <c r="CB946" s="301">
        <f t="shared" ca="1" si="461"/>
        <v>0</v>
      </c>
      <c r="CC946" s="301">
        <f t="shared" ca="1" si="461"/>
        <v>0</v>
      </c>
      <c r="CD946" s="301">
        <f t="shared" ca="1" si="461"/>
        <v>0</v>
      </c>
      <c r="CE946" s="301">
        <f t="shared" ca="1" si="461"/>
        <v>0</v>
      </c>
      <c r="CF946" s="301">
        <f t="shared" ca="1" si="461"/>
        <v>0</v>
      </c>
      <c r="CG946" s="301">
        <f t="shared" ca="1" si="461"/>
        <v>0</v>
      </c>
      <c r="CH946" s="301">
        <f t="shared" ca="1" si="461"/>
        <v>0</v>
      </c>
      <c r="CI946" s="301">
        <f t="shared" ca="1" si="461"/>
        <v>0</v>
      </c>
      <c r="CJ946" s="301">
        <f t="shared" ca="1" si="461"/>
        <v>0</v>
      </c>
      <c r="CK946" s="301"/>
      <c r="CL946" s="301"/>
      <c r="CM946" s="301"/>
      <c r="CN946" s="301"/>
      <c r="CO946" s="301"/>
      <c r="CP946" s="301"/>
      <c r="CQ946" s="301"/>
      <c r="CR946" s="301"/>
      <c r="CS946" s="301"/>
      <c r="CT946" s="301"/>
      <c r="CU946" s="301"/>
      <c r="CV946" s="301"/>
      <c r="CW946" s="301"/>
      <c r="CX946" s="301"/>
      <c r="CY946" s="301"/>
      <c r="CZ946" s="301"/>
      <c r="DA946" s="301"/>
      <c r="DB946" s="301"/>
      <c r="DC946" s="301"/>
      <c r="DD946" s="301"/>
      <c r="DE946" s="301"/>
      <c r="DF946" s="301"/>
      <c r="DG946" s="301"/>
      <c r="DH946" s="301"/>
      <c r="DI946" s="301"/>
      <c r="DJ946" s="301"/>
      <c r="DK946" s="301"/>
      <c r="DL946" s="301"/>
      <c r="DM946" s="301"/>
      <c r="DN946" s="301"/>
      <c r="DO946" s="301"/>
      <c r="DP946" s="301"/>
      <c r="DQ946" s="301"/>
      <c r="DR946" s="301"/>
      <c r="DS946" s="301"/>
      <c r="DT946" s="301"/>
    </row>
    <row r="947" spans="3:124" hidden="1" outlineLevel="1">
      <c r="C947" s="232" t="s">
        <v>329</v>
      </c>
      <c r="D947" s="349"/>
      <c r="E947" s="300">
        <f t="shared" ref="E947:BP947" si="462">IF(E927=$D$308,$D$315,0)</f>
        <v>0</v>
      </c>
      <c r="F947" s="301">
        <f t="shared" si="462"/>
        <v>0</v>
      </c>
      <c r="G947" s="301">
        <f t="shared" si="462"/>
        <v>0</v>
      </c>
      <c r="H947" s="301">
        <f t="shared" si="462"/>
        <v>0</v>
      </c>
      <c r="I947" s="301">
        <f t="shared" si="462"/>
        <v>0</v>
      </c>
      <c r="J947" s="301">
        <f t="shared" si="462"/>
        <v>0</v>
      </c>
      <c r="K947" s="301">
        <f t="shared" si="462"/>
        <v>0</v>
      </c>
      <c r="L947" s="301">
        <f t="shared" si="462"/>
        <v>0</v>
      </c>
      <c r="M947" s="301">
        <f t="shared" si="462"/>
        <v>0</v>
      </c>
      <c r="N947" s="301">
        <f t="shared" si="462"/>
        <v>0</v>
      </c>
      <c r="O947" s="301">
        <f t="shared" si="462"/>
        <v>0</v>
      </c>
      <c r="P947" s="301">
        <f t="shared" si="462"/>
        <v>0</v>
      </c>
      <c r="Q947" s="301">
        <f t="shared" si="462"/>
        <v>0</v>
      </c>
      <c r="R947" s="301">
        <f t="shared" si="462"/>
        <v>0</v>
      </c>
      <c r="S947" s="301">
        <f t="shared" si="462"/>
        <v>0</v>
      </c>
      <c r="T947" s="301">
        <f t="shared" si="462"/>
        <v>0</v>
      </c>
      <c r="U947" s="301">
        <f t="shared" si="462"/>
        <v>0</v>
      </c>
      <c r="V947" s="301">
        <f t="shared" si="462"/>
        <v>0</v>
      </c>
      <c r="W947" s="301">
        <f t="shared" si="462"/>
        <v>0</v>
      </c>
      <c r="X947" s="301">
        <f t="shared" si="462"/>
        <v>0</v>
      </c>
      <c r="Y947" s="301">
        <f t="shared" si="462"/>
        <v>0</v>
      </c>
      <c r="Z947" s="301">
        <f t="shared" si="462"/>
        <v>0</v>
      </c>
      <c r="AA947" s="301">
        <f t="shared" si="462"/>
        <v>0</v>
      </c>
      <c r="AB947" s="301">
        <f t="shared" si="462"/>
        <v>0</v>
      </c>
      <c r="AC947" s="301">
        <f t="shared" si="462"/>
        <v>0</v>
      </c>
      <c r="AD947" s="301">
        <f t="shared" ca="1" si="462"/>
        <v>8079593.9094445752</v>
      </c>
      <c r="AE947" s="301">
        <f t="shared" si="462"/>
        <v>0</v>
      </c>
      <c r="AF947" s="301">
        <f t="shared" si="462"/>
        <v>0</v>
      </c>
      <c r="AG947" s="301">
        <f t="shared" si="462"/>
        <v>0</v>
      </c>
      <c r="AH947" s="301">
        <f t="shared" si="462"/>
        <v>0</v>
      </c>
      <c r="AI947" s="301">
        <f t="shared" si="462"/>
        <v>0</v>
      </c>
      <c r="AJ947" s="301">
        <f t="shared" si="462"/>
        <v>0</v>
      </c>
      <c r="AK947" s="301">
        <f t="shared" si="462"/>
        <v>0</v>
      </c>
      <c r="AL947" s="301">
        <f t="shared" si="462"/>
        <v>0</v>
      </c>
      <c r="AM947" s="301">
        <f t="shared" si="462"/>
        <v>0</v>
      </c>
      <c r="AN947" s="301">
        <f t="shared" si="462"/>
        <v>0</v>
      </c>
      <c r="AO947" s="301">
        <f t="shared" si="462"/>
        <v>0</v>
      </c>
      <c r="AP947" s="301">
        <f t="shared" si="462"/>
        <v>0</v>
      </c>
      <c r="AQ947" s="301">
        <f t="shared" si="462"/>
        <v>0</v>
      </c>
      <c r="AR947" s="301">
        <f t="shared" si="462"/>
        <v>0</v>
      </c>
      <c r="AS947" s="301">
        <f t="shared" si="462"/>
        <v>0</v>
      </c>
      <c r="AT947" s="301">
        <f t="shared" si="462"/>
        <v>0</v>
      </c>
      <c r="AU947" s="301">
        <f t="shared" si="462"/>
        <v>0</v>
      </c>
      <c r="AV947" s="301">
        <f t="shared" si="462"/>
        <v>0</v>
      </c>
      <c r="AW947" s="301">
        <f t="shared" si="462"/>
        <v>0</v>
      </c>
      <c r="AX947" s="301">
        <f t="shared" si="462"/>
        <v>0</v>
      </c>
      <c r="AY947" s="301">
        <f t="shared" si="462"/>
        <v>0</v>
      </c>
      <c r="AZ947" s="301">
        <f t="shared" si="462"/>
        <v>0</v>
      </c>
      <c r="BA947" s="301">
        <f t="shared" si="462"/>
        <v>0</v>
      </c>
      <c r="BB947" s="301">
        <f t="shared" si="462"/>
        <v>0</v>
      </c>
      <c r="BC947" s="301">
        <f t="shared" si="462"/>
        <v>0</v>
      </c>
      <c r="BD947" s="301">
        <f t="shared" si="462"/>
        <v>0</v>
      </c>
      <c r="BE947" s="301">
        <f t="shared" si="462"/>
        <v>0</v>
      </c>
      <c r="BF947" s="301">
        <f t="shared" si="462"/>
        <v>0</v>
      </c>
      <c r="BG947" s="301">
        <f t="shared" si="462"/>
        <v>0</v>
      </c>
      <c r="BH947" s="301">
        <f t="shared" si="462"/>
        <v>0</v>
      </c>
      <c r="BI947" s="301">
        <f t="shared" si="462"/>
        <v>0</v>
      </c>
      <c r="BJ947" s="301">
        <f t="shared" si="462"/>
        <v>0</v>
      </c>
      <c r="BK947" s="301">
        <f t="shared" si="462"/>
        <v>0</v>
      </c>
      <c r="BL947" s="301">
        <f t="shared" si="462"/>
        <v>0</v>
      </c>
      <c r="BM947" s="301">
        <f t="shared" si="462"/>
        <v>0</v>
      </c>
      <c r="BN947" s="301">
        <f t="shared" si="462"/>
        <v>0</v>
      </c>
      <c r="BO947" s="301">
        <f t="shared" si="462"/>
        <v>0</v>
      </c>
      <c r="BP947" s="301">
        <f t="shared" si="462"/>
        <v>0</v>
      </c>
      <c r="BQ947" s="301">
        <f t="shared" ref="BQ947:BX947" si="463">IF(BQ927=$D$308,$D$315,0)</f>
        <v>0</v>
      </c>
      <c r="BR947" s="301">
        <f t="shared" si="463"/>
        <v>0</v>
      </c>
      <c r="BS947" s="301">
        <f t="shared" si="463"/>
        <v>0</v>
      </c>
      <c r="BT947" s="301">
        <f t="shared" si="463"/>
        <v>0</v>
      </c>
      <c r="BU947" s="301">
        <f t="shared" si="463"/>
        <v>0</v>
      </c>
      <c r="BV947" s="301">
        <f t="shared" si="463"/>
        <v>0</v>
      </c>
      <c r="BW947" s="301">
        <f t="shared" si="463"/>
        <v>0</v>
      </c>
      <c r="BX947" s="301">
        <f t="shared" si="463"/>
        <v>0</v>
      </c>
      <c r="BY947" s="301">
        <f t="shared" ref="BY947:CJ947" si="464">IF(BY927=$D$308,$D$315,0)</f>
        <v>0</v>
      </c>
      <c r="BZ947" s="301">
        <f t="shared" si="464"/>
        <v>0</v>
      </c>
      <c r="CA947" s="301">
        <f t="shared" si="464"/>
        <v>0</v>
      </c>
      <c r="CB947" s="301">
        <f t="shared" si="464"/>
        <v>0</v>
      </c>
      <c r="CC947" s="301">
        <f t="shared" si="464"/>
        <v>0</v>
      </c>
      <c r="CD947" s="301">
        <f t="shared" si="464"/>
        <v>0</v>
      </c>
      <c r="CE947" s="301">
        <f t="shared" si="464"/>
        <v>0</v>
      </c>
      <c r="CF947" s="301">
        <f t="shared" si="464"/>
        <v>0</v>
      </c>
      <c r="CG947" s="301">
        <f t="shared" si="464"/>
        <v>0</v>
      </c>
      <c r="CH947" s="301">
        <f t="shared" si="464"/>
        <v>0</v>
      </c>
      <c r="CI947" s="301">
        <f t="shared" si="464"/>
        <v>0</v>
      </c>
      <c r="CJ947" s="301">
        <f t="shared" si="464"/>
        <v>0</v>
      </c>
      <c r="CK947" s="301"/>
      <c r="CL947" s="301"/>
      <c r="CM947" s="301"/>
      <c r="CN947" s="301"/>
      <c r="CO947" s="301"/>
      <c r="CP947" s="301"/>
      <c r="CQ947" s="301"/>
      <c r="CR947" s="301"/>
      <c r="CS947" s="301"/>
      <c r="CT947" s="301"/>
      <c r="CU947" s="301"/>
      <c r="CV947" s="301"/>
      <c r="CW947" s="301"/>
      <c r="CX947" s="301"/>
      <c r="CY947" s="301"/>
      <c r="CZ947" s="301"/>
      <c r="DA947" s="301"/>
      <c r="DB947" s="301"/>
      <c r="DC947" s="301"/>
      <c r="DD947" s="301"/>
      <c r="DE947" s="301"/>
      <c r="DF947" s="301"/>
      <c r="DG947" s="301"/>
      <c r="DH947" s="301"/>
      <c r="DI947" s="301"/>
      <c r="DJ947" s="301"/>
      <c r="DK947" s="301"/>
      <c r="DL947" s="301"/>
      <c r="DM947" s="301"/>
      <c r="DN947" s="301"/>
      <c r="DO947" s="301"/>
      <c r="DP947" s="301"/>
      <c r="DQ947" s="301"/>
      <c r="DR947" s="301"/>
      <c r="DS947" s="301"/>
      <c r="DT947" s="301"/>
    </row>
    <row r="948" spans="3:124" hidden="1" outlineLevel="1">
      <c r="C948" s="232" t="s">
        <v>333</v>
      </c>
      <c r="D948" s="349"/>
      <c r="E948" s="300">
        <f t="shared" ref="E948:BP948" si="465">IF(E927=$E$328,-E944-E946,0)</f>
        <v>0</v>
      </c>
      <c r="F948" s="301">
        <f t="shared" si="465"/>
        <v>0</v>
      </c>
      <c r="G948" s="301">
        <f t="shared" si="465"/>
        <v>0</v>
      </c>
      <c r="H948" s="301">
        <f t="shared" si="465"/>
        <v>0</v>
      </c>
      <c r="I948" s="301">
        <f t="shared" si="465"/>
        <v>0</v>
      </c>
      <c r="J948" s="301">
        <f t="shared" si="465"/>
        <v>0</v>
      </c>
      <c r="K948" s="301">
        <f t="shared" si="465"/>
        <v>0</v>
      </c>
      <c r="L948" s="301">
        <f t="shared" si="465"/>
        <v>0</v>
      </c>
      <c r="M948" s="301">
        <f t="shared" si="465"/>
        <v>0</v>
      </c>
      <c r="N948" s="301">
        <f t="shared" si="465"/>
        <v>0</v>
      </c>
      <c r="O948" s="301">
        <f t="shared" si="465"/>
        <v>0</v>
      </c>
      <c r="P948" s="301">
        <f t="shared" si="465"/>
        <v>0</v>
      </c>
      <c r="Q948" s="301">
        <f t="shared" si="465"/>
        <v>0</v>
      </c>
      <c r="R948" s="301">
        <f t="shared" si="465"/>
        <v>0</v>
      </c>
      <c r="S948" s="301">
        <f t="shared" si="465"/>
        <v>0</v>
      </c>
      <c r="T948" s="301">
        <f t="shared" si="465"/>
        <v>0</v>
      </c>
      <c r="U948" s="301">
        <f t="shared" si="465"/>
        <v>0</v>
      </c>
      <c r="V948" s="301">
        <f t="shared" si="465"/>
        <v>0</v>
      </c>
      <c r="W948" s="301">
        <f t="shared" si="465"/>
        <v>0</v>
      </c>
      <c r="X948" s="301">
        <f t="shared" si="465"/>
        <v>0</v>
      </c>
      <c r="Y948" s="301">
        <f t="shared" si="465"/>
        <v>0</v>
      </c>
      <c r="Z948" s="301">
        <f t="shared" si="465"/>
        <v>0</v>
      </c>
      <c r="AA948" s="301">
        <f t="shared" si="465"/>
        <v>0</v>
      </c>
      <c r="AB948" s="301">
        <f t="shared" si="465"/>
        <v>0</v>
      </c>
      <c r="AC948" s="301">
        <f t="shared" si="465"/>
        <v>0</v>
      </c>
      <c r="AD948" s="301">
        <f t="shared" si="465"/>
        <v>0</v>
      </c>
      <c r="AE948" s="301">
        <f t="shared" si="465"/>
        <v>0</v>
      </c>
      <c r="AF948" s="301">
        <f t="shared" si="465"/>
        <v>0</v>
      </c>
      <c r="AG948" s="301">
        <f t="shared" si="465"/>
        <v>0</v>
      </c>
      <c r="AH948" s="301">
        <f t="shared" si="465"/>
        <v>0</v>
      </c>
      <c r="AI948" s="301">
        <f t="shared" si="465"/>
        <v>0</v>
      </c>
      <c r="AJ948" s="301">
        <f t="shared" si="465"/>
        <v>0</v>
      </c>
      <c r="AK948" s="301">
        <f t="shared" si="465"/>
        <v>0</v>
      </c>
      <c r="AL948" s="301">
        <f t="shared" si="465"/>
        <v>0</v>
      </c>
      <c r="AM948" s="301">
        <f t="shared" si="465"/>
        <v>0</v>
      </c>
      <c r="AN948" s="301">
        <f t="shared" si="465"/>
        <v>0</v>
      </c>
      <c r="AO948" s="301">
        <f t="shared" si="465"/>
        <v>0</v>
      </c>
      <c r="AP948" s="301">
        <f t="shared" si="465"/>
        <v>0</v>
      </c>
      <c r="AQ948" s="301">
        <f t="shared" si="465"/>
        <v>0</v>
      </c>
      <c r="AR948" s="301">
        <f t="shared" si="465"/>
        <v>0</v>
      </c>
      <c r="AS948" s="301">
        <f t="shared" si="465"/>
        <v>0</v>
      </c>
      <c r="AT948" s="301">
        <f t="shared" si="465"/>
        <v>0</v>
      </c>
      <c r="AU948" s="301">
        <f t="shared" si="465"/>
        <v>0</v>
      </c>
      <c r="AV948" s="301">
        <f t="shared" si="465"/>
        <v>0</v>
      </c>
      <c r="AW948" s="301">
        <f t="shared" si="465"/>
        <v>0</v>
      </c>
      <c r="AX948" s="301">
        <f t="shared" si="465"/>
        <v>0</v>
      </c>
      <c r="AY948" s="301">
        <f t="shared" si="465"/>
        <v>0</v>
      </c>
      <c r="AZ948" s="301">
        <f t="shared" si="465"/>
        <v>0</v>
      </c>
      <c r="BA948" s="301">
        <f t="shared" si="465"/>
        <v>0</v>
      </c>
      <c r="BB948" s="301">
        <f t="shared" si="465"/>
        <v>0</v>
      </c>
      <c r="BC948" s="301">
        <f t="shared" si="465"/>
        <v>0</v>
      </c>
      <c r="BD948" s="301">
        <f t="shared" si="465"/>
        <v>0</v>
      </c>
      <c r="BE948" s="301">
        <f t="shared" si="465"/>
        <v>0</v>
      </c>
      <c r="BF948" s="301">
        <f t="shared" si="465"/>
        <v>0</v>
      </c>
      <c r="BG948" s="301">
        <f t="shared" si="465"/>
        <v>0</v>
      </c>
      <c r="BH948" s="301">
        <f t="shared" si="465"/>
        <v>0</v>
      </c>
      <c r="BI948" s="301">
        <f t="shared" si="465"/>
        <v>0</v>
      </c>
      <c r="BJ948" s="301">
        <f t="shared" si="465"/>
        <v>0</v>
      </c>
      <c r="BK948" s="301">
        <f t="shared" si="465"/>
        <v>0</v>
      </c>
      <c r="BL948" s="301">
        <f t="shared" ca="1" si="465"/>
        <v>-7670483.6730885645</v>
      </c>
      <c r="BM948" s="301">
        <f t="shared" si="465"/>
        <v>0</v>
      </c>
      <c r="BN948" s="301">
        <f t="shared" si="465"/>
        <v>0</v>
      </c>
      <c r="BO948" s="301">
        <f t="shared" si="465"/>
        <v>0</v>
      </c>
      <c r="BP948" s="301">
        <f t="shared" si="465"/>
        <v>0</v>
      </c>
      <c r="BQ948" s="301">
        <f t="shared" ref="BQ948:BX948" si="466">IF(BQ927=$E$328,-BQ944-BQ946,0)</f>
        <v>0</v>
      </c>
      <c r="BR948" s="301">
        <f t="shared" si="466"/>
        <v>0</v>
      </c>
      <c r="BS948" s="301">
        <f t="shared" si="466"/>
        <v>0</v>
      </c>
      <c r="BT948" s="301">
        <f t="shared" si="466"/>
        <v>0</v>
      </c>
      <c r="BU948" s="301">
        <f t="shared" si="466"/>
        <v>0</v>
      </c>
      <c r="BV948" s="301">
        <f t="shared" si="466"/>
        <v>0</v>
      </c>
      <c r="BW948" s="301">
        <f t="shared" si="466"/>
        <v>0</v>
      </c>
      <c r="BX948" s="301">
        <f t="shared" si="466"/>
        <v>0</v>
      </c>
      <c r="BY948" s="301">
        <f t="shared" ref="BY948:CJ948" si="467">IF(BY927=$E$328,-BY944-BY946,0)</f>
        <v>0</v>
      </c>
      <c r="BZ948" s="301">
        <f t="shared" si="467"/>
        <v>0</v>
      </c>
      <c r="CA948" s="301">
        <f t="shared" si="467"/>
        <v>0</v>
      </c>
      <c r="CB948" s="301">
        <f t="shared" si="467"/>
        <v>0</v>
      </c>
      <c r="CC948" s="301">
        <f t="shared" si="467"/>
        <v>0</v>
      </c>
      <c r="CD948" s="301">
        <f t="shared" si="467"/>
        <v>0</v>
      </c>
      <c r="CE948" s="301">
        <f t="shared" si="467"/>
        <v>0</v>
      </c>
      <c r="CF948" s="301">
        <f t="shared" si="467"/>
        <v>0</v>
      </c>
      <c r="CG948" s="301">
        <f t="shared" si="467"/>
        <v>0</v>
      </c>
      <c r="CH948" s="301">
        <f t="shared" si="467"/>
        <v>0</v>
      </c>
      <c r="CI948" s="301">
        <f t="shared" si="467"/>
        <v>0</v>
      </c>
      <c r="CJ948" s="301">
        <f t="shared" si="467"/>
        <v>0</v>
      </c>
      <c r="CK948" s="301"/>
      <c r="CL948" s="301"/>
      <c r="CM948" s="301"/>
      <c r="CN948" s="301"/>
      <c r="CO948" s="301"/>
      <c r="CP948" s="301"/>
      <c r="CQ948" s="301"/>
      <c r="CR948" s="301"/>
      <c r="CS948" s="301"/>
      <c r="CT948" s="301"/>
      <c r="CU948" s="301"/>
      <c r="CV948" s="301"/>
      <c r="CW948" s="301"/>
      <c r="CX948" s="301"/>
      <c r="CY948" s="301"/>
      <c r="CZ948" s="301"/>
      <c r="DA948" s="301"/>
      <c r="DB948" s="301"/>
      <c r="DC948" s="301"/>
      <c r="DD948" s="301"/>
      <c r="DE948" s="301"/>
      <c r="DF948" s="301"/>
      <c r="DG948" s="301"/>
      <c r="DH948" s="301"/>
      <c r="DI948" s="301"/>
      <c r="DJ948" s="301"/>
      <c r="DK948" s="301"/>
      <c r="DL948" s="301"/>
      <c r="DM948" s="301"/>
      <c r="DN948" s="301"/>
      <c r="DO948" s="301"/>
      <c r="DP948" s="301"/>
      <c r="DQ948" s="301"/>
      <c r="DR948" s="301"/>
      <c r="DS948" s="301"/>
      <c r="DT948" s="301"/>
    </row>
    <row r="949" spans="3:124" hidden="1" outlineLevel="1">
      <c r="C949" s="232" t="s">
        <v>186</v>
      </c>
      <c r="D949" s="349">
        <v>0</v>
      </c>
      <c r="E949" s="300">
        <f>E944+E946+E947+E948</f>
        <v>0</v>
      </c>
      <c r="F949" s="301">
        <f t="shared" ref="F949:BQ949" si="468">F944+F946+F947+F948</f>
        <v>0</v>
      </c>
      <c r="G949" s="301">
        <f t="shared" si="468"/>
        <v>0</v>
      </c>
      <c r="H949" s="301">
        <f t="shared" si="468"/>
        <v>0</v>
      </c>
      <c r="I949" s="301">
        <f t="shared" si="468"/>
        <v>0</v>
      </c>
      <c r="J949" s="301">
        <f t="shared" si="468"/>
        <v>0</v>
      </c>
      <c r="K949" s="301">
        <f t="shared" si="468"/>
        <v>0</v>
      </c>
      <c r="L949" s="301">
        <f t="shared" si="468"/>
        <v>0</v>
      </c>
      <c r="M949" s="301">
        <f t="shared" si="468"/>
        <v>0</v>
      </c>
      <c r="N949" s="301">
        <f t="shared" si="468"/>
        <v>0</v>
      </c>
      <c r="O949" s="301">
        <f t="shared" si="468"/>
        <v>0</v>
      </c>
      <c r="P949" s="301">
        <f t="shared" si="468"/>
        <v>0</v>
      </c>
      <c r="Q949" s="301">
        <f t="shared" si="468"/>
        <v>0</v>
      </c>
      <c r="R949" s="301">
        <f t="shared" si="468"/>
        <v>0</v>
      </c>
      <c r="S949" s="301">
        <f t="shared" si="468"/>
        <v>0</v>
      </c>
      <c r="T949" s="301">
        <f t="shared" si="468"/>
        <v>0</v>
      </c>
      <c r="U949" s="301">
        <f t="shared" si="468"/>
        <v>0</v>
      </c>
      <c r="V949" s="301">
        <f t="shared" si="468"/>
        <v>0</v>
      </c>
      <c r="W949" s="301">
        <f t="shared" si="468"/>
        <v>0</v>
      </c>
      <c r="X949" s="301">
        <f t="shared" si="468"/>
        <v>0</v>
      </c>
      <c r="Y949" s="301">
        <f t="shared" si="468"/>
        <v>0</v>
      </c>
      <c r="Z949" s="301">
        <f t="shared" si="468"/>
        <v>0</v>
      </c>
      <c r="AA949" s="301">
        <f t="shared" si="468"/>
        <v>0</v>
      </c>
      <c r="AB949" s="301">
        <f t="shared" si="468"/>
        <v>0</v>
      </c>
      <c r="AC949" s="301">
        <f t="shared" si="468"/>
        <v>0</v>
      </c>
      <c r="AD949" s="301">
        <f t="shared" ca="1" si="468"/>
        <v>8079593.9094445752</v>
      </c>
      <c r="AE949" s="301">
        <f t="shared" ca="1" si="468"/>
        <v>8068329.0331668779</v>
      </c>
      <c r="AF949" s="301">
        <f t="shared" ca="1" si="468"/>
        <v>8057019.5667539146</v>
      </c>
      <c r="AG949" s="301">
        <f t="shared" ca="1" si="468"/>
        <v>8045665.3337030672</v>
      </c>
      <c r="AH949" s="301">
        <f t="shared" ca="1" si="468"/>
        <v>8034266.1568130599</v>
      </c>
      <c r="AI949" s="301">
        <f t="shared" ca="1" si="468"/>
        <v>8022821.8581811963</v>
      </c>
      <c r="AJ949" s="301">
        <f t="shared" ca="1" si="468"/>
        <v>8011332.2592005813</v>
      </c>
      <c r="AK949" s="301">
        <f t="shared" ca="1" si="468"/>
        <v>7999797.1805573348</v>
      </c>
      <c r="AL949" s="301">
        <f t="shared" ca="1" si="468"/>
        <v>7988216.442227792</v>
      </c>
      <c r="AM949" s="301">
        <f t="shared" ca="1" si="468"/>
        <v>7976589.8634756953</v>
      </c>
      <c r="AN949" s="301">
        <f t="shared" ca="1" si="468"/>
        <v>7964917.2628493709</v>
      </c>
      <c r="AO949" s="301">
        <f t="shared" ca="1" si="468"/>
        <v>7953198.4581789011</v>
      </c>
      <c r="AP949" s="301">
        <f t="shared" ca="1" si="468"/>
        <v>7941433.2665732773</v>
      </c>
      <c r="AQ949" s="301">
        <f t="shared" ca="1" si="468"/>
        <v>7929621.504417548</v>
      </c>
      <c r="AR949" s="301">
        <f t="shared" ca="1" si="468"/>
        <v>7917762.9873699518</v>
      </c>
      <c r="AS949" s="301">
        <f t="shared" ca="1" si="468"/>
        <v>7905857.5303590428</v>
      </c>
      <c r="AT949" s="301">
        <f t="shared" ca="1" si="468"/>
        <v>7893904.9475807985</v>
      </c>
      <c r="AU949" s="301">
        <f t="shared" ca="1" si="468"/>
        <v>7881905.0524957236</v>
      </c>
      <c r="AV949" s="301">
        <f t="shared" ca="1" si="468"/>
        <v>7869857.6578259375</v>
      </c>
      <c r="AW949" s="301">
        <f t="shared" ca="1" si="468"/>
        <v>7857762.5755522503</v>
      </c>
      <c r="AX949" s="301">
        <f t="shared" ca="1" si="468"/>
        <v>7845619.6169112297</v>
      </c>
      <c r="AY949" s="301">
        <f t="shared" ca="1" si="468"/>
        <v>7833428.5923922546</v>
      </c>
      <c r="AZ949" s="301">
        <f t="shared" ca="1" si="468"/>
        <v>7821189.311734559</v>
      </c>
      <c r="BA949" s="301">
        <f t="shared" ca="1" si="468"/>
        <v>7808901.58392426</v>
      </c>
      <c r="BB949" s="301">
        <f t="shared" ca="1" si="468"/>
        <v>7796565.2171913786</v>
      </c>
      <c r="BC949" s="301">
        <f t="shared" ca="1" si="468"/>
        <v>7784180.0190068455</v>
      </c>
      <c r="BD949" s="301">
        <f t="shared" ca="1" si="468"/>
        <v>7771745.7960794987</v>
      </c>
      <c r="BE949" s="301">
        <f t="shared" ca="1" si="468"/>
        <v>7759262.3543530647</v>
      </c>
      <c r="BF949" s="301">
        <f t="shared" ca="1" si="468"/>
        <v>7746729.49900313</v>
      </c>
      <c r="BG949" s="301">
        <f t="shared" ca="1" si="468"/>
        <v>7734147.0344341025</v>
      </c>
      <c r="BH949" s="301">
        <f t="shared" ca="1" si="468"/>
        <v>7721514.7642761553</v>
      </c>
      <c r="BI949" s="301">
        <f t="shared" ca="1" si="468"/>
        <v>7708832.4913821667</v>
      </c>
      <c r="BJ949" s="301">
        <f t="shared" ca="1" si="468"/>
        <v>7696100.0178246396</v>
      </c>
      <c r="BK949" s="301">
        <f t="shared" ca="1" si="468"/>
        <v>7683317.1448926134</v>
      </c>
      <c r="BL949" s="301">
        <f t="shared" ca="1" si="468"/>
        <v>0</v>
      </c>
      <c r="BM949" s="301">
        <f t="shared" ca="1" si="468"/>
        <v>0</v>
      </c>
      <c r="BN949" s="301">
        <f t="shared" ca="1" si="468"/>
        <v>0</v>
      </c>
      <c r="BO949" s="301">
        <f t="shared" ca="1" si="468"/>
        <v>0</v>
      </c>
      <c r="BP949" s="301">
        <f t="shared" ca="1" si="468"/>
        <v>0</v>
      </c>
      <c r="BQ949" s="301">
        <f t="shared" ca="1" si="468"/>
        <v>0</v>
      </c>
      <c r="BR949" s="301">
        <f t="shared" ref="BR949:BX949" ca="1" si="469">BR944+BR946+BR947+BR948</f>
        <v>0</v>
      </c>
      <c r="BS949" s="301">
        <f t="shared" ca="1" si="469"/>
        <v>0</v>
      </c>
      <c r="BT949" s="301">
        <f t="shared" ca="1" si="469"/>
        <v>0</v>
      </c>
      <c r="BU949" s="301">
        <f t="shared" ca="1" si="469"/>
        <v>0</v>
      </c>
      <c r="BV949" s="301">
        <f t="shared" ca="1" si="469"/>
        <v>0</v>
      </c>
      <c r="BW949" s="301">
        <f t="shared" ca="1" si="469"/>
        <v>0</v>
      </c>
      <c r="BX949" s="301">
        <f t="shared" ca="1" si="469"/>
        <v>0</v>
      </c>
      <c r="BY949" s="301">
        <f t="shared" ref="BY949:CJ949" ca="1" si="470">BY944+BY946+BY947+BY948</f>
        <v>0</v>
      </c>
      <c r="BZ949" s="301">
        <f t="shared" ca="1" si="470"/>
        <v>0</v>
      </c>
      <c r="CA949" s="301">
        <f t="shared" ca="1" si="470"/>
        <v>0</v>
      </c>
      <c r="CB949" s="301">
        <f t="shared" ca="1" si="470"/>
        <v>0</v>
      </c>
      <c r="CC949" s="301">
        <f t="shared" ca="1" si="470"/>
        <v>0</v>
      </c>
      <c r="CD949" s="301">
        <f t="shared" ca="1" si="470"/>
        <v>0</v>
      </c>
      <c r="CE949" s="301">
        <f t="shared" ca="1" si="470"/>
        <v>0</v>
      </c>
      <c r="CF949" s="301">
        <f t="shared" ca="1" si="470"/>
        <v>0</v>
      </c>
      <c r="CG949" s="301">
        <f t="shared" ca="1" si="470"/>
        <v>0</v>
      </c>
      <c r="CH949" s="301">
        <f t="shared" ca="1" si="470"/>
        <v>0</v>
      </c>
      <c r="CI949" s="301">
        <f t="shared" ca="1" si="470"/>
        <v>0</v>
      </c>
      <c r="CJ949" s="301">
        <f t="shared" ca="1" si="470"/>
        <v>0</v>
      </c>
      <c r="CK949" s="301"/>
      <c r="CL949" s="301"/>
      <c r="CM949" s="301"/>
      <c r="CN949" s="301"/>
      <c r="CO949" s="301"/>
      <c r="CP949" s="301"/>
      <c r="CQ949" s="301"/>
      <c r="CR949" s="301"/>
      <c r="CS949" s="301"/>
      <c r="CT949" s="301"/>
      <c r="CU949" s="301"/>
      <c r="CV949" s="301"/>
      <c r="CW949" s="301"/>
      <c r="CX949" s="301"/>
      <c r="CY949" s="301"/>
      <c r="CZ949" s="301"/>
      <c r="DA949" s="301"/>
      <c r="DB949" s="301"/>
      <c r="DC949" s="301"/>
      <c r="DD949" s="301"/>
      <c r="DE949" s="301"/>
      <c r="DF949" s="301"/>
      <c r="DG949" s="301"/>
      <c r="DH949" s="301"/>
      <c r="DI949" s="301"/>
      <c r="DJ949" s="301"/>
      <c r="DK949" s="301"/>
      <c r="DL949" s="301"/>
      <c r="DM949" s="301"/>
      <c r="DN949" s="301"/>
      <c r="DO949" s="301"/>
      <c r="DP949" s="301"/>
      <c r="DQ949" s="301"/>
      <c r="DR949" s="301"/>
      <c r="DS949" s="301"/>
      <c r="DT949" s="301"/>
    </row>
    <row r="950" spans="3:124" hidden="1" outlineLevel="1">
      <c r="D950" s="348"/>
      <c r="E950" s="300"/>
      <c r="F950" s="302"/>
      <c r="G950" s="286"/>
      <c r="H950" s="286"/>
      <c r="I950" s="286"/>
      <c r="J950" s="286"/>
      <c r="K950" s="286"/>
      <c r="L950" s="286"/>
      <c r="M950" s="286"/>
      <c r="N950" s="286"/>
    </row>
    <row r="951" spans="3:124" hidden="1" outlineLevel="1">
      <c r="C951" s="23" t="s">
        <v>313</v>
      </c>
      <c r="D951" s="349"/>
      <c r="E951" s="300"/>
      <c r="F951" s="301"/>
      <c r="G951" s="304"/>
      <c r="H951" s="284"/>
      <c r="I951" s="284"/>
      <c r="J951" s="284"/>
      <c r="K951" s="284"/>
      <c r="L951" s="284"/>
      <c r="M951" s="284"/>
      <c r="N951" s="284"/>
    </row>
    <row r="952" spans="3:124" hidden="1" outlineLevel="1">
      <c r="C952" s="232" t="s">
        <v>35</v>
      </c>
      <c r="D952" s="349"/>
      <c r="E952" s="341">
        <f>E933+E939+E945</f>
        <v>-30812.36</v>
      </c>
      <c r="F952" s="301">
        <f t="shared" ref="F952:BQ953" si="471">F933+F939+F945</f>
        <v>-30812.36</v>
      </c>
      <c r="G952" s="301">
        <f t="shared" si="471"/>
        <v>-30812.36</v>
      </c>
      <c r="H952" s="301">
        <f t="shared" si="471"/>
        <v>-30812.36</v>
      </c>
      <c r="I952" s="301">
        <f t="shared" si="471"/>
        <v>-30812.36</v>
      </c>
      <c r="J952" s="301">
        <f t="shared" si="471"/>
        <v>-30812.36</v>
      </c>
      <c r="K952" s="301">
        <f t="shared" si="471"/>
        <v>-30812.36</v>
      </c>
      <c r="L952" s="301">
        <f t="shared" si="471"/>
        <v>-30812.36</v>
      </c>
      <c r="M952" s="301">
        <f t="shared" si="471"/>
        <v>-30812.36</v>
      </c>
      <c r="N952" s="301">
        <f t="shared" si="471"/>
        <v>-30812.36</v>
      </c>
      <c r="O952" s="301">
        <f t="shared" si="471"/>
        <v>-30812.36</v>
      </c>
      <c r="P952" s="301">
        <f t="shared" si="471"/>
        <v>-30812.36</v>
      </c>
      <c r="Q952" s="301">
        <f t="shared" si="471"/>
        <v>-30812.36</v>
      </c>
      <c r="R952" s="301">
        <f t="shared" si="471"/>
        <v>-30812.36</v>
      </c>
      <c r="S952" s="301">
        <f t="shared" si="471"/>
        <v>-30812.36</v>
      </c>
      <c r="T952" s="301">
        <f t="shared" si="471"/>
        <v>-30812.360000000004</v>
      </c>
      <c r="U952" s="301">
        <f t="shared" si="471"/>
        <v>-30775.337422293</v>
      </c>
      <c r="V952" s="301">
        <f t="shared" si="471"/>
        <v>-30738.160583845536</v>
      </c>
      <c r="W952" s="301">
        <f t="shared" si="471"/>
        <v>-30700.828841904553</v>
      </c>
      <c r="X952" s="301">
        <f t="shared" si="471"/>
        <v>-30663.341551038811</v>
      </c>
      <c r="Y952" s="301">
        <f t="shared" si="471"/>
        <v>-30625.698063127798</v>
      </c>
      <c r="Z952" s="301">
        <f t="shared" si="471"/>
        <v>-30587.89772735049</v>
      </c>
      <c r="AA952" s="301">
        <f t="shared" si="471"/>
        <v>-30549.939890174104</v>
      </c>
      <c r="AB952" s="301">
        <f t="shared" si="471"/>
        <v>-30511.823895342819</v>
      </c>
      <c r="AC952" s="301">
        <f t="shared" si="471"/>
        <v>-30473.549083866405</v>
      </c>
      <c r="AD952" s="301">
        <f t="shared" si="471"/>
        <v>-30435.114794008841</v>
      </c>
      <c r="AE952" s="301">
        <f t="shared" ca="1" si="471"/>
        <v>-30882.110151188041</v>
      </c>
      <c r="AF952" s="301">
        <f t="shared" ca="1" si="471"/>
        <v>-30837.520015922153</v>
      </c>
      <c r="AG952" s="301">
        <f t="shared" ca="1" si="471"/>
        <v>-30792.753378037509</v>
      </c>
      <c r="AH952" s="301">
        <f t="shared" ca="1" si="471"/>
        <v>-30747.809538877904</v>
      </c>
      <c r="AI952" s="301">
        <f t="shared" ca="1" si="471"/>
        <v>-30702.687797021623</v>
      </c>
      <c r="AJ952" s="301">
        <f t="shared" ca="1" si="471"/>
        <v>-30657.387448270496</v>
      </c>
      <c r="AK952" s="301">
        <f t="shared" ca="1" si="471"/>
        <v>-30611.907785638898</v>
      </c>
      <c r="AL952" s="301">
        <f t="shared" ca="1" si="471"/>
        <v>-30566.248099342716</v>
      </c>
      <c r="AM952" s="301">
        <f t="shared" ca="1" si="471"/>
        <v>-30520.407676788273</v>
      </c>
      <c r="AN952" s="301">
        <f t="shared" ca="1" si="471"/>
        <v>-30474.385802561228</v>
      </c>
      <c r="AO952" s="301">
        <f t="shared" ca="1" si="471"/>
        <v>-30428.181758415358</v>
      </c>
      <c r="AP952" s="301">
        <f t="shared" ca="1" si="471"/>
        <v>-30381.794823261414</v>
      </c>
      <c r="AQ952" s="301">
        <f t="shared" ca="1" si="471"/>
        <v>-30335.224273155818</v>
      </c>
      <c r="AR952" s="301">
        <f t="shared" ca="1" si="471"/>
        <v>-30288.469381289393</v>
      </c>
      <c r="AS952" s="301">
        <f t="shared" ca="1" si="471"/>
        <v>-30241.529417975995</v>
      </c>
      <c r="AT952" s="301">
        <f t="shared" ca="1" si="471"/>
        <v>-30194.403650641147</v>
      </c>
      <c r="AU952" s="301">
        <f t="shared" ca="1" si="471"/>
        <v>-30147.091343810593</v>
      </c>
      <c r="AV952" s="301">
        <f t="shared" ca="1" si="471"/>
        <v>-30099.591759098847</v>
      </c>
      <c r="AW952" s="301">
        <f t="shared" ca="1" si="471"/>
        <v>-30051.904155197601</v>
      </c>
      <c r="AX952" s="301">
        <f t="shared" ca="1" si="471"/>
        <v>-30004.027787864259</v>
      </c>
      <c r="AY952" s="301">
        <f t="shared" ca="1" si="471"/>
        <v>-29955.961909910216</v>
      </c>
      <c r="AZ952" s="301">
        <f t="shared" ca="1" si="471"/>
        <v>-29907.705771189274</v>
      </c>
      <c r="BA952" s="301">
        <f t="shared" ca="1" si="471"/>
        <v>-29859.258618585893</v>
      </c>
      <c r="BB952" s="301">
        <f t="shared" ca="1" si="471"/>
        <v>-29810.619696003461</v>
      </c>
      <c r="BC952" s="301">
        <f t="shared" ca="1" si="471"/>
        <v>-29761.788244352469</v>
      </c>
      <c r="BD952" s="301">
        <f t="shared" ca="1" si="471"/>
        <v>-29712.763501538691</v>
      </c>
      <c r="BE952" s="301">
        <f t="shared" ca="1" si="471"/>
        <v>-29663.54470245128</v>
      </c>
      <c r="BF952" s="301">
        <f t="shared" ca="1" si="471"/>
        <v>-29614.131078950817</v>
      </c>
      <c r="BG952" s="301">
        <f t="shared" ca="1" si="471"/>
        <v>-29564.521859857323</v>
      </c>
      <c r="BH952" s="301">
        <f t="shared" ca="1" si="471"/>
        <v>-29514.716270938254</v>
      </c>
      <c r="BI952" s="301">
        <f t="shared" ca="1" si="471"/>
        <v>-29464.713534896382</v>
      </c>
      <c r="BJ952" s="301">
        <f t="shared" ca="1" si="471"/>
        <v>-29414.512871357674</v>
      </c>
      <c r="BK952" s="301">
        <f t="shared" ca="1" si="471"/>
        <v>-29364.113496859125</v>
      </c>
      <c r="BL952" s="301">
        <f t="shared" ca="1" si="471"/>
        <v>-29313.514624836527</v>
      </c>
      <c r="BM952" s="301">
        <f t="shared" ca="1" si="471"/>
        <v>0</v>
      </c>
      <c r="BN952" s="301">
        <f t="shared" ca="1" si="471"/>
        <v>0</v>
      </c>
      <c r="BO952" s="301">
        <f t="shared" ca="1" si="471"/>
        <v>0</v>
      </c>
      <c r="BP952" s="301">
        <f t="shared" ca="1" si="471"/>
        <v>0</v>
      </c>
      <c r="BQ952" s="301">
        <f t="shared" ca="1" si="471"/>
        <v>0</v>
      </c>
      <c r="BR952" s="301">
        <f t="shared" ref="BR952:BX953" ca="1" si="472">BR933+BR939+BR945</f>
        <v>0</v>
      </c>
      <c r="BS952" s="301">
        <f t="shared" ca="1" si="472"/>
        <v>0</v>
      </c>
      <c r="BT952" s="301">
        <f t="shared" ca="1" si="472"/>
        <v>0</v>
      </c>
      <c r="BU952" s="301">
        <f t="shared" ca="1" si="472"/>
        <v>0</v>
      </c>
      <c r="BV952" s="301">
        <f t="shared" ca="1" si="472"/>
        <v>0</v>
      </c>
      <c r="BW952" s="301">
        <f t="shared" ca="1" si="472"/>
        <v>0</v>
      </c>
      <c r="BX952" s="301">
        <f t="shared" ca="1" si="472"/>
        <v>0</v>
      </c>
      <c r="BY952" s="301">
        <f t="shared" ref="BY952:CJ952" ca="1" si="473">BY933+BY939+BY945</f>
        <v>0</v>
      </c>
      <c r="BZ952" s="301">
        <f t="shared" ca="1" si="473"/>
        <v>0</v>
      </c>
      <c r="CA952" s="301">
        <f t="shared" ca="1" si="473"/>
        <v>0</v>
      </c>
      <c r="CB952" s="301">
        <f t="shared" ca="1" si="473"/>
        <v>0</v>
      </c>
      <c r="CC952" s="301">
        <f t="shared" ca="1" si="473"/>
        <v>0</v>
      </c>
      <c r="CD952" s="301">
        <f t="shared" ca="1" si="473"/>
        <v>0</v>
      </c>
      <c r="CE952" s="301">
        <f t="shared" ca="1" si="473"/>
        <v>0</v>
      </c>
      <c r="CF952" s="301">
        <f t="shared" ca="1" si="473"/>
        <v>0</v>
      </c>
      <c r="CG952" s="301">
        <f t="shared" ca="1" si="473"/>
        <v>0</v>
      </c>
      <c r="CH952" s="301">
        <f t="shared" ca="1" si="473"/>
        <v>0</v>
      </c>
      <c r="CI952" s="301">
        <f t="shared" ca="1" si="473"/>
        <v>0</v>
      </c>
      <c r="CJ952" s="301">
        <f t="shared" ca="1" si="473"/>
        <v>0</v>
      </c>
      <c r="CK952" s="301"/>
      <c r="CL952" s="301"/>
      <c r="CM952" s="301"/>
      <c r="CN952" s="301"/>
      <c r="CO952" s="301"/>
      <c r="CP952" s="301"/>
      <c r="CQ952" s="301"/>
      <c r="CR952" s="301"/>
      <c r="CS952" s="301"/>
      <c r="CT952" s="301"/>
      <c r="CU952" s="301"/>
      <c r="CV952" s="301"/>
      <c r="CW952" s="301"/>
      <c r="CX952" s="301"/>
      <c r="CY952" s="301"/>
      <c r="CZ952" s="301"/>
      <c r="DA952" s="301"/>
      <c r="DB952" s="301"/>
      <c r="DC952" s="301"/>
      <c r="DD952" s="301"/>
      <c r="DE952" s="301"/>
      <c r="DF952" s="301"/>
      <c r="DG952" s="301"/>
      <c r="DH952" s="301"/>
      <c r="DI952" s="301"/>
      <c r="DJ952" s="301"/>
      <c r="DK952" s="301"/>
      <c r="DL952" s="301"/>
      <c r="DM952" s="301"/>
      <c r="DN952" s="301"/>
      <c r="DO952" s="301"/>
      <c r="DP952" s="301"/>
      <c r="DQ952" s="301"/>
      <c r="DR952" s="301"/>
      <c r="DS952" s="301"/>
      <c r="DT952" s="301"/>
    </row>
    <row r="953" spans="3:124" hidden="1" outlineLevel="1">
      <c r="C953" s="232" t="s">
        <v>36</v>
      </c>
      <c r="D953" s="349"/>
      <c r="E953" s="341">
        <f>E934+E940+E946</f>
        <v>0</v>
      </c>
      <c r="F953" s="342">
        <f t="shared" si="471"/>
        <v>0</v>
      </c>
      <c r="G953" s="342">
        <f t="shared" si="471"/>
        <v>0</v>
      </c>
      <c r="H953" s="342">
        <f t="shared" si="471"/>
        <v>0</v>
      </c>
      <c r="I953" s="342">
        <f t="shared" si="471"/>
        <v>0</v>
      </c>
      <c r="J953" s="342">
        <f t="shared" si="471"/>
        <v>0</v>
      </c>
      <c r="K953" s="342">
        <f t="shared" si="471"/>
        <v>0</v>
      </c>
      <c r="L953" s="342">
        <f t="shared" si="471"/>
        <v>0</v>
      </c>
      <c r="M953" s="342">
        <f t="shared" si="471"/>
        <v>0</v>
      </c>
      <c r="N953" s="342">
        <f t="shared" si="471"/>
        <v>0</v>
      </c>
      <c r="O953" s="342">
        <f t="shared" si="471"/>
        <v>0</v>
      </c>
      <c r="P953" s="342">
        <f t="shared" si="471"/>
        <v>0</v>
      </c>
      <c r="Q953" s="342">
        <f t="shared" si="471"/>
        <v>0</v>
      </c>
      <c r="R953" s="342">
        <f t="shared" si="471"/>
        <v>0</v>
      </c>
      <c r="S953" s="342">
        <f t="shared" si="471"/>
        <v>0</v>
      </c>
      <c r="T953" s="342">
        <f t="shared" si="471"/>
        <v>-8885.4186496823513</v>
      </c>
      <c r="U953" s="342">
        <f t="shared" si="471"/>
        <v>-8922.4412273893595</v>
      </c>
      <c r="V953" s="342">
        <f t="shared" si="471"/>
        <v>-8959.6180658368157</v>
      </c>
      <c r="W953" s="342">
        <f t="shared" si="471"/>
        <v>-8996.9498077778026</v>
      </c>
      <c r="X953" s="342">
        <f t="shared" si="471"/>
        <v>-9034.4370986435442</v>
      </c>
      <c r="Y953" s="342">
        <f t="shared" si="471"/>
        <v>-9072.0805865545608</v>
      </c>
      <c r="Z953" s="342">
        <f t="shared" si="471"/>
        <v>-9109.8809223318676</v>
      </c>
      <c r="AA953" s="342">
        <f t="shared" si="471"/>
        <v>-9147.8387595082531</v>
      </c>
      <c r="AB953" s="342">
        <f t="shared" si="471"/>
        <v>-9185.9547543395365</v>
      </c>
      <c r="AC953" s="342">
        <f t="shared" si="471"/>
        <v>-9224.229565815951</v>
      </c>
      <c r="AD953" s="342">
        <f t="shared" si="471"/>
        <v>-9262.6638556735179</v>
      </c>
      <c r="AE953" s="342">
        <f t="shared" ca="1" si="471"/>
        <v>-11264.876277697158</v>
      </c>
      <c r="AF953" s="342">
        <f t="shared" ca="1" si="471"/>
        <v>-11309.466412963044</v>
      </c>
      <c r="AG953" s="342">
        <f t="shared" ca="1" si="471"/>
        <v>-11354.23305084769</v>
      </c>
      <c r="AH953" s="342">
        <f t="shared" ca="1" si="471"/>
        <v>-11399.176890007295</v>
      </c>
      <c r="AI953" s="342">
        <f t="shared" ca="1" si="471"/>
        <v>-11444.298631863574</v>
      </c>
      <c r="AJ953" s="342">
        <f t="shared" ca="1" si="471"/>
        <v>-11489.598980614703</v>
      </c>
      <c r="AK953" s="342">
        <f t="shared" ca="1" si="471"/>
        <v>-11535.078643246301</v>
      </c>
      <c r="AL953" s="342">
        <f t="shared" ca="1" si="471"/>
        <v>-11580.738329542486</v>
      </c>
      <c r="AM953" s="342">
        <f t="shared" ca="1" si="471"/>
        <v>-11626.578752096924</v>
      </c>
      <c r="AN953" s="342">
        <f t="shared" ca="1" si="471"/>
        <v>-11672.600626323972</v>
      </c>
      <c r="AO953" s="342">
        <f t="shared" ca="1" si="471"/>
        <v>-11718.804670469839</v>
      </c>
      <c r="AP953" s="342">
        <f t="shared" ca="1" si="471"/>
        <v>-11765.191605623782</v>
      </c>
      <c r="AQ953" s="342">
        <f t="shared" ca="1" si="471"/>
        <v>-11811.762155729379</v>
      </c>
      <c r="AR953" s="342">
        <f t="shared" ca="1" si="471"/>
        <v>-11858.517047595804</v>
      </c>
      <c r="AS953" s="342">
        <f t="shared" ca="1" si="471"/>
        <v>-11905.457010909206</v>
      </c>
      <c r="AT953" s="342">
        <f t="shared" ca="1" si="471"/>
        <v>-11952.582778244052</v>
      </c>
      <c r="AU953" s="342">
        <f t="shared" ca="1" si="471"/>
        <v>-11999.895085074604</v>
      </c>
      <c r="AV953" s="342">
        <f t="shared" ca="1" si="471"/>
        <v>-12047.394669786358</v>
      </c>
      <c r="AW953" s="342">
        <f t="shared" ca="1" si="471"/>
        <v>-12095.082273687596</v>
      </c>
      <c r="AX953" s="342">
        <f t="shared" ca="1" si="471"/>
        <v>-12142.958641020941</v>
      </c>
      <c r="AY953" s="342">
        <f t="shared" ca="1" si="471"/>
        <v>-12191.02451897498</v>
      </c>
      <c r="AZ953" s="342">
        <f t="shared" ca="1" si="471"/>
        <v>-12239.280657695925</v>
      </c>
      <c r="BA953" s="342">
        <f t="shared" ca="1" si="471"/>
        <v>-12287.727810299302</v>
      </c>
      <c r="BB953" s="342">
        <f t="shared" ca="1" si="471"/>
        <v>-12336.366732881739</v>
      </c>
      <c r="BC953" s="342">
        <f t="shared" ca="1" si="471"/>
        <v>-12385.198184532728</v>
      </c>
      <c r="BD953" s="342">
        <f t="shared" ca="1" si="471"/>
        <v>-12434.222927346505</v>
      </c>
      <c r="BE953" s="342">
        <f t="shared" ca="1" si="471"/>
        <v>-12483.441726433921</v>
      </c>
      <c r="BF953" s="342">
        <f t="shared" ca="1" si="471"/>
        <v>-12532.855349934387</v>
      </c>
      <c r="BG953" s="342">
        <f t="shared" ca="1" si="471"/>
        <v>-12582.464569027876</v>
      </c>
      <c r="BH953" s="342">
        <f t="shared" ca="1" si="471"/>
        <v>-12632.270157946945</v>
      </c>
      <c r="BI953" s="342">
        <f t="shared" ca="1" si="471"/>
        <v>-12682.272893988817</v>
      </c>
      <c r="BJ953" s="342">
        <f t="shared" ca="1" si="471"/>
        <v>-12732.473557527526</v>
      </c>
      <c r="BK953" s="342">
        <f t="shared" ca="1" si="471"/>
        <v>-12782.87293202607</v>
      </c>
      <c r="BL953" s="342">
        <f t="shared" ca="1" si="471"/>
        <v>-12833.471804048675</v>
      </c>
      <c r="BM953" s="342">
        <f t="shared" ca="1" si="471"/>
        <v>0</v>
      </c>
      <c r="BN953" s="342">
        <f t="shared" ca="1" si="471"/>
        <v>0</v>
      </c>
      <c r="BO953" s="342">
        <f t="shared" ca="1" si="471"/>
        <v>0</v>
      </c>
      <c r="BP953" s="342">
        <f t="shared" ca="1" si="471"/>
        <v>0</v>
      </c>
      <c r="BQ953" s="342">
        <f t="shared" ca="1" si="471"/>
        <v>0</v>
      </c>
      <c r="BR953" s="342">
        <f t="shared" ca="1" si="472"/>
        <v>0</v>
      </c>
      <c r="BS953" s="342">
        <f t="shared" ca="1" si="472"/>
        <v>0</v>
      </c>
      <c r="BT953" s="342">
        <f t="shared" ca="1" si="472"/>
        <v>0</v>
      </c>
      <c r="BU953" s="342">
        <f t="shared" ca="1" si="472"/>
        <v>0</v>
      </c>
      <c r="BV953" s="342">
        <f t="shared" ca="1" si="472"/>
        <v>0</v>
      </c>
      <c r="BW953" s="342">
        <f t="shared" ca="1" si="472"/>
        <v>0</v>
      </c>
      <c r="BX953" s="342">
        <f t="shared" ca="1" si="472"/>
        <v>0</v>
      </c>
      <c r="BY953" s="342">
        <f t="shared" ref="BY953:CJ953" ca="1" si="474">BY934+BY940+BY946</f>
        <v>0</v>
      </c>
      <c r="BZ953" s="342">
        <f t="shared" ca="1" si="474"/>
        <v>0</v>
      </c>
      <c r="CA953" s="342">
        <f t="shared" ca="1" si="474"/>
        <v>0</v>
      </c>
      <c r="CB953" s="342">
        <f t="shared" ca="1" si="474"/>
        <v>0</v>
      </c>
      <c r="CC953" s="342">
        <f t="shared" ca="1" si="474"/>
        <v>0</v>
      </c>
      <c r="CD953" s="342">
        <f t="shared" ca="1" si="474"/>
        <v>0</v>
      </c>
      <c r="CE953" s="342">
        <f t="shared" ca="1" si="474"/>
        <v>0</v>
      </c>
      <c r="CF953" s="342">
        <f t="shared" ca="1" si="474"/>
        <v>0</v>
      </c>
      <c r="CG953" s="342">
        <f t="shared" ca="1" si="474"/>
        <v>0</v>
      </c>
      <c r="CH953" s="342">
        <f t="shared" ca="1" si="474"/>
        <v>0</v>
      </c>
      <c r="CI953" s="342">
        <f t="shared" ca="1" si="474"/>
        <v>0</v>
      </c>
      <c r="CJ953" s="342">
        <f t="shared" ca="1" si="474"/>
        <v>0</v>
      </c>
      <c r="CK953" s="342"/>
      <c r="CL953" s="342"/>
      <c r="CM953" s="342"/>
      <c r="CN953" s="342"/>
      <c r="CO953" s="342"/>
      <c r="CP953" s="342"/>
      <c r="CQ953" s="342"/>
      <c r="CR953" s="342"/>
      <c r="CS953" s="342"/>
      <c r="CT953" s="342"/>
      <c r="CU953" s="342"/>
      <c r="CV953" s="342"/>
      <c r="CW953" s="342"/>
      <c r="CX953" s="342"/>
      <c r="CY953" s="342"/>
      <c r="CZ953" s="342"/>
      <c r="DA953" s="342"/>
      <c r="DB953" s="342"/>
      <c r="DC953" s="342"/>
      <c r="DD953" s="342"/>
      <c r="DE953" s="342"/>
      <c r="DF953" s="342"/>
      <c r="DG953" s="342"/>
      <c r="DH953" s="342"/>
      <c r="DI953" s="342"/>
      <c r="DJ953" s="342"/>
      <c r="DK953" s="342"/>
      <c r="DL953" s="342"/>
      <c r="DM953" s="342"/>
      <c r="DN953" s="342"/>
      <c r="DO953" s="342"/>
      <c r="DP953" s="342"/>
      <c r="DQ953" s="342"/>
      <c r="DR953" s="342"/>
      <c r="DS953" s="342"/>
      <c r="DT953" s="342"/>
    </row>
    <row r="954" spans="3:124" hidden="1" outlineLevel="1">
      <c r="C954" s="4" t="s">
        <v>37</v>
      </c>
      <c r="D954" s="349"/>
      <c r="E954" s="300">
        <f>SUM(E952:E953)</f>
        <v>-30812.36</v>
      </c>
      <c r="F954" s="301">
        <f t="shared" ref="F954:BQ954" si="475">SUM(F952:F953)</f>
        <v>-30812.36</v>
      </c>
      <c r="G954" s="301">
        <f t="shared" si="475"/>
        <v>-30812.36</v>
      </c>
      <c r="H954" s="301">
        <f t="shared" si="475"/>
        <v>-30812.36</v>
      </c>
      <c r="I954" s="301">
        <f t="shared" si="475"/>
        <v>-30812.36</v>
      </c>
      <c r="J954" s="301">
        <f t="shared" si="475"/>
        <v>-30812.36</v>
      </c>
      <c r="K954" s="301">
        <f t="shared" si="475"/>
        <v>-30812.36</v>
      </c>
      <c r="L954" s="301">
        <f t="shared" si="475"/>
        <v>-30812.36</v>
      </c>
      <c r="M954" s="301">
        <f t="shared" si="475"/>
        <v>-30812.36</v>
      </c>
      <c r="N954" s="301">
        <f t="shared" si="475"/>
        <v>-30812.36</v>
      </c>
      <c r="O954" s="301">
        <f t="shared" si="475"/>
        <v>-30812.36</v>
      </c>
      <c r="P954" s="301">
        <f t="shared" si="475"/>
        <v>-30812.36</v>
      </c>
      <c r="Q954" s="301">
        <f t="shared" si="475"/>
        <v>-30812.36</v>
      </c>
      <c r="R954" s="301">
        <f t="shared" si="475"/>
        <v>-30812.36</v>
      </c>
      <c r="S954" s="301">
        <f t="shared" si="475"/>
        <v>-30812.36</v>
      </c>
      <c r="T954" s="301">
        <f t="shared" si="475"/>
        <v>-39697.778649682354</v>
      </c>
      <c r="U954" s="301">
        <f t="shared" si="475"/>
        <v>-39697.778649682361</v>
      </c>
      <c r="V954" s="301">
        <f t="shared" si="475"/>
        <v>-39697.778649682354</v>
      </c>
      <c r="W954" s="301">
        <f t="shared" si="475"/>
        <v>-39697.778649682354</v>
      </c>
      <c r="X954" s="301">
        <f t="shared" si="475"/>
        <v>-39697.778649682354</v>
      </c>
      <c r="Y954" s="301">
        <f t="shared" si="475"/>
        <v>-39697.778649682361</v>
      </c>
      <c r="Z954" s="301">
        <f t="shared" si="475"/>
        <v>-39697.778649682354</v>
      </c>
      <c r="AA954" s="301">
        <f t="shared" si="475"/>
        <v>-39697.778649682354</v>
      </c>
      <c r="AB954" s="301">
        <f t="shared" si="475"/>
        <v>-39697.778649682354</v>
      </c>
      <c r="AC954" s="301">
        <f t="shared" si="475"/>
        <v>-39697.778649682354</v>
      </c>
      <c r="AD954" s="301">
        <f t="shared" si="475"/>
        <v>-39697.778649682361</v>
      </c>
      <c r="AE954" s="301">
        <f t="shared" ca="1" si="475"/>
        <v>-42146.986428885197</v>
      </c>
      <c r="AF954" s="301">
        <f t="shared" ca="1" si="475"/>
        <v>-42146.986428885197</v>
      </c>
      <c r="AG954" s="301">
        <f t="shared" ca="1" si="475"/>
        <v>-42146.986428885197</v>
      </c>
      <c r="AH954" s="301">
        <f t="shared" ca="1" si="475"/>
        <v>-42146.986428885197</v>
      </c>
      <c r="AI954" s="301">
        <f t="shared" ca="1" si="475"/>
        <v>-42146.986428885197</v>
      </c>
      <c r="AJ954" s="301">
        <f t="shared" ca="1" si="475"/>
        <v>-42146.986428885197</v>
      </c>
      <c r="AK954" s="301">
        <f t="shared" ca="1" si="475"/>
        <v>-42146.986428885197</v>
      </c>
      <c r="AL954" s="301">
        <f t="shared" ca="1" si="475"/>
        <v>-42146.986428885204</v>
      </c>
      <c r="AM954" s="301">
        <f t="shared" ca="1" si="475"/>
        <v>-42146.986428885197</v>
      </c>
      <c r="AN954" s="301">
        <f t="shared" ca="1" si="475"/>
        <v>-42146.986428885197</v>
      </c>
      <c r="AO954" s="301">
        <f t="shared" ca="1" si="475"/>
        <v>-42146.986428885197</v>
      </c>
      <c r="AP954" s="301">
        <f t="shared" ca="1" si="475"/>
        <v>-42146.986428885197</v>
      </c>
      <c r="AQ954" s="301">
        <f t="shared" ca="1" si="475"/>
        <v>-42146.986428885197</v>
      </c>
      <c r="AR954" s="301">
        <f t="shared" ca="1" si="475"/>
        <v>-42146.986428885197</v>
      </c>
      <c r="AS954" s="301">
        <f t="shared" ca="1" si="475"/>
        <v>-42146.986428885197</v>
      </c>
      <c r="AT954" s="301">
        <f t="shared" ca="1" si="475"/>
        <v>-42146.986428885197</v>
      </c>
      <c r="AU954" s="301">
        <f t="shared" ca="1" si="475"/>
        <v>-42146.986428885197</v>
      </c>
      <c r="AV954" s="301">
        <f t="shared" ca="1" si="475"/>
        <v>-42146.986428885204</v>
      </c>
      <c r="AW954" s="301">
        <f t="shared" ca="1" si="475"/>
        <v>-42146.986428885197</v>
      </c>
      <c r="AX954" s="301">
        <f t="shared" ca="1" si="475"/>
        <v>-42146.986428885197</v>
      </c>
      <c r="AY954" s="301">
        <f t="shared" ca="1" si="475"/>
        <v>-42146.986428885197</v>
      </c>
      <c r="AZ954" s="301">
        <f t="shared" ca="1" si="475"/>
        <v>-42146.986428885197</v>
      </c>
      <c r="BA954" s="301">
        <f t="shared" ca="1" si="475"/>
        <v>-42146.986428885197</v>
      </c>
      <c r="BB954" s="301">
        <f t="shared" ca="1" si="475"/>
        <v>-42146.986428885197</v>
      </c>
      <c r="BC954" s="301">
        <f t="shared" ca="1" si="475"/>
        <v>-42146.986428885197</v>
      </c>
      <c r="BD954" s="301">
        <f t="shared" ca="1" si="475"/>
        <v>-42146.986428885197</v>
      </c>
      <c r="BE954" s="301">
        <f t="shared" ca="1" si="475"/>
        <v>-42146.986428885197</v>
      </c>
      <c r="BF954" s="301">
        <f t="shared" ca="1" si="475"/>
        <v>-42146.986428885204</v>
      </c>
      <c r="BG954" s="301">
        <f t="shared" ca="1" si="475"/>
        <v>-42146.986428885197</v>
      </c>
      <c r="BH954" s="301">
        <f t="shared" ca="1" si="475"/>
        <v>-42146.986428885197</v>
      </c>
      <c r="BI954" s="301">
        <f t="shared" ca="1" si="475"/>
        <v>-42146.986428885197</v>
      </c>
      <c r="BJ954" s="301">
        <f t="shared" ca="1" si="475"/>
        <v>-42146.986428885197</v>
      </c>
      <c r="BK954" s="301">
        <f t="shared" ca="1" si="475"/>
        <v>-42146.986428885197</v>
      </c>
      <c r="BL954" s="301">
        <f t="shared" ca="1" si="475"/>
        <v>-42146.986428885204</v>
      </c>
      <c r="BM954" s="301">
        <f t="shared" ca="1" si="475"/>
        <v>0</v>
      </c>
      <c r="BN954" s="301">
        <f t="shared" ca="1" si="475"/>
        <v>0</v>
      </c>
      <c r="BO954" s="301">
        <f t="shared" ca="1" si="475"/>
        <v>0</v>
      </c>
      <c r="BP954" s="301">
        <f t="shared" ca="1" si="475"/>
        <v>0</v>
      </c>
      <c r="BQ954" s="301">
        <f t="shared" ca="1" si="475"/>
        <v>0</v>
      </c>
      <c r="BR954" s="301">
        <f t="shared" ref="BR954:BX954" ca="1" si="476">SUM(BR952:BR953)</f>
        <v>0</v>
      </c>
      <c r="BS954" s="301">
        <f t="shared" ca="1" si="476"/>
        <v>0</v>
      </c>
      <c r="BT954" s="301">
        <f t="shared" ca="1" si="476"/>
        <v>0</v>
      </c>
      <c r="BU954" s="301">
        <f t="shared" ca="1" si="476"/>
        <v>0</v>
      </c>
      <c r="BV954" s="301">
        <f t="shared" ca="1" si="476"/>
        <v>0</v>
      </c>
      <c r="BW954" s="301">
        <f t="shared" ca="1" si="476"/>
        <v>0</v>
      </c>
      <c r="BX954" s="301">
        <f t="shared" ca="1" si="476"/>
        <v>0</v>
      </c>
      <c r="BY954" s="301">
        <f t="shared" ref="BY954:CJ954" ca="1" si="477">SUM(BY952:BY953)</f>
        <v>0</v>
      </c>
      <c r="BZ954" s="301">
        <f t="shared" ca="1" si="477"/>
        <v>0</v>
      </c>
      <c r="CA954" s="301">
        <f t="shared" ca="1" si="477"/>
        <v>0</v>
      </c>
      <c r="CB954" s="301">
        <f t="shared" ca="1" si="477"/>
        <v>0</v>
      </c>
      <c r="CC954" s="301">
        <f t="shared" ca="1" si="477"/>
        <v>0</v>
      </c>
      <c r="CD954" s="301">
        <f t="shared" ca="1" si="477"/>
        <v>0</v>
      </c>
      <c r="CE954" s="301">
        <f t="shared" ca="1" si="477"/>
        <v>0</v>
      </c>
      <c r="CF954" s="301">
        <f t="shared" ca="1" si="477"/>
        <v>0</v>
      </c>
      <c r="CG954" s="301">
        <f t="shared" ca="1" si="477"/>
        <v>0</v>
      </c>
      <c r="CH954" s="301">
        <f t="shared" ca="1" si="477"/>
        <v>0</v>
      </c>
      <c r="CI954" s="301">
        <f t="shared" ca="1" si="477"/>
        <v>0</v>
      </c>
      <c r="CJ954" s="301">
        <f t="shared" ca="1" si="477"/>
        <v>0</v>
      </c>
      <c r="CK954" s="301"/>
      <c r="CL954" s="301"/>
      <c r="CM954" s="301"/>
      <c r="CN954" s="301"/>
      <c r="CO954" s="301"/>
      <c r="CP954" s="301"/>
      <c r="CQ954" s="301"/>
      <c r="CR954" s="301"/>
      <c r="CS954" s="301"/>
      <c r="CT954" s="301"/>
      <c r="CU954" s="301"/>
      <c r="CV954" s="301"/>
      <c r="CW954" s="301"/>
      <c r="CX954" s="301"/>
      <c r="CY954" s="301"/>
      <c r="CZ954" s="301"/>
      <c r="DA954" s="301"/>
      <c r="DB954" s="301"/>
      <c r="DC954" s="301"/>
      <c r="DD954" s="301"/>
      <c r="DE954" s="301"/>
      <c r="DF954" s="301"/>
      <c r="DG954" s="301"/>
      <c r="DH954" s="301"/>
      <c r="DI954" s="301"/>
      <c r="DJ954" s="301"/>
      <c r="DK954" s="301"/>
      <c r="DL954" s="301"/>
      <c r="DM954" s="301"/>
      <c r="DN954" s="301"/>
      <c r="DO954" s="301"/>
      <c r="DP954" s="301"/>
      <c r="DQ954" s="301"/>
      <c r="DR954" s="301"/>
      <c r="DS954" s="301"/>
      <c r="DT954" s="301"/>
    </row>
    <row r="955" spans="3:124" hidden="1" outlineLevel="1">
      <c r="D955" s="349"/>
      <c r="E955" s="300"/>
      <c r="F955" s="301"/>
      <c r="G955" s="301"/>
      <c r="H955" s="301"/>
      <c r="I955" s="301"/>
      <c r="J955" s="301"/>
      <c r="K955" s="301"/>
      <c r="L955" s="301"/>
      <c r="M955" s="301"/>
      <c r="N955" s="301"/>
    </row>
    <row r="956" spans="3:124" hidden="1" outlineLevel="1">
      <c r="C956" s="4" t="s">
        <v>344</v>
      </c>
      <c r="D956" s="350"/>
      <c r="E956" s="302">
        <f ca="1">(E929+E954)*(E927&lt;=$E$328)</f>
        <v>-67975.443333333329</v>
      </c>
      <c r="F956" s="301">
        <f t="shared" ref="F956:BQ956" ca="1" si="478">(F929+F954)*(F927&lt;=$E$328)</f>
        <v>-102975.44333333334</v>
      </c>
      <c r="G956" s="301">
        <f t="shared" ca="1" si="478"/>
        <v>-139725.44333333336</v>
      </c>
      <c r="H956" s="301">
        <f t="shared" ca="1" si="478"/>
        <v>-141475.44333333336</v>
      </c>
      <c r="I956" s="301">
        <f t="shared" ca="1" si="478"/>
        <v>-108225.44333333334</v>
      </c>
      <c r="J956" s="301">
        <f t="shared" ca="1" si="478"/>
        <v>-109975.44333333334</v>
      </c>
      <c r="K956" s="301">
        <f t="shared" ca="1" si="478"/>
        <v>-111725.44333333334</v>
      </c>
      <c r="L956" s="301">
        <f t="shared" ca="1" si="478"/>
        <v>-113475.44333333334</v>
      </c>
      <c r="M956" s="301">
        <f t="shared" ca="1" si="478"/>
        <v>-115225.44333333334</v>
      </c>
      <c r="N956" s="301">
        <f t="shared" ca="1" si="478"/>
        <v>-116975.44333333334</v>
      </c>
      <c r="O956" s="301">
        <f t="shared" ca="1" si="478"/>
        <v>-25675.443333333336</v>
      </c>
      <c r="P956" s="301">
        <f t="shared" ca="1" si="478"/>
        <v>-19565.443333333336</v>
      </c>
      <c r="Q956" s="301">
        <f t="shared" ca="1" si="478"/>
        <v>-16033.574166666665</v>
      </c>
      <c r="R956" s="301">
        <f t="shared" ca="1" si="478"/>
        <v>-13278.574166666665</v>
      </c>
      <c r="S956" s="301">
        <f t="shared" ca="1" si="478"/>
        <v>-7228.5741666666654</v>
      </c>
      <c r="T956" s="301">
        <f t="shared" ca="1" si="478"/>
        <v>-10063.992816349019</v>
      </c>
      <c r="U956" s="301">
        <f t="shared" ca="1" si="478"/>
        <v>-7368.9928163490258</v>
      </c>
      <c r="V956" s="301">
        <f t="shared" ca="1" si="478"/>
        <v>-1258.9928163490185</v>
      </c>
      <c r="W956" s="301">
        <f t="shared" ca="1" si="478"/>
        <v>4731.0071836509815</v>
      </c>
      <c r="X956" s="301">
        <f t="shared" ca="1" si="478"/>
        <v>4761.0071836509815</v>
      </c>
      <c r="Y956" s="301">
        <f t="shared" ca="1" si="478"/>
        <v>7486.0071836509742</v>
      </c>
      <c r="Z956" s="301">
        <f t="shared" ca="1" si="478"/>
        <v>10781.007183650981</v>
      </c>
      <c r="AA956" s="301">
        <f t="shared" ca="1" si="478"/>
        <v>10781.007183650981</v>
      </c>
      <c r="AB956" s="301">
        <f t="shared" ca="1" si="478"/>
        <v>10781.007183650981</v>
      </c>
      <c r="AC956" s="301">
        <f t="shared" si="478"/>
        <v>-3443.1905944823302</v>
      </c>
      <c r="AD956" s="301">
        <f t="shared" si="478"/>
        <v>-3443.1905944823375</v>
      </c>
      <c r="AE956" s="301">
        <f t="shared" ca="1" si="478"/>
        <v>-5892.3983736851733</v>
      </c>
      <c r="AF956" s="301">
        <f t="shared" ca="1" si="478"/>
        <v>-5892.3983736851733</v>
      </c>
      <c r="AG956" s="301">
        <f t="shared" ca="1" si="478"/>
        <v>-5892.3983736851733</v>
      </c>
      <c r="AH956" s="301">
        <f t="shared" ca="1" si="478"/>
        <v>-5892.3983736851733</v>
      </c>
      <c r="AI956" s="301">
        <f t="shared" ca="1" si="478"/>
        <v>-5892.3983736851733</v>
      </c>
      <c r="AJ956" s="301">
        <f t="shared" ca="1" si="478"/>
        <v>-5892.3983736851733</v>
      </c>
      <c r="AK956" s="301">
        <f t="shared" ca="1" si="478"/>
        <v>-5892.3983736851733</v>
      </c>
      <c r="AL956" s="301">
        <f t="shared" ca="1" si="478"/>
        <v>-5892.3983736851806</v>
      </c>
      <c r="AM956" s="301">
        <f t="shared" ca="1" si="478"/>
        <v>-5892.3983736851733</v>
      </c>
      <c r="AN956" s="301">
        <f t="shared" ca="1" si="478"/>
        <v>-5892.3983736851733</v>
      </c>
      <c r="AO956" s="301">
        <f t="shared" ca="1" si="478"/>
        <v>-4023.6809514771958</v>
      </c>
      <c r="AP956" s="301">
        <f t="shared" ca="1" si="478"/>
        <v>-4023.6809514771958</v>
      </c>
      <c r="AQ956" s="301">
        <f t="shared" ca="1" si="478"/>
        <v>-4023.6809514771958</v>
      </c>
      <c r="AR956" s="301">
        <f t="shared" ca="1" si="478"/>
        <v>-4023.6809514771958</v>
      </c>
      <c r="AS956" s="301">
        <f t="shared" ca="1" si="478"/>
        <v>-4023.6809514771958</v>
      </c>
      <c r="AT956" s="301">
        <f t="shared" ca="1" si="478"/>
        <v>-4023.6809514771958</v>
      </c>
      <c r="AU956" s="301">
        <f t="shared" ca="1" si="478"/>
        <v>-4023.6809514771958</v>
      </c>
      <c r="AV956" s="301">
        <f t="shared" ca="1" si="478"/>
        <v>-4023.6809514772031</v>
      </c>
      <c r="AW956" s="301">
        <f t="shared" ca="1" si="478"/>
        <v>-4023.6809514771958</v>
      </c>
      <c r="AX956" s="301">
        <f t="shared" ca="1" si="478"/>
        <v>-4023.6809514771958</v>
      </c>
      <c r="AY956" s="301">
        <f t="shared" ca="1" si="478"/>
        <v>-4023.6809514771958</v>
      </c>
      <c r="AZ956" s="301">
        <f t="shared" ca="1" si="478"/>
        <v>-4023.6809514771958</v>
      </c>
      <c r="BA956" s="301">
        <f t="shared" ca="1" si="478"/>
        <v>-2617.1845908550968</v>
      </c>
      <c r="BB956" s="301">
        <f t="shared" ca="1" si="478"/>
        <v>-2617.1845908550968</v>
      </c>
      <c r="BC956" s="301">
        <f t="shared" ca="1" si="478"/>
        <v>-2617.1845908550968</v>
      </c>
      <c r="BD956" s="301">
        <f t="shared" ca="1" si="478"/>
        <v>-2617.1845908550968</v>
      </c>
      <c r="BE956" s="301">
        <f t="shared" ca="1" si="478"/>
        <v>-2617.1845908550968</v>
      </c>
      <c r="BF956" s="301">
        <f t="shared" ca="1" si="478"/>
        <v>-2617.184590855104</v>
      </c>
      <c r="BG956" s="301">
        <f t="shared" ca="1" si="478"/>
        <v>-2617.1845908550968</v>
      </c>
      <c r="BH956" s="301">
        <f t="shared" ca="1" si="478"/>
        <v>-2617.1845908550968</v>
      </c>
      <c r="BI956" s="301">
        <f t="shared" ca="1" si="478"/>
        <v>-2617.1845908550968</v>
      </c>
      <c r="BJ956" s="301">
        <f t="shared" ca="1" si="478"/>
        <v>-2617.1845908550968</v>
      </c>
      <c r="BK956" s="301">
        <f t="shared" ca="1" si="478"/>
        <v>-2617.1845908550968</v>
      </c>
      <c r="BL956" s="301">
        <f t="shared" ca="1" si="478"/>
        <v>-2617.184590855104</v>
      </c>
      <c r="BM956" s="301">
        <f t="shared" ca="1" si="478"/>
        <v>0</v>
      </c>
      <c r="BN956" s="301">
        <f t="shared" ca="1" si="478"/>
        <v>0</v>
      </c>
      <c r="BO956" s="301">
        <f t="shared" ca="1" si="478"/>
        <v>0</v>
      </c>
      <c r="BP956" s="301">
        <f t="shared" ca="1" si="478"/>
        <v>0</v>
      </c>
      <c r="BQ956" s="301">
        <f t="shared" ca="1" si="478"/>
        <v>0</v>
      </c>
      <c r="BR956" s="301">
        <f t="shared" ref="BR956:BX956" ca="1" si="479">(BR929+BR954)*(BR927&lt;=$E$328)</f>
        <v>0</v>
      </c>
      <c r="BS956" s="301">
        <f t="shared" ca="1" si="479"/>
        <v>0</v>
      </c>
      <c r="BT956" s="301">
        <f t="shared" ca="1" si="479"/>
        <v>0</v>
      </c>
      <c r="BU956" s="301">
        <f t="shared" ca="1" si="479"/>
        <v>0</v>
      </c>
      <c r="BV956" s="301">
        <f t="shared" ca="1" si="479"/>
        <v>0</v>
      </c>
      <c r="BW956" s="301">
        <f t="shared" ca="1" si="479"/>
        <v>0</v>
      </c>
      <c r="BX956" s="301">
        <f t="shared" ca="1" si="479"/>
        <v>0</v>
      </c>
      <c r="BY956" s="301">
        <f t="shared" ref="BY956:CJ956" ca="1" si="480">(BY929+BY954)*(BY927&lt;=$E$328)</f>
        <v>0</v>
      </c>
      <c r="BZ956" s="301">
        <f t="shared" ca="1" si="480"/>
        <v>0</v>
      </c>
      <c r="CA956" s="301">
        <f t="shared" ca="1" si="480"/>
        <v>0</v>
      </c>
      <c r="CB956" s="301">
        <f t="shared" ca="1" si="480"/>
        <v>0</v>
      </c>
      <c r="CC956" s="301">
        <f t="shared" ca="1" si="480"/>
        <v>0</v>
      </c>
      <c r="CD956" s="301">
        <f t="shared" ca="1" si="480"/>
        <v>0</v>
      </c>
      <c r="CE956" s="301">
        <f t="shared" ca="1" si="480"/>
        <v>0</v>
      </c>
      <c r="CF956" s="301">
        <f t="shared" ca="1" si="480"/>
        <v>0</v>
      </c>
      <c r="CG956" s="301">
        <f t="shared" ca="1" si="480"/>
        <v>0</v>
      </c>
      <c r="CH956" s="301">
        <f t="shared" ca="1" si="480"/>
        <v>0</v>
      </c>
      <c r="CI956" s="301">
        <f t="shared" ca="1" si="480"/>
        <v>0</v>
      </c>
      <c r="CJ956" s="301">
        <f t="shared" ca="1" si="480"/>
        <v>0</v>
      </c>
      <c r="CK956" s="301"/>
      <c r="CL956" s="301"/>
      <c r="CM956" s="301"/>
      <c r="CN956" s="301"/>
      <c r="CO956" s="301"/>
      <c r="CP956" s="301"/>
      <c r="CQ956" s="301"/>
      <c r="CR956" s="301"/>
      <c r="CS956" s="301"/>
      <c r="CT956" s="301"/>
      <c r="CU956" s="301"/>
      <c r="CV956" s="301"/>
      <c r="CW956" s="301"/>
      <c r="CX956" s="301"/>
      <c r="CY956" s="301"/>
      <c r="CZ956" s="301"/>
      <c r="DA956" s="301"/>
      <c r="DB956" s="301"/>
      <c r="DC956" s="301"/>
      <c r="DD956" s="301"/>
      <c r="DE956" s="301"/>
      <c r="DF956" s="301"/>
      <c r="DG956" s="301"/>
      <c r="DH956" s="301"/>
      <c r="DI956" s="301"/>
      <c r="DJ956" s="301"/>
      <c r="DK956" s="301"/>
      <c r="DL956" s="301"/>
      <c r="DM956" s="301"/>
      <c r="DN956" s="301"/>
      <c r="DO956" s="301"/>
      <c r="DP956" s="301"/>
      <c r="DQ956" s="301"/>
      <c r="DR956" s="301"/>
      <c r="DS956" s="301"/>
      <c r="DT956" s="301"/>
    </row>
    <row r="957" spans="3:124" hidden="1" outlineLevel="1">
      <c r="C957" s="4" t="s">
        <v>38</v>
      </c>
      <c r="D957" s="350"/>
      <c r="E957" s="302">
        <f ca="1">(E929+E954+E947+E935+E941)*(E927&lt;=$E$328)</f>
        <v>-67975.443333333329</v>
      </c>
      <c r="F957" s="301">
        <f t="shared" ref="F957:BQ957" ca="1" si="481">(F929+F954+F947+F935+F941)*(F927&lt;=$E$328)</f>
        <v>-102975.44333333334</v>
      </c>
      <c r="G957" s="301">
        <f t="shared" ca="1" si="481"/>
        <v>-139725.44333333336</v>
      </c>
      <c r="H957" s="301">
        <f t="shared" ca="1" si="481"/>
        <v>-141475.44333333336</v>
      </c>
      <c r="I957" s="301">
        <f t="shared" ca="1" si="481"/>
        <v>-108225.44333333334</v>
      </c>
      <c r="J957" s="301">
        <f t="shared" ca="1" si="481"/>
        <v>-109975.44333333334</v>
      </c>
      <c r="K957" s="301">
        <f t="shared" ca="1" si="481"/>
        <v>-111725.44333333334</v>
      </c>
      <c r="L957" s="301">
        <f t="shared" ca="1" si="481"/>
        <v>-113475.44333333334</v>
      </c>
      <c r="M957" s="301">
        <f t="shared" ca="1" si="481"/>
        <v>-115225.44333333334</v>
      </c>
      <c r="N957" s="301">
        <f t="shared" ca="1" si="481"/>
        <v>-116975.44333333334</v>
      </c>
      <c r="O957" s="284">
        <f t="shared" ca="1" si="481"/>
        <v>-25675.443333333336</v>
      </c>
      <c r="P957" s="284">
        <f t="shared" ca="1" si="481"/>
        <v>-19565.443333333336</v>
      </c>
      <c r="Q957" s="284">
        <f t="shared" ca="1" si="481"/>
        <v>-16033.574166666665</v>
      </c>
      <c r="R957" s="284">
        <f t="shared" ca="1" si="481"/>
        <v>-13278.574166666665</v>
      </c>
      <c r="S957" s="284">
        <f t="shared" ca="1" si="481"/>
        <v>-7228.5741666666654</v>
      </c>
      <c r="T957" s="284">
        <f t="shared" ca="1" si="481"/>
        <v>-10063.992816349019</v>
      </c>
      <c r="U957" s="284">
        <f t="shared" ca="1" si="481"/>
        <v>-7368.9928163490258</v>
      </c>
      <c r="V957" s="284">
        <f t="shared" ca="1" si="481"/>
        <v>-1258.9928163490185</v>
      </c>
      <c r="W957" s="284">
        <f t="shared" ca="1" si="481"/>
        <v>4731.0071836509815</v>
      </c>
      <c r="X957" s="284">
        <f t="shared" ca="1" si="481"/>
        <v>4761.0071836509815</v>
      </c>
      <c r="Y957" s="284">
        <f t="shared" ca="1" si="481"/>
        <v>7486.0071836509742</v>
      </c>
      <c r="Z957" s="284">
        <f t="shared" ca="1" si="481"/>
        <v>10781.007183650981</v>
      </c>
      <c r="AA957" s="284">
        <f t="shared" ca="1" si="481"/>
        <v>10781.007183650981</v>
      </c>
      <c r="AB957" s="284">
        <f t="shared" ca="1" si="481"/>
        <v>10781.007183650981</v>
      </c>
      <c r="AC957" s="302">
        <f t="shared" si="481"/>
        <v>-3443.1905944823302</v>
      </c>
      <c r="AD957" s="302">
        <f t="shared" ca="1" si="481"/>
        <v>780985.83214364666</v>
      </c>
      <c r="AE957" s="284">
        <f t="shared" ca="1" si="481"/>
        <v>-5892.3983736851733</v>
      </c>
      <c r="AF957" s="284">
        <f t="shared" ca="1" si="481"/>
        <v>-5892.3983736851733</v>
      </c>
      <c r="AG957" s="284">
        <f t="shared" ca="1" si="481"/>
        <v>-5892.3983736851733</v>
      </c>
      <c r="AH957" s="284">
        <f t="shared" ca="1" si="481"/>
        <v>-5892.3983736851733</v>
      </c>
      <c r="AI957" s="284">
        <f t="shared" ca="1" si="481"/>
        <v>-5892.3983736851733</v>
      </c>
      <c r="AJ957" s="284">
        <f t="shared" ca="1" si="481"/>
        <v>-5892.3983736851733</v>
      </c>
      <c r="AK957" s="284">
        <f t="shared" ca="1" si="481"/>
        <v>-5892.3983736851733</v>
      </c>
      <c r="AL957" s="284">
        <f t="shared" ca="1" si="481"/>
        <v>-5892.3983736851806</v>
      </c>
      <c r="AM957" s="284">
        <f t="shared" ca="1" si="481"/>
        <v>-5892.3983736851733</v>
      </c>
      <c r="AN957" s="284">
        <f t="shared" ca="1" si="481"/>
        <v>-5892.3983736851733</v>
      </c>
      <c r="AO957" s="284">
        <f t="shared" ca="1" si="481"/>
        <v>-4023.6809514771958</v>
      </c>
      <c r="AP957" s="284">
        <f t="shared" ca="1" si="481"/>
        <v>-4023.6809514771958</v>
      </c>
      <c r="AQ957" s="284">
        <f t="shared" ca="1" si="481"/>
        <v>-4023.6809514771958</v>
      </c>
      <c r="AR957" s="284">
        <f t="shared" ca="1" si="481"/>
        <v>-4023.6809514771958</v>
      </c>
      <c r="AS957" s="284">
        <f t="shared" ca="1" si="481"/>
        <v>-4023.6809514771958</v>
      </c>
      <c r="AT957" s="284">
        <f t="shared" ca="1" si="481"/>
        <v>-4023.6809514771958</v>
      </c>
      <c r="AU957" s="284">
        <f t="shared" ca="1" si="481"/>
        <v>-4023.6809514771958</v>
      </c>
      <c r="AV957" s="284">
        <f t="shared" ca="1" si="481"/>
        <v>-4023.6809514772031</v>
      </c>
      <c r="AW957" s="284">
        <f t="shared" ca="1" si="481"/>
        <v>-4023.6809514771958</v>
      </c>
      <c r="AX957" s="284">
        <f t="shared" ca="1" si="481"/>
        <v>-4023.6809514771958</v>
      </c>
      <c r="AY957" s="284">
        <f t="shared" ca="1" si="481"/>
        <v>-4023.6809514771958</v>
      </c>
      <c r="AZ957" s="284">
        <f t="shared" ca="1" si="481"/>
        <v>-4023.6809514771958</v>
      </c>
      <c r="BA957" s="284">
        <f t="shared" ca="1" si="481"/>
        <v>-2617.1845908550968</v>
      </c>
      <c r="BB957" s="284">
        <f t="shared" ca="1" si="481"/>
        <v>-2617.1845908550968</v>
      </c>
      <c r="BC957" s="284">
        <f t="shared" ca="1" si="481"/>
        <v>-2617.1845908550968</v>
      </c>
      <c r="BD957" s="284">
        <f t="shared" ca="1" si="481"/>
        <v>-2617.1845908550968</v>
      </c>
      <c r="BE957" s="284">
        <f t="shared" ca="1" si="481"/>
        <v>-2617.1845908550968</v>
      </c>
      <c r="BF957" s="284">
        <f t="shared" ca="1" si="481"/>
        <v>-2617.184590855104</v>
      </c>
      <c r="BG957" s="284">
        <f t="shared" ca="1" si="481"/>
        <v>-2617.1845908550968</v>
      </c>
      <c r="BH957" s="284">
        <f t="shared" ca="1" si="481"/>
        <v>-2617.1845908550968</v>
      </c>
      <c r="BI957" s="284">
        <f t="shared" ca="1" si="481"/>
        <v>-2617.1845908550968</v>
      </c>
      <c r="BJ957" s="284">
        <f t="shared" ca="1" si="481"/>
        <v>-2617.1845908550968</v>
      </c>
      <c r="BK957" s="284">
        <f t="shared" ca="1" si="481"/>
        <v>-2617.1845908550968</v>
      </c>
      <c r="BL957" s="284">
        <f t="shared" ca="1" si="481"/>
        <v>-2617.184590855104</v>
      </c>
      <c r="BM957" s="284">
        <f t="shared" ca="1" si="481"/>
        <v>0</v>
      </c>
      <c r="BN957" s="284">
        <f t="shared" ca="1" si="481"/>
        <v>0</v>
      </c>
      <c r="BO957" s="284">
        <f t="shared" ca="1" si="481"/>
        <v>0</v>
      </c>
      <c r="BP957" s="284">
        <f t="shared" ca="1" si="481"/>
        <v>0</v>
      </c>
      <c r="BQ957" s="284">
        <f t="shared" ca="1" si="481"/>
        <v>0</v>
      </c>
      <c r="BR957" s="284">
        <f t="shared" ref="BR957:CJ957" ca="1" si="482">(BR929+BR954+BR947+BR935+BR941)*(BR927&lt;=$E$328)</f>
        <v>0</v>
      </c>
      <c r="BS957" s="284">
        <f t="shared" ca="1" si="482"/>
        <v>0</v>
      </c>
      <c r="BT957" s="284">
        <f t="shared" ca="1" si="482"/>
        <v>0</v>
      </c>
      <c r="BU957" s="284">
        <f t="shared" ca="1" si="482"/>
        <v>0</v>
      </c>
      <c r="BV957" s="284">
        <f t="shared" ca="1" si="482"/>
        <v>0</v>
      </c>
      <c r="BW957" s="284">
        <f t="shared" ca="1" si="482"/>
        <v>0</v>
      </c>
      <c r="BX957" s="284">
        <f t="shared" ca="1" si="482"/>
        <v>0</v>
      </c>
      <c r="BY957" s="284">
        <f t="shared" ca="1" si="482"/>
        <v>0</v>
      </c>
      <c r="BZ957" s="284">
        <f t="shared" ca="1" si="482"/>
        <v>0</v>
      </c>
      <c r="CA957" s="284">
        <f t="shared" ca="1" si="482"/>
        <v>0</v>
      </c>
      <c r="CB957" s="284">
        <f t="shared" ca="1" si="482"/>
        <v>0</v>
      </c>
      <c r="CC957" s="284">
        <f t="shared" ca="1" si="482"/>
        <v>0</v>
      </c>
      <c r="CD957" s="284">
        <f t="shared" ca="1" si="482"/>
        <v>0</v>
      </c>
      <c r="CE957" s="284">
        <f t="shared" ca="1" si="482"/>
        <v>0</v>
      </c>
      <c r="CF957" s="284">
        <f t="shared" ca="1" si="482"/>
        <v>0</v>
      </c>
      <c r="CG957" s="284">
        <f t="shared" ca="1" si="482"/>
        <v>0</v>
      </c>
      <c r="CH957" s="284">
        <f t="shared" ca="1" si="482"/>
        <v>0</v>
      </c>
      <c r="CI957" s="284">
        <f t="shared" ca="1" si="482"/>
        <v>0</v>
      </c>
      <c r="CJ957" s="284">
        <f t="shared" ca="1" si="482"/>
        <v>0</v>
      </c>
      <c r="CK957" s="284"/>
      <c r="CL957" s="284"/>
      <c r="CM957" s="284"/>
      <c r="CN957" s="284"/>
      <c r="CO957" s="284"/>
      <c r="CP957" s="284"/>
      <c r="CQ957" s="284"/>
      <c r="CR957" s="284"/>
      <c r="CS957" s="284"/>
      <c r="CT957" s="284"/>
      <c r="CU957" s="284"/>
      <c r="CV957" s="284"/>
      <c r="CW957" s="284"/>
      <c r="CX957" s="284"/>
      <c r="CY957" s="284"/>
      <c r="CZ957" s="284"/>
      <c r="DA957" s="284"/>
      <c r="DB957" s="284"/>
      <c r="DC957" s="284"/>
      <c r="DD957" s="284"/>
      <c r="DE957" s="284"/>
      <c r="DF957" s="284"/>
      <c r="DG957" s="284"/>
      <c r="DH957" s="284"/>
      <c r="DI957" s="284"/>
      <c r="DJ957" s="284"/>
      <c r="DK957" s="284"/>
      <c r="DL957" s="284"/>
      <c r="DM957" s="284"/>
      <c r="DN957" s="284"/>
      <c r="DO957" s="284"/>
      <c r="DP957" s="284"/>
      <c r="DQ957" s="284"/>
      <c r="DR957" s="284"/>
      <c r="DS957" s="284"/>
      <c r="DT957" s="284"/>
    </row>
    <row r="958" spans="3:124" hidden="1" outlineLevel="1">
      <c r="C958" s="4" t="s">
        <v>332</v>
      </c>
      <c r="D958" s="350">
        <f>E79+F74</f>
        <v>1546300</v>
      </c>
      <c r="E958" s="302">
        <f t="shared" ref="E958:AR958" ca="1" si="483">MAX(0,D958+E957*(E957&lt;0))</f>
        <v>1478324.5566666666</v>
      </c>
      <c r="F958" s="301">
        <f t="shared" ca="1" si="483"/>
        <v>1375349.1133333333</v>
      </c>
      <c r="G958" s="301">
        <f t="shared" ca="1" si="483"/>
        <v>1235623.67</v>
      </c>
      <c r="H958" s="301">
        <f t="shared" ca="1" si="483"/>
        <v>1094148.2266666666</v>
      </c>
      <c r="I958" s="301">
        <f t="shared" ca="1" si="483"/>
        <v>985922.78333333321</v>
      </c>
      <c r="J958" s="301">
        <f t="shared" ca="1" si="483"/>
        <v>875947.33999999985</v>
      </c>
      <c r="K958" s="301">
        <f t="shared" ca="1" si="483"/>
        <v>764221.89666666649</v>
      </c>
      <c r="L958" s="301">
        <f t="shared" ca="1" si="483"/>
        <v>650746.45333333313</v>
      </c>
      <c r="M958" s="301">
        <f t="shared" ca="1" si="483"/>
        <v>535521.00999999978</v>
      </c>
      <c r="N958" s="301">
        <f t="shared" ca="1" si="483"/>
        <v>418545.56666666642</v>
      </c>
      <c r="O958" s="284">
        <f t="shared" ca="1" si="483"/>
        <v>392870.12333333306</v>
      </c>
      <c r="P958" s="284">
        <f t="shared" ca="1" si="483"/>
        <v>373304.6799999997</v>
      </c>
      <c r="Q958" s="284">
        <f t="shared" ca="1" si="483"/>
        <v>357271.10583333304</v>
      </c>
      <c r="R958" s="284">
        <f t="shared" ca="1" si="483"/>
        <v>343992.53166666639</v>
      </c>
      <c r="S958" s="284">
        <f t="shared" ca="1" si="483"/>
        <v>336763.95749999973</v>
      </c>
      <c r="T958" s="284">
        <f t="shared" ca="1" si="483"/>
        <v>326699.9646836507</v>
      </c>
      <c r="U958" s="284">
        <f t="shared" ca="1" si="483"/>
        <v>319330.97186730168</v>
      </c>
      <c r="V958" s="284">
        <f t="shared" ca="1" si="483"/>
        <v>318071.97905095265</v>
      </c>
      <c r="W958" s="284">
        <f t="shared" ca="1" si="483"/>
        <v>318071.97905095265</v>
      </c>
      <c r="X958" s="284">
        <f t="shared" ca="1" si="483"/>
        <v>318071.97905095265</v>
      </c>
      <c r="Y958" s="284">
        <f t="shared" ca="1" si="483"/>
        <v>318071.97905095265</v>
      </c>
      <c r="Z958" s="284">
        <f t="shared" ca="1" si="483"/>
        <v>318071.97905095265</v>
      </c>
      <c r="AA958" s="284">
        <f t="shared" ca="1" si="483"/>
        <v>318071.97905095265</v>
      </c>
      <c r="AB958" s="284">
        <f t="shared" ca="1" si="483"/>
        <v>318071.97905095265</v>
      </c>
      <c r="AC958" s="284">
        <f t="shared" ca="1" si="483"/>
        <v>314628.7884564703</v>
      </c>
      <c r="AD958" s="284">
        <f t="shared" ca="1" si="483"/>
        <v>314628.7884564703</v>
      </c>
      <c r="AE958" s="284">
        <f t="shared" ca="1" si="483"/>
        <v>308736.3900827851</v>
      </c>
      <c r="AF958" s="284">
        <f t="shared" ca="1" si="483"/>
        <v>302843.99170909991</v>
      </c>
      <c r="AG958" s="284">
        <f t="shared" ca="1" si="483"/>
        <v>296951.59333541471</v>
      </c>
      <c r="AH958" s="284">
        <f t="shared" ca="1" si="483"/>
        <v>291059.19496172952</v>
      </c>
      <c r="AI958" s="284">
        <f t="shared" ca="1" si="483"/>
        <v>285166.79658804432</v>
      </c>
      <c r="AJ958" s="284">
        <f t="shared" ca="1" si="483"/>
        <v>279274.39821435913</v>
      </c>
      <c r="AK958" s="284">
        <f t="shared" ca="1" si="483"/>
        <v>273381.99984067393</v>
      </c>
      <c r="AL958" s="284">
        <f t="shared" ca="1" si="483"/>
        <v>267489.60146698874</v>
      </c>
      <c r="AM958" s="284">
        <f t="shared" ca="1" si="483"/>
        <v>261597.20309330357</v>
      </c>
      <c r="AN958" s="284">
        <f t="shared" ca="1" si="483"/>
        <v>255704.80471961841</v>
      </c>
      <c r="AO958" s="284">
        <f t="shared" ca="1" si="483"/>
        <v>251681.1237681412</v>
      </c>
      <c r="AP958" s="284">
        <f t="shared" ca="1" si="483"/>
        <v>247657.442816664</v>
      </c>
      <c r="AQ958" s="284">
        <f t="shared" ca="1" si="483"/>
        <v>243633.7618651868</v>
      </c>
      <c r="AR958" s="284">
        <f t="shared" ca="1" si="483"/>
        <v>239610.08091370959</v>
      </c>
      <c r="AS958" s="284">
        <f ca="1">MAX(0,AR958+AS957*(AS957&lt;0))</f>
        <v>235586.39996223239</v>
      </c>
      <c r="AT958" s="284">
        <f t="shared" ref="AT958:BX958" ca="1" si="484">MAX(0,AS958+AT957*(AT957&lt;0))</f>
        <v>231562.71901075519</v>
      </c>
      <c r="AU958" s="284">
        <f t="shared" ca="1" si="484"/>
        <v>227539.03805927798</v>
      </c>
      <c r="AV958" s="284">
        <f t="shared" ca="1" si="484"/>
        <v>223515.35710780078</v>
      </c>
      <c r="AW958" s="284">
        <f t="shared" ca="1" si="484"/>
        <v>219491.67615632358</v>
      </c>
      <c r="AX958" s="284">
        <f t="shared" ca="1" si="484"/>
        <v>215467.99520484637</v>
      </c>
      <c r="AY958" s="284">
        <f t="shared" ca="1" si="484"/>
        <v>211444.31425336917</v>
      </c>
      <c r="AZ958" s="284">
        <f t="shared" ca="1" si="484"/>
        <v>207420.63330189197</v>
      </c>
      <c r="BA958" s="284">
        <f t="shared" ca="1" si="484"/>
        <v>204803.44871103688</v>
      </c>
      <c r="BB958" s="284">
        <f t="shared" ca="1" si="484"/>
        <v>202186.26412018179</v>
      </c>
      <c r="BC958" s="284">
        <f t="shared" ca="1" si="484"/>
        <v>199569.0795293267</v>
      </c>
      <c r="BD958" s="284">
        <f t="shared" ca="1" si="484"/>
        <v>196951.89493847161</v>
      </c>
      <c r="BE958" s="284">
        <f t="shared" ca="1" si="484"/>
        <v>194334.71034761652</v>
      </c>
      <c r="BF958" s="284">
        <f t="shared" ca="1" si="484"/>
        <v>191717.52575676143</v>
      </c>
      <c r="BG958" s="284">
        <f t="shared" ca="1" si="484"/>
        <v>189100.34116590634</v>
      </c>
      <c r="BH958" s="284">
        <f t="shared" ca="1" si="484"/>
        <v>186483.15657505125</v>
      </c>
      <c r="BI958" s="284">
        <f t="shared" ca="1" si="484"/>
        <v>183865.97198419616</v>
      </c>
      <c r="BJ958" s="284">
        <f t="shared" ca="1" si="484"/>
        <v>181248.78739334107</v>
      </c>
      <c r="BK958" s="284">
        <f t="shared" ca="1" si="484"/>
        <v>178631.60280248598</v>
      </c>
      <c r="BL958" s="284">
        <f t="shared" ca="1" si="484"/>
        <v>176014.41821163089</v>
      </c>
      <c r="BM958" s="284">
        <f t="shared" ca="1" si="484"/>
        <v>176014.41821163089</v>
      </c>
      <c r="BN958" s="284">
        <f t="shared" ca="1" si="484"/>
        <v>176014.41821163089</v>
      </c>
      <c r="BO958" s="284">
        <f t="shared" ca="1" si="484"/>
        <v>176014.41821163089</v>
      </c>
      <c r="BP958" s="284">
        <f t="shared" ca="1" si="484"/>
        <v>176014.41821163089</v>
      </c>
      <c r="BQ958" s="284">
        <f t="shared" ca="1" si="484"/>
        <v>176014.41821163089</v>
      </c>
      <c r="BR958" s="284">
        <f t="shared" ca="1" si="484"/>
        <v>176014.41821163089</v>
      </c>
      <c r="BS958" s="284">
        <f t="shared" ca="1" si="484"/>
        <v>176014.41821163089</v>
      </c>
      <c r="BT958" s="284">
        <f t="shared" ca="1" si="484"/>
        <v>176014.41821163089</v>
      </c>
      <c r="BU958" s="284">
        <f t="shared" ca="1" si="484"/>
        <v>176014.41821163089</v>
      </c>
      <c r="BV958" s="284">
        <f t="shared" ca="1" si="484"/>
        <v>176014.41821163089</v>
      </c>
      <c r="BW958" s="284">
        <f t="shared" ca="1" si="484"/>
        <v>176014.41821163089</v>
      </c>
      <c r="BX958" s="284">
        <f t="shared" ca="1" si="484"/>
        <v>176014.41821163089</v>
      </c>
      <c r="BY958" s="284">
        <f t="shared" ref="BY958" ca="1" si="485">MAX(0,BX958+BY957*(BY957&lt;0))</f>
        <v>176014.41821163089</v>
      </c>
      <c r="BZ958" s="284">
        <f t="shared" ref="BZ958" ca="1" si="486">MAX(0,BY958+BZ957*(BZ957&lt;0))</f>
        <v>176014.41821163089</v>
      </c>
      <c r="CA958" s="284">
        <f t="shared" ref="CA958" ca="1" si="487">MAX(0,BZ958+CA957*(CA957&lt;0))</f>
        <v>176014.41821163089</v>
      </c>
      <c r="CB958" s="284">
        <f t="shared" ref="CB958" ca="1" si="488">MAX(0,CA958+CB957*(CB957&lt;0))</f>
        <v>176014.41821163089</v>
      </c>
      <c r="CC958" s="284">
        <f t="shared" ref="CC958" ca="1" si="489">MAX(0,CB958+CC957*(CC957&lt;0))</f>
        <v>176014.41821163089</v>
      </c>
      <c r="CD958" s="284">
        <f t="shared" ref="CD958" ca="1" si="490">MAX(0,CC958+CD957*(CD957&lt;0))</f>
        <v>176014.41821163089</v>
      </c>
      <c r="CE958" s="284">
        <f t="shared" ref="CE958" ca="1" si="491">MAX(0,CD958+CE957*(CE957&lt;0))</f>
        <v>176014.41821163089</v>
      </c>
      <c r="CF958" s="284">
        <f t="shared" ref="CF958" ca="1" si="492">MAX(0,CE958+CF957*(CF957&lt;0))</f>
        <v>176014.41821163089</v>
      </c>
      <c r="CG958" s="284">
        <f t="shared" ref="CG958" ca="1" si="493">MAX(0,CF958+CG957*(CG957&lt;0))</f>
        <v>176014.41821163089</v>
      </c>
      <c r="CH958" s="284">
        <f t="shared" ref="CH958" ca="1" si="494">MAX(0,CG958+CH957*(CH957&lt;0))</f>
        <v>176014.41821163089</v>
      </c>
      <c r="CI958" s="284">
        <f t="shared" ref="CI958" ca="1" si="495">MAX(0,CH958+CI957*(CI957&lt;0))</f>
        <v>176014.41821163089</v>
      </c>
      <c r="CJ958" s="284">
        <f t="shared" ref="CJ958" ca="1" si="496">MAX(0,CI958+CJ957*(CJ957&lt;0))</f>
        <v>176014.41821163089</v>
      </c>
      <c r="CK958" s="284"/>
      <c r="CL958" s="284"/>
      <c r="CM958" s="284"/>
      <c r="CN958" s="284"/>
      <c r="CO958" s="284"/>
      <c r="CP958" s="284"/>
      <c r="CQ958" s="284"/>
      <c r="CR958" s="284"/>
      <c r="CS958" s="284"/>
      <c r="CT958" s="284"/>
      <c r="CU958" s="284"/>
      <c r="CV958" s="284"/>
      <c r="CW958" s="284"/>
      <c r="CX958" s="284"/>
      <c r="CY958" s="284"/>
      <c r="CZ958" s="284"/>
      <c r="DA958" s="284"/>
      <c r="DB958" s="284"/>
      <c r="DC958" s="284"/>
      <c r="DD958" s="284"/>
      <c r="DE958" s="284"/>
      <c r="DF958" s="284"/>
      <c r="DG958" s="284"/>
      <c r="DH958" s="284"/>
      <c r="DI958" s="284"/>
      <c r="DJ958" s="284"/>
      <c r="DK958" s="284"/>
      <c r="DL958" s="284"/>
      <c r="DM958" s="284"/>
      <c r="DN958" s="284"/>
      <c r="DO958" s="284"/>
      <c r="DP958" s="284"/>
      <c r="DQ958" s="284"/>
      <c r="DR958" s="284"/>
      <c r="DS958" s="284"/>
      <c r="DT958" s="284"/>
    </row>
    <row r="959" spans="3:124" hidden="1" outlineLevel="1">
      <c r="D959" s="350"/>
      <c r="E959" s="302"/>
      <c r="F959" s="301"/>
      <c r="G959" s="301"/>
      <c r="H959" s="301"/>
      <c r="I959" s="301"/>
      <c r="J959" s="301"/>
      <c r="K959" s="301"/>
      <c r="L959" s="301"/>
      <c r="M959" s="301"/>
      <c r="N959" s="301"/>
    </row>
    <row r="960" spans="3:124" s="10" customFormat="1" hidden="1" outlineLevel="1">
      <c r="D960" s="351"/>
      <c r="E960" s="301"/>
      <c r="F960" s="301"/>
      <c r="G960" s="301"/>
      <c r="H960" s="301"/>
      <c r="I960" s="301"/>
      <c r="J960" s="301"/>
      <c r="K960" s="301"/>
      <c r="L960" s="301"/>
      <c r="M960" s="301"/>
      <c r="N960" s="301"/>
      <c r="O960" s="4"/>
      <c r="P960" s="4"/>
      <c r="Q960" s="4"/>
      <c r="R960" s="4"/>
      <c r="S960" s="4"/>
      <c r="T960" s="4"/>
      <c r="U960" s="4"/>
      <c r="V960" s="4"/>
      <c r="W960" s="4"/>
      <c r="X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 spans="3:124" s="10" customFormat="1" hidden="1" outlineLevel="1">
      <c r="C961" s="10" t="s">
        <v>331</v>
      </c>
      <c r="D961" s="351"/>
      <c r="E961" s="301">
        <f t="shared" ref="E961:BP961" si="497">IF(E927=$E$328,$E$333,0)</f>
        <v>0</v>
      </c>
      <c r="F961" s="301">
        <f t="shared" si="497"/>
        <v>0</v>
      </c>
      <c r="G961" s="301">
        <f t="shared" si="497"/>
        <v>0</v>
      </c>
      <c r="H961" s="301">
        <f t="shared" si="497"/>
        <v>0</v>
      </c>
      <c r="I961" s="301">
        <f t="shared" si="497"/>
        <v>0</v>
      </c>
      <c r="J961" s="301">
        <f t="shared" si="497"/>
        <v>0</v>
      </c>
      <c r="K961" s="301">
        <f t="shared" si="497"/>
        <v>0</v>
      </c>
      <c r="L961" s="301">
        <f t="shared" si="497"/>
        <v>0</v>
      </c>
      <c r="M961" s="301">
        <f t="shared" si="497"/>
        <v>0</v>
      </c>
      <c r="N961" s="301">
        <f t="shared" si="497"/>
        <v>0</v>
      </c>
      <c r="O961" s="284">
        <f t="shared" si="497"/>
        <v>0</v>
      </c>
      <c r="P961" s="284">
        <f t="shared" si="497"/>
        <v>0</v>
      </c>
      <c r="Q961" s="284">
        <f t="shared" si="497"/>
        <v>0</v>
      </c>
      <c r="R961" s="284">
        <f t="shared" si="497"/>
        <v>0</v>
      </c>
      <c r="S961" s="284">
        <f t="shared" si="497"/>
        <v>0</v>
      </c>
      <c r="T961" s="284">
        <f t="shared" si="497"/>
        <v>0</v>
      </c>
      <c r="U961" s="284">
        <f t="shared" si="497"/>
        <v>0</v>
      </c>
      <c r="V961" s="284">
        <f t="shared" si="497"/>
        <v>0</v>
      </c>
      <c r="W961" s="284">
        <f t="shared" si="497"/>
        <v>0</v>
      </c>
      <c r="X961" s="284">
        <f t="shared" si="497"/>
        <v>0</v>
      </c>
      <c r="Y961" s="301">
        <f t="shared" si="497"/>
        <v>0</v>
      </c>
      <c r="Z961" s="301">
        <f t="shared" si="497"/>
        <v>0</v>
      </c>
      <c r="AA961" s="301">
        <f t="shared" si="497"/>
        <v>0</v>
      </c>
      <c r="AB961" s="301">
        <f t="shared" si="497"/>
        <v>0</v>
      </c>
      <c r="AC961" s="284">
        <f t="shared" si="497"/>
        <v>0</v>
      </c>
      <c r="AD961" s="284">
        <f t="shared" si="497"/>
        <v>0</v>
      </c>
      <c r="AE961" s="284">
        <f t="shared" si="497"/>
        <v>0</v>
      </c>
      <c r="AF961" s="284">
        <f t="shared" si="497"/>
        <v>0</v>
      </c>
      <c r="AG961" s="284">
        <f t="shared" si="497"/>
        <v>0</v>
      </c>
      <c r="AH961" s="284">
        <f t="shared" si="497"/>
        <v>0</v>
      </c>
      <c r="AI961" s="284">
        <f t="shared" si="497"/>
        <v>0</v>
      </c>
      <c r="AJ961" s="284">
        <f t="shared" si="497"/>
        <v>0</v>
      </c>
      <c r="AK961" s="284">
        <f t="shared" si="497"/>
        <v>0</v>
      </c>
      <c r="AL961" s="284">
        <f t="shared" si="497"/>
        <v>0</v>
      </c>
      <c r="AM961" s="301">
        <f t="shared" si="497"/>
        <v>0</v>
      </c>
      <c r="AN961" s="301">
        <f t="shared" si="497"/>
        <v>0</v>
      </c>
      <c r="AO961" s="301">
        <f t="shared" si="497"/>
        <v>0</v>
      </c>
      <c r="AP961" s="301">
        <f t="shared" si="497"/>
        <v>0</v>
      </c>
      <c r="AQ961" s="301">
        <f t="shared" si="497"/>
        <v>0</v>
      </c>
      <c r="AR961" s="301">
        <f t="shared" si="497"/>
        <v>0</v>
      </c>
      <c r="AS961" s="301">
        <f t="shared" si="497"/>
        <v>0</v>
      </c>
      <c r="AT961" s="301">
        <f t="shared" si="497"/>
        <v>0</v>
      </c>
      <c r="AU961" s="301">
        <f t="shared" si="497"/>
        <v>0</v>
      </c>
      <c r="AV961" s="301">
        <f t="shared" si="497"/>
        <v>0</v>
      </c>
      <c r="AW961" s="301">
        <f t="shared" si="497"/>
        <v>0</v>
      </c>
      <c r="AX961" s="301">
        <f t="shared" si="497"/>
        <v>0</v>
      </c>
      <c r="AY961" s="301">
        <f t="shared" si="497"/>
        <v>0</v>
      </c>
      <c r="AZ961" s="301">
        <f t="shared" si="497"/>
        <v>0</v>
      </c>
      <c r="BA961" s="301">
        <f t="shared" si="497"/>
        <v>0</v>
      </c>
      <c r="BB961" s="301">
        <f t="shared" si="497"/>
        <v>0</v>
      </c>
      <c r="BC961" s="301">
        <f t="shared" si="497"/>
        <v>0</v>
      </c>
      <c r="BD961" s="301">
        <f t="shared" si="497"/>
        <v>0</v>
      </c>
      <c r="BE961" s="301">
        <f t="shared" si="497"/>
        <v>0</v>
      </c>
      <c r="BF961" s="301">
        <f t="shared" si="497"/>
        <v>0</v>
      </c>
      <c r="BG961" s="301">
        <f t="shared" si="497"/>
        <v>0</v>
      </c>
      <c r="BH961" s="301">
        <f t="shared" si="497"/>
        <v>0</v>
      </c>
      <c r="BI961" s="301">
        <f t="shared" si="497"/>
        <v>0</v>
      </c>
      <c r="BJ961" s="301">
        <f t="shared" si="497"/>
        <v>0</v>
      </c>
      <c r="BK961" s="301">
        <f t="shared" si="497"/>
        <v>0</v>
      </c>
      <c r="BL961" s="301">
        <f t="shared" ca="1" si="497"/>
        <v>13146482.668419151</v>
      </c>
      <c r="BM961" s="301">
        <f t="shared" si="497"/>
        <v>0</v>
      </c>
      <c r="BN961" s="301">
        <f t="shared" si="497"/>
        <v>0</v>
      </c>
      <c r="BO961" s="301">
        <f t="shared" si="497"/>
        <v>0</v>
      </c>
      <c r="BP961" s="301">
        <f t="shared" si="497"/>
        <v>0</v>
      </c>
      <c r="BQ961" s="301">
        <f t="shared" ref="BQ961:BX961" si="498">IF(BQ927=$E$328,$E$333,0)</f>
        <v>0</v>
      </c>
      <c r="BR961" s="301">
        <f t="shared" si="498"/>
        <v>0</v>
      </c>
      <c r="BS961" s="301">
        <f t="shared" si="498"/>
        <v>0</v>
      </c>
      <c r="BT961" s="301">
        <f t="shared" si="498"/>
        <v>0</v>
      </c>
      <c r="BU961" s="301">
        <f t="shared" si="498"/>
        <v>0</v>
      </c>
      <c r="BV961" s="301">
        <f t="shared" si="498"/>
        <v>0</v>
      </c>
      <c r="BW961" s="301">
        <f t="shared" si="498"/>
        <v>0</v>
      </c>
      <c r="BX961" s="301">
        <f t="shared" si="498"/>
        <v>0</v>
      </c>
      <c r="BY961" s="301">
        <f t="shared" ref="BY961:CJ961" si="499">IF(BY927=$E$328,$E$333,0)</f>
        <v>0</v>
      </c>
      <c r="BZ961" s="301">
        <f t="shared" si="499"/>
        <v>0</v>
      </c>
      <c r="CA961" s="301">
        <f t="shared" si="499"/>
        <v>0</v>
      </c>
      <c r="CB961" s="301">
        <f t="shared" si="499"/>
        <v>0</v>
      </c>
      <c r="CC961" s="301">
        <f t="shared" si="499"/>
        <v>0</v>
      </c>
      <c r="CD961" s="301">
        <f t="shared" si="499"/>
        <v>0</v>
      </c>
      <c r="CE961" s="301">
        <f t="shared" si="499"/>
        <v>0</v>
      </c>
      <c r="CF961" s="301">
        <f t="shared" si="499"/>
        <v>0</v>
      </c>
      <c r="CG961" s="301">
        <f t="shared" si="499"/>
        <v>0</v>
      </c>
      <c r="CH961" s="301">
        <f t="shared" si="499"/>
        <v>0</v>
      </c>
      <c r="CI961" s="301">
        <f t="shared" si="499"/>
        <v>0</v>
      </c>
      <c r="CJ961" s="301">
        <f t="shared" si="499"/>
        <v>0</v>
      </c>
      <c r="CK961" s="301"/>
      <c r="CL961" s="301"/>
      <c r="CM961" s="301"/>
      <c r="CN961" s="301"/>
      <c r="CO961" s="301"/>
      <c r="CP961" s="301"/>
      <c r="CQ961" s="301"/>
      <c r="CR961" s="301"/>
      <c r="CS961" s="301"/>
      <c r="CT961" s="301"/>
      <c r="CU961" s="301"/>
      <c r="CV961" s="301"/>
      <c r="CW961" s="301"/>
      <c r="CX961" s="301"/>
      <c r="CY961" s="301"/>
      <c r="CZ961" s="301"/>
      <c r="DA961" s="301"/>
      <c r="DB961" s="301"/>
      <c r="DC961" s="301"/>
      <c r="DD961" s="301"/>
      <c r="DE961" s="301"/>
      <c r="DF961" s="301"/>
      <c r="DG961" s="301"/>
      <c r="DH961" s="301"/>
      <c r="DI961" s="301"/>
      <c r="DJ961" s="301"/>
      <c r="DK961" s="301"/>
      <c r="DL961" s="301"/>
      <c r="DM961" s="301"/>
      <c r="DN961" s="301"/>
      <c r="DO961" s="301"/>
      <c r="DP961" s="301"/>
      <c r="DQ961" s="301"/>
      <c r="DR961" s="301"/>
      <c r="DS961" s="301"/>
      <c r="DT961" s="301"/>
    </row>
    <row r="962" spans="3:124" s="10" customFormat="1" hidden="1" outlineLevel="1">
      <c r="C962" s="10" t="s">
        <v>487</v>
      </c>
      <c r="D962" s="351"/>
      <c r="E962" s="301">
        <f>IF(E927=$E$328,$F$84,0)</f>
        <v>0</v>
      </c>
      <c r="F962" s="301">
        <f t="shared" ref="F962:BQ962" si="500">IF(F927=$E$328,$F$84,0)</f>
        <v>0</v>
      </c>
      <c r="G962" s="301">
        <f t="shared" si="500"/>
        <v>0</v>
      </c>
      <c r="H962" s="301">
        <f t="shared" si="500"/>
        <v>0</v>
      </c>
      <c r="I962" s="301">
        <f t="shared" si="500"/>
        <v>0</v>
      </c>
      <c r="J962" s="301">
        <f t="shared" si="500"/>
        <v>0</v>
      </c>
      <c r="K962" s="301">
        <f t="shared" si="500"/>
        <v>0</v>
      </c>
      <c r="L962" s="301">
        <f t="shared" si="500"/>
        <v>0</v>
      </c>
      <c r="M962" s="301">
        <f t="shared" si="500"/>
        <v>0</v>
      </c>
      <c r="N962" s="301">
        <f t="shared" si="500"/>
        <v>0</v>
      </c>
      <c r="O962" s="284">
        <f t="shared" si="500"/>
        <v>0</v>
      </c>
      <c r="P962" s="284">
        <f t="shared" si="500"/>
        <v>0</v>
      </c>
      <c r="Q962" s="284">
        <f t="shared" si="500"/>
        <v>0</v>
      </c>
      <c r="R962" s="284">
        <f t="shared" si="500"/>
        <v>0</v>
      </c>
      <c r="S962" s="284">
        <f t="shared" si="500"/>
        <v>0</v>
      </c>
      <c r="T962" s="284">
        <f t="shared" si="500"/>
        <v>0</v>
      </c>
      <c r="U962" s="284">
        <f t="shared" si="500"/>
        <v>0</v>
      </c>
      <c r="V962" s="284">
        <f t="shared" si="500"/>
        <v>0</v>
      </c>
      <c r="W962" s="284">
        <f t="shared" si="500"/>
        <v>0</v>
      </c>
      <c r="X962" s="284">
        <f t="shared" si="500"/>
        <v>0</v>
      </c>
      <c r="Y962" s="301">
        <f t="shared" si="500"/>
        <v>0</v>
      </c>
      <c r="Z962" s="301">
        <f t="shared" si="500"/>
        <v>0</v>
      </c>
      <c r="AA962" s="301">
        <f t="shared" si="500"/>
        <v>0</v>
      </c>
      <c r="AB962" s="301">
        <f t="shared" si="500"/>
        <v>0</v>
      </c>
      <c r="AC962" s="284">
        <f t="shared" si="500"/>
        <v>0</v>
      </c>
      <c r="AD962" s="284">
        <f t="shared" si="500"/>
        <v>0</v>
      </c>
      <c r="AE962" s="284">
        <f t="shared" si="500"/>
        <v>0</v>
      </c>
      <c r="AF962" s="284">
        <f t="shared" si="500"/>
        <v>0</v>
      </c>
      <c r="AG962" s="284">
        <f t="shared" si="500"/>
        <v>0</v>
      </c>
      <c r="AH962" s="284">
        <f t="shared" si="500"/>
        <v>0</v>
      </c>
      <c r="AI962" s="284">
        <f t="shared" si="500"/>
        <v>0</v>
      </c>
      <c r="AJ962" s="284">
        <f t="shared" si="500"/>
        <v>0</v>
      </c>
      <c r="AK962" s="284">
        <f t="shared" si="500"/>
        <v>0</v>
      </c>
      <c r="AL962" s="284">
        <f t="shared" si="500"/>
        <v>0</v>
      </c>
      <c r="AM962" s="301">
        <f t="shared" si="500"/>
        <v>0</v>
      </c>
      <c r="AN962" s="301">
        <f t="shared" si="500"/>
        <v>0</v>
      </c>
      <c r="AO962" s="301">
        <f t="shared" si="500"/>
        <v>0</v>
      </c>
      <c r="AP962" s="301">
        <f t="shared" si="500"/>
        <v>0</v>
      </c>
      <c r="AQ962" s="301">
        <f t="shared" si="500"/>
        <v>0</v>
      </c>
      <c r="AR962" s="301">
        <f t="shared" si="500"/>
        <v>0</v>
      </c>
      <c r="AS962" s="301">
        <f t="shared" si="500"/>
        <v>0</v>
      </c>
      <c r="AT962" s="301">
        <f t="shared" si="500"/>
        <v>0</v>
      </c>
      <c r="AU962" s="301">
        <f t="shared" si="500"/>
        <v>0</v>
      </c>
      <c r="AV962" s="301">
        <f t="shared" si="500"/>
        <v>0</v>
      </c>
      <c r="AW962" s="301">
        <f t="shared" si="500"/>
        <v>0</v>
      </c>
      <c r="AX962" s="301">
        <f t="shared" si="500"/>
        <v>0</v>
      </c>
      <c r="AY962" s="301">
        <f t="shared" si="500"/>
        <v>0</v>
      </c>
      <c r="AZ962" s="301">
        <f t="shared" si="500"/>
        <v>0</v>
      </c>
      <c r="BA962" s="301">
        <f t="shared" si="500"/>
        <v>0</v>
      </c>
      <c r="BB962" s="301">
        <f t="shared" si="500"/>
        <v>0</v>
      </c>
      <c r="BC962" s="301">
        <f t="shared" si="500"/>
        <v>0</v>
      </c>
      <c r="BD962" s="301">
        <f t="shared" si="500"/>
        <v>0</v>
      </c>
      <c r="BE962" s="301">
        <f t="shared" si="500"/>
        <v>0</v>
      </c>
      <c r="BF962" s="301">
        <f t="shared" si="500"/>
        <v>0</v>
      </c>
      <c r="BG962" s="301">
        <f t="shared" si="500"/>
        <v>0</v>
      </c>
      <c r="BH962" s="301">
        <f t="shared" si="500"/>
        <v>0</v>
      </c>
      <c r="BI962" s="301">
        <f t="shared" si="500"/>
        <v>0</v>
      </c>
      <c r="BJ962" s="301">
        <f t="shared" si="500"/>
        <v>0</v>
      </c>
      <c r="BK962" s="301">
        <f t="shared" si="500"/>
        <v>0</v>
      </c>
      <c r="BL962" s="301">
        <f t="shared" si="500"/>
        <v>9243708</v>
      </c>
      <c r="BM962" s="301">
        <f t="shared" si="500"/>
        <v>0</v>
      </c>
      <c r="BN962" s="301">
        <f t="shared" si="500"/>
        <v>0</v>
      </c>
      <c r="BO962" s="301">
        <f t="shared" si="500"/>
        <v>0</v>
      </c>
      <c r="BP962" s="301">
        <f t="shared" si="500"/>
        <v>0</v>
      </c>
      <c r="BQ962" s="301">
        <f t="shared" si="500"/>
        <v>0</v>
      </c>
      <c r="BR962" s="301">
        <f t="shared" ref="BR962:CJ962" si="501">IF(BR927=$E$328,$F$84,0)</f>
        <v>0</v>
      </c>
      <c r="BS962" s="301">
        <f t="shared" si="501"/>
        <v>0</v>
      </c>
      <c r="BT962" s="301">
        <f t="shared" si="501"/>
        <v>0</v>
      </c>
      <c r="BU962" s="301">
        <f t="shared" si="501"/>
        <v>0</v>
      </c>
      <c r="BV962" s="301">
        <f t="shared" si="501"/>
        <v>0</v>
      </c>
      <c r="BW962" s="301">
        <f t="shared" si="501"/>
        <v>0</v>
      </c>
      <c r="BX962" s="301">
        <f t="shared" si="501"/>
        <v>0</v>
      </c>
      <c r="BY962" s="301">
        <f t="shared" si="501"/>
        <v>0</v>
      </c>
      <c r="BZ962" s="301">
        <f t="shared" si="501"/>
        <v>0</v>
      </c>
      <c r="CA962" s="301">
        <f t="shared" si="501"/>
        <v>0</v>
      </c>
      <c r="CB962" s="301">
        <f t="shared" si="501"/>
        <v>0</v>
      </c>
      <c r="CC962" s="301">
        <f t="shared" si="501"/>
        <v>0</v>
      </c>
      <c r="CD962" s="301">
        <f t="shared" si="501"/>
        <v>0</v>
      </c>
      <c r="CE962" s="301">
        <f t="shared" si="501"/>
        <v>0</v>
      </c>
      <c r="CF962" s="301">
        <f t="shared" si="501"/>
        <v>0</v>
      </c>
      <c r="CG962" s="301">
        <f t="shared" si="501"/>
        <v>0</v>
      </c>
      <c r="CH962" s="301">
        <f t="shared" si="501"/>
        <v>0</v>
      </c>
      <c r="CI962" s="301">
        <f t="shared" si="501"/>
        <v>0</v>
      </c>
      <c r="CJ962" s="301">
        <f t="shared" si="501"/>
        <v>0</v>
      </c>
      <c r="CK962" s="301"/>
      <c r="CL962" s="301"/>
      <c r="CM962" s="301"/>
      <c r="CN962" s="301"/>
      <c r="CO962" s="301"/>
      <c r="CP962" s="301"/>
      <c r="CQ962" s="301"/>
      <c r="CR962" s="301"/>
      <c r="CS962" s="301"/>
      <c r="CT962" s="301"/>
      <c r="CU962" s="301"/>
      <c r="CV962" s="301"/>
      <c r="CW962" s="301"/>
      <c r="CX962" s="301"/>
      <c r="CY962" s="301"/>
      <c r="CZ962" s="301"/>
      <c r="DA962" s="301"/>
      <c r="DB962" s="301"/>
      <c r="DC962" s="301"/>
      <c r="DD962" s="301"/>
      <c r="DE962" s="301"/>
      <c r="DF962" s="301"/>
      <c r="DG962" s="301"/>
      <c r="DH962" s="301"/>
      <c r="DI962" s="301"/>
      <c r="DJ962" s="301"/>
      <c r="DK962" s="301"/>
      <c r="DL962" s="301"/>
      <c r="DM962" s="301"/>
      <c r="DN962" s="301"/>
      <c r="DO962" s="301"/>
      <c r="DP962" s="301"/>
      <c r="DQ962" s="301"/>
      <c r="DR962" s="301"/>
      <c r="DS962" s="301"/>
      <c r="DT962" s="301"/>
    </row>
    <row r="963" spans="3:124" s="10" customFormat="1" hidden="1" outlineLevel="1">
      <c r="C963" s="10" t="s">
        <v>486</v>
      </c>
      <c r="D963" s="351"/>
      <c r="E963" s="301">
        <f>E961+E948</f>
        <v>0</v>
      </c>
      <c r="F963" s="301">
        <f t="shared" ref="F963:BQ963" si="502">F961+F948</f>
        <v>0</v>
      </c>
      <c r="G963" s="301">
        <f t="shared" si="502"/>
        <v>0</v>
      </c>
      <c r="H963" s="301">
        <f t="shared" si="502"/>
        <v>0</v>
      </c>
      <c r="I963" s="301">
        <f t="shared" si="502"/>
        <v>0</v>
      </c>
      <c r="J963" s="301">
        <f t="shared" si="502"/>
        <v>0</v>
      </c>
      <c r="K963" s="301">
        <f t="shared" si="502"/>
        <v>0</v>
      </c>
      <c r="L963" s="301">
        <f t="shared" si="502"/>
        <v>0</v>
      </c>
      <c r="M963" s="301">
        <f t="shared" si="502"/>
        <v>0</v>
      </c>
      <c r="N963" s="301">
        <f t="shared" si="502"/>
        <v>0</v>
      </c>
      <c r="O963" s="301">
        <f t="shared" si="502"/>
        <v>0</v>
      </c>
      <c r="P963" s="301">
        <f t="shared" si="502"/>
        <v>0</v>
      </c>
      <c r="Q963" s="301">
        <f t="shared" si="502"/>
        <v>0</v>
      </c>
      <c r="R963" s="301">
        <f t="shared" si="502"/>
        <v>0</v>
      </c>
      <c r="S963" s="301">
        <f t="shared" si="502"/>
        <v>0</v>
      </c>
      <c r="T963" s="301">
        <f t="shared" si="502"/>
        <v>0</v>
      </c>
      <c r="U963" s="301">
        <f t="shared" si="502"/>
        <v>0</v>
      </c>
      <c r="V963" s="301">
        <f t="shared" si="502"/>
        <v>0</v>
      </c>
      <c r="W963" s="301">
        <f t="shared" si="502"/>
        <v>0</v>
      </c>
      <c r="X963" s="301">
        <f t="shared" si="502"/>
        <v>0</v>
      </c>
      <c r="Y963" s="301">
        <f t="shared" si="502"/>
        <v>0</v>
      </c>
      <c r="Z963" s="301">
        <f t="shared" si="502"/>
        <v>0</v>
      </c>
      <c r="AA963" s="301">
        <f t="shared" si="502"/>
        <v>0</v>
      </c>
      <c r="AB963" s="301">
        <f t="shared" si="502"/>
        <v>0</v>
      </c>
      <c r="AC963" s="301">
        <f t="shared" si="502"/>
        <v>0</v>
      </c>
      <c r="AD963" s="301">
        <f t="shared" si="502"/>
        <v>0</v>
      </c>
      <c r="AE963" s="301">
        <f t="shared" si="502"/>
        <v>0</v>
      </c>
      <c r="AF963" s="301">
        <f t="shared" si="502"/>
        <v>0</v>
      </c>
      <c r="AG963" s="301">
        <f t="shared" si="502"/>
        <v>0</v>
      </c>
      <c r="AH963" s="301">
        <f t="shared" si="502"/>
        <v>0</v>
      </c>
      <c r="AI963" s="301">
        <f t="shared" si="502"/>
        <v>0</v>
      </c>
      <c r="AJ963" s="301">
        <f t="shared" si="502"/>
        <v>0</v>
      </c>
      <c r="AK963" s="301">
        <f t="shared" si="502"/>
        <v>0</v>
      </c>
      <c r="AL963" s="301">
        <f t="shared" si="502"/>
        <v>0</v>
      </c>
      <c r="AM963" s="301">
        <f t="shared" si="502"/>
        <v>0</v>
      </c>
      <c r="AN963" s="301">
        <f t="shared" si="502"/>
        <v>0</v>
      </c>
      <c r="AO963" s="301">
        <f t="shared" si="502"/>
        <v>0</v>
      </c>
      <c r="AP963" s="301">
        <f t="shared" si="502"/>
        <v>0</v>
      </c>
      <c r="AQ963" s="301">
        <f t="shared" si="502"/>
        <v>0</v>
      </c>
      <c r="AR963" s="301">
        <f t="shared" si="502"/>
        <v>0</v>
      </c>
      <c r="AS963" s="301">
        <f t="shared" si="502"/>
        <v>0</v>
      </c>
      <c r="AT963" s="301">
        <f t="shared" si="502"/>
        <v>0</v>
      </c>
      <c r="AU963" s="301">
        <f t="shared" si="502"/>
        <v>0</v>
      </c>
      <c r="AV963" s="301">
        <f t="shared" si="502"/>
        <v>0</v>
      </c>
      <c r="AW963" s="301">
        <f t="shared" si="502"/>
        <v>0</v>
      </c>
      <c r="AX963" s="301">
        <f t="shared" si="502"/>
        <v>0</v>
      </c>
      <c r="AY963" s="301">
        <f t="shared" si="502"/>
        <v>0</v>
      </c>
      <c r="AZ963" s="301">
        <f t="shared" si="502"/>
        <v>0</v>
      </c>
      <c r="BA963" s="301">
        <f t="shared" si="502"/>
        <v>0</v>
      </c>
      <c r="BB963" s="301">
        <f t="shared" si="502"/>
        <v>0</v>
      </c>
      <c r="BC963" s="301">
        <f t="shared" si="502"/>
        <v>0</v>
      </c>
      <c r="BD963" s="301">
        <f t="shared" si="502"/>
        <v>0</v>
      </c>
      <c r="BE963" s="301">
        <f t="shared" si="502"/>
        <v>0</v>
      </c>
      <c r="BF963" s="301">
        <f t="shared" si="502"/>
        <v>0</v>
      </c>
      <c r="BG963" s="301">
        <f t="shared" si="502"/>
        <v>0</v>
      </c>
      <c r="BH963" s="301">
        <f t="shared" si="502"/>
        <v>0</v>
      </c>
      <c r="BI963" s="301">
        <f t="shared" si="502"/>
        <v>0</v>
      </c>
      <c r="BJ963" s="301">
        <f t="shared" si="502"/>
        <v>0</v>
      </c>
      <c r="BK963" s="301">
        <f t="shared" si="502"/>
        <v>0</v>
      </c>
      <c r="BL963" s="301">
        <f t="shared" ca="1" si="502"/>
        <v>5475998.9953305861</v>
      </c>
      <c r="BM963" s="301">
        <f t="shared" si="502"/>
        <v>0</v>
      </c>
      <c r="BN963" s="301">
        <f t="shared" si="502"/>
        <v>0</v>
      </c>
      <c r="BO963" s="301">
        <f t="shared" si="502"/>
        <v>0</v>
      </c>
      <c r="BP963" s="301">
        <f t="shared" si="502"/>
        <v>0</v>
      </c>
      <c r="BQ963" s="301">
        <f t="shared" si="502"/>
        <v>0</v>
      </c>
      <c r="BR963" s="301">
        <f t="shared" ref="BR963:CJ963" si="503">BR961+BR948</f>
        <v>0</v>
      </c>
      <c r="BS963" s="301">
        <f t="shared" si="503"/>
        <v>0</v>
      </c>
      <c r="BT963" s="301">
        <f t="shared" si="503"/>
        <v>0</v>
      </c>
      <c r="BU963" s="301">
        <f t="shared" si="503"/>
        <v>0</v>
      </c>
      <c r="BV963" s="301">
        <f t="shared" si="503"/>
        <v>0</v>
      </c>
      <c r="BW963" s="301">
        <f t="shared" si="503"/>
        <v>0</v>
      </c>
      <c r="BX963" s="301">
        <f t="shared" si="503"/>
        <v>0</v>
      </c>
      <c r="BY963" s="301">
        <f t="shared" si="503"/>
        <v>0</v>
      </c>
      <c r="BZ963" s="301">
        <f t="shared" si="503"/>
        <v>0</v>
      </c>
      <c r="CA963" s="301">
        <f t="shared" si="503"/>
        <v>0</v>
      </c>
      <c r="CB963" s="301">
        <f t="shared" si="503"/>
        <v>0</v>
      </c>
      <c r="CC963" s="301">
        <f t="shared" si="503"/>
        <v>0</v>
      </c>
      <c r="CD963" s="301">
        <f t="shared" si="503"/>
        <v>0</v>
      </c>
      <c r="CE963" s="301">
        <f t="shared" si="503"/>
        <v>0</v>
      </c>
      <c r="CF963" s="301">
        <f t="shared" si="503"/>
        <v>0</v>
      </c>
      <c r="CG963" s="301">
        <f t="shared" si="503"/>
        <v>0</v>
      </c>
      <c r="CH963" s="301">
        <f t="shared" si="503"/>
        <v>0</v>
      </c>
      <c r="CI963" s="301">
        <f t="shared" si="503"/>
        <v>0</v>
      </c>
      <c r="CJ963" s="301">
        <f t="shared" si="503"/>
        <v>0</v>
      </c>
      <c r="CK963" s="301"/>
      <c r="CL963" s="301"/>
      <c r="CM963" s="301"/>
      <c r="CN963" s="301"/>
      <c r="CO963" s="301"/>
      <c r="CP963" s="301"/>
      <c r="CQ963" s="301"/>
      <c r="CR963" s="301"/>
      <c r="CS963" s="301"/>
      <c r="CT963" s="301"/>
      <c r="CU963" s="301"/>
      <c r="CV963" s="301"/>
      <c r="CW963" s="301"/>
      <c r="CX963" s="301"/>
      <c r="CY963" s="301"/>
      <c r="CZ963" s="301"/>
      <c r="DA963" s="301"/>
      <c r="DB963" s="301"/>
      <c r="DC963" s="301"/>
      <c r="DD963" s="301"/>
      <c r="DE963" s="301"/>
      <c r="DF963" s="301"/>
      <c r="DG963" s="301"/>
      <c r="DH963" s="301"/>
      <c r="DI963" s="301"/>
      <c r="DJ963" s="301"/>
      <c r="DK963" s="301"/>
      <c r="DL963" s="301"/>
      <c r="DM963" s="301"/>
      <c r="DN963" s="301"/>
      <c r="DO963" s="301"/>
      <c r="DP963" s="301"/>
      <c r="DQ963" s="301"/>
      <c r="DR963" s="301"/>
      <c r="DS963" s="301"/>
      <c r="DT963" s="301"/>
    </row>
    <row r="964" spans="3:124" s="10" customFormat="1" hidden="1" outlineLevel="1">
      <c r="D964" s="351"/>
      <c r="E964" s="302"/>
      <c r="F964" s="301"/>
      <c r="G964" s="304"/>
      <c r="H964" s="301"/>
      <c r="I964" s="301"/>
      <c r="J964" s="301"/>
      <c r="K964" s="301"/>
      <c r="L964" s="301"/>
      <c r="M964" s="301"/>
      <c r="N964" s="301"/>
      <c r="O964" s="4"/>
      <c r="P964" s="4"/>
      <c r="Q964" s="4"/>
      <c r="R964" s="4"/>
      <c r="S964" s="4"/>
      <c r="T964" s="4"/>
      <c r="U964" s="4"/>
      <c r="V964" s="4"/>
      <c r="W964" s="4"/>
      <c r="X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 spans="3:124" s="10" customFormat="1" hidden="1" outlineLevel="1">
      <c r="C965" s="10" t="s">
        <v>326</v>
      </c>
      <c r="D965" s="351"/>
      <c r="E965" s="305">
        <f>D968*(D968&gt;0)</f>
        <v>1848741.5999999996</v>
      </c>
      <c r="F965" s="305">
        <f t="shared" ref="F965:BQ965" ca="1" si="504">E968*(E968&gt;0)</f>
        <v>1848741.5999999996</v>
      </c>
      <c r="G965" s="301">
        <f t="shared" ca="1" si="504"/>
        <v>1848741.5999999996</v>
      </c>
      <c r="H965" s="301">
        <f t="shared" ca="1" si="504"/>
        <v>1848741.5999999996</v>
      </c>
      <c r="I965" s="301">
        <f t="shared" ca="1" si="504"/>
        <v>1848741.5999999996</v>
      </c>
      <c r="J965" s="301">
        <f t="shared" ca="1" si="504"/>
        <v>1848741.5999999996</v>
      </c>
      <c r="K965" s="301">
        <f t="shared" ca="1" si="504"/>
        <v>1848741.5999999996</v>
      </c>
      <c r="L965" s="301">
        <f t="shared" ca="1" si="504"/>
        <v>1848741.5999999996</v>
      </c>
      <c r="M965" s="301">
        <f t="shared" ca="1" si="504"/>
        <v>1848741.5999999996</v>
      </c>
      <c r="N965" s="301">
        <f t="shared" ca="1" si="504"/>
        <v>1848741.5999999996</v>
      </c>
      <c r="O965" s="301">
        <f t="shared" ca="1" si="504"/>
        <v>1848741.5999999996</v>
      </c>
      <c r="P965" s="301">
        <f t="shared" ca="1" si="504"/>
        <v>1848741.5999999996</v>
      </c>
      <c r="Q965" s="301">
        <f t="shared" ca="1" si="504"/>
        <v>1848741.5999999996</v>
      </c>
      <c r="R965" s="301">
        <f t="shared" ca="1" si="504"/>
        <v>1848741.5999999996</v>
      </c>
      <c r="S965" s="301">
        <f t="shared" ca="1" si="504"/>
        <v>1848741.5999999996</v>
      </c>
      <c r="T965" s="301">
        <f t="shared" ca="1" si="504"/>
        <v>1848741.5999999996</v>
      </c>
      <c r="U965" s="301">
        <f t="shared" ca="1" si="504"/>
        <v>1848741.5999999996</v>
      </c>
      <c r="V965" s="301">
        <f t="shared" ca="1" si="504"/>
        <v>1848741.5999999996</v>
      </c>
      <c r="W965" s="301">
        <f t="shared" ca="1" si="504"/>
        <v>1848741.5999999996</v>
      </c>
      <c r="X965" s="301">
        <f t="shared" ca="1" si="504"/>
        <v>1844010.5928163487</v>
      </c>
      <c r="Y965" s="301">
        <f t="shared" ca="1" si="504"/>
        <v>1839249.5856326977</v>
      </c>
      <c r="Z965" s="301">
        <f t="shared" ca="1" si="504"/>
        <v>1831763.5784490467</v>
      </c>
      <c r="AA965" s="301">
        <f t="shared" ca="1" si="504"/>
        <v>1820982.5712653957</v>
      </c>
      <c r="AB965" s="301">
        <f t="shared" ca="1" si="504"/>
        <v>1810201.5640817448</v>
      </c>
      <c r="AC965" s="301">
        <f t="shared" ca="1" si="504"/>
        <v>1799420.5568980938</v>
      </c>
      <c r="AD965" s="301">
        <f t="shared" ca="1" si="504"/>
        <v>1799420.5568980938</v>
      </c>
      <c r="AE965" s="301">
        <f t="shared" ca="1" si="504"/>
        <v>1018434.7247544471</v>
      </c>
      <c r="AF965" s="301">
        <f t="shared" ca="1" si="504"/>
        <v>1018434.7247544471</v>
      </c>
      <c r="AG965" s="301">
        <f t="shared" ca="1" si="504"/>
        <v>1018434.7247544471</v>
      </c>
      <c r="AH965" s="301">
        <f t="shared" ca="1" si="504"/>
        <v>1018434.7247544471</v>
      </c>
      <c r="AI965" s="301">
        <f t="shared" ca="1" si="504"/>
        <v>1018434.7247544471</v>
      </c>
      <c r="AJ965" s="301">
        <f t="shared" ca="1" si="504"/>
        <v>1018434.7247544471</v>
      </c>
      <c r="AK965" s="301">
        <f t="shared" ca="1" si="504"/>
        <v>1018434.7247544471</v>
      </c>
      <c r="AL965" s="301">
        <f t="shared" ca="1" si="504"/>
        <v>1018434.7247544471</v>
      </c>
      <c r="AM965" s="301">
        <f t="shared" ca="1" si="504"/>
        <v>1018434.7247544471</v>
      </c>
      <c r="AN965" s="301">
        <f t="shared" ca="1" si="504"/>
        <v>1018434.7247544471</v>
      </c>
      <c r="AO965" s="301">
        <f t="shared" ca="1" si="504"/>
        <v>1018434.7247544471</v>
      </c>
      <c r="AP965" s="301">
        <f t="shared" ca="1" si="504"/>
        <v>1018434.7247544471</v>
      </c>
      <c r="AQ965" s="301">
        <f t="shared" ca="1" si="504"/>
        <v>1018434.7247544471</v>
      </c>
      <c r="AR965" s="301">
        <f t="shared" ca="1" si="504"/>
        <v>1018434.7247544471</v>
      </c>
      <c r="AS965" s="301">
        <f t="shared" ca="1" si="504"/>
        <v>1018434.7247544471</v>
      </c>
      <c r="AT965" s="301">
        <f t="shared" ca="1" si="504"/>
        <v>1018434.7247544471</v>
      </c>
      <c r="AU965" s="301">
        <f t="shared" ca="1" si="504"/>
        <v>1018434.7247544471</v>
      </c>
      <c r="AV965" s="301">
        <f t="shared" ca="1" si="504"/>
        <v>1018434.7247544471</v>
      </c>
      <c r="AW965" s="301">
        <f t="shared" ca="1" si="504"/>
        <v>1018434.7247544471</v>
      </c>
      <c r="AX965" s="301">
        <f t="shared" ca="1" si="504"/>
        <v>1018434.7247544471</v>
      </c>
      <c r="AY965" s="301">
        <f t="shared" ca="1" si="504"/>
        <v>1018434.7247544471</v>
      </c>
      <c r="AZ965" s="301">
        <f t="shared" ca="1" si="504"/>
        <v>1018434.7247544471</v>
      </c>
      <c r="BA965" s="301">
        <f t="shared" ca="1" si="504"/>
        <v>1018434.7247544471</v>
      </c>
      <c r="BB965" s="301">
        <f t="shared" ca="1" si="504"/>
        <v>1018434.7247544471</v>
      </c>
      <c r="BC965" s="301">
        <f t="shared" ca="1" si="504"/>
        <v>1018434.7247544471</v>
      </c>
      <c r="BD965" s="301">
        <f t="shared" ca="1" si="504"/>
        <v>1018434.7247544471</v>
      </c>
      <c r="BE965" s="301">
        <f t="shared" ca="1" si="504"/>
        <v>1018434.7247544471</v>
      </c>
      <c r="BF965" s="301">
        <f t="shared" ca="1" si="504"/>
        <v>1018434.7247544471</v>
      </c>
      <c r="BG965" s="301">
        <f t="shared" ca="1" si="504"/>
        <v>1018434.7247544471</v>
      </c>
      <c r="BH965" s="301">
        <f t="shared" ca="1" si="504"/>
        <v>1018434.7247544471</v>
      </c>
      <c r="BI965" s="301">
        <f t="shared" ca="1" si="504"/>
        <v>1018434.7247544471</v>
      </c>
      <c r="BJ965" s="301">
        <f t="shared" ca="1" si="504"/>
        <v>1018434.7247544471</v>
      </c>
      <c r="BK965" s="301">
        <f t="shared" ca="1" si="504"/>
        <v>1018434.7247544471</v>
      </c>
      <c r="BL965" s="301">
        <f t="shared" ca="1" si="504"/>
        <v>1018434.7247544471</v>
      </c>
      <c r="BM965" s="301">
        <f t="shared" ca="1" si="504"/>
        <v>0</v>
      </c>
      <c r="BN965" s="301">
        <f t="shared" ca="1" si="504"/>
        <v>0</v>
      </c>
      <c r="BO965" s="301">
        <f t="shared" ca="1" si="504"/>
        <v>0</v>
      </c>
      <c r="BP965" s="301">
        <f t="shared" ca="1" si="504"/>
        <v>0</v>
      </c>
      <c r="BQ965" s="301">
        <f t="shared" ca="1" si="504"/>
        <v>0</v>
      </c>
      <c r="BR965" s="301">
        <f t="shared" ref="BR965:BX965" ca="1" si="505">BQ968*(BQ968&gt;0)</f>
        <v>0</v>
      </c>
      <c r="BS965" s="301">
        <f t="shared" ca="1" si="505"/>
        <v>0</v>
      </c>
      <c r="BT965" s="301">
        <f t="shared" ca="1" si="505"/>
        <v>0</v>
      </c>
      <c r="BU965" s="301">
        <f t="shared" ca="1" si="505"/>
        <v>0</v>
      </c>
      <c r="BV965" s="301">
        <f t="shared" ca="1" si="505"/>
        <v>0</v>
      </c>
      <c r="BW965" s="301">
        <f t="shared" ca="1" si="505"/>
        <v>0</v>
      </c>
      <c r="BX965" s="301">
        <f t="shared" ca="1" si="505"/>
        <v>0</v>
      </c>
      <c r="BY965" s="301">
        <f t="shared" ref="BY965" ca="1" si="506">BX968*(BX968&gt;0)</f>
        <v>0</v>
      </c>
      <c r="BZ965" s="301">
        <f t="shared" ref="BZ965" ca="1" si="507">BY968*(BY968&gt;0)</f>
        <v>0</v>
      </c>
      <c r="CA965" s="301">
        <f t="shared" ref="CA965" ca="1" si="508">BZ968*(BZ968&gt;0)</f>
        <v>0</v>
      </c>
      <c r="CB965" s="301">
        <f t="shared" ref="CB965" ca="1" si="509">CA968*(CA968&gt;0)</f>
        <v>0</v>
      </c>
      <c r="CC965" s="301">
        <f t="shared" ref="CC965" ca="1" si="510">CB968*(CB968&gt;0)</f>
        <v>0</v>
      </c>
      <c r="CD965" s="301">
        <f t="shared" ref="CD965" ca="1" si="511">CC968*(CC968&gt;0)</f>
        <v>0</v>
      </c>
      <c r="CE965" s="301">
        <f t="shared" ref="CE965" ca="1" si="512">CD968*(CD968&gt;0)</f>
        <v>0</v>
      </c>
      <c r="CF965" s="301">
        <f t="shared" ref="CF965" ca="1" si="513">CE968*(CE968&gt;0)</f>
        <v>0</v>
      </c>
      <c r="CG965" s="301">
        <f t="shared" ref="CG965" ca="1" si="514">CF968*(CF968&gt;0)</f>
        <v>0</v>
      </c>
      <c r="CH965" s="301">
        <f t="shared" ref="CH965" ca="1" si="515">CG968*(CG968&gt;0)</f>
        <v>0</v>
      </c>
      <c r="CI965" s="301">
        <f t="shared" ref="CI965" ca="1" si="516">CH968*(CH968&gt;0)</f>
        <v>0</v>
      </c>
      <c r="CJ965" s="301">
        <f t="shared" ref="CJ965" ca="1" si="517">CI968*(CI968&gt;0)</f>
        <v>0</v>
      </c>
      <c r="CK965" s="301"/>
      <c r="CL965" s="301"/>
      <c r="CM965" s="301"/>
      <c r="CN965" s="301"/>
      <c r="CO965" s="301"/>
      <c r="CP965" s="301"/>
      <c r="CQ965" s="301"/>
      <c r="CR965" s="301"/>
      <c r="CS965" s="301"/>
      <c r="CT965" s="301"/>
      <c r="CU965" s="301"/>
      <c r="CV965" s="301"/>
      <c r="CW965" s="301"/>
      <c r="CX965" s="301"/>
      <c r="CY965" s="301"/>
      <c r="CZ965" s="301"/>
      <c r="DA965" s="301"/>
      <c r="DB965" s="301"/>
      <c r="DC965" s="301"/>
      <c r="DD965" s="301"/>
      <c r="DE965" s="301"/>
      <c r="DF965" s="301"/>
      <c r="DG965" s="301"/>
      <c r="DH965" s="301"/>
      <c r="DI965" s="301"/>
      <c r="DJ965" s="301"/>
      <c r="DK965" s="301"/>
      <c r="DL965" s="301"/>
      <c r="DM965" s="301"/>
      <c r="DN965" s="301"/>
      <c r="DO965" s="301"/>
      <c r="DP965" s="301"/>
      <c r="DQ965" s="301"/>
      <c r="DR965" s="301"/>
      <c r="DS965" s="301"/>
      <c r="DT965" s="301"/>
    </row>
    <row r="966" spans="3:124" s="10" customFormat="1" hidden="1" outlineLevel="1">
      <c r="C966" s="10" t="s">
        <v>39</v>
      </c>
      <c r="D966" s="351"/>
      <c r="E966" s="411">
        <f t="shared" ref="E966:BK966" ca="1" si="518">-(E957+E961)*(E957&gt;0)+E948</f>
        <v>0</v>
      </c>
      <c r="F966" s="412">
        <f t="shared" ca="1" si="518"/>
        <v>0</v>
      </c>
      <c r="G966" s="412">
        <f t="shared" ca="1" si="518"/>
        <v>0</v>
      </c>
      <c r="H966" s="412">
        <f t="shared" ca="1" si="518"/>
        <v>0</v>
      </c>
      <c r="I966" s="412">
        <f t="shared" ca="1" si="518"/>
        <v>0</v>
      </c>
      <c r="J966" s="412">
        <f t="shared" ca="1" si="518"/>
        <v>0</v>
      </c>
      <c r="K966" s="412">
        <f t="shared" ca="1" si="518"/>
        <v>0</v>
      </c>
      <c r="L966" s="412">
        <f t="shared" ca="1" si="518"/>
        <v>0</v>
      </c>
      <c r="M966" s="412">
        <f t="shared" ca="1" si="518"/>
        <v>0</v>
      </c>
      <c r="N966" s="412">
        <f t="shared" ca="1" si="518"/>
        <v>0</v>
      </c>
      <c r="O966" s="412">
        <f t="shared" ca="1" si="518"/>
        <v>0</v>
      </c>
      <c r="P966" s="412">
        <f t="shared" ca="1" si="518"/>
        <v>0</v>
      </c>
      <c r="Q966" s="412">
        <f t="shared" ca="1" si="518"/>
        <v>0</v>
      </c>
      <c r="R966" s="412">
        <f t="shared" ca="1" si="518"/>
        <v>0</v>
      </c>
      <c r="S966" s="412">
        <f t="shared" ca="1" si="518"/>
        <v>0</v>
      </c>
      <c r="T966" s="412">
        <f t="shared" ca="1" si="518"/>
        <v>0</v>
      </c>
      <c r="U966" s="412">
        <f t="shared" ca="1" si="518"/>
        <v>0</v>
      </c>
      <c r="V966" s="412">
        <f t="shared" ca="1" si="518"/>
        <v>0</v>
      </c>
      <c r="W966" s="412">
        <f t="shared" ca="1" si="518"/>
        <v>-4731.0071836509815</v>
      </c>
      <c r="X966" s="412">
        <f t="shared" ca="1" si="518"/>
        <v>-4761.0071836509815</v>
      </c>
      <c r="Y966" s="412">
        <f t="shared" ca="1" si="518"/>
        <v>-7486.0071836509742</v>
      </c>
      <c r="Z966" s="412">
        <f t="shared" ca="1" si="518"/>
        <v>-10781.007183650981</v>
      </c>
      <c r="AA966" s="412">
        <f t="shared" ca="1" si="518"/>
        <v>-10781.007183650981</v>
      </c>
      <c r="AB966" s="412">
        <f t="shared" ca="1" si="518"/>
        <v>-10781.007183650981</v>
      </c>
      <c r="AC966" s="412">
        <f t="shared" si="518"/>
        <v>0</v>
      </c>
      <c r="AD966" s="412">
        <f t="shared" ca="1" si="518"/>
        <v>-780985.83214364666</v>
      </c>
      <c r="AE966" s="412">
        <f t="shared" ca="1" si="518"/>
        <v>0</v>
      </c>
      <c r="AF966" s="412">
        <f t="shared" ca="1" si="518"/>
        <v>0</v>
      </c>
      <c r="AG966" s="412">
        <f t="shared" ca="1" si="518"/>
        <v>0</v>
      </c>
      <c r="AH966" s="412">
        <f t="shared" ca="1" si="518"/>
        <v>0</v>
      </c>
      <c r="AI966" s="412">
        <f t="shared" ca="1" si="518"/>
        <v>0</v>
      </c>
      <c r="AJ966" s="412">
        <f t="shared" ca="1" si="518"/>
        <v>0</v>
      </c>
      <c r="AK966" s="412">
        <f t="shared" ca="1" si="518"/>
        <v>0</v>
      </c>
      <c r="AL966" s="412">
        <f t="shared" ca="1" si="518"/>
        <v>0</v>
      </c>
      <c r="AM966" s="412">
        <f t="shared" ca="1" si="518"/>
        <v>0</v>
      </c>
      <c r="AN966" s="412">
        <f t="shared" ca="1" si="518"/>
        <v>0</v>
      </c>
      <c r="AO966" s="412">
        <f t="shared" ca="1" si="518"/>
        <v>0</v>
      </c>
      <c r="AP966" s="412">
        <f t="shared" ca="1" si="518"/>
        <v>0</v>
      </c>
      <c r="AQ966" s="412">
        <f t="shared" ca="1" si="518"/>
        <v>0</v>
      </c>
      <c r="AR966" s="412">
        <f t="shared" ca="1" si="518"/>
        <v>0</v>
      </c>
      <c r="AS966" s="412">
        <f t="shared" ca="1" si="518"/>
        <v>0</v>
      </c>
      <c r="AT966" s="412">
        <f t="shared" ca="1" si="518"/>
        <v>0</v>
      </c>
      <c r="AU966" s="412">
        <f t="shared" ca="1" si="518"/>
        <v>0</v>
      </c>
      <c r="AV966" s="412">
        <f t="shared" ca="1" si="518"/>
        <v>0</v>
      </c>
      <c r="AW966" s="412">
        <f t="shared" ca="1" si="518"/>
        <v>0</v>
      </c>
      <c r="AX966" s="412">
        <f t="shared" ca="1" si="518"/>
        <v>0</v>
      </c>
      <c r="AY966" s="412">
        <f t="shared" ca="1" si="518"/>
        <v>0</v>
      </c>
      <c r="AZ966" s="412">
        <f t="shared" ca="1" si="518"/>
        <v>0</v>
      </c>
      <c r="BA966" s="412">
        <f t="shared" ca="1" si="518"/>
        <v>0</v>
      </c>
      <c r="BB966" s="412">
        <f t="shared" ca="1" si="518"/>
        <v>0</v>
      </c>
      <c r="BC966" s="412">
        <f t="shared" ca="1" si="518"/>
        <v>0</v>
      </c>
      <c r="BD966" s="412">
        <f t="shared" ca="1" si="518"/>
        <v>0</v>
      </c>
      <c r="BE966" s="412">
        <f t="shared" ca="1" si="518"/>
        <v>0</v>
      </c>
      <c r="BF966" s="412">
        <f t="shared" ca="1" si="518"/>
        <v>0</v>
      </c>
      <c r="BG966" s="412">
        <f t="shared" ca="1" si="518"/>
        <v>0</v>
      </c>
      <c r="BH966" s="412">
        <f t="shared" ca="1" si="518"/>
        <v>0</v>
      </c>
      <c r="BI966" s="412">
        <f t="shared" ca="1" si="518"/>
        <v>0</v>
      </c>
      <c r="BJ966" s="412">
        <f t="shared" ca="1" si="518"/>
        <v>0</v>
      </c>
      <c r="BK966" s="412">
        <f t="shared" ca="1" si="518"/>
        <v>0</v>
      </c>
      <c r="BL966" s="412">
        <f ca="1">-(BL957+BL961)*(BL957&gt;0)+BL948</f>
        <v>-7670483.6730885645</v>
      </c>
      <c r="BM966" s="412">
        <f t="shared" ref="BM966:CJ966" ca="1" si="519">-(BM957+BM961)*(BM957&gt;0)+BM948</f>
        <v>0</v>
      </c>
      <c r="BN966" s="412">
        <f t="shared" ca="1" si="519"/>
        <v>0</v>
      </c>
      <c r="BO966" s="412">
        <f t="shared" ca="1" si="519"/>
        <v>0</v>
      </c>
      <c r="BP966" s="412">
        <f t="shared" ca="1" si="519"/>
        <v>0</v>
      </c>
      <c r="BQ966" s="412">
        <f t="shared" ca="1" si="519"/>
        <v>0</v>
      </c>
      <c r="BR966" s="412">
        <f t="shared" ca="1" si="519"/>
        <v>0</v>
      </c>
      <c r="BS966" s="412">
        <f t="shared" ca="1" si="519"/>
        <v>0</v>
      </c>
      <c r="BT966" s="412">
        <f t="shared" ca="1" si="519"/>
        <v>0</v>
      </c>
      <c r="BU966" s="412">
        <f t="shared" ca="1" si="519"/>
        <v>0</v>
      </c>
      <c r="BV966" s="412">
        <f t="shared" ca="1" si="519"/>
        <v>0</v>
      </c>
      <c r="BW966" s="412">
        <f t="shared" ca="1" si="519"/>
        <v>0</v>
      </c>
      <c r="BX966" s="412">
        <f t="shared" ca="1" si="519"/>
        <v>0</v>
      </c>
      <c r="BY966" s="412">
        <f t="shared" ca="1" si="519"/>
        <v>0</v>
      </c>
      <c r="BZ966" s="412">
        <f t="shared" ca="1" si="519"/>
        <v>0</v>
      </c>
      <c r="CA966" s="412">
        <f t="shared" ca="1" si="519"/>
        <v>0</v>
      </c>
      <c r="CB966" s="412">
        <f t="shared" ca="1" si="519"/>
        <v>0</v>
      </c>
      <c r="CC966" s="412">
        <f t="shared" ca="1" si="519"/>
        <v>0</v>
      </c>
      <c r="CD966" s="412">
        <f t="shared" ca="1" si="519"/>
        <v>0</v>
      </c>
      <c r="CE966" s="412">
        <f t="shared" ca="1" si="519"/>
        <v>0</v>
      </c>
      <c r="CF966" s="412">
        <f t="shared" ca="1" si="519"/>
        <v>0</v>
      </c>
      <c r="CG966" s="412">
        <f t="shared" ca="1" si="519"/>
        <v>0</v>
      </c>
      <c r="CH966" s="412">
        <f t="shared" ca="1" si="519"/>
        <v>0</v>
      </c>
      <c r="CI966" s="412">
        <f t="shared" ca="1" si="519"/>
        <v>0</v>
      </c>
      <c r="CJ966" s="412">
        <f t="shared" ca="1" si="519"/>
        <v>0</v>
      </c>
      <c r="CK966" s="412"/>
      <c r="CL966" s="412"/>
      <c r="CM966" s="412"/>
      <c r="CN966" s="412"/>
      <c r="CO966" s="412"/>
      <c r="CP966" s="412"/>
      <c r="CQ966" s="412"/>
      <c r="CR966" s="412"/>
      <c r="CS966" s="412"/>
      <c r="CT966" s="412"/>
      <c r="CU966" s="412"/>
      <c r="CV966" s="412"/>
      <c r="CW966" s="412"/>
      <c r="CX966" s="412"/>
      <c r="CY966" s="412"/>
      <c r="CZ966" s="412"/>
      <c r="DA966" s="412"/>
      <c r="DB966" s="412"/>
      <c r="DC966" s="412"/>
      <c r="DD966" s="412"/>
      <c r="DE966" s="412"/>
      <c r="DF966" s="412"/>
      <c r="DG966" s="412"/>
      <c r="DH966" s="412"/>
      <c r="DI966" s="412"/>
      <c r="DJ966" s="412"/>
      <c r="DK966" s="412"/>
      <c r="DL966" s="412"/>
      <c r="DM966" s="412"/>
      <c r="DN966" s="412"/>
      <c r="DO966" s="412"/>
      <c r="DP966" s="412"/>
      <c r="DQ966" s="412"/>
      <c r="DR966" s="412"/>
      <c r="DS966" s="412"/>
      <c r="DT966" s="412"/>
    </row>
    <row r="967" spans="3:124" s="10" customFormat="1" hidden="1" outlineLevel="1">
      <c r="C967" s="10" t="s">
        <v>242</v>
      </c>
      <c r="D967" s="351">
        <f>F84-D936-D942-D949</f>
        <v>1848741.5999999996</v>
      </c>
      <c r="E967" s="412">
        <f t="shared" ref="E967:BQ967" ca="1" si="520">-E957*AND(E957&lt;0,E958&lt;=0)</f>
        <v>0</v>
      </c>
      <c r="F967" s="412">
        <f t="shared" ca="1" si="520"/>
        <v>0</v>
      </c>
      <c r="G967" s="412">
        <f t="shared" ca="1" si="520"/>
        <v>0</v>
      </c>
      <c r="H967" s="412">
        <f t="shared" ca="1" si="520"/>
        <v>0</v>
      </c>
      <c r="I967" s="412">
        <f t="shared" ca="1" si="520"/>
        <v>0</v>
      </c>
      <c r="J967" s="412">
        <f t="shared" ca="1" si="520"/>
        <v>0</v>
      </c>
      <c r="K967" s="412">
        <f t="shared" ca="1" si="520"/>
        <v>0</v>
      </c>
      <c r="L967" s="412">
        <f t="shared" ca="1" si="520"/>
        <v>0</v>
      </c>
      <c r="M967" s="412">
        <f t="shared" ca="1" si="520"/>
        <v>0</v>
      </c>
      <c r="N967" s="412">
        <f t="shared" ca="1" si="520"/>
        <v>0</v>
      </c>
      <c r="O967" s="412">
        <f t="shared" ca="1" si="520"/>
        <v>0</v>
      </c>
      <c r="P967" s="412">
        <f t="shared" ca="1" si="520"/>
        <v>0</v>
      </c>
      <c r="Q967" s="412">
        <f t="shared" ca="1" si="520"/>
        <v>0</v>
      </c>
      <c r="R967" s="412">
        <f t="shared" ca="1" si="520"/>
        <v>0</v>
      </c>
      <c r="S967" s="412">
        <f t="shared" ca="1" si="520"/>
        <v>0</v>
      </c>
      <c r="T967" s="412">
        <f t="shared" ca="1" si="520"/>
        <v>0</v>
      </c>
      <c r="U967" s="412">
        <f t="shared" ca="1" si="520"/>
        <v>0</v>
      </c>
      <c r="V967" s="412">
        <f t="shared" ca="1" si="520"/>
        <v>0</v>
      </c>
      <c r="W967" s="412">
        <f t="shared" ca="1" si="520"/>
        <v>0</v>
      </c>
      <c r="X967" s="412">
        <f t="shared" ca="1" si="520"/>
        <v>0</v>
      </c>
      <c r="Y967" s="412">
        <f t="shared" ca="1" si="520"/>
        <v>0</v>
      </c>
      <c r="Z967" s="412">
        <f t="shared" ca="1" si="520"/>
        <v>0</v>
      </c>
      <c r="AA967" s="412">
        <f t="shared" ca="1" si="520"/>
        <v>0</v>
      </c>
      <c r="AB967" s="412">
        <f t="shared" ca="1" si="520"/>
        <v>0</v>
      </c>
      <c r="AC967" s="412">
        <f t="shared" ca="1" si="520"/>
        <v>0</v>
      </c>
      <c r="AD967" s="412">
        <f t="shared" ca="1" si="520"/>
        <v>0</v>
      </c>
      <c r="AE967" s="412">
        <f t="shared" ca="1" si="520"/>
        <v>0</v>
      </c>
      <c r="AF967" s="412">
        <f t="shared" ca="1" si="520"/>
        <v>0</v>
      </c>
      <c r="AG967" s="412">
        <f t="shared" ca="1" si="520"/>
        <v>0</v>
      </c>
      <c r="AH967" s="412">
        <f t="shared" ca="1" si="520"/>
        <v>0</v>
      </c>
      <c r="AI967" s="412">
        <f t="shared" ca="1" si="520"/>
        <v>0</v>
      </c>
      <c r="AJ967" s="412">
        <f t="shared" ca="1" si="520"/>
        <v>0</v>
      </c>
      <c r="AK967" s="412">
        <f t="shared" ca="1" si="520"/>
        <v>0</v>
      </c>
      <c r="AL967" s="412">
        <f t="shared" ca="1" si="520"/>
        <v>0</v>
      </c>
      <c r="AM967" s="412">
        <f t="shared" ca="1" si="520"/>
        <v>0</v>
      </c>
      <c r="AN967" s="412">
        <f t="shared" ca="1" si="520"/>
        <v>0</v>
      </c>
      <c r="AO967" s="412">
        <f t="shared" ca="1" si="520"/>
        <v>0</v>
      </c>
      <c r="AP967" s="412">
        <f t="shared" ca="1" si="520"/>
        <v>0</v>
      </c>
      <c r="AQ967" s="412">
        <f t="shared" ca="1" si="520"/>
        <v>0</v>
      </c>
      <c r="AR967" s="412">
        <f t="shared" ca="1" si="520"/>
        <v>0</v>
      </c>
      <c r="AS967" s="412">
        <f t="shared" ca="1" si="520"/>
        <v>0</v>
      </c>
      <c r="AT967" s="412">
        <f t="shared" ca="1" si="520"/>
        <v>0</v>
      </c>
      <c r="AU967" s="412">
        <f t="shared" ca="1" si="520"/>
        <v>0</v>
      </c>
      <c r="AV967" s="412">
        <f t="shared" ca="1" si="520"/>
        <v>0</v>
      </c>
      <c r="AW967" s="412">
        <f t="shared" ca="1" si="520"/>
        <v>0</v>
      </c>
      <c r="AX967" s="412">
        <f t="shared" ca="1" si="520"/>
        <v>0</v>
      </c>
      <c r="AY967" s="412">
        <f t="shared" ca="1" si="520"/>
        <v>0</v>
      </c>
      <c r="AZ967" s="412">
        <f t="shared" ca="1" si="520"/>
        <v>0</v>
      </c>
      <c r="BA967" s="412">
        <f t="shared" ca="1" si="520"/>
        <v>0</v>
      </c>
      <c r="BB967" s="412">
        <f t="shared" ca="1" si="520"/>
        <v>0</v>
      </c>
      <c r="BC967" s="412">
        <f t="shared" ca="1" si="520"/>
        <v>0</v>
      </c>
      <c r="BD967" s="412">
        <f t="shared" ca="1" si="520"/>
        <v>0</v>
      </c>
      <c r="BE967" s="412">
        <f t="shared" ca="1" si="520"/>
        <v>0</v>
      </c>
      <c r="BF967" s="412">
        <f t="shared" ca="1" si="520"/>
        <v>0</v>
      </c>
      <c r="BG967" s="412">
        <f t="shared" ca="1" si="520"/>
        <v>0</v>
      </c>
      <c r="BH967" s="412">
        <f t="shared" ca="1" si="520"/>
        <v>0</v>
      </c>
      <c r="BI967" s="412">
        <f t="shared" ca="1" si="520"/>
        <v>0</v>
      </c>
      <c r="BJ967" s="412">
        <f t="shared" ca="1" si="520"/>
        <v>0</v>
      </c>
      <c r="BK967" s="412">
        <f t="shared" ca="1" si="520"/>
        <v>0</v>
      </c>
      <c r="BL967" s="412">
        <f t="shared" ca="1" si="520"/>
        <v>0</v>
      </c>
      <c r="BM967" s="412">
        <f t="shared" ca="1" si="520"/>
        <v>0</v>
      </c>
      <c r="BN967" s="412">
        <f t="shared" ca="1" si="520"/>
        <v>0</v>
      </c>
      <c r="BO967" s="412">
        <f t="shared" ca="1" si="520"/>
        <v>0</v>
      </c>
      <c r="BP967" s="412">
        <f t="shared" ca="1" si="520"/>
        <v>0</v>
      </c>
      <c r="BQ967" s="412">
        <f t="shared" ca="1" si="520"/>
        <v>0</v>
      </c>
      <c r="BR967" s="412">
        <f t="shared" ref="BR967:CJ967" ca="1" si="521">-BR957*AND(BR957&lt;0,BR958&lt;=0)</f>
        <v>0</v>
      </c>
      <c r="BS967" s="412">
        <f t="shared" ca="1" si="521"/>
        <v>0</v>
      </c>
      <c r="BT967" s="412">
        <f t="shared" ca="1" si="521"/>
        <v>0</v>
      </c>
      <c r="BU967" s="412">
        <f t="shared" ca="1" si="521"/>
        <v>0</v>
      </c>
      <c r="BV967" s="412">
        <f t="shared" ca="1" si="521"/>
        <v>0</v>
      </c>
      <c r="BW967" s="412">
        <f t="shared" ca="1" si="521"/>
        <v>0</v>
      </c>
      <c r="BX967" s="412">
        <f t="shared" ca="1" si="521"/>
        <v>0</v>
      </c>
      <c r="BY967" s="412">
        <f t="shared" ca="1" si="521"/>
        <v>0</v>
      </c>
      <c r="BZ967" s="412">
        <f t="shared" ca="1" si="521"/>
        <v>0</v>
      </c>
      <c r="CA967" s="412">
        <f t="shared" ca="1" si="521"/>
        <v>0</v>
      </c>
      <c r="CB967" s="412">
        <f t="shared" ca="1" si="521"/>
        <v>0</v>
      </c>
      <c r="CC967" s="412">
        <f t="shared" ca="1" si="521"/>
        <v>0</v>
      </c>
      <c r="CD967" s="412">
        <f t="shared" ca="1" si="521"/>
        <v>0</v>
      </c>
      <c r="CE967" s="412">
        <f t="shared" ca="1" si="521"/>
        <v>0</v>
      </c>
      <c r="CF967" s="412">
        <f t="shared" ca="1" si="521"/>
        <v>0</v>
      </c>
      <c r="CG967" s="412">
        <f t="shared" ca="1" si="521"/>
        <v>0</v>
      </c>
      <c r="CH967" s="412">
        <f t="shared" ca="1" si="521"/>
        <v>0</v>
      </c>
      <c r="CI967" s="412">
        <f t="shared" ca="1" si="521"/>
        <v>0</v>
      </c>
      <c r="CJ967" s="412">
        <f t="shared" ca="1" si="521"/>
        <v>0</v>
      </c>
      <c r="CK967" s="412"/>
      <c r="CL967" s="412"/>
      <c r="CM967" s="412"/>
      <c r="CN967" s="412"/>
      <c r="CO967" s="412"/>
      <c r="CP967" s="412"/>
      <c r="CQ967" s="412"/>
      <c r="CR967" s="412"/>
      <c r="CS967" s="412"/>
      <c r="CT967" s="412"/>
      <c r="CU967" s="412"/>
      <c r="CV967" s="412"/>
      <c r="CW967" s="412"/>
      <c r="CX967" s="412"/>
      <c r="CY967" s="412"/>
      <c r="CZ967" s="412"/>
      <c r="DA967" s="412"/>
      <c r="DB967" s="412"/>
      <c r="DC967" s="412"/>
      <c r="DD967" s="412"/>
      <c r="DE967" s="412"/>
      <c r="DF967" s="412"/>
      <c r="DG967" s="412"/>
      <c r="DH967" s="412"/>
      <c r="DI967" s="412"/>
      <c r="DJ967" s="412"/>
      <c r="DK967" s="412"/>
      <c r="DL967" s="412"/>
      <c r="DM967" s="412"/>
      <c r="DN967" s="412"/>
      <c r="DO967" s="412"/>
      <c r="DP967" s="412"/>
      <c r="DQ967" s="412"/>
      <c r="DR967" s="412"/>
      <c r="DS967" s="412"/>
      <c r="DT967" s="412"/>
    </row>
    <row r="968" spans="3:124" s="10" customFormat="1" hidden="1" outlineLevel="1">
      <c r="C968" s="10" t="s">
        <v>327</v>
      </c>
      <c r="D968" s="351">
        <f>SUM(D965:D967)</f>
        <v>1848741.5999999996</v>
      </c>
      <c r="E968" s="305">
        <f ca="1">SUM(E965:E967)</f>
        <v>1848741.5999999996</v>
      </c>
      <c r="F968" s="305">
        <f t="shared" ref="F968:BQ968" ca="1" si="522">SUM(F965:F967)</f>
        <v>1848741.5999999996</v>
      </c>
      <c r="G968" s="305">
        <f t="shared" ca="1" si="522"/>
        <v>1848741.5999999996</v>
      </c>
      <c r="H968" s="305">
        <f t="shared" ca="1" si="522"/>
        <v>1848741.5999999996</v>
      </c>
      <c r="I968" s="305">
        <f t="shared" ca="1" si="522"/>
        <v>1848741.5999999996</v>
      </c>
      <c r="J968" s="305">
        <f t="shared" ca="1" si="522"/>
        <v>1848741.5999999996</v>
      </c>
      <c r="K968" s="305">
        <f t="shared" ca="1" si="522"/>
        <v>1848741.5999999996</v>
      </c>
      <c r="L968" s="305">
        <f t="shared" ca="1" si="522"/>
        <v>1848741.5999999996</v>
      </c>
      <c r="M968" s="305">
        <f t="shared" ca="1" si="522"/>
        <v>1848741.5999999996</v>
      </c>
      <c r="N968" s="305">
        <f t="shared" ca="1" si="522"/>
        <v>1848741.5999999996</v>
      </c>
      <c r="O968" s="305">
        <f t="shared" ca="1" si="522"/>
        <v>1848741.5999999996</v>
      </c>
      <c r="P968" s="305">
        <f t="shared" ca="1" si="522"/>
        <v>1848741.5999999996</v>
      </c>
      <c r="Q968" s="305">
        <f t="shared" ca="1" si="522"/>
        <v>1848741.5999999996</v>
      </c>
      <c r="R968" s="305">
        <f t="shared" ca="1" si="522"/>
        <v>1848741.5999999996</v>
      </c>
      <c r="S968" s="305">
        <f t="shared" ca="1" si="522"/>
        <v>1848741.5999999996</v>
      </c>
      <c r="T968" s="305">
        <f t="shared" ca="1" si="522"/>
        <v>1848741.5999999996</v>
      </c>
      <c r="U968" s="305">
        <f t="shared" ca="1" si="522"/>
        <v>1848741.5999999996</v>
      </c>
      <c r="V968" s="305">
        <f t="shared" ca="1" si="522"/>
        <v>1848741.5999999996</v>
      </c>
      <c r="W968" s="305">
        <f t="shared" ca="1" si="522"/>
        <v>1844010.5928163487</v>
      </c>
      <c r="X968" s="305">
        <f t="shared" ca="1" si="522"/>
        <v>1839249.5856326977</v>
      </c>
      <c r="Y968" s="305">
        <f t="shared" ca="1" si="522"/>
        <v>1831763.5784490467</v>
      </c>
      <c r="Z968" s="305">
        <f t="shared" ca="1" si="522"/>
        <v>1820982.5712653957</v>
      </c>
      <c r="AA968" s="305">
        <f t="shared" ca="1" si="522"/>
        <v>1810201.5640817448</v>
      </c>
      <c r="AB968" s="305">
        <f t="shared" ca="1" si="522"/>
        <v>1799420.5568980938</v>
      </c>
      <c r="AC968" s="305">
        <f t="shared" ca="1" si="522"/>
        <v>1799420.5568980938</v>
      </c>
      <c r="AD968" s="305">
        <f t="shared" ca="1" si="522"/>
        <v>1018434.7247544471</v>
      </c>
      <c r="AE968" s="305">
        <f t="shared" ca="1" si="522"/>
        <v>1018434.7247544471</v>
      </c>
      <c r="AF968" s="305">
        <f t="shared" ca="1" si="522"/>
        <v>1018434.7247544471</v>
      </c>
      <c r="AG968" s="305">
        <f t="shared" ca="1" si="522"/>
        <v>1018434.7247544471</v>
      </c>
      <c r="AH968" s="305">
        <f t="shared" ca="1" si="522"/>
        <v>1018434.7247544471</v>
      </c>
      <c r="AI968" s="305">
        <f t="shared" ca="1" si="522"/>
        <v>1018434.7247544471</v>
      </c>
      <c r="AJ968" s="305">
        <f t="shared" ca="1" si="522"/>
        <v>1018434.7247544471</v>
      </c>
      <c r="AK968" s="305">
        <f t="shared" ca="1" si="522"/>
        <v>1018434.7247544471</v>
      </c>
      <c r="AL968" s="305">
        <f t="shared" ca="1" si="522"/>
        <v>1018434.7247544471</v>
      </c>
      <c r="AM968" s="305">
        <f t="shared" ca="1" si="522"/>
        <v>1018434.7247544471</v>
      </c>
      <c r="AN968" s="305">
        <f t="shared" ca="1" si="522"/>
        <v>1018434.7247544471</v>
      </c>
      <c r="AO968" s="305">
        <f t="shared" ca="1" si="522"/>
        <v>1018434.7247544471</v>
      </c>
      <c r="AP968" s="305">
        <f t="shared" ca="1" si="522"/>
        <v>1018434.7247544471</v>
      </c>
      <c r="AQ968" s="305">
        <f t="shared" ca="1" si="522"/>
        <v>1018434.7247544471</v>
      </c>
      <c r="AR968" s="305">
        <f t="shared" ca="1" si="522"/>
        <v>1018434.7247544471</v>
      </c>
      <c r="AS968" s="305">
        <f t="shared" ca="1" si="522"/>
        <v>1018434.7247544471</v>
      </c>
      <c r="AT968" s="305">
        <f t="shared" ca="1" si="522"/>
        <v>1018434.7247544471</v>
      </c>
      <c r="AU968" s="305">
        <f t="shared" ca="1" si="522"/>
        <v>1018434.7247544471</v>
      </c>
      <c r="AV968" s="305">
        <f t="shared" ca="1" si="522"/>
        <v>1018434.7247544471</v>
      </c>
      <c r="AW968" s="305">
        <f t="shared" ca="1" si="522"/>
        <v>1018434.7247544471</v>
      </c>
      <c r="AX968" s="305">
        <f t="shared" ca="1" si="522"/>
        <v>1018434.7247544471</v>
      </c>
      <c r="AY968" s="305">
        <f t="shared" ca="1" si="522"/>
        <v>1018434.7247544471</v>
      </c>
      <c r="AZ968" s="305">
        <f t="shared" ca="1" si="522"/>
        <v>1018434.7247544471</v>
      </c>
      <c r="BA968" s="305">
        <f t="shared" ca="1" si="522"/>
        <v>1018434.7247544471</v>
      </c>
      <c r="BB968" s="305">
        <f t="shared" ca="1" si="522"/>
        <v>1018434.7247544471</v>
      </c>
      <c r="BC968" s="305">
        <f t="shared" ca="1" si="522"/>
        <v>1018434.7247544471</v>
      </c>
      <c r="BD968" s="305">
        <f t="shared" ca="1" si="522"/>
        <v>1018434.7247544471</v>
      </c>
      <c r="BE968" s="305">
        <f t="shared" ca="1" si="522"/>
        <v>1018434.7247544471</v>
      </c>
      <c r="BF968" s="305">
        <f t="shared" ca="1" si="522"/>
        <v>1018434.7247544471</v>
      </c>
      <c r="BG968" s="305">
        <f t="shared" ca="1" si="522"/>
        <v>1018434.7247544471</v>
      </c>
      <c r="BH968" s="305">
        <f t="shared" ca="1" si="522"/>
        <v>1018434.7247544471</v>
      </c>
      <c r="BI968" s="305">
        <f t="shared" ca="1" si="522"/>
        <v>1018434.7247544471</v>
      </c>
      <c r="BJ968" s="305">
        <f t="shared" ca="1" si="522"/>
        <v>1018434.7247544471</v>
      </c>
      <c r="BK968" s="305">
        <f t="shared" ca="1" si="522"/>
        <v>1018434.7247544471</v>
      </c>
      <c r="BL968" s="305">
        <f t="shared" ca="1" si="522"/>
        <v>-6652048.9483341174</v>
      </c>
      <c r="BM968" s="305">
        <f t="shared" ca="1" si="522"/>
        <v>0</v>
      </c>
      <c r="BN968" s="305">
        <f t="shared" ca="1" si="522"/>
        <v>0</v>
      </c>
      <c r="BO968" s="305">
        <f t="shared" ca="1" si="522"/>
        <v>0</v>
      </c>
      <c r="BP968" s="305">
        <f t="shared" ca="1" si="522"/>
        <v>0</v>
      </c>
      <c r="BQ968" s="305">
        <f t="shared" ca="1" si="522"/>
        <v>0</v>
      </c>
      <c r="BR968" s="305">
        <f t="shared" ref="BR968:BX968" ca="1" si="523">SUM(BR965:BR967)</f>
        <v>0</v>
      </c>
      <c r="BS968" s="305">
        <f t="shared" ca="1" si="523"/>
        <v>0</v>
      </c>
      <c r="BT968" s="305">
        <f t="shared" ca="1" si="523"/>
        <v>0</v>
      </c>
      <c r="BU968" s="305">
        <f t="shared" ca="1" si="523"/>
        <v>0</v>
      </c>
      <c r="BV968" s="305">
        <f t="shared" ca="1" si="523"/>
        <v>0</v>
      </c>
      <c r="BW968" s="305">
        <f t="shared" ca="1" si="523"/>
        <v>0</v>
      </c>
      <c r="BX968" s="305">
        <f t="shared" ca="1" si="523"/>
        <v>0</v>
      </c>
      <c r="BY968" s="305">
        <f t="shared" ref="BY968:CJ968" ca="1" si="524">SUM(BY965:BY967)</f>
        <v>0</v>
      </c>
      <c r="BZ968" s="305">
        <f t="shared" ca="1" si="524"/>
        <v>0</v>
      </c>
      <c r="CA968" s="305">
        <f t="shared" ca="1" si="524"/>
        <v>0</v>
      </c>
      <c r="CB968" s="305">
        <f t="shared" ca="1" si="524"/>
        <v>0</v>
      </c>
      <c r="CC968" s="305">
        <f t="shared" ca="1" si="524"/>
        <v>0</v>
      </c>
      <c r="CD968" s="305">
        <f t="shared" ca="1" si="524"/>
        <v>0</v>
      </c>
      <c r="CE968" s="305">
        <f t="shared" ca="1" si="524"/>
        <v>0</v>
      </c>
      <c r="CF968" s="305">
        <f t="shared" ca="1" si="524"/>
        <v>0</v>
      </c>
      <c r="CG968" s="305">
        <f t="shared" ca="1" si="524"/>
        <v>0</v>
      </c>
      <c r="CH968" s="305">
        <f t="shared" ca="1" si="524"/>
        <v>0</v>
      </c>
      <c r="CI968" s="305">
        <f t="shared" ca="1" si="524"/>
        <v>0</v>
      </c>
      <c r="CJ968" s="305">
        <f t="shared" ca="1" si="524"/>
        <v>0</v>
      </c>
      <c r="CK968" s="305"/>
      <c r="CL968" s="305"/>
      <c r="CM968" s="305"/>
      <c r="CN968" s="305"/>
      <c r="CO968" s="305"/>
      <c r="CP968" s="305"/>
      <c r="CQ968" s="305"/>
      <c r="CR968" s="305"/>
      <c r="CS968" s="305"/>
      <c r="CT968" s="305"/>
      <c r="CU968" s="305"/>
      <c r="CV968" s="305"/>
      <c r="CW968" s="305"/>
      <c r="CX968" s="305"/>
      <c r="CY968" s="305"/>
      <c r="CZ968" s="305"/>
      <c r="DA968" s="305"/>
      <c r="DB968" s="305"/>
      <c r="DC968" s="305"/>
      <c r="DD968" s="305"/>
      <c r="DE968" s="305"/>
      <c r="DF968" s="305"/>
      <c r="DG968" s="305"/>
      <c r="DH968" s="305"/>
      <c r="DI968" s="305"/>
      <c r="DJ968" s="305"/>
      <c r="DK968" s="305"/>
      <c r="DL968" s="305"/>
      <c r="DM968" s="305"/>
      <c r="DN968" s="305"/>
      <c r="DO968" s="305"/>
      <c r="DP968" s="305"/>
      <c r="DQ968" s="305"/>
      <c r="DR968" s="305"/>
      <c r="DS968" s="305"/>
      <c r="DT968" s="305"/>
    </row>
    <row r="969" spans="3:124" s="10" customFormat="1" hidden="1" outlineLevel="1">
      <c r="D969" s="351"/>
      <c r="E969" s="305"/>
      <c r="F969" s="301"/>
      <c r="G969" s="301"/>
      <c r="H969" s="301"/>
      <c r="I969" s="301"/>
      <c r="J969" s="301"/>
      <c r="K969" s="301"/>
      <c r="L969" s="301"/>
      <c r="M969" s="301"/>
      <c r="N969" s="301"/>
      <c r="O969" s="4"/>
      <c r="P969" s="4"/>
      <c r="Q969" s="4"/>
      <c r="R969" s="4"/>
      <c r="S969" s="4"/>
      <c r="T969" s="4"/>
      <c r="U969" s="4"/>
      <c r="V969" s="4"/>
      <c r="W969" s="4"/>
      <c r="X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 spans="3:124" s="10" customFormat="1" hidden="1" outlineLevel="1">
      <c r="D970" s="351"/>
      <c r="E970" s="303"/>
      <c r="F970" s="301"/>
      <c r="G970" s="301"/>
      <c r="H970" s="301"/>
      <c r="I970" s="301"/>
      <c r="J970" s="301"/>
      <c r="K970" s="301"/>
      <c r="L970" s="301"/>
      <c r="M970" s="301"/>
      <c r="N970" s="301"/>
      <c r="O970" s="4"/>
      <c r="P970" s="4"/>
      <c r="Q970" s="4"/>
      <c r="R970" s="4"/>
      <c r="S970" s="4"/>
      <c r="T970" s="4"/>
      <c r="U970" s="4"/>
      <c r="V970" s="4"/>
      <c r="W970" s="4"/>
      <c r="X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 spans="3:124" hidden="1" outlineLevel="1"/>
    <row r="972" spans="3:124" hidden="1" outlineLevel="1"/>
    <row r="973" spans="3:124" hidden="1" outlineLevel="1">
      <c r="D973" s="414">
        <f>D5</f>
        <v>43497</v>
      </c>
      <c r="E973" s="414">
        <f>EOMONTH(D5,0)</f>
        <v>43524</v>
      </c>
      <c r="F973" s="414">
        <f>EOMONTH(E973,1)</f>
        <v>43555</v>
      </c>
      <c r="G973" s="414">
        <f t="shared" ref="G973:BR973" si="525">EOMONTH(F973,1)</f>
        <v>43585</v>
      </c>
      <c r="H973" s="414">
        <f t="shared" si="525"/>
        <v>43616</v>
      </c>
      <c r="I973" s="414">
        <f t="shared" si="525"/>
        <v>43646</v>
      </c>
      <c r="J973" s="414">
        <f t="shared" si="525"/>
        <v>43677</v>
      </c>
      <c r="K973" s="414">
        <f t="shared" si="525"/>
        <v>43708</v>
      </c>
      <c r="L973" s="414">
        <f t="shared" si="525"/>
        <v>43738</v>
      </c>
      <c r="M973" s="414">
        <f t="shared" si="525"/>
        <v>43769</v>
      </c>
      <c r="N973" s="414">
        <f t="shared" si="525"/>
        <v>43799</v>
      </c>
      <c r="O973" s="414">
        <f t="shared" si="525"/>
        <v>43830</v>
      </c>
      <c r="P973" s="414">
        <f t="shared" si="525"/>
        <v>43861</v>
      </c>
      <c r="Q973" s="414">
        <f t="shared" si="525"/>
        <v>43890</v>
      </c>
      <c r="R973" s="414">
        <f t="shared" si="525"/>
        <v>43921</v>
      </c>
      <c r="S973" s="414">
        <f t="shared" si="525"/>
        <v>43951</v>
      </c>
      <c r="T973" s="414">
        <f t="shared" si="525"/>
        <v>43982</v>
      </c>
      <c r="U973" s="414">
        <f t="shared" si="525"/>
        <v>44012</v>
      </c>
      <c r="V973" s="414">
        <f t="shared" si="525"/>
        <v>44043</v>
      </c>
      <c r="W973" s="414">
        <f t="shared" si="525"/>
        <v>44074</v>
      </c>
      <c r="X973" s="414">
        <f t="shared" si="525"/>
        <v>44104</v>
      </c>
      <c r="Y973" s="414">
        <f t="shared" si="525"/>
        <v>44135</v>
      </c>
      <c r="Z973" s="414">
        <f t="shared" si="525"/>
        <v>44165</v>
      </c>
      <c r="AA973" s="414">
        <f t="shared" si="525"/>
        <v>44196</v>
      </c>
      <c r="AB973" s="414">
        <f t="shared" si="525"/>
        <v>44227</v>
      </c>
      <c r="AC973" s="414">
        <f t="shared" si="525"/>
        <v>44255</v>
      </c>
      <c r="AD973" s="414">
        <f t="shared" si="525"/>
        <v>44286</v>
      </c>
      <c r="AE973" s="414">
        <f t="shared" si="525"/>
        <v>44316</v>
      </c>
      <c r="AF973" s="414">
        <f t="shared" si="525"/>
        <v>44347</v>
      </c>
      <c r="AG973" s="414">
        <f t="shared" si="525"/>
        <v>44377</v>
      </c>
      <c r="AH973" s="414">
        <f t="shared" si="525"/>
        <v>44408</v>
      </c>
      <c r="AI973" s="414">
        <f t="shared" si="525"/>
        <v>44439</v>
      </c>
      <c r="AJ973" s="414">
        <f t="shared" si="525"/>
        <v>44469</v>
      </c>
      <c r="AK973" s="414">
        <f t="shared" si="525"/>
        <v>44500</v>
      </c>
      <c r="AL973" s="414">
        <f t="shared" si="525"/>
        <v>44530</v>
      </c>
      <c r="AM973" s="414">
        <f t="shared" si="525"/>
        <v>44561</v>
      </c>
      <c r="AN973" s="414">
        <f t="shared" si="525"/>
        <v>44592</v>
      </c>
      <c r="AO973" s="414">
        <f t="shared" si="525"/>
        <v>44620</v>
      </c>
      <c r="AP973" s="414">
        <f t="shared" si="525"/>
        <v>44651</v>
      </c>
      <c r="AQ973" s="414">
        <f t="shared" si="525"/>
        <v>44681</v>
      </c>
      <c r="AR973" s="414">
        <f t="shared" si="525"/>
        <v>44712</v>
      </c>
      <c r="AS973" s="414">
        <f t="shared" si="525"/>
        <v>44742</v>
      </c>
      <c r="AT973" s="414">
        <f t="shared" si="525"/>
        <v>44773</v>
      </c>
      <c r="AU973" s="414">
        <f t="shared" si="525"/>
        <v>44804</v>
      </c>
      <c r="AV973" s="414">
        <f t="shared" si="525"/>
        <v>44834</v>
      </c>
      <c r="AW973" s="414">
        <f t="shared" si="525"/>
        <v>44865</v>
      </c>
      <c r="AX973" s="414">
        <f t="shared" si="525"/>
        <v>44895</v>
      </c>
      <c r="AY973" s="414">
        <f t="shared" si="525"/>
        <v>44926</v>
      </c>
      <c r="AZ973" s="414">
        <f t="shared" si="525"/>
        <v>44957</v>
      </c>
      <c r="BA973" s="414">
        <f t="shared" si="525"/>
        <v>44985</v>
      </c>
      <c r="BB973" s="414">
        <f t="shared" si="525"/>
        <v>45016</v>
      </c>
      <c r="BC973" s="414">
        <f t="shared" si="525"/>
        <v>45046</v>
      </c>
      <c r="BD973" s="414">
        <f t="shared" si="525"/>
        <v>45077</v>
      </c>
      <c r="BE973" s="414">
        <f t="shared" si="525"/>
        <v>45107</v>
      </c>
      <c r="BF973" s="414">
        <f t="shared" si="525"/>
        <v>45138</v>
      </c>
      <c r="BG973" s="414">
        <f t="shared" si="525"/>
        <v>45169</v>
      </c>
      <c r="BH973" s="414">
        <f t="shared" si="525"/>
        <v>45199</v>
      </c>
      <c r="BI973" s="414">
        <f t="shared" si="525"/>
        <v>45230</v>
      </c>
      <c r="BJ973" s="414">
        <f t="shared" si="525"/>
        <v>45260</v>
      </c>
      <c r="BK973" s="414">
        <f t="shared" si="525"/>
        <v>45291</v>
      </c>
      <c r="BL973" s="414">
        <f t="shared" si="525"/>
        <v>45322</v>
      </c>
      <c r="BM973" s="414">
        <f t="shared" si="525"/>
        <v>45351</v>
      </c>
      <c r="BN973" s="414">
        <f t="shared" si="525"/>
        <v>45382</v>
      </c>
      <c r="BO973" s="414">
        <f t="shared" si="525"/>
        <v>45412</v>
      </c>
      <c r="BP973" s="414">
        <f t="shared" si="525"/>
        <v>45443</v>
      </c>
      <c r="BQ973" s="414">
        <f t="shared" si="525"/>
        <v>45473</v>
      </c>
      <c r="BR973" s="414">
        <f t="shared" si="525"/>
        <v>45504</v>
      </c>
      <c r="BS973" s="414">
        <f t="shared" ref="BS973:BX973" si="526">EOMONTH(BR973,1)</f>
        <v>45535</v>
      </c>
      <c r="BT973" s="414">
        <f t="shared" si="526"/>
        <v>45565</v>
      </c>
      <c r="BU973" s="414">
        <f t="shared" si="526"/>
        <v>45596</v>
      </c>
      <c r="BV973" s="414">
        <f t="shared" si="526"/>
        <v>45626</v>
      </c>
      <c r="BW973" s="414">
        <f t="shared" si="526"/>
        <v>45657</v>
      </c>
      <c r="BX973" s="414">
        <f t="shared" si="526"/>
        <v>45688</v>
      </c>
      <c r="BY973" s="414">
        <f t="shared" ref="BY973" si="527">EOMONTH(BX973,1)</f>
        <v>45716</v>
      </c>
      <c r="BZ973" s="414">
        <f t="shared" ref="BZ973" si="528">EOMONTH(BY973,1)</f>
        <v>45747</v>
      </c>
      <c r="CA973" s="414">
        <f t="shared" ref="CA973" si="529">EOMONTH(BZ973,1)</f>
        <v>45777</v>
      </c>
      <c r="CB973" s="414">
        <f t="shared" ref="CB973" si="530">EOMONTH(CA973,1)</f>
        <v>45808</v>
      </c>
      <c r="CC973" s="414">
        <f t="shared" ref="CC973" si="531">EOMONTH(CB973,1)</f>
        <v>45838</v>
      </c>
      <c r="CD973" s="414">
        <f t="shared" ref="CD973" si="532">EOMONTH(CC973,1)</f>
        <v>45869</v>
      </c>
      <c r="CE973" s="414">
        <f t="shared" ref="CE973" si="533">EOMONTH(CD973,1)</f>
        <v>45900</v>
      </c>
      <c r="CF973" s="414">
        <f t="shared" ref="CF973" si="534">EOMONTH(CE973,1)</f>
        <v>45930</v>
      </c>
      <c r="CG973" s="414">
        <f t="shared" ref="CG973" si="535">EOMONTH(CF973,1)</f>
        <v>45961</v>
      </c>
      <c r="CH973" s="414">
        <f t="shared" ref="CH973" si="536">EOMONTH(CG973,1)</f>
        <v>45991</v>
      </c>
      <c r="CI973" s="414">
        <f t="shared" ref="CI973" si="537">EOMONTH(CH973,1)</f>
        <v>46022</v>
      </c>
      <c r="CJ973" s="414">
        <f t="shared" ref="CJ973" si="538">EOMONTH(CI973,1)</f>
        <v>46053</v>
      </c>
      <c r="CK973" s="414"/>
      <c r="CL973" s="414"/>
      <c r="CM973" s="414"/>
      <c r="CN973" s="414"/>
      <c r="CO973" s="414"/>
      <c r="CP973" s="414"/>
      <c r="CQ973" s="414"/>
      <c r="CR973" s="414"/>
      <c r="CS973" s="414"/>
      <c r="CT973" s="414"/>
      <c r="CU973" s="414"/>
      <c r="CV973" s="414"/>
      <c r="CW973" s="414"/>
      <c r="CX973" s="414"/>
      <c r="CY973" s="414"/>
      <c r="CZ973" s="414"/>
      <c r="DA973" s="414"/>
      <c r="DB973" s="414"/>
      <c r="DC973" s="414"/>
      <c r="DD973" s="414"/>
      <c r="DE973" s="414"/>
      <c r="DF973" s="414"/>
      <c r="DG973" s="414"/>
      <c r="DH973" s="414"/>
      <c r="DI973" s="414"/>
      <c r="DJ973" s="414"/>
      <c r="DK973" s="414"/>
      <c r="DL973" s="414"/>
      <c r="DM973" s="414"/>
      <c r="DN973" s="414"/>
      <c r="DO973" s="414"/>
      <c r="DP973" s="414"/>
      <c r="DQ973" s="414"/>
      <c r="DR973" s="414"/>
      <c r="DS973" s="414"/>
      <c r="DT973" s="414"/>
    </row>
    <row r="974" spans="3:124" hidden="1" outlineLevel="1">
      <c r="C974" s="4" t="s">
        <v>337</v>
      </c>
      <c r="D974" s="284">
        <f>-D908</f>
        <v>-9243708</v>
      </c>
      <c r="E974" s="345">
        <f ca="1">(E929+E961)*(E927&lt;=$E$328)</f>
        <v>-37163.083333333336</v>
      </c>
      <c r="F974" s="345">
        <f t="shared" ref="F974:BQ974" ca="1" si="539">(F929+F961)*(F927&lt;=$E$328)</f>
        <v>-72163.083333333343</v>
      </c>
      <c r="G974" s="345">
        <f t="shared" ca="1" si="539"/>
        <v>-108913.08333333334</v>
      </c>
      <c r="H974" s="345">
        <f t="shared" ca="1" si="539"/>
        <v>-110663.08333333334</v>
      </c>
      <c r="I974" s="345">
        <f t="shared" ca="1" si="539"/>
        <v>-77413.083333333343</v>
      </c>
      <c r="J974" s="345">
        <f t="shared" ca="1" si="539"/>
        <v>-79163.083333333343</v>
      </c>
      <c r="K974" s="345">
        <f t="shared" ca="1" si="539"/>
        <v>-80913.083333333343</v>
      </c>
      <c r="L974" s="345">
        <f t="shared" ca="1" si="539"/>
        <v>-82663.083333333343</v>
      </c>
      <c r="M974" s="345">
        <f t="shared" ca="1" si="539"/>
        <v>-84413.083333333343</v>
      </c>
      <c r="N974" s="345">
        <f t="shared" ca="1" si="539"/>
        <v>-86163.083333333343</v>
      </c>
      <c r="O974" s="345">
        <f t="shared" ca="1" si="539"/>
        <v>5136.9166666666661</v>
      </c>
      <c r="P974" s="345">
        <f t="shared" ca="1" si="539"/>
        <v>11246.916666666666</v>
      </c>
      <c r="Q974" s="345">
        <f t="shared" ca="1" si="539"/>
        <v>14778.785833333335</v>
      </c>
      <c r="R974" s="345">
        <f t="shared" ca="1" si="539"/>
        <v>17533.785833333335</v>
      </c>
      <c r="S974" s="345">
        <f t="shared" ca="1" si="539"/>
        <v>23583.785833333335</v>
      </c>
      <c r="T974" s="345">
        <f t="shared" ca="1" si="539"/>
        <v>29633.785833333335</v>
      </c>
      <c r="U974" s="345">
        <f t="shared" ca="1" si="539"/>
        <v>32328.785833333335</v>
      </c>
      <c r="V974" s="345">
        <f t="shared" ca="1" si="539"/>
        <v>38438.785833333335</v>
      </c>
      <c r="W974" s="345">
        <f t="shared" ca="1" si="539"/>
        <v>44428.785833333335</v>
      </c>
      <c r="X974" s="345">
        <f t="shared" ca="1" si="539"/>
        <v>44458.785833333335</v>
      </c>
      <c r="Y974" s="345">
        <f t="shared" ca="1" si="539"/>
        <v>47183.785833333335</v>
      </c>
      <c r="Z974" s="345">
        <f t="shared" ca="1" si="539"/>
        <v>50478.785833333335</v>
      </c>
      <c r="AA974" s="345">
        <f t="shared" ca="1" si="539"/>
        <v>50478.785833333335</v>
      </c>
      <c r="AB974" s="345">
        <f t="shared" ca="1" si="539"/>
        <v>50478.785833333335</v>
      </c>
      <c r="AC974" s="345">
        <f t="shared" si="539"/>
        <v>36254.588055200024</v>
      </c>
      <c r="AD974" s="345">
        <f t="shared" si="539"/>
        <v>36254.588055200024</v>
      </c>
      <c r="AE974" s="345">
        <f t="shared" si="539"/>
        <v>36254.588055200024</v>
      </c>
      <c r="AF974" s="345">
        <f t="shared" si="539"/>
        <v>36254.588055200024</v>
      </c>
      <c r="AG974" s="345">
        <f t="shared" si="539"/>
        <v>36254.588055200024</v>
      </c>
      <c r="AH974" s="345">
        <f t="shared" si="539"/>
        <v>36254.588055200024</v>
      </c>
      <c r="AI974" s="345">
        <f t="shared" si="539"/>
        <v>36254.588055200024</v>
      </c>
      <c r="AJ974" s="345">
        <f t="shared" si="539"/>
        <v>36254.588055200024</v>
      </c>
      <c r="AK974" s="345">
        <f t="shared" si="539"/>
        <v>36254.588055200024</v>
      </c>
      <c r="AL974" s="345">
        <f t="shared" si="539"/>
        <v>36254.588055200024</v>
      </c>
      <c r="AM974" s="345">
        <f t="shared" si="539"/>
        <v>36254.588055200024</v>
      </c>
      <c r="AN974" s="345">
        <f t="shared" si="539"/>
        <v>36254.588055200024</v>
      </c>
      <c r="AO974" s="345">
        <f t="shared" si="539"/>
        <v>38123.305477408001</v>
      </c>
      <c r="AP974" s="345">
        <f t="shared" si="539"/>
        <v>38123.305477408001</v>
      </c>
      <c r="AQ974" s="345">
        <f t="shared" si="539"/>
        <v>38123.305477408001</v>
      </c>
      <c r="AR974" s="345">
        <f t="shared" si="539"/>
        <v>38123.305477408001</v>
      </c>
      <c r="AS974" s="345">
        <f t="shared" si="539"/>
        <v>38123.305477408001</v>
      </c>
      <c r="AT974" s="345">
        <f t="shared" si="539"/>
        <v>38123.305477408001</v>
      </c>
      <c r="AU974" s="345">
        <f t="shared" si="539"/>
        <v>38123.305477408001</v>
      </c>
      <c r="AV974" s="345">
        <f t="shared" si="539"/>
        <v>38123.305477408001</v>
      </c>
      <c r="AW974" s="345">
        <f t="shared" si="539"/>
        <v>38123.305477408001</v>
      </c>
      <c r="AX974" s="345">
        <f t="shared" si="539"/>
        <v>38123.305477408001</v>
      </c>
      <c r="AY974" s="345">
        <f t="shared" si="539"/>
        <v>38123.305477408001</v>
      </c>
      <c r="AZ974" s="345">
        <f t="shared" si="539"/>
        <v>38123.305477408001</v>
      </c>
      <c r="BA974" s="345">
        <f t="shared" si="539"/>
        <v>39529.8018380301</v>
      </c>
      <c r="BB974" s="345">
        <f t="shared" si="539"/>
        <v>39529.8018380301</v>
      </c>
      <c r="BC974" s="345">
        <f t="shared" si="539"/>
        <v>39529.8018380301</v>
      </c>
      <c r="BD974" s="345">
        <f t="shared" si="539"/>
        <v>39529.8018380301</v>
      </c>
      <c r="BE974" s="345">
        <f t="shared" si="539"/>
        <v>39529.8018380301</v>
      </c>
      <c r="BF974" s="345">
        <f t="shared" si="539"/>
        <v>39529.8018380301</v>
      </c>
      <c r="BG974" s="345">
        <f t="shared" si="539"/>
        <v>39529.8018380301</v>
      </c>
      <c r="BH974" s="345">
        <f t="shared" si="539"/>
        <v>39529.8018380301</v>
      </c>
      <c r="BI974" s="345">
        <f t="shared" si="539"/>
        <v>39529.8018380301</v>
      </c>
      <c r="BJ974" s="345">
        <f t="shared" si="539"/>
        <v>39529.8018380301</v>
      </c>
      <c r="BK974" s="345">
        <f t="shared" si="539"/>
        <v>39529.8018380301</v>
      </c>
      <c r="BL974" s="345">
        <f t="shared" ca="1" si="539"/>
        <v>13186012.47025718</v>
      </c>
      <c r="BM974" s="345">
        <f t="shared" si="539"/>
        <v>0</v>
      </c>
      <c r="BN974" s="345">
        <f t="shared" si="539"/>
        <v>0</v>
      </c>
      <c r="BO974" s="345">
        <f t="shared" si="539"/>
        <v>0</v>
      </c>
      <c r="BP974" s="345">
        <f t="shared" si="539"/>
        <v>0</v>
      </c>
      <c r="BQ974" s="345">
        <f t="shared" si="539"/>
        <v>0</v>
      </c>
      <c r="BR974" s="345">
        <f t="shared" ref="BR974:CJ974" si="540">(BR929+BR961)*(BR927&lt;=$E$328)</f>
        <v>0</v>
      </c>
      <c r="BS974" s="345">
        <f t="shared" si="540"/>
        <v>0</v>
      </c>
      <c r="BT974" s="345">
        <f t="shared" si="540"/>
        <v>0</v>
      </c>
      <c r="BU974" s="345">
        <f t="shared" si="540"/>
        <v>0</v>
      </c>
      <c r="BV974" s="345">
        <f t="shared" si="540"/>
        <v>0</v>
      </c>
      <c r="BW974" s="345">
        <f t="shared" si="540"/>
        <v>0</v>
      </c>
      <c r="BX974" s="345">
        <f t="shared" si="540"/>
        <v>0</v>
      </c>
      <c r="BY974" s="345">
        <f t="shared" si="540"/>
        <v>0</v>
      </c>
      <c r="BZ974" s="345">
        <f t="shared" si="540"/>
        <v>0</v>
      </c>
      <c r="CA974" s="345">
        <f t="shared" si="540"/>
        <v>0</v>
      </c>
      <c r="CB974" s="345">
        <f t="shared" si="540"/>
        <v>0</v>
      </c>
      <c r="CC974" s="345">
        <f t="shared" si="540"/>
        <v>0</v>
      </c>
      <c r="CD974" s="345">
        <f t="shared" si="540"/>
        <v>0</v>
      </c>
      <c r="CE974" s="345">
        <f t="shared" si="540"/>
        <v>0</v>
      </c>
      <c r="CF974" s="345">
        <f t="shared" si="540"/>
        <v>0</v>
      </c>
      <c r="CG974" s="345">
        <f t="shared" si="540"/>
        <v>0</v>
      </c>
      <c r="CH974" s="345">
        <f t="shared" si="540"/>
        <v>0</v>
      </c>
      <c r="CI974" s="345">
        <f t="shared" si="540"/>
        <v>0</v>
      </c>
      <c r="CJ974" s="345">
        <f t="shared" si="540"/>
        <v>0</v>
      </c>
      <c r="CK974" s="345"/>
      <c r="CL974" s="345"/>
      <c r="CM974" s="345"/>
      <c r="CN974" s="345"/>
      <c r="CO974" s="345"/>
      <c r="CP974" s="345"/>
      <c r="CQ974" s="345"/>
      <c r="CR974" s="345"/>
      <c r="CS974" s="345"/>
      <c r="CT974" s="345"/>
      <c r="CU974" s="345"/>
      <c r="CV974" s="345"/>
      <c r="CW974" s="345"/>
      <c r="CX974" s="345"/>
      <c r="CY974" s="345"/>
      <c r="CZ974" s="345"/>
      <c r="DA974" s="345"/>
      <c r="DB974" s="345"/>
      <c r="DC974" s="345"/>
      <c r="DD974" s="345"/>
      <c r="DE974" s="345"/>
      <c r="DF974" s="345"/>
      <c r="DG974" s="345"/>
      <c r="DH974" s="345"/>
      <c r="DI974" s="345"/>
      <c r="DJ974" s="345"/>
      <c r="DK974" s="345"/>
      <c r="DL974" s="345"/>
      <c r="DM974" s="345"/>
      <c r="DN974" s="345"/>
      <c r="DO974" s="345"/>
      <c r="DP974" s="345"/>
      <c r="DQ974" s="345"/>
      <c r="DR974" s="345"/>
      <c r="DS974" s="345"/>
      <c r="DT974" s="345"/>
    </row>
    <row r="975" spans="3:124" hidden="1" outlineLevel="1"/>
    <row r="976" spans="3:124" hidden="1" outlineLevel="1">
      <c r="C976" s="4" t="s">
        <v>40</v>
      </c>
      <c r="D976" s="228">
        <f ca="1">XIRR(D974:DT974,D973:DT973)</f>
        <v>8.8178208470344563E-2</v>
      </c>
    </row>
    <row r="977" spans="2:124" hidden="1" outlineLevel="1"/>
    <row r="978" spans="2:124" hidden="1" outlineLevel="1"/>
    <row r="979" spans="2:124" hidden="1" outlineLevel="1">
      <c r="C979" s="4" t="s">
        <v>339</v>
      </c>
      <c r="D979" s="284">
        <f>-D968</f>
        <v>-1848741.5999999996</v>
      </c>
      <c r="E979" s="284">
        <f ca="1">-(E966+E967)</f>
        <v>0</v>
      </c>
      <c r="F979" s="284">
        <f t="shared" ref="F979:BQ979" ca="1" si="541">-(F966+F967)</f>
        <v>0</v>
      </c>
      <c r="G979" s="284">
        <f t="shared" ca="1" si="541"/>
        <v>0</v>
      </c>
      <c r="H979" s="284">
        <f t="shared" ca="1" si="541"/>
        <v>0</v>
      </c>
      <c r="I979" s="284">
        <f t="shared" ca="1" si="541"/>
        <v>0</v>
      </c>
      <c r="J979" s="284">
        <f t="shared" ca="1" si="541"/>
        <v>0</v>
      </c>
      <c r="K979" s="284">
        <f t="shared" ca="1" si="541"/>
        <v>0</v>
      </c>
      <c r="L979" s="284">
        <f t="shared" ca="1" si="541"/>
        <v>0</v>
      </c>
      <c r="M979" s="284">
        <f t="shared" ca="1" si="541"/>
        <v>0</v>
      </c>
      <c r="N979" s="284">
        <f t="shared" ca="1" si="541"/>
        <v>0</v>
      </c>
      <c r="O979" s="284">
        <f t="shared" ca="1" si="541"/>
        <v>0</v>
      </c>
      <c r="P979" s="284">
        <f t="shared" ca="1" si="541"/>
        <v>0</v>
      </c>
      <c r="Q979" s="284">
        <f t="shared" ca="1" si="541"/>
        <v>0</v>
      </c>
      <c r="R979" s="284">
        <f t="shared" ca="1" si="541"/>
        <v>0</v>
      </c>
      <c r="S979" s="284">
        <f t="shared" ca="1" si="541"/>
        <v>0</v>
      </c>
      <c r="T979" s="284">
        <f t="shared" ca="1" si="541"/>
        <v>0</v>
      </c>
      <c r="U979" s="284">
        <f t="shared" ca="1" si="541"/>
        <v>0</v>
      </c>
      <c r="V979" s="284">
        <f t="shared" ca="1" si="541"/>
        <v>0</v>
      </c>
      <c r="W979" s="284">
        <f t="shared" ca="1" si="541"/>
        <v>4731.0071836509815</v>
      </c>
      <c r="X979" s="284">
        <f t="shared" ca="1" si="541"/>
        <v>4761.0071836509815</v>
      </c>
      <c r="Y979" s="284">
        <f t="shared" ca="1" si="541"/>
        <v>7486.0071836509742</v>
      </c>
      <c r="Z979" s="284">
        <f t="shared" ca="1" si="541"/>
        <v>10781.007183650981</v>
      </c>
      <c r="AA979" s="284">
        <f t="shared" ca="1" si="541"/>
        <v>10781.007183650981</v>
      </c>
      <c r="AB979" s="284">
        <f t="shared" ca="1" si="541"/>
        <v>10781.007183650981</v>
      </c>
      <c r="AC979" s="284">
        <f t="shared" ca="1" si="541"/>
        <v>0</v>
      </c>
      <c r="AD979" s="284">
        <f t="shared" ca="1" si="541"/>
        <v>780985.83214364666</v>
      </c>
      <c r="AE979" s="284">
        <f t="shared" ca="1" si="541"/>
        <v>0</v>
      </c>
      <c r="AF979" s="284">
        <f t="shared" ca="1" si="541"/>
        <v>0</v>
      </c>
      <c r="AG979" s="284">
        <f t="shared" ca="1" si="541"/>
        <v>0</v>
      </c>
      <c r="AH979" s="284">
        <f t="shared" ca="1" si="541"/>
        <v>0</v>
      </c>
      <c r="AI979" s="284">
        <f t="shared" ca="1" si="541"/>
        <v>0</v>
      </c>
      <c r="AJ979" s="284">
        <f t="shared" ca="1" si="541"/>
        <v>0</v>
      </c>
      <c r="AK979" s="284">
        <f t="shared" ca="1" si="541"/>
        <v>0</v>
      </c>
      <c r="AL979" s="284">
        <f t="shared" ca="1" si="541"/>
        <v>0</v>
      </c>
      <c r="AM979" s="284">
        <f t="shared" ca="1" si="541"/>
        <v>0</v>
      </c>
      <c r="AN979" s="284">
        <f t="shared" ca="1" si="541"/>
        <v>0</v>
      </c>
      <c r="AO979" s="284">
        <f t="shared" ca="1" si="541"/>
        <v>0</v>
      </c>
      <c r="AP979" s="284">
        <f t="shared" ca="1" si="541"/>
        <v>0</v>
      </c>
      <c r="AQ979" s="284">
        <f t="shared" ca="1" si="541"/>
        <v>0</v>
      </c>
      <c r="AR979" s="284">
        <f t="shared" ca="1" si="541"/>
        <v>0</v>
      </c>
      <c r="AS979" s="284">
        <f t="shared" ca="1" si="541"/>
        <v>0</v>
      </c>
      <c r="AT979" s="284">
        <f t="shared" ca="1" si="541"/>
        <v>0</v>
      </c>
      <c r="AU979" s="284">
        <f t="shared" ca="1" si="541"/>
        <v>0</v>
      </c>
      <c r="AV979" s="284">
        <f t="shared" ca="1" si="541"/>
        <v>0</v>
      </c>
      <c r="AW979" s="284">
        <f t="shared" ca="1" si="541"/>
        <v>0</v>
      </c>
      <c r="AX979" s="284">
        <f t="shared" ca="1" si="541"/>
        <v>0</v>
      </c>
      <c r="AY979" s="284">
        <f t="shared" ca="1" si="541"/>
        <v>0</v>
      </c>
      <c r="AZ979" s="284">
        <f t="shared" ca="1" si="541"/>
        <v>0</v>
      </c>
      <c r="BA979" s="284">
        <f t="shared" ca="1" si="541"/>
        <v>0</v>
      </c>
      <c r="BB979" s="284">
        <f t="shared" ca="1" si="541"/>
        <v>0</v>
      </c>
      <c r="BC979" s="284">
        <f t="shared" ca="1" si="541"/>
        <v>0</v>
      </c>
      <c r="BD979" s="284">
        <f t="shared" ca="1" si="541"/>
        <v>0</v>
      </c>
      <c r="BE979" s="284">
        <f t="shared" ca="1" si="541"/>
        <v>0</v>
      </c>
      <c r="BF979" s="284">
        <f t="shared" ca="1" si="541"/>
        <v>0</v>
      </c>
      <c r="BG979" s="284">
        <f t="shared" ca="1" si="541"/>
        <v>0</v>
      </c>
      <c r="BH979" s="284">
        <f t="shared" ca="1" si="541"/>
        <v>0</v>
      </c>
      <c r="BI979" s="284">
        <f t="shared" ca="1" si="541"/>
        <v>0</v>
      </c>
      <c r="BJ979" s="284">
        <f t="shared" ca="1" si="541"/>
        <v>0</v>
      </c>
      <c r="BK979" s="284">
        <f t="shared" ca="1" si="541"/>
        <v>0</v>
      </c>
      <c r="BL979" s="284">
        <f t="shared" ca="1" si="541"/>
        <v>7670483.6730885645</v>
      </c>
      <c r="BM979" s="284">
        <f t="shared" ca="1" si="541"/>
        <v>0</v>
      </c>
      <c r="BN979" s="284">
        <f t="shared" ca="1" si="541"/>
        <v>0</v>
      </c>
      <c r="BO979" s="284">
        <f t="shared" ca="1" si="541"/>
        <v>0</v>
      </c>
      <c r="BP979" s="284">
        <f t="shared" ca="1" si="541"/>
        <v>0</v>
      </c>
      <c r="BQ979" s="284">
        <f t="shared" ca="1" si="541"/>
        <v>0</v>
      </c>
      <c r="BR979" s="284">
        <f t="shared" ref="BR979:BX979" ca="1" si="542">-(BR966+BR967)</f>
        <v>0</v>
      </c>
      <c r="BS979" s="284">
        <f t="shared" ca="1" si="542"/>
        <v>0</v>
      </c>
      <c r="BT979" s="284">
        <f t="shared" ca="1" si="542"/>
        <v>0</v>
      </c>
      <c r="BU979" s="284">
        <f t="shared" ca="1" si="542"/>
        <v>0</v>
      </c>
      <c r="BV979" s="284">
        <f t="shared" ca="1" si="542"/>
        <v>0</v>
      </c>
      <c r="BW979" s="284">
        <f t="shared" ca="1" si="542"/>
        <v>0</v>
      </c>
      <c r="BX979" s="284">
        <f t="shared" ca="1" si="542"/>
        <v>0</v>
      </c>
      <c r="BY979" s="284">
        <f t="shared" ref="BY979:CJ979" ca="1" si="543">-(BY966+BY967)</f>
        <v>0</v>
      </c>
      <c r="BZ979" s="284">
        <f t="shared" ca="1" si="543"/>
        <v>0</v>
      </c>
      <c r="CA979" s="284">
        <f t="shared" ca="1" si="543"/>
        <v>0</v>
      </c>
      <c r="CB979" s="284">
        <f t="shared" ca="1" si="543"/>
        <v>0</v>
      </c>
      <c r="CC979" s="284">
        <f t="shared" ca="1" si="543"/>
        <v>0</v>
      </c>
      <c r="CD979" s="284">
        <f t="shared" ca="1" si="543"/>
        <v>0</v>
      </c>
      <c r="CE979" s="284">
        <f t="shared" ca="1" si="543"/>
        <v>0</v>
      </c>
      <c r="CF979" s="284">
        <f t="shared" ca="1" si="543"/>
        <v>0</v>
      </c>
      <c r="CG979" s="284">
        <f t="shared" ca="1" si="543"/>
        <v>0</v>
      </c>
      <c r="CH979" s="284">
        <f t="shared" ca="1" si="543"/>
        <v>0</v>
      </c>
      <c r="CI979" s="284">
        <f t="shared" ca="1" si="543"/>
        <v>0</v>
      </c>
      <c r="CJ979" s="284">
        <f t="shared" ca="1" si="543"/>
        <v>0</v>
      </c>
      <c r="CK979" s="284"/>
      <c r="CL979" s="284"/>
      <c r="CM979" s="284"/>
      <c r="CN979" s="284"/>
      <c r="CO979" s="284"/>
      <c r="CP979" s="284"/>
      <c r="CQ979" s="284"/>
      <c r="CR979" s="284"/>
      <c r="CS979" s="284"/>
      <c r="CT979" s="284"/>
      <c r="CU979" s="284"/>
      <c r="CV979" s="284"/>
      <c r="CW979" s="284"/>
      <c r="CX979" s="284"/>
      <c r="CY979" s="284"/>
      <c r="CZ979" s="284"/>
      <c r="DA979" s="284"/>
      <c r="DB979" s="284"/>
      <c r="DC979" s="284"/>
      <c r="DD979" s="284"/>
      <c r="DE979" s="284"/>
      <c r="DF979" s="284"/>
      <c r="DG979" s="284"/>
      <c r="DH979" s="284"/>
      <c r="DI979" s="284"/>
      <c r="DJ979" s="284"/>
      <c r="DK979" s="284"/>
      <c r="DL979" s="284"/>
      <c r="DM979" s="284"/>
      <c r="DN979" s="284"/>
      <c r="DO979" s="284"/>
      <c r="DP979" s="284"/>
      <c r="DQ979" s="284"/>
      <c r="DR979" s="284"/>
      <c r="DS979" s="284"/>
      <c r="DT979" s="284"/>
    </row>
    <row r="980" spans="2:124" hidden="1" outlineLevel="1"/>
    <row r="981" spans="2:124" hidden="1" outlineLevel="1">
      <c r="C981" s="4" t="s">
        <v>243</v>
      </c>
      <c r="D981" s="228">
        <f ca="1">XIRR(D979:DT979,D973:DT973)</f>
        <v>0.39677779078483588</v>
      </c>
    </row>
    <row r="982" spans="2:124" hidden="1" outlineLevel="1"/>
    <row r="983" spans="2:124" collapsed="1"/>
    <row r="984" spans="2:124" ht="18">
      <c r="B984" s="836" t="s">
        <v>562</v>
      </c>
    </row>
    <row r="985" spans="2:124" hidden="1" outlineLevel="1"/>
    <row r="986" spans="2:124" hidden="1" outlineLevel="1">
      <c r="C986" s="863" t="s">
        <v>563</v>
      </c>
      <c r="D986" s="903" t="s">
        <v>669</v>
      </c>
      <c r="E986" s="903" t="s">
        <v>670</v>
      </c>
      <c r="F986" s="903" t="s">
        <v>671</v>
      </c>
      <c r="G986" s="903" t="s">
        <v>672</v>
      </c>
      <c r="H986" s="903" t="s">
        <v>673</v>
      </c>
      <c r="I986" s="903" t="s">
        <v>674</v>
      </c>
      <c r="J986" s="903" t="s">
        <v>675</v>
      </c>
      <c r="K986" s="904" t="s">
        <v>676</v>
      </c>
      <c r="L986" s="904" t="s">
        <v>677</v>
      </c>
      <c r="M986" s="904" t="s">
        <v>678</v>
      </c>
      <c r="N986" s="904" t="s">
        <v>679</v>
      </c>
      <c r="O986" s="904" t="s">
        <v>680</v>
      </c>
      <c r="P986" s="866" t="s">
        <v>618</v>
      </c>
    </row>
    <row r="987" spans="2:124" hidden="1" outlineLevel="1">
      <c r="C987" s="867" t="s">
        <v>564</v>
      </c>
      <c r="D987" s="868"/>
      <c r="E987" s="868"/>
      <c r="F987" s="868"/>
      <c r="G987" s="868"/>
      <c r="H987" s="868"/>
      <c r="I987" s="868"/>
      <c r="J987" s="868"/>
      <c r="K987" s="869"/>
      <c r="L987" s="869"/>
      <c r="M987" s="869"/>
      <c r="N987" s="869"/>
      <c r="O987" s="869"/>
      <c r="P987" s="869"/>
    </row>
    <row r="988" spans="2:124" hidden="1" outlineLevel="1">
      <c r="C988" s="867" t="s">
        <v>565</v>
      </c>
      <c r="D988" s="868"/>
      <c r="E988" s="868"/>
      <c r="F988" s="868"/>
      <c r="G988" s="868"/>
      <c r="H988" s="868"/>
      <c r="I988" s="868"/>
      <c r="J988" s="868"/>
      <c r="K988" s="869"/>
      <c r="L988" s="869"/>
      <c r="M988" s="869"/>
      <c r="N988" s="869"/>
      <c r="O988" s="869"/>
      <c r="P988" s="869"/>
    </row>
    <row r="989" spans="2:124" hidden="1" outlineLevel="1">
      <c r="C989" s="870" t="s">
        <v>566</v>
      </c>
      <c r="D989" s="871" t="s">
        <v>617</v>
      </c>
      <c r="E989" s="871">
        <v>343</v>
      </c>
      <c r="F989" s="871">
        <v>2121</v>
      </c>
      <c r="G989" s="871">
        <v>-357</v>
      </c>
      <c r="H989" s="871">
        <v>-337</v>
      </c>
      <c r="I989" s="871">
        <v>-1131</v>
      </c>
      <c r="J989" s="871">
        <v>2137</v>
      </c>
      <c r="K989" s="872">
        <v>-1460</v>
      </c>
      <c r="L989" s="872">
        <v>4831</v>
      </c>
      <c r="M989" s="872">
        <v>4871</v>
      </c>
      <c r="N989" s="872">
        <v>-3553</v>
      </c>
      <c r="O989" s="872">
        <v>-9798</v>
      </c>
      <c r="P989" s="868">
        <v>-2334</v>
      </c>
    </row>
    <row r="990" spans="2:124" hidden="1" outlineLevel="1">
      <c r="C990" s="870" t="s">
        <v>619</v>
      </c>
      <c r="D990" s="871"/>
      <c r="E990" s="871" t="s">
        <v>617</v>
      </c>
      <c r="F990" s="871" t="s">
        <v>617</v>
      </c>
      <c r="G990" s="871" t="s">
        <v>617</v>
      </c>
      <c r="H990" s="873">
        <v>30108</v>
      </c>
      <c r="I990" s="873">
        <v>1417</v>
      </c>
      <c r="J990" s="873">
        <v>935</v>
      </c>
      <c r="K990" s="872"/>
      <c r="L990" s="872"/>
      <c r="M990" s="872"/>
      <c r="N990" s="872"/>
      <c r="O990" s="872"/>
      <c r="P990" s="868"/>
    </row>
    <row r="991" spans="2:124" hidden="1" outlineLevel="1">
      <c r="C991" s="870" t="s">
        <v>620</v>
      </c>
      <c r="D991" s="871"/>
      <c r="E991" s="871">
        <v>-150</v>
      </c>
      <c r="F991" s="871">
        <v>-150</v>
      </c>
      <c r="G991" s="871" t="s">
        <v>617</v>
      </c>
      <c r="H991" s="871" t="s">
        <v>617</v>
      </c>
      <c r="I991" s="871" t="s">
        <v>617</v>
      </c>
      <c r="J991" s="871" t="s">
        <v>617</v>
      </c>
      <c r="K991" s="872"/>
      <c r="L991" s="872"/>
      <c r="M991" s="872"/>
      <c r="N991" s="872"/>
      <c r="O991" s="872"/>
      <c r="P991" s="868"/>
    </row>
    <row r="992" spans="2:124" hidden="1" outlineLevel="1">
      <c r="C992" s="870" t="s">
        <v>568</v>
      </c>
      <c r="D992" s="871" t="s">
        <v>617</v>
      </c>
      <c r="E992" s="871">
        <v>29414</v>
      </c>
      <c r="F992" s="871">
        <v>29289</v>
      </c>
      <c r="G992" s="871">
        <v>29139</v>
      </c>
      <c r="H992" s="871">
        <v>29240</v>
      </c>
      <c r="I992" s="871">
        <v>29240</v>
      </c>
      <c r="J992" s="871">
        <v>27245</v>
      </c>
      <c r="K992" s="872">
        <v>27363</v>
      </c>
      <c r="L992" s="872">
        <v>27405</v>
      </c>
      <c r="M992" s="872">
        <v>28365</v>
      </c>
      <c r="N992" s="872">
        <v>27591</v>
      </c>
      <c r="O992" s="872">
        <v>26211</v>
      </c>
      <c r="P992" s="868">
        <v>310500</v>
      </c>
    </row>
    <row r="993" spans="3:16" hidden="1" outlineLevel="1">
      <c r="C993" s="870" t="s">
        <v>621</v>
      </c>
      <c r="D993" s="871" t="s">
        <v>617</v>
      </c>
      <c r="E993" s="871"/>
      <c r="F993" s="871"/>
      <c r="G993" s="871"/>
      <c r="H993" s="871"/>
      <c r="I993" s="871"/>
      <c r="J993" s="871" t="s">
        <v>617</v>
      </c>
      <c r="K993" s="872" t="s">
        <v>617</v>
      </c>
      <c r="L993" s="872" t="s">
        <v>617</v>
      </c>
      <c r="M993" s="872">
        <v>-97</v>
      </c>
      <c r="N993" s="872" t="s">
        <v>617</v>
      </c>
      <c r="O993" s="872" t="s">
        <v>617</v>
      </c>
      <c r="P993" s="868">
        <v>-97</v>
      </c>
    </row>
    <row r="994" spans="3:16" hidden="1" outlineLevel="1">
      <c r="C994" s="870" t="s">
        <v>622</v>
      </c>
      <c r="D994" s="871" t="s">
        <v>617</v>
      </c>
      <c r="E994" s="871">
        <v>54</v>
      </c>
      <c r="F994" s="871">
        <v>29</v>
      </c>
      <c r="G994" s="871">
        <v>54</v>
      </c>
      <c r="H994" s="871">
        <v>69</v>
      </c>
      <c r="I994" s="871">
        <v>43</v>
      </c>
      <c r="J994" s="871">
        <v>51</v>
      </c>
      <c r="K994" s="872">
        <v>47</v>
      </c>
      <c r="L994" s="872">
        <v>43</v>
      </c>
      <c r="M994" s="872">
        <v>47</v>
      </c>
      <c r="N994" s="872">
        <v>47</v>
      </c>
      <c r="O994" s="872">
        <v>45</v>
      </c>
      <c r="P994" s="868">
        <v>529</v>
      </c>
    </row>
    <row r="995" spans="3:16" hidden="1" outlineLevel="1">
      <c r="C995" s="870" t="s">
        <v>623</v>
      </c>
      <c r="D995" s="871" t="s">
        <v>617</v>
      </c>
      <c r="E995" s="871">
        <v>12</v>
      </c>
      <c r="F995" s="871" t="s">
        <v>617</v>
      </c>
      <c r="G995" s="871" t="s">
        <v>617</v>
      </c>
      <c r="H995" s="871" t="s">
        <v>617</v>
      </c>
      <c r="I995" s="871" t="s">
        <v>617</v>
      </c>
      <c r="J995" s="871" t="s">
        <v>617</v>
      </c>
      <c r="K995" s="872" t="s">
        <v>617</v>
      </c>
      <c r="L995" s="872">
        <v>172</v>
      </c>
      <c r="M995" s="872" t="s">
        <v>617</v>
      </c>
      <c r="N995" s="872" t="s">
        <v>617</v>
      </c>
      <c r="O995" s="872" t="s">
        <v>617</v>
      </c>
      <c r="P995" s="868">
        <v>184</v>
      </c>
    </row>
    <row r="996" spans="3:16" hidden="1" outlineLevel="1">
      <c r="C996" s="874" t="s">
        <v>624</v>
      </c>
      <c r="D996" s="873" t="s">
        <v>617</v>
      </c>
      <c r="E996" s="873">
        <v>-195</v>
      </c>
      <c r="F996" s="873">
        <v>-195</v>
      </c>
      <c r="G996" s="873">
        <v>-195</v>
      </c>
      <c r="H996" s="873">
        <v>-195</v>
      </c>
      <c r="I996" s="873">
        <v>-195</v>
      </c>
      <c r="J996" s="873" t="s">
        <v>617</v>
      </c>
      <c r="K996" s="873" t="s">
        <v>617</v>
      </c>
      <c r="L996" s="873">
        <v>-1044</v>
      </c>
      <c r="M996" s="873">
        <v>-2088</v>
      </c>
      <c r="N996" s="873">
        <v>-1044</v>
      </c>
      <c r="O996" s="875">
        <v>-1044</v>
      </c>
      <c r="P996" s="876">
        <v>-6195</v>
      </c>
    </row>
    <row r="997" spans="3:16" hidden="1" outlineLevel="1">
      <c r="C997" s="870" t="s">
        <v>572</v>
      </c>
      <c r="D997" s="871"/>
      <c r="E997" s="871" t="s">
        <v>617</v>
      </c>
      <c r="F997" s="871" t="s">
        <v>617</v>
      </c>
      <c r="G997" s="871" t="s">
        <v>617</v>
      </c>
      <c r="H997" s="871" t="s">
        <v>617</v>
      </c>
      <c r="I997" s="871" t="s">
        <v>617</v>
      </c>
      <c r="J997" s="871">
        <v>120</v>
      </c>
      <c r="K997" s="872"/>
      <c r="L997" s="872"/>
      <c r="M997" s="872"/>
      <c r="N997" s="872"/>
      <c r="O997" s="872"/>
      <c r="P997" s="877"/>
    </row>
    <row r="998" spans="3:16" hidden="1" outlineLevel="1">
      <c r="C998" s="867" t="s">
        <v>574</v>
      </c>
      <c r="D998" s="878" t="s">
        <v>617</v>
      </c>
      <c r="E998" s="878">
        <v>29478</v>
      </c>
      <c r="F998" s="878">
        <v>31093</v>
      </c>
      <c r="G998" s="878">
        <v>28640</v>
      </c>
      <c r="H998" s="878">
        <v>58885</v>
      </c>
      <c r="I998" s="878">
        <v>29375</v>
      </c>
      <c r="J998" s="878">
        <v>30487</v>
      </c>
      <c r="K998" s="879">
        <v>25950</v>
      </c>
      <c r="L998" s="879">
        <v>31407</v>
      </c>
      <c r="M998" s="879">
        <v>31097</v>
      </c>
      <c r="N998" s="879">
        <v>23040</v>
      </c>
      <c r="O998" s="879">
        <v>15413</v>
      </c>
      <c r="P998" s="879">
        <v>302586</v>
      </c>
    </row>
    <row r="999" spans="3:16" hidden="1" outlineLevel="1">
      <c r="C999" s="880" t="s">
        <v>575</v>
      </c>
      <c r="D999" s="868"/>
      <c r="E999" s="868"/>
      <c r="F999" s="868"/>
      <c r="G999" s="868"/>
      <c r="H999" s="868"/>
      <c r="I999" s="868"/>
      <c r="J999" s="868"/>
      <c r="K999" s="868"/>
      <c r="L999" s="868"/>
      <c r="M999" s="868"/>
      <c r="N999" s="868"/>
      <c r="O999" s="868"/>
      <c r="P999" s="868"/>
    </row>
    <row r="1000" spans="3:16" hidden="1" outlineLevel="1">
      <c r="C1000" s="881" t="s">
        <v>109</v>
      </c>
      <c r="D1000" s="868"/>
      <c r="E1000" s="868"/>
      <c r="F1000" s="868"/>
      <c r="G1000" s="868"/>
      <c r="H1000" s="868"/>
      <c r="I1000" s="868"/>
      <c r="J1000" s="868"/>
      <c r="K1000" s="868"/>
      <c r="L1000" s="868"/>
      <c r="M1000" s="868"/>
      <c r="N1000" s="868"/>
      <c r="O1000" s="868"/>
      <c r="P1000" s="877" t="s">
        <v>617</v>
      </c>
    </row>
    <row r="1001" spans="3:16" hidden="1" outlineLevel="1">
      <c r="C1001" s="870" t="s">
        <v>625</v>
      </c>
      <c r="D1001" s="871"/>
      <c r="E1001" s="871">
        <v>628</v>
      </c>
      <c r="F1001" s="871">
        <v>628</v>
      </c>
      <c r="G1001" s="871">
        <v>7091</v>
      </c>
      <c r="H1001" s="871">
        <v>815</v>
      </c>
      <c r="I1001" s="871">
        <v>815</v>
      </c>
      <c r="J1001" s="871">
        <v>-1730</v>
      </c>
      <c r="K1001" s="872"/>
      <c r="L1001" s="872"/>
      <c r="M1001" s="872"/>
      <c r="N1001" s="872"/>
      <c r="O1001" s="872"/>
      <c r="P1001" s="877">
        <v>8248</v>
      </c>
    </row>
    <row r="1002" spans="3:16" hidden="1" outlineLevel="1">
      <c r="C1002" s="870" t="s">
        <v>576</v>
      </c>
      <c r="D1002" s="882"/>
      <c r="E1002" s="882" t="s">
        <v>617</v>
      </c>
      <c r="F1002" s="882">
        <v>5554</v>
      </c>
      <c r="G1002" s="882">
        <v>2947</v>
      </c>
      <c r="H1002" s="882" t="s">
        <v>617</v>
      </c>
      <c r="I1002" s="882">
        <v>155</v>
      </c>
      <c r="J1002" s="882" t="s">
        <v>617</v>
      </c>
      <c r="K1002" s="883"/>
      <c r="L1002" s="883"/>
      <c r="M1002" s="883"/>
      <c r="N1002" s="883"/>
      <c r="O1002" s="883"/>
      <c r="P1002" s="884">
        <v>8656</v>
      </c>
    </row>
    <row r="1003" spans="3:16" hidden="1" outlineLevel="1">
      <c r="C1003" s="881" t="s">
        <v>578</v>
      </c>
      <c r="D1003" s="885" t="s">
        <v>617</v>
      </c>
      <c r="E1003" s="885">
        <v>628</v>
      </c>
      <c r="F1003" s="885">
        <v>6182</v>
      </c>
      <c r="G1003" s="885">
        <v>10038</v>
      </c>
      <c r="H1003" s="885">
        <v>815</v>
      </c>
      <c r="I1003" s="885">
        <v>970</v>
      </c>
      <c r="J1003" s="885">
        <v>-1730</v>
      </c>
      <c r="K1003" s="868" t="s">
        <v>617</v>
      </c>
      <c r="L1003" s="868" t="s">
        <v>617</v>
      </c>
      <c r="M1003" s="868" t="s">
        <v>617</v>
      </c>
      <c r="N1003" s="868" t="s">
        <v>617</v>
      </c>
      <c r="O1003" s="868" t="s">
        <v>617</v>
      </c>
      <c r="P1003" s="877">
        <v>16904</v>
      </c>
    </row>
    <row r="1004" spans="3:16" hidden="1" outlineLevel="1">
      <c r="C1004" s="886" t="s">
        <v>579</v>
      </c>
      <c r="D1004" s="868"/>
      <c r="E1004" s="868"/>
      <c r="F1004" s="868"/>
      <c r="G1004" s="868"/>
      <c r="H1004" s="868"/>
      <c r="I1004" s="868"/>
      <c r="J1004" s="868"/>
      <c r="K1004" s="868"/>
      <c r="L1004" s="868"/>
      <c r="M1004" s="868"/>
      <c r="N1004" s="868"/>
      <c r="O1004" s="868"/>
      <c r="P1004" s="868"/>
    </row>
    <row r="1005" spans="3:16" hidden="1" outlineLevel="1">
      <c r="C1005" s="870" t="s">
        <v>582</v>
      </c>
      <c r="D1005" s="871" t="s">
        <v>617</v>
      </c>
      <c r="E1005" s="871" t="s">
        <v>617</v>
      </c>
      <c r="F1005" s="871" t="s">
        <v>617</v>
      </c>
      <c r="G1005" s="871" t="s">
        <v>617</v>
      </c>
      <c r="H1005" s="871">
        <v>5030</v>
      </c>
      <c r="I1005" s="871" t="s">
        <v>617</v>
      </c>
      <c r="J1005" s="871" t="s">
        <v>617</v>
      </c>
      <c r="K1005" s="872" t="s">
        <v>617</v>
      </c>
      <c r="L1005" s="872" t="s">
        <v>617</v>
      </c>
      <c r="M1005" s="872" t="s">
        <v>617</v>
      </c>
      <c r="N1005" s="872" t="s">
        <v>617</v>
      </c>
      <c r="O1005" s="872">
        <v>5147</v>
      </c>
      <c r="P1005" s="877">
        <v>10178</v>
      </c>
    </row>
    <row r="1006" spans="3:16" hidden="1" outlineLevel="1">
      <c r="C1006" s="870" t="s">
        <v>580</v>
      </c>
      <c r="D1006" s="871" t="s">
        <v>617</v>
      </c>
      <c r="E1006" s="871"/>
      <c r="F1006" s="871"/>
      <c r="G1006" s="871"/>
      <c r="H1006" s="871"/>
      <c r="I1006" s="871"/>
      <c r="J1006" s="871" t="s">
        <v>617</v>
      </c>
      <c r="K1006" s="872">
        <v>800</v>
      </c>
      <c r="L1006" s="872" t="s">
        <v>617</v>
      </c>
      <c r="M1006" s="872" t="s">
        <v>617</v>
      </c>
      <c r="N1006" s="872" t="s">
        <v>617</v>
      </c>
      <c r="O1006" s="872" t="s">
        <v>617</v>
      </c>
      <c r="P1006" s="868">
        <v>800</v>
      </c>
    </row>
    <row r="1007" spans="3:16" hidden="1" outlineLevel="1">
      <c r="C1007" s="870" t="s">
        <v>626</v>
      </c>
      <c r="D1007" s="871"/>
      <c r="E1007" s="871">
        <v>693</v>
      </c>
      <c r="F1007" s="871" t="s">
        <v>617</v>
      </c>
      <c r="G1007" s="871" t="s">
        <v>617</v>
      </c>
      <c r="H1007" s="871" t="s">
        <v>617</v>
      </c>
      <c r="I1007" s="871" t="s">
        <v>617</v>
      </c>
      <c r="J1007" s="871" t="s">
        <v>617</v>
      </c>
      <c r="K1007" s="872"/>
      <c r="L1007" s="872"/>
      <c r="M1007" s="872"/>
      <c r="N1007" s="872"/>
      <c r="O1007" s="872"/>
      <c r="P1007" s="868"/>
    </row>
    <row r="1008" spans="3:16" hidden="1" outlineLevel="1">
      <c r="C1008" s="870" t="s">
        <v>627</v>
      </c>
      <c r="D1008" s="871" t="s">
        <v>617</v>
      </c>
      <c r="E1008" s="871">
        <v>418</v>
      </c>
      <c r="F1008" s="871" t="s">
        <v>617</v>
      </c>
      <c r="G1008" s="871" t="s">
        <v>617</v>
      </c>
      <c r="H1008" s="871" t="s">
        <v>617</v>
      </c>
      <c r="I1008" s="871" t="s">
        <v>617</v>
      </c>
      <c r="J1008" s="871" t="s">
        <v>617</v>
      </c>
      <c r="K1008" s="872" t="s">
        <v>617</v>
      </c>
      <c r="L1008" s="872">
        <v>255</v>
      </c>
      <c r="M1008" s="872" t="s">
        <v>617</v>
      </c>
      <c r="N1008" s="872" t="s">
        <v>617</v>
      </c>
      <c r="O1008" s="872" t="s">
        <v>617</v>
      </c>
      <c r="P1008" s="868">
        <v>673</v>
      </c>
    </row>
    <row r="1009" spans="3:16" hidden="1" outlineLevel="1">
      <c r="C1009" s="870" t="s">
        <v>583</v>
      </c>
      <c r="D1009" s="882"/>
      <c r="E1009" s="882">
        <v>392</v>
      </c>
      <c r="F1009" s="882" t="s">
        <v>617</v>
      </c>
      <c r="G1009" s="882" t="s">
        <v>617</v>
      </c>
      <c r="H1009" s="882" t="s">
        <v>617</v>
      </c>
      <c r="I1009" s="882" t="s">
        <v>617</v>
      </c>
      <c r="J1009" s="882" t="s">
        <v>617</v>
      </c>
      <c r="K1009" s="883"/>
      <c r="L1009" s="883"/>
      <c r="M1009" s="883"/>
      <c r="N1009" s="883"/>
      <c r="O1009" s="883"/>
      <c r="P1009" s="884"/>
    </row>
    <row r="1010" spans="3:16" hidden="1" outlineLevel="1">
      <c r="C1010" s="886" t="s">
        <v>584</v>
      </c>
      <c r="D1010" s="885" t="s">
        <v>617</v>
      </c>
      <c r="E1010" s="885">
        <v>1503</v>
      </c>
      <c r="F1010" s="885" t="s">
        <v>617</v>
      </c>
      <c r="G1010" s="885" t="s">
        <v>617</v>
      </c>
      <c r="H1010" s="885">
        <v>5030</v>
      </c>
      <c r="I1010" s="885" t="s">
        <v>617</v>
      </c>
      <c r="J1010" s="885" t="s">
        <v>617</v>
      </c>
      <c r="K1010" s="868">
        <v>800</v>
      </c>
      <c r="L1010" s="868">
        <v>255</v>
      </c>
      <c r="M1010" s="868" t="s">
        <v>617</v>
      </c>
      <c r="N1010" s="868" t="s">
        <v>617</v>
      </c>
      <c r="O1010" s="868">
        <v>5147</v>
      </c>
      <c r="P1010" s="868">
        <v>11650</v>
      </c>
    </row>
    <row r="1011" spans="3:16" hidden="1" outlineLevel="1">
      <c r="C1011" s="881" t="s">
        <v>585</v>
      </c>
      <c r="D1011" s="868"/>
      <c r="E1011" s="868"/>
      <c r="F1011" s="868"/>
      <c r="G1011" s="868"/>
      <c r="H1011" s="868"/>
      <c r="I1011" s="868"/>
      <c r="J1011" s="868"/>
      <c r="K1011" s="868"/>
      <c r="L1011" s="868"/>
      <c r="M1011" s="868"/>
      <c r="N1011" s="868"/>
      <c r="O1011" s="868"/>
      <c r="P1011" s="868"/>
    </row>
    <row r="1012" spans="3:16" hidden="1" outlineLevel="1">
      <c r="C1012" s="874" t="s">
        <v>628</v>
      </c>
      <c r="D1012" s="871" t="s">
        <v>617</v>
      </c>
      <c r="E1012" s="871"/>
      <c r="F1012" s="871"/>
      <c r="G1012" s="871"/>
      <c r="H1012" s="871"/>
      <c r="I1012" s="871"/>
      <c r="J1012" s="871" t="s">
        <v>617</v>
      </c>
      <c r="K1012" s="872" t="s">
        <v>617</v>
      </c>
      <c r="L1012" s="872" t="s">
        <v>617</v>
      </c>
      <c r="M1012" s="872" t="s">
        <v>617</v>
      </c>
      <c r="N1012" s="872" t="s">
        <v>617</v>
      </c>
      <c r="O1012" s="873">
        <v>4681</v>
      </c>
      <c r="P1012" s="868">
        <v>4681</v>
      </c>
    </row>
    <row r="1013" spans="3:16" hidden="1" outlineLevel="1">
      <c r="C1013" s="870" t="s">
        <v>587</v>
      </c>
      <c r="D1013" s="882" t="s">
        <v>617</v>
      </c>
      <c r="E1013" s="882">
        <v>1637</v>
      </c>
      <c r="F1013" s="882">
        <v>1727</v>
      </c>
      <c r="G1013" s="882">
        <v>1583</v>
      </c>
      <c r="H1013" s="882">
        <v>1589</v>
      </c>
      <c r="I1013" s="882">
        <v>1010</v>
      </c>
      <c r="J1013" s="882">
        <v>2152</v>
      </c>
      <c r="K1013" s="883">
        <v>1421</v>
      </c>
      <c r="L1013" s="883">
        <v>942</v>
      </c>
      <c r="M1013" s="883">
        <v>2661</v>
      </c>
      <c r="N1013" s="883">
        <v>1082</v>
      </c>
      <c r="O1013" s="883">
        <v>739</v>
      </c>
      <c r="P1013" s="884">
        <v>16544</v>
      </c>
    </row>
    <row r="1014" spans="3:16" hidden="1" outlineLevel="1">
      <c r="C1014" s="881" t="s">
        <v>588</v>
      </c>
      <c r="D1014" s="885" t="s">
        <v>617</v>
      </c>
      <c r="E1014" s="885">
        <v>1637</v>
      </c>
      <c r="F1014" s="885">
        <v>1727</v>
      </c>
      <c r="G1014" s="885">
        <v>1583</v>
      </c>
      <c r="H1014" s="885">
        <v>1589</v>
      </c>
      <c r="I1014" s="885">
        <v>1010</v>
      </c>
      <c r="J1014" s="885">
        <v>2152</v>
      </c>
      <c r="K1014" s="868">
        <v>1421</v>
      </c>
      <c r="L1014" s="868">
        <v>942</v>
      </c>
      <c r="M1014" s="868">
        <v>2661</v>
      </c>
      <c r="N1014" s="868">
        <v>1082</v>
      </c>
      <c r="O1014" s="868">
        <v>5420</v>
      </c>
      <c r="P1014" s="868">
        <v>21225</v>
      </c>
    </row>
    <row r="1015" spans="3:16" hidden="1" outlineLevel="1">
      <c r="C1015" s="881" t="s">
        <v>589</v>
      </c>
      <c r="D1015" s="868"/>
      <c r="E1015" s="868"/>
      <c r="F1015" s="868"/>
      <c r="G1015" s="868"/>
      <c r="H1015" s="868"/>
      <c r="I1015" s="868"/>
      <c r="J1015" s="868"/>
      <c r="K1015" s="868"/>
      <c r="L1015" s="868"/>
      <c r="M1015" s="868"/>
      <c r="N1015" s="868"/>
      <c r="O1015" s="868"/>
      <c r="P1015" s="868"/>
    </row>
    <row r="1016" spans="3:16" hidden="1" outlineLevel="1">
      <c r="C1016" s="870" t="s">
        <v>590</v>
      </c>
      <c r="D1016" s="871" t="s">
        <v>617</v>
      </c>
      <c r="E1016" s="871" t="s">
        <v>617</v>
      </c>
      <c r="F1016" s="871" t="s">
        <v>617</v>
      </c>
      <c r="G1016" s="871" t="s">
        <v>617</v>
      </c>
      <c r="H1016" s="871">
        <v>340</v>
      </c>
      <c r="I1016" s="871">
        <v>611</v>
      </c>
      <c r="J1016" s="871">
        <v>922</v>
      </c>
      <c r="K1016" s="872" t="s">
        <v>617</v>
      </c>
      <c r="L1016" s="872">
        <v>651</v>
      </c>
      <c r="M1016" s="872" t="s">
        <v>617</v>
      </c>
      <c r="N1016" s="872">
        <v>625</v>
      </c>
      <c r="O1016" s="872">
        <v>129</v>
      </c>
      <c r="P1016" s="868">
        <v>3279</v>
      </c>
    </row>
    <row r="1017" spans="3:16" hidden="1" outlineLevel="1">
      <c r="C1017" s="870" t="s">
        <v>591</v>
      </c>
      <c r="D1017" s="871"/>
      <c r="E1017" s="871" t="s">
        <v>617</v>
      </c>
      <c r="F1017" s="871" t="s">
        <v>617</v>
      </c>
      <c r="G1017" s="871">
        <v>71</v>
      </c>
      <c r="H1017" s="871" t="s">
        <v>617</v>
      </c>
      <c r="I1017" s="871" t="s">
        <v>617</v>
      </c>
      <c r="J1017" s="871" t="s">
        <v>617</v>
      </c>
      <c r="K1017" s="872"/>
      <c r="L1017" s="872"/>
      <c r="M1017" s="872"/>
      <c r="N1017" s="872"/>
      <c r="O1017" s="872"/>
      <c r="P1017" s="868"/>
    </row>
    <row r="1018" spans="3:16" hidden="1" outlineLevel="1">
      <c r="C1018" s="870" t="s">
        <v>593</v>
      </c>
      <c r="D1018" s="871" t="s">
        <v>617</v>
      </c>
      <c r="E1018" s="871">
        <v>145</v>
      </c>
      <c r="F1018" s="871" t="s">
        <v>617</v>
      </c>
      <c r="G1018" s="871">
        <v>200</v>
      </c>
      <c r="H1018" s="871">
        <v>100</v>
      </c>
      <c r="I1018" s="871" t="s">
        <v>617</v>
      </c>
      <c r="J1018" s="871">
        <v>300</v>
      </c>
      <c r="K1018" s="872" t="s">
        <v>617</v>
      </c>
      <c r="L1018" s="872">
        <v>50</v>
      </c>
      <c r="M1018" s="872" t="s">
        <v>617</v>
      </c>
      <c r="N1018" s="872">
        <v>100</v>
      </c>
      <c r="O1018" s="872">
        <v>200</v>
      </c>
      <c r="P1018" s="868">
        <v>1095</v>
      </c>
    </row>
    <row r="1019" spans="3:16" hidden="1" outlineLevel="1">
      <c r="C1019" s="870" t="s">
        <v>594</v>
      </c>
      <c r="D1019" s="871" t="s">
        <v>617</v>
      </c>
      <c r="E1019" s="871" t="s">
        <v>617</v>
      </c>
      <c r="F1019" s="871">
        <v>59</v>
      </c>
      <c r="G1019" s="871" t="s">
        <v>617</v>
      </c>
      <c r="H1019" s="871" t="s">
        <v>617</v>
      </c>
      <c r="I1019" s="871" t="s">
        <v>617</v>
      </c>
      <c r="J1019" s="871" t="s">
        <v>617</v>
      </c>
      <c r="K1019" s="872" t="s">
        <v>617</v>
      </c>
      <c r="L1019" s="872">
        <v>50</v>
      </c>
      <c r="M1019" s="872" t="s">
        <v>617</v>
      </c>
      <c r="N1019" s="872">
        <v>453</v>
      </c>
      <c r="O1019" s="872">
        <v>81</v>
      </c>
      <c r="P1019" s="868">
        <v>643</v>
      </c>
    </row>
    <row r="1020" spans="3:16" hidden="1" outlineLevel="1">
      <c r="C1020" s="870" t="s">
        <v>603</v>
      </c>
      <c r="D1020" s="871"/>
      <c r="E1020" s="871" t="s">
        <v>617</v>
      </c>
      <c r="F1020" s="871" t="s">
        <v>617</v>
      </c>
      <c r="G1020" s="871" t="s">
        <v>617</v>
      </c>
      <c r="H1020" s="871" t="s">
        <v>617</v>
      </c>
      <c r="I1020" s="871" t="s">
        <v>617</v>
      </c>
      <c r="J1020" s="871">
        <v>344</v>
      </c>
      <c r="K1020" s="872"/>
      <c r="L1020" s="872"/>
      <c r="M1020" s="872"/>
      <c r="N1020" s="872"/>
      <c r="O1020" s="872"/>
      <c r="P1020" s="868"/>
    </row>
    <row r="1021" spans="3:16" hidden="1" outlineLevel="1">
      <c r="C1021" s="870" t="s">
        <v>601</v>
      </c>
      <c r="D1021" s="871" t="s">
        <v>617</v>
      </c>
      <c r="E1021" s="871">
        <v>175</v>
      </c>
      <c r="F1021" s="871" t="s">
        <v>617</v>
      </c>
      <c r="G1021" s="871" t="s">
        <v>617</v>
      </c>
      <c r="H1021" s="871" t="s">
        <v>617</v>
      </c>
      <c r="I1021" s="871" t="s">
        <v>617</v>
      </c>
      <c r="J1021" s="871" t="s">
        <v>617</v>
      </c>
      <c r="K1021" s="872" t="s">
        <v>617</v>
      </c>
      <c r="L1021" s="872" t="s">
        <v>617</v>
      </c>
      <c r="M1021" s="872" t="s">
        <v>617</v>
      </c>
      <c r="N1021" s="872" t="s">
        <v>617</v>
      </c>
      <c r="O1021" s="872">
        <v>125</v>
      </c>
      <c r="P1021" s="868">
        <v>300</v>
      </c>
    </row>
    <row r="1022" spans="3:16" hidden="1" outlineLevel="1">
      <c r="C1022" s="870" t="s">
        <v>596</v>
      </c>
      <c r="D1022" s="871" t="s">
        <v>617</v>
      </c>
      <c r="E1022" s="871" t="s">
        <v>617</v>
      </c>
      <c r="F1022" s="871" t="s">
        <v>617</v>
      </c>
      <c r="G1022" s="871" t="s">
        <v>617</v>
      </c>
      <c r="H1022" s="871" t="s">
        <v>617</v>
      </c>
      <c r="I1022" s="871" t="s">
        <v>617</v>
      </c>
      <c r="J1022" s="871">
        <v>99</v>
      </c>
      <c r="K1022" s="872">
        <v>286</v>
      </c>
      <c r="L1022" s="872" t="s">
        <v>617</v>
      </c>
      <c r="M1022" s="872">
        <v>92</v>
      </c>
      <c r="N1022" s="872">
        <v>213</v>
      </c>
      <c r="O1022" s="872" t="s">
        <v>617</v>
      </c>
      <c r="P1022" s="868">
        <v>691</v>
      </c>
    </row>
    <row r="1023" spans="3:16" hidden="1" outlineLevel="1">
      <c r="C1023" s="870" t="s">
        <v>597</v>
      </c>
      <c r="D1023" s="871" t="s">
        <v>617</v>
      </c>
      <c r="E1023" s="871" t="s">
        <v>617</v>
      </c>
      <c r="F1023" s="871" t="s">
        <v>617</v>
      </c>
      <c r="G1023" s="871">
        <v>1650</v>
      </c>
      <c r="H1023" s="871" t="s">
        <v>617</v>
      </c>
      <c r="I1023" s="871" t="s">
        <v>617</v>
      </c>
      <c r="J1023" s="871" t="s">
        <v>617</v>
      </c>
      <c r="K1023" s="872" t="s">
        <v>617</v>
      </c>
      <c r="L1023" s="872">
        <v>1600</v>
      </c>
      <c r="M1023" s="872" t="s">
        <v>617</v>
      </c>
      <c r="N1023" s="872" t="s">
        <v>617</v>
      </c>
      <c r="O1023" s="872" t="s">
        <v>617</v>
      </c>
      <c r="P1023" s="868">
        <v>3250</v>
      </c>
    </row>
    <row r="1024" spans="3:16" hidden="1" outlineLevel="1">
      <c r="C1024" s="870" t="s">
        <v>598</v>
      </c>
      <c r="D1024" s="871" t="s">
        <v>617</v>
      </c>
      <c r="E1024" s="871">
        <v>184</v>
      </c>
      <c r="F1024" s="871" t="s">
        <v>617</v>
      </c>
      <c r="G1024" s="871">
        <v>256</v>
      </c>
      <c r="H1024" s="871">
        <v>46</v>
      </c>
      <c r="I1024" s="871">
        <v>274</v>
      </c>
      <c r="J1024" s="871" t="s">
        <v>617</v>
      </c>
      <c r="K1024" s="872" t="s">
        <v>617</v>
      </c>
      <c r="L1024" s="872">
        <v>464</v>
      </c>
      <c r="M1024" s="872">
        <v>287</v>
      </c>
      <c r="N1024" s="872">
        <v>24</v>
      </c>
      <c r="O1024" s="872" t="s">
        <v>617</v>
      </c>
      <c r="P1024" s="868">
        <v>1535</v>
      </c>
    </row>
    <row r="1025" spans="3:16" hidden="1" outlineLevel="1">
      <c r="C1025" s="870" t="s">
        <v>600</v>
      </c>
      <c r="D1025" s="871" t="s">
        <v>617</v>
      </c>
      <c r="E1025" s="871">
        <v>272</v>
      </c>
      <c r="F1025" s="871">
        <v>45</v>
      </c>
      <c r="G1025" s="871">
        <v>388</v>
      </c>
      <c r="H1025" s="871">
        <v>240</v>
      </c>
      <c r="I1025" s="871" t="s">
        <v>617</v>
      </c>
      <c r="J1025" s="873">
        <v>5498</v>
      </c>
      <c r="K1025" s="872" t="s">
        <v>617</v>
      </c>
      <c r="L1025" s="872">
        <v>98</v>
      </c>
      <c r="M1025" s="872">
        <v>260</v>
      </c>
      <c r="N1025" s="872">
        <v>878</v>
      </c>
      <c r="O1025" s="872">
        <v>45</v>
      </c>
      <c r="P1025" s="868">
        <v>7724</v>
      </c>
    </row>
    <row r="1026" spans="3:16" hidden="1" outlineLevel="1">
      <c r="C1026" s="870" t="s">
        <v>602</v>
      </c>
      <c r="D1026" s="871" t="s">
        <v>617</v>
      </c>
      <c r="E1026" s="871">
        <v>202</v>
      </c>
      <c r="F1026" s="871" t="s">
        <v>617</v>
      </c>
      <c r="G1026" s="871" t="s">
        <v>617</v>
      </c>
      <c r="H1026" s="871">
        <v>310</v>
      </c>
      <c r="I1026" s="871" t="s">
        <v>617</v>
      </c>
      <c r="J1026" s="871">
        <v>125</v>
      </c>
      <c r="K1026" s="872" t="s">
        <v>617</v>
      </c>
      <c r="L1026" s="872" t="s">
        <v>617</v>
      </c>
      <c r="M1026" s="872">
        <v>160</v>
      </c>
      <c r="N1026" s="872">
        <v>200</v>
      </c>
      <c r="O1026" s="872" t="s">
        <v>617</v>
      </c>
      <c r="P1026" s="868">
        <v>997</v>
      </c>
    </row>
    <row r="1027" spans="3:16" hidden="1" outlineLevel="1">
      <c r="C1027" s="870" t="s">
        <v>599</v>
      </c>
      <c r="D1027" s="871" t="s">
        <v>617</v>
      </c>
      <c r="E1027" s="871"/>
      <c r="F1027" s="871"/>
      <c r="G1027" s="871"/>
      <c r="H1027" s="871"/>
      <c r="I1027" s="871"/>
      <c r="J1027" s="871" t="s">
        <v>617</v>
      </c>
      <c r="K1027" s="872" t="s">
        <v>617</v>
      </c>
      <c r="L1027" s="872" t="s">
        <v>617</v>
      </c>
      <c r="M1027" s="872" t="s">
        <v>617</v>
      </c>
      <c r="N1027" s="872" t="s">
        <v>617</v>
      </c>
      <c r="O1027" s="872">
        <v>755</v>
      </c>
      <c r="P1027" s="868">
        <v>755</v>
      </c>
    </row>
    <row r="1028" spans="3:16" hidden="1" outlineLevel="1">
      <c r="C1028" s="870" t="s">
        <v>629</v>
      </c>
      <c r="D1028" s="882" t="s">
        <v>617</v>
      </c>
      <c r="E1028" s="882"/>
      <c r="F1028" s="882"/>
      <c r="G1028" s="882"/>
      <c r="H1028" s="882"/>
      <c r="I1028" s="882"/>
      <c r="J1028" s="882" t="s">
        <v>617</v>
      </c>
      <c r="K1028" s="883" t="s">
        <v>617</v>
      </c>
      <c r="L1028" s="883">
        <v>17</v>
      </c>
      <c r="M1028" s="883" t="s">
        <v>617</v>
      </c>
      <c r="N1028" s="883" t="s">
        <v>617</v>
      </c>
      <c r="O1028" s="883" t="s">
        <v>617</v>
      </c>
      <c r="P1028" s="884">
        <v>17</v>
      </c>
    </row>
    <row r="1029" spans="3:16" hidden="1" outlineLevel="1">
      <c r="C1029" s="881" t="s">
        <v>604</v>
      </c>
      <c r="D1029" s="885" t="s">
        <v>617</v>
      </c>
      <c r="E1029" s="885">
        <v>978</v>
      </c>
      <c r="F1029" s="885">
        <v>104</v>
      </c>
      <c r="G1029" s="885">
        <v>2565</v>
      </c>
      <c r="H1029" s="885">
        <v>1036</v>
      </c>
      <c r="I1029" s="885">
        <v>885</v>
      </c>
      <c r="J1029" s="885">
        <v>7287</v>
      </c>
      <c r="K1029" s="868">
        <v>286</v>
      </c>
      <c r="L1029" s="868">
        <v>2929</v>
      </c>
      <c r="M1029" s="868">
        <v>800</v>
      </c>
      <c r="N1029" s="868">
        <v>2494</v>
      </c>
      <c r="O1029" s="868">
        <v>1335</v>
      </c>
      <c r="P1029" s="868">
        <v>20284</v>
      </c>
    </row>
    <row r="1030" spans="3:16" hidden="1" outlineLevel="1">
      <c r="C1030" s="881" t="s">
        <v>605</v>
      </c>
      <c r="D1030" s="871"/>
      <c r="E1030" s="871"/>
      <c r="F1030" s="871"/>
      <c r="G1030" s="871"/>
      <c r="H1030" s="871"/>
      <c r="I1030" s="871"/>
      <c r="J1030" s="871"/>
      <c r="K1030" s="872"/>
      <c r="L1030" s="872"/>
      <c r="M1030" s="872"/>
      <c r="N1030" s="872"/>
      <c r="O1030" s="872"/>
      <c r="P1030" s="868"/>
    </row>
    <row r="1031" spans="3:16" hidden="1" outlineLevel="1">
      <c r="C1031" s="870" t="s">
        <v>607</v>
      </c>
      <c r="D1031" s="871" t="s">
        <v>617</v>
      </c>
      <c r="E1031" s="871">
        <v>180</v>
      </c>
      <c r="F1031" s="871" t="s">
        <v>617</v>
      </c>
      <c r="G1031" s="871">
        <v>310</v>
      </c>
      <c r="H1031" s="871">
        <v>360</v>
      </c>
      <c r="I1031" s="871">
        <v>180</v>
      </c>
      <c r="J1031" s="871">
        <v>1180</v>
      </c>
      <c r="K1031" s="872" t="s">
        <v>617</v>
      </c>
      <c r="L1031" s="872">
        <v>360</v>
      </c>
      <c r="M1031" s="872" t="s">
        <v>617</v>
      </c>
      <c r="N1031" s="872">
        <v>180</v>
      </c>
      <c r="O1031" s="872">
        <v>180</v>
      </c>
      <c r="P1031" s="868">
        <v>2930</v>
      </c>
    </row>
    <row r="1032" spans="3:16" hidden="1" outlineLevel="1">
      <c r="C1032" s="870" t="s">
        <v>606</v>
      </c>
      <c r="D1032" s="882"/>
      <c r="E1032" s="882">
        <v>210</v>
      </c>
      <c r="F1032" s="882">
        <v>420</v>
      </c>
      <c r="G1032" s="882" t="s">
        <v>617</v>
      </c>
      <c r="H1032" s="882" t="s">
        <v>617</v>
      </c>
      <c r="I1032" s="882" t="s">
        <v>617</v>
      </c>
      <c r="J1032" s="882" t="s">
        <v>617</v>
      </c>
      <c r="K1032" s="883"/>
      <c r="L1032" s="883"/>
      <c r="M1032" s="883"/>
      <c r="N1032" s="883"/>
      <c r="O1032" s="883"/>
      <c r="P1032" s="884"/>
    </row>
    <row r="1033" spans="3:16" hidden="1" outlineLevel="1">
      <c r="C1033" s="881" t="s">
        <v>608</v>
      </c>
      <c r="D1033" s="885" t="s">
        <v>617</v>
      </c>
      <c r="E1033" s="885">
        <v>390</v>
      </c>
      <c r="F1033" s="885">
        <v>420</v>
      </c>
      <c r="G1033" s="885">
        <v>310</v>
      </c>
      <c r="H1033" s="885">
        <v>360</v>
      </c>
      <c r="I1033" s="885">
        <v>180</v>
      </c>
      <c r="J1033" s="885">
        <v>1180</v>
      </c>
      <c r="K1033" s="868" t="s">
        <v>617</v>
      </c>
      <c r="L1033" s="868">
        <v>360</v>
      </c>
      <c r="M1033" s="868" t="s">
        <v>617</v>
      </c>
      <c r="N1033" s="868">
        <v>180</v>
      </c>
      <c r="O1033" s="868">
        <v>180</v>
      </c>
      <c r="P1033" s="868">
        <v>2930</v>
      </c>
    </row>
    <row r="1034" spans="3:16" hidden="1" outlineLevel="1">
      <c r="C1034" s="881" t="s">
        <v>609</v>
      </c>
      <c r="D1034" s="871"/>
      <c r="E1034" s="871"/>
      <c r="F1034" s="871"/>
      <c r="G1034" s="871"/>
      <c r="H1034" s="871"/>
      <c r="I1034" s="871"/>
      <c r="J1034" s="871"/>
      <c r="K1034" s="872"/>
      <c r="L1034" s="872"/>
      <c r="M1034" s="872"/>
      <c r="N1034" s="872"/>
      <c r="O1034" s="872"/>
      <c r="P1034" s="868"/>
    </row>
    <row r="1035" spans="3:16" hidden="1" outlineLevel="1">
      <c r="C1035" s="870" t="s">
        <v>612</v>
      </c>
      <c r="D1035" s="871" t="s">
        <v>617</v>
      </c>
      <c r="E1035" s="871">
        <v>302</v>
      </c>
      <c r="F1035" s="871">
        <v>394</v>
      </c>
      <c r="G1035" s="871">
        <v>321</v>
      </c>
      <c r="H1035" s="871">
        <v>437</v>
      </c>
      <c r="I1035" s="871">
        <v>310</v>
      </c>
      <c r="J1035" s="871">
        <v>509</v>
      </c>
      <c r="K1035" s="872" t="s">
        <v>617</v>
      </c>
      <c r="L1035" s="872">
        <v>807</v>
      </c>
      <c r="M1035" s="872" t="s">
        <v>617</v>
      </c>
      <c r="N1035" s="872">
        <v>205</v>
      </c>
      <c r="O1035" s="872">
        <v>359</v>
      </c>
      <c r="P1035" s="868">
        <v>3644</v>
      </c>
    </row>
    <row r="1036" spans="3:16" hidden="1" outlineLevel="1">
      <c r="C1036" s="870" t="s">
        <v>613</v>
      </c>
      <c r="D1036" s="871" t="s">
        <v>617</v>
      </c>
      <c r="E1036" s="871"/>
      <c r="F1036" s="871"/>
      <c r="G1036" s="871"/>
      <c r="H1036" s="871"/>
      <c r="I1036" s="871"/>
      <c r="J1036" s="871" t="s">
        <v>617</v>
      </c>
      <c r="K1036" s="872" t="s">
        <v>617</v>
      </c>
      <c r="L1036" s="872" t="s">
        <v>617</v>
      </c>
      <c r="M1036" s="872" t="s">
        <v>617</v>
      </c>
      <c r="N1036" s="872" t="s">
        <v>617</v>
      </c>
      <c r="O1036" s="872">
        <v>434</v>
      </c>
      <c r="P1036" s="868">
        <v>434</v>
      </c>
    </row>
    <row r="1037" spans="3:16" hidden="1" outlineLevel="1">
      <c r="C1037" s="870" t="s">
        <v>630</v>
      </c>
      <c r="D1037" s="871" t="s">
        <v>617</v>
      </c>
      <c r="E1037" s="871">
        <v>245</v>
      </c>
      <c r="F1037" s="871">
        <v>240</v>
      </c>
      <c r="G1037" s="871">
        <v>240</v>
      </c>
      <c r="H1037" s="871">
        <v>240</v>
      </c>
      <c r="I1037" s="871">
        <v>240</v>
      </c>
      <c r="J1037" s="871">
        <v>240</v>
      </c>
      <c r="K1037" s="872" t="s">
        <v>617</v>
      </c>
      <c r="L1037" s="872">
        <v>719</v>
      </c>
      <c r="M1037" s="872" t="s">
        <v>617</v>
      </c>
      <c r="N1037" s="872">
        <v>240</v>
      </c>
      <c r="O1037" s="872">
        <v>240</v>
      </c>
      <c r="P1037" s="868">
        <v>2641</v>
      </c>
    </row>
    <row r="1038" spans="3:16" hidden="1" outlineLevel="1">
      <c r="C1038" s="870" t="s">
        <v>610</v>
      </c>
      <c r="D1038" s="882" t="s">
        <v>617</v>
      </c>
      <c r="E1038" s="882">
        <v>1483</v>
      </c>
      <c r="F1038" s="882" t="s">
        <v>617</v>
      </c>
      <c r="G1038" s="882" t="s">
        <v>617</v>
      </c>
      <c r="H1038" s="882">
        <v>1479</v>
      </c>
      <c r="I1038" s="882">
        <v>1431</v>
      </c>
      <c r="J1038" s="882" t="s">
        <v>617</v>
      </c>
      <c r="K1038" s="883" t="s">
        <v>617</v>
      </c>
      <c r="L1038" s="883">
        <v>1603</v>
      </c>
      <c r="M1038" s="883" t="s">
        <v>617</v>
      </c>
      <c r="N1038" s="883">
        <v>4737</v>
      </c>
      <c r="O1038" s="883">
        <v>1735</v>
      </c>
      <c r="P1038" s="884">
        <v>12468</v>
      </c>
    </row>
    <row r="1039" spans="3:16" hidden="1" outlineLevel="1">
      <c r="C1039" s="881" t="s">
        <v>614</v>
      </c>
      <c r="D1039" s="885" t="s">
        <v>617</v>
      </c>
      <c r="E1039" s="885">
        <v>2029</v>
      </c>
      <c r="F1039" s="885">
        <v>634</v>
      </c>
      <c r="G1039" s="885">
        <v>561</v>
      </c>
      <c r="H1039" s="885">
        <v>2156</v>
      </c>
      <c r="I1039" s="885">
        <v>1980</v>
      </c>
      <c r="J1039" s="885">
        <v>748</v>
      </c>
      <c r="K1039" s="868" t="s">
        <v>617</v>
      </c>
      <c r="L1039" s="868">
        <v>3129</v>
      </c>
      <c r="M1039" s="868" t="s">
        <v>617</v>
      </c>
      <c r="N1039" s="868">
        <v>5182</v>
      </c>
      <c r="O1039" s="868">
        <v>2768</v>
      </c>
      <c r="P1039" s="868">
        <v>19187</v>
      </c>
    </row>
    <row r="1040" spans="3:16" hidden="1" outlineLevel="1">
      <c r="C1040" s="881" t="s">
        <v>631</v>
      </c>
      <c r="D1040" s="871"/>
      <c r="E1040" s="871"/>
      <c r="F1040" s="871"/>
      <c r="G1040" s="871"/>
      <c r="H1040" s="871"/>
      <c r="I1040" s="871"/>
      <c r="J1040" s="871"/>
      <c r="K1040" s="872"/>
      <c r="L1040" s="872"/>
      <c r="M1040" s="872"/>
      <c r="N1040" s="872"/>
      <c r="O1040" s="872"/>
      <c r="P1040" s="868"/>
    </row>
    <row r="1041" spans="3:16" hidden="1" outlineLevel="1">
      <c r="C1041" s="870" t="s">
        <v>632</v>
      </c>
      <c r="D1041" s="882" t="s">
        <v>617</v>
      </c>
      <c r="E1041" s="882"/>
      <c r="F1041" s="882"/>
      <c r="G1041" s="882"/>
      <c r="H1041" s="882"/>
      <c r="I1041" s="882"/>
      <c r="J1041" s="882" t="s">
        <v>617</v>
      </c>
      <c r="K1041" s="883" t="s">
        <v>617</v>
      </c>
      <c r="L1041" s="883" t="s">
        <v>617</v>
      </c>
      <c r="M1041" s="883">
        <v>6</v>
      </c>
      <c r="N1041" s="883" t="s">
        <v>617</v>
      </c>
      <c r="O1041" s="883" t="s">
        <v>617</v>
      </c>
      <c r="P1041" s="884">
        <v>6</v>
      </c>
    </row>
    <row r="1042" spans="3:16" hidden="1" outlineLevel="1">
      <c r="C1042" s="881" t="s">
        <v>633</v>
      </c>
      <c r="D1042" s="887" t="s">
        <v>617</v>
      </c>
      <c r="E1042" s="887" t="s">
        <v>617</v>
      </c>
      <c r="F1042" s="887" t="s">
        <v>617</v>
      </c>
      <c r="G1042" s="887" t="s">
        <v>617</v>
      </c>
      <c r="H1042" s="887" t="s">
        <v>617</v>
      </c>
      <c r="I1042" s="887" t="s">
        <v>617</v>
      </c>
      <c r="J1042" s="887" t="s">
        <v>617</v>
      </c>
      <c r="K1042" s="888" t="s">
        <v>617</v>
      </c>
      <c r="L1042" s="888" t="s">
        <v>617</v>
      </c>
      <c r="M1042" s="888">
        <v>6</v>
      </c>
      <c r="N1042" s="888" t="s">
        <v>617</v>
      </c>
      <c r="O1042" s="888" t="s">
        <v>617</v>
      </c>
      <c r="P1042" s="889">
        <v>6</v>
      </c>
    </row>
    <row r="1043" spans="3:16" hidden="1" outlineLevel="1">
      <c r="C1043" s="10"/>
      <c r="D1043" s="862"/>
      <c r="E1043" s="862"/>
      <c r="F1043" s="862"/>
      <c r="G1043" s="862"/>
      <c r="H1043" s="862"/>
      <c r="I1043" s="862"/>
      <c r="J1043" s="862"/>
      <c r="K1043" s="862"/>
      <c r="L1043" s="862"/>
      <c r="M1043" s="862"/>
      <c r="N1043" s="862"/>
      <c r="O1043" s="862"/>
      <c r="P1043" s="890"/>
    </row>
    <row r="1044" spans="3:16" hidden="1" outlineLevel="1">
      <c r="C1044" s="867" t="s">
        <v>615</v>
      </c>
      <c r="D1044" s="878" t="s">
        <v>617</v>
      </c>
      <c r="E1044" s="878">
        <v>7165</v>
      </c>
      <c r="F1044" s="878">
        <v>9067</v>
      </c>
      <c r="G1044" s="878">
        <v>15056</v>
      </c>
      <c r="H1044" s="878">
        <v>10987</v>
      </c>
      <c r="I1044" s="878">
        <v>5026</v>
      </c>
      <c r="J1044" s="878">
        <v>9637</v>
      </c>
      <c r="K1044" s="879">
        <v>2508</v>
      </c>
      <c r="L1044" s="879">
        <v>7615</v>
      </c>
      <c r="M1044" s="879">
        <v>3467</v>
      </c>
      <c r="N1044" s="879">
        <v>8938</v>
      </c>
      <c r="O1044" s="879">
        <v>14849</v>
      </c>
      <c r="P1044" s="879">
        <v>92186</v>
      </c>
    </row>
    <row r="1045" spans="3:16" hidden="1" outlineLevel="1">
      <c r="C1045" s="870"/>
      <c r="D1045" s="872"/>
      <c r="E1045" s="872"/>
      <c r="F1045" s="872"/>
      <c r="G1045" s="872"/>
      <c r="H1045" s="872"/>
      <c r="I1045" s="872"/>
      <c r="J1045" s="872"/>
      <c r="K1045" s="872"/>
      <c r="L1045" s="872"/>
      <c r="M1045" s="872"/>
      <c r="N1045" s="872"/>
      <c r="O1045" s="872"/>
      <c r="P1045" s="868"/>
    </row>
    <row r="1046" spans="3:16" hidden="1" outlineLevel="1">
      <c r="C1046" s="867" t="s">
        <v>616</v>
      </c>
      <c r="D1046" s="885" t="s">
        <v>617</v>
      </c>
      <c r="E1046" s="885">
        <v>22313</v>
      </c>
      <c r="F1046" s="885">
        <v>22026</v>
      </c>
      <c r="G1046" s="885">
        <v>13584</v>
      </c>
      <c r="H1046" s="885">
        <v>47898</v>
      </c>
      <c r="I1046" s="885">
        <v>24349</v>
      </c>
      <c r="J1046" s="885">
        <v>20850</v>
      </c>
      <c r="K1046" s="868">
        <v>23442</v>
      </c>
      <c r="L1046" s="868">
        <v>23792</v>
      </c>
      <c r="M1046" s="868">
        <v>27630</v>
      </c>
      <c r="N1046" s="868">
        <v>14102</v>
      </c>
      <c r="O1046" s="868">
        <v>564</v>
      </c>
      <c r="P1046" s="868">
        <v>240550</v>
      </c>
    </row>
    <row r="1047" spans="3:16" hidden="1" outlineLevel="1"/>
    <row r="1048" spans="3:16" hidden="1" outlineLevel="1"/>
    <row r="1049" spans="3:16" hidden="1" outlineLevel="1"/>
    <row r="1050" spans="3:16" hidden="1" outlineLevel="1"/>
    <row r="1051" spans="3:16" hidden="1" outlineLevel="1"/>
    <row r="1052" spans="3:16" hidden="1" outlineLevel="1"/>
    <row r="1053" spans="3:16" hidden="1" outlineLevel="1"/>
    <row r="1054" spans="3:16" hidden="1" outlineLevel="1"/>
    <row r="1055" spans="3:16" hidden="1" outlineLevel="1"/>
    <row r="1056" spans="3:16" hidden="1" outlineLevel="1"/>
    <row r="1057" hidden="1" outlineLevel="1"/>
    <row r="1058" hidden="1" outlineLevel="1"/>
    <row r="1059" hidden="1" outlineLevel="1"/>
    <row r="1060" hidden="1" outlineLevel="1"/>
    <row r="1061" hidden="1" outlineLevel="1"/>
    <row r="1062" hidden="1" outlineLevel="1"/>
    <row r="1063" hidden="1" outlineLevel="1"/>
    <row r="1064" hidden="1" outlineLevel="1"/>
    <row r="1065" hidden="1" outlineLevel="1"/>
    <row r="1066" hidden="1" outlineLevel="1"/>
    <row r="1067" hidden="1" outlineLevel="1"/>
    <row r="1068" hidden="1" outlineLevel="1"/>
    <row r="1069" hidden="1" outlineLevel="1"/>
    <row r="1070" hidden="1" outlineLevel="1"/>
    <row r="1071" hidden="1" outlineLevel="1"/>
    <row r="1072" hidden="1" outlineLevel="1"/>
    <row r="1073" hidden="1" outlineLevel="1"/>
    <row r="1074" hidden="1" outlineLevel="1"/>
    <row r="1075" hidden="1" outlineLevel="1"/>
    <row r="1076" hidden="1" outlineLevel="1"/>
    <row r="1077" hidden="1" outlineLevel="1"/>
    <row r="1078" hidden="1" outlineLevel="1"/>
    <row r="1079" hidden="1" outlineLevel="1"/>
    <row r="1080" hidden="1" outlineLevel="1"/>
    <row r="1081" hidden="1" outlineLevel="1"/>
    <row r="1082" hidden="1" outlineLevel="1"/>
    <row r="1083" hidden="1" outlineLevel="1"/>
    <row r="1084" hidden="1" outlineLevel="1"/>
    <row r="1085" hidden="1" outlineLevel="1"/>
    <row r="1086" hidden="1" outlineLevel="1"/>
    <row r="1087" hidden="1" outlineLevel="1"/>
    <row r="1088" collapsed="1"/>
    <row r="1089" spans="2:16" ht="18">
      <c r="B1089" s="836" t="s">
        <v>713</v>
      </c>
    </row>
    <row r="1091" spans="2:16" ht="27" customHeight="1">
      <c r="C1091" s="952" t="s">
        <v>913</v>
      </c>
      <c r="D1091" s="952" t="s">
        <v>714</v>
      </c>
      <c r="E1091" s="952" t="s">
        <v>715</v>
      </c>
      <c r="F1091" s="952" t="s">
        <v>716</v>
      </c>
      <c r="G1091" s="953" t="s">
        <v>394</v>
      </c>
      <c r="H1091" s="953" t="s">
        <v>717</v>
      </c>
      <c r="I1091" s="953" t="s">
        <v>718</v>
      </c>
      <c r="J1091" s="953" t="s">
        <v>719</v>
      </c>
      <c r="K1091" s="954" t="s">
        <v>902</v>
      </c>
      <c r="L1091" s="954" t="s">
        <v>903</v>
      </c>
      <c r="M1091" s="956" t="s">
        <v>904</v>
      </c>
      <c r="N1091" s="956" t="s">
        <v>909</v>
      </c>
      <c r="O1091" s="956" t="s">
        <v>910</v>
      </c>
      <c r="P1091" s="956" t="s">
        <v>911</v>
      </c>
    </row>
    <row r="1092" spans="2:16">
      <c r="B1092" s="4">
        <v>1</v>
      </c>
      <c r="C1092" s="26">
        <v>1</v>
      </c>
      <c r="D1092" s="26"/>
      <c r="E1092" s="26" t="s">
        <v>725</v>
      </c>
      <c r="F1092" s="26" t="s">
        <v>805</v>
      </c>
      <c r="G1092" s="26">
        <v>2</v>
      </c>
      <c r="H1092" s="26" t="s">
        <v>791</v>
      </c>
      <c r="I1092" s="26" t="s">
        <v>820</v>
      </c>
      <c r="J1092" s="26" t="s">
        <v>723</v>
      </c>
      <c r="K1092" s="950" t="s">
        <v>194</v>
      </c>
      <c r="L1092" s="950" t="s">
        <v>194</v>
      </c>
      <c r="M1092" s="4" t="s">
        <v>906</v>
      </c>
      <c r="N1092" s="4">
        <v>2137.35</v>
      </c>
    </row>
    <row r="1093" spans="2:16">
      <c r="B1093" s="4">
        <f>B1092+1</f>
        <v>2</v>
      </c>
      <c r="C1093" s="26">
        <v>2</v>
      </c>
      <c r="D1093" s="26" t="s">
        <v>725</v>
      </c>
      <c r="E1093" s="26" t="s">
        <v>725</v>
      </c>
      <c r="F1093" s="26"/>
      <c r="G1093" s="26">
        <v>2</v>
      </c>
      <c r="H1093" s="26" t="s">
        <v>791</v>
      </c>
      <c r="I1093" s="26" t="s">
        <v>821</v>
      </c>
      <c r="J1093" s="26" t="s">
        <v>723</v>
      </c>
      <c r="K1093" s="950" t="s">
        <v>194</v>
      </c>
      <c r="L1093" s="950" t="s">
        <v>194</v>
      </c>
      <c r="M1093" s="4" t="s">
        <v>906</v>
      </c>
      <c r="N1093" s="4">
        <v>2470.9699999999998</v>
      </c>
    </row>
    <row r="1094" spans="2:16">
      <c r="B1094" s="4">
        <f t="shared" ref="B1094:B1124" si="544">B1093+1</f>
        <v>3</v>
      </c>
      <c r="C1094" s="26">
        <v>3</v>
      </c>
      <c r="D1094" s="26" t="s">
        <v>194</v>
      </c>
      <c r="E1094" s="26" t="s">
        <v>725</v>
      </c>
      <c r="F1094" s="26" t="s">
        <v>822</v>
      </c>
      <c r="G1094" s="26">
        <v>3</v>
      </c>
      <c r="H1094" s="26" t="s">
        <v>823</v>
      </c>
      <c r="I1094" s="26" t="s">
        <v>824</v>
      </c>
      <c r="J1094" s="26" t="s">
        <v>723</v>
      </c>
      <c r="K1094" s="950" t="s">
        <v>194</v>
      </c>
      <c r="L1094" s="950" t="s">
        <v>194</v>
      </c>
      <c r="M1094" s="4" t="s">
        <v>906</v>
      </c>
      <c r="N1094" s="4">
        <v>2094.0300000000002</v>
      </c>
    </row>
    <row r="1095" spans="2:16">
      <c r="B1095" s="4">
        <f t="shared" si="544"/>
        <v>4</v>
      </c>
      <c r="C1095" s="26">
        <v>4</v>
      </c>
      <c r="D1095" s="26" t="s">
        <v>797</v>
      </c>
      <c r="E1095" s="26" t="s">
        <v>725</v>
      </c>
      <c r="F1095" s="26">
        <v>6</v>
      </c>
      <c r="G1095" s="26">
        <v>2</v>
      </c>
      <c r="H1095" s="26" t="s">
        <v>825</v>
      </c>
      <c r="I1095" s="26" t="s">
        <v>826</v>
      </c>
      <c r="J1095" s="26" t="s">
        <v>723</v>
      </c>
      <c r="K1095" s="950" t="s">
        <v>194</v>
      </c>
      <c r="L1095" s="950" t="s">
        <v>194</v>
      </c>
      <c r="M1095" s="4" t="s">
        <v>908</v>
      </c>
      <c r="N1095" s="4">
        <v>2299</v>
      </c>
    </row>
    <row r="1096" spans="2:16">
      <c r="B1096" s="4">
        <f t="shared" si="544"/>
        <v>5</v>
      </c>
      <c r="C1096" s="26">
        <v>5</v>
      </c>
      <c r="D1096" s="26" t="s">
        <v>725</v>
      </c>
      <c r="E1096" s="26" t="s">
        <v>725</v>
      </c>
      <c r="F1096" s="26">
        <v>8</v>
      </c>
      <c r="G1096" s="26">
        <v>1</v>
      </c>
      <c r="H1096" s="26" t="s">
        <v>827</v>
      </c>
      <c r="I1096" s="26" t="s">
        <v>828</v>
      </c>
      <c r="J1096" s="26" t="s">
        <v>723</v>
      </c>
      <c r="K1096" s="950" t="s">
        <v>194</v>
      </c>
      <c r="L1096" s="950" t="s">
        <v>194</v>
      </c>
      <c r="M1096" s="4" t="s">
        <v>908</v>
      </c>
      <c r="N1096" s="4">
        <v>1549.94</v>
      </c>
    </row>
    <row r="1097" spans="2:16">
      <c r="B1097" s="4">
        <f t="shared" si="544"/>
        <v>6</v>
      </c>
      <c r="C1097" s="26">
        <v>6</v>
      </c>
      <c r="D1097" s="26"/>
      <c r="E1097" s="26"/>
      <c r="F1097" s="26"/>
      <c r="G1097" s="26">
        <v>1</v>
      </c>
      <c r="H1097" s="26" t="s">
        <v>829</v>
      </c>
      <c r="I1097" s="26" t="s">
        <v>830</v>
      </c>
      <c r="J1097" s="26" t="s">
        <v>723</v>
      </c>
      <c r="K1097" s="950" t="s">
        <v>194</v>
      </c>
      <c r="L1097" s="950" t="s">
        <v>194</v>
      </c>
      <c r="M1097" s="4" t="s">
        <v>908</v>
      </c>
      <c r="N1097" s="4">
        <v>1044.03</v>
      </c>
    </row>
    <row r="1098" spans="2:16">
      <c r="B1098" s="4">
        <f t="shared" si="544"/>
        <v>7</v>
      </c>
      <c r="C1098" s="26">
        <v>7</v>
      </c>
      <c r="D1098" s="26" t="s">
        <v>797</v>
      </c>
      <c r="E1098" s="26" t="s">
        <v>725</v>
      </c>
      <c r="F1098" s="26"/>
      <c r="G1098" s="26">
        <v>1</v>
      </c>
      <c r="H1098" s="946" t="s">
        <v>831</v>
      </c>
      <c r="I1098" s="26" t="s">
        <v>832</v>
      </c>
      <c r="J1098" s="26" t="s">
        <v>723</v>
      </c>
      <c r="K1098" s="950" t="s">
        <v>194</v>
      </c>
      <c r="L1098" s="950" t="s">
        <v>194</v>
      </c>
      <c r="M1098" s="4" t="s">
        <v>908</v>
      </c>
      <c r="N1098" s="4">
        <v>1954.85</v>
      </c>
    </row>
    <row r="1099" spans="2:16">
      <c r="B1099" s="4">
        <f t="shared" si="544"/>
        <v>8</v>
      </c>
      <c r="C1099" s="26">
        <v>8</v>
      </c>
      <c r="D1099" s="26" t="s">
        <v>797</v>
      </c>
      <c r="E1099" s="26" t="s">
        <v>725</v>
      </c>
      <c r="F1099" s="26">
        <v>1</v>
      </c>
      <c r="G1099" s="26">
        <v>1</v>
      </c>
      <c r="H1099" s="26" t="s">
        <v>833</v>
      </c>
      <c r="I1099" s="26" t="s">
        <v>834</v>
      </c>
      <c r="J1099" s="26" t="s">
        <v>723</v>
      </c>
      <c r="K1099" s="950" t="s">
        <v>194</v>
      </c>
      <c r="L1099" s="950" t="s">
        <v>194</v>
      </c>
      <c r="M1099" s="4" t="s">
        <v>908</v>
      </c>
      <c r="N1099" s="4">
        <v>1856.58</v>
      </c>
    </row>
    <row r="1100" spans="2:16">
      <c r="B1100" s="4">
        <f t="shared" si="544"/>
        <v>9</v>
      </c>
      <c r="C1100" s="26">
        <v>9</v>
      </c>
      <c r="D1100" s="26" t="s">
        <v>725</v>
      </c>
      <c r="E1100" s="26" t="s">
        <v>725</v>
      </c>
      <c r="F1100" s="26"/>
      <c r="G1100" s="26">
        <v>1</v>
      </c>
      <c r="H1100" s="26" t="s">
        <v>793</v>
      </c>
      <c r="I1100" s="26" t="s">
        <v>835</v>
      </c>
      <c r="J1100" s="26" t="s">
        <v>723</v>
      </c>
      <c r="K1100" s="950" t="s">
        <v>194</v>
      </c>
      <c r="L1100" s="950" t="s">
        <v>194</v>
      </c>
      <c r="M1100" s="4" t="s">
        <v>908</v>
      </c>
      <c r="N1100" s="4">
        <v>2000.04</v>
      </c>
    </row>
    <row r="1101" spans="2:16">
      <c r="B1101" s="4">
        <f t="shared" si="544"/>
        <v>10</v>
      </c>
      <c r="C1101" s="26">
        <v>10</v>
      </c>
      <c r="D1101" s="26" t="s">
        <v>797</v>
      </c>
      <c r="E1101" s="26" t="s">
        <v>725</v>
      </c>
      <c r="F1101" s="26" t="s">
        <v>836</v>
      </c>
      <c r="G1101" s="26"/>
      <c r="H1101" s="26" t="s">
        <v>763</v>
      </c>
      <c r="I1101" s="26" t="s">
        <v>837</v>
      </c>
      <c r="J1101" s="26" t="s">
        <v>723</v>
      </c>
      <c r="K1101" s="950" t="s">
        <v>194</v>
      </c>
      <c r="L1101" s="950" t="s">
        <v>194</v>
      </c>
      <c r="M1101" s="4" t="s">
        <v>906</v>
      </c>
      <c r="N1101" s="4">
        <v>1867.05</v>
      </c>
    </row>
    <row r="1102" spans="2:16">
      <c r="B1102" s="4">
        <f t="shared" si="544"/>
        <v>11</v>
      </c>
      <c r="C1102" s="26">
        <v>11</v>
      </c>
      <c r="D1102" s="26" t="s">
        <v>797</v>
      </c>
      <c r="E1102" s="26" t="s">
        <v>725</v>
      </c>
      <c r="F1102" s="26" t="s">
        <v>838</v>
      </c>
      <c r="G1102" s="26"/>
      <c r="H1102" s="26" t="s">
        <v>839</v>
      </c>
      <c r="I1102" s="26" t="s">
        <v>840</v>
      </c>
      <c r="J1102" s="26" t="s">
        <v>723</v>
      </c>
      <c r="K1102" s="950" t="s">
        <v>194</v>
      </c>
      <c r="L1102" s="950" t="s">
        <v>194</v>
      </c>
      <c r="M1102" s="4" t="s">
        <v>906</v>
      </c>
      <c r="N1102" s="4">
        <v>2333.98</v>
      </c>
    </row>
    <row r="1103" spans="2:16">
      <c r="B1103" s="4">
        <f t="shared" si="544"/>
        <v>12</v>
      </c>
      <c r="C1103" s="26">
        <v>12</v>
      </c>
      <c r="D1103" s="26" t="s">
        <v>797</v>
      </c>
      <c r="E1103" s="26" t="s">
        <v>725</v>
      </c>
      <c r="F1103" s="26" t="s">
        <v>800</v>
      </c>
      <c r="G1103" s="26"/>
      <c r="H1103" s="26" t="s">
        <v>841</v>
      </c>
      <c r="I1103" s="26" t="s">
        <v>842</v>
      </c>
      <c r="J1103" s="26" t="s">
        <v>723</v>
      </c>
      <c r="K1103" s="950" t="s">
        <v>194</v>
      </c>
      <c r="L1103" s="950" t="s">
        <v>194</v>
      </c>
      <c r="M1103" s="4" t="s">
        <v>906</v>
      </c>
      <c r="N1103" s="4">
        <v>2472</v>
      </c>
    </row>
    <row r="1104" spans="2:16">
      <c r="B1104" s="4">
        <f t="shared" si="544"/>
        <v>13</v>
      </c>
      <c r="C1104" s="26">
        <v>14</v>
      </c>
      <c r="D1104" s="26"/>
      <c r="E1104" s="26"/>
      <c r="F1104" s="26"/>
      <c r="G1104" s="26"/>
      <c r="H1104" s="26"/>
      <c r="I1104" s="26"/>
      <c r="J1104" s="26"/>
      <c r="K1104" s="950" t="s">
        <v>239</v>
      </c>
      <c r="L1104" s="950" t="s">
        <v>194</v>
      </c>
      <c r="M1104" s="4" t="s">
        <v>906</v>
      </c>
    </row>
    <row r="1105" spans="2:14">
      <c r="B1105" s="4">
        <f t="shared" si="544"/>
        <v>14</v>
      </c>
      <c r="C1105" s="948">
        <v>15</v>
      </c>
      <c r="D1105" s="948" t="s">
        <v>797</v>
      </c>
      <c r="E1105" s="948" t="s">
        <v>725</v>
      </c>
      <c r="F1105" s="948">
        <v>7</v>
      </c>
      <c r="G1105" s="948"/>
      <c r="H1105" s="948" t="s">
        <v>843</v>
      </c>
      <c r="I1105" s="948" t="s">
        <v>844</v>
      </c>
      <c r="J1105" s="948" t="s">
        <v>723</v>
      </c>
      <c r="K1105" s="950" t="s">
        <v>194</v>
      </c>
      <c r="L1105" s="950" t="s">
        <v>194</v>
      </c>
      <c r="M1105" s="4" t="s">
        <v>908</v>
      </c>
      <c r="N1105" s="4">
        <v>1621.83</v>
      </c>
    </row>
    <row r="1106" spans="2:14">
      <c r="B1106" s="4">
        <f t="shared" si="544"/>
        <v>15</v>
      </c>
      <c r="C1106" s="26">
        <v>16</v>
      </c>
      <c r="D1106" s="26" t="s">
        <v>797</v>
      </c>
      <c r="E1106" s="26" t="s">
        <v>725</v>
      </c>
      <c r="F1106" s="26"/>
      <c r="G1106" s="26"/>
      <c r="H1106" s="26" t="s">
        <v>845</v>
      </c>
      <c r="I1106" s="26" t="s">
        <v>846</v>
      </c>
      <c r="J1106" s="26" t="s">
        <v>723</v>
      </c>
      <c r="K1106" s="950" t="s">
        <v>194</v>
      </c>
      <c r="L1106" s="950" t="s">
        <v>194</v>
      </c>
      <c r="M1106" s="4" t="s">
        <v>908</v>
      </c>
      <c r="N1106" s="4">
        <v>1951.85</v>
      </c>
    </row>
    <row r="1107" spans="2:14">
      <c r="B1107" s="4">
        <f t="shared" si="544"/>
        <v>16</v>
      </c>
      <c r="C1107" s="26">
        <v>17</v>
      </c>
      <c r="D1107" s="26"/>
      <c r="E1107" s="26"/>
      <c r="F1107" s="26"/>
      <c r="G1107" s="26"/>
      <c r="H1107" s="26"/>
      <c r="I1107" s="26"/>
      <c r="J1107" s="26"/>
      <c r="K1107" s="950" t="s">
        <v>239</v>
      </c>
      <c r="L1107" s="950" t="s">
        <v>194</v>
      </c>
      <c r="M1107" s="4" t="s">
        <v>908</v>
      </c>
    </row>
    <row r="1108" spans="2:14">
      <c r="B1108" s="4">
        <f t="shared" si="544"/>
        <v>17</v>
      </c>
      <c r="C1108" s="949"/>
      <c r="D1108" s="949"/>
      <c r="E1108" s="949"/>
      <c r="F1108" s="949"/>
      <c r="G1108" s="949"/>
      <c r="H1108" s="949"/>
      <c r="I1108" s="949"/>
      <c r="J1108" s="949"/>
      <c r="K1108" s="950"/>
      <c r="L1108" s="950"/>
      <c r="M1108" s="4"/>
    </row>
    <row r="1109" spans="2:14">
      <c r="B1109" s="4">
        <f t="shared" si="544"/>
        <v>18</v>
      </c>
      <c r="C1109" s="949"/>
      <c r="D1109" s="949"/>
      <c r="E1109" s="949"/>
      <c r="F1109" s="949"/>
      <c r="G1109" s="949"/>
      <c r="H1109" s="949"/>
      <c r="I1109" s="949"/>
      <c r="J1109" s="949"/>
      <c r="K1109" s="950"/>
      <c r="L1109" s="950"/>
      <c r="M1109" s="4"/>
    </row>
    <row r="1110" spans="2:14">
      <c r="B1110" s="4">
        <f t="shared" si="544"/>
        <v>19</v>
      </c>
      <c r="C1110" s="949"/>
      <c r="D1110" s="949"/>
      <c r="E1110" s="949"/>
      <c r="F1110" s="949"/>
      <c r="G1110" s="949"/>
      <c r="H1110" s="949"/>
      <c r="I1110" s="949"/>
      <c r="J1110" s="949"/>
      <c r="K1110" s="950"/>
      <c r="L1110" s="950"/>
      <c r="M1110" s="4"/>
    </row>
    <row r="1111" spans="2:14">
      <c r="B1111" s="4">
        <f t="shared" si="544"/>
        <v>20</v>
      </c>
      <c r="C1111" s="949"/>
      <c r="D1111" s="949"/>
      <c r="E1111" s="949"/>
      <c r="F1111" s="949"/>
      <c r="G1111" s="949"/>
      <c r="H1111" s="949"/>
      <c r="I1111" s="949"/>
      <c r="J1111" s="949"/>
      <c r="K1111" s="950"/>
      <c r="L1111" s="950"/>
      <c r="M1111" s="4"/>
    </row>
    <row r="1112" spans="2:14">
      <c r="B1112" s="4">
        <f t="shared" si="544"/>
        <v>21</v>
      </c>
      <c r="C1112" s="949"/>
      <c r="D1112" s="949"/>
      <c r="E1112" s="949"/>
      <c r="F1112" s="949"/>
      <c r="G1112" s="949"/>
      <c r="H1112" s="949"/>
      <c r="I1112" s="949"/>
      <c r="J1112" s="949"/>
      <c r="K1112" s="950"/>
      <c r="L1112" s="950"/>
      <c r="M1112" s="4"/>
    </row>
    <row r="1113" spans="2:14">
      <c r="B1113" s="4">
        <f t="shared" si="544"/>
        <v>22</v>
      </c>
      <c r="C1113" s="26"/>
      <c r="D1113" s="26"/>
      <c r="E1113" s="26"/>
      <c r="F1113" s="26"/>
      <c r="G1113" s="26"/>
      <c r="H1113" s="26"/>
      <c r="I1113" s="26"/>
      <c r="J1113" s="26"/>
      <c r="K1113" s="950"/>
      <c r="L1113" s="950"/>
      <c r="M1113" s="4"/>
    </row>
    <row r="1114" spans="2:14">
      <c r="B1114" s="4">
        <f t="shared" si="544"/>
        <v>23</v>
      </c>
      <c r="C1114" s="26"/>
      <c r="D1114" s="26"/>
      <c r="E1114" s="26"/>
      <c r="F1114" s="26"/>
      <c r="G1114" s="26"/>
      <c r="H1114" s="26"/>
      <c r="I1114" s="26"/>
      <c r="J1114" s="26"/>
      <c r="K1114" s="950"/>
      <c r="L1114" s="950"/>
      <c r="M1114" s="4"/>
    </row>
    <row r="1115" spans="2:14">
      <c r="B1115" s="4">
        <f t="shared" si="544"/>
        <v>24</v>
      </c>
      <c r="C1115" s="26"/>
      <c r="D1115" s="26"/>
      <c r="E1115" s="26"/>
      <c r="F1115" s="26"/>
      <c r="G1115" s="26"/>
      <c r="H1115" s="26"/>
      <c r="I1115" s="26"/>
      <c r="J1115" s="26"/>
      <c r="K1115" s="950"/>
      <c r="L1115" s="950"/>
      <c r="M1115" s="4"/>
    </row>
    <row r="1116" spans="2:14">
      <c r="B1116" s="4">
        <f t="shared" si="544"/>
        <v>25</v>
      </c>
      <c r="C1116" s="26"/>
      <c r="D1116" s="26"/>
      <c r="E1116" s="26"/>
      <c r="F1116" s="26"/>
      <c r="G1116" s="26"/>
      <c r="H1116" s="26"/>
      <c r="I1116" s="26"/>
      <c r="J1116" s="26"/>
      <c r="K1116" s="950"/>
      <c r="L1116" s="950"/>
      <c r="M1116" s="4"/>
    </row>
    <row r="1117" spans="2:14">
      <c r="B1117" s="4">
        <f t="shared" si="544"/>
        <v>26</v>
      </c>
      <c r="C1117" s="26"/>
      <c r="D1117" s="26"/>
      <c r="E1117" s="26"/>
      <c r="F1117" s="26"/>
      <c r="G1117" s="26"/>
      <c r="H1117" s="26"/>
      <c r="I1117" s="26"/>
      <c r="J1117" s="26"/>
      <c r="K1117" s="950"/>
      <c r="L1117" s="950"/>
      <c r="M1117" s="4"/>
    </row>
    <row r="1118" spans="2:14">
      <c r="B1118" s="4">
        <f t="shared" si="544"/>
        <v>27</v>
      </c>
      <c r="C1118" s="26"/>
      <c r="D1118" s="26"/>
      <c r="E1118" s="26"/>
      <c r="F1118" s="26"/>
      <c r="G1118" s="26"/>
      <c r="H1118" s="26"/>
      <c r="I1118" s="26"/>
      <c r="J1118" s="26"/>
      <c r="K1118" s="950"/>
      <c r="L1118" s="950"/>
      <c r="M1118" s="4"/>
    </row>
    <row r="1119" spans="2:14">
      <c r="B1119" s="4">
        <f t="shared" si="544"/>
        <v>28</v>
      </c>
      <c r="C1119" s="26"/>
      <c r="D1119" s="26"/>
      <c r="E1119" s="26"/>
      <c r="F1119" s="26"/>
      <c r="G1119" s="26"/>
      <c r="H1119" s="26"/>
      <c r="I1119" s="26"/>
      <c r="J1119" s="26"/>
      <c r="K1119" s="950"/>
      <c r="L1119" s="950"/>
      <c r="M1119" s="4"/>
    </row>
    <row r="1120" spans="2:14">
      <c r="B1120" s="4">
        <f t="shared" si="544"/>
        <v>29</v>
      </c>
      <c r="C1120" s="26"/>
      <c r="D1120" s="26"/>
      <c r="E1120" s="26"/>
      <c r="F1120" s="26"/>
      <c r="G1120" s="26"/>
      <c r="H1120" s="26"/>
      <c r="I1120" s="26"/>
      <c r="J1120" s="26"/>
      <c r="K1120" s="950"/>
      <c r="L1120" s="950"/>
      <c r="M1120" s="4"/>
    </row>
    <row r="1121" spans="2:13">
      <c r="B1121" s="4">
        <f t="shared" si="544"/>
        <v>30</v>
      </c>
      <c r="C1121" s="26"/>
      <c r="D1121" s="26"/>
      <c r="E1121" s="26"/>
      <c r="F1121" s="26"/>
      <c r="G1121" s="26"/>
      <c r="H1121" s="26"/>
      <c r="I1121" s="26"/>
      <c r="J1121" s="26"/>
      <c r="K1121" s="950"/>
      <c r="L1121" s="950"/>
      <c r="M1121" s="4"/>
    </row>
    <row r="1122" spans="2:13">
      <c r="B1122" s="4">
        <f t="shared" si="544"/>
        <v>31</v>
      </c>
      <c r="K1122" s="951"/>
      <c r="L1122" s="951"/>
      <c r="M1122" s="4"/>
    </row>
    <row r="1123" spans="2:13">
      <c r="B1123" s="4">
        <f t="shared" si="544"/>
        <v>32</v>
      </c>
      <c r="G1123" s="5"/>
      <c r="H1123" s="5"/>
      <c r="K1123" s="951"/>
      <c r="L1123" s="951"/>
      <c r="M1123" s="4"/>
    </row>
    <row r="1124" spans="2:13">
      <c r="B1124" s="4">
        <f t="shared" si="544"/>
        <v>33</v>
      </c>
      <c r="G1124" s="5"/>
      <c r="H1124" s="5"/>
      <c r="K1124" s="951"/>
      <c r="L1124" s="951"/>
      <c r="M1124" s="4"/>
    </row>
    <row r="1125" spans="2:13">
      <c r="I1125" s="4"/>
    </row>
    <row r="1126" spans="2:13">
      <c r="I1126" s="4"/>
    </row>
    <row r="1127" spans="2:13">
      <c r="I1127" s="4"/>
    </row>
  </sheetData>
  <mergeCells count="9">
    <mergeCell ref="D247:J247"/>
    <mergeCell ref="D250:J250"/>
    <mergeCell ref="D253:J253"/>
    <mergeCell ref="D46:E46"/>
    <mergeCell ref="D53:E53"/>
    <mergeCell ref="D59:E59"/>
    <mergeCell ref="D74:E74"/>
    <mergeCell ref="D78:E78"/>
    <mergeCell ref="D84:E84"/>
  </mergeCells>
  <printOptions horizontalCentered="1"/>
  <pageMargins left="0.2" right="0.2" top="0.75" bottom="0.75" header="0.3" footer="0.3"/>
  <pageSetup scale="10" orientation="portrait" r:id="rId1"/>
  <headerFooter>
    <oddFooter>&amp;L&amp;D&amp;CBear Capital Partners, Inc.&amp;R&amp;F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FCC15-4517-49A0-AE0F-58707120B162}">
  <sheetPr>
    <tabColor theme="7"/>
    <pageSetUpPr fitToPage="1"/>
  </sheetPr>
  <dimension ref="A2:DT1127"/>
  <sheetViews>
    <sheetView showGridLines="0" topLeftCell="A225" zoomScale="93" zoomScaleNormal="93" workbookViewId="0">
      <selection activeCell="M225" sqref="M225"/>
    </sheetView>
  </sheetViews>
  <sheetFormatPr defaultColWidth="8.77734375" defaultRowHeight="14.4" outlineLevelRow="1"/>
  <cols>
    <col min="1" max="1" width="8.77734375" style="4"/>
    <col min="2" max="2" width="15.21875" style="4" customWidth="1"/>
    <col min="3" max="3" width="28.5546875" style="4" customWidth="1"/>
    <col min="4" max="4" width="23.44140625" style="4" customWidth="1"/>
    <col min="5" max="5" width="22.44140625" style="4" customWidth="1"/>
    <col min="6" max="6" width="18" style="4" customWidth="1"/>
    <col min="7" max="7" width="17.77734375" style="4" customWidth="1"/>
    <col min="8" max="8" width="14.77734375" style="4" customWidth="1"/>
    <col min="9" max="13" width="15.77734375" style="5" customWidth="1"/>
    <col min="14" max="16" width="20.77734375" style="4" customWidth="1"/>
    <col min="17" max="17" width="16.21875" style="4" customWidth="1"/>
    <col min="18" max="28" width="15.21875" style="4" customWidth="1"/>
    <col min="29" max="29" width="12.77734375" style="4" bestFit="1" customWidth="1"/>
    <col min="30" max="30" width="14.21875" style="4" customWidth="1"/>
    <col min="31" max="51" width="12.77734375" style="4" bestFit="1" customWidth="1"/>
    <col min="52" max="52" width="14.21875" style="4" bestFit="1" customWidth="1"/>
    <col min="53" max="77" width="12.77734375" style="4" bestFit="1" customWidth="1"/>
    <col min="78" max="124" width="9.44140625" style="4" bestFit="1" customWidth="1"/>
    <col min="125" max="16384" width="8.77734375" style="4"/>
  </cols>
  <sheetData>
    <row r="2" spans="2:16" ht="21">
      <c r="B2" s="464" t="str">
        <f ca="1">MID(CELL("filename",A1),FIND("]",CELL("filename",A1))+1,255)</f>
        <v>20th St. SM</v>
      </c>
      <c r="M2" s="37"/>
      <c r="N2" s="37"/>
      <c r="O2" s="37"/>
      <c r="P2" s="37"/>
    </row>
    <row r="3" spans="2:16" ht="18">
      <c r="B3" s="22" t="s">
        <v>298</v>
      </c>
      <c r="M3" s="37"/>
      <c r="N3" s="37"/>
      <c r="O3" s="37"/>
      <c r="P3" s="37"/>
    </row>
    <row r="4" spans="2:16" ht="15.6" outlineLevel="1">
      <c r="M4" s="37"/>
      <c r="N4" s="37"/>
      <c r="O4" s="37"/>
      <c r="P4" s="37"/>
    </row>
    <row r="5" spans="2:16" outlineLevel="1">
      <c r="C5" s="4" t="s">
        <v>338</v>
      </c>
      <c r="D5" s="596">
        <f>Summary!C2</f>
        <v>43497</v>
      </c>
      <c r="M5" s="4"/>
    </row>
    <row r="6" spans="2:16" outlineLevel="1">
      <c r="M6" s="4"/>
    </row>
    <row r="7" spans="2:16" ht="16.5" customHeight="1" outlineLevel="1">
      <c r="C7" s="21" t="s">
        <v>2</v>
      </c>
      <c r="I7" s="4"/>
      <c r="M7" s="4"/>
    </row>
    <row r="8" spans="2:16" ht="16.5" customHeight="1" outlineLevel="1">
      <c r="I8" s="4"/>
      <c r="M8" s="4"/>
    </row>
    <row r="9" spans="2:16" ht="16.5" customHeight="1" outlineLevel="1">
      <c r="C9" s="21" t="s">
        <v>3</v>
      </c>
      <c r="D9" s="633" t="str">
        <f>Summary!B7</f>
        <v xml:space="preserve"> Prop #6- 20th St. SM 90403</v>
      </c>
      <c r="E9" s="631"/>
      <c r="I9" s="4"/>
      <c r="M9" s="4"/>
    </row>
    <row r="10" spans="2:16" ht="16.5" customHeight="1" outlineLevel="1">
      <c r="C10" s="21" t="s">
        <v>4</v>
      </c>
      <c r="D10" s="630">
        <v>1969</v>
      </c>
      <c r="I10" s="4"/>
      <c r="M10" s="4"/>
    </row>
    <row r="11" spans="2:16" ht="16.5" customHeight="1" outlineLevel="1">
      <c r="C11" s="21" t="s">
        <v>5</v>
      </c>
      <c r="D11" s="170">
        <v>16012</v>
      </c>
      <c r="I11" s="4"/>
      <c r="M11" s="4"/>
    </row>
    <row r="12" spans="2:16" ht="16.5" customHeight="1" outlineLevel="1">
      <c r="I12" s="4"/>
      <c r="M12" s="4"/>
    </row>
    <row r="13" spans="2:16" ht="16.5" customHeight="1" outlineLevel="1">
      <c r="C13" s="21" t="s">
        <v>6</v>
      </c>
      <c r="I13" s="4"/>
      <c r="M13" s="4"/>
    </row>
    <row r="14" spans="2:16" ht="16.5" customHeight="1" outlineLevel="1">
      <c r="I14" s="4"/>
      <c r="M14" s="4"/>
    </row>
    <row r="15" spans="2:16" ht="16.5" customHeight="1" outlineLevel="1">
      <c r="C15" s="597" t="s">
        <v>10</v>
      </c>
      <c r="D15" s="598"/>
      <c r="E15" s="599"/>
      <c r="I15" s="4"/>
      <c r="M15" s="4"/>
    </row>
    <row r="16" spans="2:16" ht="16.5" customHeight="1" outlineLevel="1">
      <c r="C16" s="597"/>
      <c r="D16" s="598"/>
      <c r="E16" s="599"/>
      <c r="I16" s="4"/>
      <c r="M16" s="4"/>
    </row>
    <row r="17" spans="3:17" ht="16.5" customHeight="1" outlineLevel="1">
      <c r="C17" s="597"/>
      <c r="D17" s="598"/>
      <c r="E17" s="599"/>
      <c r="I17" s="4"/>
      <c r="M17" s="10"/>
      <c r="N17" s="10"/>
      <c r="O17" s="10"/>
      <c r="P17" s="10"/>
      <c r="Q17" s="10"/>
    </row>
    <row r="18" spans="3:17" ht="16.5" customHeight="1" outlineLevel="1">
      <c r="C18" s="597"/>
      <c r="D18" s="598"/>
      <c r="E18" s="599"/>
      <c r="I18" s="4"/>
      <c r="M18" s="4"/>
    </row>
    <row r="19" spans="3:17" ht="16.5" customHeight="1" outlineLevel="1">
      <c r="I19" s="4"/>
      <c r="M19" s="4"/>
    </row>
    <row r="20" spans="3:17" ht="16.5" customHeight="1" outlineLevel="1">
      <c r="I20" s="4"/>
      <c r="M20" s="4"/>
    </row>
    <row r="21" spans="3:17" ht="16.5" customHeight="1" outlineLevel="1">
      <c r="C21" s="21" t="s">
        <v>11</v>
      </c>
      <c r="I21" s="4"/>
      <c r="M21" s="4"/>
    </row>
    <row r="22" spans="3:17" ht="16.5" customHeight="1" outlineLevel="1">
      <c r="I22" s="4"/>
      <c r="M22" s="4"/>
    </row>
    <row r="23" spans="3:17" ht="16.5" customHeight="1" outlineLevel="1">
      <c r="C23" s="600" t="s">
        <v>12</v>
      </c>
      <c r="D23" s="601"/>
      <c r="E23" s="602"/>
      <c r="F23" s="10"/>
      <c r="G23" s="10"/>
      <c r="H23" s="10"/>
      <c r="I23" s="10"/>
      <c r="M23" s="4"/>
    </row>
    <row r="24" spans="3:17" ht="16.5" customHeight="1" outlineLevel="1">
      <c r="C24" s="600"/>
      <c r="D24" s="601"/>
      <c r="E24" s="602"/>
      <c r="I24" s="4"/>
      <c r="M24" s="4"/>
    </row>
    <row r="25" spans="3:17" ht="16.5" customHeight="1" outlineLevel="1">
      <c r="I25" s="4"/>
      <c r="M25" s="4"/>
      <c r="P25" s="151"/>
    </row>
    <row r="26" spans="3:17" ht="16.5" customHeight="1" outlineLevel="1">
      <c r="C26" s="21" t="s">
        <v>195</v>
      </c>
      <c r="I26" s="4"/>
      <c r="M26" s="152"/>
      <c r="P26" s="151"/>
    </row>
    <row r="27" spans="3:17" ht="16.5" customHeight="1" outlineLevel="1">
      <c r="C27" s="4" t="s">
        <v>196</v>
      </c>
      <c r="E27" s="154">
        <f>E328</f>
        <v>50</v>
      </c>
      <c r="F27" s="155" t="s">
        <v>197</v>
      </c>
      <c r="I27" s="4"/>
      <c r="M27" s="4"/>
      <c r="P27" s="151"/>
    </row>
    <row r="28" spans="3:17" ht="16.5" customHeight="1" outlineLevel="1">
      <c r="C28" s="4" t="s">
        <v>241</v>
      </c>
      <c r="E28" s="427">
        <f>D907</f>
        <v>3.5291338401546704E-2</v>
      </c>
      <c r="F28" s="156"/>
      <c r="M28" s="4"/>
      <c r="P28" s="151"/>
    </row>
    <row r="29" spans="3:17" ht="16.5" customHeight="1" outlineLevel="1">
      <c r="C29" s="4" t="s">
        <v>342</v>
      </c>
      <c r="E29" s="423">
        <f>SUMIF(E823:N823,E27/12,E907:N907)</f>
        <v>0</v>
      </c>
      <c r="F29" s="156"/>
    </row>
    <row r="30" spans="3:17" ht="16.5" customHeight="1" outlineLevel="1">
      <c r="C30" s="4" t="s">
        <v>40</v>
      </c>
      <c r="E30" s="423">
        <f ca="1">D976</f>
        <v>0.10805951952934265</v>
      </c>
    </row>
    <row r="31" spans="3:17" ht="16.5" customHeight="1" outlineLevel="1"/>
    <row r="32" spans="3:17" ht="16.5" customHeight="1" outlineLevel="1">
      <c r="C32" s="4" t="s">
        <v>198</v>
      </c>
      <c r="E32" s="153">
        <f ca="1">-SUMIF(D979:DT979,"&lt;0",D979:DT979)</f>
        <v>3228093.7822546097</v>
      </c>
      <c r="F32" s="156"/>
    </row>
    <row r="33" spans="2:15" ht="16.5" customHeight="1" outlineLevel="1">
      <c r="C33" s="4" t="s">
        <v>350</v>
      </c>
      <c r="E33" s="152">
        <f ca="1">SUMIF(D979:DT979,"&gt;0",D979:DT979)/-SUMIF(D979:DT979,"&lt;0",D979:DT979)</f>
        <v>3.790941491018522</v>
      </c>
      <c r="F33" s="152" t="s">
        <v>41</v>
      </c>
      <c r="G33" s="152"/>
    </row>
    <row r="34" spans="2:15" ht="16.5" customHeight="1" outlineLevel="1">
      <c r="C34" s="4" t="s">
        <v>343</v>
      </c>
      <c r="E34" s="424">
        <f>SUMIF(E823:N823,E27/12,E922:N922)</f>
        <v>0</v>
      </c>
      <c r="F34" s="153"/>
    </row>
    <row r="35" spans="2:15" ht="16.5" customHeight="1" outlineLevel="1">
      <c r="C35" s="425" t="s">
        <v>345</v>
      </c>
      <c r="D35" s="425"/>
      <c r="E35" s="426">
        <f>D323</f>
        <v>6.3209453946024938E-2</v>
      </c>
      <c r="F35" s="153"/>
    </row>
    <row r="36" spans="2:15" ht="16.5" customHeight="1" outlineLevel="1">
      <c r="C36" s="4" t="s">
        <v>199</v>
      </c>
      <c r="E36" s="153">
        <f ca="1">SUM(D979:DT979)</f>
        <v>9009420.8737932965</v>
      </c>
      <c r="F36" s="153"/>
    </row>
    <row r="37" spans="2:15" ht="16.5" customHeight="1" outlineLevel="1">
      <c r="C37" s="4" t="s">
        <v>243</v>
      </c>
      <c r="E37" s="427">
        <f ca="1">D981</f>
        <v>0.49171248078346252</v>
      </c>
    </row>
    <row r="39" spans="2:15" ht="18">
      <c r="B39" s="471" t="s">
        <v>15</v>
      </c>
    </row>
    <row r="40" spans="2:15" outlineLevel="1"/>
    <row r="41" spans="2:15" outlineLevel="1">
      <c r="I41" s="4"/>
      <c r="J41" s="4"/>
      <c r="K41" s="4"/>
      <c r="L41" s="4"/>
      <c r="M41" s="4"/>
    </row>
    <row r="42" spans="2:15" outlineLevel="1">
      <c r="D42" s="593" t="s">
        <v>215</v>
      </c>
      <c r="E42" s="593"/>
      <c r="F42" s="6">
        <f>SUM(E43:E45)</f>
        <v>1000</v>
      </c>
      <c r="I42" s="4"/>
      <c r="J42" s="4"/>
      <c r="K42" s="4"/>
      <c r="L42" s="4"/>
      <c r="M42" s="4"/>
    </row>
    <row r="43" spans="2:15" outlineLevel="1">
      <c r="D43" s="4" t="s">
        <v>42</v>
      </c>
      <c r="E43" s="161">
        <v>0</v>
      </c>
      <c r="F43" s="7"/>
      <c r="I43" s="4"/>
      <c r="J43" s="4"/>
      <c r="K43" s="4"/>
      <c r="L43" s="4"/>
      <c r="M43" s="4"/>
    </row>
    <row r="44" spans="2:15" outlineLevel="1">
      <c r="D44" s="4" t="s">
        <v>43</v>
      </c>
      <c r="E44" s="161">
        <v>0</v>
      </c>
      <c r="F44" s="7"/>
      <c r="I44" s="4"/>
      <c r="J44" s="4"/>
      <c r="K44" s="4"/>
      <c r="L44" s="4"/>
      <c r="M44" s="4"/>
    </row>
    <row r="45" spans="2:15" outlineLevel="1">
      <c r="D45" s="4" t="s">
        <v>44</v>
      </c>
      <c r="E45" s="158">
        <v>1000</v>
      </c>
      <c r="F45" s="7"/>
      <c r="I45" s="4"/>
      <c r="J45" s="4"/>
      <c r="K45" s="4"/>
      <c r="L45" s="4"/>
      <c r="M45" s="4"/>
    </row>
    <row r="46" spans="2:15" outlineLevel="1">
      <c r="D46" s="1100" t="s">
        <v>45</v>
      </c>
      <c r="E46" s="1100"/>
      <c r="F46" s="6">
        <f>SUM(E47:E52)</f>
        <v>9394000</v>
      </c>
      <c r="I46" s="4"/>
      <c r="J46" s="4"/>
      <c r="K46" s="4"/>
      <c r="L46" s="4"/>
      <c r="M46" s="4"/>
    </row>
    <row r="47" spans="2:15" outlineLevel="1">
      <c r="D47" s="4" t="s">
        <v>0</v>
      </c>
      <c r="E47" s="158">
        <v>8900000</v>
      </c>
      <c r="F47" s="832"/>
      <c r="G47" s="248"/>
      <c r="H47" s="248"/>
      <c r="I47" s="248"/>
      <c r="J47" s="248"/>
      <c r="K47" s="248"/>
      <c r="L47" s="248"/>
      <c r="M47" s="248"/>
      <c r="N47" s="248" t="s">
        <v>537</v>
      </c>
      <c r="O47" s="833"/>
    </row>
    <row r="48" spans="2:15" outlineLevel="1">
      <c r="D48" s="4" t="s">
        <v>46</v>
      </c>
      <c r="E48" s="162"/>
      <c r="F48" s="7"/>
      <c r="I48" s="4"/>
      <c r="J48" s="4"/>
      <c r="K48" s="4"/>
      <c r="L48" s="4"/>
      <c r="M48" s="4"/>
      <c r="N48" s="248" t="s">
        <v>538</v>
      </c>
      <c r="O48" s="833"/>
    </row>
    <row r="49" spans="4:15" outlineLevel="1">
      <c r="D49" s="4" t="s">
        <v>47</v>
      </c>
      <c r="E49" s="162"/>
      <c r="F49" s="7"/>
      <c r="I49" s="4"/>
      <c r="J49" s="4"/>
      <c r="K49" s="4"/>
      <c r="L49" s="4"/>
      <c r="M49" s="4"/>
      <c r="N49" s="248" t="s">
        <v>539</v>
      </c>
      <c r="O49" s="833"/>
    </row>
    <row r="50" spans="4:15" outlineLevel="1">
      <c r="D50" s="4" t="s">
        <v>48</v>
      </c>
      <c r="E50" s="162"/>
      <c r="F50" s="7"/>
      <c r="G50" s="969" t="s">
        <v>923</v>
      </c>
      <c r="H50" s="969" t="s">
        <v>924</v>
      </c>
      <c r="I50" s="969" t="s">
        <v>925</v>
      </c>
      <c r="J50" s="4"/>
      <c r="K50" s="4"/>
      <c r="L50" s="4"/>
      <c r="M50" s="4"/>
      <c r="N50" s="248" t="s">
        <v>540</v>
      </c>
      <c r="O50" s="833"/>
    </row>
    <row r="51" spans="4:15" outlineLevel="1">
      <c r="D51" s="4" t="s">
        <v>219</v>
      </c>
      <c r="E51" s="970">
        <f>G51*C159</f>
        <v>490000</v>
      </c>
      <c r="F51" s="7"/>
      <c r="G51" s="967">
        <v>35000</v>
      </c>
      <c r="H51" s="968">
        <v>0.5</v>
      </c>
      <c r="I51" s="968">
        <v>0.5</v>
      </c>
      <c r="J51" s="4"/>
      <c r="K51" s="4"/>
      <c r="L51" s="4"/>
      <c r="M51" s="4"/>
      <c r="N51" s="248" t="s">
        <v>541</v>
      </c>
      <c r="O51" s="833"/>
    </row>
    <row r="52" spans="4:15" outlineLevel="1">
      <c r="D52" s="4" t="s">
        <v>217</v>
      </c>
      <c r="E52" s="158">
        <v>4000</v>
      </c>
      <c r="F52" s="7"/>
      <c r="H52" s="200">
        <f>G51*H51</f>
        <v>17500</v>
      </c>
      <c r="I52" s="200">
        <f>G51*I51</f>
        <v>17500</v>
      </c>
      <c r="J52" s="4"/>
      <c r="K52" s="4"/>
      <c r="L52" s="4"/>
      <c r="M52" s="4"/>
      <c r="N52" s="248" t="s">
        <v>542</v>
      </c>
      <c r="O52" s="833"/>
    </row>
    <row r="53" spans="4:15" outlineLevel="1">
      <c r="D53" s="1100" t="s">
        <v>49</v>
      </c>
      <c r="E53" s="1100"/>
      <c r="F53" s="6">
        <f>SUM(E54:E58)</f>
        <v>192408</v>
      </c>
      <c r="I53" s="4"/>
      <c r="J53" s="4"/>
      <c r="K53" s="4"/>
      <c r="L53" s="4"/>
      <c r="M53" s="4"/>
      <c r="N53" s="248" t="s">
        <v>543</v>
      </c>
      <c r="O53" s="833"/>
    </row>
    <row r="54" spans="4:15" outlineLevel="1">
      <c r="D54" s="4" t="s">
        <v>50</v>
      </c>
      <c r="E54" s="158">
        <v>0</v>
      </c>
      <c r="F54" s="7"/>
      <c r="I54" s="4"/>
      <c r="J54" s="4"/>
      <c r="K54" s="4"/>
      <c r="L54" s="4"/>
      <c r="M54" s="4"/>
      <c r="N54" s="248" t="s">
        <v>544</v>
      </c>
      <c r="O54" s="833"/>
    </row>
    <row r="55" spans="4:15" outlineLevel="1">
      <c r="D55" s="9" t="s">
        <v>51</v>
      </c>
      <c r="E55" s="160">
        <f>E47*0.02</f>
        <v>178000</v>
      </c>
      <c r="I55" s="4"/>
      <c r="J55" s="4"/>
      <c r="K55" s="4"/>
      <c r="L55" s="4"/>
      <c r="M55" s="4"/>
      <c r="N55" s="248" t="s">
        <v>545</v>
      </c>
      <c r="O55" s="833"/>
    </row>
    <row r="56" spans="4:15" outlineLevel="1">
      <c r="D56" s="10" t="s">
        <v>218</v>
      </c>
      <c r="E56" s="160">
        <v>2500</v>
      </c>
      <c r="I56" s="4"/>
      <c r="J56" s="4"/>
      <c r="K56" s="4"/>
      <c r="L56" s="4"/>
      <c r="M56" s="4"/>
      <c r="N56" s="248" t="s">
        <v>546</v>
      </c>
      <c r="O56" s="833"/>
    </row>
    <row r="57" spans="4:15" outlineLevel="1">
      <c r="D57" s="4" t="s">
        <v>212</v>
      </c>
      <c r="E57" s="158">
        <f>2528+3000</f>
        <v>5528</v>
      </c>
      <c r="F57" s="11"/>
      <c r="I57" s="4"/>
      <c r="J57" s="4"/>
      <c r="K57" s="4"/>
      <c r="L57" s="4"/>
      <c r="M57" s="4"/>
    </row>
    <row r="58" spans="4:15" outlineLevel="1">
      <c r="D58" s="4" t="s">
        <v>52</v>
      </c>
      <c r="E58" s="158">
        <f>2600+2780+1000</f>
        <v>6380</v>
      </c>
      <c r="I58" s="4"/>
      <c r="J58" s="4"/>
      <c r="K58" s="4"/>
      <c r="L58" s="4"/>
      <c r="M58" s="4"/>
    </row>
    <row r="59" spans="4:15" outlineLevel="1">
      <c r="D59" s="1102" t="s">
        <v>216</v>
      </c>
      <c r="E59" s="1102"/>
      <c r="F59" s="6">
        <f>SUM(E60:E73)</f>
        <v>120000</v>
      </c>
      <c r="I59" s="4"/>
      <c r="J59" s="4"/>
      <c r="K59" s="4"/>
      <c r="L59" s="4"/>
      <c r="M59" s="4"/>
    </row>
    <row r="60" spans="4:15" outlineLevel="1">
      <c r="D60" s="4" t="s">
        <v>210</v>
      </c>
      <c r="E60" s="158">
        <v>20000</v>
      </c>
      <c r="F60" s="7"/>
      <c r="I60" s="4"/>
      <c r="J60" s="410" t="s">
        <v>324</v>
      </c>
      <c r="K60" s="410" t="s">
        <v>325</v>
      </c>
      <c r="L60" s="410" t="s">
        <v>18</v>
      </c>
      <c r="M60" s="4"/>
    </row>
    <row r="61" spans="4:15" ht="15.75" customHeight="1" outlineLevel="1">
      <c r="D61" s="4" t="s">
        <v>209</v>
      </c>
      <c r="E61" s="158">
        <v>20000</v>
      </c>
      <c r="F61" s="7"/>
      <c r="H61" s="4" t="s">
        <v>55</v>
      </c>
      <c r="I61" s="4"/>
      <c r="J61" s="345">
        <f>H268</f>
        <v>1000</v>
      </c>
      <c r="K61" s="345">
        <f>H288</f>
        <v>0</v>
      </c>
      <c r="L61" s="345">
        <f>J61+K61</f>
        <v>1000</v>
      </c>
      <c r="M61" s="4"/>
    </row>
    <row r="62" spans="4:15" ht="15" customHeight="1" outlineLevel="1">
      <c r="D62" s="4" t="s">
        <v>213</v>
      </c>
      <c r="E62" s="158">
        <v>20000</v>
      </c>
      <c r="F62" s="7"/>
      <c r="H62" s="4" t="s">
        <v>155</v>
      </c>
      <c r="I62" s="4"/>
      <c r="J62" s="345">
        <f t="shared" ref="J62:J72" si="0">H269</f>
        <v>44514.832000000002</v>
      </c>
      <c r="K62" s="345">
        <f t="shared" ref="K62:K72" si="1">H289</f>
        <v>0</v>
      </c>
      <c r="L62" s="345">
        <f t="shared" ref="L62:L72" si="2">J62+K62</f>
        <v>44514.832000000002</v>
      </c>
      <c r="M62" s="4"/>
    </row>
    <row r="63" spans="4:15" ht="15" customHeight="1" outlineLevel="1">
      <c r="D63" s="12" t="s">
        <v>211</v>
      </c>
      <c r="E63" s="158">
        <v>20000</v>
      </c>
      <c r="F63" s="7"/>
      <c r="H63" s="4" t="s">
        <v>156</v>
      </c>
      <c r="I63" s="4"/>
      <c r="J63" s="345">
        <f t="shared" si="0"/>
        <v>44514.832000000002</v>
      </c>
      <c r="K63" s="345">
        <f t="shared" si="1"/>
        <v>0</v>
      </c>
      <c r="L63" s="345">
        <f t="shared" si="2"/>
        <v>44514.832000000002</v>
      </c>
      <c r="M63" s="4"/>
    </row>
    <row r="64" spans="4:15" ht="15" customHeight="1" outlineLevel="1">
      <c r="D64" s="12" t="s">
        <v>220</v>
      </c>
      <c r="E64" s="158">
        <v>20000</v>
      </c>
      <c r="F64" s="7"/>
      <c r="H64" s="333" t="s">
        <v>158</v>
      </c>
      <c r="I64" s="4"/>
      <c r="J64" s="345">
        <f t="shared" si="0"/>
        <v>22257.416000000001</v>
      </c>
      <c r="K64" s="345">
        <f t="shared" si="1"/>
        <v>0</v>
      </c>
      <c r="L64" s="345">
        <f t="shared" si="2"/>
        <v>22257.416000000001</v>
      </c>
      <c r="M64" s="4"/>
    </row>
    <row r="65" spans="4:14" outlineLevel="1">
      <c r="D65" s="4" t="s">
        <v>221</v>
      </c>
      <c r="E65" s="158">
        <v>20000</v>
      </c>
      <c r="F65" s="7"/>
      <c r="H65" s="4" t="s">
        <v>54</v>
      </c>
      <c r="I65" s="4"/>
      <c r="J65" s="345">
        <f t="shared" si="0"/>
        <v>9793.2630400000016</v>
      </c>
      <c r="K65" s="345">
        <f t="shared" si="1"/>
        <v>0</v>
      </c>
      <c r="L65" s="345">
        <f t="shared" si="2"/>
        <v>9793.2630400000016</v>
      </c>
      <c r="M65" s="4"/>
    </row>
    <row r="66" spans="4:14" outlineLevel="1">
      <c r="D66" s="4" t="s">
        <v>162</v>
      </c>
      <c r="E66" s="158">
        <v>0</v>
      </c>
      <c r="F66" s="7"/>
      <c r="H66" s="4" t="s">
        <v>56</v>
      </c>
      <c r="I66" s="4"/>
      <c r="J66" s="345">
        <f t="shared" si="0"/>
        <v>6000</v>
      </c>
      <c r="K66" s="345">
        <f t="shared" si="1"/>
        <v>0</v>
      </c>
      <c r="L66" s="345">
        <f t="shared" si="2"/>
        <v>6000</v>
      </c>
      <c r="M66" s="4"/>
    </row>
    <row r="67" spans="4:14" outlineLevel="1">
      <c r="D67" s="4" t="s">
        <v>163</v>
      </c>
      <c r="E67" s="158">
        <v>0</v>
      </c>
      <c r="F67" s="7"/>
      <c r="H67" s="4" t="s">
        <v>57</v>
      </c>
      <c r="I67" s="4"/>
      <c r="J67" s="345">
        <f t="shared" si="0"/>
        <v>6000</v>
      </c>
      <c r="K67" s="345">
        <f t="shared" si="1"/>
        <v>0</v>
      </c>
      <c r="L67" s="345">
        <f t="shared" si="2"/>
        <v>6000</v>
      </c>
      <c r="M67" s="4"/>
    </row>
    <row r="68" spans="4:14" outlineLevel="1">
      <c r="D68" s="4" t="s">
        <v>53</v>
      </c>
      <c r="E68" s="158">
        <v>0</v>
      </c>
      <c r="H68" s="4" t="s">
        <v>161</v>
      </c>
      <c r="I68" s="4"/>
      <c r="J68" s="345">
        <f t="shared" si="0"/>
        <v>0</v>
      </c>
      <c r="K68" s="345">
        <f t="shared" si="1"/>
        <v>0</v>
      </c>
      <c r="L68" s="345">
        <f t="shared" si="2"/>
        <v>0</v>
      </c>
      <c r="M68" s="4"/>
    </row>
    <row r="69" spans="4:14" outlineLevel="1">
      <c r="D69" s="4" t="s">
        <v>165</v>
      </c>
      <c r="E69" s="158">
        <v>0</v>
      </c>
      <c r="H69" s="4" t="s">
        <v>162</v>
      </c>
      <c r="I69" s="4"/>
      <c r="J69" s="345">
        <f t="shared" si="0"/>
        <v>0</v>
      </c>
      <c r="K69" s="345">
        <f t="shared" si="1"/>
        <v>0</v>
      </c>
      <c r="L69" s="345">
        <f t="shared" si="2"/>
        <v>0</v>
      </c>
      <c r="M69" s="4"/>
    </row>
    <row r="70" spans="4:14" outlineLevel="1">
      <c r="D70" s="12" t="s">
        <v>56</v>
      </c>
      <c r="E70" s="161">
        <v>0</v>
      </c>
      <c r="F70" s="7"/>
      <c r="H70" s="4" t="s">
        <v>163</v>
      </c>
      <c r="I70" s="4"/>
      <c r="J70" s="345">
        <f t="shared" si="0"/>
        <v>0</v>
      </c>
      <c r="K70" s="345">
        <f t="shared" si="1"/>
        <v>0</v>
      </c>
      <c r="L70" s="345">
        <f t="shared" si="2"/>
        <v>0</v>
      </c>
      <c r="M70" s="4"/>
    </row>
    <row r="71" spans="4:14" outlineLevel="1">
      <c r="D71" s="12" t="s">
        <v>57</v>
      </c>
      <c r="E71" s="161">
        <v>0</v>
      </c>
      <c r="F71" s="7"/>
      <c r="H71" s="4" t="s">
        <v>164</v>
      </c>
      <c r="I71" s="4"/>
      <c r="J71" s="345">
        <f t="shared" si="0"/>
        <v>15000</v>
      </c>
      <c r="K71" s="345">
        <f t="shared" si="1"/>
        <v>0</v>
      </c>
      <c r="L71" s="345">
        <f t="shared" si="2"/>
        <v>15000</v>
      </c>
      <c r="M71" s="4"/>
    </row>
    <row r="72" spans="4:14" outlineLevel="1">
      <c r="D72" s="12" t="s">
        <v>58</v>
      </c>
      <c r="E72" s="161">
        <v>0</v>
      </c>
      <c r="F72" s="7"/>
      <c r="H72" s="408" t="s">
        <v>165</v>
      </c>
      <c r="I72" s="408"/>
      <c r="J72" s="409">
        <f t="shared" si="0"/>
        <v>2500</v>
      </c>
      <c r="K72" s="409">
        <f t="shared" si="1"/>
        <v>0</v>
      </c>
      <c r="L72" s="409">
        <f t="shared" si="2"/>
        <v>2500</v>
      </c>
      <c r="M72" s="4"/>
    </row>
    <row r="73" spans="4:14" ht="15" outlineLevel="1" thickBot="1">
      <c r="D73" s="12" t="s">
        <v>59</v>
      </c>
      <c r="E73" s="161">
        <v>0</v>
      </c>
      <c r="F73" s="7"/>
      <c r="H73" s="21" t="s">
        <v>18</v>
      </c>
      <c r="I73" s="21"/>
      <c r="J73" s="407">
        <f>SUM(J61:J72)</f>
        <v>151580.34304000001</v>
      </c>
      <c r="K73" s="407">
        <f t="shared" ref="K73:L73" si="3">SUM(K61:K72)</f>
        <v>0</v>
      </c>
      <c r="L73" s="407">
        <f t="shared" si="3"/>
        <v>151580.34304000001</v>
      </c>
      <c r="M73" s="4"/>
    </row>
    <row r="74" spans="4:14" ht="15" outlineLevel="1" thickTop="1">
      <c r="D74" s="1103" t="s">
        <v>60</v>
      </c>
      <c r="E74" s="1102"/>
      <c r="F74" s="6">
        <f>SUM(E75:E77)</f>
        <v>531300</v>
      </c>
      <c r="I74" s="4"/>
      <c r="J74" s="4"/>
      <c r="K74" s="4"/>
      <c r="L74" s="4"/>
      <c r="M74" s="4"/>
    </row>
    <row r="75" spans="4:14" outlineLevel="1">
      <c r="D75" s="9" t="s">
        <v>61</v>
      </c>
      <c r="E75" s="8">
        <f>H118</f>
        <v>448000</v>
      </c>
      <c r="F75" s="7"/>
      <c r="I75" s="4"/>
      <c r="J75" s="4"/>
      <c r="K75" s="4"/>
      <c r="L75" s="4"/>
      <c r="M75" s="4"/>
    </row>
    <row r="76" spans="4:14" outlineLevel="1">
      <c r="D76" s="9" t="s">
        <v>62</v>
      </c>
      <c r="E76" s="8">
        <f>H108</f>
        <v>35000</v>
      </c>
      <c r="F76" s="7"/>
      <c r="I76" s="4"/>
      <c r="J76" s="4"/>
      <c r="K76" s="4"/>
      <c r="L76" s="4"/>
      <c r="M76" s="4"/>
    </row>
    <row r="77" spans="4:14" outlineLevel="1">
      <c r="D77" s="4" t="s">
        <v>63</v>
      </c>
      <c r="E77" s="8">
        <f>H120</f>
        <v>48300</v>
      </c>
      <c r="I77" s="4"/>
      <c r="J77" s="4"/>
      <c r="K77" s="4"/>
      <c r="L77" s="4"/>
      <c r="M77" s="4"/>
    </row>
    <row r="78" spans="4:14" ht="15" outlineLevel="1" thickBot="1">
      <c r="D78" s="1100" t="s">
        <v>64</v>
      </c>
      <c r="E78" s="1100"/>
      <c r="F78" s="13">
        <f>SUM(F42:F74)</f>
        <v>10238708</v>
      </c>
      <c r="I78" s="4"/>
      <c r="J78" s="4"/>
      <c r="K78" s="4"/>
      <c r="L78" s="4"/>
      <c r="M78" s="4"/>
    </row>
    <row r="79" spans="4:14" ht="15" outlineLevel="1" thickTop="1">
      <c r="D79" s="14" t="s">
        <v>65</v>
      </c>
      <c r="E79" s="161">
        <v>830000</v>
      </c>
      <c r="H79" s="4" t="s">
        <v>1062</v>
      </c>
      <c r="K79" s="1025">
        <f ca="1">-SUMIF(E979:DT979,"&lt;0",E979:DT979)</f>
        <v>1002352.1822546138</v>
      </c>
      <c r="M79" s="428">
        <f ca="1">-SUMIF(E956:DT956,"&lt;0",E956:DT956)-F74</f>
        <v>1798472.825545311</v>
      </c>
      <c r="N79" s="4" t="s">
        <v>559</v>
      </c>
    </row>
    <row r="80" spans="4:14" outlineLevel="1">
      <c r="D80" s="15" t="s">
        <v>214</v>
      </c>
      <c r="E80" s="158">
        <v>0</v>
      </c>
      <c r="I80" s="4"/>
      <c r="J80" s="4"/>
      <c r="K80" s="4"/>
      <c r="L80" s="4"/>
      <c r="M80" s="4"/>
    </row>
    <row r="81" spans="2:13" outlineLevel="1">
      <c r="D81" s="4" t="s">
        <v>322</v>
      </c>
      <c r="E81" s="158">
        <v>40000</v>
      </c>
      <c r="I81" s="4"/>
      <c r="J81" s="4"/>
      <c r="K81" s="4"/>
      <c r="L81" s="4"/>
      <c r="M81" s="4"/>
    </row>
    <row r="82" spans="2:13" outlineLevel="1">
      <c r="D82" s="4" t="s">
        <v>323</v>
      </c>
      <c r="E82" s="158">
        <v>20000</v>
      </c>
      <c r="I82" s="4"/>
      <c r="J82" s="4"/>
      <c r="K82" s="4"/>
      <c r="L82" s="4"/>
      <c r="M82" s="4"/>
    </row>
    <row r="83" spans="2:13" outlineLevel="1">
      <c r="D83" s="4" t="s">
        <v>16</v>
      </c>
      <c r="E83" s="162">
        <v>0</v>
      </c>
      <c r="I83" s="4"/>
      <c r="J83" s="4"/>
      <c r="K83" s="4"/>
      <c r="L83" s="4"/>
      <c r="M83" s="4"/>
    </row>
    <row r="84" spans="2:13" ht="15" outlineLevel="1" thickBot="1">
      <c r="D84" s="1100" t="s">
        <v>66</v>
      </c>
      <c r="E84" s="1100"/>
      <c r="F84" s="13">
        <f>SUM(E79:E83)+F78</f>
        <v>11128708</v>
      </c>
      <c r="I84" s="4"/>
      <c r="J84" s="4"/>
      <c r="K84" s="4"/>
      <c r="L84" s="4"/>
      <c r="M84" s="4"/>
    </row>
    <row r="85" spans="2:13" ht="15" outlineLevel="1" thickTop="1">
      <c r="I85" s="4"/>
      <c r="J85" s="4"/>
      <c r="K85" s="4"/>
      <c r="L85" s="4"/>
      <c r="M85" s="4"/>
    </row>
    <row r="86" spans="2:13" outlineLevel="1">
      <c r="E86" s="11"/>
    </row>
    <row r="88" spans="2:13" ht="18">
      <c r="B88" s="471" t="s">
        <v>226</v>
      </c>
      <c r="I88" s="4"/>
      <c r="J88" s="4"/>
      <c r="K88" s="4"/>
      <c r="L88" s="4"/>
      <c r="M88" s="4"/>
    </row>
    <row r="89" spans="2:13" outlineLevel="1">
      <c r="I89" s="4"/>
      <c r="J89" s="4"/>
      <c r="K89" s="4"/>
      <c r="L89" s="4"/>
      <c r="M89" s="4"/>
    </row>
    <row r="90" spans="2:13" ht="16.2" outlineLevel="1">
      <c r="C90" s="23" t="s">
        <v>77</v>
      </c>
      <c r="H90" s="24" t="s">
        <v>76</v>
      </c>
      <c r="I90" s="25" t="s">
        <v>78</v>
      </c>
      <c r="J90" s="4"/>
      <c r="K90" s="4"/>
      <c r="L90" s="4"/>
      <c r="M90" s="4"/>
    </row>
    <row r="91" spans="2:13" outlineLevel="1">
      <c r="D91" s="4" t="s">
        <v>79</v>
      </c>
      <c r="H91" s="158">
        <v>10000</v>
      </c>
      <c r="I91" s="26"/>
      <c r="J91" s="4"/>
      <c r="K91" s="4"/>
      <c r="L91" s="4"/>
      <c r="M91" s="4"/>
    </row>
    <row r="92" spans="2:13" outlineLevel="1">
      <c r="D92" s="4" t="s">
        <v>80</v>
      </c>
      <c r="H92" s="158">
        <v>0</v>
      </c>
      <c r="I92" s="26"/>
      <c r="J92" s="4"/>
      <c r="K92" s="4"/>
      <c r="L92" s="4"/>
      <c r="M92" s="4"/>
    </row>
    <row r="93" spans="2:13" outlineLevel="1">
      <c r="D93" s="4" t="s">
        <v>81</v>
      </c>
      <c r="H93" s="158">
        <v>0</v>
      </c>
      <c r="I93" s="26"/>
      <c r="J93" s="27"/>
      <c r="K93" s="4"/>
      <c r="L93" s="4"/>
      <c r="M93" s="4"/>
    </row>
    <row r="94" spans="2:13" outlineLevel="1">
      <c r="D94" s="4" t="s">
        <v>82</v>
      </c>
      <c r="H94" s="158">
        <v>0</v>
      </c>
      <c r="I94" s="26"/>
      <c r="J94" s="27"/>
      <c r="K94" s="4"/>
      <c r="L94" s="4"/>
      <c r="M94" s="4"/>
    </row>
    <row r="95" spans="2:13" outlineLevel="1">
      <c r="D95" s="4" t="s">
        <v>83</v>
      </c>
      <c r="H95" s="158">
        <v>5000</v>
      </c>
      <c r="I95" s="26"/>
      <c r="J95" s="27"/>
      <c r="K95" s="11"/>
      <c r="L95" s="4"/>
      <c r="M95" s="4"/>
    </row>
    <row r="96" spans="2:13" outlineLevel="1">
      <c r="D96" s="4" t="s">
        <v>84</v>
      </c>
      <c r="H96" s="158">
        <v>0</v>
      </c>
      <c r="I96" s="26"/>
      <c r="J96" s="4"/>
      <c r="K96" s="4"/>
      <c r="L96" s="4"/>
      <c r="M96" s="4"/>
    </row>
    <row r="97" spans="3:13" outlineLevel="1">
      <c r="D97" s="4" t="s">
        <v>85</v>
      </c>
      <c r="H97" s="158">
        <v>0</v>
      </c>
      <c r="I97" s="26"/>
      <c r="J97" s="4"/>
      <c r="K97" s="4"/>
      <c r="L97" s="4"/>
      <c r="M97" s="4"/>
    </row>
    <row r="98" spans="3:13" outlineLevel="1">
      <c r="D98" s="4" t="s">
        <v>86</v>
      </c>
      <c r="H98" s="158">
        <v>5000</v>
      </c>
      <c r="I98" s="26"/>
      <c r="J98" s="4"/>
      <c r="K98" s="4"/>
      <c r="L98" s="4"/>
      <c r="M98" s="4"/>
    </row>
    <row r="99" spans="3:13" outlineLevel="1">
      <c r="D99" s="4" t="s">
        <v>87</v>
      </c>
      <c r="H99" s="158">
        <v>0</v>
      </c>
      <c r="I99" s="26"/>
      <c r="J99" s="4"/>
      <c r="K99" s="4"/>
      <c r="L99" s="4"/>
      <c r="M99" s="4"/>
    </row>
    <row r="100" spans="3:13" outlineLevel="1">
      <c r="D100" s="4" t="s">
        <v>88</v>
      </c>
      <c r="H100" s="158">
        <v>0</v>
      </c>
      <c r="I100" s="26"/>
      <c r="J100" s="4"/>
      <c r="K100" s="4"/>
      <c r="L100" s="4"/>
      <c r="M100" s="4"/>
    </row>
    <row r="101" spans="3:13" outlineLevel="1">
      <c r="D101" s="4" t="s">
        <v>89</v>
      </c>
      <c r="H101" s="158">
        <v>0</v>
      </c>
      <c r="I101" s="26"/>
      <c r="J101" s="4"/>
      <c r="K101" s="4"/>
      <c r="L101" s="4"/>
      <c r="M101" s="4"/>
    </row>
    <row r="102" spans="3:13" outlineLevel="1">
      <c r="D102" s="4" t="s">
        <v>541</v>
      </c>
      <c r="H102" s="158"/>
      <c r="I102" s="26"/>
      <c r="J102" s="4"/>
      <c r="K102" s="4"/>
      <c r="L102" s="4"/>
      <c r="M102" s="4"/>
    </row>
    <row r="103" spans="3:13" outlineLevel="1">
      <c r="D103" s="4" t="s">
        <v>542</v>
      </c>
      <c r="H103" s="158"/>
      <c r="I103" s="26"/>
      <c r="J103" s="4"/>
      <c r="K103" s="4"/>
      <c r="L103" s="4"/>
      <c r="M103" s="4"/>
    </row>
    <row r="104" spans="3:13" outlineLevel="1">
      <c r="D104" s="4" t="s">
        <v>543</v>
      </c>
      <c r="H104" s="158"/>
      <c r="I104" s="26"/>
      <c r="J104" s="4"/>
      <c r="K104" s="4"/>
      <c r="L104" s="4"/>
      <c r="M104" s="4"/>
    </row>
    <row r="105" spans="3:13" outlineLevel="1">
      <c r="D105" s="4" t="s">
        <v>544</v>
      </c>
      <c r="H105" s="158"/>
      <c r="I105" s="26"/>
      <c r="J105" s="4"/>
      <c r="K105" s="4"/>
      <c r="L105" s="4"/>
      <c r="M105" s="4"/>
    </row>
    <row r="106" spans="3:13" outlineLevel="1">
      <c r="D106" s="4" t="s">
        <v>545</v>
      </c>
      <c r="H106" s="158"/>
      <c r="I106" s="26"/>
      <c r="J106" s="4"/>
      <c r="K106" s="4"/>
      <c r="L106" s="4"/>
      <c r="M106" s="4"/>
    </row>
    <row r="107" spans="3:13" outlineLevel="1">
      <c r="D107" s="408" t="s">
        <v>546</v>
      </c>
      <c r="E107" s="28"/>
      <c r="F107" s="28"/>
      <c r="G107" s="28"/>
      <c r="H107" s="158">
        <v>15000</v>
      </c>
      <c r="I107" s="26"/>
      <c r="J107" s="4"/>
      <c r="K107" s="4"/>
      <c r="L107" s="4"/>
      <c r="M107" s="4"/>
    </row>
    <row r="108" spans="3:13" outlineLevel="1">
      <c r="G108" s="21" t="s">
        <v>90</v>
      </c>
      <c r="H108" s="29">
        <f>SUM(H91:H107)</f>
        <v>35000</v>
      </c>
      <c r="I108" s="26"/>
      <c r="J108" s="4"/>
      <c r="K108" s="4"/>
      <c r="L108" s="4"/>
      <c r="M108" s="4"/>
    </row>
    <row r="109" spans="3:13" outlineLevel="1">
      <c r="I109" s="26"/>
      <c r="J109" s="4"/>
      <c r="K109" s="4"/>
      <c r="L109" s="4"/>
      <c r="M109" s="4"/>
    </row>
    <row r="110" spans="3:13" outlineLevel="1">
      <c r="I110" s="26"/>
      <c r="J110" s="4"/>
      <c r="K110" s="4"/>
      <c r="L110" s="4"/>
      <c r="M110" s="4"/>
    </row>
    <row r="111" spans="3:13" outlineLevel="1">
      <c r="C111" s="23" t="s">
        <v>91</v>
      </c>
      <c r="I111" s="26"/>
      <c r="J111" s="4"/>
      <c r="K111" s="4" t="s">
        <v>250</v>
      </c>
      <c r="L111" s="4"/>
      <c r="M111" s="4"/>
    </row>
    <row r="112" spans="3:13" outlineLevel="1">
      <c r="D112" s="15" t="s">
        <v>547</v>
      </c>
      <c r="H112" s="30">
        <f t="shared" ref="H112:H117" si="4">I112*($C$159*K112)</f>
        <v>448000</v>
      </c>
      <c r="I112" s="159">
        <v>32000</v>
      </c>
      <c r="J112" s="15" t="s">
        <v>92</v>
      </c>
      <c r="K112" s="377">
        <v>1</v>
      </c>
      <c r="L112" s="4"/>
      <c r="M112" s="4"/>
    </row>
    <row r="113" spans="2:38" outlineLevel="1">
      <c r="D113" s="15" t="s">
        <v>548</v>
      </c>
      <c r="H113" s="30">
        <f t="shared" si="4"/>
        <v>0</v>
      </c>
      <c r="I113" s="159">
        <v>0</v>
      </c>
      <c r="J113" s="15" t="s">
        <v>92</v>
      </c>
      <c r="K113" s="377">
        <v>1</v>
      </c>
      <c r="L113" s="4"/>
      <c r="M113" s="4"/>
    </row>
    <row r="114" spans="2:38" outlineLevel="1">
      <c r="D114" s="15" t="s">
        <v>549</v>
      </c>
      <c r="H114" s="30">
        <f t="shared" si="4"/>
        <v>0</v>
      </c>
      <c r="I114" s="159">
        <v>0</v>
      </c>
      <c r="J114" s="15" t="s">
        <v>92</v>
      </c>
      <c r="K114" s="377">
        <v>1</v>
      </c>
      <c r="L114" s="4"/>
      <c r="M114" s="4"/>
    </row>
    <row r="115" spans="2:38" outlineLevel="1">
      <c r="D115" s="15" t="s">
        <v>550</v>
      </c>
      <c r="H115" s="30">
        <f t="shared" si="4"/>
        <v>0</v>
      </c>
      <c r="I115" s="159">
        <v>0</v>
      </c>
      <c r="J115" s="15" t="s">
        <v>92</v>
      </c>
      <c r="K115" s="377">
        <v>1</v>
      </c>
      <c r="L115" s="4"/>
      <c r="M115" s="4"/>
    </row>
    <row r="116" spans="2:38" outlineLevel="1">
      <c r="D116" s="15" t="s">
        <v>551</v>
      </c>
      <c r="H116" s="30">
        <f t="shared" si="4"/>
        <v>0</v>
      </c>
      <c r="I116" s="159">
        <v>0</v>
      </c>
      <c r="J116" s="15" t="s">
        <v>92</v>
      </c>
      <c r="K116" s="377">
        <v>1</v>
      </c>
      <c r="L116" s="4"/>
      <c r="M116" s="4"/>
    </row>
    <row r="117" spans="2:38" outlineLevel="1">
      <c r="D117" s="408" t="s">
        <v>552</v>
      </c>
      <c r="E117" s="28"/>
      <c r="F117" s="28"/>
      <c r="G117" s="28"/>
      <c r="H117" s="32">
        <f t="shared" si="4"/>
        <v>0</v>
      </c>
      <c r="I117" s="159">
        <v>0</v>
      </c>
      <c r="J117" s="28" t="s">
        <v>92</v>
      </c>
      <c r="K117" s="377">
        <v>1</v>
      </c>
      <c r="L117" s="4"/>
      <c r="M117" s="4"/>
    </row>
    <row r="118" spans="2:38" outlineLevel="1">
      <c r="H118" s="11">
        <f>SUM(H112:H117)</f>
        <v>448000</v>
      </c>
      <c r="I118" s="33">
        <f>H118/$C$159</f>
        <v>32000</v>
      </c>
      <c r="J118" s="15" t="s">
        <v>92</v>
      </c>
      <c r="K118" s="15"/>
      <c r="L118" s="4"/>
      <c r="M118" s="4"/>
    </row>
    <row r="119" spans="2:38" outlineLevel="1">
      <c r="H119" s="11"/>
      <c r="I119" s="34"/>
      <c r="J119" s="15"/>
      <c r="K119" s="15"/>
      <c r="L119" s="4"/>
      <c r="M119" s="4"/>
    </row>
    <row r="120" spans="2:38" outlineLevel="1">
      <c r="C120" s="4" t="s">
        <v>93</v>
      </c>
      <c r="F120" s="4" t="s">
        <v>93</v>
      </c>
      <c r="G120" s="157">
        <v>0.1</v>
      </c>
      <c r="H120" s="11">
        <f>(H108+H118)*G120</f>
        <v>48300</v>
      </c>
      <c r="I120" s="34"/>
      <c r="J120" s="15"/>
      <c r="K120" s="15"/>
      <c r="L120" s="4"/>
      <c r="M120" s="4"/>
    </row>
    <row r="121" spans="2:38" outlineLevel="1">
      <c r="H121" s="11"/>
      <c r="I121" s="34"/>
      <c r="J121" s="15"/>
      <c r="K121" s="15"/>
      <c r="L121" s="4"/>
      <c r="M121" s="4"/>
    </row>
    <row r="122" spans="2:38" outlineLevel="1">
      <c r="H122" s="11"/>
      <c r="I122" s="34"/>
      <c r="J122" s="15"/>
      <c r="K122" s="15"/>
      <c r="L122" s="4"/>
      <c r="M122" s="4"/>
    </row>
    <row r="123" spans="2:38" ht="15.6" outlineLevel="1">
      <c r="C123" s="23" t="s">
        <v>94</v>
      </c>
      <c r="H123" s="35">
        <f>+H108+H118+H120</f>
        <v>531300</v>
      </c>
      <c r="I123" s="36">
        <f>H123/$C$159</f>
        <v>37950</v>
      </c>
      <c r="J123" s="15" t="s">
        <v>92</v>
      </c>
      <c r="K123" s="15"/>
      <c r="L123" s="4"/>
      <c r="M123" s="4"/>
    </row>
    <row r="124" spans="2:38" outlineLevel="1"/>
    <row r="126" spans="2:38" ht="18">
      <c r="B126" s="471" t="s">
        <v>227</v>
      </c>
      <c r="Q126" s="54"/>
    </row>
    <row r="127" spans="2:38" s="54" customFormat="1" outlineLevel="1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587">
        <f>+Summary!C73</f>
        <v>0</v>
      </c>
      <c r="N127" s="67"/>
      <c r="O127" s="67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2:38" s="54" customFormat="1" ht="58.2" outlineLevel="1" thickBot="1">
      <c r="B128" s="549" t="s">
        <v>394</v>
      </c>
      <c r="C128" s="382" t="s">
        <v>19</v>
      </c>
      <c r="D128" s="383" t="s">
        <v>20</v>
      </c>
      <c r="E128" s="382" t="s">
        <v>21</v>
      </c>
      <c r="F128" s="382" t="s">
        <v>22</v>
      </c>
      <c r="G128" s="382" t="s">
        <v>23</v>
      </c>
      <c r="H128" s="383" t="s">
        <v>67</v>
      </c>
      <c r="I128" s="383" t="s">
        <v>68</v>
      </c>
      <c r="J128" s="383" t="s">
        <v>69</v>
      </c>
      <c r="K128" s="382" t="s">
        <v>25</v>
      </c>
      <c r="L128" s="383" t="s">
        <v>24</v>
      </c>
      <c r="M128" s="585" t="s">
        <v>442</v>
      </c>
      <c r="N128" s="383" t="s">
        <v>70</v>
      </c>
      <c r="O128" s="383" t="s">
        <v>71</v>
      </c>
      <c r="P128" s="382" t="s">
        <v>25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2:38" s="67" customFormat="1" outlineLevel="1">
      <c r="B129" s="554">
        <v>1</v>
      </c>
      <c r="C129" s="385"/>
      <c r="D129" s="384">
        <f>C129/C$159</f>
        <v>0</v>
      </c>
      <c r="E129" s="385" t="s">
        <v>223</v>
      </c>
      <c r="F129" s="386">
        <v>450</v>
      </c>
      <c r="G129" s="387">
        <f>F129*C129</f>
        <v>0</v>
      </c>
      <c r="H129" s="388"/>
      <c r="I129" s="389">
        <f>C129*H129</f>
        <v>0</v>
      </c>
      <c r="J129" s="389">
        <f>I129*12</f>
        <v>0</v>
      </c>
      <c r="K129" s="390">
        <f>IFERROR(H129/F129,0)</f>
        <v>0</v>
      </c>
      <c r="L129" s="391"/>
      <c r="M129" s="583">
        <f>L129+M$127</f>
        <v>0</v>
      </c>
      <c r="N129" s="76">
        <f t="shared" ref="N129:N158" si="5">M129*C129</f>
        <v>0</v>
      </c>
      <c r="O129" s="76">
        <f>N129*12</f>
        <v>0</v>
      </c>
      <c r="P129" s="390">
        <f t="shared" ref="P129:P158" si="6">IFERROR(M129/F129,0)</f>
        <v>0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2:38" s="67" customFormat="1" outlineLevel="1">
      <c r="B130" s="554">
        <f>B129+1</f>
        <v>2</v>
      </c>
      <c r="C130" s="392"/>
      <c r="D130" s="384">
        <f t="shared" ref="D130:D158" si="7">C130/C$159</f>
        <v>0</v>
      </c>
      <c r="E130" s="392" t="s">
        <v>222</v>
      </c>
      <c r="F130" s="393">
        <v>589</v>
      </c>
      <c r="G130" s="387">
        <f>F130*C130</f>
        <v>0</v>
      </c>
      <c r="H130" s="394"/>
      <c r="I130" s="389">
        <f>C130*H130</f>
        <v>0</v>
      </c>
      <c r="J130" s="389">
        <f>I130*12</f>
        <v>0</v>
      </c>
      <c r="K130" s="390">
        <f t="shared" ref="K130:K158" si="8">IFERROR(H130/F130,0)</f>
        <v>0</v>
      </c>
      <c r="L130" s="171"/>
      <c r="M130" s="583">
        <f t="shared" ref="M130:M158" si="9">L130+M$127</f>
        <v>0</v>
      </c>
      <c r="N130" s="76">
        <f t="shared" si="5"/>
        <v>0</v>
      </c>
      <c r="O130" s="76">
        <f>N130*12</f>
        <v>0</v>
      </c>
      <c r="P130" s="390">
        <f t="shared" si="6"/>
        <v>0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2:38" s="67" customFormat="1" outlineLevel="1">
      <c r="B131" s="554">
        <f t="shared" ref="B131:B158" si="10">B130+1</f>
        <v>3</v>
      </c>
      <c r="C131" s="385">
        <v>2</v>
      </c>
      <c r="D131" s="384">
        <f t="shared" si="7"/>
        <v>0.14285714285714285</v>
      </c>
      <c r="E131" s="392" t="s">
        <v>222</v>
      </c>
      <c r="F131" s="393">
        <v>600</v>
      </c>
      <c r="G131" s="387">
        <f>F131*C131</f>
        <v>1200</v>
      </c>
      <c r="H131" s="388">
        <v>2330</v>
      </c>
      <c r="I131" s="389">
        <f>C131*H131</f>
        <v>4660</v>
      </c>
      <c r="J131" s="389">
        <f>I131*12</f>
        <v>55920</v>
      </c>
      <c r="K131" s="390">
        <f t="shared" si="8"/>
        <v>3.8833333333333333</v>
      </c>
      <c r="L131" s="391">
        <v>3045</v>
      </c>
      <c r="M131" s="583">
        <f t="shared" si="9"/>
        <v>3045</v>
      </c>
      <c r="N131" s="76">
        <f t="shared" si="5"/>
        <v>6090</v>
      </c>
      <c r="O131" s="76">
        <f>N131*12</f>
        <v>73080</v>
      </c>
      <c r="P131" s="390">
        <f t="shared" si="6"/>
        <v>5.0750000000000002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2:38" s="54" customFormat="1" ht="15" customHeight="1" outlineLevel="1">
      <c r="B132" s="554">
        <f t="shared" si="10"/>
        <v>4</v>
      </c>
      <c r="C132" s="392"/>
      <c r="D132" s="384">
        <f t="shared" si="7"/>
        <v>0</v>
      </c>
      <c r="E132" s="550" t="s">
        <v>222</v>
      </c>
      <c r="F132" s="551">
        <v>700</v>
      </c>
      <c r="G132" s="387">
        <f>F132*C132</f>
        <v>0</v>
      </c>
      <c r="H132" s="394"/>
      <c r="I132" s="389">
        <f>C132*H132</f>
        <v>0</v>
      </c>
      <c r="J132" s="389">
        <f>I132*12</f>
        <v>0</v>
      </c>
      <c r="K132" s="390">
        <f t="shared" si="8"/>
        <v>0</v>
      </c>
      <c r="L132" s="171"/>
      <c r="M132" s="583">
        <f t="shared" si="9"/>
        <v>0</v>
      </c>
      <c r="N132" s="76">
        <f t="shared" si="5"/>
        <v>0</v>
      </c>
      <c r="O132" s="76">
        <f>N132*12</f>
        <v>0</v>
      </c>
      <c r="P132" s="390">
        <f t="shared" si="6"/>
        <v>0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2:38" s="54" customFormat="1" ht="15" customHeight="1" outlineLevel="1">
      <c r="B133" s="554">
        <f t="shared" si="10"/>
        <v>5</v>
      </c>
      <c r="C133" s="392"/>
      <c r="D133" s="384">
        <f t="shared" si="7"/>
        <v>0</v>
      </c>
      <c r="E133" s="550" t="s">
        <v>224</v>
      </c>
      <c r="F133" s="551">
        <v>845</v>
      </c>
      <c r="G133" s="387">
        <f t="shared" ref="G133:G158" si="11">F133*C133</f>
        <v>0</v>
      </c>
      <c r="H133" s="394"/>
      <c r="I133" s="389">
        <f t="shared" ref="I133:I158" si="12">C133*H133</f>
        <v>0</v>
      </c>
      <c r="J133" s="389">
        <f t="shared" ref="J133:J158" si="13">I133*12</f>
        <v>0</v>
      </c>
      <c r="K133" s="390">
        <f t="shared" si="8"/>
        <v>0</v>
      </c>
      <c r="L133" s="171"/>
      <c r="M133" s="583">
        <f t="shared" si="9"/>
        <v>0</v>
      </c>
      <c r="N133" s="76">
        <f t="shared" si="5"/>
        <v>0</v>
      </c>
      <c r="O133" s="76">
        <f t="shared" ref="O133:O158" si="14">N133*12</f>
        <v>0</v>
      </c>
      <c r="P133" s="390">
        <f t="shared" si="6"/>
        <v>0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2:38" s="54" customFormat="1" ht="15" customHeight="1" outlineLevel="1">
      <c r="B134" s="554">
        <f t="shared" si="10"/>
        <v>6</v>
      </c>
      <c r="C134" s="550"/>
      <c r="D134" s="384">
        <f t="shared" si="7"/>
        <v>0</v>
      </c>
      <c r="E134" s="550" t="s">
        <v>224</v>
      </c>
      <c r="F134" s="551">
        <v>850</v>
      </c>
      <c r="G134" s="387">
        <f t="shared" si="11"/>
        <v>0</v>
      </c>
      <c r="H134" s="552"/>
      <c r="I134" s="389">
        <f t="shared" si="12"/>
        <v>0</v>
      </c>
      <c r="J134" s="389">
        <f t="shared" si="13"/>
        <v>0</v>
      </c>
      <c r="K134" s="390">
        <f t="shared" si="8"/>
        <v>0</v>
      </c>
      <c r="L134" s="553"/>
      <c r="M134" s="583">
        <f t="shared" si="9"/>
        <v>0</v>
      </c>
      <c r="N134" s="76">
        <f t="shared" si="5"/>
        <v>0</v>
      </c>
      <c r="O134" s="76">
        <f t="shared" si="14"/>
        <v>0</v>
      </c>
      <c r="P134" s="390">
        <f t="shared" si="6"/>
        <v>0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2:38" s="54" customFormat="1" ht="15" customHeight="1" outlineLevel="1">
      <c r="B135" s="554">
        <f t="shared" si="10"/>
        <v>7</v>
      </c>
      <c r="C135" s="550"/>
      <c r="D135" s="384">
        <f t="shared" si="7"/>
        <v>0</v>
      </c>
      <c r="E135" s="550" t="s">
        <v>224</v>
      </c>
      <c r="F135" s="551">
        <v>945</v>
      </c>
      <c r="G135" s="387">
        <f t="shared" si="11"/>
        <v>0</v>
      </c>
      <c r="H135" s="552"/>
      <c r="I135" s="389">
        <f t="shared" si="12"/>
        <v>0</v>
      </c>
      <c r="J135" s="389">
        <f t="shared" si="13"/>
        <v>0</v>
      </c>
      <c r="K135" s="390">
        <f t="shared" si="8"/>
        <v>0</v>
      </c>
      <c r="L135" s="553"/>
      <c r="M135" s="583">
        <f t="shared" si="9"/>
        <v>0</v>
      </c>
      <c r="N135" s="76">
        <f t="shared" si="5"/>
        <v>0</v>
      </c>
      <c r="O135" s="76">
        <f t="shared" si="14"/>
        <v>0</v>
      </c>
      <c r="P135" s="390">
        <f t="shared" si="6"/>
        <v>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2:38" s="54" customFormat="1" ht="15" customHeight="1" outlineLevel="1">
      <c r="B136" s="554">
        <f t="shared" si="10"/>
        <v>8</v>
      </c>
      <c r="C136" s="550"/>
      <c r="D136" s="384">
        <f t="shared" si="7"/>
        <v>0</v>
      </c>
      <c r="E136" s="550" t="s">
        <v>466</v>
      </c>
      <c r="F136" s="551">
        <v>1000</v>
      </c>
      <c r="G136" s="387">
        <f t="shared" si="11"/>
        <v>0</v>
      </c>
      <c r="H136" s="552"/>
      <c r="I136" s="389">
        <f t="shared" si="12"/>
        <v>0</v>
      </c>
      <c r="J136" s="389">
        <f t="shared" si="13"/>
        <v>0</v>
      </c>
      <c r="K136" s="390">
        <f t="shared" si="8"/>
        <v>0</v>
      </c>
      <c r="L136" s="553"/>
      <c r="M136" s="583">
        <f t="shared" si="9"/>
        <v>0</v>
      </c>
      <c r="N136" s="76">
        <f t="shared" si="5"/>
        <v>0</v>
      </c>
      <c r="O136" s="76">
        <f t="shared" si="14"/>
        <v>0</v>
      </c>
      <c r="P136" s="390">
        <f t="shared" si="6"/>
        <v>0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2:38" s="54" customFormat="1" ht="15" customHeight="1" outlineLevel="1">
      <c r="B137" s="554">
        <f t="shared" si="10"/>
        <v>9</v>
      </c>
      <c r="C137" s="550"/>
      <c r="D137" s="384">
        <f t="shared" si="7"/>
        <v>0</v>
      </c>
      <c r="E137" s="550" t="s">
        <v>470</v>
      </c>
      <c r="F137" s="551">
        <v>1065</v>
      </c>
      <c r="G137" s="387">
        <f t="shared" si="11"/>
        <v>0</v>
      </c>
      <c r="H137" s="552"/>
      <c r="I137" s="389">
        <f t="shared" si="12"/>
        <v>0</v>
      </c>
      <c r="J137" s="389">
        <f t="shared" si="13"/>
        <v>0</v>
      </c>
      <c r="K137" s="390">
        <f t="shared" si="8"/>
        <v>0</v>
      </c>
      <c r="L137" s="553"/>
      <c r="M137" s="583">
        <f t="shared" si="9"/>
        <v>0</v>
      </c>
      <c r="N137" s="76">
        <f t="shared" si="5"/>
        <v>0</v>
      </c>
      <c r="O137" s="76">
        <f t="shared" si="14"/>
        <v>0</v>
      </c>
      <c r="P137" s="390">
        <f t="shared" si="6"/>
        <v>0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2:38" s="54" customFormat="1" ht="15" customHeight="1" outlineLevel="1">
      <c r="B138" s="554">
        <f t="shared" si="10"/>
        <v>10</v>
      </c>
      <c r="C138" s="550">
        <v>6</v>
      </c>
      <c r="D138" s="384">
        <f t="shared" si="7"/>
        <v>0.42857142857142855</v>
      </c>
      <c r="E138" s="550" t="s">
        <v>466</v>
      </c>
      <c r="F138" s="551">
        <v>1100</v>
      </c>
      <c r="G138" s="387">
        <f t="shared" si="11"/>
        <v>6600</v>
      </c>
      <c r="H138" s="394">
        <v>2145</v>
      </c>
      <c r="I138" s="389">
        <f t="shared" si="12"/>
        <v>12870</v>
      </c>
      <c r="J138" s="389">
        <f t="shared" si="13"/>
        <v>154440</v>
      </c>
      <c r="K138" s="390">
        <f t="shared" si="8"/>
        <v>1.95</v>
      </c>
      <c r="L138" s="171">
        <v>4445</v>
      </c>
      <c r="M138" s="583">
        <f t="shared" si="9"/>
        <v>4445</v>
      </c>
      <c r="N138" s="76">
        <f t="shared" si="5"/>
        <v>26670</v>
      </c>
      <c r="O138" s="76">
        <f t="shared" si="14"/>
        <v>320040</v>
      </c>
      <c r="P138" s="390">
        <f t="shared" si="6"/>
        <v>4.040909090909091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2:38" s="54" customFormat="1" ht="15" customHeight="1" outlineLevel="1">
      <c r="B139" s="554">
        <f t="shared" si="10"/>
        <v>11</v>
      </c>
      <c r="C139" s="550"/>
      <c r="D139" s="384">
        <f t="shared" si="7"/>
        <v>0</v>
      </c>
      <c r="E139" s="550" t="s">
        <v>225</v>
      </c>
      <c r="F139" s="551">
        <v>970</v>
      </c>
      <c r="G139" s="387">
        <f t="shared" si="11"/>
        <v>0</v>
      </c>
      <c r="H139" s="394"/>
      <c r="I139" s="389">
        <f t="shared" si="12"/>
        <v>0</v>
      </c>
      <c r="J139" s="389">
        <f t="shared" si="13"/>
        <v>0</v>
      </c>
      <c r="K139" s="390">
        <f t="shared" si="8"/>
        <v>0</v>
      </c>
      <c r="L139" s="171"/>
      <c r="M139" s="583">
        <f t="shared" si="9"/>
        <v>0</v>
      </c>
      <c r="N139" s="76">
        <f t="shared" si="5"/>
        <v>0</v>
      </c>
      <c r="O139" s="76">
        <f t="shared" si="14"/>
        <v>0</v>
      </c>
      <c r="P139" s="390">
        <f t="shared" si="6"/>
        <v>0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2:38" s="54" customFormat="1" ht="15" customHeight="1" outlineLevel="1">
      <c r="B140" s="554">
        <f t="shared" si="10"/>
        <v>12</v>
      </c>
      <c r="C140" s="550"/>
      <c r="D140" s="384">
        <f t="shared" si="7"/>
        <v>0</v>
      </c>
      <c r="E140" s="550" t="s">
        <v>468</v>
      </c>
      <c r="F140" s="551">
        <v>950</v>
      </c>
      <c r="G140" s="387">
        <f t="shared" si="11"/>
        <v>0</v>
      </c>
      <c r="H140" s="552"/>
      <c r="I140" s="389">
        <f t="shared" si="12"/>
        <v>0</v>
      </c>
      <c r="J140" s="389">
        <f t="shared" si="13"/>
        <v>0</v>
      </c>
      <c r="K140" s="390">
        <f t="shared" si="8"/>
        <v>0</v>
      </c>
      <c r="L140" s="553"/>
      <c r="M140" s="583">
        <f t="shared" si="9"/>
        <v>0</v>
      </c>
      <c r="N140" s="76">
        <f t="shared" si="5"/>
        <v>0</v>
      </c>
      <c r="O140" s="76">
        <f t="shared" si="14"/>
        <v>0</v>
      </c>
      <c r="P140" s="390">
        <f t="shared" si="6"/>
        <v>0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2:38" s="54" customFormat="1" ht="15" customHeight="1" outlineLevel="1">
      <c r="B141" s="554">
        <f t="shared" si="10"/>
        <v>13</v>
      </c>
      <c r="C141" s="550"/>
      <c r="D141" s="384">
        <f t="shared" si="7"/>
        <v>0</v>
      </c>
      <c r="E141" s="550" t="s">
        <v>471</v>
      </c>
      <c r="F141" s="551">
        <v>1300</v>
      </c>
      <c r="G141" s="387">
        <f t="shared" si="11"/>
        <v>0</v>
      </c>
      <c r="H141" s="552"/>
      <c r="I141" s="389">
        <f t="shared" si="12"/>
        <v>0</v>
      </c>
      <c r="J141" s="389">
        <f t="shared" si="13"/>
        <v>0</v>
      </c>
      <c r="K141" s="390">
        <f t="shared" si="8"/>
        <v>0</v>
      </c>
      <c r="L141" s="553"/>
      <c r="M141" s="583">
        <f t="shared" si="9"/>
        <v>0</v>
      </c>
      <c r="N141" s="76">
        <f t="shared" si="5"/>
        <v>0</v>
      </c>
      <c r="O141" s="76">
        <f t="shared" si="14"/>
        <v>0</v>
      </c>
      <c r="P141" s="390">
        <f t="shared" si="6"/>
        <v>0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2:38" s="54" customFormat="1" ht="15" customHeight="1" outlineLevel="1">
      <c r="B142" s="554">
        <f t="shared" si="10"/>
        <v>14</v>
      </c>
      <c r="C142" s="550">
        <v>6</v>
      </c>
      <c r="D142" s="384">
        <f t="shared" si="7"/>
        <v>0.42857142857142855</v>
      </c>
      <c r="E142" s="550" t="s">
        <v>468</v>
      </c>
      <c r="F142" s="551">
        <v>1500</v>
      </c>
      <c r="G142" s="387">
        <f t="shared" si="11"/>
        <v>9000</v>
      </c>
      <c r="H142" s="394">
        <v>3742</v>
      </c>
      <c r="I142" s="389">
        <f t="shared" si="12"/>
        <v>22452</v>
      </c>
      <c r="J142" s="389">
        <f t="shared" si="13"/>
        <v>269424</v>
      </c>
      <c r="K142" s="390">
        <f t="shared" si="8"/>
        <v>2.4946666666666668</v>
      </c>
      <c r="L142" s="171">
        <v>4845</v>
      </c>
      <c r="M142" s="583">
        <f t="shared" si="9"/>
        <v>4845</v>
      </c>
      <c r="N142" s="76">
        <f t="shared" si="5"/>
        <v>29070</v>
      </c>
      <c r="O142" s="76">
        <f t="shared" si="14"/>
        <v>348840</v>
      </c>
      <c r="P142" s="390">
        <f t="shared" si="6"/>
        <v>3.23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2:38" s="54" customFormat="1" ht="15" customHeight="1" outlineLevel="1">
      <c r="B143" s="554">
        <f t="shared" si="10"/>
        <v>15</v>
      </c>
      <c r="C143" s="550"/>
      <c r="D143" s="384">
        <f t="shared" si="7"/>
        <v>0</v>
      </c>
      <c r="E143" s="550" t="s">
        <v>222</v>
      </c>
      <c r="F143" s="551">
        <v>790</v>
      </c>
      <c r="G143" s="387">
        <f t="shared" si="11"/>
        <v>0</v>
      </c>
      <c r="H143" s="552"/>
      <c r="I143" s="389">
        <f t="shared" si="12"/>
        <v>0</v>
      </c>
      <c r="J143" s="389">
        <f t="shared" si="13"/>
        <v>0</v>
      </c>
      <c r="K143" s="390">
        <f t="shared" si="8"/>
        <v>0</v>
      </c>
      <c r="L143" s="553"/>
      <c r="M143" s="583">
        <f t="shared" si="9"/>
        <v>0</v>
      </c>
      <c r="N143" s="76">
        <f t="shared" si="5"/>
        <v>0</v>
      </c>
      <c r="O143" s="76">
        <f t="shared" si="14"/>
        <v>0</v>
      </c>
      <c r="P143" s="390">
        <f t="shared" si="6"/>
        <v>0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2:38" s="54" customFormat="1" ht="15" customHeight="1" outlineLevel="1">
      <c r="B144" s="554">
        <f t="shared" si="10"/>
        <v>16</v>
      </c>
      <c r="C144" s="550"/>
      <c r="D144" s="384">
        <f t="shared" si="7"/>
        <v>0</v>
      </c>
      <c r="E144" s="550" t="s">
        <v>466</v>
      </c>
      <c r="F144" s="551">
        <v>1150</v>
      </c>
      <c r="G144" s="387">
        <f t="shared" si="11"/>
        <v>0</v>
      </c>
      <c r="H144" s="552"/>
      <c r="I144" s="389">
        <f t="shared" si="12"/>
        <v>0</v>
      </c>
      <c r="J144" s="389">
        <f t="shared" si="13"/>
        <v>0</v>
      </c>
      <c r="K144" s="390">
        <f t="shared" si="8"/>
        <v>0</v>
      </c>
      <c r="L144" s="553"/>
      <c r="M144" s="583">
        <f t="shared" si="9"/>
        <v>0</v>
      </c>
      <c r="N144" s="76">
        <f t="shared" si="5"/>
        <v>0</v>
      </c>
      <c r="O144" s="76">
        <f t="shared" si="14"/>
        <v>0</v>
      </c>
      <c r="P144" s="390">
        <f t="shared" si="6"/>
        <v>0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2:38" s="54" customFormat="1" ht="15" customHeight="1" outlineLevel="1">
      <c r="B145" s="554">
        <f t="shared" si="10"/>
        <v>17</v>
      </c>
      <c r="C145" s="550"/>
      <c r="D145" s="384">
        <f t="shared" si="7"/>
        <v>0</v>
      </c>
      <c r="E145" s="550" t="s">
        <v>469</v>
      </c>
      <c r="F145" s="551">
        <v>4100</v>
      </c>
      <c r="G145" s="387">
        <f t="shared" si="11"/>
        <v>0</v>
      </c>
      <c r="H145" s="552"/>
      <c r="I145" s="389">
        <f t="shared" si="12"/>
        <v>0</v>
      </c>
      <c r="J145" s="389">
        <f t="shared" si="13"/>
        <v>0</v>
      </c>
      <c r="K145" s="390">
        <f t="shared" si="8"/>
        <v>0</v>
      </c>
      <c r="L145" s="553"/>
      <c r="M145" s="583">
        <f t="shared" si="9"/>
        <v>0</v>
      </c>
      <c r="N145" s="76">
        <f t="shared" si="5"/>
        <v>0</v>
      </c>
      <c r="O145" s="76">
        <f t="shared" si="14"/>
        <v>0</v>
      </c>
      <c r="P145" s="390">
        <f t="shared" si="6"/>
        <v>0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2:38" s="54" customFormat="1" ht="15" customHeight="1" outlineLevel="1">
      <c r="B146" s="554">
        <f t="shared" si="10"/>
        <v>18</v>
      </c>
      <c r="C146" s="550"/>
      <c r="D146" s="384">
        <f t="shared" si="7"/>
        <v>0</v>
      </c>
      <c r="E146" s="550" t="s">
        <v>466</v>
      </c>
      <c r="F146" s="551">
        <v>1050</v>
      </c>
      <c r="G146" s="387">
        <f t="shared" si="11"/>
        <v>0</v>
      </c>
      <c r="H146" s="552"/>
      <c r="I146" s="389">
        <f t="shared" si="12"/>
        <v>0</v>
      </c>
      <c r="J146" s="389">
        <f t="shared" si="13"/>
        <v>0</v>
      </c>
      <c r="K146" s="390">
        <f t="shared" si="8"/>
        <v>0</v>
      </c>
      <c r="L146" s="553"/>
      <c r="M146" s="583">
        <f t="shared" si="9"/>
        <v>0</v>
      </c>
      <c r="N146" s="76">
        <f t="shared" si="5"/>
        <v>0</v>
      </c>
      <c r="O146" s="76">
        <f t="shared" si="14"/>
        <v>0</v>
      </c>
      <c r="P146" s="390">
        <f t="shared" si="6"/>
        <v>0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2:38" s="54" customFormat="1" ht="15" customHeight="1" outlineLevel="1">
      <c r="B147" s="554">
        <f t="shared" si="10"/>
        <v>19</v>
      </c>
      <c r="C147" s="550"/>
      <c r="D147" s="384">
        <f t="shared" si="7"/>
        <v>0</v>
      </c>
      <c r="E147" s="550"/>
      <c r="F147" s="551"/>
      <c r="G147" s="387">
        <f t="shared" si="11"/>
        <v>0</v>
      </c>
      <c r="H147" s="552"/>
      <c r="I147" s="389">
        <f t="shared" si="12"/>
        <v>0</v>
      </c>
      <c r="J147" s="389">
        <f t="shared" si="13"/>
        <v>0</v>
      </c>
      <c r="K147" s="390">
        <f t="shared" si="8"/>
        <v>0</v>
      </c>
      <c r="L147" s="553"/>
      <c r="M147" s="583">
        <f t="shared" si="9"/>
        <v>0</v>
      </c>
      <c r="N147" s="76">
        <f t="shared" si="5"/>
        <v>0</v>
      </c>
      <c r="O147" s="76">
        <f t="shared" si="14"/>
        <v>0</v>
      </c>
      <c r="P147" s="390">
        <f t="shared" si="6"/>
        <v>0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2:38" s="54" customFormat="1" ht="15" customHeight="1" outlineLevel="1">
      <c r="B148" s="554">
        <f t="shared" si="10"/>
        <v>20</v>
      </c>
      <c r="C148" s="550"/>
      <c r="D148" s="384">
        <f t="shared" si="7"/>
        <v>0</v>
      </c>
      <c r="E148" s="550"/>
      <c r="F148" s="551"/>
      <c r="G148" s="387">
        <f t="shared" si="11"/>
        <v>0</v>
      </c>
      <c r="H148" s="552"/>
      <c r="I148" s="389">
        <f t="shared" si="12"/>
        <v>0</v>
      </c>
      <c r="J148" s="389">
        <f t="shared" si="13"/>
        <v>0</v>
      </c>
      <c r="K148" s="390">
        <f t="shared" si="8"/>
        <v>0</v>
      </c>
      <c r="L148" s="553"/>
      <c r="M148" s="583">
        <f t="shared" si="9"/>
        <v>0</v>
      </c>
      <c r="N148" s="76">
        <f t="shared" si="5"/>
        <v>0</v>
      </c>
      <c r="O148" s="76">
        <f t="shared" si="14"/>
        <v>0</v>
      </c>
      <c r="P148" s="390">
        <f t="shared" si="6"/>
        <v>0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2:38" s="54" customFormat="1" ht="15" customHeight="1" outlineLevel="1">
      <c r="B149" s="554">
        <f t="shared" si="10"/>
        <v>21</v>
      </c>
      <c r="C149" s="550"/>
      <c r="D149" s="384">
        <f t="shared" si="7"/>
        <v>0</v>
      </c>
      <c r="E149" s="550"/>
      <c r="F149" s="551"/>
      <c r="G149" s="387">
        <f t="shared" si="11"/>
        <v>0</v>
      </c>
      <c r="H149" s="552"/>
      <c r="I149" s="389">
        <f t="shared" si="12"/>
        <v>0</v>
      </c>
      <c r="J149" s="389">
        <f t="shared" si="13"/>
        <v>0</v>
      </c>
      <c r="K149" s="390">
        <f t="shared" si="8"/>
        <v>0</v>
      </c>
      <c r="L149" s="553"/>
      <c r="M149" s="583">
        <f t="shared" si="9"/>
        <v>0</v>
      </c>
      <c r="N149" s="76">
        <f t="shared" si="5"/>
        <v>0</v>
      </c>
      <c r="O149" s="76">
        <f t="shared" si="14"/>
        <v>0</v>
      </c>
      <c r="P149" s="390">
        <f t="shared" si="6"/>
        <v>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2:38" s="54" customFormat="1" ht="15" customHeight="1" outlineLevel="1">
      <c r="B150" s="554">
        <f t="shared" si="10"/>
        <v>22</v>
      </c>
      <c r="C150" s="550"/>
      <c r="D150" s="384">
        <f t="shared" si="7"/>
        <v>0</v>
      </c>
      <c r="E150" s="550"/>
      <c r="F150" s="551"/>
      <c r="G150" s="387">
        <f t="shared" si="11"/>
        <v>0</v>
      </c>
      <c r="H150" s="552"/>
      <c r="I150" s="389">
        <f t="shared" si="12"/>
        <v>0</v>
      </c>
      <c r="J150" s="389">
        <f t="shared" si="13"/>
        <v>0</v>
      </c>
      <c r="K150" s="390">
        <f t="shared" si="8"/>
        <v>0</v>
      </c>
      <c r="L150" s="553"/>
      <c r="M150" s="583">
        <f t="shared" si="9"/>
        <v>0</v>
      </c>
      <c r="N150" s="76">
        <f t="shared" si="5"/>
        <v>0</v>
      </c>
      <c r="O150" s="76">
        <f t="shared" si="14"/>
        <v>0</v>
      </c>
      <c r="P150" s="390">
        <f t="shared" si="6"/>
        <v>0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2:38" s="54" customFormat="1" ht="15" customHeight="1" outlineLevel="1">
      <c r="B151" s="554">
        <f t="shared" si="10"/>
        <v>23</v>
      </c>
      <c r="C151" s="550"/>
      <c r="D151" s="384">
        <f t="shared" si="7"/>
        <v>0</v>
      </c>
      <c r="E151" s="550"/>
      <c r="F151" s="551"/>
      <c r="G151" s="387">
        <f t="shared" si="11"/>
        <v>0</v>
      </c>
      <c r="H151" s="552"/>
      <c r="I151" s="389">
        <f t="shared" si="12"/>
        <v>0</v>
      </c>
      <c r="J151" s="389">
        <f t="shared" si="13"/>
        <v>0</v>
      </c>
      <c r="K151" s="390">
        <f t="shared" si="8"/>
        <v>0</v>
      </c>
      <c r="L151" s="553"/>
      <c r="M151" s="583">
        <f t="shared" si="9"/>
        <v>0</v>
      </c>
      <c r="N151" s="76">
        <f t="shared" si="5"/>
        <v>0</v>
      </c>
      <c r="O151" s="76">
        <f t="shared" si="14"/>
        <v>0</v>
      </c>
      <c r="P151" s="390">
        <f t="shared" si="6"/>
        <v>0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2:38" s="54" customFormat="1" ht="15" customHeight="1" outlineLevel="1">
      <c r="B152" s="554">
        <f t="shared" si="10"/>
        <v>24</v>
      </c>
      <c r="C152" s="550"/>
      <c r="D152" s="384">
        <f t="shared" si="7"/>
        <v>0</v>
      </c>
      <c r="E152" s="550"/>
      <c r="F152" s="551"/>
      <c r="G152" s="387">
        <f t="shared" si="11"/>
        <v>0</v>
      </c>
      <c r="H152" s="552"/>
      <c r="I152" s="389">
        <f t="shared" si="12"/>
        <v>0</v>
      </c>
      <c r="J152" s="389">
        <f t="shared" si="13"/>
        <v>0</v>
      </c>
      <c r="K152" s="390">
        <f t="shared" si="8"/>
        <v>0</v>
      </c>
      <c r="L152" s="553"/>
      <c r="M152" s="583">
        <f t="shared" si="9"/>
        <v>0</v>
      </c>
      <c r="N152" s="76">
        <f t="shared" si="5"/>
        <v>0</v>
      </c>
      <c r="O152" s="76">
        <f t="shared" si="14"/>
        <v>0</v>
      </c>
      <c r="P152" s="390">
        <f t="shared" si="6"/>
        <v>0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2:38" s="54" customFormat="1" ht="15" customHeight="1" outlineLevel="1">
      <c r="B153" s="554">
        <f t="shared" si="10"/>
        <v>25</v>
      </c>
      <c r="C153" s="550"/>
      <c r="D153" s="384">
        <f t="shared" si="7"/>
        <v>0</v>
      </c>
      <c r="E153" s="550"/>
      <c r="F153" s="551"/>
      <c r="G153" s="387">
        <f t="shared" si="11"/>
        <v>0</v>
      </c>
      <c r="H153" s="552"/>
      <c r="I153" s="389">
        <f t="shared" si="12"/>
        <v>0</v>
      </c>
      <c r="J153" s="389">
        <f t="shared" si="13"/>
        <v>0</v>
      </c>
      <c r="K153" s="390">
        <f t="shared" si="8"/>
        <v>0</v>
      </c>
      <c r="L153" s="553"/>
      <c r="M153" s="583">
        <f t="shared" si="9"/>
        <v>0</v>
      </c>
      <c r="N153" s="76">
        <f t="shared" si="5"/>
        <v>0</v>
      </c>
      <c r="O153" s="76">
        <f t="shared" si="14"/>
        <v>0</v>
      </c>
      <c r="P153" s="390">
        <f t="shared" si="6"/>
        <v>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2:38" s="54" customFormat="1" ht="15" customHeight="1" outlineLevel="1">
      <c r="B154" s="554">
        <f t="shared" si="10"/>
        <v>26</v>
      </c>
      <c r="C154" s="550"/>
      <c r="D154" s="384">
        <f t="shared" si="7"/>
        <v>0</v>
      </c>
      <c r="E154" s="550"/>
      <c r="F154" s="551"/>
      <c r="G154" s="387">
        <f t="shared" si="11"/>
        <v>0</v>
      </c>
      <c r="H154" s="552"/>
      <c r="I154" s="389">
        <f t="shared" si="12"/>
        <v>0</v>
      </c>
      <c r="J154" s="389">
        <f t="shared" si="13"/>
        <v>0</v>
      </c>
      <c r="K154" s="390">
        <f t="shared" si="8"/>
        <v>0</v>
      </c>
      <c r="L154" s="553"/>
      <c r="M154" s="583">
        <f t="shared" si="9"/>
        <v>0</v>
      </c>
      <c r="N154" s="76">
        <f t="shared" si="5"/>
        <v>0</v>
      </c>
      <c r="O154" s="76">
        <f t="shared" si="14"/>
        <v>0</v>
      </c>
      <c r="P154" s="390">
        <f t="shared" si="6"/>
        <v>0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2:38" s="54" customFormat="1" ht="15" customHeight="1" outlineLevel="1">
      <c r="B155" s="554">
        <f t="shared" si="10"/>
        <v>27</v>
      </c>
      <c r="C155" s="550"/>
      <c r="D155" s="384">
        <f t="shared" si="7"/>
        <v>0</v>
      </c>
      <c r="E155" s="550"/>
      <c r="F155" s="551"/>
      <c r="G155" s="387">
        <f t="shared" si="11"/>
        <v>0</v>
      </c>
      <c r="H155" s="552"/>
      <c r="I155" s="389">
        <f t="shared" si="12"/>
        <v>0</v>
      </c>
      <c r="J155" s="389">
        <f t="shared" si="13"/>
        <v>0</v>
      </c>
      <c r="K155" s="390">
        <f t="shared" si="8"/>
        <v>0</v>
      </c>
      <c r="L155" s="553"/>
      <c r="M155" s="583">
        <f t="shared" si="9"/>
        <v>0</v>
      </c>
      <c r="N155" s="76">
        <f t="shared" si="5"/>
        <v>0</v>
      </c>
      <c r="O155" s="76">
        <f t="shared" si="14"/>
        <v>0</v>
      </c>
      <c r="P155" s="390">
        <f t="shared" si="6"/>
        <v>0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2:38" s="54" customFormat="1" ht="15" customHeight="1" outlineLevel="1">
      <c r="B156" s="554">
        <f t="shared" si="10"/>
        <v>28</v>
      </c>
      <c r="C156" s="550"/>
      <c r="D156" s="384">
        <f t="shared" si="7"/>
        <v>0</v>
      </c>
      <c r="E156" s="550"/>
      <c r="F156" s="551"/>
      <c r="G156" s="387">
        <f t="shared" si="11"/>
        <v>0</v>
      </c>
      <c r="H156" s="552"/>
      <c r="I156" s="389">
        <f t="shared" si="12"/>
        <v>0</v>
      </c>
      <c r="J156" s="389">
        <f t="shared" si="13"/>
        <v>0</v>
      </c>
      <c r="K156" s="390">
        <f t="shared" si="8"/>
        <v>0</v>
      </c>
      <c r="L156" s="553"/>
      <c r="M156" s="583">
        <f t="shared" si="9"/>
        <v>0</v>
      </c>
      <c r="N156" s="76">
        <f t="shared" si="5"/>
        <v>0</v>
      </c>
      <c r="O156" s="76">
        <f t="shared" si="14"/>
        <v>0</v>
      </c>
      <c r="P156" s="390">
        <f t="shared" si="6"/>
        <v>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2:38" s="54" customFormat="1" ht="15" customHeight="1" outlineLevel="1">
      <c r="B157" s="554">
        <f t="shared" si="10"/>
        <v>29</v>
      </c>
      <c r="C157" s="550"/>
      <c r="D157" s="384">
        <f t="shared" si="7"/>
        <v>0</v>
      </c>
      <c r="E157" s="550"/>
      <c r="F157" s="551"/>
      <c r="G157" s="387">
        <f t="shared" si="11"/>
        <v>0</v>
      </c>
      <c r="H157" s="552"/>
      <c r="I157" s="389">
        <f t="shared" si="12"/>
        <v>0</v>
      </c>
      <c r="J157" s="389">
        <f t="shared" si="13"/>
        <v>0</v>
      </c>
      <c r="K157" s="390">
        <f t="shared" si="8"/>
        <v>0</v>
      </c>
      <c r="L157" s="553"/>
      <c r="M157" s="583">
        <f t="shared" si="9"/>
        <v>0</v>
      </c>
      <c r="N157" s="76">
        <f t="shared" si="5"/>
        <v>0</v>
      </c>
      <c r="O157" s="76">
        <f t="shared" si="14"/>
        <v>0</v>
      </c>
      <c r="P157" s="390">
        <f t="shared" si="6"/>
        <v>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2:38" s="54" customFormat="1" ht="15" customHeight="1" outlineLevel="1">
      <c r="B158" s="554">
        <f t="shared" si="10"/>
        <v>30</v>
      </c>
      <c r="C158" s="392"/>
      <c r="D158" s="395">
        <f t="shared" si="7"/>
        <v>0</v>
      </c>
      <c r="E158" s="392"/>
      <c r="F158" s="393"/>
      <c r="G158" s="396">
        <f t="shared" si="11"/>
        <v>0</v>
      </c>
      <c r="H158" s="394"/>
      <c r="I158" s="397">
        <f t="shared" si="12"/>
        <v>0</v>
      </c>
      <c r="J158" s="397">
        <f t="shared" si="13"/>
        <v>0</v>
      </c>
      <c r="K158" s="398">
        <f t="shared" si="8"/>
        <v>0</v>
      </c>
      <c r="L158" s="171"/>
      <c r="M158" s="584">
        <f t="shared" si="9"/>
        <v>0</v>
      </c>
      <c r="N158" s="399">
        <f t="shared" si="5"/>
        <v>0</v>
      </c>
      <c r="O158" s="399">
        <f t="shared" si="14"/>
        <v>0</v>
      </c>
      <c r="P158" s="398">
        <f t="shared" si="6"/>
        <v>0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2:38" s="54" customFormat="1" ht="17.25" customHeight="1" outlineLevel="1">
      <c r="C159" s="400">
        <f>SUM(C129:C158)</f>
        <v>14</v>
      </c>
      <c r="D159" s="401">
        <f>SUM(D129:D158)</f>
        <v>1</v>
      </c>
      <c r="E159" s="53"/>
      <c r="F159" s="402"/>
      <c r="G159" s="400">
        <f>SUM(G129:G158)</f>
        <v>16800</v>
      </c>
      <c r="H159" s="403">
        <f>SUMPRODUCT(H129:H158,$C129:$C158)/$C159</f>
        <v>2855.8571428571427</v>
      </c>
      <c r="I159" s="403">
        <f>SUM(I129:I158)</f>
        <v>39982</v>
      </c>
      <c r="J159" s="403">
        <f>SUM(J129:J158)</f>
        <v>479784</v>
      </c>
      <c r="K159" s="57">
        <f>I159/G159</f>
        <v>2.3798809523809523</v>
      </c>
      <c r="L159" s="403">
        <f>SUMPRODUCT(L129:L158,$C129:$C158)/$C159</f>
        <v>4416.4285714285716</v>
      </c>
      <c r="M159" s="403">
        <f>SUMPRODUCT(M129:M158,$C129:$C158)/$C159</f>
        <v>4416.4285714285716</v>
      </c>
      <c r="N159" s="58">
        <f>SUM(N129:N158)</f>
        <v>61830</v>
      </c>
      <c r="O159" s="58">
        <f>SUM(O129:O158)</f>
        <v>741960</v>
      </c>
      <c r="P159" s="57">
        <f>+N159/G159</f>
        <v>3.6803571428571429</v>
      </c>
      <c r="Q159" s="4"/>
      <c r="R159" s="4"/>
      <c r="S159" s="4"/>
      <c r="T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2:38" s="54" customFormat="1" outlineLevel="1">
      <c r="G160" s="59"/>
      <c r="M160" s="60"/>
      <c r="Q160" s="4"/>
      <c r="R160" s="4"/>
      <c r="S160" s="4"/>
      <c r="T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3:38" s="54" customFormat="1" outlineLevel="1">
      <c r="G161" s="404"/>
      <c r="H161" s="404"/>
      <c r="I161" s="404"/>
      <c r="J161" s="404"/>
      <c r="K161" s="404"/>
      <c r="P161" s="405"/>
      <c r="Q161" s="4"/>
      <c r="R161" s="4"/>
      <c r="S161" s="4"/>
      <c r="T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3:38" s="54" customFormat="1" ht="15" outlineLevel="1" thickBot="1">
      <c r="D162" s="206"/>
      <c r="E162" s="225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3:38" outlineLevel="1">
      <c r="C163" s="101" t="s">
        <v>147</v>
      </c>
      <c r="D163" s="102"/>
      <c r="E163" s="106"/>
      <c r="F163" s="107"/>
      <c r="G163" s="107"/>
      <c r="H163" s="107"/>
      <c r="I163" s="107"/>
      <c r="J163" s="107"/>
      <c r="K163" s="107"/>
      <c r="L163" s="107"/>
      <c r="M163" s="107"/>
      <c r="N163" s="108"/>
    </row>
    <row r="164" spans="3:38" outlineLevel="1">
      <c r="C164" s="17"/>
      <c r="D164" s="20"/>
      <c r="E164" s="109">
        <v>1</v>
      </c>
      <c r="F164" s="109">
        <f>E164+1</f>
        <v>2</v>
      </c>
      <c r="G164" s="109">
        <f t="shared" ref="G164:N164" si="15">F164+1</f>
        <v>3</v>
      </c>
      <c r="H164" s="109">
        <f t="shared" si="15"/>
        <v>4</v>
      </c>
      <c r="I164" s="109">
        <f t="shared" si="15"/>
        <v>5</v>
      </c>
      <c r="J164" s="109">
        <f t="shared" si="15"/>
        <v>6</v>
      </c>
      <c r="K164" s="109">
        <f t="shared" si="15"/>
        <v>7</v>
      </c>
      <c r="L164" s="109">
        <f t="shared" si="15"/>
        <v>8</v>
      </c>
      <c r="M164" s="109">
        <f t="shared" si="15"/>
        <v>9</v>
      </c>
      <c r="N164" s="110">
        <f t="shared" si="15"/>
        <v>10</v>
      </c>
    </row>
    <row r="165" spans="3:38" outlineLevel="1">
      <c r="C165" s="71"/>
      <c r="D165" s="20" t="s">
        <v>148</v>
      </c>
      <c r="E165" s="163">
        <v>0</v>
      </c>
      <c r="F165" s="163">
        <v>0</v>
      </c>
      <c r="G165" s="163">
        <v>0.01</v>
      </c>
      <c r="H165" s="163">
        <v>0.01</v>
      </c>
      <c r="I165" s="163">
        <v>0.01</v>
      </c>
      <c r="J165" s="163">
        <v>0.01</v>
      </c>
      <c r="K165" s="163">
        <v>0.01</v>
      </c>
      <c r="L165" s="163">
        <v>0.01</v>
      </c>
      <c r="M165" s="163">
        <v>0.01</v>
      </c>
      <c r="N165" s="164">
        <v>0.01</v>
      </c>
    </row>
    <row r="166" spans="3:38" outlineLevel="1">
      <c r="C166" s="71"/>
      <c r="D166" s="20"/>
      <c r="E166" s="111"/>
      <c r="F166" s="112"/>
      <c r="G166" s="112"/>
      <c r="H166" s="112"/>
      <c r="I166" s="112"/>
      <c r="J166" s="112"/>
      <c r="K166" s="112"/>
      <c r="L166" s="112"/>
      <c r="M166" s="112"/>
      <c r="N166" s="113"/>
    </row>
    <row r="167" spans="3:38" outlineLevel="1">
      <c r="C167" s="17"/>
      <c r="D167" s="20"/>
      <c r="E167" s="109">
        <v>1</v>
      </c>
      <c r="F167" s="109">
        <f>E167+1</f>
        <v>2</v>
      </c>
      <c r="G167" s="109">
        <f t="shared" ref="G167:N167" si="16">F167+1</f>
        <v>3</v>
      </c>
      <c r="H167" s="109">
        <f t="shared" si="16"/>
        <v>4</v>
      </c>
      <c r="I167" s="109">
        <f t="shared" si="16"/>
        <v>5</v>
      </c>
      <c r="J167" s="109">
        <f t="shared" si="16"/>
        <v>6</v>
      </c>
      <c r="K167" s="109">
        <f t="shared" si="16"/>
        <v>7</v>
      </c>
      <c r="L167" s="109">
        <f t="shared" si="16"/>
        <v>8</v>
      </c>
      <c r="M167" s="109">
        <f t="shared" si="16"/>
        <v>9</v>
      </c>
      <c r="N167" s="110">
        <f t="shared" si="16"/>
        <v>10</v>
      </c>
    </row>
    <row r="168" spans="3:38" outlineLevel="1">
      <c r="C168" s="71"/>
      <c r="D168" s="20" t="s">
        <v>307</v>
      </c>
      <c r="E168" s="163">
        <v>0</v>
      </c>
      <c r="F168" s="163">
        <v>0</v>
      </c>
      <c r="G168" s="163">
        <v>0.02</v>
      </c>
      <c r="H168" s="163">
        <v>0.02</v>
      </c>
      <c r="I168" s="163">
        <v>0.03</v>
      </c>
      <c r="J168" s="163">
        <v>0.05</v>
      </c>
      <c r="K168" s="163">
        <v>0.05</v>
      </c>
      <c r="L168" s="163">
        <v>0.05</v>
      </c>
      <c r="M168" s="163">
        <v>0.05</v>
      </c>
      <c r="N168" s="164">
        <v>0.05</v>
      </c>
    </row>
    <row r="169" spans="3:38" outlineLevel="1">
      <c r="C169" s="71"/>
      <c r="D169" s="20"/>
      <c r="E169" s="336"/>
      <c r="F169" s="336"/>
      <c r="G169" s="336"/>
      <c r="H169" s="336"/>
      <c r="I169" s="336"/>
      <c r="J169" s="336"/>
      <c r="K169" s="336"/>
      <c r="L169" s="336"/>
      <c r="M169" s="336"/>
      <c r="N169" s="339"/>
    </row>
    <row r="170" spans="3:38" outlineLevel="1">
      <c r="C170" s="71"/>
      <c r="D170" s="20"/>
      <c r="E170" s="109">
        <v>1</v>
      </c>
      <c r="F170" s="109">
        <f>E170+1</f>
        <v>2</v>
      </c>
      <c r="G170" s="109">
        <f t="shared" ref="G170:N170" si="17">F170+1</f>
        <v>3</v>
      </c>
      <c r="H170" s="109">
        <f t="shared" si="17"/>
        <v>4</v>
      </c>
      <c r="I170" s="109">
        <f t="shared" si="17"/>
        <v>5</v>
      </c>
      <c r="J170" s="109">
        <f t="shared" si="17"/>
        <v>6</v>
      </c>
      <c r="K170" s="109">
        <f t="shared" si="17"/>
        <v>7</v>
      </c>
      <c r="L170" s="109">
        <f t="shared" si="17"/>
        <v>8</v>
      </c>
      <c r="M170" s="109">
        <f t="shared" si="17"/>
        <v>9</v>
      </c>
      <c r="N170" s="110">
        <f t="shared" si="17"/>
        <v>10</v>
      </c>
    </row>
    <row r="171" spans="3:38" outlineLevel="1">
      <c r="C171" s="71"/>
      <c r="D171" s="20" t="s">
        <v>149</v>
      </c>
      <c r="E171" s="163">
        <v>0</v>
      </c>
      <c r="F171" s="163">
        <v>0.01</v>
      </c>
      <c r="G171" s="163">
        <v>0.01</v>
      </c>
      <c r="H171" s="163">
        <v>0.01</v>
      </c>
      <c r="I171" s="163">
        <v>0.01</v>
      </c>
      <c r="J171" s="163">
        <v>0.01</v>
      </c>
      <c r="K171" s="163">
        <v>0.01</v>
      </c>
      <c r="L171" s="163">
        <v>0.01</v>
      </c>
      <c r="M171" s="163">
        <v>0.01</v>
      </c>
      <c r="N171" s="164">
        <v>0.01</v>
      </c>
    </row>
    <row r="172" spans="3:38" outlineLevel="1">
      <c r="C172" s="71"/>
      <c r="D172" s="20"/>
      <c r="E172" s="111"/>
      <c r="F172" s="112"/>
      <c r="G172" s="112"/>
      <c r="H172" s="112"/>
      <c r="I172" s="112"/>
      <c r="J172" s="112"/>
      <c r="K172" s="112"/>
      <c r="L172" s="112"/>
      <c r="M172" s="112"/>
      <c r="N172" s="113"/>
    </row>
    <row r="173" spans="3:38" outlineLevel="1">
      <c r="C173" s="71"/>
      <c r="D173" s="20"/>
      <c r="E173" s="109">
        <v>1</v>
      </c>
      <c r="F173" s="109">
        <f>E173+1</f>
        <v>2</v>
      </c>
      <c r="G173" s="109">
        <f t="shared" ref="G173:N173" si="18">F173+1</f>
        <v>3</v>
      </c>
      <c r="H173" s="109">
        <f t="shared" si="18"/>
        <v>4</v>
      </c>
      <c r="I173" s="109">
        <f t="shared" si="18"/>
        <v>5</v>
      </c>
      <c r="J173" s="109">
        <f t="shared" si="18"/>
        <v>6</v>
      </c>
      <c r="K173" s="109">
        <f t="shared" si="18"/>
        <v>7</v>
      </c>
      <c r="L173" s="109">
        <f t="shared" si="18"/>
        <v>8</v>
      </c>
      <c r="M173" s="109">
        <f t="shared" si="18"/>
        <v>9</v>
      </c>
      <c r="N173" s="110">
        <f t="shared" si="18"/>
        <v>10</v>
      </c>
    </row>
    <row r="174" spans="3:38" ht="15" outlineLevel="1" thickBot="1">
      <c r="C174" s="105"/>
      <c r="D174" s="16" t="s">
        <v>150</v>
      </c>
      <c r="E174" s="165">
        <v>0</v>
      </c>
      <c r="F174" s="166">
        <v>0.05</v>
      </c>
      <c r="G174" s="166">
        <v>0.03</v>
      </c>
      <c r="H174" s="166">
        <v>0.03</v>
      </c>
      <c r="I174" s="166">
        <v>0.03</v>
      </c>
      <c r="J174" s="166">
        <v>0.03</v>
      </c>
      <c r="K174" s="166">
        <v>0.03</v>
      </c>
      <c r="L174" s="166">
        <v>0.03</v>
      </c>
      <c r="M174" s="166">
        <v>0.03</v>
      </c>
      <c r="N174" s="167">
        <v>0.03</v>
      </c>
    </row>
    <row r="175" spans="3:38" ht="15" outlineLevel="1" thickBot="1">
      <c r="I175" s="4"/>
      <c r="J175" s="4"/>
      <c r="K175" s="4"/>
      <c r="L175" s="4"/>
      <c r="M175" s="4"/>
    </row>
    <row r="176" spans="3:38" outlineLevel="1">
      <c r="F176" s="114">
        <f>10*365</f>
        <v>3650</v>
      </c>
      <c r="G176" s="103" t="s">
        <v>203</v>
      </c>
      <c r="H176" s="103"/>
      <c r="I176" s="104"/>
      <c r="J176" s="4"/>
      <c r="K176" s="4"/>
      <c r="L176" s="4"/>
      <c r="M176" s="4"/>
    </row>
    <row r="177" spans="2:14" outlineLevel="1">
      <c r="F177" s="115">
        <f>F176*F174</f>
        <v>182.5</v>
      </c>
      <c r="G177" s="15" t="s">
        <v>204</v>
      </c>
      <c r="H177" s="15"/>
      <c r="I177" s="116"/>
      <c r="J177" s="4"/>
      <c r="K177" s="4"/>
      <c r="L177" s="4"/>
      <c r="M177" s="4"/>
    </row>
    <row r="178" spans="2:14" ht="15" outlineLevel="1" thickBot="1">
      <c r="F178" s="117">
        <f>F177/C159</f>
        <v>13.035714285714286</v>
      </c>
      <c r="G178" s="19" t="s">
        <v>205</v>
      </c>
      <c r="H178" s="19"/>
      <c r="I178" s="118"/>
      <c r="J178" s="4"/>
      <c r="K178" s="4"/>
      <c r="L178" s="4"/>
      <c r="M178" s="4"/>
    </row>
    <row r="179" spans="2:14" ht="15" outlineLevel="1" thickBot="1">
      <c r="D179" s="119"/>
      <c r="E179" s="15"/>
      <c r="F179" s="15"/>
      <c r="G179" s="15"/>
      <c r="I179" s="4"/>
      <c r="J179" s="4"/>
      <c r="K179" s="4"/>
      <c r="L179" s="4"/>
      <c r="M179" s="4"/>
    </row>
    <row r="180" spans="2:14" outlineLevel="1">
      <c r="C180" s="101" t="s">
        <v>143</v>
      </c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4"/>
    </row>
    <row r="181" spans="2:14" outlineLevel="1">
      <c r="C181" s="71"/>
      <c r="D181" s="20" t="s">
        <v>144</v>
      </c>
      <c r="E181" s="109">
        <v>1</v>
      </c>
      <c r="F181" s="109">
        <f>E181+1</f>
        <v>2</v>
      </c>
      <c r="G181" s="109">
        <f t="shared" ref="G181:N181" si="19">F181+1</f>
        <v>3</v>
      </c>
      <c r="H181" s="109">
        <f t="shared" si="19"/>
        <v>4</v>
      </c>
      <c r="I181" s="109">
        <f t="shared" si="19"/>
        <v>5</v>
      </c>
      <c r="J181" s="109">
        <f t="shared" si="19"/>
        <v>6</v>
      </c>
      <c r="K181" s="109">
        <f t="shared" si="19"/>
        <v>7</v>
      </c>
      <c r="L181" s="109">
        <f t="shared" si="19"/>
        <v>8</v>
      </c>
      <c r="M181" s="109">
        <f t="shared" si="19"/>
        <v>9</v>
      </c>
      <c r="N181" s="110">
        <f t="shared" si="19"/>
        <v>10</v>
      </c>
    </row>
    <row r="182" spans="2:14" ht="15" outlineLevel="1" thickBot="1">
      <c r="C182" s="105"/>
      <c r="D182" s="16"/>
      <c r="E182" s="168">
        <v>0</v>
      </c>
      <c r="F182" s="163">
        <v>0.04</v>
      </c>
      <c r="G182" s="163">
        <v>0.04</v>
      </c>
      <c r="H182" s="163">
        <v>0.04</v>
      </c>
      <c r="I182" s="163">
        <v>0.04</v>
      </c>
      <c r="J182" s="163">
        <v>0.04</v>
      </c>
      <c r="K182" s="163">
        <v>0.04</v>
      </c>
      <c r="L182" s="163">
        <v>0.04</v>
      </c>
      <c r="M182" s="163">
        <v>0.04</v>
      </c>
      <c r="N182" s="163">
        <v>0.04</v>
      </c>
    </row>
    <row r="183" spans="2:14" outlineLevel="1"/>
    <row r="185" spans="2:14" ht="18">
      <c r="B185" s="471" t="s">
        <v>229</v>
      </c>
    </row>
    <row r="186" spans="2:14" ht="18.600000000000001" outlineLevel="1" thickBot="1">
      <c r="B186" s="22"/>
      <c r="I186" s="4"/>
    </row>
    <row r="187" spans="2:14" ht="43.2" outlineLevel="1">
      <c r="C187" s="53" t="s">
        <v>119</v>
      </c>
      <c r="D187" s="94" t="s">
        <v>120</v>
      </c>
      <c r="E187" s="94" t="s">
        <v>348</v>
      </c>
      <c r="F187" s="94" t="s">
        <v>347</v>
      </c>
      <c r="G187" s="94" t="s">
        <v>121</v>
      </c>
      <c r="H187" s="461" t="s">
        <v>122</v>
      </c>
      <c r="I187" s="440" t="s">
        <v>123</v>
      </c>
      <c r="J187" s="172" t="s">
        <v>124</v>
      </c>
    </row>
    <row r="188" spans="2:14" ht="15" outlineLevel="1" thickBot="1">
      <c r="C188" s="90"/>
      <c r="D188" s="90"/>
      <c r="E188" s="90"/>
      <c r="F188" s="90"/>
      <c r="G188" s="90"/>
      <c r="H188" s="462"/>
      <c r="I188" s="67"/>
      <c r="J188" s="69"/>
    </row>
    <row r="189" spans="2:14" outlineLevel="1">
      <c r="C189" s="95" t="s">
        <v>1147</v>
      </c>
      <c r="D189" s="443">
        <f>E189/$C$159</f>
        <v>0</v>
      </c>
      <c r="E189" s="444">
        <v>0</v>
      </c>
      <c r="F189" s="445">
        <f>E189/$C$159/12</f>
        <v>0</v>
      </c>
      <c r="G189" s="447">
        <f>E189/$G$159</f>
        <v>0</v>
      </c>
      <c r="H189" s="446">
        <v>0</v>
      </c>
      <c r="I189" s="447">
        <f t="shared" ref="I189:I198" si="20">J189*$C$159</f>
        <v>0</v>
      </c>
      <c r="J189" s="448">
        <v>0</v>
      </c>
    </row>
    <row r="190" spans="2:14" ht="28.8" outlineLevel="1">
      <c r="C190" s="96" t="s">
        <v>1146</v>
      </c>
      <c r="D190" s="443">
        <f t="shared" ref="D190:D205" si="21">E190/$C$159</f>
        <v>0</v>
      </c>
      <c r="E190" s="449">
        <v>0</v>
      </c>
      <c r="F190" s="445">
        <f t="shared" ref="F190:F205" si="22">E190/$C$159/12</f>
        <v>0</v>
      </c>
      <c r="G190" s="451">
        <f t="shared" ref="G190:G205" si="23">E190/$G$159</f>
        <v>0</v>
      </c>
      <c r="H190" s="450">
        <f t="shared" ref="H190:H195" si="24">E190</f>
        <v>0</v>
      </c>
      <c r="I190" s="451">
        <f t="shared" si="20"/>
        <v>0</v>
      </c>
      <c r="J190" s="452">
        <v>0</v>
      </c>
    </row>
    <row r="191" spans="2:14" outlineLevel="1">
      <c r="C191" s="95" t="s">
        <v>1148</v>
      </c>
      <c r="D191" s="443">
        <f t="shared" si="21"/>
        <v>0</v>
      </c>
      <c r="E191" s="449">
        <v>0</v>
      </c>
      <c r="F191" s="445">
        <f t="shared" si="22"/>
        <v>0</v>
      </c>
      <c r="G191" s="451">
        <f t="shared" si="23"/>
        <v>0</v>
      </c>
      <c r="H191" s="450">
        <f t="shared" si="24"/>
        <v>0</v>
      </c>
      <c r="I191" s="451">
        <f t="shared" si="20"/>
        <v>0</v>
      </c>
      <c r="J191" s="452">
        <v>0</v>
      </c>
    </row>
    <row r="192" spans="2:14" outlineLevel="1">
      <c r="C192" s="95" t="s">
        <v>1149</v>
      </c>
      <c r="D192" s="443">
        <f t="shared" si="21"/>
        <v>0</v>
      </c>
      <c r="E192" s="449">
        <v>0</v>
      </c>
      <c r="F192" s="445">
        <f t="shared" si="22"/>
        <v>0</v>
      </c>
      <c r="G192" s="451">
        <f t="shared" si="23"/>
        <v>0</v>
      </c>
      <c r="H192" s="450">
        <f t="shared" si="24"/>
        <v>0</v>
      </c>
      <c r="I192" s="451">
        <f t="shared" si="20"/>
        <v>0</v>
      </c>
      <c r="J192" s="452">
        <v>0</v>
      </c>
    </row>
    <row r="193" spans="2:10" outlineLevel="1">
      <c r="C193" s="95" t="s">
        <v>1150</v>
      </c>
      <c r="D193" s="443">
        <f t="shared" si="21"/>
        <v>0</v>
      </c>
      <c r="E193" s="449">
        <v>0</v>
      </c>
      <c r="F193" s="445">
        <f t="shared" si="22"/>
        <v>0</v>
      </c>
      <c r="G193" s="451">
        <f t="shared" si="23"/>
        <v>0</v>
      </c>
      <c r="H193" s="450">
        <f t="shared" si="24"/>
        <v>0</v>
      </c>
      <c r="I193" s="451">
        <f t="shared" si="20"/>
        <v>0</v>
      </c>
      <c r="J193" s="452">
        <v>0</v>
      </c>
    </row>
    <row r="194" spans="2:10" outlineLevel="1">
      <c r="C194" s="95" t="s">
        <v>1151</v>
      </c>
      <c r="D194" s="443">
        <f t="shared" si="21"/>
        <v>0</v>
      </c>
      <c r="E194" s="449">
        <v>0</v>
      </c>
      <c r="F194" s="445">
        <f t="shared" si="22"/>
        <v>0</v>
      </c>
      <c r="G194" s="451">
        <f t="shared" si="23"/>
        <v>0</v>
      </c>
      <c r="H194" s="450">
        <f t="shared" si="24"/>
        <v>0</v>
      </c>
      <c r="I194" s="451">
        <f t="shared" si="20"/>
        <v>0</v>
      </c>
      <c r="J194" s="452">
        <v>0</v>
      </c>
    </row>
    <row r="195" spans="2:10" outlineLevel="1">
      <c r="C195" s="95" t="s">
        <v>1152</v>
      </c>
      <c r="D195" s="443">
        <f t="shared" si="21"/>
        <v>0</v>
      </c>
      <c r="E195" s="449">
        <v>0</v>
      </c>
      <c r="F195" s="445">
        <f t="shared" si="22"/>
        <v>0</v>
      </c>
      <c r="G195" s="451">
        <f t="shared" si="23"/>
        <v>0</v>
      </c>
      <c r="H195" s="450">
        <f t="shared" si="24"/>
        <v>0</v>
      </c>
      <c r="I195" s="451">
        <f t="shared" si="20"/>
        <v>0</v>
      </c>
      <c r="J195" s="452">
        <v>0</v>
      </c>
    </row>
    <row r="196" spans="2:10" outlineLevel="1">
      <c r="C196" s="95" t="s">
        <v>1153</v>
      </c>
      <c r="D196" s="443">
        <f t="shared" si="21"/>
        <v>0</v>
      </c>
      <c r="E196" s="449">
        <v>0</v>
      </c>
      <c r="F196" s="445">
        <f t="shared" si="22"/>
        <v>0</v>
      </c>
      <c r="G196" s="451">
        <f t="shared" si="23"/>
        <v>0</v>
      </c>
      <c r="H196" s="450">
        <f>E196</f>
        <v>0</v>
      </c>
      <c r="I196" s="451">
        <f t="shared" si="20"/>
        <v>0</v>
      </c>
      <c r="J196" s="452">
        <v>0</v>
      </c>
    </row>
    <row r="197" spans="2:10" outlineLevel="1">
      <c r="C197" s="95" t="s">
        <v>1154</v>
      </c>
      <c r="D197" s="443">
        <f t="shared" si="21"/>
        <v>0</v>
      </c>
      <c r="E197" s="449">
        <v>0</v>
      </c>
      <c r="F197" s="445">
        <f t="shared" si="22"/>
        <v>0</v>
      </c>
      <c r="G197" s="451">
        <f t="shared" si="23"/>
        <v>0</v>
      </c>
      <c r="H197" s="450">
        <f>E197</f>
        <v>0</v>
      </c>
      <c r="I197" s="451">
        <f t="shared" si="20"/>
        <v>0</v>
      </c>
      <c r="J197" s="452">
        <v>0</v>
      </c>
    </row>
    <row r="198" spans="2:10" outlineLevel="1">
      <c r="C198" s="95" t="s">
        <v>1155</v>
      </c>
      <c r="D198" s="443">
        <f t="shared" si="21"/>
        <v>0</v>
      </c>
      <c r="E198" s="449">
        <v>0</v>
      </c>
      <c r="F198" s="445">
        <f t="shared" si="22"/>
        <v>0</v>
      </c>
      <c r="G198" s="451">
        <f t="shared" si="23"/>
        <v>0</v>
      </c>
      <c r="H198" s="450">
        <f>E198</f>
        <v>0</v>
      </c>
      <c r="I198" s="451">
        <f t="shared" si="20"/>
        <v>0</v>
      </c>
      <c r="J198" s="452">
        <v>0</v>
      </c>
    </row>
    <row r="199" spans="2:10" outlineLevel="1">
      <c r="C199" s="97" t="s">
        <v>1156</v>
      </c>
      <c r="D199" s="443">
        <f t="shared" si="21"/>
        <v>0</v>
      </c>
      <c r="E199" s="449">
        <v>0</v>
      </c>
      <c r="F199" s="445">
        <f t="shared" si="22"/>
        <v>0</v>
      </c>
      <c r="G199" s="453">
        <f t="shared" si="23"/>
        <v>0</v>
      </c>
      <c r="H199" s="450">
        <f>I199*12</f>
        <v>5040</v>
      </c>
      <c r="I199" s="453">
        <f>J199*$C$159</f>
        <v>420</v>
      </c>
      <c r="J199" s="454">
        <v>30</v>
      </c>
    </row>
    <row r="200" spans="2:10" outlineLevel="1">
      <c r="C200" s="97" t="s">
        <v>1157</v>
      </c>
      <c r="D200" s="443">
        <f t="shared" si="21"/>
        <v>0</v>
      </c>
      <c r="E200" s="449">
        <v>0</v>
      </c>
      <c r="F200" s="455">
        <f t="shared" si="22"/>
        <v>0</v>
      </c>
      <c r="G200" s="453">
        <f t="shared" si="23"/>
        <v>0</v>
      </c>
      <c r="H200" s="450">
        <f>I200*12</f>
        <v>0</v>
      </c>
      <c r="I200" s="451">
        <f t="shared" ref="I200:I205" si="25">J200*$C$159</f>
        <v>0</v>
      </c>
      <c r="J200" s="452">
        <v>0</v>
      </c>
    </row>
    <row r="201" spans="2:10" outlineLevel="1">
      <c r="C201" s="95" t="s">
        <v>1158</v>
      </c>
      <c r="D201" s="443">
        <f t="shared" si="21"/>
        <v>0</v>
      </c>
      <c r="E201" s="449">
        <v>0</v>
      </c>
      <c r="F201" s="445">
        <f t="shared" si="22"/>
        <v>0</v>
      </c>
      <c r="G201" s="451">
        <f t="shared" si="23"/>
        <v>0</v>
      </c>
      <c r="H201" s="450">
        <f>E201</f>
        <v>0</v>
      </c>
      <c r="I201" s="451">
        <f t="shared" si="25"/>
        <v>0</v>
      </c>
      <c r="J201" s="452">
        <v>0</v>
      </c>
    </row>
    <row r="202" spans="2:10" outlineLevel="1">
      <c r="C202" s="95" t="s">
        <v>1159</v>
      </c>
      <c r="D202" s="443">
        <f t="shared" si="21"/>
        <v>0</v>
      </c>
      <c r="E202" s="449">
        <v>0</v>
      </c>
      <c r="F202" s="445">
        <f t="shared" si="22"/>
        <v>0</v>
      </c>
      <c r="G202" s="451">
        <f t="shared" si="23"/>
        <v>0</v>
      </c>
      <c r="H202" s="450">
        <f>E202</f>
        <v>0</v>
      </c>
      <c r="I202" s="451">
        <f t="shared" si="25"/>
        <v>0</v>
      </c>
      <c r="J202" s="452">
        <v>0</v>
      </c>
    </row>
    <row r="203" spans="2:10" outlineLevel="1">
      <c r="C203" s="95" t="s">
        <v>1160</v>
      </c>
      <c r="D203" s="443">
        <f t="shared" si="21"/>
        <v>0</v>
      </c>
      <c r="E203" s="449">
        <v>0</v>
      </c>
      <c r="F203" s="445">
        <f t="shared" si="22"/>
        <v>0</v>
      </c>
      <c r="G203" s="451">
        <f t="shared" si="23"/>
        <v>0</v>
      </c>
      <c r="H203" s="450">
        <f>E203</f>
        <v>0</v>
      </c>
      <c r="I203" s="451">
        <f t="shared" si="25"/>
        <v>0</v>
      </c>
      <c r="J203" s="452">
        <v>0</v>
      </c>
    </row>
    <row r="204" spans="2:10" outlineLevel="1">
      <c r="C204" s="95" t="s">
        <v>1161</v>
      </c>
      <c r="D204" s="443">
        <f t="shared" si="21"/>
        <v>0</v>
      </c>
      <c r="E204" s="449">
        <v>0</v>
      </c>
      <c r="F204" s="445">
        <f t="shared" si="22"/>
        <v>0</v>
      </c>
      <c r="G204" s="451">
        <f t="shared" si="23"/>
        <v>0</v>
      </c>
      <c r="H204" s="450">
        <f>E204</f>
        <v>0</v>
      </c>
      <c r="I204" s="451">
        <f t="shared" si="25"/>
        <v>0</v>
      </c>
      <c r="J204" s="452">
        <v>0</v>
      </c>
    </row>
    <row r="205" spans="2:10" ht="15" outlineLevel="1" thickBot="1">
      <c r="C205" s="98" t="s">
        <v>1162</v>
      </c>
      <c r="D205" s="443">
        <f t="shared" si="21"/>
        <v>0</v>
      </c>
      <c r="E205" s="449">
        <v>0</v>
      </c>
      <c r="F205" s="445">
        <f t="shared" si="22"/>
        <v>0</v>
      </c>
      <c r="G205" s="459">
        <f t="shared" si="23"/>
        <v>0</v>
      </c>
      <c r="H205" s="456">
        <f>E205</f>
        <v>0</v>
      </c>
      <c r="I205" s="457">
        <f t="shared" si="25"/>
        <v>0</v>
      </c>
      <c r="J205" s="458">
        <v>0</v>
      </c>
    </row>
    <row r="206" spans="2:10" ht="15" outlineLevel="1" thickBot="1">
      <c r="C206" s="99" t="s">
        <v>142</v>
      </c>
      <c r="D206" s="100">
        <f>SUM(D189:D205)</f>
        <v>0</v>
      </c>
      <c r="E206" s="100">
        <f t="shared" ref="E206:I206" si="26">SUM(E189:E205)</f>
        <v>0</v>
      </c>
      <c r="F206" s="100">
        <f t="shared" si="26"/>
        <v>0</v>
      </c>
      <c r="G206" s="460">
        <f t="shared" si="26"/>
        <v>0</v>
      </c>
      <c r="H206" s="463">
        <f t="shared" si="26"/>
        <v>5040</v>
      </c>
      <c r="I206" s="441">
        <f t="shared" si="26"/>
        <v>420</v>
      </c>
      <c r="J206" s="442">
        <f>SUM(J189:J205)</f>
        <v>30</v>
      </c>
    </row>
    <row r="207" spans="2:10" ht="18.600000000000001" outlineLevel="1" thickTop="1">
      <c r="B207" s="22"/>
    </row>
    <row r="208" spans="2:10" ht="18">
      <c r="B208" s="22"/>
    </row>
    <row r="209" spans="2:18" ht="18">
      <c r="B209" s="471" t="s">
        <v>228</v>
      </c>
    </row>
    <row r="210" spans="2:18" outlineLevel="1">
      <c r="Q210" s="1085">
        <v>142.28</v>
      </c>
      <c r="R210" s="1085">
        <v>3.2130000000000001E-3</v>
      </c>
    </row>
    <row r="211" spans="2:18" outlineLevel="1">
      <c r="Q211" s="1085">
        <v>355</v>
      </c>
      <c r="R211" s="1085">
        <v>3.5000000000000001E-3</v>
      </c>
    </row>
    <row r="212" spans="2:18" outlineLevel="1">
      <c r="C212" s="21" t="s">
        <v>258</v>
      </c>
      <c r="Q212" s="1085">
        <v>410.49</v>
      </c>
      <c r="R212" s="1085">
        <v>6.2696000000000002E-2</v>
      </c>
    </row>
    <row r="213" spans="2:18" outlineLevel="1">
      <c r="C213" s="21" t="s">
        <v>169</v>
      </c>
      <c r="D213" s="21"/>
      <c r="E213" s="21" t="s">
        <v>170</v>
      </c>
      <c r="F213" s="21"/>
      <c r="G213" s="21" t="s">
        <v>171</v>
      </c>
      <c r="H213" s="21"/>
      <c r="I213" s="199" t="s">
        <v>172</v>
      </c>
      <c r="Q213" s="1085">
        <v>57.57</v>
      </c>
      <c r="R213" s="1085">
        <v>6.1712000000000003E-2</v>
      </c>
    </row>
    <row r="214" spans="2:18" ht="15.6" outlineLevel="1">
      <c r="C214" s="4" t="s">
        <v>173</v>
      </c>
      <c r="E214" s="200">
        <f>E47</f>
        <v>8900000</v>
      </c>
      <c r="G214" s="406">
        <v>0.01</v>
      </c>
      <c r="I214" s="201">
        <f>E214*(G214+G215)+E216</f>
        <v>103432.9</v>
      </c>
      <c r="Q214" s="1085">
        <v>286.3</v>
      </c>
    </row>
    <row r="215" spans="2:18" ht="15.6" outlineLevel="1">
      <c r="C215" s="4" t="s">
        <v>528</v>
      </c>
      <c r="G215" s="406">
        <v>1.3110000000000001E-3</v>
      </c>
      <c r="Q215" s="1085">
        <v>177.38</v>
      </c>
    </row>
    <row r="216" spans="2:18" outlineLevel="1">
      <c r="C216" s="4" t="s">
        <v>1145</v>
      </c>
      <c r="E216" s="200">
        <v>2765</v>
      </c>
      <c r="Q216" s="1085">
        <v>516.28</v>
      </c>
    </row>
    <row r="217" spans="2:18" outlineLevel="1">
      <c r="Q217" s="1085">
        <v>809.28</v>
      </c>
    </row>
    <row r="218" spans="2:18" outlineLevel="1">
      <c r="Q218" s="1085">
        <v>10.81</v>
      </c>
    </row>
    <row r="219" spans="2:18" outlineLevel="1"/>
    <row r="220" spans="2:18" outlineLevel="1"/>
    <row r="221" spans="2:18" ht="15" outlineLevel="1" thickBot="1"/>
    <row r="222" spans="2:18" ht="16.5" customHeight="1" outlineLevel="1" thickTop="1" thickBot="1">
      <c r="C222" s="38"/>
      <c r="D222" s="120" t="s">
        <v>1133</v>
      </c>
      <c r="E222" s="92"/>
      <c r="F222" s="92"/>
      <c r="G222" s="121"/>
      <c r="H222" s="120" t="s">
        <v>95</v>
      </c>
      <c r="I222" s="92"/>
      <c r="J222" s="92"/>
      <c r="K222" s="92"/>
      <c r="L222" s="92"/>
      <c r="M222" s="121"/>
      <c r="N222" s="191"/>
    </row>
    <row r="223" spans="2:18" ht="43.8" outlineLevel="1" thickBot="1">
      <c r="C223" s="39" t="s">
        <v>96</v>
      </c>
      <c r="D223" s="181" t="s">
        <v>256</v>
      </c>
      <c r="E223" s="182" t="s">
        <v>255</v>
      </c>
      <c r="F223" s="182" t="s">
        <v>207</v>
      </c>
      <c r="G223" s="276" t="s">
        <v>1132</v>
      </c>
      <c r="H223" s="40" t="s">
        <v>97</v>
      </c>
      <c r="I223" s="41" t="s">
        <v>98</v>
      </c>
      <c r="J223" s="41" t="s">
        <v>99</v>
      </c>
      <c r="K223" s="41" t="s">
        <v>100</v>
      </c>
      <c r="L223" s="40" t="s">
        <v>101</v>
      </c>
      <c r="M223" s="194" t="s">
        <v>102</v>
      </c>
      <c r="N223" s="192" t="s">
        <v>103</v>
      </c>
    </row>
    <row r="224" spans="2:18" outlineLevel="1">
      <c r="C224" s="42" t="s">
        <v>104</v>
      </c>
      <c r="D224" s="183">
        <f>E224/12</f>
        <v>0</v>
      </c>
      <c r="E224" s="184">
        <f>G224/$C$159</f>
        <v>0</v>
      </c>
      <c r="F224" s="185">
        <f>G224/$G$159</f>
        <v>0</v>
      </c>
      <c r="G224" s="186">
        <v>0</v>
      </c>
      <c r="H224" s="43">
        <f t="shared" ref="H224:H231" si="27">M224/12</f>
        <v>500</v>
      </c>
      <c r="I224" s="45">
        <f>H224/$C$159</f>
        <v>35.714285714285715</v>
      </c>
      <c r="J224" s="45">
        <f>H224/$G$159</f>
        <v>2.976190476190476E-2</v>
      </c>
      <c r="K224" s="45">
        <f>M224/$C$159</f>
        <v>428.57142857142856</v>
      </c>
      <c r="L224" s="47">
        <f>M224/$G$159</f>
        <v>0.35714285714285715</v>
      </c>
      <c r="M224" s="177">
        <v>6000</v>
      </c>
      <c r="N224" s="173">
        <v>1</v>
      </c>
    </row>
    <row r="225" spans="3:16" outlineLevel="1">
      <c r="C225" s="42" t="s">
        <v>105</v>
      </c>
      <c r="D225" s="183">
        <f>E225/12</f>
        <v>68.970238095238088</v>
      </c>
      <c r="E225" s="184">
        <f t="shared" ref="E225:E231" si="28">G225/$C$159</f>
        <v>827.64285714285711</v>
      </c>
      <c r="F225" s="185">
        <f t="shared" ref="F225:F231" si="29">G225/$G$159</f>
        <v>0.6897023809523809</v>
      </c>
      <c r="G225" s="187">
        <f>11587</f>
        <v>11587</v>
      </c>
      <c r="H225" s="43">
        <f t="shared" ca="1" si="27"/>
        <v>-111.294</v>
      </c>
      <c r="I225" s="44">
        <f t="shared" ref="I225:I231" ca="1" si="30">H225/$C$159</f>
        <v>-7.9495714285714287</v>
      </c>
      <c r="J225" s="45">
        <f t="shared" ref="J225:J231" ca="1" si="31">H225/$G$159</f>
        <v>-6.6246428571428567E-3</v>
      </c>
      <c r="K225" s="46">
        <f t="shared" ref="K225:K231" ca="1" si="32">M225/$C$159</f>
        <v>-95.394857142857148</v>
      </c>
      <c r="L225" s="47">
        <f t="shared" ref="L225:L231" ca="1" si="33">M225/$G$159</f>
        <v>-7.9495714285714281E-2</v>
      </c>
      <c r="M225" s="279">
        <f ca="1">O225*SUM(Q795:AB795)</f>
        <v>-1335.528</v>
      </c>
      <c r="N225" s="277">
        <v>2</v>
      </c>
      <c r="O225" s="278">
        <v>0.03</v>
      </c>
      <c r="P225" s="4" t="s">
        <v>297</v>
      </c>
    </row>
    <row r="226" spans="3:16" outlineLevel="1">
      <c r="C226" s="42" t="s">
        <v>106</v>
      </c>
      <c r="D226" s="183">
        <f t="shared" ref="D226:D231" si="34">E226/12</f>
        <v>8.9285714285714288</v>
      </c>
      <c r="E226" s="184">
        <f t="shared" si="28"/>
        <v>107.14285714285714</v>
      </c>
      <c r="F226" s="185">
        <f t="shared" si="29"/>
        <v>8.9285714285714288E-2</v>
      </c>
      <c r="G226" s="188">
        <f>1500</f>
        <v>1500</v>
      </c>
      <c r="H226" s="43">
        <f t="shared" si="27"/>
        <v>125</v>
      </c>
      <c r="I226" s="44">
        <f t="shared" si="30"/>
        <v>8.9285714285714288</v>
      </c>
      <c r="J226" s="45">
        <f t="shared" si="31"/>
        <v>7.4404761904761901E-3</v>
      </c>
      <c r="K226" s="46">
        <f t="shared" si="32"/>
        <v>107.14285714285714</v>
      </c>
      <c r="L226" s="47">
        <f t="shared" si="33"/>
        <v>8.9285714285714288E-2</v>
      </c>
      <c r="M226" s="178">
        <v>1500</v>
      </c>
      <c r="N226" s="174"/>
    </row>
    <row r="227" spans="3:16" outlineLevel="1">
      <c r="C227" s="42" t="s">
        <v>107</v>
      </c>
      <c r="D227" s="183">
        <f>E227/12</f>
        <v>53.571428571428577</v>
      </c>
      <c r="E227" s="184">
        <f t="shared" si="28"/>
        <v>642.85714285714289</v>
      </c>
      <c r="F227" s="185">
        <f t="shared" si="29"/>
        <v>0.5357142857142857</v>
      </c>
      <c r="G227" s="188">
        <f>9000</f>
        <v>9000</v>
      </c>
      <c r="H227" s="43">
        <f t="shared" si="27"/>
        <v>916.66666666666663</v>
      </c>
      <c r="I227" s="44">
        <f t="shared" si="30"/>
        <v>65.476190476190467</v>
      </c>
      <c r="J227" s="45">
        <f t="shared" si="31"/>
        <v>5.4563492063492064E-2</v>
      </c>
      <c r="K227" s="46">
        <f t="shared" si="32"/>
        <v>785.71428571428567</v>
      </c>
      <c r="L227" s="47">
        <f t="shared" si="33"/>
        <v>0.65476190476190477</v>
      </c>
      <c r="M227" s="178">
        <v>11000</v>
      </c>
      <c r="N227" s="175"/>
    </row>
    <row r="228" spans="3:16" outlineLevel="1">
      <c r="C228" s="42" t="s">
        <v>108</v>
      </c>
      <c r="D228" s="183">
        <f t="shared" si="34"/>
        <v>94.94047619047619</v>
      </c>
      <c r="E228" s="184">
        <f t="shared" si="28"/>
        <v>1139.2857142857142</v>
      </c>
      <c r="F228" s="185">
        <f t="shared" si="29"/>
        <v>0.94940476190476186</v>
      </c>
      <c r="G228" s="188">
        <f>8000+5000+2950</f>
        <v>15950</v>
      </c>
      <c r="H228" s="43">
        <f t="shared" si="27"/>
        <v>1500</v>
      </c>
      <c r="I228" s="44">
        <f t="shared" si="30"/>
        <v>107.14285714285714</v>
      </c>
      <c r="J228" s="45">
        <f t="shared" si="31"/>
        <v>8.9285714285714288E-2</v>
      </c>
      <c r="K228" s="46">
        <f t="shared" si="32"/>
        <v>1285.7142857142858</v>
      </c>
      <c r="L228" s="47">
        <f t="shared" si="33"/>
        <v>1.0714285714285714</v>
      </c>
      <c r="M228" s="178">
        <v>18000</v>
      </c>
      <c r="N228" s="174"/>
    </row>
    <row r="229" spans="3:16" outlineLevel="1">
      <c r="C229" s="42" t="s">
        <v>109</v>
      </c>
      <c r="D229" s="183">
        <f t="shared" si="34"/>
        <v>23.80952380952381</v>
      </c>
      <c r="E229" s="184">
        <f t="shared" si="28"/>
        <v>285.71428571428572</v>
      </c>
      <c r="F229" s="185">
        <f t="shared" si="29"/>
        <v>0.23809523809523808</v>
      </c>
      <c r="G229" s="188">
        <v>4000</v>
      </c>
      <c r="H229" s="43">
        <f t="shared" si="27"/>
        <v>416.66666666666669</v>
      </c>
      <c r="I229" s="44">
        <f t="shared" si="30"/>
        <v>29.761904761904763</v>
      </c>
      <c r="J229" s="45">
        <f t="shared" si="31"/>
        <v>2.4801587301587304E-2</v>
      </c>
      <c r="K229" s="46">
        <f t="shared" si="32"/>
        <v>357.14285714285717</v>
      </c>
      <c r="L229" s="47">
        <f t="shared" si="33"/>
        <v>0.29761904761904762</v>
      </c>
      <c r="M229" s="178">
        <v>5000</v>
      </c>
      <c r="N229" s="175"/>
    </row>
    <row r="230" spans="3:16" outlineLevel="1">
      <c r="C230" s="42" t="s">
        <v>110</v>
      </c>
      <c r="D230" s="183">
        <f>E230/12</f>
        <v>267.85714285714283</v>
      </c>
      <c r="E230" s="184">
        <f t="shared" si="28"/>
        <v>3214.2857142857142</v>
      </c>
      <c r="F230" s="185">
        <f t="shared" si="29"/>
        <v>2.6785714285714284</v>
      </c>
      <c r="G230" s="189">
        <v>45000</v>
      </c>
      <c r="H230" s="43">
        <f t="shared" si="27"/>
        <v>8619.4083333333328</v>
      </c>
      <c r="I230" s="44">
        <f t="shared" si="30"/>
        <v>615.67202380952381</v>
      </c>
      <c r="J230" s="45">
        <f t="shared" si="31"/>
        <v>0.51306001984126981</v>
      </c>
      <c r="K230" s="46">
        <f t="shared" si="32"/>
        <v>7388.0642857142857</v>
      </c>
      <c r="L230" s="47">
        <f t="shared" si="33"/>
        <v>6.1567202380952377</v>
      </c>
      <c r="M230" s="178">
        <f>I214</f>
        <v>103432.9</v>
      </c>
      <c r="N230" s="174">
        <v>3</v>
      </c>
    </row>
    <row r="231" spans="3:16" ht="15" outlineLevel="1" thickBot="1">
      <c r="C231" s="48"/>
      <c r="D231" s="183">
        <f t="shared" si="34"/>
        <v>0</v>
      </c>
      <c r="E231" s="184">
        <f t="shared" si="28"/>
        <v>0</v>
      </c>
      <c r="F231" s="185">
        <f t="shared" si="29"/>
        <v>0</v>
      </c>
      <c r="G231" s="190">
        <v>0</v>
      </c>
      <c r="H231" s="43">
        <f t="shared" si="27"/>
        <v>0</v>
      </c>
      <c r="I231" s="44">
        <f t="shared" si="30"/>
        <v>0</v>
      </c>
      <c r="J231" s="45">
        <f t="shared" si="31"/>
        <v>0</v>
      </c>
      <c r="K231" s="46">
        <f t="shared" si="32"/>
        <v>0</v>
      </c>
      <c r="L231" s="47">
        <f t="shared" si="33"/>
        <v>0</v>
      </c>
      <c r="M231" s="179">
        <f>O232*C159*O231</f>
        <v>0</v>
      </c>
      <c r="N231" s="176"/>
    </row>
    <row r="232" spans="3:16" ht="15.6" outlineLevel="1" thickTop="1" thickBot="1">
      <c r="C232" s="49" t="s">
        <v>111</v>
      </c>
      <c r="D232" s="50">
        <f t="shared" ref="D232:M232" si="35">SUM(D224:D231)</f>
        <v>518.07738095238096</v>
      </c>
      <c r="E232" s="51">
        <f t="shared" si="35"/>
        <v>6216.9285714285716</v>
      </c>
      <c r="F232" s="52">
        <f t="shared" si="35"/>
        <v>5.1807738095238092</v>
      </c>
      <c r="G232" s="180">
        <f t="shared" si="35"/>
        <v>87037</v>
      </c>
      <c r="H232" s="51">
        <f t="shared" ca="1" si="35"/>
        <v>11966.447666666667</v>
      </c>
      <c r="I232" s="51">
        <f t="shared" ca="1" si="35"/>
        <v>854.74626190476192</v>
      </c>
      <c r="J232" s="52">
        <f t="shared" ca="1" si="35"/>
        <v>0.71228855158730153</v>
      </c>
      <c r="K232" s="51">
        <f t="shared" ca="1" si="35"/>
        <v>10256.955142857143</v>
      </c>
      <c r="L232" s="52">
        <f t="shared" ca="1" si="35"/>
        <v>8.5474626190476179</v>
      </c>
      <c r="M232" s="195">
        <f t="shared" ca="1" si="35"/>
        <v>143597.372</v>
      </c>
      <c r="N232" s="193"/>
      <c r="O232" s="835"/>
    </row>
    <row r="233" spans="3:16" outlineLevel="1">
      <c r="C233" s="53"/>
      <c r="D233" s="53"/>
      <c r="E233" s="53"/>
      <c r="F233" s="53"/>
      <c r="G233" s="53"/>
      <c r="H233" s="54"/>
      <c r="I233" s="54"/>
      <c r="J233" s="54"/>
      <c r="K233" s="54"/>
      <c r="L233" s="54"/>
      <c r="M233" s="55"/>
      <c r="N233" s="56"/>
    </row>
    <row r="234" spans="3:16" outlineLevel="1">
      <c r="C234" s="53"/>
      <c r="D234" s="53"/>
      <c r="E234" s="53"/>
      <c r="F234" s="57"/>
      <c r="G234" s="58"/>
      <c r="H234" s="59"/>
      <c r="I234" s="60"/>
      <c r="J234" s="60"/>
      <c r="K234" s="54"/>
      <c r="L234" s="60"/>
      <c r="M234" s="61"/>
      <c r="N234" s="56"/>
    </row>
    <row r="235" spans="3:16" ht="15" outlineLevel="1" thickBot="1">
      <c r="C235" s="53"/>
      <c r="D235" s="53"/>
      <c r="E235" s="53"/>
      <c r="F235" s="53"/>
      <c r="G235" s="57"/>
      <c r="H235" s="54"/>
      <c r="I235" s="54"/>
      <c r="J235" s="54"/>
      <c r="K235" s="54"/>
      <c r="L235" s="54"/>
      <c r="M235" s="60"/>
      <c r="N235" s="56"/>
    </row>
    <row r="236" spans="3:16" outlineLevel="1">
      <c r="C236" s="62" t="s">
        <v>72</v>
      </c>
      <c r="D236" s="63"/>
      <c r="E236" s="63"/>
      <c r="F236" s="63"/>
      <c r="G236" s="63"/>
      <c r="H236" s="64"/>
      <c r="I236" s="64"/>
      <c r="J236" s="64"/>
      <c r="K236" s="65"/>
      <c r="L236" s="54"/>
      <c r="M236" s="61"/>
      <c r="N236" s="56"/>
    </row>
    <row r="237" spans="3:16" outlineLevel="1">
      <c r="C237" s="66"/>
      <c r="D237" s="67"/>
      <c r="E237" s="68"/>
      <c r="F237" s="68"/>
      <c r="G237" s="68"/>
      <c r="H237" s="67"/>
      <c r="I237" s="67"/>
      <c r="J237" s="67"/>
      <c r="K237" s="69"/>
      <c r="L237" s="54"/>
      <c r="M237" s="60"/>
      <c r="N237" s="56"/>
    </row>
    <row r="238" spans="3:16" ht="60" customHeight="1" outlineLevel="1">
      <c r="C238" s="70" t="s">
        <v>75</v>
      </c>
      <c r="D238" s="122" t="s">
        <v>112</v>
      </c>
      <c r="E238" s="123" t="s">
        <v>113</v>
      </c>
      <c r="F238" s="124" t="s">
        <v>73</v>
      </c>
      <c r="G238" s="123" t="s">
        <v>74</v>
      </c>
      <c r="H238" s="125" t="s">
        <v>257</v>
      </c>
      <c r="I238" s="126" t="s">
        <v>114</v>
      </c>
      <c r="J238" s="123" t="s">
        <v>73</v>
      </c>
      <c r="K238" s="127" t="s">
        <v>305</v>
      </c>
      <c r="L238" s="54"/>
      <c r="M238" s="60"/>
      <c r="N238" s="56"/>
    </row>
    <row r="239" spans="3:16" ht="21.75" customHeight="1" outlineLevel="1">
      <c r="C239" s="71"/>
      <c r="D239" s="128"/>
      <c r="E239" s="129"/>
      <c r="F239" s="130"/>
      <c r="G239" s="129"/>
      <c r="H239" s="131"/>
      <c r="I239" s="132"/>
      <c r="J239" s="130"/>
      <c r="K239" s="93"/>
      <c r="L239" s="54"/>
      <c r="M239" s="54"/>
      <c r="N239" s="56"/>
    </row>
    <row r="240" spans="3:16" ht="15" outlineLevel="1" thickBot="1">
      <c r="C240" s="18"/>
      <c r="D240" s="72">
        <f>E232</f>
        <v>6216.9285714285716</v>
      </c>
      <c r="E240" s="72">
        <f ca="1">K232</f>
        <v>10256.955142857143</v>
      </c>
      <c r="F240" s="73">
        <f ca="1">(E240-D240)/D240</f>
        <v>0.64984284844376528</v>
      </c>
      <c r="G240" s="72">
        <f ca="1">E240-D240</f>
        <v>4040.0265714285715</v>
      </c>
      <c r="H240" s="72">
        <f>G232</f>
        <v>87037</v>
      </c>
      <c r="I240" s="72">
        <f ca="1">M232</f>
        <v>143597.372</v>
      </c>
      <c r="J240" s="73">
        <f ca="1">(I240-H240)/H240</f>
        <v>0.64984284844376528</v>
      </c>
      <c r="K240" s="74">
        <f ca="1">I240-H240</f>
        <v>56560.372000000003</v>
      </c>
      <c r="L240" s="54"/>
      <c r="M240" s="54"/>
      <c r="N240" s="56"/>
    </row>
    <row r="241" spans="3:14" outlineLevel="1"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75"/>
      <c r="N241" s="54"/>
    </row>
    <row r="242" spans="3:14" outlineLevel="1"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75"/>
      <c r="N242" s="54"/>
    </row>
    <row r="243" spans="3:14" ht="15" outlineLevel="1" thickBot="1"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76"/>
      <c r="N243" s="54"/>
    </row>
    <row r="244" spans="3:14" outlineLevel="1">
      <c r="C244" s="77"/>
      <c r="D244" s="64"/>
      <c r="E244" s="64"/>
      <c r="F244" s="64"/>
      <c r="G244" s="64"/>
      <c r="H244" s="64"/>
      <c r="I244" s="64"/>
      <c r="J244" s="64"/>
      <c r="K244" s="65"/>
      <c r="L244" s="54"/>
      <c r="M244" s="75"/>
      <c r="N244" s="54"/>
    </row>
    <row r="245" spans="3:14" outlineLevel="1">
      <c r="C245" s="78" t="s">
        <v>115</v>
      </c>
      <c r="D245" s="67"/>
      <c r="E245" s="67"/>
      <c r="F245" s="67"/>
      <c r="G245" s="67"/>
      <c r="H245" s="67"/>
      <c r="I245" s="79"/>
      <c r="J245" s="67"/>
      <c r="K245" s="69"/>
      <c r="L245" s="54"/>
      <c r="M245" s="54"/>
      <c r="N245" s="56"/>
    </row>
    <row r="246" spans="3:14" ht="18" outlineLevel="1">
      <c r="C246" s="80">
        <v>1</v>
      </c>
      <c r="D246" s="81" t="str">
        <f>C224</f>
        <v xml:space="preserve">PAYROLL AND BENEFITS </v>
      </c>
      <c r="E246" s="67"/>
      <c r="F246" s="67"/>
      <c r="G246" s="67"/>
      <c r="H246" s="67"/>
      <c r="I246" s="82"/>
      <c r="J246" s="67"/>
      <c r="K246" s="69"/>
      <c r="L246" s="54"/>
      <c r="M246" s="54"/>
      <c r="N246" s="56"/>
    </row>
    <row r="247" spans="3:14" ht="18" outlineLevel="1">
      <c r="C247" s="80"/>
      <c r="D247" s="1101" t="s">
        <v>116</v>
      </c>
      <c r="E247" s="1101"/>
      <c r="F247" s="1101"/>
      <c r="G247" s="1101"/>
      <c r="H247" s="1101"/>
      <c r="I247" s="1101"/>
      <c r="J247" s="1101"/>
      <c r="K247" s="69"/>
      <c r="L247" s="54"/>
      <c r="M247" s="54"/>
      <c r="N247" s="56"/>
    </row>
    <row r="248" spans="3:14" ht="18" outlineLevel="1">
      <c r="C248" s="80"/>
      <c r="D248" s="81"/>
      <c r="E248" s="67"/>
      <c r="F248" s="67"/>
      <c r="G248" s="67"/>
      <c r="H248" s="67"/>
      <c r="I248" s="82"/>
      <c r="J248" s="67"/>
      <c r="K248" s="69"/>
      <c r="L248" s="54"/>
      <c r="M248" s="54"/>
      <c r="N248" s="56"/>
    </row>
    <row r="249" spans="3:14" ht="18" outlineLevel="1">
      <c r="C249" s="80">
        <v>2</v>
      </c>
      <c r="D249" s="81" t="str">
        <f>C225</f>
        <v>MANAGEMENT FEE / LEASING</v>
      </c>
      <c r="E249" s="67"/>
      <c r="F249" s="67"/>
      <c r="G249" s="67"/>
      <c r="H249" s="84"/>
      <c r="I249" s="67"/>
      <c r="J249" s="67"/>
      <c r="K249" s="69"/>
      <c r="L249" s="54"/>
      <c r="M249" s="54"/>
      <c r="N249" s="56"/>
    </row>
    <row r="250" spans="3:14" ht="18" outlineLevel="1">
      <c r="C250" s="80"/>
      <c r="D250" s="1101" t="s">
        <v>117</v>
      </c>
      <c r="E250" s="1101"/>
      <c r="F250" s="1101"/>
      <c r="G250" s="1101"/>
      <c r="H250" s="1101"/>
      <c r="I250" s="1101"/>
      <c r="J250" s="1101"/>
      <c r="K250" s="69"/>
      <c r="L250" s="54"/>
      <c r="M250" s="54"/>
      <c r="N250" s="56"/>
    </row>
    <row r="251" spans="3:14" ht="18" outlineLevel="1">
      <c r="C251" s="80"/>
      <c r="D251" s="81"/>
      <c r="E251" s="67"/>
      <c r="F251" s="67"/>
      <c r="G251" s="67"/>
      <c r="H251" s="84"/>
      <c r="I251" s="67"/>
      <c r="J251" s="67"/>
      <c r="K251" s="69"/>
      <c r="L251" s="54"/>
      <c r="M251" s="54"/>
      <c r="N251" s="56"/>
    </row>
    <row r="252" spans="3:14" ht="18" outlineLevel="1">
      <c r="C252" s="80">
        <v>3</v>
      </c>
      <c r="D252" s="81" t="str">
        <f>C230</f>
        <v>PROPERTY TAX</v>
      </c>
      <c r="E252" s="67"/>
      <c r="F252" s="67"/>
      <c r="G252" s="67"/>
      <c r="H252" s="84"/>
      <c r="I252" s="67"/>
      <c r="J252" s="67"/>
      <c r="K252" s="69"/>
      <c r="L252" s="54"/>
      <c r="M252" s="54"/>
      <c r="N252" s="56"/>
    </row>
    <row r="253" spans="3:14" ht="18" outlineLevel="1">
      <c r="C253" s="80"/>
      <c r="D253" s="1101" t="s">
        <v>118</v>
      </c>
      <c r="E253" s="1101"/>
      <c r="F253" s="1101"/>
      <c r="G253" s="1101"/>
      <c r="H253" s="1101"/>
      <c r="I253" s="1101"/>
      <c r="J253" s="1101"/>
      <c r="K253" s="85"/>
      <c r="L253" s="54"/>
      <c r="M253" s="54"/>
      <c r="N253" s="56"/>
    </row>
    <row r="254" spans="3:14" ht="18" outlineLevel="1">
      <c r="C254" s="80"/>
      <c r="D254" s="81"/>
      <c r="E254" s="67"/>
      <c r="F254" s="67"/>
      <c r="G254" s="67"/>
      <c r="H254" s="86"/>
      <c r="I254" s="67"/>
      <c r="J254" s="67"/>
      <c r="K254" s="85"/>
      <c r="L254" s="54"/>
      <c r="M254" s="54"/>
      <c r="N254" s="56"/>
    </row>
    <row r="255" spans="3:14" ht="15" outlineLevel="1" thickBot="1">
      <c r="C255" s="87"/>
      <c r="D255" s="88"/>
      <c r="E255" s="88"/>
      <c r="F255" s="88"/>
      <c r="G255" s="88"/>
      <c r="H255" s="89"/>
      <c r="I255" s="90"/>
      <c r="J255" s="90"/>
      <c r="K255" s="91"/>
      <c r="L255" s="54"/>
      <c r="M255" s="54"/>
      <c r="N255" s="56"/>
    </row>
    <row r="256" spans="3:14" ht="15" outlineLevel="1" thickBot="1"/>
    <row r="257" spans="2:14" outlineLevel="1">
      <c r="C257" s="101" t="s">
        <v>145</v>
      </c>
      <c r="D257" s="103"/>
      <c r="E257" s="107"/>
      <c r="F257" s="107"/>
      <c r="G257" s="107"/>
      <c r="H257" s="107"/>
      <c r="I257" s="107"/>
      <c r="J257" s="107"/>
      <c r="K257" s="107"/>
      <c r="L257" s="107"/>
      <c r="M257" s="107"/>
      <c r="N257" s="108"/>
    </row>
    <row r="258" spans="2:14" outlineLevel="1">
      <c r="C258" s="71"/>
      <c r="D258" s="20" t="s">
        <v>146</v>
      </c>
      <c r="E258" s="109">
        <v>1</v>
      </c>
      <c r="F258" s="109">
        <f>E258+1</f>
        <v>2</v>
      </c>
      <c r="G258" s="109">
        <f t="shared" ref="G258:N258" si="36">F258+1</f>
        <v>3</v>
      </c>
      <c r="H258" s="109">
        <f t="shared" si="36"/>
        <v>4</v>
      </c>
      <c r="I258" s="109">
        <f t="shared" si="36"/>
        <v>5</v>
      </c>
      <c r="J258" s="109">
        <f t="shared" si="36"/>
        <v>6</v>
      </c>
      <c r="K258" s="109">
        <f t="shared" si="36"/>
        <v>7</v>
      </c>
      <c r="L258" s="109">
        <f t="shared" si="36"/>
        <v>8</v>
      </c>
      <c r="M258" s="109">
        <f t="shared" si="36"/>
        <v>9</v>
      </c>
      <c r="N258" s="110">
        <f t="shared" si="36"/>
        <v>10</v>
      </c>
    </row>
    <row r="259" spans="2:14" ht="15" outlineLevel="1" thickBot="1">
      <c r="C259" s="105"/>
      <c r="D259" s="16"/>
      <c r="E259" s="196">
        <v>0</v>
      </c>
      <c r="F259" s="197">
        <v>0.02</v>
      </c>
      <c r="G259" s="197">
        <v>0.02</v>
      </c>
      <c r="H259" s="197">
        <v>0.02</v>
      </c>
      <c r="I259" s="197">
        <v>0.02</v>
      </c>
      <c r="J259" s="197">
        <v>0.02</v>
      </c>
      <c r="K259" s="197">
        <v>0.02</v>
      </c>
      <c r="L259" s="197">
        <v>0.02</v>
      </c>
      <c r="M259" s="197">
        <v>0.02</v>
      </c>
      <c r="N259" s="198">
        <v>0.02</v>
      </c>
    </row>
    <row r="260" spans="2:14" outlineLevel="1">
      <c r="C260" s="334"/>
      <c r="D260" s="20"/>
      <c r="E260" s="335"/>
      <c r="F260" s="336"/>
      <c r="G260" s="336"/>
      <c r="H260" s="336"/>
      <c r="I260" s="336"/>
      <c r="J260" s="336"/>
      <c r="K260" s="336"/>
      <c r="L260" s="336"/>
      <c r="M260" s="336"/>
      <c r="N260" s="336"/>
    </row>
    <row r="261" spans="2:14" outlineLevel="1">
      <c r="C261" s="334" t="s">
        <v>302</v>
      </c>
      <c r="D261" s="20"/>
      <c r="E261" s="168">
        <v>0</v>
      </c>
      <c r="F261" s="336"/>
      <c r="G261" s="336"/>
      <c r="H261" s="336"/>
      <c r="I261" s="336"/>
      <c r="J261" s="336"/>
      <c r="K261" s="336"/>
      <c r="L261" s="336"/>
      <c r="M261" s="336"/>
      <c r="N261" s="336"/>
    </row>
    <row r="263" spans="2:14" ht="18">
      <c r="B263" s="471" t="s">
        <v>230</v>
      </c>
    </row>
    <row r="264" spans="2:14" outlineLevel="1"/>
    <row r="265" spans="2:14" outlineLevel="1">
      <c r="C265" s="23" t="s">
        <v>231</v>
      </c>
      <c r="I265" s="4"/>
      <c r="J265" s="4"/>
      <c r="K265" s="4"/>
      <c r="L265" s="4"/>
      <c r="M265" s="4"/>
    </row>
    <row r="266" spans="2:14" outlineLevel="1">
      <c r="G266" s="133" t="s">
        <v>151</v>
      </c>
      <c r="H266" s="133"/>
      <c r="I266" s="4"/>
      <c r="J266" s="4"/>
      <c r="K266" s="4"/>
      <c r="L266" s="4"/>
      <c r="M266" s="4"/>
    </row>
    <row r="267" spans="2:14" outlineLevel="1">
      <c r="C267" s="134" t="s">
        <v>152</v>
      </c>
      <c r="D267" s="352">
        <f>F84</f>
        <v>11128708</v>
      </c>
      <c r="G267" s="135"/>
      <c r="H267" s="136"/>
      <c r="I267" s="4"/>
      <c r="J267" s="4"/>
      <c r="K267" s="4"/>
      <c r="L267" s="4"/>
      <c r="M267" s="4"/>
    </row>
    <row r="268" spans="2:14" outlineLevel="1">
      <c r="C268" s="137" t="s">
        <v>153</v>
      </c>
      <c r="D268" s="353">
        <v>0.8</v>
      </c>
      <c r="E268" s="31"/>
      <c r="G268" s="138" t="s">
        <v>55</v>
      </c>
      <c r="H268" s="376">
        <v>1000</v>
      </c>
      <c r="I268" s="4"/>
      <c r="J268" s="4"/>
      <c r="K268" s="4" t="s">
        <v>316</v>
      </c>
      <c r="L268" s="4"/>
      <c r="M268" s="27">
        <f>D273/12*D269</f>
        <v>37095.693333333336</v>
      </c>
    </row>
    <row r="269" spans="2:14" outlineLevel="1">
      <c r="C269" s="137" t="s">
        <v>154</v>
      </c>
      <c r="D269" s="139">
        <f>D267*D268</f>
        <v>8902966.4000000004</v>
      </c>
      <c r="E269" s="8"/>
      <c r="G269" s="138" t="s">
        <v>155</v>
      </c>
      <c r="H269" s="376">
        <f>D269*0.005</f>
        <v>44514.832000000002</v>
      </c>
      <c r="I269" s="4"/>
      <c r="J269" s="4"/>
      <c r="K269" s="4"/>
      <c r="L269" s="4"/>
      <c r="M269" s="4"/>
    </row>
    <row r="270" spans="2:14" outlineLevel="1">
      <c r="C270" s="140"/>
      <c r="D270" s="139"/>
      <c r="E270" s="141"/>
      <c r="G270" s="138" t="s">
        <v>156</v>
      </c>
      <c r="H270" s="376">
        <f>D269*0.005</f>
        <v>44514.832000000002</v>
      </c>
      <c r="I270" s="4"/>
      <c r="J270" s="4"/>
      <c r="K270" s="4" t="s">
        <v>317</v>
      </c>
      <c r="L270" s="4"/>
      <c r="M270" s="374">
        <f>PMT(D273/12,D274*12,-D269)</f>
        <v>47793.048724705412</v>
      </c>
    </row>
    <row r="271" spans="2:14" outlineLevel="1">
      <c r="C271" s="140" t="s">
        <v>157</v>
      </c>
      <c r="D271" s="139">
        <f>D267-D269</f>
        <v>2225741.5999999996</v>
      </c>
      <c r="E271" s="11"/>
      <c r="F271" s="27"/>
      <c r="G271" s="381" t="s">
        <v>158</v>
      </c>
      <c r="H271" s="376">
        <f>D269*0.0025</f>
        <v>22257.416000000001</v>
      </c>
      <c r="I271" s="4"/>
      <c r="J271" s="4"/>
      <c r="K271" s="4" t="s">
        <v>185</v>
      </c>
      <c r="L271" s="4"/>
      <c r="M271" s="374">
        <f>M270-M268</f>
        <v>10697.355391372075</v>
      </c>
    </row>
    <row r="272" spans="2:14" outlineLevel="1">
      <c r="C272" s="137" t="s">
        <v>320</v>
      </c>
      <c r="D272" s="168">
        <v>20</v>
      </c>
      <c r="G272" s="138" t="s">
        <v>54</v>
      </c>
      <c r="H272" s="376">
        <f>D269/1000*1.1</f>
        <v>9793.2630400000016</v>
      </c>
      <c r="I272" s="4"/>
      <c r="J272" s="4"/>
      <c r="K272" s="4"/>
      <c r="L272" s="4"/>
      <c r="M272" s="4"/>
    </row>
    <row r="273" spans="3:13" outlineLevel="1">
      <c r="C273" s="137" t="s">
        <v>159</v>
      </c>
      <c r="D273" s="353">
        <v>0.05</v>
      </c>
      <c r="G273" s="138" t="s">
        <v>56</v>
      </c>
      <c r="H273" s="376">
        <v>6000</v>
      </c>
      <c r="I273" s="4"/>
      <c r="J273" s="4"/>
      <c r="K273" s="4"/>
      <c r="L273" s="4"/>
      <c r="M273" s="4"/>
    </row>
    <row r="274" spans="3:13" outlineLevel="1">
      <c r="C274" s="137" t="s">
        <v>160</v>
      </c>
      <c r="D274" s="168">
        <v>30</v>
      </c>
      <c r="E274" s="11"/>
      <c r="G274" s="138" t="s">
        <v>57</v>
      </c>
      <c r="H274" s="376">
        <v>6000</v>
      </c>
      <c r="I274" s="4"/>
      <c r="J274" s="4"/>
      <c r="K274" s="4"/>
      <c r="L274" s="4"/>
      <c r="M274" s="4"/>
    </row>
    <row r="275" spans="3:13" outlineLevel="1">
      <c r="C275" s="137" t="s">
        <v>319</v>
      </c>
      <c r="D275" s="168">
        <v>15</v>
      </c>
      <c r="G275" s="138" t="s">
        <v>161</v>
      </c>
      <c r="H275" s="376">
        <v>0</v>
      </c>
      <c r="I275" s="4"/>
      <c r="J275" s="4"/>
      <c r="K275" s="4"/>
      <c r="L275" s="4"/>
      <c r="M275" s="4"/>
    </row>
    <row r="276" spans="3:13" outlineLevel="1">
      <c r="C276" s="137" t="s">
        <v>391</v>
      </c>
      <c r="D276" s="547">
        <f ca="1">E$906/D269</f>
        <v>-9.7761797685769081E-3</v>
      </c>
      <c r="G276" s="138" t="s">
        <v>162</v>
      </c>
      <c r="H276" s="376">
        <v>0</v>
      </c>
      <c r="I276" s="4"/>
      <c r="J276" s="4"/>
      <c r="K276" s="4"/>
      <c r="L276" s="4"/>
      <c r="M276" s="4"/>
    </row>
    <row r="277" spans="3:13" outlineLevel="1">
      <c r="C277" s="142" t="s">
        <v>390</v>
      </c>
      <c r="D277" s="548">
        <f ca="1">E$906/(D269*D273)</f>
        <v>-0.19552359537153816</v>
      </c>
      <c r="G277" s="138" t="s">
        <v>163</v>
      </c>
      <c r="H277" s="376">
        <v>0</v>
      </c>
      <c r="I277" s="4"/>
      <c r="J277" s="4"/>
      <c r="K277" s="4"/>
      <c r="L277" s="4"/>
      <c r="M277" s="4"/>
    </row>
    <row r="278" spans="3:13" outlineLevel="1">
      <c r="C278" s="15"/>
      <c r="D278" s="15"/>
      <c r="G278" s="138" t="s">
        <v>164</v>
      </c>
      <c r="H278" s="376">
        <v>15000</v>
      </c>
      <c r="I278" s="4"/>
      <c r="J278" s="4"/>
      <c r="K278" s="4"/>
      <c r="L278" s="4"/>
      <c r="M278" s="4"/>
    </row>
    <row r="279" spans="3:13" outlineLevel="1">
      <c r="C279" s="14"/>
      <c r="D279" s="143"/>
      <c r="G279" s="144" t="s">
        <v>165</v>
      </c>
      <c r="H279" s="376">
        <v>2500</v>
      </c>
      <c r="I279" s="4"/>
      <c r="J279" s="4"/>
      <c r="K279" s="4"/>
      <c r="L279" s="4"/>
      <c r="M279" s="4"/>
    </row>
    <row r="280" spans="3:13" outlineLevel="1">
      <c r="C280" s="15"/>
      <c r="D280" s="15"/>
      <c r="G280" s="145" t="s">
        <v>166</v>
      </c>
      <c r="H280" s="146">
        <f>SUM(H267:H278)</f>
        <v>149080.34304000001</v>
      </c>
      <c r="I280" s="4"/>
      <c r="J280" s="4"/>
      <c r="K280" s="4"/>
      <c r="L280" s="4"/>
      <c r="M280" s="4"/>
    </row>
    <row r="281" spans="3:13" outlineLevel="1">
      <c r="C281" s="15"/>
      <c r="D281" s="15"/>
      <c r="G281" s="147" t="s">
        <v>167</v>
      </c>
      <c r="H281" s="148">
        <f>H280/D269</f>
        <v>1.6745019170239708E-2</v>
      </c>
      <c r="I281" s="4"/>
      <c r="J281" s="4"/>
      <c r="K281" s="4"/>
      <c r="L281" s="4"/>
      <c r="M281" s="4"/>
    </row>
    <row r="282" spans="3:13" outlineLevel="1">
      <c r="C282" s="15"/>
      <c r="D282" s="15"/>
      <c r="G282" s="9"/>
      <c r="H282" s="149"/>
      <c r="I282" s="4"/>
      <c r="J282" s="4"/>
      <c r="K282" s="4"/>
      <c r="L282" s="4"/>
      <c r="M282" s="4"/>
    </row>
    <row r="283" spans="3:13" ht="15" customHeight="1" outlineLevel="1">
      <c r="D283" s="15"/>
      <c r="I283" s="15"/>
      <c r="J283" s="4"/>
      <c r="K283" s="4"/>
      <c r="L283" s="4"/>
      <c r="M283" s="4"/>
    </row>
    <row r="284" spans="3:13" outlineLevel="1">
      <c r="H284" s="15"/>
      <c r="I284" s="15"/>
      <c r="J284" s="4"/>
      <c r="K284" s="4"/>
      <c r="L284" s="4"/>
      <c r="M284" s="4"/>
    </row>
    <row r="285" spans="3:13" outlineLevel="1">
      <c r="C285" s="23" t="s">
        <v>232</v>
      </c>
    </row>
    <row r="286" spans="3:13" outlineLevel="1">
      <c r="J286" s="4"/>
      <c r="K286" s="4"/>
      <c r="L286" s="4"/>
      <c r="M286" s="4"/>
    </row>
    <row r="287" spans="3:13" outlineLevel="1">
      <c r="G287" s="133" t="s">
        <v>151</v>
      </c>
      <c r="H287" s="133"/>
      <c r="I287" s="4"/>
      <c r="J287" s="4"/>
      <c r="K287" s="4"/>
      <c r="L287" s="4"/>
      <c r="M287" s="4"/>
    </row>
    <row r="288" spans="3:13" outlineLevel="1">
      <c r="C288" s="134" t="s">
        <v>189</v>
      </c>
      <c r="D288" s="354">
        <f>D271</f>
        <v>2225741.5999999996</v>
      </c>
      <c r="E288" s="8"/>
      <c r="G288" s="138" t="s">
        <v>55</v>
      </c>
      <c r="H288" s="376"/>
      <c r="I288" s="4"/>
      <c r="J288" s="4"/>
      <c r="K288" s="4" t="s">
        <v>316</v>
      </c>
      <c r="L288" s="4"/>
      <c r="M288" s="27">
        <f>D293/12*D290</f>
        <v>0</v>
      </c>
    </row>
    <row r="289" spans="3:13" outlineLevel="1">
      <c r="C289" s="137" t="s">
        <v>153</v>
      </c>
      <c r="D289" s="380">
        <v>0</v>
      </c>
      <c r="E289" s="31"/>
      <c r="G289" s="138" t="s">
        <v>155</v>
      </c>
      <c r="H289" s="376"/>
      <c r="I289" s="4"/>
      <c r="J289" s="4"/>
      <c r="K289" s="4"/>
      <c r="L289" s="4"/>
      <c r="M289" s="4"/>
    </row>
    <row r="290" spans="3:13" outlineLevel="1">
      <c r="C290" s="137" t="s">
        <v>154</v>
      </c>
      <c r="D290" s="355">
        <f>D288*D289</f>
        <v>0</v>
      </c>
      <c r="E290" s="8"/>
      <c r="G290" s="138" t="s">
        <v>156</v>
      </c>
      <c r="H290" s="376"/>
      <c r="I290" s="4"/>
      <c r="J290" s="4"/>
      <c r="K290" s="4"/>
      <c r="L290" s="4"/>
      <c r="M290" s="4"/>
    </row>
    <row r="291" spans="3:13" outlineLevel="1">
      <c r="C291" s="140" t="s">
        <v>190</v>
      </c>
      <c r="D291" s="355">
        <f>D288-D290</f>
        <v>2225741.5999999996</v>
      </c>
      <c r="G291" s="381" t="s">
        <v>158</v>
      </c>
      <c r="H291" s="376"/>
      <c r="I291" s="4"/>
      <c r="J291" s="4"/>
      <c r="K291" s="4"/>
      <c r="L291" s="4"/>
      <c r="M291" s="4"/>
    </row>
    <row r="292" spans="3:13" outlineLevel="1">
      <c r="C292" s="137" t="s">
        <v>320</v>
      </c>
      <c r="D292" s="168">
        <v>20</v>
      </c>
      <c r="E292" s="11"/>
      <c r="G292" s="138" t="s">
        <v>54</v>
      </c>
      <c r="H292" s="376"/>
      <c r="I292" s="4"/>
      <c r="J292" s="4"/>
      <c r="K292" s="4"/>
      <c r="L292" s="4"/>
      <c r="M292" s="4"/>
    </row>
    <row r="293" spans="3:13" outlineLevel="1">
      <c r="C293" s="137" t="s">
        <v>159</v>
      </c>
      <c r="D293" s="163">
        <v>0.1</v>
      </c>
      <c r="G293" s="138" t="s">
        <v>56</v>
      </c>
      <c r="H293" s="376"/>
      <c r="I293" s="4"/>
      <c r="J293" s="4"/>
      <c r="K293" s="4"/>
      <c r="L293" s="4"/>
      <c r="M293" s="4"/>
    </row>
    <row r="294" spans="3:13" outlineLevel="1">
      <c r="C294" s="137" t="s">
        <v>160</v>
      </c>
      <c r="D294" s="168">
        <v>30</v>
      </c>
      <c r="G294" s="138" t="s">
        <v>57</v>
      </c>
      <c r="H294" s="376"/>
      <c r="I294" s="4"/>
      <c r="J294" s="4"/>
      <c r="K294" s="4"/>
      <c r="L294" s="4"/>
      <c r="M294" s="4"/>
    </row>
    <row r="295" spans="3:13" outlineLevel="1">
      <c r="C295" s="137" t="s">
        <v>319</v>
      </c>
      <c r="D295" s="168">
        <v>15</v>
      </c>
      <c r="G295" s="138" t="s">
        <v>161</v>
      </c>
      <c r="H295" s="376"/>
      <c r="I295" s="4"/>
      <c r="J295" s="4"/>
      <c r="K295" s="4"/>
      <c r="L295" s="4"/>
      <c r="M295" s="4"/>
    </row>
    <row r="296" spans="3:13" outlineLevel="1">
      <c r="C296" s="137" t="s">
        <v>391</v>
      </c>
      <c r="D296" s="547">
        <f ca="1">IFERROR(E$906/D289,0)</f>
        <v>0</v>
      </c>
      <c r="G296" s="138" t="s">
        <v>162</v>
      </c>
      <c r="H296" s="376"/>
      <c r="I296" s="4"/>
      <c r="J296" s="4"/>
      <c r="K296" s="4"/>
      <c r="L296" s="4"/>
      <c r="M296" s="4"/>
    </row>
    <row r="297" spans="3:13" outlineLevel="1">
      <c r="C297" s="142" t="s">
        <v>390</v>
      </c>
      <c r="D297" s="548">
        <f ca="1">IFERROR(E$906/(D289*D293),0)</f>
        <v>0</v>
      </c>
      <c r="G297" s="138" t="s">
        <v>163</v>
      </c>
      <c r="H297" s="376"/>
      <c r="I297" s="4"/>
      <c r="J297" s="4"/>
      <c r="K297" s="4"/>
      <c r="L297" s="4"/>
      <c r="M297" s="4"/>
    </row>
    <row r="298" spans="3:13" outlineLevel="1">
      <c r="G298" s="138" t="s">
        <v>164</v>
      </c>
      <c r="H298" s="376"/>
      <c r="I298" s="4"/>
      <c r="J298" s="4"/>
      <c r="K298" s="4"/>
      <c r="L298" s="4"/>
      <c r="M298" s="4"/>
    </row>
    <row r="299" spans="3:13" outlineLevel="1">
      <c r="C299" s="15"/>
      <c r="D299" s="15"/>
      <c r="G299" s="356" t="s">
        <v>165</v>
      </c>
      <c r="H299" s="376"/>
      <c r="I299" s="4"/>
      <c r="J299" s="4"/>
      <c r="K299" s="4"/>
      <c r="L299" s="4"/>
      <c r="M299" s="4"/>
    </row>
    <row r="300" spans="3:13" outlineLevel="1">
      <c r="C300" s="15"/>
      <c r="D300" s="15"/>
      <c r="G300" s="145" t="s">
        <v>166</v>
      </c>
      <c r="H300" s="146">
        <f>SUM(H288:H299)</f>
        <v>0</v>
      </c>
      <c r="I300" s="4"/>
      <c r="J300" s="4"/>
      <c r="K300" s="4"/>
      <c r="L300" s="4"/>
      <c r="M300" s="4"/>
    </row>
    <row r="301" spans="3:13" outlineLevel="1">
      <c r="C301" s="15"/>
      <c r="D301" s="15"/>
      <c r="G301" s="357" t="s">
        <v>167</v>
      </c>
      <c r="H301" s="358" t="e">
        <f>H300/D290</f>
        <v>#DIV/0!</v>
      </c>
      <c r="I301" s="4"/>
      <c r="J301" s="4"/>
      <c r="K301" s="4"/>
      <c r="L301" s="4"/>
      <c r="M301" s="4"/>
    </row>
    <row r="302" spans="3:13" outlineLevel="1">
      <c r="C302" s="15"/>
      <c r="D302" s="15"/>
      <c r="I302" s="4"/>
      <c r="J302" s="4"/>
      <c r="K302" s="4"/>
      <c r="L302" s="4"/>
      <c r="M302" s="4"/>
    </row>
    <row r="303" spans="3:13" outlineLevel="1">
      <c r="D303" s="15"/>
      <c r="I303" s="4"/>
      <c r="J303" s="4"/>
      <c r="K303" s="4"/>
      <c r="L303" s="4"/>
      <c r="M303" s="4"/>
    </row>
    <row r="304" spans="3:13" outlineLevel="1"/>
    <row r="305" spans="1:17" outlineLevel="1">
      <c r="C305" s="23" t="s">
        <v>233</v>
      </c>
    </row>
    <row r="306" spans="1:17" outlineLevel="1">
      <c r="G306" s="133" t="s">
        <v>151</v>
      </c>
      <c r="H306" s="133"/>
    </row>
    <row r="307" spans="1:17" ht="15" outlineLevel="1" thickBot="1">
      <c r="G307" s="359"/>
      <c r="H307" s="375"/>
      <c r="P307" s="5"/>
      <c r="Q307" s="5"/>
    </row>
    <row r="308" spans="1:17" ht="15" outlineLevel="1" thickTop="1">
      <c r="C308" s="4" t="s">
        <v>304</v>
      </c>
      <c r="D308" s="168">
        <v>26</v>
      </c>
      <c r="G308" s="138" t="s">
        <v>55</v>
      </c>
      <c r="H308" s="376">
        <v>1000</v>
      </c>
      <c r="K308" s="4" t="s">
        <v>427</v>
      </c>
      <c r="L308" s="4"/>
      <c r="M308" s="27">
        <f ca="1">D315/12*(D317+E317)</f>
        <v>42350.740755477113</v>
      </c>
    </row>
    <row r="309" spans="1:17" outlineLevel="1">
      <c r="C309" s="4" t="s">
        <v>188</v>
      </c>
      <c r="D309" s="413">
        <v>3.5000000000000003E-2</v>
      </c>
      <c r="E309" s="163">
        <f>Summary!C98</f>
        <v>0</v>
      </c>
      <c r="F309" s="555" t="s">
        <v>440</v>
      </c>
      <c r="G309" s="138" t="s">
        <v>155</v>
      </c>
      <c r="H309" s="376">
        <f ca="1">D315*0.005</f>
        <v>53495.672533234247</v>
      </c>
    </row>
    <row r="310" spans="1:17" outlineLevel="1">
      <c r="A310" s="360"/>
      <c r="G310" s="138" t="s">
        <v>175</v>
      </c>
      <c r="H310" s="376">
        <f ca="1">D315*0.005</f>
        <v>53495.672533234247</v>
      </c>
      <c r="K310" s="363" t="s">
        <v>177</v>
      </c>
      <c r="L310" s="364"/>
      <c r="M310" s="365">
        <f ca="1">D315</f>
        <v>10699134.506646849</v>
      </c>
    </row>
    <row r="311" spans="1:17" outlineLevel="1">
      <c r="A311" s="360"/>
      <c r="G311" s="381" t="s">
        <v>321</v>
      </c>
      <c r="H311" s="376">
        <f ca="1">D315*0.0025</f>
        <v>26747.836266617123</v>
      </c>
      <c r="K311" s="367" t="s">
        <v>179</v>
      </c>
      <c r="L311" s="368"/>
      <c r="M311" s="369">
        <f>D269+D290</f>
        <v>8902966.4000000004</v>
      </c>
    </row>
    <row r="312" spans="1:17" outlineLevel="1">
      <c r="C312" s="4" t="s">
        <v>425</v>
      </c>
      <c r="D312" s="200">
        <f ca="1">SUMIF(E823:N824,ROUNDUP(D308/12,0),E906:N906)</f>
        <v>576107.24266559957</v>
      </c>
      <c r="G312" s="138" t="s">
        <v>54</v>
      </c>
      <c r="H312" s="376">
        <f ca="1">D315/1000*1.1</f>
        <v>11769.047957311535</v>
      </c>
      <c r="K312" s="140" t="s">
        <v>180</v>
      </c>
      <c r="L312" s="14"/>
      <c r="M312" s="369">
        <f ca="1">H320</f>
        <v>176008.22929039714</v>
      </c>
    </row>
    <row r="313" spans="1:17" outlineLevel="1">
      <c r="C313" s="134" t="s">
        <v>176</v>
      </c>
      <c r="D313" s="361">
        <f ca="1">SUMIF(E823:N824,ROUNDUP(D308/12,0),E906:N906)/(D309+E309)</f>
        <v>16460206.933302844</v>
      </c>
      <c r="E313" s="362"/>
      <c r="F313" s="10"/>
      <c r="G313" s="138" t="s">
        <v>56</v>
      </c>
      <c r="H313" s="376">
        <v>6000</v>
      </c>
      <c r="K313" s="419"/>
      <c r="L313" s="20"/>
      <c r="M313" s="420"/>
    </row>
    <row r="314" spans="1:17" outlineLevel="1">
      <c r="C314" s="137" t="s">
        <v>178</v>
      </c>
      <c r="D314" s="379">
        <v>0.65</v>
      </c>
      <c r="E314" s="163">
        <f>Summary!C97</f>
        <v>0</v>
      </c>
      <c r="F314" s="555" t="s">
        <v>440</v>
      </c>
      <c r="G314" s="138" t="s">
        <v>57</v>
      </c>
      <c r="H314" s="376">
        <v>6000</v>
      </c>
      <c r="K314" s="2"/>
      <c r="L314" s="1"/>
      <c r="M314" s="3"/>
      <c r="Q314" s="366"/>
    </row>
    <row r="315" spans="1:17" outlineLevel="1">
      <c r="C315" s="137" t="s">
        <v>154</v>
      </c>
      <c r="D315" s="370">
        <f ca="1">D313*(D314+E314)</f>
        <v>10699134.506646849</v>
      </c>
      <c r="E315" s="10"/>
      <c r="F315" s="10"/>
      <c r="G315" s="138" t="s">
        <v>161</v>
      </c>
      <c r="H315" s="376">
        <v>0</v>
      </c>
      <c r="K315" s="371" t="s">
        <v>181</v>
      </c>
      <c r="L315" s="421"/>
      <c r="M315" s="422">
        <f ca="1">M310-M311-M312-M313</f>
        <v>1620159.8773564517</v>
      </c>
      <c r="N315" s="4" t="s">
        <v>330</v>
      </c>
      <c r="Q315" s="366"/>
    </row>
    <row r="316" spans="1:17" outlineLevel="1">
      <c r="C316" s="137" t="s">
        <v>320</v>
      </c>
      <c r="D316" s="378">
        <v>120</v>
      </c>
      <c r="E316" s="10"/>
      <c r="F316" s="10"/>
      <c r="G316" s="138" t="s">
        <v>162</v>
      </c>
      <c r="H316" s="376">
        <v>0</v>
      </c>
      <c r="K316" s="4"/>
      <c r="L316" s="4"/>
      <c r="M316" s="27"/>
      <c r="Q316" s="366"/>
    </row>
    <row r="317" spans="1:17" outlineLevel="1">
      <c r="C317" s="137" t="s">
        <v>159</v>
      </c>
      <c r="D317" s="353">
        <v>4.7500000000000001E-2</v>
      </c>
      <c r="E317" s="163">
        <f>Summary!C62</f>
        <v>0</v>
      </c>
      <c r="F317" s="555" t="s">
        <v>440</v>
      </c>
      <c r="G317" s="138" t="s">
        <v>163</v>
      </c>
      <c r="H317" s="376">
        <v>0</v>
      </c>
      <c r="K317" s="4"/>
      <c r="L317" s="4"/>
      <c r="M317" s="4"/>
      <c r="Q317" s="366"/>
    </row>
    <row r="318" spans="1:17" outlineLevel="1">
      <c r="C318" s="137" t="s">
        <v>160</v>
      </c>
      <c r="D318" s="378">
        <v>30</v>
      </c>
      <c r="E318" s="10"/>
      <c r="F318" s="10"/>
      <c r="G318" s="138" t="s">
        <v>164</v>
      </c>
      <c r="H318" s="376">
        <v>15000</v>
      </c>
      <c r="K318" s="4" t="s">
        <v>428</v>
      </c>
      <c r="L318" s="4"/>
      <c r="M318" s="571">
        <f>D968</f>
        <v>2225741.5999999996</v>
      </c>
      <c r="Q318" s="10"/>
    </row>
    <row r="319" spans="1:17" outlineLevel="1">
      <c r="C319" s="137" t="s">
        <v>319</v>
      </c>
      <c r="D319" s="168">
        <v>0</v>
      </c>
      <c r="E319" s="10"/>
      <c r="F319" s="10"/>
      <c r="G319" s="144" t="s">
        <v>165</v>
      </c>
      <c r="H319" s="376">
        <v>2500</v>
      </c>
      <c r="K319" s="4" t="s">
        <v>429</v>
      </c>
      <c r="L319" s="4"/>
      <c r="M319" s="571">
        <f ca="1">SUMIF(E823:N824,ROUNDUP(D308/12,0)+1,E919:N919)</f>
        <v>-64676.207501478639</v>
      </c>
      <c r="Q319" s="10"/>
    </row>
    <row r="320" spans="1:17" outlineLevel="1">
      <c r="C320" s="137" t="s">
        <v>392</v>
      </c>
      <c r="D320" s="547">
        <f ca="1">G$906/D315</f>
        <v>5.3846153846153842E-2</v>
      </c>
      <c r="E320" s="10"/>
      <c r="F320" s="10"/>
      <c r="G320" s="145" t="s">
        <v>166</v>
      </c>
      <c r="H320" s="146">
        <f ca="1">SUM(H308:H319)</f>
        <v>176008.22929039714</v>
      </c>
      <c r="K320" s="4"/>
      <c r="Q320" s="10"/>
    </row>
    <row r="321" spans="2:17" outlineLevel="1">
      <c r="C321" s="142" t="s">
        <v>393</v>
      </c>
      <c r="D321" s="548">
        <f ca="1">G$906/(D315*(D317+E317))</f>
        <v>1.1336032388663968</v>
      </c>
      <c r="E321" s="10"/>
      <c r="F321" s="10"/>
      <c r="G321" s="373" t="s">
        <v>167</v>
      </c>
      <c r="H321" s="148">
        <f ca="1">H320/D315</f>
        <v>1.6450697874772192E-2</v>
      </c>
      <c r="K321" s="4"/>
      <c r="N321" s="10"/>
      <c r="O321" s="10"/>
      <c r="P321" s="10"/>
      <c r="Q321" s="10"/>
    </row>
    <row r="322" spans="2:17" outlineLevel="1">
      <c r="C322" s="4" t="s">
        <v>1</v>
      </c>
      <c r="D322" s="571">
        <f ca="1">-SUMIF(E823:N824,ROUNDUP(D308/12,0),E917:N917)</f>
        <v>653703.59927749634</v>
      </c>
      <c r="I322" s="4"/>
      <c r="J322" s="372"/>
      <c r="K322" s="15"/>
      <c r="N322" s="10"/>
      <c r="O322" s="10"/>
      <c r="P322" s="10"/>
      <c r="Q322" s="10"/>
    </row>
    <row r="323" spans="2:17" outlineLevel="1">
      <c r="C323" s="4" t="s">
        <v>341</v>
      </c>
      <c r="D323" s="418">
        <f>PMT(D317+E317,D318,-1)</f>
        <v>6.3209453946024938E-2</v>
      </c>
      <c r="I323" s="4"/>
      <c r="J323" s="4"/>
      <c r="K323" s="4"/>
      <c r="L323" s="4"/>
      <c r="M323" s="4"/>
    </row>
    <row r="324" spans="2:17" outlineLevel="1"/>
    <row r="326" spans="2:17" ht="18">
      <c r="B326" s="471" t="s">
        <v>251</v>
      </c>
    </row>
    <row r="327" spans="2:17" outlineLevel="1">
      <c r="H327" s="4" t="s">
        <v>1135</v>
      </c>
    </row>
    <row r="328" spans="2:17" outlineLevel="1">
      <c r="C328" s="4" t="s">
        <v>328</v>
      </c>
      <c r="E328" s="168">
        <v>50</v>
      </c>
      <c r="H328" s="4" t="s">
        <v>183</v>
      </c>
      <c r="I328" s="168"/>
    </row>
    <row r="329" spans="2:17" outlineLevel="1">
      <c r="C329" s="4" t="s">
        <v>240</v>
      </c>
      <c r="E329" s="163">
        <v>3.5000000000000003E-2</v>
      </c>
      <c r="F329" s="163">
        <f>+Summary!C51</f>
        <v>0</v>
      </c>
      <c r="G329" s="555" t="s">
        <v>440</v>
      </c>
      <c r="H329" s="4" t="s">
        <v>1136</v>
      </c>
      <c r="I329" s="168"/>
    </row>
    <row r="330" spans="2:17" outlineLevel="1">
      <c r="C330" s="4" t="s">
        <v>303</v>
      </c>
      <c r="E330" s="337">
        <v>0.03</v>
      </c>
    </row>
    <row r="331" spans="2:17" outlineLevel="1">
      <c r="K331" s="4" t="s">
        <v>428</v>
      </c>
      <c r="L331" s="4"/>
      <c r="M331" s="571">
        <f>+M318</f>
        <v>2225741.5999999996</v>
      </c>
    </row>
    <row r="332" spans="2:17" outlineLevel="1">
      <c r="C332" s="4" t="s">
        <v>426</v>
      </c>
      <c r="E332" s="200">
        <f ca="1">SUMIF(E823:N824,ROUNDUP(E328/12,0),E906:N906)</f>
        <v>626761.16270529001</v>
      </c>
      <c r="K332" s="4" t="s">
        <v>430</v>
      </c>
      <c r="L332" s="4"/>
      <c r="M332" s="571">
        <f ca="1">SUMIF(E823:N824,ROUNDUP(E328/12,0),E919:N919)</f>
        <v>-7163.3065814020811</v>
      </c>
    </row>
    <row r="333" spans="2:17" outlineLevel="1">
      <c r="C333" s="4" t="s">
        <v>331</v>
      </c>
      <c r="E333" s="200">
        <f ca="1">(SUMIF(E823:N824,ROUNDUP(E328/12,0),E906:N906)/(E329+$F$329)*(1-E330))</f>
        <v>17370237.937832322</v>
      </c>
    </row>
    <row r="334" spans="2:17" outlineLevel="1">
      <c r="C334" s="4" t="s">
        <v>560</v>
      </c>
      <c r="E334" s="200">
        <f ca="1">(SUMIF(E823:N824,ROUNDUP(E328/12,0),E906:N906)/(E329+$F$329))</f>
        <v>17907461.791579712</v>
      </c>
    </row>
    <row r="335" spans="2:17" outlineLevel="1"/>
    <row r="336" spans="2:17" outlineLevel="1"/>
    <row r="338" spans="2:21" ht="18">
      <c r="B338" s="22" t="s">
        <v>281</v>
      </c>
    </row>
    <row r="339" spans="2:21" outlineLevel="1">
      <c r="I339"/>
      <c r="J339"/>
      <c r="K339"/>
      <c r="M339" s="5" t="s">
        <v>1127</v>
      </c>
      <c r="N339" s="1076" t="s">
        <v>415</v>
      </c>
    </row>
    <row r="340" spans="2:21" outlineLevel="1">
      <c r="I340"/>
      <c r="J340"/>
      <c r="K340"/>
      <c r="N340" s="5"/>
      <c r="O340" s="1069" t="s">
        <v>1122</v>
      </c>
    </row>
    <row r="341" spans="2:21" outlineLevel="1">
      <c r="C341" s="21" t="s">
        <v>267</v>
      </c>
      <c r="I341"/>
      <c r="J341"/>
      <c r="M341"/>
      <c r="N341" s="5"/>
      <c r="O341" s="1069" t="s">
        <v>1123</v>
      </c>
      <c r="R341" s="5"/>
      <c r="S341" s="5"/>
      <c r="U341" s="959">
        <f>Summary!C83</f>
        <v>0</v>
      </c>
    </row>
    <row r="342" spans="2:21" outlineLevel="1">
      <c r="G342" s="247" t="s">
        <v>388</v>
      </c>
      <c r="H342" s="247"/>
      <c r="I342" s="247"/>
      <c r="J342" s="1066" t="s">
        <v>1119</v>
      </c>
      <c r="K342" s="26" t="s">
        <v>1125</v>
      </c>
      <c r="M342" s="247" t="s">
        <v>1118</v>
      </c>
      <c r="N342" s="247"/>
      <c r="O342" s="247"/>
      <c r="P342" s="1066" t="s">
        <v>1121</v>
      </c>
      <c r="R342" s="26" t="s">
        <v>273</v>
      </c>
      <c r="S342" s="5"/>
      <c r="T342" s="4" t="s">
        <v>917</v>
      </c>
    </row>
    <row r="343" spans="2:21" outlineLevel="1">
      <c r="C343" s="23" t="s">
        <v>268</v>
      </c>
      <c r="D343" s="246" t="s">
        <v>269</v>
      </c>
      <c r="E343" s="4" t="s">
        <v>276</v>
      </c>
      <c r="G343" s="28" t="s">
        <v>275</v>
      </c>
      <c r="H343" s="28" t="s">
        <v>278</v>
      </c>
      <c r="I343" s="5" t="s">
        <v>280</v>
      </c>
      <c r="J343" s="1067" t="s">
        <v>1120</v>
      </c>
      <c r="K343" s="26" t="s">
        <v>183</v>
      </c>
      <c r="M343" s="28" t="s">
        <v>275</v>
      </c>
      <c r="N343" s="28" t="s">
        <v>278</v>
      </c>
      <c r="O343" s="5" t="s">
        <v>280</v>
      </c>
      <c r="P343" s="1067" t="s">
        <v>1120</v>
      </c>
      <c r="R343" s="246" t="s">
        <v>274</v>
      </c>
      <c r="S343" s="5"/>
      <c r="T343" s="4" t="s">
        <v>918</v>
      </c>
      <c r="U343" s="960" t="s">
        <v>440</v>
      </c>
    </row>
    <row r="344" spans="2:21" outlineLevel="1">
      <c r="B344" s="556">
        <f>B129</f>
        <v>1</v>
      </c>
      <c r="C344" s="4" t="str">
        <f>E129</f>
        <v>Studio</v>
      </c>
      <c r="D344" s="243">
        <f>C129</f>
        <v>0</v>
      </c>
      <c r="E344" s="273"/>
      <c r="G344" s="275"/>
      <c r="H344" s="275"/>
      <c r="I344" s="275"/>
      <c r="J344" s="1068">
        <f>IF(D344=0,0,IFERROR(MATCH($D344,$E439:$AB439,0),"Buyouts not completed"))</f>
        <v>0</v>
      </c>
      <c r="K344" s="275"/>
      <c r="M344" s="275"/>
      <c r="N344" s="275"/>
      <c r="O344" s="275"/>
      <c r="P344" s="1068">
        <f>IFERROR(IF(D344=0,0,MATCH($D344,$E594:$AB594,0)),"not leased up in 24 months")</f>
        <v>0</v>
      </c>
      <c r="R344" s="275"/>
      <c r="S344" s="5"/>
      <c r="T344" s="958">
        <f t="shared" ref="T344:T373" si="37">MAX(0,D344-E344-U344)</f>
        <v>0</v>
      </c>
      <c r="U344" s="961">
        <f t="shared" ref="U344:U373" si="38">ROUNDUP(D344*$U$341,0)</f>
        <v>0</v>
      </c>
    </row>
    <row r="345" spans="2:21" outlineLevel="1">
      <c r="B345" s="556">
        <f t="shared" ref="B345:B373" si="39">B130</f>
        <v>2</v>
      </c>
      <c r="C345" s="4" t="str">
        <f t="shared" ref="C345:C373" si="40">E130</f>
        <v xml:space="preserve">1 Bed / 1 Bath </v>
      </c>
      <c r="D345" s="243">
        <f>C130</f>
        <v>0</v>
      </c>
      <c r="E345" s="273"/>
      <c r="G345" s="275"/>
      <c r="H345" s="275"/>
      <c r="I345" s="275"/>
      <c r="J345" s="1068">
        <f t="shared" ref="J345:J373" si="41">IF(D345=0,0,IFERROR(MATCH($D345,$E440:$AB440,0),"Buyouts not completed"))</f>
        <v>0</v>
      </c>
      <c r="K345" s="275"/>
      <c r="M345" s="275"/>
      <c r="N345" s="275"/>
      <c r="O345" s="275"/>
      <c r="P345" s="1068">
        <f t="shared" ref="P345:P373" si="42">IFERROR(IF(D345=0,0,MATCH($D345,$E595:$AB595,0)),"not leased up in 24 months")</f>
        <v>0</v>
      </c>
      <c r="R345" s="275"/>
      <c r="S345" s="5"/>
      <c r="T345" s="958">
        <f t="shared" si="37"/>
        <v>0</v>
      </c>
      <c r="U345" s="961">
        <f t="shared" si="38"/>
        <v>0</v>
      </c>
    </row>
    <row r="346" spans="2:21" outlineLevel="1">
      <c r="B346" s="556">
        <f t="shared" si="39"/>
        <v>3</v>
      </c>
      <c r="C346" s="4" t="str">
        <f t="shared" si="40"/>
        <v xml:space="preserve">1 Bed / 1 Bath </v>
      </c>
      <c r="D346" s="243">
        <f>C131</f>
        <v>2</v>
      </c>
      <c r="E346" s="273"/>
      <c r="G346" s="275">
        <v>1</v>
      </c>
      <c r="H346" s="275">
        <v>2</v>
      </c>
      <c r="I346" s="275">
        <v>3</v>
      </c>
      <c r="J346" s="1068">
        <f t="shared" si="41"/>
        <v>5</v>
      </c>
      <c r="K346" s="275"/>
      <c r="M346" s="275">
        <v>2</v>
      </c>
      <c r="N346" s="275"/>
      <c r="O346" s="275"/>
      <c r="P346" s="1068" t="str">
        <f t="shared" si="42"/>
        <v>not leased up in 24 months</v>
      </c>
      <c r="R346" s="275">
        <v>2</v>
      </c>
      <c r="S346" s="5"/>
      <c r="T346" s="958">
        <f t="shared" si="37"/>
        <v>2</v>
      </c>
      <c r="U346" s="961">
        <f t="shared" si="38"/>
        <v>0</v>
      </c>
    </row>
    <row r="347" spans="2:21" outlineLevel="1">
      <c r="B347" s="556">
        <f t="shared" si="39"/>
        <v>4</v>
      </c>
      <c r="C347" s="4" t="str">
        <f t="shared" si="40"/>
        <v xml:space="preserve">1 Bed / 1 Bath </v>
      </c>
      <c r="D347" s="243">
        <f>C132</f>
        <v>0</v>
      </c>
      <c r="E347" s="273"/>
      <c r="G347" s="275"/>
      <c r="H347" s="275"/>
      <c r="I347" s="275"/>
      <c r="J347" s="1068">
        <f t="shared" si="41"/>
        <v>0</v>
      </c>
      <c r="K347" s="275" t="s">
        <v>1126</v>
      </c>
      <c r="M347" s="275"/>
      <c r="N347" s="275">
        <v>2</v>
      </c>
      <c r="O347" s="275">
        <v>11</v>
      </c>
      <c r="P347" s="1068">
        <f t="shared" si="42"/>
        <v>0</v>
      </c>
      <c r="R347" s="275"/>
      <c r="S347" s="5"/>
      <c r="T347" s="958">
        <f t="shared" si="37"/>
        <v>0</v>
      </c>
      <c r="U347" s="961">
        <f t="shared" si="38"/>
        <v>0</v>
      </c>
    </row>
    <row r="348" spans="2:21" outlineLevel="1">
      <c r="B348" s="556">
        <f t="shared" si="39"/>
        <v>5</v>
      </c>
      <c r="C348" s="4" t="str">
        <f t="shared" si="40"/>
        <v xml:space="preserve">2 Bed / 1 Bath </v>
      </c>
      <c r="D348" s="243">
        <f t="shared" ref="D348:D373" si="43">C133</f>
        <v>0</v>
      </c>
      <c r="E348" s="273"/>
      <c r="G348" s="275"/>
      <c r="H348" s="275"/>
      <c r="I348" s="275"/>
      <c r="J348" s="1068">
        <f t="shared" si="41"/>
        <v>0</v>
      </c>
      <c r="K348" s="275"/>
      <c r="M348" s="275"/>
      <c r="N348" s="275"/>
      <c r="O348" s="275"/>
      <c r="P348" s="1068">
        <f t="shared" si="42"/>
        <v>0</v>
      </c>
      <c r="R348" s="275"/>
      <c r="S348" s="5"/>
      <c r="T348" s="958">
        <f t="shared" si="37"/>
        <v>0</v>
      </c>
      <c r="U348" s="961">
        <f t="shared" si="38"/>
        <v>0</v>
      </c>
    </row>
    <row r="349" spans="2:21" outlineLevel="1">
      <c r="B349" s="556">
        <f t="shared" si="39"/>
        <v>6</v>
      </c>
      <c r="C349" s="4" t="str">
        <f t="shared" si="40"/>
        <v xml:space="preserve">2 Bed / 1 Bath </v>
      </c>
      <c r="D349" s="243">
        <f t="shared" si="43"/>
        <v>0</v>
      </c>
      <c r="E349" s="273"/>
      <c r="G349" s="275"/>
      <c r="H349" s="275"/>
      <c r="I349" s="275"/>
      <c r="J349" s="1068">
        <f t="shared" si="41"/>
        <v>0</v>
      </c>
      <c r="K349" s="275"/>
      <c r="M349" s="275"/>
      <c r="N349" s="275"/>
      <c r="O349" s="275"/>
      <c r="P349" s="1068">
        <f t="shared" si="42"/>
        <v>0</v>
      </c>
      <c r="R349" s="275"/>
      <c r="S349" s="5"/>
      <c r="T349" s="958">
        <f t="shared" si="37"/>
        <v>0</v>
      </c>
      <c r="U349" s="961">
        <f t="shared" si="38"/>
        <v>0</v>
      </c>
    </row>
    <row r="350" spans="2:21" outlineLevel="1">
      <c r="B350" s="556">
        <f t="shared" si="39"/>
        <v>7</v>
      </c>
      <c r="C350" s="4" t="str">
        <f t="shared" si="40"/>
        <v xml:space="preserve">2 Bed / 1 Bath </v>
      </c>
      <c r="D350" s="243">
        <f t="shared" si="43"/>
        <v>0</v>
      </c>
      <c r="E350" s="273"/>
      <c r="G350" s="275"/>
      <c r="H350" s="275"/>
      <c r="I350" s="275"/>
      <c r="J350" s="1068">
        <f t="shared" si="41"/>
        <v>0</v>
      </c>
      <c r="K350" s="275"/>
      <c r="M350" s="275"/>
      <c r="N350" s="275"/>
      <c r="O350" s="275"/>
      <c r="P350" s="1068">
        <f t="shared" si="42"/>
        <v>0</v>
      </c>
      <c r="R350" s="275"/>
      <c r="S350" s="5"/>
      <c r="T350" s="958">
        <f t="shared" si="37"/>
        <v>0</v>
      </c>
      <c r="U350" s="961">
        <f t="shared" si="38"/>
        <v>0</v>
      </c>
    </row>
    <row r="351" spans="2:21" outlineLevel="1">
      <c r="B351" s="556">
        <f t="shared" si="39"/>
        <v>8</v>
      </c>
      <c r="C351" s="4" t="str">
        <f t="shared" si="40"/>
        <v xml:space="preserve">2 Bed / 2 Bath </v>
      </c>
      <c r="D351" s="243">
        <f t="shared" si="43"/>
        <v>0</v>
      </c>
      <c r="E351" s="273"/>
      <c r="G351" s="275"/>
      <c r="H351" s="275"/>
      <c r="I351" s="275"/>
      <c r="J351" s="1068">
        <f t="shared" si="41"/>
        <v>0</v>
      </c>
      <c r="K351" s="275" t="s">
        <v>1124</v>
      </c>
      <c r="M351" s="275">
        <v>2</v>
      </c>
      <c r="N351" s="275">
        <v>3</v>
      </c>
      <c r="O351" s="275">
        <v>11</v>
      </c>
      <c r="P351" s="1068">
        <f t="shared" si="42"/>
        <v>0</v>
      </c>
      <c r="R351" s="275"/>
      <c r="S351" s="5"/>
      <c r="T351" s="958">
        <f t="shared" si="37"/>
        <v>0</v>
      </c>
      <c r="U351" s="961">
        <f t="shared" si="38"/>
        <v>0</v>
      </c>
    </row>
    <row r="352" spans="2:21" outlineLevel="1">
      <c r="B352" s="556">
        <f t="shared" si="39"/>
        <v>9</v>
      </c>
      <c r="C352" s="4" t="str">
        <f t="shared" si="40"/>
        <v>2 Bed / 1 Bath + Den</v>
      </c>
      <c r="D352" s="243">
        <f t="shared" si="43"/>
        <v>0</v>
      </c>
      <c r="E352" s="273"/>
      <c r="G352" s="275"/>
      <c r="H352" s="275"/>
      <c r="I352" s="275"/>
      <c r="J352" s="1068">
        <f t="shared" si="41"/>
        <v>0</v>
      </c>
      <c r="K352" s="275"/>
      <c r="M352" s="275"/>
      <c r="N352" s="275"/>
      <c r="O352" s="275"/>
      <c r="P352" s="1068">
        <f t="shared" si="42"/>
        <v>0</v>
      </c>
      <c r="R352" s="275"/>
      <c r="S352" s="5"/>
      <c r="T352" s="958">
        <f t="shared" si="37"/>
        <v>0</v>
      </c>
      <c r="U352" s="961">
        <f t="shared" si="38"/>
        <v>0</v>
      </c>
    </row>
    <row r="353" spans="2:21" outlineLevel="1">
      <c r="B353" s="556">
        <f t="shared" si="39"/>
        <v>10</v>
      </c>
      <c r="C353" s="4" t="str">
        <f t="shared" si="40"/>
        <v xml:space="preserve">2 Bed / 2 Bath </v>
      </c>
      <c r="D353" s="243">
        <f t="shared" si="43"/>
        <v>6</v>
      </c>
      <c r="E353" s="273"/>
      <c r="G353" s="275">
        <v>2</v>
      </c>
      <c r="H353" s="275">
        <v>1</v>
      </c>
      <c r="I353" s="275">
        <v>2</v>
      </c>
      <c r="J353" s="1068">
        <f t="shared" si="41"/>
        <v>4</v>
      </c>
      <c r="K353" s="275"/>
      <c r="M353" s="275">
        <v>2</v>
      </c>
      <c r="N353" s="275"/>
      <c r="O353" s="275"/>
      <c r="P353" s="1068" t="str">
        <f t="shared" si="42"/>
        <v>not leased up in 24 months</v>
      </c>
      <c r="R353" s="275">
        <v>1</v>
      </c>
      <c r="S353" s="5"/>
      <c r="T353" s="958">
        <f t="shared" si="37"/>
        <v>6</v>
      </c>
      <c r="U353" s="961">
        <f t="shared" si="38"/>
        <v>0</v>
      </c>
    </row>
    <row r="354" spans="2:21" outlineLevel="1">
      <c r="B354" s="556">
        <f t="shared" si="39"/>
        <v>11</v>
      </c>
      <c r="C354" s="4" t="str">
        <f t="shared" si="40"/>
        <v xml:space="preserve">2 Bed / 1.5 Bath </v>
      </c>
      <c r="D354" s="243">
        <f t="shared" si="43"/>
        <v>0</v>
      </c>
      <c r="E354" s="273"/>
      <c r="G354" s="275"/>
      <c r="H354" s="275"/>
      <c r="I354" s="275"/>
      <c r="J354" s="1068">
        <f t="shared" si="41"/>
        <v>0</v>
      </c>
      <c r="K354" s="275"/>
      <c r="M354" s="275"/>
      <c r="N354" s="275"/>
      <c r="O354" s="275"/>
      <c r="P354" s="1068">
        <f t="shared" si="42"/>
        <v>0</v>
      </c>
      <c r="R354" s="275"/>
      <c r="S354" s="5"/>
      <c r="T354" s="958">
        <f t="shared" si="37"/>
        <v>0</v>
      </c>
      <c r="U354" s="961">
        <f t="shared" si="38"/>
        <v>0</v>
      </c>
    </row>
    <row r="355" spans="2:21" outlineLevel="1">
      <c r="B355" s="556">
        <f t="shared" si="39"/>
        <v>12</v>
      </c>
      <c r="C355" s="4" t="str">
        <f t="shared" si="40"/>
        <v xml:space="preserve">3 Bed / 2 Bath </v>
      </c>
      <c r="D355" s="243">
        <f t="shared" si="43"/>
        <v>0</v>
      </c>
      <c r="E355" s="273"/>
      <c r="G355" s="275"/>
      <c r="H355" s="275"/>
      <c r="I355" s="275"/>
      <c r="J355" s="1068">
        <f t="shared" si="41"/>
        <v>0</v>
      </c>
      <c r="K355" s="275"/>
      <c r="M355" s="275"/>
      <c r="N355" s="275"/>
      <c r="O355" s="275"/>
      <c r="P355" s="1068">
        <f t="shared" si="42"/>
        <v>0</v>
      </c>
      <c r="R355" s="275"/>
      <c r="S355" s="5"/>
      <c r="T355" s="958">
        <f t="shared" si="37"/>
        <v>0</v>
      </c>
      <c r="U355" s="961">
        <f t="shared" si="38"/>
        <v>0</v>
      </c>
    </row>
    <row r="356" spans="2:21" outlineLevel="1">
      <c r="B356" s="556">
        <f t="shared" si="39"/>
        <v>13</v>
      </c>
      <c r="C356" s="4" t="str">
        <f t="shared" si="40"/>
        <v>3 Bed / 2 Bath House</v>
      </c>
      <c r="D356" s="243">
        <f t="shared" si="43"/>
        <v>0</v>
      </c>
      <c r="E356" s="273"/>
      <c r="G356" s="275"/>
      <c r="H356" s="275"/>
      <c r="I356" s="275"/>
      <c r="J356" s="1068">
        <f t="shared" si="41"/>
        <v>0</v>
      </c>
      <c r="K356" s="275"/>
      <c r="M356" s="275"/>
      <c r="N356" s="275"/>
      <c r="O356" s="275"/>
      <c r="P356" s="1068">
        <f t="shared" si="42"/>
        <v>0</v>
      </c>
      <c r="R356" s="275"/>
      <c r="S356" s="5"/>
      <c r="T356" s="958">
        <f t="shared" si="37"/>
        <v>0</v>
      </c>
      <c r="U356" s="961">
        <f t="shared" si="38"/>
        <v>0</v>
      </c>
    </row>
    <row r="357" spans="2:21" outlineLevel="1">
      <c r="B357" s="556">
        <f t="shared" si="39"/>
        <v>14</v>
      </c>
      <c r="C357" s="4" t="str">
        <f t="shared" si="40"/>
        <v xml:space="preserve">3 Bed / 2 Bath </v>
      </c>
      <c r="D357" s="243">
        <f t="shared" si="43"/>
        <v>6</v>
      </c>
      <c r="E357" s="273"/>
      <c r="G357" s="275">
        <v>1</v>
      </c>
      <c r="H357" s="275">
        <v>1</v>
      </c>
      <c r="I357" s="275">
        <v>2</v>
      </c>
      <c r="J357" s="1068">
        <f t="shared" si="41"/>
        <v>7</v>
      </c>
      <c r="K357" s="275"/>
      <c r="M357" s="275">
        <v>3</v>
      </c>
      <c r="N357" s="275"/>
      <c r="O357" s="275"/>
      <c r="P357" s="1068" t="str">
        <f t="shared" si="42"/>
        <v>not leased up in 24 months</v>
      </c>
      <c r="R357" s="275">
        <v>1</v>
      </c>
      <c r="S357" s="5"/>
      <c r="T357" s="958">
        <f t="shared" si="37"/>
        <v>6</v>
      </c>
      <c r="U357" s="961">
        <f t="shared" si="38"/>
        <v>0</v>
      </c>
    </row>
    <row r="358" spans="2:21" outlineLevel="1">
      <c r="B358" s="556">
        <f t="shared" si="39"/>
        <v>15</v>
      </c>
      <c r="C358" s="4" t="str">
        <f t="shared" si="40"/>
        <v xml:space="preserve">1 Bed / 1 Bath </v>
      </c>
      <c r="D358" s="243">
        <f t="shared" si="43"/>
        <v>0</v>
      </c>
      <c r="E358" s="273"/>
      <c r="G358" s="275"/>
      <c r="H358" s="275"/>
      <c r="I358" s="275"/>
      <c r="J358" s="1068">
        <f t="shared" si="41"/>
        <v>0</v>
      </c>
      <c r="K358" s="275"/>
      <c r="M358" s="275"/>
      <c r="N358" s="275"/>
      <c r="O358" s="275"/>
      <c r="P358" s="1068">
        <f t="shared" si="42"/>
        <v>0</v>
      </c>
      <c r="R358" s="275"/>
      <c r="S358" s="5"/>
      <c r="T358" s="958">
        <f t="shared" si="37"/>
        <v>0</v>
      </c>
      <c r="U358" s="961">
        <f t="shared" si="38"/>
        <v>0</v>
      </c>
    </row>
    <row r="359" spans="2:21" outlineLevel="1">
      <c r="B359" s="556">
        <f t="shared" si="39"/>
        <v>16</v>
      </c>
      <c r="C359" s="4" t="str">
        <f t="shared" si="40"/>
        <v xml:space="preserve">2 Bed / 2 Bath </v>
      </c>
      <c r="D359" s="243">
        <f t="shared" si="43"/>
        <v>0</v>
      </c>
      <c r="E359" s="273"/>
      <c r="G359" s="275"/>
      <c r="H359" s="275"/>
      <c r="I359" s="275"/>
      <c r="J359" s="1068">
        <f t="shared" si="41"/>
        <v>0</v>
      </c>
      <c r="K359" s="275"/>
      <c r="M359" s="275"/>
      <c r="N359" s="275"/>
      <c r="O359" s="275"/>
      <c r="P359" s="1068">
        <f t="shared" si="42"/>
        <v>0</v>
      </c>
      <c r="R359" s="275"/>
      <c r="S359" s="5"/>
      <c r="T359" s="958">
        <f t="shared" si="37"/>
        <v>0</v>
      </c>
      <c r="U359" s="961">
        <f t="shared" si="38"/>
        <v>0</v>
      </c>
    </row>
    <row r="360" spans="2:21" outlineLevel="1">
      <c r="B360" s="556">
        <f t="shared" si="39"/>
        <v>17</v>
      </c>
      <c r="C360" s="4" t="str">
        <f t="shared" si="40"/>
        <v xml:space="preserve">4 Bed / 2 Bath Penthouse </v>
      </c>
      <c r="D360" s="243">
        <f t="shared" si="43"/>
        <v>0</v>
      </c>
      <c r="E360" s="273"/>
      <c r="G360" s="275"/>
      <c r="H360" s="275"/>
      <c r="I360" s="275"/>
      <c r="J360" s="1068">
        <f t="shared" si="41"/>
        <v>0</v>
      </c>
      <c r="K360" s="275"/>
      <c r="M360" s="275"/>
      <c r="N360" s="275"/>
      <c r="O360" s="275"/>
      <c r="P360" s="1068">
        <f t="shared" si="42"/>
        <v>0</v>
      </c>
      <c r="R360" s="275"/>
      <c r="S360" s="5"/>
      <c r="T360" s="958">
        <f t="shared" si="37"/>
        <v>0</v>
      </c>
      <c r="U360" s="961">
        <f t="shared" si="38"/>
        <v>0</v>
      </c>
    </row>
    <row r="361" spans="2:21" outlineLevel="1">
      <c r="B361" s="556">
        <f t="shared" si="39"/>
        <v>18</v>
      </c>
      <c r="C361" s="4" t="str">
        <f t="shared" si="40"/>
        <v xml:space="preserve">2 Bed / 2 Bath </v>
      </c>
      <c r="D361" s="243">
        <f t="shared" si="43"/>
        <v>0</v>
      </c>
      <c r="E361" s="273"/>
      <c r="G361" s="275"/>
      <c r="H361" s="275"/>
      <c r="I361" s="275"/>
      <c r="J361" s="1068">
        <f t="shared" si="41"/>
        <v>0</v>
      </c>
      <c r="K361" s="275"/>
      <c r="M361" s="275"/>
      <c r="N361" s="275"/>
      <c r="O361" s="275"/>
      <c r="P361" s="1068">
        <f t="shared" si="42"/>
        <v>0</v>
      </c>
      <c r="R361" s="275"/>
      <c r="S361" s="5"/>
      <c r="T361" s="958">
        <f t="shared" si="37"/>
        <v>0</v>
      </c>
      <c r="U361" s="961">
        <f t="shared" si="38"/>
        <v>0</v>
      </c>
    </row>
    <row r="362" spans="2:21" outlineLevel="1">
      <c r="B362" s="556">
        <f t="shared" si="39"/>
        <v>19</v>
      </c>
      <c r="C362" s="4">
        <f t="shared" si="40"/>
        <v>0</v>
      </c>
      <c r="D362" s="243">
        <f t="shared" si="43"/>
        <v>0</v>
      </c>
      <c r="E362" s="273"/>
      <c r="G362" s="275"/>
      <c r="H362" s="275"/>
      <c r="I362" s="275"/>
      <c r="J362" s="1068">
        <f t="shared" si="41"/>
        <v>0</v>
      </c>
      <c r="K362" s="275"/>
      <c r="M362" s="275"/>
      <c r="N362" s="275"/>
      <c r="O362" s="275"/>
      <c r="P362" s="1068">
        <f t="shared" si="42"/>
        <v>0</v>
      </c>
      <c r="R362" s="275"/>
      <c r="S362" s="5"/>
      <c r="T362" s="958">
        <f t="shared" si="37"/>
        <v>0</v>
      </c>
      <c r="U362" s="961">
        <f t="shared" si="38"/>
        <v>0</v>
      </c>
    </row>
    <row r="363" spans="2:21" outlineLevel="1">
      <c r="B363" s="556">
        <f t="shared" si="39"/>
        <v>20</v>
      </c>
      <c r="C363" s="4">
        <f t="shared" si="40"/>
        <v>0</v>
      </c>
      <c r="D363" s="243">
        <f t="shared" si="43"/>
        <v>0</v>
      </c>
      <c r="E363" s="273"/>
      <c r="G363" s="275"/>
      <c r="H363" s="275"/>
      <c r="I363" s="275"/>
      <c r="J363" s="1068">
        <f t="shared" si="41"/>
        <v>0</v>
      </c>
      <c r="K363" s="275"/>
      <c r="M363" s="275"/>
      <c r="N363" s="275"/>
      <c r="O363" s="275"/>
      <c r="P363" s="1068">
        <f t="shared" si="42"/>
        <v>0</v>
      </c>
      <c r="R363" s="275"/>
      <c r="S363" s="5"/>
      <c r="T363" s="958">
        <f t="shared" si="37"/>
        <v>0</v>
      </c>
      <c r="U363" s="961">
        <f t="shared" si="38"/>
        <v>0</v>
      </c>
    </row>
    <row r="364" spans="2:21" outlineLevel="1">
      <c r="B364" s="556">
        <f t="shared" si="39"/>
        <v>21</v>
      </c>
      <c r="C364" s="4">
        <f t="shared" si="40"/>
        <v>0</v>
      </c>
      <c r="D364" s="243">
        <f t="shared" si="43"/>
        <v>0</v>
      </c>
      <c r="E364" s="273"/>
      <c r="G364" s="275"/>
      <c r="H364" s="275"/>
      <c r="I364" s="275"/>
      <c r="J364" s="1068">
        <f t="shared" si="41"/>
        <v>0</v>
      </c>
      <c r="K364" s="275"/>
      <c r="M364" s="275"/>
      <c r="N364" s="275"/>
      <c r="O364" s="275"/>
      <c r="P364" s="1068">
        <f t="shared" si="42"/>
        <v>0</v>
      </c>
      <c r="R364" s="275"/>
      <c r="S364" s="5"/>
      <c r="T364" s="958">
        <f t="shared" si="37"/>
        <v>0</v>
      </c>
      <c r="U364" s="961">
        <f t="shared" si="38"/>
        <v>0</v>
      </c>
    </row>
    <row r="365" spans="2:21" outlineLevel="1">
      <c r="B365" s="556">
        <f t="shared" si="39"/>
        <v>22</v>
      </c>
      <c r="C365" s="4">
        <f t="shared" si="40"/>
        <v>0</v>
      </c>
      <c r="D365" s="243">
        <f t="shared" si="43"/>
        <v>0</v>
      </c>
      <c r="E365" s="273"/>
      <c r="G365" s="275"/>
      <c r="H365" s="275"/>
      <c r="I365" s="275"/>
      <c r="J365" s="1068">
        <f t="shared" si="41"/>
        <v>0</v>
      </c>
      <c r="K365" s="275"/>
      <c r="M365" s="275"/>
      <c r="N365" s="275"/>
      <c r="O365" s="275"/>
      <c r="P365" s="1068">
        <f t="shared" si="42"/>
        <v>0</v>
      </c>
      <c r="R365" s="275"/>
      <c r="S365" s="5"/>
      <c r="T365" s="958">
        <f t="shared" si="37"/>
        <v>0</v>
      </c>
      <c r="U365" s="961">
        <f t="shared" si="38"/>
        <v>0</v>
      </c>
    </row>
    <row r="366" spans="2:21" outlineLevel="1">
      <c r="B366" s="556">
        <f t="shared" si="39"/>
        <v>23</v>
      </c>
      <c r="C366" s="4">
        <f t="shared" si="40"/>
        <v>0</v>
      </c>
      <c r="D366" s="243">
        <f t="shared" si="43"/>
        <v>0</v>
      </c>
      <c r="E366" s="273"/>
      <c r="G366" s="275"/>
      <c r="H366" s="275"/>
      <c r="I366" s="275"/>
      <c r="J366" s="1068">
        <f t="shared" si="41"/>
        <v>0</v>
      </c>
      <c r="K366" s="275"/>
      <c r="M366" s="275"/>
      <c r="N366" s="275"/>
      <c r="O366" s="275"/>
      <c r="P366" s="1068">
        <f t="shared" si="42"/>
        <v>0</v>
      </c>
      <c r="R366" s="275"/>
      <c r="S366" s="5"/>
      <c r="T366" s="958">
        <f t="shared" si="37"/>
        <v>0</v>
      </c>
      <c r="U366" s="961">
        <f t="shared" si="38"/>
        <v>0</v>
      </c>
    </row>
    <row r="367" spans="2:21" outlineLevel="1">
      <c r="B367" s="556">
        <f t="shared" si="39"/>
        <v>24</v>
      </c>
      <c r="C367" s="4">
        <f t="shared" si="40"/>
        <v>0</v>
      </c>
      <c r="D367" s="243">
        <f t="shared" si="43"/>
        <v>0</v>
      </c>
      <c r="E367" s="273"/>
      <c r="G367" s="275"/>
      <c r="H367" s="275"/>
      <c r="I367" s="275"/>
      <c r="J367" s="1068">
        <f t="shared" si="41"/>
        <v>0</v>
      </c>
      <c r="K367" s="275"/>
      <c r="M367" s="275"/>
      <c r="N367" s="275"/>
      <c r="O367" s="275"/>
      <c r="P367" s="1068">
        <f t="shared" si="42"/>
        <v>0</v>
      </c>
      <c r="R367" s="275"/>
      <c r="S367" s="5"/>
      <c r="T367" s="958">
        <f t="shared" si="37"/>
        <v>0</v>
      </c>
      <c r="U367" s="961">
        <f t="shared" si="38"/>
        <v>0</v>
      </c>
    </row>
    <row r="368" spans="2:21" outlineLevel="1">
      <c r="B368" s="556">
        <f t="shared" si="39"/>
        <v>25</v>
      </c>
      <c r="C368" s="4">
        <f t="shared" si="40"/>
        <v>0</v>
      </c>
      <c r="D368" s="243">
        <f t="shared" si="43"/>
        <v>0</v>
      </c>
      <c r="E368" s="273"/>
      <c r="G368" s="275"/>
      <c r="H368" s="275"/>
      <c r="I368" s="275"/>
      <c r="J368" s="1068">
        <f t="shared" si="41"/>
        <v>0</v>
      </c>
      <c r="K368" s="275"/>
      <c r="M368" s="275"/>
      <c r="N368" s="275"/>
      <c r="O368" s="275"/>
      <c r="P368" s="1068">
        <f t="shared" si="42"/>
        <v>0</v>
      </c>
      <c r="R368" s="275"/>
      <c r="S368" s="5"/>
      <c r="T368" s="958">
        <f t="shared" si="37"/>
        <v>0</v>
      </c>
      <c r="U368" s="961">
        <f t="shared" si="38"/>
        <v>0</v>
      </c>
    </row>
    <row r="369" spans="2:28" outlineLevel="1">
      <c r="B369" s="556">
        <f t="shared" si="39"/>
        <v>26</v>
      </c>
      <c r="C369" s="4">
        <f t="shared" si="40"/>
        <v>0</v>
      </c>
      <c r="D369" s="243">
        <f t="shared" si="43"/>
        <v>0</v>
      </c>
      <c r="E369" s="273"/>
      <c r="G369" s="275"/>
      <c r="H369" s="275"/>
      <c r="I369" s="275"/>
      <c r="J369" s="1068">
        <f t="shared" si="41"/>
        <v>0</v>
      </c>
      <c r="K369" s="275"/>
      <c r="M369" s="275"/>
      <c r="N369" s="275"/>
      <c r="O369" s="275"/>
      <c r="P369" s="1068">
        <f t="shared" si="42"/>
        <v>0</v>
      </c>
      <c r="R369" s="275"/>
      <c r="S369" s="5"/>
      <c r="T369" s="958">
        <f t="shared" si="37"/>
        <v>0</v>
      </c>
      <c r="U369" s="961">
        <f t="shared" si="38"/>
        <v>0</v>
      </c>
    </row>
    <row r="370" spans="2:28" outlineLevel="1">
      <c r="B370" s="556">
        <f t="shared" si="39"/>
        <v>27</v>
      </c>
      <c r="C370" s="4">
        <f t="shared" si="40"/>
        <v>0</v>
      </c>
      <c r="D370" s="243">
        <f t="shared" si="43"/>
        <v>0</v>
      </c>
      <c r="E370" s="273"/>
      <c r="G370" s="275"/>
      <c r="H370" s="275"/>
      <c r="I370" s="275"/>
      <c r="J370" s="1068">
        <f t="shared" si="41"/>
        <v>0</v>
      </c>
      <c r="K370" s="275"/>
      <c r="M370" s="275"/>
      <c r="N370" s="275"/>
      <c r="O370" s="275"/>
      <c r="P370" s="1068">
        <f t="shared" si="42"/>
        <v>0</v>
      </c>
      <c r="R370" s="275"/>
      <c r="S370" s="5"/>
      <c r="T370" s="958">
        <f t="shared" si="37"/>
        <v>0</v>
      </c>
      <c r="U370" s="961">
        <f t="shared" si="38"/>
        <v>0</v>
      </c>
    </row>
    <row r="371" spans="2:28" outlineLevel="1">
      <c r="B371" s="556">
        <f t="shared" si="39"/>
        <v>28</v>
      </c>
      <c r="C371" s="4">
        <f t="shared" si="40"/>
        <v>0</v>
      </c>
      <c r="D371" s="243">
        <f t="shared" si="43"/>
        <v>0</v>
      </c>
      <c r="E371" s="273"/>
      <c r="G371" s="275"/>
      <c r="H371" s="275"/>
      <c r="I371" s="275"/>
      <c r="J371" s="1068">
        <f t="shared" si="41"/>
        <v>0</v>
      </c>
      <c r="K371" s="275"/>
      <c r="M371" s="275"/>
      <c r="N371" s="275"/>
      <c r="O371" s="275"/>
      <c r="P371" s="1068">
        <f t="shared" si="42"/>
        <v>0</v>
      </c>
      <c r="R371" s="275"/>
      <c r="S371" s="5"/>
      <c r="T371" s="958">
        <f t="shared" si="37"/>
        <v>0</v>
      </c>
      <c r="U371" s="961">
        <f t="shared" si="38"/>
        <v>0</v>
      </c>
    </row>
    <row r="372" spans="2:28" outlineLevel="1">
      <c r="B372" s="556">
        <f t="shared" si="39"/>
        <v>29</v>
      </c>
      <c r="C372" s="4">
        <f t="shared" si="40"/>
        <v>0</v>
      </c>
      <c r="D372" s="243">
        <f t="shared" si="43"/>
        <v>0</v>
      </c>
      <c r="E372" s="273"/>
      <c r="G372" s="275"/>
      <c r="H372" s="275"/>
      <c r="I372" s="275"/>
      <c r="J372" s="1068">
        <f t="shared" si="41"/>
        <v>0</v>
      </c>
      <c r="K372" s="275"/>
      <c r="M372" s="275"/>
      <c r="N372" s="275"/>
      <c r="O372" s="275"/>
      <c r="P372" s="1068">
        <f t="shared" si="42"/>
        <v>0</v>
      </c>
      <c r="R372" s="275"/>
      <c r="S372" s="5"/>
      <c r="T372" s="958">
        <f t="shared" si="37"/>
        <v>0</v>
      </c>
      <c r="U372" s="961">
        <f t="shared" si="38"/>
        <v>0</v>
      </c>
    </row>
    <row r="373" spans="2:28" outlineLevel="1">
      <c r="B373" s="556">
        <f t="shared" si="39"/>
        <v>30</v>
      </c>
      <c r="C373" s="4">
        <f t="shared" si="40"/>
        <v>0</v>
      </c>
      <c r="D373" s="243">
        <f t="shared" si="43"/>
        <v>0</v>
      </c>
      <c r="E373" s="273"/>
      <c r="G373" s="275"/>
      <c r="H373" s="275"/>
      <c r="I373" s="275"/>
      <c r="J373" s="1068">
        <f t="shared" si="41"/>
        <v>0</v>
      </c>
      <c r="K373" s="275"/>
      <c r="M373" s="275"/>
      <c r="N373" s="275"/>
      <c r="O373" s="275"/>
      <c r="P373" s="1068">
        <f t="shared" si="42"/>
        <v>0</v>
      </c>
      <c r="R373" s="275"/>
      <c r="S373" s="5"/>
      <c r="T373" s="958">
        <f t="shared" si="37"/>
        <v>0</v>
      </c>
      <c r="U373" s="961">
        <f t="shared" si="38"/>
        <v>0</v>
      </c>
    </row>
    <row r="374" spans="2:28" outlineLevel="1">
      <c r="B374" s="555"/>
    </row>
    <row r="375" spans="2:28" outlineLevel="1">
      <c r="D375" s="4" t="s">
        <v>187</v>
      </c>
      <c r="E375" s="250">
        <v>1</v>
      </c>
      <c r="F375" s="250">
        <f>E375+1</f>
        <v>2</v>
      </c>
      <c r="G375" s="250">
        <f t="shared" ref="G375:AB375" si="44">F375+1</f>
        <v>3</v>
      </c>
      <c r="H375" s="250">
        <f t="shared" si="44"/>
        <v>4</v>
      </c>
      <c r="I375" s="250">
        <f t="shared" si="44"/>
        <v>5</v>
      </c>
      <c r="J375" s="250">
        <f t="shared" si="44"/>
        <v>6</v>
      </c>
      <c r="K375" s="250">
        <f t="shared" si="44"/>
        <v>7</v>
      </c>
      <c r="L375" s="250">
        <f t="shared" si="44"/>
        <v>8</v>
      </c>
      <c r="M375" s="250">
        <f t="shared" si="44"/>
        <v>9</v>
      </c>
      <c r="N375" s="250">
        <f t="shared" si="44"/>
        <v>10</v>
      </c>
      <c r="O375" s="250">
        <f t="shared" si="44"/>
        <v>11</v>
      </c>
      <c r="P375" s="250">
        <f t="shared" si="44"/>
        <v>12</v>
      </c>
      <c r="Q375" s="250">
        <f t="shared" si="44"/>
        <v>13</v>
      </c>
      <c r="R375" s="250">
        <f t="shared" si="44"/>
        <v>14</v>
      </c>
      <c r="S375" s="250">
        <f t="shared" si="44"/>
        <v>15</v>
      </c>
      <c r="T375" s="250">
        <f t="shared" si="44"/>
        <v>16</v>
      </c>
      <c r="U375" s="250">
        <f t="shared" si="44"/>
        <v>17</v>
      </c>
      <c r="V375" s="250">
        <f t="shared" si="44"/>
        <v>18</v>
      </c>
      <c r="W375" s="250">
        <f t="shared" si="44"/>
        <v>19</v>
      </c>
      <c r="X375" s="250">
        <f t="shared" si="44"/>
        <v>20</v>
      </c>
      <c r="Y375" s="250">
        <f t="shared" si="44"/>
        <v>21</v>
      </c>
      <c r="Z375" s="250">
        <f t="shared" si="44"/>
        <v>22</v>
      </c>
      <c r="AA375" s="250">
        <f t="shared" si="44"/>
        <v>23</v>
      </c>
      <c r="AB375" s="250">
        <f t="shared" si="44"/>
        <v>24</v>
      </c>
    </row>
    <row r="376" spans="2:28" outlineLevel="1">
      <c r="C376" s="21" t="s">
        <v>290</v>
      </c>
    </row>
    <row r="377" spans="2:28" outlineLevel="1">
      <c r="B377" s="556">
        <f>B344</f>
        <v>1</v>
      </c>
      <c r="C377" s="248" t="str">
        <f>C344</f>
        <v>Studio</v>
      </c>
      <c r="D377" s="248">
        <v>1</v>
      </c>
      <c r="E377" s="248">
        <f t="array" ref="E377:AB377">IFERROR(--(MOD(E$375:AB$375,H344)=0),0)</f>
        <v>0</v>
      </c>
      <c r="F377" s="248">
        <v>0</v>
      </c>
      <c r="G377" s="248">
        <v>0</v>
      </c>
      <c r="H377" s="248">
        <v>0</v>
      </c>
      <c r="I377" s="248">
        <v>0</v>
      </c>
      <c r="J377" s="249">
        <v>0</v>
      </c>
      <c r="K377" s="249">
        <v>0</v>
      </c>
      <c r="L377" s="249">
        <v>0</v>
      </c>
      <c r="M377" s="249">
        <v>0</v>
      </c>
      <c r="N377" s="248">
        <v>0</v>
      </c>
      <c r="O377" s="248">
        <v>0</v>
      </c>
      <c r="P377" s="248">
        <v>0</v>
      </c>
      <c r="Q377" s="248">
        <v>0</v>
      </c>
      <c r="R377" s="248">
        <v>0</v>
      </c>
      <c r="S377" s="248">
        <v>0</v>
      </c>
      <c r="T377" s="248">
        <v>0</v>
      </c>
      <c r="U377" s="248">
        <v>0</v>
      </c>
      <c r="V377" s="248">
        <v>0</v>
      </c>
      <c r="W377" s="248">
        <v>0</v>
      </c>
      <c r="X377" s="248">
        <v>0</v>
      </c>
      <c r="Y377" s="248">
        <v>0</v>
      </c>
      <c r="Z377" s="248">
        <v>0</v>
      </c>
      <c r="AA377" s="248">
        <v>0</v>
      </c>
      <c r="AB377" s="248">
        <v>0</v>
      </c>
    </row>
    <row r="378" spans="2:28" outlineLevel="1">
      <c r="B378" s="556">
        <f t="shared" ref="B378:C393" si="45">B345</f>
        <v>2</v>
      </c>
      <c r="C378" s="248" t="str">
        <f t="shared" si="45"/>
        <v xml:space="preserve">1 Bed / 1 Bath </v>
      </c>
      <c r="D378" s="248">
        <v>1</v>
      </c>
      <c r="E378" s="248">
        <f t="array" ref="E378:AB378">IFERROR(--(MOD(E$375:AB$375,H345)=0),0)</f>
        <v>0</v>
      </c>
      <c r="F378" s="248">
        <v>0</v>
      </c>
      <c r="G378" s="248">
        <v>0</v>
      </c>
      <c r="H378" s="248">
        <v>0</v>
      </c>
      <c r="I378" s="248">
        <v>0</v>
      </c>
      <c r="J378" s="249">
        <v>0</v>
      </c>
      <c r="K378" s="249">
        <v>0</v>
      </c>
      <c r="L378" s="249">
        <v>0</v>
      </c>
      <c r="M378" s="249">
        <v>0</v>
      </c>
      <c r="N378" s="248">
        <v>0</v>
      </c>
      <c r="O378" s="248">
        <v>0</v>
      </c>
      <c r="P378" s="248">
        <v>0</v>
      </c>
      <c r="Q378" s="248">
        <v>0</v>
      </c>
      <c r="R378" s="248">
        <v>0</v>
      </c>
      <c r="S378" s="248">
        <v>0</v>
      </c>
      <c r="T378" s="248">
        <v>0</v>
      </c>
      <c r="U378" s="248">
        <v>0</v>
      </c>
      <c r="V378" s="248">
        <v>0</v>
      </c>
      <c r="W378" s="248">
        <v>0</v>
      </c>
      <c r="X378" s="248">
        <v>0</v>
      </c>
      <c r="Y378" s="248">
        <v>0</v>
      </c>
      <c r="Z378" s="248">
        <v>0</v>
      </c>
      <c r="AA378" s="248">
        <v>0</v>
      </c>
      <c r="AB378" s="248">
        <v>0</v>
      </c>
    </row>
    <row r="379" spans="2:28" outlineLevel="1">
      <c r="B379" s="556">
        <f t="shared" si="45"/>
        <v>3</v>
      </c>
      <c r="C379" s="248" t="str">
        <f t="shared" si="45"/>
        <v xml:space="preserve">1 Bed / 1 Bath </v>
      </c>
      <c r="D379" s="248">
        <v>1</v>
      </c>
      <c r="E379" s="248">
        <f t="array" ref="E379:AB379">IFERROR(--(MOD(E$375:AB$375,H346)=0),0)</f>
        <v>0</v>
      </c>
      <c r="F379" s="248">
        <v>1</v>
      </c>
      <c r="G379" s="248">
        <v>0</v>
      </c>
      <c r="H379" s="248">
        <v>1</v>
      </c>
      <c r="I379" s="248">
        <v>0</v>
      </c>
      <c r="J379" s="249">
        <v>1</v>
      </c>
      <c r="K379" s="249">
        <v>0</v>
      </c>
      <c r="L379" s="249">
        <v>1</v>
      </c>
      <c r="M379" s="249">
        <v>0</v>
      </c>
      <c r="N379" s="248">
        <v>1</v>
      </c>
      <c r="O379" s="248">
        <v>0</v>
      </c>
      <c r="P379" s="248">
        <v>1</v>
      </c>
      <c r="Q379" s="248">
        <v>0</v>
      </c>
      <c r="R379" s="248">
        <v>1</v>
      </c>
      <c r="S379" s="248">
        <v>0</v>
      </c>
      <c r="T379" s="248">
        <v>1</v>
      </c>
      <c r="U379" s="248">
        <v>0</v>
      </c>
      <c r="V379" s="248">
        <v>1</v>
      </c>
      <c r="W379" s="248">
        <v>0</v>
      </c>
      <c r="X379" s="248">
        <v>1</v>
      </c>
      <c r="Y379" s="248">
        <v>0</v>
      </c>
      <c r="Z379" s="248">
        <v>1</v>
      </c>
      <c r="AA379" s="248">
        <v>0</v>
      </c>
      <c r="AB379" s="248">
        <v>1</v>
      </c>
    </row>
    <row r="380" spans="2:28" outlineLevel="1">
      <c r="B380" s="556">
        <f t="shared" si="45"/>
        <v>4</v>
      </c>
      <c r="C380" s="248" t="str">
        <f t="shared" si="45"/>
        <v xml:space="preserve">1 Bed / 1 Bath </v>
      </c>
      <c r="D380" s="248">
        <v>1</v>
      </c>
      <c r="E380" s="248">
        <f t="array" ref="E380:AB380">IFERROR(--(MOD(E$375:AB$375,H347)=0),0)</f>
        <v>0</v>
      </c>
      <c r="F380" s="248">
        <v>0</v>
      </c>
      <c r="G380" s="248">
        <v>0</v>
      </c>
      <c r="H380" s="248">
        <v>0</v>
      </c>
      <c r="I380" s="248">
        <v>0</v>
      </c>
      <c r="J380" s="249">
        <v>0</v>
      </c>
      <c r="K380" s="249">
        <v>0</v>
      </c>
      <c r="L380" s="249">
        <v>0</v>
      </c>
      <c r="M380" s="249">
        <v>0</v>
      </c>
      <c r="N380" s="248">
        <v>0</v>
      </c>
      <c r="O380" s="248">
        <v>0</v>
      </c>
      <c r="P380" s="248">
        <v>0</v>
      </c>
      <c r="Q380" s="248">
        <v>0</v>
      </c>
      <c r="R380" s="248">
        <v>0</v>
      </c>
      <c r="S380" s="248">
        <v>0</v>
      </c>
      <c r="T380" s="248">
        <v>0</v>
      </c>
      <c r="U380" s="248">
        <v>0</v>
      </c>
      <c r="V380" s="248">
        <v>0</v>
      </c>
      <c r="W380" s="248">
        <v>0</v>
      </c>
      <c r="X380" s="248">
        <v>0</v>
      </c>
      <c r="Y380" s="248">
        <v>0</v>
      </c>
      <c r="Z380" s="248">
        <v>0</v>
      </c>
      <c r="AA380" s="248">
        <v>0</v>
      </c>
      <c r="AB380" s="248">
        <v>0</v>
      </c>
    </row>
    <row r="381" spans="2:28" outlineLevel="1">
      <c r="B381" s="556">
        <f t="shared" si="45"/>
        <v>5</v>
      </c>
      <c r="C381" s="248" t="str">
        <f t="shared" si="45"/>
        <v xml:space="preserve">2 Bed / 1 Bath </v>
      </c>
      <c r="D381" s="248">
        <v>1</v>
      </c>
      <c r="E381" s="248">
        <f t="array" ref="E381:AB381">IFERROR(--(MOD(E$375:AB$375,H348)=0),0)</f>
        <v>0</v>
      </c>
      <c r="F381" s="248">
        <v>0</v>
      </c>
      <c r="G381" s="248">
        <v>0</v>
      </c>
      <c r="H381" s="248">
        <v>0</v>
      </c>
      <c r="I381" s="248">
        <v>0</v>
      </c>
      <c r="J381" s="249">
        <v>0</v>
      </c>
      <c r="K381" s="249">
        <v>0</v>
      </c>
      <c r="L381" s="249">
        <v>0</v>
      </c>
      <c r="M381" s="249">
        <v>0</v>
      </c>
      <c r="N381" s="248">
        <v>0</v>
      </c>
      <c r="O381" s="248">
        <v>0</v>
      </c>
      <c r="P381" s="248">
        <v>0</v>
      </c>
      <c r="Q381" s="248">
        <v>0</v>
      </c>
      <c r="R381" s="248">
        <v>0</v>
      </c>
      <c r="S381" s="248">
        <v>0</v>
      </c>
      <c r="T381" s="248">
        <v>0</v>
      </c>
      <c r="U381" s="248">
        <v>0</v>
      </c>
      <c r="V381" s="248">
        <v>0</v>
      </c>
      <c r="W381" s="248">
        <v>0</v>
      </c>
      <c r="X381" s="248">
        <v>0</v>
      </c>
      <c r="Y381" s="248">
        <v>0</v>
      </c>
      <c r="Z381" s="248">
        <v>0</v>
      </c>
      <c r="AA381" s="248">
        <v>0</v>
      </c>
      <c r="AB381" s="248">
        <v>0</v>
      </c>
    </row>
    <row r="382" spans="2:28" outlineLevel="1">
      <c r="B382" s="556">
        <f t="shared" si="45"/>
        <v>6</v>
      </c>
      <c r="C382" s="248" t="str">
        <f t="shared" si="45"/>
        <v xml:space="preserve">2 Bed / 1 Bath </v>
      </c>
      <c r="D382" s="248">
        <v>1</v>
      </c>
      <c r="E382" s="248">
        <f t="array" ref="E382:AB382">IFERROR(--(MOD(E$375:AB$375,H349)=0),0)</f>
        <v>0</v>
      </c>
      <c r="F382" s="248">
        <v>0</v>
      </c>
      <c r="G382" s="248">
        <v>0</v>
      </c>
      <c r="H382" s="248">
        <v>0</v>
      </c>
      <c r="I382" s="248">
        <v>0</v>
      </c>
      <c r="J382" s="249">
        <v>0</v>
      </c>
      <c r="K382" s="249">
        <v>0</v>
      </c>
      <c r="L382" s="249">
        <v>0</v>
      </c>
      <c r="M382" s="249">
        <v>0</v>
      </c>
      <c r="N382" s="248">
        <v>0</v>
      </c>
      <c r="O382" s="248">
        <v>0</v>
      </c>
      <c r="P382" s="248">
        <v>0</v>
      </c>
      <c r="Q382" s="248">
        <v>0</v>
      </c>
      <c r="R382" s="248">
        <v>0</v>
      </c>
      <c r="S382" s="248">
        <v>0</v>
      </c>
      <c r="T382" s="248">
        <v>0</v>
      </c>
      <c r="U382" s="248">
        <v>0</v>
      </c>
      <c r="V382" s="248">
        <v>0</v>
      </c>
      <c r="W382" s="248">
        <v>0</v>
      </c>
      <c r="X382" s="248">
        <v>0</v>
      </c>
      <c r="Y382" s="248">
        <v>0</v>
      </c>
      <c r="Z382" s="248">
        <v>0</v>
      </c>
      <c r="AA382" s="248">
        <v>0</v>
      </c>
      <c r="AB382" s="248">
        <v>0</v>
      </c>
    </row>
    <row r="383" spans="2:28" outlineLevel="1">
      <c r="B383" s="556">
        <f t="shared" si="45"/>
        <v>7</v>
      </c>
      <c r="C383" s="248" t="str">
        <f t="shared" si="45"/>
        <v xml:space="preserve">2 Bed / 1 Bath </v>
      </c>
      <c r="D383" s="248">
        <v>1</v>
      </c>
      <c r="E383" s="248">
        <f t="array" ref="E383:AB383">IFERROR(--(MOD(E$375:AB$375,H350)=0),0)</f>
        <v>0</v>
      </c>
      <c r="F383" s="248">
        <v>0</v>
      </c>
      <c r="G383" s="248">
        <v>0</v>
      </c>
      <c r="H383" s="248">
        <v>0</v>
      </c>
      <c r="I383" s="248">
        <v>0</v>
      </c>
      <c r="J383" s="249">
        <v>0</v>
      </c>
      <c r="K383" s="249">
        <v>0</v>
      </c>
      <c r="L383" s="249">
        <v>0</v>
      </c>
      <c r="M383" s="249">
        <v>0</v>
      </c>
      <c r="N383" s="248">
        <v>0</v>
      </c>
      <c r="O383" s="248">
        <v>0</v>
      </c>
      <c r="P383" s="248">
        <v>0</v>
      </c>
      <c r="Q383" s="248">
        <v>0</v>
      </c>
      <c r="R383" s="248">
        <v>0</v>
      </c>
      <c r="S383" s="248">
        <v>0</v>
      </c>
      <c r="T383" s="248">
        <v>0</v>
      </c>
      <c r="U383" s="248">
        <v>0</v>
      </c>
      <c r="V383" s="248">
        <v>0</v>
      </c>
      <c r="W383" s="248">
        <v>0</v>
      </c>
      <c r="X383" s="248">
        <v>0</v>
      </c>
      <c r="Y383" s="248">
        <v>0</v>
      </c>
      <c r="Z383" s="248">
        <v>0</v>
      </c>
      <c r="AA383" s="248">
        <v>0</v>
      </c>
      <c r="AB383" s="248">
        <v>0</v>
      </c>
    </row>
    <row r="384" spans="2:28" outlineLevel="1">
      <c r="B384" s="556">
        <f t="shared" si="45"/>
        <v>8</v>
      </c>
      <c r="C384" s="248" t="str">
        <f t="shared" si="45"/>
        <v xml:space="preserve">2 Bed / 2 Bath </v>
      </c>
      <c r="D384" s="248">
        <v>1</v>
      </c>
      <c r="E384" s="248">
        <f t="array" ref="E384:AB384">IFERROR(--(MOD(E$375:AB$375,H351)=0),0)</f>
        <v>0</v>
      </c>
      <c r="F384" s="248">
        <v>0</v>
      </c>
      <c r="G384" s="248">
        <v>0</v>
      </c>
      <c r="H384" s="248">
        <v>0</v>
      </c>
      <c r="I384" s="248">
        <v>0</v>
      </c>
      <c r="J384" s="249">
        <v>0</v>
      </c>
      <c r="K384" s="249">
        <v>0</v>
      </c>
      <c r="L384" s="249">
        <v>0</v>
      </c>
      <c r="M384" s="249">
        <v>0</v>
      </c>
      <c r="N384" s="248">
        <v>0</v>
      </c>
      <c r="O384" s="248">
        <v>0</v>
      </c>
      <c r="P384" s="248">
        <v>0</v>
      </c>
      <c r="Q384" s="248">
        <v>0</v>
      </c>
      <c r="R384" s="248">
        <v>0</v>
      </c>
      <c r="S384" s="248">
        <v>0</v>
      </c>
      <c r="T384" s="248">
        <v>0</v>
      </c>
      <c r="U384" s="248">
        <v>0</v>
      </c>
      <c r="V384" s="248">
        <v>0</v>
      </c>
      <c r="W384" s="248">
        <v>0</v>
      </c>
      <c r="X384" s="248">
        <v>0</v>
      </c>
      <c r="Y384" s="248">
        <v>0</v>
      </c>
      <c r="Z384" s="248">
        <v>0</v>
      </c>
      <c r="AA384" s="248">
        <v>0</v>
      </c>
      <c r="AB384" s="248">
        <v>0</v>
      </c>
    </row>
    <row r="385" spans="2:28" outlineLevel="1">
      <c r="B385" s="556">
        <f t="shared" si="45"/>
        <v>9</v>
      </c>
      <c r="C385" s="248" t="str">
        <f t="shared" si="45"/>
        <v>2 Bed / 1 Bath + Den</v>
      </c>
      <c r="D385" s="248">
        <v>1</v>
      </c>
      <c r="E385" s="248">
        <f t="array" ref="E385:AB385">IFERROR(--(MOD(E$375:AB$375,H352)=0),0)</f>
        <v>0</v>
      </c>
      <c r="F385" s="248">
        <v>0</v>
      </c>
      <c r="G385" s="248">
        <v>0</v>
      </c>
      <c r="H385" s="248">
        <v>0</v>
      </c>
      <c r="I385" s="248">
        <v>0</v>
      </c>
      <c r="J385" s="249">
        <v>0</v>
      </c>
      <c r="K385" s="249">
        <v>0</v>
      </c>
      <c r="L385" s="249">
        <v>0</v>
      </c>
      <c r="M385" s="249">
        <v>0</v>
      </c>
      <c r="N385" s="248">
        <v>0</v>
      </c>
      <c r="O385" s="248">
        <v>0</v>
      </c>
      <c r="P385" s="248">
        <v>0</v>
      </c>
      <c r="Q385" s="248">
        <v>0</v>
      </c>
      <c r="R385" s="248">
        <v>0</v>
      </c>
      <c r="S385" s="248">
        <v>0</v>
      </c>
      <c r="T385" s="248">
        <v>0</v>
      </c>
      <c r="U385" s="248">
        <v>0</v>
      </c>
      <c r="V385" s="248">
        <v>0</v>
      </c>
      <c r="W385" s="248">
        <v>0</v>
      </c>
      <c r="X385" s="248">
        <v>0</v>
      </c>
      <c r="Y385" s="248">
        <v>0</v>
      </c>
      <c r="Z385" s="248">
        <v>0</v>
      </c>
      <c r="AA385" s="248">
        <v>0</v>
      </c>
      <c r="AB385" s="248">
        <v>0</v>
      </c>
    </row>
    <row r="386" spans="2:28" outlineLevel="1">
      <c r="B386" s="556">
        <f t="shared" si="45"/>
        <v>10</v>
      </c>
      <c r="C386" s="248" t="str">
        <f t="shared" si="45"/>
        <v xml:space="preserve">2 Bed / 2 Bath </v>
      </c>
      <c r="D386" s="248">
        <v>1</v>
      </c>
      <c r="E386" s="248">
        <f t="array" ref="E386:AB386">IFERROR(--(MOD(E$375:AB$375,H353)=0),0)</f>
        <v>1</v>
      </c>
      <c r="F386" s="248">
        <v>1</v>
      </c>
      <c r="G386" s="248">
        <v>1</v>
      </c>
      <c r="H386" s="248">
        <v>1</v>
      </c>
      <c r="I386" s="248">
        <v>1</v>
      </c>
      <c r="J386" s="249">
        <v>1</v>
      </c>
      <c r="K386" s="249">
        <v>1</v>
      </c>
      <c r="L386" s="249">
        <v>1</v>
      </c>
      <c r="M386" s="249">
        <v>1</v>
      </c>
      <c r="N386" s="248">
        <v>1</v>
      </c>
      <c r="O386" s="248">
        <v>1</v>
      </c>
      <c r="P386" s="248">
        <v>1</v>
      </c>
      <c r="Q386" s="248">
        <v>1</v>
      </c>
      <c r="R386" s="248">
        <v>1</v>
      </c>
      <c r="S386" s="248">
        <v>1</v>
      </c>
      <c r="T386" s="248">
        <v>1</v>
      </c>
      <c r="U386" s="248">
        <v>1</v>
      </c>
      <c r="V386" s="248">
        <v>1</v>
      </c>
      <c r="W386" s="248">
        <v>1</v>
      </c>
      <c r="X386" s="248">
        <v>1</v>
      </c>
      <c r="Y386" s="248">
        <v>1</v>
      </c>
      <c r="Z386" s="248">
        <v>1</v>
      </c>
      <c r="AA386" s="248">
        <v>1</v>
      </c>
      <c r="AB386" s="248">
        <v>1</v>
      </c>
    </row>
    <row r="387" spans="2:28" outlineLevel="1">
      <c r="B387" s="556">
        <f t="shared" si="45"/>
        <v>11</v>
      </c>
      <c r="C387" s="248" t="str">
        <f t="shared" si="45"/>
        <v xml:space="preserve">2 Bed / 1.5 Bath </v>
      </c>
      <c r="D387" s="248">
        <v>1</v>
      </c>
      <c r="E387" s="248">
        <f t="array" ref="E387:AB387">IFERROR(--(MOD(E$375:AB$375,H354)=0),0)</f>
        <v>0</v>
      </c>
      <c r="F387" s="248">
        <v>0</v>
      </c>
      <c r="G387" s="248">
        <v>0</v>
      </c>
      <c r="H387" s="248">
        <v>0</v>
      </c>
      <c r="I387" s="248">
        <v>0</v>
      </c>
      <c r="J387" s="249">
        <v>0</v>
      </c>
      <c r="K387" s="249">
        <v>0</v>
      </c>
      <c r="L387" s="249">
        <v>0</v>
      </c>
      <c r="M387" s="249">
        <v>0</v>
      </c>
      <c r="N387" s="248">
        <v>0</v>
      </c>
      <c r="O387" s="248">
        <v>0</v>
      </c>
      <c r="P387" s="248">
        <v>0</v>
      </c>
      <c r="Q387" s="248">
        <v>0</v>
      </c>
      <c r="R387" s="248">
        <v>0</v>
      </c>
      <c r="S387" s="248">
        <v>0</v>
      </c>
      <c r="T387" s="248">
        <v>0</v>
      </c>
      <c r="U387" s="248">
        <v>0</v>
      </c>
      <c r="V387" s="248">
        <v>0</v>
      </c>
      <c r="W387" s="248">
        <v>0</v>
      </c>
      <c r="X387" s="248">
        <v>0</v>
      </c>
      <c r="Y387" s="248">
        <v>0</v>
      </c>
      <c r="Z387" s="248">
        <v>0</v>
      </c>
      <c r="AA387" s="248">
        <v>0</v>
      </c>
      <c r="AB387" s="248">
        <v>0</v>
      </c>
    </row>
    <row r="388" spans="2:28" outlineLevel="1">
      <c r="B388" s="556">
        <f t="shared" si="45"/>
        <v>12</v>
      </c>
      <c r="C388" s="248" t="str">
        <f t="shared" si="45"/>
        <v xml:space="preserve">3 Bed / 2 Bath </v>
      </c>
      <c r="D388" s="248">
        <v>1</v>
      </c>
      <c r="E388" s="248">
        <f t="array" ref="E388:AB388">IFERROR(--(MOD(E$375:AB$375,H355)=0),0)</f>
        <v>0</v>
      </c>
      <c r="F388" s="248">
        <v>0</v>
      </c>
      <c r="G388" s="248">
        <v>0</v>
      </c>
      <c r="H388" s="248">
        <v>0</v>
      </c>
      <c r="I388" s="248">
        <v>0</v>
      </c>
      <c r="J388" s="249">
        <v>0</v>
      </c>
      <c r="K388" s="249">
        <v>0</v>
      </c>
      <c r="L388" s="249">
        <v>0</v>
      </c>
      <c r="M388" s="249">
        <v>0</v>
      </c>
      <c r="N388" s="248">
        <v>0</v>
      </c>
      <c r="O388" s="248">
        <v>0</v>
      </c>
      <c r="P388" s="248">
        <v>0</v>
      </c>
      <c r="Q388" s="248">
        <v>0</v>
      </c>
      <c r="R388" s="248">
        <v>0</v>
      </c>
      <c r="S388" s="248">
        <v>0</v>
      </c>
      <c r="T388" s="248">
        <v>0</v>
      </c>
      <c r="U388" s="248">
        <v>0</v>
      </c>
      <c r="V388" s="248">
        <v>0</v>
      </c>
      <c r="W388" s="248">
        <v>0</v>
      </c>
      <c r="X388" s="248">
        <v>0</v>
      </c>
      <c r="Y388" s="248">
        <v>0</v>
      </c>
      <c r="Z388" s="248">
        <v>0</v>
      </c>
      <c r="AA388" s="248">
        <v>0</v>
      </c>
      <c r="AB388" s="248">
        <v>0</v>
      </c>
    </row>
    <row r="389" spans="2:28" outlineLevel="1">
      <c r="B389" s="556">
        <f t="shared" si="45"/>
        <v>13</v>
      </c>
      <c r="C389" s="248" t="str">
        <f t="shared" si="45"/>
        <v>3 Bed / 2 Bath House</v>
      </c>
      <c r="D389" s="248">
        <v>1</v>
      </c>
      <c r="E389" s="248">
        <f t="array" ref="E389:AB389">IFERROR(--(MOD(E$375:AB$375,H356)=0),0)</f>
        <v>0</v>
      </c>
      <c r="F389" s="248">
        <v>0</v>
      </c>
      <c r="G389" s="248">
        <v>0</v>
      </c>
      <c r="H389" s="248">
        <v>0</v>
      </c>
      <c r="I389" s="248">
        <v>0</v>
      </c>
      <c r="J389" s="249">
        <v>0</v>
      </c>
      <c r="K389" s="249">
        <v>0</v>
      </c>
      <c r="L389" s="249">
        <v>0</v>
      </c>
      <c r="M389" s="249">
        <v>0</v>
      </c>
      <c r="N389" s="248">
        <v>0</v>
      </c>
      <c r="O389" s="248">
        <v>0</v>
      </c>
      <c r="P389" s="248">
        <v>0</v>
      </c>
      <c r="Q389" s="248">
        <v>0</v>
      </c>
      <c r="R389" s="248">
        <v>0</v>
      </c>
      <c r="S389" s="248">
        <v>0</v>
      </c>
      <c r="T389" s="248">
        <v>0</v>
      </c>
      <c r="U389" s="248">
        <v>0</v>
      </c>
      <c r="V389" s="248">
        <v>0</v>
      </c>
      <c r="W389" s="248">
        <v>0</v>
      </c>
      <c r="X389" s="248">
        <v>0</v>
      </c>
      <c r="Y389" s="248">
        <v>0</v>
      </c>
      <c r="Z389" s="248">
        <v>0</v>
      </c>
      <c r="AA389" s="248">
        <v>0</v>
      </c>
      <c r="AB389" s="248">
        <v>0</v>
      </c>
    </row>
    <row r="390" spans="2:28" outlineLevel="1">
      <c r="B390" s="556">
        <f t="shared" si="45"/>
        <v>14</v>
      </c>
      <c r="C390" s="248" t="str">
        <f t="shared" si="45"/>
        <v xml:space="preserve">3 Bed / 2 Bath </v>
      </c>
      <c r="D390" s="248">
        <v>1</v>
      </c>
      <c r="E390" s="248">
        <f t="array" ref="E390:AB390">IFERROR(--(MOD(E$375:AB$375,H357)=0),0)</f>
        <v>1</v>
      </c>
      <c r="F390" s="248">
        <v>1</v>
      </c>
      <c r="G390" s="248">
        <v>1</v>
      </c>
      <c r="H390" s="248">
        <v>1</v>
      </c>
      <c r="I390" s="248">
        <v>1</v>
      </c>
      <c r="J390" s="249">
        <v>1</v>
      </c>
      <c r="K390" s="249">
        <v>1</v>
      </c>
      <c r="L390" s="249">
        <v>1</v>
      </c>
      <c r="M390" s="249">
        <v>1</v>
      </c>
      <c r="N390" s="248">
        <v>1</v>
      </c>
      <c r="O390" s="248">
        <v>1</v>
      </c>
      <c r="P390" s="248">
        <v>1</v>
      </c>
      <c r="Q390" s="248">
        <v>1</v>
      </c>
      <c r="R390" s="248">
        <v>1</v>
      </c>
      <c r="S390" s="248">
        <v>1</v>
      </c>
      <c r="T390" s="248">
        <v>1</v>
      </c>
      <c r="U390" s="248">
        <v>1</v>
      </c>
      <c r="V390" s="248">
        <v>1</v>
      </c>
      <c r="W390" s="248">
        <v>1</v>
      </c>
      <c r="X390" s="248">
        <v>1</v>
      </c>
      <c r="Y390" s="248">
        <v>1</v>
      </c>
      <c r="Z390" s="248">
        <v>1</v>
      </c>
      <c r="AA390" s="248">
        <v>1</v>
      </c>
      <c r="AB390" s="248">
        <v>1</v>
      </c>
    </row>
    <row r="391" spans="2:28" outlineLevel="1">
      <c r="B391" s="556">
        <f t="shared" si="45"/>
        <v>15</v>
      </c>
      <c r="C391" s="248" t="str">
        <f t="shared" si="45"/>
        <v xml:space="preserve">1 Bed / 1 Bath </v>
      </c>
      <c r="D391" s="248">
        <v>1</v>
      </c>
      <c r="E391" s="248">
        <f t="array" ref="E391:AB391">IFERROR(--(MOD(E$375:AB$375,H358)=0),0)</f>
        <v>0</v>
      </c>
      <c r="F391" s="248">
        <v>0</v>
      </c>
      <c r="G391" s="248">
        <v>0</v>
      </c>
      <c r="H391" s="248">
        <v>0</v>
      </c>
      <c r="I391" s="248">
        <v>0</v>
      </c>
      <c r="J391" s="249">
        <v>0</v>
      </c>
      <c r="K391" s="249">
        <v>0</v>
      </c>
      <c r="L391" s="249">
        <v>0</v>
      </c>
      <c r="M391" s="249">
        <v>0</v>
      </c>
      <c r="N391" s="248">
        <v>0</v>
      </c>
      <c r="O391" s="248">
        <v>0</v>
      </c>
      <c r="P391" s="248">
        <v>0</v>
      </c>
      <c r="Q391" s="248">
        <v>0</v>
      </c>
      <c r="R391" s="248">
        <v>0</v>
      </c>
      <c r="S391" s="248">
        <v>0</v>
      </c>
      <c r="T391" s="248">
        <v>0</v>
      </c>
      <c r="U391" s="248">
        <v>0</v>
      </c>
      <c r="V391" s="248">
        <v>0</v>
      </c>
      <c r="W391" s="248">
        <v>0</v>
      </c>
      <c r="X391" s="248">
        <v>0</v>
      </c>
      <c r="Y391" s="248">
        <v>0</v>
      </c>
      <c r="Z391" s="248">
        <v>0</v>
      </c>
      <c r="AA391" s="248">
        <v>0</v>
      </c>
      <c r="AB391" s="248">
        <v>0</v>
      </c>
    </row>
    <row r="392" spans="2:28" outlineLevel="1">
      <c r="B392" s="556">
        <f t="shared" si="45"/>
        <v>16</v>
      </c>
      <c r="C392" s="248" t="str">
        <f t="shared" si="45"/>
        <v xml:space="preserve">2 Bed / 2 Bath </v>
      </c>
      <c r="D392" s="248">
        <v>1</v>
      </c>
      <c r="E392" s="248">
        <f t="array" ref="E392:AB392">IFERROR(--(MOD(E$375:AB$375,H359)=0),0)</f>
        <v>0</v>
      </c>
      <c r="F392" s="248">
        <v>0</v>
      </c>
      <c r="G392" s="248">
        <v>0</v>
      </c>
      <c r="H392" s="248">
        <v>0</v>
      </c>
      <c r="I392" s="248">
        <v>0</v>
      </c>
      <c r="J392" s="249">
        <v>0</v>
      </c>
      <c r="K392" s="249">
        <v>0</v>
      </c>
      <c r="L392" s="249">
        <v>0</v>
      </c>
      <c r="M392" s="249">
        <v>0</v>
      </c>
      <c r="N392" s="248">
        <v>0</v>
      </c>
      <c r="O392" s="248">
        <v>0</v>
      </c>
      <c r="P392" s="248">
        <v>0</v>
      </c>
      <c r="Q392" s="248">
        <v>0</v>
      </c>
      <c r="R392" s="248">
        <v>0</v>
      </c>
      <c r="S392" s="248">
        <v>0</v>
      </c>
      <c r="T392" s="248">
        <v>0</v>
      </c>
      <c r="U392" s="248">
        <v>0</v>
      </c>
      <c r="V392" s="248">
        <v>0</v>
      </c>
      <c r="W392" s="248">
        <v>0</v>
      </c>
      <c r="X392" s="248">
        <v>0</v>
      </c>
      <c r="Y392" s="248">
        <v>0</v>
      </c>
      <c r="Z392" s="248">
        <v>0</v>
      </c>
      <c r="AA392" s="248">
        <v>0</v>
      </c>
      <c r="AB392" s="248">
        <v>0</v>
      </c>
    </row>
    <row r="393" spans="2:28" outlineLevel="1">
      <c r="B393" s="556">
        <f t="shared" si="45"/>
        <v>17</v>
      </c>
      <c r="C393" s="248" t="str">
        <f t="shared" si="45"/>
        <v xml:space="preserve">4 Bed / 2 Bath Penthouse </v>
      </c>
      <c r="D393" s="248">
        <v>1</v>
      </c>
      <c r="E393" s="248">
        <f t="array" ref="E393:AB393">IFERROR(--(MOD(E$375:AB$375,H360)=0),0)</f>
        <v>0</v>
      </c>
      <c r="F393" s="248">
        <v>0</v>
      </c>
      <c r="G393" s="248">
        <v>0</v>
      </c>
      <c r="H393" s="248">
        <v>0</v>
      </c>
      <c r="I393" s="248">
        <v>0</v>
      </c>
      <c r="J393" s="249">
        <v>0</v>
      </c>
      <c r="K393" s="249">
        <v>0</v>
      </c>
      <c r="L393" s="249">
        <v>0</v>
      </c>
      <c r="M393" s="249">
        <v>0</v>
      </c>
      <c r="N393" s="248">
        <v>0</v>
      </c>
      <c r="O393" s="248">
        <v>0</v>
      </c>
      <c r="P393" s="248">
        <v>0</v>
      </c>
      <c r="Q393" s="248">
        <v>0</v>
      </c>
      <c r="R393" s="248">
        <v>0</v>
      </c>
      <c r="S393" s="248">
        <v>0</v>
      </c>
      <c r="T393" s="248">
        <v>0</v>
      </c>
      <c r="U393" s="248">
        <v>0</v>
      </c>
      <c r="V393" s="248">
        <v>0</v>
      </c>
      <c r="W393" s="248">
        <v>0</v>
      </c>
      <c r="X393" s="248">
        <v>0</v>
      </c>
      <c r="Y393" s="248">
        <v>0</v>
      </c>
      <c r="Z393" s="248">
        <v>0</v>
      </c>
      <c r="AA393" s="248">
        <v>0</v>
      </c>
      <c r="AB393" s="248">
        <v>0</v>
      </c>
    </row>
    <row r="394" spans="2:28" outlineLevel="1">
      <c r="B394" s="556">
        <f t="shared" ref="B394:C406" si="46">B361</f>
        <v>18</v>
      </c>
      <c r="C394" s="248" t="str">
        <f t="shared" si="46"/>
        <v xml:space="preserve">2 Bed / 2 Bath </v>
      </c>
      <c r="D394" s="248">
        <v>1</v>
      </c>
      <c r="E394" s="248">
        <f t="array" ref="E394:AB394">IFERROR(--(MOD(E$375:AB$375,H361)=0),0)</f>
        <v>0</v>
      </c>
      <c r="F394" s="248">
        <v>0</v>
      </c>
      <c r="G394" s="248">
        <v>0</v>
      </c>
      <c r="H394" s="248">
        <v>0</v>
      </c>
      <c r="I394" s="248">
        <v>0</v>
      </c>
      <c r="J394" s="249">
        <v>0</v>
      </c>
      <c r="K394" s="249">
        <v>0</v>
      </c>
      <c r="L394" s="249">
        <v>0</v>
      </c>
      <c r="M394" s="249">
        <v>0</v>
      </c>
      <c r="N394" s="248">
        <v>0</v>
      </c>
      <c r="O394" s="248">
        <v>0</v>
      </c>
      <c r="P394" s="248">
        <v>0</v>
      </c>
      <c r="Q394" s="248">
        <v>0</v>
      </c>
      <c r="R394" s="248">
        <v>0</v>
      </c>
      <c r="S394" s="248">
        <v>0</v>
      </c>
      <c r="T394" s="248">
        <v>0</v>
      </c>
      <c r="U394" s="248">
        <v>0</v>
      </c>
      <c r="V394" s="248">
        <v>0</v>
      </c>
      <c r="W394" s="248">
        <v>0</v>
      </c>
      <c r="X394" s="248">
        <v>0</v>
      </c>
      <c r="Y394" s="248">
        <v>0</v>
      </c>
      <c r="Z394" s="248">
        <v>0</v>
      </c>
      <c r="AA394" s="248">
        <v>0</v>
      </c>
      <c r="AB394" s="248">
        <v>0</v>
      </c>
    </row>
    <row r="395" spans="2:28" outlineLevel="1">
      <c r="B395" s="556">
        <f t="shared" si="46"/>
        <v>19</v>
      </c>
      <c r="C395" s="248">
        <f t="shared" si="46"/>
        <v>0</v>
      </c>
      <c r="D395" s="248">
        <v>1</v>
      </c>
      <c r="E395" s="248">
        <f t="array" ref="E395:AB395">IFERROR(--(MOD(E$375:AB$375,H362)=0),0)</f>
        <v>0</v>
      </c>
      <c r="F395" s="248">
        <v>0</v>
      </c>
      <c r="G395" s="248">
        <v>0</v>
      </c>
      <c r="H395" s="248">
        <v>0</v>
      </c>
      <c r="I395" s="248">
        <v>0</v>
      </c>
      <c r="J395" s="249">
        <v>0</v>
      </c>
      <c r="K395" s="249">
        <v>0</v>
      </c>
      <c r="L395" s="249">
        <v>0</v>
      </c>
      <c r="M395" s="249">
        <v>0</v>
      </c>
      <c r="N395" s="248">
        <v>0</v>
      </c>
      <c r="O395" s="248">
        <v>0</v>
      </c>
      <c r="P395" s="248">
        <v>0</v>
      </c>
      <c r="Q395" s="248">
        <v>0</v>
      </c>
      <c r="R395" s="248">
        <v>0</v>
      </c>
      <c r="S395" s="248">
        <v>0</v>
      </c>
      <c r="T395" s="248">
        <v>0</v>
      </c>
      <c r="U395" s="248">
        <v>0</v>
      </c>
      <c r="V395" s="248">
        <v>0</v>
      </c>
      <c r="W395" s="248">
        <v>0</v>
      </c>
      <c r="X395" s="248">
        <v>0</v>
      </c>
      <c r="Y395" s="248">
        <v>0</v>
      </c>
      <c r="Z395" s="248">
        <v>0</v>
      </c>
      <c r="AA395" s="248">
        <v>0</v>
      </c>
      <c r="AB395" s="248">
        <v>0</v>
      </c>
    </row>
    <row r="396" spans="2:28" outlineLevel="1">
      <c r="B396" s="556">
        <f t="shared" si="46"/>
        <v>20</v>
      </c>
      <c r="C396" s="248">
        <f t="shared" si="46"/>
        <v>0</v>
      </c>
      <c r="D396" s="248">
        <v>1</v>
      </c>
      <c r="E396" s="248">
        <f t="array" ref="E396:AB396">IFERROR(--(MOD(E$375:AB$375,H363)=0),0)</f>
        <v>0</v>
      </c>
      <c r="F396" s="248">
        <v>0</v>
      </c>
      <c r="G396" s="248">
        <v>0</v>
      </c>
      <c r="H396" s="248">
        <v>0</v>
      </c>
      <c r="I396" s="248">
        <v>0</v>
      </c>
      <c r="J396" s="249">
        <v>0</v>
      </c>
      <c r="K396" s="249">
        <v>0</v>
      </c>
      <c r="L396" s="249">
        <v>0</v>
      </c>
      <c r="M396" s="249">
        <v>0</v>
      </c>
      <c r="N396" s="248">
        <v>0</v>
      </c>
      <c r="O396" s="248">
        <v>0</v>
      </c>
      <c r="P396" s="248">
        <v>0</v>
      </c>
      <c r="Q396" s="248">
        <v>0</v>
      </c>
      <c r="R396" s="248">
        <v>0</v>
      </c>
      <c r="S396" s="248">
        <v>0</v>
      </c>
      <c r="T396" s="248">
        <v>0</v>
      </c>
      <c r="U396" s="248">
        <v>0</v>
      </c>
      <c r="V396" s="248">
        <v>0</v>
      </c>
      <c r="W396" s="248">
        <v>0</v>
      </c>
      <c r="X396" s="248">
        <v>0</v>
      </c>
      <c r="Y396" s="248">
        <v>0</v>
      </c>
      <c r="Z396" s="248">
        <v>0</v>
      </c>
      <c r="AA396" s="248">
        <v>0</v>
      </c>
      <c r="AB396" s="248">
        <v>0</v>
      </c>
    </row>
    <row r="397" spans="2:28" outlineLevel="1">
      <c r="B397" s="556">
        <f t="shared" si="46"/>
        <v>21</v>
      </c>
      <c r="C397" s="248">
        <f t="shared" si="46"/>
        <v>0</v>
      </c>
      <c r="D397" s="248">
        <v>1</v>
      </c>
      <c r="E397" s="248">
        <f t="array" ref="E397:AB397">IFERROR(--(MOD(E$375:AB$375,H364)=0),0)</f>
        <v>0</v>
      </c>
      <c r="F397" s="248">
        <v>0</v>
      </c>
      <c r="G397" s="248">
        <v>0</v>
      </c>
      <c r="H397" s="248">
        <v>0</v>
      </c>
      <c r="I397" s="248">
        <v>0</v>
      </c>
      <c r="J397" s="249">
        <v>0</v>
      </c>
      <c r="K397" s="249">
        <v>0</v>
      </c>
      <c r="L397" s="249">
        <v>0</v>
      </c>
      <c r="M397" s="249">
        <v>0</v>
      </c>
      <c r="N397" s="248">
        <v>0</v>
      </c>
      <c r="O397" s="248">
        <v>0</v>
      </c>
      <c r="P397" s="248">
        <v>0</v>
      </c>
      <c r="Q397" s="248">
        <v>0</v>
      </c>
      <c r="R397" s="248">
        <v>0</v>
      </c>
      <c r="S397" s="248">
        <v>0</v>
      </c>
      <c r="T397" s="248">
        <v>0</v>
      </c>
      <c r="U397" s="248">
        <v>0</v>
      </c>
      <c r="V397" s="248">
        <v>0</v>
      </c>
      <c r="W397" s="248">
        <v>0</v>
      </c>
      <c r="X397" s="248">
        <v>0</v>
      </c>
      <c r="Y397" s="248">
        <v>0</v>
      </c>
      <c r="Z397" s="248">
        <v>0</v>
      </c>
      <c r="AA397" s="248">
        <v>0</v>
      </c>
      <c r="AB397" s="248">
        <v>0</v>
      </c>
    </row>
    <row r="398" spans="2:28" outlineLevel="1">
      <c r="B398" s="556">
        <f t="shared" si="46"/>
        <v>22</v>
      </c>
      <c r="C398" s="248">
        <f t="shared" si="46"/>
        <v>0</v>
      </c>
      <c r="D398" s="248">
        <v>1</v>
      </c>
      <c r="E398" s="248">
        <f t="array" ref="E398:AB398">IFERROR(--(MOD(E$375:AB$375,H365)=0),0)</f>
        <v>0</v>
      </c>
      <c r="F398" s="248">
        <v>0</v>
      </c>
      <c r="G398" s="248">
        <v>0</v>
      </c>
      <c r="H398" s="248">
        <v>0</v>
      </c>
      <c r="I398" s="248">
        <v>0</v>
      </c>
      <c r="J398" s="249">
        <v>0</v>
      </c>
      <c r="K398" s="249">
        <v>0</v>
      </c>
      <c r="L398" s="249">
        <v>0</v>
      </c>
      <c r="M398" s="249">
        <v>0</v>
      </c>
      <c r="N398" s="248">
        <v>0</v>
      </c>
      <c r="O398" s="248">
        <v>0</v>
      </c>
      <c r="P398" s="248">
        <v>0</v>
      </c>
      <c r="Q398" s="248">
        <v>0</v>
      </c>
      <c r="R398" s="248">
        <v>0</v>
      </c>
      <c r="S398" s="248">
        <v>0</v>
      </c>
      <c r="T398" s="248">
        <v>0</v>
      </c>
      <c r="U398" s="248">
        <v>0</v>
      </c>
      <c r="V398" s="248">
        <v>0</v>
      </c>
      <c r="W398" s="248">
        <v>0</v>
      </c>
      <c r="X398" s="248">
        <v>0</v>
      </c>
      <c r="Y398" s="248">
        <v>0</v>
      </c>
      <c r="Z398" s="248">
        <v>0</v>
      </c>
      <c r="AA398" s="248">
        <v>0</v>
      </c>
      <c r="AB398" s="248">
        <v>0</v>
      </c>
    </row>
    <row r="399" spans="2:28" outlineLevel="1">
      <c r="B399" s="556">
        <f t="shared" si="46"/>
        <v>23</v>
      </c>
      <c r="C399" s="248">
        <f t="shared" si="46"/>
        <v>0</v>
      </c>
      <c r="D399" s="248">
        <v>1</v>
      </c>
      <c r="E399" s="248">
        <f t="array" ref="E399:AB399">IFERROR(--(MOD(E$375:AB$375,H366)=0),0)</f>
        <v>0</v>
      </c>
      <c r="F399" s="248">
        <v>0</v>
      </c>
      <c r="G399" s="248">
        <v>0</v>
      </c>
      <c r="H399" s="248">
        <v>0</v>
      </c>
      <c r="I399" s="248">
        <v>0</v>
      </c>
      <c r="J399" s="249">
        <v>0</v>
      </c>
      <c r="K399" s="249">
        <v>0</v>
      </c>
      <c r="L399" s="249">
        <v>0</v>
      </c>
      <c r="M399" s="249">
        <v>0</v>
      </c>
      <c r="N399" s="248">
        <v>0</v>
      </c>
      <c r="O399" s="248">
        <v>0</v>
      </c>
      <c r="P399" s="248">
        <v>0</v>
      </c>
      <c r="Q399" s="248">
        <v>0</v>
      </c>
      <c r="R399" s="248">
        <v>0</v>
      </c>
      <c r="S399" s="248">
        <v>0</v>
      </c>
      <c r="T399" s="248">
        <v>0</v>
      </c>
      <c r="U399" s="248">
        <v>0</v>
      </c>
      <c r="V399" s="248">
        <v>0</v>
      </c>
      <c r="W399" s="248">
        <v>0</v>
      </c>
      <c r="X399" s="248">
        <v>0</v>
      </c>
      <c r="Y399" s="248">
        <v>0</v>
      </c>
      <c r="Z399" s="248">
        <v>0</v>
      </c>
      <c r="AA399" s="248">
        <v>0</v>
      </c>
      <c r="AB399" s="248">
        <v>0</v>
      </c>
    </row>
    <row r="400" spans="2:28" outlineLevel="1">
      <c r="B400" s="556">
        <f t="shared" si="46"/>
        <v>24</v>
      </c>
      <c r="C400" s="248">
        <f t="shared" si="46"/>
        <v>0</v>
      </c>
      <c r="D400" s="248">
        <v>1</v>
      </c>
      <c r="E400" s="248">
        <f t="array" ref="E400:AB400">IFERROR(--(MOD(E$375:AB$375,H367)=0),0)</f>
        <v>0</v>
      </c>
      <c r="F400" s="248">
        <v>0</v>
      </c>
      <c r="G400" s="248">
        <v>0</v>
      </c>
      <c r="H400" s="248">
        <v>0</v>
      </c>
      <c r="I400" s="248">
        <v>0</v>
      </c>
      <c r="J400" s="249">
        <v>0</v>
      </c>
      <c r="K400" s="249">
        <v>0</v>
      </c>
      <c r="L400" s="249">
        <v>0</v>
      </c>
      <c r="M400" s="249">
        <v>0</v>
      </c>
      <c r="N400" s="248">
        <v>0</v>
      </c>
      <c r="O400" s="248">
        <v>0</v>
      </c>
      <c r="P400" s="248">
        <v>0</v>
      </c>
      <c r="Q400" s="248">
        <v>0</v>
      </c>
      <c r="R400" s="248">
        <v>0</v>
      </c>
      <c r="S400" s="248">
        <v>0</v>
      </c>
      <c r="T400" s="248">
        <v>0</v>
      </c>
      <c r="U400" s="248">
        <v>0</v>
      </c>
      <c r="V400" s="248">
        <v>0</v>
      </c>
      <c r="W400" s="248">
        <v>0</v>
      </c>
      <c r="X400" s="248">
        <v>0</v>
      </c>
      <c r="Y400" s="248">
        <v>0</v>
      </c>
      <c r="Z400" s="248">
        <v>0</v>
      </c>
      <c r="AA400" s="248">
        <v>0</v>
      </c>
      <c r="AB400" s="248">
        <v>0</v>
      </c>
    </row>
    <row r="401" spans="2:28" outlineLevel="1">
      <c r="B401" s="556">
        <f t="shared" si="46"/>
        <v>25</v>
      </c>
      <c r="C401" s="248">
        <f t="shared" si="46"/>
        <v>0</v>
      </c>
      <c r="D401" s="248">
        <v>1</v>
      </c>
      <c r="E401" s="248">
        <f t="array" ref="E401:AB401">IFERROR(--(MOD(E$375:AB$375,H368)=0),0)</f>
        <v>0</v>
      </c>
      <c r="F401" s="248">
        <v>0</v>
      </c>
      <c r="G401" s="248">
        <v>0</v>
      </c>
      <c r="H401" s="248">
        <v>0</v>
      </c>
      <c r="I401" s="248">
        <v>0</v>
      </c>
      <c r="J401" s="249">
        <v>0</v>
      </c>
      <c r="K401" s="249">
        <v>0</v>
      </c>
      <c r="L401" s="249">
        <v>0</v>
      </c>
      <c r="M401" s="249">
        <v>0</v>
      </c>
      <c r="N401" s="248">
        <v>0</v>
      </c>
      <c r="O401" s="248">
        <v>0</v>
      </c>
      <c r="P401" s="248">
        <v>0</v>
      </c>
      <c r="Q401" s="248">
        <v>0</v>
      </c>
      <c r="R401" s="248">
        <v>0</v>
      </c>
      <c r="S401" s="248">
        <v>0</v>
      </c>
      <c r="T401" s="248">
        <v>0</v>
      </c>
      <c r="U401" s="248">
        <v>0</v>
      </c>
      <c r="V401" s="248">
        <v>0</v>
      </c>
      <c r="W401" s="248">
        <v>0</v>
      </c>
      <c r="X401" s="248">
        <v>0</v>
      </c>
      <c r="Y401" s="248">
        <v>0</v>
      </c>
      <c r="Z401" s="248">
        <v>0</v>
      </c>
      <c r="AA401" s="248">
        <v>0</v>
      </c>
      <c r="AB401" s="248">
        <v>0</v>
      </c>
    </row>
    <row r="402" spans="2:28" outlineLevel="1">
      <c r="B402" s="556">
        <f t="shared" si="46"/>
        <v>26</v>
      </c>
      <c r="C402" s="248">
        <f t="shared" si="46"/>
        <v>0</v>
      </c>
      <c r="D402" s="248">
        <v>1</v>
      </c>
      <c r="E402" s="248">
        <f t="array" ref="E402:AB402">IFERROR(--(MOD(E$375:AB$375,H369)=0),0)</f>
        <v>0</v>
      </c>
      <c r="F402" s="248">
        <v>0</v>
      </c>
      <c r="G402" s="248">
        <v>0</v>
      </c>
      <c r="H402" s="248">
        <v>0</v>
      </c>
      <c r="I402" s="248">
        <v>0</v>
      </c>
      <c r="J402" s="249">
        <v>0</v>
      </c>
      <c r="K402" s="249">
        <v>0</v>
      </c>
      <c r="L402" s="249">
        <v>0</v>
      </c>
      <c r="M402" s="249">
        <v>0</v>
      </c>
      <c r="N402" s="248">
        <v>0</v>
      </c>
      <c r="O402" s="248">
        <v>0</v>
      </c>
      <c r="P402" s="248">
        <v>0</v>
      </c>
      <c r="Q402" s="248">
        <v>0</v>
      </c>
      <c r="R402" s="248">
        <v>0</v>
      </c>
      <c r="S402" s="248">
        <v>0</v>
      </c>
      <c r="T402" s="248">
        <v>0</v>
      </c>
      <c r="U402" s="248">
        <v>0</v>
      </c>
      <c r="V402" s="248">
        <v>0</v>
      </c>
      <c r="W402" s="248">
        <v>0</v>
      </c>
      <c r="X402" s="248">
        <v>0</v>
      </c>
      <c r="Y402" s="248">
        <v>0</v>
      </c>
      <c r="Z402" s="248">
        <v>0</v>
      </c>
      <c r="AA402" s="248">
        <v>0</v>
      </c>
      <c r="AB402" s="248">
        <v>0</v>
      </c>
    </row>
    <row r="403" spans="2:28" outlineLevel="1">
      <c r="B403" s="556">
        <f t="shared" si="46"/>
        <v>27</v>
      </c>
      <c r="C403" s="248">
        <f t="shared" si="46"/>
        <v>0</v>
      </c>
      <c r="D403" s="248">
        <v>1</v>
      </c>
      <c r="E403" s="248">
        <f t="array" ref="E403:AB403">IFERROR(--(MOD(E$375:AB$375,H370)=0),0)</f>
        <v>0</v>
      </c>
      <c r="F403" s="248">
        <v>0</v>
      </c>
      <c r="G403" s="248">
        <v>0</v>
      </c>
      <c r="H403" s="248">
        <v>0</v>
      </c>
      <c r="I403" s="248">
        <v>0</v>
      </c>
      <c r="J403" s="249">
        <v>0</v>
      </c>
      <c r="K403" s="249">
        <v>0</v>
      </c>
      <c r="L403" s="249">
        <v>0</v>
      </c>
      <c r="M403" s="249">
        <v>0</v>
      </c>
      <c r="N403" s="248">
        <v>0</v>
      </c>
      <c r="O403" s="248">
        <v>0</v>
      </c>
      <c r="P403" s="248">
        <v>0</v>
      </c>
      <c r="Q403" s="248">
        <v>0</v>
      </c>
      <c r="R403" s="248">
        <v>0</v>
      </c>
      <c r="S403" s="248">
        <v>0</v>
      </c>
      <c r="T403" s="248">
        <v>0</v>
      </c>
      <c r="U403" s="248">
        <v>0</v>
      </c>
      <c r="V403" s="248">
        <v>0</v>
      </c>
      <c r="W403" s="248">
        <v>0</v>
      </c>
      <c r="X403" s="248">
        <v>0</v>
      </c>
      <c r="Y403" s="248">
        <v>0</v>
      </c>
      <c r="Z403" s="248">
        <v>0</v>
      </c>
      <c r="AA403" s="248">
        <v>0</v>
      </c>
      <c r="AB403" s="248">
        <v>0</v>
      </c>
    </row>
    <row r="404" spans="2:28" outlineLevel="1">
      <c r="B404" s="556">
        <f t="shared" si="46"/>
        <v>28</v>
      </c>
      <c r="C404" s="248">
        <f t="shared" si="46"/>
        <v>0</v>
      </c>
      <c r="D404" s="248">
        <v>1</v>
      </c>
      <c r="E404" s="248">
        <f t="array" ref="E404:AB404">IFERROR(--(MOD(E$375:AB$375,H371)=0),0)</f>
        <v>0</v>
      </c>
      <c r="F404" s="248">
        <v>0</v>
      </c>
      <c r="G404" s="248">
        <v>0</v>
      </c>
      <c r="H404" s="248">
        <v>0</v>
      </c>
      <c r="I404" s="248">
        <v>0</v>
      </c>
      <c r="J404" s="249">
        <v>0</v>
      </c>
      <c r="K404" s="249">
        <v>0</v>
      </c>
      <c r="L404" s="249">
        <v>0</v>
      </c>
      <c r="M404" s="249">
        <v>0</v>
      </c>
      <c r="N404" s="248">
        <v>0</v>
      </c>
      <c r="O404" s="248">
        <v>0</v>
      </c>
      <c r="P404" s="248">
        <v>0</v>
      </c>
      <c r="Q404" s="248">
        <v>0</v>
      </c>
      <c r="R404" s="248">
        <v>0</v>
      </c>
      <c r="S404" s="248">
        <v>0</v>
      </c>
      <c r="T404" s="248">
        <v>0</v>
      </c>
      <c r="U404" s="248">
        <v>0</v>
      </c>
      <c r="V404" s="248">
        <v>0</v>
      </c>
      <c r="W404" s="248">
        <v>0</v>
      </c>
      <c r="X404" s="248">
        <v>0</v>
      </c>
      <c r="Y404" s="248">
        <v>0</v>
      </c>
      <c r="Z404" s="248">
        <v>0</v>
      </c>
      <c r="AA404" s="248">
        <v>0</v>
      </c>
      <c r="AB404" s="248">
        <v>0</v>
      </c>
    </row>
    <row r="405" spans="2:28" outlineLevel="1">
      <c r="B405" s="556">
        <f t="shared" si="46"/>
        <v>29</v>
      </c>
      <c r="C405" s="248">
        <f t="shared" si="46"/>
        <v>0</v>
      </c>
      <c r="D405" s="248">
        <v>1</v>
      </c>
      <c r="E405" s="248">
        <f t="array" ref="E405:AB405">IFERROR(--(MOD(E$375:AB$375,H372)=0),0)</f>
        <v>0</v>
      </c>
      <c r="F405" s="248">
        <v>0</v>
      </c>
      <c r="G405" s="248">
        <v>0</v>
      </c>
      <c r="H405" s="248">
        <v>0</v>
      </c>
      <c r="I405" s="248">
        <v>0</v>
      </c>
      <c r="J405" s="249">
        <v>0</v>
      </c>
      <c r="K405" s="249">
        <v>0</v>
      </c>
      <c r="L405" s="249">
        <v>0</v>
      </c>
      <c r="M405" s="249">
        <v>0</v>
      </c>
      <c r="N405" s="248">
        <v>0</v>
      </c>
      <c r="O405" s="248">
        <v>0</v>
      </c>
      <c r="P405" s="248">
        <v>0</v>
      </c>
      <c r="Q405" s="248">
        <v>0</v>
      </c>
      <c r="R405" s="248">
        <v>0</v>
      </c>
      <c r="S405" s="248">
        <v>0</v>
      </c>
      <c r="T405" s="248">
        <v>0</v>
      </c>
      <c r="U405" s="248">
        <v>0</v>
      </c>
      <c r="V405" s="248">
        <v>0</v>
      </c>
      <c r="W405" s="248">
        <v>0</v>
      </c>
      <c r="X405" s="248">
        <v>0</v>
      </c>
      <c r="Y405" s="248">
        <v>0</v>
      </c>
      <c r="Z405" s="248">
        <v>0</v>
      </c>
      <c r="AA405" s="248">
        <v>0</v>
      </c>
      <c r="AB405" s="248">
        <v>0</v>
      </c>
    </row>
    <row r="406" spans="2:28" outlineLevel="1">
      <c r="B406" s="556">
        <f t="shared" si="46"/>
        <v>30</v>
      </c>
      <c r="C406" s="248">
        <f t="shared" si="46"/>
        <v>0</v>
      </c>
      <c r="D406" s="248">
        <v>1</v>
      </c>
      <c r="E406" s="248">
        <f t="array" ref="E406:AB406">IFERROR(--(MOD(E$375:AB$375,H373)=0),0)</f>
        <v>0</v>
      </c>
      <c r="F406" s="248">
        <v>0</v>
      </c>
      <c r="G406" s="248">
        <v>0</v>
      </c>
      <c r="H406" s="248">
        <v>0</v>
      </c>
      <c r="I406" s="248">
        <v>0</v>
      </c>
      <c r="J406" s="249">
        <v>0</v>
      </c>
      <c r="K406" s="249">
        <v>0</v>
      </c>
      <c r="L406" s="249">
        <v>0</v>
      </c>
      <c r="M406" s="249">
        <v>0</v>
      </c>
      <c r="N406" s="248">
        <v>0</v>
      </c>
      <c r="O406" s="248">
        <v>0</v>
      </c>
      <c r="P406" s="248">
        <v>0</v>
      </c>
      <c r="Q406" s="248">
        <v>0</v>
      </c>
      <c r="R406" s="248">
        <v>0</v>
      </c>
      <c r="S406" s="248">
        <v>0</v>
      </c>
      <c r="T406" s="248">
        <v>0</v>
      </c>
      <c r="U406" s="248">
        <v>0</v>
      </c>
      <c r="V406" s="248">
        <v>0</v>
      </c>
      <c r="W406" s="248">
        <v>0</v>
      </c>
      <c r="X406" s="248">
        <v>0</v>
      </c>
      <c r="Y406" s="248">
        <v>0</v>
      </c>
      <c r="Z406" s="248">
        <v>0</v>
      </c>
      <c r="AA406" s="248">
        <v>0</v>
      </c>
      <c r="AB406" s="248">
        <v>0</v>
      </c>
    </row>
    <row r="407" spans="2:28" outlineLevel="1">
      <c r="B407" s="556"/>
      <c r="C407" s="21" t="s">
        <v>283</v>
      </c>
    </row>
    <row r="408" spans="2:28" outlineLevel="1">
      <c r="B408" s="556">
        <f>B377</f>
        <v>1</v>
      </c>
      <c r="C408" s="248" t="str">
        <f>C377</f>
        <v>Studio</v>
      </c>
      <c r="D408" s="248"/>
      <c r="E408" s="248">
        <f t="array" ref="E408:AB408">IF(E$375:AB$375&lt;$I344,0,D377:AB377)</f>
        <v>1</v>
      </c>
      <c r="F408" s="248">
        <v>0</v>
      </c>
      <c r="G408" s="248">
        <v>0</v>
      </c>
      <c r="H408" s="248">
        <v>0</v>
      </c>
      <c r="I408" s="249">
        <v>0</v>
      </c>
      <c r="J408" s="249">
        <v>0</v>
      </c>
      <c r="K408" s="249">
        <v>0</v>
      </c>
      <c r="L408" s="249">
        <v>0</v>
      </c>
      <c r="M408" s="249">
        <v>0</v>
      </c>
      <c r="N408" s="248">
        <v>0</v>
      </c>
      <c r="O408" s="248">
        <v>0</v>
      </c>
      <c r="P408" s="248">
        <v>0</v>
      </c>
      <c r="Q408" s="248">
        <v>0</v>
      </c>
      <c r="R408" s="248">
        <v>0</v>
      </c>
      <c r="S408" s="248">
        <v>0</v>
      </c>
      <c r="T408" s="248">
        <v>0</v>
      </c>
      <c r="U408" s="248">
        <v>0</v>
      </c>
      <c r="V408" s="248">
        <v>0</v>
      </c>
      <c r="W408" s="248">
        <v>0</v>
      </c>
      <c r="X408" s="248">
        <v>0</v>
      </c>
      <c r="Y408" s="248">
        <v>0</v>
      </c>
      <c r="Z408" s="248">
        <v>0</v>
      </c>
      <c r="AA408" s="248">
        <v>0</v>
      </c>
      <c r="AB408" s="248">
        <v>0</v>
      </c>
    </row>
    <row r="409" spans="2:28" outlineLevel="1">
      <c r="B409" s="556">
        <f t="shared" ref="B409:C424" si="47">B378</f>
        <v>2</v>
      </c>
      <c r="C409" s="248" t="str">
        <f t="shared" si="47"/>
        <v xml:space="preserve">1 Bed / 1 Bath </v>
      </c>
      <c r="D409" s="248"/>
      <c r="E409" s="248">
        <f t="array" ref="E409:AB409">IF(E$375:AB$375&lt;$I345,0,D378:AB378)</f>
        <v>1</v>
      </c>
      <c r="F409" s="248">
        <v>0</v>
      </c>
      <c r="G409" s="248">
        <v>0</v>
      </c>
      <c r="H409" s="248">
        <v>0</v>
      </c>
      <c r="I409" s="249">
        <v>0</v>
      </c>
      <c r="J409" s="249">
        <v>0</v>
      </c>
      <c r="K409" s="249">
        <v>0</v>
      </c>
      <c r="L409" s="249">
        <v>0</v>
      </c>
      <c r="M409" s="249">
        <v>0</v>
      </c>
      <c r="N409" s="248">
        <v>0</v>
      </c>
      <c r="O409" s="248">
        <v>0</v>
      </c>
      <c r="P409" s="248">
        <v>0</v>
      </c>
      <c r="Q409" s="248">
        <v>0</v>
      </c>
      <c r="R409" s="248">
        <v>0</v>
      </c>
      <c r="S409" s="248">
        <v>0</v>
      </c>
      <c r="T409" s="248">
        <v>0</v>
      </c>
      <c r="U409" s="248">
        <v>0</v>
      </c>
      <c r="V409" s="248">
        <v>0</v>
      </c>
      <c r="W409" s="248">
        <v>0</v>
      </c>
      <c r="X409" s="248">
        <v>0</v>
      </c>
      <c r="Y409" s="248">
        <v>0</v>
      </c>
      <c r="Z409" s="248">
        <v>0</v>
      </c>
      <c r="AA409" s="248">
        <v>0</v>
      </c>
      <c r="AB409" s="248">
        <v>0</v>
      </c>
    </row>
    <row r="410" spans="2:28" outlineLevel="1">
      <c r="B410" s="556">
        <f t="shared" si="47"/>
        <v>3</v>
      </c>
      <c r="C410" s="248" t="str">
        <f t="shared" si="47"/>
        <v xml:space="preserve">1 Bed / 1 Bath </v>
      </c>
      <c r="D410" s="248"/>
      <c r="E410" s="248">
        <f t="array" ref="E410:AB410">IF(E$375:AB$375&lt;$I346,0,D379:AB379)</f>
        <v>0</v>
      </c>
      <c r="F410" s="248">
        <v>0</v>
      </c>
      <c r="G410" s="248">
        <v>1</v>
      </c>
      <c r="H410" s="248">
        <v>0</v>
      </c>
      <c r="I410" s="249">
        <v>1</v>
      </c>
      <c r="J410" s="249">
        <v>0</v>
      </c>
      <c r="K410" s="249">
        <v>1</v>
      </c>
      <c r="L410" s="249">
        <v>0</v>
      </c>
      <c r="M410" s="249">
        <v>1</v>
      </c>
      <c r="N410" s="248">
        <v>0</v>
      </c>
      <c r="O410" s="248">
        <v>1</v>
      </c>
      <c r="P410" s="248">
        <v>0</v>
      </c>
      <c r="Q410" s="248">
        <v>1</v>
      </c>
      <c r="R410" s="248">
        <v>0</v>
      </c>
      <c r="S410" s="248">
        <v>1</v>
      </c>
      <c r="T410" s="248">
        <v>0</v>
      </c>
      <c r="U410" s="248">
        <v>1</v>
      </c>
      <c r="V410" s="248">
        <v>0</v>
      </c>
      <c r="W410" s="248">
        <v>1</v>
      </c>
      <c r="X410" s="248">
        <v>0</v>
      </c>
      <c r="Y410" s="248">
        <v>1</v>
      </c>
      <c r="Z410" s="248">
        <v>0</v>
      </c>
      <c r="AA410" s="248">
        <v>1</v>
      </c>
      <c r="AB410" s="248">
        <v>0</v>
      </c>
    </row>
    <row r="411" spans="2:28" outlineLevel="1">
      <c r="B411" s="556">
        <f t="shared" si="47"/>
        <v>4</v>
      </c>
      <c r="C411" s="248" t="str">
        <f t="shared" si="47"/>
        <v xml:space="preserve">1 Bed / 1 Bath </v>
      </c>
      <c r="D411" s="248"/>
      <c r="E411" s="248">
        <f t="array" ref="E411:AB411">IF(E$375:AB$375&lt;$I347,0,D380:AB380)</f>
        <v>1</v>
      </c>
      <c r="F411" s="248">
        <v>0</v>
      </c>
      <c r="G411" s="248">
        <v>0</v>
      </c>
      <c r="H411" s="248">
        <v>0</v>
      </c>
      <c r="I411" s="249">
        <v>0</v>
      </c>
      <c r="J411" s="249">
        <v>0</v>
      </c>
      <c r="K411" s="249">
        <v>0</v>
      </c>
      <c r="L411" s="249">
        <v>0</v>
      </c>
      <c r="M411" s="249">
        <v>0</v>
      </c>
      <c r="N411" s="248">
        <v>0</v>
      </c>
      <c r="O411" s="248">
        <v>0</v>
      </c>
      <c r="P411" s="248">
        <v>0</v>
      </c>
      <c r="Q411" s="248">
        <v>0</v>
      </c>
      <c r="R411" s="248">
        <v>0</v>
      </c>
      <c r="S411" s="248">
        <v>0</v>
      </c>
      <c r="T411" s="248">
        <v>0</v>
      </c>
      <c r="U411" s="248">
        <v>0</v>
      </c>
      <c r="V411" s="248">
        <v>0</v>
      </c>
      <c r="W411" s="248">
        <v>0</v>
      </c>
      <c r="X411" s="248">
        <v>0</v>
      </c>
      <c r="Y411" s="248">
        <v>0</v>
      </c>
      <c r="Z411" s="248">
        <v>0</v>
      </c>
      <c r="AA411" s="248">
        <v>0</v>
      </c>
      <c r="AB411" s="248">
        <v>0</v>
      </c>
    </row>
    <row r="412" spans="2:28" outlineLevel="1">
      <c r="B412" s="556">
        <f t="shared" si="47"/>
        <v>5</v>
      </c>
      <c r="C412" s="248" t="str">
        <f t="shared" si="47"/>
        <v xml:space="preserve">2 Bed / 1 Bath </v>
      </c>
      <c r="D412" s="248"/>
      <c r="E412" s="248">
        <f t="array" ref="E412:AB412">IF(E$375:AB$375&lt;$I348,0,D381:AB381)</f>
        <v>1</v>
      </c>
      <c r="F412" s="248">
        <v>0</v>
      </c>
      <c r="G412" s="248">
        <v>0</v>
      </c>
      <c r="H412" s="248">
        <v>0</v>
      </c>
      <c r="I412" s="249">
        <v>0</v>
      </c>
      <c r="J412" s="249">
        <v>0</v>
      </c>
      <c r="K412" s="249">
        <v>0</v>
      </c>
      <c r="L412" s="249">
        <v>0</v>
      </c>
      <c r="M412" s="249">
        <v>0</v>
      </c>
      <c r="N412" s="248">
        <v>0</v>
      </c>
      <c r="O412" s="248">
        <v>0</v>
      </c>
      <c r="P412" s="248">
        <v>0</v>
      </c>
      <c r="Q412" s="248">
        <v>0</v>
      </c>
      <c r="R412" s="248">
        <v>0</v>
      </c>
      <c r="S412" s="248">
        <v>0</v>
      </c>
      <c r="T412" s="248">
        <v>0</v>
      </c>
      <c r="U412" s="248">
        <v>0</v>
      </c>
      <c r="V412" s="248">
        <v>0</v>
      </c>
      <c r="W412" s="248">
        <v>0</v>
      </c>
      <c r="X412" s="248">
        <v>0</v>
      </c>
      <c r="Y412" s="248">
        <v>0</v>
      </c>
      <c r="Z412" s="248">
        <v>0</v>
      </c>
      <c r="AA412" s="248">
        <v>0</v>
      </c>
      <c r="AB412" s="248">
        <v>0</v>
      </c>
    </row>
    <row r="413" spans="2:28" outlineLevel="1">
      <c r="B413" s="556">
        <f t="shared" si="47"/>
        <v>6</v>
      </c>
      <c r="C413" s="248" t="str">
        <f t="shared" si="47"/>
        <v xml:space="preserve">2 Bed / 1 Bath </v>
      </c>
      <c r="D413" s="248"/>
      <c r="E413" s="248">
        <f t="array" ref="E413:AB413">IF(E$375:AB$375&lt;$I349,0,D382:AB382)</f>
        <v>1</v>
      </c>
      <c r="F413" s="248">
        <v>0</v>
      </c>
      <c r="G413" s="248">
        <v>0</v>
      </c>
      <c r="H413" s="248">
        <v>0</v>
      </c>
      <c r="I413" s="249">
        <v>0</v>
      </c>
      <c r="J413" s="249">
        <v>0</v>
      </c>
      <c r="K413" s="249">
        <v>0</v>
      </c>
      <c r="L413" s="249">
        <v>0</v>
      </c>
      <c r="M413" s="249">
        <v>0</v>
      </c>
      <c r="N413" s="248">
        <v>0</v>
      </c>
      <c r="O413" s="248">
        <v>0</v>
      </c>
      <c r="P413" s="248">
        <v>0</v>
      </c>
      <c r="Q413" s="248">
        <v>0</v>
      </c>
      <c r="R413" s="248">
        <v>0</v>
      </c>
      <c r="S413" s="248">
        <v>0</v>
      </c>
      <c r="T413" s="248">
        <v>0</v>
      </c>
      <c r="U413" s="248">
        <v>0</v>
      </c>
      <c r="V413" s="248">
        <v>0</v>
      </c>
      <c r="W413" s="248">
        <v>0</v>
      </c>
      <c r="X413" s="248">
        <v>0</v>
      </c>
      <c r="Y413" s="248">
        <v>0</v>
      </c>
      <c r="Z413" s="248">
        <v>0</v>
      </c>
      <c r="AA413" s="248">
        <v>0</v>
      </c>
      <c r="AB413" s="248">
        <v>0</v>
      </c>
    </row>
    <row r="414" spans="2:28" outlineLevel="1">
      <c r="B414" s="556">
        <f t="shared" si="47"/>
        <v>7</v>
      </c>
      <c r="C414" s="248" t="str">
        <f t="shared" si="47"/>
        <v xml:space="preserve">2 Bed / 1 Bath </v>
      </c>
      <c r="D414" s="248"/>
      <c r="E414" s="248">
        <f t="array" ref="E414:AB414">IF(E$375:AB$375&lt;$I350,0,D383:AB383)</f>
        <v>1</v>
      </c>
      <c r="F414" s="248">
        <v>0</v>
      </c>
      <c r="G414" s="248">
        <v>0</v>
      </c>
      <c r="H414" s="248">
        <v>0</v>
      </c>
      <c r="I414" s="249">
        <v>0</v>
      </c>
      <c r="J414" s="249">
        <v>0</v>
      </c>
      <c r="K414" s="249">
        <v>0</v>
      </c>
      <c r="L414" s="249">
        <v>0</v>
      </c>
      <c r="M414" s="249">
        <v>0</v>
      </c>
      <c r="N414" s="248">
        <v>0</v>
      </c>
      <c r="O414" s="248">
        <v>0</v>
      </c>
      <c r="P414" s="248">
        <v>0</v>
      </c>
      <c r="Q414" s="248">
        <v>0</v>
      </c>
      <c r="R414" s="248">
        <v>0</v>
      </c>
      <c r="S414" s="248">
        <v>0</v>
      </c>
      <c r="T414" s="248">
        <v>0</v>
      </c>
      <c r="U414" s="248">
        <v>0</v>
      </c>
      <c r="V414" s="248">
        <v>0</v>
      </c>
      <c r="W414" s="248">
        <v>0</v>
      </c>
      <c r="X414" s="248">
        <v>0</v>
      </c>
      <c r="Y414" s="248">
        <v>0</v>
      </c>
      <c r="Z414" s="248">
        <v>0</v>
      </c>
      <c r="AA414" s="248">
        <v>0</v>
      </c>
      <c r="AB414" s="248">
        <v>0</v>
      </c>
    </row>
    <row r="415" spans="2:28" outlineLevel="1">
      <c r="B415" s="556">
        <f t="shared" si="47"/>
        <v>8</v>
      </c>
      <c r="C415" s="248" t="str">
        <f t="shared" si="47"/>
        <v xml:space="preserve">2 Bed / 2 Bath </v>
      </c>
      <c r="D415" s="248"/>
      <c r="E415" s="248">
        <f t="array" ref="E415:AB415">IF(E$375:AB$375&lt;$I351,0,D384:AB384)</f>
        <v>1</v>
      </c>
      <c r="F415" s="248">
        <v>0</v>
      </c>
      <c r="G415" s="248">
        <v>0</v>
      </c>
      <c r="H415" s="248">
        <v>0</v>
      </c>
      <c r="I415" s="249">
        <v>0</v>
      </c>
      <c r="J415" s="249">
        <v>0</v>
      </c>
      <c r="K415" s="249">
        <v>0</v>
      </c>
      <c r="L415" s="249">
        <v>0</v>
      </c>
      <c r="M415" s="249">
        <v>0</v>
      </c>
      <c r="N415" s="248">
        <v>0</v>
      </c>
      <c r="O415" s="248">
        <v>0</v>
      </c>
      <c r="P415" s="248">
        <v>0</v>
      </c>
      <c r="Q415" s="248">
        <v>0</v>
      </c>
      <c r="R415" s="248">
        <v>0</v>
      </c>
      <c r="S415" s="248">
        <v>0</v>
      </c>
      <c r="T415" s="248">
        <v>0</v>
      </c>
      <c r="U415" s="248">
        <v>0</v>
      </c>
      <c r="V415" s="248">
        <v>0</v>
      </c>
      <c r="W415" s="248">
        <v>0</v>
      </c>
      <c r="X415" s="248">
        <v>0</v>
      </c>
      <c r="Y415" s="248">
        <v>0</v>
      </c>
      <c r="Z415" s="248">
        <v>0</v>
      </c>
      <c r="AA415" s="248">
        <v>0</v>
      </c>
      <c r="AB415" s="248">
        <v>0</v>
      </c>
    </row>
    <row r="416" spans="2:28" outlineLevel="1">
      <c r="B416" s="556">
        <f t="shared" si="47"/>
        <v>9</v>
      </c>
      <c r="C416" s="248" t="str">
        <f t="shared" si="47"/>
        <v>2 Bed / 1 Bath + Den</v>
      </c>
      <c r="D416" s="248"/>
      <c r="E416" s="248">
        <f t="array" ref="E416:AB416">IF(E$375:AB$375&lt;$I352,0,D385:AB385)</f>
        <v>1</v>
      </c>
      <c r="F416" s="248">
        <v>0</v>
      </c>
      <c r="G416" s="248">
        <v>0</v>
      </c>
      <c r="H416" s="248">
        <v>0</v>
      </c>
      <c r="I416" s="249">
        <v>0</v>
      </c>
      <c r="J416" s="249">
        <v>0</v>
      </c>
      <c r="K416" s="249">
        <v>0</v>
      </c>
      <c r="L416" s="249">
        <v>0</v>
      </c>
      <c r="M416" s="249">
        <v>0</v>
      </c>
      <c r="N416" s="248">
        <v>0</v>
      </c>
      <c r="O416" s="248">
        <v>0</v>
      </c>
      <c r="P416" s="248">
        <v>0</v>
      </c>
      <c r="Q416" s="248">
        <v>0</v>
      </c>
      <c r="R416" s="248">
        <v>0</v>
      </c>
      <c r="S416" s="248">
        <v>0</v>
      </c>
      <c r="T416" s="248">
        <v>0</v>
      </c>
      <c r="U416" s="248">
        <v>0</v>
      </c>
      <c r="V416" s="248">
        <v>0</v>
      </c>
      <c r="W416" s="248">
        <v>0</v>
      </c>
      <c r="X416" s="248">
        <v>0</v>
      </c>
      <c r="Y416" s="248">
        <v>0</v>
      </c>
      <c r="Z416" s="248">
        <v>0</v>
      </c>
      <c r="AA416" s="248">
        <v>0</v>
      </c>
      <c r="AB416" s="248">
        <v>0</v>
      </c>
    </row>
    <row r="417" spans="2:28" outlineLevel="1">
      <c r="B417" s="556">
        <f t="shared" si="47"/>
        <v>10</v>
      </c>
      <c r="C417" s="248" t="str">
        <f t="shared" si="47"/>
        <v xml:space="preserve">2 Bed / 2 Bath </v>
      </c>
      <c r="D417" s="248"/>
      <c r="E417" s="248">
        <f t="array" ref="E417:AB417">IF(E$375:AB$375&lt;$I353,0,D386:AB386)</f>
        <v>0</v>
      </c>
      <c r="F417" s="248">
        <v>1</v>
      </c>
      <c r="G417" s="248">
        <v>1</v>
      </c>
      <c r="H417" s="248">
        <v>1</v>
      </c>
      <c r="I417" s="249">
        <v>1</v>
      </c>
      <c r="J417" s="249">
        <v>1</v>
      </c>
      <c r="K417" s="249">
        <v>1</v>
      </c>
      <c r="L417" s="249">
        <v>1</v>
      </c>
      <c r="M417" s="249">
        <v>1</v>
      </c>
      <c r="N417" s="248">
        <v>1</v>
      </c>
      <c r="O417" s="248">
        <v>1</v>
      </c>
      <c r="P417" s="248">
        <v>1</v>
      </c>
      <c r="Q417" s="248">
        <v>1</v>
      </c>
      <c r="R417" s="248">
        <v>1</v>
      </c>
      <c r="S417" s="248">
        <v>1</v>
      </c>
      <c r="T417" s="248">
        <v>1</v>
      </c>
      <c r="U417" s="248">
        <v>1</v>
      </c>
      <c r="V417" s="248">
        <v>1</v>
      </c>
      <c r="W417" s="248">
        <v>1</v>
      </c>
      <c r="X417" s="248">
        <v>1</v>
      </c>
      <c r="Y417" s="248">
        <v>1</v>
      </c>
      <c r="Z417" s="248">
        <v>1</v>
      </c>
      <c r="AA417" s="248">
        <v>1</v>
      </c>
      <c r="AB417" s="248">
        <v>1</v>
      </c>
    </row>
    <row r="418" spans="2:28" outlineLevel="1">
      <c r="B418" s="556">
        <f t="shared" si="47"/>
        <v>11</v>
      </c>
      <c r="C418" s="248" t="str">
        <f t="shared" si="47"/>
        <v xml:space="preserve">2 Bed / 1.5 Bath </v>
      </c>
      <c r="D418" s="248"/>
      <c r="E418" s="248">
        <f t="array" ref="E418:AB418">IF(E$375:AB$375&lt;$I354,0,D387:AB387)</f>
        <v>1</v>
      </c>
      <c r="F418" s="248">
        <v>0</v>
      </c>
      <c r="G418" s="248">
        <v>0</v>
      </c>
      <c r="H418" s="248">
        <v>0</v>
      </c>
      <c r="I418" s="249">
        <v>0</v>
      </c>
      <c r="J418" s="249">
        <v>0</v>
      </c>
      <c r="K418" s="249">
        <v>0</v>
      </c>
      <c r="L418" s="249">
        <v>0</v>
      </c>
      <c r="M418" s="249">
        <v>0</v>
      </c>
      <c r="N418" s="248">
        <v>0</v>
      </c>
      <c r="O418" s="248">
        <v>0</v>
      </c>
      <c r="P418" s="248">
        <v>0</v>
      </c>
      <c r="Q418" s="248">
        <v>0</v>
      </c>
      <c r="R418" s="248">
        <v>0</v>
      </c>
      <c r="S418" s="248">
        <v>0</v>
      </c>
      <c r="T418" s="248">
        <v>0</v>
      </c>
      <c r="U418" s="248">
        <v>0</v>
      </c>
      <c r="V418" s="248">
        <v>0</v>
      </c>
      <c r="W418" s="248">
        <v>0</v>
      </c>
      <c r="X418" s="248">
        <v>0</v>
      </c>
      <c r="Y418" s="248">
        <v>0</v>
      </c>
      <c r="Z418" s="248">
        <v>0</v>
      </c>
      <c r="AA418" s="248">
        <v>0</v>
      </c>
      <c r="AB418" s="248">
        <v>0</v>
      </c>
    </row>
    <row r="419" spans="2:28" outlineLevel="1">
      <c r="B419" s="556">
        <f t="shared" si="47"/>
        <v>12</v>
      </c>
      <c r="C419" s="248" t="str">
        <f t="shared" si="47"/>
        <v xml:space="preserve">3 Bed / 2 Bath </v>
      </c>
      <c r="D419" s="248"/>
      <c r="E419" s="248">
        <f t="array" ref="E419:AB419">IF(E$375:AB$375&lt;$I355,0,D388:AB388)</f>
        <v>1</v>
      </c>
      <c r="F419" s="248">
        <v>0</v>
      </c>
      <c r="G419" s="248">
        <v>0</v>
      </c>
      <c r="H419" s="248">
        <v>0</v>
      </c>
      <c r="I419" s="249">
        <v>0</v>
      </c>
      <c r="J419" s="249">
        <v>0</v>
      </c>
      <c r="K419" s="249">
        <v>0</v>
      </c>
      <c r="L419" s="249">
        <v>0</v>
      </c>
      <c r="M419" s="249">
        <v>0</v>
      </c>
      <c r="N419" s="248">
        <v>0</v>
      </c>
      <c r="O419" s="248">
        <v>0</v>
      </c>
      <c r="P419" s="248">
        <v>0</v>
      </c>
      <c r="Q419" s="248">
        <v>0</v>
      </c>
      <c r="R419" s="248">
        <v>0</v>
      </c>
      <c r="S419" s="248">
        <v>0</v>
      </c>
      <c r="T419" s="248">
        <v>0</v>
      </c>
      <c r="U419" s="248">
        <v>0</v>
      </c>
      <c r="V419" s="248">
        <v>0</v>
      </c>
      <c r="W419" s="248">
        <v>0</v>
      </c>
      <c r="X419" s="248">
        <v>0</v>
      </c>
      <c r="Y419" s="248">
        <v>0</v>
      </c>
      <c r="Z419" s="248">
        <v>0</v>
      </c>
      <c r="AA419" s="248">
        <v>0</v>
      </c>
      <c r="AB419" s="248">
        <v>0</v>
      </c>
    </row>
    <row r="420" spans="2:28" outlineLevel="1">
      <c r="B420" s="556">
        <f t="shared" si="47"/>
        <v>13</v>
      </c>
      <c r="C420" s="248" t="str">
        <f t="shared" si="47"/>
        <v>3 Bed / 2 Bath House</v>
      </c>
      <c r="D420" s="248"/>
      <c r="E420" s="248">
        <f t="array" ref="E420:AB420">IF(E$375:AB$375&lt;$I356,0,D389:AB389)</f>
        <v>1</v>
      </c>
      <c r="F420" s="248">
        <v>0</v>
      </c>
      <c r="G420" s="248">
        <v>0</v>
      </c>
      <c r="H420" s="248">
        <v>0</v>
      </c>
      <c r="I420" s="249">
        <v>0</v>
      </c>
      <c r="J420" s="249">
        <v>0</v>
      </c>
      <c r="K420" s="249">
        <v>0</v>
      </c>
      <c r="L420" s="249">
        <v>0</v>
      </c>
      <c r="M420" s="249">
        <v>0</v>
      </c>
      <c r="N420" s="248">
        <v>0</v>
      </c>
      <c r="O420" s="248">
        <v>0</v>
      </c>
      <c r="P420" s="248">
        <v>0</v>
      </c>
      <c r="Q420" s="248">
        <v>0</v>
      </c>
      <c r="R420" s="248">
        <v>0</v>
      </c>
      <c r="S420" s="248">
        <v>0</v>
      </c>
      <c r="T420" s="248">
        <v>0</v>
      </c>
      <c r="U420" s="248">
        <v>0</v>
      </c>
      <c r="V420" s="248">
        <v>0</v>
      </c>
      <c r="W420" s="248">
        <v>0</v>
      </c>
      <c r="X420" s="248">
        <v>0</v>
      </c>
      <c r="Y420" s="248">
        <v>0</v>
      </c>
      <c r="Z420" s="248">
        <v>0</v>
      </c>
      <c r="AA420" s="248">
        <v>0</v>
      </c>
      <c r="AB420" s="248">
        <v>0</v>
      </c>
    </row>
    <row r="421" spans="2:28" outlineLevel="1">
      <c r="B421" s="556">
        <f t="shared" si="47"/>
        <v>14</v>
      </c>
      <c r="C421" s="248" t="str">
        <f t="shared" si="47"/>
        <v xml:space="preserve">3 Bed / 2 Bath </v>
      </c>
      <c r="D421" s="248"/>
      <c r="E421" s="248">
        <f t="array" ref="E421:AB421">IF(E$375:AB$375&lt;$I357,0,D390:AB390)</f>
        <v>0</v>
      </c>
      <c r="F421" s="248">
        <v>1</v>
      </c>
      <c r="G421" s="248">
        <v>1</v>
      </c>
      <c r="H421" s="248">
        <v>1</v>
      </c>
      <c r="I421" s="249">
        <v>1</v>
      </c>
      <c r="J421" s="249">
        <v>1</v>
      </c>
      <c r="K421" s="249">
        <v>1</v>
      </c>
      <c r="L421" s="249">
        <v>1</v>
      </c>
      <c r="M421" s="249">
        <v>1</v>
      </c>
      <c r="N421" s="248">
        <v>1</v>
      </c>
      <c r="O421" s="248">
        <v>1</v>
      </c>
      <c r="P421" s="248">
        <v>1</v>
      </c>
      <c r="Q421" s="248">
        <v>1</v>
      </c>
      <c r="R421" s="248">
        <v>1</v>
      </c>
      <c r="S421" s="248">
        <v>1</v>
      </c>
      <c r="T421" s="248">
        <v>1</v>
      </c>
      <c r="U421" s="248">
        <v>1</v>
      </c>
      <c r="V421" s="248">
        <v>1</v>
      </c>
      <c r="W421" s="248">
        <v>1</v>
      </c>
      <c r="X421" s="248">
        <v>1</v>
      </c>
      <c r="Y421" s="248">
        <v>1</v>
      </c>
      <c r="Z421" s="248">
        <v>1</v>
      </c>
      <c r="AA421" s="248">
        <v>1</v>
      </c>
      <c r="AB421" s="248">
        <v>1</v>
      </c>
    </row>
    <row r="422" spans="2:28" outlineLevel="1">
      <c r="B422" s="556">
        <f t="shared" si="47"/>
        <v>15</v>
      </c>
      <c r="C422" s="248" t="str">
        <f t="shared" si="47"/>
        <v xml:space="preserve">1 Bed / 1 Bath </v>
      </c>
      <c r="D422" s="248"/>
      <c r="E422" s="248">
        <f t="array" ref="E422:AB422">IF(E$375:AB$375&lt;$I358,0,D391:AB391)</f>
        <v>1</v>
      </c>
      <c r="F422" s="248">
        <v>0</v>
      </c>
      <c r="G422" s="248">
        <v>0</v>
      </c>
      <c r="H422" s="248">
        <v>0</v>
      </c>
      <c r="I422" s="249">
        <v>0</v>
      </c>
      <c r="J422" s="249">
        <v>0</v>
      </c>
      <c r="K422" s="249">
        <v>0</v>
      </c>
      <c r="L422" s="249">
        <v>0</v>
      </c>
      <c r="M422" s="249">
        <v>0</v>
      </c>
      <c r="N422" s="248">
        <v>0</v>
      </c>
      <c r="O422" s="248">
        <v>0</v>
      </c>
      <c r="P422" s="248">
        <v>0</v>
      </c>
      <c r="Q422" s="248">
        <v>0</v>
      </c>
      <c r="R422" s="248">
        <v>0</v>
      </c>
      <c r="S422" s="248">
        <v>0</v>
      </c>
      <c r="T422" s="248">
        <v>0</v>
      </c>
      <c r="U422" s="248">
        <v>0</v>
      </c>
      <c r="V422" s="248">
        <v>0</v>
      </c>
      <c r="W422" s="248">
        <v>0</v>
      </c>
      <c r="X422" s="248">
        <v>0</v>
      </c>
      <c r="Y422" s="248">
        <v>0</v>
      </c>
      <c r="Z422" s="248">
        <v>0</v>
      </c>
      <c r="AA422" s="248">
        <v>0</v>
      </c>
      <c r="AB422" s="248">
        <v>0</v>
      </c>
    </row>
    <row r="423" spans="2:28" outlineLevel="1">
      <c r="B423" s="556">
        <f t="shared" si="47"/>
        <v>16</v>
      </c>
      <c r="C423" s="248" t="str">
        <f t="shared" si="47"/>
        <v xml:space="preserve">2 Bed / 2 Bath </v>
      </c>
      <c r="D423" s="248"/>
      <c r="E423" s="248">
        <f t="array" ref="E423:AB423">IF(E$375:AB$375&lt;$I359,0,D392:AB392)</f>
        <v>1</v>
      </c>
      <c r="F423" s="248">
        <v>0</v>
      </c>
      <c r="G423" s="248">
        <v>0</v>
      </c>
      <c r="H423" s="248">
        <v>0</v>
      </c>
      <c r="I423" s="249">
        <v>0</v>
      </c>
      <c r="J423" s="249">
        <v>0</v>
      </c>
      <c r="K423" s="249">
        <v>0</v>
      </c>
      <c r="L423" s="249">
        <v>0</v>
      </c>
      <c r="M423" s="249">
        <v>0</v>
      </c>
      <c r="N423" s="248">
        <v>0</v>
      </c>
      <c r="O423" s="248">
        <v>0</v>
      </c>
      <c r="P423" s="248">
        <v>0</v>
      </c>
      <c r="Q423" s="248">
        <v>0</v>
      </c>
      <c r="R423" s="248">
        <v>0</v>
      </c>
      <c r="S423" s="248">
        <v>0</v>
      </c>
      <c r="T423" s="248">
        <v>0</v>
      </c>
      <c r="U423" s="248">
        <v>0</v>
      </c>
      <c r="V423" s="248">
        <v>0</v>
      </c>
      <c r="W423" s="248">
        <v>0</v>
      </c>
      <c r="X423" s="248">
        <v>0</v>
      </c>
      <c r="Y423" s="248">
        <v>0</v>
      </c>
      <c r="Z423" s="248">
        <v>0</v>
      </c>
      <c r="AA423" s="248">
        <v>0</v>
      </c>
      <c r="AB423" s="248">
        <v>0</v>
      </c>
    </row>
    <row r="424" spans="2:28" outlineLevel="1">
      <c r="B424" s="556">
        <f t="shared" si="47"/>
        <v>17</v>
      </c>
      <c r="C424" s="248" t="str">
        <f t="shared" si="47"/>
        <v xml:space="preserve">4 Bed / 2 Bath Penthouse </v>
      </c>
      <c r="D424" s="248"/>
      <c r="E424" s="248">
        <f t="array" ref="E424:AB424">IF(E$375:AB$375&lt;$I360,0,D393:AB393)</f>
        <v>1</v>
      </c>
      <c r="F424" s="248">
        <v>0</v>
      </c>
      <c r="G424" s="248">
        <v>0</v>
      </c>
      <c r="H424" s="248">
        <v>0</v>
      </c>
      <c r="I424" s="249">
        <v>0</v>
      </c>
      <c r="J424" s="249">
        <v>0</v>
      </c>
      <c r="K424" s="249">
        <v>0</v>
      </c>
      <c r="L424" s="249">
        <v>0</v>
      </c>
      <c r="M424" s="249">
        <v>0</v>
      </c>
      <c r="N424" s="248">
        <v>0</v>
      </c>
      <c r="O424" s="248">
        <v>0</v>
      </c>
      <c r="P424" s="248">
        <v>0</v>
      </c>
      <c r="Q424" s="248">
        <v>0</v>
      </c>
      <c r="R424" s="248">
        <v>0</v>
      </c>
      <c r="S424" s="248">
        <v>0</v>
      </c>
      <c r="T424" s="248">
        <v>0</v>
      </c>
      <c r="U424" s="248">
        <v>0</v>
      </c>
      <c r="V424" s="248">
        <v>0</v>
      </c>
      <c r="W424" s="248">
        <v>0</v>
      </c>
      <c r="X424" s="248">
        <v>0</v>
      </c>
      <c r="Y424" s="248">
        <v>0</v>
      </c>
      <c r="Z424" s="248">
        <v>0</v>
      </c>
      <c r="AA424" s="248">
        <v>0</v>
      </c>
      <c r="AB424" s="248">
        <v>0</v>
      </c>
    </row>
    <row r="425" spans="2:28" outlineLevel="1">
      <c r="B425" s="556">
        <f t="shared" ref="B425:C437" si="48">B394</f>
        <v>18</v>
      </c>
      <c r="C425" s="248" t="str">
        <f t="shared" si="48"/>
        <v xml:space="preserve">2 Bed / 2 Bath </v>
      </c>
      <c r="D425" s="248"/>
      <c r="E425" s="248">
        <f t="array" ref="E425:AB425">IF(E$375:AB$375&lt;$I361,0,D394:AB394)</f>
        <v>1</v>
      </c>
      <c r="F425" s="248">
        <v>0</v>
      </c>
      <c r="G425" s="248">
        <v>0</v>
      </c>
      <c r="H425" s="248">
        <v>0</v>
      </c>
      <c r="I425" s="249">
        <v>0</v>
      </c>
      <c r="J425" s="249">
        <v>0</v>
      </c>
      <c r="K425" s="249">
        <v>0</v>
      </c>
      <c r="L425" s="249">
        <v>0</v>
      </c>
      <c r="M425" s="249">
        <v>0</v>
      </c>
      <c r="N425" s="248">
        <v>0</v>
      </c>
      <c r="O425" s="248">
        <v>0</v>
      </c>
      <c r="P425" s="248">
        <v>0</v>
      </c>
      <c r="Q425" s="248">
        <v>0</v>
      </c>
      <c r="R425" s="248">
        <v>0</v>
      </c>
      <c r="S425" s="248">
        <v>0</v>
      </c>
      <c r="T425" s="248">
        <v>0</v>
      </c>
      <c r="U425" s="248">
        <v>0</v>
      </c>
      <c r="V425" s="248">
        <v>0</v>
      </c>
      <c r="W425" s="248">
        <v>0</v>
      </c>
      <c r="X425" s="248">
        <v>0</v>
      </c>
      <c r="Y425" s="248">
        <v>0</v>
      </c>
      <c r="Z425" s="248">
        <v>0</v>
      </c>
      <c r="AA425" s="248">
        <v>0</v>
      </c>
      <c r="AB425" s="248">
        <v>0</v>
      </c>
    </row>
    <row r="426" spans="2:28" outlineLevel="1">
      <c r="B426" s="556">
        <f t="shared" si="48"/>
        <v>19</v>
      </c>
      <c r="C426" s="248">
        <f t="shared" si="48"/>
        <v>0</v>
      </c>
      <c r="D426" s="248"/>
      <c r="E426" s="248">
        <f t="array" ref="E426:AB426">IF(E$375:AB$375&lt;$I362,0,D395:AB395)</f>
        <v>1</v>
      </c>
      <c r="F426" s="248">
        <v>0</v>
      </c>
      <c r="G426" s="248">
        <v>0</v>
      </c>
      <c r="H426" s="248">
        <v>0</v>
      </c>
      <c r="I426" s="249">
        <v>0</v>
      </c>
      <c r="J426" s="249">
        <v>0</v>
      </c>
      <c r="K426" s="249">
        <v>0</v>
      </c>
      <c r="L426" s="249">
        <v>0</v>
      </c>
      <c r="M426" s="249">
        <v>0</v>
      </c>
      <c r="N426" s="248">
        <v>0</v>
      </c>
      <c r="O426" s="248">
        <v>0</v>
      </c>
      <c r="P426" s="248">
        <v>0</v>
      </c>
      <c r="Q426" s="248">
        <v>0</v>
      </c>
      <c r="R426" s="248">
        <v>0</v>
      </c>
      <c r="S426" s="248">
        <v>0</v>
      </c>
      <c r="T426" s="248">
        <v>0</v>
      </c>
      <c r="U426" s="248">
        <v>0</v>
      </c>
      <c r="V426" s="248">
        <v>0</v>
      </c>
      <c r="W426" s="248">
        <v>0</v>
      </c>
      <c r="X426" s="248">
        <v>0</v>
      </c>
      <c r="Y426" s="248">
        <v>0</v>
      </c>
      <c r="Z426" s="248">
        <v>0</v>
      </c>
      <c r="AA426" s="248">
        <v>0</v>
      </c>
      <c r="AB426" s="248">
        <v>0</v>
      </c>
    </row>
    <row r="427" spans="2:28" outlineLevel="1">
      <c r="B427" s="556">
        <f t="shared" si="48"/>
        <v>20</v>
      </c>
      <c r="C427" s="248">
        <f t="shared" si="48"/>
        <v>0</v>
      </c>
      <c r="D427" s="248"/>
      <c r="E427" s="248">
        <f t="array" ref="E427:AB427">IF(E$375:AB$375&lt;$I363,0,D396:AB396)</f>
        <v>1</v>
      </c>
      <c r="F427" s="248">
        <v>0</v>
      </c>
      <c r="G427" s="248">
        <v>0</v>
      </c>
      <c r="H427" s="248">
        <v>0</v>
      </c>
      <c r="I427" s="249">
        <v>0</v>
      </c>
      <c r="J427" s="249">
        <v>0</v>
      </c>
      <c r="K427" s="249">
        <v>0</v>
      </c>
      <c r="L427" s="249">
        <v>0</v>
      </c>
      <c r="M427" s="249">
        <v>0</v>
      </c>
      <c r="N427" s="248">
        <v>0</v>
      </c>
      <c r="O427" s="248">
        <v>0</v>
      </c>
      <c r="P427" s="248">
        <v>0</v>
      </c>
      <c r="Q427" s="248">
        <v>0</v>
      </c>
      <c r="R427" s="248">
        <v>0</v>
      </c>
      <c r="S427" s="248">
        <v>0</v>
      </c>
      <c r="T427" s="248">
        <v>0</v>
      </c>
      <c r="U427" s="248">
        <v>0</v>
      </c>
      <c r="V427" s="248">
        <v>0</v>
      </c>
      <c r="W427" s="248">
        <v>0</v>
      </c>
      <c r="X427" s="248">
        <v>0</v>
      </c>
      <c r="Y427" s="248">
        <v>0</v>
      </c>
      <c r="Z427" s="248">
        <v>0</v>
      </c>
      <c r="AA427" s="248">
        <v>0</v>
      </c>
      <c r="AB427" s="248">
        <v>0</v>
      </c>
    </row>
    <row r="428" spans="2:28" outlineLevel="1">
      <c r="B428" s="556">
        <f t="shared" si="48"/>
        <v>21</v>
      </c>
      <c r="C428" s="248">
        <f t="shared" si="48"/>
        <v>0</v>
      </c>
      <c r="D428" s="248"/>
      <c r="E428" s="248">
        <f t="array" ref="E428:AB428">IF(E$375:AB$375&lt;$I364,0,D397:AB397)</f>
        <v>1</v>
      </c>
      <c r="F428" s="248">
        <v>0</v>
      </c>
      <c r="G428" s="248">
        <v>0</v>
      </c>
      <c r="H428" s="248">
        <v>0</v>
      </c>
      <c r="I428" s="249">
        <v>0</v>
      </c>
      <c r="J428" s="249">
        <v>0</v>
      </c>
      <c r="K428" s="249">
        <v>0</v>
      </c>
      <c r="L428" s="249">
        <v>0</v>
      </c>
      <c r="M428" s="249">
        <v>0</v>
      </c>
      <c r="N428" s="248">
        <v>0</v>
      </c>
      <c r="O428" s="248">
        <v>0</v>
      </c>
      <c r="P428" s="248">
        <v>0</v>
      </c>
      <c r="Q428" s="248">
        <v>0</v>
      </c>
      <c r="R428" s="248">
        <v>0</v>
      </c>
      <c r="S428" s="248">
        <v>0</v>
      </c>
      <c r="T428" s="248">
        <v>0</v>
      </c>
      <c r="U428" s="248">
        <v>0</v>
      </c>
      <c r="V428" s="248">
        <v>0</v>
      </c>
      <c r="W428" s="248">
        <v>0</v>
      </c>
      <c r="X428" s="248">
        <v>0</v>
      </c>
      <c r="Y428" s="248">
        <v>0</v>
      </c>
      <c r="Z428" s="248">
        <v>0</v>
      </c>
      <c r="AA428" s="248">
        <v>0</v>
      </c>
      <c r="AB428" s="248">
        <v>0</v>
      </c>
    </row>
    <row r="429" spans="2:28" outlineLevel="1">
      <c r="B429" s="556">
        <f t="shared" si="48"/>
        <v>22</v>
      </c>
      <c r="C429" s="248">
        <f t="shared" si="48"/>
        <v>0</v>
      </c>
      <c r="D429" s="248"/>
      <c r="E429" s="248">
        <f t="array" ref="E429:AB429">IF(E$375:AB$375&lt;$I365,0,D398:AB398)</f>
        <v>1</v>
      </c>
      <c r="F429" s="248">
        <v>0</v>
      </c>
      <c r="G429" s="248">
        <v>0</v>
      </c>
      <c r="H429" s="248">
        <v>0</v>
      </c>
      <c r="I429" s="249">
        <v>0</v>
      </c>
      <c r="J429" s="249">
        <v>0</v>
      </c>
      <c r="K429" s="249">
        <v>0</v>
      </c>
      <c r="L429" s="249">
        <v>0</v>
      </c>
      <c r="M429" s="249">
        <v>0</v>
      </c>
      <c r="N429" s="248">
        <v>0</v>
      </c>
      <c r="O429" s="248">
        <v>0</v>
      </c>
      <c r="P429" s="248">
        <v>0</v>
      </c>
      <c r="Q429" s="248">
        <v>0</v>
      </c>
      <c r="R429" s="248">
        <v>0</v>
      </c>
      <c r="S429" s="248">
        <v>0</v>
      </c>
      <c r="T429" s="248">
        <v>0</v>
      </c>
      <c r="U429" s="248">
        <v>0</v>
      </c>
      <c r="V429" s="248">
        <v>0</v>
      </c>
      <c r="W429" s="248">
        <v>0</v>
      </c>
      <c r="X429" s="248">
        <v>0</v>
      </c>
      <c r="Y429" s="248">
        <v>0</v>
      </c>
      <c r="Z429" s="248">
        <v>0</v>
      </c>
      <c r="AA429" s="248">
        <v>0</v>
      </c>
      <c r="AB429" s="248">
        <v>0</v>
      </c>
    </row>
    <row r="430" spans="2:28" outlineLevel="1">
      <c r="B430" s="556">
        <f t="shared" si="48"/>
        <v>23</v>
      </c>
      <c r="C430" s="248">
        <f t="shared" si="48"/>
        <v>0</v>
      </c>
      <c r="D430" s="248"/>
      <c r="E430" s="248">
        <f t="array" ref="E430:AB430">IF(E$375:AB$375&lt;$I366,0,D399:AB399)</f>
        <v>1</v>
      </c>
      <c r="F430" s="248">
        <v>0</v>
      </c>
      <c r="G430" s="248">
        <v>0</v>
      </c>
      <c r="H430" s="248">
        <v>0</v>
      </c>
      <c r="I430" s="249">
        <v>0</v>
      </c>
      <c r="J430" s="249">
        <v>0</v>
      </c>
      <c r="K430" s="249">
        <v>0</v>
      </c>
      <c r="L430" s="249">
        <v>0</v>
      </c>
      <c r="M430" s="249">
        <v>0</v>
      </c>
      <c r="N430" s="248">
        <v>0</v>
      </c>
      <c r="O430" s="248">
        <v>0</v>
      </c>
      <c r="P430" s="248">
        <v>0</v>
      </c>
      <c r="Q430" s="248">
        <v>0</v>
      </c>
      <c r="R430" s="248">
        <v>0</v>
      </c>
      <c r="S430" s="248">
        <v>0</v>
      </c>
      <c r="T430" s="248">
        <v>0</v>
      </c>
      <c r="U430" s="248">
        <v>0</v>
      </c>
      <c r="V430" s="248">
        <v>0</v>
      </c>
      <c r="W430" s="248">
        <v>0</v>
      </c>
      <c r="X430" s="248">
        <v>0</v>
      </c>
      <c r="Y430" s="248">
        <v>0</v>
      </c>
      <c r="Z430" s="248">
        <v>0</v>
      </c>
      <c r="AA430" s="248">
        <v>0</v>
      </c>
      <c r="AB430" s="248">
        <v>0</v>
      </c>
    </row>
    <row r="431" spans="2:28" outlineLevel="1">
      <c r="B431" s="556">
        <f t="shared" si="48"/>
        <v>24</v>
      </c>
      <c r="C431" s="248">
        <f t="shared" si="48"/>
        <v>0</v>
      </c>
      <c r="D431" s="248"/>
      <c r="E431" s="248">
        <f t="array" ref="E431:AB431">IF(E$375:AB$375&lt;$I367,0,D400:AB400)</f>
        <v>1</v>
      </c>
      <c r="F431" s="248">
        <v>0</v>
      </c>
      <c r="G431" s="248">
        <v>0</v>
      </c>
      <c r="H431" s="248">
        <v>0</v>
      </c>
      <c r="I431" s="249">
        <v>0</v>
      </c>
      <c r="J431" s="249">
        <v>0</v>
      </c>
      <c r="K431" s="249">
        <v>0</v>
      </c>
      <c r="L431" s="249">
        <v>0</v>
      </c>
      <c r="M431" s="249">
        <v>0</v>
      </c>
      <c r="N431" s="248">
        <v>0</v>
      </c>
      <c r="O431" s="248">
        <v>0</v>
      </c>
      <c r="P431" s="248">
        <v>0</v>
      </c>
      <c r="Q431" s="248">
        <v>0</v>
      </c>
      <c r="R431" s="248">
        <v>0</v>
      </c>
      <c r="S431" s="248">
        <v>0</v>
      </c>
      <c r="T431" s="248">
        <v>0</v>
      </c>
      <c r="U431" s="248">
        <v>0</v>
      </c>
      <c r="V431" s="248">
        <v>0</v>
      </c>
      <c r="W431" s="248">
        <v>0</v>
      </c>
      <c r="X431" s="248">
        <v>0</v>
      </c>
      <c r="Y431" s="248">
        <v>0</v>
      </c>
      <c r="Z431" s="248">
        <v>0</v>
      </c>
      <c r="AA431" s="248">
        <v>0</v>
      </c>
      <c r="AB431" s="248">
        <v>0</v>
      </c>
    </row>
    <row r="432" spans="2:28" outlineLevel="1">
      <c r="B432" s="556">
        <f t="shared" si="48"/>
        <v>25</v>
      </c>
      <c r="C432" s="248">
        <f t="shared" si="48"/>
        <v>0</v>
      </c>
      <c r="D432" s="248"/>
      <c r="E432" s="248">
        <f t="array" ref="E432:AB432">IF(E$375:AB$375&lt;$I368,0,D401:AB401)</f>
        <v>1</v>
      </c>
      <c r="F432" s="248">
        <v>0</v>
      </c>
      <c r="G432" s="248">
        <v>0</v>
      </c>
      <c r="H432" s="248">
        <v>0</v>
      </c>
      <c r="I432" s="249">
        <v>0</v>
      </c>
      <c r="J432" s="249">
        <v>0</v>
      </c>
      <c r="K432" s="249">
        <v>0</v>
      </c>
      <c r="L432" s="249">
        <v>0</v>
      </c>
      <c r="M432" s="249">
        <v>0</v>
      </c>
      <c r="N432" s="248">
        <v>0</v>
      </c>
      <c r="O432" s="248">
        <v>0</v>
      </c>
      <c r="P432" s="248">
        <v>0</v>
      </c>
      <c r="Q432" s="248">
        <v>0</v>
      </c>
      <c r="R432" s="248">
        <v>0</v>
      </c>
      <c r="S432" s="248">
        <v>0</v>
      </c>
      <c r="T432" s="248">
        <v>0</v>
      </c>
      <c r="U432" s="248">
        <v>0</v>
      </c>
      <c r="V432" s="248">
        <v>0</v>
      </c>
      <c r="W432" s="248">
        <v>0</v>
      </c>
      <c r="X432" s="248">
        <v>0</v>
      </c>
      <c r="Y432" s="248">
        <v>0</v>
      </c>
      <c r="Z432" s="248">
        <v>0</v>
      </c>
      <c r="AA432" s="248">
        <v>0</v>
      </c>
      <c r="AB432" s="248">
        <v>0</v>
      </c>
    </row>
    <row r="433" spans="2:31" outlineLevel="1">
      <c r="B433" s="556">
        <f t="shared" si="48"/>
        <v>26</v>
      </c>
      <c r="C433" s="248">
        <f t="shared" si="48"/>
        <v>0</v>
      </c>
      <c r="D433" s="248"/>
      <c r="E433" s="248">
        <f t="array" ref="E433:AB433">IF(E$375:AB$375&lt;$I369,0,D402:AB402)</f>
        <v>1</v>
      </c>
      <c r="F433" s="248">
        <v>0</v>
      </c>
      <c r="G433" s="248">
        <v>0</v>
      </c>
      <c r="H433" s="248">
        <v>0</v>
      </c>
      <c r="I433" s="249">
        <v>0</v>
      </c>
      <c r="J433" s="249">
        <v>0</v>
      </c>
      <c r="K433" s="249">
        <v>0</v>
      </c>
      <c r="L433" s="249">
        <v>0</v>
      </c>
      <c r="M433" s="249">
        <v>0</v>
      </c>
      <c r="N433" s="248">
        <v>0</v>
      </c>
      <c r="O433" s="248">
        <v>0</v>
      </c>
      <c r="P433" s="248">
        <v>0</v>
      </c>
      <c r="Q433" s="248">
        <v>0</v>
      </c>
      <c r="R433" s="248">
        <v>0</v>
      </c>
      <c r="S433" s="248">
        <v>0</v>
      </c>
      <c r="T433" s="248">
        <v>0</v>
      </c>
      <c r="U433" s="248">
        <v>0</v>
      </c>
      <c r="V433" s="248">
        <v>0</v>
      </c>
      <c r="W433" s="248">
        <v>0</v>
      </c>
      <c r="X433" s="248">
        <v>0</v>
      </c>
      <c r="Y433" s="248">
        <v>0</v>
      </c>
      <c r="Z433" s="248">
        <v>0</v>
      </c>
      <c r="AA433" s="248">
        <v>0</v>
      </c>
      <c r="AB433" s="248">
        <v>0</v>
      </c>
    </row>
    <row r="434" spans="2:31" outlineLevel="1">
      <c r="B434" s="556">
        <f t="shared" si="48"/>
        <v>27</v>
      </c>
      <c r="C434" s="248">
        <f t="shared" si="48"/>
        <v>0</v>
      </c>
      <c r="D434" s="248"/>
      <c r="E434" s="248">
        <f t="array" ref="E434:AB434">IF(E$375:AB$375&lt;$I370,0,D403:AB403)</f>
        <v>1</v>
      </c>
      <c r="F434" s="248">
        <v>0</v>
      </c>
      <c r="G434" s="248">
        <v>0</v>
      </c>
      <c r="H434" s="248">
        <v>0</v>
      </c>
      <c r="I434" s="249">
        <v>0</v>
      </c>
      <c r="J434" s="249">
        <v>0</v>
      </c>
      <c r="K434" s="249">
        <v>0</v>
      </c>
      <c r="L434" s="249">
        <v>0</v>
      </c>
      <c r="M434" s="249">
        <v>0</v>
      </c>
      <c r="N434" s="248">
        <v>0</v>
      </c>
      <c r="O434" s="248">
        <v>0</v>
      </c>
      <c r="P434" s="248">
        <v>0</v>
      </c>
      <c r="Q434" s="248">
        <v>0</v>
      </c>
      <c r="R434" s="248">
        <v>0</v>
      </c>
      <c r="S434" s="248">
        <v>0</v>
      </c>
      <c r="T434" s="248">
        <v>0</v>
      </c>
      <c r="U434" s="248">
        <v>0</v>
      </c>
      <c r="V434" s="248">
        <v>0</v>
      </c>
      <c r="W434" s="248">
        <v>0</v>
      </c>
      <c r="X434" s="248">
        <v>0</v>
      </c>
      <c r="Y434" s="248">
        <v>0</v>
      </c>
      <c r="Z434" s="248">
        <v>0</v>
      </c>
      <c r="AA434" s="248">
        <v>0</v>
      </c>
      <c r="AB434" s="248">
        <v>0</v>
      </c>
    </row>
    <row r="435" spans="2:31" outlineLevel="1">
      <c r="B435" s="556">
        <f t="shared" si="48"/>
        <v>28</v>
      </c>
      <c r="C435" s="248">
        <f t="shared" si="48"/>
        <v>0</v>
      </c>
      <c r="D435" s="248"/>
      <c r="E435" s="248">
        <f t="array" ref="E435:AB435">IF(E$375:AB$375&lt;$I371,0,D404:AB404)</f>
        <v>1</v>
      </c>
      <c r="F435" s="248">
        <v>0</v>
      </c>
      <c r="G435" s="248">
        <v>0</v>
      </c>
      <c r="H435" s="248">
        <v>0</v>
      </c>
      <c r="I435" s="249">
        <v>0</v>
      </c>
      <c r="J435" s="249">
        <v>0</v>
      </c>
      <c r="K435" s="249">
        <v>0</v>
      </c>
      <c r="L435" s="249">
        <v>0</v>
      </c>
      <c r="M435" s="249">
        <v>0</v>
      </c>
      <c r="N435" s="248">
        <v>0</v>
      </c>
      <c r="O435" s="248">
        <v>0</v>
      </c>
      <c r="P435" s="248">
        <v>0</v>
      </c>
      <c r="Q435" s="248">
        <v>0</v>
      </c>
      <c r="R435" s="248">
        <v>0</v>
      </c>
      <c r="S435" s="248">
        <v>0</v>
      </c>
      <c r="T435" s="248">
        <v>0</v>
      </c>
      <c r="U435" s="248">
        <v>0</v>
      </c>
      <c r="V435" s="248">
        <v>0</v>
      </c>
      <c r="W435" s="248">
        <v>0</v>
      </c>
      <c r="X435" s="248">
        <v>0</v>
      </c>
      <c r="Y435" s="248">
        <v>0</v>
      </c>
      <c r="Z435" s="248">
        <v>0</v>
      </c>
      <c r="AA435" s="248">
        <v>0</v>
      </c>
      <c r="AB435" s="248">
        <v>0</v>
      </c>
    </row>
    <row r="436" spans="2:31" outlineLevel="1">
      <c r="B436" s="556">
        <f t="shared" si="48"/>
        <v>29</v>
      </c>
      <c r="C436" s="248">
        <f t="shared" si="48"/>
        <v>0</v>
      </c>
      <c r="D436" s="248"/>
      <c r="E436" s="248">
        <f t="array" ref="E436:AB436">IF(E$375:AB$375&lt;$I372,0,D405:AB405)</f>
        <v>1</v>
      </c>
      <c r="F436" s="248">
        <v>0</v>
      </c>
      <c r="G436" s="248">
        <v>0</v>
      </c>
      <c r="H436" s="248">
        <v>0</v>
      </c>
      <c r="I436" s="249">
        <v>0</v>
      </c>
      <c r="J436" s="249">
        <v>0</v>
      </c>
      <c r="K436" s="249">
        <v>0</v>
      </c>
      <c r="L436" s="249">
        <v>0</v>
      </c>
      <c r="M436" s="249">
        <v>0</v>
      </c>
      <c r="N436" s="248">
        <v>0</v>
      </c>
      <c r="O436" s="248">
        <v>0</v>
      </c>
      <c r="P436" s="248">
        <v>0</v>
      </c>
      <c r="Q436" s="248">
        <v>0</v>
      </c>
      <c r="R436" s="248">
        <v>0</v>
      </c>
      <c r="S436" s="248">
        <v>0</v>
      </c>
      <c r="T436" s="248">
        <v>0</v>
      </c>
      <c r="U436" s="248">
        <v>0</v>
      </c>
      <c r="V436" s="248">
        <v>0</v>
      </c>
      <c r="W436" s="248">
        <v>0</v>
      </c>
      <c r="X436" s="248">
        <v>0</v>
      </c>
      <c r="Y436" s="248">
        <v>0</v>
      </c>
      <c r="Z436" s="248">
        <v>0</v>
      </c>
      <c r="AA436" s="248">
        <v>0</v>
      </c>
      <c r="AB436" s="248">
        <v>0</v>
      </c>
    </row>
    <row r="437" spans="2:31" outlineLevel="1">
      <c r="B437" s="556">
        <f t="shared" si="48"/>
        <v>30</v>
      </c>
      <c r="C437" s="248">
        <f t="shared" si="48"/>
        <v>0</v>
      </c>
      <c r="D437" s="248"/>
      <c r="E437" s="248">
        <f t="array" ref="E437:AB437">IF(E$375:AB$375&lt;$I373,0,D406:AB406)</f>
        <v>1</v>
      </c>
      <c r="F437" s="248">
        <v>0</v>
      </c>
      <c r="G437" s="248">
        <v>0</v>
      </c>
      <c r="H437" s="248">
        <v>0</v>
      </c>
      <c r="I437" s="249">
        <v>0</v>
      </c>
      <c r="J437" s="249">
        <v>0</v>
      </c>
      <c r="K437" s="249">
        <v>0</v>
      </c>
      <c r="L437" s="249">
        <v>0</v>
      </c>
      <c r="M437" s="249">
        <v>0</v>
      </c>
      <c r="N437" s="248">
        <v>0</v>
      </c>
      <c r="O437" s="248">
        <v>0</v>
      </c>
      <c r="P437" s="248">
        <v>0</v>
      </c>
      <c r="Q437" s="248">
        <v>0</v>
      </c>
      <c r="R437" s="248">
        <v>0</v>
      </c>
      <c r="S437" s="248">
        <v>0</v>
      </c>
      <c r="T437" s="248">
        <v>0</v>
      </c>
      <c r="U437" s="248">
        <v>0</v>
      </c>
      <c r="V437" s="248">
        <v>0</v>
      </c>
      <c r="W437" s="248">
        <v>0</v>
      </c>
      <c r="X437" s="248">
        <v>0</v>
      </c>
      <c r="Y437" s="248">
        <v>0</v>
      </c>
      <c r="Z437" s="248">
        <v>0</v>
      </c>
      <c r="AA437" s="248">
        <v>0</v>
      </c>
      <c r="AB437" s="248">
        <v>0</v>
      </c>
    </row>
    <row r="438" spans="2:31" outlineLevel="1">
      <c r="B438" s="556"/>
      <c r="C438" s="21" t="s">
        <v>284</v>
      </c>
    </row>
    <row r="439" spans="2:31" outlineLevel="1">
      <c r="B439" s="556">
        <f t="shared" ref="B439:C454" si="49">B408</f>
        <v>1</v>
      </c>
      <c r="C439" s="248" t="str">
        <f>C408</f>
        <v>Studio</v>
      </c>
      <c r="D439" s="248">
        <f>E344</f>
        <v>0</v>
      </c>
      <c r="E439" s="248">
        <f t="shared" ref="E439:AB449" si="50">D439+E470</f>
        <v>0</v>
      </c>
      <c r="F439" s="248">
        <f t="shared" si="50"/>
        <v>0</v>
      </c>
      <c r="G439" s="248">
        <f t="shared" si="50"/>
        <v>0</v>
      </c>
      <c r="H439" s="248">
        <f t="shared" si="50"/>
        <v>0</v>
      </c>
      <c r="I439" s="248">
        <f t="shared" si="50"/>
        <v>0</v>
      </c>
      <c r="J439" s="248">
        <f t="shared" si="50"/>
        <v>0</v>
      </c>
      <c r="K439" s="248">
        <f t="shared" si="50"/>
        <v>0</v>
      </c>
      <c r="L439" s="248">
        <f t="shared" si="50"/>
        <v>0</v>
      </c>
      <c r="M439" s="248">
        <f t="shared" si="50"/>
        <v>0</v>
      </c>
      <c r="N439" s="248">
        <f t="shared" si="50"/>
        <v>0</v>
      </c>
      <c r="O439" s="248">
        <f t="shared" si="50"/>
        <v>0</v>
      </c>
      <c r="P439" s="248">
        <f t="shared" si="50"/>
        <v>0</v>
      </c>
      <c r="Q439" s="248">
        <f t="shared" si="50"/>
        <v>0</v>
      </c>
      <c r="R439" s="248">
        <f t="shared" si="50"/>
        <v>0</v>
      </c>
      <c r="S439" s="248">
        <f t="shared" si="50"/>
        <v>0</v>
      </c>
      <c r="T439" s="248">
        <f t="shared" si="50"/>
        <v>0</v>
      </c>
      <c r="U439" s="248">
        <f t="shared" si="50"/>
        <v>0</v>
      </c>
      <c r="V439" s="248">
        <f t="shared" si="50"/>
        <v>0</v>
      </c>
      <c r="W439" s="248">
        <f t="shared" si="50"/>
        <v>0</v>
      </c>
      <c r="X439" s="248">
        <f t="shared" si="50"/>
        <v>0</v>
      </c>
      <c r="Y439" s="248">
        <f t="shared" si="50"/>
        <v>0</v>
      </c>
      <c r="Z439" s="248">
        <f t="shared" si="50"/>
        <v>0</v>
      </c>
      <c r="AA439" s="248">
        <f t="shared" si="50"/>
        <v>0</v>
      </c>
      <c r="AB439" s="248">
        <f t="shared" si="50"/>
        <v>0</v>
      </c>
    </row>
    <row r="440" spans="2:31" outlineLevel="1">
      <c r="B440" s="556">
        <f t="shared" si="49"/>
        <v>2</v>
      </c>
      <c r="C440" s="248" t="str">
        <f>C409</f>
        <v xml:space="preserve">1 Bed / 1 Bath </v>
      </c>
      <c r="D440" s="248">
        <f>E345</f>
        <v>0</v>
      </c>
      <c r="E440" s="248">
        <f t="shared" si="50"/>
        <v>0</v>
      </c>
      <c r="F440" s="248">
        <f t="shared" si="50"/>
        <v>0</v>
      </c>
      <c r="G440" s="248">
        <f t="shared" si="50"/>
        <v>0</v>
      </c>
      <c r="H440" s="248">
        <f t="shared" si="50"/>
        <v>0</v>
      </c>
      <c r="I440" s="248">
        <f t="shared" si="50"/>
        <v>0</v>
      </c>
      <c r="J440" s="248">
        <f t="shared" si="50"/>
        <v>0</v>
      </c>
      <c r="K440" s="248">
        <f t="shared" si="50"/>
        <v>0</v>
      </c>
      <c r="L440" s="248">
        <f t="shared" si="50"/>
        <v>0</v>
      </c>
      <c r="M440" s="248">
        <f t="shared" si="50"/>
        <v>0</v>
      </c>
      <c r="N440" s="248">
        <f t="shared" si="50"/>
        <v>0</v>
      </c>
      <c r="O440" s="248">
        <f t="shared" si="50"/>
        <v>0</v>
      </c>
      <c r="P440" s="248">
        <f t="shared" si="50"/>
        <v>0</v>
      </c>
      <c r="Q440" s="248">
        <f t="shared" si="50"/>
        <v>0</v>
      </c>
      <c r="R440" s="248">
        <f t="shared" si="50"/>
        <v>0</v>
      </c>
      <c r="S440" s="248">
        <f t="shared" si="50"/>
        <v>0</v>
      </c>
      <c r="T440" s="248">
        <f t="shared" si="50"/>
        <v>0</v>
      </c>
      <c r="U440" s="248">
        <f t="shared" si="50"/>
        <v>0</v>
      </c>
      <c r="V440" s="248">
        <f t="shared" si="50"/>
        <v>0</v>
      </c>
      <c r="W440" s="248">
        <f t="shared" si="50"/>
        <v>0</v>
      </c>
      <c r="X440" s="248">
        <f t="shared" si="50"/>
        <v>0</v>
      </c>
      <c r="Y440" s="248">
        <f t="shared" si="50"/>
        <v>0</v>
      </c>
      <c r="Z440" s="248">
        <f t="shared" si="50"/>
        <v>0</v>
      </c>
      <c r="AA440" s="248">
        <f t="shared" si="50"/>
        <v>0</v>
      </c>
      <c r="AB440" s="248">
        <f t="shared" si="50"/>
        <v>0</v>
      </c>
      <c r="AE440" s="4" t="s">
        <v>389</v>
      </c>
    </row>
    <row r="441" spans="2:31" outlineLevel="1">
      <c r="B441" s="556">
        <f t="shared" si="49"/>
        <v>3</v>
      </c>
      <c r="C441" s="248" t="str">
        <f>C410</f>
        <v xml:space="preserve">1 Bed / 1 Bath </v>
      </c>
      <c r="D441" s="248">
        <f>E346</f>
        <v>0</v>
      </c>
      <c r="E441" s="248">
        <f t="shared" si="50"/>
        <v>0</v>
      </c>
      <c r="F441" s="248">
        <f t="shared" si="50"/>
        <v>0</v>
      </c>
      <c r="G441" s="248">
        <f t="shared" si="50"/>
        <v>1</v>
      </c>
      <c r="H441" s="248">
        <f t="shared" si="50"/>
        <v>1</v>
      </c>
      <c r="I441" s="248">
        <f t="shared" si="50"/>
        <v>2</v>
      </c>
      <c r="J441" s="248">
        <f t="shared" si="50"/>
        <v>2</v>
      </c>
      <c r="K441" s="248">
        <f t="shared" si="50"/>
        <v>2</v>
      </c>
      <c r="L441" s="248">
        <f t="shared" si="50"/>
        <v>2</v>
      </c>
      <c r="M441" s="248">
        <f t="shared" si="50"/>
        <v>2</v>
      </c>
      <c r="N441" s="248">
        <f t="shared" si="50"/>
        <v>2</v>
      </c>
      <c r="O441" s="248">
        <f t="shared" si="50"/>
        <v>2</v>
      </c>
      <c r="P441" s="248">
        <f t="shared" si="50"/>
        <v>2</v>
      </c>
      <c r="Q441" s="248">
        <f t="shared" si="50"/>
        <v>2</v>
      </c>
      <c r="R441" s="248">
        <f t="shared" si="50"/>
        <v>2</v>
      </c>
      <c r="S441" s="248">
        <f t="shared" si="50"/>
        <v>2</v>
      </c>
      <c r="T441" s="248">
        <f t="shared" si="50"/>
        <v>2</v>
      </c>
      <c r="U441" s="248">
        <f t="shared" si="50"/>
        <v>2</v>
      </c>
      <c r="V441" s="248">
        <f t="shared" si="50"/>
        <v>2</v>
      </c>
      <c r="W441" s="248">
        <f t="shared" si="50"/>
        <v>2</v>
      </c>
      <c r="X441" s="248">
        <f t="shared" si="50"/>
        <v>2</v>
      </c>
      <c r="Y441" s="248">
        <f t="shared" si="50"/>
        <v>2</v>
      </c>
      <c r="Z441" s="248">
        <f t="shared" si="50"/>
        <v>2</v>
      </c>
      <c r="AA441" s="248">
        <f t="shared" si="50"/>
        <v>2</v>
      </c>
      <c r="AB441" s="248">
        <f t="shared" si="50"/>
        <v>2</v>
      </c>
    </row>
    <row r="442" spans="2:31" outlineLevel="1">
      <c r="B442" s="556">
        <f t="shared" si="49"/>
        <v>4</v>
      </c>
      <c r="C442" s="248" t="str">
        <f>C411</f>
        <v xml:space="preserve">1 Bed / 1 Bath </v>
      </c>
      <c r="D442" s="248">
        <f>E347</f>
        <v>0</v>
      </c>
      <c r="E442" s="248">
        <f t="shared" si="50"/>
        <v>0</v>
      </c>
      <c r="F442" s="248">
        <f t="shared" si="50"/>
        <v>0</v>
      </c>
      <c r="G442" s="248">
        <f t="shared" si="50"/>
        <v>0</v>
      </c>
      <c r="H442" s="248">
        <f t="shared" si="50"/>
        <v>0</v>
      </c>
      <c r="I442" s="248">
        <f t="shared" si="50"/>
        <v>0</v>
      </c>
      <c r="J442" s="248">
        <f t="shared" si="50"/>
        <v>0</v>
      </c>
      <c r="K442" s="248">
        <f t="shared" si="50"/>
        <v>0</v>
      </c>
      <c r="L442" s="248">
        <f t="shared" si="50"/>
        <v>0</v>
      </c>
      <c r="M442" s="248">
        <f t="shared" si="50"/>
        <v>0</v>
      </c>
      <c r="N442" s="248">
        <f t="shared" si="50"/>
        <v>0</v>
      </c>
      <c r="O442" s="248">
        <f t="shared" si="50"/>
        <v>0</v>
      </c>
      <c r="P442" s="248">
        <f t="shared" si="50"/>
        <v>0</v>
      </c>
      <c r="Q442" s="248">
        <f t="shared" si="50"/>
        <v>0</v>
      </c>
      <c r="R442" s="248">
        <f t="shared" si="50"/>
        <v>0</v>
      </c>
      <c r="S442" s="248">
        <f t="shared" si="50"/>
        <v>0</v>
      </c>
      <c r="T442" s="248">
        <f t="shared" si="50"/>
        <v>0</v>
      </c>
      <c r="U442" s="248">
        <f t="shared" si="50"/>
        <v>0</v>
      </c>
      <c r="V442" s="248">
        <f t="shared" si="50"/>
        <v>0</v>
      </c>
      <c r="W442" s="248">
        <f t="shared" si="50"/>
        <v>0</v>
      </c>
      <c r="X442" s="248">
        <f t="shared" si="50"/>
        <v>0</v>
      </c>
      <c r="Y442" s="248">
        <f t="shared" si="50"/>
        <v>0</v>
      </c>
      <c r="Z442" s="248">
        <f t="shared" si="50"/>
        <v>0</v>
      </c>
      <c r="AA442" s="248">
        <f t="shared" si="50"/>
        <v>0</v>
      </c>
      <c r="AB442" s="248">
        <f t="shared" si="50"/>
        <v>0</v>
      </c>
    </row>
    <row r="443" spans="2:31" outlineLevel="1">
      <c r="B443" s="556">
        <f t="shared" si="49"/>
        <v>5</v>
      </c>
      <c r="C443" s="248" t="str">
        <f t="shared" si="49"/>
        <v xml:space="preserve">2 Bed / 1 Bath </v>
      </c>
      <c r="D443" s="248">
        <f t="shared" ref="D443:D468" si="51">E348</f>
        <v>0</v>
      </c>
      <c r="E443" s="248">
        <f t="shared" si="50"/>
        <v>0</v>
      </c>
      <c r="F443" s="248">
        <f t="shared" si="50"/>
        <v>0</v>
      </c>
      <c r="G443" s="248">
        <f t="shared" si="50"/>
        <v>0</v>
      </c>
      <c r="H443" s="248">
        <f t="shared" si="50"/>
        <v>0</v>
      </c>
      <c r="I443" s="248">
        <f t="shared" si="50"/>
        <v>0</v>
      </c>
      <c r="J443" s="248">
        <f t="shared" si="50"/>
        <v>0</v>
      </c>
      <c r="K443" s="248">
        <f t="shared" si="50"/>
        <v>0</v>
      </c>
      <c r="L443" s="248">
        <f t="shared" si="50"/>
        <v>0</v>
      </c>
      <c r="M443" s="248">
        <f t="shared" si="50"/>
        <v>0</v>
      </c>
      <c r="N443" s="248">
        <f t="shared" si="50"/>
        <v>0</v>
      </c>
      <c r="O443" s="248">
        <f t="shared" si="50"/>
        <v>0</v>
      </c>
      <c r="P443" s="248">
        <f t="shared" si="50"/>
        <v>0</v>
      </c>
      <c r="Q443" s="248">
        <f t="shared" si="50"/>
        <v>0</v>
      </c>
      <c r="R443" s="248">
        <f t="shared" si="50"/>
        <v>0</v>
      </c>
      <c r="S443" s="248">
        <f t="shared" si="50"/>
        <v>0</v>
      </c>
      <c r="T443" s="248">
        <f t="shared" si="50"/>
        <v>0</v>
      </c>
      <c r="U443" s="248">
        <f t="shared" si="50"/>
        <v>0</v>
      </c>
      <c r="V443" s="248">
        <f t="shared" si="50"/>
        <v>0</v>
      </c>
      <c r="W443" s="248">
        <f t="shared" si="50"/>
        <v>0</v>
      </c>
      <c r="X443" s="248">
        <f t="shared" si="50"/>
        <v>0</v>
      </c>
      <c r="Y443" s="248">
        <f t="shared" si="50"/>
        <v>0</v>
      </c>
      <c r="Z443" s="248">
        <f t="shared" si="50"/>
        <v>0</v>
      </c>
      <c r="AA443" s="248">
        <f t="shared" si="50"/>
        <v>0</v>
      </c>
      <c r="AB443" s="248">
        <f t="shared" si="50"/>
        <v>0</v>
      </c>
    </row>
    <row r="444" spans="2:31" outlineLevel="1">
      <c r="B444" s="556">
        <f t="shared" si="49"/>
        <v>6</v>
      </c>
      <c r="C444" s="248" t="str">
        <f t="shared" si="49"/>
        <v xml:space="preserve">2 Bed / 1 Bath </v>
      </c>
      <c r="D444" s="248">
        <f t="shared" si="51"/>
        <v>0</v>
      </c>
      <c r="E444" s="248">
        <f t="shared" si="50"/>
        <v>0</v>
      </c>
      <c r="F444" s="248">
        <f t="shared" si="50"/>
        <v>0</v>
      </c>
      <c r="G444" s="248">
        <f t="shared" si="50"/>
        <v>0</v>
      </c>
      <c r="H444" s="248">
        <f t="shared" si="50"/>
        <v>0</v>
      </c>
      <c r="I444" s="248">
        <f t="shared" si="50"/>
        <v>0</v>
      </c>
      <c r="J444" s="248">
        <f t="shared" si="50"/>
        <v>0</v>
      </c>
      <c r="K444" s="248">
        <f t="shared" si="50"/>
        <v>0</v>
      </c>
      <c r="L444" s="248">
        <f t="shared" si="50"/>
        <v>0</v>
      </c>
      <c r="M444" s="248">
        <f t="shared" si="50"/>
        <v>0</v>
      </c>
      <c r="N444" s="248">
        <f t="shared" si="50"/>
        <v>0</v>
      </c>
      <c r="O444" s="248">
        <f t="shared" si="50"/>
        <v>0</v>
      </c>
      <c r="P444" s="248">
        <f t="shared" si="50"/>
        <v>0</v>
      </c>
      <c r="Q444" s="248">
        <f t="shared" si="50"/>
        <v>0</v>
      </c>
      <c r="R444" s="248">
        <f t="shared" si="50"/>
        <v>0</v>
      </c>
      <c r="S444" s="248">
        <f t="shared" si="50"/>
        <v>0</v>
      </c>
      <c r="T444" s="248">
        <f t="shared" si="50"/>
        <v>0</v>
      </c>
      <c r="U444" s="248">
        <f t="shared" si="50"/>
        <v>0</v>
      </c>
      <c r="V444" s="248">
        <f t="shared" si="50"/>
        <v>0</v>
      </c>
      <c r="W444" s="248">
        <f t="shared" si="50"/>
        <v>0</v>
      </c>
      <c r="X444" s="248">
        <f t="shared" si="50"/>
        <v>0</v>
      </c>
      <c r="Y444" s="248">
        <f t="shared" si="50"/>
        <v>0</v>
      </c>
      <c r="Z444" s="248">
        <f t="shared" si="50"/>
        <v>0</v>
      </c>
      <c r="AA444" s="248">
        <f t="shared" si="50"/>
        <v>0</v>
      </c>
      <c r="AB444" s="248">
        <f t="shared" si="50"/>
        <v>0</v>
      </c>
    </row>
    <row r="445" spans="2:31" outlineLevel="1">
      <c r="B445" s="556">
        <f t="shared" si="49"/>
        <v>7</v>
      </c>
      <c r="C445" s="248" t="str">
        <f t="shared" si="49"/>
        <v xml:space="preserve">2 Bed / 1 Bath </v>
      </c>
      <c r="D445" s="248">
        <f t="shared" si="51"/>
        <v>0</v>
      </c>
      <c r="E445" s="248">
        <f t="shared" si="50"/>
        <v>0</v>
      </c>
      <c r="F445" s="248">
        <f t="shared" si="50"/>
        <v>0</v>
      </c>
      <c r="G445" s="248">
        <f t="shared" si="50"/>
        <v>0</v>
      </c>
      <c r="H445" s="248">
        <f t="shared" si="50"/>
        <v>0</v>
      </c>
      <c r="I445" s="248">
        <f t="shared" si="50"/>
        <v>0</v>
      </c>
      <c r="J445" s="248">
        <f t="shared" si="50"/>
        <v>0</v>
      </c>
      <c r="K445" s="248">
        <f t="shared" si="50"/>
        <v>0</v>
      </c>
      <c r="L445" s="248">
        <f t="shared" si="50"/>
        <v>0</v>
      </c>
      <c r="M445" s="248">
        <f t="shared" si="50"/>
        <v>0</v>
      </c>
      <c r="N445" s="248">
        <f t="shared" si="50"/>
        <v>0</v>
      </c>
      <c r="O445" s="248">
        <f t="shared" si="50"/>
        <v>0</v>
      </c>
      <c r="P445" s="248">
        <f t="shared" si="50"/>
        <v>0</v>
      </c>
      <c r="Q445" s="248">
        <f t="shared" si="50"/>
        <v>0</v>
      </c>
      <c r="R445" s="248">
        <f t="shared" si="50"/>
        <v>0</v>
      </c>
      <c r="S445" s="248">
        <f t="shared" si="50"/>
        <v>0</v>
      </c>
      <c r="T445" s="248">
        <f t="shared" si="50"/>
        <v>0</v>
      </c>
      <c r="U445" s="248">
        <f t="shared" si="50"/>
        <v>0</v>
      </c>
      <c r="V445" s="248">
        <f t="shared" si="50"/>
        <v>0</v>
      </c>
      <c r="W445" s="248">
        <f t="shared" si="50"/>
        <v>0</v>
      </c>
      <c r="X445" s="248">
        <f t="shared" si="50"/>
        <v>0</v>
      </c>
      <c r="Y445" s="248">
        <f t="shared" si="50"/>
        <v>0</v>
      </c>
      <c r="Z445" s="248">
        <f t="shared" si="50"/>
        <v>0</v>
      </c>
      <c r="AA445" s="248">
        <f t="shared" si="50"/>
        <v>0</v>
      </c>
      <c r="AB445" s="248">
        <f t="shared" si="50"/>
        <v>0</v>
      </c>
    </row>
    <row r="446" spans="2:31" outlineLevel="1">
      <c r="B446" s="556">
        <f t="shared" si="49"/>
        <v>8</v>
      </c>
      <c r="C446" s="248" t="str">
        <f t="shared" si="49"/>
        <v xml:space="preserve">2 Bed / 2 Bath </v>
      </c>
      <c r="D446" s="248">
        <f t="shared" si="51"/>
        <v>0</v>
      </c>
      <c r="E446" s="248">
        <f t="shared" si="50"/>
        <v>0</v>
      </c>
      <c r="F446" s="248">
        <f t="shared" si="50"/>
        <v>0</v>
      </c>
      <c r="G446" s="248">
        <f t="shared" si="50"/>
        <v>0</v>
      </c>
      <c r="H446" s="248">
        <f t="shared" si="50"/>
        <v>0</v>
      </c>
      <c r="I446" s="248">
        <f t="shared" si="50"/>
        <v>0</v>
      </c>
      <c r="J446" s="248">
        <f t="shared" si="50"/>
        <v>0</v>
      </c>
      <c r="K446" s="248">
        <f t="shared" si="50"/>
        <v>0</v>
      </c>
      <c r="L446" s="248">
        <f t="shared" si="50"/>
        <v>0</v>
      </c>
      <c r="M446" s="248">
        <f t="shared" si="50"/>
        <v>0</v>
      </c>
      <c r="N446" s="248">
        <f t="shared" si="50"/>
        <v>0</v>
      </c>
      <c r="O446" s="248">
        <f t="shared" si="50"/>
        <v>0</v>
      </c>
      <c r="P446" s="248">
        <f t="shared" si="50"/>
        <v>0</v>
      </c>
      <c r="Q446" s="248">
        <f t="shared" si="50"/>
        <v>0</v>
      </c>
      <c r="R446" s="248">
        <f t="shared" si="50"/>
        <v>0</v>
      </c>
      <c r="S446" s="248">
        <f t="shared" si="50"/>
        <v>0</v>
      </c>
      <c r="T446" s="248">
        <f t="shared" si="50"/>
        <v>0</v>
      </c>
      <c r="U446" s="248">
        <f t="shared" si="50"/>
        <v>0</v>
      </c>
      <c r="V446" s="248">
        <f t="shared" si="50"/>
        <v>0</v>
      </c>
      <c r="W446" s="248">
        <f t="shared" si="50"/>
        <v>0</v>
      </c>
      <c r="X446" s="248">
        <f t="shared" si="50"/>
        <v>0</v>
      </c>
      <c r="Y446" s="248">
        <f t="shared" si="50"/>
        <v>0</v>
      </c>
      <c r="Z446" s="248">
        <f t="shared" si="50"/>
        <v>0</v>
      </c>
      <c r="AA446" s="248">
        <f t="shared" si="50"/>
        <v>0</v>
      </c>
      <c r="AB446" s="248">
        <f t="shared" si="50"/>
        <v>0</v>
      </c>
    </row>
    <row r="447" spans="2:31" outlineLevel="1">
      <c r="B447" s="556">
        <f t="shared" si="49"/>
        <v>9</v>
      </c>
      <c r="C447" s="248" t="str">
        <f t="shared" si="49"/>
        <v>2 Bed / 1 Bath + Den</v>
      </c>
      <c r="D447" s="248">
        <f t="shared" si="51"/>
        <v>0</v>
      </c>
      <c r="E447" s="248">
        <f t="shared" si="50"/>
        <v>0</v>
      </c>
      <c r="F447" s="248">
        <f t="shared" si="50"/>
        <v>0</v>
      </c>
      <c r="G447" s="248">
        <f t="shared" si="50"/>
        <v>0</v>
      </c>
      <c r="H447" s="248">
        <f t="shared" si="50"/>
        <v>0</v>
      </c>
      <c r="I447" s="248">
        <f t="shared" si="50"/>
        <v>0</v>
      </c>
      <c r="J447" s="248">
        <f t="shared" si="50"/>
        <v>0</v>
      </c>
      <c r="K447" s="248">
        <f t="shared" si="50"/>
        <v>0</v>
      </c>
      <c r="L447" s="248">
        <f t="shared" si="50"/>
        <v>0</v>
      </c>
      <c r="M447" s="248">
        <f t="shared" si="50"/>
        <v>0</v>
      </c>
      <c r="N447" s="248">
        <f t="shared" si="50"/>
        <v>0</v>
      </c>
      <c r="O447" s="248">
        <f t="shared" si="50"/>
        <v>0</v>
      </c>
      <c r="P447" s="248">
        <f t="shared" si="50"/>
        <v>0</v>
      </c>
      <c r="Q447" s="248">
        <f t="shared" si="50"/>
        <v>0</v>
      </c>
      <c r="R447" s="248">
        <f t="shared" si="50"/>
        <v>0</v>
      </c>
      <c r="S447" s="248">
        <f t="shared" si="50"/>
        <v>0</v>
      </c>
      <c r="T447" s="248">
        <f t="shared" si="50"/>
        <v>0</v>
      </c>
      <c r="U447" s="248">
        <f t="shared" si="50"/>
        <v>0</v>
      </c>
      <c r="V447" s="248">
        <f t="shared" si="50"/>
        <v>0</v>
      </c>
      <c r="W447" s="248">
        <f t="shared" si="50"/>
        <v>0</v>
      </c>
      <c r="X447" s="248">
        <f t="shared" si="50"/>
        <v>0</v>
      </c>
      <c r="Y447" s="248">
        <f t="shared" si="50"/>
        <v>0</v>
      </c>
      <c r="Z447" s="248">
        <f t="shared" si="50"/>
        <v>0</v>
      </c>
      <c r="AA447" s="248">
        <f t="shared" si="50"/>
        <v>0</v>
      </c>
      <c r="AB447" s="248">
        <f t="shared" si="50"/>
        <v>0</v>
      </c>
    </row>
    <row r="448" spans="2:31" outlineLevel="1">
      <c r="B448" s="556">
        <f t="shared" si="49"/>
        <v>10</v>
      </c>
      <c r="C448" s="248" t="str">
        <f t="shared" si="49"/>
        <v xml:space="preserve">2 Bed / 2 Bath </v>
      </c>
      <c r="D448" s="248">
        <f t="shared" si="51"/>
        <v>0</v>
      </c>
      <c r="E448" s="248">
        <f t="shared" si="50"/>
        <v>0</v>
      </c>
      <c r="F448" s="248">
        <f t="shared" si="50"/>
        <v>2</v>
      </c>
      <c r="G448" s="248">
        <f t="shared" si="50"/>
        <v>4</v>
      </c>
      <c r="H448" s="248">
        <f t="shared" si="50"/>
        <v>6</v>
      </c>
      <c r="I448" s="248">
        <f t="shared" si="50"/>
        <v>6</v>
      </c>
      <c r="J448" s="248">
        <f t="shared" si="50"/>
        <v>6</v>
      </c>
      <c r="K448" s="248">
        <f t="shared" si="50"/>
        <v>6</v>
      </c>
      <c r="L448" s="248">
        <f t="shared" si="50"/>
        <v>6</v>
      </c>
      <c r="M448" s="248">
        <f t="shared" si="50"/>
        <v>6</v>
      </c>
      <c r="N448" s="248">
        <f t="shared" si="50"/>
        <v>6</v>
      </c>
      <c r="O448" s="248">
        <f t="shared" si="50"/>
        <v>6</v>
      </c>
      <c r="P448" s="248">
        <f t="shared" si="50"/>
        <v>6</v>
      </c>
      <c r="Q448" s="248">
        <f t="shared" si="50"/>
        <v>6</v>
      </c>
      <c r="R448" s="248">
        <f t="shared" si="50"/>
        <v>6</v>
      </c>
      <c r="S448" s="248">
        <f t="shared" si="50"/>
        <v>6</v>
      </c>
      <c r="T448" s="248">
        <f t="shared" si="50"/>
        <v>6</v>
      </c>
      <c r="U448" s="248">
        <f t="shared" si="50"/>
        <v>6</v>
      </c>
      <c r="V448" s="248">
        <f t="shared" si="50"/>
        <v>6</v>
      </c>
      <c r="W448" s="248">
        <f t="shared" si="50"/>
        <v>6</v>
      </c>
      <c r="X448" s="248">
        <f t="shared" si="50"/>
        <v>6</v>
      </c>
      <c r="Y448" s="248">
        <f t="shared" si="50"/>
        <v>6</v>
      </c>
      <c r="Z448" s="248">
        <f t="shared" si="50"/>
        <v>6</v>
      </c>
      <c r="AA448" s="248">
        <f t="shared" si="50"/>
        <v>6</v>
      </c>
      <c r="AB448" s="248">
        <f t="shared" si="50"/>
        <v>6</v>
      </c>
    </row>
    <row r="449" spans="2:28" outlineLevel="1">
      <c r="B449" s="556">
        <f t="shared" si="49"/>
        <v>11</v>
      </c>
      <c r="C449" s="248" t="str">
        <f t="shared" si="49"/>
        <v xml:space="preserve">2 Bed / 1.5 Bath </v>
      </c>
      <c r="D449" s="248">
        <f t="shared" si="51"/>
        <v>0</v>
      </c>
      <c r="E449" s="248">
        <f t="shared" si="50"/>
        <v>0</v>
      </c>
      <c r="F449" s="248">
        <f t="shared" si="50"/>
        <v>0</v>
      </c>
      <c r="G449" s="248">
        <f t="shared" si="50"/>
        <v>0</v>
      </c>
      <c r="H449" s="248">
        <f t="shared" si="50"/>
        <v>0</v>
      </c>
      <c r="I449" s="248">
        <f t="shared" si="50"/>
        <v>0</v>
      </c>
      <c r="J449" s="248">
        <f t="shared" si="50"/>
        <v>0</v>
      </c>
      <c r="K449" s="248">
        <f t="shared" si="50"/>
        <v>0</v>
      </c>
      <c r="L449" s="248">
        <f t="shared" si="50"/>
        <v>0</v>
      </c>
      <c r="M449" s="248">
        <f t="shared" si="50"/>
        <v>0</v>
      </c>
      <c r="N449" s="248">
        <f t="shared" si="50"/>
        <v>0</v>
      </c>
      <c r="O449" s="248">
        <f t="shared" si="50"/>
        <v>0</v>
      </c>
      <c r="P449" s="248">
        <f t="shared" si="50"/>
        <v>0</v>
      </c>
      <c r="Q449" s="248">
        <f t="shared" si="50"/>
        <v>0</v>
      </c>
      <c r="R449" s="248">
        <f t="shared" si="50"/>
        <v>0</v>
      </c>
      <c r="S449" s="248">
        <f t="shared" si="50"/>
        <v>0</v>
      </c>
      <c r="T449" s="248">
        <f t="shared" ref="T449:AB464" si="52">S449+T480</f>
        <v>0</v>
      </c>
      <c r="U449" s="248">
        <f t="shared" si="52"/>
        <v>0</v>
      </c>
      <c r="V449" s="248">
        <f t="shared" si="52"/>
        <v>0</v>
      </c>
      <c r="W449" s="248">
        <f t="shared" si="52"/>
        <v>0</v>
      </c>
      <c r="X449" s="248">
        <f t="shared" si="52"/>
        <v>0</v>
      </c>
      <c r="Y449" s="248">
        <f t="shared" si="52"/>
        <v>0</v>
      </c>
      <c r="Z449" s="248">
        <f t="shared" si="52"/>
        <v>0</v>
      </c>
      <c r="AA449" s="248">
        <f t="shared" si="52"/>
        <v>0</v>
      </c>
      <c r="AB449" s="248">
        <f t="shared" si="52"/>
        <v>0</v>
      </c>
    </row>
    <row r="450" spans="2:28" outlineLevel="1">
      <c r="B450" s="556">
        <f t="shared" si="49"/>
        <v>12</v>
      </c>
      <c r="C450" s="248" t="str">
        <f t="shared" si="49"/>
        <v xml:space="preserve">3 Bed / 2 Bath </v>
      </c>
      <c r="D450" s="248">
        <f t="shared" si="51"/>
        <v>0</v>
      </c>
      <c r="E450" s="248">
        <f t="shared" ref="E450:T465" si="53">D450+E481</f>
        <v>0</v>
      </c>
      <c r="F450" s="248">
        <f t="shared" si="53"/>
        <v>0</v>
      </c>
      <c r="G450" s="248">
        <f t="shared" si="53"/>
        <v>0</v>
      </c>
      <c r="H450" s="248">
        <f t="shared" si="53"/>
        <v>0</v>
      </c>
      <c r="I450" s="248">
        <f t="shared" si="53"/>
        <v>0</v>
      </c>
      <c r="J450" s="248">
        <f t="shared" si="53"/>
        <v>0</v>
      </c>
      <c r="K450" s="248">
        <f t="shared" si="53"/>
        <v>0</v>
      </c>
      <c r="L450" s="248">
        <f t="shared" si="53"/>
        <v>0</v>
      </c>
      <c r="M450" s="248">
        <f t="shared" si="53"/>
        <v>0</v>
      </c>
      <c r="N450" s="248">
        <f t="shared" si="53"/>
        <v>0</v>
      </c>
      <c r="O450" s="248">
        <f t="shared" si="53"/>
        <v>0</v>
      </c>
      <c r="P450" s="248">
        <f t="shared" si="53"/>
        <v>0</v>
      </c>
      <c r="Q450" s="248">
        <f t="shared" si="53"/>
        <v>0</v>
      </c>
      <c r="R450" s="248">
        <f t="shared" si="53"/>
        <v>0</v>
      </c>
      <c r="S450" s="248">
        <f t="shared" si="53"/>
        <v>0</v>
      </c>
      <c r="T450" s="248">
        <f t="shared" si="52"/>
        <v>0</v>
      </c>
      <c r="U450" s="248">
        <f t="shared" si="52"/>
        <v>0</v>
      </c>
      <c r="V450" s="248">
        <f t="shared" si="52"/>
        <v>0</v>
      </c>
      <c r="W450" s="248">
        <f t="shared" si="52"/>
        <v>0</v>
      </c>
      <c r="X450" s="248">
        <f t="shared" si="52"/>
        <v>0</v>
      </c>
      <c r="Y450" s="248">
        <f t="shared" si="52"/>
        <v>0</v>
      </c>
      <c r="Z450" s="248">
        <f t="shared" si="52"/>
        <v>0</v>
      </c>
      <c r="AA450" s="248">
        <f t="shared" si="52"/>
        <v>0</v>
      </c>
      <c r="AB450" s="248">
        <f t="shared" si="52"/>
        <v>0</v>
      </c>
    </row>
    <row r="451" spans="2:28" outlineLevel="1">
      <c r="B451" s="556">
        <f t="shared" si="49"/>
        <v>13</v>
      </c>
      <c r="C451" s="248" t="str">
        <f t="shared" si="49"/>
        <v>3 Bed / 2 Bath House</v>
      </c>
      <c r="D451" s="248">
        <f t="shared" si="51"/>
        <v>0</v>
      </c>
      <c r="E451" s="248">
        <f t="shared" si="53"/>
        <v>0</v>
      </c>
      <c r="F451" s="248">
        <f t="shared" si="53"/>
        <v>0</v>
      </c>
      <c r="G451" s="248">
        <f t="shared" si="53"/>
        <v>0</v>
      </c>
      <c r="H451" s="248">
        <f t="shared" si="53"/>
        <v>0</v>
      </c>
      <c r="I451" s="248">
        <f t="shared" si="53"/>
        <v>0</v>
      </c>
      <c r="J451" s="248">
        <f t="shared" si="53"/>
        <v>0</v>
      </c>
      <c r="K451" s="248">
        <f t="shared" si="53"/>
        <v>0</v>
      </c>
      <c r="L451" s="248">
        <f t="shared" si="53"/>
        <v>0</v>
      </c>
      <c r="M451" s="248">
        <f t="shared" si="53"/>
        <v>0</v>
      </c>
      <c r="N451" s="248">
        <f t="shared" si="53"/>
        <v>0</v>
      </c>
      <c r="O451" s="248">
        <f t="shared" si="53"/>
        <v>0</v>
      </c>
      <c r="P451" s="248">
        <f t="shared" si="53"/>
        <v>0</v>
      </c>
      <c r="Q451" s="248">
        <f t="shared" si="53"/>
        <v>0</v>
      </c>
      <c r="R451" s="248">
        <f t="shared" si="53"/>
        <v>0</v>
      </c>
      <c r="S451" s="248">
        <f t="shared" si="53"/>
        <v>0</v>
      </c>
      <c r="T451" s="248">
        <f t="shared" si="52"/>
        <v>0</v>
      </c>
      <c r="U451" s="248">
        <f t="shared" si="52"/>
        <v>0</v>
      </c>
      <c r="V451" s="248">
        <f t="shared" si="52"/>
        <v>0</v>
      </c>
      <c r="W451" s="248">
        <f t="shared" si="52"/>
        <v>0</v>
      </c>
      <c r="X451" s="248">
        <f t="shared" si="52"/>
        <v>0</v>
      </c>
      <c r="Y451" s="248">
        <f t="shared" si="52"/>
        <v>0</v>
      </c>
      <c r="Z451" s="248">
        <f t="shared" si="52"/>
        <v>0</v>
      </c>
      <c r="AA451" s="248">
        <f t="shared" si="52"/>
        <v>0</v>
      </c>
      <c r="AB451" s="248">
        <f t="shared" si="52"/>
        <v>0</v>
      </c>
    </row>
    <row r="452" spans="2:28" outlineLevel="1">
      <c r="B452" s="556">
        <f t="shared" si="49"/>
        <v>14</v>
      </c>
      <c r="C452" s="248" t="str">
        <f t="shared" si="49"/>
        <v xml:space="preserve">3 Bed / 2 Bath </v>
      </c>
      <c r="D452" s="248">
        <f t="shared" si="51"/>
        <v>0</v>
      </c>
      <c r="E452" s="248">
        <f t="shared" si="53"/>
        <v>0</v>
      </c>
      <c r="F452" s="248">
        <f t="shared" si="53"/>
        <v>1</v>
      </c>
      <c r="G452" s="248">
        <f t="shared" si="53"/>
        <v>2</v>
      </c>
      <c r="H452" s="248">
        <f t="shared" si="53"/>
        <v>3</v>
      </c>
      <c r="I452" s="248">
        <f t="shared" si="53"/>
        <v>4</v>
      </c>
      <c r="J452" s="248">
        <f t="shared" si="53"/>
        <v>5</v>
      </c>
      <c r="K452" s="248">
        <f t="shared" si="53"/>
        <v>6</v>
      </c>
      <c r="L452" s="248">
        <f t="shared" si="53"/>
        <v>6</v>
      </c>
      <c r="M452" s="248">
        <f t="shared" si="53"/>
        <v>6</v>
      </c>
      <c r="N452" s="248">
        <f t="shared" si="53"/>
        <v>6</v>
      </c>
      <c r="O452" s="248">
        <f t="shared" si="53"/>
        <v>6</v>
      </c>
      <c r="P452" s="248">
        <f t="shared" si="53"/>
        <v>6</v>
      </c>
      <c r="Q452" s="248">
        <f t="shared" si="53"/>
        <v>6</v>
      </c>
      <c r="R452" s="248">
        <f t="shared" si="53"/>
        <v>6</v>
      </c>
      <c r="S452" s="248">
        <f t="shared" si="53"/>
        <v>6</v>
      </c>
      <c r="T452" s="248">
        <f t="shared" si="52"/>
        <v>6</v>
      </c>
      <c r="U452" s="248">
        <f t="shared" si="52"/>
        <v>6</v>
      </c>
      <c r="V452" s="248">
        <f t="shared" si="52"/>
        <v>6</v>
      </c>
      <c r="W452" s="248">
        <f t="shared" si="52"/>
        <v>6</v>
      </c>
      <c r="X452" s="248">
        <f t="shared" si="52"/>
        <v>6</v>
      </c>
      <c r="Y452" s="248">
        <f t="shared" si="52"/>
        <v>6</v>
      </c>
      <c r="Z452" s="248">
        <f t="shared" si="52"/>
        <v>6</v>
      </c>
      <c r="AA452" s="248">
        <f t="shared" si="52"/>
        <v>6</v>
      </c>
      <c r="AB452" s="248">
        <f t="shared" si="52"/>
        <v>6</v>
      </c>
    </row>
    <row r="453" spans="2:28" outlineLevel="1">
      <c r="B453" s="556">
        <f t="shared" si="49"/>
        <v>15</v>
      </c>
      <c r="C453" s="248" t="str">
        <f t="shared" si="49"/>
        <v xml:space="preserve">1 Bed / 1 Bath </v>
      </c>
      <c r="D453" s="248">
        <f t="shared" si="51"/>
        <v>0</v>
      </c>
      <c r="E453" s="248">
        <f t="shared" si="53"/>
        <v>0</v>
      </c>
      <c r="F453" s="248">
        <f t="shared" si="53"/>
        <v>0</v>
      </c>
      <c r="G453" s="248">
        <f t="shared" si="53"/>
        <v>0</v>
      </c>
      <c r="H453" s="248">
        <f t="shared" si="53"/>
        <v>0</v>
      </c>
      <c r="I453" s="248">
        <f t="shared" si="53"/>
        <v>0</v>
      </c>
      <c r="J453" s="248">
        <f t="shared" si="53"/>
        <v>0</v>
      </c>
      <c r="K453" s="248">
        <f t="shared" si="53"/>
        <v>0</v>
      </c>
      <c r="L453" s="248">
        <f t="shared" si="53"/>
        <v>0</v>
      </c>
      <c r="M453" s="248">
        <f t="shared" si="53"/>
        <v>0</v>
      </c>
      <c r="N453" s="248">
        <f t="shared" si="53"/>
        <v>0</v>
      </c>
      <c r="O453" s="248">
        <f t="shared" si="53"/>
        <v>0</v>
      </c>
      <c r="P453" s="248">
        <f t="shared" si="53"/>
        <v>0</v>
      </c>
      <c r="Q453" s="248">
        <f t="shared" si="53"/>
        <v>0</v>
      </c>
      <c r="R453" s="248">
        <f t="shared" si="53"/>
        <v>0</v>
      </c>
      <c r="S453" s="248">
        <f t="shared" si="53"/>
        <v>0</v>
      </c>
      <c r="T453" s="248">
        <f t="shared" si="52"/>
        <v>0</v>
      </c>
      <c r="U453" s="248">
        <f t="shared" si="52"/>
        <v>0</v>
      </c>
      <c r="V453" s="248">
        <f t="shared" si="52"/>
        <v>0</v>
      </c>
      <c r="W453" s="248">
        <f t="shared" si="52"/>
        <v>0</v>
      </c>
      <c r="X453" s="248">
        <f t="shared" si="52"/>
        <v>0</v>
      </c>
      <c r="Y453" s="248">
        <f t="shared" si="52"/>
        <v>0</v>
      </c>
      <c r="Z453" s="248">
        <f t="shared" si="52"/>
        <v>0</v>
      </c>
      <c r="AA453" s="248">
        <f t="shared" si="52"/>
        <v>0</v>
      </c>
      <c r="AB453" s="248">
        <f t="shared" si="52"/>
        <v>0</v>
      </c>
    </row>
    <row r="454" spans="2:28" outlineLevel="1">
      <c r="B454" s="556">
        <f t="shared" si="49"/>
        <v>16</v>
      </c>
      <c r="C454" s="248" t="str">
        <f t="shared" si="49"/>
        <v xml:space="preserve">2 Bed / 2 Bath </v>
      </c>
      <c r="D454" s="248">
        <f t="shared" si="51"/>
        <v>0</v>
      </c>
      <c r="E454" s="248">
        <f t="shared" si="53"/>
        <v>0</v>
      </c>
      <c r="F454" s="248">
        <f t="shared" si="53"/>
        <v>0</v>
      </c>
      <c r="G454" s="248">
        <f t="shared" si="53"/>
        <v>0</v>
      </c>
      <c r="H454" s="248">
        <f t="shared" si="53"/>
        <v>0</v>
      </c>
      <c r="I454" s="248">
        <f t="shared" si="53"/>
        <v>0</v>
      </c>
      <c r="J454" s="248">
        <f t="shared" si="53"/>
        <v>0</v>
      </c>
      <c r="K454" s="248">
        <f t="shared" si="53"/>
        <v>0</v>
      </c>
      <c r="L454" s="248">
        <f t="shared" si="53"/>
        <v>0</v>
      </c>
      <c r="M454" s="248">
        <f t="shared" si="53"/>
        <v>0</v>
      </c>
      <c r="N454" s="248">
        <f t="shared" si="53"/>
        <v>0</v>
      </c>
      <c r="O454" s="248">
        <f t="shared" si="53"/>
        <v>0</v>
      </c>
      <c r="P454" s="248">
        <f t="shared" si="53"/>
        <v>0</v>
      </c>
      <c r="Q454" s="248">
        <f t="shared" si="53"/>
        <v>0</v>
      </c>
      <c r="R454" s="248">
        <f t="shared" si="53"/>
        <v>0</v>
      </c>
      <c r="S454" s="248">
        <f t="shared" si="53"/>
        <v>0</v>
      </c>
      <c r="T454" s="248">
        <f t="shared" si="52"/>
        <v>0</v>
      </c>
      <c r="U454" s="248">
        <f t="shared" si="52"/>
        <v>0</v>
      </c>
      <c r="V454" s="248">
        <f t="shared" si="52"/>
        <v>0</v>
      </c>
      <c r="W454" s="248">
        <f t="shared" si="52"/>
        <v>0</v>
      </c>
      <c r="X454" s="248">
        <f t="shared" si="52"/>
        <v>0</v>
      </c>
      <c r="Y454" s="248">
        <f t="shared" si="52"/>
        <v>0</v>
      </c>
      <c r="Z454" s="248">
        <f t="shared" si="52"/>
        <v>0</v>
      </c>
      <c r="AA454" s="248">
        <f t="shared" si="52"/>
        <v>0</v>
      </c>
      <c r="AB454" s="248">
        <f t="shared" si="52"/>
        <v>0</v>
      </c>
    </row>
    <row r="455" spans="2:28" outlineLevel="1">
      <c r="B455" s="556">
        <f t="shared" ref="B455:C468" si="54">B424</f>
        <v>17</v>
      </c>
      <c r="C455" s="248" t="str">
        <f t="shared" si="54"/>
        <v xml:space="preserve">4 Bed / 2 Bath Penthouse </v>
      </c>
      <c r="D455" s="248">
        <f t="shared" si="51"/>
        <v>0</v>
      </c>
      <c r="E455" s="248">
        <f t="shared" si="53"/>
        <v>0</v>
      </c>
      <c r="F455" s="248">
        <f t="shared" si="53"/>
        <v>0</v>
      </c>
      <c r="G455" s="248">
        <f t="shared" si="53"/>
        <v>0</v>
      </c>
      <c r="H455" s="248">
        <f t="shared" si="53"/>
        <v>0</v>
      </c>
      <c r="I455" s="248">
        <f t="shared" si="53"/>
        <v>0</v>
      </c>
      <c r="J455" s="248">
        <f t="shared" si="53"/>
        <v>0</v>
      </c>
      <c r="K455" s="248">
        <f t="shared" si="53"/>
        <v>0</v>
      </c>
      <c r="L455" s="248">
        <f t="shared" si="53"/>
        <v>0</v>
      </c>
      <c r="M455" s="248">
        <f t="shared" si="53"/>
        <v>0</v>
      </c>
      <c r="N455" s="248">
        <f t="shared" si="53"/>
        <v>0</v>
      </c>
      <c r="O455" s="248">
        <f t="shared" si="53"/>
        <v>0</v>
      </c>
      <c r="P455" s="248">
        <f t="shared" si="53"/>
        <v>0</v>
      </c>
      <c r="Q455" s="248">
        <f t="shared" si="53"/>
        <v>0</v>
      </c>
      <c r="R455" s="248">
        <f t="shared" si="53"/>
        <v>0</v>
      </c>
      <c r="S455" s="248">
        <f t="shared" si="53"/>
        <v>0</v>
      </c>
      <c r="T455" s="248">
        <f t="shared" si="52"/>
        <v>0</v>
      </c>
      <c r="U455" s="248">
        <f t="shared" si="52"/>
        <v>0</v>
      </c>
      <c r="V455" s="248">
        <f t="shared" si="52"/>
        <v>0</v>
      </c>
      <c r="W455" s="248">
        <f t="shared" si="52"/>
        <v>0</v>
      </c>
      <c r="X455" s="248">
        <f t="shared" si="52"/>
        <v>0</v>
      </c>
      <c r="Y455" s="248">
        <f t="shared" si="52"/>
        <v>0</v>
      </c>
      <c r="Z455" s="248">
        <f t="shared" si="52"/>
        <v>0</v>
      </c>
      <c r="AA455" s="248">
        <f t="shared" si="52"/>
        <v>0</v>
      </c>
      <c r="AB455" s="248">
        <f t="shared" si="52"/>
        <v>0</v>
      </c>
    </row>
    <row r="456" spans="2:28" outlineLevel="1">
      <c r="B456" s="556">
        <f t="shared" si="54"/>
        <v>18</v>
      </c>
      <c r="C456" s="248" t="str">
        <f t="shared" si="54"/>
        <v xml:space="preserve">2 Bed / 2 Bath </v>
      </c>
      <c r="D456" s="248">
        <f t="shared" si="51"/>
        <v>0</v>
      </c>
      <c r="E456" s="248">
        <f t="shared" si="53"/>
        <v>0</v>
      </c>
      <c r="F456" s="248">
        <f t="shared" si="53"/>
        <v>0</v>
      </c>
      <c r="G456" s="248">
        <f t="shared" si="53"/>
        <v>0</v>
      </c>
      <c r="H456" s="248">
        <f t="shared" si="53"/>
        <v>0</v>
      </c>
      <c r="I456" s="248">
        <f t="shared" si="53"/>
        <v>0</v>
      </c>
      <c r="J456" s="248">
        <f t="shared" si="53"/>
        <v>0</v>
      </c>
      <c r="K456" s="248">
        <f t="shared" si="53"/>
        <v>0</v>
      </c>
      <c r="L456" s="248">
        <f t="shared" si="53"/>
        <v>0</v>
      </c>
      <c r="M456" s="248">
        <f t="shared" si="53"/>
        <v>0</v>
      </c>
      <c r="N456" s="248">
        <f t="shared" si="53"/>
        <v>0</v>
      </c>
      <c r="O456" s="248">
        <f t="shared" si="53"/>
        <v>0</v>
      </c>
      <c r="P456" s="248">
        <f t="shared" si="53"/>
        <v>0</v>
      </c>
      <c r="Q456" s="248">
        <f t="shared" si="53"/>
        <v>0</v>
      </c>
      <c r="R456" s="248">
        <f t="shared" si="53"/>
        <v>0</v>
      </c>
      <c r="S456" s="248">
        <f t="shared" si="53"/>
        <v>0</v>
      </c>
      <c r="T456" s="248">
        <f t="shared" si="52"/>
        <v>0</v>
      </c>
      <c r="U456" s="248">
        <f t="shared" si="52"/>
        <v>0</v>
      </c>
      <c r="V456" s="248">
        <f t="shared" si="52"/>
        <v>0</v>
      </c>
      <c r="W456" s="248">
        <f t="shared" si="52"/>
        <v>0</v>
      </c>
      <c r="X456" s="248">
        <f t="shared" si="52"/>
        <v>0</v>
      </c>
      <c r="Y456" s="248">
        <f t="shared" si="52"/>
        <v>0</v>
      </c>
      <c r="Z456" s="248">
        <f t="shared" si="52"/>
        <v>0</v>
      </c>
      <c r="AA456" s="248">
        <f t="shared" si="52"/>
        <v>0</v>
      </c>
      <c r="AB456" s="248">
        <f t="shared" si="52"/>
        <v>0</v>
      </c>
    </row>
    <row r="457" spans="2:28" outlineLevel="1">
      <c r="B457" s="556">
        <f t="shared" si="54"/>
        <v>19</v>
      </c>
      <c r="C457" s="248">
        <f t="shared" si="54"/>
        <v>0</v>
      </c>
      <c r="D457" s="248">
        <f t="shared" si="51"/>
        <v>0</v>
      </c>
      <c r="E457" s="248">
        <f t="shared" si="53"/>
        <v>0</v>
      </c>
      <c r="F457" s="248">
        <f t="shared" si="53"/>
        <v>0</v>
      </c>
      <c r="G457" s="248">
        <f t="shared" si="53"/>
        <v>0</v>
      </c>
      <c r="H457" s="248">
        <f t="shared" si="53"/>
        <v>0</v>
      </c>
      <c r="I457" s="248">
        <f t="shared" si="53"/>
        <v>0</v>
      </c>
      <c r="J457" s="248">
        <f t="shared" si="53"/>
        <v>0</v>
      </c>
      <c r="K457" s="248">
        <f t="shared" si="53"/>
        <v>0</v>
      </c>
      <c r="L457" s="248">
        <f t="shared" si="53"/>
        <v>0</v>
      </c>
      <c r="M457" s="248">
        <f t="shared" si="53"/>
        <v>0</v>
      </c>
      <c r="N457" s="248">
        <f t="shared" si="53"/>
        <v>0</v>
      </c>
      <c r="O457" s="248">
        <f t="shared" si="53"/>
        <v>0</v>
      </c>
      <c r="P457" s="248">
        <f t="shared" si="53"/>
        <v>0</v>
      </c>
      <c r="Q457" s="248">
        <f t="shared" si="53"/>
        <v>0</v>
      </c>
      <c r="R457" s="248">
        <f t="shared" si="53"/>
        <v>0</v>
      </c>
      <c r="S457" s="248">
        <f t="shared" si="53"/>
        <v>0</v>
      </c>
      <c r="T457" s="248">
        <f t="shared" si="52"/>
        <v>0</v>
      </c>
      <c r="U457" s="248">
        <f t="shared" si="52"/>
        <v>0</v>
      </c>
      <c r="V457" s="248">
        <f t="shared" si="52"/>
        <v>0</v>
      </c>
      <c r="W457" s="248">
        <f t="shared" si="52"/>
        <v>0</v>
      </c>
      <c r="X457" s="248">
        <f t="shared" si="52"/>
        <v>0</v>
      </c>
      <c r="Y457" s="248">
        <f t="shared" si="52"/>
        <v>0</v>
      </c>
      <c r="Z457" s="248">
        <f t="shared" si="52"/>
        <v>0</v>
      </c>
      <c r="AA457" s="248">
        <f t="shared" si="52"/>
        <v>0</v>
      </c>
      <c r="AB457" s="248">
        <f t="shared" si="52"/>
        <v>0</v>
      </c>
    </row>
    <row r="458" spans="2:28" outlineLevel="1">
      <c r="B458" s="556">
        <f t="shared" si="54"/>
        <v>20</v>
      </c>
      <c r="C458" s="248">
        <f t="shared" si="54"/>
        <v>0</v>
      </c>
      <c r="D458" s="248">
        <f t="shared" si="51"/>
        <v>0</v>
      </c>
      <c r="E458" s="248">
        <f t="shared" si="53"/>
        <v>0</v>
      </c>
      <c r="F458" s="248">
        <f t="shared" si="53"/>
        <v>0</v>
      </c>
      <c r="G458" s="248">
        <f t="shared" si="53"/>
        <v>0</v>
      </c>
      <c r="H458" s="248">
        <f t="shared" si="53"/>
        <v>0</v>
      </c>
      <c r="I458" s="248">
        <f t="shared" si="53"/>
        <v>0</v>
      </c>
      <c r="J458" s="248">
        <f t="shared" si="53"/>
        <v>0</v>
      </c>
      <c r="K458" s="248">
        <f t="shared" si="53"/>
        <v>0</v>
      </c>
      <c r="L458" s="248">
        <f t="shared" si="53"/>
        <v>0</v>
      </c>
      <c r="M458" s="248">
        <f t="shared" si="53"/>
        <v>0</v>
      </c>
      <c r="N458" s="248">
        <f t="shared" si="53"/>
        <v>0</v>
      </c>
      <c r="O458" s="248">
        <f t="shared" si="53"/>
        <v>0</v>
      </c>
      <c r="P458" s="248">
        <f t="shared" si="53"/>
        <v>0</v>
      </c>
      <c r="Q458" s="248">
        <f t="shared" si="53"/>
        <v>0</v>
      </c>
      <c r="R458" s="248">
        <f t="shared" si="53"/>
        <v>0</v>
      </c>
      <c r="S458" s="248">
        <f t="shared" si="53"/>
        <v>0</v>
      </c>
      <c r="T458" s="248">
        <f t="shared" si="52"/>
        <v>0</v>
      </c>
      <c r="U458" s="248">
        <f t="shared" si="52"/>
        <v>0</v>
      </c>
      <c r="V458" s="248">
        <f t="shared" si="52"/>
        <v>0</v>
      </c>
      <c r="W458" s="248">
        <f t="shared" si="52"/>
        <v>0</v>
      </c>
      <c r="X458" s="248">
        <f t="shared" si="52"/>
        <v>0</v>
      </c>
      <c r="Y458" s="248">
        <f t="shared" si="52"/>
        <v>0</v>
      </c>
      <c r="Z458" s="248">
        <f t="shared" si="52"/>
        <v>0</v>
      </c>
      <c r="AA458" s="248">
        <f t="shared" si="52"/>
        <v>0</v>
      </c>
      <c r="AB458" s="248">
        <f t="shared" si="52"/>
        <v>0</v>
      </c>
    </row>
    <row r="459" spans="2:28" outlineLevel="1">
      <c r="B459" s="556">
        <f t="shared" si="54"/>
        <v>21</v>
      </c>
      <c r="C459" s="248">
        <f t="shared" si="54"/>
        <v>0</v>
      </c>
      <c r="D459" s="248">
        <f t="shared" si="51"/>
        <v>0</v>
      </c>
      <c r="E459" s="248">
        <f t="shared" si="53"/>
        <v>0</v>
      </c>
      <c r="F459" s="248">
        <f t="shared" si="53"/>
        <v>0</v>
      </c>
      <c r="G459" s="248">
        <f t="shared" si="53"/>
        <v>0</v>
      </c>
      <c r="H459" s="248">
        <f t="shared" si="53"/>
        <v>0</v>
      </c>
      <c r="I459" s="248">
        <f t="shared" si="53"/>
        <v>0</v>
      </c>
      <c r="J459" s="248">
        <f t="shared" si="53"/>
        <v>0</v>
      </c>
      <c r="K459" s="248">
        <f t="shared" si="53"/>
        <v>0</v>
      </c>
      <c r="L459" s="248">
        <f t="shared" si="53"/>
        <v>0</v>
      </c>
      <c r="M459" s="248">
        <f t="shared" si="53"/>
        <v>0</v>
      </c>
      <c r="N459" s="248">
        <f t="shared" si="53"/>
        <v>0</v>
      </c>
      <c r="O459" s="248">
        <f t="shared" si="53"/>
        <v>0</v>
      </c>
      <c r="P459" s="248">
        <f t="shared" si="53"/>
        <v>0</v>
      </c>
      <c r="Q459" s="248">
        <f t="shared" si="53"/>
        <v>0</v>
      </c>
      <c r="R459" s="248">
        <f t="shared" si="53"/>
        <v>0</v>
      </c>
      <c r="S459" s="248">
        <f t="shared" si="53"/>
        <v>0</v>
      </c>
      <c r="T459" s="248">
        <f t="shared" si="52"/>
        <v>0</v>
      </c>
      <c r="U459" s="248">
        <f t="shared" si="52"/>
        <v>0</v>
      </c>
      <c r="V459" s="248">
        <f t="shared" si="52"/>
        <v>0</v>
      </c>
      <c r="W459" s="248">
        <f t="shared" si="52"/>
        <v>0</v>
      </c>
      <c r="X459" s="248">
        <f t="shared" si="52"/>
        <v>0</v>
      </c>
      <c r="Y459" s="248">
        <f t="shared" si="52"/>
        <v>0</v>
      </c>
      <c r="Z459" s="248">
        <f t="shared" si="52"/>
        <v>0</v>
      </c>
      <c r="AA459" s="248">
        <f t="shared" si="52"/>
        <v>0</v>
      </c>
      <c r="AB459" s="248">
        <f t="shared" si="52"/>
        <v>0</v>
      </c>
    </row>
    <row r="460" spans="2:28" outlineLevel="1">
      <c r="B460" s="556">
        <f t="shared" si="54"/>
        <v>22</v>
      </c>
      <c r="C460" s="248">
        <f t="shared" si="54"/>
        <v>0</v>
      </c>
      <c r="D460" s="248">
        <f t="shared" si="51"/>
        <v>0</v>
      </c>
      <c r="E460" s="248">
        <f t="shared" si="53"/>
        <v>0</v>
      </c>
      <c r="F460" s="248">
        <f t="shared" si="53"/>
        <v>0</v>
      </c>
      <c r="G460" s="248">
        <f t="shared" si="53"/>
        <v>0</v>
      </c>
      <c r="H460" s="248">
        <f t="shared" si="53"/>
        <v>0</v>
      </c>
      <c r="I460" s="248">
        <f t="shared" si="53"/>
        <v>0</v>
      </c>
      <c r="J460" s="248">
        <f t="shared" si="53"/>
        <v>0</v>
      </c>
      <c r="K460" s="248">
        <f t="shared" si="53"/>
        <v>0</v>
      </c>
      <c r="L460" s="248">
        <f t="shared" si="53"/>
        <v>0</v>
      </c>
      <c r="M460" s="248">
        <f t="shared" si="53"/>
        <v>0</v>
      </c>
      <c r="N460" s="248">
        <f t="shared" si="53"/>
        <v>0</v>
      </c>
      <c r="O460" s="248">
        <f t="shared" si="53"/>
        <v>0</v>
      </c>
      <c r="P460" s="248">
        <f t="shared" si="53"/>
        <v>0</v>
      </c>
      <c r="Q460" s="248">
        <f t="shared" si="53"/>
        <v>0</v>
      </c>
      <c r="R460" s="248">
        <f t="shared" si="53"/>
        <v>0</v>
      </c>
      <c r="S460" s="248">
        <f t="shared" si="53"/>
        <v>0</v>
      </c>
      <c r="T460" s="248">
        <f t="shared" si="52"/>
        <v>0</v>
      </c>
      <c r="U460" s="248">
        <f t="shared" si="52"/>
        <v>0</v>
      </c>
      <c r="V460" s="248">
        <f t="shared" si="52"/>
        <v>0</v>
      </c>
      <c r="W460" s="248">
        <f t="shared" si="52"/>
        <v>0</v>
      </c>
      <c r="X460" s="248">
        <f t="shared" si="52"/>
        <v>0</v>
      </c>
      <c r="Y460" s="248">
        <f t="shared" si="52"/>
        <v>0</v>
      </c>
      <c r="Z460" s="248">
        <f t="shared" si="52"/>
        <v>0</v>
      </c>
      <c r="AA460" s="248">
        <f t="shared" si="52"/>
        <v>0</v>
      </c>
      <c r="AB460" s="248">
        <f t="shared" si="52"/>
        <v>0</v>
      </c>
    </row>
    <row r="461" spans="2:28" outlineLevel="1">
      <c r="B461" s="556">
        <f t="shared" si="54"/>
        <v>23</v>
      </c>
      <c r="C461" s="248">
        <f t="shared" si="54"/>
        <v>0</v>
      </c>
      <c r="D461" s="248">
        <f t="shared" si="51"/>
        <v>0</v>
      </c>
      <c r="E461" s="248">
        <f t="shared" si="53"/>
        <v>0</v>
      </c>
      <c r="F461" s="248">
        <f t="shared" si="53"/>
        <v>0</v>
      </c>
      <c r="G461" s="248">
        <f t="shared" si="53"/>
        <v>0</v>
      </c>
      <c r="H461" s="248">
        <f t="shared" si="53"/>
        <v>0</v>
      </c>
      <c r="I461" s="248">
        <f t="shared" si="53"/>
        <v>0</v>
      </c>
      <c r="J461" s="248">
        <f t="shared" si="53"/>
        <v>0</v>
      </c>
      <c r="K461" s="248">
        <f t="shared" si="53"/>
        <v>0</v>
      </c>
      <c r="L461" s="248">
        <f t="shared" si="53"/>
        <v>0</v>
      </c>
      <c r="M461" s="248">
        <f t="shared" si="53"/>
        <v>0</v>
      </c>
      <c r="N461" s="248">
        <f t="shared" si="53"/>
        <v>0</v>
      </c>
      <c r="O461" s="248">
        <f t="shared" si="53"/>
        <v>0</v>
      </c>
      <c r="P461" s="248">
        <f t="shared" si="53"/>
        <v>0</v>
      </c>
      <c r="Q461" s="248">
        <f t="shared" si="53"/>
        <v>0</v>
      </c>
      <c r="R461" s="248">
        <f t="shared" si="53"/>
        <v>0</v>
      </c>
      <c r="S461" s="248">
        <f t="shared" si="53"/>
        <v>0</v>
      </c>
      <c r="T461" s="248">
        <f t="shared" si="52"/>
        <v>0</v>
      </c>
      <c r="U461" s="248">
        <f t="shared" si="52"/>
        <v>0</v>
      </c>
      <c r="V461" s="248">
        <f t="shared" si="52"/>
        <v>0</v>
      </c>
      <c r="W461" s="248">
        <f t="shared" si="52"/>
        <v>0</v>
      </c>
      <c r="X461" s="248">
        <f t="shared" si="52"/>
        <v>0</v>
      </c>
      <c r="Y461" s="248">
        <f t="shared" si="52"/>
        <v>0</v>
      </c>
      <c r="Z461" s="248">
        <f t="shared" si="52"/>
        <v>0</v>
      </c>
      <c r="AA461" s="248">
        <f t="shared" si="52"/>
        <v>0</v>
      </c>
      <c r="AB461" s="248">
        <f t="shared" si="52"/>
        <v>0</v>
      </c>
    </row>
    <row r="462" spans="2:28" outlineLevel="1">
      <c r="B462" s="556">
        <f t="shared" si="54"/>
        <v>24</v>
      </c>
      <c r="C462" s="248">
        <f t="shared" si="54"/>
        <v>0</v>
      </c>
      <c r="D462" s="248">
        <f t="shared" si="51"/>
        <v>0</v>
      </c>
      <c r="E462" s="248">
        <f t="shared" si="53"/>
        <v>0</v>
      </c>
      <c r="F462" s="248">
        <f t="shared" si="53"/>
        <v>0</v>
      </c>
      <c r="G462" s="248">
        <f t="shared" si="53"/>
        <v>0</v>
      </c>
      <c r="H462" s="248">
        <f t="shared" si="53"/>
        <v>0</v>
      </c>
      <c r="I462" s="248">
        <f t="shared" si="53"/>
        <v>0</v>
      </c>
      <c r="J462" s="248">
        <f t="shared" si="53"/>
        <v>0</v>
      </c>
      <c r="K462" s="248">
        <f t="shared" si="53"/>
        <v>0</v>
      </c>
      <c r="L462" s="248">
        <f t="shared" si="53"/>
        <v>0</v>
      </c>
      <c r="M462" s="248">
        <f t="shared" si="53"/>
        <v>0</v>
      </c>
      <c r="N462" s="248">
        <f t="shared" si="53"/>
        <v>0</v>
      </c>
      <c r="O462" s="248">
        <f t="shared" si="53"/>
        <v>0</v>
      </c>
      <c r="P462" s="248">
        <f t="shared" si="53"/>
        <v>0</v>
      </c>
      <c r="Q462" s="248">
        <f t="shared" si="53"/>
        <v>0</v>
      </c>
      <c r="R462" s="248">
        <f t="shared" si="53"/>
        <v>0</v>
      </c>
      <c r="S462" s="248">
        <f t="shared" si="53"/>
        <v>0</v>
      </c>
      <c r="T462" s="248">
        <f t="shared" si="52"/>
        <v>0</v>
      </c>
      <c r="U462" s="248">
        <f t="shared" si="52"/>
        <v>0</v>
      </c>
      <c r="V462" s="248">
        <f t="shared" si="52"/>
        <v>0</v>
      </c>
      <c r="W462" s="248">
        <f t="shared" si="52"/>
        <v>0</v>
      </c>
      <c r="X462" s="248">
        <f t="shared" si="52"/>
        <v>0</v>
      </c>
      <c r="Y462" s="248">
        <f t="shared" si="52"/>
        <v>0</v>
      </c>
      <c r="Z462" s="248">
        <f t="shared" si="52"/>
        <v>0</v>
      </c>
      <c r="AA462" s="248">
        <f t="shared" si="52"/>
        <v>0</v>
      </c>
      <c r="AB462" s="248">
        <f t="shared" si="52"/>
        <v>0</v>
      </c>
    </row>
    <row r="463" spans="2:28" outlineLevel="1">
      <c r="B463" s="556">
        <f t="shared" si="54"/>
        <v>25</v>
      </c>
      <c r="C463" s="248">
        <f t="shared" si="54"/>
        <v>0</v>
      </c>
      <c r="D463" s="248">
        <f t="shared" si="51"/>
        <v>0</v>
      </c>
      <c r="E463" s="248">
        <f t="shared" si="53"/>
        <v>0</v>
      </c>
      <c r="F463" s="248">
        <f t="shared" si="53"/>
        <v>0</v>
      </c>
      <c r="G463" s="248">
        <f t="shared" si="53"/>
        <v>0</v>
      </c>
      <c r="H463" s="248">
        <f t="shared" si="53"/>
        <v>0</v>
      </c>
      <c r="I463" s="248">
        <f t="shared" si="53"/>
        <v>0</v>
      </c>
      <c r="J463" s="248">
        <f t="shared" si="53"/>
        <v>0</v>
      </c>
      <c r="K463" s="248">
        <f t="shared" si="53"/>
        <v>0</v>
      </c>
      <c r="L463" s="248">
        <f t="shared" si="53"/>
        <v>0</v>
      </c>
      <c r="M463" s="248">
        <f t="shared" si="53"/>
        <v>0</v>
      </c>
      <c r="N463" s="248">
        <f t="shared" si="53"/>
        <v>0</v>
      </c>
      <c r="O463" s="248">
        <f t="shared" si="53"/>
        <v>0</v>
      </c>
      <c r="P463" s="248">
        <f t="shared" si="53"/>
        <v>0</v>
      </c>
      <c r="Q463" s="248">
        <f t="shared" si="53"/>
        <v>0</v>
      </c>
      <c r="R463" s="248">
        <f t="shared" si="53"/>
        <v>0</v>
      </c>
      <c r="S463" s="248">
        <f t="shared" si="53"/>
        <v>0</v>
      </c>
      <c r="T463" s="248">
        <f t="shared" si="52"/>
        <v>0</v>
      </c>
      <c r="U463" s="248">
        <f t="shared" si="52"/>
        <v>0</v>
      </c>
      <c r="V463" s="248">
        <f t="shared" si="52"/>
        <v>0</v>
      </c>
      <c r="W463" s="248">
        <f t="shared" si="52"/>
        <v>0</v>
      </c>
      <c r="X463" s="248">
        <f t="shared" si="52"/>
        <v>0</v>
      </c>
      <c r="Y463" s="248">
        <f t="shared" si="52"/>
        <v>0</v>
      </c>
      <c r="Z463" s="248">
        <f t="shared" si="52"/>
        <v>0</v>
      </c>
      <c r="AA463" s="248">
        <f t="shared" si="52"/>
        <v>0</v>
      </c>
      <c r="AB463" s="248">
        <f t="shared" si="52"/>
        <v>0</v>
      </c>
    </row>
    <row r="464" spans="2:28" outlineLevel="1">
      <c r="B464" s="556">
        <f t="shared" si="54"/>
        <v>26</v>
      </c>
      <c r="C464" s="248">
        <f t="shared" si="54"/>
        <v>0</v>
      </c>
      <c r="D464" s="248">
        <f t="shared" si="51"/>
        <v>0</v>
      </c>
      <c r="E464" s="248">
        <f t="shared" si="53"/>
        <v>0</v>
      </c>
      <c r="F464" s="248">
        <f t="shared" si="53"/>
        <v>0</v>
      </c>
      <c r="G464" s="248">
        <f t="shared" si="53"/>
        <v>0</v>
      </c>
      <c r="H464" s="248">
        <f t="shared" si="53"/>
        <v>0</v>
      </c>
      <c r="I464" s="248">
        <f t="shared" si="53"/>
        <v>0</v>
      </c>
      <c r="J464" s="248">
        <f t="shared" si="53"/>
        <v>0</v>
      </c>
      <c r="K464" s="248">
        <f t="shared" si="53"/>
        <v>0</v>
      </c>
      <c r="L464" s="248">
        <f t="shared" si="53"/>
        <v>0</v>
      </c>
      <c r="M464" s="248">
        <f t="shared" si="53"/>
        <v>0</v>
      </c>
      <c r="N464" s="248">
        <f t="shared" si="53"/>
        <v>0</v>
      </c>
      <c r="O464" s="248">
        <f t="shared" si="53"/>
        <v>0</v>
      </c>
      <c r="P464" s="248">
        <f t="shared" si="53"/>
        <v>0</v>
      </c>
      <c r="Q464" s="248">
        <f t="shared" si="53"/>
        <v>0</v>
      </c>
      <c r="R464" s="248">
        <f t="shared" si="53"/>
        <v>0</v>
      </c>
      <c r="S464" s="248">
        <f t="shared" si="53"/>
        <v>0</v>
      </c>
      <c r="T464" s="248">
        <f t="shared" si="52"/>
        <v>0</v>
      </c>
      <c r="U464" s="248">
        <f t="shared" si="52"/>
        <v>0</v>
      </c>
      <c r="V464" s="248">
        <f t="shared" si="52"/>
        <v>0</v>
      </c>
      <c r="W464" s="248">
        <f t="shared" si="52"/>
        <v>0</v>
      </c>
      <c r="X464" s="248">
        <f t="shared" si="52"/>
        <v>0</v>
      </c>
      <c r="Y464" s="248">
        <f t="shared" si="52"/>
        <v>0</v>
      </c>
      <c r="Z464" s="248">
        <f t="shared" si="52"/>
        <v>0</v>
      </c>
      <c r="AA464" s="248">
        <f t="shared" si="52"/>
        <v>0</v>
      </c>
      <c r="AB464" s="248">
        <f t="shared" si="52"/>
        <v>0</v>
      </c>
    </row>
    <row r="465" spans="2:28" outlineLevel="1">
      <c r="B465" s="556">
        <f t="shared" si="54"/>
        <v>27</v>
      </c>
      <c r="C465" s="248">
        <f t="shared" si="54"/>
        <v>0</v>
      </c>
      <c r="D465" s="248">
        <f t="shared" si="51"/>
        <v>0</v>
      </c>
      <c r="E465" s="248">
        <f t="shared" si="53"/>
        <v>0</v>
      </c>
      <c r="F465" s="248">
        <f t="shared" si="53"/>
        <v>0</v>
      </c>
      <c r="G465" s="248">
        <f t="shared" si="53"/>
        <v>0</v>
      </c>
      <c r="H465" s="248">
        <f t="shared" si="53"/>
        <v>0</v>
      </c>
      <c r="I465" s="248">
        <f t="shared" si="53"/>
        <v>0</v>
      </c>
      <c r="J465" s="248">
        <f t="shared" si="53"/>
        <v>0</v>
      </c>
      <c r="K465" s="248">
        <f t="shared" si="53"/>
        <v>0</v>
      </c>
      <c r="L465" s="248">
        <f t="shared" si="53"/>
        <v>0</v>
      </c>
      <c r="M465" s="248">
        <f t="shared" si="53"/>
        <v>0</v>
      </c>
      <c r="N465" s="248">
        <f t="shared" si="53"/>
        <v>0</v>
      </c>
      <c r="O465" s="248">
        <f t="shared" si="53"/>
        <v>0</v>
      </c>
      <c r="P465" s="248">
        <f t="shared" si="53"/>
        <v>0</v>
      </c>
      <c r="Q465" s="248">
        <f t="shared" si="53"/>
        <v>0</v>
      </c>
      <c r="R465" s="248">
        <f t="shared" si="53"/>
        <v>0</v>
      </c>
      <c r="S465" s="248">
        <f t="shared" si="53"/>
        <v>0</v>
      </c>
      <c r="T465" s="248">
        <f t="shared" si="53"/>
        <v>0</v>
      </c>
      <c r="U465" s="248">
        <f t="shared" ref="U465:AB468" si="55">T465+U496</f>
        <v>0</v>
      </c>
      <c r="V465" s="248">
        <f t="shared" si="55"/>
        <v>0</v>
      </c>
      <c r="W465" s="248">
        <f t="shared" si="55"/>
        <v>0</v>
      </c>
      <c r="X465" s="248">
        <f t="shared" si="55"/>
        <v>0</v>
      </c>
      <c r="Y465" s="248">
        <f t="shared" si="55"/>
        <v>0</v>
      </c>
      <c r="Z465" s="248">
        <f t="shared" si="55"/>
        <v>0</v>
      </c>
      <c r="AA465" s="248">
        <f t="shared" si="55"/>
        <v>0</v>
      </c>
      <c r="AB465" s="248">
        <f t="shared" si="55"/>
        <v>0</v>
      </c>
    </row>
    <row r="466" spans="2:28" outlineLevel="1">
      <c r="B466" s="556">
        <f t="shared" si="54"/>
        <v>28</v>
      </c>
      <c r="C466" s="248">
        <f t="shared" si="54"/>
        <v>0</v>
      </c>
      <c r="D466" s="248">
        <f t="shared" si="51"/>
        <v>0</v>
      </c>
      <c r="E466" s="248">
        <f t="shared" ref="E466:T468" si="56">D466+E497</f>
        <v>0</v>
      </c>
      <c r="F466" s="248">
        <f t="shared" si="56"/>
        <v>0</v>
      </c>
      <c r="G466" s="248">
        <f t="shared" si="56"/>
        <v>0</v>
      </c>
      <c r="H466" s="248">
        <f t="shared" si="56"/>
        <v>0</v>
      </c>
      <c r="I466" s="248">
        <f t="shared" si="56"/>
        <v>0</v>
      </c>
      <c r="J466" s="248">
        <f t="shared" si="56"/>
        <v>0</v>
      </c>
      <c r="K466" s="248">
        <f t="shared" si="56"/>
        <v>0</v>
      </c>
      <c r="L466" s="248">
        <f t="shared" si="56"/>
        <v>0</v>
      </c>
      <c r="M466" s="248">
        <f t="shared" si="56"/>
        <v>0</v>
      </c>
      <c r="N466" s="248">
        <f t="shared" si="56"/>
        <v>0</v>
      </c>
      <c r="O466" s="248">
        <f t="shared" si="56"/>
        <v>0</v>
      </c>
      <c r="P466" s="248">
        <f t="shared" si="56"/>
        <v>0</v>
      </c>
      <c r="Q466" s="248">
        <f t="shared" si="56"/>
        <v>0</v>
      </c>
      <c r="R466" s="248">
        <f t="shared" si="56"/>
        <v>0</v>
      </c>
      <c r="S466" s="248">
        <f t="shared" si="56"/>
        <v>0</v>
      </c>
      <c r="T466" s="248">
        <f t="shared" si="56"/>
        <v>0</v>
      </c>
      <c r="U466" s="248">
        <f t="shared" si="55"/>
        <v>0</v>
      </c>
      <c r="V466" s="248">
        <f t="shared" si="55"/>
        <v>0</v>
      </c>
      <c r="W466" s="248">
        <f t="shared" si="55"/>
        <v>0</v>
      </c>
      <c r="X466" s="248">
        <f t="shared" si="55"/>
        <v>0</v>
      </c>
      <c r="Y466" s="248">
        <f t="shared" si="55"/>
        <v>0</v>
      </c>
      <c r="Z466" s="248">
        <f t="shared" si="55"/>
        <v>0</v>
      </c>
      <c r="AA466" s="248">
        <f t="shared" si="55"/>
        <v>0</v>
      </c>
      <c r="AB466" s="248">
        <f t="shared" si="55"/>
        <v>0</v>
      </c>
    </row>
    <row r="467" spans="2:28" outlineLevel="1">
      <c r="B467" s="556">
        <f t="shared" si="54"/>
        <v>29</v>
      </c>
      <c r="C467" s="248">
        <f t="shared" si="54"/>
        <v>0</v>
      </c>
      <c r="D467" s="248">
        <f t="shared" si="51"/>
        <v>0</v>
      </c>
      <c r="E467" s="248">
        <f t="shared" si="56"/>
        <v>0</v>
      </c>
      <c r="F467" s="248">
        <f t="shared" si="56"/>
        <v>0</v>
      </c>
      <c r="G467" s="248">
        <f t="shared" si="56"/>
        <v>0</v>
      </c>
      <c r="H467" s="248">
        <f t="shared" si="56"/>
        <v>0</v>
      </c>
      <c r="I467" s="248">
        <f t="shared" si="56"/>
        <v>0</v>
      </c>
      <c r="J467" s="248">
        <f t="shared" si="56"/>
        <v>0</v>
      </c>
      <c r="K467" s="248">
        <f t="shared" si="56"/>
        <v>0</v>
      </c>
      <c r="L467" s="248">
        <f t="shared" si="56"/>
        <v>0</v>
      </c>
      <c r="M467" s="248">
        <f t="shared" si="56"/>
        <v>0</v>
      </c>
      <c r="N467" s="248">
        <f t="shared" si="56"/>
        <v>0</v>
      </c>
      <c r="O467" s="248">
        <f t="shared" si="56"/>
        <v>0</v>
      </c>
      <c r="P467" s="248">
        <f t="shared" si="56"/>
        <v>0</v>
      </c>
      <c r="Q467" s="248">
        <f t="shared" si="56"/>
        <v>0</v>
      </c>
      <c r="R467" s="248">
        <f t="shared" si="56"/>
        <v>0</v>
      </c>
      <c r="S467" s="248">
        <f t="shared" si="56"/>
        <v>0</v>
      </c>
      <c r="T467" s="248">
        <f t="shared" si="56"/>
        <v>0</v>
      </c>
      <c r="U467" s="248">
        <f t="shared" si="55"/>
        <v>0</v>
      </c>
      <c r="V467" s="248">
        <f t="shared" si="55"/>
        <v>0</v>
      </c>
      <c r="W467" s="248">
        <f t="shared" si="55"/>
        <v>0</v>
      </c>
      <c r="X467" s="248">
        <f t="shared" si="55"/>
        <v>0</v>
      </c>
      <c r="Y467" s="248">
        <f t="shared" si="55"/>
        <v>0</v>
      </c>
      <c r="Z467" s="248">
        <f t="shared" si="55"/>
        <v>0</v>
      </c>
      <c r="AA467" s="248">
        <f t="shared" si="55"/>
        <v>0</v>
      </c>
      <c r="AB467" s="248">
        <f t="shared" si="55"/>
        <v>0</v>
      </c>
    </row>
    <row r="468" spans="2:28" outlineLevel="1">
      <c r="B468" s="556">
        <f t="shared" si="54"/>
        <v>30</v>
      </c>
      <c r="C468" s="248">
        <f t="shared" si="54"/>
        <v>0</v>
      </c>
      <c r="D468" s="248">
        <f t="shared" si="51"/>
        <v>0</v>
      </c>
      <c r="E468" s="248">
        <f t="shared" si="56"/>
        <v>0</v>
      </c>
      <c r="F468" s="248">
        <f t="shared" si="56"/>
        <v>0</v>
      </c>
      <c r="G468" s="248">
        <f t="shared" si="56"/>
        <v>0</v>
      </c>
      <c r="H468" s="248">
        <f t="shared" si="56"/>
        <v>0</v>
      </c>
      <c r="I468" s="248">
        <f t="shared" si="56"/>
        <v>0</v>
      </c>
      <c r="J468" s="248">
        <f t="shared" si="56"/>
        <v>0</v>
      </c>
      <c r="K468" s="248">
        <f t="shared" si="56"/>
        <v>0</v>
      </c>
      <c r="L468" s="248">
        <f t="shared" si="56"/>
        <v>0</v>
      </c>
      <c r="M468" s="248">
        <f t="shared" si="56"/>
        <v>0</v>
      </c>
      <c r="N468" s="248">
        <f t="shared" si="56"/>
        <v>0</v>
      </c>
      <c r="O468" s="248">
        <f t="shared" si="56"/>
        <v>0</v>
      </c>
      <c r="P468" s="248">
        <f t="shared" si="56"/>
        <v>0</v>
      </c>
      <c r="Q468" s="248">
        <f t="shared" si="56"/>
        <v>0</v>
      </c>
      <c r="R468" s="248">
        <f t="shared" si="56"/>
        <v>0</v>
      </c>
      <c r="S468" s="248">
        <f t="shared" si="56"/>
        <v>0</v>
      </c>
      <c r="T468" s="248">
        <f t="shared" si="56"/>
        <v>0</v>
      </c>
      <c r="U468" s="248">
        <f t="shared" si="55"/>
        <v>0</v>
      </c>
      <c r="V468" s="248">
        <f t="shared" si="55"/>
        <v>0</v>
      </c>
      <c r="W468" s="248">
        <f t="shared" si="55"/>
        <v>0</v>
      </c>
      <c r="X468" s="248">
        <f t="shared" si="55"/>
        <v>0</v>
      </c>
      <c r="Y468" s="248">
        <f t="shared" si="55"/>
        <v>0</v>
      </c>
      <c r="Z468" s="248">
        <f t="shared" si="55"/>
        <v>0</v>
      </c>
      <c r="AA468" s="248">
        <f t="shared" si="55"/>
        <v>0</v>
      </c>
      <c r="AB468" s="248">
        <f t="shared" si="55"/>
        <v>0</v>
      </c>
    </row>
    <row r="469" spans="2:28" outlineLevel="1">
      <c r="B469" s="556"/>
      <c r="C469" s="21" t="s">
        <v>282</v>
      </c>
    </row>
    <row r="470" spans="2:28" outlineLevel="1">
      <c r="B470" s="556"/>
      <c r="C470" s="4" t="str">
        <f t="shared" ref="C470:C485" si="57">C439</f>
        <v>Studio</v>
      </c>
      <c r="D470" s="248"/>
      <c r="E470" s="4">
        <f t="shared" ref="E470:AB470" si="58">IF(D439&lt;($T344+$E344),E408*MIN($G344,($T344+$E344)-D439),0)</f>
        <v>0</v>
      </c>
      <c r="F470" s="4">
        <f t="shared" si="58"/>
        <v>0</v>
      </c>
      <c r="G470" s="4">
        <f t="shared" si="58"/>
        <v>0</v>
      </c>
      <c r="H470" s="4">
        <f t="shared" si="58"/>
        <v>0</v>
      </c>
      <c r="I470" s="4">
        <f t="shared" si="58"/>
        <v>0</v>
      </c>
      <c r="J470" s="4">
        <f t="shared" si="58"/>
        <v>0</v>
      </c>
      <c r="K470" s="4">
        <f t="shared" si="58"/>
        <v>0</v>
      </c>
      <c r="L470" s="4">
        <f t="shared" si="58"/>
        <v>0</v>
      </c>
      <c r="M470" s="4">
        <f t="shared" si="58"/>
        <v>0</v>
      </c>
      <c r="N470" s="4">
        <f t="shared" si="58"/>
        <v>0</v>
      </c>
      <c r="O470" s="4">
        <f t="shared" si="58"/>
        <v>0</v>
      </c>
      <c r="P470" s="4">
        <f t="shared" si="58"/>
        <v>0</v>
      </c>
      <c r="Q470" s="4">
        <f t="shared" si="58"/>
        <v>0</v>
      </c>
      <c r="R470" s="4">
        <f t="shared" si="58"/>
        <v>0</v>
      </c>
      <c r="S470" s="4">
        <f t="shared" si="58"/>
        <v>0</v>
      </c>
      <c r="T470" s="4">
        <f t="shared" si="58"/>
        <v>0</v>
      </c>
      <c r="U470" s="4">
        <f t="shared" si="58"/>
        <v>0</v>
      </c>
      <c r="V470" s="4">
        <f t="shared" si="58"/>
        <v>0</v>
      </c>
      <c r="W470" s="4">
        <f t="shared" si="58"/>
        <v>0</v>
      </c>
      <c r="X470" s="4">
        <f t="shared" si="58"/>
        <v>0</v>
      </c>
      <c r="Y470" s="4">
        <f t="shared" si="58"/>
        <v>0</v>
      </c>
      <c r="Z470" s="4">
        <f t="shared" si="58"/>
        <v>0</v>
      </c>
      <c r="AA470" s="4">
        <f t="shared" si="58"/>
        <v>0</v>
      </c>
      <c r="AB470" s="4">
        <f t="shared" si="58"/>
        <v>0</v>
      </c>
    </row>
    <row r="471" spans="2:28" outlineLevel="1">
      <c r="B471" s="556"/>
      <c r="C471" s="4" t="str">
        <f t="shared" si="57"/>
        <v xml:space="preserve">1 Bed / 1 Bath </v>
      </c>
      <c r="D471" s="248"/>
      <c r="E471" s="4">
        <f t="shared" ref="E471:AB471" si="59">IF(D440&lt;($T345+$E345),E409*MIN($G345,($T345+$E345)-D440),0)</f>
        <v>0</v>
      </c>
      <c r="F471" s="4">
        <f t="shared" si="59"/>
        <v>0</v>
      </c>
      <c r="G471" s="4">
        <f t="shared" si="59"/>
        <v>0</v>
      </c>
      <c r="H471" s="4">
        <f t="shared" si="59"/>
        <v>0</v>
      </c>
      <c r="I471" s="4">
        <f t="shared" si="59"/>
        <v>0</v>
      </c>
      <c r="J471" s="4">
        <f t="shared" si="59"/>
        <v>0</v>
      </c>
      <c r="K471" s="4">
        <f t="shared" si="59"/>
        <v>0</v>
      </c>
      <c r="L471" s="4">
        <f t="shared" si="59"/>
        <v>0</v>
      </c>
      <c r="M471" s="4">
        <f t="shared" si="59"/>
        <v>0</v>
      </c>
      <c r="N471" s="4">
        <f t="shared" si="59"/>
        <v>0</v>
      </c>
      <c r="O471" s="4">
        <f t="shared" si="59"/>
        <v>0</v>
      </c>
      <c r="P471" s="4">
        <f t="shared" si="59"/>
        <v>0</v>
      </c>
      <c r="Q471" s="4">
        <f t="shared" si="59"/>
        <v>0</v>
      </c>
      <c r="R471" s="4">
        <f t="shared" si="59"/>
        <v>0</v>
      </c>
      <c r="S471" s="4">
        <f t="shared" si="59"/>
        <v>0</v>
      </c>
      <c r="T471" s="4">
        <f t="shared" si="59"/>
        <v>0</v>
      </c>
      <c r="U471" s="4">
        <f t="shared" si="59"/>
        <v>0</v>
      </c>
      <c r="V471" s="4">
        <f t="shared" si="59"/>
        <v>0</v>
      </c>
      <c r="W471" s="4">
        <f t="shared" si="59"/>
        <v>0</v>
      </c>
      <c r="X471" s="4">
        <f t="shared" si="59"/>
        <v>0</v>
      </c>
      <c r="Y471" s="4">
        <f t="shared" si="59"/>
        <v>0</v>
      </c>
      <c r="Z471" s="4">
        <f t="shared" si="59"/>
        <v>0</v>
      </c>
      <c r="AA471" s="4">
        <f t="shared" si="59"/>
        <v>0</v>
      </c>
      <c r="AB471" s="4">
        <f t="shared" si="59"/>
        <v>0</v>
      </c>
    </row>
    <row r="472" spans="2:28" outlineLevel="1">
      <c r="B472" s="556"/>
      <c r="C472" s="4" t="str">
        <f t="shared" si="57"/>
        <v xml:space="preserve">1 Bed / 1 Bath </v>
      </c>
      <c r="D472" s="248"/>
      <c r="E472" s="4">
        <f t="shared" ref="E472:AB472" si="60">IF(D441&lt;($T346+$E346),E410*MIN($G346,($T346+$E346)-D441),0)</f>
        <v>0</v>
      </c>
      <c r="F472" s="4">
        <f t="shared" si="60"/>
        <v>0</v>
      </c>
      <c r="G472" s="4">
        <f t="shared" si="60"/>
        <v>1</v>
      </c>
      <c r="H472" s="4">
        <f t="shared" si="60"/>
        <v>0</v>
      </c>
      <c r="I472" s="4">
        <f t="shared" si="60"/>
        <v>1</v>
      </c>
      <c r="J472" s="4">
        <f t="shared" si="60"/>
        <v>0</v>
      </c>
      <c r="K472" s="4">
        <f t="shared" si="60"/>
        <v>0</v>
      </c>
      <c r="L472" s="4">
        <f t="shared" si="60"/>
        <v>0</v>
      </c>
      <c r="M472" s="4">
        <f t="shared" si="60"/>
        <v>0</v>
      </c>
      <c r="N472" s="4">
        <f t="shared" si="60"/>
        <v>0</v>
      </c>
      <c r="O472" s="4">
        <f t="shared" si="60"/>
        <v>0</v>
      </c>
      <c r="P472" s="4">
        <f t="shared" si="60"/>
        <v>0</v>
      </c>
      <c r="Q472" s="4">
        <f t="shared" si="60"/>
        <v>0</v>
      </c>
      <c r="R472" s="4">
        <f t="shared" si="60"/>
        <v>0</v>
      </c>
      <c r="S472" s="4">
        <f t="shared" si="60"/>
        <v>0</v>
      </c>
      <c r="T472" s="4">
        <f t="shared" si="60"/>
        <v>0</v>
      </c>
      <c r="U472" s="4">
        <f t="shared" si="60"/>
        <v>0</v>
      </c>
      <c r="V472" s="4">
        <f t="shared" si="60"/>
        <v>0</v>
      </c>
      <c r="W472" s="4">
        <f t="shared" si="60"/>
        <v>0</v>
      </c>
      <c r="X472" s="4">
        <f t="shared" si="60"/>
        <v>0</v>
      </c>
      <c r="Y472" s="4">
        <f t="shared" si="60"/>
        <v>0</v>
      </c>
      <c r="Z472" s="4">
        <f t="shared" si="60"/>
        <v>0</v>
      </c>
      <c r="AA472" s="4">
        <f t="shared" si="60"/>
        <v>0</v>
      </c>
      <c r="AB472" s="4">
        <f t="shared" si="60"/>
        <v>0</v>
      </c>
    </row>
    <row r="473" spans="2:28" outlineLevel="1">
      <c r="B473" s="556"/>
      <c r="C473" s="4" t="str">
        <f t="shared" si="57"/>
        <v xml:space="preserve">1 Bed / 1 Bath </v>
      </c>
      <c r="D473" s="248"/>
      <c r="E473" s="4">
        <f t="shared" ref="E473:AB473" si="61">IF(D442&lt;($T347+$E347),E411*MIN($G347,($T347+$E347)-D442),0)</f>
        <v>0</v>
      </c>
      <c r="F473" s="4">
        <f t="shared" si="61"/>
        <v>0</v>
      </c>
      <c r="G473" s="4">
        <f t="shared" si="61"/>
        <v>0</v>
      </c>
      <c r="H473" s="4">
        <f t="shared" si="61"/>
        <v>0</v>
      </c>
      <c r="I473" s="4">
        <f t="shared" si="61"/>
        <v>0</v>
      </c>
      <c r="J473" s="4">
        <f t="shared" si="61"/>
        <v>0</v>
      </c>
      <c r="K473" s="4">
        <f t="shared" si="61"/>
        <v>0</v>
      </c>
      <c r="L473" s="4">
        <f t="shared" si="61"/>
        <v>0</v>
      </c>
      <c r="M473" s="4">
        <f t="shared" si="61"/>
        <v>0</v>
      </c>
      <c r="N473" s="4">
        <f t="shared" si="61"/>
        <v>0</v>
      </c>
      <c r="O473" s="4">
        <f t="shared" si="61"/>
        <v>0</v>
      </c>
      <c r="P473" s="4">
        <f t="shared" si="61"/>
        <v>0</v>
      </c>
      <c r="Q473" s="4">
        <f t="shared" si="61"/>
        <v>0</v>
      </c>
      <c r="R473" s="4">
        <f t="shared" si="61"/>
        <v>0</v>
      </c>
      <c r="S473" s="4">
        <f t="shared" si="61"/>
        <v>0</v>
      </c>
      <c r="T473" s="4">
        <f t="shared" si="61"/>
        <v>0</v>
      </c>
      <c r="U473" s="4">
        <f t="shared" si="61"/>
        <v>0</v>
      </c>
      <c r="V473" s="4">
        <f t="shared" si="61"/>
        <v>0</v>
      </c>
      <c r="W473" s="4">
        <f t="shared" si="61"/>
        <v>0</v>
      </c>
      <c r="X473" s="4">
        <f t="shared" si="61"/>
        <v>0</v>
      </c>
      <c r="Y473" s="4">
        <f t="shared" si="61"/>
        <v>0</v>
      </c>
      <c r="Z473" s="4">
        <f t="shared" si="61"/>
        <v>0</v>
      </c>
      <c r="AA473" s="4">
        <f t="shared" si="61"/>
        <v>0</v>
      </c>
      <c r="AB473" s="4">
        <f t="shared" si="61"/>
        <v>0</v>
      </c>
    </row>
    <row r="474" spans="2:28" outlineLevel="1">
      <c r="B474" s="556"/>
      <c r="C474" s="10" t="str">
        <f t="shared" si="57"/>
        <v xml:space="preserve">2 Bed / 1 Bath </v>
      </c>
      <c r="D474" s="248"/>
      <c r="E474" s="4">
        <f t="shared" ref="E474:AB474" si="62">IF(D443&lt;($T348+$E348),E412*MIN($G348,($T348+$E348)-D443),0)</f>
        <v>0</v>
      </c>
      <c r="F474" s="4">
        <f t="shared" si="62"/>
        <v>0</v>
      </c>
      <c r="G474" s="4">
        <f t="shared" si="62"/>
        <v>0</v>
      </c>
      <c r="H474" s="4">
        <f t="shared" si="62"/>
        <v>0</v>
      </c>
      <c r="I474" s="4">
        <f t="shared" si="62"/>
        <v>0</v>
      </c>
      <c r="J474" s="4">
        <f t="shared" si="62"/>
        <v>0</v>
      </c>
      <c r="K474" s="4">
        <f t="shared" si="62"/>
        <v>0</v>
      </c>
      <c r="L474" s="4">
        <f t="shared" si="62"/>
        <v>0</v>
      </c>
      <c r="M474" s="4">
        <f t="shared" si="62"/>
        <v>0</v>
      </c>
      <c r="N474" s="4">
        <f t="shared" si="62"/>
        <v>0</v>
      </c>
      <c r="O474" s="4">
        <f t="shared" si="62"/>
        <v>0</v>
      </c>
      <c r="P474" s="4">
        <f t="shared" si="62"/>
        <v>0</v>
      </c>
      <c r="Q474" s="4">
        <f t="shared" si="62"/>
        <v>0</v>
      </c>
      <c r="R474" s="4">
        <f t="shared" si="62"/>
        <v>0</v>
      </c>
      <c r="S474" s="4">
        <f t="shared" si="62"/>
        <v>0</v>
      </c>
      <c r="T474" s="4">
        <f t="shared" si="62"/>
        <v>0</v>
      </c>
      <c r="U474" s="4">
        <f t="shared" si="62"/>
        <v>0</v>
      </c>
      <c r="V474" s="4">
        <f t="shared" si="62"/>
        <v>0</v>
      </c>
      <c r="W474" s="4">
        <f t="shared" si="62"/>
        <v>0</v>
      </c>
      <c r="X474" s="4">
        <f t="shared" si="62"/>
        <v>0</v>
      </c>
      <c r="Y474" s="4">
        <f t="shared" si="62"/>
        <v>0</v>
      </c>
      <c r="Z474" s="4">
        <f t="shared" si="62"/>
        <v>0</v>
      </c>
      <c r="AA474" s="4">
        <f t="shared" si="62"/>
        <v>0</v>
      </c>
      <c r="AB474" s="4">
        <f t="shared" si="62"/>
        <v>0</v>
      </c>
    </row>
    <row r="475" spans="2:28" outlineLevel="1">
      <c r="B475" s="556"/>
      <c r="C475" s="10" t="str">
        <f t="shared" si="57"/>
        <v xml:space="preserve">2 Bed / 1 Bath </v>
      </c>
      <c r="D475" s="248"/>
      <c r="E475" s="4">
        <f t="shared" ref="E475:AB475" si="63">IF(D444&lt;($T349+$E349),E413*MIN($G349,($T349+$E349)-D444),0)</f>
        <v>0</v>
      </c>
      <c r="F475" s="4">
        <f t="shared" si="63"/>
        <v>0</v>
      </c>
      <c r="G475" s="4">
        <f t="shared" si="63"/>
        <v>0</v>
      </c>
      <c r="H475" s="4">
        <f t="shared" si="63"/>
        <v>0</v>
      </c>
      <c r="I475" s="4">
        <f t="shared" si="63"/>
        <v>0</v>
      </c>
      <c r="J475" s="4">
        <f t="shared" si="63"/>
        <v>0</v>
      </c>
      <c r="K475" s="4">
        <f t="shared" si="63"/>
        <v>0</v>
      </c>
      <c r="L475" s="4">
        <f t="shared" si="63"/>
        <v>0</v>
      </c>
      <c r="M475" s="4">
        <f t="shared" si="63"/>
        <v>0</v>
      </c>
      <c r="N475" s="4">
        <f t="shared" si="63"/>
        <v>0</v>
      </c>
      <c r="O475" s="4">
        <f t="shared" si="63"/>
        <v>0</v>
      </c>
      <c r="P475" s="4">
        <f t="shared" si="63"/>
        <v>0</v>
      </c>
      <c r="Q475" s="4">
        <f t="shared" si="63"/>
        <v>0</v>
      </c>
      <c r="R475" s="4">
        <f t="shared" si="63"/>
        <v>0</v>
      </c>
      <c r="S475" s="4">
        <f t="shared" si="63"/>
        <v>0</v>
      </c>
      <c r="T475" s="4">
        <f t="shared" si="63"/>
        <v>0</v>
      </c>
      <c r="U475" s="4">
        <f t="shared" si="63"/>
        <v>0</v>
      </c>
      <c r="V475" s="4">
        <f t="shared" si="63"/>
        <v>0</v>
      </c>
      <c r="W475" s="4">
        <f t="shared" si="63"/>
        <v>0</v>
      </c>
      <c r="X475" s="4">
        <f t="shared" si="63"/>
        <v>0</v>
      </c>
      <c r="Y475" s="4">
        <f t="shared" si="63"/>
        <v>0</v>
      </c>
      <c r="Z475" s="4">
        <f t="shared" si="63"/>
        <v>0</v>
      </c>
      <c r="AA475" s="4">
        <f t="shared" si="63"/>
        <v>0</v>
      </c>
      <c r="AB475" s="4">
        <f t="shared" si="63"/>
        <v>0</v>
      </c>
    </row>
    <row r="476" spans="2:28" outlineLevel="1">
      <c r="B476" s="556"/>
      <c r="C476" s="10" t="str">
        <f t="shared" si="57"/>
        <v xml:space="preserve">2 Bed / 1 Bath </v>
      </c>
      <c r="D476" s="248"/>
      <c r="E476" s="4">
        <f t="shared" ref="E476:AB476" si="64">IF(D445&lt;($T350+$E350),E414*MIN($G350,($T350+$E350)-D445),0)</f>
        <v>0</v>
      </c>
      <c r="F476" s="4">
        <f t="shared" si="64"/>
        <v>0</v>
      </c>
      <c r="G476" s="4">
        <f t="shared" si="64"/>
        <v>0</v>
      </c>
      <c r="H476" s="4">
        <f t="shared" si="64"/>
        <v>0</v>
      </c>
      <c r="I476" s="4">
        <f t="shared" si="64"/>
        <v>0</v>
      </c>
      <c r="J476" s="4">
        <f t="shared" si="64"/>
        <v>0</v>
      </c>
      <c r="K476" s="4">
        <f t="shared" si="64"/>
        <v>0</v>
      </c>
      <c r="L476" s="4">
        <f t="shared" si="64"/>
        <v>0</v>
      </c>
      <c r="M476" s="4">
        <f t="shared" si="64"/>
        <v>0</v>
      </c>
      <c r="N476" s="4">
        <f t="shared" si="64"/>
        <v>0</v>
      </c>
      <c r="O476" s="4">
        <f t="shared" si="64"/>
        <v>0</v>
      </c>
      <c r="P476" s="4">
        <f t="shared" si="64"/>
        <v>0</v>
      </c>
      <c r="Q476" s="4">
        <f t="shared" si="64"/>
        <v>0</v>
      </c>
      <c r="R476" s="4">
        <f t="shared" si="64"/>
        <v>0</v>
      </c>
      <c r="S476" s="4">
        <f t="shared" si="64"/>
        <v>0</v>
      </c>
      <c r="T476" s="4">
        <f t="shared" si="64"/>
        <v>0</v>
      </c>
      <c r="U476" s="4">
        <f t="shared" si="64"/>
        <v>0</v>
      </c>
      <c r="V476" s="4">
        <f t="shared" si="64"/>
        <v>0</v>
      </c>
      <c r="W476" s="4">
        <f t="shared" si="64"/>
        <v>0</v>
      </c>
      <c r="X476" s="4">
        <f t="shared" si="64"/>
        <v>0</v>
      </c>
      <c r="Y476" s="4">
        <f t="shared" si="64"/>
        <v>0</v>
      </c>
      <c r="Z476" s="4">
        <f t="shared" si="64"/>
        <v>0</v>
      </c>
      <c r="AA476" s="4">
        <f t="shared" si="64"/>
        <v>0</v>
      </c>
      <c r="AB476" s="4">
        <f t="shared" si="64"/>
        <v>0</v>
      </c>
    </row>
    <row r="477" spans="2:28" outlineLevel="1">
      <c r="B477" s="556"/>
      <c r="C477" s="10" t="str">
        <f t="shared" si="57"/>
        <v xml:space="preserve">2 Bed / 2 Bath </v>
      </c>
      <c r="D477" s="248"/>
      <c r="E477" s="4">
        <f t="shared" ref="E477:AB477" si="65">IF(D446&lt;($T351+$E351),E415*MIN($G351,($T351+$E351)-D446),0)</f>
        <v>0</v>
      </c>
      <c r="F477" s="4">
        <f t="shared" si="65"/>
        <v>0</v>
      </c>
      <c r="G477" s="4">
        <f t="shared" si="65"/>
        <v>0</v>
      </c>
      <c r="H477" s="4">
        <f t="shared" si="65"/>
        <v>0</v>
      </c>
      <c r="I477" s="4">
        <f t="shared" si="65"/>
        <v>0</v>
      </c>
      <c r="J477" s="4">
        <f t="shared" si="65"/>
        <v>0</v>
      </c>
      <c r="K477" s="4">
        <f t="shared" si="65"/>
        <v>0</v>
      </c>
      <c r="L477" s="4">
        <f t="shared" si="65"/>
        <v>0</v>
      </c>
      <c r="M477" s="4">
        <f t="shared" si="65"/>
        <v>0</v>
      </c>
      <c r="N477" s="4">
        <f t="shared" si="65"/>
        <v>0</v>
      </c>
      <c r="O477" s="4">
        <f t="shared" si="65"/>
        <v>0</v>
      </c>
      <c r="P477" s="4">
        <f t="shared" si="65"/>
        <v>0</v>
      </c>
      <c r="Q477" s="4">
        <f t="shared" si="65"/>
        <v>0</v>
      </c>
      <c r="R477" s="4">
        <f t="shared" si="65"/>
        <v>0</v>
      </c>
      <c r="S477" s="4">
        <f t="shared" si="65"/>
        <v>0</v>
      </c>
      <c r="T477" s="4">
        <f t="shared" si="65"/>
        <v>0</v>
      </c>
      <c r="U477" s="4">
        <f t="shared" si="65"/>
        <v>0</v>
      </c>
      <c r="V477" s="4">
        <f t="shared" si="65"/>
        <v>0</v>
      </c>
      <c r="W477" s="4">
        <f t="shared" si="65"/>
        <v>0</v>
      </c>
      <c r="X477" s="4">
        <f t="shared" si="65"/>
        <v>0</v>
      </c>
      <c r="Y477" s="4">
        <f t="shared" si="65"/>
        <v>0</v>
      </c>
      <c r="Z477" s="4">
        <f t="shared" si="65"/>
        <v>0</v>
      </c>
      <c r="AA477" s="4">
        <f t="shared" si="65"/>
        <v>0</v>
      </c>
      <c r="AB477" s="4">
        <f t="shared" si="65"/>
        <v>0</v>
      </c>
    </row>
    <row r="478" spans="2:28" outlineLevel="1">
      <c r="B478" s="556"/>
      <c r="C478" s="10" t="str">
        <f t="shared" si="57"/>
        <v>2 Bed / 1 Bath + Den</v>
      </c>
      <c r="D478" s="248"/>
      <c r="E478" s="4">
        <f t="shared" ref="E478:AB478" si="66">IF(D447&lt;($T352+$E352),E416*MIN($G352,($T352+$E352)-D447),0)</f>
        <v>0</v>
      </c>
      <c r="F478" s="4">
        <f t="shared" si="66"/>
        <v>0</v>
      </c>
      <c r="G478" s="4">
        <f t="shared" si="66"/>
        <v>0</v>
      </c>
      <c r="H478" s="4">
        <f t="shared" si="66"/>
        <v>0</v>
      </c>
      <c r="I478" s="4">
        <f t="shared" si="66"/>
        <v>0</v>
      </c>
      <c r="J478" s="4">
        <f t="shared" si="66"/>
        <v>0</v>
      </c>
      <c r="K478" s="4">
        <f t="shared" si="66"/>
        <v>0</v>
      </c>
      <c r="L478" s="4">
        <f t="shared" si="66"/>
        <v>0</v>
      </c>
      <c r="M478" s="4">
        <f t="shared" si="66"/>
        <v>0</v>
      </c>
      <c r="N478" s="4">
        <f t="shared" si="66"/>
        <v>0</v>
      </c>
      <c r="O478" s="4">
        <f t="shared" si="66"/>
        <v>0</v>
      </c>
      <c r="P478" s="4">
        <f t="shared" si="66"/>
        <v>0</v>
      </c>
      <c r="Q478" s="4">
        <f t="shared" si="66"/>
        <v>0</v>
      </c>
      <c r="R478" s="4">
        <f t="shared" si="66"/>
        <v>0</v>
      </c>
      <c r="S478" s="4">
        <f t="shared" si="66"/>
        <v>0</v>
      </c>
      <c r="T478" s="4">
        <f t="shared" si="66"/>
        <v>0</v>
      </c>
      <c r="U478" s="4">
        <f t="shared" si="66"/>
        <v>0</v>
      </c>
      <c r="V478" s="4">
        <f t="shared" si="66"/>
        <v>0</v>
      </c>
      <c r="W478" s="4">
        <f t="shared" si="66"/>
        <v>0</v>
      </c>
      <c r="X478" s="4">
        <f t="shared" si="66"/>
        <v>0</v>
      </c>
      <c r="Y478" s="4">
        <f t="shared" si="66"/>
        <v>0</v>
      </c>
      <c r="Z478" s="4">
        <f t="shared" si="66"/>
        <v>0</v>
      </c>
      <c r="AA478" s="4">
        <f t="shared" si="66"/>
        <v>0</v>
      </c>
      <c r="AB478" s="4">
        <f t="shared" si="66"/>
        <v>0</v>
      </c>
    </row>
    <row r="479" spans="2:28" outlineLevel="1">
      <c r="B479" s="556"/>
      <c r="C479" s="10" t="str">
        <f t="shared" si="57"/>
        <v xml:space="preserve">2 Bed / 2 Bath </v>
      </c>
      <c r="D479" s="248"/>
      <c r="E479" s="4">
        <f t="shared" ref="E479:AB479" si="67">IF(D448&lt;($T353+$E353),E417*MIN($G353,($T353+$E353)-D448),0)</f>
        <v>0</v>
      </c>
      <c r="F479" s="4">
        <f t="shared" si="67"/>
        <v>2</v>
      </c>
      <c r="G479" s="4">
        <f t="shared" si="67"/>
        <v>2</v>
      </c>
      <c r="H479" s="4">
        <f t="shared" si="67"/>
        <v>2</v>
      </c>
      <c r="I479" s="4">
        <f t="shared" si="67"/>
        <v>0</v>
      </c>
      <c r="J479" s="4">
        <f t="shared" si="67"/>
        <v>0</v>
      </c>
      <c r="K479" s="4">
        <f t="shared" si="67"/>
        <v>0</v>
      </c>
      <c r="L479" s="4">
        <f t="shared" si="67"/>
        <v>0</v>
      </c>
      <c r="M479" s="4">
        <f t="shared" si="67"/>
        <v>0</v>
      </c>
      <c r="N479" s="4">
        <f t="shared" si="67"/>
        <v>0</v>
      </c>
      <c r="O479" s="4">
        <f t="shared" si="67"/>
        <v>0</v>
      </c>
      <c r="P479" s="4">
        <f t="shared" si="67"/>
        <v>0</v>
      </c>
      <c r="Q479" s="4">
        <f t="shared" si="67"/>
        <v>0</v>
      </c>
      <c r="R479" s="4">
        <f t="shared" si="67"/>
        <v>0</v>
      </c>
      <c r="S479" s="4">
        <f t="shared" si="67"/>
        <v>0</v>
      </c>
      <c r="T479" s="4">
        <f t="shared" si="67"/>
        <v>0</v>
      </c>
      <c r="U479" s="4">
        <f t="shared" si="67"/>
        <v>0</v>
      </c>
      <c r="V479" s="4">
        <f t="shared" si="67"/>
        <v>0</v>
      </c>
      <c r="W479" s="4">
        <f t="shared" si="67"/>
        <v>0</v>
      </c>
      <c r="X479" s="4">
        <f t="shared" si="67"/>
        <v>0</v>
      </c>
      <c r="Y479" s="4">
        <f t="shared" si="67"/>
        <v>0</v>
      </c>
      <c r="Z479" s="4">
        <f t="shared" si="67"/>
        <v>0</v>
      </c>
      <c r="AA479" s="4">
        <f t="shared" si="67"/>
        <v>0</v>
      </c>
      <c r="AB479" s="4">
        <f t="shared" si="67"/>
        <v>0</v>
      </c>
    </row>
    <row r="480" spans="2:28" outlineLevel="1">
      <c r="B480" s="556"/>
      <c r="C480" s="10" t="str">
        <f t="shared" si="57"/>
        <v xml:space="preserve">2 Bed / 1.5 Bath </v>
      </c>
      <c r="D480" s="248"/>
      <c r="E480" s="4">
        <f t="shared" ref="E480:AB480" si="68">IF(D449&lt;($T354+$E354),E418*MIN($G354,($T354+$E354)-D449),0)</f>
        <v>0</v>
      </c>
      <c r="F480" s="4">
        <f t="shared" si="68"/>
        <v>0</v>
      </c>
      <c r="G480" s="4">
        <f t="shared" si="68"/>
        <v>0</v>
      </c>
      <c r="H480" s="4">
        <f t="shared" si="68"/>
        <v>0</v>
      </c>
      <c r="I480" s="4">
        <f t="shared" si="68"/>
        <v>0</v>
      </c>
      <c r="J480" s="4">
        <f t="shared" si="68"/>
        <v>0</v>
      </c>
      <c r="K480" s="4">
        <f t="shared" si="68"/>
        <v>0</v>
      </c>
      <c r="L480" s="4">
        <f t="shared" si="68"/>
        <v>0</v>
      </c>
      <c r="M480" s="4">
        <f t="shared" si="68"/>
        <v>0</v>
      </c>
      <c r="N480" s="4">
        <f t="shared" si="68"/>
        <v>0</v>
      </c>
      <c r="O480" s="4">
        <f t="shared" si="68"/>
        <v>0</v>
      </c>
      <c r="P480" s="4">
        <f t="shared" si="68"/>
        <v>0</v>
      </c>
      <c r="Q480" s="4">
        <f t="shared" si="68"/>
        <v>0</v>
      </c>
      <c r="R480" s="4">
        <f t="shared" si="68"/>
        <v>0</v>
      </c>
      <c r="S480" s="4">
        <f t="shared" si="68"/>
        <v>0</v>
      </c>
      <c r="T480" s="4">
        <f t="shared" si="68"/>
        <v>0</v>
      </c>
      <c r="U480" s="4">
        <f t="shared" si="68"/>
        <v>0</v>
      </c>
      <c r="V480" s="4">
        <f t="shared" si="68"/>
        <v>0</v>
      </c>
      <c r="W480" s="4">
        <f t="shared" si="68"/>
        <v>0</v>
      </c>
      <c r="X480" s="4">
        <f t="shared" si="68"/>
        <v>0</v>
      </c>
      <c r="Y480" s="4">
        <f t="shared" si="68"/>
        <v>0</v>
      </c>
      <c r="Z480" s="4">
        <f t="shared" si="68"/>
        <v>0</v>
      </c>
      <c r="AA480" s="4">
        <f t="shared" si="68"/>
        <v>0</v>
      </c>
      <c r="AB480" s="4">
        <f t="shared" si="68"/>
        <v>0</v>
      </c>
    </row>
    <row r="481" spans="2:28" outlineLevel="1">
      <c r="B481" s="556"/>
      <c r="C481" s="10" t="str">
        <f t="shared" si="57"/>
        <v xml:space="preserve">3 Bed / 2 Bath </v>
      </c>
      <c r="D481" s="248"/>
      <c r="E481" s="4">
        <f t="shared" ref="E481:AB481" si="69">IF(D450&lt;($T355+$E355),E419*MIN($G355,($T355+$E355)-D450),0)</f>
        <v>0</v>
      </c>
      <c r="F481" s="4">
        <f t="shared" si="69"/>
        <v>0</v>
      </c>
      <c r="G481" s="4">
        <f t="shared" si="69"/>
        <v>0</v>
      </c>
      <c r="H481" s="4">
        <f t="shared" si="69"/>
        <v>0</v>
      </c>
      <c r="I481" s="4">
        <f t="shared" si="69"/>
        <v>0</v>
      </c>
      <c r="J481" s="4">
        <f t="shared" si="69"/>
        <v>0</v>
      </c>
      <c r="K481" s="4">
        <f t="shared" si="69"/>
        <v>0</v>
      </c>
      <c r="L481" s="4">
        <f t="shared" si="69"/>
        <v>0</v>
      </c>
      <c r="M481" s="4">
        <f t="shared" si="69"/>
        <v>0</v>
      </c>
      <c r="N481" s="4">
        <f t="shared" si="69"/>
        <v>0</v>
      </c>
      <c r="O481" s="4">
        <f t="shared" si="69"/>
        <v>0</v>
      </c>
      <c r="P481" s="4">
        <f t="shared" si="69"/>
        <v>0</v>
      </c>
      <c r="Q481" s="4">
        <f t="shared" si="69"/>
        <v>0</v>
      </c>
      <c r="R481" s="4">
        <f t="shared" si="69"/>
        <v>0</v>
      </c>
      <c r="S481" s="4">
        <f t="shared" si="69"/>
        <v>0</v>
      </c>
      <c r="T481" s="4">
        <f t="shared" si="69"/>
        <v>0</v>
      </c>
      <c r="U481" s="4">
        <f t="shared" si="69"/>
        <v>0</v>
      </c>
      <c r="V481" s="4">
        <f t="shared" si="69"/>
        <v>0</v>
      </c>
      <c r="W481" s="4">
        <f t="shared" si="69"/>
        <v>0</v>
      </c>
      <c r="X481" s="4">
        <f t="shared" si="69"/>
        <v>0</v>
      </c>
      <c r="Y481" s="4">
        <f t="shared" si="69"/>
        <v>0</v>
      </c>
      <c r="Z481" s="4">
        <f t="shared" si="69"/>
        <v>0</v>
      </c>
      <c r="AA481" s="4">
        <f t="shared" si="69"/>
        <v>0</v>
      </c>
      <c r="AB481" s="4">
        <f t="shared" si="69"/>
        <v>0</v>
      </c>
    </row>
    <row r="482" spans="2:28" outlineLevel="1">
      <c r="B482" s="556"/>
      <c r="C482" s="10" t="str">
        <f t="shared" si="57"/>
        <v>3 Bed / 2 Bath House</v>
      </c>
      <c r="D482" s="248"/>
      <c r="E482" s="4">
        <f t="shared" ref="E482:AB482" si="70">IF(D451&lt;($T356+$E356),E420*MIN($G356,($T356+$E356)-D451),0)</f>
        <v>0</v>
      </c>
      <c r="F482" s="4">
        <f t="shared" si="70"/>
        <v>0</v>
      </c>
      <c r="G482" s="4">
        <f t="shared" si="70"/>
        <v>0</v>
      </c>
      <c r="H482" s="4">
        <f t="shared" si="70"/>
        <v>0</v>
      </c>
      <c r="I482" s="4">
        <f t="shared" si="70"/>
        <v>0</v>
      </c>
      <c r="J482" s="4">
        <f t="shared" si="70"/>
        <v>0</v>
      </c>
      <c r="K482" s="4">
        <f t="shared" si="70"/>
        <v>0</v>
      </c>
      <c r="L482" s="4">
        <f t="shared" si="70"/>
        <v>0</v>
      </c>
      <c r="M482" s="4">
        <f t="shared" si="70"/>
        <v>0</v>
      </c>
      <c r="N482" s="4">
        <f t="shared" si="70"/>
        <v>0</v>
      </c>
      <c r="O482" s="4">
        <f t="shared" si="70"/>
        <v>0</v>
      </c>
      <c r="P482" s="4">
        <f t="shared" si="70"/>
        <v>0</v>
      </c>
      <c r="Q482" s="4">
        <f t="shared" si="70"/>
        <v>0</v>
      </c>
      <c r="R482" s="4">
        <f t="shared" si="70"/>
        <v>0</v>
      </c>
      <c r="S482" s="4">
        <f t="shared" si="70"/>
        <v>0</v>
      </c>
      <c r="T482" s="4">
        <f t="shared" si="70"/>
        <v>0</v>
      </c>
      <c r="U482" s="4">
        <f t="shared" si="70"/>
        <v>0</v>
      </c>
      <c r="V482" s="4">
        <f t="shared" si="70"/>
        <v>0</v>
      </c>
      <c r="W482" s="4">
        <f t="shared" si="70"/>
        <v>0</v>
      </c>
      <c r="X482" s="4">
        <f t="shared" si="70"/>
        <v>0</v>
      </c>
      <c r="Y482" s="4">
        <f t="shared" si="70"/>
        <v>0</v>
      </c>
      <c r="Z482" s="4">
        <f t="shared" si="70"/>
        <v>0</v>
      </c>
      <c r="AA482" s="4">
        <f t="shared" si="70"/>
        <v>0</v>
      </c>
      <c r="AB482" s="4">
        <f t="shared" si="70"/>
        <v>0</v>
      </c>
    </row>
    <row r="483" spans="2:28" outlineLevel="1">
      <c r="B483" s="556"/>
      <c r="C483" s="10" t="str">
        <f t="shared" si="57"/>
        <v xml:space="preserve">3 Bed / 2 Bath </v>
      </c>
      <c r="D483" s="248"/>
      <c r="E483" s="4">
        <f t="shared" ref="E483:AB483" si="71">IF(D452&lt;($T357+$E357),E421*MIN($G357,($T357+$E357)-D452),0)</f>
        <v>0</v>
      </c>
      <c r="F483" s="4">
        <f t="shared" si="71"/>
        <v>1</v>
      </c>
      <c r="G483" s="4">
        <f t="shared" si="71"/>
        <v>1</v>
      </c>
      <c r="H483" s="4">
        <f t="shared" si="71"/>
        <v>1</v>
      </c>
      <c r="I483" s="4">
        <f t="shared" si="71"/>
        <v>1</v>
      </c>
      <c r="J483" s="4">
        <f t="shared" si="71"/>
        <v>1</v>
      </c>
      <c r="K483" s="4">
        <f t="shared" si="71"/>
        <v>1</v>
      </c>
      <c r="L483" s="4">
        <f t="shared" si="71"/>
        <v>0</v>
      </c>
      <c r="M483" s="4">
        <f t="shared" si="71"/>
        <v>0</v>
      </c>
      <c r="N483" s="4">
        <f t="shared" si="71"/>
        <v>0</v>
      </c>
      <c r="O483" s="4">
        <f t="shared" si="71"/>
        <v>0</v>
      </c>
      <c r="P483" s="4">
        <f t="shared" si="71"/>
        <v>0</v>
      </c>
      <c r="Q483" s="4">
        <f t="shared" si="71"/>
        <v>0</v>
      </c>
      <c r="R483" s="4">
        <f t="shared" si="71"/>
        <v>0</v>
      </c>
      <c r="S483" s="4">
        <f t="shared" si="71"/>
        <v>0</v>
      </c>
      <c r="T483" s="4">
        <f t="shared" si="71"/>
        <v>0</v>
      </c>
      <c r="U483" s="4">
        <f t="shared" si="71"/>
        <v>0</v>
      </c>
      <c r="V483" s="4">
        <f t="shared" si="71"/>
        <v>0</v>
      </c>
      <c r="W483" s="4">
        <f t="shared" si="71"/>
        <v>0</v>
      </c>
      <c r="X483" s="4">
        <f t="shared" si="71"/>
        <v>0</v>
      </c>
      <c r="Y483" s="4">
        <f t="shared" si="71"/>
        <v>0</v>
      </c>
      <c r="Z483" s="4">
        <f t="shared" si="71"/>
        <v>0</v>
      </c>
      <c r="AA483" s="4">
        <f t="shared" si="71"/>
        <v>0</v>
      </c>
      <c r="AB483" s="4">
        <f t="shared" si="71"/>
        <v>0</v>
      </c>
    </row>
    <row r="484" spans="2:28" outlineLevel="1">
      <c r="B484" s="556"/>
      <c r="C484" s="10" t="str">
        <f t="shared" si="57"/>
        <v xml:space="preserve">1 Bed / 1 Bath </v>
      </c>
      <c r="D484" s="248"/>
      <c r="E484" s="4">
        <f t="shared" ref="E484:AB484" si="72">IF(D453&lt;($T358+$E358),E422*MIN($G358,($T358+$E358)-D453),0)</f>
        <v>0</v>
      </c>
      <c r="F484" s="4">
        <f t="shared" si="72"/>
        <v>0</v>
      </c>
      <c r="G484" s="4">
        <f t="shared" si="72"/>
        <v>0</v>
      </c>
      <c r="H484" s="4">
        <f t="shared" si="72"/>
        <v>0</v>
      </c>
      <c r="I484" s="4">
        <f t="shared" si="72"/>
        <v>0</v>
      </c>
      <c r="J484" s="4">
        <f t="shared" si="72"/>
        <v>0</v>
      </c>
      <c r="K484" s="4">
        <f t="shared" si="72"/>
        <v>0</v>
      </c>
      <c r="L484" s="4">
        <f t="shared" si="72"/>
        <v>0</v>
      </c>
      <c r="M484" s="4">
        <f t="shared" si="72"/>
        <v>0</v>
      </c>
      <c r="N484" s="4">
        <f t="shared" si="72"/>
        <v>0</v>
      </c>
      <c r="O484" s="4">
        <f t="shared" si="72"/>
        <v>0</v>
      </c>
      <c r="P484" s="4">
        <f t="shared" si="72"/>
        <v>0</v>
      </c>
      <c r="Q484" s="4">
        <f t="shared" si="72"/>
        <v>0</v>
      </c>
      <c r="R484" s="4">
        <f t="shared" si="72"/>
        <v>0</v>
      </c>
      <c r="S484" s="4">
        <f t="shared" si="72"/>
        <v>0</v>
      </c>
      <c r="T484" s="4">
        <f t="shared" si="72"/>
        <v>0</v>
      </c>
      <c r="U484" s="4">
        <f t="shared" si="72"/>
        <v>0</v>
      </c>
      <c r="V484" s="4">
        <f t="shared" si="72"/>
        <v>0</v>
      </c>
      <c r="W484" s="4">
        <f t="shared" si="72"/>
        <v>0</v>
      </c>
      <c r="X484" s="4">
        <f t="shared" si="72"/>
        <v>0</v>
      </c>
      <c r="Y484" s="4">
        <f t="shared" si="72"/>
        <v>0</v>
      </c>
      <c r="Z484" s="4">
        <f t="shared" si="72"/>
        <v>0</v>
      </c>
      <c r="AA484" s="4">
        <f t="shared" si="72"/>
        <v>0</v>
      </c>
      <c r="AB484" s="4">
        <f t="shared" si="72"/>
        <v>0</v>
      </c>
    </row>
    <row r="485" spans="2:28" outlineLevel="1">
      <c r="B485" s="556"/>
      <c r="C485" s="10" t="str">
        <f t="shared" si="57"/>
        <v xml:space="preserve">2 Bed / 2 Bath </v>
      </c>
      <c r="D485" s="248"/>
      <c r="E485" s="4">
        <f t="shared" ref="E485:AB485" si="73">IF(D454&lt;($T359+$E359),E423*MIN($G359,($T359+$E359)-D454),0)</f>
        <v>0</v>
      </c>
      <c r="F485" s="4">
        <f t="shared" si="73"/>
        <v>0</v>
      </c>
      <c r="G485" s="4">
        <f t="shared" si="73"/>
        <v>0</v>
      </c>
      <c r="H485" s="4">
        <f t="shared" si="73"/>
        <v>0</v>
      </c>
      <c r="I485" s="4">
        <f t="shared" si="73"/>
        <v>0</v>
      </c>
      <c r="J485" s="4">
        <f t="shared" si="73"/>
        <v>0</v>
      </c>
      <c r="K485" s="4">
        <f t="shared" si="73"/>
        <v>0</v>
      </c>
      <c r="L485" s="4">
        <f t="shared" si="73"/>
        <v>0</v>
      </c>
      <c r="M485" s="4">
        <f t="shared" si="73"/>
        <v>0</v>
      </c>
      <c r="N485" s="4">
        <f t="shared" si="73"/>
        <v>0</v>
      </c>
      <c r="O485" s="4">
        <f t="shared" si="73"/>
        <v>0</v>
      </c>
      <c r="P485" s="4">
        <f t="shared" si="73"/>
        <v>0</v>
      </c>
      <c r="Q485" s="4">
        <f t="shared" si="73"/>
        <v>0</v>
      </c>
      <c r="R485" s="4">
        <f t="shared" si="73"/>
        <v>0</v>
      </c>
      <c r="S485" s="4">
        <f t="shared" si="73"/>
        <v>0</v>
      </c>
      <c r="T485" s="4">
        <f t="shared" si="73"/>
        <v>0</v>
      </c>
      <c r="U485" s="4">
        <f t="shared" si="73"/>
        <v>0</v>
      </c>
      <c r="V485" s="4">
        <f t="shared" si="73"/>
        <v>0</v>
      </c>
      <c r="W485" s="4">
        <f t="shared" si="73"/>
        <v>0</v>
      </c>
      <c r="X485" s="4">
        <f t="shared" si="73"/>
        <v>0</v>
      </c>
      <c r="Y485" s="4">
        <f t="shared" si="73"/>
        <v>0</v>
      </c>
      <c r="Z485" s="4">
        <f t="shared" si="73"/>
        <v>0</v>
      </c>
      <c r="AA485" s="4">
        <f t="shared" si="73"/>
        <v>0</v>
      </c>
      <c r="AB485" s="4">
        <f t="shared" si="73"/>
        <v>0</v>
      </c>
    </row>
    <row r="486" spans="2:28" outlineLevel="1">
      <c r="B486" s="556"/>
      <c r="C486" s="10" t="str">
        <f t="shared" ref="C486:C499" si="74">C455</f>
        <v xml:space="preserve">4 Bed / 2 Bath Penthouse </v>
      </c>
      <c r="D486" s="248"/>
      <c r="E486" s="4">
        <f t="shared" ref="E486:AB486" si="75">IF(D455&lt;($T360+$E360),E424*MIN($G360,($T360+$E360)-D455),0)</f>
        <v>0</v>
      </c>
      <c r="F486" s="4">
        <f t="shared" si="75"/>
        <v>0</v>
      </c>
      <c r="G486" s="4">
        <f t="shared" si="75"/>
        <v>0</v>
      </c>
      <c r="H486" s="4">
        <f t="shared" si="75"/>
        <v>0</v>
      </c>
      <c r="I486" s="4">
        <f t="shared" si="75"/>
        <v>0</v>
      </c>
      <c r="J486" s="4">
        <f t="shared" si="75"/>
        <v>0</v>
      </c>
      <c r="K486" s="4">
        <f t="shared" si="75"/>
        <v>0</v>
      </c>
      <c r="L486" s="4">
        <f t="shared" si="75"/>
        <v>0</v>
      </c>
      <c r="M486" s="4">
        <f t="shared" si="75"/>
        <v>0</v>
      </c>
      <c r="N486" s="4">
        <f t="shared" si="75"/>
        <v>0</v>
      </c>
      <c r="O486" s="4">
        <f t="shared" si="75"/>
        <v>0</v>
      </c>
      <c r="P486" s="4">
        <f t="shared" si="75"/>
        <v>0</v>
      </c>
      <c r="Q486" s="4">
        <f t="shared" si="75"/>
        <v>0</v>
      </c>
      <c r="R486" s="4">
        <f t="shared" si="75"/>
        <v>0</v>
      </c>
      <c r="S486" s="4">
        <f t="shared" si="75"/>
        <v>0</v>
      </c>
      <c r="T486" s="4">
        <f t="shared" si="75"/>
        <v>0</v>
      </c>
      <c r="U486" s="4">
        <f t="shared" si="75"/>
        <v>0</v>
      </c>
      <c r="V486" s="4">
        <f t="shared" si="75"/>
        <v>0</v>
      </c>
      <c r="W486" s="4">
        <f t="shared" si="75"/>
        <v>0</v>
      </c>
      <c r="X486" s="4">
        <f t="shared" si="75"/>
        <v>0</v>
      </c>
      <c r="Y486" s="4">
        <f t="shared" si="75"/>
        <v>0</v>
      </c>
      <c r="Z486" s="4">
        <f t="shared" si="75"/>
        <v>0</v>
      </c>
      <c r="AA486" s="4">
        <f t="shared" si="75"/>
        <v>0</v>
      </c>
      <c r="AB486" s="4">
        <f t="shared" si="75"/>
        <v>0</v>
      </c>
    </row>
    <row r="487" spans="2:28" outlineLevel="1">
      <c r="B487" s="556"/>
      <c r="C487" s="10" t="str">
        <f t="shared" si="74"/>
        <v xml:space="preserve">2 Bed / 2 Bath </v>
      </c>
      <c r="D487" s="248"/>
      <c r="E487" s="4">
        <f t="shared" ref="E487:AB487" si="76">IF(D456&lt;($T361+$E361),E425*MIN($G361,($T361+$E361)-D456),0)</f>
        <v>0</v>
      </c>
      <c r="F487" s="4">
        <f t="shared" si="76"/>
        <v>0</v>
      </c>
      <c r="G487" s="4">
        <f t="shared" si="76"/>
        <v>0</v>
      </c>
      <c r="H487" s="4">
        <f t="shared" si="76"/>
        <v>0</v>
      </c>
      <c r="I487" s="4">
        <f t="shared" si="76"/>
        <v>0</v>
      </c>
      <c r="J487" s="4">
        <f t="shared" si="76"/>
        <v>0</v>
      </c>
      <c r="K487" s="4">
        <f t="shared" si="76"/>
        <v>0</v>
      </c>
      <c r="L487" s="4">
        <f t="shared" si="76"/>
        <v>0</v>
      </c>
      <c r="M487" s="4">
        <f t="shared" si="76"/>
        <v>0</v>
      </c>
      <c r="N487" s="4">
        <f t="shared" si="76"/>
        <v>0</v>
      </c>
      <c r="O487" s="4">
        <f t="shared" si="76"/>
        <v>0</v>
      </c>
      <c r="P487" s="4">
        <f t="shared" si="76"/>
        <v>0</v>
      </c>
      <c r="Q487" s="4">
        <f t="shared" si="76"/>
        <v>0</v>
      </c>
      <c r="R487" s="4">
        <f t="shared" si="76"/>
        <v>0</v>
      </c>
      <c r="S487" s="4">
        <f t="shared" si="76"/>
        <v>0</v>
      </c>
      <c r="T487" s="4">
        <f t="shared" si="76"/>
        <v>0</v>
      </c>
      <c r="U487" s="4">
        <f t="shared" si="76"/>
        <v>0</v>
      </c>
      <c r="V487" s="4">
        <f t="shared" si="76"/>
        <v>0</v>
      </c>
      <c r="W487" s="4">
        <f t="shared" si="76"/>
        <v>0</v>
      </c>
      <c r="X487" s="4">
        <f t="shared" si="76"/>
        <v>0</v>
      </c>
      <c r="Y487" s="4">
        <f t="shared" si="76"/>
        <v>0</v>
      </c>
      <c r="Z487" s="4">
        <f t="shared" si="76"/>
        <v>0</v>
      </c>
      <c r="AA487" s="4">
        <f t="shared" si="76"/>
        <v>0</v>
      </c>
      <c r="AB487" s="4">
        <f t="shared" si="76"/>
        <v>0</v>
      </c>
    </row>
    <row r="488" spans="2:28" outlineLevel="1">
      <c r="B488" s="556"/>
      <c r="C488" s="10">
        <f t="shared" si="74"/>
        <v>0</v>
      </c>
      <c r="D488" s="248"/>
      <c r="E488" s="4">
        <f t="shared" ref="E488:AB488" si="77">IF(D457&lt;($T362+$E362),E426*MIN($G362,($T362+$E362)-D457),0)</f>
        <v>0</v>
      </c>
      <c r="F488" s="4">
        <f t="shared" si="77"/>
        <v>0</v>
      </c>
      <c r="G488" s="4">
        <f t="shared" si="77"/>
        <v>0</v>
      </c>
      <c r="H488" s="4">
        <f t="shared" si="77"/>
        <v>0</v>
      </c>
      <c r="I488" s="4">
        <f t="shared" si="77"/>
        <v>0</v>
      </c>
      <c r="J488" s="4">
        <f t="shared" si="77"/>
        <v>0</v>
      </c>
      <c r="K488" s="4">
        <f t="shared" si="77"/>
        <v>0</v>
      </c>
      <c r="L488" s="4">
        <f t="shared" si="77"/>
        <v>0</v>
      </c>
      <c r="M488" s="4">
        <f t="shared" si="77"/>
        <v>0</v>
      </c>
      <c r="N488" s="4">
        <f t="shared" si="77"/>
        <v>0</v>
      </c>
      <c r="O488" s="4">
        <f t="shared" si="77"/>
        <v>0</v>
      </c>
      <c r="P488" s="4">
        <f t="shared" si="77"/>
        <v>0</v>
      </c>
      <c r="Q488" s="4">
        <f t="shared" si="77"/>
        <v>0</v>
      </c>
      <c r="R488" s="4">
        <f t="shared" si="77"/>
        <v>0</v>
      </c>
      <c r="S488" s="4">
        <f t="shared" si="77"/>
        <v>0</v>
      </c>
      <c r="T488" s="4">
        <f t="shared" si="77"/>
        <v>0</v>
      </c>
      <c r="U488" s="4">
        <f t="shared" si="77"/>
        <v>0</v>
      </c>
      <c r="V488" s="4">
        <f t="shared" si="77"/>
        <v>0</v>
      </c>
      <c r="W488" s="4">
        <f t="shared" si="77"/>
        <v>0</v>
      </c>
      <c r="X488" s="4">
        <f t="shared" si="77"/>
        <v>0</v>
      </c>
      <c r="Y488" s="4">
        <f t="shared" si="77"/>
        <v>0</v>
      </c>
      <c r="Z488" s="4">
        <f t="shared" si="77"/>
        <v>0</v>
      </c>
      <c r="AA488" s="4">
        <f t="shared" si="77"/>
        <v>0</v>
      </c>
      <c r="AB488" s="4">
        <f t="shared" si="77"/>
        <v>0</v>
      </c>
    </row>
    <row r="489" spans="2:28" outlineLevel="1">
      <c r="B489" s="556"/>
      <c r="C489" s="10">
        <f t="shared" si="74"/>
        <v>0</v>
      </c>
      <c r="D489" s="248"/>
      <c r="E489" s="4">
        <f t="shared" ref="E489:AB489" si="78">IF(D458&lt;($T363+$E363),E427*MIN($G363,($T363+$E363)-D458),0)</f>
        <v>0</v>
      </c>
      <c r="F489" s="4">
        <f t="shared" si="78"/>
        <v>0</v>
      </c>
      <c r="G489" s="4">
        <f t="shared" si="78"/>
        <v>0</v>
      </c>
      <c r="H489" s="4">
        <f t="shared" si="78"/>
        <v>0</v>
      </c>
      <c r="I489" s="4">
        <f t="shared" si="78"/>
        <v>0</v>
      </c>
      <c r="J489" s="4">
        <f t="shared" si="78"/>
        <v>0</v>
      </c>
      <c r="K489" s="4">
        <f t="shared" si="78"/>
        <v>0</v>
      </c>
      <c r="L489" s="4">
        <f t="shared" si="78"/>
        <v>0</v>
      </c>
      <c r="M489" s="4">
        <f t="shared" si="78"/>
        <v>0</v>
      </c>
      <c r="N489" s="4">
        <f t="shared" si="78"/>
        <v>0</v>
      </c>
      <c r="O489" s="4">
        <f t="shared" si="78"/>
        <v>0</v>
      </c>
      <c r="P489" s="4">
        <f t="shared" si="78"/>
        <v>0</v>
      </c>
      <c r="Q489" s="4">
        <f t="shared" si="78"/>
        <v>0</v>
      </c>
      <c r="R489" s="4">
        <f t="shared" si="78"/>
        <v>0</v>
      </c>
      <c r="S489" s="4">
        <f t="shared" si="78"/>
        <v>0</v>
      </c>
      <c r="T489" s="4">
        <f t="shared" si="78"/>
        <v>0</v>
      </c>
      <c r="U489" s="4">
        <f t="shared" si="78"/>
        <v>0</v>
      </c>
      <c r="V489" s="4">
        <f t="shared" si="78"/>
        <v>0</v>
      </c>
      <c r="W489" s="4">
        <f t="shared" si="78"/>
        <v>0</v>
      </c>
      <c r="X489" s="4">
        <f t="shared" si="78"/>
        <v>0</v>
      </c>
      <c r="Y489" s="4">
        <f t="shared" si="78"/>
        <v>0</v>
      </c>
      <c r="Z489" s="4">
        <f t="shared" si="78"/>
        <v>0</v>
      </c>
      <c r="AA489" s="4">
        <f t="shared" si="78"/>
        <v>0</v>
      </c>
      <c r="AB489" s="4">
        <f t="shared" si="78"/>
        <v>0</v>
      </c>
    </row>
    <row r="490" spans="2:28" outlineLevel="1">
      <c r="B490" s="556"/>
      <c r="C490" s="10">
        <f t="shared" si="74"/>
        <v>0</v>
      </c>
      <c r="D490" s="248"/>
      <c r="E490" s="4">
        <f t="shared" ref="E490:AB490" si="79">IF(D459&lt;($T364+$E364),E428*MIN($G364,($T364+$E364)-D459),0)</f>
        <v>0</v>
      </c>
      <c r="F490" s="4">
        <f t="shared" si="79"/>
        <v>0</v>
      </c>
      <c r="G490" s="4">
        <f t="shared" si="79"/>
        <v>0</v>
      </c>
      <c r="H490" s="4">
        <f t="shared" si="79"/>
        <v>0</v>
      </c>
      <c r="I490" s="4">
        <f t="shared" si="79"/>
        <v>0</v>
      </c>
      <c r="J490" s="4">
        <f t="shared" si="79"/>
        <v>0</v>
      </c>
      <c r="K490" s="4">
        <f t="shared" si="79"/>
        <v>0</v>
      </c>
      <c r="L490" s="4">
        <f t="shared" si="79"/>
        <v>0</v>
      </c>
      <c r="M490" s="4">
        <f t="shared" si="79"/>
        <v>0</v>
      </c>
      <c r="N490" s="4">
        <f t="shared" si="79"/>
        <v>0</v>
      </c>
      <c r="O490" s="4">
        <f t="shared" si="79"/>
        <v>0</v>
      </c>
      <c r="P490" s="4">
        <f t="shared" si="79"/>
        <v>0</v>
      </c>
      <c r="Q490" s="4">
        <f t="shared" si="79"/>
        <v>0</v>
      </c>
      <c r="R490" s="4">
        <f t="shared" si="79"/>
        <v>0</v>
      </c>
      <c r="S490" s="4">
        <f t="shared" si="79"/>
        <v>0</v>
      </c>
      <c r="T490" s="4">
        <f t="shared" si="79"/>
        <v>0</v>
      </c>
      <c r="U490" s="4">
        <f t="shared" si="79"/>
        <v>0</v>
      </c>
      <c r="V490" s="4">
        <f t="shared" si="79"/>
        <v>0</v>
      </c>
      <c r="W490" s="4">
        <f t="shared" si="79"/>
        <v>0</v>
      </c>
      <c r="X490" s="4">
        <f t="shared" si="79"/>
        <v>0</v>
      </c>
      <c r="Y490" s="4">
        <f t="shared" si="79"/>
        <v>0</v>
      </c>
      <c r="Z490" s="4">
        <f t="shared" si="79"/>
        <v>0</v>
      </c>
      <c r="AA490" s="4">
        <f t="shared" si="79"/>
        <v>0</v>
      </c>
      <c r="AB490" s="4">
        <f t="shared" si="79"/>
        <v>0</v>
      </c>
    </row>
    <row r="491" spans="2:28" outlineLevel="1">
      <c r="B491" s="556"/>
      <c r="C491" s="10">
        <f t="shared" si="74"/>
        <v>0</v>
      </c>
      <c r="D491" s="248"/>
      <c r="E491" s="4">
        <f t="shared" ref="E491:AB491" si="80">IF(D460&lt;($T365+$E365),E429*MIN($G365,($T365+$E365)-D460),0)</f>
        <v>0</v>
      </c>
      <c r="F491" s="4">
        <f t="shared" si="80"/>
        <v>0</v>
      </c>
      <c r="G491" s="4">
        <f t="shared" si="80"/>
        <v>0</v>
      </c>
      <c r="H491" s="4">
        <f t="shared" si="80"/>
        <v>0</v>
      </c>
      <c r="I491" s="4">
        <f t="shared" si="80"/>
        <v>0</v>
      </c>
      <c r="J491" s="4">
        <f t="shared" si="80"/>
        <v>0</v>
      </c>
      <c r="K491" s="4">
        <f t="shared" si="80"/>
        <v>0</v>
      </c>
      <c r="L491" s="4">
        <f t="shared" si="80"/>
        <v>0</v>
      </c>
      <c r="M491" s="4">
        <f t="shared" si="80"/>
        <v>0</v>
      </c>
      <c r="N491" s="4">
        <f t="shared" si="80"/>
        <v>0</v>
      </c>
      <c r="O491" s="4">
        <f t="shared" si="80"/>
        <v>0</v>
      </c>
      <c r="P491" s="4">
        <f t="shared" si="80"/>
        <v>0</v>
      </c>
      <c r="Q491" s="4">
        <f t="shared" si="80"/>
        <v>0</v>
      </c>
      <c r="R491" s="4">
        <f t="shared" si="80"/>
        <v>0</v>
      </c>
      <c r="S491" s="4">
        <f t="shared" si="80"/>
        <v>0</v>
      </c>
      <c r="T491" s="4">
        <f t="shared" si="80"/>
        <v>0</v>
      </c>
      <c r="U491" s="4">
        <f t="shared" si="80"/>
        <v>0</v>
      </c>
      <c r="V491" s="4">
        <f t="shared" si="80"/>
        <v>0</v>
      </c>
      <c r="W491" s="4">
        <f t="shared" si="80"/>
        <v>0</v>
      </c>
      <c r="X491" s="4">
        <f t="shared" si="80"/>
        <v>0</v>
      </c>
      <c r="Y491" s="4">
        <f t="shared" si="80"/>
        <v>0</v>
      </c>
      <c r="Z491" s="4">
        <f t="shared" si="80"/>
        <v>0</v>
      </c>
      <c r="AA491" s="4">
        <f t="shared" si="80"/>
        <v>0</v>
      </c>
      <c r="AB491" s="4">
        <f t="shared" si="80"/>
        <v>0</v>
      </c>
    </row>
    <row r="492" spans="2:28" outlineLevel="1">
      <c r="B492" s="556"/>
      <c r="C492" s="10">
        <f t="shared" si="74"/>
        <v>0</v>
      </c>
      <c r="D492" s="248"/>
      <c r="E492" s="4">
        <f t="shared" ref="E492:AB492" si="81">IF(D461&lt;($T366+$E366),E430*MIN($G366,($T366+$E366)-D461),0)</f>
        <v>0</v>
      </c>
      <c r="F492" s="4">
        <f t="shared" si="81"/>
        <v>0</v>
      </c>
      <c r="G492" s="4">
        <f t="shared" si="81"/>
        <v>0</v>
      </c>
      <c r="H492" s="4">
        <f t="shared" si="81"/>
        <v>0</v>
      </c>
      <c r="I492" s="4">
        <f t="shared" si="81"/>
        <v>0</v>
      </c>
      <c r="J492" s="4">
        <f t="shared" si="81"/>
        <v>0</v>
      </c>
      <c r="K492" s="4">
        <f t="shared" si="81"/>
        <v>0</v>
      </c>
      <c r="L492" s="4">
        <f t="shared" si="81"/>
        <v>0</v>
      </c>
      <c r="M492" s="4">
        <f t="shared" si="81"/>
        <v>0</v>
      </c>
      <c r="N492" s="4">
        <f t="shared" si="81"/>
        <v>0</v>
      </c>
      <c r="O492" s="4">
        <f t="shared" si="81"/>
        <v>0</v>
      </c>
      <c r="P492" s="4">
        <f t="shared" si="81"/>
        <v>0</v>
      </c>
      <c r="Q492" s="4">
        <f t="shared" si="81"/>
        <v>0</v>
      </c>
      <c r="R492" s="4">
        <f t="shared" si="81"/>
        <v>0</v>
      </c>
      <c r="S492" s="4">
        <f t="shared" si="81"/>
        <v>0</v>
      </c>
      <c r="T492" s="4">
        <f t="shared" si="81"/>
        <v>0</v>
      </c>
      <c r="U492" s="4">
        <f t="shared" si="81"/>
        <v>0</v>
      </c>
      <c r="V492" s="4">
        <f t="shared" si="81"/>
        <v>0</v>
      </c>
      <c r="W492" s="4">
        <f t="shared" si="81"/>
        <v>0</v>
      </c>
      <c r="X492" s="4">
        <f t="shared" si="81"/>
        <v>0</v>
      </c>
      <c r="Y492" s="4">
        <f t="shared" si="81"/>
        <v>0</v>
      </c>
      <c r="Z492" s="4">
        <f t="shared" si="81"/>
        <v>0</v>
      </c>
      <c r="AA492" s="4">
        <f t="shared" si="81"/>
        <v>0</v>
      </c>
      <c r="AB492" s="4">
        <f t="shared" si="81"/>
        <v>0</v>
      </c>
    </row>
    <row r="493" spans="2:28" outlineLevel="1">
      <c r="B493" s="556"/>
      <c r="C493" s="10">
        <f t="shared" si="74"/>
        <v>0</v>
      </c>
      <c r="D493" s="248"/>
      <c r="E493" s="4">
        <f t="shared" ref="E493:AB493" si="82">IF(D462&lt;($T367+$E367),E431*MIN($G367,($T367+$E367)-D462),0)</f>
        <v>0</v>
      </c>
      <c r="F493" s="4">
        <f t="shared" si="82"/>
        <v>0</v>
      </c>
      <c r="G493" s="4">
        <f t="shared" si="82"/>
        <v>0</v>
      </c>
      <c r="H493" s="4">
        <f t="shared" si="82"/>
        <v>0</v>
      </c>
      <c r="I493" s="4">
        <f t="shared" si="82"/>
        <v>0</v>
      </c>
      <c r="J493" s="4">
        <f t="shared" si="82"/>
        <v>0</v>
      </c>
      <c r="K493" s="4">
        <f t="shared" si="82"/>
        <v>0</v>
      </c>
      <c r="L493" s="4">
        <f t="shared" si="82"/>
        <v>0</v>
      </c>
      <c r="M493" s="4">
        <f t="shared" si="82"/>
        <v>0</v>
      </c>
      <c r="N493" s="4">
        <f t="shared" si="82"/>
        <v>0</v>
      </c>
      <c r="O493" s="4">
        <f t="shared" si="82"/>
        <v>0</v>
      </c>
      <c r="P493" s="4">
        <f t="shared" si="82"/>
        <v>0</v>
      </c>
      <c r="Q493" s="4">
        <f t="shared" si="82"/>
        <v>0</v>
      </c>
      <c r="R493" s="4">
        <f t="shared" si="82"/>
        <v>0</v>
      </c>
      <c r="S493" s="4">
        <f t="shared" si="82"/>
        <v>0</v>
      </c>
      <c r="T493" s="4">
        <f t="shared" si="82"/>
        <v>0</v>
      </c>
      <c r="U493" s="4">
        <f t="shared" si="82"/>
        <v>0</v>
      </c>
      <c r="V493" s="4">
        <f t="shared" si="82"/>
        <v>0</v>
      </c>
      <c r="W493" s="4">
        <f t="shared" si="82"/>
        <v>0</v>
      </c>
      <c r="X493" s="4">
        <f t="shared" si="82"/>
        <v>0</v>
      </c>
      <c r="Y493" s="4">
        <f t="shared" si="82"/>
        <v>0</v>
      </c>
      <c r="Z493" s="4">
        <f t="shared" si="82"/>
        <v>0</v>
      </c>
      <c r="AA493" s="4">
        <f t="shared" si="82"/>
        <v>0</v>
      </c>
      <c r="AB493" s="4">
        <f t="shared" si="82"/>
        <v>0</v>
      </c>
    </row>
    <row r="494" spans="2:28" outlineLevel="1">
      <c r="B494" s="556"/>
      <c r="C494" s="10">
        <f t="shared" si="74"/>
        <v>0</v>
      </c>
      <c r="D494" s="248"/>
      <c r="E494" s="4">
        <f t="shared" ref="E494:AB494" si="83">IF(D463&lt;($T368+$E368),E432*MIN($G368,($T368+$E368)-D463),0)</f>
        <v>0</v>
      </c>
      <c r="F494" s="4">
        <f t="shared" si="83"/>
        <v>0</v>
      </c>
      <c r="G494" s="4">
        <f t="shared" si="83"/>
        <v>0</v>
      </c>
      <c r="H494" s="4">
        <f t="shared" si="83"/>
        <v>0</v>
      </c>
      <c r="I494" s="4">
        <f t="shared" si="83"/>
        <v>0</v>
      </c>
      <c r="J494" s="4">
        <f t="shared" si="83"/>
        <v>0</v>
      </c>
      <c r="K494" s="4">
        <f t="shared" si="83"/>
        <v>0</v>
      </c>
      <c r="L494" s="4">
        <f t="shared" si="83"/>
        <v>0</v>
      </c>
      <c r="M494" s="4">
        <f t="shared" si="83"/>
        <v>0</v>
      </c>
      <c r="N494" s="4">
        <f t="shared" si="83"/>
        <v>0</v>
      </c>
      <c r="O494" s="4">
        <f t="shared" si="83"/>
        <v>0</v>
      </c>
      <c r="P494" s="4">
        <f t="shared" si="83"/>
        <v>0</v>
      </c>
      <c r="Q494" s="4">
        <f t="shared" si="83"/>
        <v>0</v>
      </c>
      <c r="R494" s="4">
        <f t="shared" si="83"/>
        <v>0</v>
      </c>
      <c r="S494" s="4">
        <f t="shared" si="83"/>
        <v>0</v>
      </c>
      <c r="T494" s="4">
        <f t="shared" si="83"/>
        <v>0</v>
      </c>
      <c r="U494" s="4">
        <f t="shared" si="83"/>
        <v>0</v>
      </c>
      <c r="V494" s="4">
        <f t="shared" si="83"/>
        <v>0</v>
      </c>
      <c r="W494" s="4">
        <f t="shared" si="83"/>
        <v>0</v>
      </c>
      <c r="X494" s="4">
        <f t="shared" si="83"/>
        <v>0</v>
      </c>
      <c r="Y494" s="4">
        <f t="shared" si="83"/>
        <v>0</v>
      </c>
      <c r="Z494" s="4">
        <f t="shared" si="83"/>
        <v>0</v>
      </c>
      <c r="AA494" s="4">
        <f t="shared" si="83"/>
        <v>0</v>
      </c>
      <c r="AB494" s="4">
        <f t="shared" si="83"/>
        <v>0</v>
      </c>
    </row>
    <row r="495" spans="2:28" outlineLevel="1">
      <c r="B495" s="556"/>
      <c r="C495" s="10">
        <f t="shared" si="74"/>
        <v>0</v>
      </c>
      <c r="D495" s="248"/>
      <c r="E495" s="4">
        <f t="shared" ref="E495:AB495" si="84">IF(D464&lt;($T369+$E369),E433*MIN($G369,($T369+$E369)-D464),0)</f>
        <v>0</v>
      </c>
      <c r="F495" s="4">
        <f t="shared" si="84"/>
        <v>0</v>
      </c>
      <c r="G495" s="4">
        <f t="shared" si="84"/>
        <v>0</v>
      </c>
      <c r="H495" s="4">
        <f t="shared" si="84"/>
        <v>0</v>
      </c>
      <c r="I495" s="4">
        <f t="shared" si="84"/>
        <v>0</v>
      </c>
      <c r="J495" s="4">
        <f t="shared" si="84"/>
        <v>0</v>
      </c>
      <c r="K495" s="4">
        <f t="shared" si="84"/>
        <v>0</v>
      </c>
      <c r="L495" s="4">
        <f t="shared" si="84"/>
        <v>0</v>
      </c>
      <c r="M495" s="4">
        <f t="shared" si="84"/>
        <v>0</v>
      </c>
      <c r="N495" s="4">
        <f t="shared" si="84"/>
        <v>0</v>
      </c>
      <c r="O495" s="4">
        <f t="shared" si="84"/>
        <v>0</v>
      </c>
      <c r="P495" s="4">
        <f t="shared" si="84"/>
        <v>0</v>
      </c>
      <c r="Q495" s="4">
        <f t="shared" si="84"/>
        <v>0</v>
      </c>
      <c r="R495" s="4">
        <f t="shared" si="84"/>
        <v>0</v>
      </c>
      <c r="S495" s="4">
        <f t="shared" si="84"/>
        <v>0</v>
      </c>
      <c r="T495" s="4">
        <f t="shared" si="84"/>
        <v>0</v>
      </c>
      <c r="U495" s="4">
        <f t="shared" si="84"/>
        <v>0</v>
      </c>
      <c r="V495" s="4">
        <f t="shared" si="84"/>
        <v>0</v>
      </c>
      <c r="W495" s="4">
        <f t="shared" si="84"/>
        <v>0</v>
      </c>
      <c r="X495" s="4">
        <f t="shared" si="84"/>
        <v>0</v>
      </c>
      <c r="Y495" s="4">
        <f t="shared" si="84"/>
        <v>0</v>
      </c>
      <c r="Z495" s="4">
        <f t="shared" si="84"/>
        <v>0</v>
      </c>
      <c r="AA495" s="4">
        <f t="shared" si="84"/>
        <v>0</v>
      </c>
      <c r="AB495" s="4">
        <f t="shared" si="84"/>
        <v>0</v>
      </c>
    </row>
    <row r="496" spans="2:28" outlineLevel="1">
      <c r="B496" s="556"/>
      <c r="C496" s="10">
        <f t="shared" si="74"/>
        <v>0</v>
      </c>
      <c r="D496" s="248"/>
      <c r="E496" s="4">
        <f t="shared" ref="E496:AB496" si="85">IF(D465&lt;($T370+$E370),E434*MIN($G370,($T370+$E370)-D465),0)</f>
        <v>0</v>
      </c>
      <c r="F496" s="4">
        <f t="shared" si="85"/>
        <v>0</v>
      </c>
      <c r="G496" s="4">
        <f t="shared" si="85"/>
        <v>0</v>
      </c>
      <c r="H496" s="4">
        <f t="shared" si="85"/>
        <v>0</v>
      </c>
      <c r="I496" s="4">
        <f t="shared" si="85"/>
        <v>0</v>
      </c>
      <c r="J496" s="4">
        <f t="shared" si="85"/>
        <v>0</v>
      </c>
      <c r="K496" s="4">
        <f t="shared" si="85"/>
        <v>0</v>
      </c>
      <c r="L496" s="4">
        <f t="shared" si="85"/>
        <v>0</v>
      </c>
      <c r="M496" s="4">
        <f t="shared" si="85"/>
        <v>0</v>
      </c>
      <c r="N496" s="4">
        <f t="shared" si="85"/>
        <v>0</v>
      </c>
      <c r="O496" s="4">
        <f t="shared" si="85"/>
        <v>0</v>
      </c>
      <c r="P496" s="4">
        <f t="shared" si="85"/>
        <v>0</v>
      </c>
      <c r="Q496" s="4">
        <f t="shared" si="85"/>
        <v>0</v>
      </c>
      <c r="R496" s="4">
        <f t="shared" si="85"/>
        <v>0</v>
      </c>
      <c r="S496" s="4">
        <f t="shared" si="85"/>
        <v>0</v>
      </c>
      <c r="T496" s="4">
        <f t="shared" si="85"/>
        <v>0</v>
      </c>
      <c r="U496" s="4">
        <f t="shared" si="85"/>
        <v>0</v>
      </c>
      <c r="V496" s="4">
        <f t="shared" si="85"/>
        <v>0</v>
      </c>
      <c r="W496" s="4">
        <f t="shared" si="85"/>
        <v>0</v>
      </c>
      <c r="X496" s="4">
        <f t="shared" si="85"/>
        <v>0</v>
      </c>
      <c r="Y496" s="4">
        <f t="shared" si="85"/>
        <v>0</v>
      </c>
      <c r="Z496" s="4">
        <f t="shared" si="85"/>
        <v>0</v>
      </c>
      <c r="AA496" s="4">
        <f t="shared" si="85"/>
        <v>0</v>
      </c>
      <c r="AB496" s="4">
        <f t="shared" si="85"/>
        <v>0</v>
      </c>
    </row>
    <row r="497" spans="2:28" outlineLevel="1">
      <c r="B497" s="556"/>
      <c r="C497" s="10">
        <f t="shared" si="74"/>
        <v>0</v>
      </c>
      <c r="D497" s="248"/>
      <c r="E497" s="4">
        <f t="shared" ref="E497:AB497" si="86">IF(D466&lt;($T371+$E371),E435*MIN($G371,($T371+$E371)-D466),0)</f>
        <v>0</v>
      </c>
      <c r="F497" s="4">
        <f t="shared" si="86"/>
        <v>0</v>
      </c>
      <c r="G497" s="4">
        <f t="shared" si="86"/>
        <v>0</v>
      </c>
      <c r="H497" s="4">
        <f t="shared" si="86"/>
        <v>0</v>
      </c>
      <c r="I497" s="4">
        <f t="shared" si="86"/>
        <v>0</v>
      </c>
      <c r="J497" s="4">
        <f t="shared" si="86"/>
        <v>0</v>
      </c>
      <c r="K497" s="4">
        <f t="shared" si="86"/>
        <v>0</v>
      </c>
      <c r="L497" s="4">
        <f t="shared" si="86"/>
        <v>0</v>
      </c>
      <c r="M497" s="4">
        <f t="shared" si="86"/>
        <v>0</v>
      </c>
      <c r="N497" s="4">
        <f t="shared" si="86"/>
        <v>0</v>
      </c>
      <c r="O497" s="4">
        <f t="shared" si="86"/>
        <v>0</v>
      </c>
      <c r="P497" s="4">
        <f t="shared" si="86"/>
        <v>0</v>
      </c>
      <c r="Q497" s="4">
        <f t="shared" si="86"/>
        <v>0</v>
      </c>
      <c r="R497" s="4">
        <f t="shared" si="86"/>
        <v>0</v>
      </c>
      <c r="S497" s="4">
        <f t="shared" si="86"/>
        <v>0</v>
      </c>
      <c r="T497" s="4">
        <f t="shared" si="86"/>
        <v>0</v>
      </c>
      <c r="U497" s="4">
        <f t="shared" si="86"/>
        <v>0</v>
      </c>
      <c r="V497" s="4">
        <f t="shared" si="86"/>
        <v>0</v>
      </c>
      <c r="W497" s="4">
        <f t="shared" si="86"/>
        <v>0</v>
      </c>
      <c r="X497" s="4">
        <f t="shared" si="86"/>
        <v>0</v>
      </c>
      <c r="Y497" s="4">
        <f t="shared" si="86"/>
        <v>0</v>
      </c>
      <c r="Z497" s="4">
        <f t="shared" si="86"/>
        <v>0</v>
      </c>
      <c r="AA497" s="4">
        <f t="shared" si="86"/>
        <v>0</v>
      </c>
      <c r="AB497" s="4">
        <f t="shared" si="86"/>
        <v>0</v>
      </c>
    </row>
    <row r="498" spans="2:28" outlineLevel="1">
      <c r="B498" s="556"/>
      <c r="C498" s="10">
        <f t="shared" si="74"/>
        <v>0</v>
      </c>
      <c r="D498" s="248"/>
      <c r="E498" s="4">
        <f t="shared" ref="E498:AB498" si="87">IF(D467&lt;($T372+$E372),E436*MIN($G372,($T372+$E372)-D467),0)</f>
        <v>0</v>
      </c>
      <c r="F498" s="4">
        <f t="shared" si="87"/>
        <v>0</v>
      </c>
      <c r="G498" s="4">
        <f t="shared" si="87"/>
        <v>0</v>
      </c>
      <c r="H498" s="4">
        <f t="shared" si="87"/>
        <v>0</v>
      </c>
      <c r="I498" s="4">
        <f t="shared" si="87"/>
        <v>0</v>
      </c>
      <c r="J498" s="4">
        <f t="shared" si="87"/>
        <v>0</v>
      </c>
      <c r="K498" s="4">
        <f t="shared" si="87"/>
        <v>0</v>
      </c>
      <c r="L498" s="4">
        <f t="shared" si="87"/>
        <v>0</v>
      </c>
      <c r="M498" s="4">
        <f t="shared" si="87"/>
        <v>0</v>
      </c>
      <c r="N498" s="4">
        <f t="shared" si="87"/>
        <v>0</v>
      </c>
      <c r="O498" s="4">
        <f t="shared" si="87"/>
        <v>0</v>
      </c>
      <c r="P498" s="4">
        <f t="shared" si="87"/>
        <v>0</v>
      </c>
      <c r="Q498" s="4">
        <f t="shared" si="87"/>
        <v>0</v>
      </c>
      <c r="R498" s="4">
        <f t="shared" si="87"/>
        <v>0</v>
      </c>
      <c r="S498" s="4">
        <f t="shared" si="87"/>
        <v>0</v>
      </c>
      <c r="T498" s="4">
        <f t="shared" si="87"/>
        <v>0</v>
      </c>
      <c r="U498" s="4">
        <f t="shared" si="87"/>
        <v>0</v>
      </c>
      <c r="V498" s="4">
        <f t="shared" si="87"/>
        <v>0</v>
      </c>
      <c r="W498" s="4">
        <f t="shared" si="87"/>
        <v>0</v>
      </c>
      <c r="X498" s="4">
        <f t="shared" si="87"/>
        <v>0</v>
      </c>
      <c r="Y498" s="4">
        <f t="shared" si="87"/>
        <v>0</v>
      </c>
      <c r="Z498" s="4">
        <f t="shared" si="87"/>
        <v>0</v>
      </c>
      <c r="AA498" s="4">
        <f t="shared" si="87"/>
        <v>0</v>
      </c>
      <c r="AB498" s="4">
        <f t="shared" si="87"/>
        <v>0</v>
      </c>
    </row>
    <row r="499" spans="2:28" outlineLevel="1">
      <c r="B499" s="556"/>
      <c r="C499" s="10">
        <f t="shared" si="74"/>
        <v>0</v>
      </c>
      <c r="D499" s="248"/>
      <c r="E499" s="4">
        <f t="shared" ref="E499:AB499" si="88">IF(D468&lt;($T373+$E373),E437*MIN($G373,($T373+$E373)-D468),0)</f>
        <v>0</v>
      </c>
      <c r="F499" s="4">
        <f t="shared" si="88"/>
        <v>0</v>
      </c>
      <c r="G499" s="4">
        <f t="shared" si="88"/>
        <v>0</v>
      </c>
      <c r="H499" s="4">
        <f t="shared" si="88"/>
        <v>0</v>
      </c>
      <c r="I499" s="4">
        <f t="shared" si="88"/>
        <v>0</v>
      </c>
      <c r="J499" s="4">
        <f t="shared" si="88"/>
        <v>0</v>
      </c>
      <c r="K499" s="4">
        <f t="shared" si="88"/>
        <v>0</v>
      </c>
      <c r="L499" s="4">
        <f t="shared" si="88"/>
        <v>0</v>
      </c>
      <c r="M499" s="4">
        <f t="shared" si="88"/>
        <v>0</v>
      </c>
      <c r="N499" s="4">
        <f t="shared" si="88"/>
        <v>0</v>
      </c>
      <c r="O499" s="4">
        <f t="shared" si="88"/>
        <v>0</v>
      </c>
      <c r="P499" s="4">
        <f t="shared" si="88"/>
        <v>0</v>
      </c>
      <c r="Q499" s="4">
        <f t="shared" si="88"/>
        <v>0</v>
      </c>
      <c r="R499" s="4">
        <f t="shared" si="88"/>
        <v>0</v>
      </c>
      <c r="S499" s="4">
        <f t="shared" si="88"/>
        <v>0</v>
      </c>
      <c r="T499" s="4">
        <f t="shared" si="88"/>
        <v>0</v>
      </c>
      <c r="U499" s="4">
        <f t="shared" si="88"/>
        <v>0</v>
      </c>
      <c r="V499" s="4">
        <f t="shared" si="88"/>
        <v>0</v>
      </c>
      <c r="W499" s="4">
        <f t="shared" si="88"/>
        <v>0</v>
      </c>
      <c r="X499" s="4">
        <f t="shared" si="88"/>
        <v>0</v>
      </c>
      <c r="Y499" s="4">
        <f t="shared" si="88"/>
        <v>0</v>
      </c>
      <c r="Z499" s="4">
        <f t="shared" si="88"/>
        <v>0</v>
      </c>
      <c r="AA499" s="4">
        <f t="shared" si="88"/>
        <v>0</v>
      </c>
      <c r="AB499" s="4">
        <f t="shared" si="88"/>
        <v>0</v>
      </c>
    </row>
    <row r="500" spans="2:28" outlineLevel="1">
      <c r="B500" s="556"/>
      <c r="C500" s="21" t="s">
        <v>1117</v>
      </c>
      <c r="D500" s="10"/>
      <c r="I500" s="4"/>
      <c r="J500" s="4"/>
      <c r="K500" s="4"/>
      <c r="L500" s="4"/>
      <c r="M500" s="4"/>
    </row>
    <row r="501" spans="2:28" outlineLevel="1">
      <c r="B501" s="556"/>
      <c r="C501" s="10" t="str">
        <f>C470</f>
        <v>Studio</v>
      </c>
      <c r="D501" s="10"/>
      <c r="E501" s="4">
        <f t="array" ref="E501:AB501">IF(E$375:AB$375&lt;$O344,0,IFERROR(--(MOD(E$375:AB$375,N344)=0),0))</f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</row>
    <row r="502" spans="2:28" outlineLevel="1">
      <c r="B502" s="556"/>
      <c r="C502" s="10" t="str">
        <f t="shared" ref="C502:C530" si="89">C471</f>
        <v xml:space="preserve">1 Bed / 1 Bath </v>
      </c>
      <c r="D502" s="10"/>
      <c r="E502" s="4">
        <f t="array" ref="E502:AB502">IF(E$375:AB$375&lt;$O345,0,IFERROR(--(MOD(E$375:AB$375,N345)=0),0))</f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</row>
    <row r="503" spans="2:28" outlineLevel="1">
      <c r="B503" s="556"/>
      <c r="C503" s="10" t="str">
        <f t="shared" si="89"/>
        <v xml:space="preserve">1 Bed / 1 Bath </v>
      </c>
      <c r="D503" s="10"/>
      <c r="E503" s="4">
        <f t="array" ref="E503:AB503">IF(E$375:AB$375&lt;$O346,0,IFERROR(--(MOD(E$375:AB$375,N346)=0),0))</f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</row>
    <row r="504" spans="2:28" outlineLevel="1">
      <c r="B504" s="556"/>
      <c r="C504" s="10" t="str">
        <f t="shared" si="89"/>
        <v xml:space="preserve">1 Bed / 1 Bath </v>
      </c>
      <c r="D504" s="10"/>
      <c r="E504" s="4">
        <f t="array" ref="E504:AB504">IF(E$375:AB$375&lt;$O347,0,IFERROR(--(MOD(E$375:AB$375,N347)=0),0))</f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1</v>
      </c>
      <c r="Q504" s="4">
        <v>0</v>
      </c>
      <c r="R504" s="4">
        <v>1</v>
      </c>
      <c r="S504" s="4">
        <v>0</v>
      </c>
      <c r="T504" s="4">
        <v>1</v>
      </c>
      <c r="U504" s="4">
        <v>0</v>
      </c>
      <c r="V504" s="4">
        <v>1</v>
      </c>
      <c r="W504" s="4">
        <v>0</v>
      </c>
      <c r="X504" s="4">
        <v>1</v>
      </c>
      <c r="Y504" s="4">
        <v>0</v>
      </c>
      <c r="Z504" s="4">
        <v>1</v>
      </c>
      <c r="AA504" s="4">
        <v>0</v>
      </c>
      <c r="AB504" s="4">
        <v>1</v>
      </c>
    </row>
    <row r="505" spans="2:28" outlineLevel="1">
      <c r="B505" s="556"/>
      <c r="C505" s="10" t="str">
        <f t="shared" si="89"/>
        <v xml:space="preserve">2 Bed / 1 Bath </v>
      </c>
      <c r="D505" s="10"/>
      <c r="E505" s="4">
        <f t="array" ref="E505:AB505">IF(E$375:AB$375&lt;$O348,0,IFERROR(--(MOD(E$375:AB$375,N348)=0),0))</f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</row>
    <row r="506" spans="2:28" outlineLevel="1">
      <c r="B506" s="556"/>
      <c r="C506" s="10" t="str">
        <f t="shared" si="89"/>
        <v xml:space="preserve">2 Bed / 1 Bath </v>
      </c>
      <c r="D506" s="10"/>
      <c r="E506" s="4">
        <f t="array" ref="E506:AB506">IF(E$375:AB$375&lt;$O349,0,IFERROR(--(MOD(E$375:AB$375,N349)=0),0))</f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</row>
    <row r="507" spans="2:28" outlineLevel="1">
      <c r="B507" s="556"/>
      <c r="C507" s="10" t="str">
        <f t="shared" si="89"/>
        <v xml:space="preserve">2 Bed / 1 Bath </v>
      </c>
      <c r="D507" s="10"/>
      <c r="E507" s="4">
        <f t="array" ref="E507:AB507">IF(E$375:AB$375&lt;$O350,0,IFERROR(--(MOD(E$375:AB$375,N350)=0),0))</f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</row>
    <row r="508" spans="2:28" outlineLevel="1">
      <c r="B508" s="556"/>
      <c r="C508" s="10" t="str">
        <f t="shared" si="89"/>
        <v xml:space="preserve">2 Bed / 2 Bath </v>
      </c>
      <c r="D508" s="10"/>
      <c r="E508" s="4">
        <f t="array" ref="E508:AB508">IF(E$375:AB$375&lt;$O351,0,IFERROR(--(MOD(E$375:AB$375,N351)=0),0))</f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1</v>
      </c>
      <c r="Q508" s="4">
        <v>0</v>
      </c>
      <c r="R508" s="4">
        <v>0</v>
      </c>
      <c r="S508" s="4">
        <v>1</v>
      </c>
      <c r="T508" s="4">
        <v>0</v>
      </c>
      <c r="U508" s="4">
        <v>0</v>
      </c>
      <c r="V508" s="4">
        <v>1</v>
      </c>
      <c r="W508" s="4">
        <v>0</v>
      </c>
      <c r="X508" s="4">
        <v>0</v>
      </c>
      <c r="Y508" s="4">
        <v>1</v>
      </c>
      <c r="Z508" s="4">
        <v>0</v>
      </c>
      <c r="AA508" s="4">
        <v>0</v>
      </c>
      <c r="AB508" s="4">
        <v>1</v>
      </c>
    </row>
    <row r="509" spans="2:28" outlineLevel="1">
      <c r="B509" s="556"/>
      <c r="C509" s="10" t="str">
        <f t="shared" si="89"/>
        <v>2 Bed / 1 Bath + Den</v>
      </c>
      <c r="D509" s="10"/>
      <c r="E509" s="4">
        <f t="array" ref="E509:AB509">IF(E$375:AB$375&lt;$O352,0,IFERROR(--(MOD(E$375:AB$375,N352)=0),0))</f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</row>
    <row r="510" spans="2:28" outlineLevel="1">
      <c r="B510" s="556"/>
      <c r="C510" s="10" t="str">
        <f t="shared" si="89"/>
        <v xml:space="preserve">2 Bed / 2 Bath </v>
      </c>
      <c r="D510" s="10"/>
      <c r="E510" s="4">
        <f t="array" ref="E510:AB510">IF(E$375:AB$375&lt;$O353,0,IFERROR(--(MOD(E$375:AB$375,N353)=0),0))</f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</row>
    <row r="511" spans="2:28" outlineLevel="1">
      <c r="B511" s="556"/>
      <c r="C511" s="10" t="str">
        <f t="shared" si="89"/>
        <v xml:space="preserve">2 Bed / 1.5 Bath </v>
      </c>
      <c r="D511" s="10"/>
      <c r="E511" s="4">
        <f t="array" ref="E511:AB511">IF(E$375:AB$375&lt;$O354,0,IFERROR(--(MOD(E$375:AB$375,N354)=0),0))</f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</row>
    <row r="512" spans="2:28" outlineLevel="1">
      <c r="B512" s="556"/>
      <c r="C512" s="10" t="str">
        <f t="shared" si="89"/>
        <v xml:space="preserve">3 Bed / 2 Bath </v>
      </c>
      <c r="D512" s="10"/>
      <c r="E512" s="4">
        <f t="array" ref="E512:AB512">IF(E$375:AB$375&lt;$O355,0,IFERROR(--(MOD(E$375:AB$375,N355)=0),0))</f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</row>
    <row r="513" spans="2:28" outlineLevel="1">
      <c r="B513" s="556"/>
      <c r="C513" s="10" t="str">
        <f t="shared" si="89"/>
        <v>3 Bed / 2 Bath House</v>
      </c>
      <c r="D513" s="10"/>
      <c r="E513" s="4">
        <f t="array" ref="E513:AB513">IF(E$375:AB$375&lt;$O356,0,IFERROR(--(MOD(E$375:AB$375,N356)=0),0))</f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</row>
    <row r="514" spans="2:28" outlineLevel="1">
      <c r="B514" s="556"/>
      <c r="C514" s="10" t="str">
        <f t="shared" si="89"/>
        <v xml:space="preserve">3 Bed / 2 Bath </v>
      </c>
      <c r="D514" s="10"/>
      <c r="E514" s="4">
        <f t="array" ref="E514:AB514">IF(E$375:AB$375&lt;$O357,0,IFERROR(--(MOD(E$375:AB$375,N357)=0),0))</f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</row>
    <row r="515" spans="2:28" outlineLevel="1">
      <c r="B515" s="556"/>
      <c r="C515" s="10" t="str">
        <f t="shared" si="89"/>
        <v xml:space="preserve">1 Bed / 1 Bath </v>
      </c>
      <c r="D515" s="10"/>
      <c r="E515" s="4">
        <f t="array" ref="E515:AB515">IF(E$375:AB$375&lt;$O358,0,IFERROR(--(MOD(E$375:AB$375,N358)=0),0))</f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</row>
    <row r="516" spans="2:28" outlineLevel="1">
      <c r="B516" s="556"/>
      <c r="C516" s="10" t="str">
        <f t="shared" si="89"/>
        <v xml:space="preserve">2 Bed / 2 Bath </v>
      </c>
      <c r="D516" s="10"/>
      <c r="E516" s="4">
        <f t="array" ref="E516:AB516">IF(E$375:AB$375&lt;$O359,0,IFERROR(--(MOD(E$375:AB$375,N359)=0),0))</f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</row>
    <row r="517" spans="2:28" outlineLevel="1">
      <c r="B517" s="556"/>
      <c r="C517" s="10" t="str">
        <f t="shared" si="89"/>
        <v xml:space="preserve">4 Bed / 2 Bath Penthouse </v>
      </c>
      <c r="D517" s="10"/>
      <c r="E517" s="4">
        <f t="array" ref="E517:AB517">IF(E$375:AB$375&lt;$O360,0,IFERROR(--(MOD(E$375:AB$375,N360)=0),0))</f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</row>
    <row r="518" spans="2:28" outlineLevel="1">
      <c r="B518" s="556"/>
      <c r="C518" s="10" t="str">
        <f t="shared" si="89"/>
        <v xml:space="preserve">2 Bed / 2 Bath </v>
      </c>
      <c r="D518" s="10"/>
      <c r="E518" s="4">
        <f t="array" ref="E518:AB518">IF(E$375:AB$375&lt;$O361,0,IFERROR(--(MOD(E$375:AB$375,N361)=0),0))</f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</row>
    <row r="519" spans="2:28" outlineLevel="1">
      <c r="B519" s="556"/>
      <c r="C519" s="10">
        <f t="shared" si="89"/>
        <v>0</v>
      </c>
      <c r="D519" s="10"/>
      <c r="E519" s="4">
        <f t="array" ref="E519:AB519">IF(E$375:AB$375&lt;$O362,0,IFERROR(--(MOD(E$375:AB$375,N362)=0),0))</f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</row>
    <row r="520" spans="2:28" outlineLevel="1">
      <c r="B520" s="556"/>
      <c r="C520" s="10">
        <f t="shared" si="89"/>
        <v>0</v>
      </c>
      <c r="D520" s="10"/>
      <c r="E520" s="4">
        <f t="array" ref="E520:AB520">IF(E$375:AB$375&lt;$O363,0,IFERROR(--(MOD(E$375:AB$375,N363)=0),0))</f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</row>
    <row r="521" spans="2:28" outlineLevel="1">
      <c r="B521" s="556"/>
      <c r="C521" s="10">
        <f t="shared" si="89"/>
        <v>0</v>
      </c>
      <c r="D521" s="10"/>
      <c r="E521" s="4">
        <f t="array" ref="E521:AB521">IF(E$375:AB$375&lt;$O364,0,IFERROR(--(MOD(E$375:AB$375,N364)=0),0))</f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</row>
    <row r="522" spans="2:28" outlineLevel="1">
      <c r="B522" s="556"/>
      <c r="C522" s="10">
        <f t="shared" si="89"/>
        <v>0</v>
      </c>
      <c r="D522" s="10"/>
      <c r="E522" s="4">
        <f t="array" ref="E522:AB522">IF(E$375:AB$375&lt;$O365,0,IFERROR(--(MOD(E$375:AB$375,N365)=0),0))</f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</row>
    <row r="523" spans="2:28" outlineLevel="1">
      <c r="B523" s="556"/>
      <c r="C523" s="10">
        <f t="shared" si="89"/>
        <v>0</v>
      </c>
      <c r="D523" s="10"/>
      <c r="E523" s="4">
        <f t="array" ref="E523:AB523">IF(E$375:AB$375&lt;$O366,0,IFERROR(--(MOD(E$375:AB$375,N366)=0),0))</f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</row>
    <row r="524" spans="2:28" outlineLevel="1">
      <c r="B524" s="556"/>
      <c r="C524" s="10">
        <f t="shared" si="89"/>
        <v>0</v>
      </c>
      <c r="D524" s="10"/>
      <c r="E524" s="4">
        <f t="array" ref="E524:AB524">IF(E$375:AB$375&lt;$O367,0,IFERROR(--(MOD(E$375:AB$375,N367)=0),0))</f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</row>
    <row r="525" spans="2:28" outlineLevel="1">
      <c r="B525" s="556"/>
      <c r="C525" s="10">
        <f t="shared" si="89"/>
        <v>0</v>
      </c>
      <c r="D525" s="10"/>
      <c r="E525" s="4">
        <f t="array" ref="E525:AB525">IF(E$375:AB$375&lt;$O368,0,IFERROR(--(MOD(E$375:AB$375,N368)=0),0))</f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</row>
    <row r="526" spans="2:28" outlineLevel="1">
      <c r="B526" s="556"/>
      <c r="C526" s="10">
        <f t="shared" si="89"/>
        <v>0</v>
      </c>
      <c r="D526" s="10"/>
      <c r="E526" s="4">
        <f t="array" ref="E526:AB526">IF(E$375:AB$375&lt;$O369,0,IFERROR(--(MOD(E$375:AB$375,N369)=0),0))</f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</row>
    <row r="527" spans="2:28" outlineLevel="1">
      <c r="B527" s="556"/>
      <c r="C527" s="10">
        <f t="shared" si="89"/>
        <v>0</v>
      </c>
      <c r="D527" s="10"/>
      <c r="E527" s="4">
        <f t="array" ref="E527:AB527">IF(E$375:AB$375&lt;$O370,0,IFERROR(--(MOD(E$375:AB$375,N370)=0),0))</f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</row>
    <row r="528" spans="2:28" outlineLevel="1">
      <c r="B528" s="556"/>
      <c r="C528" s="10">
        <f t="shared" si="89"/>
        <v>0</v>
      </c>
      <c r="D528" s="10"/>
      <c r="E528" s="4">
        <f t="array" ref="E528:AB528">IF(E$375:AB$375&lt;$O371,0,IFERROR(--(MOD(E$375:AB$375,N371)=0),0))</f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</row>
    <row r="529" spans="2:28" outlineLevel="1">
      <c r="B529" s="556"/>
      <c r="C529" s="10">
        <f t="shared" si="89"/>
        <v>0</v>
      </c>
      <c r="D529" s="10"/>
      <c r="E529" s="4">
        <f t="array" ref="E529:AB529">IF(E$375:AB$375&lt;$O372,0,IFERROR(--(MOD(E$375:AB$375,N372)=0),0))</f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</row>
    <row r="530" spans="2:28" outlineLevel="1">
      <c r="B530" s="556"/>
      <c r="C530" s="10">
        <f t="shared" si="89"/>
        <v>0</v>
      </c>
      <c r="D530" s="10"/>
      <c r="E530" s="4">
        <f t="array" ref="E530:AB530">IF(E$375:AB$375&lt;$O373,0,IFERROR(--(MOD(E$375:AB$375,N373)=0),0))</f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</row>
    <row r="531" spans="2:28" outlineLevel="1">
      <c r="B531" s="556"/>
      <c r="C531" s="21" t="s">
        <v>285</v>
      </c>
    </row>
    <row r="532" spans="2:28" outlineLevel="1">
      <c r="B532" s="556"/>
      <c r="C532" s="4" t="str">
        <f t="shared" ref="C532:C561" si="90">C470</f>
        <v>Studio</v>
      </c>
      <c r="E532" s="4">
        <f>IF(SUM($D532:D532)&lt;($D344-$U344),E501*MIN($M344,($D344-$U344)-SUM($D532:D532)),0)</f>
        <v>0</v>
      </c>
      <c r="F532" s="4">
        <f>IF(SUM($D532:E532)&lt;($D344-$U344),F501*MIN($M344,($D344-$U344)-SUM($D532:E532)),0)</f>
        <v>0</v>
      </c>
      <c r="G532" s="4">
        <f>IF(SUM($D532:F532)&lt;($D344-$U344),G501*MIN($M344,($D344-$U344)-SUM($D532:F532)),0)</f>
        <v>0</v>
      </c>
      <c r="H532" s="4">
        <f>IF(SUM($D532:G532)&lt;($D344-$U344),H501*MIN($M344,($D344-$U344)-SUM($D532:G532)),0)</f>
        <v>0</v>
      </c>
      <c r="I532" s="4">
        <f>IF(SUM($D532:H532)&lt;($D344-$U344),I501*MIN($M344,($D344-$U344)-SUM($D532:H532)),0)</f>
        <v>0</v>
      </c>
      <c r="J532" s="4">
        <f>IF(SUM($D532:I532)&lt;($D344-$U344),J501*MIN($M344,($D344-$U344)-SUM($D532:I532)),0)</f>
        <v>0</v>
      </c>
      <c r="K532" s="4">
        <f>IF(SUM($D532:J532)&lt;($D344-$U344),K501*MIN($M344,($D344-$U344)-SUM($D532:J532)),0)</f>
        <v>0</v>
      </c>
      <c r="L532" s="4">
        <f>IF(SUM($D532:K532)&lt;($D344-$U344),L501*MIN($M344,($D344-$U344)-SUM($D532:K532)),0)</f>
        <v>0</v>
      </c>
      <c r="M532" s="4">
        <f>IF(SUM($D532:L532)&lt;($D344-$U344),M501*MIN($M344,($D344-$U344)-SUM($D532:L532)),0)</f>
        <v>0</v>
      </c>
      <c r="N532" s="4">
        <f>IF(SUM($D532:M532)&lt;($D344-$U344),N501*MIN($M344,($D344-$U344)-SUM($D532:M532)),0)</f>
        <v>0</v>
      </c>
      <c r="O532" s="4">
        <f>IF(SUM($D532:N532)&lt;($D344-$U344),O501*MIN($M344,($D344-$U344)-SUM($D532:N532)),0)</f>
        <v>0</v>
      </c>
      <c r="P532" s="4">
        <f>IF(SUM($D532:O532)&lt;($D344-$U344),P501*MIN($M344,($D344-$U344)-SUM($D532:O532)),0)</f>
        <v>0</v>
      </c>
      <c r="Q532" s="4">
        <f>IF(SUM($D532:P532)&lt;($D344-$U344),Q501*MIN($M344,($D344-$U344)-SUM($D532:P532)),0)</f>
        <v>0</v>
      </c>
      <c r="R532" s="4">
        <f>IF(SUM($D532:Q532)&lt;($D344-$U344),R501*MIN($M344,($D344-$U344)-SUM($D532:Q532)),0)</f>
        <v>0</v>
      </c>
      <c r="S532" s="4">
        <f>IF(SUM($D532:R532)&lt;($D344-$U344),S501*MIN($M344,($D344-$U344)-SUM($D532:R532)),0)</f>
        <v>0</v>
      </c>
      <c r="T532" s="4">
        <f>IF(SUM($D532:S532)&lt;($D344-$U344),T501*MIN($M344,($D344-$U344)-SUM($D532:S532)),0)</f>
        <v>0</v>
      </c>
      <c r="U532" s="4">
        <f>IF(SUM($D532:T532)&lt;($D344-$U344),U501*MIN($M344,($D344-$U344)-SUM($D532:T532)),0)</f>
        <v>0</v>
      </c>
      <c r="V532" s="4">
        <f>IF(SUM($D532:U532)&lt;($D344-$U344),V501*MIN($M344,($D344-$U344)-SUM($D532:U532)),0)</f>
        <v>0</v>
      </c>
      <c r="W532" s="4">
        <f>IF(SUM($D532:V532)&lt;($D344-$U344),W501*MIN($M344,($D344-$U344)-SUM($D532:V532)),0)</f>
        <v>0</v>
      </c>
      <c r="X532" s="4">
        <f>IF(SUM($D532:W532)&lt;($D344-$U344),X501*MIN($M344,($D344-$U344)-SUM($D532:W532)),0)</f>
        <v>0</v>
      </c>
      <c r="Y532" s="4">
        <f>IF(SUM($D532:X532)&lt;($D344-$U344),Y501*MIN($M344,($D344-$U344)-SUM($D532:X532)),0)</f>
        <v>0</v>
      </c>
      <c r="Z532" s="4">
        <f>IF(SUM($D532:Y532)&lt;($D344-$U344),Z501*MIN($M344,($D344-$U344)-SUM($D532:Y532)),0)</f>
        <v>0</v>
      </c>
      <c r="AA532" s="4">
        <f>IF(SUM($D532:Z532)&lt;($D344-$U344),AA501*MIN($M344,($D344-$U344)-SUM($D532:Z532)),0)</f>
        <v>0</v>
      </c>
      <c r="AB532" s="4">
        <f>IF(SUM($D532:AA532)&lt;($D344-$U344),AB501*MIN($M344,($D344-$U344)-SUM($D532:AA532)),0)</f>
        <v>0</v>
      </c>
    </row>
    <row r="533" spans="2:28" outlineLevel="1">
      <c r="B533" s="556"/>
      <c r="C533" s="4" t="str">
        <f t="shared" si="90"/>
        <v xml:space="preserve">1 Bed / 1 Bath </v>
      </c>
      <c r="E533" s="4">
        <f>IF(SUM($D533:D533)&lt;($D345-$U345),E502*MIN($M345,($D345-$U345)-SUM($D533:D533)),0)</f>
        <v>0</v>
      </c>
      <c r="F533" s="4">
        <f>IF(SUM($D533:E533)&lt;($D345-$U345),F502*MIN($M345,($D345-$U345)-SUM($D533:E533)),0)</f>
        <v>0</v>
      </c>
      <c r="G533" s="4">
        <f>IF(SUM($D533:F533)&lt;($D345-$U345),G502*MIN($M345,($D345-$U345)-SUM($D533:F533)),0)</f>
        <v>0</v>
      </c>
      <c r="H533" s="4">
        <f>IF(SUM($D533:G533)&lt;($D345-$U345),H502*MIN($M345,($D345-$U345)-SUM($D533:G533)),0)</f>
        <v>0</v>
      </c>
      <c r="I533" s="4">
        <f>IF(SUM($D533:H533)&lt;($D345-$U345),I502*MIN($M345,($D345-$U345)-SUM($D533:H533)),0)</f>
        <v>0</v>
      </c>
      <c r="J533" s="4">
        <f>IF(SUM($D533:I533)&lt;($D345-$U345),J502*MIN($M345,($D345-$U345)-SUM($D533:I533)),0)</f>
        <v>0</v>
      </c>
      <c r="K533" s="4">
        <f>IF(SUM($D533:J533)&lt;($D345-$U345),K502*MIN($M345,($D345-$U345)-SUM($D533:J533)),0)</f>
        <v>0</v>
      </c>
      <c r="L533" s="4">
        <f>IF(SUM($D533:K533)&lt;($D345-$U345),L502*MIN($M345,($D345-$U345)-SUM($D533:K533)),0)</f>
        <v>0</v>
      </c>
      <c r="M533" s="4">
        <f>IF(SUM($D533:L533)&lt;($D345-$U345),M502*MIN($M345,($D345-$U345)-SUM($D533:L533)),0)</f>
        <v>0</v>
      </c>
      <c r="N533" s="4">
        <f>IF(SUM($D533:M533)&lt;($D345-$U345),N502*MIN($M345,($D345-$U345)-SUM($D533:M533)),0)</f>
        <v>0</v>
      </c>
      <c r="O533" s="4">
        <f>IF(SUM($D533:N533)&lt;($D345-$U345),O502*MIN($M345,($D345-$U345)-SUM($D533:N533)),0)</f>
        <v>0</v>
      </c>
      <c r="P533" s="4">
        <f>IF(SUM($D533:O533)&lt;($D345-$U345),P502*MIN($M345,($D345-$U345)-SUM($D533:O533)),0)</f>
        <v>0</v>
      </c>
      <c r="Q533" s="4">
        <f>IF(SUM($D533:P533)&lt;($D345-$U345),Q502*MIN($M345,($D345-$U345)-SUM($D533:P533)),0)</f>
        <v>0</v>
      </c>
      <c r="R533" s="4">
        <f>IF(SUM($D533:Q533)&lt;($D345-$U345),R502*MIN($M345,($D345-$U345)-SUM($D533:Q533)),0)</f>
        <v>0</v>
      </c>
      <c r="S533" s="4">
        <f>IF(SUM($D533:R533)&lt;($D345-$U345),S502*MIN($M345,($D345-$U345)-SUM($D533:R533)),0)</f>
        <v>0</v>
      </c>
      <c r="T533" s="4">
        <f>IF(SUM($D533:S533)&lt;($D345-$U345),T502*MIN($M345,($D345-$U345)-SUM($D533:S533)),0)</f>
        <v>0</v>
      </c>
      <c r="U533" s="4">
        <f>IF(SUM($D533:T533)&lt;($D345-$U345),U502*MIN($M345,($D345-$U345)-SUM($D533:T533)),0)</f>
        <v>0</v>
      </c>
      <c r="V533" s="4">
        <f>IF(SUM($D533:U533)&lt;($D345-$U345),V502*MIN($M345,($D345-$U345)-SUM($D533:U533)),0)</f>
        <v>0</v>
      </c>
      <c r="W533" s="4">
        <f>IF(SUM($D533:V533)&lt;($D345-$U345),W502*MIN($M345,($D345-$U345)-SUM($D533:V533)),0)</f>
        <v>0</v>
      </c>
      <c r="X533" s="4">
        <f>IF(SUM($D533:W533)&lt;($D345-$U345),X502*MIN($M345,($D345-$U345)-SUM($D533:W533)),0)</f>
        <v>0</v>
      </c>
      <c r="Y533" s="4">
        <f>IF(SUM($D533:X533)&lt;($D345-$U345),Y502*MIN($M345,($D345-$U345)-SUM($D533:X533)),0)</f>
        <v>0</v>
      </c>
      <c r="Z533" s="4">
        <f>IF(SUM($D533:Y533)&lt;($D345-$U345),Z502*MIN($M345,($D345-$U345)-SUM($D533:Y533)),0)</f>
        <v>0</v>
      </c>
      <c r="AA533" s="4">
        <f>IF(SUM($D533:Z533)&lt;($D345-$U345),AA502*MIN($M345,($D345-$U345)-SUM($D533:Z533)),0)</f>
        <v>0</v>
      </c>
      <c r="AB533" s="4">
        <f>IF(SUM($D533:AA533)&lt;($D345-$U345),AB502*MIN($M345,($D345-$U345)-SUM($D533:AA533)),0)</f>
        <v>0</v>
      </c>
    </row>
    <row r="534" spans="2:28" outlineLevel="1">
      <c r="B534" s="556"/>
      <c r="C534" s="4" t="str">
        <f t="shared" si="90"/>
        <v xml:space="preserve">1 Bed / 1 Bath </v>
      </c>
      <c r="E534" s="4">
        <f>IF(SUM($D534:D534)&lt;($D346-$U346),E503*MIN($M346,($D346-$U346)-SUM($D534:D534)),0)</f>
        <v>0</v>
      </c>
      <c r="F534" s="4">
        <f>IF(SUM($D534:E534)&lt;($D346-$U346),F503*MIN($M346,($D346-$U346)-SUM($D534:E534)),0)</f>
        <v>0</v>
      </c>
      <c r="G534" s="4">
        <f>IF(SUM($D534:F534)&lt;($D346-$U346),G503*MIN($M346,($D346-$U346)-SUM($D534:F534)),0)</f>
        <v>0</v>
      </c>
      <c r="H534" s="4">
        <f>IF(SUM($D534:G534)&lt;($D346-$U346),H503*MIN($M346,($D346-$U346)-SUM($D534:G534)),0)</f>
        <v>0</v>
      </c>
      <c r="I534" s="4">
        <f>IF(SUM($D534:H534)&lt;($D346-$U346),I503*MIN($M346,($D346-$U346)-SUM($D534:H534)),0)</f>
        <v>0</v>
      </c>
      <c r="J534" s="4">
        <f>IF(SUM($D534:I534)&lt;($D346-$U346),J503*MIN($M346,($D346-$U346)-SUM($D534:I534)),0)</f>
        <v>0</v>
      </c>
      <c r="K534" s="4">
        <f>IF(SUM($D534:J534)&lt;($D346-$U346),K503*MIN($M346,($D346-$U346)-SUM($D534:J534)),0)</f>
        <v>0</v>
      </c>
      <c r="L534" s="4">
        <f>IF(SUM($D534:K534)&lt;($D346-$U346),L503*MIN($M346,($D346-$U346)-SUM($D534:K534)),0)</f>
        <v>0</v>
      </c>
      <c r="M534" s="4">
        <f>IF(SUM($D534:L534)&lt;($D346-$U346),M503*MIN($M346,($D346-$U346)-SUM($D534:L534)),0)</f>
        <v>0</v>
      </c>
      <c r="N534" s="4">
        <f>IF(SUM($D534:M534)&lt;($D346-$U346),N503*MIN($M346,($D346-$U346)-SUM($D534:M534)),0)</f>
        <v>0</v>
      </c>
      <c r="O534" s="4">
        <f>IF(SUM($D534:N534)&lt;($D346-$U346),O503*MIN($M346,($D346-$U346)-SUM($D534:N534)),0)</f>
        <v>0</v>
      </c>
      <c r="P534" s="4">
        <f>IF(SUM($D534:O534)&lt;($D346-$U346),P503*MIN($M346,($D346-$U346)-SUM($D534:O534)),0)</f>
        <v>0</v>
      </c>
      <c r="Q534" s="4">
        <f>IF(SUM($D534:P534)&lt;($D346-$U346),Q503*MIN($M346,($D346-$U346)-SUM($D534:P534)),0)</f>
        <v>0</v>
      </c>
      <c r="R534" s="4">
        <f>IF(SUM($D534:Q534)&lt;($D346-$U346),R503*MIN($M346,($D346-$U346)-SUM($D534:Q534)),0)</f>
        <v>0</v>
      </c>
      <c r="S534" s="4">
        <f>IF(SUM($D534:R534)&lt;($D346-$U346),S503*MIN($M346,($D346-$U346)-SUM($D534:R534)),0)</f>
        <v>0</v>
      </c>
      <c r="T534" s="4">
        <f>IF(SUM($D534:S534)&lt;($D346-$U346),T503*MIN($M346,($D346-$U346)-SUM($D534:S534)),0)</f>
        <v>0</v>
      </c>
      <c r="U534" s="4">
        <f>IF(SUM($D534:T534)&lt;($D346-$U346),U503*MIN($M346,($D346-$U346)-SUM($D534:T534)),0)</f>
        <v>0</v>
      </c>
      <c r="V534" s="4">
        <f>IF(SUM($D534:U534)&lt;($D346-$U346),V503*MIN($M346,($D346-$U346)-SUM($D534:U534)),0)</f>
        <v>0</v>
      </c>
      <c r="W534" s="4">
        <f>IF(SUM($D534:V534)&lt;($D346-$U346),W503*MIN($M346,($D346-$U346)-SUM($D534:V534)),0)</f>
        <v>0</v>
      </c>
      <c r="X534" s="4">
        <f>IF(SUM($D534:W534)&lt;($D346-$U346),X503*MIN($M346,($D346-$U346)-SUM($D534:W534)),0)</f>
        <v>0</v>
      </c>
      <c r="Y534" s="4">
        <f>IF(SUM($D534:X534)&lt;($D346-$U346),Y503*MIN($M346,($D346-$U346)-SUM($D534:X534)),0)</f>
        <v>0</v>
      </c>
      <c r="Z534" s="4">
        <f>IF(SUM($D534:Y534)&lt;($D346-$U346),Z503*MIN($M346,($D346-$U346)-SUM($D534:Y534)),0)</f>
        <v>0</v>
      </c>
      <c r="AA534" s="4">
        <f>IF(SUM($D534:Z534)&lt;($D346-$U346),AA503*MIN($M346,($D346-$U346)-SUM($D534:Z534)),0)</f>
        <v>0</v>
      </c>
      <c r="AB534" s="4">
        <f>IF(SUM($D534:AA534)&lt;($D346-$U346),AB503*MIN($M346,($D346-$U346)-SUM($D534:AA534)),0)</f>
        <v>0</v>
      </c>
    </row>
    <row r="535" spans="2:28" outlineLevel="1">
      <c r="B535" s="556"/>
      <c r="C535" s="4" t="str">
        <f t="shared" si="90"/>
        <v xml:space="preserve">1 Bed / 1 Bath </v>
      </c>
      <c r="E535" s="4">
        <f>IF(SUM($D535:D535)&lt;($D347-$U347),E504*MIN($M347,($D347-$U347)-SUM($D535:D535)),0)</f>
        <v>0</v>
      </c>
      <c r="F535" s="4">
        <f>IF(SUM($D535:E535)&lt;($D347-$U347),F504*MIN($M347,($D347-$U347)-SUM($D535:E535)),0)</f>
        <v>0</v>
      </c>
      <c r="G535" s="4">
        <f>IF(SUM($D535:F535)&lt;($D347-$U347),G504*MIN($M347,($D347-$U347)-SUM($D535:F535)),0)</f>
        <v>0</v>
      </c>
      <c r="H535" s="4">
        <f>IF(SUM($D535:G535)&lt;($D347-$U347),H504*MIN($M347,($D347-$U347)-SUM($D535:G535)),0)</f>
        <v>0</v>
      </c>
      <c r="I535" s="4">
        <f>IF(SUM($D535:H535)&lt;($D347-$U347),I504*MIN($M347,($D347-$U347)-SUM($D535:H535)),0)</f>
        <v>0</v>
      </c>
      <c r="J535" s="4">
        <f>IF(SUM($D535:I535)&lt;($D347-$U347),J504*MIN($M347,($D347-$U347)-SUM($D535:I535)),0)</f>
        <v>0</v>
      </c>
      <c r="K535" s="4">
        <f>IF(SUM($D535:J535)&lt;($D347-$U347),K504*MIN($M347,($D347-$U347)-SUM($D535:J535)),0)</f>
        <v>0</v>
      </c>
      <c r="L535" s="4">
        <f>IF(SUM($D535:K535)&lt;($D347-$U347),L504*MIN($M347,($D347-$U347)-SUM($D535:K535)),0)</f>
        <v>0</v>
      </c>
      <c r="M535" s="4">
        <f>IF(SUM($D535:L535)&lt;($D347-$U347),M504*MIN($M347,($D347-$U347)-SUM($D535:L535)),0)</f>
        <v>0</v>
      </c>
      <c r="N535" s="4">
        <f>IF(SUM($D535:M535)&lt;($D347-$U347),N504*MIN($M347,($D347-$U347)-SUM($D535:M535)),0)</f>
        <v>0</v>
      </c>
      <c r="O535" s="4">
        <f>IF(SUM($D535:N535)&lt;($D347-$U347),O504*MIN($M347,($D347-$U347)-SUM($D535:N535)),0)</f>
        <v>0</v>
      </c>
      <c r="P535" s="4">
        <f>IF(SUM($D535:O535)&lt;($D347-$U347),P504*MIN($M347,($D347-$U347)-SUM($D535:O535)),0)</f>
        <v>0</v>
      </c>
      <c r="Q535" s="4">
        <f>IF(SUM($D535:P535)&lt;($D347-$U347),Q504*MIN($M347,($D347-$U347)-SUM($D535:P535)),0)</f>
        <v>0</v>
      </c>
      <c r="R535" s="4">
        <f>IF(SUM($D535:Q535)&lt;($D347-$U347),R504*MIN($M347,($D347-$U347)-SUM($D535:Q535)),0)</f>
        <v>0</v>
      </c>
      <c r="S535" s="4">
        <f>IF(SUM($D535:R535)&lt;($D347-$U347),S504*MIN($M347,($D347-$U347)-SUM($D535:R535)),0)</f>
        <v>0</v>
      </c>
      <c r="T535" s="4">
        <f>IF(SUM($D535:S535)&lt;($D347-$U347),T504*MIN($M347,($D347-$U347)-SUM($D535:S535)),0)</f>
        <v>0</v>
      </c>
      <c r="U535" s="4">
        <f>IF(SUM($D535:T535)&lt;($D347-$U347),U504*MIN($M347,($D347-$U347)-SUM($D535:T535)),0)</f>
        <v>0</v>
      </c>
      <c r="V535" s="4">
        <f>IF(SUM($D535:U535)&lt;($D347-$U347),V504*MIN($M347,($D347-$U347)-SUM($D535:U535)),0)</f>
        <v>0</v>
      </c>
      <c r="W535" s="4">
        <f>IF(SUM($D535:V535)&lt;($D347-$U347),W504*MIN($M347,($D347-$U347)-SUM($D535:V535)),0)</f>
        <v>0</v>
      </c>
      <c r="X535" s="4">
        <f>IF(SUM($D535:W535)&lt;($D347-$U347),X504*MIN($M347,($D347-$U347)-SUM($D535:W535)),0)</f>
        <v>0</v>
      </c>
      <c r="Y535" s="4">
        <f>IF(SUM($D535:X535)&lt;($D347-$U347),Y504*MIN($M347,($D347-$U347)-SUM($D535:X535)),0)</f>
        <v>0</v>
      </c>
      <c r="Z535" s="4">
        <f>IF(SUM($D535:Y535)&lt;($D347-$U347),Z504*MIN($M347,($D347-$U347)-SUM($D535:Y535)),0)</f>
        <v>0</v>
      </c>
      <c r="AA535" s="4">
        <f>IF(SUM($D535:Z535)&lt;($D347-$U347),AA504*MIN($M347,($D347-$U347)-SUM($D535:Z535)),0)</f>
        <v>0</v>
      </c>
      <c r="AB535" s="4">
        <f>IF(SUM($D535:AA535)&lt;($D347-$U347),AB504*MIN($M347,($D347-$U347)-SUM($D535:AA535)),0)</f>
        <v>0</v>
      </c>
    </row>
    <row r="536" spans="2:28" outlineLevel="1">
      <c r="B536" s="556"/>
      <c r="C536" s="10" t="str">
        <f t="shared" si="90"/>
        <v xml:space="preserve">2 Bed / 1 Bath </v>
      </c>
      <c r="D536" s="10"/>
      <c r="E536" s="4">
        <f>IF(SUM($D536:D536)&lt;($D348-$U348),E505*MIN($M348,($D348-$U348)-SUM($D536:D536)),0)</f>
        <v>0</v>
      </c>
      <c r="F536" s="4">
        <f>IF(SUM($D536:E536)&lt;($D348-$U348),F505*MIN($M348,($D348-$U348)-SUM($D536:E536)),0)</f>
        <v>0</v>
      </c>
      <c r="G536" s="4">
        <f>IF(SUM($D536:F536)&lt;($D348-$U348),G505*MIN($M348,($D348-$U348)-SUM($D536:F536)),0)</f>
        <v>0</v>
      </c>
      <c r="H536" s="4">
        <f>IF(SUM($D536:G536)&lt;($D348-$U348),H505*MIN($M348,($D348-$U348)-SUM($D536:G536)),0)</f>
        <v>0</v>
      </c>
      <c r="I536" s="4">
        <f>IF(SUM($D536:H536)&lt;($D348-$U348),I505*MIN($M348,($D348-$U348)-SUM($D536:H536)),0)</f>
        <v>0</v>
      </c>
      <c r="J536" s="4">
        <f>IF(SUM($D536:I536)&lt;($D348-$U348),J505*MIN($M348,($D348-$U348)-SUM($D536:I536)),0)</f>
        <v>0</v>
      </c>
      <c r="K536" s="4">
        <f>IF(SUM($D536:J536)&lt;($D348-$U348),K505*MIN($M348,($D348-$U348)-SUM($D536:J536)),0)</f>
        <v>0</v>
      </c>
      <c r="L536" s="4">
        <f>IF(SUM($D536:K536)&lt;($D348-$U348),L505*MIN($M348,($D348-$U348)-SUM($D536:K536)),0)</f>
        <v>0</v>
      </c>
      <c r="M536" s="4">
        <f>IF(SUM($D536:L536)&lt;($D348-$U348),M505*MIN($M348,($D348-$U348)-SUM($D536:L536)),0)</f>
        <v>0</v>
      </c>
      <c r="N536" s="4">
        <f>IF(SUM($D536:M536)&lt;($D348-$U348),N505*MIN($M348,($D348-$U348)-SUM($D536:M536)),0)</f>
        <v>0</v>
      </c>
      <c r="O536" s="4">
        <f>IF(SUM($D536:N536)&lt;($D348-$U348),O505*MIN($M348,($D348-$U348)-SUM($D536:N536)),0)</f>
        <v>0</v>
      </c>
      <c r="P536" s="4">
        <f>IF(SUM($D536:O536)&lt;($D348-$U348),P505*MIN($M348,($D348-$U348)-SUM($D536:O536)),0)</f>
        <v>0</v>
      </c>
      <c r="Q536" s="4">
        <f>IF(SUM($D536:P536)&lt;($D348-$U348),Q505*MIN($M348,($D348-$U348)-SUM($D536:P536)),0)</f>
        <v>0</v>
      </c>
      <c r="R536" s="4">
        <f>IF(SUM($D536:Q536)&lt;($D348-$U348),R505*MIN($M348,($D348-$U348)-SUM($D536:Q536)),0)</f>
        <v>0</v>
      </c>
      <c r="S536" s="4">
        <f>IF(SUM($D536:R536)&lt;($D348-$U348),S505*MIN($M348,($D348-$U348)-SUM($D536:R536)),0)</f>
        <v>0</v>
      </c>
      <c r="T536" s="4">
        <f>IF(SUM($D536:S536)&lt;($D348-$U348),T505*MIN($M348,($D348-$U348)-SUM($D536:S536)),0)</f>
        <v>0</v>
      </c>
      <c r="U536" s="4">
        <f>IF(SUM($D536:T536)&lt;($D348-$U348),U505*MIN($M348,($D348-$U348)-SUM($D536:T536)),0)</f>
        <v>0</v>
      </c>
      <c r="V536" s="4">
        <f>IF(SUM($D536:U536)&lt;($D348-$U348),V505*MIN($M348,($D348-$U348)-SUM($D536:U536)),0)</f>
        <v>0</v>
      </c>
      <c r="W536" s="4">
        <f>IF(SUM($D536:V536)&lt;($D348-$U348),W505*MIN($M348,($D348-$U348)-SUM($D536:V536)),0)</f>
        <v>0</v>
      </c>
      <c r="X536" s="4">
        <f>IF(SUM($D536:W536)&lt;($D348-$U348),X505*MIN($M348,($D348-$U348)-SUM($D536:W536)),0)</f>
        <v>0</v>
      </c>
      <c r="Y536" s="4">
        <f>IF(SUM($D536:X536)&lt;($D348-$U348),Y505*MIN($M348,($D348-$U348)-SUM($D536:X536)),0)</f>
        <v>0</v>
      </c>
      <c r="Z536" s="4">
        <f>IF(SUM($D536:Y536)&lt;($D348-$U348),Z505*MIN($M348,($D348-$U348)-SUM($D536:Y536)),0)</f>
        <v>0</v>
      </c>
      <c r="AA536" s="4">
        <f>IF(SUM($D536:Z536)&lt;($D348-$U348),AA505*MIN($M348,($D348-$U348)-SUM($D536:Z536)),0)</f>
        <v>0</v>
      </c>
      <c r="AB536" s="4">
        <f>IF(SUM($D536:AA536)&lt;($D348-$U348),AB505*MIN($M348,($D348-$U348)-SUM($D536:AA536)),0)</f>
        <v>0</v>
      </c>
    </row>
    <row r="537" spans="2:28" outlineLevel="1">
      <c r="B537" s="556"/>
      <c r="C537" s="10" t="str">
        <f t="shared" si="90"/>
        <v xml:space="preserve">2 Bed / 1 Bath </v>
      </c>
      <c r="D537" s="10"/>
      <c r="E537" s="4">
        <f>IF(SUM($D537:D537)&lt;($D349-$U349),E506*MIN($M349,($D349-$U349)-SUM($D537:D537)),0)</f>
        <v>0</v>
      </c>
      <c r="F537" s="4">
        <f>IF(SUM($D537:E537)&lt;($D349-$U349),F506*MIN($M349,($D349-$U349)-SUM($D537:E537)),0)</f>
        <v>0</v>
      </c>
      <c r="G537" s="4">
        <f>IF(SUM($D537:F537)&lt;($D349-$U349),G506*MIN($M349,($D349-$U349)-SUM($D537:F537)),0)</f>
        <v>0</v>
      </c>
      <c r="H537" s="4">
        <f>IF(SUM($D537:G537)&lt;($D349-$U349),H506*MIN($M349,($D349-$U349)-SUM($D537:G537)),0)</f>
        <v>0</v>
      </c>
      <c r="I537" s="4">
        <f>IF(SUM($D537:H537)&lt;($D349-$U349),I506*MIN($M349,($D349-$U349)-SUM($D537:H537)),0)</f>
        <v>0</v>
      </c>
      <c r="J537" s="4">
        <f>IF(SUM($D537:I537)&lt;($D349-$U349),J506*MIN($M349,($D349-$U349)-SUM($D537:I537)),0)</f>
        <v>0</v>
      </c>
      <c r="K537" s="4">
        <f>IF(SUM($D537:J537)&lt;($D349-$U349),K506*MIN($M349,($D349-$U349)-SUM($D537:J537)),0)</f>
        <v>0</v>
      </c>
      <c r="L537" s="4">
        <f>IF(SUM($D537:K537)&lt;($D349-$U349),L506*MIN($M349,($D349-$U349)-SUM($D537:K537)),0)</f>
        <v>0</v>
      </c>
      <c r="M537" s="4">
        <f>IF(SUM($D537:L537)&lt;($D349-$U349),M506*MIN($M349,($D349-$U349)-SUM($D537:L537)),0)</f>
        <v>0</v>
      </c>
      <c r="N537" s="4">
        <f>IF(SUM($D537:M537)&lt;($D349-$U349),N506*MIN($M349,($D349-$U349)-SUM($D537:M537)),0)</f>
        <v>0</v>
      </c>
      <c r="O537" s="4">
        <f>IF(SUM($D537:N537)&lt;($D349-$U349),O506*MIN($M349,($D349-$U349)-SUM($D537:N537)),0)</f>
        <v>0</v>
      </c>
      <c r="P537" s="4">
        <f>IF(SUM($D537:O537)&lt;($D349-$U349),P506*MIN($M349,($D349-$U349)-SUM($D537:O537)),0)</f>
        <v>0</v>
      </c>
      <c r="Q537" s="4">
        <f>IF(SUM($D537:P537)&lt;($D349-$U349),Q506*MIN($M349,($D349-$U349)-SUM($D537:P537)),0)</f>
        <v>0</v>
      </c>
      <c r="R537" s="4">
        <f>IF(SUM($D537:Q537)&lt;($D349-$U349),R506*MIN($M349,($D349-$U349)-SUM($D537:Q537)),0)</f>
        <v>0</v>
      </c>
      <c r="S537" s="4">
        <f>IF(SUM($D537:R537)&lt;($D349-$U349),S506*MIN($M349,($D349-$U349)-SUM($D537:R537)),0)</f>
        <v>0</v>
      </c>
      <c r="T537" s="4">
        <f>IF(SUM($D537:S537)&lt;($D349-$U349),T506*MIN($M349,($D349-$U349)-SUM($D537:S537)),0)</f>
        <v>0</v>
      </c>
      <c r="U537" s="4">
        <f>IF(SUM($D537:T537)&lt;($D349-$U349),U506*MIN($M349,($D349-$U349)-SUM($D537:T537)),0)</f>
        <v>0</v>
      </c>
      <c r="V537" s="4">
        <f>IF(SUM($D537:U537)&lt;($D349-$U349),V506*MIN($M349,($D349-$U349)-SUM($D537:U537)),0)</f>
        <v>0</v>
      </c>
      <c r="W537" s="4">
        <f>IF(SUM($D537:V537)&lt;($D349-$U349),W506*MIN($M349,($D349-$U349)-SUM($D537:V537)),0)</f>
        <v>0</v>
      </c>
      <c r="X537" s="4">
        <f>IF(SUM($D537:W537)&lt;($D349-$U349),X506*MIN($M349,($D349-$U349)-SUM($D537:W537)),0)</f>
        <v>0</v>
      </c>
      <c r="Y537" s="4">
        <f>IF(SUM($D537:X537)&lt;($D349-$U349),Y506*MIN($M349,($D349-$U349)-SUM($D537:X537)),0)</f>
        <v>0</v>
      </c>
      <c r="Z537" s="4">
        <f>IF(SUM($D537:Y537)&lt;($D349-$U349),Z506*MIN($M349,($D349-$U349)-SUM($D537:Y537)),0)</f>
        <v>0</v>
      </c>
      <c r="AA537" s="4">
        <f>IF(SUM($D537:Z537)&lt;($D349-$U349),AA506*MIN($M349,($D349-$U349)-SUM($D537:Z537)),0)</f>
        <v>0</v>
      </c>
      <c r="AB537" s="4">
        <f>IF(SUM($D537:AA537)&lt;($D349-$U349),AB506*MIN($M349,($D349-$U349)-SUM($D537:AA537)),0)</f>
        <v>0</v>
      </c>
    </row>
    <row r="538" spans="2:28" outlineLevel="1">
      <c r="B538" s="556"/>
      <c r="C538" s="10" t="str">
        <f t="shared" si="90"/>
        <v xml:space="preserve">2 Bed / 1 Bath </v>
      </c>
      <c r="D538" s="10"/>
      <c r="E538" s="4">
        <f>IF(SUM($D538:D538)&lt;($D350-$U350),E507*MIN($M350,($D350-$U350)-SUM($D538:D538)),0)</f>
        <v>0</v>
      </c>
      <c r="F538" s="4">
        <f>IF(SUM($D538:E538)&lt;($D350-$U350),F507*MIN($M350,($D350-$U350)-SUM($D538:E538)),0)</f>
        <v>0</v>
      </c>
      <c r="G538" s="4">
        <f>IF(SUM($D538:F538)&lt;($D350-$U350),G507*MIN($M350,($D350-$U350)-SUM($D538:F538)),0)</f>
        <v>0</v>
      </c>
      <c r="H538" s="4">
        <f>IF(SUM($D538:G538)&lt;($D350-$U350),H507*MIN($M350,($D350-$U350)-SUM($D538:G538)),0)</f>
        <v>0</v>
      </c>
      <c r="I538" s="4">
        <f>IF(SUM($D538:H538)&lt;($D350-$U350),I507*MIN($M350,($D350-$U350)-SUM($D538:H538)),0)</f>
        <v>0</v>
      </c>
      <c r="J538" s="4">
        <f>IF(SUM($D538:I538)&lt;($D350-$U350),J507*MIN($M350,($D350-$U350)-SUM($D538:I538)),0)</f>
        <v>0</v>
      </c>
      <c r="K538" s="4">
        <f>IF(SUM($D538:J538)&lt;($D350-$U350),K507*MIN($M350,($D350-$U350)-SUM($D538:J538)),0)</f>
        <v>0</v>
      </c>
      <c r="L538" s="4">
        <f>IF(SUM($D538:K538)&lt;($D350-$U350),L507*MIN($M350,($D350-$U350)-SUM($D538:K538)),0)</f>
        <v>0</v>
      </c>
      <c r="M538" s="4">
        <f>IF(SUM($D538:L538)&lt;($D350-$U350),M507*MIN($M350,($D350-$U350)-SUM($D538:L538)),0)</f>
        <v>0</v>
      </c>
      <c r="N538" s="4">
        <f>IF(SUM($D538:M538)&lt;($D350-$U350),N507*MIN($M350,($D350-$U350)-SUM($D538:M538)),0)</f>
        <v>0</v>
      </c>
      <c r="O538" s="4">
        <f>IF(SUM($D538:N538)&lt;($D350-$U350),O507*MIN($M350,($D350-$U350)-SUM($D538:N538)),0)</f>
        <v>0</v>
      </c>
      <c r="P538" s="4">
        <f>IF(SUM($D538:O538)&lt;($D350-$U350),P507*MIN($M350,($D350-$U350)-SUM($D538:O538)),0)</f>
        <v>0</v>
      </c>
      <c r="Q538" s="4">
        <f>IF(SUM($D538:P538)&lt;($D350-$U350),Q507*MIN($M350,($D350-$U350)-SUM($D538:P538)),0)</f>
        <v>0</v>
      </c>
      <c r="R538" s="4">
        <f>IF(SUM($D538:Q538)&lt;($D350-$U350),R507*MIN($M350,($D350-$U350)-SUM($D538:Q538)),0)</f>
        <v>0</v>
      </c>
      <c r="S538" s="4">
        <f>IF(SUM($D538:R538)&lt;($D350-$U350),S507*MIN($M350,($D350-$U350)-SUM($D538:R538)),0)</f>
        <v>0</v>
      </c>
      <c r="T538" s="4">
        <f>IF(SUM($D538:S538)&lt;($D350-$U350),T507*MIN($M350,($D350-$U350)-SUM($D538:S538)),0)</f>
        <v>0</v>
      </c>
      <c r="U538" s="4">
        <f>IF(SUM($D538:T538)&lt;($D350-$U350),U507*MIN($M350,($D350-$U350)-SUM($D538:T538)),0)</f>
        <v>0</v>
      </c>
      <c r="V538" s="4">
        <f>IF(SUM($D538:U538)&lt;($D350-$U350),V507*MIN($M350,($D350-$U350)-SUM($D538:U538)),0)</f>
        <v>0</v>
      </c>
      <c r="W538" s="4">
        <f>IF(SUM($D538:V538)&lt;($D350-$U350),W507*MIN($M350,($D350-$U350)-SUM($D538:V538)),0)</f>
        <v>0</v>
      </c>
      <c r="X538" s="4">
        <f>IF(SUM($D538:W538)&lt;($D350-$U350),X507*MIN($M350,($D350-$U350)-SUM($D538:W538)),0)</f>
        <v>0</v>
      </c>
      <c r="Y538" s="4">
        <f>IF(SUM($D538:X538)&lt;($D350-$U350),Y507*MIN($M350,($D350-$U350)-SUM($D538:X538)),0)</f>
        <v>0</v>
      </c>
      <c r="Z538" s="4">
        <f>IF(SUM($D538:Y538)&lt;($D350-$U350),Z507*MIN($M350,($D350-$U350)-SUM($D538:Y538)),0)</f>
        <v>0</v>
      </c>
      <c r="AA538" s="4">
        <f>IF(SUM($D538:Z538)&lt;($D350-$U350),AA507*MIN($M350,($D350-$U350)-SUM($D538:Z538)),0)</f>
        <v>0</v>
      </c>
      <c r="AB538" s="4">
        <f>IF(SUM($D538:AA538)&lt;($D350-$U350),AB507*MIN($M350,($D350-$U350)-SUM($D538:AA538)),0)</f>
        <v>0</v>
      </c>
    </row>
    <row r="539" spans="2:28" outlineLevel="1">
      <c r="B539" s="556"/>
      <c r="C539" s="10" t="str">
        <f t="shared" si="90"/>
        <v xml:space="preserve">2 Bed / 2 Bath </v>
      </c>
      <c r="D539" s="10"/>
      <c r="E539" s="4">
        <f>IF(SUM($D539:D539)&lt;($D351-$U351),E508*MIN($M351,($D351-$U351)-SUM($D539:D539)),0)</f>
        <v>0</v>
      </c>
      <c r="F539" s="4">
        <f>IF(SUM($D539:E539)&lt;($D351-$U351),F508*MIN($M351,($D351-$U351)-SUM($D539:E539)),0)</f>
        <v>0</v>
      </c>
      <c r="G539" s="4">
        <f>IF(SUM($D539:F539)&lt;($D351-$U351),G508*MIN($M351,($D351-$U351)-SUM($D539:F539)),0)</f>
        <v>0</v>
      </c>
      <c r="H539" s="4">
        <f>IF(SUM($D539:G539)&lt;($D351-$U351),H508*MIN($M351,($D351-$U351)-SUM($D539:G539)),0)</f>
        <v>0</v>
      </c>
      <c r="I539" s="4">
        <f>IF(SUM($D539:H539)&lt;($D351-$U351),I508*MIN($M351,($D351-$U351)-SUM($D539:H539)),0)</f>
        <v>0</v>
      </c>
      <c r="J539" s="4">
        <f>IF(SUM($D539:I539)&lt;($D351-$U351),J508*MIN($M351,($D351-$U351)-SUM($D539:I539)),0)</f>
        <v>0</v>
      </c>
      <c r="K539" s="4">
        <f>IF(SUM($D539:J539)&lt;($D351-$U351),K508*MIN($M351,($D351-$U351)-SUM($D539:J539)),0)</f>
        <v>0</v>
      </c>
      <c r="L539" s="4">
        <f>IF(SUM($D539:K539)&lt;($D351-$U351),L508*MIN($M351,($D351-$U351)-SUM($D539:K539)),0)</f>
        <v>0</v>
      </c>
      <c r="M539" s="4">
        <f>IF(SUM($D539:L539)&lt;($D351-$U351),M508*MIN($M351,($D351-$U351)-SUM($D539:L539)),0)</f>
        <v>0</v>
      </c>
      <c r="N539" s="4">
        <f>IF(SUM($D539:M539)&lt;($D351-$U351),N508*MIN($M351,($D351-$U351)-SUM($D539:M539)),0)</f>
        <v>0</v>
      </c>
      <c r="O539" s="4">
        <f>IF(SUM($D539:N539)&lt;($D351-$U351),O508*MIN($M351,($D351-$U351)-SUM($D539:N539)),0)</f>
        <v>0</v>
      </c>
      <c r="P539" s="4">
        <f>IF(SUM($D539:O539)&lt;($D351-$U351),P508*MIN($M351,($D351-$U351)-SUM($D539:O539)),0)</f>
        <v>0</v>
      </c>
      <c r="Q539" s="4">
        <f>IF(SUM($D539:P539)&lt;($D351-$U351),Q508*MIN($M351,($D351-$U351)-SUM($D539:P539)),0)</f>
        <v>0</v>
      </c>
      <c r="R539" s="4">
        <f>IF(SUM($D539:Q539)&lt;($D351-$U351),R508*MIN($M351,($D351-$U351)-SUM($D539:Q539)),0)</f>
        <v>0</v>
      </c>
      <c r="S539" s="4">
        <f>IF(SUM($D539:R539)&lt;($D351-$U351),S508*MIN($M351,($D351-$U351)-SUM($D539:R539)),0)</f>
        <v>0</v>
      </c>
      <c r="T539" s="4">
        <f>IF(SUM($D539:S539)&lt;($D351-$U351),T508*MIN($M351,($D351-$U351)-SUM($D539:S539)),0)</f>
        <v>0</v>
      </c>
      <c r="U539" s="4">
        <f>IF(SUM($D539:T539)&lt;($D351-$U351),U508*MIN($M351,($D351-$U351)-SUM($D539:T539)),0)</f>
        <v>0</v>
      </c>
      <c r="V539" s="4">
        <f>IF(SUM($D539:U539)&lt;($D351-$U351),V508*MIN($M351,($D351-$U351)-SUM($D539:U539)),0)</f>
        <v>0</v>
      </c>
      <c r="W539" s="4">
        <f>IF(SUM($D539:V539)&lt;($D351-$U351),W508*MIN($M351,($D351-$U351)-SUM($D539:V539)),0)</f>
        <v>0</v>
      </c>
      <c r="X539" s="4">
        <f>IF(SUM($D539:W539)&lt;($D351-$U351),X508*MIN($M351,($D351-$U351)-SUM($D539:W539)),0)</f>
        <v>0</v>
      </c>
      <c r="Y539" s="4">
        <f>IF(SUM($D539:X539)&lt;($D351-$U351),Y508*MIN($M351,($D351-$U351)-SUM($D539:X539)),0)</f>
        <v>0</v>
      </c>
      <c r="Z539" s="4">
        <f>IF(SUM($D539:Y539)&lt;($D351-$U351),Z508*MIN($M351,($D351-$U351)-SUM($D539:Y539)),0)</f>
        <v>0</v>
      </c>
      <c r="AA539" s="4">
        <f>IF(SUM($D539:Z539)&lt;($D351-$U351),AA508*MIN($M351,($D351-$U351)-SUM($D539:Z539)),0)</f>
        <v>0</v>
      </c>
      <c r="AB539" s="4">
        <f>IF(SUM($D539:AA539)&lt;($D351-$U351),AB508*MIN($M351,($D351-$U351)-SUM($D539:AA539)),0)</f>
        <v>0</v>
      </c>
    </row>
    <row r="540" spans="2:28" outlineLevel="1">
      <c r="B540" s="556"/>
      <c r="C540" s="10" t="str">
        <f t="shared" si="90"/>
        <v>2 Bed / 1 Bath + Den</v>
      </c>
      <c r="D540" s="10"/>
      <c r="E540" s="4">
        <f>IF(SUM($D540:D540)&lt;($D352-$U352),E509*MIN($M352,($D352-$U352)-SUM($D540:D540)),0)</f>
        <v>0</v>
      </c>
      <c r="F540" s="4">
        <f>IF(SUM($D540:E540)&lt;($D352-$U352),F509*MIN($M352,($D352-$U352)-SUM($D540:E540)),0)</f>
        <v>0</v>
      </c>
      <c r="G540" s="4">
        <f>IF(SUM($D540:F540)&lt;($D352-$U352),G509*MIN($M352,($D352-$U352)-SUM($D540:F540)),0)</f>
        <v>0</v>
      </c>
      <c r="H540" s="4">
        <f>IF(SUM($D540:G540)&lt;($D352-$U352),H509*MIN($M352,($D352-$U352)-SUM($D540:G540)),0)</f>
        <v>0</v>
      </c>
      <c r="I540" s="4">
        <f>IF(SUM($D540:H540)&lt;($D352-$U352),I509*MIN($M352,($D352-$U352)-SUM($D540:H540)),0)</f>
        <v>0</v>
      </c>
      <c r="J540" s="4">
        <f>IF(SUM($D540:I540)&lt;($D352-$U352),J509*MIN($M352,($D352-$U352)-SUM($D540:I540)),0)</f>
        <v>0</v>
      </c>
      <c r="K540" s="4">
        <f>IF(SUM($D540:J540)&lt;($D352-$U352),K509*MIN($M352,($D352-$U352)-SUM($D540:J540)),0)</f>
        <v>0</v>
      </c>
      <c r="L540" s="4">
        <f>IF(SUM($D540:K540)&lt;($D352-$U352),L509*MIN($M352,($D352-$U352)-SUM($D540:K540)),0)</f>
        <v>0</v>
      </c>
      <c r="M540" s="4">
        <f>IF(SUM($D540:L540)&lt;($D352-$U352),M509*MIN($M352,($D352-$U352)-SUM($D540:L540)),0)</f>
        <v>0</v>
      </c>
      <c r="N540" s="4">
        <f>IF(SUM($D540:M540)&lt;($D352-$U352),N509*MIN($M352,($D352-$U352)-SUM($D540:M540)),0)</f>
        <v>0</v>
      </c>
      <c r="O540" s="4">
        <f>IF(SUM($D540:N540)&lt;($D352-$U352),O509*MIN($M352,($D352-$U352)-SUM($D540:N540)),0)</f>
        <v>0</v>
      </c>
      <c r="P540" s="4">
        <f>IF(SUM($D540:O540)&lt;($D352-$U352),P509*MIN($M352,($D352-$U352)-SUM($D540:O540)),0)</f>
        <v>0</v>
      </c>
      <c r="Q540" s="4">
        <f>IF(SUM($D540:P540)&lt;($D352-$U352),Q509*MIN($M352,($D352-$U352)-SUM($D540:P540)),0)</f>
        <v>0</v>
      </c>
      <c r="R540" s="4">
        <f>IF(SUM($D540:Q540)&lt;($D352-$U352),R509*MIN($M352,($D352-$U352)-SUM($D540:Q540)),0)</f>
        <v>0</v>
      </c>
      <c r="S540" s="4">
        <f>IF(SUM($D540:R540)&lt;($D352-$U352),S509*MIN($M352,($D352-$U352)-SUM($D540:R540)),0)</f>
        <v>0</v>
      </c>
      <c r="T540" s="4">
        <f>IF(SUM($D540:S540)&lt;($D352-$U352),T509*MIN($M352,($D352-$U352)-SUM($D540:S540)),0)</f>
        <v>0</v>
      </c>
      <c r="U540" s="4">
        <f>IF(SUM($D540:T540)&lt;($D352-$U352),U509*MIN($M352,($D352-$U352)-SUM($D540:T540)),0)</f>
        <v>0</v>
      </c>
      <c r="V540" s="4">
        <f>IF(SUM($D540:U540)&lt;($D352-$U352),V509*MIN($M352,($D352-$U352)-SUM($D540:U540)),0)</f>
        <v>0</v>
      </c>
      <c r="W540" s="4">
        <f>IF(SUM($D540:V540)&lt;($D352-$U352),W509*MIN($M352,($D352-$U352)-SUM($D540:V540)),0)</f>
        <v>0</v>
      </c>
      <c r="X540" s="4">
        <f>IF(SUM($D540:W540)&lt;($D352-$U352),X509*MIN($M352,($D352-$U352)-SUM($D540:W540)),0)</f>
        <v>0</v>
      </c>
      <c r="Y540" s="4">
        <f>IF(SUM($D540:X540)&lt;($D352-$U352),Y509*MIN($M352,($D352-$U352)-SUM($D540:X540)),0)</f>
        <v>0</v>
      </c>
      <c r="Z540" s="4">
        <f>IF(SUM($D540:Y540)&lt;($D352-$U352),Z509*MIN($M352,($D352-$U352)-SUM($D540:Y540)),0)</f>
        <v>0</v>
      </c>
      <c r="AA540" s="4">
        <f>IF(SUM($D540:Z540)&lt;($D352-$U352),AA509*MIN($M352,($D352-$U352)-SUM($D540:Z540)),0)</f>
        <v>0</v>
      </c>
      <c r="AB540" s="4">
        <f>IF(SUM($D540:AA540)&lt;($D352-$U352),AB509*MIN($M352,($D352-$U352)-SUM($D540:AA540)),0)</f>
        <v>0</v>
      </c>
    </row>
    <row r="541" spans="2:28" outlineLevel="1">
      <c r="B541" s="556"/>
      <c r="C541" s="10" t="str">
        <f t="shared" si="90"/>
        <v xml:space="preserve">2 Bed / 2 Bath </v>
      </c>
      <c r="D541" s="10"/>
      <c r="E541" s="4">
        <f>IF(SUM($D541:D541)&lt;($D353-$U353),E510*MIN($M353,($D353-$U353)-SUM($D541:D541)),0)</f>
        <v>0</v>
      </c>
      <c r="F541" s="4">
        <f>IF(SUM($D541:E541)&lt;($D353-$U353),F510*MIN($M353,($D353-$U353)-SUM($D541:E541)),0)</f>
        <v>0</v>
      </c>
      <c r="G541" s="4">
        <f>IF(SUM($D541:F541)&lt;($D353-$U353),G510*MIN($M353,($D353-$U353)-SUM($D541:F541)),0)</f>
        <v>0</v>
      </c>
      <c r="H541" s="4">
        <f>IF(SUM($D541:G541)&lt;($D353-$U353),H510*MIN($M353,($D353-$U353)-SUM($D541:G541)),0)</f>
        <v>0</v>
      </c>
      <c r="I541" s="4">
        <f>IF(SUM($D541:H541)&lt;($D353-$U353),I510*MIN($M353,($D353-$U353)-SUM($D541:H541)),0)</f>
        <v>0</v>
      </c>
      <c r="J541" s="4">
        <f>IF(SUM($D541:I541)&lt;($D353-$U353),J510*MIN($M353,($D353-$U353)-SUM($D541:I541)),0)</f>
        <v>0</v>
      </c>
      <c r="K541" s="4">
        <f>IF(SUM($D541:J541)&lt;($D353-$U353),K510*MIN($M353,($D353-$U353)-SUM($D541:J541)),0)</f>
        <v>0</v>
      </c>
      <c r="L541" s="4">
        <f>IF(SUM($D541:K541)&lt;($D353-$U353),L510*MIN($M353,($D353-$U353)-SUM($D541:K541)),0)</f>
        <v>0</v>
      </c>
      <c r="M541" s="4">
        <f>IF(SUM($D541:L541)&lt;($D353-$U353),M510*MIN($M353,($D353-$U353)-SUM($D541:L541)),0)</f>
        <v>0</v>
      </c>
      <c r="N541" s="4">
        <f>IF(SUM($D541:M541)&lt;($D353-$U353),N510*MIN($M353,($D353-$U353)-SUM($D541:M541)),0)</f>
        <v>0</v>
      </c>
      <c r="O541" s="4">
        <f>IF(SUM($D541:N541)&lt;($D353-$U353),O510*MIN($M353,($D353-$U353)-SUM($D541:N541)),0)</f>
        <v>0</v>
      </c>
      <c r="P541" s="4">
        <f>IF(SUM($D541:O541)&lt;($D353-$U353),P510*MIN($M353,($D353-$U353)-SUM($D541:O541)),0)</f>
        <v>0</v>
      </c>
      <c r="Q541" s="4">
        <f>IF(SUM($D541:P541)&lt;($D353-$U353),Q510*MIN($M353,($D353-$U353)-SUM($D541:P541)),0)</f>
        <v>0</v>
      </c>
      <c r="R541" s="4">
        <f>IF(SUM($D541:Q541)&lt;($D353-$U353),R510*MIN($M353,($D353-$U353)-SUM($D541:Q541)),0)</f>
        <v>0</v>
      </c>
      <c r="S541" s="4">
        <f>IF(SUM($D541:R541)&lt;($D353-$U353),S510*MIN($M353,($D353-$U353)-SUM($D541:R541)),0)</f>
        <v>0</v>
      </c>
      <c r="T541" s="4">
        <f>IF(SUM($D541:S541)&lt;($D353-$U353),T510*MIN($M353,($D353-$U353)-SUM($D541:S541)),0)</f>
        <v>0</v>
      </c>
      <c r="U541" s="4">
        <f>IF(SUM($D541:T541)&lt;($D353-$U353),U510*MIN($M353,($D353-$U353)-SUM($D541:T541)),0)</f>
        <v>0</v>
      </c>
      <c r="V541" s="4">
        <f>IF(SUM($D541:U541)&lt;($D353-$U353),V510*MIN($M353,($D353-$U353)-SUM($D541:U541)),0)</f>
        <v>0</v>
      </c>
      <c r="W541" s="4">
        <f>IF(SUM($D541:V541)&lt;($D353-$U353),W510*MIN($M353,($D353-$U353)-SUM($D541:V541)),0)</f>
        <v>0</v>
      </c>
      <c r="X541" s="4">
        <f>IF(SUM($D541:W541)&lt;($D353-$U353),X510*MIN($M353,($D353-$U353)-SUM($D541:W541)),0)</f>
        <v>0</v>
      </c>
      <c r="Y541" s="4">
        <f>IF(SUM($D541:X541)&lt;($D353-$U353),Y510*MIN($M353,($D353-$U353)-SUM($D541:X541)),0)</f>
        <v>0</v>
      </c>
      <c r="Z541" s="4">
        <f>IF(SUM($D541:Y541)&lt;($D353-$U353),Z510*MIN($M353,($D353-$U353)-SUM($D541:Y541)),0)</f>
        <v>0</v>
      </c>
      <c r="AA541" s="4">
        <f>IF(SUM($D541:Z541)&lt;($D353-$U353),AA510*MIN($M353,($D353-$U353)-SUM($D541:Z541)),0)</f>
        <v>0</v>
      </c>
      <c r="AB541" s="4">
        <f>IF(SUM($D541:AA541)&lt;($D353-$U353),AB510*MIN($M353,($D353-$U353)-SUM($D541:AA541)),0)</f>
        <v>0</v>
      </c>
    </row>
    <row r="542" spans="2:28" outlineLevel="1">
      <c r="B542" s="556"/>
      <c r="C542" s="10" t="str">
        <f t="shared" si="90"/>
        <v xml:space="preserve">2 Bed / 1.5 Bath </v>
      </c>
      <c r="D542" s="10"/>
      <c r="E542" s="4">
        <f>IF(SUM($D542:D542)&lt;($D354-$U354),E511*MIN($M354,($D354-$U354)-SUM($D542:D542)),0)</f>
        <v>0</v>
      </c>
      <c r="F542" s="4">
        <f>IF(SUM($D542:E542)&lt;($D354-$U354),F511*MIN($M354,($D354-$U354)-SUM($D542:E542)),0)</f>
        <v>0</v>
      </c>
      <c r="G542" s="4">
        <f>IF(SUM($D542:F542)&lt;($D354-$U354),G511*MIN($M354,($D354-$U354)-SUM($D542:F542)),0)</f>
        <v>0</v>
      </c>
      <c r="H542" s="4">
        <f>IF(SUM($D542:G542)&lt;($D354-$U354),H511*MIN($M354,($D354-$U354)-SUM($D542:G542)),0)</f>
        <v>0</v>
      </c>
      <c r="I542" s="4">
        <f>IF(SUM($D542:H542)&lt;($D354-$U354),I511*MIN($M354,($D354-$U354)-SUM($D542:H542)),0)</f>
        <v>0</v>
      </c>
      <c r="J542" s="4">
        <f>IF(SUM($D542:I542)&lt;($D354-$U354),J511*MIN($M354,($D354-$U354)-SUM($D542:I542)),0)</f>
        <v>0</v>
      </c>
      <c r="K542" s="4">
        <f>IF(SUM($D542:J542)&lt;($D354-$U354),K511*MIN($M354,($D354-$U354)-SUM($D542:J542)),0)</f>
        <v>0</v>
      </c>
      <c r="L542" s="4">
        <f>IF(SUM($D542:K542)&lt;($D354-$U354),L511*MIN($M354,($D354-$U354)-SUM($D542:K542)),0)</f>
        <v>0</v>
      </c>
      <c r="M542" s="4">
        <f>IF(SUM($D542:L542)&lt;($D354-$U354),M511*MIN($M354,($D354-$U354)-SUM($D542:L542)),0)</f>
        <v>0</v>
      </c>
      <c r="N542" s="4">
        <f>IF(SUM($D542:M542)&lt;($D354-$U354),N511*MIN($M354,($D354-$U354)-SUM($D542:M542)),0)</f>
        <v>0</v>
      </c>
      <c r="O542" s="4">
        <f>IF(SUM($D542:N542)&lt;($D354-$U354),O511*MIN($M354,($D354-$U354)-SUM($D542:N542)),0)</f>
        <v>0</v>
      </c>
      <c r="P542" s="4">
        <f>IF(SUM($D542:O542)&lt;($D354-$U354),P511*MIN($M354,($D354-$U354)-SUM($D542:O542)),0)</f>
        <v>0</v>
      </c>
      <c r="Q542" s="4">
        <f>IF(SUM($D542:P542)&lt;($D354-$U354),Q511*MIN($M354,($D354-$U354)-SUM($D542:P542)),0)</f>
        <v>0</v>
      </c>
      <c r="R542" s="4">
        <f>IF(SUM($D542:Q542)&lt;($D354-$U354),R511*MIN($M354,($D354-$U354)-SUM($D542:Q542)),0)</f>
        <v>0</v>
      </c>
      <c r="S542" s="4">
        <f>IF(SUM($D542:R542)&lt;($D354-$U354),S511*MIN($M354,($D354-$U354)-SUM($D542:R542)),0)</f>
        <v>0</v>
      </c>
      <c r="T542" s="4">
        <f>IF(SUM($D542:S542)&lt;($D354-$U354),T511*MIN($M354,($D354-$U354)-SUM($D542:S542)),0)</f>
        <v>0</v>
      </c>
      <c r="U542" s="4">
        <f>IF(SUM($D542:T542)&lt;($D354-$U354),U511*MIN($M354,($D354-$U354)-SUM($D542:T542)),0)</f>
        <v>0</v>
      </c>
      <c r="V542" s="4">
        <f>IF(SUM($D542:U542)&lt;($D354-$U354),V511*MIN($M354,($D354-$U354)-SUM($D542:U542)),0)</f>
        <v>0</v>
      </c>
      <c r="W542" s="4">
        <f>IF(SUM($D542:V542)&lt;($D354-$U354),W511*MIN($M354,($D354-$U354)-SUM($D542:V542)),0)</f>
        <v>0</v>
      </c>
      <c r="X542" s="4">
        <f>IF(SUM($D542:W542)&lt;($D354-$U354),X511*MIN($M354,($D354-$U354)-SUM($D542:W542)),0)</f>
        <v>0</v>
      </c>
      <c r="Y542" s="4">
        <f>IF(SUM($D542:X542)&lt;($D354-$U354),Y511*MIN($M354,($D354-$U354)-SUM($D542:X542)),0)</f>
        <v>0</v>
      </c>
      <c r="Z542" s="4">
        <f>IF(SUM($D542:Y542)&lt;($D354-$U354),Z511*MIN($M354,($D354-$U354)-SUM($D542:Y542)),0)</f>
        <v>0</v>
      </c>
      <c r="AA542" s="4">
        <f>IF(SUM($D542:Z542)&lt;($D354-$U354),AA511*MIN($M354,($D354-$U354)-SUM($D542:Z542)),0)</f>
        <v>0</v>
      </c>
      <c r="AB542" s="4">
        <f>IF(SUM($D542:AA542)&lt;($D354-$U354),AB511*MIN($M354,($D354-$U354)-SUM($D542:AA542)),0)</f>
        <v>0</v>
      </c>
    </row>
    <row r="543" spans="2:28" outlineLevel="1">
      <c r="B543" s="556"/>
      <c r="C543" s="10" t="str">
        <f t="shared" si="90"/>
        <v xml:space="preserve">3 Bed / 2 Bath </v>
      </c>
      <c r="D543" s="10"/>
      <c r="E543" s="4">
        <f>IF(SUM($D543:D543)&lt;($D355-$U355),E512*MIN($M355,($D355-$U355)-SUM($D543:D543)),0)</f>
        <v>0</v>
      </c>
      <c r="F543" s="4">
        <f>IF(SUM($D543:E543)&lt;($D355-$U355),F512*MIN($M355,($D355-$U355)-SUM($D543:E543)),0)</f>
        <v>0</v>
      </c>
      <c r="G543" s="4">
        <f>IF(SUM($D543:F543)&lt;($D355-$U355),G512*MIN($M355,($D355-$U355)-SUM($D543:F543)),0)</f>
        <v>0</v>
      </c>
      <c r="H543" s="4">
        <f>IF(SUM($D543:G543)&lt;($D355-$U355),H512*MIN($M355,($D355-$U355)-SUM($D543:G543)),0)</f>
        <v>0</v>
      </c>
      <c r="I543" s="4">
        <f>IF(SUM($D543:H543)&lt;($D355-$U355),I512*MIN($M355,($D355-$U355)-SUM($D543:H543)),0)</f>
        <v>0</v>
      </c>
      <c r="J543" s="4">
        <f>IF(SUM($D543:I543)&lt;($D355-$U355),J512*MIN($M355,($D355-$U355)-SUM($D543:I543)),0)</f>
        <v>0</v>
      </c>
      <c r="K543" s="4">
        <f>IF(SUM($D543:J543)&lt;($D355-$U355),K512*MIN($M355,($D355-$U355)-SUM($D543:J543)),0)</f>
        <v>0</v>
      </c>
      <c r="L543" s="4">
        <f>IF(SUM($D543:K543)&lt;($D355-$U355),L512*MIN($M355,($D355-$U355)-SUM($D543:K543)),0)</f>
        <v>0</v>
      </c>
      <c r="M543" s="4">
        <f>IF(SUM($D543:L543)&lt;($D355-$U355),M512*MIN($M355,($D355-$U355)-SUM($D543:L543)),0)</f>
        <v>0</v>
      </c>
      <c r="N543" s="4">
        <f>IF(SUM($D543:M543)&lt;($D355-$U355),N512*MIN($M355,($D355-$U355)-SUM($D543:M543)),0)</f>
        <v>0</v>
      </c>
      <c r="O543" s="4">
        <f>IF(SUM($D543:N543)&lt;($D355-$U355),O512*MIN($M355,($D355-$U355)-SUM($D543:N543)),0)</f>
        <v>0</v>
      </c>
      <c r="P543" s="4">
        <f>IF(SUM($D543:O543)&lt;($D355-$U355),P512*MIN($M355,($D355-$U355)-SUM($D543:O543)),0)</f>
        <v>0</v>
      </c>
      <c r="Q543" s="4">
        <f>IF(SUM($D543:P543)&lt;($D355-$U355),Q512*MIN($M355,($D355-$U355)-SUM($D543:P543)),0)</f>
        <v>0</v>
      </c>
      <c r="R543" s="4">
        <f>IF(SUM($D543:Q543)&lt;($D355-$U355),R512*MIN($M355,($D355-$U355)-SUM($D543:Q543)),0)</f>
        <v>0</v>
      </c>
      <c r="S543" s="4">
        <f>IF(SUM($D543:R543)&lt;($D355-$U355),S512*MIN($M355,($D355-$U355)-SUM($D543:R543)),0)</f>
        <v>0</v>
      </c>
      <c r="T543" s="4">
        <f>IF(SUM($D543:S543)&lt;($D355-$U355),T512*MIN($M355,($D355-$U355)-SUM($D543:S543)),0)</f>
        <v>0</v>
      </c>
      <c r="U543" s="4">
        <f>IF(SUM($D543:T543)&lt;($D355-$U355),U512*MIN($M355,($D355-$U355)-SUM($D543:T543)),0)</f>
        <v>0</v>
      </c>
      <c r="V543" s="4">
        <f>IF(SUM($D543:U543)&lt;($D355-$U355),V512*MIN($M355,($D355-$U355)-SUM($D543:U543)),0)</f>
        <v>0</v>
      </c>
      <c r="W543" s="4">
        <f>IF(SUM($D543:V543)&lt;($D355-$U355),W512*MIN($M355,($D355-$U355)-SUM($D543:V543)),0)</f>
        <v>0</v>
      </c>
      <c r="X543" s="4">
        <f>IF(SUM($D543:W543)&lt;($D355-$U355),X512*MIN($M355,($D355-$U355)-SUM($D543:W543)),0)</f>
        <v>0</v>
      </c>
      <c r="Y543" s="4">
        <f>IF(SUM($D543:X543)&lt;($D355-$U355),Y512*MIN($M355,($D355-$U355)-SUM($D543:X543)),0)</f>
        <v>0</v>
      </c>
      <c r="Z543" s="4">
        <f>IF(SUM($D543:Y543)&lt;($D355-$U355),Z512*MIN($M355,($D355-$U355)-SUM($D543:Y543)),0)</f>
        <v>0</v>
      </c>
      <c r="AA543" s="4">
        <f>IF(SUM($D543:Z543)&lt;($D355-$U355),AA512*MIN($M355,($D355-$U355)-SUM($D543:Z543)),0)</f>
        <v>0</v>
      </c>
      <c r="AB543" s="4">
        <f>IF(SUM($D543:AA543)&lt;($D355-$U355),AB512*MIN($M355,($D355-$U355)-SUM($D543:AA543)),0)</f>
        <v>0</v>
      </c>
    </row>
    <row r="544" spans="2:28" outlineLevel="1">
      <c r="B544" s="556"/>
      <c r="C544" s="10" t="str">
        <f t="shared" si="90"/>
        <v>3 Bed / 2 Bath House</v>
      </c>
      <c r="D544" s="10"/>
      <c r="E544" s="4">
        <f>IF(SUM($D544:D544)&lt;($D356-$U356),E513*MIN($M356,($D356-$U356)-SUM($D544:D544)),0)</f>
        <v>0</v>
      </c>
      <c r="F544" s="4">
        <f>IF(SUM($D544:E544)&lt;($D356-$U356),F513*MIN($M356,($D356-$U356)-SUM($D544:E544)),0)</f>
        <v>0</v>
      </c>
      <c r="G544" s="4">
        <f>IF(SUM($D544:F544)&lt;($D356-$U356),G513*MIN($M356,($D356-$U356)-SUM($D544:F544)),0)</f>
        <v>0</v>
      </c>
      <c r="H544" s="4">
        <f>IF(SUM($D544:G544)&lt;($D356-$U356),H513*MIN($M356,($D356-$U356)-SUM($D544:G544)),0)</f>
        <v>0</v>
      </c>
      <c r="I544" s="4">
        <f>IF(SUM($D544:H544)&lt;($D356-$U356),I513*MIN($M356,($D356-$U356)-SUM($D544:H544)),0)</f>
        <v>0</v>
      </c>
      <c r="J544" s="4">
        <f>IF(SUM($D544:I544)&lt;($D356-$U356),J513*MIN($M356,($D356-$U356)-SUM($D544:I544)),0)</f>
        <v>0</v>
      </c>
      <c r="K544" s="4">
        <f>IF(SUM($D544:J544)&lt;($D356-$U356),K513*MIN($M356,($D356-$U356)-SUM($D544:J544)),0)</f>
        <v>0</v>
      </c>
      <c r="L544" s="4">
        <f>IF(SUM($D544:K544)&lt;($D356-$U356),L513*MIN($M356,($D356-$U356)-SUM($D544:K544)),0)</f>
        <v>0</v>
      </c>
      <c r="M544" s="4">
        <f>IF(SUM($D544:L544)&lt;($D356-$U356),M513*MIN($M356,($D356-$U356)-SUM($D544:L544)),0)</f>
        <v>0</v>
      </c>
      <c r="N544" s="4">
        <f>IF(SUM($D544:M544)&lt;($D356-$U356),N513*MIN($M356,($D356-$U356)-SUM($D544:M544)),0)</f>
        <v>0</v>
      </c>
      <c r="O544" s="4">
        <f>IF(SUM($D544:N544)&lt;($D356-$U356),O513*MIN($M356,($D356-$U356)-SUM($D544:N544)),0)</f>
        <v>0</v>
      </c>
      <c r="P544" s="4">
        <f>IF(SUM($D544:O544)&lt;($D356-$U356),P513*MIN($M356,($D356-$U356)-SUM($D544:O544)),0)</f>
        <v>0</v>
      </c>
      <c r="Q544" s="4">
        <f>IF(SUM($D544:P544)&lt;($D356-$U356),Q513*MIN($M356,($D356-$U356)-SUM($D544:P544)),0)</f>
        <v>0</v>
      </c>
      <c r="R544" s="4">
        <f>IF(SUM($D544:Q544)&lt;($D356-$U356),R513*MIN($M356,($D356-$U356)-SUM($D544:Q544)),0)</f>
        <v>0</v>
      </c>
      <c r="S544" s="4">
        <f>IF(SUM($D544:R544)&lt;($D356-$U356),S513*MIN($M356,($D356-$U356)-SUM($D544:R544)),0)</f>
        <v>0</v>
      </c>
      <c r="T544" s="4">
        <f>IF(SUM($D544:S544)&lt;($D356-$U356),T513*MIN($M356,($D356-$U356)-SUM($D544:S544)),0)</f>
        <v>0</v>
      </c>
      <c r="U544" s="4">
        <f>IF(SUM($D544:T544)&lt;($D356-$U356),U513*MIN($M356,($D356-$U356)-SUM($D544:T544)),0)</f>
        <v>0</v>
      </c>
      <c r="V544" s="4">
        <f>IF(SUM($D544:U544)&lt;($D356-$U356),V513*MIN($M356,($D356-$U356)-SUM($D544:U544)),0)</f>
        <v>0</v>
      </c>
      <c r="W544" s="4">
        <f>IF(SUM($D544:V544)&lt;($D356-$U356),W513*MIN($M356,($D356-$U356)-SUM($D544:V544)),0)</f>
        <v>0</v>
      </c>
      <c r="X544" s="4">
        <f>IF(SUM($D544:W544)&lt;($D356-$U356),X513*MIN($M356,($D356-$U356)-SUM($D544:W544)),0)</f>
        <v>0</v>
      </c>
      <c r="Y544" s="4">
        <f>IF(SUM($D544:X544)&lt;($D356-$U356),Y513*MIN($M356,($D356-$U356)-SUM($D544:X544)),0)</f>
        <v>0</v>
      </c>
      <c r="Z544" s="4">
        <f>IF(SUM($D544:Y544)&lt;($D356-$U356),Z513*MIN($M356,($D356-$U356)-SUM($D544:Y544)),0)</f>
        <v>0</v>
      </c>
      <c r="AA544" s="4">
        <f>IF(SUM($D544:Z544)&lt;($D356-$U356),AA513*MIN($M356,($D356-$U356)-SUM($D544:Z544)),0)</f>
        <v>0</v>
      </c>
      <c r="AB544" s="4">
        <f>IF(SUM($D544:AA544)&lt;($D356-$U356),AB513*MIN($M356,($D356-$U356)-SUM($D544:AA544)),0)</f>
        <v>0</v>
      </c>
    </row>
    <row r="545" spans="2:28" outlineLevel="1">
      <c r="B545" s="556"/>
      <c r="C545" s="10" t="str">
        <f t="shared" si="90"/>
        <v xml:space="preserve">3 Bed / 2 Bath </v>
      </c>
      <c r="D545" s="10"/>
      <c r="E545" s="4">
        <f>IF(SUM($D545:D545)&lt;($D357-$U357),E514*MIN($M357,($D357-$U357)-SUM($D545:D545)),0)</f>
        <v>0</v>
      </c>
      <c r="F545" s="4">
        <f>IF(SUM($D545:E545)&lt;($D357-$U357),F514*MIN($M357,($D357-$U357)-SUM($D545:E545)),0)</f>
        <v>0</v>
      </c>
      <c r="G545" s="4">
        <f>IF(SUM($D545:F545)&lt;($D357-$U357),G514*MIN($M357,($D357-$U357)-SUM($D545:F545)),0)</f>
        <v>0</v>
      </c>
      <c r="H545" s="4">
        <f>IF(SUM($D545:G545)&lt;($D357-$U357),H514*MIN($M357,($D357-$U357)-SUM($D545:G545)),0)</f>
        <v>0</v>
      </c>
      <c r="I545" s="4">
        <f>IF(SUM($D545:H545)&lt;($D357-$U357),I514*MIN($M357,($D357-$U357)-SUM($D545:H545)),0)</f>
        <v>0</v>
      </c>
      <c r="J545" s="4">
        <f>IF(SUM($D545:I545)&lt;($D357-$U357),J514*MIN($M357,($D357-$U357)-SUM($D545:I545)),0)</f>
        <v>0</v>
      </c>
      <c r="K545" s="4">
        <f>IF(SUM($D545:J545)&lt;($D357-$U357),K514*MIN($M357,($D357-$U357)-SUM($D545:J545)),0)</f>
        <v>0</v>
      </c>
      <c r="L545" s="4">
        <f>IF(SUM($D545:K545)&lt;($D357-$U357),L514*MIN($M357,($D357-$U357)-SUM($D545:K545)),0)</f>
        <v>0</v>
      </c>
      <c r="M545" s="4">
        <f>IF(SUM($D545:L545)&lt;($D357-$U357),M514*MIN($M357,($D357-$U357)-SUM($D545:L545)),0)</f>
        <v>0</v>
      </c>
      <c r="N545" s="4">
        <f>IF(SUM($D545:M545)&lt;($D357-$U357),N514*MIN($M357,($D357-$U357)-SUM($D545:M545)),0)</f>
        <v>0</v>
      </c>
      <c r="O545" s="4">
        <f>IF(SUM($D545:N545)&lt;($D357-$U357),O514*MIN($M357,($D357-$U357)-SUM($D545:N545)),0)</f>
        <v>0</v>
      </c>
      <c r="P545" s="4">
        <f>IF(SUM($D545:O545)&lt;($D357-$U357),P514*MIN($M357,($D357-$U357)-SUM($D545:O545)),0)</f>
        <v>0</v>
      </c>
      <c r="Q545" s="4">
        <f>IF(SUM($D545:P545)&lt;($D357-$U357),Q514*MIN($M357,($D357-$U357)-SUM($D545:P545)),0)</f>
        <v>0</v>
      </c>
      <c r="R545" s="4">
        <f>IF(SUM($D545:Q545)&lt;($D357-$U357),R514*MIN($M357,($D357-$U357)-SUM($D545:Q545)),0)</f>
        <v>0</v>
      </c>
      <c r="S545" s="4">
        <f>IF(SUM($D545:R545)&lt;($D357-$U357),S514*MIN($M357,($D357-$U357)-SUM($D545:R545)),0)</f>
        <v>0</v>
      </c>
      <c r="T545" s="4">
        <f>IF(SUM($D545:S545)&lt;($D357-$U357),T514*MIN($M357,($D357-$U357)-SUM($D545:S545)),0)</f>
        <v>0</v>
      </c>
      <c r="U545" s="4">
        <f>IF(SUM($D545:T545)&lt;($D357-$U357),U514*MIN($M357,($D357-$U357)-SUM($D545:T545)),0)</f>
        <v>0</v>
      </c>
      <c r="V545" s="4">
        <f>IF(SUM($D545:U545)&lt;($D357-$U357),V514*MIN($M357,($D357-$U357)-SUM($D545:U545)),0)</f>
        <v>0</v>
      </c>
      <c r="W545" s="4">
        <f>IF(SUM($D545:V545)&lt;($D357-$U357),W514*MIN($M357,($D357-$U357)-SUM($D545:V545)),0)</f>
        <v>0</v>
      </c>
      <c r="X545" s="4">
        <f>IF(SUM($D545:W545)&lt;($D357-$U357),X514*MIN($M357,($D357-$U357)-SUM($D545:W545)),0)</f>
        <v>0</v>
      </c>
      <c r="Y545" s="4">
        <f>IF(SUM($D545:X545)&lt;($D357-$U357),Y514*MIN($M357,($D357-$U357)-SUM($D545:X545)),0)</f>
        <v>0</v>
      </c>
      <c r="Z545" s="4">
        <f>IF(SUM($D545:Y545)&lt;($D357-$U357),Z514*MIN($M357,($D357-$U357)-SUM($D545:Y545)),0)</f>
        <v>0</v>
      </c>
      <c r="AA545" s="4">
        <f>IF(SUM($D545:Z545)&lt;($D357-$U357),AA514*MIN($M357,($D357-$U357)-SUM($D545:Z545)),0)</f>
        <v>0</v>
      </c>
      <c r="AB545" s="4">
        <f>IF(SUM($D545:AA545)&lt;($D357-$U357),AB514*MIN($M357,($D357-$U357)-SUM($D545:AA545)),0)</f>
        <v>0</v>
      </c>
    </row>
    <row r="546" spans="2:28" outlineLevel="1">
      <c r="B546" s="556"/>
      <c r="C546" s="10" t="str">
        <f t="shared" si="90"/>
        <v xml:space="preserve">1 Bed / 1 Bath </v>
      </c>
      <c r="D546" s="10"/>
      <c r="E546" s="4">
        <f>IF(SUM($D546:D546)&lt;($D358-$U358),E515*MIN($M358,($D358-$U358)-SUM($D546:D546)),0)</f>
        <v>0</v>
      </c>
      <c r="F546" s="4">
        <f>IF(SUM($D546:E546)&lt;($D358-$U358),F515*MIN($M358,($D358-$U358)-SUM($D546:E546)),0)</f>
        <v>0</v>
      </c>
      <c r="G546" s="4">
        <f>IF(SUM($D546:F546)&lt;($D358-$U358),G515*MIN($M358,($D358-$U358)-SUM($D546:F546)),0)</f>
        <v>0</v>
      </c>
      <c r="H546" s="4">
        <f>IF(SUM($D546:G546)&lt;($D358-$U358),H515*MIN($M358,($D358-$U358)-SUM($D546:G546)),0)</f>
        <v>0</v>
      </c>
      <c r="I546" s="4">
        <f>IF(SUM($D546:H546)&lt;($D358-$U358),I515*MIN($M358,($D358-$U358)-SUM($D546:H546)),0)</f>
        <v>0</v>
      </c>
      <c r="J546" s="4">
        <f>IF(SUM($D546:I546)&lt;($D358-$U358),J515*MIN($M358,($D358-$U358)-SUM($D546:I546)),0)</f>
        <v>0</v>
      </c>
      <c r="K546" s="4">
        <f>IF(SUM($D546:J546)&lt;($D358-$U358),K515*MIN($M358,($D358-$U358)-SUM($D546:J546)),0)</f>
        <v>0</v>
      </c>
      <c r="L546" s="4">
        <f>IF(SUM($D546:K546)&lt;($D358-$U358),L515*MIN($M358,($D358-$U358)-SUM($D546:K546)),0)</f>
        <v>0</v>
      </c>
      <c r="M546" s="4">
        <f>IF(SUM($D546:L546)&lt;($D358-$U358),M515*MIN($M358,($D358-$U358)-SUM($D546:L546)),0)</f>
        <v>0</v>
      </c>
      <c r="N546" s="4">
        <f>IF(SUM($D546:M546)&lt;($D358-$U358),N515*MIN($M358,($D358-$U358)-SUM($D546:M546)),0)</f>
        <v>0</v>
      </c>
      <c r="O546" s="4">
        <f>IF(SUM($D546:N546)&lt;($D358-$U358),O515*MIN($M358,($D358-$U358)-SUM($D546:N546)),0)</f>
        <v>0</v>
      </c>
      <c r="P546" s="4">
        <f>IF(SUM($D546:O546)&lt;($D358-$U358),P515*MIN($M358,($D358-$U358)-SUM($D546:O546)),0)</f>
        <v>0</v>
      </c>
      <c r="Q546" s="4">
        <f>IF(SUM($D546:P546)&lt;($D358-$U358),Q515*MIN($M358,($D358-$U358)-SUM($D546:P546)),0)</f>
        <v>0</v>
      </c>
      <c r="R546" s="4">
        <f>IF(SUM($D546:Q546)&lt;($D358-$U358),R515*MIN($M358,($D358-$U358)-SUM($D546:Q546)),0)</f>
        <v>0</v>
      </c>
      <c r="S546" s="4">
        <f>IF(SUM($D546:R546)&lt;($D358-$U358),S515*MIN($M358,($D358-$U358)-SUM($D546:R546)),0)</f>
        <v>0</v>
      </c>
      <c r="T546" s="4">
        <f>IF(SUM($D546:S546)&lt;($D358-$U358),T515*MIN($M358,($D358-$U358)-SUM($D546:S546)),0)</f>
        <v>0</v>
      </c>
      <c r="U546" s="4">
        <f>IF(SUM($D546:T546)&lt;($D358-$U358),U515*MIN($M358,($D358-$U358)-SUM($D546:T546)),0)</f>
        <v>0</v>
      </c>
      <c r="V546" s="4">
        <f>IF(SUM($D546:U546)&lt;($D358-$U358),V515*MIN($M358,($D358-$U358)-SUM($D546:U546)),0)</f>
        <v>0</v>
      </c>
      <c r="W546" s="4">
        <f>IF(SUM($D546:V546)&lt;($D358-$U358),W515*MIN($M358,($D358-$U358)-SUM($D546:V546)),0)</f>
        <v>0</v>
      </c>
      <c r="X546" s="4">
        <f>IF(SUM($D546:W546)&lt;($D358-$U358),X515*MIN($M358,($D358-$U358)-SUM($D546:W546)),0)</f>
        <v>0</v>
      </c>
      <c r="Y546" s="4">
        <f>IF(SUM($D546:X546)&lt;($D358-$U358),Y515*MIN($M358,($D358-$U358)-SUM($D546:X546)),0)</f>
        <v>0</v>
      </c>
      <c r="Z546" s="4">
        <f>IF(SUM($D546:Y546)&lt;($D358-$U358),Z515*MIN($M358,($D358-$U358)-SUM($D546:Y546)),0)</f>
        <v>0</v>
      </c>
      <c r="AA546" s="4">
        <f>IF(SUM($D546:Z546)&lt;($D358-$U358),AA515*MIN($M358,($D358-$U358)-SUM($D546:Z546)),0)</f>
        <v>0</v>
      </c>
      <c r="AB546" s="4">
        <f>IF(SUM($D546:AA546)&lt;($D358-$U358),AB515*MIN($M358,($D358-$U358)-SUM($D546:AA546)),0)</f>
        <v>0</v>
      </c>
    </row>
    <row r="547" spans="2:28" outlineLevel="1">
      <c r="B547" s="556"/>
      <c r="C547" s="10" t="str">
        <f t="shared" si="90"/>
        <v xml:space="preserve">2 Bed / 2 Bath </v>
      </c>
      <c r="D547" s="10"/>
      <c r="E547" s="4">
        <f>IF(SUM($D547:D547)&lt;($D359-$U359),E516*MIN($M359,($D359-$U359)-SUM($D547:D547)),0)</f>
        <v>0</v>
      </c>
      <c r="F547" s="4">
        <f>IF(SUM($D547:E547)&lt;($D359-$U359),F516*MIN($M359,($D359-$U359)-SUM($D547:E547)),0)</f>
        <v>0</v>
      </c>
      <c r="G547" s="4">
        <f>IF(SUM($D547:F547)&lt;($D359-$U359),G516*MIN($M359,($D359-$U359)-SUM($D547:F547)),0)</f>
        <v>0</v>
      </c>
      <c r="H547" s="4">
        <f>IF(SUM($D547:G547)&lt;($D359-$U359),H516*MIN($M359,($D359-$U359)-SUM($D547:G547)),0)</f>
        <v>0</v>
      </c>
      <c r="I547" s="4">
        <f>IF(SUM($D547:H547)&lt;($D359-$U359),I516*MIN($M359,($D359-$U359)-SUM($D547:H547)),0)</f>
        <v>0</v>
      </c>
      <c r="J547" s="4">
        <f>IF(SUM($D547:I547)&lt;($D359-$U359),J516*MIN($M359,($D359-$U359)-SUM($D547:I547)),0)</f>
        <v>0</v>
      </c>
      <c r="K547" s="4">
        <f>IF(SUM($D547:J547)&lt;($D359-$U359),K516*MIN($M359,($D359-$U359)-SUM($D547:J547)),0)</f>
        <v>0</v>
      </c>
      <c r="L547" s="4">
        <f>IF(SUM($D547:K547)&lt;($D359-$U359),L516*MIN($M359,($D359-$U359)-SUM($D547:K547)),0)</f>
        <v>0</v>
      </c>
      <c r="M547" s="4">
        <f>IF(SUM($D547:L547)&lt;($D359-$U359),M516*MIN($M359,($D359-$U359)-SUM($D547:L547)),0)</f>
        <v>0</v>
      </c>
      <c r="N547" s="4">
        <f>IF(SUM($D547:M547)&lt;($D359-$U359),N516*MIN($M359,($D359-$U359)-SUM($D547:M547)),0)</f>
        <v>0</v>
      </c>
      <c r="O547" s="4">
        <f>IF(SUM($D547:N547)&lt;($D359-$U359),O516*MIN($M359,($D359-$U359)-SUM($D547:N547)),0)</f>
        <v>0</v>
      </c>
      <c r="P547" s="4">
        <f>IF(SUM($D547:O547)&lt;($D359-$U359),P516*MIN($M359,($D359-$U359)-SUM($D547:O547)),0)</f>
        <v>0</v>
      </c>
      <c r="Q547" s="4">
        <f>IF(SUM($D547:P547)&lt;($D359-$U359),Q516*MIN($M359,($D359-$U359)-SUM($D547:P547)),0)</f>
        <v>0</v>
      </c>
      <c r="R547" s="4">
        <f>IF(SUM($D547:Q547)&lt;($D359-$U359),R516*MIN($M359,($D359-$U359)-SUM($D547:Q547)),0)</f>
        <v>0</v>
      </c>
      <c r="S547" s="4">
        <f>IF(SUM($D547:R547)&lt;($D359-$U359),S516*MIN($M359,($D359-$U359)-SUM($D547:R547)),0)</f>
        <v>0</v>
      </c>
      <c r="T547" s="4">
        <f>IF(SUM($D547:S547)&lt;($D359-$U359),T516*MIN($M359,($D359-$U359)-SUM($D547:S547)),0)</f>
        <v>0</v>
      </c>
      <c r="U547" s="4">
        <f>IF(SUM($D547:T547)&lt;($D359-$U359),U516*MIN($M359,($D359-$U359)-SUM($D547:T547)),0)</f>
        <v>0</v>
      </c>
      <c r="V547" s="4">
        <f>IF(SUM($D547:U547)&lt;($D359-$U359),V516*MIN($M359,($D359-$U359)-SUM($D547:U547)),0)</f>
        <v>0</v>
      </c>
      <c r="W547" s="4">
        <f>IF(SUM($D547:V547)&lt;($D359-$U359),W516*MIN($M359,($D359-$U359)-SUM($D547:V547)),0)</f>
        <v>0</v>
      </c>
      <c r="X547" s="4">
        <f>IF(SUM($D547:W547)&lt;($D359-$U359),X516*MIN($M359,($D359-$U359)-SUM($D547:W547)),0)</f>
        <v>0</v>
      </c>
      <c r="Y547" s="4">
        <f>IF(SUM($D547:X547)&lt;($D359-$U359),Y516*MIN($M359,($D359-$U359)-SUM($D547:X547)),0)</f>
        <v>0</v>
      </c>
      <c r="Z547" s="4">
        <f>IF(SUM($D547:Y547)&lt;($D359-$U359),Z516*MIN($M359,($D359-$U359)-SUM($D547:Y547)),0)</f>
        <v>0</v>
      </c>
      <c r="AA547" s="4">
        <f>IF(SUM($D547:Z547)&lt;($D359-$U359),AA516*MIN($M359,($D359-$U359)-SUM($D547:Z547)),0)</f>
        <v>0</v>
      </c>
      <c r="AB547" s="4">
        <f>IF(SUM($D547:AA547)&lt;($D359-$U359),AB516*MIN($M359,($D359-$U359)-SUM($D547:AA547)),0)</f>
        <v>0</v>
      </c>
    </row>
    <row r="548" spans="2:28" outlineLevel="1">
      <c r="B548" s="556"/>
      <c r="C548" s="10" t="str">
        <f t="shared" si="90"/>
        <v xml:space="preserve">4 Bed / 2 Bath Penthouse </v>
      </c>
      <c r="D548" s="10"/>
      <c r="E548" s="4">
        <f>IF(SUM($D548:D548)&lt;($D360-$U360),E517*MIN($M360,($D360-$U360)-SUM($D548:D548)),0)</f>
        <v>0</v>
      </c>
      <c r="F548" s="4">
        <f>IF(SUM($D548:E548)&lt;($D360-$U360),F517*MIN($M360,($D360-$U360)-SUM($D548:E548)),0)</f>
        <v>0</v>
      </c>
      <c r="G548" s="4">
        <f>IF(SUM($D548:F548)&lt;($D360-$U360),G517*MIN($M360,($D360-$U360)-SUM($D548:F548)),0)</f>
        <v>0</v>
      </c>
      <c r="H548" s="4">
        <f>IF(SUM($D548:G548)&lt;($D360-$U360),H517*MIN($M360,($D360-$U360)-SUM($D548:G548)),0)</f>
        <v>0</v>
      </c>
      <c r="I548" s="4">
        <f>IF(SUM($D548:H548)&lt;($D360-$U360),I517*MIN($M360,($D360-$U360)-SUM($D548:H548)),0)</f>
        <v>0</v>
      </c>
      <c r="J548" s="4">
        <f>IF(SUM($D548:I548)&lt;($D360-$U360),J517*MIN($M360,($D360-$U360)-SUM($D548:I548)),0)</f>
        <v>0</v>
      </c>
      <c r="K548" s="4">
        <f>IF(SUM($D548:J548)&lt;($D360-$U360),K517*MIN($M360,($D360-$U360)-SUM($D548:J548)),0)</f>
        <v>0</v>
      </c>
      <c r="L548" s="4">
        <f>IF(SUM($D548:K548)&lt;($D360-$U360),L517*MIN($M360,($D360-$U360)-SUM($D548:K548)),0)</f>
        <v>0</v>
      </c>
      <c r="M548" s="4">
        <f>IF(SUM($D548:L548)&lt;($D360-$U360),M517*MIN($M360,($D360-$U360)-SUM($D548:L548)),0)</f>
        <v>0</v>
      </c>
      <c r="N548" s="4">
        <f>IF(SUM($D548:M548)&lt;($D360-$U360),N517*MIN($M360,($D360-$U360)-SUM($D548:M548)),0)</f>
        <v>0</v>
      </c>
      <c r="O548" s="4">
        <f>IF(SUM($D548:N548)&lt;($D360-$U360),O517*MIN($M360,($D360-$U360)-SUM($D548:N548)),0)</f>
        <v>0</v>
      </c>
      <c r="P548" s="4">
        <f>IF(SUM($D548:O548)&lt;($D360-$U360),P517*MIN($M360,($D360-$U360)-SUM($D548:O548)),0)</f>
        <v>0</v>
      </c>
      <c r="Q548" s="4">
        <f>IF(SUM($D548:P548)&lt;($D360-$U360),Q517*MIN($M360,($D360-$U360)-SUM($D548:P548)),0)</f>
        <v>0</v>
      </c>
      <c r="R548" s="4">
        <f>IF(SUM($D548:Q548)&lt;($D360-$U360),R517*MIN($M360,($D360-$U360)-SUM($D548:Q548)),0)</f>
        <v>0</v>
      </c>
      <c r="S548" s="4">
        <f>IF(SUM($D548:R548)&lt;($D360-$U360),S517*MIN($M360,($D360-$U360)-SUM($D548:R548)),0)</f>
        <v>0</v>
      </c>
      <c r="T548" s="4">
        <f>IF(SUM($D548:S548)&lt;($D360-$U360),T517*MIN($M360,($D360-$U360)-SUM($D548:S548)),0)</f>
        <v>0</v>
      </c>
      <c r="U548" s="4">
        <f>IF(SUM($D548:T548)&lt;($D360-$U360),U517*MIN($M360,($D360-$U360)-SUM($D548:T548)),0)</f>
        <v>0</v>
      </c>
      <c r="V548" s="4">
        <f>IF(SUM($D548:U548)&lt;($D360-$U360),V517*MIN($M360,($D360-$U360)-SUM($D548:U548)),0)</f>
        <v>0</v>
      </c>
      <c r="W548" s="4">
        <f>IF(SUM($D548:V548)&lt;($D360-$U360),W517*MIN($M360,($D360-$U360)-SUM($D548:V548)),0)</f>
        <v>0</v>
      </c>
      <c r="X548" s="4">
        <f>IF(SUM($D548:W548)&lt;($D360-$U360),X517*MIN($M360,($D360-$U360)-SUM($D548:W548)),0)</f>
        <v>0</v>
      </c>
      <c r="Y548" s="4">
        <f>IF(SUM($D548:X548)&lt;($D360-$U360),Y517*MIN($M360,($D360-$U360)-SUM($D548:X548)),0)</f>
        <v>0</v>
      </c>
      <c r="Z548" s="4">
        <f>IF(SUM($D548:Y548)&lt;($D360-$U360),Z517*MIN($M360,($D360-$U360)-SUM($D548:Y548)),0)</f>
        <v>0</v>
      </c>
      <c r="AA548" s="4">
        <f>IF(SUM($D548:Z548)&lt;($D360-$U360),AA517*MIN($M360,($D360-$U360)-SUM($D548:Z548)),0)</f>
        <v>0</v>
      </c>
      <c r="AB548" s="4">
        <f>IF(SUM($D548:AA548)&lt;($D360-$U360),AB517*MIN($M360,($D360-$U360)-SUM($D548:AA548)),0)</f>
        <v>0</v>
      </c>
    </row>
    <row r="549" spans="2:28" outlineLevel="1">
      <c r="B549" s="556"/>
      <c r="C549" s="10" t="str">
        <f t="shared" si="90"/>
        <v xml:space="preserve">2 Bed / 2 Bath </v>
      </c>
      <c r="D549" s="10"/>
      <c r="E549" s="4">
        <f>IF(SUM($D549:D549)&lt;($D361-$U361),E518*MIN($M361,($D361-$U361)-SUM($D549:D549)),0)</f>
        <v>0</v>
      </c>
      <c r="F549" s="4">
        <f>IF(SUM($D549:E549)&lt;($D361-$U361),F518*MIN($M361,($D361-$U361)-SUM($D549:E549)),0)</f>
        <v>0</v>
      </c>
      <c r="G549" s="4">
        <f>IF(SUM($D549:F549)&lt;($D361-$U361),G518*MIN($M361,($D361-$U361)-SUM($D549:F549)),0)</f>
        <v>0</v>
      </c>
      <c r="H549" s="4">
        <f>IF(SUM($D549:G549)&lt;($D361-$U361),H518*MIN($M361,($D361-$U361)-SUM($D549:G549)),0)</f>
        <v>0</v>
      </c>
      <c r="I549" s="4">
        <f>IF(SUM($D549:H549)&lt;($D361-$U361),I518*MIN($M361,($D361-$U361)-SUM($D549:H549)),0)</f>
        <v>0</v>
      </c>
      <c r="J549" s="4">
        <f>IF(SUM($D549:I549)&lt;($D361-$U361),J518*MIN($M361,($D361-$U361)-SUM($D549:I549)),0)</f>
        <v>0</v>
      </c>
      <c r="K549" s="4">
        <f>IF(SUM($D549:J549)&lt;($D361-$U361),K518*MIN($M361,($D361-$U361)-SUM($D549:J549)),0)</f>
        <v>0</v>
      </c>
      <c r="L549" s="4">
        <f>IF(SUM($D549:K549)&lt;($D361-$U361),L518*MIN($M361,($D361-$U361)-SUM($D549:K549)),0)</f>
        <v>0</v>
      </c>
      <c r="M549" s="4">
        <f>IF(SUM($D549:L549)&lt;($D361-$U361),M518*MIN($M361,($D361-$U361)-SUM($D549:L549)),0)</f>
        <v>0</v>
      </c>
      <c r="N549" s="4">
        <f>IF(SUM($D549:M549)&lt;($D361-$U361),N518*MIN($M361,($D361-$U361)-SUM($D549:M549)),0)</f>
        <v>0</v>
      </c>
      <c r="O549" s="4">
        <f>IF(SUM($D549:N549)&lt;($D361-$U361),O518*MIN($M361,($D361-$U361)-SUM($D549:N549)),0)</f>
        <v>0</v>
      </c>
      <c r="P549" s="4">
        <f>IF(SUM($D549:O549)&lt;($D361-$U361),P518*MIN($M361,($D361-$U361)-SUM($D549:O549)),0)</f>
        <v>0</v>
      </c>
      <c r="Q549" s="4">
        <f>IF(SUM($D549:P549)&lt;($D361-$U361),Q518*MIN($M361,($D361-$U361)-SUM($D549:P549)),0)</f>
        <v>0</v>
      </c>
      <c r="R549" s="4">
        <f>IF(SUM($D549:Q549)&lt;($D361-$U361),R518*MIN($M361,($D361-$U361)-SUM($D549:Q549)),0)</f>
        <v>0</v>
      </c>
      <c r="S549" s="4">
        <f>IF(SUM($D549:R549)&lt;($D361-$U361),S518*MIN($M361,($D361-$U361)-SUM($D549:R549)),0)</f>
        <v>0</v>
      </c>
      <c r="T549" s="4">
        <f>IF(SUM($D549:S549)&lt;($D361-$U361),T518*MIN($M361,($D361-$U361)-SUM($D549:S549)),0)</f>
        <v>0</v>
      </c>
      <c r="U549" s="4">
        <f>IF(SUM($D549:T549)&lt;($D361-$U361),U518*MIN($M361,($D361-$U361)-SUM($D549:T549)),0)</f>
        <v>0</v>
      </c>
      <c r="V549" s="4">
        <f>IF(SUM($D549:U549)&lt;($D361-$U361),V518*MIN($M361,($D361-$U361)-SUM($D549:U549)),0)</f>
        <v>0</v>
      </c>
      <c r="W549" s="4">
        <f>IF(SUM($D549:V549)&lt;($D361-$U361),W518*MIN($M361,($D361-$U361)-SUM($D549:V549)),0)</f>
        <v>0</v>
      </c>
      <c r="X549" s="4">
        <f>IF(SUM($D549:W549)&lt;($D361-$U361),X518*MIN($M361,($D361-$U361)-SUM($D549:W549)),0)</f>
        <v>0</v>
      </c>
      <c r="Y549" s="4">
        <f>IF(SUM($D549:X549)&lt;($D361-$U361),Y518*MIN($M361,($D361-$U361)-SUM($D549:X549)),0)</f>
        <v>0</v>
      </c>
      <c r="Z549" s="4">
        <f>IF(SUM($D549:Y549)&lt;($D361-$U361),Z518*MIN($M361,($D361-$U361)-SUM($D549:Y549)),0)</f>
        <v>0</v>
      </c>
      <c r="AA549" s="4">
        <f>IF(SUM($D549:Z549)&lt;($D361-$U361),AA518*MIN($M361,($D361-$U361)-SUM($D549:Z549)),0)</f>
        <v>0</v>
      </c>
      <c r="AB549" s="4">
        <f>IF(SUM($D549:AA549)&lt;($D361-$U361),AB518*MIN($M361,($D361-$U361)-SUM($D549:AA549)),0)</f>
        <v>0</v>
      </c>
    </row>
    <row r="550" spans="2:28" outlineLevel="1">
      <c r="B550" s="556"/>
      <c r="C550" s="10">
        <f t="shared" si="90"/>
        <v>0</v>
      </c>
      <c r="D550" s="10"/>
      <c r="E550" s="4">
        <f>IF(SUM($D550:D550)&lt;($D362-$U362),E519*MIN($M362,($D362-$U362)-SUM($D550:D550)),0)</f>
        <v>0</v>
      </c>
      <c r="F550" s="4">
        <f>IF(SUM($D550:E550)&lt;($D362-$U362),F519*MIN($M362,($D362-$U362)-SUM($D550:E550)),0)</f>
        <v>0</v>
      </c>
      <c r="G550" s="4">
        <f>IF(SUM($D550:F550)&lt;($D362-$U362),G519*MIN($M362,($D362-$U362)-SUM($D550:F550)),0)</f>
        <v>0</v>
      </c>
      <c r="H550" s="4">
        <f>IF(SUM($D550:G550)&lt;($D362-$U362),H519*MIN($M362,($D362-$U362)-SUM($D550:G550)),0)</f>
        <v>0</v>
      </c>
      <c r="I550" s="4">
        <f>IF(SUM($D550:H550)&lt;($D362-$U362),I519*MIN($M362,($D362-$U362)-SUM($D550:H550)),0)</f>
        <v>0</v>
      </c>
      <c r="J550" s="4">
        <f>IF(SUM($D550:I550)&lt;($D362-$U362),J519*MIN($M362,($D362-$U362)-SUM($D550:I550)),0)</f>
        <v>0</v>
      </c>
      <c r="K550" s="4">
        <f>IF(SUM($D550:J550)&lt;($D362-$U362),K519*MIN($M362,($D362-$U362)-SUM($D550:J550)),0)</f>
        <v>0</v>
      </c>
      <c r="L550" s="4">
        <f>IF(SUM($D550:K550)&lt;($D362-$U362),L519*MIN($M362,($D362-$U362)-SUM($D550:K550)),0)</f>
        <v>0</v>
      </c>
      <c r="M550" s="4">
        <f>IF(SUM($D550:L550)&lt;($D362-$U362),M519*MIN($M362,($D362-$U362)-SUM($D550:L550)),0)</f>
        <v>0</v>
      </c>
      <c r="N550" s="4">
        <f>IF(SUM($D550:M550)&lt;($D362-$U362),N519*MIN($M362,($D362-$U362)-SUM($D550:M550)),0)</f>
        <v>0</v>
      </c>
      <c r="O550" s="4">
        <f>IF(SUM($D550:N550)&lt;($D362-$U362),O519*MIN($M362,($D362-$U362)-SUM($D550:N550)),0)</f>
        <v>0</v>
      </c>
      <c r="P550" s="4">
        <f>IF(SUM($D550:O550)&lt;($D362-$U362),P519*MIN($M362,($D362-$U362)-SUM($D550:O550)),0)</f>
        <v>0</v>
      </c>
      <c r="Q550" s="4">
        <f>IF(SUM($D550:P550)&lt;($D362-$U362),Q519*MIN($M362,($D362-$U362)-SUM($D550:P550)),0)</f>
        <v>0</v>
      </c>
      <c r="R550" s="4">
        <f>IF(SUM($D550:Q550)&lt;($D362-$U362),R519*MIN($M362,($D362-$U362)-SUM($D550:Q550)),0)</f>
        <v>0</v>
      </c>
      <c r="S550" s="4">
        <f>IF(SUM($D550:R550)&lt;($D362-$U362),S519*MIN($M362,($D362-$U362)-SUM($D550:R550)),0)</f>
        <v>0</v>
      </c>
      <c r="T550" s="4">
        <f>IF(SUM($D550:S550)&lt;($D362-$U362),T519*MIN($M362,($D362-$U362)-SUM($D550:S550)),0)</f>
        <v>0</v>
      </c>
      <c r="U550" s="4">
        <f>IF(SUM($D550:T550)&lt;($D362-$U362),U519*MIN($M362,($D362-$U362)-SUM($D550:T550)),0)</f>
        <v>0</v>
      </c>
      <c r="V550" s="4">
        <f>IF(SUM($D550:U550)&lt;($D362-$U362),V519*MIN($M362,($D362-$U362)-SUM($D550:U550)),0)</f>
        <v>0</v>
      </c>
      <c r="W550" s="4">
        <f>IF(SUM($D550:V550)&lt;($D362-$U362),W519*MIN($M362,($D362-$U362)-SUM($D550:V550)),0)</f>
        <v>0</v>
      </c>
      <c r="X550" s="4">
        <f>IF(SUM($D550:W550)&lt;($D362-$U362),X519*MIN($M362,($D362-$U362)-SUM($D550:W550)),0)</f>
        <v>0</v>
      </c>
      <c r="Y550" s="4">
        <f>IF(SUM($D550:X550)&lt;($D362-$U362),Y519*MIN($M362,($D362-$U362)-SUM($D550:X550)),0)</f>
        <v>0</v>
      </c>
      <c r="Z550" s="4">
        <f>IF(SUM($D550:Y550)&lt;($D362-$U362),Z519*MIN($M362,($D362-$U362)-SUM($D550:Y550)),0)</f>
        <v>0</v>
      </c>
      <c r="AA550" s="4">
        <f>IF(SUM($D550:Z550)&lt;($D362-$U362),AA519*MIN($M362,($D362-$U362)-SUM($D550:Z550)),0)</f>
        <v>0</v>
      </c>
      <c r="AB550" s="4">
        <f>IF(SUM($D550:AA550)&lt;($D362-$U362),AB519*MIN($M362,($D362-$U362)-SUM($D550:AA550)),0)</f>
        <v>0</v>
      </c>
    </row>
    <row r="551" spans="2:28" outlineLevel="1">
      <c r="B551" s="556"/>
      <c r="C551" s="10">
        <f t="shared" si="90"/>
        <v>0</v>
      </c>
      <c r="D551" s="10"/>
      <c r="E551" s="4">
        <f>IF(SUM($D551:D551)&lt;($D363-$U363),E520*MIN($M363,($D363-$U363)-SUM($D551:D551)),0)</f>
        <v>0</v>
      </c>
      <c r="F551" s="4">
        <f>IF(SUM($D551:E551)&lt;($D363-$U363),F520*MIN($M363,($D363-$U363)-SUM($D551:E551)),0)</f>
        <v>0</v>
      </c>
      <c r="G551" s="4">
        <f>IF(SUM($D551:F551)&lt;($D363-$U363),G520*MIN($M363,($D363-$U363)-SUM($D551:F551)),0)</f>
        <v>0</v>
      </c>
      <c r="H551" s="4">
        <f>IF(SUM($D551:G551)&lt;($D363-$U363),H520*MIN($M363,($D363-$U363)-SUM($D551:G551)),0)</f>
        <v>0</v>
      </c>
      <c r="I551" s="4">
        <f>IF(SUM($D551:H551)&lt;($D363-$U363),I520*MIN($M363,($D363-$U363)-SUM($D551:H551)),0)</f>
        <v>0</v>
      </c>
      <c r="J551" s="4">
        <f>IF(SUM($D551:I551)&lt;($D363-$U363),J520*MIN($M363,($D363-$U363)-SUM($D551:I551)),0)</f>
        <v>0</v>
      </c>
      <c r="K551" s="4">
        <f>IF(SUM($D551:J551)&lt;($D363-$U363),K520*MIN($M363,($D363-$U363)-SUM($D551:J551)),0)</f>
        <v>0</v>
      </c>
      <c r="L551" s="4">
        <f>IF(SUM($D551:K551)&lt;($D363-$U363),L520*MIN($M363,($D363-$U363)-SUM($D551:K551)),0)</f>
        <v>0</v>
      </c>
      <c r="M551" s="4">
        <f>IF(SUM($D551:L551)&lt;($D363-$U363),M520*MIN($M363,($D363-$U363)-SUM($D551:L551)),0)</f>
        <v>0</v>
      </c>
      <c r="N551" s="4">
        <f>IF(SUM($D551:M551)&lt;($D363-$U363),N520*MIN($M363,($D363-$U363)-SUM($D551:M551)),0)</f>
        <v>0</v>
      </c>
      <c r="O551" s="4">
        <f>IF(SUM($D551:N551)&lt;($D363-$U363),O520*MIN($M363,($D363-$U363)-SUM($D551:N551)),0)</f>
        <v>0</v>
      </c>
      <c r="P551" s="4">
        <f>IF(SUM($D551:O551)&lt;($D363-$U363),P520*MIN($M363,($D363-$U363)-SUM($D551:O551)),0)</f>
        <v>0</v>
      </c>
      <c r="Q551" s="4">
        <f>IF(SUM($D551:P551)&lt;($D363-$U363),Q520*MIN($M363,($D363-$U363)-SUM($D551:P551)),0)</f>
        <v>0</v>
      </c>
      <c r="R551" s="4">
        <f>IF(SUM($D551:Q551)&lt;($D363-$U363),R520*MIN($M363,($D363-$U363)-SUM($D551:Q551)),0)</f>
        <v>0</v>
      </c>
      <c r="S551" s="4">
        <f>IF(SUM($D551:R551)&lt;($D363-$U363),S520*MIN($M363,($D363-$U363)-SUM($D551:R551)),0)</f>
        <v>0</v>
      </c>
      <c r="T551" s="4">
        <f>IF(SUM($D551:S551)&lt;($D363-$U363),T520*MIN($M363,($D363-$U363)-SUM($D551:S551)),0)</f>
        <v>0</v>
      </c>
      <c r="U551" s="4">
        <f>IF(SUM($D551:T551)&lt;($D363-$U363),U520*MIN($M363,($D363-$U363)-SUM($D551:T551)),0)</f>
        <v>0</v>
      </c>
      <c r="V551" s="4">
        <f>IF(SUM($D551:U551)&lt;($D363-$U363),V520*MIN($M363,($D363-$U363)-SUM($D551:U551)),0)</f>
        <v>0</v>
      </c>
      <c r="W551" s="4">
        <f>IF(SUM($D551:V551)&lt;($D363-$U363),W520*MIN($M363,($D363-$U363)-SUM($D551:V551)),0)</f>
        <v>0</v>
      </c>
      <c r="X551" s="4">
        <f>IF(SUM($D551:W551)&lt;($D363-$U363),X520*MIN($M363,($D363-$U363)-SUM($D551:W551)),0)</f>
        <v>0</v>
      </c>
      <c r="Y551" s="4">
        <f>IF(SUM($D551:X551)&lt;($D363-$U363),Y520*MIN($M363,($D363-$U363)-SUM($D551:X551)),0)</f>
        <v>0</v>
      </c>
      <c r="Z551" s="4">
        <f>IF(SUM($D551:Y551)&lt;($D363-$U363),Z520*MIN($M363,($D363-$U363)-SUM($D551:Y551)),0)</f>
        <v>0</v>
      </c>
      <c r="AA551" s="4">
        <f>IF(SUM($D551:Z551)&lt;($D363-$U363),AA520*MIN($M363,($D363-$U363)-SUM($D551:Z551)),0)</f>
        <v>0</v>
      </c>
      <c r="AB551" s="4">
        <f>IF(SUM($D551:AA551)&lt;($D363-$U363),AB520*MIN($M363,($D363-$U363)-SUM($D551:AA551)),0)</f>
        <v>0</v>
      </c>
    </row>
    <row r="552" spans="2:28" outlineLevel="1">
      <c r="B552" s="556"/>
      <c r="C552" s="10">
        <f t="shared" si="90"/>
        <v>0</v>
      </c>
      <c r="D552" s="10"/>
      <c r="E552" s="4">
        <f>IF(SUM($D552:D552)&lt;($D364-$U364),E521*MIN($M364,($D364-$U364)-SUM($D552:D552)),0)</f>
        <v>0</v>
      </c>
      <c r="F552" s="4">
        <f>IF(SUM($D552:E552)&lt;($D364-$U364),F521*MIN($M364,($D364-$U364)-SUM($D552:E552)),0)</f>
        <v>0</v>
      </c>
      <c r="G552" s="4">
        <f>IF(SUM($D552:F552)&lt;($D364-$U364),G521*MIN($M364,($D364-$U364)-SUM($D552:F552)),0)</f>
        <v>0</v>
      </c>
      <c r="H552" s="4">
        <f>IF(SUM($D552:G552)&lt;($D364-$U364),H521*MIN($M364,($D364-$U364)-SUM($D552:G552)),0)</f>
        <v>0</v>
      </c>
      <c r="I552" s="4">
        <f>IF(SUM($D552:H552)&lt;($D364-$U364),I521*MIN($M364,($D364-$U364)-SUM($D552:H552)),0)</f>
        <v>0</v>
      </c>
      <c r="J552" s="4">
        <f>IF(SUM($D552:I552)&lt;($D364-$U364),J521*MIN($M364,($D364-$U364)-SUM($D552:I552)),0)</f>
        <v>0</v>
      </c>
      <c r="K552" s="4">
        <f>IF(SUM($D552:J552)&lt;($D364-$U364),K521*MIN($M364,($D364-$U364)-SUM($D552:J552)),0)</f>
        <v>0</v>
      </c>
      <c r="L552" s="4">
        <f>IF(SUM($D552:K552)&lt;($D364-$U364),L521*MIN($M364,($D364-$U364)-SUM($D552:K552)),0)</f>
        <v>0</v>
      </c>
      <c r="M552" s="4">
        <f>IF(SUM($D552:L552)&lt;($D364-$U364),M521*MIN($M364,($D364-$U364)-SUM($D552:L552)),0)</f>
        <v>0</v>
      </c>
      <c r="N552" s="4">
        <f>IF(SUM($D552:M552)&lt;($D364-$U364),N521*MIN($M364,($D364-$U364)-SUM($D552:M552)),0)</f>
        <v>0</v>
      </c>
      <c r="O552" s="4">
        <f>IF(SUM($D552:N552)&lt;($D364-$U364),O521*MIN($M364,($D364-$U364)-SUM($D552:N552)),0)</f>
        <v>0</v>
      </c>
      <c r="P552" s="4">
        <f>IF(SUM($D552:O552)&lt;($D364-$U364),P521*MIN($M364,($D364-$U364)-SUM($D552:O552)),0)</f>
        <v>0</v>
      </c>
      <c r="Q552" s="4">
        <f>IF(SUM($D552:P552)&lt;($D364-$U364),Q521*MIN($M364,($D364-$U364)-SUM($D552:P552)),0)</f>
        <v>0</v>
      </c>
      <c r="R552" s="4">
        <f>IF(SUM($D552:Q552)&lt;($D364-$U364),R521*MIN($M364,($D364-$U364)-SUM($D552:Q552)),0)</f>
        <v>0</v>
      </c>
      <c r="S552" s="4">
        <f>IF(SUM($D552:R552)&lt;($D364-$U364),S521*MIN($M364,($D364-$U364)-SUM($D552:R552)),0)</f>
        <v>0</v>
      </c>
      <c r="T552" s="4">
        <f>IF(SUM($D552:S552)&lt;($D364-$U364),T521*MIN($M364,($D364-$U364)-SUM($D552:S552)),0)</f>
        <v>0</v>
      </c>
      <c r="U552" s="4">
        <f>IF(SUM($D552:T552)&lt;($D364-$U364),U521*MIN($M364,($D364-$U364)-SUM($D552:T552)),0)</f>
        <v>0</v>
      </c>
      <c r="V552" s="4">
        <f>IF(SUM($D552:U552)&lt;($D364-$U364),V521*MIN($M364,($D364-$U364)-SUM($D552:U552)),0)</f>
        <v>0</v>
      </c>
      <c r="W552" s="4">
        <f>IF(SUM($D552:V552)&lt;($D364-$U364),W521*MIN($M364,($D364-$U364)-SUM($D552:V552)),0)</f>
        <v>0</v>
      </c>
      <c r="X552" s="4">
        <f>IF(SUM($D552:W552)&lt;($D364-$U364),X521*MIN($M364,($D364-$U364)-SUM($D552:W552)),0)</f>
        <v>0</v>
      </c>
      <c r="Y552" s="4">
        <f>IF(SUM($D552:X552)&lt;($D364-$U364),Y521*MIN($M364,($D364-$U364)-SUM($D552:X552)),0)</f>
        <v>0</v>
      </c>
      <c r="Z552" s="4">
        <f>IF(SUM($D552:Y552)&lt;($D364-$U364),Z521*MIN($M364,($D364-$U364)-SUM($D552:Y552)),0)</f>
        <v>0</v>
      </c>
      <c r="AA552" s="4">
        <f>IF(SUM($D552:Z552)&lt;($D364-$U364),AA521*MIN($M364,($D364-$U364)-SUM($D552:Z552)),0)</f>
        <v>0</v>
      </c>
      <c r="AB552" s="4">
        <f>IF(SUM($D552:AA552)&lt;($D364-$U364),AB521*MIN($M364,($D364-$U364)-SUM($D552:AA552)),0)</f>
        <v>0</v>
      </c>
    </row>
    <row r="553" spans="2:28" outlineLevel="1">
      <c r="B553" s="556"/>
      <c r="C553" s="10">
        <f t="shared" si="90"/>
        <v>0</v>
      </c>
      <c r="D553" s="10"/>
      <c r="E553" s="4">
        <f>IF(SUM($D553:D553)&lt;($D365-$U365),E522*MIN($M365,($D365-$U365)-SUM($D553:D553)),0)</f>
        <v>0</v>
      </c>
      <c r="F553" s="4">
        <f>IF(SUM($D553:E553)&lt;($D365-$U365),F522*MIN($M365,($D365-$U365)-SUM($D553:E553)),0)</f>
        <v>0</v>
      </c>
      <c r="G553" s="4">
        <f>IF(SUM($D553:F553)&lt;($D365-$U365),G522*MIN($M365,($D365-$U365)-SUM($D553:F553)),0)</f>
        <v>0</v>
      </c>
      <c r="H553" s="4">
        <f>IF(SUM($D553:G553)&lt;($D365-$U365),H522*MIN($M365,($D365-$U365)-SUM($D553:G553)),0)</f>
        <v>0</v>
      </c>
      <c r="I553" s="4">
        <f>IF(SUM($D553:H553)&lt;($D365-$U365),I522*MIN($M365,($D365-$U365)-SUM($D553:H553)),0)</f>
        <v>0</v>
      </c>
      <c r="J553" s="4">
        <f>IF(SUM($D553:I553)&lt;($D365-$U365),J522*MIN($M365,($D365-$U365)-SUM($D553:I553)),0)</f>
        <v>0</v>
      </c>
      <c r="K553" s="4">
        <f>IF(SUM($D553:J553)&lt;($D365-$U365),K522*MIN($M365,($D365-$U365)-SUM($D553:J553)),0)</f>
        <v>0</v>
      </c>
      <c r="L553" s="4">
        <f>IF(SUM($D553:K553)&lt;($D365-$U365),L522*MIN($M365,($D365-$U365)-SUM($D553:K553)),0)</f>
        <v>0</v>
      </c>
      <c r="M553" s="4">
        <f>IF(SUM($D553:L553)&lt;($D365-$U365),M522*MIN($M365,($D365-$U365)-SUM($D553:L553)),0)</f>
        <v>0</v>
      </c>
      <c r="N553" s="4">
        <f>IF(SUM($D553:M553)&lt;($D365-$U365),N522*MIN($M365,($D365-$U365)-SUM($D553:M553)),0)</f>
        <v>0</v>
      </c>
      <c r="O553" s="4">
        <f>IF(SUM($D553:N553)&lt;($D365-$U365),O522*MIN($M365,($D365-$U365)-SUM($D553:N553)),0)</f>
        <v>0</v>
      </c>
      <c r="P553" s="4">
        <f>IF(SUM($D553:O553)&lt;($D365-$U365),P522*MIN($M365,($D365-$U365)-SUM($D553:O553)),0)</f>
        <v>0</v>
      </c>
      <c r="Q553" s="4">
        <f>IF(SUM($D553:P553)&lt;($D365-$U365),Q522*MIN($M365,($D365-$U365)-SUM($D553:P553)),0)</f>
        <v>0</v>
      </c>
      <c r="R553" s="4">
        <f>IF(SUM($D553:Q553)&lt;($D365-$U365),R522*MIN($M365,($D365-$U365)-SUM($D553:Q553)),0)</f>
        <v>0</v>
      </c>
      <c r="S553" s="4">
        <f>IF(SUM($D553:R553)&lt;($D365-$U365),S522*MIN($M365,($D365-$U365)-SUM($D553:R553)),0)</f>
        <v>0</v>
      </c>
      <c r="T553" s="4">
        <f>IF(SUM($D553:S553)&lt;($D365-$U365),T522*MIN($M365,($D365-$U365)-SUM($D553:S553)),0)</f>
        <v>0</v>
      </c>
      <c r="U553" s="4">
        <f>IF(SUM($D553:T553)&lt;($D365-$U365),U522*MIN($M365,($D365-$U365)-SUM($D553:T553)),0)</f>
        <v>0</v>
      </c>
      <c r="V553" s="4">
        <f>IF(SUM($D553:U553)&lt;($D365-$U365),V522*MIN($M365,($D365-$U365)-SUM($D553:U553)),0)</f>
        <v>0</v>
      </c>
      <c r="W553" s="4">
        <f>IF(SUM($D553:V553)&lt;($D365-$U365),W522*MIN($M365,($D365-$U365)-SUM($D553:V553)),0)</f>
        <v>0</v>
      </c>
      <c r="X553" s="4">
        <f>IF(SUM($D553:W553)&lt;($D365-$U365),X522*MIN($M365,($D365-$U365)-SUM($D553:W553)),0)</f>
        <v>0</v>
      </c>
      <c r="Y553" s="4">
        <f>IF(SUM($D553:X553)&lt;($D365-$U365),Y522*MIN($M365,($D365-$U365)-SUM($D553:X553)),0)</f>
        <v>0</v>
      </c>
      <c r="Z553" s="4">
        <f>IF(SUM($D553:Y553)&lt;($D365-$U365),Z522*MIN($M365,($D365-$U365)-SUM($D553:Y553)),0)</f>
        <v>0</v>
      </c>
      <c r="AA553" s="4">
        <f>IF(SUM($D553:Z553)&lt;($D365-$U365),AA522*MIN($M365,($D365-$U365)-SUM($D553:Z553)),0)</f>
        <v>0</v>
      </c>
      <c r="AB553" s="4">
        <f>IF(SUM($D553:AA553)&lt;($D365-$U365),AB522*MIN($M365,($D365-$U365)-SUM($D553:AA553)),0)</f>
        <v>0</v>
      </c>
    </row>
    <row r="554" spans="2:28" outlineLevel="1">
      <c r="B554" s="556"/>
      <c r="C554" s="10">
        <f t="shared" si="90"/>
        <v>0</v>
      </c>
      <c r="D554" s="10"/>
      <c r="E554" s="4">
        <f>IF(SUM($D554:D554)&lt;($D366-$U366),E523*MIN($M366,($D366-$U366)-SUM($D554:D554)),0)</f>
        <v>0</v>
      </c>
      <c r="F554" s="4">
        <f>IF(SUM($D554:E554)&lt;($D366-$U366),F523*MIN($M366,($D366-$U366)-SUM($D554:E554)),0)</f>
        <v>0</v>
      </c>
      <c r="G554" s="4">
        <f>IF(SUM($D554:F554)&lt;($D366-$U366),G523*MIN($M366,($D366-$U366)-SUM($D554:F554)),0)</f>
        <v>0</v>
      </c>
      <c r="H554" s="4">
        <f>IF(SUM($D554:G554)&lt;($D366-$U366),H523*MIN($M366,($D366-$U366)-SUM($D554:G554)),0)</f>
        <v>0</v>
      </c>
      <c r="I554" s="4">
        <f>IF(SUM($D554:H554)&lt;($D366-$U366),I523*MIN($M366,($D366-$U366)-SUM($D554:H554)),0)</f>
        <v>0</v>
      </c>
      <c r="J554" s="4">
        <f>IF(SUM($D554:I554)&lt;($D366-$U366),J523*MIN($M366,($D366-$U366)-SUM($D554:I554)),0)</f>
        <v>0</v>
      </c>
      <c r="K554" s="4">
        <f>IF(SUM($D554:J554)&lt;($D366-$U366),K523*MIN($M366,($D366-$U366)-SUM($D554:J554)),0)</f>
        <v>0</v>
      </c>
      <c r="L554" s="4">
        <f>IF(SUM($D554:K554)&lt;($D366-$U366),L523*MIN($M366,($D366-$U366)-SUM($D554:K554)),0)</f>
        <v>0</v>
      </c>
      <c r="M554" s="4">
        <f>IF(SUM($D554:L554)&lt;($D366-$U366),M523*MIN($M366,($D366-$U366)-SUM($D554:L554)),0)</f>
        <v>0</v>
      </c>
      <c r="N554" s="4">
        <f>IF(SUM($D554:M554)&lt;($D366-$U366),N523*MIN($M366,($D366-$U366)-SUM($D554:M554)),0)</f>
        <v>0</v>
      </c>
      <c r="O554" s="4">
        <f>IF(SUM($D554:N554)&lt;($D366-$U366),O523*MIN($M366,($D366-$U366)-SUM($D554:N554)),0)</f>
        <v>0</v>
      </c>
      <c r="P554" s="4">
        <f>IF(SUM($D554:O554)&lt;($D366-$U366),P523*MIN($M366,($D366-$U366)-SUM($D554:O554)),0)</f>
        <v>0</v>
      </c>
      <c r="Q554" s="4">
        <f>IF(SUM($D554:P554)&lt;($D366-$U366),Q523*MIN($M366,($D366-$U366)-SUM($D554:P554)),0)</f>
        <v>0</v>
      </c>
      <c r="R554" s="4">
        <f>IF(SUM($D554:Q554)&lt;($D366-$U366),R523*MIN($M366,($D366-$U366)-SUM($D554:Q554)),0)</f>
        <v>0</v>
      </c>
      <c r="S554" s="4">
        <f>IF(SUM($D554:R554)&lt;($D366-$U366),S523*MIN($M366,($D366-$U366)-SUM($D554:R554)),0)</f>
        <v>0</v>
      </c>
      <c r="T554" s="4">
        <f>IF(SUM($D554:S554)&lt;($D366-$U366),T523*MIN($M366,($D366-$U366)-SUM($D554:S554)),0)</f>
        <v>0</v>
      </c>
      <c r="U554" s="4">
        <f>IF(SUM($D554:T554)&lt;($D366-$U366),U523*MIN($M366,($D366-$U366)-SUM($D554:T554)),0)</f>
        <v>0</v>
      </c>
      <c r="V554" s="4">
        <f>IF(SUM($D554:U554)&lt;($D366-$U366),V523*MIN($M366,($D366-$U366)-SUM($D554:U554)),0)</f>
        <v>0</v>
      </c>
      <c r="W554" s="4">
        <f>IF(SUM($D554:V554)&lt;($D366-$U366),W523*MIN($M366,($D366-$U366)-SUM($D554:V554)),0)</f>
        <v>0</v>
      </c>
      <c r="X554" s="4">
        <f>IF(SUM($D554:W554)&lt;($D366-$U366),X523*MIN($M366,($D366-$U366)-SUM($D554:W554)),0)</f>
        <v>0</v>
      </c>
      <c r="Y554" s="4">
        <f>IF(SUM($D554:X554)&lt;($D366-$U366),Y523*MIN($M366,($D366-$U366)-SUM($D554:X554)),0)</f>
        <v>0</v>
      </c>
      <c r="Z554" s="4">
        <f>IF(SUM($D554:Y554)&lt;($D366-$U366),Z523*MIN($M366,($D366-$U366)-SUM($D554:Y554)),0)</f>
        <v>0</v>
      </c>
      <c r="AA554" s="4">
        <f>IF(SUM($D554:Z554)&lt;($D366-$U366),AA523*MIN($M366,($D366-$U366)-SUM($D554:Z554)),0)</f>
        <v>0</v>
      </c>
      <c r="AB554" s="4">
        <f>IF(SUM($D554:AA554)&lt;($D366-$U366),AB523*MIN($M366,($D366-$U366)-SUM($D554:AA554)),0)</f>
        <v>0</v>
      </c>
    </row>
    <row r="555" spans="2:28" outlineLevel="1">
      <c r="B555" s="556"/>
      <c r="C555" s="10">
        <f t="shared" si="90"/>
        <v>0</v>
      </c>
      <c r="D555" s="10"/>
      <c r="E555" s="4">
        <f>IF(SUM($D555:D555)&lt;($D367-$U367),E524*MIN($M367,($D367-$U367)-SUM($D555:D555)),0)</f>
        <v>0</v>
      </c>
      <c r="F555" s="4">
        <f>IF(SUM($D555:E555)&lt;($D367-$U367),F524*MIN($M367,($D367-$U367)-SUM($D555:E555)),0)</f>
        <v>0</v>
      </c>
      <c r="G555" s="4">
        <f>IF(SUM($D555:F555)&lt;($D367-$U367),G524*MIN($M367,($D367-$U367)-SUM($D555:F555)),0)</f>
        <v>0</v>
      </c>
      <c r="H555" s="4">
        <f>IF(SUM($D555:G555)&lt;($D367-$U367),H524*MIN($M367,($D367-$U367)-SUM($D555:G555)),0)</f>
        <v>0</v>
      </c>
      <c r="I555" s="4">
        <f>IF(SUM($D555:H555)&lt;($D367-$U367),I524*MIN($M367,($D367-$U367)-SUM($D555:H555)),0)</f>
        <v>0</v>
      </c>
      <c r="J555" s="4">
        <f>IF(SUM($D555:I555)&lt;($D367-$U367),J524*MIN($M367,($D367-$U367)-SUM($D555:I555)),0)</f>
        <v>0</v>
      </c>
      <c r="K555" s="4">
        <f>IF(SUM($D555:J555)&lt;($D367-$U367),K524*MIN($M367,($D367-$U367)-SUM($D555:J555)),0)</f>
        <v>0</v>
      </c>
      <c r="L555" s="4">
        <f>IF(SUM($D555:K555)&lt;($D367-$U367),L524*MIN($M367,($D367-$U367)-SUM($D555:K555)),0)</f>
        <v>0</v>
      </c>
      <c r="M555" s="4">
        <f>IF(SUM($D555:L555)&lt;($D367-$U367),M524*MIN($M367,($D367-$U367)-SUM($D555:L555)),0)</f>
        <v>0</v>
      </c>
      <c r="N555" s="4">
        <f>IF(SUM($D555:M555)&lt;($D367-$U367),N524*MIN($M367,($D367-$U367)-SUM($D555:M555)),0)</f>
        <v>0</v>
      </c>
      <c r="O555" s="4">
        <f>IF(SUM($D555:N555)&lt;($D367-$U367),O524*MIN($M367,($D367-$U367)-SUM($D555:N555)),0)</f>
        <v>0</v>
      </c>
      <c r="P555" s="4">
        <f>IF(SUM($D555:O555)&lt;($D367-$U367),P524*MIN($M367,($D367-$U367)-SUM($D555:O555)),0)</f>
        <v>0</v>
      </c>
      <c r="Q555" s="4">
        <f>IF(SUM($D555:P555)&lt;($D367-$U367),Q524*MIN($M367,($D367-$U367)-SUM($D555:P555)),0)</f>
        <v>0</v>
      </c>
      <c r="R555" s="4">
        <f>IF(SUM($D555:Q555)&lt;($D367-$U367),R524*MIN($M367,($D367-$U367)-SUM($D555:Q555)),0)</f>
        <v>0</v>
      </c>
      <c r="S555" s="4">
        <f>IF(SUM($D555:R555)&lt;($D367-$U367),S524*MIN($M367,($D367-$U367)-SUM($D555:R555)),0)</f>
        <v>0</v>
      </c>
      <c r="T555" s="4">
        <f>IF(SUM($D555:S555)&lt;($D367-$U367),T524*MIN($M367,($D367-$U367)-SUM($D555:S555)),0)</f>
        <v>0</v>
      </c>
      <c r="U555" s="4">
        <f>IF(SUM($D555:T555)&lt;($D367-$U367),U524*MIN($M367,($D367-$U367)-SUM($D555:T555)),0)</f>
        <v>0</v>
      </c>
      <c r="V555" s="4">
        <f>IF(SUM($D555:U555)&lt;($D367-$U367),V524*MIN($M367,($D367-$U367)-SUM($D555:U555)),0)</f>
        <v>0</v>
      </c>
      <c r="W555" s="4">
        <f>IF(SUM($D555:V555)&lt;($D367-$U367),W524*MIN($M367,($D367-$U367)-SUM($D555:V555)),0)</f>
        <v>0</v>
      </c>
      <c r="X555" s="4">
        <f>IF(SUM($D555:W555)&lt;($D367-$U367),X524*MIN($M367,($D367-$U367)-SUM($D555:W555)),0)</f>
        <v>0</v>
      </c>
      <c r="Y555" s="4">
        <f>IF(SUM($D555:X555)&lt;($D367-$U367),Y524*MIN($M367,($D367-$U367)-SUM($D555:X555)),0)</f>
        <v>0</v>
      </c>
      <c r="Z555" s="4">
        <f>IF(SUM($D555:Y555)&lt;($D367-$U367),Z524*MIN($M367,($D367-$U367)-SUM($D555:Y555)),0)</f>
        <v>0</v>
      </c>
      <c r="AA555" s="4">
        <f>IF(SUM($D555:Z555)&lt;($D367-$U367),AA524*MIN($M367,($D367-$U367)-SUM($D555:Z555)),0)</f>
        <v>0</v>
      </c>
      <c r="AB555" s="4">
        <f>IF(SUM($D555:AA555)&lt;($D367-$U367),AB524*MIN($M367,($D367-$U367)-SUM($D555:AA555)),0)</f>
        <v>0</v>
      </c>
    </row>
    <row r="556" spans="2:28" outlineLevel="1">
      <c r="B556" s="556"/>
      <c r="C556" s="10">
        <f t="shared" si="90"/>
        <v>0</v>
      </c>
      <c r="D556" s="10"/>
      <c r="E556" s="4">
        <f>IF(SUM($D556:D556)&lt;($D368-$U368),E525*MIN($M368,($D368-$U368)-SUM($D556:D556)),0)</f>
        <v>0</v>
      </c>
      <c r="F556" s="4">
        <f>IF(SUM($D556:E556)&lt;($D368-$U368),F525*MIN($M368,($D368-$U368)-SUM($D556:E556)),0)</f>
        <v>0</v>
      </c>
      <c r="G556" s="4">
        <f>IF(SUM($D556:F556)&lt;($D368-$U368),G525*MIN($M368,($D368-$U368)-SUM($D556:F556)),0)</f>
        <v>0</v>
      </c>
      <c r="H556" s="4">
        <f>IF(SUM($D556:G556)&lt;($D368-$U368),H525*MIN($M368,($D368-$U368)-SUM($D556:G556)),0)</f>
        <v>0</v>
      </c>
      <c r="I556" s="4">
        <f>IF(SUM($D556:H556)&lt;($D368-$U368),I525*MIN($M368,($D368-$U368)-SUM($D556:H556)),0)</f>
        <v>0</v>
      </c>
      <c r="J556" s="4">
        <f>IF(SUM($D556:I556)&lt;($D368-$U368),J525*MIN($M368,($D368-$U368)-SUM($D556:I556)),0)</f>
        <v>0</v>
      </c>
      <c r="K556" s="4">
        <f>IF(SUM($D556:J556)&lt;($D368-$U368),K525*MIN($M368,($D368-$U368)-SUM($D556:J556)),0)</f>
        <v>0</v>
      </c>
      <c r="L556" s="4">
        <f>IF(SUM($D556:K556)&lt;($D368-$U368),L525*MIN($M368,($D368-$U368)-SUM($D556:K556)),0)</f>
        <v>0</v>
      </c>
      <c r="M556" s="4">
        <f>IF(SUM($D556:L556)&lt;($D368-$U368),M525*MIN($M368,($D368-$U368)-SUM($D556:L556)),0)</f>
        <v>0</v>
      </c>
      <c r="N556" s="4">
        <f>IF(SUM($D556:M556)&lt;($D368-$U368),N525*MIN($M368,($D368-$U368)-SUM($D556:M556)),0)</f>
        <v>0</v>
      </c>
      <c r="O556" s="4">
        <f>IF(SUM($D556:N556)&lt;($D368-$U368),O525*MIN($M368,($D368-$U368)-SUM($D556:N556)),0)</f>
        <v>0</v>
      </c>
      <c r="P556" s="4">
        <f>IF(SUM($D556:O556)&lt;($D368-$U368),P525*MIN($M368,($D368-$U368)-SUM($D556:O556)),0)</f>
        <v>0</v>
      </c>
      <c r="Q556" s="4">
        <f>IF(SUM($D556:P556)&lt;($D368-$U368),Q525*MIN($M368,($D368-$U368)-SUM($D556:P556)),0)</f>
        <v>0</v>
      </c>
      <c r="R556" s="4">
        <f>IF(SUM($D556:Q556)&lt;($D368-$U368),R525*MIN($M368,($D368-$U368)-SUM($D556:Q556)),0)</f>
        <v>0</v>
      </c>
      <c r="S556" s="4">
        <f>IF(SUM($D556:R556)&lt;($D368-$U368),S525*MIN($M368,($D368-$U368)-SUM($D556:R556)),0)</f>
        <v>0</v>
      </c>
      <c r="T556" s="4">
        <f>IF(SUM($D556:S556)&lt;($D368-$U368),T525*MIN($M368,($D368-$U368)-SUM($D556:S556)),0)</f>
        <v>0</v>
      </c>
      <c r="U556" s="4">
        <f>IF(SUM($D556:T556)&lt;($D368-$U368),U525*MIN($M368,($D368-$U368)-SUM($D556:T556)),0)</f>
        <v>0</v>
      </c>
      <c r="V556" s="4">
        <f>IF(SUM($D556:U556)&lt;($D368-$U368),V525*MIN($M368,($D368-$U368)-SUM($D556:U556)),0)</f>
        <v>0</v>
      </c>
      <c r="W556" s="4">
        <f>IF(SUM($D556:V556)&lt;($D368-$U368),W525*MIN($M368,($D368-$U368)-SUM($D556:V556)),0)</f>
        <v>0</v>
      </c>
      <c r="X556" s="4">
        <f>IF(SUM($D556:W556)&lt;($D368-$U368),X525*MIN($M368,($D368-$U368)-SUM($D556:W556)),0)</f>
        <v>0</v>
      </c>
      <c r="Y556" s="4">
        <f>IF(SUM($D556:X556)&lt;($D368-$U368),Y525*MIN($M368,($D368-$U368)-SUM($D556:X556)),0)</f>
        <v>0</v>
      </c>
      <c r="Z556" s="4">
        <f>IF(SUM($D556:Y556)&lt;($D368-$U368),Z525*MIN($M368,($D368-$U368)-SUM($D556:Y556)),0)</f>
        <v>0</v>
      </c>
      <c r="AA556" s="4">
        <f>IF(SUM($D556:Z556)&lt;($D368-$U368),AA525*MIN($M368,($D368-$U368)-SUM($D556:Z556)),0)</f>
        <v>0</v>
      </c>
      <c r="AB556" s="4">
        <f>IF(SUM($D556:AA556)&lt;($D368-$U368),AB525*MIN($M368,($D368-$U368)-SUM($D556:AA556)),0)</f>
        <v>0</v>
      </c>
    </row>
    <row r="557" spans="2:28" outlineLevel="1">
      <c r="B557" s="556"/>
      <c r="C557" s="10">
        <f t="shared" si="90"/>
        <v>0</v>
      </c>
      <c r="D557" s="10"/>
      <c r="E557" s="4">
        <f>IF(SUM($D557:D557)&lt;($D369-$U369),E526*MIN($M369,($D369-$U369)-SUM($D557:D557)),0)</f>
        <v>0</v>
      </c>
      <c r="F557" s="4">
        <f>IF(SUM($D557:E557)&lt;($D369-$U369),F526*MIN($M369,($D369-$U369)-SUM($D557:E557)),0)</f>
        <v>0</v>
      </c>
      <c r="G557" s="4">
        <f>IF(SUM($D557:F557)&lt;($D369-$U369),G526*MIN($M369,($D369-$U369)-SUM($D557:F557)),0)</f>
        <v>0</v>
      </c>
      <c r="H557" s="4">
        <f>IF(SUM($D557:G557)&lt;($D369-$U369),H526*MIN($M369,($D369-$U369)-SUM($D557:G557)),0)</f>
        <v>0</v>
      </c>
      <c r="I557" s="4">
        <f>IF(SUM($D557:H557)&lt;($D369-$U369),I526*MIN($M369,($D369-$U369)-SUM($D557:H557)),0)</f>
        <v>0</v>
      </c>
      <c r="J557" s="4">
        <f>IF(SUM($D557:I557)&lt;($D369-$U369),J526*MIN($M369,($D369-$U369)-SUM($D557:I557)),0)</f>
        <v>0</v>
      </c>
      <c r="K557" s="4">
        <f>IF(SUM($D557:J557)&lt;($D369-$U369),K526*MIN($M369,($D369-$U369)-SUM($D557:J557)),0)</f>
        <v>0</v>
      </c>
      <c r="L557" s="4">
        <f>IF(SUM($D557:K557)&lt;($D369-$U369),L526*MIN($M369,($D369-$U369)-SUM($D557:K557)),0)</f>
        <v>0</v>
      </c>
      <c r="M557" s="4">
        <f>IF(SUM($D557:L557)&lt;($D369-$U369),M526*MIN($M369,($D369-$U369)-SUM($D557:L557)),0)</f>
        <v>0</v>
      </c>
      <c r="N557" s="4">
        <f>IF(SUM($D557:M557)&lt;($D369-$U369),N526*MIN($M369,($D369-$U369)-SUM($D557:M557)),0)</f>
        <v>0</v>
      </c>
      <c r="O557" s="4">
        <f>IF(SUM($D557:N557)&lt;($D369-$U369),O526*MIN($M369,($D369-$U369)-SUM($D557:N557)),0)</f>
        <v>0</v>
      </c>
      <c r="P557" s="4">
        <f>IF(SUM($D557:O557)&lt;($D369-$U369),P526*MIN($M369,($D369-$U369)-SUM($D557:O557)),0)</f>
        <v>0</v>
      </c>
      <c r="Q557" s="4">
        <f>IF(SUM($D557:P557)&lt;($D369-$U369),Q526*MIN($M369,($D369-$U369)-SUM($D557:P557)),0)</f>
        <v>0</v>
      </c>
      <c r="R557" s="4">
        <f>IF(SUM($D557:Q557)&lt;($D369-$U369),R526*MIN($M369,($D369-$U369)-SUM($D557:Q557)),0)</f>
        <v>0</v>
      </c>
      <c r="S557" s="4">
        <f>IF(SUM($D557:R557)&lt;($D369-$U369),S526*MIN($M369,($D369-$U369)-SUM($D557:R557)),0)</f>
        <v>0</v>
      </c>
      <c r="T557" s="4">
        <f>IF(SUM($D557:S557)&lt;($D369-$U369),T526*MIN($M369,($D369-$U369)-SUM($D557:S557)),0)</f>
        <v>0</v>
      </c>
      <c r="U557" s="4">
        <f>IF(SUM($D557:T557)&lt;($D369-$U369),U526*MIN($M369,($D369-$U369)-SUM($D557:T557)),0)</f>
        <v>0</v>
      </c>
      <c r="V557" s="4">
        <f>IF(SUM($D557:U557)&lt;($D369-$U369),V526*MIN($M369,($D369-$U369)-SUM($D557:U557)),0)</f>
        <v>0</v>
      </c>
      <c r="W557" s="4">
        <f>IF(SUM($D557:V557)&lt;($D369-$U369),W526*MIN($M369,($D369-$U369)-SUM($D557:V557)),0)</f>
        <v>0</v>
      </c>
      <c r="X557" s="4">
        <f>IF(SUM($D557:W557)&lt;($D369-$U369),X526*MIN($M369,($D369-$U369)-SUM($D557:W557)),0)</f>
        <v>0</v>
      </c>
      <c r="Y557" s="4">
        <f>IF(SUM($D557:X557)&lt;($D369-$U369),Y526*MIN($M369,($D369-$U369)-SUM($D557:X557)),0)</f>
        <v>0</v>
      </c>
      <c r="Z557" s="4">
        <f>IF(SUM($D557:Y557)&lt;($D369-$U369),Z526*MIN($M369,($D369-$U369)-SUM($D557:Y557)),0)</f>
        <v>0</v>
      </c>
      <c r="AA557" s="4">
        <f>IF(SUM($D557:Z557)&lt;($D369-$U369),AA526*MIN($M369,($D369-$U369)-SUM($D557:Z557)),0)</f>
        <v>0</v>
      </c>
      <c r="AB557" s="4">
        <f>IF(SUM($D557:AA557)&lt;($D369-$U369),AB526*MIN($M369,($D369-$U369)-SUM($D557:AA557)),0)</f>
        <v>0</v>
      </c>
    </row>
    <row r="558" spans="2:28" outlineLevel="1">
      <c r="B558" s="556"/>
      <c r="C558" s="10">
        <f t="shared" si="90"/>
        <v>0</v>
      </c>
      <c r="D558" s="10"/>
      <c r="E558" s="4">
        <f>IF(SUM($D558:D558)&lt;($D370-$U370),E527*MIN($M370,($D370-$U370)-SUM($D558:D558)),0)</f>
        <v>0</v>
      </c>
      <c r="F558" s="4">
        <f>IF(SUM($D558:E558)&lt;($D370-$U370),F527*MIN($M370,($D370-$U370)-SUM($D558:E558)),0)</f>
        <v>0</v>
      </c>
      <c r="G558" s="4">
        <f>IF(SUM($D558:F558)&lt;($D370-$U370),G527*MIN($M370,($D370-$U370)-SUM($D558:F558)),0)</f>
        <v>0</v>
      </c>
      <c r="H558" s="4">
        <f>IF(SUM($D558:G558)&lt;($D370-$U370),H527*MIN($M370,($D370-$U370)-SUM($D558:G558)),0)</f>
        <v>0</v>
      </c>
      <c r="I558" s="4">
        <f>IF(SUM($D558:H558)&lt;($D370-$U370),I527*MIN($M370,($D370-$U370)-SUM($D558:H558)),0)</f>
        <v>0</v>
      </c>
      <c r="J558" s="4">
        <f>IF(SUM($D558:I558)&lt;($D370-$U370),J527*MIN($M370,($D370-$U370)-SUM($D558:I558)),0)</f>
        <v>0</v>
      </c>
      <c r="K558" s="4">
        <f>IF(SUM($D558:J558)&lt;($D370-$U370),K527*MIN($M370,($D370-$U370)-SUM($D558:J558)),0)</f>
        <v>0</v>
      </c>
      <c r="L558" s="4">
        <f>IF(SUM($D558:K558)&lt;($D370-$U370),L527*MIN($M370,($D370-$U370)-SUM($D558:K558)),0)</f>
        <v>0</v>
      </c>
      <c r="M558" s="4">
        <f>IF(SUM($D558:L558)&lt;($D370-$U370),M527*MIN($M370,($D370-$U370)-SUM($D558:L558)),0)</f>
        <v>0</v>
      </c>
      <c r="N558" s="4">
        <f>IF(SUM($D558:M558)&lt;($D370-$U370),N527*MIN($M370,($D370-$U370)-SUM($D558:M558)),0)</f>
        <v>0</v>
      </c>
      <c r="O558" s="4">
        <f>IF(SUM($D558:N558)&lt;($D370-$U370),O527*MIN($M370,($D370-$U370)-SUM($D558:N558)),0)</f>
        <v>0</v>
      </c>
      <c r="P558" s="4">
        <f>IF(SUM($D558:O558)&lt;($D370-$U370),P527*MIN($M370,($D370-$U370)-SUM($D558:O558)),0)</f>
        <v>0</v>
      </c>
      <c r="Q558" s="4">
        <f>IF(SUM($D558:P558)&lt;($D370-$U370),Q527*MIN($M370,($D370-$U370)-SUM($D558:P558)),0)</f>
        <v>0</v>
      </c>
      <c r="R558" s="4">
        <f>IF(SUM($D558:Q558)&lt;($D370-$U370),R527*MIN($M370,($D370-$U370)-SUM($D558:Q558)),0)</f>
        <v>0</v>
      </c>
      <c r="S558" s="4">
        <f>IF(SUM($D558:R558)&lt;($D370-$U370),S527*MIN($M370,($D370-$U370)-SUM($D558:R558)),0)</f>
        <v>0</v>
      </c>
      <c r="T558" s="4">
        <f>IF(SUM($D558:S558)&lt;($D370-$U370),T527*MIN($M370,($D370-$U370)-SUM($D558:S558)),0)</f>
        <v>0</v>
      </c>
      <c r="U558" s="4">
        <f>IF(SUM($D558:T558)&lt;($D370-$U370),U527*MIN($M370,($D370-$U370)-SUM($D558:T558)),0)</f>
        <v>0</v>
      </c>
      <c r="V558" s="4">
        <f>IF(SUM($D558:U558)&lt;($D370-$U370),V527*MIN($M370,($D370-$U370)-SUM($D558:U558)),0)</f>
        <v>0</v>
      </c>
      <c r="W558" s="4">
        <f>IF(SUM($D558:V558)&lt;($D370-$U370),W527*MIN($M370,($D370-$U370)-SUM($D558:V558)),0)</f>
        <v>0</v>
      </c>
      <c r="X558" s="4">
        <f>IF(SUM($D558:W558)&lt;($D370-$U370),X527*MIN($M370,($D370-$U370)-SUM($D558:W558)),0)</f>
        <v>0</v>
      </c>
      <c r="Y558" s="4">
        <f>IF(SUM($D558:X558)&lt;($D370-$U370),Y527*MIN($M370,($D370-$U370)-SUM($D558:X558)),0)</f>
        <v>0</v>
      </c>
      <c r="Z558" s="4">
        <f>IF(SUM($D558:Y558)&lt;($D370-$U370),Z527*MIN($M370,($D370-$U370)-SUM($D558:Y558)),0)</f>
        <v>0</v>
      </c>
      <c r="AA558" s="4">
        <f>IF(SUM($D558:Z558)&lt;($D370-$U370),AA527*MIN($M370,($D370-$U370)-SUM($D558:Z558)),0)</f>
        <v>0</v>
      </c>
      <c r="AB558" s="4">
        <f>IF(SUM($D558:AA558)&lt;($D370-$U370),AB527*MIN($M370,($D370-$U370)-SUM($D558:AA558)),0)</f>
        <v>0</v>
      </c>
    </row>
    <row r="559" spans="2:28" outlineLevel="1">
      <c r="B559" s="556"/>
      <c r="C559" s="10">
        <f t="shared" si="90"/>
        <v>0</v>
      </c>
      <c r="D559" s="10"/>
      <c r="E559" s="4">
        <f>IF(SUM($D559:D559)&lt;($D371-$U371),E528*MIN($M371,($D371-$U371)-SUM($D559:D559)),0)</f>
        <v>0</v>
      </c>
      <c r="F559" s="4">
        <f>IF(SUM($D559:E559)&lt;($D371-$U371),F528*MIN($M371,($D371-$U371)-SUM($D559:E559)),0)</f>
        <v>0</v>
      </c>
      <c r="G559" s="4">
        <f>IF(SUM($D559:F559)&lt;($D371-$U371),G528*MIN($M371,($D371-$U371)-SUM($D559:F559)),0)</f>
        <v>0</v>
      </c>
      <c r="H559" s="4">
        <f>IF(SUM($D559:G559)&lt;($D371-$U371),H528*MIN($M371,($D371-$U371)-SUM($D559:G559)),0)</f>
        <v>0</v>
      </c>
      <c r="I559" s="4">
        <f>IF(SUM($D559:H559)&lt;($D371-$U371),I528*MIN($M371,($D371-$U371)-SUM($D559:H559)),0)</f>
        <v>0</v>
      </c>
      <c r="J559" s="4">
        <f>IF(SUM($D559:I559)&lt;($D371-$U371),J528*MIN($M371,($D371-$U371)-SUM($D559:I559)),0)</f>
        <v>0</v>
      </c>
      <c r="K559" s="4">
        <f>IF(SUM($D559:J559)&lt;($D371-$U371),K528*MIN($M371,($D371-$U371)-SUM($D559:J559)),0)</f>
        <v>0</v>
      </c>
      <c r="L559" s="4">
        <f>IF(SUM($D559:K559)&lt;($D371-$U371),L528*MIN($M371,($D371-$U371)-SUM($D559:K559)),0)</f>
        <v>0</v>
      </c>
      <c r="M559" s="4">
        <f>IF(SUM($D559:L559)&lt;($D371-$U371),M528*MIN($M371,($D371-$U371)-SUM($D559:L559)),0)</f>
        <v>0</v>
      </c>
      <c r="N559" s="4">
        <f>IF(SUM($D559:M559)&lt;($D371-$U371),N528*MIN($M371,($D371-$U371)-SUM($D559:M559)),0)</f>
        <v>0</v>
      </c>
      <c r="O559" s="4">
        <f>IF(SUM($D559:N559)&lt;($D371-$U371),O528*MIN($M371,($D371-$U371)-SUM($D559:N559)),0)</f>
        <v>0</v>
      </c>
      <c r="P559" s="4">
        <f>IF(SUM($D559:O559)&lt;($D371-$U371),P528*MIN($M371,($D371-$U371)-SUM($D559:O559)),0)</f>
        <v>0</v>
      </c>
      <c r="Q559" s="4">
        <f>IF(SUM($D559:P559)&lt;($D371-$U371),Q528*MIN($M371,($D371-$U371)-SUM($D559:P559)),0)</f>
        <v>0</v>
      </c>
      <c r="R559" s="4">
        <f>IF(SUM($D559:Q559)&lt;($D371-$U371),R528*MIN($M371,($D371-$U371)-SUM($D559:Q559)),0)</f>
        <v>0</v>
      </c>
      <c r="S559" s="4">
        <f>IF(SUM($D559:R559)&lt;($D371-$U371),S528*MIN($M371,($D371-$U371)-SUM($D559:R559)),0)</f>
        <v>0</v>
      </c>
      <c r="T559" s="4">
        <f>IF(SUM($D559:S559)&lt;($D371-$U371),T528*MIN($M371,($D371-$U371)-SUM($D559:S559)),0)</f>
        <v>0</v>
      </c>
      <c r="U559" s="4">
        <f>IF(SUM($D559:T559)&lt;($D371-$U371),U528*MIN($M371,($D371-$U371)-SUM($D559:T559)),0)</f>
        <v>0</v>
      </c>
      <c r="V559" s="4">
        <f>IF(SUM($D559:U559)&lt;($D371-$U371),V528*MIN($M371,($D371-$U371)-SUM($D559:U559)),0)</f>
        <v>0</v>
      </c>
      <c r="W559" s="4">
        <f>IF(SUM($D559:V559)&lt;($D371-$U371),W528*MIN($M371,($D371-$U371)-SUM($D559:V559)),0)</f>
        <v>0</v>
      </c>
      <c r="X559" s="4">
        <f>IF(SUM($D559:W559)&lt;($D371-$U371),X528*MIN($M371,($D371-$U371)-SUM($D559:W559)),0)</f>
        <v>0</v>
      </c>
      <c r="Y559" s="4">
        <f>IF(SUM($D559:X559)&lt;($D371-$U371),Y528*MIN($M371,($D371-$U371)-SUM($D559:X559)),0)</f>
        <v>0</v>
      </c>
      <c r="Z559" s="4">
        <f>IF(SUM($D559:Y559)&lt;($D371-$U371),Z528*MIN($M371,($D371-$U371)-SUM($D559:Y559)),0)</f>
        <v>0</v>
      </c>
      <c r="AA559" s="4">
        <f>IF(SUM($D559:Z559)&lt;($D371-$U371),AA528*MIN($M371,($D371-$U371)-SUM($D559:Z559)),0)</f>
        <v>0</v>
      </c>
      <c r="AB559" s="4">
        <f>IF(SUM($D559:AA559)&lt;($D371-$U371),AB528*MIN($M371,($D371-$U371)-SUM($D559:AA559)),0)</f>
        <v>0</v>
      </c>
    </row>
    <row r="560" spans="2:28" outlineLevel="1">
      <c r="B560" s="556"/>
      <c r="C560" s="10">
        <f t="shared" si="90"/>
        <v>0</v>
      </c>
      <c r="D560" s="10"/>
      <c r="E560" s="4">
        <f>IF(SUM($D560:D560)&lt;($D372-$U372),E529*MIN($M372,($D372-$U372)-SUM($D560:D560)),0)</f>
        <v>0</v>
      </c>
      <c r="F560" s="4">
        <f>IF(SUM($D560:E560)&lt;($D372-$U372),F529*MIN($M372,($D372-$U372)-SUM($D560:E560)),0)</f>
        <v>0</v>
      </c>
      <c r="G560" s="4">
        <f>IF(SUM($D560:F560)&lt;($D372-$U372),G529*MIN($M372,($D372-$U372)-SUM($D560:F560)),0)</f>
        <v>0</v>
      </c>
      <c r="H560" s="4">
        <f>IF(SUM($D560:G560)&lt;($D372-$U372),H529*MIN($M372,($D372-$U372)-SUM($D560:G560)),0)</f>
        <v>0</v>
      </c>
      <c r="I560" s="4">
        <f>IF(SUM($D560:H560)&lt;($D372-$U372),I529*MIN($M372,($D372-$U372)-SUM($D560:H560)),0)</f>
        <v>0</v>
      </c>
      <c r="J560" s="4">
        <f>IF(SUM($D560:I560)&lt;($D372-$U372),J529*MIN($M372,($D372-$U372)-SUM($D560:I560)),0)</f>
        <v>0</v>
      </c>
      <c r="K560" s="4">
        <f>IF(SUM($D560:J560)&lt;($D372-$U372),K529*MIN($M372,($D372-$U372)-SUM($D560:J560)),0)</f>
        <v>0</v>
      </c>
      <c r="L560" s="4">
        <f>IF(SUM($D560:K560)&lt;($D372-$U372),L529*MIN($M372,($D372-$U372)-SUM($D560:K560)),0)</f>
        <v>0</v>
      </c>
      <c r="M560" s="4">
        <f>IF(SUM($D560:L560)&lt;($D372-$U372),M529*MIN($M372,($D372-$U372)-SUM($D560:L560)),0)</f>
        <v>0</v>
      </c>
      <c r="N560" s="4">
        <f>IF(SUM($D560:M560)&lt;($D372-$U372),N529*MIN($M372,($D372-$U372)-SUM($D560:M560)),0)</f>
        <v>0</v>
      </c>
      <c r="O560" s="4">
        <f>IF(SUM($D560:N560)&lt;($D372-$U372),O529*MIN($M372,($D372-$U372)-SUM($D560:N560)),0)</f>
        <v>0</v>
      </c>
      <c r="P560" s="4">
        <f>IF(SUM($D560:O560)&lt;($D372-$U372),P529*MIN($M372,($D372-$U372)-SUM($D560:O560)),0)</f>
        <v>0</v>
      </c>
      <c r="Q560" s="4">
        <f>IF(SUM($D560:P560)&lt;($D372-$U372),Q529*MIN($M372,($D372-$U372)-SUM($D560:P560)),0)</f>
        <v>0</v>
      </c>
      <c r="R560" s="4">
        <f>IF(SUM($D560:Q560)&lt;($D372-$U372),R529*MIN($M372,($D372-$U372)-SUM($D560:Q560)),0)</f>
        <v>0</v>
      </c>
      <c r="S560" s="4">
        <f>IF(SUM($D560:R560)&lt;($D372-$U372),S529*MIN($M372,($D372-$U372)-SUM($D560:R560)),0)</f>
        <v>0</v>
      </c>
      <c r="T560" s="4">
        <f>IF(SUM($D560:S560)&lt;($D372-$U372),T529*MIN($M372,($D372-$U372)-SUM($D560:S560)),0)</f>
        <v>0</v>
      </c>
      <c r="U560" s="4">
        <f>IF(SUM($D560:T560)&lt;($D372-$U372),U529*MIN($M372,($D372-$U372)-SUM($D560:T560)),0)</f>
        <v>0</v>
      </c>
      <c r="V560" s="4">
        <f>IF(SUM($D560:U560)&lt;($D372-$U372),V529*MIN($M372,($D372-$U372)-SUM($D560:U560)),0)</f>
        <v>0</v>
      </c>
      <c r="W560" s="4">
        <f>IF(SUM($D560:V560)&lt;($D372-$U372),W529*MIN($M372,($D372-$U372)-SUM($D560:V560)),0)</f>
        <v>0</v>
      </c>
      <c r="X560" s="4">
        <f>IF(SUM($D560:W560)&lt;($D372-$U372),X529*MIN($M372,($D372-$U372)-SUM($D560:W560)),0)</f>
        <v>0</v>
      </c>
      <c r="Y560" s="4">
        <f>IF(SUM($D560:X560)&lt;($D372-$U372),Y529*MIN($M372,($D372-$U372)-SUM($D560:X560)),0)</f>
        <v>0</v>
      </c>
      <c r="Z560" s="4">
        <f>IF(SUM($D560:Y560)&lt;($D372-$U372),Z529*MIN($M372,($D372-$U372)-SUM($D560:Y560)),0)</f>
        <v>0</v>
      </c>
      <c r="AA560" s="4">
        <f>IF(SUM($D560:Z560)&lt;($D372-$U372),AA529*MIN($M372,($D372-$U372)-SUM($D560:Z560)),0)</f>
        <v>0</v>
      </c>
      <c r="AB560" s="4">
        <f>IF(SUM($D560:AA560)&lt;($D372-$U372),AB529*MIN($M372,($D372-$U372)-SUM($D560:AA560)),0)</f>
        <v>0</v>
      </c>
    </row>
    <row r="561" spans="2:28" outlineLevel="1">
      <c r="B561" s="556"/>
      <c r="C561" s="10">
        <f t="shared" si="90"/>
        <v>0</v>
      </c>
      <c r="D561" s="10"/>
      <c r="E561" s="4">
        <f>IF(SUM($D561:D561)&lt;($D373-$U373),E530*MIN($M373,($D373-$U373)-SUM($D561:D561)),0)</f>
        <v>0</v>
      </c>
      <c r="F561" s="4">
        <f>IF(SUM($D561:E561)&lt;($D373-$U373),F530*MIN($M373,($D373-$U373)-SUM($D561:E561)),0)</f>
        <v>0</v>
      </c>
      <c r="G561" s="4">
        <f>IF(SUM($D561:F561)&lt;($D373-$U373),G530*MIN($M373,($D373-$U373)-SUM($D561:F561)),0)</f>
        <v>0</v>
      </c>
      <c r="H561" s="4">
        <f>IF(SUM($D561:G561)&lt;($D373-$U373),H530*MIN($M373,($D373-$U373)-SUM($D561:G561)),0)</f>
        <v>0</v>
      </c>
      <c r="I561" s="4">
        <f>IF(SUM($D561:H561)&lt;($D373-$U373),I530*MIN($M373,($D373-$U373)-SUM($D561:H561)),0)</f>
        <v>0</v>
      </c>
      <c r="J561" s="4">
        <f>IF(SUM($D561:I561)&lt;($D373-$U373),J530*MIN($M373,($D373-$U373)-SUM($D561:I561)),0)</f>
        <v>0</v>
      </c>
      <c r="K561" s="4">
        <f>IF(SUM($D561:J561)&lt;($D373-$U373),K530*MIN($M373,($D373-$U373)-SUM($D561:J561)),0)</f>
        <v>0</v>
      </c>
      <c r="L561" s="4">
        <f>IF(SUM($D561:K561)&lt;($D373-$U373),L530*MIN($M373,($D373-$U373)-SUM($D561:K561)),0)</f>
        <v>0</v>
      </c>
      <c r="M561" s="4">
        <f>IF(SUM($D561:L561)&lt;($D373-$U373),M530*MIN($M373,($D373-$U373)-SUM($D561:L561)),0)</f>
        <v>0</v>
      </c>
      <c r="N561" s="4">
        <f>IF(SUM($D561:M561)&lt;($D373-$U373),N530*MIN($M373,($D373-$U373)-SUM($D561:M561)),0)</f>
        <v>0</v>
      </c>
      <c r="O561" s="4">
        <f>IF(SUM($D561:N561)&lt;($D373-$U373),O530*MIN($M373,($D373-$U373)-SUM($D561:N561)),0)</f>
        <v>0</v>
      </c>
      <c r="P561" s="4">
        <f>IF(SUM($D561:O561)&lt;($D373-$U373),P530*MIN($M373,($D373-$U373)-SUM($D561:O561)),0)</f>
        <v>0</v>
      </c>
      <c r="Q561" s="4">
        <f>IF(SUM($D561:P561)&lt;($D373-$U373),Q530*MIN($M373,($D373-$U373)-SUM($D561:P561)),0)</f>
        <v>0</v>
      </c>
      <c r="R561" s="4">
        <f>IF(SUM($D561:Q561)&lt;($D373-$U373),R530*MIN($M373,($D373-$U373)-SUM($D561:Q561)),0)</f>
        <v>0</v>
      </c>
      <c r="S561" s="4">
        <f>IF(SUM($D561:R561)&lt;($D373-$U373),S530*MIN($M373,($D373-$U373)-SUM($D561:R561)),0)</f>
        <v>0</v>
      </c>
      <c r="T561" s="4">
        <f>IF(SUM($D561:S561)&lt;($D373-$U373),T530*MIN($M373,($D373-$U373)-SUM($D561:S561)),0)</f>
        <v>0</v>
      </c>
      <c r="U561" s="4">
        <f>IF(SUM($D561:T561)&lt;($D373-$U373),U530*MIN($M373,($D373-$U373)-SUM($D561:T561)),0)</f>
        <v>0</v>
      </c>
      <c r="V561" s="4">
        <f>IF(SUM($D561:U561)&lt;($D373-$U373),V530*MIN($M373,($D373-$U373)-SUM($D561:U561)),0)</f>
        <v>0</v>
      </c>
      <c r="W561" s="4">
        <f>IF(SUM($D561:V561)&lt;($D373-$U373),W530*MIN($M373,($D373-$U373)-SUM($D561:V561)),0)</f>
        <v>0</v>
      </c>
      <c r="X561" s="4">
        <f>IF(SUM($D561:W561)&lt;($D373-$U373),X530*MIN($M373,($D373-$U373)-SUM($D561:W561)),0)</f>
        <v>0</v>
      </c>
      <c r="Y561" s="4">
        <f>IF(SUM($D561:X561)&lt;($D373-$U373),Y530*MIN($M373,($D373-$U373)-SUM($D561:X561)),0)</f>
        <v>0</v>
      </c>
      <c r="Z561" s="4">
        <f>IF(SUM($D561:Y561)&lt;($D373-$U373),Z530*MIN($M373,($D373-$U373)-SUM($D561:Y561)),0)</f>
        <v>0</v>
      </c>
      <c r="AA561" s="4">
        <f>IF(SUM($D561:Z561)&lt;($D373-$U373),AA530*MIN($M373,($D373-$U373)-SUM($D561:Z561)),0)</f>
        <v>0</v>
      </c>
      <c r="AB561" s="4">
        <f>IF(SUM($D561:AA561)&lt;($D373-$U373),AB530*MIN($M373,($D373-$U373)-SUM($D561:AA561)),0)</f>
        <v>0</v>
      </c>
    </row>
    <row r="562" spans="2:28" outlineLevel="1">
      <c r="B562" s="556"/>
      <c r="C562" s="21" t="s">
        <v>286</v>
      </c>
    </row>
    <row r="563" spans="2:28" outlineLevel="1">
      <c r="B563" s="556"/>
      <c r="C563" s="4" t="str">
        <f>C532</f>
        <v>Studio</v>
      </c>
      <c r="D563" s="1070">
        <f t="shared" ref="D563:D592" si="91">$D344-D439</f>
        <v>0</v>
      </c>
      <c r="E563" s="252">
        <f>IF($K344="Natural",$D344-E439,IF(E$375&lt;$K344,$D563,0))</f>
        <v>0</v>
      </c>
      <c r="F563" s="252">
        <f t="shared" ref="F563:AB563" si="92">IF($K344="Natural",$D344-F439,IF(F$375&lt;$K344,$D563,0))</f>
        <v>0</v>
      </c>
      <c r="G563" s="252">
        <f t="shared" si="92"/>
        <v>0</v>
      </c>
      <c r="H563" s="252">
        <f t="shared" si="92"/>
        <v>0</v>
      </c>
      <c r="I563" s="252">
        <f t="shared" si="92"/>
        <v>0</v>
      </c>
      <c r="J563" s="252">
        <f t="shared" si="92"/>
        <v>0</v>
      </c>
      <c r="K563" s="252">
        <f t="shared" si="92"/>
        <v>0</v>
      </c>
      <c r="L563" s="252">
        <f t="shared" si="92"/>
        <v>0</v>
      </c>
      <c r="M563" s="252">
        <f t="shared" si="92"/>
        <v>0</v>
      </c>
      <c r="N563" s="252">
        <f t="shared" si="92"/>
        <v>0</v>
      </c>
      <c r="O563" s="252">
        <f t="shared" si="92"/>
        <v>0</v>
      </c>
      <c r="P563" s="252">
        <f t="shared" si="92"/>
        <v>0</v>
      </c>
      <c r="Q563" s="252">
        <f t="shared" si="92"/>
        <v>0</v>
      </c>
      <c r="R563" s="252">
        <f t="shared" si="92"/>
        <v>0</v>
      </c>
      <c r="S563" s="252">
        <f t="shared" si="92"/>
        <v>0</v>
      </c>
      <c r="T563" s="252">
        <f t="shared" si="92"/>
        <v>0</v>
      </c>
      <c r="U563" s="252">
        <f t="shared" si="92"/>
        <v>0</v>
      </c>
      <c r="V563" s="252">
        <f t="shared" si="92"/>
        <v>0</v>
      </c>
      <c r="W563" s="252">
        <f t="shared" si="92"/>
        <v>0</v>
      </c>
      <c r="X563" s="252">
        <f t="shared" si="92"/>
        <v>0</v>
      </c>
      <c r="Y563" s="252">
        <f t="shared" si="92"/>
        <v>0</v>
      </c>
      <c r="Z563" s="252">
        <f t="shared" si="92"/>
        <v>0</v>
      </c>
      <c r="AA563" s="252">
        <f t="shared" si="92"/>
        <v>0</v>
      </c>
      <c r="AB563" s="252">
        <f t="shared" si="92"/>
        <v>0</v>
      </c>
    </row>
    <row r="564" spans="2:28" outlineLevel="1">
      <c r="B564" s="556"/>
      <c r="C564" s="4" t="str">
        <f>C533</f>
        <v xml:space="preserve">1 Bed / 1 Bath </v>
      </c>
      <c r="D564" s="1070">
        <f t="shared" si="91"/>
        <v>0</v>
      </c>
      <c r="E564" s="252">
        <f t="shared" ref="E564:AB564" si="93">IF($K345="Natural",$D345-E440,IF(E$375&lt;$K345,$D564,0))</f>
        <v>0</v>
      </c>
      <c r="F564" s="252">
        <f t="shared" si="93"/>
        <v>0</v>
      </c>
      <c r="G564" s="252">
        <f t="shared" si="93"/>
        <v>0</v>
      </c>
      <c r="H564" s="252">
        <f t="shared" si="93"/>
        <v>0</v>
      </c>
      <c r="I564" s="252">
        <f t="shared" si="93"/>
        <v>0</v>
      </c>
      <c r="J564" s="252">
        <f t="shared" si="93"/>
        <v>0</v>
      </c>
      <c r="K564" s="252">
        <f t="shared" si="93"/>
        <v>0</v>
      </c>
      <c r="L564" s="252">
        <f t="shared" si="93"/>
        <v>0</v>
      </c>
      <c r="M564" s="252">
        <f t="shared" si="93"/>
        <v>0</v>
      </c>
      <c r="N564" s="252">
        <f t="shared" si="93"/>
        <v>0</v>
      </c>
      <c r="O564" s="252">
        <f t="shared" si="93"/>
        <v>0</v>
      </c>
      <c r="P564" s="252">
        <f t="shared" si="93"/>
        <v>0</v>
      </c>
      <c r="Q564" s="252">
        <f t="shared" si="93"/>
        <v>0</v>
      </c>
      <c r="R564" s="252">
        <f t="shared" si="93"/>
        <v>0</v>
      </c>
      <c r="S564" s="252">
        <f t="shared" si="93"/>
        <v>0</v>
      </c>
      <c r="T564" s="252">
        <f t="shared" si="93"/>
        <v>0</v>
      </c>
      <c r="U564" s="252">
        <f t="shared" si="93"/>
        <v>0</v>
      </c>
      <c r="V564" s="252">
        <f t="shared" si="93"/>
        <v>0</v>
      </c>
      <c r="W564" s="252">
        <f t="shared" si="93"/>
        <v>0</v>
      </c>
      <c r="X564" s="252">
        <f t="shared" si="93"/>
        <v>0</v>
      </c>
      <c r="Y564" s="252">
        <f t="shared" si="93"/>
        <v>0</v>
      </c>
      <c r="Z564" s="252">
        <f t="shared" si="93"/>
        <v>0</v>
      </c>
      <c r="AA564" s="252">
        <f t="shared" si="93"/>
        <v>0</v>
      </c>
      <c r="AB564" s="252">
        <f t="shared" si="93"/>
        <v>0</v>
      </c>
    </row>
    <row r="565" spans="2:28" outlineLevel="1">
      <c r="B565" s="556"/>
      <c r="C565" s="4" t="str">
        <f>C534</f>
        <v xml:space="preserve">1 Bed / 1 Bath </v>
      </c>
      <c r="D565" s="1070">
        <f t="shared" si="91"/>
        <v>2</v>
      </c>
      <c r="E565" s="252">
        <f t="shared" ref="E565:AB565" si="94">IF($K346="Natural",$D346-E441,IF(E$375&lt;$K346,$D565,0))</f>
        <v>0</v>
      </c>
      <c r="F565" s="252">
        <f t="shared" si="94"/>
        <v>0</v>
      </c>
      <c r="G565" s="252">
        <f t="shared" si="94"/>
        <v>0</v>
      </c>
      <c r="H565" s="252">
        <f t="shared" si="94"/>
        <v>0</v>
      </c>
      <c r="I565" s="252">
        <f t="shared" si="94"/>
        <v>0</v>
      </c>
      <c r="J565" s="252">
        <f t="shared" si="94"/>
        <v>0</v>
      </c>
      <c r="K565" s="252">
        <f t="shared" si="94"/>
        <v>0</v>
      </c>
      <c r="L565" s="252">
        <f t="shared" si="94"/>
        <v>0</v>
      </c>
      <c r="M565" s="252">
        <f t="shared" si="94"/>
        <v>0</v>
      </c>
      <c r="N565" s="252">
        <f t="shared" si="94"/>
        <v>0</v>
      </c>
      <c r="O565" s="252">
        <f t="shared" si="94"/>
        <v>0</v>
      </c>
      <c r="P565" s="252">
        <f t="shared" si="94"/>
        <v>0</v>
      </c>
      <c r="Q565" s="252">
        <f t="shared" si="94"/>
        <v>0</v>
      </c>
      <c r="R565" s="252">
        <f t="shared" si="94"/>
        <v>0</v>
      </c>
      <c r="S565" s="252">
        <f t="shared" si="94"/>
        <v>0</v>
      </c>
      <c r="T565" s="252">
        <f t="shared" si="94"/>
        <v>0</v>
      </c>
      <c r="U565" s="252">
        <f t="shared" si="94"/>
        <v>0</v>
      </c>
      <c r="V565" s="252">
        <f t="shared" si="94"/>
        <v>0</v>
      </c>
      <c r="W565" s="252">
        <f t="shared" si="94"/>
        <v>0</v>
      </c>
      <c r="X565" s="252">
        <f t="shared" si="94"/>
        <v>0</v>
      </c>
      <c r="Y565" s="252">
        <f t="shared" si="94"/>
        <v>0</v>
      </c>
      <c r="Z565" s="252">
        <f t="shared" si="94"/>
        <v>0</v>
      </c>
      <c r="AA565" s="252">
        <f t="shared" si="94"/>
        <v>0</v>
      </c>
      <c r="AB565" s="252">
        <f t="shared" si="94"/>
        <v>0</v>
      </c>
    </row>
    <row r="566" spans="2:28" outlineLevel="1">
      <c r="B566" s="556"/>
      <c r="C566" s="4" t="str">
        <f>C535</f>
        <v xml:space="preserve">1 Bed / 1 Bath </v>
      </c>
      <c r="D566" s="1070">
        <f t="shared" si="91"/>
        <v>0</v>
      </c>
      <c r="E566" s="252">
        <f t="shared" ref="E566:AB566" si="95">IF($K347="Natural",$D347-E442,IF(E$375&lt;$K347,$D566,0))</f>
        <v>0</v>
      </c>
      <c r="F566" s="252">
        <f t="shared" si="95"/>
        <v>0</v>
      </c>
      <c r="G566" s="252">
        <f t="shared" si="95"/>
        <v>0</v>
      </c>
      <c r="H566" s="252">
        <f t="shared" si="95"/>
        <v>0</v>
      </c>
      <c r="I566" s="252">
        <f t="shared" si="95"/>
        <v>0</v>
      </c>
      <c r="J566" s="252">
        <f t="shared" si="95"/>
        <v>0</v>
      </c>
      <c r="K566" s="252">
        <f t="shared" si="95"/>
        <v>0</v>
      </c>
      <c r="L566" s="252">
        <f t="shared" si="95"/>
        <v>0</v>
      </c>
      <c r="M566" s="252">
        <f t="shared" si="95"/>
        <v>0</v>
      </c>
      <c r="N566" s="252">
        <f t="shared" si="95"/>
        <v>0</v>
      </c>
      <c r="O566" s="252">
        <f t="shared" si="95"/>
        <v>0</v>
      </c>
      <c r="P566" s="252">
        <f t="shared" si="95"/>
        <v>0</v>
      </c>
      <c r="Q566" s="252">
        <f t="shared" si="95"/>
        <v>0</v>
      </c>
      <c r="R566" s="252">
        <f t="shared" si="95"/>
        <v>0</v>
      </c>
      <c r="S566" s="252">
        <f t="shared" si="95"/>
        <v>0</v>
      </c>
      <c r="T566" s="252">
        <f t="shared" si="95"/>
        <v>0</v>
      </c>
      <c r="U566" s="252">
        <f t="shared" si="95"/>
        <v>0</v>
      </c>
      <c r="V566" s="252">
        <f t="shared" si="95"/>
        <v>0</v>
      </c>
      <c r="W566" s="252">
        <f t="shared" si="95"/>
        <v>0</v>
      </c>
      <c r="X566" s="252">
        <f t="shared" si="95"/>
        <v>0</v>
      </c>
      <c r="Y566" s="252">
        <f t="shared" si="95"/>
        <v>0</v>
      </c>
      <c r="Z566" s="252">
        <f t="shared" si="95"/>
        <v>0</v>
      </c>
      <c r="AA566" s="252">
        <f t="shared" si="95"/>
        <v>0</v>
      </c>
      <c r="AB566" s="252">
        <f t="shared" si="95"/>
        <v>0</v>
      </c>
    </row>
    <row r="567" spans="2:28" outlineLevel="1">
      <c r="B567" s="556"/>
      <c r="C567" s="10" t="str">
        <f t="shared" ref="C567:C592" si="96">C536</f>
        <v xml:space="preserve">2 Bed / 1 Bath </v>
      </c>
      <c r="D567" s="1070">
        <f t="shared" si="91"/>
        <v>0</v>
      </c>
      <c r="E567" s="252">
        <f t="shared" ref="E567:AB567" si="97">IF($K348="Natural",$D348-E443,IF(E$375&lt;$K348,$D567,0))</f>
        <v>0</v>
      </c>
      <c r="F567" s="252">
        <f t="shared" si="97"/>
        <v>0</v>
      </c>
      <c r="G567" s="252">
        <f t="shared" si="97"/>
        <v>0</v>
      </c>
      <c r="H567" s="252">
        <f t="shared" si="97"/>
        <v>0</v>
      </c>
      <c r="I567" s="252">
        <f t="shared" si="97"/>
        <v>0</v>
      </c>
      <c r="J567" s="252">
        <f t="shared" si="97"/>
        <v>0</v>
      </c>
      <c r="K567" s="252">
        <f t="shared" si="97"/>
        <v>0</v>
      </c>
      <c r="L567" s="252">
        <f t="shared" si="97"/>
        <v>0</v>
      </c>
      <c r="M567" s="252">
        <f t="shared" si="97"/>
        <v>0</v>
      </c>
      <c r="N567" s="252">
        <f t="shared" si="97"/>
        <v>0</v>
      </c>
      <c r="O567" s="252">
        <f t="shared" si="97"/>
        <v>0</v>
      </c>
      <c r="P567" s="252">
        <f t="shared" si="97"/>
        <v>0</v>
      </c>
      <c r="Q567" s="252">
        <f t="shared" si="97"/>
        <v>0</v>
      </c>
      <c r="R567" s="252">
        <f t="shared" si="97"/>
        <v>0</v>
      </c>
      <c r="S567" s="252">
        <f t="shared" si="97"/>
        <v>0</v>
      </c>
      <c r="T567" s="252">
        <f t="shared" si="97"/>
        <v>0</v>
      </c>
      <c r="U567" s="252">
        <f t="shared" si="97"/>
        <v>0</v>
      </c>
      <c r="V567" s="252">
        <f t="shared" si="97"/>
        <v>0</v>
      </c>
      <c r="W567" s="252">
        <f t="shared" si="97"/>
        <v>0</v>
      </c>
      <c r="X567" s="252">
        <f t="shared" si="97"/>
        <v>0</v>
      </c>
      <c r="Y567" s="252">
        <f t="shared" si="97"/>
        <v>0</v>
      </c>
      <c r="Z567" s="252">
        <f t="shared" si="97"/>
        <v>0</v>
      </c>
      <c r="AA567" s="252">
        <f t="shared" si="97"/>
        <v>0</v>
      </c>
      <c r="AB567" s="252">
        <f t="shared" si="97"/>
        <v>0</v>
      </c>
    </row>
    <row r="568" spans="2:28" outlineLevel="1">
      <c r="B568" s="556"/>
      <c r="C568" s="10" t="str">
        <f t="shared" si="96"/>
        <v xml:space="preserve">2 Bed / 1 Bath </v>
      </c>
      <c r="D568" s="1070">
        <f t="shared" si="91"/>
        <v>0</v>
      </c>
      <c r="E568" s="252">
        <f t="shared" ref="E568:AB568" si="98">IF($K349="Natural",$D349-E444,IF(E$375&lt;$K349,$D568,0))</f>
        <v>0</v>
      </c>
      <c r="F568" s="252">
        <f t="shared" si="98"/>
        <v>0</v>
      </c>
      <c r="G568" s="252">
        <f t="shared" si="98"/>
        <v>0</v>
      </c>
      <c r="H568" s="252">
        <f t="shared" si="98"/>
        <v>0</v>
      </c>
      <c r="I568" s="252">
        <f t="shared" si="98"/>
        <v>0</v>
      </c>
      <c r="J568" s="252">
        <f t="shared" si="98"/>
        <v>0</v>
      </c>
      <c r="K568" s="252">
        <f t="shared" si="98"/>
        <v>0</v>
      </c>
      <c r="L568" s="252">
        <f t="shared" si="98"/>
        <v>0</v>
      </c>
      <c r="M568" s="252">
        <f t="shared" si="98"/>
        <v>0</v>
      </c>
      <c r="N568" s="252">
        <f t="shared" si="98"/>
        <v>0</v>
      </c>
      <c r="O568" s="252">
        <f t="shared" si="98"/>
        <v>0</v>
      </c>
      <c r="P568" s="252">
        <f t="shared" si="98"/>
        <v>0</v>
      </c>
      <c r="Q568" s="252">
        <f t="shared" si="98"/>
        <v>0</v>
      </c>
      <c r="R568" s="252">
        <f t="shared" si="98"/>
        <v>0</v>
      </c>
      <c r="S568" s="252">
        <f t="shared" si="98"/>
        <v>0</v>
      </c>
      <c r="T568" s="252">
        <f t="shared" si="98"/>
        <v>0</v>
      </c>
      <c r="U568" s="252">
        <f t="shared" si="98"/>
        <v>0</v>
      </c>
      <c r="V568" s="252">
        <f t="shared" si="98"/>
        <v>0</v>
      </c>
      <c r="W568" s="252">
        <f t="shared" si="98"/>
        <v>0</v>
      </c>
      <c r="X568" s="252">
        <f t="shared" si="98"/>
        <v>0</v>
      </c>
      <c r="Y568" s="252">
        <f t="shared" si="98"/>
        <v>0</v>
      </c>
      <c r="Z568" s="252">
        <f t="shared" si="98"/>
        <v>0</v>
      </c>
      <c r="AA568" s="252">
        <f t="shared" si="98"/>
        <v>0</v>
      </c>
      <c r="AB568" s="252">
        <f t="shared" si="98"/>
        <v>0</v>
      </c>
    </row>
    <row r="569" spans="2:28" outlineLevel="1">
      <c r="B569" s="556"/>
      <c r="C569" s="10" t="str">
        <f t="shared" si="96"/>
        <v xml:space="preserve">2 Bed / 1 Bath </v>
      </c>
      <c r="D569" s="1070">
        <f t="shared" si="91"/>
        <v>0</v>
      </c>
      <c r="E569" s="252">
        <f t="shared" ref="E569:AB569" si="99">IF($K350="Natural",$D350-E445,IF(E$375&lt;$K350,$D569,0))</f>
        <v>0</v>
      </c>
      <c r="F569" s="252">
        <f t="shared" si="99"/>
        <v>0</v>
      </c>
      <c r="G569" s="252">
        <f t="shared" si="99"/>
        <v>0</v>
      </c>
      <c r="H569" s="252">
        <f t="shared" si="99"/>
        <v>0</v>
      </c>
      <c r="I569" s="252">
        <f t="shared" si="99"/>
        <v>0</v>
      </c>
      <c r="J569" s="252">
        <f t="shared" si="99"/>
        <v>0</v>
      </c>
      <c r="K569" s="252">
        <f t="shared" si="99"/>
        <v>0</v>
      </c>
      <c r="L569" s="252">
        <f t="shared" si="99"/>
        <v>0</v>
      </c>
      <c r="M569" s="252">
        <f t="shared" si="99"/>
        <v>0</v>
      </c>
      <c r="N569" s="252">
        <f t="shared" si="99"/>
        <v>0</v>
      </c>
      <c r="O569" s="252">
        <f t="shared" si="99"/>
        <v>0</v>
      </c>
      <c r="P569" s="252">
        <f t="shared" si="99"/>
        <v>0</v>
      </c>
      <c r="Q569" s="252">
        <f t="shared" si="99"/>
        <v>0</v>
      </c>
      <c r="R569" s="252">
        <f t="shared" si="99"/>
        <v>0</v>
      </c>
      <c r="S569" s="252">
        <f t="shared" si="99"/>
        <v>0</v>
      </c>
      <c r="T569" s="252">
        <f t="shared" si="99"/>
        <v>0</v>
      </c>
      <c r="U569" s="252">
        <f t="shared" si="99"/>
        <v>0</v>
      </c>
      <c r="V569" s="252">
        <f t="shared" si="99"/>
        <v>0</v>
      </c>
      <c r="W569" s="252">
        <f t="shared" si="99"/>
        <v>0</v>
      </c>
      <c r="X569" s="252">
        <f t="shared" si="99"/>
        <v>0</v>
      </c>
      <c r="Y569" s="252">
        <f t="shared" si="99"/>
        <v>0</v>
      </c>
      <c r="Z569" s="252">
        <f t="shared" si="99"/>
        <v>0</v>
      </c>
      <c r="AA569" s="252">
        <f t="shared" si="99"/>
        <v>0</v>
      </c>
      <c r="AB569" s="252">
        <f t="shared" si="99"/>
        <v>0</v>
      </c>
    </row>
    <row r="570" spans="2:28" outlineLevel="1">
      <c r="B570" s="556"/>
      <c r="C570" s="10" t="str">
        <f t="shared" si="96"/>
        <v xml:space="preserve">2 Bed / 2 Bath </v>
      </c>
      <c r="D570" s="1070">
        <f t="shared" si="91"/>
        <v>0</v>
      </c>
      <c r="E570" s="252">
        <f t="shared" ref="E570:AB570" si="100">IF($K351="Natural",$D351-E446,IF(E$375&lt;$K351,$D570,0))</f>
        <v>0</v>
      </c>
      <c r="F570" s="252">
        <f t="shared" si="100"/>
        <v>0</v>
      </c>
      <c r="G570" s="252">
        <f t="shared" si="100"/>
        <v>0</v>
      </c>
      <c r="H570" s="252">
        <f t="shared" si="100"/>
        <v>0</v>
      </c>
      <c r="I570" s="252">
        <f t="shared" si="100"/>
        <v>0</v>
      </c>
      <c r="J570" s="252">
        <f t="shared" si="100"/>
        <v>0</v>
      </c>
      <c r="K570" s="252">
        <f t="shared" si="100"/>
        <v>0</v>
      </c>
      <c r="L570" s="252">
        <f t="shared" si="100"/>
        <v>0</v>
      </c>
      <c r="M570" s="252">
        <f t="shared" si="100"/>
        <v>0</v>
      </c>
      <c r="N570" s="252">
        <f t="shared" si="100"/>
        <v>0</v>
      </c>
      <c r="O570" s="252">
        <f t="shared" si="100"/>
        <v>0</v>
      </c>
      <c r="P570" s="252">
        <f t="shared" si="100"/>
        <v>0</v>
      </c>
      <c r="Q570" s="252">
        <f t="shared" si="100"/>
        <v>0</v>
      </c>
      <c r="R570" s="252">
        <f t="shared" si="100"/>
        <v>0</v>
      </c>
      <c r="S570" s="252">
        <f t="shared" si="100"/>
        <v>0</v>
      </c>
      <c r="T570" s="252">
        <f t="shared" si="100"/>
        <v>0</v>
      </c>
      <c r="U570" s="252">
        <f t="shared" si="100"/>
        <v>0</v>
      </c>
      <c r="V570" s="252">
        <f t="shared" si="100"/>
        <v>0</v>
      </c>
      <c r="W570" s="252">
        <f t="shared" si="100"/>
        <v>0</v>
      </c>
      <c r="X570" s="252">
        <f t="shared" si="100"/>
        <v>0</v>
      </c>
      <c r="Y570" s="252">
        <f t="shared" si="100"/>
        <v>0</v>
      </c>
      <c r="Z570" s="252">
        <f t="shared" si="100"/>
        <v>0</v>
      </c>
      <c r="AA570" s="252">
        <f t="shared" si="100"/>
        <v>0</v>
      </c>
      <c r="AB570" s="252">
        <f t="shared" si="100"/>
        <v>0</v>
      </c>
    </row>
    <row r="571" spans="2:28" outlineLevel="1">
      <c r="B571" s="556"/>
      <c r="C571" s="10" t="str">
        <f t="shared" si="96"/>
        <v>2 Bed / 1 Bath + Den</v>
      </c>
      <c r="D571" s="1070">
        <f t="shared" si="91"/>
        <v>0</v>
      </c>
      <c r="E571" s="252">
        <f t="shared" ref="E571:AB571" si="101">IF($K352="Natural",$D352-E447,IF(E$375&lt;$K352,$D571,0))</f>
        <v>0</v>
      </c>
      <c r="F571" s="252">
        <f t="shared" si="101"/>
        <v>0</v>
      </c>
      <c r="G571" s="252">
        <f t="shared" si="101"/>
        <v>0</v>
      </c>
      <c r="H571" s="252">
        <f t="shared" si="101"/>
        <v>0</v>
      </c>
      <c r="I571" s="252">
        <f t="shared" si="101"/>
        <v>0</v>
      </c>
      <c r="J571" s="252">
        <f t="shared" si="101"/>
        <v>0</v>
      </c>
      <c r="K571" s="252">
        <f t="shared" si="101"/>
        <v>0</v>
      </c>
      <c r="L571" s="252">
        <f t="shared" si="101"/>
        <v>0</v>
      </c>
      <c r="M571" s="252">
        <f t="shared" si="101"/>
        <v>0</v>
      </c>
      <c r="N571" s="252">
        <f t="shared" si="101"/>
        <v>0</v>
      </c>
      <c r="O571" s="252">
        <f t="shared" si="101"/>
        <v>0</v>
      </c>
      <c r="P571" s="252">
        <f t="shared" si="101"/>
        <v>0</v>
      </c>
      <c r="Q571" s="252">
        <f t="shared" si="101"/>
        <v>0</v>
      </c>
      <c r="R571" s="252">
        <f t="shared" si="101"/>
        <v>0</v>
      </c>
      <c r="S571" s="252">
        <f t="shared" si="101"/>
        <v>0</v>
      </c>
      <c r="T571" s="252">
        <f t="shared" si="101"/>
        <v>0</v>
      </c>
      <c r="U571" s="252">
        <f t="shared" si="101"/>
        <v>0</v>
      </c>
      <c r="V571" s="252">
        <f t="shared" si="101"/>
        <v>0</v>
      </c>
      <c r="W571" s="252">
        <f t="shared" si="101"/>
        <v>0</v>
      </c>
      <c r="X571" s="252">
        <f t="shared" si="101"/>
        <v>0</v>
      </c>
      <c r="Y571" s="252">
        <f t="shared" si="101"/>
        <v>0</v>
      </c>
      <c r="Z571" s="252">
        <f t="shared" si="101"/>
        <v>0</v>
      </c>
      <c r="AA571" s="252">
        <f t="shared" si="101"/>
        <v>0</v>
      </c>
      <c r="AB571" s="252">
        <f t="shared" si="101"/>
        <v>0</v>
      </c>
    </row>
    <row r="572" spans="2:28" outlineLevel="1">
      <c r="B572" s="556"/>
      <c r="C572" s="10" t="str">
        <f t="shared" si="96"/>
        <v xml:space="preserve">2 Bed / 2 Bath </v>
      </c>
      <c r="D572" s="1070">
        <f t="shared" si="91"/>
        <v>6</v>
      </c>
      <c r="E572" s="252">
        <f t="shared" ref="E572:AB572" si="102">IF($K353="Natural",$D353-E448,IF(E$375&lt;$K353,$D572,0))</f>
        <v>0</v>
      </c>
      <c r="F572" s="252">
        <f t="shared" si="102"/>
        <v>0</v>
      </c>
      <c r="G572" s="252">
        <f t="shared" si="102"/>
        <v>0</v>
      </c>
      <c r="H572" s="252">
        <f t="shared" si="102"/>
        <v>0</v>
      </c>
      <c r="I572" s="252">
        <f t="shared" si="102"/>
        <v>0</v>
      </c>
      <c r="J572" s="252">
        <f t="shared" si="102"/>
        <v>0</v>
      </c>
      <c r="K572" s="252">
        <f t="shared" si="102"/>
        <v>0</v>
      </c>
      <c r="L572" s="252">
        <f t="shared" si="102"/>
        <v>0</v>
      </c>
      <c r="M572" s="252">
        <f t="shared" si="102"/>
        <v>0</v>
      </c>
      <c r="N572" s="252">
        <f t="shared" si="102"/>
        <v>0</v>
      </c>
      <c r="O572" s="252">
        <f t="shared" si="102"/>
        <v>0</v>
      </c>
      <c r="P572" s="252">
        <f t="shared" si="102"/>
        <v>0</v>
      </c>
      <c r="Q572" s="252">
        <f t="shared" si="102"/>
        <v>0</v>
      </c>
      <c r="R572" s="252">
        <f t="shared" si="102"/>
        <v>0</v>
      </c>
      <c r="S572" s="252">
        <f t="shared" si="102"/>
        <v>0</v>
      </c>
      <c r="T572" s="252">
        <f t="shared" si="102"/>
        <v>0</v>
      </c>
      <c r="U572" s="252">
        <f t="shared" si="102"/>
        <v>0</v>
      </c>
      <c r="V572" s="252">
        <f t="shared" si="102"/>
        <v>0</v>
      </c>
      <c r="W572" s="252">
        <f t="shared" si="102"/>
        <v>0</v>
      </c>
      <c r="X572" s="252">
        <f t="shared" si="102"/>
        <v>0</v>
      </c>
      <c r="Y572" s="252">
        <f t="shared" si="102"/>
        <v>0</v>
      </c>
      <c r="Z572" s="252">
        <f t="shared" si="102"/>
        <v>0</v>
      </c>
      <c r="AA572" s="252">
        <f t="shared" si="102"/>
        <v>0</v>
      </c>
      <c r="AB572" s="252">
        <f t="shared" si="102"/>
        <v>0</v>
      </c>
    </row>
    <row r="573" spans="2:28" outlineLevel="1">
      <c r="B573" s="556"/>
      <c r="C573" s="10" t="str">
        <f t="shared" si="96"/>
        <v xml:space="preserve">2 Bed / 1.5 Bath </v>
      </c>
      <c r="D573" s="1070">
        <f t="shared" si="91"/>
        <v>0</v>
      </c>
      <c r="E573" s="252">
        <f t="shared" ref="E573:AB573" si="103">IF($K354="Natural",$D354-E449,IF(E$375&lt;$K354,$D573,0))</f>
        <v>0</v>
      </c>
      <c r="F573" s="252">
        <f t="shared" si="103"/>
        <v>0</v>
      </c>
      <c r="G573" s="252">
        <f t="shared" si="103"/>
        <v>0</v>
      </c>
      <c r="H573" s="252">
        <f t="shared" si="103"/>
        <v>0</v>
      </c>
      <c r="I573" s="252">
        <f t="shared" si="103"/>
        <v>0</v>
      </c>
      <c r="J573" s="252">
        <f t="shared" si="103"/>
        <v>0</v>
      </c>
      <c r="K573" s="252">
        <f t="shared" si="103"/>
        <v>0</v>
      </c>
      <c r="L573" s="252">
        <f t="shared" si="103"/>
        <v>0</v>
      </c>
      <c r="M573" s="252">
        <f t="shared" si="103"/>
        <v>0</v>
      </c>
      <c r="N573" s="252">
        <f t="shared" si="103"/>
        <v>0</v>
      </c>
      <c r="O573" s="252">
        <f t="shared" si="103"/>
        <v>0</v>
      </c>
      <c r="P573" s="252">
        <f t="shared" si="103"/>
        <v>0</v>
      </c>
      <c r="Q573" s="252">
        <f t="shared" si="103"/>
        <v>0</v>
      </c>
      <c r="R573" s="252">
        <f t="shared" si="103"/>
        <v>0</v>
      </c>
      <c r="S573" s="252">
        <f t="shared" si="103"/>
        <v>0</v>
      </c>
      <c r="T573" s="252">
        <f t="shared" si="103"/>
        <v>0</v>
      </c>
      <c r="U573" s="252">
        <f t="shared" si="103"/>
        <v>0</v>
      </c>
      <c r="V573" s="252">
        <f t="shared" si="103"/>
        <v>0</v>
      </c>
      <c r="W573" s="252">
        <f t="shared" si="103"/>
        <v>0</v>
      </c>
      <c r="X573" s="252">
        <f t="shared" si="103"/>
        <v>0</v>
      </c>
      <c r="Y573" s="252">
        <f t="shared" si="103"/>
        <v>0</v>
      </c>
      <c r="Z573" s="252">
        <f t="shared" si="103"/>
        <v>0</v>
      </c>
      <c r="AA573" s="252">
        <f t="shared" si="103"/>
        <v>0</v>
      </c>
      <c r="AB573" s="252">
        <f t="shared" si="103"/>
        <v>0</v>
      </c>
    </row>
    <row r="574" spans="2:28" outlineLevel="1">
      <c r="B574" s="556"/>
      <c r="C574" s="10" t="str">
        <f t="shared" si="96"/>
        <v xml:space="preserve">3 Bed / 2 Bath </v>
      </c>
      <c r="D574" s="1070">
        <f t="shared" si="91"/>
        <v>0</v>
      </c>
      <c r="E574" s="252">
        <f t="shared" ref="E574:AB574" si="104">IF($K355="Natural",$D355-E450,IF(E$375&lt;$K355,$D574,0))</f>
        <v>0</v>
      </c>
      <c r="F574" s="252">
        <f t="shared" si="104"/>
        <v>0</v>
      </c>
      <c r="G574" s="252">
        <f t="shared" si="104"/>
        <v>0</v>
      </c>
      <c r="H574" s="252">
        <f t="shared" si="104"/>
        <v>0</v>
      </c>
      <c r="I574" s="252">
        <f t="shared" si="104"/>
        <v>0</v>
      </c>
      <c r="J574" s="252">
        <f t="shared" si="104"/>
        <v>0</v>
      </c>
      <c r="K574" s="252">
        <f t="shared" si="104"/>
        <v>0</v>
      </c>
      <c r="L574" s="252">
        <f t="shared" si="104"/>
        <v>0</v>
      </c>
      <c r="M574" s="252">
        <f t="shared" si="104"/>
        <v>0</v>
      </c>
      <c r="N574" s="252">
        <f t="shared" si="104"/>
        <v>0</v>
      </c>
      <c r="O574" s="252">
        <f t="shared" si="104"/>
        <v>0</v>
      </c>
      <c r="P574" s="252">
        <f t="shared" si="104"/>
        <v>0</v>
      </c>
      <c r="Q574" s="252">
        <f t="shared" si="104"/>
        <v>0</v>
      </c>
      <c r="R574" s="252">
        <f t="shared" si="104"/>
        <v>0</v>
      </c>
      <c r="S574" s="252">
        <f t="shared" si="104"/>
        <v>0</v>
      </c>
      <c r="T574" s="252">
        <f t="shared" si="104"/>
        <v>0</v>
      </c>
      <c r="U574" s="252">
        <f t="shared" si="104"/>
        <v>0</v>
      </c>
      <c r="V574" s="252">
        <f t="shared" si="104"/>
        <v>0</v>
      </c>
      <c r="W574" s="252">
        <f t="shared" si="104"/>
        <v>0</v>
      </c>
      <c r="X574" s="252">
        <f t="shared" si="104"/>
        <v>0</v>
      </c>
      <c r="Y574" s="252">
        <f t="shared" si="104"/>
        <v>0</v>
      </c>
      <c r="Z574" s="252">
        <f t="shared" si="104"/>
        <v>0</v>
      </c>
      <c r="AA574" s="252">
        <f t="shared" si="104"/>
        <v>0</v>
      </c>
      <c r="AB574" s="252">
        <f t="shared" si="104"/>
        <v>0</v>
      </c>
    </row>
    <row r="575" spans="2:28" outlineLevel="1">
      <c r="B575" s="556"/>
      <c r="C575" s="10" t="str">
        <f t="shared" si="96"/>
        <v>3 Bed / 2 Bath House</v>
      </c>
      <c r="D575" s="1070">
        <f t="shared" si="91"/>
        <v>0</v>
      </c>
      <c r="E575" s="252">
        <f t="shared" ref="E575:AB575" si="105">IF($K356="Natural",$D356-E451,IF(E$375&lt;$K356,$D575,0))</f>
        <v>0</v>
      </c>
      <c r="F575" s="252">
        <f t="shared" si="105"/>
        <v>0</v>
      </c>
      <c r="G575" s="252">
        <f t="shared" si="105"/>
        <v>0</v>
      </c>
      <c r="H575" s="252">
        <f t="shared" si="105"/>
        <v>0</v>
      </c>
      <c r="I575" s="252">
        <f t="shared" si="105"/>
        <v>0</v>
      </c>
      <c r="J575" s="252">
        <f t="shared" si="105"/>
        <v>0</v>
      </c>
      <c r="K575" s="252">
        <f t="shared" si="105"/>
        <v>0</v>
      </c>
      <c r="L575" s="252">
        <f t="shared" si="105"/>
        <v>0</v>
      </c>
      <c r="M575" s="252">
        <f t="shared" si="105"/>
        <v>0</v>
      </c>
      <c r="N575" s="252">
        <f t="shared" si="105"/>
        <v>0</v>
      </c>
      <c r="O575" s="252">
        <f t="shared" si="105"/>
        <v>0</v>
      </c>
      <c r="P575" s="252">
        <f t="shared" si="105"/>
        <v>0</v>
      </c>
      <c r="Q575" s="252">
        <f t="shared" si="105"/>
        <v>0</v>
      </c>
      <c r="R575" s="252">
        <f t="shared" si="105"/>
        <v>0</v>
      </c>
      <c r="S575" s="252">
        <f t="shared" si="105"/>
        <v>0</v>
      </c>
      <c r="T575" s="252">
        <f t="shared" si="105"/>
        <v>0</v>
      </c>
      <c r="U575" s="252">
        <f t="shared" si="105"/>
        <v>0</v>
      </c>
      <c r="V575" s="252">
        <f t="shared" si="105"/>
        <v>0</v>
      </c>
      <c r="W575" s="252">
        <f t="shared" si="105"/>
        <v>0</v>
      </c>
      <c r="X575" s="252">
        <f t="shared" si="105"/>
        <v>0</v>
      </c>
      <c r="Y575" s="252">
        <f t="shared" si="105"/>
        <v>0</v>
      </c>
      <c r="Z575" s="252">
        <f t="shared" si="105"/>
        <v>0</v>
      </c>
      <c r="AA575" s="252">
        <f t="shared" si="105"/>
        <v>0</v>
      </c>
      <c r="AB575" s="252">
        <f t="shared" si="105"/>
        <v>0</v>
      </c>
    </row>
    <row r="576" spans="2:28" outlineLevel="1">
      <c r="B576" s="556"/>
      <c r="C576" s="10" t="str">
        <f t="shared" si="96"/>
        <v xml:space="preserve">3 Bed / 2 Bath </v>
      </c>
      <c r="D576" s="1070">
        <f t="shared" si="91"/>
        <v>6</v>
      </c>
      <c r="E576" s="252">
        <f t="shared" ref="E576:AB576" si="106">IF($K357="Natural",$D357-E452,IF(E$375&lt;$K357,$D576,0))</f>
        <v>0</v>
      </c>
      <c r="F576" s="252">
        <f t="shared" si="106"/>
        <v>0</v>
      </c>
      <c r="G576" s="252">
        <f t="shared" si="106"/>
        <v>0</v>
      </c>
      <c r="H576" s="252">
        <f t="shared" si="106"/>
        <v>0</v>
      </c>
      <c r="I576" s="252">
        <f t="shared" si="106"/>
        <v>0</v>
      </c>
      <c r="J576" s="252">
        <f t="shared" si="106"/>
        <v>0</v>
      </c>
      <c r="K576" s="252">
        <f t="shared" si="106"/>
        <v>0</v>
      </c>
      <c r="L576" s="252">
        <f t="shared" si="106"/>
        <v>0</v>
      </c>
      <c r="M576" s="252">
        <f t="shared" si="106"/>
        <v>0</v>
      </c>
      <c r="N576" s="252">
        <f t="shared" si="106"/>
        <v>0</v>
      </c>
      <c r="O576" s="252">
        <f t="shared" si="106"/>
        <v>0</v>
      </c>
      <c r="P576" s="252">
        <f t="shared" si="106"/>
        <v>0</v>
      </c>
      <c r="Q576" s="252">
        <f t="shared" si="106"/>
        <v>0</v>
      </c>
      <c r="R576" s="252">
        <f t="shared" si="106"/>
        <v>0</v>
      </c>
      <c r="S576" s="252">
        <f t="shared" si="106"/>
        <v>0</v>
      </c>
      <c r="T576" s="252">
        <f t="shared" si="106"/>
        <v>0</v>
      </c>
      <c r="U576" s="252">
        <f t="shared" si="106"/>
        <v>0</v>
      </c>
      <c r="V576" s="252">
        <f t="shared" si="106"/>
        <v>0</v>
      </c>
      <c r="W576" s="252">
        <f t="shared" si="106"/>
        <v>0</v>
      </c>
      <c r="X576" s="252">
        <f t="shared" si="106"/>
        <v>0</v>
      </c>
      <c r="Y576" s="252">
        <f t="shared" si="106"/>
        <v>0</v>
      </c>
      <c r="Z576" s="252">
        <f t="shared" si="106"/>
        <v>0</v>
      </c>
      <c r="AA576" s="252">
        <f t="shared" si="106"/>
        <v>0</v>
      </c>
      <c r="AB576" s="252">
        <f t="shared" si="106"/>
        <v>0</v>
      </c>
    </row>
    <row r="577" spans="2:28" outlineLevel="1">
      <c r="B577" s="556"/>
      <c r="C577" s="10" t="str">
        <f t="shared" si="96"/>
        <v xml:space="preserve">1 Bed / 1 Bath </v>
      </c>
      <c r="D577" s="1070">
        <f t="shared" si="91"/>
        <v>0</v>
      </c>
      <c r="E577" s="252">
        <f t="shared" ref="E577:AB577" si="107">IF($K358="Natural",$D358-E453,IF(E$375&lt;$K358,$D577,0))</f>
        <v>0</v>
      </c>
      <c r="F577" s="252">
        <f t="shared" si="107"/>
        <v>0</v>
      </c>
      <c r="G577" s="252">
        <f t="shared" si="107"/>
        <v>0</v>
      </c>
      <c r="H577" s="252">
        <f t="shared" si="107"/>
        <v>0</v>
      </c>
      <c r="I577" s="252">
        <f t="shared" si="107"/>
        <v>0</v>
      </c>
      <c r="J577" s="252">
        <f t="shared" si="107"/>
        <v>0</v>
      </c>
      <c r="K577" s="252">
        <f t="shared" si="107"/>
        <v>0</v>
      </c>
      <c r="L577" s="252">
        <f t="shared" si="107"/>
        <v>0</v>
      </c>
      <c r="M577" s="252">
        <f t="shared" si="107"/>
        <v>0</v>
      </c>
      <c r="N577" s="252">
        <f t="shared" si="107"/>
        <v>0</v>
      </c>
      <c r="O577" s="252">
        <f t="shared" si="107"/>
        <v>0</v>
      </c>
      <c r="P577" s="252">
        <f t="shared" si="107"/>
        <v>0</v>
      </c>
      <c r="Q577" s="252">
        <f t="shared" si="107"/>
        <v>0</v>
      </c>
      <c r="R577" s="252">
        <f t="shared" si="107"/>
        <v>0</v>
      </c>
      <c r="S577" s="252">
        <f t="shared" si="107"/>
        <v>0</v>
      </c>
      <c r="T577" s="252">
        <f t="shared" si="107"/>
        <v>0</v>
      </c>
      <c r="U577" s="252">
        <f t="shared" si="107"/>
        <v>0</v>
      </c>
      <c r="V577" s="252">
        <f t="shared" si="107"/>
        <v>0</v>
      </c>
      <c r="W577" s="252">
        <f t="shared" si="107"/>
        <v>0</v>
      </c>
      <c r="X577" s="252">
        <f t="shared" si="107"/>
        <v>0</v>
      </c>
      <c r="Y577" s="252">
        <f t="shared" si="107"/>
        <v>0</v>
      </c>
      <c r="Z577" s="252">
        <f t="shared" si="107"/>
        <v>0</v>
      </c>
      <c r="AA577" s="252">
        <f t="shared" si="107"/>
        <v>0</v>
      </c>
      <c r="AB577" s="252">
        <f t="shared" si="107"/>
        <v>0</v>
      </c>
    </row>
    <row r="578" spans="2:28" outlineLevel="1">
      <c r="B578" s="556"/>
      <c r="C578" s="10" t="str">
        <f t="shared" si="96"/>
        <v xml:space="preserve">2 Bed / 2 Bath </v>
      </c>
      <c r="D578" s="1070">
        <f t="shared" si="91"/>
        <v>0</v>
      </c>
      <c r="E578" s="252">
        <f t="shared" ref="E578:AB578" si="108">IF($K359="Natural",$D359-E454,IF(E$375&lt;$K359,$D578,0))</f>
        <v>0</v>
      </c>
      <c r="F578" s="252">
        <f t="shared" si="108"/>
        <v>0</v>
      </c>
      <c r="G578" s="252">
        <f t="shared" si="108"/>
        <v>0</v>
      </c>
      <c r="H578" s="252">
        <f t="shared" si="108"/>
        <v>0</v>
      </c>
      <c r="I578" s="252">
        <f t="shared" si="108"/>
        <v>0</v>
      </c>
      <c r="J578" s="252">
        <f t="shared" si="108"/>
        <v>0</v>
      </c>
      <c r="K578" s="252">
        <f t="shared" si="108"/>
        <v>0</v>
      </c>
      <c r="L578" s="252">
        <f t="shared" si="108"/>
        <v>0</v>
      </c>
      <c r="M578" s="252">
        <f t="shared" si="108"/>
        <v>0</v>
      </c>
      <c r="N578" s="252">
        <f t="shared" si="108"/>
        <v>0</v>
      </c>
      <c r="O578" s="252">
        <f t="shared" si="108"/>
        <v>0</v>
      </c>
      <c r="P578" s="252">
        <f t="shared" si="108"/>
        <v>0</v>
      </c>
      <c r="Q578" s="252">
        <f t="shared" si="108"/>
        <v>0</v>
      </c>
      <c r="R578" s="252">
        <f t="shared" si="108"/>
        <v>0</v>
      </c>
      <c r="S578" s="252">
        <f t="shared" si="108"/>
        <v>0</v>
      </c>
      <c r="T578" s="252">
        <f t="shared" si="108"/>
        <v>0</v>
      </c>
      <c r="U578" s="252">
        <f t="shared" si="108"/>
        <v>0</v>
      </c>
      <c r="V578" s="252">
        <f t="shared" si="108"/>
        <v>0</v>
      </c>
      <c r="W578" s="252">
        <f t="shared" si="108"/>
        <v>0</v>
      </c>
      <c r="X578" s="252">
        <f t="shared" si="108"/>
        <v>0</v>
      </c>
      <c r="Y578" s="252">
        <f t="shared" si="108"/>
        <v>0</v>
      </c>
      <c r="Z578" s="252">
        <f t="shared" si="108"/>
        <v>0</v>
      </c>
      <c r="AA578" s="252">
        <f t="shared" si="108"/>
        <v>0</v>
      </c>
      <c r="AB578" s="252">
        <f t="shared" si="108"/>
        <v>0</v>
      </c>
    </row>
    <row r="579" spans="2:28" outlineLevel="1">
      <c r="B579" s="556"/>
      <c r="C579" s="10" t="str">
        <f t="shared" si="96"/>
        <v xml:space="preserve">4 Bed / 2 Bath Penthouse </v>
      </c>
      <c r="D579" s="1070">
        <f t="shared" si="91"/>
        <v>0</v>
      </c>
      <c r="E579" s="252">
        <f t="shared" ref="E579:AB579" si="109">IF($K360="Natural",$D360-E455,IF(E$375&lt;$K360,$D579,0))</f>
        <v>0</v>
      </c>
      <c r="F579" s="252">
        <f t="shared" si="109"/>
        <v>0</v>
      </c>
      <c r="G579" s="252">
        <f t="shared" si="109"/>
        <v>0</v>
      </c>
      <c r="H579" s="252">
        <f t="shared" si="109"/>
        <v>0</v>
      </c>
      <c r="I579" s="252">
        <f t="shared" si="109"/>
        <v>0</v>
      </c>
      <c r="J579" s="252">
        <f t="shared" si="109"/>
        <v>0</v>
      </c>
      <c r="K579" s="252">
        <f t="shared" si="109"/>
        <v>0</v>
      </c>
      <c r="L579" s="252">
        <f t="shared" si="109"/>
        <v>0</v>
      </c>
      <c r="M579" s="252">
        <f t="shared" si="109"/>
        <v>0</v>
      </c>
      <c r="N579" s="252">
        <f t="shared" si="109"/>
        <v>0</v>
      </c>
      <c r="O579" s="252">
        <f t="shared" si="109"/>
        <v>0</v>
      </c>
      <c r="P579" s="252">
        <f t="shared" si="109"/>
        <v>0</v>
      </c>
      <c r="Q579" s="252">
        <f t="shared" si="109"/>
        <v>0</v>
      </c>
      <c r="R579" s="252">
        <f t="shared" si="109"/>
        <v>0</v>
      </c>
      <c r="S579" s="252">
        <f t="shared" si="109"/>
        <v>0</v>
      </c>
      <c r="T579" s="252">
        <f t="shared" si="109"/>
        <v>0</v>
      </c>
      <c r="U579" s="252">
        <f t="shared" si="109"/>
        <v>0</v>
      </c>
      <c r="V579" s="252">
        <f t="shared" si="109"/>
        <v>0</v>
      </c>
      <c r="W579" s="252">
        <f t="shared" si="109"/>
        <v>0</v>
      </c>
      <c r="X579" s="252">
        <f t="shared" si="109"/>
        <v>0</v>
      </c>
      <c r="Y579" s="252">
        <f t="shared" si="109"/>
        <v>0</v>
      </c>
      <c r="Z579" s="252">
        <f t="shared" si="109"/>
        <v>0</v>
      </c>
      <c r="AA579" s="252">
        <f t="shared" si="109"/>
        <v>0</v>
      </c>
      <c r="AB579" s="252">
        <f t="shared" si="109"/>
        <v>0</v>
      </c>
    </row>
    <row r="580" spans="2:28" outlineLevel="1">
      <c r="B580" s="556"/>
      <c r="C580" s="10" t="str">
        <f t="shared" si="96"/>
        <v xml:space="preserve">2 Bed / 2 Bath </v>
      </c>
      <c r="D580" s="1070">
        <f t="shared" si="91"/>
        <v>0</v>
      </c>
      <c r="E580" s="252">
        <f t="shared" ref="E580:AB580" si="110">IF($K361="Natural",$D361-E456,IF(E$375&lt;$K361,$D580,0))</f>
        <v>0</v>
      </c>
      <c r="F580" s="252">
        <f t="shared" si="110"/>
        <v>0</v>
      </c>
      <c r="G580" s="252">
        <f t="shared" si="110"/>
        <v>0</v>
      </c>
      <c r="H580" s="252">
        <f t="shared" si="110"/>
        <v>0</v>
      </c>
      <c r="I580" s="252">
        <f t="shared" si="110"/>
        <v>0</v>
      </c>
      <c r="J580" s="252">
        <f t="shared" si="110"/>
        <v>0</v>
      </c>
      <c r="K580" s="252">
        <f t="shared" si="110"/>
        <v>0</v>
      </c>
      <c r="L580" s="252">
        <f t="shared" si="110"/>
        <v>0</v>
      </c>
      <c r="M580" s="252">
        <f t="shared" si="110"/>
        <v>0</v>
      </c>
      <c r="N580" s="252">
        <f t="shared" si="110"/>
        <v>0</v>
      </c>
      <c r="O580" s="252">
        <f t="shared" si="110"/>
        <v>0</v>
      </c>
      <c r="P580" s="252">
        <f t="shared" si="110"/>
        <v>0</v>
      </c>
      <c r="Q580" s="252">
        <f t="shared" si="110"/>
        <v>0</v>
      </c>
      <c r="R580" s="252">
        <f t="shared" si="110"/>
        <v>0</v>
      </c>
      <c r="S580" s="252">
        <f t="shared" si="110"/>
        <v>0</v>
      </c>
      <c r="T580" s="252">
        <f t="shared" si="110"/>
        <v>0</v>
      </c>
      <c r="U580" s="252">
        <f t="shared" si="110"/>
        <v>0</v>
      </c>
      <c r="V580" s="252">
        <f t="shared" si="110"/>
        <v>0</v>
      </c>
      <c r="W580" s="252">
        <f t="shared" si="110"/>
        <v>0</v>
      </c>
      <c r="X580" s="252">
        <f t="shared" si="110"/>
        <v>0</v>
      </c>
      <c r="Y580" s="252">
        <f t="shared" si="110"/>
        <v>0</v>
      </c>
      <c r="Z580" s="252">
        <f t="shared" si="110"/>
        <v>0</v>
      </c>
      <c r="AA580" s="252">
        <f t="shared" si="110"/>
        <v>0</v>
      </c>
      <c r="AB580" s="252">
        <f t="shared" si="110"/>
        <v>0</v>
      </c>
    </row>
    <row r="581" spans="2:28" outlineLevel="1">
      <c r="B581" s="556"/>
      <c r="C581" s="10">
        <f t="shared" si="96"/>
        <v>0</v>
      </c>
      <c r="D581" s="1070">
        <f t="shared" si="91"/>
        <v>0</v>
      </c>
      <c r="E581" s="252">
        <f t="shared" ref="E581:AB581" si="111">IF($K362="Natural",$D362-E457,IF(E$375&lt;$K362,$D581,0))</f>
        <v>0</v>
      </c>
      <c r="F581" s="252">
        <f t="shared" si="111"/>
        <v>0</v>
      </c>
      <c r="G581" s="252">
        <f t="shared" si="111"/>
        <v>0</v>
      </c>
      <c r="H581" s="252">
        <f t="shared" si="111"/>
        <v>0</v>
      </c>
      <c r="I581" s="252">
        <f t="shared" si="111"/>
        <v>0</v>
      </c>
      <c r="J581" s="252">
        <f t="shared" si="111"/>
        <v>0</v>
      </c>
      <c r="K581" s="252">
        <f t="shared" si="111"/>
        <v>0</v>
      </c>
      <c r="L581" s="252">
        <f t="shared" si="111"/>
        <v>0</v>
      </c>
      <c r="M581" s="252">
        <f t="shared" si="111"/>
        <v>0</v>
      </c>
      <c r="N581" s="252">
        <f t="shared" si="111"/>
        <v>0</v>
      </c>
      <c r="O581" s="252">
        <f t="shared" si="111"/>
        <v>0</v>
      </c>
      <c r="P581" s="252">
        <f t="shared" si="111"/>
        <v>0</v>
      </c>
      <c r="Q581" s="252">
        <f t="shared" si="111"/>
        <v>0</v>
      </c>
      <c r="R581" s="252">
        <f t="shared" si="111"/>
        <v>0</v>
      </c>
      <c r="S581" s="252">
        <f t="shared" si="111"/>
        <v>0</v>
      </c>
      <c r="T581" s="252">
        <f t="shared" si="111"/>
        <v>0</v>
      </c>
      <c r="U581" s="252">
        <f t="shared" si="111"/>
        <v>0</v>
      </c>
      <c r="V581" s="252">
        <f t="shared" si="111"/>
        <v>0</v>
      </c>
      <c r="W581" s="252">
        <f t="shared" si="111"/>
        <v>0</v>
      </c>
      <c r="X581" s="252">
        <f t="shared" si="111"/>
        <v>0</v>
      </c>
      <c r="Y581" s="252">
        <f t="shared" si="111"/>
        <v>0</v>
      </c>
      <c r="Z581" s="252">
        <f t="shared" si="111"/>
        <v>0</v>
      </c>
      <c r="AA581" s="252">
        <f t="shared" si="111"/>
        <v>0</v>
      </c>
      <c r="AB581" s="252">
        <f t="shared" si="111"/>
        <v>0</v>
      </c>
    </row>
    <row r="582" spans="2:28" outlineLevel="1">
      <c r="B582" s="556"/>
      <c r="C582" s="10">
        <f t="shared" si="96"/>
        <v>0</v>
      </c>
      <c r="D582" s="1070">
        <f t="shared" si="91"/>
        <v>0</v>
      </c>
      <c r="E582" s="252">
        <f t="shared" ref="E582:AB582" si="112">IF($K363="Natural",$D363-E458,IF(E$375&lt;$K363,$D582,0))</f>
        <v>0</v>
      </c>
      <c r="F582" s="252">
        <f t="shared" si="112"/>
        <v>0</v>
      </c>
      <c r="G582" s="252">
        <f t="shared" si="112"/>
        <v>0</v>
      </c>
      <c r="H582" s="252">
        <f t="shared" si="112"/>
        <v>0</v>
      </c>
      <c r="I582" s="252">
        <f t="shared" si="112"/>
        <v>0</v>
      </c>
      <c r="J582" s="252">
        <f t="shared" si="112"/>
        <v>0</v>
      </c>
      <c r="K582" s="252">
        <f t="shared" si="112"/>
        <v>0</v>
      </c>
      <c r="L582" s="252">
        <f t="shared" si="112"/>
        <v>0</v>
      </c>
      <c r="M582" s="252">
        <f t="shared" si="112"/>
        <v>0</v>
      </c>
      <c r="N582" s="252">
        <f t="shared" si="112"/>
        <v>0</v>
      </c>
      <c r="O582" s="252">
        <f t="shared" si="112"/>
        <v>0</v>
      </c>
      <c r="P582" s="252">
        <f t="shared" si="112"/>
        <v>0</v>
      </c>
      <c r="Q582" s="252">
        <f t="shared" si="112"/>
        <v>0</v>
      </c>
      <c r="R582" s="252">
        <f t="shared" si="112"/>
        <v>0</v>
      </c>
      <c r="S582" s="252">
        <f t="shared" si="112"/>
        <v>0</v>
      </c>
      <c r="T582" s="252">
        <f t="shared" si="112"/>
        <v>0</v>
      </c>
      <c r="U582" s="252">
        <f t="shared" si="112"/>
        <v>0</v>
      </c>
      <c r="V582" s="252">
        <f t="shared" si="112"/>
        <v>0</v>
      </c>
      <c r="W582" s="252">
        <f t="shared" si="112"/>
        <v>0</v>
      </c>
      <c r="X582" s="252">
        <f t="shared" si="112"/>
        <v>0</v>
      </c>
      <c r="Y582" s="252">
        <f t="shared" si="112"/>
        <v>0</v>
      </c>
      <c r="Z582" s="252">
        <f t="shared" si="112"/>
        <v>0</v>
      </c>
      <c r="AA582" s="252">
        <f t="shared" si="112"/>
        <v>0</v>
      </c>
      <c r="AB582" s="252">
        <f t="shared" si="112"/>
        <v>0</v>
      </c>
    </row>
    <row r="583" spans="2:28" outlineLevel="1">
      <c r="B583" s="556"/>
      <c r="C583" s="10">
        <f t="shared" si="96"/>
        <v>0</v>
      </c>
      <c r="D583" s="1070">
        <f t="shared" si="91"/>
        <v>0</v>
      </c>
      <c r="E583" s="252">
        <f t="shared" ref="E583:AB583" si="113">IF($K364="Natural",$D364-E459,IF(E$375&lt;$K364,$D583,0))</f>
        <v>0</v>
      </c>
      <c r="F583" s="252">
        <f t="shared" si="113"/>
        <v>0</v>
      </c>
      <c r="G583" s="252">
        <f t="shared" si="113"/>
        <v>0</v>
      </c>
      <c r="H583" s="252">
        <f t="shared" si="113"/>
        <v>0</v>
      </c>
      <c r="I583" s="252">
        <f t="shared" si="113"/>
        <v>0</v>
      </c>
      <c r="J583" s="252">
        <f t="shared" si="113"/>
        <v>0</v>
      </c>
      <c r="K583" s="252">
        <f t="shared" si="113"/>
        <v>0</v>
      </c>
      <c r="L583" s="252">
        <f t="shared" si="113"/>
        <v>0</v>
      </c>
      <c r="M583" s="252">
        <f t="shared" si="113"/>
        <v>0</v>
      </c>
      <c r="N583" s="252">
        <f t="shared" si="113"/>
        <v>0</v>
      </c>
      <c r="O583" s="252">
        <f t="shared" si="113"/>
        <v>0</v>
      </c>
      <c r="P583" s="252">
        <f t="shared" si="113"/>
        <v>0</v>
      </c>
      <c r="Q583" s="252">
        <f t="shared" si="113"/>
        <v>0</v>
      </c>
      <c r="R583" s="252">
        <f t="shared" si="113"/>
        <v>0</v>
      </c>
      <c r="S583" s="252">
        <f t="shared" si="113"/>
        <v>0</v>
      </c>
      <c r="T583" s="252">
        <f t="shared" si="113"/>
        <v>0</v>
      </c>
      <c r="U583" s="252">
        <f t="shared" si="113"/>
        <v>0</v>
      </c>
      <c r="V583" s="252">
        <f t="shared" si="113"/>
        <v>0</v>
      </c>
      <c r="W583" s="252">
        <f t="shared" si="113"/>
        <v>0</v>
      </c>
      <c r="X583" s="252">
        <f t="shared" si="113"/>
        <v>0</v>
      </c>
      <c r="Y583" s="252">
        <f t="shared" si="113"/>
        <v>0</v>
      </c>
      <c r="Z583" s="252">
        <f t="shared" si="113"/>
        <v>0</v>
      </c>
      <c r="AA583" s="252">
        <f t="shared" si="113"/>
        <v>0</v>
      </c>
      <c r="AB583" s="252">
        <f t="shared" si="113"/>
        <v>0</v>
      </c>
    </row>
    <row r="584" spans="2:28" outlineLevel="1">
      <c r="B584" s="556"/>
      <c r="C584" s="10">
        <f t="shared" si="96"/>
        <v>0</v>
      </c>
      <c r="D584" s="1070">
        <f t="shared" si="91"/>
        <v>0</v>
      </c>
      <c r="E584" s="252">
        <f t="shared" ref="E584:AB584" si="114">IF($K365="Natural",$D365-E460,IF(E$375&lt;$K365,$D584,0))</f>
        <v>0</v>
      </c>
      <c r="F584" s="252">
        <f t="shared" si="114"/>
        <v>0</v>
      </c>
      <c r="G584" s="252">
        <f t="shared" si="114"/>
        <v>0</v>
      </c>
      <c r="H584" s="252">
        <f t="shared" si="114"/>
        <v>0</v>
      </c>
      <c r="I584" s="252">
        <f t="shared" si="114"/>
        <v>0</v>
      </c>
      <c r="J584" s="252">
        <f t="shared" si="114"/>
        <v>0</v>
      </c>
      <c r="K584" s="252">
        <f t="shared" si="114"/>
        <v>0</v>
      </c>
      <c r="L584" s="252">
        <f t="shared" si="114"/>
        <v>0</v>
      </c>
      <c r="M584" s="252">
        <f t="shared" si="114"/>
        <v>0</v>
      </c>
      <c r="N584" s="252">
        <f t="shared" si="114"/>
        <v>0</v>
      </c>
      <c r="O584" s="252">
        <f t="shared" si="114"/>
        <v>0</v>
      </c>
      <c r="P584" s="252">
        <f t="shared" si="114"/>
        <v>0</v>
      </c>
      <c r="Q584" s="252">
        <f t="shared" si="114"/>
        <v>0</v>
      </c>
      <c r="R584" s="252">
        <f t="shared" si="114"/>
        <v>0</v>
      </c>
      <c r="S584" s="252">
        <f t="shared" si="114"/>
        <v>0</v>
      </c>
      <c r="T584" s="252">
        <f t="shared" si="114"/>
        <v>0</v>
      </c>
      <c r="U584" s="252">
        <f t="shared" si="114"/>
        <v>0</v>
      </c>
      <c r="V584" s="252">
        <f t="shared" si="114"/>
        <v>0</v>
      </c>
      <c r="W584" s="252">
        <f t="shared" si="114"/>
        <v>0</v>
      </c>
      <c r="X584" s="252">
        <f t="shared" si="114"/>
        <v>0</v>
      </c>
      <c r="Y584" s="252">
        <f t="shared" si="114"/>
        <v>0</v>
      </c>
      <c r="Z584" s="252">
        <f t="shared" si="114"/>
        <v>0</v>
      </c>
      <c r="AA584" s="252">
        <f t="shared" si="114"/>
        <v>0</v>
      </c>
      <c r="AB584" s="252">
        <f t="shared" si="114"/>
        <v>0</v>
      </c>
    </row>
    <row r="585" spans="2:28" outlineLevel="1">
      <c r="B585" s="556"/>
      <c r="C585" s="10">
        <f t="shared" si="96"/>
        <v>0</v>
      </c>
      <c r="D585" s="1070">
        <f t="shared" si="91"/>
        <v>0</v>
      </c>
      <c r="E585" s="252">
        <f t="shared" ref="E585:AB585" si="115">IF($K366="Natural",$D366-E461,IF(E$375&lt;$K366,$D585,0))</f>
        <v>0</v>
      </c>
      <c r="F585" s="252">
        <f t="shared" si="115"/>
        <v>0</v>
      </c>
      <c r="G585" s="252">
        <f t="shared" si="115"/>
        <v>0</v>
      </c>
      <c r="H585" s="252">
        <f t="shared" si="115"/>
        <v>0</v>
      </c>
      <c r="I585" s="252">
        <f t="shared" si="115"/>
        <v>0</v>
      </c>
      <c r="J585" s="252">
        <f t="shared" si="115"/>
        <v>0</v>
      </c>
      <c r="K585" s="252">
        <f t="shared" si="115"/>
        <v>0</v>
      </c>
      <c r="L585" s="252">
        <f t="shared" si="115"/>
        <v>0</v>
      </c>
      <c r="M585" s="252">
        <f t="shared" si="115"/>
        <v>0</v>
      </c>
      <c r="N585" s="252">
        <f t="shared" si="115"/>
        <v>0</v>
      </c>
      <c r="O585" s="252">
        <f t="shared" si="115"/>
        <v>0</v>
      </c>
      <c r="P585" s="252">
        <f t="shared" si="115"/>
        <v>0</v>
      </c>
      <c r="Q585" s="252">
        <f t="shared" si="115"/>
        <v>0</v>
      </c>
      <c r="R585" s="252">
        <f t="shared" si="115"/>
        <v>0</v>
      </c>
      <c r="S585" s="252">
        <f t="shared" si="115"/>
        <v>0</v>
      </c>
      <c r="T585" s="252">
        <f t="shared" si="115"/>
        <v>0</v>
      </c>
      <c r="U585" s="252">
        <f t="shared" si="115"/>
        <v>0</v>
      </c>
      <c r="V585" s="252">
        <f t="shared" si="115"/>
        <v>0</v>
      </c>
      <c r="W585" s="252">
        <f t="shared" si="115"/>
        <v>0</v>
      </c>
      <c r="X585" s="252">
        <f t="shared" si="115"/>
        <v>0</v>
      </c>
      <c r="Y585" s="252">
        <f t="shared" si="115"/>
        <v>0</v>
      </c>
      <c r="Z585" s="252">
        <f t="shared" si="115"/>
        <v>0</v>
      </c>
      <c r="AA585" s="252">
        <f t="shared" si="115"/>
        <v>0</v>
      </c>
      <c r="AB585" s="252">
        <f t="shared" si="115"/>
        <v>0</v>
      </c>
    </row>
    <row r="586" spans="2:28" outlineLevel="1">
      <c r="B586" s="556"/>
      <c r="C586" s="10">
        <f t="shared" si="96"/>
        <v>0</v>
      </c>
      <c r="D586" s="1070">
        <f t="shared" si="91"/>
        <v>0</v>
      </c>
      <c r="E586" s="252">
        <f t="shared" ref="E586:AB586" si="116">IF($K367="Natural",$D367-E462,IF(E$375&lt;$K367,$D586,0))</f>
        <v>0</v>
      </c>
      <c r="F586" s="252">
        <f t="shared" si="116"/>
        <v>0</v>
      </c>
      <c r="G586" s="252">
        <f t="shared" si="116"/>
        <v>0</v>
      </c>
      <c r="H586" s="252">
        <f t="shared" si="116"/>
        <v>0</v>
      </c>
      <c r="I586" s="252">
        <f t="shared" si="116"/>
        <v>0</v>
      </c>
      <c r="J586" s="252">
        <f t="shared" si="116"/>
        <v>0</v>
      </c>
      <c r="K586" s="252">
        <f t="shared" si="116"/>
        <v>0</v>
      </c>
      <c r="L586" s="252">
        <f t="shared" si="116"/>
        <v>0</v>
      </c>
      <c r="M586" s="252">
        <f t="shared" si="116"/>
        <v>0</v>
      </c>
      <c r="N586" s="252">
        <f t="shared" si="116"/>
        <v>0</v>
      </c>
      <c r="O586" s="252">
        <f t="shared" si="116"/>
        <v>0</v>
      </c>
      <c r="P586" s="252">
        <f t="shared" si="116"/>
        <v>0</v>
      </c>
      <c r="Q586" s="252">
        <f t="shared" si="116"/>
        <v>0</v>
      </c>
      <c r="R586" s="252">
        <f t="shared" si="116"/>
        <v>0</v>
      </c>
      <c r="S586" s="252">
        <f t="shared" si="116"/>
        <v>0</v>
      </c>
      <c r="T586" s="252">
        <f t="shared" si="116"/>
        <v>0</v>
      </c>
      <c r="U586" s="252">
        <f t="shared" si="116"/>
        <v>0</v>
      </c>
      <c r="V586" s="252">
        <f t="shared" si="116"/>
        <v>0</v>
      </c>
      <c r="W586" s="252">
        <f t="shared" si="116"/>
        <v>0</v>
      </c>
      <c r="X586" s="252">
        <f t="shared" si="116"/>
        <v>0</v>
      </c>
      <c r="Y586" s="252">
        <f t="shared" si="116"/>
        <v>0</v>
      </c>
      <c r="Z586" s="252">
        <f t="shared" si="116"/>
        <v>0</v>
      </c>
      <c r="AA586" s="252">
        <f t="shared" si="116"/>
        <v>0</v>
      </c>
      <c r="AB586" s="252">
        <f t="shared" si="116"/>
        <v>0</v>
      </c>
    </row>
    <row r="587" spans="2:28" outlineLevel="1">
      <c r="B587" s="556"/>
      <c r="C587" s="10">
        <f t="shared" si="96"/>
        <v>0</v>
      </c>
      <c r="D587" s="1070">
        <f t="shared" si="91"/>
        <v>0</v>
      </c>
      <c r="E587" s="252">
        <f t="shared" ref="E587:AB587" si="117">IF($K368="Natural",$D368-E463,IF(E$375&lt;$K368,$D587,0))</f>
        <v>0</v>
      </c>
      <c r="F587" s="252">
        <f t="shared" si="117"/>
        <v>0</v>
      </c>
      <c r="G587" s="252">
        <f t="shared" si="117"/>
        <v>0</v>
      </c>
      <c r="H587" s="252">
        <f t="shared" si="117"/>
        <v>0</v>
      </c>
      <c r="I587" s="252">
        <f t="shared" si="117"/>
        <v>0</v>
      </c>
      <c r="J587" s="252">
        <f t="shared" si="117"/>
        <v>0</v>
      </c>
      <c r="K587" s="252">
        <f t="shared" si="117"/>
        <v>0</v>
      </c>
      <c r="L587" s="252">
        <f t="shared" si="117"/>
        <v>0</v>
      </c>
      <c r="M587" s="252">
        <f t="shared" si="117"/>
        <v>0</v>
      </c>
      <c r="N587" s="252">
        <f t="shared" si="117"/>
        <v>0</v>
      </c>
      <c r="O587" s="252">
        <f t="shared" si="117"/>
        <v>0</v>
      </c>
      <c r="P587" s="252">
        <f t="shared" si="117"/>
        <v>0</v>
      </c>
      <c r="Q587" s="252">
        <f t="shared" si="117"/>
        <v>0</v>
      </c>
      <c r="R587" s="252">
        <f t="shared" si="117"/>
        <v>0</v>
      </c>
      <c r="S587" s="252">
        <f t="shared" si="117"/>
        <v>0</v>
      </c>
      <c r="T587" s="252">
        <f t="shared" si="117"/>
        <v>0</v>
      </c>
      <c r="U587" s="252">
        <f t="shared" si="117"/>
        <v>0</v>
      </c>
      <c r="V587" s="252">
        <f t="shared" si="117"/>
        <v>0</v>
      </c>
      <c r="W587" s="252">
        <f t="shared" si="117"/>
        <v>0</v>
      </c>
      <c r="X587" s="252">
        <f t="shared" si="117"/>
        <v>0</v>
      </c>
      <c r="Y587" s="252">
        <f t="shared" si="117"/>
        <v>0</v>
      </c>
      <c r="Z587" s="252">
        <f t="shared" si="117"/>
        <v>0</v>
      </c>
      <c r="AA587" s="252">
        <f t="shared" si="117"/>
        <v>0</v>
      </c>
      <c r="AB587" s="252">
        <f t="shared" si="117"/>
        <v>0</v>
      </c>
    </row>
    <row r="588" spans="2:28" outlineLevel="1">
      <c r="B588" s="556"/>
      <c r="C588" s="10">
        <f t="shared" si="96"/>
        <v>0</v>
      </c>
      <c r="D588" s="1070">
        <f t="shared" si="91"/>
        <v>0</v>
      </c>
      <c r="E588" s="252">
        <f t="shared" ref="E588:AB588" si="118">IF($K369="Natural",$D369-E464,IF(E$375&lt;$K369,$D588,0))</f>
        <v>0</v>
      </c>
      <c r="F588" s="252">
        <f t="shared" si="118"/>
        <v>0</v>
      </c>
      <c r="G588" s="252">
        <f t="shared" si="118"/>
        <v>0</v>
      </c>
      <c r="H588" s="252">
        <f t="shared" si="118"/>
        <v>0</v>
      </c>
      <c r="I588" s="252">
        <f t="shared" si="118"/>
        <v>0</v>
      </c>
      <c r="J588" s="252">
        <f t="shared" si="118"/>
        <v>0</v>
      </c>
      <c r="K588" s="252">
        <f t="shared" si="118"/>
        <v>0</v>
      </c>
      <c r="L588" s="252">
        <f t="shared" si="118"/>
        <v>0</v>
      </c>
      <c r="M588" s="252">
        <f t="shared" si="118"/>
        <v>0</v>
      </c>
      <c r="N588" s="252">
        <f t="shared" si="118"/>
        <v>0</v>
      </c>
      <c r="O588" s="252">
        <f t="shared" si="118"/>
        <v>0</v>
      </c>
      <c r="P588" s="252">
        <f t="shared" si="118"/>
        <v>0</v>
      </c>
      <c r="Q588" s="252">
        <f t="shared" si="118"/>
        <v>0</v>
      </c>
      <c r="R588" s="252">
        <f t="shared" si="118"/>
        <v>0</v>
      </c>
      <c r="S588" s="252">
        <f t="shared" si="118"/>
        <v>0</v>
      </c>
      <c r="T588" s="252">
        <f t="shared" si="118"/>
        <v>0</v>
      </c>
      <c r="U588" s="252">
        <f t="shared" si="118"/>
        <v>0</v>
      </c>
      <c r="V588" s="252">
        <f t="shared" si="118"/>
        <v>0</v>
      </c>
      <c r="W588" s="252">
        <f t="shared" si="118"/>
        <v>0</v>
      </c>
      <c r="X588" s="252">
        <f t="shared" si="118"/>
        <v>0</v>
      </c>
      <c r="Y588" s="252">
        <f t="shared" si="118"/>
        <v>0</v>
      </c>
      <c r="Z588" s="252">
        <f t="shared" si="118"/>
        <v>0</v>
      </c>
      <c r="AA588" s="252">
        <f t="shared" si="118"/>
        <v>0</v>
      </c>
      <c r="AB588" s="252">
        <f t="shared" si="118"/>
        <v>0</v>
      </c>
    </row>
    <row r="589" spans="2:28" outlineLevel="1">
      <c r="B589" s="556"/>
      <c r="C589" s="10">
        <f t="shared" si="96"/>
        <v>0</v>
      </c>
      <c r="D589" s="1070">
        <f t="shared" si="91"/>
        <v>0</v>
      </c>
      <c r="E589" s="252">
        <f t="shared" ref="E589:AB589" si="119">IF($K370="Natural",$D370-E465,IF(E$375&lt;$K370,$D589,0))</f>
        <v>0</v>
      </c>
      <c r="F589" s="252">
        <f t="shared" si="119"/>
        <v>0</v>
      </c>
      <c r="G589" s="252">
        <f t="shared" si="119"/>
        <v>0</v>
      </c>
      <c r="H589" s="252">
        <f t="shared" si="119"/>
        <v>0</v>
      </c>
      <c r="I589" s="252">
        <f t="shared" si="119"/>
        <v>0</v>
      </c>
      <c r="J589" s="252">
        <f t="shared" si="119"/>
        <v>0</v>
      </c>
      <c r="K589" s="252">
        <f t="shared" si="119"/>
        <v>0</v>
      </c>
      <c r="L589" s="252">
        <f t="shared" si="119"/>
        <v>0</v>
      </c>
      <c r="M589" s="252">
        <f t="shared" si="119"/>
        <v>0</v>
      </c>
      <c r="N589" s="252">
        <f t="shared" si="119"/>
        <v>0</v>
      </c>
      <c r="O589" s="252">
        <f t="shared" si="119"/>
        <v>0</v>
      </c>
      <c r="P589" s="252">
        <f t="shared" si="119"/>
        <v>0</v>
      </c>
      <c r="Q589" s="252">
        <f t="shared" si="119"/>
        <v>0</v>
      </c>
      <c r="R589" s="252">
        <f t="shared" si="119"/>
        <v>0</v>
      </c>
      <c r="S589" s="252">
        <f t="shared" si="119"/>
        <v>0</v>
      </c>
      <c r="T589" s="252">
        <f t="shared" si="119"/>
        <v>0</v>
      </c>
      <c r="U589" s="252">
        <f t="shared" si="119"/>
        <v>0</v>
      </c>
      <c r="V589" s="252">
        <f t="shared" si="119"/>
        <v>0</v>
      </c>
      <c r="W589" s="252">
        <f t="shared" si="119"/>
        <v>0</v>
      </c>
      <c r="X589" s="252">
        <f t="shared" si="119"/>
        <v>0</v>
      </c>
      <c r="Y589" s="252">
        <f t="shared" si="119"/>
        <v>0</v>
      </c>
      <c r="Z589" s="252">
        <f t="shared" si="119"/>
        <v>0</v>
      </c>
      <c r="AA589" s="252">
        <f t="shared" si="119"/>
        <v>0</v>
      </c>
      <c r="AB589" s="252">
        <f t="shared" si="119"/>
        <v>0</v>
      </c>
    </row>
    <row r="590" spans="2:28" outlineLevel="1">
      <c r="B590" s="556"/>
      <c r="C590" s="10">
        <f t="shared" si="96"/>
        <v>0</v>
      </c>
      <c r="D590" s="1070">
        <f t="shared" si="91"/>
        <v>0</v>
      </c>
      <c r="E590" s="252">
        <f t="shared" ref="E590:AB590" si="120">IF($K371="Natural",$D371-E466,IF(E$375&lt;$K371,$D590,0))</f>
        <v>0</v>
      </c>
      <c r="F590" s="252">
        <f t="shared" si="120"/>
        <v>0</v>
      </c>
      <c r="G590" s="252">
        <f t="shared" si="120"/>
        <v>0</v>
      </c>
      <c r="H590" s="252">
        <f t="shared" si="120"/>
        <v>0</v>
      </c>
      <c r="I590" s="252">
        <f t="shared" si="120"/>
        <v>0</v>
      </c>
      <c r="J590" s="252">
        <f t="shared" si="120"/>
        <v>0</v>
      </c>
      <c r="K590" s="252">
        <f t="shared" si="120"/>
        <v>0</v>
      </c>
      <c r="L590" s="252">
        <f t="shared" si="120"/>
        <v>0</v>
      </c>
      <c r="M590" s="252">
        <f t="shared" si="120"/>
        <v>0</v>
      </c>
      <c r="N590" s="252">
        <f t="shared" si="120"/>
        <v>0</v>
      </c>
      <c r="O590" s="252">
        <f t="shared" si="120"/>
        <v>0</v>
      </c>
      <c r="P590" s="252">
        <f t="shared" si="120"/>
        <v>0</v>
      </c>
      <c r="Q590" s="252">
        <f t="shared" si="120"/>
        <v>0</v>
      </c>
      <c r="R590" s="252">
        <f t="shared" si="120"/>
        <v>0</v>
      </c>
      <c r="S590" s="252">
        <f t="shared" si="120"/>
        <v>0</v>
      </c>
      <c r="T590" s="252">
        <f t="shared" si="120"/>
        <v>0</v>
      </c>
      <c r="U590" s="252">
        <f t="shared" si="120"/>
        <v>0</v>
      </c>
      <c r="V590" s="252">
        <f t="shared" si="120"/>
        <v>0</v>
      </c>
      <c r="W590" s="252">
        <f t="shared" si="120"/>
        <v>0</v>
      </c>
      <c r="X590" s="252">
        <f t="shared" si="120"/>
        <v>0</v>
      </c>
      <c r="Y590" s="252">
        <f t="shared" si="120"/>
        <v>0</v>
      </c>
      <c r="Z590" s="252">
        <f t="shared" si="120"/>
        <v>0</v>
      </c>
      <c r="AA590" s="252">
        <f t="shared" si="120"/>
        <v>0</v>
      </c>
      <c r="AB590" s="252">
        <f t="shared" si="120"/>
        <v>0</v>
      </c>
    </row>
    <row r="591" spans="2:28" outlineLevel="1">
      <c r="B591" s="556"/>
      <c r="C591" s="10">
        <f t="shared" si="96"/>
        <v>0</v>
      </c>
      <c r="D591" s="1070">
        <f t="shared" si="91"/>
        <v>0</v>
      </c>
      <c r="E591" s="252">
        <f t="shared" ref="E591:AB591" si="121">IF($K372="Natural",$D372-E467,IF(E$375&lt;$K372,$D591,0))</f>
        <v>0</v>
      </c>
      <c r="F591" s="252">
        <f t="shared" si="121"/>
        <v>0</v>
      </c>
      <c r="G591" s="252">
        <f t="shared" si="121"/>
        <v>0</v>
      </c>
      <c r="H591" s="252">
        <f t="shared" si="121"/>
        <v>0</v>
      </c>
      <c r="I591" s="252">
        <f t="shared" si="121"/>
        <v>0</v>
      </c>
      <c r="J591" s="252">
        <f t="shared" si="121"/>
        <v>0</v>
      </c>
      <c r="K591" s="252">
        <f t="shared" si="121"/>
        <v>0</v>
      </c>
      <c r="L591" s="252">
        <f t="shared" si="121"/>
        <v>0</v>
      </c>
      <c r="M591" s="252">
        <f t="shared" si="121"/>
        <v>0</v>
      </c>
      <c r="N591" s="252">
        <f t="shared" si="121"/>
        <v>0</v>
      </c>
      <c r="O591" s="252">
        <f t="shared" si="121"/>
        <v>0</v>
      </c>
      <c r="P591" s="252">
        <f t="shared" si="121"/>
        <v>0</v>
      </c>
      <c r="Q591" s="252">
        <f t="shared" si="121"/>
        <v>0</v>
      </c>
      <c r="R591" s="252">
        <f t="shared" si="121"/>
        <v>0</v>
      </c>
      <c r="S591" s="252">
        <f t="shared" si="121"/>
        <v>0</v>
      </c>
      <c r="T591" s="252">
        <f t="shared" si="121"/>
        <v>0</v>
      </c>
      <c r="U591" s="252">
        <f t="shared" si="121"/>
        <v>0</v>
      </c>
      <c r="V591" s="252">
        <f t="shared" si="121"/>
        <v>0</v>
      </c>
      <c r="W591" s="252">
        <f t="shared" si="121"/>
        <v>0</v>
      </c>
      <c r="X591" s="252">
        <f t="shared" si="121"/>
        <v>0</v>
      </c>
      <c r="Y591" s="252">
        <f t="shared" si="121"/>
        <v>0</v>
      </c>
      <c r="Z591" s="252">
        <f t="shared" si="121"/>
        <v>0</v>
      </c>
      <c r="AA591" s="252">
        <f t="shared" si="121"/>
        <v>0</v>
      </c>
      <c r="AB591" s="252">
        <f t="shared" si="121"/>
        <v>0</v>
      </c>
    </row>
    <row r="592" spans="2:28" outlineLevel="1">
      <c r="B592" s="556"/>
      <c r="C592" s="10">
        <f t="shared" si="96"/>
        <v>0</v>
      </c>
      <c r="D592" s="1070">
        <f t="shared" si="91"/>
        <v>0</v>
      </c>
      <c r="E592" s="252">
        <f t="shared" ref="E592:AB592" si="122">IF($K373="Natural",$D373-E468,IF(E$375&lt;$K373,$D592,0))</f>
        <v>0</v>
      </c>
      <c r="F592" s="252">
        <f t="shared" si="122"/>
        <v>0</v>
      </c>
      <c r="G592" s="252">
        <f t="shared" si="122"/>
        <v>0</v>
      </c>
      <c r="H592" s="252">
        <f t="shared" si="122"/>
        <v>0</v>
      </c>
      <c r="I592" s="252">
        <f t="shared" si="122"/>
        <v>0</v>
      </c>
      <c r="J592" s="252">
        <f t="shared" si="122"/>
        <v>0</v>
      </c>
      <c r="K592" s="252">
        <f t="shared" si="122"/>
        <v>0</v>
      </c>
      <c r="L592" s="252">
        <f t="shared" si="122"/>
        <v>0</v>
      </c>
      <c r="M592" s="252">
        <f t="shared" si="122"/>
        <v>0</v>
      </c>
      <c r="N592" s="252">
        <f t="shared" si="122"/>
        <v>0</v>
      </c>
      <c r="O592" s="252">
        <f t="shared" si="122"/>
        <v>0</v>
      </c>
      <c r="P592" s="252">
        <f t="shared" si="122"/>
        <v>0</v>
      </c>
      <c r="Q592" s="252">
        <f t="shared" si="122"/>
        <v>0</v>
      </c>
      <c r="R592" s="252">
        <f t="shared" si="122"/>
        <v>0</v>
      </c>
      <c r="S592" s="252">
        <f t="shared" si="122"/>
        <v>0</v>
      </c>
      <c r="T592" s="252">
        <f t="shared" si="122"/>
        <v>0</v>
      </c>
      <c r="U592" s="252">
        <f t="shared" si="122"/>
        <v>0</v>
      </c>
      <c r="V592" s="252">
        <f t="shared" si="122"/>
        <v>0</v>
      </c>
      <c r="W592" s="252">
        <f t="shared" si="122"/>
        <v>0</v>
      </c>
      <c r="X592" s="252">
        <f t="shared" si="122"/>
        <v>0</v>
      </c>
      <c r="Y592" s="252">
        <f t="shared" si="122"/>
        <v>0</v>
      </c>
      <c r="Z592" s="252">
        <f t="shared" si="122"/>
        <v>0</v>
      </c>
      <c r="AA592" s="252">
        <f t="shared" si="122"/>
        <v>0</v>
      </c>
      <c r="AB592" s="252">
        <f t="shared" si="122"/>
        <v>0</v>
      </c>
    </row>
    <row r="593" spans="2:28" outlineLevel="1">
      <c r="B593" s="556"/>
      <c r="C593" s="21" t="s">
        <v>287</v>
      </c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</row>
    <row r="594" spans="2:28" outlineLevel="1">
      <c r="B594" s="556"/>
      <c r="C594" s="4" t="str">
        <f>C563</f>
        <v>Studio</v>
      </c>
      <c r="E594" s="4">
        <f>SUM($E532:E532)</f>
        <v>0</v>
      </c>
      <c r="F594" s="4">
        <f>SUM($E532:F532)</f>
        <v>0</v>
      </c>
      <c r="G594" s="4">
        <f>SUM($E532:G532)</f>
        <v>0</v>
      </c>
      <c r="H594" s="4">
        <f>SUM($E532:H532)</f>
        <v>0</v>
      </c>
      <c r="I594" s="4">
        <f>SUM($E532:I532)</f>
        <v>0</v>
      </c>
      <c r="J594" s="4">
        <f>SUM($E532:J532)</f>
        <v>0</v>
      </c>
      <c r="K594" s="4">
        <f>SUM($E532:K532)</f>
        <v>0</v>
      </c>
      <c r="L594" s="4">
        <f>SUM($E532:L532)</f>
        <v>0</v>
      </c>
      <c r="M594" s="4">
        <f>SUM($E532:M532)</f>
        <v>0</v>
      </c>
      <c r="N594" s="4">
        <f>SUM($E532:N532)</f>
        <v>0</v>
      </c>
      <c r="O594" s="4">
        <f>SUM($E532:O532)</f>
        <v>0</v>
      </c>
      <c r="P594" s="4">
        <f>SUM($E532:P532)</f>
        <v>0</v>
      </c>
      <c r="Q594" s="4">
        <f>SUM($E532:Q532)</f>
        <v>0</v>
      </c>
      <c r="R594" s="4">
        <f>SUM($E532:R532)</f>
        <v>0</v>
      </c>
      <c r="S594" s="4">
        <f>SUM($E532:S532)</f>
        <v>0</v>
      </c>
      <c r="T594" s="4">
        <f>SUM($E532:T532)</f>
        <v>0</v>
      </c>
      <c r="U594" s="4">
        <f>SUM($E532:U532)</f>
        <v>0</v>
      </c>
      <c r="V594" s="4">
        <f>SUM($E532:V532)</f>
        <v>0</v>
      </c>
      <c r="W594" s="4">
        <f>SUM($E532:W532)</f>
        <v>0</v>
      </c>
      <c r="X594" s="4">
        <f>SUM($E532:X532)</f>
        <v>0</v>
      </c>
      <c r="Y594" s="4">
        <f>SUM($E532:Y532)</f>
        <v>0</v>
      </c>
      <c r="Z594" s="4">
        <f>SUM($E532:Z532)</f>
        <v>0</v>
      </c>
      <c r="AA594" s="4">
        <f>SUM($E532:AA532)</f>
        <v>0</v>
      </c>
      <c r="AB594" s="4">
        <f>SUM($E532:AB532)</f>
        <v>0</v>
      </c>
    </row>
    <row r="595" spans="2:28" outlineLevel="1">
      <c r="B595" s="556"/>
      <c r="C595" s="4" t="str">
        <f>C564</f>
        <v xml:space="preserve">1 Bed / 1 Bath </v>
      </c>
      <c r="E595" s="4">
        <f>SUM($E533:E533)</f>
        <v>0</v>
      </c>
      <c r="F595" s="4">
        <f>SUM($E533:F533)</f>
        <v>0</v>
      </c>
      <c r="G595" s="4">
        <f>SUM($E533:G533)</f>
        <v>0</v>
      </c>
      <c r="H595" s="4">
        <f>SUM($E533:H533)</f>
        <v>0</v>
      </c>
      <c r="I595" s="4">
        <f>SUM($E533:I533)</f>
        <v>0</v>
      </c>
      <c r="J595" s="4">
        <f>SUM($E533:J533)</f>
        <v>0</v>
      </c>
      <c r="K595" s="4">
        <f>SUM($E533:K533)</f>
        <v>0</v>
      </c>
      <c r="L595" s="4">
        <f>SUM($E533:L533)</f>
        <v>0</v>
      </c>
      <c r="M595" s="4">
        <f>SUM($E533:M533)</f>
        <v>0</v>
      </c>
      <c r="N595" s="4">
        <f>SUM($E533:N533)</f>
        <v>0</v>
      </c>
      <c r="O595" s="4">
        <f>SUM($E533:O533)</f>
        <v>0</v>
      </c>
      <c r="P595" s="4">
        <f>SUM($E533:P533)</f>
        <v>0</v>
      </c>
      <c r="Q595" s="4">
        <f>SUM($E533:Q533)</f>
        <v>0</v>
      </c>
      <c r="R595" s="4">
        <f>SUM($E533:R533)</f>
        <v>0</v>
      </c>
      <c r="S595" s="4">
        <f>SUM($E533:S533)</f>
        <v>0</v>
      </c>
      <c r="T595" s="4">
        <f>SUM($E533:T533)</f>
        <v>0</v>
      </c>
      <c r="U595" s="4">
        <f>SUM($E533:U533)</f>
        <v>0</v>
      </c>
      <c r="V595" s="4">
        <f>SUM($E533:V533)</f>
        <v>0</v>
      </c>
      <c r="W595" s="4">
        <f>SUM($E533:W533)</f>
        <v>0</v>
      </c>
      <c r="X595" s="4">
        <f>SUM($E533:X533)</f>
        <v>0</v>
      </c>
      <c r="Y595" s="4">
        <f>SUM($E533:Y533)</f>
        <v>0</v>
      </c>
      <c r="Z595" s="4">
        <f>SUM($E533:Z533)</f>
        <v>0</v>
      </c>
      <c r="AA595" s="4">
        <f>SUM($E533:AA533)</f>
        <v>0</v>
      </c>
      <c r="AB595" s="4">
        <f>SUM($E533:AB533)</f>
        <v>0</v>
      </c>
    </row>
    <row r="596" spans="2:28" outlineLevel="1">
      <c r="B596" s="556"/>
      <c r="C596" s="4" t="str">
        <f>C565</f>
        <v xml:space="preserve">1 Bed / 1 Bath </v>
      </c>
      <c r="E596" s="4">
        <f>SUM($E534:E534)</f>
        <v>0</v>
      </c>
      <c r="F596" s="4">
        <f>SUM($E534:F534)</f>
        <v>0</v>
      </c>
      <c r="G596" s="4">
        <f>SUM($E534:G534)</f>
        <v>0</v>
      </c>
      <c r="H596" s="4">
        <f>SUM($E534:H534)</f>
        <v>0</v>
      </c>
      <c r="I596" s="4">
        <f>SUM($E534:I534)</f>
        <v>0</v>
      </c>
      <c r="J596" s="4">
        <f>SUM($E534:J534)</f>
        <v>0</v>
      </c>
      <c r="K596" s="4">
        <f>SUM($E534:K534)</f>
        <v>0</v>
      </c>
      <c r="L596" s="4">
        <f>SUM($E534:L534)</f>
        <v>0</v>
      </c>
      <c r="M596" s="4">
        <f>SUM($E534:M534)</f>
        <v>0</v>
      </c>
      <c r="N596" s="4">
        <f>SUM($E534:N534)</f>
        <v>0</v>
      </c>
      <c r="O596" s="4">
        <f>SUM($E534:O534)</f>
        <v>0</v>
      </c>
      <c r="P596" s="4">
        <f>SUM($E534:P534)</f>
        <v>0</v>
      </c>
      <c r="Q596" s="4">
        <f>SUM($E534:Q534)</f>
        <v>0</v>
      </c>
      <c r="R596" s="4">
        <f>SUM($E534:R534)</f>
        <v>0</v>
      </c>
      <c r="S596" s="4">
        <f>SUM($E534:S534)</f>
        <v>0</v>
      </c>
      <c r="T596" s="4">
        <f>SUM($E534:T534)</f>
        <v>0</v>
      </c>
      <c r="U596" s="4">
        <f>SUM($E534:U534)</f>
        <v>0</v>
      </c>
      <c r="V596" s="4">
        <f>SUM($E534:V534)</f>
        <v>0</v>
      </c>
      <c r="W596" s="4">
        <f>SUM($E534:W534)</f>
        <v>0</v>
      </c>
      <c r="X596" s="4">
        <f>SUM($E534:X534)</f>
        <v>0</v>
      </c>
      <c r="Y596" s="4">
        <f>SUM($E534:Y534)</f>
        <v>0</v>
      </c>
      <c r="Z596" s="4">
        <f>SUM($E534:Z534)</f>
        <v>0</v>
      </c>
      <c r="AA596" s="4">
        <f>SUM($E534:AA534)</f>
        <v>0</v>
      </c>
      <c r="AB596" s="4">
        <f>SUM($E534:AB534)</f>
        <v>0</v>
      </c>
    </row>
    <row r="597" spans="2:28" outlineLevel="1">
      <c r="B597" s="556"/>
      <c r="C597" s="4" t="str">
        <f>C566</f>
        <v xml:space="preserve">1 Bed / 1 Bath </v>
      </c>
      <c r="E597" s="4">
        <f>SUM($E535:E535)</f>
        <v>0</v>
      </c>
      <c r="F597" s="4">
        <f>SUM($E535:F535)</f>
        <v>0</v>
      </c>
      <c r="G597" s="4">
        <f>SUM($E535:G535)</f>
        <v>0</v>
      </c>
      <c r="H597" s="4">
        <f>SUM($E535:H535)</f>
        <v>0</v>
      </c>
      <c r="I597" s="4">
        <f>SUM($E535:I535)</f>
        <v>0</v>
      </c>
      <c r="J597" s="4">
        <f>SUM($E535:J535)</f>
        <v>0</v>
      </c>
      <c r="K597" s="4">
        <f>SUM($E535:K535)</f>
        <v>0</v>
      </c>
      <c r="L597" s="4">
        <f>SUM($E535:L535)</f>
        <v>0</v>
      </c>
      <c r="M597" s="4">
        <f>SUM($E535:M535)</f>
        <v>0</v>
      </c>
      <c r="N597" s="4">
        <f>SUM($E535:N535)</f>
        <v>0</v>
      </c>
      <c r="O597" s="4">
        <f>SUM($E535:O535)</f>
        <v>0</v>
      </c>
      <c r="P597" s="4">
        <f>SUM($E535:P535)</f>
        <v>0</v>
      </c>
      <c r="Q597" s="4">
        <f>SUM($E535:Q535)</f>
        <v>0</v>
      </c>
      <c r="R597" s="4">
        <f>SUM($E535:R535)</f>
        <v>0</v>
      </c>
      <c r="S597" s="4">
        <f>SUM($E535:S535)</f>
        <v>0</v>
      </c>
      <c r="T597" s="4">
        <f>SUM($E535:T535)</f>
        <v>0</v>
      </c>
      <c r="U597" s="4">
        <f>SUM($E535:U535)</f>
        <v>0</v>
      </c>
      <c r="V597" s="4">
        <f>SUM($E535:V535)</f>
        <v>0</v>
      </c>
      <c r="W597" s="4">
        <f>SUM($E535:W535)</f>
        <v>0</v>
      </c>
      <c r="X597" s="4">
        <f>SUM($E535:X535)</f>
        <v>0</v>
      </c>
      <c r="Y597" s="4">
        <f>SUM($E535:Y535)</f>
        <v>0</v>
      </c>
      <c r="Z597" s="4">
        <f>SUM($E535:Z535)</f>
        <v>0</v>
      </c>
      <c r="AA597" s="4">
        <f>SUM($E535:AA535)</f>
        <v>0</v>
      </c>
      <c r="AB597" s="4">
        <f>SUM($E535:AB535)</f>
        <v>0</v>
      </c>
    </row>
    <row r="598" spans="2:28" outlineLevel="1">
      <c r="B598" s="556"/>
      <c r="C598" s="10" t="str">
        <f t="shared" ref="C598:C623" si="123">C567</f>
        <v xml:space="preserve">2 Bed / 1 Bath </v>
      </c>
      <c r="E598" s="4">
        <f>SUM($E536:E536)</f>
        <v>0</v>
      </c>
      <c r="F598" s="4">
        <f>SUM($E536:F536)</f>
        <v>0</v>
      </c>
      <c r="G598" s="4">
        <f>SUM($E536:G536)</f>
        <v>0</v>
      </c>
      <c r="H598" s="4">
        <f>SUM($E536:H536)</f>
        <v>0</v>
      </c>
      <c r="I598" s="4">
        <f>SUM($E536:I536)</f>
        <v>0</v>
      </c>
      <c r="J598" s="4">
        <f>SUM($E536:J536)</f>
        <v>0</v>
      </c>
      <c r="K598" s="4">
        <f>SUM($E536:K536)</f>
        <v>0</v>
      </c>
      <c r="L598" s="4">
        <f>SUM($E536:L536)</f>
        <v>0</v>
      </c>
      <c r="M598" s="4">
        <f>SUM($E536:M536)</f>
        <v>0</v>
      </c>
      <c r="N598" s="4">
        <f>SUM($E536:N536)</f>
        <v>0</v>
      </c>
      <c r="O598" s="4">
        <f>SUM($E536:O536)</f>
        <v>0</v>
      </c>
      <c r="P598" s="4">
        <f>SUM($E536:P536)</f>
        <v>0</v>
      </c>
      <c r="Q598" s="4">
        <f>SUM($E536:Q536)</f>
        <v>0</v>
      </c>
      <c r="R598" s="4">
        <f>SUM($E536:R536)</f>
        <v>0</v>
      </c>
      <c r="S598" s="4">
        <f>SUM($E536:S536)</f>
        <v>0</v>
      </c>
      <c r="T598" s="4">
        <f>SUM($E536:T536)</f>
        <v>0</v>
      </c>
      <c r="U598" s="4">
        <f>SUM($E536:U536)</f>
        <v>0</v>
      </c>
      <c r="V598" s="4">
        <f>SUM($E536:V536)</f>
        <v>0</v>
      </c>
      <c r="W598" s="4">
        <f>SUM($E536:W536)</f>
        <v>0</v>
      </c>
      <c r="X598" s="4">
        <f>SUM($E536:X536)</f>
        <v>0</v>
      </c>
      <c r="Y598" s="4">
        <f>SUM($E536:Y536)</f>
        <v>0</v>
      </c>
      <c r="Z598" s="4">
        <f>SUM($E536:Z536)</f>
        <v>0</v>
      </c>
      <c r="AA598" s="4">
        <f>SUM($E536:AA536)</f>
        <v>0</v>
      </c>
      <c r="AB598" s="4">
        <f>SUM($E536:AB536)</f>
        <v>0</v>
      </c>
    </row>
    <row r="599" spans="2:28" outlineLevel="1">
      <c r="B599" s="556"/>
      <c r="C599" s="10" t="str">
        <f t="shared" si="123"/>
        <v xml:space="preserve">2 Bed / 1 Bath </v>
      </c>
      <c r="E599" s="4">
        <f>SUM($E537:E537)</f>
        <v>0</v>
      </c>
      <c r="F599" s="4">
        <f>SUM($E537:F537)</f>
        <v>0</v>
      </c>
      <c r="G599" s="4">
        <f>SUM($E537:G537)</f>
        <v>0</v>
      </c>
      <c r="H599" s="4">
        <f>SUM($E537:H537)</f>
        <v>0</v>
      </c>
      <c r="I599" s="4">
        <f>SUM($E537:I537)</f>
        <v>0</v>
      </c>
      <c r="J599" s="4">
        <f>SUM($E537:J537)</f>
        <v>0</v>
      </c>
      <c r="K599" s="4">
        <f>SUM($E537:K537)</f>
        <v>0</v>
      </c>
      <c r="L599" s="4">
        <f>SUM($E537:L537)</f>
        <v>0</v>
      </c>
      <c r="M599" s="4">
        <f>SUM($E537:M537)</f>
        <v>0</v>
      </c>
      <c r="N599" s="4">
        <f>SUM($E537:N537)</f>
        <v>0</v>
      </c>
      <c r="O599" s="4">
        <f>SUM($E537:O537)</f>
        <v>0</v>
      </c>
      <c r="P599" s="4">
        <f>SUM($E537:P537)</f>
        <v>0</v>
      </c>
      <c r="Q599" s="4">
        <f>SUM($E537:Q537)</f>
        <v>0</v>
      </c>
      <c r="R599" s="4">
        <f>SUM($E537:R537)</f>
        <v>0</v>
      </c>
      <c r="S599" s="4">
        <f>SUM($E537:S537)</f>
        <v>0</v>
      </c>
      <c r="T599" s="4">
        <f>SUM($E537:T537)</f>
        <v>0</v>
      </c>
      <c r="U599" s="4">
        <f>SUM($E537:U537)</f>
        <v>0</v>
      </c>
      <c r="V599" s="4">
        <f>SUM($E537:V537)</f>
        <v>0</v>
      </c>
      <c r="W599" s="4">
        <f>SUM($E537:W537)</f>
        <v>0</v>
      </c>
      <c r="X599" s="4">
        <f>SUM($E537:X537)</f>
        <v>0</v>
      </c>
      <c r="Y599" s="4">
        <f>SUM($E537:Y537)</f>
        <v>0</v>
      </c>
      <c r="Z599" s="4">
        <f>SUM($E537:Z537)</f>
        <v>0</v>
      </c>
      <c r="AA599" s="4">
        <f>SUM($E537:AA537)</f>
        <v>0</v>
      </c>
      <c r="AB599" s="4">
        <f>SUM($E537:AB537)</f>
        <v>0</v>
      </c>
    </row>
    <row r="600" spans="2:28" outlineLevel="1">
      <c r="B600" s="556"/>
      <c r="C600" s="10" t="str">
        <f t="shared" si="123"/>
        <v xml:space="preserve">2 Bed / 1 Bath </v>
      </c>
      <c r="E600" s="4">
        <f>SUM($E538:E538)</f>
        <v>0</v>
      </c>
      <c r="F600" s="4">
        <f>SUM($E538:F538)</f>
        <v>0</v>
      </c>
      <c r="G600" s="4">
        <f>SUM($E538:G538)</f>
        <v>0</v>
      </c>
      <c r="H600" s="4">
        <f>SUM($E538:H538)</f>
        <v>0</v>
      </c>
      <c r="I600" s="4">
        <f>SUM($E538:I538)</f>
        <v>0</v>
      </c>
      <c r="J600" s="4">
        <f>SUM($E538:J538)</f>
        <v>0</v>
      </c>
      <c r="K600" s="4">
        <f>SUM($E538:K538)</f>
        <v>0</v>
      </c>
      <c r="L600" s="4">
        <f>SUM($E538:L538)</f>
        <v>0</v>
      </c>
      <c r="M600" s="4">
        <f>SUM($E538:M538)</f>
        <v>0</v>
      </c>
      <c r="N600" s="4">
        <f>SUM($E538:N538)</f>
        <v>0</v>
      </c>
      <c r="O600" s="4">
        <f>SUM($E538:O538)</f>
        <v>0</v>
      </c>
      <c r="P600" s="4">
        <f>SUM($E538:P538)</f>
        <v>0</v>
      </c>
      <c r="Q600" s="4">
        <f>SUM($E538:Q538)</f>
        <v>0</v>
      </c>
      <c r="R600" s="4">
        <f>SUM($E538:R538)</f>
        <v>0</v>
      </c>
      <c r="S600" s="4">
        <f>SUM($E538:S538)</f>
        <v>0</v>
      </c>
      <c r="T600" s="4">
        <f>SUM($E538:T538)</f>
        <v>0</v>
      </c>
      <c r="U600" s="4">
        <f>SUM($E538:U538)</f>
        <v>0</v>
      </c>
      <c r="V600" s="4">
        <f>SUM($E538:V538)</f>
        <v>0</v>
      </c>
      <c r="W600" s="4">
        <f>SUM($E538:W538)</f>
        <v>0</v>
      </c>
      <c r="X600" s="4">
        <f>SUM($E538:X538)</f>
        <v>0</v>
      </c>
      <c r="Y600" s="4">
        <f>SUM($E538:Y538)</f>
        <v>0</v>
      </c>
      <c r="Z600" s="4">
        <f>SUM($E538:Z538)</f>
        <v>0</v>
      </c>
      <c r="AA600" s="4">
        <f>SUM($E538:AA538)</f>
        <v>0</v>
      </c>
      <c r="AB600" s="4">
        <f>SUM($E538:AB538)</f>
        <v>0</v>
      </c>
    </row>
    <row r="601" spans="2:28" outlineLevel="1">
      <c r="B601" s="556"/>
      <c r="C601" s="10" t="str">
        <f t="shared" si="123"/>
        <v xml:space="preserve">2 Bed / 2 Bath </v>
      </c>
      <c r="E601" s="4">
        <f>SUM($E539:E539)</f>
        <v>0</v>
      </c>
      <c r="F601" s="4">
        <f>SUM($E539:F539)</f>
        <v>0</v>
      </c>
      <c r="G601" s="4">
        <f>SUM($E539:G539)</f>
        <v>0</v>
      </c>
      <c r="H601" s="4">
        <f>SUM($E539:H539)</f>
        <v>0</v>
      </c>
      <c r="I601" s="4">
        <f>SUM($E539:I539)</f>
        <v>0</v>
      </c>
      <c r="J601" s="4">
        <f>SUM($E539:J539)</f>
        <v>0</v>
      </c>
      <c r="K601" s="4">
        <f>SUM($E539:K539)</f>
        <v>0</v>
      </c>
      <c r="L601" s="4">
        <f>SUM($E539:L539)</f>
        <v>0</v>
      </c>
      <c r="M601" s="4">
        <f>SUM($E539:M539)</f>
        <v>0</v>
      </c>
      <c r="N601" s="4">
        <f>SUM($E539:N539)</f>
        <v>0</v>
      </c>
      <c r="O601" s="4">
        <f>SUM($E539:O539)</f>
        <v>0</v>
      </c>
      <c r="P601" s="4">
        <f>SUM($E539:P539)</f>
        <v>0</v>
      </c>
      <c r="Q601" s="4">
        <f>SUM($E539:Q539)</f>
        <v>0</v>
      </c>
      <c r="R601" s="4">
        <f>SUM($E539:R539)</f>
        <v>0</v>
      </c>
      <c r="S601" s="4">
        <f>SUM($E539:S539)</f>
        <v>0</v>
      </c>
      <c r="T601" s="4">
        <f>SUM($E539:T539)</f>
        <v>0</v>
      </c>
      <c r="U601" s="4">
        <f>SUM($E539:U539)</f>
        <v>0</v>
      </c>
      <c r="V601" s="4">
        <f>SUM($E539:V539)</f>
        <v>0</v>
      </c>
      <c r="W601" s="4">
        <f>SUM($E539:W539)</f>
        <v>0</v>
      </c>
      <c r="X601" s="4">
        <f>SUM($E539:X539)</f>
        <v>0</v>
      </c>
      <c r="Y601" s="4">
        <f>SUM($E539:Y539)</f>
        <v>0</v>
      </c>
      <c r="Z601" s="4">
        <f>SUM($E539:Z539)</f>
        <v>0</v>
      </c>
      <c r="AA601" s="4">
        <f>SUM($E539:AA539)</f>
        <v>0</v>
      </c>
      <c r="AB601" s="4">
        <f>SUM($E539:AB539)</f>
        <v>0</v>
      </c>
    </row>
    <row r="602" spans="2:28" outlineLevel="1">
      <c r="B602" s="556"/>
      <c r="C602" s="10" t="str">
        <f t="shared" si="123"/>
        <v>2 Bed / 1 Bath + Den</v>
      </c>
      <c r="E602" s="4">
        <f>SUM($E540:E540)</f>
        <v>0</v>
      </c>
      <c r="F602" s="4">
        <f>SUM($E540:F540)</f>
        <v>0</v>
      </c>
      <c r="G602" s="4">
        <f>SUM($E540:G540)</f>
        <v>0</v>
      </c>
      <c r="H602" s="4">
        <f>SUM($E540:H540)</f>
        <v>0</v>
      </c>
      <c r="I602" s="4">
        <f>SUM($E540:I540)</f>
        <v>0</v>
      </c>
      <c r="J602" s="4">
        <f>SUM($E540:J540)</f>
        <v>0</v>
      </c>
      <c r="K602" s="4">
        <f>SUM($E540:K540)</f>
        <v>0</v>
      </c>
      <c r="L602" s="4">
        <f>SUM($E540:L540)</f>
        <v>0</v>
      </c>
      <c r="M602" s="4">
        <f>SUM($E540:M540)</f>
        <v>0</v>
      </c>
      <c r="N602" s="4">
        <f>SUM($E540:N540)</f>
        <v>0</v>
      </c>
      <c r="O602" s="4">
        <f>SUM($E540:O540)</f>
        <v>0</v>
      </c>
      <c r="P602" s="4">
        <f>SUM($E540:P540)</f>
        <v>0</v>
      </c>
      <c r="Q602" s="4">
        <f>SUM($E540:Q540)</f>
        <v>0</v>
      </c>
      <c r="R602" s="4">
        <f>SUM($E540:R540)</f>
        <v>0</v>
      </c>
      <c r="S602" s="4">
        <f>SUM($E540:S540)</f>
        <v>0</v>
      </c>
      <c r="T602" s="4">
        <f>SUM($E540:T540)</f>
        <v>0</v>
      </c>
      <c r="U602" s="4">
        <f>SUM($E540:U540)</f>
        <v>0</v>
      </c>
      <c r="V602" s="4">
        <f>SUM($E540:V540)</f>
        <v>0</v>
      </c>
      <c r="W602" s="4">
        <f>SUM($E540:W540)</f>
        <v>0</v>
      </c>
      <c r="X602" s="4">
        <f>SUM($E540:X540)</f>
        <v>0</v>
      </c>
      <c r="Y602" s="4">
        <f>SUM($E540:Y540)</f>
        <v>0</v>
      </c>
      <c r="Z602" s="4">
        <f>SUM($E540:Z540)</f>
        <v>0</v>
      </c>
      <c r="AA602" s="4">
        <f>SUM($E540:AA540)</f>
        <v>0</v>
      </c>
      <c r="AB602" s="4">
        <f>SUM($E540:AB540)</f>
        <v>0</v>
      </c>
    </row>
    <row r="603" spans="2:28" outlineLevel="1">
      <c r="B603" s="556"/>
      <c r="C603" s="10" t="str">
        <f t="shared" si="123"/>
        <v xml:space="preserve">2 Bed / 2 Bath </v>
      </c>
      <c r="E603" s="4">
        <f>SUM($E541:E541)</f>
        <v>0</v>
      </c>
      <c r="F603" s="4">
        <f>SUM($E541:F541)</f>
        <v>0</v>
      </c>
      <c r="G603" s="4">
        <f>SUM($E541:G541)</f>
        <v>0</v>
      </c>
      <c r="H603" s="4">
        <f>SUM($E541:H541)</f>
        <v>0</v>
      </c>
      <c r="I603" s="4">
        <f>SUM($E541:I541)</f>
        <v>0</v>
      </c>
      <c r="J603" s="4">
        <f>SUM($E541:J541)</f>
        <v>0</v>
      </c>
      <c r="K603" s="4">
        <f>SUM($E541:K541)</f>
        <v>0</v>
      </c>
      <c r="L603" s="4">
        <f>SUM($E541:L541)</f>
        <v>0</v>
      </c>
      <c r="M603" s="4">
        <f>SUM($E541:M541)</f>
        <v>0</v>
      </c>
      <c r="N603" s="4">
        <f>SUM($E541:N541)</f>
        <v>0</v>
      </c>
      <c r="O603" s="4">
        <f>SUM($E541:O541)</f>
        <v>0</v>
      </c>
      <c r="P603" s="4">
        <f>SUM($E541:P541)</f>
        <v>0</v>
      </c>
      <c r="Q603" s="4">
        <f>SUM($E541:Q541)</f>
        <v>0</v>
      </c>
      <c r="R603" s="4">
        <f>SUM($E541:R541)</f>
        <v>0</v>
      </c>
      <c r="S603" s="4">
        <f>SUM($E541:S541)</f>
        <v>0</v>
      </c>
      <c r="T603" s="4">
        <f>SUM($E541:T541)</f>
        <v>0</v>
      </c>
      <c r="U603" s="4">
        <f>SUM($E541:U541)</f>
        <v>0</v>
      </c>
      <c r="V603" s="4">
        <f>SUM($E541:V541)</f>
        <v>0</v>
      </c>
      <c r="W603" s="4">
        <f>SUM($E541:W541)</f>
        <v>0</v>
      </c>
      <c r="X603" s="4">
        <f>SUM($E541:X541)</f>
        <v>0</v>
      </c>
      <c r="Y603" s="4">
        <f>SUM($E541:Y541)</f>
        <v>0</v>
      </c>
      <c r="Z603" s="4">
        <f>SUM($E541:Z541)</f>
        <v>0</v>
      </c>
      <c r="AA603" s="4">
        <f>SUM($E541:AA541)</f>
        <v>0</v>
      </c>
      <c r="AB603" s="4">
        <f>SUM($E541:AB541)</f>
        <v>0</v>
      </c>
    </row>
    <row r="604" spans="2:28" outlineLevel="1">
      <c r="B604" s="556"/>
      <c r="C604" s="10" t="str">
        <f t="shared" si="123"/>
        <v xml:space="preserve">2 Bed / 1.5 Bath </v>
      </c>
      <c r="E604" s="4">
        <f>SUM($E542:E542)</f>
        <v>0</v>
      </c>
      <c r="F604" s="4">
        <f>SUM($E542:F542)</f>
        <v>0</v>
      </c>
      <c r="G604" s="4">
        <f>SUM($E542:G542)</f>
        <v>0</v>
      </c>
      <c r="H604" s="4">
        <f>SUM($E542:H542)</f>
        <v>0</v>
      </c>
      <c r="I604" s="4">
        <f>SUM($E542:I542)</f>
        <v>0</v>
      </c>
      <c r="J604" s="4">
        <f>SUM($E542:J542)</f>
        <v>0</v>
      </c>
      <c r="K604" s="4">
        <f>SUM($E542:K542)</f>
        <v>0</v>
      </c>
      <c r="L604" s="4">
        <f>SUM($E542:L542)</f>
        <v>0</v>
      </c>
      <c r="M604" s="4">
        <f>SUM($E542:M542)</f>
        <v>0</v>
      </c>
      <c r="N604" s="4">
        <f>SUM($E542:N542)</f>
        <v>0</v>
      </c>
      <c r="O604" s="4">
        <f>SUM($E542:O542)</f>
        <v>0</v>
      </c>
      <c r="P604" s="4">
        <f>SUM($E542:P542)</f>
        <v>0</v>
      </c>
      <c r="Q604" s="4">
        <f>SUM($E542:Q542)</f>
        <v>0</v>
      </c>
      <c r="R604" s="4">
        <f>SUM($E542:R542)</f>
        <v>0</v>
      </c>
      <c r="S604" s="4">
        <f>SUM($E542:S542)</f>
        <v>0</v>
      </c>
      <c r="T604" s="4">
        <f>SUM($E542:T542)</f>
        <v>0</v>
      </c>
      <c r="U604" s="4">
        <f>SUM($E542:U542)</f>
        <v>0</v>
      </c>
      <c r="V604" s="4">
        <f>SUM($E542:V542)</f>
        <v>0</v>
      </c>
      <c r="W604" s="4">
        <f>SUM($E542:W542)</f>
        <v>0</v>
      </c>
      <c r="X604" s="4">
        <f>SUM($E542:X542)</f>
        <v>0</v>
      </c>
      <c r="Y604" s="4">
        <f>SUM($E542:Y542)</f>
        <v>0</v>
      </c>
      <c r="Z604" s="4">
        <f>SUM($E542:Z542)</f>
        <v>0</v>
      </c>
      <c r="AA604" s="4">
        <f>SUM($E542:AA542)</f>
        <v>0</v>
      </c>
      <c r="AB604" s="4">
        <f>SUM($E542:AB542)</f>
        <v>0</v>
      </c>
    </row>
    <row r="605" spans="2:28" outlineLevel="1">
      <c r="B605" s="556"/>
      <c r="C605" s="10" t="str">
        <f t="shared" si="123"/>
        <v xml:space="preserve">3 Bed / 2 Bath </v>
      </c>
      <c r="E605" s="4">
        <f>SUM($E543:E543)</f>
        <v>0</v>
      </c>
      <c r="F605" s="4">
        <f>SUM($E543:F543)</f>
        <v>0</v>
      </c>
      <c r="G605" s="4">
        <f>SUM($E543:G543)</f>
        <v>0</v>
      </c>
      <c r="H605" s="4">
        <f>SUM($E543:H543)</f>
        <v>0</v>
      </c>
      <c r="I605" s="4">
        <f>SUM($E543:I543)</f>
        <v>0</v>
      </c>
      <c r="J605" s="4">
        <f>SUM($E543:J543)</f>
        <v>0</v>
      </c>
      <c r="K605" s="4">
        <f>SUM($E543:K543)</f>
        <v>0</v>
      </c>
      <c r="L605" s="4">
        <f>SUM($E543:L543)</f>
        <v>0</v>
      </c>
      <c r="M605" s="4">
        <f>SUM($E543:M543)</f>
        <v>0</v>
      </c>
      <c r="N605" s="4">
        <f>SUM($E543:N543)</f>
        <v>0</v>
      </c>
      <c r="O605" s="4">
        <f>SUM($E543:O543)</f>
        <v>0</v>
      </c>
      <c r="P605" s="4">
        <f>SUM($E543:P543)</f>
        <v>0</v>
      </c>
      <c r="Q605" s="4">
        <f>SUM($E543:Q543)</f>
        <v>0</v>
      </c>
      <c r="R605" s="4">
        <f>SUM($E543:R543)</f>
        <v>0</v>
      </c>
      <c r="S605" s="4">
        <f>SUM($E543:S543)</f>
        <v>0</v>
      </c>
      <c r="T605" s="4">
        <f>SUM($E543:T543)</f>
        <v>0</v>
      </c>
      <c r="U605" s="4">
        <f>SUM($E543:U543)</f>
        <v>0</v>
      </c>
      <c r="V605" s="4">
        <f>SUM($E543:V543)</f>
        <v>0</v>
      </c>
      <c r="W605" s="4">
        <f>SUM($E543:W543)</f>
        <v>0</v>
      </c>
      <c r="X605" s="4">
        <f>SUM($E543:X543)</f>
        <v>0</v>
      </c>
      <c r="Y605" s="4">
        <f>SUM($E543:Y543)</f>
        <v>0</v>
      </c>
      <c r="Z605" s="4">
        <f>SUM($E543:Z543)</f>
        <v>0</v>
      </c>
      <c r="AA605" s="4">
        <f>SUM($E543:AA543)</f>
        <v>0</v>
      </c>
      <c r="AB605" s="4">
        <f>SUM($E543:AB543)</f>
        <v>0</v>
      </c>
    </row>
    <row r="606" spans="2:28" outlineLevel="1">
      <c r="B606" s="556"/>
      <c r="C606" s="10" t="str">
        <f t="shared" si="123"/>
        <v>3 Bed / 2 Bath House</v>
      </c>
      <c r="E606" s="4">
        <f>SUM($E544:E544)</f>
        <v>0</v>
      </c>
      <c r="F606" s="4">
        <f>SUM($E544:F544)</f>
        <v>0</v>
      </c>
      <c r="G606" s="4">
        <f>SUM($E544:G544)</f>
        <v>0</v>
      </c>
      <c r="H606" s="4">
        <f>SUM($E544:H544)</f>
        <v>0</v>
      </c>
      <c r="I606" s="4">
        <f>SUM($E544:I544)</f>
        <v>0</v>
      </c>
      <c r="J606" s="4">
        <f>SUM($E544:J544)</f>
        <v>0</v>
      </c>
      <c r="K606" s="4">
        <f>SUM($E544:K544)</f>
        <v>0</v>
      </c>
      <c r="L606" s="4">
        <f>SUM($E544:L544)</f>
        <v>0</v>
      </c>
      <c r="M606" s="4">
        <f>SUM($E544:M544)</f>
        <v>0</v>
      </c>
      <c r="N606" s="4">
        <f>SUM($E544:N544)</f>
        <v>0</v>
      </c>
      <c r="O606" s="4">
        <f>SUM($E544:O544)</f>
        <v>0</v>
      </c>
      <c r="P606" s="4">
        <f>SUM($E544:P544)</f>
        <v>0</v>
      </c>
      <c r="Q606" s="4">
        <f>SUM($E544:Q544)</f>
        <v>0</v>
      </c>
      <c r="R606" s="4">
        <f>SUM($E544:R544)</f>
        <v>0</v>
      </c>
      <c r="S606" s="4">
        <f>SUM($E544:S544)</f>
        <v>0</v>
      </c>
      <c r="T606" s="4">
        <f>SUM($E544:T544)</f>
        <v>0</v>
      </c>
      <c r="U606" s="4">
        <f>SUM($E544:U544)</f>
        <v>0</v>
      </c>
      <c r="V606" s="4">
        <f>SUM($E544:V544)</f>
        <v>0</v>
      </c>
      <c r="W606" s="4">
        <f>SUM($E544:W544)</f>
        <v>0</v>
      </c>
      <c r="X606" s="4">
        <f>SUM($E544:X544)</f>
        <v>0</v>
      </c>
      <c r="Y606" s="4">
        <f>SUM($E544:Y544)</f>
        <v>0</v>
      </c>
      <c r="Z606" s="4">
        <f>SUM($E544:Z544)</f>
        <v>0</v>
      </c>
      <c r="AA606" s="4">
        <f>SUM($E544:AA544)</f>
        <v>0</v>
      </c>
      <c r="AB606" s="4">
        <f>SUM($E544:AB544)</f>
        <v>0</v>
      </c>
    </row>
    <row r="607" spans="2:28" outlineLevel="1">
      <c r="B607" s="556"/>
      <c r="C607" s="10" t="str">
        <f t="shared" si="123"/>
        <v xml:space="preserve">3 Bed / 2 Bath </v>
      </c>
      <c r="E607" s="4">
        <f>SUM($E545:E545)</f>
        <v>0</v>
      </c>
      <c r="F607" s="4">
        <f>SUM($E545:F545)</f>
        <v>0</v>
      </c>
      <c r="G607" s="4">
        <f>SUM($E545:G545)</f>
        <v>0</v>
      </c>
      <c r="H607" s="4">
        <f>SUM($E545:H545)</f>
        <v>0</v>
      </c>
      <c r="I607" s="4">
        <f>SUM($E545:I545)</f>
        <v>0</v>
      </c>
      <c r="J607" s="4">
        <f>SUM($E545:J545)</f>
        <v>0</v>
      </c>
      <c r="K607" s="4">
        <f>SUM($E545:K545)</f>
        <v>0</v>
      </c>
      <c r="L607" s="4">
        <f>SUM($E545:L545)</f>
        <v>0</v>
      </c>
      <c r="M607" s="4">
        <f>SUM($E545:M545)</f>
        <v>0</v>
      </c>
      <c r="N607" s="4">
        <f>SUM($E545:N545)</f>
        <v>0</v>
      </c>
      <c r="O607" s="4">
        <f>SUM($E545:O545)</f>
        <v>0</v>
      </c>
      <c r="P607" s="4">
        <f>SUM($E545:P545)</f>
        <v>0</v>
      </c>
      <c r="Q607" s="4">
        <f>SUM($E545:Q545)</f>
        <v>0</v>
      </c>
      <c r="R607" s="4">
        <f>SUM($E545:R545)</f>
        <v>0</v>
      </c>
      <c r="S607" s="4">
        <f>SUM($E545:S545)</f>
        <v>0</v>
      </c>
      <c r="T607" s="4">
        <f>SUM($E545:T545)</f>
        <v>0</v>
      </c>
      <c r="U607" s="4">
        <f>SUM($E545:U545)</f>
        <v>0</v>
      </c>
      <c r="V607" s="4">
        <f>SUM($E545:V545)</f>
        <v>0</v>
      </c>
      <c r="W607" s="4">
        <f>SUM($E545:W545)</f>
        <v>0</v>
      </c>
      <c r="X607" s="4">
        <f>SUM($E545:X545)</f>
        <v>0</v>
      </c>
      <c r="Y607" s="4">
        <f>SUM($E545:Y545)</f>
        <v>0</v>
      </c>
      <c r="Z607" s="4">
        <f>SUM($E545:Z545)</f>
        <v>0</v>
      </c>
      <c r="AA607" s="4">
        <f>SUM($E545:AA545)</f>
        <v>0</v>
      </c>
      <c r="AB607" s="4">
        <f>SUM($E545:AB545)</f>
        <v>0</v>
      </c>
    </row>
    <row r="608" spans="2:28" outlineLevel="1">
      <c r="B608" s="556"/>
      <c r="C608" s="10" t="str">
        <f t="shared" si="123"/>
        <v xml:space="preserve">1 Bed / 1 Bath </v>
      </c>
      <c r="E608" s="4">
        <f>SUM($E546:E546)</f>
        <v>0</v>
      </c>
      <c r="F608" s="4">
        <f>SUM($E546:F546)</f>
        <v>0</v>
      </c>
      <c r="G608" s="4">
        <f>SUM($E546:G546)</f>
        <v>0</v>
      </c>
      <c r="H608" s="4">
        <f>SUM($E546:H546)</f>
        <v>0</v>
      </c>
      <c r="I608" s="4">
        <f>SUM($E546:I546)</f>
        <v>0</v>
      </c>
      <c r="J608" s="4">
        <f>SUM($E546:J546)</f>
        <v>0</v>
      </c>
      <c r="K608" s="4">
        <f>SUM($E546:K546)</f>
        <v>0</v>
      </c>
      <c r="L608" s="4">
        <f>SUM($E546:L546)</f>
        <v>0</v>
      </c>
      <c r="M608" s="4">
        <f>SUM($E546:M546)</f>
        <v>0</v>
      </c>
      <c r="N608" s="4">
        <f>SUM($E546:N546)</f>
        <v>0</v>
      </c>
      <c r="O608" s="4">
        <f>SUM($E546:O546)</f>
        <v>0</v>
      </c>
      <c r="P608" s="4">
        <f>SUM($E546:P546)</f>
        <v>0</v>
      </c>
      <c r="Q608" s="4">
        <f>SUM($E546:Q546)</f>
        <v>0</v>
      </c>
      <c r="R608" s="4">
        <f>SUM($E546:R546)</f>
        <v>0</v>
      </c>
      <c r="S608" s="4">
        <f>SUM($E546:S546)</f>
        <v>0</v>
      </c>
      <c r="T608" s="4">
        <f>SUM($E546:T546)</f>
        <v>0</v>
      </c>
      <c r="U608" s="4">
        <f>SUM($E546:U546)</f>
        <v>0</v>
      </c>
      <c r="V608" s="4">
        <f>SUM($E546:V546)</f>
        <v>0</v>
      </c>
      <c r="W608" s="4">
        <f>SUM($E546:W546)</f>
        <v>0</v>
      </c>
      <c r="X608" s="4">
        <f>SUM($E546:X546)</f>
        <v>0</v>
      </c>
      <c r="Y608" s="4">
        <f>SUM($E546:Y546)</f>
        <v>0</v>
      </c>
      <c r="Z608" s="4">
        <f>SUM($E546:Z546)</f>
        <v>0</v>
      </c>
      <c r="AA608" s="4">
        <f>SUM($E546:AA546)</f>
        <v>0</v>
      </c>
      <c r="AB608" s="4">
        <f>SUM($E546:AB546)</f>
        <v>0</v>
      </c>
    </row>
    <row r="609" spans="2:28" outlineLevel="1">
      <c r="B609" s="556"/>
      <c r="C609" s="10" t="str">
        <f t="shared" si="123"/>
        <v xml:space="preserve">2 Bed / 2 Bath </v>
      </c>
      <c r="E609" s="4">
        <f>SUM($E547:E547)</f>
        <v>0</v>
      </c>
      <c r="F609" s="4">
        <f>SUM($E547:F547)</f>
        <v>0</v>
      </c>
      <c r="G609" s="4">
        <f>SUM($E547:G547)</f>
        <v>0</v>
      </c>
      <c r="H609" s="4">
        <f>SUM($E547:H547)</f>
        <v>0</v>
      </c>
      <c r="I609" s="4">
        <f>SUM($E547:I547)</f>
        <v>0</v>
      </c>
      <c r="J609" s="4">
        <f>SUM($E547:J547)</f>
        <v>0</v>
      </c>
      <c r="K609" s="4">
        <f>SUM($E547:K547)</f>
        <v>0</v>
      </c>
      <c r="L609" s="4">
        <f>SUM($E547:L547)</f>
        <v>0</v>
      </c>
      <c r="M609" s="4">
        <f>SUM($E547:M547)</f>
        <v>0</v>
      </c>
      <c r="N609" s="4">
        <f>SUM($E547:N547)</f>
        <v>0</v>
      </c>
      <c r="O609" s="4">
        <f>SUM($E547:O547)</f>
        <v>0</v>
      </c>
      <c r="P609" s="4">
        <f>SUM($E547:P547)</f>
        <v>0</v>
      </c>
      <c r="Q609" s="4">
        <f>SUM($E547:Q547)</f>
        <v>0</v>
      </c>
      <c r="R609" s="4">
        <f>SUM($E547:R547)</f>
        <v>0</v>
      </c>
      <c r="S609" s="4">
        <f>SUM($E547:S547)</f>
        <v>0</v>
      </c>
      <c r="T609" s="4">
        <f>SUM($E547:T547)</f>
        <v>0</v>
      </c>
      <c r="U609" s="4">
        <f>SUM($E547:U547)</f>
        <v>0</v>
      </c>
      <c r="V609" s="4">
        <f>SUM($E547:V547)</f>
        <v>0</v>
      </c>
      <c r="W609" s="4">
        <f>SUM($E547:W547)</f>
        <v>0</v>
      </c>
      <c r="X609" s="4">
        <f>SUM($E547:X547)</f>
        <v>0</v>
      </c>
      <c r="Y609" s="4">
        <f>SUM($E547:Y547)</f>
        <v>0</v>
      </c>
      <c r="Z609" s="4">
        <f>SUM($E547:Z547)</f>
        <v>0</v>
      </c>
      <c r="AA609" s="4">
        <f>SUM($E547:AA547)</f>
        <v>0</v>
      </c>
      <c r="AB609" s="4">
        <f>SUM($E547:AB547)</f>
        <v>0</v>
      </c>
    </row>
    <row r="610" spans="2:28" outlineLevel="1">
      <c r="B610" s="556"/>
      <c r="C610" s="10" t="str">
        <f t="shared" si="123"/>
        <v xml:space="preserve">4 Bed / 2 Bath Penthouse </v>
      </c>
      <c r="E610" s="4">
        <f>SUM($E548:E548)</f>
        <v>0</v>
      </c>
      <c r="F610" s="4">
        <f>SUM($E548:F548)</f>
        <v>0</v>
      </c>
      <c r="G610" s="4">
        <f>SUM($E548:G548)</f>
        <v>0</v>
      </c>
      <c r="H610" s="4">
        <f>SUM($E548:H548)</f>
        <v>0</v>
      </c>
      <c r="I610" s="4">
        <f>SUM($E548:I548)</f>
        <v>0</v>
      </c>
      <c r="J610" s="4">
        <f>SUM($E548:J548)</f>
        <v>0</v>
      </c>
      <c r="K610" s="4">
        <f>SUM($E548:K548)</f>
        <v>0</v>
      </c>
      <c r="L610" s="4">
        <f>SUM($E548:L548)</f>
        <v>0</v>
      </c>
      <c r="M610" s="4">
        <f>SUM($E548:M548)</f>
        <v>0</v>
      </c>
      <c r="N610" s="4">
        <f>SUM($E548:N548)</f>
        <v>0</v>
      </c>
      <c r="O610" s="4">
        <f>SUM($E548:O548)</f>
        <v>0</v>
      </c>
      <c r="P610" s="4">
        <f>SUM($E548:P548)</f>
        <v>0</v>
      </c>
      <c r="Q610" s="4">
        <f>SUM($E548:Q548)</f>
        <v>0</v>
      </c>
      <c r="R610" s="4">
        <f>SUM($E548:R548)</f>
        <v>0</v>
      </c>
      <c r="S610" s="4">
        <f>SUM($E548:S548)</f>
        <v>0</v>
      </c>
      <c r="T610" s="4">
        <f>SUM($E548:T548)</f>
        <v>0</v>
      </c>
      <c r="U610" s="4">
        <f>SUM($E548:U548)</f>
        <v>0</v>
      </c>
      <c r="V610" s="4">
        <f>SUM($E548:V548)</f>
        <v>0</v>
      </c>
      <c r="W610" s="4">
        <f>SUM($E548:W548)</f>
        <v>0</v>
      </c>
      <c r="X610" s="4">
        <f>SUM($E548:X548)</f>
        <v>0</v>
      </c>
      <c r="Y610" s="4">
        <f>SUM($E548:Y548)</f>
        <v>0</v>
      </c>
      <c r="Z610" s="4">
        <f>SUM($E548:Z548)</f>
        <v>0</v>
      </c>
      <c r="AA610" s="4">
        <f>SUM($E548:AA548)</f>
        <v>0</v>
      </c>
      <c r="AB610" s="4">
        <f>SUM($E548:AB548)</f>
        <v>0</v>
      </c>
    </row>
    <row r="611" spans="2:28" outlineLevel="1">
      <c r="B611" s="556"/>
      <c r="C611" s="10" t="str">
        <f t="shared" si="123"/>
        <v xml:space="preserve">2 Bed / 2 Bath </v>
      </c>
      <c r="E611" s="4">
        <f>SUM($E549:E549)</f>
        <v>0</v>
      </c>
      <c r="F611" s="4">
        <f>SUM($E549:F549)</f>
        <v>0</v>
      </c>
      <c r="G611" s="4">
        <f>SUM($E549:G549)</f>
        <v>0</v>
      </c>
      <c r="H611" s="4">
        <f>SUM($E549:H549)</f>
        <v>0</v>
      </c>
      <c r="I611" s="4">
        <f>SUM($E549:I549)</f>
        <v>0</v>
      </c>
      <c r="J611" s="4">
        <f>SUM($E549:J549)</f>
        <v>0</v>
      </c>
      <c r="K611" s="4">
        <f>SUM($E549:K549)</f>
        <v>0</v>
      </c>
      <c r="L611" s="4">
        <f>SUM($E549:L549)</f>
        <v>0</v>
      </c>
      <c r="M611" s="4">
        <f>SUM($E549:M549)</f>
        <v>0</v>
      </c>
      <c r="N611" s="4">
        <f>SUM($E549:N549)</f>
        <v>0</v>
      </c>
      <c r="O611" s="4">
        <f>SUM($E549:O549)</f>
        <v>0</v>
      </c>
      <c r="P611" s="4">
        <f>SUM($E549:P549)</f>
        <v>0</v>
      </c>
      <c r="Q611" s="4">
        <f>SUM($E549:Q549)</f>
        <v>0</v>
      </c>
      <c r="R611" s="4">
        <f>SUM($E549:R549)</f>
        <v>0</v>
      </c>
      <c r="S611" s="4">
        <f>SUM($E549:S549)</f>
        <v>0</v>
      </c>
      <c r="T611" s="4">
        <f>SUM($E549:T549)</f>
        <v>0</v>
      </c>
      <c r="U611" s="4">
        <f>SUM($E549:U549)</f>
        <v>0</v>
      </c>
      <c r="V611" s="4">
        <f>SUM($E549:V549)</f>
        <v>0</v>
      </c>
      <c r="W611" s="4">
        <f>SUM($E549:W549)</f>
        <v>0</v>
      </c>
      <c r="X611" s="4">
        <f>SUM($E549:X549)</f>
        <v>0</v>
      </c>
      <c r="Y611" s="4">
        <f>SUM($E549:Y549)</f>
        <v>0</v>
      </c>
      <c r="Z611" s="4">
        <f>SUM($E549:Z549)</f>
        <v>0</v>
      </c>
      <c r="AA611" s="4">
        <f>SUM($E549:AA549)</f>
        <v>0</v>
      </c>
      <c r="AB611" s="4">
        <f>SUM($E549:AB549)</f>
        <v>0</v>
      </c>
    </row>
    <row r="612" spans="2:28" outlineLevel="1">
      <c r="B612" s="556"/>
      <c r="C612" s="10">
        <f t="shared" si="123"/>
        <v>0</v>
      </c>
      <c r="E612" s="4">
        <f>SUM($E550:E550)</f>
        <v>0</v>
      </c>
      <c r="F612" s="4">
        <f>SUM($E550:F550)</f>
        <v>0</v>
      </c>
      <c r="G612" s="4">
        <f>SUM($E550:G550)</f>
        <v>0</v>
      </c>
      <c r="H612" s="4">
        <f>SUM($E550:H550)</f>
        <v>0</v>
      </c>
      <c r="I612" s="4">
        <f>SUM($E550:I550)</f>
        <v>0</v>
      </c>
      <c r="J612" s="4">
        <f>SUM($E550:J550)</f>
        <v>0</v>
      </c>
      <c r="K612" s="4">
        <f>SUM($E550:K550)</f>
        <v>0</v>
      </c>
      <c r="L612" s="4">
        <f>SUM($E550:L550)</f>
        <v>0</v>
      </c>
      <c r="M612" s="4">
        <f>SUM($E550:M550)</f>
        <v>0</v>
      </c>
      <c r="N612" s="4">
        <f>SUM($E550:N550)</f>
        <v>0</v>
      </c>
      <c r="O612" s="4">
        <f>SUM($E550:O550)</f>
        <v>0</v>
      </c>
      <c r="P612" s="4">
        <f>SUM($E550:P550)</f>
        <v>0</v>
      </c>
      <c r="Q612" s="4">
        <f>SUM($E550:Q550)</f>
        <v>0</v>
      </c>
      <c r="R612" s="4">
        <f>SUM($E550:R550)</f>
        <v>0</v>
      </c>
      <c r="S612" s="4">
        <f>SUM($E550:S550)</f>
        <v>0</v>
      </c>
      <c r="T612" s="4">
        <f>SUM($E550:T550)</f>
        <v>0</v>
      </c>
      <c r="U612" s="4">
        <f>SUM($E550:U550)</f>
        <v>0</v>
      </c>
      <c r="V612" s="4">
        <f>SUM($E550:V550)</f>
        <v>0</v>
      </c>
      <c r="W612" s="4">
        <f>SUM($E550:W550)</f>
        <v>0</v>
      </c>
      <c r="X612" s="4">
        <f>SUM($E550:X550)</f>
        <v>0</v>
      </c>
      <c r="Y612" s="4">
        <f>SUM($E550:Y550)</f>
        <v>0</v>
      </c>
      <c r="Z612" s="4">
        <f>SUM($E550:Z550)</f>
        <v>0</v>
      </c>
      <c r="AA612" s="4">
        <f>SUM($E550:AA550)</f>
        <v>0</v>
      </c>
      <c r="AB612" s="4">
        <f>SUM($E550:AB550)</f>
        <v>0</v>
      </c>
    </row>
    <row r="613" spans="2:28" outlineLevel="1">
      <c r="B613" s="556"/>
      <c r="C613" s="10">
        <f t="shared" si="123"/>
        <v>0</v>
      </c>
      <c r="E613" s="4">
        <f>SUM($E551:E551)</f>
        <v>0</v>
      </c>
      <c r="F613" s="4">
        <f>SUM($E551:F551)</f>
        <v>0</v>
      </c>
      <c r="G613" s="4">
        <f>SUM($E551:G551)</f>
        <v>0</v>
      </c>
      <c r="H613" s="4">
        <f>SUM($E551:H551)</f>
        <v>0</v>
      </c>
      <c r="I613" s="4">
        <f>SUM($E551:I551)</f>
        <v>0</v>
      </c>
      <c r="J613" s="4">
        <f>SUM($E551:J551)</f>
        <v>0</v>
      </c>
      <c r="K613" s="4">
        <f>SUM($E551:K551)</f>
        <v>0</v>
      </c>
      <c r="L613" s="4">
        <f>SUM($E551:L551)</f>
        <v>0</v>
      </c>
      <c r="M613" s="4">
        <f>SUM($E551:M551)</f>
        <v>0</v>
      </c>
      <c r="N613" s="4">
        <f>SUM($E551:N551)</f>
        <v>0</v>
      </c>
      <c r="O613" s="4">
        <f>SUM($E551:O551)</f>
        <v>0</v>
      </c>
      <c r="P613" s="4">
        <f>SUM($E551:P551)</f>
        <v>0</v>
      </c>
      <c r="Q613" s="4">
        <f>SUM($E551:Q551)</f>
        <v>0</v>
      </c>
      <c r="R613" s="4">
        <f>SUM($E551:R551)</f>
        <v>0</v>
      </c>
      <c r="S613" s="4">
        <f>SUM($E551:S551)</f>
        <v>0</v>
      </c>
      <c r="T613" s="4">
        <f>SUM($E551:T551)</f>
        <v>0</v>
      </c>
      <c r="U613" s="4">
        <f>SUM($E551:U551)</f>
        <v>0</v>
      </c>
      <c r="V613" s="4">
        <f>SUM($E551:V551)</f>
        <v>0</v>
      </c>
      <c r="W613" s="4">
        <f>SUM($E551:W551)</f>
        <v>0</v>
      </c>
      <c r="X613" s="4">
        <f>SUM($E551:X551)</f>
        <v>0</v>
      </c>
      <c r="Y613" s="4">
        <f>SUM($E551:Y551)</f>
        <v>0</v>
      </c>
      <c r="Z613" s="4">
        <f>SUM($E551:Z551)</f>
        <v>0</v>
      </c>
      <c r="AA613" s="4">
        <f>SUM($E551:AA551)</f>
        <v>0</v>
      </c>
      <c r="AB613" s="4">
        <f>SUM($E551:AB551)</f>
        <v>0</v>
      </c>
    </row>
    <row r="614" spans="2:28" outlineLevel="1">
      <c r="B614" s="556"/>
      <c r="C614" s="10">
        <f t="shared" si="123"/>
        <v>0</v>
      </c>
      <c r="E614" s="4">
        <f>SUM($E552:E552)</f>
        <v>0</v>
      </c>
      <c r="F614" s="4">
        <f>SUM($E552:F552)</f>
        <v>0</v>
      </c>
      <c r="G614" s="4">
        <f>SUM($E552:G552)</f>
        <v>0</v>
      </c>
      <c r="H614" s="4">
        <f>SUM($E552:H552)</f>
        <v>0</v>
      </c>
      <c r="I614" s="4">
        <f>SUM($E552:I552)</f>
        <v>0</v>
      </c>
      <c r="J614" s="4">
        <f>SUM($E552:J552)</f>
        <v>0</v>
      </c>
      <c r="K614" s="4">
        <f>SUM($E552:K552)</f>
        <v>0</v>
      </c>
      <c r="L614" s="4">
        <f>SUM($E552:L552)</f>
        <v>0</v>
      </c>
      <c r="M614" s="4">
        <f>SUM($E552:M552)</f>
        <v>0</v>
      </c>
      <c r="N614" s="4">
        <f>SUM($E552:N552)</f>
        <v>0</v>
      </c>
      <c r="O614" s="4">
        <f>SUM($E552:O552)</f>
        <v>0</v>
      </c>
      <c r="P614" s="4">
        <f>SUM($E552:P552)</f>
        <v>0</v>
      </c>
      <c r="Q614" s="4">
        <f>SUM($E552:Q552)</f>
        <v>0</v>
      </c>
      <c r="R614" s="4">
        <f>SUM($E552:R552)</f>
        <v>0</v>
      </c>
      <c r="S614" s="4">
        <f>SUM($E552:S552)</f>
        <v>0</v>
      </c>
      <c r="T614" s="4">
        <f>SUM($E552:T552)</f>
        <v>0</v>
      </c>
      <c r="U614" s="4">
        <f>SUM($E552:U552)</f>
        <v>0</v>
      </c>
      <c r="V614" s="4">
        <f>SUM($E552:V552)</f>
        <v>0</v>
      </c>
      <c r="W614" s="4">
        <f>SUM($E552:W552)</f>
        <v>0</v>
      </c>
      <c r="X614" s="4">
        <f>SUM($E552:X552)</f>
        <v>0</v>
      </c>
      <c r="Y614" s="4">
        <f>SUM($E552:Y552)</f>
        <v>0</v>
      </c>
      <c r="Z614" s="4">
        <f>SUM($E552:Z552)</f>
        <v>0</v>
      </c>
      <c r="AA614" s="4">
        <f>SUM($E552:AA552)</f>
        <v>0</v>
      </c>
      <c r="AB614" s="4">
        <f>SUM($E552:AB552)</f>
        <v>0</v>
      </c>
    </row>
    <row r="615" spans="2:28" outlineLevel="1">
      <c r="B615" s="556"/>
      <c r="C615" s="10">
        <f t="shared" si="123"/>
        <v>0</v>
      </c>
      <c r="E615" s="4">
        <f>SUM($E553:E553)</f>
        <v>0</v>
      </c>
      <c r="F615" s="4">
        <f>SUM($E553:F553)</f>
        <v>0</v>
      </c>
      <c r="G615" s="4">
        <f>SUM($E553:G553)</f>
        <v>0</v>
      </c>
      <c r="H615" s="4">
        <f>SUM($E553:H553)</f>
        <v>0</v>
      </c>
      <c r="I615" s="4">
        <f>SUM($E553:I553)</f>
        <v>0</v>
      </c>
      <c r="J615" s="4">
        <f>SUM($E553:J553)</f>
        <v>0</v>
      </c>
      <c r="K615" s="4">
        <f>SUM($E553:K553)</f>
        <v>0</v>
      </c>
      <c r="L615" s="4">
        <f>SUM($E553:L553)</f>
        <v>0</v>
      </c>
      <c r="M615" s="4">
        <f>SUM($E553:M553)</f>
        <v>0</v>
      </c>
      <c r="N615" s="4">
        <f>SUM($E553:N553)</f>
        <v>0</v>
      </c>
      <c r="O615" s="4">
        <f>SUM($E553:O553)</f>
        <v>0</v>
      </c>
      <c r="P615" s="4">
        <f>SUM($E553:P553)</f>
        <v>0</v>
      </c>
      <c r="Q615" s="4">
        <f>SUM($E553:Q553)</f>
        <v>0</v>
      </c>
      <c r="R615" s="4">
        <f>SUM($E553:R553)</f>
        <v>0</v>
      </c>
      <c r="S615" s="4">
        <f>SUM($E553:S553)</f>
        <v>0</v>
      </c>
      <c r="T615" s="4">
        <f>SUM($E553:T553)</f>
        <v>0</v>
      </c>
      <c r="U615" s="4">
        <f>SUM($E553:U553)</f>
        <v>0</v>
      </c>
      <c r="V615" s="4">
        <f>SUM($E553:V553)</f>
        <v>0</v>
      </c>
      <c r="W615" s="4">
        <f>SUM($E553:W553)</f>
        <v>0</v>
      </c>
      <c r="X615" s="4">
        <f>SUM($E553:X553)</f>
        <v>0</v>
      </c>
      <c r="Y615" s="4">
        <f>SUM($E553:Y553)</f>
        <v>0</v>
      </c>
      <c r="Z615" s="4">
        <f>SUM($E553:Z553)</f>
        <v>0</v>
      </c>
      <c r="AA615" s="4">
        <f>SUM($E553:AA553)</f>
        <v>0</v>
      </c>
      <c r="AB615" s="4">
        <f>SUM($E553:AB553)</f>
        <v>0</v>
      </c>
    </row>
    <row r="616" spans="2:28" outlineLevel="1">
      <c r="B616" s="556"/>
      <c r="C616" s="10">
        <f t="shared" si="123"/>
        <v>0</v>
      </c>
      <c r="E616" s="4">
        <f>SUM($E554:E554)</f>
        <v>0</v>
      </c>
      <c r="F616" s="4">
        <f>SUM($E554:F554)</f>
        <v>0</v>
      </c>
      <c r="G616" s="4">
        <f>SUM($E554:G554)</f>
        <v>0</v>
      </c>
      <c r="H616" s="4">
        <f>SUM($E554:H554)</f>
        <v>0</v>
      </c>
      <c r="I616" s="4">
        <f>SUM($E554:I554)</f>
        <v>0</v>
      </c>
      <c r="J616" s="4">
        <f>SUM($E554:J554)</f>
        <v>0</v>
      </c>
      <c r="K616" s="4">
        <f>SUM($E554:K554)</f>
        <v>0</v>
      </c>
      <c r="L616" s="4">
        <f>SUM($E554:L554)</f>
        <v>0</v>
      </c>
      <c r="M616" s="4">
        <f>SUM($E554:M554)</f>
        <v>0</v>
      </c>
      <c r="N616" s="4">
        <f>SUM($E554:N554)</f>
        <v>0</v>
      </c>
      <c r="O616" s="4">
        <f>SUM($E554:O554)</f>
        <v>0</v>
      </c>
      <c r="P616" s="4">
        <f>SUM($E554:P554)</f>
        <v>0</v>
      </c>
      <c r="Q616" s="4">
        <f>SUM($E554:Q554)</f>
        <v>0</v>
      </c>
      <c r="R616" s="4">
        <f>SUM($E554:R554)</f>
        <v>0</v>
      </c>
      <c r="S616" s="4">
        <f>SUM($E554:S554)</f>
        <v>0</v>
      </c>
      <c r="T616" s="4">
        <f>SUM($E554:T554)</f>
        <v>0</v>
      </c>
      <c r="U616" s="4">
        <f>SUM($E554:U554)</f>
        <v>0</v>
      </c>
      <c r="V616" s="4">
        <f>SUM($E554:V554)</f>
        <v>0</v>
      </c>
      <c r="W616" s="4">
        <f>SUM($E554:W554)</f>
        <v>0</v>
      </c>
      <c r="X616" s="4">
        <f>SUM($E554:X554)</f>
        <v>0</v>
      </c>
      <c r="Y616" s="4">
        <f>SUM($E554:Y554)</f>
        <v>0</v>
      </c>
      <c r="Z616" s="4">
        <f>SUM($E554:Z554)</f>
        <v>0</v>
      </c>
      <c r="AA616" s="4">
        <f>SUM($E554:AA554)</f>
        <v>0</v>
      </c>
      <c r="AB616" s="4">
        <f>SUM($E554:AB554)</f>
        <v>0</v>
      </c>
    </row>
    <row r="617" spans="2:28" outlineLevel="1">
      <c r="B617" s="556"/>
      <c r="C617" s="10">
        <f t="shared" si="123"/>
        <v>0</v>
      </c>
      <c r="E617" s="4">
        <f>SUM($E555:E555)</f>
        <v>0</v>
      </c>
      <c r="F617" s="4">
        <f>SUM($E555:F555)</f>
        <v>0</v>
      </c>
      <c r="G617" s="4">
        <f>SUM($E555:G555)</f>
        <v>0</v>
      </c>
      <c r="H617" s="4">
        <f>SUM($E555:H555)</f>
        <v>0</v>
      </c>
      <c r="I617" s="4">
        <f>SUM($E555:I555)</f>
        <v>0</v>
      </c>
      <c r="J617" s="4">
        <f>SUM($E555:J555)</f>
        <v>0</v>
      </c>
      <c r="K617" s="4">
        <f>SUM($E555:K555)</f>
        <v>0</v>
      </c>
      <c r="L617" s="4">
        <f>SUM($E555:L555)</f>
        <v>0</v>
      </c>
      <c r="M617" s="4">
        <f>SUM($E555:M555)</f>
        <v>0</v>
      </c>
      <c r="N617" s="4">
        <f>SUM($E555:N555)</f>
        <v>0</v>
      </c>
      <c r="O617" s="4">
        <f>SUM($E555:O555)</f>
        <v>0</v>
      </c>
      <c r="P617" s="4">
        <f>SUM($E555:P555)</f>
        <v>0</v>
      </c>
      <c r="Q617" s="4">
        <f>SUM($E555:Q555)</f>
        <v>0</v>
      </c>
      <c r="R617" s="4">
        <f>SUM($E555:R555)</f>
        <v>0</v>
      </c>
      <c r="S617" s="4">
        <f>SUM($E555:S555)</f>
        <v>0</v>
      </c>
      <c r="T617" s="4">
        <f>SUM($E555:T555)</f>
        <v>0</v>
      </c>
      <c r="U617" s="4">
        <f>SUM($E555:U555)</f>
        <v>0</v>
      </c>
      <c r="V617" s="4">
        <f>SUM($E555:V555)</f>
        <v>0</v>
      </c>
      <c r="W617" s="4">
        <f>SUM($E555:W555)</f>
        <v>0</v>
      </c>
      <c r="X617" s="4">
        <f>SUM($E555:X555)</f>
        <v>0</v>
      </c>
      <c r="Y617" s="4">
        <f>SUM($E555:Y555)</f>
        <v>0</v>
      </c>
      <c r="Z617" s="4">
        <f>SUM($E555:Z555)</f>
        <v>0</v>
      </c>
      <c r="AA617" s="4">
        <f>SUM($E555:AA555)</f>
        <v>0</v>
      </c>
      <c r="AB617" s="4">
        <f>SUM($E555:AB555)</f>
        <v>0</v>
      </c>
    </row>
    <row r="618" spans="2:28" outlineLevel="1">
      <c r="B618" s="556"/>
      <c r="C618" s="10">
        <f t="shared" si="123"/>
        <v>0</v>
      </c>
      <c r="E618" s="4">
        <f>SUM($E556:E556)</f>
        <v>0</v>
      </c>
      <c r="F618" s="4">
        <f>SUM($E556:F556)</f>
        <v>0</v>
      </c>
      <c r="G618" s="4">
        <f>SUM($E556:G556)</f>
        <v>0</v>
      </c>
      <c r="H618" s="4">
        <f>SUM($E556:H556)</f>
        <v>0</v>
      </c>
      <c r="I618" s="4">
        <f>SUM($E556:I556)</f>
        <v>0</v>
      </c>
      <c r="J618" s="4">
        <f>SUM($E556:J556)</f>
        <v>0</v>
      </c>
      <c r="K618" s="4">
        <f>SUM($E556:K556)</f>
        <v>0</v>
      </c>
      <c r="L618" s="4">
        <f>SUM($E556:L556)</f>
        <v>0</v>
      </c>
      <c r="M618" s="4">
        <f>SUM($E556:M556)</f>
        <v>0</v>
      </c>
      <c r="N618" s="4">
        <f>SUM($E556:N556)</f>
        <v>0</v>
      </c>
      <c r="O618" s="4">
        <f>SUM($E556:O556)</f>
        <v>0</v>
      </c>
      <c r="P618" s="4">
        <f>SUM($E556:P556)</f>
        <v>0</v>
      </c>
      <c r="Q618" s="4">
        <f>SUM($E556:Q556)</f>
        <v>0</v>
      </c>
      <c r="R618" s="4">
        <f>SUM($E556:R556)</f>
        <v>0</v>
      </c>
      <c r="S618" s="4">
        <f>SUM($E556:S556)</f>
        <v>0</v>
      </c>
      <c r="T618" s="4">
        <f>SUM($E556:T556)</f>
        <v>0</v>
      </c>
      <c r="U618" s="4">
        <f>SUM($E556:U556)</f>
        <v>0</v>
      </c>
      <c r="V618" s="4">
        <f>SUM($E556:V556)</f>
        <v>0</v>
      </c>
      <c r="W618" s="4">
        <f>SUM($E556:W556)</f>
        <v>0</v>
      </c>
      <c r="X618" s="4">
        <f>SUM($E556:X556)</f>
        <v>0</v>
      </c>
      <c r="Y618" s="4">
        <f>SUM($E556:Y556)</f>
        <v>0</v>
      </c>
      <c r="Z618" s="4">
        <f>SUM($E556:Z556)</f>
        <v>0</v>
      </c>
      <c r="AA618" s="4">
        <f>SUM($E556:AA556)</f>
        <v>0</v>
      </c>
      <c r="AB618" s="4">
        <f>SUM($E556:AB556)</f>
        <v>0</v>
      </c>
    </row>
    <row r="619" spans="2:28" outlineLevel="1">
      <c r="B619" s="556"/>
      <c r="C619" s="10">
        <f t="shared" si="123"/>
        <v>0</v>
      </c>
      <c r="E619" s="4">
        <f>SUM($E557:E557)</f>
        <v>0</v>
      </c>
      <c r="F619" s="4">
        <f>SUM($E557:F557)</f>
        <v>0</v>
      </c>
      <c r="G619" s="4">
        <f>SUM($E557:G557)</f>
        <v>0</v>
      </c>
      <c r="H619" s="4">
        <f>SUM($E557:H557)</f>
        <v>0</v>
      </c>
      <c r="I619" s="4">
        <f>SUM($E557:I557)</f>
        <v>0</v>
      </c>
      <c r="J619" s="4">
        <f>SUM($E557:J557)</f>
        <v>0</v>
      </c>
      <c r="K619" s="4">
        <f>SUM($E557:K557)</f>
        <v>0</v>
      </c>
      <c r="L619" s="4">
        <f>SUM($E557:L557)</f>
        <v>0</v>
      </c>
      <c r="M619" s="4">
        <f>SUM($E557:M557)</f>
        <v>0</v>
      </c>
      <c r="N619" s="4">
        <f>SUM($E557:N557)</f>
        <v>0</v>
      </c>
      <c r="O619" s="4">
        <f>SUM($E557:O557)</f>
        <v>0</v>
      </c>
      <c r="P619" s="4">
        <f>SUM($E557:P557)</f>
        <v>0</v>
      </c>
      <c r="Q619" s="4">
        <f>SUM($E557:Q557)</f>
        <v>0</v>
      </c>
      <c r="R619" s="4">
        <f>SUM($E557:R557)</f>
        <v>0</v>
      </c>
      <c r="S619" s="4">
        <f>SUM($E557:S557)</f>
        <v>0</v>
      </c>
      <c r="T619" s="4">
        <f>SUM($E557:T557)</f>
        <v>0</v>
      </c>
      <c r="U619" s="4">
        <f>SUM($E557:U557)</f>
        <v>0</v>
      </c>
      <c r="V619" s="4">
        <f>SUM($E557:V557)</f>
        <v>0</v>
      </c>
      <c r="W619" s="4">
        <f>SUM($E557:W557)</f>
        <v>0</v>
      </c>
      <c r="X619" s="4">
        <f>SUM($E557:X557)</f>
        <v>0</v>
      </c>
      <c r="Y619" s="4">
        <f>SUM($E557:Y557)</f>
        <v>0</v>
      </c>
      <c r="Z619" s="4">
        <f>SUM($E557:Z557)</f>
        <v>0</v>
      </c>
      <c r="AA619" s="4">
        <f>SUM($E557:AA557)</f>
        <v>0</v>
      </c>
      <c r="AB619" s="4">
        <f>SUM($E557:AB557)</f>
        <v>0</v>
      </c>
    </row>
    <row r="620" spans="2:28" outlineLevel="1">
      <c r="B620" s="556"/>
      <c r="C620" s="10">
        <f t="shared" si="123"/>
        <v>0</v>
      </c>
      <c r="E620" s="4">
        <f>SUM($E558:E558)</f>
        <v>0</v>
      </c>
      <c r="F620" s="4">
        <f>SUM($E558:F558)</f>
        <v>0</v>
      </c>
      <c r="G620" s="4">
        <f>SUM($E558:G558)</f>
        <v>0</v>
      </c>
      <c r="H620" s="4">
        <f>SUM($E558:H558)</f>
        <v>0</v>
      </c>
      <c r="I620" s="4">
        <f>SUM($E558:I558)</f>
        <v>0</v>
      </c>
      <c r="J620" s="4">
        <f>SUM($E558:J558)</f>
        <v>0</v>
      </c>
      <c r="K620" s="4">
        <f>SUM($E558:K558)</f>
        <v>0</v>
      </c>
      <c r="L620" s="4">
        <f>SUM($E558:L558)</f>
        <v>0</v>
      </c>
      <c r="M620" s="4">
        <f>SUM($E558:M558)</f>
        <v>0</v>
      </c>
      <c r="N620" s="4">
        <f>SUM($E558:N558)</f>
        <v>0</v>
      </c>
      <c r="O620" s="4">
        <f>SUM($E558:O558)</f>
        <v>0</v>
      </c>
      <c r="P620" s="4">
        <f>SUM($E558:P558)</f>
        <v>0</v>
      </c>
      <c r="Q620" s="4">
        <f>SUM($E558:Q558)</f>
        <v>0</v>
      </c>
      <c r="R620" s="4">
        <f>SUM($E558:R558)</f>
        <v>0</v>
      </c>
      <c r="S620" s="4">
        <f>SUM($E558:S558)</f>
        <v>0</v>
      </c>
      <c r="T620" s="4">
        <f>SUM($E558:T558)</f>
        <v>0</v>
      </c>
      <c r="U620" s="4">
        <f>SUM($E558:U558)</f>
        <v>0</v>
      </c>
      <c r="V620" s="4">
        <f>SUM($E558:V558)</f>
        <v>0</v>
      </c>
      <c r="W620" s="4">
        <f>SUM($E558:W558)</f>
        <v>0</v>
      </c>
      <c r="X620" s="4">
        <f>SUM($E558:X558)</f>
        <v>0</v>
      </c>
      <c r="Y620" s="4">
        <f>SUM($E558:Y558)</f>
        <v>0</v>
      </c>
      <c r="Z620" s="4">
        <f>SUM($E558:Z558)</f>
        <v>0</v>
      </c>
      <c r="AA620" s="4">
        <f>SUM($E558:AA558)</f>
        <v>0</v>
      </c>
      <c r="AB620" s="4">
        <f>SUM($E558:AB558)</f>
        <v>0</v>
      </c>
    </row>
    <row r="621" spans="2:28" outlineLevel="1">
      <c r="B621" s="556"/>
      <c r="C621" s="10">
        <f t="shared" si="123"/>
        <v>0</v>
      </c>
      <c r="E621" s="4">
        <f>SUM($E559:E559)</f>
        <v>0</v>
      </c>
      <c r="F621" s="4">
        <f>SUM($E559:F559)</f>
        <v>0</v>
      </c>
      <c r="G621" s="4">
        <f>SUM($E559:G559)</f>
        <v>0</v>
      </c>
      <c r="H621" s="4">
        <f>SUM($E559:H559)</f>
        <v>0</v>
      </c>
      <c r="I621" s="4">
        <f>SUM($E559:I559)</f>
        <v>0</v>
      </c>
      <c r="J621" s="4">
        <f>SUM($E559:J559)</f>
        <v>0</v>
      </c>
      <c r="K621" s="4">
        <f>SUM($E559:K559)</f>
        <v>0</v>
      </c>
      <c r="L621" s="4">
        <f>SUM($E559:L559)</f>
        <v>0</v>
      </c>
      <c r="M621" s="4">
        <f>SUM($E559:M559)</f>
        <v>0</v>
      </c>
      <c r="N621" s="4">
        <f>SUM($E559:N559)</f>
        <v>0</v>
      </c>
      <c r="O621" s="4">
        <f>SUM($E559:O559)</f>
        <v>0</v>
      </c>
      <c r="P621" s="4">
        <f>SUM($E559:P559)</f>
        <v>0</v>
      </c>
      <c r="Q621" s="4">
        <f>SUM($E559:Q559)</f>
        <v>0</v>
      </c>
      <c r="R621" s="4">
        <f>SUM($E559:R559)</f>
        <v>0</v>
      </c>
      <c r="S621" s="4">
        <f>SUM($E559:S559)</f>
        <v>0</v>
      </c>
      <c r="T621" s="4">
        <f>SUM($E559:T559)</f>
        <v>0</v>
      </c>
      <c r="U621" s="4">
        <f>SUM($E559:U559)</f>
        <v>0</v>
      </c>
      <c r="V621" s="4">
        <f>SUM($E559:V559)</f>
        <v>0</v>
      </c>
      <c r="W621" s="4">
        <f>SUM($E559:W559)</f>
        <v>0</v>
      </c>
      <c r="X621" s="4">
        <f>SUM($E559:X559)</f>
        <v>0</v>
      </c>
      <c r="Y621" s="4">
        <f>SUM($E559:Y559)</f>
        <v>0</v>
      </c>
      <c r="Z621" s="4">
        <f>SUM($E559:Z559)</f>
        <v>0</v>
      </c>
      <c r="AA621" s="4">
        <f>SUM($E559:AA559)</f>
        <v>0</v>
      </c>
      <c r="AB621" s="4">
        <f>SUM($E559:AB559)</f>
        <v>0</v>
      </c>
    </row>
    <row r="622" spans="2:28" outlineLevel="1">
      <c r="B622" s="556"/>
      <c r="C622" s="10">
        <f t="shared" si="123"/>
        <v>0</v>
      </c>
      <c r="E622" s="4">
        <f>SUM($E560:E560)</f>
        <v>0</v>
      </c>
      <c r="F622" s="4">
        <f>SUM($E560:F560)</f>
        <v>0</v>
      </c>
      <c r="G622" s="4">
        <f>SUM($E560:G560)</f>
        <v>0</v>
      </c>
      <c r="H622" s="4">
        <f>SUM($E560:H560)</f>
        <v>0</v>
      </c>
      <c r="I622" s="4">
        <f>SUM($E560:I560)</f>
        <v>0</v>
      </c>
      <c r="J622" s="4">
        <f>SUM($E560:J560)</f>
        <v>0</v>
      </c>
      <c r="K622" s="4">
        <f>SUM($E560:K560)</f>
        <v>0</v>
      </c>
      <c r="L622" s="4">
        <f>SUM($E560:L560)</f>
        <v>0</v>
      </c>
      <c r="M622" s="4">
        <f>SUM($E560:M560)</f>
        <v>0</v>
      </c>
      <c r="N622" s="4">
        <f>SUM($E560:N560)</f>
        <v>0</v>
      </c>
      <c r="O622" s="4">
        <f>SUM($E560:O560)</f>
        <v>0</v>
      </c>
      <c r="P622" s="4">
        <f>SUM($E560:P560)</f>
        <v>0</v>
      </c>
      <c r="Q622" s="4">
        <f>SUM($E560:Q560)</f>
        <v>0</v>
      </c>
      <c r="R622" s="4">
        <f>SUM($E560:R560)</f>
        <v>0</v>
      </c>
      <c r="S622" s="4">
        <f>SUM($E560:S560)</f>
        <v>0</v>
      </c>
      <c r="T622" s="4">
        <f>SUM($E560:T560)</f>
        <v>0</v>
      </c>
      <c r="U622" s="4">
        <f>SUM($E560:U560)</f>
        <v>0</v>
      </c>
      <c r="V622" s="4">
        <f>SUM($E560:V560)</f>
        <v>0</v>
      </c>
      <c r="W622" s="4">
        <f>SUM($E560:W560)</f>
        <v>0</v>
      </c>
      <c r="X622" s="4">
        <f>SUM($E560:X560)</f>
        <v>0</v>
      </c>
      <c r="Y622" s="4">
        <f>SUM($E560:Y560)</f>
        <v>0</v>
      </c>
      <c r="Z622" s="4">
        <f>SUM($E560:Z560)</f>
        <v>0</v>
      </c>
      <c r="AA622" s="4">
        <f>SUM($E560:AA560)</f>
        <v>0</v>
      </c>
      <c r="AB622" s="4">
        <f>SUM($E560:AB560)</f>
        <v>0</v>
      </c>
    </row>
    <row r="623" spans="2:28" outlineLevel="1">
      <c r="B623" s="556"/>
      <c r="C623" s="10">
        <f t="shared" si="123"/>
        <v>0</v>
      </c>
      <c r="E623" s="4">
        <f>SUM($E561:E561)</f>
        <v>0</v>
      </c>
      <c r="F623" s="4">
        <f>SUM($E561:F561)</f>
        <v>0</v>
      </c>
      <c r="G623" s="4">
        <f>SUM($E561:G561)</f>
        <v>0</v>
      </c>
      <c r="H623" s="4">
        <f>SUM($E561:H561)</f>
        <v>0</v>
      </c>
      <c r="I623" s="4">
        <f>SUM($E561:I561)</f>
        <v>0</v>
      </c>
      <c r="J623" s="4">
        <f>SUM($E561:J561)</f>
        <v>0</v>
      </c>
      <c r="K623" s="4">
        <f>SUM($E561:K561)</f>
        <v>0</v>
      </c>
      <c r="L623" s="4">
        <f>SUM($E561:L561)</f>
        <v>0</v>
      </c>
      <c r="M623" s="4">
        <f>SUM($E561:M561)</f>
        <v>0</v>
      </c>
      <c r="N623" s="4">
        <f>SUM($E561:N561)</f>
        <v>0</v>
      </c>
      <c r="O623" s="4">
        <f>SUM($E561:O561)</f>
        <v>0</v>
      </c>
      <c r="P623" s="4">
        <f>SUM($E561:P561)</f>
        <v>0</v>
      </c>
      <c r="Q623" s="4">
        <f>SUM($E561:Q561)</f>
        <v>0</v>
      </c>
      <c r="R623" s="4">
        <f>SUM($E561:R561)</f>
        <v>0</v>
      </c>
      <c r="S623" s="4">
        <f>SUM($E561:S561)</f>
        <v>0</v>
      </c>
      <c r="T623" s="4">
        <f>SUM($E561:T561)</f>
        <v>0</v>
      </c>
      <c r="U623" s="4">
        <f>SUM($E561:U561)</f>
        <v>0</v>
      </c>
      <c r="V623" s="4">
        <f>SUM($E561:V561)</f>
        <v>0</v>
      </c>
      <c r="W623" s="4">
        <f>SUM($E561:W561)</f>
        <v>0</v>
      </c>
      <c r="X623" s="4">
        <f>SUM($E561:X561)</f>
        <v>0</v>
      </c>
      <c r="Y623" s="4">
        <f>SUM($E561:Y561)</f>
        <v>0</v>
      </c>
      <c r="Z623" s="4">
        <f>SUM($E561:Z561)</f>
        <v>0</v>
      </c>
      <c r="AA623" s="4">
        <f>SUM($E561:AA561)</f>
        <v>0</v>
      </c>
      <c r="AB623" s="4">
        <f>SUM($E561:AB561)</f>
        <v>0</v>
      </c>
    </row>
    <row r="624" spans="2:28" outlineLevel="1"/>
    <row r="625" spans="2:38" outlineLevel="1"/>
    <row r="626" spans="2:38" outlineLevel="1"/>
    <row r="627" spans="2:38" outlineLevel="1"/>
    <row r="628" spans="2:38" outlineLevel="1">
      <c r="D628" s="5" t="s">
        <v>182</v>
      </c>
      <c r="E628" s="4">
        <v>1</v>
      </c>
      <c r="F628" s="4">
        <v>1</v>
      </c>
      <c r="G628" s="4">
        <v>1</v>
      </c>
      <c r="H628" s="4">
        <v>1</v>
      </c>
      <c r="I628" s="4">
        <v>1</v>
      </c>
      <c r="J628" s="4">
        <v>1</v>
      </c>
      <c r="K628" s="4">
        <v>1</v>
      </c>
      <c r="L628" s="4">
        <v>1</v>
      </c>
      <c r="M628" s="4">
        <v>1</v>
      </c>
      <c r="N628" s="4">
        <v>1</v>
      </c>
      <c r="O628" s="4">
        <v>1</v>
      </c>
      <c r="P628" s="4">
        <v>1</v>
      </c>
      <c r="Q628" s="4">
        <v>2</v>
      </c>
      <c r="R628" s="4">
        <v>2</v>
      </c>
      <c r="S628" s="4">
        <v>2</v>
      </c>
      <c r="T628" s="4">
        <v>2</v>
      </c>
      <c r="U628" s="4">
        <v>2</v>
      </c>
      <c r="V628" s="4">
        <v>2</v>
      </c>
      <c r="W628" s="4">
        <v>2</v>
      </c>
      <c r="X628" s="4">
        <v>2</v>
      </c>
      <c r="Y628" s="4">
        <v>2</v>
      </c>
      <c r="Z628" s="4">
        <v>2</v>
      </c>
      <c r="AA628" s="4">
        <v>2</v>
      </c>
      <c r="AB628" s="4">
        <v>2</v>
      </c>
    </row>
    <row r="629" spans="2:38" s="5" customFormat="1" ht="15" customHeight="1" outlineLevel="1">
      <c r="D629" s="202" t="s">
        <v>187</v>
      </c>
      <c r="E629" s="203">
        <v>1</v>
      </c>
      <c r="F629" s="20">
        <f>E629+1</f>
        <v>2</v>
      </c>
      <c r="G629" s="20">
        <f t="shared" ref="G629:AB629" si="124">F629+1</f>
        <v>3</v>
      </c>
      <c r="H629" s="20">
        <f t="shared" si="124"/>
        <v>4</v>
      </c>
      <c r="I629" s="20">
        <f t="shared" si="124"/>
        <v>5</v>
      </c>
      <c r="J629" s="20">
        <f t="shared" si="124"/>
        <v>6</v>
      </c>
      <c r="K629" s="20">
        <f t="shared" si="124"/>
        <v>7</v>
      </c>
      <c r="L629" s="20">
        <f t="shared" si="124"/>
        <v>8</v>
      </c>
      <c r="M629" s="20">
        <f t="shared" si="124"/>
        <v>9</v>
      </c>
      <c r="N629" s="20">
        <f t="shared" si="124"/>
        <v>10</v>
      </c>
      <c r="O629" s="20">
        <f t="shared" si="124"/>
        <v>11</v>
      </c>
      <c r="P629" s="20">
        <f t="shared" si="124"/>
        <v>12</v>
      </c>
      <c r="Q629" s="20">
        <f t="shared" si="124"/>
        <v>13</v>
      </c>
      <c r="R629" s="20">
        <f t="shared" si="124"/>
        <v>14</v>
      </c>
      <c r="S629" s="20">
        <f t="shared" si="124"/>
        <v>15</v>
      </c>
      <c r="T629" s="20">
        <f t="shared" si="124"/>
        <v>16</v>
      </c>
      <c r="U629" s="20">
        <f t="shared" si="124"/>
        <v>17</v>
      </c>
      <c r="V629" s="20">
        <f t="shared" si="124"/>
        <v>18</v>
      </c>
      <c r="W629" s="20">
        <f t="shared" si="124"/>
        <v>19</v>
      </c>
      <c r="X629" s="20">
        <f t="shared" si="124"/>
        <v>20</v>
      </c>
      <c r="Y629" s="20">
        <f t="shared" si="124"/>
        <v>21</v>
      </c>
      <c r="Z629" s="20">
        <f t="shared" si="124"/>
        <v>22</v>
      </c>
      <c r="AA629" s="20">
        <f t="shared" si="124"/>
        <v>23</v>
      </c>
      <c r="AB629" s="20">
        <f t="shared" si="124"/>
        <v>24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2:38" ht="15" customHeight="1" outlineLevel="1">
      <c r="D630" s="32"/>
      <c r="E630" s="20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38" ht="15" customHeight="1" outlineLevel="1">
      <c r="C631" s="86" t="s">
        <v>200</v>
      </c>
      <c r="D631" s="256">
        <f>E631</f>
        <v>14</v>
      </c>
      <c r="E631" s="253">
        <f>C159</f>
        <v>14</v>
      </c>
      <c r="F631" s="254">
        <f>E631</f>
        <v>14</v>
      </c>
      <c r="G631" s="255">
        <f t="shared" ref="G631:AB631" si="125">F631</f>
        <v>14</v>
      </c>
      <c r="H631" s="255">
        <f t="shared" si="125"/>
        <v>14</v>
      </c>
      <c r="I631" s="255">
        <f t="shared" si="125"/>
        <v>14</v>
      </c>
      <c r="J631" s="255">
        <f t="shared" si="125"/>
        <v>14</v>
      </c>
      <c r="K631" s="255">
        <f t="shared" si="125"/>
        <v>14</v>
      </c>
      <c r="L631" s="255">
        <f t="shared" si="125"/>
        <v>14</v>
      </c>
      <c r="M631" s="255">
        <f t="shared" si="125"/>
        <v>14</v>
      </c>
      <c r="N631" s="255">
        <f t="shared" si="125"/>
        <v>14</v>
      </c>
      <c r="O631" s="255">
        <f t="shared" si="125"/>
        <v>14</v>
      </c>
      <c r="P631" s="255">
        <f t="shared" si="125"/>
        <v>14</v>
      </c>
      <c r="Q631" s="255">
        <f t="shared" si="125"/>
        <v>14</v>
      </c>
      <c r="R631" s="255">
        <f t="shared" si="125"/>
        <v>14</v>
      </c>
      <c r="S631" s="255">
        <f t="shared" si="125"/>
        <v>14</v>
      </c>
      <c r="T631" s="255">
        <f t="shared" si="125"/>
        <v>14</v>
      </c>
      <c r="U631" s="255">
        <f t="shared" si="125"/>
        <v>14</v>
      </c>
      <c r="V631" s="255">
        <f t="shared" si="125"/>
        <v>14</v>
      </c>
      <c r="W631" s="255">
        <f t="shared" si="125"/>
        <v>14</v>
      </c>
      <c r="X631" s="255">
        <f t="shared" si="125"/>
        <v>14</v>
      </c>
      <c r="Y631" s="255">
        <f t="shared" si="125"/>
        <v>14</v>
      </c>
      <c r="Z631" s="255">
        <f t="shared" si="125"/>
        <v>14</v>
      </c>
      <c r="AA631" s="255">
        <f t="shared" si="125"/>
        <v>14</v>
      </c>
      <c r="AB631" s="255">
        <f t="shared" si="125"/>
        <v>14</v>
      </c>
    </row>
    <row r="632" spans="2:38" ht="15" customHeight="1" outlineLevel="1">
      <c r="C632" s="86" t="s">
        <v>288</v>
      </c>
      <c r="D632" s="256">
        <f>SUM(D563:D566)</f>
        <v>2</v>
      </c>
      <c r="E632" s="280">
        <f>SUM(E563:E592)</f>
        <v>0</v>
      </c>
      <c r="F632" s="281">
        <f t="shared" ref="F632:AB632" si="126">SUM(F563:F592)</f>
        <v>0</v>
      </c>
      <c r="G632" s="281">
        <f t="shared" si="126"/>
        <v>0</v>
      </c>
      <c r="H632" s="281">
        <f t="shared" si="126"/>
        <v>0</v>
      </c>
      <c r="I632" s="281">
        <f t="shared" si="126"/>
        <v>0</v>
      </c>
      <c r="J632" s="281">
        <f t="shared" si="126"/>
        <v>0</v>
      </c>
      <c r="K632" s="281">
        <f t="shared" si="126"/>
        <v>0</v>
      </c>
      <c r="L632" s="281">
        <f t="shared" si="126"/>
        <v>0</v>
      </c>
      <c r="M632" s="281">
        <f t="shared" si="126"/>
        <v>0</v>
      </c>
      <c r="N632" s="281">
        <f t="shared" si="126"/>
        <v>0</v>
      </c>
      <c r="O632" s="281">
        <f t="shared" si="126"/>
        <v>0</v>
      </c>
      <c r="P632" s="281">
        <f t="shared" si="126"/>
        <v>0</v>
      </c>
      <c r="Q632" s="281">
        <f t="shared" si="126"/>
        <v>0</v>
      </c>
      <c r="R632" s="281">
        <f t="shared" si="126"/>
        <v>0</v>
      </c>
      <c r="S632" s="281">
        <f t="shared" si="126"/>
        <v>0</v>
      </c>
      <c r="T632" s="281">
        <f t="shared" si="126"/>
        <v>0</v>
      </c>
      <c r="U632" s="281">
        <f t="shared" si="126"/>
        <v>0</v>
      </c>
      <c r="V632" s="281">
        <f t="shared" si="126"/>
        <v>0</v>
      </c>
      <c r="W632" s="281">
        <f t="shared" si="126"/>
        <v>0</v>
      </c>
      <c r="X632" s="281">
        <f t="shared" si="126"/>
        <v>0</v>
      </c>
      <c r="Y632" s="281">
        <f t="shared" si="126"/>
        <v>0</v>
      </c>
      <c r="Z632" s="281">
        <f t="shared" si="126"/>
        <v>0</v>
      </c>
      <c r="AA632" s="281">
        <f t="shared" si="126"/>
        <v>0</v>
      </c>
      <c r="AB632" s="281">
        <f t="shared" si="126"/>
        <v>0</v>
      </c>
    </row>
    <row r="633" spans="2:38" ht="15" customHeight="1" outlineLevel="1">
      <c r="C633" s="86" t="s">
        <v>289</v>
      </c>
      <c r="D633" s="256">
        <v>0</v>
      </c>
      <c r="E633" s="282">
        <f>SUM(E594:E623)</f>
        <v>0</v>
      </c>
      <c r="F633" s="281">
        <f t="shared" ref="F633:AB633" si="127">SUM(F594:F623)</f>
        <v>0</v>
      </c>
      <c r="G633" s="281">
        <f t="shared" si="127"/>
        <v>0</v>
      </c>
      <c r="H633" s="281">
        <f t="shared" si="127"/>
        <v>0</v>
      </c>
      <c r="I633" s="281">
        <f t="shared" si="127"/>
        <v>0</v>
      </c>
      <c r="J633" s="281">
        <f t="shared" si="127"/>
        <v>0</v>
      </c>
      <c r="K633" s="281">
        <f t="shared" si="127"/>
        <v>0</v>
      </c>
      <c r="L633" s="281">
        <f t="shared" si="127"/>
        <v>0</v>
      </c>
      <c r="M633" s="281">
        <f t="shared" si="127"/>
        <v>0</v>
      </c>
      <c r="N633" s="281">
        <f t="shared" si="127"/>
        <v>0</v>
      </c>
      <c r="O633" s="281">
        <f t="shared" si="127"/>
        <v>0</v>
      </c>
      <c r="P633" s="281">
        <f t="shared" si="127"/>
        <v>0</v>
      </c>
      <c r="Q633" s="281">
        <f t="shared" si="127"/>
        <v>0</v>
      </c>
      <c r="R633" s="281">
        <f t="shared" si="127"/>
        <v>0</v>
      </c>
      <c r="S633" s="281">
        <f t="shared" si="127"/>
        <v>0</v>
      </c>
      <c r="T633" s="281">
        <f t="shared" si="127"/>
        <v>0</v>
      </c>
      <c r="U633" s="281">
        <f t="shared" si="127"/>
        <v>0</v>
      </c>
      <c r="V633" s="281">
        <f t="shared" si="127"/>
        <v>0</v>
      </c>
      <c r="W633" s="281">
        <f t="shared" si="127"/>
        <v>0</v>
      </c>
      <c r="X633" s="281">
        <f t="shared" si="127"/>
        <v>0</v>
      </c>
      <c r="Y633" s="281">
        <f t="shared" si="127"/>
        <v>0</v>
      </c>
      <c r="Z633" s="281">
        <f t="shared" si="127"/>
        <v>0</v>
      </c>
      <c r="AA633" s="281">
        <f t="shared" si="127"/>
        <v>0</v>
      </c>
      <c r="AB633" s="281">
        <f t="shared" si="127"/>
        <v>0</v>
      </c>
    </row>
    <row r="634" spans="2:38" ht="15" customHeight="1" outlineLevel="1">
      <c r="C634" s="86" t="s">
        <v>201</v>
      </c>
      <c r="D634" s="256">
        <f>D632+D633</f>
        <v>2</v>
      </c>
      <c r="E634" s="280">
        <f>E632+E633</f>
        <v>0</v>
      </c>
      <c r="F634" s="281">
        <f t="shared" ref="F634:AB634" si="128">F632+F633</f>
        <v>0</v>
      </c>
      <c r="G634" s="281">
        <f t="shared" si="128"/>
        <v>0</v>
      </c>
      <c r="H634" s="281">
        <f t="shared" si="128"/>
        <v>0</v>
      </c>
      <c r="I634" s="281">
        <f t="shared" si="128"/>
        <v>0</v>
      </c>
      <c r="J634" s="281">
        <f t="shared" si="128"/>
        <v>0</v>
      </c>
      <c r="K634" s="281">
        <f t="shared" si="128"/>
        <v>0</v>
      </c>
      <c r="L634" s="281">
        <f t="shared" si="128"/>
        <v>0</v>
      </c>
      <c r="M634" s="281">
        <f t="shared" si="128"/>
        <v>0</v>
      </c>
      <c r="N634" s="281">
        <f t="shared" si="128"/>
        <v>0</v>
      </c>
      <c r="O634" s="281">
        <f t="shared" si="128"/>
        <v>0</v>
      </c>
      <c r="P634" s="281">
        <f t="shared" si="128"/>
        <v>0</v>
      </c>
      <c r="Q634" s="281">
        <f t="shared" si="128"/>
        <v>0</v>
      </c>
      <c r="R634" s="281">
        <f t="shared" si="128"/>
        <v>0</v>
      </c>
      <c r="S634" s="281">
        <f t="shared" si="128"/>
        <v>0</v>
      </c>
      <c r="T634" s="281">
        <f t="shared" si="128"/>
        <v>0</v>
      </c>
      <c r="U634" s="281">
        <f t="shared" si="128"/>
        <v>0</v>
      </c>
      <c r="V634" s="281">
        <f t="shared" si="128"/>
        <v>0</v>
      </c>
      <c r="W634" s="281">
        <f t="shared" si="128"/>
        <v>0</v>
      </c>
      <c r="X634" s="281">
        <f t="shared" si="128"/>
        <v>0</v>
      </c>
      <c r="Y634" s="281">
        <f t="shared" si="128"/>
        <v>0</v>
      </c>
      <c r="Z634" s="281">
        <f t="shared" si="128"/>
        <v>0</v>
      </c>
      <c r="AA634" s="281">
        <f t="shared" si="128"/>
        <v>0</v>
      </c>
      <c r="AB634" s="281">
        <f t="shared" si="128"/>
        <v>0</v>
      </c>
    </row>
    <row r="635" spans="2:38" ht="15" customHeight="1" outlineLevel="1">
      <c r="C635" s="86" t="s">
        <v>202</v>
      </c>
      <c r="D635" s="257">
        <f>D634/D631</f>
        <v>0.14285714285714285</v>
      </c>
      <c r="E635" s="205">
        <f>E634/E631</f>
        <v>0</v>
      </c>
      <c r="F635" s="206">
        <f t="shared" ref="F635:AB635" si="129">F634/F631</f>
        <v>0</v>
      </c>
      <c r="G635" s="206">
        <f t="shared" si="129"/>
        <v>0</v>
      </c>
      <c r="H635" s="206">
        <f t="shared" si="129"/>
        <v>0</v>
      </c>
      <c r="I635" s="206">
        <f t="shared" si="129"/>
        <v>0</v>
      </c>
      <c r="J635" s="206">
        <f t="shared" si="129"/>
        <v>0</v>
      </c>
      <c r="K635" s="206">
        <f t="shared" si="129"/>
        <v>0</v>
      </c>
      <c r="L635" s="206">
        <f t="shared" si="129"/>
        <v>0</v>
      </c>
      <c r="M635" s="206">
        <f t="shared" si="129"/>
        <v>0</v>
      </c>
      <c r="N635" s="206">
        <f t="shared" si="129"/>
        <v>0</v>
      </c>
      <c r="O635" s="206">
        <f t="shared" si="129"/>
        <v>0</v>
      </c>
      <c r="P635" s="206">
        <f t="shared" si="129"/>
        <v>0</v>
      </c>
      <c r="Q635" s="206">
        <f t="shared" si="129"/>
        <v>0</v>
      </c>
      <c r="R635" s="206">
        <f t="shared" si="129"/>
        <v>0</v>
      </c>
      <c r="S635" s="206">
        <f t="shared" si="129"/>
        <v>0</v>
      </c>
      <c r="T635" s="206">
        <f t="shared" si="129"/>
        <v>0</v>
      </c>
      <c r="U635" s="206">
        <f t="shared" si="129"/>
        <v>0</v>
      </c>
      <c r="V635" s="206">
        <f t="shared" si="129"/>
        <v>0</v>
      </c>
      <c r="W635" s="206">
        <f t="shared" si="129"/>
        <v>0</v>
      </c>
      <c r="X635" s="206">
        <f t="shared" si="129"/>
        <v>0</v>
      </c>
      <c r="Y635" s="206">
        <f t="shared" si="129"/>
        <v>0</v>
      </c>
      <c r="Z635" s="206">
        <f t="shared" si="129"/>
        <v>0</v>
      </c>
      <c r="AA635" s="206">
        <f t="shared" si="129"/>
        <v>0</v>
      </c>
      <c r="AB635" s="206">
        <f t="shared" si="129"/>
        <v>0</v>
      </c>
    </row>
    <row r="636" spans="2:38" ht="15" customHeight="1" outlineLevel="1">
      <c r="C636" s="207"/>
      <c r="D636" s="229"/>
      <c r="E636" s="208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</row>
    <row r="637" spans="2:38" outlineLevel="1">
      <c r="C637" s="23" t="s">
        <v>28</v>
      </c>
      <c r="D637" s="229"/>
      <c r="E637" s="210"/>
      <c r="I637" s="4"/>
      <c r="J637" s="4"/>
      <c r="K637" s="4"/>
      <c r="L637" s="4"/>
      <c r="M637" s="4"/>
    </row>
    <row r="638" spans="2:38" outlineLevel="1">
      <c r="C638" s="211" t="s">
        <v>29</v>
      </c>
      <c r="D638" s="229"/>
      <c r="E638" s="210"/>
      <c r="F638" s="15"/>
      <c r="G638" s="15"/>
      <c r="H638" s="15"/>
      <c r="I638" s="15"/>
      <c r="J638" s="15"/>
      <c r="K638" s="4"/>
      <c r="L638" s="4"/>
      <c r="M638" s="4"/>
    </row>
    <row r="639" spans="2:38" outlineLevel="1">
      <c r="B639" s="556">
        <f>B594</f>
        <v>0</v>
      </c>
      <c r="C639" s="212" t="str">
        <f>C594</f>
        <v>Studio</v>
      </c>
      <c r="D639" s="260">
        <f t="shared" ref="D639:D668" si="130">I129</f>
        <v>0</v>
      </c>
      <c r="E639" s="261">
        <f t="shared" ref="E639:AB639" si="131">($L129*($D344-$U344)+$H129*$U344)*(1+HLOOKUP(E$628,$E$181:$N$182,2,FALSE))</f>
        <v>0</v>
      </c>
      <c r="F639" s="262">
        <f t="shared" si="131"/>
        <v>0</v>
      </c>
      <c r="G639" s="262">
        <f t="shared" si="131"/>
        <v>0</v>
      </c>
      <c r="H639" s="262">
        <f t="shared" si="131"/>
        <v>0</v>
      </c>
      <c r="I639" s="262">
        <f t="shared" si="131"/>
        <v>0</v>
      </c>
      <c r="J639" s="262">
        <f t="shared" si="131"/>
        <v>0</v>
      </c>
      <c r="K639" s="262">
        <f t="shared" si="131"/>
        <v>0</v>
      </c>
      <c r="L639" s="262">
        <f t="shared" si="131"/>
        <v>0</v>
      </c>
      <c r="M639" s="262">
        <f t="shared" si="131"/>
        <v>0</v>
      </c>
      <c r="N639" s="262">
        <f t="shared" si="131"/>
        <v>0</v>
      </c>
      <c r="O639" s="262">
        <f t="shared" si="131"/>
        <v>0</v>
      </c>
      <c r="P639" s="262">
        <f t="shared" si="131"/>
        <v>0</v>
      </c>
      <c r="Q639" s="262">
        <f t="shared" si="131"/>
        <v>0</v>
      </c>
      <c r="R639" s="262">
        <f t="shared" si="131"/>
        <v>0</v>
      </c>
      <c r="S639" s="262">
        <f t="shared" si="131"/>
        <v>0</v>
      </c>
      <c r="T639" s="262">
        <f t="shared" si="131"/>
        <v>0</v>
      </c>
      <c r="U639" s="262">
        <f t="shared" si="131"/>
        <v>0</v>
      </c>
      <c r="V639" s="262">
        <f t="shared" si="131"/>
        <v>0</v>
      </c>
      <c r="W639" s="262">
        <f t="shared" si="131"/>
        <v>0</v>
      </c>
      <c r="X639" s="262">
        <f t="shared" si="131"/>
        <v>0</v>
      </c>
      <c r="Y639" s="262">
        <f t="shared" si="131"/>
        <v>0</v>
      </c>
      <c r="Z639" s="262">
        <f t="shared" si="131"/>
        <v>0</v>
      </c>
      <c r="AA639" s="262">
        <f t="shared" si="131"/>
        <v>0</v>
      </c>
      <c r="AB639" s="262">
        <f t="shared" si="131"/>
        <v>0</v>
      </c>
    </row>
    <row r="640" spans="2:38" outlineLevel="1">
      <c r="B640" s="556">
        <f t="shared" ref="B640:C655" si="132">B595</f>
        <v>0</v>
      </c>
      <c r="C640" s="212" t="str">
        <f t="shared" si="132"/>
        <v xml:space="preserve">1 Bed / 1 Bath </v>
      </c>
      <c r="D640" s="260">
        <f t="shared" si="130"/>
        <v>0</v>
      </c>
      <c r="E640" s="261">
        <f t="shared" ref="E640:AB640" si="133">($L130*($D345-$U345)+$H130*$U345)*(1+HLOOKUP(E$628,$E$181:$N$182,2,FALSE))</f>
        <v>0</v>
      </c>
      <c r="F640" s="262">
        <f t="shared" si="133"/>
        <v>0</v>
      </c>
      <c r="G640" s="262">
        <f t="shared" si="133"/>
        <v>0</v>
      </c>
      <c r="H640" s="262">
        <f t="shared" si="133"/>
        <v>0</v>
      </c>
      <c r="I640" s="262">
        <f t="shared" si="133"/>
        <v>0</v>
      </c>
      <c r="J640" s="262">
        <f t="shared" si="133"/>
        <v>0</v>
      </c>
      <c r="K640" s="262">
        <f t="shared" si="133"/>
        <v>0</v>
      </c>
      <c r="L640" s="262">
        <f t="shared" si="133"/>
        <v>0</v>
      </c>
      <c r="M640" s="262">
        <f t="shared" si="133"/>
        <v>0</v>
      </c>
      <c r="N640" s="262">
        <f t="shared" si="133"/>
        <v>0</v>
      </c>
      <c r="O640" s="262">
        <f t="shared" si="133"/>
        <v>0</v>
      </c>
      <c r="P640" s="262">
        <f t="shared" si="133"/>
        <v>0</v>
      </c>
      <c r="Q640" s="262">
        <f t="shared" si="133"/>
        <v>0</v>
      </c>
      <c r="R640" s="262">
        <f t="shared" si="133"/>
        <v>0</v>
      </c>
      <c r="S640" s="262">
        <f t="shared" si="133"/>
        <v>0</v>
      </c>
      <c r="T640" s="262">
        <f t="shared" si="133"/>
        <v>0</v>
      </c>
      <c r="U640" s="262">
        <f t="shared" si="133"/>
        <v>0</v>
      </c>
      <c r="V640" s="262">
        <f t="shared" si="133"/>
        <v>0</v>
      </c>
      <c r="W640" s="262">
        <f t="shared" si="133"/>
        <v>0</v>
      </c>
      <c r="X640" s="262">
        <f t="shared" si="133"/>
        <v>0</v>
      </c>
      <c r="Y640" s="262">
        <f t="shared" si="133"/>
        <v>0</v>
      </c>
      <c r="Z640" s="262">
        <f t="shared" si="133"/>
        <v>0</v>
      </c>
      <c r="AA640" s="262">
        <f t="shared" si="133"/>
        <v>0</v>
      </c>
      <c r="AB640" s="262">
        <f t="shared" si="133"/>
        <v>0</v>
      </c>
    </row>
    <row r="641" spans="2:28" outlineLevel="1">
      <c r="B641" s="556">
        <f t="shared" si="132"/>
        <v>0</v>
      </c>
      <c r="C641" s="212" t="str">
        <f t="shared" si="132"/>
        <v xml:space="preserve">1 Bed / 1 Bath </v>
      </c>
      <c r="D641" s="260">
        <f t="shared" si="130"/>
        <v>4660</v>
      </c>
      <c r="E641" s="261">
        <f t="shared" ref="E641:AB641" si="134">($L131*($D346-$U346)+$H131*$U346)*(1+HLOOKUP(E$628,$E$181:$N$182,2,FALSE))</f>
        <v>6090</v>
      </c>
      <c r="F641" s="262">
        <f t="shared" si="134"/>
        <v>6090</v>
      </c>
      <c r="G641" s="262">
        <f t="shared" si="134"/>
        <v>6090</v>
      </c>
      <c r="H641" s="262">
        <f t="shared" si="134"/>
        <v>6090</v>
      </c>
      <c r="I641" s="262">
        <f t="shared" si="134"/>
        <v>6090</v>
      </c>
      <c r="J641" s="262">
        <f t="shared" si="134"/>
        <v>6090</v>
      </c>
      <c r="K641" s="262">
        <f t="shared" si="134"/>
        <v>6090</v>
      </c>
      <c r="L641" s="262">
        <f t="shared" si="134"/>
        <v>6090</v>
      </c>
      <c r="M641" s="262">
        <f t="shared" si="134"/>
        <v>6090</v>
      </c>
      <c r="N641" s="262">
        <f t="shared" si="134"/>
        <v>6090</v>
      </c>
      <c r="O641" s="262">
        <f t="shared" si="134"/>
        <v>6090</v>
      </c>
      <c r="P641" s="262">
        <f t="shared" si="134"/>
        <v>6090</v>
      </c>
      <c r="Q641" s="262">
        <f t="shared" si="134"/>
        <v>6333.6</v>
      </c>
      <c r="R641" s="262">
        <f t="shared" si="134"/>
        <v>6333.6</v>
      </c>
      <c r="S641" s="262">
        <f t="shared" si="134"/>
        <v>6333.6</v>
      </c>
      <c r="T641" s="262">
        <f t="shared" si="134"/>
        <v>6333.6</v>
      </c>
      <c r="U641" s="262">
        <f t="shared" si="134"/>
        <v>6333.6</v>
      </c>
      <c r="V641" s="262">
        <f t="shared" si="134"/>
        <v>6333.6</v>
      </c>
      <c r="W641" s="262">
        <f t="shared" si="134"/>
        <v>6333.6</v>
      </c>
      <c r="X641" s="262">
        <f t="shared" si="134"/>
        <v>6333.6</v>
      </c>
      <c r="Y641" s="262">
        <f t="shared" si="134"/>
        <v>6333.6</v>
      </c>
      <c r="Z641" s="262">
        <f t="shared" si="134"/>
        <v>6333.6</v>
      </c>
      <c r="AA641" s="262">
        <f t="shared" si="134"/>
        <v>6333.6</v>
      </c>
      <c r="AB641" s="262">
        <f t="shared" si="134"/>
        <v>6333.6</v>
      </c>
    </row>
    <row r="642" spans="2:28" outlineLevel="1">
      <c r="B642" s="556">
        <f t="shared" si="132"/>
        <v>0</v>
      </c>
      <c r="C642" s="212" t="str">
        <f t="shared" si="132"/>
        <v xml:space="preserve">1 Bed / 1 Bath </v>
      </c>
      <c r="D642" s="260">
        <f t="shared" si="130"/>
        <v>0</v>
      </c>
      <c r="E642" s="261">
        <f t="shared" ref="E642:AB642" si="135">($L132*($D347-$U347)+$H132*$U347)*(1+HLOOKUP(E$628,$E$181:$N$182,2,FALSE))</f>
        <v>0</v>
      </c>
      <c r="F642" s="262">
        <f t="shared" si="135"/>
        <v>0</v>
      </c>
      <c r="G642" s="262">
        <f t="shared" si="135"/>
        <v>0</v>
      </c>
      <c r="H642" s="262">
        <f t="shared" si="135"/>
        <v>0</v>
      </c>
      <c r="I642" s="262">
        <f t="shared" si="135"/>
        <v>0</v>
      </c>
      <c r="J642" s="262">
        <f t="shared" si="135"/>
        <v>0</v>
      </c>
      <c r="K642" s="262">
        <f t="shared" si="135"/>
        <v>0</v>
      </c>
      <c r="L642" s="262">
        <f t="shared" si="135"/>
        <v>0</v>
      </c>
      <c r="M642" s="262">
        <f t="shared" si="135"/>
        <v>0</v>
      </c>
      <c r="N642" s="262">
        <f t="shared" si="135"/>
        <v>0</v>
      </c>
      <c r="O642" s="262">
        <f t="shared" si="135"/>
        <v>0</v>
      </c>
      <c r="P642" s="262">
        <f t="shared" si="135"/>
        <v>0</v>
      </c>
      <c r="Q642" s="262">
        <f t="shared" si="135"/>
        <v>0</v>
      </c>
      <c r="R642" s="262">
        <f t="shared" si="135"/>
        <v>0</v>
      </c>
      <c r="S642" s="262">
        <f t="shared" si="135"/>
        <v>0</v>
      </c>
      <c r="T642" s="262">
        <f t="shared" si="135"/>
        <v>0</v>
      </c>
      <c r="U642" s="262">
        <f t="shared" si="135"/>
        <v>0</v>
      </c>
      <c r="V642" s="262">
        <f t="shared" si="135"/>
        <v>0</v>
      </c>
      <c r="W642" s="262">
        <f t="shared" si="135"/>
        <v>0</v>
      </c>
      <c r="X642" s="262">
        <f t="shared" si="135"/>
        <v>0</v>
      </c>
      <c r="Y642" s="262">
        <f t="shared" si="135"/>
        <v>0</v>
      </c>
      <c r="Z642" s="262">
        <f t="shared" si="135"/>
        <v>0</v>
      </c>
      <c r="AA642" s="262">
        <f t="shared" si="135"/>
        <v>0</v>
      </c>
      <c r="AB642" s="262">
        <f t="shared" si="135"/>
        <v>0</v>
      </c>
    </row>
    <row r="643" spans="2:28" outlineLevel="1">
      <c r="B643" s="556">
        <f t="shared" si="132"/>
        <v>0</v>
      </c>
      <c r="C643" s="212" t="str">
        <f t="shared" si="132"/>
        <v xml:space="preserve">2 Bed / 1 Bath </v>
      </c>
      <c r="D643" s="260">
        <f t="shared" si="130"/>
        <v>0</v>
      </c>
      <c r="E643" s="261">
        <f t="shared" ref="E643:AB643" si="136">($L133*($D348-$U348)+$H133*$U348)*(1+HLOOKUP(E$628,$E$181:$N$182,2,FALSE))</f>
        <v>0</v>
      </c>
      <c r="F643" s="262">
        <f t="shared" si="136"/>
        <v>0</v>
      </c>
      <c r="G643" s="262">
        <f t="shared" si="136"/>
        <v>0</v>
      </c>
      <c r="H643" s="262">
        <f t="shared" si="136"/>
        <v>0</v>
      </c>
      <c r="I643" s="262">
        <f t="shared" si="136"/>
        <v>0</v>
      </c>
      <c r="J643" s="262">
        <f t="shared" si="136"/>
        <v>0</v>
      </c>
      <c r="K643" s="262">
        <f t="shared" si="136"/>
        <v>0</v>
      </c>
      <c r="L643" s="262">
        <f t="shared" si="136"/>
        <v>0</v>
      </c>
      <c r="M643" s="262">
        <f t="shared" si="136"/>
        <v>0</v>
      </c>
      <c r="N643" s="262">
        <f t="shared" si="136"/>
        <v>0</v>
      </c>
      <c r="O643" s="262">
        <f t="shared" si="136"/>
        <v>0</v>
      </c>
      <c r="P643" s="262">
        <f t="shared" si="136"/>
        <v>0</v>
      </c>
      <c r="Q643" s="262">
        <f t="shared" si="136"/>
        <v>0</v>
      </c>
      <c r="R643" s="262">
        <f t="shared" si="136"/>
        <v>0</v>
      </c>
      <c r="S643" s="262">
        <f t="shared" si="136"/>
        <v>0</v>
      </c>
      <c r="T643" s="262">
        <f t="shared" si="136"/>
        <v>0</v>
      </c>
      <c r="U643" s="262">
        <f t="shared" si="136"/>
        <v>0</v>
      </c>
      <c r="V643" s="262">
        <f t="shared" si="136"/>
        <v>0</v>
      </c>
      <c r="W643" s="262">
        <f t="shared" si="136"/>
        <v>0</v>
      </c>
      <c r="X643" s="262">
        <f t="shared" si="136"/>
        <v>0</v>
      </c>
      <c r="Y643" s="262">
        <f t="shared" si="136"/>
        <v>0</v>
      </c>
      <c r="Z643" s="262">
        <f t="shared" si="136"/>
        <v>0</v>
      </c>
      <c r="AA643" s="262">
        <f t="shared" si="136"/>
        <v>0</v>
      </c>
      <c r="AB643" s="262">
        <f t="shared" si="136"/>
        <v>0</v>
      </c>
    </row>
    <row r="644" spans="2:28" outlineLevel="1">
      <c r="B644" s="556">
        <f t="shared" si="132"/>
        <v>0</v>
      </c>
      <c r="C644" s="212" t="str">
        <f t="shared" si="132"/>
        <v xml:space="preserve">2 Bed / 1 Bath </v>
      </c>
      <c r="D644" s="260">
        <f t="shared" si="130"/>
        <v>0</v>
      </c>
      <c r="E644" s="261">
        <f t="shared" ref="E644:AB644" si="137">($L134*($D349-$U349)+$H134*$U349)*(1+HLOOKUP(E$628,$E$181:$N$182,2,FALSE))</f>
        <v>0</v>
      </c>
      <c r="F644" s="262">
        <f t="shared" si="137"/>
        <v>0</v>
      </c>
      <c r="G644" s="262">
        <f t="shared" si="137"/>
        <v>0</v>
      </c>
      <c r="H644" s="262">
        <f t="shared" si="137"/>
        <v>0</v>
      </c>
      <c r="I644" s="262">
        <f t="shared" si="137"/>
        <v>0</v>
      </c>
      <c r="J644" s="262">
        <f t="shared" si="137"/>
        <v>0</v>
      </c>
      <c r="K644" s="262">
        <f t="shared" si="137"/>
        <v>0</v>
      </c>
      <c r="L644" s="262">
        <f t="shared" si="137"/>
        <v>0</v>
      </c>
      <c r="M644" s="262">
        <f t="shared" si="137"/>
        <v>0</v>
      </c>
      <c r="N644" s="262">
        <f t="shared" si="137"/>
        <v>0</v>
      </c>
      <c r="O644" s="262">
        <f t="shared" si="137"/>
        <v>0</v>
      </c>
      <c r="P644" s="262">
        <f t="shared" si="137"/>
        <v>0</v>
      </c>
      <c r="Q644" s="262">
        <f t="shared" si="137"/>
        <v>0</v>
      </c>
      <c r="R644" s="262">
        <f t="shared" si="137"/>
        <v>0</v>
      </c>
      <c r="S644" s="262">
        <f t="shared" si="137"/>
        <v>0</v>
      </c>
      <c r="T644" s="262">
        <f t="shared" si="137"/>
        <v>0</v>
      </c>
      <c r="U644" s="262">
        <f t="shared" si="137"/>
        <v>0</v>
      </c>
      <c r="V644" s="262">
        <f t="shared" si="137"/>
        <v>0</v>
      </c>
      <c r="W644" s="262">
        <f t="shared" si="137"/>
        <v>0</v>
      </c>
      <c r="X644" s="262">
        <f t="shared" si="137"/>
        <v>0</v>
      </c>
      <c r="Y644" s="262">
        <f t="shared" si="137"/>
        <v>0</v>
      </c>
      <c r="Z644" s="262">
        <f t="shared" si="137"/>
        <v>0</v>
      </c>
      <c r="AA644" s="262">
        <f t="shared" si="137"/>
        <v>0</v>
      </c>
      <c r="AB644" s="262">
        <f t="shared" si="137"/>
        <v>0</v>
      </c>
    </row>
    <row r="645" spans="2:28" outlineLevel="1">
      <c r="B645" s="556">
        <f t="shared" si="132"/>
        <v>0</v>
      </c>
      <c r="C645" s="212" t="str">
        <f t="shared" si="132"/>
        <v xml:space="preserve">2 Bed / 1 Bath </v>
      </c>
      <c r="D645" s="260">
        <f t="shared" si="130"/>
        <v>0</v>
      </c>
      <c r="E645" s="261">
        <f t="shared" ref="E645:AB645" si="138">($L135*($D350-$U350)+$H135*$U350)*(1+HLOOKUP(E$628,$E$181:$N$182,2,FALSE))</f>
        <v>0</v>
      </c>
      <c r="F645" s="262">
        <f t="shared" si="138"/>
        <v>0</v>
      </c>
      <c r="G645" s="262">
        <f t="shared" si="138"/>
        <v>0</v>
      </c>
      <c r="H645" s="262">
        <f t="shared" si="138"/>
        <v>0</v>
      </c>
      <c r="I645" s="262">
        <f t="shared" si="138"/>
        <v>0</v>
      </c>
      <c r="J645" s="262">
        <f t="shared" si="138"/>
        <v>0</v>
      </c>
      <c r="K645" s="262">
        <f t="shared" si="138"/>
        <v>0</v>
      </c>
      <c r="L645" s="262">
        <f t="shared" si="138"/>
        <v>0</v>
      </c>
      <c r="M645" s="262">
        <f t="shared" si="138"/>
        <v>0</v>
      </c>
      <c r="N645" s="262">
        <f t="shared" si="138"/>
        <v>0</v>
      </c>
      <c r="O645" s="262">
        <f t="shared" si="138"/>
        <v>0</v>
      </c>
      <c r="P645" s="262">
        <f t="shared" si="138"/>
        <v>0</v>
      </c>
      <c r="Q645" s="262">
        <f t="shared" si="138"/>
        <v>0</v>
      </c>
      <c r="R645" s="262">
        <f t="shared" si="138"/>
        <v>0</v>
      </c>
      <c r="S645" s="262">
        <f t="shared" si="138"/>
        <v>0</v>
      </c>
      <c r="T645" s="262">
        <f t="shared" si="138"/>
        <v>0</v>
      </c>
      <c r="U645" s="262">
        <f t="shared" si="138"/>
        <v>0</v>
      </c>
      <c r="V645" s="262">
        <f t="shared" si="138"/>
        <v>0</v>
      </c>
      <c r="W645" s="262">
        <f t="shared" si="138"/>
        <v>0</v>
      </c>
      <c r="X645" s="262">
        <f t="shared" si="138"/>
        <v>0</v>
      </c>
      <c r="Y645" s="262">
        <f t="shared" si="138"/>
        <v>0</v>
      </c>
      <c r="Z645" s="262">
        <f t="shared" si="138"/>
        <v>0</v>
      </c>
      <c r="AA645" s="262">
        <f t="shared" si="138"/>
        <v>0</v>
      </c>
      <c r="AB645" s="262">
        <f t="shared" si="138"/>
        <v>0</v>
      </c>
    </row>
    <row r="646" spans="2:28" outlineLevel="1">
      <c r="B646" s="556">
        <f t="shared" si="132"/>
        <v>0</v>
      </c>
      <c r="C646" s="212" t="str">
        <f t="shared" si="132"/>
        <v xml:space="preserve">2 Bed / 2 Bath </v>
      </c>
      <c r="D646" s="260">
        <f t="shared" si="130"/>
        <v>0</v>
      </c>
      <c r="E646" s="261">
        <f t="shared" ref="E646:AB646" si="139">($L136*($D351-$U351)+$H136*$U351)*(1+HLOOKUP(E$628,$E$181:$N$182,2,FALSE))</f>
        <v>0</v>
      </c>
      <c r="F646" s="262">
        <f t="shared" si="139"/>
        <v>0</v>
      </c>
      <c r="G646" s="262">
        <f t="shared" si="139"/>
        <v>0</v>
      </c>
      <c r="H646" s="262">
        <f t="shared" si="139"/>
        <v>0</v>
      </c>
      <c r="I646" s="262">
        <f t="shared" si="139"/>
        <v>0</v>
      </c>
      <c r="J646" s="262">
        <f t="shared" si="139"/>
        <v>0</v>
      </c>
      <c r="K646" s="262">
        <f t="shared" si="139"/>
        <v>0</v>
      </c>
      <c r="L646" s="262">
        <f t="shared" si="139"/>
        <v>0</v>
      </c>
      <c r="M646" s="262">
        <f t="shared" si="139"/>
        <v>0</v>
      </c>
      <c r="N646" s="262">
        <f t="shared" si="139"/>
        <v>0</v>
      </c>
      <c r="O646" s="262">
        <f t="shared" si="139"/>
        <v>0</v>
      </c>
      <c r="P646" s="262">
        <f t="shared" si="139"/>
        <v>0</v>
      </c>
      <c r="Q646" s="262">
        <f t="shared" si="139"/>
        <v>0</v>
      </c>
      <c r="R646" s="262">
        <f t="shared" si="139"/>
        <v>0</v>
      </c>
      <c r="S646" s="262">
        <f t="shared" si="139"/>
        <v>0</v>
      </c>
      <c r="T646" s="262">
        <f t="shared" si="139"/>
        <v>0</v>
      </c>
      <c r="U646" s="262">
        <f t="shared" si="139"/>
        <v>0</v>
      </c>
      <c r="V646" s="262">
        <f t="shared" si="139"/>
        <v>0</v>
      </c>
      <c r="W646" s="262">
        <f t="shared" si="139"/>
        <v>0</v>
      </c>
      <c r="X646" s="262">
        <f t="shared" si="139"/>
        <v>0</v>
      </c>
      <c r="Y646" s="262">
        <f t="shared" si="139"/>
        <v>0</v>
      </c>
      <c r="Z646" s="262">
        <f t="shared" si="139"/>
        <v>0</v>
      </c>
      <c r="AA646" s="262">
        <f t="shared" si="139"/>
        <v>0</v>
      </c>
      <c r="AB646" s="262">
        <f t="shared" si="139"/>
        <v>0</v>
      </c>
    </row>
    <row r="647" spans="2:28" outlineLevel="1">
      <c r="B647" s="556">
        <f t="shared" si="132"/>
        <v>0</v>
      </c>
      <c r="C647" s="212" t="str">
        <f t="shared" si="132"/>
        <v>2 Bed / 1 Bath + Den</v>
      </c>
      <c r="D647" s="260">
        <f t="shared" si="130"/>
        <v>0</v>
      </c>
      <c r="E647" s="261">
        <f t="shared" ref="E647:AB647" si="140">($L137*($D352-$U352)+$H137*$U352)*(1+HLOOKUP(E$628,$E$181:$N$182,2,FALSE))</f>
        <v>0</v>
      </c>
      <c r="F647" s="262">
        <f t="shared" si="140"/>
        <v>0</v>
      </c>
      <c r="G647" s="262">
        <f t="shared" si="140"/>
        <v>0</v>
      </c>
      <c r="H647" s="262">
        <f t="shared" si="140"/>
        <v>0</v>
      </c>
      <c r="I647" s="262">
        <f t="shared" si="140"/>
        <v>0</v>
      </c>
      <c r="J647" s="262">
        <f t="shared" si="140"/>
        <v>0</v>
      </c>
      <c r="K647" s="262">
        <f t="shared" si="140"/>
        <v>0</v>
      </c>
      <c r="L647" s="262">
        <f t="shared" si="140"/>
        <v>0</v>
      </c>
      <c r="M647" s="262">
        <f t="shared" si="140"/>
        <v>0</v>
      </c>
      <c r="N647" s="262">
        <f t="shared" si="140"/>
        <v>0</v>
      </c>
      <c r="O647" s="262">
        <f t="shared" si="140"/>
        <v>0</v>
      </c>
      <c r="P647" s="262">
        <f t="shared" si="140"/>
        <v>0</v>
      </c>
      <c r="Q647" s="262">
        <f t="shared" si="140"/>
        <v>0</v>
      </c>
      <c r="R647" s="262">
        <f t="shared" si="140"/>
        <v>0</v>
      </c>
      <c r="S647" s="262">
        <f t="shared" si="140"/>
        <v>0</v>
      </c>
      <c r="T647" s="262">
        <f t="shared" si="140"/>
        <v>0</v>
      </c>
      <c r="U647" s="262">
        <f t="shared" si="140"/>
        <v>0</v>
      </c>
      <c r="V647" s="262">
        <f t="shared" si="140"/>
        <v>0</v>
      </c>
      <c r="W647" s="262">
        <f t="shared" si="140"/>
        <v>0</v>
      </c>
      <c r="X647" s="262">
        <f t="shared" si="140"/>
        <v>0</v>
      </c>
      <c r="Y647" s="262">
        <f t="shared" si="140"/>
        <v>0</v>
      </c>
      <c r="Z647" s="262">
        <f t="shared" si="140"/>
        <v>0</v>
      </c>
      <c r="AA647" s="262">
        <f t="shared" si="140"/>
        <v>0</v>
      </c>
      <c r="AB647" s="262">
        <f t="shared" si="140"/>
        <v>0</v>
      </c>
    </row>
    <row r="648" spans="2:28" outlineLevel="1">
      <c r="B648" s="556">
        <f t="shared" si="132"/>
        <v>0</v>
      </c>
      <c r="C648" s="212" t="str">
        <f t="shared" si="132"/>
        <v xml:space="preserve">2 Bed / 2 Bath </v>
      </c>
      <c r="D648" s="260">
        <f t="shared" si="130"/>
        <v>12870</v>
      </c>
      <c r="E648" s="261">
        <f t="shared" ref="E648:AB648" si="141">($L138*($D353-$U353)+$H138*$U353)*(1+HLOOKUP(E$628,$E$181:$N$182,2,FALSE))</f>
        <v>26670</v>
      </c>
      <c r="F648" s="262">
        <f t="shared" si="141"/>
        <v>26670</v>
      </c>
      <c r="G648" s="262">
        <f t="shared" si="141"/>
        <v>26670</v>
      </c>
      <c r="H648" s="262">
        <f t="shared" si="141"/>
        <v>26670</v>
      </c>
      <c r="I648" s="262">
        <f t="shared" si="141"/>
        <v>26670</v>
      </c>
      <c r="J648" s="262">
        <f t="shared" si="141"/>
        <v>26670</v>
      </c>
      <c r="K648" s="262">
        <f t="shared" si="141"/>
        <v>26670</v>
      </c>
      <c r="L648" s="262">
        <f t="shared" si="141"/>
        <v>26670</v>
      </c>
      <c r="M648" s="262">
        <f t="shared" si="141"/>
        <v>26670</v>
      </c>
      <c r="N648" s="262">
        <f t="shared" si="141"/>
        <v>26670</v>
      </c>
      <c r="O648" s="262">
        <f t="shared" si="141"/>
        <v>26670</v>
      </c>
      <c r="P648" s="262">
        <f t="shared" si="141"/>
        <v>26670</v>
      </c>
      <c r="Q648" s="262">
        <f t="shared" si="141"/>
        <v>27736.799999999999</v>
      </c>
      <c r="R648" s="262">
        <f t="shared" si="141"/>
        <v>27736.799999999999</v>
      </c>
      <c r="S648" s="262">
        <f t="shared" si="141"/>
        <v>27736.799999999999</v>
      </c>
      <c r="T648" s="262">
        <f t="shared" si="141"/>
        <v>27736.799999999999</v>
      </c>
      <c r="U648" s="262">
        <f t="shared" si="141"/>
        <v>27736.799999999999</v>
      </c>
      <c r="V648" s="262">
        <f t="shared" si="141"/>
        <v>27736.799999999999</v>
      </c>
      <c r="W648" s="262">
        <f t="shared" si="141"/>
        <v>27736.799999999999</v>
      </c>
      <c r="X648" s="262">
        <f t="shared" si="141"/>
        <v>27736.799999999999</v>
      </c>
      <c r="Y648" s="262">
        <f t="shared" si="141"/>
        <v>27736.799999999999</v>
      </c>
      <c r="Z648" s="262">
        <f t="shared" si="141"/>
        <v>27736.799999999999</v>
      </c>
      <c r="AA648" s="262">
        <f t="shared" si="141"/>
        <v>27736.799999999999</v>
      </c>
      <c r="AB648" s="262">
        <f t="shared" si="141"/>
        <v>27736.799999999999</v>
      </c>
    </row>
    <row r="649" spans="2:28" outlineLevel="1">
      <c r="B649" s="556">
        <f t="shared" si="132"/>
        <v>0</v>
      </c>
      <c r="C649" s="212" t="str">
        <f t="shared" si="132"/>
        <v xml:space="preserve">2 Bed / 1.5 Bath </v>
      </c>
      <c r="D649" s="260">
        <f t="shared" si="130"/>
        <v>0</v>
      </c>
      <c r="E649" s="261">
        <f t="shared" ref="E649:AB649" si="142">($L139*($D354-$U354)+$H139*$U354)*(1+HLOOKUP(E$628,$E$181:$N$182,2,FALSE))</f>
        <v>0</v>
      </c>
      <c r="F649" s="262">
        <f t="shared" si="142"/>
        <v>0</v>
      </c>
      <c r="G649" s="262">
        <f t="shared" si="142"/>
        <v>0</v>
      </c>
      <c r="H649" s="262">
        <f t="shared" si="142"/>
        <v>0</v>
      </c>
      <c r="I649" s="262">
        <f t="shared" si="142"/>
        <v>0</v>
      </c>
      <c r="J649" s="262">
        <f t="shared" si="142"/>
        <v>0</v>
      </c>
      <c r="K649" s="262">
        <f t="shared" si="142"/>
        <v>0</v>
      </c>
      <c r="L649" s="262">
        <f t="shared" si="142"/>
        <v>0</v>
      </c>
      <c r="M649" s="262">
        <f t="shared" si="142"/>
        <v>0</v>
      </c>
      <c r="N649" s="262">
        <f t="shared" si="142"/>
        <v>0</v>
      </c>
      <c r="O649" s="262">
        <f t="shared" si="142"/>
        <v>0</v>
      </c>
      <c r="P649" s="262">
        <f t="shared" si="142"/>
        <v>0</v>
      </c>
      <c r="Q649" s="262">
        <f t="shared" si="142"/>
        <v>0</v>
      </c>
      <c r="R649" s="262">
        <f t="shared" si="142"/>
        <v>0</v>
      </c>
      <c r="S649" s="262">
        <f t="shared" si="142"/>
        <v>0</v>
      </c>
      <c r="T649" s="262">
        <f t="shared" si="142"/>
        <v>0</v>
      </c>
      <c r="U649" s="262">
        <f t="shared" si="142"/>
        <v>0</v>
      </c>
      <c r="V649" s="262">
        <f t="shared" si="142"/>
        <v>0</v>
      </c>
      <c r="W649" s="262">
        <f t="shared" si="142"/>
        <v>0</v>
      </c>
      <c r="X649" s="262">
        <f t="shared" si="142"/>
        <v>0</v>
      </c>
      <c r="Y649" s="262">
        <f t="shared" si="142"/>
        <v>0</v>
      </c>
      <c r="Z649" s="262">
        <f t="shared" si="142"/>
        <v>0</v>
      </c>
      <c r="AA649" s="262">
        <f t="shared" si="142"/>
        <v>0</v>
      </c>
      <c r="AB649" s="262">
        <f t="shared" si="142"/>
        <v>0</v>
      </c>
    </row>
    <row r="650" spans="2:28" outlineLevel="1">
      <c r="B650" s="556">
        <f t="shared" si="132"/>
        <v>0</v>
      </c>
      <c r="C650" s="212" t="str">
        <f t="shared" si="132"/>
        <v xml:space="preserve">3 Bed / 2 Bath </v>
      </c>
      <c r="D650" s="260">
        <f t="shared" si="130"/>
        <v>0</v>
      </c>
      <c r="E650" s="261">
        <f t="shared" ref="E650:AB650" si="143">($L140*($D355-$U355)+$H140*$U355)*(1+HLOOKUP(E$628,$E$181:$N$182,2,FALSE))</f>
        <v>0</v>
      </c>
      <c r="F650" s="262">
        <f t="shared" si="143"/>
        <v>0</v>
      </c>
      <c r="G650" s="262">
        <f t="shared" si="143"/>
        <v>0</v>
      </c>
      <c r="H650" s="262">
        <f t="shared" si="143"/>
        <v>0</v>
      </c>
      <c r="I650" s="262">
        <f t="shared" si="143"/>
        <v>0</v>
      </c>
      <c r="J650" s="262">
        <f t="shared" si="143"/>
        <v>0</v>
      </c>
      <c r="K650" s="262">
        <f t="shared" si="143"/>
        <v>0</v>
      </c>
      <c r="L650" s="262">
        <f t="shared" si="143"/>
        <v>0</v>
      </c>
      <c r="M650" s="262">
        <f t="shared" si="143"/>
        <v>0</v>
      </c>
      <c r="N650" s="262">
        <f t="shared" si="143"/>
        <v>0</v>
      </c>
      <c r="O650" s="262">
        <f t="shared" si="143"/>
        <v>0</v>
      </c>
      <c r="P650" s="262">
        <f t="shared" si="143"/>
        <v>0</v>
      </c>
      <c r="Q650" s="262">
        <f t="shared" si="143"/>
        <v>0</v>
      </c>
      <c r="R650" s="262">
        <f t="shared" si="143"/>
        <v>0</v>
      </c>
      <c r="S650" s="262">
        <f t="shared" si="143"/>
        <v>0</v>
      </c>
      <c r="T650" s="262">
        <f t="shared" si="143"/>
        <v>0</v>
      </c>
      <c r="U650" s="262">
        <f t="shared" si="143"/>
        <v>0</v>
      </c>
      <c r="V650" s="262">
        <f t="shared" si="143"/>
        <v>0</v>
      </c>
      <c r="W650" s="262">
        <f t="shared" si="143"/>
        <v>0</v>
      </c>
      <c r="X650" s="262">
        <f t="shared" si="143"/>
        <v>0</v>
      </c>
      <c r="Y650" s="262">
        <f t="shared" si="143"/>
        <v>0</v>
      </c>
      <c r="Z650" s="262">
        <f t="shared" si="143"/>
        <v>0</v>
      </c>
      <c r="AA650" s="262">
        <f t="shared" si="143"/>
        <v>0</v>
      </c>
      <c r="AB650" s="262">
        <f t="shared" si="143"/>
        <v>0</v>
      </c>
    </row>
    <row r="651" spans="2:28" outlineLevel="1">
      <c r="B651" s="556">
        <f t="shared" si="132"/>
        <v>0</v>
      </c>
      <c r="C651" s="212" t="str">
        <f t="shared" si="132"/>
        <v>3 Bed / 2 Bath House</v>
      </c>
      <c r="D651" s="260">
        <f t="shared" si="130"/>
        <v>0</v>
      </c>
      <c r="E651" s="261">
        <f t="shared" ref="E651:AB651" si="144">($L141*($D356-$U356)+$H141*$U356)*(1+HLOOKUP(E$628,$E$181:$N$182,2,FALSE))</f>
        <v>0</v>
      </c>
      <c r="F651" s="262">
        <f t="shared" si="144"/>
        <v>0</v>
      </c>
      <c r="G651" s="262">
        <f t="shared" si="144"/>
        <v>0</v>
      </c>
      <c r="H651" s="262">
        <f t="shared" si="144"/>
        <v>0</v>
      </c>
      <c r="I651" s="262">
        <f t="shared" si="144"/>
        <v>0</v>
      </c>
      <c r="J651" s="262">
        <f t="shared" si="144"/>
        <v>0</v>
      </c>
      <c r="K651" s="262">
        <f t="shared" si="144"/>
        <v>0</v>
      </c>
      <c r="L651" s="262">
        <f t="shared" si="144"/>
        <v>0</v>
      </c>
      <c r="M651" s="262">
        <f t="shared" si="144"/>
        <v>0</v>
      </c>
      <c r="N651" s="262">
        <f t="shared" si="144"/>
        <v>0</v>
      </c>
      <c r="O651" s="262">
        <f t="shared" si="144"/>
        <v>0</v>
      </c>
      <c r="P651" s="262">
        <f t="shared" si="144"/>
        <v>0</v>
      </c>
      <c r="Q651" s="262">
        <f t="shared" si="144"/>
        <v>0</v>
      </c>
      <c r="R651" s="262">
        <f t="shared" si="144"/>
        <v>0</v>
      </c>
      <c r="S651" s="262">
        <f t="shared" si="144"/>
        <v>0</v>
      </c>
      <c r="T651" s="262">
        <f t="shared" si="144"/>
        <v>0</v>
      </c>
      <c r="U651" s="262">
        <f t="shared" si="144"/>
        <v>0</v>
      </c>
      <c r="V651" s="262">
        <f t="shared" si="144"/>
        <v>0</v>
      </c>
      <c r="W651" s="262">
        <f t="shared" si="144"/>
        <v>0</v>
      </c>
      <c r="X651" s="262">
        <f t="shared" si="144"/>
        <v>0</v>
      </c>
      <c r="Y651" s="262">
        <f t="shared" si="144"/>
        <v>0</v>
      </c>
      <c r="Z651" s="262">
        <f t="shared" si="144"/>
        <v>0</v>
      </c>
      <c r="AA651" s="262">
        <f t="shared" si="144"/>
        <v>0</v>
      </c>
      <c r="AB651" s="262">
        <f t="shared" si="144"/>
        <v>0</v>
      </c>
    </row>
    <row r="652" spans="2:28" outlineLevel="1">
      <c r="B652" s="556">
        <f t="shared" si="132"/>
        <v>0</v>
      </c>
      <c r="C652" s="212" t="str">
        <f t="shared" si="132"/>
        <v xml:space="preserve">3 Bed / 2 Bath </v>
      </c>
      <c r="D652" s="260">
        <f t="shared" si="130"/>
        <v>22452</v>
      </c>
      <c r="E652" s="261">
        <f t="shared" ref="E652:AB652" si="145">($L142*($D357-$U357)+$H142*$U357)*(1+HLOOKUP(E$628,$E$181:$N$182,2,FALSE))</f>
        <v>29070</v>
      </c>
      <c r="F652" s="262">
        <f t="shared" si="145"/>
        <v>29070</v>
      </c>
      <c r="G652" s="262">
        <f t="shared" si="145"/>
        <v>29070</v>
      </c>
      <c r="H652" s="262">
        <f t="shared" si="145"/>
        <v>29070</v>
      </c>
      <c r="I652" s="262">
        <f t="shared" si="145"/>
        <v>29070</v>
      </c>
      <c r="J652" s="262">
        <f t="shared" si="145"/>
        <v>29070</v>
      </c>
      <c r="K652" s="262">
        <f t="shared" si="145"/>
        <v>29070</v>
      </c>
      <c r="L652" s="262">
        <f t="shared" si="145"/>
        <v>29070</v>
      </c>
      <c r="M652" s="262">
        <f t="shared" si="145"/>
        <v>29070</v>
      </c>
      <c r="N652" s="262">
        <f t="shared" si="145"/>
        <v>29070</v>
      </c>
      <c r="O652" s="262">
        <f t="shared" si="145"/>
        <v>29070</v>
      </c>
      <c r="P652" s="262">
        <f t="shared" si="145"/>
        <v>29070</v>
      </c>
      <c r="Q652" s="262">
        <f t="shared" si="145"/>
        <v>30232.799999999999</v>
      </c>
      <c r="R652" s="262">
        <f t="shared" si="145"/>
        <v>30232.799999999999</v>
      </c>
      <c r="S652" s="262">
        <f t="shared" si="145"/>
        <v>30232.799999999999</v>
      </c>
      <c r="T652" s="262">
        <f t="shared" si="145"/>
        <v>30232.799999999999</v>
      </c>
      <c r="U652" s="262">
        <f t="shared" si="145"/>
        <v>30232.799999999999</v>
      </c>
      <c r="V652" s="262">
        <f t="shared" si="145"/>
        <v>30232.799999999999</v>
      </c>
      <c r="W652" s="262">
        <f t="shared" si="145"/>
        <v>30232.799999999999</v>
      </c>
      <c r="X652" s="262">
        <f t="shared" si="145"/>
        <v>30232.799999999999</v>
      </c>
      <c r="Y652" s="262">
        <f t="shared" si="145"/>
        <v>30232.799999999999</v>
      </c>
      <c r="Z652" s="262">
        <f t="shared" si="145"/>
        <v>30232.799999999999</v>
      </c>
      <c r="AA652" s="262">
        <f t="shared" si="145"/>
        <v>30232.799999999999</v>
      </c>
      <c r="AB652" s="262">
        <f t="shared" si="145"/>
        <v>30232.799999999999</v>
      </c>
    </row>
    <row r="653" spans="2:28" outlineLevel="1">
      <c r="B653" s="556">
        <f t="shared" si="132"/>
        <v>0</v>
      </c>
      <c r="C653" s="212" t="str">
        <f t="shared" si="132"/>
        <v xml:space="preserve">1 Bed / 1 Bath </v>
      </c>
      <c r="D653" s="260">
        <f t="shared" si="130"/>
        <v>0</v>
      </c>
      <c r="E653" s="261">
        <f t="shared" ref="E653:AB653" si="146">($L143*($D358-$U358)+$H143*$U358)*(1+HLOOKUP(E$628,$E$181:$N$182,2,FALSE))</f>
        <v>0</v>
      </c>
      <c r="F653" s="262">
        <f t="shared" si="146"/>
        <v>0</v>
      </c>
      <c r="G653" s="262">
        <f t="shared" si="146"/>
        <v>0</v>
      </c>
      <c r="H653" s="262">
        <f t="shared" si="146"/>
        <v>0</v>
      </c>
      <c r="I653" s="262">
        <f t="shared" si="146"/>
        <v>0</v>
      </c>
      <c r="J653" s="262">
        <f t="shared" si="146"/>
        <v>0</v>
      </c>
      <c r="K653" s="262">
        <f t="shared" si="146"/>
        <v>0</v>
      </c>
      <c r="L653" s="262">
        <f t="shared" si="146"/>
        <v>0</v>
      </c>
      <c r="M653" s="262">
        <f t="shared" si="146"/>
        <v>0</v>
      </c>
      <c r="N653" s="262">
        <f t="shared" si="146"/>
        <v>0</v>
      </c>
      <c r="O653" s="262">
        <f t="shared" si="146"/>
        <v>0</v>
      </c>
      <c r="P653" s="262">
        <f t="shared" si="146"/>
        <v>0</v>
      </c>
      <c r="Q653" s="262">
        <f t="shared" si="146"/>
        <v>0</v>
      </c>
      <c r="R653" s="262">
        <f t="shared" si="146"/>
        <v>0</v>
      </c>
      <c r="S653" s="262">
        <f t="shared" si="146"/>
        <v>0</v>
      </c>
      <c r="T653" s="262">
        <f t="shared" si="146"/>
        <v>0</v>
      </c>
      <c r="U653" s="262">
        <f t="shared" si="146"/>
        <v>0</v>
      </c>
      <c r="V653" s="262">
        <f t="shared" si="146"/>
        <v>0</v>
      </c>
      <c r="W653" s="262">
        <f t="shared" si="146"/>
        <v>0</v>
      </c>
      <c r="X653" s="262">
        <f t="shared" si="146"/>
        <v>0</v>
      </c>
      <c r="Y653" s="262">
        <f t="shared" si="146"/>
        <v>0</v>
      </c>
      <c r="Z653" s="262">
        <f t="shared" si="146"/>
        <v>0</v>
      </c>
      <c r="AA653" s="262">
        <f t="shared" si="146"/>
        <v>0</v>
      </c>
      <c r="AB653" s="262">
        <f t="shared" si="146"/>
        <v>0</v>
      </c>
    </row>
    <row r="654" spans="2:28" outlineLevel="1">
      <c r="B654" s="556">
        <f t="shared" si="132"/>
        <v>0</v>
      </c>
      <c r="C654" s="212" t="str">
        <f t="shared" si="132"/>
        <v xml:space="preserve">2 Bed / 2 Bath </v>
      </c>
      <c r="D654" s="260">
        <f t="shared" si="130"/>
        <v>0</v>
      </c>
      <c r="E654" s="261">
        <f t="shared" ref="E654:AB654" si="147">($L144*($D359-$U359)+$H144*$U359)*(1+HLOOKUP(E$628,$E$181:$N$182,2,FALSE))</f>
        <v>0</v>
      </c>
      <c r="F654" s="262">
        <f t="shared" si="147"/>
        <v>0</v>
      </c>
      <c r="G654" s="262">
        <f t="shared" si="147"/>
        <v>0</v>
      </c>
      <c r="H654" s="262">
        <f t="shared" si="147"/>
        <v>0</v>
      </c>
      <c r="I654" s="262">
        <f t="shared" si="147"/>
        <v>0</v>
      </c>
      <c r="J654" s="262">
        <f t="shared" si="147"/>
        <v>0</v>
      </c>
      <c r="K654" s="262">
        <f t="shared" si="147"/>
        <v>0</v>
      </c>
      <c r="L654" s="262">
        <f t="shared" si="147"/>
        <v>0</v>
      </c>
      <c r="M654" s="262">
        <f t="shared" si="147"/>
        <v>0</v>
      </c>
      <c r="N654" s="262">
        <f t="shared" si="147"/>
        <v>0</v>
      </c>
      <c r="O654" s="262">
        <f t="shared" si="147"/>
        <v>0</v>
      </c>
      <c r="P654" s="262">
        <f t="shared" si="147"/>
        <v>0</v>
      </c>
      <c r="Q654" s="262">
        <f t="shared" si="147"/>
        <v>0</v>
      </c>
      <c r="R654" s="262">
        <f t="shared" si="147"/>
        <v>0</v>
      </c>
      <c r="S654" s="262">
        <f t="shared" si="147"/>
        <v>0</v>
      </c>
      <c r="T654" s="262">
        <f t="shared" si="147"/>
        <v>0</v>
      </c>
      <c r="U654" s="262">
        <f t="shared" si="147"/>
        <v>0</v>
      </c>
      <c r="V654" s="262">
        <f t="shared" si="147"/>
        <v>0</v>
      </c>
      <c r="W654" s="262">
        <f t="shared" si="147"/>
        <v>0</v>
      </c>
      <c r="X654" s="262">
        <f t="shared" si="147"/>
        <v>0</v>
      </c>
      <c r="Y654" s="262">
        <f t="shared" si="147"/>
        <v>0</v>
      </c>
      <c r="Z654" s="262">
        <f t="shared" si="147"/>
        <v>0</v>
      </c>
      <c r="AA654" s="262">
        <f t="shared" si="147"/>
        <v>0</v>
      </c>
      <c r="AB654" s="262">
        <f t="shared" si="147"/>
        <v>0</v>
      </c>
    </row>
    <row r="655" spans="2:28" outlineLevel="1">
      <c r="B655" s="556">
        <f t="shared" si="132"/>
        <v>0</v>
      </c>
      <c r="C655" s="212" t="str">
        <f t="shared" si="132"/>
        <v xml:space="preserve">4 Bed / 2 Bath Penthouse </v>
      </c>
      <c r="D655" s="260">
        <f t="shared" si="130"/>
        <v>0</v>
      </c>
      <c r="E655" s="261">
        <f t="shared" ref="E655:AB655" si="148">($L145*($D360-$U360)+$H145*$U360)*(1+HLOOKUP(E$628,$E$181:$N$182,2,FALSE))</f>
        <v>0</v>
      </c>
      <c r="F655" s="262">
        <f t="shared" si="148"/>
        <v>0</v>
      </c>
      <c r="G655" s="262">
        <f t="shared" si="148"/>
        <v>0</v>
      </c>
      <c r="H655" s="262">
        <f t="shared" si="148"/>
        <v>0</v>
      </c>
      <c r="I655" s="262">
        <f t="shared" si="148"/>
        <v>0</v>
      </c>
      <c r="J655" s="262">
        <f t="shared" si="148"/>
        <v>0</v>
      </c>
      <c r="K655" s="262">
        <f t="shared" si="148"/>
        <v>0</v>
      </c>
      <c r="L655" s="262">
        <f t="shared" si="148"/>
        <v>0</v>
      </c>
      <c r="M655" s="262">
        <f t="shared" si="148"/>
        <v>0</v>
      </c>
      <c r="N655" s="262">
        <f t="shared" si="148"/>
        <v>0</v>
      </c>
      <c r="O655" s="262">
        <f t="shared" si="148"/>
        <v>0</v>
      </c>
      <c r="P655" s="262">
        <f t="shared" si="148"/>
        <v>0</v>
      </c>
      <c r="Q655" s="262">
        <f t="shared" si="148"/>
        <v>0</v>
      </c>
      <c r="R655" s="262">
        <f t="shared" si="148"/>
        <v>0</v>
      </c>
      <c r="S655" s="262">
        <f t="shared" si="148"/>
        <v>0</v>
      </c>
      <c r="T655" s="262">
        <f t="shared" si="148"/>
        <v>0</v>
      </c>
      <c r="U655" s="262">
        <f t="shared" si="148"/>
        <v>0</v>
      </c>
      <c r="V655" s="262">
        <f t="shared" si="148"/>
        <v>0</v>
      </c>
      <c r="W655" s="262">
        <f t="shared" si="148"/>
        <v>0</v>
      </c>
      <c r="X655" s="262">
        <f t="shared" si="148"/>
        <v>0</v>
      </c>
      <c r="Y655" s="262">
        <f t="shared" si="148"/>
        <v>0</v>
      </c>
      <c r="Z655" s="262">
        <f t="shared" si="148"/>
        <v>0</v>
      </c>
      <c r="AA655" s="262">
        <f t="shared" si="148"/>
        <v>0</v>
      </c>
      <c r="AB655" s="262">
        <f t="shared" si="148"/>
        <v>0</v>
      </c>
    </row>
    <row r="656" spans="2:28" outlineLevel="1">
      <c r="B656" s="556">
        <f t="shared" ref="B656:C668" si="149">B611</f>
        <v>0</v>
      </c>
      <c r="C656" s="212" t="str">
        <f t="shared" si="149"/>
        <v xml:space="preserve">2 Bed / 2 Bath </v>
      </c>
      <c r="D656" s="260">
        <f t="shared" si="130"/>
        <v>0</v>
      </c>
      <c r="E656" s="261">
        <f t="shared" ref="E656:AB656" si="150">($L146*($D361-$U361)+$H146*$U361)*(1+HLOOKUP(E$628,$E$181:$N$182,2,FALSE))</f>
        <v>0</v>
      </c>
      <c r="F656" s="262">
        <f t="shared" si="150"/>
        <v>0</v>
      </c>
      <c r="G656" s="262">
        <f t="shared" si="150"/>
        <v>0</v>
      </c>
      <c r="H656" s="262">
        <f t="shared" si="150"/>
        <v>0</v>
      </c>
      <c r="I656" s="262">
        <f t="shared" si="150"/>
        <v>0</v>
      </c>
      <c r="J656" s="262">
        <f t="shared" si="150"/>
        <v>0</v>
      </c>
      <c r="K656" s="262">
        <f t="shared" si="150"/>
        <v>0</v>
      </c>
      <c r="L656" s="262">
        <f t="shared" si="150"/>
        <v>0</v>
      </c>
      <c r="M656" s="262">
        <f t="shared" si="150"/>
        <v>0</v>
      </c>
      <c r="N656" s="262">
        <f t="shared" si="150"/>
        <v>0</v>
      </c>
      <c r="O656" s="262">
        <f t="shared" si="150"/>
        <v>0</v>
      </c>
      <c r="P656" s="262">
        <f t="shared" si="150"/>
        <v>0</v>
      </c>
      <c r="Q656" s="262">
        <f t="shared" si="150"/>
        <v>0</v>
      </c>
      <c r="R656" s="262">
        <f t="shared" si="150"/>
        <v>0</v>
      </c>
      <c r="S656" s="262">
        <f t="shared" si="150"/>
        <v>0</v>
      </c>
      <c r="T656" s="262">
        <f t="shared" si="150"/>
        <v>0</v>
      </c>
      <c r="U656" s="262">
        <f t="shared" si="150"/>
        <v>0</v>
      </c>
      <c r="V656" s="262">
        <f t="shared" si="150"/>
        <v>0</v>
      </c>
      <c r="W656" s="262">
        <f t="shared" si="150"/>
        <v>0</v>
      </c>
      <c r="X656" s="262">
        <f t="shared" si="150"/>
        <v>0</v>
      </c>
      <c r="Y656" s="262">
        <f t="shared" si="150"/>
        <v>0</v>
      </c>
      <c r="Z656" s="262">
        <f t="shared" si="150"/>
        <v>0</v>
      </c>
      <c r="AA656" s="262">
        <f t="shared" si="150"/>
        <v>0</v>
      </c>
      <c r="AB656" s="262">
        <f t="shared" si="150"/>
        <v>0</v>
      </c>
    </row>
    <row r="657" spans="2:28" outlineLevel="1">
      <c r="B657" s="556">
        <f t="shared" si="149"/>
        <v>0</v>
      </c>
      <c r="C657" s="212">
        <f t="shared" si="149"/>
        <v>0</v>
      </c>
      <c r="D657" s="260">
        <f t="shared" si="130"/>
        <v>0</v>
      </c>
      <c r="E657" s="261">
        <f t="shared" ref="E657:AB657" si="151">($L147*($D362-$U362)+$H147*$U362)*(1+HLOOKUP(E$628,$E$181:$N$182,2,FALSE))</f>
        <v>0</v>
      </c>
      <c r="F657" s="262">
        <f t="shared" si="151"/>
        <v>0</v>
      </c>
      <c r="G657" s="262">
        <f t="shared" si="151"/>
        <v>0</v>
      </c>
      <c r="H657" s="262">
        <f t="shared" si="151"/>
        <v>0</v>
      </c>
      <c r="I657" s="262">
        <f t="shared" si="151"/>
        <v>0</v>
      </c>
      <c r="J657" s="262">
        <f t="shared" si="151"/>
        <v>0</v>
      </c>
      <c r="K657" s="262">
        <f t="shared" si="151"/>
        <v>0</v>
      </c>
      <c r="L657" s="262">
        <f t="shared" si="151"/>
        <v>0</v>
      </c>
      <c r="M657" s="262">
        <f t="shared" si="151"/>
        <v>0</v>
      </c>
      <c r="N657" s="262">
        <f t="shared" si="151"/>
        <v>0</v>
      </c>
      <c r="O657" s="262">
        <f t="shared" si="151"/>
        <v>0</v>
      </c>
      <c r="P657" s="262">
        <f t="shared" si="151"/>
        <v>0</v>
      </c>
      <c r="Q657" s="262">
        <f t="shared" si="151"/>
        <v>0</v>
      </c>
      <c r="R657" s="262">
        <f t="shared" si="151"/>
        <v>0</v>
      </c>
      <c r="S657" s="262">
        <f t="shared" si="151"/>
        <v>0</v>
      </c>
      <c r="T657" s="262">
        <f t="shared" si="151"/>
        <v>0</v>
      </c>
      <c r="U657" s="262">
        <f t="shared" si="151"/>
        <v>0</v>
      </c>
      <c r="V657" s="262">
        <f t="shared" si="151"/>
        <v>0</v>
      </c>
      <c r="W657" s="262">
        <f t="shared" si="151"/>
        <v>0</v>
      </c>
      <c r="X657" s="262">
        <f t="shared" si="151"/>
        <v>0</v>
      </c>
      <c r="Y657" s="262">
        <f t="shared" si="151"/>
        <v>0</v>
      </c>
      <c r="Z657" s="262">
        <f t="shared" si="151"/>
        <v>0</v>
      </c>
      <c r="AA657" s="262">
        <f t="shared" si="151"/>
        <v>0</v>
      </c>
      <c r="AB657" s="262">
        <f t="shared" si="151"/>
        <v>0</v>
      </c>
    </row>
    <row r="658" spans="2:28" outlineLevel="1">
      <c r="B658" s="556">
        <f t="shared" si="149"/>
        <v>0</v>
      </c>
      <c r="C658" s="212">
        <f t="shared" si="149"/>
        <v>0</v>
      </c>
      <c r="D658" s="260">
        <f t="shared" si="130"/>
        <v>0</v>
      </c>
      <c r="E658" s="261">
        <f t="shared" ref="E658:AB658" si="152">($L148*($D363-$U363)+$H148*$U363)*(1+HLOOKUP(E$628,$E$181:$N$182,2,FALSE))</f>
        <v>0</v>
      </c>
      <c r="F658" s="262">
        <f t="shared" si="152"/>
        <v>0</v>
      </c>
      <c r="G658" s="262">
        <f t="shared" si="152"/>
        <v>0</v>
      </c>
      <c r="H658" s="262">
        <f t="shared" si="152"/>
        <v>0</v>
      </c>
      <c r="I658" s="262">
        <f t="shared" si="152"/>
        <v>0</v>
      </c>
      <c r="J658" s="262">
        <f t="shared" si="152"/>
        <v>0</v>
      </c>
      <c r="K658" s="262">
        <f t="shared" si="152"/>
        <v>0</v>
      </c>
      <c r="L658" s="262">
        <f t="shared" si="152"/>
        <v>0</v>
      </c>
      <c r="M658" s="262">
        <f t="shared" si="152"/>
        <v>0</v>
      </c>
      <c r="N658" s="262">
        <f t="shared" si="152"/>
        <v>0</v>
      </c>
      <c r="O658" s="262">
        <f t="shared" si="152"/>
        <v>0</v>
      </c>
      <c r="P658" s="262">
        <f t="shared" si="152"/>
        <v>0</v>
      </c>
      <c r="Q658" s="262">
        <f t="shared" si="152"/>
        <v>0</v>
      </c>
      <c r="R658" s="262">
        <f t="shared" si="152"/>
        <v>0</v>
      </c>
      <c r="S658" s="262">
        <f t="shared" si="152"/>
        <v>0</v>
      </c>
      <c r="T658" s="262">
        <f t="shared" si="152"/>
        <v>0</v>
      </c>
      <c r="U658" s="262">
        <f t="shared" si="152"/>
        <v>0</v>
      </c>
      <c r="V658" s="262">
        <f t="shared" si="152"/>
        <v>0</v>
      </c>
      <c r="W658" s="262">
        <f t="shared" si="152"/>
        <v>0</v>
      </c>
      <c r="X658" s="262">
        <f t="shared" si="152"/>
        <v>0</v>
      </c>
      <c r="Y658" s="262">
        <f t="shared" si="152"/>
        <v>0</v>
      </c>
      <c r="Z658" s="262">
        <f t="shared" si="152"/>
        <v>0</v>
      </c>
      <c r="AA658" s="262">
        <f t="shared" si="152"/>
        <v>0</v>
      </c>
      <c r="AB658" s="262">
        <f t="shared" si="152"/>
        <v>0</v>
      </c>
    </row>
    <row r="659" spans="2:28" outlineLevel="1">
      <c r="B659" s="556">
        <f t="shared" si="149"/>
        <v>0</v>
      </c>
      <c r="C659" s="212">
        <f t="shared" si="149"/>
        <v>0</v>
      </c>
      <c r="D659" s="260">
        <f t="shared" si="130"/>
        <v>0</v>
      </c>
      <c r="E659" s="261">
        <f t="shared" ref="E659:AB659" si="153">($L149*($D364-$U364)+$H149*$U364)*(1+HLOOKUP(E$628,$E$181:$N$182,2,FALSE))</f>
        <v>0</v>
      </c>
      <c r="F659" s="262">
        <f t="shared" si="153"/>
        <v>0</v>
      </c>
      <c r="G659" s="262">
        <f t="shared" si="153"/>
        <v>0</v>
      </c>
      <c r="H659" s="262">
        <f t="shared" si="153"/>
        <v>0</v>
      </c>
      <c r="I659" s="262">
        <f t="shared" si="153"/>
        <v>0</v>
      </c>
      <c r="J659" s="262">
        <f t="shared" si="153"/>
        <v>0</v>
      </c>
      <c r="K659" s="262">
        <f t="shared" si="153"/>
        <v>0</v>
      </c>
      <c r="L659" s="262">
        <f t="shared" si="153"/>
        <v>0</v>
      </c>
      <c r="M659" s="262">
        <f t="shared" si="153"/>
        <v>0</v>
      </c>
      <c r="N659" s="262">
        <f t="shared" si="153"/>
        <v>0</v>
      </c>
      <c r="O659" s="262">
        <f t="shared" si="153"/>
        <v>0</v>
      </c>
      <c r="P659" s="262">
        <f t="shared" si="153"/>
        <v>0</v>
      </c>
      <c r="Q659" s="262">
        <f t="shared" si="153"/>
        <v>0</v>
      </c>
      <c r="R659" s="262">
        <f t="shared" si="153"/>
        <v>0</v>
      </c>
      <c r="S659" s="262">
        <f t="shared" si="153"/>
        <v>0</v>
      </c>
      <c r="T659" s="262">
        <f t="shared" si="153"/>
        <v>0</v>
      </c>
      <c r="U659" s="262">
        <f t="shared" si="153"/>
        <v>0</v>
      </c>
      <c r="V659" s="262">
        <f t="shared" si="153"/>
        <v>0</v>
      </c>
      <c r="W659" s="262">
        <f t="shared" si="153"/>
        <v>0</v>
      </c>
      <c r="X659" s="262">
        <f t="shared" si="153"/>
        <v>0</v>
      </c>
      <c r="Y659" s="262">
        <f t="shared" si="153"/>
        <v>0</v>
      </c>
      <c r="Z659" s="262">
        <f t="shared" si="153"/>
        <v>0</v>
      </c>
      <c r="AA659" s="262">
        <f t="shared" si="153"/>
        <v>0</v>
      </c>
      <c r="AB659" s="262">
        <f t="shared" si="153"/>
        <v>0</v>
      </c>
    </row>
    <row r="660" spans="2:28" outlineLevel="1">
      <c r="B660" s="556">
        <f t="shared" si="149"/>
        <v>0</v>
      </c>
      <c r="C660" s="212">
        <f t="shared" si="149"/>
        <v>0</v>
      </c>
      <c r="D660" s="260">
        <f t="shared" si="130"/>
        <v>0</v>
      </c>
      <c r="E660" s="261">
        <f t="shared" ref="E660:AB660" si="154">($L150*($D365-$U365)+$H150*$U365)*(1+HLOOKUP(E$628,$E$181:$N$182,2,FALSE))</f>
        <v>0</v>
      </c>
      <c r="F660" s="262">
        <f t="shared" si="154"/>
        <v>0</v>
      </c>
      <c r="G660" s="262">
        <f t="shared" si="154"/>
        <v>0</v>
      </c>
      <c r="H660" s="262">
        <f t="shared" si="154"/>
        <v>0</v>
      </c>
      <c r="I660" s="262">
        <f t="shared" si="154"/>
        <v>0</v>
      </c>
      <c r="J660" s="262">
        <f t="shared" si="154"/>
        <v>0</v>
      </c>
      <c r="K660" s="262">
        <f t="shared" si="154"/>
        <v>0</v>
      </c>
      <c r="L660" s="262">
        <f t="shared" si="154"/>
        <v>0</v>
      </c>
      <c r="M660" s="262">
        <f t="shared" si="154"/>
        <v>0</v>
      </c>
      <c r="N660" s="262">
        <f t="shared" si="154"/>
        <v>0</v>
      </c>
      <c r="O660" s="262">
        <f t="shared" si="154"/>
        <v>0</v>
      </c>
      <c r="P660" s="262">
        <f t="shared" si="154"/>
        <v>0</v>
      </c>
      <c r="Q660" s="262">
        <f t="shared" si="154"/>
        <v>0</v>
      </c>
      <c r="R660" s="262">
        <f t="shared" si="154"/>
        <v>0</v>
      </c>
      <c r="S660" s="262">
        <f t="shared" si="154"/>
        <v>0</v>
      </c>
      <c r="T660" s="262">
        <f t="shared" si="154"/>
        <v>0</v>
      </c>
      <c r="U660" s="262">
        <f t="shared" si="154"/>
        <v>0</v>
      </c>
      <c r="V660" s="262">
        <f t="shared" si="154"/>
        <v>0</v>
      </c>
      <c r="W660" s="262">
        <f t="shared" si="154"/>
        <v>0</v>
      </c>
      <c r="X660" s="262">
        <f t="shared" si="154"/>
        <v>0</v>
      </c>
      <c r="Y660" s="262">
        <f t="shared" si="154"/>
        <v>0</v>
      </c>
      <c r="Z660" s="262">
        <f t="shared" si="154"/>
        <v>0</v>
      </c>
      <c r="AA660" s="262">
        <f t="shared" si="154"/>
        <v>0</v>
      </c>
      <c r="AB660" s="262">
        <f t="shared" si="154"/>
        <v>0</v>
      </c>
    </row>
    <row r="661" spans="2:28" outlineLevel="1">
      <c r="B661" s="556">
        <f t="shared" si="149"/>
        <v>0</v>
      </c>
      <c r="C661" s="212">
        <f t="shared" si="149"/>
        <v>0</v>
      </c>
      <c r="D661" s="260">
        <f t="shared" si="130"/>
        <v>0</v>
      </c>
      <c r="E661" s="261">
        <f t="shared" ref="E661:AB661" si="155">($L151*($D366-$U366)+$H151*$U366)*(1+HLOOKUP(E$628,$E$181:$N$182,2,FALSE))</f>
        <v>0</v>
      </c>
      <c r="F661" s="262">
        <f t="shared" si="155"/>
        <v>0</v>
      </c>
      <c r="G661" s="262">
        <f t="shared" si="155"/>
        <v>0</v>
      </c>
      <c r="H661" s="262">
        <f t="shared" si="155"/>
        <v>0</v>
      </c>
      <c r="I661" s="262">
        <f t="shared" si="155"/>
        <v>0</v>
      </c>
      <c r="J661" s="262">
        <f t="shared" si="155"/>
        <v>0</v>
      </c>
      <c r="K661" s="262">
        <f t="shared" si="155"/>
        <v>0</v>
      </c>
      <c r="L661" s="262">
        <f t="shared" si="155"/>
        <v>0</v>
      </c>
      <c r="M661" s="262">
        <f t="shared" si="155"/>
        <v>0</v>
      </c>
      <c r="N661" s="262">
        <f t="shared" si="155"/>
        <v>0</v>
      </c>
      <c r="O661" s="262">
        <f t="shared" si="155"/>
        <v>0</v>
      </c>
      <c r="P661" s="262">
        <f t="shared" si="155"/>
        <v>0</v>
      </c>
      <c r="Q661" s="262">
        <f t="shared" si="155"/>
        <v>0</v>
      </c>
      <c r="R661" s="262">
        <f t="shared" si="155"/>
        <v>0</v>
      </c>
      <c r="S661" s="262">
        <f t="shared" si="155"/>
        <v>0</v>
      </c>
      <c r="T661" s="262">
        <f t="shared" si="155"/>
        <v>0</v>
      </c>
      <c r="U661" s="262">
        <f t="shared" si="155"/>
        <v>0</v>
      </c>
      <c r="V661" s="262">
        <f t="shared" si="155"/>
        <v>0</v>
      </c>
      <c r="W661" s="262">
        <f t="shared" si="155"/>
        <v>0</v>
      </c>
      <c r="X661" s="262">
        <f t="shared" si="155"/>
        <v>0</v>
      </c>
      <c r="Y661" s="262">
        <f t="shared" si="155"/>
        <v>0</v>
      </c>
      <c r="Z661" s="262">
        <f t="shared" si="155"/>
        <v>0</v>
      </c>
      <c r="AA661" s="262">
        <f t="shared" si="155"/>
        <v>0</v>
      </c>
      <c r="AB661" s="262">
        <f t="shared" si="155"/>
        <v>0</v>
      </c>
    </row>
    <row r="662" spans="2:28" outlineLevel="1">
      <c r="B662" s="556">
        <f t="shared" si="149"/>
        <v>0</v>
      </c>
      <c r="C662" s="212">
        <f t="shared" si="149"/>
        <v>0</v>
      </c>
      <c r="D662" s="260">
        <f t="shared" si="130"/>
        <v>0</v>
      </c>
      <c r="E662" s="261">
        <f t="shared" ref="E662:AB662" si="156">($L152*($D367-$U367)+$H152*$U367)*(1+HLOOKUP(E$628,$E$181:$N$182,2,FALSE))</f>
        <v>0</v>
      </c>
      <c r="F662" s="262">
        <f t="shared" si="156"/>
        <v>0</v>
      </c>
      <c r="G662" s="262">
        <f t="shared" si="156"/>
        <v>0</v>
      </c>
      <c r="H662" s="262">
        <f t="shared" si="156"/>
        <v>0</v>
      </c>
      <c r="I662" s="262">
        <f t="shared" si="156"/>
        <v>0</v>
      </c>
      <c r="J662" s="262">
        <f t="shared" si="156"/>
        <v>0</v>
      </c>
      <c r="K662" s="262">
        <f t="shared" si="156"/>
        <v>0</v>
      </c>
      <c r="L662" s="262">
        <f t="shared" si="156"/>
        <v>0</v>
      </c>
      <c r="M662" s="262">
        <f t="shared" si="156"/>
        <v>0</v>
      </c>
      <c r="N662" s="262">
        <f t="shared" si="156"/>
        <v>0</v>
      </c>
      <c r="O662" s="262">
        <f t="shared" si="156"/>
        <v>0</v>
      </c>
      <c r="P662" s="262">
        <f t="shared" si="156"/>
        <v>0</v>
      </c>
      <c r="Q662" s="262">
        <f t="shared" si="156"/>
        <v>0</v>
      </c>
      <c r="R662" s="262">
        <f t="shared" si="156"/>
        <v>0</v>
      </c>
      <c r="S662" s="262">
        <f t="shared" si="156"/>
        <v>0</v>
      </c>
      <c r="T662" s="262">
        <f t="shared" si="156"/>
        <v>0</v>
      </c>
      <c r="U662" s="262">
        <f t="shared" si="156"/>
        <v>0</v>
      </c>
      <c r="V662" s="262">
        <f t="shared" si="156"/>
        <v>0</v>
      </c>
      <c r="W662" s="262">
        <f t="shared" si="156"/>
        <v>0</v>
      </c>
      <c r="X662" s="262">
        <f t="shared" si="156"/>
        <v>0</v>
      </c>
      <c r="Y662" s="262">
        <f t="shared" si="156"/>
        <v>0</v>
      </c>
      <c r="Z662" s="262">
        <f t="shared" si="156"/>
        <v>0</v>
      </c>
      <c r="AA662" s="262">
        <f t="shared" si="156"/>
        <v>0</v>
      </c>
      <c r="AB662" s="262">
        <f t="shared" si="156"/>
        <v>0</v>
      </c>
    </row>
    <row r="663" spans="2:28" outlineLevel="1">
      <c r="B663" s="556">
        <f t="shared" si="149"/>
        <v>0</v>
      </c>
      <c r="C663" s="212">
        <f t="shared" si="149"/>
        <v>0</v>
      </c>
      <c r="D663" s="260">
        <f t="shared" si="130"/>
        <v>0</v>
      </c>
      <c r="E663" s="261">
        <f t="shared" ref="E663:AB663" si="157">($L153*($D368-$U368)+$H153*$U368)*(1+HLOOKUP(E$628,$E$181:$N$182,2,FALSE))</f>
        <v>0</v>
      </c>
      <c r="F663" s="262">
        <f t="shared" si="157"/>
        <v>0</v>
      </c>
      <c r="G663" s="262">
        <f t="shared" si="157"/>
        <v>0</v>
      </c>
      <c r="H663" s="262">
        <f t="shared" si="157"/>
        <v>0</v>
      </c>
      <c r="I663" s="262">
        <f t="shared" si="157"/>
        <v>0</v>
      </c>
      <c r="J663" s="262">
        <f t="shared" si="157"/>
        <v>0</v>
      </c>
      <c r="K663" s="262">
        <f t="shared" si="157"/>
        <v>0</v>
      </c>
      <c r="L663" s="262">
        <f t="shared" si="157"/>
        <v>0</v>
      </c>
      <c r="M663" s="262">
        <f t="shared" si="157"/>
        <v>0</v>
      </c>
      <c r="N663" s="262">
        <f t="shared" si="157"/>
        <v>0</v>
      </c>
      <c r="O663" s="262">
        <f t="shared" si="157"/>
        <v>0</v>
      </c>
      <c r="P663" s="262">
        <f t="shared" si="157"/>
        <v>0</v>
      </c>
      <c r="Q663" s="262">
        <f t="shared" si="157"/>
        <v>0</v>
      </c>
      <c r="R663" s="262">
        <f t="shared" si="157"/>
        <v>0</v>
      </c>
      <c r="S663" s="262">
        <f t="shared" si="157"/>
        <v>0</v>
      </c>
      <c r="T663" s="262">
        <f t="shared" si="157"/>
        <v>0</v>
      </c>
      <c r="U663" s="262">
        <f t="shared" si="157"/>
        <v>0</v>
      </c>
      <c r="V663" s="262">
        <f t="shared" si="157"/>
        <v>0</v>
      </c>
      <c r="W663" s="262">
        <f t="shared" si="157"/>
        <v>0</v>
      </c>
      <c r="X663" s="262">
        <f t="shared" si="157"/>
        <v>0</v>
      </c>
      <c r="Y663" s="262">
        <f t="shared" si="157"/>
        <v>0</v>
      </c>
      <c r="Z663" s="262">
        <f t="shared" si="157"/>
        <v>0</v>
      </c>
      <c r="AA663" s="262">
        <f t="shared" si="157"/>
        <v>0</v>
      </c>
      <c r="AB663" s="262">
        <f t="shared" si="157"/>
        <v>0</v>
      </c>
    </row>
    <row r="664" spans="2:28" outlineLevel="1">
      <c r="B664" s="556">
        <f t="shared" si="149"/>
        <v>0</v>
      </c>
      <c r="C664" s="212">
        <f t="shared" si="149"/>
        <v>0</v>
      </c>
      <c r="D664" s="260">
        <f t="shared" si="130"/>
        <v>0</v>
      </c>
      <c r="E664" s="261">
        <f t="shared" ref="E664:AB664" si="158">($L154*($D369-$U369)+$H154*$U369)*(1+HLOOKUP(E$628,$E$181:$N$182,2,FALSE))</f>
        <v>0</v>
      </c>
      <c r="F664" s="262">
        <f t="shared" si="158"/>
        <v>0</v>
      </c>
      <c r="G664" s="262">
        <f t="shared" si="158"/>
        <v>0</v>
      </c>
      <c r="H664" s="262">
        <f t="shared" si="158"/>
        <v>0</v>
      </c>
      <c r="I664" s="262">
        <f t="shared" si="158"/>
        <v>0</v>
      </c>
      <c r="J664" s="262">
        <f t="shared" si="158"/>
        <v>0</v>
      </c>
      <c r="K664" s="262">
        <f t="shared" si="158"/>
        <v>0</v>
      </c>
      <c r="L664" s="262">
        <f t="shared" si="158"/>
        <v>0</v>
      </c>
      <c r="M664" s="262">
        <f t="shared" si="158"/>
        <v>0</v>
      </c>
      <c r="N664" s="262">
        <f t="shared" si="158"/>
        <v>0</v>
      </c>
      <c r="O664" s="262">
        <f t="shared" si="158"/>
        <v>0</v>
      </c>
      <c r="P664" s="262">
        <f t="shared" si="158"/>
        <v>0</v>
      </c>
      <c r="Q664" s="262">
        <f t="shared" si="158"/>
        <v>0</v>
      </c>
      <c r="R664" s="262">
        <f t="shared" si="158"/>
        <v>0</v>
      </c>
      <c r="S664" s="262">
        <f t="shared" si="158"/>
        <v>0</v>
      </c>
      <c r="T664" s="262">
        <f t="shared" si="158"/>
        <v>0</v>
      </c>
      <c r="U664" s="262">
        <f t="shared" si="158"/>
        <v>0</v>
      </c>
      <c r="V664" s="262">
        <f t="shared" si="158"/>
        <v>0</v>
      </c>
      <c r="W664" s="262">
        <f t="shared" si="158"/>
        <v>0</v>
      </c>
      <c r="X664" s="262">
        <f t="shared" si="158"/>
        <v>0</v>
      </c>
      <c r="Y664" s="262">
        <f t="shared" si="158"/>
        <v>0</v>
      </c>
      <c r="Z664" s="262">
        <f t="shared" si="158"/>
        <v>0</v>
      </c>
      <c r="AA664" s="262">
        <f t="shared" si="158"/>
        <v>0</v>
      </c>
      <c r="AB664" s="262">
        <f t="shared" si="158"/>
        <v>0</v>
      </c>
    </row>
    <row r="665" spans="2:28" outlineLevel="1">
      <c r="B665" s="556">
        <f t="shared" si="149"/>
        <v>0</v>
      </c>
      <c r="C665" s="212">
        <f t="shared" si="149"/>
        <v>0</v>
      </c>
      <c r="D665" s="260">
        <f t="shared" si="130"/>
        <v>0</v>
      </c>
      <c r="E665" s="261">
        <f t="shared" ref="E665:AB665" si="159">($L155*($D370-$U370)+$H155*$U370)*(1+HLOOKUP(E$628,$E$181:$N$182,2,FALSE))</f>
        <v>0</v>
      </c>
      <c r="F665" s="262">
        <f t="shared" si="159"/>
        <v>0</v>
      </c>
      <c r="G665" s="262">
        <f t="shared" si="159"/>
        <v>0</v>
      </c>
      <c r="H665" s="262">
        <f t="shared" si="159"/>
        <v>0</v>
      </c>
      <c r="I665" s="262">
        <f t="shared" si="159"/>
        <v>0</v>
      </c>
      <c r="J665" s="262">
        <f t="shared" si="159"/>
        <v>0</v>
      </c>
      <c r="K665" s="262">
        <f t="shared" si="159"/>
        <v>0</v>
      </c>
      <c r="L665" s="262">
        <f t="shared" si="159"/>
        <v>0</v>
      </c>
      <c r="M665" s="262">
        <f t="shared" si="159"/>
        <v>0</v>
      </c>
      <c r="N665" s="262">
        <f t="shared" si="159"/>
        <v>0</v>
      </c>
      <c r="O665" s="262">
        <f t="shared" si="159"/>
        <v>0</v>
      </c>
      <c r="P665" s="262">
        <f t="shared" si="159"/>
        <v>0</v>
      </c>
      <c r="Q665" s="262">
        <f t="shared" si="159"/>
        <v>0</v>
      </c>
      <c r="R665" s="262">
        <f t="shared" si="159"/>
        <v>0</v>
      </c>
      <c r="S665" s="262">
        <f t="shared" si="159"/>
        <v>0</v>
      </c>
      <c r="T665" s="262">
        <f t="shared" si="159"/>
        <v>0</v>
      </c>
      <c r="U665" s="262">
        <f t="shared" si="159"/>
        <v>0</v>
      </c>
      <c r="V665" s="262">
        <f t="shared" si="159"/>
        <v>0</v>
      </c>
      <c r="W665" s="262">
        <f t="shared" si="159"/>
        <v>0</v>
      </c>
      <c r="X665" s="262">
        <f t="shared" si="159"/>
        <v>0</v>
      </c>
      <c r="Y665" s="262">
        <f t="shared" si="159"/>
        <v>0</v>
      </c>
      <c r="Z665" s="262">
        <f t="shared" si="159"/>
        <v>0</v>
      </c>
      <c r="AA665" s="262">
        <f t="shared" si="159"/>
        <v>0</v>
      </c>
      <c r="AB665" s="262">
        <f t="shared" si="159"/>
        <v>0</v>
      </c>
    </row>
    <row r="666" spans="2:28" outlineLevel="1">
      <c r="B666" s="556">
        <f t="shared" si="149"/>
        <v>0</v>
      </c>
      <c r="C666" s="212">
        <f t="shared" si="149"/>
        <v>0</v>
      </c>
      <c r="D666" s="260">
        <f t="shared" si="130"/>
        <v>0</v>
      </c>
      <c r="E666" s="261">
        <f t="shared" ref="E666:AB666" si="160">($L156*($D371-$U371)+$H156*$U371)*(1+HLOOKUP(E$628,$E$181:$N$182,2,FALSE))</f>
        <v>0</v>
      </c>
      <c r="F666" s="262">
        <f t="shared" si="160"/>
        <v>0</v>
      </c>
      <c r="G666" s="262">
        <f t="shared" si="160"/>
        <v>0</v>
      </c>
      <c r="H666" s="262">
        <f t="shared" si="160"/>
        <v>0</v>
      </c>
      <c r="I666" s="262">
        <f t="shared" si="160"/>
        <v>0</v>
      </c>
      <c r="J666" s="262">
        <f t="shared" si="160"/>
        <v>0</v>
      </c>
      <c r="K666" s="262">
        <f t="shared" si="160"/>
        <v>0</v>
      </c>
      <c r="L666" s="262">
        <f t="shared" si="160"/>
        <v>0</v>
      </c>
      <c r="M666" s="262">
        <f t="shared" si="160"/>
        <v>0</v>
      </c>
      <c r="N666" s="262">
        <f t="shared" si="160"/>
        <v>0</v>
      </c>
      <c r="O666" s="262">
        <f t="shared" si="160"/>
        <v>0</v>
      </c>
      <c r="P666" s="262">
        <f t="shared" si="160"/>
        <v>0</v>
      </c>
      <c r="Q666" s="262">
        <f t="shared" si="160"/>
        <v>0</v>
      </c>
      <c r="R666" s="262">
        <f t="shared" si="160"/>
        <v>0</v>
      </c>
      <c r="S666" s="262">
        <f t="shared" si="160"/>
        <v>0</v>
      </c>
      <c r="T666" s="262">
        <f t="shared" si="160"/>
        <v>0</v>
      </c>
      <c r="U666" s="262">
        <f t="shared" si="160"/>
        <v>0</v>
      </c>
      <c r="V666" s="262">
        <f t="shared" si="160"/>
        <v>0</v>
      </c>
      <c r="W666" s="262">
        <f t="shared" si="160"/>
        <v>0</v>
      </c>
      <c r="X666" s="262">
        <f t="shared" si="160"/>
        <v>0</v>
      </c>
      <c r="Y666" s="262">
        <f t="shared" si="160"/>
        <v>0</v>
      </c>
      <c r="Z666" s="262">
        <f t="shared" si="160"/>
        <v>0</v>
      </c>
      <c r="AA666" s="262">
        <f t="shared" si="160"/>
        <v>0</v>
      </c>
      <c r="AB666" s="262">
        <f t="shared" si="160"/>
        <v>0</v>
      </c>
    </row>
    <row r="667" spans="2:28" outlineLevel="1">
      <c r="B667" s="556">
        <f t="shared" si="149"/>
        <v>0</v>
      </c>
      <c r="C667" s="212">
        <f t="shared" si="149"/>
        <v>0</v>
      </c>
      <c r="D667" s="260">
        <f t="shared" si="130"/>
        <v>0</v>
      </c>
      <c r="E667" s="261">
        <f t="shared" ref="E667:AB667" si="161">($L157*($D372-$U372)+$H157*$U372)*(1+HLOOKUP(E$628,$E$181:$N$182,2,FALSE))</f>
        <v>0</v>
      </c>
      <c r="F667" s="262">
        <f t="shared" si="161"/>
        <v>0</v>
      </c>
      <c r="G667" s="262">
        <f t="shared" si="161"/>
        <v>0</v>
      </c>
      <c r="H667" s="262">
        <f t="shared" si="161"/>
        <v>0</v>
      </c>
      <c r="I667" s="262">
        <f t="shared" si="161"/>
        <v>0</v>
      </c>
      <c r="J667" s="262">
        <f t="shared" si="161"/>
        <v>0</v>
      </c>
      <c r="K667" s="262">
        <f t="shared" si="161"/>
        <v>0</v>
      </c>
      <c r="L667" s="262">
        <f t="shared" si="161"/>
        <v>0</v>
      </c>
      <c r="M667" s="262">
        <f t="shared" si="161"/>
        <v>0</v>
      </c>
      <c r="N667" s="262">
        <f t="shared" si="161"/>
        <v>0</v>
      </c>
      <c r="O667" s="262">
        <f t="shared" si="161"/>
        <v>0</v>
      </c>
      <c r="P667" s="262">
        <f t="shared" si="161"/>
        <v>0</v>
      </c>
      <c r="Q667" s="262">
        <f t="shared" si="161"/>
        <v>0</v>
      </c>
      <c r="R667" s="262">
        <f t="shared" si="161"/>
        <v>0</v>
      </c>
      <c r="S667" s="262">
        <f t="shared" si="161"/>
        <v>0</v>
      </c>
      <c r="T667" s="262">
        <f t="shared" si="161"/>
        <v>0</v>
      </c>
      <c r="U667" s="262">
        <f t="shared" si="161"/>
        <v>0</v>
      </c>
      <c r="V667" s="262">
        <f t="shared" si="161"/>
        <v>0</v>
      </c>
      <c r="W667" s="262">
        <f t="shared" si="161"/>
        <v>0</v>
      </c>
      <c r="X667" s="262">
        <f t="shared" si="161"/>
        <v>0</v>
      </c>
      <c r="Y667" s="262">
        <f t="shared" si="161"/>
        <v>0</v>
      </c>
      <c r="Z667" s="262">
        <f t="shared" si="161"/>
        <v>0</v>
      </c>
      <c r="AA667" s="262">
        <f t="shared" si="161"/>
        <v>0</v>
      </c>
      <c r="AB667" s="262">
        <f t="shared" si="161"/>
        <v>0</v>
      </c>
    </row>
    <row r="668" spans="2:28" outlineLevel="1">
      <c r="B668" s="556">
        <f t="shared" si="149"/>
        <v>0</v>
      </c>
      <c r="C668" s="215">
        <f t="shared" si="149"/>
        <v>0</v>
      </c>
      <c r="D668" s="558">
        <f t="shared" si="130"/>
        <v>0</v>
      </c>
      <c r="E668" s="264">
        <f t="shared" ref="E668:AB668" si="162">($L158*($D373-$U373)+$H158*$U373)*(1+HLOOKUP(E$628,$E$181:$N$182,2,FALSE))</f>
        <v>0</v>
      </c>
      <c r="F668" s="265">
        <f t="shared" si="162"/>
        <v>0</v>
      </c>
      <c r="G668" s="265">
        <f t="shared" si="162"/>
        <v>0</v>
      </c>
      <c r="H668" s="265">
        <f t="shared" si="162"/>
        <v>0</v>
      </c>
      <c r="I668" s="265">
        <f t="shared" si="162"/>
        <v>0</v>
      </c>
      <c r="J668" s="265">
        <f t="shared" si="162"/>
        <v>0</v>
      </c>
      <c r="K668" s="265">
        <f t="shared" si="162"/>
        <v>0</v>
      </c>
      <c r="L668" s="265">
        <f t="shared" si="162"/>
        <v>0</v>
      </c>
      <c r="M668" s="265">
        <f t="shared" si="162"/>
        <v>0</v>
      </c>
      <c r="N668" s="265">
        <f t="shared" si="162"/>
        <v>0</v>
      </c>
      <c r="O668" s="265">
        <f t="shared" si="162"/>
        <v>0</v>
      </c>
      <c r="P668" s="265">
        <f t="shared" si="162"/>
        <v>0</v>
      </c>
      <c r="Q668" s="265">
        <f t="shared" si="162"/>
        <v>0</v>
      </c>
      <c r="R668" s="265">
        <f t="shared" si="162"/>
        <v>0</v>
      </c>
      <c r="S668" s="265">
        <f t="shared" si="162"/>
        <v>0</v>
      </c>
      <c r="T668" s="265">
        <f t="shared" si="162"/>
        <v>0</v>
      </c>
      <c r="U668" s="265">
        <f t="shared" si="162"/>
        <v>0</v>
      </c>
      <c r="V668" s="265">
        <f t="shared" si="162"/>
        <v>0</v>
      </c>
      <c r="W668" s="265">
        <f t="shared" si="162"/>
        <v>0</v>
      </c>
      <c r="X668" s="265">
        <f t="shared" si="162"/>
        <v>0</v>
      </c>
      <c r="Y668" s="265">
        <f t="shared" si="162"/>
        <v>0</v>
      </c>
      <c r="Z668" s="265">
        <f t="shared" si="162"/>
        <v>0</v>
      </c>
      <c r="AA668" s="265">
        <f t="shared" si="162"/>
        <v>0</v>
      </c>
      <c r="AB668" s="265">
        <f t="shared" si="162"/>
        <v>0</v>
      </c>
    </row>
    <row r="669" spans="2:28" outlineLevel="1">
      <c r="C669" s="21" t="s">
        <v>260</v>
      </c>
      <c r="D669" s="260">
        <f>SUM(D639:D668)</f>
        <v>39982</v>
      </c>
      <c r="E669" s="261">
        <f t="shared" ref="E669:AB669" si="163">SUM(E639:E668)</f>
        <v>61830</v>
      </c>
      <c r="F669" s="266">
        <f t="shared" si="163"/>
        <v>61830</v>
      </c>
      <c r="G669" s="266">
        <f t="shared" si="163"/>
        <v>61830</v>
      </c>
      <c r="H669" s="266">
        <f t="shared" si="163"/>
        <v>61830</v>
      </c>
      <c r="I669" s="266">
        <f t="shared" si="163"/>
        <v>61830</v>
      </c>
      <c r="J669" s="266">
        <f t="shared" si="163"/>
        <v>61830</v>
      </c>
      <c r="K669" s="266">
        <f t="shared" si="163"/>
        <v>61830</v>
      </c>
      <c r="L669" s="266">
        <f t="shared" si="163"/>
        <v>61830</v>
      </c>
      <c r="M669" s="266">
        <f t="shared" si="163"/>
        <v>61830</v>
      </c>
      <c r="N669" s="266">
        <f t="shared" si="163"/>
        <v>61830</v>
      </c>
      <c r="O669" s="266">
        <f t="shared" si="163"/>
        <v>61830</v>
      </c>
      <c r="P669" s="266">
        <f t="shared" si="163"/>
        <v>61830</v>
      </c>
      <c r="Q669" s="266">
        <f t="shared" si="163"/>
        <v>64303.199999999997</v>
      </c>
      <c r="R669" s="266">
        <f t="shared" si="163"/>
        <v>64303.199999999997</v>
      </c>
      <c r="S669" s="266">
        <f t="shared" si="163"/>
        <v>64303.199999999997</v>
      </c>
      <c r="T669" s="266">
        <f t="shared" si="163"/>
        <v>64303.199999999997</v>
      </c>
      <c r="U669" s="266">
        <f t="shared" si="163"/>
        <v>64303.199999999997</v>
      </c>
      <c r="V669" s="266">
        <f t="shared" si="163"/>
        <v>64303.199999999997</v>
      </c>
      <c r="W669" s="266">
        <f t="shared" si="163"/>
        <v>64303.199999999997</v>
      </c>
      <c r="X669" s="266">
        <f t="shared" si="163"/>
        <v>64303.199999999997</v>
      </c>
      <c r="Y669" s="266">
        <f t="shared" si="163"/>
        <v>64303.199999999997</v>
      </c>
      <c r="Z669" s="266">
        <f t="shared" si="163"/>
        <v>64303.199999999997</v>
      </c>
      <c r="AA669" s="266">
        <f t="shared" si="163"/>
        <v>64303.199999999997</v>
      </c>
      <c r="AB669" s="266">
        <f t="shared" si="163"/>
        <v>64303.199999999997</v>
      </c>
    </row>
    <row r="670" spans="2:28" outlineLevel="1">
      <c r="C670" s="21"/>
      <c r="D670" s="258"/>
      <c r="E670" s="213"/>
      <c r="I670" s="4"/>
      <c r="J670" s="4"/>
      <c r="K670" s="4"/>
      <c r="L670" s="4"/>
      <c r="M670" s="4"/>
    </row>
    <row r="671" spans="2:28" outlineLevel="1">
      <c r="C671" s="21" t="s">
        <v>291</v>
      </c>
      <c r="D671" s="258"/>
      <c r="E671" s="213"/>
      <c r="I671" s="4"/>
      <c r="J671" s="4"/>
      <c r="K671" s="4"/>
      <c r="L671" s="4"/>
      <c r="M671" s="4"/>
    </row>
    <row r="672" spans="2:28" outlineLevel="1">
      <c r="B672" s="556">
        <f>B639</f>
        <v>0</v>
      </c>
      <c r="C672" s="212" t="str">
        <f>C639</f>
        <v>Studio</v>
      </c>
      <c r="D672" s="260">
        <f>D639</f>
        <v>0</v>
      </c>
      <c r="E672" s="261">
        <f t="shared" ref="E672:AB672" si="164">E563*$H129+E594*$M129+($C129-E563-E594)*$M129</f>
        <v>0</v>
      </c>
      <c r="F672" s="262">
        <f t="shared" si="164"/>
        <v>0</v>
      </c>
      <c r="G672" s="262">
        <f t="shared" si="164"/>
        <v>0</v>
      </c>
      <c r="H672" s="262">
        <f t="shared" si="164"/>
        <v>0</v>
      </c>
      <c r="I672" s="262">
        <f t="shared" si="164"/>
        <v>0</v>
      </c>
      <c r="J672" s="262">
        <f t="shared" si="164"/>
        <v>0</v>
      </c>
      <c r="K672" s="262">
        <f t="shared" si="164"/>
        <v>0</v>
      </c>
      <c r="L672" s="262">
        <f t="shared" si="164"/>
        <v>0</v>
      </c>
      <c r="M672" s="262">
        <f t="shared" si="164"/>
        <v>0</v>
      </c>
      <c r="N672" s="262">
        <f t="shared" si="164"/>
        <v>0</v>
      </c>
      <c r="O672" s="262">
        <f t="shared" si="164"/>
        <v>0</v>
      </c>
      <c r="P672" s="262">
        <f t="shared" si="164"/>
        <v>0</v>
      </c>
      <c r="Q672" s="262">
        <f t="shared" si="164"/>
        <v>0</v>
      </c>
      <c r="R672" s="262">
        <f t="shared" si="164"/>
        <v>0</v>
      </c>
      <c r="S672" s="262">
        <f t="shared" si="164"/>
        <v>0</v>
      </c>
      <c r="T672" s="262">
        <f t="shared" si="164"/>
        <v>0</v>
      </c>
      <c r="U672" s="262">
        <f t="shared" si="164"/>
        <v>0</v>
      </c>
      <c r="V672" s="262">
        <f t="shared" si="164"/>
        <v>0</v>
      </c>
      <c r="W672" s="262">
        <f t="shared" si="164"/>
        <v>0</v>
      </c>
      <c r="X672" s="262">
        <f t="shared" si="164"/>
        <v>0</v>
      </c>
      <c r="Y672" s="262">
        <f t="shared" si="164"/>
        <v>0</v>
      </c>
      <c r="Z672" s="262">
        <f t="shared" si="164"/>
        <v>0</v>
      </c>
      <c r="AA672" s="262">
        <f t="shared" si="164"/>
        <v>0</v>
      </c>
      <c r="AB672" s="262">
        <f t="shared" si="164"/>
        <v>0</v>
      </c>
    </row>
    <row r="673" spans="2:28" outlineLevel="1">
      <c r="B673" s="556">
        <f t="shared" ref="B673:D688" si="165">B640</f>
        <v>0</v>
      </c>
      <c r="C673" s="212" t="str">
        <f t="shared" si="165"/>
        <v xml:space="preserve">1 Bed / 1 Bath </v>
      </c>
      <c r="D673" s="260">
        <f>D640</f>
        <v>0</v>
      </c>
      <c r="E673" s="261">
        <f t="shared" ref="E673:AB673" si="166">E564*$H130+E595*$M130+($C130-E564-E595)*$M130</f>
        <v>0</v>
      </c>
      <c r="F673" s="262">
        <f t="shared" si="166"/>
        <v>0</v>
      </c>
      <c r="G673" s="262">
        <f t="shared" si="166"/>
        <v>0</v>
      </c>
      <c r="H673" s="262">
        <f t="shared" si="166"/>
        <v>0</v>
      </c>
      <c r="I673" s="262">
        <f t="shared" si="166"/>
        <v>0</v>
      </c>
      <c r="J673" s="262">
        <f t="shared" si="166"/>
        <v>0</v>
      </c>
      <c r="K673" s="262">
        <f t="shared" si="166"/>
        <v>0</v>
      </c>
      <c r="L673" s="262">
        <f t="shared" si="166"/>
        <v>0</v>
      </c>
      <c r="M673" s="262">
        <f t="shared" si="166"/>
        <v>0</v>
      </c>
      <c r="N673" s="262">
        <f t="shared" si="166"/>
        <v>0</v>
      </c>
      <c r="O673" s="262">
        <f t="shared" si="166"/>
        <v>0</v>
      </c>
      <c r="P673" s="262">
        <f t="shared" si="166"/>
        <v>0</v>
      </c>
      <c r="Q673" s="262">
        <f t="shared" si="166"/>
        <v>0</v>
      </c>
      <c r="R673" s="262">
        <f t="shared" si="166"/>
        <v>0</v>
      </c>
      <c r="S673" s="262">
        <f t="shared" si="166"/>
        <v>0</v>
      </c>
      <c r="T673" s="262">
        <f t="shared" si="166"/>
        <v>0</v>
      </c>
      <c r="U673" s="262">
        <f t="shared" si="166"/>
        <v>0</v>
      </c>
      <c r="V673" s="262">
        <f t="shared" si="166"/>
        <v>0</v>
      </c>
      <c r="W673" s="262">
        <f t="shared" si="166"/>
        <v>0</v>
      </c>
      <c r="X673" s="262">
        <f t="shared" si="166"/>
        <v>0</v>
      </c>
      <c r="Y673" s="262">
        <f t="shared" si="166"/>
        <v>0</v>
      </c>
      <c r="Z673" s="262">
        <f t="shared" si="166"/>
        <v>0</v>
      </c>
      <c r="AA673" s="262">
        <f t="shared" si="166"/>
        <v>0</v>
      </c>
      <c r="AB673" s="262">
        <f t="shared" si="166"/>
        <v>0</v>
      </c>
    </row>
    <row r="674" spans="2:28" outlineLevel="1">
      <c r="B674" s="556">
        <f t="shared" si="165"/>
        <v>0</v>
      </c>
      <c r="C674" s="212" t="str">
        <f t="shared" si="165"/>
        <v xml:space="preserve">1 Bed / 1 Bath </v>
      </c>
      <c r="D674" s="260">
        <f>D641</f>
        <v>4660</v>
      </c>
      <c r="E674" s="261">
        <f t="shared" ref="E674:AB674" si="167">E565*$H131+E596*$M131+($C131-E565-E596)*$M131</f>
        <v>6090</v>
      </c>
      <c r="F674" s="262">
        <f t="shared" si="167"/>
        <v>6090</v>
      </c>
      <c r="G674" s="262">
        <f t="shared" si="167"/>
        <v>6090</v>
      </c>
      <c r="H674" s="262">
        <f t="shared" si="167"/>
        <v>6090</v>
      </c>
      <c r="I674" s="262">
        <f t="shared" si="167"/>
        <v>6090</v>
      </c>
      <c r="J674" s="262">
        <f t="shared" si="167"/>
        <v>6090</v>
      </c>
      <c r="K674" s="262">
        <f t="shared" si="167"/>
        <v>6090</v>
      </c>
      <c r="L674" s="262">
        <f t="shared" si="167"/>
        <v>6090</v>
      </c>
      <c r="M674" s="262">
        <f t="shared" si="167"/>
        <v>6090</v>
      </c>
      <c r="N674" s="262">
        <f t="shared" si="167"/>
        <v>6090</v>
      </c>
      <c r="O674" s="262">
        <f t="shared" si="167"/>
        <v>6090</v>
      </c>
      <c r="P674" s="262">
        <f t="shared" si="167"/>
        <v>6090</v>
      </c>
      <c r="Q674" s="262">
        <f t="shared" si="167"/>
        <v>6090</v>
      </c>
      <c r="R674" s="262">
        <f t="shared" si="167"/>
        <v>6090</v>
      </c>
      <c r="S674" s="262">
        <f t="shared" si="167"/>
        <v>6090</v>
      </c>
      <c r="T674" s="262">
        <f t="shared" si="167"/>
        <v>6090</v>
      </c>
      <c r="U674" s="262">
        <f t="shared" si="167"/>
        <v>6090</v>
      </c>
      <c r="V674" s="262">
        <f t="shared" si="167"/>
        <v>6090</v>
      </c>
      <c r="W674" s="262">
        <f t="shared" si="167"/>
        <v>6090</v>
      </c>
      <c r="X674" s="262">
        <f t="shared" si="167"/>
        <v>6090</v>
      </c>
      <c r="Y674" s="262">
        <f t="shared" si="167"/>
        <v>6090</v>
      </c>
      <c r="Z674" s="262">
        <f t="shared" si="167"/>
        <v>6090</v>
      </c>
      <c r="AA674" s="262">
        <f t="shared" si="167"/>
        <v>6090</v>
      </c>
      <c r="AB674" s="262">
        <f t="shared" si="167"/>
        <v>6090</v>
      </c>
    </row>
    <row r="675" spans="2:28" outlineLevel="1">
      <c r="B675" s="556">
        <f t="shared" si="165"/>
        <v>0</v>
      </c>
      <c r="C675" s="212" t="str">
        <f t="shared" si="165"/>
        <v xml:space="preserve">1 Bed / 1 Bath </v>
      </c>
      <c r="D675" s="260">
        <f>D642</f>
        <v>0</v>
      </c>
      <c r="E675" s="261">
        <f t="shared" ref="E675:AB675" si="168">E566*$H132+E597*$M132+($C132-E566-E597)*$M132</f>
        <v>0</v>
      </c>
      <c r="F675" s="262">
        <f t="shared" si="168"/>
        <v>0</v>
      </c>
      <c r="G675" s="262">
        <f t="shared" si="168"/>
        <v>0</v>
      </c>
      <c r="H675" s="262">
        <f t="shared" si="168"/>
        <v>0</v>
      </c>
      <c r="I675" s="262">
        <f t="shared" si="168"/>
        <v>0</v>
      </c>
      <c r="J675" s="262">
        <f t="shared" si="168"/>
        <v>0</v>
      </c>
      <c r="K675" s="262">
        <f t="shared" si="168"/>
        <v>0</v>
      </c>
      <c r="L675" s="262">
        <f t="shared" si="168"/>
        <v>0</v>
      </c>
      <c r="M675" s="262">
        <f t="shared" si="168"/>
        <v>0</v>
      </c>
      <c r="N675" s="262">
        <f t="shared" si="168"/>
        <v>0</v>
      </c>
      <c r="O675" s="262">
        <f t="shared" si="168"/>
        <v>0</v>
      </c>
      <c r="P675" s="262">
        <f t="shared" si="168"/>
        <v>0</v>
      </c>
      <c r="Q675" s="262">
        <f t="shared" si="168"/>
        <v>0</v>
      </c>
      <c r="R675" s="262">
        <f t="shared" si="168"/>
        <v>0</v>
      </c>
      <c r="S675" s="262">
        <f t="shared" si="168"/>
        <v>0</v>
      </c>
      <c r="T675" s="262">
        <f t="shared" si="168"/>
        <v>0</v>
      </c>
      <c r="U675" s="262">
        <f t="shared" si="168"/>
        <v>0</v>
      </c>
      <c r="V675" s="262">
        <f t="shared" si="168"/>
        <v>0</v>
      </c>
      <c r="W675" s="262">
        <f t="shared" si="168"/>
        <v>0</v>
      </c>
      <c r="X675" s="262">
        <f t="shared" si="168"/>
        <v>0</v>
      </c>
      <c r="Y675" s="262">
        <f t="shared" si="168"/>
        <v>0</v>
      </c>
      <c r="Z675" s="262">
        <f t="shared" si="168"/>
        <v>0</v>
      </c>
      <c r="AA675" s="262">
        <f t="shared" si="168"/>
        <v>0</v>
      </c>
      <c r="AB675" s="262">
        <f t="shared" si="168"/>
        <v>0</v>
      </c>
    </row>
    <row r="676" spans="2:28" outlineLevel="1">
      <c r="B676" s="556">
        <f t="shared" si="165"/>
        <v>0</v>
      </c>
      <c r="C676" s="212" t="str">
        <f t="shared" si="165"/>
        <v xml:space="preserve">2 Bed / 1 Bath </v>
      </c>
      <c r="D676" s="260">
        <f t="shared" si="165"/>
        <v>0</v>
      </c>
      <c r="E676" s="261">
        <f t="shared" ref="E676:AB676" si="169">E567*$H133+E598*$M133+($C133-E567-E598)*$M133</f>
        <v>0</v>
      </c>
      <c r="F676" s="262">
        <f t="shared" si="169"/>
        <v>0</v>
      </c>
      <c r="G676" s="262">
        <f t="shared" si="169"/>
        <v>0</v>
      </c>
      <c r="H676" s="262">
        <f t="shared" si="169"/>
        <v>0</v>
      </c>
      <c r="I676" s="262">
        <f t="shared" si="169"/>
        <v>0</v>
      </c>
      <c r="J676" s="262">
        <f t="shared" si="169"/>
        <v>0</v>
      </c>
      <c r="K676" s="262">
        <f t="shared" si="169"/>
        <v>0</v>
      </c>
      <c r="L676" s="262">
        <f t="shared" si="169"/>
        <v>0</v>
      </c>
      <c r="M676" s="262">
        <f t="shared" si="169"/>
        <v>0</v>
      </c>
      <c r="N676" s="262">
        <f t="shared" si="169"/>
        <v>0</v>
      </c>
      <c r="O676" s="262">
        <f t="shared" si="169"/>
        <v>0</v>
      </c>
      <c r="P676" s="262">
        <f t="shared" si="169"/>
        <v>0</v>
      </c>
      <c r="Q676" s="262">
        <f t="shared" si="169"/>
        <v>0</v>
      </c>
      <c r="R676" s="262">
        <f t="shared" si="169"/>
        <v>0</v>
      </c>
      <c r="S676" s="262">
        <f t="shared" si="169"/>
        <v>0</v>
      </c>
      <c r="T676" s="262">
        <f t="shared" si="169"/>
        <v>0</v>
      </c>
      <c r="U676" s="262">
        <f t="shared" si="169"/>
        <v>0</v>
      </c>
      <c r="V676" s="262">
        <f t="shared" si="169"/>
        <v>0</v>
      </c>
      <c r="W676" s="262">
        <f t="shared" si="169"/>
        <v>0</v>
      </c>
      <c r="X676" s="262">
        <f t="shared" si="169"/>
        <v>0</v>
      </c>
      <c r="Y676" s="262">
        <f t="shared" si="169"/>
        <v>0</v>
      </c>
      <c r="Z676" s="262">
        <f t="shared" si="169"/>
        <v>0</v>
      </c>
      <c r="AA676" s="262">
        <f t="shared" si="169"/>
        <v>0</v>
      </c>
      <c r="AB676" s="262">
        <f t="shared" si="169"/>
        <v>0</v>
      </c>
    </row>
    <row r="677" spans="2:28" outlineLevel="1">
      <c r="B677" s="556">
        <f t="shared" si="165"/>
        <v>0</v>
      </c>
      <c r="C677" s="212" t="str">
        <f t="shared" si="165"/>
        <v xml:space="preserve">2 Bed / 1 Bath </v>
      </c>
      <c r="D677" s="260">
        <f t="shared" si="165"/>
        <v>0</v>
      </c>
      <c r="E677" s="261">
        <f t="shared" ref="E677:AB677" si="170">E568*$H134+E599*$M134+($C134-E568-E599)*$M134</f>
        <v>0</v>
      </c>
      <c r="F677" s="262">
        <f t="shared" si="170"/>
        <v>0</v>
      </c>
      <c r="G677" s="262">
        <f t="shared" si="170"/>
        <v>0</v>
      </c>
      <c r="H677" s="262">
        <f t="shared" si="170"/>
        <v>0</v>
      </c>
      <c r="I677" s="262">
        <f t="shared" si="170"/>
        <v>0</v>
      </c>
      <c r="J677" s="262">
        <f t="shared" si="170"/>
        <v>0</v>
      </c>
      <c r="K677" s="262">
        <f t="shared" si="170"/>
        <v>0</v>
      </c>
      <c r="L677" s="262">
        <f t="shared" si="170"/>
        <v>0</v>
      </c>
      <c r="M677" s="262">
        <f t="shared" si="170"/>
        <v>0</v>
      </c>
      <c r="N677" s="262">
        <f t="shared" si="170"/>
        <v>0</v>
      </c>
      <c r="O677" s="262">
        <f t="shared" si="170"/>
        <v>0</v>
      </c>
      <c r="P677" s="262">
        <f t="shared" si="170"/>
        <v>0</v>
      </c>
      <c r="Q677" s="262">
        <f t="shared" si="170"/>
        <v>0</v>
      </c>
      <c r="R677" s="262">
        <f t="shared" si="170"/>
        <v>0</v>
      </c>
      <c r="S677" s="262">
        <f t="shared" si="170"/>
        <v>0</v>
      </c>
      <c r="T677" s="262">
        <f t="shared" si="170"/>
        <v>0</v>
      </c>
      <c r="U677" s="262">
        <f t="shared" si="170"/>
        <v>0</v>
      </c>
      <c r="V677" s="262">
        <f t="shared" si="170"/>
        <v>0</v>
      </c>
      <c r="W677" s="262">
        <f t="shared" si="170"/>
        <v>0</v>
      </c>
      <c r="X677" s="262">
        <f t="shared" si="170"/>
        <v>0</v>
      </c>
      <c r="Y677" s="262">
        <f t="shared" si="170"/>
        <v>0</v>
      </c>
      <c r="Z677" s="262">
        <f t="shared" si="170"/>
        <v>0</v>
      </c>
      <c r="AA677" s="262">
        <f t="shared" si="170"/>
        <v>0</v>
      </c>
      <c r="AB677" s="262">
        <f t="shared" si="170"/>
        <v>0</v>
      </c>
    </row>
    <row r="678" spans="2:28" outlineLevel="1">
      <c r="B678" s="556">
        <f t="shared" si="165"/>
        <v>0</v>
      </c>
      <c r="C678" s="212" t="str">
        <f t="shared" si="165"/>
        <v xml:space="preserve">2 Bed / 1 Bath </v>
      </c>
      <c r="D678" s="260">
        <f t="shared" si="165"/>
        <v>0</v>
      </c>
      <c r="E678" s="261">
        <f t="shared" ref="E678:AB678" si="171">E569*$H135+E600*$M135+($C135-E569-E600)*$M135</f>
        <v>0</v>
      </c>
      <c r="F678" s="262">
        <f t="shared" si="171"/>
        <v>0</v>
      </c>
      <c r="G678" s="262">
        <f t="shared" si="171"/>
        <v>0</v>
      </c>
      <c r="H678" s="262">
        <f t="shared" si="171"/>
        <v>0</v>
      </c>
      <c r="I678" s="262">
        <f t="shared" si="171"/>
        <v>0</v>
      </c>
      <c r="J678" s="262">
        <f t="shared" si="171"/>
        <v>0</v>
      </c>
      <c r="K678" s="262">
        <f t="shared" si="171"/>
        <v>0</v>
      </c>
      <c r="L678" s="262">
        <f t="shared" si="171"/>
        <v>0</v>
      </c>
      <c r="M678" s="262">
        <f t="shared" si="171"/>
        <v>0</v>
      </c>
      <c r="N678" s="262">
        <f t="shared" si="171"/>
        <v>0</v>
      </c>
      <c r="O678" s="262">
        <f t="shared" si="171"/>
        <v>0</v>
      </c>
      <c r="P678" s="262">
        <f t="shared" si="171"/>
        <v>0</v>
      </c>
      <c r="Q678" s="262">
        <f t="shared" si="171"/>
        <v>0</v>
      </c>
      <c r="R678" s="262">
        <f t="shared" si="171"/>
        <v>0</v>
      </c>
      <c r="S678" s="262">
        <f t="shared" si="171"/>
        <v>0</v>
      </c>
      <c r="T678" s="262">
        <f t="shared" si="171"/>
        <v>0</v>
      </c>
      <c r="U678" s="262">
        <f t="shared" si="171"/>
        <v>0</v>
      </c>
      <c r="V678" s="262">
        <f t="shared" si="171"/>
        <v>0</v>
      </c>
      <c r="W678" s="262">
        <f t="shared" si="171"/>
        <v>0</v>
      </c>
      <c r="X678" s="262">
        <f t="shared" si="171"/>
        <v>0</v>
      </c>
      <c r="Y678" s="262">
        <f t="shared" si="171"/>
        <v>0</v>
      </c>
      <c r="Z678" s="262">
        <f t="shared" si="171"/>
        <v>0</v>
      </c>
      <c r="AA678" s="262">
        <f t="shared" si="171"/>
        <v>0</v>
      </c>
      <c r="AB678" s="262">
        <f t="shared" si="171"/>
        <v>0</v>
      </c>
    </row>
    <row r="679" spans="2:28" outlineLevel="1">
      <c r="B679" s="556">
        <f t="shared" si="165"/>
        <v>0</v>
      </c>
      <c r="C679" s="212" t="str">
        <f t="shared" si="165"/>
        <v xml:space="preserve">2 Bed / 2 Bath </v>
      </c>
      <c r="D679" s="260">
        <f t="shared" si="165"/>
        <v>0</v>
      </c>
      <c r="E679" s="261">
        <f t="shared" ref="E679:AB679" si="172">E570*$H136+E601*$M136+($C136-E570-E601)*$M136</f>
        <v>0</v>
      </c>
      <c r="F679" s="262">
        <f t="shared" si="172"/>
        <v>0</v>
      </c>
      <c r="G679" s="262">
        <f t="shared" si="172"/>
        <v>0</v>
      </c>
      <c r="H679" s="262">
        <f t="shared" si="172"/>
        <v>0</v>
      </c>
      <c r="I679" s="262">
        <f t="shared" si="172"/>
        <v>0</v>
      </c>
      <c r="J679" s="262">
        <f t="shared" si="172"/>
        <v>0</v>
      </c>
      <c r="K679" s="262">
        <f t="shared" si="172"/>
        <v>0</v>
      </c>
      <c r="L679" s="262">
        <f t="shared" si="172"/>
        <v>0</v>
      </c>
      <c r="M679" s="262">
        <f t="shared" si="172"/>
        <v>0</v>
      </c>
      <c r="N679" s="262">
        <f t="shared" si="172"/>
        <v>0</v>
      </c>
      <c r="O679" s="262">
        <f t="shared" si="172"/>
        <v>0</v>
      </c>
      <c r="P679" s="262">
        <f t="shared" si="172"/>
        <v>0</v>
      </c>
      <c r="Q679" s="262">
        <f t="shared" si="172"/>
        <v>0</v>
      </c>
      <c r="R679" s="262">
        <f t="shared" si="172"/>
        <v>0</v>
      </c>
      <c r="S679" s="262">
        <f t="shared" si="172"/>
        <v>0</v>
      </c>
      <c r="T679" s="262">
        <f t="shared" si="172"/>
        <v>0</v>
      </c>
      <c r="U679" s="262">
        <f t="shared" si="172"/>
        <v>0</v>
      </c>
      <c r="V679" s="262">
        <f t="shared" si="172"/>
        <v>0</v>
      </c>
      <c r="W679" s="262">
        <f t="shared" si="172"/>
        <v>0</v>
      </c>
      <c r="X679" s="262">
        <f t="shared" si="172"/>
        <v>0</v>
      </c>
      <c r="Y679" s="262">
        <f t="shared" si="172"/>
        <v>0</v>
      </c>
      <c r="Z679" s="262">
        <f t="shared" si="172"/>
        <v>0</v>
      </c>
      <c r="AA679" s="262">
        <f t="shared" si="172"/>
        <v>0</v>
      </c>
      <c r="AB679" s="262">
        <f t="shared" si="172"/>
        <v>0</v>
      </c>
    </row>
    <row r="680" spans="2:28" outlineLevel="1">
      <c r="B680" s="556">
        <f t="shared" si="165"/>
        <v>0</v>
      </c>
      <c r="C680" s="212" t="str">
        <f t="shared" si="165"/>
        <v>2 Bed / 1 Bath + Den</v>
      </c>
      <c r="D680" s="260">
        <f t="shared" si="165"/>
        <v>0</v>
      </c>
      <c r="E680" s="261">
        <f t="shared" ref="E680:AB680" si="173">E571*$H137+E602*$M137+($C137-E571-E602)*$M137</f>
        <v>0</v>
      </c>
      <c r="F680" s="262">
        <f t="shared" si="173"/>
        <v>0</v>
      </c>
      <c r="G680" s="262">
        <f t="shared" si="173"/>
        <v>0</v>
      </c>
      <c r="H680" s="262">
        <f t="shared" si="173"/>
        <v>0</v>
      </c>
      <c r="I680" s="262">
        <f t="shared" si="173"/>
        <v>0</v>
      </c>
      <c r="J680" s="262">
        <f t="shared" si="173"/>
        <v>0</v>
      </c>
      <c r="K680" s="262">
        <f t="shared" si="173"/>
        <v>0</v>
      </c>
      <c r="L680" s="262">
        <f t="shared" si="173"/>
        <v>0</v>
      </c>
      <c r="M680" s="262">
        <f t="shared" si="173"/>
        <v>0</v>
      </c>
      <c r="N680" s="262">
        <f t="shared" si="173"/>
        <v>0</v>
      </c>
      <c r="O680" s="262">
        <f t="shared" si="173"/>
        <v>0</v>
      </c>
      <c r="P680" s="262">
        <f t="shared" si="173"/>
        <v>0</v>
      </c>
      <c r="Q680" s="262">
        <f t="shared" si="173"/>
        <v>0</v>
      </c>
      <c r="R680" s="262">
        <f t="shared" si="173"/>
        <v>0</v>
      </c>
      <c r="S680" s="262">
        <f t="shared" si="173"/>
        <v>0</v>
      </c>
      <c r="T680" s="262">
        <f t="shared" si="173"/>
        <v>0</v>
      </c>
      <c r="U680" s="262">
        <f t="shared" si="173"/>
        <v>0</v>
      </c>
      <c r="V680" s="262">
        <f t="shared" si="173"/>
        <v>0</v>
      </c>
      <c r="W680" s="262">
        <f t="shared" si="173"/>
        <v>0</v>
      </c>
      <c r="X680" s="262">
        <f t="shared" si="173"/>
        <v>0</v>
      </c>
      <c r="Y680" s="262">
        <f t="shared" si="173"/>
        <v>0</v>
      </c>
      <c r="Z680" s="262">
        <f t="shared" si="173"/>
        <v>0</v>
      </c>
      <c r="AA680" s="262">
        <f t="shared" si="173"/>
        <v>0</v>
      </c>
      <c r="AB680" s="262">
        <f t="shared" si="173"/>
        <v>0</v>
      </c>
    </row>
    <row r="681" spans="2:28" outlineLevel="1">
      <c r="B681" s="556">
        <f t="shared" si="165"/>
        <v>0</v>
      </c>
      <c r="C681" s="212" t="str">
        <f t="shared" si="165"/>
        <v xml:space="preserve">2 Bed / 2 Bath </v>
      </c>
      <c r="D681" s="260">
        <f t="shared" si="165"/>
        <v>12870</v>
      </c>
      <c r="E681" s="261">
        <f t="shared" ref="E681:AB681" si="174">E572*$H138+E603*$M138+($C138-E572-E603)*$M138</f>
        <v>26670</v>
      </c>
      <c r="F681" s="262">
        <f t="shared" si="174"/>
        <v>26670</v>
      </c>
      <c r="G681" s="262">
        <f t="shared" si="174"/>
        <v>26670</v>
      </c>
      <c r="H681" s="262">
        <f t="shared" si="174"/>
        <v>26670</v>
      </c>
      <c r="I681" s="262">
        <f t="shared" si="174"/>
        <v>26670</v>
      </c>
      <c r="J681" s="262">
        <f t="shared" si="174"/>
        <v>26670</v>
      </c>
      <c r="K681" s="262">
        <f t="shared" si="174"/>
        <v>26670</v>
      </c>
      <c r="L681" s="262">
        <f t="shared" si="174"/>
        <v>26670</v>
      </c>
      <c r="M681" s="262">
        <f t="shared" si="174"/>
        <v>26670</v>
      </c>
      <c r="N681" s="262">
        <f t="shared" si="174"/>
        <v>26670</v>
      </c>
      <c r="O681" s="262">
        <f t="shared" si="174"/>
        <v>26670</v>
      </c>
      <c r="P681" s="262">
        <f t="shared" si="174"/>
        <v>26670</v>
      </c>
      <c r="Q681" s="262">
        <f t="shared" si="174"/>
        <v>26670</v>
      </c>
      <c r="R681" s="262">
        <f t="shared" si="174"/>
        <v>26670</v>
      </c>
      <c r="S681" s="262">
        <f t="shared" si="174"/>
        <v>26670</v>
      </c>
      <c r="T681" s="262">
        <f t="shared" si="174"/>
        <v>26670</v>
      </c>
      <c r="U681" s="262">
        <f t="shared" si="174"/>
        <v>26670</v>
      </c>
      <c r="V681" s="262">
        <f t="shared" si="174"/>
        <v>26670</v>
      </c>
      <c r="W681" s="262">
        <f t="shared" si="174"/>
        <v>26670</v>
      </c>
      <c r="X681" s="262">
        <f t="shared" si="174"/>
        <v>26670</v>
      </c>
      <c r="Y681" s="262">
        <f t="shared" si="174"/>
        <v>26670</v>
      </c>
      <c r="Z681" s="262">
        <f t="shared" si="174"/>
        <v>26670</v>
      </c>
      <c r="AA681" s="262">
        <f t="shared" si="174"/>
        <v>26670</v>
      </c>
      <c r="AB681" s="262">
        <f t="shared" si="174"/>
        <v>26670</v>
      </c>
    </row>
    <row r="682" spans="2:28" outlineLevel="1">
      <c r="B682" s="556">
        <f t="shared" si="165"/>
        <v>0</v>
      </c>
      <c r="C682" s="212" t="str">
        <f t="shared" si="165"/>
        <v xml:space="preserve">2 Bed / 1.5 Bath </v>
      </c>
      <c r="D682" s="260">
        <f t="shared" si="165"/>
        <v>0</v>
      </c>
      <c r="E682" s="261">
        <f t="shared" ref="E682:S682" si="175">E573*$H139+E604*$M139+($C139-E573-E604)*$M139</f>
        <v>0</v>
      </c>
      <c r="F682" s="262">
        <f t="shared" si="175"/>
        <v>0</v>
      </c>
      <c r="G682" s="262">
        <f t="shared" si="175"/>
        <v>0</v>
      </c>
      <c r="H682" s="262">
        <f t="shared" si="175"/>
        <v>0</v>
      </c>
      <c r="I682" s="262">
        <f t="shared" si="175"/>
        <v>0</v>
      </c>
      <c r="J682" s="262">
        <f t="shared" si="175"/>
        <v>0</v>
      </c>
      <c r="K682" s="262">
        <f t="shared" si="175"/>
        <v>0</v>
      </c>
      <c r="L682" s="262">
        <f t="shared" si="175"/>
        <v>0</v>
      </c>
      <c r="M682" s="262">
        <f t="shared" si="175"/>
        <v>0</v>
      </c>
      <c r="N682" s="262">
        <f t="shared" si="175"/>
        <v>0</v>
      </c>
      <c r="O682" s="262">
        <f t="shared" si="175"/>
        <v>0</v>
      </c>
      <c r="P682" s="262">
        <f t="shared" si="175"/>
        <v>0</v>
      </c>
      <c r="Q682" s="262">
        <f t="shared" si="175"/>
        <v>0</v>
      </c>
      <c r="R682" s="262">
        <f t="shared" si="175"/>
        <v>0</v>
      </c>
      <c r="S682" s="262">
        <f t="shared" si="175"/>
        <v>0</v>
      </c>
      <c r="T682" s="262">
        <f t="shared" ref="T682:AB682" si="176">T573*$H139+T604*$M139+($C139-T573-T604)*$M139</f>
        <v>0</v>
      </c>
      <c r="U682" s="262">
        <f t="shared" si="176"/>
        <v>0</v>
      </c>
      <c r="V682" s="262">
        <f t="shared" si="176"/>
        <v>0</v>
      </c>
      <c r="W682" s="262">
        <f t="shared" si="176"/>
        <v>0</v>
      </c>
      <c r="X682" s="262">
        <f t="shared" si="176"/>
        <v>0</v>
      </c>
      <c r="Y682" s="262">
        <f t="shared" si="176"/>
        <v>0</v>
      </c>
      <c r="Z682" s="262">
        <f t="shared" si="176"/>
        <v>0</v>
      </c>
      <c r="AA682" s="262">
        <f t="shared" si="176"/>
        <v>0</v>
      </c>
      <c r="AB682" s="262">
        <f t="shared" si="176"/>
        <v>0</v>
      </c>
    </row>
    <row r="683" spans="2:28" outlineLevel="1">
      <c r="B683" s="556">
        <f t="shared" si="165"/>
        <v>0</v>
      </c>
      <c r="C683" s="212" t="str">
        <f t="shared" si="165"/>
        <v xml:space="preserve">3 Bed / 2 Bath </v>
      </c>
      <c r="D683" s="260">
        <f t="shared" si="165"/>
        <v>0</v>
      </c>
      <c r="E683" s="261">
        <f t="shared" ref="E683:S683" si="177">E574*$H140+E605*$M140+($C140-E574-E605)*$M140</f>
        <v>0</v>
      </c>
      <c r="F683" s="262">
        <f t="shared" si="177"/>
        <v>0</v>
      </c>
      <c r="G683" s="262">
        <f t="shared" si="177"/>
        <v>0</v>
      </c>
      <c r="H683" s="262">
        <f t="shared" si="177"/>
        <v>0</v>
      </c>
      <c r="I683" s="262">
        <f t="shared" si="177"/>
        <v>0</v>
      </c>
      <c r="J683" s="262">
        <f t="shared" si="177"/>
        <v>0</v>
      </c>
      <c r="K683" s="262">
        <f t="shared" si="177"/>
        <v>0</v>
      </c>
      <c r="L683" s="262">
        <f t="shared" si="177"/>
        <v>0</v>
      </c>
      <c r="M683" s="262">
        <f t="shared" si="177"/>
        <v>0</v>
      </c>
      <c r="N683" s="262">
        <f t="shared" si="177"/>
        <v>0</v>
      </c>
      <c r="O683" s="262">
        <f t="shared" si="177"/>
        <v>0</v>
      </c>
      <c r="P683" s="262">
        <f t="shared" si="177"/>
        <v>0</v>
      </c>
      <c r="Q683" s="262">
        <f t="shared" si="177"/>
        <v>0</v>
      </c>
      <c r="R683" s="262">
        <f t="shared" si="177"/>
        <v>0</v>
      </c>
      <c r="S683" s="262">
        <f t="shared" si="177"/>
        <v>0</v>
      </c>
      <c r="T683" s="262">
        <f t="shared" ref="T683:AB683" si="178">T574*$H140+T605*$M140+($C140-T574-T605)*$M140</f>
        <v>0</v>
      </c>
      <c r="U683" s="262">
        <f t="shared" si="178"/>
        <v>0</v>
      </c>
      <c r="V683" s="262">
        <f t="shared" si="178"/>
        <v>0</v>
      </c>
      <c r="W683" s="262">
        <f t="shared" si="178"/>
        <v>0</v>
      </c>
      <c r="X683" s="262">
        <f t="shared" si="178"/>
        <v>0</v>
      </c>
      <c r="Y683" s="262">
        <f t="shared" si="178"/>
        <v>0</v>
      </c>
      <c r="Z683" s="262">
        <f t="shared" si="178"/>
        <v>0</v>
      </c>
      <c r="AA683" s="262">
        <f t="shared" si="178"/>
        <v>0</v>
      </c>
      <c r="AB683" s="262">
        <f t="shared" si="178"/>
        <v>0</v>
      </c>
    </row>
    <row r="684" spans="2:28" outlineLevel="1">
      <c r="B684" s="556">
        <f t="shared" si="165"/>
        <v>0</v>
      </c>
      <c r="C684" s="212" t="str">
        <f t="shared" si="165"/>
        <v>3 Bed / 2 Bath House</v>
      </c>
      <c r="D684" s="260">
        <f t="shared" si="165"/>
        <v>0</v>
      </c>
      <c r="E684" s="261">
        <f t="shared" ref="E684:S684" si="179">E575*$H141+E606*$M141+($C141-E575-E606)*$M141</f>
        <v>0</v>
      </c>
      <c r="F684" s="262">
        <f t="shared" si="179"/>
        <v>0</v>
      </c>
      <c r="G684" s="262">
        <f t="shared" si="179"/>
        <v>0</v>
      </c>
      <c r="H684" s="262">
        <f t="shared" si="179"/>
        <v>0</v>
      </c>
      <c r="I684" s="262">
        <f t="shared" si="179"/>
        <v>0</v>
      </c>
      <c r="J684" s="262">
        <f t="shared" si="179"/>
        <v>0</v>
      </c>
      <c r="K684" s="262">
        <f t="shared" si="179"/>
        <v>0</v>
      </c>
      <c r="L684" s="262">
        <f t="shared" si="179"/>
        <v>0</v>
      </c>
      <c r="M684" s="262">
        <f t="shared" si="179"/>
        <v>0</v>
      </c>
      <c r="N684" s="262">
        <f t="shared" si="179"/>
        <v>0</v>
      </c>
      <c r="O684" s="262">
        <f t="shared" si="179"/>
        <v>0</v>
      </c>
      <c r="P684" s="262">
        <f t="shared" si="179"/>
        <v>0</v>
      </c>
      <c r="Q684" s="262">
        <f t="shared" si="179"/>
        <v>0</v>
      </c>
      <c r="R684" s="262">
        <f t="shared" si="179"/>
        <v>0</v>
      </c>
      <c r="S684" s="262">
        <f t="shared" si="179"/>
        <v>0</v>
      </c>
      <c r="T684" s="262">
        <f t="shared" ref="T684:AB684" si="180">T575*$H141+T606*$M141+($C141-T575-T606)*$M141</f>
        <v>0</v>
      </c>
      <c r="U684" s="262">
        <f t="shared" si="180"/>
        <v>0</v>
      </c>
      <c r="V684" s="262">
        <f t="shared" si="180"/>
        <v>0</v>
      </c>
      <c r="W684" s="262">
        <f t="shared" si="180"/>
        <v>0</v>
      </c>
      <c r="X684" s="262">
        <f t="shared" si="180"/>
        <v>0</v>
      </c>
      <c r="Y684" s="262">
        <f t="shared" si="180"/>
        <v>0</v>
      </c>
      <c r="Z684" s="262">
        <f t="shared" si="180"/>
        <v>0</v>
      </c>
      <c r="AA684" s="262">
        <f t="shared" si="180"/>
        <v>0</v>
      </c>
      <c r="AB684" s="262">
        <f t="shared" si="180"/>
        <v>0</v>
      </c>
    </row>
    <row r="685" spans="2:28" outlineLevel="1">
      <c r="B685" s="556">
        <f t="shared" si="165"/>
        <v>0</v>
      </c>
      <c r="C685" s="212" t="str">
        <f t="shared" si="165"/>
        <v xml:space="preserve">3 Bed / 2 Bath </v>
      </c>
      <c r="D685" s="260">
        <f t="shared" si="165"/>
        <v>22452</v>
      </c>
      <c r="E685" s="261">
        <f t="shared" ref="E685:S685" si="181">E576*$H142+E607*$M142+($C142-E576-E607)*$M142</f>
        <v>29070</v>
      </c>
      <c r="F685" s="262">
        <f t="shared" si="181"/>
        <v>29070</v>
      </c>
      <c r="G685" s="262">
        <f t="shared" si="181"/>
        <v>29070</v>
      </c>
      <c r="H685" s="262">
        <f t="shared" si="181"/>
        <v>29070</v>
      </c>
      <c r="I685" s="262">
        <f t="shared" si="181"/>
        <v>29070</v>
      </c>
      <c r="J685" s="262">
        <f t="shared" si="181"/>
        <v>29070</v>
      </c>
      <c r="K685" s="262">
        <f t="shared" si="181"/>
        <v>29070</v>
      </c>
      <c r="L685" s="262">
        <f t="shared" si="181"/>
        <v>29070</v>
      </c>
      <c r="M685" s="262">
        <f t="shared" si="181"/>
        <v>29070</v>
      </c>
      <c r="N685" s="262">
        <f t="shared" si="181"/>
        <v>29070</v>
      </c>
      <c r="O685" s="262">
        <f t="shared" si="181"/>
        <v>29070</v>
      </c>
      <c r="P685" s="262">
        <f t="shared" si="181"/>
        <v>29070</v>
      </c>
      <c r="Q685" s="262">
        <f t="shared" si="181"/>
        <v>29070</v>
      </c>
      <c r="R685" s="262">
        <f t="shared" si="181"/>
        <v>29070</v>
      </c>
      <c r="S685" s="262">
        <f t="shared" si="181"/>
        <v>29070</v>
      </c>
      <c r="T685" s="262">
        <f t="shared" ref="T685:AB685" si="182">T576*$H142+T607*$M142+($C142-T576-T607)*$M142</f>
        <v>29070</v>
      </c>
      <c r="U685" s="262">
        <f t="shared" si="182"/>
        <v>29070</v>
      </c>
      <c r="V685" s="262">
        <f t="shared" si="182"/>
        <v>29070</v>
      </c>
      <c r="W685" s="262">
        <f t="shared" si="182"/>
        <v>29070</v>
      </c>
      <c r="X685" s="262">
        <f t="shared" si="182"/>
        <v>29070</v>
      </c>
      <c r="Y685" s="262">
        <f t="shared" si="182"/>
        <v>29070</v>
      </c>
      <c r="Z685" s="262">
        <f t="shared" si="182"/>
        <v>29070</v>
      </c>
      <c r="AA685" s="262">
        <f t="shared" si="182"/>
        <v>29070</v>
      </c>
      <c r="AB685" s="262">
        <f t="shared" si="182"/>
        <v>29070</v>
      </c>
    </row>
    <row r="686" spans="2:28" outlineLevel="1">
      <c r="B686" s="556">
        <f t="shared" si="165"/>
        <v>0</v>
      </c>
      <c r="C686" s="212" t="str">
        <f t="shared" si="165"/>
        <v xml:space="preserve">1 Bed / 1 Bath </v>
      </c>
      <c r="D686" s="260">
        <f t="shared" si="165"/>
        <v>0</v>
      </c>
      <c r="E686" s="261">
        <f t="shared" ref="E686:S686" si="183">E577*$H143+E608*$M143+($C143-E577-E608)*$M143</f>
        <v>0</v>
      </c>
      <c r="F686" s="262">
        <f t="shared" si="183"/>
        <v>0</v>
      </c>
      <c r="G686" s="262">
        <f t="shared" si="183"/>
        <v>0</v>
      </c>
      <c r="H686" s="262">
        <f t="shared" si="183"/>
        <v>0</v>
      </c>
      <c r="I686" s="262">
        <f t="shared" si="183"/>
        <v>0</v>
      </c>
      <c r="J686" s="262">
        <f t="shared" si="183"/>
        <v>0</v>
      </c>
      <c r="K686" s="262">
        <f t="shared" si="183"/>
        <v>0</v>
      </c>
      <c r="L686" s="262">
        <f t="shared" si="183"/>
        <v>0</v>
      </c>
      <c r="M686" s="262">
        <f t="shared" si="183"/>
        <v>0</v>
      </c>
      <c r="N686" s="262">
        <f t="shared" si="183"/>
        <v>0</v>
      </c>
      <c r="O686" s="262">
        <f t="shared" si="183"/>
        <v>0</v>
      </c>
      <c r="P686" s="262">
        <f t="shared" si="183"/>
        <v>0</v>
      </c>
      <c r="Q686" s="262">
        <f t="shared" si="183"/>
        <v>0</v>
      </c>
      <c r="R686" s="262">
        <f t="shared" si="183"/>
        <v>0</v>
      </c>
      <c r="S686" s="262">
        <f t="shared" si="183"/>
        <v>0</v>
      </c>
      <c r="T686" s="262">
        <f t="shared" ref="T686:AB686" si="184">T577*$H143+T608*$M143+($C143-T577-T608)*$M143</f>
        <v>0</v>
      </c>
      <c r="U686" s="262">
        <f t="shared" si="184"/>
        <v>0</v>
      </c>
      <c r="V686" s="262">
        <f t="shared" si="184"/>
        <v>0</v>
      </c>
      <c r="W686" s="262">
        <f t="shared" si="184"/>
        <v>0</v>
      </c>
      <c r="X686" s="262">
        <f t="shared" si="184"/>
        <v>0</v>
      </c>
      <c r="Y686" s="262">
        <f t="shared" si="184"/>
        <v>0</v>
      </c>
      <c r="Z686" s="262">
        <f t="shared" si="184"/>
        <v>0</v>
      </c>
      <c r="AA686" s="262">
        <f t="shared" si="184"/>
        <v>0</v>
      </c>
      <c r="AB686" s="262">
        <f t="shared" si="184"/>
        <v>0</v>
      </c>
    </row>
    <row r="687" spans="2:28" outlineLevel="1">
      <c r="B687" s="556">
        <f t="shared" si="165"/>
        <v>0</v>
      </c>
      <c r="C687" s="212" t="str">
        <f t="shared" si="165"/>
        <v xml:space="preserve">2 Bed / 2 Bath </v>
      </c>
      <c r="D687" s="260">
        <f t="shared" si="165"/>
        <v>0</v>
      </c>
      <c r="E687" s="261">
        <f t="shared" ref="E687:S687" si="185">E578*$H144+E609*$M144+($C144-E578-E609)*$M144</f>
        <v>0</v>
      </c>
      <c r="F687" s="262">
        <f t="shared" si="185"/>
        <v>0</v>
      </c>
      <c r="G687" s="262">
        <f t="shared" si="185"/>
        <v>0</v>
      </c>
      <c r="H687" s="262">
        <f t="shared" si="185"/>
        <v>0</v>
      </c>
      <c r="I687" s="262">
        <f t="shared" si="185"/>
        <v>0</v>
      </c>
      <c r="J687" s="262">
        <f t="shared" si="185"/>
        <v>0</v>
      </c>
      <c r="K687" s="262">
        <f t="shared" si="185"/>
        <v>0</v>
      </c>
      <c r="L687" s="262">
        <f t="shared" si="185"/>
        <v>0</v>
      </c>
      <c r="M687" s="262">
        <f t="shared" si="185"/>
        <v>0</v>
      </c>
      <c r="N687" s="262">
        <f t="shared" si="185"/>
        <v>0</v>
      </c>
      <c r="O687" s="262">
        <f t="shared" si="185"/>
        <v>0</v>
      </c>
      <c r="P687" s="262">
        <f t="shared" si="185"/>
        <v>0</v>
      </c>
      <c r="Q687" s="262">
        <f t="shared" si="185"/>
        <v>0</v>
      </c>
      <c r="R687" s="262">
        <f t="shared" si="185"/>
        <v>0</v>
      </c>
      <c r="S687" s="262">
        <f t="shared" si="185"/>
        <v>0</v>
      </c>
      <c r="T687" s="262">
        <f t="shared" ref="T687:AB687" si="186">T578*$H144+T609*$M144+($C144-T578-T609)*$M144</f>
        <v>0</v>
      </c>
      <c r="U687" s="262">
        <f t="shared" si="186"/>
        <v>0</v>
      </c>
      <c r="V687" s="262">
        <f t="shared" si="186"/>
        <v>0</v>
      </c>
      <c r="W687" s="262">
        <f t="shared" si="186"/>
        <v>0</v>
      </c>
      <c r="X687" s="262">
        <f t="shared" si="186"/>
        <v>0</v>
      </c>
      <c r="Y687" s="262">
        <f t="shared" si="186"/>
        <v>0</v>
      </c>
      <c r="Z687" s="262">
        <f t="shared" si="186"/>
        <v>0</v>
      </c>
      <c r="AA687" s="262">
        <f t="shared" si="186"/>
        <v>0</v>
      </c>
      <c r="AB687" s="262">
        <f t="shared" si="186"/>
        <v>0</v>
      </c>
    </row>
    <row r="688" spans="2:28" outlineLevel="1">
      <c r="B688" s="556">
        <f t="shared" si="165"/>
        <v>0</v>
      </c>
      <c r="C688" s="212" t="str">
        <f t="shared" si="165"/>
        <v xml:space="preserve">4 Bed / 2 Bath Penthouse </v>
      </c>
      <c r="D688" s="260">
        <f t="shared" si="165"/>
        <v>0</v>
      </c>
      <c r="E688" s="261">
        <f t="shared" ref="E688:S688" si="187">E579*$H145+E610*$M145+($C145-E579-E610)*$M145</f>
        <v>0</v>
      </c>
      <c r="F688" s="262">
        <f t="shared" si="187"/>
        <v>0</v>
      </c>
      <c r="G688" s="262">
        <f t="shared" si="187"/>
        <v>0</v>
      </c>
      <c r="H688" s="262">
        <f t="shared" si="187"/>
        <v>0</v>
      </c>
      <c r="I688" s="262">
        <f t="shared" si="187"/>
        <v>0</v>
      </c>
      <c r="J688" s="262">
        <f t="shared" si="187"/>
        <v>0</v>
      </c>
      <c r="K688" s="262">
        <f t="shared" si="187"/>
        <v>0</v>
      </c>
      <c r="L688" s="262">
        <f t="shared" si="187"/>
        <v>0</v>
      </c>
      <c r="M688" s="262">
        <f t="shared" si="187"/>
        <v>0</v>
      </c>
      <c r="N688" s="262">
        <f t="shared" si="187"/>
        <v>0</v>
      </c>
      <c r="O688" s="262">
        <f t="shared" si="187"/>
        <v>0</v>
      </c>
      <c r="P688" s="262">
        <f t="shared" si="187"/>
        <v>0</v>
      </c>
      <c r="Q688" s="262">
        <f t="shared" si="187"/>
        <v>0</v>
      </c>
      <c r="R688" s="262">
        <f t="shared" si="187"/>
        <v>0</v>
      </c>
      <c r="S688" s="262">
        <f t="shared" si="187"/>
        <v>0</v>
      </c>
      <c r="T688" s="262">
        <f t="shared" ref="T688:AB688" si="188">T579*$H145+T610*$M145+($C145-T579-T610)*$M145</f>
        <v>0</v>
      </c>
      <c r="U688" s="262">
        <f t="shared" si="188"/>
        <v>0</v>
      </c>
      <c r="V688" s="262">
        <f t="shared" si="188"/>
        <v>0</v>
      </c>
      <c r="W688" s="262">
        <f t="shared" si="188"/>
        <v>0</v>
      </c>
      <c r="X688" s="262">
        <f t="shared" si="188"/>
        <v>0</v>
      </c>
      <c r="Y688" s="262">
        <f t="shared" si="188"/>
        <v>0</v>
      </c>
      <c r="Z688" s="262">
        <f t="shared" si="188"/>
        <v>0</v>
      </c>
      <c r="AA688" s="262">
        <f t="shared" si="188"/>
        <v>0</v>
      </c>
      <c r="AB688" s="262">
        <f t="shared" si="188"/>
        <v>0</v>
      </c>
    </row>
    <row r="689" spans="2:28" outlineLevel="1">
      <c r="B689" s="556">
        <f t="shared" ref="B689:D701" si="189">B656</f>
        <v>0</v>
      </c>
      <c r="C689" s="212" t="str">
        <f t="shared" si="189"/>
        <v xml:space="preserve">2 Bed / 2 Bath </v>
      </c>
      <c r="D689" s="260">
        <f t="shared" si="189"/>
        <v>0</v>
      </c>
      <c r="E689" s="261">
        <f t="shared" ref="E689:S689" si="190">E580*$H146+E611*$M146+($C146-E580-E611)*$M146</f>
        <v>0</v>
      </c>
      <c r="F689" s="262">
        <f t="shared" si="190"/>
        <v>0</v>
      </c>
      <c r="G689" s="262">
        <f t="shared" si="190"/>
        <v>0</v>
      </c>
      <c r="H689" s="262">
        <f t="shared" si="190"/>
        <v>0</v>
      </c>
      <c r="I689" s="262">
        <f t="shared" si="190"/>
        <v>0</v>
      </c>
      <c r="J689" s="262">
        <f t="shared" si="190"/>
        <v>0</v>
      </c>
      <c r="K689" s="262">
        <f t="shared" si="190"/>
        <v>0</v>
      </c>
      <c r="L689" s="262">
        <f t="shared" si="190"/>
        <v>0</v>
      </c>
      <c r="M689" s="262">
        <f t="shared" si="190"/>
        <v>0</v>
      </c>
      <c r="N689" s="262">
        <f t="shared" si="190"/>
        <v>0</v>
      </c>
      <c r="O689" s="262">
        <f t="shared" si="190"/>
        <v>0</v>
      </c>
      <c r="P689" s="262">
        <f t="shared" si="190"/>
        <v>0</v>
      </c>
      <c r="Q689" s="262">
        <f t="shared" si="190"/>
        <v>0</v>
      </c>
      <c r="R689" s="262">
        <f t="shared" si="190"/>
        <v>0</v>
      </c>
      <c r="S689" s="262">
        <f t="shared" si="190"/>
        <v>0</v>
      </c>
      <c r="T689" s="262">
        <f t="shared" ref="T689:AB689" si="191">T580*$H146+T611*$M146+($C146-T580-T611)*$M146</f>
        <v>0</v>
      </c>
      <c r="U689" s="262">
        <f t="shared" si="191"/>
        <v>0</v>
      </c>
      <c r="V689" s="262">
        <f t="shared" si="191"/>
        <v>0</v>
      </c>
      <c r="W689" s="262">
        <f t="shared" si="191"/>
        <v>0</v>
      </c>
      <c r="X689" s="262">
        <f t="shared" si="191"/>
        <v>0</v>
      </c>
      <c r="Y689" s="262">
        <f t="shared" si="191"/>
        <v>0</v>
      </c>
      <c r="Z689" s="262">
        <f t="shared" si="191"/>
        <v>0</v>
      </c>
      <c r="AA689" s="262">
        <f t="shared" si="191"/>
        <v>0</v>
      </c>
      <c r="AB689" s="262">
        <f t="shared" si="191"/>
        <v>0</v>
      </c>
    </row>
    <row r="690" spans="2:28" outlineLevel="1">
      <c r="B690" s="556">
        <f t="shared" si="189"/>
        <v>0</v>
      </c>
      <c r="C690" s="212">
        <f t="shared" si="189"/>
        <v>0</v>
      </c>
      <c r="D690" s="260">
        <f t="shared" si="189"/>
        <v>0</v>
      </c>
      <c r="E690" s="261">
        <f t="shared" ref="E690:S690" si="192">E581*$H147+E612*$M147+($C147-E581-E612)*$M147</f>
        <v>0</v>
      </c>
      <c r="F690" s="262">
        <f t="shared" si="192"/>
        <v>0</v>
      </c>
      <c r="G690" s="262">
        <f t="shared" si="192"/>
        <v>0</v>
      </c>
      <c r="H690" s="262">
        <f t="shared" si="192"/>
        <v>0</v>
      </c>
      <c r="I690" s="262">
        <f t="shared" si="192"/>
        <v>0</v>
      </c>
      <c r="J690" s="262">
        <f t="shared" si="192"/>
        <v>0</v>
      </c>
      <c r="K690" s="262">
        <f t="shared" si="192"/>
        <v>0</v>
      </c>
      <c r="L690" s="262">
        <f t="shared" si="192"/>
        <v>0</v>
      </c>
      <c r="M690" s="262">
        <f t="shared" si="192"/>
        <v>0</v>
      </c>
      <c r="N690" s="262">
        <f t="shared" si="192"/>
        <v>0</v>
      </c>
      <c r="O690" s="262">
        <f t="shared" si="192"/>
        <v>0</v>
      </c>
      <c r="P690" s="262">
        <f t="shared" si="192"/>
        <v>0</v>
      </c>
      <c r="Q690" s="262">
        <f t="shared" si="192"/>
        <v>0</v>
      </c>
      <c r="R690" s="262">
        <f t="shared" si="192"/>
        <v>0</v>
      </c>
      <c r="S690" s="262">
        <f t="shared" si="192"/>
        <v>0</v>
      </c>
      <c r="T690" s="262">
        <f t="shared" ref="T690:AB690" si="193">T581*$H147+T612*$M147+($C147-T581-T612)*$M147</f>
        <v>0</v>
      </c>
      <c r="U690" s="262">
        <f t="shared" si="193"/>
        <v>0</v>
      </c>
      <c r="V690" s="262">
        <f t="shared" si="193"/>
        <v>0</v>
      </c>
      <c r="W690" s="262">
        <f t="shared" si="193"/>
        <v>0</v>
      </c>
      <c r="X690" s="262">
        <f t="shared" si="193"/>
        <v>0</v>
      </c>
      <c r="Y690" s="262">
        <f t="shared" si="193"/>
        <v>0</v>
      </c>
      <c r="Z690" s="262">
        <f t="shared" si="193"/>
        <v>0</v>
      </c>
      <c r="AA690" s="262">
        <f t="shared" si="193"/>
        <v>0</v>
      </c>
      <c r="AB690" s="262">
        <f t="shared" si="193"/>
        <v>0</v>
      </c>
    </row>
    <row r="691" spans="2:28" outlineLevel="1">
      <c r="B691" s="556">
        <f t="shared" si="189"/>
        <v>0</v>
      </c>
      <c r="C691" s="212">
        <f t="shared" si="189"/>
        <v>0</v>
      </c>
      <c r="D691" s="260">
        <f t="shared" si="189"/>
        <v>0</v>
      </c>
      <c r="E691" s="261">
        <f t="shared" ref="E691:S691" si="194">E582*$H148+E613*$M148+($C148-E582-E613)*$M148</f>
        <v>0</v>
      </c>
      <c r="F691" s="262">
        <f t="shared" si="194"/>
        <v>0</v>
      </c>
      <c r="G691" s="262">
        <f t="shared" si="194"/>
        <v>0</v>
      </c>
      <c r="H691" s="262">
        <f t="shared" si="194"/>
        <v>0</v>
      </c>
      <c r="I691" s="262">
        <f t="shared" si="194"/>
        <v>0</v>
      </c>
      <c r="J691" s="262">
        <f t="shared" si="194"/>
        <v>0</v>
      </c>
      <c r="K691" s="262">
        <f t="shared" si="194"/>
        <v>0</v>
      </c>
      <c r="L691" s="262">
        <f t="shared" si="194"/>
        <v>0</v>
      </c>
      <c r="M691" s="262">
        <f t="shared" si="194"/>
        <v>0</v>
      </c>
      <c r="N691" s="262">
        <f t="shared" si="194"/>
        <v>0</v>
      </c>
      <c r="O691" s="262">
        <f t="shared" si="194"/>
        <v>0</v>
      </c>
      <c r="P691" s="262">
        <f t="shared" si="194"/>
        <v>0</v>
      </c>
      <c r="Q691" s="262">
        <f t="shared" si="194"/>
        <v>0</v>
      </c>
      <c r="R691" s="262">
        <f t="shared" si="194"/>
        <v>0</v>
      </c>
      <c r="S691" s="262">
        <f t="shared" si="194"/>
        <v>0</v>
      </c>
      <c r="T691" s="262">
        <f t="shared" ref="T691:AB691" si="195">T582*$H148+T613*$M148+($C148-T582-T613)*$M148</f>
        <v>0</v>
      </c>
      <c r="U691" s="262">
        <f t="shared" si="195"/>
        <v>0</v>
      </c>
      <c r="V691" s="262">
        <f t="shared" si="195"/>
        <v>0</v>
      </c>
      <c r="W691" s="262">
        <f t="shared" si="195"/>
        <v>0</v>
      </c>
      <c r="X691" s="262">
        <f t="shared" si="195"/>
        <v>0</v>
      </c>
      <c r="Y691" s="262">
        <f t="shared" si="195"/>
        <v>0</v>
      </c>
      <c r="Z691" s="262">
        <f t="shared" si="195"/>
        <v>0</v>
      </c>
      <c r="AA691" s="262">
        <f t="shared" si="195"/>
        <v>0</v>
      </c>
      <c r="AB691" s="262">
        <f t="shared" si="195"/>
        <v>0</v>
      </c>
    </row>
    <row r="692" spans="2:28" outlineLevel="1">
      <c r="B692" s="556">
        <f t="shared" si="189"/>
        <v>0</v>
      </c>
      <c r="C692" s="212">
        <f t="shared" si="189"/>
        <v>0</v>
      </c>
      <c r="D692" s="260">
        <f t="shared" si="189"/>
        <v>0</v>
      </c>
      <c r="E692" s="261">
        <f t="shared" ref="E692:S692" si="196">E583*$H149+E614*$M149+($C149-E583-E614)*$M149</f>
        <v>0</v>
      </c>
      <c r="F692" s="262">
        <f t="shared" si="196"/>
        <v>0</v>
      </c>
      <c r="G692" s="262">
        <f t="shared" si="196"/>
        <v>0</v>
      </c>
      <c r="H692" s="262">
        <f t="shared" si="196"/>
        <v>0</v>
      </c>
      <c r="I692" s="262">
        <f t="shared" si="196"/>
        <v>0</v>
      </c>
      <c r="J692" s="262">
        <f t="shared" si="196"/>
        <v>0</v>
      </c>
      <c r="K692" s="262">
        <f t="shared" si="196"/>
        <v>0</v>
      </c>
      <c r="L692" s="262">
        <f t="shared" si="196"/>
        <v>0</v>
      </c>
      <c r="M692" s="262">
        <f t="shared" si="196"/>
        <v>0</v>
      </c>
      <c r="N692" s="262">
        <f t="shared" si="196"/>
        <v>0</v>
      </c>
      <c r="O692" s="262">
        <f t="shared" si="196"/>
        <v>0</v>
      </c>
      <c r="P692" s="262">
        <f t="shared" si="196"/>
        <v>0</v>
      </c>
      <c r="Q692" s="262">
        <f t="shared" si="196"/>
        <v>0</v>
      </c>
      <c r="R692" s="262">
        <f t="shared" si="196"/>
        <v>0</v>
      </c>
      <c r="S692" s="262">
        <f t="shared" si="196"/>
        <v>0</v>
      </c>
      <c r="T692" s="262">
        <f t="shared" ref="T692:AB692" si="197">T583*$H149+T614*$M149+($C149-T583-T614)*$M149</f>
        <v>0</v>
      </c>
      <c r="U692" s="262">
        <f t="shared" si="197"/>
        <v>0</v>
      </c>
      <c r="V692" s="262">
        <f t="shared" si="197"/>
        <v>0</v>
      </c>
      <c r="W692" s="262">
        <f t="shared" si="197"/>
        <v>0</v>
      </c>
      <c r="X692" s="262">
        <f t="shared" si="197"/>
        <v>0</v>
      </c>
      <c r="Y692" s="262">
        <f t="shared" si="197"/>
        <v>0</v>
      </c>
      <c r="Z692" s="262">
        <f t="shared" si="197"/>
        <v>0</v>
      </c>
      <c r="AA692" s="262">
        <f t="shared" si="197"/>
        <v>0</v>
      </c>
      <c r="AB692" s="262">
        <f t="shared" si="197"/>
        <v>0</v>
      </c>
    </row>
    <row r="693" spans="2:28" outlineLevel="1">
      <c r="B693" s="556">
        <f t="shared" si="189"/>
        <v>0</v>
      </c>
      <c r="C693" s="212">
        <f t="shared" si="189"/>
        <v>0</v>
      </c>
      <c r="D693" s="260">
        <f t="shared" si="189"/>
        <v>0</v>
      </c>
      <c r="E693" s="261">
        <f t="shared" ref="E693:S693" si="198">E584*$H150+E615*$M150+($C150-E584-E615)*$M150</f>
        <v>0</v>
      </c>
      <c r="F693" s="262">
        <f t="shared" si="198"/>
        <v>0</v>
      </c>
      <c r="G693" s="262">
        <f t="shared" si="198"/>
        <v>0</v>
      </c>
      <c r="H693" s="262">
        <f t="shared" si="198"/>
        <v>0</v>
      </c>
      <c r="I693" s="262">
        <f t="shared" si="198"/>
        <v>0</v>
      </c>
      <c r="J693" s="262">
        <f t="shared" si="198"/>
        <v>0</v>
      </c>
      <c r="K693" s="262">
        <f t="shared" si="198"/>
        <v>0</v>
      </c>
      <c r="L693" s="262">
        <f t="shared" si="198"/>
        <v>0</v>
      </c>
      <c r="M693" s="262">
        <f t="shared" si="198"/>
        <v>0</v>
      </c>
      <c r="N693" s="262">
        <f t="shared" si="198"/>
        <v>0</v>
      </c>
      <c r="O693" s="262">
        <f t="shared" si="198"/>
        <v>0</v>
      </c>
      <c r="P693" s="262">
        <f t="shared" si="198"/>
        <v>0</v>
      </c>
      <c r="Q693" s="262">
        <f t="shared" si="198"/>
        <v>0</v>
      </c>
      <c r="R693" s="262">
        <f t="shared" si="198"/>
        <v>0</v>
      </c>
      <c r="S693" s="262">
        <f t="shared" si="198"/>
        <v>0</v>
      </c>
      <c r="T693" s="262">
        <f t="shared" ref="T693:AB693" si="199">T584*$H150+T615*$M150+($C150-T584-T615)*$M150</f>
        <v>0</v>
      </c>
      <c r="U693" s="262">
        <f t="shared" si="199"/>
        <v>0</v>
      </c>
      <c r="V693" s="262">
        <f t="shared" si="199"/>
        <v>0</v>
      </c>
      <c r="W693" s="262">
        <f t="shared" si="199"/>
        <v>0</v>
      </c>
      <c r="X693" s="262">
        <f t="shared" si="199"/>
        <v>0</v>
      </c>
      <c r="Y693" s="262">
        <f t="shared" si="199"/>
        <v>0</v>
      </c>
      <c r="Z693" s="262">
        <f t="shared" si="199"/>
        <v>0</v>
      </c>
      <c r="AA693" s="262">
        <f t="shared" si="199"/>
        <v>0</v>
      </c>
      <c r="AB693" s="262">
        <f t="shared" si="199"/>
        <v>0</v>
      </c>
    </row>
    <row r="694" spans="2:28" outlineLevel="1">
      <c r="B694" s="556">
        <f t="shared" si="189"/>
        <v>0</v>
      </c>
      <c r="C694" s="212">
        <f t="shared" si="189"/>
        <v>0</v>
      </c>
      <c r="D694" s="260">
        <f t="shared" si="189"/>
        <v>0</v>
      </c>
      <c r="E694" s="261">
        <f t="shared" ref="E694:S694" si="200">E585*$H151+E616*$M151+($C151-E585-E616)*$M151</f>
        <v>0</v>
      </c>
      <c r="F694" s="262">
        <f t="shared" si="200"/>
        <v>0</v>
      </c>
      <c r="G694" s="262">
        <f t="shared" si="200"/>
        <v>0</v>
      </c>
      <c r="H694" s="262">
        <f t="shared" si="200"/>
        <v>0</v>
      </c>
      <c r="I694" s="262">
        <f t="shared" si="200"/>
        <v>0</v>
      </c>
      <c r="J694" s="262">
        <f t="shared" si="200"/>
        <v>0</v>
      </c>
      <c r="K694" s="262">
        <f t="shared" si="200"/>
        <v>0</v>
      </c>
      <c r="L694" s="262">
        <f t="shared" si="200"/>
        <v>0</v>
      </c>
      <c r="M694" s="262">
        <f t="shared" si="200"/>
        <v>0</v>
      </c>
      <c r="N694" s="262">
        <f t="shared" si="200"/>
        <v>0</v>
      </c>
      <c r="O694" s="262">
        <f t="shared" si="200"/>
        <v>0</v>
      </c>
      <c r="P694" s="262">
        <f t="shared" si="200"/>
        <v>0</v>
      </c>
      <c r="Q694" s="262">
        <f t="shared" si="200"/>
        <v>0</v>
      </c>
      <c r="R694" s="262">
        <f t="shared" si="200"/>
        <v>0</v>
      </c>
      <c r="S694" s="262">
        <f t="shared" si="200"/>
        <v>0</v>
      </c>
      <c r="T694" s="262">
        <f t="shared" ref="T694:AB694" si="201">T585*$H151+T616*$M151+($C151-T585-T616)*$M151</f>
        <v>0</v>
      </c>
      <c r="U694" s="262">
        <f t="shared" si="201"/>
        <v>0</v>
      </c>
      <c r="V694" s="262">
        <f t="shared" si="201"/>
        <v>0</v>
      </c>
      <c r="W694" s="262">
        <f t="shared" si="201"/>
        <v>0</v>
      </c>
      <c r="X694" s="262">
        <f t="shared" si="201"/>
        <v>0</v>
      </c>
      <c r="Y694" s="262">
        <f t="shared" si="201"/>
        <v>0</v>
      </c>
      <c r="Z694" s="262">
        <f t="shared" si="201"/>
        <v>0</v>
      </c>
      <c r="AA694" s="262">
        <f t="shared" si="201"/>
        <v>0</v>
      </c>
      <c r="AB694" s="262">
        <f t="shared" si="201"/>
        <v>0</v>
      </c>
    </row>
    <row r="695" spans="2:28" outlineLevel="1">
      <c r="B695" s="556">
        <f t="shared" si="189"/>
        <v>0</v>
      </c>
      <c r="C695" s="212">
        <f t="shared" si="189"/>
        <v>0</v>
      </c>
      <c r="D695" s="260">
        <f t="shared" si="189"/>
        <v>0</v>
      </c>
      <c r="E695" s="261">
        <f t="shared" ref="E695:S695" si="202">E586*$H152+E617*$M152+($C152-E586-E617)*$M152</f>
        <v>0</v>
      </c>
      <c r="F695" s="262">
        <f t="shared" si="202"/>
        <v>0</v>
      </c>
      <c r="G695" s="262">
        <f t="shared" si="202"/>
        <v>0</v>
      </c>
      <c r="H695" s="262">
        <f t="shared" si="202"/>
        <v>0</v>
      </c>
      <c r="I695" s="262">
        <f t="shared" si="202"/>
        <v>0</v>
      </c>
      <c r="J695" s="262">
        <f t="shared" si="202"/>
        <v>0</v>
      </c>
      <c r="K695" s="262">
        <f t="shared" si="202"/>
        <v>0</v>
      </c>
      <c r="L695" s="262">
        <f t="shared" si="202"/>
        <v>0</v>
      </c>
      <c r="M695" s="262">
        <f t="shared" si="202"/>
        <v>0</v>
      </c>
      <c r="N695" s="262">
        <f t="shared" si="202"/>
        <v>0</v>
      </c>
      <c r="O695" s="262">
        <f t="shared" si="202"/>
        <v>0</v>
      </c>
      <c r="P695" s="262">
        <f t="shared" si="202"/>
        <v>0</v>
      </c>
      <c r="Q695" s="262">
        <f t="shared" si="202"/>
        <v>0</v>
      </c>
      <c r="R695" s="262">
        <f t="shared" si="202"/>
        <v>0</v>
      </c>
      <c r="S695" s="262">
        <f t="shared" si="202"/>
        <v>0</v>
      </c>
      <c r="T695" s="262">
        <f t="shared" ref="T695:AB695" si="203">T586*$H152+T617*$M152+($C152-T586-T617)*$M152</f>
        <v>0</v>
      </c>
      <c r="U695" s="262">
        <f t="shared" si="203"/>
        <v>0</v>
      </c>
      <c r="V695" s="262">
        <f t="shared" si="203"/>
        <v>0</v>
      </c>
      <c r="W695" s="262">
        <f t="shared" si="203"/>
        <v>0</v>
      </c>
      <c r="X695" s="262">
        <f t="shared" si="203"/>
        <v>0</v>
      </c>
      <c r="Y695" s="262">
        <f t="shared" si="203"/>
        <v>0</v>
      </c>
      <c r="Z695" s="262">
        <f t="shared" si="203"/>
        <v>0</v>
      </c>
      <c r="AA695" s="262">
        <f t="shared" si="203"/>
        <v>0</v>
      </c>
      <c r="AB695" s="262">
        <f t="shared" si="203"/>
        <v>0</v>
      </c>
    </row>
    <row r="696" spans="2:28" outlineLevel="1">
      <c r="B696" s="556">
        <f t="shared" si="189"/>
        <v>0</v>
      </c>
      <c r="C696" s="212">
        <f t="shared" si="189"/>
        <v>0</v>
      </c>
      <c r="D696" s="260">
        <f t="shared" si="189"/>
        <v>0</v>
      </c>
      <c r="E696" s="261">
        <f t="shared" ref="E696:S696" si="204">E587*$H153+E618*$M153+($C153-E587-E618)*$M153</f>
        <v>0</v>
      </c>
      <c r="F696" s="262">
        <f t="shared" si="204"/>
        <v>0</v>
      </c>
      <c r="G696" s="262">
        <f t="shared" si="204"/>
        <v>0</v>
      </c>
      <c r="H696" s="262">
        <f t="shared" si="204"/>
        <v>0</v>
      </c>
      <c r="I696" s="262">
        <f t="shared" si="204"/>
        <v>0</v>
      </c>
      <c r="J696" s="262">
        <f t="shared" si="204"/>
        <v>0</v>
      </c>
      <c r="K696" s="262">
        <f t="shared" si="204"/>
        <v>0</v>
      </c>
      <c r="L696" s="262">
        <f t="shared" si="204"/>
        <v>0</v>
      </c>
      <c r="M696" s="262">
        <f t="shared" si="204"/>
        <v>0</v>
      </c>
      <c r="N696" s="262">
        <f t="shared" si="204"/>
        <v>0</v>
      </c>
      <c r="O696" s="262">
        <f t="shared" si="204"/>
        <v>0</v>
      </c>
      <c r="P696" s="262">
        <f t="shared" si="204"/>
        <v>0</v>
      </c>
      <c r="Q696" s="262">
        <f t="shared" si="204"/>
        <v>0</v>
      </c>
      <c r="R696" s="262">
        <f t="shared" si="204"/>
        <v>0</v>
      </c>
      <c r="S696" s="262">
        <f t="shared" si="204"/>
        <v>0</v>
      </c>
      <c r="T696" s="262">
        <f t="shared" ref="T696:AB696" si="205">T587*$H153+T618*$M153+($C153-T587-T618)*$M153</f>
        <v>0</v>
      </c>
      <c r="U696" s="262">
        <f t="shared" si="205"/>
        <v>0</v>
      </c>
      <c r="V696" s="262">
        <f t="shared" si="205"/>
        <v>0</v>
      </c>
      <c r="W696" s="262">
        <f t="shared" si="205"/>
        <v>0</v>
      </c>
      <c r="X696" s="262">
        <f t="shared" si="205"/>
        <v>0</v>
      </c>
      <c r="Y696" s="262">
        <f t="shared" si="205"/>
        <v>0</v>
      </c>
      <c r="Z696" s="262">
        <f t="shared" si="205"/>
        <v>0</v>
      </c>
      <c r="AA696" s="262">
        <f t="shared" si="205"/>
        <v>0</v>
      </c>
      <c r="AB696" s="262">
        <f t="shared" si="205"/>
        <v>0</v>
      </c>
    </row>
    <row r="697" spans="2:28" outlineLevel="1">
      <c r="B697" s="556">
        <f t="shared" si="189"/>
        <v>0</v>
      </c>
      <c r="C697" s="212">
        <f t="shared" si="189"/>
        <v>0</v>
      </c>
      <c r="D697" s="260">
        <f t="shared" si="189"/>
        <v>0</v>
      </c>
      <c r="E697" s="261">
        <f t="shared" ref="E697:S697" si="206">E588*$H154+E619*$M154+($C154-E588-E619)*$M154</f>
        <v>0</v>
      </c>
      <c r="F697" s="262">
        <f t="shared" si="206"/>
        <v>0</v>
      </c>
      <c r="G697" s="262">
        <f t="shared" si="206"/>
        <v>0</v>
      </c>
      <c r="H697" s="262">
        <f t="shared" si="206"/>
        <v>0</v>
      </c>
      <c r="I697" s="262">
        <f t="shared" si="206"/>
        <v>0</v>
      </c>
      <c r="J697" s="262">
        <f t="shared" si="206"/>
        <v>0</v>
      </c>
      <c r="K697" s="262">
        <f t="shared" si="206"/>
        <v>0</v>
      </c>
      <c r="L697" s="262">
        <f t="shared" si="206"/>
        <v>0</v>
      </c>
      <c r="M697" s="262">
        <f t="shared" si="206"/>
        <v>0</v>
      </c>
      <c r="N697" s="262">
        <f t="shared" si="206"/>
        <v>0</v>
      </c>
      <c r="O697" s="262">
        <f t="shared" si="206"/>
        <v>0</v>
      </c>
      <c r="P697" s="262">
        <f t="shared" si="206"/>
        <v>0</v>
      </c>
      <c r="Q697" s="262">
        <f t="shared" si="206"/>
        <v>0</v>
      </c>
      <c r="R697" s="262">
        <f t="shared" si="206"/>
        <v>0</v>
      </c>
      <c r="S697" s="262">
        <f t="shared" si="206"/>
        <v>0</v>
      </c>
      <c r="T697" s="262">
        <f t="shared" ref="T697:AB697" si="207">T588*$H154+T619*$M154+($C154-T588-T619)*$M154</f>
        <v>0</v>
      </c>
      <c r="U697" s="262">
        <f t="shared" si="207"/>
        <v>0</v>
      </c>
      <c r="V697" s="262">
        <f t="shared" si="207"/>
        <v>0</v>
      </c>
      <c r="W697" s="262">
        <f t="shared" si="207"/>
        <v>0</v>
      </c>
      <c r="X697" s="262">
        <f t="shared" si="207"/>
        <v>0</v>
      </c>
      <c r="Y697" s="262">
        <f t="shared" si="207"/>
        <v>0</v>
      </c>
      <c r="Z697" s="262">
        <f t="shared" si="207"/>
        <v>0</v>
      </c>
      <c r="AA697" s="262">
        <f t="shared" si="207"/>
        <v>0</v>
      </c>
      <c r="AB697" s="262">
        <f t="shared" si="207"/>
        <v>0</v>
      </c>
    </row>
    <row r="698" spans="2:28" outlineLevel="1">
      <c r="B698" s="556">
        <f t="shared" si="189"/>
        <v>0</v>
      </c>
      <c r="C698" s="212">
        <f t="shared" si="189"/>
        <v>0</v>
      </c>
      <c r="D698" s="260">
        <f t="shared" si="189"/>
        <v>0</v>
      </c>
      <c r="E698" s="261">
        <f t="shared" ref="E698:S698" si="208">E589*$H155+E620*$M155+($C155-E589-E620)*$M155</f>
        <v>0</v>
      </c>
      <c r="F698" s="262">
        <f t="shared" si="208"/>
        <v>0</v>
      </c>
      <c r="G698" s="262">
        <f t="shared" si="208"/>
        <v>0</v>
      </c>
      <c r="H698" s="262">
        <f t="shared" si="208"/>
        <v>0</v>
      </c>
      <c r="I698" s="262">
        <f t="shared" si="208"/>
        <v>0</v>
      </c>
      <c r="J698" s="262">
        <f t="shared" si="208"/>
        <v>0</v>
      </c>
      <c r="K698" s="262">
        <f t="shared" si="208"/>
        <v>0</v>
      </c>
      <c r="L698" s="262">
        <f t="shared" si="208"/>
        <v>0</v>
      </c>
      <c r="M698" s="262">
        <f t="shared" si="208"/>
        <v>0</v>
      </c>
      <c r="N698" s="262">
        <f t="shared" si="208"/>
        <v>0</v>
      </c>
      <c r="O698" s="262">
        <f t="shared" si="208"/>
        <v>0</v>
      </c>
      <c r="P698" s="262">
        <f t="shared" si="208"/>
        <v>0</v>
      </c>
      <c r="Q698" s="262">
        <f t="shared" si="208"/>
        <v>0</v>
      </c>
      <c r="R698" s="262">
        <f t="shared" si="208"/>
        <v>0</v>
      </c>
      <c r="S698" s="262">
        <f t="shared" si="208"/>
        <v>0</v>
      </c>
      <c r="T698" s="262">
        <f t="shared" ref="T698:AB698" si="209">T589*$H155+T620*$M155+($C155-T589-T620)*$M155</f>
        <v>0</v>
      </c>
      <c r="U698" s="262">
        <f t="shared" si="209"/>
        <v>0</v>
      </c>
      <c r="V698" s="262">
        <f t="shared" si="209"/>
        <v>0</v>
      </c>
      <c r="W698" s="262">
        <f t="shared" si="209"/>
        <v>0</v>
      </c>
      <c r="X698" s="262">
        <f t="shared" si="209"/>
        <v>0</v>
      </c>
      <c r="Y698" s="262">
        <f t="shared" si="209"/>
        <v>0</v>
      </c>
      <c r="Z698" s="262">
        <f t="shared" si="209"/>
        <v>0</v>
      </c>
      <c r="AA698" s="262">
        <f t="shared" si="209"/>
        <v>0</v>
      </c>
      <c r="AB698" s="262">
        <f t="shared" si="209"/>
        <v>0</v>
      </c>
    </row>
    <row r="699" spans="2:28" outlineLevel="1">
      <c r="B699" s="556">
        <f t="shared" si="189"/>
        <v>0</v>
      </c>
      <c r="C699" s="212">
        <f t="shared" si="189"/>
        <v>0</v>
      </c>
      <c r="D699" s="260">
        <f t="shared" si="189"/>
        <v>0</v>
      </c>
      <c r="E699" s="261">
        <f t="shared" ref="E699:S699" si="210">E590*$H156+E621*$M156+($C156-E590-E621)*$M156</f>
        <v>0</v>
      </c>
      <c r="F699" s="262">
        <f t="shared" si="210"/>
        <v>0</v>
      </c>
      <c r="G699" s="262">
        <f t="shared" si="210"/>
        <v>0</v>
      </c>
      <c r="H699" s="262">
        <f t="shared" si="210"/>
        <v>0</v>
      </c>
      <c r="I699" s="262">
        <f t="shared" si="210"/>
        <v>0</v>
      </c>
      <c r="J699" s="262">
        <f t="shared" si="210"/>
        <v>0</v>
      </c>
      <c r="K699" s="262">
        <f t="shared" si="210"/>
        <v>0</v>
      </c>
      <c r="L699" s="262">
        <f t="shared" si="210"/>
        <v>0</v>
      </c>
      <c r="M699" s="262">
        <f t="shared" si="210"/>
        <v>0</v>
      </c>
      <c r="N699" s="262">
        <f t="shared" si="210"/>
        <v>0</v>
      </c>
      <c r="O699" s="262">
        <f t="shared" si="210"/>
        <v>0</v>
      </c>
      <c r="P699" s="262">
        <f t="shared" si="210"/>
        <v>0</v>
      </c>
      <c r="Q699" s="262">
        <f t="shared" si="210"/>
        <v>0</v>
      </c>
      <c r="R699" s="262">
        <f t="shared" si="210"/>
        <v>0</v>
      </c>
      <c r="S699" s="262">
        <f t="shared" si="210"/>
        <v>0</v>
      </c>
      <c r="T699" s="262">
        <f t="shared" ref="T699:AB699" si="211">T590*$H156+T621*$M156+($C156-T590-T621)*$M156</f>
        <v>0</v>
      </c>
      <c r="U699" s="262">
        <f t="shared" si="211"/>
        <v>0</v>
      </c>
      <c r="V699" s="262">
        <f t="shared" si="211"/>
        <v>0</v>
      </c>
      <c r="W699" s="262">
        <f t="shared" si="211"/>
        <v>0</v>
      </c>
      <c r="X699" s="262">
        <f t="shared" si="211"/>
        <v>0</v>
      </c>
      <c r="Y699" s="262">
        <f t="shared" si="211"/>
        <v>0</v>
      </c>
      <c r="Z699" s="262">
        <f t="shared" si="211"/>
        <v>0</v>
      </c>
      <c r="AA699" s="262">
        <f t="shared" si="211"/>
        <v>0</v>
      </c>
      <c r="AB699" s="262">
        <f t="shared" si="211"/>
        <v>0</v>
      </c>
    </row>
    <row r="700" spans="2:28" outlineLevel="1">
      <c r="B700" s="556">
        <f t="shared" si="189"/>
        <v>0</v>
      </c>
      <c r="C700" s="212">
        <f t="shared" si="189"/>
        <v>0</v>
      </c>
      <c r="D700" s="260">
        <f t="shared" si="189"/>
        <v>0</v>
      </c>
      <c r="E700" s="261">
        <f t="shared" ref="E700:S700" si="212">E591*$H157+E622*$M157+($C157-E591-E622)*$M157</f>
        <v>0</v>
      </c>
      <c r="F700" s="262">
        <f t="shared" si="212"/>
        <v>0</v>
      </c>
      <c r="G700" s="262">
        <f t="shared" si="212"/>
        <v>0</v>
      </c>
      <c r="H700" s="262">
        <f t="shared" si="212"/>
        <v>0</v>
      </c>
      <c r="I700" s="262">
        <f t="shared" si="212"/>
        <v>0</v>
      </c>
      <c r="J700" s="262">
        <f t="shared" si="212"/>
        <v>0</v>
      </c>
      <c r="K700" s="262">
        <f t="shared" si="212"/>
        <v>0</v>
      </c>
      <c r="L700" s="262">
        <f t="shared" si="212"/>
        <v>0</v>
      </c>
      <c r="M700" s="262">
        <f t="shared" si="212"/>
        <v>0</v>
      </c>
      <c r="N700" s="262">
        <f t="shared" si="212"/>
        <v>0</v>
      </c>
      <c r="O700" s="262">
        <f t="shared" si="212"/>
        <v>0</v>
      </c>
      <c r="P700" s="262">
        <f t="shared" si="212"/>
        <v>0</v>
      </c>
      <c r="Q700" s="262">
        <f t="shared" si="212"/>
        <v>0</v>
      </c>
      <c r="R700" s="262">
        <f t="shared" si="212"/>
        <v>0</v>
      </c>
      <c r="S700" s="262">
        <f t="shared" si="212"/>
        <v>0</v>
      </c>
      <c r="T700" s="262">
        <f t="shared" ref="T700:AB700" si="213">T591*$H157+T622*$M157+($C157-T591-T622)*$M157</f>
        <v>0</v>
      </c>
      <c r="U700" s="262">
        <f t="shared" si="213"/>
        <v>0</v>
      </c>
      <c r="V700" s="262">
        <f t="shared" si="213"/>
        <v>0</v>
      </c>
      <c r="W700" s="262">
        <f t="shared" si="213"/>
        <v>0</v>
      </c>
      <c r="X700" s="262">
        <f t="shared" si="213"/>
        <v>0</v>
      </c>
      <c r="Y700" s="262">
        <f t="shared" si="213"/>
        <v>0</v>
      </c>
      <c r="Z700" s="262">
        <f t="shared" si="213"/>
        <v>0</v>
      </c>
      <c r="AA700" s="262">
        <f t="shared" si="213"/>
        <v>0</v>
      </c>
      <c r="AB700" s="262">
        <f t="shared" si="213"/>
        <v>0</v>
      </c>
    </row>
    <row r="701" spans="2:28" outlineLevel="1">
      <c r="B701" s="556">
        <f t="shared" si="189"/>
        <v>0</v>
      </c>
      <c r="C701" s="215">
        <f t="shared" si="189"/>
        <v>0</v>
      </c>
      <c r="D701" s="558">
        <f t="shared" si="189"/>
        <v>0</v>
      </c>
      <c r="E701" s="264">
        <f t="shared" ref="E701:S701" si="214">E592*$H158+E623*$M158+($C158-E592-E623)*$M158</f>
        <v>0</v>
      </c>
      <c r="F701" s="265">
        <f t="shared" si="214"/>
        <v>0</v>
      </c>
      <c r="G701" s="265">
        <f t="shared" si="214"/>
        <v>0</v>
      </c>
      <c r="H701" s="265">
        <f t="shared" si="214"/>
        <v>0</v>
      </c>
      <c r="I701" s="265">
        <f t="shared" si="214"/>
        <v>0</v>
      </c>
      <c r="J701" s="265">
        <f t="shared" si="214"/>
        <v>0</v>
      </c>
      <c r="K701" s="265">
        <f t="shared" si="214"/>
        <v>0</v>
      </c>
      <c r="L701" s="265">
        <f t="shared" si="214"/>
        <v>0</v>
      </c>
      <c r="M701" s="265">
        <f t="shared" si="214"/>
        <v>0</v>
      </c>
      <c r="N701" s="265">
        <f t="shared" si="214"/>
        <v>0</v>
      </c>
      <c r="O701" s="265">
        <f t="shared" si="214"/>
        <v>0</v>
      </c>
      <c r="P701" s="265">
        <f t="shared" si="214"/>
        <v>0</v>
      </c>
      <c r="Q701" s="265">
        <f t="shared" si="214"/>
        <v>0</v>
      </c>
      <c r="R701" s="265">
        <f t="shared" si="214"/>
        <v>0</v>
      </c>
      <c r="S701" s="265">
        <f t="shared" si="214"/>
        <v>0</v>
      </c>
      <c r="T701" s="265">
        <f t="shared" ref="T701:AB701" si="215">T592*$H158+T623*$M158+($C158-T592-T623)*$M158</f>
        <v>0</v>
      </c>
      <c r="U701" s="265">
        <f t="shared" si="215"/>
        <v>0</v>
      </c>
      <c r="V701" s="265">
        <f t="shared" si="215"/>
        <v>0</v>
      </c>
      <c r="W701" s="265">
        <f t="shared" si="215"/>
        <v>0</v>
      </c>
      <c r="X701" s="265">
        <f t="shared" si="215"/>
        <v>0</v>
      </c>
      <c r="Y701" s="265">
        <f t="shared" si="215"/>
        <v>0</v>
      </c>
      <c r="Z701" s="265">
        <f t="shared" si="215"/>
        <v>0</v>
      </c>
      <c r="AA701" s="265">
        <f t="shared" si="215"/>
        <v>0</v>
      </c>
      <c r="AB701" s="265">
        <f t="shared" si="215"/>
        <v>0</v>
      </c>
    </row>
    <row r="702" spans="2:28" outlineLevel="1">
      <c r="C702" s="21" t="s">
        <v>262</v>
      </c>
      <c r="D702" s="260">
        <f>SUM(D672:D701)</f>
        <v>39982</v>
      </c>
      <c r="E702" s="261">
        <f t="shared" ref="E702:AB702" si="216">SUM(E672:E701)</f>
        <v>61830</v>
      </c>
      <c r="F702" s="266">
        <f t="shared" si="216"/>
        <v>61830</v>
      </c>
      <c r="G702" s="266">
        <f t="shared" si="216"/>
        <v>61830</v>
      </c>
      <c r="H702" s="266">
        <f t="shared" si="216"/>
        <v>61830</v>
      </c>
      <c r="I702" s="266">
        <f t="shared" si="216"/>
        <v>61830</v>
      </c>
      <c r="J702" s="266">
        <f t="shared" si="216"/>
        <v>61830</v>
      </c>
      <c r="K702" s="266">
        <f t="shared" si="216"/>
        <v>61830</v>
      </c>
      <c r="L702" s="266">
        <f t="shared" si="216"/>
        <v>61830</v>
      </c>
      <c r="M702" s="266">
        <f t="shared" si="216"/>
        <v>61830</v>
      </c>
      <c r="N702" s="266">
        <f t="shared" si="216"/>
        <v>61830</v>
      </c>
      <c r="O702" s="266">
        <f t="shared" si="216"/>
        <v>61830</v>
      </c>
      <c r="P702" s="266">
        <f t="shared" si="216"/>
        <v>61830</v>
      </c>
      <c r="Q702" s="266">
        <f t="shared" si="216"/>
        <v>61830</v>
      </c>
      <c r="R702" s="266">
        <f t="shared" si="216"/>
        <v>61830</v>
      </c>
      <c r="S702" s="266">
        <f t="shared" si="216"/>
        <v>61830</v>
      </c>
      <c r="T702" s="266">
        <f t="shared" si="216"/>
        <v>61830</v>
      </c>
      <c r="U702" s="266">
        <f t="shared" si="216"/>
        <v>61830</v>
      </c>
      <c r="V702" s="266">
        <f t="shared" si="216"/>
        <v>61830</v>
      </c>
      <c r="W702" s="266">
        <f t="shared" si="216"/>
        <v>61830</v>
      </c>
      <c r="X702" s="266">
        <f t="shared" si="216"/>
        <v>61830</v>
      </c>
      <c r="Y702" s="266">
        <f t="shared" si="216"/>
        <v>61830</v>
      </c>
      <c r="Z702" s="266">
        <f t="shared" si="216"/>
        <v>61830</v>
      </c>
      <c r="AA702" s="266">
        <f t="shared" si="216"/>
        <v>61830</v>
      </c>
      <c r="AB702" s="266">
        <f t="shared" si="216"/>
        <v>61830</v>
      </c>
    </row>
    <row r="703" spans="2:28" outlineLevel="1">
      <c r="C703" s="21"/>
      <c r="D703" s="260"/>
      <c r="E703" s="261"/>
      <c r="F703" s="266"/>
      <c r="G703" s="266"/>
      <c r="H703" s="266"/>
      <c r="I703" s="266"/>
      <c r="J703" s="266"/>
      <c r="K703" s="266"/>
      <c r="L703" s="266"/>
      <c r="M703" s="266"/>
      <c r="N703" s="266"/>
      <c r="O703" s="266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  <c r="AA703" s="266"/>
      <c r="AB703" s="266"/>
    </row>
    <row r="704" spans="2:28" outlineLevel="1">
      <c r="C704" s="240" t="s">
        <v>263</v>
      </c>
      <c r="D704" s="267"/>
      <c r="E704" s="259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2:28" outlineLevel="1">
      <c r="B705" s="556">
        <f>B672</f>
        <v>0</v>
      </c>
      <c r="C705" s="212" t="str">
        <f>C672</f>
        <v>Studio</v>
      </c>
      <c r="D705" s="260">
        <f t="shared" ref="D705:D734" si="217">-E344*H129</f>
        <v>0</v>
      </c>
      <c r="E705" s="261">
        <f t="shared" ref="E705:AB705" si="218">IFERROR(-($D344-E563-E594)*($M129*($D344-$U344)+$H129*$U344)/$D344,0)</f>
        <v>0</v>
      </c>
      <c r="F705" s="262">
        <f t="shared" si="218"/>
        <v>0</v>
      </c>
      <c r="G705" s="262">
        <f t="shared" si="218"/>
        <v>0</v>
      </c>
      <c r="H705" s="262">
        <f t="shared" si="218"/>
        <v>0</v>
      </c>
      <c r="I705" s="262">
        <f t="shared" si="218"/>
        <v>0</v>
      </c>
      <c r="J705" s="262">
        <f t="shared" si="218"/>
        <v>0</v>
      </c>
      <c r="K705" s="262">
        <f t="shared" si="218"/>
        <v>0</v>
      </c>
      <c r="L705" s="262">
        <f t="shared" si="218"/>
        <v>0</v>
      </c>
      <c r="M705" s="262">
        <f t="shared" si="218"/>
        <v>0</v>
      </c>
      <c r="N705" s="262">
        <f t="shared" si="218"/>
        <v>0</v>
      </c>
      <c r="O705" s="262">
        <f t="shared" si="218"/>
        <v>0</v>
      </c>
      <c r="P705" s="262">
        <f t="shared" si="218"/>
        <v>0</v>
      </c>
      <c r="Q705" s="262">
        <f t="shared" si="218"/>
        <v>0</v>
      </c>
      <c r="R705" s="262">
        <f t="shared" si="218"/>
        <v>0</v>
      </c>
      <c r="S705" s="262">
        <f t="shared" si="218"/>
        <v>0</v>
      </c>
      <c r="T705" s="262">
        <f t="shared" si="218"/>
        <v>0</v>
      </c>
      <c r="U705" s="262">
        <f t="shared" si="218"/>
        <v>0</v>
      </c>
      <c r="V705" s="262">
        <f t="shared" si="218"/>
        <v>0</v>
      </c>
      <c r="W705" s="262">
        <f t="shared" si="218"/>
        <v>0</v>
      </c>
      <c r="X705" s="262">
        <f t="shared" si="218"/>
        <v>0</v>
      </c>
      <c r="Y705" s="262">
        <f t="shared" si="218"/>
        <v>0</v>
      </c>
      <c r="Z705" s="262">
        <f t="shared" si="218"/>
        <v>0</v>
      </c>
      <c r="AA705" s="262">
        <f t="shared" si="218"/>
        <v>0</v>
      </c>
      <c r="AB705" s="262">
        <f t="shared" si="218"/>
        <v>0</v>
      </c>
    </row>
    <row r="706" spans="2:28" outlineLevel="1">
      <c r="B706" s="556">
        <f t="shared" ref="B706:C721" si="219">B673</f>
        <v>0</v>
      </c>
      <c r="C706" s="212" t="str">
        <f t="shared" si="219"/>
        <v xml:space="preserve">1 Bed / 1 Bath </v>
      </c>
      <c r="D706" s="260">
        <f t="shared" si="217"/>
        <v>0</v>
      </c>
      <c r="E706" s="261">
        <f t="shared" ref="E706:AB706" si="220">IFERROR(-($D345-E564-E595)*($M130*($D345-$U345)+$H130*$U345)/$D345,0)</f>
        <v>0</v>
      </c>
      <c r="F706" s="262">
        <f t="shared" si="220"/>
        <v>0</v>
      </c>
      <c r="G706" s="262">
        <f t="shared" si="220"/>
        <v>0</v>
      </c>
      <c r="H706" s="262">
        <f t="shared" si="220"/>
        <v>0</v>
      </c>
      <c r="I706" s="262">
        <f t="shared" si="220"/>
        <v>0</v>
      </c>
      <c r="J706" s="262">
        <f t="shared" si="220"/>
        <v>0</v>
      </c>
      <c r="K706" s="262">
        <f t="shared" si="220"/>
        <v>0</v>
      </c>
      <c r="L706" s="262">
        <f t="shared" si="220"/>
        <v>0</v>
      </c>
      <c r="M706" s="262">
        <f t="shared" si="220"/>
        <v>0</v>
      </c>
      <c r="N706" s="262">
        <f t="shared" si="220"/>
        <v>0</v>
      </c>
      <c r="O706" s="262">
        <f t="shared" si="220"/>
        <v>0</v>
      </c>
      <c r="P706" s="262">
        <f t="shared" si="220"/>
        <v>0</v>
      </c>
      <c r="Q706" s="262">
        <f t="shared" si="220"/>
        <v>0</v>
      </c>
      <c r="R706" s="262">
        <f t="shared" si="220"/>
        <v>0</v>
      </c>
      <c r="S706" s="262">
        <f t="shared" si="220"/>
        <v>0</v>
      </c>
      <c r="T706" s="262">
        <f t="shared" si="220"/>
        <v>0</v>
      </c>
      <c r="U706" s="262">
        <f t="shared" si="220"/>
        <v>0</v>
      </c>
      <c r="V706" s="262">
        <f t="shared" si="220"/>
        <v>0</v>
      </c>
      <c r="W706" s="262">
        <f t="shared" si="220"/>
        <v>0</v>
      </c>
      <c r="X706" s="262">
        <f t="shared" si="220"/>
        <v>0</v>
      </c>
      <c r="Y706" s="262">
        <f t="shared" si="220"/>
        <v>0</v>
      </c>
      <c r="Z706" s="262">
        <f t="shared" si="220"/>
        <v>0</v>
      </c>
      <c r="AA706" s="262">
        <f t="shared" si="220"/>
        <v>0</v>
      </c>
      <c r="AB706" s="262">
        <f t="shared" si="220"/>
        <v>0</v>
      </c>
    </row>
    <row r="707" spans="2:28" outlineLevel="1">
      <c r="B707" s="556">
        <f t="shared" si="219"/>
        <v>0</v>
      </c>
      <c r="C707" s="212" t="str">
        <f t="shared" si="219"/>
        <v xml:space="preserve">1 Bed / 1 Bath </v>
      </c>
      <c r="D707" s="260">
        <f t="shared" si="217"/>
        <v>0</v>
      </c>
      <c r="E707" s="261">
        <f t="shared" ref="E707:AB707" si="221">IFERROR(-($D346-E565-E596)*($M131*($D346-$U346)+$H131*$U346)/$D346,0)</f>
        <v>-6090</v>
      </c>
      <c r="F707" s="262">
        <f t="shared" si="221"/>
        <v>-6090</v>
      </c>
      <c r="G707" s="262">
        <f t="shared" si="221"/>
        <v>-6090</v>
      </c>
      <c r="H707" s="262">
        <f t="shared" si="221"/>
        <v>-6090</v>
      </c>
      <c r="I707" s="262">
        <f t="shared" si="221"/>
        <v>-6090</v>
      </c>
      <c r="J707" s="262">
        <f t="shared" si="221"/>
        <v>-6090</v>
      </c>
      <c r="K707" s="262">
        <f t="shared" si="221"/>
        <v>-6090</v>
      </c>
      <c r="L707" s="262">
        <f t="shared" si="221"/>
        <v>-6090</v>
      </c>
      <c r="M707" s="262">
        <f t="shared" si="221"/>
        <v>-6090</v>
      </c>
      <c r="N707" s="262">
        <f t="shared" si="221"/>
        <v>-6090</v>
      </c>
      <c r="O707" s="262">
        <f t="shared" si="221"/>
        <v>-6090</v>
      </c>
      <c r="P707" s="262">
        <f t="shared" si="221"/>
        <v>-6090</v>
      </c>
      <c r="Q707" s="262">
        <f t="shared" si="221"/>
        <v>-6090</v>
      </c>
      <c r="R707" s="262">
        <f t="shared" si="221"/>
        <v>-6090</v>
      </c>
      <c r="S707" s="262">
        <f t="shared" si="221"/>
        <v>-6090</v>
      </c>
      <c r="T707" s="262">
        <f t="shared" si="221"/>
        <v>-6090</v>
      </c>
      <c r="U707" s="262">
        <f t="shared" si="221"/>
        <v>-6090</v>
      </c>
      <c r="V707" s="262">
        <f t="shared" si="221"/>
        <v>-6090</v>
      </c>
      <c r="W707" s="262">
        <f t="shared" si="221"/>
        <v>-6090</v>
      </c>
      <c r="X707" s="262">
        <f t="shared" si="221"/>
        <v>-6090</v>
      </c>
      <c r="Y707" s="262">
        <f t="shared" si="221"/>
        <v>-6090</v>
      </c>
      <c r="Z707" s="262">
        <f t="shared" si="221"/>
        <v>-6090</v>
      </c>
      <c r="AA707" s="262">
        <f t="shared" si="221"/>
        <v>-6090</v>
      </c>
      <c r="AB707" s="262">
        <f t="shared" si="221"/>
        <v>-6090</v>
      </c>
    </row>
    <row r="708" spans="2:28" outlineLevel="1">
      <c r="B708" s="556">
        <f t="shared" si="219"/>
        <v>0</v>
      </c>
      <c r="C708" s="212" t="str">
        <f t="shared" si="219"/>
        <v xml:space="preserve">1 Bed / 1 Bath </v>
      </c>
      <c r="D708" s="260">
        <f t="shared" si="217"/>
        <v>0</v>
      </c>
      <c r="E708" s="261">
        <f t="shared" ref="E708:AB708" si="222">IFERROR(-($D347-E566-E597)*($M132*($D347-$U347)+$H132*$U347)/$D347,0)</f>
        <v>0</v>
      </c>
      <c r="F708" s="262">
        <f t="shared" si="222"/>
        <v>0</v>
      </c>
      <c r="G708" s="262">
        <f t="shared" si="222"/>
        <v>0</v>
      </c>
      <c r="H708" s="262">
        <f t="shared" si="222"/>
        <v>0</v>
      </c>
      <c r="I708" s="262">
        <f t="shared" si="222"/>
        <v>0</v>
      </c>
      <c r="J708" s="262">
        <f t="shared" si="222"/>
        <v>0</v>
      </c>
      <c r="K708" s="262">
        <f t="shared" si="222"/>
        <v>0</v>
      </c>
      <c r="L708" s="262">
        <f t="shared" si="222"/>
        <v>0</v>
      </c>
      <c r="M708" s="262">
        <f t="shared" si="222"/>
        <v>0</v>
      </c>
      <c r="N708" s="262">
        <f t="shared" si="222"/>
        <v>0</v>
      </c>
      <c r="O708" s="262">
        <f t="shared" si="222"/>
        <v>0</v>
      </c>
      <c r="P708" s="262">
        <f t="shared" si="222"/>
        <v>0</v>
      </c>
      <c r="Q708" s="262">
        <f t="shared" si="222"/>
        <v>0</v>
      </c>
      <c r="R708" s="262">
        <f t="shared" si="222"/>
        <v>0</v>
      </c>
      <c r="S708" s="262">
        <f t="shared" si="222"/>
        <v>0</v>
      </c>
      <c r="T708" s="262">
        <f t="shared" si="222"/>
        <v>0</v>
      </c>
      <c r="U708" s="262">
        <f t="shared" si="222"/>
        <v>0</v>
      </c>
      <c r="V708" s="262">
        <f t="shared" si="222"/>
        <v>0</v>
      </c>
      <c r="W708" s="262">
        <f t="shared" si="222"/>
        <v>0</v>
      </c>
      <c r="X708" s="262">
        <f t="shared" si="222"/>
        <v>0</v>
      </c>
      <c r="Y708" s="262">
        <f t="shared" si="222"/>
        <v>0</v>
      </c>
      <c r="Z708" s="262">
        <f t="shared" si="222"/>
        <v>0</v>
      </c>
      <c r="AA708" s="262">
        <f t="shared" si="222"/>
        <v>0</v>
      </c>
      <c r="AB708" s="262">
        <f t="shared" si="222"/>
        <v>0</v>
      </c>
    </row>
    <row r="709" spans="2:28" outlineLevel="1">
      <c r="B709" s="556">
        <f t="shared" si="219"/>
        <v>0</v>
      </c>
      <c r="C709" s="212" t="str">
        <f t="shared" si="219"/>
        <v xml:space="preserve">2 Bed / 1 Bath </v>
      </c>
      <c r="D709" s="260">
        <f t="shared" si="217"/>
        <v>0</v>
      </c>
      <c r="E709" s="261">
        <f t="shared" ref="E709:AB709" si="223">IFERROR(-($D348-E567-E598)*($M133*($D348-$U348)+$H133*$U348)/$D348,0)</f>
        <v>0</v>
      </c>
      <c r="F709" s="262">
        <f t="shared" si="223"/>
        <v>0</v>
      </c>
      <c r="G709" s="262">
        <f t="shared" si="223"/>
        <v>0</v>
      </c>
      <c r="H709" s="262">
        <f t="shared" si="223"/>
        <v>0</v>
      </c>
      <c r="I709" s="262">
        <f t="shared" si="223"/>
        <v>0</v>
      </c>
      <c r="J709" s="262">
        <f t="shared" si="223"/>
        <v>0</v>
      </c>
      <c r="K709" s="262">
        <f t="shared" si="223"/>
        <v>0</v>
      </c>
      <c r="L709" s="262">
        <f t="shared" si="223"/>
        <v>0</v>
      </c>
      <c r="M709" s="262">
        <f t="shared" si="223"/>
        <v>0</v>
      </c>
      <c r="N709" s="262">
        <f t="shared" si="223"/>
        <v>0</v>
      </c>
      <c r="O709" s="262">
        <f t="shared" si="223"/>
        <v>0</v>
      </c>
      <c r="P709" s="262">
        <f t="shared" si="223"/>
        <v>0</v>
      </c>
      <c r="Q709" s="262">
        <f t="shared" si="223"/>
        <v>0</v>
      </c>
      <c r="R709" s="262">
        <f t="shared" si="223"/>
        <v>0</v>
      </c>
      <c r="S709" s="262">
        <f t="shared" si="223"/>
        <v>0</v>
      </c>
      <c r="T709" s="262">
        <f t="shared" si="223"/>
        <v>0</v>
      </c>
      <c r="U709" s="262">
        <f t="shared" si="223"/>
        <v>0</v>
      </c>
      <c r="V709" s="262">
        <f t="shared" si="223"/>
        <v>0</v>
      </c>
      <c r="W709" s="262">
        <f t="shared" si="223"/>
        <v>0</v>
      </c>
      <c r="X709" s="262">
        <f t="shared" si="223"/>
        <v>0</v>
      </c>
      <c r="Y709" s="262">
        <f t="shared" si="223"/>
        <v>0</v>
      </c>
      <c r="Z709" s="262">
        <f t="shared" si="223"/>
        <v>0</v>
      </c>
      <c r="AA709" s="262">
        <f t="shared" si="223"/>
        <v>0</v>
      </c>
      <c r="AB709" s="262">
        <f t="shared" si="223"/>
        <v>0</v>
      </c>
    </row>
    <row r="710" spans="2:28" outlineLevel="1">
      <c r="B710" s="556">
        <f t="shared" si="219"/>
        <v>0</v>
      </c>
      <c r="C710" s="212" t="str">
        <f t="shared" si="219"/>
        <v xml:space="preserve">2 Bed / 1 Bath </v>
      </c>
      <c r="D710" s="260">
        <f t="shared" si="217"/>
        <v>0</v>
      </c>
      <c r="E710" s="261">
        <f t="shared" ref="E710:AB710" si="224">IFERROR(-($D349-E568-E599)*($M134*($D349-$U349)+$H134*$U349)/$D349,0)</f>
        <v>0</v>
      </c>
      <c r="F710" s="262">
        <f t="shared" si="224"/>
        <v>0</v>
      </c>
      <c r="G710" s="262">
        <f t="shared" si="224"/>
        <v>0</v>
      </c>
      <c r="H710" s="262">
        <f t="shared" si="224"/>
        <v>0</v>
      </c>
      <c r="I710" s="262">
        <f t="shared" si="224"/>
        <v>0</v>
      </c>
      <c r="J710" s="262">
        <f t="shared" si="224"/>
        <v>0</v>
      </c>
      <c r="K710" s="262">
        <f t="shared" si="224"/>
        <v>0</v>
      </c>
      <c r="L710" s="262">
        <f t="shared" si="224"/>
        <v>0</v>
      </c>
      <c r="M710" s="262">
        <f t="shared" si="224"/>
        <v>0</v>
      </c>
      <c r="N710" s="262">
        <f t="shared" si="224"/>
        <v>0</v>
      </c>
      <c r="O710" s="262">
        <f t="shared" si="224"/>
        <v>0</v>
      </c>
      <c r="P710" s="262">
        <f t="shared" si="224"/>
        <v>0</v>
      </c>
      <c r="Q710" s="262">
        <f t="shared" si="224"/>
        <v>0</v>
      </c>
      <c r="R710" s="262">
        <f t="shared" si="224"/>
        <v>0</v>
      </c>
      <c r="S710" s="262">
        <f t="shared" si="224"/>
        <v>0</v>
      </c>
      <c r="T710" s="262">
        <f t="shared" si="224"/>
        <v>0</v>
      </c>
      <c r="U710" s="262">
        <f t="shared" si="224"/>
        <v>0</v>
      </c>
      <c r="V710" s="262">
        <f t="shared" si="224"/>
        <v>0</v>
      </c>
      <c r="W710" s="262">
        <f t="shared" si="224"/>
        <v>0</v>
      </c>
      <c r="X710" s="262">
        <f t="shared" si="224"/>
        <v>0</v>
      </c>
      <c r="Y710" s="262">
        <f t="shared" si="224"/>
        <v>0</v>
      </c>
      <c r="Z710" s="262">
        <f t="shared" si="224"/>
        <v>0</v>
      </c>
      <c r="AA710" s="262">
        <f t="shared" si="224"/>
        <v>0</v>
      </c>
      <c r="AB710" s="262">
        <f t="shared" si="224"/>
        <v>0</v>
      </c>
    </row>
    <row r="711" spans="2:28" outlineLevel="1">
      <c r="B711" s="556">
        <f t="shared" si="219"/>
        <v>0</v>
      </c>
      <c r="C711" s="212" t="str">
        <f t="shared" si="219"/>
        <v xml:space="preserve">2 Bed / 1 Bath </v>
      </c>
      <c r="D711" s="260">
        <f t="shared" si="217"/>
        <v>0</v>
      </c>
      <c r="E711" s="261">
        <f t="shared" ref="E711:AB711" si="225">IFERROR(-($D350-E569-E600)*($M135*($D350-$U350)+$H135*$U350)/$D350,0)</f>
        <v>0</v>
      </c>
      <c r="F711" s="262">
        <f t="shared" si="225"/>
        <v>0</v>
      </c>
      <c r="G711" s="262">
        <f t="shared" si="225"/>
        <v>0</v>
      </c>
      <c r="H711" s="262">
        <f t="shared" si="225"/>
        <v>0</v>
      </c>
      <c r="I711" s="262">
        <f t="shared" si="225"/>
        <v>0</v>
      </c>
      <c r="J711" s="262">
        <f t="shared" si="225"/>
        <v>0</v>
      </c>
      <c r="K711" s="262">
        <f t="shared" si="225"/>
        <v>0</v>
      </c>
      <c r="L711" s="262">
        <f t="shared" si="225"/>
        <v>0</v>
      </c>
      <c r="M711" s="262">
        <f t="shared" si="225"/>
        <v>0</v>
      </c>
      <c r="N711" s="262">
        <f t="shared" si="225"/>
        <v>0</v>
      </c>
      <c r="O711" s="262">
        <f t="shared" si="225"/>
        <v>0</v>
      </c>
      <c r="P711" s="262">
        <f t="shared" si="225"/>
        <v>0</v>
      </c>
      <c r="Q711" s="262">
        <f t="shared" si="225"/>
        <v>0</v>
      </c>
      <c r="R711" s="262">
        <f t="shared" si="225"/>
        <v>0</v>
      </c>
      <c r="S711" s="262">
        <f t="shared" si="225"/>
        <v>0</v>
      </c>
      <c r="T711" s="262">
        <f t="shared" si="225"/>
        <v>0</v>
      </c>
      <c r="U711" s="262">
        <f t="shared" si="225"/>
        <v>0</v>
      </c>
      <c r="V711" s="262">
        <f t="shared" si="225"/>
        <v>0</v>
      </c>
      <c r="W711" s="262">
        <f t="shared" si="225"/>
        <v>0</v>
      </c>
      <c r="X711" s="262">
        <f t="shared" si="225"/>
        <v>0</v>
      </c>
      <c r="Y711" s="262">
        <f t="shared" si="225"/>
        <v>0</v>
      </c>
      <c r="Z711" s="262">
        <f t="shared" si="225"/>
        <v>0</v>
      </c>
      <c r="AA711" s="262">
        <f t="shared" si="225"/>
        <v>0</v>
      </c>
      <c r="AB711" s="262">
        <f t="shared" si="225"/>
        <v>0</v>
      </c>
    </row>
    <row r="712" spans="2:28" outlineLevel="1">
      <c r="B712" s="556">
        <f t="shared" si="219"/>
        <v>0</v>
      </c>
      <c r="C712" s="212" t="str">
        <f t="shared" si="219"/>
        <v xml:space="preserve">2 Bed / 2 Bath </v>
      </c>
      <c r="D712" s="260">
        <f t="shared" si="217"/>
        <v>0</v>
      </c>
      <c r="E712" s="261">
        <f t="shared" ref="E712:AB712" si="226">IFERROR(-($D351-E570-E601)*($M136*($D351-$U351)+$H136*$U351)/$D351,0)</f>
        <v>0</v>
      </c>
      <c r="F712" s="262">
        <f t="shared" si="226"/>
        <v>0</v>
      </c>
      <c r="G712" s="262">
        <f t="shared" si="226"/>
        <v>0</v>
      </c>
      <c r="H712" s="262">
        <f t="shared" si="226"/>
        <v>0</v>
      </c>
      <c r="I712" s="262">
        <f t="shared" si="226"/>
        <v>0</v>
      </c>
      <c r="J712" s="262">
        <f t="shared" si="226"/>
        <v>0</v>
      </c>
      <c r="K712" s="262">
        <f t="shared" si="226"/>
        <v>0</v>
      </c>
      <c r="L712" s="262">
        <f t="shared" si="226"/>
        <v>0</v>
      </c>
      <c r="M712" s="262">
        <f t="shared" si="226"/>
        <v>0</v>
      </c>
      <c r="N712" s="262">
        <f t="shared" si="226"/>
        <v>0</v>
      </c>
      <c r="O712" s="262">
        <f t="shared" si="226"/>
        <v>0</v>
      </c>
      <c r="P712" s="262">
        <f t="shared" si="226"/>
        <v>0</v>
      </c>
      <c r="Q712" s="262">
        <f t="shared" si="226"/>
        <v>0</v>
      </c>
      <c r="R712" s="262">
        <f t="shared" si="226"/>
        <v>0</v>
      </c>
      <c r="S712" s="262">
        <f t="shared" si="226"/>
        <v>0</v>
      </c>
      <c r="T712" s="262">
        <f t="shared" si="226"/>
        <v>0</v>
      </c>
      <c r="U712" s="262">
        <f t="shared" si="226"/>
        <v>0</v>
      </c>
      <c r="V712" s="262">
        <f t="shared" si="226"/>
        <v>0</v>
      </c>
      <c r="W712" s="262">
        <f t="shared" si="226"/>
        <v>0</v>
      </c>
      <c r="X712" s="262">
        <f t="shared" si="226"/>
        <v>0</v>
      </c>
      <c r="Y712" s="262">
        <f t="shared" si="226"/>
        <v>0</v>
      </c>
      <c r="Z712" s="262">
        <f t="shared" si="226"/>
        <v>0</v>
      </c>
      <c r="AA712" s="262">
        <f t="shared" si="226"/>
        <v>0</v>
      </c>
      <c r="AB712" s="262">
        <f t="shared" si="226"/>
        <v>0</v>
      </c>
    </row>
    <row r="713" spans="2:28" outlineLevel="1">
      <c r="B713" s="556">
        <f t="shared" si="219"/>
        <v>0</v>
      </c>
      <c r="C713" s="212" t="str">
        <f t="shared" si="219"/>
        <v>2 Bed / 1 Bath + Den</v>
      </c>
      <c r="D713" s="260">
        <f t="shared" si="217"/>
        <v>0</v>
      </c>
      <c r="E713" s="261">
        <f t="shared" ref="E713:AB713" si="227">IFERROR(-($D352-E571-E602)*($M137*($D352-$U352)+$H137*$U352)/$D352,0)</f>
        <v>0</v>
      </c>
      <c r="F713" s="262">
        <f t="shared" si="227"/>
        <v>0</v>
      </c>
      <c r="G713" s="262">
        <f t="shared" si="227"/>
        <v>0</v>
      </c>
      <c r="H713" s="262">
        <f t="shared" si="227"/>
        <v>0</v>
      </c>
      <c r="I713" s="262">
        <f t="shared" si="227"/>
        <v>0</v>
      </c>
      <c r="J713" s="262">
        <f t="shared" si="227"/>
        <v>0</v>
      </c>
      <c r="K713" s="262">
        <f t="shared" si="227"/>
        <v>0</v>
      </c>
      <c r="L713" s="262">
        <f t="shared" si="227"/>
        <v>0</v>
      </c>
      <c r="M713" s="262">
        <f t="shared" si="227"/>
        <v>0</v>
      </c>
      <c r="N713" s="262">
        <f t="shared" si="227"/>
        <v>0</v>
      </c>
      <c r="O713" s="262">
        <f t="shared" si="227"/>
        <v>0</v>
      </c>
      <c r="P713" s="262">
        <f t="shared" si="227"/>
        <v>0</v>
      </c>
      <c r="Q713" s="262">
        <f t="shared" si="227"/>
        <v>0</v>
      </c>
      <c r="R713" s="262">
        <f t="shared" si="227"/>
        <v>0</v>
      </c>
      <c r="S713" s="262">
        <f t="shared" si="227"/>
        <v>0</v>
      </c>
      <c r="T713" s="262">
        <f t="shared" si="227"/>
        <v>0</v>
      </c>
      <c r="U713" s="262">
        <f t="shared" si="227"/>
        <v>0</v>
      </c>
      <c r="V713" s="262">
        <f t="shared" si="227"/>
        <v>0</v>
      </c>
      <c r="W713" s="262">
        <f t="shared" si="227"/>
        <v>0</v>
      </c>
      <c r="X713" s="262">
        <f t="shared" si="227"/>
        <v>0</v>
      </c>
      <c r="Y713" s="262">
        <f t="shared" si="227"/>
        <v>0</v>
      </c>
      <c r="Z713" s="262">
        <f t="shared" si="227"/>
        <v>0</v>
      </c>
      <c r="AA713" s="262">
        <f t="shared" si="227"/>
        <v>0</v>
      </c>
      <c r="AB713" s="262">
        <f t="shared" si="227"/>
        <v>0</v>
      </c>
    </row>
    <row r="714" spans="2:28" outlineLevel="1">
      <c r="B714" s="556">
        <f t="shared" si="219"/>
        <v>0</v>
      </c>
      <c r="C714" s="212" t="str">
        <f t="shared" si="219"/>
        <v xml:space="preserve">2 Bed / 2 Bath </v>
      </c>
      <c r="D714" s="260">
        <f t="shared" si="217"/>
        <v>0</v>
      </c>
      <c r="E714" s="261">
        <f t="shared" ref="E714:AB714" si="228">IFERROR(-($D353-E572-E603)*($M138*($D353-$U353)+$H138*$U353)/$D353,0)</f>
        <v>-26670</v>
      </c>
      <c r="F714" s="262">
        <f t="shared" si="228"/>
        <v>-26670</v>
      </c>
      <c r="G714" s="262">
        <f t="shared" si="228"/>
        <v>-26670</v>
      </c>
      <c r="H714" s="262">
        <f t="shared" si="228"/>
        <v>-26670</v>
      </c>
      <c r="I714" s="262">
        <f t="shared" si="228"/>
        <v>-26670</v>
      </c>
      <c r="J714" s="262">
        <f t="shared" si="228"/>
        <v>-26670</v>
      </c>
      <c r="K714" s="262">
        <f t="shared" si="228"/>
        <v>-26670</v>
      </c>
      <c r="L714" s="262">
        <f t="shared" si="228"/>
        <v>-26670</v>
      </c>
      <c r="M714" s="262">
        <f t="shared" si="228"/>
        <v>-26670</v>
      </c>
      <c r="N714" s="262">
        <f t="shared" si="228"/>
        <v>-26670</v>
      </c>
      <c r="O714" s="262">
        <f t="shared" si="228"/>
        <v>-26670</v>
      </c>
      <c r="P714" s="262">
        <f t="shared" si="228"/>
        <v>-26670</v>
      </c>
      <c r="Q714" s="262">
        <f t="shared" si="228"/>
        <v>-26670</v>
      </c>
      <c r="R714" s="262">
        <f t="shared" si="228"/>
        <v>-26670</v>
      </c>
      <c r="S714" s="262">
        <f t="shared" si="228"/>
        <v>-26670</v>
      </c>
      <c r="T714" s="262">
        <f t="shared" si="228"/>
        <v>-26670</v>
      </c>
      <c r="U714" s="262">
        <f t="shared" si="228"/>
        <v>-26670</v>
      </c>
      <c r="V714" s="262">
        <f t="shared" si="228"/>
        <v>-26670</v>
      </c>
      <c r="W714" s="262">
        <f t="shared" si="228"/>
        <v>-26670</v>
      </c>
      <c r="X714" s="262">
        <f t="shared" si="228"/>
        <v>-26670</v>
      </c>
      <c r="Y714" s="262">
        <f t="shared" si="228"/>
        <v>-26670</v>
      </c>
      <c r="Z714" s="262">
        <f t="shared" si="228"/>
        <v>-26670</v>
      </c>
      <c r="AA714" s="262">
        <f t="shared" si="228"/>
        <v>-26670</v>
      </c>
      <c r="AB714" s="262">
        <f t="shared" si="228"/>
        <v>-26670</v>
      </c>
    </row>
    <row r="715" spans="2:28" outlineLevel="1">
      <c r="B715" s="556">
        <f t="shared" si="219"/>
        <v>0</v>
      </c>
      <c r="C715" s="212" t="str">
        <f t="shared" si="219"/>
        <v xml:space="preserve">2 Bed / 1.5 Bath </v>
      </c>
      <c r="D715" s="260">
        <f t="shared" si="217"/>
        <v>0</v>
      </c>
      <c r="E715" s="261">
        <f t="shared" ref="E715:AB715" si="229">IFERROR(-($D354-E573-E604)*($M139*($D354-$U354)+$H139*$U354)/$D354,0)</f>
        <v>0</v>
      </c>
      <c r="F715" s="262">
        <f t="shared" si="229"/>
        <v>0</v>
      </c>
      <c r="G715" s="262">
        <f t="shared" si="229"/>
        <v>0</v>
      </c>
      <c r="H715" s="262">
        <f t="shared" si="229"/>
        <v>0</v>
      </c>
      <c r="I715" s="262">
        <f t="shared" si="229"/>
        <v>0</v>
      </c>
      <c r="J715" s="262">
        <f t="shared" si="229"/>
        <v>0</v>
      </c>
      <c r="K715" s="262">
        <f t="shared" si="229"/>
        <v>0</v>
      </c>
      <c r="L715" s="262">
        <f t="shared" si="229"/>
        <v>0</v>
      </c>
      <c r="M715" s="262">
        <f t="shared" si="229"/>
        <v>0</v>
      </c>
      <c r="N715" s="262">
        <f t="shared" si="229"/>
        <v>0</v>
      </c>
      <c r="O715" s="262">
        <f t="shared" si="229"/>
        <v>0</v>
      </c>
      <c r="P715" s="262">
        <f t="shared" si="229"/>
        <v>0</v>
      </c>
      <c r="Q715" s="262">
        <f t="shared" si="229"/>
        <v>0</v>
      </c>
      <c r="R715" s="262">
        <f t="shared" si="229"/>
        <v>0</v>
      </c>
      <c r="S715" s="262">
        <f t="shared" si="229"/>
        <v>0</v>
      </c>
      <c r="T715" s="262">
        <f t="shared" si="229"/>
        <v>0</v>
      </c>
      <c r="U715" s="262">
        <f t="shared" si="229"/>
        <v>0</v>
      </c>
      <c r="V715" s="262">
        <f t="shared" si="229"/>
        <v>0</v>
      </c>
      <c r="W715" s="262">
        <f t="shared" si="229"/>
        <v>0</v>
      </c>
      <c r="X715" s="262">
        <f t="shared" si="229"/>
        <v>0</v>
      </c>
      <c r="Y715" s="262">
        <f t="shared" si="229"/>
        <v>0</v>
      </c>
      <c r="Z715" s="262">
        <f t="shared" si="229"/>
        <v>0</v>
      </c>
      <c r="AA715" s="262">
        <f t="shared" si="229"/>
        <v>0</v>
      </c>
      <c r="AB715" s="262">
        <f t="shared" si="229"/>
        <v>0</v>
      </c>
    </row>
    <row r="716" spans="2:28" outlineLevel="1">
      <c r="B716" s="556">
        <f t="shared" si="219"/>
        <v>0</v>
      </c>
      <c r="C716" s="212" t="str">
        <f t="shared" si="219"/>
        <v xml:space="preserve">3 Bed / 2 Bath </v>
      </c>
      <c r="D716" s="260">
        <f t="shared" si="217"/>
        <v>0</v>
      </c>
      <c r="E716" s="261">
        <f t="shared" ref="E716:AB716" si="230">IFERROR(-($D355-E574-E605)*($M140*($D355-$U355)+$H140*$U355)/$D355,0)</f>
        <v>0</v>
      </c>
      <c r="F716" s="262">
        <f t="shared" si="230"/>
        <v>0</v>
      </c>
      <c r="G716" s="262">
        <f t="shared" si="230"/>
        <v>0</v>
      </c>
      <c r="H716" s="262">
        <f t="shared" si="230"/>
        <v>0</v>
      </c>
      <c r="I716" s="262">
        <f t="shared" si="230"/>
        <v>0</v>
      </c>
      <c r="J716" s="262">
        <f t="shared" si="230"/>
        <v>0</v>
      </c>
      <c r="K716" s="262">
        <f t="shared" si="230"/>
        <v>0</v>
      </c>
      <c r="L716" s="262">
        <f t="shared" si="230"/>
        <v>0</v>
      </c>
      <c r="M716" s="262">
        <f t="shared" si="230"/>
        <v>0</v>
      </c>
      <c r="N716" s="262">
        <f t="shared" si="230"/>
        <v>0</v>
      </c>
      <c r="O716" s="262">
        <f t="shared" si="230"/>
        <v>0</v>
      </c>
      <c r="P716" s="262">
        <f t="shared" si="230"/>
        <v>0</v>
      </c>
      <c r="Q716" s="262">
        <f t="shared" si="230"/>
        <v>0</v>
      </c>
      <c r="R716" s="262">
        <f t="shared" si="230"/>
        <v>0</v>
      </c>
      <c r="S716" s="262">
        <f t="shared" si="230"/>
        <v>0</v>
      </c>
      <c r="T716" s="262">
        <f t="shared" si="230"/>
        <v>0</v>
      </c>
      <c r="U716" s="262">
        <f t="shared" si="230"/>
        <v>0</v>
      </c>
      <c r="V716" s="262">
        <f t="shared" si="230"/>
        <v>0</v>
      </c>
      <c r="W716" s="262">
        <f t="shared" si="230"/>
        <v>0</v>
      </c>
      <c r="X716" s="262">
        <f t="shared" si="230"/>
        <v>0</v>
      </c>
      <c r="Y716" s="262">
        <f t="shared" si="230"/>
        <v>0</v>
      </c>
      <c r="Z716" s="262">
        <f t="shared" si="230"/>
        <v>0</v>
      </c>
      <c r="AA716" s="262">
        <f t="shared" si="230"/>
        <v>0</v>
      </c>
      <c r="AB716" s="262">
        <f t="shared" si="230"/>
        <v>0</v>
      </c>
    </row>
    <row r="717" spans="2:28" outlineLevel="1">
      <c r="B717" s="556">
        <f t="shared" si="219"/>
        <v>0</v>
      </c>
      <c r="C717" s="212" t="str">
        <f t="shared" si="219"/>
        <v>3 Bed / 2 Bath House</v>
      </c>
      <c r="D717" s="260">
        <f t="shared" si="217"/>
        <v>0</v>
      </c>
      <c r="E717" s="261">
        <f t="shared" ref="E717:AB717" si="231">IFERROR(-($D356-E575-E606)*($M141*($D356-$U356)+$H141*$U356)/$D356,0)</f>
        <v>0</v>
      </c>
      <c r="F717" s="262">
        <f t="shared" si="231"/>
        <v>0</v>
      </c>
      <c r="G717" s="262">
        <f t="shared" si="231"/>
        <v>0</v>
      </c>
      <c r="H717" s="262">
        <f t="shared" si="231"/>
        <v>0</v>
      </c>
      <c r="I717" s="262">
        <f t="shared" si="231"/>
        <v>0</v>
      </c>
      <c r="J717" s="262">
        <f t="shared" si="231"/>
        <v>0</v>
      </c>
      <c r="K717" s="262">
        <f t="shared" si="231"/>
        <v>0</v>
      </c>
      <c r="L717" s="262">
        <f t="shared" si="231"/>
        <v>0</v>
      </c>
      <c r="M717" s="262">
        <f t="shared" si="231"/>
        <v>0</v>
      </c>
      <c r="N717" s="262">
        <f t="shared" si="231"/>
        <v>0</v>
      </c>
      <c r="O717" s="262">
        <f t="shared" si="231"/>
        <v>0</v>
      </c>
      <c r="P717" s="262">
        <f t="shared" si="231"/>
        <v>0</v>
      </c>
      <c r="Q717" s="262">
        <f t="shared" si="231"/>
        <v>0</v>
      </c>
      <c r="R717" s="262">
        <f t="shared" si="231"/>
        <v>0</v>
      </c>
      <c r="S717" s="262">
        <f t="shared" si="231"/>
        <v>0</v>
      </c>
      <c r="T717" s="262">
        <f t="shared" si="231"/>
        <v>0</v>
      </c>
      <c r="U717" s="262">
        <f t="shared" si="231"/>
        <v>0</v>
      </c>
      <c r="V717" s="262">
        <f t="shared" si="231"/>
        <v>0</v>
      </c>
      <c r="W717" s="262">
        <f t="shared" si="231"/>
        <v>0</v>
      </c>
      <c r="X717" s="262">
        <f t="shared" si="231"/>
        <v>0</v>
      </c>
      <c r="Y717" s="262">
        <f t="shared" si="231"/>
        <v>0</v>
      </c>
      <c r="Z717" s="262">
        <f t="shared" si="231"/>
        <v>0</v>
      </c>
      <c r="AA717" s="262">
        <f t="shared" si="231"/>
        <v>0</v>
      </c>
      <c r="AB717" s="262">
        <f t="shared" si="231"/>
        <v>0</v>
      </c>
    </row>
    <row r="718" spans="2:28" outlineLevel="1">
      <c r="B718" s="556">
        <f t="shared" si="219"/>
        <v>0</v>
      </c>
      <c r="C718" s="212" t="str">
        <f t="shared" si="219"/>
        <v xml:space="preserve">3 Bed / 2 Bath </v>
      </c>
      <c r="D718" s="260">
        <f t="shared" si="217"/>
        <v>0</v>
      </c>
      <c r="E718" s="261">
        <f t="shared" ref="E718:AB718" si="232">IFERROR(-($D357-E576-E607)*($M142*($D357-$U357)+$H142*$U357)/$D357,0)</f>
        <v>-29070</v>
      </c>
      <c r="F718" s="262">
        <f t="shared" si="232"/>
        <v>-29070</v>
      </c>
      <c r="G718" s="262">
        <f t="shared" si="232"/>
        <v>-29070</v>
      </c>
      <c r="H718" s="262">
        <f t="shared" si="232"/>
        <v>-29070</v>
      </c>
      <c r="I718" s="262">
        <f t="shared" si="232"/>
        <v>-29070</v>
      </c>
      <c r="J718" s="262">
        <f t="shared" si="232"/>
        <v>-29070</v>
      </c>
      <c r="K718" s="262">
        <f t="shared" si="232"/>
        <v>-29070</v>
      </c>
      <c r="L718" s="262">
        <f t="shared" si="232"/>
        <v>-29070</v>
      </c>
      <c r="M718" s="262">
        <f t="shared" si="232"/>
        <v>-29070</v>
      </c>
      <c r="N718" s="262">
        <f t="shared" si="232"/>
        <v>-29070</v>
      </c>
      <c r="O718" s="262">
        <f t="shared" si="232"/>
        <v>-29070</v>
      </c>
      <c r="P718" s="262">
        <f t="shared" si="232"/>
        <v>-29070</v>
      </c>
      <c r="Q718" s="262">
        <f t="shared" si="232"/>
        <v>-29070</v>
      </c>
      <c r="R718" s="262">
        <f t="shared" si="232"/>
        <v>-29070</v>
      </c>
      <c r="S718" s="262">
        <f t="shared" si="232"/>
        <v>-29070</v>
      </c>
      <c r="T718" s="262">
        <f t="shared" si="232"/>
        <v>-29070</v>
      </c>
      <c r="U718" s="262">
        <f t="shared" si="232"/>
        <v>-29070</v>
      </c>
      <c r="V718" s="262">
        <f t="shared" si="232"/>
        <v>-29070</v>
      </c>
      <c r="W718" s="262">
        <f t="shared" si="232"/>
        <v>-29070</v>
      </c>
      <c r="X718" s="262">
        <f t="shared" si="232"/>
        <v>-29070</v>
      </c>
      <c r="Y718" s="262">
        <f t="shared" si="232"/>
        <v>-29070</v>
      </c>
      <c r="Z718" s="262">
        <f t="shared" si="232"/>
        <v>-29070</v>
      </c>
      <c r="AA718" s="262">
        <f t="shared" si="232"/>
        <v>-29070</v>
      </c>
      <c r="AB718" s="262">
        <f t="shared" si="232"/>
        <v>-29070</v>
      </c>
    </row>
    <row r="719" spans="2:28" outlineLevel="1">
      <c r="B719" s="556">
        <f t="shared" si="219"/>
        <v>0</v>
      </c>
      <c r="C719" s="212" t="str">
        <f t="shared" si="219"/>
        <v xml:space="preserve">1 Bed / 1 Bath </v>
      </c>
      <c r="D719" s="260">
        <f t="shared" si="217"/>
        <v>0</v>
      </c>
      <c r="E719" s="261">
        <f t="shared" ref="E719:AB719" si="233">IFERROR(-($D358-E577-E608)*($M143*($D358-$U358)+$H143*$U358)/$D358,0)</f>
        <v>0</v>
      </c>
      <c r="F719" s="262">
        <f t="shared" si="233"/>
        <v>0</v>
      </c>
      <c r="G719" s="262">
        <f t="shared" si="233"/>
        <v>0</v>
      </c>
      <c r="H719" s="262">
        <f t="shared" si="233"/>
        <v>0</v>
      </c>
      <c r="I719" s="262">
        <f t="shared" si="233"/>
        <v>0</v>
      </c>
      <c r="J719" s="262">
        <f t="shared" si="233"/>
        <v>0</v>
      </c>
      <c r="K719" s="262">
        <f t="shared" si="233"/>
        <v>0</v>
      </c>
      <c r="L719" s="262">
        <f t="shared" si="233"/>
        <v>0</v>
      </c>
      <c r="M719" s="262">
        <f t="shared" si="233"/>
        <v>0</v>
      </c>
      <c r="N719" s="262">
        <f t="shared" si="233"/>
        <v>0</v>
      </c>
      <c r="O719" s="262">
        <f t="shared" si="233"/>
        <v>0</v>
      </c>
      <c r="P719" s="262">
        <f t="shared" si="233"/>
        <v>0</v>
      </c>
      <c r="Q719" s="262">
        <f t="shared" si="233"/>
        <v>0</v>
      </c>
      <c r="R719" s="262">
        <f t="shared" si="233"/>
        <v>0</v>
      </c>
      <c r="S719" s="262">
        <f t="shared" si="233"/>
        <v>0</v>
      </c>
      <c r="T719" s="262">
        <f t="shared" si="233"/>
        <v>0</v>
      </c>
      <c r="U719" s="262">
        <f t="shared" si="233"/>
        <v>0</v>
      </c>
      <c r="V719" s="262">
        <f t="shared" si="233"/>
        <v>0</v>
      </c>
      <c r="W719" s="262">
        <f t="shared" si="233"/>
        <v>0</v>
      </c>
      <c r="X719" s="262">
        <f t="shared" si="233"/>
        <v>0</v>
      </c>
      <c r="Y719" s="262">
        <f t="shared" si="233"/>
        <v>0</v>
      </c>
      <c r="Z719" s="262">
        <f t="shared" si="233"/>
        <v>0</v>
      </c>
      <c r="AA719" s="262">
        <f t="shared" si="233"/>
        <v>0</v>
      </c>
      <c r="AB719" s="262">
        <f t="shared" si="233"/>
        <v>0</v>
      </c>
    </row>
    <row r="720" spans="2:28" outlineLevel="1">
      <c r="B720" s="556">
        <f t="shared" si="219"/>
        <v>0</v>
      </c>
      <c r="C720" s="212" t="str">
        <f t="shared" si="219"/>
        <v xml:space="preserve">2 Bed / 2 Bath </v>
      </c>
      <c r="D720" s="260">
        <f t="shared" si="217"/>
        <v>0</v>
      </c>
      <c r="E720" s="261">
        <f t="shared" ref="E720:AB720" si="234">IFERROR(-($D359-E578-E609)*($M144*($D359-$U359)+$H144*$U359)/$D359,0)</f>
        <v>0</v>
      </c>
      <c r="F720" s="262">
        <f t="shared" si="234"/>
        <v>0</v>
      </c>
      <c r="G720" s="262">
        <f t="shared" si="234"/>
        <v>0</v>
      </c>
      <c r="H720" s="262">
        <f t="shared" si="234"/>
        <v>0</v>
      </c>
      <c r="I720" s="262">
        <f t="shared" si="234"/>
        <v>0</v>
      </c>
      <c r="J720" s="262">
        <f t="shared" si="234"/>
        <v>0</v>
      </c>
      <c r="K720" s="262">
        <f t="shared" si="234"/>
        <v>0</v>
      </c>
      <c r="L720" s="262">
        <f t="shared" si="234"/>
        <v>0</v>
      </c>
      <c r="M720" s="262">
        <f t="shared" si="234"/>
        <v>0</v>
      </c>
      <c r="N720" s="262">
        <f t="shared" si="234"/>
        <v>0</v>
      </c>
      <c r="O720" s="262">
        <f t="shared" si="234"/>
        <v>0</v>
      </c>
      <c r="P720" s="262">
        <f t="shared" si="234"/>
        <v>0</v>
      </c>
      <c r="Q720" s="262">
        <f t="shared" si="234"/>
        <v>0</v>
      </c>
      <c r="R720" s="262">
        <f t="shared" si="234"/>
        <v>0</v>
      </c>
      <c r="S720" s="262">
        <f t="shared" si="234"/>
        <v>0</v>
      </c>
      <c r="T720" s="262">
        <f t="shared" si="234"/>
        <v>0</v>
      </c>
      <c r="U720" s="262">
        <f t="shared" si="234"/>
        <v>0</v>
      </c>
      <c r="V720" s="262">
        <f t="shared" si="234"/>
        <v>0</v>
      </c>
      <c r="W720" s="262">
        <f t="shared" si="234"/>
        <v>0</v>
      </c>
      <c r="X720" s="262">
        <f t="shared" si="234"/>
        <v>0</v>
      </c>
      <c r="Y720" s="262">
        <f t="shared" si="234"/>
        <v>0</v>
      </c>
      <c r="Z720" s="262">
        <f t="shared" si="234"/>
        <v>0</v>
      </c>
      <c r="AA720" s="262">
        <f t="shared" si="234"/>
        <v>0</v>
      </c>
      <c r="AB720" s="262">
        <f t="shared" si="234"/>
        <v>0</v>
      </c>
    </row>
    <row r="721" spans="2:28" outlineLevel="1">
      <c r="B721" s="556">
        <f t="shared" si="219"/>
        <v>0</v>
      </c>
      <c r="C721" s="212" t="str">
        <f t="shared" si="219"/>
        <v xml:space="preserve">4 Bed / 2 Bath Penthouse </v>
      </c>
      <c r="D721" s="260">
        <f t="shared" si="217"/>
        <v>0</v>
      </c>
      <c r="E721" s="261">
        <f t="shared" ref="E721:AB721" si="235">IFERROR(-($D360-E579-E610)*($M145*($D360-$U360)+$H145*$U360)/$D360,0)</f>
        <v>0</v>
      </c>
      <c r="F721" s="262">
        <f t="shared" si="235"/>
        <v>0</v>
      </c>
      <c r="G721" s="262">
        <f t="shared" si="235"/>
        <v>0</v>
      </c>
      <c r="H721" s="262">
        <f t="shared" si="235"/>
        <v>0</v>
      </c>
      <c r="I721" s="262">
        <f t="shared" si="235"/>
        <v>0</v>
      </c>
      <c r="J721" s="262">
        <f t="shared" si="235"/>
        <v>0</v>
      </c>
      <c r="K721" s="262">
        <f t="shared" si="235"/>
        <v>0</v>
      </c>
      <c r="L721" s="262">
        <f t="shared" si="235"/>
        <v>0</v>
      </c>
      <c r="M721" s="262">
        <f t="shared" si="235"/>
        <v>0</v>
      </c>
      <c r="N721" s="262">
        <f t="shared" si="235"/>
        <v>0</v>
      </c>
      <c r="O721" s="262">
        <f t="shared" si="235"/>
        <v>0</v>
      </c>
      <c r="P721" s="262">
        <f t="shared" si="235"/>
        <v>0</v>
      </c>
      <c r="Q721" s="262">
        <f t="shared" si="235"/>
        <v>0</v>
      </c>
      <c r="R721" s="262">
        <f t="shared" si="235"/>
        <v>0</v>
      </c>
      <c r="S721" s="262">
        <f t="shared" si="235"/>
        <v>0</v>
      </c>
      <c r="T721" s="262">
        <f t="shared" si="235"/>
        <v>0</v>
      </c>
      <c r="U721" s="262">
        <f t="shared" si="235"/>
        <v>0</v>
      </c>
      <c r="V721" s="262">
        <f t="shared" si="235"/>
        <v>0</v>
      </c>
      <c r="W721" s="262">
        <f t="shared" si="235"/>
        <v>0</v>
      </c>
      <c r="X721" s="262">
        <f t="shared" si="235"/>
        <v>0</v>
      </c>
      <c r="Y721" s="262">
        <f t="shared" si="235"/>
        <v>0</v>
      </c>
      <c r="Z721" s="262">
        <f t="shared" si="235"/>
        <v>0</v>
      </c>
      <c r="AA721" s="262">
        <f t="shared" si="235"/>
        <v>0</v>
      </c>
      <c r="AB721" s="262">
        <f t="shared" si="235"/>
        <v>0</v>
      </c>
    </row>
    <row r="722" spans="2:28" outlineLevel="1">
      <c r="B722" s="556">
        <f t="shared" ref="B722:C734" si="236">B689</f>
        <v>0</v>
      </c>
      <c r="C722" s="212" t="str">
        <f t="shared" si="236"/>
        <v xml:space="preserve">2 Bed / 2 Bath </v>
      </c>
      <c r="D722" s="260">
        <f t="shared" si="217"/>
        <v>0</v>
      </c>
      <c r="E722" s="261">
        <f t="shared" ref="E722:AB722" si="237">IFERROR(-($D361-E580-E611)*($M146*($D361-$U361)+$H146*$U361)/$D361,0)</f>
        <v>0</v>
      </c>
      <c r="F722" s="262">
        <f t="shared" si="237"/>
        <v>0</v>
      </c>
      <c r="G722" s="262">
        <f t="shared" si="237"/>
        <v>0</v>
      </c>
      <c r="H722" s="262">
        <f t="shared" si="237"/>
        <v>0</v>
      </c>
      <c r="I722" s="262">
        <f t="shared" si="237"/>
        <v>0</v>
      </c>
      <c r="J722" s="262">
        <f t="shared" si="237"/>
        <v>0</v>
      </c>
      <c r="K722" s="262">
        <f t="shared" si="237"/>
        <v>0</v>
      </c>
      <c r="L722" s="262">
        <f t="shared" si="237"/>
        <v>0</v>
      </c>
      <c r="M722" s="262">
        <f t="shared" si="237"/>
        <v>0</v>
      </c>
      <c r="N722" s="262">
        <f t="shared" si="237"/>
        <v>0</v>
      </c>
      <c r="O722" s="262">
        <f t="shared" si="237"/>
        <v>0</v>
      </c>
      <c r="P722" s="262">
        <f t="shared" si="237"/>
        <v>0</v>
      </c>
      <c r="Q722" s="262">
        <f t="shared" si="237"/>
        <v>0</v>
      </c>
      <c r="R722" s="262">
        <f t="shared" si="237"/>
        <v>0</v>
      </c>
      <c r="S722" s="262">
        <f t="shared" si="237"/>
        <v>0</v>
      </c>
      <c r="T722" s="262">
        <f t="shared" si="237"/>
        <v>0</v>
      </c>
      <c r="U722" s="262">
        <f t="shared" si="237"/>
        <v>0</v>
      </c>
      <c r="V722" s="262">
        <f t="shared" si="237"/>
        <v>0</v>
      </c>
      <c r="W722" s="262">
        <f t="shared" si="237"/>
        <v>0</v>
      </c>
      <c r="X722" s="262">
        <f t="shared" si="237"/>
        <v>0</v>
      </c>
      <c r="Y722" s="262">
        <f t="shared" si="237"/>
        <v>0</v>
      </c>
      <c r="Z722" s="262">
        <f t="shared" si="237"/>
        <v>0</v>
      </c>
      <c r="AA722" s="262">
        <f t="shared" si="237"/>
        <v>0</v>
      </c>
      <c r="AB722" s="262">
        <f t="shared" si="237"/>
        <v>0</v>
      </c>
    </row>
    <row r="723" spans="2:28" outlineLevel="1">
      <c r="B723" s="556">
        <f t="shared" si="236"/>
        <v>0</v>
      </c>
      <c r="C723" s="212">
        <f t="shared" si="236"/>
        <v>0</v>
      </c>
      <c r="D723" s="260">
        <f t="shared" si="217"/>
        <v>0</v>
      </c>
      <c r="E723" s="261">
        <f t="shared" ref="E723:AB723" si="238">IFERROR(-($D362-E581-E612)*($M147*($D362-$U362)+$H147*$U362)/$D362,0)</f>
        <v>0</v>
      </c>
      <c r="F723" s="262">
        <f t="shared" si="238"/>
        <v>0</v>
      </c>
      <c r="G723" s="262">
        <f t="shared" si="238"/>
        <v>0</v>
      </c>
      <c r="H723" s="262">
        <f t="shared" si="238"/>
        <v>0</v>
      </c>
      <c r="I723" s="262">
        <f t="shared" si="238"/>
        <v>0</v>
      </c>
      <c r="J723" s="262">
        <f t="shared" si="238"/>
        <v>0</v>
      </c>
      <c r="K723" s="262">
        <f t="shared" si="238"/>
        <v>0</v>
      </c>
      <c r="L723" s="262">
        <f t="shared" si="238"/>
        <v>0</v>
      </c>
      <c r="M723" s="262">
        <f t="shared" si="238"/>
        <v>0</v>
      </c>
      <c r="N723" s="262">
        <f t="shared" si="238"/>
        <v>0</v>
      </c>
      <c r="O723" s="262">
        <f t="shared" si="238"/>
        <v>0</v>
      </c>
      <c r="P723" s="262">
        <f t="shared" si="238"/>
        <v>0</v>
      </c>
      <c r="Q723" s="262">
        <f t="shared" si="238"/>
        <v>0</v>
      </c>
      <c r="R723" s="262">
        <f t="shared" si="238"/>
        <v>0</v>
      </c>
      <c r="S723" s="262">
        <f t="shared" si="238"/>
        <v>0</v>
      </c>
      <c r="T723" s="262">
        <f t="shared" si="238"/>
        <v>0</v>
      </c>
      <c r="U723" s="262">
        <f t="shared" si="238"/>
        <v>0</v>
      </c>
      <c r="V723" s="262">
        <f t="shared" si="238"/>
        <v>0</v>
      </c>
      <c r="W723" s="262">
        <f t="shared" si="238"/>
        <v>0</v>
      </c>
      <c r="X723" s="262">
        <f t="shared" si="238"/>
        <v>0</v>
      </c>
      <c r="Y723" s="262">
        <f t="shared" si="238"/>
        <v>0</v>
      </c>
      <c r="Z723" s="262">
        <f t="shared" si="238"/>
        <v>0</v>
      </c>
      <c r="AA723" s="262">
        <f t="shared" si="238"/>
        <v>0</v>
      </c>
      <c r="AB723" s="262">
        <f t="shared" si="238"/>
        <v>0</v>
      </c>
    </row>
    <row r="724" spans="2:28" outlineLevel="1">
      <c r="B724" s="556">
        <f t="shared" si="236"/>
        <v>0</v>
      </c>
      <c r="C724" s="212">
        <f t="shared" si="236"/>
        <v>0</v>
      </c>
      <c r="D724" s="260">
        <f t="shared" si="217"/>
        <v>0</v>
      </c>
      <c r="E724" s="261">
        <f t="shared" ref="E724:AB724" si="239">IFERROR(-($D363-E582-E613)*($M148*($D363-$U363)+$H148*$U363)/$D363,0)</f>
        <v>0</v>
      </c>
      <c r="F724" s="262">
        <f t="shared" si="239"/>
        <v>0</v>
      </c>
      <c r="G724" s="262">
        <f t="shared" si="239"/>
        <v>0</v>
      </c>
      <c r="H724" s="262">
        <f t="shared" si="239"/>
        <v>0</v>
      </c>
      <c r="I724" s="262">
        <f t="shared" si="239"/>
        <v>0</v>
      </c>
      <c r="J724" s="262">
        <f t="shared" si="239"/>
        <v>0</v>
      </c>
      <c r="K724" s="262">
        <f t="shared" si="239"/>
        <v>0</v>
      </c>
      <c r="L724" s="262">
        <f t="shared" si="239"/>
        <v>0</v>
      </c>
      <c r="M724" s="262">
        <f t="shared" si="239"/>
        <v>0</v>
      </c>
      <c r="N724" s="262">
        <f t="shared" si="239"/>
        <v>0</v>
      </c>
      <c r="O724" s="262">
        <f t="shared" si="239"/>
        <v>0</v>
      </c>
      <c r="P724" s="262">
        <f t="shared" si="239"/>
        <v>0</v>
      </c>
      <c r="Q724" s="262">
        <f t="shared" si="239"/>
        <v>0</v>
      </c>
      <c r="R724" s="262">
        <f t="shared" si="239"/>
        <v>0</v>
      </c>
      <c r="S724" s="262">
        <f t="shared" si="239"/>
        <v>0</v>
      </c>
      <c r="T724" s="262">
        <f t="shared" si="239"/>
        <v>0</v>
      </c>
      <c r="U724" s="262">
        <f t="shared" si="239"/>
        <v>0</v>
      </c>
      <c r="V724" s="262">
        <f t="shared" si="239"/>
        <v>0</v>
      </c>
      <c r="W724" s="262">
        <f t="shared" si="239"/>
        <v>0</v>
      </c>
      <c r="X724" s="262">
        <f t="shared" si="239"/>
        <v>0</v>
      </c>
      <c r="Y724" s="262">
        <f t="shared" si="239"/>
        <v>0</v>
      </c>
      <c r="Z724" s="262">
        <f t="shared" si="239"/>
        <v>0</v>
      </c>
      <c r="AA724" s="262">
        <f t="shared" si="239"/>
        <v>0</v>
      </c>
      <c r="AB724" s="262">
        <f t="shared" si="239"/>
        <v>0</v>
      </c>
    </row>
    <row r="725" spans="2:28" outlineLevel="1">
      <c r="B725" s="556">
        <f t="shared" si="236"/>
        <v>0</v>
      </c>
      <c r="C725" s="212">
        <f t="shared" si="236"/>
        <v>0</v>
      </c>
      <c r="D725" s="260">
        <f t="shared" si="217"/>
        <v>0</v>
      </c>
      <c r="E725" s="261">
        <f t="shared" ref="E725:AB725" si="240">IFERROR(-($D364-E583-E614)*($M149*($D364-$U364)+$H149*$U364)/$D364,0)</f>
        <v>0</v>
      </c>
      <c r="F725" s="262">
        <f t="shared" si="240"/>
        <v>0</v>
      </c>
      <c r="G725" s="262">
        <f t="shared" si="240"/>
        <v>0</v>
      </c>
      <c r="H725" s="262">
        <f t="shared" si="240"/>
        <v>0</v>
      </c>
      <c r="I725" s="262">
        <f t="shared" si="240"/>
        <v>0</v>
      </c>
      <c r="J725" s="262">
        <f t="shared" si="240"/>
        <v>0</v>
      </c>
      <c r="K725" s="262">
        <f t="shared" si="240"/>
        <v>0</v>
      </c>
      <c r="L725" s="262">
        <f t="shared" si="240"/>
        <v>0</v>
      </c>
      <c r="M725" s="262">
        <f t="shared" si="240"/>
        <v>0</v>
      </c>
      <c r="N725" s="262">
        <f t="shared" si="240"/>
        <v>0</v>
      </c>
      <c r="O725" s="262">
        <f t="shared" si="240"/>
        <v>0</v>
      </c>
      <c r="P725" s="262">
        <f t="shared" si="240"/>
        <v>0</v>
      </c>
      <c r="Q725" s="262">
        <f t="shared" si="240"/>
        <v>0</v>
      </c>
      <c r="R725" s="262">
        <f t="shared" si="240"/>
        <v>0</v>
      </c>
      <c r="S725" s="262">
        <f t="shared" si="240"/>
        <v>0</v>
      </c>
      <c r="T725" s="262">
        <f t="shared" si="240"/>
        <v>0</v>
      </c>
      <c r="U725" s="262">
        <f t="shared" si="240"/>
        <v>0</v>
      </c>
      <c r="V725" s="262">
        <f t="shared" si="240"/>
        <v>0</v>
      </c>
      <c r="W725" s="262">
        <f t="shared" si="240"/>
        <v>0</v>
      </c>
      <c r="X725" s="262">
        <f t="shared" si="240"/>
        <v>0</v>
      </c>
      <c r="Y725" s="262">
        <f t="shared" si="240"/>
        <v>0</v>
      </c>
      <c r="Z725" s="262">
        <f t="shared" si="240"/>
        <v>0</v>
      </c>
      <c r="AA725" s="262">
        <f t="shared" si="240"/>
        <v>0</v>
      </c>
      <c r="AB725" s="262">
        <f t="shared" si="240"/>
        <v>0</v>
      </c>
    </row>
    <row r="726" spans="2:28" outlineLevel="1">
      <c r="B726" s="556">
        <f t="shared" si="236"/>
        <v>0</v>
      </c>
      <c r="C726" s="212">
        <f t="shared" si="236"/>
        <v>0</v>
      </c>
      <c r="D726" s="260">
        <f t="shared" si="217"/>
        <v>0</v>
      </c>
      <c r="E726" s="261">
        <f t="shared" ref="E726:AB726" si="241">IFERROR(-($D365-E584-E615)*($M150*($D365-$U365)+$H150*$U365)/$D365,0)</f>
        <v>0</v>
      </c>
      <c r="F726" s="262">
        <f t="shared" si="241"/>
        <v>0</v>
      </c>
      <c r="G726" s="262">
        <f t="shared" si="241"/>
        <v>0</v>
      </c>
      <c r="H726" s="262">
        <f t="shared" si="241"/>
        <v>0</v>
      </c>
      <c r="I726" s="262">
        <f t="shared" si="241"/>
        <v>0</v>
      </c>
      <c r="J726" s="262">
        <f t="shared" si="241"/>
        <v>0</v>
      </c>
      <c r="K726" s="262">
        <f t="shared" si="241"/>
        <v>0</v>
      </c>
      <c r="L726" s="262">
        <f t="shared" si="241"/>
        <v>0</v>
      </c>
      <c r="M726" s="262">
        <f t="shared" si="241"/>
        <v>0</v>
      </c>
      <c r="N726" s="262">
        <f t="shared" si="241"/>
        <v>0</v>
      </c>
      <c r="O726" s="262">
        <f t="shared" si="241"/>
        <v>0</v>
      </c>
      <c r="P726" s="262">
        <f t="shared" si="241"/>
        <v>0</v>
      </c>
      <c r="Q726" s="262">
        <f t="shared" si="241"/>
        <v>0</v>
      </c>
      <c r="R726" s="262">
        <f t="shared" si="241"/>
        <v>0</v>
      </c>
      <c r="S726" s="262">
        <f t="shared" si="241"/>
        <v>0</v>
      </c>
      <c r="T726" s="262">
        <f t="shared" si="241"/>
        <v>0</v>
      </c>
      <c r="U726" s="262">
        <f t="shared" si="241"/>
        <v>0</v>
      </c>
      <c r="V726" s="262">
        <f t="shared" si="241"/>
        <v>0</v>
      </c>
      <c r="W726" s="262">
        <f t="shared" si="241"/>
        <v>0</v>
      </c>
      <c r="X726" s="262">
        <f t="shared" si="241"/>
        <v>0</v>
      </c>
      <c r="Y726" s="262">
        <f t="shared" si="241"/>
        <v>0</v>
      </c>
      <c r="Z726" s="262">
        <f t="shared" si="241"/>
        <v>0</v>
      </c>
      <c r="AA726" s="262">
        <f t="shared" si="241"/>
        <v>0</v>
      </c>
      <c r="AB726" s="262">
        <f t="shared" si="241"/>
        <v>0</v>
      </c>
    </row>
    <row r="727" spans="2:28" outlineLevel="1">
      <c r="B727" s="556">
        <f t="shared" si="236"/>
        <v>0</v>
      </c>
      <c r="C727" s="212">
        <f t="shared" si="236"/>
        <v>0</v>
      </c>
      <c r="D727" s="260">
        <f t="shared" si="217"/>
        <v>0</v>
      </c>
      <c r="E727" s="261">
        <f t="shared" ref="E727:AB727" si="242">IFERROR(-($D366-E585-E616)*($M151*($D366-$U366)+$H151*$U366)/$D366,0)</f>
        <v>0</v>
      </c>
      <c r="F727" s="262">
        <f t="shared" si="242"/>
        <v>0</v>
      </c>
      <c r="G727" s="262">
        <f t="shared" si="242"/>
        <v>0</v>
      </c>
      <c r="H727" s="262">
        <f t="shared" si="242"/>
        <v>0</v>
      </c>
      <c r="I727" s="262">
        <f t="shared" si="242"/>
        <v>0</v>
      </c>
      <c r="J727" s="262">
        <f t="shared" si="242"/>
        <v>0</v>
      </c>
      <c r="K727" s="262">
        <f t="shared" si="242"/>
        <v>0</v>
      </c>
      <c r="L727" s="262">
        <f t="shared" si="242"/>
        <v>0</v>
      </c>
      <c r="M727" s="262">
        <f t="shared" si="242"/>
        <v>0</v>
      </c>
      <c r="N727" s="262">
        <f t="shared" si="242"/>
        <v>0</v>
      </c>
      <c r="O727" s="262">
        <f t="shared" si="242"/>
        <v>0</v>
      </c>
      <c r="P727" s="262">
        <f t="shared" si="242"/>
        <v>0</v>
      </c>
      <c r="Q727" s="262">
        <f t="shared" si="242"/>
        <v>0</v>
      </c>
      <c r="R727" s="262">
        <f t="shared" si="242"/>
        <v>0</v>
      </c>
      <c r="S727" s="262">
        <f t="shared" si="242"/>
        <v>0</v>
      </c>
      <c r="T727" s="262">
        <f t="shared" si="242"/>
        <v>0</v>
      </c>
      <c r="U727" s="262">
        <f t="shared" si="242"/>
        <v>0</v>
      </c>
      <c r="V727" s="262">
        <f t="shared" si="242"/>
        <v>0</v>
      </c>
      <c r="W727" s="262">
        <f t="shared" si="242"/>
        <v>0</v>
      </c>
      <c r="X727" s="262">
        <f t="shared" si="242"/>
        <v>0</v>
      </c>
      <c r="Y727" s="262">
        <f t="shared" si="242"/>
        <v>0</v>
      </c>
      <c r="Z727" s="262">
        <f t="shared" si="242"/>
        <v>0</v>
      </c>
      <c r="AA727" s="262">
        <f t="shared" si="242"/>
        <v>0</v>
      </c>
      <c r="AB727" s="262">
        <f t="shared" si="242"/>
        <v>0</v>
      </c>
    </row>
    <row r="728" spans="2:28" outlineLevel="1">
      <c r="B728" s="556">
        <f t="shared" si="236"/>
        <v>0</v>
      </c>
      <c r="C728" s="212">
        <f t="shared" si="236"/>
        <v>0</v>
      </c>
      <c r="D728" s="260">
        <f t="shared" si="217"/>
        <v>0</v>
      </c>
      <c r="E728" s="261">
        <f t="shared" ref="E728:AB728" si="243">IFERROR(-($D367-E586-E617)*($M152*($D367-$U367)+$H152*$U367)/$D367,0)</f>
        <v>0</v>
      </c>
      <c r="F728" s="262">
        <f t="shared" si="243"/>
        <v>0</v>
      </c>
      <c r="G728" s="262">
        <f t="shared" si="243"/>
        <v>0</v>
      </c>
      <c r="H728" s="262">
        <f t="shared" si="243"/>
        <v>0</v>
      </c>
      <c r="I728" s="262">
        <f t="shared" si="243"/>
        <v>0</v>
      </c>
      <c r="J728" s="262">
        <f t="shared" si="243"/>
        <v>0</v>
      </c>
      <c r="K728" s="262">
        <f t="shared" si="243"/>
        <v>0</v>
      </c>
      <c r="L728" s="262">
        <f t="shared" si="243"/>
        <v>0</v>
      </c>
      <c r="M728" s="262">
        <f t="shared" si="243"/>
        <v>0</v>
      </c>
      <c r="N728" s="262">
        <f t="shared" si="243"/>
        <v>0</v>
      </c>
      <c r="O728" s="262">
        <f t="shared" si="243"/>
        <v>0</v>
      </c>
      <c r="P728" s="262">
        <f t="shared" si="243"/>
        <v>0</v>
      </c>
      <c r="Q728" s="262">
        <f t="shared" si="243"/>
        <v>0</v>
      </c>
      <c r="R728" s="262">
        <f t="shared" si="243"/>
        <v>0</v>
      </c>
      <c r="S728" s="262">
        <f t="shared" si="243"/>
        <v>0</v>
      </c>
      <c r="T728" s="262">
        <f t="shared" si="243"/>
        <v>0</v>
      </c>
      <c r="U728" s="262">
        <f t="shared" si="243"/>
        <v>0</v>
      </c>
      <c r="V728" s="262">
        <f t="shared" si="243"/>
        <v>0</v>
      </c>
      <c r="W728" s="262">
        <f t="shared" si="243"/>
        <v>0</v>
      </c>
      <c r="X728" s="262">
        <f t="shared" si="243"/>
        <v>0</v>
      </c>
      <c r="Y728" s="262">
        <f t="shared" si="243"/>
        <v>0</v>
      </c>
      <c r="Z728" s="262">
        <f t="shared" si="243"/>
        <v>0</v>
      </c>
      <c r="AA728" s="262">
        <f t="shared" si="243"/>
        <v>0</v>
      </c>
      <c r="AB728" s="262">
        <f t="shared" si="243"/>
        <v>0</v>
      </c>
    </row>
    <row r="729" spans="2:28" outlineLevel="1">
      <c r="B729" s="556">
        <f t="shared" si="236"/>
        <v>0</v>
      </c>
      <c r="C729" s="212">
        <f t="shared" si="236"/>
        <v>0</v>
      </c>
      <c r="D729" s="260">
        <f t="shared" si="217"/>
        <v>0</v>
      </c>
      <c r="E729" s="261">
        <f t="shared" ref="E729:AB729" si="244">IFERROR(-($D368-E587-E618)*($M153*($D368-$U368)+$H153*$U368)/$D368,0)</f>
        <v>0</v>
      </c>
      <c r="F729" s="262">
        <f t="shared" si="244"/>
        <v>0</v>
      </c>
      <c r="G729" s="262">
        <f t="shared" si="244"/>
        <v>0</v>
      </c>
      <c r="H729" s="262">
        <f t="shared" si="244"/>
        <v>0</v>
      </c>
      <c r="I729" s="262">
        <f t="shared" si="244"/>
        <v>0</v>
      </c>
      <c r="J729" s="262">
        <f t="shared" si="244"/>
        <v>0</v>
      </c>
      <c r="K729" s="262">
        <f t="shared" si="244"/>
        <v>0</v>
      </c>
      <c r="L729" s="262">
        <f t="shared" si="244"/>
        <v>0</v>
      </c>
      <c r="M729" s="262">
        <f t="shared" si="244"/>
        <v>0</v>
      </c>
      <c r="N729" s="262">
        <f t="shared" si="244"/>
        <v>0</v>
      </c>
      <c r="O729" s="262">
        <f t="shared" si="244"/>
        <v>0</v>
      </c>
      <c r="P729" s="262">
        <f t="shared" si="244"/>
        <v>0</v>
      </c>
      <c r="Q729" s="262">
        <f t="shared" si="244"/>
        <v>0</v>
      </c>
      <c r="R729" s="262">
        <f t="shared" si="244"/>
        <v>0</v>
      </c>
      <c r="S729" s="262">
        <f t="shared" si="244"/>
        <v>0</v>
      </c>
      <c r="T729" s="262">
        <f t="shared" si="244"/>
        <v>0</v>
      </c>
      <c r="U729" s="262">
        <f t="shared" si="244"/>
        <v>0</v>
      </c>
      <c r="V729" s="262">
        <f t="shared" si="244"/>
        <v>0</v>
      </c>
      <c r="W729" s="262">
        <f t="shared" si="244"/>
        <v>0</v>
      </c>
      <c r="X729" s="262">
        <f t="shared" si="244"/>
        <v>0</v>
      </c>
      <c r="Y729" s="262">
        <f t="shared" si="244"/>
        <v>0</v>
      </c>
      <c r="Z729" s="262">
        <f t="shared" si="244"/>
        <v>0</v>
      </c>
      <c r="AA729" s="262">
        <f t="shared" si="244"/>
        <v>0</v>
      </c>
      <c r="AB729" s="262">
        <f t="shared" si="244"/>
        <v>0</v>
      </c>
    </row>
    <row r="730" spans="2:28" outlineLevel="1">
      <c r="B730" s="556">
        <f t="shared" si="236"/>
        <v>0</v>
      </c>
      <c r="C730" s="212">
        <f t="shared" si="236"/>
        <v>0</v>
      </c>
      <c r="D730" s="260">
        <f t="shared" si="217"/>
        <v>0</v>
      </c>
      <c r="E730" s="261">
        <f t="shared" ref="E730:AB730" si="245">IFERROR(-($D369-E588-E619)*($M154*($D369-$U369)+$H154*$U369)/$D369,0)</f>
        <v>0</v>
      </c>
      <c r="F730" s="262">
        <f t="shared" si="245"/>
        <v>0</v>
      </c>
      <c r="G730" s="262">
        <f t="shared" si="245"/>
        <v>0</v>
      </c>
      <c r="H730" s="262">
        <f t="shared" si="245"/>
        <v>0</v>
      </c>
      <c r="I730" s="262">
        <f t="shared" si="245"/>
        <v>0</v>
      </c>
      <c r="J730" s="262">
        <f t="shared" si="245"/>
        <v>0</v>
      </c>
      <c r="K730" s="262">
        <f t="shared" si="245"/>
        <v>0</v>
      </c>
      <c r="L730" s="262">
        <f t="shared" si="245"/>
        <v>0</v>
      </c>
      <c r="M730" s="262">
        <f t="shared" si="245"/>
        <v>0</v>
      </c>
      <c r="N730" s="262">
        <f t="shared" si="245"/>
        <v>0</v>
      </c>
      <c r="O730" s="262">
        <f t="shared" si="245"/>
        <v>0</v>
      </c>
      <c r="P730" s="262">
        <f t="shared" si="245"/>
        <v>0</v>
      </c>
      <c r="Q730" s="262">
        <f t="shared" si="245"/>
        <v>0</v>
      </c>
      <c r="R730" s="262">
        <f t="shared" si="245"/>
        <v>0</v>
      </c>
      <c r="S730" s="262">
        <f t="shared" si="245"/>
        <v>0</v>
      </c>
      <c r="T730" s="262">
        <f t="shared" si="245"/>
        <v>0</v>
      </c>
      <c r="U730" s="262">
        <f t="shared" si="245"/>
        <v>0</v>
      </c>
      <c r="V730" s="262">
        <f t="shared" si="245"/>
        <v>0</v>
      </c>
      <c r="W730" s="262">
        <f t="shared" si="245"/>
        <v>0</v>
      </c>
      <c r="X730" s="262">
        <f t="shared" si="245"/>
        <v>0</v>
      </c>
      <c r="Y730" s="262">
        <f t="shared" si="245"/>
        <v>0</v>
      </c>
      <c r="Z730" s="262">
        <f t="shared" si="245"/>
        <v>0</v>
      </c>
      <c r="AA730" s="262">
        <f t="shared" si="245"/>
        <v>0</v>
      </c>
      <c r="AB730" s="262">
        <f t="shared" si="245"/>
        <v>0</v>
      </c>
    </row>
    <row r="731" spans="2:28" outlineLevel="1">
      <c r="B731" s="556">
        <f t="shared" si="236"/>
        <v>0</v>
      </c>
      <c r="C731" s="212">
        <f t="shared" si="236"/>
        <v>0</v>
      </c>
      <c r="D731" s="260">
        <f t="shared" si="217"/>
        <v>0</v>
      </c>
      <c r="E731" s="261">
        <f t="shared" ref="E731:AB731" si="246">IFERROR(-($D370-E589-E620)*($M155*($D370-$U370)+$H155*$U370)/$D370,0)</f>
        <v>0</v>
      </c>
      <c r="F731" s="262">
        <f t="shared" si="246"/>
        <v>0</v>
      </c>
      <c r="G731" s="262">
        <f t="shared" si="246"/>
        <v>0</v>
      </c>
      <c r="H731" s="262">
        <f t="shared" si="246"/>
        <v>0</v>
      </c>
      <c r="I731" s="262">
        <f t="shared" si="246"/>
        <v>0</v>
      </c>
      <c r="J731" s="262">
        <f t="shared" si="246"/>
        <v>0</v>
      </c>
      <c r="K731" s="262">
        <f t="shared" si="246"/>
        <v>0</v>
      </c>
      <c r="L731" s="262">
        <f t="shared" si="246"/>
        <v>0</v>
      </c>
      <c r="M731" s="262">
        <f t="shared" si="246"/>
        <v>0</v>
      </c>
      <c r="N731" s="262">
        <f t="shared" si="246"/>
        <v>0</v>
      </c>
      <c r="O731" s="262">
        <f t="shared" si="246"/>
        <v>0</v>
      </c>
      <c r="P731" s="262">
        <f t="shared" si="246"/>
        <v>0</v>
      </c>
      <c r="Q731" s="262">
        <f t="shared" si="246"/>
        <v>0</v>
      </c>
      <c r="R731" s="262">
        <f t="shared" si="246"/>
        <v>0</v>
      </c>
      <c r="S731" s="262">
        <f t="shared" si="246"/>
        <v>0</v>
      </c>
      <c r="T731" s="262">
        <f t="shared" si="246"/>
        <v>0</v>
      </c>
      <c r="U731" s="262">
        <f t="shared" si="246"/>
        <v>0</v>
      </c>
      <c r="V731" s="262">
        <f t="shared" si="246"/>
        <v>0</v>
      </c>
      <c r="W731" s="262">
        <f t="shared" si="246"/>
        <v>0</v>
      </c>
      <c r="X731" s="262">
        <f t="shared" si="246"/>
        <v>0</v>
      </c>
      <c r="Y731" s="262">
        <f t="shared" si="246"/>
        <v>0</v>
      </c>
      <c r="Z731" s="262">
        <f t="shared" si="246"/>
        <v>0</v>
      </c>
      <c r="AA731" s="262">
        <f t="shared" si="246"/>
        <v>0</v>
      </c>
      <c r="AB731" s="262">
        <f t="shared" si="246"/>
        <v>0</v>
      </c>
    </row>
    <row r="732" spans="2:28" outlineLevel="1">
      <c r="B732" s="556">
        <f t="shared" si="236"/>
        <v>0</v>
      </c>
      <c r="C732" s="212">
        <f t="shared" si="236"/>
        <v>0</v>
      </c>
      <c r="D732" s="260">
        <f t="shared" si="217"/>
        <v>0</v>
      </c>
      <c r="E732" s="261">
        <f t="shared" ref="E732:AB732" si="247">IFERROR(-($D371-E590-E621)*($M156*($D371-$U371)+$H156*$U371)/$D371,0)</f>
        <v>0</v>
      </c>
      <c r="F732" s="262">
        <f t="shared" si="247"/>
        <v>0</v>
      </c>
      <c r="G732" s="262">
        <f t="shared" si="247"/>
        <v>0</v>
      </c>
      <c r="H732" s="262">
        <f t="shared" si="247"/>
        <v>0</v>
      </c>
      <c r="I732" s="262">
        <f t="shared" si="247"/>
        <v>0</v>
      </c>
      <c r="J732" s="262">
        <f t="shared" si="247"/>
        <v>0</v>
      </c>
      <c r="K732" s="262">
        <f t="shared" si="247"/>
        <v>0</v>
      </c>
      <c r="L732" s="262">
        <f t="shared" si="247"/>
        <v>0</v>
      </c>
      <c r="M732" s="262">
        <f t="shared" si="247"/>
        <v>0</v>
      </c>
      <c r="N732" s="262">
        <f t="shared" si="247"/>
        <v>0</v>
      </c>
      <c r="O732" s="262">
        <f t="shared" si="247"/>
        <v>0</v>
      </c>
      <c r="P732" s="262">
        <f t="shared" si="247"/>
        <v>0</v>
      </c>
      <c r="Q732" s="262">
        <f t="shared" si="247"/>
        <v>0</v>
      </c>
      <c r="R732" s="262">
        <f t="shared" si="247"/>
        <v>0</v>
      </c>
      <c r="S732" s="262">
        <f t="shared" si="247"/>
        <v>0</v>
      </c>
      <c r="T732" s="262">
        <f t="shared" si="247"/>
        <v>0</v>
      </c>
      <c r="U732" s="262">
        <f t="shared" si="247"/>
        <v>0</v>
      </c>
      <c r="V732" s="262">
        <f t="shared" si="247"/>
        <v>0</v>
      </c>
      <c r="W732" s="262">
        <f t="shared" si="247"/>
        <v>0</v>
      </c>
      <c r="X732" s="262">
        <f t="shared" si="247"/>
        <v>0</v>
      </c>
      <c r="Y732" s="262">
        <f t="shared" si="247"/>
        <v>0</v>
      </c>
      <c r="Z732" s="262">
        <f t="shared" si="247"/>
        <v>0</v>
      </c>
      <c r="AA732" s="262">
        <f t="shared" si="247"/>
        <v>0</v>
      </c>
      <c r="AB732" s="262">
        <f t="shared" si="247"/>
        <v>0</v>
      </c>
    </row>
    <row r="733" spans="2:28" outlineLevel="1">
      <c r="B733" s="556">
        <f t="shared" si="236"/>
        <v>0</v>
      </c>
      <c r="C733" s="212">
        <f t="shared" si="236"/>
        <v>0</v>
      </c>
      <c r="D733" s="260">
        <f t="shared" si="217"/>
        <v>0</v>
      </c>
      <c r="E733" s="261">
        <f t="shared" ref="E733:AB733" si="248">IFERROR(-($D372-E591-E622)*($M157*($D372-$U372)+$H157*$U372)/$D372,0)</f>
        <v>0</v>
      </c>
      <c r="F733" s="262">
        <f t="shared" si="248"/>
        <v>0</v>
      </c>
      <c r="G733" s="262">
        <f t="shared" si="248"/>
        <v>0</v>
      </c>
      <c r="H733" s="262">
        <f t="shared" si="248"/>
        <v>0</v>
      </c>
      <c r="I733" s="262">
        <f t="shared" si="248"/>
        <v>0</v>
      </c>
      <c r="J733" s="262">
        <f t="shared" si="248"/>
        <v>0</v>
      </c>
      <c r="K733" s="262">
        <f t="shared" si="248"/>
        <v>0</v>
      </c>
      <c r="L733" s="262">
        <f t="shared" si="248"/>
        <v>0</v>
      </c>
      <c r="M733" s="262">
        <f t="shared" si="248"/>
        <v>0</v>
      </c>
      <c r="N733" s="262">
        <f t="shared" si="248"/>
        <v>0</v>
      </c>
      <c r="O733" s="262">
        <f t="shared" si="248"/>
        <v>0</v>
      </c>
      <c r="P733" s="262">
        <f t="shared" si="248"/>
        <v>0</v>
      </c>
      <c r="Q733" s="262">
        <f t="shared" si="248"/>
        <v>0</v>
      </c>
      <c r="R733" s="262">
        <f t="shared" si="248"/>
        <v>0</v>
      </c>
      <c r="S733" s="262">
        <f t="shared" si="248"/>
        <v>0</v>
      </c>
      <c r="T733" s="262">
        <f t="shared" si="248"/>
        <v>0</v>
      </c>
      <c r="U733" s="262">
        <f t="shared" si="248"/>
        <v>0</v>
      </c>
      <c r="V733" s="262">
        <f t="shared" si="248"/>
        <v>0</v>
      </c>
      <c r="W733" s="262">
        <f t="shared" si="248"/>
        <v>0</v>
      </c>
      <c r="X733" s="262">
        <f t="shared" si="248"/>
        <v>0</v>
      </c>
      <c r="Y733" s="262">
        <f t="shared" si="248"/>
        <v>0</v>
      </c>
      <c r="Z733" s="262">
        <f t="shared" si="248"/>
        <v>0</v>
      </c>
      <c r="AA733" s="262">
        <f t="shared" si="248"/>
        <v>0</v>
      </c>
      <c r="AB733" s="262">
        <f t="shared" si="248"/>
        <v>0</v>
      </c>
    </row>
    <row r="734" spans="2:28" outlineLevel="1">
      <c r="B734" s="556">
        <f t="shared" si="236"/>
        <v>0</v>
      </c>
      <c r="C734" s="215">
        <f t="shared" si="236"/>
        <v>0</v>
      </c>
      <c r="D734" s="558">
        <f t="shared" si="217"/>
        <v>0</v>
      </c>
      <c r="E734" s="264">
        <f t="shared" ref="E734:AB734" si="249">IFERROR(-($D373-E592-E623)*($M158*($D373-$U373)+$H158*$U373)/$D373,0)</f>
        <v>0</v>
      </c>
      <c r="F734" s="265">
        <f t="shared" si="249"/>
        <v>0</v>
      </c>
      <c r="G734" s="265">
        <f t="shared" si="249"/>
        <v>0</v>
      </c>
      <c r="H734" s="265">
        <f t="shared" si="249"/>
        <v>0</v>
      </c>
      <c r="I734" s="265">
        <f t="shared" si="249"/>
        <v>0</v>
      </c>
      <c r="J734" s="265">
        <f t="shared" si="249"/>
        <v>0</v>
      </c>
      <c r="K734" s="265">
        <f t="shared" si="249"/>
        <v>0</v>
      </c>
      <c r="L734" s="265">
        <f t="shared" si="249"/>
        <v>0</v>
      </c>
      <c r="M734" s="265">
        <f t="shared" si="249"/>
        <v>0</v>
      </c>
      <c r="N734" s="265">
        <f t="shared" si="249"/>
        <v>0</v>
      </c>
      <c r="O734" s="265">
        <f t="shared" si="249"/>
        <v>0</v>
      </c>
      <c r="P734" s="265">
        <f t="shared" si="249"/>
        <v>0</v>
      </c>
      <c r="Q734" s="265">
        <f t="shared" si="249"/>
        <v>0</v>
      </c>
      <c r="R734" s="265">
        <f t="shared" si="249"/>
        <v>0</v>
      </c>
      <c r="S734" s="265">
        <f t="shared" si="249"/>
        <v>0</v>
      </c>
      <c r="T734" s="265">
        <f t="shared" si="249"/>
        <v>0</v>
      </c>
      <c r="U734" s="265">
        <f t="shared" si="249"/>
        <v>0</v>
      </c>
      <c r="V734" s="265">
        <f t="shared" si="249"/>
        <v>0</v>
      </c>
      <c r="W734" s="265">
        <f t="shared" si="249"/>
        <v>0</v>
      </c>
      <c r="X734" s="265">
        <f t="shared" si="249"/>
        <v>0</v>
      </c>
      <c r="Y734" s="265">
        <f t="shared" si="249"/>
        <v>0</v>
      </c>
      <c r="Z734" s="265">
        <f t="shared" si="249"/>
        <v>0</v>
      </c>
      <c r="AA734" s="265">
        <f t="shared" si="249"/>
        <v>0</v>
      </c>
      <c r="AB734" s="265">
        <f t="shared" si="249"/>
        <v>0</v>
      </c>
    </row>
    <row r="735" spans="2:28" outlineLevel="1">
      <c r="C735" s="21" t="s">
        <v>293</v>
      </c>
      <c r="D735" s="260">
        <f t="shared" ref="D735" si="250">SUM(D705:D734)</f>
        <v>0</v>
      </c>
      <c r="E735" s="261">
        <f>SUM(E705:E734)</f>
        <v>-61830</v>
      </c>
      <c r="F735" s="266">
        <f t="shared" ref="F735:AB735" si="251">SUM(F705:F734)</f>
        <v>-61830</v>
      </c>
      <c r="G735" s="266">
        <f t="shared" si="251"/>
        <v>-61830</v>
      </c>
      <c r="H735" s="266">
        <f t="shared" si="251"/>
        <v>-61830</v>
      </c>
      <c r="I735" s="266">
        <f t="shared" si="251"/>
        <v>-61830</v>
      </c>
      <c r="J735" s="266">
        <f t="shared" si="251"/>
        <v>-61830</v>
      </c>
      <c r="K735" s="266">
        <f t="shared" si="251"/>
        <v>-61830</v>
      </c>
      <c r="L735" s="266">
        <f t="shared" si="251"/>
        <v>-61830</v>
      </c>
      <c r="M735" s="266">
        <f t="shared" si="251"/>
        <v>-61830</v>
      </c>
      <c r="N735" s="266">
        <f t="shared" si="251"/>
        <v>-61830</v>
      </c>
      <c r="O735" s="266">
        <f t="shared" si="251"/>
        <v>-61830</v>
      </c>
      <c r="P735" s="266">
        <f t="shared" si="251"/>
        <v>-61830</v>
      </c>
      <c r="Q735" s="266">
        <f t="shared" si="251"/>
        <v>-61830</v>
      </c>
      <c r="R735" s="266">
        <f t="shared" si="251"/>
        <v>-61830</v>
      </c>
      <c r="S735" s="266">
        <f t="shared" si="251"/>
        <v>-61830</v>
      </c>
      <c r="T735" s="266">
        <f t="shared" si="251"/>
        <v>-61830</v>
      </c>
      <c r="U735" s="266">
        <f t="shared" si="251"/>
        <v>-61830</v>
      </c>
      <c r="V735" s="266">
        <f t="shared" si="251"/>
        <v>-61830</v>
      </c>
      <c r="W735" s="266">
        <f t="shared" si="251"/>
        <v>-61830</v>
      </c>
      <c r="X735" s="266">
        <f t="shared" si="251"/>
        <v>-61830</v>
      </c>
      <c r="Y735" s="266">
        <f t="shared" si="251"/>
        <v>-61830</v>
      </c>
      <c r="Z735" s="266">
        <f t="shared" si="251"/>
        <v>-61830</v>
      </c>
      <c r="AA735" s="266">
        <f t="shared" si="251"/>
        <v>-61830</v>
      </c>
      <c r="AB735" s="266">
        <f t="shared" si="251"/>
        <v>-61830</v>
      </c>
    </row>
    <row r="736" spans="2:28" outlineLevel="1">
      <c r="C736" s="240" t="s">
        <v>292</v>
      </c>
      <c r="D736" s="260"/>
      <c r="E736" s="261">
        <f t="shared" ref="E736:AB736" si="252">-HLOOKUP(E628,$E$173:$N$174,2,FALSE)*E702</f>
        <v>0</v>
      </c>
      <c r="F736" s="262">
        <f t="shared" si="252"/>
        <v>0</v>
      </c>
      <c r="G736" s="262">
        <f t="shared" si="252"/>
        <v>0</v>
      </c>
      <c r="H736" s="262">
        <f t="shared" si="252"/>
        <v>0</v>
      </c>
      <c r="I736" s="262">
        <f t="shared" si="252"/>
        <v>0</v>
      </c>
      <c r="J736" s="262">
        <f t="shared" si="252"/>
        <v>0</v>
      </c>
      <c r="K736" s="262">
        <f t="shared" si="252"/>
        <v>0</v>
      </c>
      <c r="L736" s="262">
        <f t="shared" si="252"/>
        <v>0</v>
      </c>
      <c r="M736" s="262">
        <f t="shared" si="252"/>
        <v>0</v>
      </c>
      <c r="N736" s="262">
        <f t="shared" si="252"/>
        <v>0</v>
      </c>
      <c r="O736" s="262">
        <f t="shared" si="252"/>
        <v>0</v>
      </c>
      <c r="P736" s="262">
        <f t="shared" si="252"/>
        <v>0</v>
      </c>
      <c r="Q736" s="262">
        <f t="shared" si="252"/>
        <v>-3091.5</v>
      </c>
      <c r="R736" s="262">
        <f t="shared" si="252"/>
        <v>-3091.5</v>
      </c>
      <c r="S736" s="262">
        <f t="shared" si="252"/>
        <v>-3091.5</v>
      </c>
      <c r="T736" s="262">
        <f t="shared" si="252"/>
        <v>-3091.5</v>
      </c>
      <c r="U736" s="262">
        <f t="shared" si="252"/>
        <v>-3091.5</v>
      </c>
      <c r="V736" s="262">
        <f t="shared" si="252"/>
        <v>-3091.5</v>
      </c>
      <c r="W736" s="262">
        <f t="shared" si="252"/>
        <v>-3091.5</v>
      </c>
      <c r="X736" s="262">
        <f t="shared" si="252"/>
        <v>-3091.5</v>
      </c>
      <c r="Y736" s="262">
        <f t="shared" si="252"/>
        <v>-3091.5</v>
      </c>
      <c r="Z736" s="262">
        <f t="shared" si="252"/>
        <v>-3091.5</v>
      </c>
      <c r="AA736" s="262">
        <f t="shared" si="252"/>
        <v>-3091.5</v>
      </c>
      <c r="AB736" s="262">
        <f t="shared" si="252"/>
        <v>-3091.5</v>
      </c>
    </row>
    <row r="737" spans="2:28" outlineLevel="1">
      <c r="C737" s="240"/>
      <c r="D737" s="260"/>
      <c r="E737" s="261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  <c r="AB737" s="262"/>
    </row>
    <row r="738" spans="2:28" outlineLevel="1">
      <c r="C738" s="240" t="s">
        <v>294</v>
      </c>
      <c r="D738" s="267"/>
      <c r="E738" s="259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2:28" outlineLevel="1">
      <c r="B739" s="556">
        <f>B705</f>
        <v>0</v>
      </c>
      <c r="C739" s="212" t="str">
        <f>C705</f>
        <v>Studio</v>
      </c>
      <c r="D739" s="260"/>
      <c r="E739" s="261">
        <f t="shared" ref="E739:AB739" ca="1" si="253">IF(E594=IFERROR(OFFSET(E594,0,-$R344)+0,0),0,-$M129)</f>
        <v>0</v>
      </c>
      <c r="F739" s="262">
        <f t="shared" ca="1" si="253"/>
        <v>0</v>
      </c>
      <c r="G739" s="262">
        <f t="shared" ca="1" si="253"/>
        <v>0</v>
      </c>
      <c r="H739" s="262">
        <f t="shared" ca="1" si="253"/>
        <v>0</v>
      </c>
      <c r="I739" s="262">
        <f t="shared" ca="1" si="253"/>
        <v>0</v>
      </c>
      <c r="J739" s="262">
        <f t="shared" ca="1" si="253"/>
        <v>0</v>
      </c>
      <c r="K739" s="262">
        <f t="shared" ca="1" si="253"/>
        <v>0</v>
      </c>
      <c r="L739" s="262">
        <f t="shared" ca="1" si="253"/>
        <v>0</v>
      </c>
      <c r="M739" s="262">
        <f t="shared" ca="1" si="253"/>
        <v>0</v>
      </c>
      <c r="N739" s="262">
        <f t="shared" ca="1" si="253"/>
        <v>0</v>
      </c>
      <c r="O739" s="262">
        <f t="shared" ca="1" si="253"/>
        <v>0</v>
      </c>
      <c r="P739" s="262">
        <f t="shared" ca="1" si="253"/>
        <v>0</v>
      </c>
      <c r="Q739" s="262">
        <f t="shared" ca="1" si="253"/>
        <v>0</v>
      </c>
      <c r="R739" s="262">
        <f t="shared" ca="1" si="253"/>
        <v>0</v>
      </c>
      <c r="S739" s="262">
        <f t="shared" ca="1" si="253"/>
        <v>0</v>
      </c>
      <c r="T739" s="262">
        <f t="shared" ca="1" si="253"/>
        <v>0</v>
      </c>
      <c r="U739" s="262">
        <f t="shared" ca="1" si="253"/>
        <v>0</v>
      </c>
      <c r="V739" s="262">
        <f t="shared" ca="1" si="253"/>
        <v>0</v>
      </c>
      <c r="W739" s="262">
        <f t="shared" ca="1" si="253"/>
        <v>0</v>
      </c>
      <c r="X739" s="262">
        <f t="shared" ca="1" si="253"/>
        <v>0</v>
      </c>
      <c r="Y739" s="262">
        <f t="shared" ca="1" si="253"/>
        <v>0</v>
      </c>
      <c r="Z739" s="262">
        <f t="shared" ca="1" si="253"/>
        <v>0</v>
      </c>
      <c r="AA739" s="262">
        <f t="shared" ca="1" si="253"/>
        <v>0</v>
      </c>
      <c r="AB739" s="262">
        <f t="shared" ca="1" si="253"/>
        <v>0</v>
      </c>
    </row>
    <row r="740" spans="2:28" outlineLevel="1">
      <c r="B740" s="556">
        <f t="shared" ref="B740:C755" si="254">B706</f>
        <v>0</v>
      </c>
      <c r="C740" s="212" t="str">
        <f t="shared" si="254"/>
        <v xml:space="preserve">1 Bed / 1 Bath </v>
      </c>
      <c r="D740" s="260"/>
      <c r="E740" s="261">
        <f t="shared" ref="E740:AB740" ca="1" si="255">IF(E595=IFERROR(OFFSET(E595,0,-$R345)+0,0),0,-$M130)</f>
        <v>0</v>
      </c>
      <c r="F740" s="262">
        <f t="shared" ca="1" si="255"/>
        <v>0</v>
      </c>
      <c r="G740" s="262">
        <f t="shared" ca="1" si="255"/>
        <v>0</v>
      </c>
      <c r="H740" s="262">
        <f t="shared" ca="1" si="255"/>
        <v>0</v>
      </c>
      <c r="I740" s="262">
        <f t="shared" ca="1" si="255"/>
        <v>0</v>
      </c>
      <c r="J740" s="262">
        <f t="shared" ca="1" si="255"/>
        <v>0</v>
      </c>
      <c r="K740" s="262">
        <f t="shared" ca="1" si="255"/>
        <v>0</v>
      </c>
      <c r="L740" s="262">
        <f t="shared" ca="1" si="255"/>
        <v>0</v>
      </c>
      <c r="M740" s="262">
        <f t="shared" ca="1" si="255"/>
        <v>0</v>
      </c>
      <c r="N740" s="262">
        <f t="shared" ca="1" si="255"/>
        <v>0</v>
      </c>
      <c r="O740" s="262">
        <f t="shared" ca="1" si="255"/>
        <v>0</v>
      </c>
      <c r="P740" s="262">
        <f t="shared" ca="1" si="255"/>
        <v>0</v>
      </c>
      <c r="Q740" s="262">
        <f t="shared" ca="1" si="255"/>
        <v>0</v>
      </c>
      <c r="R740" s="262">
        <f t="shared" ca="1" si="255"/>
        <v>0</v>
      </c>
      <c r="S740" s="262">
        <f t="shared" ca="1" si="255"/>
        <v>0</v>
      </c>
      <c r="T740" s="262">
        <f t="shared" ca="1" si="255"/>
        <v>0</v>
      </c>
      <c r="U740" s="262">
        <f t="shared" ca="1" si="255"/>
        <v>0</v>
      </c>
      <c r="V740" s="262">
        <f t="shared" ca="1" si="255"/>
        <v>0</v>
      </c>
      <c r="W740" s="262">
        <f t="shared" ca="1" si="255"/>
        <v>0</v>
      </c>
      <c r="X740" s="262">
        <f t="shared" ca="1" si="255"/>
        <v>0</v>
      </c>
      <c r="Y740" s="262">
        <f t="shared" ca="1" si="255"/>
        <v>0</v>
      </c>
      <c r="Z740" s="262">
        <f t="shared" ca="1" si="255"/>
        <v>0</v>
      </c>
      <c r="AA740" s="262">
        <f t="shared" ca="1" si="255"/>
        <v>0</v>
      </c>
      <c r="AB740" s="262">
        <f t="shared" ca="1" si="255"/>
        <v>0</v>
      </c>
    </row>
    <row r="741" spans="2:28" outlineLevel="1">
      <c r="B741" s="556">
        <f t="shared" si="254"/>
        <v>0</v>
      </c>
      <c r="C741" s="212" t="str">
        <f t="shared" si="254"/>
        <v xml:space="preserve">1 Bed / 1 Bath </v>
      </c>
      <c r="D741" s="260"/>
      <c r="E741" s="261">
        <f t="shared" ref="E741:AB741" ca="1" si="256">IF(E596=IFERROR(OFFSET(E596,0,-$R346)+0,0),0,-$M131)</f>
        <v>0</v>
      </c>
      <c r="F741" s="262">
        <f t="shared" ca="1" si="256"/>
        <v>0</v>
      </c>
      <c r="G741" s="262">
        <f t="shared" ca="1" si="256"/>
        <v>0</v>
      </c>
      <c r="H741" s="262">
        <f t="shared" ca="1" si="256"/>
        <v>0</v>
      </c>
      <c r="I741" s="262">
        <f t="shared" ca="1" si="256"/>
        <v>0</v>
      </c>
      <c r="J741" s="262">
        <f t="shared" ca="1" si="256"/>
        <v>0</v>
      </c>
      <c r="K741" s="262">
        <f t="shared" ca="1" si="256"/>
        <v>0</v>
      </c>
      <c r="L741" s="262">
        <f t="shared" ca="1" si="256"/>
        <v>0</v>
      </c>
      <c r="M741" s="262">
        <f t="shared" ca="1" si="256"/>
        <v>0</v>
      </c>
      <c r="N741" s="262">
        <f t="shared" ca="1" si="256"/>
        <v>0</v>
      </c>
      <c r="O741" s="262">
        <f t="shared" ca="1" si="256"/>
        <v>0</v>
      </c>
      <c r="P741" s="262">
        <f t="shared" ca="1" si="256"/>
        <v>0</v>
      </c>
      <c r="Q741" s="262">
        <f t="shared" ca="1" si="256"/>
        <v>0</v>
      </c>
      <c r="R741" s="262">
        <f t="shared" ca="1" si="256"/>
        <v>0</v>
      </c>
      <c r="S741" s="262">
        <f t="shared" ca="1" si="256"/>
        <v>0</v>
      </c>
      <c r="T741" s="262">
        <f t="shared" ca="1" si="256"/>
        <v>0</v>
      </c>
      <c r="U741" s="262">
        <f t="shared" ca="1" si="256"/>
        <v>0</v>
      </c>
      <c r="V741" s="262">
        <f t="shared" ca="1" si="256"/>
        <v>0</v>
      </c>
      <c r="W741" s="262">
        <f t="shared" ca="1" si="256"/>
        <v>0</v>
      </c>
      <c r="X741" s="262">
        <f t="shared" ca="1" si="256"/>
        <v>0</v>
      </c>
      <c r="Y741" s="262">
        <f t="shared" ca="1" si="256"/>
        <v>0</v>
      </c>
      <c r="Z741" s="262">
        <f t="shared" ca="1" si="256"/>
        <v>0</v>
      </c>
      <c r="AA741" s="262">
        <f t="shared" ca="1" si="256"/>
        <v>0</v>
      </c>
      <c r="AB741" s="262">
        <f t="shared" ca="1" si="256"/>
        <v>0</v>
      </c>
    </row>
    <row r="742" spans="2:28" outlineLevel="1">
      <c r="B742" s="556">
        <f t="shared" si="254"/>
        <v>0</v>
      </c>
      <c r="C742" s="212" t="str">
        <f t="shared" si="254"/>
        <v xml:space="preserve">1 Bed / 1 Bath </v>
      </c>
      <c r="D742" s="260"/>
      <c r="E742" s="261">
        <f t="shared" ref="E742:AB742" ca="1" si="257">IF(E597=IFERROR(OFFSET(E597,0,-$R347)+0,0),0,-$M132)</f>
        <v>0</v>
      </c>
      <c r="F742" s="262">
        <f t="shared" ca="1" si="257"/>
        <v>0</v>
      </c>
      <c r="G742" s="262">
        <f t="shared" ca="1" si="257"/>
        <v>0</v>
      </c>
      <c r="H742" s="262">
        <f t="shared" ca="1" si="257"/>
        <v>0</v>
      </c>
      <c r="I742" s="262">
        <f t="shared" ca="1" si="257"/>
        <v>0</v>
      </c>
      <c r="J742" s="262">
        <f t="shared" ca="1" si="257"/>
        <v>0</v>
      </c>
      <c r="K742" s="262">
        <f t="shared" ca="1" si="257"/>
        <v>0</v>
      </c>
      <c r="L742" s="262">
        <f t="shared" ca="1" si="257"/>
        <v>0</v>
      </c>
      <c r="M742" s="262">
        <f t="shared" ca="1" si="257"/>
        <v>0</v>
      </c>
      <c r="N742" s="262">
        <f t="shared" ca="1" si="257"/>
        <v>0</v>
      </c>
      <c r="O742" s="262">
        <f t="shared" ca="1" si="257"/>
        <v>0</v>
      </c>
      <c r="P742" s="262">
        <f t="shared" ca="1" si="257"/>
        <v>0</v>
      </c>
      <c r="Q742" s="262">
        <f t="shared" ca="1" si="257"/>
        <v>0</v>
      </c>
      <c r="R742" s="262">
        <f t="shared" ca="1" si="257"/>
        <v>0</v>
      </c>
      <c r="S742" s="262">
        <f t="shared" ca="1" si="257"/>
        <v>0</v>
      </c>
      <c r="T742" s="262">
        <f t="shared" ca="1" si="257"/>
        <v>0</v>
      </c>
      <c r="U742" s="262">
        <f t="shared" ca="1" si="257"/>
        <v>0</v>
      </c>
      <c r="V742" s="262">
        <f t="shared" ca="1" si="257"/>
        <v>0</v>
      </c>
      <c r="W742" s="262">
        <f t="shared" ca="1" si="257"/>
        <v>0</v>
      </c>
      <c r="X742" s="262">
        <f t="shared" ca="1" si="257"/>
        <v>0</v>
      </c>
      <c r="Y742" s="262">
        <f t="shared" ca="1" si="257"/>
        <v>0</v>
      </c>
      <c r="Z742" s="262">
        <f t="shared" ca="1" si="257"/>
        <v>0</v>
      </c>
      <c r="AA742" s="262">
        <f t="shared" ca="1" si="257"/>
        <v>0</v>
      </c>
      <c r="AB742" s="262">
        <f t="shared" ca="1" si="257"/>
        <v>0</v>
      </c>
    </row>
    <row r="743" spans="2:28" outlineLevel="1">
      <c r="B743" s="556">
        <f t="shared" si="254"/>
        <v>0</v>
      </c>
      <c r="C743" s="212" t="str">
        <f t="shared" si="254"/>
        <v xml:space="preserve">2 Bed / 1 Bath </v>
      </c>
      <c r="D743" s="260"/>
      <c r="E743" s="261">
        <f t="shared" ref="E743:AB743" ca="1" si="258">IF(E598=IFERROR(OFFSET(E598,0,-$R348)+0,0),0,-$M133)</f>
        <v>0</v>
      </c>
      <c r="F743" s="262">
        <f t="shared" ca="1" si="258"/>
        <v>0</v>
      </c>
      <c r="G743" s="262">
        <f t="shared" ca="1" si="258"/>
        <v>0</v>
      </c>
      <c r="H743" s="262">
        <f t="shared" ca="1" si="258"/>
        <v>0</v>
      </c>
      <c r="I743" s="262">
        <f t="shared" ca="1" si="258"/>
        <v>0</v>
      </c>
      <c r="J743" s="262">
        <f t="shared" ca="1" si="258"/>
        <v>0</v>
      </c>
      <c r="K743" s="262">
        <f t="shared" ca="1" si="258"/>
        <v>0</v>
      </c>
      <c r="L743" s="262">
        <f t="shared" ca="1" si="258"/>
        <v>0</v>
      </c>
      <c r="M743" s="262">
        <f t="shared" ca="1" si="258"/>
        <v>0</v>
      </c>
      <c r="N743" s="262">
        <f t="shared" ca="1" si="258"/>
        <v>0</v>
      </c>
      <c r="O743" s="262">
        <f t="shared" ca="1" si="258"/>
        <v>0</v>
      </c>
      <c r="P743" s="262">
        <f t="shared" ca="1" si="258"/>
        <v>0</v>
      </c>
      <c r="Q743" s="262">
        <f t="shared" ca="1" si="258"/>
        <v>0</v>
      </c>
      <c r="R743" s="262">
        <f t="shared" ca="1" si="258"/>
        <v>0</v>
      </c>
      <c r="S743" s="262">
        <f t="shared" ca="1" si="258"/>
        <v>0</v>
      </c>
      <c r="T743" s="262">
        <f t="shared" ca="1" si="258"/>
        <v>0</v>
      </c>
      <c r="U743" s="262">
        <f t="shared" ca="1" si="258"/>
        <v>0</v>
      </c>
      <c r="V743" s="262">
        <f t="shared" ca="1" si="258"/>
        <v>0</v>
      </c>
      <c r="W743" s="262">
        <f t="shared" ca="1" si="258"/>
        <v>0</v>
      </c>
      <c r="X743" s="262">
        <f t="shared" ca="1" si="258"/>
        <v>0</v>
      </c>
      <c r="Y743" s="262">
        <f t="shared" ca="1" si="258"/>
        <v>0</v>
      </c>
      <c r="Z743" s="262">
        <f t="shared" ca="1" si="258"/>
        <v>0</v>
      </c>
      <c r="AA743" s="262">
        <f t="shared" ca="1" si="258"/>
        <v>0</v>
      </c>
      <c r="AB743" s="262">
        <f t="shared" ca="1" si="258"/>
        <v>0</v>
      </c>
    </row>
    <row r="744" spans="2:28" outlineLevel="1">
      <c r="B744" s="556">
        <f t="shared" si="254"/>
        <v>0</v>
      </c>
      <c r="C744" s="212" t="str">
        <f t="shared" si="254"/>
        <v xml:space="preserve">2 Bed / 1 Bath </v>
      </c>
      <c r="D744" s="260"/>
      <c r="E744" s="261">
        <f t="shared" ref="E744:AB744" ca="1" si="259">IF(E599=IFERROR(OFFSET(E599,0,-$R349)+0,0),0,-$M134)</f>
        <v>0</v>
      </c>
      <c r="F744" s="262">
        <f t="shared" ca="1" si="259"/>
        <v>0</v>
      </c>
      <c r="G744" s="262">
        <f t="shared" ca="1" si="259"/>
        <v>0</v>
      </c>
      <c r="H744" s="262">
        <f t="shared" ca="1" si="259"/>
        <v>0</v>
      </c>
      <c r="I744" s="262">
        <f t="shared" ca="1" si="259"/>
        <v>0</v>
      </c>
      <c r="J744" s="262">
        <f t="shared" ca="1" si="259"/>
        <v>0</v>
      </c>
      <c r="K744" s="262">
        <f t="shared" ca="1" si="259"/>
        <v>0</v>
      </c>
      <c r="L744" s="262">
        <f t="shared" ca="1" si="259"/>
        <v>0</v>
      </c>
      <c r="M744" s="262">
        <f t="shared" ca="1" si="259"/>
        <v>0</v>
      </c>
      <c r="N744" s="262">
        <f t="shared" ca="1" si="259"/>
        <v>0</v>
      </c>
      <c r="O744" s="262">
        <f t="shared" ca="1" si="259"/>
        <v>0</v>
      </c>
      <c r="P744" s="262">
        <f t="shared" ca="1" si="259"/>
        <v>0</v>
      </c>
      <c r="Q744" s="262">
        <f t="shared" ca="1" si="259"/>
        <v>0</v>
      </c>
      <c r="R744" s="262">
        <f t="shared" ca="1" si="259"/>
        <v>0</v>
      </c>
      <c r="S744" s="262">
        <f t="shared" ca="1" si="259"/>
        <v>0</v>
      </c>
      <c r="T744" s="262">
        <f t="shared" ca="1" si="259"/>
        <v>0</v>
      </c>
      <c r="U744" s="262">
        <f t="shared" ca="1" si="259"/>
        <v>0</v>
      </c>
      <c r="V744" s="262">
        <f t="shared" ca="1" si="259"/>
        <v>0</v>
      </c>
      <c r="W744" s="262">
        <f t="shared" ca="1" si="259"/>
        <v>0</v>
      </c>
      <c r="X744" s="262">
        <f t="shared" ca="1" si="259"/>
        <v>0</v>
      </c>
      <c r="Y744" s="262">
        <f t="shared" ca="1" si="259"/>
        <v>0</v>
      </c>
      <c r="Z744" s="262">
        <f t="shared" ca="1" si="259"/>
        <v>0</v>
      </c>
      <c r="AA744" s="262">
        <f t="shared" ca="1" si="259"/>
        <v>0</v>
      </c>
      <c r="AB744" s="262">
        <f t="shared" ca="1" si="259"/>
        <v>0</v>
      </c>
    </row>
    <row r="745" spans="2:28" outlineLevel="1">
      <c r="B745" s="556">
        <f t="shared" si="254"/>
        <v>0</v>
      </c>
      <c r="C745" s="212" t="str">
        <f t="shared" si="254"/>
        <v xml:space="preserve">2 Bed / 1 Bath </v>
      </c>
      <c r="D745" s="260"/>
      <c r="E745" s="261">
        <f t="shared" ref="E745:AB745" ca="1" si="260">IF(E600=IFERROR(OFFSET(E600,0,-$R350)+0,0),0,-$M135)</f>
        <v>0</v>
      </c>
      <c r="F745" s="262">
        <f t="shared" ca="1" si="260"/>
        <v>0</v>
      </c>
      <c r="G745" s="262">
        <f t="shared" ca="1" si="260"/>
        <v>0</v>
      </c>
      <c r="H745" s="262">
        <f t="shared" ca="1" si="260"/>
        <v>0</v>
      </c>
      <c r="I745" s="262">
        <f t="shared" ca="1" si="260"/>
        <v>0</v>
      </c>
      <c r="J745" s="262">
        <f t="shared" ca="1" si="260"/>
        <v>0</v>
      </c>
      <c r="K745" s="262">
        <f t="shared" ca="1" si="260"/>
        <v>0</v>
      </c>
      <c r="L745" s="262">
        <f t="shared" ca="1" si="260"/>
        <v>0</v>
      </c>
      <c r="M745" s="262">
        <f t="shared" ca="1" si="260"/>
        <v>0</v>
      </c>
      <c r="N745" s="262">
        <f t="shared" ca="1" si="260"/>
        <v>0</v>
      </c>
      <c r="O745" s="262">
        <f t="shared" ca="1" si="260"/>
        <v>0</v>
      </c>
      <c r="P745" s="262">
        <f t="shared" ca="1" si="260"/>
        <v>0</v>
      </c>
      <c r="Q745" s="262">
        <f t="shared" ca="1" si="260"/>
        <v>0</v>
      </c>
      <c r="R745" s="262">
        <f t="shared" ca="1" si="260"/>
        <v>0</v>
      </c>
      <c r="S745" s="262">
        <f t="shared" ca="1" si="260"/>
        <v>0</v>
      </c>
      <c r="T745" s="262">
        <f t="shared" ca="1" si="260"/>
        <v>0</v>
      </c>
      <c r="U745" s="262">
        <f t="shared" ca="1" si="260"/>
        <v>0</v>
      </c>
      <c r="V745" s="262">
        <f t="shared" ca="1" si="260"/>
        <v>0</v>
      </c>
      <c r="W745" s="262">
        <f t="shared" ca="1" si="260"/>
        <v>0</v>
      </c>
      <c r="X745" s="262">
        <f t="shared" ca="1" si="260"/>
        <v>0</v>
      </c>
      <c r="Y745" s="262">
        <f t="shared" ca="1" si="260"/>
        <v>0</v>
      </c>
      <c r="Z745" s="262">
        <f t="shared" ca="1" si="260"/>
        <v>0</v>
      </c>
      <c r="AA745" s="262">
        <f t="shared" ca="1" si="260"/>
        <v>0</v>
      </c>
      <c r="AB745" s="262">
        <f t="shared" ca="1" si="260"/>
        <v>0</v>
      </c>
    </row>
    <row r="746" spans="2:28" outlineLevel="1">
      <c r="B746" s="556">
        <f t="shared" si="254"/>
        <v>0</v>
      </c>
      <c r="C746" s="212" t="str">
        <f t="shared" si="254"/>
        <v xml:space="preserve">2 Bed / 2 Bath </v>
      </c>
      <c r="D746" s="260"/>
      <c r="E746" s="261">
        <f t="shared" ref="E746:AB746" ca="1" si="261">IF(E601=IFERROR(OFFSET(E601,0,-$R351)+0,0),0,-$M136)</f>
        <v>0</v>
      </c>
      <c r="F746" s="262">
        <f t="shared" ca="1" si="261"/>
        <v>0</v>
      </c>
      <c r="G746" s="262">
        <f t="shared" ca="1" si="261"/>
        <v>0</v>
      </c>
      <c r="H746" s="262">
        <f t="shared" ca="1" si="261"/>
        <v>0</v>
      </c>
      <c r="I746" s="262">
        <f t="shared" ca="1" si="261"/>
        <v>0</v>
      </c>
      <c r="J746" s="262">
        <f t="shared" ca="1" si="261"/>
        <v>0</v>
      </c>
      <c r="K746" s="262">
        <f t="shared" ca="1" si="261"/>
        <v>0</v>
      </c>
      <c r="L746" s="262">
        <f t="shared" ca="1" si="261"/>
        <v>0</v>
      </c>
      <c r="M746" s="262">
        <f t="shared" ca="1" si="261"/>
        <v>0</v>
      </c>
      <c r="N746" s="262">
        <f t="shared" ca="1" si="261"/>
        <v>0</v>
      </c>
      <c r="O746" s="262">
        <f t="shared" ca="1" si="261"/>
        <v>0</v>
      </c>
      <c r="P746" s="262">
        <f t="shared" ca="1" si="261"/>
        <v>0</v>
      </c>
      <c r="Q746" s="262">
        <f t="shared" ca="1" si="261"/>
        <v>0</v>
      </c>
      <c r="R746" s="262">
        <f t="shared" ca="1" si="261"/>
        <v>0</v>
      </c>
      <c r="S746" s="262">
        <f t="shared" ca="1" si="261"/>
        <v>0</v>
      </c>
      <c r="T746" s="262">
        <f t="shared" ca="1" si="261"/>
        <v>0</v>
      </c>
      <c r="U746" s="262">
        <f t="shared" ca="1" si="261"/>
        <v>0</v>
      </c>
      <c r="V746" s="262">
        <f t="shared" ca="1" si="261"/>
        <v>0</v>
      </c>
      <c r="W746" s="262">
        <f t="shared" ca="1" si="261"/>
        <v>0</v>
      </c>
      <c r="X746" s="262">
        <f t="shared" ca="1" si="261"/>
        <v>0</v>
      </c>
      <c r="Y746" s="262">
        <f t="shared" ca="1" si="261"/>
        <v>0</v>
      </c>
      <c r="Z746" s="262">
        <f t="shared" ca="1" si="261"/>
        <v>0</v>
      </c>
      <c r="AA746" s="262">
        <f t="shared" ca="1" si="261"/>
        <v>0</v>
      </c>
      <c r="AB746" s="262">
        <f t="shared" ca="1" si="261"/>
        <v>0</v>
      </c>
    </row>
    <row r="747" spans="2:28" outlineLevel="1">
      <c r="B747" s="556">
        <f t="shared" si="254"/>
        <v>0</v>
      </c>
      <c r="C747" s="212" t="str">
        <f t="shared" si="254"/>
        <v>2 Bed / 1 Bath + Den</v>
      </c>
      <c r="D747" s="260"/>
      <c r="E747" s="261">
        <f t="shared" ref="E747:AB747" ca="1" si="262">IF(E602=IFERROR(OFFSET(E602,0,-$R352)+0,0),0,-$M137)</f>
        <v>0</v>
      </c>
      <c r="F747" s="262">
        <f t="shared" ca="1" si="262"/>
        <v>0</v>
      </c>
      <c r="G747" s="262">
        <f t="shared" ca="1" si="262"/>
        <v>0</v>
      </c>
      <c r="H747" s="262">
        <f t="shared" ca="1" si="262"/>
        <v>0</v>
      </c>
      <c r="I747" s="262">
        <f t="shared" ca="1" si="262"/>
        <v>0</v>
      </c>
      <c r="J747" s="262">
        <f t="shared" ca="1" si="262"/>
        <v>0</v>
      </c>
      <c r="K747" s="262">
        <f t="shared" ca="1" si="262"/>
        <v>0</v>
      </c>
      <c r="L747" s="262">
        <f t="shared" ca="1" si="262"/>
        <v>0</v>
      </c>
      <c r="M747" s="262">
        <f t="shared" ca="1" si="262"/>
        <v>0</v>
      </c>
      <c r="N747" s="262">
        <f t="shared" ca="1" si="262"/>
        <v>0</v>
      </c>
      <c r="O747" s="262">
        <f t="shared" ca="1" si="262"/>
        <v>0</v>
      </c>
      <c r="P747" s="262">
        <f t="shared" ca="1" si="262"/>
        <v>0</v>
      </c>
      <c r="Q747" s="262">
        <f t="shared" ca="1" si="262"/>
        <v>0</v>
      </c>
      <c r="R747" s="262">
        <f t="shared" ca="1" si="262"/>
        <v>0</v>
      </c>
      <c r="S747" s="262">
        <f t="shared" ca="1" si="262"/>
        <v>0</v>
      </c>
      <c r="T747" s="262">
        <f t="shared" ca="1" si="262"/>
        <v>0</v>
      </c>
      <c r="U747" s="262">
        <f t="shared" ca="1" si="262"/>
        <v>0</v>
      </c>
      <c r="V747" s="262">
        <f t="shared" ca="1" si="262"/>
        <v>0</v>
      </c>
      <c r="W747" s="262">
        <f t="shared" ca="1" si="262"/>
        <v>0</v>
      </c>
      <c r="X747" s="262">
        <f t="shared" ca="1" si="262"/>
        <v>0</v>
      </c>
      <c r="Y747" s="262">
        <f t="shared" ca="1" si="262"/>
        <v>0</v>
      </c>
      <c r="Z747" s="262">
        <f t="shared" ca="1" si="262"/>
        <v>0</v>
      </c>
      <c r="AA747" s="262">
        <f t="shared" ca="1" si="262"/>
        <v>0</v>
      </c>
      <c r="AB747" s="262">
        <f t="shared" ca="1" si="262"/>
        <v>0</v>
      </c>
    </row>
    <row r="748" spans="2:28" outlineLevel="1">
      <c r="B748" s="556">
        <f t="shared" si="254"/>
        <v>0</v>
      </c>
      <c r="C748" s="212" t="str">
        <f t="shared" si="254"/>
        <v xml:space="preserve">2 Bed / 2 Bath </v>
      </c>
      <c r="D748" s="260"/>
      <c r="E748" s="261">
        <f t="shared" ref="E748:AB748" ca="1" si="263">IF(E603=IFERROR(OFFSET(E603,0,-$R353)+0,0),0,-$M138)</f>
        <v>0</v>
      </c>
      <c r="F748" s="262">
        <f t="shared" ca="1" si="263"/>
        <v>0</v>
      </c>
      <c r="G748" s="262">
        <f t="shared" ca="1" si="263"/>
        <v>0</v>
      </c>
      <c r="H748" s="262">
        <f t="shared" ca="1" si="263"/>
        <v>0</v>
      </c>
      <c r="I748" s="262">
        <f t="shared" ca="1" si="263"/>
        <v>0</v>
      </c>
      <c r="J748" s="262">
        <f t="shared" ca="1" si="263"/>
        <v>0</v>
      </c>
      <c r="K748" s="262">
        <f t="shared" ca="1" si="263"/>
        <v>0</v>
      </c>
      <c r="L748" s="262">
        <f t="shared" ca="1" si="263"/>
        <v>0</v>
      </c>
      <c r="M748" s="262">
        <f t="shared" ca="1" si="263"/>
        <v>0</v>
      </c>
      <c r="N748" s="262">
        <f t="shared" ca="1" si="263"/>
        <v>0</v>
      </c>
      <c r="O748" s="262">
        <f t="shared" ca="1" si="263"/>
        <v>0</v>
      </c>
      <c r="P748" s="262">
        <f t="shared" ca="1" si="263"/>
        <v>0</v>
      </c>
      <c r="Q748" s="262">
        <f t="shared" ca="1" si="263"/>
        <v>0</v>
      </c>
      <c r="R748" s="262">
        <f t="shared" ca="1" si="263"/>
        <v>0</v>
      </c>
      <c r="S748" s="262">
        <f t="shared" ca="1" si="263"/>
        <v>0</v>
      </c>
      <c r="T748" s="262">
        <f t="shared" ca="1" si="263"/>
        <v>0</v>
      </c>
      <c r="U748" s="262">
        <f t="shared" ca="1" si="263"/>
        <v>0</v>
      </c>
      <c r="V748" s="262">
        <f t="shared" ca="1" si="263"/>
        <v>0</v>
      </c>
      <c r="W748" s="262">
        <f t="shared" ca="1" si="263"/>
        <v>0</v>
      </c>
      <c r="X748" s="262">
        <f t="shared" ca="1" si="263"/>
        <v>0</v>
      </c>
      <c r="Y748" s="262">
        <f t="shared" ca="1" si="263"/>
        <v>0</v>
      </c>
      <c r="Z748" s="262">
        <f t="shared" ca="1" si="263"/>
        <v>0</v>
      </c>
      <c r="AA748" s="262">
        <f t="shared" ca="1" si="263"/>
        <v>0</v>
      </c>
      <c r="AB748" s="262">
        <f t="shared" ca="1" si="263"/>
        <v>0</v>
      </c>
    </row>
    <row r="749" spans="2:28" outlineLevel="1">
      <c r="B749" s="556">
        <f t="shared" si="254"/>
        <v>0</v>
      </c>
      <c r="C749" s="212" t="str">
        <f t="shared" si="254"/>
        <v xml:space="preserve">2 Bed / 1.5 Bath </v>
      </c>
      <c r="D749" s="260"/>
      <c r="E749" s="261">
        <f t="shared" ref="E749:AB749" ca="1" si="264">IF(E604=IFERROR(OFFSET(E604,0,-$R354)+0,0),0,-$M139)</f>
        <v>0</v>
      </c>
      <c r="F749" s="262">
        <f t="shared" ca="1" si="264"/>
        <v>0</v>
      </c>
      <c r="G749" s="262">
        <f t="shared" ca="1" si="264"/>
        <v>0</v>
      </c>
      <c r="H749" s="262">
        <f t="shared" ca="1" si="264"/>
        <v>0</v>
      </c>
      <c r="I749" s="262">
        <f t="shared" ca="1" si="264"/>
        <v>0</v>
      </c>
      <c r="J749" s="262">
        <f t="shared" ca="1" si="264"/>
        <v>0</v>
      </c>
      <c r="K749" s="262">
        <f t="shared" ca="1" si="264"/>
        <v>0</v>
      </c>
      <c r="L749" s="262">
        <f t="shared" ca="1" si="264"/>
        <v>0</v>
      </c>
      <c r="M749" s="262">
        <f t="shared" ca="1" si="264"/>
        <v>0</v>
      </c>
      <c r="N749" s="262">
        <f t="shared" ca="1" si="264"/>
        <v>0</v>
      </c>
      <c r="O749" s="262">
        <f t="shared" ca="1" si="264"/>
        <v>0</v>
      </c>
      <c r="P749" s="262">
        <f t="shared" ca="1" si="264"/>
        <v>0</v>
      </c>
      <c r="Q749" s="262">
        <f t="shared" ca="1" si="264"/>
        <v>0</v>
      </c>
      <c r="R749" s="262">
        <f t="shared" ca="1" si="264"/>
        <v>0</v>
      </c>
      <c r="S749" s="262">
        <f t="shared" ca="1" si="264"/>
        <v>0</v>
      </c>
      <c r="T749" s="262">
        <f t="shared" ca="1" si="264"/>
        <v>0</v>
      </c>
      <c r="U749" s="262">
        <f t="shared" ca="1" si="264"/>
        <v>0</v>
      </c>
      <c r="V749" s="262">
        <f t="shared" ca="1" si="264"/>
        <v>0</v>
      </c>
      <c r="W749" s="262">
        <f t="shared" ca="1" si="264"/>
        <v>0</v>
      </c>
      <c r="X749" s="262">
        <f t="shared" ca="1" si="264"/>
        <v>0</v>
      </c>
      <c r="Y749" s="262">
        <f t="shared" ca="1" si="264"/>
        <v>0</v>
      </c>
      <c r="Z749" s="262">
        <f t="shared" ca="1" si="264"/>
        <v>0</v>
      </c>
      <c r="AA749" s="262">
        <f t="shared" ca="1" si="264"/>
        <v>0</v>
      </c>
      <c r="AB749" s="262">
        <f t="shared" ca="1" si="264"/>
        <v>0</v>
      </c>
    </row>
    <row r="750" spans="2:28" outlineLevel="1">
      <c r="B750" s="556">
        <f t="shared" si="254"/>
        <v>0</v>
      </c>
      <c r="C750" s="212" t="str">
        <f t="shared" si="254"/>
        <v xml:space="preserve">3 Bed / 2 Bath </v>
      </c>
      <c r="D750" s="260"/>
      <c r="E750" s="261">
        <f t="shared" ref="E750:AB750" ca="1" si="265">IF(E605=IFERROR(OFFSET(E605,0,-$R355)+0,0),0,-$M140)</f>
        <v>0</v>
      </c>
      <c r="F750" s="262">
        <f t="shared" ca="1" si="265"/>
        <v>0</v>
      </c>
      <c r="G750" s="262">
        <f t="shared" ca="1" si="265"/>
        <v>0</v>
      </c>
      <c r="H750" s="262">
        <f t="shared" ca="1" si="265"/>
        <v>0</v>
      </c>
      <c r="I750" s="262">
        <f t="shared" ca="1" si="265"/>
        <v>0</v>
      </c>
      <c r="J750" s="262">
        <f t="shared" ca="1" si="265"/>
        <v>0</v>
      </c>
      <c r="K750" s="262">
        <f t="shared" ca="1" si="265"/>
        <v>0</v>
      </c>
      <c r="L750" s="262">
        <f t="shared" ca="1" si="265"/>
        <v>0</v>
      </c>
      <c r="M750" s="262">
        <f t="shared" ca="1" si="265"/>
        <v>0</v>
      </c>
      <c r="N750" s="262">
        <f t="shared" ca="1" si="265"/>
        <v>0</v>
      </c>
      <c r="O750" s="262">
        <f t="shared" ca="1" si="265"/>
        <v>0</v>
      </c>
      <c r="P750" s="262">
        <f t="shared" ca="1" si="265"/>
        <v>0</v>
      </c>
      <c r="Q750" s="262">
        <f t="shared" ca="1" si="265"/>
        <v>0</v>
      </c>
      <c r="R750" s="262">
        <f t="shared" ca="1" si="265"/>
        <v>0</v>
      </c>
      <c r="S750" s="262">
        <f t="shared" ca="1" si="265"/>
        <v>0</v>
      </c>
      <c r="T750" s="262">
        <f t="shared" ca="1" si="265"/>
        <v>0</v>
      </c>
      <c r="U750" s="262">
        <f t="shared" ca="1" si="265"/>
        <v>0</v>
      </c>
      <c r="V750" s="262">
        <f t="shared" ca="1" si="265"/>
        <v>0</v>
      </c>
      <c r="W750" s="262">
        <f t="shared" ca="1" si="265"/>
        <v>0</v>
      </c>
      <c r="X750" s="262">
        <f t="shared" ca="1" si="265"/>
        <v>0</v>
      </c>
      <c r="Y750" s="262">
        <f t="shared" ca="1" si="265"/>
        <v>0</v>
      </c>
      <c r="Z750" s="262">
        <f t="shared" ca="1" si="265"/>
        <v>0</v>
      </c>
      <c r="AA750" s="262">
        <f t="shared" ca="1" si="265"/>
        <v>0</v>
      </c>
      <c r="AB750" s="262">
        <f t="shared" ca="1" si="265"/>
        <v>0</v>
      </c>
    </row>
    <row r="751" spans="2:28" outlineLevel="1">
      <c r="B751" s="556">
        <f t="shared" si="254"/>
        <v>0</v>
      </c>
      <c r="C751" s="212" t="str">
        <f t="shared" si="254"/>
        <v>3 Bed / 2 Bath House</v>
      </c>
      <c r="D751" s="260"/>
      <c r="E751" s="261">
        <f t="shared" ref="E751:AB751" ca="1" si="266">IF(E606=IFERROR(OFFSET(E606,0,-$R356)+0,0),0,-$M141)</f>
        <v>0</v>
      </c>
      <c r="F751" s="262">
        <f t="shared" ca="1" si="266"/>
        <v>0</v>
      </c>
      <c r="G751" s="262">
        <f t="shared" ca="1" si="266"/>
        <v>0</v>
      </c>
      <c r="H751" s="262">
        <f t="shared" ca="1" si="266"/>
        <v>0</v>
      </c>
      <c r="I751" s="262">
        <f t="shared" ca="1" si="266"/>
        <v>0</v>
      </c>
      <c r="J751" s="262">
        <f t="shared" ca="1" si="266"/>
        <v>0</v>
      </c>
      <c r="K751" s="262">
        <f t="shared" ca="1" si="266"/>
        <v>0</v>
      </c>
      <c r="L751" s="262">
        <f t="shared" ca="1" si="266"/>
        <v>0</v>
      </c>
      <c r="M751" s="262">
        <f t="shared" ca="1" si="266"/>
        <v>0</v>
      </c>
      <c r="N751" s="262">
        <f t="shared" ca="1" si="266"/>
        <v>0</v>
      </c>
      <c r="O751" s="262">
        <f t="shared" ca="1" si="266"/>
        <v>0</v>
      </c>
      <c r="P751" s="262">
        <f t="shared" ca="1" si="266"/>
        <v>0</v>
      </c>
      <c r="Q751" s="262">
        <f t="shared" ca="1" si="266"/>
        <v>0</v>
      </c>
      <c r="R751" s="262">
        <f t="shared" ca="1" si="266"/>
        <v>0</v>
      </c>
      <c r="S751" s="262">
        <f t="shared" ca="1" si="266"/>
        <v>0</v>
      </c>
      <c r="T751" s="262">
        <f t="shared" ca="1" si="266"/>
        <v>0</v>
      </c>
      <c r="U751" s="262">
        <f t="shared" ca="1" si="266"/>
        <v>0</v>
      </c>
      <c r="V751" s="262">
        <f t="shared" ca="1" si="266"/>
        <v>0</v>
      </c>
      <c r="W751" s="262">
        <f t="shared" ca="1" si="266"/>
        <v>0</v>
      </c>
      <c r="X751" s="262">
        <f t="shared" ca="1" si="266"/>
        <v>0</v>
      </c>
      <c r="Y751" s="262">
        <f t="shared" ca="1" si="266"/>
        <v>0</v>
      </c>
      <c r="Z751" s="262">
        <f t="shared" ca="1" si="266"/>
        <v>0</v>
      </c>
      <c r="AA751" s="262">
        <f t="shared" ca="1" si="266"/>
        <v>0</v>
      </c>
      <c r="AB751" s="262">
        <f t="shared" ca="1" si="266"/>
        <v>0</v>
      </c>
    </row>
    <row r="752" spans="2:28" outlineLevel="1">
      <c r="B752" s="556">
        <f t="shared" si="254"/>
        <v>0</v>
      </c>
      <c r="C752" s="212" t="str">
        <f t="shared" si="254"/>
        <v xml:space="preserve">3 Bed / 2 Bath </v>
      </c>
      <c r="D752" s="260"/>
      <c r="E752" s="261">
        <f t="shared" ref="E752:AB752" ca="1" si="267">IF(E607=IFERROR(OFFSET(E607,0,-$R357)+0,0),0,-$M142)</f>
        <v>0</v>
      </c>
      <c r="F752" s="262">
        <f t="shared" ca="1" si="267"/>
        <v>0</v>
      </c>
      <c r="G752" s="262">
        <f t="shared" ca="1" si="267"/>
        <v>0</v>
      </c>
      <c r="H752" s="262">
        <f t="shared" ca="1" si="267"/>
        <v>0</v>
      </c>
      <c r="I752" s="262">
        <f t="shared" ca="1" si="267"/>
        <v>0</v>
      </c>
      <c r="J752" s="262">
        <f t="shared" ca="1" si="267"/>
        <v>0</v>
      </c>
      <c r="K752" s="262">
        <f t="shared" ca="1" si="267"/>
        <v>0</v>
      </c>
      <c r="L752" s="262">
        <f t="shared" ca="1" si="267"/>
        <v>0</v>
      </c>
      <c r="M752" s="262">
        <f t="shared" ca="1" si="267"/>
        <v>0</v>
      </c>
      <c r="N752" s="262">
        <f t="shared" ca="1" si="267"/>
        <v>0</v>
      </c>
      <c r="O752" s="262">
        <f t="shared" ca="1" si="267"/>
        <v>0</v>
      </c>
      <c r="P752" s="262">
        <f t="shared" ca="1" si="267"/>
        <v>0</v>
      </c>
      <c r="Q752" s="262">
        <f t="shared" ca="1" si="267"/>
        <v>0</v>
      </c>
      <c r="R752" s="262">
        <f t="shared" ca="1" si="267"/>
        <v>0</v>
      </c>
      <c r="S752" s="262">
        <f t="shared" ca="1" si="267"/>
        <v>0</v>
      </c>
      <c r="T752" s="262">
        <f t="shared" ca="1" si="267"/>
        <v>0</v>
      </c>
      <c r="U752" s="262">
        <f t="shared" ca="1" si="267"/>
        <v>0</v>
      </c>
      <c r="V752" s="262">
        <f t="shared" ca="1" si="267"/>
        <v>0</v>
      </c>
      <c r="W752" s="262">
        <f t="shared" ca="1" si="267"/>
        <v>0</v>
      </c>
      <c r="X752" s="262">
        <f t="shared" ca="1" si="267"/>
        <v>0</v>
      </c>
      <c r="Y752" s="262">
        <f t="shared" ca="1" si="267"/>
        <v>0</v>
      </c>
      <c r="Z752" s="262">
        <f t="shared" ca="1" si="267"/>
        <v>0</v>
      </c>
      <c r="AA752" s="262">
        <f t="shared" ca="1" si="267"/>
        <v>0</v>
      </c>
      <c r="AB752" s="262">
        <f t="shared" ca="1" si="267"/>
        <v>0</v>
      </c>
    </row>
    <row r="753" spans="2:28" outlineLevel="1">
      <c r="B753" s="556">
        <f t="shared" si="254"/>
        <v>0</v>
      </c>
      <c r="C753" s="212" t="str">
        <f t="shared" si="254"/>
        <v xml:space="preserve">1 Bed / 1 Bath </v>
      </c>
      <c r="D753" s="260"/>
      <c r="E753" s="261">
        <f t="shared" ref="E753:AB753" ca="1" si="268">IF(E608=IFERROR(OFFSET(E608,0,-$R358)+0,0),0,-$M143)</f>
        <v>0</v>
      </c>
      <c r="F753" s="262">
        <f t="shared" ca="1" si="268"/>
        <v>0</v>
      </c>
      <c r="G753" s="262">
        <f t="shared" ca="1" si="268"/>
        <v>0</v>
      </c>
      <c r="H753" s="262">
        <f t="shared" ca="1" si="268"/>
        <v>0</v>
      </c>
      <c r="I753" s="262">
        <f t="shared" ca="1" si="268"/>
        <v>0</v>
      </c>
      <c r="J753" s="262">
        <f t="shared" ca="1" si="268"/>
        <v>0</v>
      </c>
      <c r="K753" s="262">
        <f t="shared" ca="1" si="268"/>
        <v>0</v>
      </c>
      <c r="L753" s="262">
        <f t="shared" ca="1" si="268"/>
        <v>0</v>
      </c>
      <c r="M753" s="262">
        <f t="shared" ca="1" si="268"/>
        <v>0</v>
      </c>
      <c r="N753" s="262">
        <f t="shared" ca="1" si="268"/>
        <v>0</v>
      </c>
      <c r="O753" s="262">
        <f t="shared" ca="1" si="268"/>
        <v>0</v>
      </c>
      <c r="P753" s="262">
        <f t="shared" ca="1" si="268"/>
        <v>0</v>
      </c>
      <c r="Q753" s="262">
        <f t="shared" ca="1" si="268"/>
        <v>0</v>
      </c>
      <c r="R753" s="262">
        <f t="shared" ca="1" si="268"/>
        <v>0</v>
      </c>
      <c r="S753" s="262">
        <f t="shared" ca="1" si="268"/>
        <v>0</v>
      </c>
      <c r="T753" s="262">
        <f t="shared" ca="1" si="268"/>
        <v>0</v>
      </c>
      <c r="U753" s="262">
        <f t="shared" ca="1" si="268"/>
        <v>0</v>
      </c>
      <c r="V753" s="262">
        <f t="shared" ca="1" si="268"/>
        <v>0</v>
      </c>
      <c r="W753" s="262">
        <f t="shared" ca="1" si="268"/>
        <v>0</v>
      </c>
      <c r="X753" s="262">
        <f t="shared" ca="1" si="268"/>
        <v>0</v>
      </c>
      <c r="Y753" s="262">
        <f t="shared" ca="1" si="268"/>
        <v>0</v>
      </c>
      <c r="Z753" s="262">
        <f t="shared" ca="1" si="268"/>
        <v>0</v>
      </c>
      <c r="AA753" s="262">
        <f t="shared" ca="1" si="268"/>
        <v>0</v>
      </c>
      <c r="AB753" s="262">
        <f t="shared" ca="1" si="268"/>
        <v>0</v>
      </c>
    </row>
    <row r="754" spans="2:28" outlineLevel="1">
      <c r="B754" s="556">
        <f t="shared" si="254"/>
        <v>0</v>
      </c>
      <c r="C754" s="212" t="str">
        <f t="shared" si="254"/>
        <v xml:space="preserve">2 Bed / 2 Bath </v>
      </c>
      <c r="D754" s="260"/>
      <c r="E754" s="261">
        <f t="shared" ref="E754:AB754" ca="1" si="269">IF(E609=IFERROR(OFFSET(E609,0,-$R359)+0,0),0,-$M144)</f>
        <v>0</v>
      </c>
      <c r="F754" s="262">
        <f t="shared" ca="1" si="269"/>
        <v>0</v>
      </c>
      <c r="G754" s="262">
        <f t="shared" ca="1" si="269"/>
        <v>0</v>
      </c>
      <c r="H754" s="262">
        <f t="shared" ca="1" si="269"/>
        <v>0</v>
      </c>
      <c r="I754" s="262">
        <f t="shared" ca="1" si="269"/>
        <v>0</v>
      </c>
      <c r="J754" s="262">
        <f t="shared" ca="1" si="269"/>
        <v>0</v>
      </c>
      <c r="K754" s="262">
        <f t="shared" ca="1" si="269"/>
        <v>0</v>
      </c>
      <c r="L754" s="262">
        <f t="shared" ca="1" si="269"/>
        <v>0</v>
      </c>
      <c r="M754" s="262">
        <f t="shared" ca="1" si="269"/>
        <v>0</v>
      </c>
      <c r="N754" s="262">
        <f t="shared" ca="1" si="269"/>
        <v>0</v>
      </c>
      <c r="O754" s="262">
        <f t="shared" ca="1" si="269"/>
        <v>0</v>
      </c>
      <c r="P754" s="262">
        <f t="shared" ca="1" si="269"/>
        <v>0</v>
      </c>
      <c r="Q754" s="262">
        <f t="shared" ca="1" si="269"/>
        <v>0</v>
      </c>
      <c r="R754" s="262">
        <f t="shared" ca="1" si="269"/>
        <v>0</v>
      </c>
      <c r="S754" s="262">
        <f t="shared" ca="1" si="269"/>
        <v>0</v>
      </c>
      <c r="T754" s="262">
        <f t="shared" ca="1" si="269"/>
        <v>0</v>
      </c>
      <c r="U754" s="262">
        <f t="shared" ca="1" si="269"/>
        <v>0</v>
      </c>
      <c r="V754" s="262">
        <f t="shared" ca="1" si="269"/>
        <v>0</v>
      </c>
      <c r="W754" s="262">
        <f t="shared" ca="1" si="269"/>
        <v>0</v>
      </c>
      <c r="X754" s="262">
        <f t="shared" ca="1" si="269"/>
        <v>0</v>
      </c>
      <c r="Y754" s="262">
        <f t="shared" ca="1" si="269"/>
        <v>0</v>
      </c>
      <c r="Z754" s="262">
        <f t="shared" ca="1" si="269"/>
        <v>0</v>
      </c>
      <c r="AA754" s="262">
        <f t="shared" ca="1" si="269"/>
        <v>0</v>
      </c>
      <c r="AB754" s="262">
        <f t="shared" ca="1" si="269"/>
        <v>0</v>
      </c>
    </row>
    <row r="755" spans="2:28" outlineLevel="1">
      <c r="B755" s="556">
        <f t="shared" si="254"/>
        <v>0</v>
      </c>
      <c r="C755" s="212" t="str">
        <f t="shared" si="254"/>
        <v xml:space="preserve">4 Bed / 2 Bath Penthouse </v>
      </c>
      <c r="D755" s="260"/>
      <c r="E755" s="261">
        <f t="shared" ref="E755:AB755" ca="1" si="270">IF(E610=IFERROR(OFFSET(E610,0,-$R360)+0,0),0,-$M145)</f>
        <v>0</v>
      </c>
      <c r="F755" s="262">
        <f t="shared" ca="1" si="270"/>
        <v>0</v>
      </c>
      <c r="G755" s="262">
        <f t="shared" ca="1" si="270"/>
        <v>0</v>
      </c>
      <c r="H755" s="262">
        <f t="shared" ca="1" si="270"/>
        <v>0</v>
      </c>
      <c r="I755" s="262">
        <f t="shared" ca="1" si="270"/>
        <v>0</v>
      </c>
      <c r="J755" s="262">
        <f t="shared" ca="1" si="270"/>
        <v>0</v>
      </c>
      <c r="K755" s="262">
        <f t="shared" ca="1" si="270"/>
        <v>0</v>
      </c>
      <c r="L755" s="262">
        <f t="shared" ca="1" si="270"/>
        <v>0</v>
      </c>
      <c r="M755" s="262">
        <f t="shared" ca="1" si="270"/>
        <v>0</v>
      </c>
      <c r="N755" s="262">
        <f t="shared" ca="1" si="270"/>
        <v>0</v>
      </c>
      <c r="O755" s="262">
        <f t="shared" ca="1" si="270"/>
        <v>0</v>
      </c>
      <c r="P755" s="262">
        <f t="shared" ca="1" si="270"/>
        <v>0</v>
      </c>
      <c r="Q755" s="262">
        <f t="shared" ca="1" si="270"/>
        <v>0</v>
      </c>
      <c r="R755" s="262">
        <f t="shared" ca="1" si="270"/>
        <v>0</v>
      </c>
      <c r="S755" s="262">
        <f t="shared" ca="1" si="270"/>
        <v>0</v>
      </c>
      <c r="T755" s="262">
        <f t="shared" ca="1" si="270"/>
        <v>0</v>
      </c>
      <c r="U755" s="262">
        <f t="shared" ca="1" si="270"/>
        <v>0</v>
      </c>
      <c r="V755" s="262">
        <f t="shared" ca="1" si="270"/>
        <v>0</v>
      </c>
      <c r="W755" s="262">
        <f t="shared" ca="1" si="270"/>
        <v>0</v>
      </c>
      <c r="X755" s="262">
        <f t="shared" ca="1" si="270"/>
        <v>0</v>
      </c>
      <c r="Y755" s="262">
        <f t="shared" ca="1" si="270"/>
        <v>0</v>
      </c>
      <c r="Z755" s="262">
        <f t="shared" ca="1" si="270"/>
        <v>0</v>
      </c>
      <c r="AA755" s="262">
        <f t="shared" ca="1" si="270"/>
        <v>0</v>
      </c>
      <c r="AB755" s="262">
        <f t="shared" ca="1" si="270"/>
        <v>0</v>
      </c>
    </row>
    <row r="756" spans="2:28" outlineLevel="1">
      <c r="B756" s="556">
        <f t="shared" ref="B756:C768" si="271">B722</f>
        <v>0</v>
      </c>
      <c r="C756" s="212" t="str">
        <f t="shared" si="271"/>
        <v xml:space="preserve">2 Bed / 2 Bath </v>
      </c>
      <c r="D756" s="260"/>
      <c r="E756" s="261">
        <f t="shared" ref="E756:AB756" ca="1" si="272">IF(E611=IFERROR(OFFSET(E611,0,-$R361)+0,0),0,-$M146)</f>
        <v>0</v>
      </c>
      <c r="F756" s="262">
        <f t="shared" ca="1" si="272"/>
        <v>0</v>
      </c>
      <c r="G756" s="262">
        <f t="shared" ca="1" si="272"/>
        <v>0</v>
      </c>
      <c r="H756" s="262">
        <f t="shared" ca="1" si="272"/>
        <v>0</v>
      </c>
      <c r="I756" s="262">
        <f t="shared" ca="1" si="272"/>
        <v>0</v>
      </c>
      <c r="J756" s="262">
        <f t="shared" ca="1" si="272"/>
        <v>0</v>
      </c>
      <c r="K756" s="262">
        <f t="shared" ca="1" si="272"/>
        <v>0</v>
      </c>
      <c r="L756" s="262">
        <f t="shared" ca="1" si="272"/>
        <v>0</v>
      </c>
      <c r="M756" s="262">
        <f t="shared" ca="1" si="272"/>
        <v>0</v>
      </c>
      <c r="N756" s="262">
        <f t="shared" ca="1" si="272"/>
        <v>0</v>
      </c>
      <c r="O756" s="262">
        <f t="shared" ca="1" si="272"/>
        <v>0</v>
      </c>
      <c r="P756" s="262">
        <f t="shared" ca="1" si="272"/>
        <v>0</v>
      </c>
      <c r="Q756" s="262">
        <f t="shared" ca="1" si="272"/>
        <v>0</v>
      </c>
      <c r="R756" s="262">
        <f t="shared" ca="1" si="272"/>
        <v>0</v>
      </c>
      <c r="S756" s="262">
        <f t="shared" ca="1" si="272"/>
        <v>0</v>
      </c>
      <c r="T756" s="262">
        <f t="shared" ca="1" si="272"/>
        <v>0</v>
      </c>
      <c r="U756" s="262">
        <f t="shared" ca="1" si="272"/>
        <v>0</v>
      </c>
      <c r="V756" s="262">
        <f t="shared" ca="1" si="272"/>
        <v>0</v>
      </c>
      <c r="W756" s="262">
        <f t="shared" ca="1" si="272"/>
        <v>0</v>
      </c>
      <c r="X756" s="262">
        <f t="shared" ca="1" si="272"/>
        <v>0</v>
      </c>
      <c r="Y756" s="262">
        <f t="shared" ca="1" si="272"/>
        <v>0</v>
      </c>
      <c r="Z756" s="262">
        <f t="shared" ca="1" si="272"/>
        <v>0</v>
      </c>
      <c r="AA756" s="262">
        <f t="shared" ca="1" si="272"/>
        <v>0</v>
      </c>
      <c r="AB756" s="262">
        <f t="shared" ca="1" si="272"/>
        <v>0</v>
      </c>
    </row>
    <row r="757" spans="2:28" outlineLevel="1">
      <c r="B757" s="556">
        <f t="shared" si="271"/>
        <v>0</v>
      </c>
      <c r="C757" s="212">
        <f t="shared" si="271"/>
        <v>0</v>
      </c>
      <c r="D757" s="260"/>
      <c r="E757" s="261">
        <f t="shared" ref="E757:AB757" ca="1" si="273">IF(E612=IFERROR(OFFSET(E612,0,-$R362)+0,0),0,-$M147)</f>
        <v>0</v>
      </c>
      <c r="F757" s="262">
        <f t="shared" ca="1" si="273"/>
        <v>0</v>
      </c>
      <c r="G757" s="262">
        <f t="shared" ca="1" si="273"/>
        <v>0</v>
      </c>
      <c r="H757" s="262">
        <f t="shared" ca="1" si="273"/>
        <v>0</v>
      </c>
      <c r="I757" s="262">
        <f t="shared" ca="1" si="273"/>
        <v>0</v>
      </c>
      <c r="J757" s="262">
        <f t="shared" ca="1" si="273"/>
        <v>0</v>
      </c>
      <c r="K757" s="262">
        <f t="shared" ca="1" si="273"/>
        <v>0</v>
      </c>
      <c r="L757" s="262">
        <f t="shared" ca="1" si="273"/>
        <v>0</v>
      </c>
      <c r="M757" s="262">
        <f t="shared" ca="1" si="273"/>
        <v>0</v>
      </c>
      <c r="N757" s="262">
        <f t="shared" ca="1" si="273"/>
        <v>0</v>
      </c>
      <c r="O757" s="262">
        <f t="shared" ca="1" si="273"/>
        <v>0</v>
      </c>
      <c r="P757" s="262">
        <f t="shared" ca="1" si="273"/>
        <v>0</v>
      </c>
      <c r="Q757" s="262">
        <f t="shared" ca="1" si="273"/>
        <v>0</v>
      </c>
      <c r="R757" s="262">
        <f t="shared" ca="1" si="273"/>
        <v>0</v>
      </c>
      <c r="S757" s="262">
        <f t="shared" ca="1" si="273"/>
        <v>0</v>
      </c>
      <c r="T757" s="262">
        <f t="shared" ca="1" si="273"/>
        <v>0</v>
      </c>
      <c r="U757" s="262">
        <f t="shared" ca="1" si="273"/>
        <v>0</v>
      </c>
      <c r="V757" s="262">
        <f t="shared" ca="1" si="273"/>
        <v>0</v>
      </c>
      <c r="W757" s="262">
        <f t="shared" ca="1" si="273"/>
        <v>0</v>
      </c>
      <c r="X757" s="262">
        <f t="shared" ca="1" si="273"/>
        <v>0</v>
      </c>
      <c r="Y757" s="262">
        <f t="shared" ca="1" si="273"/>
        <v>0</v>
      </c>
      <c r="Z757" s="262">
        <f t="shared" ca="1" si="273"/>
        <v>0</v>
      </c>
      <c r="AA757" s="262">
        <f t="shared" ca="1" si="273"/>
        <v>0</v>
      </c>
      <c r="AB757" s="262">
        <f t="shared" ca="1" si="273"/>
        <v>0</v>
      </c>
    </row>
    <row r="758" spans="2:28" outlineLevel="1">
      <c r="B758" s="556">
        <f t="shared" si="271"/>
        <v>0</v>
      </c>
      <c r="C758" s="212">
        <f t="shared" si="271"/>
        <v>0</v>
      </c>
      <c r="D758" s="260"/>
      <c r="E758" s="261">
        <f t="shared" ref="E758:AB758" ca="1" si="274">IF(E613=IFERROR(OFFSET(E613,0,-$R363)+0,0),0,-$M148)</f>
        <v>0</v>
      </c>
      <c r="F758" s="262">
        <f t="shared" ca="1" si="274"/>
        <v>0</v>
      </c>
      <c r="G758" s="262">
        <f t="shared" ca="1" si="274"/>
        <v>0</v>
      </c>
      <c r="H758" s="262">
        <f t="shared" ca="1" si="274"/>
        <v>0</v>
      </c>
      <c r="I758" s="262">
        <f t="shared" ca="1" si="274"/>
        <v>0</v>
      </c>
      <c r="J758" s="262">
        <f t="shared" ca="1" si="274"/>
        <v>0</v>
      </c>
      <c r="K758" s="262">
        <f t="shared" ca="1" si="274"/>
        <v>0</v>
      </c>
      <c r="L758" s="262">
        <f t="shared" ca="1" si="274"/>
        <v>0</v>
      </c>
      <c r="M758" s="262">
        <f t="shared" ca="1" si="274"/>
        <v>0</v>
      </c>
      <c r="N758" s="262">
        <f t="shared" ca="1" si="274"/>
        <v>0</v>
      </c>
      <c r="O758" s="262">
        <f t="shared" ca="1" si="274"/>
        <v>0</v>
      </c>
      <c r="P758" s="262">
        <f t="shared" ca="1" si="274"/>
        <v>0</v>
      </c>
      <c r="Q758" s="262">
        <f t="shared" ca="1" si="274"/>
        <v>0</v>
      </c>
      <c r="R758" s="262">
        <f t="shared" ca="1" si="274"/>
        <v>0</v>
      </c>
      <c r="S758" s="262">
        <f t="shared" ca="1" si="274"/>
        <v>0</v>
      </c>
      <c r="T758" s="262">
        <f t="shared" ca="1" si="274"/>
        <v>0</v>
      </c>
      <c r="U758" s="262">
        <f t="shared" ca="1" si="274"/>
        <v>0</v>
      </c>
      <c r="V758" s="262">
        <f t="shared" ca="1" si="274"/>
        <v>0</v>
      </c>
      <c r="W758" s="262">
        <f t="shared" ca="1" si="274"/>
        <v>0</v>
      </c>
      <c r="X758" s="262">
        <f t="shared" ca="1" si="274"/>
        <v>0</v>
      </c>
      <c r="Y758" s="262">
        <f t="shared" ca="1" si="274"/>
        <v>0</v>
      </c>
      <c r="Z758" s="262">
        <f t="shared" ca="1" si="274"/>
        <v>0</v>
      </c>
      <c r="AA758" s="262">
        <f t="shared" ca="1" si="274"/>
        <v>0</v>
      </c>
      <c r="AB758" s="262">
        <f t="shared" ca="1" si="274"/>
        <v>0</v>
      </c>
    </row>
    <row r="759" spans="2:28" outlineLevel="1">
      <c r="B759" s="556">
        <f t="shared" si="271"/>
        <v>0</v>
      </c>
      <c r="C759" s="212">
        <f t="shared" si="271"/>
        <v>0</v>
      </c>
      <c r="D759" s="260"/>
      <c r="E759" s="261">
        <f t="shared" ref="E759:AB759" ca="1" si="275">IF(E614=IFERROR(OFFSET(E614,0,-$R364)+0,0),0,-$M149)</f>
        <v>0</v>
      </c>
      <c r="F759" s="262">
        <f t="shared" ca="1" si="275"/>
        <v>0</v>
      </c>
      <c r="G759" s="262">
        <f t="shared" ca="1" si="275"/>
        <v>0</v>
      </c>
      <c r="H759" s="262">
        <f t="shared" ca="1" si="275"/>
        <v>0</v>
      </c>
      <c r="I759" s="262">
        <f t="shared" ca="1" si="275"/>
        <v>0</v>
      </c>
      <c r="J759" s="262">
        <f t="shared" ca="1" si="275"/>
        <v>0</v>
      </c>
      <c r="K759" s="262">
        <f t="shared" ca="1" si="275"/>
        <v>0</v>
      </c>
      <c r="L759" s="262">
        <f t="shared" ca="1" si="275"/>
        <v>0</v>
      </c>
      <c r="M759" s="262">
        <f t="shared" ca="1" si="275"/>
        <v>0</v>
      </c>
      <c r="N759" s="262">
        <f t="shared" ca="1" si="275"/>
        <v>0</v>
      </c>
      <c r="O759" s="262">
        <f t="shared" ca="1" si="275"/>
        <v>0</v>
      </c>
      <c r="P759" s="262">
        <f t="shared" ca="1" si="275"/>
        <v>0</v>
      </c>
      <c r="Q759" s="262">
        <f t="shared" ca="1" si="275"/>
        <v>0</v>
      </c>
      <c r="R759" s="262">
        <f t="shared" ca="1" si="275"/>
        <v>0</v>
      </c>
      <c r="S759" s="262">
        <f t="shared" ca="1" si="275"/>
        <v>0</v>
      </c>
      <c r="T759" s="262">
        <f t="shared" ca="1" si="275"/>
        <v>0</v>
      </c>
      <c r="U759" s="262">
        <f t="shared" ca="1" si="275"/>
        <v>0</v>
      </c>
      <c r="V759" s="262">
        <f t="shared" ca="1" si="275"/>
        <v>0</v>
      </c>
      <c r="W759" s="262">
        <f t="shared" ca="1" si="275"/>
        <v>0</v>
      </c>
      <c r="X759" s="262">
        <f t="shared" ca="1" si="275"/>
        <v>0</v>
      </c>
      <c r="Y759" s="262">
        <f t="shared" ca="1" si="275"/>
        <v>0</v>
      </c>
      <c r="Z759" s="262">
        <f t="shared" ca="1" si="275"/>
        <v>0</v>
      </c>
      <c r="AA759" s="262">
        <f t="shared" ca="1" si="275"/>
        <v>0</v>
      </c>
      <c r="AB759" s="262">
        <f t="shared" ca="1" si="275"/>
        <v>0</v>
      </c>
    </row>
    <row r="760" spans="2:28" outlineLevel="1">
      <c r="B760" s="556">
        <f t="shared" si="271"/>
        <v>0</v>
      </c>
      <c r="C760" s="212">
        <f t="shared" si="271"/>
        <v>0</v>
      </c>
      <c r="D760" s="260"/>
      <c r="E760" s="261">
        <f t="shared" ref="E760:AB760" ca="1" si="276">IF(E615=IFERROR(OFFSET(E615,0,-$R365)+0,0),0,-$M150)</f>
        <v>0</v>
      </c>
      <c r="F760" s="262">
        <f t="shared" ca="1" si="276"/>
        <v>0</v>
      </c>
      <c r="G760" s="262">
        <f t="shared" ca="1" si="276"/>
        <v>0</v>
      </c>
      <c r="H760" s="262">
        <f t="shared" ca="1" si="276"/>
        <v>0</v>
      </c>
      <c r="I760" s="262">
        <f t="shared" ca="1" si="276"/>
        <v>0</v>
      </c>
      <c r="J760" s="262">
        <f t="shared" ca="1" si="276"/>
        <v>0</v>
      </c>
      <c r="K760" s="262">
        <f t="shared" ca="1" si="276"/>
        <v>0</v>
      </c>
      <c r="L760" s="262">
        <f t="shared" ca="1" si="276"/>
        <v>0</v>
      </c>
      <c r="M760" s="262">
        <f t="shared" ca="1" si="276"/>
        <v>0</v>
      </c>
      <c r="N760" s="262">
        <f t="shared" ca="1" si="276"/>
        <v>0</v>
      </c>
      <c r="O760" s="262">
        <f t="shared" ca="1" si="276"/>
        <v>0</v>
      </c>
      <c r="P760" s="262">
        <f t="shared" ca="1" si="276"/>
        <v>0</v>
      </c>
      <c r="Q760" s="262">
        <f t="shared" ca="1" si="276"/>
        <v>0</v>
      </c>
      <c r="R760" s="262">
        <f t="shared" ca="1" si="276"/>
        <v>0</v>
      </c>
      <c r="S760" s="262">
        <f t="shared" ca="1" si="276"/>
        <v>0</v>
      </c>
      <c r="T760" s="262">
        <f t="shared" ca="1" si="276"/>
        <v>0</v>
      </c>
      <c r="U760" s="262">
        <f t="shared" ca="1" si="276"/>
        <v>0</v>
      </c>
      <c r="V760" s="262">
        <f t="shared" ca="1" si="276"/>
        <v>0</v>
      </c>
      <c r="W760" s="262">
        <f t="shared" ca="1" si="276"/>
        <v>0</v>
      </c>
      <c r="X760" s="262">
        <f t="shared" ca="1" si="276"/>
        <v>0</v>
      </c>
      <c r="Y760" s="262">
        <f t="shared" ca="1" si="276"/>
        <v>0</v>
      </c>
      <c r="Z760" s="262">
        <f t="shared" ca="1" si="276"/>
        <v>0</v>
      </c>
      <c r="AA760" s="262">
        <f t="shared" ca="1" si="276"/>
        <v>0</v>
      </c>
      <c r="AB760" s="262">
        <f t="shared" ca="1" si="276"/>
        <v>0</v>
      </c>
    </row>
    <row r="761" spans="2:28" outlineLevel="1">
      <c r="B761" s="556">
        <f t="shared" si="271"/>
        <v>0</v>
      </c>
      <c r="C761" s="212">
        <f t="shared" si="271"/>
        <v>0</v>
      </c>
      <c r="D761" s="260"/>
      <c r="E761" s="261">
        <f t="shared" ref="E761:AB761" ca="1" si="277">IF(E616=IFERROR(OFFSET(E616,0,-$R366)+0,0),0,-$M151)</f>
        <v>0</v>
      </c>
      <c r="F761" s="262">
        <f t="shared" ca="1" si="277"/>
        <v>0</v>
      </c>
      <c r="G761" s="262">
        <f t="shared" ca="1" si="277"/>
        <v>0</v>
      </c>
      <c r="H761" s="262">
        <f t="shared" ca="1" si="277"/>
        <v>0</v>
      </c>
      <c r="I761" s="262">
        <f t="shared" ca="1" si="277"/>
        <v>0</v>
      </c>
      <c r="J761" s="262">
        <f t="shared" ca="1" si="277"/>
        <v>0</v>
      </c>
      <c r="K761" s="262">
        <f t="shared" ca="1" si="277"/>
        <v>0</v>
      </c>
      <c r="L761" s="262">
        <f t="shared" ca="1" si="277"/>
        <v>0</v>
      </c>
      <c r="M761" s="262">
        <f t="shared" ca="1" si="277"/>
        <v>0</v>
      </c>
      <c r="N761" s="262">
        <f t="shared" ca="1" si="277"/>
        <v>0</v>
      </c>
      <c r="O761" s="262">
        <f t="shared" ca="1" si="277"/>
        <v>0</v>
      </c>
      <c r="P761" s="262">
        <f t="shared" ca="1" si="277"/>
        <v>0</v>
      </c>
      <c r="Q761" s="262">
        <f t="shared" ca="1" si="277"/>
        <v>0</v>
      </c>
      <c r="R761" s="262">
        <f t="shared" ca="1" si="277"/>
        <v>0</v>
      </c>
      <c r="S761" s="262">
        <f t="shared" ca="1" si="277"/>
        <v>0</v>
      </c>
      <c r="T761" s="262">
        <f t="shared" ca="1" si="277"/>
        <v>0</v>
      </c>
      <c r="U761" s="262">
        <f t="shared" ca="1" si="277"/>
        <v>0</v>
      </c>
      <c r="V761" s="262">
        <f t="shared" ca="1" si="277"/>
        <v>0</v>
      </c>
      <c r="W761" s="262">
        <f t="shared" ca="1" si="277"/>
        <v>0</v>
      </c>
      <c r="X761" s="262">
        <f t="shared" ca="1" si="277"/>
        <v>0</v>
      </c>
      <c r="Y761" s="262">
        <f t="shared" ca="1" si="277"/>
        <v>0</v>
      </c>
      <c r="Z761" s="262">
        <f t="shared" ca="1" si="277"/>
        <v>0</v>
      </c>
      <c r="AA761" s="262">
        <f t="shared" ca="1" si="277"/>
        <v>0</v>
      </c>
      <c r="AB761" s="262">
        <f t="shared" ca="1" si="277"/>
        <v>0</v>
      </c>
    </row>
    <row r="762" spans="2:28" outlineLevel="1">
      <c r="B762" s="556">
        <f t="shared" si="271"/>
        <v>0</v>
      </c>
      <c r="C762" s="212">
        <f t="shared" si="271"/>
        <v>0</v>
      </c>
      <c r="D762" s="260"/>
      <c r="E762" s="261">
        <f t="shared" ref="E762:AB762" ca="1" si="278">IF(E617=IFERROR(OFFSET(E617,0,-$R367)+0,0),0,-$M152)</f>
        <v>0</v>
      </c>
      <c r="F762" s="262">
        <f t="shared" ca="1" si="278"/>
        <v>0</v>
      </c>
      <c r="G762" s="262">
        <f t="shared" ca="1" si="278"/>
        <v>0</v>
      </c>
      <c r="H762" s="262">
        <f t="shared" ca="1" si="278"/>
        <v>0</v>
      </c>
      <c r="I762" s="262">
        <f t="shared" ca="1" si="278"/>
        <v>0</v>
      </c>
      <c r="J762" s="262">
        <f t="shared" ca="1" si="278"/>
        <v>0</v>
      </c>
      <c r="K762" s="262">
        <f t="shared" ca="1" si="278"/>
        <v>0</v>
      </c>
      <c r="L762" s="262">
        <f t="shared" ca="1" si="278"/>
        <v>0</v>
      </c>
      <c r="M762" s="262">
        <f t="shared" ca="1" si="278"/>
        <v>0</v>
      </c>
      <c r="N762" s="262">
        <f t="shared" ca="1" si="278"/>
        <v>0</v>
      </c>
      <c r="O762" s="262">
        <f t="shared" ca="1" si="278"/>
        <v>0</v>
      </c>
      <c r="P762" s="262">
        <f t="shared" ca="1" si="278"/>
        <v>0</v>
      </c>
      <c r="Q762" s="262">
        <f t="shared" ca="1" si="278"/>
        <v>0</v>
      </c>
      <c r="R762" s="262">
        <f t="shared" ca="1" si="278"/>
        <v>0</v>
      </c>
      <c r="S762" s="262">
        <f t="shared" ca="1" si="278"/>
        <v>0</v>
      </c>
      <c r="T762" s="262">
        <f t="shared" ca="1" si="278"/>
        <v>0</v>
      </c>
      <c r="U762" s="262">
        <f t="shared" ca="1" si="278"/>
        <v>0</v>
      </c>
      <c r="V762" s="262">
        <f t="shared" ca="1" si="278"/>
        <v>0</v>
      </c>
      <c r="W762" s="262">
        <f t="shared" ca="1" si="278"/>
        <v>0</v>
      </c>
      <c r="X762" s="262">
        <f t="shared" ca="1" si="278"/>
        <v>0</v>
      </c>
      <c r="Y762" s="262">
        <f t="shared" ca="1" si="278"/>
        <v>0</v>
      </c>
      <c r="Z762" s="262">
        <f t="shared" ca="1" si="278"/>
        <v>0</v>
      </c>
      <c r="AA762" s="262">
        <f t="shared" ca="1" si="278"/>
        <v>0</v>
      </c>
      <c r="AB762" s="262">
        <f t="shared" ca="1" si="278"/>
        <v>0</v>
      </c>
    </row>
    <row r="763" spans="2:28" outlineLevel="1">
      <c r="B763" s="556">
        <f t="shared" si="271"/>
        <v>0</v>
      </c>
      <c r="C763" s="212">
        <f t="shared" si="271"/>
        <v>0</v>
      </c>
      <c r="D763" s="260"/>
      <c r="E763" s="261">
        <f t="shared" ref="E763:AB763" ca="1" si="279">IF(E618=IFERROR(OFFSET(E618,0,-$R368)+0,0),0,-$M153)</f>
        <v>0</v>
      </c>
      <c r="F763" s="262">
        <f t="shared" ca="1" si="279"/>
        <v>0</v>
      </c>
      <c r="G763" s="262">
        <f t="shared" ca="1" si="279"/>
        <v>0</v>
      </c>
      <c r="H763" s="262">
        <f t="shared" ca="1" si="279"/>
        <v>0</v>
      </c>
      <c r="I763" s="262">
        <f t="shared" ca="1" si="279"/>
        <v>0</v>
      </c>
      <c r="J763" s="262">
        <f t="shared" ca="1" si="279"/>
        <v>0</v>
      </c>
      <c r="K763" s="262">
        <f t="shared" ca="1" si="279"/>
        <v>0</v>
      </c>
      <c r="L763" s="262">
        <f t="shared" ca="1" si="279"/>
        <v>0</v>
      </c>
      <c r="M763" s="262">
        <f t="shared" ca="1" si="279"/>
        <v>0</v>
      </c>
      <c r="N763" s="262">
        <f t="shared" ca="1" si="279"/>
        <v>0</v>
      </c>
      <c r="O763" s="262">
        <f t="shared" ca="1" si="279"/>
        <v>0</v>
      </c>
      <c r="P763" s="262">
        <f t="shared" ca="1" si="279"/>
        <v>0</v>
      </c>
      <c r="Q763" s="262">
        <f t="shared" ca="1" si="279"/>
        <v>0</v>
      </c>
      <c r="R763" s="262">
        <f t="shared" ca="1" si="279"/>
        <v>0</v>
      </c>
      <c r="S763" s="262">
        <f t="shared" ca="1" si="279"/>
        <v>0</v>
      </c>
      <c r="T763" s="262">
        <f t="shared" ca="1" si="279"/>
        <v>0</v>
      </c>
      <c r="U763" s="262">
        <f t="shared" ca="1" si="279"/>
        <v>0</v>
      </c>
      <c r="V763" s="262">
        <f t="shared" ca="1" si="279"/>
        <v>0</v>
      </c>
      <c r="W763" s="262">
        <f t="shared" ca="1" si="279"/>
        <v>0</v>
      </c>
      <c r="X763" s="262">
        <f t="shared" ca="1" si="279"/>
        <v>0</v>
      </c>
      <c r="Y763" s="262">
        <f t="shared" ca="1" si="279"/>
        <v>0</v>
      </c>
      <c r="Z763" s="262">
        <f t="shared" ca="1" si="279"/>
        <v>0</v>
      </c>
      <c r="AA763" s="262">
        <f t="shared" ca="1" si="279"/>
        <v>0</v>
      </c>
      <c r="AB763" s="262">
        <f t="shared" ca="1" si="279"/>
        <v>0</v>
      </c>
    </row>
    <row r="764" spans="2:28" outlineLevel="1">
      <c r="B764" s="556">
        <f t="shared" si="271"/>
        <v>0</v>
      </c>
      <c r="C764" s="212">
        <f t="shared" si="271"/>
        <v>0</v>
      </c>
      <c r="D764" s="260"/>
      <c r="E764" s="261">
        <f t="shared" ref="E764:AB764" ca="1" si="280">IF(E619=IFERROR(OFFSET(E619,0,-$R369)+0,0),0,-$M154)</f>
        <v>0</v>
      </c>
      <c r="F764" s="262">
        <f t="shared" ca="1" si="280"/>
        <v>0</v>
      </c>
      <c r="G764" s="262">
        <f t="shared" ca="1" si="280"/>
        <v>0</v>
      </c>
      <c r="H764" s="262">
        <f t="shared" ca="1" si="280"/>
        <v>0</v>
      </c>
      <c r="I764" s="262">
        <f t="shared" ca="1" si="280"/>
        <v>0</v>
      </c>
      <c r="J764" s="262">
        <f t="shared" ca="1" si="280"/>
        <v>0</v>
      </c>
      <c r="K764" s="262">
        <f t="shared" ca="1" si="280"/>
        <v>0</v>
      </c>
      <c r="L764" s="262">
        <f t="shared" ca="1" si="280"/>
        <v>0</v>
      </c>
      <c r="M764" s="262">
        <f t="shared" ca="1" si="280"/>
        <v>0</v>
      </c>
      <c r="N764" s="262">
        <f t="shared" ca="1" si="280"/>
        <v>0</v>
      </c>
      <c r="O764" s="262">
        <f t="shared" ca="1" si="280"/>
        <v>0</v>
      </c>
      <c r="P764" s="262">
        <f t="shared" ca="1" si="280"/>
        <v>0</v>
      </c>
      <c r="Q764" s="262">
        <f t="shared" ca="1" si="280"/>
        <v>0</v>
      </c>
      <c r="R764" s="262">
        <f t="shared" ca="1" si="280"/>
        <v>0</v>
      </c>
      <c r="S764" s="262">
        <f t="shared" ca="1" si="280"/>
        <v>0</v>
      </c>
      <c r="T764" s="262">
        <f t="shared" ca="1" si="280"/>
        <v>0</v>
      </c>
      <c r="U764" s="262">
        <f t="shared" ca="1" si="280"/>
        <v>0</v>
      </c>
      <c r="V764" s="262">
        <f t="shared" ca="1" si="280"/>
        <v>0</v>
      </c>
      <c r="W764" s="262">
        <f t="shared" ca="1" si="280"/>
        <v>0</v>
      </c>
      <c r="X764" s="262">
        <f t="shared" ca="1" si="280"/>
        <v>0</v>
      </c>
      <c r="Y764" s="262">
        <f t="shared" ca="1" si="280"/>
        <v>0</v>
      </c>
      <c r="Z764" s="262">
        <f t="shared" ca="1" si="280"/>
        <v>0</v>
      </c>
      <c r="AA764" s="262">
        <f t="shared" ca="1" si="280"/>
        <v>0</v>
      </c>
      <c r="AB764" s="262">
        <f t="shared" ca="1" si="280"/>
        <v>0</v>
      </c>
    </row>
    <row r="765" spans="2:28" outlineLevel="1">
      <c r="B765" s="556">
        <f t="shared" si="271"/>
        <v>0</v>
      </c>
      <c r="C765" s="212">
        <f t="shared" si="271"/>
        <v>0</v>
      </c>
      <c r="D765" s="260"/>
      <c r="E765" s="261">
        <f t="shared" ref="E765:AB765" ca="1" si="281">IF(E620=IFERROR(OFFSET(E620,0,-$R370)+0,0),0,-$M155)</f>
        <v>0</v>
      </c>
      <c r="F765" s="262">
        <f t="shared" ca="1" si="281"/>
        <v>0</v>
      </c>
      <c r="G765" s="262">
        <f t="shared" ca="1" si="281"/>
        <v>0</v>
      </c>
      <c r="H765" s="262">
        <f t="shared" ca="1" si="281"/>
        <v>0</v>
      </c>
      <c r="I765" s="262">
        <f t="shared" ca="1" si="281"/>
        <v>0</v>
      </c>
      <c r="J765" s="262">
        <f t="shared" ca="1" si="281"/>
        <v>0</v>
      </c>
      <c r="K765" s="262">
        <f t="shared" ca="1" si="281"/>
        <v>0</v>
      </c>
      <c r="L765" s="262">
        <f t="shared" ca="1" si="281"/>
        <v>0</v>
      </c>
      <c r="M765" s="262">
        <f t="shared" ca="1" si="281"/>
        <v>0</v>
      </c>
      <c r="N765" s="262">
        <f t="shared" ca="1" si="281"/>
        <v>0</v>
      </c>
      <c r="O765" s="262">
        <f t="shared" ca="1" si="281"/>
        <v>0</v>
      </c>
      <c r="P765" s="262">
        <f t="shared" ca="1" si="281"/>
        <v>0</v>
      </c>
      <c r="Q765" s="262">
        <f t="shared" ca="1" si="281"/>
        <v>0</v>
      </c>
      <c r="R765" s="262">
        <f t="shared" ca="1" si="281"/>
        <v>0</v>
      </c>
      <c r="S765" s="262">
        <f t="shared" ca="1" si="281"/>
        <v>0</v>
      </c>
      <c r="T765" s="262">
        <f t="shared" ca="1" si="281"/>
        <v>0</v>
      </c>
      <c r="U765" s="262">
        <f t="shared" ca="1" si="281"/>
        <v>0</v>
      </c>
      <c r="V765" s="262">
        <f t="shared" ca="1" si="281"/>
        <v>0</v>
      </c>
      <c r="W765" s="262">
        <f t="shared" ca="1" si="281"/>
        <v>0</v>
      </c>
      <c r="X765" s="262">
        <f t="shared" ca="1" si="281"/>
        <v>0</v>
      </c>
      <c r="Y765" s="262">
        <f t="shared" ca="1" si="281"/>
        <v>0</v>
      </c>
      <c r="Z765" s="262">
        <f t="shared" ca="1" si="281"/>
        <v>0</v>
      </c>
      <c r="AA765" s="262">
        <f t="shared" ca="1" si="281"/>
        <v>0</v>
      </c>
      <c r="AB765" s="262">
        <f t="shared" ca="1" si="281"/>
        <v>0</v>
      </c>
    </row>
    <row r="766" spans="2:28" outlineLevel="1">
      <c r="B766" s="556">
        <f t="shared" si="271"/>
        <v>0</v>
      </c>
      <c r="C766" s="212">
        <f t="shared" si="271"/>
        <v>0</v>
      </c>
      <c r="D766" s="260"/>
      <c r="E766" s="261">
        <f t="shared" ref="E766:AB766" ca="1" si="282">IF(E621=IFERROR(OFFSET(E621,0,-$R371)+0,0),0,-$M156)</f>
        <v>0</v>
      </c>
      <c r="F766" s="262">
        <f t="shared" ca="1" si="282"/>
        <v>0</v>
      </c>
      <c r="G766" s="262">
        <f t="shared" ca="1" si="282"/>
        <v>0</v>
      </c>
      <c r="H766" s="262">
        <f t="shared" ca="1" si="282"/>
        <v>0</v>
      </c>
      <c r="I766" s="262">
        <f t="shared" ca="1" si="282"/>
        <v>0</v>
      </c>
      <c r="J766" s="262">
        <f t="shared" ca="1" si="282"/>
        <v>0</v>
      </c>
      <c r="K766" s="262">
        <f t="shared" ca="1" si="282"/>
        <v>0</v>
      </c>
      <c r="L766" s="262">
        <f t="shared" ca="1" si="282"/>
        <v>0</v>
      </c>
      <c r="M766" s="262">
        <f t="shared" ca="1" si="282"/>
        <v>0</v>
      </c>
      <c r="N766" s="262">
        <f t="shared" ca="1" si="282"/>
        <v>0</v>
      </c>
      <c r="O766" s="262">
        <f t="shared" ca="1" si="282"/>
        <v>0</v>
      </c>
      <c r="P766" s="262">
        <f t="shared" ca="1" si="282"/>
        <v>0</v>
      </c>
      <c r="Q766" s="262">
        <f t="shared" ca="1" si="282"/>
        <v>0</v>
      </c>
      <c r="R766" s="262">
        <f t="shared" ca="1" si="282"/>
        <v>0</v>
      </c>
      <c r="S766" s="262">
        <f t="shared" ca="1" si="282"/>
        <v>0</v>
      </c>
      <c r="T766" s="262">
        <f t="shared" ca="1" si="282"/>
        <v>0</v>
      </c>
      <c r="U766" s="262">
        <f t="shared" ca="1" si="282"/>
        <v>0</v>
      </c>
      <c r="V766" s="262">
        <f t="shared" ca="1" si="282"/>
        <v>0</v>
      </c>
      <c r="W766" s="262">
        <f t="shared" ca="1" si="282"/>
        <v>0</v>
      </c>
      <c r="X766" s="262">
        <f t="shared" ca="1" si="282"/>
        <v>0</v>
      </c>
      <c r="Y766" s="262">
        <f t="shared" ca="1" si="282"/>
        <v>0</v>
      </c>
      <c r="Z766" s="262">
        <f t="shared" ca="1" si="282"/>
        <v>0</v>
      </c>
      <c r="AA766" s="262">
        <f t="shared" ca="1" si="282"/>
        <v>0</v>
      </c>
      <c r="AB766" s="262">
        <f t="shared" ca="1" si="282"/>
        <v>0</v>
      </c>
    </row>
    <row r="767" spans="2:28" outlineLevel="1">
      <c r="B767" s="556">
        <f t="shared" si="271"/>
        <v>0</v>
      </c>
      <c r="C767" s="212">
        <f t="shared" si="271"/>
        <v>0</v>
      </c>
      <c r="D767" s="260"/>
      <c r="E767" s="261">
        <f t="shared" ref="E767:AB767" ca="1" si="283">IF(E622=IFERROR(OFFSET(E622,0,-$R372)+0,0),0,-$M157)</f>
        <v>0</v>
      </c>
      <c r="F767" s="262">
        <f t="shared" ca="1" si="283"/>
        <v>0</v>
      </c>
      <c r="G767" s="262">
        <f t="shared" ca="1" si="283"/>
        <v>0</v>
      </c>
      <c r="H767" s="262">
        <f t="shared" ca="1" si="283"/>
        <v>0</v>
      </c>
      <c r="I767" s="262">
        <f t="shared" ca="1" si="283"/>
        <v>0</v>
      </c>
      <c r="J767" s="262">
        <f t="shared" ca="1" si="283"/>
        <v>0</v>
      </c>
      <c r="K767" s="262">
        <f t="shared" ca="1" si="283"/>
        <v>0</v>
      </c>
      <c r="L767" s="262">
        <f t="shared" ca="1" si="283"/>
        <v>0</v>
      </c>
      <c r="M767" s="262">
        <f t="shared" ca="1" si="283"/>
        <v>0</v>
      </c>
      <c r="N767" s="262">
        <f t="shared" ca="1" si="283"/>
        <v>0</v>
      </c>
      <c r="O767" s="262">
        <f t="shared" ca="1" si="283"/>
        <v>0</v>
      </c>
      <c r="P767" s="262">
        <f t="shared" ca="1" si="283"/>
        <v>0</v>
      </c>
      <c r="Q767" s="262">
        <f t="shared" ca="1" si="283"/>
        <v>0</v>
      </c>
      <c r="R767" s="262">
        <f t="shared" ca="1" si="283"/>
        <v>0</v>
      </c>
      <c r="S767" s="262">
        <f t="shared" ca="1" si="283"/>
        <v>0</v>
      </c>
      <c r="T767" s="262">
        <f t="shared" ca="1" si="283"/>
        <v>0</v>
      </c>
      <c r="U767" s="262">
        <f t="shared" ca="1" si="283"/>
        <v>0</v>
      </c>
      <c r="V767" s="262">
        <f t="shared" ca="1" si="283"/>
        <v>0</v>
      </c>
      <c r="W767" s="262">
        <f t="shared" ca="1" si="283"/>
        <v>0</v>
      </c>
      <c r="X767" s="262">
        <f t="shared" ca="1" si="283"/>
        <v>0</v>
      </c>
      <c r="Y767" s="262">
        <f t="shared" ca="1" si="283"/>
        <v>0</v>
      </c>
      <c r="Z767" s="262">
        <f t="shared" ca="1" si="283"/>
        <v>0</v>
      </c>
      <c r="AA767" s="262">
        <f t="shared" ca="1" si="283"/>
        <v>0</v>
      </c>
      <c r="AB767" s="262">
        <f t="shared" ca="1" si="283"/>
        <v>0</v>
      </c>
    </row>
    <row r="768" spans="2:28" outlineLevel="1">
      <c r="B768" s="556">
        <f>B734</f>
        <v>0</v>
      </c>
      <c r="C768" s="215">
        <f t="shared" si="271"/>
        <v>0</v>
      </c>
      <c r="D768" s="558"/>
      <c r="E768" s="264">
        <f t="shared" ref="E768:AB768" ca="1" si="284">IF(E623=IFERROR(OFFSET(E623,0,-$R373)+0,0),0,-$M158)</f>
        <v>0</v>
      </c>
      <c r="F768" s="265">
        <f t="shared" ca="1" si="284"/>
        <v>0</v>
      </c>
      <c r="G768" s="265">
        <f t="shared" ca="1" si="284"/>
        <v>0</v>
      </c>
      <c r="H768" s="265">
        <f t="shared" ca="1" si="284"/>
        <v>0</v>
      </c>
      <c r="I768" s="265">
        <f t="shared" ca="1" si="284"/>
        <v>0</v>
      </c>
      <c r="J768" s="265">
        <f t="shared" ca="1" si="284"/>
        <v>0</v>
      </c>
      <c r="K768" s="265">
        <f t="shared" ca="1" si="284"/>
        <v>0</v>
      </c>
      <c r="L768" s="265">
        <f t="shared" ca="1" si="284"/>
        <v>0</v>
      </c>
      <c r="M768" s="265">
        <f t="shared" ca="1" si="284"/>
        <v>0</v>
      </c>
      <c r="N768" s="265">
        <f t="shared" ca="1" si="284"/>
        <v>0</v>
      </c>
      <c r="O768" s="265">
        <f t="shared" ca="1" si="284"/>
        <v>0</v>
      </c>
      <c r="P768" s="265">
        <f t="shared" ca="1" si="284"/>
        <v>0</v>
      </c>
      <c r="Q768" s="265">
        <f t="shared" ca="1" si="284"/>
        <v>0</v>
      </c>
      <c r="R768" s="265">
        <f t="shared" ca="1" si="284"/>
        <v>0</v>
      </c>
      <c r="S768" s="265">
        <f t="shared" ca="1" si="284"/>
        <v>0</v>
      </c>
      <c r="T768" s="265">
        <f t="shared" ca="1" si="284"/>
        <v>0</v>
      </c>
      <c r="U768" s="265">
        <f t="shared" ca="1" si="284"/>
        <v>0</v>
      </c>
      <c r="V768" s="265">
        <f t="shared" ca="1" si="284"/>
        <v>0</v>
      </c>
      <c r="W768" s="265">
        <f t="shared" ca="1" si="284"/>
        <v>0</v>
      </c>
      <c r="X768" s="265">
        <f t="shared" ca="1" si="284"/>
        <v>0</v>
      </c>
      <c r="Y768" s="265">
        <f t="shared" ca="1" si="284"/>
        <v>0</v>
      </c>
      <c r="Z768" s="265">
        <f t="shared" ca="1" si="284"/>
        <v>0</v>
      </c>
      <c r="AA768" s="265">
        <f t="shared" ca="1" si="284"/>
        <v>0</v>
      </c>
      <c r="AB768" s="265">
        <f t="shared" ca="1" si="284"/>
        <v>0</v>
      </c>
    </row>
    <row r="769" spans="3:28" outlineLevel="1">
      <c r="C769" s="21" t="s">
        <v>294</v>
      </c>
      <c r="D769" s="260">
        <f t="shared" ref="D769" si="285">SUM(D739:D768)</f>
        <v>0</v>
      </c>
      <c r="E769" s="261">
        <f ca="1">SUM(E739:E768)</f>
        <v>0</v>
      </c>
      <c r="F769" s="266">
        <f t="shared" ref="F769:AB769" ca="1" si="286">SUM(F739:F768)</f>
        <v>0</v>
      </c>
      <c r="G769" s="266">
        <f t="shared" ca="1" si="286"/>
        <v>0</v>
      </c>
      <c r="H769" s="266">
        <f t="shared" ca="1" si="286"/>
        <v>0</v>
      </c>
      <c r="I769" s="266">
        <f t="shared" ca="1" si="286"/>
        <v>0</v>
      </c>
      <c r="J769" s="266">
        <f t="shared" ca="1" si="286"/>
        <v>0</v>
      </c>
      <c r="K769" s="266">
        <f t="shared" ca="1" si="286"/>
        <v>0</v>
      </c>
      <c r="L769" s="266">
        <f t="shared" ca="1" si="286"/>
        <v>0</v>
      </c>
      <c r="M769" s="266">
        <f t="shared" ca="1" si="286"/>
        <v>0</v>
      </c>
      <c r="N769" s="266">
        <f t="shared" ca="1" si="286"/>
        <v>0</v>
      </c>
      <c r="O769" s="266">
        <f t="shared" ca="1" si="286"/>
        <v>0</v>
      </c>
      <c r="P769" s="266">
        <f t="shared" ca="1" si="286"/>
        <v>0</v>
      </c>
      <c r="Q769" s="266">
        <f t="shared" ca="1" si="286"/>
        <v>0</v>
      </c>
      <c r="R769" s="266">
        <f t="shared" ca="1" si="286"/>
        <v>0</v>
      </c>
      <c r="S769" s="266">
        <f t="shared" ca="1" si="286"/>
        <v>0</v>
      </c>
      <c r="T769" s="266">
        <f t="shared" ca="1" si="286"/>
        <v>0</v>
      </c>
      <c r="U769" s="266">
        <f t="shared" ca="1" si="286"/>
        <v>0</v>
      </c>
      <c r="V769" s="266">
        <f t="shared" ca="1" si="286"/>
        <v>0</v>
      </c>
      <c r="W769" s="266">
        <f t="shared" ca="1" si="286"/>
        <v>0</v>
      </c>
      <c r="X769" s="266">
        <f t="shared" ca="1" si="286"/>
        <v>0</v>
      </c>
      <c r="Y769" s="266">
        <f t="shared" ca="1" si="286"/>
        <v>0</v>
      </c>
      <c r="Z769" s="266">
        <f t="shared" ca="1" si="286"/>
        <v>0</v>
      </c>
      <c r="AA769" s="266">
        <f t="shared" ca="1" si="286"/>
        <v>0</v>
      </c>
      <c r="AB769" s="266">
        <f t="shared" ca="1" si="286"/>
        <v>0</v>
      </c>
    </row>
    <row r="770" spans="3:28" ht="16.5" customHeight="1" outlineLevel="1">
      <c r="C770" s="241" t="s">
        <v>295</v>
      </c>
      <c r="D770" s="260"/>
      <c r="E770" s="261">
        <f t="shared" ref="E770:AB770" si="287">-HLOOKUP(E628,$E$164:$N$165,2,FALSE)*E702</f>
        <v>0</v>
      </c>
      <c r="F770" s="262">
        <f t="shared" si="287"/>
        <v>0</v>
      </c>
      <c r="G770" s="262">
        <f t="shared" si="287"/>
        <v>0</v>
      </c>
      <c r="H770" s="262">
        <f t="shared" si="287"/>
        <v>0</v>
      </c>
      <c r="I770" s="262">
        <f t="shared" si="287"/>
        <v>0</v>
      </c>
      <c r="J770" s="262">
        <f t="shared" si="287"/>
        <v>0</v>
      </c>
      <c r="K770" s="262">
        <f t="shared" si="287"/>
        <v>0</v>
      </c>
      <c r="L770" s="262">
        <f t="shared" si="287"/>
        <v>0</v>
      </c>
      <c r="M770" s="262">
        <f t="shared" si="287"/>
        <v>0</v>
      </c>
      <c r="N770" s="262">
        <f t="shared" si="287"/>
        <v>0</v>
      </c>
      <c r="O770" s="262">
        <f t="shared" si="287"/>
        <v>0</v>
      </c>
      <c r="P770" s="262">
        <f t="shared" si="287"/>
        <v>0</v>
      </c>
      <c r="Q770" s="262">
        <f t="shared" si="287"/>
        <v>0</v>
      </c>
      <c r="R770" s="262">
        <f t="shared" si="287"/>
        <v>0</v>
      </c>
      <c r="S770" s="262">
        <f t="shared" si="287"/>
        <v>0</v>
      </c>
      <c r="T770" s="262">
        <f t="shared" si="287"/>
        <v>0</v>
      </c>
      <c r="U770" s="262">
        <f t="shared" si="287"/>
        <v>0</v>
      </c>
      <c r="V770" s="262">
        <f t="shared" si="287"/>
        <v>0</v>
      </c>
      <c r="W770" s="262">
        <f t="shared" si="287"/>
        <v>0</v>
      </c>
      <c r="X770" s="262">
        <f t="shared" si="287"/>
        <v>0</v>
      </c>
      <c r="Y770" s="262">
        <f t="shared" si="287"/>
        <v>0</v>
      </c>
      <c r="Z770" s="262">
        <f t="shared" si="287"/>
        <v>0</v>
      </c>
      <c r="AA770" s="262">
        <f t="shared" si="287"/>
        <v>0</v>
      </c>
      <c r="AB770" s="262">
        <f t="shared" si="287"/>
        <v>0</v>
      </c>
    </row>
    <row r="771" spans="3:28" outlineLevel="1">
      <c r="C771" s="268" t="s">
        <v>296</v>
      </c>
      <c r="D771" s="263"/>
      <c r="E771" s="264">
        <f>-HLOOKUP(E628,$E$170:$N$171,2,FALSE)*E702</f>
        <v>0</v>
      </c>
      <c r="F771" s="269">
        <f t="shared" ref="F771:AB771" si="288">-HLOOKUP(F628,$E$170:$N$171,2,FALSE)*F702</f>
        <v>0</v>
      </c>
      <c r="G771" s="269">
        <f t="shared" si="288"/>
        <v>0</v>
      </c>
      <c r="H771" s="269">
        <f t="shared" si="288"/>
        <v>0</v>
      </c>
      <c r="I771" s="269">
        <f t="shared" si="288"/>
        <v>0</v>
      </c>
      <c r="J771" s="269">
        <f t="shared" si="288"/>
        <v>0</v>
      </c>
      <c r="K771" s="269">
        <f t="shared" si="288"/>
        <v>0</v>
      </c>
      <c r="L771" s="269">
        <f t="shared" si="288"/>
        <v>0</v>
      </c>
      <c r="M771" s="269">
        <f t="shared" si="288"/>
        <v>0</v>
      </c>
      <c r="N771" s="269">
        <f t="shared" si="288"/>
        <v>0</v>
      </c>
      <c r="O771" s="269">
        <f t="shared" si="288"/>
        <v>0</v>
      </c>
      <c r="P771" s="269">
        <f t="shared" si="288"/>
        <v>0</v>
      </c>
      <c r="Q771" s="269">
        <f t="shared" si="288"/>
        <v>-618.30000000000007</v>
      </c>
      <c r="R771" s="269">
        <f t="shared" si="288"/>
        <v>-618.30000000000007</v>
      </c>
      <c r="S771" s="269">
        <f t="shared" si="288"/>
        <v>-618.30000000000007</v>
      </c>
      <c r="T771" s="269">
        <f t="shared" si="288"/>
        <v>-618.30000000000007</v>
      </c>
      <c r="U771" s="269">
        <f t="shared" si="288"/>
        <v>-618.30000000000007</v>
      </c>
      <c r="V771" s="269">
        <f t="shared" si="288"/>
        <v>-618.30000000000007</v>
      </c>
      <c r="W771" s="269">
        <f t="shared" si="288"/>
        <v>-618.30000000000007</v>
      </c>
      <c r="X771" s="269">
        <f t="shared" si="288"/>
        <v>-618.30000000000007</v>
      </c>
      <c r="Y771" s="269">
        <f t="shared" si="288"/>
        <v>-618.30000000000007</v>
      </c>
      <c r="Z771" s="269">
        <f t="shared" si="288"/>
        <v>-618.30000000000007</v>
      </c>
      <c r="AA771" s="269">
        <f t="shared" si="288"/>
        <v>-618.30000000000007</v>
      </c>
      <c r="AB771" s="269">
        <f t="shared" si="288"/>
        <v>-618.30000000000007</v>
      </c>
    </row>
    <row r="772" spans="3:28" ht="14.25" customHeight="1" outlineLevel="1">
      <c r="C772" s="10"/>
      <c r="D772" s="260"/>
      <c r="E772" s="261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  <c r="AB772" s="262"/>
    </row>
    <row r="773" spans="3:28" outlineLevel="1">
      <c r="C773" s="218" t="s">
        <v>266</v>
      </c>
      <c r="D773" s="260">
        <f>SUM(D702:D771)</f>
        <v>39982</v>
      </c>
      <c r="E773" s="261">
        <f ca="1">SUM(E702,E735:E736,E769:E771)</f>
        <v>0</v>
      </c>
      <c r="F773" s="262">
        <f t="shared" ref="F773:AB773" ca="1" si="289">SUM(F702,F735:F736,F769:F771)</f>
        <v>0</v>
      </c>
      <c r="G773" s="262">
        <f t="shared" ca="1" si="289"/>
        <v>0</v>
      </c>
      <c r="H773" s="262">
        <f t="shared" ca="1" si="289"/>
        <v>0</v>
      </c>
      <c r="I773" s="262">
        <f t="shared" ca="1" si="289"/>
        <v>0</v>
      </c>
      <c r="J773" s="262">
        <f t="shared" ca="1" si="289"/>
        <v>0</v>
      </c>
      <c r="K773" s="262">
        <f t="shared" ca="1" si="289"/>
        <v>0</v>
      </c>
      <c r="L773" s="262">
        <f t="shared" ca="1" si="289"/>
        <v>0</v>
      </c>
      <c r="M773" s="262">
        <f t="shared" ca="1" si="289"/>
        <v>0</v>
      </c>
      <c r="N773" s="262">
        <f t="shared" ca="1" si="289"/>
        <v>0</v>
      </c>
      <c r="O773" s="262">
        <f t="shared" ca="1" si="289"/>
        <v>0</v>
      </c>
      <c r="P773" s="262">
        <f t="shared" ca="1" si="289"/>
        <v>0</v>
      </c>
      <c r="Q773" s="262">
        <f t="shared" ca="1" si="289"/>
        <v>-3709.8</v>
      </c>
      <c r="R773" s="262">
        <f t="shared" ca="1" si="289"/>
        <v>-3709.8</v>
      </c>
      <c r="S773" s="262">
        <f t="shared" ca="1" si="289"/>
        <v>-3709.8</v>
      </c>
      <c r="T773" s="262">
        <f t="shared" ca="1" si="289"/>
        <v>-3709.8</v>
      </c>
      <c r="U773" s="262">
        <f t="shared" ca="1" si="289"/>
        <v>-3709.8</v>
      </c>
      <c r="V773" s="262">
        <f t="shared" ca="1" si="289"/>
        <v>-3709.8</v>
      </c>
      <c r="W773" s="262">
        <f t="shared" ca="1" si="289"/>
        <v>-3709.8</v>
      </c>
      <c r="X773" s="262">
        <f t="shared" ca="1" si="289"/>
        <v>-3709.8</v>
      </c>
      <c r="Y773" s="262">
        <f t="shared" ca="1" si="289"/>
        <v>-3709.8</v>
      </c>
      <c r="Z773" s="262">
        <f t="shared" ca="1" si="289"/>
        <v>-3709.8</v>
      </c>
      <c r="AA773" s="262">
        <f t="shared" ca="1" si="289"/>
        <v>-3709.8</v>
      </c>
      <c r="AB773" s="262">
        <f t="shared" ca="1" si="289"/>
        <v>-3709.8</v>
      </c>
    </row>
    <row r="774" spans="3:28" outlineLevel="1">
      <c r="C774" s="218"/>
      <c r="D774" s="231"/>
      <c r="E774" s="219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3:28" outlineLevel="1">
      <c r="C775" s="23" t="s">
        <v>14</v>
      </c>
      <c r="D775" s="227"/>
      <c r="E775" s="210"/>
      <c r="I775" s="4"/>
      <c r="J775" s="4"/>
      <c r="K775" s="4"/>
      <c r="L775" s="4"/>
      <c r="M775" s="4"/>
    </row>
    <row r="776" spans="3:28" outlineLevel="1">
      <c r="C776" s="232" t="str">
        <f>C871</f>
        <v>Laundry Income</v>
      </c>
      <c r="D776" s="260"/>
      <c r="E776" s="261">
        <f t="shared" ref="E776:AB776" si="290">$I189*E$635</f>
        <v>0</v>
      </c>
      <c r="F776" s="262">
        <f t="shared" si="290"/>
        <v>0</v>
      </c>
      <c r="G776" s="262">
        <f t="shared" si="290"/>
        <v>0</v>
      </c>
      <c r="H776" s="262">
        <f t="shared" si="290"/>
        <v>0</v>
      </c>
      <c r="I776" s="262">
        <f t="shared" si="290"/>
        <v>0</v>
      </c>
      <c r="J776" s="262">
        <f t="shared" si="290"/>
        <v>0</v>
      </c>
      <c r="K776" s="262">
        <f t="shared" si="290"/>
        <v>0</v>
      </c>
      <c r="L776" s="262">
        <f t="shared" si="290"/>
        <v>0</v>
      </c>
      <c r="M776" s="262">
        <f t="shared" si="290"/>
        <v>0</v>
      </c>
      <c r="N776" s="262">
        <f t="shared" si="290"/>
        <v>0</v>
      </c>
      <c r="O776" s="262">
        <f t="shared" si="290"/>
        <v>0</v>
      </c>
      <c r="P776" s="262">
        <f t="shared" si="290"/>
        <v>0</v>
      </c>
      <c r="Q776" s="262">
        <f t="shared" si="290"/>
        <v>0</v>
      </c>
      <c r="R776" s="262">
        <f t="shared" si="290"/>
        <v>0</v>
      </c>
      <c r="S776" s="262">
        <f t="shared" si="290"/>
        <v>0</v>
      </c>
      <c r="T776" s="262">
        <f t="shared" si="290"/>
        <v>0</v>
      </c>
      <c r="U776" s="262">
        <f t="shared" si="290"/>
        <v>0</v>
      </c>
      <c r="V776" s="262">
        <f t="shared" si="290"/>
        <v>0</v>
      </c>
      <c r="W776" s="262">
        <f t="shared" si="290"/>
        <v>0</v>
      </c>
      <c r="X776" s="262">
        <f t="shared" si="290"/>
        <v>0</v>
      </c>
      <c r="Y776" s="262">
        <f t="shared" si="290"/>
        <v>0</v>
      </c>
      <c r="Z776" s="262">
        <f t="shared" si="290"/>
        <v>0</v>
      </c>
      <c r="AA776" s="262">
        <f t="shared" si="290"/>
        <v>0</v>
      </c>
      <c r="AB776" s="262">
        <f t="shared" si="290"/>
        <v>0</v>
      </c>
    </row>
    <row r="777" spans="3:28" outlineLevel="1">
      <c r="C777" s="232" t="str">
        <f t="shared" ref="C777:C792" si="291">C872</f>
        <v>Recovery Fm Deposits (Damages etc)</v>
      </c>
      <c r="D777" s="260"/>
      <c r="E777" s="261">
        <f t="shared" ref="E777:AB777" si="292">$I190*E$635</f>
        <v>0</v>
      </c>
      <c r="F777" s="262">
        <f t="shared" si="292"/>
        <v>0</v>
      </c>
      <c r="G777" s="262">
        <f t="shared" si="292"/>
        <v>0</v>
      </c>
      <c r="H777" s="262">
        <f t="shared" si="292"/>
        <v>0</v>
      </c>
      <c r="I777" s="262">
        <f t="shared" si="292"/>
        <v>0</v>
      </c>
      <c r="J777" s="262">
        <f t="shared" si="292"/>
        <v>0</v>
      </c>
      <c r="K777" s="262">
        <f t="shared" si="292"/>
        <v>0</v>
      </c>
      <c r="L777" s="262">
        <f t="shared" si="292"/>
        <v>0</v>
      </c>
      <c r="M777" s="262">
        <f t="shared" si="292"/>
        <v>0</v>
      </c>
      <c r="N777" s="262">
        <f t="shared" si="292"/>
        <v>0</v>
      </c>
      <c r="O777" s="262">
        <f t="shared" si="292"/>
        <v>0</v>
      </c>
      <c r="P777" s="262">
        <f t="shared" si="292"/>
        <v>0</v>
      </c>
      <c r="Q777" s="262">
        <f t="shared" si="292"/>
        <v>0</v>
      </c>
      <c r="R777" s="262">
        <f t="shared" si="292"/>
        <v>0</v>
      </c>
      <c r="S777" s="262">
        <f t="shared" si="292"/>
        <v>0</v>
      </c>
      <c r="T777" s="262">
        <f t="shared" si="292"/>
        <v>0</v>
      </c>
      <c r="U777" s="262">
        <f t="shared" si="292"/>
        <v>0</v>
      </c>
      <c r="V777" s="262">
        <f t="shared" si="292"/>
        <v>0</v>
      </c>
      <c r="W777" s="262">
        <f t="shared" si="292"/>
        <v>0</v>
      </c>
      <c r="X777" s="262">
        <f t="shared" si="292"/>
        <v>0</v>
      </c>
      <c r="Y777" s="262">
        <f t="shared" si="292"/>
        <v>0</v>
      </c>
      <c r="Z777" s="262">
        <f t="shared" si="292"/>
        <v>0</v>
      </c>
      <c r="AA777" s="262">
        <f t="shared" si="292"/>
        <v>0</v>
      </c>
      <c r="AB777" s="262">
        <f t="shared" si="292"/>
        <v>0</v>
      </c>
    </row>
    <row r="778" spans="3:28" outlineLevel="1">
      <c r="C778" s="232" t="str">
        <f t="shared" si="291"/>
        <v>Recovery from Collections</v>
      </c>
      <c r="D778" s="260"/>
      <c r="E778" s="261">
        <f t="shared" ref="E778:AB778" si="293">$I191*E$635</f>
        <v>0</v>
      </c>
      <c r="F778" s="262">
        <f t="shared" si="293"/>
        <v>0</v>
      </c>
      <c r="G778" s="262">
        <f t="shared" si="293"/>
        <v>0</v>
      </c>
      <c r="H778" s="262">
        <f t="shared" si="293"/>
        <v>0</v>
      </c>
      <c r="I778" s="262">
        <f t="shared" si="293"/>
        <v>0</v>
      </c>
      <c r="J778" s="262">
        <f t="shared" si="293"/>
        <v>0</v>
      </c>
      <c r="K778" s="262">
        <f t="shared" si="293"/>
        <v>0</v>
      </c>
      <c r="L778" s="262">
        <f t="shared" si="293"/>
        <v>0</v>
      </c>
      <c r="M778" s="262">
        <f t="shared" si="293"/>
        <v>0</v>
      </c>
      <c r="N778" s="262">
        <f t="shared" si="293"/>
        <v>0</v>
      </c>
      <c r="O778" s="262">
        <f t="shared" si="293"/>
        <v>0</v>
      </c>
      <c r="P778" s="262">
        <f t="shared" si="293"/>
        <v>0</v>
      </c>
      <c r="Q778" s="262">
        <f t="shared" si="293"/>
        <v>0</v>
      </c>
      <c r="R778" s="262">
        <f t="shared" si="293"/>
        <v>0</v>
      </c>
      <c r="S778" s="262">
        <f t="shared" si="293"/>
        <v>0</v>
      </c>
      <c r="T778" s="262">
        <f t="shared" si="293"/>
        <v>0</v>
      </c>
      <c r="U778" s="262">
        <f t="shared" si="293"/>
        <v>0</v>
      </c>
      <c r="V778" s="262">
        <f t="shared" si="293"/>
        <v>0</v>
      </c>
      <c r="W778" s="262">
        <f t="shared" si="293"/>
        <v>0</v>
      </c>
      <c r="X778" s="262">
        <f t="shared" si="293"/>
        <v>0</v>
      </c>
      <c r="Y778" s="262">
        <f t="shared" si="293"/>
        <v>0</v>
      </c>
      <c r="Z778" s="262">
        <f t="shared" si="293"/>
        <v>0</v>
      </c>
      <c r="AA778" s="262">
        <f t="shared" si="293"/>
        <v>0</v>
      </c>
      <c r="AB778" s="262">
        <f t="shared" si="293"/>
        <v>0</v>
      </c>
    </row>
    <row r="779" spans="3:28" outlineLevel="1">
      <c r="C779" s="232" t="str">
        <f t="shared" si="291"/>
        <v>Application Fees</v>
      </c>
      <c r="D779" s="260"/>
      <c r="E779" s="261">
        <f t="shared" ref="E779:AB779" si="294">$I192*E$635</f>
        <v>0</v>
      </c>
      <c r="F779" s="262">
        <f t="shared" si="294"/>
        <v>0</v>
      </c>
      <c r="G779" s="262">
        <f t="shared" si="294"/>
        <v>0</v>
      </c>
      <c r="H779" s="262">
        <f t="shared" si="294"/>
        <v>0</v>
      </c>
      <c r="I779" s="262">
        <f t="shared" si="294"/>
        <v>0</v>
      </c>
      <c r="J779" s="262">
        <f t="shared" si="294"/>
        <v>0</v>
      </c>
      <c r="K779" s="262">
        <f t="shared" si="294"/>
        <v>0</v>
      </c>
      <c r="L779" s="262">
        <f t="shared" si="294"/>
        <v>0</v>
      </c>
      <c r="M779" s="262">
        <f t="shared" si="294"/>
        <v>0</v>
      </c>
      <c r="N779" s="262">
        <f t="shared" si="294"/>
        <v>0</v>
      </c>
      <c r="O779" s="262">
        <f t="shared" si="294"/>
        <v>0</v>
      </c>
      <c r="P779" s="262">
        <f t="shared" si="294"/>
        <v>0</v>
      </c>
      <c r="Q779" s="262">
        <f t="shared" si="294"/>
        <v>0</v>
      </c>
      <c r="R779" s="262">
        <f t="shared" si="294"/>
        <v>0</v>
      </c>
      <c r="S779" s="262">
        <f t="shared" si="294"/>
        <v>0</v>
      </c>
      <c r="T779" s="262">
        <f t="shared" si="294"/>
        <v>0</v>
      </c>
      <c r="U779" s="262">
        <f t="shared" si="294"/>
        <v>0</v>
      </c>
      <c r="V779" s="262">
        <f t="shared" si="294"/>
        <v>0</v>
      </c>
      <c r="W779" s="262">
        <f t="shared" si="294"/>
        <v>0</v>
      </c>
      <c r="X779" s="262">
        <f t="shared" si="294"/>
        <v>0</v>
      </c>
      <c r="Y779" s="262">
        <f t="shared" si="294"/>
        <v>0</v>
      </c>
      <c r="Z779" s="262">
        <f t="shared" si="294"/>
        <v>0</v>
      </c>
      <c r="AA779" s="262">
        <f t="shared" si="294"/>
        <v>0</v>
      </c>
      <c r="AB779" s="262">
        <f t="shared" si="294"/>
        <v>0</v>
      </c>
    </row>
    <row r="780" spans="3:28" outlineLevel="1">
      <c r="C780" s="232" t="str">
        <f t="shared" si="291"/>
        <v>Cancellation Fees</v>
      </c>
      <c r="D780" s="260"/>
      <c r="E780" s="261">
        <f t="shared" ref="E780:AB780" si="295">$I193*E$635</f>
        <v>0</v>
      </c>
      <c r="F780" s="262">
        <f t="shared" si="295"/>
        <v>0</v>
      </c>
      <c r="G780" s="262">
        <f t="shared" si="295"/>
        <v>0</v>
      </c>
      <c r="H780" s="262">
        <f t="shared" si="295"/>
        <v>0</v>
      </c>
      <c r="I780" s="262">
        <f t="shared" si="295"/>
        <v>0</v>
      </c>
      <c r="J780" s="262">
        <f t="shared" si="295"/>
        <v>0</v>
      </c>
      <c r="K780" s="262">
        <f t="shared" si="295"/>
        <v>0</v>
      </c>
      <c r="L780" s="262">
        <f t="shared" si="295"/>
        <v>0</v>
      </c>
      <c r="M780" s="262">
        <f t="shared" si="295"/>
        <v>0</v>
      </c>
      <c r="N780" s="262">
        <f t="shared" si="295"/>
        <v>0</v>
      </c>
      <c r="O780" s="262">
        <f t="shared" si="295"/>
        <v>0</v>
      </c>
      <c r="P780" s="262">
        <f t="shared" si="295"/>
        <v>0</v>
      </c>
      <c r="Q780" s="262">
        <f t="shared" si="295"/>
        <v>0</v>
      </c>
      <c r="R780" s="262">
        <f t="shared" si="295"/>
        <v>0</v>
      </c>
      <c r="S780" s="262">
        <f t="shared" si="295"/>
        <v>0</v>
      </c>
      <c r="T780" s="262">
        <f t="shared" si="295"/>
        <v>0</v>
      </c>
      <c r="U780" s="262">
        <f t="shared" si="295"/>
        <v>0</v>
      </c>
      <c r="V780" s="262">
        <f t="shared" si="295"/>
        <v>0</v>
      </c>
      <c r="W780" s="262">
        <f t="shared" si="295"/>
        <v>0</v>
      </c>
      <c r="X780" s="262">
        <f t="shared" si="295"/>
        <v>0</v>
      </c>
      <c r="Y780" s="262">
        <f t="shared" si="295"/>
        <v>0</v>
      </c>
      <c r="Z780" s="262">
        <f t="shared" si="295"/>
        <v>0</v>
      </c>
      <c r="AA780" s="262">
        <f t="shared" si="295"/>
        <v>0</v>
      </c>
      <c r="AB780" s="262">
        <f t="shared" si="295"/>
        <v>0</v>
      </c>
    </row>
    <row r="781" spans="3:28" outlineLevel="1">
      <c r="C781" s="232" t="str">
        <f t="shared" si="291"/>
        <v>Pet Rent</v>
      </c>
      <c r="D781" s="260"/>
      <c r="E781" s="261">
        <f t="shared" ref="E781:AB781" si="296">$I194*E$635</f>
        <v>0</v>
      </c>
      <c r="F781" s="262">
        <f t="shared" si="296"/>
        <v>0</v>
      </c>
      <c r="G781" s="262">
        <f t="shared" si="296"/>
        <v>0</v>
      </c>
      <c r="H781" s="262">
        <f t="shared" si="296"/>
        <v>0</v>
      </c>
      <c r="I781" s="262">
        <f t="shared" si="296"/>
        <v>0</v>
      </c>
      <c r="J781" s="262">
        <f t="shared" si="296"/>
        <v>0</v>
      </c>
      <c r="K781" s="262">
        <f t="shared" si="296"/>
        <v>0</v>
      </c>
      <c r="L781" s="262">
        <f t="shared" si="296"/>
        <v>0</v>
      </c>
      <c r="M781" s="262">
        <f t="shared" si="296"/>
        <v>0</v>
      </c>
      <c r="N781" s="262">
        <f t="shared" si="296"/>
        <v>0</v>
      </c>
      <c r="O781" s="262">
        <f t="shared" si="296"/>
        <v>0</v>
      </c>
      <c r="P781" s="262">
        <f t="shared" si="296"/>
        <v>0</v>
      </c>
      <c r="Q781" s="262">
        <f t="shared" si="296"/>
        <v>0</v>
      </c>
      <c r="R781" s="262">
        <f t="shared" si="296"/>
        <v>0</v>
      </c>
      <c r="S781" s="262">
        <f t="shared" si="296"/>
        <v>0</v>
      </c>
      <c r="T781" s="262">
        <f t="shared" si="296"/>
        <v>0</v>
      </c>
      <c r="U781" s="262">
        <f t="shared" si="296"/>
        <v>0</v>
      </c>
      <c r="V781" s="262">
        <f t="shared" si="296"/>
        <v>0</v>
      </c>
      <c r="W781" s="262">
        <f t="shared" si="296"/>
        <v>0</v>
      </c>
      <c r="X781" s="262">
        <f t="shared" si="296"/>
        <v>0</v>
      </c>
      <c r="Y781" s="262">
        <f t="shared" si="296"/>
        <v>0</v>
      </c>
      <c r="Z781" s="262">
        <f t="shared" si="296"/>
        <v>0</v>
      </c>
      <c r="AA781" s="262">
        <f t="shared" si="296"/>
        <v>0</v>
      </c>
      <c r="AB781" s="262">
        <f t="shared" si="296"/>
        <v>0</v>
      </c>
    </row>
    <row r="782" spans="3:28" outlineLevel="1">
      <c r="C782" s="232" t="str">
        <f t="shared" si="291"/>
        <v>Month-to-month Premiums</v>
      </c>
      <c r="D782" s="260"/>
      <c r="E782" s="261">
        <f t="shared" ref="E782:AB782" si="297">$I195*E$635</f>
        <v>0</v>
      </c>
      <c r="F782" s="262">
        <f t="shared" si="297"/>
        <v>0</v>
      </c>
      <c r="G782" s="262">
        <f t="shared" si="297"/>
        <v>0</v>
      </c>
      <c r="H782" s="262">
        <f t="shared" si="297"/>
        <v>0</v>
      </c>
      <c r="I782" s="262">
        <f t="shared" si="297"/>
        <v>0</v>
      </c>
      <c r="J782" s="262">
        <f t="shared" si="297"/>
        <v>0</v>
      </c>
      <c r="K782" s="262">
        <f t="shared" si="297"/>
        <v>0</v>
      </c>
      <c r="L782" s="262">
        <f t="shared" si="297"/>
        <v>0</v>
      </c>
      <c r="M782" s="262">
        <f t="shared" si="297"/>
        <v>0</v>
      </c>
      <c r="N782" s="262">
        <f t="shared" si="297"/>
        <v>0</v>
      </c>
      <c r="O782" s="262">
        <f t="shared" si="297"/>
        <v>0</v>
      </c>
      <c r="P782" s="262">
        <f t="shared" si="297"/>
        <v>0</v>
      </c>
      <c r="Q782" s="262">
        <f t="shared" si="297"/>
        <v>0</v>
      </c>
      <c r="R782" s="262">
        <f t="shared" si="297"/>
        <v>0</v>
      </c>
      <c r="S782" s="262">
        <f t="shared" si="297"/>
        <v>0</v>
      </c>
      <c r="T782" s="262">
        <f t="shared" si="297"/>
        <v>0</v>
      </c>
      <c r="U782" s="262">
        <f t="shared" si="297"/>
        <v>0</v>
      </c>
      <c r="V782" s="262">
        <f t="shared" si="297"/>
        <v>0</v>
      </c>
      <c r="W782" s="262">
        <f t="shared" si="297"/>
        <v>0</v>
      </c>
      <c r="X782" s="262">
        <f t="shared" si="297"/>
        <v>0</v>
      </c>
      <c r="Y782" s="262">
        <f t="shared" si="297"/>
        <v>0</v>
      </c>
      <c r="Z782" s="262">
        <f t="shared" si="297"/>
        <v>0</v>
      </c>
      <c r="AA782" s="262">
        <f t="shared" si="297"/>
        <v>0</v>
      </c>
      <c r="AB782" s="262">
        <f t="shared" si="297"/>
        <v>0</v>
      </c>
    </row>
    <row r="783" spans="3:28" outlineLevel="1">
      <c r="C783" s="232" t="str">
        <f t="shared" si="291"/>
        <v>Late Charges</v>
      </c>
      <c r="D783" s="260"/>
      <c r="E783" s="261">
        <f t="shared" ref="E783:AB783" si="298">$I196*E$635</f>
        <v>0</v>
      </c>
      <c r="F783" s="262">
        <f t="shared" si="298"/>
        <v>0</v>
      </c>
      <c r="G783" s="262">
        <f t="shared" si="298"/>
        <v>0</v>
      </c>
      <c r="H783" s="262">
        <f t="shared" si="298"/>
        <v>0</v>
      </c>
      <c r="I783" s="262">
        <f t="shared" si="298"/>
        <v>0</v>
      </c>
      <c r="J783" s="262">
        <f t="shared" si="298"/>
        <v>0</v>
      </c>
      <c r="K783" s="262">
        <f t="shared" si="298"/>
        <v>0</v>
      </c>
      <c r="L783" s="262">
        <f t="shared" si="298"/>
        <v>0</v>
      </c>
      <c r="M783" s="262">
        <f t="shared" si="298"/>
        <v>0</v>
      </c>
      <c r="N783" s="262">
        <f t="shared" si="298"/>
        <v>0</v>
      </c>
      <c r="O783" s="262">
        <f t="shared" si="298"/>
        <v>0</v>
      </c>
      <c r="P783" s="262">
        <f t="shared" si="298"/>
        <v>0</v>
      </c>
      <c r="Q783" s="262">
        <f t="shared" si="298"/>
        <v>0</v>
      </c>
      <c r="R783" s="262">
        <f t="shared" si="298"/>
        <v>0</v>
      </c>
      <c r="S783" s="262">
        <f t="shared" si="298"/>
        <v>0</v>
      </c>
      <c r="T783" s="262">
        <f t="shared" si="298"/>
        <v>0</v>
      </c>
      <c r="U783" s="262">
        <f t="shared" si="298"/>
        <v>0</v>
      </c>
      <c r="V783" s="262">
        <f t="shared" si="298"/>
        <v>0</v>
      </c>
      <c r="W783" s="262">
        <f t="shared" si="298"/>
        <v>0</v>
      </c>
      <c r="X783" s="262">
        <f t="shared" si="298"/>
        <v>0</v>
      </c>
      <c r="Y783" s="262">
        <f t="shared" si="298"/>
        <v>0</v>
      </c>
      <c r="Z783" s="262">
        <f t="shared" si="298"/>
        <v>0</v>
      </c>
      <c r="AA783" s="262">
        <f t="shared" si="298"/>
        <v>0</v>
      </c>
      <c r="AB783" s="262">
        <f t="shared" si="298"/>
        <v>0</v>
      </c>
    </row>
    <row r="784" spans="3:28" outlineLevel="1">
      <c r="C784" s="232" t="str">
        <f t="shared" si="291"/>
        <v>Credit Fee Income</v>
      </c>
      <c r="D784" s="260"/>
      <c r="E784" s="261">
        <f t="shared" ref="E784:AB784" si="299">$I197*E$635</f>
        <v>0</v>
      </c>
      <c r="F784" s="262">
        <f t="shared" si="299"/>
        <v>0</v>
      </c>
      <c r="G784" s="262">
        <f t="shared" si="299"/>
        <v>0</v>
      </c>
      <c r="H784" s="262">
        <f t="shared" si="299"/>
        <v>0</v>
      </c>
      <c r="I784" s="262">
        <f t="shared" si="299"/>
        <v>0</v>
      </c>
      <c r="J784" s="262">
        <f t="shared" si="299"/>
        <v>0</v>
      </c>
      <c r="K784" s="262">
        <f t="shared" si="299"/>
        <v>0</v>
      </c>
      <c r="L784" s="262">
        <f t="shared" si="299"/>
        <v>0</v>
      </c>
      <c r="M784" s="262">
        <f t="shared" si="299"/>
        <v>0</v>
      </c>
      <c r="N784" s="262">
        <f t="shared" si="299"/>
        <v>0</v>
      </c>
      <c r="O784" s="262">
        <f t="shared" si="299"/>
        <v>0</v>
      </c>
      <c r="P784" s="262">
        <f t="shared" si="299"/>
        <v>0</v>
      </c>
      <c r="Q784" s="262">
        <f t="shared" si="299"/>
        <v>0</v>
      </c>
      <c r="R784" s="262">
        <f t="shared" si="299"/>
        <v>0</v>
      </c>
      <c r="S784" s="262">
        <f t="shared" si="299"/>
        <v>0</v>
      </c>
      <c r="T784" s="262">
        <f t="shared" si="299"/>
        <v>0</v>
      </c>
      <c r="U784" s="262">
        <f t="shared" si="299"/>
        <v>0</v>
      </c>
      <c r="V784" s="262">
        <f t="shared" si="299"/>
        <v>0</v>
      </c>
      <c r="W784" s="262">
        <f t="shared" si="299"/>
        <v>0</v>
      </c>
      <c r="X784" s="262">
        <f t="shared" si="299"/>
        <v>0</v>
      </c>
      <c r="Y784" s="262">
        <f t="shared" si="299"/>
        <v>0</v>
      </c>
      <c r="Z784" s="262">
        <f t="shared" si="299"/>
        <v>0</v>
      </c>
      <c r="AA784" s="262">
        <f t="shared" si="299"/>
        <v>0</v>
      </c>
      <c r="AB784" s="262">
        <f t="shared" si="299"/>
        <v>0</v>
      </c>
    </row>
    <row r="785" spans="3:29" outlineLevel="1">
      <c r="C785" s="232" t="str">
        <f t="shared" si="291"/>
        <v>Vending Income</v>
      </c>
      <c r="D785" s="260"/>
      <c r="E785" s="261">
        <f t="shared" ref="E785:AB785" si="300">$I198*E$635</f>
        <v>0</v>
      </c>
      <c r="F785" s="262">
        <f t="shared" si="300"/>
        <v>0</v>
      </c>
      <c r="G785" s="262">
        <f t="shared" si="300"/>
        <v>0</v>
      </c>
      <c r="H785" s="262">
        <f t="shared" si="300"/>
        <v>0</v>
      </c>
      <c r="I785" s="262">
        <f t="shared" si="300"/>
        <v>0</v>
      </c>
      <c r="J785" s="262">
        <f t="shared" si="300"/>
        <v>0</v>
      </c>
      <c r="K785" s="262">
        <f t="shared" si="300"/>
        <v>0</v>
      </c>
      <c r="L785" s="262">
        <f t="shared" si="300"/>
        <v>0</v>
      </c>
      <c r="M785" s="262">
        <f t="shared" si="300"/>
        <v>0</v>
      </c>
      <c r="N785" s="262">
        <f t="shared" si="300"/>
        <v>0</v>
      </c>
      <c r="O785" s="262">
        <f t="shared" si="300"/>
        <v>0</v>
      </c>
      <c r="P785" s="262">
        <f t="shared" si="300"/>
        <v>0</v>
      </c>
      <c r="Q785" s="262">
        <f t="shared" si="300"/>
        <v>0</v>
      </c>
      <c r="R785" s="262">
        <f t="shared" si="300"/>
        <v>0</v>
      </c>
      <c r="S785" s="262">
        <f t="shared" si="300"/>
        <v>0</v>
      </c>
      <c r="T785" s="262">
        <f t="shared" si="300"/>
        <v>0</v>
      </c>
      <c r="U785" s="262">
        <f t="shared" si="300"/>
        <v>0</v>
      </c>
      <c r="V785" s="262">
        <f t="shared" si="300"/>
        <v>0</v>
      </c>
      <c r="W785" s="262">
        <f t="shared" si="300"/>
        <v>0</v>
      </c>
      <c r="X785" s="262">
        <f t="shared" si="300"/>
        <v>0</v>
      </c>
      <c r="Y785" s="262">
        <f t="shared" si="300"/>
        <v>0</v>
      </c>
      <c r="Z785" s="262">
        <f t="shared" si="300"/>
        <v>0</v>
      </c>
      <c r="AA785" s="262">
        <f t="shared" si="300"/>
        <v>0</v>
      </c>
      <c r="AB785" s="262">
        <f t="shared" si="300"/>
        <v>0</v>
      </c>
    </row>
    <row r="786" spans="3:29" outlineLevel="1">
      <c r="C786" s="232" t="str">
        <f t="shared" si="291"/>
        <v>Utility Reimbursement Income</v>
      </c>
      <c r="D786" s="260"/>
      <c r="E786" s="261">
        <f t="shared" ref="E786:S786" si="301">$I199*E$635</f>
        <v>0</v>
      </c>
      <c r="F786" s="262">
        <f t="shared" si="301"/>
        <v>0</v>
      </c>
      <c r="G786" s="262">
        <f t="shared" si="301"/>
        <v>0</v>
      </c>
      <c r="H786" s="262">
        <f t="shared" si="301"/>
        <v>0</v>
      </c>
      <c r="I786" s="262">
        <f t="shared" si="301"/>
        <v>0</v>
      </c>
      <c r="J786" s="262">
        <f t="shared" si="301"/>
        <v>0</v>
      </c>
      <c r="K786" s="262">
        <f t="shared" si="301"/>
        <v>0</v>
      </c>
      <c r="L786" s="262">
        <f t="shared" si="301"/>
        <v>0</v>
      </c>
      <c r="M786" s="262">
        <f t="shared" si="301"/>
        <v>0</v>
      </c>
      <c r="N786" s="262">
        <f t="shared" si="301"/>
        <v>0</v>
      </c>
      <c r="O786" s="262">
        <f t="shared" si="301"/>
        <v>0</v>
      </c>
      <c r="P786" s="262">
        <f t="shared" si="301"/>
        <v>0</v>
      </c>
      <c r="Q786" s="262">
        <f t="shared" si="301"/>
        <v>0</v>
      </c>
      <c r="R786" s="262">
        <f t="shared" si="301"/>
        <v>0</v>
      </c>
      <c r="S786" s="262">
        <f t="shared" si="301"/>
        <v>0</v>
      </c>
      <c r="T786" s="262">
        <f t="shared" ref="T786:AB786" si="302">$I199*T$635</f>
        <v>0</v>
      </c>
      <c r="U786" s="262">
        <f t="shared" si="302"/>
        <v>0</v>
      </c>
      <c r="V786" s="262">
        <f t="shared" si="302"/>
        <v>0</v>
      </c>
      <c r="W786" s="262">
        <f t="shared" si="302"/>
        <v>0</v>
      </c>
      <c r="X786" s="262">
        <f t="shared" si="302"/>
        <v>0</v>
      </c>
      <c r="Y786" s="262">
        <f t="shared" si="302"/>
        <v>0</v>
      </c>
      <c r="Z786" s="262">
        <f t="shared" si="302"/>
        <v>0</v>
      </c>
      <c r="AA786" s="262">
        <f t="shared" si="302"/>
        <v>0</v>
      </c>
      <c r="AB786" s="262">
        <f t="shared" si="302"/>
        <v>0</v>
      </c>
    </row>
    <row r="787" spans="3:29" outlineLevel="1">
      <c r="C787" s="232" t="str">
        <f t="shared" si="291"/>
        <v>Parking Income</v>
      </c>
      <c r="D787" s="260"/>
      <c r="E787" s="261">
        <f t="shared" ref="E787:S787" si="303">$I200*E$635</f>
        <v>0</v>
      </c>
      <c r="F787" s="262">
        <f t="shared" si="303"/>
        <v>0</v>
      </c>
      <c r="G787" s="262">
        <f t="shared" si="303"/>
        <v>0</v>
      </c>
      <c r="H787" s="262">
        <f t="shared" si="303"/>
        <v>0</v>
      </c>
      <c r="I787" s="262">
        <f t="shared" si="303"/>
        <v>0</v>
      </c>
      <c r="J787" s="262">
        <f t="shared" si="303"/>
        <v>0</v>
      </c>
      <c r="K787" s="262">
        <f t="shared" si="303"/>
        <v>0</v>
      </c>
      <c r="L787" s="262">
        <f t="shared" si="303"/>
        <v>0</v>
      </c>
      <c r="M787" s="262">
        <f t="shared" si="303"/>
        <v>0</v>
      </c>
      <c r="N787" s="262">
        <f t="shared" si="303"/>
        <v>0</v>
      </c>
      <c r="O787" s="262">
        <f t="shared" si="303"/>
        <v>0</v>
      </c>
      <c r="P787" s="262">
        <f t="shared" si="303"/>
        <v>0</v>
      </c>
      <c r="Q787" s="262">
        <f t="shared" si="303"/>
        <v>0</v>
      </c>
      <c r="R787" s="262">
        <f t="shared" si="303"/>
        <v>0</v>
      </c>
      <c r="S787" s="262">
        <f t="shared" si="303"/>
        <v>0</v>
      </c>
      <c r="T787" s="262">
        <f t="shared" ref="T787:AB787" si="304">$I200*T$635</f>
        <v>0</v>
      </c>
      <c r="U787" s="262">
        <f t="shared" si="304"/>
        <v>0</v>
      </c>
      <c r="V787" s="262">
        <f t="shared" si="304"/>
        <v>0</v>
      </c>
      <c r="W787" s="262">
        <f t="shared" si="304"/>
        <v>0</v>
      </c>
      <c r="X787" s="262">
        <f t="shared" si="304"/>
        <v>0</v>
      </c>
      <c r="Y787" s="262">
        <f t="shared" si="304"/>
        <v>0</v>
      </c>
      <c r="Z787" s="262">
        <f t="shared" si="304"/>
        <v>0</v>
      </c>
      <c r="AA787" s="262">
        <f t="shared" si="304"/>
        <v>0</v>
      </c>
      <c r="AB787" s="262">
        <f t="shared" si="304"/>
        <v>0</v>
      </c>
    </row>
    <row r="788" spans="3:29" outlineLevel="1">
      <c r="C788" s="232" t="str">
        <f t="shared" si="291"/>
        <v>Storage Space Income</v>
      </c>
      <c r="D788" s="260"/>
      <c r="E788" s="261">
        <f t="shared" ref="E788:S788" si="305">$I201*E$635</f>
        <v>0</v>
      </c>
      <c r="F788" s="262">
        <f t="shared" si="305"/>
        <v>0</v>
      </c>
      <c r="G788" s="262">
        <f t="shared" si="305"/>
        <v>0</v>
      </c>
      <c r="H788" s="262">
        <f t="shared" si="305"/>
        <v>0</v>
      </c>
      <c r="I788" s="262">
        <f t="shared" si="305"/>
        <v>0</v>
      </c>
      <c r="J788" s="262">
        <f t="shared" si="305"/>
        <v>0</v>
      </c>
      <c r="K788" s="262">
        <f t="shared" si="305"/>
        <v>0</v>
      </c>
      <c r="L788" s="262">
        <f t="shared" si="305"/>
        <v>0</v>
      </c>
      <c r="M788" s="262">
        <f t="shared" si="305"/>
        <v>0</v>
      </c>
      <c r="N788" s="262">
        <f t="shared" si="305"/>
        <v>0</v>
      </c>
      <c r="O788" s="262">
        <f t="shared" si="305"/>
        <v>0</v>
      </c>
      <c r="P788" s="262">
        <f t="shared" si="305"/>
        <v>0</v>
      </c>
      <c r="Q788" s="262">
        <f t="shared" si="305"/>
        <v>0</v>
      </c>
      <c r="R788" s="262">
        <f t="shared" si="305"/>
        <v>0</v>
      </c>
      <c r="S788" s="262">
        <f t="shared" si="305"/>
        <v>0</v>
      </c>
      <c r="T788" s="262">
        <f t="shared" ref="T788:AB788" si="306">$I201*T$635</f>
        <v>0</v>
      </c>
      <c r="U788" s="262">
        <f t="shared" si="306"/>
        <v>0</v>
      </c>
      <c r="V788" s="262">
        <f t="shared" si="306"/>
        <v>0</v>
      </c>
      <c r="W788" s="262">
        <f t="shared" si="306"/>
        <v>0</v>
      </c>
      <c r="X788" s="262">
        <f t="shared" si="306"/>
        <v>0</v>
      </c>
      <c r="Y788" s="262">
        <f t="shared" si="306"/>
        <v>0</v>
      </c>
      <c r="Z788" s="262">
        <f t="shared" si="306"/>
        <v>0</v>
      </c>
      <c r="AA788" s="262">
        <f t="shared" si="306"/>
        <v>0</v>
      </c>
      <c r="AB788" s="262">
        <f t="shared" si="306"/>
        <v>0</v>
      </c>
    </row>
    <row r="789" spans="3:29" outlineLevel="1">
      <c r="C789" s="232" t="str">
        <f t="shared" si="291"/>
        <v>Cleaning Income</v>
      </c>
      <c r="D789" s="260"/>
      <c r="E789" s="261">
        <f t="shared" ref="E789:S789" si="307">$I202*E$635</f>
        <v>0</v>
      </c>
      <c r="F789" s="262">
        <f t="shared" si="307"/>
        <v>0</v>
      </c>
      <c r="G789" s="262">
        <f t="shared" si="307"/>
        <v>0</v>
      </c>
      <c r="H789" s="262">
        <f t="shared" si="307"/>
        <v>0</v>
      </c>
      <c r="I789" s="262">
        <f t="shared" si="307"/>
        <v>0</v>
      </c>
      <c r="J789" s="262">
        <f t="shared" si="307"/>
        <v>0</v>
      </c>
      <c r="K789" s="262">
        <f t="shared" si="307"/>
        <v>0</v>
      </c>
      <c r="L789" s="262">
        <f t="shared" si="307"/>
        <v>0</v>
      </c>
      <c r="M789" s="262">
        <f t="shared" si="307"/>
        <v>0</v>
      </c>
      <c r="N789" s="262">
        <f t="shared" si="307"/>
        <v>0</v>
      </c>
      <c r="O789" s="262">
        <f t="shared" si="307"/>
        <v>0</v>
      </c>
      <c r="P789" s="262">
        <f t="shared" si="307"/>
        <v>0</v>
      </c>
      <c r="Q789" s="262">
        <f t="shared" si="307"/>
        <v>0</v>
      </c>
      <c r="R789" s="262">
        <f t="shared" si="307"/>
        <v>0</v>
      </c>
      <c r="S789" s="262">
        <f t="shared" si="307"/>
        <v>0</v>
      </c>
      <c r="T789" s="262">
        <f t="shared" ref="T789:AB789" si="308">$I202*T$635</f>
        <v>0</v>
      </c>
      <c r="U789" s="262">
        <f t="shared" si="308"/>
        <v>0</v>
      </c>
      <c r="V789" s="262">
        <f t="shared" si="308"/>
        <v>0</v>
      </c>
      <c r="W789" s="262">
        <f t="shared" si="308"/>
        <v>0</v>
      </c>
      <c r="X789" s="262">
        <f t="shared" si="308"/>
        <v>0</v>
      </c>
      <c r="Y789" s="262">
        <f t="shared" si="308"/>
        <v>0</v>
      </c>
      <c r="Z789" s="262">
        <f t="shared" si="308"/>
        <v>0</v>
      </c>
      <c r="AA789" s="262">
        <f t="shared" si="308"/>
        <v>0</v>
      </c>
      <c r="AB789" s="262">
        <f t="shared" si="308"/>
        <v>0</v>
      </c>
    </row>
    <row r="790" spans="3:29" outlineLevel="1">
      <c r="C790" s="232" t="str">
        <f t="shared" si="291"/>
        <v>Furniture Income</v>
      </c>
      <c r="D790" s="260"/>
      <c r="E790" s="261">
        <f t="shared" ref="E790:S790" si="309">$I203*E$635</f>
        <v>0</v>
      </c>
      <c r="F790" s="262">
        <f t="shared" si="309"/>
        <v>0</v>
      </c>
      <c r="G790" s="262">
        <f t="shared" si="309"/>
        <v>0</v>
      </c>
      <c r="H790" s="262">
        <f t="shared" si="309"/>
        <v>0</v>
      </c>
      <c r="I790" s="262">
        <f t="shared" si="309"/>
        <v>0</v>
      </c>
      <c r="J790" s="262">
        <f t="shared" si="309"/>
        <v>0</v>
      </c>
      <c r="K790" s="262">
        <f t="shared" si="309"/>
        <v>0</v>
      </c>
      <c r="L790" s="262">
        <f t="shared" si="309"/>
        <v>0</v>
      </c>
      <c r="M790" s="262">
        <f t="shared" si="309"/>
        <v>0</v>
      </c>
      <c r="N790" s="262">
        <f t="shared" si="309"/>
        <v>0</v>
      </c>
      <c r="O790" s="262">
        <f t="shared" si="309"/>
        <v>0</v>
      </c>
      <c r="P790" s="262">
        <f t="shared" si="309"/>
        <v>0</v>
      </c>
      <c r="Q790" s="262">
        <f t="shared" si="309"/>
        <v>0</v>
      </c>
      <c r="R790" s="262">
        <f t="shared" si="309"/>
        <v>0</v>
      </c>
      <c r="S790" s="262">
        <f t="shared" si="309"/>
        <v>0</v>
      </c>
      <c r="T790" s="262">
        <f t="shared" ref="T790:AB790" si="310">$I203*T$635</f>
        <v>0</v>
      </c>
      <c r="U790" s="262">
        <f t="shared" si="310"/>
        <v>0</v>
      </c>
      <c r="V790" s="262">
        <f t="shared" si="310"/>
        <v>0</v>
      </c>
      <c r="W790" s="262">
        <f t="shared" si="310"/>
        <v>0</v>
      </c>
      <c r="X790" s="262">
        <f t="shared" si="310"/>
        <v>0</v>
      </c>
      <c r="Y790" s="262">
        <f t="shared" si="310"/>
        <v>0</v>
      </c>
      <c r="Z790" s="262">
        <f t="shared" si="310"/>
        <v>0</v>
      </c>
      <c r="AA790" s="262">
        <f t="shared" si="310"/>
        <v>0</v>
      </c>
      <c r="AB790" s="262">
        <f t="shared" si="310"/>
        <v>0</v>
      </c>
    </row>
    <row r="791" spans="3:29" outlineLevel="1">
      <c r="C791" s="232" t="str">
        <f t="shared" si="291"/>
        <v>Legal Fees Reimbursement</v>
      </c>
      <c r="D791" s="260"/>
      <c r="E791" s="261">
        <f t="shared" ref="E791:S791" si="311">$I204*E$635</f>
        <v>0</v>
      </c>
      <c r="F791" s="262">
        <f t="shared" si="311"/>
        <v>0</v>
      </c>
      <c r="G791" s="262">
        <f t="shared" si="311"/>
        <v>0</v>
      </c>
      <c r="H791" s="262">
        <f t="shared" si="311"/>
        <v>0</v>
      </c>
      <c r="I791" s="262">
        <f t="shared" si="311"/>
        <v>0</v>
      </c>
      <c r="J791" s="262">
        <f t="shared" si="311"/>
        <v>0</v>
      </c>
      <c r="K791" s="262">
        <f t="shared" si="311"/>
        <v>0</v>
      </c>
      <c r="L791" s="262">
        <f t="shared" si="311"/>
        <v>0</v>
      </c>
      <c r="M791" s="262">
        <f t="shared" si="311"/>
        <v>0</v>
      </c>
      <c r="N791" s="262">
        <f t="shared" si="311"/>
        <v>0</v>
      </c>
      <c r="O791" s="262">
        <f t="shared" si="311"/>
        <v>0</v>
      </c>
      <c r="P791" s="262">
        <f t="shared" si="311"/>
        <v>0</v>
      </c>
      <c r="Q791" s="262">
        <f t="shared" si="311"/>
        <v>0</v>
      </c>
      <c r="R791" s="262">
        <f t="shared" si="311"/>
        <v>0</v>
      </c>
      <c r="S791" s="262">
        <f t="shared" si="311"/>
        <v>0</v>
      </c>
      <c r="T791" s="262">
        <f t="shared" ref="T791:AB791" si="312">$I204*T$635</f>
        <v>0</v>
      </c>
      <c r="U791" s="262">
        <f t="shared" si="312"/>
        <v>0</v>
      </c>
      <c r="V791" s="262">
        <f t="shared" si="312"/>
        <v>0</v>
      </c>
      <c r="W791" s="262">
        <f t="shared" si="312"/>
        <v>0</v>
      </c>
      <c r="X791" s="262">
        <f t="shared" si="312"/>
        <v>0</v>
      </c>
      <c r="Y791" s="262">
        <f t="shared" si="312"/>
        <v>0</v>
      </c>
      <c r="Z791" s="262">
        <f t="shared" si="312"/>
        <v>0</v>
      </c>
      <c r="AA791" s="262">
        <f t="shared" si="312"/>
        <v>0</v>
      </c>
      <c r="AB791" s="262">
        <f t="shared" si="312"/>
        <v>0</v>
      </c>
    </row>
    <row r="792" spans="3:29" ht="16.5" customHeight="1" outlineLevel="1">
      <c r="C792" s="232" t="str">
        <f t="shared" si="291"/>
        <v>Misc.</v>
      </c>
      <c r="D792" s="263"/>
      <c r="E792" s="264">
        <f t="shared" ref="E792:S792" si="313">$I205*E$635</f>
        <v>0</v>
      </c>
      <c r="F792" s="269">
        <f t="shared" si="313"/>
        <v>0</v>
      </c>
      <c r="G792" s="269">
        <f t="shared" si="313"/>
        <v>0</v>
      </c>
      <c r="H792" s="269">
        <f t="shared" si="313"/>
        <v>0</v>
      </c>
      <c r="I792" s="269">
        <f t="shared" si="313"/>
        <v>0</v>
      </c>
      <c r="J792" s="269">
        <f t="shared" si="313"/>
        <v>0</v>
      </c>
      <c r="K792" s="269">
        <f t="shared" si="313"/>
        <v>0</v>
      </c>
      <c r="L792" s="269">
        <f t="shared" si="313"/>
        <v>0</v>
      </c>
      <c r="M792" s="269">
        <f t="shared" si="313"/>
        <v>0</v>
      </c>
      <c r="N792" s="269">
        <f t="shared" si="313"/>
        <v>0</v>
      </c>
      <c r="O792" s="269">
        <f t="shared" si="313"/>
        <v>0</v>
      </c>
      <c r="P792" s="269">
        <f t="shared" si="313"/>
        <v>0</v>
      </c>
      <c r="Q792" s="269">
        <f t="shared" si="313"/>
        <v>0</v>
      </c>
      <c r="R792" s="269">
        <f t="shared" si="313"/>
        <v>0</v>
      </c>
      <c r="S792" s="269">
        <f t="shared" si="313"/>
        <v>0</v>
      </c>
      <c r="T792" s="269">
        <f t="shared" ref="T792:AB792" si="314">$I205*T$635</f>
        <v>0</v>
      </c>
      <c r="U792" s="269">
        <f t="shared" si="314"/>
        <v>0</v>
      </c>
      <c r="V792" s="269">
        <f t="shared" si="314"/>
        <v>0</v>
      </c>
      <c r="W792" s="269">
        <f t="shared" si="314"/>
        <v>0</v>
      </c>
      <c r="X792" s="269">
        <f t="shared" si="314"/>
        <v>0</v>
      </c>
      <c r="Y792" s="269">
        <f t="shared" si="314"/>
        <v>0</v>
      </c>
      <c r="Z792" s="269">
        <f t="shared" si="314"/>
        <v>0</v>
      </c>
      <c r="AA792" s="269">
        <f t="shared" si="314"/>
        <v>0</v>
      </c>
      <c r="AB792" s="269">
        <f t="shared" si="314"/>
        <v>0</v>
      </c>
    </row>
    <row r="793" spans="3:29" outlineLevel="1">
      <c r="C793" s="83" t="s">
        <v>30</v>
      </c>
      <c r="D793" s="260"/>
      <c r="E793" s="261">
        <f>SUM(E776:E792)</f>
        <v>0</v>
      </c>
      <c r="F793" s="262">
        <f>SUM(F776:F792)</f>
        <v>0</v>
      </c>
      <c r="G793" s="262">
        <f t="shared" ref="G793:N793" si="315">SUM(G776:G792)</f>
        <v>0</v>
      </c>
      <c r="H793" s="262">
        <f t="shared" si="315"/>
        <v>0</v>
      </c>
      <c r="I793" s="262">
        <f t="shared" si="315"/>
        <v>0</v>
      </c>
      <c r="J793" s="262">
        <f t="shared" si="315"/>
        <v>0</v>
      </c>
      <c r="K793" s="262">
        <f t="shared" si="315"/>
        <v>0</v>
      </c>
      <c r="L793" s="262">
        <f t="shared" si="315"/>
        <v>0</v>
      </c>
      <c r="M793" s="262">
        <f t="shared" si="315"/>
        <v>0</v>
      </c>
      <c r="N793" s="262">
        <f t="shared" si="315"/>
        <v>0</v>
      </c>
      <c r="O793" s="262">
        <f>SUM(O776:O792)</f>
        <v>0</v>
      </c>
      <c r="P793" s="262">
        <f>SUM(P776:P792)</f>
        <v>0</v>
      </c>
      <c r="Q793" s="262">
        <f t="shared" ref="Q793:AC793" si="316">SUM(Q776:Q792)</f>
        <v>0</v>
      </c>
      <c r="R793" s="262">
        <f t="shared" si="316"/>
        <v>0</v>
      </c>
      <c r="S793" s="262">
        <f t="shared" si="316"/>
        <v>0</v>
      </c>
      <c r="T793" s="262">
        <f t="shared" si="316"/>
        <v>0</v>
      </c>
      <c r="U793" s="262">
        <f t="shared" si="316"/>
        <v>0</v>
      </c>
      <c r="V793" s="262">
        <f t="shared" si="316"/>
        <v>0</v>
      </c>
      <c r="W793" s="262">
        <f t="shared" si="316"/>
        <v>0</v>
      </c>
      <c r="X793" s="262">
        <f t="shared" si="316"/>
        <v>0</v>
      </c>
      <c r="Y793" s="262">
        <f t="shared" si="316"/>
        <v>0</v>
      </c>
      <c r="Z793" s="262">
        <f t="shared" si="316"/>
        <v>0</v>
      </c>
      <c r="AA793" s="262">
        <f t="shared" si="316"/>
        <v>0</v>
      </c>
      <c r="AB793" s="262">
        <f t="shared" si="316"/>
        <v>0</v>
      </c>
      <c r="AC793" s="262">
        <f t="shared" si="316"/>
        <v>0</v>
      </c>
    </row>
    <row r="794" spans="3:29" outlineLevel="1">
      <c r="C794" s="67"/>
      <c r="D794" s="217"/>
      <c r="E794" s="20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3:29" ht="15" outlineLevel="1" thickBot="1">
      <c r="C795" s="21" t="s">
        <v>259</v>
      </c>
      <c r="D795" s="270">
        <f>D773+D793</f>
        <v>39982</v>
      </c>
      <c r="E795" s="271">
        <f t="shared" ref="E795:AB795" ca="1" si="317">E773+E793</f>
        <v>0</v>
      </c>
      <c r="F795" s="272">
        <f t="shared" ca="1" si="317"/>
        <v>0</v>
      </c>
      <c r="G795" s="272">
        <f t="shared" ca="1" si="317"/>
        <v>0</v>
      </c>
      <c r="H795" s="272">
        <f t="shared" ca="1" si="317"/>
        <v>0</v>
      </c>
      <c r="I795" s="272">
        <f t="shared" ca="1" si="317"/>
        <v>0</v>
      </c>
      <c r="J795" s="272">
        <f t="shared" ca="1" si="317"/>
        <v>0</v>
      </c>
      <c r="K795" s="272">
        <f t="shared" ca="1" si="317"/>
        <v>0</v>
      </c>
      <c r="L795" s="272">
        <f t="shared" ca="1" si="317"/>
        <v>0</v>
      </c>
      <c r="M795" s="272">
        <f t="shared" ca="1" si="317"/>
        <v>0</v>
      </c>
      <c r="N795" s="272">
        <f t="shared" ca="1" si="317"/>
        <v>0</v>
      </c>
      <c r="O795" s="272">
        <f t="shared" ca="1" si="317"/>
        <v>0</v>
      </c>
      <c r="P795" s="272">
        <f t="shared" ca="1" si="317"/>
        <v>0</v>
      </c>
      <c r="Q795" s="272">
        <f t="shared" ca="1" si="317"/>
        <v>-3709.8</v>
      </c>
      <c r="R795" s="272">
        <f t="shared" ca="1" si="317"/>
        <v>-3709.8</v>
      </c>
      <c r="S795" s="272">
        <f t="shared" ca="1" si="317"/>
        <v>-3709.8</v>
      </c>
      <c r="T795" s="272">
        <f t="shared" ca="1" si="317"/>
        <v>-3709.8</v>
      </c>
      <c r="U795" s="272">
        <f t="shared" ca="1" si="317"/>
        <v>-3709.8</v>
      </c>
      <c r="V795" s="272">
        <f t="shared" ca="1" si="317"/>
        <v>-3709.8</v>
      </c>
      <c r="W795" s="272">
        <f t="shared" ca="1" si="317"/>
        <v>-3709.8</v>
      </c>
      <c r="X795" s="272">
        <f t="shared" ca="1" si="317"/>
        <v>-3709.8</v>
      </c>
      <c r="Y795" s="272">
        <f t="shared" ca="1" si="317"/>
        <v>-3709.8</v>
      </c>
      <c r="Z795" s="272">
        <f t="shared" ca="1" si="317"/>
        <v>-3709.8</v>
      </c>
      <c r="AA795" s="272">
        <f t="shared" ca="1" si="317"/>
        <v>-3709.8</v>
      </c>
      <c r="AB795" s="272">
        <f t="shared" ca="1" si="317"/>
        <v>-3709.8</v>
      </c>
    </row>
    <row r="796" spans="3:29" ht="15" outlineLevel="1" thickTop="1">
      <c r="D796" s="220"/>
      <c r="E796" s="221"/>
      <c r="I796" s="4"/>
      <c r="J796" s="4"/>
      <c r="K796" s="4"/>
      <c r="L796" s="4"/>
      <c r="M796" s="4"/>
    </row>
    <row r="797" spans="3:29" outlineLevel="1">
      <c r="E797" s="210"/>
      <c r="I797" s="4"/>
      <c r="J797" s="4"/>
      <c r="K797" s="4"/>
      <c r="L797" s="4"/>
      <c r="M797" s="4"/>
    </row>
    <row r="798" spans="3:29" outlineLevel="1">
      <c r="C798" s="234" t="str">
        <f t="shared" ref="C798:C805" si="318">C224</f>
        <v xml:space="preserve">PAYROLL AND BENEFITS </v>
      </c>
      <c r="D798" s="235"/>
      <c r="E798" s="261">
        <f>-$G224/12*(1+HLOOKUP(E$628,$E$258:$N259,2,FALSE))</f>
        <v>0</v>
      </c>
      <c r="F798" s="262">
        <f>-$G224/12*(1+HLOOKUP(F$628,$E$258:$N259,2,FALSE))</f>
        <v>0</v>
      </c>
      <c r="G798" s="262">
        <f>-$G224/12*(1+HLOOKUP(G$628,$E$258:$N259,2,FALSE))</f>
        <v>0</v>
      </c>
      <c r="H798" s="262">
        <f>-$G224/12*(1+HLOOKUP(H$628,$E$258:$N259,2,FALSE))</f>
        <v>0</v>
      </c>
      <c r="I798" s="262">
        <f>-$G224/12*(1+HLOOKUP(I$628,$E$258:$N259,2,FALSE))</f>
        <v>0</v>
      </c>
      <c r="J798" s="262">
        <f>-$G224/12*(1+HLOOKUP(J$628,$E$258:$N259,2,FALSE))</f>
        <v>0</v>
      </c>
      <c r="K798" s="262">
        <f>-$G224/12*(1+HLOOKUP(K$628,$E$258:$N259,2,FALSE))</f>
        <v>0</v>
      </c>
      <c r="L798" s="262">
        <f>-$G224/12*(1+HLOOKUP(L$628,$E$258:$N259,2,FALSE))</f>
        <v>0</v>
      </c>
      <c r="M798" s="262">
        <f>-$G224/12*(1+HLOOKUP(M$628,$E$258:$N259,2,FALSE))</f>
        <v>0</v>
      </c>
      <c r="N798" s="262">
        <f>-$G224/12*(1+HLOOKUP(N$628,$E$258:$N259,2,FALSE))</f>
        <v>0</v>
      </c>
      <c r="O798" s="262">
        <f>-$G224/12*(1+HLOOKUP(O$628,$E$258:$N259,2,FALSE))</f>
        <v>0</v>
      </c>
      <c r="P798" s="262">
        <f>-$G224/12*(1+HLOOKUP(P$628,$E$258:$N259,2,FALSE))</f>
        <v>0</v>
      </c>
      <c r="Q798" s="262">
        <f>-$G224/12*(1+HLOOKUP(Q$628,$E$258:$N259,2,FALSE))</f>
        <v>0</v>
      </c>
      <c r="R798" s="262">
        <f>-$G224/12*(1+HLOOKUP(R$628,$E$258:$N259,2,FALSE))</f>
        <v>0</v>
      </c>
      <c r="S798" s="262">
        <f>-$G224/12*(1+HLOOKUP(S$628,$E$258:$N259,2,FALSE))</f>
        <v>0</v>
      </c>
      <c r="T798" s="262">
        <f>-$G224/12*(1+HLOOKUP(T$628,$E$258:$N259,2,FALSE))</f>
        <v>0</v>
      </c>
      <c r="U798" s="262">
        <f>-$G224/12*(1+HLOOKUP(U$628,$E$258:$N259,2,FALSE))</f>
        <v>0</v>
      </c>
      <c r="V798" s="262">
        <f>-$G224/12*(1+HLOOKUP(V$628,$E$258:$N259,2,FALSE))</f>
        <v>0</v>
      </c>
      <c r="W798" s="262">
        <f>-$G224/12*(1+HLOOKUP(W$628,$E$258:$N259,2,FALSE))</f>
        <v>0</v>
      </c>
      <c r="X798" s="262">
        <f>-$G224/12*(1+HLOOKUP(X$628,$E$258:$N259,2,FALSE))</f>
        <v>0</v>
      </c>
      <c r="Y798" s="262">
        <f>-$G224/12*(1+HLOOKUP(Y$628,$E$258:$N259,2,FALSE))</f>
        <v>0</v>
      </c>
      <c r="Z798" s="262">
        <f>-$G224/12*(1+HLOOKUP(Z$628,$E$258:$N259,2,FALSE))</f>
        <v>0</v>
      </c>
      <c r="AA798" s="262">
        <f>-$G224/12*(1+HLOOKUP(AA$628,$E$258:$N259,2,FALSE))</f>
        <v>0</v>
      </c>
      <c r="AB798" s="262">
        <f>-$G224/12*(1+HLOOKUP(AB$628,$E$258:$N259,2,FALSE))</f>
        <v>0</v>
      </c>
    </row>
    <row r="799" spans="3:29" outlineLevel="1">
      <c r="C799" s="234" t="str">
        <f t="shared" si="318"/>
        <v>MANAGEMENT FEE / LEASING</v>
      </c>
      <c r="D799" s="235"/>
      <c r="E799" s="261">
        <f>-$G225/12*(1+HLOOKUP(E$628,$E$258:$N260,2,FALSE))</f>
        <v>-965.58333333333337</v>
      </c>
      <c r="F799" s="262">
        <f>-$G225/12*(1+HLOOKUP(F$628,$E$258:$N260,2,FALSE))</f>
        <v>-965.58333333333337</v>
      </c>
      <c r="G799" s="262">
        <f>-$G225/12*(1+HLOOKUP(G$628,$E$258:$N260,2,FALSE))</f>
        <v>-965.58333333333337</v>
      </c>
      <c r="H799" s="262">
        <f>-$G225/12*(1+HLOOKUP(H$628,$E$258:$N260,2,FALSE))</f>
        <v>-965.58333333333337</v>
      </c>
      <c r="I799" s="262">
        <f>-$G225/12*(1+HLOOKUP(I$628,$E$258:$N260,2,FALSE))</f>
        <v>-965.58333333333337</v>
      </c>
      <c r="J799" s="262">
        <f>-$G225/12*(1+HLOOKUP(J$628,$E$258:$N260,2,FALSE))</f>
        <v>-965.58333333333337</v>
      </c>
      <c r="K799" s="262">
        <f>-$G225/12*(1+HLOOKUP(K$628,$E$258:$N260,2,FALSE))</f>
        <v>-965.58333333333337</v>
      </c>
      <c r="L799" s="262">
        <f>-$G225/12*(1+HLOOKUP(L$628,$E$258:$N260,2,FALSE))</f>
        <v>-965.58333333333337</v>
      </c>
      <c r="M799" s="262">
        <f>-$G225/12*(1+HLOOKUP(M$628,$E$258:$N260,2,FALSE))</f>
        <v>-965.58333333333337</v>
      </c>
      <c r="N799" s="262">
        <f>-$G225/12*(1+HLOOKUP(N$628,$E$258:$N260,2,FALSE))</f>
        <v>-965.58333333333337</v>
      </c>
      <c r="O799" s="262">
        <f>-$G225/12*(1+HLOOKUP(O$628,$E$258:$N260,2,FALSE))</f>
        <v>-965.58333333333337</v>
      </c>
      <c r="P799" s="262">
        <f>-$G225/12*(1+HLOOKUP(P$628,$E$258:$N260,2,FALSE))</f>
        <v>-965.58333333333337</v>
      </c>
      <c r="Q799" s="262">
        <f>-$G225/12*(1+HLOOKUP(Q$628,$E$258:$N260,2,FALSE))</f>
        <v>-984.8950000000001</v>
      </c>
      <c r="R799" s="262">
        <f>-$G225/12*(1+HLOOKUP(R$628,$E$258:$N260,2,FALSE))</f>
        <v>-984.8950000000001</v>
      </c>
      <c r="S799" s="262">
        <f>-$G225/12*(1+HLOOKUP(S$628,$E$258:$N260,2,FALSE))</f>
        <v>-984.8950000000001</v>
      </c>
      <c r="T799" s="262">
        <f>-$G225/12*(1+HLOOKUP(T$628,$E$258:$N260,2,FALSE))</f>
        <v>-984.8950000000001</v>
      </c>
      <c r="U799" s="262">
        <f>-$G225/12*(1+HLOOKUP(U$628,$E$258:$N260,2,FALSE))</f>
        <v>-984.8950000000001</v>
      </c>
      <c r="V799" s="262">
        <f>-$G225/12*(1+HLOOKUP(V$628,$E$258:$N260,2,FALSE))</f>
        <v>-984.8950000000001</v>
      </c>
      <c r="W799" s="262">
        <f>-$G225/12*(1+HLOOKUP(W$628,$E$258:$N260,2,FALSE))</f>
        <v>-984.8950000000001</v>
      </c>
      <c r="X799" s="262">
        <f>-$G225/12*(1+HLOOKUP(X$628,$E$258:$N260,2,FALSE))</f>
        <v>-984.8950000000001</v>
      </c>
      <c r="Y799" s="262">
        <f>-$G225/12*(1+HLOOKUP(Y$628,$E$258:$N260,2,FALSE))</f>
        <v>-984.8950000000001</v>
      </c>
      <c r="Z799" s="262">
        <f>-$G225/12*(1+HLOOKUP(Z$628,$E$258:$N260,2,FALSE))</f>
        <v>-984.8950000000001</v>
      </c>
      <c r="AA799" s="262">
        <f>-$G225/12*(1+HLOOKUP(AA$628,$E$258:$N260,2,FALSE))</f>
        <v>-984.8950000000001</v>
      </c>
      <c r="AB799" s="262">
        <f>-$G225/12*(1+HLOOKUP(AB$628,$E$258:$N260,2,FALSE))</f>
        <v>-984.8950000000001</v>
      </c>
    </row>
    <row r="800" spans="3:29" outlineLevel="1">
      <c r="C800" s="234" t="str">
        <f t="shared" si="318"/>
        <v>ADMIN. EXPENSES / FEES</v>
      </c>
      <c r="D800" s="235"/>
      <c r="E800" s="261">
        <f>-$G226/12*(1+HLOOKUP(E$628,$E$258:$N261,2,FALSE))</f>
        <v>-125</v>
      </c>
      <c r="F800" s="262">
        <f>-$G226/12*(1+HLOOKUP(F$628,$E$258:$N261,2,FALSE))</f>
        <v>-125</v>
      </c>
      <c r="G800" s="262">
        <f>-$G226/12*(1+HLOOKUP(G$628,$E$258:$N261,2,FALSE))</f>
        <v>-125</v>
      </c>
      <c r="H800" s="262">
        <f>-$G226/12*(1+HLOOKUP(H$628,$E$258:$N261,2,FALSE))</f>
        <v>-125</v>
      </c>
      <c r="I800" s="262">
        <f>-$G226/12*(1+HLOOKUP(I$628,$E$258:$N261,2,FALSE))</f>
        <v>-125</v>
      </c>
      <c r="J800" s="262">
        <f>-$G226/12*(1+HLOOKUP(J$628,$E$258:$N261,2,FALSE))</f>
        <v>-125</v>
      </c>
      <c r="K800" s="262">
        <f>-$G226/12*(1+HLOOKUP(K$628,$E$258:$N261,2,FALSE))</f>
        <v>-125</v>
      </c>
      <c r="L800" s="262">
        <f>-$G226/12*(1+HLOOKUP(L$628,$E$258:$N261,2,FALSE))</f>
        <v>-125</v>
      </c>
      <c r="M800" s="262">
        <f>-$G226/12*(1+HLOOKUP(M$628,$E$258:$N261,2,FALSE))</f>
        <v>-125</v>
      </c>
      <c r="N800" s="262">
        <f>-$G226/12*(1+HLOOKUP(N$628,$E$258:$N261,2,FALSE))</f>
        <v>-125</v>
      </c>
      <c r="O800" s="262">
        <f>-$G226/12*(1+HLOOKUP(O$628,$E$258:$N261,2,FALSE))</f>
        <v>-125</v>
      </c>
      <c r="P800" s="262">
        <f>-$G226/12*(1+HLOOKUP(P$628,$E$258:$N261,2,FALSE))</f>
        <v>-125</v>
      </c>
      <c r="Q800" s="262">
        <f>-$G226/12*(1+HLOOKUP(Q$628,$E$258:$N261,2,FALSE))</f>
        <v>-127.5</v>
      </c>
      <c r="R800" s="262">
        <f>-$G226/12*(1+HLOOKUP(R$628,$E$258:$N261,2,FALSE))</f>
        <v>-127.5</v>
      </c>
      <c r="S800" s="262">
        <f>-$G226/12*(1+HLOOKUP(S$628,$E$258:$N261,2,FALSE))</f>
        <v>-127.5</v>
      </c>
      <c r="T800" s="262">
        <f>-$G226/12*(1+HLOOKUP(T$628,$E$258:$N261,2,FALSE))</f>
        <v>-127.5</v>
      </c>
      <c r="U800" s="262">
        <f>-$G226/12*(1+HLOOKUP(U$628,$E$258:$N261,2,FALSE))</f>
        <v>-127.5</v>
      </c>
      <c r="V800" s="262">
        <f>-$G226/12*(1+HLOOKUP(V$628,$E$258:$N261,2,FALSE))</f>
        <v>-127.5</v>
      </c>
      <c r="W800" s="262">
        <f>-$G226/12*(1+HLOOKUP(W$628,$E$258:$N261,2,FALSE))</f>
        <v>-127.5</v>
      </c>
      <c r="X800" s="262">
        <f>-$G226/12*(1+HLOOKUP(X$628,$E$258:$N261,2,FALSE))</f>
        <v>-127.5</v>
      </c>
      <c r="Y800" s="262">
        <f>-$G226/12*(1+HLOOKUP(Y$628,$E$258:$N261,2,FALSE))</f>
        <v>-127.5</v>
      </c>
      <c r="Z800" s="262">
        <f>-$G226/12*(1+HLOOKUP(Z$628,$E$258:$N261,2,FALSE))</f>
        <v>-127.5</v>
      </c>
      <c r="AA800" s="262">
        <f>-$G226/12*(1+HLOOKUP(AA$628,$E$258:$N261,2,FALSE))</f>
        <v>-127.5</v>
      </c>
      <c r="AB800" s="262">
        <f>-$G226/12*(1+HLOOKUP(AB$628,$E$258:$N261,2,FALSE))</f>
        <v>-127.5</v>
      </c>
    </row>
    <row r="801" spans="3:29" outlineLevel="1">
      <c r="C801" s="234" t="str">
        <f t="shared" si="318"/>
        <v>UTILITIES EXPENSES</v>
      </c>
      <c r="D801" s="235"/>
      <c r="E801" s="261">
        <f>-$G227/12*(1+HLOOKUP(E$628,$E$258:$N262,2,FALSE))</f>
        <v>-750</v>
      </c>
      <c r="F801" s="262">
        <f>-$G227/12*(1+HLOOKUP(F$628,$E$258:$N262,2,FALSE))</f>
        <v>-750</v>
      </c>
      <c r="G801" s="262">
        <f>-$G227/12*(1+HLOOKUP(G$628,$E$258:$N262,2,FALSE))</f>
        <v>-750</v>
      </c>
      <c r="H801" s="262">
        <f>-$G227/12*(1+HLOOKUP(H$628,$E$258:$N262,2,FALSE))</f>
        <v>-750</v>
      </c>
      <c r="I801" s="262">
        <f>-$G227/12*(1+HLOOKUP(I$628,$E$258:$N262,2,FALSE))</f>
        <v>-750</v>
      </c>
      <c r="J801" s="262">
        <f>-$G227/12*(1+HLOOKUP(J$628,$E$258:$N262,2,FALSE))</f>
        <v>-750</v>
      </c>
      <c r="K801" s="262">
        <f>-$G227/12*(1+HLOOKUP(K$628,$E$258:$N262,2,FALSE))</f>
        <v>-750</v>
      </c>
      <c r="L801" s="262">
        <f>-$G227/12*(1+HLOOKUP(L$628,$E$258:$N262,2,FALSE))</f>
        <v>-750</v>
      </c>
      <c r="M801" s="262">
        <f>-$G227/12*(1+HLOOKUP(M$628,$E$258:$N262,2,FALSE))</f>
        <v>-750</v>
      </c>
      <c r="N801" s="262">
        <f>-$G227/12*(1+HLOOKUP(N$628,$E$258:$N262,2,FALSE))</f>
        <v>-750</v>
      </c>
      <c r="O801" s="262">
        <f>-$G227/12*(1+HLOOKUP(O$628,$E$258:$N262,2,FALSE))</f>
        <v>-750</v>
      </c>
      <c r="P801" s="262">
        <f>-$G227/12*(1+HLOOKUP(P$628,$E$258:$N262,2,FALSE))</f>
        <v>-750</v>
      </c>
      <c r="Q801" s="262">
        <f>-$G227/12*(1+HLOOKUP(Q$628,$E$258:$N262,2,FALSE))</f>
        <v>-765</v>
      </c>
      <c r="R801" s="262">
        <f>-$G227/12*(1+HLOOKUP(R$628,$E$258:$N262,2,FALSE))</f>
        <v>-765</v>
      </c>
      <c r="S801" s="262">
        <f>-$G227/12*(1+HLOOKUP(S$628,$E$258:$N262,2,FALSE))</f>
        <v>-765</v>
      </c>
      <c r="T801" s="262">
        <f>-$G227/12*(1+HLOOKUP(T$628,$E$258:$N262,2,FALSE))</f>
        <v>-765</v>
      </c>
      <c r="U801" s="262">
        <f>-$G227/12*(1+HLOOKUP(U$628,$E$258:$N262,2,FALSE))</f>
        <v>-765</v>
      </c>
      <c r="V801" s="262">
        <f>-$G227/12*(1+HLOOKUP(V$628,$E$258:$N262,2,FALSE))</f>
        <v>-765</v>
      </c>
      <c r="W801" s="262">
        <f>-$G227/12*(1+HLOOKUP(W$628,$E$258:$N262,2,FALSE))</f>
        <v>-765</v>
      </c>
      <c r="X801" s="262">
        <f>-$G227/12*(1+HLOOKUP(X$628,$E$258:$N262,2,FALSE))</f>
        <v>-765</v>
      </c>
      <c r="Y801" s="262">
        <f>-$G227/12*(1+HLOOKUP(Y$628,$E$258:$N262,2,FALSE))</f>
        <v>-765</v>
      </c>
      <c r="Z801" s="262">
        <f>-$G227/12*(1+HLOOKUP(Z$628,$E$258:$N262,2,FALSE))</f>
        <v>-765</v>
      </c>
      <c r="AA801" s="262">
        <f>-$G227/12*(1+HLOOKUP(AA$628,$E$258:$N262,2,FALSE))</f>
        <v>-765</v>
      </c>
      <c r="AB801" s="262">
        <f>-$G227/12*(1+HLOOKUP(AB$628,$E$258:$N262,2,FALSE))</f>
        <v>-765</v>
      </c>
    </row>
    <row r="802" spans="3:29" outlineLevel="1">
      <c r="C802" s="234" t="str">
        <f t="shared" si="318"/>
        <v>OPERATIONS AND MAINTENANCE</v>
      </c>
      <c r="D802" s="235"/>
      <c r="E802" s="261">
        <f>-$G228/12*(1+HLOOKUP(E$628,$E$258:$N263,2,FALSE))</f>
        <v>-1329.1666666666667</v>
      </c>
      <c r="F802" s="262">
        <f>-$G228/12*(1+HLOOKUP(F$628,$E$258:$N263,2,FALSE))</f>
        <v>-1329.1666666666667</v>
      </c>
      <c r="G802" s="262">
        <f>-$G228/12*(1+HLOOKUP(G$628,$E$258:$N263,2,FALSE))</f>
        <v>-1329.1666666666667</v>
      </c>
      <c r="H802" s="262">
        <f>-$G228/12*(1+HLOOKUP(H$628,$E$258:$N263,2,FALSE))</f>
        <v>-1329.1666666666667</v>
      </c>
      <c r="I802" s="262">
        <f>-$G228/12*(1+HLOOKUP(I$628,$E$258:$N263,2,FALSE))</f>
        <v>-1329.1666666666667</v>
      </c>
      <c r="J802" s="262">
        <f>-$G228/12*(1+HLOOKUP(J$628,$E$258:$N263,2,FALSE))</f>
        <v>-1329.1666666666667</v>
      </c>
      <c r="K802" s="262">
        <f>-$G228/12*(1+HLOOKUP(K$628,$E$258:$N263,2,FALSE))</f>
        <v>-1329.1666666666667</v>
      </c>
      <c r="L802" s="262">
        <f>-$G228/12*(1+HLOOKUP(L$628,$E$258:$N263,2,FALSE))</f>
        <v>-1329.1666666666667</v>
      </c>
      <c r="M802" s="262">
        <f>-$G228/12*(1+HLOOKUP(M$628,$E$258:$N263,2,FALSE))</f>
        <v>-1329.1666666666667</v>
      </c>
      <c r="N802" s="262">
        <f>-$G228/12*(1+HLOOKUP(N$628,$E$258:$N263,2,FALSE))</f>
        <v>-1329.1666666666667</v>
      </c>
      <c r="O802" s="262">
        <f>-$G228/12*(1+HLOOKUP(O$628,$E$258:$N263,2,FALSE))</f>
        <v>-1329.1666666666667</v>
      </c>
      <c r="P802" s="262">
        <f>-$G228/12*(1+HLOOKUP(P$628,$E$258:$N263,2,FALSE))</f>
        <v>-1329.1666666666667</v>
      </c>
      <c r="Q802" s="262">
        <f>-$G228/12*(1+HLOOKUP(Q$628,$E$258:$N263,2,FALSE))</f>
        <v>-1355.75</v>
      </c>
      <c r="R802" s="262">
        <f>-$G228/12*(1+HLOOKUP(R$628,$E$258:$N263,2,FALSE))</f>
        <v>-1355.75</v>
      </c>
      <c r="S802" s="262">
        <f>-$G228/12*(1+HLOOKUP(S$628,$E$258:$N263,2,FALSE))</f>
        <v>-1355.75</v>
      </c>
      <c r="T802" s="262">
        <f>-$G228/12*(1+HLOOKUP(T$628,$E$258:$N263,2,FALSE))</f>
        <v>-1355.75</v>
      </c>
      <c r="U802" s="262">
        <f>-$G228/12*(1+HLOOKUP(U$628,$E$258:$N263,2,FALSE))</f>
        <v>-1355.75</v>
      </c>
      <c r="V802" s="262">
        <f>-$G228/12*(1+HLOOKUP(V$628,$E$258:$N263,2,FALSE))</f>
        <v>-1355.75</v>
      </c>
      <c r="W802" s="262">
        <f>-$G228/12*(1+HLOOKUP(W$628,$E$258:$N263,2,FALSE))</f>
        <v>-1355.75</v>
      </c>
      <c r="X802" s="262">
        <f>-$G228/12*(1+HLOOKUP(X$628,$E$258:$N263,2,FALSE))</f>
        <v>-1355.75</v>
      </c>
      <c r="Y802" s="262">
        <f>-$G228/12*(1+HLOOKUP(Y$628,$E$258:$N263,2,FALSE))</f>
        <v>-1355.75</v>
      </c>
      <c r="Z802" s="262">
        <f>-$G228/12*(1+HLOOKUP(Z$628,$E$258:$N263,2,FALSE))</f>
        <v>-1355.75</v>
      </c>
      <c r="AA802" s="262">
        <f>-$G228/12*(1+HLOOKUP(AA$628,$E$258:$N263,2,FALSE))</f>
        <v>-1355.75</v>
      </c>
      <c r="AB802" s="262">
        <f>-$G228/12*(1+HLOOKUP(AB$628,$E$258:$N263,2,FALSE))</f>
        <v>-1355.75</v>
      </c>
    </row>
    <row r="803" spans="3:29" outlineLevel="1">
      <c r="C803" s="234" t="str">
        <f t="shared" si="318"/>
        <v>INSURANCE</v>
      </c>
      <c r="D803" s="235"/>
      <c r="E803" s="261">
        <f>-$G229/12*(1+HLOOKUP(E$628,$E$258:$N264,2,FALSE))</f>
        <v>-333.33333333333331</v>
      </c>
      <c r="F803" s="262">
        <f>-$G229/12*(1+HLOOKUP(F$628,$E$258:$N264,2,FALSE))</f>
        <v>-333.33333333333331</v>
      </c>
      <c r="G803" s="262">
        <f>-$G229/12*(1+HLOOKUP(G$628,$E$258:$N264,2,FALSE))</f>
        <v>-333.33333333333331</v>
      </c>
      <c r="H803" s="262">
        <f>-$G229/12*(1+HLOOKUP(H$628,$E$258:$N264,2,FALSE))</f>
        <v>-333.33333333333331</v>
      </c>
      <c r="I803" s="262">
        <f>-$G229/12*(1+HLOOKUP(I$628,$E$258:$N264,2,FALSE))</f>
        <v>-333.33333333333331</v>
      </c>
      <c r="J803" s="262">
        <f>-$G229/12*(1+HLOOKUP(J$628,$E$258:$N264,2,FALSE))</f>
        <v>-333.33333333333331</v>
      </c>
      <c r="K803" s="262">
        <f>-$G229/12*(1+HLOOKUP(K$628,$E$258:$N264,2,FALSE))</f>
        <v>-333.33333333333331</v>
      </c>
      <c r="L803" s="262">
        <f>-$G229/12*(1+HLOOKUP(L$628,$E$258:$N264,2,FALSE))</f>
        <v>-333.33333333333331</v>
      </c>
      <c r="M803" s="262">
        <f>-$G229/12*(1+HLOOKUP(M$628,$E$258:$N264,2,FALSE))</f>
        <v>-333.33333333333331</v>
      </c>
      <c r="N803" s="262">
        <f>-$G229/12*(1+HLOOKUP(N$628,$E$258:$N264,2,FALSE))</f>
        <v>-333.33333333333331</v>
      </c>
      <c r="O803" s="262">
        <f>-$G229/12*(1+HLOOKUP(O$628,$E$258:$N264,2,FALSE))</f>
        <v>-333.33333333333331</v>
      </c>
      <c r="P803" s="262">
        <f>-$G229/12*(1+HLOOKUP(P$628,$E$258:$N264,2,FALSE))</f>
        <v>-333.33333333333331</v>
      </c>
      <c r="Q803" s="262">
        <f>-$G229/12*(1+HLOOKUP(Q$628,$E$258:$N264,2,FALSE))</f>
        <v>-340</v>
      </c>
      <c r="R803" s="262">
        <f>-$G229/12*(1+HLOOKUP(R$628,$E$258:$N264,2,FALSE))</f>
        <v>-340</v>
      </c>
      <c r="S803" s="262">
        <f>-$G229/12*(1+HLOOKUP(S$628,$E$258:$N264,2,FALSE))</f>
        <v>-340</v>
      </c>
      <c r="T803" s="262">
        <f>-$G229/12*(1+HLOOKUP(T$628,$E$258:$N264,2,FALSE))</f>
        <v>-340</v>
      </c>
      <c r="U803" s="262">
        <f>-$G229/12*(1+HLOOKUP(U$628,$E$258:$N264,2,FALSE))</f>
        <v>-340</v>
      </c>
      <c r="V803" s="262">
        <f>-$G229/12*(1+HLOOKUP(V$628,$E$258:$N264,2,FALSE))</f>
        <v>-340</v>
      </c>
      <c r="W803" s="262">
        <f>-$G229/12*(1+HLOOKUP(W$628,$E$258:$N264,2,FALSE))</f>
        <v>-340</v>
      </c>
      <c r="X803" s="262">
        <f>-$G229/12*(1+HLOOKUP(X$628,$E$258:$N264,2,FALSE))</f>
        <v>-340</v>
      </c>
      <c r="Y803" s="262">
        <f>-$G229/12*(1+HLOOKUP(Y$628,$E$258:$N264,2,FALSE))</f>
        <v>-340</v>
      </c>
      <c r="Z803" s="262">
        <f>-$G229/12*(1+HLOOKUP(Z$628,$E$258:$N264,2,FALSE))</f>
        <v>-340</v>
      </c>
      <c r="AA803" s="262">
        <f>-$G229/12*(1+HLOOKUP(AA$628,$E$258:$N264,2,FALSE))</f>
        <v>-340</v>
      </c>
      <c r="AB803" s="262">
        <f>-$G229/12*(1+HLOOKUP(AB$628,$E$258:$N264,2,FALSE))</f>
        <v>-340</v>
      </c>
    </row>
    <row r="804" spans="3:29" outlineLevel="1">
      <c r="C804" s="234" t="str">
        <f t="shared" si="318"/>
        <v>PROPERTY TAX</v>
      </c>
      <c r="D804" s="235"/>
      <c r="E804" s="261">
        <f>-$G230/12*(1+HLOOKUP(E$628,$E$258:$N265,2,FALSE))</f>
        <v>-3750</v>
      </c>
      <c r="F804" s="262">
        <f>-$G230/12*(1+HLOOKUP(F$628,$E$258:$N265,2,FALSE))</f>
        <v>-3750</v>
      </c>
      <c r="G804" s="262">
        <f>-$G230/12*(1+HLOOKUP(G$628,$E$258:$N265,2,FALSE))</f>
        <v>-3750</v>
      </c>
      <c r="H804" s="262">
        <f>-$G230/12*(1+HLOOKUP(H$628,$E$258:$N265,2,FALSE))</f>
        <v>-3750</v>
      </c>
      <c r="I804" s="262">
        <f>-$G230/12*(1+HLOOKUP(I$628,$E$258:$N265,2,FALSE))</f>
        <v>-3750</v>
      </c>
      <c r="J804" s="262">
        <f>-$G230/12*(1+HLOOKUP(J$628,$E$258:$N265,2,FALSE))</f>
        <v>-3750</v>
      </c>
      <c r="K804" s="262">
        <f>-$G230/12*(1+HLOOKUP(K$628,$E$258:$N265,2,FALSE))</f>
        <v>-3750</v>
      </c>
      <c r="L804" s="262">
        <f>-$G230/12*(1+HLOOKUP(L$628,$E$258:$N265,2,FALSE))</f>
        <v>-3750</v>
      </c>
      <c r="M804" s="262">
        <f>-$G230/12*(1+HLOOKUP(M$628,$E$258:$N265,2,FALSE))</f>
        <v>-3750</v>
      </c>
      <c r="N804" s="262">
        <f>-$G230/12*(1+HLOOKUP(N$628,$E$258:$N265,2,FALSE))</f>
        <v>-3750</v>
      </c>
      <c r="O804" s="262">
        <f>-$G230/12*(1+HLOOKUP(O$628,$E$258:$N265,2,FALSE))</f>
        <v>-3750</v>
      </c>
      <c r="P804" s="262">
        <f>-$G230/12*(1+HLOOKUP(P$628,$E$258:$N265,2,FALSE))</f>
        <v>-3750</v>
      </c>
      <c r="Q804" s="262">
        <f>-$G230/12*(1+HLOOKUP(Q$628,$E$258:$N265,2,FALSE))</f>
        <v>-3825</v>
      </c>
      <c r="R804" s="262">
        <f>-$G230/12*(1+HLOOKUP(R$628,$E$258:$N265,2,FALSE))</f>
        <v>-3825</v>
      </c>
      <c r="S804" s="262">
        <f>-$G230/12*(1+HLOOKUP(S$628,$E$258:$N265,2,FALSE))</f>
        <v>-3825</v>
      </c>
      <c r="T804" s="262">
        <f>-$G230/12*(1+HLOOKUP(T$628,$E$258:$N265,2,FALSE))</f>
        <v>-3825</v>
      </c>
      <c r="U804" s="262">
        <f>-$G230/12*(1+HLOOKUP(U$628,$E$258:$N265,2,FALSE))</f>
        <v>-3825</v>
      </c>
      <c r="V804" s="262">
        <f>-$G230/12*(1+HLOOKUP(V$628,$E$258:$N265,2,FALSE))</f>
        <v>-3825</v>
      </c>
      <c r="W804" s="262">
        <f>-$G230/12*(1+HLOOKUP(W$628,$E$258:$N265,2,FALSE))</f>
        <v>-3825</v>
      </c>
      <c r="X804" s="262">
        <f>-$G230/12*(1+HLOOKUP(X$628,$E$258:$N265,2,FALSE))</f>
        <v>-3825</v>
      </c>
      <c r="Y804" s="262">
        <f>-$G230/12*(1+HLOOKUP(Y$628,$E$258:$N265,2,FALSE))</f>
        <v>-3825</v>
      </c>
      <c r="Z804" s="262">
        <f>-$G230/12*(1+HLOOKUP(Z$628,$E$258:$N265,2,FALSE))</f>
        <v>-3825</v>
      </c>
      <c r="AA804" s="262">
        <f>-$G230/12*(1+HLOOKUP(AA$628,$E$258:$N265,2,FALSE))</f>
        <v>-3825</v>
      </c>
      <c r="AB804" s="262">
        <f>-$G230/12*(1+HLOOKUP(AB$628,$E$258:$N265,2,FALSE))</f>
        <v>-3825</v>
      </c>
    </row>
    <row r="805" spans="3:29" outlineLevel="1">
      <c r="C805" s="1073">
        <f t="shared" si="318"/>
        <v>0</v>
      </c>
      <c r="D805" s="235"/>
      <c r="E805" s="261">
        <f>IF($N$339="Turn",-F535*$O$231,0)</f>
        <v>0</v>
      </c>
      <c r="F805" s="262">
        <f t="shared" ref="F805:AB805" si="319">IF($N$339="Turn",-G535*$O$231,0)</f>
        <v>0</v>
      </c>
      <c r="G805" s="262">
        <f t="shared" si="319"/>
        <v>0</v>
      </c>
      <c r="H805" s="262">
        <f t="shared" si="319"/>
        <v>0</v>
      </c>
      <c r="I805" s="262">
        <f t="shared" si="319"/>
        <v>0</v>
      </c>
      <c r="J805" s="262">
        <f t="shared" si="319"/>
        <v>0</v>
      </c>
      <c r="K805" s="262">
        <f t="shared" si="319"/>
        <v>0</v>
      </c>
      <c r="L805" s="262">
        <f t="shared" si="319"/>
        <v>0</v>
      </c>
      <c r="M805" s="262">
        <f t="shared" si="319"/>
        <v>0</v>
      </c>
      <c r="N805" s="262">
        <f t="shared" si="319"/>
        <v>0</v>
      </c>
      <c r="O805" s="262">
        <f t="shared" si="319"/>
        <v>0</v>
      </c>
      <c r="P805" s="262">
        <f t="shared" si="319"/>
        <v>0</v>
      </c>
      <c r="Q805" s="262">
        <f t="shared" si="319"/>
        <v>0</v>
      </c>
      <c r="R805" s="262">
        <f t="shared" si="319"/>
        <v>0</v>
      </c>
      <c r="S805" s="262">
        <f t="shared" si="319"/>
        <v>0</v>
      </c>
      <c r="T805" s="262">
        <f t="shared" si="319"/>
        <v>0</v>
      </c>
      <c r="U805" s="262">
        <f t="shared" si="319"/>
        <v>0</v>
      </c>
      <c r="V805" s="262">
        <f t="shared" si="319"/>
        <v>0</v>
      </c>
      <c r="W805" s="262">
        <f t="shared" si="319"/>
        <v>0</v>
      </c>
      <c r="X805" s="262">
        <f t="shared" si="319"/>
        <v>0</v>
      </c>
      <c r="Y805" s="262">
        <f t="shared" si="319"/>
        <v>0</v>
      </c>
      <c r="Z805" s="262">
        <f t="shared" si="319"/>
        <v>0</v>
      </c>
      <c r="AA805" s="262">
        <f t="shared" si="319"/>
        <v>0</v>
      </c>
      <c r="AB805" s="262">
        <f t="shared" si="319"/>
        <v>0</v>
      </c>
    </row>
    <row r="806" spans="3:29" outlineLevel="1">
      <c r="D806" s="217"/>
      <c r="E806" s="20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3:29" outlineLevel="1">
      <c r="C807" s="222" t="s">
        <v>17</v>
      </c>
      <c r="D807" s="260">
        <f>SUM(D798:D805)</f>
        <v>0</v>
      </c>
      <c r="E807" s="261">
        <f t="shared" ref="E807:N807" si="320">SUM(E798:E806)</f>
        <v>-7253.0833333333339</v>
      </c>
      <c r="F807" s="262">
        <f t="shared" si="320"/>
        <v>-7253.0833333333339</v>
      </c>
      <c r="G807" s="262">
        <f t="shared" si="320"/>
        <v>-7253.0833333333339</v>
      </c>
      <c r="H807" s="262">
        <f t="shared" si="320"/>
        <v>-7253.0833333333339</v>
      </c>
      <c r="I807" s="262">
        <f t="shared" si="320"/>
        <v>-7253.0833333333339</v>
      </c>
      <c r="J807" s="262">
        <f t="shared" si="320"/>
        <v>-7253.0833333333339</v>
      </c>
      <c r="K807" s="262">
        <f t="shared" si="320"/>
        <v>-7253.0833333333339</v>
      </c>
      <c r="L807" s="262">
        <f t="shared" si="320"/>
        <v>-7253.0833333333339</v>
      </c>
      <c r="M807" s="262">
        <f t="shared" si="320"/>
        <v>-7253.0833333333339</v>
      </c>
      <c r="N807" s="262">
        <f t="shared" si="320"/>
        <v>-7253.0833333333339</v>
      </c>
      <c r="O807" s="262">
        <f>SUM(O798:O806)</f>
        <v>-7253.0833333333339</v>
      </c>
      <c r="P807" s="262">
        <f>SUM(P798:P806)</f>
        <v>-7253.0833333333339</v>
      </c>
      <c r="Q807" s="262">
        <f t="shared" ref="Q807:AB807" si="321">SUM(Q798:Q806)</f>
        <v>-7398.1450000000004</v>
      </c>
      <c r="R807" s="262">
        <f t="shared" si="321"/>
        <v>-7398.1450000000004</v>
      </c>
      <c r="S807" s="262">
        <f t="shared" si="321"/>
        <v>-7398.1450000000004</v>
      </c>
      <c r="T807" s="262">
        <f t="shared" si="321"/>
        <v>-7398.1450000000004</v>
      </c>
      <c r="U807" s="262">
        <f t="shared" si="321"/>
        <v>-7398.1450000000004</v>
      </c>
      <c r="V807" s="262">
        <f t="shared" si="321"/>
        <v>-7398.1450000000004</v>
      </c>
      <c r="W807" s="262">
        <f t="shared" si="321"/>
        <v>-7398.1450000000004</v>
      </c>
      <c r="X807" s="262">
        <f t="shared" si="321"/>
        <v>-7398.1450000000004</v>
      </c>
      <c r="Y807" s="262">
        <f t="shared" si="321"/>
        <v>-7398.1450000000004</v>
      </c>
      <c r="Z807" s="262">
        <f t="shared" si="321"/>
        <v>-7398.1450000000004</v>
      </c>
      <c r="AA807" s="262">
        <f t="shared" si="321"/>
        <v>-7398.1450000000004</v>
      </c>
      <c r="AB807" s="262">
        <f t="shared" si="321"/>
        <v>-7398.1450000000004</v>
      </c>
      <c r="AC807" s="262"/>
    </row>
    <row r="808" spans="3:29" ht="8.25" customHeight="1" outlineLevel="1">
      <c r="C808" s="225"/>
      <c r="D808" s="230"/>
      <c r="E808" s="213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</row>
    <row r="809" spans="3:29" ht="15" outlineLevel="1" thickBot="1">
      <c r="D809" s="236"/>
      <c r="E809" s="237"/>
      <c r="F809" s="238"/>
      <c r="G809" s="238"/>
      <c r="H809" s="238"/>
      <c r="I809" s="238"/>
      <c r="J809" s="233"/>
      <c r="K809" s="233"/>
      <c r="L809" s="238"/>
      <c r="M809" s="233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</row>
    <row r="810" spans="3:29" ht="16.2" outlineLevel="1" thickTop="1">
      <c r="C810" s="224" t="s">
        <v>33</v>
      </c>
      <c r="D810" s="260">
        <f t="shared" ref="D810" si="322">D795-D807</f>
        <v>39982</v>
      </c>
      <c r="E810" s="261">
        <f ca="1">E795+E807</f>
        <v>-7253.0833333333339</v>
      </c>
      <c r="F810" s="262">
        <f t="shared" ref="F810:AB810" ca="1" si="323">F795+F807</f>
        <v>-7253.0833333333339</v>
      </c>
      <c r="G810" s="262">
        <f t="shared" ca="1" si="323"/>
        <v>-7253.0833333333339</v>
      </c>
      <c r="H810" s="262">
        <f t="shared" ca="1" si="323"/>
        <v>-7253.0833333333339</v>
      </c>
      <c r="I810" s="262">
        <f t="shared" ca="1" si="323"/>
        <v>-7253.0833333333339</v>
      </c>
      <c r="J810" s="262">
        <f t="shared" ca="1" si="323"/>
        <v>-7253.0833333333339</v>
      </c>
      <c r="K810" s="262">
        <f t="shared" ca="1" si="323"/>
        <v>-7253.0833333333339</v>
      </c>
      <c r="L810" s="262">
        <f t="shared" ca="1" si="323"/>
        <v>-7253.0833333333339</v>
      </c>
      <c r="M810" s="262">
        <f t="shared" ca="1" si="323"/>
        <v>-7253.0833333333339</v>
      </c>
      <c r="N810" s="262">
        <f t="shared" ca="1" si="323"/>
        <v>-7253.0833333333339</v>
      </c>
      <c r="O810" s="262">
        <f t="shared" ca="1" si="323"/>
        <v>-7253.0833333333339</v>
      </c>
      <c r="P810" s="262">
        <f t="shared" ca="1" si="323"/>
        <v>-7253.0833333333339</v>
      </c>
      <c r="Q810" s="262">
        <f t="shared" ca="1" si="323"/>
        <v>-11107.945</v>
      </c>
      <c r="R810" s="262">
        <f t="shared" ca="1" si="323"/>
        <v>-11107.945</v>
      </c>
      <c r="S810" s="262">
        <f t="shared" ca="1" si="323"/>
        <v>-11107.945</v>
      </c>
      <c r="T810" s="262">
        <f t="shared" ca="1" si="323"/>
        <v>-11107.945</v>
      </c>
      <c r="U810" s="262">
        <f t="shared" ca="1" si="323"/>
        <v>-11107.945</v>
      </c>
      <c r="V810" s="262">
        <f t="shared" ca="1" si="323"/>
        <v>-11107.945</v>
      </c>
      <c r="W810" s="262">
        <f t="shared" ca="1" si="323"/>
        <v>-11107.945</v>
      </c>
      <c r="X810" s="262">
        <f t="shared" ca="1" si="323"/>
        <v>-11107.945</v>
      </c>
      <c r="Y810" s="262">
        <f t="shared" ca="1" si="323"/>
        <v>-11107.945</v>
      </c>
      <c r="Z810" s="262">
        <f t="shared" ca="1" si="323"/>
        <v>-11107.945</v>
      </c>
      <c r="AA810" s="262">
        <f t="shared" ca="1" si="323"/>
        <v>-11107.945</v>
      </c>
      <c r="AB810" s="262">
        <f t="shared" ca="1" si="323"/>
        <v>-11107.945</v>
      </c>
    </row>
    <row r="811" spans="3:29" ht="15.6" outlineLevel="1">
      <c r="C811" s="973" t="s">
        <v>926</v>
      </c>
      <c r="D811" s="260"/>
      <c r="E811" s="261">
        <f>SUM(E812:E813)</f>
        <v>-245000</v>
      </c>
      <c r="F811" s="262">
        <f t="shared" ref="F811:AB811" si="324">SUM(F812:F813)</f>
        <v>-52500</v>
      </c>
      <c r="G811" s="262">
        <f t="shared" si="324"/>
        <v>-70000</v>
      </c>
      <c r="H811" s="262">
        <f t="shared" si="324"/>
        <v>-52500</v>
      </c>
      <c r="I811" s="262">
        <f t="shared" si="324"/>
        <v>-35000</v>
      </c>
      <c r="J811" s="262">
        <f t="shared" si="324"/>
        <v>-17500</v>
      </c>
      <c r="K811" s="262">
        <f t="shared" si="324"/>
        <v>-17500</v>
      </c>
      <c r="L811" s="262">
        <f t="shared" si="324"/>
        <v>0</v>
      </c>
      <c r="M811" s="262">
        <f t="shared" si="324"/>
        <v>0</v>
      </c>
      <c r="N811" s="262">
        <f t="shared" si="324"/>
        <v>0</v>
      </c>
      <c r="O811" s="262">
        <f t="shared" si="324"/>
        <v>0</v>
      </c>
      <c r="P811" s="262">
        <f t="shared" si="324"/>
        <v>0</v>
      </c>
      <c r="Q811" s="262">
        <f t="shared" si="324"/>
        <v>0</v>
      </c>
      <c r="R811" s="262">
        <f t="shared" si="324"/>
        <v>0</v>
      </c>
      <c r="S811" s="262">
        <f t="shared" si="324"/>
        <v>0</v>
      </c>
      <c r="T811" s="262">
        <f t="shared" si="324"/>
        <v>0</v>
      </c>
      <c r="U811" s="262">
        <f t="shared" si="324"/>
        <v>0</v>
      </c>
      <c r="V811" s="262">
        <f t="shared" si="324"/>
        <v>0</v>
      </c>
      <c r="W811" s="262">
        <f t="shared" si="324"/>
        <v>0</v>
      </c>
      <c r="X811" s="262">
        <f t="shared" si="324"/>
        <v>0</v>
      </c>
      <c r="Y811" s="262">
        <f t="shared" si="324"/>
        <v>0</v>
      </c>
      <c r="Z811" s="262">
        <f t="shared" si="324"/>
        <v>0</v>
      </c>
      <c r="AA811" s="262">
        <f t="shared" si="324"/>
        <v>0</v>
      </c>
      <c r="AB811" s="262">
        <f t="shared" si="324"/>
        <v>0</v>
      </c>
    </row>
    <row r="812" spans="3:29" ht="15.6" outlineLevel="1">
      <c r="C812" s="974" t="s">
        <v>924</v>
      </c>
      <c r="D812" s="260"/>
      <c r="E812" s="261">
        <f>-SUM(E470:E499)*$H$52</f>
        <v>0</v>
      </c>
      <c r="F812" s="262">
        <f t="shared" ref="F812:AB812" si="325">-SUM(F470:F499)*$H$52</f>
        <v>-52500</v>
      </c>
      <c r="G812" s="262">
        <f t="shared" si="325"/>
        <v>-70000</v>
      </c>
      <c r="H812" s="262">
        <f t="shared" si="325"/>
        <v>-52500</v>
      </c>
      <c r="I812" s="262">
        <f t="shared" si="325"/>
        <v>-35000</v>
      </c>
      <c r="J812" s="262">
        <f t="shared" si="325"/>
        <v>-17500</v>
      </c>
      <c r="K812" s="262">
        <f t="shared" si="325"/>
        <v>-17500</v>
      </c>
      <c r="L812" s="262">
        <f t="shared" si="325"/>
        <v>0</v>
      </c>
      <c r="M812" s="262">
        <f t="shared" si="325"/>
        <v>0</v>
      </c>
      <c r="N812" s="262">
        <f t="shared" si="325"/>
        <v>0</v>
      </c>
      <c r="O812" s="262">
        <f t="shared" si="325"/>
        <v>0</v>
      </c>
      <c r="P812" s="262">
        <f t="shared" si="325"/>
        <v>0</v>
      </c>
      <c r="Q812" s="262">
        <f t="shared" si="325"/>
        <v>0</v>
      </c>
      <c r="R812" s="262">
        <f t="shared" si="325"/>
        <v>0</v>
      </c>
      <c r="S812" s="262">
        <f t="shared" si="325"/>
        <v>0</v>
      </c>
      <c r="T812" s="262">
        <f t="shared" si="325"/>
        <v>0</v>
      </c>
      <c r="U812" s="262">
        <f t="shared" si="325"/>
        <v>0</v>
      </c>
      <c r="V812" s="262">
        <f t="shared" si="325"/>
        <v>0</v>
      </c>
      <c r="W812" s="262">
        <f t="shared" si="325"/>
        <v>0</v>
      </c>
      <c r="X812" s="262">
        <f t="shared" si="325"/>
        <v>0</v>
      </c>
      <c r="Y812" s="262">
        <f t="shared" si="325"/>
        <v>0</v>
      </c>
      <c r="Z812" s="262">
        <f t="shared" si="325"/>
        <v>0</v>
      </c>
      <c r="AA812" s="262">
        <f t="shared" si="325"/>
        <v>0</v>
      </c>
      <c r="AB812" s="262">
        <f t="shared" si="325"/>
        <v>0</v>
      </c>
    </row>
    <row r="813" spans="3:29" ht="15.6" outlineLevel="1">
      <c r="C813" s="974" t="s">
        <v>927</v>
      </c>
      <c r="D813" s="260"/>
      <c r="E813" s="261">
        <f t="array" ref="E813">-SUM(D563:D592-E563:E592)*$I$52</f>
        <v>-245000</v>
      </c>
      <c r="F813" s="262">
        <f t="array" ref="F813">-SUM(E563:E592-F563:F592)*$I$52</f>
        <v>0</v>
      </c>
      <c r="G813" s="262">
        <f t="array" ref="G813">-SUM(F563:F592-G563:G592)*$I$52</f>
        <v>0</v>
      </c>
      <c r="H813" s="262">
        <f t="array" ref="H813">-SUM(G563:G592-H563:H592)*$I$52</f>
        <v>0</v>
      </c>
      <c r="I813" s="262">
        <f t="array" ref="I813">-SUM(H563:H592-I563:I592)*$I$52</f>
        <v>0</v>
      </c>
      <c r="J813" s="262">
        <f t="array" ref="J813">-SUM(I563:I592-J563:J592)*$I$52</f>
        <v>0</v>
      </c>
      <c r="K813" s="262">
        <f t="array" ref="K813">-SUM(J563:J592-K563:K592)*$I$52</f>
        <v>0</v>
      </c>
      <c r="L813" s="262">
        <f t="array" ref="L813">-SUM(K563:K592-L563:L592)*$I$52</f>
        <v>0</v>
      </c>
      <c r="M813" s="262">
        <f t="array" ref="M813">-SUM(L563:L592-M563:M592)*$I$52</f>
        <v>0</v>
      </c>
      <c r="N813" s="262">
        <f t="array" ref="N813">-SUM(M563:M592-N563:N592)*$I$52</f>
        <v>0</v>
      </c>
      <c r="O813" s="262">
        <f t="array" ref="O813">-SUM(N563:N592-O563:O592)*$I$52</f>
        <v>0</v>
      </c>
      <c r="P813" s="262">
        <f t="array" ref="P813">-SUM(O563:O592-P563:P592)*$I$52</f>
        <v>0</v>
      </c>
      <c r="Q813" s="262">
        <f t="array" ref="Q813">-SUM(P563:P592-Q563:Q592)*$I$52</f>
        <v>0</v>
      </c>
      <c r="R813" s="262">
        <f t="array" ref="R813">-SUM(Q563:Q592-R563:R592)*$I$52</f>
        <v>0</v>
      </c>
      <c r="S813" s="262">
        <f t="array" ref="S813">-SUM(R563:R592-S563:S592)*$I$52</f>
        <v>0</v>
      </c>
      <c r="T813" s="262">
        <f t="array" ref="T813">-SUM(S563:S592-T563:T592)*$I$52</f>
        <v>0</v>
      </c>
      <c r="U813" s="262">
        <f t="array" ref="U813">-SUM(T563:T592-U563:U592)*$I$52</f>
        <v>0</v>
      </c>
      <c r="V813" s="262">
        <f t="array" ref="V813">-SUM(U563:U592-V563:V592)*$I$52</f>
        <v>0</v>
      </c>
      <c r="W813" s="262">
        <f t="array" ref="W813">-SUM(V563:V592-W563:W592)*$I$52</f>
        <v>0</v>
      </c>
      <c r="X813" s="262">
        <f t="array" ref="X813">-SUM(W563:W592-X563:X592)*$I$52</f>
        <v>0</v>
      </c>
      <c r="Y813" s="262">
        <f t="array" ref="Y813">-SUM(X563:X592-Y563:Y592)*$I$52</f>
        <v>0</v>
      </c>
      <c r="Z813" s="262">
        <f t="array" ref="Z813">-SUM(Y563:Y592-Z563:Z592)*$I$52</f>
        <v>0</v>
      </c>
      <c r="AA813" s="262">
        <f t="array" ref="AA813">-SUM(Z563:Z592-AA563:AA592)*$I$52</f>
        <v>0</v>
      </c>
      <c r="AB813" s="262">
        <f t="array" ref="AB813">-SUM(AA563:AA592-AB563:AB592)*$I$52</f>
        <v>0</v>
      </c>
    </row>
    <row r="814" spans="3:29" ht="15.6" outlineLevel="1">
      <c r="C814" s="974"/>
      <c r="D814" s="260"/>
      <c r="E814" s="261">
        <f>IF($N$339="Rehab",IF(AND(E$629&gt;=MIN($K$344:$K$373),E$629&lt;MIN($O$344:$O$373)),-$F$74/(MIN($O$344:$O$373)-MIN($K$344:$K$373)),0),0)</f>
        <v>-48300</v>
      </c>
      <c r="F814" s="262">
        <f t="shared" ref="F814:AB814" si="326">IF($N$339="Rehab",IF(AND(F$629&gt;=MIN($K$344:$K$373),F$629&lt;MIN($O$344:$O$373)),-$F$74/(MIN($O$344:$O$373)-MIN($K$344:$K$373)),0),0)</f>
        <v>-48300</v>
      </c>
      <c r="G814" s="262">
        <f t="shared" si="326"/>
        <v>-48300</v>
      </c>
      <c r="H814" s="262">
        <f t="shared" si="326"/>
        <v>-48300</v>
      </c>
      <c r="I814" s="262">
        <f t="shared" si="326"/>
        <v>-48300</v>
      </c>
      <c r="J814" s="262">
        <f t="shared" si="326"/>
        <v>-48300</v>
      </c>
      <c r="K814" s="262">
        <f t="shared" si="326"/>
        <v>-48300</v>
      </c>
      <c r="L814" s="262">
        <f t="shared" si="326"/>
        <v>-48300</v>
      </c>
      <c r="M814" s="262">
        <f t="shared" si="326"/>
        <v>-48300</v>
      </c>
      <c r="N814" s="262">
        <f t="shared" si="326"/>
        <v>-48300</v>
      </c>
      <c r="O814" s="262">
        <f t="shared" si="326"/>
        <v>0</v>
      </c>
      <c r="P814" s="262">
        <f t="shared" si="326"/>
        <v>0</v>
      </c>
      <c r="Q814" s="262">
        <f t="shared" si="326"/>
        <v>0</v>
      </c>
      <c r="R814" s="262">
        <f t="shared" si="326"/>
        <v>0</v>
      </c>
      <c r="S814" s="262">
        <f t="shared" si="326"/>
        <v>0</v>
      </c>
      <c r="T814" s="262">
        <f t="shared" si="326"/>
        <v>0</v>
      </c>
      <c r="U814" s="262">
        <f t="shared" si="326"/>
        <v>0</v>
      </c>
      <c r="V814" s="262">
        <f t="shared" si="326"/>
        <v>0</v>
      </c>
      <c r="W814" s="262">
        <f t="shared" si="326"/>
        <v>0</v>
      </c>
      <c r="X814" s="262">
        <f t="shared" si="326"/>
        <v>0</v>
      </c>
      <c r="Y814" s="262">
        <f t="shared" si="326"/>
        <v>0</v>
      </c>
      <c r="Z814" s="262">
        <f t="shared" si="326"/>
        <v>0</v>
      </c>
      <c r="AA814" s="262">
        <f t="shared" si="326"/>
        <v>0</v>
      </c>
      <c r="AB814" s="262">
        <f t="shared" si="326"/>
        <v>0</v>
      </c>
    </row>
    <row r="815" spans="3:29" outlineLevel="1">
      <c r="C815" s="225" t="s">
        <v>301</v>
      </c>
      <c r="D815" s="223"/>
      <c r="E815" s="261">
        <f>$E$913/12</f>
        <v>0</v>
      </c>
      <c r="F815" s="262">
        <f t="shared" ref="F815:P815" si="327">$E$913/12</f>
        <v>0</v>
      </c>
      <c r="G815" s="262">
        <f t="shared" si="327"/>
        <v>0</v>
      </c>
      <c r="H815" s="262">
        <f t="shared" si="327"/>
        <v>0</v>
      </c>
      <c r="I815" s="262">
        <f t="shared" si="327"/>
        <v>0</v>
      </c>
      <c r="J815" s="262">
        <f t="shared" si="327"/>
        <v>0</v>
      </c>
      <c r="K815" s="262">
        <f t="shared" si="327"/>
        <v>0</v>
      </c>
      <c r="L815" s="262">
        <f t="shared" si="327"/>
        <v>0</v>
      </c>
      <c r="M815" s="262">
        <f t="shared" si="327"/>
        <v>0</v>
      </c>
      <c r="N815" s="262">
        <f t="shared" si="327"/>
        <v>0</v>
      </c>
      <c r="O815" s="262">
        <f t="shared" si="327"/>
        <v>0</v>
      </c>
      <c r="P815" s="262">
        <f t="shared" si="327"/>
        <v>0</v>
      </c>
      <c r="Q815" s="262">
        <f>$F$913/12</f>
        <v>0</v>
      </c>
      <c r="R815" s="262">
        <f t="shared" ref="R815:AB815" si="328">$F$913/12</f>
        <v>0</v>
      </c>
      <c r="S815" s="262">
        <f t="shared" si="328"/>
        <v>0</v>
      </c>
      <c r="T815" s="262">
        <f t="shared" si="328"/>
        <v>0</v>
      </c>
      <c r="U815" s="262">
        <f t="shared" si="328"/>
        <v>0</v>
      </c>
      <c r="V815" s="262">
        <f t="shared" si="328"/>
        <v>0</v>
      </c>
      <c r="W815" s="262">
        <f t="shared" si="328"/>
        <v>0</v>
      </c>
      <c r="X815" s="262">
        <f t="shared" si="328"/>
        <v>0</v>
      </c>
      <c r="Y815" s="262">
        <f t="shared" si="328"/>
        <v>0</v>
      </c>
      <c r="Z815" s="262">
        <f t="shared" si="328"/>
        <v>0</v>
      </c>
      <c r="AA815" s="262">
        <f t="shared" si="328"/>
        <v>0</v>
      </c>
      <c r="AB815" s="262">
        <f t="shared" si="328"/>
        <v>0</v>
      </c>
    </row>
    <row r="816" spans="3:29" outlineLevel="1">
      <c r="C816" s="21" t="s">
        <v>309</v>
      </c>
      <c r="E816" s="346">
        <f ca="1">E810+E811+E814+E815</f>
        <v>-300553.08333333337</v>
      </c>
      <c r="F816" s="346">
        <f t="shared" ref="F816:AB816" ca="1" si="329">F810+F811+F814+F815</f>
        <v>-108053.08333333334</v>
      </c>
      <c r="G816" s="346">
        <f t="shared" ca="1" si="329"/>
        <v>-125553.08333333333</v>
      </c>
      <c r="H816" s="346">
        <f t="shared" ca="1" si="329"/>
        <v>-108053.08333333334</v>
      </c>
      <c r="I816" s="346">
        <f t="shared" ca="1" si="329"/>
        <v>-90553.083333333343</v>
      </c>
      <c r="J816" s="346">
        <f t="shared" ca="1" si="329"/>
        <v>-73053.083333333343</v>
      </c>
      <c r="K816" s="346">
        <f t="shared" ca="1" si="329"/>
        <v>-73053.083333333343</v>
      </c>
      <c r="L816" s="346">
        <f t="shared" ca="1" si="329"/>
        <v>-55553.083333333336</v>
      </c>
      <c r="M816" s="346">
        <f t="shared" ca="1" si="329"/>
        <v>-55553.083333333336</v>
      </c>
      <c r="N816" s="346">
        <f t="shared" ca="1" si="329"/>
        <v>-55553.083333333336</v>
      </c>
      <c r="O816" s="346">
        <f t="shared" ca="1" si="329"/>
        <v>-7253.0833333333339</v>
      </c>
      <c r="P816" s="346">
        <f t="shared" ca="1" si="329"/>
        <v>-7253.0833333333339</v>
      </c>
      <c r="Q816" s="346">
        <f t="shared" ca="1" si="329"/>
        <v>-11107.945</v>
      </c>
      <c r="R816" s="346">
        <f t="shared" ca="1" si="329"/>
        <v>-11107.945</v>
      </c>
      <c r="S816" s="346">
        <f t="shared" ca="1" si="329"/>
        <v>-11107.945</v>
      </c>
      <c r="T816" s="346">
        <f t="shared" ca="1" si="329"/>
        <v>-11107.945</v>
      </c>
      <c r="U816" s="346">
        <f t="shared" ca="1" si="329"/>
        <v>-11107.945</v>
      </c>
      <c r="V816" s="346">
        <f t="shared" ca="1" si="329"/>
        <v>-11107.945</v>
      </c>
      <c r="W816" s="346">
        <f t="shared" ca="1" si="329"/>
        <v>-11107.945</v>
      </c>
      <c r="X816" s="346">
        <f t="shared" ca="1" si="329"/>
        <v>-11107.945</v>
      </c>
      <c r="Y816" s="346">
        <f t="shared" ca="1" si="329"/>
        <v>-11107.945</v>
      </c>
      <c r="Z816" s="346">
        <f t="shared" ca="1" si="329"/>
        <v>-11107.945</v>
      </c>
      <c r="AA816" s="346">
        <f t="shared" ca="1" si="329"/>
        <v>-11107.945</v>
      </c>
      <c r="AB816" s="346">
        <f t="shared" ca="1" si="329"/>
        <v>-11107.945</v>
      </c>
    </row>
    <row r="817" spans="2:38" outlineLevel="1"/>
    <row r="818" spans="2:38" outlineLevel="1"/>
    <row r="819" spans="2:38" outlineLevel="1"/>
    <row r="821" spans="2:38" ht="18">
      <c r="B821" s="22" t="s">
        <v>252</v>
      </c>
    </row>
    <row r="822" spans="2:38" outlineLevel="1">
      <c r="E822" s="312" t="s">
        <v>299</v>
      </c>
      <c r="F822" s="312"/>
    </row>
    <row r="823" spans="2:38" s="5" customFormat="1" outlineLevel="1">
      <c r="C823" s="5" t="s">
        <v>26</v>
      </c>
      <c r="D823" s="226" t="s">
        <v>27</v>
      </c>
      <c r="E823" s="306">
        <v>1</v>
      </c>
      <c r="F823" s="307">
        <f>E823+1</f>
        <v>2</v>
      </c>
      <c r="G823" s="20">
        <f t="shared" ref="G823:N823" si="330">F823+1</f>
        <v>3</v>
      </c>
      <c r="H823" s="20">
        <f t="shared" si="330"/>
        <v>4</v>
      </c>
      <c r="I823" s="20">
        <f t="shared" si="330"/>
        <v>5</v>
      </c>
      <c r="J823" s="20">
        <f t="shared" si="330"/>
        <v>6</v>
      </c>
      <c r="K823" s="20">
        <f t="shared" si="330"/>
        <v>7</v>
      </c>
      <c r="L823" s="20">
        <f t="shared" si="330"/>
        <v>8</v>
      </c>
      <c r="M823" s="20">
        <f t="shared" si="330"/>
        <v>9</v>
      </c>
      <c r="N823" s="20">
        <f t="shared" si="330"/>
        <v>10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2:38" ht="3.75" customHeight="1" outlineLevel="1">
      <c r="D824" s="217"/>
      <c r="E824" s="308"/>
      <c r="F824" s="309"/>
      <c r="G824" s="28"/>
      <c r="H824" s="28"/>
      <c r="I824" s="28"/>
      <c r="J824" s="28"/>
      <c r="K824" s="28"/>
      <c r="L824" s="28"/>
      <c r="M824" s="28"/>
      <c r="N824" s="28"/>
    </row>
    <row r="825" spans="2:38" ht="10.5" customHeight="1" outlineLevel="1">
      <c r="D825" s="472"/>
      <c r="E825" s="310"/>
      <c r="F825" s="311"/>
      <c r="G825" s="15"/>
      <c r="H825" s="15"/>
      <c r="I825" s="15"/>
      <c r="J825" s="15"/>
      <c r="K825" s="15"/>
      <c r="L825" s="15"/>
      <c r="M825" s="15"/>
      <c r="N825" s="15"/>
    </row>
    <row r="826" spans="2:38" ht="14.25" customHeight="1" outlineLevel="1">
      <c r="C826" s="4" t="s">
        <v>349</v>
      </c>
      <c r="D826" s="472"/>
      <c r="E826" s="473">
        <f>1+E864/E862</f>
        <v>0</v>
      </c>
      <c r="F826" s="474">
        <f t="shared" ref="F826:N826" si="331">1+F864/F862</f>
        <v>-5.0000000000000044E-2</v>
      </c>
      <c r="G826" s="475">
        <f t="shared" si="331"/>
        <v>0.96938775510204078</v>
      </c>
      <c r="H826" s="475">
        <f t="shared" si="331"/>
        <v>0.96938775510204078</v>
      </c>
      <c r="I826" s="475">
        <f t="shared" si="331"/>
        <v>0.96907216494845361</v>
      </c>
      <c r="J826" s="475">
        <f t="shared" si="331"/>
        <v>0.96842105263157896</v>
      </c>
      <c r="K826" s="475">
        <f t="shared" si="331"/>
        <v>0.96842105263157896</v>
      </c>
      <c r="L826" s="475">
        <f t="shared" si="331"/>
        <v>0.96842105263157896</v>
      </c>
      <c r="M826" s="475">
        <f t="shared" si="331"/>
        <v>0.96842105263157896</v>
      </c>
      <c r="N826" s="475">
        <f t="shared" si="331"/>
        <v>0.96842105263157896</v>
      </c>
    </row>
    <row r="827" spans="2:38" outlineLevel="1">
      <c r="D827" s="227"/>
      <c r="E827" s="310"/>
      <c r="F827" s="311"/>
      <c r="G827" s="15"/>
      <c r="H827" s="15"/>
      <c r="I827" s="15"/>
      <c r="J827" s="15"/>
      <c r="K827" s="4"/>
      <c r="L827" s="4"/>
      <c r="M827" s="4"/>
    </row>
    <row r="828" spans="2:38" outlineLevel="1">
      <c r="C828" s="23" t="s">
        <v>28</v>
      </c>
      <c r="D828" s="227"/>
      <c r="E828" s="310"/>
      <c r="F828" s="312"/>
      <c r="I828" s="4"/>
      <c r="J828" s="4"/>
      <c r="K828" s="4"/>
      <c r="L828" s="4"/>
      <c r="M828" s="4"/>
    </row>
    <row r="829" spans="2:38" outlineLevel="1">
      <c r="C829" s="211" t="s">
        <v>29</v>
      </c>
      <c r="D829" s="227"/>
      <c r="E829" s="310"/>
      <c r="F829" s="312"/>
      <c r="I829" s="4"/>
      <c r="J829" s="4"/>
      <c r="K829" s="4"/>
      <c r="L829" s="4"/>
      <c r="M829" s="4"/>
    </row>
    <row r="830" spans="2:38" outlineLevel="1">
      <c r="B830" s="556">
        <v>1</v>
      </c>
      <c r="C830" s="212" t="str">
        <f t="shared" ref="C830:C859" si="332">E129</f>
        <v>Studio</v>
      </c>
      <c r="D830" s="283">
        <f t="shared" ref="D830:D859" si="333">J129</f>
        <v>0</v>
      </c>
      <c r="E830" s="313">
        <f t="shared" ref="E830:F859" si="334">SUMIF($E$628:$AB$628,E$823,$E639:$AB639)</f>
        <v>0</v>
      </c>
      <c r="F830" s="314">
        <f t="shared" si="334"/>
        <v>0</v>
      </c>
      <c r="G830" s="284">
        <f t="shared" ref="G830:N839" si="335">F830*(1+HLOOKUP(G$823,$E$181:$N$182,2,FALSE))</f>
        <v>0</v>
      </c>
      <c r="H830" s="284">
        <f t="shared" si="335"/>
        <v>0</v>
      </c>
      <c r="I830" s="284">
        <f t="shared" si="335"/>
        <v>0</v>
      </c>
      <c r="J830" s="284">
        <f t="shared" si="335"/>
        <v>0</v>
      </c>
      <c r="K830" s="284">
        <f t="shared" si="335"/>
        <v>0</v>
      </c>
      <c r="L830" s="284">
        <f t="shared" si="335"/>
        <v>0</v>
      </c>
      <c r="M830" s="284">
        <f t="shared" si="335"/>
        <v>0</v>
      </c>
      <c r="N830" s="284">
        <f t="shared" si="335"/>
        <v>0</v>
      </c>
    </row>
    <row r="831" spans="2:38" outlineLevel="1">
      <c r="B831" s="556">
        <f>B830+1</f>
        <v>2</v>
      </c>
      <c r="C831" s="212" t="str">
        <f t="shared" si="332"/>
        <v xml:space="preserve">1 Bed / 1 Bath </v>
      </c>
      <c r="D831" s="283">
        <f t="shared" si="333"/>
        <v>0</v>
      </c>
      <c r="E831" s="313">
        <f t="shared" si="334"/>
        <v>0</v>
      </c>
      <c r="F831" s="314">
        <f t="shared" si="334"/>
        <v>0</v>
      </c>
      <c r="G831" s="284">
        <f t="shared" si="335"/>
        <v>0</v>
      </c>
      <c r="H831" s="284">
        <f t="shared" si="335"/>
        <v>0</v>
      </c>
      <c r="I831" s="284">
        <f t="shared" si="335"/>
        <v>0</v>
      </c>
      <c r="J831" s="284">
        <f t="shared" si="335"/>
        <v>0</v>
      </c>
      <c r="K831" s="284">
        <f t="shared" si="335"/>
        <v>0</v>
      </c>
      <c r="L831" s="284">
        <f t="shared" si="335"/>
        <v>0</v>
      </c>
      <c r="M831" s="284">
        <f t="shared" si="335"/>
        <v>0</v>
      </c>
      <c r="N831" s="284">
        <f t="shared" si="335"/>
        <v>0</v>
      </c>
    </row>
    <row r="832" spans="2:38" outlineLevel="1">
      <c r="B832" s="556">
        <f t="shared" ref="B832:B859" si="336">B831+1</f>
        <v>3</v>
      </c>
      <c r="C832" s="212" t="str">
        <f t="shared" si="332"/>
        <v xml:space="preserve">1 Bed / 1 Bath </v>
      </c>
      <c r="D832" s="283">
        <f t="shared" si="333"/>
        <v>55920</v>
      </c>
      <c r="E832" s="313">
        <f t="shared" si="334"/>
        <v>73080</v>
      </c>
      <c r="F832" s="314">
        <f t="shared" si="334"/>
        <v>76003.199999999997</v>
      </c>
      <c r="G832" s="284">
        <f t="shared" si="335"/>
        <v>79043.327999999994</v>
      </c>
      <c r="H832" s="284">
        <f t="shared" si="335"/>
        <v>82205.061119999998</v>
      </c>
      <c r="I832" s="284">
        <f t="shared" si="335"/>
        <v>85493.2635648</v>
      </c>
      <c r="J832" s="284">
        <f t="shared" si="335"/>
        <v>88912.994107392005</v>
      </c>
      <c r="K832" s="284">
        <f t="shared" si="335"/>
        <v>92469.513871687683</v>
      </c>
      <c r="L832" s="284">
        <f t="shared" si="335"/>
        <v>96168.294426555192</v>
      </c>
      <c r="M832" s="284">
        <f t="shared" si="335"/>
        <v>100015.02620361741</v>
      </c>
      <c r="N832" s="284">
        <f t="shared" si="335"/>
        <v>104015.62725176211</v>
      </c>
    </row>
    <row r="833" spans="2:14" outlineLevel="1">
      <c r="B833" s="556">
        <f t="shared" si="336"/>
        <v>4</v>
      </c>
      <c r="C833" s="557" t="str">
        <f t="shared" si="332"/>
        <v xml:space="preserve">1 Bed / 1 Bath </v>
      </c>
      <c r="D833" s="559">
        <f t="shared" si="333"/>
        <v>0</v>
      </c>
      <c r="E833" s="313">
        <f t="shared" si="334"/>
        <v>0</v>
      </c>
      <c r="F833" s="315">
        <f t="shared" si="334"/>
        <v>0</v>
      </c>
      <c r="G833" s="286">
        <f t="shared" si="335"/>
        <v>0</v>
      </c>
      <c r="H833" s="286">
        <f t="shared" si="335"/>
        <v>0</v>
      </c>
      <c r="I833" s="286">
        <f t="shared" si="335"/>
        <v>0</v>
      </c>
      <c r="J833" s="286">
        <f t="shared" si="335"/>
        <v>0</v>
      </c>
      <c r="K833" s="286">
        <f t="shared" si="335"/>
        <v>0</v>
      </c>
      <c r="L833" s="286">
        <f t="shared" si="335"/>
        <v>0</v>
      </c>
      <c r="M833" s="286">
        <f t="shared" si="335"/>
        <v>0</v>
      </c>
      <c r="N833" s="286">
        <f t="shared" si="335"/>
        <v>0</v>
      </c>
    </row>
    <row r="834" spans="2:14" outlineLevel="1">
      <c r="B834" s="556">
        <f t="shared" si="336"/>
        <v>5</v>
      </c>
      <c r="C834" s="557" t="str">
        <f t="shared" si="332"/>
        <v xml:space="preserve">2 Bed / 1 Bath </v>
      </c>
      <c r="D834" s="559">
        <f t="shared" si="333"/>
        <v>0</v>
      </c>
      <c r="E834" s="313">
        <f t="shared" si="334"/>
        <v>0</v>
      </c>
      <c r="F834" s="315">
        <f t="shared" si="334"/>
        <v>0</v>
      </c>
      <c r="G834" s="286">
        <f t="shared" si="335"/>
        <v>0</v>
      </c>
      <c r="H834" s="286">
        <f t="shared" si="335"/>
        <v>0</v>
      </c>
      <c r="I834" s="286">
        <f t="shared" si="335"/>
        <v>0</v>
      </c>
      <c r="J834" s="286">
        <f t="shared" si="335"/>
        <v>0</v>
      </c>
      <c r="K834" s="286">
        <f t="shared" si="335"/>
        <v>0</v>
      </c>
      <c r="L834" s="286">
        <f t="shared" si="335"/>
        <v>0</v>
      </c>
      <c r="M834" s="286">
        <f t="shared" si="335"/>
        <v>0</v>
      </c>
      <c r="N834" s="286">
        <f t="shared" si="335"/>
        <v>0</v>
      </c>
    </row>
    <row r="835" spans="2:14" outlineLevel="1">
      <c r="B835" s="556">
        <f t="shared" si="336"/>
        <v>6</v>
      </c>
      <c r="C835" s="557" t="str">
        <f t="shared" si="332"/>
        <v xml:space="preserve">2 Bed / 1 Bath </v>
      </c>
      <c r="D835" s="559">
        <f t="shared" si="333"/>
        <v>0</v>
      </c>
      <c r="E835" s="313">
        <f t="shared" si="334"/>
        <v>0</v>
      </c>
      <c r="F835" s="315">
        <f t="shared" si="334"/>
        <v>0</v>
      </c>
      <c r="G835" s="286">
        <f t="shared" si="335"/>
        <v>0</v>
      </c>
      <c r="H835" s="286">
        <f t="shared" si="335"/>
        <v>0</v>
      </c>
      <c r="I835" s="286">
        <f t="shared" si="335"/>
        <v>0</v>
      </c>
      <c r="J835" s="286">
        <f t="shared" si="335"/>
        <v>0</v>
      </c>
      <c r="K835" s="286">
        <f t="shared" si="335"/>
        <v>0</v>
      </c>
      <c r="L835" s="286">
        <f t="shared" si="335"/>
        <v>0</v>
      </c>
      <c r="M835" s="286">
        <f t="shared" si="335"/>
        <v>0</v>
      </c>
      <c r="N835" s="286">
        <f t="shared" si="335"/>
        <v>0</v>
      </c>
    </row>
    <row r="836" spans="2:14" outlineLevel="1">
      <c r="B836" s="556">
        <f t="shared" si="336"/>
        <v>7</v>
      </c>
      <c r="C836" s="557" t="str">
        <f t="shared" si="332"/>
        <v xml:space="preserve">2 Bed / 1 Bath </v>
      </c>
      <c r="D836" s="559">
        <f t="shared" si="333"/>
        <v>0</v>
      </c>
      <c r="E836" s="313">
        <f t="shared" si="334"/>
        <v>0</v>
      </c>
      <c r="F836" s="315">
        <f t="shared" si="334"/>
        <v>0</v>
      </c>
      <c r="G836" s="286">
        <f t="shared" si="335"/>
        <v>0</v>
      </c>
      <c r="H836" s="286">
        <f t="shared" si="335"/>
        <v>0</v>
      </c>
      <c r="I836" s="286">
        <f t="shared" si="335"/>
        <v>0</v>
      </c>
      <c r="J836" s="286">
        <f t="shared" si="335"/>
        <v>0</v>
      </c>
      <c r="K836" s="286">
        <f t="shared" si="335"/>
        <v>0</v>
      </c>
      <c r="L836" s="286">
        <f t="shared" si="335"/>
        <v>0</v>
      </c>
      <c r="M836" s="286">
        <f t="shared" si="335"/>
        <v>0</v>
      </c>
      <c r="N836" s="286">
        <f t="shared" si="335"/>
        <v>0</v>
      </c>
    </row>
    <row r="837" spans="2:14" outlineLevel="1">
      <c r="B837" s="556">
        <f t="shared" si="336"/>
        <v>8</v>
      </c>
      <c r="C837" s="557" t="str">
        <f t="shared" si="332"/>
        <v xml:space="preserve">2 Bed / 2 Bath </v>
      </c>
      <c r="D837" s="559">
        <f t="shared" si="333"/>
        <v>0</v>
      </c>
      <c r="E837" s="313">
        <f t="shared" si="334"/>
        <v>0</v>
      </c>
      <c r="F837" s="315">
        <f t="shared" si="334"/>
        <v>0</v>
      </c>
      <c r="G837" s="286">
        <f t="shared" si="335"/>
        <v>0</v>
      </c>
      <c r="H837" s="286">
        <f t="shared" si="335"/>
        <v>0</v>
      </c>
      <c r="I837" s="286">
        <f t="shared" si="335"/>
        <v>0</v>
      </c>
      <c r="J837" s="286">
        <f t="shared" si="335"/>
        <v>0</v>
      </c>
      <c r="K837" s="286">
        <f t="shared" si="335"/>
        <v>0</v>
      </c>
      <c r="L837" s="286">
        <f t="shared" si="335"/>
        <v>0</v>
      </c>
      <c r="M837" s="286">
        <f t="shared" si="335"/>
        <v>0</v>
      </c>
      <c r="N837" s="286">
        <f t="shared" si="335"/>
        <v>0</v>
      </c>
    </row>
    <row r="838" spans="2:14" outlineLevel="1">
      <c r="B838" s="556">
        <f t="shared" si="336"/>
        <v>9</v>
      </c>
      <c r="C838" s="557" t="str">
        <f t="shared" si="332"/>
        <v>2 Bed / 1 Bath + Den</v>
      </c>
      <c r="D838" s="559">
        <f t="shared" si="333"/>
        <v>0</v>
      </c>
      <c r="E838" s="313">
        <f t="shared" si="334"/>
        <v>0</v>
      </c>
      <c r="F838" s="315">
        <f t="shared" si="334"/>
        <v>0</v>
      </c>
      <c r="G838" s="286">
        <f t="shared" si="335"/>
        <v>0</v>
      </c>
      <c r="H838" s="286">
        <f t="shared" si="335"/>
        <v>0</v>
      </c>
      <c r="I838" s="286">
        <f t="shared" si="335"/>
        <v>0</v>
      </c>
      <c r="J838" s="286">
        <f t="shared" si="335"/>
        <v>0</v>
      </c>
      <c r="K838" s="286">
        <f t="shared" si="335"/>
        <v>0</v>
      </c>
      <c r="L838" s="286">
        <f t="shared" si="335"/>
        <v>0</v>
      </c>
      <c r="M838" s="286">
        <f t="shared" si="335"/>
        <v>0</v>
      </c>
      <c r="N838" s="286">
        <f t="shared" si="335"/>
        <v>0</v>
      </c>
    </row>
    <row r="839" spans="2:14" outlineLevel="1">
      <c r="B839" s="556">
        <f t="shared" si="336"/>
        <v>10</v>
      </c>
      <c r="C839" s="557" t="str">
        <f t="shared" si="332"/>
        <v xml:space="preserve">2 Bed / 2 Bath </v>
      </c>
      <c r="D839" s="559">
        <f t="shared" si="333"/>
        <v>154440</v>
      </c>
      <c r="E839" s="313">
        <f t="shared" si="334"/>
        <v>320040</v>
      </c>
      <c r="F839" s="315">
        <f t="shared" si="334"/>
        <v>332841.59999999992</v>
      </c>
      <c r="G839" s="286">
        <f t="shared" si="335"/>
        <v>346155.26399999991</v>
      </c>
      <c r="H839" s="286">
        <f t="shared" si="335"/>
        <v>360001.47455999994</v>
      </c>
      <c r="I839" s="286">
        <f t="shared" si="335"/>
        <v>374401.53354239993</v>
      </c>
      <c r="J839" s="286">
        <f t="shared" si="335"/>
        <v>389377.59488409595</v>
      </c>
      <c r="K839" s="286">
        <f t="shared" si="335"/>
        <v>404952.69867945981</v>
      </c>
      <c r="L839" s="286">
        <f t="shared" si="335"/>
        <v>421150.80662663822</v>
      </c>
      <c r="M839" s="286">
        <f t="shared" si="335"/>
        <v>437996.83889170375</v>
      </c>
      <c r="N839" s="286">
        <f t="shared" si="335"/>
        <v>455516.71244737192</v>
      </c>
    </row>
    <row r="840" spans="2:14" outlineLevel="1">
      <c r="B840" s="556">
        <f t="shared" si="336"/>
        <v>11</v>
      </c>
      <c r="C840" s="557" t="str">
        <f t="shared" si="332"/>
        <v xml:space="preserve">2 Bed / 1.5 Bath </v>
      </c>
      <c r="D840" s="559">
        <f t="shared" si="333"/>
        <v>0</v>
      </c>
      <c r="E840" s="313">
        <f t="shared" si="334"/>
        <v>0</v>
      </c>
      <c r="F840" s="315">
        <f t="shared" si="334"/>
        <v>0</v>
      </c>
      <c r="G840" s="286">
        <f t="shared" ref="G840:N849" si="337">F840*(1+HLOOKUP(G$823,$E$181:$N$182,2,FALSE))</f>
        <v>0</v>
      </c>
      <c r="H840" s="286">
        <f t="shared" si="337"/>
        <v>0</v>
      </c>
      <c r="I840" s="286">
        <f t="shared" si="337"/>
        <v>0</v>
      </c>
      <c r="J840" s="286">
        <f t="shared" si="337"/>
        <v>0</v>
      </c>
      <c r="K840" s="286">
        <f t="shared" si="337"/>
        <v>0</v>
      </c>
      <c r="L840" s="286">
        <f t="shared" si="337"/>
        <v>0</v>
      </c>
      <c r="M840" s="286">
        <f t="shared" si="337"/>
        <v>0</v>
      </c>
      <c r="N840" s="286">
        <f t="shared" si="337"/>
        <v>0</v>
      </c>
    </row>
    <row r="841" spans="2:14" outlineLevel="1">
      <c r="B841" s="556">
        <f t="shared" si="336"/>
        <v>12</v>
      </c>
      <c r="C841" s="557" t="str">
        <f t="shared" si="332"/>
        <v xml:space="preserve">3 Bed / 2 Bath </v>
      </c>
      <c r="D841" s="559">
        <f t="shared" si="333"/>
        <v>0</v>
      </c>
      <c r="E841" s="313">
        <f t="shared" si="334"/>
        <v>0</v>
      </c>
      <c r="F841" s="315">
        <f t="shared" si="334"/>
        <v>0</v>
      </c>
      <c r="G841" s="286">
        <f t="shared" si="337"/>
        <v>0</v>
      </c>
      <c r="H841" s="286">
        <f t="shared" si="337"/>
        <v>0</v>
      </c>
      <c r="I841" s="286">
        <f t="shared" si="337"/>
        <v>0</v>
      </c>
      <c r="J841" s="286">
        <f t="shared" si="337"/>
        <v>0</v>
      </c>
      <c r="K841" s="286">
        <f t="shared" si="337"/>
        <v>0</v>
      </c>
      <c r="L841" s="286">
        <f t="shared" si="337"/>
        <v>0</v>
      </c>
      <c r="M841" s="286">
        <f t="shared" si="337"/>
        <v>0</v>
      </c>
      <c r="N841" s="286">
        <f t="shared" si="337"/>
        <v>0</v>
      </c>
    </row>
    <row r="842" spans="2:14" outlineLevel="1">
      <c r="B842" s="556">
        <f t="shared" si="336"/>
        <v>13</v>
      </c>
      <c r="C842" s="557" t="str">
        <f t="shared" si="332"/>
        <v>3 Bed / 2 Bath House</v>
      </c>
      <c r="D842" s="559">
        <f t="shared" si="333"/>
        <v>0</v>
      </c>
      <c r="E842" s="313">
        <f t="shared" si="334"/>
        <v>0</v>
      </c>
      <c r="F842" s="315">
        <f t="shared" si="334"/>
        <v>0</v>
      </c>
      <c r="G842" s="286">
        <f t="shared" si="337"/>
        <v>0</v>
      </c>
      <c r="H842" s="286">
        <f t="shared" si="337"/>
        <v>0</v>
      </c>
      <c r="I842" s="286">
        <f t="shared" si="337"/>
        <v>0</v>
      </c>
      <c r="J842" s="286">
        <f t="shared" si="337"/>
        <v>0</v>
      </c>
      <c r="K842" s="286">
        <f t="shared" si="337"/>
        <v>0</v>
      </c>
      <c r="L842" s="286">
        <f t="shared" si="337"/>
        <v>0</v>
      </c>
      <c r="M842" s="286">
        <f t="shared" si="337"/>
        <v>0</v>
      </c>
      <c r="N842" s="286">
        <f t="shared" si="337"/>
        <v>0</v>
      </c>
    </row>
    <row r="843" spans="2:14" outlineLevel="1">
      <c r="B843" s="556">
        <f t="shared" si="336"/>
        <v>14</v>
      </c>
      <c r="C843" s="557" t="str">
        <f t="shared" si="332"/>
        <v xml:space="preserve">3 Bed / 2 Bath </v>
      </c>
      <c r="D843" s="559">
        <f t="shared" si="333"/>
        <v>269424</v>
      </c>
      <c r="E843" s="313">
        <f t="shared" si="334"/>
        <v>348840</v>
      </c>
      <c r="F843" s="315">
        <f t="shared" si="334"/>
        <v>362793.59999999992</v>
      </c>
      <c r="G843" s="286">
        <f t="shared" si="337"/>
        <v>377305.34399999992</v>
      </c>
      <c r="H843" s="286">
        <f t="shared" si="337"/>
        <v>392397.55775999994</v>
      </c>
      <c r="I843" s="286">
        <f t="shared" si="337"/>
        <v>408093.46007039997</v>
      </c>
      <c r="J843" s="286">
        <f t="shared" si="337"/>
        <v>424417.19847321598</v>
      </c>
      <c r="K843" s="286">
        <f t="shared" si="337"/>
        <v>441393.88641214464</v>
      </c>
      <c r="L843" s="286">
        <f t="shared" si="337"/>
        <v>459049.64186863042</v>
      </c>
      <c r="M843" s="286">
        <f t="shared" si="337"/>
        <v>477411.62754337565</v>
      </c>
      <c r="N843" s="286">
        <f t="shared" si="337"/>
        <v>496508.09264511068</v>
      </c>
    </row>
    <row r="844" spans="2:14" outlineLevel="1">
      <c r="B844" s="556">
        <f t="shared" si="336"/>
        <v>15</v>
      </c>
      <c r="C844" s="557" t="str">
        <f t="shared" si="332"/>
        <v xml:space="preserve">1 Bed / 1 Bath </v>
      </c>
      <c r="D844" s="559">
        <f t="shared" si="333"/>
        <v>0</v>
      </c>
      <c r="E844" s="313">
        <f t="shared" si="334"/>
        <v>0</v>
      </c>
      <c r="F844" s="315">
        <f t="shared" si="334"/>
        <v>0</v>
      </c>
      <c r="G844" s="286">
        <f t="shared" si="337"/>
        <v>0</v>
      </c>
      <c r="H844" s="286">
        <f t="shared" si="337"/>
        <v>0</v>
      </c>
      <c r="I844" s="286">
        <f t="shared" si="337"/>
        <v>0</v>
      </c>
      <c r="J844" s="286">
        <f t="shared" si="337"/>
        <v>0</v>
      </c>
      <c r="K844" s="286">
        <f t="shared" si="337"/>
        <v>0</v>
      </c>
      <c r="L844" s="286">
        <f t="shared" si="337"/>
        <v>0</v>
      </c>
      <c r="M844" s="286">
        <f t="shared" si="337"/>
        <v>0</v>
      </c>
      <c r="N844" s="286">
        <f t="shared" si="337"/>
        <v>0</v>
      </c>
    </row>
    <row r="845" spans="2:14" outlineLevel="1">
      <c r="B845" s="556">
        <f t="shared" si="336"/>
        <v>16</v>
      </c>
      <c r="C845" s="557" t="str">
        <f t="shared" si="332"/>
        <v xml:space="preserve">2 Bed / 2 Bath </v>
      </c>
      <c r="D845" s="559">
        <f t="shared" si="333"/>
        <v>0</v>
      </c>
      <c r="E845" s="313">
        <f t="shared" si="334"/>
        <v>0</v>
      </c>
      <c r="F845" s="315">
        <f t="shared" si="334"/>
        <v>0</v>
      </c>
      <c r="G845" s="286">
        <f t="shared" si="337"/>
        <v>0</v>
      </c>
      <c r="H845" s="286">
        <f t="shared" si="337"/>
        <v>0</v>
      </c>
      <c r="I845" s="286">
        <f t="shared" si="337"/>
        <v>0</v>
      </c>
      <c r="J845" s="286">
        <f t="shared" si="337"/>
        <v>0</v>
      </c>
      <c r="K845" s="286">
        <f t="shared" si="337"/>
        <v>0</v>
      </c>
      <c r="L845" s="286">
        <f t="shared" si="337"/>
        <v>0</v>
      </c>
      <c r="M845" s="286">
        <f t="shared" si="337"/>
        <v>0</v>
      </c>
      <c r="N845" s="286">
        <f t="shared" si="337"/>
        <v>0</v>
      </c>
    </row>
    <row r="846" spans="2:14" outlineLevel="1">
      <c r="B846" s="556">
        <f t="shared" si="336"/>
        <v>17</v>
      </c>
      <c r="C846" s="557" t="str">
        <f t="shared" si="332"/>
        <v xml:space="preserve">4 Bed / 2 Bath Penthouse </v>
      </c>
      <c r="D846" s="559">
        <f t="shared" si="333"/>
        <v>0</v>
      </c>
      <c r="E846" s="313">
        <f t="shared" si="334"/>
        <v>0</v>
      </c>
      <c r="F846" s="315">
        <f t="shared" si="334"/>
        <v>0</v>
      </c>
      <c r="G846" s="286">
        <f t="shared" si="337"/>
        <v>0</v>
      </c>
      <c r="H846" s="286">
        <f t="shared" si="337"/>
        <v>0</v>
      </c>
      <c r="I846" s="286">
        <f t="shared" si="337"/>
        <v>0</v>
      </c>
      <c r="J846" s="286">
        <f t="shared" si="337"/>
        <v>0</v>
      </c>
      <c r="K846" s="286">
        <f t="shared" si="337"/>
        <v>0</v>
      </c>
      <c r="L846" s="286">
        <f t="shared" si="337"/>
        <v>0</v>
      </c>
      <c r="M846" s="286">
        <f t="shared" si="337"/>
        <v>0</v>
      </c>
      <c r="N846" s="286">
        <f t="shared" si="337"/>
        <v>0</v>
      </c>
    </row>
    <row r="847" spans="2:14" outlineLevel="1">
      <c r="B847" s="556">
        <f t="shared" si="336"/>
        <v>18</v>
      </c>
      <c r="C847" s="557" t="str">
        <f t="shared" si="332"/>
        <v xml:space="preserve">2 Bed / 2 Bath </v>
      </c>
      <c r="D847" s="559">
        <f t="shared" si="333"/>
        <v>0</v>
      </c>
      <c r="E847" s="313">
        <f t="shared" si="334"/>
        <v>0</v>
      </c>
      <c r="F847" s="315">
        <f t="shared" si="334"/>
        <v>0</v>
      </c>
      <c r="G847" s="286">
        <f t="shared" si="337"/>
        <v>0</v>
      </c>
      <c r="H847" s="286">
        <f t="shared" si="337"/>
        <v>0</v>
      </c>
      <c r="I847" s="286">
        <f t="shared" si="337"/>
        <v>0</v>
      </c>
      <c r="J847" s="286">
        <f t="shared" si="337"/>
        <v>0</v>
      </c>
      <c r="K847" s="286">
        <f t="shared" si="337"/>
        <v>0</v>
      </c>
      <c r="L847" s="286">
        <f t="shared" si="337"/>
        <v>0</v>
      </c>
      <c r="M847" s="286">
        <f t="shared" si="337"/>
        <v>0</v>
      </c>
      <c r="N847" s="286">
        <f t="shared" si="337"/>
        <v>0</v>
      </c>
    </row>
    <row r="848" spans="2:14" outlineLevel="1">
      <c r="B848" s="556">
        <f t="shared" si="336"/>
        <v>19</v>
      </c>
      <c r="C848" s="557">
        <f t="shared" si="332"/>
        <v>0</v>
      </c>
      <c r="D848" s="559">
        <f t="shared" si="333"/>
        <v>0</v>
      </c>
      <c r="E848" s="313">
        <f t="shared" si="334"/>
        <v>0</v>
      </c>
      <c r="F848" s="315">
        <f t="shared" si="334"/>
        <v>0</v>
      </c>
      <c r="G848" s="286">
        <f t="shared" si="337"/>
        <v>0</v>
      </c>
      <c r="H848" s="286">
        <f t="shared" si="337"/>
        <v>0</v>
      </c>
      <c r="I848" s="286">
        <f t="shared" si="337"/>
        <v>0</v>
      </c>
      <c r="J848" s="286">
        <f t="shared" si="337"/>
        <v>0</v>
      </c>
      <c r="K848" s="286">
        <f t="shared" si="337"/>
        <v>0</v>
      </c>
      <c r="L848" s="286">
        <f t="shared" si="337"/>
        <v>0</v>
      </c>
      <c r="M848" s="286">
        <f t="shared" si="337"/>
        <v>0</v>
      </c>
      <c r="N848" s="286">
        <f t="shared" si="337"/>
        <v>0</v>
      </c>
    </row>
    <row r="849" spans="2:14" outlineLevel="1">
      <c r="B849" s="556">
        <f t="shared" si="336"/>
        <v>20</v>
      </c>
      <c r="C849" s="557">
        <f t="shared" si="332"/>
        <v>0</v>
      </c>
      <c r="D849" s="559">
        <f t="shared" si="333"/>
        <v>0</v>
      </c>
      <c r="E849" s="313">
        <f t="shared" si="334"/>
        <v>0</v>
      </c>
      <c r="F849" s="315">
        <f t="shared" si="334"/>
        <v>0</v>
      </c>
      <c r="G849" s="286">
        <f t="shared" si="337"/>
        <v>0</v>
      </c>
      <c r="H849" s="286">
        <f t="shared" si="337"/>
        <v>0</v>
      </c>
      <c r="I849" s="286">
        <f t="shared" si="337"/>
        <v>0</v>
      </c>
      <c r="J849" s="286">
        <f t="shared" si="337"/>
        <v>0</v>
      </c>
      <c r="K849" s="286">
        <f t="shared" si="337"/>
        <v>0</v>
      </c>
      <c r="L849" s="286">
        <f t="shared" si="337"/>
        <v>0</v>
      </c>
      <c r="M849" s="286">
        <f t="shared" si="337"/>
        <v>0</v>
      </c>
      <c r="N849" s="286">
        <f t="shared" si="337"/>
        <v>0</v>
      </c>
    </row>
    <row r="850" spans="2:14" outlineLevel="1">
      <c r="B850" s="556">
        <f t="shared" si="336"/>
        <v>21</v>
      </c>
      <c r="C850" s="557">
        <f t="shared" si="332"/>
        <v>0</v>
      </c>
      <c r="D850" s="559">
        <f t="shared" si="333"/>
        <v>0</v>
      </c>
      <c r="E850" s="313">
        <f t="shared" si="334"/>
        <v>0</v>
      </c>
      <c r="F850" s="315">
        <f t="shared" si="334"/>
        <v>0</v>
      </c>
      <c r="G850" s="286">
        <f t="shared" ref="G850:N859" si="338">F850*(1+HLOOKUP(G$823,$E$181:$N$182,2,FALSE))</f>
        <v>0</v>
      </c>
      <c r="H850" s="286">
        <f t="shared" si="338"/>
        <v>0</v>
      </c>
      <c r="I850" s="286">
        <f t="shared" si="338"/>
        <v>0</v>
      </c>
      <c r="J850" s="286">
        <f t="shared" si="338"/>
        <v>0</v>
      </c>
      <c r="K850" s="286">
        <f t="shared" si="338"/>
        <v>0</v>
      </c>
      <c r="L850" s="286">
        <f t="shared" si="338"/>
        <v>0</v>
      </c>
      <c r="M850" s="286">
        <f t="shared" si="338"/>
        <v>0</v>
      </c>
      <c r="N850" s="286">
        <f t="shared" si="338"/>
        <v>0</v>
      </c>
    </row>
    <row r="851" spans="2:14" outlineLevel="1">
      <c r="B851" s="556">
        <f t="shared" si="336"/>
        <v>22</v>
      </c>
      <c r="C851" s="557">
        <f t="shared" si="332"/>
        <v>0</v>
      </c>
      <c r="D851" s="559">
        <f t="shared" si="333"/>
        <v>0</v>
      </c>
      <c r="E851" s="313">
        <f t="shared" si="334"/>
        <v>0</v>
      </c>
      <c r="F851" s="315">
        <f t="shared" si="334"/>
        <v>0</v>
      </c>
      <c r="G851" s="286">
        <f t="shared" si="338"/>
        <v>0</v>
      </c>
      <c r="H851" s="286">
        <f t="shared" si="338"/>
        <v>0</v>
      </c>
      <c r="I851" s="286">
        <f t="shared" si="338"/>
        <v>0</v>
      </c>
      <c r="J851" s="286">
        <f t="shared" si="338"/>
        <v>0</v>
      </c>
      <c r="K851" s="286">
        <f t="shared" si="338"/>
        <v>0</v>
      </c>
      <c r="L851" s="286">
        <f t="shared" si="338"/>
        <v>0</v>
      </c>
      <c r="M851" s="286">
        <f t="shared" si="338"/>
        <v>0</v>
      </c>
      <c r="N851" s="286">
        <f t="shared" si="338"/>
        <v>0</v>
      </c>
    </row>
    <row r="852" spans="2:14" outlineLevel="1">
      <c r="B852" s="556">
        <f t="shared" si="336"/>
        <v>23</v>
      </c>
      <c r="C852" s="557">
        <f t="shared" si="332"/>
        <v>0</v>
      </c>
      <c r="D852" s="559">
        <f t="shared" si="333"/>
        <v>0</v>
      </c>
      <c r="E852" s="313">
        <f t="shared" si="334"/>
        <v>0</v>
      </c>
      <c r="F852" s="315">
        <f t="shared" si="334"/>
        <v>0</v>
      </c>
      <c r="G852" s="286">
        <f t="shared" si="338"/>
        <v>0</v>
      </c>
      <c r="H852" s="286">
        <f t="shared" si="338"/>
        <v>0</v>
      </c>
      <c r="I852" s="286">
        <f t="shared" si="338"/>
        <v>0</v>
      </c>
      <c r="J852" s="286">
        <f t="shared" si="338"/>
        <v>0</v>
      </c>
      <c r="K852" s="286">
        <f t="shared" si="338"/>
        <v>0</v>
      </c>
      <c r="L852" s="286">
        <f t="shared" si="338"/>
        <v>0</v>
      </c>
      <c r="M852" s="286">
        <f t="shared" si="338"/>
        <v>0</v>
      </c>
      <c r="N852" s="286">
        <f t="shared" si="338"/>
        <v>0</v>
      </c>
    </row>
    <row r="853" spans="2:14" outlineLevel="1">
      <c r="B853" s="556">
        <f t="shared" si="336"/>
        <v>24</v>
      </c>
      <c r="C853" s="557">
        <f t="shared" si="332"/>
        <v>0</v>
      </c>
      <c r="D853" s="559">
        <f t="shared" si="333"/>
        <v>0</v>
      </c>
      <c r="E853" s="313">
        <f t="shared" si="334"/>
        <v>0</v>
      </c>
      <c r="F853" s="315">
        <f t="shared" si="334"/>
        <v>0</v>
      </c>
      <c r="G853" s="286">
        <f t="shared" si="338"/>
        <v>0</v>
      </c>
      <c r="H853" s="286">
        <f t="shared" si="338"/>
        <v>0</v>
      </c>
      <c r="I853" s="286">
        <f t="shared" si="338"/>
        <v>0</v>
      </c>
      <c r="J853" s="286">
        <f t="shared" si="338"/>
        <v>0</v>
      </c>
      <c r="K853" s="286">
        <f t="shared" si="338"/>
        <v>0</v>
      </c>
      <c r="L853" s="286">
        <f t="shared" si="338"/>
        <v>0</v>
      </c>
      <c r="M853" s="286">
        <f t="shared" si="338"/>
        <v>0</v>
      </c>
      <c r="N853" s="286">
        <f t="shared" si="338"/>
        <v>0</v>
      </c>
    </row>
    <row r="854" spans="2:14" outlineLevel="1">
      <c r="B854" s="556">
        <f t="shared" si="336"/>
        <v>25</v>
      </c>
      <c r="C854" s="557">
        <f t="shared" si="332"/>
        <v>0</v>
      </c>
      <c r="D854" s="559">
        <f t="shared" si="333"/>
        <v>0</v>
      </c>
      <c r="E854" s="313">
        <f t="shared" si="334"/>
        <v>0</v>
      </c>
      <c r="F854" s="315">
        <f t="shared" si="334"/>
        <v>0</v>
      </c>
      <c r="G854" s="286">
        <f t="shared" si="338"/>
        <v>0</v>
      </c>
      <c r="H854" s="286">
        <f t="shared" si="338"/>
        <v>0</v>
      </c>
      <c r="I854" s="286">
        <f t="shared" si="338"/>
        <v>0</v>
      </c>
      <c r="J854" s="286">
        <f t="shared" si="338"/>
        <v>0</v>
      </c>
      <c r="K854" s="286">
        <f t="shared" si="338"/>
        <v>0</v>
      </c>
      <c r="L854" s="286">
        <f t="shared" si="338"/>
        <v>0</v>
      </c>
      <c r="M854" s="286">
        <f t="shared" si="338"/>
        <v>0</v>
      </c>
      <c r="N854" s="286">
        <f t="shared" si="338"/>
        <v>0</v>
      </c>
    </row>
    <row r="855" spans="2:14" outlineLevel="1">
      <c r="B855" s="556">
        <f t="shared" si="336"/>
        <v>26</v>
      </c>
      <c r="C855" s="557">
        <f t="shared" si="332"/>
        <v>0</v>
      </c>
      <c r="D855" s="559">
        <f t="shared" si="333"/>
        <v>0</v>
      </c>
      <c r="E855" s="313">
        <f t="shared" si="334"/>
        <v>0</v>
      </c>
      <c r="F855" s="315">
        <f t="shared" si="334"/>
        <v>0</v>
      </c>
      <c r="G855" s="286">
        <f t="shared" si="338"/>
        <v>0</v>
      </c>
      <c r="H855" s="286">
        <f t="shared" si="338"/>
        <v>0</v>
      </c>
      <c r="I855" s="286">
        <f t="shared" si="338"/>
        <v>0</v>
      </c>
      <c r="J855" s="286">
        <f t="shared" si="338"/>
        <v>0</v>
      </c>
      <c r="K855" s="286">
        <f t="shared" si="338"/>
        <v>0</v>
      </c>
      <c r="L855" s="286">
        <f t="shared" si="338"/>
        <v>0</v>
      </c>
      <c r="M855" s="286">
        <f t="shared" si="338"/>
        <v>0</v>
      </c>
      <c r="N855" s="286">
        <f t="shared" si="338"/>
        <v>0</v>
      </c>
    </row>
    <row r="856" spans="2:14" outlineLevel="1">
      <c r="B856" s="556">
        <f t="shared" si="336"/>
        <v>27</v>
      </c>
      <c r="C856" s="557">
        <f t="shared" si="332"/>
        <v>0</v>
      </c>
      <c r="D856" s="559">
        <f t="shared" si="333"/>
        <v>0</v>
      </c>
      <c r="E856" s="313">
        <f t="shared" si="334"/>
        <v>0</v>
      </c>
      <c r="F856" s="315">
        <f t="shared" si="334"/>
        <v>0</v>
      </c>
      <c r="G856" s="286">
        <f t="shared" si="338"/>
        <v>0</v>
      </c>
      <c r="H856" s="286">
        <f t="shared" si="338"/>
        <v>0</v>
      </c>
      <c r="I856" s="286">
        <f t="shared" si="338"/>
        <v>0</v>
      </c>
      <c r="J856" s="286">
        <f t="shared" si="338"/>
        <v>0</v>
      </c>
      <c r="K856" s="286">
        <f t="shared" si="338"/>
        <v>0</v>
      </c>
      <c r="L856" s="286">
        <f t="shared" si="338"/>
        <v>0</v>
      </c>
      <c r="M856" s="286">
        <f t="shared" si="338"/>
        <v>0</v>
      </c>
      <c r="N856" s="286">
        <f t="shared" si="338"/>
        <v>0</v>
      </c>
    </row>
    <row r="857" spans="2:14" outlineLevel="1">
      <c r="B857" s="556">
        <f t="shared" si="336"/>
        <v>28</v>
      </c>
      <c r="C857" s="557">
        <f t="shared" si="332"/>
        <v>0</v>
      </c>
      <c r="D857" s="559">
        <f t="shared" si="333"/>
        <v>0</v>
      </c>
      <c r="E857" s="313">
        <f t="shared" si="334"/>
        <v>0</v>
      </c>
      <c r="F857" s="315">
        <f t="shared" si="334"/>
        <v>0</v>
      </c>
      <c r="G857" s="286">
        <f t="shared" si="338"/>
        <v>0</v>
      </c>
      <c r="H857" s="286">
        <f t="shared" si="338"/>
        <v>0</v>
      </c>
      <c r="I857" s="286">
        <f t="shared" si="338"/>
        <v>0</v>
      </c>
      <c r="J857" s="286">
        <f t="shared" si="338"/>
        <v>0</v>
      </c>
      <c r="K857" s="286">
        <f t="shared" si="338"/>
        <v>0</v>
      </c>
      <c r="L857" s="286">
        <f t="shared" si="338"/>
        <v>0</v>
      </c>
      <c r="M857" s="286">
        <f t="shared" si="338"/>
        <v>0</v>
      </c>
      <c r="N857" s="286">
        <f t="shared" si="338"/>
        <v>0</v>
      </c>
    </row>
    <row r="858" spans="2:14" outlineLevel="1">
      <c r="B858" s="556">
        <f t="shared" si="336"/>
        <v>29</v>
      </c>
      <c r="C858" s="557">
        <f t="shared" si="332"/>
        <v>0</v>
      </c>
      <c r="D858" s="559">
        <f t="shared" si="333"/>
        <v>0</v>
      </c>
      <c r="E858" s="313">
        <f t="shared" si="334"/>
        <v>0</v>
      </c>
      <c r="F858" s="315">
        <f t="shared" si="334"/>
        <v>0</v>
      </c>
      <c r="G858" s="286">
        <f t="shared" si="338"/>
        <v>0</v>
      </c>
      <c r="H858" s="286">
        <f t="shared" si="338"/>
        <v>0</v>
      </c>
      <c r="I858" s="286">
        <f t="shared" si="338"/>
        <v>0</v>
      </c>
      <c r="J858" s="286">
        <f t="shared" si="338"/>
        <v>0</v>
      </c>
      <c r="K858" s="286">
        <f t="shared" si="338"/>
        <v>0</v>
      </c>
      <c r="L858" s="286">
        <f t="shared" si="338"/>
        <v>0</v>
      </c>
      <c r="M858" s="286">
        <f t="shared" si="338"/>
        <v>0</v>
      </c>
      <c r="N858" s="286">
        <f t="shared" si="338"/>
        <v>0</v>
      </c>
    </row>
    <row r="859" spans="2:14" outlineLevel="1">
      <c r="B859" s="556">
        <f t="shared" si="336"/>
        <v>30</v>
      </c>
      <c r="C859" s="215">
        <f t="shared" si="332"/>
        <v>0</v>
      </c>
      <c r="D859" s="325">
        <f t="shared" si="333"/>
        <v>0</v>
      </c>
      <c r="E859" s="326">
        <f t="shared" si="334"/>
        <v>0</v>
      </c>
      <c r="F859" s="327">
        <f t="shared" si="334"/>
        <v>0</v>
      </c>
      <c r="G859" s="328">
        <f t="shared" si="338"/>
        <v>0</v>
      </c>
      <c r="H859" s="328">
        <f t="shared" si="338"/>
        <v>0</v>
      </c>
      <c r="I859" s="328">
        <f t="shared" si="338"/>
        <v>0</v>
      </c>
      <c r="J859" s="328">
        <f t="shared" si="338"/>
        <v>0</v>
      </c>
      <c r="K859" s="328">
        <f t="shared" si="338"/>
        <v>0</v>
      </c>
      <c r="L859" s="328">
        <f t="shared" si="338"/>
        <v>0</v>
      </c>
      <c r="M859" s="328">
        <f t="shared" si="338"/>
        <v>0</v>
      </c>
      <c r="N859" s="328">
        <f t="shared" si="338"/>
        <v>0</v>
      </c>
    </row>
    <row r="860" spans="2:14" outlineLevel="1">
      <c r="C860" s="21" t="s">
        <v>260</v>
      </c>
      <c r="D860" s="285">
        <f t="shared" ref="D860" si="339">SUM(D828:D859)</f>
        <v>479784</v>
      </c>
      <c r="E860" s="313">
        <f>SUM(E828:E859)</f>
        <v>741960</v>
      </c>
      <c r="F860" s="315">
        <f t="shared" ref="F860:N860" si="340">SUM(F828:F859)</f>
        <v>771638.39999999991</v>
      </c>
      <c r="G860" s="286">
        <f t="shared" si="340"/>
        <v>802503.93599999975</v>
      </c>
      <c r="H860" s="286">
        <f t="shared" si="340"/>
        <v>834604.09343999997</v>
      </c>
      <c r="I860" s="286">
        <f t="shared" si="340"/>
        <v>867988.25717759994</v>
      </c>
      <c r="J860" s="286">
        <f t="shared" si="340"/>
        <v>902707.7874647039</v>
      </c>
      <c r="K860" s="286">
        <f t="shared" si="340"/>
        <v>938816.09896329208</v>
      </c>
      <c r="L860" s="286">
        <f t="shared" si="340"/>
        <v>976368.74292182387</v>
      </c>
      <c r="M860" s="286">
        <f t="shared" si="340"/>
        <v>1015423.4926386969</v>
      </c>
      <c r="N860" s="286">
        <f t="shared" si="340"/>
        <v>1056040.4323442448</v>
      </c>
    </row>
    <row r="861" spans="2:14" ht="21.75" customHeight="1" outlineLevel="1">
      <c r="C861" s="4" t="s">
        <v>261</v>
      </c>
      <c r="D861" s="287"/>
      <c r="E861" s="313">
        <f>E862-E860</f>
        <v>0</v>
      </c>
      <c r="F861" s="314">
        <f>F862-F860</f>
        <v>-29678.399999999907</v>
      </c>
      <c r="G861" s="284">
        <f t="shared" ref="G861:N861" si="341">-HLOOKUP(G$823,$E$167:$N$168,2,FALSE)*G860</f>
        <v>-16050.078719999996</v>
      </c>
      <c r="H861" s="284">
        <f t="shared" si="341"/>
        <v>-16692.0818688</v>
      </c>
      <c r="I861" s="284">
        <f t="shared" si="341"/>
        <v>-26039.647715327996</v>
      </c>
      <c r="J861" s="284">
        <f t="shared" si="341"/>
        <v>-45135.389373235201</v>
      </c>
      <c r="K861" s="284">
        <f t="shared" si="341"/>
        <v>-46940.804948164609</v>
      </c>
      <c r="L861" s="284">
        <f t="shared" si="341"/>
        <v>-48818.437146091193</v>
      </c>
      <c r="M861" s="284">
        <f t="shared" si="341"/>
        <v>-50771.174631934846</v>
      </c>
      <c r="N861" s="284">
        <f t="shared" si="341"/>
        <v>-52802.021617212245</v>
      </c>
    </row>
    <row r="862" spans="2:14" outlineLevel="1">
      <c r="C862" s="83" t="s">
        <v>262</v>
      </c>
      <c r="D862" s="285">
        <f>D860</f>
        <v>479784</v>
      </c>
      <c r="E862" s="313">
        <f>SUMIF($E$628:$AB$628,E$823,$E702:$AB702)</f>
        <v>741960</v>
      </c>
      <c r="F862" s="314">
        <f>SUMIF($E$628:$AB$628,F$823,$E702:$AB702)</f>
        <v>741960</v>
      </c>
      <c r="G862" s="284">
        <f>G860+G861</f>
        <v>786453.85727999976</v>
      </c>
      <c r="H862" s="284">
        <f t="shared" ref="H862:N862" si="342">H860+H861</f>
        <v>817912.01157119998</v>
      </c>
      <c r="I862" s="284">
        <f t="shared" si="342"/>
        <v>841948.60946227191</v>
      </c>
      <c r="J862" s="284">
        <f t="shared" si="342"/>
        <v>857572.39809146873</v>
      </c>
      <c r="K862" s="284">
        <f t="shared" si="342"/>
        <v>891875.29401512747</v>
      </c>
      <c r="L862" s="284">
        <f t="shared" si="342"/>
        <v>927550.30577573273</v>
      </c>
      <c r="M862" s="284">
        <f t="shared" si="342"/>
        <v>964652.31800676207</v>
      </c>
      <c r="N862" s="284">
        <f t="shared" si="342"/>
        <v>1003238.4107270326</v>
      </c>
    </row>
    <row r="863" spans="2:14" outlineLevel="1">
      <c r="C863" s="83"/>
      <c r="D863" s="285"/>
      <c r="E863" s="313"/>
      <c r="F863" s="314"/>
      <c r="G863" s="284"/>
      <c r="H863" s="284"/>
      <c r="I863" s="284"/>
      <c r="J863" s="284"/>
      <c r="K863" s="284"/>
      <c r="L863" s="284"/>
      <c r="M863" s="284"/>
      <c r="N863" s="284"/>
    </row>
    <row r="864" spans="2:14" outlineLevel="1">
      <c r="C864" s="240" t="s">
        <v>263</v>
      </c>
      <c r="D864" s="329"/>
      <c r="E864" s="313">
        <f>SUMIF($E$628:$AB$628,E$823,$E735:$AB735)+SUMIF($E$628:$AB$628,E$823,$E736:$AB736)</f>
        <v>-741960</v>
      </c>
      <c r="F864" s="315">
        <f>SUMIF($E$628:$AB$628,F$823,$E735:$AB735)+SUMIF($E$628:$AB$628,F$823,$E736:$AB736)</f>
        <v>-779058</v>
      </c>
      <c r="G864" s="286">
        <f t="shared" ref="G864:N864" si="343">-HLOOKUP(G$823,$E$173:$N$174,2,FALSE)*G$860</f>
        <v>-24075.118079999993</v>
      </c>
      <c r="H864" s="286">
        <f t="shared" si="343"/>
        <v>-25038.1228032</v>
      </c>
      <c r="I864" s="286">
        <f t="shared" si="343"/>
        <v>-26039.647715327996</v>
      </c>
      <c r="J864" s="286">
        <f t="shared" si="343"/>
        <v>-27081.233623941116</v>
      </c>
      <c r="K864" s="286">
        <f t="shared" si="343"/>
        <v>-28164.482968898763</v>
      </c>
      <c r="L864" s="286">
        <f t="shared" si="343"/>
        <v>-29291.062287654717</v>
      </c>
      <c r="M864" s="286">
        <f t="shared" si="343"/>
        <v>-30462.704779160907</v>
      </c>
      <c r="N864" s="286">
        <f t="shared" si="343"/>
        <v>-31681.212970327342</v>
      </c>
    </row>
    <row r="865" spans="3:14" ht="16.5" customHeight="1" outlineLevel="1">
      <c r="C865" s="241" t="s">
        <v>264</v>
      </c>
      <c r="D865" s="285">
        <v>0</v>
      </c>
      <c r="E865" s="313">
        <f ca="1">SUMIF($E$628:$AB$628,E$823,$E769:$AB769)+SUMIF($E$628:$AB$628,E$823,$E770:$AB770)</f>
        <v>0</v>
      </c>
      <c r="F865" s="315">
        <f ca="1">SUMIF($E$628:$AB$628,F$823,$E769:$AB769)+SUMIF($E$628:$AB$628,F$823,$E770:$AB770)</f>
        <v>0</v>
      </c>
      <c r="G865" s="286">
        <f t="shared" ref="G865:N865" si="344">-HLOOKUP(G$823,$E$164:$N$165,2,FALSE)*G$860</f>
        <v>-8025.0393599999979</v>
      </c>
      <c r="H865" s="286">
        <f t="shared" si="344"/>
        <v>-8346.0409344</v>
      </c>
      <c r="I865" s="286">
        <f t="shared" si="344"/>
        <v>-8679.8825717759992</v>
      </c>
      <c r="J865" s="286">
        <f t="shared" si="344"/>
        <v>-9027.0778746470387</v>
      </c>
      <c r="K865" s="286">
        <f t="shared" si="344"/>
        <v>-9388.160989632921</v>
      </c>
      <c r="L865" s="286">
        <f t="shared" si="344"/>
        <v>-9763.6874292182383</v>
      </c>
      <c r="M865" s="286">
        <f t="shared" si="344"/>
        <v>-10154.234926386969</v>
      </c>
      <c r="N865" s="286">
        <f t="shared" si="344"/>
        <v>-10560.404323442448</v>
      </c>
    </row>
    <row r="866" spans="3:14" outlineLevel="1">
      <c r="C866" s="242" t="s">
        <v>265</v>
      </c>
      <c r="D866" s="285"/>
      <c r="E866" s="313">
        <f>SUMIF($E$628:$AB$628,E$823,$E771:$AB771)</f>
        <v>0</v>
      </c>
      <c r="F866" s="315">
        <f>SUMIF($E$628:$AB$628,F$823,$E771:$AB771)</f>
        <v>-7419.6000000000013</v>
      </c>
      <c r="G866" s="286">
        <f t="shared" ref="G866:N866" si="345">-HLOOKUP(G$823,$E$170:$N$171,2,FALSE)*G$860</f>
        <v>-8025.0393599999979</v>
      </c>
      <c r="H866" s="286">
        <f t="shared" si="345"/>
        <v>-8346.0409344</v>
      </c>
      <c r="I866" s="286">
        <f t="shared" si="345"/>
        <v>-8679.8825717759992</v>
      </c>
      <c r="J866" s="286">
        <f t="shared" si="345"/>
        <v>-9027.0778746470387</v>
      </c>
      <c r="K866" s="286">
        <f t="shared" si="345"/>
        <v>-9388.160989632921</v>
      </c>
      <c r="L866" s="286">
        <f t="shared" si="345"/>
        <v>-9763.6874292182383</v>
      </c>
      <c r="M866" s="286">
        <f t="shared" si="345"/>
        <v>-10154.234926386969</v>
      </c>
      <c r="N866" s="286">
        <f t="shared" si="345"/>
        <v>-10560.404323442448</v>
      </c>
    </row>
    <row r="867" spans="3:14" ht="5.55" customHeight="1" outlineLevel="1">
      <c r="C867" s="10"/>
      <c r="D867" s="288"/>
      <c r="E867" s="316"/>
      <c r="F867" s="317"/>
      <c r="G867" s="289"/>
      <c r="H867" s="289"/>
      <c r="I867" s="289"/>
      <c r="J867" s="289"/>
      <c r="K867" s="289"/>
      <c r="L867" s="289"/>
      <c r="M867" s="289"/>
      <c r="N867" s="289"/>
    </row>
    <row r="868" spans="3:14" outlineLevel="1">
      <c r="C868" s="218" t="s">
        <v>266</v>
      </c>
      <c r="D868" s="285">
        <f t="shared" ref="D868:M868" si="346">SUM(D862:D866)</f>
        <v>479784</v>
      </c>
      <c r="E868" s="313">
        <f t="shared" ca="1" si="346"/>
        <v>0</v>
      </c>
      <c r="F868" s="314">
        <f t="shared" ca="1" si="346"/>
        <v>-44517.599999999999</v>
      </c>
      <c r="G868" s="284">
        <f t="shared" si="346"/>
        <v>746328.66047999961</v>
      </c>
      <c r="H868" s="284">
        <f t="shared" si="346"/>
        <v>776181.80689919984</v>
      </c>
      <c r="I868" s="284">
        <f t="shared" si="346"/>
        <v>798549.19660339179</v>
      </c>
      <c r="J868" s="284">
        <f t="shared" si="346"/>
        <v>812437.00871823367</v>
      </c>
      <c r="K868" s="284">
        <f t="shared" si="346"/>
        <v>844934.48906696285</v>
      </c>
      <c r="L868" s="284">
        <f t="shared" si="346"/>
        <v>878731.8686296416</v>
      </c>
      <c r="M868" s="284">
        <f t="shared" si="346"/>
        <v>913881.14337482722</v>
      </c>
      <c r="N868" s="284">
        <f>SUM(N862:N866)</f>
        <v>950436.38910982024</v>
      </c>
    </row>
    <row r="869" spans="3:14" outlineLevel="1">
      <c r="C869" s="218"/>
      <c r="D869" s="285"/>
      <c r="E869" s="313"/>
      <c r="F869" s="314"/>
      <c r="G869" s="284"/>
      <c r="H869" s="284"/>
      <c r="I869" s="284"/>
      <c r="J869" s="284"/>
      <c r="K869" s="284"/>
      <c r="L869" s="284"/>
      <c r="M869" s="284"/>
      <c r="N869" s="284"/>
    </row>
    <row r="870" spans="3:14" outlineLevel="1">
      <c r="C870" s="23" t="s">
        <v>14</v>
      </c>
      <c r="D870" s="285"/>
      <c r="E870" s="313"/>
      <c r="F870" s="314"/>
      <c r="G870" s="284"/>
      <c r="H870" s="284"/>
      <c r="I870" s="284"/>
      <c r="J870" s="284"/>
      <c r="K870" s="284"/>
      <c r="L870" s="284"/>
      <c r="M870" s="284"/>
      <c r="N870" s="284"/>
    </row>
    <row r="871" spans="3:14" outlineLevel="1">
      <c r="C871" s="232" t="str">
        <f t="shared" ref="C871:C887" si="347">C189</f>
        <v>Laundry Income</v>
      </c>
      <c r="D871" s="285"/>
      <c r="E871" s="313">
        <f t="shared" ref="E871:F887" si="348">SUMIF($E$628:$AB$628,E$823,$E776:$AB776)</f>
        <v>0</v>
      </c>
      <c r="F871" s="314">
        <f t="shared" si="348"/>
        <v>0</v>
      </c>
      <c r="G871" s="284">
        <f t="shared" ref="G871:N880" si="349">F871*(1+HLOOKUP(G$823,$E$181:$N$182,2,FALSE))</f>
        <v>0</v>
      </c>
      <c r="H871" s="284">
        <f t="shared" si="349"/>
        <v>0</v>
      </c>
      <c r="I871" s="284">
        <f t="shared" si="349"/>
        <v>0</v>
      </c>
      <c r="J871" s="284">
        <f t="shared" si="349"/>
        <v>0</v>
      </c>
      <c r="K871" s="284">
        <f t="shared" si="349"/>
        <v>0</v>
      </c>
      <c r="L871" s="284">
        <f t="shared" si="349"/>
        <v>0</v>
      </c>
      <c r="M871" s="284">
        <f t="shared" si="349"/>
        <v>0</v>
      </c>
      <c r="N871" s="284">
        <f t="shared" si="349"/>
        <v>0</v>
      </c>
    </row>
    <row r="872" spans="3:14" outlineLevel="1">
      <c r="C872" s="232" t="str">
        <f t="shared" si="347"/>
        <v>Recovery Fm Deposits (Damages etc)</v>
      </c>
      <c r="D872" s="285"/>
      <c r="E872" s="313">
        <f t="shared" si="348"/>
        <v>0</v>
      </c>
      <c r="F872" s="314">
        <f t="shared" si="348"/>
        <v>0</v>
      </c>
      <c r="G872" s="284">
        <f t="shared" si="349"/>
        <v>0</v>
      </c>
      <c r="H872" s="284">
        <f t="shared" si="349"/>
        <v>0</v>
      </c>
      <c r="I872" s="284">
        <f t="shared" si="349"/>
        <v>0</v>
      </c>
      <c r="J872" s="284">
        <f t="shared" si="349"/>
        <v>0</v>
      </c>
      <c r="K872" s="284">
        <f t="shared" si="349"/>
        <v>0</v>
      </c>
      <c r="L872" s="284">
        <f t="shared" si="349"/>
        <v>0</v>
      </c>
      <c r="M872" s="284">
        <f t="shared" si="349"/>
        <v>0</v>
      </c>
      <c r="N872" s="284">
        <f t="shared" si="349"/>
        <v>0</v>
      </c>
    </row>
    <row r="873" spans="3:14" outlineLevel="1">
      <c r="C873" s="232" t="str">
        <f t="shared" si="347"/>
        <v>Recovery from Collections</v>
      </c>
      <c r="D873" s="285"/>
      <c r="E873" s="313">
        <f t="shared" si="348"/>
        <v>0</v>
      </c>
      <c r="F873" s="314">
        <f t="shared" si="348"/>
        <v>0</v>
      </c>
      <c r="G873" s="284">
        <f t="shared" si="349"/>
        <v>0</v>
      </c>
      <c r="H873" s="284">
        <f t="shared" si="349"/>
        <v>0</v>
      </c>
      <c r="I873" s="284">
        <f t="shared" si="349"/>
        <v>0</v>
      </c>
      <c r="J873" s="284">
        <f t="shared" si="349"/>
        <v>0</v>
      </c>
      <c r="K873" s="284">
        <f t="shared" si="349"/>
        <v>0</v>
      </c>
      <c r="L873" s="284">
        <f t="shared" si="349"/>
        <v>0</v>
      </c>
      <c r="M873" s="284">
        <f t="shared" si="349"/>
        <v>0</v>
      </c>
      <c r="N873" s="284">
        <f t="shared" si="349"/>
        <v>0</v>
      </c>
    </row>
    <row r="874" spans="3:14" outlineLevel="1">
      <c r="C874" s="232" t="str">
        <f t="shared" si="347"/>
        <v>Application Fees</v>
      </c>
      <c r="D874" s="285"/>
      <c r="E874" s="313">
        <f t="shared" si="348"/>
        <v>0</v>
      </c>
      <c r="F874" s="314">
        <f t="shared" si="348"/>
        <v>0</v>
      </c>
      <c r="G874" s="284">
        <f t="shared" si="349"/>
        <v>0</v>
      </c>
      <c r="H874" s="284">
        <f t="shared" si="349"/>
        <v>0</v>
      </c>
      <c r="I874" s="284">
        <f t="shared" si="349"/>
        <v>0</v>
      </c>
      <c r="J874" s="284">
        <f t="shared" si="349"/>
        <v>0</v>
      </c>
      <c r="K874" s="284">
        <f t="shared" si="349"/>
        <v>0</v>
      </c>
      <c r="L874" s="284">
        <f t="shared" si="349"/>
        <v>0</v>
      </c>
      <c r="M874" s="284">
        <f t="shared" si="349"/>
        <v>0</v>
      </c>
      <c r="N874" s="284">
        <f t="shared" si="349"/>
        <v>0</v>
      </c>
    </row>
    <row r="875" spans="3:14" outlineLevel="1">
      <c r="C875" s="232" t="str">
        <f t="shared" si="347"/>
        <v>Cancellation Fees</v>
      </c>
      <c r="D875" s="285"/>
      <c r="E875" s="313">
        <f t="shared" si="348"/>
        <v>0</v>
      </c>
      <c r="F875" s="314">
        <f t="shared" si="348"/>
        <v>0</v>
      </c>
      <c r="G875" s="284">
        <f t="shared" si="349"/>
        <v>0</v>
      </c>
      <c r="H875" s="284">
        <f t="shared" si="349"/>
        <v>0</v>
      </c>
      <c r="I875" s="284">
        <f t="shared" si="349"/>
        <v>0</v>
      </c>
      <c r="J875" s="284">
        <f t="shared" si="349"/>
        <v>0</v>
      </c>
      <c r="K875" s="284">
        <f t="shared" si="349"/>
        <v>0</v>
      </c>
      <c r="L875" s="284">
        <f t="shared" si="349"/>
        <v>0</v>
      </c>
      <c r="M875" s="284">
        <f t="shared" si="349"/>
        <v>0</v>
      </c>
      <c r="N875" s="284">
        <f t="shared" si="349"/>
        <v>0</v>
      </c>
    </row>
    <row r="876" spans="3:14" outlineLevel="1">
      <c r="C876" s="232" t="str">
        <f t="shared" si="347"/>
        <v>Pet Rent</v>
      </c>
      <c r="D876" s="285"/>
      <c r="E876" s="313">
        <f t="shared" si="348"/>
        <v>0</v>
      </c>
      <c r="F876" s="314">
        <f t="shared" si="348"/>
        <v>0</v>
      </c>
      <c r="G876" s="284">
        <f t="shared" si="349"/>
        <v>0</v>
      </c>
      <c r="H876" s="284">
        <f t="shared" si="349"/>
        <v>0</v>
      </c>
      <c r="I876" s="284">
        <f t="shared" si="349"/>
        <v>0</v>
      </c>
      <c r="J876" s="284">
        <f t="shared" si="349"/>
        <v>0</v>
      </c>
      <c r="K876" s="284">
        <f t="shared" si="349"/>
        <v>0</v>
      </c>
      <c r="L876" s="284">
        <f t="shared" si="349"/>
        <v>0</v>
      </c>
      <c r="M876" s="284">
        <f t="shared" si="349"/>
        <v>0</v>
      </c>
      <c r="N876" s="284">
        <f t="shared" si="349"/>
        <v>0</v>
      </c>
    </row>
    <row r="877" spans="3:14" outlineLevel="1">
      <c r="C877" s="232" t="str">
        <f t="shared" si="347"/>
        <v>Month-to-month Premiums</v>
      </c>
      <c r="D877" s="285"/>
      <c r="E877" s="313">
        <f t="shared" si="348"/>
        <v>0</v>
      </c>
      <c r="F877" s="314">
        <f t="shared" si="348"/>
        <v>0</v>
      </c>
      <c r="G877" s="284">
        <f t="shared" si="349"/>
        <v>0</v>
      </c>
      <c r="H877" s="284">
        <f t="shared" si="349"/>
        <v>0</v>
      </c>
      <c r="I877" s="284">
        <f t="shared" si="349"/>
        <v>0</v>
      </c>
      <c r="J877" s="284">
        <f t="shared" si="349"/>
        <v>0</v>
      </c>
      <c r="K877" s="284">
        <f t="shared" si="349"/>
        <v>0</v>
      </c>
      <c r="L877" s="284">
        <f t="shared" si="349"/>
        <v>0</v>
      </c>
      <c r="M877" s="284">
        <f t="shared" si="349"/>
        <v>0</v>
      </c>
      <c r="N877" s="284">
        <f t="shared" si="349"/>
        <v>0</v>
      </c>
    </row>
    <row r="878" spans="3:14" outlineLevel="1">
      <c r="C878" s="232" t="str">
        <f t="shared" si="347"/>
        <v>Late Charges</v>
      </c>
      <c r="D878" s="285"/>
      <c r="E878" s="313">
        <f t="shared" si="348"/>
        <v>0</v>
      </c>
      <c r="F878" s="314">
        <f t="shared" si="348"/>
        <v>0</v>
      </c>
      <c r="G878" s="284">
        <f t="shared" si="349"/>
        <v>0</v>
      </c>
      <c r="H878" s="284">
        <f t="shared" si="349"/>
        <v>0</v>
      </c>
      <c r="I878" s="284">
        <f t="shared" si="349"/>
        <v>0</v>
      </c>
      <c r="J878" s="284">
        <f t="shared" si="349"/>
        <v>0</v>
      </c>
      <c r="K878" s="284">
        <f t="shared" si="349"/>
        <v>0</v>
      </c>
      <c r="L878" s="284">
        <f t="shared" si="349"/>
        <v>0</v>
      </c>
      <c r="M878" s="284">
        <f t="shared" si="349"/>
        <v>0</v>
      </c>
      <c r="N878" s="284">
        <f t="shared" si="349"/>
        <v>0</v>
      </c>
    </row>
    <row r="879" spans="3:14" outlineLevel="1">
      <c r="C879" s="232" t="str">
        <f t="shared" si="347"/>
        <v>Credit Fee Income</v>
      </c>
      <c r="D879" s="285"/>
      <c r="E879" s="313">
        <f t="shared" si="348"/>
        <v>0</v>
      </c>
      <c r="F879" s="314">
        <f t="shared" si="348"/>
        <v>0</v>
      </c>
      <c r="G879" s="284">
        <f t="shared" si="349"/>
        <v>0</v>
      </c>
      <c r="H879" s="284">
        <f t="shared" si="349"/>
        <v>0</v>
      </c>
      <c r="I879" s="284">
        <f t="shared" si="349"/>
        <v>0</v>
      </c>
      <c r="J879" s="284">
        <f t="shared" si="349"/>
        <v>0</v>
      </c>
      <c r="K879" s="284">
        <f t="shared" si="349"/>
        <v>0</v>
      </c>
      <c r="L879" s="284">
        <f t="shared" si="349"/>
        <v>0</v>
      </c>
      <c r="M879" s="284">
        <f t="shared" si="349"/>
        <v>0</v>
      </c>
      <c r="N879" s="284">
        <f t="shared" si="349"/>
        <v>0</v>
      </c>
    </row>
    <row r="880" spans="3:14" outlineLevel="1">
      <c r="C880" s="232" t="str">
        <f t="shared" si="347"/>
        <v>Vending Income</v>
      </c>
      <c r="D880" s="285"/>
      <c r="E880" s="313">
        <f t="shared" si="348"/>
        <v>0</v>
      </c>
      <c r="F880" s="314">
        <f t="shared" si="348"/>
        <v>0</v>
      </c>
      <c r="G880" s="284">
        <f t="shared" si="349"/>
        <v>0</v>
      </c>
      <c r="H880" s="284">
        <f t="shared" si="349"/>
        <v>0</v>
      </c>
      <c r="I880" s="284">
        <f t="shared" si="349"/>
        <v>0</v>
      </c>
      <c r="J880" s="284">
        <f t="shared" si="349"/>
        <v>0</v>
      </c>
      <c r="K880" s="284">
        <f t="shared" si="349"/>
        <v>0</v>
      </c>
      <c r="L880" s="284">
        <f t="shared" si="349"/>
        <v>0</v>
      </c>
      <c r="M880" s="284">
        <f t="shared" si="349"/>
        <v>0</v>
      </c>
      <c r="N880" s="284">
        <f t="shared" si="349"/>
        <v>0</v>
      </c>
    </row>
    <row r="881" spans="3:14" outlineLevel="1">
      <c r="C881" s="232" t="str">
        <f t="shared" si="347"/>
        <v>Utility Reimbursement Income</v>
      </c>
      <c r="D881" s="285"/>
      <c r="E881" s="313">
        <f t="shared" si="348"/>
        <v>0</v>
      </c>
      <c r="F881" s="314">
        <f t="shared" si="348"/>
        <v>0</v>
      </c>
      <c r="G881" s="284">
        <f t="shared" ref="G881:N887" si="350">F881*(1+HLOOKUP(G$823,$E$181:$N$182,2,FALSE))</f>
        <v>0</v>
      </c>
      <c r="H881" s="284">
        <f t="shared" si="350"/>
        <v>0</v>
      </c>
      <c r="I881" s="284">
        <f t="shared" si="350"/>
        <v>0</v>
      </c>
      <c r="J881" s="284">
        <f t="shared" si="350"/>
        <v>0</v>
      </c>
      <c r="K881" s="284">
        <f t="shared" si="350"/>
        <v>0</v>
      </c>
      <c r="L881" s="284">
        <f t="shared" si="350"/>
        <v>0</v>
      </c>
      <c r="M881" s="284">
        <f t="shared" si="350"/>
        <v>0</v>
      </c>
      <c r="N881" s="284">
        <f t="shared" si="350"/>
        <v>0</v>
      </c>
    </row>
    <row r="882" spans="3:14" outlineLevel="1">
      <c r="C882" s="232" t="str">
        <f t="shared" si="347"/>
        <v>Parking Income</v>
      </c>
      <c r="D882" s="285"/>
      <c r="E882" s="313">
        <f t="shared" si="348"/>
        <v>0</v>
      </c>
      <c r="F882" s="314">
        <f t="shared" si="348"/>
        <v>0</v>
      </c>
      <c r="G882" s="284">
        <f t="shared" si="350"/>
        <v>0</v>
      </c>
      <c r="H882" s="284">
        <f t="shared" si="350"/>
        <v>0</v>
      </c>
      <c r="I882" s="284">
        <f t="shared" si="350"/>
        <v>0</v>
      </c>
      <c r="J882" s="284">
        <f t="shared" si="350"/>
        <v>0</v>
      </c>
      <c r="K882" s="284">
        <f t="shared" si="350"/>
        <v>0</v>
      </c>
      <c r="L882" s="284">
        <f t="shared" si="350"/>
        <v>0</v>
      </c>
      <c r="M882" s="284">
        <f t="shared" si="350"/>
        <v>0</v>
      </c>
      <c r="N882" s="284">
        <f t="shared" si="350"/>
        <v>0</v>
      </c>
    </row>
    <row r="883" spans="3:14" outlineLevel="1">
      <c r="C883" s="232" t="str">
        <f t="shared" si="347"/>
        <v>Storage Space Income</v>
      </c>
      <c r="D883" s="285"/>
      <c r="E883" s="313">
        <f t="shared" si="348"/>
        <v>0</v>
      </c>
      <c r="F883" s="314">
        <f t="shared" si="348"/>
        <v>0</v>
      </c>
      <c r="G883" s="284">
        <f t="shared" si="350"/>
        <v>0</v>
      </c>
      <c r="H883" s="284">
        <f t="shared" si="350"/>
        <v>0</v>
      </c>
      <c r="I883" s="284">
        <f t="shared" si="350"/>
        <v>0</v>
      </c>
      <c r="J883" s="284">
        <f t="shared" si="350"/>
        <v>0</v>
      </c>
      <c r="K883" s="284">
        <f t="shared" si="350"/>
        <v>0</v>
      </c>
      <c r="L883" s="284">
        <f t="shared" si="350"/>
        <v>0</v>
      </c>
      <c r="M883" s="284">
        <f t="shared" si="350"/>
        <v>0</v>
      </c>
      <c r="N883" s="284">
        <f t="shared" si="350"/>
        <v>0</v>
      </c>
    </row>
    <row r="884" spans="3:14" outlineLevel="1">
      <c r="C884" s="232" t="str">
        <f t="shared" si="347"/>
        <v>Cleaning Income</v>
      </c>
      <c r="D884" s="285"/>
      <c r="E884" s="313">
        <f t="shared" si="348"/>
        <v>0</v>
      </c>
      <c r="F884" s="314">
        <f t="shared" si="348"/>
        <v>0</v>
      </c>
      <c r="G884" s="284">
        <f t="shared" si="350"/>
        <v>0</v>
      </c>
      <c r="H884" s="284">
        <f t="shared" si="350"/>
        <v>0</v>
      </c>
      <c r="I884" s="284">
        <f t="shared" si="350"/>
        <v>0</v>
      </c>
      <c r="J884" s="284">
        <f t="shared" si="350"/>
        <v>0</v>
      </c>
      <c r="K884" s="284">
        <f t="shared" si="350"/>
        <v>0</v>
      </c>
      <c r="L884" s="284">
        <f t="shared" si="350"/>
        <v>0</v>
      </c>
      <c r="M884" s="284">
        <f t="shared" si="350"/>
        <v>0</v>
      </c>
      <c r="N884" s="284">
        <f t="shared" si="350"/>
        <v>0</v>
      </c>
    </row>
    <row r="885" spans="3:14" outlineLevel="1">
      <c r="C885" s="232" t="str">
        <f t="shared" si="347"/>
        <v>Furniture Income</v>
      </c>
      <c r="D885" s="285"/>
      <c r="E885" s="313">
        <f t="shared" si="348"/>
        <v>0</v>
      </c>
      <c r="F885" s="314">
        <f t="shared" si="348"/>
        <v>0</v>
      </c>
      <c r="G885" s="284">
        <f t="shared" si="350"/>
        <v>0</v>
      </c>
      <c r="H885" s="284">
        <f t="shared" si="350"/>
        <v>0</v>
      </c>
      <c r="I885" s="284">
        <f t="shared" si="350"/>
        <v>0</v>
      </c>
      <c r="J885" s="284">
        <f t="shared" si="350"/>
        <v>0</v>
      </c>
      <c r="K885" s="284">
        <f t="shared" si="350"/>
        <v>0</v>
      </c>
      <c r="L885" s="284">
        <f t="shared" si="350"/>
        <v>0</v>
      </c>
      <c r="M885" s="284">
        <f t="shared" si="350"/>
        <v>0</v>
      </c>
      <c r="N885" s="284">
        <f t="shared" si="350"/>
        <v>0</v>
      </c>
    </row>
    <row r="886" spans="3:14" outlineLevel="1">
      <c r="C886" s="232" t="str">
        <f t="shared" si="347"/>
        <v>Legal Fees Reimbursement</v>
      </c>
      <c r="D886" s="285"/>
      <c r="E886" s="313">
        <f t="shared" si="348"/>
        <v>0</v>
      </c>
      <c r="F886" s="314">
        <f t="shared" si="348"/>
        <v>0</v>
      </c>
      <c r="G886" s="284">
        <f t="shared" si="350"/>
        <v>0</v>
      </c>
      <c r="H886" s="284">
        <f t="shared" si="350"/>
        <v>0</v>
      </c>
      <c r="I886" s="284">
        <f t="shared" si="350"/>
        <v>0</v>
      </c>
      <c r="J886" s="284">
        <f t="shared" si="350"/>
        <v>0</v>
      </c>
      <c r="K886" s="284">
        <f t="shared" si="350"/>
        <v>0</v>
      </c>
      <c r="L886" s="284">
        <f t="shared" si="350"/>
        <v>0</v>
      </c>
      <c r="M886" s="284">
        <f t="shared" si="350"/>
        <v>0</v>
      </c>
      <c r="N886" s="284">
        <f t="shared" si="350"/>
        <v>0</v>
      </c>
    </row>
    <row r="887" spans="3:14" ht="16.5" customHeight="1" outlineLevel="1" thickBot="1">
      <c r="C887" s="232" t="str">
        <f t="shared" si="347"/>
        <v>Misc.</v>
      </c>
      <c r="D887" s="290"/>
      <c r="E887" s="318">
        <f t="shared" si="348"/>
        <v>0</v>
      </c>
      <c r="F887" s="319">
        <f t="shared" si="348"/>
        <v>0</v>
      </c>
      <c r="G887" s="291">
        <f t="shared" si="350"/>
        <v>0</v>
      </c>
      <c r="H887" s="291">
        <f t="shared" si="350"/>
        <v>0</v>
      </c>
      <c r="I887" s="291">
        <f t="shared" si="350"/>
        <v>0</v>
      </c>
      <c r="J887" s="291">
        <f t="shared" si="350"/>
        <v>0</v>
      </c>
      <c r="K887" s="291">
        <f t="shared" si="350"/>
        <v>0</v>
      </c>
      <c r="L887" s="291">
        <f t="shared" si="350"/>
        <v>0</v>
      </c>
      <c r="M887" s="291">
        <f t="shared" si="350"/>
        <v>0</v>
      </c>
      <c r="N887" s="291">
        <f t="shared" si="350"/>
        <v>0</v>
      </c>
    </row>
    <row r="888" spans="3:14" outlineLevel="1">
      <c r="C888" s="83" t="s">
        <v>30</v>
      </c>
      <c r="D888" s="285">
        <f>E206</f>
        <v>0</v>
      </c>
      <c r="E888" s="313">
        <f>SUM(E871:E887)</f>
        <v>0</v>
      </c>
      <c r="F888" s="315">
        <f>SUM(F871:F887)</f>
        <v>0</v>
      </c>
      <c r="G888" s="284">
        <f t="shared" ref="G888:N888" si="351">SUM(G871:G887)</f>
        <v>0</v>
      </c>
      <c r="H888" s="284">
        <f t="shared" si="351"/>
        <v>0</v>
      </c>
      <c r="I888" s="284">
        <f t="shared" si="351"/>
        <v>0</v>
      </c>
      <c r="J888" s="284">
        <f t="shared" si="351"/>
        <v>0</v>
      </c>
      <c r="K888" s="284">
        <f t="shared" si="351"/>
        <v>0</v>
      </c>
      <c r="L888" s="284">
        <f t="shared" si="351"/>
        <v>0</v>
      </c>
      <c r="M888" s="284">
        <f t="shared" si="351"/>
        <v>0</v>
      </c>
      <c r="N888" s="284">
        <f t="shared" si="351"/>
        <v>0</v>
      </c>
    </row>
    <row r="889" spans="3:14" outlineLevel="1">
      <c r="C889" s="67"/>
      <c r="D889" s="288"/>
      <c r="E889" s="316"/>
      <c r="F889" s="317"/>
      <c r="G889" s="289"/>
      <c r="H889" s="289"/>
      <c r="I889" s="289"/>
      <c r="J889" s="289"/>
      <c r="K889" s="289"/>
      <c r="L889" s="289"/>
      <c r="M889" s="289"/>
      <c r="N889" s="289"/>
    </row>
    <row r="890" spans="3:14" ht="15" outlineLevel="1" thickBot="1">
      <c r="C890" s="21" t="s">
        <v>259</v>
      </c>
      <c r="D890" s="292">
        <f t="shared" ref="D890" si="352">D868+D888</f>
        <v>479784</v>
      </c>
      <c r="E890" s="320">
        <f ca="1">E868+E888</f>
        <v>0</v>
      </c>
      <c r="F890" s="321">
        <f t="shared" ref="F890:N890" ca="1" si="353">F868+F888</f>
        <v>-44517.599999999999</v>
      </c>
      <c r="G890" s="293">
        <f>G868+G888</f>
        <v>746328.66047999961</v>
      </c>
      <c r="H890" s="293">
        <f t="shared" si="353"/>
        <v>776181.80689919984</v>
      </c>
      <c r="I890" s="293">
        <f t="shared" si="353"/>
        <v>798549.19660339179</v>
      </c>
      <c r="J890" s="293">
        <f t="shared" si="353"/>
        <v>812437.00871823367</v>
      </c>
      <c r="K890" s="293">
        <f t="shared" si="353"/>
        <v>844934.48906696285</v>
      </c>
      <c r="L890" s="293">
        <f t="shared" si="353"/>
        <v>878731.8686296416</v>
      </c>
      <c r="M890" s="293">
        <f t="shared" si="353"/>
        <v>913881.14337482722</v>
      </c>
      <c r="N890" s="293">
        <f t="shared" si="353"/>
        <v>950436.38910982024</v>
      </c>
    </row>
    <row r="891" spans="3:14" ht="15" outlineLevel="1" thickTop="1">
      <c r="D891" s="283"/>
      <c r="E891" s="313"/>
      <c r="F891" s="322"/>
      <c r="G891" s="284"/>
      <c r="H891" s="284"/>
      <c r="I891" s="284"/>
      <c r="J891" s="284"/>
      <c r="K891" s="284"/>
      <c r="L891" s="284"/>
      <c r="M891" s="284"/>
      <c r="N891" s="284"/>
    </row>
    <row r="892" spans="3:14" outlineLevel="1">
      <c r="C892" s="23" t="s">
        <v>31</v>
      </c>
      <c r="D892" s="285"/>
      <c r="E892" s="313"/>
      <c r="F892" s="314"/>
      <c r="G892" s="284"/>
      <c r="H892" s="284"/>
      <c r="I892" s="284"/>
      <c r="J892" s="284"/>
      <c r="K892" s="284"/>
      <c r="L892" s="284"/>
      <c r="M892" s="284"/>
      <c r="N892" s="284"/>
    </row>
    <row r="893" spans="3:14" outlineLevel="1">
      <c r="C893" s="234" t="str">
        <f t="shared" ref="C893:C900" si="354">C224</f>
        <v xml:space="preserve">PAYROLL AND BENEFITS </v>
      </c>
      <c r="D893" s="295">
        <f t="shared" ref="D893:D900" si="355">-G224</f>
        <v>0</v>
      </c>
      <c r="E893" s="313">
        <f t="shared" ref="E893:F900" si="356">SUMIF($E$628:$AB$628,E$823,$E798:$AB798)</f>
        <v>0</v>
      </c>
      <c r="F893" s="314">
        <f t="shared" si="356"/>
        <v>0</v>
      </c>
      <c r="G893" s="284">
        <f>-$M224*(1+HLOOKUP(G$823,$E$258:$N$259,2,FALSE))</f>
        <v>-6120</v>
      </c>
      <c r="H893" s="284">
        <f t="shared" ref="H893:N893" si="357">-$M224*(1+HLOOKUP(H$823,$E$258:$N$259,2,FALSE))</f>
        <v>-6120</v>
      </c>
      <c r="I893" s="284">
        <f t="shared" si="357"/>
        <v>-6120</v>
      </c>
      <c r="J893" s="284">
        <f t="shared" si="357"/>
        <v>-6120</v>
      </c>
      <c r="K893" s="284">
        <f t="shared" si="357"/>
        <v>-6120</v>
      </c>
      <c r="L893" s="284">
        <f t="shared" si="357"/>
        <v>-6120</v>
      </c>
      <c r="M893" s="284">
        <f t="shared" si="357"/>
        <v>-6120</v>
      </c>
      <c r="N893" s="284">
        <f t="shared" si="357"/>
        <v>-6120</v>
      </c>
    </row>
    <row r="894" spans="3:14" outlineLevel="1">
      <c r="C894" s="1073" t="str">
        <f t="shared" si="354"/>
        <v>MANAGEMENT FEE / LEASING</v>
      </c>
      <c r="D894" s="295">
        <f t="shared" si="355"/>
        <v>-11587</v>
      </c>
      <c r="E894" s="313">
        <f t="shared" si="356"/>
        <v>-11587.000000000002</v>
      </c>
      <c r="F894" s="314">
        <f t="shared" si="356"/>
        <v>-11818.740000000003</v>
      </c>
      <c r="G894" s="284">
        <f>-$O$225*G890</f>
        <v>-22389.859814399988</v>
      </c>
      <c r="H894" s="284">
        <f t="shared" ref="H894:N894" si="358">-$O$225*H890</f>
        <v>-23285.454206975995</v>
      </c>
      <c r="I894" s="284">
        <f t="shared" si="358"/>
        <v>-23956.475898101751</v>
      </c>
      <c r="J894" s="284">
        <f t="shared" si="358"/>
        <v>-24373.110261547008</v>
      </c>
      <c r="K894" s="284">
        <f t="shared" si="358"/>
        <v>-25348.034672008886</v>
      </c>
      <c r="L894" s="284">
        <f t="shared" si="358"/>
        <v>-26361.956058889245</v>
      </c>
      <c r="M894" s="284">
        <f t="shared" si="358"/>
        <v>-27416.434301244815</v>
      </c>
      <c r="N894" s="284">
        <f t="shared" si="358"/>
        <v>-28513.091673294606</v>
      </c>
    </row>
    <row r="895" spans="3:14" outlineLevel="1">
      <c r="C895" s="234" t="str">
        <f t="shared" si="354"/>
        <v>ADMIN. EXPENSES / FEES</v>
      </c>
      <c r="D895" s="295">
        <f t="shared" si="355"/>
        <v>-1500</v>
      </c>
      <c r="E895" s="313">
        <f t="shared" si="356"/>
        <v>-1500</v>
      </c>
      <c r="F895" s="314">
        <f t="shared" si="356"/>
        <v>-1530</v>
      </c>
      <c r="G895" s="284">
        <f t="shared" ref="G895:N900" si="359">-$M226*(1+HLOOKUP(G$823,$E$258:$N$259,2,FALSE))</f>
        <v>-1530</v>
      </c>
      <c r="H895" s="284">
        <f t="shared" si="359"/>
        <v>-1530</v>
      </c>
      <c r="I895" s="284">
        <f t="shared" si="359"/>
        <v>-1530</v>
      </c>
      <c r="J895" s="284">
        <f t="shared" si="359"/>
        <v>-1530</v>
      </c>
      <c r="K895" s="284">
        <f t="shared" si="359"/>
        <v>-1530</v>
      </c>
      <c r="L895" s="284">
        <f t="shared" si="359"/>
        <v>-1530</v>
      </c>
      <c r="M895" s="284">
        <f t="shared" si="359"/>
        <v>-1530</v>
      </c>
      <c r="N895" s="284">
        <f t="shared" si="359"/>
        <v>-1530</v>
      </c>
    </row>
    <row r="896" spans="3:14" outlineLevel="1">
      <c r="C896" s="234" t="str">
        <f t="shared" si="354"/>
        <v>UTILITIES EXPENSES</v>
      </c>
      <c r="D896" s="295">
        <f t="shared" si="355"/>
        <v>-9000</v>
      </c>
      <c r="E896" s="313">
        <f t="shared" si="356"/>
        <v>-9000</v>
      </c>
      <c r="F896" s="314">
        <f t="shared" si="356"/>
        <v>-9180</v>
      </c>
      <c r="G896" s="284">
        <f t="shared" si="359"/>
        <v>-11220</v>
      </c>
      <c r="H896" s="284">
        <f t="shared" si="359"/>
        <v>-11220</v>
      </c>
      <c r="I896" s="284">
        <f t="shared" si="359"/>
        <v>-11220</v>
      </c>
      <c r="J896" s="284">
        <f t="shared" si="359"/>
        <v>-11220</v>
      </c>
      <c r="K896" s="284">
        <f t="shared" si="359"/>
        <v>-11220</v>
      </c>
      <c r="L896" s="284">
        <f t="shared" si="359"/>
        <v>-11220</v>
      </c>
      <c r="M896" s="284">
        <f t="shared" si="359"/>
        <v>-11220</v>
      </c>
      <c r="N896" s="284">
        <f t="shared" si="359"/>
        <v>-11220</v>
      </c>
    </row>
    <row r="897" spans="3:15" outlineLevel="1">
      <c r="C897" s="234" t="str">
        <f t="shared" si="354"/>
        <v>OPERATIONS AND MAINTENANCE</v>
      </c>
      <c r="D897" s="295">
        <f t="shared" si="355"/>
        <v>-15950</v>
      </c>
      <c r="E897" s="313">
        <f t="shared" si="356"/>
        <v>-15949.999999999998</v>
      </c>
      <c r="F897" s="314">
        <f t="shared" si="356"/>
        <v>-16269</v>
      </c>
      <c r="G897" s="284">
        <f t="shared" si="359"/>
        <v>-18360</v>
      </c>
      <c r="H897" s="284">
        <f t="shared" si="359"/>
        <v>-18360</v>
      </c>
      <c r="I897" s="284">
        <f t="shared" si="359"/>
        <v>-18360</v>
      </c>
      <c r="J897" s="284">
        <f t="shared" si="359"/>
        <v>-18360</v>
      </c>
      <c r="K897" s="284">
        <f t="shared" si="359"/>
        <v>-18360</v>
      </c>
      <c r="L897" s="284">
        <f t="shared" si="359"/>
        <v>-18360</v>
      </c>
      <c r="M897" s="284">
        <f t="shared" si="359"/>
        <v>-18360</v>
      </c>
      <c r="N897" s="284">
        <f t="shared" si="359"/>
        <v>-18360</v>
      </c>
    </row>
    <row r="898" spans="3:15" outlineLevel="1">
      <c r="C898" s="234" t="str">
        <f t="shared" si="354"/>
        <v>INSURANCE</v>
      </c>
      <c r="D898" s="295">
        <f t="shared" si="355"/>
        <v>-4000</v>
      </c>
      <c r="E898" s="313">
        <f t="shared" si="356"/>
        <v>-4000.0000000000005</v>
      </c>
      <c r="F898" s="314">
        <f t="shared" si="356"/>
        <v>-4080</v>
      </c>
      <c r="G898" s="284">
        <f t="shared" si="359"/>
        <v>-5100</v>
      </c>
      <c r="H898" s="284">
        <f t="shared" si="359"/>
        <v>-5100</v>
      </c>
      <c r="I898" s="284">
        <f t="shared" si="359"/>
        <v>-5100</v>
      </c>
      <c r="J898" s="284">
        <f t="shared" si="359"/>
        <v>-5100</v>
      </c>
      <c r="K898" s="284">
        <f t="shared" si="359"/>
        <v>-5100</v>
      </c>
      <c r="L898" s="284">
        <f t="shared" si="359"/>
        <v>-5100</v>
      </c>
      <c r="M898" s="284">
        <f t="shared" si="359"/>
        <v>-5100</v>
      </c>
      <c r="N898" s="284">
        <f t="shared" si="359"/>
        <v>-5100</v>
      </c>
    </row>
    <row r="899" spans="3:15" outlineLevel="1">
      <c r="C899" s="234" t="str">
        <f t="shared" si="354"/>
        <v>PROPERTY TAX</v>
      </c>
      <c r="D899" s="295">
        <f t="shared" si="355"/>
        <v>-45000</v>
      </c>
      <c r="E899" s="313">
        <f t="shared" si="356"/>
        <v>-45000</v>
      </c>
      <c r="F899" s="314">
        <f t="shared" si="356"/>
        <v>-45900</v>
      </c>
      <c r="G899" s="284">
        <f t="shared" si="359"/>
        <v>-105501.55799999999</v>
      </c>
      <c r="H899" s="284">
        <f t="shared" si="359"/>
        <v>-105501.55799999999</v>
      </c>
      <c r="I899" s="284">
        <f t="shared" si="359"/>
        <v>-105501.55799999999</v>
      </c>
      <c r="J899" s="284">
        <f t="shared" si="359"/>
        <v>-105501.55799999999</v>
      </c>
      <c r="K899" s="284">
        <f t="shared" si="359"/>
        <v>-105501.55799999999</v>
      </c>
      <c r="L899" s="284">
        <f t="shared" si="359"/>
        <v>-105501.55799999999</v>
      </c>
      <c r="M899" s="284">
        <f t="shared" si="359"/>
        <v>-105501.55799999999</v>
      </c>
      <c r="N899" s="284">
        <f t="shared" si="359"/>
        <v>-105501.55799999999</v>
      </c>
    </row>
    <row r="900" spans="3:15" outlineLevel="1">
      <c r="C900" s="234">
        <f t="shared" si="354"/>
        <v>0</v>
      </c>
      <c r="D900" s="295">
        <f t="shared" si="355"/>
        <v>0</v>
      </c>
      <c r="E900" s="313">
        <f t="shared" si="356"/>
        <v>0</v>
      </c>
      <c r="F900" s="314">
        <f t="shared" si="356"/>
        <v>0</v>
      </c>
      <c r="G900" s="284">
        <f t="shared" si="359"/>
        <v>0</v>
      </c>
      <c r="H900" s="284">
        <f t="shared" si="359"/>
        <v>0</v>
      </c>
      <c r="I900" s="284">
        <f t="shared" si="359"/>
        <v>0</v>
      </c>
      <c r="J900" s="284">
        <f t="shared" si="359"/>
        <v>0</v>
      </c>
      <c r="K900" s="284">
        <f t="shared" si="359"/>
        <v>0</v>
      </c>
      <c r="L900" s="284">
        <f t="shared" si="359"/>
        <v>0</v>
      </c>
      <c r="M900" s="284">
        <f t="shared" si="359"/>
        <v>0</v>
      </c>
      <c r="N900" s="284">
        <f t="shared" si="359"/>
        <v>0</v>
      </c>
    </row>
    <row r="901" spans="3:15" outlineLevel="1">
      <c r="D901" s="288"/>
      <c r="E901" s="316"/>
      <c r="F901" s="317"/>
      <c r="G901" s="289"/>
      <c r="H901" s="289"/>
      <c r="I901" s="289"/>
      <c r="J901" s="289"/>
      <c r="K901" s="289"/>
      <c r="L901" s="289"/>
      <c r="M901" s="289"/>
      <c r="N901" s="289"/>
    </row>
    <row r="902" spans="3:15" outlineLevel="1">
      <c r="C902" s="222" t="s">
        <v>32</v>
      </c>
      <c r="D902" s="285">
        <f>SUM(D893:D900)</f>
        <v>-87037</v>
      </c>
      <c r="E902" s="313">
        <f>SUM(E893:E901)</f>
        <v>-87037</v>
      </c>
      <c r="F902" s="314">
        <f t="shared" ref="F902:N902" si="360">SUM(F893:F901)</f>
        <v>-88777.74</v>
      </c>
      <c r="G902" s="284">
        <f t="shared" si="360"/>
        <v>-170221.41781439999</v>
      </c>
      <c r="H902" s="284">
        <f t="shared" si="360"/>
        <v>-171117.01220697598</v>
      </c>
      <c r="I902" s="284">
        <f t="shared" si="360"/>
        <v>-171788.03389810174</v>
      </c>
      <c r="J902" s="284">
        <f t="shared" si="360"/>
        <v>-172204.66826154699</v>
      </c>
      <c r="K902" s="284">
        <f t="shared" si="360"/>
        <v>-173179.59267200888</v>
      </c>
      <c r="L902" s="284">
        <f t="shared" si="360"/>
        <v>-174193.51405888924</v>
      </c>
      <c r="M902" s="284">
        <f t="shared" si="360"/>
        <v>-175247.99230124481</v>
      </c>
      <c r="N902" s="284">
        <f t="shared" si="360"/>
        <v>-176344.6496732946</v>
      </c>
    </row>
    <row r="903" spans="3:15" ht="8.25" customHeight="1" outlineLevel="1">
      <c r="C903" s="225"/>
      <c r="D903" s="285"/>
      <c r="E903" s="313"/>
      <c r="F903" s="314"/>
      <c r="G903" s="284"/>
      <c r="H903" s="284"/>
      <c r="I903" s="284"/>
      <c r="J903" s="284"/>
      <c r="K903" s="284"/>
      <c r="L903" s="284"/>
      <c r="M903" s="284"/>
      <c r="N903" s="284"/>
    </row>
    <row r="904" spans="3:15" outlineLevel="1">
      <c r="C904" s="222" t="s">
        <v>300</v>
      </c>
      <c r="D904" s="285">
        <f>D902/$C$159</f>
        <v>-6216.9285714285716</v>
      </c>
      <c r="E904" s="323">
        <f t="shared" ref="E904:N904" si="361">E902/$C$159</f>
        <v>-6216.9285714285716</v>
      </c>
      <c r="F904" s="324">
        <f t="shared" si="361"/>
        <v>-6341.267142857143</v>
      </c>
      <c r="G904" s="296">
        <f t="shared" si="361"/>
        <v>-12158.67270102857</v>
      </c>
      <c r="H904" s="296">
        <f t="shared" si="361"/>
        <v>-12222.643729069712</v>
      </c>
      <c r="I904" s="296">
        <f t="shared" si="361"/>
        <v>-12270.57384986441</v>
      </c>
      <c r="J904" s="296">
        <f t="shared" si="361"/>
        <v>-12300.333447253357</v>
      </c>
      <c r="K904" s="296">
        <f t="shared" si="361"/>
        <v>-12369.970905143491</v>
      </c>
      <c r="L904" s="296">
        <f t="shared" si="361"/>
        <v>-12442.393861349232</v>
      </c>
      <c r="M904" s="296">
        <f t="shared" si="361"/>
        <v>-12517.713735803201</v>
      </c>
      <c r="N904" s="296">
        <f t="shared" si="361"/>
        <v>-12596.046405235329</v>
      </c>
    </row>
    <row r="905" spans="3:15" ht="15" outlineLevel="1" thickBot="1">
      <c r="D905" s="297"/>
      <c r="E905" s="320"/>
      <c r="F905" s="321"/>
      <c r="G905" s="293"/>
      <c r="H905" s="293"/>
      <c r="I905" s="293"/>
      <c r="J905" s="293"/>
      <c r="K905" s="293"/>
      <c r="L905" s="293"/>
      <c r="M905" s="293"/>
      <c r="N905" s="293"/>
    </row>
    <row r="906" spans="3:15" ht="16.2" outlineLevel="1" thickTop="1">
      <c r="C906" s="224" t="s">
        <v>33</v>
      </c>
      <c r="D906" s="298">
        <f t="shared" ref="D906" si="362">D890+D902</f>
        <v>392747</v>
      </c>
      <c r="E906" s="315">
        <f ca="1">E890+E902</f>
        <v>-87037</v>
      </c>
      <c r="F906" s="314">
        <f t="shared" ref="F906:N906" ca="1" si="363">F890+F902</f>
        <v>-133295.34</v>
      </c>
      <c r="G906" s="284">
        <f t="shared" si="363"/>
        <v>576107.24266559957</v>
      </c>
      <c r="H906" s="284">
        <f t="shared" si="363"/>
        <v>605064.79469222389</v>
      </c>
      <c r="I906" s="284">
        <f t="shared" si="363"/>
        <v>626761.16270529001</v>
      </c>
      <c r="J906" s="284">
        <f t="shared" si="363"/>
        <v>640232.34045668668</v>
      </c>
      <c r="K906" s="284">
        <f t="shared" si="363"/>
        <v>671754.89639495395</v>
      </c>
      <c r="L906" s="284">
        <f t="shared" si="363"/>
        <v>704538.35457075236</v>
      </c>
      <c r="M906" s="284">
        <f t="shared" si="363"/>
        <v>738633.15107358247</v>
      </c>
      <c r="N906" s="284">
        <f t="shared" si="363"/>
        <v>774091.73943652562</v>
      </c>
    </row>
    <row r="907" spans="3:15" outlineLevel="1">
      <c r="C907" s="216" t="s">
        <v>34</v>
      </c>
      <c r="D907" s="332">
        <f>D906/D908</f>
        <v>3.5291338401546704E-2</v>
      </c>
      <c r="E907" s="330">
        <f t="shared" ref="E907:N907" ca="1" si="364">E906/$D$908</f>
        <v>-7.8209438148615276E-3</v>
      </c>
      <c r="F907" s="330">
        <f t="shared" ca="1" si="364"/>
        <v>-1.1977611417246278E-2</v>
      </c>
      <c r="G907" s="331">
        <f t="shared" si="364"/>
        <v>5.1767666351350002E-2</v>
      </c>
      <c r="H907" s="331">
        <f t="shared" si="364"/>
        <v>5.4369725101262777E-2</v>
      </c>
      <c r="I907" s="331">
        <f t="shared" si="364"/>
        <v>5.6319310624853305E-2</v>
      </c>
      <c r="J907" s="331">
        <f t="shared" si="364"/>
        <v>5.7529799546963287E-2</v>
      </c>
      <c r="K907" s="331">
        <f t="shared" si="364"/>
        <v>6.0362343624700547E-2</v>
      </c>
      <c r="L907" s="331">
        <f t="shared" si="364"/>
        <v>6.3308189465547338E-2</v>
      </c>
      <c r="M907" s="331">
        <f t="shared" si="364"/>
        <v>6.6371869140027975E-2</v>
      </c>
      <c r="N907" s="331">
        <f t="shared" si="364"/>
        <v>6.9558096001487824E-2</v>
      </c>
    </row>
    <row r="908" spans="3:15" outlineLevel="1">
      <c r="C908" s="225"/>
      <c r="D908" s="299">
        <f>F84</f>
        <v>11128708</v>
      </c>
      <c r="E908" s="315"/>
      <c r="F908" s="315"/>
      <c r="G908" s="294"/>
      <c r="H908" s="294"/>
      <c r="I908" s="294"/>
      <c r="J908" s="294"/>
      <c r="K908" s="294"/>
      <c r="L908" s="294"/>
      <c r="M908" s="294"/>
      <c r="N908" s="294"/>
    </row>
    <row r="909" spans="3:15" s="333" customFormat="1" outlineLevel="1">
      <c r="C909" s="239" t="s">
        <v>340</v>
      </c>
      <c r="D909" s="285"/>
      <c r="E909" s="415" t="e">
        <f ca="1">E906/E890</f>
        <v>#DIV/0!</v>
      </c>
      <c r="F909" s="416">
        <f t="shared" ref="F909:N909" ca="1" si="365">F906/F890</f>
        <v>2.9942166693622299</v>
      </c>
      <c r="G909" s="417">
        <f t="shared" si="365"/>
        <v>0.77192163877919073</v>
      </c>
      <c r="H909" s="417">
        <f t="shared" si="365"/>
        <v>0.77954003728768362</v>
      </c>
      <c r="I909" s="417">
        <f t="shared" si="365"/>
        <v>0.78487482721315394</v>
      </c>
      <c r="J909" s="417">
        <f t="shared" si="365"/>
        <v>0.78803936008130526</v>
      </c>
      <c r="K909" s="417">
        <f t="shared" si="365"/>
        <v>0.79503784623202423</v>
      </c>
      <c r="L909" s="417">
        <f t="shared" si="365"/>
        <v>0.8017671598384849</v>
      </c>
      <c r="M909" s="417">
        <f t="shared" si="365"/>
        <v>0.80823765369085088</v>
      </c>
      <c r="N909" s="417">
        <f t="shared" si="365"/>
        <v>0.81445928239504883</v>
      </c>
      <c r="O909" s="4"/>
    </row>
    <row r="910" spans="3:15" ht="15" customHeight="1" outlineLevel="1">
      <c r="C910" s="225"/>
      <c r="D910" s="329"/>
      <c r="E910" s="313"/>
      <c r="F910" s="315"/>
      <c r="G910" s="286"/>
      <c r="H910" s="286"/>
      <c r="I910" s="286"/>
      <c r="J910" s="286"/>
      <c r="K910" s="286"/>
      <c r="L910" s="286"/>
      <c r="M910" s="286"/>
      <c r="N910" s="286"/>
    </row>
    <row r="911" spans="3:15" ht="15.75" customHeight="1" outlineLevel="1">
      <c r="C911" s="225" t="s">
        <v>928</v>
      </c>
      <c r="D911" s="329"/>
      <c r="E911" s="313">
        <f>SUMIF($E$628:$AB$628,E$823,$E811:$AB811)</f>
        <v>-490000</v>
      </c>
      <c r="F911" s="315">
        <f>SUMIF($E$628:$AB$628,F$823,$E811:$AB811)</f>
        <v>0</v>
      </c>
      <c r="G911" s="286"/>
      <c r="H911" s="286"/>
      <c r="I911" s="286"/>
      <c r="J911" s="286"/>
      <c r="K911" s="286"/>
      <c r="L911" s="286"/>
      <c r="M911" s="286"/>
      <c r="N911" s="286"/>
    </row>
    <row r="912" spans="3:15" ht="15.75" customHeight="1" outlineLevel="1">
      <c r="C912" s="225" t="s">
        <v>484</v>
      </c>
      <c r="D912" s="329"/>
      <c r="E912" s="313">
        <f>SUMIF($E$628:$AB$628,E$823,$E814:$AB814)</f>
        <v>-483000</v>
      </c>
      <c r="F912" s="315">
        <f>SUMIF($E$628:$AB$628,F$823,$E814:$AB814)</f>
        <v>0</v>
      </c>
      <c r="G912" s="286"/>
      <c r="H912" s="286"/>
      <c r="I912" s="286"/>
      <c r="J912" s="286"/>
      <c r="K912" s="286"/>
      <c r="L912" s="286"/>
      <c r="M912" s="286"/>
      <c r="N912" s="286"/>
    </row>
    <row r="913" spans="2:88" outlineLevel="1">
      <c r="C913" s="222" t="s">
        <v>301</v>
      </c>
      <c r="D913" s="329"/>
      <c r="E913" s="313">
        <f>-$E$261*$C$159*(1+HLOOKUP(E823,$E$258:$N259,2,FALSE))</f>
        <v>0</v>
      </c>
      <c r="F913" s="315">
        <f>E913*(1+HLOOKUP(F823,$E$258:$N259,2,FALSE))</f>
        <v>0</v>
      </c>
      <c r="G913" s="286">
        <f>F913*(1+HLOOKUP(G823,$E$258:$N259,2,FALSE))</f>
        <v>0</v>
      </c>
      <c r="H913" s="286">
        <f>G913*(1+HLOOKUP(H823,$E$258:$N259,2,FALSE))</f>
        <v>0</v>
      </c>
      <c r="I913" s="286">
        <f>H913*(1+HLOOKUP(I823,$E$258:$N259,2,FALSE))</f>
        <v>0</v>
      </c>
      <c r="J913" s="286">
        <f>I913*(1+HLOOKUP(J823,$E$258:$N259,2,FALSE))</f>
        <v>0</v>
      </c>
      <c r="K913" s="286">
        <f>J913*(1+HLOOKUP(K823,$E$258:$N259,2,FALSE))</f>
        <v>0</v>
      </c>
      <c r="L913" s="286">
        <f>K913*(1+HLOOKUP(L823,$E$258:$N259,2,FALSE))</f>
        <v>0</v>
      </c>
      <c r="M913" s="286">
        <f>L913*(1+HLOOKUP(M823,$E$258:$N259,2,FALSE))</f>
        <v>0</v>
      </c>
      <c r="N913" s="286">
        <f>M913*(1+HLOOKUP(N823,$E$258:$N259,2,FALSE))</f>
        <v>0</v>
      </c>
    </row>
    <row r="914" spans="2:88" outlineLevel="1">
      <c r="D914" s="288"/>
      <c r="E914" s="316"/>
      <c r="F914" s="317"/>
      <c r="G914" s="289"/>
      <c r="H914" s="289"/>
      <c r="I914" s="289"/>
      <c r="J914" s="289"/>
      <c r="K914" s="289"/>
      <c r="L914" s="289"/>
      <c r="M914" s="289"/>
      <c r="N914" s="289"/>
    </row>
    <row r="915" spans="2:88" outlineLevel="1">
      <c r="C915" s="4" t="s">
        <v>193</v>
      </c>
      <c r="D915" s="329"/>
      <c r="E915" s="313">
        <f ca="1">E906+E911+E913</f>
        <v>-577037</v>
      </c>
      <c r="F915" s="315">
        <f t="shared" ref="F915:N915" ca="1" si="366">F906+F911+F913</f>
        <v>-133295.34</v>
      </c>
      <c r="G915" s="286">
        <f t="shared" si="366"/>
        <v>576107.24266559957</v>
      </c>
      <c r="H915" s="286">
        <f t="shared" si="366"/>
        <v>605064.79469222389</v>
      </c>
      <c r="I915" s="286">
        <f t="shared" si="366"/>
        <v>626761.16270529001</v>
      </c>
      <c r="J915" s="286">
        <f t="shared" si="366"/>
        <v>640232.34045668668</v>
      </c>
      <c r="K915" s="286">
        <f t="shared" si="366"/>
        <v>671754.89639495395</v>
      </c>
      <c r="L915" s="286">
        <f t="shared" si="366"/>
        <v>704538.35457075236</v>
      </c>
      <c r="M915" s="286">
        <f t="shared" si="366"/>
        <v>738633.15107358247</v>
      </c>
      <c r="N915" s="286">
        <f t="shared" si="366"/>
        <v>774091.73943652562</v>
      </c>
    </row>
    <row r="916" spans="2:88" outlineLevel="1">
      <c r="D916" s="338"/>
      <c r="E916" s="315"/>
      <c r="F916" s="315"/>
      <c r="G916" s="286"/>
      <c r="H916" s="286"/>
      <c r="I916" s="286"/>
      <c r="J916" s="286"/>
      <c r="K916" s="286"/>
      <c r="L916" s="286"/>
      <c r="M916" s="286"/>
      <c r="N916" s="286"/>
    </row>
    <row r="917" spans="2:88" outlineLevel="1">
      <c r="C917" s="4" t="s">
        <v>1</v>
      </c>
      <c r="D917" s="338"/>
      <c r="E917" s="315">
        <f t="shared" ref="E917:N917" si="367">SUMIF($E$926:$DT$926,E823,$E$954:$DT$954)</f>
        <v>-445148.32000000012</v>
      </c>
      <c r="F917" s="315">
        <f t="shared" si="367"/>
        <v>-541424.51852234872</v>
      </c>
      <c r="G917" s="286">
        <f t="shared" ca="1" si="367"/>
        <v>-653703.59927749634</v>
      </c>
      <c r="H917" s="286">
        <f t="shared" ca="1" si="367"/>
        <v>-669741.0021937025</v>
      </c>
      <c r="I917" s="286">
        <f t="shared" ca="1" si="367"/>
        <v>-111623.50036561709</v>
      </c>
      <c r="J917" s="286">
        <f t="shared" ca="1" si="367"/>
        <v>0</v>
      </c>
      <c r="K917" s="286">
        <f t="shared" ca="1" si="367"/>
        <v>0</v>
      </c>
      <c r="L917" s="286">
        <f t="shared" si="367"/>
        <v>0</v>
      </c>
      <c r="M917" s="286">
        <f t="shared" si="367"/>
        <v>0</v>
      </c>
      <c r="N917" s="286">
        <f t="shared" si="367"/>
        <v>0</v>
      </c>
    </row>
    <row r="918" spans="2:88" outlineLevel="1">
      <c r="D918" s="338"/>
      <c r="E918" s="315"/>
      <c r="F918" s="315"/>
      <c r="G918" s="286"/>
      <c r="H918" s="286"/>
      <c r="I918" s="286"/>
      <c r="J918" s="286"/>
      <c r="K918" s="286"/>
      <c r="L918" s="286"/>
      <c r="M918" s="286"/>
      <c r="N918" s="286"/>
    </row>
    <row r="919" spans="2:88" outlineLevel="1">
      <c r="C919" s="4" t="s">
        <v>344</v>
      </c>
      <c r="D919" s="338"/>
      <c r="E919" s="315">
        <f t="shared" ref="E919:N919" ca="1" si="368">SUMIF($E$926:$DT$926,E823,$E$956:$DT$956)</f>
        <v>-1505185.3199999996</v>
      </c>
      <c r="F919" s="315">
        <f t="shared" ca="1" si="368"/>
        <v>-674719.8585223488</v>
      </c>
      <c r="G919" s="286">
        <f t="shared" ca="1" si="368"/>
        <v>-77596.356611896685</v>
      </c>
      <c r="H919" s="286">
        <f t="shared" ca="1" si="368"/>
        <v>-64676.207501478639</v>
      </c>
      <c r="I919" s="286">
        <f t="shared" ca="1" si="368"/>
        <v>-7163.3065814020811</v>
      </c>
      <c r="J919" s="286">
        <f t="shared" ca="1" si="368"/>
        <v>0</v>
      </c>
      <c r="K919" s="286">
        <f t="shared" ca="1" si="368"/>
        <v>0</v>
      </c>
      <c r="L919" s="286">
        <f t="shared" si="368"/>
        <v>0</v>
      </c>
      <c r="M919" s="286">
        <f t="shared" si="368"/>
        <v>0</v>
      </c>
      <c r="N919" s="286">
        <f t="shared" si="368"/>
        <v>0</v>
      </c>
    </row>
    <row r="920" spans="2:88" outlineLevel="1">
      <c r="C920" s="4" t="s">
        <v>334</v>
      </c>
      <c r="D920" s="338"/>
      <c r="E920" s="315"/>
      <c r="F920" s="315"/>
      <c r="G920" s="286"/>
      <c r="H920" s="286"/>
      <c r="I920" s="286"/>
      <c r="J920" s="286"/>
      <c r="K920" s="286"/>
      <c r="L920" s="286"/>
      <c r="M920" s="286"/>
      <c r="N920" s="286"/>
    </row>
    <row r="921" spans="2:88" outlineLevel="1">
      <c r="C921" s="4" t="s">
        <v>336</v>
      </c>
      <c r="D921" s="338">
        <f>D968</f>
        <v>2225741.5999999996</v>
      </c>
      <c r="E921" s="312"/>
      <c r="F921" s="312"/>
    </row>
    <row r="922" spans="2:88" outlineLevel="1">
      <c r="C922" s="4" t="s">
        <v>335</v>
      </c>
      <c r="D922" s="338"/>
      <c r="E922" s="330">
        <f t="shared" ref="E922:N922" ca="1" si="369">E919/$D$921</f>
        <v>-0.67626238373762693</v>
      </c>
      <c r="F922" s="330">
        <f t="shared" ca="1" si="369"/>
        <v>-0.30314384137060157</v>
      </c>
      <c r="G922" s="206">
        <f t="shared" ca="1" si="369"/>
        <v>-3.4863147012167403E-2</v>
      </c>
      <c r="H922" s="206">
        <f t="shared" ca="1" si="369"/>
        <v>-2.9058273207221652E-2</v>
      </c>
      <c r="I922" s="206">
        <f t="shared" ca="1" si="369"/>
        <v>-3.2183909315448306E-3</v>
      </c>
      <c r="J922" s="206">
        <f t="shared" ca="1" si="369"/>
        <v>0</v>
      </c>
      <c r="K922" s="206">
        <f t="shared" ca="1" si="369"/>
        <v>0</v>
      </c>
      <c r="L922" s="206">
        <f t="shared" si="369"/>
        <v>0</v>
      </c>
      <c r="M922" s="206">
        <f t="shared" si="369"/>
        <v>0</v>
      </c>
      <c r="N922" s="206">
        <f t="shared" si="369"/>
        <v>0</v>
      </c>
    </row>
    <row r="923" spans="2:88">
      <c r="G923" s="286"/>
      <c r="H923" s="286"/>
      <c r="I923" s="286"/>
      <c r="J923" s="286"/>
      <c r="K923" s="286"/>
      <c r="L923" s="286"/>
      <c r="M923" s="286"/>
      <c r="N923" s="286"/>
    </row>
    <row r="924" spans="2:88" ht="18">
      <c r="B924" s="836" t="s">
        <v>308</v>
      </c>
      <c r="I924" s="4"/>
      <c r="J924" s="4"/>
      <c r="K924" s="4"/>
      <c r="L924" s="4"/>
      <c r="M924" s="4"/>
    </row>
    <row r="925" spans="2:88" hidden="1" outlineLevel="1">
      <c r="I925" s="4"/>
      <c r="J925" s="4"/>
      <c r="K925" s="4"/>
      <c r="L925" s="4"/>
      <c r="M925" s="4"/>
    </row>
    <row r="926" spans="2:88" hidden="1" outlineLevel="1">
      <c r="D926" s="340" t="s">
        <v>182</v>
      </c>
      <c r="E926" s="4">
        <f t="shared" ref="E926:P926" si="370">ROUNDUP(E927/12,0)</f>
        <v>1</v>
      </c>
      <c r="F926" s="4">
        <f t="shared" si="370"/>
        <v>1</v>
      </c>
      <c r="G926" s="4">
        <f t="shared" si="370"/>
        <v>1</v>
      </c>
      <c r="H926" s="4">
        <f t="shared" si="370"/>
        <v>1</v>
      </c>
      <c r="I926" s="4">
        <f t="shared" si="370"/>
        <v>1</v>
      </c>
      <c r="J926" s="4">
        <f t="shared" si="370"/>
        <v>1</v>
      </c>
      <c r="K926" s="4">
        <f t="shared" si="370"/>
        <v>1</v>
      </c>
      <c r="L926" s="4">
        <f t="shared" si="370"/>
        <v>1</v>
      </c>
      <c r="M926" s="4">
        <f t="shared" si="370"/>
        <v>1</v>
      </c>
      <c r="N926" s="4">
        <f t="shared" si="370"/>
        <v>1</v>
      </c>
      <c r="O926" s="4">
        <f t="shared" si="370"/>
        <v>1</v>
      </c>
      <c r="P926" s="4">
        <f t="shared" si="370"/>
        <v>1</v>
      </c>
      <c r="Q926" s="4">
        <f>ROUNDUP(Q927/12,0)</f>
        <v>2</v>
      </c>
      <c r="R926" s="4">
        <f t="shared" ref="R926:CC926" si="371">ROUNDUP(R927/12,0)</f>
        <v>2</v>
      </c>
      <c r="S926" s="4">
        <f t="shared" si="371"/>
        <v>2</v>
      </c>
      <c r="T926" s="4">
        <f t="shared" si="371"/>
        <v>2</v>
      </c>
      <c r="U926" s="4">
        <f t="shared" si="371"/>
        <v>2</v>
      </c>
      <c r="V926" s="4">
        <f t="shared" si="371"/>
        <v>2</v>
      </c>
      <c r="W926" s="4">
        <f t="shared" si="371"/>
        <v>2</v>
      </c>
      <c r="X926" s="4">
        <f t="shared" si="371"/>
        <v>2</v>
      </c>
      <c r="Y926" s="4">
        <f t="shared" si="371"/>
        <v>2</v>
      </c>
      <c r="Z926" s="4">
        <f t="shared" si="371"/>
        <v>2</v>
      </c>
      <c r="AA926" s="4">
        <f t="shared" si="371"/>
        <v>2</v>
      </c>
      <c r="AB926" s="4">
        <f t="shared" si="371"/>
        <v>2</v>
      </c>
      <c r="AC926" s="4">
        <f t="shared" si="371"/>
        <v>3</v>
      </c>
      <c r="AD926" s="4">
        <f t="shared" si="371"/>
        <v>3</v>
      </c>
      <c r="AE926" s="4">
        <f t="shared" si="371"/>
        <v>3</v>
      </c>
      <c r="AF926" s="4">
        <f t="shared" si="371"/>
        <v>3</v>
      </c>
      <c r="AG926" s="4">
        <f t="shared" si="371"/>
        <v>3</v>
      </c>
      <c r="AH926" s="4">
        <f t="shared" si="371"/>
        <v>3</v>
      </c>
      <c r="AI926" s="4">
        <f t="shared" si="371"/>
        <v>3</v>
      </c>
      <c r="AJ926" s="4">
        <f t="shared" si="371"/>
        <v>3</v>
      </c>
      <c r="AK926" s="4">
        <f t="shared" si="371"/>
        <v>3</v>
      </c>
      <c r="AL926" s="4">
        <f t="shared" si="371"/>
        <v>3</v>
      </c>
      <c r="AM926" s="4">
        <f t="shared" si="371"/>
        <v>3</v>
      </c>
      <c r="AN926" s="4">
        <f t="shared" si="371"/>
        <v>3</v>
      </c>
      <c r="AO926" s="4">
        <f t="shared" si="371"/>
        <v>4</v>
      </c>
      <c r="AP926" s="4">
        <f t="shared" si="371"/>
        <v>4</v>
      </c>
      <c r="AQ926" s="4">
        <f t="shared" si="371"/>
        <v>4</v>
      </c>
      <c r="AR926" s="4">
        <f t="shared" si="371"/>
        <v>4</v>
      </c>
      <c r="AS926" s="4">
        <f t="shared" si="371"/>
        <v>4</v>
      </c>
      <c r="AT926" s="4">
        <f t="shared" si="371"/>
        <v>4</v>
      </c>
      <c r="AU926" s="4">
        <f t="shared" si="371"/>
        <v>4</v>
      </c>
      <c r="AV926" s="4">
        <f t="shared" si="371"/>
        <v>4</v>
      </c>
      <c r="AW926" s="4">
        <f t="shared" si="371"/>
        <v>4</v>
      </c>
      <c r="AX926" s="4">
        <f t="shared" si="371"/>
        <v>4</v>
      </c>
      <c r="AY926" s="4">
        <f t="shared" si="371"/>
        <v>4</v>
      </c>
      <c r="AZ926" s="4">
        <f t="shared" si="371"/>
        <v>4</v>
      </c>
      <c r="BA926" s="4">
        <f t="shared" si="371"/>
        <v>5</v>
      </c>
      <c r="BB926" s="4">
        <f t="shared" si="371"/>
        <v>5</v>
      </c>
      <c r="BC926" s="4">
        <f t="shared" si="371"/>
        <v>5</v>
      </c>
      <c r="BD926" s="4">
        <f t="shared" si="371"/>
        <v>5</v>
      </c>
      <c r="BE926" s="4">
        <f t="shared" si="371"/>
        <v>5</v>
      </c>
      <c r="BF926" s="4">
        <f t="shared" si="371"/>
        <v>5</v>
      </c>
      <c r="BG926" s="4">
        <f t="shared" si="371"/>
        <v>5</v>
      </c>
      <c r="BH926" s="4">
        <f t="shared" si="371"/>
        <v>5</v>
      </c>
      <c r="BI926" s="4">
        <f t="shared" si="371"/>
        <v>5</v>
      </c>
      <c r="BJ926" s="4">
        <f t="shared" si="371"/>
        <v>5</v>
      </c>
      <c r="BK926" s="4">
        <f t="shared" si="371"/>
        <v>5</v>
      </c>
      <c r="BL926" s="4">
        <f t="shared" si="371"/>
        <v>5</v>
      </c>
      <c r="BM926" s="4">
        <f t="shared" si="371"/>
        <v>6</v>
      </c>
      <c r="BN926" s="4">
        <f t="shared" si="371"/>
        <v>6</v>
      </c>
      <c r="BO926" s="4">
        <f t="shared" si="371"/>
        <v>6</v>
      </c>
      <c r="BP926" s="4">
        <f t="shared" si="371"/>
        <v>6</v>
      </c>
      <c r="BQ926" s="4">
        <f t="shared" si="371"/>
        <v>6</v>
      </c>
      <c r="BR926" s="4">
        <f t="shared" si="371"/>
        <v>6</v>
      </c>
      <c r="BS926" s="4">
        <f t="shared" si="371"/>
        <v>6</v>
      </c>
      <c r="BT926" s="4">
        <f t="shared" si="371"/>
        <v>6</v>
      </c>
      <c r="BU926" s="4">
        <f t="shared" si="371"/>
        <v>6</v>
      </c>
      <c r="BV926" s="4">
        <f t="shared" si="371"/>
        <v>6</v>
      </c>
      <c r="BW926" s="4">
        <f t="shared" si="371"/>
        <v>6</v>
      </c>
      <c r="BX926" s="4">
        <f t="shared" si="371"/>
        <v>6</v>
      </c>
      <c r="BY926" s="4">
        <f t="shared" si="371"/>
        <v>7</v>
      </c>
      <c r="BZ926" s="4">
        <f t="shared" si="371"/>
        <v>7</v>
      </c>
      <c r="CA926" s="4">
        <f t="shared" si="371"/>
        <v>7</v>
      </c>
      <c r="CB926" s="4">
        <f t="shared" si="371"/>
        <v>7</v>
      </c>
      <c r="CC926" s="4">
        <f t="shared" si="371"/>
        <v>7</v>
      </c>
      <c r="CD926" s="4">
        <f t="shared" ref="CD926:CJ926" si="372">ROUNDUP(CD927/12,0)</f>
        <v>7</v>
      </c>
      <c r="CE926" s="4">
        <f t="shared" si="372"/>
        <v>7</v>
      </c>
      <c r="CF926" s="4">
        <f t="shared" si="372"/>
        <v>7</v>
      </c>
      <c r="CG926" s="4">
        <f t="shared" si="372"/>
        <v>7</v>
      </c>
      <c r="CH926" s="4">
        <f t="shared" si="372"/>
        <v>7</v>
      </c>
      <c r="CI926" s="4">
        <f t="shared" si="372"/>
        <v>7</v>
      </c>
      <c r="CJ926" s="4">
        <f t="shared" si="372"/>
        <v>7</v>
      </c>
    </row>
    <row r="927" spans="2:88" hidden="1" outlineLevel="1">
      <c r="D927" s="202" t="s">
        <v>183</v>
      </c>
      <c r="E927" s="203">
        <v>1</v>
      </c>
      <c r="F927" s="4">
        <f>E927+1</f>
        <v>2</v>
      </c>
      <c r="G927" s="4">
        <f t="shared" ref="G927:BR927" si="373">F927+1</f>
        <v>3</v>
      </c>
      <c r="H927" s="4">
        <f t="shared" si="373"/>
        <v>4</v>
      </c>
      <c r="I927" s="4">
        <f t="shared" si="373"/>
        <v>5</v>
      </c>
      <c r="J927" s="4">
        <f t="shared" si="373"/>
        <v>6</v>
      </c>
      <c r="K927" s="4">
        <f t="shared" si="373"/>
        <v>7</v>
      </c>
      <c r="L927" s="4">
        <f t="shared" si="373"/>
        <v>8</v>
      </c>
      <c r="M927" s="4">
        <f t="shared" si="373"/>
        <v>9</v>
      </c>
      <c r="N927" s="4">
        <f t="shared" si="373"/>
        <v>10</v>
      </c>
      <c r="O927" s="4">
        <f t="shared" si="373"/>
        <v>11</v>
      </c>
      <c r="P927" s="4">
        <f t="shared" si="373"/>
        <v>12</v>
      </c>
      <c r="Q927" s="4">
        <f t="shared" si="373"/>
        <v>13</v>
      </c>
      <c r="R927" s="4">
        <f t="shared" si="373"/>
        <v>14</v>
      </c>
      <c r="S927" s="4">
        <f t="shared" si="373"/>
        <v>15</v>
      </c>
      <c r="T927" s="4">
        <f t="shared" si="373"/>
        <v>16</v>
      </c>
      <c r="U927" s="4">
        <f t="shared" si="373"/>
        <v>17</v>
      </c>
      <c r="V927" s="4">
        <f t="shared" si="373"/>
        <v>18</v>
      </c>
      <c r="W927" s="4">
        <f t="shared" si="373"/>
        <v>19</v>
      </c>
      <c r="X927" s="4">
        <f t="shared" si="373"/>
        <v>20</v>
      </c>
      <c r="Y927" s="4">
        <f t="shared" si="373"/>
        <v>21</v>
      </c>
      <c r="Z927" s="4">
        <f t="shared" si="373"/>
        <v>22</v>
      </c>
      <c r="AA927" s="4">
        <f t="shared" si="373"/>
        <v>23</v>
      </c>
      <c r="AB927" s="4">
        <f t="shared" si="373"/>
        <v>24</v>
      </c>
      <c r="AC927" s="4">
        <f t="shared" si="373"/>
        <v>25</v>
      </c>
      <c r="AD927" s="4">
        <f t="shared" si="373"/>
        <v>26</v>
      </c>
      <c r="AE927" s="4">
        <f t="shared" si="373"/>
        <v>27</v>
      </c>
      <c r="AF927" s="4">
        <f t="shared" si="373"/>
        <v>28</v>
      </c>
      <c r="AG927" s="4">
        <f t="shared" si="373"/>
        <v>29</v>
      </c>
      <c r="AH927" s="4">
        <f t="shared" si="373"/>
        <v>30</v>
      </c>
      <c r="AI927" s="4">
        <f t="shared" si="373"/>
        <v>31</v>
      </c>
      <c r="AJ927" s="4">
        <f t="shared" si="373"/>
        <v>32</v>
      </c>
      <c r="AK927" s="4">
        <f t="shared" si="373"/>
        <v>33</v>
      </c>
      <c r="AL927" s="4">
        <f t="shared" si="373"/>
        <v>34</v>
      </c>
      <c r="AM927" s="4">
        <f t="shared" si="373"/>
        <v>35</v>
      </c>
      <c r="AN927" s="4">
        <f t="shared" si="373"/>
        <v>36</v>
      </c>
      <c r="AO927" s="4">
        <f t="shared" si="373"/>
        <v>37</v>
      </c>
      <c r="AP927" s="4">
        <f t="shared" si="373"/>
        <v>38</v>
      </c>
      <c r="AQ927" s="4">
        <f t="shared" si="373"/>
        <v>39</v>
      </c>
      <c r="AR927" s="4">
        <f t="shared" si="373"/>
        <v>40</v>
      </c>
      <c r="AS927" s="4">
        <f t="shared" si="373"/>
        <v>41</v>
      </c>
      <c r="AT927" s="4">
        <f t="shared" si="373"/>
        <v>42</v>
      </c>
      <c r="AU927" s="4">
        <f t="shared" si="373"/>
        <v>43</v>
      </c>
      <c r="AV927" s="4">
        <f t="shared" si="373"/>
        <v>44</v>
      </c>
      <c r="AW927" s="4">
        <f t="shared" si="373"/>
        <v>45</v>
      </c>
      <c r="AX927" s="4">
        <f t="shared" si="373"/>
        <v>46</v>
      </c>
      <c r="AY927" s="4">
        <f t="shared" si="373"/>
        <v>47</v>
      </c>
      <c r="AZ927" s="4">
        <f t="shared" si="373"/>
        <v>48</v>
      </c>
      <c r="BA927" s="4">
        <f t="shared" si="373"/>
        <v>49</v>
      </c>
      <c r="BB927" s="4">
        <f t="shared" si="373"/>
        <v>50</v>
      </c>
      <c r="BC927" s="4">
        <f t="shared" si="373"/>
        <v>51</v>
      </c>
      <c r="BD927" s="4">
        <f t="shared" si="373"/>
        <v>52</v>
      </c>
      <c r="BE927" s="4">
        <f t="shared" si="373"/>
        <v>53</v>
      </c>
      <c r="BF927" s="4">
        <f t="shared" si="373"/>
        <v>54</v>
      </c>
      <c r="BG927" s="4">
        <f t="shared" si="373"/>
        <v>55</v>
      </c>
      <c r="BH927" s="4">
        <f t="shared" si="373"/>
        <v>56</v>
      </c>
      <c r="BI927" s="4">
        <f t="shared" si="373"/>
        <v>57</v>
      </c>
      <c r="BJ927" s="4">
        <f t="shared" si="373"/>
        <v>58</v>
      </c>
      <c r="BK927" s="4">
        <f t="shared" si="373"/>
        <v>59</v>
      </c>
      <c r="BL927" s="4">
        <f t="shared" si="373"/>
        <v>60</v>
      </c>
      <c r="BM927" s="4">
        <f t="shared" si="373"/>
        <v>61</v>
      </c>
      <c r="BN927" s="4">
        <f t="shared" si="373"/>
        <v>62</v>
      </c>
      <c r="BO927" s="4">
        <f t="shared" si="373"/>
        <v>63</v>
      </c>
      <c r="BP927" s="4">
        <f t="shared" si="373"/>
        <v>64</v>
      </c>
      <c r="BQ927" s="4">
        <f t="shared" si="373"/>
        <v>65</v>
      </c>
      <c r="BR927" s="4">
        <f t="shared" si="373"/>
        <v>66</v>
      </c>
      <c r="BS927" s="4">
        <f t="shared" ref="BS927:BX927" si="374">BR927+1</f>
        <v>67</v>
      </c>
      <c r="BT927" s="4">
        <f t="shared" si="374"/>
        <v>68</v>
      </c>
      <c r="BU927" s="4">
        <f t="shared" si="374"/>
        <v>69</v>
      </c>
      <c r="BV927" s="4">
        <f t="shared" si="374"/>
        <v>70</v>
      </c>
      <c r="BW927" s="4">
        <f t="shared" si="374"/>
        <v>71</v>
      </c>
      <c r="BX927" s="4">
        <f t="shared" si="374"/>
        <v>72</v>
      </c>
      <c r="BY927" s="4">
        <f t="shared" ref="BY927" si="375">BX927+1</f>
        <v>73</v>
      </c>
      <c r="BZ927" s="4">
        <f t="shared" ref="BZ927" si="376">BY927+1</f>
        <v>74</v>
      </c>
      <c r="CA927" s="4">
        <f t="shared" ref="CA927" si="377">BZ927+1</f>
        <v>75</v>
      </c>
      <c r="CB927" s="4">
        <f t="shared" ref="CB927" si="378">CA927+1</f>
        <v>76</v>
      </c>
      <c r="CC927" s="4">
        <f t="shared" ref="CC927" si="379">CB927+1</f>
        <v>77</v>
      </c>
      <c r="CD927" s="4">
        <f t="shared" ref="CD927" si="380">CC927+1</f>
        <v>78</v>
      </c>
      <c r="CE927" s="4">
        <f t="shared" ref="CE927" si="381">CD927+1</f>
        <v>79</v>
      </c>
      <c r="CF927" s="4">
        <f t="shared" ref="CF927" si="382">CE927+1</f>
        <v>80</v>
      </c>
      <c r="CG927" s="4">
        <f t="shared" ref="CG927" si="383">CF927+1</f>
        <v>81</v>
      </c>
      <c r="CH927" s="4">
        <f t="shared" ref="CH927" si="384">CG927+1</f>
        <v>82</v>
      </c>
      <c r="CI927" s="4">
        <f t="shared" ref="CI927" si="385">CH927+1</f>
        <v>83</v>
      </c>
      <c r="CJ927" s="4">
        <f t="shared" ref="CJ927" si="386">CI927+1</f>
        <v>84</v>
      </c>
    </row>
    <row r="928" spans="2:88" hidden="1" outlineLevel="1">
      <c r="D928" s="202"/>
      <c r="E928" s="20"/>
      <c r="I928" s="4"/>
      <c r="J928" s="4"/>
      <c r="K928" s="4"/>
      <c r="L928" s="4"/>
      <c r="M928" s="4"/>
    </row>
    <row r="929" spans="3:124" hidden="1" outlineLevel="1">
      <c r="C929" s="21" t="s">
        <v>193</v>
      </c>
      <c r="D929" s="347"/>
      <c r="E929" s="345">
        <f t="shared" ref="E929:AJ929" ca="1" si="387">IF(E927&lt;=24,E816,SUMIF($E$823:$N$823,E926,$E$915:$N$915)/12)</f>
        <v>-300553.08333333337</v>
      </c>
      <c r="F929" s="345">
        <f t="shared" ca="1" si="387"/>
        <v>-108053.08333333334</v>
      </c>
      <c r="G929" s="345">
        <f t="shared" ca="1" si="387"/>
        <v>-125553.08333333333</v>
      </c>
      <c r="H929" s="345">
        <f t="shared" ca="1" si="387"/>
        <v>-108053.08333333334</v>
      </c>
      <c r="I929" s="345">
        <f t="shared" ca="1" si="387"/>
        <v>-90553.083333333343</v>
      </c>
      <c r="J929" s="345">
        <f t="shared" ca="1" si="387"/>
        <v>-73053.083333333343</v>
      </c>
      <c r="K929" s="345">
        <f t="shared" ca="1" si="387"/>
        <v>-73053.083333333343</v>
      </c>
      <c r="L929" s="345">
        <f t="shared" ca="1" si="387"/>
        <v>-55553.083333333336</v>
      </c>
      <c r="M929" s="345">
        <f t="shared" ca="1" si="387"/>
        <v>-55553.083333333336</v>
      </c>
      <c r="N929" s="345">
        <f t="shared" ca="1" si="387"/>
        <v>-55553.083333333336</v>
      </c>
      <c r="O929" s="345">
        <f t="shared" ca="1" si="387"/>
        <v>-7253.0833333333339</v>
      </c>
      <c r="P929" s="345">
        <f t="shared" ca="1" si="387"/>
        <v>-7253.0833333333339</v>
      </c>
      <c r="Q929" s="345">
        <f t="shared" ca="1" si="387"/>
        <v>-11107.945</v>
      </c>
      <c r="R929" s="345">
        <f t="shared" ca="1" si="387"/>
        <v>-11107.945</v>
      </c>
      <c r="S929" s="345">
        <f t="shared" ca="1" si="387"/>
        <v>-11107.945</v>
      </c>
      <c r="T929" s="345">
        <f t="shared" ca="1" si="387"/>
        <v>-11107.945</v>
      </c>
      <c r="U929" s="345">
        <f t="shared" ca="1" si="387"/>
        <v>-11107.945</v>
      </c>
      <c r="V929" s="345">
        <f t="shared" ca="1" si="387"/>
        <v>-11107.945</v>
      </c>
      <c r="W929" s="345">
        <f t="shared" ca="1" si="387"/>
        <v>-11107.945</v>
      </c>
      <c r="X929" s="345">
        <f t="shared" ca="1" si="387"/>
        <v>-11107.945</v>
      </c>
      <c r="Y929" s="345">
        <f t="shared" ca="1" si="387"/>
        <v>-11107.945</v>
      </c>
      <c r="Z929" s="345">
        <f t="shared" ca="1" si="387"/>
        <v>-11107.945</v>
      </c>
      <c r="AA929" s="345">
        <f t="shared" ca="1" si="387"/>
        <v>-11107.945</v>
      </c>
      <c r="AB929" s="345">
        <f t="shared" ca="1" si="387"/>
        <v>-11107.945</v>
      </c>
      <c r="AC929" s="345">
        <f t="shared" si="387"/>
        <v>48008.936888799966</v>
      </c>
      <c r="AD929" s="345">
        <f t="shared" si="387"/>
        <v>48008.936888799966</v>
      </c>
      <c r="AE929" s="345">
        <f t="shared" si="387"/>
        <v>48008.936888799966</v>
      </c>
      <c r="AF929" s="345">
        <f t="shared" si="387"/>
        <v>48008.936888799966</v>
      </c>
      <c r="AG929" s="345">
        <f t="shared" si="387"/>
        <v>48008.936888799966</v>
      </c>
      <c r="AH929" s="345">
        <f t="shared" si="387"/>
        <v>48008.936888799966</v>
      </c>
      <c r="AI929" s="345">
        <f t="shared" si="387"/>
        <v>48008.936888799966</v>
      </c>
      <c r="AJ929" s="345">
        <f t="shared" si="387"/>
        <v>48008.936888799966</v>
      </c>
      <c r="AK929" s="345">
        <f t="shared" ref="AK929:BP929" si="388">IF(AK927&lt;=24,AK816,SUMIF($E$823:$N$823,AK926,$E$915:$N$915)/12)</f>
        <v>48008.936888799966</v>
      </c>
      <c r="AL929" s="345">
        <f t="shared" si="388"/>
        <v>48008.936888799966</v>
      </c>
      <c r="AM929" s="345">
        <f t="shared" si="388"/>
        <v>48008.936888799966</v>
      </c>
      <c r="AN929" s="345">
        <f t="shared" si="388"/>
        <v>48008.936888799966</v>
      </c>
      <c r="AO929" s="345">
        <f t="shared" si="388"/>
        <v>50422.066224351991</v>
      </c>
      <c r="AP929" s="345">
        <f t="shared" si="388"/>
        <v>50422.066224351991</v>
      </c>
      <c r="AQ929" s="345">
        <f t="shared" si="388"/>
        <v>50422.066224351991</v>
      </c>
      <c r="AR929" s="345">
        <f t="shared" si="388"/>
        <v>50422.066224351991</v>
      </c>
      <c r="AS929" s="345">
        <f t="shared" si="388"/>
        <v>50422.066224351991</v>
      </c>
      <c r="AT929" s="345">
        <f t="shared" si="388"/>
        <v>50422.066224351991</v>
      </c>
      <c r="AU929" s="345">
        <f t="shared" si="388"/>
        <v>50422.066224351991</v>
      </c>
      <c r="AV929" s="345">
        <f t="shared" si="388"/>
        <v>50422.066224351991</v>
      </c>
      <c r="AW929" s="345">
        <f t="shared" si="388"/>
        <v>50422.066224351991</v>
      </c>
      <c r="AX929" s="345">
        <f t="shared" si="388"/>
        <v>50422.066224351991</v>
      </c>
      <c r="AY929" s="345">
        <f t="shared" si="388"/>
        <v>50422.066224351991</v>
      </c>
      <c r="AZ929" s="345">
        <f t="shared" si="388"/>
        <v>50422.066224351991</v>
      </c>
      <c r="BA929" s="345">
        <f t="shared" si="388"/>
        <v>52230.096892107504</v>
      </c>
      <c r="BB929" s="345">
        <f t="shared" si="388"/>
        <v>52230.096892107504</v>
      </c>
      <c r="BC929" s="345">
        <f t="shared" si="388"/>
        <v>52230.096892107504</v>
      </c>
      <c r="BD929" s="345">
        <f t="shared" si="388"/>
        <v>52230.096892107504</v>
      </c>
      <c r="BE929" s="345">
        <f t="shared" si="388"/>
        <v>52230.096892107504</v>
      </c>
      <c r="BF929" s="345">
        <f t="shared" si="388"/>
        <v>52230.096892107504</v>
      </c>
      <c r="BG929" s="345">
        <f t="shared" si="388"/>
        <v>52230.096892107504</v>
      </c>
      <c r="BH929" s="345">
        <f t="shared" si="388"/>
        <v>52230.096892107504</v>
      </c>
      <c r="BI929" s="345">
        <f t="shared" si="388"/>
        <v>52230.096892107504</v>
      </c>
      <c r="BJ929" s="345">
        <f t="shared" si="388"/>
        <v>52230.096892107504</v>
      </c>
      <c r="BK929" s="345">
        <f t="shared" si="388"/>
        <v>52230.096892107504</v>
      </c>
      <c r="BL929" s="345">
        <f t="shared" si="388"/>
        <v>52230.096892107504</v>
      </c>
      <c r="BM929" s="345">
        <f t="shared" si="388"/>
        <v>53352.695038057223</v>
      </c>
      <c r="BN929" s="345">
        <f t="shared" si="388"/>
        <v>53352.695038057223</v>
      </c>
      <c r="BO929" s="345">
        <f t="shared" si="388"/>
        <v>53352.695038057223</v>
      </c>
      <c r="BP929" s="345">
        <f t="shared" si="388"/>
        <v>53352.695038057223</v>
      </c>
      <c r="BQ929" s="345">
        <f t="shared" ref="BQ929:CJ929" si="389">IF(BQ927&lt;=24,BQ816,SUMIF($E$823:$N$823,BQ926,$E$915:$N$915)/12)</f>
        <v>53352.695038057223</v>
      </c>
      <c r="BR929" s="345">
        <f t="shared" si="389"/>
        <v>53352.695038057223</v>
      </c>
      <c r="BS929" s="345">
        <f t="shared" si="389"/>
        <v>53352.695038057223</v>
      </c>
      <c r="BT929" s="345">
        <f t="shared" si="389"/>
        <v>53352.695038057223</v>
      </c>
      <c r="BU929" s="345">
        <f t="shared" si="389"/>
        <v>53352.695038057223</v>
      </c>
      <c r="BV929" s="345">
        <f t="shared" si="389"/>
        <v>53352.695038057223</v>
      </c>
      <c r="BW929" s="345">
        <f t="shared" si="389"/>
        <v>53352.695038057223</v>
      </c>
      <c r="BX929" s="345">
        <f t="shared" si="389"/>
        <v>53352.695038057223</v>
      </c>
      <c r="BY929" s="345">
        <f t="shared" si="389"/>
        <v>55979.574699579498</v>
      </c>
      <c r="BZ929" s="345">
        <f t="shared" si="389"/>
        <v>55979.574699579498</v>
      </c>
      <c r="CA929" s="345">
        <f t="shared" si="389"/>
        <v>55979.574699579498</v>
      </c>
      <c r="CB929" s="345">
        <f t="shared" si="389"/>
        <v>55979.574699579498</v>
      </c>
      <c r="CC929" s="345">
        <f t="shared" si="389"/>
        <v>55979.574699579498</v>
      </c>
      <c r="CD929" s="345">
        <f t="shared" si="389"/>
        <v>55979.574699579498</v>
      </c>
      <c r="CE929" s="345">
        <f t="shared" si="389"/>
        <v>55979.574699579498</v>
      </c>
      <c r="CF929" s="345">
        <f t="shared" si="389"/>
        <v>55979.574699579498</v>
      </c>
      <c r="CG929" s="345">
        <f t="shared" si="389"/>
        <v>55979.574699579498</v>
      </c>
      <c r="CH929" s="345">
        <f t="shared" si="389"/>
        <v>55979.574699579498</v>
      </c>
      <c r="CI929" s="345">
        <f t="shared" si="389"/>
        <v>55979.574699579498</v>
      </c>
      <c r="CJ929" s="345">
        <f t="shared" si="389"/>
        <v>55979.574699579498</v>
      </c>
      <c r="CK929" s="345"/>
      <c r="CL929" s="345"/>
      <c r="CM929" s="345"/>
      <c r="CN929" s="345"/>
      <c r="CO929" s="345"/>
      <c r="CP929" s="345"/>
      <c r="CQ929" s="345"/>
      <c r="CR929" s="345"/>
      <c r="CS929" s="345"/>
      <c r="CT929" s="345"/>
      <c r="CU929" s="345"/>
      <c r="CV929" s="345"/>
      <c r="CW929" s="345"/>
      <c r="CX929" s="345"/>
      <c r="CY929" s="345"/>
      <c r="CZ929" s="345"/>
      <c r="DA929" s="345"/>
      <c r="DB929" s="345"/>
      <c r="DC929" s="345"/>
      <c r="DD929" s="345"/>
      <c r="DE929" s="345"/>
      <c r="DF929" s="345"/>
      <c r="DG929" s="345"/>
      <c r="DH929" s="345"/>
      <c r="DI929" s="345"/>
      <c r="DJ929" s="345"/>
      <c r="DK929" s="345"/>
      <c r="DL929" s="345"/>
      <c r="DM929" s="345"/>
      <c r="DN929" s="345"/>
      <c r="DO929" s="345"/>
      <c r="DP929" s="345"/>
      <c r="DQ929" s="345"/>
      <c r="DR929" s="345"/>
      <c r="DS929" s="345"/>
      <c r="DT929" s="345"/>
    </row>
    <row r="930" spans="3:124" hidden="1" outlineLevel="1">
      <c r="D930" s="348"/>
      <c r="E930" s="300"/>
      <c r="F930" s="302"/>
      <c r="G930" s="286"/>
      <c r="H930" s="286"/>
      <c r="I930" s="286"/>
      <c r="J930" s="286"/>
      <c r="K930" s="286"/>
      <c r="L930" s="286"/>
      <c r="M930" s="286"/>
      <c r="N930" s="286"/>
    </row>
    <row r="931" spans="3:124" hidden="1" outlineLevel="1">
      <c r="C931" s="23" t="s">
        <v>310</v>
      </c>
      <c r="D931" s="349"/>
      <c r="E931" s="300"/>
      <c r="F931" s="301"/>
      <c r="H931" s="284"/>
      <c r="I931" s="284"/>
      <c r="J931" s="284"/>
      <c r="K931" s="284"/>
      <c r="L931" s="284"/>
      <c r="M931" s="284"/>
      <c r="N931" s="284"/>
    </row>
    <row r="932" spans="3:124" hidden="1" outlineLevel="1">
      <c r="C932" s="232" t="s">
        <v>184</v>
      </c>
      <c r="D932" s="349"/>
      <c r="E932" s="300">
        <f>D936</f>
        <v>8902966.4000000004</v>
      </c>
      <c r="F932" s="301">
        <f t="shared" ref="F932:BQ932" si="390">E936</f>
        <v>8902966.4000000004</v>
      </c>
      <c r="G932" s="301">
        <f t="shared" si="390"/>
        <v>8902966.4000000004</v>
      </c>
      <c r="H932" s="301">
        <f t="shared" si="390"/>
        <v>8902966.4000000004</v>
      </c>
      <c r="I932" s="301">
        <f t="shared" si="390"/>
        <v>8902966.4000000004</v>
      </c>
      <c r="J932" s="301">
        <f t="shared" si="390"/>
        <v>8902966.4000000004</v>
      </c>
      <c r="K932" s="301">
        <f t="shared" si="390"/>
        <v>8902966.4000000004</v>
      </c>
      <c r="L932" s="301">
        <f t="shared" si="390"/>
        <v>8902966.4000000004</v>
      </c>
      <c r="M932" s="301">
        <f t="shared" si="390"/>
        <v>8902966.4000000004</v>
      </c>
      <c r="N932" s="301">
        <f t="shared" si="390"/>
        <v>8902966.4000000004</v>
      </c>
      <c r="O932" s="301">
        <f t="shared" si="390"/>
        <v>8902966.4000000004</v>
      </c>
      <c r="P932" s="301">
        <f t="shared" si="390"/>
        <v>8902966.4000000004</v>
      </c>
      <c r="Q932" s="301">
        <f t="shared" si="390"/>
        <v>8902966.4000000004</v>
      </c>
      <c r="R932" s="301">
        <f t="shared" si="390"/>
        <v>8902966.4000000004</v>
      </c>
      <c r="S932" s="301">
        <f t="shared" si="390"/>
        <v>8902966.4000000004</v>
      </c>
      <c r="T932" s="301">
        <f t="shared" si="390"/>
        <v>8902966.4000000004</v>
      </c>
      <c r="U932" s="301">
        <f t="shared" si="390"/>
        <v>8892269.0446086284</v>
      </c>
      <c r="V932" s="301">
        <f t="shared" si="390"/>
        <v>8881527.1169031262</v>
      </c>
      <c r="W932" s="301">
        <f t="shared" si="390"/>
        <v>8870740.4311655164</v>
      </c>
      <c r="X932" s="301">
        <f t="shared" si="390"/>
        <v>8859908.8009040002</v>
      </c>
      <c r="Y932" s="301">
        <f t="shared" si="390"/>
        <v>8849032.0388497282</v>
      </c>
      <c r="Z932" s="301">
        <f t="shared" si="390"/>
        <v>8838109.9569535628</v>
      </c>
      <c r="AA932" s="301">
        <f t="shared" si="390"/>
        <v>8827142.3663828298</v>
      </c>
      <c r="AB932" s="301">
        <f t="shared" si="390"/>
        <v>8816129.0775180534</v>
      </c>
      <c r="AC932" s="301">
        <f t="shared" si="390"/>
        <v>8805069.8999496736</v>
      </c>
      <c r="AD932" s="301">
        <f t="shared" si="390"/>
        <v>8793964.6424747594</v>
      </c>
      <c r="AE932" s="301">
        <f t="shared" si="390"/>
        <v>0</v>
      </c>
      <c r="AF932" s="301">
        <f t="shared" si="390"/>
        <v>0</v>
      </c>
      <c r="AG932" s="301">
        <f t="shared" si="390"/>
        <v>0</v>
      </c>
      <c r="AH932" s="301">
        <f t="shared" si="390"/>
        <v>0</v>
      </c>
      <c r="AI932" s="301">
        <f t="shared" si="390"/>
        <v>0</v>
      </c>
      <c r="AJ932" s="301">
        <f t="shared" si="390"/>
        <v>0</v>
      </c>
      <c r="AK932" s="301">
        <f t="shared" si="390"/>
        <v>0</v>
      </c>
      <c r="AL932" s="301">
        <f t="shared" si="390"/>
        <v>0</v>
      </c>
      <c r="AM932" s="301">
        <f t="shared" si="390"/>
        <v>0</v>
      </c>
      <c r="AN932" s="301">
        <f t="shared" si="390"/>
        <v>0</v>
      </c>
      <c r="AO932" s="301">
        <f t="shared" si="390"/>
        <v>0</v>
      </c>
      <c r="AP932" s="301">
        <f t="shared" si="390"/>
        <v>0</v>
      </c>
      <c r="AQ932" s="301">
        <f t="shared" si="390"/>
        <v>0</v>
      </c>
      <c r="AR932" s="301">
        <f t="shared" si="390"/>
        <v>0</v>
      </c>
      <c r="AS932" s="301">
        <f t="shared" si="390"/>
        <v>0</v>
      </c>
      <c r="AT932" s="301">
        <f t="shared" si="390"/>
        <v>0</v>
      </c>
      <c r="AU932" s="301">
        <f t="shared" si="390"/>
        <v>0</v>
      </c>
      <c r="AV932" s="301">
        <f t="shared" si="390"/>
        <v>0</v>
      </c>
      <c r="AW932" s="301">
        <f t="shared" si="390"/>
        <v>0</v>
      </c>
      <c r="AX932" s="301">
        <f t="shared" si="390"/>
        <v>0</v>
      </c>
      <c r="AY932" s="301">
        <f t="shared" si="390"/>
        <v>0</v>
      </c>
      <c r="AZ932" s="301">
        <f t="shared" si="390"/>
        <v>0</v>
      </c>
      <c r="BA932" s="301">
        <f t="shared" si="390"/>
        <v>0</v>
      </c>
      <c r="BB932" s="301">
        <f t="shared" si="390"/>
        <v>0</v>
      </c>
      <c r="BC932" s="301">
        <f t="shared" si="390"/>
        <v>0</v>
      </c>
      <c r="BD932" s="301">
        <f t="shared" si="390"/>
        <v>0</v>
      </c>
      <c r="BE932" s="301">
        <f t="shared" si="390"/>
        <v>0</v>
      </c>
      <c r="BF932" s="301">
        <f t="shared" si="390"/>
        <v>0</v>
      </c>
      <c r="BG932" s="301">
        <f t="shared" si="390"/>
        <v>0</v>
      </c>
      <c r="BH932" s="301">
        <f t="shared" si="390"/>
        <v>0</v>
      </c>
      <c r="BI932" s="301">
        <f t="shared" si="390"/>
        <v>0</v>
      </c>
      <c r="BJ932" s="301">
        <f t="shared" si="390"/>
        <v>0</v>
      </c>
      <c r="BK932" s="301">
        <f t="shared" si="390"/>
        <v>0</v>
      </c>
      <c r="BL932" s="301">
        <f t="shared" si="390"/>
        <v>0</v>
      </c>
      <c r="BM932" s="301">
        <f t="shared" si="390"/>
        <v>0</v>
      </c>
      <c r="BN932" s="301">
        <f t="shared" si="390"/>
        <v>0</v>
      </c>
      <c r="BO932" s="301">
        <f t="shared" si="390"/>
        <v>0</v>
      </c>
      <c r="BP932" s="301">
        <f t="shared" si="390"/>
        <v>0</v>
      </c>
      <c r="BQ932" s="301">
        <f t="shared" si="390"/>
        <v>0</v>
      </c>
      <c r="BR932" s="301">
        <f t="shared" ref="BR932:BX932" si="391">BQ936</f>
        <v>0</v>
      </c>
      <c r="BS932" s="301">
        <f t="shared" si="391"/>
        <v>0</v>
      </c>
      <c r="BT932" s="301">
        <f t="shared" si="391"/>
        <v>0</v>
      </c>
      <c r="BU932" s="301">
        <f t="shared" si="391"/>
        <v>0</v>
      </c>
      <c r="BV932" s="301">
        <f t="shared" si="391"/>
        <v>0</v>
      </c>
      <c r="BW932" s="301">
        <f t="shared" si="391"/>
        <v>0</v>
      </c>
      <c r="BX932" s="301">
        <f t="shared" si="391"/>
        <v>0</v>
      </c>
      <c r="BY932" s="301">
        <f t="shared" ref="BY932" si="392">BX936</f>
        <v>0</v>
      </c>
      <c r="BZ932" s="301">
        <f t="shared" ref="BZ932" si="393">BY936</f>
        <v>0</v>
      </c>
      <c r="CA932" s="301">
        <f t="shared" ref="CA932" si="394">BZ936</f>
        <v>0</v>
      </c>
      <c r="CB932" s="301">
        <f t="shared" ref="CB932" si="395">CA936</f>
        <v>0</v>
      </c>
      <c r="CC932" s="301">
        <f t="shared" ref="CC932" si="396">CB936</f>
        <v>0</v>
      </c>
      <c r="CD932" s="301">
        <f t="shared" ref="CD932" si="397">CC936</f>
        <v>0</v>
      </c>
      <c r="CE932" s="301">
        <f t="shared" ref="CE932" si="398">CD936</f>
        <v>0</v>
      </c>
      <c r="CF932" s="301">
        <f t="shared" ref="CF932" si="399">CE936</f>
        <v>0</v>
      </c>
      <c r="CG932" s="301">
        <f t="shared" ref="CG932" si="400">CF936</f>
        <v>0</v>
      </c>
      <c r="CH932" s="301">
        <f t="shared" ref="CH932" si="401">CG936</f>
        <v>0</v>
      </c>
      <c r="CI932" s="301">
        <f t="shared" ref="CI932" si="402">CH936</f>
        <v>0</v>
      </c>
      <c r="CJ932" s="301">
        <f t="shared" ref="CJ932" si="403">CI936</f>
        <v>0</v>
      </c>
      <c r="CK932" s="301"/>
      <c r="CL932" s="301"/>
      <c r="CM932" s="301"/>
      <c r="CN932" s="301"/>
      <c r="CO932" s="301"/>
      <c r="CP932" s="301"/>
      <c r="CQ932" s="301"/>
      <c r="CR932" s="301"/>
      <c r="CS932" s="301"/>
      <c r="CT932" s="301"/>
      <c r="CU932" s="301"/>
      <c r="CV932" s="301"/>
      <c r="CW932" s="301"/>
      <c r="CX932" s="301"/>
      <c r="CY932" s="301"/>
      <c r="CZ932" s="301"/>
      <c r="DA932" s="301"/>
      <c r="DB932" s="301"/>
      <c r="DC932" s="301"/>
      <c r="DD932" s="301"/>
      <c r="DE932" s="301"/>
      <c r="DF932" s="301"/>
      <c r="DG932" s="301"/>
      <c r="DH932" s="301"/>
      <c r="DI932" s="301"/>
      <c r="DJ932" s="301"/>
      <c r="DK932" s="301"/>
      <c r="DL932" s="301"/>
      <c r="DM932" s="301"/>
      <c r="DN932" s="301"/>
      <c r="DO932" s="301"/>
      <c r="DP932" s="301"/>
      <c r="DQ932" s="301"/>
      <c r="DR932" s="301"/>
      <c r="DS932" s="301"/>
      <c r="DT932" s="301"/>
    </row>
    <row r="933" spans="3:124" hidden="1" outlineLevel="1">
      <c r="C933" s="232" t="s">
        <v>314</v>
      </c>
      <c r="D933" s="349"/>
      <c r="E933" s="341">
        <f t="shared" ref="E933:BP933" si="404">-IF(E927&lt;=$D$275,$M$268,IPMT($D$273/12,E927-$D$275,$D$274*12,-$D$269))*(E932&lt;&gt;0)</f>
        <v>-37095.693333333336</v>
      </c>
      <c r="F933" s="301">
        <f t="shared" si="404"/>
        <v>-37095.693333333336</v>
      </c>
      <c r="G933" s="301">
        <f t="shared" si="404"/>
        <v>-37095.693333333336</v>
      </c>
      <c r="H933" s="301">
        <f t="shared" si="404"/>
        <v>-37095.693333333336</v>
      </c>
      <c r="I933" s="301">
        <f t="shared" si="404"/>
        <v>-37095.693333333336</v>
      </c>
      <c r="J933" s="301">
        <f t="shared" si="404"/>
        <v>-37095.693333333336</v>
      </c>
      <c r="K933" s="301">
        <f t="shared" si="404"/>
        <v>-37095.693333333336</v>
      </c>
      <c r="L933" s="301">
        <f t="shared" si="404"/>
        <v>-37095.693333333336</v>
      </c>
      <c r="M933" s="301">
        <f t="shared" si="404"/>
        <v>-37095.693333333336</v>
      </c>
      <c r="N933" s="301">
        <f t="shared" si="404"/>
        <v>-37095.693333333336</v>
      </c>
      <c r="O933" s="301">
        <f t="shared" si="404"/>
        <v>-37095.693333333336</v>
      </c>
      <c r="P933" s="301">
        <f t="shared" si="404"/>
        <v>-37095.693333333336</v>
      </c>
      <c r="Q933" s="301">
        <f t="shared" si="404"/>
        <v>-37095.693333333336</v>
      </c>
      <c r="R933" s="301">
        <f t="shared" si="404"/>
        <v>-37095.693333333336</v>
      </c>
      <c r="S933" s="301">
        <f t="shared" si="404"/>
        <v>-37095.693333333336</v>
      </c>
      <c r="T933" s="301">
        <f t="shared" si="404"/>
        <v>-37095.693333333336</v>
      </c>
      <c r="U933" s="301">
        <f t="shared" si="404"/>
        <v>-37051.121019202626</v>
      </c>
      <c r="V933" s="301">
        <f t="shared" si="404"/>
        <v>-37006.362987096356</v>
      </c>
      <c r="W933" s="301">
        <f t="shared" si="404"/>
        <v>-36961.418463189657</v>
      </c>
      <c r="X933" s="301">
        <f t="shared" si="404"/>
        <v>-36916.286670433343</v>
      </c>
      <c r="Y933" s="301">
        <f t="shared" si="404"/>
        <v>-36870.966828540542</v>
      </c>
      <c r="Z933" s="301">
        <f t="shared" si="404"/>
        <v>-36825.458153973195</v>
      </c>
      <c r="AA933" s="301">
        <f t="shared" si="404"/>
        <v>-36779.759859928476</v>
      </c>
      <c r="AB933" s="301">
        <f t="shared" si="404"/>
        <v>-36733.871156325229</v>
      </c>
      <c r="AC933" s="301">
        <f t="shared" si="404"/>
        <v>-36687.791249790316</v>
      </c>
      <c r="AD933" s="301">
        <f t="shared" si="404"/>
        <v>-36641.519343644839</v>
      </c>
      <c r="AE933" s="301">
        <f t="shared" si="404"/>
        <v>0</v>
      </c>
      <c r="AF933" s="301">
        <f t="shared" si="404"/>
        <v>0</v>
      </c>
      <c r="AG933" s="301">
        <f t="shared" si="404"/>
        <v>0</v>
      </c>
      <c r="AH933" s="301">
        <f t="shared" si="404"/>
        <v>0</v>
      </c>
      <c r="AI933" s="301">
        <f t="shared" si="404"/>
        <v>0</v>
      </c>
      <c r="AJ933" s="301">
        <f t="shared" si="404"/>
        <v>0</v>
      </c>
      <c r="AK933" s="301">
        <f t="shared" si="404"/>
        <v>0</v>
      </c>
      <c r="AL933" s="301">
        <f t="shared" si="404"/>
        <v>0</v>
      </c>
      <c r="AM933" s="301">
        <f t="shared" si="404"/>
        <v>0</v>
      </c>
      <c r="AN933" s="301">
        <f t="shared" si="404"/>
        <v>0</v>
      </c>
      <c r="AO933" s="301">
        <f t="shared" si="404"/>
        <v>0</v>
      </c>
      <c r="AP933" s="301">
        <f t="shared" si="404"/>
        <v>0</v>
      </c>
      <c r="AQ933" s="301">
        <f t="shared" si="404"/>
        <v>0</v>
      </c>
      <c r="AR933" s="301">
        <f t="shared" si="404"/>
        <v>0</v>
      </c>
      <c r="AS933" s="301">
        <f t="shared" si="404"/>
        <v>0</v>
      </c>
      <c r="AT933" s="301">
        <f t="shared" si="404"/>
        <v>0</v>
      </c>
      <c r="AU933" s="301">
        <f t="shared" si="404"/>
        <v>0</v>
      </c>
      <c r="AV933" s="301">
        <f t="shared" si="404"/>
        <v>0</v>
      </c>
      <c r="AW933" s="301">
        <f t="shared" si="404"/>
        <v>0</v>
      </c>
      <c r="AX933" s="301">
        <f t="shared" si="404"/>
        <v>0</v>
      </c>
      <c r="AY933" s="301">
        <f t="shared" si="404"/>
        <v>0</v>
      </c>
      <c r="AZ933" s="301">
        <f t="shared" si="404"/>
        <v>0</v>
      </c>
      <c r="BA933" s="301">
        <f t="shared" si="404"/>
        <v>0</v>
      </c>
      <c r="BB933" s="301">
        <f t="shared" si="404"/>
        <v>0</v>
      </c>
      <c r="BC933" s="301">
        <f t="shared" si="404"/>
        <v>0</v>
      </c>
      <c r="BD933" s="301">
        <f t="shared" si="404"/>
        <v>0</v>
      </c>
      <c r="BE933" s="301">
        <f t="shared" si="404"/>
        <v>0</v>
      </c>
      <c r="BF933" s="301">
        <f t="shared" si="404"/>
        <v>0</v>
      </c>
      <c r="BG933" s="301">
        <f t="shared" si="404"/>
        <v>0</v>
      </c>
      <c r="BH933" s="301">
        <f t="shared" si="404"/>
        <v>0</v>
      </c>
      <c r="BI933" s="301">
        <f t="shared" si="404"/>
        <v>0</v>
      </c>
      <c r="BJ933" s="301">
        <f t="shared" si="404"/>
        <v>0</v>
      </c>
      <c r="BK933" s="301">
        <f t="shared" si="404"/>
        <v>0</v>
      </c>
      <c r="BL933" s="301">
        <f t="shared" si="404"/>
        <v>0</v>
      </c>
      <c r="BM933" s="301">
        <f t="shared" si="404"/>
        <v>0</v>
      </c>
      <c r="BN933" s="301">
        <f t="shared" si="404"/>
        <v>0</v>
      </c>
      <c r="BO933" s="301">
        <f t="shared" si="404"/>
        <v>0</v>
      </c>
      <c r="BP933" s="301">
        <f t="shared" si="404"/>
        <v>0</v>
      </c>
      <c r="BQ933" s="301">
        <f t="shared" ref="BQ933:BX933" si="405">-IF(BQ927&lt;=$D$275,$M$268,IPMT($D$273/12,BQ927-$D$275,$D$274*12,-$D$269))*(BQ932&lt;&gt;0)</f>
        <v>0</v>
      </c>
      <c r="BR933" s="301">
        <f t="shared" si="405"/>
        <v>0</v>
      </c>
      <c r="BS933" s="301">
        <f t="shared" si="405"/>
        <v>0</v>
      </c>
      <c r="BT933" s="301">
        <f t="shared" si="405"/>
        <v>0</v>
      </c>
      <c r="BU933" s="301">
        <f t="shared" si="405"/>
        <v>0</v>
      </c>
      <c r="BV933" s="301">
        <f t="shared" si="405"/>
        <v>0</v>
      </c>
      <c r="BW933" s="301">
        <f t="shared" si="405"/>
        <v>0</v>
      </c>
      <c r="BX933" s="301">
        <f t="shared" si="405"/>
        <v>0</v>
      </c>
      <c r="BY933" s="301">
        <f t="shared" ref="BY933:CJ933" si="406">-IF(BY927&lt;=$D$275,$M$268,IPMT($D$273/12,BY927-$D$275,$D$274*12,-$D$269))*(BY932&lt;&gt;0)</f>
        <v>0</v>
      </c>
      <c r="BZ933" s="301">
        <f t="shared" si="406"/>
        <v>0</v>
      </c>
      <c r="CA933" s="301">
        <f t="shared" si="406"/>
        <v>0</v>
      </c>
      <c r="CB933" s="301">
        <f t="shared" si="406"/>
        <v>0</v>
      </c>
      <c r="CC933" s="301">
        <f t="shared" si="406"/>
        <v>0</v>
      </c>
      <c r="CD933" s="301">
        <f t="shared" si="406"/>
        <v>0</v>
      </c>
      <c r="CE933" s="301">
        <f t="shared" si="406"/>
        <v>0</v>
      </c>
      <c r="CF933" s="301">
        <f t="shared" si="406"/>
        <v>0</v>
      </c>
      <c r="CG933" s="301">
        <f t="shared" si="406"/>
        <v>0</v>
      </c>
      <c r="CH933" s="301">
        <f t="shared" si="406"/>
        <v>0</v>
      </c>
      <c r="CI933" s="301">
        <f t="shared" si="406"/>
        <v>0</v>
      </c>
      <c r="CJ933" s="301">
        <f t="shared" si="406"/>
        <v>0</v>
      </c>
      <c r="CK933" s="301"/>
      <c r="CL933" s="301"/>
      <c r="CM933" s="301"/>
      <c r="CN933" s="301"/>
      <c r="CO933" s="301"/>
      <c r="CP933" s="301"/>
      <c r="CQ933" s="301"/>
      <c r="CR933" s="301"/>
      <c r="CS933" s="301"/>
      <c r="CT933" s="301"/>
      <c r="CU933" s="301"/>
      <c r="CV933" s="301"/>
      <c r="CW933" s="301"/>
      <c r="CX933" s="301"/>
      <c r="CY933" s="301"/>
      <c r="CZ933" s="301"/>
      <c r="DA933" s="301"/>
      <c r="DB933" s="301"/>
      <c r="DC933" s="301"/>
      <c r="DD933" s="301"/>
      <c r="DE933" s="301"/>
      <c r="DF933" s="301"/>
      <c r="DG933" s="301"/>
      <c r="DH933" s="301"/>
      <c r="DI933" s="301"/>
      <c r="DJ933" s="301"/>
      <c r="DK933" s="301"/>
      <c r="DL933" s="301"/>
      <c r="DM933" s="301"/>
      <c r="DN933" s="301"/>
      <c r="DO933" s="301"/>
      <c r="DP933" s="301"/>
      <c r="DQ933" s="301"/>
      <c r="DR933" s="301"/>
      <c r="DS933" s="301"/>
      <c r="DT933" s="301"/>
    </row>
    <row r="934" spans="3:124" hidden="1" outlineLevel="1">
      <c r="C934" s="232" t="s">
        <v>315</v>
      </c>
      <c r="D934" s="349"/>
      <c r="E934" s="341">
        <f t="shared" ref="E934:BP934" si="407">-IF(E927&lt;=$D$275,0,PPMT($D$273/12,E927-$D$275,$D$274*12,-$D$269))*(E932&lt;&gt;0)</f>
        <v>0</v>
      </c>
      <c r="F934" s="342">
        <f t="shared" si="407"/>
        <v>0</v>
      </c>
      <c r="G934" s="342">
        <f t="shared" si="407"/>
        <v>0</v>
      </c>
      <c r="H934" s="342">
        <f t="shared" si="407"/>
        <v>0</v>
      </c>
      <c r="I934" s="342">
        <f t="shared" si="407"/>
        <v>0</v>
      </c>
      <c r="J934" s="342">
        <f t="shared" si="407"/>
        <v>0</v>
      </c>
      <c r="K934" s="342">
        <f t="shared" si="407"/>
        <v>0</v>
      </c>
      <c r="L934" s="342">
        <f t="shared" si="407"/>
        <v>0</v>
      </c>
      <c r="M934" s="342">
        <f t="shared" si="407"/>
        <v>0</v>
      </c>
      <c r="N934" s="342">
        <f t="shared" si="407"/>
        <v>0</v>
      </c>
      <c r="O934" s="342">
        <f t="shared" si="407"/>
        <v>0</v>
      </c>
      <c r="P934" s="342">
        <f t="shared" si="407"/>
        <v>0</v>
      </c>
      <c r="Q934" s="342">
        <f t="shared" si="407"/>
        <v>0</v>
      </c>
      <c r="R934" s="342">
        <f t="shared" si="407"/>
        <v>0</v>
      </c>
      <c r="S934" s="342">
        <f t="shared" si="407"/>
        <v>0</v>
      </c>
      <c r="T934" s="342">
        <f t="shared" si="407"/>
        <v>-10697.355391372075</v>
      </c>
      <c r="U934" s="342">
        <f t="shared" si="407"/>
        <v>-10741.927705502789</v>
      </c>
      <c r="V934" s="342">
        <f t="shared" si="407"/>
        <v>-10786.685737609052</v>
      </c>
      <c r="W934" s="342">
        <f t="shared" si="407"/>
        <v>-10831.630261515758</v>
      </c>
      <c r="X934" s="342">
        <f t="shared" si="407"/>
        <v>-10876.762054272074</v>
      </c>
      <c r="Y934" s="342">
        <f t="shared" si="407"/>
        <v>-10922.081896164875</v>
      </c>
      <c r="Z934" s="342">
        <f t="shared" si="407"/>
        <v>-10967.590570732225</v>
      </c>
      <c r="AA934" s="342">
        <f t="shared" si="407"/>
        <v>-11013.288864776947</v>
      </c>
      <c r="AB934" s="342">
        <f t="shared" si="407"/>
        <v>-11059.177568380181</v>
      </c>
      <c r="AC934" s="342">
        <f t="shared" si="407"/>
        <v>-11105.257474915099</v>
      </c>
      <c r="AD934" s="342">
        <f t="shared" si="407"/>
        <v>-11151.529381060578</v>
      </c>
      <c r="AE934" s="342">
        <f t="shared" si="407"/>
        <v>0</v>
      </c>
      <c r="AF934" s="342">
        <f t="shared" si="407"/>
        <v>0</v>
      </c>
      <c r="AG934" s="342">
        <f t="shared" si="407"/>
        <v>0</v>
      </c>
      <c r="AH934" s="342">
        <f t="shared" si="407"/>
        <v>0</v>
      </c>
      <c r="AI934" s="342">
        <f t="shared" si="407"/>
        <v>0</v>
      </c>
      <c r="AJ934" s="342">
        <f t="shared" si="407"/>
        <v>0</v>
      </c>
      <c r="AK934" s="342">
        <f t="shared" si="407"/>
        <v>0</v>
      </c>
      <c r="AL934" s="342">
        <f t="shared" si="407"/>
        <v>0</v>
      </c>
      <c r="AM934" s="342">
        <f t="shared" si="407"/>
        <v>0</v>
      </c>
      <c r="AN934" s="342">
        <f t="shared" si="407"/>
        <v>0</v>
      </c>
      <c r="AO934" s="342">
        <f t="shared" si="407"/>
        <v>0</v>
      </c>
      <c r="AP934" s="342">
        <f t="shared" si="407"/>
        <v>0</v>
      </c>
      <c r="AQ934" s="342">
        <f t="shared" si="407"/>
        <v>0</v>
      </c>
      <c r="AR934" s="342">
        <f t="shared" si="407"/>
        <v>0</v>
      </c>
      <c r="AS934" s="342">
        <f t="shared" si="407"/>
        <v>0</v>
      </c>
      <c r="AT934" s="342">
        <f t="shared" si="407"/>
        <v>0</v>
      </c>
      <c r="AU934" s="342">
        <f t="shared" si="407"/>
        <v>0</v>
      </c>
      <c r="AV934" s="342">
        <f t="shared" si="407"/>
        <v>0</v>
      </c>
      <c r="AW934" s="342">
        <f t="shared" si="407"/>
        <v>0</v>
      </c>
      <c r="AX934" s="342">
        <f t="shared" si="407"/>
        <v>0</v>
      </c>
      <c r="AY934" s="342">
        <f t="shared" si="407"/>
        <v>0</v>
      </c>
      <c r="AZ934" s="342">
        <f t="shared" si="407"/>
        <v>0</v>
      </c>
      <c r="BA934" s="342">
        <f t="shared" si="407"/>
        <v>0</v>
      </c>
      <c r="BB934" s="342">
        <f t="shared" si="407"/>
        <v>0</v>
      </c>
      <c r="BC934" s="342">
        <f t="shared" si="407"/>
        <v>0</v>
      </c>
      <c r="BD934" s="342">
        <f t="shared" si="407"/>
        <v>0</v>
      </c>
      <c r="BE934" s="342">
        <f t="shared" si="407"/>
        <v>0</v>
      </c>
      <c r="BF934" s="342">
        <f t="shared" si="407"/>
        <v>0</v>
      </c>
      <c r="BG934" s="342">
        <f t="shared" si="407"/>
        <v>0</v>
      </c>
      <c r="BH934" s="342">
        <f t="shared" si="407"/>
        <v>0</v>
      </c>
      <c r="BI934" s="342">
        <f t="shared" si="407"/>
        <v>0</v>
      </c>
      <c r="BJ934" s="342">
        <f t="shared" si="407"/>
        <v>0</v>
      </c>
      <c r="BK934" s="342">
        <f t="shared" si="407"/>
        <v>0</v>
      </c>
      <c r="BL934" s="342">
        <f t="shared" si="407"/>
        <v>0</v>
      </c>
      <c r="BM934" s="342">
        <f t="shared" si="407"/>
        <v>0</v>
      </c>
      <c r="BN934" s="342">
        <f t="shared" si="407"/>
        <v>0</v>
      </c>
      <c r="BO934" s="342">
        <f t="shared" si="407"/>
        <v>0</v>
      </c>
      <c r="BP934" s="342">
        <f t="shared" si="407"/>
        <v>0</v>
      </c>
      <c r="BQ934" s="342">
        <f t="shared" ref="BQ934:BX934" si="408">-IF(BQ927&lt;=$D$275,0,PPMT($D$273/12,BQ927-$D$275,$D$274*12,-$D$269))*(BQ932&lt;&gt;0)</f>
        <v>0</v>
      </c>
      <c r="BR934" s="342">
        <f t="shared" si="408"/>
        <v>0</v>
      </c>
      <c r="BS934" s="342">
        <f t="shared" si="408"/>
        <v>0</v>
      </c>
      <c r="BT934" s="342">
        <f t="shared" si="408"/>
        <v>0</v>
      </c>
      <c r="BU934" s="342">
        <f t="shared" si="408"/>
        <v>0</v>
      </c>
      <c r="BV934" s="342">
        <f t="shared" si="408"/>
        <v>0</v>
      </c>
      <c r="BW934" s="342">
        <f t="shared" si="408"/>
        <v>0</v>
      </c>
      <c r="BX934" s="342">
        <f t="shared" si="408"/>
        <v>0</v>
      </c>
      <c r="BY934" s="342">
        <f t="shared" ref="BY934:CJ934" si="409">-IF(BY927&lt;=$D$275,0,PPMT($D$273/12,BY927-$D$275,$D$274*12,-$D$269))*(BY932&lt;&gt;0)</f>
        <v>0</v>
      </c>
      <c r="BZ934" s="342">
        <f t="shared" si="409"/>
        <v>0</v>
      </c>
      <c r="CA934" s="342">
        <f t="shared" si="409"/>
        <v>0</v>
      </c>
      <c r="CB934" s="342">
        <f t="shared" si="409"/>
        <v>0</v>
      </c>
      <c r="CC934" s="342">
        <f t="shared" si="409"/>
        <v>0</v>
      </c>
      <c r="CD934" s="342">
        <f t="shared" si="409"/>
        <v>0</v>
      </c>
      <c r="CE934" s="342">
        <f t="shared" si="409"/>
        <v>0</v>
      </c>
      <c r="CF934" s="342">
        <f t="shared" si="409"/>
        <v>0</v>
      </c>
      <c r="CG934" s="342">
        <f t="shared" si="409"/>
        <v>0</v>
      </c>
      <c r="CH934" s="342">
        <f t="shared" si="409"/>
        <v>0</v>
      </c>
      <c r="CI934" s="342">
        <f t="shared" si="409"/>
        <v>0</v>
      </c>
      <c r="CJ934" s="342">
        <f t="shared" si="409"/>
        <v>0</v>
      </c>
      <c r="CK934" s="342"/>
      <c r="CL934" s="342"/>
      <c r="CM934" s="342"/>
      <c r="CN934" s="342"/>
      <c r="CO934" s="342"/>
      <c r="CP934" s="342"/>
      <c r="CQ934" s="342"/>
      <c r="CR934" s="342"/>
      <c r="CS934" s="342"/>
      <c r="CT934" s="342"/>
      <c r="CU934" s="342"/>
      <c r="CV934" s="342"/>
      <c r="CW934" s="342"/>
      <c r="CX934" s="342"/>
      <c r="CY934" s="342"/>
      <c r="CZ934" s="342"/>
      <c r="DA934" s="342"/>
      <c r="DB934" s="342"/>
      <c r="DC934" s="342"/>
      <c r="DD934" s="342"/>
      <c r="DE934" s="342"/>
      <c r="DF934" s="342"/>
      <c r="DG934" s="342"/>
      <c r="DH934" s="342"/>
      <c r="DI934" s="342"/>
      <c r="DJ934" s="342"/>
      <c r="DK934" s="342"/>
      <c r="DL934" s="342"/>
      <c r="DM934" s="342"/>
      <c r="DN934" s="342"/>
      <c r="DO934" s="342"/>
      <c r="DP934" s="342"/>
      <c r="DQ934" s="342"/>
      <c r="DR934" s="342"/>
      <c r="DS934" s="342"/>
      <c r="DT934" s="342"/>
    </row>
    <row r="935" spans="3:124" hidden="1" outlineLevel="1">
      <c r="C935" s="232" t="s">
        <v>318</v>
      </c>
      <c r="D935" s="349"/>
      <c r="E935" s="300">
        <f t="shared" ref="E935:BP935" si="410">IF(E927=$D$308,-E932-E934,0)</f>
        <v>0</v>
      </c>
      <c r="F935" s="301">
        <f t="shared" si="410"/>
        <v>0</v>
      </c>
      <c r="G935" s="301">
        <f t="shared" si="410"/>
        <v>0</v>
      </c>
      <c r="H935" s="301">
        <f t="shared" si="410"/>
        <v>0</v>
      </c>
      <c r="I935" s="301">
        <f t="shared" si="410"/>
        <v>0</v>
      </c>
      <c r="J935" s="301">
        <f t="shared" si="410"/>
        <v>0</v>
      </c>
      <c r="K935" s="301">
        <f t="shared" si="410"/>
        <v>0</v>
      </c>
      <c r="L935" s="301">
        <f t="shared" si="410"/>
        <v>0</v>
      </c>
      <c r="M935" s="301">
        <f t="shared" si="410"/>
        <v>0</v>
      </c>
      <c r="N935" s="301">
        <f t="shared" si="410"/>
        <v>0</v>
      </c>
      <c r="O935" s="301">
        <f t="shared" si="410"/>
        <v>0</v>
      </c>
      <c r="P935" s="301">
        <f t="shared" si="410"/>
        <v>0</v>
      </c>
      <c r="Q935" s="301">
        <f t="shared" si="410"/>
        <v>0</v>
      </c>
      <c r="R935" s="301">
        <f t="shared" si="410"/>
        <v>0</v>
      </c>
      <c r="S935" s="301">
        <f t="shared" si="410"/>
        <v>0</v>
      </c>
      <c r="T935" s="301">
        <f t="shared" si="410"/>
        <v>0</v>
      </c>
      <c r="U935" s="301">
        <f t="shared" si="410"/>
        <v>0</v>
      </c>
      <c r="V935" s="301">
        <f t="shared" si="410"/>
        <v>0</v>
      </c>
      <c r="W935" s="301">
        <f t="shared" si="410"/>
        <v>0</v>
      </c>
      <c r="X935" s="301">
        <f t="shared" si="410"/>
        <v>0</v>
      </c>
      <c r="Y935" s="301">
        <f t="shared" si="410"/>
        <v>0</v>
      </c>
      <c r="Z935" s="301">
        <f t="shared" si="410"/>
        <v>0</v>
      </c>
      <c r="AA935" s="301">
        <f t="shared" si="410"/>
        <v>0</v>
      </c>
      <c r="AB935" s="301">
        <f t="shared" si="410"/>
        <v>0</v>
      </c>
      <c r="AC935" s="301">
        <f t="shared" si="410"/>
        <v>0</v>
      </c>
      <c r="AD935" s="301">
        <f t="shared" si="410"/>
        <v>-8782813.1130936984</v>
      </c>
      <c r="AE935" s="301">
        <f t="shared" si="410"/>
        <v>0</v>
      </c>
      <c r="AF935" s="301">
        <f t="shared" si="410"/>
        <v>0</v>
      </c>
      <c r="AG935" s="301">
        <f t="shared" si="410"/>
        <v>0</v>
      </c>
      <c r="AH935" s="301">
        <f t="shared" si="410"/>
        <v>0</v>
      </c>
      <c r="AI935" s="301">
        <f t="shared" si="410"/>
        <v>0</v>
      </c>
      <c r="AJ935" s="301">
        <f t="shared" si="410"/>
        <v>0</v>
      </c>
      <c r="AK935" s="301">
        <f t="shared" si="410"/>
        <v>0</v>
      </c>
      <c r="AL935" s="301">
        <f t="shared" si="410"/>
        <v>0</v>
      </c>
      <c r="AM935" s="301">
        <f t="shared" si="410"/>
        <v>0</v>
      </c>
      <c r="AN935" s="301">
        <f t="shared" si="410"/>
        <v>0</v>
      </c>
      <c r="AO935" s="301">
        <f t="shared" si="410"/>
        <v>0</v>
      </c>
      <c r="AP935" s="301">
        <f t="shared" si="410"/>
        <v>0</v>
      </c>
      <c r="AQ935" s="301">
        <f t="shared" si="410"/>
        <v>0</v>
      </c>
      <c r="AR935" s="301">
        <f t="shared" si="410"/>
        <v>0</v>
      </c>
      <c r="AS935" s="301">
        <f t="shared" si="410"/>
        <v>0</v>
      </c>
      <c r="AT935" s="301">
        <f t="shared" si="410"/>
        <v>0</v>
      </c>
      <c r="AU935" s="301">
        <f t="shared" si="410"/>
        <v>0</v>
      </c>
      <c r="AV935" s="301">
        <f t="shared" si="410"/>
        <v>0</v>
      </c>
      <c r="AW935" s="301">
        <f t="shared" si="410"/>
        <v>0</v>
      </c>
      <c r="AX935" s="301">
        <f t="shared" si="410"/>
        <v>0</v>
      </c>
      <c r="AY935" s="301">
        <f t="shared" si="410"/>
        <v>0</v>
      </c>
      <c r="AZ935" s="301">
        <f t="shared" si="410"/>
        <v>0</v>
      </c>
      <c r="BA935" s="301">
        <f t="shared" si="410"/>
        <v>0</v>
      </c>
      <c r="BB935" s="301">
        <f t="shared" si="410"/>
        <v>0</v>
      </c>
      <c r="BC935" s="301">
        <f t="shared" si="410"/>
        <v>0</v>
      </c>
      <c r="BD935" s="301">
        <f t="shared" si="410"/>
        <v>0</v>
      </c>
      <c r="BE935" s="301">
        <f t="shared" si="410"/>
        <v>0</v>
      </c>
      <c r="BF935" s="301">
        <f t="shared" si="410"/>
        <v>0</v>
      </c>
      <c r="BG935" s="301">
        <f t="shared" si="410"/>
        <v>0</v>
      </c>
      <c r="BH935" s="301">
        <f t="shared" si="410"/>
        <v>0</v>
      </c>
      <c r="BI935" s="301">
        <f t="shared" si="410"/>
        <v>0</v>
      </c>
      <c r="BJ935" s="301">
        <f t="shared" si="410"/>
        <v>0</v>
      </c>
      <c r="BK935" s="301">
        <f t="shared" si="410"/>
        <v>0</v>
      </c>
      <c r="BL935" s="301">
        <f t="shared" si="410"/>
        <v>0</v>
      </c>
      <c r="BM935" s="301">
        <f t="shared" si="410"/>
        <v>0</v>
      </c>
      <c r="BN935" s="301">
        <f t="shared" si="410"/>
        <v>0</v>
      </c>
      <c r="BO935" s="301">
        <f t="shared" si="410"/>
        <v>0</v>
      </c>
      <c r="BP935" s="301">
        <f t="shared" si="410"/>
        <v>0</v>
      </c>
      <c r="BQ935" s="301">
        <f t="shared" ref="BQ935:BX935" si="411">IF(BQ927=$D$308,-BQ932-BQ934,0)</f>
        <v>0</v>
      </c>
      <c r="BR935" s="301">
        <f t="shared" si="411"/>
        <v>0</v>
      </c>
      <c r="BS935" s="301">
        <f t="shared" si="411"/>
        <v>0</v>
      </c>
      <c r="BT935" s="301">
        <f t="shared" si="411"/>
        <v>0</v>
      </c>
      <c r="BU935" s="301">
        <f t="shared" si="411"/>
        <v>0</v>
      </c>
      <c r="BV935" s="301">
        <f t="shared" si="411"/>
        <v>0</v>
      </c>
      <c r="BW935" s="301">
        <f t="shared" si="411"/>
        <v>0</v>
      </c>
      <c r="BX935" s="301">
        <f t="shared" si="411"/>
        <v>0</v>
      </c>
      <c r="BY935" s="301">
        <f t="shared" ref="BY935:CJ935" si="412">IF(BY927=$D$308,-BY932-BY934,0)</f>
        <v>0</v>
      </c>
      <c r="BZ935" s="301">
        <f t="shared" si="412"/>
        <v>0</v>
      </c>
      <c r="CA935" s="301">
        <f t="shared" si="412"/>
        <v>0</v>
      </c>
      <c r="CB935" s="301">
        <f t="shared" si="412"/>
        <v>0</v>
      </c>
      <c r="CC935" s="301">
        <f t="shared" si="412"/>
        <v>0</v>
      </c>
      <c r="CD935" s="301">
        <f t="shared" si="412"/>
        <v>0</v>
      </c>
      <c r="CE935" s="301">
        <f t="shared" si="412"/>
        <v>0</v>
      </c>
      <c r="CF935" s="301">
        <f t="shared" si="412"/>
        <v>0</v>
      </c>
      <c r="CG935" s="301">
        <f t="shared" si="412"/>
        <v>0</v>
      </c>
      <c r="CH935" s="301">
        <f t="shared" si="412"/>
        <v>0</v>
      </c>
      <c r="CI935" s="301">
        <f t="shared" si="412"/>
        <v>0</v>
      </c>
      <c r="CJ935" s="301">
        <f t="shared" si="412"/>
        <v>0</v>
      </c>
      <c r="CK935" s="301"/>
      <c r="CL935" s="301"/>
      <c r="CM935" s="301"/>
      <c r="CN935" s="301"/>
      <c r="CO935" s="301"/>
      <c r="CP935" s="301"/>
      <c r="CQ935" s="301"/>
      <c r="CR935" s="301"/>
      <c r="CS935" s="301"/>
      <c r="CT935" s="301"/>
      <c r="CU935" s="301"/>
      <c r="CV935" s="301"/>
      <c r="CW935" s="301"/>
      <c r="CX935" s="301"/>
      <c r="CY935" s="301"/>
      <c r="CZ935" s="301"/>
      <c r="DA935" s="301"/>
      <c r="DB935" s="301"/>
      <c r="DC935" s="301"/>
      <c r="DD935" s="301"/>
      <c r="DE935" s="301"/>
      <c r="DF935" s="301"/>
      <c r="DG935" s="301"/>
      <c r="DH935" s="301"/>
      <c r="DI935" s="301"/>
      <c r="DJ935" s="301"/>
      <c r="DK935" s="301"/>
      <c r="DL935" s="301"/>
      <c r="DM935" s="301"/>
      <c r="DN935" s="301"/>
      <c r="DO935" s="301"/>
      <c r="DP935" s="301"/>
      <c r="DQ935" s="301"/>
      <c r="DR935" s="301"/>
      <c r="DS935" s="301"/>
      <c r="DT935" s="301"/>
    </row>
    <row r="936" spans="3:124" hidden="1" outlineLevel="1">
      <c r="C936" s="232" t="s">
        <v>186</v>
      </c>
      <c r="D936" s="349">
        <f>D269</f>
        <v>8902966.4000000004</v>
      </c>
      <c r="E936" s="300">
        <f>E932+E934+E935</f>
        <v>8902966.4000000004</v>
      </c>
      <c r="F936" s="301">
        <f t="shared" ref="F936:BQ936" si="413">F932+F934+F935</f>
        <v>8902966.4000000004</v>
      </c>
      <c r="G936" s="301">
        <f t="shared" si="413"/>
        <v>8902966.4000000004</v>
      </c>
      <c r="H936" s="301">
        <f t="shared" si="413"/>
        <v>8902966.4000000004</v>
      </c>
      <c r="I936" s="301">
        <f t="shared" si="413"/>
        <v>8902966.4000000004</v>
      </c>
      <c r="J936" s="301">
        <f t="shared" si="413"/>
        <v>8902966.4000000004</v>
      </c>
      <c r="K936" s="301">
        <f t="shared" si="413"/>
        <v>8902966.4000000004</v>
      </c>
      <c r="L936" s="301">
        <f t="shared" si="413"/>
        <v>8902966.4000000004</v>
      </c>
      <c r="M936" s="301">
        <f t="shared" si="413"/>
        <v>8902966.4000000004</v>
      </c>
      <c r="N936" s="301">
        <f t="shared" si="413"/>
        <v>8902966.4000000004</v>
      </c>
      <c r="O936" s="301">
        <f t="shared" si="413"/>
        <v>8902966.4000000004</v>
      </c>
      <c r="P936" s="301">
        <f t="shared" si="413"/>
        <v>8902966.4000000004</v>
      </c>
      <c r="Q936" s="301">
        <f t="shared" si="413"/>
        <v>8902966.4000000004</v>
      </c>
      <c r="R936" s="301">
        <f t="shared" si="413"/>
        <v>8902966.4000000004</v>
      </c>
      <c r="S936" s="301">
        <f t="shared" si="413"/>
        <v>8902966.4000000004</v>
      </c>
      <c r="T936" s="301">
        <f t="shared" si="413"/>
        <v>8892269.0446086284</v>
      </c>
      <c r="U936" s="301">
        <f t="shared" si="413"/>
        <v>8881527.1169031262</v>
      </c>
      <c r="V936" s="301">
        <f t="shared" si="413"/>
        <v>8870740.4311655164</v>
      </c>
      <c r="W936" s="301">
        <f t="shared" si="413"/>
        <v>8859908.8009040002</v>
      </c>
      <c r="X936" s="301">
        <f t="shared" si="413"/>
        <v>8849032.0388497282</v>
      </c>
      <c r="Y936" s="301">
        <f t="shared" si="413"/>
        <v>8838109.9569535628</v>
      </c>
      <c r="Z936" s="301">
        <f t="shared" si="413"/>
        <v>8827142.3663828298</v>
      </c>
      <c r="AA936" s="301">
        <f t="shared" si="413"/>
        <v>8816129.0775180534</v>
      </c>
      <c r="AB936" s="301">
        <f t="shared" si="413"/>
        <v>8805069.8999496736</v>
      </c>
      <c r="AC936" s="301">
        <f t="shared" si="413"/>
        <v>8793964.6424747594</v>
      </c>
      <c r="AD936" s="301">
        <f t="shared" si="413"/>
        <v>0</v>
      </c>
      <c r="AE936" s="301">
        <f t="shared" si="413"/>
        <v>0</v>
      </c>
      <c r="AF936" s="301">
        <f t="shared" si="413"/>
        <v>0</v>
      </c>
      <c r="AG936" s="301">
        <f t="shared" si="413"/>
        <v>0</v>
      </c>
      <c r="AH936" s="301">
        <f t="shared" si="413"/>
        <v>0</v>
      </c>
      <c r="AI936" s="301">
        <f t="shared" si="413"/>
        <v>0</v>
      </c>
      <c r="AJ936" s="301">
        <f t="shared" si="413"/>
        <v>0</v>
      </c>
      <c r="AK936" s="301">
        <f t="shared" si="413"/>
        <v>0</v>
      </c>
      <c r="AL936" s="301">
        <f t="shared" si="413"/>
        <v>0</v>
      </c>
      <c r="AM936" s="301">
        <f t="shared" si="413"/>
        <v>0</v>
      </c>
      <c r="AN936" s="301">
        <f t="shared" si="413"/>
        <v>0</v>
      </c>
      <c r="AO936" s="301">
        <f t="shared" si="413"/>
        <v>0</v>
      </c>
      <c r="AP936" s="301">
        <f t="shared" si="413"/>
        <v>0</v>
      </c>
      <c r="AQ936" s="301">
        <f t="shared" si="413"/>
        <v>0</v>
      </c>
      <c r="AR936" s="301">
        <f t="shared" si="413"/>
        <v>0</v>
      </c>
      <c r="AS936" s="301">
        <f t="shared" si="413"/>
        <v>0</v>
      </c>
      <c r="AT936" s="301">
        <f t="shared" si="413"/>
        <v>0</v>
      </c>
      <c r="AU936" s="301">
        <f t="shared" si="413"/>
        <v>0</v>
      </c>
      <c r="AV936" s="301">
        <f t="shared" si="413"/>
        <v>0</v>
      </c>
      <c r="AW936" s="301">
        <f t="shared" si="413"/>
        <v>0</v>
      </c>
      <c r="AX936" s="301">
        <f t="shared" si="413"/>
        <v>0</v>
      </c>
      <c r="AY936" s="301">
        <f t="shared" si="413"/>
        <v>0</v>
      </c>
      <c r="AZ936" s="301">
        <f t="shared" si="413"/>
        <v>0</v>
      </c>
      <c r="BA936" s="301">
        <f t="shared" si="413"/>
        <v>0</v>
      </c>
      <c r="BB936" s="301">
        <f t="shared" si="413"/>
        <v>0</v>
      </c>
      <c r="BC936" s="301">
        <f t="shared" si="413"/>
        <v>0</v>
      </c>
      <c r="BD936" s="301">
        <f t="shared" si="413"/>
        <v>0</v>
      </c>
      <c r="BE936" s="301">
        <f t="shared" si="413"/>
        <v>0</v>
      </c>
      <c r="BF936" s="301">
        <f t="shared" si="413"/>
        <v>0</v>
      </c>
      <c r="BG936" s="301">
        <f t="shared" si="413"/>
        <v>0</v>
      </c>
      <c r="BH936" s="301">
        <f t="shared" si="413"/>
        <v>0</v>
      </c>
      <c r="BI936" s="301">
        <f t="shared" si="413"/>
        <v>0</v>
      </c>
      <c r="BJ936" s="301">
        <f t="shared" si="413"/>
        <v>0</v>
      </c>
      <c r="BK936" s="301">
        <f t="shared" si="413"/>
        <v>0</v>
      </c>
      <c r="BL936" s="301">
        <f t="shared" si="413"/>
        <v>0</v>
      </c>
      <c r="BM936" s="301">
        <f t="shared" si="413"/>
        <v>0</v>
      </c>
      <c r="BN936" s="301">
        <f t="shared" si="413"/>
        <v>0</v>
      </c>
      <c r="BO936" s="301">
        <f t="shared" si="413"/>
        <v>0</v>
      </c>
      <c r="BP936" s="301">
        <f t="shared" si="413"/>
        <v>0</v>
      </c>
      <c r="BQ936" s="301">
        <f t="shared" si="413"/>
        <v>0</v>
      </c>
      <c r="BR936" s="301">
        <f t="shared" ref="BR936:BX936" si="414">BR932+BR934+BR935</f>
        <v>0</v>
      </c>
      <c r="BS936" s="301">
        <f t="shared" si="414"/>
        <v>0</v>
      </c>
      <c r="BT936" s="301">
        <f t="shared" si="414"/>
        <v>0</v>
      </c>
      <c r="BU936" s="301">
        <f t="shared" si="414"/>
        <v>0</v>
      </c>
      <c r="BV936" s="301">
        <f t="shared" si="414"/>
        <v>0</v>
      </c>
      <c r="BW936" s="301">
        <f t="shared" si="414"/>
        <v>0</v>
      </c>
      <c r="BX936" s="301">
        <f t="shared" si="414"/>
        <v>0</v>
      </c>
      <c r="BY936" s="301">
        <f t="shared" ref="BY936:CJ936" si="415">BY932+BY934+BY935</f>
        <v>0</v>
      </c>
      <c r="BZ936" s="301">
        <f t="shared" si="415"/>
        <v>0</v>
      </c>
      <c r="CA936" s="301">
        <f t="shared" si="415"/>
        <v>0</v>
      </c>
      <c r="CB936" s="301">
        <f t="shared" si="415"/>
        <v>0</v>
      </c>
      <c r="CC936" s="301">
        <f t="shared" si="415"/>
        <v>0</v>
      </c>
      <c r="CD936" s="301">
        <f t="shared" si="415"/>
        <v>0</v>
      </c>
      <c r="CE936" s="301">
        <f t="shared" si="415"/>
        <v>0</v>
      </c>
      <c r="CF936" s="301">
        <f t="shared" si="415"/>
        <v>0</v>
      </c>
      <c r="CG936" s="301">
        <f t="shared" si="415"/>
        <v>0</v>
      </c>
      <c r="CH936" s="301">
        <f t="shared" si="415"/>
        <v>0</v>
      </c>
      <c r="CI936" s="301">
        <f t="shared" si="415"/>
        <v>0</v>
      </c>
      <c r="CJ936" s="301">
        <f t="shared" si="415"/>
        <v>0</v>
      </c>
      <c r="CK936" s="301"/>
      <c r="CL936" s="301"/>
      <c r="CM936" s="301"/>
      <c r="CN936" s="301"/>
      <c r="CO936" s="301"/>
      <c r="CP936" s="301"/>
      <c r="CQ936" s="301"/>
      <c r="CR936" s="301"/>
      <c r="CS936" s="301"/>
      <c r="CT936" s="301"/>
      <c r="CU936" s="301"/>
      <c r="CV936" s="301"/>
      <c r="CW936" s="301"/>
      <c r="CX936" s="301"/>
      <c r="CY936" s="301"/>
      <c r="CZ936" s="301"/>
      <c r="DA936" s="301"/>
      <c r="DB936" s="301"/>
      <c r="DC936" s="301"/>
      <c r="DD936" s="301"/>
      <c r="DE936" s="301"/>
      <c r="DF936" s="301"/>
      <c r="DG936" s="301"/>
      <c r="DH936" s="301"/>
      <c r="DI936" s="301"/>
      <c r="DJ936" s="301"/>
      <c r="DK936" s="301"/>
      <c r="DL936" s="301"/>
      <c r="DM936" s="301"/>
      <c r="DN936" s="301"/>
      <c r="DO936" s="301"/>
      <c r="DP936" s="301"/>
      <c r="DQ936" s="301"/>
      <c r="DR936" s="301"/>
      <c r="DS936" s="301"/>
      <c r="DT936" s="301"/>
    </row>
    <row r="937" spans="3:124" hidden="1" outlineLevel="1">
      <c r="C937" s="23" t="s">
        <v>311</v>
      </c>
      <c r="D937" s="349"/>
      <c r="E937" s="300"/>
      <c r="F937" s="301"/>
      <c r="G937" s="304"/>
      <c r="H937" s="284"/>
      <c r="I937" s="284"/>
      <c r="J937" s="284"/>
      <c r="K937" s="284"/>
      <c r="L937" s="284"/>
      <c r="M937" s="284"/>
      <c r="N937" s="284"/>
    </row>
    <row r="938" spans="3:124" hidden="1" outlineLevel="1">
      <c r="C938" s="232" t="s">
        <v>184</v>
      </c>
      <c r="D938" s="349"/>
      <c r="E938" s="300">
        <f>D942</f>
        <v>0</v>
      </c>
      <c r="F938" s="301">
        <f t="shared" ref="F938:BQ938" si="416">E942</f>
        <v>0</v>
      </c>
      <c r="G938" s="301">
        <f t="shared" si="416"/>
        <v>0</v>
      </c>
      <c r="H938" s="301">
        <f t="shared" si="416"/>
        <v>0</v>
      </c>
      <c r="I938" s="301">
        <f t="shared" si="416"/>
        <v>0</v>
      </c>
      <c r="J938" s="301">
        <f t="shared" si="416"/>
        <v>0</v>
      </c>
      <c r="K938" s="301">
        <f t="shared" si="416"/>
        <v>0</v>
      </c>
      <c r="L938" s="301">
        <f t="shared" si="416"/>
        <v>0</v>
      </c>
      <c r="M938" s="301">
        <f t="shared" si="416"/>
        <v>0</v>
      </c>
      <c r="N938" s="301">
        <f t="shared" si="416"/>
        <v>0</v>
      </c>
      <c r="O938" s="301">
        <f t="shared" si="416"/>
        <v>0</v>
      </c>
      <c r="P938" s="301">
        <f t="shared" si="416"/>
        <v>0</v>
      </c>
      <c r="Q938" s="301">
        <f t="shared" si="416"/>
        <v>0</v>
      </c>
      <c r="R938" s="301">
        <f t="shared" si="416"/>
        <v>0</v>
      </c>
      <c r="S938" s="301">
        <f t="shared" si="416"/>
        <v>0</v>
      </c>
      <c r="T938" s="301">
        <f t="shared" si="416"/>
        <v>0</v>
      </c>
      <c r="U938" s="301">
        <f t="shared" si="416"/>
        <v>0</v>
      </c>
      <c r="V938" s="301">
        <f t="shared" si="416"/>
        <v>0</v>
      </c>
      <c r="W938" s="301">
        <f t="shared" si="416"/>
        <v>0</v>
      </c>
      <c r="X938" s="301">
        <f t="shared" si="416"/>
        <v>0</v>
      </c>
      <c r="Y938" s="301">
        <f t="shared" si="416"/>
        <v>0</v>
      </c>
      <c r="Z938" s="301">
        <f t="shared" si="416"/>
        <v>0</v>
      </c>
      <c r="AA938" s="301">
        <f t="shared" si="416"/>
        <v>0</v>
      </c>
      <c r="AB938" s="301">
        <f t="shared" si="416"/>
        <v>0</v>
      </c>
      <c r="AC938" s="301">
        <f t="shared" si="416"/>
        <v>0</v>
      </c>
      <c r="AD938" s="301">
        <f t="shared" si="416"/>
        <v>0</v>
      </c>
      <c r="AE938" s="301">
        <f t="shared" si="416"/>
        <v>0</v>
      </c>
      <c r="AF938" s="301">
        <f t="shared" si="416"/>
        <v>0</v>
      </c>
      <c r="AG938" s="301">
        <f t="shared" si="416"/>
        <v>0</v>
      </c>
      <c r="AH938" s="301">
        <f t="shared" si="416"/>
        <v>0</v>
      </c>
      <c r="AI938" s="301">
        <f t="shared" si="416"/>
        <v>0</v>
      </c>
      <c r="AJ938" s="301">
        <f t="shared" si="416"/>
        <v>0</v>
      </c>
      <c r="AK938" s="301">
        <f t="shared" si="416"/>
        <v>0</v>
      </c>
      <c r="AL938" s="301">
        <f t="shared" si="416"/>
        <v>0</v>
      </c>
      <c r="AM938" s="301">
        <f t="shared" si="416"/>
        <v>0</v>
      </c>
      <c r="AN938" s="301">
        <f t="shared" si="416"/>
        <v>0</v>
      </c>
      <c r="AO938" s="301">
        <f t="shared" si="416"/>
        <v>0</v>
      </c>
      <c r="AP938" s="301">
        <f t="shared" si="416"/>
        <v>0</v>
      </c>
      <c r="AQ938" s="301">
        <f t="shared" si="416"/>
        <v>0</v>
      </c>
      <c r="AR938" s="301">
        <f t="shared" si="416"/>
        <v>0</v>
      </c>
      <c r="AS938" s="301">
        <f t="shared" si="416"/>
        <v>0</v>
      </c>
      <c r="AT938" s="301">
        <f t="shared" si="416"/>
        <v>0</v>
      </c>
      <c r="AU938" s="301">
        <f t="shared" si="416"/>
        <v>0</v>
      </c>
      <c r="AV938" s="301">
        <f t="shared" si="416"/>
        <v>0</v>
      </c>
      <c r="AW938" s="301">
        <f t="shared" si="416"/>
        <v>0</v>
      </c>
      <c r="AX938" s="301">
        <f t="shared" si="416"/>
        <v>0</v>
      </c>
      <c r="AY938" s="301">
        <f t="shared" si="416"/>
        <v>0</v>
      </c>
      <c r="AZ938" s="301">
        <f t="shared" si="416"/>
        <v>0</v>
      </c>
      <c r="BA938" s="301">
        <f t="shared" si="416"/>
        <v>0</v>
      </c>
      <c r="BB938" s="301">
        <f t="shared" si="416"/>
        <v>0</v>
      </c>
      <c r="BC938" s="301">
        <f t="shared" si="416"/>
        <v>0</v>
      </c>
      <c r="BD938" s="301">
        <f t="shared" si="416"/>
        <v>0</v>
      </c>
      <c r="BE938" s="301">
        <f t="shared" si="416"/>
        <v>0</v>
      </c>
      <c r="BF938" s="301">
        <f t="shared" si="416"/>
        <v>0</v>
      </c>
      <c r="BG938" s="301">
        <f t="shared" si="416"/>
        <v>0</v>
      </c>
      <c r="BH938" s="301">
        <f t="shared" si="416"/>
        <v>0</v>
      </c>
      <c r="BI938" s="301">
        <f t="shared" si="416"/>
        <v>0</v>
      </c>
      <c r="BJ938" s="301">
        <f t="shared" si="416"/>
        <v>0</v>
      </c>
      <c r="BK938" s="301">
        <f t="shared" si="416"/>
        <v>0</v>
      </c>
      <c r="BL938" s="301">
        <f t="shared" si="416"/>
        <v>0</v>
      </c>
      <c r="BM938" s="301">
        <f t="shared" si="416"/>
        <v>0</v>
      </c>
      <c r="BN938" s="301">
        <f t="shared" si="416"/>
        <v>0</v>
      </c>
      <c r="BO938" s="301">
        <f t="shared" si="416"/>
        <v>0</v>
      </c>
      <c r="BP938" s="301">
        <f t="shared" si="416"/>
        <v>0</v>
      </c>
      <c r="BQ938" s="301">
        <f t="shared" si="416"/>
        <v>0</v>
      </c>
      <c r="BR938" s="301">
        <f t="shared" ref="BR938:BX938" si="417">BQ942</f>
        <v>0</v>
      </c>
      <c r="BS938" s="301">
        <f t="shared" si="417"/>
        <v>0</v>
      </c>
      <c r="BT938" s="301">
        <f t="shared" si="417"/>
        <v>0</v>
      </c>
      <c r="BU938" s="301">
        <f t="shared" si="417"/>
        <v>0</v>
      </c>
      <c r="BV938" s="301">
        <f t="shared" si="417"/>
        <v>0</v>
      </c>
      <c r="BW938" s="301">
        <f t="shared" si="417"/>
        <v>0</v>
      </c>
      <c r="BX938" s="301">
        <f t="shared" si="417"/>
        <v>0</v>
      </c>
      <c r="BY938" s="301">
        <f t="shared" ref="BY938" si="418">BX942</f>
        <v>0</v>
      </c>
      <c r="BZ938" s="301">
        <f t="shared" ref="BZ938" si="419">BY942</f>
        <v>0</v>
      </c>
      <c r="CA938" s="301">
        <f t="shared" ref="CA938" si="420">BZ942</f>
        <v>0</v>
      </c>
      <c r="CB938" s="301">
        <f t="shared" ref="CB938" si="421">CA942</f>
        <v>0</v>
      </c>
      <c r="CC938" s="301">
        <f t="shared" ref="CC938" si="422">CB942</f>
        <v>0</v>
      </c>
      <c r="CD938" s="301">
        <f t="shared" ref="CD938" si="423">CC942</f>
        <v>0</v>
      </c>
      <c r="CE938" s="301">
        <f t="shared" ref="CE938" si="424">CD942</f>
        <v>0</v>
      </c>
      <c r="CF938" s="301">
        <f t="shared" ref="CF938" si="425">CE942</f>
        <v>0</v>
      </c>
      <c r="CG938" s="301">
        <f t="shared" ref="CG938" si="426">CF942</f>
        <v>0</v>
      </c>
      <c r="CH938" s="301">
        <f t="shared" ref="CH938" si="427">CG942</f>
        <v>0</v>
      </c>
      <c r="CI938" s="301">
        <f t="shared" ref="CI938" si="428">CH942</f>
        <v>0</v>
      </c>
      <c r="CJ938" s="301">
        <f t="shared" ref="CJ938" si="429">CI942</f>
        <v>0</v>
      </c>
      <c r="CK938" s="301"/>
      <c r="CL938" s="301"/>
      <c r="CM938" s="301"/>
      <c r="CN938" s="301"/>
      <c r="CO938" s="301"/>
      <c r="CP938" s="301"/>
      <c r="CQ938" s="301"/>
      <c r="CR938" s="301"/>
      <c r="CS938" s="301"/>
      <c r="CT938" s="301"/>
      <c r="CU938" s="301"/>
      <c r="CV938" s="301"/>
      <c r="CW938" s="301"/>
      <c r="CX938" s="301"/>
      <c r="CY938" s="301"/>
      <c r="CZ938" s="301"/>
      <c r="DA938" s="301"/>
      <c r="DB938" s="301"/>
      <c r="DC938" s="301"/>
      <c r="DD938" s="301"/>
      <c r="DE938" s="301"/>
      <c r="DF938" s="301"/>
      <c r="DG938" s="301"/>
      <c r="DH938" s="301"/>
      <c r="DI938" s="301"/>
      <c r="DJ938" s="301"/>
      <c r="DK938" s="301"/>
      <c r="DL938" s="301"/>
      <c r="DM938" s="301"/>
      <c r="DN938" s="301"/>
      <c r="DO938" s="301"/>
      <c r="DP938" s="301"/>
      <c r="DQ938" s="301"/>
      <c r="DR938" s="301"/>
      <c r="DS938" s="301"/>
      <c r="DT938" s="301"/>
    </row>
    <row r="939" spans="3:124" hidden="1" outlineLevel="1">
      <c r="C939" s="232" t="s">
        <v>314</v>
      </c>
      <c r="D939" s="349"/>
      <c r="E939" s="341">
        <f>-IF(E927&lt;=$D$295,$M$288,IPMT($D$293/12,E927-$D$295,$D$294*12,-$D$290))*(E938&lt;&gt;0)</f>
        <v>0</v>
      </c>
      <c r="F939" s="301">
        <f t="shared" ref="F939:BQ939" si="430">-IF(F927&lt;=$D$295,$M$288,IPMT($D$293/12,F927-$D$295,$D$294*12,-$D$290))*(F938&lt;&gt;0)</f>
        <v>0</v>
      </c>
      <c r="G939" s="301">
        <f t="shared" si="430"/>
        <v>0</v>
      </c>
      <c r="H939" s="301">
        <f t="shared" si="430"/>
        <v>0</v>
      </c>
      <c r="I939" s="301">
        <f t="shared" si="430"/>
        <v>0</v>
      </c>
      <c r="J939" s="301">
        <f t="shared" si="430"/>
        <v>0</v>
      </c>
      <c r="K939" s="301">
        <f t="shared" si="430"/>
        <v>0</v>
      </c>
      <c r="L939" s="301">
        <f t="shared" si="430"/>
        <v>0</v>
      </c>
      <c r="M939" s="301">
        <f t="shared" si="430"/>
        <v>0</v>
      </c>
      <c r="N939" s="301">
        <f t="shared" si="430"/>
        <v>0</v>
      </c>
      <c r="O939" s="301">
        <f t="shared" si="430"/>
        <v>0</v>
      </c>
      <c r="P939" s="301">
        <f t="shared" si="430"/>
        <v>0</v>
      </c>
      <c r="Q939" s="301">
        <f t="shared" si="430"/>
        <v>0</v>
      </c>
      <c r="R939" s="301">
        <f t="shared" si="430"/>
        <v>0</v>
      </c>
      <c r="S939" s="301">
        <f t="shared" si="430"/>
        <v>0</v>
      </c>
      <c r="T939" s="301">
        <f t="shared" si="430"/>
        <v>0</v>
      </c>
      <c r="U939" s="301">
        <f t="shared" si="430"/>
        <v>0</v>
      </c>
      <c r="V939" s="301">
        <f t="shared" si="430"/>
        <v>0</v>
      </c>
      <c r="W939" s="301">
        <f t="shared" si="430"/>
        <v>0</v>
      </c>
      <c r="X939" s="301">
        <f t="shared" si="430"/>
        <v>0</v>
      </c>
      <c r="Y939" s="301">
        <f t="shared" si="430"/>
        <v>0</v>
      </c>
      <c r="Z939" s="301">
        <f t="shared" si="430"/>
        <v>0</v>
      </c>
      <c r="AA939" s="301">
        <f t="shared" si="430"/>
        <v>0</v>
      </c>
      <c r="AB939" s="301">
        <f t="shared" si="430"/>
        <v>0</v>
      </c>
      <c r="AC939" s="301">
        <f t="shared" si="430"/>
        <v>0</v>
      </c>
      <c r="AD939" s="301">
        <f t="shared" si="430"/>
        <v>0</v>
      </c>
      <c r="AE939" s="301">
        <f t="shared" si="430"/>
        <v>0</v>
      </c>
      <c r="AF939" s="301">
        <f t="shared" si="430"/>
        <v>0</v>
      </c>
      <c r="AG939" s="301">
        <f t="shared" si="430"/>
        <v>0</v>
      </c>
      <c r="AH939" s="301">
        <f t="shared" si="430"/>
        <v>0</v>
      </c>
      <c r="AI939" s="301">
        <f t="shared" si="430"/>
        <v>0</v>
      </c>
      <c r="AJ939" s="301">
        <f t="shared" si="430"/>
        <v>0</v>
      </c>
      <c r="AK939" s="301">
        <f t="shared" si="430"/>
        <v>0</v>
      </c>
      <c r="AL939" s="301">
        <f t="shared" si="430"/>
        <v>0</v>
      </c>
      <c r="AM939" s="301">
        <f t="shared" si="430"/>
        <v>0</v>
      </c>
      <c r="AN939" s="301">
        <f t="shared" si="430"/>
        <v>0</v>
      </c>
      <c r="AO939" s="301">
        <f t="shared" si="430"/>
        <v>0</v>
      </c>
      <c r="AP939" s="301">
        <f t="shared" si="430"/>
        <v>0</v>
      </c>
      <c r="AQ939" s="301">
        <f t="shared" si="430"/>
        <v>0</v>
      </c>
      <c r="AR939" s="301">
        <f t="shared" si="430"/>
        <v>0</v>
      </c>
      <c r="AS939" s="301">
        <f t="shared" si="430"/>
        <v>0</v>
      </c>
      <c r="AT939" s="301">
        <f t="shared" si="430"/>
        <v>0</v>
      </c>
      <c r="AU939" s="301">
        <f t="shared" si="430"/>
        <v>0</v>
      </c>
      <c r="AV939" s="301">
        <f t="shared" si="430"/>
        <v>0</v>
      </c>
      <c r="AW939" s="301">
        <f t="shared" si="430"/>
        <v>0</v>
      </c>
      <c r="AX939" s="301">
        <f t="shared" si="430"/>
        <v>0</v>
      </c>
      <c r="AY939" s="301">
        <f t="shared" si="430"/>
        <v>0</v>
      </c>
      <c r="AZ939" s="301">
        <f t="shared" si="430"/>
        <v>0</v>
      </c>
      <c r="BA939" s="301">
        <f t="shared" si="430"/>
        <v>0</v>
      </c>
      <c r="BB939" s="301">
        <f t="shared" si="430"/>
        <v>0</v>
      </c>
      <c r="BC939" s="301">
        <f t="shared" si="430"/>
        <v>0</v>
      </c>
      <c r="BD939" s="301">
        <f t="shared" si="430"/>
        <v>0</v>
      </c>
      <c r="BE939" s="301">
        <f t="shared" si="430"/>
        <v>0</v>
      </c>
      <c r="BF939" s="301">
        <f t="shared" si="430"/>
        <v>0</v>
      </c>
      <c r="BG939" s="301">
        <f t="shared" si="430"/>
        <v>0</v>
      </c>
      <c r="BH939" s="301">
        <f t="shared" si="430"/>
        <v>0</v>
      </c>
      <c r="BI939" s="301">
        <f t="shared" si="430"/>
        <v>0</v>
      </c>
      <c r="BJ939" s="301">
        <f t="shared" si="430"/>
        <v>0</v>
      </c>
      <c r="BK939" s="301">
        <f t="shared" si="430"/>
        <v>0</v>
      </c>
      <c r="BL939" s="301">
        <f t="shared" si="430"/>
        <v>0</v>
      </c>
      <c r="BM939" s="301">
        <f t="shared" si="430"/>
        <v>0</v>
      </c>
      <c r="BN939" s="301">
        <f t="shared" si="430"/>
        <v>0</v>
      </c>
      <c r="BO939" s="301">
        <f t="shared" si="430"/>
        <v>0</v>
      </c>
      <c r="BP939" s="301">
        <f t="shared" si="430"/>
        <v>0</v>
      </c>
      <c r="BQ939" s="301">
        <f t="shared" si="430"/>
        <v>0</v>
      </c>
      <c r="BR939" s="301">
        <f t="shared" ref="BR939:BX939" si="431">-IF(BR927&lt;=$D$295,$M$288,IPMT($D$293/12,BR927-$D$295,$D$294*12,-$D$290))*(BR938&lt;&gt;0)</f>
        <v>0</v>
      </c>
      <c r="BS939" s="301">
        <f t="shared" si="431"/>
        <v>0</v>
      </c>
      <c r="BT939" s="301">
        <f t="shared" si="431"/>
        <v>0</v>
      </c>
      <c r="BU939" s="301">
        <f t="shared" si="431"/>
        <v>0</v>
      </c>
      <c r="BV939" s="301">
        <f t="shared" si="431"/>
        <v>0</v>
      </c>
      <c r="BW939" s="301">
        <f t="shared" si="431"/>
        <v>0</v>
      </c>
      <c r="BX939" s="301">
        <f t="shared" si="431"/>
        <v>0</v>
      </c>
      <c r="BY939" s="301">
        <f t="shared" ref="BY939:CJ939" si="432">-IF(BY927&lt;=$D$295,$M$288,IPMT($D$293/12,BY927-$D$295,$D$294*12,-$D$290))*(BY938&lt;&gt;0)</f>
        <v>0</v>
      </c>
      <c r="BZ939" s="301">
        <f t="shared" si="432"/>
        <v>0</v>
      </c>
      <c r="CA939" s="301">
        <f t="shared" si="432"/>
        <v>0</v>
      </c>
      <c r="CB939" s="301">
        <f t="shared" si="432"/>
        <v>0</v>
      </c>
      <c r="CC939" s="301">
        <f t="shared" si="432"/>
        <v>0</v>
      </c>
      <c r="CD939" s="301">
        <f t="shared" si="432"/>
        <v>0</v>
      </c>
      <c r="CE939" s="301">
        <f t="shared" si="432"/>
        <v>0</v>
      </c>
      <c r="CF939" s="301">
        <f t="shared" si="432"/>
        <v>0</v>
      </c>
      <c r="CG939" s="301">
        <f t="shared" si="432"/>
        <v>0</v>
      </c>
      <c r="CH939" s="301">
        <f t="shared" si="432"/>
        <v>0</v>
      </c>
      <c r="CI939" s="301">
        <f t="shared" si="432"/>
        <v>0</v>
      </c>
      <c r="CJ939" s="301">
        <f t="shared" si="432"/>
        <v>0</v>
      </c>
      <c r="CK939" s="301"/>
      <c r="CL939" s="301"/>
      <c r="CM939" s="301"/>
      <c r="CN939" s="301"/>
      <c r="CO939" s="301"/>
      <c r="CP939" s="301"/>
      <c r="CQ939" s="301"/>
      <c r="CR939" s="301"/>
      <c r="CS939" s="301"/>
      <c r="CT939" s="301"/>
      <c r="CU939" s="301"/>
      <c r="CV939" s="301"/>
      <c r="CW939" s="301"/>
      <c r="CX939" s="301"/>
      <c r="CY939" s="301"/>
      <c r="CZ939" s="301"/>
      <c r="DA939" s="301"/>
      <c r="DB939" s="301"/>
      <c r="DC939" s="301"/>
      <c r="DD939" s="301"/>
      <c r="DE939" s="301"/>
      <c r="DF939" s="301"/>
      <c r="DG939" s="301"/>
      <c r="DH939" s="301"/>
      <c r="DI939" s="301"/>
      <c r="DJ939" s="301"/>
      <c r="DK939" s="301"/>
      <c r="DL939" s="301"/>
      <c r="DM939" s="301"/>
      <c r="DN939" s="301"/>
      <c r="DO939" s="301"/>
      <c r="DP939" s="301"/>
      <c r="DQ939" s="301"/>
      <c r="DR939" s="301"/>
      <c r="DS939" s="301"/>
      <c r="DT939" s="301"/>
    </row>
    <row r="940" spans="3:124" hidden="1" outlineLevel="1">
      <c r="C940" s="232" t="s">
        <v>315</v>
      </c>
      <c r="D940" s="349"/>
      <c r="E940" s="341">
        <f t="shared" ref="E940:BP940" si="433">-IF(E927&lt;=$D$295,0,PPMT($D$293/12,E927-$D$295,$D$294*12,-$D$290))*(E938&lt;&gt;0)</f>
        <v>0</v>
      </c>
      <c r="F940" s="342">
        <f t="shared" si="433"/>
        <v>0</v>
      </c>
      <c r="G940" s="342">
        <f t="shared" si="433"/>
        <v>0</v>
      </c>
      <c r="H940" s="342">
        <f t="shared" si="433"/>
        <v>0</v>
      </c>
      <c r="I940" s="342">
        <f t="shared" si="433"/>
        <v>0</v>
      </c>
      <c r="J940" s="342">
        <f t="shared" si="433"/>
        <v>0</v>
      </c>
      <c r="K940" s="342">
        <f t="shared" si="433"/>
        <v>0</v>
      </c>
      <c r="L940" s="342">
        <f t="shared" si="433"/>
        <v>0</v>
      </c>
      <c r="M940" s="342">
        <f t="shared" si="433"/>
        <v>0</v>
      </c>
      <c r="N940" s="342">
        <f t="shared" si="433"/>
        <v>0</v>
      </c>
      <c r="O940" s="342">
        <f t="shared" si="433"/>
        <v>0</v>
      </c>
      <c r="P940" s="342">
        <f t="shared" si="433"/>
        <v>0</v>
      </c>
      <c r="Q940" s="342">
        <f t="shared" si="433"/>
        <v>0</v>
      </c>
      <c r="R940" s="342">
        <f t="shared" si="433"/>
        <v>0</v>
      </c>
      <c r="S940" s="342">
        <f t="shared" si="433"/>
        <v>0</v>
      </c>
      <c r="T940" s="342">
        <f t="shared" si="433"/>
        <v>0</v>
      </c>
      <c r="U940" s="342">
        <f t="shared" si="433"/>
        <v>0</v>
      </c>
      <c r="V940" s="342">
        <f t="shared" si="433"/>
        <v>0</v>
      </c>
      <c r="W940" s="342">
        <f t="shared" si="433"/>
        <v>0</v>
      </c>
      <c r="X940" s="342">
        <f t="shared" si="433"/>
        <v>0</v>
      </c>
      <c r="Y940" s="342">
        <f t="shared" si="433"/>
        <v>0</v>
      </c>
      <c r="Z940" s="342">
        <f t="shared" si="433"/>
        <v>0</v>
      </c>
      <c r="AA940" s="342">
        <f t="shared" si="433"/>
        <v>0</v>
      </c>
      <c r="AB940" s="342">
        <f t="shared" si="433"/>
        <v>0</v>
      </c>
      <c r="AC940" s="342">
        <f t="shared" si="433"/>
        <v>0</v>
      </c>
      <c r="AD940" s="342">
        <f t="shared" si="433"/>
        <v>0</v>
      </c>
      <c r="AE940" s="342">
        <f t="shared" si="433"/>
        <v>0</v>
      </c>
      <c r="AF940" s="342">
        <f t="shared" si="433"/>
        <v>0</v>
      </c>
      <c r="AG940" s="342">
        <f t="shared" si="433"/>
        <v>0</v>
      </c>
      <c r="AH940" s="342">
        <f t="shared" si="433"/>
        <v>0</v>
      </c>
      <c r="AI940" s="342">
        <f t="shared" si="433"/>
        <v>0</v>
      </c>
      <c r="AJ940" s="342">
        <f t="shared" si="433"/>
        <v>0</v>
      </c>
      <c r="AK940" s="342">
        <f t="shared" si="433"/>
        <v>0</v>
      </c>
      <c r="AL940" s="342">
        <f t="shared" si="433"/>
        <v>0</v>
      </c>
      <c r="AM940" s="342">
        <f t="shared" si="433"/>
        <v>0</v>
      </c>
      <c r="AN940" s="342">
        <f t="shared" si="433"/>
        <v>0</v>
      </c>
      <c r="AO940" s="342">
        <f t="shared" si="433"/>
        <v>0</v>
      </c>
      <c r="AP940" s="342">
        <f t="shared" si="433"/>
        <v>0</v>
      </c>
      <c r="AQ940" s="342">
        <f t="shared" si="433"/>
        <v>0</v>
      </c>
      <c r="AR940" s="342">
        <f t="shared" si="433"/>
        <v>0</v>
      </c>
      <c r="AS940" s="342">
        <f t="shared" si="433"/>
        <v>0</v>
      </c>
      <c r="AT940" s="342">
        <f t="shared" si="433"/>
        <v>0</v>
      </c>
      <c r="AU940" s="342">
        <f t="shared" si="433"/>
        <v>0</v>
      </c>
      <c r="AV940" s="342">
        <f t="shared" si="433"/>
        <v>0</v>
      </c>
      <c r="AW940" s="342">
        <f t="shared" si="433"/>
        <v>0</v>
      </c>
      <c r="AX940" s="342">
        <f t="shared" si="433"/>
        <v>0</v>
      </c>
      <c r="AY940" s="342">
        <f t="shared" si="433"/>
        <v>0</v>
      </c>
      <c r="AZ940" s="342">
        <f t="shared" si="433"/>
        <v>0</v>
      </c>
      <c r="BA940" s="342">
        <f t="shared" si="433"/>
        <v>0</v>
      </c>
      <c r="BB940" s="342">
        <f t="shared" si="433"/>
        <v>0</v>
      </c>
      <c r="BC940" s="342">
        <f t="shared" si="433"/>
        <v>0</v>
      </c>
      <c r="BD940" s="342">
        <f t="shared" si="433"/>
        <v>0</v>
      </c>
      <c r="BE940" s="342">
        <f t="shared" si="433"/>
        <v>0</v>
      </c>
      <c r="BF940" s="342">
        <f t="shared" si="433"/>
        <v>0</v>
      </c>
      <c r="BG940" s="342">
        <f t="shared" si="433"/>
        <v>0</v>
      </c>
      <c r="BH940" s="342">
        <f t="shared" si="433"/>
        <v>0</v>
      </c>
      <c r="BI940" s="342">
        <f t="shared" si="433"/>
        <v>0</v>
      </c>
      <c r="BJ940" s="342">
        <f t="shared" si="433"/>
        <v>0</v>
      </c>
      <c r="BK940" s="342">
        <f t="shared" si="433"/>
        <v>0</v>
      </c>
      <c r="BL940" s="342">
        <f t="shared" si="433"/>
        <v>0</v>
      </c>
      <c r="BM940" s="342">
        <f t="shared" si="433"/>
        <v>0</v>
      </c>
      <c r="BN940" s="342">
        <f t="shared" si="433"/>
        <v>0</v>
      </c>
      <c r="BO940" s="342">
        <f t="shared" si="433"/>
        <v>0</v>
      </c>
      <c r="BP940" s="342">
        <f t="shared" si="433"/>
        <v>0</v>
      </c>
      <c r="BQ940" s="342">
        <f t="shared" ref="BQ940:BX940" si="434">-IF(BQ927&lt;=$D$295,0,PPMT($D$293/12,BQ927-$D$295,$D$294*12,-$D$290))*(BQ938&lt;&gt;0)</f>
        <v>0</v>
      </c>
      <c r="BR940" s="342">
        <f t="shared" si="434"/>
        <v>0</v>
      </c>
      <c r="BS940" s="342">
        <f t="shared" si="434"/>
        <v>0</v>
      </c>
      <c r="BT940" s="342">
        <f t="shared" si="434"/>
        <v>0</v>
      </c>
      <c r="BU940" s="342">
        <f t="shared" si="434"/>
        <v>0</v>
      </c>
      <c r="BV940" s="342">
        <f t="shared" si="434"/>
        <v>0</v>
      </c>
      <c r="BW940" s="342">
        <f t="shared" si="434"/>
        <v>0</v>
      </c>
      <c r="BX940" s="342">
        <f t="shared" si="434"/>
        <v>0</v>
      </c>
      <c r="BY940" s="342">
        <f t="shared" ref="BY940:CJ940" si="435">-IF(BY927&lt;=$D$295,0,PPMT($D$293/12,BY927-$D$295,$D$294*12,-$D$290))*(BY938&lt;&gt;0)</f>
        <v>0</v>
      </c>
      <c r="BZ940" s="342">
        <f t="shared" si="435"/>
        <v>0</v>
      </c>
      <c r="CA940" s="342">
        <f t="shared" si="435"/>
        <v>0</v>
      </c>
      <c r="CB940" s="342">
        <f t="shared" si="435"/>
        <v>0</v>
      </c>
      <c r="CC940" s="342">
        <f t="shared" si="435"/>
        <v>0</v>
      </c>
      <c r="CD940" s="342">
        <f t="shared" si="435"/>
        <v>0</v>
      </c>
      <c r="CE940" s="342">
        <f t="shared" si="435"/>
        <v>0</v>
      </c>
      <c r="CF940" s="342">
        <f t="shared" si="435"/>
        <v>0</v>
      </c>
      <c r="CG940" s="342">
        <f t="shared" si="435"/>
        <v>0</v>
      </c>
      <c r="CH940" s="342">
        <f t="shared" si="435"/>
        <v>0</v>
      </c>
      <c r="CI940" s="342">
        <f t="shared" si="435"/>
        <v>0</v>
      </c>
      <c r="CJ940" s="342">
        <f t="shared" si="435"/>
        <v>0</v>
      </c>
      <c r="CK940" s="342"/>
      <c r="CL940" s="342"/>
      <c r="CM940" s="342"/>
      <c r="CN940" s="342"/>
      <c r="CO940" s="342"/>
      <c r="CP940" s="342"/>
      <c r="CQ940" s="342"/>
      <c r="CR940" s="342"/>
      <c r="CS940" s="342"/>
      <c r="CT940" s="342"/>
      <c r="CU940" s="342"/>
      <c r="CV940" s="342"/>
      <c r="CW940" s="342"/>
      <c r="CX940" s="342"/>
      <c r="CY940" s="342"/>
      <c r="CZ940" s="342"/>
      <c r="DA940" s="342"/>
      <c r="DB940" s="342"/>
      <c r="DC940" s="342"/>
      <c r="DD940" s="342"/>
      <c r="DE940" s="342"/>
      <c r="DF940" s="342"/>
      <c r="DG940" s="342"/>
      <c r="DH940" s="342"/>
      <c r="DI940" s="342"/>
      <c r="DJ940" s="342"/>
      <c r="DK940" s="342"/>
      <c r="DL940" s="342"/>
      <c r="DM940" s="342"/>
      <c r="DN940" s="342"/>
      <c r="DO940" s="342"/>
      <c r="DP940" s="342"/>
      <c r="DQ940" s="342"/>
      <c r="DR940" s="342"/>
      <c r="DS940" s="342"/>
      <c r="DT940" s="342"/>
    </row>
    <row r="941" spans="3:124" hidden="1" outlineLevel="1">
      <c r="C941" s="232" t="s">
        <v>318</v>
      </c>
      <c r="D941" s="349"/>
      <c r="E941" s="300">
        <f t="shared" ref="E941:BP941" si="436">IF(E927=$D$308,-E938-E940,0)</f>
        <v>0</v>
      </c>
      <c r="F941" s="301">
        <f t="shared" si="436"/>
        <v>0</v>
      </c>
      <c r="G941" s="301">
        <f t="shared" si="436"/>
        <v>0</v>
      </c>
      <c r="H941" s="301">
        <f t="shared" si="436"/>
        <v>0</v>
      </c>
      <c r="I941" s="301">
        <f t="shared" si="436"/>
        <v>0</v>
      </c>
      <c r="J941" s="301">
        <f t="shared" si="436"/>
        <v>0</v>
      </c>
      <c r="K941" s="301">
        <f t="shared" si="436"/>
        <v>0</v>
      </c>
      <c r="L941" s="301">
        <f t="shared" si="436"/>
        <v>0</v>
      </c>
      <c r="M941" s="301">
        <f t="shared" si="436"/>
        <v>0</v>
      </c>
      <c r="N941" s="301">
        <f t="shared" si="436"/>
        <v>0</v>
      </c>
      <c r="O941" s="301">
        <f t="shared" si="436"/>
        <v>0</v>
      </c>
      <c r="P941" s="301">
        <f t="shared" si="436"/>
        <v>0</v>
      </c>
      <c r="Q941" s="301">
        <f t="shared" si="436"/>
        <v>0</v>
      </c>
      <c r="R941" s="301">
        <f t="shared" si="436"/>
        <v>0</v>
      </c>
      <c r="S941" s="301">
        <f t="shared" si="436"/>
        <v>0</v>
      </c>
      <c r="T941" s="301">
        <f t="shared" si="436"/>
        <v>0</v>
      </c>
      <c r="U941" s="301">
        <f t="shared" si="436"/>
        <v>0</v>
      </c>
      <c r="V941" s="301">
        <f t="shared" si="436"/>
        <v>0</v>
      </c>
      <c r="W941" s="301">
        <f t="shared" si="436"/>
        <v>0</v>
      </c>
      <c r="X941" s="301">
        <f t="shared" si="436"/>
        <v>0</v>
      </c>
      <c r="Y941" s="301">
        <f t="shared" si="436"/>
        <v>0</v>
      </c>
      <c r="Z941" s="301">
        <f t="shared" si="436"/>
        <v>0</v>
      </c>
      <c r="AA941" s="301">
        <f t="shared" si="436"/>
        <v>0</v>
      </c>
      <c r="AB941" s="301">
        <f t="shared" si="436"/>
        <v>0</v>
      </c>
      <c r="AC941" s="301">
        <f t="shared" si="436"/>
        <v>0</v>
      </c>
      <c r="AD941" s="301">
        <f t="shared" si="436"/>
        <v>0</v>
      </c>
      <c r="AE941" s="301">
        <f t="shared" si="436"/>
        <v>0</v>
      </c>
      <c r="AF941" s="301">
        <f t="shared" si="436"/>
        <v>0</v>
      </c>
      <c r="AG941" s="301">
        <f t="shared" si="436"/>
        <v>0</v>
      </c>
      <c r="AH941" s="301">
        <f t="shared" si="436"/>
        <v>0</v>
      </c>
      <c r="AI941" s="301">
        <f t="shared" si="436"/>
        <v>0</v>
      </c>
      <c r="AJ941" s="301">
        <f t="shared" si="436"/>
        <v>0</v>
      </c>
      <c r="AK941" s="301">
        <f t="shared" si="436"/>
        <v>0</v>
      </c>
      <c r="AL941" s="301">
        <f t="shared" si="436"/>
        <v>0</v>
      </c>
      <c r="AM941" s="301">
        <f t="shared" si="436"/>
        <v>0</v>
      </c>
      <c r="AN941" s="301">
        <f t="shared" si="436"/>
        <v>0</v>
      </c>
      <c r="AO941" s="301">
        <f t="shared" si="436"/>
        <v>0</v>
      </c>
      <c r="AP941" s="301">
        <f t="shared" si="436"/>
        <v>0</v>
      </c>
      <c r="AQ941" s="301">
        <f t="shared" si="436"/>
        <v>0</v>
      </c>
      <c r="AR941" s="301">
        <f t="shared" si="436"/>
        <v>0</v>
      </c>
      <c r="AS941" s="301">
        <f t="shared" si="436"/>
        <v>0</v>
      </c>
      <c r="AT941" s="301">
        <f t="shared" si="436"/>
        <v>0</v>
      </c>
      <c r="AU941" s="301">
        <f t="shared" si="436"/>
        <v>0</v>
      </c>
      <c r="AV941" s="301">
        <f t="shared" si="436"/>
        <v>0</v>
      </c>
      <c r="AW941" s="301">
        <f t="shared" si="436"/>
        <v>0</v>
      </c>
      <c r="AX941" s="301">
        <f t="shared" si="436"/>
        <v>0</v>
      </c>
      <c r="AY941" s="301">
        <f t="shared" si="436"/>
        <v>0</v>
      </c>
      <c r="AZ941" s="301">
        <f t="shared" si="436"/>
        <v>0</v>
      </c>
      <c r="BA941" s="301">
        <f t="shared" si="436"/>
        <v>0</v>
      </c>
      <c r="BB941" s="301">
        <f t="shared" si="436"/>
        <v>0</v>
      </c>
      <c r="BC941" s="301">
        <f t="shared" si="436"/>
        <v>0</v>
      </c>
      <c r="BD941" s="301">
        <f t="shared" si="436"/>
        <v>0</v>
      </c>
      <c r="BE941" s="301">
        <f t="shared" si="436"/>
        <v>0</v>
      </c>
      <c r="BF941" s="301">
        <f t="shared" si="436"/>
        <v>0</v>
      </c>
      <c r="BG941" s="301">
        <f t="shared" si="436"/>
        <v>0</v>
      </c>
      <c r="BH941" s="301">
        <f t="shared" si="436"/>
        <v>0</v>
      </c>
      <c r="BI941" s="301">
        <f t="shared" si="436"/>
        <v>0</v>
      </c>
      <c r="BJ941" s="301">
        <f t="shared" si="436"/>
        <v>0</v>
      </c>
      <c r="BK941" s="301">
        <f t="shared" si="436"/>
        <v>0</v>
      </c>
      <c r="BL941" s="301">
        <f t="shared" si="436"/>
        <v>0</v>
      </c>
      <c r="BM941" s="301">
        <f t="shared" si="436"/>
        <v>0</v>
      </c>
      <c r="BN941" s="301">
        <f t="shared" si="436"/>
        <v>0</v>
      </c>
      <c r="BO941" s="301">
        <f t="shared" si="436"/>
        <v>0</v>
      </c>
      <c r="BP941" s="301">
        <f t="shared" si="436"/>
        <v>0</v>
      </c>
      <c r="BQ941" s="301">
        <f t="shared" ref="BQ941:BX941" si="437">IF(BQ927=$D$308,-BQ938-BQ940,0)</f>
        <v>0</v>
      </c>
      <c r="BR941" s="301">
        <f t="shared" si="437"/>
        <v>0</v>
      </c>
      <c r="BS941" s="301">
        <f t="shared" si="437"/>
        <v>0</v>
      </c>
      <c r="BT941" s="301">
        <f t="shared" si="437"/>
        <v>0</v>
      </c>
      <c r="BU941" s="301">
        <f t="shared" si="437"/>
        <v>0</v>
      </c>
      <c r="BV941" s="301">
        <f t="shared" si="437"/>
        <v>0</v>
      </c>
      <c r="BW941" s="301">
        <f t="shared" si="437"/>
        <v>0</v>
      </c>
      <c r="BX941" s="301">
        <f t="shared" si="437"/>
        <v>0</v>
      </c>
      <c r="BY941" s="301">
        <f t="shared" ref="BY941:CJ941" si="438">IF(BY927=$D$308,-BY938-BY940,0)</f>
        <v>0</v>
      </c>
      <c r="BZ941" s="301">
        <f t="shared" si="438"/>
        <v>0</v>
      </c>
      <c r="CA941" s="301">
        <f t="shared" si="438"/>
        <v>0</v>
      </c>
      <c r="CB941" s="301">
        <f t="shared" si="438"/>
        <v>0</v>
      </c>
      <c r="CC941" s="301">
        <f t="shared" si="438"/>
        <v>0</v>
      </c>
      <c r="CD941" s="301">
        <f t="shared" si="438"/>
        <v>0</v>
      </c>
      <c r="CE941" s="301">
        <f t="shared" si="438"/>
        <v>0</v>
      </c>
      <c r="CF941" s="301">
        <f t="shared" si="438"/>
        <v>0</v>
      </c>
      <c r="CG941" s="301">
        <f t="shared" si="438"/>
        <v>0</v>
      </c>
      <c r="CH941" s="301">
        <f t="shared" si="438"/>
        <v>0</v>
      </c>
      <c r="CI941" s="301">
        <f t="shared" si="438"/>
        <v>0</v>
      </c>
      <c r="CJ941" s="301">
        <f t="shared" si="438"/>
        <v>0</v>
      </c>
      <c r="CK941" s="301"/>
      <c r="CL941" s="301"/>
      <c r="CM941" s="301"/>
      <c r="CN941" s="301"/>
      <c r="CO941" s="301"/>
      <c r="CP941" s="301"/>
      <c r="CQ941" s="301"/>
      <c r="CR941" s="301"/>
      <c r="CS941" s="301"/>
      <c r="CT941" s="301"/>
      <c r="CU941" s="301"/>
      <c r="CV941" s="301"/>
      <c r="CW941" s="301"/>
      <c r="CX941" s="301"/>
      <c r="CY941" s="301"/>
      <c r="CZ941" s="301"/>
      <c r="DA941" s="301"/>
      <c r="DB941" s="301"/>
      <c r="DC941" s="301"/>
      <c r="DD941" s="301"/>
      <c r="DE941" s="301"/>
      <c r="DF941" s="301"/>
      <c r="DG941" s="301"/>
      <c r="DH941" s="301"/>
      <c r="DI941" s="301"/>
      <c r="DJ941" s="301"/>
      <c r="DK941" s="301"/>
      <c r="DL941" s="301"/>
      <c r="DM941" s="301"/>
      <c r="DN941" s="301"/>
      <c r="DO941" s="301"/>
      <c r="DP941" s="301"/>
      <c r="DQ941" s="301"/>
      <c r="DR941" s="301"/>
      <c r="DS941" s="301"/>
      <c r="DT941" s="301"/>
    </row>
    <row r="942" spans="3:124" hidden="1" outlineLevel="1">
      <c r="C942" s="232" t="s">
        <v>186</v>
      </c>
      <c r="D942" s="349">
        <f>D290</f>
        <v>0</v>
      </c>
      <c r="E942" s="300">
        <f>E938+E940+E941</f>
        <v>0</v>
      </c>
      <c r="F942" s="301">
        <f t="shared" ref="F942:BQ942" si="439">F938+F940+F941</f>
        <v>0</v>
      </c>
      <c r="G942" s="301">
        <f t="shared" si="439"/>
        <v>0</v>
      </c>
      <c r="H942" s="301">
        <f t="shared" si="439"/>
        <v>0</v>
      </c>
      <c r="I942" s="301">
        <f t="shared" si="439"/>
        <v>0</v>
      </c>
      <c r="J942" s="301">
        <f t="shared" si="439"/>
        <v>0</v>
      </c>
      <c r="K942" s="301">
        <f t="shared" si="439"/>
        <v>0</v>
      </c>
      <c r="L942" s="301">
        <f t="shared" si="439"/>
        <v>0</v>
      </c>
      <c r="M942" s="301">
        <f t="shared" si="439"/>
        <v>0</v>
      </c>
      <c r="N942" s="301">
        <f t="shared" si="439"/>
        <v>0</v>
      </c>
      <c r="O942" s="301">
        <f t="shared" si="439"/>
        <v>0</v>
      </c>
      <c r="P942" s="301">
        <f t="shared" si="439"/>
        <v>0</v>
      </c>
      <c r="Q942" s="301">
        <f t="shared" si="439"/>
        <v>0</v>
      </c>
      <c r="R942" s="301">
        <f t="shared" si="439"/>
        <v>0</v>
      </c>
      <c r="S942" s="301">
        <f t="shared" si="439"/>
        <v>0</v>
      </c>
      <c r="T942" s="301">
        <f t="shared" si="439"/>
        <v>0</v>
      </c>
      <c r="U942" s="301">
        <f t="shared" si="439"/>
        <v>0</v>
      </c>
      <c r="V942" s="301">
        <f t="shared" si="439"/>
        <v>0</v>
      </c>
      <c r="W942" s="301">
        <f t="shared" si="439"/>
        <v>0</v>
      </c>
      <c r="X942" s="301">
        <f t="shared" si="439"/>
        <v>0</v>
      </c>
      <c r="Y942" s="301">
        <f t="shared" si="439"/>
        <v>0</v>
      </c>
      <c r="Z942" s="301">
        <f t="shared" si="439"/>
        <v>0</v>
      </c>
      <c r="AA942" s="301">
        <f t="shared" si="439"/>
        <v>0</v>
      </c>
      <c r="AB942" s="301">
        <f t="shared" si="439"/>
        <v>0</v>
      </c>
      <c r="AC942" s="301">
        <f t="shared" si="439"/>
        <v>0</v>
      </c>
      <c r="AD942" s="301">
        <f t="shared" si="439"/>
        <v>0</v>
      </c>
      <c r="AE942" s="301">
        <f t="shared" si="439"/>
        <v>0</v>
      </c>
      <c r="AF942" s="301">
        <f t="shared" si="439"/>
        <v>0</v>
      </c>
      <c r="AG942" s="301">
        <f t="shared" si="439"/>
        <v>0</v>
      </c>
      <c r="AH942" s="301">
        <f t="shared" si="439"/>
        <v>0</v>
      </c>
      <c r="AI942" s="301">
        <f t="shared" si="439"/>
        <v>0</v>
      </c>
      <c r="AJ942" s="301">
        <f t="shared" si="439"/>
        <v>0</v>
      </c>
      <c r="AK942" s="301">
        <f t="shared" si="439"/>
        <v>0</v>
      </c>
      <c r="AL942" s="301">
        <f t="shared" si="439"/>
        <v>0</v>
      </c>
      <c r="AM942" s="301">
        <f t="shared" si="439"/>
        <v>0</v>
      </c>
      <c r="AN942" s="301">
        <f t="shared" si="439"/>
        <v>0</v>
      </c>
      <c r="AO942" s="301">
        <f t="shared" si="439"/>
        <v>0</v>
      </c>
      <c r="AP942" s="301">
        <f t="shared" si="439"/>
        <v>0</v>
      </c>
      <c r="AQ942" s="301">
        <f t="shared" si="439"/>
        <v>0</v>
      </c>
      <c r="AR942" s="301">
        <f t="shared" si="439"/>
        <v>0</v>
      </c>
      <c r="AS942" s="301">
        <f t="shared" si="439"/>
        <v>0</v>
      </c>
      <c r="AT942" s="301">
        <f t="shared" si="439"/>
        <v>0</v>
      </c>
      <c r="AU942" s="301">
        <f t="shared" si="439"/>
        <v>0</v>
      </c>
      <c r="AV942" s="301">
        <f t="shared" si="439"/>
        <v>0</v>
      </c>
      <c r="AW942" s="301">
        <f t="shared" si="439"/>
        <v>0</v>
      </c>
      <c r="AX942" s="301">
        <f t="shared" si="439"/>
        <v>0</v>
      </c>
      <c r="AY942" s="301">
        <f t="shared" si="439"/>
        <v>0</v>
      </c>
      <c r="AZ942" s="301">
        <f t="shared" si="439"/>
        <v>0</v>
      </c>
      <c r="BA942" s="301">
        <f t="shared" si="439"/>
        <v>0</v>
      </c>
      <c r="BB942" s="301">
        <f t="shared" si="439"/>
        <v>0</v>
      </c>
      <c r="BC942" s="301">
        <f t="shared" si="439"/>
        <v>0</v>
      </c>
      <c r="BD942" s="301">
        <f t="shared" si="439"/>
        <v>0</v>
      </c>
      <c r="BE942" s="301">
        <f t="shared" si="439"/>
        <v>0</v>
      </c>
      <c r="BF942" s="301">
        <f t="shared" si="439"/>
        <v>0</v>
      </c>
      <c r="BG942" s="301">
        <f t="shared" si="439"/>
        <v>0</v>
      </c>
      <c r="BH942" s="301">
        <f t="shared" si="439"/>
        <v>0</v>
      </c>
      <c r="BI942" s="301">
        <f t="shared" si="439"/>
        <v>0</v>
      </c>
      <c r="BJ942" s="301">
        <f t="shared" si="439"/>
        <v>0</v>
      </c>
      <c r="BK942" s="301">
        <f t="shared" si="439"/>
        <v>0</v>
      </c>
      <c r="BL942" s="301">
        <f t="shared" si="439"/>
        <v>0</v>
      </c>
      <c r="BM942" s="301">
        <f t="shared" si="439"/>
        <v>0</v>
      </c>
      <c r="BN942" s="301">
        <f t="shared" si="439"/>
        <v>0</v>
      </c>
      <c r="BO942" s="301">
        <f t="shared" si="439"/>
        <v>0</v>
      </c>
      <c r="BP942" s="301">
        <f t="shared" si="439"/>
        <v>0</v>
      </c>
      <c r="BQ942" s="301">
        <f t="shared" si="439"/>
        <v>0</v>
      </c>
      <c r="BR942" s="301">
        <f t="shared" ref="BR942:BX942" si="440">BR938+BR940+BR941</f>
        <v>0</v>
      </c>
      <c r="BS942" s="301">
        <f t="shared" si="440"/>
        <v>0</v>
      </c>
      <c r="BT942" s="301">
        <f t="shared" si="440"/>
        <v>0</v>
      </c>
      <c r="BU942" s="301">
        <f t="shared" si="440"/>
        <v>0</v>
      </c>
      <c r="BV942" s="301">
        <f t="shared" si="440"/>
        <v>0</v>
      </c>
      <c r="BW942" s="301">
        <f t="shared" si="440"/>
        <v>0</v>
      </c>
      <c r="BX942" s="301">
        <f t="shared" si="440"/>
        <v>0</v>
      </c>
      <c r="BY942" s="301">
        <f t="shared" ref="BY942:CJ942" si="441">BY938+BY940+BY941</f>
        <v>0</v>
      </c>
      <c r="BZ942" s="301">
        <f t="shared" si="441"/>
        <v>0</v>
      </c>
      <c r="CA942" s="301">
        <f t="shared" si="441"/>
        <v>0</v>
      </c>
      <c r="CB942" s="301">
        <f t="shared" si="441"/>
        <v>0</v>
      </c>
      <c r="CC942" s="301">
        <f t="shared" si="441"/>
        <v>0</v>
      </c>
      <c r="CD942" s="301">
        <f t="shared" si="441"/>
        <v>0</v>
      </c>
      <c r="CE942" s="301">
        <f t="shared" si="441"/>
        <v>0</v>
      </c>
      <c r="CF942" s="301">
        <f t="shared" si="441"/>
        <v>0</v>
      </c>
      <c r="CG942" s="301">
        <f t="shared" si="441"/>
        <v>0</v>
      </c>
      <c r="CH942" s="301">
        <f t="shared" si="441"/>
        <v>0</v>
      </c>
      <c r="CI942" s="301">
        <f t="shared" si="441"/>
        <v>0</v>
      </c>
      <c r="CJ942" s="301">
        <f t="shared" si="441"/>
        <v>0</v>
      </c>
      <c r="CK942" s="301"/>
      <c r="CL942" s="301"/>
      <c r="CM942" s="301"/>
      <c r="CN942" s="301"/>
      <c r="CO942" s="301"/>
      <c r="CP942" s="301"/>
      <c r="CQ942" s="301"/>
      <c r="CR942" s="301"/>
      <c r="CS942" s="301"/>
      <c r="CT942" s="301"/>
      <c r="CU942" s="301"/>
      <c r="CV942" s="301"/>
      <c r="CW942" s="301"/>
      <c r="CX942" s="301"/>
      <c r="CY942" s="301"/>
      <c r="CZ942" s="301"/>
      <c r="DA942" s="301"/>
      <c r="DB942" s="301"/>
      <c r="DC942" s="301"/>
      <c r="DD942" s="301"/>
      <c r="DE942" s="301"/>
      <c r="DF942" s="301"/>
      <c r="DG942" s="301"/>
      <c r="DH942" s="301"/>
      <c r="DI942" s="301"/>
      <c r="DJ942" s="301"/>
      <c r="DK942" s="301"/>
      <c r="DL942" s="301"/>
      <c r="DM942" s="301"/>
      <c r="DN942" s="301"/>
      <c r="DO942" s="301"/>
      <c r="DP942" s="301"/>
      <c r="DQ942" s="301"/>
      <c r="DR942" s="301"/>
      <c r="DS942" s="301"/>
      <c r="DT942" s="301"/>
    </row>
    <row r="943" spans="3:124" hidden="1" outlineLevel="1">
      <c r="C943" s="23" t="s">
        <v>312</v>
      </c>
      <c r="D943" s="349"/>
      <c r="E943" s="300"/>
      <c r="F943" s="301"/>
      <c r="G943" s="304"/>
      <c r="H943" s="284"/>
      <c r="I943" s="284"/>
      <c r="J943" s="284"/>
      <c r="K943" s="284"/>
      <c r="L943" s="284"/>
      <c r="M943" s="284"/>
      <c r="N943" s="284"/>
    </row>
    <row r="944" spans="3:124" hidden="1" outlineLevel="1">
      <c r="C944" s="232" t="s">
        <v>184</v>
      </c>
      <c r="D944" s="349"/>
      <c r="E944" s="300">
        <f>D949</f>
        <v>0</v>
      </c>
      <c r="F944" s="301">
        <f t="shared" ref="F944:BQ944" si="442">E949</f>
        <v>0</v>
      </c>
      <c r="G944" s="301">
        <f t="shared" si="442"/>
        <v>0</v>
      </c>
      <c r="H944" s="301">
        <f t="shared" si="442"/>
        <v>0</v>
      </c>
      <c r="I944" s="301">
        <f t="shared" si="442"/>
        <v>0</v>
      </c>
      <c r="J944" s="301">
        <f t="shared" si="442"/>
        <v>0</v>
      </c>
      <c r="K944" s="301">
        <f t="shared" si="442"/>
        <v>0</v>
      </c>
      <c r="L944" s="301">
        <f t="shared" si="442"/>
        <v>0</v>
      </c>
      <c r="M944" s="301">
        <f t="shared" si="442"/>
        <v>0</v>
      </c>
      <c r="N944" s="301">
        <f t="shared" si="442"/>
        <v>0</v>
      </c>
      <c r="O944" s="301">
        <f t="shared" si="442"/>
        <v>0</v>
      </c>
      <c r="P944" s="301">
        <f t="shared" si="442"/>
        <v>0</v>
      </c>
      <c r="Q944" s="301">
        <f t="shared" si="442"/>
        <v>0</v>
      </c>
      <c r="R944" s="301">
        <f t="shared" si="442"/>
        <v>0</v>
      </c>
      <c r="S944" s="301">
        <f t="shared" si="442"/>
        <v>0</v>
      </c>
      <c r="T944" s="301">
        <f t="shared" si="442"/>
        <v>0</v>
      </c>
      <c r="U944" s="301">
        <f t="shared" si="442"/>
        <v>0</v>
      </c>
      <c r="V944" s="301">
        <f t="shared" si="442"/>
        <v>0</v>
      </c>
      <c r="W944" s="301">
        <f t="shared" si="442"/>
        <v>0</v>
      </c>
      <c r="X944" s="301">
        <f t="shared" si="442"/>
        <v>0</v>
      </c>
      <c r="Y944" s="301">
        <f t="shared" si="442"/>
        <v>0</v>
      </c>
      <c r="Z944" s="301">
        <f t="shared" si="442"/>
        <v>0</v>
      </c>
      <c r="AA944" s="301">
        <f t="shared" si="442"/>
        <v>0</v>
      </c>
      <c r="AB944" s="301">
        <f t="shared" si="442"/>
        <v>0</v>
      </c>
      <c r="AC944" s="301">
        <f t="shared" si="442"/>
        <v>0</v>
      </c>
      <c r="AD944" s="301">
        <f t="shared" si="442"/>
        <v>0</v>
      </c>
      <c r="AE944" s="301">
        <f t="shared" ca="1" si="442"/>
        <v>10699134.506646849</v>
      </c>
      <c r="AF944" s="301">
        <f t="shared" ca="1" si="442"/>
        <v>10684217.36751255</v>
      </c>
      <c r="AG944" s="301">
        <f t="shared" ca="1" si="442"/>
        <v>10669241.181369178</v>
      </c>
      <c r="AH944" s="301">
        <f t="shared" ca="1" si="442"/>
        <v>10654205.714488989</v>
      </c>
      <c r="AI944" s="301">
        <f t="shared" ca="1" si="442"/>
        <v>10639110.732219065</v>
      </c>
      <c r="AJ944" s="301">
        <f t="shared" ca="1" si="442"/>
        <v>10623955.998977656</v>
      </c>
      <c r="AK944" s="301">
        <f t="shared" ca="1" si="442"/>
        <v>10608741.278250499</v>
      </c>
      <c r="AL944" s="301">
        <f t="shared" ca="1" si="442"/>
        <v>10593466.33258713</v>
      </c>
      <c r="AM944" s="301">
        <f t="shared" ca="1" si="442"/>
        <v>10578130.923597179</v>
      </c>
      <c r="AN944" s="301">
        <f t="shared" ca="1" si="442"/>
        <v>10562734.811946642</v>
      </c>
      <c r="AO944" s="301">
        <f t="shared" ca="1" si="442"/>
        <v>10547277.757354155</v>
      </c>
      <c r="AP944" s="301">
        <f t="shared" ca="1" si="442"/>
        <v>10531759.518587239</v>
      </c>
      <c r="AQ944" s="301">
        <f t="shared" ca="1" si="442"/>
        <v>10516179.853458539</v>
      </c>
      <c r="AR944" s="301">
        <f t="shared" ca="1" si="442"/>
        <v>10500538.518822037</v>
      </c>
      <c r="AS944" s="301">
        <f t="shared" ca="1" si="442"/>
        <v>10484835.270569265</v>
      </c>
      <c r="AT944" s="301">
        <f t="shared" ca="1" si="442"/>
        <v>10469069.863625493</v>
      </c>
      <c r="AU944" s="301">
        <f t="shared" ca="1" si="442"/>
        <v>10453242.051945901</v>
      </c>
      <c r="AV944" s="301">
        <f t="shared" ca="1" si="442"/>
        <v>10437351.588511745</v>
      </c>
      <c r="AW944" s="301">
        <f t="shared" ca="1" si="442"/>
        <v>10421398.225326495</v>
      </c>
      <c r="AX944" s="301">
        <f t="shared" ca="1" si="442"/>
        <v>10405381.71341197</v>
      </c>
      <c r="AY944" s="301">
        <f t="shared" ca="1" si="442"/>
        <v>10389301.80280445</v>
      </c>
      <c r="AZ944" s="301">
        <f t="shared" ca="1" si="442"/>
        <v>10373158.242550775</v>
      </c>
      <c r="BA944" s="301">
        <f t="shared" ca="1" si="442"/>
        <v>10356950.780704429</v>
      </c>
      <c r="BB944" s="301">
        <f t="shared" ca="1" si="442"/>
        <v>10340679.164321609</v>
      </c>
      <c r="BC944" s="301">
        <f t="shared" ca="1" si="442"/>
        <v>0</v>
      </c>
      <c r="BD944" s="301">
        <f t="shared" ca="1" si="442"/>
        <v>0</v>
      </c>
      <c r="BE944" s="301">
        <f t="shared" ca="1" si="442"/>
        <v>0</v>
      </c>
      <c r="BF944" s="301">
        <f t="shared" ca="1" si="442"/>
        <v>0</v>
      </c>
      <c r="BG944" s="301">
        <f t="shared" ca="1" si="442"/>
        <v>0</v>
      </c>
      <c r="BH944" s="301">
        <f t="shared" ca="1" si="442"/>
        <v>0</v>
      </c>
      <c r="BI944" s="301">
        <f t="shared" ca="1" si="442"/>
        <v>0</v>
      </c>
      <c r="BJ944" s="301">
        <f t="shared" ca="1" si="442"/>
        <v>0</v>
      </c>
      <c r="BK944" s="301">
        <f t="shared" ca="1" si="442"/>
        <v>0</v>
      </c>
      <c r="BL944" s="301">
        <f t="shared" ca="1" si="442"/>
        <v>0</v>
      </c>
      <c r="BM944" s="301">
        <f t="shared" ca="1" si="442"/>
        <v>0</v>
      </c>
      <c r="BN944" s="301">
        <f t="shared" ca="1" si="442"/>
        <v>0</v>
      </c>
      <c r="BO944" s="301">
        <f t="shared" ca="1" si="442"/>
        <v>0</v>
      </c>
      <c r="BP944" s="301">
        <f t="shared" ca="1" si="442"/>
        <v>0</v>
      </c>
      <c r="BQ944" s="301">
        <f t="shared" ca="1" si="442"/>
        <v>0</v>
      </c>
      <c r="BR944" s="301">
        <f t="shared" ref="BR944:BX944" ca="1" si="443">BQ949</f>
        <v>0</v>
      </c>
      <c r="BS944" s="301">
        <f t="shared" ca="1" si="443"/>
        <v>0</v>
      </c>
      <c r="BT944" s="301">
        <f t="shared" ca="1" si="443"/>
        <v>0</v>
      </c>
      <c r="BU944" s="301">
        <f t="shared" ca="1" si="443"/>
        <v>0</v>
      </c>
      <c r="BV944" s="301">
        <f t="shared" ca="1" si="443"/>
        <v>0</v>
      </c>
      <c r="BW944" s="301">
        <f t="shared" ca="1" si="443"/>
        <v>0</v>
      </c>
      <c r="BX944" s="301">
        <f t="shared" ca="1" si="443"/>
        <v>0</v>
      </c>
      <c r="BY944" s="301">
        <f t="shared" ref="BY944" ca="1" si="444">BX949</f>
        <v>0</v>
      </c>
      <c r="BZ944" s="301">
        <f t="shared" ref="BZ944" ca="1" si="445">BY949</f>
        <v>0</v>
      </c>
      <c r="CA944" s="301">
        <f t="shared" ref="CA944" ca="1" si="446">BZ949</f>
        <v>0</v>
      </c>
      <c r="CB944" s="301">
        <f t="shared" ref="CB944" ca="1" si="447">CA949</f>
        <v>0</v>
      </c>
      <c r="CC944" s="301">
        <f t="shared" ref="CC944" ca="1" si="448">CB949</f>
        <v>0</v>
      </c>
      <c r="CD944" s="301">
        <f t="shared" ref="CD944" ca="1" si="449">CC949</f>
        <v>0</v>
      </c>
      <c r="CE944" s="301">
        <f t="shared" ref="CE944" ca="1" si="450">CD949</f>
        <v>0</v>
      </c>
      <c r="CF944" s="301">
        <f t="shared" ref="CF944" ca="1" si="451">CE949</f>
        <v>0</v>
      </c>
      <c r="CG944" s="301">
        <f t="shared" ref="CG944" ca="1" si="452">CF949</f>
        <v>0</v>
      </c>
      <c r="CH944" s="301">
        <f t="shared" ref="CH944" ca="1" si="453">CG949</f>
        <v>0</v>
      </c>
      <c r="CI944" s="301">
        <f t="shared" ref="CI944" ca="1" si="454">CH949</f>
        <v>0</v>
      </c>
      <c r="CJ944" s="301">
        <f t="shared" ref="CJ944" ca="1" si="455">CI949</f>
        <v>0</v>
      </c>
      <c r="CK944" s="301"/>
      <c r="CL944" s="301"/>
      <c r="CM944" s="301"/>
      <c r="CN944" s="301"/>
      <c r="CO944" s="301"/>
      <c r="CP944" s="301"/>
      <c r="CQ944" s="301"/>
      <c r="CR944" s="301"/>
      <c r="CS944" s="301"/>
      <c r="CT944" s="301"/>
      <c r="CU944" s="301"/>
      <c r="CV944" s="301"/>
      <c r="CW944" s="301"/>
      <c r="CX944" s="301"/>
      <c r="CY944" s="301"/>
      <c r="CZ944" s="301"/>
      <c r="DA944" s="301"/>
      <c r="DB944" s="301"/>
      <c r="DC944" s="301"/>
      <c r="DD944" s="301"/>
      <c r="DE944" s="301"/>
      <c r="DF944" s="301"/>
      <c r="DG944" s="301"/>
      <c r="DH944" s="301"/>
      <c r="DI944" s="301"/>
      <c r="DJ944" s="301"/>
      <c r="DK944" s="301"/>
      <c r="DL944" s="301"/>
      <c r="DM944" s="301"/>
      <c r="DN944" s="301"/>
      <c r="DO944" s="301"/>
      <c r="DP944" s="301"/>
      <c r="DQ944" s="301"/>
      <c r="DR944" s="301"/>
      <c r="DS944" s="301"/>
      <c r="DT944" s="301"/>
    </row>
    <row r="945" spans="3:124" hidden="1" outlineLevel="1">
      <c r="C945" s="232" t="s">
        <v>314</v>
      </c>
      <c r="D945" s="349"/>
      <c r="E945" s="300">
        <f>-IF(E944&gt;0,IF(E927&lt;=$D$319,$M$308,IPMT(($D$317+$E$317)/12,E927,$D$318*12,-$D$315)),0)</f>
        <v>0</v>
      </c>
      <c r="F945" s="301">
        <f t="shared" ref="F945:BQ945" si="456">-IF(F944&gt;0,IF(F927&lt;=$D$319,$M$308,IPMT(($D$317+$E$317)/12,F927,$D$318*12,-$D$315)),0)</f>
        <v>0</v>
      </c>
      <c r="G945" s="301">
        <f t="shared" si="456"/>
        <v>0</v>
      </c>
      <c r="H945" s="301">
        <f t="shared" si="456"/>
        <v>0</v>
      </c>
      <c r="I945" s="301">
        <f t="shared" si="456"/>
        <v>0</v>
      </c>
      <c r="J945" s="301">
        <f t="shared" si="456"/>
        <v>0</v>
      </c>
      <c r="K945" s="301">
        <f t="shared" si="456"/>
        <v>0</v>
      </c>
      <c r="L945" s="301">
        <f t="shared" si="456"/>
        <v>0</v>
      </c>
      <c r="M945" s="301">
        <f t="shared" si="456"/>
        <v>0</v>
      </c>
      <c r="N945" s="301">
        <f t="shared" si="456"/>
        <v>0</v>
      </c>
      <c r="O945" s="301">
        <f t="shared" si="456"/>
        <v>0</v>
      </c>
      <c r="P945" s="301">
        <f t="shared" si="456"/>
        <v>0</v>
      </c>
      <c r="Q945" s="301">
        <f t="shared" si="456"/>
        <v>0</v>
      </c>
      <c r="R945" s="301">
        <f t="shared" si="456"/>
        <v>0</v>
      </c>
      <c r="S945" s="301">
        <f t="shared" si="456"/>
        <v>0</v>
      </c>
      <c r="T945" s="301">
        <f t="shared" si="456"/>
        <v>0</v>
      </c>
      <c r="U945" s="301">
        <f t="shared" si="456"/>
        <v>0</v>
      </c>
      <c r="V945" s="301">
        <f t="shared" si="456"/>
        <v>0</v>
      </c>
      <c r="W945" s="301">
        <f t="shared" si="456"/>
        <v>0</v>
      </c>
      <c r="X945" s="301">
        <f t="shared" si="456"/>
        <v>0</v>
      </c>
      <c r="Y945" s="301">
        <f t="shared" si="456"/>
        <v>0</v>
      </c>
      <c r="Z945" s="301">
        <f t="shared" si="456"/>
        <v>0</v>
      </c>
      <c r="AA945" s="301">
        <f t="shared" si="456"/>
        <v>0</v>
      </c>
      <c r="AB945" s="301">
        <f t="shared" si="456"/>
        <v>0</v>
      </c>
      <c r="AC945" s="301">
        <f t="shared" si="456"/>
        <v>0</v>
      </c>
      <c r="AD945" s="301">
        <f t="shared" si="456"/>
        <v>0</v>
      </c>
      <c r="AE945" s="301">
        <f t="shared" ca="1" si="456"/>
        <v>-40894.61104850984</v>
      </c>
      <c r="AF945" s="301">
        <f t="shared" ca="1" si="456"/>
        <v>-40835.564039436562</v>
      </c>
      <c r="AG945" s="301">
        <f t="shared" ca="1" si="456"/>
        <v>-40776.283302619049</v>
      </c>
      <c r="AH945" s="301">
        <f t="shared" ca="1" si="456"/>
        <v>-40716.76791288497</v>
      </c>
      <c r="AI945" s="301">
        <f t="shared" ca="1" si="456"/>
        <v>-40657.016941399859</v>
      </c>
      <c r="AJ945" s="301">
        <f t="shared" ca="1" si="456"/>
        <v>-40597.029455652613</v>
      </c>
      <c r="AK945" s="301">
        <f t="shared" ca="1" si="456"/>
        <v>-40536.80451944095</v>
      </c>
      <c r="AL945" s="301">
        <f t="shared" ca="1" si="456"/>
        <v>-40476.341192856795</v>
      </c>
      <c r="AM945" s="301">
        <f t="shared" ca="1" si="456"/>
        <v>-40415.638532271565</v>
      </c>
      <c r="AN945" s="301">
        <f t="shared" ca="1" si="456"/>
        <v>-40354.695590321535</v>
      </c>
      <c r="AO945" s="301">
        <f t="shared" ca="1" si="456"/>
        <v>-40293.511415892928</v>
      </c>
      <c r="AP945" s="301">
        <f t="shared" ca="1" si="456"/>
        <v>-40232.085054107214</v>
      </c>
      <c r="AQ945" s="301">
        <f t="shared" ca="1" si="456"/>
        <v>-40170.415546306111</v>
      </c>
      <c r="AR945" s="301">
        <f t="shared" ca="1" si="456"/>
        <v>-40108.501930036618</v>
      </c>
      <c r="AS945" s="301">
        <f t="shared" ca="1" si="456"/>
        <v>-40046.343239036069</v>
      </c>
      <c r="AT945" s="301">
        <f t="shared" ca="1" si="456"/>
        <v>-39983.938503216967</v>
      </c>
      <c r="AU945" s="301">
        <f t="shared" ca="1" si="456"/>
        <v>-39921.286748651917</v>
      </c>
      <c r="AV945" s="301">
        <f t="shared" ca="1" si="456"/>
        <v>-39858.38699755838</v>
      </c>
      <c r="AW945" s="301">
        <f t="shared" ca="1" si="456"/>
        <v>-39795.238268283429</v>
      </c>
      <c r="AX945" s="301">
        <f t="shared" ca="1" si="456"/>
        <v>-39731.839575288439</v>
      </c>
      <c r="AY945" s="301">
        <f t="shared" ca="1" si="456"/>
        <v>-39668.189929133674</v>
      </c>
      <c r="AZ945" s="301">
        <f t="shared" ca="1" si="456"/>
        <v>-39604.288336462872</v>
      </c>
      <c r="BA945" s="301">
        <f t="shared" ca="1" si="456"/>
        <v>-39540.133799987758</v>
      </c>
      <c r="BB945" s="301">
        <f t="shared" ca="1" si="456"/>
        <v>-39475.725318472425</v>
      </c>
      <c r="BC945" s="301">
        <f t="shared" ca="1" si="456"/>
        <v>0</v>
      </c>
      <c r="BD945" s="301">
        <f t="shared" ca="1" si="456"/>
        <v>0</v>
      </c>
      <c r="BE945" s="301">
        <f t="shared" ca="1" si="456"/>
        <v>0</v>
      </c>
      <c r="BF945" s="301">
        <f t="shared" ca="1" si="456"/>
        <v>0</v>
      </c>
      <c r="BG945" s="301">
        <f t="shared" ca="1" si="456"/>
        <v>0</v>
      </c>
      <c r="BH945" s="301">
        <f t="shared" ca="1" si="456"/>
        <v>0</v>
      </c>
      <c r="BI945" s="301">
        <f t="shared" ca="1" si="456"/>
        <v>0</v>
      </c>
      <c r="BJ945" s="301">
        <f t="shared" ca="1" si="456"/>
        <v>0</v>
      </c>
      <c r="BK945" s="301">
        <f t="shared" ca="1" si="456"/>
        <v>0</v>
      </c>
      <c r="BL945" s="301">
        <f t="shared" ca="1" si="456"/>
        <v>0</v>
      </c>
      <c r="BM945" s="301">
        <f t="shared" ca="1" si="456"/>
        <v>0</v>
      </c>
      <c r="BN945" s="301">
        <f t="shared" ca="1" si="456"/>
        <v>0</v>
      </c>
      <c r="BO945" s="301">
        <f t="shared" ca="1" si="456"/>
        <v>0</v>
      </c>
      <c r="BP945" s="301">
        <f t="shared" ca="1" si="456"/>
        <v>0</v>
      </c>
      <c r="BQ945" s="301">
        <f t="shared" ca="1" si="456"/>
        <v>0</v>
      </c>
      <c r="BR945" s="301">
        <f t="shared" ref="BR945:BX945" ca="1" si="457">-IF(BR944&gt;0,IF(BR927&lt;=$D$319,$M$308,IPMT(($D$317+$E$317)/12,BR927,$D$318*12,-$D$315)),0)</f>
        <v>0</v>
      </c>
      <c r="BS945" s="301">
        <f t="shared" ca="1" si="457"/>
        <v>0</v>
      </c>
      <c r="BT945" s="301">
        <f t="shared" ca="1" si="457"/>
        <v>0</v>
      </c>
      <c r="BU945" s="301">
        <f t="shared" ca="1" si="457"/>
        <v>0</v>
      </c>
      <c r="BV945" s="301">
        <f t="shared" ca="1" si="457"/>
        <v>0</v>
      </c>
      <c r="BW945" s="301">
        <f t="shared" ca="1" si="457"/>
        <v>0</v>
      </c>
      <c r="BX945" s="301">
        <f t="shared" ca="1" si="457"/>
        <v>0</v>
      </c>
      <c r="BY945" s="301">
        <f t="shared" ref="BY945:CJ945" ca="1" si="458">-IF(BY944&gt;0,IF(BY927&lt;=$D$319,$M$308,IPMT(($D$317+$E$317)/12,BY927,$D$318*12,-$D$315)),0)</f>
        <v>0</v>
      </c>
      <c r="BZ945" s="301">
        <f t="shared" ca="1" si="458"/>
        <v>0</v>
      </c>
      <c r="CA945" s="301">
        <f t="shared" ca="1" si="458"/>
        <v>0</v>
      </c>
      <c r="CB945" s="301">
        <f t="shared" ca="1" si="458"/>
        <v>0</v>
      </c>
      <c r="CC945" s="301">
        <f t="shared" ca="1" si="458"/>
        <v>0</v>
      </c>
      <c r="CD945" s="301">
        <f t="shared" ca="1" si="458"/>
        <v>0</v>
      </c>
      <c r="CE945" s="301">
        <f t="shared" ca="1" si="458"/>
        <v>0</v>
      </c>
      <c r="CF945" s="301">
        <f t="shared" ca="1" si="458"/>
        <v>0</v>
      </c>
      <c r="CG945" s="301">
        <f t="shared" ca="1" si="458"/>
        <v>0</v>
      </c>
      <c r="CH945" s="301">
        <f t="shared" ca="1" si="458"/>
        <v>0</v>
      </c>
      <c r="CI945" s="301">
        <f t="shared" ca="1" si="458"/>
        <v>0</v>
      </c>
      <c r="CJ945" s="301">
        <f t="shared" ca="1" si="458"/>
        <v>0</v>
      </c>
      <c r="CK945" s="301"/>
      <c r="CL945" s="301"/>
      <c r="CM945" s="301"/>
      <c r="CN945" s="301"/>
      <c r="CO945" s="301"/>
      <c r="CP945" s="301"/>
      <c r="CQ945" s="301"/>
      <c r="CR945" s="301"/>
      <c r="CS945" s="301"/>
      <c r="CT945" s="301"/>
      <c r="CU945" s="301"/>
      <c r="CV945" s="301"/>
      <c r="CW945" s="301"/>
      <c r="CX945" s="301"/>
      <c r="CY945" s="301"/>
      <c r="CZ945" s="301"/>
      <c r="DA945" s="301"/>
      <c r="DB945" s="301"/>
      <c r="DC945" s="301"/>
      <c r="DD945" s="301"/>
      <c r="DE945" s="301"/>
      <c r="DF945" s="301"/>
      <c r="DG945" s="301"/>
      <c r="DH945" s="301"/>
      <c r="DI945" s="301"/>
      <c r="DJ945" s="301"/>
      <c r="DK945" s="301"/>
      <c r="DL945" s="301"/>
      <c r="DM945" s="301"/>
      <c r="DN945" s="301"/>
      <c r="DO945" s="301"/>
      <c r="DP945" s="301"/>
      <c r="DQ945" s="301"/>
      <c r="DR945" s="301"/>
      <c r="DS945" s="301"/>
      <c r="DT945" s="301"/>
    </row>
    <row r="946" spans="3:124" hidden="1" outlineLevel="1">
      <c r="C946" s="232" t="s">
        <v>315</v>
      </c>
      <c r="D946" s="349"/>
      <c r="E946" s="300">
        <f>-IF(E944&gt;0,IF(E927&lt;=$D$319,0,PPMT(($D$317+$E$317)/12,E927,$D$318*12,-$D$315)),0)</f>
        <v>0</v>
      </c>
      <c r="F946" s="301">
        <f t="shared" ref="F946:BQ946" si="459">-IF(F944&gt;0,IF(F927&lt;=$D$319,0,PPMT(($D$317+$E$317)/12,F927,$D$318*12,-$D$315)),0)</f>
        <v>0</v>
      </c>
      <c r="G946" s="301">
        <f t="shared" si="459"/>
        <v>0</v>
      </c>
      <c r="H946" s="301">
        <f t="shared" si="459"/>
        <v>0</v>
      </c>
      <c r="I946" s="301">
        <f t="shared" si="459"/>
        <v>0</v>
      </c>
      <c r="J946" s="301">
        <f t="shared" si="459"/>
        <v>0</v>
      </c>
      <c r="K946" s="301">
        <f t="shared" si="459"/>
        <v>0</v>
      </c>
      <c r="L946" s="301">
        <f t="shared" si="459"/>
        <v>0</v>
      </c>
      <c r="M946" s="301">
        <f t="shared" si="459"/>
        <v>0</v>
      </c>
      <c r="N946" s="301">
        <f t="shared" si="459"/>
        <v>0</v>
      </c>
      <c r="O946" s="301">
        <f t="shared" si="459"/>
        <v>0</v>
      </c>
      <c r="P946" s="301">
        <f t="shared" si="459"/>
        <v>0</v>
      </c>
      <c r="Q946" s="301">
        <f t="shared" si="459"/>
        <v>0</v>
      </c>
      <c r="R946" s="301">
        <f t="shared" si="459"/>
        <v>0</v>
      </c>
      <c r="S946" s="301">
        <f t="shared" si="459"/>
        <v>0</v>
      </c>
      <c r="T946" s="301">
        <f t="shared" si="459"/>
        <v>0</v>
      </c>
      <c r="U946" s="301">
        <f t="shared" si="459"/>
        <v>0</v>
      </c>
      <c r="V946" s="301">
        <f t="shared" si="459"/>
        <v>0</v>
      </c>
      <c r="W946" s="301">
        <f t="shared" si="459"/>
        <v>0</v>
      </c>
      <c r="X946" s="301">
        <f t="shared" si="459"/>
        <v>0</v>
      </c>
      <c r="Y946" s="301">
        <f t="shared" si="459"/>
        <v>0</v>
      </c>
      <c r="Z946" s="301">
        <f t="shared" si="459"/>
        <v>0</v>
      </c>
      <c r="AA946" s="301">
        <f t="shared" si="459"/>
        <v>0</v>
      </c>
      <c r="AB946" s="301">
        <f t="shared" si="459"/>
        <v>0</v>
      </c>
      <c r="AC946" s="301">
        <f t="shared" si="459"/>
        <v>0</v>
      </c>
      <c r="AD946" s="301">
        <f t="shared" si="459"/>
        <v>0</v>
      </c>
      <c r="AE946" s="301">
        <f t="shared" ca="1" si="459"/>
        <v>-14917.13913429871</v>
      </c>
      <c r="AF946" s="301">
        <f t="shared" ca="1" si="459"/>
        <v>-14976.186143371977</v>
      </c>
      <c r="AG946" s="301">
        <f t="shared" ca="1" si="459"/>
        <v>-15035.466880189491</v>
      </c>
      <c r="AH946" s="301">
        <f t="shared" ca="1" si="459"/>
        <v>-15094.982269923574</v>
      </c>
      <c r="AI946" s="301">
        <f t="shared" ca="1" si="459"/>
        <v>-15154.733241408687</v>
      </c>
      <c r="AJ946" s="301">
        <f t="shared" ca="1" si="459"/>
        <v>-15214.720727155933</v>
      </c>
      <c r="AK946" s="301">
        <f t="shared" ca="1" si="459"/>
        <v>-15274.945663367593</v>
      </c>
      <c r="AL946" s="301">
        <f t="shared" ca="1" si="459"/>
        <v>-15335.408989951757</v>
      </c>
      <c r="AM946" s="301">
        <f t="shared" ca="1" si="459"/>
        <v>-15396.111650536981</v>
      </c>
      <c r="AN946" s="301">
        <f t="shared" ca="1" si="459"/>
        <v>-15457.054592487018</v>
      </c>
      <c r="AO946" s="301">
        <f t="shared" ca="1" si="459"/>
        <v>-15518.238766915616</v>
      </c>
      <c r="AP946" s="301">
        <f t="shared" ca="1" si="459"/>
        <v>-15579.665128701323</v>
      </c>
      <c r="AQ946" s="301">
        <f t="shared" ca="1" si="459"/>
        <v>-15641.334636502435</v>
      </c>
      <c r="AR946" s="301">
        <f t="shared" ca="1" si="459"/>
        <v>-15703.24825277192</v>
      </c>
      <c r="AS946" s="301">
        <f t="shared" ca="1" si="459"/>
        <v>-15765.406943772479</v>
      </c>
      <c r="AT946" s="301">
        <f t="shared" ca="1" si="459"/>
        <v>-15827.811679591576</v>
      </c>
      <c r="AU946" s="301">
        <f t="shared" ca="1" si="459"/>
        <v>-15890.463434156629</v>
      </c>
      <c r="AV946" s="301">
        <f t="shared" ca="1" si="459"/>
        <v>-15953.363185250164</v>
      </c>
      <c r="AW946" s="301">
        <f t="shared" ca="1" si="459"/>
        <v>-16016.511914525116</v>
      </c>
      <c r="AX946" s="301">
        <f t="shared" ca="1" si="459"/>
        <v>-16079.910607520107</v>
      </c>
      <c r="AY946" s="301">
        <f t="shared" ca="1" si="459"/>
        <v>-16143.560253674874</v>
      </c>
      <c r="AZ946" s="301">
        <f t="shared" ca="1" si="459"/>
        <v>-16207.46184634567</v>
      </c>
      <c r="BA946" s="301">
        <f t="shared" ca="1" si="459"/>
        <v>-16271.616382820786</v>
      </c>
      <c r="BB946" s="301">
        <f t="shared" ca="1" si="459"/>
        <v>-16336.024864336121</v>
      </c>
      <c r="BC946" s="301">
        <f t="shared" ca="1" si="459"/>
        <v>0</v>
      </c>
      <c r="BD946" s="301">
        <f t="shared" ca="1" si="459"/>
        <v>0</v>
      </c>
      <c r="BE946" s="301">
        <f t="shared" ca="1" si="459"/>
        <v>0</v>
      </c>
      <c r="BF946" s="301">
        <f t="shared" ca="1" si="459"/>
        <v>0</v>
      </c>
      <c r="BG946" s="301">
        <f t="shared" ca="1" si="459"/>
        <v>0</v>
      </c>
      <c r="BH946" s="301">
        <f t="shared" ca="1" si="459"/>
        <v>0</v>
      </c>
      <c r="BI946" s="301">
        <f t="shared" ca="1" si="459"/>
        <v>0</v>
      </c>
      <c r="BJ946" s="301">
        <f t="shared" ca="1" si="459"/>
        <v>0</v>
      </c>
      <c r="BK946" s="301">
        <f t="shared" ca="1" si="459"/>
        <v>0</v>
      </c>
      <c r="BL946" s="301">
        <f t="shared" ca="1" si="459"/>
        <v>0</v>
      </c>
      <c r="BM946" s="301">
        <f t="shared" ca="1" si="459"/>
        <v>0</v>
      </c>
      <c r="BN946" s="301">
        <f t="shared" ca="1" si="459"/>
        <v>0</v>
      </c>
      <c r="BO946" s="301">
        <f t="shared" ca="1" si="459"/>
        <v>0</v>
      </c>
      <c r="BP946" s="301">
        <f t="shared" ca="1" si="459"/>
        <v>0</v>
      </c>
      <c r="BQ946" s="301">
        <f t="shared" ca="1" si="459"/>
        <v>0</v>
      </c>
      <c r="BR946" s="301">
        <f t="shared" ref="BR946:BX946" ca="1" si="460">-IF(BR944&gt;0,IF(BR927&lt;=$D$319,0,PPMT(($D$317+$E$317)/12,BR927,$D$318*12,-$D$315)),0)</f>
        <v>0</v>
      </c>
      <c r="BS946" s="301">
        <f t="shared" ca="1" si="460"/>
        <v>0</v>
      </c>
      <c r="BT946" s="301">
        <f t="shared" ca="1" si="460"/>
        <v>0</v>
      </c>
      <c r="BU946" s="301">
        <f t="shared" ca="1" si="460"/>
        <v>0</v>
      </c>
      <c r="BV946" s="301">
        <f t="shared" ca="1" si="460"/>
        <v>0</v>
      </c>
      <c r="BW946" s="301">
        <f t="shared" ca="1" si="460"/>
        <v>0</v>
      </c>
      <c r="BX946" s="301">
        <f t="shared" ca="1" si="460"/>
        <v>0</v>
      </c>
      <c r="BY946" s="301">
        <f t="shared" ref="BY946:CJ946" ca="1" si="461">-IF(BY944&gt;0,IF(BY927&lt;=$D$319,0,PPMT(($D$317+$E$317)/12,BY927,$D$318*12,-$D$315)),0)</f>
        <v>0</v>
      </c>
      <c r="BZ946" s="301">
        <f t="shared" ca="1" si="461"/>
        <v>0</v>
      </c>
      <c r="CA946" s="301">
        <f t="shared" ca="1" si="461"/>
        <v>0</v>
      </c>
      <c r="CB946" s="301">
        <f t="shared" ca="1" si="461"/>
        <v>0</v>
      </c>
      <c r="CC946" s="301">
        <f t="shared" ca="1" si="461"/>
        <v>0</v>
      </c>
      <c r="CD946" s="301">
        <f t="shared" ca="1" si="461"/>
        <v>0</v>
      </c>
      <c r="CE946" s="301">
        <f t="shared" ca="1" si="461"/>
        <v>0</v>
      </c>
      <c r="CF946" s="301">
        <f t="shared" ca="1" si="461"/>
        <v>0</v>
      </c>
      <c r="CG946" s="301">
        <f t="shared" ca="1" si="461"/>
        <v>0</v>
      </c>
      <c r="CH946" s="301">
        <f t="shared" ca="1" si="461"/>
        <v>0</v>
      </c>
      <c r="CI946" s="301">
        <f t="shared" ca="1" si="461"/>
        <v>0</v>
      </c>
      <c r="CJ946" s="301">
        <f t="shared" ca="1" si="461"/>
        <v>0</v>
      </c>
      <c r="CK946" s="301"/>
      <c r="CL946" s="301"/>
      <c r="CM946" s="301"/>
      <c r="CN946" s="301"/>
      <c r="CO946" s="301"/>
      <c r="CP946" s="301"/>
      <c r="CQ946" s="301"/>
      <c r="CR946" s="301"/>
      <c r="CS946" s="301"/>
      <c r="CT946" s="301"/>
      <c r="CU946" s="301"/>
      <c r="CV946" s="301"/>
      <c r="CW946" s="301"/>
      <c r="CX946" s="301"/>
      <c r="CY946" s="301"/>
      <c r="CZ946" s="301"/>
      <c r="DA946" s="301"/>
      <c r="DB946" s="301"/>
      <c r="DC946" s="301"/>
      <c r="DD946" s="301"/>
      <c r="DE946" s="301"/>
      <c r="DF946" s="301"/>
      <c r="DG946" s="301"/>
      <c r="DH946" s="301"/>
      <c r="DI946" s="301"/>
      <c r="DJ946" s="301"/>
      <c r="DK946" s="301"/>
      <c r="DL946" s="301"/>
      <c r="DM946" s="301"/>
      <c r="DN946" s="301"/>
      <c r="DO946" s="301"/>
      <c r="DP946" s="301"/>
      <c r="DQ946" s="301"/>
      <c r="DR946" s="301"/>
      <c r="DS946" s="301"/>
      <c r="DT946" s="301"/>
    </row>
    <row r="947" spans="3:124" hidden="1" outlineLevel="1">
      <c r="C947" s="232" t="s">
        <v>329</v>
      </c>
      <c r="D947" s="349"/>
      <c r="E947" s="300">
        <f t="shared" ref="E947:BP947" si="462">IF(E927=$D$308,$D$315,0)</f>
        <v>0</v>
      </c>
      <c r="F947" s="301">
        <f t="shared" si="462"/>
        <v>0</v>
      </c>
      <c r="G947" s="301">
        <f t="shared" si="462"/>
        <v>0</v>
      </c>
      <c r="H947" s="301">
        <f t="shared" si="462"/>
        <v>0</v>
      </c>
      <c r="I947" s="301">
        <f t="shared" si="462"/>
        <v>0</v>
      </c>
      <c r="J947" s="301">
        <f t="shared" si="462"/>
        <v>0</v>
      </c>
      <c r="K947" s="301">
        <f t="shared" si="462"/>
        <v>0</v>
      </c>
      <c r="L947" s="301">
        <f t="shared" si="462"/>
        <v>0</v>
      </c>
      <c r="M947" s="301">
        <f t="shared" si="462"/>
        <v>0</v>
      </c>
      <c r="N947" s="301">
        <f t="shared" si="462"/>
        <v>0</v>
      </c>
      <c r="O947" s="301">
        <f t="shared" si="462"/>
        <v>0</v>
      </c>
      <c r="P947" s="301">
        <f t="shared" si="462"/>
        <v>0</v>
      </c>
      <c r="Q947" s="301">
        <f t="shared" si="462"/>
        <v>0</v>
      </c>
      <c r="R947" s="301">
        <f t="shared" si="462"/>
        <v>0</v>
      </c>
      <c r="S947" s="301">
        <f t="shared" si="462"/>
        <v>0</v>
      </c>
      <c r="T947" s="301">
        <f t="shared" si="462"/>
        <v>0</v>
      </c>
      <c r="U947" s="301">
        <f t="shared" si="462"/>
        <v>0</v>
      </c>
      <c r="V947" s="301">
        <f t="shared" si="462"/>
        <v>0</v>
      </c>
      <c r="W947" s="301">
        <f t="shared" si="462"/>
        <v>0</v>
      </c>
      <c r="X947" s="301">
        <f t="shared" si="462"/>
        <v>0</v>
      </c>
      <c r="Y947" s="301">
        <f t="shared" si="462"/>
        <v>0</v>
      </c>
      <c r="Z947" s="301">
        <f t="shared" si="462"/>
        <v>0</v>
      </c>
      <c r="AA947" s="301">
        <f t="shared" si="462"/>
        <v>0</v>
      </c>
      <c r="AB947" s="301">
        <f t="shared" si="462"/>
        <v>0</v>
      </c>
      <c r="AC947" s="301">
        <f t="shared" si="462"/>
        <v>0</v>
      </c>
      <c r="AD947" s="301">
        <f t="shared" ca="1" si="462"/>
        <v>10699134.506646849</v>
      </c>
      <c r="AE947" s="301">
        <f t="shared" si="462"/>
        <v>0</v>
      </c>
      <c r="AF947" s="301">
        <f t="shared" si="462"/>
        <v>0</v>
      </c>
      <c r="AG947" s="301">
        <f t="shared" si="462"/>
        <v>0</v>
      </c>
      <c r="AH947" s="301">
        <f t="shared" si="462"/>
        <v>0</v>
      </c>
      <c r="AI947" s="301">
        <f t="shared" si="462"/>
        <v>0</v>
      </c>
      <c r="AJ947" s="301">
        <f t="shared" si="462"/>
        <v>0</v>
      </c>
      <c r="AK947" s="301">
        <f t="shared" si="462"/>
        <v>0</v>
      </c>
      <c r="AL947" s="301">
        <f t="shared" si="462"/>
        <v>0</v>
      </c>
      <c r="AM947" s="301">
        <f t="shared" si="462"/>
        <v>0</v>
      </c>
      <c r="AN947" s="301">
        <f t="shared" si="462"/>
        <v>0</v>
      </c>
      <c r="AO947" s="301">
        <f t="shared" si="462"/>
        <v>0</v>
      </c>
      <c r="AP947" s="301">
        <f t="shared" si="462"/>
        <v>0</v>
      </c>
      <c r="AQ947" s="301">
        <f t="shared" si="462"/>
        <v>0</v>
      </c>
      <c r="AR947" s="301">
        <f t="shared" si="462"/>
        <v>0</v>
      </c>
      <c r="AS947" s="301">
        <f t="shared" si="462"/>
        <v>0</v>
      </c>
      <c r="AT947" s="301">
        <f t="shared" si="462"/>
        <v>0</v>
      </c>
      <c r="AU947" s="301">
        <f t="shared" si="462"/>
        <v>0</v>
      </c>
      <c r="AV947" s="301">
        <f t="shared" si="462"/>
        <v>0</v>
      </c>
      <c r="AW947" s="301">
        <f t="shared" si="462"/>
        <v>0</v>
      </c>
      <c r="AX947" s="301">
        <f t="shared" si="462"/>
        <v>0</v>
      </c>
      <c r="AY947" s="301">
        <f t="shared" si="462"/>
        <v>0</v>
      </c>
      <c r="AZ947" s="301">
        <f t="shared" si="462"/>
        <v>0</v>
      </c>
      <c r="BA947" s="301">
        <f t="shared" si="462"/>
        <v>0</v>
      </c>
      <c r="BB947" s="301">
        <f t="shared" si="462"/>
        <v>0</v>
      </c>
      <c r="BC947" s="301">
        <f t="shared" si="462"/>
        <v>0</v>
      </c>
      <c r="BD947" s="301">
        <f t="shared" si="462"/>
        <v>0</v>
      </c>
      <c r="BE947" s="301">
        <f t="shared" si="462"/>
        <v>0</v>
      </c>
      <c r="BF947" s="301">
        <f t="shared" si="462"/>
        <v>0</v>
      </c>
      <c r="BG947" s="301">
        <f t="shared" si="462"/>
        <v>0</v>
      </c>
      <c r="BH947" s="301">
        <f t="shared" si="462"/>
        <v>0</v>
      </c>
      <c r="BI947" s="301">
        <f t="shared" si="462"/>
        <v>0</v>
      </c>
      <c r="BJ947" s="301">
        <f t="shared" si="462"/>
        <v>0</v>
      </c>
      <c r="BK947" s="301">
        <f t="shared" si="462"/>
        <v>0</v>
      </c>
      <c r="BL947" s="301">
        <f t="shared" si="462"/>
        <v>0</v>
      </c>
      <c r="BM947" s="301">
        <f t="shared" si="462"/>
        <v>0</v>
      </c>
      <c r="BN947" s="301">
        <f t="shared" si="462"/>
        <v>0</v>
      </c>
      <c r="BO947" s="301">
        <f t="shared" si="462"/>
        <v>0</v>
      </c>
      <c r="BP947" s="301">
        <f t="shared" si="462"/>
        <v>0</v>
      </c>
      <c r="BQ947" s="301">
        <f t="shared" ref="BQ947:BX947" si="463">IF(BQ927=$D$308,$D$315,0)</f>
        <v>0</v>
      </c>
      <c r="BR947" s="301">
        <f t="shared" si="463"/>
        <v>0</v>
      </c>
      <c r="BS947" s="301">
        <f t="shared" si="463"/>
        <v>0</v>
      </c>
      <c r="BT947" s="301">
        <f t="shared" si="463"/>
        <v>0</v>
      </c>
      <c r="BU947" s="301">
        <f t="shared" si="463"/>
        <v>0</v>
      </c>
      <c r="BV947" s="301">
        <f t="shared" si="463"/>
        <v>0</v>
      </c>
      <c r="BW947" s="301">
        <f t="shared" si="463"/>
        <v>0</v>
      </c>
      <c r="BX947" s="301">
        <f t="shared" si="463"/>
        <v>0</v>
      </c>
      <c r="BY947" s="301">
        <f t="shared" ref="BY947:CJ947" si="464">IF(BY927=$D$308,$D$315,0)</f>
        <v>0</v>
      </c>
      <c r="BZ947" s="301">
        <f t="shared" si="464"/>
        <v>0</v>
      </c>
      <c r="CA947" s="301">
        <f t="shared" si="464"/>
        <v>0</v>
      </c>
      <c r="CB947" s="301">
        <f t="shared" si="464"/>
        <v>0</v>
      </c>
      <c r="CC947" s="301">
        <f t="shared" si="464"/>
        <v>0</v>
      </c>
      <c r="CD947" s="301">
        <f t="shared" si="464"/>
        <v>0</v>
      </c>
      <c r="CE947" s="301">
        <f t="shared" si="464"/>
        <v>0</v>
      </c>
      <c r="CF947" s="301">
        <f t="shared" si="464"/>
        <v>0</v>
      </c>
      <c r="CG947" s="301">
        <f t="shared" si="464"/>
        <v>0</v>
      </c>
      <c r="CH947" s="301">
        <f t="shared" si="464"/>
        <v>0</v>
      </c>
      <c r="CI947" s="301">
        <f t="shared" si="464"/>
        <v>0</v>
      </c>
      <c r="CJ947" s="301">
        <f t="shared" si="464"/>
        <v>0</v>
      </c>
      <c r="CK947" s="301"/>
      <c r="CL947" s="301"/>
      <c r="CM947" s="301"/>
      <c r="CN947" s="301"/>
      <c r="CO947" s="301"/>
      <c r="CP947" s="301"/>
      <c r="CQ947" s="301"/>
      <c r="CR947" s="301"/>
      <c r="CS947" s="301"/>
      <c r="CT947" s="301"/>
      <c r="CU947" s="301"/>
      <c r="CV947" s="301"/>
      <c r="CW947" s="301"/>
      <c r="CX947" s="301"/>
      <c r="CY947" s="301"/>
      <c r="CZ947" s="301"/>
      <c r="DA947" s="301"/>
      <c r="DB947" s="301"/>
      <c r="DC947" s="301"/>
      <c r="DD947" s="301"/>
      <c r="DE947" s="301"/>
      <c r="DF947" s="301"/>
      <c r="DG947" s="301"/>
      <c r="DH947" s="301"/>
      <c r="DI947" s="301"/>
      <c r="DJ947" s="301"/>
      <c r="DK947" s="301"/>
      <c r="DL947" s="301"/>
      <c r="DM947" s="301"/>
      <c r="DN947" s="301"/>
      <c r="DO947" s="301"/>
      <c r="DP947" s="301"/>
      <c r="DQ947" s="301"/>
      <c r="DR947" s="301"/>
      <c r="DS947" s="301"/>
      <c r="DT947" s="301"/>
    </row>
    <row r="948" spans="3:124" hidden="1" outlineLevel="1">
      <c r="C948" s="232" t="s">
        <v>333</v>
      </c>
      <c r="D948" s="349"/>
      <c r="E948" s="300">
        <f t="shared" ref="E948:BP948" si="465">IF(E927=$E$328,-E944-E946,0)</f>
        <v>0</v>
      </c>
      <c r="F948" s="301">
        <f t="shared" si="465"/>
        <v>0</v>
      </c>
      <c r="G948" s="301">
        <f t="shared" si="465"/>
        <v>0</v>
      </c>
      <c r="H948" s="301">
        <f t="shared" si="465"/>
        <v>0</v>
      </c>
      <c r="I948" s="301">
        <f t="shared" si="465"/>
        <v>0</v>
      </c>
      <c r="J948" s="301">
        <f t="shared" si="465"/>
        <v>0</v>
      </c>
      <c r="K948" s="301">
        <f t="shared" si="465"/>
        <v>0</v>
      </c>
      <c r="L948" s="301">
        <f t="shared" si="465"/>
        <v>0</v>
      </c>
      <c r="M948" s="301">
        <f t="shared" si="465"/>
        <v>0</v>
      </c>
      <c r="N948" s="301">
        <f t="shared" si="465"/>
        <v>0</v>
      </c>
      <c r="O948" s="301">
        <f t="shared" si="465"/>
        <v>0</v>
      </c>
      <c r="P948" s="301">
        <f t="shared" si="465"/>
        <v>0</v>
      </c>
      <c r="Q948" s="301">
        <f t="shared" si="465"/>
        <v>0</v>
      </c>
      <c r="R948" s="301">
        <f t="shared" si="465"/>
        <v>0</v>
      </c>
      <c r="S948" s="301">
        <f t="shared" si="465"/>
        <v>0</v>
      </c>
      <c r="T948" s="301">
        <f t="shared" si="465"/>
        <v>0</v>
      </c>
      <c r="U948" s="301">
        <f t="shared" si="465"/>
        <v>0</v>
      </c>
      <c r="V948" s="301">
        <f t="shared" si="465"/>
        <v>0</v>
      </c>
      <c r="W948" s="301">
        <f t="shared" si="465"/>
        <v>0</v>
      </c>
      <c r="X948" s="301">
        <f t="shared" si="465"/>
        <v>0</v>
      </c>
      <c r="Y948" s="301">
        <f t="shared" si="465"/>
        <v>0</v>
      </c>
      <c r="Z948" s="301">
        <f t="shared" si="465"/>
        <v>0</v>
      </c>
      <c r="AA948" s="301">
        <f t="shared" si="465"/>
        <v>0</v>
      </c>
      <c r="AB948" s="301">
        <f t="shared" si="465"/>
        <v>0</v>
      </c>
      <c r="AC948" s="301">
        <f t="shared" si="465"/>
        <v>0</v>
      </c>
      <c r="AD948" s="301">
        <f t="shared" si="465"/>
        <v>0</v>
      </c>
      <c r="AE948" s="301">
        <f t="shared" si="465"/>
        <v>0</v>
      </c>
      <c r="AF948" s="301">
        <f t="shared" si="465"/>
        <v>0</v>
      </c>
      <c r="AG948" s="301">
        <f t="shared" si="465"/>
        <v>0</v>
      </c>
      <c r="AH948" s="301">
        <f t="shared" si="465"/>
        <v>0</v>
      </c>
      <c r="AI948" s="301">
        <f t="shared" si="465"/>
        <v>0</v>
      </c>
      <c r="AJ948" s="301">
        <f t="shared" si="465"/>
        <v>0</v>
      </c>
      <c r="AK948" s="301">
        <f t="shared" si="465"/>
        <v>0</v>
      </c>
      <c r="AL948" s="301">
        <f t="shared" si="465"/>
        <v>0</v>
      </c>
      <c r="AM948" s="301">
        <f t="shared" si="465"/>
        <v>0</v>
      </c>
      <c r="AN948" s="301">
        <f t="shared" si="465"/>
        <v>0</v>
      </c>
      <c r="AO948" s="301">
        <f t="shared" si="465"/>
        <v>0</v>
      </c>
      <c r="AP948" s="301">
        <f t="shared" si="465"/>
        <v>0</v>
      </c>
      <c r="AQ948" s="301">
        <f t="shared" si="465"/>
        <v>0</v>
      </c>
      <c r="AR948" s="301">
        <f t="shared" si="465"/>
        <v>0</v>
      </c>
      <c r="AS948" s="301">
        <f t="shared" si="465"/>
        <v>0</v>
      </c>
      <c r="AT948" s="301">
        <f t="shared" si="465"/>
        <v>0</v>
      </c>
      <c r="AU948" s="301">
        <f t="shared" si="465"/>
        <v>0</v>
      </c>
      <c r="AV948" s="301">
        <f t="shared" si="465"/>
        <v>0</v>
      </c>
      <c r="AW948" s="301">
        <f t="shared" si="465"/>
        <v>0</v>
      </c>
      <c r="AX948" s="301">
        <f t="shared" si="465"/>
        <v>0</v>
      </c>
      <c r="AY948" s="301">
        <f t="shared" si="465"/>
        <v>0</v>
      </c>
      <c r="AZ948" s="301">
        <f t="shared" si="465"/>
        <v>0</v>
      </c>
      <c r="BA948" s="301">
        <f t="shared" si="465"/>
        <v>0</v>
      </c>
      <c r="BB948" s="301">
        <f t="shared" ca="1" si="465"/>
        <v>-10324343.139457272</v>
      </c>
      <c r="BC948" s="301">
        <f t="shared" si="465"/>
        <v>0</v>
      </c>
      <c r="BD948" s="301">
        <f t="shared" si="465"/>
        <v>0</v>
      </c>
      <c r="BE948" s="301">
        <f t="shared" si="465"/>
        <v>0</v>
      </c>
      <c r="BF948" s="301">
        <f t="shared" si="465"/>
        <v>0</v>
      </c>
      <c r="BG948" s="301">
        <f t="shared" si="465"/>
        <v>0</v>
      </c>
      <c r="BH948" s="301">
        <f t="shared" si="465"/>
        <v>0</v>
      </c>
      <c r="BI948" s="301">
        <f t="shared" si="465"/>
        <v>0</v>
      </c>
      <c r="BJ948" s="301">
        <f t="shared" si="465"/>
        <v>0</v>
      </c>
      <c r="BK948" s="301">
        <f t="shared" si="465"/>
        <v>0</v>
      </c>
      <c r="BL948" s="301">
        <f t="shared" si="465"/>
        <v>0</v>
      </c>
      <c r="BM948" s="301">
        <f t="shared" si="465"/>
        <v>0</v>
      </c>
      <c r="BN948" s="301">
        <f t="shared" si="465"/>
        <v>0</v>
      </c>
      <c r="BO948" s="301">
        <f t="shared" si="465"/>
        <v>0</v>
      </c>
      <c r="BP948" s="301">
        <f t="shared" si="465"/>
        <v>0</v>
      </c>
      <c r="BQ948" s="301">
        <f t="shared" ref="BQ948:BX948" si="466">IF(BQ927=$E$328,-BQ944-BQ946,0)</f>
        <v>0</v>
      </c>
      <c r="BR948" s="301">
        <f t="shared" si="466"/>
        <v>0</v>
      </c>
      <c r="BS948" s="301">
        <f t="shared" si="466"/>
        <v>0</v>
      </c>
      <c r="BT948" s="301">
        <f t="shared" si="466"/>
        <v>0</v>
      </c>
      <c r="BU948" s="301">
        <f t="shared" si="466"/>
        <v>0</v>
      </c>
      <c r="BV948" s="301">
        <f t="shared" si="466"/>
        <v>0</v>
      </c>
      <c r="BW948" s="301">
        <f t="shared" si="466"/>
        <v>0</v>
      </c>
      <c r="BX948" s="301">
        <f t="shared" si="466"/>
        <v>0</v>
      </c>
      <c r="BY948" s="301">
        <f t="shared" ref="BY948:CJ948" si="467">IF(BY927=$E$328,-BY944-BY946,0)</f>
        <v>0</v>
      </c>
      <c r="BZ948" s="301">
        <f t="shared" si="467"/>
        <v>0</v>
      </c>
      <c r="CA948" s="301">
        <f t="shared" si="467"/>
        <v>0</v>
      </c>
      <c r="CB948" s="301">
        <f t="shared" si="467"/>
        <v>0</v>
      </c>
      <c r="CC948" s="301">
        <f t="shared" si="467"/>
        <v>0</v>
      </c>
      <c r="CD948" s="301">
        <f t="shared" si="467"/>
        <v>0</v>
      </c>
      <c r="CE948" s="301">
        <f t="shared" si="467"/>
        <v>0</v>
      </c>
      <c r="CF948" s="301">
        <f t="shared" si="467"/>
        <v>0</v>
      </c>
      <c r="CG948" s="301">
        <f t="shared" si="467"/>
        <v>0</v>
      </c>
      <c r="CH948" s="301">
        <f t="shared" si="467"/>
        <v>0</v>
      </c>
      <c r="CI948" s="301">
        <f t="shared" si="467"/>
        <v>0</v>
      </c>
      <c r="CJ948" s="301">
        <f t="shared" si="467"/>
        <v>0</v>
      </c>
      <c r="CK948" s="301"/>
      <c r="CL948" s="301"/>
      <c r="CM948" s="301"/>
      <c r="CN948" s="301"/>
      <c r="CO948" s="301"/>
      <c r="CP948" s="301"/>
      <c r="CQ948" s="301"/>
      <c r="CR948" s="301"/>
      <c r="CS948" s="301"/>
      <c r="CT948" s="301"/>
      <c r="CU948" s="301"/>
      <c r="CV948" s="301"/>
      <c r="CW948" s="301"/>
      <c r="CX948" s="301"/>
      <c r="CY948" s="301"/>
      <c r="CZ948" s="301"/>
      <c r="DA948" s="301"/>
      <c r="DB948" s="301"/>
      <c r="DC948" s="301"/>
      <c r="DD948" s="301"/>
      <c r="DE948" s="301"/>
      <c r="DF948" s="301"/>
      <c r="DG948" s="301"/>
      <c r="DH948" s="301"/>
      <c r="DI948" s="301"/>
      <c r="DJ948" s="301"/>
      <c r="DK948" s="301"/>
      <c r="DL948" s="301"/>
      <c r="DM948" s="301"/>
      <c r="DN948" s="301"/>
      <c r="DO948" s="301"/>
      <c r="DP948" s="301"/>
      <c r="DQ948" s="301"/>
      <c r="DR948" s="301"/>
      <c r="DS948" s="301"/>
      <c r="DT948" s="301"/>
    </row>
    <row r="949" spans="3:124" hidden="1" outlineLevel="1">
      <c r="C949" s="232" t="s">
        <v>186</v>
      </c>
      <c r="D949" s="349">
        <v>0</v>
      </c>
      <c r="E949" s="300">
        <f>E944+E946+E947+E948</f>
        <v>0</v>
      </c>
      <c r="F949" s="301">
        <f t="shared" ref="F949:BQ949" si="468">F944+F946+F947+F948</f>
        <v>0</v>
      </c>
      <c r="G949" s="301">
        <f t="shared" si="468"/>
        <v>0</v>
      </c>
      <c r="H949" s="301">
        <f t="shared" si="468"/>
        <v>0</v>
      </c>
      <c r="I949" s="301">
        <f t="shared" si="468"/>
        <v>0</v>
      </c>
      <c r="J949" s="301">
        <f t="shared" si="468"/>
        <v>0</v>
      </c>
      <c r="K949" s="301">
        <f t="shared" si="468"/>
        <v>0</v>
      </c>
      <c r="L949" s="301">
        <f t="shared" si="468"/>
        <v>0</v>
      </c>
      <c r="M949" s="301">
        <f t="shared" si="468"/>
        <v>0</v>
      </c>
      <c r="N949" s="301">
        <f t="shared" si="468"/>
        <v>0</v>
      </c>
      <c r="O949" s="301">
        <f t="shared" si="468"/>
        <v>0</v>
      </c>
      <c r="P949" s="301">
        <f t="shared" si="468"/>
        <v>0</v>
      </c>
      <c r="Q949" s="301">
        <f t="shared" si="468"/>
        <v>0</v>
      </c>
      <c r="R949" s="301">
        <f t="shared" si="468"/>
        <v>0</v>
      </c>
      <c r="S949" s="301">
        <f t="shared" si="468"/>
        <v>0</v>
      </c>
      <c r="T949" s="301">
        <f t="shared" si="468"/>
        <v>0</v>
      </c>
      <c r="U949" s="301">
        <f t="shared" si="468"/>
        <v>0</v>
      </c>
      <c r="V949" s="301">
        <f t="shared" si="468"/>
        <v>0</v>
      </c>
      <c r="W949" s="301">
        <f t="shared" si="468"/>
        <v>0</v>
      </c>
      <c r="X949" s="301">
        <f t="shared" si="468"/>
        <v>0</v>
      </c>
      <c r="Y949" s="301">
        <f t="shared" si="468"/>
        <v>0</v>
      </c>
      <c r="Z949" s="301">
        <f t="shared" si="468"/>
        <v>0</v>
      </c>
      <c r="AA949" s="301">
        <f t="shared" si="468"/>
        <v>0</v>
      </c>
      <c r="AB949" s="301">
        <f t="shared" si="468"/>
        <v>0</v>
      </c>
      <c r="AC949" s="301">
        <f t="shared" si="468"/>
        <v>0</v>
      </c>
      <c r="AD949" s="301">
        <f t="shared" ca="1" si="468"/>
        <v>10699134.506646849</v>
      </c>
      <c r="AE949" s="301">
        <f t="shared" ca="1" si="468"/>
        <v>10684217.36751255</v>
      </c>
      <c r="AF949" s="301">
        <f t="shared" ca="1" si="468"/>
        <v>10669241.181369178</v>
      </c>
      <c r="AG949" s="301">
        <f t="shared" ca="1" si="468"/>
        <v>10654205.714488989</v>
      </c>
      <c r="AH949" s="301">
        <f t="shared" ca="1" si="468"/>
        <v>10639110.732219065</v>
      </c>
      <c r="AI949" s="301">
        <f t="shared" ca="1" si="468"/>
        <v>10623955.998977656</v>
      </c>
      <c r="AJ949" s="301">
        <f t="shared" ca="1" si="468"/>
        <v>10608741.278250499</v>
      </c>
      <c r="AK949" s="301">
        <f t="shared" ca="1" si="468"/>
        <v>10593466.33258713</v>
      </c>
      <c r="AL949" s="301">
        <f t="shared" ca="1" si="468"/>
        <v>10578130.923597179</v>
      </c>
      <c r="AM949" s="301">
        <f t="shared" ca="1" si="468"/>
        <v>10562734.811946642</v>
      </c>
      <c r="AN949" s="301">
        <f t="shared" ca="1" si="468"/>
        <v>10547277.757354155</v>
      </c>
      <c r="AO949" s="301">
        <f t="shared" ca="1" si="468"/>
        <v>10531759.518587239</v>
      </c>
      <c r="AP949" s="301">
        <f t="shared" ca="1" si="468"/>
        <v>10516179.853458539</v>
      </c>
      <c r="AQ949" s="301">
        <f t="shared" ca="1" si="468"/>
        <v>10500538.518822037</v>
      </c>
      <c r="AR949" s="301">
        <f t="shared" ca="1" si="468"/>
        <v>10484835.270569265</v>
      </c>
      <c r="AS949" s="301">
        <f t="shared" ca="1" si="468"/>
        <v>10469069.863625493</v>
      </c>
      <c r="AT949" s="301">
        <f t="shared" ca="1" si="468"/>
        <v>10453242.051945901</v>
      </c>
      <c r="AU949" s="301">
        <f t="shared" ca="1" si="468"/>
        <v>10437351.588511745</v>
      </c>
      <c r="AV949" s="301">
        <f t="shared" ca="1" si="468"/>
        <v>10421398.225326495</v>
      </c>
      <c r="AW949" s="301">
        <f t="shared" ca="1" si="468"/>
        <v>10405381.71341197</v>
      </c>
      <c r="AX949" s="301">
        <f t="shared" ca="1" si="468"/>
        <v>10389301.80280445</v>
      </c>
      <c r="AY949" s="301">
        <f t="shared" ca="1" si="468"/>
        <v>10373158.242550775</v>
      </c>
      <c r="AZ949" s="301">
        <f t="shared" ca="1" si="468"/>
        <v>10356950.780704429</v>
      </c>
      <c r="BA949" s="301">
        <f t="shared" ca="1" si="468"/>
        <v>10340679.164321609</v>
      </c>
      <c r="BB949" s="301">
        <f t="shared" ca="1" si="468"/>
        <v>0</v>
      </c>
      <c r="BC949" s="301">
        <f t="shared" ca="1" si="468"/>
        <v>0</v>
      </c>
      <c r="BD949" s="301">
        <f t="shared" ca="1" si="468"/>
        <v>0</v>
      </c>
      <c r="BE949" s="301">
        <f t="shared" ca="1" si="468"/>
        <v>0</v>
      </c>
      <c r="BF949" s="301">
        <f t="shared" ca="1" si="468"/>
        <v>0</v>
      </c>
      <c r="BG949" s="301">
        <f t="shared" ca="1" si="468"/>
        <v>0</v>
      </c>
      <c r="BH949" s="301">
        <f t="shared" ca="1" si="468"/>
        <v>0</v>
      </c>
      <c r="BI949" s="301">
        <f t="shared" ca="1" si="468"/>
        <v>0</v>
      </c>
      <c r="BJ949" s="301">
        <f t="shared" ca="1" si="468"/>
        <v>0</v>
      </c>
      <c r="BK949" s="301">
        <f t="shared" ca="1" si="468"/>
        <v>0</v>
      </c>
      <c r="BL949" s="301">
        <f t="shared" ca="1" si="468"/>
        <v>0</v>
      </c>
      <c r="BM949" s="301">
        <f t="shared" ca="1" si="468"/>
        <v>0</v>
      </c>
      <c r="BN949" s="301">
        <f t="shared" ca="1" si="468"/>
        <v>0</v>
      </c>
      <c r="BO949" s="301">
        <f t="shared" ca="1" si="468"/>
        <v>0</v>
      </c>
      <c r="BP949" s="301">
        <f t="shared" ca="1" si="468"/>
        <v>0</v>
      </c>
      <c r="BQ949" s="301">
        <f t="shared" ca="1" si="468"/>
        <v>0</v>
      </c>
      <c r="BR949" s="301">
        <f t="shared" ref="BR949:BX949" ca="1" si="469">BR944+BR946+BR947+BR948</f>
        <v>0</v>
      </c>
      <c r="BS949" s="301">
        <f t="shared" ca="1" si="469"/>
        <v>0</v>
      </c>
      <c r="BT949" s="301">
        <f t="shared" ca="1" si="469"/>
        <v>0</v>
      </c>
      <c r="BU949" s="301">
        <f t="shared" ca="1" si="469"/>
        <v>0</v>
      </c>
      <c r="BV949" s="301">
        <f t="shared" ca="1" si="469"/>
        <v>0</v>
      </c>
      <c r="BW949" s="301">
        <f t="shared" ca="1" si="469"/>
        <v>0</v>
      </c>
      <c r="BX949" s="301">
        <f t="shared" ca="1" si="469"/>
        <v>0</v>
      </c>
      <c r="BY949" s="301">
        <f t="shared" ref="BY949:CJ949" ca="1" si="470">BY944+BY946+BY947+BY948</f>
        <v>0</v>
      </c>
      <c r="BZ949" s="301">
        <f t="shared" ca="1" si="470"/>
        <v>0</v>
      </c>
      <c r="CA949" s="301">
        <f t="shared" ca="1" si="470"/>
        <v>0</v>
      </c>
      <c r="CB949" s="301">
        <f t="shared" ca="1" si="470"/>
        <v>0</v>
      </c>
      <c r="CC949" s="301">
        <f t="shared" ca="1" si="470"/>
        <v>0</v>
      </c>
      <c r="CD949" s="301">
        <f t="shared" ca="1" si="470"/>
        <v>0</v>
      </c>
      <c r="CE949" s="301">
        <f t="shared" ca="1" si="470"/>
        <v>0</v>
      </c>
      <c r="CF949" s="301">
        <f t="shared" ca="1" si="470"/>
        <v>0</v>
      </c>
      <c r="CG949" s="301">
        <f t="shared" ca="1" si="470"/>
        <v>0</v>
      </c>
      <c r="CH949" s="301">
        <f t="shared" ca="1" si="470"/>
        <v>0</v>
      </c>
      <c r="CI949" s="301">
        <f t="shared" ca="1" si="470"/>
        <v>0</v>
      </c>
      <c r="CJ949" s="301">
        <f t="shared" ca="1" si="470"/>
        <v>0</v>
      </c>
      <c r="CK949" s="301"/>
      <c r="CL949" s="301"/>
      <c r="CM949" s="301"/>
      <c r="CN949" s="301"/>
      <c r="CO949" s="301"/>
      <c r="CP949" s="301"/>
      <c r="CQ949" s="301"/>
      <c r="CR949" s="301"/>
      <c r="CS949" s="301"/>
      <c r="CT949" s="301"/>
      <c r="CU949" s="301"/>
      <c r="CV949" s="301"/>
      <c r="CW949" s="301"/>
      <c r="CX949" s="301"/>
      <c r="CY949" s="301"/>
      <c r="CZ949" s="301"/>
      <c r="DA949" s="301"/>
      <c r="DB949" s="301"/>
      <c r="DC949" s="301"/>
      <c r="DD949" s="301"/>
      <c r="DE949" s="301"/>
      <c r="DF949" s="301"/>
      <c r="DG949" s="301"/>
      <c r="DH949" s="301"/>
      <c r="DI949" s="301"/>
      <c r="DJ949" s="301"/>
      <c r="DK949" s="301"/>
      <c r="DL949" s="301"/>
      <c r="DM949" s="301"/>
      <c r="DN949" s="301"/>
      <c r="DO949" s="301"/>
      <c r="DP949" s="301"/>
      <c r="DQ949" s="301"/>
      <c r="DR949" s="301"/>
      <c r="DS949" s="301"/>
      <c r="DT949" s="301"/>
    </row>
    <row r="950" spans="3:124" hidden="1" outlineLevel="1">
      <c r="D950" s="348"/>
      <c r="E950" s="300"/>
      <c r="F950" s="302"/>
      <c r="G950" s="286"/>
      <c r="H950" s="286"/>
      <c r="I950" s="286"/>
      <c r="J950" s="286"/>
      <c r="K950" s="286"/>
      <c r="L950" s="286"/>
      <c r="M950" s="286"/>
      <c r="N950" s="286"/>
    </row>
    <row r="951" spans="3:124" hidden="1" outlineLevel="1">
      <c r="C951" s="23" t="s">
        <v>313</v>
      </c>
      <c r="D951" s="349"/>
      <c r="E951" s="300"/>
      <c r="F951" s="301"/>
      <c r="G951" s="304"/>
      <c r="H951" s="284"/>
      <c r="I951" s="284"/>
      <c r="J951" s="284"/>
      <c r="K951" s="284"/>
      <c r="L951" s="284"/>
      <c r="M951" s="284"/>
      <c r="N951" s="284"/>
    </row>
    <row r="952" spans="3:124" hidden="1" outlineLevel="1">
      <c r="C952" s="232" t="s">
        <v>35</v>
      </c>
      <c r="D952" s="349"/>
      <c r="E952" s="341">
        <f>E933+E939+E945</f>
        <v>-37095.693333333336</v>
      </c>
      <c r="F952" s="301">
        <f t="shared" ref="F952:BQ953" si="471">F933+F939+F945</f>
        <v>-37095.693333333336</v>
      </c>
      <c r="G952" s="301">
        <f t="shared" si="471"/>
        <v>-37095.693333333336</v>
      </c>
      <c r="H952" s="301">
        <f t="shared" si="471"/>
        <v>-37095.693333333336</v>
      </c>
      <c r="I952" s="301">
        <f t="shared" si="471"/>
        <v>-37095.693333333336</v>
      </c>
      <c r="J952" s="301">
        <f t="shared" si="471"/>
        <v>-37095.693333333336</v>
      </c>
      <c r="K952" s="301">
        <f t="shared" si="471"/>
        <v>-37095.693333333336</v>
      </c>
      <c r="L952" s="301">
        <f t="shared" si="471"/>
        <v>-37095.693333333336</v>
      </c>
      <c r="M952" s="301">
        <f t="shared" si="471"/>
        <v>-37095.693333333336</v>
      </c>
      <c r="N952" s="301">
        <f t="shared" si="471"/>
        <v>-37095.693333333336</v>
      </c>
      <c r="O952" s="301">
        <f t="shared" si="471"/>
        <v>-37095.693333333336</v>
      </c>
      <c r="P952" s="301">
        <f t="shared" si="471"/>
        <v>-37095.693333333336</v>
      </c>
      <c r="Q952" s="301">
        <f t="shared" si="471"/>
        <v>-37095.693333333336</v>
      </c>
      <c r="R952" s="301">
        <f t="shared" si="471"/>
        <v>-37095.693333333336</v>
      </c>
      <c r="S952" s="301">
        <f t="shared" si="471"/>
        <v>-37095.693333333336</v>
      </c>
      <c r="T952" s="301">
        <f t="shared" si="471"/>
        <v>-37095.693333333336</v>
      </c>
      <c r="U952" s="301">
        <f t="shared" si="471"/>
        <v>-37051.121019202626</v>
      </c>
      <c r="V952" s="301">
        <f t="shared" si="471"/>
        <v>-37006.362987096356</v>
      </c>
      <c r="W952" s="301">
        <f t="shared" si="471"/>
        <v>-36961.418463189657</v>
      </c>
      <c r="X952" s="301">
        <f t="shared" si="471"/>
        <v>-36916.286670433343</v>
      </c>
      <c r="Y952" s="301">
        <f t="shared" si="471"/>
        <v>-36870.966828540542</v>
      </c>
      <c r="Z952" s="301">
        <f t="shared" si="471"/>
        <v>-36825.458153973195</v>
      </c>
      <c r="AA952" s="301">
        <f t="shared" si="471"/>
        <v>-36779.759859928476</v>
      </c>
      <c r="AB952" s="301">
        <f t="shared" si="471"/>
        <v>-36733.871156325229</v>
      </c>
      <c r="AC952" s="301">
        <f t="shared" si="471"/>
        <v>-36687.791249790316</v>
      </c>
      <c r="AD952" s="301">
        <f t="shared" si="471"/>
        <v>-36641.519343644839</v>
      </c>
      <c r="AE952" s="301">
        <f t="shared" ca="1" si="471"/>
        <v>-40894.61104850984</v>
      </c>
      <c r="AF952" s="301">
        <f t="shared" ca="1" si="471"/>
        <v>-40835.564039436562</v>
      </c>
      <c r="AG952" s="301">
        <f t="shared" ca="1" si="471"/>
        <v>-40776.283302619049</v>
      </c>
      <c r="AH952" s="301">
        <f t="shared" ca="1" si="471"/>
        <v>-40716.76791288497</v>
      </c>
      <c r="AI952" s="301">
        <f t="shared" ca="1" si="471"/>
        <v>-40657.016941399859</v>
      </c>
      <c r="AJ952" s="301">
        <f t="shared" ca="1" si="471"/>
        <v>-40597.029455652613</v>
      </c>
      <c r="AK952" s="301">
        <f t="shared" ca="1" si="471"/>
        <v>-40536.80451944095</v>
      </c>
      <c r="AL952" s="301">
        <f t="shared" ca="1" si="471"/>
        <v>-40476.341192856795</v>
      </c>
      <c r="AM952" s="301">
        <f t="shared" ca="1" si="471"/>
        <v>-40415.638532271565</v>
      </c>
      <c r="AN952" s="301">
        <f t="shared" ca="1" si="471"/>
        <v>-40354.695590321535</v>
      </c>
      <c r="AO952" s="301">
        <f t="shared" ca="1" si="471"/>
        <v>-40293.511415892928</v>
      </c>
      <c r="AP952" s="301">
        <f t="shared" ca="1" si="471"/>
        <v>-40232.085054107214</v>
      </c>
      <c r="AQ952" s="301">
        <f t="shared" ca="1" si="471"/>
        <v>-40170.415546306111</v>
      </c>
      <c r="AR952" s="301">
        <f t="shared" ca="1" si="471"/>
        <v>-40108.501930036618</v>
      </c>
      <c r="AS952" s="301">
        <f t="shared" ca="1" si="471"/>
        <v>-40046.343239036069</v>
      </c>
      <c r="AT952" s="301">
        <f t="shared" ca="1" si="471"/>
        <v>-39983.938503216967</v>
      </c>
      <c r="AU952" s="301">
        <f t="shared" ca="1" si="471"/>
        <v>-39921.286748651917</v>
      </c>
      <c r="AV952" s="301">
        <f t="shared" ca="1" si="471"/>
        <v>-39858.38699755838</v>
      </c>
      <c r="AW952" s="301">
        <f t="shared" ca="1" si="471"/>
        <v>-39795.238268283429</v>
      </c>
      <c r="AX952" s="301">
        <f t="shared" ca="1" si="471"/>
        <v>-39731.839575288439</v>
      </c>
      <c r="AY952" s="301">
        <f t="shared" ca="1" si="471"/>
        <v>-39668.189929133674</v>
      </c>
      <c r="AZ952" s="301">
        <f t="shared" ca="1" si="471"/>
        <v>-39604.288336462872</v>
      </c>
      <c r="BA952" s="301">
        <f t="shared" ca="1" si="471"/>
        <v>-39540.133799987758</v>
      </c>
      <c r="BB952" s="301">
        <f t="shared" ca="1" si="471"/>
        <v>-39475.725318472425</v>
      </c>
      <c r="BC952" s="301">
        <f t="shared" ca="1" si="471"/>
        <v>0</v>
      </c>
      <c r="BD952" s="301">
        <f t="shared" ca="1" si="471"/>
        <v>0</v>
      </c>
      <c r="BE952" s="301">
        <f t="shared" ca="1" si="471"/>
        <v>0</v>
      </c>
      <c r="BF952" s="301">
        <f t="shared" ca="1" si="471"/>
        <v>0</v>
      </c>
      <c r="BG952" s="301">
        <f t="shared" ca="1" si="471"/>
        <v>0</v>
      </c>
      <c r="BH952" s="301">
        <f t="shared" ca="1" si="471"/>
        <v>0</v>
      </c>
      <c r="BI952" s="301">
        <f t="shared" ca="1" si="471"/>
        <v>0</v>
      </c>
      <c r="BJ952" s="301">
        <f t="shared" ca="1" si="471"/>
        <v>0</v>
      </c>
      <c r="BK952" s="301">
        <f t="shared" ca="1" si="471"/>
        <v>0</v>
      </c>
      <c r="BL952" s="301">
        <f t="shared" ca="1" si="471"/>
        <v>0</v>
      </c>
      <c r="BM952" s="301">
        <f t="shared" ca="1" si="471"/>
        <v>0</v>
      </c>
      <c r="BN952" s="301">
        <f t="shared" ca="1" si="471"/>
        <v>0</v>
      </c>
      <c r="BO952" s="301">
        <f t="shared" ca="1" si="471"/>
        <v>0</v>
      </c>
      <c r="BP952" s="301">
        <f t="shared" ca="1" si="471"/>
        <v>0</v>
      </c>
      <c r="BQ952" s="301">
        <f t="shared" ca="1" si="471"/>
        <v>0</v>
      </c>
      <c r="BR952" s="301">
        <f t="shared" ref="BR952:BX953" ca="1" si="472">BR933+BR939+BR945</f>
        <v>0</v>
      </c>
      <c r="BS952" s="301">
        <f t="shared" ca="1" si="472"/>
        <v>0</v>
      </c>
      <c r="BT952" s="301">
        <f t="shared" ca="1" si="472"/>
        <v>0</v>
      </c>
      <c r="BU952" s="301">
        <f t="shared" ca="1" si="472"/>
        <v>0</v>
      </c>
      <c r="BV952" s="301">
        <f t="shared" ca="1" si="472"/>
        <v>0</v>
      </c>
      <c r="BW952" s="301">
        <f t="shared" ca="1" si="472"/>
        <v>0</v>
      </c>
      <c r="BX952" s="301">
        <f t="shared" ca="1" si="472"/>
        <v>0</v>
      </c>
      <c r="BY952" s="301">
        <f t="shared" ref="BY952:CJ952" ca="1" si="473">BY933+BY939+BY945</f>
        <v>0</v>
      </c>
      <c r="BZ952" s="301">
        <f t="shared" ca="1" si="473"/>
        <v>0</v>
      </c>
      <c r="CA952" s="301">
        <f t="shared" ca="1" si="473"/>
        <v>0</v>
      </c>
      <c r="CB952" s="301">
        <f t="shared" ca="1" si="473"/>
        <v>0</v>
      </c>
      <c r="CC952" s="301">
        <f t="shared" ca="1" si="473"/>
        <v>0</v>
      </c>
      <c r="CD952" s="301">
        <f t="shared" ca="1" si="473"/>
        <v>0</v>
      </c>
      <c r="CE952" s="301">
        <f t="shared" ca="1" si="473"/>
        <v>0</v>
      </c>
      <c r="CF952" s="301">
        <f t="shared" ca="1" si="473"/>
        <v>0</v>
      </c>
      <c r="CG952" s="301">
        <f t="shared" ca="1" si="473"/>
        <v>0</v>
      </c>
      <c r="CH952" s="301">
        <f t="shared" ca="1" si="473"/>
        <v>0</v>
      </c>
      <c r="CI952" s="301">
        <f t="shared" ca="1" si="473"/>
        <v>0</v>
      </c>
      <c r="CJ952" s="301">
        <f t="shared" ca="1" si="473"/>
        <v>0</v>
      </c>
      <c r="CK952" s="301"/>
      <c r="CL952" s="301"/>
      <c r="CM952" s="301"/>
      <c r="CN952" s="301"/>
      <c r="CO952" s="301"/>
      <c r="CP952" s="301"/>
      <c r="CQ952" s="301"/>
      <c r="CR952" s="301"/>
      <c r="CS952" s="301"/>
      <c r="CT952" s="301"/>
      <c r="CU952" s="301"/>
      <c r="CV952" s="301"/>
      <c r="CW952" s="301"/>
      <c r="CX952" s="301"/>
      <c r="CY952" s="301"/>
      <c r="CZ952" s="301"/>
      <c r="DA952" s="301"/>
      <c r="DB952" s="301"/>
      <c r="DC952" s="301"/>
      <c r="DD952" s="301"/>
      <c r="DE952" s="301"/>
      <c r="DF952" s="301"/>
      <c r="DG952" s="301"/>
      <c r="DH952" s="301"/>
      <c r="DI952" s="301"/>
      <c r="DJ952" s="301"/>
      <c r="DK952" s="301"/>
      <c r="DL952" s="301"/>
      <c r="DM952" s="301"/>
      <c r="DN952" s="301"/>
      <c r="DO952" s="301"/>
      <c r="DP952" s="301"/>
      <c r="DQ952" s="301"/>
      <c r="DR952" s="301"/>
      <c r="DS952" s="301"/>
      <c r="DT952" s="301"/>
    </row>
    <row r="953" spans="3:124" hidden="1" outlineLevel="1">
      <c r="C953" s="232" t="s">
        <v>36</v>
      </c>
      <c r="D953" s="349"/>
      <c r="E953" s="341">
        <f>E934+E940+E946</f>
        <v>0</v>
      </c>
      <c r="F953" s="342">
        <f t="shared" si="471"/>
        <v>0</v>
      </c>
      <c r="G953" s="342">
        <f t="shared" si="471"/>
        <v>0</v>
      </c>
      <c r="H953" s="342">
        <f t="shared" si="471"/>
        <v>0</v>
      </c>
      <c r="I953" s="342">
        <f t="shared" si="471"/>
        <v>0</v>
      </c>
      <c r="J953" s="342">
        <f t="shared" si="471"/>
        <v>0</v>
      </c>
      <c r="K953" s="342">
        <f t="shared" si="471"/>
        <v>0</v>
      </c>
      <c r="L953" s="342">
        <f t="shared" si="471"/>
        <v>0</v>
      </c>
      <c r="M953" s="342">
        <f t="shared" si="471"/>
        <v>0</v>
      </c>
      <c r="N953" s="342">
        <f t="shared" si="471"/>
        <v>0</v>
      </c>
      <c r="O953" s="342">
        <f t="shared" si="471"/>
        <v>0</v>
      </c>
      <c r="P953" s="342">
        <f t="shared" si="471"/>
        <v>0</v>
      </c>
      <c r="Q953" s="342">
        <f t="shared" si="471"/>
        <v>0</v>
      </c>
      <c r="R953" s="342">
        <f t="shared" si="471"/>
        <v>0</v>
      </c>
      <c r="S953" s="342">
        <f t="shared" si="471"/>
        <v>0</v>
      </c>
      <c r="T953" s="342">
        <f t="shared" si="471"/>
        <v>-10697.355391372075</v>
      </c>
      <c r="U953" s="342">
        <f t="shared" si="471"/>
        <v>-10741.927705502789</v>
      </c>
      <c r="V953" s="342">
        <f t="shared" si="471"/>
        <v>-10786.685737609052</v>
      </c>
      <c r="W953" s="342">
        <f t="shared" si="471"/>
        <v>-10831.630261515758</v>
      </c>
      <c r="X953" s="342">
        <f t="shared" si="471"/>
        <v>-10876.762054272074</v>
      </c>
      <c r="Y953" s="342">
        <f t="shared" si="471"/>
        <v>-10922.081896164875</v>
      </c>
      <c r="Z953" s="342">
        <f t="shared" si="471"/>
        <v>-10967.590570732225</v>
      </c>
      <c r="AA953" s="342">
        <f t="shared" si="471"/>
        <v>-11013.288864776947</v>
      </c>
      <c r="AB953" s="342">
        <f t="shared" si="471"/>
        <v>-11059.177568380181</v>
      </c>
      <c r="AC953" s="342">
        <f t="shared" si="471"/>
        <v>-11105.257474915099</v>
      </c>
      <c r="AD953" s="342">
        <f t="shared" si="471"/>
        <v>-11151.529381060578</v>
      </c>
      <c r="AE953" s="342">
        <f t="shared" ca="1" si="471"/>
        <v>-14917.13913429871</v>
      </c>
      <c r="AF953" s="342">
        <f t="shared" ca="1" si="471"/>
        <v>-14976.186143371977</v>
      </c>
      <c r="AG953" s="342">
        <f t="shared" ca="1" si="471"/>
        <v>-15035.466880189491</v>
      </c>
      <c r="AH953" s="342">
        <f t="shared" ca="1" si="471"/>
        <v>-15094.982269923574</v>
      </c>
      <c r="AI953" s="342">
        <f t="shared" ca="1" si="471"/>
        <v>-15154.733241408687</v>
      </c>
      <c r="AJ953" s="342">
        <f t="shared" ca="1" si="471"/>
        <v>-15214.720727155933</v>
      </c>
      <c r="AK953" s="342">
        <f t="shared" ca="1" si="471"/>
        <v>-15274.945663367593</v>
      </c>
      <c r="AL953" s="342">
        <f t="shared" ca="1" si="471"/>
        <v>-15335.408989951757</v>
      </c>
      <c r="AM953" s="342">
        <f t="shared" ca="1" si="471"/>
        <v>-15396.111650536981</v>
      </c>
      <c r="AN953" s="342">
        <f t="shared" ca="1" si="471"/>
        <v>-15457.054592487018</v>
      </c>
      <c r="AO953" s="342">
        <f t="shared" ca="1" si="471"/>
        <v>-15518.238766915616</v>
      </c>
      <c r="AP953" s="342">
        <f t="shared" ca="1" si="471"/>
        <v>-15579.665128701323</v>
      </c>
      <c r="AQ953" s="342">
        <f t="shared" ca="1" si="471"/>
        <v>-15641.334636502435</v>
      </c>
      <c r="AR953" s="342">
        <f t="shared" ca="1" si="471"/>
        <v>-15703.24825277192</v>
      </c>
      <c r="AS953" s="342">
        <f t="shared" ca="1" si="471"/>
        <v>-15765.406943772479</v>
      </c>
      <c r="AT953" s="342">
        <f t="shared" ca="1" si="471"/>
        <v>-15827.811679591576</v>
      </c>
      <c r="AU953" s="342">
        <f t="shared" ca="1" si="471"/>
        <v>-15890.463434156629</v>
      </c>
      <c r="AV953" s="342">
        <f t="shared" ca="1" si="471"/>
        <v>-15953.363185250164</v>
      </c>
      <c r="AW953" s="342">
        <f t="shared" ca="1" si="471"/>
        <v>-16016.511914525116</v>
      </c>
      <c r="AX953" s="342">
        <f t="shared" ca="1" si="471"/>
        <v>-16079.910607520107</v>
      </c>
      <c r="AY953" s="342">
        <f t="shared" ca="1" si="471"/>
        <v>-16143.560253674874</v>
      </c>
      <c r="AZ953" s="342">
        <f t="shared" ca="1" si="471"/>
        <v>-16207.46184634567</v>
      </c>
      <c r="BA953" s="342">
        <f t="shared" ca="1" si="471"/>
        <v>-16271.616382820786</v>
      </c>
      <c r="BB953" s="342">
        <f t="shared" ca="1" si="471"/>
        <v>-16336.024864336121</v>
      </c>
      <c r="BC953" s="342">
        <f t="shared" ca="1" si="471"/>
        <v>0</v>
      </c>
      <c r="BD953" s="342">
        <f t="shared" ca="1" si="471"/>
        <v>0</v>
      </c>
      <c r="BE953" s="342">
        <f t="shared" ca="1" si="471"/>
        <v>0</v>
      </c>
      <c r="BF953" s="342">
        <f t="shared" ca="1" si="471"/>
        <v>0</v>
      </c>
      <c r="BG953" s="342">
        <f t="shared" ca="1" si="471"/>
        <v>0</v>
      </c>
      <c r="BH953" s="342">
        <f t="shared" ca="1" si="471"/>
        <v>0</v>
      </c>
      <c r="BI953" s="342">
        <f t="shared" ca="1" si="471"/>
        <v>0</v>
      </c>
      <c r="BJ953" s="342">
        <f t="shared" ca="1" si="471"/>
        <v>0</v>
      </c>
      <c r="BK953" s="342">
        <f t="shared" ca="1" si="471"/>
        <v>0</v>
      </c>
      <c r="BL953" s="342">
        <f t="shared" ca="1" si="471"/>
        <v>0</v>
      </c>
      <c r="BM953" s="342">
        <f t="shared" ca="1" si="471"/>
        <v>0</v>
      </c>
      <c r="BN953" s="342">
        <f t="shared" ca="1" si="471"/>
        <v>0</v>
      </c>
      <c r="BO953" s="342">
        <f t="shared" ca="1" si="471"/>
        <v>0</v>
      </c>
      <c r="BP953" s="342">
        <f t="shared" ca="1" si="471"/>
        <v>0</v>
      </c>
      <c r="BQ953" s="342">
        <f t="shared" ca="1" si="471"/>
        <v>0</v>
      </c>
      <c r="BR953" s="342">
        <f t="shared" ca="1" si="472"/>
        <v>0</v>
      </c>
      <c r="BS953" s="342">
        <f t="shared" ca="1" si="472"/>
        <v>0</v>
      </c>
      <c r="BT953" s="342">
        <f t="shared" ca="1" si="472"/>
        <v>0</v>
      </c>
      <c r="BU953" s="342">
        <f t="shared" ca="1" si="472"/>
        <v>0</v>
      </c>
      <c r="BV953" s="342">
        <f t="shared" ca="1" si="472"/>
        <v>0</v>
      </c>
      <c r="BW953" s="342">
        <f t="shared" ca="1" si="472"/>
        <v>0</v>
      </c>
      <c r="BX953" s="342">
        <f t="shared" ca="1" si="472"/>
        <v>0</v>
      </c>
      <c r="BY953" s="342">
        <f t="shared" ref="BY953:CJ953" ca="1" si="474">BY934+BY940+BY946</f>
        <v>0</v>
      </c>
      <c r="BZ953" s="342">
        <f t="shared" ca="1" si="474"/>
        <v>0</v>
      </c>
      <c r="CA953" s="342">
        <f t="shared" ca="1" si="474"/>
        <v>0</v>
      </c>
      <c r="CB953" s="342">
        <f t="shared" ca="1" si="474"/>
        <v>0</v>
      </c>
      <c r="CC953" s="342">
        <f t="shared" ca="1" si="474"/>
        <v>0</v>
      </c>
      <c r="CD953" s="342">
        <f t="shared" ca="1" si="474"/>
        <v>0</v>
      </c>
      <c r="CE953" s="342">
        <f t="shared" ca="1" si="474"/>
        <v>0</v>
      </c>
      <c r="CF953" s="342">
        <f t="shared" ca="1" si="474"/>
        <v>0</v>
      </c>
      <c r="CG953" s="342">
        <f t="shared" ca="1" si="474"/>
        <v>0</v>
      </c>
      <c r="CH953" s="342">
        <f t="shared" ca="1" si="474"/>
        <v>0</v>
      </c>
      <c r="CI953" s="342">
        <f t="shared" ca="1" si="474"/>
        <v>0</v>
      </c>
      <c r="CJ953" s="342">
        <f t="shared" ca="1" si="474"/>
        <v>0</v>
      </c>
      <c r="CK953" s="342"/>
      <c r="CL953" s="342"/>
      <c r="CM953" s="342"/>
      <c r="CN953" s="342"/>
      <c r="CO953" s="342"/>
      <c r="CP953" s="342"/>
      <c r="CQ953" s="342"/>
      <c r="CR953" s="342"/>
      <c r="CS953" s="342"/>
      <c r="CT953" s="342"/>
      <c r="CU953" s="342"/>
      <c r="CV953" s="342"/>
      <c r="CW953" s="342"/>
      <c r="CX953" s="342"/>
      <c r="CY953" s="342"/>
      <c r="CZ953" s="342"/>
      <c r="DA953" s="342"/>
      <c r="DB953" s="342"/>
      <c r="DC953" s="342"/>
      <c r="DD953" s="342"/>
      <c r="DE953" s="342"/>
      <c r="DF953" s="342"/>
      <c r="DG953" s="342"/>
      <c r="DH953" s="342"/>
      <c r="DI953" s="342"/>
      <c r="DJ953" s="342"/>
      <c r="DK953" s="342"/>
      <c r="DL953" s="342"/>
      <c r="DM953" s="342"/>
      <c r="DN953" s="342"/>
      <c r="DO953" s="342"/>
      <c r="DP953" s="342"/>
      <c r="DQ953" s="342"/>
      <c r="DR953" s="342"/>
      <c r="DS953" s="342"/>
      <c r="DT953" s="342"/>
    </row>
    <row r="954" spans="3:124" hidden="1" outlineLevel="1">
      <c r="C954" s="4" t="s">
        <v>37</v>
      </c>
      <c r="D954" s="349"/>
      <c r="E954" s="300">
        <f>SUM(E952:E953)</f>
        <v>-37095.693333333336</v>
      </c>
      <c r="F954" s="301">
        <f t="shared" ref="F954:BQ954" si="475">SUM(F952:F953)</f>
        <v>-37095.693333333336</v>
      </c>
      <c r="G954" s="301">
        <f t="shared" si="475"/>
        <v>-37095.693333333336</v>
      </c>
      <c r="H954" s="301">
        <f t="shared" si="475"/>
        <v>-37095.693333333336</v>
      </c>
      <c r="I954" s="301">
        <f t="shared" si="475"/>
        <v>-37095.693333333336</v>
      </c>
      <c r="J954" s="301">
        <f t="shared" si="475"/>
        <v>-37095.693333333336</v>
      </c>
      <c r="K954" s="301">
        <f t="shared" si="475"/>
        <v>-37095.693333333336</v>
      </c>
      <c r="L954" s="301">
        <f t="shared" si="475"/>
        <v>-37095.693333333336</v>
      </c>
      <c r="M954" s="301">
        <f t="shared" si="475"/>
        <v>-37095.693333333336</v>
      </c>
      <c r="N954" s="301">
        <f t="shared" si="475"/>
        <v>-37095.693333333336</v>
      </c>
      <c r="O954" s="301">
        <f t="shared" si="475"/>
        <v>-37095.693333333336</v>
      </c>
      <c r="P954" s="301">
        <f t="shared" si="475"/>
        <v>-37095.693333333336</v>
      </c>
      <c r="Q954" s="301">
        <f t="shared" si="475"/>
        <v>-37095.693333333336</v>
      </c>
      <c r="R954" s="301">
        <f t="shared" si="475"/>
        <v>-37095.693333333336</v>
      </c>
      <c r="S954" s="301">
        <f t="shared" si="475"/>
        <v>-37095.693333333336</v>
      </c>
      <c r="T954" s="301">
        <f t="shared" si="475"/>
        <v>-47793.048724705412</v>
      </c>
      <c r="U954" s="301">
        <f t="shared" si="475"/>
        <v>-47793.048724705412</v>
      </c>
      <c r="V954" s="301">
        <f t="shared" si="475"/>
        <v>-47793.048724705412</v>
      </c>
      <c r="W954" s="301">
        <f t="shared" si="475"/>
        <v>-47793.048724705412</v>
      </c>
      <c r="X954" s="301">
        <f t="shared" si="475"/>
        <v>-47793.048724705419</v>
      </c>
      <c r="Y954" s="301">
        <f t="shared" si="475"/>
        <v>-47793.048724705419</v>
      </c>
      <c r="Z954" s="301">
        <f t="shared" si="475"/>
        <v>-47793.048724705419</v>
      </c>
      <c r="AA954" s="301">
        <f t="shared" si="475"/>
        <v>-47793.048724705426</v>
      </c>
      <c r="AB954" s="301">
        <f t="shared" si="475"/>
        <v>-47793.048724705412</v>
      </c>
      <c r="AC954" s="301">
        <f t="shared" si="475"/>
        <v>-47793.048724705412</v>
      </c>
      <c r="AD954" s="301">
        <f t="shared" si="475"/>
        <v>-47793.048724705419</v>
      </c>
      <c r="AE954" s="301">
        <f t="shared" ca="1" si="475"/>
        <v>-55811.750182808551</v>
      </c>
      <c r="AF954" s="301">
        <f t="shared" ca="1" si="475"/>
        <v>-55811.750182808537</v>
      </c>
      <c r="AG954" s="301">
        <f t="shared" ca="1" si="475"/>
        <v>-55811.750182808537</v>
      </c>
      <c r="AH954" s="301">
        <f t="shared" ca="1" si="475"/>
        <v>-55811.750182808544</v>
      </c>
      <c r="AI954" s="301">
        <f t="shared" ca="1" si="475"/>
        <v>-55811.750182808544</v>
      </c>
      <c r="AJ954" s="301">
        <f t="shared" ca="1" si="475"/>
        <v>-55811.750182808544</v>
      </c>
      <c r="AK954" s="301">
        <f t="shared" ca="1" si="475"/>
        <v>-55811.750182808544</v>
      </c>
      <c r="AL954" s="301">
        <f t="shared" ca="1" si="475"/>
        <v>-55811.750182808551</v>
      </c>
      <c r="AM954" s="301">
        <f t="shared" ca="1" si="475"/>
        <v>-55811.750182808544</v>
      </c>
      <c r="AN954" s="301">
        <f t="shared" ca="1" si="475"/>
        <v>-55811.750182808551</v>
      </c>
      <c r="AO954" s="301">
        <f t="shared" ca="1" si="475"/>
        <v>-55811.750182808544</v>
      </c>
      <c r="AP954" s="301">
        <f t="shared" ca="1" si="475"/>
        <v>-55811.750182808537</v>
      </c>
      <c r="AQ954" s="301">
        <f t="shared" ca="1" si="475"/>
        <v>-55811.750182808544</v>
      </c>
      <c r="AR954" s="301">
        <f t="shared" ca="1" si="475"/>
        <v>-55811.750182808537</v>
      </c>
      <c r="AS954" s="301">
        <f t="shared" ca="1" si="475"/>
        <v>-55811.750182808551</v>
      </c>
      <c r="AT954" s="301">
        <f t="shared" ca="1" si="475"/>
        <v>-55811.750182808544</v>
      </c>
      <c r="AU954" s="301">
        <f t="shared" ca="1" si="475"/>
        <v>-55811.750182808544</v>
      </c>
      <c r="AV954" s="301">
        <f t="shared" ca="1" si="475"/>
        <v>-55811.750182808544</v>
      </c>
      <c r="AW954" s="301">
        <f t="shared" ca="1" si="475"/>
        <v>-55811.750182808544</v>
      </c>
      <c r="AX954" s="301">
        <f t="shared" ca="1" si="475"/>
        <v>-55811.750182808544</v>
      </c>
      <c r="AY954" s="301">
        <f t="shared" ca="1" si="475"/>
        <v>-55811.750182808551</v>
      </c>
      <c r="AZ954" s="301">
        <f t="shared" ca="1" si="475"/>
        <v>-55811.750182808544</v>
      </c>
      <c r="BA954" s="301">
        <f t="shared" ca="1" si="475"/>
        <v>-55811.750182808544</v>
      </c>
      <c r="BB954" s="301">
        <f t="shared" ca="1" si="475"/>
        <v>-55811.750182808544</v>
      </c>
      <c r="BC954" s="301">
        <f t="shared" ca="1" si="475"/>
        <v>0</v>
      </c>
      <c r="BD954" s="301">
        <f t="shared" ca="1" si="475"/>
        <v>0</v>
      </c>
      <c r="BE954" s="301">
        <f t="shared" ca="1" si="475"/>
        <v>0</v>
      </c>
      <c r="BF954" s="301">
        <f t="shared" ca="1" si="475"/>
        <v>0</v>
      </c>
      <c r="BG954" s="301">
        <f t="shared" ca="1" si="475"/>
        <v>0</v>
      </c>
      <c r="BH954" s="301">
        <f t="shared" ca="1" si="475"/>
        <v>0</v>
      </c>
      <c r="BI954" s="301">
        <f t="shared" ca="1" si="475"/>
        <v>0</v>
      </c>
      <c r="BJ954" s="301">
        <f t="shared" ca="1" si="475"/>
        <v>0</v>
      </c>
      <c r="BK954" s="301">
        <f t="shared" ca="1" si="475"/>
        <v>0</v>
      </c>
      <c r="BL954" s="301">
        <f t="shared" ca="1" si="475"/>
        <v>0</v>
      </c>
      <c r="BM954" s="301">
        <f t="shared" ca="1" si="475"/>
        <v>0</v>
      </c>
      <c r="BN954" s="301">
        <f t="shared" ca="1" si="475"/>
        <v>0</v>
      </c>
      <c r="BO954" s="301">
        <f t="shared" ca="1" si="475"/>
        <v>0</v>
      </c>
      <c r="BP954" s="301">
        <f t="shared" ca="1" si="475"/>
        <v>0</v>
      </c>
      <c r="BQ954" s="301">
        <f t="shared" ca="1" si="475"/>
        <v>0</v>
      </c>
      <c r="BR954" s="301">
        <f t="shared" ref="BR954:BX954" ca="1" si="476">SUM(BR952:BR953)</f>
        <v>0</v>
      </c>
      <c r="BS954" s="301">
        <f t="shared" ca="1" si="476"/>
        <v>0</v>
      </c>
      <c r="BT954" s="301">
        <f t="shared" ca="1" si="476"/>
        <v>0</v>
      </c>
      <c r="BU954" s="301">
        <f t="shared" ca="1" si="476"/>
        <v>0</v>
      </c>
      <c r="BV954" s="301">
        <f t="shared" ca="1" si="476"/>
        <v>0</v>
      </c>
      <c r="BW954" s="301">
        <f t="shared" ca="1" si="476"/>
        <v>0</v>
      </c>
      <c r="BX954" s="301">
        <f t="shared" ca="1" si="476"/>
        <v>0</v>
      </c>
      <c r="BY954" s="301">
        <f t="shared" ref="BY954:CJ954" ca="1" si="477">SUM(BY952:BY953)</f>
        <v>0</v>
      </c>
      <c r="BZ954" s="301">
        <f t="shared" ca="1" si="477"/>
        <v>0</v>
      </c>
      <c r="CA954" s="301">
        <f t="shared" ca="1" si="477"/>
        <v>0</v>
      </c>
      <c r="CB954" s="301">
        <f t="shared" ca="1" si="477"/>
        <v>0</v>
      </c>
      <c r="CC954" s="301">
        <f t="shared" ca="1" si="477"/>
        <v>0</v>
      </c>
      <c r="CD954" s="301">
        <f t="shared" ca="1" si="477"/>
        <v>0</v>
      </c>
      <c r="CE954" s="301">
        <f t="shared" ca="1" si="477"/>
        <v>0</v>
      </c>
      <c r="CF954" s="301">
        <f t="shared" ca="1" si="477"/>
        <v>0</v>
      </c>
      <c r="CG954" s="301">
        <f t="shared" ca="1" si="477"/>
        <v>0</v>
      </c>
      <c r="CH954" s="301">
        <f t="shared" ca="1" si="477"/>
        <v>0</v>
      </c>
      <c r="CI954" s="301">
        <f t="shared" ca="1" si="477"/>
        <v>0</v>
      </c>
      <c r="CJ954" s="301">
        <f t="shared" ca="1" si="477"/>
        <v>0</v>
      </c>
      <c r="CK954" s="301"/>
      <c r="CL954" s="301"/>
      <c r="CM954" s="301"/>
      <c r="CN954" s="301"/>
      <c r="CO954" s="301"/>
      <c r="CP954" s="301"/>
      <c r="CQ954" s="301"/>
      <c r="CR954" s="301"/>
      <c r="CS954" s="301"/>
      <c r="CT954" s="301"/>
      <c r="CU954" s="301"/>
      <c r="CV954" s="301"/>
      <c r="CW954" s="301"/>
      <c r="CX954" s="301"/>
      <c r="CY954" s="301"/>
      <c r="CZ954" s="301"/>
      <c r="DA954" s="301"/>
      <c r="DB954" s="301"/>
      <c r="DC954" s="301"/>
      <c r="DD954" s="301"/>
      <c r="DE954" s="301"/>
      <c r="DF954" s="301"/>
      <c r="DG954" s="301"/>
      <c r="DH954" s="301"/>
      <c r="DI954" s="301"/>
      <c r="DJ954" s="301"/>
      <c r="DK954" s="301"/>
      <c r="DL954" s="301"/>
      <c r="DM954" s="301"/>
      <c r="DN954" s="301"/>
      <c r="DO954" s="301"/>
      <c r="DP954" s="301"/>
      <c r="DQ954" s="301"/>
      <c r="DR954" s="301"/>
      <c r="DS954" s="301"/>
      <c r="DT954" s="301"/>
    </row>
    <row r="955" spans="3:124" hidden="1" outlineLevel="1">
      <c r="D955" s="349"/>
      <c r="E955" s="300"/>
      <c r="F955" s="301"/>
      <c r="G955" s="301"/>
      <c r="H955" s="301"/>
      <c r="I955" s="301"/>
      <c r="J955" s="301"/>
      <c r="K955" s="301"/>
      <c r="L955" s="301"/>
      <c r="M955" s="301"/>
      <c r="N955" s="301"/>
    </row>
    <row r="956" spans="3:124" hidden="1" outlineLevel="1">
      <c r="C956" s="4" t="s">
        <v>344</v>
      </c>
      <c r="D956" s="350"/>
      <c r="E956" s="302">
        <f ca="1">(E929+E954)*(E927&lt;=$E$328)</f>
        <v>-337648.77666666673</v>
      </c>
      <c r="F956" s="301">
        <f t="shared" ref="F956:BQ956" ca="1" si="478">(F929+F954)*(F927&lt;=$E$328)</f>
        <v>-145148.77666666667</v>
      </c>
      <c r="G956" s="301">
        <f t="shared" ca="1" si="478"/>
        <v>-162648.77666666667</v>
      </c>
      <c r="H956" s="301">
        <f t="shared" ca="1" si="478"/>
        <v>-145148.77666666667</v>
      </c>
      <c r="I956" s="301">
        <f t="shared" ca="1" si="478"/>
        <v>-127648.77666666667</v>
      </c>
      <c r="J956" s="301">
        <f t="shared" ca="1" si="478"/>
        <v>-110148.77666666667</v>
      </c>
      <c r="K956" s="301">
        <f t="shared" ca="1" si="478"/>
        <v>-110148.77666666667</v>
      </c>
      <c r="L956" s="301">
        <f t="shared" ca="1" si="478"/>
        <v>-92648.776666666672</v>
      </c>
      <c r="M956" s="301">
        <f t="shared" ca="1" si="478"/>
        <v>-92648.776666666672</v>
      </c>
      <c r="N956" s="301">
        <f t="shared" ca="1" si="478"/>
        <v>-92648.776666666672</v>
      </c>
      <c r="O956" s="301">
        <f t="shared" ca="1" si="478"/>
        <v>-44348.776666666672</v>
      </c>
      <c r="P956" s="301">
        <f t="shared" ca="1" si="478"/>
        <v>-44348.776666666672</v>
      </c>
      <c r="Q956" s="301">
        <f t="shared" ca="1" si="478"/>
        <v>-48203.638333333336</v>
      </c>
      <c r="R956" s="301">
        <f t="shared" ca="1" si="478"/>
        <v>-48203.638333333336</v>
      </c>
      <c r="S956" s="301">
        <f t="shared" ca="1" si="478"/>
        <v>-48203.638333333336</v>
      </c>
      <c r="T956" s="301">
        <f t="shared" ca="1" si="478"/>
        <v>-58900.993724705411</v>
      </c>
      <c r="U956" s="301">
        <f t="shared" ca="1" si="478"/>
        <v>-58900.993724705411</v>
      </c>
      <c r="V956" s="301">
        <f t="shared" ca="1" si="478"/>
        <v>-58900.993724705411</v>
      </c>
      <c r="W956" s="301">
        <f t="shared" ca="1" si="478"/>
        <v>-58900.993724705411</v>
      </c>
      <c r="X956" s="301">
        <f t="shared" ca="1" si="478"/>
        <v>-58900.993724705419</v>
      </c>
      <c r="Y956" s="301">
        <f t="shared" ca="1" si="478"/>
        <v>-58900.993724705419</v>
      </c>
      <c r="Z956" s="301">
        <f t="shared" ca="1" si="478"/>
        <v>-58900.993724705419</v>
      </c>
      <c r="AA956" s="301">
        <f t="shared" ca="1" si="478"/>
        <v>-58900.993724705426</v>
      </c>
      <c r="AB956" s="301">
        <f t="shared" ca="1" si="478"/>
        <v>-58900.993724705411</v>
      </c>
      <c r="AC956" s="301">
        <f t="shared" si="478"/>
        <v>215.88816409455467</v>
      </c>
      <c r="AD956" s="301">
        <f t="shared" si="478"/>
        <v>215.88816409454739</v>
      </c>
      <c r="AE956" s="301">
        <f t="shared" ca="1" si="478"/>
        <v>-7802.8132940085852</v>
      </c>
      <c r="AF956" s="301">
        <f t="shared" ca="1" si="478"/>
        <v>-7802.8132940085707</v>
      </c>
      <c r="AG956" s="301">
        <f t="shared" ca="1" si="478"/>
        <v>-7802.8132940085707</v>
      </c>
      <c r="AH956" s="301">
        <f t="shared" ca="1" si="478"/>
        <v>-7802.8132940085779</v>
      </c>
      <c r="AI956" s="301">
        <f t="shared" ca="1" si="478"/>
        <v>-7802.8132940085779</v>
      </c>
      <c r="AJ956" s="301">
        <f t="shared" ca="1" si="478"/>
        <v>-7802.8132940085779</v>
      </c>
      <c r="AK956" s="301">
        <f t="shared" ca="1" si="478"/>
        <v>-7802.8132940085779</v>
      </c>
      <c r="AL956" s="301">
        <f t="shared" ca="1" si="478"/>
        <v>-7802.8132940085852</v>
      </c>
      <c r="AM956" s="301">
        <f t="shared" ca="1" si="478"/>
        <v>-7802.8132940085779</v>
      </c>
      <c r="AN956" s="301">
        <f t="shared" ca="1" si="478"/>
        <v>-7802.8132940085852</v>
      </c>
      <c r="AO956" s="301">
        <f t="shared" ca="1" si="478"/>
        <v>-5389.6839584565532</v>
      </c>
      <c r="AP956" s="301">
        <f t="shared" ca="1" si="478"/>
        <v>-5389.683958456546</v>
      </c>
      <c r="AQ956" s="301">
        <f t="shared" ca="1" si="478"/>
        <v>-5389.6839584565532</v>
      </c>
      <c r="AR956" s="301">
        <f t="shared" ca="1" si="478"/>
        <v>-5389.683958456546</v>
      </c>
      <c r="AS956" s="301">
        <f t="shared" ca="1" si="478"/>
        <v>-5389.6839584565605</v>
      </c>
      <c r="AT956" s="301">
        <f t="shared" ca="1" si="478"/>
        <v>-5389.6839584565532</v>
      </c>
      <c r="AU956" s="301">
        <f t="shared" ca="1" si="478"/>
        <v>-5389.6839584565532</v>
      </c>
      <c r="AV956" s="301">
        <f t="shared" ca="1" si="478"/>
        <v>-5389.6839584565532</v>
      </c>
      <c r="AW956" s="301">
        <f t="shared" ca="1" si="478"/>
        <v>-5389.6839584565532</v>
      </c>
      <c r="AX956" s="301">
        <f t="shared" ca="1" si="478"/>
        <v>-5389.6839584565532</v>
      </c>
      <c r="AY956" s="301">
        <f t="shared" ca="1" si="478"/>
        <v>-5389.6839584565605</v>
      </c>
      <c r="AZ956" s="301">
        <f t="shared" ca="1" si="478"/>
        <v>-5389.6839584565532</v>
      </c>
      <c r="BA956" s="301">
        <f t="shared" ca="1" si="478"/>
        <v>-3581.6532907010405</v>
      </c>
      <c r="BB956" s="301">
        <f t="shared" ca="1" si="478"/>
        <v>-3581.6532907010405</v>
      </c>
      <c r="BC956" s="301">
        <f t="shared" ca="1" si="478"/>
        <v>0</v>
      </c>
      <c r="BD956" s="301">
        <f t="shared" ca="1" si="478"/>
        <v>0</v>
      </c>
      <c r="BE956" s="301">
        <f t="shared" ca="1" si="478"/>
        <v>0</v>
      </c>
      <c r="BF956" s="301">
        <f t="shared" ca="1" si="478"/>
        <v>0</v>
      </c>
      <c r="BG956" s="301">
        <f t="shared" ca="1" si="478"/>
        <v>0</v>
      </c>
      <c r="BH956" s="301">
        <f t="shared" ca="1" si="478"/>
        <v>0</v>
      </c>
      <c r="BI956" s="301">
        <f t="shared" ca="1" si="478"/>
        <v>0</v>
      </c>
      <c r="BJ956" s="301">
        <f t="shared" ca="1" si="478"/>
        <v>0</v>
      </c>
      <c r="BK956" s="301">
        <f t="shared" ca="1" si="478"/>
        <v>0</v>
      </c>
      <c r="BL956" s="301">
        <f t="shared" ca="1" si="478"/>
        <v>0</v>
      </c>
      <c r="BM956" s="301">
        <f t="shared" ca="1" si="478"/>
        <v>0</v>
      </c>
      <c r="BN956" s="301">
        <f t="shared" ca="1" si="478"/>
        <v>0</v>
      </c>
      <c r="BO956" s="301">
        <f t="shared" ca="1" si="478"/>
        <v>0</v>
      </c>
      <c r="BP956" s="301">
        <f t="shared" ca="1" si="478"/>
        <v>0</v>
      </c>
      <c r="BQ956" s="301">
        <f t="shared" ca="1" si="478"/>
        <v>0</v>
      </c>
      <c r="BR956" s="301">
        <f t="shared" ref="BR956:BX956" ca="1" si="479">(BR929+BR954)*(BR927&lt;=$E$328)</f>
        <v>0</v>
      </c>
      <c r="BS956" s="301">
        <f t="shared" ca="1" si="479"/>
        <v>0</v>
      </c>
      <c r="BT956" s="301">
        <f t="shared" ca="1" si="479"/>
        <v>0</v>
      </c>
      <c r="BU956" s="301">
        <f t="shared" ca="1" si="479"/>
        <v>0</v>
      </c>
      <c r="BV956" s="301">
        <f t="shared" ca="1" si="479"/>
        <v>0</v>
      </c>
      <c r="BW956" s="301">
        <f t="shared" ca="1" si="479"/>
        <v>0</v>
      </c>
      <c r="BX956" s="301">
        <f t="shared" ca="1" si="479"/>
        <v>0</v>
      </c>
      <c r="BY956" s="301">
        <f t="shared" ref="BY956:CJ956" ca="1" si="480">(BY929+BY954)*(BY927&lt;=$E$328)</f>
        <v>0</v>
      </c>
      <c r="BZ956" s="301">
        <f t="shared" ca="1" si="480"/>
        <v>0</v>
      </c>
      <c r="CA956" s="301">
        <f t="shared" ca="1" si="480"/>
        <v>0</v>
      </c>
      <c r="CB956" s="301">
        <f t="shared" ca="1" si="480"/>
        <v>0</v>
      </c>
      <c r="CC956" s="301">
        <f t="shared" ca="1" si="480"/>
        <v>0</v>
      </c>
      <c r="CD956" s="301">
        <f t="shared" ca="1" si="480"/>
        <v>0</v>
      </c>
      <c r="CE956" s="301">
        <f t="shared" ca="1" si="480"/>
        <v>0</v>
      </c>
      <c r="CF956" s="301">
        <f t="shared" ca="1" si="480"/>
        <v>0</v>
      </c>
      <c r="CG956" s="301">
        <f t="shared" ca="1" si="480"/>
        <v>0</v>
      </c>
      <c r="CH956" s="301">
        <f t="shared" ca="1" si="480"/>
        <v>0</v>
      </c>
      <c r="CI956" s="301">
        <f t="shared" ca="1" si="480"/>
        <v>0</v>
      </c>
      <c r="CJ956" s="301">
        <f t="shared" ca="1" si="480"/>
        <v>0</v>
      </c>
      <c r="CK956" s="301"/>
      <c r="CL956" s="301"/>
      <c r="CM956" s="301"/>
      <c r="CN956" s="301"/>
      <c r="CO956" s="301"/>
      <c r="CP956" s="301"/>
      <c r="CQ956" s="301"/>
      <c r="CR956" s="301"/>
      <c r="CS956" s="301"/>
      <c r="CT956" s="301"/>
      <c r="CU956" s="301"/>
      <c r="CV956" s="301"/>
      <c r="CW956" s="301"/>
      <c r="CX956" s="301"/>
      <c r="CY956" s="301"/>
      <c r="CZ956" s="301"/>
      <c r="DA956" s="301"/>
      <c r="DB956" s="301"/>
      <c r="DC956" s="301"/>
      <c r="DD956" s="301"/>
      <c r="DE956" s="301"/>
      <c r="DF956" s="301"/>
      <c r="DG956" s="301"/>
      <c r="DH956" s="301"/>
      <c r="DI956" s="301"/>
      <c r="DJ956" s="301"/>
      <c r="DK956" s="301"/>
      <c r="DL956" s="301"/>
      <c r="DM956" s="301"/>
      <c r="DN956" s="301"/>
      <c r="DO956" s="301"/>
      <c r="DP956" s="301"/>
      <c r="DQ956" s="301"/>
      <c r="DR956" s="301"/>
      <c r="DS956" s="301"/>
      <c r="DT956" s="301"/>
    </row>
    <row r="957" spans="3:124" hidden="1" outlineLevel="1">
      <c r="C957" s="4" t="s">
        <v>38</v>
      </c>
      <c r="D957" s="350"/>
      <c r="E957" s="302">
        <f ca="1">(E929+E954+E947+E935+E941)*(E927&lt;=$E$328)</f>
        <v>-337648.77666666673</v>
      </c>
      <c r="F957" s="301">
        <f t="shared" ref="F957:BQ957" ca="1" si="481">(F929+F954+F947+F935+F941)*(F927&lt;=$E$328)</f>
        <v>-145148.77666666667</v>
      </c>
      <c r="G957" s="301">
        <f t="shared" ca="1" si="481"/>
        <v>-162648.77666666667</v>
      </c>
      <c r="H957" s="301">
        <f t="shared" ca="1" si="481"/>
        <v>-145148.77666666667</v>
      </c>
      <c r="I957" s="301">
        <f t="shared" ca="1" si="481"/>
        <v>-127648.77666666667</v>
      </c>
      <c r="J957" s="301">
        <f t="shared" ca="1" si="481"/>
        <v>-110148.77666666667</v>
      </c>
      <c r="K957" s="301">
        <f t="shared" ca="1" si="481"/>
        <v>-110148.77666666667</v>
      </c>
      <c r="L957" s="301">
        <f t="shared" ca="1" si="481"/>
        <v>-92648.776666666672</v>
      </c>
      <c r="M957" s="301">
        <f t="shared" ca="1" si="481"/>
        <v>-92648.776666666672</v>
      </c>
      <c r="N957" s="301">
        <f t="shared" ca="1" si="481"/>
        <v>-92648.776666666672</v>
      </c>
      <c r="O957" s="284">
        <f t="shared" ca="1" si="481"/>
        <v>-44348.776666666672</v>
      </c>
      <c r="P957" s="284">
        <f t="shared" ca="1" si="481"/>
        <v>-44348.776666666672</v>
      </c>
      <c r="Q957" s="284">
        <f t="shared" ca="1" si="481"/>
        <v>-48203.638333333336</v>
      </c>
      <c r="R957" s="284">
        <f t="shared" ca="1" si="481"/>
        <v>-48203.638333333336</v>
      </c>
      <c r="S957" s="284">
        <f t="shared" ca="1" si="481"/>
        <v>-48203.638333333336</v>
      </c>
      <c r="T957" s="284">
        <f t="shared" ca="1" si="481"/>
        <v>-58900.993724705411</v>
      </c>
      <c r="U957" s="284">
        <f t="shared" ca="1" si="481"/>
        <v>-58900.993724705411</v>
      </c>
      <c r="V957" s="284">
        <f t="shared" ca="1" si="481"/>
        <v>-58900.993724705411</v>
      </c>
      <c r="W957" s="284">
        <f t="shared" ca="1" si="481"/>
        <v>-58900.993724705411</v>
      </c>
      <c r="X957" s="284">
        <f t="shared" ca="1" si="481"/>
        <v>-58900.993724705419</v>
      </c>
      <c r="Y957" s="284">
        <f t="shared" ca="1" si="481"/>
        <v>-58900.993724705419</v>
      </c>
      <c r="Z957" s="284">
        <f t="shared" ca="1" si="481"/>
        <v>-58900.993724705419</v>
      </c>
      <c r="AA957" s="284">
        <f t="shared" ca="1" si="481"/>
        <v>-58900.993724705426</v>
      </c>
      <c r="AB957" s="284">
        <f t="shared" ca="1" si="481"/>
        <v>-58900.993724705411</v>
      </c>
      <c r="AC957" s="302">
        <f t="shared" si="481"/>
        <v>215.88816409455467</v>
      </c>
      <c r="AD957" s="302">
        <f t="shared" ca="1" si="481"/>
        <v>1916537.2817172445</v>
      </c>
      <c r="AE957" s="284">
        <f t="shared" ca="1" si="481"/>
        <v>-7802.8132940085852</v>
      </c>
      <c r="AF957" s="284">
        <f t="shared" ca="1" si="481"/>
        <v>-7802.8132940085707</v>
      </c>
      <c r="AG957" s="284">
        <f t="shared" ca="1" si="481"/>
        <v>-7802.8132940085707</v>
      </c>
      <c r="AH957" s="284">
        <f t="shared" ca="1" si="481"/>
        <v>-7802.8132940085779</v>
      </c>
      <c r="AI957" s="284">
        <f t="shared" ca="1" si="481"/>
        <v>-7802.8132940085779</v>
      </c>
      <c r="AJ957" s="284">
        <f t="shared" ca="1" si="481"/>
        <v>-7802.8132940085779</v>
      </c>
      <c r="AK957" s="284">
        <f t="shared" ca="1" si="481"/>
        <v>-7802.8132940085779</v>
      </c>
      <c r="AL957" s="284">
        <f t="shared" ca="1" si="481"/>
        <v>-7802.8132940085852</v>
      </c>
      <c r="AM957" s="284">
        <f t="shared" ca="1" si="481"/>
        <v>-7802.8132940085779</v>
      </c>
      <c r="AN957" s="284">
        <f t="shared" ca="1" si="481"/>
        <v>-7802.8132940085852</v>
      </c>
      <c r="AO957" s="284">
        <f t="shared" ca="1" si="481"/>
        <v>-5389.6839584565532</v>
      </c>
      <c r="AP957" s="284">
        <f t="shared" ca="1" si="481"/>
        <v>-5389.683958456546</v>
      </c>
      <c r="AQ957" s="284">
        <f t="shared" ca="1" si="481"/>
        <v>-5389.6839584565532</v>
      </c>
      <c r="AR957" s="284">
        <f t="shared" ca="1" si="481"/>
        <v>-5389.683958456546</v>
      </c>
      <c r="AS957" s="284">
        <f t="shared" ca="1" si="481"/>
        <v>-5389.6839584565605</v>
      </c>
      <c r="AT957" s="284">
        <f t="shared" ca="1" si="481"/>
        <v>-5389.6839584565532</v>
      </c>
      <c r="AU957" s="284">
        <f t="shared" ca="1" si="481"/>
        <v>-5389.6839584565532</v>
      </c>
      <c r="AV957" s="284">
        <f t="shared" ca="1" si="481"/>
        <v>-5389.6839584565532</v>
      </c>
      <c r="AW957" s="284">
        <f t="shared" ca="1" si="481"/>
        <v>-5389.6839584565532</v>
      </c>
      <c r="AX957" s="284">
        <f t="shared" ca="1" si="481"/>
        <v>-5389.6839584565532</v>
      </c>
      <c r="AY957" s="284">
        <f t="shared" ca="1" si="481"/>
        <v>-5389.6839584565605</v>
      </c>
      <c r="AZ957" s="284">
        <f t="shared" ca="1" si="481"/>
        <v>-5389.6839584565532</v>
      </c>
      <c r="BA957" s="284">
        <f t="shared" ca="1" si="481"/>
        <v>-3581.6532907010405</v>
      </c>
      <c r="BB957" s="284">
        <f t="shared" ca="1" si="481"/>
        <v>-3581.6532907010405</v>
      </c>
      <c r="BC957" s="284">
        <f t="shared" ca="1" si="481"/>
        <v>0</v>
      </c>
      <c r="BD957" s="284">
        <f t="shared" ca="1" si="481"/>
        <v>0</v>
      </c>
      <c r="BE957" s="284">
        <f t="shared" ca="1" si="481"/>
        <v>0</v>
      </c>
      <c r="BF957" s="284">
        <f t="shared" ca="1" si="481"/>
        <v>0</v>
      </c>
      <c r="BG957" s="284">
        <f t="shared" ca="1" si="481"/>
        <v>0</v>
      </c>
      <c r="BH957" s="284">
        <f t="shared" ca="1" si="481"/>
        <v>0</v>
      </c>
      <c r="BI957" s="284">
        <f t="shared" ca="1" si="481"/>
        <v>0</v>
      </c>
      <c r="BJ957" s="284">
        <f t="shared" ca="1" si="481"/>
        <v>0</v>
      </c>
      <c r="BK957" s="284">
        <f t="shared" ca="1" si="481"/>
        <v>0</v>
      </c>
      <c r="BL957" s="284">
        <f t="shared" ca="1" si="481"/>
        <v>0</v>
      </c>
      <c r="BM957" s="284">
        <f t="shared" ca="1" si="481"/>
        <v>0</v>
      </c>
      <c r="BN957" s="284">
        <f t="shared" ca="1" si="481"/>
        <v>0</v>
      </c>
      <c r="BO957" s="284">
        <f t="shared" ca="1" si="481"/>
        <v>0</v>
      </c>
      <c r="BP957" s="284">
        <f t="shared" ca="1" si="481"/>
        <v>0</v>
      </c>
      <c r="BQ957" s="284">
        <f t="shared" ca="1" si="481"/>
        <v>0</v>
      </c>
      <c r="BR957" s="284">
        <f t="shared" ref="BR957:CJ957" ca="1" si="482">(BR929+BR954+BR947+BR935+BR941)*(BR927&lt;=$E$328)</f>
        <v>0</v>
      </c>
      <c r="BS957" s="284">
        <f t="shared" ca="1" si="482"/>
        <v>0</v>
      </c>
      <c r="BT957" s="284">
        <f t="shared" ca="1" si="482"/>
        <v>0</v>
      </c>
      <c r="BU957" s="284">
        <f t="shared" ca="1" si="482"/>
        <v>0</v>
      </c>
      <c r="BV957" s="284">
        <f t="shared" ca="1" si="482"/>
        <v>0</v>
      </c>
      <c r="BW957" s="284">
        <f t="shared" ca="1" si="482"/>
        <v>0</v>
      </c>
      <c r="BX957" s="284">
        <f t="shared" ca="1" si="482"/>
        <v>0</v>
      </c>
      <c r="BY957" s="284">
        <f t="shared" ca="1" si="482"/>
        <v>0</v>
      </c>
      <c r="BZ957" s="284">
        <f t="shared" ca="1" si="482"/>
        <v>0</v>
      </c>
      <c r="CA957" s="284">
        <f t="shared" ca="1" si="482"/>
        <v>0</v>
      </c>
      <c r="CB957" s="284">
        <f t="shared" ca="1" si="482"/>
        <v>0</v>
      </c>
      <c r="CC957" s="284">
        <f t="shared" ca="1" si="482"/>
        <v>0</v>
      </c>
      <c r="CD957" s="284">
        <f t="shared" ca="1" si="482"/>
        <v>0</v>
      </c>
      <c r="CE957" s="284">
        <f t="shared" ca="1" si="482"/>
        <v>0</v>
      </c>
      <c r="CF957" s="284">
        <f t="shared" ca="1" si="482"/>
        <v>0</v>
      </c>
      <c r="CG957" s="284">
        <f t="shared" ca="1" si="482"/>
        <v>0</v>
      </c>
      <c r="CH957" s="284">
        <f t="shared" ca="1" si="482"/>
        <v>0</v>
      </c>
      <c r="CI957" s="284">
        <f t="shared" ca="1" si="482"/>
        <v>0</v>
      </c>
      <c r="CJ957" s="284">
        <f t="shared" ca="1" si="482"/>
        <v>0</v>
      </c>
      <c r="CK957" s="284"/>
      <c r="CL957" s="284"/>
      <c r="CM957" s="284"/>
      <c r="CN957" s="284"/>
      <c r="CO957" s="284"/>
      <c r="CP957" s="284"/>
      <c r="CQ957" s="284"/>
      <c r="CR957" s="284"/>
      <c r="CS957" s="284"/>
      <c r="CT957" s="284"/>
      <c r="CU957" s="284"/>
      <c r="CV957" s="284"/>
      <c r="CW957" s="284"/>
      <c r="CX957" s="284"/>
      <c r="CY957" s="284"/>
      <c r="CZ957" s="284"/>
      <c r="DA957" s="284"/>
      <c r="DB957" s="284"/>
      <c r="DC957" s="284"/>
      <c r="DD957" s="284"/>
      <c r="DE957" s="284"/>
      <c r="DF957" s="284"/>
      <c r="DG957" s="284"/>
      <c r="DH957" s="284"/>
      <c r="DI957" s="284"/>
      <c r="DJ957" s="284"/>
      <c r="DK957" s="284"/>
      <c r="DL957" s="284"/>
      <c r="DM957" s="284"/>
      <c r="DN957" s="284"/>
      <c r="DO957" s="284"/>
      <c r="DP957" s="284"/>
      <c r="DQ957" s="284"/>
      <c r="DR957" s="284"/>
      <c r="DS957" s="284"/>
      <c r="DT957" s="284"/>
    </row>
    <row r="958" spans="3:124" hidden="1" outlineLevel="1">
      <c r="C958" s="4" t="s">
        <v>332</v>
      </c>
      <c r="D958" s="350">
        <f>E79+F74</f>
        <v>1361300</v>
      </c>
      <c r="E958" s="302">
        <f t="shared" ref="E958:AR958" ca="1" si="483">MAX(0,D958+E957*(E957&lt;0))</f>
        <v>1023651.2233333333</v>
      </c>
      <c r="F958" s="301">
        <f t="shared" ca="1" si="483"/>
        <v>878502.44666666654</v>
      </c>
      <c r="G958" s="301">
        <f t="shared" ca="1" si="483"/>
        <v>715853.66999999993</v>
      </c>
      <c r="H958" s="301">
        <f t="shared" ca="1" si="483"/>
        <v>570704.89333333331</v>
      </c>
      <c r="I958" s="301">
        <f t="shared" ca="1" si="483"/>
        <v>443056.11666666664</v>
      </c>
      <c r="J958" s="301">
        <f t="shared" ca="1" si="483"/>
        <v>332907.33999999997</v>
      </c>
      <c r="K958" s="301">
        <f t="shared" ca="1" si="483"/>
        <v>222758.5633333333</v>
      </c>
      <c r="L958" s="301">
        <f t="shared" ca="1" si="483"/>
        <v>130109.78666666662</v>
      </c>
      <c r="M958" s="301">
        <f t="shared" ca="1" si="483"/>
        <v>37461.009999999951</v>
      </c>
      <c r="N958" s="301">
        <f t="shared" ca="1" si="483"/>
        <v>0</v>
      </c>
      <c r="O958" s="284">
        <f t="shared" ca="1" si="483"/>
        <v>0</v>
      </c>
      <c r="P958" s="284">
        <f t="shared" ca="1" si="483"/>
        <v>0</v>
      </c>
      <c r="Q958" s="284">
        <f t="shared" ca="1" si="483"/>
        <v>0</v>
      </c>
      <c r="R958" s="284">
        <f t="shared" ca="1" si="483"/>
        <v>0</v>
      </c>
      <c r="S958" s="284">
        <f t="shared" ca="1" si="483"/>
        <v>0</v>
      </c>
      <c r="T958" s="284">
        <f t="shared" ca="1" si="483"/>
        <v>0</v>
      </c>
      <c r="U958" s="284">
        <f t="shared" ca="1" si="483"/>
        <v>0</v>
      </c>
      <c r="V958" s="284">
        <f t="shared" ca="1" si="483"/>
        <v>0</v>
      </c>
      <c r="W958" s="284">
        <f t="shared" ca="1" si="483"/>
        <v>0</v>
      </c>
      <c r="X958" s="284">
        <f t="shared" ca="1" si="483"/>
        <v>0</v>
      </c>
      <c r="Y958" s="284">
        <f t="shared" ca="1" si="483"/>
        <v>0</v>
      </c>
      <c r="Z958" s="284">
        <f t="shared" ca="1" si="483"/>
        <v>0</v>
      </c>
      <c r="AA958" s="284">
        <f t="shared" ca="1" si="483"/>
        <v>0</v>
      </c>
      <c r="AB958" s="284">
        <f t="shared" ca="1" si="483"/>
        <v>0</v>
      </c>
      <c r="AC958" s="284">
        <f t="shared" ca="1" si="483"/>
        <v>0</v>
      </c>
      <c r="AD958" s="284">
        <f t="shared" ca="1" si="483"/>
        <v>0</v>
      </c>
      <c r="AE958" s="284">
        <f t="shared" ca="1" si="483"/>
        <v>0</v>
      </c>
      <c r="AF958" s="284">
        <f t="shared" ca="1" si="483"/>
        <v>0</v>
      </c>
      <c r="AG958" s="284">
        <f t="shared" ca="1" si="483"/>
        <v>0</v>
      </c>
      <c r="AH958" s="284">
        <f t="shared" ca="1" si="483"/>
        <v>0</v>
      </c>
      <c r="AI958" s="284">
        <f t="shared" ca="1" si="483"/>
        <v>0</v>
      </c>
      <c r="AJ958" s="284">
        <f t="shared" ca="1" si="483"/>
        <v>0</v>
      </c>
      <c r="AK958" s="284">
        <f t="shared" ca="1" si="483"/>
        <v>0</v>
      </c>
      <c r="AL958" s="284">
        <f t="shared" ca="1" si="483"/>
        <v>0</v>
      </c>
      <c r="AM958" s="284">
        <f t="shared" ca="1" si="483"/>
        <v>0</v>
      </c>
      <c r="AN958" s="284">
        <f t="shared" ca="1" si="483"/>
        <v>0</v>
      </c>
      <c r="AO958" s="284">
        <f t="shared" ca="1" si="483"/>
        <v>0</v>
      </c>
      <c r="AP958" s="284">
        <f t="shared" ca="1" si="483"/>
        <v>0</v>
      </c>
      <c r="AQ958" s="284">
        <f t="shared" ca="1" si="483"/>
        <v>0</v>
      </c>
      <c r="AR958" s="284">
        <f t="shared" ca="1" si="483"/>
        <v>0</v>
      </c>
      <c r="AS958" s="284">
        <f ca="1">MAX(0,AR958+AS957*(AS957&lt;0))</f>
        <v>0</v>
      </c>
      <c r="AT958" s="284">
        <f t="shared" ref="AT958:BX958" ca="1" si="484">MAX(0,AS958+AT957*(AT957&lt;0))</f>
        <v>0</v>
      </c>
      <c r="AU958" s="284">
        <f t="shared" ca="1" si="484"/>
        <v>0</v>
      </c>
      <c r="AV958" s="284">
        <f t="shared" ca="1" si="484"/>
        <v>0</v>
      </c>
      <c r="AW958" s="284">
        <f t="shared" ca="1" si="484"/>
        <v>0</v>
      </c>
      <c r="AX958" s="284">
        <f t="shared" ca="1" si="484"/>
        <v>0</v>
      </c>
      <c r="AY958" s="284">
        <f t="shared" ca="1" si="484"/>
        <v>0</v>
      </c>
      <c r="AZ958" s="284">
        <f t="shared" ca="1" si="484"/>
        <v>0</v>
      </c>
      <c r="BA958" s="284">
        <f t="shared" ca="1" si="484"/>
        <v>0</v>
      </c>
      <c r="BB958" s="284">
        <f t="shared" ca="1" si="484"/>
        <v>0</v>
      </c>
      <c r="BC958" s="284">
        <f t="shared" ca="1" si="484"/>
        <v>0</v>
      </c>
      <c r="BD958" s="284">
        <f t="shared" ca="1" si="484"/>
        <v>0</v>
      </c>
      <c r="BE958" s="284">
        <f t="shared" ca="1" si="484"/>
        <v>0</v>
      </c>
      <c r="BF958" s="284">
        <f t="shared" ca="1" si="484"/>
        <v>0</v>
      </c>
      <c r="BG958" s="284">
        <f t="shared" ca="1" si="484"/>
        <v>0</v>
      </c>
      <c r="BH958" s="284">
        <f t="shared" ca="1" si="484"/>
        <v>0</v>
      </c>
      <c r="BI958" s="284">
        <f t="shared" ca="1" si="484"/>
        <v>0</v>
      </c>
      <c r="BJ958" s="284">
        <f t="shared" ca="1" si="484"/>
        <v>0</v>
      </c>
      <c r="BK958" s="284">
        <f t="shared" ca="1" si="484"/>
        <v>0</v>
      </c>
      <c r="BL958" s="284">
        <f t="shared" ca="1" si="484"/>
        <v>0</v>
      </c>
      <c r="BM958" s="284">
        <f t="shared" ca="1" si="484"/>
        <v>0</v>
      </c>
      <c r="BN958" s="284">
        <f t="shared" ca="1" si="484"/>
        <v>0</v>
      </c>
      <c r="BO958" s="284">
        <f t="shared" ca="1" si="484"/>
        <v>0</v>
      </c>
      <c r="BP958" s="284">
        <f t="shared" ca="1" si="484"/>
        <v>0</v>
      </c>
      <c r="BQ958" s="284">
        <f t="shared" ca="1" si="484"/>
        <v>0</v>
      </c>
      <c r="BR958" s="284">
        <f t="shared" ca="1" si="484"/>
        <v>0</v>
      </c>
      <c r="BS958" s="284">
        <f t="shared" ca="1" si="484"/>
        <v>0</v>
      </c>
      <c r="BT958" s="284">
        <f t="shared" ca="1" si="484"/>
        <v>0</v>
      </c>
      <c r="BU958" s="284">
        <f t="shared" ca="1" si="484"/>
        <v>0</v>
      </c>
      <c r="BV958" s="284">
        <f t="shared" ca="1" si="484"/>
        <v>0</v>
      </c>
      <c r="BW958" s="284">
        <f t="shared" ca="1" si="484"/>
        <v>0</v>
      </c>
      <c r="BX958" s="284">
        <f t="shared" ca="1" si="484"/>
        <v>0</v>
      </c>
      <c r="BY958" s="284">
        <f t="shared" ref="BY958" ca="1" si="485">MAX(0,BX958+BY957*(BY957&lt;0))</f>
        <v>0</v>
      </c>
      <c r="BZ958" s="284">
        <f t="shared" ref="BZ958" ca="1" si="486">MAX(0,BY958+BZ957*(BZ957&lt;0))</f>
        <v>0</v>
      </c>
      <c r="CA958" s="284">
        <f t="shared" ref="CA958" ca="1" si="487">MAX(0,BZ958+CA957*(CA957&lt;0))</f>
        <v>0</v>
      </c>
      <c r="CB958" s="284">
        <f t="shared" ref="CB958" ca="1" si="488">MAX(0,CA958+CB957*(CB957&lt;0))</f>
        <v>0</v>
      </c>
      <c r="CC958" s="284">
        <f t="shared" ref="CC958" ca="1" si="489">MAX(0,CB958+CC957*(CC957&lt;0))</f>
        <v>0</v>
      </c>
      <c r="CD958" s="284">
        <f t="shared" ref="CD958" ca="1" si="490">MAX(0,CC958+CD957*(CD957&lt;0))</f>
        <v>0</v>
      </c>
      <c r="CE958" s="284">
        <f t="shared" ref="CE958" ca="1" si="491">MAX(0,CD958+CE957*(CE957&lt;0))</f>
        <v>0</v>
      </c>
      <c r="CF958" s="284">
        <f t="shared" ref="CF958" ca="1" si="492">MAX(0,CE958+CF957*(CF957&lt;0))</f>
        <v>0</v>
      </c>
      <c r="CG958" s="284">
        <f t="shared" ref="CG958" ca="1" si="493">MAX(0,CF958+CG957*(CG957&lt;0))</f>
        <v>0</v>
      </c>
      <c r="CH958" s="284">
        <f t="shared" ref="CH958" ca="1" si="494">MAX(0,CG958+CH957*(CH957&lt;0))</f>
        <v>0</v>
      </c>
      <c r="CI958" s="284">
        <f t="shared" ref="CI958" ca="1" si="495">MAX(0,CH958+CI957*(CI957&lt;0))</f>
        <v>0</v>
      </c>
      <c r="CJ958" s="284">
        <f t="shared" ref="CJ958" ca="1" si="496">MAX(0,CI958+CJ957*(CJ957&lt;0))</f>
        <v>0</v>
      </c>
      <c r="CK958" s="284"/>
      <c r="CL958" s="284"/>
      <c r="CM958" s="284"/>
      <c r="CN958" s="284"/>
      <c r="CO958" s="284"/>
      <c r="CP958" s="284"/>
      <c r="CQ958" s="284"/>
      <c r="CR958" s="284"/>
      <c r="CS958" s="284"/>
      <c r="CT958" s="284"/>
      <c r="CU958" s="284"/>
      <c r="CV958" s="284"/>
      <c r="CW958" s="284"/>
      <c r="CX958" s="284"/>
      <c r="CY958" s="284"/>
      <c r="CZ958" s="284"/>
      <c r="DA958" s="284"/>
      <c r="DB958" s="284"/>
      <c r="DC958" s="284"/>
      <c r="DD958" s="284"/>
      <c r="DE958" s="284"/>
      <c r="DF958" s="284"/>
      <c r="DG958" s="284"/>
      <c r="DH958" s="284"/>
      <c r="DI958" s="284"/>
      <c r="DJ958" s="284"/>
      <c r="DK958" s="284"/>
      <c r="DL958" s="284"/>
      <c r="DM958" s="284"/>
      <c r="DN958" s="284"/>
      <c r="DO958" s="284"/>
      <c r="DP958" s="284"/>
      <c r="DQ958" s="284"/>
      <c r="DR958" s="284"/>
      <c r="DS958" s="284"/>
      <c r="DT958" s="284"/>
    </row>
    <row r="959" spans="3:124" hidden="1" outlineLevel="1">
      <c r="D959" s="350"/>
      <c r="E959" s="302"/>
      <c r="F959" s="301"/>
      <c r="G959" s="301"/>
      <c r="H959" s="301"/>
      <c r="I959" s="301"/>
      <c r="J959" s="301"/>
      <c r="K959" s="301"/>
      <c r="L959" s="301"/>
      <c r="M959" s="301"/>
      <c r="N959" s="301"/>
    </row>
    <row r="960" spans="3:124" s="10" customFormat="1" hidden="1" outlineLevel="1">
      <c r="D960" s="351"/>
      <c r="E960" s="301"/>
      <c r="F960" s="301"/>
      <c r="G960" s="301"/>
      <c r="H960" s="301"/>
      <c r="I960" s="301"/>
      <c r="J960" s="301"/>
      <c r="K960" s="301"/>
      <c r="L960" s="301"/>
      <c r="M960" s="301"/>
      <c r="N960" s="301"/>
      <c r="O960" s="4"/>
      <c r="P960" s="4"/>
      <c r="Q960" s="4"/>
      <c r="R960" s="4"/>
      <c r="S960" s="4"/>
      <c r="T960" s="4"/>
      <c r="U960" s="4"/>
      <c r="V960" s="4"/>
      <c r="W960" s="4"/>
      <c r="X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 spans="3:124" s="10" customFormat="1" hidden="1" outlineLevel="1">
      <c r="C961" s="10" t="s">
        <v>331</v>
      </c>
      <c r="D961" s="351"/>
      <c r="E961" s="301">
        <f t="shared" ref="E961:BP961" si="497">IF(E927=$E$328,$E$333,0)</f>
        <v>0</v>
      </c>
      <c r="F961" s="301">
        <f t="shared" si="497"/>
        <v>0</v>
      </c>
      <c r="G961" s="301">
        <f t="shared" si="497"/>
        <v>0</v>
      </c>
      <c r="H961" s="301">
        <f t="shared" si="497"/>
        <v>0</v>
      </c>
      <c r="I961" s="301">
        <f t="shared" si="497"/>
        <v>0</v>
      </c>
      <c r="J961" s="301">
        <f t="shared" si="497"/>
        <v>0</v>
      </c>
      <c r="K961" s="301">
        <f t="shared" si="497"/>
        <v>0</v>
      </c>
      <c r="L961" s="301">
        <f t="shared" si="497"/>
        <v>0</v>
      </c>
      <c r="M961" s="301">
        <f t="shared" si="497"/>
        <v>0</v>
      </c>
      <c r="N961" s="301">
        <f t="shared" si="497"/>
        <v>0</v>
      </c>
      <c r="O961" s="284">
        <f t="shared" si="497"/>
        <v>0</v>
      </c>
      <c r="P961" s="284">
        <f t="shared" si="497"/>
        <v>0</v>
      </c>
      <c r="Q961" s="284">
        <f t="shared" si="497"/>
        <v>0</v>
      </c>
      <c r="R961" s="284">
        <f t="shared" si="497"/>
        <v>0</v>
      </c>
      <c r="S961" s="284">
        <f t="shared" si="497"/>
        <v>0</v>
      </c>
      <c r="T961" s="284">
        <f t="shared" si="497"/>
        <v>0</v>
      </c>
      <c r="U961" s="284">
        <f t="shared" si="497"/>
        <v>0</v>
      </c>
      <c r="V961" s="284">
        <f t="shared" si="497"/>
        <v>0</v>
      </c>
      <c r="W961" s="284">
        <f t="shared" si="497"/>
        <v>0</v>
      </c>
      <c r="X961" s="284">
        <f t="shared" si="497"/>
        <v>0</v>
      </c>
      <c r="Y961" s="301">
        <f t="shared" si="497"/>
        <v>0</v>
      </c>
      <c r="Z961" s="301">
        <f t="shared" si="497"/>
        <v>0</v>
      </c>
      <c r="AA961" s="301">
        <f t="shared" si="497"/>
        <v>0</v>
      </c>
      <c r="AB961" s="301">
        <f t="shared" si="497"/>
        <v>0</v>
      </c>
      <c r="AC961" s="284">
        <f t="shared" si="497"/>
        <v>0</v>
      </c>
      <c r="AD961" s="284">
        <f t="shared" si="497"/>
        <v>0</v>
      </c>
      <c r="AE961" s="284">
        <f t="shared" si="497"/>
        <v>0</v>
      </c>
      <c r="AF961" s="284">
        <f t="shared" si="497"/>
        <v>0</v>
      </c>
      <c r="AG961" s="284">
        <f t="shared" si="497"/>
        <v>0</v>
      </c>
      <c r="AH961" s="284">
        <f t="shared" si="497"/>
        <v>0</v>
      </c>
      <c r="AI961" s="284">
        <f t="shared" si="497"/>
        <v>0</v>
      </c>
      <c r="AJ961" s="284">
        <f t="shared" si="497"/>
        <v>0</v>
      </c>
      <c r="AK961" s="284">
        <f t="shared" si="497"/>
        <v>0</v>
      </c>
      <c r="AL961" s="284">
        <f t="shared" si="497"/>
        <v>0</v>
      </c>
      <c r="AM961" s="301">
        <f t="shared" si="497"/>
        <v>0</v>
      </c>
      <c r="AN961" s="301">
        <f t="shared" si="497"/>
        <v>0</v>
      </c>
      <c r="AO961" s="301">
        <f t="shared" si="497"/>
        <v>0</v>
      </c>
      <c r="AP961" s="301">
        <f t="shared" si="497"/>
        <v>0</v>
      </c>
      <c r="AQ961" s="301">
        <f t="shared" si="497"/>
        <v>0</v>
      </c>
      <c r="AR961" s="301">
        <f t="shared" si="497"/>
        <v>0</v>
      </c>
      <c r="AS961" s="301">
        <f t="shared" si="497"/>
        <v>0</v>
      </c>
      <c r="AT961" s="301">
        <f t="shared" si="497"/>
        <v>0</v>
      </c>
      <c r="AU961" s="301">
        <f t="shared" si="497"/>
        <v>0</v>
      </c>
      <c r="AV961" s="301">
        <f t="shared" si="497"/>
        <v>0</v>
      </c>
      <c r="AW961" s="301">
        <f t="shared" si="497"/>
        <v>0</v>
      </c>
      <c r="AX961" s="301">
        <f t="shared" si="497"/>
        <v>0</v>
      </c>
      <c r="AY961" s="301">
        <f t="shared" si="497"/>
        <v>0</v>
      </c>
      <c r="AZ961" s="301">
        <f t="shared" si="497"/>
        <v>0</v>
      </c>
      <c r="BA961" s="301">
        <f t="shared" si="497"/>
        <v>0</v>
      </c>
      <c r="BB961" s="301">
        <f t="shared" ca="1" si="497"/>
        <v>17370237.937832322</v>
      </c>
      <c r="BC961" s="301">
        <f t="shared" si="497"/>
        <v>0</v>
      </c>
      <c r="BD961" s="301">
        <f t="shared" si="497"/>
        <v>0</v>
      </c>
      <c r="BE961" s="301">
        <f t="shared" si="497"/>
        <v>0</v>
      </c>
      <c r="BF961" s="301">
        <f t="shared" si="497"/>
        <v>0</v>
      </c>
      <c r="BG961" s="301">
        <f t="shared" si="497"/>
        <v>0</v>
      </c>
      <c r="BH961" s="301">
        <f t="shared" si="497"/>
        <v>0</v>
      </c>
      <c r="BI961" s="301">
        <f t="shared" si="497"/>
        <v>0</v>
      </c>
      <c r="BJ961" s="301">
        <f t="shared" si="497"/>
        <v>0</v>
      </c>
      <c r="BK961" s="301">
        <f t="shared" si="497"/>
        <v>0</v>
      </c>
      <c r="BL961" s="301">
        <f t="shared" si="497"/>
        <v>0</v>
      </c>
      <c r="BM961" s="301">
        <f t="shared" si="497"/>
        <v>0</v>
      </c>
      <c r="BN961" s="301">
        <f t="shared" si="497"/>
        <v>0</v>
      </c>
      <c r="BO961" s="301">
        <f t="shared" si="497"/>
        <v>0</v>
      </c>
      <c r="BP961" s="301">
        <f t="shared" si="497"/>
        <v>0</v>
      </c>
      <c r="BQ961" s="301">
        <f t="shared" ref="BQ961:BX961" si="498">IF(BQ927=$E$328,$E$333,0)</f>
        <v>0</v>
      </c>
      <c r="BR961" s="301">
        <f t="shared" si="498"/>
        <v>0</v>
      </c>
      <c r="BS961" s="301">
        <f t="shared" si="498"/>
        <v>0</v>
      </c>
      <c r="BT961" s="301">
        <f t="shared" si="498"/>
        <v>0</v>
      </c>
      <c r="BU961" s="301">
        <f t="shared" si="498"/>
        <v>0</v>
      </c>
      <c r="BV961" s="301">
        <f t="shared" si="498"/>
        <v>0</v>
      </c>
      <c r="BW961" s="301">
        <f t="shared" si="498"/>
        <v>0</v>
      </c>
      <c r="BX961" s="301">
        <f t="shared" si="498"/>
        <v>0</v>
      </c>
      <c r="BY961" s="301">
        <f t="shared" ref="BY961:CJ961" si="499">IF(BY927=$E$328,$E$333,0)</f>
        <v>0</v>
      </c>
      <c r="BZ961" s="301">
        <f t="shared" si="499"/>
        <v>0</v>
      </c>
      <c r="CA961" s="301">
        <f t="shared" si="499"/>
        <v>0</v>
      </c>
      <c r="CB961" s="301">
        <f t="shared" si="499"/>
        <v>0</v>
      </c>
      <c r="CC961" s="301">
        <f t="shared" si="499"/>
        <v>0</v>
      </c>
      <c r="CD961" s="301">
        <f t="shared" si="499"/>
        <v>0</v>
      </c>
      <c r="CE961" s="301">
        <f t="shared" si="499"/>
        <v>0</v>
      </c>
      <c r="CF961" s="301">
        <f t="shared" si="499"/>
        <v>0</v>
      </c>
      <c r="CG961" s="301">
        <f t="shared" si="499"/>
        <v>0</v>
      </c>
      <c r="CH961" s="301">
        <f t="shared" si="499"/>
        <v>0</v>
      </c>
      <c r="CI961" s="301">
        <f t="shared" si="499"/>
        <v>0</v>
      </c>
      <c r="CJ961" s="301">
        <f t="shared" si="499"/>
        <v>0</v>
      </c>
      <c r="CK961" s="301"/>
      <c r="CL961" s="301"/>
      <c r="CM961" s="301"/>
      <c r="CN961" s="301"/>
      <c r="CO961" s="301"/>
      <c r="CP961" s="301"/>
      <c r="CQ961" s="301"/>
      <c r="CR961" s="301"/>
      <c r="CS961" s="301"/>
      <c r="CT961" s="301"/>
      <c r="CU961" s="301"/>
      <c r="CV961" s="301"/>
      <c r="CW961" s="301"/>
      <c r="CX961" s="301"/>
      <c r="CY961" s="301"/>
      <c r="CZ961" s="301"/>
      <c r="DA961" s="301"/>
      <c r="DB961" s="301"/>
      <c r="DC961" s="301"/>
      <c r="DD961" s="301"/>
      <c r="DE961" s="301"/>
      <c r="DF961" s="301"/>
      <c r="DG961" s="301"/>
      <c r="DH961" s="301"/>
      <c r="DI961" s="301"/>
      <c r="DJ961" s="301"/>
      <c r="DK961" s="301"/>
      <c r="DL961" s="301"/>
      <c r="DM961" s="301"/>
      <c r="DN961" s="301"/>
      <c r="DO961" s="301"/>
      <c r="DP961" s="301"/>
      <c r="DQ961" s="301"/>
      <c r="DR961" s="301"/>
      <c r="DS961" s="301"/>
      <c r="DT961" s="301"/>
    </row>
    <row r="962" spans="3:124" s="10" customFormat="1" hidden="1" outlineLevel="1">
      <c r="C962" s="10" t="s">
        <v>487</v>
      </c>
      <c r="D962" s="351"/>
      <c r="E962" s="301">
        <f>IF(E927=$E$328,$F$84,0)</f>
        <v>0</v>
      </c>
      <c r="F962" s="301">
        <f t="shared" ref="F962:BQ962" si="500">IF(F927=$E$328,$F$84,0)</f>
        <v>0</v>
      </c>
      <c r="G962" s="301">
        <f t="shared" si="500"/>
        <v>0</v>
      </c>
      <c r="H962" s="301">
        <f t="shared" si="500"/>
        <v>0</v>
      </c>
      <c r="I962" s="301">
        <f t="shared" si="500"/>
        <v>0</v>
      </c>
      <c r="J962" s="301">
        <f t="shared" si="500"/>
        <v>0</v>
      </c>
      <c r="K962" s="301">
        <f t="shared" si="500"/>
        <v>0</v>
      </c>
      <c r="L962" s="301">
        <f t="shared" si="500"/>
        <v>0</v>
      </c>
      <c r="M962" s="301">
        <f t="shared" si="500"/>
        <v>0</v>
      </c>
      <c r="N962" s="301">
        <f t="shared" si="500"/>
        <v>0</v>
      </c>
      <c r="O962" s="284">
        <f t="shared" si="500"/>
        <v>0</v>
      </c>
      <c r="P962" s="284">
        <f t="shared" si="500"/>
        <v>0</v>
      </c>
      <c r="Q962" s="284">
        <f t="shared" si="500"/>
        <v>0</v>
      </c>
      <c r="R962" s="284">
        <f t="shared" si="500"/>
        <v>0</v>
      </c>
      <c r="S962" s="284">
        <f t="shared" si="500"/>
        <v>0</v>
      </c>
      <c r="T962" s="284">
        <f t="shared" si="500"/>
        <v>0</v>
      </c>
      <c r="U962" s="284">
        <f t="shared" si="500"/>
        <v>0</v>
      </c>
      <c r="V962" s="284">
        <f t="shared" si="500"/>
        <v>0</v>
      </c>
      <c r="W962" s="284">
        <f t="shared" si="500"/>
        <v>0</v>
      </c>
      <c r="X962" s="284">
        <f t="shared" si="500"/>
        <v>0</v>
      </c>
      <c r="Y962" s="301">
        <f t="shared" si="500"/>
        <v>0</v>
      </c>
      <c r="Z962" s="301">
        <f t="shared" si="500"/>
        <v>0</v>
      </c>
      <c r="AA962" s="301">
        <f t="shared" si="500"/>
        <v>0</v>
      </c>
      <c r="AB962" s="301">
        <f t="shared" si="500"/>
        <v>0</v>
      </c>
      <c r="AC962" s="284">
        <f t="shared" si="500"/>
        <v>0</v>
      </c>
      <c r="AD962" s="284">
        <f t="shared" si="500"/>
        <v>0</v>
      </c>
      <c r="AE962" s="284">
        <f t="shared" si="500"/>
        <v>0</v>
      </c>
      <c r="AF962" s="284">
        <f t="shared" si="500"/>
        <v>0</v>
      </c>
      <c r="AG962" s="284">
        <f t="shared" si="500"/>
        <v>0</v>
      </c>
      <c r="AH962" s="284">
        <f t="shared" si="500"/>
        <v>0</v>
      </c>
      <c r="AI962" s="284">
        <f t="shared" si="500"/>
        <v>0</v>
      </c>
      <c r="AJ962" s="284">
        <f t="shared" si="500"/>
        <v>0</v>
      </c>
      <c r="AK962" s="284">
        <f t="shared" si="500"/>
        <v>0</v>
      </c>
      <c r="AL962" s="284">
        <f t="shared" si="500"/>
        <v>0</v>
      </c>
      <c r="AM962" s="301">
        <f t="shared" si="500"/>
        <v>0</v>
      </c>
      <c r="AN962" s="301">
        <f t="shared" si="500"/>
        <v>0</v>
      </c>
      <c r="AO962" s="301">
        <f t="shared" si="500"/>
        <v>0</v>
      </c>
      <c r="AP962" s="301">
        <f t="shared" si="500"/>
        <v>0</v>
      </c>
      <c r="AQ962" s="301">
        <f t="shared" si="500"/>
        <v>0</v>
      </c>
      <c r="AR962" s="301">
        <f t="shared" si="500"/>
        <v>0</v>
      </c>
      <c r="AS962" s="301">
        <f t="shared" si="500"/>
        <v>0</v>
      </c>
      <c r="AT962" s="301">
        <f t="shared" si="500"/>
        <v>0</v>
      </c>
      <c r="AU962" s="301">
        <f t="shared" si="500"/>
        <v>0</v>
      </c>
      <c r="AV962" s="301">
        <f t="shared" si="500"/>
        <v>0</v>
      </c>
      <c r="AW962" s="301">
        <f t="shared" si="500"/>
        <v>0</v>
      </c>
      <c r="AX962" s="301">
        <f t="shared" si="500"/>
        <v>0</v>
      </c>
      <c r="AY962" s="301">
        <f t="shared" si="500"/>
        <v>0</v>
      </c>
      <c r="AZ962" s="301">
        <f t="shared" si="500"/>
        <v>0</v>
      </c>
      <c r="BA962" s="301">
        <f t="shared" si="500"/>
        <v>0</v>
      </c>
      <c r="BB962" s="301">
        <f t="shared" si="500"/>
        <v>11128708</v>
      </c>
      <c r="BC962" s="301">
        <f t="shared" si="500"/>
        <v>0</v>
      </c>
      <c r="BD962" s="301">
        <f t="shared" si="500"/>
        <v>0</v>
      </c>
      <c r="BE962" s="301">
        <f t="shared" si="500"/>
        <v>0</v>
      </c>
      <c r="BF962" s="301">
        <f t="shared" si="500"/>
        <v>0</v>
      </c>
      <c r="BG962" s="301">
        <f t="shared" si="500"/>
        <v>0</v>
      </c>
      <c r="BH962" s="301">
        <f t="shared" si="500"/>
        <v>0</v>
      </c>
      <c r="BI962" s="301">
        <f t="shared" si="500"/>
        <v>0</v>
      </c>
      <c r="BJ962" s="301">
        <f t="shared" si="500"/>
        <v>0</v>
      </c>
      <c r="BK962" s="301">
        <f t="shared" si="500"/>
        <v>0</v>
      </c>
      <c r="BL962" s="301">
        <f t="shared" si="500"/>
        <v>0</v>
      </c>
      <c r="BM962" s="301">
        <f t="shared" si="500"/>
        <v>0</v>
      </c>
      <c r="BN962" s="301">
        <f t="shared" si="500"/>
        <v>0</v>
      </c>
      <c r="BO962" s="301">
        <f t="shared" si="500"/>
        <v>0</v>
      </c>
      <c r="BP962" s="301">
        <f t="shared" si="500"/>
        <v>0</v>
      </c>
      <c r="BQ962" s="301">
        <f t="shared" si="500"/>
        <v>0</v>
      </c>
      <c r="BR962" s="301">
        <f t="shared" ref="BR962:CJ962" si="501">IF(BR927=$E$328,$F$84,0)</f>
        <v>0</v>
      </c>
      <c r="BS962" s="301">
        <f t="shared" si="501"/>
        <v>0</v>
      </c>
      <c r="BT962" s="301">
        <f t="shared" si="501"/>
        <v>0</v>
      </c>
      <c r="BU962" s="301">
        <f t="shared" si="501"/>
        <v>0</v>
      </c>
      <c r="BV962" s="301">
        <f t="shared" si="501"/>
        <v>0</v>
      </c>
      <c r="BW962" s="301">
        <f t="shared" si="501"/>
        <v>0</v>
      </c>
      <c r="BX962" s="301">
        <f t="shared" si="501"/>
        <v>0</v>
      </c>
      <c r="BY962" s="301">
        <f t="shared" si="501"/>
        <v>0</v>
      </c>
      <c r="BZ962" s="301">
        <f t="shared" si="501"/>
        <v>0</v>
      </c>
      <c r="CA962" s="301">
        <f t="shared" si="501"/>
        <v>0</v>
      </c>
      <c r="CB962" s="301">
        <f t="shared" si="501"/>
        <v>0</v>
      </c>
      <c r="CC962" s="301">
        <f t="shared" si="501"/>
        <v>0</v>
      </c>
      <c r="CD962" s="301">
        <f t="shared" si="501"/>
        <v>0</v>
      </c>
      <c r="CE962" s="301">
        <f t="shared" si="501"/>
        <v>0</v>
      </c>
      <c r="CF962" s="301">
        <f t="shared" si="501"/>
        <v>0</v>
      </c>
      <c r="CG962" s="301">
        <f t="shared" si="501"/>
        <v>0</v>
      </c>
      <c r="CH962" s="301">
        <f t="shared" si="501"/>
        <v>0</v>
      </c>
      <c r="CI962" s="301">
        <f t="shared" si="501"/>
        <v>0</v>
      </c>
      <c r="CJ962" s="301">
        <f t="shared" si="501"/>
        <v>0</v>
      </c>
      <c r="CK962" s="301"/>
      <c r="CL962" s="301"/>
      <c r="CM962" s="301"/>
      <c r="CN962" s="301"/>
      <c r="CO962" s="301"/>
      <c r="CP962" s="301"/>
      <c r="CQ962" s="301"/>
      <c r="CR962" s="301"/>
      <c r="CS962" s="301"/>
      <c r="CT962" s="301"/>
      <c r="CU962" s="301"/>
      <c r="CV962" s="301"/>
      <c r="CW962" s="301"/>
      <c r="CX962" s="301"/>
      <c r="CY962" s="301"/>
      <c r="CZ962" s="301"/>
      <c r="DA962" s="301"/>
      <c r="DB962" s="301"/>
      <c r="DC962" s="301"/>
      <c r="DD962" s="301"/>
      <c r="DE962" s="301"/>
      <c r="DF962" s="301"/>
      <c r="DG962" s="301"/>
      <c r="DH962" s="301"/>
      <c r="DI962" s="301"/>
      <c r="DJ962" s="301"/>
      <c r="DK962" s="301"/>
      <c r="DL962" s="301"/>
      <c r="DM962" s="301"/>
      <c r="DN962" s="301"/>
      <c r="DO962" s="301"/>
      <c r="DP962" s="301"/>
      <c r="DQ962" s="301"/>
      <c r="DR962" s="301"/>
      <c r="DS962" s="301"/>
      <c r="DT962" s="301"/>
    </row>
    <row r="963" spans="3:124" s="10" customFormat="1" hidden="1" outlineLevel="1">
      <c r="C963" s="10" t="s">
        <v>486</v>
      </c>
      <c r="D963" s="351"/>
      <c r="E963" s="301">
        <f>E961+E948</f>
        <v>0</v>
      </c>
      <c r="F963" s="301">
        <f t="shared" ref="F963:BQ963" si="502">F961+F948</f>
        <v>0</v>
      </c>
      <c r="G963" s="301">
        <f t="shared" si="502"/>
        <v>0</v>
      </c>
      <c r="H963" s="301">
        <f t="shared" si="502"/>
        <v>0</v>
      </c>
      <c r="I963" s="301">
        <f t="shared" si="502"/>
        <v>0</v>
      </c>
      <c r="J963" s="301">
        <f t="shared" si="502"/>
        <v>0</v>
      </c>
      <c r="K963" s="301">
        <f t="shared" si="502"/>
        <v>0</v>
      </c>
      <c r="L963" s="301">
        <f t="shared" si="502"/>
        <v>0</v>
      </c>
      <c r="M963" s="301">
        <f t="shared" si="502"/>
        <v>0</v>
      </c>
      <c r="N963" s="301">
        <f t="shared" si="502"/>
        <v>0</v>
      </c>
      <c r="O963" s="301">
        <f t="shared" si="502"/>
        <v>0</v>
      </c>
      <c r="P963" s="301">
        <f t="shared" si="502"/>
        <v>0</v>
      </c>
      <c r="Q963" s="301">
        <f t="shared" si="502"/>
        <v>0</v>
      </c>
      <c r="R963" s="301">
        <f t="shared" si="502"/>
        <v>0</v>
      </c>
      <c r="S963" s="301">
        <f t="shared" si="502"/>
        <v>0</v>
      </c>
      <c r="T963" s="301">
        <f t="shared" si="502"/>
        <v>0</v>
      </c>
      <c r="U963" s="301">
        <f t="shared" si="502"/>
        <v>0</v>
      </c>
      <c r="V963" s="301">
        <f t="shared" si="502"/>
        <v>0</v>
      </c>
      <c r="W963" s="301">
        <f t="shared" si="502"/>
        <v>0</v>
      </c>
      <c r="X963" s="301">
        <f t="shared" si="502"/>
        <v>0</v>
      </c>
      <c r="Y963" s="301">
        <f t="shared" si="502"/>
        <v>0</v>
      </c>
      <c r="Z963" s="301">
        <f t="shared" si="502"/>
        <v>0</v>
      </c>
      <c r="AA963" s="301">
        <f t="shared" si="502"/>
        <v>0</v>
      </c>
      <c r="AB963" s="301">
        <f t="shared" si="502"/>
        <v>0</v>
      </c>
      <c r="AC963" s="301">
        <f t="shared" si="502"/>
        <v>0</v>
      </c>
      <c r="AD963" s="301">
        <f t="shared" si="502"/>
        <v>0</v>
      </c>
      <c r="AE963" s="301">
        <f t="shared" si="502"/>
        <v>0</v>
      </c>
      <c r="AF963" s="301">
        <f t="shared" si="502"/>
        <v>0</v>
      </c>
      <c r="AG963" s="301">
        <f t="shared" si="502"/>
        <v>0</v>
      </c>
      <c r="AH963" s="301">
        <f t="shared" si="502"/>
        <v>0</v>
      </c>
      <c r="AI963" s="301">
        <f t="shared" si="502"/>
        <v>0</v>
      </c>
      <c r="AJ963" s="301">
        <f t="shared" si="502"/>
        <v>0</v>
      </c>
      <c r="AK963" s="301">
        <f t="shared" si="502"/>
        <v>0</v>
      </c>
      <c r="AL963" s="301">
        <f t="shared" si="502"/>
        <v>0</v>
      </c>
      <c r="AM963" s="301">
        <f t="shared" si="502"/>
        <v>0</v>
      </c>
      <c r="AN963" s="301">
        <f t="shared" si="502"/>
        <v>0</v>
      </c>
      <c r="AO963" s="301">
        <f t="shared" si="502"/>
        <v>0</v>
      </c>
      <c r="AP963" s="301">
        <f t="shared" si="502"/>
        <v>0</v>
      </c>
      <c r="AQ963" s="301">
        <f t="shared" si="502"/>
        <v>0</v>
      </c>
      <c r="AR963" s="301">
        <f t="shared" si="502"/>
        <v>0</v>
      </c>
      <c r="AS963" s="301">
        <f t="shared" si="502"/>
        <v>0</v>
      </c>
      <c r="AT963" s="301">
        <f t="shared" si="502"/>
        <v>0</v>
      </c>
      <c r="AU963" s="301">
        <f t="shared" si="502"/>
        <v>0</v>
      </c>
      <c r="AV963" s="301">
        <f t="shared" si="502"/>
        <v>0</v>
      </c>
      <c r="AW963" s="301">
        <f t="shared" si="502"/>
        <v>0</v>
      </c>
      <c r="AX963" s="301">
        <f t="shared" si="502"/>
        <v>0</v>
      </c>
      <c r="AY963" s="301">
        <f t="shared" si="502"/>
        <v>0</v>
      </c>
      <c r="AZ963" s="301">
        <f t="shared" si="502"/>
        <v>0</v>
      </c>
      <c r="BA963" s="301">
        <f t="shared" si="502"/>
        <v>0</v>
      </c>
      <c r="BB963" s="301">
        <f t="shared" ca="1" si="502"/>
        <v>7045894.7983750496</v>
      </c>
      <c r="BC963" s="301">
        <f t="shared" si="502"/>
        <v>0</v>
      </c>
      <c r="BD963" s="301">
        <f t="shared" si="502"/>
        <v>0</v>
      </c>
      <c r="BE963" s="301">
        <f t="shared" si="502"/>
        <v>0</v>
      </c>
      <c r="BF963" s="301">
        <f t="shared" si="502"/>
        <v>0</v>
      </c>
      <c r="BG963" s="301">
        <f t="shared" si="502"/>
        <v>0</v>
      </c>
      <c r="BH963" s="301">
        <f t="shared" si="502"/>
        <v>0</v>
      </c>
      <c r="BI963" s="301">
        <f t="shared" si="502"/>
        <v>0</v>
      </c>
      <c r="BJ963" s="301">
        <f t="shared" si="502"/>
        <v>0</v>
      </c>
      <c r="BK963" s="301">
        <f t="shared" si="502"/>
        <v>0</v>
      </c>
      <c r="BL963" s="301">
        <f t="shared" si="502"/>
        <v>0</v>
      </c>
      <c r="BM963" s="301">
        <f t="shared" si="502"/>
        <v>0</v>
      </c>
      <c r="BN963" s="301">
        <f t="shared" si="502"/>
        <v>0</v>
      </c>
      <c r="BO963" s="301">
        <f t="shared" si="502"/>
        <v>0</v>
      </c>
      <c r="BP963" s="301">
        <f t="shared" si="502"/>
        <v>0</v>
      </c>
      <c r="BQ963" s="301">
        <f t="shared" si="502"/>
        <v>0</v>
      </c>
      <c r="BR963" s="301">
        <f t="shared" ref="BR963:CJ963" si="503">BR961+BR948</f>
        <v>0</v>
      </c>
      <c r="BS963" s="301">
        <f t="shared" si="503"/>
        <v>0</v>
      </c>
      <c r="BT963" s="301">
        <f t="shared" si="503"/>
        <v>0</v>
      </c>
      <c r="BU963" s="301">
        <f t="shared" si="503"/>
        <v>0</v>
      </c>
      <c r="BV963" s="301">
        <f t="shared" si="503"/>
        <v>0</v>
      </c>
      <c r="BW963" s="301">
        <f t="shared" si="503"/>
        <v>0</v>
      </c>
      <c r="BX963" s="301">
        <f t="shared" si="503"/>
        <v>0</v>
      </c>
      <c r="BY963" s="301">
        <f t="shared" si="503"/>
        <v>0</v>
      </c>
      <c r="BZ963" s="301">
        <f t="shared" si="503"/>
        <v>0</v>
      </c>
      <c r="CA963" s="301">
        <f t="shared" si="503"/>
        <v>0</v>
      </c>
      <c r="CB963" s="301">
        <f t="shared" si="503"/>
        <v>0</v>
      </c>
      <c r="CC963" s="301">
        <f t="shared" si="503"/>
        <v>0</v>
      </c>
      <c r="CD963" s="301">
        <f t="shared" si="503"/>
        <v>0</v>
      </c>
      <c r="CE963" s="301">
        <f t="shared" si="503"/>
        <v>0</v>
      </c>
      <c r="CF963" s="301">
        <f t="shared" si="503"/>
        <v>0</v>
      </c>
      <c r="CG963" s="301">
        <f t="shared" si="503"/>
        <v>0</v>
      </c>
      <c r="CH963" s="301">
        <f t="shared" si="503"/>
        <v>0</v>
      </c>
      <c r="CI963" s="301">
        <f t="shared" si="503"/>
        <v>0</v>
      </c>
      <c r="CJ963" s="301">
        <f t="shared" si="503"/>
        <v>0</v>
      </c>
      <c r="CK963" s="301"/>
      <c r="CL963" s="301"/>
      <c r="CM963" s="301"/>
      <c r="CN963" s="301"/>
      <c r="CO963" s="301"/>
      <c r="CP963" s="301"/>
      <c r="CQ963" s="301"/>
      <c r="CR963" s="301"/>
      <c r="CS963" s="301"/>
      <c r="CT963" s="301"/>
      <c r="CU963" s="301"/>
      <c r="CV963" s="301"/>
      <c r="CW963" s="301"/>
      <c r="CX963" s="301"/>
      <c r="CY963" s="301"/>
      <c r="CZ963" s="301"/>
      <c r="DA963" s="301"/>
      <c r="DB963" s="301"/>
      <c r="DC963" s="301"/>
      <c r="DD963" s="301"/>
      <c r="DE963" s="301"/>
      <c r="DF963" s="301"/>
      <c r="DG963" s="301"/>
      <c r="DH963" s="301"/>
      <c r="DI963" s="301"/>
      <c r="DJ963" s="301"/>
      <c r="DK963" s="301"/>
      <c r="DL963" s="301"/>
      <c r="DM963" s="301"/>
      <c r="DN963" s="301"/>
      <c r="DO963" s="301"/>
      <c r="DP963" s="301"/>
      <c r="DQ963" s="301"/>
      <c r="DR963" s="301"/>
      <c r="DS963" s="301"/>
      <c r="DT963" s="301"/>
    </row>
    <row r="964" spans="3:124" s="10" customFormat="1" hidden="1" outlineLevel="1">
      <c r="D964" s="351"/>
      <c r="E964" s="302"/>
      <c r="F964" s="301"/>
      <c r="G964" s="304"/>
      <c r="H964" s="301"/>
      <c r="I964" s="301"/>
      <c r="J964" s="301"/>
      <c r="K964" s="301"/>
      <c r="L964" s="301"/>
      <c r="M964" s="301"/>
      <c r="N964" s="301"/>
      <c r="O964" s="4"/>
      <c r="P964" s="4"/>
      <c r="Q964" s="4"/>
      <c r="R964" s="4"/>
      <c r="S964" s="4"/>
      <c r="T964" s="4"/>
      <c r="U964" s="4"/>
      <c r="V964" s="4"/>
      <c r="W964" s="4"/>
      <c r="X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 spans="3:124" s="10" customFormat="1" hidden="1" outlineLevel="1">
      <c r="C965" s="10" t="s">
        <v>326</v>
      </c>
      <c r="D965" s="351"/>
      <c r="E965" s="305">
        <f>D968*(D968&gt;0)</f>
        <v>2225741.5999999996</v>
      </c>
      <c r="F965" s="305">
        <f t="shared" ref="F965:BQ965" ca="1" si="504">E968*(E968&gt;0)</f>
        <v>2225741.5999999996</v>
      </c>
      <c r="G965" s="301">
        <f t="shared" ca="1" si="504"/>
        <v>2225741.5999999996</v>
      </c>
      <c r="H965" s="301">
        <f t="shared" ca="1" si="504"/>
        <v>2225741.5999999996</v>
      </c>
      <c r="I965" s="301">
        <f t="shared" ca="1" si="504"/>
        <v>2225741.5999999996</v>
      </c>
      <c r="J965" s="301">
        <f t="shared" ca="1" si="504"/>
        <v>2225741.5999999996</v>
      </c>
      <c r="K965" s="301">
        <f t="shared" ca="1" si="504"/>
        <v>2225741.5999999996</v>
      </c>
      <c r="L965" s="301">
        <f t="shared" ca="1" si="504"/>
        <v>2225741.5999999996</v>
      </c>
      <c r="M965" s="301">
        <f t="shared" ca="1" si="504"/>
        <v>2225741.5999999996</v>
      </c>
      <c r="N965" s="301">
        <f t="shared" ca="1" si="504"/>
        <v>2225741.5999999996</v>
      </c>
      <c r="O965" s="301">
        <f t="shared" ca="1" si="504"/>
        <v>2318390.3766666665</v>
      </c>
      <c r="P965" s="301">
        <f t="shared" ca="1" si="504"/>
        <v>2362739.1533333333</v>
      </c>
      <c r="Q965" s="301">
        <f t="shared" ca="1" si="504"/>
        <v>2407087.9300000002</v>
      </c>
      <c r="R965" s="301">
        <f t="shared" ca="1" si="504"/>
        <v>2455291.5683333334</v>
      </c>
      <c r="S965" s="301">
        <f t="shared" ca="1" si="504"/>
        <v>2503495.2066666665</v>
      </c>
      <c r="T965" s="301">
        <f t="shared" ca="1" si="504"/>
        <v>2551698.8449999997</v>
      </c>
      <c r="U965" s="301">
        <f t="shared" ca="1" si="504"/>
        <v>2610599.8387247049</v>
      </c>
      <c r="V965" s="301">
        <f t="shared" ca="1" si="504"/>
        <v>2669500.8324494101</v>
      </c>
      <c r="W965" s="301">
        <f t="shared" ca="1" si="504"/>
        <v>2728401.8261741153</v>
      </c>
      <c r="X965" s="301">
        <f t="shared" ca="1" si="504"/>
        <v>2787302.8198988205</v>
      </c>
      <c r="Y965" s="301">
        <f t="shared" ca="1" si="504"/>
        <v>2846203.8136235261</v>
      </c>
      <c r="Z965" s="301">
        <f t="shared" ca="1" si="504"/>
        <v>2905104.8073482318</v>
      </c>
      <c r="AA965" s="301">
        <f t="shared" ca="1" si="504"/>
        <v>2964005.8010729374</v>
      </c>
      <c r="AB965" s="301">
        <f t="shared" ca="1" si="504"/>
        <v>3022906.7947976431</v>
      </c>
      <c r="AC965" s="301">
        <f t="shared" ca="1" si="504"/>
        <v>3081807.7885223483</v>
      </c>
      <c r="AD965" s="301">
        <f t="shared" ca="1" si="504"/>
        <v>3081591.9003582536</v>
      </c>
      <c r="AE965" s="301">
        <f t="shared" ca="1" si="504"/>
        <v>1165054.6186410091</v>
      </c>
      <c r="AF965" s="301">
        <f t="shared" ca="1" si="504"/>
        <v>1172857.4319350177</v>
      </c>
      <c r="AG965" s="301">
        <f t="shared" ca="1" si="504"/>
        <v>1180660.2452290263</v>
      </c>
      <c r="AH965" s="301">
        <f t="shared" ca="1" si="504"/>
        <v>1188463.0585230349</v>
      </c>
      <c r="AI965" s="301">
        <f t="shared" ca="1" si="504"/>
        <v>1196265.8718170435</v>
      </c>
      <c r="AJ965" s="301">
        <f t="shared" ca="1" si="504"/>
        <v>1204068.6851110521</v>
      </c>
      <c r="AK965" s="301">
        <f t="shared" ca="1" si="504"/>
        <v>1211871.4984050607</v>
      </c>
      <c r="AL965" s="301">
        <f t="shared" ca="1" si="504"/>
        <v>1219674.3116990693</v>
      </c>
      <c r="AM965" s="301">
        <f t="shared" ca="1" si="504"/>
        <v>1227477.1249930779</v>
      </c>
      <c r="AN965" s="301">
        <f t="shared" ca="1" si="504"/>
        <v>1235279.9382870866</v>
      </c>
      <c r="AO965" s="301">
        <f t="shared" ca="1" si="504"/>
        <v>1243082.7515810952</v>
      </c>
      <c r="AP965" s="301">
        <f t="shared" ca="1" si="504"/>
        <v>1248472.4355395518</v>
      </c>
      <c r="AQ965" s="301">
        <f t="shared" ca="1" si="504"/>
        <v>1253862.1194980084</v>
      </c>
      <c r="AR965" s="301">
        <f t="shared" ca="1" si="504"/>
        <v>1259251.803456465</v>
      </c>
      <c r="AS965" s="301">
        <f t="shared" ca="1" si="504"/>
        <v>1264641.4874149216</v>
      </c>
      <c r="AT965" s="301">
        <f t="shared" ca="1" si="504"/>
        <v>1270031.1713733783</v>
      </c>
      <c r="AU965" s="301">
        <f t="shared" ca="1" si="504"/>
        <v>1275420.8553318349</v>
      </c>
      <c r="AV965" s="301">
        <f t="shared" ca="1" si="504"/>
        <v>1280810.5392902915</v>
      </c>
      <c r="AW965" s="301">
        <f t="shared" ca="1" si="504"/>
        <v>1286200.2232487481</v>
      </c>
      <c r="AX965" s="301">
        <f t="shared" ca="1" si="504"/>
        <v>1291589.9072072047</v>
      </c>
      <c r="AY965" s="301">
        <f t="shared" ca="1" si="504"/>
        <v>1296979.5911656613</v>
      </c>
      <c r="AZ965" s="301">
        <f t="shared" ca="1" si="504"/>
        <v>1302369.275124118</v>
      </c>
      <c r="BA965" s="301">
        <f t="shared" ca="1" si="504"/>
        <v>1307758.9590825746</v>
      </c>
      <c r="BB965" s="301">
        <f t="shared" ca="1" si="504"/>
        <v>1311340.6123732757</v>
      </c>
      <c r="BC965" s="301">
        <f t="shared" ca="1" si="504"/>
        <v>0</v>
      </c>
      <c r="BD965" s="301">
        <f t="shared" ca="1" si="504"/>
        <v>0</v>
      </c>
      <c r="BE965" s="301">
        <f t="shared" ca="1" si="504"/>
        <v>0</v>
      </c>
      <c r="BF965" s="301">
        <f t="shared" ca="1" si="504"/>
        <v>0</v>
      </c>
      <c r="BG965" s="301">
        <f t="shared" ca="1" si="504"/>
        <v>0</v>
      </c>
      <c r="BH965" s="301">
        <f t="shared" ca="1" si="504"/>
        <v>0</v>
      </c>
      <c r="BI965" s="301">
        <f t="shared" ca="1" si="504"/>
        <v>0</v>
      </c>
      <c r="BJ965" s="301">
        <f t="shared" ca="1" si="504"/>
        <v>0</v>
      </c>
      <c r="BK965" s="301">
        <f t="shared" ca="1" si="504"/>
        <v>0</v>
      </c>
      <c r="BL965" s="301">
        <f t="shared" ca="1" si="504"/>
        <v>0</v>
      </c>
      <c r="BM965" s="301">
        <f t="shared" ca="1" si="504"/>
        <v>0</v>
      </c>
      <c r="BN965" s="301">
        <f t="shared" ca="1" si="504"/>
        <v>0</v>
      </c>
      <c r="BO965" s="301">
        <f t="shared" ca="1" si="504"/>
        <v>0</v>
      </c>
      <c r="BP965" s="301">
        <f t="shared" ca="1" si="504"/>
        <v>0</v>
      </c>
      <c r="BQ965" s="301">
        <f t="shared" ca="1" si="504"/>
        <v>0</v>
      </c>
      <c r="BR965" s="301">
        <f t="shared" ref="BR965:BX965" ca="1" si="505">BQ968*(BQ968&gt;0)</f>
        <v>0</v>
      </c>
      <c r="BS965" s="301">
        <f t="shared" ca="1" si="505"/>
        <v>0</v>
      </c>
      <c r="BT965" s="301">
        <f t="shared" ca="1" si="505"/>
        <v>0</v>
      </c>
      <c r="BU965" s="301">
        <f t="shared" ca="1" si="505"/>
        <v>0</v>
      </c>
      <c r="BV965" s="301">
        <f t="shared" ca="1" si="505"/>
        <v>0</v>
      </c>
      <c r="BW965" s="301">
        <f t="shared" ca="1" si="505"/>
        <v>0</v>
      </c>
      <c r="BX965" s="301">
        <f t="shared" ca="1" si="505"/>
        <v>0</v>
      </c>
      <c r="BY965" s="301">
        <f t="shared" ref="BY965" ca="1" si="506">BX968*(BX968&gt;0)</f>
        <v>0</v>
      </c>
      <c r="BZ965" s="301">
        <f t="shared" ref="BZ965" ca="1" si="507">BY968*(BY968&gt;0)</f>
        <v>0</v>
      </c>
      <c r="CA965" s="301">
        <f t="shared" ref="CA965" ca="1" si="508">BZ968*(BZ968&gt;0)</f>
        <v>0</v>
      </c>
      <c r="CB965" s="301">
        <f t="shared" ref="CB965" ca="1" si="509">CA968*(CA968&gt;0)</f>
        <v>0</v>
      </c>
      <c r="CC965" s="301">
        <f t="shared" ref="CC965" ca="1" si="510">CB968*(CB968&gt;0)</f>
        <v>0</v>
      </c>
      <c r="CD965" s="301">
        <f t="shared" ref="CD965" ca="1" si="511">CC968*(CC968&gt;0)</f>
        <v>0</v>
      </c>
      <c r="CE965" s="301">
        <f t="shared" ref="CE965" ca="1" si="512">CD968*(CD968&gt;0)</f>
        <v>0</v>
      </c>
      <c r="CF965" s="301">
        <f t="shared" ref="CF965" ca="1" si="513">CE968*(CE968&gt;0)</f>
        <v>0</v>
      </c>
      <c r="CG965" s="301">
        <f t="shared" ref="CG965" ca="1" si="514">CF968*(CF968&gt;0)</f>
        <v>0</v>
      </c>
      <c r="CH965" s="301">
        <f t="shared" ref="CH965" ca="1" si="515">CG968*(CG968&gt;0)</f>
        <v>0</v>
      </c>
      <c r="CI965" s="301">
        <f t="shared" ref="CI965" ca="1" si="516">CH968*(CH968&gt;0)</f>
        <v>0</v>
      </c>
      <c r="CJ965" s="301">
        <f t="shared" ref="CJ965" ca="1" si="517">CI968*(CI968&gt;0)</f>
        <v>0</v>
      </c>
      <c r="CK965" s="301"/>
      <c r="CL965" s="301"/>
      <c r="CM965" s="301"/>
      <c r="CN965" s="301"/>
      <c r="CO965" s="301"/>
      <c r="CP965" s="301"/>
      <c r="CQ965" s="301"/>
      <c r="CR965" s="301"/>
      <c r="CS965" s="301"/>
      <c r="CT965" s="301"/>
      <c r="CU965" s="301"/>
      <c r="CV965" s="301"/>
      <c r="CW965" s="301"/>
      <c r="CX965" s="301"/>
      <c r="CY965" s="301"/>
      <c r="CZ965" s="301"/>
      <c r="DA965" s="301"/>
      <c r="DB965" s="301"/>
      <c r="DC965" s="301"/>
      <c r="DD965" s="301"/>
      <c r="DE965" s="301"/>
      <c r="DF965" s="301"/>
      <c r="DG965" s="301"/>
      <c r="DH965" s="301"/>
      <c r="DI965" s="301"/>
      <c r="DJ965" s="301"/>
      <c r="DK965" s="301"/>
      <c r="DL965" s="301"/>
      <c r="DM965" s="301"/>
      <c r="DN965" s="301"/>
      <c r="DO965" s="301"/>
      <c r="DP965" s="301"/>
      <c r="DQ965" s="301"/>
      <c r="DR965" s="301"/>
      <c r="DS965" s="301"/>
      <c r="DT965" s="301"/>
    </row>
    <row r="966" spans="3:124" s="10" customFormat="1" hidden="1" outlineLevel="1">
      <c r="C966" s="10" t="s">
        <v>39</v>
      </c>
      <c r="D966" s="351"/>
      <c r="E966" s="411">
        <f t="shared" ref="E966:BK966" ca="1" si="518">-(E957+E961)*(E957&gt;0)+E948</f>
        <v>0</v>
      </c>
      <c r="F966" s="412">
        <f t="shared" ca="1" si="518"/>
        <v>0</v>
      </c>
      <c r="G966" s="412">
        <f t="shared" ca="1" si="518"/>
        <v>0</v>
      </c>
      <c r="H966" s="412">
        <f t="shared" ca="1" si="518"/>
        <v>0</v>
      </c>
      <c r="I966" s="412">
        <f t="shared" ca="1" si="518"/>
        <v>0</v>
      </c>
      <c r="J966" s="412">
        <f t="shared" ca="1" si="518"/>
        <v>0</v>
      </c>
      <c r="K966" s="412">
        <f t="shared" ca="1" si="518"/>
        <v>0</v>
      </c>
      <c r="L966" s="412">
        <f t="shared" ca="1" si="518"/>
        <v>0</v>
      </c>
      <c r="M966" s="412">
        <f t="shared" ca="1" si="518"/>
        <v>0</v>
      </c>
      <c r="N966" s="412">
        <f t="shared" ca="1" si="518"/>
        <v>0</v>
      </c>
      <c r="O966" s="412">
        <f t="shared" ca="1" si="518"/>
        <v>0</v>
      </c>
      <c r="P966" s="412">
        <f t="shared" ca="1" si="518"/>
        <v>0</v>
      </c>
      <c r="Q966" s="412">
        <f t="shared" ca="1" si="518"/>
        <v>0</v>
      </c>
      <c r="R966" s="412">
        <f t="shared" ca="1" si="518"/>
        <v>0</v>
      </c>
      <c r="S966" s="412">
        <f t="shared" ca="1" si="518"/>
        <v>0</v>
      </c>
      <c r="T966" s="412">
        <f t="shared" ca="1" si="518"/>
        <v>0</v>
      </c>
      <c r="U966" s="412">
        <f t="shared" ca="1" si="518"/>
        <v>0</v>
      </c>
      <c r="V966" s="412">
        <f t="shared" ca="1" si="518"/>
        <v>0</v>
      </c>
      <c r="W966" s="412">
        <f t="shared" ca="1" si="518"/>
        <v>0</v>
      </c>
      <c r="X966" s="412">
        <f t="shared" ca="1" si="518"/>
        <v>0</v>
      </c>
      <c r="Y966" s="412">
        <f t="shared" ca="1" si="518"/>
        <v>0</v>
      </c>
      <c r="Z966" s="412">
        <f t="shared" ca="1" si="518"/>
        <v>0</v>
      </c>
      <c r="AA966" s="412">
        <f t="shared" ca="1" si="518"/>
        <v>0</v>
      </c>
      <c r="AB966" s="412">
        <f t="shared" ca="1" si="518"/>
        <v>0</v>
      </c>
      <c r="AC966" s="412">
        <f t="shared" si="518"/>
        <v>-215.88816409455467</v>
      </c>
      <c r="AD966" s="412">
        <f t="shared" ca="1" si="518"/>
        <v>-1916537.2817172445</v>
      </c>
      <c r="AE966" s="412">
        <f t="shared" ca="1" si="518"/>
        <v>0</v>
      </c>
      <c r="AF966" s="412">
        <f t="shared" ca="1" si="518"/>
        <v>0</v>
      </c>
      <c r="AG966" s="412">
        <f t="shared" ca="1" si="518"/>
        <v>0</v>
      </c>
      <c r="AH966" s="412">
        <f t="shared" ca="1" si="518"/>
        <v>0</v>
      </c>
      <c r="AI966" s="412">
        <f t="shared" ca="1" si="518"/>
        <v>0</v>
      </c>
      <c r="AJ966" s="412">
        <f t="shared" ca="1" si="518"/>
        <v>0</v>
      </c>
      <c r="AK966" s="412">
        <f t="shared" ca="1" si="518"/>
        <v>0</v>
      </c>
      <c r="AL966" s="412">
        <f t="shared" ca="1" si="518"/>
        <v>0</v>
      </c>
      <c r="AM966" s="412">
        <f t="shared" ca="1" si="518"/>
        <v>0</v>
      </c>
      <c r="AN966" s="412">
        <f t="shared" ca="1" si="518"/>
        <v>0</v>
      </c>
      <c r="AO966" s="412">
        <f t="shared" ca="1" si="518"/>
        <v>0</v>
      </c>
      <c r="AP966" s="412">
        <f t="shared" ca="1" si="518"/>
        <v>0</v>
      </c>
      <c r="AQ966" s="412">
        <f t="shared" ca="1" si="518"/>
        <v>0</v>
      </c>
      <c r="AR966" s="412">
        <f t="shared" ca="1" si="518"/>
        <v>0</v>
      </c>
      <c r="AS966" s="412">
        <f t="shared" ca="1" si="518"/>
        <v>0</v>
      </c>
      <c r="AT966" s="412">
        <f t="shared" ca="1" si="518"/>
        <v>0</v>
      </c>
      <c r="AU966" s="412">
        <f t="shared" ca="1" si="518"/>
        <v>0</v>
      </c>
      <c r="AV966" s="412">
        <f t="shared" ca="1" si="518"/>
        <v>0</v>
      </c>
      <c r="AW966" s="412">
        <f t="shared" ca="1" si="518"/>
        <v>0</v>
      </c>
      <c r="AX966" s="412">
        <f t="shared" ca="1" si="518"/>
        <v>0</v>
      </c>
      <c r="AY966" s="412">
        <f t="shared" ca="1" si="518"/>
        <v>0</v>
      </c>
      <c r="AZ966" s="412">
        <f t="shared" ca="1" si="518"/>
        <v>0</v>
      </c>
      <c r="BA966" s="412">
        <f t="shared" ca="1" si="518"/>
        <v>0</v>
      </c>
      <c r="BB966" s="412">
        <f t="shared" ca="1" si="518"/>
        <v>-10324343.139457272</v>
      </c>
      <c r="BC966" s="412">
        <f t="shared" ca="1" si="518"/>
        <v>0</v>
      </c>
      <c r="BD966" s="412">
        <f t="shared" ca="1" si="518"/>
        <v>0</v>
      </c>
      <c r="BE966" s="412">
        <f t="shared" ca="1" si="518"/>
        <v>0</v>
      </c>
      <c r="BF966" s="412">
        <f t="shared" ca="1" si="518"/>
        <v>0</v>
      </c>
      <c r="BG966" s="412">
        <f t="shared" ca="1" si="518"/>
        <v>0</v>
      </c>
      <c r="BH966" s="412">
        <f t="shared" ca="1" si="518"/>
        <v>0</v>
      </c>
      <c r="BI966" s="412">
        <f t="shared" ca="1" si="518"/>
        <v>0</v>
      </c>
      <c r="BJ966" s="412">
        <f t="shared" ca="1" si="518"/>
        <v>0</v>
      </c>
      <c r="BK966" s="412">
        <f t="shared" ca="1" si="518"/>
        <v>0</v>
      </c>
      <c r="BL966" s="412">
        <f ca="1">-(BL957+BL961)*(BL957&gt;0)+BL948</f>
        <v>0</v>
      </c>
      <c r="BM966" s="412">
        <f t="shared" ref="BM966:CJ966" ca="1" si="519">-(BM957+BM961)*(BM957&gt;0)+BM948</f>
        <v>0</v>
      </c>
      <c r="BN966" s="412">
        <f t="shared" ca="1" si="519"/>
        <v>0</v>
      </c>
      <c r="BO966" s="412">
        <f t="shared" ca="1" si="519"/>
        <v>0</v>
      </c>
      <c r="BP966" s="412">
        <f t="shared" ca="1" si="519"/>
        <v>0</v>
      </c>
      <c r="BQ966" s="412">
        <f t="shared" ca="1" si="519"/>
        <v>0</v>
      </c>
      <c r="BR966" s="412">
        <f t="shared" ca="1" si="519"/>
        <v>0</v>
      </c>
      <c r="BS966" s="412">
        <f t="shared" ca="1" si="519"/>
        <v>0</v>
      </c>
      <c r="BT966" s="412">
        <f t="shared" ca="1" si="519"/>
        <v>0</v>
      </c>
      <c r="BU966" s="412">
        <f t="shared" ca="1" si="519"/>
        <v>0</v>
      </c>
      <c r="BV966" s="412">
        <f t="shared" ca="1" si="519"/>
        <v>0</v>
      </c>
      <c r="BW966" s="412">
        <f t="shared" ca="1" si="519"/>
        <v>0</v>
      </c>
      <c r="BX966" s="412">
        <f t="shared" ca="1" si="519"/>
        <v>0</v>
      </c>
      <c r="BY966" s="412">
        <f t="shared" ca="1" si="519"/>
        <v>0</v>
      </c>
      <c r="BZ966" s="412">
        <f t="shared" ca="1" si="519"/>
        <v>0</v>
      </c>
      <c r="CA966" s="412">
        <f t="shared" ca="1" si="519"/>
        <v>0</v>
      </c>
      <c r="CB966" s="412">
        <f t="shared" ca="1" si="519"/>
        <v>0</v>
      </c>
      <c r="CC966" s="412">
        <f t="shared" ca="1" si="519"/>
        <v>0</v>
      </c>
      <c r="CD966" s="412">
        <f t="shared" ca="1" si="519"/>
        <v>0</v>
      </c>
      <c r="CE966" s="412">
        <f t="shared" ca="1" si="519"/>
        <v>0</v>
      </c>
      <c r="CF966" s="412">
        <f t="shared" ca="1" si="519"/>
        <v>0</v>
      </c>
      <c r="CG966" s="412">
        <f t="shared" ca="1" si="519"/>
        <v>0</v>
      </c>
      <c r="CH966" s="412">
        <f t="shared" ca="1" si="519"/>
        <v>0</v>
      </c>
      <c r="CI966" s="412">
        <f t="shared" ca="1" si="519"/>
        <v>0</v>
      </c>
      <c r="CJ966" s="412">
        <f t="shared" ca="1" si="519"/>
        <v>0</v>
      </c>
      <c r="CK966" s="412"/>
      <c r="CL966" s="412"/>
      <c r="CM966" s="412"/>
      <c r="CN966" s="412"/>
      <c r="CO966" s="412"/>
      <c r="CP966" s="412"/>
      <c r="CQ966" s="412"/>
      <c r="CR966" s="412"/>
      <c r="CS966" s="412"/>
      <c r="CT966" s="412"/>
      <c r="CU966" s="412"/>
      <c r="CV966" s="412"/>
      <c r="CW966" s="412"/>
      <c r="CX966" s="412"/>
      <c r="CY966" s="412"/>
      <c r="CZ966" s="412"/>
      <c r="DA966" s="412"/>
      <c r="DB966" s="412"/>
      <c r="DC966" s="412"/>
      <c r="DD966" s="412"/>
      <c r="DE966" s="412"/>
      <c r="DF966" s="412"/>
      <c r="DG966" s="412"/>
      <c r="DH966" s="412"/>
      <c r="DI966" s="412"/>
      <c r="DJ966" s="412"/>
      <c r="DK966" s="412"/>
      <c r="DL966" s="412"/>
      <c r="DM966" s="412"/>
      <c r="DN966" s="412"/>
      <c r="DO966" s="412"/>
      <c r="DP966" s="412"/>
      <c r="DQ966" s="412"/>
      <c r="DR966" s="412"/>
      <c r="DS966" s="412"/>
      <c r="DT966" s="412"/>
    </row>
    <row r="967" spans="3:124" s="10" customFormat="1" hidden="1" outlineLevel="1">
      <c r="C967" s="10" t="s">
        <v>242</v>
      </c>
      <c r="D967" s="351">
        <f>F84-D936-D942-D949</f>
        <v>2225741.5999999996</v>
      </c>
      <c r="E967" s="412">
        <f t="shared" ref="E967:BQ967" ca="1" si="520">-E957*AND(E957&lt;0,E958&lt;=0)</f>
        <v>0</v>
      </c>
      <c r="F967" s="412">
        <f t="shared" ca="1" si="520"/>
        <v>0</v>
      </c>
      <c r="G967" s="412">
        <f t="shared" ca="1" si="520"/>
        <v>0</v>
      </c>
      <c r="H967" s="412">
        <f t="shared" ca="1" si="520"/>
        <v>0</v>
      </c>
      <c r="I967" s="412">
        <f t="shared" ca="1" si="520"/>
        <v>0</v>
      </c>
      <c r="J967" s="412">
        <f t="shared" ca="1" si="520"/>
        <v>0</v>
      </c>
      <c r="K967" s="412">
        <f t="shared" ca="1" si="520"/>
        <v>0</v>
      </c>
      <c r="L967" s="412">
        <f t="shared" ca="1" si="520"/>
        <v>0</v>
      </c>
      <c r="M967" s="412">
        <f t="shared" ca="1" si="520"/>
        <v>0</v>
      </c>
      <c r="N967" s="412">
        <f t="shared" ca="1" si="520"/>
        <v>92648.776666666672</v>
      </c>
      <c r="O967" s="412">
        <f t="shared" ca="1" si="520"/>
        <v>44348.776666666672</v>
      </c>
      <c r="P967" s="412">
        <f t="shared" ca="1" si="520"/>
        <v>44348.776666666672</v>
      </c>
      <c r="Q967" s="412">
        <f t="shared" ca="1" si="520"/>
        <v>48203.638333333336</v>
      </c>
      <c r="R967" s="412">
        <f t="shared" ca="1" si="520"/>
        <v>48203.638333333336</v>
      </c>
      <c r="S967" s="412">
        <f t="shared" ca="1" si="520"/>
        <v>48203.638333333336</v>
      </c>
      <c r="T967" s="412">
        <f t="shared" ca="1" si="520"/>
        <v>58900.993724705411</v>
      </c>
      <c r="U967" s="412">
        <f t="shared" ca="1" si="520"/>
        <v>58900.993724705411</v>
      </c>
      <c r="V967" s="412">
        <f t="shared" ca="1" si="520"/>
        <v>58900.993724705411</v>
      </c>
      <c r="W967" s="412">
        <f t="shared" ca="1" si="520"/>
        <v>58900.993724705411</v>
      </c>
      <c r="X967" s="412">
        <f t="shared" ca="1" si="520"/>
        <v>58900.993724705419</v>
      </c>
      <c r="Y967" s="412">
        <f t="shared" ca="1" si="520"/>
        <v>58900.993724705419</v>
      </c>
      <c r="Z967" s="412">
        <f t="shared" ca="1" si="520"/>
        <v>58900.993724705419</v>
      </c>
      <c r="AA967" s="412">
        <f t="shared" ca="1" si="520"/>
        <v>58900.993724705426</v>
      </c>
      <c r="AB967" s="412">
        <f t="shared" ca="1" si="520"/>
        <v>58900.993724705411</v>
      </c>
      <c r="AC967" s="412">
        <f t="shared" ca="1" si="520"/>
        <v>0</v>
      </c>
      <c r="AD967" s="412">
        <f t="shared" ca="1" si="520"/>
        <v>0</v>
      </c>
      <c r="AE967" s="412">
        <f t="shared" ca="1" si="520"/>
        <v>7802.8132940085852</v>
      </c>
      <c r="AF967" s="412">
        <f t="shared" ca="1" si="520"/>
        <v>7802.8132940085707</v>
      </c>
      <c r="AG967" s="412">
        <f t="shared" ca="1" si="520"/>
        <v>7802.8132940085707</v>
      </c>
      <c r="AH967" s="412">
        <f t="shared" ca="1" si="520"/>
        <v>7802.8132940085779</v>
      </c>
      <c r="AI967" s="412">
        <f t="shared" ca="1" si="520"/>
        <v>7802.8132940085779</v>
      </c>
      <c r="AJ967" s="412">
        <f t="shared" ca="1" si="520"/>
        <v>7802.8132940085779</v>
      </c>
      <c r="AK967" s="412">
        <f t="shared" ca="1" si="520"/>
        <v>7802.8132940085779</v>
      </c>
      <c r="AL967" s="412">
        <f t="shared" ca="1" si="520"/>
        <v>7802.8132940085852</v>
      </c>
      <c r="AM967" s="412">
        <f t="shared" ca="1" si="520"/>
        <v>7802.8132940085779</v>
      </c>
      <c r="AN967" s="412">
        <f t="shared" ca="1" si="520"/>
        <v>7802.8132940085852</v>
      </c>
      <c r="AO967" s="412">
        <f t="shared" ca="1" si="520"/>
        <v>5389.6839584565532</v>
      </c>
      <c r="AP967" s="412">
        <f t="shared" ca="1" si="520"/>
        <v>5389.683958456546</v>
      </c>
      <c r="AQ967" s="412">
        <f t="shared" ca="1" si="520"/>
        <v>5389.6839584565532</v>
      </c>
      <c r="AR967" s="412">
        <f t="shared" ca="1" si="520"/>
        <v>5389.683958456546</v>
      </c>
      <c r="AS967" s="412">
        <f t="shared" ca="1" si="520"/>
        <v>5389.6839584565605</v>
      </c>
      <c r="AT967" s="412">
        <f t="shared" ca="1" si="520"/>
        <v>5389.6839584565532</v>
      </c>
      <c r="AU967" s="412">
        <f t="shared" ca="1" si="520"/>
        <v>5389.6839584565532</v>
      </c>
      <c r="AV967" s="412">
        <f t="shared" ca="1" si="520"/>
        <v>5389.6839584565532</v>
      </c>
      <c r="AW967" s="412">
        <f t="shared" ca="1" si="520"/>
        <v>5389.6839584565532</v>
      </c>
      <c r="AX967" s="412">
        <f t="shared" ca="1" si="520"/>
        <v>5389.6839584565532</v>
      </c>
      <c r="AY967" s="412">
        <f t="shared" ca="1" si="520"/>
        <v>5389.6839584565605</v>
      </c>
      <c r="AZ967" s="412">
        <f t="shared" ca="1" si="520"/>
        <v>5389.6839584565532</v>
      </c>
      <c r="BA967" s="412">
        <f t="shared" ca="1" si="520"/>
        <v>3581.6532907010405</v>
      </c>
      <c r="BB967" s="412">
        <f t="shared" ca="1" si="520"/>
        <v>3581.6532907010405</v>
      </c>
      <c r="BC967" s="412">
        <f t="shared" ca="1" si="520"/>
        <v>0</v>
      </c>
      <c r="BD967" s="412">
        <f t="shared" ca="1" si="520"/>
        <v>0</v>
      </c>
      <c r="BE967" s="412">
        <f t="shared" ca="1" si="520"/>
        <v>0</v>
      </c>
      <c r="BF967" s="412">
        <f t="shared" ca="1" si="520"/>
        <v>0</v>
      </c>
      <c r="BG967" s="412">
        <f t="shared" ca="1" si="520"/>
        <v>0</v>
      </c>
      <c r="BH967" s="412">
        <f t="shared" ca="1" si="520"/>
        <v>0</v>
      </c>
      <c r="BI967" s="412">
        <f t="shared" ca="1" si="520"/>
        <v>0</v>
      </c>
      <c r="BJ967" s="412">
        <f t="shared" ca="1" si="520"/>
        <v>0</v>
      </c>
      <c r="BK967" s="412">
        <f t="shared" ca="1" si="520"/>
        <v>0</v>
      </c>
      <c r="BL967" s="412">
        <f t="shared" ca="1" si="520"/>
        <v>0</v>
      </c>
      <c r="BM967" s="412">
        <f t="shared" ca="1" si="520"/>
        <v>0</v>
      </c>
      <c r="BN967" s="412">
        <f t="shared" ca="1" si="520"/>
        <v>0</v>
      </c>
      <c r="BO967" s="412">
        <f t="shared" ca="1" si="520"/>
        <v>0</v>
      </c>
      <c r="BP967" s="412">
        <f t="shared" ca="1" si="520"/>
        <v>0</v>
      </c>
      <c r="BQ967" s="412">
        <f t="shared" ca="1" si="520"/>
        <v>0</v>
      </c>
      <c r="BR967" s="412">
        <f t="shared" ref="BR967:CJ967" ca="1" si="521">-BR957*AND(BR957&lt;0,BR958&lt;=0)</f>
        <v>0</v>
      </c>
      <c r="BS967" s="412">
        <f t="shared" ca="1" si="521"/>
        <v>0</v>
      </c>
      <c r="BT967" s="412">
        <f t="shared" ca="1" si="521"/>
        <v>0</v>
      </c>
      <c r="BU967" s="412">
        <f t="shared" ca="1" si="521"/>
        <v>0</v>
      </c>
      <c r="BV967" s="412">
        <f t="shared" ca="1" si="521"/>
        <v>0</v>
      </c>
      <c r="BW967" s="412">
        <f t="shared" ca="1" si="521"/>
        <v>0</v>
      </c>
      <c r="BX967" s="412">
        <f t="shared" ca="1" si="521"/>
        <v>0</v>
      </c>
      <c r="BY967" s="412">
        <f t="shared" ca="1" si="521"/>
        <v>0</v>
      </c>
      <c r="BZ967" s="412">
        <f t="shared" ca="1" si="521"/>
        <v>0</v>
      </c>
      <c r="CA967" s="412">
        <f t="shared" ca="1" si="521"/>
        <v>0</v>
      </c>
      <c r="CB967" s="412">
        <f t="shared" ca="1" si="521"/>
        <v>0</v>
      </c>
      <c r="CC967" s="412">
        <f t="shared" ca="1" si="521"/>
        <v>0</v>
      </c>
      <c r="CD967" s="412">
        <f t="shared" ca="1" si="521"/>
        <v>0</v>
      </c>
      <c r="CE967" s="412">
        <f t="shared" ca="1" si="521"/>
        <v>0</v>
      </c>
      <c r="CF967" s="412">
        <f t="shared" ca="1" si="521"/>
        <v>0</v>
      </c>
      <c r="CG967" s="412">
        <f t="shared" ca="1" si="521"/>
        <v>0</v>
      </c>
      <c r="CH967" s="412">
        <f t="shared" ca="1" si="521"/>
        <v>0</v>
      </c>
      <c r="CI967" s="412">
        <f t="shared" ca="1" si="521"/>
        <v>0</v>
      </c>
      <c r="CJ967" s="412">
        <f t="shared" ca="1" si="521"/>
        <v>0</v>
      </c>
      <c r="CK967" s="412"/>
      <c r="CL967" s="412"/>
      <c r="CM967" s="412"/>
      <c r="CN967" s="412"/>
      <c r="CO967" s="412"/>
      <c r="CP967" s="412"/>
      <c r="CQ967" s="412"/>
      <c r="CR967" s="412"/>
      <c r="CS967" s="412"/>
      <c r="CT967" s="412"/>
      <c r="CU967" s="412"/>
      <c r="CV967" s="412"/>
      <c r="CW967" s="412"/>
      <c r="CX967" s="412"/>
      <c r="CY967" s="412"/>
      <c r="CZ967" s="412"/>
      <c r="DA967" s="412"/>
      <c r="DB967" s="412"/>
      <c r="DC967" s="412"/>
      <c r="DD967" s="412"/>
      <c r="DE967" s="412"/>
      <c r="DF967" s="412"/>
      <c r="DG967" s="412"/>
      <c r="DH967" s="412"/>
      <c r="DI967" s="412"/>
      <c r="DJ967" s="412"/>
      <c r="DK967" s="412"/>
      <c r="DL967" s="412"/>
      <c r="DM967" s="412"/>
      <c r="DN967" s="412"/>
      <c r="DO967" s="412"/>
      <c r="DP967" s="412"/>
      <c r="DQ967" s="412"/>
      <c r="DR967" s="412"/>
      <c r="DS967" s="412"/>
      <c r="DT967" s="412"/>
    </row>
    <row r="968" spans="3:124" s="10" customFormat="1" hidden="1" outlineLevel="1">
      <c r="C968" s="10" t="s">
        <v>327</v>
      </c>
      <c r="D968" s="351">
        <f>SUM(D965:D967)</f>
        <v>2225741.5999999996</v>
      </c>
      <c r="E968" s="305">
        <f ca="1">SUM(E965:E967)</f>
        <v>2225741.5999999996</v>
      </c>
      <c r="F968" s="305">
        <f t="shared" ref="F968:BQ968" ca="1" si="522">SUM(F965:F967)</f>
        <v>2225741.5999999996</v>
      </c>
      <c r="G968" s="305">
        <f t="shared" ca="1" si="522"/>
        <v>2225741.5999999996</v>
      </c>
      <c r="H968" s="305">
        <f t="shared" ca="1" si="522"/>
        <v>2225741.5999999996</v>
      </c>
      <c r="I968" s="305">
        <f t="shared" ca="1" si="522"/>
        <v>2225741.5999999996</v>
      </c>
      <c r="J968" s="305">
        <f t="shared" ca="1" si="522"/>
        <v>2225741.5999999996</v>
      </c>
      <c r="K968" s="305">
        <f t="shared" ca="1" si="522"/>
        <v>2225741.5999999996</v>
      </c>
      <c r="L968" s="305">
        <f t="shared" ca="1" si="522"/>
        <v>2225741.5999999996</v>
      </c>
      <c r="M968" s="305">
        <f t="shared" ca="1" si="522"/>
        <v>2225741.5999999996</v>
      </c>
      <c r="N968" s="305">
        <f t="shared" ca="1" si="522"/>
        <v>2318390.3766666665</v>
      </c>
      <c r="O968" s="305">
        <f t="shared" ca="1" si="522"/>
        <v>2362739.1533333333</v>
      </c>
      <c r="P968" s="305">
        <f t="shared" ca="1" si="522"/>
        <v>2407087.9300000002</v>
      </c>
      <c r="Q968" s="305">
        <f t="shared" ca="1" si="522"/>
        <v>2455291.5683333334</v>
      </c>
      <c r="R968" s="305">
        <f t="shared" ca="1" si="522"/>
        <v>2503495.2066666665</v>
      </c>
      <c r="S968" s="305">
        <f t="shared" ca="1" si="522"/>
        <v>2551698.8449999997</v>
      </c>
      <c r="T968" s="305">
        <f t="shared" ca="1" si="522"/>
        <v>2610599.8387247049</v>
      </c>
      <c r="U968" s="305">
        <f t="shared" ca="1" si="522"/>
        <v>2669500.8324494101</v>
      </c>
      <c r="V968" s="305">
        <f t="shared" ca="1" si="522"/>
        <v>2728401.8261741153</v>
      </c>
      <c r="W968" s="305">
        <f t="shared" ca="1" si="522"/>
        <v>2787302.8198988205</v>
      </c>
      <c r="X968" s="305">
        <f t="shared" ca="1" si="522"/>
        <v>2846203.8136235261</v>
      </c>
      <c r="Y968" s="305">
        <f t="shared" ca="1" si="522"/>
        <v>2905104.8073482318</v>
      </c>
      <c r="Z968" s="305">
        <f t="shared" ca="1" si="522"/>
        <v>2964005.8010729374</v>
      </c>
      <c r="AA968" s="305">
        <f t="shared" ca="1" si="522"/>
        <v>3022906.7947976431</v>
      </c>
      <c r="AB968" s="305">
        <f t="shared" ca="1" si="522"/>
        <v>3081807.7885223483</v>
      </c>
      <c r="AC968" s="305">
        <f t="shared" ca="1" si="522"/>
        <v>3081591.9003582536</v>
      </c>
      <c r="AD968" s="305">
        <f t="shared" ca="1" si="522"/>
        <v>1165054.6186410091</v>
      </c>
      <c r="AE968" s="305">
        <f t="shared" ca="1" si="522"/>
        <v>1172857.4319350177</v>
      </c>
      <c r="AF968" s="305">
        <f t="shared" ca="1" si="522"/>
        <v>1180660.2452290263</v>
      </c>
      <c r="AG968" s="305">
        <f t="shared" ca="1" si="522"/>
        <v>1188463.0585230349</v>
      </c>
      <c r="AH968" s="305">
        <f t="shared" ca="1" si="522"/>
        <v>1196265.8718170435</v>
      </c>
      <c r="AI968" s="305">
        <f t="shared" ca="1" si="522"/>
        <v>1204068.6851110521</v>
      </c>
      <c r="AJ968" s="305">
        <f t="shared" ca="1" si="522"/>
        <v>1211871.4984050607</v>
      </c>
      <c r="AK968" s="305">
        <f t="shared" ca="1" si="522"/>
        <v>1219674.3116990693</v>
      </c>
      <c r="AL968" s="305">
        <f t="shared" ca="1" si="522"/>
        <v>1227477.1249930779</v>
      </c>
      <c r="AM968" s="305">
        <f t="shared" ca="1" si="522"/>
        <v>1235279.9382870866</v>
      </c>
      <c r="AN968" s="305">
        <f t="shared" ca="1" si="522"/>
        <v>1243082.7515810952</v>
      </c>
      <c r="AO968" s="305">
        <f t="shared" ca="1" si="522"/>
        <v>1248472.4355395518</v>
      </c>
      <c r="AP968" s="305">
        <f t="shared" ca="1" si="522"/>
        <v>1253862.1194980084</v>
      </c>
      <c r="AQ968" s="305">
        <f t="shared" ca="1" si="522"/>
        <v>1259251.803456465</v>
      </c>
      <c r="AR968" s="305">
        <f t="shared" ca="1" si="522"/>
        <v>1264641.4874149216</v>
      </c>
      <c r="AS968" s="305">
        <f t="shared" ca="1" si="522"/>
        <v>1270031.1713733783</v>
      </c>
      <c r="AT968" s="305">
        <f t="shared" ca="1" si="522"/>
        <v>1275420.8553318349</v>
      </c>
      <c r="AU968" s="305">
        <f t="shared" ca="1" si="522"/>
        <v>1280810.5392902915</v>
      </c>
      <c r="AV968" s="305">
        <f t="shared" ca="1" si="522"/>
        <v>1286200.2232487481</v>
      </c>
      <c r="AW968" s="305">
        <f t="shared" ca="1" si="522"/>
        <v>1291589.9072072047</v>
      </c>
      <c r="AX968" s="305">
        <f t="shared" ca="1" si="522"/>
        <v>1296979.5911656613</v>
      </c>
      <c r="AY968" s="305">
        <f t="shared" ca="1" si="522"/>
        <v>1302369.275124118</v>
      </c>
      <c r="AZ968" s="305">
        <f t="shared" ca="1" si="522"/>
        <v>1307758.9590825746</v>
      </c>
      <c r="BA968" s="305">
        <f t="shared" ca="1" si="522"/>
        <v>1311340.6123732757</v>
      </c>
      <c r="BB968" s="305">
        <f t="shared" ca="1" si="522"/>
        <v>-9009420.8737932965</v>
      </c>
      <c r="BC968" s="305">
        <f t="shared" ca="1" si="522"/>
        <v>0</v>
      </c>
      <c r="BD968" s="305">
        <f t="shared" ca="1" si="522"/>
        <v>0</v>
      </c>
      <c r="BE968" s="305">
        <f t="shared" ca="1" si="522"/>
        <v>0</v>
      </c>
      <c r="BF968" s="305">
        <f t="shared" ca="1" si="522"/>
        <v>0</v>
      </c>
      <c r="BG968" s="305">
        <f t="shared" ca="1" si="522"/>
        <v>0</v>
      </c>
      <c r="BH968" s="305">
        <f t="shared" ca="1" si="522"/>
        <v>0</v>
      </c>
      <c r="BI968" s="305">
        <f t="shared" ca="1" si="522"/>
        <v>0</v>
      </c>
      <c r="BJ968" s="305">
        <f t="shared" ca="1" si="522"/>
        <v>0</v>
      </c>
      <c r="BK968" s="305">
        <f t="shared" ca="1" si="522"/>
        <v>0</v>
      </c>
      <c r="BL968" s="305">
        <f t="shared" ca="1" si="522"/>
        <v>0</v>
      </c>
      <c r="BM968" s="305">
        <f t="shared" ca="1" si="522"/>
        <v>0</v>
      </c>
      <c r="BN968" s="305">
        <f t="shared" ca="1" si="522"/>
        <v>0</v>
      </c>
      <c r="BO968" s="305">
        <f t="shared" ca="1" si="522"/>
        <v>0</v>
      </c>
      <c r="BP968" s="305">
        <f t="shared" ca="1" si="522"/>
        <v>0</v>
      </c>
      <c r="BQ968" s="305">
        <f t="shared" ca="1" si="522"/>
        <v>0</v>
      </c>
      <c r="BR968" s="305">
        <f t="shared" ref="BR968:BX968" ca="1" si="523">SUM(BR965:BR967)</f>
        <v>0</v>
      </c>
      <c r="BS968" s="305">
        <f t="shared" ca="1" si="523"/>
        <v>0</v>
      </c>
      <c r="BT968" s="305">
        <f t="shared" ca="1" si="523"/>
        <v>0</v>
      </c>
      <c r="BU968" s="305">
        <f t="shared" ca="1" si="523"/>
        <v>0</v>
      </c>
      <c r="BV968" s="305">
        <f t="shared" ca="1" si="523"/>
        <v>0</v>
      </c>
      <c r="BW968" s="305">
        <f t="shared" ca="1" si="523"/>
        <v>0</v>
      </c>
      <c r="BX968" s="305">
        <f t="shared" ca="1" si="523"/>
        <v>0</v>
      </c>
      <c r="BY968" s="305">
        <f t="shared" ref="BY968:CJ968" ca="1" si="524">SUM(BY965:BY967)</f>
        <v>0</v>
      </c>
      <c r="BZ968" s="305">
        <f t="shared" ca="1" si="524"/>
        <v>0</v>
      </c>
      <c r="CA968" s="305">
        <f t="shared" ca="1" si="524"/>
        <v>0</v>
      </c>
      <c r="CB968" s="305">
        <f t="shared" ca="1" si="524"/>
        <v>0</v>
      </c>
      <c r="CC968" s="305">
        <f t="shared" ca="1" si="524"/>
        <v>0</v>
      </c>
      <c r="CD968" s="305">
        <f t="shared" ca="1" si="524"/>
        <v>0</v>
      </c>
      <c r="CE968" s="305">
        <f t="shared" ca="1" si="524"/>
        <v>0</v>
      </c>
      <c r="CF968" s="305">
        <f t="shared" ca="1" si="524"/>
        <v>0</v>
      </c>
      <c r="CG968" s="305">
        <f t="shared" ca="1" si="524"/>
        <v>0</v>
      </c>
      <c r="CH968" s="305">
        <f t="shared" ca="1" si="524"/>
        <v>0</v>
      </c>
      <c r="CI968" s="305">
        <f t="shared" ca="1" si="524"/>
        <v>0</v>
      </c>
      <c r="CJ968" s="305">
        <f t="shared" ca="1" si="524"/>
        <v>0</v>
      </c>
      <c r="CK968" s="305"/>
      <c r="CL968" s="305"/>
      <c r="CM968" s="305"/>
      <c r="CN968" s="305"/>
      <c r="CO968" s="305"/>
      <c r="CP968" s="305"/>
      <c r="CQ968" s="305"/>
      <c r="CR968" s="305"/>
      <c r="CS968" s="305"/>
      <c r="CT968" s="305"/>
      <c r="CU968" s="305"/>
      <c r="CV968" s="305"/>
      <c r="CW968" s="305"/>
      <c r="CX968" s="305"/>
      <c r="CY968" s="305"/>
      <c r="CZ968" s="305"/>
      <c r="DA968" s="305"/>
      <c r="DB968" s="305"/>
      <c r="DC968" s="305"/>
      <c r="DD968" s="305"/>
      <c r="DE968" s="305"/>
      <c r="DF968" s="305"/>
      <c r="DG968" s="305"/>
      <c r="DH968" s="305"/>
      <c r="DI968" s="305"/>
      <c r="DJ968" s="305"/>
      <c r="DK968" s="305"/>
      <c r="DL968" s="305"/>
      <c r="DM968" s="305"/>
      <c r="DN968" s="305"/>
      <c r="DO968" s="305"/>
      <c r="DP968" s="305"/>
      <c r="DQ968" s="305"/>
      <c r="DR968" s="305"/>
      <c r="DS968" s="305"/>
      <c r="DT968" s="305"/>
    </row>
    <row r="969" spans="3:124" s="10" customFormat="1" hidden="1" outlineLevel="1">
      <c r="D969" s="351"/>
      <c r="E969" s="305"/>
      <c r="F969" s="301"/>
      <c r="G969" s="301"/>
      <c r="H969" s="301"/>
      <c r="I969" s="301"/>
      <c r="J969" s="301"/>
      <c r="K969" s="301"/>
      <c r="L969" s="301"/>
      <c r="M969" s="301"/>
      <c r="N969" s="301"/>
      <c r="O969" s="4"/>
      <c r="P969" s="4"/>
      <c r="Q969" s="4"/>
      <c r="R969" s="4"/>
      <c r="S969" s="4"/>
      <c r="T969" s="4"/>
      <c r="U969" s="4"/>
      <c r="V969" s="4"/>
      <c r="W969" s="4"/>
      <c r="X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 spans="3:124" s="10" customFormat="1" hidden="1" outlineLevel="1">
      <c r="D970" s="351"/>
      <c r="E970" s="303"/>
      <c r="F970" s="301"/>
      <c r="G970" s="301"/>
      <c r="H970" s="301"/>
      <c r="I970" s="301"/>
      <c r="J970" s="301"/>
      <c r="K970" s="301"/>
      <c r="L970" s="301"/>
      <c r="M970" s="301"/>
      <c r="N970" s="301"/>
      <c r="O970" s="4"/>
      <c r="P970" s="4"/>
      <c r="Q970" s="4"/>
      <c r="R970" s="4"/>
      <c r="S970" s="4"/>
      <c r="T970" s="4"/>
      <c r="U970" s="4"/>
      <c r="V970" s="4"/>
      <c r="W970" s="4"/>
      <c r="X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 spans="3:124" hidden="1" outlineLevel="1"/>
    <row r="972" spans="3:124" hidden="1" outlineLevel="1"/>
    <row r="973" spans="3:124" hidden="1" outlineLevel="1">
      <c r="D973" s="414">
        <f>D5</f>
        <v>43497</v>
      </c>
      <c r="E973" s="414">
        <f>EOMONTH(D5,0)</f>
        <v>43524</v>
      </c>
      <c r="F973" s="414">
        <f>EOMONTH(E973,1)</f>
        <v>43555</v>
      </c>
      <c r="G973" s="414">
        <f t="shared" ref="G973:BR973" si="525">EOMONTH(F973,1)</f>
        <v>43585</v>
      </c>
      <c r="H973" s="414">
        <f t="shared" si="525"/>
        <v>43616</v>
      </c>
      <c r="I973" s="414">
        <f t="shared" si="525"/>
        <v>43646</v>
      </c>
      <c r="J973" s="414">
        <f t="shared" si="525"/>
        <v>43677</v>
      </c>
      <c r="K973" s="414">
        <f t="shared" si="525"/>
        <v>43708</v>
      </c>
      <c r="L973" s="414">
        <f t="shared" si="525"/>
        <v>43738</v>
      </c>
      <c r="M973" s="414">
        <f t="shared" si="525"/>
        <v>43769</v>
      </c>
      <c r="N973" s="414">
        <f t="shared" si="525"/>
        <v>43799</v>
      </c>
      <c r="O973" s="414">
        <f t="shared" si="525"/>
        <v>43830</v>
      </c>
      <c r="P973" s="414">
        <f t="shared" si="525"/>
        <v>43861</v>
      </c>
      <c r="Q973" s="414">
        <f t="shared" si="525"/>
        <v>43890</v>
      </c>
      <c r="R973" s="414">
        <f t="shared" si="525"/>
        <v>43921</v>
      </c>
      <c r="S973" s="414">
        <f t="shared" si="525"/>
        <v>43951</v>
      </c>
      <c r="T973" s="414">
        <f t="shared" si="525"/>
        <v>43982</v>
      </c>
      <c r="U973" s="414">
        <f t="shared" si="525"/>
        <v>44012</v>
      </c>
      <c r="V973" s="414">
        <f t="shared" si="525"/>
        <v>44043</v>
      </c>
      <c r="W973" s="414">
        <f t="shared" si="525"/>
        <v>44074</v>
      </c>
      <c r="X973" s="414">
        <f t="shared" si="525"/>
        <v>44104</v>
      </c>
      <c r="Y973" s="414">
        <f t="shared" si="525"/>
        <v>44135</v>
      </c>
      <c r="Z973" s="414">
        <f t="shared" si="525"/>
        <v>44165</v>
      </c>
      <c r="AA973" s="414">
        <f t="shared" si="525"/>
        <v>44196</v>
      </c>
      <c r="AB973" s="414">
        <f t="shared" si="525"/>
        <v>44227</v>
      </c>
      <c r="AC973" s="414">
        <f t="shared" si="525"/>
        <v>44255</v>
      </c>
      <c r="AD973" s="414">
        <f t="shared" si="525"/>
        <v>44286</v>
      </c>
      <c r="AE973" s="414">
        <f t="shared" si="525"/>
        <v>44316</v>
      </c>
      <c r="AF973" s="414">
        <f t="shared" si="525"/>
        <v>44347</v>
      </c>
      <c r="AG973" s="414">
        <f t="shared" si="525"/>
        <v>44377</v>
      </c>
      <c r="AH973" s="414">
        <f t="shared" si="525"/>
        <v>44408</v>
      </c>
      <c r="AI973" s="414">
        <f t="shared" si="525"/>
        <v>44439</v>
      </c>
      <c r="AJ973" s="414">
        <f t="shared" si="525"/>
        <v>44469</v>
      </c>
      <c r="AK973" s="414">
        <f t="shared" si="525"/>
        <v>44500</v>
      </c>
      <c r="AL973" s="414">
        <f t="shared" si="525"/>
        <v>44530</v>
      </c>
      <c r="AM973" s="414">
        <f t="shared" si="525"/>
        <v>44561</v>
      </c>
      <c r="AN973" s="414">
        <f t="shared" si="525"/>
        <v>44592</v>
      </c>
      <c r="AO973" s="414">
        <f t="shared" si="525"/>
        <v>44620</v>
      </c>
      <c r="AP973" s="414">
        <f t="shared" si="525"/>
        <v>44651</v>
      </c>
      <c r="AQ973" s="414">
        <f t="shared" si="525"/>
        <v>44681</v>
      </c>
      <c r="AR973" s="414">
        <f t="shared" si="525"/>
        <v>44712</v>
      </c>
      <c r="AS973" s="414">
        <f t="shared" si="525"/>
        <v>44742</v>
      </c>
      <c r="AT973" s="414">
        <f t="shared" si="525"/>
        <v>44773</v>
      </c>
      <c r="AU973" s="414">
        <f t="shared" si="525"/>
        <v>44804</v>
      </c>
      <c r="AV973" s="414">
        <f t="shared" si="525"/>
        <v>44834</v>
      </c>
      <c r="AW973" s="414">
        <f t="shared" si="525"/>
        <v>44865</v>
      </c>
      <c r="AX973" s="414">
        <f t="shared" si="525"/>
        <v>44895</v>
      </c>
      <c r="AY973" s="414">
        <f t="shared" si="525"/>
        <v>44926</v>
      </c>
      <c r="AZ973" s="414">
        <f t="shared" si="525"/>
        <v>44957</v>
      </c>
      <c r="BA973" s="414">
        <f t="shared" si="525"/>
        <v>44985</v>
      </c>
      <c r="BB973" s="414">
        <f t="shared" si="525"/>
        <v>45016</v>
      </c>
      <c r="BC973" s="414">
        <f t="shared" si="525"/>
        <v>45046</v>
      </c>
      <c r="BD973" s="414">
        <f t="shared" si="525"/>
        <v>45077</v>
      </c>
      <c r="BE973" s="414">
        <f t="shared" si="525"/>
        <v>45107</v>
      </c>
      <c r="BF973" s="414">
        <f t="shared" si="525"/>
        <v>45138</v>
      </c>
      <c r="BG973" s="414">
        <f t="shared" si="525"/>
        <v>45169</v>
      </c>
      <c r="BH973" s="414">
        <f t="shared" si="525"/>
        <v>45199</v>
      </c>
      <c r="BI973" s="414">
        <f t="shared" si="525"/>
        <v>45230</v>
      </c>
      <c r="BJ973" s="414">
        <f t="shared" si="525"/>
        <v>45260</v>
      </c>
      <c r="BK973" s="414">
        <f t="shared" si="525"/>
        <v>45291</v>
      </c>
      <c r="BL973" s="414">
        <f t="shared" si="525"/>
        <v>45322</v>
      </c>
      <c r="BM973" s="414">
        <f t="shared" si="525"/>
        <v>45351</v>
      </c>
      <c r="BN973" s="414">
        <f t="shared" si="525"/>
        <v>45382</v>
      </c>
      <c r="BO973" s="414">
        <f t="shared" si="525"/>
        <v>45412</v>
      </c>
      <c r="BP973" s="414">
        <f t="shared" si="525"/>
        <v>45443</v>
      </c>
      <c r="BQ973" s="414">
        <f t="shared" si="525"/>
        <v>45473</v>
      </c>
      <c r="BR973" s="414">
        <f t="shared" si="525"/>
        <v>45504</v>
      </c>
      <c r="BS973" s="414">
        <f t="shared" ref="BS973:BX973" si="526">EOMONTH(BR973,1)</f>
        <v>45535</v>
      </c>
      <c r="BT973" s="414">
        <f t="shared" si="526"/>
        <v>45565</v>
      </c>
      <c r="BU973" s="414">
        <f t="shared" si="526"/>
        <v>45596</v>
      </c>
      <c r="BV973" s="414">
        <f t="shared" si="526"/>
        <v>45626</v>
      </c>
      <c r="BW973" s="414">
        <f t="shared" si="526"/>
        <v>45657</v>
      </c>
      <c r="BX973" s="414">
        <f t="shared" si="526"/>
        <v>45688</v>
      </c>
      <c r="BY973" s="414">
        <f t="shared" ref="BY973" si="527">EOMONTH(BX973,1)</f>
        <v>45716</v>
      </c>
      <c r="BZ973" s="414">
        <f t="shared" ref="BZ973" si="528">EOMONTH(BY973,1)</f>
        <v>45747</v>
      </c>
      <c r="CA973" s="414">
        <f t="shared" ref="CA973" si="529">EOMONTH(BZ973,1)</f>
        <v>45777</v>
      </c>
      <c r="CB973" s="414">
        <f t="shared" ref="CB973" si="530">EOMONTH(CA973,1)</f>
        <v>45808</v>
      </c>
      <c r="CC973" s="414">
        <f t="shared" ref="CC973" si="531">EOMONTH(CB973,1)</f>
        <v>45838</v>
      </c>
      <c r="CD973" s="414">
        <f t="shared" ref="CD973" si="532">EOMONTH(CC973,1)</f>
        <v>45869</v>
      </c>
      <c r="CE973" s="414">
        <f t="shared" ref="CE973" si="533">EOMONTH(CD973,1)</f>
        <v>45900</v>
      </c>
      <c r="CF973" s="414">
        <f t="shared" ref="CF973" si="534">EOMONTH(CE973,1)</f>
        <v>45930</v>
      </c>
      <c r="CG973" s="414">
        <f t="shared" ref="CG973" si="535">EOMONTH(CF973,1)</f>
        <v>45961</v>
      </c>
      <c r="CH973" s="414">
        <f t="shared" ref="CH973" si="536">EOMONTH(CG973,1)</f>
        <v>45991</v>
      </c>
      <c r="CI973" s="414">
        <f t="shared" ref="CI973" si="537">EOMONTH(CH973,1)</f>
        <v>46022</v>
      </c>
      <c r="CJ973" s="414">
        <f t="shared" ref="CJ973" si="538">EOMONTH(CI973,1)</f>
        <v>46053</v>
      </c>
      <c r="CK973" s="414"/>
      <c r="CL973" s="414"/>
      <c r="CM973" s="414"/>
      <c r="CN973" s="414"/>
      <c r="CO973" s="414"/>
      <c r="CP973" s="414"/>
      <c r="CQ973" s="414"/>
      <c r="CR973" s="414"/>
      <c r="CS973" s="414"/>
      <c r="CT973" s="414"/>
      <c r="CU973" s="414"/>
      <c r="CV973" s="414"/>
      <c r="CW973" s="414"/>
      <c r="CX973" s="414"/>
      <c r="CY973" s="414"/>
      <c r="CZ973" s="414"/>
      <c r="DA973" s="414"/>
      <c r="DB973" s="414"/>
      <c r="DC973" s="414"/>
      <c r="DD973" s="414"/>
      <c r="DE973" s="414"/>
      <c r="DF973" s="414"/>
      <c r="DG973" s="414"/>
      <c r="DH973" s="414"/>
      <c r="DI973" s="414"/>
      <c r="DJ973" s="414"/>
      <c r="DK973" s="414"/>
      <c r="DL973" s="414"/>
      <c r="DM973" s="414"/>
      <c r="DN973" s="414"/>
      <c r="DO973" s="414"/>
      <c r="DP973" s="414"/>
      <c r="DQ973" s="414"/>
      <c r="DR973" s="414"/>
      <c r="DS973" s="414"/>
      <c r="DT973" s="414"/>
    </row>
    <row r="974" spans="3:124" hidden="1" outlineLevel="1">
      <c r="C974" s="4" t="s">
        <v>337</v>
      </c>
      <c r="D974" s="284">
        <f>-D908</f>
        <v>-11128708</v>
      </c>
      <c r="E974" s="345">
        <f ca="1">(E929+E961)*(E927&lt;=$E$328)</f>
        <v>-300553.08333333337</v>
      </c>
      <c r="F974" s="345">
        <f t="shared" ref="F974:BQ974" ca="1" si="539">(F929+F961)*(F927&lt;=$E$328)</f>
        <v>-108053.08333333334</v>
      </c>
      <c r="G974" s="345">
        <f t="shared" ca="1" si="539"/>
        <v>-125553.08333333333</v>
      </c>
      <c r="H974" s="345">
        <f t="shared" ca="1" si="539"/>
        <v>-108053.08333333334</v>
      </c>
      <c r="I974" s="345">
        <f t="shared" ca="1" si="539"/>
        <v>-90553.083333333343</v>
      </c>
      <c r="J974" s="345">
        <f t="shared" ca="1" si="539"/>
        <v>-73053.083333333343</v>
      </c>
      <c r="K974" s="345">
        <f t="shared" ca="1" si="539"/>
        <v>-73053.083333333343</v>
      </c>
      <c r="L974" s="345">
        <f t="shared" ca="1" si="539"/>
        <v>-55553.083333333336</v>
      </c>
      <c r="M974" s="345">
        <f t="shared" ca="1" si="539"/>
        <v>-55553.083333333336</v>
      </c>
      <c r="N974" s="345">
        <f t="shared" ca="1" si="539"/>
        <v>-55553.083333333336</v>
      </c>
      <c r="O974" s="345">
        <f t="shared" ca="1" si="539"/>
        <v>-7253.0833333333339</v>
      </c>
      <c r="P974" s="345">
        <f t="shared" ca="1" si="539"/>
        <v>-7253.0833333333339</v>
      </c>
      <c r="Q974" s="345">
        <f t="shared" ca="1" si="539"/>
        <v>-11107.945</v>
      </c>
      <c r="R974" s="345">
        <f t="shared" ca="1" si="539"/>
        <v>-11107.945</v>
      </c>
      <c r="S974" s="345">
        <f t="shared" ca="1" si="539"/>
        <v>-11107.945</v>
      </c>
      <c r="T974" s="345">
        <f t="shared" ca="1" si="539"/>
        <v>-11107.945</v>
      </c>
      <c r="U974" s="345">
        <f t="shared" ca="1" si="539"/>
        <v>-11107.945</v>
      </c>
      <c r="V974" s="345">
        <f t="shared" ca="1" si="539"/>
        <v>-11107.945</v>
      </c>
      <c r="W974" s="345">
        <f t="shared" ca="1" si="539"/>
        <v>-11107.945</v>
      </c>
      <c r="X974" s="345">
        <f t="shared" ca="1" si="539"/>
        <v>-11107.945</v>
      </c>
      <c r="Y974" s="345">
        <f t="shared" ca="1" si="539"/>
        <v>-11107.945</v>
      </c>
      <c r="Z974" s="345">
        <f t="shared" ca="1" si="539"/>
        <v>-11107.945</v>
      </c>
      <c r="AA974" s="345">
        <f t="shared" ca="1" si="539"/>
        <v>-11107.945</v>
      </c>
      <c r="AB974" s="345">
        <f t="shared" ca="1" si="539"/>
        <v>-11107.945</v>
      </c>
      <c r="AC974" s="345">
        <f t="shared" si="539"/>
        <v>48008.936888799966</v>
      </c>
      <c r="AD974" s="345">
        <f t="shared" si="539"/>
        <v>48008.936888799966</v>
      </c>
      <c r="AE974" s="345">
        <f t="shared" si="539"/>
        <v>48008.936888799966</v>
      </c>
      <c r="AF974" s="345">
        <f t="shared" si="539"/>
        <v>48008.936888799966</v>
      </c>
      <c r="AG974" s="345">
        <f t="shared" si="539"/>
        <v>48008.936888799966</v>
      </c>
      <c r="AH974" s="345">
        <f t="shared" si="539"/>
        <v>48008.936888799966</v>
      </c>
      <c r="AI974" s="345">
        <f t="shared" si="539"/>
        <v>48008.936888799966</v>
      </c>
      <c r="AJ974" s="345">
        <f t="shared" si="539"/>
        <v>48008.936888799966</v>
      </c>
      <c r="AK974" s="345">
        <f t="shared" si="539"/>
        <v>48008.936888799966</v>
      </c>
      <c r="AL974" s="345">
        <f t="shared" si="539"/>
        <v>48008.936888799966</v>
      </c>
      <c r="AM974" s="345">
        <f t="shared" si="539"/>
        <v>48008.936888799966</v>
      </c>
      <c r="AN974" s="345">
        <f t="shared" si="539"/>
        <v>48008.936888799966</v>
      </c>
      <c r="AO974" s="345">
        <f t="shared" si="539"/>
        <v>50422.066224351991</v>
      </c>
      <c r="AP974" s="345">
        <f t="shared" si="539"/>
        <v>50422.066224351991</v>
      </c>
      <c r="AQ974" s="345">
        <f t="shared" si="539"/>
        <v>50422.066224351991</v>
      </c>
      <c r="AR974" s="345">
        <f t="shared" si="539"/>
        <v>50422.066224351991</v>
      </c>
      <c r="AS974" s="345">
        <f t="shared" si="539"/>
        <v>50422.066224351991</v>
      </c>
      <c r="AT974" s="345">
        <f t="shared" si="539"/>
        <v>50422.066224351991</v>
      </c>
      <c r="AU974" s="345">
        <f t="shared" si="539"/>
        <v>50422.066224351991</v>
      </c>
      <c r="AV974" s="345">
        <f t="shared" si="539"/>
        <v>50422.066224351991</v>
      </c>
      <c r="AW974" s="345">
        <f t="shared" si="539"/>
        <v>50422.066224351991</v>
      </c>
      <c r="AX974" s="345">
        <f t="shared" si="539"/>
        <v>50422.066224351991</v>
      </c>
      <c r="AY974" s="345">
        <f t="shared" si="539"/>
        <v>50422.066224351991</v>
      </c>
      <c r="AZ974" s="345">
        <f t="shared" si="539"/>
        <v>50422.066224351991</v>
      </c>
      <c r="BA974" s="345">
        <f t="shared" si="539"/>
        <v>52230.096892107504</v>
      </c>
      <c r="BB974" s="345">
        <f t="shared" ca="1" si="539"/>
        <v>17422468.034724429</v>
      </c>
      <c r="BC974" s="345">
        <f t="shared" si="539"/>
        <v>0</v>
      </c>
      <c r="BD974" s="345">
        <f t="shared" si="539"/>
        <v>0</v>
      </c>
      <c r="BE974" s="345">
        <f t="shared" si="539"/>
        <v>0</v>
      </c>
      <c r="BF974" s="345">
        <f t="shared" si="539"/>
        <v>0</v>
      </c>
      <c r="BG974" s="345">
        <f t="shared" si="539"/>
        <v>0</v>
      </c>
      <c r="BH974" s="345">
        <f t="shared" si="539"/>
        <v>0</v>
      </c>
      <c r="BI974" s="345">
        <f t="shared" si="539"/>
        <v>0</v>
      </c>
      <c r="BJ974" s="345">
        <f t="shared" si="539"/>
        <v>0</v>
      </c>
      <c r="BK974" s="345">
        <f t="shared" si="539"/>
        <v>0</v>
      </c>
      <c r="BL974" s="345">
        <f t="shared" si="539"/>
        <v>0</v>
      </c>
      <c r="BM974" s="345">
        <f t="shared" si="539"/>
        <v>0</v>
      </c>
      <c r="BN974" s="345">
        <f t="shared" si="539"/>
        <v>0</v>
      </c>
      <c r="BO974" s="345">
        <f t="shared" si="539"/>
        <v>0</v>
      </c>
      <c r="BP974" s="345">
        <f t="shared" si="539"/>
        <v>0</v>
      </c>
      <c r="BQ974" s="345">
        <f t="shared" si="539"/>
        <v>0</v>
      </c>
      <c r="BR974" s="345">
        <f t="shared" ref="BR974:CJ974" si="540">(BR929+BR961)*(BR927&lt;=$E$328)</f>
        <v>0</v>
      </c>
      <c r="BS974" s="345">
        <f t="shared" si="540"/>
        <v>0</v>
      </c>
      <c r="BT974" s="345">
        <f t="shared" si="540"/>
        <v>0</v>
      </c>
      <c r="BU974" s="345">
        <f t="shared" si="540"/>
        <v>0</v>
      </c>
      <c r="BV974" s="345">
        <f t="shared" si="540"/>
        <v>0</v>
      </c>
      <c r="BW974" s="345">
        <f t="shared" si="540"/>
        <v>0</v>
      </c>
      <c r="BX974" s="345">
        <f t="shared" si="540"/>
        <v>0</v>
      </c>
      <c r="BY974" s="345">
        <f t="shared" si="540"/>
        <v>0</v>
      </c>
      <c r="BZ974" s="345">
        <f t="shared" si="540"/>
        <v>0</v>
      </c>
      <c r="CA974" s="345">
        <f t="shared" si="540"/>
        <v>0</v>
      </c>
      <c r="CB974" s="345">
        <f t="shared" si="540"/>
        <v>0</v>
      </c>
      <c r="CC974" s="345">
        <f t="shared" si="540"/>
        <v>0</v>
      </c>
      <c r="CD974" s="345">
        <f t="shared" si="540"/>
        <v>0</v>
      </c>
      <c r="CE974" s="345">
        <f t="shared" si="540"/>
        <v>0</v>
      </c>
      <c r="CF974" s="345">
        <f t="shared" si="540"/>
        <v>0</v>
      </c>
      <c r="CG974" s="345">
        <f t="shared" si="540"/>
        <v>0</v>
      </c>
      <c r="CH974" s="345">
        <f t="shared" si="540"/>
        <v>0</v>
      </c>
      <c r="CI974" s="345">
        <f t="shared" si="540"/>
        <v>0</v>
      </c>
      <c r="CJ974" s="345">
        <f t="shared" si="540"/>
        <v>0</v>
      </c>
      <c r="CK974" s="345"/>
      <c r="CL974" s="345"/>
      <c r="CM974" s="345"/>
      <c r="CN974" s="345"/>
      <c r="CO974" s="345"/>
      <c r="CP974" s="345"/>
      <c r="CQ974" s="345"/>
      <c r="CR974" s="345"/>
      <c r="CS974" s="345"/>
      <c r="CT974" s="345"/>
      <c r="CU974" s="345"/>
      <c r="CV974" s="345"/>
      <c r="CW974" s="345"/>
      <c r="CX974" s="345"/>
      <c r="CY974" s="345"/>
      <c r="CZ974" s="345"/>
      <c r="DA974" s="345"/>
      <c r="DB974" s="345"/>
      <c r="DC974" s="345"/>
      <c r="DD974" s="345"/>
      <c r="DE974" s="345"/>
      <c r="DF974" s="345"/>
      <c r="DG974" s="345"/>
      <c r="DH974" s="345"/>
      <c r="DI974" s="345"/>
      <c r="DJ974" s="345"/>
      <c r="DK974" s="345"/>
      <c r="DL974" s="345"/>
      <c r="DM974" s="345"/>
      <c r="DN974" s="345"/>
      <c r="DO974" s="345"/>
      <c r="DP974" s="345"/>
      <c r="DQ974" s="345"/>
      <c r="DR974" s="345"/>
      <c r="DS974" s="345"/>
      <c r="DT974" s="345"/>
    </row>
    <row r="975" spans="3:124" hidden="1" outlineLevel="1"/>
    <row r="976" spans="3:124" hidden="1" outlineLevel="1">
      <c r="C976" s="4" t="s">
        <v>40</v>
      </c>
      <c r="D976" s="228">
        <f ca="1">XIRR(D974:DT974,D973:DT973)</f>
        <v>0.10805951952934265</v>
      </c>
    </row>
    <row r="977" spans="2:124" hidden="1" outlineLevel="1"/>
    <row r="978" spans="2:124" hidden="1" outlineLevel="1"/>
    <row r="979" spans="2:124" hidden="1" outlineLevel="1">
      <c r="C979" s="4" t="s">
        <v>339</v>
      </c>
      <c r="D979" s="284">
        <f>-D968</f>
        <v>-2225741.5999999996</v>
      </c>
      <c r="E979" s="284">
        <f ca="1">-(E966+E967)</f>
        <v>0</v>
      </c>
      <c r="F979" s="284">
        <f t="shared" ref="F979:BQ979" ca="1" si="541">-(F966+F967)</f>
        <v>0</v>
      </c>
      <c r="G979" s="284">
        <f t="shared" ca="1" si="541"/>
        <v>0</v>
      </c>
      <c r="H979" s="284">
        <f t="shared" ca="1" si="541"/>
        <v>0</v>
      </c>
      <c r="I979" s="284">
        <f t="shared" ca="1" si="541"/>
        <v>0</v>
      </c>
      <c r="J979" s="284">
        <f t="shared" ca="1" si="541"/>
        <v>0</v>
      </c>
      <c r="K979" s="284">
        <f t="shared" ca="1" si="541"/>
        <v>0</v>
      </c>
      <c r="L979" s="284">
        <f t="shared" ca="1" si="541"/>
        <v>0</v>
      </c>
      <c r="M979" s="284">
        <f t="shared" ca="1" si="541"/>
        <v>0</v>
      </c>
      <c r="N979" s="284">
        <f t="shared" ca="1" si="541"/>
        <v>-92648.776666666672</v>
      </c>
      <c r="O979" s="284">
        <f t="shared" ca="1" si="541"/>
        <v>-44348.776666666672</v>
      </c>
      <c r="P979" s="284">
        <f t="shared" ca="1" si="541"/>
        <v>-44348.776666666672</v>
      </c>
      <c r="Q979" s="284">
        <f t="shared" ca="1" si="541"/>
        <v>-48203.638333333336</v>
      </c>
      <c r="R979" s="284">
        <f t="shared" ca="1" si="541"/>
        <v>-48203.638333333336</v>
      </c>
      <c r="S979" s="284">
        <f t="shared" ca="1" si="541"/>
        <v>-48203.638333333336</v>
      </c>
      <c r="T979" s="284">
        <f t="shared" ca="1" si="541"/>
        <v>-58900.993724705411</v>
      </c>
      <c r="U979" s="284">
        <f t="shared" ca="1" si="541"/>
        <v>-58900.993724705411</v>
      </c>
      <c r="V979" s="284">
        <f t="shared" ca="1" si="541"/>
        <v>-58900.993724705411</v>
      </c>
      <c r="W979" s="284">
        <f t="shared" ca="1" si="541"/>
        <v>-58900.993724705411</v>
      </c>
      <c r="X979" s="284">
        <f t="shared" ca="1" si="541"/>
        <v>-58900.993724705419</v>
      </c>
      <c r="Y979" s="284">
        <f t="shared" ca="1" si="541"/>
        <v>-58900.993724705419</v>
      </c>
      <c r="Z979" s="284">
        <f t="shared" ca="1" si="541"/>
        <v>-58900.993724705419</v>
      </c>
      <c r="AA979" s="284">
        <f t="shared" ca="1" si="541"/>
        <v>-58900.993724705426</v>
      </c>
      <c r="AB979" s="284">
        <f t="shared" ca="1" si="541"/>
        <v>-58900.993724705411</v>
      </c>
      <c r="AC979" s="284">
        <f t="shared" ca="1" si="541"/>
        <v>215.88816409455467</v>
      </c>
      <c r="AD979" s="284">
        <f t="shared" ca="1" si="541"/>
        <v>1916537.2817172445</v>
      </c>
      <c r="AE979" s="284">
        <f t="shared" ca="1" si="541"/>
        <v>-7802.8132940085852</v>
      </c>
      <c r="AF979" s="284">
        <f t="shared" ca="1" si="541"/>
        <v>-7802.8132940085707</v>
      </c>
      <c r="AG979" s="284">
        <f t="shared" ca="1" si="541"/>
        <v>-7802.8132940085707</v>
      </c>
      <c r="AH979" s="284">
        <f t="shared" ca="1" si="541"/>
        <v>-7802.8132940085779</v>
      </c>
      <c r="AI979" s="284">
        <f t="shared" ca="1" si="541"/>
        <v>-7802.8132940085779</v>
      </c>
      <c r="AJ979" s="284">
        <f t="shared" ca="1" si="541"/>
        <v>-7802.8132940085779</v>
      </c>
      <c r="AK979" s="284">
        <f t="shared" ca="1" si="541"/>
        <v>-7802.8132940085779</v>
      </c>
      <c r="AL979" s="284">
        <f t="shared" ca="1" si="541"/>
        <v>-7802.8132940085852</v>
      </c>
      <c r="AM979" s="284">
        <f t="shared" ca="1" si="541"/>
        <v>-7802.8132940085779</v>
      </c>
      <c r="AN979" s="284">
        <f t="shared" ca="1" si="541"/>
        <v>-7802.8132940085852</v>
      </c>
      <c r="AO979" s="284">
        <f t="shared" ca="1" si="541"/>
        <v>-5389.6839584565532</v>
      </c>
      <c r="AP979" s="284">
        <f t="shared" ca="1" si="541"/>
        <v>-5389.683958456546</v>
      </c>
      <c r="AQ979" s="284">
        <f t="shared" ca="1" si="541"/>
        <v>-5389.6839584565532</v>
      </c>
      <c r="AR979" s="284">
        <f t="shared" ca="1" si="541"/>
        <v>-5389.683958456546</v>
      </c>
      <c r="AS979" s="284">
        <f t="shared" ca="1" si="541"/>
        <v>-5389.6839584565605</v>
      </c>
      <c r="AT979" s="284">
        <f t="shared" ca="1" si="541"/>
        <v>-5389.6839584565532</v>
      </c>
      <c r="AU979" s="284">
        <f t="shared" ca="1" si="541"/>
        <v>-5389.6839584565532</v>
      </c>
      <c r="AV979" s="284">
        <f t="shared" ca="1" si="541"/>
        <v>-5389.6839584565532</v>
      </c>
      <c r="AW979" s="284">
        <f t="shared" ca="1" si="541"/>
        <v>-5389.6839584565532</v>
      </c>
      <c r="AX979" s="284">
        <f t="shared" ca="1" si="541"/>
        <v>-5389.6839584565532</v>
      </c>
      <c r="AY979" s="284">
        <f t="shared" ca="1" si="541"/>
        <v>-5389.6839584565605</v>
      </c>
      <c r="AZ979" s="284">
        <f t="shared" ca="1" si="541"/>
        <v>-5389.6839584565532</v>
      </c>
      <c r="BA979" s="284">
        <f t="shared" ca="1" si="541"/>
        <v>-3581.6532907010405</v>
      </c>
      <c r="BB979" s="284">
        <f t="shared" ca="1" si="541"/>
        <v>10320761.486166572</v>
      </c>
      <c r="BC979" s="284">
        <f t="shared" ca="1" si="541"/>
        <v>0</v>
      </c>
      <c r="BD979" s="284">
        <f t="shared" ca="1" si="541"/>
        <v>0</v>
      </c>
      <c r="BE979" s="284">
        <f t="shared" ca="1" si="541"/>
        <v>0</v>
      </c>
      <c r="BF979" s="284">
        <f t="shared" ca="1" si="541"/>
        <v>0</v>
      </c>
      <c r="BG979" s="284">
        <f t="shared" ca="1" si="541"/>
        <v>0</v>
      </c>
      <c r="BH979" s="284">
        <f t="shared" ca="1" si="541"/>
        <v>0</v>
      </c>
      <c r="BI979" s="284">
        <f t="shared" ca="1" si="541"/>
        <v>0</v>
      </c>
      <c r="BJ979" s="284">
        <f t="shared" ca="1" si="541"/>
        <v>0</v>
      </c>
      <c r="BK979" s="284">
        <f t="shared" ca="1" si="541"/>
        <v>0</v>
      </c>
      <c r="BL979" s="284">
        <f t="shared" ca="1" si="541"/>
        <v>0</v>
      </c>
      <c r="BM979" s="284">
        <f t="shared" ca="1" si="541"/>
        <v>0</v>
      </c>
      <c r="BN979" s="284">
        <f t="shared" ca="1" si="541"/>
        <v>0</v>
      </c>
      <c r="BO979" s="284">
        <f t="shared" ca="1" si="541"/>
        <v>0</v>
      </c>
      <c r="BP979" s="284">
        <f t="shared" ca="1" si="541"/>
        <v>0</v>
      </c>
      <c r="BQ979" s="284">
        <f t="shared" ca="1" si="541"/>
        <v>0</v>
      </c>
      <c r="BR979" s="284">
        <f t="shared" ref="BR979:BX979" ca="1" si="542">-(BR966+BR967)</f>
        <v>0</v>
      </c>
      <c r="BS979" s="284">
        <f t="shared" ca="1" si="542"/>
        <v>0</v>
      </c>
      <c r="BT979" s="284">
        <f t="shared" ca="1" si="542"/>
        <v>0</v>
      </c>
      <c r="BU979" s="284">
        <f t="shared" ca="1" si="542"/>
        <v>0</v>
      </c>
      <c r="BV979" s="284">
        <f t="shared" ca="1" si="542"/>
        <v>0</v>
      </c>
      <c r="BW979" s="284">
        <f t="shared" ca="1" si="542"/>
        <v>0</v>
      </c>
      <c r="BX979" s="284">
        <f t="shared" ca="1" si="542"/>
        <v>0</v>
      </c>
      <c r="BY979" s="284">
        <f t="shared" ref="BY979:CJ979" ca="1" si="543">-(BY966+BY967)</f>
        <v>0</v>
      </c>
      <c r="BZ979" s="284">
        <f t="shared" ca="1" si="543"/>
        <v>0</v>
      </c>
      <c r="CA979" s="284">
        <f t="shared" ca="1" si="543"/>
        <v>0</v>
      </c>
      <c r="CB979" s="284">
        <f t="shared" ca="1" si="543"/>
        <v>0</v>
      </c>
      <c r="CC979" s="284">
        <f t="shared" ca="1" si="543"/>
        <v>0</v>
      </c>
      <c r="CD979" s="284">
        <f t="shared" ca="1" si="543"/>
        <v>0</v>
      </c>
      <c r="CE979" s="284">
        <f t="shared" ca="1" si="543"/>
        <v>0</v>
      </c>
      <c r="CF979" s="284">
        <f t="shared" ca="1" si="543"/>
        <v>0</v>
      </c>
      <c r="CG979" s="284">
        <f t="shared" ca="1" si="543"/>
        <v>0</v>
      </c>
      <c r="CH979" s="284">
        <f t="shared" ca="1" si="543"/>
        <v>0</v>
      </c>
      <c r="CI979" s="284">
        <f t="shared" ca="1" si="543"/>
        <v>0</v>
      </c>
      <c r="CJ979" s="284">
        <f t="shared" ca="1" si="543"/>
        <v>0</v>
      </c>
      <c r="CK979" s="284"/>
      <c r="CL979" s="284"/>
      <c r="CM979" s="284"/>
      <c r="CN979" s="284"/>
      <c r="CO979" s="284"/>
      <c r="CP979" s="284"/>
      <c r="CQ979" s="284"/>
      <c r="CR979" s="284"/>
      <c r="CS979" s="284"/>
      <c r="CT979" s="284"/>
      <c r="CU979" s="284"/>
      <c r="CV979" s="284"/>
      <c r="CW979" s="284"/>
      <c r="CX979" s="284"/>
      <c r="CY979" s="284"/>
      <c r="CZ979" s="284"/>
      <c r="DA979" s="284"/>
      <c r="DB979" s="284"/>
      <c r="DC979" s="284"/>
      <c r="DD979" s="284"/>
      <c r="DE979" s="284"/>
      <c r="DF979" s="284"/>
      <c r="DG979" s="284"/>
      <c r="DH979" s="284"/>
      <c r="DI979" s="284"/>
      <c r="DJ979" s="284"/>
      <c r="DK979" s="284"/>
      <c r="DL979" s="284"/>
      <c r="DM979" s="284"/>
      <c r="DN979" s="284"/>
      <c r="DO979" s="284"/>
      <c r="DP979" s="284"/>
      <c r="DQ979" s="284"/>
      <c r="DR979" s="284"/>
      <c r="DS979" s="284"/>
      <c r="DT979" s="284"/>
    </row>
    <row r="980" spans="2:124" hidden="1" outlineLevel="1"/>
    <row r="981" spans="2:124" hidden="1" outlineLevel="1">
      <c r="C981" s="4" t="s">
        <v>243</v>
      </c>
      <c r="D981" s="228">
        <f ca="1">XIRR(D979:DT979,D973:DT973)</f>
        <v>0.49171248078346252</v>
      </c>
    </row>
    <row r="982" spans="2:124" hidden="1" outlineLevel="1"/>
    <row r="983" spans="2:124" collapsed="1"/>
    <row r="984" spans="2:124" ht="18">
      <c r="B984" s="836" t="s">
        <v>562</v>
      </c>
    </row>
    <row r="985" spans="2:124" hidden="1" outlineLevel="1"/>
    <row r="986" spans="2:124" hidden="1" outlineLevel="1">
      <c r="C986" s="863" t="s">
        <v>563</v>
      </c>
      <c r="D986" s="905" t="s">
        <v>669</v>
      </c>
      <c r="E986" s="905" t="s">
        <v>670</v>
      </c>
      <c r="F986" s="905" t="s">
        <v>671</v>
      </c>
      <c r="G986" s="905" t="s">
        <v>672</v>
      </c>
      <c r="H986" s="905" t="s">
        <v>673</v>
      </c>
      <c r="I986" s="905" t="s">
        <v>674</v>
      </c>
      <c r="J986" s="905" t="s">
        <v>675</v>
      </c>
      <c r="K986" s="906" t="s">
        <v>676</v>
      </c>
      <c r="L986" s="906" t="s">
        <v>677</v>
      </c>
      <c r="M986" s="906" t="s">
        <v>678</v>
      </c>
      <c r="N986" s="906" t="s">
        <v>679</v>
      </c>
      <c r="O986" s="906" t="s">
        <v>680</v>
      </c>
      <c r="P986" s="891" t="s">
        <v>18</v>
      </c>
    </row>
    <row r="987" spans="2:124" hidden="1" outlineLevel="1">
      <c r="C987" s="880" t="s">
        <v>564</v>
      </c>
      <c r="D987" s="892"/>
      <c r="E987" s="892"/>
      <c r="F987" s="892"/>
      <c r="G987" s="892"/>
      <c r="H987" s="892"/>
      <c r="I987" s="892"/>
      <c r="J987" s="892"/>
      <c r="K987" s="892"/>
      <c r="L987" s="892"/>
      <c r="M987" s="892"/>
      <c r="N987" s="892"/>
      <c r="O987" s="892"/>
      <c r="P987" s="892"/>
    </row>
    <row r="988" spans="2:124" hidden="1" outlineLevel="1">
      <c r="C988" s="880" t="s">
        <v>565</v>
      </c>
      <c r="D988" s="892"/>
      <c r="E988" s="892"/>
      <c r="F988" s="892"/>
      <c r="G988" s="892"/>
      <c r="H988" s="892"/>
      <c r="I988" s="892"/>
      <c r="J988" s="892"/>
      <c r="K988" s="892"/>
      <c r="L988" s="892"/>
      <c r="M988" s="892"/>
      <c r="N988" s="892"/>
      <c r="O988" s="892"/>
      <c r="P988" s="892"/>
    </row>
    <row r="989" spans="2:124" hidden="1" outlineLevel="1">
      <c r="C989" s="870" t="s">
        <v>566</v>
      </c>
      <c r="D989" s="871" t="s">
        <v>567</v>
      </c>
      <c r="E989" s="871">
        <v>3051</v>
      </c>
      <c r="F989" s="871">
        <v>-2962</v>
      </c>
      <c r="G989" s="871">
        <v>4377</v>
      </c>
      <c r="H989" s="871">
        <v>-548</v>
      </c>
      <c r="I989" s="871">
        <v>1864</v>
      </c>
      <c r="J989" s="871">
        <v>-6818</v>
      </c>
      <c r="K989" s="872">
        <v>5160</v>
      </c>
      <c r="L989" s="872">
        <v>-3338</v>
      </c>
      <c r="M989" s="872">
        <v>2660</v>
      </c>
      <c r="N989" s="872">
        <v>100</v>
      </c>
      <c r="O989" s="872">
        <v>-8237</v>
      </c>
      <c r="P989" s="868">
        <v>-4693</v>
      </c>
    </row>
    <row r="990" spans="2:124" hidden="1" outlineLevel="1">
      <c r="C990" s="870" t="s">
        <v>568</v>
      </c>
      <c r="D990" s="871" t="s">
        <v>567</v>
      </c>
      <c r="E990" s="871">
        <v>36855</v>
      </c>
      <c r="F990" s="871">
        <v>36855</v>
      </c>
      <c r="G990" s="871">
        <v>36855</v>
      </c>
      <c r="H990" s="871">
        <v>36855</v>
      </c>
      <c r="I990" s="871">
        <v>36855</v>
      </c>
      <c r="J990" s="871">
        <v>36855</v>
      </c>
      <c r="K990" s="872">
        <v>36855</v>
      </c>
      <c r="L990" s="872">
        <v>35209</v>
      </c>
      <c r="M990" s="872">
        <v>34295</v>
      </c>
      <c r="N990" s="872">
        <v>33608</v>
      </c>
      <c r="O990" s="872">
        <v>33608</v>
      </c>
      <c r="P990" s="868">
        <v>394706</v>
      </c>
    </row>
    <row r="991" spans="2:124" hidden="1" outlineLevel="1">
      <c r="C991" s="870" t="s">
        <v>569</v>
      </c>
      <c r="D991" s="871" t="s">
        <v>567</v>
      </c>
      <c r="E991" s="871" t="s">
        <v>617</v>
      </c>
      <c r="F991" s="871" t="s">
        <v>617</v>
      </c>
      <c r="G991" s="871" t="s">
        <v>617</v>
      </c>
      <c r="H991" s="871" t="s">
        <v>617</v>
      </c>
      <c r="I991" s="871">
        <v>173</v>
      </c>
      <c r="J991" s="871">
        <v>-173</v>
      </c>
      <c r="K991" s="872" t="s">
        <v>617</v>
      </c>
      <c r="L991" s="872">
        <v>-239</v>
      </c>
      <c r="M991" s="872" t="s">
        <v>617</v>
      </c>
      <c r="N991" s="872" t="s">
        <v>617</v>
      </c>
      <c r="O991" s="872" t="s">
        <v>617</v>
      </c>
      <c r="P991" s="868">
        <v>-239</v>
      </c>
    </row>
    <row r="992" spans="2:124" hidden="1" outlineLevel="1">
      <c r="C992" s="870" t="s">
        <v>570</v>
      </c>
      <c r="D992" s="871" t="s">
        <v>567</v>
      </c>
      <c r="E992" s="871"/>
      <c r="F992" s="871"/>
      <c r="G992" s="871"/>
      <c r="H992" s="871"/>
      <c r="I992" s="871"/>
      <c r="J992" s="871" t="s">
        <v>617</v>
      </c>
      <c r="K992" s="872" t="s">
        <v>617</v>
      </c>
      <c r="L992" s="872" t="s">
        <v>617</v>
      </c>
      <c r="M992" s="872">
        <v>620</v>
      </c>
      <c r="N992" s="872">
        <v>-620</v>
      </c>
      <c r="O992" s="872" t="s">
        <v>617</v>
      </c>
      <c r="P992" s="868" t="s">
        <v>617</v>
      </c>
    </row>
    <row r="993" spans="3:16" hidden="1" outlineLevel="1">
      <c r="C993" s="870" t="s">
        <v>571</v>
      </c>
      <c r="D993" s="871" t="s">
        <v>567</v>
      </c>
      <c r="E993" s="871">
        <v>180</v>
      </c>
      <c r="F993" s="871">
        <v>196</v>
      </c>
      <c r="G993" s="871">
        <v>199</v>
      </c>
      <c r="H993" s="871">
        <v>167</v>
      </c>
      <c r="I993" s="871">
        <v>159</v>
      </c>
      <c r="J993" s="871">
        <v>182</v>
      </c>
      <c r="K993" s="872" t="s">
        <v>617</v>
      </c>
      <c r="L993" s="872">
        <v>181</v>
      </c>
      <c r="M993" s="872">
        <v>159</v>
      </c>
      <c r="N993" s="872" t="s">
        <v>617</v>
      </c>
      <c r="O993" s="872">
        <v>337</v>
      </c>
      <c r="P993" s="868">
        <v>1760</v>
      </c>
    </row>
    <row r="994" spans="3:16" hidden="1" outlineLevel="1">
      <c r="C994" s="870" t="s">
        <v>572</v>
      </c>
      <c r="D994" s="871" t="s">
        <v>567</v>
      </c>
      <c r="E994" s="871"/>
      <c r="F994" s="871"/>
      <c r="G994" s="871"/>
      <c r="H994" s="871"/>
      <c r="I994" s="871"/>
      <c r="J994" s="871" t="s">
        <v>617</v>
      </c>
      <c r="K994" s="872">
        <v>50</v>
      </c>
      <c r="L994" s="872" t="s">
        <v>617</v>
      </c>
      <c r="M994" s="872">
        <v>894</v>
      </c>
      <c r="N994" s="872" t="s">
        <v>617</v>
      </c>
      <c r="O994" s="872">
        <v>45</v>
      </c>
      <c r="P994" s="877">
        <v>989</v>
      </c>
    </row>
    <row r="995" spans="3:16" hidden="1" outlineLevel="1">
      <c r="C995" s="870" t="s">
        <v>573</v>
      </c>
      <c r="D995" s="882"/>
      <c r="E995" s="882" t="s">
        <v>617</v>
      </c>
      <c r="F995" s="882" t="s">
        <v>617</v>
      </c>
      <c r="G995" s="882" t="s">
        <v>617</v>
      </c>
      <c r="H995" s="882" t="s">
        <v>617</v>
      </c>
      <c r="I995" s="882">
        <v>100</v>
      </c>
      <c r="J995" s="882">
        <v>-100</v>
      </c>
      <c r="K995" s="883"/>
      <c r="L995" s="883"/>
      <c r="M995" s="883"/>
      <c r="N995" s="883"/>
      <c r="O995" s="883"/>
      <c r="P995" s="884"/>
    </row>
    <row r="996" spans="3:16" hidden="1" outlineLevel="1">
      <c r="C996" s="880" t="s">
        <v>574</v>
      </c>
      <c r="D996" s="885" t="s">
        <v>567</v>
      </c>
      <c r="E996" s="885">
        <v>40087</v>
      </c>
      <c r="F996" s="885">
        <v>34089</v>
      </c>
      <c r="G996" s="885">
        <v>41431</v>
      </c>
      <c r="H996" s="885">
        <v>36474</v>
      </c>
      <c r="I996" s="885">
        <v>39151</v>
      </c>
      <c r="J996" s="885">
        <v>29946</v>
      </c>
      <c r="K996" s="868">
        <v>42065</v>
      </c>
      <c r="L996" s="868">
        <v>31813</v>
      </c>
      <c r="M996" s="868">
        <v>38627</v>
      </c>
      <c r="N996" s="868">
        <v>33088</v>
      </c>
      <c r="O996" s="868">
        <v>25752</v>
      </c>
      <c r="P996" s="868">
        <v>392523</v>
      </c>
    </row>
    <row r="997" spans="3:16" hidden="1" outlineLevel="1">
      <c r="C997" s="880" t="s">
        <v>575</v>
      </c>
      <c r="D997" s="868"/>
      <c r="E997" s="872"/>
      <c r="F997" s="872"/>
      <c r="G997" s="872"/>
      <c r="H997" s="872"/>
      <c r="I997" s="872"/>
      <c r="J997" s="872"/>
      <c r="K997" s="872"/>
      <c r="L997" s="872"/>
      <c r="M997" s="872"/>
      <c r="N997" s="872"/>
      <c r="O997" s="872"/>
      <c r="P997" s="868"/>
    </row>
    <row r="998" spans="3:16" hidden="1" outlineLevel="1">
      <c r="C998" s="881" t="s">
        <v>109</v>
      </c>
      <c r="I998" s="4"/>
      <c r="J998" s="4"/>
      <c r="K998" s="10"/>
      <c r="L998" s="10"/>
      <c r="M998" s="10"/>
      <c r="N998" s="10"/>
      <c r="O998" s="10"/>
      <c r="P998" s="893"/>
    </row>
    <row r="999" spans="3:16" hidden="1" outlineLevel="1">
      <c r="C999" s="870" t="s">
        <v>576</v>
      </c>
      <c r="D999" s="871"/>
      <c r="E999" s="871" t="s">
        <v>617</v>
      </c>
      <c r="F999" s="871">
        <v>5282</v>
      </c>
      <c r="G999" s="871" t="s">
        <v>617</v>
      </c>
      <c r="H999" s="871" t="s">
        <v>617</v>
      </c>
      <c r="I999" s="871">
        <v>155</v>
      </c>
      <c r="J999" s="871" t="s">
        <v>617</v>
      </c>
      <c r="K999" s="872"/>
      <c r="L999" s="872"/>
      <c r="M999" s="872"/>
      <c r="N999" s="872"/>
      <c r="O999" s="872"/>
      <c r="P999" s="868">
        <v>5437</v>
      </c>
    </row>
    <row r="1000" spans="3:16" hidden="1" outlineLevel="1">
      <c r="C1000" s="870" t="s">
        <v>577</v>
      </c>
      <c r="D1000" s="882"/>
      <c r="E1000" s="882">
        <v>628</v>
      </c>
      <c r="F1000" s="882">
        <v>628</v>
      </c>
      <c r="G1000" s="882">
        <v>3771</v>
      </c>
      <c r="H1000" s="882">
        <v>815</v>
      </c>
      <c r="I1000" s="882">
        <v>815</v>
      </c>
      <c r="J1000" s="882">
        <v>-1730</v>
      </c>
      <c r="K1000" s="883"/>
      <c r="L1000" s="883"/>
      <c r="M1000" s="883"/>
      <c r="N1000" s="883"/>
      <c r="O1000" s="883"/>
      <c r="P1000" s="884">
        <v>4928</v>
      </c>
    </row>
    <row r="1001" spans="3:16" hidden="1" outlineLevel="1">
      <c r="C1001" s="881" t="s">
        <v>578</v>
      </c>
      <c r="D1001" s="894" t="s">
        <v>567</v>
      </c>
      <c r="E1001" s="894">
        <v>628</v>
      </c>
      <c r="F1001" s="894">
        <v>5910</v>
      </c>
      <c r="G1001" s="894">
        <v>3771</v>
      </c>
      <c r="H1001" s="894">
        <v>815</v>
      </c>
      <c r="I1001" s="894">
        <v>970</v>
      </c>
      <c r="J1001" s="894">
        <v>-1730</v>
      </c>
      <c r="K1001" s="895" t="s">
        <v>617</v>
      </c>
      <c r="L1001" s="895" t="s">
        <v>617</v>
      </c>
      <c r="M1001" s="895" t="s">
        <v>617</v>
      </c>
      <c r="N1001" s="895" t="s">
        <v>617</v>
      </c>
      <c r="O1001" s="895" t="s">
        <v>617</v>
      </c>
      <c r="P1001" s="895">
        <v>10365</v>
      </c>
    </row>
    <row r="1002" spans="3:16" hidden="1" outlineLevel="1">
      <c r="C1002" s="881" t="s">
        <v>579</v>
      </c>
      <c r="D1002" s="896"/>
      <c r="E1002" s="896"/>
      <c r="F1002" s="896"/>
      <c r="G1002" s="896"/>
      <c r="H1002" s="896"/>
      <c r="I1002" s="896"/>
      <c r="J1002" s="896"/>
      <c r="K1002" s="895"/>
      <c r="L1002" s="895"/>
      <c r="M1002" s="895"/>
      <c r="N1002" s="895"/>
      <c r="O1002" s="895"/>
      <c r="P1002" s="895"/>
    </row>
    <row r="1003" spans="3:16" hidden="1" outlineLevel="1">
      <c r="C1003" s="870" t="s">
        <v>580</v>
      </c>
      <c r="D1003" s="871" t="s">
        <v>567</v>
      </c>
      <c r="E1003" s="871"/>
      <c r="F1003" s="871"/>
      <c r="G1003" s="871"/>
      <c r="H1003" s="871"/>
      <c r="I1003" s="871"/>
      <c r="J1003" s="871" t="s">
        <v>617</v>
      </c>
      <c r="K1003" s="872">
        <v>800</v>
      </c>
      <c r="L1003" s="872" t="s">
        <v>617</v>
      </c>
      <c r="M1003" s="872" t="s">
        <v>617</v>
      </c>
      <c r="N1003" s="872" t="s">
        <v>617</v>
      </c>
      <c r="O1003" s="872" t="s">
        <v>617</v>
      </c>
      <c r="P1003" s="868">
        <v>800</v>
      </c>
    </row>
    <row r="1004" spans="3:16" hidden="1" outlineLevel="1">
      <c r="C1004" s="870" t="s">
        <v>581</v>
      </c>
      <c r="D1004" s="871" t="s">
        <v>567</v>
      </c>
      <c r="E1004" s="871"/>
      <c r="F1004" s="871"/>
      <c r="G1004" s="871"/>
      <c r="H1004" s="871"/>
      <c r="I1004" s="871"/>
      <c r="J1004" s="871" t="s">
        <v>617</v>
      </c>
      <c r="K1004" s="872">
        <v>79</v>
      </c>
      <c r="L1004" s="872" t="s">
        <v>617</v>
      </c>
      <c r="M1004" s="872" t="s">
        <v>617</v>
      </c>
      <c r="N1004" s="872" t="s">
        <v>617</v>
      </c>
      <c r="O1004" s="872" t="s">
        <v>617</v>
      </c>
      <c r="P1004" s="868">
        <v>79</v>
      </c>
    </row>
    <row r="1005" spans="3:16" hidden="1" outlineLevel="1">
      <c r="C1005" s="870" t="s">
        <v>582</v>
      </c>
      <c r="D1005" s="871" t="s">
        <v>567</v>
      </c>
      <c r="E1005" s="871" t="s">
        <v>617</v>
      </c>
      <c r="F1005" s="871" t="s">
        <v>617</v>
      </c>
      <c r="G1005" s="871" t="s">
        <v>617</v>
      </c>
      <c r="H1005" s="871">
        <v>5812</v>
      </c>
      <c r="I1005" s="871" t="s">
        <v>617</v>
      </c>
      <c r="J1005" s="871" t="s">
        <v>617</v>
      </c>
      <c r="K1005" s="872" t="s">
        <v>617</v>
      </c>
      <c r="L1005" s="872" t="s">
        <v>617</v>
      </c>
      <c r="M1005" s="872" t="s">
        <v>617</v>
      </c>
      <c r="N1005" s="872" t="s">
        <v>617</v>
      </c>
      <c r="O1005" s="872">
        <v>5867</v>
      </c>
      <c r="P1005" s="877">
        <v>11679</v>
      </c>
    </row>
    <row r="1006" spans="3:16" hidden="1" outlineLevel="1">
      <c r="C1006" s="870" t="s">
        <v>583</v>
      </c>
      <c r="D1006" s="882" t="s">
        <v>567</v>
      </c>
      <c r="E1006" s="882"/>
      <c r="F1006" s="882"/>
      <c r="G1006" s="882"/>
      <c r="H1006" s="882"/>
      <c r="I1006" s="882"/>
      <c r="J1006" s="882" t="s">
        <v>617</v>
      </c>
      <c r="K1006" s="883">
        <v>2772</v>
      </c>
      <c r="L1006" s="883" t="s">
        <v>617</v>
      </c>
      <c r="M1006" s="883">
        <v>-91</v>
      </c>
      <c r="N1006" s="883">
        <v>-99</v>
      </c>
      <c r="O1006" s="883">
        <v>-99</v>
      </c>
      <c r="P1006" s="884">
        <v>2483</v>
      </c>
    </row>
    <row r="1007" spans="3:16" hidden="1" outlineLevel="1">
      <c r="C1007" s="881" t="s">
        <v>584</v>
      </c>
      <c r="D1007" s="897" t="s">
        <v>567</v>
      </c>
      <c r="E1007" s="897" t="s">
        <v>617</v>
      </c>
      <c r="F1007" s="897" t="s">
        <v>617</v>
      </c>
      <c r="G1007" s="897" t="s">
        <v>617</v>
      </c>
      <c r="H1007" s="897">
        <v>5812</v>
      </c>
      <c r="I1007" s="897" t="s">
        <v>617</v>
      </c>
      <c r="J1007" s="897" t="s">
        <v>617</v>
      </c>
      <c r="K1007" s="877">
        <v>3651</v>
      </c>
      <c r="L1007" s="877" t="s">
        <v>617</v>
      </c>
      <c r="M1007" s="877">
        <v>-91</v>
      </c>
      <c r="N1007" s="877">
        <v>-99</v>
      </c>
      <c r="O1007" s="877">
        <v>5768</v>
      </c>
      <c r="P1007" s="877">
        <v>15042</v>
      </c>
    </row>
    <row r="1008" spans="3:16" hidden="1" outlineLevel="1">
      <c r="C1008" s="881" t="s">
        <v>585</v>
      </c>
      <c r="I1008" s="4"/>
      <c r="J1008" s="4"/>
      <c r="K1008" s="10"/>
      <c r="L1008" s="10"/>
      <c r="M1008" s="10"/>
      <c r="N1008" s="10"/>
      <c r="O1008" s="10"/>
      <c r="P1008" s="893"/>
    </row>
    <row r="1009" spans="3:16" hidden="1" outlineLevel="1">
      <c r="C1009" s="870" t="s">
        <v>586</v>
      </c>
      <c r="D1009" s="871" t="s">
        <v>567</v>
      </c>
      <c r="E1009" s="871" t="s">
        <v>617</v>
      </c>
      <c r="F1009" s="871">
        <v>-300</v>
      </c>
      <c r="G1009" s="871" t="s">
        <v>617</v>
      </c>
      <c r="H1009" s="871" t="s">
        <v>617</v>
      </c>
      <c r="I1009" s="871" t="s">
        <v>617</v>
      </c>
      <c r="J1009" s="871" t="s">
        <v>617</v>
      </c>
      <c r="K1009" s="872" t="s">
        <v>617</v>
      </c>
      <c r="L1009" s="872">
        <v>375</v>
      </c>
      <c r="M1009" s="872" t="s">
        <v>617</v>
      </c>
      <c r="N1009" s="872" t="s">
        <v>617</v>
      </c>
      <c r="O1009" s="872" t="s">
        <v>617</v>
      </c>
      <c r="P1009" s="868">
        <v>75</v>
      </c>
    </row>
    <row r="1010" spans="3:16" hidden="1" outlineLevel="1">
      <c r="C1010" s="870" t="s">
        <v>587</v>
      </c>
      <c r="D1010" s="882" t="s">
        <v>567</v>
      </c>
      <c r="E1010" s="882">
        <v>2195</v>
      </c>
      <c r="F1010" s="882">
        <v>1864</v>
      </c>
      <c r="G1010" s="882">
        <v>2268</v>
      </c>
      <c r="H1010" s="882">
        <v>1997</v>
      </c>
      <c r="I1010" s="882">
        <v>1409</v>
      </c>
      <c r="J1010" s="882">
        <v>2372</v>
      </c>
      <c r="K1010" s="883">
        <v>2311</v>
      </c>
      <c r="L1010" s="883">
        <v>1367</v>
      </c>
      <c r="M1010" s="883">
        <v>2418</v>
      </c>
      <c r="N1010" s="883">
        <v>1517</v>
      </c>
      <c r="O1010" s="883">
        <v>1084</v>
      </c>
      <c r="P1010" s="884">
        <v>20802</v>
      </c>
    </row>
    <row r="1011" spans="3:16" hidden="1" outlineLevel="1">
      <c r="C1011" s="881" t="s">
        <v>588</v>
      </c>
      <c r="D1011" s="897" t="s">
        <v>567</v>
      </c>
      <c r="E1011" s="897">
        <v>2195</v>
      </c>
      <c r="F1011" s="897">
        <v>1564</v>
      </c>
      <c r="G1011" s="897">
        <v>2268</v>
      </c>
      <c r="H1011" s="897">
        <v>1997</v>
      </c>
      <c r="I1011" s="897">
        <v>1409</v>
      </c>
      <c r="J1011" s="897">
        <v>2372</v>
      </c>
      <c r="K1011" s="877">
        <v>2311</v>
      </c>
      <c r="L1011" s="877">
        <v>1742</v>
      </c>
      <c r="M1011" s="877">
        <v>2418</v>
      </c>
      <c r="N1011" s="877">
        <v>1517</v>
      </c>
      <c r="O1011" s="877">
        <v>1084</v>
      </c>
      <c r="P1011" s="877">
        <v>20877</v>
      </c>
    </row>
    <row r="1012" spans="3:16" hidden="1" outlineLevel="1">
      <c r="C1012" s="886" t="s">
        <v>589</v>
      </c>
      <c r="D1012" s="872"/>
      <c r="E1012" s="872"/>
      <c r="F1012" s="872"/>
      <c r="G1012" s="872"/>
      <c r="H1012" s="872"/>
      <c r="I1012" s="872"/>
      <c r="J1012" s="872"/>
      <c r="K1012" s="872"/>
      <c r="L1012" s="872"/>
      <c r="M1012" s="872"/>
      <c r="N1012" s="872"/>
      <c r="O1012" s="872"/>
      <c r="P1012" s="868"/>
    </row>
    <row r="1013" spans="3:16" hidden="1" outlineLevel="1">
      <c r="C1013" s="870" t="s">
        <v>590</v>
      </c>
      <c r="D1013" s="871" t="s">
        <v>567</v>
      </c>
      <c r="E1013" s="871">
        <v>200</v>
      </c>
      <c r="F1013" s="871" t="s">
        <v>617</v>
      </c>
      <c r="G1013" s="871" t="s">
        <v>617</v>
      </c>
      <c r="H1013" s="871">
        <v>129</v>
      </c>
      <c r="I1013" s="871" t="s">
        <v>617</v>
      </c>
      <c r="J1013" s="871">
        <v>364</v>
      </c>
      <c r="K1013" s="872" t="s">
        <v>617</v>
      </c>
      <c r="L1013" s="872">
        <v>220</v>
      </c>
      <c r="M1013" s="872" t="s">
        <v>617</v>
      </c>
      <c r="N1013" s="872" t="s">
        <v>617</v>
      </c>
      <c r="O1013" s="872" t="s">
        <v>617</v>
      </c>
      <c r="P1013" s="868">
        <v>913</v>
      </c>
    </row>
    <row r="1014" spans="3:16" hidden="1" outlineLevel="1">
      <c r="C1014" s="870" t="s">
        <v>591</v>
      </c>
      <c r="D1014" s="871"/>
      <c r="E1014" s="871" t="s">
        <v>617</v>
      </c>
      <c r="F1014" s="871" t="s">
        <v>617</v>
      </c>
      <c r="G1014" s="871">
        <v>317</v>
      </c>
      <c r="H1014" s="871" t="s">
        <v>617</v>
      </c>
      <c r="I1014" s="871" t="s">
        <v>617</v>
      </c>
      <c r="J1014" s="871" t="s">
        <v>617</v>
      </c>
      <c r="K1014" s="872"/>
      <c r="L1014" s="872"/>
      <c r="M1014" s="872"/>
      <c r="N1014" s="872"/>
      <c r="O1014" s="872"/>
      <c r="P1014" s="868"/>
    </row>
    <row r="1015" spans="3:16" hidden="1" outlineLevel="1">
      <c r="C1015" s="870" t="s">
        <v>592</v>
      </c>
      <c r="D1015" s="871"/>
      <c r="E1015" s="871" t="s">
        <v>617</v>
      </c>
      <c r="F1015" s="871" t="s">
        <v>617</v>
      </c>
      <c r="G1015" s="871">
        <v>459</v>
      </c>
      <c r="H1015" s="871" t="s">
        <v>617</v>
      </c>
      <c r="I1015" s="871" t="s">
        <v>617</v>
      </c>
      <c r="J1015" s="871" t="s">
        <v>617</v>
      </c>
      <c r="K1015" s="872"/>
      <c r="L1015" s="872"/>
      <c r="M1015" s="872"/>
      <c r="N1015" s="872"/>
      <c r="O1015" s="872"/>
      <c r="P1015" s="868"/>
    </row>
    <row r="1016" spans="3:16" hidden="1" outlineLevel="1">
      <c r="C1016" s="870" t="s">
        <v>593</v>
      </c>
      <c r="D1016" s="871" t="s">
        <v>567</v>
      </c>
      <c r="E1016" s="871">
        <v>100</v>
      </c>
      <c r="F1016" s="871" t="s">
        <v>617</v>
      </c>
      <c r="G1016" s="871">
        <v>200</v>
      </c>
      <c r="H1016" s="871">
        <v>100</v>
      </c>
      <c r="I1016" s="871" t="s">
        <v>617</v>
      </c>
      <c r="J1016" s="871">
        <v>300</v>
      </c>
      <c r="K1016" s="872" t="s">
        <v>617</v>
      </c>
      <c r="L1016" s="872">
        <v>50</v>
      </c>
      <c r="M1016" s="872" t="s">
        <v>617</v>
      </c>
      <c r="N1016" s="872">
        <v>100</v>
      </c>
      <c r="O1016" s="872">
        <v>200</v>
      </c>
      <c r="P1016" s="868">
        <v>1050</v>
      </c>
    </row>
    <row r="1017" spans="3:16" hidden="1" outlineLevel="1">
      <c r="C1017" s="870" t="s">
        <v>594</v>
      </c>
      <c r="D1017" s="871" t="s">
        <v>567</v>
      </c>
      <c r="E1017" s="871" t="s">
        <v>617</v>
      </c>
      <c r="F1017" s="871">
        <v>342</v>
      </c>
      <c r="G1017" s="871" t="s">
        <v>617</v>
      </c>
      <c r="H1017" s="871" t="s">
        <v>617</v>
      </c>
      <c r="I1017" s="871" t="s">
        <v>617</v>
      </c>
      <c r="J1017" s="871">
        <v>511</v>
      </c>
      <c r="K1017" s="872" t="s">
        <v>617</v>
      </c>
      <c r="L1017" s="872" t="s">
        <v>617</v>
      </c>
      <c r="M1017" s="872" t="s">
        <v>617</v>
      </c>
      <c r="N1017" s="872" t="s">
        <v>617</v>
      </c>
      <c r="O1017" s="872">
        <v>118</v>
      </c>
      <c r="P1017" s="868">
        <v>971</v>
      </c>
    </row>
    <row r="1018" spans="3:16" hidden="1" outlineLevel="1">
      <c r="C1018" s="870" t="s">
        <v>595</v>
      </c>
      <c r="D1018" s="871"/>
      <c r="E1018" s="871" t="s">
        <v>617</v>
      </c>
      <c r="F1018" s="871" t="s">
        <v>617</v>
      </c>
      <c r="G1018" s="871" t="s">
        <v>617</v>
      </c>
      <c r="H1018" s="871">
        <v>295</v>
      </c>
      <c r="I1018" s="871" t="s">
        <v>617</v>
      </c>
      <c r="J1018" s="871" t="s">
        <v>617</v>
      </c>
      <c r="K1018" s="872"/>
      <c r="L1018" s="872"/>
      <c r="M1018" s="872"/>
      <c r="N1018" s="872"/>
      <c r="O1018" s="872"/>
      <c r="P1018" s="868"/>
    </row>
    <row r="1019" spans="3:16" hidden="1" outlineLevel="1">
      <c r="C1019" s="870" t="s">
        <v>596</v>
      </c>
      <c r="D1019" s="871" t="s">
        <v>567</v>
      </c>
      <c r="E1019" s="871">
        <v>11</v>
      </c>
      <c r="F1019" s="871">
        <v>595</v>
      </c>
      <c r="G1019" s="871" t="s">
        <v>617</v>
      </c>
      <c r="H1019" s="871" t="s">
        <v>617</v>
      </c>
      <c r="I1019" s="871" t="s">
        <v>617</v>
      </c>
      <c r="J1019" s="871">
        <v>16</v>
      </c>
      <c r="K1019" s="872" t="s">
        <v>617</v>
      </c>
      <c r="L1019" s="872" t="s">
        <v>617</v>
      </c>
      <c r="M1019" s="872">
        <v>263</v>
      </c>
      <c r="N1019" s="872">
        <v>374</v>
      </c>
      <c r="O1019" s="872" t="s">
        <v>617</v>
      </c>
      <c r="P1019" s="868">
        <v>1259</v>
      </c>
    </row>
    <row r="1020" spans="3:16" hidden="1" outlineLevel="1">
      <c r="C1020" s="870" t="s">
        <v>597</v>
      </c>
      <c r="D1020" s="871" t="s">
        <v>567</v>
      </c>
      <c r="E1020" s="871" t="s">
        <v>617</v>
      </c>
      <c r="F1020" s="871" t="s">
        <v>617</v>
      </c>
      <c r="G1020" s="871" t="s">
        <v>617</v>
      </c>
      <c r="H1020" s="871" t="s">
        <v>617</v>
      </c>
      <c r="I1020" s="871" t="s">
        <v>617</v>
      </c>
      <c r="J1020" s="871">
        <v>370</v>
      </c>
      <c r="K1020" s="872" t="s">
        <v>617</v>
      </c>
      <c r="L1020" s="872" t="s">
        <v>617</v>
      </c>
      <c r="M1020" s="872" t="s">
        <v>617</v>
      </c>
      <c r="N1020" s="872" t="s">
        <v>617</v>
      </c>
      <c r="O1020" s="872" t="s">
        <v>617</v>
      </c>
      <c r="P1020" s="868">
        <v>370</v>
      </c>
    </row>
    <row r="1021" spans="3:16" hidden="1" outlineLevel="1">
      <c r="C1021" s="870" t="s">
        <v>598</v>
      </c>
      <c r="D1021" s="871" t="s">
        <v>567</v>
      </c>
      <c r="E1021" s="871">
        <v>6</v>
      </c>
      <c r="F1021" s="871">
        <v>64</v>
      </c>
      <c r="G1021" s="871">
        <v>10</v>
      </c>
      <c r="H1021" s="871">
        <v>444</v>
      </c>
      <c r="I1021" s="871">
        <v>40</v>
      </c>
      <c r="J1021" s="871">
        <v>195</v>
      </c>
      <c r="K1021" s="872" t="s">
        <v>617</v>
      </c>
      <c r="L1021" s="872">
        <v>70</v>
      </c>
      <c r="M1021" s="872" t="s">
        <v>617</v>
      </c>
      <c r="N1021" s="872">
        <v>417</v>
      </c>
      <c r="O1021" s="872" t="s">
        <v>617</v>
      </c>
      <c r="P1021" s="868">
        <v>1246</v>
      </c>
    </row>
    <row r="1022" spans="3:16" hidden="1" outlineLevel="1">
      <c r="C1022" s="870" t="s">
        <v>599</v>
      </c>
      <c r="D1022" s="871"/>
      <c r="E1022" s="871" t="s">
        <v>617</v>
      </c>
      <c r="F1022" s="871" t="s">
        <v>617</v>
      </c>
      <c r="G1022" s="871" t="s">
        <v>617</v>
      </c>
      <c r="H1022" s="871" t="s">
        <v>617</v>
      </c>
      <c r="I1022" s="871">
        <v>135</v>
      </c>
      <c r="J1022" s="871" t="s">
        <v>617</v>
      </c>
      <c r="K1022" s="872"/>
      <c r="L1022" s="872"/>
      <c r="M1022" s="872"/>
      <c r="N1022" s="872"/>
      <c r="O1022" s="872"/>
      <c r="P1022" s="868"/>
    </row>
    <row r="1023" spans="3:16" hidden="1" outlineLevel="1">
      <c r="C1023" s="870" t="s">
        <v>600</v>
      </c>
      <c r="D1023" s="871" t="s">
        <v>567</v>
      </c>
      <c r="E1023" s="871">
        <v>188</v>
      </c>
      <c r="F1023" s="871" t="s">
        <v>617</v>
      </c>
      <c r="G1023" s="871" t="s">
        <v>617</v>
      </c>
      <c r="H1023" s="871" t="s">
        <v>617</v>
      </c>
      <c r="I1023" s="871">
        <v>1710</v>
      </c>
      <c r="J1023" s="873">
        <v>5994</v>
      </c>
      <c r="K1023" s="872" t="s">
        <v>617</v>
      </c>
      <c r="L1023" s="872">
        <v>263</v>
      </c>
      <c r="M1023" s="873">
        <v>3975</v>
      </c>
      <c r="N1023" s="872">
        <v>456</v>
      </c>
      <c r="O1023" s="872">
        <v>688</v>
      </c>
      <c r="P1023" s="868">
        <v>13274</v>
      </c>
    </row>
    <row r="1024" spans="3:16" hidden="1" outlineLevel="1">
      <c r="C1024" s="870" t="s">
        <v>601</v>
      </c>
      <c r="D1024" s="871" t="s">
        <v>567</v>
      </c>
      <c r="E1024" s="871" t="s">
        <v>617</v>
      </c>
      <c r="F1024" s="871">
        <v>160</v>
      </c>
      <c r="G1024" s="871" t="s">
        <v>617</v>
      </c>
      <c r="H1024" s="871" t="s">
        <v>617</v>
      </c>
      <c r="I1024" s="871" t="s">
        <v>617</v>
      </c>
      <c r="J1024" s="871" t="s">
        <v>617</v>
      </c>
      <c r="K1024" s="872" t="s">
        <v>617</v>
      </c>
      <c r="L1024" s="872" t="s">
        <v>617</v>
      </c>
      <c r="M1024" s="872" t="s">
        <v>617</v>
      </c>
      <c r="N1024" s="872">
        <v>195</v>
      </c>
      <c r="O1024" s="872" t="s">
        <v>617</v>
      </c>
      <c r="P1024" s="868">
        <v>355</v>
      </c>
    </row>
    <row r="1025" spans="3:16" hidden="1" outlineLevel="1">
      <c r="C1025" s="870" t="s">
        <v>602</v>
      </c>
      <c r="D1025" s="871" t="s">
        <v>567</v>
      </c>
      <c r="E1025" s="871">
        <v>415</v>
      </c>
      <c r="F1025" s="871">
        <v>375</v>
      </c>
      <c r="G1025" s="871">
        <v>877</v>
      </c>
      <c r="H1025" s="871">
        <v>2145</v>
      </c>
      <c r="I1025" s="871">
        <v>973</v>
      </c>
      <c r="J1025" s="871">
        <v>1125</v>
      </c>
      <c r="K1025" s="872" t="s">
        <v>617</v>
      </c>
      <c r="L1025" s="872">
        <v>600</v>
      </c>
      <c r="M1025" s="872" t="s">
        <v>617</v>
      </c>
      <c r="N1025" s="872">
        <v>166</v>
      </c>
      <c r="O1025" s="872">
        <v>355</v>
      </c>
      <c r="P1025" s="868">
        <v>7030</v>
      </c>
    </row>
    <row r="1026" spans="3:16" hidden="1" outlineLevel="1">
      <c r="C1026" s="870" t="s">
        <v>603</v>
      </c>
      <c r="D1026" s="882" t="s">
        <v>567</v>
      </c>
      <c r="E1026" s="882"/>
      <c r="F1026" s="882"/>
      <c r="G1026" s="882"/>
      <c r="H1026" s="882"/>
      <c r="I1026" s="882"/>
      <c r="J1026" s="882" t="s">
        <v>617</v>
      </c>
      <c r="K1026" s="883" t="s">
        <v>617</v>
      </c>
      <c r="L1026" s="883">
        <v>82</v>
      </c>
      <c r="M1026" s="883" t="s">
        <v>617</v>
      </c>
      <c r="N1026" s="883" t="s">
        <v>617</v>
      </c>
      <c r="O1026" s="883" t="s">
        <v>617</v>
      </c>
      <c r="P1026" s="884">
        <v>82</v>
      </c>
    </row>
    <row r="1027" spans="3:16" hidden="1" outlineLevel="1">
      <c r="C1027" s="881" t="s">
        <v>604</v>
      </c>
      <c r="D1027" s="885" t="s">
        <v>567</v>
      </c>
      <c r="E1027" s="885">
        <v>920</v>
      </c>
      <c r="F1027" s="885">
        <v>1536</v>
      </c>
      <c r="G1027" s="885">
        <v>1863</v>
      </c>
      <c r="H1027" s="885">
        <v>3113</v>
      </c>
      <c r="I1027" s="885">
        <v>2858</v>
      </c>
      <c r="J1027" s="885">
        <v>8874</v>
      </c>
      <c r="K1027" s="868" t="s">
        <v>617</v>
      </c>
      <c r="L1027" s="868">
        <v>1285</v>
      </c>
      <c r="M1027" s="868">
        <v>4238</v>
      </c>
      <c r="N1027" s="868">
        <v>1708</v>
      </c>
      <c r="O1027" s="868">
        <v>1361</v>
      </c>
      <c r="P1027" s="868">
        <v>26550</v>
      </c>
    </row>
    <row r="1028" spans="3:16" hidden="1" outlineLevel="1">
      <c r="C1028" s="886" t="s">
        <v>605</v>
      </c>
      <c r="D1028" s="872"/>
      <c r="E1028" s="872"/>
      <c r="F1028" s="872"/>
      <c r="G1028" s="872"/>
      <c r="H1028" s="872"/>
      <c r="I1028" s="872"/>
      <c r="J1028" s="872"/>
      <c r="K1028" s="872"/>
      <c r="L1028" s="872"/>
      <c r="M1028" s="872"/>
      <c r="N1028" s="872"/>
      <c r="O1028" s="872"/>
      <c r="P1028" s="868"/>
    </row>
    <row r="1029" spans="3:16" hidden="1" outlineLevel="1">
      <c r="C1029" s="870" t="s">
        <v>606</v>
      </c>
      <c r="D1029" s="871" t="s">
        <v>567</v>
      </c>
      <c r="E1029" s="871">
        <v>150</v>
      </c>
      <c r="F1029" s="871" t="s">
        <v>617</v>
      </c>
      <c r="G1029" s="871">
        <v>150</v>
      </c>
      <c r="H1029" s="871" t="s">
        <v>617</v>
      </c>
      <c r="I1029" s="871" t="s">
        <v>617</v>
      </c>
      <c r="J1029" s="871">
        <v>655</v>
      </c>
      <c r="K1029" s="872" t="s">
        <v>617</v>
      </c>
      <c r="L1029" s="872">
        <v>150</v>
      </c>
      <c r="M1029" s="872" t="s">
        <v>617</v>
      </c>
      <c r="N1029" s="872">
        <v>150</v>
      </c>
      <c r="O1029" s="872" t="s">
        <v>617</v>
      </c>
      <c r="P1029" s="868">
        <v>1255</v>
      </c>
    </row>
    <row r="1030" spans="3:16" hidden="1" outlineLevel="1">
      <c r="C1030" s="870" t="s">
        <v>607</v>
      </c>
      <c r="D1030" s="882" t="s">
        <v>567</v>
      </c>
      <c r="E1030" s="882">
        <v>280</v>
      </c>
      <c r="F1030" s="882" t="s">
        <v>617</v>
      </c>
      <c r="G1030" s="882" t="s">
        <v>617</v>
      </c>
      <c r="H1030" s="882">
        <v>480</v>
      </c>
      <c r="I1030" s="882">
        <v>240</v>
      </c>
      <c r="J1030" s="882">
        <v>640</v>
      </c>
      <c r="K1030" s="883" t="s">
        <v>617</v>
      </c>
      <c r="L1030" s="883">
        <v>830</v>
      </c>
      <c r="M1030" s="883" t="s">
        <v>617</v>
      </c>
      <c r="N1030" s="883">
        <v>240</v>
      </c>
      <c r="O1030" s="883">
        <v>240</v>
      </c>
      <c r="P1030" s="884">
        <v>2950</v>
      </c>
    </row>
    <row r="1031" spans="3:16" hidden="1" outlineLevel="1">
      <c r="C1031" s="881" t="s">
        <v>608</v>
      </c>
      <c r="D1031" s="897" t="s">
        <v>567</v>
      </c>
      <c r="E1031" s="897">
        <v>430</v>
      </c>
      <c r="F1031" s="897" t="s">
        <v>617</v>
      </c>
      <c r="G1031" s="897">
        <v>150</v>
      </c>
      <c r="H1031" s="897">
        <v>480</v>
      </c>
      <c r="I1031" s="897">
        <v>240</v>
      </c>
      <c r="J1031" s="897">
        <v>1295</v>
      </c>
      <c r="K1031" s="877" t="s">
        <v>617</v>
      </c>
      <c r="L1031" s="877">
        <v>980</v>
      </c>
      <c r="M1031" s="877" t="s">
        <v>617</v>
      </c>
      <c r="N1031" s="877">
        <v>390</v>
      </c>
      <c r="O1031" s="877">
        <v>240</v>
      </c>
      <c r="P1031" s="877">
        <v>4205</v>
      </c>
    </row>
    <row r="1032" spans="3:16" hidden="1" outlineLevel="1">
      <c r="C1032" s="886" t="s">
        <v>609</v>
      </c>
      <c r="D1032" s="872"/>
      <c r="E1032" s="872"/>
      <c r="F1032" s="872"/>
      <c r="G1032" s="872"/>
      <c r="H1032" s="872"/>
      <c r="I1032" s="872"/>
      <c r="J1032" s="872"/>
      <c r="K1032" s="872"/>
      <c r="L1032" s="872"/>
      <c r="M1032" s="872"/>
      <c r="N1032" s="872"/>
      <c r="O1032" s="872"/>
      <c r="P1032" s="868"/>
    </row>
    <row r="1033" spans="3:16" hidden="1" outlineLevel="1">
      <c r="C1033" s="870" t="s">
        <v>610</v>
      </c>
      <c r="D1033" s="871" t="s">
        <v>567</v>
      </c>
      <c r="E1033" s="871">
        <v>1811</v>
      </c>
      <c r="F1033" s="871">
        <v>1569</v>
      </c>
      <c r="G1033" s="871" t="s">
        <v>617</v>
      </c>
      <c r="H1033" s="871">
        <v>1930</v>
      </c>
      <c r="I1033" s="871">
        <v>130</v>
      </c>
      <c r="J1033" s="871">
        <v>1702</v>
      </c>
      <c r="K1033" s="872" t="s">
        <v>617</v>
      </c>
      <c r="L1033" s="872">
        <v>1835</v>
      </c>
      <c r="M1033" s="872" t="s">
        <v>617</v>
      </c>
      <c r="N1033" s="872">
        <v>2375</v>
      </c>
      <c r="O1033" s="872" t="s">
        <v>617</v>
      </c>
      <c r="P1033" s="877">
        <v>11352</v>
      </c>
    </row>
    <row r="1034" spans="3:16" hidden="1" outlineLevel="1">
      <c r="C1034" s="870" t="s">
        <v>611</v>
      </c>
      <c r="D1034" s="871" t="s">
        <v>567</v>
      </c>
      <c r="E1034" s="871">
        <v>276</v>
      </c>
      <c r="F1034" s="871" t="s">
        <v>617</v>
      </c>
      <c r="G1034" s="871">
        <v>133</v>
      </c>
      <c r="H1034" s="871">
        <v>273</v>
      </c>
      <c r="I1034" s="871">
        <v>134</v>
      </c>
      <c r="J1034" s="871">
        <v>139</v>
      </c>
      <c r="K1034" s="872" t="s">
        <v>617</v>
      </c>
      <c r="L1034" s="872">
        <v>32</v>
      </c>
      <c r="M1034" s="872">
        <v>146</v>
      </c>
      <c r="N1034" s="872">
        <v>135</v>
      </c>
      <c r="O1034" s="872">
        <v>98</v>
      </c>
      <c r="P1034" s="877">
        <v>1364</v>
      </c>
    </row>
    <row r="1035" spans="3:16" hidden="1" outlineLevel="1">
      <c r="C1035" s="870" t="s">
        <v>612</v>
      </c>
      <c r="D1035" s="871" t="s">
        <v>567</v>
      </c>
      <c r="E1035" s="871">
        <v>535</v>
      </c>
      <c r="F1035" s="871" t="s">
        <v>617</v>
      </c>
      <c r="G1035" s="871">
        <v>283</v>
      </c>
      <c r="H1035" s="871">
        <v>354</v>
      </c>
      <c r="I1035" s="871">
        <v>463</v>
      </c>
      <c r="J1035" s="871">
        <v>197</v>
      </c>
      <c r="K1035" s="872" t="s">
        <v>617</v>
      </c>
      <c r="L1035" s="872">
        <v>249</v>
      </c>
      <c r="M1035" s="872" t="s">
        <v>617</v>
      </c>
      <c r="N1035" s="872">
        <v>166</v>
      </c>
      <c r="O1035" s="872">
        <v>332</v>
      </c>
      <c r="P1035" s="868">
        <v>2580</v>
      </c>
    </row>
    <row r="1036" spans="3:16" hidden="1" outlineLevel="1">
      <c r="C1036" s="870" t="s">
        <v>613</v>
      </c>
      <c r="D1036" s="882" t="s">
        <v>567</v>
      </c>
      <c r="E1036" s="882">
        <v>78</v>
      </c>
      <c r="F1036" s="882">
        <v>79</v>
      </c>
      <c r="G1036" s="882" t="s">
        <v>617</v>
      </c>
      <c r="H1036" s="882" t="s">
        <v>617</v>
      </c>
      <c r="I1036" s="882">
        <v>69</v>
      </c>
      <c r="J1036" s="882">
        <v>69</v>
      </c>
      <c r="K1036" s="883" t="s">
        <v>617</v>
      </c>
      <c r="L1036" s="883">
        <v>253</v>
      </c>
      <c r="M1036" s="883" t="s">
        <v>617</v>
      </c>
      <c r="N1036" s="883">
        <v>148</v>
      </c>
      <c r="O1036" s="883" t="s">
        <v>617</v>
      </c>
      <c r="P1036" s="884">
        <v>695</v>
      </c>
    </row>
    <row r="1037" spans="3:16" hidden="1" outlineLevel="1">
      <c r="C1037" s="898" t="s">
        <v>614</v>
      </c>
      <c r="D1037" s="894" t="s">
        <v>567</v>
      </c>
      <c r="E1037" s="894">
        <v>2700</v>
      </c>
      <c r="F1037" s="894">
        <v>1648</v>
      </c>
      <c r="G1037" s="894">
        <v>416</v>
      </c>
      <c r="H1037" s="894">
        <v>2557</v>
      </c>
      <c r="I1037" s="894">
        <v>796</v>
      </c>
      <c r="J1037" s="894">
        <v>2106</v>
      </c>
      <c r="K1037" s="895" t="s">
        <v>617</v>
      </c>
      <c r="L1037" s="895">
        <v>2369</v>
      </c>
      <c r="M1037" s="895">
        <v>146</v>
      </c>
      <c r="N1037" s="895">
        <v>2824</v>
      </c>
      <c r="O1037" s="895">
        <v>430</v>
      </c>
      <c r="P1037" s="895">
        <v>15991</v>
      </c>
    </row>
    <row r="1038" spans="3:16" hidden="1" outlineLevel="1">
      <c r="I1038" s="4"/>
      <c r="J1038" s="4"/>
      <c r="K1038" s="10"/>
      <c r="L1038" s="10"/>
      <c r="M1038" s="10"/>
      <c r="N1038" s="10"/>
      <c r="O1038" s="10"/>
      <c r="P1038" s="893"/>
    </row>
    <row r="1039" spans="3:16" hidden="1" outlineLevel="1">
      <c r="I1039" s="4"/>
      <c r="J1039" s="4"/>
      <c r="K1039" s="10"/>
      <c r="L1039" s="10"/>
      <c r="M1039" s="10"/>
      <c r="N1039" s="10"/>
      <c r="O1039" s="10"/>
      <c r="P1039" s="893"/>
    </row>
    <row r="1040" spans="3:16" hidden="1" outlineLevel="1">
      <c r="C1040" s="867" t="s">
        <v>615</v>
      </c>
      <c r="D1040" s="878" t="s">
        <v>567</v>
      </c>
      <c r="E1040" s="878">
        <v>6873</v>
      </c>
      <c r="F1040" s="878">
        <v>10658</v>
      </c>
      <c r="G1040" s="878">
        <v>8467</v>
      </c>
      <c r="H1040" s="878">
        <v>14774</v>
      </c>
      <c r="I1040" s="878">
        <v>6273</v>
      </c>
      <c r="J1040" s="878">
        <v>12918</v>
      </c>
      <c r="K1040" s="879">
        <v>5962</v>
      </c>
      <c r="L1040" s="879">
        <v>6376</v>
      </c>
      <c r="M1040" s="879">
        <v>6710</v>
      </c>
      <c r="N1040" s="879">
        <v>6340</v>
      </c>
      <c r="O1040" s="879">
        <v>8883</v>
      </c>
      <c r="P1040" s="879">
        <v>93029</v>
      </c>
    </row>
    <row r="1041" spans="3:16" hidden="1" outlineLevel="1">
      <c r="C1041" s="899"/>
      <c r="D1041" s="900"/>
      <c r="E1041" s="900"/>
      <c r="F1041" s="900"/>
      <c r="G1041" s="900"/>
      <c r="H1041" s="900"/>
      <c r="I1041" s="900"/>
      <c r="J1041" s="900"/>
      <c r="K1041" s="900"/>
      <c r="L1041" s="900"/>
      <c r="M1041" s="900"/>
      <c r="N1041" s="900"/>
      <c r="O1041" s="900"/>
      <c r="P1041" s="901"/>
    </row>
    <row r="1042" spans="3:16" hidden="1" outlineLevel="1">
      <c r="C1042" s="867" t="s">
        <v>616</v>
      </c>
      <c r="D1042" s="902" t="s">
        <v>567</v>
      </c>
      <c r="E1042" s="902">
        <v>33213</v>
      </c>
      <c r="F1042" s="902">
        <v>23431</v>
      </c>
      <c r="G1042" s="902">
        <v>32964</v>
      </c>
      <c r="H1042" s="902">
        <v>21700</v>
      </c>
      <c r="I1042" s="902">
        <v>32878</v>
      </c>
      <c r="J1042" s="902">
        <v>17028</v>
      </c>
      <c r="K1042" s="901">
        <v>36103</v>
      </c>
      <c r="L1042" s="901">
        <v>25437</v>
      </c>
      <c r="M1042" s="901">
        <v>31917</v>
      </c>
      <c r="N1042" s="901">
        <v>26748</v>
      </c>
      <c r="O1042" s="901">
        <v>16869</v>
      </c>
      <c r="P1042" s="901">
        <v>298288</v>
      </c>
    </row>
    <row r="1043" spans="3:16" hidden="1" outlineLevel="1"/>
    <row r="1044" spans="3:16" hidden="1" outlineLevel="1"/>
    <row r="1045" spans="3:16" hidden="1" outlineLevel="1"/>
    <row r="1046" spans="3:16" hidden="1" outlineLevel="1"/>
    <row r="1047" spans="3:16" hidden="1" outlineLevel="1"/>
    <row r="1048" spans="3:16" hidden="1" outlineLevel="1"/>
    <row r="1049" spans="3:16" hidden="1" outlineLevel="1"/>
    <row r="1050" spans="3:16" hidden="1" outlineLevel="1"/>
    <row r="1051" spans="3:16" hidden="1" outlineLevel="1"/>
    <row r="1052" spans="3:16" hidden="1" outlineLevel="1"/>
    <row r="1053" spans="3:16" hidden="1" outlineLevel="1"/>
    <row r="1054" spans="3:16" hidden="1" outlineLevel="1"/>
    <row r="1055" spans="3:16" hidden="1" outlineLevel="1"/>
    <row r="1056" spans="3:16" hidden="1" outlineLevel="1"/>
    <row r="1057" hidden="1" outlineLevel="1"/>
    <row r="1058" hidden="1" outlineLevel="1"/>
    <row r="1059" hidden="1" outlineLevel="1"/>
    <row r="1060" hidden="1" outlineLevel="1"/>
    <row r="1061" hidden="1" outlineLevel="1"/>
    <row r="1062" hidden="1" outlineLevel="1"/>
    <row r="1063" hidden="1" outlineLevel="1"/>
    <row r="1064" hidden="1" outlineLevel="1"/>
    <row r="1065" hidden="1" outlineLevel="1"/>
    <row r="1066" hidden="1" outlineLevel="1"/>
    <row r="1067" hidden="1" outlineLevel="1"/>
    <row r="1068" hidden="1" outlineLevel="1"/>
    <row r="1069" hidden="1" outlineLevel="1"/>
    <row r="1070" hidden="1" outlineLevel="1"/>
    <row r="1071" hidden="1" outlineLevel="1"/>
    <row r="1072" hidden="1" outlineLevel="1"/>
    <row r="1073" hidden="1" outlineLevel="1"/>
    <row r="1074" hidden="1" outlineLevel="1"/>
    <row r="1075" hidden="1" outlineLevel="1"/>
    <row r="1076" hidden="1" outlineLevel="1"/>
    <row r="1077" hidden="1" outlineLevel="1"/>
    <row r="1078" hidden="1" outlineLevel="1"/>
    <row r="1079" hidden="1" outlineLevel="1"/>
    <row r="1080" hidden="1" outlineLevel="1"/>
    <row r="1081" hidden="1" outlineLevel="1"/>
    <row r="1082" hidden="1" outlineLevel="1"/>
    <row r="1083" hidden="1" outlineLevel="1"/>
    <row r="1084" hidden="1" outlineLevel="1"/>
    <row r="1085" hidden="1" outlineLevel="1"/>
    <row r="1086" hidden="1" outlineLevel="1"/>
    <row r="1087" hidden="1" outlineLevel="1"/>
    <row r="1088" collapsed="1"/>
    <row r="1089" spans="2:16" ht="18">
      <c r="B1089" s="836" t="s">
        <v>713</v>
      </c>
    </row>
    <row r="1090" spans="2:16">
      <c r="O1090" s="4" t="s">
        <v>916</v>
      </c>
    </row>
    <row r="1091" spans="2:16" ht="27" customHeight="1">
      <c r="C1091" s="955" t="s">
        <v>913</v>
      </c>
      <c r="D1091" s="955" t="s">
        <v>714</v>
      </c>
      <c r="E1091" s="955" t="s">
        <v>715</v>
      </c>
      <c r="F1091" s="955" t="s">
        <v>716</v>
      </c>
      <c r="G1091" s="955" t="s">
        <v>394</v>
      </c>
      <c r="H1091" s="955" t="s">
        <v>717</v>
      </c>
      <c r="I1091" s="955" t="s">
        <v>718</v>
      </c>
      <c r="J1091" s="955" t="s">
        <v>719</v>
      </c>
      <c r="K1091" s="954" t="s">
        <v>902</v>
      </c>
      <c r="L1091" s="954" t="s">
        <v>903</v>
      </c>
      <c r="M1091" s="956" t="s">
        <v>904</v>
      </c>
      <c r="N1091" s="956" t="s">
        <v>909</v>
      </c>
      <c r="O1091" s="956" t="s">
        <v>914</v>
      </c>
      <c r="P1091" s="956" t="s">
        <v>911</v>
      </c>
    </row>
    <row r="1092" spans="2:16">
      <c r="B1092" s="4">
        <v>1</v>
      </c>
      <c r="C1092" s="948">
        <v>101</v>
      </c>
      <c r="D1092" s="948" t="s">
        <v>725</v>
      </c>
      <c r="E1092" s="948" t="s">
        <v>725</v>
      </c>
      <c r="F1092" s="948">
        <v>9</v>
      </c>
      <c r="G1092" s="948">
        <v>1</v>
      </c>
      <c r="H1092" s="948" t="s">
        <v>793</v>
      </c>
      <c r="I1092" s="948" t="s">
        <v>794</v>
      </c>
      <c r="J1092" s="948" t="s">
        <v>723</v>
      </c>
      <c r="K1092" s="950" t="s">
        <v>194</v>
      </c>
      <c r="L1092" s="950"/>
      <c r="M1092" s="4" t="s">
        <v>906</v>
      </c>
      <c r="N1092" s="4">
        <v>2649</v>
      </c>
      <c r="O1092" s="4">
        <v>4100</v>
      </c>
    </row>
    <row r="1093" spans="2:16">
      <c r="B1093" s="4">
        <f>B1092+1</f>
        <v>2</v>
      </c>
      <c r="C1093" s="948">
        <v>102</v>
      </c>
      <c r="D1093" s="948" t="s">
        <v>725</v>
      </c>
      <c r="E1093" s="948" t="s">
        <v>725</v>
      </c>
      <c r="F1093" s="948">
        <v>2</v>
      </c>
      <c r="G1093" s="948">
        <v>1</v>
      </c>
      <c r="H1093" s="948" t="s">
        <v>795</v>
      </c>
      <c r="I1093" s="948" t="s">
        <v>796</v>
      </c>
      <c r="J1093" s="948" t="s">
        <v>723</v>
      </c>
      <c r="K1093" s="950" t="s">
        <v>194</v>
      </c>
      <c r="L1093" s="950"/>
      <c r="M1093" s="4" t="s">
        <v>906</v>
      </c>
      <c r="N1093" s="4">
        <v>1389</v>
      </c>
      <c r="O1093" s="4">
        <v>4100</v>
      </c>
    </row>
    <row r="1094" spans="2:16">
      <c r="B1094" s="4">
        <f t="shared" ref="B1094:B1124" si="544">B1093+1</f>
        <v>3</v>
      </c>
      <c r="C1094" s="948">
        <v>103</v>
      </c>
      <c r="D1094" s="948" t="s">
        <v>797</v>
      </c>
      <c r="E1094" s="948" t="s">
        <v>725</v>
      </c>
      <c r="F1094" s="948">
        <v>7</v>
      </c>
      <c r="G1094" s="948">
        <v>1</v>
      </c>
      <c r="H1094" s="948" t="s">
        <v>798</v>
      </c>
      <c r="I1094" s="948" t="s">
        <v>799</v>
      </c>
      <c r="J1094" s="948" t="s">
        <v>723</v>
      </c>
      <c r="K1094" s="950" t="s">
        <v>194</v>
      </c>
      <c r="L1094" s="950"/>
      <c r="M1094" s="4" t="s">
        <v>908</v>
      </c>
      <c r="N1094" s="4">
        <v>2460</v>
      </c>
      <c r="O1094" s="4">
        <v>2000</v>
      </c>
    </row>
    <row r="1095" spans="2:16">
      <c r="B1095" s="4">
        <f t="shared" si="544"/>
        <v>4</v>
      </c>
      <c r="C1095" s="948">
        <v>104</v>
      </c>
      <c r="D1095" s="948"/>
      <c r="E1095" s="948"/>
      <c r="F1095" s="948"/>
      <c r="G1095" s="948"/>
      <c r="H1095" s="948"/>
      <c r="I1095" s="948"/>
      <c r="J1095" s="948"/>
      <c r="K1095" s="950" t="s">
        <v>239</v>
      </c>
      <c r="L1095" s="950"/>
      <c r="M1095" s="4" t="s">
        <v>907</v>
      </c>
      <c r="O1095" s="4">
        <v>5000</v>
      </c>
    </row>
    <row r="1096" spans="2:16">
      <c r="B1096" s="4">
        <f t="shared" si="544"/>
        <v>5</v>
      </c>
      <c r="C1096" s="948">
        <v>105</v>
      </c>
      <c r="D1096" s="948" t="s">
        <v>797</v>
      </c>
      <c r="E1096" s="948" t="s">
        <v>725</v>
      </c>
      <c r="F1096" s="948" t="s">
        <v>800</v>
      </c>
      <c r="G1096" s="948">
        <v>3</v>
      </c>
      <c r="H1096" s="948" t="s">
        <v>801</v>
      </c>
      <c r="I1096" s="948" t="s">
        <v>802</v>
      </c>
      <c r="J1096" s="948" t="s">
        <v>723</v>
      </c>
      <c r="K1096" s="950" t="s">
        <v>194</v>
      </c>
      <c r="L1096" s="950"/>
      <c r="M1096" s="4" t="s">
        <v>907</v>
      </c>
      <c r="N1096" s="4">
        <v>4059</v>
      </c>
      <c r="O1096" s="4">
        <v>5000</v>
      </c>
    </row>
    <row r="1097" spans="2:16">
      <c r="B1097" s="4">
        <f t="shared" si="544"/>
        <v>6</v>
      </c>
      <c r="C1097" s="948">
        <v>106</v>
      </c>
      <c r="D1097" s="948" t="s">
        <v>797</v>
      </c>
      <c r="E1097" s="948" t="s">
        <v>725</v>
      </c>
      <c r="F1097" s="948">
        <v>106</v>
      </c>
      <c r="G1097" s="948">
        <v>3</v>
      </c>
      <c r="H1097" s="948" t="s">
        <v>803</v>
      </c>
      <c r="I1097" s="948" t="s">
        <v>804</v>
      </c>
      <c r="J1097" s="948" t="s">
        <v>723</v>
      </c>
      <c r="K1097" s="950" t="s">
        <v>194</v>
      </c>
      <c r="L1097" s="950"/>
      <c r="M1097" s="4" t="s">
        <v>906</v>
      </c>
      <c r="N1097" s="4">
        <v>1257</v>
      </c>
      <c r="O1097" s="4">
        <v>4100</v>
      </c>
    </row>
    <row r="1098" spans="2:16">
      <c r="B1098" s="4">
        <f t="shared" si="544"/>
        <v>7</v>
      </c>
      <c r="C1098" s="948">
        <v>201</v>
      </c>
      <c r="D1098" s="948" t="s">
        <v>725</v>
      </c>
      <c r="E1098" s="948" t="s">
        <v>725</v>
      </c>
      <c r="F1098" s="948" t="s">
        <v>805</v>
      </c>
      <c r="G1098" s="948">
        <v>2</v>
      </c>
      <c r="H1098" s="948" t="s">
        <v>806</v>
      </c>
      <c r="I1098" s="948" t="s">
        <v>807</v>
      </c>
      <c r="J1098" s="948" t="s">
        <v>723</v>
      </c>
      <c r="K1098" s="950" t="s">
        <v>194</v>
      </c>
      <c r="L1098" s="950"/>
      <c r="M1098" s="4" t="s">
        <v>907</v>
      </c>
      <c r="N1098" s="4">
        <v>2903</v>
      </c>
      <c r="O1098" s="4">
        <v>5000</v>
      </c>
    </row>
    <row r="1099" spans="2:16">
      <c r="B1099" s="4">
        <f t="shared" si="544"/>
        <v>8</v>
      </c>
      <c r="C1099" s="948">
        <v>202</v>
      </c>
      <c r="D1099" s="948" t="s">
        <v>725</v>
      </c>
      <c r="E1099" s="948"/>
      <c r="F1099" s="948"/>
      <c r="G1099" s="948">
        <v>2</v>
      </c>
      <c r="H1099" s="948" t="s">
        <v>729</v>
      </c>
      <c r="I1099" s="948" t="s">
        <v>808</v>
      </c>
      <c r="J1099" s="948" t="s">
        <v>723</v>
      </c>
      <c r="K1099" s="950" t="s">
        <v>194</v>
      </c>
      <c r="L1099" s="950"/>
      <c r="M1099" s="4" t="s">
        <v>906</v>
      </c>
      <c r="N1099" s="4">
        <v>1212</v>
      </c>
      <c r="O1099" s="4">
        <v>4100</v>
      </c>
    </row>
    <row r="1100" spans="2:16">
      <c r="B1100" s="4">
        <f t="shared" si="544"/>
        <v>9</v>
      </c>
      <c r="C1100" s="948">
        <v>203</v>
      </c>
      <c r="D1100" s="948" t="s">
        <v>797</v>
      </c>
      <c r="E1100" s="948" t="s">
        <v>725</v>
      </c>
      <c r="F1100" s="948">
        <v>1</v>
      </c>
      <c r="G1100" s="948">
        <v>1</v>
      </c>
      <c r="H1100" s="948" t="s">
        <v>787</v>
      </c>
      <c r="I1100" s="948" t="s">
        <v>809</v>
      </c>
      <c r="J1100" s="948" t="s">
        <v>723</v>
      </c>
      <c r="K1100" s="950" t="s">
        <v>194</v>
      </c>
      <c r="L1100" s="950"/>
      <c r="M1100" s="4" t="s">
        <v>908</v>
      </c>
      <c r="N1100" s="4">
        <v>2260</v>
      </c>
      <c r="O1100" s="4">
        <v>2000</v>
      </c>
    </row>
    <row r="1101" spans="2:16">
      <c r="B1101" s="4">
        <f t="shared" si="544"/>
        <v>10</v>
      </c>
      <c r="C1101" s="948">
        <v>204</v>
      </c>
      <c r="D1101" s="948" t="s">
        <v>797</v>
      </c>
      <c r="E1101" s="948" t="s">
        <v>725</v>
      </c>
      <c r="F1101" s="948">
        <v>10</v>
      </c>
      <c r="G1101" s="948">
        <v>2</v>
      </c>
      <c r="H1101" s="948" t="s">
        <v>810</v>
      </c>
      <c r="I1101" s="948" t="s">
        <v>811</v>
      </c>
      <c r="J1101" s="948" t="s">
        <v>723</v>
      </c>
      <c r="K1101" s="950" t="s">
        <v>194</v>
      </c>
      <c r="L1101" s="950"/>
      <c r="M1101" s="4" t="s">
        <v>906</v>
      </c>
      <c r="N1101" s="4">
        <v>2825</v>
      </c>
      <c r="O1101" s="4">
        <v>4100</v>
      </c>
    </row>
    <row r="1102" spans="2:16">
      <c r="B1102" s="4">
        <f t="shared" si="544"/>
        <v>11</v>
      </c>
      <c r="C1102" s="948">
        <v>205</v>
      </c>
      <c r="D1102" s="948" t="s">
        <v>239</v>
      </c>
      <c r="E1102" s="948" t="s">
        <v>725</v>
      </c>
      <c r="F1102" s="948">
        <v>3</v>
      </c>
      <c r="G1102" s="948">
        <v>1</v>
      </c>
      <c r="H1102" s="948" t="s">
        <v>812</v>
      </c>
      <c r="I1102" s="948" t="s">
        <v>813</v>
      </c>
      <c r="J1102" s="948" t="s">
        <v>723</v>
      </c>
      <c r="K1102" s="950" t="s">
        <v>194</v>
      </c>
      <c r="L1102" s="950"/>
      <c r="M1102" s="4" t="s">
        <v>906</v>
      </c>
      <c r="N1102" s="4">
        <v>1148</v>
      </c>
      <c r="O1102" s="4">
        <v>4100</v>
      </c>
    </row>
    <row r="1103" spans="2:16">
      <c r="B1103" s="4">
        <f t="shared" si="544"/>
        <v>12</v>
      </c>
      <c r="C1103" s="948">
        <v>206</v>
      </c>
      <c r="D1103" s="948"/>
      <c r="E1103" s="948"/>
      <c r="F1103" s="948"/>
      <c r="G1103" s="948">
        <v>3</v>
      </c>
      <c r="H1103" s="948" t="s">
        <v>814</v>
      </c>
      <c r="I1103" s="948" t="s">
        <v>815</v>
      </c>
      <c r="J1103" s="948" t="s">
        <v>723</v>
      </c>
      <c r="K1103" s="950" t="s">
        <v>194</v>
      </c>
      <c r="L1103" s="950"/>
      <c r="M1103" s="4" t="s">
        <v>907</v>
      </c>
      <c r="N1103" s="4">
        <v>3155</v>
      </c>
      <c r="O1103" s="4">
        <v>5000</v>
      </c>
    </row>
    <row r="1104" spans="2:16">
      <c r="B1104" s="4">
        <f t="shared" si="544"/>
        <v>13</v>
      </c>
      <c r="C1104" s="948">
        <v>207</v>
      </c>
      <c r="D1104" s="948" t="s">
        <v>797</v>
      </c>
      <c r="E1104" s="948" t="s">
        <v>725</v>
      </c>
      <c r="F1104" s="948"/>
      <c r="G1104" s="948">
        <v>3</v>
      </c>
      <c r="H1104" s="948" t="s">
        <v>816</v>
      </c>
      <c r="I1104" s="948" t="s">
        <v>817</v>
      </c>
      <c r="J1104" s="948" t="s">
        <v>723</v>
      </c>
      <c r="K1104" s="950" t="s">
        <v>194</v>
      </c>
      <c r="L1104" s="950"/>
      <c r="M1104" s="4" t="s">
        <v>907</v>
      </c>
      <c r="N1104" s="4">
        <v>3431</v>
      </c>
      <c r="O1104" s="4">
        <v>5000</v>
      </c>
    </row>
    <row r="1105" spans="2:15">
      <c r="B1105" s="4">
        <f t="shared" si="544"/>
        <v>14</v>
      </c>
      <c r="C1105" s="948">
        <v>208</v>
      </c>
      <c r="D1105" s="948" t="s">
        <v>797</v>
      </c>
      <c r="E1105" s="948" t="s">
        <v>725</v>
      </c>
      <c r="F1105" s="948">
        <v>8</v>
      </c>
      <c r="G1105" s="948">
        <v>3</v>
      </c>
      <c r="H1105" s="948" t="s">
        <v>818</v>
      </c>
      <c r="I1105" s="948" t="s">
        <v>819</v>
      </c>
      <c r="J1105" s="948" t="s">
        <v>723</v>
      </c>
      <c r="K1105" s="950" t="s">
        <v>194</v>
      </c>
      <c r="L1105" s="950"/>
      <c r="M1105" s="4" t="s">
        <v>907</v>
      </c>
      <c r="N1105" s="4">
        <v>3660</v>
      </c>
      <c r="O1105" s="4">
        <v>5000</v>
      </c>
    </row>
    <row r="1106" spans="2:15">
      <c r="B1106" s="4">
        <f t="shared" si="544"/>
        <v>15</v>
      </c>
      <c r="C1106" s="949"/>
      <c r="D1106" s="949"/>
      <c r="E1106" s="949"/>
      <c r="F1106" s="949"/>
      <c r="G1106" s="949"/>
      <c r="H1106" s="949"/>
      <c r="I1106" s="949"/>
      <c r="J1106" s="949"/>
      <c r="K1106" s="950"/>
      <c r="L1106" s="950"/>
      <c r="M1106" s="4"/>
    </row>
    <row r="1107" spans="2:15">
      <c r="B1107" s="4">
        <f t="shared" si="544"/>
        <v>16</v>
      </c>
      <c r="C1107" s="949"/>
      <c r="D1107" s="949"/>
      <c r="E1107" s="949"/>
      <c r="F1107" s="949"/>
      <c r="G1107" s="949"/>
      <c r="H1107" s="949"/>
      <c r="I1107" s="949"/>
      <c r="J1107" s="949"/>
      <c r="K1107" s="950"/>
      <c r="L1107" s="950"/>
      <c r="M1107" s="4"/>
    </row>
    <row r="1108" spans="2:15">
      <c r="B1108" s="4">
        <f t="shared" si="544"/>
        <v>17</v>
      </c>
      <c r="C1108" s="949"/>
      <c r="D1108" s="949"/>
      <c r="E1108" s="949"/>
      <c r="F1108" s="949"/>
      <c r="G1108" s="949"/>
      <c r="H1108" s="949"/>
      <c r="I1108" s="949"/>
      <c r="J1108" s="949"/>
      <c r="K1108" s="950"/>
      <c r="L1108" s="950"/>
      <c r="M1108" s="4"/>
    </row>
    <row r="1109" spans="2:15">
      <c r="B1109" s="4">
        <f t="shared" si="544"/>
        <v>18</v>
      </c>
      <c r="C1109" s="949"/>
      <c r="D1109" s="949"/>
      <c r="E1109" s="949"/>
      <c r="F1109" s="949"/>
      <c r="G1109" s="949"/>
      <c r="H1109" s="949"/>
      <c r="I1109" s="949"/>
      <c r="J1109" s="949"/>
      <c r="K1109" s="950"/>
      <c r="L1109" s="950"/>
      <c r="M1109" s="4"/>
    </row>
    <row r="1110" spans="2:15">
      <c r="B1110" s="4">
        <f t="shared" si="544"/>
        <v>19</v>
      </c>
      <c r="C1110" s="949"/>
      <c r="D1110" s="949"/>
      <c r="E1110" s="949"/>
      <c r="F1110" s="949"/>
      <c r="G1110" s="949"/>
      <c r="H1110" s="949"/>
      <c r="I1110" s="949"/>
      <c r="J1110" s="949"/>
      <c r="K1110" s="950"/>
      <c r="L1110" s="950"/>
      <c r="M1110" s="4"/>
    </row>
    <row r="1111" spans="2:15">
      <c r="B1111" s="4">
        <f t="shared" si="544"/>
        <v>20</v>
      </c>
      <c r="C1111" s="949"/>
      <c r="D1111" s="949"/>
      <c r="E1111" s="949"/>
      <c r="F1111" s="949"/>
      <c r="G1111" s="949"/>
      <c r="H1111" s="949"/>
      <c r="I1111" s="949"/>
      <c r="J1111" s="949"/>
      <c r="K1111" s="950"/>
      <c r="L1111" s="950"/>
      <c r="M1111" s="4"/>
    </row>
    <row r="1112" spans="2:15">
      <c r="B1112" s="4">
        <f t="shared" si="544"/>
        <v>21</v>
      </c>
      <c r="C1112" s="26"/>
      <c r="D1112" s="26"/>
      <c r="E1112" s="26"/>
      <c r="F1112" s="26"/>
      <c r="G1112" s="26"/>
      <c r="H1112" s="26"/>
      <c r="I1112" s="26"/>
      <c r="J1112" s="26"/>
      <c r="K1112" s="950"/>
      <c r="L1112" s="950"/>
      <c r="M1112" s="4"/>
    </row>
    <row r="1113" spans="2:15">
      <c r="B1113" s="4">
        <f t="shared" si="544"/>
        <v>22</v>
      </c>
      <c r="C1113" s="26"/>
      <c r="D1113" s="26"/>
      <c r="E1113" s="26"/>
      <c r="F1113" s="26"/>
      <c r="G1113" s="26"/>
      <c r="H1113" s="26"/>
      <c r="I1113" s="26"/>
      <c r="J1113" s="26"/>
      <c r="K1113" s="950"/>
      <c r="L1113" s="950"/>
      <c r="M1113" s="4"/>
    </row>
    <row r="1114" spans="2:15">
      <c r="B1114" s="4">
        <f t="shared" si="544"/>
        <v>23</v>
      </c>
      <c r="C1114" s="26"/>
      <c r="D1114" s="26"/>
      <c r="E1114" s="26"/>
      <c r="F1114" s="26"/>
      <c r="G1114" s="26"/>
      <c r="H1114" s="26"/>
      <c r="I1114" s="26"/>
      <c r="J1114" s="26"/>
      <c r="K1114" s="950"/>
      <c r="L1114" s="950"/>
      <c r="M1114" s="4"/>
    </row>
    <row r="1115" spans="2:15">
      <c r="B1115" s="4">
        <f t="shared" si="544"/>
        <v>24</v>
      </c>
      <c r="C1115" s="26"/>
      <c r="D1115" s="26"/>
      <c r="E1115" s="26"/>
      <c r="F1115" s="26"/>
      <c r="G1115" s="26"/>
      <c r="H1115" s="26"/>
      <c r="I1115" s="26"/>
      <c r="J1115" s="26"/>
      <c r="K1115" s="950"/>
      <c r="L1115" s="950"/>
      <c r="M1115" s="4"/>
    </row>
    <row r="1116" spans="2:15">
      <c r="B1116" s="4">
        <f t="shared" si="544"/>
        <v>25</v>
      </c>
      <c r="C1116" s="26"/>
      <c r="D1116" s="26"/>
      <c r="E1116" s="26"/>
      <c r="F1116" s="26"/>
      <c r="G1116" s="26"/>
      <c r="H1116" s="26"/>
      <c r="I1116" s="26"/>
      <c r="J1116" s="26"/>
      <c r="K1116" s="950"/>
      <c r="L1116" s="950"/>
      <c r="M1116" s="4"/>
    </row>
    <row r="1117" spans="2:15">
      <c r="B1117" s="4">
        <f t="shared" si="544"/>
        <v>26</v>
      </c>
      <c r="C1117" s="26"/>
      <c r="D1117" s="26"/>
      <c r="E1117" s="26"/>
      <c r="F1117" s="26"/>
      <c r="G1117" s="26"/>
      <c r="H1117" s="26"/>
      <c r="I1117" s="26"/>
      <c r="J1117" s="26"/>
      <c r="K1117" s="950"/>
      <c r="L1117" s="950"/>
      <c r="M1117" s="4"/>
    </row>
    <row r="1118" spans="2:15">
      <c r="B1118" s="4">
        <f t="shared" si="544"/>
        <v>27</v>
      </c>
      <c r="C1118" s="26"/>
      <c r="D1118" s="26"/>
      <c r="E1118" s="26"/>
      <c r="F1118" s="26"/>
      <c r="G1118" s="26"/>
      <c r="H1118" s="26"/>
      <c r="I1118" s="26"/>
      <c r="J1118" s="26"/>
      <c r="K1118" s="950"/>
      <c r="L1118" s="950"/>
      <c r="M1118" s="4"/>
    </row>
    <row r="1119" spans="2:15">
      <c r="B1119" s="4">
        <f t="shared" si="544"/>
        <v>28</v>
      </c>
      <c r="C1119" s="26"/>
      <c r="D1119" s="26"/>
      <c r="E1119" s="26"/>
      <c r="F1119" s="26"/>
      <c r="G1119" s="26"/>
      <c r="H1119" s="26"/>
      <c r="I1119" s="26"/>
      <c r="J1119" s="26"/>
      <c r="K1119" s="950"/>
      <c r="L1119" s="950"/>
      <c r="M1119" s="4"/>
    </row>
    <row r="1120" spans="2:15">
      <c r="B1120" s="4">
        <f t="shared" si="544"/>
        <v>29</v>
      </c>
      <c r="C1120" s="26"/>
      <c r="D1120" s="26"/>
      <c r="E1120" s="26"/>
      <c r="F1120" s="26"/>
      <c r="G1120" s="26"/>
      <c r="H1120" s="26"/>
      <c r="I1120" s="26"/>
      <c r="J1120" s="26"/>
      <c r="K1120" s="950"/>
      <c r="L1120" s="950"/>
      <c r="M1120" s="4"/>
    </row>
    <row r="1121" spans="2:13">
      <c r="B1121" s="4">
        <f t="shared" si="544"/>
        <v>30</v>
      </c>
      <c r="C1121" s="26"/>
      <c r="D1121" s="26"/>
      <c r="E1121" s="26"/>
      <c r="F1121" s="26"/>
      <c r="G1121" s="26"/>
      <c r="H1121" s="26"/>
      <c r="I1121" s="26"/>
      <c r="J1121" s="26"/>
      <c r="K1121" s="950"/>
      <c r="L1121" s="950"/>
      <c r="M1121" s="4"/>
    </row>
    <row r="1122" spans="2:13">
      <c r="B1122" s="4">
        <f t="shared" si="544"/>
        <v>31</v>
      </c>
      <c r="K1122" s="951"/>
      <c r="L1122" s="951"/>
      <c r="M1122" s="4"/>
    </row>
    <row r="1123" spans="2:13">
      <c r="B1123" s="4">
        <f t="shared" si="544"/>
        <v>32</v>
      </c>
      <c r="G1123" s="5"/>
      <c r="H1123" s="5"/>
      <c r="K1123" s="951"/>
      <c r="L1123" s="951"/>
      <c r="M1123" s="4"/>
    </row>
    <row r="1124" spans="2:13">
      <c r="B1124" s="4">
        <f t="shared" si="544"/>
        <v>33</v>
      </c>
      <c r="G1124" s="5"/>
      <c r="H1124" s="5"/>
      <c r="K1124" s="951"/>
      <c r="L1124" s="951"/>
      <c r="M1124" s="4"/>
    </row>
    <row r="1125" spans="2:13">
      <c r="I1125" s="4"/>
    </row>
    <row r="1126" spans="2:13">
      <c r="I1126" s="4"/>
    </row>
    <row r="1127" spans="2:13">
      <c r="I1127" s="4"/>
    </row>
  </sheetData>
  <mergeCells count="9">
    <mergeCell ref="D247:J247"/>
    <mergeCell ref="D250:J250"/>
    <mergeCell ref="D253:J253"/>
    <mergeCell ref="D46:E46"/>
    <mergeCell ref="D53:E53"/>
    <mergeCell ref="D59:E59"/>
    <mergeCell ref="D74:E74"/>
    <mergeCell ref="D78:E78"/>
    <mergeCell ref="D84:E84"/>
  </mergeCells>
  <printOptions horizontalCentered="1"/>
  <pageMargins left="0.2" right="0.2" top="0.75" bottom="0.75" header="0.3" footer="0.3"/>
  <pageSetup scale="10" orientation="portrait" r:id="rId1"/>
  <headerFooter>
    <oddFooter>&amp;L&amp;D&amp;CBear Capital Partners, Inc.&amp;R&amp;F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B0630-F682-4A37-99A0-F4299C011603}">
  <sheetPr>
    <tabColor theme="7"/>
    <pageSetUpPr fitToPage="1"/>
  </sheetPr>
  <dimension ref="A2:DT1127"/>
  <sheetViews>
    <sheetView showGridLines="0" topLeftCell="A180" zoomScale="93" zoomScaleNormal="93" workbookViewId="0">
      <selection activeCell="M224" sqref="M224:M231"/>
    </sheetView>
  </sheetViews>
  <sheetFormatPr defaultColWidth="8.77734375" defaultRowHeight="14.4" outlineLevelRow="1"/>
  <cols>
    <col min="1" max="1" width="8.77734375" style="4"/>
    <col min="2" max="2" width="15.21875" style="4" customWidth="1"/>
    <col min="3" max="3" width="28.5546875" style="4" customWidth="1"/>
    <col min="4" max="4" width="23.44140625" style="4" customWidth="1"/>
    <col min="5" max="5" width="22.44140625" style="4" customWidth="1"/>
    <col min="6" max="6" width="18" style="4" customWidth="1"/>
    <col min="7" max="7" width="17.77734375" style="4" customWidth="1"/>
    <col min="8" max="8" width="14.77734375" style="4" customWidth="1"/>
    <col min="9" max="13" width="15.77734375" style="5" customWidth="1"/>
    <col min="14" max="16" width="20.77734375" style="4" customWidth="1"/>
    <col min="17" max="17" width="16.21875" style="4" customWidth="1"/>
    <col min="18" max="28" width="15.21875" style="4" customWidth="1"/>
    <col min="29" max="29" width="12.77734375" style="4" bestFit="1" customWidth="1"/>
    <col min="30" max="30" width="14.21875" style="4" customWidth="1"/>
    <col min="31" max="51" width="12.77734375" style="4" bestFit="1" customWidth="1"/>
    <col min="52" max="52" width="14.21875" style="4" bestFit="1" customWidth="1"/>
    <col min="53" max="77" width="12.77734375" style="4" bestFit="1" customWidth="1"/>
    <col min="78" max="124" width="9.44140625" style="4" bestFit="1" customWidth="1"/>
    <col min="125" max="16384" width="8.77734375" style="4"/>
  </cols>
  <sheetData>
    <row r="2" spans="2:16" ht="21">
      <c r="B2" s="464" t="str">
        <f ca="1">MID(CELL("filename",A1),FIND("]",CELL("filename",A1))+1,255)</f>
        <v>814 2nd St SM</v>
      </c>
      <c r="M2" s="37"/>
      <c r="N2" s="37"/>
      <c r="O2" s="37"/>
      <c r="P2" s="37"/>
    </row>
    <row r="3" spans="2:16" ht="18">
      <c r="B3" s="22" t="s">
        <v>298</v>
      </c>
      <c r="M3" s="37"/>
      <c r="N3" s="37"/>
      <c r="O3" s="37"/>
      <c r="P3" s="37"/>
    </row>
    <row r="4" spans="2:16" ht="15.6" outlineLevel="1">
      <c r="M4" s="37"/>
      <c r="N4" s="37"/>
      <c r="O4" s="37"/>
      <c r="P4" s="37"/>
    </row>
    <row r="5" spans="2:16" outlineLevel="1">
      <c r="C5" s="4" t="s">
        <v>338</v>
      </c>
      <c r="D5" s="596">
        <f>Summary!C2</f>
        <v>43497</v>
      </c>
      <c r="M5" s="4"/>
    </row>
    <row r="6" spans="2:16" outlineLevel="1">
      <c r="M6" s="4"/>
    </row>
    <row r="7" spans="2:16" ht="16.5" customHeight="1" outlineLevel="1">
      <c r="C7" s="21" t="s">
        <v>2</v>
      </c>
      <c r="I7" s="4"/>
      <c r="M7" s="4"/>
    </row>
    <row r="8" spans="2:16" ht="16.5" customHeight="1" outlineLevel="1">
      <c r="I8" s="4"/>
      <c r="M8" s="4"/>
    </row>
    <row r="9" spans="2:16" ht="16.5" customHeight="1" outlineLevel="1">
      <c r="C9" s="21" t="s">
        <v>3</v>
      </c>
      <c r="D9" s="633" t="str">
        <f>Summary!B9</f>
        <v xml:space="preserve"> Prop #9-  814 2nd St SM  90403</v>
      </c>
      <c r="E9" s="634"/>
      <c r="I9" s="4"/>
      <c r="M9" s="4"/>
    </row>
    <row r="10" spans="2:16" ht="16.5" customHeight="1" outlineLevel="1">
      <c r="C10" s="21" t="s">
        <v>4</v>
      </c>
      <c r="D10" s="630">
        <v>1952</v>
      </c>
      <c r="I10" s="4"/>
      <c r="M10" s="4"/>
    </row>
    <row r="11" spans="2:16" ht="16.5" customHeight="1" outlineLevel="1">
      <c r="C11" s="21" t="s">
        <v>5</v>
      </c>
      <c r="D11" s="170">
        <v>15007</v>
      </c>
      <c r="I11" s="4"/>
      <c r="M11" s="4"/>
    </row>
    <row r="12" spans="2:16" ht="16.5" customHeight="1" outlineLevel="1">
      <c r="I12" s="4"/>
      <c r="M12" s="4"/>
    </row>
    <row r="13" spans="2:16" ht="16.5" customHeight="1" outlineLevel="1">
      <c r="C13" s="21" t="s">
        <v>6</v>
      </c>
      <c r="I13" s="4"/>
      <c r="M13" s="4"/>
    </row>
    <row r="14" spans="2:16" ht="16.5" customHeight="1" outlineLevel="1">
      <c r="I14" s="4"/>
      <c r="M14" s="4"/>
    </row>
    <row r="15" spans="2:16" ht="16.5" customHeight="1" outlineLevel="1">
      <c r="C15" s="597" t="s">
        <v>10</v>
      </c>
      <c r="D15" s="598"/>
      <c r="E15" s="599"/>
      <c r="I15" s="4"/>
      <c r="M15" s="4"/>
    </row>
    <row r="16" spans="2:16" ht="16.5" customHeight="1" outlineLevel="1">
      <c r="C16" s="597"/>
      <c r="D16" s="598"/>
      <c r="E16" s="599"/>
      <c r="I16" s="4"/>
      <c r="M16" s="4"/>
    </row>
    <row r="17" spans="3:17" ht="16.5" customHeight="1" outlineLevel="1">
      <c r="C17" s="597"/>
      <c r="D17" s="598"/>
      <c r="E17" s="599"/>
      <c r="I17" s="4"/>
      <c r="M17" s="10"/>
      <c r="N17" s="10"/>
      <c r="O17" s="10"/>
      <c r="P17" s="10"/>
      <c r="Q17" s="10"/>
    </row>
    <row r="18" spans="3:17" ht="16.5" customHeight="1" outlineLevel="1">
      <c r="C18" s="597"/>
      <c r="D18" s="598"/>
      <c r="E18" s="599"/>
      <c r="I18" s="4"/>
      <c r="M18" s="4"/>
    </row>
    <row r="19" spans="3:17" ht="16.5" customHeight="1" outlineLevel="1">
      <c r="I19" s="4"/>
      <c r="M19" s="4"/>
    </row>
    <row r="20" spans="3:17" ht="16.5" customHeight="1" outlineLevel="1">
      <c r="I20" s="4"/>
      <c r="M20" s="4"/>
    </row>
    <row r="21" spans="3:17" ht="16.5" customHeight="1" outlineLevel="1">
      <c r="C21" s="21" t="s">
        <v>11</v>
      </c>
      <c r="I21" s="4"/>
      <c r="M21" s="4"/>
    </row>
    <row r="22" spans="3:17" ht="16.5" customHeight="1" outlineLevel="1">
      <c r="I22" s="4"/>
      <c r="M22" s="4"/>
    </row>
    <row r="23" spans="3:17" ht="16.5" customHeight="1" outlineLevel="1">
      <c r="C23" s="600" t="s">
        <v>12</v>
      </c>
      <c r="D23" s="601"/>
      <c r="E23" s="602"/>
      <c r="F23" s="10"/>
      <c r="G23" s="10"/>
      <c r="H23" s="10"/>
      <c r="I23" s="10"/>
      <c r="M23" s="4"/>
    </row>
    <row r="24" spans="3:17" ht="16.5" customHeight="1" outlineLevel="1">
      <c r="C24" s="600"/>
      <c r="D24" s="601"/>
      <c r="E24" s="602"/>
      <c r="I24" s="4"/>
      <c r="M24" s="4"/>
    </row>
    <row r="25" spans="3:17" ht="16.5" customHeight="1" outlineLevel="1">
      <c r="I25" s="4"/>
      <c r="M25" s="4"/>
      <c r="P25" s="151"/>
    </row>
    <row r="26" spans="3:17" ht="16.5" customHeight="1" outlineLevel="1">
      <c r="C26" s="21" t="s">
        <v>195</v>
      </c>
      <c r="I26" s="4"/>
      <c r="M26" s="152"/>
      <c r="P26" s="151"/>
    </row>
    <row r="27" spans="3:17" ht="16.5" customHeight="1" outlineLevel="1">
      <c r="C27" s="4" t="s">
        <v>196</v>
      </c>
      <c r="E27" s="154">
        <f>E328</f>
        <v>48</v>
      </c>
      <c r="F27" s="155" t="s">
        <v>197</v>
      </c>
      <c r="I27" s="4"/>
      <c r="M27" s="4"/>
      <c r="P27" s="151"/>
    </row>
    <row r="28" spans="3:17" ht="16.5" customHeight="1" outlineLevel="1">
      <c r="C28" s="4" t="s">
        <v>241</v>
      </c>
      <c r="E28" s="427">
        <f>D907</f>
        <v>3.4058218918488307E-2</v>
      </c>
      <c r="F28" s="156"/>
      <c r="M28" s="4"/>
      <c r="P28" s="151"/>
    </row>
    <row r="29" spans="3:17" ht="16.5" customHeight="1" outlineLevel="1">
      <c r="C29" s="4" t="s">
        <v>342</v>
      </c>
      <c r="E29" s="423">
        <f>SUMIF(E823:N823,E27/12,E907:N907)</f>
        <v>6.1291659723134335E-2</v>
      </c>
      <c r="F29" s="156"/>
    </row>
    <row r="30" spans="3:17" ht="16.5" customHeight="1" outlineLevel="1">
      <c r="C30" s="4" t="s">
        <v>40</v>
      </c>
      <c r="E30" s="423">
        <f ca="1">D976</f>
        <v>0.13466711640357976</v>
      </c>
    </row>
    <row r="31" spans="3:17" ht="16.5" customHeight="1" outlineLevel="1"/>
    <row r="32" spans="3:17" ht="16.5" customHeight="1" outlineLevel="1">
      <c r="C32" s="4" t="s">
        <v>198</v>
      </c>
      <c r="E32" s="153">
        <f ca="1">-SUMIF(D979:DT979,"&lt;0",D979:DT979)</f>
        <v>4089407.3421921232</v>
      </c>
      <c r="F32" s="156"/>
    </row>
    <row r="33" spans="2:15" ht="16.5" customHeight="1" outlineLevel="1">
      <c r="C33" s="4" t="s">
        <v>350</v>
      </c>
      <c r="E33" s="152">
        <f ca="1">SUMIF(D979:DT979,"&gt;0",D979:DT979)/-SUMIF(D979:DT979,"&lt;0",D979:DT979)</f>
        <v>4.6011129643024171</v>
      </c>
      <c r="F33" s="152" t="s">
        <v>41</v>
      </c>
      <c r="G33" s="152"/>
    </row>
    <row r="34" spans="2:15" ht="16.5" customHeight="1" outlineLevel="1">
      <c r="C34" s="4" t="s">
        <v>343</v>
      </c>
      <c r="E34" s="424">
        <f ca="1">SUMIF(E823:N823,E27/12,E922:N922)</f>
        <v>-3.2950380338059179E-2</v>
      </c>
      <c r="F34" s="153"/>
    </row>
    <row r="35" spans="2:15" ht="16.5" customHeight="1" outlineLevel="1">
      <c r="C35" s="425" t="s">
        <v>345</v>
      </c>
      <c r="D35" s="425"/>
      <c r="E35" s="426">
        <f>D323</f>
        <v>6.3209453946024938E-2</v>
      </c>
      <c r="F35" s="153"/>
    </row>
    <row r="36" spans="2:15" ht="16.5" customHeight="1" outlineLevel="1">
      <c r="C36" s="4" t="s">
        <v>199</v>
      </c>
      <c r="E36" s="153">
        <f ca="1">SUM(D979:DT979)</f>
        <v>14726417.796281546</v>
      </c>
      <c r="F36" s="153"/>
    </row>
    <row r="37" spans="2:15" ht="16.5" customHeight="1" outlineLevel="1">
      <c r="C37" s="4" t="s">
        <v>243</v>
      </c>
      <c r="E37" s="427">
        <f ca="1">D981</f>
        <v>0.64757353663444506</v>
      </c>
    </row>
    <row r="39" spans="2:15" ht="18">
      <c r="B39" s="471" t="s">
        <v>15</v>
      </c>
    </row>
    <row r="40" spans="2:15" outlineLevel="1"/>
    <row r="41" spans="2:15" outlineLevel="1">
      <c r="I41" s="4"/>
      <c r="J41" s="4"/>
      <c r="K41" s="4"/>
      <c r="L41" s="4"/>
      <c r="M41" s="4"/>
    </row>
    <row r="42" spans="2:15" outlineLevel="1">
      <c r="D42" s="593" t="s">
        <v>215</v>
      </c>
      <c r="E42" s="593"/>
      <c r="F42" s="6">
        <f>SUM(E43:E45)</f>
        <v>1000</v>
      </c>
      <c r="I42" s="4"/>
      <c r="J42" s="4"/>
      <c r="K42" s="4"/>
      <c r="L42" s="4"/>
      <c r="M42" s="4"/>
    </row>
    <row r="43" spans="2:15" outlineLevel="1">
      <c r="D43" s="4" t="s">
        <v>42</v>
      </c>
      <c r="E43" s="161">
        <v>0</v>
      </c>
      <c r="F43" s="7"/>
      <c r="I43" s="4"/>
      <c r="J43" s="4"/>
      <c r="K43" s="4"/>
      <c r="L43" s="4"/>
      <c r="M43" s="4"/>
    </row>
    <row r="44" spans="2:15" outlineLevel="1">
      <c r="D44" s="4" t="s">
        <v>43</v>
      </c>
      <c r="E44" s="161">
        <v>0</v>
      </c>
      <c r="F44" s="7"/>
      <c r="I44" s="4"/>
      <c r="J44" s="4"/>
      <c r="K44" s="4"/>
      <c r="L44" s="4"/>
      <c r="M44" s="4"/>
    </row>
    <row r="45" spans="2:15" outlineLevel="1">
      <c r="D45" s="4" t="s">
        <v>44</v>
      </c>
      <c r="E45" s="158">
        <v>1000</v>
      </c>
      <c r="F45" s="7"/>
      <c r="I45" s="4"/>
      <c r="J45" s="4"/>
      <c r="K45" s="4"/>
      <c r="L45" s="4"/>
      <c r="M45" s="4"/>
    </row>
    <row r="46" spans="2:15" outlineLevel="1">
      <c r="D46" s="1100" t="s">
        <v>45</v>
      </c>
      <c r="E46" s="1100"/>
      <c r="F46" s="6">
        <f>SUM(E47:E52)</f>
        <v>11704000</v>
      </c>
      <c r="I46" s="4"/>
      <c r="J46" s="4"/>
      <c r="K46" s="4"/>
      <c r="L46" s="4"/>
      <c r="M46" s="4"/>
    </row>
    <row r="47" spans="2:15" outlineLevel="1">
      <c r="D47" s="4" t="s">
        <v>0</v>
      </c>
      <c r="E47" s="158">
        <v>11000000</v>
      </c>
      <c r="F47" s="832"/>
      <c r="G47" s="248"/>
      <c r="H47" s="248"/>
      <c r="I47" s="248"/>
      <c r="J47" s="248"/>
      <c r="K47" s="248"/>
      <c r="L47" s="248"/>
      <c r="M47" s="248"/>
      <c r="N47" s="248" t="s">
        <v>537</v>
      </c>
      <c r="O47" s="833"/>
    </row>
    <row r="48" spans="2:15" outlineLevel="1">
      <c r="D48" s="4" t="s">
        <v>46</v>
      </c>
      <c r="E48" s="162"/>
      <c r="F48" s="7"/>
      <c r="I48" s="4"/>
      <c r="J48" s="4"/>
      <c r="K48" s="4"/>
      <c r="L48" s="4"/>
      <c r="M48" s="4"/>
      <c r="N48" s="248" t="s">
        <v>538</v>
      </c>
      <c r="O48" s="833"/>
    </row>
    <row r="49" spans="4:15" outlineLevel="1">
      <c r="D49" s="4" t="s">
        <v>47</v>
      </c>
      <c r="E49" s="162"/>
      <c r="F49" s="7"/>
      <c r="I49" s="4"/>
      <c r="J49" s="4"/>
      <c r="K49" s="4"/>
      <c r="L49" s="4"/>
      <c r="M49" s="4"/>
      <c r="N49" s="248" t="s">
        <v>539</v>
      </c>
      <c r="O49" s="833"/>
    </row>
    <row r="50" spans="4:15" outlineLevel="1">
      <c r="D50" s="4" t="s">
        <v>48</v>
      </c>
      <c r="E50" s="162"/>
      <c r="F50" s="7"/>
      <c r="G50" s="969" t="s">
        <v>923</v>
      </c>
      <c r="H50" s="969" t="s">
        <v>924</v>
      </c>
      <c r="I50" s="969" t="s">
        <v>925</v>
      </c>
      <c r="J50" s="4"/>
      <c r="K50" s="4"/>
      <c r="L50" s="4"/>
      <c r="M50" s="4"/>
      <c r="N50" s="248" t="s">
        <v>540</v>
      </c>
      <c r="O50" s="833"/>
    </row>
    <row r="51" spans="4:15" outlineLevel="1">
      <c r="D51" s="4" t="s">
        <v>219</v>
      </c>
      <c r="E51" s="970">
        <f>G51*C159</f>
        <v>700000</v>
      </c>
      <c r="F51" s="7"/>
      <c r="G51" s="967">
        <v>35000</v>
      </c>
      <c r="H51" s="968">
        <v>0.5</v>
      </c>
      <c r="I51" s="968">
        <v>0.5</v>
      </c>
      <c r="J51" s="4"/>
      <c r="K51" s="4"/>
      <c r="L51" s="4"/>
      <c r="M51" s="4"/>
      <c r="N51" s="248" t="s">
        <v>541</v>
      </c>
      <c r="O51" s="833"/>
    </row>
    <row r="52" spans="4:15" outlineLevel="1">
      <c r="D52" s="4" t="s">
        <v>217</v>
      </c>
      <c r="E52" s="158">
        <v>4000</v>
      </c>
      <c r="F52" s="7"/>
      <c r="H52" s="200">
        <f>G51*H51</f>
        <v>17500</v>
      </c>
      <c r="I52" s="200">
        <f>G51*I51</f>
        <v>17500</v>
      </c>
      <c r="J52" s="4"/>
      <c r="K52" s="4"/>
      <c r="L52" s="4"/>
      <c r="M52" s="4"/>
      <c r="N52" s="248" t="s">
        <v>542</v>
      </c>
      <c r="O52" s="833"/>
    </row>
    <row r="53" spans="4:15" outlineLevel="1">
      <c r="D53" s="1100" t="s">
        <v>49</v>
      </c>
      <c r="E53" s="1100"/>
      <c r="F53" s="6">
        <f>SUM(E54:E58)</f>
        <v>234408</v>
      </c>
      <c r="I53" s="4"/>
      <c r="J53" s="4"/>
      <c r="K53" s="4"/>
      <c r="L53" s="4"/>
      <c r="M53" s="4"/>
      <c r="N53" s="248" t="s">
        <v>543</v>
      </c>
      <c r="O53" s="833"/>
    </row>
    <row r="54" spans="4:15" outlineLevel="1">
      <c r="D54" s="4" t="s">
        <v>50</v>
      </c>
      <c r="E54" s="158">
        <v>0</v>
      </c>
      <c r="F54" s="7"/>
      <c r="I54" s="4"/>
      <c r="J54" s="4"/>
      <c r="K54" s="4"/>
      <c r="L54" s="4"/>
      <c r="M54" s="4"/>
      <c r="N54" s="248" t="s">
        <v>544</v>
      </c>
      <c r="O54" s="833"/>
    </row>
    <row r="55" spans="4:15" outlineLevel="1">
      <c r="D55" s="9" t="s">
        <v>51</v>
      </c>
      <c r="E55" s="160">
        <f>E47*0.02</f>
        <v>220000</v>
      </c>
      <c r="I55" s="4"/>
      <c r="J55" s="4"/>
      <c r="K55" s="4"/>
      <c r="L55" s="4"/>
      <c r="M55" s="4"/>
      <c r="N55" s="248" t="s">
        <v>545</v>
      </c>
      <c r="O55" s="833"/>
    </row>
    <row r="56" spans="4:15" outlineLevel="1">
      <c r="D56" s="10" t="s">
        <v>218</v>
      </c>
      <c r="E56" s="160">
        <v>2500</v>
      </c>
      <c r="I56" s="4"/>
      <c r="J56" s="4"/>
      <c r="K56" s="4"/>
      <c r="L56" s="4"/>
      <c r="M56" s="4"/>
      <c r="N56" s="248" t="s">
        <v>546</v>
      </c>
      <c r="O56" s="833"/>
    </row>
    <row r="57" spans="4:15" outlineLevel="1">
      <c r="D57" s="4" t="s">
        <v>212</v>
      </c>
      <c r="E57" s="158">
        <f>2528+3000</f>
        <v>5528</v>
      </c>
      <c r="F57" s="11"/>
      <c r="I57" s="4"/>
      <c r="J57" s="4"/>
      <c r="K57" s="4"/>
      <c r="L57" s="4"/>
      <c r="M57" s="4"/>
    </row>
    <row r="58" spans="4:15" outlineLevel="1">
      <c r="D58" s="4" t="s">
        <v>52</v>
      </c>
      <c r="E58" s="158">
        <f>2600+2780+1000</f>
        <v>6380</v>
      </c>
      <c r="I58" s="4"/>
      <c r="J58" s="4"/>
      <c r="K58" s="4"/>
      <c r="L58" s="4"/>
      <c r="M58" s="4"/>
    </row>
    <row r="59" spans="4:15" outlineLevel="1">
      <c r="D59" s="1102" t="s">
        <v>216</v>
      </c>
      <c r="E59" s="1102"/>
      <c r="F59" s="6">
        <f>SUM(E60:E73)</f>
        <v>120000</v>
      </c>
      <c r="I59" s="4"/>
      <c r="J59" s="4"/>
      <c r="K59" s="4"/>
      <c r="L59" s="4"/>
      <c r="M59" s="4"/>
    </row>
    <row r="60" spans="4:15" outlineLevel="1">
      <c r="D60" s="4" t="s">
        <v>210</v>
      </c>
      <c r="E60" s="158">
        <v>20000</v>
      </c>
      <c r="F60" s="7"/>
      <c r="I60" s="4"/>
      <c r="J60" s="410" t="s">
        <v>324</v>
      </c>
      <c r="K60" s="410" t="s">
        <v>325</v>
      </c>
      <c r="L60" s="410" t="s">
        <v>18</v>
      </c>
      <c r="M60" s="4"/>
    </row>
    <row r="61" spans="4:15" ht="15.75" customHeight="1" outlineLevel="1">
      <c r="D61" s="4" t="s">
        <v>209</v>
      </c>
      <c r="E61" s="158">
        <v>20000</v>
      </c>
      <c r="F61" s="7"/>
      <c r="H61" s="4" t="s">
        <v>55</v>
      </c>
      <c r="I61" s="4"/>
      <c r="J61" s="345">
        <f>H268</f>
        <v>1000</v>
      </c>
      <c r="K61" s="345">
        <f>H288</f>
        <v>0</v>
      </c>
      <c r="L61" s="345">
        <f>J61+K61</f>
        <v>1000</v>
      </c>
      <c r="M61" s="4"/>
    </row>
    <row r="62" spans="4:15" ht="15" customHeight="1" outlineLevel="1">
      <c r="D62" s="4" t="s">
        <v>213</v>
      </c>
      <c r="E62" s="158">
        <v>20000</v>
      </c>
      <c r="F62" s="7"/>
      <c r="H62" s="4" t="s">
        <v>155</v>
      </c>
      <c r="I62" s="4"/>
      <c r="J62" s="345">
        <f t="shared" ref="J62:J72" si="0">H269</f>
        <v>55935.632000000005</v>
      </c>
      <c r="K62" s="345">
        <f t="shared" ref="K62:K72" si="1">H289</f>
        <v>0</v>
      </c>
      <c r="L62" s="345">
        <f t="shared" ref="L62:L72" si="2">J62+K62</f>
        <v>55935.632000000005</v>
      </c>
      <c r="M62" s="4"/>
    </row>
    <row r="63" spans="4:15" ht="15" customHeight="1" outlineLevel="1">
      <c r="D63" s="12" t="s">
        <v>211</v>
      </c>
      <c r="E63" s="158">
        <v>20000</v>
      </c>
      <c r="F63" s="7"/>
      <c r="H63" s="4" t="s">
        <v>156</v>
      </c>
      <c r="I63" s="4"/>
      <c r="J63" s="345">
        <f t="shared" si="0"/>
        <v>55935.632000000005</v>
      </c>
      <c r="K63" s="345">
        <f t="shared" si="1"/>
        <v>0</v>
      </c>
      <c r="L63" s="345">
        <f t="shared" si="2"/>
        <v>55935.632000000005</v>
      </c>
      <c r="M63" s="4"/>
    </row>
    <row r="64" spans="4:15" ht="15" customHeight="1" outlineLevel="1">
      <c r="D64" s="12" t="s">
        <v>220</v>
      </c>
      <c r="E64" s="158">
        <v>20000</v>
      </c>
      <c r="F64" s="7"/>
      <c r="H64" s="333" t="s">
        <v>158</v>
      </c>
      <c r="I64" s="4"/>
      <c r="J64" s="345">
        <f t="shared" si="0"/>
        <v>27967.816000000003</v>
      </c>
      <c r="K64" s="345">
        <f t="shared" si="1"/>
        <v>0</v>
      </c>
      <c r="L64" s="345">
        <f t="shared" si="2"/>
        <v>27967.816000000003</v>
      </c>
      <c r="M64" s="4"/>
    </row>
    <row r="65" spans="4:14" outlineLevel="1">
      <c r="D65" s="4" t="s">
        <v>221</v>
      </c>
      <c r="E65" s="158">
        <v>20000</v>
      </c>
      <c r="F65" s="7"/>
      <c r="H65" s="4" t="s">
        <v>54</v>
      </c>
      <c r="I65" s="4"/>
      <c r="J65" s="345">
        <f t="shared" si="0"/>
        <v>12305.839040000003</v>
      </c>
      <c r="K65" s="345">
        <f t="shared" si="1"/>
        <v>0</v>
      </c>
      <c r="L65" s="345">
        <f t="shared" si="2"/>
        <v>12305.839040000003</v>
      </c>
      <c r="M65" s="4"/>
    </row>
    <row r="66" spans="4:14" outlineLevel="1">
      <c r="D66" s="4" t="s">
        <v>162</v>
      </c>
      <c r="E66" s="158">
        <v>0</v>
      </c>
      <c r="F66" s="7"/>
      <c r="H66" s="4" t="s">
        <v>56</v>
      </c>
      <c r="I66" s="4"/>
      <c r="J66" s="345">
        <f t="shared" si="0"/>
        <v>6000</v>
      </c>
      <c r="K66" s="345">
        <f t="shared" si="1"/>
        <v>0</v>
      </c>
      <c r="L66" s="345">
        <f t="shared" si="2"/>
        <v>6000</v>
      </c>
      <c r="M66" s="4"/>
    </row>
    <row r="67" spans="4:14" outlineLevel="1">
      <c r="D67" s="4" t="s">
        <v>163</v>
      </c>
      <c r="E67" s="158">
        <v>0</v>
      </c>
      <c r="F67" s="7"/>
      <c r="H67" s="4" t="s">
        <v>57</v>
      </c>
      <c r="I67" s="4"/>
      <c r="J67" s="345">
        <f t="shared" si="0"/>
        <v>6000</v>
      </c>
      <c r="K67" s="345">
        <f t="shared" si="1"/>
        <v>0</v>
      </c>
      <c r="L67" s="345">
        <f t="shared" si="2"/>
        <v>6000</v>
      </c>
      <c r="M67" s="4"/>
    </row>
    <row r="68" spans="4:14" outlineLevel="1">
      <c r="D68" s="4" t="s">
        <v>53</v>
      </c>
      <c r="E68" s="158">
        <v>0</v>
      </c>
      <c r="H68" s="4" t="s">
        <v>161</v>
      </c>
      <c r="I68" s="4"/>
      <c r="J68" s="345">
        <f t="shared" si="0"/>
        <v>0</v>
      </c>
      <c r="K68" s="345">
        <f t="shared" si="1"/>
        <v>0</v>
      </c>
      <c r="L68" s="345">
        <f t="shared" si="2"/>
        <v>0</v>
      </c>
      <c r="M68" s="4"/>
    </row>
    <row r="69" spans="4:14" outlineLevel="1">
      <c r="D69" s="4" t="s">
        <v>165</v>
      </c>
      <c r="E69" s="158">
        <v>0</v>
      </c>
      <c r="H69" s="4" t="s">
        <v>162</v>
      </c>
      <c r="I69" s="4"/>
      <c r="J69" s="345">
        <f t="shared" si="0"/>
        <v>0</v>
      </c>
      <c r="K69" s="345">
        <f t="shared" si="1"/>
        <v>0</v>
      </c>
      <c r="L69" s="345">
        <f t="shared" si="2"/>
        <v>0</v>
      </c>
      <c r="M69" s="4"/>
    </row>
    <row r="70" spans="4:14" outlineLevel="1">
      <c r="D70" s="12" t="s">
        <v>56</v>
      </c>
      <c r="E70" s="161">
        <v>0</v>
      </c>
      <c r="F70" s="7"/>
      <c r="H70" s="4" t="s">
        <v>163</v>
      </c>
      <c r="I70" s="4"/>
      <c r="J70" s="345">
        <f t="shared" si="0"/>
        <v>0</v>
      </c>
      <c r="K70" s="345">
        <f t="shared" si="1"/>
        <v>0</v>
      </c>
      <c r="L70" s="345">
        <f t="shared" si="2"/>
        <v>0</v>
      </c>
      <c r="M70" s="4"/>
    </row>
    <row r="71" spans="4:14" outlineLevel="1">
      <c r="D71" s="12" t="s">
        <v>57</v>
      </c>
      <c r="E71" s="161">
        <v>0</v>
      </c>
      <c r="F71" s="7"/>
      <c r="H71" s="4" t="s">
        <v>164</v>
      </c>
      <c r="I71" s="4"/>
      <c r="J71" s="345">
        <f t="shared" si="0"/>
        <v>15000</v>
      </c>
      <c r="K71" s="345">
        <f t="shared" si="1"/>
        <v>0</v>
      </c>
      <c r="L71" s="345">
        <f t="shared" si="2"/>
        <v>15000</v>
      </c>
      <c r="M71" s="4"/>
    </row>
    <row r="72" spans="4:14" outlineLevel="1">
      <c r="D72" s="12" t="s">
        <v>58</v>
      </c>
      <c r="E72" s="161">
        <v>0</v>
      </c>
      <c r="F72" s="7"/>
      <c r="H72" s="408" t="s">
        <v>165</v>
      </c>
      <c r="I72" s="408"/>
      <c r="J72" s="409">
        <f t="shared" si="0"/>
        <v>2500</v>
      </c>
      <c r="K72" s="409">
        <f t="shared" si="1"/>
        <v>0</v>
      </c>
      <c r="L72" s="409">
        <f t="shared" si="2"/>
        <v>2500</v>
      </c>
      <c r="M72" s="4"/>
    </row>
    <row r="73" spans="4:14" ht="15" outlineLevel="1" thickBot="1">
      <c r="D73" s="12" t="s">
        <v>59</v>
      </c>
      <c r="E73" s="161">
        <v>0</v>
      </c>
      <c r="F73" s="7"/>
      <c r="H73" s="21" t="s">
        <v>18</v>
      </c>
      <c r="I73" s="21"/>
      <c r="J73" s="407">
        <f>SUM(J61:J72)</f>
        <v>182644.91904000001</v>
      </c>
      <c r="K73" s="407">
        <f t="shared" ref="K73:L73" si="3">SUM(K61:K72)</f>
        <v>0</v>
      </c>
      <c r="L73" s="407">
        <f t="shared" si="3"/>
        <v>182644.91904000001</v>
      </c>
      <c r="M73" s="4"/>
    </row>
    <row r="74" spans="4:14" ht="15" outlineLevel="1" thickTop="1">
      <c r="D74" s="1103" t="s">
        <v>60</v>
      </c>
      <c r="E74" s="1102"/>
      <c r="F74" s="6">
        <f>SUM(E75:E77)</f>
        <v>764500</v>
      </c>
      <c r="I74" s="4"/>
      <c r="J74" s="4"/>
      <c r="K74" s="4"/>
      <c r="L74" s="4"/>
      <c r="M74" s="4"/>
    </row>
    <row r="75" spans="4:14" outlineLevel="1">
      <c r="D75" s="9" t="s">
        <v>61</v>
      </c>
      <c r="E75" s="8">
        <f>H118</f>
        <v>660000</v>
      </c>
      <c r="F75" s="7"/>
      <c r="I75" s="4"/>
      <c r="J75" s="4"/>
      <c r="K75" s="4"/>
      <c r="L75" s="4"/>
      <c r="M75" s="4"/>
    </row>
    <row r="76" spans="4:14" outlineLevel="1">
      <c r="D76" s="9" t="s">
        <v>62</v>
      </c>
      <c r="E76" s="8">
        <f>H108</f>
        <v>35000</v>
      </c>
      <c r="F76" s="7"/>
      <c r="I76" s="4"/>
      <c r="J76" s="4"/>
      <c r="K76" s="4"/>
      <c r="L76" s="4"/>
      <c r="M76" s="4"/>
    </row>
    <row r="77" spans="4:14" outlineLevel="1">
      <c r="D77" s="4" t="s">
        <v>63</v>
      </c>
      <c r="E77" s="8">
        <f>H120</f>
        <v>69500</v>
      </c>
      <c r="I77" s="4"/>
      <c r="J77" s="4"/>
      <c r="K77" s="4"/>
      <c r="L77" s="4"/>
      <c r="M77" s="4"/>
    </row>
    <row r="78" spans="4:14" ht="15" outlineLevel="1" thickBot="1">
      <c r="D78" s="1100" t="s">
        <v>64</v>
      </c>
      <c r="E78" s="1100"/>
      <c r="F78" s="13">
        <f>SUM(F42:F74)</f>
        <v>12823908</v>
      </c>
      <c r="I78" s="4"/>
      <c r="J78" s="4"/>
      <c r="K78" s="4"/>
      <c r="L78" s="4"/>
      <c r="M78" s="4"/>
    </row>
    <row r="79" spans="4:14" ht="15" outlineLevel="1" thickTop="1">
      <c r="D79" s="14" t="s">
        <v>65</v>
      </c>
      <c r="E79" s="161">
        <v>1100000</v>
      </c>
      <c r="H79" s="4" t="s">
        <v>1062</v>
      </c>
      <c r="K79" s="1025">
        <f ca="1">-SUMIF(E979:DT979,"&lt;0",E979:DT979)</f>
        <v>1292625.742192124</v>
      </c>
      <c r="M79" s="428">
        <f ca="1">-SUMIF(E956:DT956,"&lt;0",E956:DT956)-F74</f>
        <v>2258600.3169789985</v>
      </c>
      <c r="N79" s="4" t="s">
        <v>559</v>
      </c>
    </row>
    <row r="80" spans="4:14" outlineLevel="1">
      <c r="D80" s="15" t="s">
        <v>214</v>
      </c>
      <c r="E80" s="158">
        <v>0</v>
      </c>
      <c r="I80" s="4"/>
      <c r="J80" s="4"/>
      <c r="K80" s="4"/>
      <c r="L80" s="4"/>
      <c r="M80" s="4"/>
    </row>
    <row r="81" spans="2:13" outlineLevel="1">
      <c r="D81" s="4" t="s">
        <v>322</v>
      </c>
      <c r="E81" s="158">
        <v>40000</v>
      </c>
      <c r="I81" s="4"/>
      <c r="J81" s="4"/>
      <c r="K81" s="4"/>
      <c r="L81" s="4"/>
      <c r="M81" s="4"/>
    </row>
    <row r="82" spans="2:13" outlineLevel="1">
      <c r="D82" s="4" t="s">
        <v>323</v>
      </c>
      <c r="E82" s="158">
        <v>20000</v>
      </c>
      <c r="I82" s="4"/>
      <c r="J82" s="4"/>
      <c r="K82" s="4"/>
      <c r="L82" s="4"/>
      <c r="M82" s="4"/>
    </row>
    <row r="83" spans="2:13" outlineLevel="1">
      <c r="D83" s="4" t="s">
        <v>16</v>
      </c>
      <c r="E83" s="162">
        <v>0</v>
      </c>
      <c r="I83" s="4"/>
      <c r="J83" s="4"/>
      <c r="K83" s="4"/>
      <c r="L83" s="4"/>
      <c r="M83" s="4"/>
    </row>
    <row r="84" spans="2:13" ht="15" outlineLevel="1" thickBot="1">
      <c r="D84" s="1100" t="s">
        <v>66</v>
      </c>
      <c r="E84" s="1100"/>
      <c r="F84" s="13">
        <f>SUM(E79:E83)+F78</f>
        <v>13983908</v>
      </c>
      <c r="I84" s="4"/>
      <c r="J84" s="4"/>
      <c r="K84" s="4"/>
      <c r="L84" s="4"/>
      <c r="M84" s="4"/>
    </row>
    <row r="85" spans="2:13" ht="15" outlineLevel="1" thickTop="1">
      <c r="I85" s="4"/>
      <c r="J85" s="4"/>
      <c r="K85" s="4"/>
      <c r="L85" s="4"/>
      <c r="M85" s="4"/>
    </row>
    <row r="86" spans="2:13" outlineLevel="1">
      <c r="E86" s="11"/>
    </row>
    <row r="88" spans="2:13" ht="18">
      <c r="B88" s="471" t="s">
        <v>226</v>
      </c>
      <c r="I88" s="4"/>
      <c r="J88" s="4"/>
      <c r="K88" s="4"/>
      <c r="L88" s="4"/>
      <c r="M88" s="4"/>
    </row>
    <row r="89" spans="2:13" outlineLevel="1">
      <c r="I89" s="4"/>
      <c r="J89" s="4"/>
      <c r="K89" s="4"/>
      <c r="L89" s="4"/>
      <c r="M89" s="4"/>
    </row>
    <row r="90" spans="2:13" ht="16.2" outlineLevel="1">
      <c r="C90" s="23" t="s">
        <v>77</v>
      </c>
      <c r="H90" s="24" t="s">
        <v>76</v>
      </c>
      <c r="I90" s="25" t="s">
        <v>78</v>
      </c>
      <c r="J90" s="4"/>
      <c r="K90" s="4"/>
      <c r="L90" s="4"/>
      <c r="M90" s="4"/>
    </row>
    <row r="91" spans="2:13" outlineLevel="1">
      <c r="D91" s="4" t="s">
        <v>79</v>
      </c>
      <c r="H91" s="158">
        <v>10000</v>
      </c>
      <c r="I91" s="26"/>
      <c r="J91" s="4"/>
      <c r="K91" s="4"/>
      <c r="L91" s="4"/>
      <c r="M91" s="4"/>
    </row>
    <row r="92" spans="2:13" outlineLevel="1">
      <c r="D92" s="4" t="s">
        <v>80</v>
      </c>
      <c r="H92" s="158">
        <v>0</v>
      </c>
      <c r="I92" s="26"/>
      <c r="J92" s="4"/>
      <c r="K92" s="4"/>
      <c r="L92" s="4"/>
      <c r="M92" s="4"/>
    </row>
    <row r="93" spans="2:13" outlineLevel="1">
      <c r="D93" s="4" t="s">
        <v>81</v>
      </c>
      <c r="H93" s="158">
        <v>0</v>
      </c>
      <c r="I93" s="26"/>
      <c r="J93" s="27"/>
      <c r="K93" s="4"/>
      <c r="L93" s="4"/>
      <c r="M93" s="4"/>
    </row>
    <row r="94" spans="2:13" outlineLevel="1">
      <c r="D94" s="4" t="s">
        <v>82</v>
      </c>
      <c r="H94" s="158">
        <v>0</v>
      </c>
      <c r="I94" s="26"/>
      <c r="J94" s="27"/>
      <c r="K94" s="4"/>
      <c r="L94" s="4"/>
      <c r="M94" s="4"/>
    </row>
    <row r="95" spans="2:13" outlineLevel="1">
      <c r="D95" s="4" t="s">
        <v>83</v>
      </c>
      <c r="H95" s="158">
        <v>5000</v>
      </c>
      <c r="I95" s="26"/>
      <c r="J95" s="27"/>
      <c r="K95" s="11"/>
      <c r="L95" s="4"/>
      <c r="M95" s="4"/>
    </row>
    <row r="96" spans="2:13" outlineLevel="1">
      <c r="D96" s="4" t="s">
        <v>84</v>
      </c>
      <c r="H96" s="158">
        <v>0</v>
      </c>
      <c r="I96" s="26"/>
      <c r="J96" s="4"/>
      <c r="K96" s="4"/>
      <c r="L96" s="4"/>
      <c r="M96" s="4"/>
    </row>
    <row r="97" spans="3:13" outlineLevel="1">
      <c r="D97" s="4" t="s">
        <v>85</v>
      </c>
      <c r="H97" s="158">
        <v>0</v>
      </c>
      <c r="I97" s="26"/>
      <c r="J97" s="4"/>
      <c r="K97" s="4"/>
      <c r="L97" s="4"/>
      <c r="M97" s="4"/>
    </row>
    <row r="98" spans="3:13" outlineLevel="1">
      <c r="D98" s="4" t="s">
        <v>86</v>
      </c>
      <c r="H98" s="158">
        <v>5000</v>
      </c>
      <c r="I98" s="26"/>
      <c r="J98" s="4"/>
      <c r="K98" s="4"/>
      <c r="L98" s="4"/>
      <c r="M98" s="4"/>
    </row>
    <row r="99" spans="3:13" outlineLevel="1">
      <c r="D99" s="4" t="s">
        <v>87</v>
      </c>
      <c r="H99" s="158">
        <v>0</v>
      </c>
      <c r="I99" s="26"/>
      <c r="J99" s="4"/>
      <c r="K99" s="4"/>
      <c r="L99" s="4"/>
      <c r="M99" s="4"/>
    </row>
    <row r="100" spans="3:13" outlineLevel="1">
      <c r="D100" s="4" t="s">
        <v>88</v>
      </c>
      <c r="H100" s="158">
        <v>0</v>
      </c>
      <c r="I100" s="26"/>
      <c r="J100" s="4"/>
      <c r="K100" s="4"/>
      <c r="L100" s="4"/>
      <c r="M100" s="4"/>
    </row>
    <row r="101" spans="3:13" outlineLevel="1">
      <c r="D101" s="4" t="s">
        <v>89</v>
      </c>
      <c r="H101" s="158">
        <v>0</v>
      </c>
      <c r="I101" s="26"/>
      <c r="J101" s="4"/>
      <c r="K101" s="4"/>
      <c r="L101" s="4"/>
      <c r="M101" s="4"/>
    </row>
    <row r="102" spans="3:13" outlineLevel="1">
      <c r="D102" s="4" t="s">
        <v>541</v>
      </c>
      <c r="H102" s="158"/>
      <c r="I102" s="26"/>
      <c r="J102" s="4"/>
      <c r="K102" s="4"/>
      <c r="L102" s="4"/>
      <c r="M102" s="4"/>
    </row>
    <row r="103" spans="3:13" outlineLevel="1">
      <c r="D103" s="4" t="s">
        <v>542</v>
      </c>
      <c r="H103" s="158"/>
      <c r="I103" s="26"/>
      <c r="J103" s="4"/>
      <c r="K103" s="4"/>
      <c r="L103" s="4"/>
      <c r="M103" s="4"/>
    </row>
    <row r="104" spans="3:13" outlineLevel="1">
      <c r="D104" s="4" t="s">
        <v>543</v>
      </c>
      <c r="H104" s="158"/>
      <c r="I104" s="26"/>
      <c r="J104" s="4"/>
      <c r="K104" s="4"/>
      <c r="L104" s="4"/>
      <c r="M104" s="4"/>
    </row>
    <row r="105" spans="3:13" outlineLevel="1">
      <c r="D105" s="4" t="s">
        <v>544</v>
      </c>
      <c r="H105" s="158"/>
      <c r="I105" s="26"/>
      <c r="J105" s="4"/>
      <c r="K105" s="4"/>
      <c r="L105" s="4"/>
      <c r="M105" s="4"/>
    </row>
    <row r="106" spans="3:13" outlineLevel="1">
      <c r="D106" s="4" t="s">
        <v>545</v>
      </c>
      <c r="H106" s="158"/>
      <c r="I106" s="26"/>
      <c r="J106" s="4"/>
      <c r="K106" s="4"/>
      <c r="L106" s="4"/>
      <c r="M106" s="4"/>
    </row>
    <row r="107" spans="3:13" outlineLevel="1">
      <c r="D107" s="408" t="s">
        <v>546</v>
      </c>
      <c r="E107" s="28"/>
      <c r="F107" s="28"/>
      <c r="G107" s="28"/>
      <c r="H107" s="158">
        <v>15000</v>
      </c>
      <c r="I107" s="26"/>
      <c r="J107" s="4"/>
      <c r="K107" s="4"/>
      <c r="L107" s="4"/>
      <c r="M107" s="4"/>
    </row>
    <row r="108" spans="3:13" outlineLevel="1">
      <c r="G108" s="21" t="s">
        <v>90</v>
      </c>
      <c r="H108" s="29">
        <f>SUM(H91:H107)</f>
        <v>35000</v>
      </c>
      <c r="I108" s="26"/>
      <c r="J108" s="4"/>
      <c r="K108" s="4"/>
      <c r="L108" s="4"/>
      <c r="M108" s="4"/>
    </row>
    <row r="109" spans="3:13" outlineLevel="1">
      <c r="I109" s="26"/>
      <c r="J109" s="4"/>
      <c r="K109" s="4"/>
      <c r="L109" s="4"/>
      <c r="M109" s="4"/>
    </row>
    <row r="110" spans="3:13" outlineLevel="1">
      <c r="I110" s="26"/>
      <c r="J110" s="4"/>
      <c r="K110" s="4"/>
      <c r="L110" s="4"/>
      <c r="M110" s="4"/>
    </row>
    <row r="111" spans="3:13" outlineLevel="1">
      <c r="C111" s="23" t="s">
        <v>91</v>
      </c>
      <c r="I111" s="26"/>
      <c r="J111" s="4"/>
      <c r="K111" s="4" t="s">
        <v>250</v>
      </c>
      <c r="L111" s="4"/>
      <c r="M111" s="4"/>
    </row>
    <row r="112" spans="3:13" outlineLevel="1">
      <c r="D112" s="15" t="s">
        <v>547</v>
      </c>
      <c r="H112" s="30">
        <f t="shared" ref="H112:H117" si="4">I112*($C$159*K112)</f>
        <v>660000</v>
      </c>
      <c r="I112" s="159">
        <v>33000</v>
      </c>
      <c r="J112" s="15" t="s">
        <v>92</v>
      </c>
      <c r="K112" s="377">
        <v>1</v>
      </c>
      <c r="L112" s="4"/>
      <c r="M112" s="4"/>
    </row>
    <row r="113" spans="2:38" outlineLevel="1">
      <c r="D113" s="15" t="s">
        <v>548</v>
      </c>
      <c r="H113" s="30">
        <f t="shared" si="4"/>
        <v>0</v>
      </c>
      <c r="I113" s="159">
        <v>0</v>
      </c>
      <c r="J113" s="15" t="s">
        <v>92</v>
      </c>
      <c r="K113" s="377">
        <v>1</v>
      </c>
      <c r="L113" s="4"/>
      <c r="M113" s="4"/>
    </row>
    <row r="114" spans="2:38" outlineLevel="1">
      <c r="D114" s="15" t="s">
        <v>549</v>
      </c>
      <c r="H114" s="30">
        <f t="shared" si="4"/>
        <v>0</v>
      </c>
      <c r="I114" s="159">
        <v>0</v>
      </c>
      <c r="J114" s="15" t="s">
        <v>92</v>
      </c>
      <c r="K114" s="377">
        <v>1</v>
      </c>
      <c r="L114" s="4"/>
      <c r="M114" s="4"/>
    </row>
    <row r="115" spans="2:38" outlineLevel="1">
      <c r="D115" s="15" t="s">
        <v>550</v>
      </c>
      <c r="H115" s="30">
        <f t="shared" si="4"/>
        <v>0</v>
      </c>
      <c r="I115" s="159">
        <v>0</v>
      </c>
      <c r="J115" s="15" t="s">
        <v>92</v>
      </c>
      <c r="K115" s="377">
        <v>1</v>
      </c>
      <c r="L115" s="4"/>
      <c r="M115" s="4"/>
    </row>
    <row r="116" spans="2:38" outlineLevel="1">
      <c r="D116" s="15" t="s">
        <v>551</v>
      </c>
      <c r="H116" s="30">
        <f t="shared" si="4"/>
        <v>0</v>
      </c>
      <c r="I116" s="159">
        <v>0</v>
      </c>
      <c r="J116" s="15" t="s">
        <v>92</v>
      </c>
      <c r="K116" s="377">
        <v>1</v>
      </c>
      <c r="L116" s="4"/>
      <c r="M116" s="4"/>
    </row>
    <row r="117" spans="2:38" outlineLevel="1">
      <c r="D117" s="408" t="s">
        <v>552</v>
      </c>
      <c r="E117" s="28"/>
      <c r="F117" s="28"/>
      <c r="G117" s="28"/>
      <c r="H117" s="32">
        <f t="shared" si="4"/>
        <v>0</v>
      </c>
      <c r="I117" s="159">
        <v>0</v>
      </c>
      <c r="J117" s="28" t="s">
        <v>92</v>
      </c>
      <c r="K117" s="377">
        <v>1</v>
      </c>
      <c r="L117" s="4"/>
      <c r="M117" s="4"/>
    </row>
    <row r="118" spans="2:38" outlineLevel="1">
      <c r="H118" s="11">
        <f>SUM(H112:H117)</f>
        <v>660000</v>
      </c>
      <c r="I118" s="33">
        <f>H118/$C$159</f>
        <v>33000</v>
      </c>
      <c r="J118" s="15" t="s">
        <v>92</v>
      </c>
      <c r="K118" s="15"/>
      <c r="L118" s="4"/>
      <c r="M118" s="4"/>
    </row>
    <row r="119" spans="2:38" outlineLevel="1">
      <c r="H119" s="11"/>
      <c r="I119" s="34"/>
      <c r="J119" s="15"/>
      <c r="K119" s="15"/>
      <c r="L119" s="4"/>
      <c r="M119" s="4"/>
    </row>
    <row r="120" spans="2:38" outlineLevel="1">
      <c r="C120" s="4" t="s">
        <v>93</v>
      </c>
      <c r="F120" s="4" t="s">
        <v>93</v>
      </c>
      <c r="G120" s="157">
        <v>0.1</v>
      </c>
      <c r="H120" s="11">
        <f>(H108+H118)*G120</f>
        <v>69500</v>
      </c>
      <c r="I120" s="34"/>
      <c r="J120" s="15"/>
      <c r="K120" s="15"/>
      <c r="L120" s="4"/>
      <c r="M120" s="4"/>
    </row>
    <row r="121" spans="2:38" outlineLevel="1">
      <c r="H121" s="11"/>
      <c r="I121" s="34"/>
      <c r="J121" s="15"/>
      <c r="K121" s="15"/>
      <c r="L121" s="4"/>
      <c r="M121" s="4"/>
    </row>
    <row r="122" spans="2:38" outlineLevel="1">
      <c r="H122" s="11"/>
      <c r="I122" s="34"/>
      <c r="J122" s="15"/>
      <c r="K122" s="15"/>
      <c r="L122" s="4"/>
      <c r="M122" s="4"/>
    </row>
    <row r="123" spans="2:38" ht="15.6" outlineLevel="1">
      <c r="C123" s="23" t="s">
        <v>94</v>
      </c>
      <c r="H123" s="35">
        <f>+H108+H118+H120</f>
        <v>764500</v>
      </c>
      <c r="I123" s="36">
        <f>H123/$C$159</f>
        <v>38225</v>
      </c>
      <c r="J123" s="15" t="s">
        <v>92</v>
      </c>
      <c r="K123" s="15"/>
      <c r="L123" s="4"/>
      <c r="M123" s="4"/>
    </row>
    <row r="124" spans="2:38" outlineLevel="1"/>
    <row r="126" spans="2:38" ht="18">
      <c r="B126" s="471" t="s">
        <v>227</v>
      </c>
      <c r="Q126" s="54"/>
    </row>
    <row r="127" spans="2:38" s="54" customFormat="1" outlineLevel="1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587">
        <f>+Summary!C73</f>
        <v>0</v>
      </c>
      <c r="N127" s="67"/>
      <c r="O127" s="67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2:38" s="54" customFormat="1" ht="58.2" outlineLevel="1" thickBot="1">
      <c r="B128" s="549" t="s">
        <v>394</v>
      </c>
      <c r="C128" s="382" t="s">
        <v>19</v>
      </c>
      <c r="D128" s="383" t="s">
        <v>20</v>
      </c>
      <c r="E128" s="382" t="s">
        <v>21</v>
      </c>
      <c r="F128" s="382" t="s">
        <v>22</v>
      </c>
      <c r="G128" s="382" t="s">
        <v>23</v>
      </c>
      <c r="H128" s="383" t="s">
        <v>67</v>
      </c>
      <c r="I128" s="383" t="s">
        <v>68</v>
      </c>
      <c r="J128" s="383" t="s">
        <v>69</v>
      </c>
      <c r="K128" s="382" t="s">
        <v>25</v>
      </c>
      <c r="L128" s="383" t="s">
        <v>24</v>
      </c>
      <c r="M128" s="585" t="s">
        <v>442</v>
      </c>
      <c r="N128" s="383" t="s">
        <v>70</v>
      </c>
      <c r="O128" s="383" t="s">
        <v>71</v>
      </c>
      <c r="P128" s="382" t="s">
        <v>25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2:38" s="67" customFormat="1" outlineLevel="1">
      <c r="B129" s="554">
        <v>1</v>
      </c>
      <c r="C129" s="385"/>
      <c r="D129" s="384">
        <f>C129/C$159</f>
        <v>0</v>
      </c>
      <c r="E129" s="385" t="s">
        <v>223</v>
      </c>
      <c r="F129" s="386">
        <v>450</v>
      </c>
      <c r="G129" s="387">
        <f>F129*C129</f>
        <v>0</v>
      </c>
      <c r="H129" s="388"/>
      <c r="I129" s="389">
        <f>C129*H129</f>
        <v>0</v>
      </c>
      <c r="J129" s="389">
        <f>I129*12</f>
        <v>0</v>
      </c>
      <c r="K129" s="390">
        <f>IFERROR(H129/F129,0)</f>
        <v>0</v>
      </c>
      <c r="L129" s="391"/>
      <c r="M129" s="583">
        <f>L129+M$127</f>
        <v>0</v>
      </c>
      <c r="N129" s="76">
        <f t="shared" ref="N129:N158" si="5">M129*C129</f>
        <v>0</v>
      </c>
      <c r="O129" s="76">
        <f>N129*12</f>
        <v>0</v>
      </c>
      <c r="P129" s="390">
        <f t="shared" ref="P129:P158" si="6">IFERROR(M129/F129,0)</f>
        <v>0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2:38" s="67" customFormat="1" outlineLevel="1">
      <c r="B130" s="554">
        <f>B129+1</f>
        <v>2</v>
      </c>
      <c r="C130" s="392"/>
      <c r="D130" s="384">
        <f t="shared" ref="D130:D158" si="7">C130/C$159</f>
        <v>0</v>
      </c>
      <c r="E130" s="392" t="s">
        <v>222</v>
      </c>
      <c r="F130" s="393">
        <v>589</v>
      </c>
      <c r="G130" s="387">
        <f>F130*C130</f>
        <v>0</v>
      </c>
      <c r="H130" s="394"/>
      <c r="I130" s="389">
        <f>C130*H130</f>
        <v>0</v>
      </c>
      <c r="J130" s="389">
        <f>I130*12</f>
        <v>0</v>
      </c>
      <c r="K130" s="390">
        <f t="shared" ref="K130:K158" si="8">IFERROR(H130/F130,0)</f>
        <v>0</v>
      </c>
      <c r="L130" s="171"/>
      <c r="M130" s="583">
        <f t="shared" ref="M130:M158" si="9">L130+M$127</f>
        <v>0</v>
      </c>
      <c r="N130" s="76">
        <f t="shared" si="5"/>
        <v>0</v>
      </c>
      <c r="O130" s="76">
        <f>N130*12</f>
        <v>0</v>
      </c>
      <c r="P130" s="390">
        <f t="shared" si="6"/>
        <v>0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2:38" s="67" customFormat="1" outlineLevel="1">
      <c r="B131" s="554">
        <f t="shared" ref="B131:B158" si="10">B130+1</f>
        <v>3</v>
      </c>
      <c r="C131" s="392"/>
      <c r="D131" s="384">
        <f t="shared" si="7"/>
        <v>0</v>
      </c>
      <c r="E131" s="392" t="s">
        <v>222</v>
      </c>
      <c r="F131" s="393">
        <v>600</v>
      </c>
      <c r="G131" s="387">
        <f>F131*C131</f>
        <v>0</v>
      </c>
      <c r="H131" s="394"/>
      <c r="I131" s="389">
        <f>C131*H131</f>
        <v>0</v>
      </c>
      <c r="J131" s="389">
        <f>I131*12</f>
        <v>0</v>
      </c>
      <c r="K131" s="390">
        <f t="shared" si="8"/>
        <v>0</v>
      </c>
      <c r="L131" s="171"/>
      <c r="M131" s="583">
        <f t="shared" si="9"/>
        <v>0</v>
      </c>
      <c r="N131" s="76">
        <f t="shared" si="5"/>
        <v>0</v>
      </c>
      <c r="O131" s="76">
        <f>N131*12</f>
        <v>0</v>
      </c>
      <c r="P131" s="390">
        <f t="shared" si="6"/>
        <v>0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2:38" s="54" customFormat="1" ht="15" customHeight="1" outlineLevel="1">
      <c r="B132" s="554">
        <f t="shared" si="10"/>
        <v>4</v>
      </c>
      <c r="C132" s="550"/>
      <c r="D132" s="384">
        <f t="shared" si="7"/>
        <v>0</v>
      </c>
      <c r="E132" s="550" t="s">
        <v>222</v>
      </c>
      <c r="F132" s="551">
        <v>700</v>
      </c>
      <c r="G132" s="387">
        <f>F132*C132</f>
        <v>0</v>
      </c>
      <c r="H132" s="552"/>
      <c r="I132" s="389">
        <f>C132*H132</f>
        <v>0</v>
      </c>
      <c r="J132" s="389">
        <f>I132*12</f>
        <v>0</v>
      </c>
      <c r="K132" s="390">
        <f t="shared" si="8"/>
        <v>0</v>
      </c>
      <c r="L132" s="553"/>
      <c r="M132" s="583">
        <f t="shared" si="9"/>
        <v>0</v>
      </c>
      <c r="N132" s="76">
        <f t="shared" si="5"/>
        <v>0</v>
      </c>
      <c r="O132" s="76">
        <f>N132*12</f>
        <v>0</v>
      </c>
      <c r="P132" s="390">
        <f t="shared" si="6"/>
        <v>0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2:38" s="54" customFormat="1" ht="15" customHeight="1" outlineLevel="1">
      <c r="B133" s="554">
        <f t="shared" si="10"/>
        <v>5</v>
      </c>
      <c r="C133" s="392"/>
      <c r="D133" s="384">
        <f t="shared" si="7"/>
        <v>0</v>
      </c>
      <c r="E133" s="550" t="s">
        <v>224</v>
      </c>
      <c r="F133" s="551">
        <v>845</v>
      </c>
      <c r="G133" s="387">
        <f t="shared" ref="G133:G158" si="11">F133*C133</f>
        <v>0</v>
      </c>
      <c r="H133" s="394"/>
      <c r="I133" s="389">
        <f t="shared" ref="I133:I158" si="12">C133*H133</f>
        <v>0</v>
      </c>
      <c r="J133" s="389">
        <f t="shared" ref="J133:J158" si="13">I133*12</f>
        <v>0</v>
      </c>
      <c r="K133" s="390">
        <f t="shared" si="8"/>
        <v>0</v>
      </c>
      <c r="L133" s="171"/>
      <c r="M133" s="583">
        <f t="shared" si="9"/>
        <v>0</v>
      </c>
      <c r="N133" s="76">
        <f t="shared" si="5"/>
        <v>0</v>
      </c>
      <c r="O133" s="76">
        <f t="shared" ref="O133:O158" si="14">N133*12</f>
        <v>0</v>
      </c>
      <c r="P133" s="390">
        <f t="shared" si="6"/>
        <v>0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2:38" s="54" customFormat="1" ht="15" customHeight="1" outlineLevel="1">
      <c r="B134" s="554">
        <f t="shared" si="10"/>
        <v>6</v>
      </c>
      <c r="C134" s="385">
        <v>19</v>
      </c>
      <c r="D134" s="384">
        <f t="shared" si="7"/>
        <v>0.95</v>
      </c>
      <c r="E134" s="550" t="s">
        <v>224</v>
      </c>
      <c r="F134" s="551">
        <v>850</v>
      </c>
      <c r="G134" s="387">
        <f t="shared" si="11"/>
        <v>16150</v>
      </c>
      <c r="H134" s="388">
        <v>2213</v>
      </c>
      <c r="I134" s="389">
        <f t="shared" si="12"/>
        <v>42047</v>
      </c>
      <c r="J134" s="389">
        <f t="shared" si="13"/>
        <v>504564</v>
      </c>
      <c r="K134" s="390">
        <f t="shared" si="8"/>
        <v>2.6035294117647059</v>
      </c>
      <c r="L134" s="391">
        <v>4300</v>
      </c>
      <c r="M134" s="583">
        <f t="shared" si="9"/>
        <v>4300</v>
      </c>
      <c r="N134" s="76">
        <f t="shared" si="5"/>
        <v>81700</v>
      </c>
      <c r="O134" s="76">
        <f t="shared" si="14"/>
        <v>980400</v>
      </c>
      <c r="P134" s="390">
        <f t="shared" si="6"/>
        <v>5.0588235294117645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2:38" s="54" customFormat="1" ht="15" customHeight="1" outlineLevel="1">
      <c r="B135" s="554">
        <f t="shared" si="10"/>
        <v>7</v>
      </c>
      <c r="C135" s="392"/>
      <c r="D135" s="384">
        <f t="shared" si="7"/>
        <v>0</v>
      </c>
      <c r="E135" s="550" t="s">
        <v>224</v>
      </c>
      <c r="F135" s="551">
        <v>945</v>
      </c>
      <c r="G135" s="387">
        <f t="shared" si="11"/>
        <v>0</v>
      </c>
      <c r="H135" s="394"/>
      <c r="I135" s="389">
        <f t="shared" si="12"/>
        <v>0</v>
      </c>
      <c r="J135" s="389">
        <f t="shared" si="13"/>
        <v>0</v>
      </c>
      <c r="K135" s="390">
        <f t="shared" si="8"/>
        <v>0</v>
      </c>
      <c r="L135" s="171"/>
      <c r="M135" s="583">
        <f t="shared" si="9"/>
        <v>0</v>
      </c>
      <c r="N135" s="76">
        <f t="shared" si="5"/>
        <v>0</v>
      </c>
      <c r="O135" s="76">
        <f t="shared" si="14"/>
        <v>0</v>
      </c>
      <c r="P135" s="390">
        <f t="shared" si="6"/>
        <v>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2:38" s="54" customFormat="1" ht="15" customHeight="1" outlineLevel="1">
      <c r="B136" s="554">
        <f t="shared" si="10"/>
        <v>8</v>
      </c>
      <c r="C136" s="550"/>
      <c r="D136" s="384">
        <f t="shared" si="7"/>
        <v>0</v>
      </c>
      <c r="E136" s="550" t="s">
        <v>466</v>
      </c>
      <c r="F136" s="551">
        <v>1000</v>
      </c>
      <c r="G136" s="387">
        <f t="shared" si="11"/>
        <v>0</v>
      </c>
      <c r="H136" s="552"/>
      <c r="I136" s="389">
        <f t="shared" si="12"/>
        <v>0</v>
      </c>
      <c r="J136" s="389">
        <f t="shared" si="13"/>
        <v>0</v>
      </c>
      <c r="K136" s="390">
        <f t="shared" si="8"/>
        <v>0</v>
      </c>
      <c r="L136" s="553"/>
      <c r="M136" s="583">
        <f t="shared" si="9"/>
        <v>0</v>
      </c>
      <c r="N136" s="76">
        <f t="shared" si="5"/>
        <v>0</v>
      </c>
      <c r="O136" s="76">
        <f t="shared" si="14"/>
        <v>0</v>
      </c>
      <c r="P136" s="390">
        <f t="shared" si="6"/>
        <v>0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2:38" s="54" customFormat="1" ht="15" customHeight="1" outlineLevel="1">
      <c r="B137" s="554">
        <f t="shared" si="10"/>
        <v>9</v>
      </c>
      <c r="C137" s="550"/>
      <c r="D137" s="384">
        <f t="shared" si="7"/>
        <v>0</v>
      </c>
      <c r="E137" s="550" t="s">
        <v>470</v>
      </c>
      <c r="F137" s="551">
        <v>1065</v>
      </c>
      <c r="G137" s="387">
        <f t="shared" si="11"/>
        <v>0</v>
      </c>
      <c r="H137" s="552"/>
      <c r="I137" s="389">
        <f t="shared" si="12"/>
        <v>0</v>
      </c>
      <c r="J137" s="389">
        <f t="shared" si="13"/>
        <v>0</v>
      </c>
      <c r="K137" s="390">
        <f t="shared" si="8"/>
        <v>0</v>
      </c>
      <c r="L137" s="553"/>
      <c r="M137" s="583">
        <f t="shared" si="9"/>
        <v>0</v>
      </c>
      <c r="N137" s="76">
        <f t="shared" si="5"/>
        <v>0</v>
      </c>
      <c r="O137" s="76">
        <f t="shared" si="14"/>
        <v>0</v>
      </c>
      <c r="P137" s="390">
        <f t="shared" si="6"/>
        <v>0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2:38" s="54" customFormat="1" ht="15" customHeight="1" outlineLevel="1">
      <c r="B138" s="554">
        <f t="shared" si="10"/>
        <v>10</v>
      </c>
      <c r="C138" s="550"/>
      <c r="D138" s="384">
        <f t="shared" si="7"/>
        <v>0</v>
      </c>
      <c r="E138" s="550" t="s">
        <v>466</v>
      </c>
      <c r="F138" s="551">
        <v>1100</v>
      </c>
      <c r="G138" s="387">
        <f t="shared" si="11"/>
        <v>0</v>
      </c>
      <c r="H138" s="552"/>
      <c r="I138" s="389">
        <f t="shared" si="12"/>
        <v>0</v>
      </c>
      <c r="J138" s="389">
        <f t="shared" si="13"/>
        <v>0</v>
      </c>
      <c r="K138" s="390">
        <f t="shared" si="8"/>
        <v>0</v>
      </c>
      <c r="L138" s="553"/>
      <c r="M138" s="583">
        <f t="shared" si="9"/>
        <v>0</v>
      </c>
      <c r="N138" s="76">
        <f t="shared" si="5"/>
        <v>0</v>
      </c>
      <c r="O138" s="76">
        <f t="shared" si="14"/>
        <v>0</v>
      </c>
      <c r="P138" s="390">
        <f t="shared" si="6"/>
        <v>0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2:38" s="54" customFormat="1" ht="15" customHeight="1" outlineLevel="1">
      <c r="B139" s="554">
        <f t="shared" si="10"/>
        <v>11</v>
      </c>
      <c r="C139" s="550"/>
      <c r="D139" s="384">
        <f t="shared" si="7"/>
        <v>0</v>
      </c>
      <c r="E139" s="550" t="s">
        <v>225</v>
      </c>
      <c r="F139" s="551">
        <v>970</v>
      </c>
      <c r="G139" s="387">
        <f t="shared" si="11"/>
        <v>0</v>
      </c>
      <c r="H139" s="552"/>
      <c r="I139" s="389">
        <f t="shared" si="12"/>
        <v>0</v>
      </c>
      <c r="J139" s="389">
        <f t="shared" si="13"/>
        <v>0</v>
      </c>
      <c r="K139" s="390">
        <f t="shared" si="8"/>
        <v>0</v>
      </c>
      <c r="L139" s="553"/>
      <c r="M139" s="583">
        <f t="shared" si="9"/>
        <v>0</v>
      </c>
      <c r="N139" s="76">
        <f t="shared" si="5"/>
        <v>0</v>
      </c>
      <c r="O139" s="76">
        <f t="shared" si="14"/>
        <v>0</v>
      </c>
      <c r="P139" s="390">
        <f t="shared" si="6"/>
        <v>0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2:38" s="54" customFormat="1" ht="15" customHeight="1" outlineLevel="1">
      <c r="B140" s="554">
        <f t="shared" si="10"/>
        <v>12</v>
      </c>
      <c r="C140" s="392">
        <v>1</v>
      </c>
      <c r="D140" s="384">
        <f t="shared" si="7"/>
        <v>0.05</v>
      </c>
      <c r="E140" s="550" t="s">
        <v>468</v>
      </c>
      <c r="F140" s="551">
        <v>950</v>
      </c>
      <c r="G140" s="387">
        <f t="shared" si="11"/>
        <v>950</v>
      </c>
      <c r="H140" s="394">
        <v>4895</v>
      </c>
      <c r="I140" s="389">
        <f t="shared" si="12"/>
        <v>4895</v>
      </c>
      <c r="J140" s="389">
        <f t="shared" si="13"/>
        <v>58740</v>
      </c>
      <c r="K140" s="390">
        <f t="shared" si="8"/>
        <v>5.1526315789473687</v>
      </c>
      <c r="L140" s="171">
        <v>4895</v>
      </c>
      <c r="M140" s="583">
        <f t="shared" si="9"/>
        <v>4895</v>
      </c>
      <c r="N140" s="76">
        <f t="shared" si="5"/>
        <v>4895</v>
      </c>
      <c r="O140" s="76">
        <f t="shared" si="14"/>
        <v>58740</v>
      </c>
      <c r="P140" s="390">
        <f t="shared" si="6"/>
        <v>5.1526315789473687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2:38" s="54" customFormat="1" ht="15" customHeight="1" outlineLevel="1">
      <c r="B141" s="554">
        <f t="shared" si="10"/>
        <v>13</v>
      </c>
      <c r="C141" s="550"/>
      <c r="D141" s="384">
        <f t="shared" si="7"/>
        <v>0</v>
      </c>
      <c r="E141" s="550" t="s">
        <v>471</v>
      </c>
      <c r="F141" s="551">
        <v>1300</v>
      </c>
      <c r="G141" s="387">
        <f t="shared" si="11"/>
        <v>0</v>
      </c>
      <c r="H141" s="552"/>
      <c r="I141" s="389">
        <f t="shared" si="12"/>
        <v>0</v>
      </c>
      <c r="J141" s="389">
        <f t="shared" si="13"/>
        <v>0</v>
      </c>
      <c r="K141" s="390">
        <f t="shared" si="8"/>
        <v>0</v>
      </c>
      <c r="L141" s="553"/>
      <c r="M141" s="583">
        <f t="shared" si="9"/>
        <v>0</v>
      </c>
      <c r="N141" s="76">
        <f t="shared" si="5"/>
        <v>0</v>
      </c>
      <c r="O141" s="76">
        <f t="shared" si="14"/>
        <v>0</v>
      </c>
      <c r="P141" s="390">
        <f t="shared" si="6"/>
        <v>0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2:38" s="54" customFormat="1" ht="15" customHeight="1" outlineLevel="1">
      <c r="B142" s="554">
        <f t="shared" si="10"/>
        <v>14</v>
      </c>
      <c r="C142" s="550"/>
      <c r="D142" s="384">
        <f t="shared" si="7"/>
        <v>0</v>
      </c>
      <c r="E142" s="550" t="s">
        <v>468</v>
      </c>
      <c r="F142" s="551">
        <v>1500</v>
      </c>
      <c r="G142" s="387">
        <f t="shared" si="11"/>
        <v>0</v>
      </c>
      <c r="H142" s="552"/>
      <c r="I142" s="389">
        <f t="shared" si="12"/>
        <v>0</v>
      </c>
      <c r="J142" s="389">
        <f t="shared" si="13"/>
        <v>0</v>
      </c>
      <c r="K142" s="390">
        <f t="shared" si="8"/>
        <v>0</v>
      </c>
      <c r="L142" s="553"/>
      <c r="M142" s="583">
        <f t="shared" si="9"/>
        <v>0</v>
      </c>
      <c r="N142" s="76">
        <f t="shared" si="5"/>
        <v>0</v>
      </c>
      <c r="O142" s="76">
        <f t="shared" si="14"/>
        <v>0</v>
      </c>
      <c r="P142" s="390">
        <f t="shared" si="6"/>
        <v>0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2:38" s="54" customFormat="1" ht="15" customHeight="1" outlineLevel="1">
      <c r="B143" s="554">
        <f t="shared" si="10"/>
        <v>15</v>
      </c>
      <c r="C143" s="550"/>
      <c r="D143" s="384">
        <f t="shared" si="7"/>
        <v>0</v>
      </c>
      <c r="E143" s="550" t="s">
        <v>222</v>
      </c>
      <c r="F143" s="551">
        <v>790</v>
      </c>
      <c r="G143" s="387">
        <f t="shared" si="11"/>
        <v>0</v>
      </c>
      <c r="H143" s="552"/>
      <c r="I143" s="389">
        <f t="shared" si="12"/>
        <v>0</v>
      </c>
      <c r="J143" s="389">
        <f t="shared" si="13"/>
        <v>0</v>
      </c>
      <c r="K143" s="390">
        <f t="shared" si="8"/>
        <v>0</v>
      </c>
      <c r="L143" s="553"/>
      <c r="M143" s="583">
        <f t="shared" si="9"/>
        <v>0</v>
      </c>
      <c r="N143" s="76">
        <f t="shared" si="5"/>
        <v>0</v>
      </c>
      <c r="O143" s="76">
        <f t="shared" si="14"/>
        <v>0</v>
      </c>
      <c r="P143" s="390">
        <f t="shared" si="6"/>
        <v>0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2:38" s="54" customFormat="1" ht="15" customHeight="1" outlineLevel="1">
      <c r="B144" s="554">
        <f t="shared" si="10"/>
        <v>16</v>
      </c>
      <c r="C144" s="550"/>
      <c r="D144" s="384">
        <f t="shared" si="7"/>
        <v>0</v>
      </c>
      <c r="E144" s="550" t="s">
        <v>466</v>
      </c>
      <c r="F144" s="551">
        <v>1150</v>
      </c>
      <c r="G144" s="387">
        <f t="shared" si="11"/>
        <v>0</v>
      </c>
      <c r="H144" s="552"/>
      <c r="I144" s="389">
        <f t="shared" si="12"/>
        <v>0</v>
      </c>
      <c r="J144" s="389">
        <f t="shared" si="13"/>
        <v>0</v>
      </c>
      <c r="K144" s="390">
        <f t="shared" si="8"/>
        <v>0</v>
      </c>
      <c r="L144" s="553"/>
      <c r="M144" s="583">
        <f t="shared" si="9"/>
        <v>0</v>
      </c>
      <c r="N144" s="76">
        <f t="shared" si="5"/>
        <v>0</v>
      </c>
      <c r="O144" s="76">
        <f t="shared" si="14"/>
        <v>0</v>
      </c>
      <c r="P144" s="390">
        <f t="shared" si="6"/>
        <v>0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2:38" s="54" customFormat="1" ht="15" customHeight="1" outlineLevel="1">
      <c r="B145" s="554">
        <f t="shared" si="10"/>
        <v>17</v>
      </c>
      <c r="C145" s="550"/>
      <c r="D145" s="384">
        <f t="shared" si="7"/>
        <v>0</v>
      </c>
      <c r="E145" s="550" t="s">
        <v>469</v>
      </c>
      <c r="F145" s="551">
        <v>4100</v>
      </c>
      <c r="G145" s="387">
        <f t="shared" si="11"/>
        <v>0</v>
      </c>
      <c r="H145" s="552"/>
      <c r="I145" s="389">
        <f t="shared" si="12"/>
        <v>0</v>
      </c>
      <c r="J145" s="389">
        <f t="shared" si="13"/>
        <v>0</v>
      </c>
      <c r="K145" s="390">
        <f t="shared" si="8"/>
        <v>0</v>
      </c>
      <c r="L145" s="553"/>
      <c r="M145" s="583">
        <f t="shared" si="9"/>
        <v>0</v>
      </c>
      <c r="N145" s="76">
        <f t="shared" si="5"/>
        <v>0</v>
      </c>
      <c r="O145" s="76">
        <f t="shared" si="14"/>
        <v>0</v>
      </c>
      <c r="P145" s="390">
        <f t="shared" si="6"/>
        <v>0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2:38" s="54" customFormat="1" ht="15" customHeight="1" outlineLevel="1">
      <c r="B146" s="554">
        <f t="shared" si="10"/>
        <v>18</v>
      </c>
      <c r="C146" s="550"/>
      <c r="D146" s="384">
        <f t="shared" si="7"/>
        <v>0</v>
      </c>
      <c r="E146" s="550" t="s">
        <v>466</v>
      </c>
      <c r="F146" s="551">
        <v>1050</v>
      </c>
      <c r="G146" s="387">
        <f t="shared" si="11"/>
        <v>0</v>
      </c>
      <c r="H146" s="552"/>
      <c r="I146" s="389">
        <f t="shared" si="12"/>
        <v>0</v>
      </c>
      <c r="J146" s="389">
        <f t="shared" si="13"/>
        <v>0</v>
      </c>
      <c r="K146" s="390">
        <f t="shared" si="8"/>
        <v>0</v>
      </c>
      <c r="L146" s="553"/>
      <c r="M146" s="583">
        <f t="shared" si="9"/>
        <v>0</v>
      </c>
      <c r="N146" s="76">
        <f t="shared" si="5"/>
        <v>0</v>
      </c>
      <c r="O146" s="76">
        <f t="shared" si="14"/>
        <v>0</v>
      </c>
      <c r="P146" s="390">
        <f t="shared" si="6"/>
        <v>0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2:38" s="54" customFormat="1" ht="15" customHeight="1" outlineLevel="1">
      <c r="B147" s="554">
        <f t="shared" si="10"/>
        <v>19</v>
      </c>
      <c r="C147" s="550"/>
      <c r="D147" s="384">
        <f t="shared" si="7"/>
        <v>0</v>
      </c>
      <c r="E147" s="550"/>
      <c r="F147" s="551"/>
      <c r="G147" s="387">
        <f t="shared" si="11"/>
        <v>0</v>
      </c>
      <c r="H147" s="552"/>
      <c r="I147" s="389">
        <f t="shared" si="12"/>
        <v>0</v>
      </c>
      <c r="J147" s="389">
        <f t="shared" si="13"/>
        <v>0</v>
      </c>
      <c r="K147" s="390">
        <f t="shared" si="8"/>
        <v>0</v>
      </c>
      <c r="L147" s="553"/>
      <c r="M147" s="583">
        <f t="shared" si="9"/>
        <v>0</v>
      </c>
      <c r="N147" s="76">
        <f t="shared" si="5"/>
        <v>0</v>
      </c>
      <c r="O147" s="76">
        <f t="shared" si="14"/>
        <v>0</v>
      </c>
      <c r="P147" s="390">
        <f t="shared" si="6"/>
        <v>0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2:38" s="54" customFormat="1" ht="15" customHeight="1" outlineLevel="1">
      <c r="B148" s="554">
        <f t="shared" si="10"/>
        <v>20</v>
      </c>
      <c r="C148" s="550"/>
      <c r="D148" s="384">
        <f t="shared" si="7"/>
        <v>0</v>
      </c>
      <c r="E148" s="550"/>
      <c r="F148" s="551"/>
      <c r="G148" s="387">
        <f t="shared" si="11"/>
        <v>0</v>
      </c>
      <c r="H148" s="552"/>
      <c r="I148" s="389">
        <f t="shared" si="12"/>
        <v>0</v>
      </c>
      <c r="J148" s="389">
        <f t="shared" si="13"/>
        <v>0</v>
      </c>
      <c r="K148" s="390">
        <f t="shared" si="8"/>
        <v>0</v>
      </c>
      <c r="L148" s="553"/>
      <c r="M148" s="583">
        <f t="shared" si="9"/>
        <v>0</v>
      </c>
      <c r="N148" s="76">
        <f t="shared" si="5"/>
        <v>0</v>
      </c>
      <c r="O148" s="76">
        <f t="shared" si="14"/>
        <v>0</v>
      </c>
      <c r="P148" s="390">
        <f t="shared" si="6"/>
        <v>0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2:38" s="54" customFormat="1" ht="15" customHeight="1" outlineLevel="1">
      <c r="B149" s="554">
        <f t="shared" si="10"/>
        <v>21</v>
      </c>
      <c r="C149" s="550"/>
      <c r="D149" s="384">
        <f t="shared" si="7"/>
        <v>0</v>
      </c>
      <c r="E149" s="550"/>
      <c r="F149" s="551"/>
      <c r="G149" s="387">
        <f t="shared" si="11"/>
        <v>0</v>
      </c>
      <c r="H149" s="552"/>
      <c r="I149" s="389">
        <f t="shared" si="12"/>
        <v>0</v>
      </c>
      <c r="J149" s="389">
        <f t="shared" si="13"/>
        <v>0</v>
      </c>
      <c r="K149" s="390">
        <f t="shared" si="8"/>
        <v>0</v>
      </c>
      <c r="L149" s="553"/>
      <c r="M149" s="583">
        <f t="shared" si="9"/>
        <v>0</v>
      </c>
      <c r="N149" s="76">
        <f t="shared" si="5"/>
        <v>0</v>
      </c>
      <c r="O149" s="76">
        <f t="shared" si="14"/>
        <v>0</v>
      </c>
      <c r="P149" s="390">
        <f t="shared" si="6"/>
        <v>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2:38" s="54" customFormat="1" ht="15" customHeight="1" outlineLevel="1">
      <c r="B150" s="554">
        <f t="shared" si="10"/>
        <v>22</v>
      </c>
      <c r="C150" s="550"/>
      <c r="D150" s="384">
        <f t="shared" si="7"/>
        <v>0</v>
      </c>
      <c r="E150" s="550"/>
      <c r="F150" s="551"/>
      <c r="G150" s="387">
        <f t="shared" si="11"/>
        <v>0</v>
      </c>
      <c r="H150" s="552"/>
      <c r="I150" s="389">
        <f t="shared" si="12"/>
        <v>0</v>
      </c>
      <c r="J150" s="389">
        <f t="shared" si="13"/>
        <v>0</v>
      </c>
      <c r="K150" s="390">
        <f t="shared" si="8"/>
        <v>0</v>
      </c>
      <c r="L150" s="553"/>
      <c r="M150" s="583">
        <f t="shared" si="9"/>
        <v>0</v>
      </c>
      <c r="N150" s="76">
        <f t="shared" si="5"/>
        <v>0</v>
      </c>
      <c r="O150" s="76">
        <f t="shared" si="14"/>
        <v>0</v>
      </c>
      <c r="P150" s="390">
        <f t="shared" si="6"/>
        <v>0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2:38" s="54" customFormat="1" ht="15" customHeight="1" outlineLevel="1">
      <c r="B151" s="554">
        <f t="shared" si="10"/>
        <v>23</v>
      </c>
      <c r="C151" s="550"/>
      <c r="D151" s="384">
        <f t="shared" si="7"/>
        <v>0</v>
      </c>
      <c r="E151" s="550"/>
      <c r="F151" s="551"/>
      <c r="G151" s="387">
        <f t="shared" si="11"/>
        <v>0</v>
      </c>
      <c r="H151" s="552"/>
      <c r="I151" s="389">
        <f t="shared" si="12"/>
        <v>0</v>
      </c>
      <c r="J151" s="389">
        <f t="shared" si="13"/>
        <v>0</v>
      </c>
      <c r="K151" s="390">
        <f t="shared" si="8"/>
        <v>0</v>
      </c>
      <c r="L151" s="553"/>
      <c r="M151" s="583">
        <f t="shared" si="9"/>
        <v>0</v>
      </c>
      <c r="N151" s="76">
        <f t="shared" si="5"/>
        <v>0</v>
      </c>
      <c r="O151" s="76">
        <f t="shared" si="14"/>
        <v>0</v>
      </c>
      <c r="P151" s="390">
        <f t="shared" si="6"/>
        <v>0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2:38" s="54" customFormat="1" ht="15" customHeight="1" outlineLevel="1">
      <c r="B152" s="554">
        <f t="shared" si="10"/>
        <v>24</v>
      </c>
      <c r="C152" s="550"/>
      <c r="D152" s="384">
        <f t="shared" si="7"/>
        <v>0</v>
      </c>
      <c r="E152" s="550"/>
      <c r="F152" s="551"/>
      <c r="G152" s="387">
        <f t="shared" si="11"/>
        <v>0</v>
      </c>
      <c r="H152" s="552"/>
      <c r="I152" s="389">
        <f t="shared" si="12"/>
        <v>0</v>
      </c>
      <c r="J152" s="389">
        <f t="shared" si="13"/>
        <v>0</v>
      </c>
      <c r="K152" s="390">
        <f t="shared" si="8"/>
        <v>0</v>
      </c>
      <c r="L152" s="553"/>
      <c r="M152" s="583">
        <f t="shared" si="9"/>
        <v>0</v>
      </c>
      <c r="N152" s="76">
        <f t="shared" si="5"/>
        <v>0</v>
      </c>
      <c r="O152" s="76">
        <f t="shared" si="14"/>
        <v>0</v>
      </c>
      <c r="P152" s="390">
        <f t="shared" si="6"/>
        <v>0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2:38" s="54" customFormat="1" ht="15" customHeight="1" outlineLevel="1">
      <c r="B153" s="554">
        <f t="shared" si="10"/>
        <v>25</v>
      </c>
      <c r="C153" s="550"/>
      <c r="D153" s="384">
        <f t="shared" si="7"/>
        <v>0</v>
      </c>
      <c r="E153" s="550"/>
      <c r="F153" s="551"/>
      <c r="G153" s="387">
        <f t="shared" si="11"/>
        <v>0</v>
      </c>
      <c r="H153" s="552"/>
      <c r="I153" s="389">
        <f t="shared" si="12"/>
        <v>0</v>
      </c>
      <c r="J153" s="389">
        <f t="shared" si="13"/>
        <v>0</v>
      </c>
      <c r="K153" s="390">
        <f t="shared" si="8"/>
        <v>0</v>
      </c>
      <c r="L153" s="553"/>
      <c r="M153" s="583">
        <f t="shared" si="9"/>
        <v>0</v>
      </c>
      <c r="N153" s="76">
        <f t="shared" si="5"/>
        <v>0</v>
      </c>
      <c r="O153" s="76">
        <f t="shared" si="14"/>
        <v>0</v>
      </c>
      <c r="P153" s="390">
        <f t="shared" si="6"/>
        <v>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2:38" s="54" customFormat="1" ht="15" customHeight="1" outlineLevel="1">
      <c r="B154" s="554">
        <f t="shared" si="10"/>
        <v>26</v>
      </c>
      <c r="C154" s="550"/>
      <c r="D154" s="384">
        <f t="shared" si="7"/>
        <v>0</v>
      </c>
      <c r="E154" s="550"/>
      <c r="F154" s="551"/>
      <c r="G154" s="387">
        <f t="shared" si="11"/>
        <v>0</v>
      </c>
      <c r="H154" s="552"/>
      <c r="I154" s="389">
        <f t="shared" si="12"/>
        <v>0</v>
      </c>
      <c r="J154" s="389">
        <f t="shared" si="13"/>
        <v>0</v>
      </c>
      <c r="K154" s="390">
        <f t="shared" si="8"/>
        <v>0</v>
      </c>
      <c r="L154" s="553"/>
      <c r="M154" s="583">
        <f t="shared" si="9"/>
        <v>0</v>
      </c>
      <c r="N154" s="76">
        <f t="shared" si="5"/>
        <v>0</v>
      </c>
      <c r="O154" s="76">
        <f t="shared" si="14"/>
        <v>0</v>
      </c>
      <c r="P154" s="390">
        <f t="shared" si="6"/>
        <v>0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2:38" s="54" customFormat="1" ht="15" customHeight="1" outlineLevel="1">
      <c r="B155" s="554">
        <f t="shared" si="10"/>
        <v>27</v>
      </c>
      <c r="C155" s="550"/>
      <c r="D155" s="384">
        <f t="shared" si="7"/>
        <v>0</v>
      </c>
      <c r="E155" s="550"/>
      <c r="F155" s="551"/>
      <c r="G155" s="387">
        <f t="shared" si="11"/>
        <v>0</v>
      </c>
      <c r="H155" s="552"/>
      <c r="I155" s="389">
        <f t="shared" si="12"/>
        <v>0</v>
      </c>
      <c r="J155" s="389">
        <f t="shared" si="13"/>
        <v>0</v>
      </c>
      <c r="K155" s="390">
        <f t="shared" si="8"/>
        <v>0</v>
      </c>
      <c r="L155" s="553"/>
      <c r="M155" s="583">
        <f t="shared" si="9"/>
        <v>0</v>
      </c>
      <c r="N155" s="76">
        <f t="shared" si="5"/>
        <v>0</v>
      </c>
      <c r="O155" s="76">
        <f t="shared" si="14"/>
        <v>0</v>
      </c>
      <c r="P155" s="390">
        <f t="shared" si="6"/>
        <v>0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2:38" s="54" customFormat="1" ht="15" customHeight="1" outlineLevel="1">
      <c r="B156" s="554">
        <f t="shared" si="10"/>
        <v>28</v>
      </c>
      <c r="C156" s="550"/>
      <c r="D156" s="384">
        <f t="shared" si="7"/>
        <v>0</v>
      </c>
      <c r="E156" s="550"/>
      <c r="F156" s="551"/>
      <c r="G156" s="387">
        <f t="shared" si="11"/>
        <v>0</v>
      </c>
      <c r="H156" s="552"/>
      <c r="I156" s="389">
        <f t="shared" si="12"/>
        <v>0</v>
      </c>
      <c r="J156" s="389">
        <f t="shared" si="13"/>
        <v>0</v>
      </c>
      <c r="K156" s="390">
        <f t="shared" si="8"/>
        <v>0</v>
      </c>
      <c r="L156" s="553"/>
      <c r="M156" s="583">
        <f t="shared" si="9"/>
        <v>0</v>
      </c>
      <c r="N156" s="76">
        <f t="shared" si="5"/>
        <v>0</v>
      </c>
      <c r="O156" s="76">
        <f t="shared" si="14"/>
        <v>0</v>
      </c>
      <c r="P156" s="390">
        <f t="shared" si="6"/>
        <v>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2:38" s="54" customFormat="1" ht="15" customHeight="1" outlineLevel="1">
      <c r="B157" s="554">
        <f t="shared" si="10"/>
        <v>29</v>
      </c>
      <c r="C157" s="550"/>
      <c r="D157" s="384">
        <f t="shared" si="7"/>
        <v>0</v>
      </c>
      <c r="E157" s="550"/>
      <c r="F157" s="551"/>
      <c r="G157" s="387">
        <f t="shared" si="11"/>
        <v>0</v>
      </c>
      <c r="H157" s="552"/>
      <c r="I157" s="389">
        <f t="shared" si="12"/>
        <v>0</v>
      </c>
      <c r="J157" s="389">
        <f t="shared" si="13"/>
        <v>0</v>
      </c>
      <c r="K157" s="390">
        <f t="shared" si="8"/>
        <v>0</v>
      </c>
      <c r="L157" s="553"/>
      <c r="M157" s="583">
        <f t="shared" si="9"/>
        <v>0</v>
      </c>
      <c r="N157" s="76">
        <f t="shared" si="5"/>
        <v>0</v>
      </c>
      <c r="O157" s="76">
        <f t="shared" si="14"/>
        <v>0</v>
      </c>
      <c r="P157" s="390">
        <f t="shared" si="6"/>
        <v>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2:38" s="54" customFormat="1" ht="15" customHeight="1" outlineLevel="1">
      <c r="B158" s="554">
        <f t="shared" si="10"/>
        <v>30</v>
      </c>
      <c r="C158" s="392"/>
      <c r="D158" s="395">
        <f t="shared" si="7"/>
        <v>0</v>
      </c>
      <c r="E158" s="392"/>
      <c r="F158" s="393"/>
      <c r="G158" s="396">
        <f t="shared" si="11"/>
        <v>0</v>
      </c>
      <c r="H158" s="394"/>
      <c r="I158" s="397">
        <f t="shared" si="12"/>
        <v>0</v>
      </c>
      <c r="J158" s="397">
        <f t="shared" si="13"/>
        <v>0</v>
      </c>
      <c r="K158" s="398">
        <f t="shared" si="8"/>
        <v>0</v>
      </c>
      <c r="L158" s="171"/>
      <c r="M158" s="584">
        <f t="shared" si="9"/>
        <v>0</v>
      </c>
      <c r="N158" s="399">
        <f t="shared" si="5"/>
        <v>0</v>
      </c>
      <c r="O158" s="399">
        <f t="shared" si="14"/>
        <v>0</v>
      </c>
      <c r="P158" s="398">
        <f t="shared" si="6"/>
        <v>0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2:38" s="54" customFormat="1" ht="17.25" customHeight="1" outlineLevel="1">
      <c r="C159" s="400">
        <f>SUM(C129:C158)</f>
        <v>20</v>
      </c>
      <c r="D159" s="401">
        <f>SUM(D129:D158)</f>
        <v>1</v>
      </c>
      <c r="E159" s="53"/>
      <c r="F159" s="402"/>
      <c r="G159" s="400">
        <f>SUM(G129:G158)</f>
        <v>17100</v>
      </c>
      <c r="H159" s="403">
        <f>SUMPRODUCT(H129:H158,$C129:$C158)/$C159</f>
        <v>2347.1</v>
      </c>
      <c r="I159" s="403">
        <f>SUM(I129:I158)</f>
        <v>46942</v>
      </c>
      <c r="J159" s="403">
        <f>SUM(J129:J158)</f>
        <v>563304</v>
      </c>
      <c r="K159" s="57">
        <f>I159/G159</f>
        <v>2.7451461988304096</v>
      </c>
      <c r="L159" s="403">
        <f>SUMPRODUCT(L129:L158,$C129:$C158)/$C159</f>
        <v>4329.75</v>
      </c>
      <c r="M159" s="403">
        <f>SUMPRODUCT(M129:M158,$C129:$C158)/$C159</f>
        <v>4329.75</v>
      </c>
      <c r="N159" s="58">
        <f>SUM(N129:N158)</f>
        <v>86595</v>
      </c>
      <c r="O159" s="58">
        <f>SUM(O129:O158)</f>
        <v>1039140</v>
      </c>
      <c r="P159" s="57">
        <f>+N159/G159</f>
        <v>5.0640350877192981</v>
      </c>
      <c r="Q159" s="4"/>
      <c r="R159" s="4"/>
      <c r="S159" s="4"/>
      <c r="T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2:38" s="54" customFormat="1" outlineLevel="1">
      <c r="G160" s="59"/>
      <c r="M160" s="60"/>
      <c r="Q160" s="4"/>
      <c r="R160" s="4"/>
      <c r="S160" s="4"/>
      <c r="T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3:38" s="54" customFormat="1" outlineLevel="1">
      <c r="G161" s="404"/>
      <c r="H161" s="404"/>
      <c r="I161" s="404"/>
      <c r="J161" s="404"/>
      <c r="K161" s="404"/>
      <c r="P161" s="405"/>
      <c r="Q161" s="4"/>
      <c r="R161" s="4"/>
      <c r="S161" s="4"/>
      <c r="T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3:38" s="54" customFormat="1" ht="15" outlineLevel="1" thickBot="1">
      <c r="D162" s="206"/>
      <c r="E162" s="225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3:38" outlineLevel="1">
      <c r="C163" s="101" t="s">
        <v>147</v>
      </c>
      <c r="D163" s="102"/>
      <c r="E163" s="106"/>
      <c r="F163" s="107"/>
      <c r="G163" s="107"/>
      <c r="H163" s="107"/>
      <c r="I163" s="107"/>
      <c r="J163" s="107"/>
      <c r="K163" s="107"/>
      <c r="L163" s="107"/>
      <c r="M163" s="107"/>
      <c r="N163" s="108"/>
    </row>
    <row r="164" spans="3:38" outlineLevel="1">
      <c r="C164" s="17"/>
      <c r="D164" s="20"/>
      <c r="E164" s="109">
        <v>1</v>
      </c>
      <c r="F164" s="109">
        <f>E164+1</f>
        <v>2</v>
      </c>
      <c r="G164" s="109">
        <f t="shared" ref="G164:N164" si="15">F164+1</f>
        <v>3</v>
      </c>
      <c r="H164" s="109">
        <f t="shared" si="15"/>
        <v>4</v>
      </c>
      <c r="I164" s="109">
        <f t="shared" si="15"/>
        <v>5</v>
      </c>
      <c r="J164" s="109">
        <f t="shared" si="15"/>
        <v>6</v>
      </c>
      <c r="K164" s="109">
        <f t="shared" si="15"/>
        <v>7</v>
      </c>
      <c r="L164" s="109">
        <f t="shared" si="15"/>
        <v>8</v>
      </c>
      <c r="M164" s="109">
        <f t="shared" si="15"/>
        <v>9</v>
      </c>
      <c r="N164" s="110">
        <f t="shared" si="15"/>
        <v>10</v>
      </c>
    </row>
    <row r="165" spans="3:38" outlineLevel="1">
      <c r="C165" s="71"/>
      <c r="D165" s="20" t="s">
        <v>148</v>
      </c>
      <c r="E165" s="163">
        <v>0</v>
      </c>
      <c r="F165" s="163">
        <v>0</v>
      </c>
      <c r="G165" s="163">
        <v>0.01</v>
      </c>
      <c r="H165" s="163">
        <v>0.01</v>
      </c>
      <c r="I165" s="163">
        <v>0.01</v>
      </c>
      <c r="J165" s="163">
        <v>0.01</v>
      </c>
      <c r="K165" s="163">
        <v>0.01</v>
      </c>
      <c r="L165" s="163">
        <v>0.01</v>
      </c>
      <c r="M165" s="163">
        <v>0.01</v>
      </c>
      <c r="N165" s="164">
        <v>0.01</v>
      </c>
    </row>
    <row r="166" spans="3:38" outlineLevel="1">
      <c r="C166" s="71"/>
      <c r="D166" s="20"/>
      <c r="E166" s="111"/>
      <c r="F166" s="112"/>
      <c r="G166" s="112"/>
      <c r="H166" s="112"/>
      <c r="I166" s="112"/>
      <c r="J166" s="112"/>
      <c r="K166" s="112"/>
      <c r="L166" s="112"/>
      <c r="M166" s="112"/>
      <c r="N166" s="113"/>
    </row>
    <row r="167" spans="3:38" outlineLevel="1">
      <c r="C167" s="17"/>
      <c r="D167" s="20"/>
      <c r="E167" s="109">
        <v>1</v>
      </c>
      <c r="F167" s="109">
        <f>E167+1</f>
        <v>2</v>
      </c>
      <c r="G167" s="109">
        <f t="shared" ref="G167:N167" si="16">F167+1</f>
        <v>3</v>
      </c>
      <c r="H167" s="109">
        <f t="shared" si="16"/>
        <v>4</v>
      </c>
      <c r="I167" s="109">
        <f t="shared" si="16"/>
        <v>5</v>
      </c>
      <c r="J167" s="109">
        <f t="shared" si="16"/>
        <v>6</v>
      </c>
      <c r="K167" s="109">
        <f t="shared" si="16"/>
        <v>7</v>
      </c>
      <c r="L167" s="109">
        <f t="shared" si="16"/>
        <v>8</v>
      </c>
      <c r="M167" s="109">
        <f t="shared" si="16"/>
        <v>9</v>
      </c>
      <c r="N167" s="110">
        <f t="shared" si="16"/>
        <v>10</v>
      </c>
    </row>
    <row r="168" spans="3:38" outlineLevel="1">
      <c r="C168" s="71"/>
      <c r="D168" s="20" t="s">
        <v>307</v>
      </c>
      <c r="E168" s="163">
        <v>0</v>
      </c>
      <c r="F168" s="163">
        <v>0</v>
      </c>
      <c r="G168" s="163">
        <v>0.02</v>
      </c>
      <c r="H168" s="163">
        <v>0.02</v>
      </c>
      <c r="I168" s="163">
        <v>0.03</v>
      </c>
      <c r="J168" s="163">
        <v>0.05</v>
      </c>
      <c r="K168" s="163">
        <v>0.05</v>
      </c>
      <c r="L168" s="163">
        <v>0.05</v>
      </c>
      <c r="M168" s="163">
        <v>0.05</v>
      </c>
      <c r="N168" s="164">
        <v>0.05</v>
      </c>
    </row>
    <row r="169" spans="3:38" outlineLevel="1">
      <c r="C169" s="71"/>
      <c r="D169" s="20"/>
      <c r="E169" s="336"/>
      <c r="F169" s="336"/>
      <c r="G169" s="336"/>
      <c r="H169" s="336"/>
      <c r="I169" s="336"/>
      <c r="J169" s="336"/>
      <c r="K169" s="336"/>
      <c r="L169" s="336"/>
      <c r="M169" s="336"/>
      <c r="N169" s="339"/>
    </row>
    <row r="170" spans="3:38" outlineLevel="1">
      <c r="C170" s="71"/>
      <c r="D170" s="20"/>
      <c r="E170" s="109">
        <v>1</v>
      </c>
      <c r="F170" s="109">
        <f>E170+1</f>
        <v>2</v>
      </c>
      <c r="G170" s="109">
        <f t="shared" ref="G170:N170" si="17">F170+1</f>
        <v>3</v>
      </c>
      <c r="H170" s="109">
        <f t="shared" si="17"/>
        <v>4</v>
      </c>
      <c r="I170" s="109">
        <f t="shared" si="17"/>
        <v>5</v>
      </c>
      <c r="J170" s="109">
        <f t="shared" si="17"/>
        <v>6</v>
      </c>
      <c r="K170" s="109">
        <f t="shared" si="17"/>
        <v>7</v>
      </c>
      <c r="L170" s="109">
        <f t="shared" si="17"/>
        <v>8</v>
      </c>
      <c r="M170" s="109">
        <f t="shared" si="17"/>
        <v>9</v>
      </c>
      <c r="N170" s="110">
        <f t="shared" si="17"/>
        <v>10</v>
      </c>
    </row>
    <row r="171" spans="3:38" outlineLevel="1">
      <c r="C171" s="71"/>
      <c r="D171" s="20" t="s">
        <v>149</v>
      </c>
      <c r="E171" s="163">
        <v>0</v>
      </c>
      <c r="F171" s="163">
        <v>0.01</v>
      </c>
      <c r="G171" s="163">
        <v>0.01</v>
      </c>
      <c r="H171" s="163">
        <v>0.01</v>
      </c>
      <c r="I171" s="163">
        <v>0.01</v>
      </c>
      <c r="J171" s="163">
        <v>0.01</v>
      </c>
      <c r="K171" s="163">
        <v>0.01</v>
      </c>
      <c r="L171" s="163">
        <v>0.01</v>
      </c>
      <c r="M171" s="163">
        <v>0.01</v>
      </c>
      <c r="N171" s="164">
        <v>0.01</v>
      </c>
    </row>
    <row r="172" spans="3:38" outlineLevel="1">
      <c r="C172" s="71"/>
      <c r="D172" s="20"/>
      <c r="E172" s="111"/>
      <c r="F172" s="112"/>
      <c r="G172" s="112"/>
      <c r="H172" s="112"/>
      <c r="I172" s="112"/>
      <c r="J172" s="112"/>
      <c r="K172" s="112"/>
      <c r="L172" s="112"/>
      <c r="M172" s="112"/>
      <c r="N172" s="113"/>
    </row>
    <row r="173" spans="3:38" outlineLevel="1">
      <c r="C173" s="71"/>
      <c r="D173" s="20"/>
      <c r="E173" s="109">
        <v>1</v>
      </c>
      <c r="F173" s="109">
        <f>E173+1</f>
        <v>2</v>
      </c>
      <c r="G173" s="109">
        <f t="shared" ref="G173:N173" si="18">F173+1</f>
        <v>3</v>
      </c>
      <c r="H173" s="109">
        <f t="shared" si="18"/>
        <v>4</v>
      </c>
      <c r="I173" s="109">
        <f t="shared" si="18"/>
        <v>5</v>
      </c>
      <c r="J173" s="109">
        <f t="shared" si="18"/>
        <v>6</v>
      </c>
      <c r="K173" s="109">
        <f t="shared" si="18"/>
        <v>7</v>
      </c>
      <c r="L173" s="109">
        <f t="shared" si="18"/>
        <v>8</v>
      </c>
      <c r="M173" s="109">
        <f t="shared" si="18"/>
        <v>9</v>
      </c>
      <c r="N173" s="110">
        <f t="shared" si="18"/>
        <v>10</v>
      </c>
    </row>
    <row r="174" spans="3:38" ht="15" outlineLevel="1" thickBot="1">
      <c r="C174" s="105"/>
      <c r="D174" s="16" t="s">
        <v>150</v>
      </c>
      <c r="E174" s="165">
        <v>0</v>
      </c>
      <c r="F174" s="166">
        <v>0.05</v>
      </c>
      <c r="G174" s="166">
        <v>0.03</v>
      </c>
      <c r="H174" s="166">
        <v>0.03</v>
      </c>
      <c r="I174" s="166">
        <v>0.03</v>
      </c>
      <c r="J174" s="166">
        <v>0.03</v>
      </c>
      <c r="K174" s="166">
        <v>0.03</v>
      </c>
      <c r="L174" s="166">
        <v>0.03</v>
      </c>
      <c r="M174" s="166">
        <v>0.03</v>
      </c>
      <c r="N174" s="167">
        <v>0.03</v>
      </c>
    </row>
    <row r="175" spans="3:38" ht="15" outlineLevel="1" thickBot="1">
      <c r="I175" s="4"/>
      <c r="J175" s="4"/>
      <c r="K175" s="4"/>
      <c r="L175" s="4"/>
      <c r="M175" s="4"/>
    </row>
    <row r="176" spans="3:38" outlineLevel="1">
      <c r="F176" s="114">
        <f>10*365</f>
        <v>3650</v>
      </c>
      <c r="G176" s="103" t="s">
        <v>203</v>
      </c>
      <c r="H176" s="103"/>
      <c r="I176" s="104"/>
      <c r="J176" s="4"/>
      <c r="K176" s="4"/>
      <c r="L176" s="4"/>
      <c r="M176" s="4"/>
    </row>
    <row r="177" spans="2:14" outlineLevel="1">
      <c r="F177" s="115">
        <f>F176*F174</f>
        <v>182.5</v>
      </c>
      <c r="G177" s="15" t="s">
        <v>204</v>
      </c>
      <c r="H177" s="15"/>
      <c r="I177" s="116"/>
      <c r="J177" s="4"/>
      <c r="K177" s="4"/>
      <c r="L177" s="4"/>
      <c r="M177" s="4"/>
    </row>
    <row r="178" spans="2:14" ht="15" outlineLevel="1" thickBot="1">
      <c r="F178" s="117">
        <f>F177/C159</f>
        <v>9.125</v>
      </c>
      <c r="G178" s="19" t="s">
        <v>205</v>
      </c>
      <c r="H178" s="19"/>
      <c r="I178" s="118"/>
      <c r="J178" s="4"/>
      <c r="K178" s="4"/>
      <c r="L178" s="4"/>
      <c r="M178" s="4"/>
    </row>
    <row r="179" spans="2:14" ht="15" outlineLevel="1" thickBot="1">
      <c r="D179" s="119"/>
      <c r="E179" s="15"/>
      <c r="F179" s="15"/>
      <c r="G179" s="15"/>
      <c r="I179" s="4"/>
      <c r="J179" s="4"/>
      <c r="K179" s="4"/>
      <c r="L179" s="4"/>
      <c r="M179" s="4"/>
    </row>
    <row r="180" spans="2:14" outlineLevel="1">
      <c r="C180" s="101" t="s">
        <v>143</v>
      </c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4"/>
    </row>
    <row r="181" spans="2:14" outlineLevel="1">
      <c r="C181" s="71"/>
      <c r="D181" s="20" t="s">
        <v>144</v>
      </c>
      <c r="E181" s="109">
        <v>1</v>
      </c>
      <c r="F181" s="109">
        <f>E181+1</f>
        <v>2</v>
      </c>
      <c r="G181" s="109">
        <f t="shared" ref="G181:N181" si="19">F181+1</f>
        <v>3</v>
      </c>
      <c r="H181" s="109">
        <f t="shared" si="19"/>
        <v>4</v>
      </c>
      <c r="I181" s="109">
        <f t="shared" si="19"/>
        <v>5</v>
      </c>
      <c r="J181" s="109">
        <f t="shared" si="19"/>
        <v>6</v>
      </c>
      <c r="K181" s="109">
        <f t="shared" si="19"/>
        <v>7</v>
      </c>
      <c r="L181" s="109">
        <f t="shared" si="19"/>
        <v>8</v>
      </c>
      <c r="M181" s="109">
        <f t="shared" si="19"/>
        <v>9</v>
      </c>
      <c r="N181" s="110">
        <f t="shared" si="19"/>
        <v>10</v>
      </c>
    </row>
    <row r="182" spans="2:14" ht="15" outlineLevel="1" thickBot="1">
      <c r="C182" s="105"/>
      <c r="D182" s="16"/>
      <c r="E182" s="168">
        <v>0</v>
      </c>
      <c r="F182" s="163">
        <v>0.04</v>
      </c>
      <c r="G182" s="163">
        <v>0.04</v>
      </c>
      <c r="H182" s="163">
        <v>0.04</v>
      </c>
      <c r="I182" s="163">
        <v>0.04</v>
      </c>
      <c r="J182" s="163">
        <v>0.04</v>
      </c>
      <c r="K182" s="163">
        <v>0.04</v>
      </c>
      <c r="L182" s="163">
        <v>0.04</v>
      </c>
      <c r="M182" s="163">
        <v>0.04</v>
      </c>
      <c r="N182" s="163">
        <v>0.04</v>
      </c>
    </row>
    <row r="183" spans="2:14" outlineLevel="1"/>
    <row r="185" spans="2:14" ht="18">
      <c r="B185" s="471" t="s">
        <v>229</v>
      </c>
    </row>
    <row r="186" spans="2:14" ht="18.600000000000001" outlineLevel="1" thickBot="1">
      <c r="B186" s="22"/>
      <c r="I186" s="4"/>
    </row>
    <row r="187" spans="2:14" ht="43.2" outlineLevel="1">
      <c r="C187" s="53" t="s">
        <v>119</v>
      </c>
      <c r="D187" s="94" t="s">
        <v>120</v>
      </c>
      <c r="E187" s="94" t="s">
        <v>348</v>
      </c>
      <c r="F187" s="94" t="s">
        <v>347</v>
      </c>
      <c r="G187" s="94" t="s">
        <v>121</v>
      </c>
      <c r="H187" s="461" t="s">
        <v>122</v>
      </c>
      <c r="I187" s="440" t="s">
        <v>123</v>
      </c>
      <c r="J187" s="172" t="s">
        <v>124</v>
      </c>
    </row>
    <row r="188" spans="2:14" ht="15" outlineLevel="1" thickBot="1">
      <c r="C188" s="90"/>
      <c r="D188" s="90"/>
      <c r="E188" s="90"/>
      <c r="F188" s="90"/>
      <c r="G188" s="90"/>
      <c r="H188" s="462"/>
      <c r="I188" s="67"/>
      <c r="J188" s="69"/>
    </row>
    <row r="189" spans="2:14" outlineLevel="1">
      <c r="C189" s="95" t="s">
        <v>1147</v>
      </c>
      <c r="D189" s="443">
        <f>E189/$C$159</f>
        <v>0</v>
      </c>
      <c r="E189" s="444">
        <v>0</v>
      </c>
      <c r="F189" s="445">
        <f>E189/$C$159/12</f>
        <v>0</v>
      </c>
      <c r="G189" s="447">
        <f>E189/$G$159</f>
        <v>0</v>
      </c>
      <c r="H189" s="446">
        <v>0</v>
      </c>
      <c r="I189" s="447">
        <f t="shared" ref="I189:I198" si="20">J189*$C$159</f>
        <v>0</v>
      </c>
      <c r="J189" s="448">
        <v>0</v>
      </c>
    </row>
    <row r="190" spans="2:14" ht="28.8" outlineLevel="1">
      <c r="C190" s="96" t="s">
        <v>1146</v>
      </c>
      <c r="D190" s="443">
        <f t="shared" ref="D190:D205" si="21">E190/$C$159</f>
        <v>0</v>
      </c>
      <c r="E190" s="449">
        <v>0</v>
      </c>
      <c r="F190" s="445">
        <f t="shared" ref="F190:F205" si="22">E190/$C$159/12</f>
        <v>0</v>
      </c>
      <c r="G190" s="451">
        <f t="shared" ref="G190:G205" si="23">E190/$G$159</f>
        <v>0</v>
      </c>
      <c r="H190" s="450">
        <f t="shared" ref="H190:H195" si="24">E190</f>
        <v>0</v>
      </c>
      <c r="I190" s="451">
        <f t="shared" si="20"/>
        <v>0</v>
      </c>
      <c r="J190" s="452">
        <v>0</v>
      </c>
    </row>
    <row r="191" spans="2:14" outlineLevel="1">
      <c r="C191" s="95" t="s">
        <v>1148</v>
      </c>
      <c r="D191" s="443">
        <f t="shared" si="21"/>
        <v>0</v>
      </c>
      <c r="E191" s="449">
        <v>0</v>
      </c>
      <c r="F191" s="445">
        <f t="shared" si="22"/>
        <v>0</v>
      </c>
      <c r="G191" s="451">
        <f t="shared" si="23"/>
        <v>0</v>
      </c>
      <c r="H191" s="450">
        <f t="shared" si="24"/>
        <v>0</v>
      </c>
      <c r="I191" s="451">
        <f t="shared" si="20"/>
        <v>0</v>
      </c>
      <c r="J191" s="452">
        <v>0</v>
      </c>
    </row>
    <row r="192" spans="2:14" outlineLevel="1">
      <c r="C192" s="95" t="s">
        <v>1149</v>
      </c>
      <c r="D192" s="443">
        <f t="shared" si="21"/>
        <v>0</v>
      </c>
      <c r="E192" s="449">
        <v>0</v>
      </c>
      <c r="F192" s="445">
        <f t="shared" si="22"/>
        <v>0</v>
      </c>
      <c r="G192" s="451">
        <f t="shared" si="23"/>
        <v>0</v>
      </c>
      <c r="H192" s="450">
        <f t="shared" si="24"/>
        <v>0</v>
      </c>
      <c r="I192" s="451">
        <f t="shared" si="20"/>
        <v>0</v>
      </c>
      <c r="J192" s="452">
        <v>0</v>
      </c>
    </row>
    <row r="193" spans="2:10" outlineLevel="1">
      <c r="C193" s="95" t="s">
        <v>1150</v>
      </c>
      <c r="D193" s="443">
        <f t="shared" si="21"/>
        <v>0</v>
      </c>
      <c r="E193" s="449">
        <v>0</v>
      </c>
      <c r="F193" s="445">
        <f t="shared" si="22"/>
        <v>0</v>
      </c>
      <c r="G193" s="451">
        <f t="shared" si="23"/>
        <v>0</v>
      </c>
      <c r="H193" s="450">
        <f t="shared" si="24"/>
        <v>0</v>
      </c>
      <c r="I193" s="451">
        <f t="shared" si="20"/>
        <v>0</v>
      </c>
      <c r="J193" s="452">
        <v>0</v>
      </c>
    </row>
    <row r="194" spans="2:10" outlineLevel="1">
      <c r="C194" s="95" t="s">
        <v>1151</v>
      </c>
      <c r="D194" s="443">
        <f t="shared" si="21"/>
        <v>0</v>
      </c>
      <c r="E194" s="449">
        <v>0</v>
      </c>
      <c r="F194" s="445">
        <f t="shared" si="22"/>
        <v>0</v>
      </c>
      <c r="G194" s="451">
        <f t="shared" si="23"/>
        <v>0</v>
      </c>
      <c r="H194" s="450">
        <f t="shared" si="24"/>
        <v>0</v>
      </c>
      <c r="I194" s="451">
        <f t="shared" si="20"/>
        <v>0</v>
      </c>
      <c r="J194" s="452">
        <v>0</v>
      </c>
    </row>
    <row r="195" spans="2:10" outlineLevel="1">
      <c r="C195" s="95" t="s">
        <v>1152</v>
      </c>
      <c r="D195" s="443">
        <f t="shared" si="21"/>
        <v>0</v>
      </c>
      <c r="E195" s="449">
        <v>0</v>
      </c>
      <c r="F195" s="445">
        <f t="shared" si="22"/>
        <v>0</v>
      </c>
      <c r="G195" s="451">
        <f t="shared" si="23"/>
        <v>0</v>
      </c>
      <c r="H195" s="450">
        <f t="shared" si="24"/>
        <v>0</v>
      </c>
      <c r="I195" s="451">
        <f t="shared" si="20"/>
        <v>0</v>
      </c>
      <c r="J195" s="452">
        <v>0</v>
      </c>
    </row>
    <row r="196" spans="2:10" outlineLevel="1">
      <c r="C196" s="95" t="s">
        <v>1153</v>
      </c>
      <c r="D196" s="443">
        <f t="shared" si="21"/>
        <v>0</v>
      </c>
      <c r="E196" s="449">
        <v>0</v>
      </c>
      <c r="F196" s="445">
        <f t="shared" si="22"/>
        <v>0</v>
      </c>
      <c r="G196" s="451">
        <f t="shared" si="23"/>
        <v>0</v>
      </c>
      <c r="H196" s="450">
        <f>E196</f>
        <v>0</v>
      </c>
      <c r="I196" s="451">
        <f t="shared" si="20"/>
        <v>0</v>
      </c>
      <c r="J196" s="452">
        <v>0</v>
      </c>
    </row>
    <row r="197" spans="2:10" outlineLevel="1">
      <c r="C197" s="95" t="s">
        <v>1154</v>
      </c>
      <c r="D197" s="443">
        <f t="shared" si="21"/>
        <v>0</v>
      </c>
      <c r="E197" s="449">
        <v>0</v>
      </c>
      <c r="F197" s="445">
        <f t="shared" si="22"/>
        <v>0</v>
      </c>
      <c r="G197" s="451">
        <f t="shared" si="23"/>
        <v>0</v>
      </c>
      <c r="H197" s="450">
        <f>E197</f>
        <v>0</v>
      </c>
      <c r="I197" s="451">
        <f t="shared" si="20"/>
        <v>0</v>
      </c>
      <c r="J197" s="452">
        <v>0</v>
      </c>
    </row>
    <row r="198" spans="2:10" outlineLevel="1">
      <c r="C198" s="95" t="s">
        <v>1155</v>
      </c>
      <c r="D198" s="443">
        <f t="shared" si="21"/>
        <v>0</v>
      </c>
      <c r="E198" s="449">
        <v>0</v>
      </c>
      <c r="F198" s="445">
        <f t="shared" si="22"/>
        <v>0</v>
      </c>
      <c r="G198" s="451">
        <f t="shared" si="23"/>
        <v>0</v>
      </c>
      <c r="H198" s="450">
        <f>E198</f>
        <v>0</v>
      </c>
      <c r="I198" s="451">
        <f t="shared" si="20"/>
        <v>0</v>
      </c>
      <c r="J198" s="452">
        <v>0</v>
      </c>
    </row>
    <row r="199" spans="2:10" outlineLevel="1">
      <c r="C199" s="97" t="s">
        <v>1156</v>
      </c>
      <c r="D199" s="443">
        <f t="shared" si="21"/>
        <v>0</v>
      </c>
      <c r="E199" s="449">
        <v>0</v>
      </c>
      <c r="F199" s="445">
        <f t="shared" si="22"/>
        <v>0</v>
      </c>
      <c r="G199" s="453">
        <f t="shared" si="23"/>
        <v>0</v>
      </c>
      <c r="H199" s="450">
        <f>I199*12</f>
        <v>7200</v>
      </c>
      <c r="I199" s="453">
        <f>J199*$C$159</f>
        <v>600</v>
      </c>
      <c r="J199" s="454">
        <v>30</v>
      </c>
    </row>
    <row r="200" spans="2:10" outlineLevel="1">
      <c r="C200" s="97" t="s">
        <v>1157</v>
      </c>
      <c r="D200" s="443">
        <f t="shared" si="21"/>
        <v>0</v>
      </c>
      <c r="E200" s="449">
        <v>0</v>
      </c>
      <c r="F200" s="455">
        <f t="shared" si="22"/>
        <v>0</v>
      </c>
      <c r="G200" s="453">
        <f t="shared" si="23"/>
        <v>0</v>
      </c>
      <c r="H200" s="450">
        <f>I200*12</f>
        <v>0</v>
      </c>
      <c r="I200" s="451">
        <f t="shared" ref="I200:I205" si="25">J200*$C$159</f>
        <v>0</v>
      </c>
      <c r="J200" s="452">
        <v>0</v>
      </c>
    </row>
    <row r="201" spans="2:10" outlineLevel="1">
      <c r="C201" s="95" t="s">
        <v>1158</v>
      </c>
      <c r="D201" s="443">
        <f t="shared" si="21"/>
        <v>0</v>
      </c>
      <c r="E201" s="449">
        <v>0</v>
      </c>
      <c r="F201" s="445">
        <f t="shared" si="22"/>
        <v>0</v>
      </c>
      <c r="G201" s="451">
        <f t="shared" si="23"/>
        <v>0</v>
      </c>
      <c r="H201" s="450">
        <f>E201</f>
        <v>0</v>
      </c>
      <c r="I201" s="451">
        <f t="shared" si="25"/>
        <v>0</v>
      </c>
      <c r="J201" s="452">
        <v>0</v>
      </c>
    </row>
    <row r="202" spans="2:10" outlineLevel="1">
      <c r="C202" s="95" t="s">
        <v>1159</v>
      </c>
      <c r="D202" s="443">
        <f t="shared" si="21"/>
        <v>0</v>
      </c>
      <c r="E202" s="449">
        <v>0</v>
      </c>
      <c r="F202" s="445">
        <f t="shared" si="22"/>
        <v>0</v>
      </c>
      <c r="G202" s="451">
        <f t="shared" si="23"/>
        <v>0</v>
      </c>
      <c r="H202" s="450">
        <f>E202</f>
        <v>0</v>
      </c>
      <c r="I202" s="451">
        <f t="shared" si="25"/>
        <v>0</v>
      </c>
      <c r="J202" s="452">
        <v>0</v>
      </c>
    </row>
    <row r="203" spans="2:10" outlineLevel="1">
      <c r="C203" s="95" t="s">
        <v>1160</v>
      </c>
      <c r="D203" s="443">
        <f t="shared" si="21"/>
        <v>0</v>
      </c>
      <c r="E203" s="449">
        <v>0</v>
      </c>
      <c r="F203" s="445">
        <f t="shared" si="22"/>
        <v>0</v>
      </c>
      <c r="G203" s="451">
        <f t="shared" si="23"/>
        <v>0</v>
      </c>
      <c r="H203" s="450">
        <f>E203</f>
        <v>0</v>
      </c>
      <c r="I203" s="451">
        <f t="shared" si="25"/>
        <v>0</v>
      </c>
      <c r="J203" s="452">
        <v>0</v>
      </c>
    </row>
    <row r="204" spans="2:10" outlineLevel="1">
      <c r="C204" s="95" t="s">
        <v>1161</v>
      </c>
      <c r="D204" s="443">
        <f t="shared" si="21"/>
        <v>0</v>
      </c>
      <c r="E204" s="449">
        <v>0</v>
      </c>
      <c r="F204" s="445">
        <f t="shared" si="22"/>
        <v>0</v>
      </c>
      <c r="G204" s="451">
        <f t="shared" si="23"/>
        <v>0</v>
      </c>
      <c r="H204" s="450">
        <f>E204</f>
        <v>0</v>
      </c>
      <c r="I204" s="451">
        <f t="shared" si="25"/>
        <v>0</v>
      </c>
      <c r="J204" s="452">
        <v>0</v>
      </c>
    </row>
    <row r="205" spans="2:10" ht="15" outlineLevel="1" thickBot="1">
      <c r="C205" s="98" t="s">
        <v>1162</v>
      </c>
      <c r="D205" s="443">
        <f t="shared" si="21"/>
        <v>0</v>
      </c>
      <c r="E205" s="449">
        <v>0</v>
      </c>
      <c r="F205" s="445">
        <f t="shared" si="22"/>
        <v>0</v>
      </c>
      <c r="G205" s="459">
        <f t="shared" si="23"/>
        <v>0</v>
      </c>
      <c r="H205" s="456">
        <f>E205</f>
        <v>0</v>
      </c>
      <c r="I205" s="457">
        <f t="shared" si="25"/>
        <v>0</v>
      </c>
      <c r="J205" s="458">
        <v>0</v>
      </c>
    </row>
    <row r="206" spans="2:10" ht="15" outlineLevel="1" thickBot="1">
      <c r="C206" s="99" t="s">
        <v>142</v>
      </c>
      <c r="D206" s="100">
        <f>SUM(D189:D205)</f>
        <v>0</v>
      </c>
      <c r="E206" s="100">
        <f t="shared" ref="E206:I206" si="26">SUM(E189:E205)</f>
        <v>0</v>
      </c>
      <c r="F206" s="100">
        <f t="shared" si="26"/>
        <v>0</v>
      </c>
      <c r="G206" s="460">
        <f t="shared" si="26"/>
        <v>0</v>
      </c>
      <c r="H206" s="463">
        <f t="shared" si="26"/>
        <v>7200</v>
      </c>
      <c r="I206" s="441">
        <f t="shared" si="26"/>
        <v>600</v>
      </c>
      <c r="J206" s="442">
        <f>SUM(J189:J205)</f>
        <v>30</v>
      </c>
    </row>
    <row r="207" spans="2:10" ht="18.600000000000001" outlineLevel="1" thickTop="1">
      <c r="B207" s="22"/>
    </row>
    <row r="208" spans="2:10" ht="18">
      <c r="B208" s="22"/>
    </row>
    <row r="209" spans="2:19" ht="18">
      <c r="B209" s="471" t="s">
        <v>228</v>
      </c>
    </row>
    <row r="210" spans="2:19" outlineLevel="1">
      <c r="R210" s="1085">
        <v>13.29</v>
      </c>
      <c r="S210" s="1085">
        <v>3.2130000000000001E-3</v>
      </c>
    </row>
    <row r="211" spans="2:19" outlineLevel="1">
      <c r="R211" s="1085">
        <v>423</v>
      </c>
      <c r="S211" s="1085">
        <v>3.5000000000000001E-3</v>
      </c>
    </row>
    <row r="212" spans="2:19" outlineLevel="1">
      <c r="C212" s="21" t="s">
        <v>258</v>
      </c>
      <c r="R212" s="1085">
        <v>410.49</v>
      </c>
      <c r="S212" s="1085">
        <v>6.2696000000000002E-2</v>
      </c>
    </row>
    <row r="213" spans="2:19" outlineLevel="1">
      <c r="C213" s="21" t="s">
        <v>169</v>
      </c>
      <c r="D213" s="21"/>
      <c r="E213" s="21" t="s">
        <v>170</v>
      </c>
      <c r="F213" s="21"/>
      <c r="G213" s="21" t="s">
        <v>171</v>
      </c>
      <c r="H213" s="21"/>
      <c r="I213" s="199" t="s">
        <v>172</v>
      </c>
      <c r="R213" s="1085">
        <v>80.260000000000005</v>
      </c>
      <c r="S213" s="1085">
        <v>6.1712000000000003E-2</v>
      </c>
    </row>
    <row r="214" spans="2:19" ht="15.6" outlineLevel="1">
      <c r="C214" s="4" t="s">
        <v>173</v>
      </c>
      <c r="E214" s="200">
        <f>E47</f>
        <v>11000000</v>
      </c>
      <c r="G214" s="406">
        <v>0.01</v>
      </c>
      <c r="I214" s="201">
        <f>E214*(G214+G215)+E216</f>
        <v>126990</v>
      </c>
      <c r="R214" s="1085">
        <v>256.5</v>
      </c>
    </row>
    <row r="215" spans="2:19" ht="15.6" outlineLevel="1">
      <c r="C215" s="4" t="s">
        <v>528</v>
      </c>
      <c r="G215" s="406">
        <v>1.3110000000000001E-3</v>
      </c>
      <c r="R215" s="1085">
        <v>166.26</v>
      </c>
    </row>
    <row r="216" spans="2:19" outlineLevel="1">
      <c r="C216" s="4" t="s">
        <v>1145</v>
      </c>
      <c r="E216" s="200">
        <v>2569</v>
      </c>
      <c r="R216" s="1085">
        <v>483.92</v>
      </c>
    </row>
    <row r="217" spans="2:19" outlineLevel="1">
      <c r="R217" s="1085">
        <v>725.04</v>
      </c>
    </row>
    <row r="218" spans="2:19" outlineLevel="1">
      <c r="R218" s="1085">
        <v>10.81</v>
      </c>
    </row>
    <row r="219" spans="2:19" outlineLevel="1"/>
    <row r="220" spans="2:19" outlineLevel="1"/>
    <row r="221" spans="2:19" ht="15" outlineLevel="1" thickBot="1"/>
    <row r="222" spans="2:19" ht="16.5" customHeight="1" outlineLevel="1" thickTop="1" thickBot="1">
      <c r="C222" s="38"/>
      <c r="D222" s="120" t="s">
        <v>1133</v>
      </c>
      <c r="E222" s="92"/>
      <c r="F222" s="92"/>
      <c r="G222" s="121"/>
      <c r="H222" s="120" t="s">
        <v>95</v>
      </c>
      <c r="I222" s="92"/>
      <c r="J222" s="92"/>
      <c r="K222" s="92"/>
      <c r="L222" s="92"/>
      <c r="M222" s="121"/>
      <c r="N222" s="191"/>
    </row>
    <row r="223" spans="2:19" ht="43.8" outlineLevel="1" thickBot="1">
      <c r="C223" s="39" t="s">
        <v>96</v>
      </c>
      <c r="D223" s="181" t="s">
        <v>256</v>
      </c>
      <c r="E223" s="182" t="s">
        <v>255</v>
      </c>
      <c r="F223" s="182" t="s">
        <v>207</v>
      </c>
      <c r="G223" s="276" t="s">
        <v>1132</v>
      </c>
      <c r="H223" s="40" t="s">
        <v>97</v>
      </c>
      <c r="I223" s="41" t="s">
        <v>98</v>
      </c>
      <c r="J223" s="41" t="s">
        <v>99</v>
      </c>
      <c r="K223" s="41" t="s">
        <v>100</v>
      </c>
      <c r="L223" s="40" t="s">
        <v>101</v>
      </c>
      <c r="M223" s="194" t="s">
        <v>102</v>
      </c>
      <c r="N223" s="192" t="s">
        <v>103</v>
      </c>
    </row>
    <row r="224" spans="2:19" outlineLevel="1">
      <c r="C224" s="42" t="s">
        <v>104</v>
      </c>
      <c r="D224" s="183">
        <f>E224/12</f>
        <v>0</v>
      </c>
      <c r="E224" s="184">
        <f>G224/$C$159</f>
        <v>0</v>
      </c>
      <c r="F224" s="185">
        <f>G224/$G$159</f>
        <v>0</v>
      </c>
      <c r="G224" s="186">
        <v>0</v>
      </c>
      <c r="H224" s="43">
        <f t="shared" ref="H224:H231" si="27">M224/12</f>
        <v>1666.6666666666667</v>
      </c>
      <c r="I224" s="45">
        <f>H224/$C$159</f>
        <v>83.333333333333343</v>
      </c>
      <c r="J224" s="45">
        <f>H224/$G$159</f>
        <v>9.7465886939571159E-2</v>
      </c>
      <c r="K224" s="45">
        <f>M224/$C$159</f>
        <v>1000</v>
      </c>
      <c r="L224" s="47">
        <f>M224/$G$159</f>
        <v>1.1695906432748537</v>
      </c>
      <c r="M224" s="177">
        <v>20000</v>
      </c>
      <c r="N224" s="173">
        <v>1</v>
      </c>
    </row>
    <row r="225" spans="3:16" outlineLevel="1">
      <c r="C225" s="42" t="s">
        <v>105</v>
      </c>
      <c r="D225" s="183">
        <f>E225/12</f>
        <v>48.279166666666669</v>
      </c>
      <c r="E225" s="184">
        <f t="shared" ref="E225:E231" si="28">G225/$C$159</f>
        <v>579.35</v>
      </c>
      <c r="F225" s="185">
        <f t="shared" ref="F225:F231" si="29">G225/$G$159</f>
        <v>0.67760233918128654</v>
      </c>
      <c r="G225" s="187">
        <f>11587</f>
        <v>11587</v>
      </c>
      <c r="H225" s="43">
        <f t="shared" ca="1" si="27"/>
        <v>-155.87099999999995</v>
      </c>
      <c r="I225" s="44">
        <f t="shared" ref="I225:I231" ca="1" si="30">H225/$C$159</f>
        <v>-7.793549999999998</v>
      </c>
      <c r="J225" s="45">
        <f t="shared" ref="J225:J231" ca="1" si="31">H225/$G$159</f>
        <v>-9.1152631578947339E-3</v>
      </c>
      <c r="K225" s="46">
        <f t="shared" ref="K225:K231" ca="1" si="32">M225/$C$159</f>
        <v>-93.522599999999983</v>
      </c>
      <c r="L225" s="47">
        <f t="shared" ref="L225:L231" ca="1" si="33">M225/$G$159</f>
        <v>-0.10938315789473682</v>
      </c>
      <c r="M225" s="279">
        <f ca="1">O225*SUM(Q795:AB795)</f>
        <v>-1870.4519999999995</v>
      </c>
      <c r="N225" s="277">
        <v>2</v>
      </c>
      <c r="O225" s="278">
        <v>0.03</v>
      </c>
      <c r="P225" s="4" t="s">
        <v>297</v>
      </c>
    </row>
    <row r="226" spans="3:16" outlineLevel="1">
      <c r="C226" s="42" t="s">
        <v>106</v>
      </c>
      <c r="D226" s="183">
        <f t="shared" ref="D226:D231" si="34">E226/12</f>
        <v>6.25</v>
      </c>
      <c r="E226" s="184">
        <f t="shared" si="28"/>
        <v>75</v>
      </c>
      <c r="F226" s="185">
        <f t="shared" si="29"/>
        <v>8.771929824561403E-2</v>
      </c>
      <c r="G226" s="188">
        <f>1500</f>
        <v>1500</v>
      </c>
      <c r="H226" s="43">
        <f t="shared" si="27"/>
        <v>375</v>
      </c>
      <c r="I226" s="44">
        <f t="shared" si="30"/>
        <v>18.75</v>
      </c>
      <c r="J226" s="45">
        <f t="shared" si="31"/>
        <v>2.1929824561403508E-2</v>
      </c>
      <c r="K226" s="46">
        <f t="shared" si="32"/>
        <v>225</v>
      </c>
      <c r="L226" s="47">
        <f t="shared" si="33"/>
        <v>0.26315789473684209</v>
      </c>
      <c r="M226" s="178">
        <v>4500</v>
      </c>
      <c r="N226" s="174"/>
    </row>
    <row r="227" spans="3:16" outlineLevel="1">
      <c r="C227" s="42" t="s">
        <v>107</v>
      </c>
      <c r="D227" s="183">
        <f>E227/12</f>
        <v>37.5</v>
      </c>
      <c r="E227" s="184">
        <f t="shared" si="28"/>
        <v>450</v>
      </c>
      <c r="F227" s="185">
        <f t="shared" si="29"/>
        <v>0.52631578947368418</v>
      </c>
      <c r="G227" s="188">
        <f>9000</f>
        <v>9000</v>
      </c>
      <c r="H227" s="43">
        <f t="shared" si="27"/>
        <v>1083.3333333333333</v>
      </c>
      <c r="I227" s="44">
        <f t="shared" si="30"/>
        <v>54.166666666666664</v>
      </c>
      <c r="J227" s="45">
        <f t="shared" si="31"/>
        <v>6.3352826510721244E-2</v>
      </c>
      <c r="K227" s="46">
        <f t="shared" si="32"/>
        <v>650</v>
      </c>
      <c r="L227" s="47">
        <f t="shared" si="33"/>
        <v>0.76023391812865493</v>
      </c>
      <c r="M227" s="178">
        <v>13000</v>
      </c>
      <c r="N227" s="175"/>
    </row>
    <row r="228" spans="3:16" outlineLevel="1">
      <c r="C228" s="42" t="s">
        <v>108</v>
      </c>
      <c r="D228" s="183">
        <f t="shared" si="34"/>
        <v>66.458333333333329</v>
      </c>
      <c r="E228" s="184">
        <f t="shared" si="28"/>
        <v>797.5</v>
      </c>
      <c r="F228" s="185">
        <f t="shared" si="29"/>
        <v>0.93274853801169588</v>
      </c>
      <c r="G228" s="188">
        <f>8000+5000+2950</f>
        <v>15950</v>
      </c>
      <c r="H228" s="43">
        <f t="shared" si="27"/>
        <v>1250</v>
      </c>
      <c r="I228" s="44">
        <f t="shared" si="30"/>
        <v>62.5</v>
      </c>
      <c r="J228" s="45">
        <f t="shared" si="31"/>
        <v>7.3099415204678359E-2</v>
      </c>
      <c r="K228" s="46">
        <f t="shared" si="32"/>
        <v>750</v>
      </c>
      <c r="L228" s="47">
        <f t="shared" si="33"/>
        <v>0.8771929824561403</v>
      </c>
      <c r="M228" s="178">
        <v>15000</v>
      </c>
      <c r="N228" s="174"/>
    </row>
    <row r="229" spans="3:16" outlineLevel="1">
      <c r="C229" s="42" t="s">
        <v>109</v>
      </c>
      <c r="D229" s="183">
        <f t="shared" si="34"/>
        <v>16.666666666666668</v>
      </c>
      <c r="E229" s="184">
        <f t="shared" si="28"/>
        <v>200</v>
      </c>
      <c r="F229" s="185">
        <f t="shared" si="29"/>
        <v>0.23391812865497075</v>
      </c>
      <c r="G229" s="188">
        <v>4000</v>
      </c>
      <c r="H229" s="43">
        <f t="shared" si="27"/>
        <v>1166.6666666666667</v>
      </c>
      <c r="I229" s="44">
        <f t="shared" si="30"/>
        <v>58.333333333333336</v>
      </c>
      <c r="J229" s="45">
        <f t="shared" si="31"/>
        <v>6.8226120857699815E-2</v>
      </c>
      <c r="K229" s="46">
        <f t="shared" si="32"/>
        <v>700</v>
      </c>
      <c r="L229" s="47">
        <f t="shared" si="33"/>
        <v>0.81871345029239762</v>
      </c>
      <c r="M229" s="178">
        <v>14000</v>
      </c>
      <c r="N229" s="175"/>
    </row>
    <row r="230" spans="3:16" outlineLevel="1">
      <c r="C230" s="42" t="s">
        <v>110</v>
      </c>
      <c r="D230" s="183">
        <f>E230/12</f>
        <v>187.5</v>
      </c>
      <c r="E230" s="184">
        <f t="shared" si="28"/>
        <v>2250</v>
      </c>
      <c r="F230" s="185">
        <f t="shared" si="29"/>
        <v>2.6315789473684212</v>
      </c>
      <c r="G230" s="189">
        <v>45000</v>
      </c>
      <c r="H230" s="43">
        <f t="shared" si="27"/>
        <v>10582.5</v>
      </c>
      <c r="I230" s="44">
        <f t="shared" si="30"/>
        <v>529.125</v>
      </c>
      <c r="J230" s="45">
        <f t="shared" si="31"/>
        <v>0.618859649122807</v>
      </c>
      <c r="K230" s="46">
        <f t="shared" si="32"/>
        <v>6349.5</v>
      </c>
      <c r="L230" s="47">
        <f t="shared" si="33"/>
        <v>7.4263157894736844</v>
      </c>
      <c r="M230" s="178">
        <f>I214</f>
        <v>126990</v>
      </c>
      <c r="N230" s="174">
        <v>3</v>
      </c>
    </row>
    <row r="231" spans="3:16" ht="15" outlineLevel="1" thickBot="1">
      <c r="C231" s="48"/>
      <c r="D231" s="183">
        <f t="shared" si="34"/>
        <v>0</v>
      </c>
      <c r="E231" s="184">
        <f t="shared" si="28"/>
        <v>0</v>
      </c>
      <c r="F231" s="185">
        <f t="shared" si="29"/>
        <v>0</v>
      </c>
      <c r="G231" s="190">
        <v>0</v>
      </c>
      <c r="H231" s="43">
        <f t="shared" si="27"/>
        <v>0</v>
      </c>
      <c r="I231" s="44">
        <f t="shared" si="30"/>
        <v>0</v>
      </c>
      <c r="J231" s="45">
        <f t="shared" si="31"/>
        <v>0</v>
      </c>
      <c r="K231" s="46">
        <f t="shared" si="32"/>
        <v>0</v>
      </c>
      <c r="L231" s="47">
        <f t="shared" si="33"/>
        <v>0</v>
      </c>
      <c r="M231" s="179">
        <f>O232*C159*O231</f>
        <v>0</v>
      </c>
      <c r="N231" s="176"/>
    </row>
    <row r="232" spans="3:16" ht="15.6" outlineLevel="1" thickTop="1" thickBot="1">
      <c r="C232" s="49" t="s">
        <v>111</v>
      </c>
      <c r="D232" s="50">
        <f t="shared" ref="D232:M232" si="35">SUM(D224:D231)</f>
        <v>362.6541666666667</v>
      </c>
      <c r="E232" s="51">
        <f t="shared" si="35"/>
        <v>4351.8500000000004</v>
      </c>
      <c r="F232" s="52">
        <f t="shared" si="35"/>
        <v>5.089883040935673</v>
      </c>
      <c r="G232" s="180">
        <f t="shared" si="35"/>
        <v>87037</v>
      </c>
      <c r="H232" s="51">
        <f t="shared" ca="1" si="35"/>
        <v>15968.295666666667</v>
      </c>
      <c r="I232" s="51">
        <f t="shared" ca="1" si="35"/>
        <v>798.41478333333339</v>
      </c>
      <c r="J232" s="52">
        <f t="shared" ca="1" si="35"/>
        <v>0.93381846003898628</v>
      </c>
      <c r="K232" s="51">
        <f t="shared" ca="1" si="35"/>
        <v>9580.9773999999998</v>
      </c>
      <c r="L232" s="52">
        <f t="shared" ca="1" si="35"/>
        <v>11.205821520467836</v>
      </c>
      <c r="M232" s="195">
        <f t="shared" ca="1" si="35"/>
        <v>191619.54800000001</v>
      </c>
      <c r="N232" s="193"/>
      <c r="O232" s="835"/>
    </row>
    <row r="233" spans="3:16" outlineLevel="1">
      <c r="C233" s="53"/>
      <c r="D233" s="53"/>
      <c r="E233" s="53"/>
      <c r="F233" s="53"/>
      <c r="G233" s="53"/>
      <c r="H233" s="54"/>
      <c r="I233" s="54"/>
      <c r="J233" s="54"/>
      <c r="K233" s="54"/>
      <c r="L233" s="54"/>
      <c r="M233" s="55"/>
      <c r="N233" s="56"/>
    </row>
    <row r="234" spans="3:16" outlineLevel="1">
      <c r="C234" s="53"/>
      <c r="D234" s="53"/>
      <c r="E234" s="53"/>
      <c r="F234" s="57"/>
      <c r="G234" s="58"/>
      <c r="H234" s="59"/>
      <c r="I234" s="60"/>
      <c r="J234" s="60"/>
      <c r="K234" s="54"/>
      <c r="L234" s="60"/>
      <c r="M234" s="61"/>
      <c r="N234" s="56"/>
    </row>
    <row r="235" spans="3:16" ht="15" outlineLevel="1" thickBot="1">
      <c r="C235" s="53"/>
      <c r="D235" s="53"/>
      <c r="E235" s="53"/>
      <c r="F235" s="53"/>
      <c r="G235" s="57"/>
      <c r="H235" s="54"/>
      <c r="I235" s="54"/>
      <c r="J235" s="54"/>
      <c r="K235" s="54"/>
      <c r="L235" s="54"/>
      <c r="M235" s="60"/>
      <c r="N235" s="56"/>
    </row>
    <row r="236" spans="3:16" outlineLevel="1">
      <c r="C236" s="62" t="s">
        <v>72</v>
      </c>
      <c r="D236" s="63"/>
      <c r="E236" s="63"/>
      <c r="F236" s="63"/>
      <c r="G236" s="63"/>
      <c r="H236" s="64"/>
      <c r="I236" s="64"/>
      <c r="J236" s="64"/>
      <c r="K236" s="65"/>
      <c r="L236" s="54"/>
      <c r="M236" s="61"/>
      <c r="N236" s="56"/>
    </row>
    <row r="237" spans="3:16" outlineLevel="1">
      <c r="C237" s="66"/>
      <c r="D237" s="67"/>
      <c r="E237" s="68"/>
      <c r="F237" s="68"/>
      <c r="G237" s="68"/>
      <c r="H237" s="67"/>
      <c r="I237" s="67"/>
      <c r="J237" s="67"/>
      <c r="K237" s="69"/>
      <c r="L237" s="54"/>
      <c r="M237" s="60"/>
      <c r="N237" s="56"/>
    </row>
    <row r="238" spans="3:16" ht="60" customHeight="1" outlineLevel="1">
      <c r="C238" s="70" t="s">
        <v>75</v>
      </c>
      <c r="D238" s="122" t="s">
        <v>112</v>
      </c>
      <c r="E238" s="123" t="s">
        <v>113</v>
      </c>
      <c r="F238" s="124" t="s">
        <v>73</v>
      </c>
      <c r="G238" s="123" t="s">
        <v>74</v>
      </c>
      <c r="H238" s="125" t="s">
        <v>257</v>
      </c>
      <c r="I238" s="126" t="s">
        <v>114</v>
      </c>
      <c r="J238" s="123" t="s">
        <v>73</v>
      </c>
      <c r="K238" s="127" t="s">
        <v>305</v>
      </c>
      <c r="L238" s="54"/>
      <c r="M238" s="60"/>
      <c r="N238" s="56"/>
    </row>
    <row r="239" spans="3:16" ht="21.75" customHeight="1" outlineLevel="1">
      <c r="C239" s="71"/>
      <c r="D239" s="128"/>
      <c r="E239" s="129"/>
      <c r="F239" s="130"/>
      <c r="G239" s="129"/>
      <c r="H239" s="131"/>
      <c r="I239" s="132"/>
      <c r="J239" s="130"/>
      <c r="K239" s="93"/>
      <c r="L239" s="54"/>
      <c r="M239" s="54"/>
      <c r="N239" s="56"/>
    </row>
    <row r="240" spans="3:16" ht="15" outlineLevel="1" thickBot="1">
      <c r="C240" s="18"/>
      <c r="D240" s="72">
        <f>E232</f>
        <v>4351.8500000000004</v>
      </c>
      <c r="E240" s="72">
        <f ca="1">K232</f>
        <v>9580.9773999999998</v>
      </c>
      <c r="F240" s="73">
        <f ca="1">(E240-D240)/D240</f>
        <v>1.2015872330158437</v>
      </c>
      <c r="G240" s="72">
        <f ca="1">E240-D240</f>
        <v>5229.1273999999994</v>
      </c>
      <c r="H240" s="72">
        <f>G232</f>
        <v>87037</v>
      </c>
      <c r="I240" s="72">
        <f ca="1">M232</f>
        <v>191619.54800000001</v>
      </c>
      <c r="J240" s="73">
        <f ca="1">(I240-H240)/H240</f>
        <v>1.2015872330158439</v>
      </c>
      <c r="K240" s="74">
        <f ca="1">I240-H240</f>
        <v>104582.54800000001</v>
      </c>
      <c r="L240" s="54"/>
      <c r="M240" s="54"/>
      <c r="N240" s="56"/>
    </row>
    <row r="241" spans="3:14" outlineLevel="1"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75"/>
      <c r="N241" s="54"/>
    </row>
    <row r="242" spans="3:14" outlineLevel="1"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75"/>
      <c r="N242" s="54"/>
    </row>
    <row r="243" spans="3:14" ht="15" outlineLevel="1" thickBot="1"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76"/>
      <c r="N243" s="54"/>
    </row>
    <row r="244" spans="3:14" outlineLevel="1">
      <c r="C244" s="77"/>
      <c r="D244" s="64"/>
      <c r="E244" s="64"/>
      <c r="F244" s="64"/>
      <c r="G244" s="64"/>
      <c r="H244" s="64"/>
      <c r="I244" s="64"/>
      <c r="J244" s="64"/>
      <c r="K244" s="65"/>
      <c r="L244" s="54"/>
      <c r="M244" s="75"/>
      <c r="N244" s="54"/>
    </row>
    <row r="245" spans="3:14" outlineLevel="1">
      <c r="C245" s="78" t="s">
        <v>115</v>
      </c>
      <c r="D245" s="67"/>
      <c r="E245" s="67"/>
      <c r="F245" s="67"/>
      <c r="G245" s="67"/>
      <c r="H245" s="67"/>
      <c r="I245" s="79"/>
      <c r="J245" s="67"/>
      <c r="K245" s="69"/>
      <c r="L245" s="54"/>
      <c r="M245" s="54"/>
      <c r="N245" s="56"/>
    </row>
    <row r="246" spans="3:14" ht="18" outlineLevel="1">
      <c r="C246" s="80">
        <v>1</v>
      </c>
      <c r="D246" s="81" t="str">
        <f>C224</f>
        <v xml:space="preserve">PAYROLL AND BENEFITS </v>
      </c>
      <c r="E246" s="67"/>
      <c r="F246" s="67"/>
      <c r="G246" s="67"/>
      <c r="H246" s="67"/>
      <c r="I246" s="82"/>
      <c r="J246" s="67"/>
      <c r="K246" s="69"/>
      <c r="L246" s="54"/>
      <c r="M246" s="54"/>
      <c r="N246" s="56"/>
    </row>
    <row r="247" spans="3:14" ht="18" outlineLevel="1">
      <c r="C247" s="80"/>
      <c r="D247" s="1101" t="s">
        <v>116</v>
      </c>
      <c r="E247" s="1101"/>
      <c r="F247" s="1101"/>
      <c r="G247" s="1101"/>
      <c r="H247" s="1101"/>
      <c r="I247" s="1101"/>
      <c r="J247" s="1101"/>
      <c r="K247" s="69"/>
      <c r="L247" s="54"/>
      <c r="M247" s="54"/>
      <c r="N247" s="56"/>
    </row>
    <row r="248" spans="3:14" ht="18" outlineLevel="1">
      <c r="C248" s="80"/>
      <c r="D248" s="81"/>
      <c r="E248" s="67"/>
      <c r="F248" s="67"/>
      <c r="G248" s="67"/>
      <c r="H248" s="67"/>
      <c r="I248" s="82"/>
      <c r="J248" s="67"/>
      <c r="K248" s="69"/>
      <c r="L248" s="54"/>
      <c r="M248" s="54"/>
      <c r="N248" s="56"/>
    </row>
    <row r="249" spans="3:14" ht="18" outlineLevel="1">
      <c r="C249" s="80">
        <v>2</v>
      </c>
      <c r="D249" s="81" t="str">
        <f>C225</f>
        <v>MANAGEMENT FEE / LEASING</v>
      </c>
      <c r="E249" s="67"/>
      <c r="F249" s="67"/>
      <c r="G249" s="67"/>
      <c r="H249" s="84"/>
      <c r="I249" s="67"/>
      <c r="J249" s="67"/>
      <c r="K249" s="69"/>
      <c r="L249" s="54"/>
      <c r="M249" s="54"/>
      <c r="N249" s="56"/>
    </row>
    <row r="250" spans="3:14" ht="18" outlineLevel="1">
      <c r="C250" s="80"/>
      <c r="D250" s="1101" t="s">
        <v>117</v>
      </c>
      <c r="E250" s="1101"/>
      <c r="F250" s="1101"/>
      <c r="G250" s="1101"/>
      <c r="H250" s="1101"/>
      <c r="I250" s="1101"/>
      <c r="J250" s="1101"/>
      <c r="K250" s="69"/>
      <c r="L250" s="54"/>
      <c r="M250" s="54"/>
      <c r="N250" s="56"/>
    </row>
    <row r="251" spans="3:14" ht="18" outlineLevel="1">
      <c r="C251" s="80"/>
      <c r="D251" s="81"/>
      <c r="E251" s="67"/>
      <c r="F251" s="67"/>
      <c r="G251" s="67"/>
      <c r="H251" s="84"/>
      <c r="I251" s="67"/>
      <c r="J251" s="67"/>
      <c r="K251" s="69"/>
      <c r="L251" s="54"/>
      <c r="M251" s="54"/>
      <c r="N251" s="56"/>
    </row>
    <row r="252" spans="3:14" ht="18" outlineLevel="1">
      <c r="C252" s="80">
        <v>3</v>
      </c>
      <c r="D252" s="81" t="str">
        <f>C230</f>
        <v>PROPERTY TAX</v>
      </c>
      <c r="E252" s="67"/>
      <c r="F252" s="67"/>
      <c r="G252" s="67"/>
      <c r="H252" s="84"/>
      <c r="I252" s="67"/>
      <c r="J252" s="67"/>
      <c r="K252" s="69"/>
      <c r="L252" s="54"/>
      <c r="M252" s="54"/>
      <c r="N252" s="56"/>
    </row>
    <row r="253" spans="3:14" ht="18" outlineLevel="1">
      <c r="C253" s="80"/>
      <c r="D253" s="1101" t="s">
        <v>118</v>
      </c>
      <c r="E253" s="1101"/>
      <c r="F253" s="1101"/>
      <c r="G253" s="1101"/>
      <c r="H253" s="1101"/>
      <c r="I253" s="1101"/>
      <c r="J253" s="1101"/>
      <c r="K253" s="85"/>
      <c r="L253" s="54"/>
      <c r="M253" s="54"/>
      <c r="N253" s="56"/>
    </row>
    <row r="254" spans="3:14" ht="18" outlineLevel="1">
      <c r="C254" s="80"/>
      <c r="D254" s="81"/>
      <c r="E254" s="67"/>
      <c r="F254" s="67"/>
      <c r="G254" s="67"/>
      <c r="H254" s="86"/>
      <c r="I254" s="67"/>
      <c r="J254" s="67"/>
      <c r="K254" s="85"/>
      <c r="L254" s="54"/>
      <c r="M254" s="54"/>
      <c r="N254" s="56"/>
    </row>
    <row r="255" spans="3:14" ht="15" outlineLevel="1" thickBot="1">
      <c r="C255" s="87"/>
      <c r="D255" s="88"/>
      <c r="E255" s="88"/>
      <c r="F255" s="88"/>
      <c r="G255" s="88"/>
      <c r="H255" s="89"/>
      <c r="I255" s="90"/>
      <c r="J255" s="90"/>
      <c r="K255" s="91"/>
      <c r="L255" s="54"/>
      <c r="M255" s="54"/>
      <c r="N255" s="56"/>
    </row>
    <row r="256" spans="3:14" ht="15" outlineLevel="1" thickBot="1"/>
    <row r="257" spans="2:14" outlineLevel="1">
      <c r="C257" s="101" t="s">
        <v>145</v>
      </c>
      <c r="D257" s="103"/>
      <c r="E257" s="107"/>
      <c r="F257" s="107"/>
      <c r="G257" s="107"/>
      <c r="H257" s="107"/>
      <c r="I257" s="107"/>
      <c r="J257" s="107"/>
      <c r="K257" s="107"/>
      <c r="L257" s="107"/>
      <c r="M257" s="107"/>
      <c r="N257" s="108"/>
    </row>
    <row r="258" spans="2:14" outlineLevel="1">
      <c r="C258" s="71"/>
      <c r="D258" s="20" t="s">
        <v>146</v>
      </c>
      <c r="E258" s="109">
        <v>1</v>
      </c>
      <c r="F258" s="109">
        <f>E258+1</f>
        <v>2</v>
      </c>
      <c r="G258" s="109">
        <f t="shared" ref="G258:N258" si="36">F258+1</f>
        <v>3</v>
      </c>
      <c r="H258" s="109">
        <f t="shared" si="36"/>
        <v>4</v>
      </c>
      <c r="I258" s="109">
        <f t="shared" si="36"/>
        <v>5</v>
      </c>
      <c r="J258" s="109">
        <f t="shared" si="36"/>
        <v>6</v>
      </c>
      <c r="K258" s="109">
        <f t="shared" si="36"/>
        <v>7</v>
      </c>
      <c r="L258" s="109">
        <f t="shared" si="36"/>
        <v>8</v>
      </c>
      <c r="M258" s="109">
        <f t="shared" si="36"/>
        <v>9</v>
      </c>
      <c r="N258" s="110">
        <f t="shared" si="36"/>
        <v>10</v>
      </c>
    </row>
    <row r="259" spans="2:14" ht="15" outlineLevel="1" thickBot="1">
      <c r="C259" s="105"/>
      <c r="D259" s="16"/>
      <c r="E259" s="196">
        <v>0</v>
      </c>
      <c r="F259" s="197">
        <v>0.02</v>
      </c>
      <c r="G259" s="197">
        <v>0.02</v>
      </c>
      <c r="H259" s="197">
        <v>0.02</v>
      </c>
      <c r="I259" s="197">
        <v>0.02</v>
      </c>
      <c r="J259" s="197">
        <v>0.02</v>
      </c>
      <c r="K259" s="197">
        <v>0.02</v>
      </c>
      <c r="L259" s="197">
        <v>0.02</v>
      </c>
      <c r="M259" s="197">
        <v>0.02</v>
      </c>
      <c r="N259" s="198">
        <v>0.02</v>
      </c>
    </row>
    <row r="260" spans="2:14" outlineLevel="1">
      <c r="C260" s="334"/>
      <c r="D260" s="20"/>
      <c r="E260" s="335"/>
      <c r="F260" s="336"/>
      <c r="G260" s="336"/>
      <c r="H260" s="336"/>
      <c r="I260" s="336"/>
      <c r="J260" s="336"/>
      <c r="K260" s="336"/>
      <c r="L260" s="336"/>
      <c r="M260" s="336"/>
      <c r="N260" s="336"/>
    </row>
    <row r="261" spans="2:14" outlineLevel="1">
      <c r="C261" s="334" t="s">
        <v>302</v>
      </c>
      <c r="D261" s="20"/>
      <c r="E261" s="168">
        <v>0</v>
      </c>
      <c r="F261" s="336"/>
      <c r="G261" s="336"/>
      <c r="H261" s="336"/>
      <c r="I261" s="336"/>
      <c r="J261" s="336"/>
      <c r="K261" s="336"/>
      <c r="L261" s="336"/>
      <c r="M261" s="336"/>
      <c r="N261" s="336"/>
    </row>
    <row r="263" spans="2:14" ht="18">
      <c r="B263" s="471" t="s">
        <v>230</v>
      </c>
    </row>
    <row r="264" spans="2:14" outlineLevel="1"/>
    <row r="265" spans="2:14" outlineLevel="1">
      <c r="C265" s="23" t="s">
        <v>231</v>
      </c>
      <c r="I265" s="4"/>
      <c r="J265" s="4"/>
      <c r="K265" s="4"/>
      <c r="L265" s="4"/>
      <c r="M265" s="4"/>
    </row>
    <row r="266" spans="2:14" outlineLevel="1">
      <c r="G266" s="133" t="s">
        <v>151</v>
      </c>
      <c r="H266" s="133"/>
      <c r="I266" s="4"/>
      <c r="J266" s="4"/>
      <c r="K266" s="4"/>
      <c r="L266" s="4"/>
      <c r="M266" s="4"/>
    </row>
    <row r="267" spans="2:14" outlineLevel="1">
      <c r="C267" s="134" t="s">
        <v>152</v>
      </c>
      <c r="D267" s="352">
        <f>F84</f>
        <v>13983908</v>
      </c>
      <c r="G267" s="135"/>
      <c r="H267" s="136"/>
      <c r="I267" s="4"/>
      <c r="J267" s="4"/>
      <c r="K267" s="4"/>
      <c r="L267" s="4"/>
      <c r="M267" s="4"/>
    </row>
    <row r="268" spans="2:14" outlineLevel="1">
      <c r="C268" s="137" t="s">
        <v>153</v>
      </c>
      <c r="D268" s="353">
        <v>0.8</v>
      </c>
      <c r="E268" s="31"/>
      <c r="G268" s="138" t="s">
        <v>55</v>
      </c>
      <c r="H268" s="376">
        <v>1000</v>
      </c>
      <c r="I268" s="4"/>
      <c r="J268" s="4"/>
      <c r="K268" s="4" t="s">
        <v>316</v>
      </c>
      <c r="L268" s="4"/>
      <c r="M268" s="27">
        <f>D273/12*D269</f>
        <v>46613.026666666665</v>
      </c>
    </row>
    <row r="269" spans="2:14" outlineLevel="1">
      <c r="C269" s="137" t="s">
        <v>154</v>
      </c>
      <c r="D269" s="139">
        <f>D267*D268</f>
        <v>11187126.4</v>
      </c>
      <c r="E269" s="8"/>
      <c r="G269" s="138" t="s">
        <v>155</v>
      </c>
      <c r="H269" s="376">
        <f>D269*0.005</f>
        <v>55935.632000000005</v>
      </c>
      <c r="I269" s="4"/>
      <c r="J269" s="4"/>
      <c r="K269" s="4"/>
      <c r="L269" s="4"/>
      <c r="M269" s="4"/>
    </row>
    <row r="270" spans="2:14" outlineLevel="1">
      <c r="C270" s="140"/>
      <c r="D270" s="139"/>
      <c r="E270" s="141"/>
      <c r="G270" s="138" t="s">
        <v>156</v>
      </c>
      <c r="H270" s="376">
        <f>D269*0.005</f>
        <v>55935.632000000005</v>
      </c>
      <c r="I270" s="4"/>
      <c r="J270" s="4"/>
      <c r="K270" s="4" t="s">
        <v>317</v>
      </c>
      <c r="L270" s="4"/>
      <c r="M270" s="374">
        <f>PMT(D273/12,D274*12,-D269)</f>
        <v>60054.913508899488</v>
      </c>
    </row>
    <row r="271" spans="2:14" outlineLevel="1">
      <c r="C271" s="140" t="s">
        <v>157</v>
      </c>
      <c r="D271" s="139">
        <f>D267-D269</f>
        <v>2796781.5999999996</v>
      </c>
      <c r="E271" s="11"/>
      <c r="F271" s="27"/>
      <c r="G271" s="381" t="s">
        <v>158</v>
      </c>
      <c r="H271" s="376">
        <f>D269*0.0025</f>
        <v>27967.816000000003</v>
      </c>
      <c r="I271" s="4"/>
      <c r="J271" s="4"/>
      <c r="K271" s="4" t="s">
        <v>185</v>
      </c>
      <c r="L271" s="4"/>
      <c r="M271" s="374">
        <f>M270-M268</f>
        <v>13441.886842232823</v>
      </c>
    </row>
    <row r="272" spans="2:14" outlineLevel="1">
      <c r="C272" s="137" t="s">
        <v>320</v>
      </c>
      <c r="D272" s="168">
        <v>20</v>
      </c>
      <c r="G272" s="138" t="s">
        <v>54</v>
      </c>
      <c r="H272" s="376">
        <f>D269/1000*1.1</f>
        <v>12305.839040000003</v>
      </c>
      <c r="I272" s="4"/>
      <c r="J272" s="4"/>
      <c r="K272" s="4"/>
      <c r="L272" s="4"/>
      <c r="M272" s="4"/>
    </row>
    <row r="273" spans="3:13" outlineLevel="1">
      <c r="C273" s="137" t="s">
        <v>159</v>
      </c>
      <c r="D273" s="353">
        <v>0.05</v>
      </c>
      <c r="G273" s="138" t="s">
        <v>56</v>
      </c>
      <c r="H273" s="376">
        <v>6000</v>
      </c>
      <c r="I273" s="4"/>
      <c r="J273" s="4"/>
      <c r="K273" s="4"/>
      <c r="L273" s="4"/>
      <c r="M273" s="4"/>
    </row>
    <row r="274" spans="3:13" outlineLevel="1">
      <c r="C274" s="137" t="s">
        <v>160</v>
      </c>
      <c r="D274" s="168">
        <v>30</v>
      </c>
      <c r="E274" s="11"/>
      <c r="G274" s="138" t="s">
        <v>57</v>
      </c>
      <c r="H274" s="376">
        <v>6000</v>
      </c>
      <c r="I274" s="4"/>
      <c r="J274" s="4"/>
      <c r="K274" s="4"/>
      <c r="L274" s="4"/>
      <c r="M274" s="4"/>
    </row>
    <row r="275" spans="3:13" outlineLevel="1">
      <c r="C275" s="137" t="s">
        <v>319</v>
      </c>
      <c r="D275" s="168">
        <v>15</v>
      </c>
      <c r="G275" s="138" t="s">
        <v>161</v>
      </c>
      <c r="H275" s="376">
        <v>0</v>
      </c>
      <c r="I275" s="4"/>
      <c r="J275" s="4"/>
      <c r="K275" s="4"/>
      <c r="L275" s="4"/>
      <c r="M275" s="4"/>
    </row>
    <row r="276" spans="3:13" outlineLevel="1">
      <c r="C276" s="137" t="s">
        <v>391</v>
      </c>
      <c r="D276" s="547">
        <f ca="1">E$906/D269</f>
        <v>-7.7801033874078688E-3</v>
      </c>
      <c r="G276" s="138" t="s">
        <v>162</v>
      </c>
      <c r="H276" s="376">
        <v>0</v>
      </c>
      <c r="I276" s="4"/>
      <c r="J276" s="4"/>
      <c r="K276" s="4"/>
      <c r="L276" s="4"/>
      <c r="M276" s="4"/>
    </row>
    <row r="277" spans="3:13" outlineLevel="1">
      <c r="C277" s="142" t="s">
        <v>390</v>
      </c>
      <c r="D277" s="548">
        <f ca="1">E$906/(D269*D273)</f>
        <v>-0.15560206774815735</v>
      </c>
      <c r="G277" s="138" t="s">
        <v>163</v>
      </c>
      <c r="H277" s="376">
        <v>0</v>
      </c>
      <c r="I277" s="4"/>
      <c r="J277" s="4"/>
      <c r="K277" s="4"/>
      <c r="L277" s="4"/>
      <c r="M277" s="4"/>
    </row>
    <row r="278" spans="3:13" outlineLevel="1">
      <c r="C278" s="15"/>
      <c r="D278" s="15"/>
      <c r="G278" s="138" t="s">
        <v>164</v>
      </c>
      <c r="H278" s="376">
        <v>15000</v>
      </c>
      <c r="I278" s="4"/>
      <c r="J278" s="4"/>
      <c r="K278" s="4"/>
      <c r="L278" s="4"/>
      <c r="M278" s="4"/>
    </row>
    <row r="279" spans="3:13" outlineLevel="1">
      <c r="C279" s="14"/>
      <c r="D279" s="143"/>
      <c r="G279" s="144" t="s">
        <v>165</v>
      </c>
      <c r="H279" s="376">
        <v>2500</v>
      </c>
      <c r="I279" s="4"/>
      <c r="J279" s="4"/>
      <c r="K279" s="4"/>
      <c r="L279" s="4"/>
      <c r="M279" s="4"/>
    </row>
    <row r="280" spans="3:13" outlineLevel="1">
      <c r="C280" s="15"/>
      <c r="D280" s="15"/>
      <c r="G280" s="145" t="s">
        <v>166</v>
      </c>
      <c r="H280" s="146">
        <f>SUM(H267:H278)</f>
        <v>180144.91904000001</v>
      </c>
      <c r="I280" s="4"/>
      <c r="J280" s="4"/>
      <c r="K280" s="4"/>
      <c r="L280" s="4"/>
      <c r="M280" s="4"/>
    </row>
    <row r="281" spans="3:13" outlineLevel="1">
      <c r="C281" s="15"/>
      <c r="D281" s="15"/>
      <c r="G281" s="147" t="s">
        <v>167</v>
      </c>
      <c r="H281" s="148">
        <f>H280/D269</f>
        <v>1.6102876878194564E-2</v>
      </c>
      <c r="I281" s="4"/>
      <c r="J281" s="4"/>
      <c r="K281" s="4"/>
      <c r="L281" s="4"/>
      <c r="M281" s="4"/>
    </row>
    <row r="282" spans="3:13" outlineLevel="1">
      <c r="C282" s="15"/>
      <c r="D282" s="15"/>
      <c r="G282" s="9"/>
      <c r="H282" s="149"/>
      <c r="I282" s="4"/>
      <c r="J282" s="4"/>
      <c r="K282" s="4"/>
      <c r="L282" s="4"/>
      <c r="M282" s="4"/>
    </row>
    <row r="283" spans="3:13" ht="15" customHeight="1" outlineLevel="1">
      <c r="D283" s="15"/>
      <c r="I283" s="15"/>
      <c r="J283" s="4"/>
      <c r="K283" s="4"/>
      <c r="L283" s="4"/>
      <c r="M283" s="4"/>
    </row>
    <row r="284" spans="3:13" outlineLevel="1">
      <c r="H284" s="15"/>
      <c r="I284" s="15"/>
      <c r="J284" s="4"/>
      <c r="K284" s="4"/>
      <c r="L284" s="4"/>
      <c r="M284" s="4"/>
    </row>
    <row r="285" spans="3:13" outlineLevel="1">
      <c r="C285" s="23" t="s">
        <v>232</v>
      </c>
    </row>
    <row r="286" spans="3:13" outlineLevel="1">
      <c r="J286" s="4"/>
      <c r="K286" s="4"/>
      <c r="L286" s="4"/>
      <c r="M286" s="4"/>
    </row>
    <row r="287" spans="3:13" outlineLevel="1">
      <c r="G287" s="133" t="s">
        <v>151</v>
      </c>
      <c r="H287" s="133"/>
      <c r="I287" s="4"/>
      <c r="J287" s="4"/>
      <c r="K287" s="4"/>
      <c r="L287" s="4"/>
      <c r="M287" s="4"/>
    </row>
    <row r="288" spans="3:13" outlineLevel="1">
      <c r="C288" s="134" t="s">
        <v>189</v>
      </c>
      <c r="D288" s="354">
        <f>D271</f>
        <v>2796781.5999999996</v>
      </c>
      <c r="E288" s="8"/>
      <c r="G288" s="138" t="s">
        <v>55</v>
      </c>
      <c r="H288" s="376"/>
      <c r="I288" s="4"/>
      <c r="J288" s="4"/>
      <c r="K288" s="4" t="s">
        <v>316</v>
      </c>
      <c r="L288" s="4"/>
      <c r="M288" s="27">
        <f>D293/12*D290</f>
        <v>0</v>
      </c>
    </row>
    <row r="289" spans="3:13" outlineLevel="1">
      <c r="C289" s="137" t="s">
        <v>153</v>
      </c>
      <c r="D289" s="380">
        <v>0</v>
      </c>
      <c r="E289" s="31"/>
      <c r="G289" s="138" t="s">
        <v>155</v>
      </c>
      <c r="H289" s="376"/>
      <c r="I289" s="4"/>
      <c r="J289" s="4"/>
      <c r="K289" s="4"/>
      <c r="L289" s="4"/>
      <c r="M289" s="4"/>
    </row>
    <row r="290" spans="3:13" outlineLevel="1">
      <c r="C290" s="137" t="s">
        <v>154</v>
      </c>
      <c r="D290" s="355">
        <f>D288*D289</f>
        <v>0</v>
      </c>
      <c r="E290" s="8"/>
      <c r="G290" s="138" t="s">
        <v>156</v>
      </c>
      <c r="H290" s="376"/>
      <c r="I290" s="4"/>
      <c r="J290" s="4"/>
      <c r="K290" s="4"/>
      <c r="L290" s="4"/>
      <c r="M290" s="4"/>
    </row>
    <row r="291" spans="3:13" outlineLevel="1">
      <c r="C291" s="140" t="s">
        <v>190</v>
      </c>
      <c r="D291" s="355">
        <f>D288-D290</f>
        <v>2796781.5999999996</v>
      </c>
      <c r="G291" s="381" t="s">
        <v>158</v>
      </c>
      <c r="H291" s="376"/>
      <c r="I291" s="4"/>
      <c r="J291" s="4"/>
      <c r="K291" s="4"/>
      <c r="L291" s="4"/>
      <c r="M291" s="4"/>
    </row>
    <row r="292" spans="3:13" outlineLevel="1">
      <c r="C292" s="137" t="s">
        <v>320</v>
      </c>
      <c r="D292" s="168">
        <v>20</v>
      </c>
      <c r="E292" s="11"/>
      <c r="G292" s="138" t="s">
        <v>54</v>
      </c>
      <c r="H292" s="376"/>
      <c r="I292" s="4"/>
      <c r="J292" s="4"/>
      <c r="K292" s="4"/>
      <c r="L292" s="4"/>
      <c r="M292" s="4"/>
    </row>
    <row r="293" spans="3:13" outlineLevel="1">
      <c r="C293" s="137" t="s">
        <v>159</v>
      </c>
      <c r="D293" s="163">
        <v>0.1</v>
      </c>
      <c r="G293" s="138" t="s">
        <v>56</v>
      </c>
      <c r="H293" s="376"/>
      <c r="I293" s="4"/>
      <c r="J293" s="4"/>
      <c r="K293" s="4"/>
      <c r="L293" s="4"/>
      <c r="M293" s="4"/>
    </row>
    <row r="294" spans="3:13" outlineLevel="1">
      <c r="C294" s="137" t="s">
        <v>160</v>
      </c>
      <c r="D294" s="168">
        <v>30</v>
      </c>
      <c r="G294" s="138" t="s">
        <v>57</v>
      </c>
      <c r="H294" s="376"/>
      <c r="I294" s="4"/>
      <c r="J294" s="4"/>
      <c r="K294" s="4"/>
      <c r="L294" s="4"/>
      <c r="M294" s="4"/>
    </row>
    <row r="295" spans="3:13" outlineLevel="1">
      <c r="C295" s="137" t="s">
        <v>319</v>
      </c>
      <c r="D295" s="168">
        <v>15</v>
      </c>
      <c r="G295" s="138" t="s">
        <v>161</v>
      </c>
      <c r="H295" s="376"/>
      <c r="I295" s="4"/>
      <c r="J295" s="4"/>
      <c r="K295" s="4"/>
      <c r="L295" s="4"/>
      <c r="M295" s="4"/>
    </row>
    <row r="296" spans="3:13" outlineLevel="1">
      <c r="C296" s="137" t="s">
        <v>391</v>
      </c>
      <c r="D296" s="547">
        <f ca="1">IFERROR(E$906/D289,0)</f>
        <v>0</v>
      </c>
      <c r="G296" s="138" t="s">
        <v>162</v>
      </c>
      <c r="H296" s="376"/>
      <c r="I296" s="4"/>
      <c r="J296" s="4"/>
      <c r="K296" s="4"/>
      <c r="L296" s="4"/>
      <c r="M296" s="4"/>
    </row>
    <row r="297" spans="3:13" outlineLevel="1">
      <c r="C297" s="142" t="s">
        <v>390</v>
      </c>
      <c r="D297" s="548">
        <f ca="1">IFERROR(E$906/(D289*D293),0)</f>
        <v>0</v>
      </c>
      <c r="G297" s="138" t="s">
        <v>163</v>
      </c>
      <c r="H297" s="376"/>
      <c r="I297" s="4"/>
      <c r="J297" s="4"/>
      <c r="K297" s="4"/>
      <c r="L297" s="4"/>
      <c r="M297" s="4"/>
    </row>
    <row r="298" spans="3:13" outlineLevel="1">
      <c r="G298" s="138" t="s">
        <v>164</v>
      </c>
      <c r="H298" s="376"/>
      <c r="I298" s="4"/>
      <c r="J298" s="4"/>
      <c r="K298" s="4"/>
      <c r="L298" s="4"/>
      <c r="M298" s="4"/>
    </row>
    <row r="299" spans="3:13" outlineLevel="1">
      <c r="C299" s="15"/>
      <c r="D299" s="15"/>
      <c r="G299" s="356" t="s">
        <v>165</v>
      </c>
      <c r="H299" s="376"/>
      <c r="I299" s="4"/>
      <c r="J299" s="4"/>
      <c r="K299" s="4"/>
      <c r="L299" s="4"/>
      <c r="M299" s="4"/>
    </row>
    <row r="300" spans="3:13" outlineLevel="1">
      <c r="C300" s="15"/>
      <c r="D300" s="15"/>
      <c r="G300" s="145" t="s">
        <v>166</v>
      </c>
      <c r="H300" s="146">
        <f>SUM(H288:H299)</f>
        <v>0</v>
      </c>
      <c r="I300" s="4"/>
      <c r="J300" s="4"/>
      <c r="K300" s="4"/>
      <c r="L300" s="4"/>
      <c r="M300" s="4"/>
    </row>
    <row r="301" spans="3:13" outlineLevel="1">
      <c r="C301" s="15"/>
      <c r="D301" s="15"/>
      <c r="G301" s="357" t="s">
        <v>167</v>
      </c>
      <c r="H301" s="358" t="e">
        <f>H300/D290</f>
        <v>#DIV/0!</v>
      </c>
      <c r="I301" s="4"/>
      <c r="J301" s="4"/>
      <c r="K301" s="4"/>
      <c r="L301" s="4"/>
      <c r="M301" s="4"/>
    </row>
    <row r="302" spans="3:13" outlineLevel="1">
      <c r="C302" s="15"/>
      <c r="D302" s="15"/>
      <c r="I302" s="4"/>
      <c r="J302" s="4"/>
      <c r="K302" s="4"/>
      <c r="L302" s="4"/>
      <c r="M302" s="4"/>
    </row>
    <row r="303" spans="3:13" outlineLevel="1">
      <c r="D303" s="15"/>
      <c r="I303" s="4"/>
      <c r="J303" s="4"/>
      <c r="K303" s="4"/>
      <c r="L303" s="4"/>
      <c r="M303" s="4"/>
    </row>
    <row r="304" spans="3:13" outlineLevel="1"/>
    <row r="305" spans="1:17" outlineLevel="1">
      <c r="C305" s="23" t="s">
        <v>233</v>
      </c>
    </row>
    <row r="306" spans="1:17" outlineLevel="1">
      <c r="G306" s="133" t="s">
        <v>151</v>
      </c>
      <c r="H306" s="133"/>
    </row>
    <row r="307" spans="1:17" ht="15" outlineLevel="1" thickBot="1">
      <c r="G307" s="359"/>
      <c r="H307" s="375"/>
      <c r="P307" s="5"/>
      <c r="Q307" s="5"/>
    </row>
    <row r="308" spans="1:17" ht="15" outlineLevel="1" thickTop="1">
      <c r="C308" s="4" t="s">
        <v>304</v>
      </c>
      <c r="D308" s="168">
        <v>26</v>
      </c>
      <c r="G308" s="138" t="s">
        <v>55</v>
      </c>
      <c r="H308" s="376">
        <v>1000</v>
      </c>
      <c r="K308" s="4" t="s">
        <v>427</v>
      </c>
      <c r="L308" s="4"/>
      <c r="M308" s="27">
        <f ca="1">D315/12*(D317+E317)</f>
        <v>60025.477068365733</v>
      </c>
    </row>
    <row r="309" spans="1:17" outlineLevel="1">
      <c r="C309" s="4" t="s">
        <v>188</v>
      </c>
      <c r="D309" s="413">
        <v>3.5000000000000003E-2</v>
      </c>
      <c r="E309" s="163">
        <f>Summary!C98</f>
        <v>0</v>
      </c>
      <c r="F309" s="555" t="s">
        <v>440</v>
      </c>
      <c r="G309" s="138" t="s">
        <v>155</v>
      </c>
      <c r="H309" s="376">
        <f ca="1">D315*0.005</f>
        <v>75821.655244251451</v>
      </c>
    </row>
    <row r="310" spans="1:17" outlineLevel="1">
      <c r="A310" s="360"/>
      <c r="G310" s="138" t="s">
        <v>175</v>
      </c>
      <c r="H310" s="376">
        <f ca="1">D315*0.005</f>
        <v>75821.655244251451</v>
      </c>
      <c r="K310" s="363" t="s">
        <v>177</v>
      </c>
      <c r="L310" s="364"/>
      <c r="M310" s="365">
        <f ca="1">D315</f>
        <v>15164331.04885029</v>
      </c>
    </row>
    <row r="311" spans="1:17" outlineLevel="1">
      <c r="A311" s="360"/>
      <c r="G311" s="381" t="s">
        <v>321</v>
      </c>
      <c r="H311" s="376">
        <f ca="1">D315*0.0025</f>
        <v>37910.827622125726</v>
      </c>
      <c r="K311" s="367" t="s">
        <v>179</v>
      </c>
      <c r="L311" s="368"/>
      <c r="M311" s="369">
        <f>D269+D290</f>
        <v>11187126.4</v>
      </c>
    </row>
    <row r="312" spans="1:17" outlineLevel="1">
      <c r="C312" s="4" t="s">
        <v>425</v>
      </c>
      <c r="D312" s="200">
        <f ca="1">SUMIF(E823:N824,ROUNDUP(D308/12,0),E906:N906)</f>
        <v>816540.90263040038</v>
      </c>
      <c r="G312" s="138" t="s">
        <v>54</v>
      </c>
      <c r="H312" s="376">
        <f ca="1">D315/1000*1.1</f>
        <v>16680.764153735319</v>
      </c>
      <c r="K312" s="140" t="s">
        <v>180</v>
      </c>
      <c r="L312" s="14"/>
      <c r="M312" s="369">
        <f ca="1">H320</f>
        <v>236734.90226436395</v>
      </c>
    </row>
    <row r="313" spans="1:17" outlineLevel="1">
      <c r="C313" s="134" t="s">
        <v>176</v>
      </c>
      <c r="D313" s="361">
        <f ca="1">SUMIF(E823:N824,ROUNDUP(D308/12,0),E906:N906)/(D309+E309)</f>
        <v>23329740.075154293</v>
      </c>
      <c r="E313" s="362"/>
      <c r="F313" s="10"/>
      <c r="G313" s="138" t="s">
        <v>56</v>
      </c>
      <c r="H313" s="376">
        <v>6000</v>
      </c>
      <c r="K313" s="419"/>
      <c r="L313" s="20"/>
      <c r="M313" s="420"/>
    </row>
    <row r="314" spans="1:17" outlineLevel="1">
      <c r="C314" s="137" t="s">
        <v>178</v>
      </c>
      <c r="D314" s="379">
        <v>0.65</v>
      </c>
      <c r="E314" s="163">
        <f>Summary!C97</f>
        <v>0</v>
      </c>
      <c r="F314" s="555" t="s">
        <v>440</v>
      </c>
      <c r="G314" s="138" t="s">
        <v>57</v>
      </c>
      <c r="H314" s="376">
        <v>6000</v>
      </c>
      <c r="K314" s="2"/>
      <c r="L314" s="1"/>
      <c r="M314" s="3"/>
      <c r="Q314" s="366"/>
    </row>
    <row r="315" spans="1:17" outlineLevel="1">
      <c r="C315" s="137" t="s">
        <v>154</v>
      </c>
      <c r="D315" s="370">
        <f ca="1">D313*(D314+E314)</f>
        <v>15164331.04885029</v>
      </c>
      <c r="E315" s="10"/>
      <c r="F315" s="10"/>
      <c r="G315" s="138" t="s">
        <v>161</v>
      </c>
      <c r="H315" s="376">
        <v>0</v>
      </c>
      <c r="K315" s="371" t="s">
        <v>181</v>
      </c>
      <c r="L315" s="421"/>
      <c r="M315" s="422">
        <f ca="1">M310-M311-M312-M313</f>
        <v>3740469.746585926</v>
      </c>
      <c r="N315" s="4" t="s">
        <v>330</v>
      </c>
      <c r="Q315" s="366"/>
    </row>
    <row r="316" spans="1:17" outlineLevel="1">
      <c r="C316" s="137" t="s">
        <v>320</v>
      </c>
      <c r="D316" s="378">
        <v>120</v>
      </c>
      <c r="E316" s="10"/>
      <c r="F316" s="10"/>
      <c r="G316" s="138" t="s">
        <v>162</v>
      </c>
      <c r="H316" s="376">
        <v>0</v>
      </c>
      <c r="K316" s="4"/>
      <c r="L316" s="4"/>
      <c r="M316" s="27"/>
      <c r="Q316" s="366"/>
    </row>
    <row r="317" spans="1:17" outlineLevel="1">
      <c r="C317" s="137" t="s">
        <v>159</v>
      </c>
      <c r="D317" s="353">
        <v>4.7500000000000001E-2</v>
      </c>
      <c r="E317" s="163">
        <f>Summary!C62</f>
        <v>0</v>
      </c>
      <c r="F317" s="555" t="s">
        <v>440</v>
      </c>
      <c r="G317" s="138" t="s">
        <v>163</v>
      </c>
      <c r="H317" s="376">
        <v>0</v>
      </c>
      <c r="K317" s="4"/>
      <c r="L317" s="4"/>
      <c r="M317" s="4"/>
      <c r="Q317" s="366"/>
    </row>
    <row r="318" spans="1:17" outlineLevel="1">
      <c r="C318" s="137" t="s">
        <v>160</v>
      </c>
      <c r="D318" s="378">
        <v>30</v>
      </c>
      <c r="E318" s="10"/>
      <c r="F318" s="10"/>
      <c r="G318" s="138" t="s">
        <v>164</v>
      </c>
      <c r="H318" s="376">
        <v>15000</v>
      </c>
      <c r="K318" s="4" t="s">
        <v>428</v>
      </c>
      <c r="L318" s="4"/>
      <c r="M318" s="571">
        <f>D968</f>
        <v>2796781.5999999996</v>
      </c>
      <c r="Q318" s="10"/>
    </row>
    <row r="319" spans="1:17" outlineLevel="1">
      <c r="C319" s="137" t="s">
        <v>319</v>
      </c>
      <c r="D319" s="168">
        <v>0</v>
      </c>
      <c r="E319" s="10"/>
      <c r="F319" s="10"/>
      <c r="G319" s="144" t="s">
        <v>165</v>
      </c>
      <c r="H319" s="376">
        <v>2500</v>
      </c>
      <c r="K319" s="4" t="s">
        <v>429</v>
      </c>
      <c r="L319" s="4"/>
      <c r="M319" s="571">
        <f ca="1">SUMIF(E823:N824,ROUNDUP(D308/12,0)+1,E919:N919)</f>
        <v>-92155.017442485681</v>
      </c>
      <c r="Q319" s="10"/>
    </row>
    <row r="320" spans="1:17" outlineLevel="1">
      <c r="C320" s="137" t="s">
        <v>392</v>
      </c>
      <c r="D320" s="547">
        <f ca="1">G$906/D315</f>
        <v>5.3846153846153856E-2</v>
      </c>
      <c r="E320" s="10"/>
      <c r="F320" s="10"/>
      <c r="G320" s="145" t="s">
        <v>166</v>
      </c>
      <c r="H320" s="146">
        <f ca="1">SUM(H308:H319)</f>
        <v>236734.90226436395</v>
      </c>
      <c r="K320" s="4"/>
      <c r="Q320" s="10"/>
    </row>
    <row r="321" spans="2:17" outlineLevel="1">
      <c r="C321" s="142" t="s">
        <v>393</v>
      </c>
      <c r="D321" s="548">
        <f ca="1">G$906/(D315*(D317+E317))</f>
        <v>1.1336032388663968</v>
      </c>
      <c r="E321" s="10"/>
      <c r="F321" s="10"/>
      <c r="G321" s="373" t="s">
        <v>167</v>
      </c>
      <c r="H321" s="148">
        <f ca="1">H320/D315</f>
        <v>1.5611298744517478E-2</v>
      </c>
      <c r="K321" s="4"/>
      <c r="N321" s="10"/>
      <c r="O321" s="10"/>
      <c r="P321" s="10"/>
      <c r="Q321" s="10"/>
    </row>
    <row r="322" spans="2:17" outlineLevel="1">
      <c r="C322" s="4" t="s">
        <v>1</v>
      </c>
      <c r="D322" s="571">
        <f ca="1">-SUMIF(E823:N824,ROUNDUP(D308/12,0),E917:N917)</f>
        <v>911153.11716621707</v>
      </c>
      <c r="I322" s="4"/>
      <c r="J322" s="372"/>
      <c r="K322" s="15"/>
      <c r="N322" s="10"/>
      <c r="O322" s="10"/>
      <c r="P322" s="10"/>
      <c r="Q322" s="10"/>
    </row>
    <row r="323" spans="2:17" outlineLevel="1">
      <c r="C323" s="4" t="s">
        <v>341</v>
      </c>
      <c r="D323" s="418">
        <f>PMT(D317+E317,D318,-1)</f>
        <v>6.3209453946024938E-2</v>
      </c>
      <c r="I323" s="4"/>
      <c r="J323" s="4"/>
      <c r="K323" s="4"/>
      <c r="L323" s="4"/>
      <c r="M323" s="4"/>
    </row>
    <row r="324" spans="2:17" outlineLevel="1"/>
    <row r="326" spans="2:17" ht="18">
      <c r="B326" s="471" t="s">
        <v>251</v>
      </c>
    </row>
    <row r="327" spans="2:17" hidden="1" outlineLevel="1">
      <c r="H327" s="4" t="s">
        <v>1135</v>
      </c>
    </row>
    <row r="328" spans="2:17" hidden="1" outlineLevel="1">
      <c r="C328" s="4" t="s">
        <v>328</v>
      </c>
      <c r="E328" s="168">
        <v>48</v>
      </c>
      <c r="H328" s="4" t="s">
        <v>183</v>
      </c>
      <c r="I328" s="168"/>
    </row>
    <row r="329" spans="2:17" hidden="1" outlineLevel="1">
      <c r="C329" s="4" t="s">
        <v>240</v>
      </c>
      <c r="E329" s="163">
        <v>3.5000000000000003E-2</v>
      </c>
      <c r="F329" s="163">
        <f>+Summary!C51</f>
        <v>0</v>
      </c>
      <c r="G329" s="555" t="s">
        <v>440</v>
      </c>
      <c r="H329" s="4" t="s">
        <v>1136</v>
      </c>
      <c r="I329" s="168"/>
    </row>
    <row r="330" spans="2:17" hidden="1" outlineLevel="1">
      <c r="C330" s="4" t="s">
        <v>303</v>
      </c>
      <c r="E330" s="337">
        <v>0.03</v>
      </c>
    </row>
    <row r="331" spans="2:17" hidden="1" outlineLevel="1">
      <c r="K331" s="4" t="s">
        <v>428</v>
      </c>
      <c r="L331" s="4"/>
      <c r="M331" s="571">
        <f>+M318</f>
        <v>2796781.5999999996</v>
      </c>
    </row>
    <row r="332" spans="2:17" hidden="1" outlineLevel="1">
      <c r="C332" s="4" t="s">
        <v>426</v>
      </c>
      <c r="E332" s="200">
        <f ca="1">SUMIF(E823:N824,ROUNDUP(E328/12,0),E906:N906)</f>
        <v>857096.93073561601</v>
      </c>
      <c r="K332" s="4" t="s">
        <v>430</v>
      </c>
      <c r="L332" s="4"/>
      <c r="M332" s="571">
        <f ca="1">SUMIF(E823:N824,ROUNDUP(E328/12,0),E919:N919)</f>
        <v>-92155.017442485681</v>
      </c>
    </row>
    <row r="333" spans="2:17" hidden="1" outlineLevel="1">
      <c r="C333" s="4" t="s">
        <v>331</v>
      </c>
      <c r="E333" s="200">
        <f ca="1">(SUMIF(E823:N824,ROUNDUP(E328/12,0),E906:N906)/(E329+$F$329)*(1-E330))</f>
        <v>23753829.223244213</v>
      </c>
    </row>
    <row r="334" spans="2:17" hidden="1" outlineLevel="1">
      <c r="C334" s="4" t="s">
        <v>560</v>
      </c>
      <c r="E334" s="200">
        <f ca="1">(SUMIF(E823:N824,ROUNDUP(E328/12,0),E906:N906)/(E329+$F$329))</f>
        <v>24488483.735303313</v>
      </c>
    </row>
    <row r="335" spans="2:17" hidden="1" outlineLevel="1"/>
    <row r="336" spans="2:17" hidden="1" outlineLevel="1"/>
    <row r="337" spans="2:21" collapsed="1"/>
    <row r="338" spans="2:21" ht="18">
      <c r="B338" s="22" t="s">
        <v>281</v>
      </c>
    </row>
    <row r="339" spans="2:21" hidden="1" outlineLevel="1">
      <c r="I339"/>
      <c r="J339"/>
      <c r="K339"/>
      <c r="M339" s="5" t="s">
        <v>1127</v>
      </c>
      <c r="N339" s="1076" t="s">
        <v>415</v>
      </c>
    </row>
    <row r="340" spans="2:21" hidden="1" outlineLevel="1">
      <c r="I340"/>
      <c r="J340"/>
      <c r="K340"/>
      <c r="N340" s="5"/>
      <c r="O340" s="1069" t="s">
        <v>1122</v>
      </c>
    </row>
    <row r="341" spans="2:21" hidden="1" outlineLevel="1">
      <c r="C341" s="21" t="s">
        <v>267</v>
      </c>
      <c r="I341"/>
      <c r="J341"/>
      <c r="M341"/>
      <c r="N341" s="5"/>
      <c r="O341" s="1069" t="s">
        <v>1123</v>
      </c>
      <c r="R341" s="5"/>
      <c r="S341" s="5"/>
      <c r="U341" s="959">
        <f>Summary!C83</f>
        <v>0</v>
      </c>
    </row>
    <row r="342" spans="2:21" hidden="1" outlineLevel="1">
      <c r="G342" s="247" t="s">
        <v>388</v>
      </c>
      <c r="H342" s="247"/>
      <c r="I342" s="247"/>
      <c r="J342" s="1066" t="s">
        <v>1119</v>
      </c>
      <c r="K342" s="26" t="s">
        <v>1125</v>
      </c>
      <c r="M342" s="247" t="s">
        <v>1118</v>
      </c>
      <c r="N342" s="247"/>
      <c r="O342" s="247"/>
      <c r="P342" s="1066" t="s">
        <v>1121</v>
      </c>
      <c r="R342" s="26" t="s">
        <v>273</v>
      </c>
      <c r="S342" s="5"/>
      <c r="T342" s="4" t="s">
        <v>917</v>
      </c>
    </row>
    <row r="343" spans="2:21" hidden="1" outlineLevel="1">
      <c r="C343" s="23" t="s">
        <v>268</v>
      </c>
      <c r="D343" s="246" t="s">
        <v>269</v>
      </c>
      <c r="E343" s="4" t="s">
        <v>276</v>
      </c>
      <c r="G343" s="28" t="s">
        <v>275</v>
      </c>
      <c r="H343" s="28" t="s">
        <v>278</v>
      </c>
      <c r="I343" s="5" t="s">
        <v>280</v>
      </c>
      <c r="J343" s="1067" t="s">
        <v>1120</v>
      </c>
      <c r="K343" s="26" t="s">
        <v>183</v>
      </c>
      <c r="M343" s="28" t="s">
        <v>275</v>
      </c>
      <c r="N343" s="28" t="s">
        <v>278</v>
      </c>
      <c r="O343" s="5" t="s">
        <v>280</v>
      </c>
      <c r="P343" s="1067" t="s">
        <v>1120</v>
      </c>
      <c r="R343" s="246" t="s">
        <v>274</v>
      </c>
      <c r="S343" s="5"/>
      <c r="T343" s="4" t="s">
        <v>918</v>
      </c>
      <c r="U343" s="960" t="s">
        <v>440</v>
      </c>
    </row>
    <row r="344" spans="2:21" hidden="1" outlineLevel="1">
      <c r="B344" s="556">
        <f>B129</f>
        <v>1</v>
      </c>
      <c r="C344" s="4" t="str">
        <f>E129</f>
        <v>Studio</v>
      </c>
      <c r="D344" s="243">
        <f>C129</f>
        <v>0</v>
      </c>
      <c r="E344" s="273">
        <v>1</v>
      </c>
      <c r="G344" s="275"/>
      <c r="H344" s="275"/>
      <c r="I344" s="275"/>
      <c r="J344" s="1068">
        <f>IF(D344=0,0,IFERROR(MATCH($D344,$E439:$AB439,0),"Buyouts not completed"))</f>
        <v>0</v>
      </c>
      <c r="K344" s="275"/>
      <c r="M344" s="275">
        <v>2</v>
      </c>
      <c r="N344" s="275"/>
      <c r="O344" s="275"/>
      <c r="P344" s="1068">
        <f>IFERROR(IF(D344=0,0,MATCH($D344,$E594:$AB594,0)),"not leased up in 24 months")</f>
        <v>0</v>
      </c>
      <c r="R344" s="275">
        <v>2</v>
      </c>
      <c r="S344" s="5"/>
      <c r="T344" s="958">
        <f t="shared" ref="T344:T373" si="37">MAX(0,D344-E344-U344)</f>
        <v>0</v>
      </c>
      <c r="U344" s="961">
        <f t="shared" ref="U344:U373" si="38">ROUNDUP(D344*$U$341,0)</f>
        <v>0</v>
      </c>
    </row>
    <row r="345" spans="2:21" hidden="1" outlineLevel="1">
      <c r="B345" s="556">
        <f t="shared" ref="B345:B373" si="39">B130</f>
        <v>2</v>
      </c>
      <c r="C345" s="4" t="str">
        <f t="shared" ref="C345:C373" si="40">E130</f>
        <v xml:space="preserve">1 Bed / 1 Bath </v>
      </c>
      <c r="D345" s="243">
        <f>C130</f>
        <v>0</v>
      </c>
      <c r="E345" s="273"/>
      <c r="G345" s="275"/>
      <c r="H345" s="275"/>
      <c r="I345" s="275"/>
      <c r="J345" s="1068">
        <f t="shared" ref="J345:J373" si="41">IF(D345=0,0,IFERROR(MATCH($D345,$E440:$AB440,0),"Buyouts not completed"))</f>
        <v>0</v>
      </c>
      <c r="K345" s="275"/>
      <c r="M345" s="275"/>
      <c r="N345" s="275"/>
      <c r="O345" s="275"/>
      <c r="P345" s="1068">
        <f t="shared" ref="P345:P373" si="42">IFERROR(IF(D345=0,0,MATCH($D345,$E595:$AB595,0)),"not leased up in 24 months")</f>
        <v>0</v>
      </c>
      <c r="R345" s="275"/>
      <c r="S345" s="5"/>
      <c r="T345" s="958">
        <f t="shared" si="37"/>
        <v>0</v>
      </c>
      <c r="U345" s="961">
        <f t="shared" si="38"/>
        <v>0</v>
      </c>
    </row>
    <row r="346" spans="2:21" hidden="1" outlineLevel="1">
      <c r="B346" s="556">
        <f t="shared" si="39"/>
        <v>3</v>
      </c>
      <c r="C346" s="4" t="str">
        <f t="shared" si="40"/>
        <v xml:space="preserve">1 Bed / 1 Bath </v>
      </c>
      <c r="D346" s="243">
        <f>C131</f>
        <v>0</v>
      </c>
      <c r="E346" s="273"/>
      <c r="G346" s="275"/>
      <c r="H346" s="275"/>
      <c r="I346" s="275"/>
      <c r="J346" s="1068">
        <f t="shared" si="41"/>
        <v>0</v>
      </c>
      <c r="K346" s="275"/>
      <c r="M346" s="275"/>
      <c r="N346" s="275"/>
      <c r="O346" s="275"/>
      <c r="P346" s="1068">
        <f t="shared" si="42"/>
        <v>0</v>
      </c>
      <c r="R346" s="275"/>
      <c r="S346" s="5"/>
      <c r="T346" s="958">
        <f t="shared" si="37"/>
        <v>0</v>
      </c>
      <c r="U346" s="961">
        <f t="shared" si="38"/>
        <v>0</v>
      </c>
    </row>
    <row r="347" spans="2:21" hidden="1" outlineLevel="1">
      <c r="B347" s="556">
        <f t="shared" si="39"/>
        <v>4</v>
      </c>
      <c r="C347" s="4" t="str">
        <f t="shared" si="40"/>
        <v xml:space="preserve">1 Bed / 1 Bath </v>
      </c>
      <c r="D347" s="243">
        <f>C132</f>
        <v>0</v>
      </c>
      <c r="E347" s="273"/>
      <c r="G347" s="275"/>
      <c r="H347" s="275"/>
      <c r="I347" s="275"/>
      <c r="J347" s="1068">
        <f t="shared" si="41"/>
        <v>0</v>
      </c>
      <c r="K347" s="275" t="s">
        <v>1126</v>
      </c>
      <c r="M347" s="275"/>
      <c r="N347" s="275">
        <v>2</v>
      </c>
      <c r="O347" s="275">
        <v>11</v>
      </c>
      <c r="P347" s="1068">
        <f t="shared" si="42"/>
        <v>0</v>
      </c>
      <c r="R347" s="275"/>
      <c r="S347" s="5"/>
      <c r="T347" s="958">
        <f t="shared" si="37"/>
        <v>0</v>
      </c>
      <c r="U347" s="961">
        <f t="shared" si="38"/>
        <v>0</v>
      </c>
    </row>
    <row r="348" spans="2:21" hidden="1" outlineLevel="1">
      <c r="B348" s="556">
        <f t="shared" si="39"/>
        <v>5</v>
      </c>
      <c r="C348" s="4" t="str">
        <f t="shared" si="40"/>
        <v xml:space="preserve">2 Bed / 1 Bath </v>
      </c>
      <c r="D348" s="243">
        <f t="shared" ref="D348:D373" si="43">C133</f>
        <v>0</v>
      </c>
      <c r="E348" s="273"/>
      <c r="G348" s="275"/>
      <c r="H348" s="275"/>
      <c r="I348" s="275"/>
      <c r="J348" s="1068">
        <f t="shared" si="41"/>
        <v>0</v>
      </c>
      <c r="K348" s="275"/>
      <c r="M348" s="275"/>
      <c r="N348" s="275"/>
      <c r="O348" s="275"/>
      <c r="P348" s="1068">
        <f t="shared" si="42"/>
        <v>0</v>
      </c>
      <c r="R348" s="275"/>
      <c r="S348" s="5"/>
      <c r="T348" s="958">
        <f t="shared" si="37"/>
        <v>0</v>
      </c>
      <c r="U348" s="961">
        <f t="shared" si="38"/>
        <v>0</v>
      </c>
    </row>
    <row r="349" spans="2:21" hidden="1" outlineLevel="1">
      <c r="B349" s="556">
        <f t="shared" si="39"/>
        <v>6</v>
      </c>
      <c r="C349" s="4" t="str">
        <f t="shared" si="40"/>
        <v xml:space="preserve">2 Bed / 1 Bath </v>
      </c>
      <c r="D349" s="243">
        <f t="shared" si="43"/>
        <v>19</v>
      </c>
      <c r="E349" s="273">
        <v>1</v>
      </c>
      <c r="G349" s="275">
        <v>2</v>
      </c>
      <c r="H349" s="275">
        <v>1</v>
      </c>
      <c r="I349" s="275">
        <v>2</v>
      </c>
      <c r="J349" s="1068">
        <f t="shared" si="41"/>
        <v>10</v>
      </c>
      <c r="K349" s="275"/>
      <c r="M349" s="275">
        <v>2</v>
      </c>
      <c r="N349" s="275"/>
      <c r="O349" s="275"/>
      <c r="P349" s="1068" t="str">
        <f t="shared" si="42"/>
        <v>not leased up in 24 months</v>
      </c>
      <c r="R349" s="275">
        <v>2</v>
      </c>
      <c r="S349" s="5"/>
      <c r="T349" s="958">
        <f t="shared" si="37"/>
        <v>18</v>
      </c>
      <c r="U349" s="961">
        <f t="shared" si="38"/>
        <v>0</v>
      </c>
    </row>
    <row r="350" spans="2:21" hidden="1" outlineLevel="1">
      <c r="B350" s="556">
        <f t="shared" si="39"/>
        <v>7</v>
      </c>
      <c r="C350" s="4" t="str">
        <f t="shared" si="40"/>
        <v xml:space="preserve">2 Bed / 1 Bath </v>
      </c>
      <c r="D350" s="243">
        <f t="shared" si="43"/>
        <v>0</v>
      </c>
      <c r="E350" s="273"/>
      <c r="G350" s="275"/>
      <c r="H350" s="275"/>
      <c r="I350" s="275"/>
      <c r="J350" s="1068">
        <f t="shared" si="41"/>
        <v>0</v>
      </c>
      <c r="K350" s="275"/>
      <c r="M350" s="275"/>
      <c r="N350" s="275"/>
      <c r="O350" s="275"/>
      <c r="P350" s="1068">
        <f t="shared" si="42"/>
        <v>0</v>
      </c>
      <c r="R350" s="275"/>
      <c r="S350" s="5"/>
      <c r="T350" s="958">
        <f t="shared" si="37"/>
        <v>0</v>
      </c>
      <c r="U350" s="961">
        <f t="shared" si="38"/>
        <v>0</v>
      </c>
    </row>
    <row r="351" spans="2:21" hidden="1" outlineLevel="1">
      <c r="B351" s="556">
        <f t="shared" si="39"/>
        <v>8</v>
      </c>
      <c r="C351" s="4" t="str">
        <f t="shared" si="40"/>
        <v xml:space="preserve">2 Bed / 2 Bath </v>
      </c>
      <c r="D351" s="243">
        <f t="shared" si="43"/>
        <v>0</v>
      </c>
      <c r="E351" s="273"/>
      <c r="G351" s="275"/>
      <c r="H351" s="275"/>
      <c r="I351" s="275"/>
      <c r="J351" s="1068">
        <f t="shared" si="41"/>
        <v>0</v>
      </c>
      <c r="K351" s="275" t="s">
        <v>1124</v>
      </c>
      <c r="M351" s="275">
        <v>2</v>
      </c>
      <c r="N351" s="275">
        <v>3</v>
      </c>
      <c r="O351" s="275">
        <v>11</v>
      </c>
      <c r="P351" s="1068">
        <f t="shared" si="42"/>
        <v>0</v>
      </c>
      <c r="R351" s="275"/>
      <c r="S351" s="5"/>
      <c r="T351" s="958">
        <f t="shared" si="37"/>
        <v>0</v>
      </c>
      <c r="U351" s="961">
        <f t="shared" si="38"/>
        <v>0</v>
      </c>
    </row>
    <row r="352" spans="2:21" hidden="1" outlineLevel="1">
      <c r="B352" s="556">
        <f t="shared" si="39"/>
        <v>9</v>
      </c>
      <c r="C352" s="4" t="str">
        <f t="shared" si="40"/>
        <v>2 Bed / 1 Bath + Den</v>
      </c>
      <c r="D352" s="243">
        <f t="shared" si="43"/>
        <v>0</v>
      </c>
      <c r="E352" s="273"/>
      <c r="G352" s="275"/>
      <c r="H352" s="275"/>
      <c r="I352" s="275"/>
      <c r="J352" s="1068">
        <f t="shared" si="41"/>
        <v>0</v>
      </c>
      <c r="K352" s="275"/>
      <c r="M352" s="275"/>
      <c r="N352" s="275"/>
      <c r="O352" s="275"/>
      <c r="P352" s="1068">
        <f t="shared" si="42"/>
        <v>0</v>
      </c>
      <c r="R352" s="275"/>
      <c r="S352" s="5"/>
      <c r="T352" s="958">
        <f t="shared" si="37"/>
        <v>0</v>
      </c>
      <c r="U352" s="961">
        <f t="shared" si="38"/>
        <v>0</v>
      </c>
    </row>
    <row r="353" spans="2:21" hidden="1" outlineLevel="1">
      <c r="B353" s="556">
        <f t="shared" si="39"/>
        <v>10</v>
      </c>
      <c r="C353" s="4" t="str">
        <f t="shared" si="40"/>
        <v xml:space="preserve">2 Bed / 2 Bath </v>
      </c>
      <c r="D353" s="243">
        <f t="shared" si="43"/>
        <v>0</v>
      </c>
      <c r="E353" s="273"/>
      <c r="G353" s="275"/>
      <c r="H353" s="275"/>
      <c r="I353" s="275"/>
      <c r="J353" s="1068">
        <f t="shared" si="41"/>
        <v>0</v>
      </c>
      <c r="K353" s="275"/>
      <c r="M353" s="275"/>
      <c r="N353" s="275"/>
      <c r="O353" s="275"/>
      <c r="P353" s="1068">
        <f t="shared" si="42"/>
        <v>0</v>
      </c>
      <c r="R353" s="275"/>
      <c r="S353" s="5"/>
      <c r="T353" s="958">
        <f t="shared" si="37"/>
        <v>0</v>
      </c>
      <c r="U353" s="961">
        <f t="shared" si="38"/>
        <v>0</v>
      </c>
    </row>
    <row r="354" spans="2:21" hidden="1" outlineLevel="1">
      <c r="B354" s="556">
        <f t="shared" si="39"/>
        <v>11</v>
      </c>
      <c r="C354" s="4" t="str">
        <f t="shared" si="40"/>
        <v xml:space="preserve">2 Bed / 1.5 Bath </v>
      </c>
      <c r="D354" s="243">
        <f t="shared" si="43"/>
        <v>0</v>
      </c>
      <c r="E354" s="273"/>
      <c r="G354" s="275"/>
      <c r="H354" s="275"/>
      <c r="I354" s="275"/>
      <c r="J354" s="1068">
        <f t="shared" si="41"/>
        <v>0</v>
      </c>
      <c r="K354" s="275"/>
      <c r="M354" s="275"/>
      <c r="N354" s="275"/>
      <c r="O354" s="275"/>
      <c r="P354" s="1068">
        <f t="shared" si="42"/>
        <v>0</v>
      </c>
      <c r="R354" s="275"/>
      <c r="S354" s="5"/>
      <c r="T354" s="958">
        <f t="shared" si="37"/>
        <v>0</v>
      </c>
      <c r="U354" s="961">
        <f t="shared" si="38"/>
        <v>0</v>
      </c>
    </row>
    <row r="355" spans="2:21" hidden="1" outlineLevel="1">
      <c r="B355" s="556">
        <f t="shared" si="39"/>
        <v>12</v>
      </c>
      <c r="C355" s="4" t="str">
        <f t="shared" si="40"/>
        <v xml:space="preserve">3 Bed / 2 Bath </v>
      </c>
      <c r="D355" s="243">
        <f t="shared" si="43"/>
        <v>1</v>
      </c>
      <c r="E355" s="273"/>
      <c r="G355" s="275">
        <v>1</v>
      </c>
      <c r="H355" s="275">
        <v>1</v>
      </c>
      <c r="I355" s="275">
        <v>2</v>
      </c>
      <c r="J355" s="1068">
        <f t="shared" si="41"/>
        <v>2</v>
      </c>
      <c r="K355" s="275"/>
      <c r="M355" s="275">
        <v>2</v>
      </c>
      <c r="N355" s="275"/>
      <c r="O355" s="275"/>
      <c r="P355" s="1068" t="str">
        <f t="shared" si="42"/>
        <v>not leased up in 24 months</v>
      </c>
      <c r="R355" s="275">
        <v>1</v>
      </c>
      <c r="S355" s="5"/>
      <c r="T355" s="958">
        <f t="shared" si="37"/>
        <v>1</v>
      </c>
      <c r="U355" s="961">
        <f t="shared" si="38"/>
        <v>0</v>
      </c>
    </row>
    <row r="356" spans="2:21" hidden="1" outlineLevel="1">
      <c r="B356" s="556">
        <f t="shared" si="39"/>
        <v>13</v>
      </c>
      <c r="C356" s="4" t="str">
        <f t="shared" si="40"/>
        <v>3 Bed / 2 Bath House</v>
      </c>
      <c r="D356" s="243">
        <f t="shared" si="43"/>
        <v>0</v>
      </c>
      <c r="E356" s="273"/>
      <c r="G356" s="275"/>
      <c r="H356" s="275"/>
      <c r="I356" s="275"/>
      <c r="J356" s="1068">
        <f t="shared" si="41"/>
        <v>0</v>
      </c>
      <c r="K356" s="275"/>
      <c r="M356" s="275"/>
      <c r="N356" s="275"/>
      <c r="O356" s="275"/>
      <c r="P356" s="1068">
        <f t="shared" si="42"/>
        <v>0</v>
      </c>
      <c r="R356" s="275"/>
      <c r="S356" s="5"/>
      <c r="T356" s="958">
        <f t="shared" si="37"/>
        <v>0</v>
      </c>
      <c r="U356" s="961">
        <f t="shared" si="38"/>
        <v>0</v>
      </c>
    </row>
    <row r="357" spans="2:21" hidden="1" outlineLevel="1">
      <c r="B357" s="556">
        <f t="shared" si="39"/>
        <v>14</v>
      </c>
      <c r="C357" s="4" t="str">
        <f t="shared" si="40"/>
        <v xml:space="preserve">3 Bed / 2 Bath </v>
      </c>
      <c r="D357" s="243">
        <f t="shared" si="43"/>
        <v>0</v>
      </c>
      <c r="E357" s="273"/>
      <c r="G357" s="275"/>
      <c r="H357" s="275"/>
      <c r="I357" s="275"/>
      <c r="J357" s="1068">
        <f t="shared" si="41"/>
        <v>0</v>
      </c>
      <c r="K357" s="275"/>
      <c r="M357" s="275"/>
      <c r="N357" s="275"/>
      <c r="O357" s="275"/>
      <c r="P357" s="1068">
        <f t="shared" si="42"/>
        <v>0</v>
      </c>
      <c r="R357" s="275"/>
      <c r="S357" s="5"/>
      <c r="T357" s="958">
        <f t="shared" si="37"/>
        <v>0</v>
      </c>
      <c r="U357" s="961">
        <f t="shared" si="38"/>
        <v>0</v>
      </c>
    </row>
    <row r="358" spans="2:21" hidden="1" outlineLevel="1">
      <c r="B358" s="556">
        <f t="shared" si="39"/>
        <v>15</v>
      </c>
      <c r="C358" s="4" t="str">
        <f t="shared" si="40"/>
        <v xml:space="preserve">1 Bed / 1 Bath </v>
      </c>
      <c r="D358" s="243">
        <f t="shared" si="43"/>
        <v>0</v>
      </c>
      <c r="E358" s="273"/>
      <c r="G358" s="275"/>
      <c r="H358" s="275"/>
      <c r="I358" s="275"/>
      <c r="J358" s="1068">
        <f t="shared" si="41"/>
        <v>0</v>
      </c>
      <c r="K358" s="275"/>
      <c r="M358" s="275"/>
      <c r="N358" s="275"/>
      <c r="O358" s="275"/>
      <c r="P358" s="1068">
        <f t="shared" si="42"/>
        <v>0</v>
      </c>
      <c r="R358" s="275"/>
      <c r="S358" s="5"/>
      <c r="T358" s="958">
        <f t="shared" si="37"/>
        <v>0</v>
      </c>
      <c r="U358" s="961">
        <f t="shared" si="38"/>
        <v>0</v>
      </c>
    </row>
    <row r="359" spans="2:21" hidden="1" outlineLevel="1">
      <c r="B359" s="556">
        <f t="shared" si="39"/>
        <v>16</v>
      </c>
      <c r="C359" s="4" t="str">
        <f t="shared" si="40"/>
        <v xml:space="preserve">2 Bed / 2 Bath </v>
      </c>
      <c r="D359" s="243">
        <f t="shared" si="43"/>
        <v>0</v>
      </c>
      <c r="E359" s="273"/>
      <c r="G359" s="275"/>
      <c r="H359" s="275"/>
      <c r="I359" s="275"/>
      <c r="J359" s="1068">
        <f t="shared" si="41"/>
        <v>0</v>
      </c>
      <c r="K359" s="275"/>
      <c r="M359" s="275"/>
      <c r="N359" s="275"/>
      <c r="O359" s="275"/>
      <c r="P359" s="1068">
        <f t="shared" si="42"/>
        <v>0</v>
      </c>
      <c r="R359" s="275"/>
      <c r="S359" s="5"/>
      <c r="T359" s="958">
        <f t="shared" si="37"/>
        <v>0</v>
      </c>
      <c r="U359" s="961">
        <f t="shared" si="38"/>
        <v>0</v>
      </c>
    </row>
    <row r="360" spans="2:21" hidden="1" outlineLevel="1">
      <c r="B360" s="556">
        <f t="shared" si="39"/>
        <v>17</v>
      </c>
      <c r="C360" s="4" t="str">
        <f t="shared" si="40"/>
        <v xml:space="preserve">4 Bed / 2 Bath Penthouse </v>
      </c>
      <c r="D360" s="243">
        <f t="shared" si="43"/>
        <v>0</v>
      </c>
      <c r="E360" s="273"/>
      <c r="G360" s="275"/>
      <c r="H360" s="275"/>
      <c r="I360" s="275"/>
      <c r="J360" s="1068">
        <f t="shared" si="41"/>
        <v>0</v>
      </c>
      <c r="K360" s="275"/>
      <c r="M360" s="275"/>
      <c r="N360" s="275"/>
      <c r="O360" s="275"/>
      <c r="P360" s="1068">
        <f t="shared" si="42"/>
        <v>0</v>
      </c>
      <c r="R360" s="275"/>
      <c r="S360" s="5"/>
      <c r="T360" s="958">
        <f t="shared" si="37"/>
        <v>0</v>
      </c>
      <c r="U360" s="961">
        <f t="shared" si="38"/>
        <v>0</v>
      </c>
    </row>
    <row r="361" spans="2:21" hidden="1" outlineLevel="1">
      <c r="B361" s="556">
        <f t="shared" si="39"/>
        <v>18</v>
      </c>
      <c r="C361" s="4" t="str">
        <f t="shared" si="40"/>
        <v xml:space="preserve">2 Bed / 2 Bath </v>
      </c>
      <c r="D361" s="243">
        <f t="shared" si="43"/>
        <v>0</v>
      </c>
      <c r="E361" s="273"/>
      <c r="G361" s="275"/>
      <c r="H361" s="275"/>
      <c r="I361" s="275"/>
      <c r="J361" s="1068">
        <f t="shared" si="41"/>
        <v>0</v>
      </c>
      <c r="K361" s="275"/>
      <c r="M361" s="275"/>
      <c r="N361" s="275"/>
      <c r="O361" s="275"/>
      <c r="P361" s="1068">
        <f t="shared" si="42"/>
        <v>0</v>
      </c>
      <c r="R361" s="275"/>
      <c r="S361" s="5"/>
      <c r="T361" s="958">
        <f t="shared" si="37"/>
        <v>0</v>
      </c>
      <c r="U361" s="961">
        <f t="shared" si="38"/>
        <v>0</v>
      </c>
    </row>
    <row r="362" spans="2:21" hidden="1" outlineLevel="1">
      <c r="B362" s="556">
        <f t="shared" si="39"/>
        <v>19</v>
      </c>
      <c r="C362" s="4">
        <f t="shared" si="40"/>
        <v>0</v>
      </c>
      <c r="D362" s="243">
        <f t="shared" si="43"/>
        <v>0</v>
      </c>
      <c r="E362" s="273"/>
      <c r="G362" s="275"/>
      <c r="H362" s="275"/>
      <c r="I362" s="275"/>
      <c r="J362" s="1068">
        <f t="shared" si="41"/>
        <v>0</v>
      </c>
      <c r="K362" s="275"/>
      <c r="M362" s="275"/>
      <c r="N362" s="275"/>
      <c r="O362" s="275"/>
      <c r="P362" s="1068">
        <f t="shared" si="42"/>
        <v>0</v>
      </c>
      <c r="R362" s="275"/>
      <c r="S362" s="5"/>
      <c r="T362" s="958">
        <f t="shared" si="37"/>
        <v>0</v>
      </c>
      <c r="U362" s="961">
        <f t="shared" si="38"/>
        <v>0</v>
      </c>
    </row>
    <row r="363" spans="2:21" hidden="1" outlineLevel="1">
      <c r="B363" s="556">
        <f t="shared" si="39"/>
        <v>20</v>
      </c>
      <c r="C363" s="4">
        <f t="shared" si="40"/>
        <v>0</v>
      </c>
      <c r="D363" s="243">
        <f t="shared" si="43"/>
        <v>0</v>
      </c>
      <c r="E363" s="273"/>
      <c r="G363" s="275"/>
      <c r="H363" s="275"/>
      <c r="I363" s="275"/>
      <c r="J363" s="1068">
        <f t="shared" si="41"/>
        <v>0</v>
      </c>
      <c r="K363" s="275"/>
      <c r="M363" s="275"/>
      <c r="N363" s="275"/>
      <c r="O363" s="275"/>
      <c r="P363" s="1068">
        <f t="shared" si="42"/>
        <v>0</v>
      </c>
      <c r="R363" s="275"/>
      <c r="S363" s="5"/>
      <c r="T363" s="958">
        <f t="shared" si="37"/>
        <v>0</v>
      </c>
      <c r="U363" s="961">
        <f t="shared" si="38"/>
        <v>0</v>
      </c>
    </row>
    <row r="364" spans="2:21" hidden="1" outlineLevel="1">
      <c r="B364" s="556">
        <f t="shared" si="39"/>
        <v>21</v>
      </c>
      <c r="C364" s="4">
        <f t="shared" si="40"/>
        <v>0</v>
      </c>
      <c r="D364" s="243">
        <f t="shared" si="43"/>
        <v>0</v>
      </c>
      <c r="E364" s="273"/>
      <c r="G364" s="275"/>
      <c r="H364" s="275"/>
      <c r="I364" s="275"/>
      <c r="J364" s="1068">
        <f t="shared" si="41"/>
        <v>0</v>
      </c>
      <c r="K364" s="275"/>
      <c r="M364" s="275"/>
      <c r="N364" s="275"/>
      <c r="O364" s="275"/>
      <c r="P364" s="1068">
        <f t="shared" si="42"/>
        <v>0</v>
      </c>
      <c r="R364" s="275"/>
      <c r="S364" s="5"/>
      <c r="T364" s="958">
        <f t="shared" si="37"/>
        <v>0</v>
      </c>
      <c r="U364" s="961">
        <f t="shared" si="38"/>
        <v>0</v>
      </c>
    </row>
    <row r="365" spans="2:21" hidden="1" outlineLevel="1">
      <c r="B365" s="556">
        <f t="shared" si="39"/>
        <v>22</v>
      </c>
      <c r="C365" s="4">
        <f t="shared" si="40"/>
        <v>0</v>
      </c>
      <c r="D365" s="243">
        <f t="shared" si="43"/>
        <v>0</v>
      </c>
      <c r="E365" s="273"/>
      <c r="G365" s="275"/>
      <c r="H365" s="275"/>
      <c r="I365" s="275"/>
      <c r="J365" s="1068">
        <f t="shared" si="41"/>
        <v>0</v>
      </c>
      <c r="K365" s="275"/>
      <c r="M365" s="275"/>
      <c r="N365" s="275"/>
      <c r="O365" s="275"/>
      <c r="P365" s="1068">
        <f t="shared" si="42"/>
        <v>0</v>
      </c>
      <c r="R365" s="275"/>
      <c r="S365" s="5"/>
      <c r="T365" s="958">
        <f t="shared" si="37"/>
        <v>0</v>
      </c>
      <c r="U365" s="961">
        <f t="shared" si="38"/>
        <v>0</v>
      </c>
    </row>
    <row r="366" spans="2:21" hidden="1" outlineLevel="1">
      <c r="B366" s="556">
        <f t="shared" si="39"/>
        <v>23</v>
      </c>
      <c r="C366" s="4">
        <f t="shared" si="40"/>
        <v>0</v>
      </c>
      <c r="D366" s="243">
        <f t="shared" si="43"/>
        <v>0</v>
      </c>
      <c r="E366" s="273"/>
      <c r="G366" s="275"/>
      <c r="H366" s="275"/>
      <c r="I366" s="275"/>
      <c r="J366" s="1068">
        <f t="shared" si="41"/>
        <v>0</v>
      </c>
      <c r="K366" s="275"/>
      <c r="M366" s="275"/>
      <c r="N366" s="275"/>
      <c r="O366" s="275"/>
      <c r="P366" s="1068">
        <f t="shared" si="42"/>
        <v>0</v>
      </c>
      <c r="R366" s="275"/>
      <c r="S366" s="5"/>
      <c r="T366" s="958">
        <f t="shared" si="37"/>
        <v>0</v>
      </c>
      <c r="U366" s="961">
        <f t="shared" si="38"/>
        <v>0</v>
      </c>
    </row>
    <row r="367" spans="2:21" hidden="1" outlineLevel="1">
      <c r="B367" s="556">
        <f t="shared" si="39"/>
        <v>24</v>
      </c>
      <c r="C367" s="4">
        <f t="shared" si="40"/>
        <v>0</v>
      </c>
      <c r="D367" s="243">
        <f t="shared" si="43"/>
        <v>0</v>
      </c>
      <c r="E367" s="273"/>
      <c r="G367" s="275"/>
      <c r="H367" s="275"/>
      <c r="I367" s="275"/>
      <c r="J367" s="1068">
        <f t="shared" si="41"/>
        <v>0</v>
      </c>
      <c r="K367" s="275"/>
      <c r="M367" s="275"/>
      <c r="N367" s="275"/>
      <c r="O367" s="275"/>
      <c r="P367" s="1068">
        <f t="shared" si="42"/>
        <v>0</v>
      </c>
      <c r="R367" s="275"/>
      <c r="S367" s="5"/>
      <c r="T367" s="958">
        <f t="shared" si="37"/>
        <v>0</v>
      </c>
      <c r="U367" s="961">
        <f t="shared" si="38"/>
        <v>0</v>
      </c>
    </row>
    <row r="368" spans="2:21" hidden="1" outlineLevel="1">
      <c r="B368" s="556">
        <f t="shared" si="39"/>
        <v>25</v>
      </c>
      <c r="C368" s="4">
        <f t="shared" si="40"/>
        <v>0</v>
      </c>
      <c r="D368" s="243">
        <f t="shared" si="43"/>
        <v>0</v>
      </c>
      <c r="E368" s="273"/>
      <c r="G368" s="275"/>
      <c r="H368" s="275"/>
      <c r="I368" s="275"/>
      <c r="J368" s="1068">
        <f t="shared" si="41"/>
        <v>0</v>
      </c>
      <c r="K368" s="275"/>
      <c r="M368" s="275"/>
      <c r="N368" s="275"/>
      <c r="O368" s="275"/>
      <c r="P368" s="1068">
        <f t="shared" si="42"/>
        <v>0</v>
      </c>
      <c r="R368" s="275"/>
      <c r="S368" s="5"/>
      <c r="T368" s="958">
        <f t="shared" si="37"/>
        <v>0</v>
      </c>
      <c r="U368" s="961">
        <f t="shared" si="38"/>
        <v>0</v>
      </c>
    </row>
    <row r="369" spans="2:28" hidden="1" outlineLevel="1">
      <c r="B369" s="556">
        <f t="shared" si="39"/>
        <v>26</v>
      </c>
      <c r="C369" s="4">
        <f t="shared" si="40"/>
        <v>0</v>
      </c>
      <c r="D369" s="243">
        <f t="shared" si="43"/>
        <v>0</v>
      </c>
      <c r="E369" s="273"/>
      <c r="G369" s="275"/>
      <c r="H369" s="275"/>
      <c r="I369" s="275"/>
      <c r="J369" s="1068">
        <f t="shared" si="41"/>
        <v>0</v>
      </c>
      <c r="K369" s="275"/>
      <c r="M369" s="275"/>
      <c r="N369" s="275"/>
      <c r="O369" s="275"/>
      <c r="P369" s="1068">
        <f t="shared" si="42"/>
        <v>0</v>
      </c>
      <c r="R369" s="275"/>
      <c r="S369" s="5"/>
      <c r="T369" s="958">
        <f t="shared" si="37"/>
        <v>0</v>
      </c>
      <c r="U369" s="961">
        <f t="shared" si="38"/>
        <v>0</v>
      </c>
    </row>
    <row r="370" spans="2:28" hidden="1" outlineLevel="1">
      <c r="B370" s="556">
        <f t="shared" si="39"/>
        <v>27</v>
      </c>
      <c r="C370" s="4">
        <f t="shared" si="40"/>
        <v>0</v>
      </c>
      <c r="D370" s="243">
        <f t="shared" si="43"/>
        <v>0</v>
      </c>
      <c r="E370" s="273"/>
      <c r="G370" s="275"/>
      <c r="H370" s="275"/>
      <c r="I370" s="275"/>
      <c r="J370" s="1068">
        <f t="shared" si="41"/>
        <v>0</v>
      </c>
      <c r="K370" s="275"/>
      <c r="M370" s="275"/>
      <c r="N370" s="275"/>
      <c r="O370" s="275"/>
      <c r="P370" s="1068">
        <f t="shared" si="42"/>
        <v>0</v>
      </c>
      <c r="R370" s="275"/>
      <c r="S370" s="5"/>
      <c r="T370" s="958">
        <f t="shared" si="37"/>
        <v>0</v>
      </c>
      <c r="U370" s="961">
        <f t="shared" si="38"/>
        <v>0</v>
      </c>
    </row>
    <row r="371" spans="2:28" hidden="1" outlineLevel="1">
      <c r="B371" s="556">
        <f t="shared" si="39"/>
        <v>28</v>
      </c>
      <c r="C371" s="4">
        <f t="shared" si="40"/>
        <v>0</v>
      </c>
      <c r="D371" s="243">
        <f t="shared" si="43"/>
        <v>0</v>
      </c>
      <c r="E371" s="273"/>
      <c r="G371" s="275"/>
      <c r="H371" s="275"/>
      <c r="I371" s="275"/>
      <c r="J371" s="1068">
        <f t="shared" si="41"/>
        <v>0</v>
      </c>
      <c r="K371" s="275"/>
      <c r="M371" s="275"/>
      <c r="N371" s="275"/>
      <c r="O371" s="275"/>
      <c r="P371" s="1068">
        <f t="shared" si="42"/>
        <v>0</v>
      </c>
      <c r="R371" s="275"/>
      <c r="S371" s="5"/>
      <c r="T371" s="958">
        <f t="shared" si="37"/>
        <v>0</v>
      </c>
      <c r="U371" s="961">
        <f t="shared" si="38"/>
        <v>0</v>
      </c>
    </row>
    <row r="372" spans="2:28" hidden="1" outlineLevel="1">
      <c r="B372" s="556">
        <f t="shared" si="39"/>
        <v>29</v>
      </c>
      <c r="C372" s="4">
        <f t="shared" si="40"/>
        <v>0</v>
      </c>
      <c r="D372" s="243">
        <f t="shared" si="43"/>
        <v>0</v>
      </c>
      <c r="E372" s="273"/>
      <c r="G372" s="275"/>
      <c r="H372" s="275"/>
      <c r="I372" s="275"/>
      <c r="J372" s="1068">
        <f t="shared" si="41"/>
        <v>0</v>
      </c>
      <c r="K372" s="275"/>
      <c r="M372" s="275"/>
      <c r="N372" s="275"/>
      <c r="O372" s="275"/>
      <c r="P372" s="1068">
        <f t="shared" si="42"/>
        <v>0</v>
      </c>
      <c r="R372" s="275"/>
      <c r="S372" s="5"/>
      <c r="T372" s="958">
        <f t="shared" si="37"/>
        <v>0</v>
      </c>
      <c r="U372" s="961">
        <f t="shared" si="38"/>
        <v>0</v>
      </c>
    </row>
    <row r="373" spans="2:28" hidden="1" outlineLevel="1">
      <c r="B373" s="556">
        <f t="shared" si="39"/>
        <v>30</v>
      </c>
      <c r="C373" s="4">
        <f t="shared" si="40"/>
        <v>0</v>
      </c>
      <c r="D373" s="243">
        <f t="shared" si="43"/>
        <v>0</v>
      </c>
      <c r="E373" s="273"/>
      <c r="G373" s="275"/>
      <c r="H373" s="275"/>
      <c r="I373" s="275"/>
      <c r="J373" s="1068">
        <f t="shared" si="41"/>
        <v>0</v>
      </c>
      <c r="K373" s="275"/>
      <c r="M373" s="275"/>
      <c r="N373" s="275"/>
      <c r="O373" s="275"/>
      <c r="P373" s="1068">
        <f t="shared" si="42"/>
        <v>0</v>
      </c>
      <c r="R373" s="275"/>
      <c r="S373" s="5"/>
      <c r="T373" s="958">
        <f t="shared" si="37"/>
        <v>0</v>
      </c>
      <c r="U373" s="961">
        <f t="shared" si="38"/>
        <v>0</v>
      </c>
    </row>
    <row r="374" spans="2:28" hidden="1" outlineLevel="1">
      <c r="B374" s="555"/>
    </row>
    <row r="375" spans="2:28" hidden="1" outlineLevel="1">
      <c r="D375" s="4" t="s">
        <v>187</v>
      </c>
      <c r="E375" s="250">
        <v>1</v>
      </c>
      <c r="F375" s="250">
        <f>E375+1</f>
        <v>2</v>
      </c>
      <c r="G375" s="250">
        <f t="shared" ref="G375:AB375" si="44">F375+1</f>
        <v>3</v>
      </c>
      <c r="H375" s="250">
        <f t="shared" si="44"/>
        <v>4</v>
      </c>
      <c r="I375" s="250">
        <f t="shared" si="44"/>
        <v>5</v>
      </c>
      <c r="J375" s="250">
        <f t="shared" si="44"/>
        <v>6</v>
      </c>
      <c r="K375" s="250">
        <f t="shared" si="44"/>
        <v>7</v>
      </c>
      <c r="L375" s="250">
        <f t="shared" si="44"/>
        <v>8</v>
      </c>
      <c r="M375" s="250">
        <f t="shared" si="44"/>
        <v>9</v>
      </c>
      <c r="N375" s="250">
        <f t="shared" si="44"/>
        <v>10</v>
      </c>
      <c r="O375" s="250">
        <f t="shared" si="44"/>
        <v>11</v>
      </c>
      <c r="P375" s="250">
        <f t="shared" si="44"/>
        <v>12</v>
      </c>
      <c r="Q375" s="250">
        <f t="shared" si="44"/>
        <v>13</v>
      </c>
      <c r="R375" s="250">
        <f t="shared" si="44"/>
        <v>14</v>
      </c>
      <c r="S375" s="250">
        <f t="shared" si="44"/>
        <v>15</v>
      </c>
      <c r="T375" s="250">
        <f t="shared" si="44"/>
        <v>16</v>
      </c>
      <c r="U375" s="250">
        <f t="shared" si="44"/>
        <v>17</v>
      </c>
      <c r="V375" s="250">
        <f t="shared" si="44"/>
        <v>18</v>
      </c>
      <c r="W375" s="250">
        <f t="shared" si="44"/>
        <v>19</v>
      </c>
      <c r="X375" s="250">
        <f t="shared" si="44"/>
        <v>20</v>
      </c>
      <c r="Y375" s="250">
        <f t="shared" si="44"/>
        <v>21</v>
      </c>
      <c r="Z375" s="250">
        <f t="shared" si="44"/>
        <v>22</v>
      </c>
      <c r="AA375" s="250">
        <f t="shared" si="44"/>
        <v>23</v>
      </c>
      <c r="AB375" s="250">
        <f t="shared" si="44"/>
        <v>24</v>
      </c>
    </row>
    <row r="376" spans="2:28" hidden="1" outlineLevel="1">
      <c r="C376" s="21" t="s">
        <v>290</v>
      </c>
    </row>
    <row r="377" spans="2:28" hidden="1" outlineLevel="1">
      <c r="B377" s="556">
        <f>B344</f>
        <v>1</v>
      </c>
      <c r="C377" s="248" t="str">
        <f>C344</f>
        <v>Studio</v>
      </c>
      <c r="D377" s="248">
        <v>1</v>
      </c>
      <c r="E377" s="248">
        <f t="array" ref="E377:AB377">IFERROR(--(MOD(E$375:AB$375,H344)=0),0)</f>
        <v>0</v>
      </c>
      <c r="F377" s="248">
        <v>0</v>
      </c>
      <c r="G377" s="248">
        <v>0</v>
      </c>
      <c r="H377" s="248">
        <v>0</v>
      </c>
      <c r="I377" s="248">
        <v>0</v>
      </c>
      <c r="J377" s="249">
        <v>0</v>
      </c>
      <c r="K377" s="249">
        <v>0</v>
      </c>
      <c r="L377" s="249">
        <v>0</v>
      </c>
      <c r="M377" s="249">
        <v>0</v>
      </c>
      <c r="N377" s="248">
        <v>0</v>
      </c>
      <c r="O377" s="248">
        <v>0</v>
      </c>
      <c r="P377" s="248">
        <v>0</v>
      </c>
      <c r="Q377" s="248">
        <v>0</v>
      </c>
      <c r="R377" s="248">
        <v>0</v>
      </c>
      <c r="S377" s="248">
        <v>0</v>
      </c>
      <c r="T377" s="248">
        <v>0</v>
      </c>
      <c r="U377" s="248">
        <v>0</v>
      </c>
      <c r="V377" s="248">
        <v>0</v>
      </c>
      <c r="W377" s="248">
        <v>0</v>
      </c>
      <c r="X377" s="248">
        <v>0</v>
      </c>
      <c r="Y377" s="248">
        <v>0</v>
      </c>
      <c r="Z377" s="248">
        <v>0</v>
      </c>
      <c r="AA377" s="248">
        <v>0</v>
      </c>
      <c r="AB377" s="248">
        <v>0</v>
      </c>
    </row>
    <row r="378" spans="2:28" hidden="1" outlineLevel="1">
      <c r="B378" s="556">
        <f t="shared" ref="B378:C393" si="45">B345</f>
        <v>2</v>
      </c>
      <c r="C378" s="248" t="str">
        <f t="shared" si="45"/>
        <v xml:space="preserve">1 Bed / 1 Bath </v>
      </c>
      <c r="D378" s="248">
        <v>1</v>
      </c>
      <c r="E378" s="248">
        <f t="array" ref="E378:AB378">IFERROR(--(MOD(E$375:AB$375,H345)=0),0)</f>
        <v>0</v>
      </c>
      <c r="F378" s="248">
        <v>0</v>
      </c>
      <c r="G378" s="248">
        <v>0</v>
      </c>
      <c r="H378" s="248">
        <v>0</v>
      </c>
      <c r="I378" s="248">
        <v>0</v>
      </c>
      <c r="J378" s="249">
        <v>0</v>
      </c>
      <c r="K378" s="249">
        <v>0</v>
      </c>
      <c r="L378" s="249">
        <v>0</v>
      </c>
      <c r="M378" s="249">
        <v>0</v>
      </c>
      <c r="N378" s="248">
        <v>0</v>
      </c>
      <c r="O378" s="248">
        <v>0</v>
      </c>
      <c r="P378" s="248">
        <v>0</v>
      </c>
      <c r="Q378" s="248">
        <v>0</v>
      </c>
      <c r="R378" s="248">
        <v>0</v>
      </c>
      <c r="S378" s="248">
        <v>0</v>
      </c>
      <c r="T378" s="248">
        <v>0</v>
      </c>
      <c r="U378" s="248">
        <v>0</v>
      </c>
      <c r="V378" s="248">
        <v>0</v>
      </c>
      <c r="W378" s="248">
        <v>0</v>
      </c>
      <c r="X378" s="248">
        <v>0</v>
      </c>
      <c r="Y378" s="248">
        <v>0</v>
      </c>
      <c r="Z378" s="248">
        <v>0</v>
      </c>
      <c r="AA378" s="248">
        <v>0</v>
      </c>
      <c r="AB378" s="248">
        <v>0</v>
      </c>
    </row>
    <row r="379" spans="2:28" hidden="1" outlineLevel="1">
      <c r="B379" s="556">
        <f t="shared" si="45"/>
        <v>3</v>
      </c>
      <c r="C379" s="248" t="str">
        <f t="shared" si="45"/>
        <v xml:space="preserve">1 Bed / 1 Bath </v>
      </c>
      <c r="D379" s="248">
        <v>1</v>
      </c>
      <c r="E379" s="248">
        <f t="array" ref="E379:AB379">IFERROR(--(MOD(E$375:AB$375,H346)=0),0)</f>
        <v>0</v>
      </c>
      <c r="F379" s="248">
        <v>0</v>
      </c>
      <c r="G379" s="248">
        <v>0</v>
      </c>
      <c r="H379" s="248">
        <v>0</v>
      </c>
      <c r="I379" s="248">
        <v>0</v>
      </c>
      <c r="J379" s="249">
        <v>0</v>
      </c>
      <c r="K379" s="249">
        <v>0</v>
      </c>
      <c r="L379" s="249">
        <v>0</v>
      </c>
      <c r="M379" s="249">
        <v>0</v>
      </c>
      <c r="N379" s="248">
        <v>0</v>
      </c>
      <c r="O379" s="248">
        <v>0</v>
      </c>
      <c r="P379" s="248">
        <v>0</v>
      </c>
      <c r="Q379" s="248">
        <v>0</v>
      </c>
      <c r="R379" s="248">
        <v>0</v>
      </c>
      <c r="S379" s="248">
        <v>0</v>
      </c>
      <c r="T379" s="248">
        <v>0</v>
      </c>
      <c r="U379" s="248">
        <v>0</v>
      </c>
      <c r="V379" s="248">
        <v>0</v>
      </c>
      <c r="W379" s="248">
        <v>0</v>
      </c>
      <c r="X379" s="248">
        <v>0</v>
      </c>
      <c r="Y379" s="248">
        <v>0</v>
      </c>
      <c r="Z379" s="248">
        <v>0</v>
      </c>
      <c r="AA379" s="248">
        <v>0</v>
      </c>
      <c r="AB379" s="248">
        <v>0</v>
      </c>
    </row>
    <row r="380" spans="2:28" hidden="1" outlineLevel="1">
      <c r="B380" s="556">
        <f t="shared" si="45"/>
        <v>4</v>
      </c>
      <c r="C380" s="248" t="str">
        <f t="shared" si="45"/>
        <v xml:space="preserve">1 Bed / 1 Bath </v>
      </c>
      <c r="D380" s="248">
        <v>1</v>
      </c>
      <c r="E380" s="248">
        <f t="array" ref="E380:AB380">IFERROR(--(MOD(E$375:AB$375,H347)=0),0)</f>
        <v>0</v>
      </c>
      <c r="F380" s="248">
        <v>0</v>
      </c>
      <c r="G380" s="248">
        <v>0</v>
      </c>
      <c r="H380" s="248">
        <v>0</v>
      </c>
      <c r="I380" s="248">
        <v>0</v>
      </c>
      <c r="J380" s="249">
        <v>0</v>
      </c>
      <c r="K380" s="249">
        <v>0</v>
      </c>
      <c r="L380" s="249">
        <v>0</v>
      </c>
      <c r="M380" s="249">
        <v>0</v>
      </c>
      <c r="N380" s="248">
        <v>0</v>
      </c>
      <c r="O380" s="248">
        <v>0</v>
      </c>
      <c r="P380" s="248">
        <v>0</v>
      </c>
      <c r="Q380" s="248">
        <v>0</v>
      </c>
      <c r="R380" s="248">
        <v>0</v>
      </c>
      <c r="S380" s="248">
        <v>0</v>
      </c>
      <c r="T380" s="248">
        <v>0</v>
      </c>
      <c r="U380" s="248">
        <v>0</v>
      </c>
      <c r="V380" s="248">
        <v>0</v>
      </c>
      <c r="W380" s="248">
        <v>0</v>
      </c>
      <c r="X380" s="248">
        <v>0</v>
      </c>
      <c r="Y380" s="248">
        <v>0</v>
      </c>
      <c r="Z380" s="248">
        <v>0</v>
      </c>
      <c r="AA380" s="248">
        <v>0</v>
      </c>
      <c r="AB380" s="248">
        <v>0</v>
      </c>
    </row>
    <row r="381" spans="2:28" hidden="1" outlineLevel="1">
      <c r="B381" s="556">
        <f t="shared" si="45"/>
        <v>5</v>
      </c>
      <c r="C381" s="248" t="str">
        <f t="shared" si="45"/>
        <v xml:space="preserve">2 Bed / 1 Bath </v>
      </c>
      <c r="D381" s="248">
        <v>1</v>
      </c>
      <c r="E381" s="248">
        <f t="array" ref="E381:AB381">IFERROR(--(MOD(E$375:AB$375,H348)=0),0)</f>
        <v>0</v>
      </c>
      <c r="F381" s="248">
        <v>0</v>
      </c>
      <c r="G381" s="248">
        <v>0</v>
      </c>
      <c r="H381" s="248">
        <v>0</v>
      </c>
      <c r="I381" s="248">
        <v>0</v>
      </c>
      <c r="J381" s="249">
        <v>0</v>
      </c>
      <c r="K381" s="249">
        <v>0</v>
      </c>
      <c r="L381" s="249">
        <v>0</v>
      </c>
      <c r="M381" s="249">
        <v>0</v>
      </c>
      <c r="N381" s="248">
        <v>0</v>
      </c>
      <c r="O381" s="248">
        <v>0</v>
      </c>
      <c r="P381" s="248">
        <v>0</v>
      </c>
      <c r="Q381" s="248">
        <v>0</v>
      </c>
      <c r="R381" s="248">
        <v>0</v>
      </c>
      <c r="S381" s="248">
        <v>0</v>
      </c>
      <c r="T381" s="248">
        <v>0</v>
      </c>
      <c r="U381" s="248">
        <v>0</v>
      </c>
      <c r="V381" s="248">
        <v>0</v>
      </c>
      <c r="W381" s="248">
        <v>0</v>
      </c>
      <c r="X381" s="248">
        <v>0</v>
      </c>
      <c r="Y381" s="248">
        <v>0</v>
      </c>
      <c r="Z381" s="248">
        <v>0</v>
      </c>
      <c r="AA381" s="248">
        <v>0</v>
      </c>
      <c r="AB381" s="248">
        <v>0</v>
      </c>
    </row>
    <row r="382" spans="2:28" hidden="1" outlineLevel="1">
      <c r="B382" s="556">
        <f t="shared" si="45"/>
        <v>6</v>
      </c>
      <c r="C382" s="248" t="str">
        <f t="shared" si="45"/>
        <v xml:space="preserve">2 Bed / 1 Bath </v>
      </c>
      <c r="D382" s="248">
        <v>1</v>
      </c>
      <c r="E382" s="248">
        <f t="array" ref="E382:AB382">IFERROR(--(MOD(E$375:AB$375,H349)=0),0)</f>
        <v>1</v>
      </c>
      <c r="F382" s="248">
        <v>1</v>
      </c>
      <c r="G382" s="248">
        <v>1</v>
      </c>
      <c r="H382" s="248">
        <v>1</v>
      </c>
      <c r="I382" s="248">
        <v>1</v>
      </c>
      <c r="J382" s="249">
        <v>1</v>
      </c>
      <c r="K382" s="249">
        <v>1</v>
      </c>
      <c r="L382" s="249">
        <v>1</v>
      </c>
      <c r="M382" s="249">
        <v>1</v>
      </c>
      <c r="N382" s="248">
        <v>1</v>
      </c>
      <c r="O382" s="248">
        <v>1</v>
      </c>
      <c r="P382" s="248">
        <v>1</v>
      </c>
      <c r="Q382" s="248">
        <v>1</v>
      </c>
      <c r="R382" s="248">
        <v>1</v>
      </c>
      <c r="S382" s="248">
        <v>1</v>
      </c>
      <c r="T382" s="248">
        <v>1</v>
      </c>
      <c r="U382" s="248">
        <v>1</v>
      </c>
      <c r="V382" s="248">
        <v>1</v>
      </c>
      <c r="W382" s="248">
        <v>1</v>
      </c>
      <c r="X382" s="248">
        <v>1</v>
      </c>
      <c r="Y382" s="248">
        <v>1</v>
      </c>
      <c r="Z382" s="248">
        <v>1</v>
      </c>
      <c r="AA382" s="248">
        <v>1</v>
      </c>
      <c r="AB382" s="248">
        <v>1</v>
      </c>
    </row>
    <row r="383" spans="2:28" hidden="1" outlineLevel="1">
      <c r="B383" s="556">
        <f t="shared" si="45"/>
        <v>7</v>
      </c>
      <c r="C383" s="248" t="str">
        <f t="shared" si="45"/>
        <v xml:space="preserve">2 Bed / 1 Bath </v>
      </c>
      <c r="D383" s="248">
        <v>1</v>
      </c>
      <c r="E383" s="248">
        <f t="array" ref="E383:AB383">IFERROR(--(MOD(E$375:AB$375,H350)=0),0)</f>
        <v>0</v>
      </c>
      <c r="F383" s="248">
        <v>0</v>
      </c>
      <c r="G383" s="248">
        <v>0</v>
      </c>
      <c r="H383" s="248">
        <v>0</v>
      </c>
      <c r="I383" s="248">
        <v>0</v>
      </c>
      <c r="J383" s="249">
        <v>0</v>
      </c>
      <c r="K383" s="249">
        <v>0</v>
      </c>
      <c r="L383" s="249">
        <v>0</v>
      </c>
      <c r="M383" s="249">
        <v>0</v>
      </c>
      <c r="N383" s="248">
        <v>0</v>
      </c>
      <c r="O383" s="248">
        <v>0</v>
      </c>
      <c r="P383" s="248">
        <v>0</v>
      </c>
      <c r="Q383" s="248">
        <v>0</v>
      </c>
      <c r="R383" s="248">
        <v>0</v>
      </c>
      <c r="S383" s="248">
        <v>0</v>
      </c>
      <c r="T383" s="248">
        <v>0</v>
      </c>
      <c r="U383" s="248">
        <v>0</v>
      </c>
      <c r="V383" s="248">
        <v>0</v>
      </c>
      <c r="W383" s="248">
        <v>0</v>
      </c>
      <c r="X383" s="248">
        <v>0</v>
      </c>
      <c r="Y383" s="248">
        <v>0</v>
      </c>
      <c r="Z383" s="248">
        <v>0</v>
      </c>
      <c r="AA383" s="248">
        <v>0</v>
      </c>
      <c r="AB383" s="248">
        <v>0</v>
      </c>
    </row>
    <row r="384" spans="2:28" hidden="1" outlineLevel="1">
      <c r="B384" s="556">
        <f t="shared" si="45"/>
        <v>8</v>
      </c>
      <c r="C384" s="248" t="str">
        <f t="shared" si="45"/>
        <v xml:space="preserve">2 Bed / 2 Bath </v>
      </c>
      <c r="D384" s="248">
        <v>1</v>
      </c>
      <c r="E384" s="248">
        <f t="array" ref="E384:AB384">IFERROR(--(MOD(E$375:AB$375,H351)=0),0)</f>
        <v>0</v>
      </c>
      <c r="F384" s="248">
        <v>0</v>
      </c>
      <c r="G384" s="248">
        <v>0</v>
      </c>
      <c r="H384" s="248">
        <v>0</v>
      </c>
      <c r="I384" s="248">
        <v>0</v>
      </c>
      <c r="J384" s="249">
        <v>0</v>
      </c>
      <c r="K384" s="249">
        <v>0</v>
      </c>
      <c r="L384" s="249">
        <v>0</v>
      </c>
      <c r="M384" s="249">
        <v>0</v>
      </c>
      <c r="N384" s="248">
        <v>0</v>
      </c>
      <c r="O384" s="248">
        <v>0</v>
      </c>
      <c r="P384" s="248">
        <v>0</v>
      </c>
      <c r="Q384" s="248">
        <v>0</v>
      </c>
      <c r="R384" s="248">
        <v>0</v>
      </c>
      <c r="S384" s="248">
        <v>0</v>
      </c>
      <c r="T384" s="248">
        <v>0</v>
      </c>
      <c r="U384" s="248">
        <v>0</v>
      </c>
      <c r="V384" s="248">
        <v>0</v>
      </c>
      <c r="W384" s="248">
        <v>0</v>
      </c>
      <c r="X384" s="248">
        <v>0</v>
      </c>
      <c r="Y384" s="248">
        <v>0</v>
      </c>
      <c r="Z384" s="248">
        <v>0</v>
      </c>
      <c r="AA384" s="248">
        <v>0</v>
      </c>
      <c r="AB384" s="248">
        <v>0</v>
      </c>
    </row>
    <row r="385" spans="2:28" hidden="1" outlineLevel="1">
      <c r="B385" s="556">
        <f t="shared" si="45"/>
        <v>9</v>
      </c>
      <c r="C385" s="248" t="str">
        <f t="shared" si="45"/>
        <v>2 Bed / 1 Bath + Den</v>
      </c>
      <c r="D385" s="248">
        <v>1</v>
      </c>
      <c r="E385" s="248">
        <f t="array" ref="E385:AB385">IFERROR(--(MOD(E$375:AB$375,H352)=0),0)</f>
        <v>0</v>
      </c>
      <c r="F385" s="248">
        <v>0</v>
      </c>
      <c r="G385" s="248">
        <v>0</v>
      </c>
      <c r="H385" s="248">
        <v>0</v>
      </c>
      <c r="I385" s="248">
        <v>0</v>
      </c>
      <c r="J385" s="249">
        <v>0</v>
      </c>
      <c r="K385" s="249">
        <v>0</v>
      </c>
      <c r="L385" s="249">
        <v>0</v>
      </c>
      <c r="M385" s="249">
        <v>0</v>
      </c>
      <c r="N385" s="248">
        <v>0</v>
      </c>
      <c r="O385" s="248">
        <v>0</v>
      </c>
      <c r="P385" s="248">
        <v>0</v>
      </c>
      <c r="Q385" s="248">
        <v>0</v>
      </c>
      <c r="R385" s="248">
        <v>0</v>
      </c>
      <c r="S385" s="248">
        <v>0</v>
      </c>
      <c r="T385" s="248">
        <v>0</v>
      </c>
      <c r="U385" s="248">
        <v>0</v>
      </c>
      <c r="V385" s="248">
        <v>0</v>
      </c>
      <c r="W385" s="248">
        <v>0</v>
      </c>
      <c r="X385" s="248">
        <v>0</v>
      </c>
      <c r="Y385" s="248">
        <v>0</v>
      </c>
      <c r="Z385" s="248">
        <v>0</v>
      </c>
      <c r="AA385" s="248">
        <v>0</v>
      </c>
      <c r="AB385" s="248">
        <v>0</v>
      </c>
    </row>
    <row r="386" spans="2:28" hidden="1" outlineLevel="1">
      <c r="B386" s="556">
        <f t="shared" si="45"/>
        <v>10</v>
      </c>
      <c r="C386" s="248" t="str">
        <f t="shared" si="45"/>
        <v xml:space="preserve">2 Bed / 2 Bath </v>
      </c>
      <c r="D386" s="248">
        <v>1</v>
      </c>
      <c r="E386" s="248">
        <f t="array" ref="E386:AB386">IFERROR(--(MOD(E$375:AB$375,H353)=0),0)</f>
        <v>0</v>
      </c>
      <c r="F386" s="248">
        <v>0</v>
      </c>
      <c r="G386" s="248">
        <v>0</v>
      </c>
      <c r="H386" s="248">
        <v>0</v>
      </c>
      <c r="I386" s="248">
        <v>0</v>
      </c>
      <c r="J386" s="249">
        <v>0</v>
      </c>
      <c r="K386" s="249">
        <v>0</v>
      </c>
      <c r="L386" s="249">
        <v>0</v>
      </c>
      <c r="M386" s="249">
        <v>0</v>
      </c>
      <c r="N386" s="248">
        <v>0</v>
      </c>
      <c r="O386" s="248">
        <v>0</v>
      </c>
      <c r="P386" s="248">
        <v>0</v>
      </c>
      <c r="Q386" s="248">
        <v>0</v>
      </c>
      <c r="R386" s="248">
        <v>0</v>
      </c>
      <c r="S386" s="248">
        <v>0</v>
      </c>
      <c r="T386" s="248">
        <v>0</v>
      </c>
      <c r="U386" s="248">
        <v>0</v>
      </c>
      <c r="V386" s="248">
        <v>0</v>
      </c>
      <c r="W386" s="248">
        <v>0</v>
      </c>
      <c r="X386" s="248">
        <v>0</v>
      </c>
      <c r="Y386" s="248">
        <v>0</v>
      </c>
      <c r="Z386" s="248">
        <v>0</v>
      </c>
      <c r="AA386" s="248">
        <v>0</v>
      </c>
      <c r="AB386" s="248">
        <v>0</v>
      </c>
    </row>
    <row r="387" spans="2:28" hidden="1" outlineLevel="1">
      <c r="B387" s="556">
        <f t="shared" si="45"/>
        <v>11</v>
      </c>
      <c r="C387" s="248" t="str">
        <f t="shared" si="45"/>
        <v xml:space="preserve">2 Bed / 1.5 Bath </v>
      </c>
      <c r="D387" s="248">
        <v>1</v>
      </c>
      <c r="E387" s="248">
        <f t="array" ref="E387:AB387">IFERROR(--(MOD(E$375:AB$375,H354)=0),0)</f>
        <v>0</v>
      </c>
      <c r="F387" s="248">
        <v>0</v>
      </c>
      <c r="G387" s="248">
        <v>0</v>
      </c>
      <c r="H387" s="248">
        <v>0</v>
      </c>
      <c r="I387" s="248">
        <v>0</v>
      </c>
      <c r="J387" s="249">
        <v>0</v>
      </c>
      <c r="K387" s="249">
        <v>0</v>
      </c>
      <c r="L387" s="249">
        <v>0</v>
      </c>
      <c r="M387" s="249">
        <v>0</v>
      </c>
      <c r="N387" s="248">
        <v>0</v>
      </c>
      <c r="O387" s="248">
        <v>0</v>
      </c>
      <c r="P387" s="248">
        <v>0</v>
      </c>
      <c r="Q387" s="248">
        <v>0</v>
      </c>
      <c r="R387" s="248">
        <v>0</v>
      </c>
      <c r="S387" s="248">
        <v>0</v>
      </c>
      <c r="T387" s="248">
        <v>0</v>
      </c>
      <c r="U387" s="248">
        <v>0</v>
      </c>
      <c r="V387" s="248">
        <v>0</v>
      </c>
      <c r="W387" s="248">
        <v>0</v>
      </c>
      <c r="X387" s="248">
        <v>0</v>
      </c>
      <c r="Y387" s="248">
        <v>0</v>
      </c>
      <c r="Z387" s="248">
        <v>0</v>
      </c>
      <c r="AA387" s="248">
        <v>0</v>
      </c>
      <c r="AB387" s="248">
        <v>0</v>
      </c>
    </row>
    <row r="388" spans="2:28" hidden="1" outlineLevel="1">
      <c r="B388" s="556">
        <f t="shared" si="45"/>
        <v>12</v>
      </c>
      <c r="C388" s="248" t="str">
        <f t="shared" si="45"/>
        <v xml:space="preserve">3 Bed / 2 Bath </v>
      </c>
      <c r="D388" s="248">
        <v>1</v>
      </c>
      <c r="E388" s="248">
        <f t="array" ref="E388:AB388">IFERROR(--(MOD(E$375:AB$375,H355)=0),0)</f>
        <v>1</v>
      </c>
      <c r="F388" s="248">
        <v>1</v>
      </c>
      <c r="G388" s="248">
        <v>1</v>
      </c>
      <c r="H388" s="248">
        <v>1</v>
      </c>
      <c r="I388" s="248">
        <v>1</v>
      </c>
      <c r="J388" s="249">
        <v>1</v>
      </c>
      <c r="K388" s="249">
        <v>1</v>
      </c>
      <c r="L388" s="249">
        <v>1</v>
      </c>
      <c r="M388" s="249">
        <v>1</v>
      </c>
      <c r="N388" s="248">
        <v>1</v>
      </c>
      <c r="O388" s="248">
        <v>1</v>
      </c>
      <c r="P388" s="248">
        <v>1</v>
      </c>
      <c r="Q388" s="248">
        <v>1</v>
      </c>
      <c r="R388" s="248">
        <v>1</v>
      </c>
      <c r="S388" s="248">
        <v>1</v>
      </c>
      <c r="T388" s="248">
        <v>1</v>
      </c>
      <c r="U388" s="248">
        <v>1</v>
      </c>
      <c r="V388" s="248">
        <v>1</v>
      </c>
      <c r="W388" s="248">
        <v>1</v>
      </c>
      <c r="X388" s="248">
        <v>1</v>
      </c>
      <c r="Y388" s="248">
        <v>1</v>
      </c>
      <c r="Z388" s="248">
        <v>1</v>
      </c>
      <c r="AA388" s="248">
        <v>1</v>
      </c>
      <c r="AB388" s="248">
        <v>1</v>
      </c>
    </row>
    <row r="389" spans="2:28" hidden="1" outlineLevel="1">
      <c r="B389" s="556">
        <f t="shared" si="45"/>
        <v>13</v>
      </c>
      <c r="C389" s="248" t="str">
        <f t="shared" si="45"/>
        <v>3 Bed / 2 Bath House</v>
      </c>
      <c r="D389" s="248">
        <v>1</v>
      </c>
      <c r="E389" s="248">
        <f t="array" ref="E389:AB389">IFERROR(--(MOD(E$375:AB$375,H356)=0),0)</f>
        <v>0</v>
      </c>
      <c r="F389" s="248">
        <v>0</v>
      </c>
      <c r="G389" s="248">
        <v>0</v>
      </c>
      <c r="H389" s="248">
        <v>0</v>
      </c>
      <c r="I389" s="248">
        <v>0</v>
      </c>
      <c r="J389" s="249">
        <v>0</v>
      </c>
      <c r="K389" s="249">
        <v>0</v>
      </c>
      <c r="L389" s="249">
        <v>0</v>
      </c>
      <c r="M389" s="249">
        <v>0</v>
      </c>
      <c r="N389" s="248">
        <v>0</v>
      </c>
      <c r="O389" s="248">
        <v>0</v>
      </c>
      <c r="P389" s="248">
        <v>0</v>
      </c>
      <c r="Q389" s="248">
        <v>0</v>
      </c>
      <c r="R389" s="248">
        <v>0</v>
      </c>
      <c r="S389" s="248">
        <v>0</v>
      </c>
      <c r="T389" s="248">
        <v>0</v>
      </c>
      <c r="U389" s="248">
        <v>0</v>
      </c>
      <c r="V389" s="248">
        <v>0</v>
      </c>
      <c r="W389" s="248">
        <v>0</v>
      </c>
      <c r="X389" s="248">
        <v>0</v>
      </c>
      <c r="Y389" s="248">
        <v>0</v>
      </c>
      <c r="Z389" s="248">
        <v>0</v>
      </c>
      <c r="AA389" s="248">
        <v>0</v>
      </c>
      <c r="AB389" s="248">
        <v>0</v>
      </c>
    </row>
    <row r="390" spans="2:28" hidden="1" outlineLevel="1">
      <c r="B390" s="556">
        <f t="shared" si="45"/>
        <v>14</v>
      </c>
      <c r="C390" s="248" t="str">
        <f t="shared" si="45"/>
        <v xml:space="preserve">3 Bed / 2 Bath </v>
      </c>
      <c r="D390" s="248">
        <v>1</v>
      </c>
      <c r="E390" s="248">
        <f t="array" ref="E390:AB390">IFERROR(--(MOD(E$375:AB$375,H357)=0),0)</f>
        <v>0</v>
      </c>
      <c r="F390" s="248">
        <v>0</v>
      </c>
      <c r="G390" s="248">
        <v>0</v>
      </c>
      <c r="H390" s="248">
        <v>0</v>
      </c>
      <c r="I390" s="248">
        <v>0</v>
      </c>
      <c r="J390" s="249">
        <v>0</v>
      </c>
      <c r="K390" s="249">
        <v>0</v>
      </c>
      <c r="L390" s="249">
        <v>0</v>
      </c>
      <c r="M390" s="249">
        <v>0</v>
      </c>
      <c r="N390" s="248">
        <v>0</v>
      </c>
      <c r="O390" s="248">
        <v>0</v>
      </c>
      <c r="P390" s="248">
        <v>0</v>
      </c>
      <c r="Q390" s="248">
        <v>0</v>
      </c>
      <c r="R390" s="248">
        <v>0</v>
      </c>
      <c r="S390" s="248">
        <v>0</v>
      </c>
      <c r="T390" s="248">
        <v>0</v>
      </c>
      <c r="U390" s="248">
        <v>0</v>
      </c>
      <c r="V390" s="248">
        <v>0</v>
      </c>
      <c r="W390" s="248">
        <v>0</v>
      </c>
      <c r="X390" s="248">
        <v>0</v>
      </c>
      <c r="Y390" s="248">
        <v>0</v>
      </c>
      <c r="Z390" s="248">
        <v>0</v>
      </c>
      <c r="AA390" s="248">
        <v>0</v>
      </c>
      <c r="AB390" s="248">
        <v>0</v>
      </c>
    </row>
    <row r="391" spans="2:28" hidden="1" outlineLevel="1">
      <c r="B391" s="556">
        <f t="shared" si="45"/>
        <v>15</v>
      </c>
      <c r="C391" s="248" t="str">
        <f t="shared" si="45"/>
        <v xml:space="preserve">1 Bed / 1 Bath </v>
      </c>
      <c r="D391" s="248">
        <v>1</v>
      </c>
      <c r="E391" s="248">
        <f t="array" ref="E391:AB391">IFERROR(--(MOD(E$375:AB$375,H358)=0),0)</f>
        <v>0</v>
      </c>
      <c r="F391" s="248">
        <v>0</v>
      </c>
      <c r="G391" s="248">
        <v>0</v>
      </c>
      <c r="H391" s="248">
        <v>0</v>
      </c>
      <c r="I391" s="248">
        <v>0</v>
      </c>
      <c r="J391" s="249">
        <v>0</v>
      </c>
      <c r="K391" s="249">
        <v>0</v>
      </c>
      <c r="L391" s="249">
        <v>0</v>
      </c>
      <c r="M391" s="249">
        <v>0</v>
      </c>
      <c r="N391" s="248">
        <v>0</v>
      </c>
      <c r="O391" s="248">
        <v>0</v>
      </c>
      <c r="P391" s="248">
        <v>0</v>
      </c>
      <c r="Q391" s="248">
        <v>0</v>
      </c>
      <c r="R391" s="248">
        <v>0</v>
      </c>
      <c r="S391" s="248">
        <v>0</v>
      </c>
      <c r="T391" s="248">
        <v>0</v>
      </c>
      <c r="U391" s="248">
        <v>0</v>
      </c>
      <c r="V391" s="248">
        <v>0</v>
      </c>
      <c r="W391" s="248">
        <v>0</v>
      </c>
      <c r="X391" s="248">
        <v>0</v>
      </c>
      <c r="Y391" s="248">
        <v>0</v>
      </c>
      <c r="Z391" s="248">
        <v>0</v>
      </c>
      <c r="AA391" s="248">
        <v>0</v>
      </c>
      <c r="AB391" s="248">
        <v>0</v>
      </c>
    </row>
    <row r="392" spans="2:28" hidden="1" outlineLevel="1">
      <c r="B392" s="556">
        <f t="shared" si="45"/>
        <v>16</v>
      </c>
      <c r="C392" s="248" t="str">
        <f t="shared" si="45"/>
        <v xml:space="preserve">2 Bed / 2 Bath </v>
      </c>
      <c r="D392" s="248">
        <v>1</v>
      </c>
      <c r="E392" s="248">
        <f t="array" ref="E392:AB392">IFERROR(--(MOD(E$375:AB$375,H359)=0),0)</f>
        <v>0</v>
      </c>
      <c r="F392" s="248">
        <v>0</v>
      </c>
      <c r="G392" s="248">
        <v>0</v>
      </c>
      <c r="H392" s="248">
        <v>0</v>
      </c>
      <c r="I392" s="248">
        <v>0</v>
      </c>
      <c r="J392" s="249">
        <v>0</v>
      </c>
      <c r="K392" s="249">
        <v>0</v>
      </c>
      <c r="L392" s="249">
        <v>0</v>
      </c>
      <c r="M392" s="249">
        <v>0</v>
      </c>
      <c r="N392" s="248">
        <v>0</v>
      </c>
      <c r="O392" s="248">
        <v>0</v>
      </c>
      <c r="P392" s="248">
        <v>0</v>
      </c>
      <c r="Q392" s="248">
        <v>0</v>
      </c>
      <c r="R392" s="248">
        <v>0</v>
      </c>
      <c r="S392" s="248">
        <v>0</v>
      </c>
      <c r="T392" s="248">
        <v>0</v>
      </c>
      <c r="U392" s="248">
        <v>0</v>
      </c>
      <c r="V392" s="248">
        <v>0</v>
      </c>
      <c r="W392" s="248">
        <v>0</v>
      </c>
      <c r="X392" s="248">
        <v>0</v>
      </c>
      <c r="Y392" s="248">
        <v>0</v>
      </c>
      <c r="Z392" s="248">
        <v>0</v>
      </c>
      <c r="AA392" s="248">
        <v>0</v>
      </c>
      <c r="AB392" s="248">
        <v>0</v>
      </c>
    </row>
    <row r="393" spans="2:28" hidden="1" outlineLevel="1">
      <c r="B393" s="556">
        <f t="shared" si="45"/>
        <v>17</v>
      </c>
      <c r="C393" s="248" t="str">
        <f t="shared" si="45"/>
        <v xml:space="preserve">4 Bed / 2 Bath Penthouse </v>
      </c>
      <c r="D393" s="248">
        <v>1</v>
      </c>
      <c r="E393" s="248">
        <f t="array" ref="E393:AB393">IFERROR(--(MOD(E$375:AB$375,H360)=0),0)</f>
        <v>0</v>
      </c>
      <c r="F393" s="248">
        <v>0</v>
      </c>
      <c r="G393" s="248">
        <v>0</v>
      </c>
      <c r="H393" s="248">
        <v>0</v>
      </c>
      <c r="I393" s="248">
        <v>0</v>
      </c>
      <c r="J393" s="249">
        <v>0</v>
      </c>
      <c r="K393" s="249">
        <v>0</v>
      </c>
      <c r="L393" s="249">
        <v>0</v>
      </c>
      <c r="M393" s="249">
        <v>0</v>
      </c>
      <c r="N393" s="248">
        <v>0</v>
      </c>
      <c r="O393" s="248">
        <v>0</v>
      </c>
      <c r="P393" s="248">
        <v>0</v>
      </c>
      <c r="Q393" s="248">
        <v>0</v>
      </c>
      <c r="R393" s="248">
        <v>0</v>
      </c>
      <c r="S393" s="248">
        <v>0</v>
      </c>
      <c r="T393" s="248">
        <v>0</v>
      </c>
      <c r="U393" s="248">
        <v>0</v>
      </c>
      <c r="V393" s="248">
        <v>0</v>
      </c>
      <c r="W393" s="248">
        <v>0</v>
      </c>
      <c r="X393" s="248">
        <v>0</v>
      </c>
      <c r="Y393" s="248">
        <v>0</v>
      </c>
      <c r="Z393" s="248">
        <v>0</v>
      </c>
      <c r="AA393" s="248">
        <v>0</v>
      </c>
      <c r="AB393" s="248">
        <v>0</v>
      </c>
    </row>
    <row r="394" spans="2:28" hidden="1" outlineLevel="1">
      <c r="B394" s="556">
        <f t="shared" ref="B394:C406" si="46">B361</f>
        <v>18</v>
      </c>
      <c r="C394" s="248" t="str">
        <f t="shared" si="46"/>
        <v xml:space="preserve">2 Bed / 2 Bath </v>
      </c>
      <c r="D394" s="248">
        <v>1</v>
      </c>
      <c r="E394" s="248">
        <f t="array" ref="E394:AB394">IFERROR(--(MOD(E$375:AB$375,H361)=0),0)</f>
        <v>0</v>
      </c>
      <c r="F394" s="248">
        <v>0</v>
      </c>
      <c r="G394" s="248">
        <v>0</v>
      </c>
      <c r="H394" s="248">
        <v>0</v>
      </c>
      <c r="I394" s="248">
        <v>0</v>
      </c>
      <c r="J394" s="249">
        <v>0</v>
      </c>
      <c r="K394" s="249">
        <v>0</v>
      </c>
      <c r="L394" s="249">
        <v>0</v>
      </c>
      <c r="M394" s="249">
        <v>0</v>
      </c>
      <c r="N394" s="248">
        <v>0</v>
      </c>
      <c r="O394" s="248">
        <v>0</v>
      </c>
      <c r="P394" s="248">
        <v>0</v>
      </c>
      <c r="Q394" s="248">
        <v>0</v>
      </c>
      <c r="R394" s="248">
        <v>0</v>
      </c>
      <c r="S394" s="248">
        <v>0</v>
      </c>
      <c r="T394" s="248">
        <v>0</v>
      </c>
      <c r="U394" s="248">
        <v>0</v>
      </c>
      <c r="V394" s="248">
        <v>0</v>
      </c>
      <c r="W394" s="248">
        <v>0</v>
      </c>
      <c r="X394" s="248">
        <v>0</v>
      </c>
      <c r="Y394" s="248">
        <v>0</v>
      </c>
      <c r="Z394" s="248">
        <v>0</v>
      </c>
      <c r="AA394" s="248">
        <v>0</v>
      </c>
      <c r="AB394" s="248">
        <v>0</v>
      </c>
    </row>
    <row r="395" spans="2:28" hidden="1" outlineLevel="1">
      <c r="B395" s="556">
        <f t="shared" si="46"/>
        <v>19</v>
      </c>
      <c r="C395" s="248">
        <f t="shared" si="46"/>
        <v>0</v>
      </c>
      <c r="D395" s="248">
        <v>1</v>
      </c>
      <c r="E395" s="248">
        <f t="array" ref="E395:AB395">IFERROR(--(MOD(E$375:AB$375,H362)=0),0)</f>
        <v>0</v>
      </c>
      <c r="F395" s="248">
        <v>0</v>
      </c>
      <c r="G395" s="248">
        <v>0</v>
      </c>
      <c r="H395" s="248">
        <v>0</v>
      </c>
      <c r="I395" s="248">
        <v>0</v>
      </c>
      <c r="J395" s="249">
        <v>0</v>
      </c>
      <c r="K395" s="249">
        <v>0</v>
      </c>
      <c r="L395" s="249">
        <v>0</v>
      </c>
      <c r="M395" s="249">
        <v>0</v>
      </c>
      <c r="N395" s="248">
        <v>0</v>
      </c>
      <c r="O395" s="248">
        <v>0</v>
      </c>
      <c r="P395" s="248">
        <v>0</v>
      </c>
      <c r="Q395" s="248">
        <v>0</v>
      </c>
      <c r="R395" s="248">
        <v>0</v>
      </c>
      <c r="S395" s="248">
        <v>0</v>
      </c>
      <c r="T395" s="248">
        <v>0</v>
      </c>
      <c r="U395" s="248">
        <v>0</v>
      </c>
      <c r="V395" s="248">
        <v>0</v>
      </c>
      <c r="W395" s="248">
        <v>0</v>
      </c>
      <c r="X395" s="248">
        <v>0</v>
      </c>
      <c r="Y395" s="248">
        <v>0</v>
      </c>
      <c r="Z395" s="248">
        <v>0</v>
      </c>
      <c r="AA395" s="248">
        <v>0</v>
      </c>
      <c r="AB395" s="248">
        <v>0</v>
      </c>
    </row>
    <row r="396" spans="2:28" hidden="1" outlineLevel="1">
      <c r="B396" s="556">
        <f t="shared" si="46"/>
        <v>20</v>
      </c>
      <c r="C396" s="248">
        <f t="shared" si="46"/>
        <v>0</v>
      </c>
      <c r="D396" s="248">
        <v>1</v>
      </c>
      <c r="E396" s="248">
        <f t="array" ref="E396:AB396">IFERROR(--(MOD(E$375:AB$375,H363)=0),0)</f>
        <v>0</v>
      </c>
      <c r="F396" s="248">
        <v>0</v>
      </c>
      <c r="G396" s="248">
        <v>0</v>
      </c>
      <c r="H396" s="248">
        <v>0</v>
      </c>
      <c r="I396" s="248">
        <v>0</v>
      </c>
      <c r="J396" s="249">
        <v>0</v>
      </c>
      <c r="K396" s="249">
        <v>0</v>
      </c>
      <c r="L396" s="249">
        <v>0</v>
      </c>
      <c r="M396" s="249">
        <v>0</v>
      </c>
      <c r="N396" s="248">
        <v>0</v>
      </c>
      <c r="O396" s="248">
        <v>0</v>
      </c>
      <c r="P396" s="248">
        <v>0</v>
      </c>
      <c r="Q396" s="248">
        <v>0</v>
      </c>
      <c r="R396" s="248">
        <v>0</v>
      </c>
      <c r="S396" s="248">
        <v>0</v>
      </c>
      <c r="T396" s="248">
        <v>0</v>
      </c>
      <c r="U396" s="248">
        <v>0</v>
      </c>
      <c r="V396" s="248">
        <v>0</v>
      </c>
      <c r="W396" s="248">
        <v>0</v>
      </c>
      <c r="X396" s="248">
        <v>0</v>
      </c>
      <c r="Y396" s="248">
        <v>0</v>
      </c>
      <c r="Z396" s="248">
        <v>0</v>
      </c>
      <c r="AA396" s="248">
        <v>0</v>
      </c>
      <c r="AB396" s="248">
        <v>0</v>
      </c>
    </row>
    <row r="397" spans="2:28" hidden="1" outlineLevel="1">
      <c r="B397" s="556">
        <f t="shared" si="46"/>
        <v>21</v>
      </c>
      <c r="C397" s="248">
        <f t="shared" si="46"/>
        <v>0</v>
      </c>
      <c r="D397" s="248">
        <v>1</v>
      </c>
      <c r="E397" s="248">
        <f t="array" ref="E397:AB397">IFERROR(--(MOD(E$375:AB$375,H364)=0),0)</f>
        <v>0</v>
      </c>
      <c r="F397" s="248">
        <v>0</v>
      </c>
      <c r="G397" s="248">
        <v>0</v>
      </c>
      <c r="H397" s="248">
        <v>0</v>
      </c>
      <c r="I397" s="248">
        <v>0</v>
      </c>
      <c r="J397" s="249">
        <v>0</v>
      </c>
      <c r="K397" s="249">
        <v>0</v>
      </c>
      <c r="L397" s="249">
        <v>0</v>
      </c>
      <c r="M397" s="249">
        <v>0</v>
      </c>
      <c r="N397" s="248">
        <v>0</v>
      </c>
      <c r="O397" s="248">
        <v>0</v>
      </c>
      <c r="P397" s="248">
        <v>0</v>
      </c>
      <c r="Q397" s="248">
        <v>0</v>
      </c>
      <c r="R397" s="248">
        <v>0</v>
      </c>
      <c r="S397" s="248">
        <v>0</v>
      </c>
      <c r="T397" s="248">
        <v>0</v>
      </c>
      <c r="U397" s="248">
        <v>0</v>
      </c>
      <c r="V397" s="248">
        <v>0</v>
      </c>
      <c r="W397" s="248">
        <v>0</v>
      </c>
      <c r="X397" s="248">
        <v>0</v>
      </c>
      <c r="Y397" s="248">
        <v>0</v>
      </c>
      <c r="Z397" s="248">
        <v>0</v>
      </c>
      <c r="AA397" s="248">
        <v>0</v>
      </c>
      <c r="AB397" s="248">
        <v>0</v>
      </c>
    </row>
    <row r="398" spans="2:28" hidden="1" outlineLevel="1">
      <c r="B398" s="556">
        <f t="shared" si="46"/>
        <v>22</v>
      </c>
      <c r="C398" s="248">
        <f t="shared" si="46"/>
        <v>0</v>
      </c>
      <c r="D398" s="248">
        <v>1</v>
      </c>
      <c r="E398" s="248">
        <f t="array" ref="E398:AB398">IFERROR(--(MOD(E$375:AB$375,H365)=0),0)</f>
        <v>0</v>
      </c>
      <c r="F398" s="248">
        <v>0</v>
      </c>
      <c r="G398" s="248">
        <v>0</v>
      </c>
      <c r="H398" s="248">
        <v>0</v>
      </c>
      <c r="I398" s="248">
        <v>0</v>
      </c>
      <c r="J398" s="249">
        <v>0</v>
      </c>
      <c r="K398" s="249">
        <v>0</v>
      </c>
      <c r="L398" s="249">
        <v>0</v>
      </c>
      <c r="M398" s="249">
        <v>0</v>
      </c>
      <c r="N398" s="248">
        <v>0</v>
      </c>
      <c r="O398" s="248">
        <v>0</v>
      </c>
      <c r="P398" s="248">
        <v>0</v>
      </c>
      <c r="Q398" s="248">
        <v>0</v>
      </c>
      <c r="R398" s="248">
        <v>0</v>
      </c>
      <c r="S398" s="248">
        <v>0</v>
      </c>
      <c r="T398" s="248">
        <v>0</v>
      </c>
      <c r="U398" s="248">
        <v>0</v>
      </c>
      <c r="V398" s="248">
        <v>0</v>
      </c>
      <c r="W398" s="248">
        <v>0</v>
      </c>
      <c r="X398" s="248">
        <v>0</v>
      </c>
      <c r="Y398" s="248">
        <v>0</v>
      </c>
      <c r="Z398" s="248">
        <v>0</v>
      </c>
      <c r="AA398" s="248">
        <v>0</v>
      </c>
      <c r="AB398" s="248">
        <v>0</v>
      </c>
    </row>
    <row r="399" spans="2:28" hidden="1" outlineLevel="1">
      <c r="B399" s="556">
        <f t="shared" si="46"/>
        <v>23</v>
      </c>
      <c r="C399" s="248">
        <f t="shared" si="46"/>
        <v>0</v>
      </c>
      <c r="D399" s="248">
        <v>1</v>
      </c>
      <c r="E399" s="248">
        <f t="array" ref="E399:AB399">IFERROR(--(MOD(E$375:AB$375,H366)=0),0)</f>
        <v>0</v>
      </c>
      <c r="F399" s="248">
        <v>0</v>
      </c>
      <c r="G399" s="248">
        <v>0</v>
      </c>
      <c r="H399" s="248">
        <v>0</v>
      </c>
      <c r="I399" s="248">
        <v>0</v>
      </c>
      <c r="J399" s="249">
        <v>0</v>
      </c>
      <c r="K399" s="249">
        <v>0</v>
      </c>
      <c r="L399" s="249">
        <v>0</v>
      </c>
      <c r="M399" s="249">
        <v>0</v>
      </c>
      <c r="N399" s="248">
        <v>0</v>
      </c>
      <c r="O399" s="248">
        <v>0</v>
      </c>
      <c r="P399" s="248">
        <v>0</v>
      </c>
      <c r="Q399" s="248">
        <v>0</v>
      </c>
      <c r="R399" s="248">
        <v>0</v>
      </c>
      <c r="S399" s="248">
        <v>0</v>
      </c>
      <c r="T399" s="248">
        <v>0</v>
      </c>
      <c r="U399" s="248">
        <v>0</v>
      </c>
      <c r="V399" s="248">
        <v>0</v>
      </c>
      <c r="W399" s="248">
        <v>0</v>
      </c>
      <c r="X399" s="248">
        <v>0</v>
      </c>
      <c r="Y399" s="248">
        <v>0</v>
      </c>
      <c r="Z399" s="248">
        <v>0</v>
      </c>
      <c r="AA399" s="248">
        <v>0</v>
      </c>
      <c r="AB399" s="248">
        <v>0</v>
      </c>
    </row>
    <row r="400" spans="2:28" hidden="1" outlineLevel="1">
      <c r="B400" s="556">
        <f t="shared" si="46"/>
        <v>24</v>
      </c>
      <c r="C400" s="248">
        <f t="shared" si="46"/>
        <v>0</v>
      </c>
      <c r="D400" s="248">
        <v>1</v>
      </c>
      <c r="E400" s="248">
        <f t="array" ref="E400:AB400">IFERROR(--(MOD(E$375:AB$375,H367)=0),0)</f>
        <v>0</v>
      </c>
      <c r="F400" s="248">
        <v>0</v>
      </c>
      <c r="G400" s="248">
        <v>0</v>
      </c>
      <c r="H400" s="248">
        <v>0</v>
      </c>
      <c r="I400" s="248">
        <v>0</v>
      </c>
      <c r="J400" s="249">
        <v>0</v>
      </c>
      <c r="K400" s="249">
        <v>0</v>
      </c>
      <c r="L400" s="249">
        <v>0</v>
      </c>
      <c r="M400" s="249">
        <v>0</v>
      </c>
      <c r="N400" s="248">
        <v>0</v>
      </c>
      <c r="O400" s="248">
        <v>0</v>
      </c>
      <c r="P400" s="248">
        <v>0</v>
      </c>
      <c r="Q400" s="248">
        <v>0</v>
      </c>
      <c r="R400" s="248">
        <v>0</v>
      </c>
      <c r="S400" s="248">
        <v>0</v>
      </c>
      <c r="T400" s="248">
        <v>0</v>
      </c>
      <c r="U400" s="248">
        <v>0</v>
      </c>
      <c r="V400" s="248">
        <v>0</v>
      </c>
      <c r="W400" s="248">
        <v>0</v>
      </c>
      <c r="X400" s="248">
        <v>0</v>
      </c>
      <c r="Y400" s="248">
        <v>0</v>
      </c>
      <c r="Z400" s="248">
        <v>0</v>
      </c>
      <c r="AA400" s="248">
        <v>0</v>
      </c>
      <c r="AB400" s="248">
        <v>0</v>
      </c>
    </row>
    <row r="401" spans="2:28" hidden="1" outlineLevel="1">
      <c r="B401" s="556">
        <f t="shared" si="46"/>
        <v>25</v>
      </c>
      <c r="C401" s="248">
        <f t="shared" si="46"/>
        <v>0</v>
      </c>
      <c r="D401" s="248">
        <v>1</v>
      </c>
      <c r="E401" s="248">
        <f t="array" ref="E401:AB401">IFERROR(--(MOD(E$375:AB$375,H368)=0),0)</f>
        <v>0</v>
      </c>
      <c r="F401" s="248">
        <v>0</v>
      </c>
      <c r="G401" s="248">
        <v>0</v>
      </c>
      <c r="H401" s="248">
        <v>0</v>
      </c>
      <c r="I401" s="248">
        <v>0</v>
      </c>
      <c r="J401" s="249">
        <v>0</v>
      </c>
      <c r="K401" s="249">
        <v>0</v>
      </c>
      <c r="L401" s="249">
        <v>0</v>
      </c>
      <c r="M401" s="249">
        <v>0</v>
      </c>
      <c r="N401" s="248">
        <v>0</v>
      </c>
      <c r="O401" s="248">
        <v>0</v>
      </c>
      <c r="P401" s="248">
        <v>0</v>
      </c>
      <c r="Q401" s="248">
        <v>0</v>
      </c>
      <c r="R401" s="248">
        <v>0</v>
      </c>
      <c r="S401" s="248">
        <v>0</v>
      </c>
      <c r="T401" s="248">
        <v>0</v>
      </c>
      <c r="U401" s="248">
        <v>0</v>
      </c>
      <c r="V401" s="248">
        <v>0</v>
      </c>
      <c r="W401" s="248">
        <v>0</v>
      </c>
      <c r="X401" s="248">
        <v>0</v>
      </c>
      <c r="Y401" s="248">
        <v>0</v>
      </c>
      <c r="Z401" s="248">
        <v>0</v>
      </c>
      <c r="AA401" s="248">
        <v>0</v>
      </c>
      <c r="AB401" s="248">
        <v>0</v>
      </c>
    </row>
    <row r="402" spans="2:28" hidden="1" outlineLevel="1">
      <c r="B402" s="556">
        <f t="shared" si="46"/>
        <v>26</v>
      </c>
      <c r="C402" s="248">
        <f t="shared" si="46"/>
        <v>0</v>
      </c>
      <c r="D402" s="248">
        <v>1</v>
      </c>
      <c r="E402" s="248">
        <f t="array" ref="E402:AB402">IFERROR(--(MOD(E$375:AB$375,H369)=0),0)</f>
        <v>0</v>
      </c>
      <c r="F402" s="248">
        <v>0</v>
      </c>
      <c r="G402" s="248">
        <v>0</v>
      </c>
      <c r="H402" s="248">
        <v>0</v>
      </c>
      <c r="I402" s="248">
        <v>0</v>
      </c>
      <c r="J402" s="249">
        <v>0</v>
      </c>
      <c r="K402" s="249">
        <v>0</v>
      </c>
      <c r="L402" s="249">
        <v>0</v>
      </c>
      <c r="M402" s="249">
        <v>0</v>
      </c>
      <c r="N402" s="248">
        <v>0</v>
      </c>
      <c r="O402" s="248">
        <v>0</v>
      </c>
      <c r="P402" s="248">
        <v>0</v>
      </c>
      <c r="Q402" s="248">
        <v>0</v>
      </c>
      <c r="R402" s="248">
        <v>0</v>
      </c>
      <c r="S402" s="248">
        <v>0</v>
      </c>
      <c r="T402" s="248">
        <v>0</v>
      </c>
      <c r="U402" s="248">
        <v>0</v>
      </c>
      <c r="V402" s="248">
        <v>0</v>
      </c>
      <c r="W402" s="248">
        <v>0</v>
      </c>
      <c r="X402" s="248">
        <v>0</v>
      </c>
      <c r="Y402" s="248">
        <v>0</v>
      </c>
      <c r="Z402" s="248">
        <v>0</v>
      </c>
      <c r="AA402" s="248">
        <v>0</v>
      </c>
      <c r="AB402" s="248">
        <v>0</v>
      </c>
    </row>
    <row r="403" spans="2:28" hidden="1" outlineLevel="1">
      <c r="B403" s="556">
        <f t="shared" si="46"/>
        <v>27</v>
      </c>
      <c r="C403" s="248">
        <f t="shared" si="46"/>
        <v>0</v>
      </c>
      <c r="D403" s="248">
        <v>1</v>
      </c>
      <c r="E403" s="248">
        <f t="array" ref="E403:AB403">IFERROR(--(MOD(E$375:AB$375,H370)=0),0)</f>
        <v>0</v>
      </c>
      <c r="F403" s="248">
        <v>0</v>
      </c>
      <c r="G403" s="248">
        <v>0</v>
      </c>
      <c r="H403" s="248">
        <v>0</v>
      </c>
      <c r="I403" s="248">
        <v>0</v>
      </c>
      <c r="J403" s="249">
        <v>0</v>
      </c>
      <c r="K403" s="249">
        <v>0</v>
      </c>
      <c r="L403" s="249">
        <v>0</v>
      </c>
      <c r="M403" s="249">
        <v>0</v>
      </c>
      <c r="N403" s="248">
        <v>0</v>
      </c>
      <c r="O403" s="248">
        <v>0</v>
      </c>
      <c r="P403" s="248">
        <v>0</v>
      </c>
      <c r="Q403" s="248">
        <v>0</v>
      </c>
      <c r="R403" s="248">
        <v>0</v>
      </c>
      <c r="S403" s="248">
        <v>0</v>
      </c>
      <c r="T403" s="248">
        <v>0</v>
      </c>
      <c r="U403" s="248">
        <v>0</v>
      </c>
      <c r="V403" s="248">
        <v>0</v>
      </c>
      <c r="W403" s="248">
        <v>0</v>
      </c>
      <c r="X403" s="248">
        <v>0</v>
      </c>
      <c r="Y403" s="248">
        <v>0</v>
      </c>
      <c r="Z403" s="248">
        <v>0</v>
      </c>
      <c r="AA403" s="248">
        <v>0</v>
      </c>
      <c r="AB403" s="248">
        <v>0</v>
      </c>
    </row>
    <row r="404" spans="2:28" hidden="1" outlineLevel="1">
      <c r="B404" s="556">
        <f t="shared" si="46"/>
        <v>28</v>
      </c>
      <c r="C404" s="248">
        <f t="shared" si="46"/>
        <v>0</v>
      </c>
      <c r="D404" s="248">
        <v>1</v>
      </c>
      <c r="E404" s="248">
        <f t="array" ref="E404:AB404">IFERROR(--(MOD(E$375:AB$375,H371)=0),0)</f>
        <v>0</v>
      </c>
      <c r="F404" s="248">
        <v>0</v>
      </c>
      <c r="G404" s="248">
        <v>0</v>
      </c>
      <c r="H404" s="248">
        <v>0</v>
      </c>
      <c r="I404" s="248">
        <v>0</v>
      </c>
      <c r="J404" s="249">
        <v>0</v>
      </c>
      <c r="K404" s="249">
        <v>0</v>
      </c>
      <c r="L404" s="249">
        <v>0</v>
      </c>
      <c r="M404" s="249">
        <v>0</v>
      </c>
      <c r="N404" s="248">
        <v>0</v>
      </c>
      <c r="O404" s="248">
        <v>0</v>
      </c>
      <c r="P404" s="248">
        <v>0</v>
      </c>
      <c r="Q404" s="248">
        <v>0</v>
      </c>
      <c r="R404" s="248">
        <v>0</v>
      </c>
      <c r="S404" s="248">
        <v>0</v>
      </c>
      <c r="T404" s="248">
        <v>0</v>
      </c>
      <c r="U404" s="248">
        <v>0</v>
      </c>
      <c r="V404" s="248">
        <v>0</v>
      </c>
      <c r="W404" s="248">
        <v>0</v>
      </c>
      <c r="X404" s="248">
        <v>0</v>
      </c>
      <c r="Y404" s="248">
        <v>0</v>
      </c>
      <c r="Z404" s="248">
        <v>0</v>
      </c>
      <c r="AA404" s="248">
        <v>0</v>
      </c>
      <c r="AB404" s="248">
        <v>0</v>
      </c>
    </row>
    <row r="405" spans="2:28" hidden="1" outlineLevel="1">
      <c r="B405" s="556">
        <f t="shared" si="46"/>
        <v>29</v>
      </c>
      <c r="C405" s="248">
        <f t="shared" si="46"/>
        <v>0</v>
      </c>
      <c r="D405" s="248">
        <v>1</v>
      </c>
      <c r="E405" s="248">
        <f t="array" ref="E405:AB405">IFERROR(--(MOD(E$375:AB$375,H372)=0),0)</f>
        <v>0</v>
      </c>
      <c r="F405" s="248">
        <v>0</v>
      </c>
      <c r="G405" s="248">
        <v>0</v>
      </c>
      <c r="H405" s="248">
        <v>0</v>
      </c>
      <c r="I405" s="248">
        <v>0</v>
      </c>
      <c r="J405" s="249">
        <v>0</v>
      </c>
      <c r="K405" s="249">
        <v>0</v>
      </c>
      <c r="L405" s="249">
        <v>0</v>
      </c>
      <c r="M405" s="249">
        <v>0</v>
      </c>
      <c r="N405" s="248">
        <v>0</v>
      </c>
      <c r="O405" s="248">
        <v>0</v>
      </c>
      <c r="P405" s="248">
        <v>0</v>
      </c>
      <c r="Q405" s="248">
        <v>0</v>
      </c>
      <c r="R405" s="248">
        <v>0</v>
      </c>
      <c r="S405" s="248">
        <v>0</v>
      </c>
      <c r="T405" s="248">
        <v>0</v>
      </c>
      <c r="U405" s="248">
        <v>0</v>
      </c>
      <c r="V405" s="248">
        <v>0</v>
      </c>
      <c r="W405" s="248">
        <v>0</v>
      </c>
      <c r="X405" s="248">
        <v>0</v>
      </c>
      <c r="Y405" s="248">
        <v>0</v>
      </c>
      <c r="Z405" s="248">
        <v>0</v>
      </c>
      <c r="AA405" s="248">
        <v>0</v>
      </c>
      <c r="AB405" s="248">
        <v>0</v>
      </c>
    </row>
    <row r="406" spans="2:28" hidden="1" outlineLevel="1">
      <c r="B406" s="556">
        <f t="shared" si="46"/>
        <v>30</v>
      </c>
      <c r="C406" s="248">
        <f t="shared" si="46"/>
        <v>0</v>
      </c>
      <c r="D406" s="248">
        <v>1</v>
      </c>
      <c r="E406" s="248">
        <f t="array" ref="E406:AB406">IFERROR(--(MOD(E$375:AB$375,H373)=0),0)</f>
        <v>0</v>
      </c>
      <c r="F406" s="248">
        <v>0</v>
      </c>
      <c r="G406" s="248">
        <v>0</v>
      </c>
      <c r="H406" s="248">
        <v>0</v>
      </c>
      <c r="I406" s="248">
        <v>0</v>
      </c>
      <c r="J406" s="249">
        <v>0</v>
      </c>
      <c r="K406" s="249">
        <v>0</v>
      </c>
      <c r="L406" s="249">
        <v>0</v>
      </c>
      <c r="M406" s="249">
        <v>0</v>
      </c>
      <c r="N406" s="248">
        <v>0</v>
      </c>
      <c r="O406" s="248">
        <v>0</v>
      </c>
      <c r="P406" s="248">
        <v>0</v>
      </c>
      <c r="Q406" s="248">
        <v>0</v>
      </c>
      <c r="R406" s="248">
        <v>0</v>
      </c>
      <c r="S406" s="248">
        <v>0</v>
      </c>
      <c r="T406" s="248">
        <v>0</v>
      </c>
      <c r="U406" s="248">
        <v>0</v>
      </c>
      <c r="V406" s="248">
        <v>0</v>
      </c>
      <c r="W406" s="248">
        <v>0</v>
      </c>
      <c r="X406" s="248">
        <v>0</v>
      </c>
      <c r="Y406" s="248">
        <v>0</v>
      </c>
      <c r="Z406" s="248">
        <v>0</v>
      </c>
      <c r="AA406" s="248">
        <v>0</v>
      </c>
      <c r="AB406" s="248">
        <v>0</v>
      </c>
    </row>
    <row r="407" spans="2:28" hidden="1" outlineLevel="1">
      <c r="B407" s="556"/>
      <c r="C407" s="21" t="s">
        <v>283</v>
      </c>
    </row>
    <row r="408" spans="2:28" hidden="1" outlineLevel="1">
      <c r="B408" s="556">
        <f>B377</f>
        <v>1</v>
      </c>
      <c r="C408" s="248" t="str">
        <f>C377</f>
        <v>Studio</v>
      </c>
      <c r="D408" s="248"/>
      <c r="E408" s="248">
        <f t="array" ref="E408:AB408">IF(E$375:AB$375&lt;$I344,0,D377:AB377)</f>
        <v>1</v>
      </c>
      <c r="F408" s="248">
        <v>0</v>
      </c>
      <c r="G408" s="248">
        <v>0</v>
      </c>
      <c r="H408" s="248">
        <v>0</v>
      </c>
      <c r="I408" s="249">
        <v>0</v>
      </c>
      <c r="J408" s="249">
        <v>0</v>
      </c>
      <c r="K408" s="249">
        <v>0</v>
      </c>
      <c r="L408" s="249">
        <v>0</v>
      </c>
      <c r="M408" s="249">
        <v>0</v>
      </c>
      <c r="N408" s="248">
        <v>0</v>
      </c>
      <c r="O408" s="248">
        <v>0</v>
      </c>
      <c r="P408" s="248">
        <v>0</v>
      </c>
      <c r="Q408" s="248">
        <v>0</v>
      </c>
      <c r="R408" s="248">
        <v>0</v>
      </c>
      <c r="S408" s="248">
        <v>0</v>
      </c>
      <c r="T408" s="248">
        <v>0</v>
      </c>
      <c r="U408" s="248">
        <v>0</v>
      </c>
      <c r="V408" s="248">
        <v>0</v>
      </c>
      <c r="W408" s="248">
        <v>0</v>
      </c>
      <c r="X408" s="248">
        <v>0</v>
      </c>
      <c r="Y408" s="248">
        <v>0</v>
      </c>
      <c r="Z408" s="248">
        <v>0</v>
      </c>
      <c r="AA408" s="248">
        <v>0</v>
      </c>
      <c r="AB408" s="248">
        <v>0</v>
      </c>
    </row>
    <row r="409" spans="2:28" hidden="1" outlineLevel="1">
      <c r="B409" s="556">
        <f t="shared" ref="B409:C424" si="47">B378</f>
        <v>2</v>
      </c>
      <c r="C409" s="248" t="str">
        <f t="shared" si="47"/>
        <v xml:space="preserve">1 Bed / 1 Bath </v>
      </c>
      <c r="D409" s="248"/>
      <c r="E409" s="248">
        <f t="array" ref="E409:AB409">IF(E$375:AB$375&lt;$I345,0,D378:AB378)</f>
        <v>1</v>
      </c>
      <c r="F409" s="248">
        <v>0</v>
      </c>
      <c r="G409" s="248">
        <v>0</v>
      </c>
      <c r="H409" s="248">
        <v>0</v>
      </c>
      <c r="I409" s="249">
        <v>0</v>
      </c>
      <c r="J409" s="249">
        <v>0</v>
      </c>
      <c r="K409" s="249">
        <v>0</v>
      </c>
      <c r="L409" s="249">
        <v>0</v>
      </c>
      <c r="M409" s="249">
        <v>0</v>
      </c>
      <c r="N409" s="248">
        <v>0</v>
      </c>
      <c r="O409" s="248">
        <v>0</v>
      </c>
      <c r="P409" s="248">
        <v>0</v>
      </c>
      <c r="Q409" s="248">
        <v>0</v>
      </c>
      <c r="R409" s="248">
        <v>0</v>
      </c>
      <c r="S409" s="248">
        <v>0</v>
      </c>
      <c r="T409" s="248">
        <v>0</v>
      </c>
      <c r="U409" s="248">
        <v>0</v>
      </c>
      <c r="V409" s="248">
        <v>0</v>
      </c>
      <c r="W409" s="248">
        <v>0</v>
      </c>
      <c r="X409" s="248">
        <v>0</v>
      </c>
      <c r="Y409" s="248">
        <v>0</v>
      </c>
      <c r="Z409" s="248">
        <v>0</v>
      </c>
      <c r="AA409" s="248">
        <v>0</v>
      </c>
      <c r="AB409" s="248">
        <v>0</v>
      </c>
    </row>
    <row r="410" spans="2:28" hidden="1" outlineLevel="1">
      <c r="B410" s="556">
        <f t="shared" si="47"/>
        <v>3</v>
      </c>
      <c r="C410" s="248" t="str">
        <f t="shared" si="47"/>
        <v xml:space="preserve">1 Bed / 1 Bath </v>
      </c>
      <c r="D410" s="248"/>
      <c r="E410" s="248">
        <f t="array" ref="E410:AB410">IF(E$375:AB$375&lt;$I346,0,D379:AB379)</f>
        <v>1</v>
      </c>
      <c r="F410" s="248">
        <v>0</v>
      </c>
      <c r="G410" s="248">
        <v>0</v>
      </c>
      <c r="H410" s="248">
        <v>0</v>
      </c>
      <c r="I410" s="249">
        <v>0</v>
      </c>
      <c r="J410" s="249">
        <v>0</v>
      </c>
      <c r="K410" s="249">
        <v>0</v>
      </c>
      <c r="L410" s="249">
        <v>0</v>
      </c>
      <c r="M410" s="249">
        <v>0</v>
      </c>
      <c r="N410" s="248">
        <v>0</v>
      </c>
      <c r="O410" s="248">
        <v>0</v>
      </c>
      <c r="P410" s="248">
        <v>0</v>
      </c>
      <c r="Q410" s="248">
        <v>0</v>
      </c>
      <c r="R410" s="248">
        <v>0</v>
      </c>
      <c r="S410" s="248">
        <v>0</v>
      </c>
      <c r="T410" s="248">
        <v>0</v>
      </c>
      <c r="U410" s="248">
        <v>0</v>
      </c>
      <c r="V410" s="248">
        <v>0</v>
      </c>
      <c r="W410" s="248">
        <v>0</v>
      </c>
      <c r="X410" s="248">
        <v>0</v>
      </c>
      <c r="Y410" s="248">
        <v>0</v>
      </c>
      <c r="Z410" s="248">
        <v>0</v>
      </c>
      <c r="AA410" s="248">
        <v>0</v>
      </c>
      <c r="AB410" s="248">
        <v>0</v>
      </c>
    </row>
    <row r="411" spans="2:28" hidden="1" outlineLevel="1">
      <c r="B411" s="556">
        <f t="shared" si="47"/>
        <v>4</v>
      </c>
      <c r="C411" s="248" t="str">
        <f t="shared" si="47"/>
        <v xml:space="preserve">1 Bed / 1 Bath </v>
      </c>
      <c r="D411" s="248"/>
      <c r="E411" s="248">
        <f t="array" ref="E411:AB411">IF(E$375:AB$375&lt;$I347,0,D380:AB380)</f>
        <v>1</v>
      </c>
      <c r="F411" s="248">
        <v>0</v>
      </c>
      <c r="G411" s="248">
        <v>0</v>
      </c>
      <c r="H411" s="248">
        <v>0</v>
      </c>
      <c r="I411" s="249">
        <v>0</v>
      </c>
      <c r="J411" s="249">
        <v>0</v>
      </c>
      <c r="K411" s="249">
        <v>0</v>
      </c>
      <c r="L411" s="249">
        <v>0</v>
      </c>
      <c r="M411" s="249">
        <v>0</v>
      </c>
      <c r="N411" s="248">
        <v>0</v>
      </c>
      <c r="O411" s="248">
        <v>0</v>
      </c>
      <c r="P411" s="248">
        <v>0</v>
      </c>
      <c r="Q411" s="248">
        <v>0</v>
      </c>
      <c r="R411" s="248">
        <v>0</v>
      </c>
      <c r="S411" s="248">
        <v>0</v>
      </c>
      <c r="T411" s="248">
        <v>0</v>
      </c>
      <c r="U411" s="248">
        <v>0</v>
      </c>
      <c r="V411" s="248">
        <v>0</v>
      </c>
      <c r="W411" s="248">
        <v>0</v>
      </c>
      <c r="X411" s="248">
        <v>0</v>
      </c>
      <c r="Y411" s="248">
        <v>0</v>
      </c>
      <c r="Z411" s="248">
        <v>0</v>
      </c>
      <c r="AA411" s="248">
        <v>0</v>
      </c>
      <c r="AB411" s="248">
        <v>0</v>
      </c>
    </row>
    <row r="412" spans="2:28" hidden="1" outlineLevel="1">
      <c r="B412" s="556">
        <f t="shared" si="47"/>
        <v>5</v>
      </c>
      <c r="C412" s="248" t="str">
        <f t="shared" si="47"/>
        <v xml:space="preserve">2 Bed / 1 Bath </v>
      </c>
      <c r="D412" s="248"/>
      <c r="E412" s="248">
        <f t="array" ref="E412:AB412">IF(E$375:AB$375&lt;$I348,0,D381:AB381)</f>
        <v>1</v>
      </c>
      <c r="F412" s="248">
        <v>0</v>
      </c>
      <c r="G412" s="248">
        <v>0</v>
      </c>
      <c r="H412" s="248">
        <v>0</v>
      </c>
      <c r="I412" s="249">
        <v>0</v>
      </c>
      <c r="J412" s="249">
        <v>0</v>
      </c>
      <c r="K412" s="249">
        <v>0</v>
      </c>
      <c r="L412" s="249">
        <v>0</v>
      </c>
      <c r="M412" s="249">
        <v>0</v>
      </c>
      <c r="N412" s="248">
        <v>0</v>
      </c>
      <c r="O412" s="248">
        <v>0</v>
      </c>
      <c r="P412" s="248">
        <v>0</v>
      </c>
      <c r="Q412" s="248">
        <v>0</v>
      </c>
      <c r="R412" s="248">
        <v>0</v>
      </c>
      <c r="S412" s="248">
        <v>0</v>
      </c>
      <c r="T412" s="248">
        <v>0</v>
      </c>
      <c r="U412" s="248">
        <v>0</v>
      </c>
      <c r="V412" s="248">
        <v>0</v>
      </c>
      <c r="W412" s="248">
        <v>0</v>
      </c>
      <c r="X412" s="248">
        <v>0</v>
      </c>
      <c r="Y412" s="248">
        <v>0</v>
      </c>
      <c r="Z412" s="248">
        <v>0</v>
      </c>
      <c r="AA412" s="248">
        <v>0</v>
      </c>
      <c r="AB412" s="248">
        <v>0</v>
      </c>
    </row>
    <row r="413" spans="2:28" hidden="1" outlineLevel="1">
      <c r="B413" s="556">
        <f t="shared" si="47"/>
        <v>6</v>
      </c>
      <c r="C413" s="248" t="str">
        <f t="shared" si="47"/>
        <v xml:space="preserve">2 Bed / 1 Bath </v>
      </c>
      <c r="D413" s="248"/>
      <c r="E413" s="248">
        <f t="array" ref="E413:AB413">IF(E$375:AB$375&lt;$I349,0,D382:AB382)</f>
        <v>0</v>
      </c>
      <c r="F413" s="248">
        <v>1</v>
      </c>
      <c r="G413" s="248">
        <v>1</v>
      </c>
      <c r="H413" s="248">
        <v>1</v>
      </c>
      <c r="I413" s="249">
        <v>1</v>
      </c>
      <c r="J413" s="249">
        <v>1</v>
      </c>
      <c r="K413" s="249">
        <v>1</v>
      </c>
      <c r="L413" s="249">
        <v>1</v>
      </c>
      <c r="M413" s="249">
        <v>1</v>
      </c>
      <c r="N413" s="248">
        <v>1</v>
      </c>
      <c r="O413" s="248">
        <v>1</v>
      </c>
      <c r="P413" s="248">
        <v>1</v>
      </c>
      <c r="Q413" s="248">
        <v>1</v>
      </c>
      <c r="R413" s="248">
        <v>1</v>
      </c>
      <c r="S413" s="248">
        <v>1</v>
      </c>
      <c r="T413" s="248">
        <v>1</v>
      </c>
      <c r="U413" s="248">
        <v>1</v>
      </c>
      <c r="V413" s="248">
        <v>1</v>
      </c>
      <c r="W413" s="248">
        <v>1</v>
      </c>
      <c r="X413" s="248">
        <v>1</v>
      </c>
      <c r="Y413" s="248">
        <v>1</v>
      </c>
      <c r="Z413" s="248">
        <v>1</v>
      </c>
      <c r="AA413" s="248">
        <v>1</v>
      </c>
      <c r="AB413" s="248">
        <v>1</v>
      </c>
    </row>
    <row r="414" spans="2:28" hidden="1" outlineLevel="1">
      <c r="B414" s="556">
        <f t="shared" si="47"/>
        <v>7</v>
      </c>
      <c r="C414" s="248" t="str">
        <f t="shared" si="47"/>
        <v xml:space="preserve">2 Bed / 1 Bath </v>
      </c>
      <c r="D414" s="248"/>
      <c r="E414" s="248">
        <f t="array" ref="E414:AB414">IF(E$375:AB$375&lt;$I350,0,D383:AB383)</f>
        <v>1</v>
      </c>
      <c r="F414" s="248">
        <v>0</v>
      </c>
      <c r="G414" s="248">
        <v>0</v>
      </c>
      <c r="H414" s="248">
        <v>0</v>
      </c>
      <c r="I414" s="249">
        <v>0</v>
      </c>
      <c r="J414" s="249">
        <v>0</v>
      </c>
      <c r="K414" s="249">
        <v>0</v>
      </c>
      <c r="L414" s="249">
        <v>0</v>
      </c>
      <c r="M414" s="249">
        <v>0</v>
      </c>
      <c r="N414" s="248">
        <v>0</v>
      </c>
      <c r="O414" s="248">
        <v>0</v>
      </c>
      <c r="P414" s="248">
        <v>0</v>
      </c>
      <c r="Q414" s="248">
        <v>0</v>
      </c>
      <c r="R414" s="248">
        <v>0</v>
      </c>
      <c r="S414" s="248">
        <v>0</v>
      </c>
      <c r="T414" s="248">
        <v>0</v>
      </c>
      <c r="U414" s="248">
        <v>0</v>
      </c>
      <c r="V414" s="248">
        <v>0</v>
      </c>
      <c r="W414" s="248">
        <v>0</v>
      </c>
      <c r="X414" s="248">
        <v>0</v>
      </c>
      <c r="Y414" s="248">
        <v>0</v>
      </c>
      <c r="Z414" s="248">
        <v>0</v>
      </c>
      <c r="AA414" s="248">
        <v>0</v>
      </c>
      <c r="AB414" s="248">
        <v>0</v>
      </c>
    </row>
    <row r="415" spans="2:28" hidden="1" outlineLevel="1">
      <c r="B415" s="556">
        <f t="shared" si="47"/>
        <v>8</v>
      </c>
      <c r="C415" s="248" t="str">
        <f t="shared" si="47"/>
        <v xml:space="preserve">2 Bed / 2 Bath </v>
      </c>
      <c r="D415" s="248"/>
      <c r="E415" s="248">
        <f t="array" ref="E415:AB415">IF(E$375:AB$375&lt;$I351,0,D384:AB384)</f>
        <v>1</v>
      </c>
      <c r="F415" s="248">
        <v>0</v>
      </c>
      <c r="G415" s="248">
        <v>0</v>
      </c>
      <c r="H415" s="248">
        <v>0</v>
      </c>
      <c r="I415" s="249">
        <v>0</v>
      </c>
      <c r="J415" s="249">
        <v>0</v>
      </c>
      <c r="K415" s="249">
        <v>0</v>
      </c>
      <c r="L415" s="249">
        <v>0</v>
      </c>
      <c r="M415" s="249">
        <v>0</v>
      </c>
      <c r="N415" s="248">
        <v>0</v>
      </c>
      <c r="O415" s="248">
        <v>0</v>
      </c>
      <c r="P415" s="248">
        <v>0</v>
      </c>
      <c r="Q415" s="248">
        <v>0</v>
      </c>
      <c r="R415" s="248">
        <v>0</v>
      </c>
      <c r="S415" s="248">
        <v>0</v>
      </c>
      <c r="T415" s="248">
        <v>0</v>
      </c>
      <c r="U415" s="248">
        <v>0</v>
      </c>
      <c r="V415" s="248">
        <v>0</v>
      </c>
      <c r="W415" s="248">
        <v>0</v>
      </c>
      <c r="X415" s="248">
        <v>0</v>
      </c>
      <c r="Y415" s="248">
        <v>0</v>
      </c>
      <c r="Z415" s="248">
        <v>0</v>
      </c>
      <c r="AA415" s="248">
        <v>0</v>
      </c>
      <c r="AB415" s="248">
        <v>0</v>
      </c>
    </row>
    <row r="416" spans="2:28" hidden="1" outlineLevel="1">
      <c r="B416" s="556">
        <f t="shared" si="47"/>
        <v>9</v>
      </c>
      <c r="C416" s="248" t="str">
        <f t="shared" si="47"/>
        <v>2 Bed / 1 Bath + Den</v>
      </c>
      <c r="D416" s="248"/>
      <c r="E416" s="248">
        <f t="array" ref="E416:AB416">IF(E$375:AB$375&lt;$I352,0,D385:AB385)</f>
        <v>1</v>
      </c>
      <c r="F416" s="248">
        <v>0</v>
      </c>
      <c r="G416" s="248">
        <v>0</v>
      </c>
      <c r="H416" s="248">
        <v>0</v>
      </c>
      <c r="I416" s="249">
        <v>0</v>
      </c>
      <c r="J416" s="249">
        <v>0</v>
      </c>
      <c r="K416" s="249">
        <v>0</v>
      </c>
      <c r="L416" s="249">
        <v>0</v>
      </c>
      <c r="M416" s="249">
        <v>0</v>
      </c>
      <c r="N416" s="248">
        <v>0</v>
      </c>
      <c r="O416" s="248">
        <v>0</v>
      </c>
      <c r="P416" s="248">
        <v>0</v>
      </c>
      <c r="Q416" s="248">
        <v>0</v>
      </c>
      <c r="R416" s="248">
        <v>0</v>
      </c>
      <c r="S416" s="248">
        <v>0</v>
      </c>
      <c r="T416" s="248">
        <v>0</v>
      </c>
      <c r="U416" s="248">
        <v>0</v>
      </c>
      <c r="V416" s="248">
        <v>0</v>
      </c>
      <c r="W416" s="248">
        <v>0</v>
      </c>
      <c r="X416" s="248">
        <v>0</v>
      </c>
      <c r="Y416" s="248">
        <v>0</v>
      </c>
      <c r="Z416" s="248">
        <v>0</v>
      </c>
      <c r="AA416" s="248">
        <v>0</v>
      </c>
      <c r="AB416" s="248">
        <v>0</v>
      </c>
    </row>
    <row r="417" spans="2:28" hidden="1" outlineLevel="1">
      <c r="B417" s="556">
        <f t="shared" si="47"/>
        <v>10</v>
      </c>
      <c r="C417" s="248" t="str">
        <f t="shared" si="47"/>
        <v xml:space="preserve">2 Bed / 2 Bath </v>
      </c>
      <c r="D417" s="248"/>
      <c r="E417" s="248">
        <f t="array" ref="E417:AB417">IF(E$375:AB$375&lt;$I353,0,D386:AB386)</f>
        <v>1</v>
      </c>
      <c r="F417" s="248">
        <v>0</v>
      </c>
      <c r="G417" s="248">
        <v>0</v>
      </c>
      <c r="H417" s="248">
        <v>0</v>
      </c>
      <c r="I417" s="249">
        <v>0</v>
      </c>
      <c r="J417" s="249">
        <v>0</v>
      </c>
      <c r="K417" s="249">
        <v>0</v>
      </c>
      <c r="L417" s="249">
        <v>0</v>
      </c>
      <c r="M417" s="249">
        <v>0</v>
      </c>
      <c r="N417" s="248">
        <v>0</v>
      </c>
      <c r="O417" s="248">
        <v>0</v>
      </c>
      <c r="P417" s="248">
        <v>0</v>
      </c>
      <c r="Q417" s="248">
        <v>0</v>
      </c>
      <c r="R417" s="248">
        <v>0</v>
      </c>
      <c r="S417" s="248">
        <v>0</v>
      </c>
      <c r="T417" s="248">
        <v>0</v>
      </c>
      <c r="U417" s="248">
        <v>0</v>
      </c>
      <c r="V417" s="248">
        <v>0</v>
      </c>
      <c r="W417" s="248">
        <v>0</v>
      </c>
      <c r="X417" s="248">
        <v>0</v>
      </c>
      <c r="Y417" s="248">
        <v>0</v>
      </c>
      <c r="Z417" s="248">
        <v>0</v>
      </c>
      <c r="AA417" s="248">
        <v>0</v>
      </c>
      <c r="AB417" s="248">
        <v>0</v>
      </c>
    </row>
    <row r="418" spans="2:28" hidden="1" outlineLevel="1">
      <c r="B418" s="556">
        <f t="shared" si="47"/>
        <v>11</v>
      </c>
      <c r="C418" s="248" t="str">
        <f t="shared" si="47"/>
        <v xml:space="preserve">2 Bed / 1.5 Bath </v>
      </c>
      <c r="D418" s="248"/>
      <c r="E418" s="248">
        <f t="array" ref="E418:AB418">IF(E$375:AB$375&lt;$I354,0,D387:AB387)</f>
        <v>1</v>
      </c>
      <c r="F418" s="248">
        <v>0</v>
      </c>
      <c r="G418" s="248">
        <v>0</v>
      </c>
      <c r="H418" s="248">
        <v>0</v>
      </c>
      <c r="I418" s="249">
        <v>0</v>
      </c>
      <c r="J418" s="249">
        <v>0</v>
      </c>
      <c r="K418" s="249">
        <v>0</v>
      </c>
      <c r="L418" s="249">
        <v>0</v>
      </c>
      <c r="M418" s="249">
        <v>0</v>
      </c>
      <c r="N418" s="248">
        <v>0</v>
      </c>
      <c r="O418" s="248">
        <v>0</v>
      </c>
      <c r="P418" s="248">
        <v>0</v>
      </c>
      <c r="Q418" s="248">
        <v>0</v>
      </c>
      <c r="R418" s="248">
        <v>0</v>
      </c>
      <c r="S418" s="248">
        <v>0</v>
      </c>
      <c r="T418" s="248">
        <v>0</v>
      </c>
      <c r="U418" s="248">
        <v>0</v>
      </c>
      <c r="V418" s="248">
        <v>0</v>
      </c>
      <c r="W418" s="248">
        <v>0</v>
      </c>
      <c r="X418" s="248">
        <v>0</v>
      </c>
      <c r="Y418" s="248">
        <v>0</v>
      </c>
      <c r="Z418" s="248">
        <v>0</v>
      </c>
      <c r="AA418" s="248">
        <v>0</v>
      </c>
      <c r="AB418" s="248">
        <v>0</v>
      </c>
    </row>
    <row r="419" spans="2:28" hidden="1" outlineLevel="1">
      <c r="B419" s="556">
        <f t="shared" si="47"/>
        <v>12</v>
      </c>
      <c r="C419" s="248" t="str">
        <f t="shared" si="47"/>
        <v xml:space="preserve">3 Bed / 2 Bath </v>
      </c>
      <c r="D419" s="248"/>
      <c r="E419" s="248">
        <f t="array" ref="E419:AB419">IF(E$375:AB$375&lt;$I355,0,D388:AB388)</f>
        <v>0</v>
      </c>
      <c r="F419" s="248">
        <v>1</v>
      </c>
      <c r="G419" s="248">
        <v>1</v>
      </c>
      <c r="H419" s="248">
        <v>1</v>
      </c>
      <c r="I419" s="249">
        <v>1</v>
      </c>
      <c r="J419" s="249">
        <v>1</v>
      </c>
      <c r="K419" s="249">
        <v>1</v>
      </c>
      <c r="L419" s="249">
        <v>1</v>
      </c>
      <c r="M419" s="249">
        <v>1</v>
      </c>
      <c r="N419" s="248">
        <v>1</v>
      </c>
      <c r="O419" s="248">
        <v>1</v>
      </c>
      <c r="P419" s="248">
        <v>1</v>
      </c>
      <c r="Q419" s="248">
        <v>1</v>
      </c>
      <c r="R419" s="248">
        <v>1</v>
      </c>
      <c r="S419" s="248">
        <v>1</v>
      </c>
      <c r="T419" s="248">
        <v>1</v>
      </c>
      <c r="U419" s="248">
        <v>1</v>
      </c>
      <c r="V419" s="248">
        <v>1</v>
      </c>
      <c r="W419" s="248">
        <v>1</v>
      </c>
      <c r="X419" s="248">
        <v>1</v>
      </c>
      <c r="Y419" s="248">
        <v>1</v>
      </c>
      <c r="Z419" s="248">
        <v>1</v>
      </c>
      <c r="AA419" s="248">
        <v>1</v>
      </c>
      <c r="AB419" s="248">
        <v>1</v>
      </c>
    </row>
    <row r="420" spans="2:28" hidden="1" outlineLevel="1">
      <c r="B420" s="556">
        <f t="shared" si="47"/>
        <v>13</v>
      </c>
      <c r="C420" s="248" t="str">
        <f t="shared" si="47"/>
        <v>3 Bed / 2 Bath House</v>
      </c>
      <c r="D420" s="248"/>
      <c r="E420" s="248">
        <f t="array" ref="E420:AB420">IF(E$375:AB$375&lt;$I356,0,D389:AB389)</f>
        <v>1</v>
      </c>
      <c r="F420" s="248">
        <v>0</v>
      </c>
      <c r="G420" s="248">
        <v>0</v>
      </c>
      <c r="H420" s="248">
        <v>0</v>
      </c>
      <c r="I420" s="249">
        <v>0</v>
      </c>
      <c r="J420" s="249">
        <v>0</v>
      </c>
      <c r="K420" s="249">
        <v>0</v>
      </c>
      <c r="L420" s="249">
        <v>0</v>
      </c>
      <c r="M420" s="249">
        <v>0</v>
      </c>
      <c r="N420" s="248">
        <v>0</v>
      </c>
      <c r="O420" s="248">
        <v>0</v>
      </c>
      <c r="P420" s="248">
        <v>0</v>
      </c>
      <c r="Q420" s="248">
        <v>0</v>
      </c>
      <c r="R420" s="248">
        <v>0</v>
      </c>
      <c r="S420" s="248">
        <v>0</v>
      </c>
      <c r="T420" s="248">
        <v>0</v>
      </c>
      <c r="U420" s="248">
        <v>0</v>
      </c>
      <c r="V420" s="248">
        <v>0</v>
      </c>
      <c r="W420" s="248">
        <v>0</v>
      </c>
      <c r="X420" s="248">
        <v>0</v>
      </c>
      <c r="Y420" s="248">
        <v>0</v>
      </c>
      <c r="Z420" s="248">
        <v>0</v>
      </c>
      <c r="AA420" s="248">
        <v>0</v>
      </c>
      <c r="AB420" s="248">
        <v>0</v>
      </c>
    </row>
    <row r="421" spans="2:28" hidden="1" outlineLevel="1">
      <c r="B421" s="556">
        <f t="shared" si="47"/>
        <v>14</v>
      </c>
      <c r="C421" s="248" t="str">
        <f t="shared" si="47"/>
        <v xml:space="preserve">3 Bed / 2 Bath </v>
      </c>
      <c r="D421" s="248"/>
      <c r="E421" s="248">
        <f t="array" ref="E421:AB421">IF(E$375:AB$375&lt;$I357,0,D390:AB390)</f>
        <v>1</v>
      </c>
      <c r="F421" s="248">
        <v>0</v>
      </c>
      <c r="G421" s="248">
        <v>0</v>
      </c>
      <c r="H421" s="248">
        <v>0</v>
      </c>
      <c r="I421" s="249">
        <v>0</v>
      </c>
      <c r="J421" s="249">
        <v>0</v>
      </c>
      <c r="K421" s="249">
        <v>0</v>
      </c>
      <c r="L421" s="249">
        <v>0</v>
      </c>
      <c r="M421" s="249">
        <v>0</v>
      </c>
      <c r="N421" s="248">
        <v>0</v>
      </c>
      <c r="O421" s="248">
        <v>0</v>
      </c>
      <c r="P421" s="248">
        <v>0</v>
      </c>
      <c r="Q421" s="248">
        <v>0</v>
      </c>
      <c r="R421" s="248">
        <v>0</v>
      </c>
      <c r="S421" s="248">
        <v>0</v>
      </c>
      <c r="T421" s="248">
        <v>0</v>
      </c>
      <c r="U421" s="248">
        <v>0</v>
      </c>
      <c r="V421" s="248">
        <v>0</v>
      </c>
      <c r="W421" s="248">
        <v>0</v>
      </c>
      <c r="X421" s="248">
        <v>0</v>
      </c>
      <c r="Y421" s="248">
        <v>0</v>
      </c>
      <c r="Z421" s="248">
        <v>0</v>
      </c>
      <c r="AA421" s="248">
        <v>0</v>
      </c>
      <c r="AB421" s="248">
        <v>0</v>
      </c>
    </row>
    <row r="422" spans="2:28" hidden="1" outlineLevel="1">
      <c r="B422" s="556">
        <f t="shared" si="47"/>
        <v>15</v>
      </c>
      <c r="C422" s="248" t="str">
        <f t="shared" si="47"/>
        <v xml:space="preserve">1 Bed / 1 Bath </v>
      </c>
      <c r="D422" s="248"/>
      <c r="E422" s="248">
        <f t="array" ref="E422:AB422">IF(E$375:AB$375&lt;$I358,0,D391:AB391)</f>
        <v>1</v>
      </c>
      <c r="F422" s="248">
        <v>0</v>
      </c>
      <c r="G422" s="248">
        <v>0</v>
      </c>
      <c r="H422" s="248">
        <v>0</v>
      </c>
      <c r="I422" s="249">
        <v>0</v>
      </c>
      <c r="J422" s="249">
        <v>0</v>
      </c>
      <c r="K422" s="249">
        <v>0</v>
      </c>
      <c r="L422" s="249">
        <v>0</v>
      </c>
      <c r="M422" s="249">
        <v>0</v>
      </c>
      <c r="N422" s="248">
        <v>0</v>
      </c>
      <c r="O422" s="248">
        <v>0</v>
      </c>
      <c r="P422" s="248">
        <v>0</v>
      </c>
      <c r="Q422" s="248">
        <v>0</v>
      </c>
      <c r="R422" s="248">
        <v>0</v>
      </c>
      <c r="S422" s="248">
        <v>0</v>
      </c>
      <c r="T422" s="248">
        <v>0</v>
      </c>
      <c r="U422" s="248">
        <v>0</v>
      </c>
      <c r="V422" s="248">
        <v>0</v>
      </c>
      <c r="W422" s="248">
        <v>0</v>
      </c>
      <c r="X422" s="248">
        <v>0</v>
      </c>
      <c r="Y422" s="248">
        <v>0</v>
      </c>
      <c r="Z422" s="248">
        <v>0</v>
      </c>
      <c r="AA422" s="248">
        <v>0</v>
      </c>
      <c r="AB422" s="248">
        <v>0</v>
      </c>
    </row>
    <row r="423" spans="2:28" hidden="1" outlineLevel="1">
      <c r="B423" s="556">
        <f t="shared" si="47"/>
        <v>16</v>
      </c>
      <c r="C423" s="248" t="str">
        <f t="shared" si="47"/>
        <v xml:space="preserve">2 Bed / 2 Bath </v>
      </c>
      <c r="D423" s="248"/>
      <c r="E423" s="248">
        <f t="array" ref="E423:AB423">IF(E$375:AB$375&lt;$I359,0,D392:AB392)</f>
        <v>1</v>
      </c>
      <c r="F423" s="248">
        <v>0</v>
      </c>
      <c r="G423" s="248">
        <v>0</v>
      </c>
      <c r="H423" s="248">
        <v>0</v>
      </c>
      <c r="I423" s="249">
        <v>0</v>
      </c>
      <c r="J423" s="249">
        <v>0</v>
      </c>
      <c r="K423" s="249">
        <v>0</v>
      </c>
      <c r="L423" s="249">
        <v>0</v>
      </c>
      <c r="M423" s="249">
        <v>0</v>
      </c>
      <c r="N423" s="248">
        <v>0</v>
      </c>
      <c r="O423" s="248">
        <v>0</v>
      </c>
      <c r="P423" s="248">
        <v>0</v>
      </c>
      <c r="Q423" s="248">
        <v>0</v>
      </c>
      <c r="R423" s="248">
        <v>0</v>
      </c>
      <c r="S423" s="248">
        <v>0</v>
      </c>
      <c r="T423" s="248">
        <v>0</v>
      </c>
      <c r="U423" s="248">
        <v>0</v>
      </c>
      <c r="V423" s="248">
        <v>0</v>
      </c>
      <c r="W423" s="248">
        <v>0</v>
      </c>
      <c r="X423" s="248">
        <v>0</v>
      </c>
      <c r="Y423" s="248">
        <v>0</v>
      </c>
      <c r="Z423" s="248">
        <v>0</v>
      </c>
      <c r="AA423" s="248">
        <v>0</v>
      </c>
      <c r="AB423" s="248">
        <v>0</v>
      </c>
    </row>
    <row r="424" spans="2:28" hidden="1" outlineLevel="1">
      <c r="B424" s="556">
        <f t="shared" si="47"/>
        <v>17</v>
      </c>
      <c r="C424" s="248" t="str">
        <f t="shared" si="47"/>
        <v xml:space="preserve">4 Bed / 2 Bath Penthouse </v>
      </c>
      <c r="D424" s="248"/>
      <c r="E424" s="248">
        <f t="array" ref="E424:AB424">IF(E$375:AB$375&lt;$I360,0,D393:AB393)</f>
        <v>1</v>
      </c>
      <c r="F424" s="248">
        <v>0</v>
      </c>
      <c r="G424" s="248">
        <v>0</v>
      </c>
      <c r="H424" s="248">
        <v>0</v>
      </c>
      <c r="I424" s="249">
        <v>0</v>
      </c>
      <c r="J424" s="249">
        <v>0</v>
      </c>
      <c r="K424" s="249">
        <v>0</v>
      </c>
      <c r="L424" s="249">
        <v>0</v>
      </c>
      <c r="M424" s="249">
        <v>0</v>
      </c>
      <c r="N424" s="248">
        <v>0</v>
      </c>
      <c r="O424" s="248">
        <v>0</v>
      </c>
      <c r="P424" s="248">
        <v>0</v>
      </c>
      <c r="Q424" s="248">
        <v>0</v>
      </c>
      <c r="R424" s="248">
        <v>0</v>
      </c>
      <c r="S424" s="248">
        <v>0</v>
      </c>
      <c r="T424" s="248">
        <v>0</v>
      </c>
      <c r="U424" s="248">
        <v>0</v>
      </c>
      <c r="V424" s="248">
        <v>0</v>
      </c>
      <c r="W424" s="248">
        <v>0</v>
      </c>
      <c r="X424" s="248">
        <v>0</v>
      </c>
      <c r="Y424" s="248">
        <v>0</v>
      </c>
      <c r="Z424" s="248">
        <v>0</v>
      </c>
      <c r="AA424" s="248">
        <v>0</v>
      </c>
      <c r="AB424" s="248">
        <v>0</v>
      </c>
    </row>
    <row r="425" spans="2:28" hidden="1" outlineLevel="1">
      <c r="B425" s="556">
        <f t="shared" ref="B425:C437" si="48">B394</f>
        <v>18</v>
      </c>
      <c r="C425" s="248" t="str">
        <f t="shared" si="48"/>
        <v xml:space="preserve">2 Bed / 2 Bath </v>
      </c>
      <c r="D425" s="248"/>
      <c r="E425" s="248">
        <f t="array" ref="E425:AB425">IF(E$375:AB$375&lt;$I361,0,D394:AB394)</f>
        <v>1</v>
      </c>
      <c r="F425" s="248">
        <v>0</v>
      </c>
      <c r="G425" s="248">
        <v>0</v>
      </c>
      <c r="H425" s="248">
        <v>0</v>
      </c>
      <c r="I425" s="249">
        <v>0</v>
      </c>
      <c r="J425" s="249">
        <v>0</v>
      </c>
      <c r="K425" s="249">
        <v>0</v>
      </c>
      <c r="L425" s="249">
        <v>0</v>
      </c>
      <c r="M425" s="249">
        <v>0</v>
      </c>
      <c r="N425" s="248">
        <v>0</v>
      </c>
      <c r="O425" s="248">
        <v>0</v>
      </c>
      <c r="P425" s="248">
        <v>0</v>
      </c>
      <c r="Q425" s="248">
        <v>0</v>
      </c>
      <c r="R425" s="248">
        <v>0</v>
      </c>
      <c r="S425" s="248">
        <v>0</v>
      </c>
      <c r="T425" s="248">
        <v>0</v>
      </c>
      <c r="U425" s="248">
        <v>0</v>
      </c>
      <c r="V425" s="248">
        <v>0</v>
      </c>
      <c r="W425" s="248">
        <v>0</v>
      </c>
      <c r="X425" s="248">
        <v>0</v>
      </c>
      <c r="Y425" s="248">
        <v>0</v>
      </c>
      <c r="Z425" s="248">
        <v>0</v>
      </c>
      <c r="AA425" s="248">
        <v>0</v>
      </c>
      <c r="AB425" s="248">
        <v>0</v>
      </c>
    </row>
    <row r="426" spans="2:28" hidden="1" outlineLevel="1">
      <c r="B426" s="556">
        <f t="shared" si="48"/>
        <v>19</v>
      </c>
      <c r="C426" s="248">
        <f t="shared" si="48"/>
        <v>0</v>
      </c>
      <c r="D426" s="248"/>
      <c r="E426" s="248">
        <f t="array" ref="E426:AB426">IF(E$375:AB$375&lt;$I362,0,D395:AB395)</f>
        <v>1</v>
      </c>
      <c r="F426" s="248">
        <v>0</v>
      </c>
      <c r="G426" s="248">
        <v>0</v>
      </c>
      <c r="H426" s="248">
        <v>0</v>
      </c>
      <c r="I426" s="249">
        <v>0</v>
      </c>
      <c r="J426" s="249">
        <v>0</v>
      </c>
      <c r="K426" s="249">
        <v>0</v>
      </c>
      <c r="L426" s="249">
        <v>0</v>
      </c>
      <c r="M426" s="249">
        <v>0</v>
      </c>
      <c r="N426" s="248">
        <v>0</v>
      </c>
      <c r="O426" s="248">
        <v>0</v>
      </c>
      <c r="P426" s="248">
        <v>0</v>
      </c>
      <c r="Q426" s="248">
        <v>0</v>
      </c>
      <c r="R426" s="248">
        <v>0</v>
      </c>
      <c r="S426" s="248">
        <v>0</v>
      </c>
      <c r="T426" s="248">
        <v>0</v>
      </c>
      <c r="U426" s="248">
        <v>0</v>
      </c>
      <c r="V426" s="248">
        <v>0</v>
      </c>
      <c r="W426" s="248">
        <v>0</v>
      </c>
      <c r="X426" s="248">
        <v>0</v>
      </c>
      <c r="Y426" s="248">
        <v>0</v>
      </c>
      <c r="Z426" s="248">
        <v>0</v>
      </c>
      <c r="AA426" s="248">
        <v>0</v>
      </c>
      <c r="AB426" s="248">
        <v>0</v>
      </c>
    </row>
    <row r="427" spans="2:28" hidden="1" outlineLevel="1">
      <c r="B427" s="556">
        <f t="shared" si="48"/>
        <v>20</v>
      </c>
      <c r="C427" s="248">
        <f t="shared" si="48"/>
        <v>0</v>
      </c>
      <c r="D427" s="248"/>
      <c r="E427" s="248">
        <f t="array" ref="E427:AB427">IF(E$375:AB$375&lt;$I363,0,D396:AB396)</f>
        <v>1</v>
      </c>
      <c r="F427" s="248">
        <v>0</v>
      </c>
      <c r="G427" s="248">
        <v>0</v>
      </c>
      <c r="H427" s="248">
        <v>0</v>
      </c>
      <c r="I427" s="249">
        <v>0</v>
      </c>
      <c r="J427" s="249">
        <v>0</v>
      </c>
      <c r="K427" s="249">
        <v>0</v>
      </c>
      <c r="L427" s="249">
        <v>0</v>
      </c>
      <c r="M427" s="249">
        <v>0</v>
      </c>
      <c r="N427" s="248">
        <v>0</v>
      </c>
      <c r="O427" s="248">
        <v>0</v>
      </c>
      <c r="P427" s="248">
        <v>0</v>
      </c>
      <c r="Q427" s="248">
        <v>0</v>
      </c>
      <c r="R427" s="248">
        <v>0</v>
      </c>
      <c r="S427" s="248">
        <v>0</v>
      </c>
      <c r="T427" s="248">
        <v>0</v>
      </c>
      <c r="U427" s="248">
        <v>0</v>
      </c>
      <c r="V427" s="248">
        <v>0</v>
      </c>
      <c r="W427" s="248">
        <v>0</v>
      </c>
      <c r="X427" s="248">
        <v>0</v>
      </c>
      <c r="Y427" s="248">
        <v>0</v>
      </c>
      <c r="Z427" s="248">
        <v>0</v>
      </c>
      <c r="AA427" s="248">
        <v>0</v>
      </c>
      <c r="AB427" s="248">
        <v>0</v>
      </c>
    </row>
    <row r="428" spans="2:28" hidden="1" outlineLevel="1">
      <c r="B428" s="556">
        <f t="shared" si="48"/>
        <v>21</v>
      </c>
      <c r="C428" s="248">
        <f t="shared" si="48"/>
        <v>0</v>
      </c>
      <c r="D428" s="248"/>
      <c r="E428" s="248">
        <f t="array" ref="E428:AB428">IF(E$375:AB$375&lt;$I364,0,D397:AB397)</f>
        <v>1</v>
      </c>
      <c r="F428" s="248">
        <v>0</v>
      </c>
      <c r="G428" s="248">
        <v>0</v>
      </c>
      <c r="H428" s="248">
        <v>0</v>
      </c>
      <c r="I428" s="249">
        <v>0</v>
      </c>
      <c r="J428" s="249">
        <v>0</v>
      </c>
      <c r="K428" s="249">
        <v>0</v>
      </c>
      <c r="L428" s="249">
        <v>0</v>
      </c>
      <c r="M428" s="249">
        <v>0</v>
      </c>
      <c r="N428" s="248">
        <v>0</v>
      </c>
      <c r="O428" s="248">
        <v>0</v>
      </c>
      <c r="P428" s="248">
        <v>0</v>
      </c>
      <c r="Q428" s="248">
        <v>0</v>
      </c>
      <c r="R428" s="248">
        <v>0</v>
      </c>
      <c r="S428" s="248">
        <v>0</v>
      </c>
      <c r="T428" s="248">
        <v>0</v>
      </c>
      <c r="U428" s="248">
        <v>0</v>
      </c>
      <c r="V428" s="248">
        <v>0</v>
      </c>
      <c r="W428" s="248">
        <v>0</v>
      </c>
      <c r="X428" s="248">
        <v>0</v>
      </c>
      <c r="Y428" s="248">
        <v>0</v>
      </c>
      <c r="Z428" s="248">
        <v>0</v>
      </c>
      <c r="AA428" s="248">
        <v>0</v>
      </c>
      <c r="AB428" s="248">
        <v>0</v>
      </c>
    </row>
    <row r="429" spans="2:28" hidden="1" outlineLevel="1">
      <c r="B429" s="556">
        <f t="shared" si="48"/>
        <v>22</v>
      </c>
      <c r="C429" s="248">
        <f t="shared" si="48"/>
        <v>0</v>
      </c>
      <c r="D429" s="248"/>
      <c r="E429" s="248">
        <f t="array" ref="E429:AB429">IF(E$375:AB$375&lt;$I365,0,D398:AB398)</f>
        <v>1</v>
      </c>
      <c r="F429" s="248">
        <v>0</v>
      </c>
      <c r="G429" s="248">
        <v>0</v>
      </c>
      <c r="H429" s="248">
        <v>0</v>
      </c>
      <c r="I429" s="249">
        <v>0</v>
      </c>
      <c r="J429" s="249">
        <v>0</v>
      </c>
      <c r="K429" s="249">
        <v>0</v>
      </c>
      <c r="L429" s="249">
        <v>0</v>
      </c>
      <c r="M429" s="249">
        <v>0</v>
      </c>
      <c r="N429" s="248">
        <v>0</v>
      </c>
      <c r="O429" s="248">
        <v>0</v>
      </c>
      <c r="P429" s="248">
        <v>0</v>
      </c>
      <c r="Q429" s="248">
        <v>0</v>
      </c>
      <c r="R429" s="248">
        <v>0</v>
      </c>
      <c r="S429" s="248">
        <v>0</v>
      </c>
      <c r="T429" s="248">
        <v>0</v>
      </c>
      <c r="U429" s="248">
        <v>0</v>
      </c>
      <c r="V429" s="248">
        <v>0</v>
      </c>
      <c r="W429" s="248">
        <v>0</v>
      </c>
      <c r="X429" s="248">
        <v>0</v>
      </c>
      <c r="Y429" s="248">
        <v>0</v>
      </c>
      <c r="Z429" s="248">
        <v>0</v>
      </c>
      <c r="AA429" s="248">
        <v>0</v>
      </c>
      <c r="AB429" s="248">
        <v>0</v>
      </c>
    </row>
    <row r="430" spans="2:28" hidden="1" outlineLevel="1">
      <c r="B430" s="556">
        <f t="shared" si="48"/>
        <v>23</v>
      </c>
      <c r="C430" s="248">
        <f t="shared" si="48"/>
        <v>0</v>
      </c>
      <c r="D430" s="248"/>
      <c r="E430" s="248">
        <f t="array" ref="E430:AB430">IF(E$375:AB$375&lt;$I366,0,D399:AB399)</f>
        <v>1</v>
      </c>
      <c r="F430" s="248">
        <v>0</v>
      </c>
      <c r="G430" s="248">
        <v>0</v>
      </c>
      <c r="H430" s="248">
        <v>0</v>
      </c>
      <c r="I430" s="249">
        <v>0</v>
      </c>
      <c r="J430" s="249">
        <v>0</v>
      </c>
      <c r="K430" s="249">
        <v>0</v>
      </c>
      <c r="L430" s="249">
        <v>0</v>
      </c>
      <c r="M430" s="249">
        <v>0</v>
      </c>
      <c r="N430" s="248">
        <v>0</v>
      </c>
      <c r="O430" s="248">
        <v>0</v>
      </c>
      <c r="P430" s="248">
        <v>0</v>
      </c>
      <c r="Q430" s="248">
        <v>0</v>
      </c>
      <c r="R430" s="248">
        <v>0</v>
      </c>
      <c r="S430" s="248">
        <v>0</v>
      </c>
      <c r="T430" s="248">
        <v>0</v>
      </c>
      <c r="U430" s="248">
        <v>0</v>
      </c>
      <c r="V430" s="248">
        <v>0</v>
      </c>
      <c r="W430" s="248">
        <v>0</v>
      </c>
      <c r="X430" s="248">
        <v>0</v>
      </c>
      <c r="Y430" s="248">
        <v>0</v>
      </c>
      <c r="Z430" s="248">
        <v>0</v>
      </c>
      <c r="AA430" s="248">
        <v>0</v>
      </c>
      <c r="AB430" s="248">
        <v>0</v>
      </c>
    </row>
    <row r="431" spans="2:28" hidden="1" outlineLevel="1">
      <c r="B431" s="556">
        <f t="shared" si="48"/>
        <v>24</v>
      </c>
      <c r="C431" s="248">
        <f t="shared" si="48"/>
        <v>0</v>
      </c>
      <c r="D431" s="248"/>
      <c r="E431" s="248">
        <f t="array" ref="E431:AB431">IF(E$375:AB$375&lt;$I367,0,D400:AB400)</f>
        <v>1</v>
      </c>
      <c r="F431" s="248">
        <v>0</v>
      </c>
      <c r="G431" s="248">
        <v>0</v>
      </c>
      <c r="H431" s="248">
        <v>0</v>
      </c>
      <c r="I431" s="249">
        <v>0</v>
      </c>
      <c r="J431" s="249">
        <v>0</v>
      </c>
      <c r="K431" s="249">
        <v>0</v>
      </c>
      <c r="L431" s="249">
        <v>0</v>
      </c>
      <c r="M431" s="249">
        <v>0</v>
      </c>
      <c r="N431" s="248">
        <v>0</v>
      </c>
      <c r="O431" s="248">
        <v>0</v>
      </c>
      <c r="P431" s="248">
        <v>0</v>
      </c>
      <c r="Q431" s="248">
        <v>0</v>
      </c>
      <c r="R431" s="248">
        <v>0</v>
      </c>
      <c r="S431" s="248">
        <v>0</v>
      </c>
      <c r="T431" s="248">
        <v>0</v>
      </c>
      <c r="U431" s="248">
        <v>0</v>
      </c>
      <c r="V431" s="248">
        <v>0</v>
      </c>
      <c r="W431" s="248">
        <v>0</v>
      </c>
      <c r="X431" s="248">
        <v>0</v>
      </c>
      <c r="Y431" s="248">
        <v>0</v>
      </c>
      <c r="Z431" s="248">
        <v>0</v>
      </c>
      <c r="AA431" s="248">
        <v>0</v>
      </c>
      <c r="AB431" s="248">
        <v>0</v>
      </c>
    </row>
    <row r="432" spans="2:28" hidden="1" outlineLevel="1">
      <c r="B432" s="556">
        <f t="shared" si="48"/>
        <v>25</v>
      </c>
      <c r="C432" s="248">
        <f t="shared" si="48"/>
        <v>0</v>
      </c>
      <c r="D432" s="248"/>
      <c r="E432" s="248">
        <f t="array" ref="E432:AB432">IF(E$375:AB$375&lt;$I368,0,D401:AB401)</f>
        <v>1</v>
      </c>
      <c r="F432" s="248">
        <v>0</v>
      </c>
      <c r="G432" s="248">
        <v>0</v>
      </c>
      <c r="H432" s="248">
        <v>0</v>
      </c>
      <c r="I432" s="249">
        <v>0</v>
      </c>
      <c r="J432" s="249">
        <v>0</v>
      </c>
      <c r="K432" s="249">
        <v>0</v>
      </c>
      <c r="L432" s="249">
        <v>0</v>
      </c>
      <c r="M432" s="249">
        <v>0</v>
      </c>
      <c r="N432" s="248">
        <v>0</v>
      </c>
      <c r="O432" s="248">
        <v>0</v>
      </c>
      <c r="P432" s="248">
        <v>0</v>
      </c>
      <c r="Q432" s="248">
        <v>0</v>
      </c>
      <c r="R432" s="248">
        <v>0</v>
      </c>
      <c r="S432" s="248">
        <v>0</v>
      </c>
      <c r="T432" s="248">
        <v>0</v>
      </c>
      <c r="U432" s="248">
        <v>0</v>
      </c>
      <c r="V432" s="248">
        <v>0</v>
      </c>
      <c r="W432" s="248">
        <v>0</v>
      </c>
      <c r="X432" s="248">
        <v>0</v>
      </c>
      <c r="Y432" s="248">
        <v>0</v>
      </c>
      <c r="Z432" s="248">
        <v>0</v>
      </c>
      <c r="AA432" s="248">
        <v>0</v>
      </c>
      <c r="AB432" s="248">
        <v>0</v>
      </c>
    </row>
    <row r="433" spans="2:31" hidden="1" outlineLevel="1">
      <c r="B433" s="556">
        <f t="shared" si="48"/>
        <v>26</v>
      </c>
      <c r="C433" s="248">
        <f t="shared" si="48"/>
        <v>0</v>
      </c>
      <c r="D433" s="248"/>
      <c r="E433" s="248">
        <f t="array" ref="E433:AB433">IF(E$375:AB$375&lt;$I369,0,D402:AB402)</f>
        <v>1</v>
      </c>
      <c r="F433" s="248">
        <v>0</v>
      </c>
      <c r="G433" s="248">
        <v>0</v>
      </c>
      <c r="H433" s="248">
        <v>0</v>
      </c>
      <c r="I433" s="249">
        <v>0</v>
      </c>
      <c r="J433" s="249">
        <v>0</v>
      </c>
      <c r="K433" s="249">
        <v>0</v>
      </c>
      <c r="L433" s="249">
        <v>0</v>
      </c>
      <c r="M433" s="249">
        <v>0</v>
      </c>
      <c r="N433" s="248">
        <v>0</v>
      </c>
      <c r="O433" s="248">
        <v>0</v>
      </c>
      <c r="P433" s="248">
        <v>0</v>
      </c>
      <c r="Q433" s="248">
        <v>0</v>
      </c>
      <c r="R433" s="248">
        <v>0</v>
      </c>
      <c r="S433" s="248">
        <v>0</v>
      </c>
      <c r="T433" s="248">
        <v>0</v>
      </c>
      <c r="U433" s="248">
        <v>0</v>
      </c>
      <c r="V433" s="248">
        <v>0</v>
      </c>
      <c r="W433" s="248">
        <v>0</v>
      </c>
      <c r="X433" s="248">
        <v>0</v>
      </c>
      <c r="Y433" s="248">
        <v>0</v>
      </c>
      <c r="Z433" s="248">
        <v>0</v>
      </c>
      <c r="AA433" s="248">
        <v>0</v>
      </c>
      <c r="AB433" s="248">
        <v>0</v>
      </c>
    </row>
    <row r="434" spans="2:31" hidden="1" outlineLevel="1">
      <c r="B434" s="556">
        <f t="shared" si="48"/>
        <v>27</v>
      </c>
      <c r="C434" s="248">
        <f t="shared" si="48"/>
        <v>0</v>
      </c>
      <c r="D434" s="248"/>
      <c r="E434" s="248">
        <f t="array" ref="E434:AB434">IF(E$375:AB$375&lt;$I370,0,D403:AB403)</f>
        <v>1</v>
      </c>
      <c r="F434" s="248">
        <v>0</v>
      </c>
      <c r="G434" s="248">
        <v>0</v>
      </c>
      <c r="H434" s="248">
        <v>0</v>
      </c>
      <c r="I434" s="249">
        <v>0</v>
      </c>
      <c r="J434" s="249">
        <v>0</v>
      </c>
      <c r="K434" s="249">
        <v>0</v>
      </c>
      <c r="L434" s="249">
        <v>0</v>
      </c>
      <c r="M434" s="249">
        <v>0</v>
      </c>
      <c r="N434" s="248">
        <v>0</v>
      </c>
      <c r="O434" s="248">
        <v>0</v>
      </c>
      <c r="P434" s="248">
        <v>0</v>
      </c>
      <c r="Q434" s="248">
        <v>0</v>
      </c>
      <c r="R434" s="248">
        <v>0</v>
      </c>
      <c r="S434" s="248">
        <v>0</v>
      </c>
      <c r="T434" s="248">
        <v>0</v>
      </c>
      <c r="U434" s="248">
        <v>0</v>
      </c>
      <c r="V434" s="248">
        <v>0</v>
      </c>
      <c r="W434" s="248">
        <v>0</v>
      </c>
      <c r="X434" s="248">
        <v>0</v>
      </c>
      <c r="Y434" s="248">
        <v>0</v>
      </c>
      <c r="Z434" s="248">
        <v>0</v>
      </c>
      <c r="AA434" s="248">
        <v>0</v>
      </c>
      <c r="AB434" s="248">
        <v>0</v>
      </c>
    </row>
    <row r="435" spans="2:31" hidden="1" outlineLevel="1">
      <c r="B435" s="556">
        <f t="shared" si="48"/>
        <v>28</v>
      </c>
      <c r="C435" s="248">
        <f t="shared" si="48"/>
        <v>0</v>
      </c>
      <c r="D435" s="248"/>
      <c r="E435" s="248">
        <f t="array" ref="E435:AB435">IF(E$375:AB$375&lt;$I371,0,D404:AB404)</f>
        <v>1</v>
      </c>
      <c r="F435" s="248">
        <v>0</v>
      </c>
      <c r="G435" s="248">
        <v>0</v>
      </c>
      <c r="H435" s="248">
        <v>0</v>
      </c>
      <c r="I435" s="249">
        <v>0</v>
      </c>
      <c r="J435" s="249">
        <v>0</v>
      </c>
      <c r="K435" s="249">
        <v>0</v>
      </c>
      <c r="L435" s="249">
        <v>0</v>
      </c>
      <c r="M435" s="249">
        <v>0</v>
      </c>
      <c r="N435" s="248">
        <v>0</v>
      </c>
      <c r="O435" s="248">
        <v>0</v>
      </c>
      <c r="P435" s="248">
        <v>0</v>
      </c>
      <c r="Q435" s="248">
        <v>0</v>
      </c>
      <c r="R435" s="248">
        <v>0</v>
      </c>
      <c r="S435" s="248">
        <v>0</v>
      </c>
      <c r="T435" s="248">
        <v>0</v>
      </c>
      <c r="U435" s="248">
        <v>0</v>
      </c>
      <c r="V435" s="248">
        <v>0</v>
      </c>
      <c r="W435" s="248">
        <v>0</v>
      </c>
      <c r="X435" s="248">
        <v>0</v>
      </c>
      <c r="Y435" s="248">
        <v>0</v>
      </c>
      <c r="Z435" s="248">
        <v>0</v>
      </c>
      <c r="AA435" s="248">
        <v>0</v>
      </c>
      <c r="AB435" s="248">
        <v>0</v>
      </c>
    </row>
    <row r="436" spans="2:31" hidden="1" outlineLevel="1">
      <c r="B436" s="556">
        <f t="shared" si="48"/>
        <v>29</v>
      </c>
      <c r="C436" s="248">
        <f t="shared" si="48"/>
        <v>0</v>
      </c>
      <c r="D436" s="248"/>
      <c r="E436" s="248">
        <f t="array" ref="E436:AB436">IF(E$375:AB$375&lt;$I372,0,D405:AB405)</f>
        <v>1</v>
      </c>
      <c r="F436" s="248">
        <v>0</v>
      </c>
      <c r="G436" s="248">
        <v>0</v>
      </c>
      <c r="H436" s="248">
        <v>0</v>
      </c>
      <c r="I436" s="249">
        <v>0</v>
      </c>
      <c r="J436" s="249">
        <v>0</v>
      </c>
      <c r="K436" s="249">
        <v>0</v>
      </c>
      <c r="L436" s="249">
        <v>0</v>
      </c>
      <c r="M436" s="249">
        <v>0</v>
      </c>
      <c r="N436" s="248">
        <v>0</v>
      </c>
      <c r="O436" s="248">
        <v>0</v>
      </c>
      <c r="P436" s="248">
        <v>0</v>
      </c>
      <c r="Q436" s="248">
        <v>0</v>
      </c>
      <c r="R436" s="248">
        <v>0</v>
      </c>
      <c r="S436" s="248">
        <v>0</v>
      </c>
      <c r="T436" s="248">
        <v>0</v>
      </c>
      <c r="U436" s="248">
        <v>0</v>
      </c>
      <c r="V436" s="248">
        <v>0</v>
      </c>
      <c r="W436" s="248">
        <v>0</v>
      </c>
      <c r="X436" s="248">
        <v>0</v>
      </c>
      <c r="Y436" s="248">
        <v>0</v>
      </c>
      <c r="Z436" s="248">
        <v>0</v>
      </c>
      <c r="AA436" s="248">
        <v>0</v>
      </c>
      <c r="AB436" s="248">
        <v>0</v>
      </c>
    </row>
    <row r="437" spans="2:31" hidden="1" outlineLevel="1">
      <c r="B437" s="556">
        <f t="shared" si="48"/>
        <v>30</v>
      </c>
      <c r="C437" s="248">
        <f t="shared" si="48"/>
        <v>0</v>
      </c>
      <c r="D437" s="248"/>
      <c r="E437" s="248">
        <f t="array" ref="E437:AB437">IF(E$375:AB$375&lt;$I373,0,D406:AB406)</f>
        <v>1</v>
      </c>
      <c r="F437" s="248">
        <v>0</v>
      </c>
      <c r="G437" s="248">
        <v>0</v>
      </c>
      <c r="H437" s="248">
        <v>0</v>
      </c>
      <c r="I437" s="249">
        <v>0</v>
      </c>
      <c r="J437" s="249">
        <v>0</v>
      </c>
      <c r="K437" s="249">
        <v>0</v>
      </c>
      <c r="L437" s="249">
        <v>0</v>
      </c>
      <c r="M437" s="249">
        <v>0</v>
      </c>
      <c r="N437" s="248">
        <v>0</v>
      </c>
      <c r="O437" s="248">
        <v>0</v>
      </c>
      <c r="P437" s="248">
        <v>0</v>
      </c>
      <c r="Q437" s="248">
        <v>0</v>
      </c>
      <c r="R437" s="248">
        <v>0</v>
      </c>
      <c r="S437" s="248">
        <v>0</v>
      </c>
      <c r="T437" s="248">
        <v>0</v>
      </c>
      <c r="U437" s="248">
        <v>0</v>
      </c>
      <c r="V437" s="248">
        <v>0</v>
      </c>
      <c r="W437" s="248">
        <v>0</v>
      </c>
      <c r="X437" s="248">
        <v>0</v>
      </c>
      <c r="Y437" s="248">
        <v>0</v>
      </c>
      <c r="Z437" s="248">
        <v>0</v>
      </c>
      <c r="AA437" s="248">
        <v>0</v>
      </c>
      <c r="AB437" s="248">
        <v>0</v>
      </c>
    </row>
    <row r="438" spans="2:31" hidden="1" outlineLevel="1">
      <c r="B438" s="556"/>
      <c r="C438" s="21" t="s">
        <v>284</v>
      </c>
    </row>
    <row r="439" spans="2:31" hidden="1" outlineLevel="1">
      <c r="B439" s="556">
        <f t="shared" ref="B439:C454" si="49">B408</f>
        <v>1</v>
      </c>
      <c r="C439" s="248" t="str">
        <f>C408</f>
        <v>Studio</v>
      </c>
      <c r="D439" s="248">
        <f>E344</f>
        <v>1</v>
      </c>
      <c r="E439" s="248">
        <f t="shared" ref="E439:AB449" si="50">D439+E470</f>
        <v>1</v>
      </c>
      <c r="F439" s="248">
        <f t="shared" si="50"/>
        <v>1</v>
      </c>
      <c r="G439" s="248">
        <f t="shared" si="50"/>
        <v>1</v>
      </c>
      <c r="H439" s="248">
        <f t="shared" si="50"/>
        <v>1</v>
      </c>
      <c r="I439" s="248">
        <f t="shared" si="50"/>
        <v>1</v>
      </c>
      <c r="J439" s="248">
        <f t="shared" si="50"/>
        <v>1</v>
      </c>
      <c r="K439" s="248">
        <f t="shared" si="50"/>
        <v>1</v>
      </c>
      <c r="L439" s="248">
        <f t="shared" si="50"/>
        <v>1</v>
      </c>
      <c r="M439" s="248">
        <f t="shared" si="50"/>
        <v>1</v>
      </c>
      <c r="N439" s="248">
        <f t="shared" si="50"/>
        <v>1</v>
      </c>
      <c r="O439" s="248">
        <f t="shared" si="50"/>
        <v>1</v>
      </c>
      <c r="P439" s="248">
        <f t="shared" si="50"/>
        <v>1</v>
      </c>
      <c r="Q439" s="248">
        <f t="shared" si="50"/>
        <v>1</v>
      </c>
      <c r="R439" s="248">
        <f t="shared" si="50"/>
        <v>1</v>
      </c>
      <c r="S439" s="248">
        <f t="shared" si="50"/>
        <v>1</v>
      </c>
      <c r="T439" s="248">
        <f t="shared" si="50"/>
        <v>1</v>
      </c>
      <c r="U439" s="248">
        <f t="shared" si="50"/>
        <v>1</v>
      </c>
      <c r="V439" s="248">
        <f t="shared" si="50"/>
        <v>1</v>
      </c>
      <c r="W439" s="248">
        <f t="shared" si="50"/>
        <v>1</v>
      </c>
      <c r="X439" s="248">
        <f t="shared" si="50"/>
        <v>1</v>
      </c>
      <c r="Y439" s="248">
        <f t="shared" si="50"/>
        <v>1</v>
      </c>
      <c r="Z439" s="248">
        <f t="shared" si="50"/>
        <v>1</v>
      </c>
      <c r="AA439" s="248">
        <f t="shared" si="50"/>
        <v>1</v>
      </c>
      <c r="AB439" s="248">
        <f t="shared" si="50"/>
        <v>1</v>
      </c>
    </row>
    <row r="440" spans="2:31" hidden="1" outlineLevel="1">
      <c r="B440" s="556">
        <f t="shared" si="49"/>
        <v>2</v>
      </c>
      <c r="C440" s="248" t="str">
        <f>C409</f>
        <v xml:space="preserve">1 Bed / 1 Bath </v>
      </c>
      <c r="D440" s="248">
        <f>E345</f>
        <v>0</v>
      </c>
      <c r="E440" s="248">
        <f t="shared" si="50"/>
        <v>0</v>
      </c>
      <c r="F440" s="248">
        <f t="shared" si="50"/>
        <v>0</v>
      </c>
      <c r="G440" s="248">
        <f t="shared" si="50"/>
        <v>0</v>
      </c>
      <c r="H440" s="248">
        <f t="shared" si="50"/>
        <v>0</v>
      </c>
      <c r="I440" s="248">
        <f t="shared" si="50"/>
        <v>0</v>
      </c>
      <c r="J440" s="248">
        <f t="shared" si="50"/>
        <v>0</v>
      </c>
      <c r="K440" s="248">
        <f t="shared" si="50"/>
        <v>0</v>
      </c>
      <c r="L440" s="248">
        <f t="shared" si="50"/>
        <v>0</v>
      </c>
      <c r="M440" s="248">
        <f t="shared" si="50"/>
        <v>0</v>
      </c>
      <c r="N440" s="248">
        <f t="shared" si="50"/>
        <v>0</v>
      </c>
      <c r="O440" s="248">
        <f t="shared" si="50"/>
        <v>0</v>
      </c>
      <c r="P440" s="248">
        <f t="shared" si="50"/>
        <v>0</v>
      </c>
      <c r="Q440" s="248">
        <f t="shared" si="50"/>
        <v>0</v>
      </c>
      <c r="R440" s="248">
        <f t="shared" si="50"/>
        <v>0</v>
      </c>
      <c r="S440" s="248">
        <f t="shared" si="50"/>
        <v>0</v>
      </c>
      <c r="T440" s="248">
        <f t="shared" si="50"/>
        <v>0</v>
      </c>
      <c r="U440" s="248">
        <f t="shared" si="50"/>
        <v>0</v>
      </c>
      <c r="V440" s="248">
        <f t="shared" si="50"/>
        <v>0</v>
      </c>
      <c r="W440" s="248">
        <f t="shared" si="50"/>
        <v>0</v>
      </c>
      <c r="X440" s="248">
        <f t="shared" si="50"/>
        <v>0</v>
      </c>
      <c r="Y440" s="248">
        <f t="shared" si="50"/>
        <v>0</v>
      </c>
      <c r="Z440" s="248">
        <f t="shared" si="50"/>
        <v>0</v>
      </c>
      <c r="AA440" s="248">
        <f t="shared" si="50"/>
        <v>0</v>
      </c>
      <c r="AB440" s="248">
        <f t="shared" si="50"/>
        <v>0</v>
      </c>
      <c r="AE440" s="4" t="s">
        <v>389</v>
      </c>
    </row>
    <row r="441" spans="2:31" hidden="1" outlineLevel="1">
      <c r="B441" s="556">
        <f t="shared" si="49"/>
        <v>3</v>
      </c>
      <c r="C441" s="248" t="str">
        <f>C410</f>
        <v xml:space="preserve">1 Bed / 1 Bath </v>
      </c>
      <c r="D441" s="248">
        <f>E346</f>
        <v>0</v>
      </c>
      <c r="E441" s="248">
        <f t="shared" si="50"/>
        <v>0</v>
      </c>
      <c r="F441" s="248">
        <f t="shared" si="50"/>
        <v>0</v>
      </c>
      <c r="G441" s="248">
        <f t="shared" si="50"/>
        <v>0</v>
      </c>
      <c r="H441" s="248">
        <f t="shared" si="50"/>
        <v>0</v>
      </c>
      <c r="I441" s="248">
        <f t="shared" si="50"/>
        <v>0</v>
      </c>
      <c r="J441" s="248">
        <f t="shared" si="50"/>
        <v>0</v>
      </c>
      <c r="K441" s="248">
        <f t="shared" si="50"/>
        <v>0</v>
      </c>
      <c r="L441" s="248">
        <f t="shared" si="50"/>
        <v>0</v>
      </c>
      <c r="M441" s="248">
        <f t="shared" si="50"/>
        <v>0</v>
      </c>
      <c r="N441" s="248">
        <f t="shared" si="50"/>
        <v>0</v>
      </c>
      <c r="O441" s="248">
        <f t="shared" si="50"/>
        <v>0</v>
      </c>
      <c r="P441" s="248">
        <f t="shared" si="50"/>
        <v>0</v>
      </c>
      <c r="Q441" s="248">
        <f t="shared" si="50"/>
        <v>0</v>
      </c>
      <c r="R441" s="248">
        <f t="shared" si="50"/>
        <v>0</v>
      </c>
      <c r="S441" s="248">
        <f t="shared" si="50"/>
        <v>0</v>
      </c>
      <c r="T441" s="248">
        <f t="shared" si="50"/>
        <v>0</v>
      </c>
      <c r="U441" s="248">
        <f t="shared" si="50"/>
        <v>0</v>
      </c>
      <c r="V441" s="248">
        <f t="shared" si="50"/>
        <v>0</v>
      </c>
      <c r="W441" s="248">
        <f t="shared" si="50"/>
        <v>0</v>
      </c>
      <c r="X441" s="248">
        <f t="shared" si="50"/>
        <v>0</v>
      </c>
      <c r="Y441" s="248">
        <f t="shared" si="50"/>
        <v>0</v>
      </c>
      <c r="Z441" s="248">
        <f t="shared" si="50"/>
        <v>0</v>
      </c>
      <c r="AA441" s="248">
        <f t="shared" si="50"/>
        <v>0</v>
      </c>
      <c r="AB441" s="248">
        <f t="shared" si="50"/>
        <v>0</v>
      </c>
    </row>
    <row r="442" spans="2:31" hidden="1" outlineLevel="1">
      <c r="B442" s="556">
        <f t="shared" si="49"/>
        <v>4</v>
      </c>
      <c r="C442" s="248" t="str">
        <f>C411</f>
        <v xml:space="preserve">1 Bed / 1 Bath </v>
      </c>
      <c r="D442" s="248">
        <f>E347</f>
        <v>0</v>
      </c>
      <c r="E442" s="248">
        <f t="shared" si="50"/>
        <v>0</v>
      </c>
      <c r="F442" s="248">
        <f t="shared" si="50"/>
        <v>0</v>
      </c>
      <c r="G442" s="248">
        <f t="shared" si="50"/>
        <v>0</v>
      </c>
      <c r="H442" s="248">
        <f t="shared" si="50"/>
        <v>0</v>
      </c>
      <c r="I442" s="248">
        <f t="shared" si="50"/>
        <v>0</v>
      </c>
      <c r="J442" s="248">
        <f t="shared" si="50"/>
        <v>0</v>
      </c>
      <c r="K442" s="248">
        <f t="shared" si="50"/>
        <v>0</v>
      </c>
      <c r="L442" s="248">
        <f t="shared" si="50"/>
        <v>0</v>
      </c>
      <c r="M442" s="248">
        <f t="shared" si="50"/>
        <v>0</v>
      </c>
      <c r="N442" s="248">
        <f t="shared" si="50"/>
        <v>0</v>
      </c>
      <c r="O442" s="248">
        <f t="shared" si="50"/>
        <v>0</v>
      </c>
      <c r="P442" s="248">
        <f t="shared" si="50"/>
        <v>0</v>
      </c>
      <c r="Q442" s="248">
        <f t="shared" si="50"/>
        <v>0</v>
      </c>
      <c r="R442" s="248">
        <f t="shared" si="50"/>
        <v>0</v>
      </c>
      <c r="S442" s="248">
        <f t="shared" si="50"/>
        <v>0</v>
      </c>
      <c r="T442" s="248">
        <f t="shared" si="50"/>
        <v>0</v>
      </c>
      <c r="U442" s="248">
        <f t="shared" si="50"/>
        <v>0</v>
      </c>
      <c r="V442" s="248">
        <f t="shared" si="50"/>
        <v>0</v>
      </c>
      <c r="W442" s="248">
        <f t="shared" si="50"/>
        <v>0</v>
      </c>
      <c r="X442" s="248">
        <f t="shared" si="50"/>
        <v>0</v>
      </c>
      <c r="Y442" s="248">
        <f t="shared" si="50"/>
        <v>0</v>
      </c>
      <c r="Z442" s="248">
        <f t="shared" si="50"/>
        <v>0</v>
      </c>
      <c r="AA442" s="248">
        <f t="shared" si="50"/>
        <v>0</v>
      </c>
      <c r="AB442" s="248">
        <f t="shared" si="50"/>
        <v>0</v>
      </c>
    </row>
    <row r="443" spans="2:31" hidden="1" outlineLevel="1">
      <c r="B443" s="556">
        <f t="shared" si="49"/>
        <v>5</v>
      </c>
      <c r="C443" s="248" t="str">
        <f t="shared" si="49"/>
        <v xml:space="preserve">2 Bed / 1 Bath </v>
      </c>
      <c r="D443" s="248">
        <f t="shared" ref="D443:D468" si="51">E348</f>
        <v>0</v>
      </c>
      <c r="E443" s="248">
        <f t="shared" si="50"/>
        <v>0</v>
      </c>
      <c r="F443" s="248">
        <f t="shared" si="50"/>
        <v>0</v>
      </c>
      <c r="G443" s="248">
        <f t="shared" si="50"/>
        <v>0</v>
      </c>
      <c r="H443" s="248">
        <f t="shared" si="50"/>
        <v>0</v>
      </c>
      <c r="I443" s="248">
        <f t="shared" si="50"/>
        <v>0</v>
      </c>
      <c r="J443" s="248">
        <f t="shared" si="50"/>
        <v>0</v>
      </c>
      <c r="K443" s="248">
        <f t="shared" si="50"/>
        <v>0</v>
      </c>
      <c r="L443" s="248">
        <f t="shared" si="50"/>
        <v>0</v>
      </c>
      <c r="M443" s="248">
        <f t="shared" si="50"/>
        <v>0</v>
      </c>
      <c r="N443" s="248">
        <f t="shared" si="50"/>
        <v>0</v>
      </c>
      <c r="O443" s="248">
        <f t="shared" si="50"/>
        <v>0</v>
      </c>
      <c r="P443" s="248">
        <f t="shared" si="50"/>
        <v>0</v>
      </c>
      <c r="Q443" s="248">
        <f t="shared" si="50"/>
        <v>0</v>
      </c>
      <c r="R443" s="248">
        <f t="shared" si="50"/>
        <v>0</v>
      </c>
      <c r="S443" s="248">
        <f t="shared" si="50"/>
        <v>0</v>
      </c>
      <c r="T443" s="248">
        <f t="shared" si="50"/>
        <v>0</v>
      </c>
      <c r="U443" s="248">
        <f t="shared" si="50"/>
        <v>0</v>
      </c>
      <c r="V443" s="248">
        <f t="shared" si="50"/>
        <v>0</v>
      </c>
      <c r="W443" s="248">
        <f t="shared" si="50"/>
        <v>0</v>
      </c>
      <c r="X443" s="248">
        <f t="shared" si="50"/>
        <v>0</v>
      </c>
      <c r="Y443" s="248">
        <f t="shared" si="50"/>
        <v>0</v>
      </c>
      <c r="Z443" s="248">
        <f t="shared" si="50"/>
        <v>0</v>
      </c>
      <c r="AA443" s="248">
        <f t="shared" si="50"/>
        <v>0</v>
      </c>
      <c r="AB443" s="248">
        <f t="shared" si="50"/>
        <v>0</v>
      </c>
    </row>
    <row r="444" spans="2:31" hidden="1" outlineLevel="1">
      <c r="B444" s="556">
        <f t="shared" si="49"/>
        <v>6</v>
      </c>
      <c r="C444" s="248" t="str">
        <f t="shared" si="49"/>
        <v xml:space="preserve">2 Bed / 1 Bath </v>
      </c>
      <c r="D444" s="248">
        <f t="shared" si="51"/>
        <v>1</v>
      </c>
      <c r="E444" s="248">
        <f t="shared" si="50"/>
        <v>1</v>
      </c>
      <c r="F444" s="248">
        <f t="shared" si="50"/>
        <v>3</v>
      </c>
      <c r="G444" s="248">
        <f t="shared" si="50"/>
        <v>5</v>
      </c>
      <c r="H444" s="248">
        <f t="shared" si="50"/>
        <v>7</v>
      </c>
      <c r="I444" s="248">
        <f t="shared" si="50"/>
        <v>9</v>
      </c>
      <c r="J444" s="248">
        <f t="shared" si="50"/>
        <v>11</v>
      </c>
      <c r="K444" s="248">
        <f t="shared" si="50"/>
        <v>13</v>
      </c>
      <c r="L444" s="248">
        <f t="shared" si="50"/>
        <v>15</v>
      </c>
      <c r="M444" s="248">
        <f t="shared" si="50"/>
        <v>17</v>
      </c>
      <c r="N444" s="248">
        <f t="shared" si="50"/>
        <v>19</v>
      </c>
      <c r="O444" s="248">
        <f t="shared" si="50"/>
        <v>19</v>
      </c>
      <c r="P444" s="248">
        <f t="shared" si="50"/>
        <v>19</v>
      </c>
      <c r="Q444" s="248">
        <f t="shared" si="50"/>
        <v>19</v>
      </c>
      <c r="R444" s="248">
        <f t="shared" si="50"/>
        <v>19</v>
      </c>
      <c r="S444" s="248">
        <f t="shared" si="50"/>
        <v>19</v>
      </c>
      <c r="T444" s="248">
        <f t="shared" si="50"/>
        <v>19</v>
      </c>
      <c r="U444" s="248">
        <f t="shared" si="50"/>
        <v>19</v>
      </c>
      <c r="V444" s="248">
        <f t="shared" si="50"/>
        <v>19</v>
      </c>
      <c r="W444" s="248">
        <f t="shared" si="50"/>
        <v>19</v>
      </c>
      <c r="X444" s="248">
        <f t="shared" si="50"/>
        <v>19</v>
      </c>
      <c r="Y444" s="248">
        <f t="shared" si="50"/>
        <v>19</v>
      </c>
      <c r="Z444" s="248">
        <f t="shared" si="50"/>
        <v>19</v>
      </c>
      <c r="AA444" s="248">
        <f t="shared" si="50"/>
        <v>19</v>
      </c>
      <c r="AB444" s="248">
        <f t="shared" si="50"/>
        <v>19</v>
      </c>
    </row>
    <row r="445" spans="2:31" hidden="1" outlineLevel="1">
      <c r="B445" s="556">
        <f t="shared" si="49"/>
        <v>7</v>
      </c>
      <c r="C445" s="248" t="str">
        <f t="shared" si="49"/>
        <v xml:space="preserve">2 Bed / 1 Bath </v>
      </c>
      <c r="D445" s="248">
        <f t="shared" si="51"/>
        <v>0</v>
      </c>
      <c r="E445" s="248">
        <f t="shared" si="50"/>
        <v>0</v>
      </c>
      <c r="F445" s="248">
        <f t="shared" si="50"/>
        <v>0</v>
      </c>
      <c r="G445" s="248">
        <f t="shared" si="50"/>
        <v>0</v>
      </c>
      <c r="H445" s="248">
        <f t="shared" si="50"/>
        <v>0</v>
      </c>
      <c r="I445" s="248">
        <f t="shared" si="50"/>
        <v>0</v>
      </c>
      <c r="J445" s="248">
        <f t="shared" si="50"/>
        <v>0</v>
      </c>
      <c r="K445" s="248">
        <f t="shared" si="50"/>
        <v>0</v>
      </c>
      <c r="L445" s="248">
        <f t="shared" si="50"/>
        <v>0</v>
      </c>
      <c r="M445" s="248">
        <f t="shared" si="50"/>
        <v>0</v>
      </c>
      <c r="N445" s="248">
        <f t="shared" si="50"/>
        <v>0</v>
      </c>
      <c r="O445" s="248">
        <f t="shared" si="50"/>
        <v>0</v>
      </c>
      <c r="P445" s="248">
        <f t="shared" si="50"/>
        <v>0</v>
      </c>
      <c r="Q445" s="248">
        <f t="shared" si="50"/>
        <v>0</v>
      </c>
      <c r="R445" s="248">
        <f t="shared" si="50"/>
        <v>0</v>
      </c>
      <c r="S445" s="248">
        <f t="shared" si="50"/>
        <v>0</v>
      </c>
      <c r="T445" s="248">
        <f t="shared" si="50"/>
        <v>0</v>
      </c>
      <c r="U445" s="248">
        <f t="shared" si="50"/>
        <v>0</v>
      </c>
      <c r="V445" s="248">
        <f t="shared" si="50"/>
        <v>0</v>
      </c>
      <c r="W445" s="248">
        <f t="shared" si="50"/>
        <v>0</v>
      </c>
      <c r="X445" s="248">
        <f t="shared" si="50"/>
        <v>0</v>
      </c>
      <c r="Y445" s="248">
        <f t="shared" si="50"/>
        <v>0</v>
      </c>
      <c r="Z445" s="248">
        <f t="shared" si="50"/>
        <v>0</v>
      </c>
      <c r="AA445" s="248">
        <f t="shared" si="50"/>
        <v>0</v>
      </c>
      <c r="AB445" s="248">
        <f t="shared" si="50"/>
        <v>0</v>
      </c>
    </row>
    <row r="446" spans="2:31" hidden="1" outlineLevel="1">
      <c r="B446" s="556">
        <f t="shared" si="49"/>
        <v>8</v>
      </c>
      <c r="C446" s="248" t="str">
        <f t="shared" si="49"/>
        <v xml:space="preserve">2 Bed / 2 Bath </v>
      </c>
      <c r="D446" s="248">
        <f t="shared" si="51"/>
        <v>0</v>
      </c>
      <c r="E446" s="248">
        <f t="shared" si="50"/>
        <v>0</v>
      </c>
      <c r="F446" s="248">
        <f t="shared" si="50"/>
        <v>0</v>
      </c>
      <c r="G446" s="248">
        <f t="shared" si="50"/>
        <v>0</v>
      </c>
      <c r="H446" s="248">
        <f t="shared" si="50"/>
        <v>0</v>
      </c>
      <c r="I446" s="248">
        <f t="shared" si="50"/>
        <v>0</v>
      </c>
      <c r="J446" s="248">
        <f t="shared" si="50"/>
        <v>0</v>
      </c>
      <c r="K446" s="248">
        <f t="shared" si="50"/>
        <v>0</v>
      </c>
      <c r="L446" s="248">
        <f t="shared" si="50"/>
        <v>0</v>
      </c>
      <c r="M446" s="248">
        <f t="shared" si="50"/>
        <v>0</v>
      </c>
      <c r="N446" s="248">
        <f t="shared" si="50"/>
        <v>0</v>
      </c>
      <c r="O446" s="248">
        <f t="shared" si="50"/>
        <v>0</v>
      </c>
      <c r="P446" s="248">
        <f t="shared" si="50"/>
        <v>0</v>
      </c>
      <c r="Q446" s="248">
        <f t="shared" si="50"/>
        <v>0</v>
      </c>
      <c r="R446" s="248">
        <f t="shared" si="50"/>
        <v>0</v>
      </c>
      <c r="S446" s="248">
        <f t="shared" si="50"/>
        <v>0</v>
      </c>
      <c r="T446" s="248">
        <f t="shared" si="50"/>
        <v>0</v>
      </c>
      <c r="U446" s="248">
        <f t="shared" si="50"/>
        <v>0</v>
      </c>
      <c r="V446" s="248">
        <f t="shared" si="50"/>
        <v>0</v>
      </c>
      <c r="W446" s="248">
        <f t="shared" si="50"/>
        <v>0</v>
      </c>
      <c r="X446" s="248">
        <f t="shared" si="50"/>
        <v>0</v>
      </c>
      <c r="Y446" s="248">
        <f t="shared" si="50"/>
        <v>0</v>
      </c>
      <c r="Z446" s="248">
        <f t="shared" si="50"/>
        <v>0</v>
      </c>
      <c r="AA446" s="248">
        <f t="shared" si="50"/>
        <v>0</v>
      </c>
      <c r="AB446" s="248">
        <f t="shared" si="50"/>
        <v>0</v>
      </c>
    </row>
    <row r="447" spans="2:31" hidden="1" outlineLevel="1">
      <c r="B447" s="556">
        <f t="shared" si="49"/>
        <v>9</v>
      </c>
      <c r="C447" s="248" t="str">
        <f t="shared" si="49"/>
        <v>2 Bed / 1 Bath + Den</v>
      </c>
      <c r="D447" s="248">
        <f t="shared" si="51"/>
        <v>0</v>
      </c>
      <c r="E447" s="248">
        <f t="shared" si="50"/>
        <v>0</v>
      </c>
      <c r="F447" s="248">
        <f t="shared" si="50"/>
        <v>0</v>
      </c>
      <c r="G447" s="248">
        <f t="shared" si="50"/>
        <v>0</v>
      </c>
      <c r="H447" s="248">
        <f t="shared" si="50"/>
        <v>0</v>
      </c>
      <c r="I447" s="248">
        <f t="shared" si="50"/>
        <v>0</v>
      </c>
      <c r="J447" s="248">
        <f t="shared" si="50"/>
        <v>0</v>
      </c>
      <c r="K447" s="248">
        <f t="shared" si="50"/>
        <v>0</v>
      </c>
      <c r="L447" s="248">
        <f t="shared" si="50"/>
        <v>0</v>
      </c>
      <c r="M447" s="248">
        <f t="shared" si="50"/>
        <v>0</v>
      </c>
      <c r="N447" s="248">
        <f t="shared" si="50"/>
        <v>0</v>
      </c>
      <c r="O447" s="248">
        <f t="shared" si="50"/>
        <v>0</v>
      </c>
      <c r="P447" s="248">
        <f t="shared" si="50"/>
        <v>0</v>
      </c>
      <c r="Q447" s="248">
        <f t="shared" si="50"/>
        <v>0</v>
      </c>
      <c r="R447" s="248">
        <f t="shared" si="50"/>
        <v>0</v>
      </c>
      <c r="S447" s="248">
        <f t="shared" si="50"/>
        <v>0</v>
      </c>
      <c r="T447" s="248">
        <f t="shared" si="50"/>
        <v>0</v>
      </c>
      <c r="U447" s="248">
        <f t="shared" si="50"/>
        <v>0</v>
      </c>
      <c r="V447" s="248">
        <f t="shared" si="50"/>
        <v>0</v>
      </c>
      <c r="W447" s="248">
        <f t="shared" si="50"/>
        <v>0</v>
      </c>
      <c r="X447" s="248">
        <f t="shared" si="50"/>
        <v>0</v>
      </c>
      <c r="Y447" s="248">
        <f t="shared" si="50"/>
        <v>0</v>
      </c>
      <c r="Z447" s="248">
        <f t="shared" si="50"/>
        <v>0</v>
      </c>
      <c r="AA447" s="248">
        <f t="shared" si="50"/>
        <v>0</v>
      </c>
      <c r="AB447" s="248">
        <f t="shared" si="50"/>
        <v>0</v>
      </c>
    </row>
    <row r="448" spans="2:31" hidden="1" outlineLevel="1">
      <c r="B448" s="556">
        <f t="shared" si="49"/>
        <v>10</v>
      </c>
      <c r="C448" s="248" t="str">
        <f t="shared" si="49"/>
        <v xml:space="preserve">2 Bed / 2 Bath </v>
      </c>
      <c r="D448" s="248">
        <f t="shared" si="51"/>
        <v>0</v>
      </c>
      <c r="E448" s="248">
        <f t="shared" si="50"/>
        <v>0</v>
      </c>
      <c r="F448" s="248">
        <f t="shared" si="50"/>
        <v>0</v>
      </c>
      <c r="G448" s="248">
        <f t="shared" si="50"/>
        <v>0</v>
      </c>
      <c r="H448" s="248">
        <f t="shared" si="50"/>
        <v>0</v>
      </c>
      <c r="I448" s="248">
        <f t="shared" si="50"/>
        <v>0</v>
      </c>
      <c r="J448" s="248">
        <f t="shared" si="50"/>
        <v>0</v>
      </c>
      <c r="K448" s="248">
        <f t="shared" si="50"/>
        <v>0</v>
      </c>
      <c r="L448" s="248">
        <f t="shared" si="50"/>
        <v>0</v>
      </c>
      <c r="M448" s="248">
        <f t="shared" si="50"/>
        <v>0</v>
      </c>
      <c r="N448" s="248">
        <f t="shared" si="50"/>
        <v>0</v>
      </c>
      <c r="O448" s="248">
        <f t="shared" si="50"/>
        <v>0</v>
      </c>
      <c r="P448" s="248">
        <f t="shared" si="50"/>
        <v>0</v>
      </c>
      <c r="Q448" s="248">
        <f t="shared" si="50"/>
        <v>0</v>
      </c>
      <c r="R448" s="248">
        <f t="shared" si="50"/>
        <v>0</v>
      </c>
      <c r="S448" s="248">
        <f t="shared" si="50"/>
        <v>0</v>
      </c>
      <c r="T448" s="248">
        <f t="shared" si="50"/>
        <v>0</v>
      </c>
      <c r="U448" s="248">
        <f t="shared" si="50"/>
        <v>0</v>
      </c>
      <c r="V448" s="248">
        <f t="shared" si="50"/>
        <v>0</v>
      </c>
      <c r="W448" s="248">
        <f t="shared" si="50"/>
        <v>0</v>
      </c>
      <c r="X448" s="248">
        <f t="shared" si="50"/>
        <v>0</v>
      </c>
      <c r="Y448" s="248">
        <f t="shared" si="50"/>
        <v>0</v>
      </c>
      <c r="Z448" s="248">
        <f t="shared" si="50"/>
        <v>0</v>
      </c>
      <c r="AA448" s="248">
        <f t="shared" si="50"/>
        <v>0</v>
      </c>
      <c r="AB448" s="248">
        <f t="shared" si="50"/>
        <v>0</v>
      </c>
    </row>
    <row r="449" spans="2:28" hidden="1" outlineLevel="1">
      <c r="B449" s="556">
        <f t="shared" si="49"/>
        <v>11</v>
      </c>
      <c r="C449" s="248" t="str">
        <f t="shared" si="49"/>
        <v xml:space="preserve">2 Bed / 1.5 Bath </v>
      </c>
      <c r="D449" s="248">
        <f t="shared" si="51"/>
        <v>0</v>
      </c>
      <c r="E449" s="248">
        <f t="shared" si="50"/>
        <v>0</v>
      </c>
      <c r="F449" s="248">
        <f t="shared" si="50"/>
        <v>0</v>
      </c>
      <c r="G449" s="248">
        <f t="shared" si="50"/>
        <v>0</v>
      </c>
      <c r="H449" s="248">
        <f t="shared" si="50"/>
        <v>0</v>
      </c>
      <c r="I449" s="248">
        <f t="shared" si="50"/>
        <v>0</v>
      </c>
      <c r="J449" s="248">
        <f t="shared" si="50"/>
        <v>0</v>
      </c>
      <c r="K449" s="248">
        <f t="shared" si="50"/>
        <v>0</v>
      </c>
      <c r="L449" s="248">
        <f t="shared" si="50"/>
        <v>0</v>
      </c>
      <c r="M449" s="248">
        <f t="shared" si="50"/>
        <v>0</v>
      </c>
      <c r="N449" s="248">
        <f t="shared" si="50"/>
        <v>0</v>
      </c>
      <c r="O449" s="248">
        <f t="shared" si="50"/>
        <v>0</v>
      </c>
      <c r="P449" s="248">
        <f t="shared" si="50"/>
        <v>0</v>
      </c>
      <c r="Q449" s="248">
        <f t="shared" si="50"/>
        <v>0</v>
      </c>
      <c r="R449" s="248">
        <f t="shared" si="50"/>
        <v>0</v>
      </c>
      <c r="S449" s="248">
        <f t="shared" si="50"/>
        <v>0</v>
      </c>
      <c r="T449" s="248">
        <f t="shared" ref="T449:AB464" si="52">S449+T480</f>
        <v>0</v>
      </c>
      <c r="U449" s="248">
        <f t="shared" si="52"/>
        <v>0</v>
      </c>
      <c r="V449" s="248">
        <f t="shared" si="52"/>
        <v>0</v>
      </c>
      <c r="W449" s="248">
        <f t="shared" si="52"/>
        <v>0</v>
      </c>
      <c r="X449" s="248">
        <f t="shared" si="52"/>
        <v>0</v>
      </c>
      <c r="Y449" s="248">
        <f t="shared" si="52"/>
        <v>0</v>
      </c>
      <c r="Z449" s="248">
        <f t="shared" si="52"/>
        <v>0</v>
      </c>
      <c r="AA449" s="248">
        <f t="shared" si="52"/>
        <v>0</v>
      </c>
      <c r="AB449" s="248">
        <f t="shared" si="52"/>
        <v>0</v>
      </c>
    </row>
    <row r="450" spans="2:28" hidden="1" outlineLevel="1">
      <c r="B450" s="556">
        <f t="shared" si="49"/>
        <v>12</v>
      </c>
      <c r="C450" s="248" t="str">
        <f t="shared" si="49"/>
        <v xml:space="preserve">3 Bed / 2 Bath </v>
      </c>
      <c r="D450" s="248">
        <f t="shared" si="51"/>
        <v>0</v>
      </c>
      <c r="E450" s="248">
        <f t="shared" ref="E450:T465" si="53">D450+E481</f>
        <v>0</v>
      </c>
      <c r="F450" s="248">
        <f t="shared" si="53"/>
        <v>1</v>
      </c>
      <c r="G450" s="248">
        <f t="shared" si="53"/>
        <v>1</v>
      </c>
      <c r="H450" s="248">
        <f t="shared" si="53"/>
        <v>1</v>
      </c>
      <c r="I450" s="248">
        <f t="shared" si="53"/>
        <v>1</v>
      </c>
      <c r="J450" s="248">
        <f t="shared" si="53"/>
        <v>1</v>
      </c>
      <c r="K450" s="248">
        <f t="shared" si="53"/>
        <v>1</v>
      </c>
      <c r="L450" s="248">
        <f t="shared" si="53"/>
        <v>1</v>
      </c>
      <c r="M450" s="248">
        <f t="shared" si="53"/>
        <v>1</v>
      </c>
      <c r="N450" s="248">
        <f t="shared" si="53"/>
        <v>1</v>
      </c>
      <c r="O450" s="248">
        <f t="shared" si="53"/>
        <v>1</v>
      </c>
      <c r="P450" s="248">
        <f t="shared" si="53"/>
        <v>1</v>
      </c>
      <c r="Q450" s="248">
        <f t="shared" si="53"/>
        <v>1</v>
      </c>
      <c r="R450" s="248">
        <f t="shared" si="53"/>
        <v>1</v>
      </c>
      <c r="S450" s="248">
        <f t="shared" si="53"/>
        <v>1</v>
      </c>
      <c r="T450" s="248">
        <f t="shared" si="52"/>
        <v>1</v>
      </c>
      <c r="U450" s="248">
        <f t="shared" si="52"/>
        <v>1</v>
      </c>
      <c r="V450" s="248">
        <f t="shared" si="52"/>
        <v>1</v>
      </c>
      <c r="W450" s="248">
        <f t="shared" si="52"/>
        <v>1</v>
      </c>
      <c r="X450" s="248">
        <f t="shared" si="52"/>
        <v>1</v>
      </c>
      <c r="Y450" s="248">
        <f t="shared" si="52"/>
        <v>1</v>
      </c>
      <c r="Z450" s="248">
        <f t="shared" si="52"/>
        <v>1</v>
      </c>
      <c r="AA450" s="248">
        <f t="shared" si="52"/>
        <v>1</v>
      </c>
      <c r="AB450" s="248">
        <f t="shared" si="52"/>
        <v>1</v>
      </c>
    </row>
    <row r="451" spans="2:28" hidden="1" outlineLevel="1">
      <c r="B451" s="556">
        <f t="shared" si="49"/>
        <v>13</v>
      </c>
      <c r="C451" s="248" t="str">
        <f t="shared" si="49"/>
        <v>3 Bed / 2 Bath House</v>
      </c>
      <c r="D451" s="248">
        <f t="shared" si="51"/>
        <v>0</v>
      </c>
      <c r="E451" s="248">
        <f t="shared" si="53"/>
        <v>0</v>
      </c>
      <c r="F451" s="248">
        <f t="shared" si="53"/>
        <v>0</v>
      </c>
      <c r="G451" s="248">
        <f t="shared" si="53"/>
        <v>0</v>
      </c>
      <c r="H451" s="248">
        <f t="shared" si="53"/>
        <v>0</v>
      </c>
      <c r="I451" s="248">
        <f t="shared" si="53"/>
        <v>0</v>
      </c>
      <c r="J451" s="248">
        <f t="shared" si="53"/>
        <v>0</v>
      </c>
      <c r="K451" s="248">
        <f t="shared" si="53"/>
        <v>0</v>
      </c>
      <c r="L451" s="248">
        <f t="shared" si="53"/>
        <v>0</v>
      </c>
      <c r="M451" s="248">
        <f t="shared" si="53"/>
        <v>0</v>
      </c>
      <c r="N451" s="248">
        <f t="shared" si="53"/>
        <v>0</v>
      </c>
      <c r="O451" s="248">
        <f t="shared" si="53"/>
        <v>0</v>
      </c>
      <c r="P451" s="248">
        <f t="shared" si="53"/>
        <v>0</v>
      </c>
      <c r="Q451" s="248">
        <f t="shared" si="53"/>
        <v>0</v>
      </c>
      <c r="R451" s="248">
        <f t="shared" si="53"/>
        <v>0</v>
      </c>
      <c r="S451" s="248">
        <f t="shared" si="53"/>
        <v>0</v>
      </c>
      <c r="T451" s="248">
        <f t="shared" si="52"/>
        <v>0</v>
      </c>
      <c r="U451" s="248">
        <f t="shared" si="52"/>
        <v>0</v>
      </c>
      <c r="V451" s="248">
        <f t="shared" si="52"/>
        <v>0</v>
      </c>
      <c r="W451" s="248">
        <f t="shared" si="52"/>
        <v>0</v>
      </c>
      <c r="X451" s="248">
        <f t="shared" si="52"/>
        <v>0</v>
      </c>
      <c r="Y451" s="248">
        <f t="shared" si="52"/>
        <v>0</v>
      </c>
      <c r="Z451" s="248">
        <f t="shared" si="52"/>
        <v>0</v>
      </c>
      <c r="AA451" s="248">
        <f t="shared" si="52"/>
        <v>0</v>
      </c>
      <c r="AB451" s="248">
        <f t="shared" si="52"/>
        <v>0</v>
      </c>
    </row>
    <row r="452" spans="2:28" hidden="1" outlineLevel="1">
      <c r="B452" s="556">
        <f t="shared" si="49"/>
        <v>14</v>
      </c>
      <c r="C452" s="248" t="str">
        <f t="shared" si="49"/>
        <v xml:space="preserve">3 Bed / 2 Bath </v>
      </c>
      <c r="D452" s="248">
        <f t="shared" si="51"/>
        <v>0</v>
      </c>
      <c r="E452" s="248">
        <f t="shared" si="53"/>
        <v>0</v>
      </c>
      <c r="F452" s="248">
        <f t="shared" si="53"/>
        <v>0</v>
      </c>
      <c r="G452" s="248">
        <f t="shared" si="53"/>
        <v>0</v>
      </c>
      <c r="H452" s="248">
        <f t="shared" si="53"/>
        <v>0</v>
      </c>
      <c r="I452" s="248">
        <f t="shared" si="53"/>
        <v>0</v>
      </c>
      <c r="J452" s="248">
        <f t="shared" si="53"/>
        <v>0</v>
      </c>
      <c r="K452" s="248">
        <f t="shared" si="53"/>
        <v>0</v>
      </c>
      <c r="L452" s="248">
        <f t="shared" si="53"/>
        <v>0</v>
      </c>
      <c r="M452" s="248">
        <f t="shared" si="53"/>
        <v>0</v>
      </c>
      <c r="N452" s="248">
        <f t="shared" si="53"/>
        <v>0</v>
      </c>
      <c r="O452" s="248">
        <f t="shared" si="53"/>
        <v>0</v>
      </c>
      <c r="P452" s="248">
        <f t="shared" si="53"/>
        <v>0</v>
      </c>
      <c r="Q452" s="248">
        <f t="shared" si="53"/>
        <v>0</v>
      </c>
      <c r="R452" s="248">
        <f t="shared" si="53"/>
        <v>0</v>
      </c>
      <c r="S452" s="248">
        <f t="shared" si="53"/>
        <v>0</v>
      </c>
      <c r="T452" s="248">
        <f t="shared" si="52"/>
        <v>0</v>
      </c>
      <c r="U452" s="248">
        <f t="shared" si="52"/>
        <v>0</v>
      </c>
      <c r="V452" s="248">
        <f t="shared" si="52"/>
        <v>0</v>
      </c>
      <c r="W452" s="248">
        <f t="shared" si="52"/>
        <v>0</v>
      </c>
      <c r="X452" s="248">
        <f t="shared" si="52"/>
        <v>0</v>
      </c>
      <c r="Y452" s="248">
        <f t="shared" si="52"/>
        <v>0</v>
      </c>
      <c r="Z452" s="248">
        <f t="shared" si="52"/>
        <v>0</v>
      </c>
      <c r="AA452" s="248">
        <f t="shared" si="52"/>
        <v>0</v>
      </c>
      <c r="AB452" s="248">
        <f t="shared" si="52"/>
        <v>0</v>
      </c>
    </row>
    <row r="453" spans="2:28" hidden="1" outlineLevel="1">
      <c r="B453" s="556">
        <f t="shared" si="49"/>
        <v>15</v>
      </c>
      <c r="C453" s="248" t="str">
        <f t="shared" si="49"/>
        <v xml:space="preserve">1 Bed / 1 Bath </v>
      </c>
      <c r="D453" s="248">
        <f t="shared" si="51"/>
        <v>0</v>
      </c>
      <c r="E453" s="248">
        <f t="shared" si="53"/>
        <v>0</v>
      </c>
      <c r="F453" s="248">
        <f t="shared" si="53"/>
        <v>0</v>
      </c>
      <c r="G453" s="248">
        <f t="shared" si="53"/>
        <v>0</v>
      </c>
      <c r="H453" s="248">
        <f t="shared" si="53"/>
        <v>0</v>
      </c>
      <c r="I453" s="248">
        <f t="shared" si="53"/>
        <v>0</v>
      </c>
      <c r="J453" s="248">
        <f t="shared" si="53"/>
        <v>0</v>
      </c>
      <c r="K453" s="248">
        <f t="shared" si="53"/>
        <v>0</v>
      </c>
      <c r="L453" s="248">
        <f t="shared" si="53"/>
        <v>0</v>
      </c>
      <c r="M453" s="248">
        <f t="shared" si="53"/>
        <v>0</v>
      </c>
      <c r="N453" s="248">
        <f t="shared" si="53"/>
        <v>0</v>
      </c>
      <c r="O453" s="248">
        <f t="shared" si="53"/>
        <v>0</v>
      </c>
      <c r="P453" s="248">
        <f t="shared" si="53"/>
        <v>0</v>
      </c>
      <c r="Q453" s="248">
        <f t="shared" si="53"/>
        <v>0</v>
      </c>
      <c r="R453" s="248">
        <f t="shared" si="53"/>
        <v>0</v>
      </c>
      <c r="S453" s="248">
        <f t="shared" si="53"/>
        <v>0</v>
      </c>
      <c r="T453" s="248">
        <f t="shared" si="52"/>
        <v>0</v>
      </c>
      <c r="U453" s="248">
        <f t="shared" si="52"/>
        <v>0</v>
      </c>
      <c r="V453" s="248">
        <f t="shared" si="52"/>
        <v>0</v>
      </c>
      <c r="W453" s="248">
        <f t="shared" si="52"/>
        <v>0</v>
      </c>
      <c r="X453" s="248">
        <f t="shared" si="52"/>
        <v>0</v>
      </c>
      <c r="Y453" s="248">
        <f t="shared" si="52"/>
        <v>0</v>
      </c>
      <c r="Z453" s="248">
        <f t="shared" si="52"/>
        <v>0</v>
      </c>
      <c r="AA453" s="248">
        <f t="shared" si="52"/>
        <v>0</v>
      </c>
      <c r="AB453" s="248">
        <f t="shared" si="52"/>
        <v>0</v>
      </c>
    </row>
    <row r="454" spans="2:28" hidden="1" outlineLevel="1">
      <c r="B454" s="556">
        <f t="shared" si="49"/>
        <v>16</v>
      </c>
      <c r="C454" s="248" t="str">
        <f t="shared" si="49"/>
        <v xml:space="preserve">2 Bed / 2 Bath </v>
      </c>
      <c r="D454" s="248">
        <f t="shared" si="51"/>
        <v>0</v>
      </c>
      <c r="E454" s="248">
        <f t="shared" si="53"/>
        <v>0</v>
      </c>
      <c r="F454" s="248">
        <f t="shared" si="53"/>
        <v>0</v>
      </c>
      <c r="G454" s="248">
        <f t="shared" si="53"/>
        <v>0</v>
      </c>
      <c r="H454" s="248">
        <f t="shared" si="53"/>
        <v>0</v>
      </c>
      <c r="I454" s="248">
        <f t="shared" si="53"/>
        <v>0</v>
      </c>
      <c r="J454" s="248">
        <f t="shared" si="53"/>
        <v>0</v>
      </c>
      <c r="K454" s="248">
        <f t="shared" si="53"/>
        <v>0</v>
      </c>
      <c r="L454" s="248">
        <f t="shared" si="53"/>
        <v>0</v>
      </c>
      <c r="M454" s="248">
        <f t="shared" si="53"/>
        <v>0</v>
      </c>
      <c r="N454" s="248">
        <f t="shared" si="53"/>
        <v>0</v>
      </c>
      <c r="O454" s="248">
        <f t="shared" si="53"/>
        <v>0</v>
      </c>
      <c r="P454" s="248">
        <f t="shared" si="53"/>
        <v>0</v>
      </c>
      <c r="Q454" s="248">
        <f t="shared" si="53"/>
        <v>0</v>
      </c>
      <c r="R454" s="248">
        <f t="shared" si="53"/>
        <v>0</v>
      </c>
      <c r="S454" s="248">
        <f t="shared" si="53"/>
        <v>0</v>
      </c>
      <c r="T454" s="248">
        <f t="shared" si="52"/>
        <v>0</v>
      </c>
      <c r="U454" s="248">
        <f t="shared" si="52"/>
        <v>0</v>
      </c>
      <c r="V454" s="248">
        <f t="shared" si="52"/>
        <v>0</v>
      </c>
      <c r="W454" s="248">
        <f t="shared" si="52"/>
        <v>0</v>
      </c>
      <c r="X454" s="248">
        <f t="shared" si="52"/>
        <v>0</v>
      </c>
      <c r="Y454" s="248">
        <f t="shared" si="52"/>
        <v>0</v>
      </c>
      <c r="Z454" s="248">
        <f t="shared" si="52"/>
        <v>0</v>
      </c>
      <c r="AA454" s="248">
        <f t="shared" si="52"/>
        <v>0</v>
      </c>
      <c r="AB454" s="248">
        <f t="shared" si="52"/>
        <v>0</v>
      </c>
    </row>
    <row r="455" spans="2:28" hidden="1" outlineLevel="1">
      <c r="B455" s="556">
        <f t="shared" ref="B455:C468" si="54">B424</f>
        <v>17</v>
      </c>
      <c r="C455" s="248" t="str">
        <f t="shared" si="54"/>
        <v xml:space="preserve">4 Bed / 2 Bath Penthouse </v>
      </c>
      <c r="D455" s="248">
        <f t="shared" si="51"/>
        <v>0</v>
      </c>
      <c r="E455" s="248">
        <f t="shared" si="53"/>
        <v>0</v>
      </c>
      <c r="F455" s="248">
        <f t="shared" si="53"/>
        <v>0</v>
      </c>
      <c r="G455" s="248">
        <f t="shared" si="53"/>
        <v>0</v>
      </c>
      <c r="H455" s="248">
        <f t="shared" si="53"/>
        <v>0</v>
      </c>
      <c r="I455" s="248">
        <f t="shared" si="53"/>
        <v>0</v>
      </c>
      <c r="J455" s="248">
        <f t="shared" si="53"/>
        <v>0</v>
      </c>
      <c r="K455" s="248">
        <f t="shared" si="53"/>
        <v>0</v>
      </c>
      <c r="L455" s="248">
        <f t="shared" si="53"/>
        <v>0</v>
      </c>
      <c r="M455" s="248">
        <f t="shared" si="53"/>
        <v>0</v>
      </c>
      <c r="N455" s="248">
        <f t="shared" si="53"/>
        <v>0</v>
      </c>
      <c r="O455" s="248">
        <f t="shared" si="53"/>
        <v>0</v>
      </c>
      <c r="P455" s="248">
        <f t="shared" si="53"/>
        <v>0</v>
      </c>
      <c r="Q455" s="248">
        <f t="shared" si="53"/>
        <v>0</v>
      </c>
      <c r="R455" s="248">
        <f t="shared" si="53"/>
        <v>0</v>
      </c>
      <c r="S455" s="248">
        <f t="shared" si="53"/>
        <v>0</v>
      </c>
      <c r="T455" s="248">
        <f t="shared" si="52"/>
        <v>0</v>
      </c>
      <c r="U455" s="248">
        <f t="shared" si="52"/>
        <v>0</v>
      </c>
      <c r="V455" s="248">
        <f t="shared" si="52"/>
        <v>0</v>
      </c>
      <c r="W455" s="248">
        <f t="shared" si="52"/>
        <v>0</v>
      </c>
      <c r="X455" s="248">
        <f t="shared" si="52"/>
        <v>0</v>
      </c>
      <c r="Y455" s="248">
        <f t="shared" si="52"/>
        <v>0</v>
      </c>
      <c r="Z455" s="248">
        <f t="shared" si="52"/>
        <v>0</v>
      </c>
      <c r="AA455" s="248">
        <f t="shared" si="52"/>
        <v>0</v>
      </c>
      <c r="AB455" s="248">
        <f t="shared" si="52"/>
        <v>0</v>
      </c>
    </row>
    <row r="456" spans="2:28" hidden="1" outlineLevel="1">
      <c r="B456" s="556">
        <f t="shared" si="54"/>
        <v>18</v>
      </c>
      <c r="C456" s="248" t="str">
        <f t="shared" si="54"/>
        <v xml:space="preserve">2 Bed / 2 Bath </v>
      </c>
      <c r="D456" s="248">
        <f t="shared" si="51"/>
        <v>0</v>
      </c>
      <c r="E456" s="248">
        <f t="shared" si="53"/>
        <v>0</v>
      </c>
      <c r="F456" s="248">
        <f t="shared" si="53"/>
        <v>0</v>
      </c>
      <c r="G456" s="248">
        <f t="shared" si="53"/>
        <v>0</v>
      </c>
      <c r="H456" s="248">
        <f t="shared" si="53"/>
        <v>0</v>
      </c>
      <c r="I456" s="248">
        <f t="shared" si="53"/>
        <v>0</v>
      </c>
      <c r="J456" s="248">
        <f t="shared" si="53"/>
        <v>0</v>
      </c>
      <c r="K456" s="248">
        <f t="shared" si="53"/>
        <v>0</v>
      </c>
      <c r="L456" s="248">
        <f t="shared" si="53"/>
        <v>0</v>
      </c>
      <c r="M456" s="248">
        <f t="shared" si="53"/>
        <v>0</v>
      </c>
      <c r="N456" s="248">
        <f t="shared" si="53"/>
        <v>0</v>
      </c>
      <c r="O456" s="248">
        <f t="shared" si="53"/>
        <v>0</v>
      </c>
      <c r="P456" s="248">
        <f t="shared" si="53"/>
        <v>0</v>
      </c>
      <c r="Q456" s="248">
        <f t="shared" si="53"/>
        <v>0</v>
      </c>
      <c r="R456" s="248">
        <f t="shared" si="53"/>
        <v>0</v>
      </c>
      <c r="S456" s="248">
        <f t="shared" si="53"/>
        <v>0</v>
      </c>
      <c r="T456" s="248">
        <f t="shared" si="52"/>
        <v>0</v>
      </c>
      <c r="U456" s="248">
        <f t="shared" si="52"/>
        <v>0</v>
      </c>
      <c r="V456" s="248">
        <f t="shared" si="52"/>
        <v>0</v>
      </c>
      <c r="W456" s="248">
        <f t="shared" si="52"/>
        <v>0</v>
      </c>
      <c r="X456" s="248">
        <f t="shared" si="52"/>
        <v>0</v>
      </c>
      <c r="Y456" s="248">
        <f t="shared" si="52"/>
        <v>0</v>
      </c>
      <c r="Z456" s="248">
        <f t="shared" si="52"/>
        <v>0</v>
      </c>
      <c r="AA456" s="248">
        <f t="shared" si="52"/>
        <v>0</v>
      </c>
      <c r="AB456" s="248">
        <f t="shared" si="52"/>
        <v>0</v>
      </c>
    </row>
    <row r="457" spans="2:28" hidden="1" outlineLevel="1">
      <c r="B457" s="556">
        <f t="shared" si="54"/>
        <v>19</v>
      </c>
      <c r="C457" s="248">
        <f t="shared" si="54"/>
        <v>0</v>
      </c>
      <c r="D457" s="248">
        <f t="shared" si="51"/>
        <v>0</v>
      </c>
      <c r="E457" s="248">
        <f t="shared" si="53"/>
        <v>0</v>
      </c>
      <c r="F457" s="248">
        <f t="shared" si="53"/>
        <v>0</v>
      </c>
      <c r="G457" s="248">
        <f t="shared" si="53"/>
        <v>0</v>
      </c>
      <c r="H457" s="248">
        <f t="shared" si="53"/>
        <v>0</v>
      </c>
      <c r="I457" s="248">
        <f t="shared" si="53"/>
        <v>0</v>
      </c>
      <c r="J457" s="248">
        <f t="shared" si="53"/>
        <v>0</v>
      </c>
      <c r="K457" s="248">
        <f t="shared" si="53"/>
        <v>0</v>
      </c>
      <c r="L457" s="248">
        <f t="shared" si="53"/>
        <v>0</v>
      </c>
      <c r="M457" s="248">
        <f t="shared" si="53"/>
        <v>0</v>
      </c>
      <c r="N457" s="248">
        <f t="shared" si="53"/>
        <v>0</v>
      </c>
      <c r="O457" s="248">
        <f t="shared" si="53"/>
        <v>0</v>
      </c>
      <c r="P457" s="248">
        <f t="shared" si="53"/>
        <v>0</v>
      </c>
      <c r="Q457" s="248">
        <f t="shared" si="53"/>
        <v>0</v>
      </c>
      <c r="R457" s="248">
        <f t="shared" si="53"/>
        <v>0</v>
      </c>
      <c r="S457" s="248">
        <f t="shared" si="53"/>
        <v>0</v>
      </c>
      <c r="T457" s="248">
        <f t="shared" si="52"/>
        <v>0</v>
      </c>
      <c r="U457" s="248">
        <f t="shared" si="52"/>
        <v>0</v>
      </c>
      <c r="V457" s="248">
        <f t="shared" si="52"/>
        <v>0</v>
      </c>
      <c r="W457" s="248">
        <f t="shared" si="52"/>
        <v>0</v>
      </c>
      <c r="X457" s="248">
        <f t="shared" si="52"/>
        <v>0</v>
      </c>
      <c r="Y457" s="248">
        <f t="shared" si="52"/>
        <v>0</v>
      </c>
      <c r="Z457" s="248">
        <f t="shared" si="52"/>
        <v>0</v>
      </c>
      <c r="AA457" s="248">
        <f t="shared" si="52"/>
        <v>0</v>
      </c>
      <c r="AB457" s="248">
        <f t="shared" si="52"/>
        <v>0</v>
      </c>
    </row>
    <row r="458" spans="2:28" hidden="1" outlineLevel="1">
      <c r="B458" s="556">
        <f t="shared" si="54"/>
        <v>20</v>
      </c>
      <c r="C458" s="248">
        <f t="shared" si="54"/>
        <v>0</v>
      </c>
      <c r="D458" s="248">
        <f t="shared" si="51"/>
        <v>0</v>
      </c>
      <c r="E458" s="248">
        <f t="shared" si="53"/>
        <v>0</v>
      </c>
      <c r="F458" s="248">
        <f t="shared" si="53"/>
        <v>0</v>
      </c>
      <c r="G458" s="248">
        <f t="shared" si="53"/>
        <v>0</v>
      </c>
      <c r="H458" s="248">
        <f t="shared" si="53"/>
        <v>0</v>
      </c>
      <c r="I458" s="248">
        <f t="shared" si="53"/>
        <v>0</v>
      </c>
      <c r="J458" s="248">
        <f t="shared" si="53"/>
        <v>0</v>
      </c>
      <c r="K458" s="248">
        <f t="shared" si="53"/>
        <v>0</v>
      </c>
      <c r="L458" s="248">
        <f t="shared" si="53"/>
        <v>0</v>
      </c>
      <c r="M458" s="248">
        <f t="shared" si="53"/>
        <v>0</v>
      </c>
      <c r="N458" s="248">
        <f t="shared" si="53"/>
        <v>0</v>
      </c>
      <c r="O458" s="248">
        <f t="shared" si="53"/>
        <v>0</v>
      </c>
      <c r="P458" s="248">
        <f t="shared" si="53"/>
        <v>0</v>
      </c>
      <c r="Q458" s="248">
        <f t="shared" si="53"/>
        <v>0</v>
      </c>
      <c r="R458" s="248">
        <f t="shared" si="53"/>
        <v>0</v>
      </c>
      <c r="S458" s="248">
        <f t="shared" si="53"/>
        <v>0</v>
      </c>
      <c r="T458" s="248">
        <f t="shared" si="52"/>
        <v>0</v>
      </c>
      <c r="U458" s="248">
        <f t="shared" si="52"/>
        <v>0</v>
      </c>
      <c r="V458" s="248">
        <f t="shared" si="52"/>
        <v>0</v>
      </c>
      <c r="W458" s="248">
        <f t="shared" si="52"/>
        <v>0</v>
      </c>
      <c r="X458" s="248">
        <f t="shared" si="52"/>
        <v>0</v>
      </c>
      <c r="Y458" s="248">
        <f t="shared" si="52"/>
        <v>0</v>
      </c>
      <c r="Z458" s="248">
        <f t="shared" si="52"/>
        <v>0</v>
      </c>
      <c r="AA458" s="248">
        <f t="shared" si="52"/>
        <v>0</v>
      </c>
      <c r="AB458" s="248">
        <f t="shared" si="52"/>
        <v>0</v>
      </c>
    </row>
    <row r="459" spans="2:28" hidden="1" outlineLevel="1">
      <c r="B459" s="556">
        <f t="shared" si="54"/>
        <v>21</v>
      </c>
      <c r="C459" s="248">
        <f t="shared" si="54"/>
        <v>0</v>
      </c>
      <c r="D459" s="248">
        <f t="shared" si="51"/>
        <v>0</v>
      </c>
      <c r="E459" s="248">
        <f t="shared" si="53"/>
        <v>0</v>
      </c>
      <c r="F459" s="248">
        <f t="shared" si="53"/>
        <v>0</v>
      </c>
      <c r="G459" s="248">
        <f t="shared" si="53"/>
        <v>0</v>
      </c>
      <c r="H459" s="248">
        <f t="shared" si="53"/>
        <v>0</v>
      </c>
      <c r="I459" s="248">
        <f t="shared" si="53"/>
        <v>0</v>
      </c>
      <c r="J459" s="248">
        <f t="shared" si="53"/>
        <v>0</v>
      </c>
      <c r="K459" s="248">
        <f t="shared" si="53"/>
        <v>0</v>
      </c>
      <c r="L459" s="248">
        <f t="shared" si="53"/>
        <v>0</v>
      </c>
      <c r="M459" s="248">
        <f t="shared" si="53"/>
        <v>0</v>
      </c>
      <c r="N459" s="248">
        <f t="shared" si="53"/>
        <v>0</v>
      </c>
      <c r="O459" s="248">
        <f t="shared" si="53"/>
        <v>0</v>
      </c>
      <c r="P459" s="248">
        <f t="shared" si="53"/>
        <v>0</v>
      </c>
      <c r="Q459" s="248">
        <f t="shared" si="53"/>
        <v>0</v>
      </c>
      <c r="R459" s="248">
        <f t="shared" si="53"/>
        <v>0</v>
      </c>
      <c r="S459" s="248">
        <f t="shared" si="53"/>
        <v>0</v>
      </c>
      <c r="T459" s="248">
        <f t="shared" si="52"/>
        <v>0</v>
      </c>
      <c r="U459" s="248">
        <f t="shared" si="52"/>
        <v>0</v>
      </c>
      <c r="V459" s="248">
        <f t="shared" si="52"/>
        <v>0</v>
      </c>
      <c r="W459" s="248">
        <f t="shared" si="52"/>
        <v>0</v>
      </c>
      <c r="X459" s="248">
        <f t="shared" si="52"/>
        <v>0</v>
      </c>
      <c r="Y459" s="248">
        <f t="shared" si="52"/>
        <v>0</v>
      </c>
      <c r="Z459" s="248">
        <f t="shared" si="52"/>
        <v>0</v>
      </c>
      <c r="AA459" s="248">
        <f t="shared" si="52"/>
        <v>0</v>
      </c>
      <c r="AB459" s="248">
        <f t="shared" si="52"/>
        <v>0</v>
      </c>
    </row>
    <row r="460" spans="2:28" hidden="1" outlineLevel="1">
      <c r="B460" s="556">
        <f t="shared" si="54"/>
        <v>22</v>
      </c>
      <c r="C460" s="248">
        <f t="shared" si="54"/>
        <v>0</v>
      </c>
      <c r="D460" s="248">
        <f t="shared" si="51"/>
        <v>0</v>
      </c>
      <c r="E460" s="248">
        <f t="shared" si="53"/>
        <v>0</v>
      </c>
      <c r="F460" s="248">
        <f t="shared" si="53"/>
        <v>0</v>
      </c>
      <c r="G460" s="248">
        <f t="shared" si="53"/>
        <v>0</v>
      </c>
      <c r="H460" s="248">
        <f t="shared" si="53"/>
        <v>0</v>
      </c>
      <c r="I460" s="248">
        <f t="shared" si="53"/>
        <v>0</v>
      </c>
      <c r="J460" s="248">
        <f t="shared" si="53"/>
        <v>0</v>
      </c>
      <c r="K460" s="248">
        <f t="shared" si="53"/>
        <v>0</v>
      </c>
      <c r="L460" s="248">
        <f t="shared" si="53"/>
        <v>0</v>
      </c>
      <c r="M460" s="248">
        <f t="shared" si="53"/>
        <v>0</v>
      </c>
      <c r="N460" s="248">
        <f t="shared" si="53"/>
        <v>0</v>
      </c>
      <c r="O460" s="248">
        <f t="shared" si="53"/>
        <v>0</v>
      </c>
      <c r="P460" s="248">
        <f t="shared" si="53"/>
        <v>0</v>
      </c>
      <c r="Q460" s="248">
        <f t="shared" si="53"/>
        <v>0</v>
      </c>
      <c r="R460" s="248">
        <f t="shared" si="53"/>
        <v>0</v>
      </c>
      <c r="S460" s="248">
        <f t="shared" si="53"/>
        <v>0</v>
      </c>
      <c r="T460" s="248">
        <f t="shared" si="52"/>
        <v>0</v>
      </c>
      <c r="U460" s="248">
        <f t="shared" si="52"/>
        <v>0</v>
      </c>
      <c r="V460" s="248">
        <f t="shared" si="52"/>
        <v>0</v>
      </c>
      <c r="W460" s="248">
        <f t="shared" si="52"/>
        <v>0</v>
      </c>
      <c r="X460" s="248">
        <f t="shared" si="52"/>
        <v>0</v>
      </c>
      <c r="Y460" s="248">
        <f t="shared" si="52"/>
        <v>0</v>
      </c>
      <c r="Z460" s="248">
        <f t="shared" si="52"/>
        <v>0</v>
      </c>
      <c r="AA460" s="248">
        <f t="shared" si="52"/>
        <v>0</v>
      </c>
      <c r="AB460" s="248">
        <f t="shared" si="52"/>
        <v>0</v>
      </c>
    </row>
    <row r="461" spans="2:28" hidden="1" outlineLevel="1">
      <c r="B461" s="556">
        <f t="shared" si="54"/>
        <v>23</v>
      </c>
      <c r="C461" s="248">
        <f t="shared" si="54"/>
        <v>0</v>
      </c>
      <c r="D461" s="248">
        <f t="shared" si="51"/>
        <v>0</v>
      </c>
      <c r="E461" s="248">
        <f t="shared" si="53"/>
        <v>0</v>
      </c>
      <c r="F461" s="248">
        <f t="shared" si="53"/>
        <v>0</v>
      </c>
      <c r="G461" s="248">
        <f t="shared" si="53"/>
        <v>0</v>
      </c>
      <c r="H461" s="248">
        <f t="shared" si="53"/>
        <v>0</v>
      </c>
      <c r="I461" s="248">
        <f t="shared" si="53"/>
        <v>0</v>
      </c>
      <c r="J461" s="248">
        <f t="shared" si="53"/>
        <v>0</v>
      </c>
      <c r="K461" s="248">
        <f t="shared" si="53"/>
        <v>0</v>
      </c>
      <c r="L461" s="248">
        <f t="shared" si="53"/>
        <v>0</v>
      </c>
      <c r="M461" s="248">
        <f t="shared" si="53"/>
        <v>0</v>
      </c>
      <c r="N461" s="248">
        <f t="shared" si="53"/>
        <v>0</v>
      </c>
      <c r="O461" s="248">
        <f t="shared" si="53"/>
        <v>0</v>
      </c>
      <c r="P461" s="248">
        <f t="shared" si="53"/>
        <v>0</v>
      </c>
      <c r="Q461" s="248">
        <f t="shared" si="53"/>
        <v>0</v>
      </c>
      <c r="R461" s="248">
        <f t="shared" si="53"/>
        <v>0</v>
      </c>
      <c r="S461" s="248">
        <f t="shared" si="53"/>
        <v>0</v>
      </c>
      <c r="T461" s="248">
        <f t="shared" si="52"/>
        <v>0</v>
      </c>
      <c r="U461" s="248">
        <f t="shared" si="52"/>
        <v>0</v>
      </c>
      <c r="V461" s="248">
        <f t="shared" si="52"/>
        <v>0</v>
      </c>
      <c r="W461" s="248">
        <f t="shared" si="52"/>
        <v>0</v>
      </c>
      <c r="X461" s="248">
        <f t="shared" si="52"/>
        <v>0</v>
      </c>
      <c r="Y461" s="248">
        <f t="shared" si="52"/>
        <v>0</v>
      </c>
      <c r="Z461" s="248">
        <f t="shared" si="52"/>
        <v>0</v>
      </c>
      <c r="AA461" s="248">
        <f t="shared" si="52"/>
        <v>0</v>
      </c>
      <c r="AB461" s="248">
        <f t="shared" si="52"/>
        <v>0</v>
      </c>
    </row>
    <row r="462" spans="2:28" hidden="1" outlineLevel="1">
      <c r="B462" s="556">
        <f t="shared" si="54"/>
        <v>24</v>
      </c>
      <c r="C462" s="248">
        <f t="shared" si="54"/>
        <v>0</v>
      </c>
      <c r="D462" s="248">
        <f t="shared" si="51"/>
        <v>0</v>
      </c>
      <c r="E462" s="248">
        <f t="shared" si="53"/>
        <v>0</v>
      </c>
      <c r="F462" s="248">
        <f t="shared" si="53"/>
        <v>0</v>
      </c>
      <c r="G462" s="248">
        <f t="shared" si="53"/>
        <v>0</v>
      </c>
      <c r="H462" s="248">
        <f t="shared" si="53"/>
        <v>0</v>
      </c>
      <c r="I462" s="248">
        <f t="shared" si="53"/>
        <v>0</v>
      </c>
      <c r="J462" s="248">
        <f t="shared" si="53"/>
        <v>0</v>
      </c>
      <c r="K462" s="248">
        <f t="shared" si="53"/>
        <v>0</v>
      </c>
      <c r="L462" s="248">
        <f t="shared" si="53"/>
        <v>0</v>
      </c>
      <c r="M462" s="248">
        <f t="shared" si="53"/>
        <v>0</v>
      </c>
      <c r="N462" s="248">
        <f t="shared" si="53"/>
        <v>0</v>
      </c>
      <c r="O462" s="248">
        <f t="shared" si="53"/>
        <v>0</v>
      </c>
      <c r="P462" s="248">
        <f t="shared" si="53"/>
        <v>0</v>
      </c>
      <c r="Q462" s="248">
        <f t="shared" si="53"/>
        <v>0</v>
      </c>
      <c r="R462" s="248">
        <f t="shared" si="53"/>
        <v>0</v>
      </c>
      <c r="S462" s="248">
        <f t="shared" si="53"/>
        <v>0</v>
      </c>
      <c r="T462" s="248">
        <f t="shared" si="52"/>
        <v>0</v>
      </c>
      <c r="U462" s="248">
        <f t="shared" si="52"/>
        <v>0</v>
      </c>
      <c r="V462" s="248">
        <f t="shared" si="52"/>
        <v>0</v>
      </c>
      <c r="W462" s="248">
        <f t="shared" si="52"/>
        <v>0</v>
      </c>
      <c r="X462" s="248">
        <f t="shared" si="52"/>
        <v>0</v>
      </c>
      <c r="Y462" s="248">
        <f t="shared" si="52"/>
        <v>0</v>
      </c>
      <c r="Z462" s="248">
        <f t="shared" si="52"/>
        <v>0</v>
      </c>
      <c r="AA462" s="248">
        <f t="shared" si="52"/>
        <v>0</v>
      </c>
      <c r="AB462" s="248">
        <f t="shared" si="52"/>
        <v>0</v>
      </c>
    </row>
    <row r="463" spans="2:28" hidden="1" outlineLevel="1">
      <c r="B463" s="556">
        <f t="shared" si="54"/>
        <v>25</v>
      </c>
      <c r="C463" s="248">
        <f t="shared" si="54"/>
        <v>0</v>
      </c>
      <c r="D463" s="248">
        <f t="shared" si="51"/>
        <v>0</v>
      </c>
      <c r="E463" s="248">
        <f t="shared" si="53"/>
        <v>0</v>
      </c>
      <c r="F463" s="248">
        <f t="shared" si="53"/>
        <v>0</v>
      </c>
      <c r="G463" s="248">
        <f t="shared" si="53"/>
        <v>0</v>
      </c>
      <c r="H463" s="248">
        <f t="shared" si="53"/>
        <v>0</v>
      </c>
      <c r="I463" s="248">
        <f t="shared" si="53"/>
        <v>0</v>
      </c>
      <c r="J463" s="248">
        <f t="shared" si="53"/>
        <v>0</v>
      </c>
      <c r="K463" s="248">
        <f t="shared" si="53"/>
        <v>0</v>
      </c>
      <c r="L463" s="248">
        <f t="shared" si="53"/>
        <v>0</v>
      </c>
      <c r="M463" s="248">
        <f t="shared" si="53"/>
        <v>0</v>
      </c>
      <c r="N463" s="248">
        <f t="shared" si="53"/>
        <v>0</v>
      </c>
      <c r="O463" s="248">
        <f t="shared" si="53"/>
        <v>0</v>
      </c>
      <c r="P463" s="248">
        <f t="shared" si="53"/>
        <v>0</v>
      </c>
      <c r="Q463" s="248">
        <f t="shared" si="53"/>
        <v>0</v>
      </c>
      <c r="R463" s="248">
        <f t="shared" si="53"/>
        <v>0</v>
      </c>
      <c r="S463" s="248">
        <f t="shared" si="53"/>
        <v>0</v>
      </c>
      <c r="T463" s="248">
        <f t="shared" si="52"/>
        <v>0</v>
      </c>
      <c r="U463" s="248">
        <f t="shared" si="52"/>
        <v>0</v>
      </c>
      <c r="V463" s="248">
        <f t="shared" si="52"/>
        <v>0</v>
      </c>
      <c r="W463" s="248">
        <f t="shared" si="52"/>
        <v>0</v>
      </c>
      <c r="X463" s="248">
        <f t="shared" si="52"/>
        <v>0</v>
      </c>
      <c r="Y463" s="248">
        <f t="shared" si="52"/>
        <v>0</v>
      </c>
      <c r="Z463" s="248">
        <f t="shared" si="52"/>
        <v>0</v>
      </c>
      <c r="AA463" s="248">
        <f t="shared" si="52"/>
        <v>0</v>
      </c>
      <c r="AB463" s="248">
        <f t="shared" si="52"/>
        <v>0</v>
      </c>
    </row>
    <row r="464" spans="2:28" hidden="1" outlineLevel="1">
      <c r="B464" s="556">
        <f t="shared" si="54"/>
        <v>26</v>
      </c>
      <c r="C464" s="248">
        <f t="shared" si="54"/>
        <v>0</v>
      </c>
      <c r="D464" s="248">
        <f t="shared" si="51"/>
        <v>0</v>
      </c>
      <c r="E464" s="248">
        <f t="shared" si="53"/>
        <v>0</v>
      </c>
      <c r="F464" s="248">
        <f t="shared" si="53"/>
        <v>0</v>
      </c>
      <c r="G464" s="248">
        <f t="shared" si="53"/>
        <v>0</v>
      </c>
      <c r="H464" s="248">
        <f t="shared" si="53"/>
        <v>0</v>
      </c>
      <c r="I464" s="248">
        <f t="shared" si="53"/>
        <v>0</v>
      </c>
      <c r="J464" s="248">
        <f t="shared" si="53"/>
        <v>0</v>
      </c>
      <c r="K464" s="248">
        <f t="shared" si="53"/>
        <v>0</v>
      </c>
      <c r="L464" s="248">
        <f t="shared" si="53"/>
        <v>0</v>
      </c>
      <c r="M464" s="248">
        <f t="shared" si="53"/>
        <v>0</v>
      </c>
      <c r="N464" s="248">
        <f t="shared" si="53"/>
        <v>0</v>
      </c>
      <c r="O464" s="248">
        <f t="shared" si="53"/>
        <v>0</v>
      </c>
      <c r="P464" s="248">
        <f t="shared" si="53"/>
        <v>0</v>
      </c>
      <c r="Q464" s="248">
        <f t="shared" si="53"/>
        <v>0</v>
      </c>
      <c r="R464" s="248">
        <f t="shared" si="53"/>
        <v>0</v>
      </c>
      <c r="S464" s="248">
        <f t="shared" si="53"/>
        <v>0</v>
      </c>
      <c r="T464" s="248">
        <f t="shared" si="52"/>
        <v>0</v>
      </c>
      <c r="U464" s="248">
        <f t="shared" si="52"/>
        <v>0</v>
      </c>
      <c r="V464" s="248">
        <f t="shared" si="52"/>
        <v>0</v>
      </c>
      <c r="W464" s="248">
        <f t="shared" si="52"/>
        <v>0</v>
      </c>
      <c r="X464" s="248">
        <f t="shared" si="52"/>
        <v>0</v>
      </c>
      <c r="Y464" s="248">
        <f t="shared" si="52"/>
        <v>0</v>
      </c>
      <c r="Z464" s="248">
        <f t="shared" si="52"/>
        <v>0</v>
      </c>
      <c r="AA464" s="248">
        <f t="shared" si="52"/>
        <v>0</v>
      </c>
      <c r="AB464" s="248">
        <f t="shared" si="52"/>
        <v>0</v>
      </c>
    </row>
    <row r="465" spans="2:28" hidden="1" outlineLevel="1">
      <c r="B465" s="556">
        <f t="shared" si="54"/>
        <v>27</v>
      </c>
      <c r="C465" s="248">
        <f t="shared" si="54"/>
        <v>0</v>
      </c>
      <c r="D465" s="248">
        <f t="shared" si="51"/>
        <v>0</v>
      </c>
      <c r="E465" s="248">
        <f t="shared" si="53"/>
        <v>0</v>
      </c>
      <c r="F465" s="248">
        <f t="shared" si="53"/>
        <v>0</v>
      </c>
      <c r="G465" s="248">
        <f t="shared" si="53"/>
        <v>0</v>
      </c>
      <c r="H465" s="248">
        <f t="shared" si="53"/>
        <v>0</v>
      </c>
      <c r="I465" s="248">
        <f t="shared" si="53"/>
        <v>0</v>
      </c>
      <c r="J465" s="248">
        <f t="shared" si="53"/>
        <v>0</v>
      </c>
      <c r="K465" s="248">
        <f t="shared" si="53"/>
        <v>0</v>
      </c>
      <c r="L465" s="248">
        <f t="shared" si="53"/>
        <v>0</v>
      </c>
      <c r="M465" s="248">
        <f t="shared" si="53"/>
        <v>0</v>
      </c>
      <c r="N465" s="248">
        <f t="shared" si="53"/>
        <v>0</v>
      </c>
      <c r="O465" s="248">
        <f t="shared" si="53"/>
        <v>0</v>
      </c>
      <c r="P465" s="248">
        <f t="shared" si="53"/>
        <v>0</v>
      </c>
      <c r="Q465" s="248">
        <f t="shared" si="53"/>
        <v>0</v>
      </c>
      <c r="R465" s="248">
        <f t="shared" si="53"/>
        <v>0</v>
      </c>
      <c r="S465" s="248">
        <f t="shared" si="53"/>
        <v>0</v>
      </c>
      <c r="T465" s="248">
        <f t="shared" si="53"/>
        <v>0</v>
      </c>
      <c r="U465" s="248">
        <f t="shared" ref="U465:AB468" si="55">T465+U496</f>
        <v>0</v>
      </c>
      <c r="V465" s="248">
        <f t="shared" si="55"/>
        <v>0</v>
      </c>
      <c r="W465" s="248">
        <f t="shared" si="55"/>
        <v>0</v>
      </c>
      <c r="X465" s="248">
        <f t="shared" si="55"/>
        <v>0</v>
      </c>
      <c r="Y465" s="248">
        <f t="shared" si="55"/>
        <v>0</v>
      </c>
      <c r="Z465" s="248">
        <f t="shared" si="55"/>
        <v>0</v>
      </c>
      <c r="AA465" s="248">
        <f t="shared" si="55"/>
        <v>0</v>
      </c>
      <c r="AB465" s="248">
        <f t="shared" si="55"/>
        <v>0</v>
      </c>
    </row>
    <row r="466" spans="2:28" hidden="1" outlineLevel="1">
      <c r="B466" s="556">
        <f t="shared" si="54"/>
        <v>28</v>
      </c>
      <c r="C466" s="248">
        <f t="shared" si="54"/>
        <v>0</v>
      </c>
      <c r="D466" s="248">
        <f t="shared" si="51"/>
        <v>0</v>
      </c>
      <c r="E466" s="248">
        <f t="shared" ref="E466:T468" si="56">D466+E497</f>
        <v>0</v>
      </c>
      <c r="F466" s="248">
        <f t="shared" si="56"/>
        <v>0</v>
      </c>
      <c r="G466" s="248">
        <f t="shared" si="56"/>
        <v>0</v>
      </c>
      <c r="H466" s="248">
        <f t="shared" si="56"/>
        <v>0</v>
      </c>
      <c r="I466" s="248">
        <f t="shared" si="56"/>
        <v>0</v>
      </c>
      <c r="J466" s="248">
        <f t="shared" si="56"/>
        <v>0</v>
      </c>
      <c r="K466" s="248">
        <f t="shared" si="56"/>
        <v>0</v>
      </c>
      <c r="L466" s="248">
        <f t="shared" si="56"/>
        <v>0</v>
      </c>
      <c r="M466" s="248">
        <f t="shared" si="56"/>
        <v>0</v>
      </c>
      <c r="N466" s="248">
        <f t="shared" si="56"/>
        <v>0</v>
      </c>
      <c r="O466" s="248">
        <f t="shared" si="56"/>
        <v>0</v>
      </c>
      <c r="P466" s="248">
        <f t="shared" si="56"/>
        <v>0</v>
      </c>
      <c r="Q466" s="248">
        <f t="shared" si="56"/>
        <v>0</v>
      </c>
      <c r="R466" s="248">
        <f t="shared" si="56"/>
        <v>0</v>
      </c>
      <c r="S466" s="248">
        <f t="shared" si="56"/>
        <v>0</v>
      </c>
      <c r="T466" s="248">
        <f t="shared" si="56"/>
        <v>0</v>
      </c>
      <c r="U466" s="248">
        <f t="shared" si="55"/>
        <v>0</v>
      </c>
      <c r="V466" s="248">
        <f t="shared" si="55"/>
        <v>0</v>
      </c>
      <c r="W466" s="248">
        <f t="shared" si="55"/>
        <v>0</v>
      </c>
      <c r="X466" s="248">
        <f t="shared" si="55"/>
        <v>0</v>
      </c>
      <c r="Y466" s="248">
        <f t="shared" si="55"/>
        <v>0</v>
      </c>
      <c r="Z466" s="248">
        <f t="shared" si="55"/>
        <v>0</v>
      </c>
      <c r="AA466" s="248">
        <f t="shared" si="55"/>
        <v>0</v>
      </c>
      <c r="AB466" s="248">
        <f t="shared" si="55"/>
        <v>0</v>
      </c>
    </row>
    <row r="467" spans="2:28" hidden="1" outlineLevel="1">
      <c r="B467" s="556">
        <f t="shared" si="54"/>
        <v>29</v>
      </c>
      <c r="C467" s="248">
        <f t="shared" si="54"/>
        <v>0</v>
      </c>
      <c r="D467" s="248">
        <f t="shared" si="51"/>
        <v>0</v>
      </c>
      <c r="E467" s="248">
        <f t="shared" si="56"/>
        <v>0</v>
      </c>
      <c r="F467" s="248">
        <f t="shared" si="56"/>
        <v>0</v>
      </c>
      <c r="G467" s="248">
        <f t="shared" si="56"/>
        <v>0</v>
      </c>
      <c r="H467" s="248">
        <f t="shared" si="56"/>
        <v>0</v>
      </c>
      <c r="I467" s="248">
        <f t="shared" si="56"/>
        <v>0</v>
      </c>
      <c r="J467" s="248">
        <f t="shared" si="56"/>
        <v>0</v>
      </c>
      <c r="K467" s="248">
        <f t="shared" si="56"/>
        <v>0</v>
      </c>
      <c r="L467" s="248">
        <f t="shared" si="56"/>
        <v>0</v>
      </c>
      <c r="M467" s="248">
        <f t="shared" si="56"/>
        <v>0</v>
      </c>
      <c r="N467" s="248">
        <f t="shared" si="56"/>
        <v>0</v>
      </c>
      <c r="O467" s="248">
        <f t="shared" si="56"/>
        <v>0</v>
      </c>
      <c r="P467" s="248">
        <f t="shared" si="56"/>
        <v>0</v>
      </c>
      <c r="Q467" s="248">
        <f t="shared" si="56"/>
        <v>0</v>
      </c>
      <c r="R467" s="248">
        <f t="shared" si="56"/>
        <v>0</v>
      </c>
      <c r="S467" s="248">
        <f t="shared" si="56"/>
        <v>0</v>
      </c>
      <c r="T467" s="248">
        <f t="shared" si="56"/>
        <v>0</v>
      </c>
      <c r="U467" s="248">
        <f t="shared" si="55"/>
        <v>0</v>
      </c>
      <c r="V467" s="248">
        <f t="shared" si="55"/>
        <v>0</v>
      </c>
      <c r="W467" s="248">
        <f t="shared" si="55"/>
        <v>0</v>
      </c>
      <c r="X467" s="248">
        <f t="shared" si="55"/>
        <v>0</v>
      </c>
      <c r="Y467" s="248">
        <f t="shared" si="55"/>
        <v>0</v>
      </c>
      <c r="Z467" s="248">
        <f t="shared" si="55"/>
        <v>0</v>
      </c>
      <c r="AA467" s="248">
        <f t="shared" si="55"/>
        <v>0</v>
      </c>
      <c r="AB467" s="248">
        <f t="shared" si="55"/>
        <v>0</v>
      </c>
    </row>
    <row r="468" spans="2:28" hidden="1" outlineLevel="1">
      <c r="B468" s="556">
        <f t="shared" si="54"/>
        <v>30</v>
      </c>
      <c r="C468" s="248">
        <f t="shared" si="54"/>
        <v>0</v>
      </c>
      <c r="D468" s="248">
        <f t="shared" si="51"/>
        <v>0</v>
      </c>
      <c r="E468" s="248">
        <f t="shared" si="56"/>
        <v>0</v>
      </c>
      <c r="F468" s="248">
        <f t="shared" si="56"/>
        <v>0</v>
      </c>
      <c r="G468" s="248">
        <f t="shared" si="56"/>
        <v>0</v>
      </c>
      <c r="H468" s="248">
        <f t="shared" si="56"/>
        <v>0</v>
      </c>
      <c r="I468" s="248">
        <f t="shared" si="56"/>
        <v>0</v>
      </c>
      <c r="J468" s="248">
        <f t="shared" si="56"/>
        <v>0</v>
      </c>
      <c r="K468" s="248">
        <f t="shared" si="56"/>
        <v>0</v>
      </c>
      <c r="L468" s="248">
        <f t="shared" si="56"/>
        <v>0</v>
      </c>
      <c r="M468" s="248">
        <f t="shared" si="56"/>
        <v>0</v>
      </c>
      <c r="N468" s="248">
        <f t="shared" si="56"/>
        <v>0</v>
      </c>
      <c r="O468" s="248">
        <f t="shared" si="56"/>
        <v>0</v>
      </c>
      <c r="P468" s="248">
        <f t="shared" si="56"/>
        <v>0</v>
      </c>
      <c r="Q468" s="248">
        <f t="shared" si="56"/>
        <v>0</v>
      </c>
      <c r="R468" s="248">
        <f t="shared" si="56"/>
        <v>0</v>
      </c>
      <c r="S468" s="248">
        <f t="shared" si="56"/>
        <v>0</v>
      </c>
      <c r="T468" s="248">
        <f t="shared" si="56"/>
        <v>0</v>
      </c>
      <c r="U468" s="248">
        <f t="shared" si="55"/>
        <v>0</v>
      </c>
      <c r="V468" s="248">
        <f t="shared" si="55"/>
        <v>0</v>
      </c>
      <c r="W468" s="248">
        <f t="shared" si="55"/>
        <v>0</v>
      </c>
      <c r="X468" s="248">
        <f t="shared" si="55"/>
        <v>0</v>
      </c>
      <c r="Y468" s="248">
        <f t="shared" si="55"/>
        <v>0</v>
      </c>
      <c r="Z468" s="248">
        <f t="shared" si="55"/>
        <v>0</v>
      </c>
      <c r="AA468" s="248">
        <f t="shared" si="55"/>
        <v>0</v>
      </c>
      <c r="AB468" s="248">
        <f t="shared" si="55"/>
        <v>0</v>
      </c>
    </row>
    <row r="469" spans="2:28" hidden="1" outlineLevel="1">
      <c r="B469" s="556"/>
      <c r="C469" s="21" t="s">
        <v>282</v>
      </c>
    </row>
    <row r="470" spans="2:28" hidden="1" outlineLevel="1">
      <c r="B470" s="556"/>
      <c r="C470" s="4" t="str">
        <f t="shared" ref="C470:C485" si="57">C439</f>
        <v>Studio</v>
      </c>
      <c r="D470" s="248"/>
      <c r="E470" s="4">
        <f t="shared" ref="E470:AB470" si="58">IF(D439&lt;($T344+$E344),E408*MIN($G344,($T344+$E344)-D439),0)</f>
        <v>0</v>
      </c>
      <c r="F470" s="4">
        <f t="shared" si="58"/>
        <v>0</v>
      </c>
      <c r="G470" s="4">
        <f t="shared" si="58"/>
        <v>0</v>
      </c>
      <c r="H470" s="4">
        <f t="shared" si="58"/>
        <v>0</v>
      </c>
      <c r="I470" s="4">
        <f t="shared" si="58"/>
        <v>0</v>
      </c>
      <c r="J470" s="4">
        <f t="shared" si="58"/>
        <v>0</v>
      </c>
      <c r="K470" s="4">
        <f t="shared" si="58"/>
        <v>0</v>
      </c>
      <c r="L470" s="4">
        <f t="shared" si="58"/>
        <v>0</v>
      </c>
      <c r="M470" s="4">
        <f t="shared" si="58"/>
        <v>0</v>
      </c>
      <c r="N470" s="4">
        <f t="shared" si="58"/>
        <v>0</v>
      </c>
      <c r="O470" s="4">
        <f t="shared" si="58"/>
        <v>0</v>
      </c>
      <c r="P470" s="4">
        <f t="shared" si="58"/>
        <v>0</v>
      </c>
      <c r="Q470" s="4">
        <f t="shared" si="58"/>
        <v>0</v>
      </c>
      <c r="R470" s="4">
        <f t="shared" si="58"/>
        <v>0</v>
      </c>
      <c r="S470" s="4">
        <f t="shared" si="58"/>
        <v>0</v>
      </c>
      <c r="T470" s="4">
        <f t="shared" si="58"/>
        <v>0</v>
      </c>
      <c r="U470" s="4">
        <f t="shared" si="58"/>
        <v>0</v>
      </c>
      <c r="V470" s="4">
        <f t="shared" si="58"/>
        <v>0</v>
      </c>
      <c r="W470" s="4">
        <f t="shared" si="58"/>
        <v>0</v>
      </c>
      <c r="X470" s="4">
        <f t="shared" si="58"/>
        <v>0</v>
      </c>
      <c r="Y470" s="4">
        <f t="shared" si="58"/>
        <v>0</v>
      </c>
      <c r="Z470" s="4">
        <f t="shared" si="58"/>
        <v>0</v>
      </c>
      <c r="AA470" s="4">
        <f t="shared" si="58"/>
        <v>0</v>
      </c>
      <c r="AB470" s="4">
        <f t="shared" si="58"/>
        <v>0</v>
      </c>
    </row>
    <row r="471" spans="2:28" hidden="1" outlineLevel="1">
      <c r="B471" s="556"/>
      <c r="C471" s="4" t="str">
        <f t="shared" si="57"/>
        <v xml:space="preserve">1 Bed / 1 Bath </v>
      </c>
      <c r="D471" s="248"/>
      <c r="E471" s="4">
        <f t="shared" ref="E471:AB471" si="59">IF(D440&lt;($T345+$E345),E409*MIN($G345,($T345+$E345)-D440),0)</f>
        <v>0</v>
      </c>
      <c r="F471" s="4">
        <f t="shared" si="59"/>
        <v>0</v>
      </c>
      <c r="G471" s="4">
        <f t="shared" si="59"/>
        <v>0</v>
      </c>
      <c r="H471" s="4">
        <f t="shared" si="59"/>
        <v>0</v>
      </c>
      <c r="I471" s="4">
        <f t="shared" si="59"/>
        <v>0</v>
      </c>
      <c r="J471" s="4">
        <f t="shared" si="59"/>
        <v>0</v>
      </c>
      <c r="K471" s="4">
        <f t="shared" si="59"/>
        <v>0</v>
      </c>
      <c r="L471" s="4">
        <f t="shared" si="59"/>
        <v>0</v>
      </c>
      <c r="M471" s="4">
        <f t="shared" si="59"/>
        <v>0</v>
      </c>
      <c r="N471" s="4">
        <f t="shared" si="59"/>
        <v>0</v>
      </c>
      <c r="O471" s="4">
        <f t="shared" si="59"/>
        <v>0</v>
      </c>
      <c r="P471" s="4">
        <f t="shared" si="59"/>
        <v>0</v>
      </c>
      <c r="Q471" s="4">
        <f t="shared" si="59"/>
        <v>0</v>
      </c>
      <c r="R471" s="4">
        <f t="shared" si="59"/>
        <v>0</v>
      </c>
      <c r="S471" s="4">
        <f t="shared" si="59"/>
        <v>0</v>
      </c>
      <c r="T471" s="4">
        <f t="shared" si="59"/>
        <v>0</v>
      </c>
      <c r="U471" s="4">
        <f t="shared" si="59"/>
        <v>0</v>
      </c>
      <c r="V471" s="4">
        <f t="shared" si="59"/>
        <v>0</v>
      </c>
      <c r="W471" s="4">
        <f t="shared" si="59"/>
        <v>0</v>
      </c>
      <c r="X471" s="4">
        <f t="shared" si="59"/>
        <v>0</v>
      </c>
      <c r="Y471" s="4">
        <f t="shared" si="59"/>
        <v>0</v>
      </c>
      <c r="Z471" s="4">
        <f t="shared" si="59"/>
        <v>0</v>
      </c>
      <c r="AA471" s="4">
        <f t="shared" si="59"/>
        <v>0</v>
      </c>
      <c r="AB471" s="4">
        <f t="shared" si="59"/>
        <v>0</v>
      </c>
    </row>
    <row r="472" spans="2:28" hidden="1" outlineLevel="1">
      <c r="B472" s="556"/>
      <c r="C472" s="4" t="str">
        <f t="shared" si="57"/>
        <v xml:space="preserve">1 Bed / 1 Bath </v>
      </c>
      <c r="D472" s="248"/>
      <c r="E472" s="4">
        <f t="shared" ref="E472:AB472" si="60">IF(D441&lt;($T346+$E346),E410*MIN($G346,($T346+$E346)-D441),0)</f>
        <v>0</v>
      </c>
      <c r="F472" s="4">
        <f t="shared" si="60"/>
        <v>0</v>
      </c>
      <c r="G472" s="4">
        <f t="shared" si="60"/>
        <v>0</v>
      </c>
      <c r="H472" s="4">
        <f t="shared" si="60"/>
        <v>0</v>
      </c>
      <c r="I472" s="4">
        <f t="shared" si="60"/>
        <v>0</v>
      </c>
      <c r="J472" s="4">
        <f t="shared" si="60"/>
        <v>0</v>
      </c>
      <c r="K472" s="4">
        <f t="shared" si="60"/>
        <v>0</v>
      </c>
      <c r="L472" s="4">
        <f t="shared" si="60"/>
        <v>0</v>
      </c>
      <c r="M472" s="4">
        <f t="shared" si="60"/>
        <v>0</v>
      </c>
      <c r="N472" s="4">
        <f t="shared" si="60"/>
        <v>0</v>
      </c>
      <c r="O472" s="4">
        <f t="shared" si="60"/>
        <v>0</v>
      </c>
      <c r="P472" s="4">
        <f t="shared" si="60"/>
        <v>0</v>
      </c>
      <c r="Q472" s="4">
        <f t="shared" si="60"/>
        <v>0</v>
      </c>
      <c r="R472" s="4">
        <f t="shared" si="60"/>
        <v>0</v>
      </c>
      <c r="S472" s="4">
        <f t="shared" si="60"/>
        <v>0</v>
      </c>
      <c r="T472" s="4">
        <f t="shared" si="60"/>
        <v>0</v>
      </c>
      <c r="U472" s="4">
        <f t="shared" si="60"/>
        <v>0</v>
      </c>
      <c r="V472" s="4">
        <f t="shared" si="60"/>
        <v>0</v>
      </c>
      <c r="W472" s="4">
        <f t="shared" si="60"/>
        <v>0</v>
      </c>
      <c r="X472" s="4">
        <f t="shared" si="60"/>
        <v>0</v>
      </c>
      <c r="Y472" s="4">
        <f t="shared" si="60"/>
        <v>0</v>
      </c>
      <c r="Z472" s="4">
        <f t="shared" si="60"/>
        <v>0</v>
      </c>
      <c r="AA472" s="4">
        <f t="shared" si="60"/>
        <v>0</v>
      </c>
      <c r="AB472" s="4">
        <f t="shared" si="60"/>
        <v>0</v>
      </c>
    </row>
    <row r="473" spans="2:28" hidden="1" outlineLevel="1">
      <c r="B473" s="556"/>
      <c r="C473" s="4" t="str">
        <f t="shared" si="57"/>
        <v xml:space="preserve">1 Bed / 1 Bath </v>
      </c>
      <c r="D473" s="248"/>
      <c r="E473" s="4">
        <f t="shared" ref="E473:AB473" si="61">IF(D442&lt;($T347+$E347),E411*MIN($G347,($T347+$E347)-D442),0)</f>
        <v>0</v>
      </c>
      <c r="F473" s="4">
        <f t="shared" si="61"/>
        <v>0</v>
      </c>
      <c r="G473" s="4">
        <f t="shared" si="61"/>
        <v>0</v>
      </c>
      <c r="H473" s="4">
        <f t="shared" si="61"/>
        <v>0</v>
      </c>
      <c r="I473" s="4">
        <f t="shared" si="61"/>
        <v>0</v>
      </c>
      <c r="J473" s="4">
        <f t="shared" si="61"/>
        <v>0</v>
      </c>
      <c r="K473" s="4">
        <f t="shared" si="61"/>
        <v>0</v>
      </c>
      <c r="L473" s="4">
        <f t="shared" si="61"/>
        <v>0</v>
      </c>
      <c r="M473" s="4">
        <f t="shared" si="61"/>
        <v>0</v>
      </c>
      <c r="N473" s="4">
        <f t="shared" si="61"/>
        <v>0</v>
      </c>
      <c r="O473" s="4">
        <f t="shared" si="61"/>
        <v>0</v>
      </c>
      <c r="P473" s="4">
        <f t="shared" si="61"/>
        <v>0</v>
      </c>
      <c r="Q473" s="4">
        <f t="shared" si="61"/>
        <v>0</v>
      </c>
      <c r="R473" s="4">
        <f t="shared" si="61"/>
        <v>0</v>
      </c>
      <c r="S473" s="4">
        <f t="shared" si="61"/>
        <v>0</v>
      </c>
      <c r="T473" s="4">
        <f t="shared" si="61"/>
        <v>0</v>
      </c>
      <c r="U473" s="4">
        <f t="shared" si="61"/>
        <v>0</v>
      </c>
      <c r="V473" s="4">
        <f t="shared" si="61"/>
        <v>0</v>
      </c>
      <c r="W473" s="4">
        <f t="shared" si="61"/>
        <v>0</v>
      </c>
      <c r="X473" s="4">
        <f t="shared" si="61"/>
        <v>0</v>
      </c>
      <c r="Y473" s="4">
        <f t="shared" si="61"/>
        <v>0</v>
      </c>
      <c r="Z473" s="4">
        <f t="shared" si="61"/>
        <v>0</v>
      </c>
      <c r="AA473" s="4">
        <f t="shared" si="61"/>
        <v>0</v>
      </c>
      <c r="AB473" s="4">
        <f t="shared" si="61"/>
        <v>0</v>
      </c>
    </row>
    <row r="474" spans="2:28" hidden="1" outlineLevel="1">
      <c r="B474" s="556"/>
      <c r="C474" s="10" t="str">
        <f t="shared" si="57"/>
        <v xml:space="preserve">2 Bed / 1 Bath </v>
      </c>
      <c r="D474" s="248"/>
      <c r="E474" s="4">
        <f t="shared" ref="E474:AB474" si="62">IF(D443&lt;($T348+$E348),E412*MIN($G348,($T348+$E348)-D443),0)</f>
        <v>0</v>
      </c>
      <c r="F474" s="4">
        <f t="shared" si="62"/>
        <v>0</v>
      </c>
      <c r="G474" s="4">
        <f t="shared" si="62"/>
        <v>0</v>
      </c>
      <c r="H474" s="4">
        <f t="shared" si="62"/>
        <v>0</v>
      </c>
      <c r="I474" s="4">
        <f t="shared" si="62"/>
        <v>0</v>
      </c>
      <c r="J474" s="4">
        <f t="shared" si="62"/>
        <v>0</v>
      </c>
      <c r="K474" s="4">
        <f t="shared" si="62"/>
        <v>0</v>
      </c>
      <c r="L474" s="4">
        <f t="shared" si="62"/>
        <v>0</v>
      </c>
      <c r="M474" s="4">
        <f t="shared" si="62"/>
        <v>0</v>
      </c>
      <c r="N474" s="4">
        <f t="shared" si="62"/>
        <v>0</v>
      </c>
      <c r="O474" s="4">
        <f t="shared" si="62"/>
        <v>0</v>
      </c>
      <c r="P474" s="4">
        <f t="shared" si="62"/>
        <v>0</v>
      </c>
      <c r="Q474" s="4">
        <f t="shared" si="62"/>
        <v>0</v>
      </c>
      <c r="R474" s="4">
        <f t="shared" si="62"/>
        <v>0</v>
      </c>
      <c r="S474" s="4">
        <f t="shared" si="62"/>
        <v>0</v>
      </c>
      <c r="T474" s="4">
        <f t="shared" si="62"/>
        <v>0</v>
      </c>
      <c r="U474" s="4">
        <f t="shared" si="62"/>
        <v>0</v>
      </c>
      <c r="V474" s="4">
        <f t="shared" si="62"/>
        <v>0</v>
      </c>
      <c r="W474" s="4">
        <f t="shared" si="62"/>
        <v>0</v>
      </c>
      <c r="X474" s="4">
        <f t="shared" si="62"/>
        <v>0</v>
      </c>
      <c r="Y474" s="4">
        <f t="shared" si="62"/>
        <v>0</v>
      </c>
      <c r="Z474" s="4">
        <f t="shared" si="62"/>
        <v>0</v>
      </c>
      <c r="AA474" s="4">
        <f t="shared" si="62"/>
        <v>0</v>
      </c>
      <c r="AB474" s="4">
        <f t="shared" si="62"/>
        <v>0</v>
      </c>
    </row>
    <row r="475" spans="2:28" hidden="1" outlineLevel="1">
      <c r="B475" s="556"/>
      <c r="C475" s="10" t="str">
        <f t="shared" si="57"/>
        <v xml:space="preserve">2 Bed / 1 Bath </v>
      </c>
      <c r="D475" s="248"/>
      <c r="E475" s="4">
        <f t="shared" ref="E475:AB475" si="63">IF(D444&lt;($T349+$E349),E413*MIN($G349,($T349+$E349)-D444),0)</f>
        <v>0</v>
      </c>
      <c r="F475" s="4">
        <f t="shared" si="63"/>
        <v>2</v>
      </c>
      <c r="G475" s="4">
        <f t="shared" si="63"/>
        <v>2</v>
      </c>
      <c r="H475" s="4">
        <f t="shared" si="63"/>
        <v>2</v>
      </c>
      <c r="I475" s="4">
        <f t="shared" si="63"/>
        <v>2</v>
      </c>
      <c r="J475" s="4">
        <f t="shared" si="63"/>
        <v>2</v>
      </c>
      <c r="K475" s="4">
        <f t="shared" si="63"/>
        <v>2</v>
      </c>
      <c r="L475" s="4">
        <f t="shared" si="63"/>
        <v>2</v>
      </c>
      <c r="M475" s="4">
        <f t="shared" si="63"/>
        <v>2</v>
      </c>
      <c r="N475" s="4">
        <f t="shared" si="63"/>
        <v>2</v>
      </c>
      <c r="O475" s="4">
        <f t="shared" si="63"/>
        <v>0</v>
      </c>
      <c r="P475" s="4">
        <f t="shared" si="63"/>
        <v>0</v>
      </c>
      <c r="Q475" s="4">
        <f t="shared" si="63"/>
        <v>0</v>
      </c>
      <c r="R475" s="4">
        <f t="shared" si="63"/>
        <v>0</v>
      </c>
      <c r="S475" s="4">
        <f t="shared" si="63"/>
        <v>0</v>
      </c>
      <c r="T475" s="4">
        <f t="shared" si="63"/>
        <v>0</v>
      </c>
      <c r="U475" s="4">
        <f t="shared" si="63"/>
        <v>0</v>
      </c>
      <c r="V475" s="4">
        <f t="shared" si="63"/>
        <v>0</v>
      </c>
      <c r="W475" s="4">
        <f t="shared" si="63"/>
        <v>0</v>
      </c>
      <c r="X475" s="4">
        <f t="shared" si="63"/>
        <v>0</v>
      </c>
      <c r="Y475" s="4">
        <f t="shared" si="63"/>
        <v>0</v>
      </c>
      <c r="Z475" s="4">
        <f t="shared" si="63"/>
        <v>0</v>
      </c>
      <c r="AA475" s="4">
        <f t="shared" si="63"/>
        <v>0</v>
      </c>
      <c r="AB475" s="4">
        <f t="shared" si="63"/>
        <v>0</v>
      </c>
    </row>
    <row r="476" spans="2:28" hidden="1" outlineLevel="1">
      <c r="B476" s="556"/>
      <c r="C476" s="10" t="str">
        <f t="shared" si="57"/>
        <v xml:space="preserve">2 Bed / 1 Bath </v>
      </c>
      <c r="D476" s="248"/>
      <c r="E476" s="4">
        <f t="shared" ref="E476:AB476" si="64">IF(D445&lt;($T350+$E350),E414*MIN($G350,($T350+$E350)-D445),0)</f>
        <v>0</v>
      </c>
      <c r="F476" s="4">
        <f t="shared" si="64"/>
        <v>0</v>
      </c>
      <c r="G476" s="4">
        <f t="shared" si="64"/>
        <v>0</v>
      </c>
      <c r="H476" s="4">
        <f t="shared" si="64"/>
        <v>0</v>
      </c>
      <c r="I476" s="4">
        <f t="shared" si="64"/>
        <v>0</v>
      </c>
      <c r="J476" s="4">
        <f t="shared" si="64"/>
        <v>0</v>
      </c>
      <c r="K476" s="4">
        <f t="shared" si="64"/>
        <v>0</v>
      </c>
      <c r="L476" s="4">
        <f t="shared" si="64"/>
        <v>0</v>
      </c>
      <c r="M476" s="4">
        <f t="shared" si="64"/>
        <v>0</v>
      </c>
      <c r="N476" s="4">
        <f t="shared" si="64"/>
        <v>0</v>
      </c>
      <c r="O476" s="4">
        <f t="shared" si="64"/>
        <v>0</v>
      </c>
      <c r="P476" s="4">
        <f t="shared" si="64"/>
        <v>0</v>
      </c>
      <c r="Q476" s="4">
        <f t="shared" si="64"/>
        <v>0</v>
      </c>
      <c r="R476" s="4">
        <f t="shared" si="64"/>
        <v>0</v>
      </c>
      <c r="S476" s="4">
        <f t="shared" si="64"/>
        <v>0</v>
      </c>
      <c r="T476" s="4">
        <f t="shared" si="64"/>
        <v>0</v>
      </c>
      <c r="U476" s="4">
        <f t="shared" si="64"/>
        <v>0</v>
      </c>
      <c r="V476" s="4">
        <f t="shared" si="64"/>
        <v>0</v>
      </c>
      <c r="W476" s="4">
        <f t="shared" si="64"/>
        <v>0</v>
      </c>
      <c r="X476" s="4">
        <f t="shared" si="64"/>
        <v>0</v>
      </c>
      <c r="Y476" s="4">
        <f t="shared" si="64"/>
        <v>0</v>
      </c>
      <c r="Z476" s="4">
        <f t="shared" si="64"/>
        <v>0</v>
      </c>
      <c r="AA476" s="4">
        <f t="shared" si="64"/>
        <v>0</v>
      </c>
      <c r="AB476" s="4">
        <f t="shared" si="64"/>
        <v>0</v>
      </c>
    </row>
    <row r="477" spans="2:28" hidden="1" outlineLevel="1">
      <c r="B477" s="556"/>
      <c r="C477" s="10" t="str">
        <f t="shared" si="57"/>
        <v xml:space="preserve">2 Bed / 2 Bath </v>
      </c>
      <c r="D477" s="248"/>
      <c r="E477" s="4">
        <f t="shared" ref="E477:AB477" si="65">IF(D446&lt;($T351+$E351),E415*MIN($G351,($T351+$E351)-D446),0)</f>
        <v>0</v>
      </c>
      <c r="F477" s="4">
        <f t="shared" si="65"/>
        <v>0</v>
      </c>
      <c r="G477" s="4">
        <f t="shared" si="65"/>
        <v>0</v>
      </c>
      <c r="H477" s="4">
        <f t="shared" si="65"/>
        <v>0</v>
      </c>
      <c r="I477" s="4">
        <f t="shared" si="65"/>
        <v>0</v>
      </c>
      <c r="J477" s="4">
        <f t="shared" si="65"/>
        <v>0</v>
      </c>
      <c r="K477" s="4">
        <f t="shared" si="65"/>
        <v>0</v>
      </c>
      <c r="L477" s="4">
        <f t="shared" si="65"/>
        <v>0</v>
      </c>
      <c r="M477" s="4">
        <f t="shared" si="65"/>
        <v>0</v>
      </c>
      <c r="N477" s="4">
        <f t="shared" si="65"/>
        <v>0</v>
      </c>
      <c r="O477" s="4">
        <f t="shared" si="65"/>
        <v>0</v>
      </c>
      <c r="P477" s="4">
        <f t="shared" si="65"/>
        <v>0</v>
      </c>
      <c r="Q477" s="4">
        <f t="shared" si="65"/>
        <v>0</v>
      </c>
      <c r="R477" s="4">
        <f t="shared" si="65"/>
        <v>0</v>
      </c>
      <c r="S477" s="4">
        <f t="shared" si="65"/>
        <v>0</v>
      </c>
      <c r="T477" s="4">
        <f t="shared" si="65"/>
        <v>0</v>
      </c>
      <c r="U477" s="4">
        <f t="shared" si="65"/>
        <v>0</v>
      </c>
      <c r="V477" s="4">
        <f t="shared" si="65"/>
        <v>0</v>
      </c>
      <c r="W477" s="4">
        <f t="shared" si="65"/>
        <v>0</v>
      </c>
      <c r="X477" s="4">
        <f t="shared" si="65"/>
        <v>0</v>
      </c>
      <c r="Y477" s="4">
        <f t="shared" si="65"/>
        <v>0</v>
      </c>
      <c r="Z477" s="4">
        <f t="shared" si="65"/>
        <v>0</v>
      </c>
      <c r="AA477" s="4">
        <f t="shared" si="65"/>
        <v>0</v>
      </c>
      <c r="AB477" s="4">
        <f t="shared" si="65"/>
        <v>0</v>
      </c>
    </row>
    <row r="478" spans="2:28" hidden="1" outlineLevel="1">
      <c r="B478" s="556"/>
      <c r="C478" s="10" t="str">
        <f t="shared" si="57"/>
        <v>2 Bed / 1 Bath + Den</v>
      </c>
      <c r="D478" s="248"/>
      <c r="E478" s="4">
        <f t="shared" ref="E478:AB478" si="66">IF(D447&lt;($T352+$E352),E416*MIN($G352,($T352+$E352)-D447),0)</f>
        <v>0</v>
      </c>
      <c r="F478" s="4">
        <f t="shared" si="66"/>
        <v>0</v>
      </c>
      <c r="G478" s="4">
        <f t="shared" si="66"/>
        <v>0</v>
      </c>
      <c r="H478" s="4">
        <f t="shared" si="66"/>
        <v>0</v>
      </c>
      <c r="I478" s="4">
        <f t="shared" si="66"/>
        <v>0</v>
      </c>
      <c r="J478" s="4">
        <f t="shared" si="66"/>
        <v>0</v>
      </c>
      <c r="K478" s="4">
        <f t="shared" si="66"/>
        <v>0</v>
      </c>
      <c r="L478" s="4">
        <f t="shared" si="66"/>
        <v>0</v>
      </c>
      <c r="M478" s="4">
        <f t="shared" si="66"/>
        <v>0</v>
      </c>
      <c r="N478" s="4">
        <f t="shared" si="66"/>
        <v>0</v>
      </c>
      <c r="O478" s="4">
        <f t="shared" si="66"/>
        <v>0</v>
      </c>
      <c r="P478" s="4">
        <f t="shared" si="66"/>
        <v>0</v>
      </c>
      <c r="Q478" s="4">
        <f t="shared" si="66"/>
        <v>0</v>
      </c>
      <c r="R478" s="4">
        <f t="shared" si="66"/>
        <v>0</v>
      </c>
      <c r="S478" s="4">
        <f t="shared" si="66"/>
        <v>0</v>
      </c>
      <c r="T478" s="4">
        <f t="shared" si="66"/>
        <v>0</v>
      </c>
      <c r="U478" s="4">
        <f t="shared" si="66"/>
        <v>0</v>
      </c>
      <c r="V478" s="4">
        <f t="shared" si="66"/>
        <v>0</v>
      </c>
      <c r="W478" s="4">
        <f t="shared" si="66"/>
        <v>0</v>
      </c>
      <c r="X478" s="4">
        <f t="shared" si="66"/>
        <v>0</v>
      </c>
      <c r="Y478" s="4">
        <f t="shared" si="66"/>
        <v>0</v>
      </c>
      <c r="Z478" s="4">
        <f t="shared" si="66"/>
        <v>0</v>
      </c>
      <c r="AA478" s="4">
        <f t="shared" si="66"/>
        <v>0</v>
      </c>
      <c r="AB478" s="4">
        <f t="shared" si="66"/>
        <v>0</v>
      </c>
    </row>
    <row r="479" spans="2:28" hidden="1" outlineLevel="1">
      <c r="B479" s="556"/>
      <c r="C479" s="10" t="str">
        <f t="shared" si="57"/>
        <v xml:space="preserve">2 Bed / 2 Bath </v>
      </c>
      <c r="D479" s="248"/>
      <c r="E479" s="4">
        <f t="shared" ref="E479:AB479" si="67">IF(D448&lt;($T353+$E353),E417*MIN($G353,($T353+$E353)-D448),0)</f>
        <v>0</v>
      </c>
      <c r="F479" s="4">
        <f t="shared" si="67"/>
        <v>0</v>
      </c>
      <c r="G479" s="4">
        <f t="shared" si="67"/>
        <v>0</v>
      </c>
      <c r="H479" s="4">
        <f t="shared" si="67"/>
        <v>0</v>
      </c>
      <c r="I479" s="4">
        <f t="shared" si="67"/>
        <v>0</v>
      </c>
      <c r="J479" s="4">
        <f t="shared" si="67"/>
        <v>0</v>
      </c>
      <c r="K479" s="4">
        <f t="shared" si="67"/>
        <v>0</v>
      </c>
      <c r="L479" s="4">
        <f t="shared" si="67"/>
        <v>0</v>
      </c>
      <c r="M479" s="4">
        <f t="shared" si="67"/>
        <v>0</v>
      </c>
      <c r="N479" s="4">
        <f t="shared" si="67"/>
        <v>0</v>
      </c>
      <c r="O479" s="4">
        <f t="shared" si="67"/>
        <v>0</v>
      </c>
      <c r="P479" s="4">
        <f t="shared" si="67"/>
        <v>0</v>
      </c>
      <c r="Q479" s="4">
        <f t="shared" si="67"/>
        <v>0</v>
      </c>
      <c r="R479" s="4">
        <f t="shared" si="67"/>
        <v>0</v>
      </c>
      <c r="S479" s="4">
        <f t="shared" si="67"/>
        <v>0</v>
      </c>
      <c r="T479" s="4">
        <f t="shared" si="67"/>
        <v>0</v>
      </c>
      <c r="U479" s="4">
        <f t="shared" si="67"/>
        <v>0</v>
      </c>
      <c r="V479" s="4">
        <f t="shared" si="67"/>
        <v>0</v>
      </c>
      <c r="W479" s="4">
        <f t="shared" si="67"/>
        <v>0</v>
      </c>
      <c r="X479" s="4">
        <f t="shared" si="67"/>
        <v>0</v>
      </c>
      <c r="Y479" s="4">
        <f t="shared" si="67"/>
        <v>0</v>
      </c>
      <c r="Z479" s="4">
        <f t="shared" si="67"/>
        <v>0</v>
      </c>
      <c r="AA479" s="4">
        <f t="shared" si="67"/>
        <v>0</v>
      </c>
      <c r="AB479" s="4">
        <f t="shared" si="67"/>
        <v>0</v>
      </c>
    </row>
    <row r="480" spans="2:28" hidden="1" outlineLevel="1">
      <c r="B480" s="556"/>
      <c r="C480" s="10" t="str">
        <f t="shared" si="57"/>
        <v xml:space="preserve">2 Bed / 1.5 Bath </v>
      </c>
      <c r="D480" s="248"/>
      <c r="E480" s="4">
        <f t="shared" ref="E480:AB480" si="68">IF(D449&lt;($T354+$E354),E418*MIN($G354,($T354+$E354)-D449),0)</f>
        <v>0</v>
      </c>
      <c r="F480" s="4">
        <f t="shared" si="68"/>
        <v>0</v>
      </c>
      <c r="G480" s="4">
        <f t="shared" si="68"/>
        <v>0</v>
      </c>
      <c r="H480" s="4">
        <f t="shared" si="68"/>
        <v>0</v>
      </c>
      <c r="I480" s="4">
        <f t="shared" si="68"/>
        <v>0</v>
      </c>
      <c r="J480" s="4">
        <f t="shared" si="68"/>
        <v>0</v>
      </c>
      <c r="K480" s="4">
        <f t="shared" si="68"/>
        <v>0</v>
      </c>
      <c r="L480" s="4">
        <f t="shared" si="68"/>
        <v>0</v>
      </c>
      <c r="M480" s="4">
        <f t="shared" si="68"/>
        <v>0</v>
      </c>
      <c r="N480" s="4">
        <f t="shared" si="68"/>
        <v>0</v>
      </c>
      <c r="O480" s="4">
        <f t="shared" si="68"/>
        <v>0</v>
      </c>
      <c r="P480" s="4">
        <f t="shared" si="68"/>
        <v>0</v>
      </c>
      <c r="Q480" s="4">
        <f t="shared" si="68"/>
        <v>0</v>
      </c>
      <c r="R480" s="4">
        <f t="shared" si="68"/>
        <v>0</v>
      </c>
      <c r="S480" s="4">
        <f t="shared" si="68"/>
        <v>0</v>
      </c>
      <c r="T480" s="4">
        <f t="shared" si="68"/>
        <v>0</v>
      </c>
      <c r="U480" s="4">
        <f t="shared" si="68"/>
        <v>0</v>
      </c>
      <c r="V480" s="4">
        <f t="shared" si="68"/>
        <v>0</v>
      </c>
      <c r="W480" s="4">
        <f t="shared" si="68"/>
        <v>0</v>
      </c>
      <c r="X480" s="4">
        <f t="shared" si="68"/>
        <v>0</v>
      </c>
      <c r="Y480" s="4">
        <f t="shared" si="68"/>
        <v>0</v>
      </c>
      <c r="Z480" s="4">
        <f t="shared" si="68"/>
        <v>0</v>
      </c>
      <c r="AA480" s="4">
        <f t="shared" si="68"/>
        <v>0</v>
      </c>
      <c r="AB480" s="4">
        <f t="shared" si="68"/>
        <v>0</v>
      </c>
    </row>
    <row r="481" spans="2:28" hidden="1" outlineLevel="1">
      <c r="B481" s="556"/>
      <c r="C481" s="10" t="str">
        <f t="shared" si="57"/>
        <v xml:space="preserve">3 Bed / 2 Bath </v>
      </c>
      <c r="D481" s="248"/>
      <c r="E481" s="4">
        <f t="shared" ref="E481:AB481" si="69">IF(D450&lt;($T355+$E355),E419*MIN($G355,($T355+$E355)-D450),0)</f>
        <v>0</v>
      </c>
      <c r="F481" s="4">
        <f t="shared" si="69"/>
        <v>1</v>
      </c>
      <c r="G481" s="4">
        <f t="shared" si="69"/>
        <v>0</v>
      </c>
      <c r="H481" s="4">
        <f t="shared" si="69"/>
        <v>0</v>
      </c>
      <c r="I481" s="4">
        <f t="shared" si="69"/>
        <v>0</v>
      </c>
      <c r="J481" s="4">
        <f t="shared" si="69"/>
        <v>0</v>
      </c>
      <c r="K481" s="4">
        <f t="shared" si="69"/>
        <v>0</v>
      </c>
      <c r="L481" s="4">
        <f t="shared" si="69"/>
        <v>0</v>
      </c>
      <c r="M481" s="4">
        <f t="shared" si="69"/>
        <v>0</v>
      </c>
      <c r="N481" s="4">
        <f t="shared" si="69"/>
        <v>0</v>
      </c>
      <c r="O481" s="4">
        <f t="shared" si="69"/>
        <v>0</v>
      </c>
      <c r="P481" s="4">
        <f t="shared" si="69"/>
        <v>0</v>
      </c>
      <c r="Q481" s="4">
        <f t="shared" si="69"/>
        <v>0</v>
      </c>
      <c r="R481" s="4">
        <f t="shared" si="69"/>
        <v>0</v>
      </c>
      <c r="S481" s="4">
        <f t="shared" si="69"/>
        <v>0</v>
      </c>
      <c r="T481" s="4">
        <f t="shared" si="69"/>
        <v>0</v>
      </c>
      <c r="U481" s="4">
        <f t="shared" si="69"/>
        <v>0</v>
      </c>
      <c r="V481" s="4">
        <f t="shared" si="69"/>
        <v>0</v>
      </c>
      <c r="W481" s="4">
        <f t="shared" si="69"/>
        <v>0</v>
      </c>
      <c r="X481" s="4">
        <f t="shared" si="69"/>
        <v>0</v>
      </c>
      <c r="Y481" s="4">
        <f t="shared" si="69"/>
        <v>0</v>
      </c>
      <c r="Z481" s="4">
        <f t="shared" si="69"/>
        <v>0</v>
      </c>
      <c r="AA481" s="4">
        <f t="shared" si="69"/>
        <v>0</v>
      </c>
      <c r="AB481" s="4">
        <f t="shared" si="69"/>
        <v>0</v>
      </c>
    </row>
    <row r="482" spans="2:28" hidden="1" outlineLevel="1">
      <c r="B482" s="556"/>
      <c r="C482" s="10" t="str">
        <f t="shared" si="57"/>
        <v>3 Bed / 2 Bath House</v>
      </c>
      <c r="D482" s="248"/>
      <c r="E482" s="4">
        <f t="shared" ref="E482:AB482" si="70">IF(D451&lt;($T356+$E356),E420*MIN($G356,($T356+$E356)-D451),0)</f>
        <v>0</v>
      </c>
      <c r="F482" s="4">
        <f t="shared" si="70"/>
        <v>0</v>
      </c>
      <c r="G482" s="4">
        <f t="shared" si="70"/>
        <v>0</v>
      </c>
      <c r="H482" s="4">
        <f t="shared" si="70"/>
        <v>0</v>
      </c>
      <c r="I482" s="4">
        <f t="shared" si="70"/>
        <v>0</v>
      </c>
      <c r="J482" s="4">
        <f t="shared" si="70"/>
        <v>0</v>
      </c>
      <c r="K482" s="4">
        <f t="shared" si="70"/>
        <v>0</v>
      </c>
      <c r="L482" s="4">
        <f t="shared" si="70"/>
        <v>0</v>
      </c>
      <c r="M482" s="4">
        <f t="shared" si="70"/>
        <v>0</v>
      </c>
      <c r="N482" s="4">
        <f t="shared" si="70"/>
        <v>0</v>
      </c>
      <c r="O482" s="4">
        <f t="shared" si="70"/>
        <v>0</v>
      </c>
      <c r="P482" s="4">
        <f t="shared" si="70"/>
        <v>0</v>
      </c>
      <c r="Q482" s="4">
        <f t="shared" si="70"/>
        <v>0</v>
      </c>
      <c r="R482" s="4">
        <f t="shared" si="70"/>
        <v>0</v>
      </c>
      <c r="S482" s="4">
        <f t="shared" si="70"/>
        <v>0</v>
      </c>
      <c r="T482" s="4">
        <f t="shared" si="70"/>
        <v>0</v>
      </c>
      <c r="U482" s="4">
        <f t="shared" si="70"/>
        <v>0</v>
      </c>
      <c r="V482" s="4">
        <f t="shared" si="70"/>
        <v>0</v>
      </c>
      <c r="W482" s="4">
        <f t="shared" si="70"/>
        <v>0</v>
      </c>
      <c r="X482" s="4">
        <f t="shared" si="70"/>
        <v>0</v>
      </c>
      <c r="Y482" s="4">
        <f t="shared" si="70"/>
        <v>0</v>
      </c>
      <c r="Z482" s="4">
        <f t="shared" si="70"/>
        <v>0</v>
      </c>
      <c r="AA482" s="4">
        <f t="shared" si="70"/>
        <v>0</v>
      </c>
      <c r="AB482" s="4">
        <f t="shared" si="70"/>
        <v>0</v>
      </c>
    </row>
    <row r="483" spans="2:28" hidden="1" outlineLevel="1">
      <c r="B483" s="556"/>
      <c r="C483" s="10" t="str">
        <f t="shared" si="57"/>
        <v xml:space="preserve">3 Bed / 2 Bath </v>
      </c>
      <c r="D483" s="248"/>
      <c r="E483" s="4">
        <f t="shared" ref="E483:AB483" si="71">IF(D452&lt;($T357+$E357),E421*MIN($G357,($T357+$E357)-D452),0)</f>
        <v>0</v>
      </c>
      <c r="F483" s="4">
        <f t="shared" si="71"/>
        <v>0</v>
      </c>
      <c r="G483" s="4">
        <f t="shared" si="71"/>
        <v>0</v>
      </c>
      <c r="H483" s="4">
        <f t="shared" si="71"/>
        <v>0</v>
      </c>
      <c r="I483" s="4">
        <f t="shared" si="71"/>
        <v>0</v>
      </c>
      <c r="J483" s="4">
        <f t="shared" si="71"/>
        <v>0</v>
      </c>
      <c r="K483" s="4">
        <f t="shared" si="71"/>
        <v>0</v>
      </c>
      <c r="L483" s="4">
        <f t="shared" si="71"/>
        <v>0</v>
      </c>
      <c r="M483" s="4">
        <f t="shared" si="71"/>
        <v>0</v>
      </c>
      <c r="N483" s="4">
        <f t="shared" si="71"/>
        <v>0</v>
      </c>
      <c r="O483" s="4">
        <f t="shared" si="71"/>
        <v>0</v>
      </c>
      <c r="P483" s="4">
        <f t="shared" si="71"/>
        <v>0</v>
      </c>
      <c r="Q483" s="4">
        <f t="shared" si="71"/>
        <v>0</v>
      </c>
      <c r="R483" s="4">
        <f t="shared" si="71"/>
        <v>0</v>
      </c>
      <c r="S483" s="4">
        <f t="shared" si="71"/>
        <v>0</v>
      </c>
      <c r="T483" s="4">
        <f t="shared" si="71"/>
        <v>0</v>
      </c>
      <c r="U483" s="4">
        <f t="shared" si="71"/>
        <v>0</v>
      </c>
      <c r="V483" s="4">
        <f t="shared" si="71"/>
        <v>0</v>
      </c>
      <c r="W483" s="4">
        <f t="shared" si="71"/>
        <v>0</v>
      </c>
      <c r="X483" s="4">
        <f t="shared" si="71"/>
        <v>0</v>
      </c>
      <c r="Y483" s="4">
        <f t="shared" si="71"/>
        <v>0</v>
      </c>
      <c r="Z483" s="4">
        <f t="shared" si="71"/>
        <v>0</v>
      </c>
      <c r="AA483" s="4">
        <f t="shared" si="71"/>
        <v>0</v>
      </c>
      <c r="AB483" s="4">
        <f t="shared" si="71"/>
        <v>0</v>
      </c>
    </row>
    <row r="484" spans="2:28" hidden="1" outlineLevel="1">
      <c r="B484" s="556"/>
      <c r="C484" s="10" t="str">
        <f t="shared" si="57"/>
        <v xml:space="preserve">1 Bed / 1 Bath </v>
      </c>
      <c r="D484" s="248"/>
      <c r="E484" s="4">
        <f t="shared" ref="E484:AB484" si="72">IF(D453&lt;($T358+$E358),E422*MIN($G358,($T358+$E358)-D453),0)</f>
        <v>0</v>
      </c>
      <c r="F484" s="4">
        <f t="shared" si="72"/>
        <v>0</v>
      </c>
      <c r="G484" s="4">
        <f t="shared" si="72"/>
        <v>0</v>
      </c>
      <c r="H484" s="4">
        <f t="shared" si="72"/>
        <v>0</v>
      </c>
      <c r="I484" s="4">
        <f t="shared" si="72"/>
        <v>0</v>
      </c>
      <c r="J484" s="4">
        <f t="shared" si="72"/>
        <v>0</v>
      </c>
      <c r="K484" s="4">
        <f t="shared" si="72"/>
        <v>0</v>
      </c>
      <c r="L484" s="4">
        <f t="shared" si="72"/>
        <v>0</v>
      </c>
      <c r="M484" s="4">
        <f t="shared" si="72"/>
        <v>0</v>
      </c>
      <c r="N484" s="4">
        <f t="shared" si="72"/>
        <v>0</v>
      </c>
      <c r="O484" s="4">
        <f t="shared" si="72"/>
        <v>0</v>
      </c>
      <c r="P484" s="4">
        <f t="shared" si="72"/>
        <v>0</v>
      </c>
      <c r="Q484" s="4">
        <f t="shared" si="72"/>
        <v>0</v>
      </c>
      <c r="R484" s="4">
        <f t="shared" si="72"/>
        <v>0</v>
      </c>
      <c r="S484" s="4">
        <f t="shared" si="72"/>
        <v>0</v>
      </c>
      <c r="T484" s="4">
        <f t="shared" si="72"/>
        <v>0</v>
      </c>
      <c r="U484" s="4">
        <f t="shared" si="72"/>
        <v>0</v>
      </c>
      <c r="V484" s="4">
        <f t="shared" si="72"/>
        <v>0</v>
      </c>
      <c r="W484" s="4">
        <f t="shared" si="72"/>
        <v>0</v>
      </c>
      <c r="X484" s="4">
        <f t="shared" si="72"/>
        <v>0</v>
      </c>
      <c r="Y484" s="4">
        <f t="shared" si="72"/>
        <v>0</v>
      </c>
      <c r="Z484" s="4">
        <f t="shared" si="72"/>
        <v>0</v>
      </c>
      <c r="AA484" s="4">
        <f t="shared" si="72"/>
        <v>0</v>
      </c>
      <c r="AB484" s="4">
        <f t="shared" si="72"/>
        <v>0</v>
      </c>
    </row>
    <row r="485" spans="2:28" hidden="1" outlineLevel="1">
      <c r="B485" s="556"/>
      <c r="C485" s="10" t="str">
        <f t="shared" si="57"/>
        <v xml:space="preserve">2 Bed / 2 Bath </v>
      </c>
      <c r="D485" s="248"/>
      <c r="E485" s="4">
        <f t="shared" ref="E485:AB485" si="73">IF(D454&lt;($T359+$E359),E423*MIN($G359,($T359+$E359)-D454),0)</f>
        <v>0</v>
      </c>
      <c r="F485" s="4">
        <f t="shared" si="73"/>
        <v>0</v>
      </c>
      <c r="G485" s="4">
        <f t="shared" si="73"/>
        <v>0</v>
      </c>
      <c r="H485" s="4">
        <f t="shared" si="73"/>
        <v>0</v>
      </c>
      <c r="I485" s="4">
        <f t="shared" si="73"/>
        <v>0</v>
      </c>
      <c r="J485" s="4">
        <f t="shared" si="73"/>
        <v>0</v>
      </c>
      <c r="K485" s="4">
        <f t="shared" si="73"/>
        <v>0</v>
      </c>
      <c r="L485" s="4">
        <f t="shared" si="73"/>
        <v>0</v>
      </c>
      <c r="M485" s="4">
        <f t="shared" si="73"/>
        <v>0</v>
      </c>
      <c r="N485" s="4">
        <f t="shared" si="73"/>
        <v>0</v>
      </c>
      <c r="O485" s="4">
        <f t="shared" si="73"/>
        <v>0</v>
      </c>
      <c r="P485" s="4">
        <f t="shared" si="73"/>
        <v>0</v>
      </c>
      <c r="Q485" s="4">
        <f t="shared" si="73"/>
        <v>0</v>
      </c>
      <c r="R485" s="4">
        <f t="shared" si="73"/>
        <v>0</v>
      </c>
      <c r="S485" s="4">
        <f t="shared" si="73"/>
        <v>0</v>
      </c>
      <c r="T485" s="4">
        <f t="shared" si="73"/>
        <v>0</v>
      </c>
      <c r="U485" s="4">
        <f t="shared" si="73"/>
        <v>0</v>
      </c>
      <c r="V485" s="4">
        <f t="shared" si="73"/>
        <v>0</v>
      </c>
      <c r="W485" s="4">
        <f t="shared" si="73"/>
        <v>0</v>
      </c>
      <c r="X485" s="4">
        <f t="shared" si="73"/>
        <v>0</v>
      </c>
      <c r="Y485" s="4">
        <f t="shared" si="73"/>
        <v>0</v>
      </c>
      <c r="Z485" s="4">
        <f t="shared" si="73"/>
        <v>0</v>
      </c>
      <c r="AA485" s="4">
        <f t="shared" si="73"/>
        <v>0</v>
      </c>
      <c r="AB485" s="4">
        <f t="shared" si="73"/>
        <v>0</v>
      </c>
    </row>
    <row r="486" spans="2:28" hidden="1" outlineLevel="1">
      <c r="B486" s="556"/>
      <c r="C486" s="10" t="str">
        <f t="shared" ref="C486:C499" si="74">C455</f>
        <v xml:space="preserve">4 Bed / 2 Bath Penthouse </v>
      </c>
      <c r="D486" s="248"/>
      <c r="E486" s="4">
        <f t="shared" ref="E486:AB486" si="75">IF(D455&lt;($T360+$E360),E424*MIN($G360,($T360+$E360)-D455),0)</f>
        <v>0</v>
      </c>
      <c r="F486" s="4">
        <f t="shared" si="75"/>
        <v>0</v>
      </c>
      <c r="G486" s="4">
        <f t="shared" si="75"/>
        <v>0</v>
      </c>
      <c r="H486" s="4">
        <f t="shared" si="75"/>
        <v>0</v>
      </c>
      <c r="I486" s="4">
        <f t="shared" si="75"/>
        <v>0</v>
      </c>
      <c r="J486" s="4">
        <f t="shared" si="75"/>
        <v>0</v>
      </c>
      <c r="K486" s="4">
        <f t="shared" si="75"/>
        <v>0</v>
      </c>
      <c r="L486" s="4">
        <f t="shared" si="75"/>
        <v>0</v>
      </c>
      <c r="M486" s="4">
        <f t="shared" si="75"/>
        <v>0</v>
      </c>
      <c r="N486" s="4">
        <f t="shared" si="75"/>
        <v>0</v>
      </c>
      <c r="O486" s="4">
        <f t="shared" si="75"/>
        <v>0</v>
      </c>
      <c r="P486" s="4">
        <f t="shared" si="75"/>
        <v>0</v>
      </c>
      <c r="Q486" s="4">
        <f t="shared" si="75"/>
        <v>0</v>
      </c>
      <c r="R486" s="4">
        <f t="shared" si="75"/>
        <v>0</v>
      </c>
      <c r="S486" s="4">
        <f t="shared" si="75"/>
        <v>0</v>
      </c>
      <c r="T486" s="4">
        <f t="shared" si="75"/>
        <v>0</v>
      </c>
      <c r="U486" s="4">
        <f t="shared" si="75"/>
        <v>0</v>
      </c>
      <c r="V486" s="4">
        <f t="shared" si="75"/>
        <v>0</v>
      </c>
      <c r="W486" s="4">
        <f t="shared" si="75"/>
        <v>0</v>
      </c>
      <c r="X486" s="4">
        <f t="shared" si="75"/>
        <v>0</v>
      </c>
      <c r="Y486" s="4">
        <f t="shared" si="75"/>
        <v>0</v>
      </c>
      <c r="Z486" s="4">
        <f t="shared" si="75"/>
        <v>0</v>
      </c>
      <c r="AA486" s="4">
        <f t="shared" si="75"/>
        <v>0</v>
      </c>
      <c r="AB486" s="4">
        <f t="shared" si="75"/>
        <v>0</v>
      </c>
    </row>
    <row r="487" spans="2:28" hidden="1" outlineLevel="1">
      <c r="B487" s="556"/>
      <c r="C487" s="10" t="str">
        <f t="shared" si="74"/>
        <v xml:space="preserve">2 Bed / 2 Bath </v>
      </c>
      <c r="D487" s="248"/>
      <c r="E487" s="4">
        <f t="shared" ref="E487:AB487" si="76">IF(D456&lt;($T361+$E361),E425*MIN($G361,($T361+$E361)-D456),0)</f>
        <v>0</v>
      </c>
      <c r="F487" s="4">
        <f t="shared" si="76"/>
        <v>0</v>
      </c>
      <c r="G487" s="4">
        <f t="shared" si="76"/>
        <v>0</v>
      </c>
      <c r="H487" s="4">
        <f t="shared" si="76"/>
        <v>0</v>
      </c>
      <c r="I487" s="4">
        <f t="shared" si="76"/>
        <v>0</v>
      </c>
      <c r="J487" s="4">
        <f t="shared" si="76"/>
        <v>0</v>
      </c>
      <c r="K487" s="4">
        <f t="shared" si="76"/>
        <v>0</v>
      </c>
      <c r="L487" s="4">
        <f t="shared" si="76"/>
        <v>0</v>
      </c>
      <c r="M487" s="4">
        <f t="shared" si="76"/>
        <v>0</v>
      </c>
      <c r="N487" s="4">
        <f t="shared" si="76"/>
        <v>0</v>
      </c>
      <c r="O487" s="4">
        <f t="shared" si="76"/>
        <v>0</v>
      </c>
      <c r="P487" s="4">
        <f t="shared" si="76"/>
        <v>0</v>
      </c>
      <c r="Q487" s="4">
        <f t="shared" si="76"/>
        <v>0</v>
      </c>
      <c r="R487" s="4">
        <f t="shared" si="76"/>
        <v>0</v>
      </c>
      <c r="S487" s="4">
        <f t="shared" si="76"/>
        <v>0</v>
      </c>
      <c r="T487" s="4">
        <f t="shared" si="76"/>
        <v>0</v>
      </c>
      <c r="U487" s="4">
        <f t="shared" si="76"/>
        <v>0</v>
      </c>
      <c r="V487" s="4">
        <f t="shared" si="76"/>
        <v>0</v>
      </c>
      <c r="W487" s="4">
        <f t="shared" si="76"/>
        <v>0</v>
      </c>
      <c r="X487" s="4">
        <f t="shared" si="76"/>
        <v>0</v>
      </c>
      <c r="Y487" s="4">
        <f t="shared" si="76"/>
        <v>0</v>
      </c>
      <c r="Z487" s="4">
        <f t="shared" si="76"/>
        <v>0</v>
      </c>
      <c r="AA487" s="4">
        <f t="shared" si="76"/>
        <v>0</v>
      </c>
      <c r="AB487" s="4">
        <f t="shared" si="76"/>
        <v>0</v>
      </c>
    </row>
    <row r="488" spans="2:28" hidden="1" outlineLevel="1">
      <c r="B488" s="556"/>
      <c r="C488" s="10">
        <f t="shared" si="74"/>
        <v>0</v>
      </c>
      <c r="D488" s="248"/>
      <c r="E488" s="4">
        <f t="shared" ref="E488:AB488" si="77">IF(D457&lt;($T362+$E362),E426*MIN($G362,($T362+$E362)-D457),0)</f>
        <v>0</v>
      </c>
      <c r="F488" s="4">
        <f t="shared" si="77"/>
        <v>0</v>
      </c>
      <c r="G488" s="4">
        <f t="shared" si="77"/>
        <v>0</v>
      </c>
      <c r="H488" s="4">
        <f t="shared" si="77"/>
        <v>0</v>
      </c>
      <c r="I488" s="4">
        <f t="shared" si="77"/>
        <v>0</v>
      </c>
      <c r="J488" s="4">
        <f t="shared" si="77"/>
        <v>0</v>
      </c>
      <c r="K488" s="4">
        <f t="shared" si="77"/>
        <v>0</v>
      </c>
      <c r="L488" s="4">
        <f t="shared" si="77"/>
        <v>0</v>
      </c>
      <c r="M488" s="4">
        <f t="shared" si="77"/>
        <v>0</v>
      </c>
      <c r="N488" s="4">
        <f t="shared" si="77"/>
        <v>0</v>
      </c>
      <c r="O488" s="4">
        <f t="shared" si="77"/>
        <v>0</v>
      </c>
      <c r="P488" s="4">
        <f t="shared" si="77"/>
        <v>0</v>
      </c>
      <c r="Q488" s="4">
        <f t="shared" si="77"/>
        <v>0</v>
      </c>
      <c r="R488" s="4">
        <f t="shared" si="77"/>
        <v>0</v>
      </c>
      <c r="S488" s="4">
        <f t="shared" si="77"/>
        <v>0</v>
      </c>
      <c r="T488" s="4">
        <f t="shared" si="77"/>
        <v>0</v>
      </c>
      <c r="U488" s="4">
        <f t="shared" si="77"/>
        <v>0</v>
      </c>
      <c r="V488" s="4">
        <f t="shared" si="77"/>
        <v>0</v>
      </c>
      <c r="W488" s="4">
        <f t="shared" si="77"/>
        <v>0</v>
      </c>
      <c r="X488" s="4">
        <f t="shared" si="77"/>
        <v>0</v>
      </c>
      <c r="Y488" s="4">
        <f t="shared" si="77"/>
        <v>0</v>
      </c>
      <c r="Z488" s="4">
        <f t="shared" si="77"/>
        <v>0</v>
      </c>
      <c r="AA488" s="4">
        <f t="shared" si="77"/>
        <v>0</v>
      </c>
      <c r="AB488" s="4">
        <f t="shared" si="77"/>
        <v>0</v>
      </c>
    </row>
    <row r="489" spans="2:28" hidden="1" outlineLevel="1">
      <c r="B489" s="556"/>
      <c r="C489" s="10">
        <f t="shared" si="74"/>
        <v>0</v>
      </c>
      <c r="D489" s="248"/>
      <c r="E489" s="4">
        <f t="shared" ref="E489:AB489" si="78">IF(D458&lt;($T363+$E363),E427*MIN($G363,($T363+$E363)-D458),0)</f>
        <v>0</v>
      </c>
      <c r="F489" s="4">
        <f t="shared" si="78"/>
        <v>0</v>
      </c>
      <c r="G489" s="4">
        <f t="shared" si="78"/>
        <v>0</v>
      </c>
      <c r="H489" s="4">
        <f t="shared" si="78"/>
        <v>0</v>
      </c>
      <c r="I489" s="4">
        <f t="shared" si="78"/>
        <v>0</v>
      </c>
      <c r="J489" s="4">
        <f t="shared" si="78"/>
        <v>0</v>
      </c>
      <c r="K489" s="4">
        <f t="shared" si="78"/>
        <v>0</v>
      </c>
      <c r="L489" s="4">
        <f t="shared" si="78"/>
        <v>0</v>
      </c>
      <c r="M489" s="4">
        <f t="shared" si="78"/>
        <v>0</v>
      </c>
      <c r="N489" s="4">
        <f t="shared" si="78"/>
        <v>0</v>
      </c>
      <c r="O489" s="4">
        <f t="shared" si="78"/>
        <v>0</v>
      </c>
      <c r="P489" s="4">
        <f t="shared" si="78"/>
        <v>0</v>
      </c>
      <c r="Q489" s="4">
        <f t="shared" si="78"/>
        <v>0</v>
      </c>
      <c r="R489" s="4">
        <f t="shared" si="78"/>
        <v>0</v>
      </c>
      <c r="S489" s="4">
        <f t="shared" si="78"/>
        <v>0</v>
      </c>
      <c r="T489" s="4">
        <f t="shared" si="78"/>
        <v>0</v>
      </c>
      <c r="U489" s="4">
        <f t="shared" si="78"/>
        <v>0</v>
      </c>
      <c r="V489" s="4">
        <f t="shared" si="78"/>
        <v>0</v>
      </c>
      <c r="W489" s="4">
        <f t="shared" si="78"/>
        <v>0</v>
      </c>
      <c r="X489" s="4">
        <f t="shared" si="78"/>
        <v>0</v>
      </c>
      <c r="Y489" s="4">
        <f t="shared" si="78"/>
        <v>0</v>
      </c>
      <c r="Z489" s="4">
        <f t="shared" si="78"/>
        <v>0</v>
      </c>
      <c r="AA489" s="4">
        <f t="shared" si="78"/>
        <v>0</v>
      </c>
      <c r="AB489" s="4">
        <f t="shared" si="78"/>
        <v>0</v>
      </c>
    </row>
    <row r="490" spans="2:28" hidden="1" outlineLevel="1">
      <c r="B490" s="556"/>
      <c r="C490" s="10">
        <f t="shared" si="74"/>
        <v>0</v>
      </c>
      <c r="D490" s="248"/>
      <c r="E490" s="4">
        <f t="shared" ref="E490:AB490" si="79">IF(D459&lt;($T364+$E364),E428*MIN($G364,($T364+$E364)-D459),0)</f>
        <v>0</v>
      </c>
      <c r="F490" s="4">
        <f t="shared" si="79"/>
        <v>0</v>
      </c>
      <c r="G490" s="4">
        <f t="shared" si="79"/>
        <v>0</v>
      </c>
      <c r="H490" s="4">
        <f t="shared" si="79"/>
        <v>0</v>
      </c>
      <c r="I490" s="4">
        <f t="shared" si="79"/>
        <v>0</v>
      </c>
      <c r="J490" s="4">
        <f t="shared" si="79"/>
        <v>0</v>
      </c>
      <c r="K490" s="4">
        <f t="shared" si="79"/>
        <v>0</v>
      </c>
      <c r="L490" s="4">
        <f t="shared" si="79"/>
        <v>0</v>
      </c>
      <c r="M490" s="4">
        <f t="shared" si="79"/>
        <v>0</v>
      </c>
      <c r="N490" s="4">
        <f t="shared" si="79"/>
        <v>0</v>
      </c>
      <c r="O490" s="4">
        <f t="shared" si="79"/>
        <v>0</v>
      </c>
      <c r="P490" s="4">
        <f t="shared" si="79"/>
        <v>0</v>
      </c>
      <c r="Q490" s="4">
        <f t="shared" si="79"/>
        <v>0</v>
      </c>
      <c r="R490" s="4">
        <f t="shared" si="79"/>
        <v>0</v>
      </c>
      <c r="S490" s="4">
        <f t="shared" si="79"/>
        <v>0</v>
      </c>
      <c r="T490" s="4">
        <f t="shared" si="79"/>
        <v>0</v>
      </c>
      <c r="U490" s="4">
        <f t="shared" si="79"/>
        <v>0</v>
      </c>
      <c r="V490" s="4">
        <f t="shared" si="79"/>
        <v>0</v>
      </c>
      <c r="W490" s="4">
        <f t="shared" si="79"/>
        <v>0</v>
      </c>
      <c r="X490" s="4">
        <f t="shared" si="79"/>
        <v>0</v>
      </c>
      <c r="Y490" s="4">
        <f t="shared" si="79"/>
        <v>0</v>
      </c>
      <c r="Z490" s="4">
        <f t="shared" si="79"/>
        <v>0</v>
      </c>
      <c r="AA490" s="4">
        <f t="shared" si="79"/>
        <v>0</v>
      </c>
      <c r="AB490" s="4">
        <f t="shared" si="79"/>
        <v>0</v>
      </c>
    </row>
    <row r="491" spans="2:28" hidden="1" outlineLevel="1">
      <c r="B491" s="556"/>
      <c r="C491" s="10">
        <f t="shared" si="74"/>
        <v>0</v>
      </c>
      <c r="D491" s="248"/>
      <c r="E491" s="4">
        <f t="shared" ref="E491:AB491" si="80">IF(D460&lt;($T365+$E365),E429*MIN($G365,($T365+$E365)-D460),0)</f>
        <v>0</v>
      </c>
      <c r="F491" s="4">
        <f t="shared" si="80"/>
        <v>0</v>
      </c>
      <c r="G491" s="4">
        <f t="shared" si="80"/>
        <v>0</v>
      </c>
      <c r="H491" s="4">
        <f t="shared" si="80"/>
        <v>0</v>
      </c>
      <c r="I491" s="4">
        <f t="shared" si="80"/>
        <v>0</v>
      </c>
      <c r="J491" s="4">
        <f t="shared" si="80"/>
        <v>0</v>
      </c>
      <c r="K491" s="4">
        <f t="shared" si="80"/>
        <v>0</v>
      </c>
      <c r="L491" s="4">
        <f t="shared" si="80"/>
        <v>0</v>
      </c>
      <c r="M491" s="4">
        <f t="shared" si="80"/>
        <v>0</v>
      </c>
      <c r="N491" s="4">
        <f t="shared" si="80"/>
        <v>0</v>
      </c>
      <c r="O491" s="4">
        <f t="shared" si="80"/>
        <v>0</v>
      </c>
      <c r="P491" s="4">
        <f t="shared" si="80"/>
        <v>0</v>
      </c>
      <c r="Q491" s="4">
        <f t="shared" si="80"/>
        <v>0</v>
      </c>
      <c r="R491" s="4">
        <f t="shared" si="80"/>
        <v>0</v>
      </c>
      <c r="S491" s="4">
        <f t="shared" si="80"/>
        <v>0</v>
      </c>
      <c r="T491" s="4">
        <f t="shared" si="80"/>
        <v>0</v>
      </c>
      <c r="U491" s="4">
        <f t="shared" si="80"/>
        <v>0</v>
      </c>
      <c r="V491" s="4">
        <f t="shared" si="80"/>
        <v>0</v>
      </c>
      <c r="W491" s="4">
        <f t="shared" si="80"/>
        <v>0</v>
      </c>
      <c r="X491" s="4">
        <f t="shared" si="80"/>
        <v>0</v>
      </c>
      <c r="Y491" s="4">
        <f t="shared" si="80"/>
        <v>0</v>
      </c>
      <c r="Z491" s="4">
        <f t="shared" si="80"/>
        <v>0</v>
      </c>
      <c r="AA491" s="4">
        <f t="shared" si="80"/>
        <v>0</v>
      </c>
      <c r="AB491" s="4">
        <f t="shared" si="80"/>
        <v>0</v>
      </c>
    </row>
    <row r="492" spans="2:28" hidden="1" outlineLevel="1">
      <c r="B492" s="556"/>
      <c r="C492" s="10">
        <f t="shared" si="74"/>
        <v>0</v>
      </c>
      <c r="D492" s="248"/>
      <c r="E492" s="4">
        <f t="shared" ref="E492:AB492" si="81">IF(D461&lt;($T366+$E366),E430*MIN($G366,($T366+$E366)-D461),0)</f>
        <v>0</v>
      </c>
      <c r="F492" s="4">
        <f t="shared" si="81"/>
        <v>0</v>
      </c>
      <c r="G492" s="4">
        <f t="shared" si="81"/>
        <v>0</v>
      </c>
      <c r="H492" s="4">
        <f t="shared" si="81"/>
        <v>0</v>
      </c>
      <c r="I492" s="4">
        <f t="shared" si="81"/>
        <v>0</v>
      </c>
      <c r="J492" s="4">
        <f t="shared" si="81"/>
        <v>0</v>
      </c>
      <c r="K492" s="4">
        <f t="shared" si="81"/>
        <v>0</v>
      </c>
      <c r="L492" s="4">
        <f t="shared" si="81"/>
        <v>0</v>
      </c>
      <c r="M492" s="4">
        <f t="shared" si="81"/>
        <v>0</v>
      </c>
      <c r="N492" s="4">
        <f t="shared" si="81"/>
        <v>0</v>
      </c>
      <c r="O492" s="4">
        <f t="shared" si="81"/>
        <v>0</v>
      </c>
      <c r="P492" s="4">
        <f t="shared" si="81"/>
        <v>0</v>
      </c>
      <c r="Q492" s="4">
        <f t="shared" si="81"/>
        <v>0</v>
      </c>
      <c r="R492" s="4">
        <f t="shared" si="81"/>
        <v>0</v>
      </c>
      <c r="S492" s="4">
        <f t="shared" si="81"/>
        <v>0</v>
      </c>
      <c r="T492" s="4">
        <f t="shared" si="81"/>
        <v>0</v>
      </c>
      <c r="U492" s="4">
        <f t="shared" si="81"/>
        <v>0</v>
      </c>
      <c r="V492" s="4">
        <f t="shared" si="81"/>
        <v>0</v>
      </c>
      <c r="W492" s="4">
        <f t="shared" si="81"/>
        <v>0</v>
      </c>
      <c r="X492" s="4">
        <f t="shared" si="81"/>
        <v>0</v>
      </c>
      <c r="Y492" s="4">
        <f t="shared" si="81"/>
        <v>0</v>
      </c>
      <c r="Z492" s="4">
        <f t="shared" si="81"/>
        <v>0</v>
      </c>
      <c r="AA492" s="4">
        <f t="shared" si="81"/>
        <v>0</v>
      </c>
      <c r="AB492" s="4">
        <f t="shared" si="81"/>
        <v>0</v>
      </c>
    </row>
    <row r="493" spans="2:28" hidden="1" outlineLevel="1">
      <c r="B493" s="556"/>
      <c r="C493" s="10">
        <f t="shared" si="74"/>
        <v>0</v>
      </c>
      <c r="D493" s="248"/>
      <c r="E493" s="4">
        <f t="shared" ref="E493:AB493" si="82">IF(D462&lt;($T367+$E367),E431*MIN($G367,($T367+$E367)-D462),0)</f>
        <v>0</v>
      </c>
      <c r="F493" s="4">
        <f t="shared" si="82"/>
        <v>0</v>
      </c>
      <c r="G493" s="4">
        <f t="shared" si="82"/>
        <v>0</v>
      </c>
      <c r="H493" s="4">
        <f t="shared" si="82"/>
        <v>0</v>
      </c>
      <c r="I493" s="4">
        <f t="shared" si="82"/>
        <v>0</v>
      </c>
      <c r="J493" s="4">
        <f t="shared" si="82"/>
        <v>0</v>
      </c>
      <c r="K493" s="4">
        <f t="shared" si="82"/>
        <v>0</v>
      </c>
      <c r="L493" s="4">
        <f t="shared" si="82"/>
        <v>0</v>
      </c>
      <c r="M493" s="4">
        <f t="shared" si="82"/>
        <v>0</v>
      </c>
      <c r="N493" s="4">
        <f t="shared" si="82"/>
        <v>0</v>
      </c>
      <c r="O493" s="4">
        <f t="shared" si="82"/>
        <v>0</v>
      </c>
      <c r="P493" s="4">
        <f t="shared" si="82"/>
        <v>0</v>
      </c>
      <c r="Q493" s="4">
        <f t="shared" si="82"/>
        <v>0</v>
      </c>
      <c r="R493" s="4">
        <f t="shared" si="82"/>
        <v>0</v>
      </c>
      <c r="S493" s="4">
        <f t="shared" si="82"/>
        <v>0</v>
      </c>
      <c r="T493" s="4">
        <f t="shared" si="82"/>
        <v>0</v>
      </c>
      <c r="U493" s="4">
        <f t="shared" si="82"/>
        <v>0</v>
      </c>
      <c r="V493" s="4">
        <f t="shared" si="82"/>
        <v>0</v>
      </c>
      <c r="W493" s="4">
        <f t="shared" si="82"/>
        <v>0</v>
      </c>
      <c r="X493" s="4">
        <f t="shared" si="82"/>
        <v>0</v>
      </c>
      <c r="Y493" s="4">
        <f t="shared" si="82"/>
        <v>0</v>
      </c>
      <c r="Z493" s="4">
        <f t="shared" si="82"/>
        <v>0</v>
      </c>
      <c r="AA493" s="4">
        <f t="shared" si="82"/>
        <v>0</v>
      </c>
      <c r="AB493" s="4">
        <f t="shared" si="82"/>
        <v>0</v>
      </c>
    </row>
    <row r="494" spans="2:28" hidden="1" outlineLevel="1">
      <c r="B494" s="556"/>
      <c r="C494" s="10">
        <f t="shared" si="74"/>
        <v>0</v>
      </c>
      <c r="D494" s="248"/>
      <c r="E494" s="4">
        <f t="shared" ref="E494:AB494" si="83">IF(D463&lt;($T368+$E368),E432*MIN($G368,($T368+$E368)-D463),0)</f>
        <v>0</v>
      </c>
      <c r="F494" s="4">
        <f t="shared" si="83"/>
        <v>0</v>
      </c>
      <c r="G494" s="4">
        <f t="shared" si="83"/>
        <v>0</v>
      </c>
      <c r="H494" s="4">
        <f t="shared" si="83"/>
        <v>0</v>
      </c>
      <c r="I494" s="4">
        <f t="shared" si="83"/>
        <v>0</v>
      </c>
      <c r="J494" s="4">
        <f t="shared" si="83"/>
        <v>0</v>
      </c>
      <c r="K494" s="4">
        <f t="shared" si="83"/>
        <v>0</v>
      </c>
      <c r="L494" s="4">
        <f t="shared" si="83"/>
        <v>0</v>
      </c>
      <c r="M494" s="4">
        <f t="shared" si="83"/>
        <v>0</v>
      </c>
      <c r="N494" s="4">
        <f t="shared" si="83"/>
        <v>0</v>
      </c>
      <c r="O494" s="4">
        <f t="shared" si="83"/>
        <v>0</v>
      </c>
      <c r="P494" s="4">
        <f t="shared" si="83"/>
        <v>0</v>
      </c>
      <c r="Q494" s="4">
        <f t="shared" si="83"/>
        <v>0</v>
      </c>
      <c r="R494" s="4">
        <f t="shared" si="83"/>
        <v>0</v>
      </c>
      <c r="S494" s="4">
        <f t="shared" si="83"/>
        <v>0</v>
      </c>
      <c r="T494" s="4">
        <f t="shared" si="83"/>
        <v>0</v>
      </c>
      <c r="U494" s="4">
        <f t="shared" si="83"/>
        <v>0</v>
      </c>
      <c r="V494" s="4">
        <f t="shared" si="83"/>
        <v>0</v>
      </c>
      <c r="W494" s="4">
        <f t="shared" si="83"/>
        <v>0</v>
      </c>
      <c r="X494" s="4">
        <f t="shared" si="83"/>
        <v>0</v>
      </c>
      <c r="Y494" s="4">
        <f t="shared" si="83"/>
        <v>0</v>
      </c>
      <c r="Z494" s="4">
        <f t="shared" si="83"/>
        <v>0</v>
      </c>
      <c r="AA494" s="4">
        <f t="shared" si="83"/>
        <v>0</v>
      </c>
      <c r="AB494" s="4">
        <f t="shared" si="83"/>
        <v>0</v>
      </c>
    </row>
    <row r="495" spans="2:28" hidden="1" outlineLevel="1">
      <c r="B495" s="556"/>
      <c r="C495" s="10">
        <f t="shared" si="74"/>
        <v>0</v>
      </c>
      <c r="D495" s="248"/>
      <c r="E495" s="4">
        <f t="shared" ref="E495:AB495" si="84">IF(D464&lt;($T369+$E369),E433*MIN($G369,($T369+$E369)-D464),0)</f>
        <v>0</v>
      </c>
      <c r="F495" s="4">
        <f t="shared" si="84"/>
        <v>0</v>
      </c>
      <c r="G495" s="4">
        <f t="shared" si="84"/>
        <v>0</v>
      </c>
      <c r="H495" s="4">
        <f t="shared" si="84"/>
        <v>0</v>
      </c>
      <c r="I495" s="4">
        <f t="shared" si="84"/>
        <v>0</v>
      </c>
      <c r="J495" s="4">
        <f t="shared" si="84"/>
        <v>0</v>
      </c>
      <c r="K495" s="4">
        <f t="shared" si="84"/>
        <v>0</v>
      </c>
      <c r="L495" s="4">
        <f t="shared" si="84"/>
        <v>0</v>
      </c>
      <c r="M495" s="4">
        <f t="shared" si="84"/>
        <v>0</v>
      </c>
      <c r="N495" s="4">
        <f t="shared" si="84"/>
        <v>0</v>
      </c>
      <c r="O495" s="4">
        <f t="shared" si="84"/>
        <v>0</v>
      </c>
      <c r="P495" s="4">
        <f t="shared" si="84"/>
        <v>0</v>
      </c>
      <c r="Q495" s="4">
        <f t="shared" si="84"/>
        <v>0</v>
      </c>
      <c r="R495" s="4">
        <f t="shared" si="84"/>
        <v>0</v>
      </c>
      <c r="S495" s="4">
        <f t="shared" si="84"/>
        <v>0</v>
      </c>
      <c r="T495" s="4">
        <f t="shared" si="84"/>
        <v>0</v>
      </c>
      <c r="U495" s="4">
        <f t="shared" si="84"/>
        <v>0</v>
      </c>
      <c r="V495" s="4">
        <f t="shared" si="84"/>
        <v>0</v>
      </c>
      <c r="W495" s="4">
        <f t="shared" si="84"/>
        <v>0</v>
      </c>
      <c r="X495" s="4">
        <f t="shared" si="84"/>
        <v>0</v>
      </c>
      <c r="Y495" s="4">
        <f t="shared" si="84"/>
        <v>0</v>
      </c>
      <c r="Z495" s="4">
        <f t="shared" si="84"/>
        <v>0</v>
      </c>
      <c r="AA495" s="4">
        <f t="shared" si="84"/>
        <v>0</v>
      </c>
      <c r="AB495" s="4">
        <f t="shared" si="84"/>
        <v>0</v>
      </c>
    </row>
    <row r="496" spans="2:28" hidden="1" outlineLevel="1">
      <c r="B496" s="556"/>
      <c r="C496" s="10">
        <f t="shared" si="74"/>
        <v>0</v>
      </c>
      <c r="D496" s="248"/>
      <c r="E496" s="4">
        <f t="shared" ref="E496:AB496" si="85">IF(D465&lt;($T370+$E370),E434*MIN($G370,($T370+$E370)-D465),0)</f>
        <v>0</v>
      </c>
      <c r="F496" s="4">
        <f t="shared" si="85"/>
        <v>0</v>
      </c>
      <c r="G496" s="4">
        <f t="shared" si="85"/>
        <v>0</v>
      </c>
      <c r="H496" s="4">
        <f t="shared" si="85"/>
        <v>0</v>
      </c>
      <c r="I496" s="4">
        <f t="shared" si="85"/>
        <v>0</v>
      </c>
      <c r="J496" s="4">
        <f t="shared" si="85"/>
        <v>0</v>
      </c>
      <c r="K496" s="4">
        <f t="shared" si="85"/>
        <v>0</v>
      </c>
      <c r="L496" s="4">
        <f t="shared" si="85"/>
        <v>0</v>
      </c>
      <c r="M496" s="4">
        <f t="shared" si="85"/>
        <v>0</v>
      </c>
      <c r="N496" s="4">
        <f t="shared" si="85"/>
        <v>0</v>
      </c>
      <c r="O496" s="4">
        <f t="shared" si="85"/>
        <v>0</v>
      </c>
      <c r="P496" s="4">
        <f t="shared" si="85"/>
        <v>0</v>
      </c>
      <c r="Q496" s="4">
        <f t="shared" si="85"/>
        <v>0</v>
      </c>
      <c r="R496" s="4">
        <f t="shared" si="85"/>
        <v>0</v>
      </c>
      <c r="S496" s="4">
        <f t="shared" si="85"/>
        <v>0</v>
      </c>
      <c r="T496" s="4">
        <f t="shared" si="85"/>
        <v>0</v>
      </c>
      <c r="U496" s="4">
        <f t="shared" si="85"/>
        <v>0</v>
      </c>
      <c r="V496" s="4">
        <f t="shared" si="85"/>
        <v>0</v>
      </c>
      <c r="W496" s="4">
        <f t="shared" si="85"/>
        <v>0</v>
      </c>
      <c r="X496" s="4">
        <f t="shared" si="85"/>
        <v>0</v>
      </c>
      <c r="Y496" s="4">
        <f t="shared" si="85"/>
        <v>0</v>
      </c>
      <c r="Z496" s="4">
        <f t="shared" si="85"/>
        <v>0</v>
      </c>
      <c r="AA496" s="4">
        <f t="shared" si="85"/>
        <v>0</v>
      </c>
      <c r="AB496" s="4">
        <f t="shared" si="85"/>
        <v>0</v>
      </c>
    </row>
    <row r="497" spans="2:28" hidden="1" outlineLevel="1">
      <c r="B497" s="556"/>
      <c r="C497" s="10">
        <f t="shared" si="74"/>
        <v>0</v>
      </c>
      <c r="D497" s="248"/>
      <c r="E497" s="4">
        <f t="shared" ref="E497:AB497" si="86">IF(D466&lt;($T371+$E371),E435*MIN($G371,($T371+$E371)-D466),0)</f>
        <v>0</v>
      </c>
      <c r="F497" s="4">
        <f t="shared" si="86"/>
        <v>0</v>
      </c>
      <c r="G497" s="4">
        <f t="shared" si="86"/>
        <v>0</v>
      </c>
      <c r="H497" s="4">
        <f t="shared" si="86"/>
        <v>0</v>
      </c>
      <c r="I497" s="4">
        <f t="shared" si="86"/>
        <v>0</v>
      </c>
      <c r="J497" s="4">
        <f t="shared" si="86"/>
        <v>0</v>
      </c>
      <c r="K497" s="4">
        <f t="shared" si="86"/>
        <v>0</v>
      </c>
      <c r="L497" s="4">
        <f t="shared" si="86"/>
        <v>0</v>
      </c>
      <c r="M497" s="4">
        <f t="shared" si="86"/>
        <v>0</v>
      </c>
      <c r="N497" s="4">
        <f t="shared" si="86"/>
        <v>0</v>
      </c>
      <c r="O497" s="4">
        <f t="shared" si="86"/>
        <v>0</v>
      </c>
      <c r="P497" s="4">
        <f t="shared" si="86"/>
        <v>0</v>
      </c>
      <c r="Q497" s="4">
        <f t="shared" si="86"/>
        <v>0</v>
      </c>
      <c r="R497" s="4">
        <f t="shared" si="86"/>
        <v>0</v>
      </c>
      <c r="S497" s="4">
        <f t="shared" si="86"/>
        <v>0</v>
      </c>
      <c r="T497" s="4">
        <f t="shared" si="86"/>
        <v>0</v>
      </c>
      <c r="U497" s="4">
        <f t="shared" si="86"/>
        <v>0</v>
      </c>
      <c r="V497" s="4">
        <f t="shared" si="86"/>
        <v>0</v>
      </c>
      <c r="W497" s="4">
        <f t="shared" si="86"/>
        <v>0</v>
      </c>
      <c r="X497" s="4">
        <f t="shared" si="86"/>
        <v>0</v>
      </c>
      <c r="Y497" s="4">
        <f t="shared" si="86"/>
        <v>0</v>
      </c>
      <c r="Z497" s="4">
        <f t="shared" si="86"/>
        <v>0</v>
      </c>
      <c r="AA497" s="4">
        <f t="shared" si="86"/>
        <v>0</v>
      </c>
      <c r="AB497" s="4">
        <f t="shared" si="86"/>
        <v>0</v>
      </c>
    </row>
    <row r="498" spans="2:28" hidden="1" outlineLevel="1">
      <c r="B498" s="556"/>
      <c r="C498" s="10">
        <f t="shared" si="74"/>
        <v>0</v>
      </c>
      <c r="D498" s="248"/>
      <c r="E498" s="4">
        <f t="shared" ref="E498:AB498" si="87">IF(D467&lt;($T372+$E372),E436*MIN($G372,($T372+$E372)-D467),0)</f>
        <v>0</v>
      </c>
      <c r="F498" s="4">
        <f t="shared" si="87"/>
        <v>0</v>
      </c>
      <c r="G498" s="4">
        <f t="shared" si="87"/>
        <v>0</v>
      </c>
      <c r="H498" s="4">
        <f t="shared" si="87"/>
        <v>0</v>
      </c>
      <c r="I498" s="4">
        <f t="shared" si="87"/>
        <v>0</v>
      </c>
      <c r="J498" s="4">
        <f t="shared" si="87"/>
        <v>0</v>
      </c>
      <c r="K498" s="4">
        <f t="shared" si="87"/>
        <v>0</v>
      </c>
      <c r="L498" s="4">
        <f t="shared" si="87"/>
        <v>0</v>
      </c>
      <c r="M498" s="4">
        <f t="shared" si="87"/>
        <v>0</v>
      </c>
      <c r="N498" s="4">
        <f t="shared" si="87"/>
        <v>0</v>
      </c>
      <c r="O498" s="4">
        <f t="shared" si="87"/>
        <v>0</v>
      </c>
      <c r="P498" s="4">
        <f t="shared" si="87"/>
        <v>0</v>
      </c>
      <c r="Q498" s="4">
        <f t="shared" si="87"/>
        <v>0</v>
      </c>
      <c r="R498" s="4">
        <f t="shared" si="87"/>
        <v>0</v>
      </c>
      <c r="S498" s="4">
        <f t="shared" si="87"/>
        <v>0</v>
      </c>
      <c r="T498" s="4">
        <f t="shared" si="87"/>
        <v>0</v>
      </c>
      <c r="U498" s="4">
        <f t="shared" si="87"/>
        <v>0</v>
      </c>
      <c r="V498" s="4">
        <f t="shared" si="87"/>
        <v>0</v>
      </c>
      <c r="W498" s="4">
        <f t="shared" si="87"/>
        <v>0</v>
      </c>
      <c r="X498" s="4">
        <f t="shared" si="87"/>
        <v>0</v>
      </c>
      <c r="Y498" s="4">
        <f t="shared" si="87"/>
        <v>0</v>
      </c>
      <c r="Z498" s="4">
        <f t="shared" si="87"/>
        <v>0</v>
      </c>
      <c r="AA498" s="4">
        <f t="shared" si="87"/>
        <v>0</v>
      </c>
      <c r="AB498" s="4">
        <f t="shared" si="87"/>
        <v>0</v>
      </c>
    </row>
    <row r="499" spans="2:28" hidden="1" outlineLevel="1">
      <c r="B499" s="556"/>
      <c r="C499" s="10">
        <f t="shared" si="74"/>
        <v>0</v>
      </c>
      <c r="D499" s="248"/>
      <c r="E499" s="4">
        <f t="shared" ref="E499:AB499" si="88">IF(D468&lt;($T373+$E373),E437*MIN($G373,($T373+$E373)-D468),0)</f>
        <v>0</v>
      </c>
      <c r="F499" s="4">
        <f t="shared" si="88"/>
        <v>0</v>
      </c>
      <c r="G499" s="4">
        <f t="shared" si="88"/>
        <v>0</v>
      </c>
      <c r="H499" s="4">
        <f t="shared" si="88"/>
        <v>0</v>
      </c>
      <c r="I499" s="4">
        <f t="shared" si="88"/>
        <v>0</v>
      </c>
      <c r="J499" s="4">
        <f t="shared" si="88"/>
        <v>0</v>
      </c>
      <c r="K499" s="4">
        <f t="shared" si="88"/>
        <v>0</v>
      </c>
      <c r="L499" s="4">
        <f t="shared" si="88"/>
        <v>0</v>
      </c>
      <c r="M499" s="4">
        <f t="shared" si="88"/>
        <v>0</v>
      </c>
      <c r="N499" s="4">
        <f t="shared" si="88"/>
        <v>0</v>
      </c>
      <c r="O499" s="4">
        <f t="shared" si="88"/>
        <v>0</v>
      </c>
      <c r="P499" s="4">
        <f t="shared" si="88"/>
        <v>0</v>
      </c>
      <c r="Q499" s="4">
        <f t="shared" si="88"/>
        <v>0</v>
      </c>
      <c r="R499" s="4">
        <f t="shared" si="88"/>
        <v>0</v>
      </c>
      <c r="S499" s="4">
        <f t="shared" si="88"/>
        <v>0</v>
      </c>
      <c r="T499" s="4">
        <f t="shared" si="88"/>
        <v>0</v>
      </c>
      <c r="U499" s="4">
        <f t="shared" si="88"/>
        <v>0</v>
      </c>
      <c r="V499" s="4">
        <f t="shared" si="88"/>
        <v>0</v>
      </c>
      <c r="W499" s="4">
        <f t="shared" si="88"/>
        <v>0</v>
      </c>
      <c r="X499" s="4">
        <f t="shared" si="88"/>
        <v>0</v>
      </c>
      <c r="Y499" s="4">
        <f t="shared" si="88"/>
        <v>0</v>
      </c>
      <c r="Z499" s="4">
        <f t="shared" si="88"/>
        <v>0</v>
      </c>
      <c r="AA499" s="4">
        <f t="shared" si="88"/>
        <v>0</v>
      </c>
      <c r="AB499" s="4">
        <f t="shared" si="88"/>
        <v>0</v>
      </c>
    </row>
    <row r="500" spans="2:28" hidden="1" outlineLevel="1">
      <c r="B500" s="556"/>
      <c r="C500" s="21" t="s">
        <v>1117</v>
      </c>
      <c r="D500" s="10"/>
      <c r="I500" s="4"/>
      <c r="J500" s="4"/>
      <c r="K500" s="4"/>
      <c r="L500" s="4"/>
      <c r="M500" s="4"/>
    </row>
    <row r="501" spans="2:28" hidden="1" outlineLevel="1">
      <c r="B501" s="556"/>
      <c r="C501" s="10" t="str">
        <f>C470</f>
        <v>Studio</v>
      </c>
      <c r="D501" s="10"/>
      <c r="E501" s="4">
        <f t="array" ref="E501:AB501">IF(E$375:AB$375&lt;$O344,0,IFERROR(--(MOD(E$375:AB$375,N344)=0),0))</f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</row>
    <row r="502" spans="2:28" hidden="1" outlineLevel="1">
      <c r="B502" s="556"/>
      <c r="C502" s="10" t="str">
        <f t="shared" ref="C502:C530" si="89">C471</f>
        <v xml:space="preserve">1 Bed / 1 Bath </v>
      </c>
      <c r="D502" s="10"/>
      <c r="E502" s="4">
        <f t="array" ref="E502:AB502">IF(E$375:AB$375&lt;$O345,0,IFERROR(--(MOD(E$375:AB$375,N345)=0),0))</f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</row>
    <row r="503" spans="2:28" hidden="1" outlineLevel="1">
      <c r="B503" s="556"/>
      <c r="C503" s="10" t="str">
        <f t="shared" si="89"/>
        <v xml:space="preserve">1 Bed / 1 Bath </v>
      </c>
      <c r="D503" s="10"/>
      <c r="E503" s="4">
        <f t="array" ref="E503:AB503">IF(E$375:AB$375&lt;$O346,0,IFERROR(--(MOD(E$375:AB$375,N346)=0),0))</f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</row>
    <row r="504" spans="2:28" hidden="1" outlineLevel="1">
      <c r="B504" s="556"/>
      <c r="C504" s="10" t="str">
        <f t="shared" si="89"/>
        <v xml:space="preserve">1 Bed / 1 Bath </v>
      </c>
      <c r="D504" s="10"/>
      <c r="E504" s="4">
        <f t="array" ref="E504:AB504">IF(E$375:AB$375&lt;$O347,0,IFERROR(--(MOD(E$375:AB$375,N347)=0),0))</f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1</v>
      </c>
      <c r="Q504" s="4">
        <v>0</v>
      </c>
      <c r="R504" s="4">
        <v>1</v>
      </c>
      <c r="S504" s="4">
        <v>0</v>
      </c>
      <c r="T504" s="4">
        <v>1</v>
      </c>
      <c r="U504" s="4">
        <v>0</v>
      </c>
      <c r="V504" s="4">
        <v>1</v>
      </c>
      <c r="W504" s="4">
        <v>0</v>
      </c>
      <c r="X504" s="4">
        <v>1</v>
      </c>
      <c r="Y504" s="4">
        <v>0</v>
      </c>
      <c r="Z504" s="4">
        <v>1</v>
      </c>
      <c r="AA504" s="4">
        <v>0</v>
      </c>
      <c r="AB504" s="4">
        <v>1</v>
      </c>
    </row>
    <row r="505" spans="2:28" hidden="1" outlineLevel="1">
      <c r="B505" s="556"/>
      <c r="C505" s="10" t="str">
        <f t="shared" si="89"/>
        <v xml:space="preserve">2 Bed / 1 Bath </v>
      </c>
      <c r="D505" s="10"/>
      <c r="E505" s="4">
        <f t="array" ref="E505:AB505">IF(E$375:AB$375&lt;$O348,0,IFERROR(--(MOD(E$375:AB$375,N348)=0),0))</f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</row>
    <row r="506" spans="2:28" hidden="1" outlineLevel="1">
      <c r="B506" s="556"/>
      <c r="C506" s="10" t="str">
        <f t="shared" si="89"/>
        <v xml:space="preserve">2 Bed / 1 Bath </v>
      </c>
      <c r="D506" s="10"/>
      <c r="E506" s="4">
        <f t="array" ref="E506:AB506">IF(E$375:AB$375&lt;$O349,0,IFERROR(--(MOD(E$375:AB$375,N349)=0),0))</f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</row>
    <row r="507" spans="2:28" hidden="1" outlineLevel="1">
      <c r="B507" s="556"/>
      <c r="C507" s="10" t="str">
        <f t="shared" si="89"/>
        <v xml:space="preserve">2 Bed / 1 Bath </v>
      </c>
      <c r="D507" s="10"/>
      <c r="E507" s="4">
        <f t="array" ref="E507:AB507">IF(E$375:AB$375&lt;$O350,0,IFERROR(--(MOD(E$375:AB$375,N350)=0),0))</f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</row>
    <row r="508" spans="2:28" hidden="1" outlineLevel="1">
      <c r="B508" s="556"/>
      <c r="C508" s="10" t="str">
        <f t="shared" si="89"/>
        <v xml:space="preserve">2 Bed / 2 Bath </v>
      </c>
      <c r="D508" s="10"/>
      <c r="E508" s="4">
        <f t="array" ref="E508:AB508">IF(E$375:AB$375&lt;$O351,0,IFERROR(--(MOD(E$375:AB$375,N351)=0),0))</f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1</v>
      </c>
      <c r="Q508" s="4">
        <v>0</v>
      </c>
      <c r="R508" s="4">
        <v>0</v>
      </c>
      <c r="S508" s="4">
        <v>1</v>
      </c>
      <c r="T508" s="4">
        <v>0</v>
      </c>
      <c r="U508" s="4">
        <v>0</v>
      </c>
      <c r="V508" s="4">
        <v>1</v>
      </c>
      <c r="W508" s="4">
        <v>0</v>
      </c>
      <c r="X508" s="4">
        <v>0</v>
      </c>
      <c r="Y508" s="4">
        <v>1</v>
      </c>
      <c r="Z508" s="4">
        <v>0</v>
      </c>
      <c r="AA508" s="4">
        <v>0</v>
      </c>
      <c r="AB508" s="4">
        <v>1</v>
      </c>
    </row>
    <row r="509" spans="2:28" hidden="1" outlineLevel="1">
      <c r="B509" s="556"/>
      <c r="C509" s="10" t="str">
        <f t="shared" si="89"/>
        <v>2 Bed / 1 Bath + Den</v>
      </c>
      <c r="D509" s="10"/>
      <c r="E509" s="4">
        <f t="array" ref="E509:AB509">IF(E$375:AB$375&lt;$O352,0,IFERROR(--(MOD(E$375:AB$375,N352)=0),0))</f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</row>
    <row r="510" spans="2:28" hidden="1" outlineLevel="1">
      <c r="B510" s="556"/>
      <c r="C510" s="10" t="str">
        <f t="shared" si="89"/>
        <v xml:space="preserve">2 Bed / 2 Bath </v>
      </c>
      <c r="D510" s="10"/>
      <c r="E510" s="4">
        <f t="array" ref="E510:AB510">IF(E$375:AB$375&lt;$O353,0,IFERROR(--(MOD(E$375:AB$375,N353)=0),0))</f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</row>
    <row r="511" spans="2:28" hidden="1" outlineLevel="1">
      <c r="B511" s="556"/>
      <c r="C511" s="10" t="str">
        <f t="shared" si="89"/>
        <v xml:space="preserve">2 Bed / 1.5 Bath </v>
      </c>
      <c r="D511" s="10"/>
      <c r="E511" s="4">
        <f t="array" ref="E511:AB511">IF(E$375:AB$375&lt;$O354,0,IFERROR(--(MOD(E$375:AB$375,N354)=0),0))</f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</row>
    <row r="512" spans="2:28" hidden="1" outlineLevel="1">
      <c r="B512" s="556"/>
      <c r="C512" s="10" t="str">
        <f t="shared" si="89"/>
        <v xml:space="preserve">3 Bed / 2 Bath </v>
      </c>
      <c r="D512" s="10"/>
      <c r="E512" s="4">
        <f t="array" ref="E512:AB512">IF(E$375:AB$375&lt;$O355,0,IFERROR(--(MOD(E$375:AB$375,N355)=0),0))</f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</row>
    <row r="513" spans="2:28" hidden="1" outlineLevel="1">
      <c r="B513" s="556"/>
      <c r="C513" s="10" t="str">
        <f t="shared" si="89"/>
        <v>3 Bed / 2 Bath House</v>
      </c>
      <c r="D513" s="10"/>
      <c r="E513" s="4">
        <f t="array" ref="E513:AB513">IF(E$375:AB$375&lt;$O356,0,IFERROR(--(MOD(E$375:AB$375,N356)=0),0))</f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</row>
    <row r="514" spans="2:28" hidden="1" outlineLevel="1">
      <c r="B514" s="556"/>
      <c r="C514" s="10" t="str">
        <f t="shared" si="89"/>
        <v xml:space="preserve">3 Bed / 2 Bath </v>
      </c>
      <c r="D514" s="10"/>
      <c r="E514" s="4">
        <f t="array" ref="E514:AB514">IF(E$375:AB$375&lt;$O357,0,IFERROR(--(MOD(E$375:AB$375,N357)=0),0))</f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</row>
    <row r="515" spans="2:28" hidden="1" outlineLevel="1">
      <c r="B515" s="556"/>
      <c r="C515" s="10" t="str">
        <f t="shared" si="89"/>
        <v xml:space="preserve">1 Bed / 1 Bath </v>
      </c>
      <c r="D515" s="10"/>
      <c r="E515" s="4">
        <f t="array" ref="E515:AB515">IF(E$375:AB$375&lt;$O358,0,IFERROR(--(MOD(E$375:AB$375,N358)=0),0))</f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</row>
    <row r="516" spans="2:28" hidden="1" outlineLevel="1">
      <c r="B516" s="556"/>
      <c r="C516" s="10" t="str">
        <f t="shared" si="89"/>
        <v xml:space="preserve">2 Bed / 2 Bath </v>
      </c>
      <c r="D516" s="10"/>
      <c r="E516" s="4">
        <f t="array" ref="E516:AB516">IF(E$375:AB$375&lt;$O359,0,IFERROR(--(MOD(E$375:AB$375,N359)=0),0))</f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</row>
    <row r="517" spans="2:28" hidden="1" outlineLevel="1">
      <c r="B517" s="556"/>
      <c r="C517" s="10" t="str">
        <f t="shared" si="89"/>
        <v xml:space="preserve">4 Bed / 2 Bath Penthouse </v>
      </c>
      <c r="D517" s="10"/>
      <c r="E517" s="4">
        <f t="array" ref="E517:AB517">IF(E$375:AB$375&lt;$O360,0,IFERROR(--(MOD(E$375:AB$375,N360)=0),0))</f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</row>
    <row r="518" spans="2:28" hidden="1" outlineLevel="1">
      <c r="B518" s="556"/>
      <c r="C518" s="10" t="str">
        <f t="shared" si="89"/>
        <v xml:space="preserve">2 Bed / 2 Bath </v>
      </c>
      <c r="D518" s="10"/>
      <c r="E518" s="4">
        <f t="array" ref="E518:AB518">IF(E$375:AB$375&lt;$O361,0,IFERROR(--(MOD(E$375:AB$375,N361)=0),0))</f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</row>
    <row r="519" spans="2:28" hidden="1" outlineLevel="1">
      <c r="B519" s="556"/>
      <c r="C519" s="10">
        <f t="shared" si="89"/>
        <v>0</v>
      </c>
      <c r="D519" s="10"/>
      <c r="E519" s="4">
        <f t="array" ref="E519:AB519">IF(E$375:AB$375&lt;$O362,0,IFERROR(--(MOD(E$375:AB$375,N362)=0),0))</f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</row>
    <row r="520" spans="2:28" hidden="1" outlineLevel="1">
      <c r="B520" s="556"/>
      <c r="C520" s="10">
        <f t="shared" si="89"/>
        <v>0</v>
      </c>
      <c r="D520" s="10"/>
      <c r="E520" s="4">
        <f t="array" ref="E520:AB520">IF(E$375:AB$375&lt;$O363,0,IFERROR(--(MOD(E$375:AB$375,N363)=0),0))</f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</row>
    <row r="521" spans="2:28" hidden="1" outlineLevel="1">
      <c r="B521" s="556"/>
      <c r="C521" s="10">
        <f t="shared" si="89"/>
        <v>0</v>
      </c>
      <c r="D521" s="10"/>
      <c r="E521" s="4">
        <f t="array" ref="E521:AB521">IF(E$375:AB$375&lt;$O364,0,IFERROR(--(MOD(E$375:AB$375,N364)=0),0))</f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</row>
    <row r="522" spans="2:28" hidden="1" outlineLevel="1">
      <c r="B522" s="556"/>
      <c r="C522" s="10">
        <f t="shared" si="89"/>
        <v>0</v>
      </c>
      <c r="D522" s="10"/>
      <c r="E522" s="4">
        <f t="array" ref="E522:AB522">IF(E$375:AB$375&lt;$O365,0,IFERROR(--(MOD(E$375:AB$375,N365)=0),0))</f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</row>
    <row r="523" spans="2:28" hidden="1" outlineLevel="1">
      <c r="B523" s="556"/>
      <c r="C523" s="10">
        <f t="shared" si="89"/>
        <v>0</v>
      </c>
      <c r="D523" s="10"/>
      <c r="E523" s="4">
        <f t="array" ref="E523:AB523">IF(E$375:AB$375&lt;$O366,0,IFERROR(--(MOD(E$375:AB$375,N366)=0),0))</f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</row>
    <row r="524" spans="2:28" hidden="1" outlineLevel="1">
      <c r="B524" s="556"/>
      <c r="C524" s="10">
        <f t="shared" si="89"/>
        <v>0</v>
      </c>
      <c r="D524" s="10"/>
      <c r="E524" s="4">
        <f t="array" ref="E524:AB524">IF(E$375:AB$375&lt;$O367,0,IFERROR(--(MOD(E$375:AB$375,N367)=0),0))</f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</row>
    <row r="525" spans="2:28" hidden="1" outlineLevel="1">
      <c r="B525" s="556"/>
      <c r="C525" s="10">
        <f t="shared" si="89"/>
        <v>0</v>
      </c>
      <c r="D525" s="10"/>
      <c r="E525" s="4">
        <f t="array" ref="E525:AB525">IF(E$375:AB$375&lt;$O368,0,IFERROR(--(MOD(E$375:AB$375,N368)=0),0))</f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</row>
    <row r="526" spans="2:28" hidden="1" outlineLevel="1">
      <c r="B526" s="556"/>
      <c r="C526" s="10">
        <f t="shared" si="89"/>
        <v>0</v>
      </c>
      <c r="D526" s="10"/>
      <c r="E526" s="4">
        <f t="array" ref="E526:AB526">IF(E$375:AB$375&lt;$O369,0,IFERROR(--(MOD(E$375:AB$375,N369)=0),0))</f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</row>
    <row r="527" spans="2:28" hidden="1" outlineLevel="1">
      <c r="B527" s="556"/>
      <c r="C527" s="10">
        <f t="shared" si="89"/>
        <v>0</v>
      </c>
      <c r="D527" s="10"/>
      <c r="E527" s="4">
        <f t="array" ref="E527:AB527">IF(E$375:AB$375&lt;$O370,0,IFERROR(--(MOD(E$375:AB$375,N370)=0),0))</f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</row>
    <row r="528" spans="2:28" hidden="1" outlineLevel="1">
      <c r="B528" s="556"/>
      <c r="C528" s="10">
        <f t="shared" si="89"/>
        <v>0</v>
      </c>
      <c r="D528" s="10"/>
      <c r="E528" s="4">
        <f t="array" ref="E528:AB528">IF(E$375:AB$375&lt;$O371,0,IFERROR(--(MOD(E$375:AB$375,N371)=0),0))</f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</row>
    <row r="529" spans="2:28" hidden="1" outlineLevel="1">
      <c r="B529" s="556"/>
      <c r="C529" s="10">
        <f t="shared" si="89"/>
        <v>0</v>
      </c>
      <c r="D529" s="10"/>
      <c r="E529" s="4">
        <f t="array" ref="E529:AB529">IF(E$375:AB$375&lt;$O372,0,IFERROR(--(MOD(E$375:AB$375,N372)=0),0))</f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</row>
    <row r="530" spans="2:28" hidden="1" outlineLevel="1">
      <c r="B530" s="556"/>
      <c r="C530" s="10">
        <f t="shared" si="89"/>
        <v>0</v>
      </c>
      <c r="D530" s="10"/>
      <c r="E530" s="4">
        <f t="array" ref="E530:AB530">IF(E$375:AB$375&lt;$O373,0,IFERROR(--(MOD(E$375:AB$375,N373)=0),0))</f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</row>
    <row r="531" spans="2:28" hidden="1" outlineLevel="1">
      <c r="B531" s="556"/>
      <c r="C531" s="21" t="s">
        <v>285</v>
      </c>
    </row>
    <row r="532" spans="2:28" hidden="1" outlineLevel="1">
      <c r="B532" s="556"/>
      <c r="C532" s="4" t="str">
        <f t="shared" ref="C532:C561" si="90">C470</f>
        <v>Studio</v>
      </c>
      <c r="E532" s="4">
        <f>IF(SUM($D532:D532)&lt;($D344-$U344),E501*MIN($M344,($D344-$U344)-SUM($D532:D532)),0)</f>
        <v>0</v>
      </c>
      <c r="F532" s="4">
        <f>IF(SUM($D532:E532)&lt;($D344-$U344),F501*MIN($M344,($D344-$U344)-SUM($D532:E532)),0)</f>
        <v>0</v>
      </c>
      <c r="G532" s="4">
        <f>IF(SUM($D532:F532)&lt;($D344-$U344),G501*MIN($M344,($D344-$U344)-SUM($D532:F532)),0)</f>
        <v>0</v>
      </c>
      <c r="H532" s="4">
        <f>IF(SUM($D532:G532)&lt;($D344-$U344),H501*MIN($M344,($D344-$U344)-SUM($D532:G532)),0)</f>
        <v>0</v>
      </c>
      <c r="I532" s="4">
        <f>IF(SUM($D532:H532)&lt;($D344-$U344),I501*MIN($M344,($D344-$U344)-SUM($D532:H532)),0)</f>
        <v>0</v>
      </c>
      <c r="J532" s="4">
        <f>IF(SUM($D532:I532)&lt;($D344-$U344),J501*MIN($M344,($D344-$U344)-SUM($D532:I532)),0)</f>
        <v>0</v>
      </c>
      <c r="K532" s="4">
        <f>IF(SUM($D532:J532)&lt;($D344-$U344),K501*MIN($M344,($D344-$U344)-SUM($D532:J532)),0)</f>
        <v>0</v>
      </c>
      <c r="L532" s="4">
        <f>IF(SUM($D532:K532)&lt;($D344-$U344),L501*MIN($M344,($D344-$U344)-SUM($D532:K532)),0)</f>
        <v>0</v>
      </c>
      <c r="M532" s="4">
        <f>IF(SUM($D532:L532)&lt;($D344-$U344),M501*MIN($M344,($D344-$U344)-SUM($D532:L532)),0)</f>
        <v>0</v>
      </c>
      <c r="N532" s="4">
        <f>IF(SUM($D532:M532)&lt;($D344-$U344),N501*MIN($M344,($D344-$U344)-SUM($D532:M532)),0)</f>
        <v>0</v>
      </c>
      <c r="O532" s="4">
        <f>IF(SUM($D532:N532)&lt;($D344-$U344),O501*MIN($M344,($D344-$U344)-SUM($D532:N532)),0)</f>
        <v>0</v>
      </c>
      <c r="P532" s="4">
        <f>IF(SUM($D532:O532)&lt;($D344-$U344),P501*MIN($M344,($D344-$U344)-SUM($D532:O532)),0)</f>
        <v>0</v>
      </c>
      <c r="Q532" s="4">
        <f>IF(SUM($D532:P532)&lt;($D344-$U344),Q501*MIN($M344,($D344-$U344)-SUM($D532:P532)),0)</f>
        <v>0</v>
      </c>
      <c r="R532" s="4">
        <f>IF(SUM($D532:Q532)&lt;($D344-$U344),R501*MIN($M344,($D344-$U344)-SUM($D532:Q532)),0)</f>
        <v>0</v>
      </c>
      <c r="S532" s="4">
        <f>IF(SUM($D532:R532)&lt;($D344-$U344),S501*MIN($M344,($D344-$U344)-SUM($D532:R532)),0)</f>
        <v>0</v>
      </c>
      <c r="T532" s="4">
        <f>IF(SUM($D532:S532)&lt;($D344-$U344),T501*MIN($M344,($D344-$U344)-SUM($D532:S532)),0)</f>
        <v>0</v>
      </c>
      <c r="U532" s="4">
        <f>IF(SUM($D532:T532)&lt;($D344-$U344),U501*MIN($M344,($D344-$U344)-SUM($D532:T532)),0)</f>
        <v>0</v>
      </c>
      <c r="V532" s="4">
        <f>IF(SUM($D532:U532)&lt;($D344-$U344),V501*MIN($M344,($D344-$U344)-SUM($D532:U532)),0)</f>
        <v>0</v>
      </c>
      <c r="W532" s="4">
        <f>IF(SUM($D532:V532)&lt;($D344-$U344),W501*MIN($M344,($D344-$U344)-SUM($D532:V532)),0)</f>
        <v>0</v>
      </c>
      <c r="X532" s="4">
        <f>IF(SUM($D532:W532)&lt;($D344-$U344),X501*MIN($M344,($D344-$U344)-SUM($D532:W532)),0)</f>
        <v>0</v>
      </c>
      <c r="Y532" s="4">
        <f>IF(SUM($D532:X532)&lt;($D344-$U344),Y501*MIN($M344,($D344-$U344)-SUM($D532:X532)),0)</f>
        <v>0</v>
      </c>
      <c r="Z532" s="4">
        <f>IF(SUM($D532:Y532)&lt;($D344-$U344),Z501*MIN($M344,($D344-$U344)-SUM($D532:Y532)),0)</f>
        <v>0</v>
      </c>
      <c r="AA532" s="4">
        <f>IF(SUM($D532:Z532)&lt;($D344-$U344),AA501*MIN($M344,($D344-$U344)-SUM($D532:Z532)),0)</f>
        <v>0</v>
      </c>
      <c r="AB532" s="4">
        <f>IF(SUM($D532:AA532)&lt;($D344-$U344),AB501*MIN($M344,($D344-$U344)-SUM($D532:AA532)),0)</f>
        <v>0</v>
      </c>
    </row>
    <row r="533" spans="2:28" hidden="1" outlineLevel="1">
      <c r="B533" s="556"/>
      <c r="C533" s="4" t="str">
        <f t="shared" si="90"/>
        <v xml:space="preserve">1 Bed / 1 Bath </v>
      </c>
      <c r="E533" s="4">
        <f>IF(SUM($D533:D533)&lt;($D345-$U345),E502*MIN($M345,($D345-$U345)-SUM($D533:D533)),0)</f>
        <v>0</v>
      </c>
      <c r="F533" s="4">
        <f>IF(SUM($D533:E533)&lt;($D345-$U345),F502*MIN($M345,($D345-$U345)-SUM($D533:E533)),0)</f>
        <v>0</v>
      </c>
      <c r="G533" s="4">
        <f>IF(SUM($D533:F533)&lt;($D345-$U345),G502*MIN($M345,($D345-$U345)-SUM($D533:F533)),0)</f>
        <v>0</v>
      </c>
      <c r="H533" s="4">
        <f>IF(SUM($D533:G533)&lt;($D345-$U345),H502*MIN($M345,($D345-$U345)-SUM($D533:G533)),0)</f>
        <v>0</v>
      </c>
      <c r="I533" s="4">
        <f>IF(SUM($D533:H533)&lt;($D345-$U345),I502*MIN($M345,($D345-$U345)-SUM($D533:H533)),0)</f>
        <v>0</v>
      </c>
      <c r="J533" s="4">
        <f>IF(SUM($D533:I533)&lt;($D345-$U345),J502*MIN($M345,($D345-$U345)-SUM($D533:I533)),0)</f>
        <v>0</v>
      </c>
      <c r="K533" s="4">
        <f>IF(SUM($D533:J533)&lt;($D345-$U345),K502*MIN($M345,($D345-$U345)-SUM($D533:J533)),0)</f>
        <v>0</v>
      </c>
      <c r="L533" s="4">
        <f>IF(SUM($D533:K533)&lt;($D345-$U345),L502*MIN($M345,($D345-$U345)-SUM($D533:K533)),0)</f>
        <v>0</v>
      </c>
      <c r="M533" s="4">
        <f>IF(SUM($D533:L533)&lt;($D345-$U345),M502*MIN($M345,($D345-$U345)-SUM($D533:L533)),0)</f>
        <v>0</v>
      </c>
      <c r="N533" s="4">
        <f>IF(SUM($D533:M533)&lt;($D345-$U345),N502*MIN($M345,($D345-$U345)-SUM($D533:M533)),0)</f>
        <v>0</v>
      </c>
      <c r="O533" s="4">
        <f>IF(SUM($D533:N533)&lt;($D345-$U345),O502*MIN($M345,($D345-$U345)-SUM($D533:N533)),0)</f>
        <v>0</v>
      </c>
      <c r="P533" s="4">
        <f>IF(SUM($D533:O533)&lt;($D345-$U345),P502*MIN($M345,($D345-$U345)-SUM($D533:O533)),0)</f>
        <v>0</v>
      </c>
      <c r="Q533" s="4">
        <f>IF(SUM($D533:P533)&lt;($D345-$U345),Q502*MIN($M345,($D345-$U345)-SUM($D533:P533)),0)</f>
        <v>0</v>
      </c>
      <c r="R533" s="4">
        <f>IF(SUM($D533:Q533)&lt;($D345-$U345),R502*MIN($M345,($D345-$U345)-SUM($D533:Q533)),0)</f>
        <v>0</v>
      </c>
      <c r="S533" s="4">
        <f>IF(SUM($D533:R533)&lt;($D345-$U345),S502*MIN($M345,($D345-$U345)-SUM($D533:R533)),0)</f>
        <v>0</v>
      </c>
      <c r="T533" s="4">
        <f>IF(SUM($D533:S533)&lt;($D345-$U345),T502*MIN($M345,($D345-$U345)-SUM($D533:S533)),0)</f>
        <v>0</v>
      </c>
      <c r="U533" s="4">
        <f>IF(SUM($D533:T533)&lt;($D345-$U345),U502*MIN($M345,($D345-$U345)-SUM($D533:T533)),0)</f>
        <v>0</v>
      </c>
      <c r="V533" s="4">
        <f>IF(SUM($D533:U533)&lt;($D345-$U345),V502*MIN($M345,($D345-$U345)-SUM($D533:U533)),0)</f>
        <v>0</v>
      </c>
      <c r="W533" s="4">
        <f>IF(SUM($D533:V533)&lt;($D345-$U345),W502*MIN($M345,($D345-$U345)-SUM($D533:V533)),0)</f>
        <v>0</v>
      </c>
      <c r="X533" s="4">
        <f>IF(SUM($D533:W533)&lt;($D345-$U345),X502*MIN($M345,($D345-$U345)-SUM($D533:W533)),0)</f>
        <v>0</v>
      </c>
      <c r="Y533" s="4">
        <f>IF(SUM($D533:X533)&lt;($D345-$U345),Y502*MIN($M345,($D345-$U345)-SUM($D533:X533)),0)</f>
        <v>0</v>
      </c>
      <c r="Z533" s="4">
        <f>IF(SUM($D533:Y533)&lt;($D345-$U345),Z502*MIN($M345,($D345-$U345)-SUM($D533:Y533)),0)</f>
        <v>0</v>
      </c>
      <c r="AA533" s="4">
        <f>IF(SUM($D533:Z533)&lt;($D345-$U345),AA502*MIN($M345,($D345-$U345)-SUM($D533:Z533)),0)</f>
        <v>0</v>
      </c>
      <c r="AB533" s="4">
        <f>IF(SUM($D533:AA533)&lt;($D345-$U345),AB502*MIN($M345,($D345-$U345)-SUM($D533:AA533)),0)</f>
        <v>0</v>
      </c>
    </row>
    <row r="534" spans="2:28" hidden="1" outlineLevel="1">
      <c r="B534" s="556"/>
      <c r="C534" s="4" t="str">
        <f t="shared" si="90"/>
        <v xml:space="preserve">1 Bed / 1 Bath </v>
      </c>
      <c r="E534" s="4">
        <f>IF(SUM($D534:D534)&lt;($D346-$U346),E503*MIN($M346,($D346-$U346)-SUM($D534:D534)),0)</f>
        <v>0</v>
      </c>
      <c r="F534" s="4">
        <f>IF(SUM($D534:E534)&lt;($D346-$U346),F503*MIN($M346,($D346-$U346)-SUM($D534:E534)),0)</f>
        <v>0</v>
      </c>
      <c r="G534" s="4">
        <f>IF(SUM($D534:F534)&lt;($D346-$U346),G503*MIN($M346,($D346-$U346)-SUM($D534:F534)),0)</f>
        <v>0</v>
      </c>
      <c r="H534" s="4">
        <f>IF(SUM($D534:G534)&lt;($D346-$U346),H503*MIN($M346,($D346-$U346)-SUM($D534:G534)),0)</f>
        <v>0</v>
      </c>
      <c r="I534" s="4">
        <f>IF(SUM($D534:H534)&lt;($D346-$U346),I503*MIN($M346,($D346-$U346)-SUM($D534:H534)),0)</f>
        <v>0</v>
      </c>
      <c r="J534" s="4">
        <f>IF(SUM($D534:I534)&lt;($D346-$U346),J503*MIN($M346,($D346-$U346)-SUM($D534:I534)),0)</f>
        <v>0</v>
      </c>
      <c r="K534" s="4">
        <f>IF(SUM($D534:J534)&lt;($D346-$U346),K503*MIN($M346,($D346-$U346)-SUM($D534:J534)),0)</f>
        <v>0</v>
      </c>
      <c r="L534" s="4">
        <f>IF(SUM($D534:K534)&lt;($D346-$U346),L503*MIN($M346,($D346-$U346)-SUM($D534:K534)),0)</f>
        <v>0</v>
      </c>
      <c r="M534" s="4">
        <f>IF(SUM($D534:L534)&lt;($D346-$U346),M503*MIN($M346,($D346-$U346)-SUM($D534:L534)),0)</f>
        <v>0</v>
      </c>
      <c r="N534" s="4">
        <f>IF(SUM($D534:M534)&lt;($D346-$U346),N503*MIN($M346,($D346-$U346)-SUM($D534:M534)),0)</f>
        <v>0</v>
      </c>
      <c r="O534" s="4">
        <f>IF(SUM($D534:N534)&lt;($D346-$U346),O503*MIN($M346,($D346-$U346)-SUM($D534:N534)),0)</f>
        <v>0</v>
      </c>
      <c r="P534" s="4">
        <f>IF(SUM($D534:O534)&lt;($D346-$U346),P503*MIN($M346,($D346-$U346)-SUM($D534:O534)),0)</f>
        <v>0</v>
      </c>
      <c r="Q534" s="4">
        <f>IF(SUM($D534:P534)&lt;($D346-$U346),Q503*MIN($M346,($D346-$U346)-SUM($D534:P534)),0)</f>
        <v>0</v>
      </c>
      <c r="R534" s="4">
        <f>IF(SUM($D534:Q534)&lt;($D346-$U346),R503*MIN($M346,($D346-$U346)-SUM($D534:Q534)),0)</f>
        <v>0</v>
      </c>
      <c r="S534" s="4">
        <f>IF(SUM($D534:R534)&lt;($D346-$U346),S503*MIN($M346,($D346-$U346)-SUM($D534:R534)),0)</f>
        <v>0</v>
      </c>
      <c r="T534" s="4">
        <f>IF(SUM($D534:S534)&lt;($D346-$U346),T503*MIN($M346,($D346-$U346)-SUM($D534:S534)),0)</f>
        <v>0</v>
      </c>
      <c r="U534" s="4">
        <f>IF(SUM($D534:T534)&lt;($D346-$U346),U503*MIN($M346,($D346-$U346)-SUM($D534:T534)),0)</f>
        <v>0</v>
      </c>
      <c r="V534" s="4">
        <f>IF(SUM($D534:U534)&lt;($D346-$U346),V503*MIN($M346,($D346-$U346)-SUM($D534:U534)),0)</f>
        <v>0</v>
      </c>
      <c r="W534" s="4">
        <f>IF(SUM($D534:V534)&lt;($D346-$U346),W503*MIN($M346,($D346-$U346)-SUM($D534:V534)),0)</f>
        <v>0</v>
      </c>
      <c r="X534" s="4">
        <f>IF(SUM($D534:W534)&lt;($D346-$U346),X503*MIN($M346,($D346-$U346)-SUM($D534:W534)),0)</f>
        <v>0</v>
      </c>
      <c r="Y534" s="4">
        <f>IF(SUM($D534:X534)&lt;($D346-$U346),Y503*MIN($M346,($D346-$U346)-SUM($D534:X534)),0)</f>
        <v>0</v>
      </c>
      <c r="Z534" s="4">
        <f>IF(SUM($D534:Y534)&lt;($D346-$U346),Z503*MIN($M346,($D346-$U346)-SUM($D534:Y534)),0)</f>
        <v>0</v>
      </c>
      <c r="AA534" s="4">
        <f>IF(SUM($D534:Z534)&lt;($D346-$U346),AA503*MIN($M346,($D346-$U346)-SUM($D534:Z534)),0)</f>
        <v>0</v>
      </c>
      <c r="AB534" s="4">
        <f>IF(SUM($D534:AA534)&lt;($D346-$U346),AB503*MIN($M346,($D346-$U346)-SUM($D534:AA534)),0)</f>
        <v>0</v>
      </c>
    </row>
    <row r="535" spans="2:28" hidden="1" outlineLevel="1">
      <c r="B535" s="556"/>
      <c r="C535" s="4" t="str">
        <f t="shared" si="90"/>
        <v xml:space="preserve">1 Bed / 1 Bath </v>
      </c>
      <c r="E535" s="4">
        <f>IF(SUM($D535:D535)&lt;($D347-$U347),E504*MIN($M347,($D347-$U347)-SUM($D535:D535)),0)</f>
        <v>0</v>
      </c>
      <c r="F535" s="4">
        <f>IF(SUM($D535:E535)&lt;($D347-$U347),F504*MIN($M347,($D347-$U347)-SUM($D535:E535)),0)</f>
        <v>0</v>
      </c>
      <c r="G535" s="4">
        <f>IF(SUM($D535:F535)&lt;($D347-$U347),G504*MIN($M347,($D347-$U347)-SUM($D535:F535)),0)</f>
        <v>0</v>
      </c>
      <c r="H535" s="4">
        <f>IF(SUM($D535:G535)&lt;($D347-$U347),H504*MIN($M347,($D347-$U347)-SUM($D535:G535)),0)</f>
        <v>0</v>
      </c>
      <c r="I535" s="4">
        <f>IF(SUM($D535:H535)&lt;($D347-$U347),I504*MIN($M347,($D347-$U347)-SUM($D535:H535)),0)</f>
        <v>0</v>
      </c>
      <c r="J535" s="4">
        <f>IF(SUM($D535:I535)&lt;($D347-$U347),J504*MIN($M347,($D347-$U347)-SUM($D535:I535)),0)</f>
        <v>0</v>
      </c>
      <c r="K535" s="4">
        <f>IF(SUM($D535:J535)&lt;($D347-$U347),K504*MIN($M347,($D347-$U347)-SUM($D535:J535)),0)</f>
        <v>0</v>
      </c>
      <c r="L535" s="4">
        <f>IF(SUM($D535:K535)&lt;($D347-$U347),L504*MIN($M347,($D347-$U347)-SUM($D535:K535)),0)</f>
        <v>0</v>
      </c>
      <c r="M535" s="4">
        <f>IF(SUM($D535:L535)&lt;($D347-$U347),M504*MIN($M347,($D347-$U347)-SUM($D535:L535)),0)</f>
        <v>0</v>
      </c>
      <c r="N535" s="4">
        <f>IF(SUM($D535:M535)&lt;($D347-$U347),N504*MIN($M347,($D347-$U347)-SUM($D535:M535)),0)</f>
        <v>0</v>
      </c>
      <c r="O535" s="4">
        <f>IF(SUM($D535:N535)&lt;($D347-$U347),O504*MIN($M347,($D347-$U347)-SUM($D535:N535)),0)</f>
        <v>0</v>
      </c>
      <c r="P535" s="4">
        <f>IF(SUM($D535:O535)&lt;($D347-$U347),P504*MIN($M347,($D347-$U347)-SUM($D535:O535)),0)</f>
        <v>0</v>
      </c>
      <c r="Q535" s="4">
        <f>IF(SUM($D535:P535)&lt;($D347-$U347),Q504*MIN($M347,($D347-$U347)-SUM($D535:P535)),0)</f>
        <v>0</v>
      </c>
      <c r="R535" s="4">
        <f>IF(SUM($D535:Q535)&lt;($D347-$U347),R504*MIN($M347,($D347-$U347)-SUM($D535:Q535)),0)</f>
        <v>0</v>
      </c>
      <c r="S535" s="4">
        <f>IF(SUM($D535:R535)&lt;($D347-$U347),S504*MIN($M347,($D347-$U347)-SUM($D535:R535)),0)</f>
        <v>0</v>
      </c>
      <c r="T535" s="4">
        <f>IF(SUM($D535:S535)&lt;($D347-$U347),T504*MIN($M347,($D347-$U347)-SUM($D535:S535)),0)</f>
        <v>0</v>
      </c>
      <c r="U535" s="4">
        <f>IF(SUM($D535:T535)&lt;($D347-$U347),U504*MIN($M347,($D347-$U347)-SUM($D535:T535)),0)</f>
        <v>0</v>
      </c>
      <c r="V535" s="4">
        <f>IF(SUM($D535:U535)&lt;($D347-$U347),V504*MIN($M347,($D347-$U347)-SUM($D535:U535)),0)</f>
        <v>0</v>
      </c>
      <c r="W535" s="4">
        <f>IF(SUM($D535:V535)&lt;($D347-$U347),W504*MIN($M347,($D347-$U347)-SUM($D535:V535)),0)</f>
        <v>0</v>
      </c>
      <c r="X535" s="4">
        <f>IF(SUM($D535:W535)&lt;($D347-$U347),X504*MIN($M347,($D347-$U347)-SUM($D535:W535)),0)</f>
        <v>0</v>
      </c>
      <c r="Y535" s="4">
        <f>IF(SUM($D535:X535)&lt;($D347-$U347),Y504*MIN($M347,($D347-$U347)-SUM($D535:X535)),0)</f>
        <v>0</v>
      </c>
      <c r="Z535" s="4">
        <f>IF(SUM($D535:Y535)&lt;($D347-$U347),Z504*MIN($M347,($D347-$U347)-SUM($D535:Y535)),0)</f>
        <v>0</v>
      </c>
      <c r="AA535" s="4">
        <f>IF(SUM($D535:Z535)&lt;($D347-$U347),AA504*MIN($M347,($D347-$U347)-SUM($D535:Z535)),0)</f>
        <v>0</v>
      </c>
      <c r="AB535" s="4">
        <f>IF(SUM($D535:AA535)&lt;($D347-$U347),AB504*MIN($M347,($D347-$U347)-SUM($D535:AA535)),0)</f>
        <v>0</v>
      </c>
    </row>
    <row r="536" spans="2:28" hidden="1" outlineLevel="1">
      <c r="B536" s="556"/>
      <c r="C536" s="10" t="str">
        <f t="shared" si="90"/>
        <v xml:space="preserve">2 Bed / 1 Bath </v>
      </c>
      <c r="D536" s="10"/>
      <c r="E536" s="4">
        <f>IF(SUM($D536:D536)&lt;($D348-$U348),E505*MIN($M348,($D348-$U348)-SUM($D536:D536)),0)</f>
        <v>0</v>
      </c>
      <c r="F536" s="4">
        <f>IF(SUM($D536:E536)&lt;($D348-$U348),F505*MIN($M348,($D348-$U348)-SUM($D536:E536)),0)</f>
        <v>0</v>
      </c>
      <c r="G536" s="4">
        <f>IF(SUM($D536:F536)&lt;($D348-$U348),G505*MIN($M348,($D348-$U348)-SUM($D536:F536)),0)</f>
        <v>0</v>
      </c>
      <c r="H536" s="4">
        <f>IF(SUM($D536:G536)&lt;($D348-$U348),H505*MIN($M348,($D348-$U348)-SUM($D536:G536)),0)</f>
        <v>0</v>
      </c>
      <c r="I536" s="4">
        <f>IF(SUM($D536:H536)&lt;($D348-$U348),I505*MIN($M348,($D348-$U348)-SUM($D536:H536)),0)</f>
        <v>0</v>
      </c>
      <c r="J536" s="4">
        <f>IF(SUM($D536:I536)&lt;($D348-$U348),J505*MIN($M348,($D348-$U348)-SUM($D536:I536)),0)</f>
        <v>0</v>
      </c>
      <c r="K536" s="4">
        <f>IF(SUM($D536:J536)&lt;($D348-$U348),K505*MIN($M348,($D348-$U348)-SUM($D536:J536)),0)</f>
        <v>0</v>
      </c>
      <c r="L536" s="4">
        <f>IF(SUM($D536:K536)&lt;($D348-$U348),L505*MIN($M348,($D348-$U348)-SUM($D536:K536)),0)</f>
        <v>0</v>
      </c>
      <c r="M536" s="4">
        <f>IF(SUM($D536:L536)&lt;($D348-$U348),M505*MIN($M348,($D348-$U348)-SUM($D536:L536)),0)</f>
        <v>0</v>
      </c>
      <c r="N536" s="4">
        <f>IF(SUM($D536:M536)&lt;($D348-$U348),N505*MIN($M348,($D348-$U348)-SUM($D536:M536)),0)</f>
        <v>0</v>
      </c>
      <c r="O536" s="4">
        <f>IF(SUM($D536:N536)&lt;($D348-$U348),O505*MIN($M348,($D348-$U348)-SUM($D536:N536)),0)</f>
        <v>0</v>
      </c>
      <c r="P536" s="4">
        <f>IF(SUM($D536:O536)&lt;($D348-$U348),P505*MIN($M348,($D348-$U348)-SUM($D536:O536)),0)</f>
        <v>0</v>
      </c>
      <c r="Q536" s="4">
        <f>IF(SUM($D536:P536)&lt;($D348-$U348),Q505*MIN($M348,($D348-$U348)-SUM($D536:P536)),0)</f>
        <v>0</v>
      </c>
      <c r="R536" s="4">
        <f>IF(SUM($D536:Q536)&lt;($D348-$U348),R505*MIN($M348,($D348-$U348)-SUM($D536:Q536)),0)</f>
        <v>0</v>
      </c>
      <c r="S536" s="4">
        <f>IF(SUM($D536:R536)&lt;($D348-$U348),S505*MIN($M348,($D348-$U348)-SUM($D536:R536)),0)</f>
        <v>0</v>
      </c>
      <c r="T536" s="4">
        <f>IF(SUM($D536:S536)&lt;($D348-$U348),T505*MIN($M348,($D348-$U348)-SUM($D536:S536)),0)</f>
        <v>0</v>
      </c>
      <c r="U536" s="4">
        <f>IF(SUM($D536:T536)&lt;($D348-$U348),U505*MIN($M348,($D348-$U348)-SUM($D536:T536)),0)</f>
        <v>0</v>
      </c>
      <c r="V536" s="4">
        <f>IF(SUM($D536:U536)&lt;($D348-$U348),V505*MIN($M348,($D348-$U348)-SUM($D536:U536)),0)</f>
        <v>0</v>
      </c>
      <c r="W536" s="4">
        <f>IF(SUM($D536:V536)&lt;($D348-$U348),W505*MIN($M348,($D348-$U348)-SUM($D536:V536)),0)</f>
        <v>0</v>
      </c>
      <c r="X536" s="4">
        <f>IF(SUM($D536:W536)&lt;($D348-$U348),X505*MIN($M348,($D348-$U348)-SUM($D536:W536)),0)</f>
        <v>0</v>
      </c>
      <c r="Y536" s="4">
        <f>IF(SUM($D536:X536)&lt;($D348-$U348),Y505*MIN($M348,($D348-$U348)-SUM($D536:X536)),0)</f>
        <v>0</v>
      </c>
      <c r="Z536" s="4">
        <f>IF(SUM($D536:Y536)&lt;($D348-$U348),Z505*MIN($M348,($D348-$U348)-SUM($D536:Y536)),0)</f>
        <v>0</v>
      </c>
      <c r="AA536" s="4">
        <f>IF(SUM($D536:Z536)&lt;($D348-$U348),AA505*MIN($M348,($D348-$U348)-SUM($D536:Z536)),0)</f>
        <v>0</v>
      </c>
      <c r="AB536" s="4">
        <f>IF(SUM($D536:AA536)&lt;($D348-$U348),AB505*MIN($M348,($D348-$U348)-SUM($D536:AA536)),0)</f>
        <v>0</v>
      </c>
    </row>
    <row r="537" spans="2:28" hidden="1" outlineLevel="1">
      <c r="B537" s="556"/>
      <c r="C537" s="10" t="str">
        <f t="shared" si="90"/>
        <v xml:space="preserve">2 Bed / 1 Bath </v>
      </c>
      <c r="D537" s="10"/>
      <c r="E537" s="4">
        <f>IF(SUM($D537:D537)&lt;($D349-$U349),E506*MIN($M349,($D349-$U349)-SUM($D537:D537)),0)</f>
        <v>0</v>
      </c>
      <c r="F537" s="4">
        <f>IF(SUM($D537:E537)&lt;($D349-$U349),F506*MIN($M349,($D349-$U349)-SUM($D537:E537)),0)</f>
        <v>0</v>
      </c>
      <c r="G537" s="4">
        <f>IF(SUM($D537:F537)&lt;($D349-$U349),G506*MIN($M349,($D349-$U349)-SUM($D537:F537)),0)</f>
        <v>0</v>
      </c>
      <c r="H537" s="4">
        <f>IF(SUM($D537:G537)&lt;($D349-$U349),H506*MIN($M349,($D349-$U349)-SUM($D537:G537)),0)</f>
        <v>0</v>
      </c>
      <c r="I537" s="4">
        <f>IF(SUM($D537:H537)&lt;($D349-$U349),I506*MIN($M349,($D349-$U349)-SUM($D537:H537)),0)</f>
        <v>0</v>
      </c>
      <c r="J537" s="4">
        <f>IF(SUM($D537:I537)&lt;($D349-$U349),J506*MIN($M349,($D349-$U349)-SUM($D537:I537)),0)</f>
        <v>0</v>
      </c>
      <c r="K537" s="4">
        <f>IF(SUM($D537:J537)&lt;($D349-$U349),K506*MIN($M349,($D349-$U349)-SUM($D537:J537)),0)</f>
        <v>0</v>
      </c>
      <c r="L537" s="4">
        <f>IF(SUM($D537:K537)&lt;($D349-$U349),L506*MIN($M349,($D349-$U349)-SUM($D537:K537)),0)</f>
        <v>0</v>
      </c>
      <c r="M537" s="4">
        <f>IF(SUM($D537:L537)&lt;($D349-$U349),M506*MIN($M349,($D349-$U349)-SUM($D537:L537)),0)</f>
        <v>0</v>
      </c>
      <c r="N537" s="4">
        <f>IF(SUM($D537:M537)&lt;($D349-$U349),N506*MIN($M349,($D349-$U349)-SUM($D537:M537)),0)</f>
        <v>0</v>
      </c>
      <c r="O537" s="4">
        <f>IF(SUM($D537:N537)&lt;($D349-$U349),O506*MIN($M349,($D349-$U349)-SUM($D537:N537)),0)</f>
        <v>0</v>
      </c>
      <c r="P537" s="4">
        <f>IF(SUM($D537:O537)&lt;($D349-$U349),P506*MIN($M349,($D349-$U349)-SUM($D537:O537)),0)</f>
        <v>0</v>
      </c>
      <c r="Q537" s="4">
        <f>IF(SUM($D537:P537)&lt;($D349-$U349),Q506*MIN($M349,($D349-$U349)-SUM($D537:P537)),0)</f>
        <v>0</v>
      </c>
      <c r="R537" s="4">
        <f>IF(SUM($D537:Q537)&lt;($D349-$U349),R506*MIN($M349,($D349-$U349)-SUM($D537:Q537)),0)</f>
        <v>0</v>
      </c>
      <c r="S537" s="4">
        <f>IF(SUM($D537:R537)&lt;($D349-$U349),S506*MIN($M349,($D349-$U349)-SUM($D537:R537)),0)</f>
        <v>0</v>
      </c>
      <c r="T537" s="4">
        <f>IF(SUM($D537:S537)&lt;($D349-$U349),T506*MIN($M349,($D349-$U349)-SUM($D537:S537)),0)</f>
        <v>0</v>
      </c>
      <c r="U537" s="4">
        <f>IF(SUM($D537:T537)&lt;($D349-$U349),U506*MIN($M349,($D349-$U349)-SUM($D537:T537)),0)</f>
        <v>0</v>
      </c>
      <c r="V537" s="4">
        <f>IF(SUM($D537:U537)&lt;($D349-$U349),V506*MIN($M349,($D349-$U349)-SUM($D537:U537)),0)</f>
        <v>0</v>
      </c>
      <c r="W537" s="4">
        <f>IF(SUM($D537:V537)&lt;($D349-$U349),W506*MIN($M349,($D349-$U349)-SUM($D537:V537)),0)</f>
        <v>0</v>
      </c>
      <c r="X537" s="4">
        <f>IF(SUM($D537:W537)&lt;($D349-$U349),X506*MIN($M349,($D349-$U349)-SUM($D537:W537)),0)</f>
        <v>0</v>
      </c>
      <c r="Y537" s="4">
        <f>IF(SUM($D537:X537)&lt;($D349-$U349),Y506*MIN($M349,($D349-$U349)-SUM($D537:X537)),0)</f>
        <v>0</v>
      </c>
      <c r="Z537" s="4">
        <f>IF(SUM($D537:Y537)&lt;($D349-$U349),Z506*MIN($M349,($D349-$U349)-SUM($D537:Y537)),0)</f>
        <v>0</v>
      </c>
      <c r="AA537" s="4">
        <f>IF(SUM($D537:Z537)&lt;($D349-$U349),AA506*MIN($M349,($D349-$U349)-SUM($D537:Z537)),0)</f>
        <v>0</v>
      </c>
      <c r="AB537" s="4">
        <f>IF(SUM($D537:AA537)&lt;($D349-$U349),AB506*MIN($M349,($D349-$U349)-SUM($D537:AA537)),0)</f>
        <v>0</v>
      </c>
    </row>
    <row r="538" spans="2:28" hidden="1" outlineLevel="1">
      <c r="B538" s="556"/>
      <c r="C538" s="10" t="str">
        <f t="shared" si="90"/>
        <v xml:space="preserve">2 Bed / 1 Bath </v>
      </c>
      <c r="D538" s="10"/>
      <c r="E538" s="4">
        <f>IF(SUM($D538:D538)&lt;($D350-$U350),E507*MIN($M350,($D350-$U350)-SUM($D538:D538)),0)</f>
        <v>0</v>
      </c>
      <c r="F538" s="4">
        <f>IF(SUM($D538:E538)&lt;($D350-$U350),F507*MIN($M350,($D350-$U350)-SUM($D538:E538)),0)</f>
        <v>0</v>
      </c>
      <c r="G538" s="4">
        <f>IF(SUM($D538:F538)&lt;($D350-$U350),G507*MIN($M350,($D350-$U350)-SUM($D538:F538)),0)</f>
        <v>0</v>
      </c>
      <c r="H538" s="4">
        <f>IF(SUM($D538:G538)&lt;($D350-$U350),H507*MIN($M350,($D350-$U350)-SUM($D538:G538)),0)</f>
        <v>0</v>
      </c>
      <c r="I538" s="4">
        <f>IF(SUM($D538:H538)&lt;($D350-$U350),I507*MIN($M350,($D350-$U350)-SUM($D538:H538)),0)</f>
        <v>0</v>
      </c>
      <c r="J538" s="4">
        <f>IF(SUM($D538:I538)&lt;($D350-$U350),J507*MIN($M350,($D350-$U350)-SUM($D538:I538)),0)</f>
        <v>0</v>
      </c>
      <c r="K538" s="4">
        <f>IF(SUM($D538:J538)&lt;($D350-$U350),K507*MIN($M350,($D350-$U350)-SUM($D538:J538)),0)</f>
        <v>0</v>
      </c>
      <c r="L538" s="4">
        <f>IF(SUM($D538:K538)&lt;($D350-$U350),L507*MIN($M350,($D350-$U350)-SUM($D538:K538)),0)</f>
        <v>0</v>
      </c>
      <c r="M538" s="4">
        <f>IF(SUM($D538:L538)&lt;($D350-$U350),M507*MIN($M350,($D350-$U350)-SUM($D538:L538)),0)</f>
        <v>0</v>
      </c>
      <c r="N538" s="4">
        <f>IF(SUM($D538:M538)&lt;($D350-$U350),N507*MIN($M350,($D350-$U350)-SUM($D538:M538)),0)</f>
        <v>0</v>
      </c>
      <c r="O538" s="4">
        <f>IF(SUM($D538:N538)&lt;($D350-$U350),O507*MIN($M350,($D350-$U350)-SUM($D538:N538)),0)</f>
        <v>0</v>
      </c>
      <c r="P538" s="4">
        <f>IF(SUM($D538:O538)&lt;($D350-$U350),P507*MIN($M350,($D350-$U350)-SUM($D538:O538)),0)</f>
        <v>0</v>
      </c>
      <c r="Q538" s="4">
        <f>IF(SUM($D538:P538)&lt;($D350-$U350),Q507*MIN($M350,($D350-$U350)-SUM($D538:P538)),0)</f>
        <v>0</v>
      </c>
      <c r="R538" s="4">
        <f>IF(SUM($D538:Q538)&lt;($D350-$U350),R507*MIN($M350,($D350-$U350)-SUM($D538:Q538)),0)</f>
        <v>0</v>
      </c>
      <c r="S538" s="4">
        <f>IF(SUM($D538:R538)&lt;($D350-$U350),S507*MIN($M350,($D350-$U350)-SUM($D538:R538)),0)</f>
        <v>0</v>
      </c>
      <c r="T538" s="4">
        <f>IF(SUM($D538:S538)&lt;($D350-$U350),T507*MIN($M350,($D350-$U350)-SUM($D538:S538)),0)</f>
        <v>0</v>
      </c>
      <c r="U538" s="4">
        <f>IF(SUM($D538:T538)&lt;($D350-$U350),U507*MIN($M350,($D350-$U350)-SUM($D538:T538)),0)</f>
        <v>0</v>
      </c>
      <c r="V538" s="4">
        <f>IF(SUM($D538:U538)&lt;($D350-$U350),V507*MIN($M350,($D350-$U350)-SUM($D538:U538)),0)</f>
        <v>0</v>
      </c>
      <c r="W538" s="4">
        <f>IF(SUM($D538:V538)&lt;($D350-$U350),W507*MIN($M350,($D350-$U350)-SUM($D538:V538)),0)</f>
        <v>0</v>
      </c>
      <c r="X538" s="4">
        <f>IF(SUM($D538:W538)&lt;($D350-$U350),X507*MIN($M350,($D350-$U350)-SUM($D538:W538)),0)</f>
        <v>0</v>
      </c>
      <c r="Y538" s="4">
        <f>IF(SUM($D538:X538)&lt;($D350-$U350),Y507*MIN($M350,($D350-$U350)-SUM($D538:X538)),0)</f>
        <v>0</v>
      </c>
      <c r="Z538" s="4">
        <f>IF(SUM($D538:Y538)&lt;($D350-$U350),Z507*MIN($M350,($D350-$U350)-SUM($D538:Y538)),0)</f>
        <v>0</v>
      </c>
      <c r="AA538" s="4">
        <f>IF(SUM($D538:Z538)&lt;($D350-$U350),AA507*MIN($M350,($D350-$U350)-SUM($D538:Z538)),0)</f>
        <v>0</v>
      </c>
      <c r="AB538" s="4">
        <f>IF(SUM($D538:AA538)&lt;($D350-$U350),AB507*MIN($M350,($D350-$U350)-SUM($D538:AA538)),0)</f>
        <v>0</v>
      </c>
    </row>
    <row r="539" spans="2:28" hidden="1" outlineLevel="1">
      <c r="B539" s="556"/>
      <c r="C539" s="10" t="str">
        <f t="shared" si="90"/>
        <v xml:space="preserve">2 Bed / 2 Bath </v>
      </c>
      <c r="D539" s="10"/>
      <c r="E539" s="4">
        <f>IF(SUM($D539:D539)&lt;($D351-$U351),E508*MIN($M351,($D351-$U351)-SUM($D539:D539)),0)</f>
        <v>0</v>
      </c>
      <c r="F539" s="4">
        <f>IF(SUM($D539:E539)&lt;($D351-$U351),F508*MIN($M351,($D351-$U351)-SUM($D539:E539)),0)</f>
        <v>0</v>
      </c>
      <c r="G539" s="4">
        <f>IF(SUM($D539:F539)&lt;($D351-$U351),G508*MIN($M351,($D351-$U351)-SUM($D539:F539)),0)</f>
        <v>0</v>
      </c>
      <c r="H539" s="4">
        <f>IF(SUM($D539:G539)&lt;($D351-$U351),H508*MIN($M351,($D351-$U351)-SUM($D539:G539)),0)</f>
        <v>0</v>
      </c>
      <c r="I539" s="4">
        <f>IF(SUM($D539:H539)&lt;($D351-$U351),I508*MIN($M351,($D351-$U351)-SUM($D539:H539)),0)</f>
        <v>0</v>
      </c>
      <c r="J539" s="4">
        <f>IF(SUM($D539:I539)&lt;($D351-$U351),J508*MIN($M351,($D351-$U351)-SUM($D539:I539)),0)</f>
        <v>0</v>
      </c>
      <c r="K539" s="4">
        <f>IF(SUM($D539:J539)&lt;($D351-$U351),K508*MIN($M351,($D351-$U351)-SUM($D539:J539)),0)</f>
        <v>0</v>
      </c>
      <c r="L539" s="4">
        <f>IF(SUM($D539:K539)&lt;($D351-$U351),L508*MIN($M351,($D351-$U351)-SUM($D539:K539)),0)</f>
        <v>0</v>
      </c>
      <c r="M539" s="4">
        <f>IF(SUM($D539:L539)&lt;($D351-$U351),M508*MIN($M351,($D351-$U351)-SUM($D539:L539)),0)</f>
        <v>0</v>
      </c>
      <c r="N539" s="4">
        <f>IF(SUM($D539:M539)&lt;($D351-$U351),N508*MIN($M351,($D351-$U351)-SUM($D539:M539)),0)</f>
        <v>0</v>
      </c>
      <c r="O539" s="4">
        <f>IF(SUM($D539:N539)&lt;($D351-$U351),O508*MIN($M351,($D351-$U351)-SUM($D539:N539)),0)</f>
        <v>0</v>
      </c>
      <c r="P539" s="4">
        <f>IF(SUM($D539:O539)&lt;($D351-$U351),P508*MIN($M351,($D351-$U351)-SUM($D539:O539)),0)</f>
        <v>0</v>
      </c>
      <c r="Q539" s="4">
        <f>IF(SUM($D539:P539)&lt;($D351-$U351),Q508*MIN($M351,($D351-$U351)-SUM($D539:P539)),0)</f>
        <v>0</v>
      </c>
      <c r="R539" s="4">
        <f>IF(SUM($D539:Q539)&lt;($D351-$U351),R508*MIN($M351,($D351-$U351)-SUM($D539:Q539)),0)</f>
        <v>0</v>
      </c>
      <c r="S539" s="4">
        <f>IF(SUM($D539:R539)&lt;($D351-$U351),S508*MIN($M351,($D351-$U351)-SUM($D539:R539)),0)</f>
        <v>0</v>
      </c>
      <c r="T539" s="4">
        <f>IF(SUM($D539:S539)&lt;($D351-$U351),T508*MIN($M351,($D351-$U351)-SUM($D539:S539)),0)</f>
        <v>0</v>
      </c>
      <c r="U539" s="4">
        <f>IF(SUM($D539:T539)&lt;($D351-$U351),U508*MIN($M351,($D351-$U351)-SUM($D539:T539)),0)</f>
        <v>0</v>
      </c>
      <c r="V539" s="4">
        <f>IF(SUM($D539:U539)&lt;($D351-$U351),V508*MIN($M351,($D351-$U351)-SUM($D539:U539)),0)</f>
        <v>0</v>
      </c>
      <c r="W539" s="4">
        <f>IF(SUM($D539:V539)&lt;($D351-$U351),W508*MIN($M351,($D351-$U351)-SUM($D539:V539)),0)</f>
        <v>0</v>
      </c>
      <c r="X539" s="4">
        <f>IF(SUM($D539:W539)&lt;($D351-$U351),X508*MIN($M351,($D351-$U351)-SUM($D539:W539)),0)</f>
        <v>0</v>
      </c>
      <c r="Y539" s="4">
        <f>IF(SUM($D539:X539)&lt;($D351-$U351),Y508*MIN($M351,($D351-$U351)-SUM($D539:X539)),0)</f>
        <v>0</v>
      </c>
      <c r="Z539" s="4">
        <f>IF(SUM($D539:Y539)&lt;($D351-$U351),Z508*MIN($M351,($D351-$U351)-SUM($D539:Y539)),0)</f>
        <v>0</v>
      </c>
      <c r="AA539" s="4">
        <f>IF(SUM($D539:Z539)&lt;($D351-$U351),AA508*MIN($M351,($D351-$U351)-SUM($D539:Z539)),0)</f>
        <v>0</v>
      </c>
      <c r="AB539" s="4">
        <f>IF(SUM($D539:AA539)&lt;($D351-$U351),AB508*MIN($M351,($D351-$U351)-SUM($D539:AA539)),0)</f>
        <v>0</v>
      </c>
    </row>
    <row r="540" spans="2:28" hidden="1" outlineLevel="1">
      <c r="B540" s="556"/>
      <c r="C540" s="10" t="str">
        <f t="shared" si="90"/>
        <v>2 Bed / 1 Bath + Den</v>
      </c>
      <c r="D540" s="10"/>
      <c r="E540" s="4">
        <f>IF(SUM($D540:D540)&lt;($D352-$U352),E509*MIN($M352,($D352-$U352)-SUM($D540:D540)),0)</f>
        <v>0</v>
      </c>
      <c r="F540" s="4">
        <f>IF(SUM($D540:E540)&lt;($D352-$U352),F509*MIN($M352,($D352-$U352)-SUM($D540:E540)),0)</f>
        <v>0</v>
      </c>
      <c r="G540" s="4">
        <f>IF(SUM($D540:F540)&lt;($D352-$U352),G509*MIN($M352,($D352-$U352)-SUM($D540:F540)),0)</f>
        <v>0</v>
      </c>
      <c r="H540" s="4">
        <f>IF(SUM($D540:G540)&lt;($D352-$U352),H509*MIN($M352,($D352-$U352)-SUM($D540:G540)),0)</f>
        <v>0</v>
      </c>
      <c r="I540" s="4">
        <f>IF(SUM($D540:H540)&lt;($D352-$U352),I509*MIN($M352,($D352-$U352)-SUM($D540:H540)),0)</f>
        <v>0</v>
      </c>
      <c r="J540" s="4">
        <f>IF(SUM($D540:I540)&lt;($D352-$U352),J509*MIN($M352,($D352-$U352)-SUM($D540:I540)),0)</f>
        <v>0</v>
      </c>
      <c r="K540" s="4">
        <f>IF(SUM($D540:J540)&lt;($D352-$U352),K509*MIN($M352,($D352-$U352)-SUM($D540:J540)),0)</f>
        <v>0</v>
      </c>
      <c r="L540" s="4">
        <f>IF(SUM($D540:K540)&lt;($D352-$U352),L509*MIN($M352,($D352-$U352)-SUM($D540:K540)),0)</f>
        <v>0</v>
      </c>
      <c r="M540" s="4">
        <f>IF(SUM($D540:L540)&lt;($D352-$U352),M509*MIN($M352,($D352-$U352)-SUM($D540:L540)),0)</f>
        <v>0</v>
      </c>
      <c r="N540" s="4">
        <f>IF(SUM($D540:M540)&lt;($D352-$U352),N509*MIN($M352,($D352-$U352)-SUM($D540:M540)),0)</f>
        <v>0</v>
      </c>
      <c r="O540" s="4">
        <f>IF(SUM($D540:N540)&lt;($D352-$U352),O509*MIN($M352,($D352-$U352)-SUM($D540:N540)),0)</f>
        <v>0</v>
      </c>
      <c r="P540" s="4">
        <f>IF(SUM($D540:O540)&lt;($D352-$U352),P509*MIN($M352,($D352-$U352)-SUM($D540:O540)),0)</f>
        <v>0</v>
      </c>
      <c r="Q540" s="4">
        <f>IF(SUM($D540:P540)&lt;($D352-$U352),Q509*MIN($M352,($D352-$U352)-SUM($D540:P540)),0)</f>
        <v>0</v>
      </c>
      <c r="R540" s="4">
        <f>IF(SUM($D540:Q540)&lt;($D352-$U352),R509*MIN($M352,($D352-$U352)-SUM($D540:Q540)),0)</f>
        <v>0</v>
      </c>
      <c r="S540" s="4">
        <f>IF(SUM($D540:R540)&lt;($D352-$U352),S509*MIN($M352,($D352-$U352)-SUM($D540:R540)),0)</f>
        <v>0</v>
      </c>
      <c r="T540" s="4">
        <f>IF(SUM($D540:S540)&lt;($D352-$U352),T509*MIN($M352,($D352-$U352)-SUM($D540:S540)),0)</f>
        <v>0</v>
      </c>
      <c r="U540" s="4">
        <f>IF(SUM($D540:T540)&lt;($D352-$U352),U509*MIN($M352,($D352-$U352)-SUM($D540:T540)),0)</f>
        <v>0</v>
      </c>
      <c r="V540" s="4">
        <f>IF(SUM($D540:U540)&lt;($D352-$U352),V509*MIN($M352,($D352-$U352)-SUM($D540:U540)),0)</f>
        <v>0</v>
      </c>
      <c r="W540" s="4">
        <f>IF(SUM($D540:V540)&lt;($D352-$U352),W509*MIN($M352,($D352-$U352)-SUM($D540:V540)),0)</f>
        <v>0</v>
      </c>
      <c r="X540" s="4">
        <f>IF(SUM($D540:W540)&lt;($D352-$U352),X509*MIN($M352,($D352-$U352)-SUM($D540:W540)),0)</f>
        <v>0</v>
      </c>
      <c r="Y540" s="4">
        <f>IF(SUM($D540:X540)&lt;($D352-$U352),Y509*MIN($M352,($D352-$U352)-SUM($D540:X540)),0)</f>
        <v>0</v>
      </c>
      <c r="Z540" s="4">
        <f>IF(SUM($D540:Y540)&lt;($D352-$U352),Z509*MIN($M352,($D352-$U352)-SUM($D540:Y540)),0)</f>
        <v>0</v>
      </c>
      <c r="AA540" s="4">
        <f>IF(SUM($D540:Z540)&lt;($D352-$U352),AA509*MIN($M352,($D352-$U352)-SUM($D540:Z540)),0)</f>
        <v>0</v>
      </c>
      <c r="AB540" s="4">
        <f>IF(SUM($D540:AA540)&lt;($D352-$U352),AB509*MIN($M352,($D352-$U352)-SUM($D540:AA540)),0)</f>
        <v>0</v>
      </c>
    </row>
    <row r="541" spans="2:28" hidden="1" outlineLevel="1">
      <c r="B541" s="556"/>
      <c r="C541" s="10" t="str">
        <f t="shared" si="90"/>
        <v xml:space="preserve">2 Bed / 2 Bath </v>
      </c>
      <c r="D541" s="10"/>
      <c r="E541" s="4">
        <f>IF(SUM($D541:D541)&lt;($D353-$U353),E510*MIN($M353,($D353-$U353)-SUM($D541:D541)),0)</f>
        <v>0</v>
      </c>
      <c r="F541" s="4">
        <f>IF(SUM($D541:E541)&lt;($D353-$U353),F510*MIN($M353,($D353-$U353)-SUM($D541:E541)),0)</f>
        <v>0</v>
      </c>
      <c r="G541" s="4">
        <f>IF(SUM($D541:F541)&lt;($D353-$U353),G510*MIN($M353,($D353-$U353)-SUM($D541:F541)),0)</f>
        <v>0</v>
      </c>
      <c r="H541" s="4">
        <f>IF(SUM($D541:G541)&lt;($D353-$U353),H510*MIN($M353,($D353-$U353)-SUM($D541:G541)),0)</f>
        <v>0</v>
      </c>
      <c r="I541" s="4">
        <f>IF(SUM($D541:H541)&lt;($D353-$U353),I510*MIN($M353,($D353-$U353)-SUM($D541:H541)),0)</f>
        <v>0</v>
      </c>
      <c r="J541" s="4">
        <f>IF(SUM($D541:I541)&lt;($D353-$U353),J510*MIN($M353,($D353-$U353)-SUM($D541:I541)),0)</f>
        <v>0</v>
      </c>
      <c r="K541" s="4">
        <f>IF(SUM($D541:J541)&lt;($D353-$U353),K510*MIN($M353,($D353-$U353)-SUM($D541:J541)),0)</f>
        <v>0</v>
      </c>
      <c r="L541" s="4">
        <f>IF(SUM($D541:K541)&lt;($D353-$U353),L510*MIN($M353,($D353-$U353)-SUM($D541:K541)),0)</f>
        <v>0</v>
      </c>
      <c r="M541" s="4">
        <f>IF(SUM($D541:L541)&lt;($D353-$U353),M510*MIN($M353,($D353-$U353)-SUM($D541:L541)),0)</f>
        <v>0</v>
      </c>
      <c r="N541" s="4">
        <f>IF(SUM($D541:M541)&lt;($D353-$U353),N510*MIN($M353,($D353-$U353)-SUM($D541:M541)),0)</f>
        <v>0</v>
      </c>
      <c r="O541" s="4">
        <f>IF(SUM($D541:N541)&lt;($D353-$U353),O510*MIN($M353,($D353-$U353)-SUM($D541:N541)),0)</f>
        <v>0</v>
      </c>
      <c r="P541" s="4">
        <f>IF(SUM($D541:O541)&lt;($D353-$U353),P510*MIN($M353,($D353-$U353)-SUM($D541:O541)),0)</f>
        <v>0</v>
      </c>
      <c r="Q541" s="4">
        <f>IF(SUM($D541:P541)&lt;($D353-$U353),Q510*MIN($M353,($D353-$U353)-SUM($D541:P541)),0)</f>
        <v>0</v>
      </c>
      <c r="R541" s="4">
        <f>IF(SUM($D541:Q541)&lt;($D353-$U353),R510*MIN($M353,($D353-$U353)-SUM($D541:Q541)),0)</f>
        <v>0</v>
      </c>
      <c r="S541" s="4">
        <f>IF(SUM($D541:R541)&lt;($D353-$U353),S510*MIN($M353,($D353-$U353)-SUM($D541:R541)),0)</f>
        <v>0</v>
      </c>
      <c r="T541" s="4">
        <f>IF(SUM($D541:S541)&lt;($D353-$U353),T510*MIN($M353,($D353-$U353)-SUM($D541:S541)),0)</f>
        <v>0</v>
      </c>
      <c r="U541" s="4">
        <f>IF(SUM($D541:T541)&lt;($D353-$U353),U510*MIN($M353,($D353-$U353)-SUM($D541:T541)),0)</f>
        <v>0</v>
      </c>
      <c r="V541" s="4">
        <f>IF(SUM($D541:U541)&lt;($D353-$U353),V510*MIN($M353,($D353-$U353)-SUM($D541:U541)),0)</f>
        <v>0</v>
      </c>
      <c r="W541" s="4">
        <f>IF(SUM($D541:V541)&lt;($D353-$U353),W510*MIN($M353,($D353-$U353)-SUM($D541:V541)),0)</f>
        <v>0</v>
      </c>
      <c r="X541" s="4">
        <f>IF(SUM($D541:W541)&lt;($D353-$U353),X510*MIN($M353,($D353-$U353)-SUM($D541:W541)),0)</f>
        <v>0</v>
      </c>
      <c r="Y541" s="4">
        <f>IF(SUM($D541:X541)&lt;($D353-$U353),Y510*MIN($M353,($D353-$U353)-SUM($D541:X541)),0)</f>
        <v>0</v>
      </c>
      <c r="Z541" s="4">
        <f>IF(SUM($D541:Y541)&lt;($D353-$U353),Z510*MIN($M353,($D353-$U353)-SUM($D541:Y541)),0)</f>
        <v>0</v>
      </c>
      <c r="AA541" s="4">
        <f>IF(SUM($D541:Z541)&lt;($D353-$U353),AA510*MIN($M353,($D353-$U353)-SUM($D541:Z541)),0)</f>
        <v>0</v>
      </c>
      <c r="AB541" s="4">
        <f>IF(SUM($D541:AA541)&lt;($D353-$U353),AB510*MIN($M353,($D353-$U353)-SUM($D541:AA541)),0)</f>
        <v>0</v>
      </c>
    </row>
    <row r="542" spans="2:28" hidden="1" outlineLevel="1">
      <c r="B542" s="556"/>
      <c r="C542" s="10" t="str">
        <f t="shared" si="90"/>
        <v xml:space="preserve">2 Bed / 1.5 Bath </v>
      </c>
      <c r="D542" s="10"/>
      <c r="E542" s="4">
        <f>IF(SUM($D542:D542)&lt;($D354-$U354),E511*MIN($M354,($D354-$U354)-SUM($D542:D542)),0)</f>
        <v>0</v>
      </c>
      <c r="F542" s="4">
        <f>IF(SUM($D542:E542)&lt;($D354-$U354),F511*MIN($M354,($D354-$U354)-SUM($D542:E542)),0)</f>
        <v>0</v>
      </c>
      <c r="G542" s="4">
        <f>IF(SUM($D542:F542)&lt;($D354-$U354),G511*MIN($M354,($D354-$U354)-SUM($D542:F542)),0)</f>
        <v>0</v>
      </c>
      <c r="H542" s="4">
        <f>IF(SUM($D542:G542)&lt;($D354-$U354),H511*MIN($M354,($D354-$U354)-SUM($D542:G542)),0)</f>
        <v>0</v>
      </c>
      <c r="I542" s="4">
        <f>IF(SUM($D542:H542)&lt;($D354-$U354),I511*MIN($M354,($D354-$U354)-SUM($D542:H542)),0)</f>
        <v>0</v>
      </c>
      <c r="J542" s="4">
        <f>IF(SUM($D542:I542)&lt;($D354-$U354),J511*MIN($M354,($D354-$U354)-SUM($D542:I542)),0)</f>
        <v>0</v>
      </c>
      <c r="K542" s="4">
        <f>IF(SUM($D542:J542)&lt;($D354-$U354),K511*MIN($M354,($D354-$U354)-SUM($D542:J542)),0)</f>
        <v>0</v>
      </c>
      <c r="L542" s="4">
        <f>IF(SUM($D542:K542)&lt;($D354-$U354),L511*MIN($M354,($D354-$U354)-SUM($D542:K542)),0)</f>
        <v>0</v>
      </c>
      <c r="M542" s="4">
        <f>IF(SUM($D542:L542)&lt;($D354-$U354),M511*MIN($M354,($D354-$U354)-SUM($D542:L542)),0)</f>
        <v>0</v>
      </c>
      <c r="N542" s="4">
        <f>IF(SUM($D542:M542)&lt;($D354-$U354),N511*MIN($M354,($D354-$U354)-SUM($D542:M542)),0)</f>
        <v>0</v>
      </c>
      <c r="O542" s="4">
        <f>IF(SUM($D542:N542)&lt;($D354-$U354),O511*MIN($M354,($D354-$U354)-SUM($D542:N542)),0)</f>
        <v>0</v>
      </c>
      <c r="P542" s="4">
        <f>IF(SUM($D542:O542)&lt;($D354-$U354),P511*MIN($M354,($D354-$U354)-SUM($D542:O542)),0)</f>
        <v>0</v>
      </c>
      <c r="Q542" s="4">
        <f>IF(SUM($D542:P542)&lt;($D354-$U354),Q511*MIN($M354,($D354-$U354)-SUM($D542:P542)),0)</f>
        <v>0</v>
      </c>
      <c r="R542" s="4">
        <f>IF(SUM($D542:Q542)&lt;($D354-$U354),R511*MIN($M354,($D354-$U354)-SUM($D542:Q542)),0)</f>
        <v>0</v>
      </c>
      <c r="S542" s="4">
        <f>IF(SUM($D542:R542)&lt;($D354-$U354),S511*MIN($M354,($D354-$U354)-SUM($D542:R542)),0)</f>
        <v>0</v>
      </c>
      <c r="T542" s="4">
        <f>IF(SUM($D542:S542)&lt;($D354-$U354),T511*MIN($M354,($D354-$U354)-SUM($D542:S542)),0)</f>
        <v>0</v>
      </c>
      <c r="U542" s="4">
        <f>IF(SUM($D542:T542)&lt;($D354-$U354),U511*MIN($M354,($D354-$U354)-SUM($D542:T542)),0)</f>
        <v>0</v>
      </c>
      <c r="V542" s="4">
        <f>IF(SUM($D542:U542)&lt;($D354-$U354),V511*MIN($M354,($D354-$U354)-SUM($D542:U542)),0)</f>
        <v>0</v>
      </c>
      <c r="W542" s="4">
        <f>IF(SUM($D542:V542)&lt;($D354-$U354),W511*MIN($M354,($D354-$U354)-SUM($D542:V542)),0)</f>
        <v>0</v>
      </c>
      <c r="X542" s="4">
        <f>IF(SUM($D542:W542)&lt;($D354-$U354),X511*MIN($M354,($D354-$U354)-SUM($D542:W542)),0)</f>
        <v>0</v>
      </c>
      <c r="Y542" s="4">
        <f>IF(SUM($D542:X542)&lt;($D354-$U354),Y511*MIN($M354,($D354-$U354)-SUM($D542:X542)),0)</f>
        <v>0</v>
      </c>
      <c r="Z542" s="4">
        <f>IF(SUM($D542:Y542)&lt;($D354-$U354),Z511*MIN($M354,($D354-$U354)-SUM($D542:Y542)),0)</f>
        <v>0</v>
      </c>
      <c r="AA542" s="4">
        <f>IF(SUM($D542:Z542)&lt;($D354-$U354),AA511*MIN($M354,($D354-$U354)-SUM($D542:Z542)),0)</f>
        <v>0</v>
      </c>
      <c r="AB542" s="4">
        <f>IF(SUM($D542:AA542)&lt;($D354-$U354),AB511*MIN($M354,($D354-$U354)-SUM($D542:AA542)),0)</f>
        <v>0</v>
      </c>
    </row>
    <row r="543" spans="2:28" hidden="1" outlineLevel="1">
      <c r="B543" s="556"/>
      <c r="C543" s="10" t="str">
        <f t="shared" si="90"/>
        <v xml:space="preserve">3 Bed / 2 Bath </v>
      </c>
      <c r="D543" s="10"/>
      <c r="E543" s="4">
        <f>IF(SUM($D543:D543)&lt;($D355-$U355),E512*MIN($M355,($D355-$U355)-SUM($D543:D543)),0)</f>
        <v>0</v>
      </c>
      <c r="F543" s="4">
        <f>IF(SUM($D543:E543)&lt;($D355-$U355),F512*MIN($M355,($D355-$U355)-SUM($D543:E543)),0)</f>
        <v>0</v>
      </c>
      <c r="G543" s="4">
        <f>IF(SUM($D543:F543)&lt;($D355-$U355),G512*MIN($M355,($D355-$U355)-SUM($D543:F543)),0)</f>
        <v>0</v>
      </c>
      <c r="H543" s="4">
        <f>IF(SUM($D543:G543)&lt;($D355-$U355),H512*MIN($M355,($D355-$U355)-SUM($D543:G543)),0)</f>
        <v>0</v>
      </c>
      <c r="I543" s="4">
        <f>IF(SUM($D543:H543)&lt;($D355-$U355),I512*MIN($M355,($D355-$U355)-SUM($D543:H543)),0)</f>
        <v>0</v>
      </c>
      <c r="J543" s="4">
        <f>IF(SUM($D543:I543)&lt;($D355-$U355),J512*MIN($M355,($D355-$U355)-SUM($D543:I543)),0)</f>
        <v>0</v>
      </c>
      <c r="K543" s="4">
        <f>IF(SUM($D543:J543)&lt;($D355-$U355),K512*MIN($M355,($D355-$U355)-SUM($D543:J543)),0)</f>
        <v>0</v>
      </c>
      <c r="L543" s="4">
        <f>IF(SUM($D543:K543)&lt;($D355-$U355),L512*MIN($M355,($D355-$U355)-SUM($D543:K543)),0)</f>
        <v>0</v>
      </c>
      <c r="M543" s="4">
        <f>IF(SUM($D543:L543)&lt;($D355-$U355),M512*MIN($M355,($D355-$U355)-SUM($D543:L543)),0)</f>
        <v>0</v>
      </c>
      <c r="N543" s="4">
        <f>IF(SUM($D543:M543)&lt;($D355-$U355),N512*MIN($M355,($D355-$U355)-SUM($D543:M543)),0)</f>
        <v>0</v>
      </c>
      <c r="O543" s="4">
        <f>IF(SUM($D543:N543)&lt;($D355-$U355),O512*MIN($M355,($D355-$U355)-SUM($D543:N543)),0)</f>
        <v>0</v>
      </c>
      <c r="P543" s="4">
        <f>IF(SUM($D543:O543)&lt;($D355-$U355),P512*MIN($M355,($D355-$U355)-SUM($D543:O543)),0)</f>
        <v>0</v>
      </c>
      <c r="Q543" s="4">
        <f>IF(SUM($D543:P543)&lt;($D355-$U355),Q512*MIN($M355,($D355-$U355)-SUM($D543:P543)),0)</f>
        <v>0</v>
      </c>
      <c r="R543" s="4">
        <f>IF(SUM($D543:Q543)&lt;($D355-$U355),R512*MIN($M355,($D355-$U355)-SUM($D543:Q543)),0)</f>
        <v>0</v>
      </c>
      <c r="S543" s="4">
        <f>IF(SUM($D543:R543)&lt;($D355-$U355),S512*MIN($M355,($D355-$U355)-SUM($D543:R543)),0)</f>
        <v>0</v>
      </c>
      <c r="T543" s="4">
        <f>IF(SUM($D543:S543)&lt;($D355-$U355),T512*MIN($M355,($D355-$U355)-SUM($D543:S543)),0)</f>
        <v>0</v>
      </c>
      <c r="U543" s="4">
        <f>IF(SUM($D543:T543)&lt;($D355-$U355),U512*MIN($M355,($D355-$U355)-SUM($D543:T543)),0)</f>
        <v>0</v>
      </c>
      <c r="V543" s="4">
        <f>IF(SUM($D543:U543)&lt;($D355-$U355),V512*MIN($M355,($D355-$U355)-SUM($D543:U543)),0)</f>
        <v>0</v>
      </c>
      <c r="W543" s="4">
        <f>IF(SUM($D543:V543)&lt;($D355-$U355),W512*MIN($M355,($D355-$U355)-SUM($D543:V543)),0)</f>
        <v>0</v>
      </c>
      <c r="X543" s="4">
        <f>IF(SUM($D543:W543)&lt;($D355-$U355),X512*MIN($M355,($D355-$U355)-SUM($D543:W543)),0)</f>
        <v>0</v>
      </c>
      <c r="Y543" s="4">
        <f>IF(SUM($D543:X543)&lt;($D355-$U355),Y512*MIN($M355,($D355-$U355)-SUM($D543:X543)),0)</f>
        <v>0</v>
      </c>
      <c r="Z543" s="4">
        <f>IF(SUM($D543:Y543)&lt;($D355-$U355),Z512*MIN($M355,($D355-$U355)-SUM($D543:Y543)),0)</f>
        <v>0</v>
      </c>
      <c r="AA543" s="4">
        <f>IF(SUM($D543:Z543)&lt;($D355-$U355),AA512*MIN($M355,($D355-$U355)-SUM($D543:Z543)),0)</f>
        <v>0</v>
      </c>
      <c r="AB543" s="4">
        <f>IF(SUM($D543:AA543)&lt;($D355-$U355),AB512*MIN($M355,($D355-$U355)-SUM($D543:AA543)),0)</f>
        <v>0</v>
      </c>
    </row>
    <row r="544" spans="2:28" hidden="1" outlineLevel="1">
      <c r="B544" s="556"/>
      <c r="C544" s="10" t="str">
        <f t="shared" si="90"/>
        <v>3 Bed / 2 Bath House</v>
      </c>
      <c r="D544" s="10"/>
      <c r="E544" s="4">
        <f>IF(SUM($D544:D544)&lt;($D356-$U356),E513*MIN($M356,($D356-$U356)-SUM($D544:D544)),0)</f>
        <v>0</v>
      </c>
      <c r="F544" s="4">
        <f>IF(SUM($D544:E544)&lt;($D356-$U356),F513*MIN($M356,($D356-$U356)-SUM($D544:E544)),0)</f>
        <v>0</v>
      </c>
      <c r="G544" s="4">
        <f>IF(SUM($D544:F544)&lt;($D356-$U356),G513*MIN($M356,($D356-$U356)-SUM($D544:F544)),0)</f>
        <v>0</v>
      </c>
      <c r="H544" s="4">
        <f>IF(SUM($D544:G544)&lt;($D356-$U356),H513*MIN($M356,($D356-$U356)-SUM($D544:G544)),0)</f>
        <v>0</v>
      </c>
      <c r="I544" s="4">
        <f>IF(SUM($D544:H544)&lt;($D356-$U356),I513*MIN($M356,($D356-$U356)-SUM($D544:H544)),0)</f>
        <v>0</v>
      </c>
      <c r="J544" s="4">
        <f>IF(SUM($D544:I544)&lt;($D356-$U356),J513*MIN($M356,($D356-$U356)-SUM($D544:I544)),0)</f>
        <v>0</v>
      </c>
      <c r="K544" s="4">
        <f>IF(SUM($D544:J544)&lt;($D356-$U356),K513*MIN($M356,($D356-$U356)-SUM($D544:J544)),0)</f>
        <v>0</v>
      </c>
      <c r="L544" s="4">
        <f>IF(SUM($D544:K544)&lt;($D356-$U356),L513*MIN($M356,($D356-$U356)-SUM($D544:K544)),0)</f>
        <v>0</v>
      </c>
      <c r="M544" s="4">
        <f>IF(SUM($D544:L544)&lt;($D356-$U356),M513*MIN($M356,($D356-$U356)-SUM($D544:L544)),0)</f>
        <v>0</v>
      </c>
      <c r="N544" s="4">
        <f>IF(SUM($D544:M544)&lt;($D356-$U356),N513*MIN($M356,($D356-$U356)-SUM($D544:M544)),0)</f>
        <v>0</v>
      </c>
      <c r="O544" s="4">
        <f>IF(SUM($D544:N544)&lt;($D356-$U356),O513*MIN($M356,($D356-$U356)-SUM($D544:N544)),0)</f>
        <v>0</v>
      </c>
      <c r="P544" s="4">
        <f>IF(SUM($D544:O544)&lt;($D356-$U356),P513*MIN($M356,($D356-$U356)-SUM($D544:O544)),0)</f>
        <v>0</v>
      </c>
      <c r="Q544" s="4">
        <f>IF(SUM($D544:P544)&lt;($D356-$U356),Q513*MIN($M356,($D356-$U356)-SUM($D544:P544)),0)</f>
        <v>0</v>
      </c>
      <c r="R544" s="4">
        <f>IF(SUM($D544:Q544)&lt;($D356-$U356),R513*MIN($M356,($D356-$U356)-SUM($D544:Q544)),0)</f>
        <v>0</v>
      </c>
      <c r="S544" s="4">
        <f>IF(SUM($D544:R544)&lt;($D356-$U356),S513*MIN($M356,($D356-$U356)-SUM($D544:R544)),0)</f>
        <v>0</v>
      </c>
      <c r="T544" s="4">
        <f>IF(SUM($D544:S544)&lt;($D356-$U356),T513*MIN($M356,($D356-$U356)-SUM($D544:S544)),0)</f>
        <v>0</v>
      </c>
      <c r="U544" s="4">
        <f>IF(SUM($D544:T544)&lt;($D356-$U356),U513*MIN($M356,($D356-$U356)-SUM($D544:T544)),0)</f>
        <v>0</v>
      </c>
      <c r="V544" s="4">
        <f>IF(SUM($D544:U544)&lt;($D356-$U356),V513*MIN($M356,($D356-$U356)-SUM($D544:U544)),0)</f>
        <v>0</v>
      </c>
      <c r="W544" s="4">
        <f>IF(SUM($D544:V544)&lt;($D356-$U356),W513*MIN($M356,($D356-$U356)-SUM($D544:V544)),0)</f>
        <v>0</v>
      </c>
      <c r="X544" s="4">
        <f>IF(SUM($D544:W544)&lt;($D356-$U356),X513*MIN($M356,($D356-$U356)-SUM($D544:W544)),0)</f>
        <v>0</v>
      </c>
      <c r="Y544" s="4">
        <f>IF(SUM($D544:X544)&lt;($D356-$U356),Y513*MIN($M356,($D356-$U356)-SUM($D544:X544)),0)</f>
        <v>0</v>
      </c>
      <c r="Z544" s="4">
        <f>IF(SUM($D544:Y544)&lt;($D356-$U356),Z513*MIN($M356,($D356-$U356)-SUM($D544:Y544)),0)</f>
        <v>0</v>
      </c>
      <c r="AA544" s="4">
        <f>IF(SUM($D544:Z544)&lt;($D356-$U356),AA513*MIN($M356,($D356-$U356)-SUM($D544:Z544)),0)</f>
        <v>0</v>
      </c>
      <c r="AB544" s="4">
        <f>IF(SUM($D544:AA544)&lt;($D356-$U356),AB513*MIN($M356,($D356-$U356)-SUM($D544:AA544)),0)</f>
        <v>0</v>
      </c>
    </row>
    <row r="545" spans="2:28" hidden="1" outlineLevel="1">
      <c r="B545" s="556"/>
      <c r="C545" s="10" t="str">
        <f t="shared" si="90"/>
        <v xml:space="preserve">3 Bed / 2 Bath </v>
      </c>
      <c r="D545" s="10"/>
      <c r="E545" s="4">
        <f>IF(SUM($D545:D545)&lt;($D357-$U357),E514*MIN($M357,($D357-$U357)-SUM($D545:D545)),0)</f>
        <v>0</v>
      </c>
      <c r="F545" s="4">
        <f>IF(SUM($D545:E545)&lt;($D357-$U357),F514*MIN($M357,($D357-$U357)-SUM($D545:E545)),0)</f>
        <v>0</v>
      </c>
      <c r="G545" s="4">
        <f>IF(SUM($D545:F545)&lt;($D357-$U357),G514*MIN($M357,($D357-$U357)-SUM($D545:F545)),0)</f>
        <v>0</v>
      </c>
      <c r="H545" s="4">
        <f>IF(SUM($D545:G545)&lt;($D357-$U357),H514*MIN($M357,($D357-$U357)-SUM($D545:G545)),0)</f>
        <v>0</v>
      </c>
      <c r="I545" s="4">
        <f>IF(SUM($D545:H545)&lt;($D357-$U357),I514*MIN($M357,($D357-$U357)-SUM($D545:H545)),0)</f>
        <v>0</v>
      </c>
      <c r="J545" s="4">
        <f>IF(SUM($D545:I545)&lt;($D357-$U357),J514*MIN($M357,($D357-$U357)-SUM($D545:I545)),0)</f>
        <v>0</v>
      </c>
      <c r="K545" s="4">
        <f>IF(SUM($D545:J545)&lt;($D357-$U357),K514*MIN($M357,($D357-$U357)-SUM($D545:J545)),0)</f>
        <v>0</v>
      </c>
      <c r="L545" s="4">
        <f>IF(SUM($D545:K545)&lt;($D357-$U357),L514*MIN($M357,($D357-$U357)-SUM($D545:K545)),0)</f>
        <v>0</v>
      </c>
      <c r="M545" s="4">
        <f>IF(SUM($D545:L545)&lt;($D357-$U357),M514*MIN($M357,($D357-$U357)-SUM($D545:L545)),0)</f>
        <v>0</v>
      </c>
      <c r="N545" s="4">
        <f>IF(SUM($D545:M545)&lt;($D357-$U357),N514*MIN($M357,($D357-$U357)-SUM($D545:M545)),0)</f>
        <v>0</v>
      </c>
      <c r="O545" s="4">
        <f>IF(SUM($D545:N545)&lt;($D357-$U357),O514*MIN($M357,($D357-$U357)-SUM($D545:N545)),0)</f>
        <v>0</v>
      </c>
      <c r="P545" s="4">
        <f>IF(SUM($D545:O545)&lt;($D357-$U357),P514*MIN($M357,($D357-$U357)-SUM($D545:O545)),0)</f>
        <v>0</v>
      </c>
      <c r="Q545" s="4">
        <f>IF(SUM($D545:P545)&lt;($D357-$U357),Q514*MIN($M357,($D357-$U357)-SUM($D545:P545)),0)</f>
        <v>0</v>
      </c>
      <c r="R545" s="4">
        <f>IF(SUM($D545:Q545)&lt;($D357-$U357),R514*MIN($M357,($D357-$U357)-SUM($D545:Q545)),0)</f>
        <v>0</v>
      </c>
      <c r="S545" s="4">
        <f>IF(SUM($D545:R545)&lt;($D357-$U357),S514*MIN($M357,($D357-$U357)-SUM($D545:R545)),0)</f>
        <v>0</v>
      </c>
      <c r="T545" s="4">
        <f>IF(SUM($D545:S545)&lt;($D357-$U357),T514*MIN($M357,($D357-$U357)-SUM($D545:S545)),0)</f>
        <v>0</v>
      </c>
      <c r="U545" s="4">
        <f>IF(SUM($D545:T545)&lt;($D357-$U357),U514*MIN($M357,($D357-$U357)-SUM($D545:T545)),0)</f>
        <v>0</v>
      </c>
      <c r="V545" s="4">
        <f>IF(SUM($D545:U545)&lt;($D357-$U357),V514*MIN($M357,($D357-$U357)-SUM($D545:U545)),0)</f>
        <v>0</v>
      </c>
      <c r="W545" s="4">
        <f>IF(SUM($D545:V545)&lt;($D357-$U357),W514*MIN($M357,($D357-$U357)-SUM($D545:V545)),0)</f>
        <v>0</v>
      </c>
      <c r="X545" s="4">
        <f>IF(SUM($D545:W545)&lt;($D357-$U357),X514*MIN($M357,($D357-$U357)-SUM($D545:W545)),0)</f>
        <v>0</v>
      </c>
      <c r="Y545" s="4">
        <f>IF(SUM($D545:X545)&lt;($D357-$U357),Y514*MIN($M357,($D357-$U357)-SUM($D545:X545)),0)</f>
        <v>0</v>
      </c>
      <c r="Z545" s="4">
        <f>IF(SUM($D545:Y545)&lt;($D357-$U357),Z514*MIN($M357,($D357-$U357)-SUM($D545:Y545)),0)</f>
        <v>0</v>
      </c>
      <c r="AA545" s="4">
        <f>IF(SUM($D545:Z545)&lt;($D357-$U357),AA514*MIN($M357,($D357-$U357)-SUM($D545:Z545)),0)</f>
        <v>0</v>
      </c>
      <c r="AB545" s="4">
        <f>IF(SUM($D545:AA545)&lt;($D357-$U357),AB514*MIN($M357,($D357-$U357)-SUM($D545:AA545)),0)</f>
        <v>0</v>
      </c>
    </row>
    <row r="546" spans="2:28" hidden="1" outlineLevel="1">
      <c r="B546" s="556"/>
      <c r="C546" s="10" t="str">
        <f t="shared" si="90"/>
        <v xml:space="preserve">1 Bed / 1 Bath </v>
      </c>
      <c r="D546" s="10"/>
      <c r="E546" s="4">
        <f>IF(SUM($D546:D546)&lt;($D358-$U358),E515*MIN($M358,($D358-$U358)-SUM($D546:D546)),0)</f>
        <v>0</v>
      </c>
      <c r="F546" s="4">
        <f>IF(SUM($D546:E546)&lt;($D358-$U358),F515*MIN($M358,($D358-$U358)-SUM($D546:E546)),0)</f>
        <v>0</v>
      </c>
      <c r="G546" s="4">
        <f>IF(SUM($D546:F546)&lt;($D358-$U358),G515*MIN($M358,($D358-$U358)-SUM($D546:F546)),0)</f>
        <v>0</v>
      </c>
      <c r="H546" s="4">
        <f>IF(SUM($D546:G546)&lt;($D358-$U358),H515*MIN($M358,($D358-$U358)-SUM($D546:G546)),0)</f>
        <v>0</v>
      </c>
      <c r="I546" s="4">
        <f>IF(SUM($D546:H546)&lt;($D358-$U358),I515*MIN($M358,($D358-$U358)-SUM($D546:H546)),0)</f>
        <v>0</v>
      </c>
      <c r="J546" s="4">
        <f>IF(SUM($D546:I546)&lt;($D358-$U358),J515*MIN($M358,($D358-$U358)-SUM($D546:I546)),0)</f>
        <v>0</v>
      </c>
      <c r="K546" s="4">
        <f>IF(SUM($D546:J546)&lt;($D358-$U358),K515*MIN($M358,($D358-$U358)-SUM($D546:J546)),0)</f>
        <v>0</v>
      </c>
      <c r="L546" s="4">
        <f>IF(SUM($D546:K546)&lt;($D358-$U358),L515*MIN($M358,($D358-$U358)-SUM($D546:K546)),0)</f>
        <v>0</v>
      </c>
      <c r="M546" s="4">
        <f>IF(SUM($D546:L546)&lt;($D358-$U358),M515*MIN($M358,($D358-$U358)-SUM($D546:L546)),0)</f>
        <v>0</v>
      </c>
      <c r="N546" s="4">
        <f>IF(SUM($D546:M546)&lt;($D358-$U358),N515*MIN($M358,($D358-$U358)-SUM($D546:M546)),0)</f>
        <v>0</v>
      </c>
      <c r="O546" s="4">
        <f>IF(SUM($D546:N546)&lt;($D358-$U358),O515*MIN($M358,($D358-$U358)-SUM($D546:N546)),0)</f>
        <v>0</v>
      </c>
      <c r="P546" s="4">
        <f>IF(SUM($D546:O546)&lt;($D358-$U358),P515*MIN($M358,($D358-$U358)-SUM($D546:O546)),0)</f>
        <v>0</v>
      </c>
      <c r="Q546" s="4">
        <f>IF(SUM($D546:P546)&lt;($D358-$U358),Q515*MIN($M358,($D358-$U358)-SUM($D546:P546)),0)</f>
        <v>0</v>
      </c>
      <c r="R546" s="4">
        <f>IF(SUM($D546:Q546)&lt;($D358-$U358),R515*MIN($M358,($D358-$U358)-SUM($D546:Q546)),0)</f>
        <v>0</v>
      </c>
      <c r="S546" s="4">
        <f>IF(SUM($D546:R546)&lt;($D358-$U358),S515*MIN($M358,($D358-$U358)-SUM($D546:R546)),0)</f>
        <v>0</v>
      </c>
      <c r="T546" s="4">
        <f>IF(SUM($D546:S546)&lt;($D358-$U358),T515*MIN($M358,($D358-$U358)-SUM($D546:S546)),0)</f>
        <v>0</v>
      </c>
      <c r="U546" s="4">
        <f>IF(SUM($D546:T546)&lt;($D358-$U358),U515*MIN($M358,($D358-$U358)-SUM($D546:T546)),0)</f>
        <v>0</v>
      </c>
      <c r="V546" s="4">
        <f>IF(SUM($D546:U546)&lt;($D358-$U358),V515*MIN($M358,($D358-$U358)-SUM($D546:U546)),0)</f>
        <v>0</v>
      </c>
      <c r="W546" s="4">
        <f>IF(SUM($D546:V546)&lt;($D358-$U358),W515*MIN($M358,($D358-$U358)-SUM($D546:V546)),0)</f>
        <v>0</v>
      </c>
      <c r="X546" s="4">
        <f>IF(SUM($D546:W546)&lt;($D358-$U358),X515*MIN($M358,($D358-$U358)-SUM($D546:W546)),0)</f>
        <v>0</v>
      </c>
      <c r="Y546" s="4">
        <f>IF(SUM($D546:X546)&lt;($D358-$U358),Y515*MIN($M358,($D358-$U358)-SUM($D546:X546)),0)</f>
        <v>0</v>
      </c>
      <c r="Z546" s="4">
        <f>IF(SUM($D546:Y546)&lt;($D358-$U358),Z515*MIN($M358,($D358-$U358)-SUM($D546:Y546)),0)</f>
        <v>0</v>
      </c>
      <c r="AA546" s="4">
        <f>IF(SUM($D546:Z546)&lt;($D358-$U358),AA515*MIN($M358,($D358-$U358)-SUM($D546:Z546)),0)</f>
        <v>0</v>
      </c>
      <c r="AB546" s="4">
        <f>IF(SUM($D546:AA546)&lt;($D358-$U358),AB515*MIN($M358,($D358-$U358)-SUM($D546:AA546)),0)</f>
        <v>0</v>
      </c>
    </row>
    <row r="547" spans="2:28" hidden="1" outlineLevel="1">
      <c r="B547" s="556"/>
      <c r="C547" s="10" t="str">
        <f t="shared" si="90"/>
        <v xml:space="preserve">2 Bed / 2 Bath </v>
      </c>
      <c r="D547" s="10"/>
      <c r="E547" s="4">
        <f>IF(SUM($D547:D547)&lt;($D359-$U359),E516*MIN($M359,($D359-$U359)-SUM($D547:D547)),0)</f>
        <v>0</v>
      </c>
      <c r="F547" s="4">
        <f>IF(SUM($D547:E547)&lt;($D359-$U359),F516*MIN($M359,($D359-$U359)-SUM($D547:E547)),0)</f>
        <v>0</v>
      </c>
      <c r="G547" s="4">
        <f>IF(SUM($D547:F547)&lt;($D359-$U359),G516*MIN($M359,($D359-$U359)-SUM($D547:F547)),0)</f>
        <v>0</v>
      </c>
      <c r="H547" s="4">
        <f>IF(SUM($D547:G547)&lt;($D359-$U359),H516*MIN($M359,($D359-$U359)-SUM($D547:G547)),0)</f>
        <v>0</v>
      </c>
      <c r="I547" s="4">
        <f>IF(SUM($D547:H547)&lt;($D359-$U359),I516*MIN($M359,($D359-$U359)-SUM($D547:H547)),0)</f>
        <v>0</v>
      </c>
      <c r="J547" s="4">
        <f>IF(SUM($D547:I547)&lt;($D359-$U359),J516*MIN($M359,($D359-$U359)-SUM($D547:I547)),0)</f>
        <v>0</v>
      </c>
      <c r="K547" s="4">
        <f>IF(SUM($D547:J547)&lt;($D359-$U359),K516*MIN($M359,($D359-$U359)-SUM($D547:J547)),0)</f>
        <v>0</v>
      </c>
      <c r="L547" s="4">
        <f>IF(SUM($D547:K547)&lt;($D359-$U359),L516*MIN($M359,($D359-$U359)-SUM($D547:K547)),0)</f>
        <v>0</v>
      </c>
      <c r="M547" s="4">
        <f>IF(SUM($D547:L547)&lt;($D359-$U359),M516*MIN($M359,($D359-$U359)-SUM($D547:L547)),0)</f>
        <v>0</v>
      </c>
      <c r="N547" s="4">
        <f>IF(SUM($D547:M547)&lt;($D359-$U359),N516*MIN($M359,($D359-$U359)-SUM($D547:M547)),0)</f>
        <v>0</v>
      </c>
      <c r="O547" s="4">
        <f>IF(SUM($D547:N547)&lt;($D359-$U359),O516*MIN($M359,($D359-$U359)-SUM($D547:N547)),0)</f>
        <v>0</v>
      </c>
      <c r="P547" s="4">
        <f>IF(SUM($D547:O547)&lt;($D359-$U359),P516*MIN($M359,($D359-$U359)-SUM($D547:O547)),0)</f>
        <v>0</v>
      </c>
      <c r="Q547" s="4">
        <f>IF(SUM($D547:P547)&lt;($D359-$U359),Q516*MIN($M359,($D359-$U359)-SUM($D547:P547)),0)</f>
        <v>0</v>
      </c>
      <c r="R547" s="4">
        <f>IF(SUM($D547:Q547)&lt;($D359-$U359),R516*MIN($M359,($D359-$U359)-SUM($D547:Q547)),0)</f>
        <v>0</v>
      </c>
      <c r="S547" s="4">
        <f>IF(SUM($D547:R547)&lt;($D359-$U359),S516*MIN($M359,($D359-$U359)-SUM($D547:R547)),0)</f>
        <v>0</v>
      </c>
      <c r="T547" s="4">
        <f>IF(SUM($D547:S547)&lt;($D359-$U359),T516*MIN($M359,($D359-$U359)-SUM($D547:S547)),0)</f>
        <v>0</v>
      </c>
      <c r="U547" s="4">
        <f>IF(SUM($D547:T547)&lt;($D359-$U359),U516*MIN($M359,($D359-$U359)-SUM($D547:T547)),0)</f>
        <v>0</v>
      </c>
      <c r="V547" s="4">
        <f>IF(SUM($D547:U547)&lt;($D359-$U359),V516*MIN($M359,($D359-$U359)-SUM($D547:U547)),0)</f>
        <v>0</v>
      </c>
      <c r="W547" s="4">
        <f>IF(SUM($D547:V547)&lt;($D359-$U359),W516*MIN($M359,($D359-$U359)-SUM($D547:V547)),0)</f>
        <v>0</v>
      </c>
      <c r="X547" s="4">
        <f>IF(SUM($D547:W547)&lt;($D359-$U359),X516*MIN($M359,($D359-$U359)-SUM($D547:W547)),0)</f>
        <v>0</v>
      </c>
      <c r="Y547" s="4">
        <f>IF(SUM($D547:X547)&lt;($D359-$U359),Y516*MIN($M359,($D359-$U359)-SUM($D547:X547)),0)</f>
        <v>0</v>
      </c>
      <c r="Z547" s="4">
        <f>IF(SUM($D547:Y547)&lt;($D359-$U359),Z516*MIN($M359,($D359-$U359)-SUM($D547:Y547)),0)</f>
        <v>0</v>
      </c>
      <c r="AA547" s="4">
        <f>IF(SUM($D547:Z547)&lt;($D359-$U359),AA516*MIN($M359,($D359-$U359)-SUM($D547:Z547)),0)</f>
        <v>0</v>
      </c>
      <c r="AB547" s="4">
        <f>IF(SUM($D547:AA547)&lt;($D359-$U359),AB516*MIN($M359,($D359-$U359)-SUM($D547:AA547)),0)</f>
        <v>0</v>
      </c>
    </row>
    <row r="548" spans="2:28" hidden="1" outlineLevel="1">
      <c r="B548" s="556"/>
      <c r="C548" s="10" t="str">
        <f t="shared" si="90"/>
        <v xml:space="preserve">4 Bed / 2 Bath Penthouse </v>
      </c>
      <c r="D548" s="10"/>
      <c r="E548" s="4">
        <f>IF(SUM($D548:D548)&lt;($D360-$U360),E517*MIN($M360,($D360-$U360)-SUM($D548:D548)),0)</f>
        <v>0</v>
      </c>
      <c r="F548" s="4">
        <f>IF(SUM($D548:E548)&lt;($D360-$U360),F517*MIN($M360,($D360-$U360)-SUM($D548:E548)),0)</f>
        <v>0</v>
      </c>
      <c r="G548" s="4">
        <f>IF(SUM($D548:F548)&lt;($D360-$U360),G517*MIN($M360,($D360-$U360)-SUM($D548:F548)),0)</f>
        <v>0</v>
      </c>
      <c r="H548" s="4">
        <f>IF(SUM($D548:G548)&lt;($D360-$U360),H517*MIN($M360,($D360-$U360)-SUM($D548:G548)),0)</f>
        <v>0</v>
      </c>
      <c r="I548" s="4">
        <f>IF(SUM($D548:H548)&lt;($D360-$U360),I517*MIN($M360,($D360-$U360)-SUM($D548:H548)),0)</f>
        <v>0</v>
      </c>
      <c r="J548" s="4">
        <f>IF(SUM($D548:I548)&lt;($D360-$U360),J517*MIN($M360,($D360-$U360)-SUM($D548:I548)),0)</f>
        <v>0</v>
      </c>
      <c r="K548" s="4">
        <f>IF(SUM($D548:J548)&lt;($D360-$U360),K517*MIN($M360,($D360-$U360)-SUM($D548:J548)),0)</f>
        <v>0</v>
      </c>
      <c r="L548" s="4">
        <f>IF(SUM($D548:K548)&lt;($D360-$U360),L517*MIN($M360,($D360-$U360)-SUM($D548:K548)),0)</f>
        <v>0</v>
      </c>
      <c r="M548" s="4">
        <f>IF(SUM($D548:L548)&lt;($D360-$U360),M517*MIN($M360,($D360-$U360)-SUM($D548:L548)),0)</f>
        <v>0</v>
      </c>
      <c r="N548" s="4">
        <f>IF(SUM($D548:M548)&lt;($D360-$U360),N517*MIN($M360,($D360-$U360)-SUM($D548:M548)),0)</f>
        <v>0</v>
      </c>
      <c r="O548" s="4">
        <f>IF(SUM($D548:N548)&lt;($D360-$U360),O517*MIN($M360,($D360-$U360)-SUM($D548:N548)),0)</f>
        <v>0</v>
      </c>
      <c r="P548" s="4">
        <f>IF(SUM($D548:O548)&lt;($D360-$U360),P517*MIN($M360,($D360-$U360)-SUM($D548:O548)),0)</f>
        <v>0</v>
      </c>
      <c r="Q548" s="4">
        <f>IF(SUM($D548:P548)&lt;($D360-$U360),Q517*MIN($M360,($D360-$U360)-SUM($D548:P548)),0)</f>
        <v>0</v>
      </c>
      <c r="R548" s="4">
        <f>IF(SUM($D548:Q548)&lt;($D360-$U360),R517*MIN($M360,($D360-$U360)-SUM($D548:Q548)),0)</f>
        <v>0</v>
      </c>
      <c r="S548" s="4">
        <f>IF(SUM($D548:R548)&lt;($D360-$U360),S517*MIN($M360,($D360-$U360)-SUM($D548:R548)),0)</f>
        <v>0</v>
      </c>
      <c r="T548" s="4">
        <f>IF(SUM($D548:S548)&lt;($D360-$U360),T517*MIN($M360,($D360-$U360)-SUM($D548:S548)),0)</f>
        <v>0</v>
      </c>
      <c r="U548" s="4">
        <f>IF(SUM($D548:T548)&lt;($D360-$U360),U517*MIN($M360,($D360-$U360)-SUM($D548:T548)),0)</f>
        <v>0</v>
      </c>
      <c r="V548" s="4">
        <f>IF(SUM($D548:U548)&lt;($D360-$U360),V517*MIN($M360,($D360-$U360)-SUM($D548:U548)),0)</f>
        <v>0</v>
      </c>
      <c r="W548" s="4">
        <f>IF(SUM($D548:V548)&lt;($D360-$U360),W517*MIN($M360,($D360-$U360)-SUM($D548:V548)),0)</f>
        <v>0</v>
      </c>
      <c r="X548" s="4">
        <f>IF(SUM($D548:W548)&lt;($D360-$U360),X517*MIN($M360,($D360-$U360)-SUM($D548:W548)),0)</f>
        <v>0</v>
      </c>
      <c r="Y548" s="4">
        <f>IF(SUM($D548:X548)&lt;($D360-$U360),Y517*MIN($M360,($D360-$U360)-SUM($D548:X548)),0)</f>
        <v>0</v>
      </c>
      <c r="Z548" s="4">
        <f>IF(SUM($D548:Y548)&lt;($D360-$U360),Z517*MIN($M360,($D360-$U360)-SUM($D548:Y548)),0)</f>
        <v>0</v>
      </c>
      <c r="AA548" s="4">
        <f>IF(SUM($D548:Z548)&lt;($D360-$U360),AA517*MIN($M360,($D360-$U360)-SUM($D548:Z548)),0)</f>
        <v>0</v>
      </c>
      <c r="AB548" s="4">
        <f>IF(SUM($D548:AA548)&lt;($D360-$U360),AB517*MIN($M360,($D360-$U360)-SUM($D548:AA548)),0)</f>
        <v>0</v>
      </c>
    </row>
    <row r="549" spans="2:28" hidden="1" outlineLevel="1">
      <c r="B549" s="556"/>
      <c r="C549" s="10" t="str">
        <f t="shared" si="90"/>
        <v xml:space="preserve">2 Bed / 2 Bath </v>
      </c>
      <c r="D549" s="10"/>
      <c r="E549" s="4">
        <f>IF(SUM($D549:D549)&lt;($D361-$U361),E518*MIN($M361,($D361-$U361)-SUM($D549:D549)),0)</f>
        <v>0</v>
      </c>
      <c r="F549" s="4">
        <f>IF(SUM($D549:E549)&lt;($D361-$U361),F518*MIN($M361,($D361-$U361)-SUM($D549:E549)),0)</f>
        <v>0</v>
      </c>
      <c r="G549" s="4">
        <f>IF(SUM($D549:F549)&lt;($D361-$U361),G518*MIN($M361,($D361-$U361)-SUM($D549:F549)),0)</f>
        <v>0</v>
      </c>
      <c r="H549" s="4">
        <f>IF(SUM($D549:G549)&lt;($D361-$U361),H518*MIN($M361,($D361-$U361)-SUM($D549:G549)),0)</f>
        <v>0</v>
      </c>
      <c r="I549" s="4">
        <f>IF(SUM($D549:H549)&lt;($D361-$U361),I518*MIN($M361,($D361-$U361)-SUM($D549:H549)),0)</f>
        <v>0</v>
      </c>
      <c r="J549" s="4">
        <f>IF(SUM($D549:I549)&lt;($D361-$U361),J518*MIN($M361,($D361-$U361)-SUM($D549:I549)),0)</f>
        <v>0</v>
      </c>
      <c r="K549" s="4">
        <f>IF(SUM($D549:J549)&lt;($D361-$U361),K518*MIN($M361,($D361-$U361)-SUM($D549:J549)),0)</f>
        <v>0</v>
      </c>
      <c r="L549" s="4">
        <f>IF(SUM($D549:K549)&lt;($D361-$U361),L518*MIN($M361,($D361-$U361)-SUM($D549:K549)),0)</f>
        <v>0</v>
      </c>
      <c r="M549" s="4">
        <f>IF(SUM($D549:L549)&lt;($D361-$U361),M518*MIN($M361,($D361-$U361)-SUM($D549:L549)),0)</f>
        <v>0</v>
      </c>
      <c r="N549" s="4">
        <f>IF(SUM($D549:M549)&lt;($D361-$U361),N518*MIN($M361,($D361-$U361)-SUM($D549:M549)),0)</f>
        <v>0</v>
      </c>
      <c r="O549" s="4">
        <f>IF(SUM($D549:N549)&lt;($D361-$U361),O518*MIN($M361,($D361-$U361)-SUM($D549:N549)),0)</f>
        <v>0</v>
      </c>
      <c r="P549" s="4">
        <f>IF(SUM($D549:O549)&lt;($D361-$U361),P518*MIN($M361,($D361-$U361)-SUM($D549:O549)),0)</f>
        <v>0</v>
      </c>
      <c r="Q549" s="4">
        <f>IF(SUM($D549:P549)&lt;($D361-$U361),Q518*MIN($M361,($D361-$U361)-SUM($D549:P549)),0)</f>
        <v>0</v>
      </c>
      <c r="R549" s="4">
        <f>IF(SUM($D549:Q549)&lt;($D361-$U361),R518*MIN($M361,($D361-$U361)-SUM($D549:Q549)),0)</f>
        <v>0</v>
      </c>
      <c r="S549" s="4">
        <f>IF(SUM($D549:R549)&lt;($D361-$U361),S518*MIN($M361,($D361-$U361)-SUM($D549:R549)),0)</f>
        <v>0</v>
      </c>
      <c r="T549" s="4">
        <f>IF(SUM($D549:S549)&lt;($D361-$U361),T518*MIN($M361,($D361-$U361)-SUM($D549:S549)),0)</f>
        <v>0</v>
      </c>
      <c r="U549" s="4">
        <f>IF(SUM($D549:T549)&lt;($D361-$U361),U518*MIN($M361,($D361-$U361)-SUM($D549:T549)),0)</f>
        <v>0</v>
      </c>
      <c r="V549" s="4">
        <f>IF(SUM($D549:U549)&lt;($D361-$U361),V518*MIN($M361,($D361-$U361)-SUM($D549:U549)),0)</f>
        <v>0</v>
      </c>
      <c r="W549" s="4">
        <f>IF(SUM($D549:V549)&lt;($D361-$U361),W518*MIN($M361,($D361-$U361)-SUM($D549:V549)),0)</f>
        <v>0</v>
      </c>
      <c r="X549" s="4">
        <f>IF(SUM($D549:W549)&lt;($D361-$U361),X518*MIN($M361,($D361-$U361)-SUM($D549:W549)),0)</f>
        <v>0</v>
      </c>
      <c r="Y549" s="4">
        <f>IF(SUM($D549:X549)&lt;($D361-$U361),Y518*MIN($M361,($D361-$U361)-SUM($D549:X549)),0)</f>
        <v>0</v>
      </c>
      <c r="Z549" s="4">
        <f>IF(SUM($D549:Y549)&lt;($D361-$U361),Z518*MIN($M361,($D361-$U361)-SUM($D549:Y549)),0)</f>
        <v>0</v>
      </c>
      <c r="AA549" s="4">
        <f>IF(SUM($D549:Z549)&lt;($D361-$U361),AA518*MIN($M361,($D361-$U361)-SUM($D549:Z549)),0)</f>
        <v>0</v>
      </c>
      <c r="AB549" s="4">
        <f>IF(SUM($D549:AA549)&lt;($D361-$U361),AB518*MIN($M361,($D361-$U361)-SUM($D549:AA549)),0)</f>
        <v>0</v>
      </c>
    </row>
    <row r="550" spans="2:28" hidden="1" outlineLevel="1">
      <c r="B550" s="556"/>
      <c r="C550" s="10">
        <f t="shared" si="90"/>
        <v>0</v>
      </c>
      <c r="D550" s="10"/>
      <c r="E550" s="4">
        <f>IF(SUM($D550:D550)&lt;($D362-$U362),E519*MIN($M362,($D362-$U362)-SUM($D550:D550)),0)</f>
        <v>0</v>
      </c>
      <c r="F550" s="4">
        <f>IF(SUM($D550:E550)&lt;($D362-$U362),F519*MIN($M362,($D362-$U362)-SUM($D550:E550)),0)</f>
        <v>0</v>
      </c>
      <c r="G550" s="4">
        <f>IF(SUM($D550:F550)&lt;($D362-$U362),G519*MIN($M362,($D362-$U362)-SUM($D550:F550)),0)</f>
        <v>0</v>
      </c>
      <c r="H550" s="4">
        <f>IF(SUM($D550:G550)&lt;($D362-$U362),H519*MIN($M362,($D362-$U362)-SUM($D550:G550)),0)</f>
        <v>0</v>
      </c>
      <c r="I550" s="4">
        <f>IF(SUM($D550:H550)&lt;($D362-$U362),I519*MIN($M362,($D362-$U362)-SUM($D550:H550)),0)</f>
        <v>0</v>
      </c>
      <c r="J550" s="4">
        <f>IF(SUM($D550:I550)&lt;($D362-$U362),J519*MIN($M362,($D362-$U362)-SUM($D550:I550)),0)</f>
        <v>0</v>
      </c>
      <c r="K550" s="4">
        <f>IF(SUM($D550:J550)&lt;($D362-$U362),K519*MIN($M362,($D362-$U362)-SUM($D550:J550)),0)</f>
        <v>0</v>
      </c>
      <c r="L550" s="4">
        <f>IF(SUM($D550:K550)&lt;($D362-$U362),L519*MIN($M362,($D362-$U362)-SUM($D550:K550)),0)</f>
        <v>0</v>
      </c>
      <c r="M550" s="4">
        <f>IF(SUM($D550:L550)&lt;($D362-$U362),M519*MIN($M362,($D362-$U362)-SUM($D550:L550)),0)</f>
        <v>0</v>
      </c>
      <c r="N550" s="4">
        <f>IF(SUM($D550:M550)&lt;($D362-$U362),N519*MIN($M362,($D362-$U362)-SUM($D550:M550)),0)</f>
        <v>0</v>
      </c>
      <c r="O550" s="4">
        <f>IF(SUM($D550:N550)&lt;($D362-$U362),O519*MIN($M362,($D362-$U362)-SUM($D550:N550)),0)</f>
        <v>0</v>
      </c>
      <c r="P550" s="4">
        <f>IF(SUM($D550:O550)&lt;($D362-$U362),P519*MIN($M362,($D362-$U362)-SUM($D550:O550)),0)</f>
        <v>0</v>
      </c>
      <c r="Q550" s="4">
        <f>IF(SUM($D550:P550)&lt;($D362-$U362),Q519*MIN($M362,($D362-$U362)-SUM($D550:P550)),0)</f>
        <v>0</v>
      </c>
      <c r="R550" s="4">
        <f>IF(SUM($D550:Q550)&lt;($D362-$U362),R519*MIN($M362,($D362-$U362)-SUM($D550:Q550)),0)</f>
        <v>0</v>
      </c>
      <c r="S550" s="4">
        <f>IF(SUM($D550:R550)&lt;($D362-$U362),S519*MIN($M362,($D362-$U362)-SUM($D550:R550)),0)</f>
        <v>0</v>
      </c>
      <c r="T550" s="4">
        <f>IF(SUM($D550:S550)&lt;($D362-$U362),T519*MIN($M362,($D362-$U362)-SUM($D550:S550)),0)</f>
        <v>0</v>
      </c>
      <c r="U550" s="4">
        <f>IF(SUM($D550:T550)&lt;($D362-$U362),U519*MIN($M362,($D362-$U362)-SUM($D550:T550)),0)</f>
        <v>0</v>
      </c>
      <c r="V550" s="4">
        <f>IF(SUM($D550:U550)&lt;($D362-$U362),V519*MIN($M362,($D362-$U362)-SUM($D550:U550)),0)</f>
        <v>0</v>
      </c>
      <c r="W550" s="4">
        <f>IF(SUM($D550:V550)&lt;($D362-$U362),W519*MIN($M362,($D362-$U362)-SUM($D550:V550)),0)</f>
        <v>0</v>
      </c>
      <c r="X550" s="4">
        <f>IF(SUM($D550:W550)&lt;($D362-$U362),X519*MIN($M362,($D362-$U362)-SUM($D550:W550)),0)</f>
        <v>0</v>
      </c>
      <c r="Y550" s="4">
        <f>IF(SUM($D550:X550)&lt;($D362-$U362),Y519*MIN($M362,($D362-$U362)-SUM($D550:X550)),0)</f>
        <v>0</v>
      </c>
      <c r="Z550" s="4">
        <f>IF(SUM($D550:Y550)&lt;($D362-$U362),Z519*MIN($M362,($D362-$U362)-SUM($D550:Y550)),0)</f>
        <v>0</v>
      </c>
      <c r="AA550" s="4">
        <f>IF(SUM($D550:Z550)&lt;($D362-$U362),AA519*MIN($M362,($D362-$U362)-SUM($D550:Z550)),0)</f>
        <v>0</v>
      </c>
      <c r="AB550" s="4">
        <f>IF(SUM($D550:AA550)&lt;($D362-$U362),AB519*MIN($M362,($D362-$U362)-SUM($D550:AA550)),0)</f>
        <v>0</v>
      </c>
    </row>
    <row r="551" spans="2:28" hidden="1" outlineLevel="1">
      <c r="B551" s="556"/>
      <c r="C551" s="10">
        <f t="shared" si="90"/>
        <v>0</v>
      </c>
      <c r="D551" s="10"/>
      <c r="E551" s="4">
        <f>IF(SUM($D551:D551)&lt;($D363-$U363),E520*MIN($M363,($D363-$U363)-SUM($D551:D551)),0)</f>
        <v>0</v>
      </c>
      <c r="F551" s="4">
        <f>IF(SUM($D551:E551)&lt;($D363-$U363),F520*MIN($M363,($D363-$U363)-SUM($D551:E551)),0)</f>
        <v>0</v>
      </c>
      <c r="G551" s="4">
        <f>IF(SUM($D551:F551)&lt;($D363-$U363),G520*MIN($M363,($D363-$U363)-SUM($D551:F551)),0)</f>
        <v>0</v>
      </c>
      <c r="H551" s="4">
        <f>IF(SUM($D551:G551)&lt;($D363-$U363),H520*MIN($M363,($D363-$U363)-SUM($D551:G551)),0)</f>
        <v>0</v>
      </c>
      <c r="I551" s="4">
        <f>IF(SUM($D551:H551)&lt;($D363-$U363),I520*MIN($M363,($D363-$U363)-SUM($D551:H551)),0)</f>
        <v>0</v>
      </c>
      <c r="J551" s="4">
        <f>IF(SUM($D551:I551)&lt;($D363-$U363),J520*MIN($M363,($D363-$U363)-SUM($D551:I551)),0)</f>
        <v>0</v>
      </c>
      <c r="K551" s="4">
        <f>IF(SUM($D551:J551)&lt;($D363-$U363),K520*MIN($M363,($D363-$U363)-SUM($D551:J551)),0)</f>
        <v>0</v>
      </c>
      <c r="L551" s="4">
        <f>IF(SUM($D551:K551)&lt;($D363-$U363),L520*MIN($M363,($D363-$U363)-SUM($D551:K551)),0)</f>
        <v>0</v>
      </c>
      <c r="M551" s="4">
        <f>IF(SUM($D551:L551)&lt;($D363-$U363),M520*MIN($M363,($D363-$U363)-SUM($D551:L551)),0)</f>
        <v>0</v>
      </c>
      <c r="N551" s="4">
        <f>IF(SUM($D551:M551)&lt;($D363-$U363),N520*MIN($M363,($D363-$U363)-SUM($D551:M551)),0)</f>
        <v>0</v>
      </c>
      <c r="O551" s="4">
        <f>IF(SUM($D551:N551)&lt;($D363-$U363),O520*MIN($M363,($D363-$U363)-SUM($D551:N551)),0)</f>
        <v>0</v>
      </c>
      <c r="P551" s="4">
        <f>IF(SUM($D551:O551)&lt;($D363-$U363),P520*MIN($M363,($D363-$U363)-SUM($D551:O551)),0)</f>
        <v>0</v>
      </c>
      <c r="Q551" s="4">
        <f>IF(SUM($D551:P551)&lt;($D363-$U363),Q520*MIN($M363,($D363-$U363)-SUM($D551:P551)),0)</f>
        <v>0</v>
      </c>
      <c r="R551" s="4">
        <f>IF(SUM($D551:Q551)&lt;($D363-$U363),R520*MIN($M363,($D363-$U363)-SUM($D551:Q551)),0)</f>
        <v>0</v>
      </c>
      <c r="S551" s="4">
        <f>IF(SUM($D551:R551)&lt;($D363-$U363),S520*MIN($M363,($D363-$U363)-SUM($D551:R551)),0)</f>
        <v>0</v>
      </c>
      <c r="T551" s="4">
        <f>IF(SUM($D551:S551)&lt;($D363-$U363),T520*MIN($M363,($D363-$U363)-SUM($D551:S551)),0)</f>
        <v>0</v>
      </c>
      <c r="U551" s="4">
        <f>IF(SUM($D551:T551)&lt;($D363-$U363),U520*MIN($M363,($D363-$U363)-SUM($D551:T551)),0)</f>
        <v>0</v>
      </c>
      <c r="V551" s="4">
        <f>IF(SUM($D551:U551)&lt;($D363-$U363),V520*MIN($M363,($D363-$U363)-SUM($D551:U551)),0)</f>
        <v>0</v>
      </c>
      <c r="W551" s="4">
        <f>IF(SUM($D551:V551)&lt;($D363-$U363),W520*MIN($M363,($D363-$U363)-SUM($D551:V551)),0)</f>
        <v>0</v>
      </c>
      <c r="X551" s="4">
        <f>IF(SUM($D551:W551)&lt;($D363-$U363),X520*MIN($M363,($D363-$U363)-SUM($D551:W551)),0)</f>
        <v>0</v>
      </c>
      <c r="Y551" s="4">
        <f>IF(SUM($D551:X551)&lt;($D363-$U363),Y520*MIN($M363,($D363-$U363)-SUM($D551:X551)),0)</f>
        <v>0</v>
      </c>
      <c r="Z551" s="4">
        <f>IF(SUM($D551:Y551)&lt;($D363-$U363),Z520*MIN($M363,($D363-$U363)-SUM($D551:Y551)),0)</f>
        <v>0</v>
      </c>
      <c r="AA551" s="4">
        <f>IF(SUM($D551:Z551)&lt;($D363-$U363),AA520*MIN($M363,($D363-$U363)-SUM($D551:Z551)),0)</f>
        <v>0</v>
      </c>
      <c r="AB551" s="4">
        <f>IF(SUM($D551:AA551)&lt;($D363-$U363),AB520*MIN($M363,($D363-$U363)-SUM($D551:AA551)),0)</f>
        <v>0</v>
      </c>
    </row>
    <row r="552" spans="2:28" hidden="1" outlineLevel="1">
      <c r="B552" s="556"/>
      <c r="C552" s="10">
        <f t="shared" si="90"/>
        <v>0</v>
      </c>
      <c r="D552" s="10"/>
      <c r="E552" s="4">
        <f>IF(SUM($D552:D552)&lt;($D364-$U364),E521*MIN($M364,($D364-$U364)-SUM($D552:D552)),0)</f>
        <v>0</v>
      </c>
      <c r="F552" s="4">
        <f>IF(SUM($D552:E552)&lt;($D364-$U364),F521*MIN($M364,($D364-$U364)-SUM($D552:E552)),0)</f>
        <v>0</v>
      </c>
      <c r="G552" s="4">
        <f>IF(SUM($D552:F552)&lt;($D364-$U364),G521*MIN($M364,($D364-$U364)-SUM($D552:F552)),0)</f>
        <v>0</v>
      </c>
      <c r="H552" s="4">
        <f>IF(SUM($D552:G552)&lt;($D364-$U364),H521*MIN($M364,($D364-$U364)-SUM($D552:G552)),0)</f>
        <v>0</v>
      </c>
      <c r="I552" s="4">
        <f>IF(SUM($D552:H552)&lt;($D364-$U364),I521*MIN($M364,($D364-$U364)-SUM($D552:H552)),0)</f>
        <v>0</v>
      </c>
      <c r="J552" s="4">
        <f>IF(SUM($D552:I552)&lt;($D364-$U364),J521*MIN($M364,($D364-$U364)-SUM($D552:I552)),0)</f>
        <v>0</v>
      </c>
      <c r="K552" s="4">
        <f>IF(SUM($D552:J552)&lt;($D364-$U364),K521*MIN($M364,($D364-$U364)-SUM($D552:J552)),0)</f>
        <v>0</v>
      </c>
      <c r="L552" s="4">
        <f>IF(SUM($D552:K552)&lt;($D364-$U364),L521*MIN($M364,($D364-$U364)-SUM($D552:K552)),0)</f>
        <v>0</v>
      </c>
      <c r="M552" s="4">
        <f>IF(SUM($D552:L552)&lt;($D364-$U364),M521*MIN($M364,($D364-$U364)-SUM($D552:L552)),0)</f>
        <v>0</v>
      </c>
      <c r="N552" s="4">
        <f>IF(SUM($D552:M552)&lt;($D364-$U364),N521*MIN($M364,($D364-$U364)-SUM($D552:M552)),0)</f>
        <v>0</v>
      </c>
      <c r="O552" s="4">
        <f>IF(SUM($D552:N552)&lt;($D364-$U364),O521*MIN($M364,($D364-$U364)-SUM($D552:N552)),0)</f>
        <v>0</v>
      </c>
      <c r="P552" s="4">
        <f>IF(SUM($D552:O552)&lt;($D364-$U364),P521*MIN($M364,($D364-$U364)-SUM($D552:O552)),0)</f>
        <v>0</v>
      </c>
      <c r="Q552" s="4">
        <f>IF(SUM($D552:P552)&lt;($D364-$U364),Q521*MIN($M364,($D364-$U364)-SUM($D552:P552)),0)</f>
        <v>0</v>
      </c>
      <c r="R552" s="4">
        <f>IF(SUM($D552:Q552)&lt;($D364-$U364),R521*MIN($M364,($D364-$U364)-SUM($D552:Q552)),0)</f>
        <v>0</v>
      </c>
      <c r="S552" s="4">
        <f>IF(SUM($D552:R552)&lt;($D364-$U364),S521*MIN($M364,($D364-$U364)-SUM($D552:R552)),0)</f>
        <v>0</v>
      </c>
      <c r="T552" s="4">
        <f>IF(SUM($D552:S552)&lt;($D364-$U364),T521*MIN($M364,($D364-$U364)-SUM($D552:S552)),0)</f>
        <v>0</v>
      </c>
      <c r="U552" s="4">
        <f>IF(SUM($D552:T552)&lt;($D364-$U364),U521*MIN($M364,($D364-$U364)-SUM($D552:T552)),0)</f>
        <v>0</v>
      </c>
      <c r="V552" s="4">
        <f>IF(SUM($D552:U552)&lt;($D364-$U364),V521*MIN($M364,($D364-$U364)-SUM($D552:U552)),0)</f>
        <v>0</v>
      </c>
      <c r="W552" s="4">
        <f>IF(SUM($D552:V552)&lt;($D364-$U364),W521*MIN($M364,($D364-$U364)-SUM($D552:V552)),0)</f>
        <v>0</v>
      </c>
      <c r="X552" s="4">
        <f>IF(SUM($D552:W552)&lt;($D364-$U364),X521*MIN($M364,($D364-$U364)-SUM($D552:W552)),0)</f>
        <v>0</v>
      </c>
      <c r="Y552" s="4">
        <f>IF(SUM($D552:X552)&lt;($D364-$U364),Y521*MIN($M364,($D364-$U364)-SUM($D552:X552)),0)</f>
        <v>0</v>
      </c>
      <c r="Z552" s="4">
        <f>IF(SUM($D552:Y552)&lt;($D364-$U364),Z521*MIN($M364,($D364-$U364)-SUM($D552:Y552)),0)</f>
        <v>0</v>
      </c>
      <c r="AA552" s="4">
        <f>IF(SUM($D552:Z552)&lt;($D364-$U364),AA521*MIN($M364,($D364-$U364)-SUM($D552:Z552)),0)</f>
        <v>0</v>
      </c>
      <c r="AB552" s="4">
        <f>IF(SUM($D552:AA552)&lt;($D364-$U364),AB521*MIN($M364,($D364-$U364)-SUM($D552:AA552)),0)</f>
        <v>0</v>
      </c>
    </row>
    <row r="553" spans="2:28" hidden="1" outlineLevel="1">
      <c r="B553" s="556"/>
      <c r="C553" s="10">
        <f t="shared" si="90"/>
        <v>0</v>
      </c>
      <c r="D553" s="10"/>
      <c r="E553" s="4">
        <f>IF(SUM($D553:D553)&lt;($D365-$U365),E522*MIN($M365,($D365-$U365)-SUM($D553:D553)),0)</f>
        <v>0</v>
      </c>
      <c r="F553" s="4">
        <f>IF(SUM($D553:E553)&lt;($D365-$U365),F522*MIN($M365,($D365-$U365)-SUM($D553:E553)),0)</f>
        <v>0</v>
      </c>
      <c r="G553" s="4">
        <f>IF(SUM($D553:F553)&lt;($D365-$U365),G522*MIN($M365,($D365-$U365)-SUM($D553:F553)),0)</f>
        <v>0</v>
      </c>
      <c r="H553" s="4">
        <f>IF(SUM($D553:G553)&lt;($D365-$U365),H522*MIN($M365,($D365-$U365)-SUM($D553:G553)),0)</f>
        <v>0</v>
      </c>
      <c r="I553" s="4">
        <f>IF(SUM($D553:H553)&lt;($D365-$U365),I522*MIN($M365,($D365-$U365)-SUM($D553:H553)),0)</f>
        <v>0</v>
      </c>
      <c r="J553" s="4">
        <f>IF(SUM($D553:I553)&lt;($D365-$U365),J522*MIN($M365,($D365-$U365)-SUM($D553:I553)),0)</f>
        <v>0</v>
      </c>
      <c r="K553" s="4">
        <f>IF(SUM($D553:J553)&lt;($D365-$U365),K522*MIN($M365,($D365-$U365)-SUM($D553:J553)),0)</f>
        <v>0</v>
      </c>
      <c r="L553" s="4">
        <f>IF(SUM($D553:K553)&lt;($D365-$U365),L522*MIN($M365,($D365-$U365)-SUM($D553:K553)),0)</f>
        <v>0</v>
      </c>
      <c r="M553" s="4">
        <f>IF(SUM($D553:L553)&lt;($D365-$U365),M522*MIN($M365,($D365-$U365)-SUM($D553:L553)),0)</f>
        <v>0</v>
      </c>
      <c r="N553" s="4">
        <f>IF(SUM($D553:M553)&lt;($D365-$U365),N522*MIN($M365,($D365-$U365)-SUM($D553:M553)),0)</f>
        <v>0</v>
      </c>
      <c r="O553" s="4">
        <f>IF(SUM($D553:N553)&lt;($D365-$U365),O522*MIN($M365,($D365-$U365)-SUM($D553:N553)),0)</f>
        <v>0</v>
      </c>
      <c r="P553" s="4">
        <f>IF(SUM($D553:O553)&lt;($D365-$U365),P522*MIN($M365,($D365-$U365)-SUM($D553:O553)),0)</f>
        <v>0</v>
      </c>
      <c r="Q553" s="4">
        <f>IF(SUM($D553:P553)&lt;($D365-$U365),Q522*MIN($M365,($D365-$U365)-SUM($D553:P553)),0)</f>
        <v>0</v>
      </c>
      <c r="R553" s="4">
        <f>IF(SUM($D553:Q553)&lt;($D365-$U365),R522*MIN($M365,($D365-$U365)-SUM($D553:Q553)),0)</f>
        <v>0</v>
      </c>
      <c r="S553" s="4">
        <f>IF(SUM($D553:R553)&lt;($D365-$U365),S522*MIN($M365,($D365-$U365)-SUM($D553:R553)),0)</f>
        <v>0</v>
      </c>
      <c r="T553" s="4">
        <f>IF(SUM($D553:S553)&lt;($D365-$U365),T522*MIN($M365,($D365-$U365)-SUM($D553:S553)),0)</f>
        <v>0</v>
      </c>
      <c r="U553" s="4">
        <f>IF(SUM($D553:T553)&lt;($D365-$U365),U522*MIN($M365,($D365-$U365)-SUM($D553:T553)),0)</f>
        <v>0</v>
      </c>
      <c r="V553" s="4">
        <f>IF(SUM($D553:U553)&lt;($D365-$U365),V522*MIN($M365,($D365-$U365)-SUM($D553:U553)),0)</f>
        <v>0</v>
      </c>
      <c r="W553" s="4">
        <f>IF(SUM($D553:V553)&lt;($D365-$U365),W522*MIN($M365,($D365-$U365)-SUM($D553:V553)),0)</f>
        <v>0</v>
      </c>
      <c r="X553" s="4">
        <f>IF(SUM($D553:W553)&lt;($D365-$U365),X522*MIN($M365,($D365-$U365)-SUM($D553:W553)),0)</f>
        <v>0</v>
      </c>
      <c r="Y553" s="4">
        <f>IF(SUM($D553:X553)&lt;($D365-$U365),Y522*MIN($M365,($D365-$U365)-SUM($D553:X553)),0)</f>
        <v>0</v>
      </c>
      <c r="Z553" s="4">
        <f>IF(SUM($D553:Y553)&lt;($D365-$U365),Z522*MIN($M365,($D365-$U365)-SUM($D553:Y553)),0)</f>
        <v>0</v>
      </c>
      <c r="AA553" s="4">
        <f>IF(SUM($D553:Z553)&lt;($D365-$U365),AA522*MIN($M365,($D365-$U365)-SUM($D553:Z553)),0)</f>
        <v>0</v>
      </c>
      <c r="AB553" s="4">
        <f>IF(SUM($D553:AA553)&lt;($D365-$U365),AB522*MIN($M365,($D365-$U365)-SUM($D553:AA553)),0)</f>
        <v>0</v>
      </c>
    </row>
    <row r="554" spans="2:28" hidden="1" outlineLevel="1">
      <c r="B554" s="556"/>
      <c r="C554" s="10">
        <f t="shared" si="90"/>
        <v>0</v>
      </c>
      <c r="D554" s="10"/>
      <c r="E554" s="4">
        <f>IF(SUM($D554:D554)&lt;($D366-$U366),E523*MIN($M366,($D366-$U366)-SUM($D554:D554)),0)</f>
        <v>0</v>
      </c>
      <c r="F554" s="4">
        <f>IF(SUM($D554:E554)&lt;($D366-$U366),F523*MIN($M366,($D366-$U366)-SUM($D554:E554)),0)</f>
        <v>0</v>
      </c>
      <c r="G554" s="4">
        <f>IF(SUM($D554:F554)&lt;($D366-$U366),G523*MIN($M366,($D366-$U366)-SUM($D554:F554)),0)</f>
        <v>0</v>
      </c>
      <c r="H554" s="4">
        <f>IF(SUM($D554:G554)&lt;($D366-$U366),H523*MIN($M366,($D366-$U366)-SUM($D554:G554)),0)</f>
        <v>0</v>
      </c>
      <c r="I554" s="4">
        <f>IF(SUM($D554:H554)&lt;($D366-$U366),I523*MIN($M366,($D366-$U366)-SUM($D554:H554)),0)</f>
        <v>0</v>
      </c>
      <c r="J554" s="4">
        <f>IF(SUM($D554:I554)&lt;($D366-$U366),J523*MIN($M366,($D366-$U366)-SUM($D554:I554)),0)</f>
        <v>0</v>
      </c>
      <c r="K554" s="4">
        <f>IF(SUM($D554:J554)&lt;($D366-$U366),K523*MIN($M366,($D366-$U366)-SUM($D554:J554)),0)</f>
        <v>0</v>
      </c>
      <c r="L554" s="4">
        <f>IF(SUM($D554:K554)&lt;($D366-$U366),L523*MIN($M366,($D366-$U366)-SUM($D554:K554)),0)</f>
        <v>0</v>
      </c>
      <c r="M554" s="4">
        <f>IF(SUM($D554:L554)&lt;($D366-$U366),M523*MIN($M366,($D366-$U366)-SUM($D554:L554)),0)</f>
        <v>0</v>
      </c>
      <c r="N554" s="4">
        <f>IF(SUM($D554:M554)&lt;($D366-$U366),N523*MIN($M366,($D366-$U366)-SUM($D554:M554)),0)</f>
        <v>0</v>
      </c>
      <c r="O554" s="4">
        <f>IF(SUM($D554:N554)&lt;($D366-$U366),O523*MIN($M366,($D366-$U366)-SUM($D554:N554)),0)</f>
        <v>0</v>
      </c>
      <c r="P554" s="4">
        <f>IF(SUM($D554:O554)&lt;($D366-$U366),P523*MIN($M366,($D366-$U366)-SUM($D554:O554)),0)</f>
        <v>0</v>
      </c>
      <c r="Q554" s="4">
        <f>IF(SUM($D554:P554)&lt;($D366-$U366),Q523*MIN($M366,($D366-$U366)-SUM($D554:P554)),0)</f>
        <v>0</v>
      </c>
      <c r="R554" s="4">
        <f>IF(SUM($D554:Q554)&lt;($D366-$U366),R523*MIN($M366,($D366-$U366)-SUM($D554:Q554)),0)</f>
        <v>0</v>
      </c>
      <c r="S554" s="4">
        <f>IF(SUM($D554:R554)&lt;($D366-$U366),S523*MIN($M366,($D366-$U366)-SUM($D554:R554)),0)</f>
        <v>0</v>
      </c>
      <c r="T554" s="4">
        <f>IF(SUM($D554:S554)&lt;($D366-$U366),T523*MIN($M366,($D366-$U366)-SUM($D554:S554)),0)</f>
        <v>0</v>
      </c>
      <c r="U554" s="4">
        <f>IF(SUM($D554:T554)&lt;($D366-$U366),U523*MIN($M366,($D366-$U366)-SUM($D554:T554)),0)</f>
        <v>0</v>
      </c>
      <c r="V554" s="4">
        <f>IF(SUM($D554:U554)&lt;($D366-$U366),V523*MIN($M366,($D366-$U366)-SUM($D554:U554)),0)</f>
        <v>0</v>
      </c>
      <c r="W554" s="4">
        <f>IF(SUM($D554:V554)&lt;($D366-$U366),W523*MIN($M366,($D366-$U366)-SUM($D554:V554)),0)</f>
        <v>0</v>
      </c>
      <c r="X554" s="4">
        <f>IF(SUM($D554:W554)&lt;($D366-$U366),X523*MIN($M366,($D366-$U366)-SUM($D554:W554)),0)</f>
        <v>0</v>
      </c>
      <c r="Y554" s="4">
        <f>IF(SUM($D554:X554)&lt;($D366-$U366),Y523*MIN($M366,($D366-$U366)-SUM($D554:X554)),0)</f>
        <v>0</v>
      </c>
      <c r="Z554" s="4">
        <f>IF(SUM($D554:Y554)&lt;($D366-$U366),Z523*MIN($M366,($D366-$U366)-SUM($D554:Y554)),0)</f>
        <v>0</v>
      </c>
      <c r="AA554" s="4">
        <f>IF(SUM($D554:Z554)&lt;($D366-$U366),AA523*MIN($M366,($D366-$U366)-SUM($D554:Z554)),0)</f>
        <v>0</v>
      </c>
      <c r="AB554" s="4">
        <f>IF(SUM($D554:AA554)&lt;($D366-$U366),AB523*MIN($M366,($D366-$U366)-SUM($D554:AA554)),0)</f>
        <v>0</v>
      </c>
    </row>
    <row r="555" spans="2:28" hidden="1" outlineLevel="1">
      <c r="B555" s="556"/>
      <c r="C555" s="10">
        <f t="shared" si="90"/>
        <v>0</v>
      </c>
      <c r="D555" s="10"/>
      <c r="E555" s="4">
        <f>IF(SUM($D555:D555)&lt;($D367-$U367),E524*MIN($M367,($D367-$U367)-SUM($D555:D555)),0)</f>
        <v>0</v>
      </c>
      <c r="F555" s="4">
        <f>IF(SUM($D555:E555)&lt;($D367-$U367),F524*MIN($M367,($D367-$U367)-SUM($D555:E555)),0)</f>
        <v>0</v>
      </c>
      <c r="G555" s="4">
        <f>IF(SUM($D555:F555)&lt;($D367-$U367),G524*MIN($M367,($D367-$U367)-SUM($D555:F555)),0)</f>
        <v>0</v>
      </c>
      <c r="H555" s="4">
        <f>IF(SUM($D555:G555)&lt;($D367-$U367),H524*MIN($M367,($D367-$U367)-SUM($D555:G555)),0)</f>
        <v>0</v>
      </c>
      <c r="I555" s="4">
        <f>IF(SUM($D555:H555)&lt;($D367-$U367),I524*MIN($M367,($D367-$U367)-SUM($D555:H555)),0)</f>
        <v>0</v>
      </c>
      <c r="J555" s="4">
        <f>IF(SUM($D555:I555)&lt;($D367-$U367),J524*MIN($M367,($D367-$U367)-SUM($D555:I555)),0)</f>
        <v>0</v>
      </c>
      <c r="K555" s="4">
        <f>IF(SUM($D555:J555)&lt;($D367-$U367),K524*MIN($M367,($D367-$U367)-SUM($D555:J555)),0)</f>
        <v>0</v>
      </c>
      <c r="L555" s="4">
        <f>IF(SUM($D555:K555)&lt;($D367-$U367),L524*MIN($M367,($D367-$U367)-SUM($D555:K555)),0)</f>
        <v>0</v>
      </c>
      <c r="M555" s="4">
        <f>IF(SUM($D555:L555)&lt;($D367-$U367),M524*MIN($M367,($D367-$U367)-SUM($D555:L555)),0)</f>
        <v>0</v>
      </c>
      <c r="N555" s="4">
        <f>IF(SUM($D555:M555)&lt;($D367-$U367),N524*MIN($M367,($D367-$U367)-SUM($D555:M555)),0)</f>
        <v>0</v>
      </c>
      <c r="O555" s="4">
        <f>IF(SUM($D555:N555)&lt;($D367-$U367),O524*MIN($M367,($D367-$U367)-SUM($D555:N555)),0)</f>
        <v>0</v>
      </c>
      <c r="P555" s="4">
        <f>IF(SUM($D555:O555)&lt;($D367-$U367),P524*MIN($M367,($D367-$U367)-SUM($D555:O555)),0)</f>
        <v>0</v>
      </c>
      <c r="Q555" s="4">
        <f>IF(SUM($D555:P555)&lt;($D367-$U367),Q524*MIN($M367,($D367-$U367)-SUM($D555:P555)),0)</f>
        <v>0</v>
      </c>
      <c r="R555" s="4">
        <f>IF(SUM($D555:Q555)&lt;($D367-$U367),R524*MIN($M367,($D367-$U367)-SUM($D555:Q555)),0)</f>
        <v>0</v>
      </c>
      <c r="S555" s="4">
        <f>IF(SUM($D555:R555)&lt;($D367-$U367),S524*MIN($M367,($D367-$U367)-SUM($D555:R555)),0)</f>
        <v>0</v>
      </c>
      <c r="T555" s="4">
        <f>IF(SUM($D555:S555)&lt;($D367-$U367),T524*MIN($M367,($D367-$U367)-SUM($D555:S555)),0)</f>
        <v>0</v>
      </c>
      <c r="U555" s="4">
        <f>IF(SUM($D555:T555)&lt;($D367-$U367),U524*MIN($M367,($D367-$U367)-SUM($D555:T555)),0)</f>
        <v>0</v>
      </c>
      <c r="V555" s="4">
        <f>IF(SUM($D555:U555)&lt;($D367-$U367),V524*MIN($M367,($D367-$U367)-SUM($D555:U555)),0)</f>
        <v>0</v>
      </c>
      <c r="W555" s="4">
        <f>IF(SUM($D555:V555)&lt;($D367-$U367),W524*MIN($M367,($D367-$U367)-SUM($D555:V555)),0)</f>
        <v>0</v>
      </c>
      <c r="X555" s="4">
        <f>IF(SUM($D555:W555)&lt;($D367-$U367),X524*MIN($M367,($D367-$U367)-SUM($D555:W555)),0)</f>
        <v>0</v>
      </c>
      <c r="Y555" s="4">
        <f>IF(SUM($D555:X555)&lt;($D367-$U367),Y524*MIN($M367,($D367-$U367)-SUM($D555:X555)),0)</f>
        <v>0</v>
      </c>
      <c r="Z555" s="4">
        <f>IF(SUM($D555:Y555)&lt;($D367-$U367),Z524*MIN($M367,($D367-$U367)-SUM($D555:Y555)),0)</f>
        <v>0</v>
      </c>
      <c r="AA555" s="4">
        <f>IF(SUM($D555:Z555)&lt;($D367-$U367),AA524*MIN($M367,($D367-$U367)-SUM($D555:Z555)),0)</f>
        <v>0</v>
      </c>
      <c r="AB555" s="4">
        <f>IF(SUM($D555:AA555)&lt;($D367-$U367),AB524*MIN($M367,($D367-$U367)-SUM($D555:AA555)),0)</f>
        <v>0</v>
      </c>
    </row>
    <row r="556" spans="2:28" hidden="1" outlineLevel="1">
      <c r="B556" s="556"/>
      <c r="C556" s="10">
        <f t="shared" si="90"/>
        <v>0</v>
      </c>
      <c r="D556" s="10"/>
      <c r="E556" s="4">
        <f>IF(SUM($D556:D556)&lt;($D368-$U368),E525*MIN($M368,($D368-$U368)-SUM($D556:D556)),0)</f>
        <v>0</v>
      </c>
      <c r="F556" s="4">
        <f>IF(SUM($D556:E556)&lt;($D368-$U368),F525*MIN($M368,($D368-$U368)-SUM($D556:E556)),0)</f>
        <v>0</v>
      </c>
      <c r="G556" s="4">
        <f>IF(SUM($D556:F556)&lt;($D368-$U368),G525*MIN($M368,($D368-$U368)-SUM($D556:F556)),0)</f>
        <v>0</v>
      </c>
      <c r="H556" s="4">
        <f>IF(SUM($D556:G556)&lt;($D368-$U368),H525*MIN($M368,($D368-$U368)-SUM($D556:G556)),0)</f>
        <v>0</v>
      </c>
      <c r="I556" s="4">
        <f>IF(SUM($D556:H556)&lt;($D368-$U368),I525*MIN($M368,($D368-$U368)-SUM($D556:H556)),0)</f>
        <v>0</v>
      </c>
      <c r="J556" s="4">
        <f>IF(SUM($D556:I556)&lt;($D368-$U368),J525*MIN($M368,($D368-$U368)-SUM($D556:I556)),0)</f>
        <v>0</v>
      </c>
      <c r="K556" s="4">
        <f>IF(SUM($D556:J556)&lt;($D368-$U368),K525*MIN($M368,($D368-$U368)-SUM($D556:J556)),0)</f>
        <v>0</v>
      </c>
      <c r="L556" s="4">
        <f>IF(SUM($D556:K556)&lt;($D368-$U368),L525*MIN($M368,($D368-$U368)-SUM($D556:K556)),0)</f>
        <v>0</v>
      </c>
      <c r="M556" s="4">
        <f>IF(SUM($D556:L556)&lt;($D368-$U368),M525*MIN($M368,($D368-$U368)-SUM($D556:L556)),0)</f>
        <v>0</v>
      </c>
      <c r="N556" s="4">
        <f>IF(SUM($D556:M556)&lt;($D368-$U368),N525*MIN($M368,($D368-$U368)-SUM($D556:M556)),0)</f>
        <v>0</v>
      </c>
      <c r="O556" s="4">
        <f>IF(SUM($D556:N556)&lt;($D368-$U368),O525*MIN($M368,($D368-$U368)-SUM($D556:N556)),0)</f>
        <v>0</v>
      </c>
      <c r="P556" s="4">
        <f>IF(SUM($D556:O556)&lt;($D368-$U368),P525*MIN($M368,($D368-$U368)-SUM($D556:O556)),0)</f>
        <v>0</v>
      </c>
      <c r="Q556" s="4">
        <f>IF(SUM($D556:P556)&lt;($D368-$U368),Q525*MIN($M368,($D368-$U368)-SUM($D556:P556)),0)</f>
        <v>0</v>
      </c>
      <c r="R556" s="4">
        <f>IF(SUM($D556:Q556)&lt;($D368-$U368),R525*MIN($M368,($D368-$U368)-SUM($D556:Q556)),0)</f>
        <v>0</v>
      </c>
      <c r="S556" s="4">
        <f>IF(SUM($D556:R556)&lt;($D368-$U368),S525*MIN($M368,($D368-$U368)-SUM($D556:R556)),0)</f>
        <v>0</v>
      </c>
      <c r="T556" s="4">
        <f>IF(SUM($D556:S556)&lt;($D368-$U368),T525*MIN($M368,($D368-$U368)-SUM($D556:S556)),0)</f>
        <v>0</v>
      </c>
      <c r="U556" s="4">
        <f>IF(SUM($D556:T556)&lt;($D368-$U368),U525*MIN($M368,($D368-$U368)-SUM($D556:T556)),0)</f>
        <v>0</v>
      </c>
      <c r="V556" s="4">
        <f>IF(SUM($D556:U556)&lt;($D368-$U368),V525*MIN($M368,($D368-$U368)-SUM($D556:U556)),0)</f>
        <v>0</v>
      </c>
      <c r="W556" s="4">
        <f>IF(SUM($D556:V556)&lt;($D368-$U368),W525*MIN($M368,($D368-$U368)-SUM($D556:V556)),0)</f>
        <v>0</v>
      </c>
      <c r="X556" s="4">
        <f>IF(SUM($D556:W556)&lt;($D368-$U368),X525*MIN($M368,($D368-$U368)-SUM($D556:W556)),0)</f>
        <v>0</v>
      </c>
      <c r="Y556" s="4">
        <f>IF(SUM($D556:X556)&lt;($D368-$U368),Y525*MIN($M368,($D368-$U368)-SUM($D556:X556)),0)</f>
        <v>0</v>
      </c>
      <c r="Z556" s="4">
        <f>IF(SUM($D556:Y556)&lt;($D368-$U368),Z525*MIN($M368,($D368-$U368)-SUM($D556:Y556)),0)</f>
        <v>0</v>
      </c>
      <c r="AA556" s="4">
        <f>IF(SUM($D556:Z556)&lt;($D368-$U368),AA525*MIN($M368,($D368-$U368)-SUM($D556:Z556)),0)</f>
        <v>0</v>
      </c>
      <c r="AB556" s="4">
        <f>IF(SUM($D556:AA556)&lt;($D368-$U368),AB525*MIN($M368,($D368-$U368)-SUM($D556:AA556)),0)</f>
        <v>0</v>
      </c>
    </row>
    <row r="557" spans="2:28" hidden="1" outlineLevel="1">
      <c r="B557" s="556"/>
      <c r="C557" s="10">
        <f t="shared" si="90"/>
        <v>0</v>
      </c>
      <c r="D557" s="10"/>
      <c r="E557" s="4">
        <f>IF(SUM($D557:D557)&lt;($D369-$U369),E526*MIN($M369,($D369-$U369)-SUM($D557:D557)),0)</f>
        <v>0</v>
      </c>
      <c r="F557" s="4">
        <f>IF(SUM($D557:E557)&lt;($D369-$U369),F526*MIN($M369,($D369-$U369)-SUM($D557:E557)),0)</f>
        <v>0</v>
      </c>
      <c r="G557" s="4">
        <f>IF(SUM($D557:F557)&lt;($D369-$U369),G526*MIN($M369,($D369-$U369)-SUM($D557:F557)),0)</f>
        <v>0</v>
      </c>
      <c r="H557" s="4">
        <f>IF(SUM($D557:G557)&lt;($D369-$U369),H526*MIN($M369,($D369-$U369)-SUM($D557:G557)),0)</f>
        <v>0</v>
      </c>
      <c r="I557" s="4">
        <f>IF(SUM($D557:H557)&lt;($D369-$U369),I526*MIN($M369,($D369-$U369)-SUM($D557:H557)),0)</f>
        <v>0</v>
      </c>
      <c r="J557" s="4">
        <f>IF(SUM($D557:I557)&lt;($D369-$U369),J526*MIN($M369,($D369-$U369)-SUM($D557:I557)),0)</f>
        <v>0</v>
      </c>
      <c r="K557" s="4">
        <f>IF(SUM($D557:J557)&lt;($D369-$U369),K526*MIN($M369,($D369-$U369)-SUM($D557:J557)),0)</f>
        <v>0</v>
      </c>
      <c r="L557" s="4">
        <f>IF(SUM($D557:K557)&lt;($D369-$U369),L526*MIN($M369,($D369-$U369)-SUM($D557:K557)),0)</f>
        <v>0</v>
      </c>
      <c r="M557" s="4">
        <f>IF(SUM($D557:L557)&lt;($D369-$U369),M526*MIN($M369,($D369-$U369)-SUM($D557:L557)),0)</f>
        <v>0</v>
      </c>
      <c r="N557" s="4">
        <f>IF(SUM($D557:M557)&lt;($D369-$U369),N526*MIN($M369,($D369-$U369)-SUM($D557:M557)),0)</f>
        <v>0</v>
      </c>
      <c r="O557" s="4">
        <f>IF(SUM($D557:N557)&lt;($D369-$U369),O526*MIN($M369,($D369-$U369)-SUM($D557:N557)),0)</f>
        <v>0</v>
      </c>
      <c r="P557" s="4">
        <f>IF(SUM($D557:O557)&lt;($D369-$U369),P526*MIN($M369,($D369-$U369)-SUM($D557:O557)),0)</f>
        <v>0</v>
      </c>
      <c r="Q557" s="4">
        <f>IF(SUM($D557:P557)&lt;($D369-$U369),Q526*MIN($M369,($D369-$U369)-SUM($D557:P557)),0)</f>
        <v>0</v>
      </c>
      <c r="R557" s="4">
        <f>IF(SUM($D557:Q557)&lt;($D369-$U369),R526*MIN($M369,($D369-$U369)-SUM($D557:Q557)),0)</f>
        <v>0</v>
      </c>
      <c r="S557" s="4">
        <f>IF(SUM($D557:R557)&lt;($D369-$U369),S526*MIN($M369,($D369-$U369)-SUM($D557:R557)),0)</f>
        <v>0</v>
      </c>
      <c r="T557" s="4">
        <f>IF(SUM($D557:S557)&lt;($D369-$U369),T526*MIN($M369,($D369-$U369)-SUM($D557:S557)),0)</f>
        <v>0</v>
      </c>
      <c r="U557" s="4">
        <f>IF(SUM($D557:T557)&lt;($D369-$U369),U526*MIN($M369,($D369-$U369)-SUM($D557:T557)),0)</f>
        <v>0</v>
      </c>
      <c r="V557" s="4">
        <f>IF(SUM($D557:U557)&lt;($D369-$U369),V526*MIN($M369,($D369-$U369)-SUM($D557:U557)),0)</f>
        <v>0</v>
      </c>
      <c r="W557" s="4">
        <f>IF(SUM($D557:V557)&lt;($D369-$U369),W526*MIN($M369,($D369-$U369)-SUM($D557:V557)),0)</f>
        <v>0</v>
      </c>
      <c r="X557" s="4">
        <f>IF(SUM($D557:W557)&lt;($D369-$U369),X526*MIN($M369,($D369-$U369)-SUM($D557:W557)),0)</f>
        <v>0</v>
      </c>
      <c r="Y557" s="4">
        <f>IF(SUM($D557:X557)&lt;($D369-$U369),Y526*MIN($M369,($D369-$U369)-SUM($D557:X557)),0)</f>
        <v>0</v>
      </c>
      <c r="Z557" s="4">
        <f>IF(SUM($D557:Y557)&lt;($D369-$U369),Z526*MIN($M369,($D369-$U369)-SUM($D557:Y557)),0)</f>
        <v>0</v>
      </c>
      <c r="AA557" s="4">
        <f>IF(SUM($D557:Z557)&lt;($D369-$U369),AA526*MIN($M369,($D369-$U369)-SUM($D557:Z557)),0)</f>
        <v>0</v>
      </c>
      <c r="AB557" s="4">
        <f>IF(SUM($D557:AA557)&lt;($D369-$U369),AB526*MIN($M369,($D369-$U369)-SUM($D557:AA557)),0)</f>
        <v>0</v>
      </c>
    </row>
    <row r="558" spans="2:28" hidden="1" outlineLevel="1">
      <c r="B558" s="556"/>
      <c r="C558" s="10">
        <f t="shared" si="90"/>
        <v>0</v>
      </c>
      <c r="D558" s="10"/>
      <c r="E558" s="4">
        <f>IF(SUM($D558:D558)&lt;($D370-$U370),E527*MIN($M370,($D370-$U370)-SUM($D558:D558)),0)</f>
        <v>0</v>
      </c>
      <c r="F558" s="4">
        <f>IF(SUM($D558:E558)&lt;($D370-$U370),F527*MIN($M370,($D370-$U370)-SUM($D558:E558)),0)</f>
        <v>0</v>
      </c>
      <c r="G558" s="4">
        <f>IF(SUM($D558:F558)&lt;($D370-$U370),G527*MIN($M370,($D370-$U370)-SUM($D558:F558)),0)</f>
        <v>0</v>
      </c>
      <c r="H558" s="4">
        <f>IF(SUM($D558:G558)&lt;($D370-$U370),H527*MIN($M370,($D370-$U370)-SUM($D558:G558)),0)</f>
        <v>0</v>
      </c>
      <c r="I558" s="4">
        <f>IF(SUM($D558:H558)&lt;($D370-$U370),I527*MIN($M370,($D370-$U370)-SUM($D558:H558)),0)</f>
        <v>0</v>
      </c>
      <c r="J558" s="4">
        <f>IF(SUM($D558:I558)&lt;($D370-$U370),J527*MIN($M370,($D370-$U370)-SUM($D558:I558)),0)</f>
        <v>0</v>
      </c>
      <c r="K558" s="4">
        <f>IF(SUM($D558:J558)&lt;($D370-$U370),K527*MIN($M370,($D370-$U370)-SUM($D558:J558)),0)</f>
        <v>0</v>
      </c>
      <c r="L558" s="4">
        <f>IF(SUM($D558:K558)&lt;($D370-$U370),L527*MIN($M370,($D370-$U370)-SUM($D558:K558)),0)</f>
        <v>0</v>
      </c>
      <c r="M558" s="4">
        <f>IF(SUM($D558:L558)&lt;($D370-$U370),M527*MIN($M370,($D370-$U370)-SUM($D558:L558)),0)</f>
        <v>0</v>
      </c>
      <c r="N558" s="4">
        <f>IF(SUM($D558:M558)&lt;($D370-$U370),N527*MIN($M370,($D370-$U370)-SUM($D558:M558)),0)</f>
        <v>0</v>
      </c>
      <c r="O558" s="4">
        <f>IF(SUM($D558:N558)&lt;($D370-$U370),O527*MIN($M370,($D370-$U370)-SUM($D558:N558)),0)</f>
        <v>0</v>
      </c>
      <c r="P558" s="4">
        <f>IF(SUM($D558:O558)&lt;($D370-$U370),P527*MIN($M370,($D370-$U370)-SUM($D558:O558)),0)</f>
        <v>0</v>
      </c>
      <c r="Q558" s="4">
        <f>IF(SUM($D558:P558)&lt;($D370-$U370),Q527*MIN($M370,($D370-$U370)-SUM($D558:P558)),0)</f>
        <v>0</v>
      </c>
      <c r="R558" s="4">
        <f>IF(SUM($D558:Q558)&lt;($D370-$U370),R527*MIN($M370,($D370-$U370)-SUM($D558:Q558)),0)</f>
        <v>0</v>
      </c>
      <c r="S558" s="4">
        <f>IF(SUM($D558:R558)&lt;($D370-$U370),S527*MIN($M370,($D370-$U370)-SUM($D558:R558)),0)</f>
        <v>0</v>
      </c>
      <c r="T558" s="4">
        <f>IF(SUM($D558:S558)&lt;($D370-$U370),T527*MIN($M370,($D370-$U370)-SUM($D558:S558)),0)</f>
        <v>0</v>
      </c>
      <c r="U558" s="4">
        <f>IF(SUM($D558:T558)&lt;($D370-$U370),U527*MIN($M370,($D370-$U370)-SUM($D558:T558)),0)</f>
        <v>0</v>
      </c>
      <c r="V558" s="4">
        <f>IF(SUM($D558:U558)&lt;($D370-$U370),V527*MIN($M370,($D370-$U370)-SUM($D558:U558)),0)</f>
        <v>0</v>
      </c>
      <c r="W558" s="4">
        <f>IF(SUM($D558:V558)&lt;($D370-$U370),W527*MIN($M370,($D370-$U370)-SUM($D558:V558)),0)</f>
        <v>0</v>
      </c>
      <c r="X558" s="4">
        <f>IF(SUM($D558:W558)&lt;($D370-$U370),X527*MIN($M370,($D370-$U370)-SUM($D558:W558)),0)</f>
        <v>0</v>
      </c>
      <c r="Y558" s="4">
        <f>IF(SUM($D558:X558)&lt;($D370-$U370),Y527*MIN($M370,($D370-$U370)-SUM($D558:X558)),0)</f>
        <v>0</v>
      </c>
      <c r="Z558" s="4">
        <f>IF(SUM($D558:Y558)&lt;($D370-$U370),Z527*MIN($M370,($D370-$U370)-SUM($D558:Y558)),0)</f>
        <v>0</v>
      </c>
      <c r="AA558" s="4">
        <f>IF(SUM($D558:Z558)&lt;($D370-$U370),AA527*MIN($M370,($D370-$U370)-SUM($D558:Z558)),0)</f>
        <v>0</v>
      </c>
      <c r="AB558" s="4">
        <f>IF(SUM($D558:AA558)&lt;($D370-$U370),AB527*MIN($M370,($D370-$U370)-SUM($D558:AA558)),0)</f>
        <v>0</v>
      </c>
    </row>
    <row r="559" spans="2:28" hidden="1" outlineLevel="1">
      <c r="B559" s="556"/>
      <c r="C559" s="10">
        <f t="shared" si="90"/>
        <v>0</v>
      </c>
      <c r="D559" s="10"/>
      <c r="E559" s="4">
        <f>IF(SUM($D559:D559)&lt;($D371-$U371),E528*MIN($M371,($D371-$U371)-SUM($D559:D559)),0)</f>
        <v>0</v>
      </c>
      <c r="F559" s="4">
        <f>IF(SUM($D559:E559)&lt;($D371-$U371),F528*MIN($M371,($D371-$U371)-SUM($D559:E559)),0)</f>
        <v>0</v>
      </c>
      <c r="G559" s="4">
        <f>IF(SUM($D559:F559)&lt;($D371-$U371),G528*MIN($M371,($D371-$U371)-SUM($D559:F559)),0)</f>
        <v>0</v>
      </c>
      <c r="H559" s="4">
        <f>IF(SUM($D559:G559)&lt;($D371-$U371),H528*MIN($M371,($D371-$U371)-SUM($D559:G559)),0)</f>
        <v>0</v>
      </c>
      <c r="I559" s="4">
        <f>IF(SUM($D559:H559)&lt;($D371-$U371),I528*MIN($M371,($D371-$U371)-SUM($D559:H559)),0)</f>
        <v>0</v>
      </c>
      <c r="J559" s="4">
        <f>IF(SUM($D559:I559)&lt;($D371-$U371),J528*MIN($M371,($D371-$U371)-SUM($D559:I559)),0)</f>
        <v>0</v>
      </c>
      <c r="K559" s="4">
        <f>IF(SUM($D559:J559)&lt;($D371-$U371),K528*MIN($M371,($D371-$U371)-SUM($D559:J559)),0)</f>
        <v>0</v>
      </c>
      <c r="L559" s="4">
        <f>IF(SUM($D559:K559)&lt;($D371-$U371),L528*MIN($M371,($D371-$U371)-SUM($D559:K559)),0)</f>
        <v>0</v>
      </c>
      <c r="M559" s="4">
        <f>IF(SUM($D559:L559)&lt;($D371-$U371),M528*MIN($M371,($D371-$U371)-SUM($D559:L559)),0)</f>
        <v>0</v>
      </c>
      <c r="N559" s="4">
        <f>IF(SUM($D559:M559)&lt;($D371-$U371),N528*MIN($M371,($D371-$U371)-SUM($D559:M559)),0)</f>
        <v>0</v>
      </c>
      <c r="O559" s="4">
        <f>IF(SUM($D559:N559)&lt;($D371-$U371),O528*MIN($M371,($D371-$U371)-SUM($D559:N559)),0)</f>
        <v>0</v>
      </c>
      <c r="P559" s="4">
        <f>IF(SUM($D559:O559)&lt;($D371-$U371),P528*MIN($M371,($D371-$U371)-SUM($D559:O559)),0)</f>
        <v>0</v>
      </c>
      <c r="Q559" s="4">
        <f>IF(SUM($D559:P559)&lt;($D371-$U371),Q528*MIN($M371,($D371-$U371)-SUM($D559:P559)),0)</f>
        <v>0</v>
      </c>
      <c r="R559" s="4">
        <f>IF(SUM($D559:Q559)&lt;($D371-$U371),R528*MIN($M371,($D371-$U371)-SUM($D559:Q559)),0)</f>
        <v>0</v>
      </c>
      <c r="S559" s="4">
        <f>IF(SUM($D559:R559)&lt;($D371-$U371),S528*MIN($M371,($D371-$U371)-SUM($D559:R559)),0)</f>
        <v>0</v>
      </c>
      <c r="T559" s="4">
        <f>IF(SUM($D559:S559)&lt;($D371-$U371),T528*MIN($M371,($D371-$U371)-SUM($D559:S559)),0)</f>
        <v>0</v>
      </c>
      <c r="U559" s="4">
        <f>IF(SUM($D559:T559)&lt;($D371-$U371),U528*MIN($M371,($D371-$U371)-SUM($D559:T559)),0)</f>
        <v>0</v>
      </c>
      <c r="V559" s="4">
        <f>IF(SUM($D559:U559)&lt;($D371-$U371),V528*MIN($M371,($D371-$U371)-SUM($D559:U559)),0)</f>
        <v>0</v>
      </c>
      <c r="W559" s="4">
        <f>IF(SUM($D559:V559)&lt;($D371-$U371),W528*MIN($M371,($D371-$U371)-SUM($D559:V559)),0)</f>
        <v>0</v>
      </c>
      <c r="X559" s="4">
        <f>IF(SUM($D559:W559)&lt;($D371-$U371),X528*MIN($M371,($D371-$U371)-SUM($D559:W559)),0)</f>
        <v>0</v>
      </c>
      <c r="Y559" s="4">
        <f>IF(SUM($D559:X559)&lt;($D371-$U371),Y528*MIN($M371,($D371-$U371)-SUM($D559:X559)),0)</f>
        <v>0</v>
      </c>
      <c r="Z559" s="4">
        <f>IF(SUM($D559:Y559)&lt;($D371-$U371),Z528*MIN($M371,($D371-$U371)-SUM($D559:Y559)),0)</f>
        <v>0</v>
      </c>
      <c r="AA559" s="4">
        <f>IF(SUM($D559:Z559)&lt;($D371-$U371),AA528*MIN($M371,($D371-$U371)-SUM($D559:Z559)),0)</f>
        <v>0</v>
      </c>
      <c r="AB559" s="4">
        <f>IF(SUM($D559:AA559)&lt;($D371-$U371),AB528*MIN($M371,($D371-$U371)-SUM($D559:AA559)),0)</f>
        <v>0</v>
      </c>
    </row>
    <row r="560" spans="2:28" hidden="1" outlineLevel="1">
      <c r="B560" s="556"/>
      <c r="C560" s="10">
        <f t="shared" si="90"/>
        <v>0</v>
      </c>
      <c r="D560" s="10"/>
      <c r="E560" s="4">
        <f>IF(SUM($D560:D560)&lt;($D372-$U372),E529*MIN($M372,($D372-$U372)-SUM($D560:D560)),0)</f>
        <v>0</v>
      </c>
      <c r="F560" s="4">
        <f>IF(SUM($D560:E560)&lt;($D372-$U372),F529*MIN($M372,($D372-$U372)-SUM($D560:E560)),0)</f>
        <v>0</v>
      </c>
      <c r="G560" s="4">
        <f>IF(SUM($D560:F560)&lt;($D372-$U372),G529*MIN($M372,($D372-$U372)-SUM($D560:F560)),0)</f>
        <v>0</v>
      </c>
      <c r="H560" s="4">
        <f>IF(SUM($D560:G560)&lt;($D372-$U372),H529*MIN($M372,($D372-$U372)-SUM($D560:G560)),0)</f>
        <v>0</v>
      </c>
      <c r="I560" s="4">
        <f>IF(SUM($D560:H560)&lt;($D372-$U372),I529*MIN($M372,($D372-$U372)-SUM($D560:H560)),0)</f>
        <v>0</v>
      </c>
      <c r="J560" s="4">
        <f>IF(SUM($D560:I560)&lt;($D372-$U372),J529*MIN($M372,($D372-$U372)-SUM($D560:I560)),0)</f>
        <v>0</v>
      </c>
      <c r="K560" s="4">
        <f>IF(SUM($D560:J560)&lt;($D372-$U372),K529*MIN($M372,($D372-$U372)-SUM($D560:J560)),0)</f>
        <v>0</v>
      </c>
      <c r="L560" s="4">
        <f>IF(SUM($D560:K560)&lt;($D372-$U372),L529*MIN($M372,($D372-$U372)-SUM($D560:K560)),0)</f>
        <v>0</v>
      </c>
      <c r="M560" s="4">
        <f>IF(SUM($D560:L560)&lt;($D372-$U372),M529*MIN($M372,($D372-$U372)-SUM($D560:L560)),0)</f>
        <v>0</v>
      </c>
      <c r="N560" s="4">
        <f>IF(SUM($D560:M560)&lt;($D372-$U372),N529*MIN($M372,($D372-$U372)-SUM($D560:M560)),0)</f>
        <v>0</v>
      </c>
      <c r="O560" s="4">
        <f>IF(SUM($D560:N560)&lt;($D372-$U372),O529*MIN($M372,($D372-$U372)-SUM($D560:N560)),0)</f>
        <v>0</v>
      </c>
      <c r="P560" s="4">
        <f>IF(SUM($D560:O560)&lt;($D372-$U372),P529*MIN($M372,($D372-$U372)-SUM($D560:O560)),0)</f>
        <v>0</v>
      </c>
      <c r="Q560" s="4">
        <f>IF(SUM($D560:P560)&lt;($D372-$U372),Q529*MIN($M372,($D372-$U372)-SUM($D560:P560)),0)</f>
        <v>0</v>
      </c>
      <c r="R560" s="4">
        <f>IF(SUM($D560:Q560)&lt;($D372-$U372),R529*MIN($M372,($D372-$U372)-SUM($D560:Q560)),0)</f>
        <v>0</v>
      </c>
      <c r="S560" s="4">
        <f>IF(SUM($D560:R560)&lt;($D372-$U372),S529*MIN($M372,($D372-$U372)-SUM($D560:R560)),0)</f>
        <v>0</v>
      </c>
      <c r="T560" s="4">
        <f>IF(SUM($D560:S560)&lt;($D372-$U372),T529*MIN($M372,($D372-$U372)-SUM($D560:S560)),0)</f>
        <v>0</v>
      </c>
      <c r="U560" s="4">
        <f>IF(SUM($D560:T560)&lt;($D372-$U372),U529*MIN($M372,($D372-$U372)-SUM($D560:T560)),0)</f>
        <v>0</v>
      </c>
      <c r="V560" s="4">
        <f>IF(SUM($D560:U560)&lt;($D372-$U372),V529*MIN($M372,($D372-$U372)-SUM($D560:U560)),0)</f>
        <v>0</v>
      </c>
      <c r="W560" s="4">
        <f>IF(SUM($D560:V560)&lt;($D372-$U372),W529*MIN($M372,($D372-$U372)-SUM($D560:V560)),0)</f>
        <v>0</v>
      </c>
      <c r="X560" s="4">
        <f>IF(SUM($D560:W560)&lt;($D372-$U372),X529*MIN($M372,($D372-$U372)-SUM($D560:W560)),0)</f>
        <v>0</v>
      </c>
      <c r="Y560" s="4">
        <f>IF(SUM($D560:X560)&lt;($D372-$U372),Y529*MIN($M372,($D372-$U372)-SUM($D560:X560)),0)</f>
        <v>0</v>
      </c>
      <c r="Z560" s="4">
        <f>IF(SUM($D560:Y560)&lt;($D372-$U372),Z529*MIN($M372,($D372-$U372)-SUM($D560:Y560)),0)</f>
        <v>0</v>
      </c>
      <c r="AA560" s="4">
        <f>IF(SUM($D560:Z560)&lt;($D372-$U372),AA529*MIN($M372,($D372-$U372)-SUM($D560:Z560)),0)</f>
        <v>0</v>
      </c>
      <c r="AB560" s="4">
        <f>IF(SUM($D560:AA560)&lt;($D372-$U372),AB529*MIN($M372,($D372-$U372)-SUM($D560:AA560)),0)</f>
        <v>0</v>
      </c>
    </row>
    <row r="561" spans="2:28" hidden="1" outlineLevel="1">
      <c r="B561" s="556"/>
      <c r="C561" s="10">
        <f t="shared" si="90"/>
        <v>0</v>
      </c>
      <c r="D561" s="10"/>
      <c r="E561" s="4">
        <f>IF(SUM($D561:D561)&lt;($D373-$U373),E530*MIN($M373,($D373-$U373)-SUM($D561:D561)),0)</f>
        <v>0</v>
      </c>
      <c r="F561" s="4">
        <f>IF(SUM($D561:E561)&lt;($D373-$U373),F530*MIN($M373,($D373-$U373)-SUM($D561:E561)),0)</f>
        <v>0</v>
      </c>
      <c r="G561" s="4">
        <f>IF(SUM($D561:F561)&lt;($D373-$U373),G530*MIN($M373,($D373-$U373)-SUM($D561:F561)),0)</f>
        <v>0</v>
      </c>
      <c r="H561" s="4">
        <f>IF(SUM($D561:G561)&lt;($D373-$U373),H530*MIN($M373,($D373-$U373)-SUM($D561:G561)),0)</f>
        <v>0</v>
      </c>
      <c r="I561" s="4">
        <f>IF(SUM($D561:H561)&lt;($D373-$U373),I530*MIN($M373,($D373-$U373)-SUM($D561:H561)),0)</f>
        <v>0</v>
      </c>
      <c r="J561" s="4">
        <f>IF(SUM($D561:I561)&lt;($D373-$U373),J530*MIN($M373,($D373-$U373)-SUM($D561:I561)),0)</f>
        <v>0</v>
      </c>
      <c r="K561" s="4">
        <f>IF(SUM($D561:J561)&lt;($D373-$U373),K530*MIN($M373,($D373-$U373)-SUM($D561:J561)),0)</f>
        <v>0</v>
      </c>
      <c r="L561" s="4">
        <f>IF(SUM($D561:K561)&lt;($D373-$U373),L530*MIN($M373,($D373-$U373)-SUM($D561:K561)),0)</f>
        <v>0</v>
      </c>
      <c r="M561" s="4">
        <f>IF(SUM($D561:L561)&lt;($D373-$U373),M530*MIN($M373,($D373-$U373)-SUM($D561:L561)),0)</f>
        <v>0</v>
      </c>
      <c r="N561" s="4">
        <f>IF(SUM($D561:M561)&lt;($D373-$U373),N530*MIN($M373,($D373-$U373)-SUM($D561:M561)),0)</f>
        <v>0</v>
      </c>
      <c r="O561" s="4">
        <f>IF(SUM($D561:N561)&lt;($D373-$U373),O530*MIN($M373,($D373-$U373)-SUM($D561:N561)),0)</f>
        <v>0</v>
      </c>
      <c r="P561" s="4">
        <f>IF(SUM($D561:O561)&lt;($D373-$U373),P530*MIN($M373,($D373-$U373)-SUM($D561:O561)),0)</f>
        <v>0</v>
      </c>
      <c r="Q561" s="4">
        <f>IF(SUM($D561:P561)&lt;($D373-$U373),Q530*MIN($M373,($D373-$U373)-SUM($D561:P561)),0)</f>
        <v>0</v>
      </c>
      <c r="R561" s="4">
        <f>IF(SUM($D561:Q561)&lt;($D373-$U373),R530*MIN($M373,($D373-$U373)-SUM($D561:Q561)),0)</f>
        <v>0</v>
      </c>
      <c r="S561" s="4">
        <f>IF(SUM($D561:R561)&lt;($D373-$U373),S530*MIN($M373,($D373-$U373)-SUM($D561:R561)),0)</f>
        <v>0</v>
      </c>
      <c r="T561" s="4">
        <f>IF(SUM($D561:S561)&lt;($D373-$U373),T530*MIN($M373,($D373-$U373)-SUM($D561:S561)),0)</f>
        <v>0</v>
      </c>
      <c r="U561" s="4">
        <f>IF(SUM($D561:T561)&lt;($D373-$U373),U530*MIN($M373,($D373-$U373)-SUM($D561:T561)),0)</f>
        <v>0</v>
      </c>
      <c r="V561" s="4">
        <f>IF(SUM($D561:U561)&lt;($D373-$U373),V530*MIN($M373,($D373-$U373)-SUM($D561:U561)),0)</f>
        <v>0</v>
      </c>
      <c r="W561" s="4">
        <f>IF(SUM($D561:V561)&lt;($D373-$U373),W530*MIN($M373,($D373-$U373)-SUM($D561:V561)),0)</f>
        <v>0</v>
      </c>
      <c r="X561" s="4">
        <f>IF(SUM($D561:W561)&lt;($D373-$U373),X530*MIN($M373,($D373-$U373)-SUM($D561:W561)),0)</f>
        <v>0</v>
      </c>
      <c r="Y561" s="4">
        <f>IF(SUM($D561:X561)&lt;($D373-$U373),Y530*MIN($M373,($D373-$U373)-SUM($D561:X561)),0)</f>
        <v>0</v>
      </c>
      <c r="Z561" s="4">
        <f>IF(SUM($D561:Y561)&lt;($D373-$U373),Z530*MIN($M373,($D373-$U373)-SUM($D561:Y561)),0)</f>
        <v>0</v>
      </c>
      <c r="AA561" s="4">
        <f>IF(SUM($D561:Z561)&lt;($D373-$U373),AA530*MIN($M373,($D373-$U373)-SUM($D561:Z561)),0)</f>
        <v>0</v>
      </c>
      <c r="AB561" s="4">
        <f>IF(SUM($D561:AA561)&lt;($D373-$U373),AB530*MIN($M373,($D373-$U373)-SUM($D561:AA561)),0)</f>
        <v>0</v>
      </c>
    </row>
    <row r="562" spans="2:28" hidden="1" outlineLevel="1">
      <c r="B562" s="556"/>
      <c r="C562" s="21" t="s">
        <v>286</v>
      </c>
    </row>
    <row r="563" spans="2:28" hidden="1" outlineLevel="1">
      <c r="B563" s="556"/>
      <c r="C563" s="4" t="str">
        <f>C532</f>
        <v>Studio</v>
      </c>
      <c r="D563" s="1070">
        <f t="shared" ref="D563:D592" si="91">$D344-D439</f>
        <v>-1</v>
      </c>
      <c r="E563" s="252">
        <f>IF($K344="Natural",$D344-E439,IF(E$375&lt;$K344,$D563,0))</f>
        <v>0</v>
      </c>
      <c r="F563" s="252">
        <f t="shared" ref="F563:AB563" si="92">IF($K344="Natural",$D344-F439,IF(F$375&lt;$K344,$D563,0))</f>
        <v>0</v>
      </c>
      <c r="G563" s="252">
        <f t="shared" si="92"/>
        <v>0</v>
      </c>
      <c r="H563" s="252">
        <f t="shared" si="92"/>
        <v>0</v>
      </c>
      <c r="I563" s="252">
        <f t="shared" si="92"/>
        <v>0</v>
      </c>
      <c r="J563" s="252">
        <f t="shared" si="92"/>
        <v>0</v>
      </c>
      <c r="K563" s="252">
        <f t="shared" si="92"/>
        <v>0</v>
      </c>
      <c r="L563" s="252">
        <f t="shared" si="92"/>
        <v>0</v>
      </c>
      <c r="M563" s="252">
        <f t="shared" si="92"/>
        <v>0</v>
      </c>
      <c r="N563" s="252">
        <f t="shared" si="92"/>
        <v>0</v>
      </c>
      <c r="O563" s="252">
        <f t="shared" si="92"/>
        <v>0</v>
      </c>
      <c r="P563" s="252">
        <f t="shared" si="92"/>
        <v>0</v>
      </c>
      <c r="Q563" s="252">
        <f t="shared" si="92"/>
        <v>0</v>
      </c>
      <c r="R563" s="252">
        <f t="shared" si="92"/>
        <v>0</v>
      </c>
      <c r="S563" s="252">
        <f t="shared" si="92"/>
        <v>0</v>
      </c>
      <c r="T563" s="252">
        <f t="shared" si="92"/>
        <v>0</v>
      </c>
      <c r="U563" s="252">
        <f t="shared" si="92"/>
        <v>0</v>
      </c>
      <c r="V563" s="252">
        <f t="shared" si="92"/>
        <v>0</v>
      </c>
      <c r="W563" s="252">
        <f t="shared" si="92"/>
        <v>0</v>
      </c>
      <c r="X563" s="252">
        <f t="shared" si="92"/>
        <v>0</v>
      </c>
      <c r="Y563" s="252">
        <f t="shared" si="92"/>
        <v>0</v>
      </c>
      <c r="Z563" s="252">
        <f t="shared" si="92"/>
        <v>0</v>
      </c>
      <c r="AA563" s="252">
        <f t="shared" si="92"/>
        <v>0</v>
      </c>
      <c r="AB563" s="252">
        <f t="shared" si="92"/>
        <v>0</v>
      </c>
    </row>
    <row r="564" spans="2:28" hidden="1" outlineLevel="1">
      <c r="B564" s="556"/>
      <c r="C564" s="4" t="str">
        <f>C533</f>
        <v xml:space="preserve">1 Bed / 1 Bath </v>
      </c>
      <c r="D564" s="1070">
        <f t="shared" si="91"/>
        <v>0</v>
      </c>
      <c r="E564" s="252">
        <f t="shared" ref="E564:AB564" si="93">IF($K345="Natural",$D345-E440,IF(E$375&lt;$K345,$D564,0))</f>
        <v>0</v>
      </c>
      <c r="F564" s="252">
        <f t="shared" si="93"/>
        <v>0</v>
      </c>
      <c r="G564" s="252">
        <f t="shared" si="93"/>
        <v>0</v>
      </c>
      <c r="H564" s="252">
        <f t="shared" si="93"/>
        <v>0</v>
      </c>
      <c r="I564" s="252">
        <f t="shared" si="93"/>
        <v>0</v>
      </c>
      <c r="J564" s="252">
        <f t="shared" si="93"/>
        <v>0</v>
      </c>
      <c r="K564" s="252">
        <f t="shared" si="93"/>
        <v>0</v>
      </c>
      <c r="L564" s="252">
        <f t="shared" si="93"/>
        <v>0</v>
      </c>
      <c r="M564" s="252">
        <f t="shared" si="93"/>
        <v>0</v>
      </c>
      <c r="N564" s="252">
        <f t="shared" si="93"/>
        <v>0</v>
      </c>
      <c r="O564" s="252">
        <f t="shared" si="93"/>
        <v>0</v>
      </c>
      <c r="P564" s="252">
        <f t="shared" si="93"/>
        <v>0</v>
      </c>
      <c r="Q564" s="252">
        <f t="shared" si="93"/>
        <v>0</v>
      </c>
      <c r="R564" s="252">
        <f t="shared" si="93"/>
        <v>0</v>
      </c>
      <c r="S564" s="252">
        <f t="shared" si="93"/>
        <v>0</v>
      </c>
      <c r="T564" s="252">
        <f t="shared" si="93"/>
        <v>0</v>
      </c>
      <c r="U564" s="252">
        <f t="shared" si="93"/>
        <v>0</v>
      </c>
      <c r="V564" s="252">
        <f t="shared" si="93"/>
        <v>0</v>
      </c>
      <c r="W564" s="252">
        <f t="shared" si="93"/>
        <v>0</v>
      </c>
      <c r="X564" s="252">
        <f t="shared" si="93"/>
        <v>0</v>
      </c>
      <c r="Y564" s="252">
        <f t="shared" si="93"/>
        <v>0</v>
      </c>
      <c r="Z564" s="252">
        <f t="shared" si="93"/>
        <v>0</v>
      </c>
      <c r="AA564" s="252">
        <f t="shared" si="93"/>
        <v>0</v>
      </c>
      <c r="AB564" s="252">
        <f t="shared" si="93"/>
        <v>0</v>
      </c>
    </row>
    <row r="565" spans="2:28" hidden="1" outlineLevel="1">
      <c r="B565" s="556"/>
      <c r="C565" s="4" t="str">
        <f>C534</f>
        <v xml:space="preserve">1 Bed / 1 Bath </v>
      </c>
      <c r="D565" s="1070">
        <f t="shared" si="91"/>
        <v>0</v>
      </c>
      <c r="E565" s="252">
        <f t="shared" ref="E565:AB565" si="94">IF($K346="Natural",$D346-E441,IF(E$375&lt;$K346,$D565,0))</f>
        <v>0</v>
      </c>
      <c r="F565" s="252">
        <f t="shared" si="94"/>
        <v>0</v>
      </c>
      <c r="G565" s="252">
        <f t="shared" si="94"/>
        <v>0</v>
      </c>
      <c r="H565" s="252">
        <f t="shared" si="94"/>
        <v>0</v>
      </c>
      <c r="I565" s="252">
        <f t="shared" si="94"/>
        <v>0</v>
      </c>
      <c r="J565" s="252">
        <f t="shared" si="94"/>
        <v>0</v>
      </c>
      <c r="K565" s="252">
        <f t="shared" si="94"/>
        <v>0</v>
      </c>
      <c r="L565" s="252">
        <f t="shared" si="94"/>
        <v>0</v>
      </c>
      <c r="M565" s="252">
        <f t="shared" si="94"/>
        <v>0</v>
      </c>
      <c r="N565" s="252">
        <f t="shared" si="94"/>
        <v>0</v>
      </c>
      <c r="O565" s="252">
        <f t="shared" si="94"/>
        <v>0</v>
      </c>
      <c r="P565" s="252">
        <f t="shared" si="94"/>
        <v>0</v>
      </c>
      <c r="Q565" s="252">
        <f t="shared" si="94"/>
        <v>0</v>
      </c>
      <c r="R565" s="252">
        <f t="shared" si="94"/>
        <v>0</v>
      </c>
      <c r="S565" s="252">
        <f t="shared" si="94"/>
        <v>0</v>
      </c>
      <c r="T565" s="252">
        <f t="shared" si="94"/>
        <v>0</v>
      </c>
      <c r="U565" s="252">
        <f t="shared" si="94"/>
        <v>0</v>
      </c>
      <c r="V565" s="252">
        <f t="shared" si="94"/>
        <v>0</v>
      </c>
      <c r="W565" s="252">
        <f t="shared" si="94"/>
        <v>0</v>
      </c>
      <c r="X565" s="252">
        <f t="shared" si="94"/>
        <v>0</v>
      </c>
      <c r="Y565" s="252">
        <f t="shared" si="94"/>
        <v>0</v>
      </c>
      <c r="Z565" s="252">
        <f t="shared" si="94"/>
        <v>0</v>
      </c>
      <c r="AA565" s="252">
        <f t="shared" si="94"/>
        <v>0</v>
      </c>
      <c r="AB565" s="252">
        <f t="shared" si="94"/>
        <v>0</v>
      </c>
    </row>
    <row r="566" spans="2:28" hidden="1" outlineLevel="1">
      <c r="B566" s="556"/>
      <c r="C566" s="4" t="str">
        <f>C535</f>
        <v xml:space="preserve">1 Bed / 1 Bath </v>
      </c>
      <c r="D566" s="1070">
        <f t="shared" si="91"/>
        <v>0</v>
      </c>
      <c r="E566" s="252">
        <f t="shared" ref="E566:AB566" si="95">IF($K347="Natural",$D347-E442,IF(E$375&lt;$K347,$D566,0))</f>
        <v>0</v>
      </c>
      <c r="F566" s="252">
        <f t="shared" si="95"/>
        <v>0</v>
      </c>
      <c r="G566" s="252">
        <f t="shared" si="95"/>
        <v>0</v>
      </c>
      <c r="H566" s="252">
        <f t="shared" si="95"/>
        <v>0</v>
      </c>
      <c r="I566" s="252">
        <f t="shared" si="95"/>
        <v>0</v>
      </c>
      <c r="J566" s="252">
        <f t="shared" si="95"/>
        <v>0</v>
      </c>
      <c r="K566" s="252">
        <f t="shared" si="95"/>
        <v>0</v>
      </c>
      <c r="L566" s="252">
        <f t="shared" si="95"/>
        <v>0</v>
      </c>
      <c r="M566" s="252">
        <f t="shared" si="95"/>
        <v>0</v>
      </c>
      <c r="N566" s="252">
        <f t="shared" si="95"/>
        <v>0</v>
      </c>
      <c r="O566" s="252">
        <f t="shared" si="95"/>
        <v>0</v>
      </c>
      <c r="P566" s="252">
        <f t="shared" si="95"/>
        <v>0</v>
      </c>
      <c r="Q566" s="252">
        <f t="shared" si="95"/>
        <v>0</v>
      </c>
      <c r="R566" s="252">
        <f t="shared" si="95"/>
        <v>0</v>
      </c>
      <c r="S566" s="252">
        <f t="shared" si="95"/>
        <v>0</v>
      </c>
      <c r="T566" s="252">
        <f t="shared" si="95"/>
        <v>0</v>
      </c>
      <c r="U566" s="252">
        <f t="shared" si="95"/>
        <v>0</v>
      </c>
      <c r="V566" s="252">
        <f t="shared" si="95"/>
        <v>0</v>
      </c>
      <c r="W566" s="252">
        <f t="shared" si="95"/>
        <v>0</v>
      </c>
      <c r="X566" s="252">
        <f t="shared" si="95"/>
        <v>0</v>
      </c>
      <c r="Y566" s="252">
        <f t="shared" si="95"/>
        <v>0</v>
      </c>
      <c r="Z566" s="252">
        <f t="shared" si="95"/>
        <v>0</v>
      </c>
      <c r="AA566" s="252">
        <f t="shared" si="95"/>
        <v>0</v>
      </c>
      <c r="AB566" s="252">
        <f t="shared" si="95"/>
        <v>0</v>
      </c>
    </row>
    <row r="567" spans="2:28" hidden="1" outlineLevel="1">
      <c r="B567" s="556"/>
      <c r="C567" s="10" t="str">
        <f t="shared" ref="C567:C592" si="96">C536</f>
        <v xml:space="preserve">2 Bed / 1 Bath </v>
      </c>
      <c r="D567" s="1070">
        <f t="shared" si="91"/>
        <v>0</v>
      </c>
      <c r="E567" s="252">
        <f t="shared" ref="E567:AB567" si="97">IF($K348="Natural",$D348-E443,IF(E$375&lt;$K348,$D567,0))</f>
        <v>0</v>
      </c>
      <c r="F567" s="252">
        <f t="shared" si="97"/>
        <v>0</v>
      </c>
      <c r="G567" s="252">
        <f t="shared" si="97"/>
        <v>0</v>
      </c>
      <c r="H567" s="252">
        <f t="shared" si="97"/>
        <v>0</v>
      </c>
      <c r="I567" s="252">
        <f t="shared" si="97"/>
        <v>0</v>
      </c>
      <c r="J567" s="252">
        <f t="shared" si="97"/>
        <v>0</v>
      </c>
      <c r="K567" s="252">
        <f t="shared" si="97"/>
        <v>0</v>
      </c>
      <c r="L567" s="252">
        <f t="shared" si="97"/>
        <v>0</v>
      </c>
      <c r="M567" s="252">
        <f t="shared" si="97"/>
        <v>0</v>
      </c>
      <c r="N567" s="252">
        <f t="shared" si="97"/>
        <v>0</v>
      </c>
      <c r="O567" s="252">
        <f t="shared" si="97"/>
        <v>0</v>
      </c>
      <c r="P567" s="252">
        <f t="shared" si="97"/>
        <v>0</v>
      </c>
      <c r="Q567" s="252">
        <f t="shared" si="97"/>
        <v>0</v>
      </c>
      <c r="R567" s="252">
        <f t="shared" si="97"/>
        <v>0</v>
      </c>
      <c r="S567" s="252">
        <f t="shared" si="97"/>
        <v>0</v>
      </c>
      <c r="T567" s="252">
        <f t="shared" si="97"/>
        <v>0</v>
      </c>
      <c r="U567" s="252">
        <f t="shared" si="97"/>
        <v>0</v>
      </c>
      <c r="V567" s="252">
        <f t="shared" si="97"/>
        <v>0</v>
      </c>
      <c r="W567" s="252">
        <f t="shared" si="97"/>
        <v>0</v>
      </c>
      <c r="X567" s="252">
        <f t="shared" si="97"/>
        <v>0</v>
      </c>
      <c r="Y567" s="252">
        <f t="shared" si="97"/>
        <v>0</v>
      </c>
      <c r="Z567" s="252">
        <f t="shared" si="97"/>
        <v>0</v>
      </c>
      <c r="AA567" s="252">
        <f t="shared" si="97"/>
        <v>0</v>
      </c>
      <c r="AB567" s="252">
        <f t="shared" si="97"/>
        <v>0</v>
      </c>
    </row>
    <row r="568" spans="2:28" hidden="1" outlineLevel="1">
      <c r="B568" s="556"/>
      <c r="C568" s="10" t="str">
        <f t="shared" si="96"/>
        <v xml:space="preserve">2 Bed / 1 Bath </v>
      </c>
      <c r="D568" s="1070">
        <f t="shared" si="91"/>
        <v>18</v>
      </c>
      <c r="E568" s="252">
        <f t="shared" ref="E568:AB568" si="98">IF($K349="Natural",$D349-E444,IF(E$375&lt;$K349,$D568,0))</f>
        <v>0</v>
      </c>
      <c r="F568" s="252">
        <f t="shared" si="98"/>
        <v>0</v>
      </c>
      <c r="G568" s="252">
        <f t="shared" si="98"/>
        <v>0</v>
      </c>
      <c r="H568" s="252">
        <f t="shared" si="98"/>
        <v>0</v>
      </c>
      <c r="I568" s="252">
        <f t="shared" si="98"/>
        <v>0</v>
      </c>
      <c r="J568" s="252">
        <f t="shared" si="98"/>
        <v>0</v>
      </c>
      <c r="K568" s="252">
        <f t="shared" si="98"/>
        <v>0</v>
      </c>
      <c r="L568" s="252">
        <f t="shared" si="98"/>
        <v>0</v>
      </c>
      <c r="M568" s="252">
        <f t="shared" si="98"/>
        <v>0</v>
      </c>
      <c r="N568" s="252">
        <f t="shared" si="98"/>
        <v>0</v>
      </c>
      <c r="O568" s="252">
        <f t="shared" si="98"/>
        <v>0</v>
      </c>
      <c r="P568" s="252">
        <f t="shared" si="98"/>
        <v>0</v>
      </c>
      <c r="Q568" s="252">
        <f t="shared" si="98"/>
        <v>0</v>
      </c>
      <c r="R568" s="252">
        <f t="shared" si="98"/>
        <v>0</v>
      </c>
      <c r="S568" s="252">
        <f t="shared" si="98"/>
        <v>0</v>
      </c>
      <c r="T568" s="252">
        <f t="shared" si="98"/>
        <v>0</v>
      </c>
      <c r="U568" s="252">
        <f t="shared" si="98"/>
        <v>0</v>
      </c>
      <c r="V568" s="252">
        <f t="shared" si="98"/>
        <v>0</v>
      </c>
      <c r="W568" s="252">
        <f t="shared" si="98"/>
        <v>0</v>
      </c>
      <c r="X568" s="252">
        <f t="shared" si="98"/>
        <v>0</v>
      </c>
      <c r="Y568" s="252">
        <f t="shared" si="98"/>
        <v>0</v>
      </c>
      <c r="Z568" s="252">
        <f t="shared" si="98"/>
        <v>0</v>
      </c>
      <c r="AA568" s="252">
        <f t="shared" si="98"/>
        <v>0</v>
      </c>
      <c r="AB568" s="252">
        <f t="shared" si="98"/>
        <v>0</v>
      </c>
    </row>
    <row r="569" spans="2:28" hidden="1" outlineLevel="1">
      <c r="B569" s="556"/>
      <c r="C569" s="10" t="str">
        <f t="shared" si="96"/>
        <v xml:space="preserve">2 Bed / 1 Bath </v>
      </c>
      <c r="D569" s="1070">
        <f t="shared" si="91"/>
        <v>0</v>
      </c>
      <c r="E569" s="252">
        <f t="shared" ref="E569:AB569" si="99">IF($K350="Natural",$D350-E445,IF(E$375&lt;$K350,$D569,0))</f>
        <v>0</v>
      </c>
      <c r="F569" s="252">
        <f t="shared" si="99"/>
        <v>0</v>
      </c>
      <c r="G569" s="252">
        <f t="shared" si="99"/>
        <v>0</v>
      </c>
      <c r="H569" s="252">
        <f t="shared" si="99"/>
        <v>0</v>
      </c>
      <c r="I569" s="252">
        <f t="shared" si="99"/>
        <v>0</v>
      </c>
      <c r="J569" s="252">
        <f t="shared" si="99"/>
        <v>0</v>
      </c>
      <c r="K569" s="252">
        <f t="shared" si="99"/>
        <v>0</v>
      </c>
      <c r="L569" s="252">
        <f t="shared" si="99"/>
        <v>0</v>
      </c>
      <c r="M569" s="252">
        <f t="shared" si="99"/>
        <v>0</v>
      </c>
      <c r="N569" s="252">
        <f t="shared" si="99"/>
        <v>0</v>
      </c>
      <c r="O569" s="252">
        <f t="shared" si="99"/>
        <v>0</v>
      </c>
      <c r="P569" s="252">
        <f t="shared" si="99"/>
        <v>0</v>
      </c>
      <c r="Q569" s="252">
        <f t="shared" si="99"/>
        <v>0</v>
      </c>
      <c r="R569" s="252">
        <f t="shared" si="99"/>
        <v>0</v>
      </c>
      <c r="S569" s="252">
        <f t="shared" si="99"/>
        <v>0</v>
      </c>
      <c r="T569" s="252">
        <f t="shared" si="99"/>
        <v>0</v>
      </c>
      <c r="U569" s="252">
        <f t="shared" si="99"/>
        <v>0</v>
      </c>
      <c r="V569" s="252">
        <f t="shared" si="99"/>
        <v>0</v>
      </c>
      <c r="W569" s="252">
        <f t="shared" si="99"/>
        <v>0</v>
      </c>
      <c r="X569" s="252">
        <f t="shared" si="99"/>
        <v>0</v>
      </c>
      <c r="Y569" s="252">
        <f t="shared" si="99"/>
        <v>0</v>
      </c>
      <c r="Z569" s="252">
        <f t="shared" si="99"/>
        <v>0</v>
      </c>
      <c r="AA569" s="252">
        <f t="shared" si="99"/>
        <v>0</v>
      </c>
      <c r="AB569" s="252">
        <f t="shared" si="99"/>
        <v>0</v>
      </c>
    </row>
    <row r="570" spans="2:28" hidden="1" outlineLevel="1">
      <c r="B570" s="556"/>
      <c r="C570" s="10" t="str">
        <f t="shared" si="96"/>
        <v xml:space="preserve">2 Bed / 2 Bath </v>
      </c>
      <c r="D570" s="1070">
        <f t="shared" si="91"/>
        <v>0</v>
      </c>
      <c r="E570" s="252">
        <f t="shared" ref="E570:AB570" si="100">IF($K351="Natural",$D351-E446,IF(E$375&lt;$K351,$D570,0))</f>
        <v>0</v>
      </c>
      <c r="F570" s="252">
        <f t="shared" si="100"/>
        <v>0</v>
      </c>
      <c r="G570" s="252">
        <f t="shared" si="100"/>
        <v>0</v>
      </c>
      <c r="H570" s="252">
        <f t="shared" si="100"/>
        <v>0</v>
      </c>
      <c r="I570" s="252">
        <f t="shared" si="100"/>
        <v>0</v>
      </c>
      <c r="J570" s="252">
        <f t="shared" si="100"/>
        <v>0</v>
      </c>
      <c r="K570" s="252">
        <f t="shared" si="100"/>
        <v>0</v>
      </c>
      <c r="L570" s="252">
        <f t="shared" si="100"/>
        <v>0</v>
      </c>
      <c r="M570" s="252">
        <f t="shared" si="100"/>
        <v>0</v>
      </c>
      <c r="N570" s="252">
        <f t="shared" si="100"/>
        <v>0</v>
      </c>
      <c r="O570" s="252">
        <f t="shared" si="100"/>
        <v>0</v>
      </c>
      <c r="P570" s="252">
        <f t="shared" si="100"/>
        <v>0</v>
      </c>
      <c r="Q570" s="252">
        <f t="shared" si="100"/>
        <v>0</v>
      </c>
      <c r="R570" s="252">
        <f t="shared" si="100"/>
        <v>0</v>
      </c>
      <c r="S570" s="252">
        <f t="shared" si="100"/>
        <v>0</v>
      </c>
      <c r="T570" s="252">
        <f t="shared" si="100"/>
        <v>0</v>
      </c>
      <c r="U570" s="252">
        <f t="shared" si="100"/>
        <v>0</v>
      </c>
      <c r="V570" s="252">
        <f t="shared" si="100"/>
        <v>0</v>
      </c>
      <c r="W570" s="252">
        <f t="shared" si="100"/>
        <v>0</v>
      </c>
      <c r="X570" s="252">
        <f t="shared" si="100"/>
        <v>0</v>
      </c>
      <c r="Y570" s="252">
        <f t="shared" si="100"/>
        <v>0</v>
      </c>
      <c r="Z570" s="252">
        <f t="shared" si="100"/>
        <v>0</v>
      </c>
      <c r="AA570" s="252">
        <f t="shared" si="100"/>
        <v>0</v>
      </c>
      <c r="AB570" s="252">
        <f t="shared" si="100"/>
        <v>0</v>
      </c>
    </row>
    <row r="571" spans="2:28" hidden="1" outlineLevel="1">
      <c r="B571" s="556"/>
      <c r="C571" s="10" t="str">
        <f t="shared" si="96"/>
        <v>2 Bed / 1 Bath + Den</v>
      </c>
      <c r="D571" s="1070">
        <f t="shared" si="91"/>
        <v>0</v>
      </c>
      <c r="E571" s="252">
        <f t="shared" ref="E571:AB571" si="101">IF($K352="Natural",$D352-E447,IF(E$375&lt;$K352,$D571,0))</f>
        <v>0</v>
      </c>
      <c r="F571" s="252">
        <f t="shared" si="101"/>
        <v>0</v>
      </c>
      <c r="G571" s="252">
        <f t="shared" si="101"/>
        <v>0</v>
      </c>
      <c r="H571" s="252">
        <f t="shared" si="101"/>
        <v>0</v>
      </c>
      <c r="I571" s="252">
        <f t="shared" si="101"/>
        <v>0</v>
      </c>
      <c r="J571" s="252">
        <f t="shared" si="101"/>
        <v>0</v>
      </c>
      <c r="K571" s="252">
        <f t="shared" si="101"/>
        <v>0</v>
      </c>
      <c r="L571" s="252">
        <f t="shared" si="101"/>
        <v>0</v>
      </c>
      <c r="M571" s="252">
        <f t="shared" si="101"/>
        <v>0</v>
      </c>
      <c r="N571" s="252">
        <f t="shared" si="101"/>
        <v>0</v>
      </c>
      <c r="O571" s="252">
        <f t="shared" si="101"/>
        <v>0</v>
      </c>
      <c r="P571" s="252">
        <f t="shared" si="101"/>
        <v>0</v>
      </c>
      <c r="Q571" s="252">
        <f t="shared" si="101"/>
        <v>0</v>
      </c>
      <c r="R571" s="252">
        <f t="shared" si="101"/>
        <v>0</v>
      </c>
      <c r="S571" s="252">
        <f t="shared" si="101"/>
        <v>0</v>
      </c>
      <c r="T571" s="252">
        <f t="shared" si="101"/>
        <v>0</v>
      </c>
      <c r="U571" s="252">
        <f t="shared" si="101"/>
        <v>0</v>
      </c>
      <c r="V571" s="252">
        <f t="shared" si="101"/>
        <v>0</v>
      </c>
      <c r="W571" s="252">
        <f t="shared" si="101"/>
        <v>0</v>
      </c>
      <c r="X571" s="252">
        <f t="shared" si="101"/>
        <v>0</v>
      </c>
      <c r="Y571" s="252">
        <f t="shared" si="101"/>
        <v>0</v>
      </c>
      <c r="Z571" s="252">
        <f t="shared" si="101"/>
        <v>0</v>
      </c>
      <c r="AA571" s="252">
        <f t="shared" si="101"/>
        <v>0</v>
      </c>
      <c r="AB571" s="252">
        <f t="shared" si="101"/>
        <v>0</v>
      </c>
    </row>
    <row r="572" spans="2:28" hidden="1" outlineLevel="1">
      <c r="B572" s="556"/>
      <c r="C572" s="10" t="str">
        <f t="shared" si="96"/>
        <v xml:space="preserve">2 Bed / 2 Bath </v>
      </c>
      <c r="D572" s="1070">
        <f t="shared" si="91"/>
        <v>0</v>
      </c>
      <c r="E572" s="252">
        <f t="shared" ref="E572:AB572" si="102">IF($K353="Natural",$D353-E448,IF(E$375&lt;$K353,$D572,0))</f>
        <v>0</v>
      </c>
      <c r="F572" s="252">
        <f t="shared" si="102"/>
        <v>0</v>
      </c>
      <c r="G572" s="252">
        <f t="shared" si="102"/>
        <v>0</v>
      </c>
      <c r="H572" s="252">
        <f t="shared" si="102"/>
        <v>0</v>
      </c>
      <c r="I572" s="252">
        <f t="shared" si="102"/>
        <v>0</v>
      </c>
      <c r="J572" s="252">
        <f t="shared" si="102"/>
        <v>0</v>
      </c>
      <c r="K572" s="252">
        <f t="shared" si="102"/>
        <v>0</v>
      </c>
      <c r="L572" s="252">
        <f t="shared" si="102"/>
        <v>0</v>
      </c>
      <c r="M572" s="252">
        <f t="shared" si="102"/>
        <v>0</v>
      </c>
      <c r="N572" s="252">
        <f t="shared" si="102"/>
        <v>0</v>
      </c>
      <c r="O572" s="252">
        <f t="shared" si="102"/>
        <v>0</v>
      </c>
      <c r="P572" s="252">
        <f t="shared" si="102"/>
        <v>0</v>
      </c>
      <c r="Q572" s="252">
        <f t="shared" si="102"/>
        <v>0</v>
      </c>
      <c r="R572" s="252">
        <f t="shared" si="102"/>
        <v>0</v>
      </c>
      <c r="S572" s="252">
        <f t="shared" si="102"/>
        <v>0</v>
      </c>
      <c r="T572" s="252">
        <f t="shared" si="102"/>
        <v>0</v>
      </c>
      <c r="U572" s="252">
        <f t="shared" si="102"/>
        <v>0</v>
      </c>
      <c r="V572" s="252">
        <f t="shared" si="102"/>
        <v>0</v>
      </c>
      <c r="W572" s="252">
        <f t="shared" si="102"/>
        <v>0</v>
      </c>
      <c r="X572" s="252">
        <f t="shared" si="102"/>
        <v>0</v>
      </c>
      <c r="Y572" s="252">
        <f t="shared" si="102"/>
        <v>0</v>
      </c>
      <c r="Z572" s="252">
        <f t="shared" si="102"/>
        <v>0</v>
      </c>
      <c r="AA572" s="252">
        <f t="shared" si="102"/>
        <v>0</v>
      </c>
      <c r="AB572" s="252">
        <f t="shared" si="102"/>
        <v>0</v>
      </c>
    </row>
    <row r="573" spans="2:28" hidden="1" outlineLevel="1">
      <c r="B573" s="556"/>
      <c r="C573" s="10" t="str">
        <f t="shared" si="96"/>
        <v xml:space="preserve">2 Bed / 1.5 Bath </v>
      </c>
      <c r="D573" s="1070">
        <f t="shared" si="91"/>
        <v>0</v>
      </c>
      <c r="E573" s="252">
        <f t="shared" ref="E573:AB573" si="103">IF($K354="Natural",$D354-E449,IF(E$375&lt;$K354,$D573,0))</f>
        <v>0</v>
      </c>
      <c r="F573" s="252">
        <f t="shared" si="103"/>
        <v>0</v>
      </c>
      <c r="G573" s="252">
        <f t="shared" si="103"/>
        <v>0</v>
      </c>
      <c r="H573" s="252">
        <f t="shared" si="103"/>
        <v>0</v>
      </c>
      <c r="I573" s="252">
        <f t="shared" si="103"/>
        <v>0</v>
      </c>
      <c r="J573" s="252">
        <f t="shared" si="103"/>
        <v>0</v>
      </c>
      <c r="K573" s="252">
        <f t="shared" si="103"/>
        <v>0</v>
      </c>
      <c r="L573" s="252">
        <f t="shared" si="103"/>
        <v>0</v>
      </c>
      <c r="M573" s="252">
        <f t="shared" si="103"/>
        <v>0</v>
      </c>
      <c r="N573" s="252">
        <f t="shared" si="103"/>
        <v>0</v>
      </c>
      <c r="O573" s="252">
        <f t="shared" si="103"/>
        <v>0</v>
      </c>
      <c r="P573" s="252">
        <f t="shared" si="103"/>
        <v>0</v>
      </c>
      <c r="Q573" s="252">
        <f t="shared" si="103"/>
        <v>0</v>
      </c>
      <c r="R573" s="252">
        <f t="shared" si="103"/>
        <v>0</v>
      </c>
      <c r="S573" s="252">
        <f t="shared" si="103"/>
        <v>0</v>
      </c>
      <c r="T573" s="252">
        <f t="shared" si="103"/>
        <v>0</v>
      </c>
      <c r="U573" s="252">
        <f t="shared" si="103"/>
        <v>0</v>
      </c>
      <c r="V573" s="252">
        <f t="shared" si="103"/>
        <v>0</v>
      </c>
      <c r="W573" s="252">
        <f t="shared" si="103"/>
        <v>0</v>
      </c>
      <c r="X573" s="252">
        <f t="shared" si="103"/>
        <v>0</v>
      </c>
      <c r="Y573" s="252">
        <f t="shared" si="103"/>
        <v>0</v>
      </c>
      <c r="Z573" s="252">
        <f t="shared" si="103"/>
        <v>0</v>
      </c>
      <c r="AA573" s="252">
        <f t="shared" si="103"/>
        <v>0</v>
      </c>
      <c r="AB573" s="252">
        <f t="shared" si="103"/>
        <v>0</v>
      </c>
    </row>
    <row r="574" spans="2:28" hidden="1" outlineLevel="1">
      <c r="B574" s="556"/>
      <c r="C574" s="10" t="str">
        <f t="shared" si="96"/>
        <v xml:space="preserve">3 Bed / 2 Bath </v>
      </c>
      <c r="D574" s="1070">
        <f t="shared" si="91"/>
        <v>1</v>
      </c>
      <c r="E574" s="252">
        <f t="shared" ref="E574:AB574" si="104">IF($K355="Natural",$D355-E450,IF(E$375&lt;$K355,$D574,0))</f>
        <v>0</v>
      </c>
      <c r="F574" s="252">
        <f t="shared" si="104"/>
        <v>0</v>
      </c>
      <c r="G574" s="252">
        <f t="shared" si="104"/>
        <v>0</v>
      </c>
      <c r="H574" s="252">
        <f t="shared" si="104"/>
        <v>0</v>
      </c>
      <c r="I574" s="252">
        <f t="shared" si="104"/>
        <v>0</v>
      </c>
      <c r="J574" s="252">
        <f t="shared" si="104"/>
        <v>0</v>
      </c>
      <c r="K574" s="252">
        <f t="shared" si="104"/>
        <v>0</v>
      </c>
      <c r="L574" s="252">
        <f t="shared" si="104"/>
        <v>0</v>
      </c>
      <c r="M574" s="252">
        <f t="shared" si="104"/>
        <v>0</v>
      </c>
      <c r="N574" s="252">
        <f t="shared" si="104"/>
        <v>0</v>
      </c>
      <c r="O574" s="252">
        <f t="shared" si="104"/>
        <v>0</v>
      </c>
      <c r="P574" s="252">
        <f t="shared" si="104"/>
        <v>0</v>
      </c>
      <c r="Q574" s="252">
        <f t="shared" si="104"/>
        <v>0</v>
      </c>
      <c r="R574" s="252">
        <f t="shared" si="104"/>
        <v>0</v>
      </c>
      <c r="S574" s="252">
        <f t="shared" si="104"/>
        <v>0</v>
      </c>
      <c r="T574" s="252">
        <f t="shared" si="104"/>
        <v>0</v>
      </c>
      <c r="U574" s="252">
        <f t="shared" si="104"/>
        <v>0</v>
      </c>
      <c r="V574" s="252">
        <f t="shared" si="104"/>
        <v>0</v>
      </c>
      <c r="W574" s="252">
        <f t="shared" si="104"/>
        <v>0</v>
      </c>
      <c r="X574" s="252">
        <f t="shared" si="104"/>
        <v>0</v>
      </c>
      <c r="Y574" s="252">
        <f t="shared" si="104"/>
        <v>0</v>
      </c>
      <c r="Z574" s="252">
        <f t="shared" si="104"/>
        <v>0</v>
      </c>
      <c r="AA574" s="252">
        <f t="shared" si="104"/>
        <v>0</v>
      </c>
      <c r="AB574" s="252">
        <f t="shared" si="104"/>
        <v>0</v>
      </c>
    </row>
    <row r="575" spans="2:28" hidden="1" outlineLevel="1">
      <c r="B575" s="556"/>
      <c r="C575" s="10" t="str">
        <f t="shared" si="96"/>
        <v>3 Bed / 2 Bath House</v>
      </c>
      <c r="D575" s="1070">
        <f t="shared" si="91"/>
        <v>0</v>
      </c>
      <c r="E575" s="252">
        <f t="shared" ref="E575:AB575" si="105">IF($K356="Natural",$D356-E451,IF(E$375&lt;$K356,$D575,0))</f>
        <v>0</v>
      </c>
      <c r="F575" s="252">
        <f t="shared" si="105"/>
        <v>0</v>
      </c>
      <c r="G575" s="252">
        <f t="shared" si="105"/>
        <v>0</v>
      </c>
      <c r="H575" s="252">
        <f t="shared" si="105"/>
        <v>0</v>
      </c>
      <c r="I575" s="252">
        <f t="shared" si="105"/>
        <v>0</v>
      </c>
      <c r="J575" s="252">
        <f t="shared" si="105"/>
        <v>0</v>
      </c>
      <c r="K575" s="252">
        <f t="shared" si="105"/>
        <v>0</v>
      </c>
      <c r="L575" s="252">
        <f t="shared" si="105"/>
        <v>0</v>
      </c>
      <c r="M575" s="252">
        <f t="shared" si="105"/>
        <v>0</v>
      </c>
      <c r="N575" s="252">
        <f t="shared" si="105"/>
        <v>0</v>
      </c>
      <c r="O575" s="252">
        <f t="shared" si="105"/>
        <v>0</v>
      </c>
      <c r="P575" s="252">
        <f t="shared" si="105"/>
        <v>0</v>
      </c>
      <c r="Q575" s="252">
        <f t="shared" si="105"/>
        <v>0</v>
      </c>
      <c r="R575" s="252">
        <f t="shared" si="105"/>
        <v>0</v>
      </c>
      <c r="S575" s="252">
        <f t="shared" si="105"/>
        <v>0</v>
      </c>
      <c r="T575" s="252">
        <f t="shared" si="105"/>
        <v>0</v>
      </c>
      <c r="U575" s="252">
        <f t="shared" si="105"/>
        <v>0</v>
      </c>
      <c r="V575" s="252">
        <f t="shared" si="105"/>
        <v>0</v>
      </c>
      <c r="W575" s="252">
        <f t="shared" si="105"/>
        <v>0</v>
      </c>
      <c r="X575" s="252">
        <f t="shared" si="105"/>
        <v>0</v>
      </c>
      <c r="Y575" s="252">
        <f t="shared" si="105"/>
        <v>0</v>
      </c>
      <c r="Z575" s="252">
        <f t="shared" si="105"/>
        <v>0</v>
      </c>
      <c r="AA575" s="252">
        <f t="shared" si="105"/>
        <v>0</v>
      </c>
      <c r="AB575" s="252">
        <f t="shared" si="105"/>
        <v>0</v>
      </c>
    </row>
    <row r="576" spans="2:28" hidden="1" outlineLevel="1">
      <c r="B576" s="556"/>
      <c r="C576" s="10" t="str">
        <f t="shared" si="96"/>
        <v xml:space="preserve">3 Bed / 2 Bath </v>
      </c>
      <c r="D576" s="1070">
        <f t="shared" si="91"/>
        <v>0</v>
      </c>
      <c r="E576" s="252">
        <f t="shared" ref="E576:AB576" si="106">IF($K357="Natural",$D357-E452,IF(E$375&lt;$K357,$D576,0))</f>
        <v>0</v>
      </c>
      <c r="F576" s="252">
        <f t="shared" si="106"/>
        <v>0</v>
      </c>
      <c r="G576" s="252">
        <f t="shared" si="106"/>
        <v>0</v>
      </c>
      <c r="H576" s="252">
        <f t="shared" si="106"/>
        <v>0</v>
      </c>
      <c r="I576" s="252">
        <f t="shared" si="106"/>
        <v>0</v>
      </c>
      <c r="J576" s="252">
        <f t="shared" si="106"/>
        <v>0</v>
      </c>
      <c r="K576" s="252">
        <f t="shared" si="106"/>
        <v>0</v>
      </c>
      <c r="L576" s="252">
        <f t="shared" si="106"/>
        <v>0</v>
      </c>
      <c r="M576" s="252">
        <f t="shared" si="106"/>
        <v>0</v>
      </c>
      <c r="N576" s="252">
        <f t="shared" si="106"/>
        <v>0</v>
      </c>
      <c r="O576" s="252">
        <f t="shared" si="106"/>
        <v>0</v>
      </c>
      <c r="P576" s="252">
        <f t="shared" si="106"/>
        <v>0</v>
      </c>
      <c r="Q576" s="252">
        <f t="shared" si="106"/>
        <v>0</v>
      </c>
      <c r="R576" s="252">
        <f t="shared" si="106"/>
        <v>0</v>
      </c>
      <c r="S576" s="252">
        <f t="shared" si="106"/>
        <v>0</v>
      </c>
      <c r="T576" s="252">
        <f t="shared" si="106"/>
        <v>0</v>
      </c>
      <c r="U576" s="252">
        <f t="shared" si="106"/>
        <v>0</v>
      </c>
      <c r="V576" s="252">
        <f t="shared" si="106"/>
        <v>0</v>
      </c>
      <c r="W576" s="252">
        <f t="shared" si="106"/>
        <v>0</v>
      </c>
      <c r="X576" s="252">
        <f t="shared" si="106"/>
        <v>0</v>
      </c>
      <c r="Y576" s="252">
        <f t="shared" si="106"/>
        <v>0</v>
      </c>
      <c r="Z576" s="252">
        <f t="shared" si="106"/>
        <v>0</v>
      </c>
      <c r="AA576" s="252">
        <f t="shared" si="106"/>
        <v>0</v>
      </c>
      <c r="AB576" s="252">
        <f t="shared" si="106"/>
        <v>0</v>
      </c>
    </row>
    <row r="577" spans="2:28" hidden="1" outlineLevel="1">
      <c r="B577" s="556"/>
      <c r="C577" s="10" t="str">
        <f t="shared" si="96"/>
        <v xml:space="preserve">1 Bed / 1 Bath </v>
      </c>
      <c r="D577" s="1070">
        <f t="shared" si="91"/>
        <v>0</v>
      </c>
      <c r="E577" s="252">
        <f t="shared" ref="E577:AB577" si="107">IF($K358="Natural",$D358-E453,IF(E$375&lt;$K358,$D577,0))</f>
        <v>0</v>
      </c>
      <c r="F577" s="252">
        <f t="shared" si="107"/>
        <v>0</v>
      </c>
      <c r="G577" s="252">
        <f t="shared" si="107"/>
        <v>0</v>
      </c>
      <c r="H577" s="252">
        <f t="shared" si="107"/>
        <v>0</v>
      </c>
      <c r="I577" s="252">
        <f t="shared" si="107"/>
        <v>0</v>
      </c>
      <c r="J577" s="252">
        <f t="shared" si="107"/>
        <v>0</v>
      </c>
      <c r="K577" s="252">
        <f t="shared" si="107"/>
        <v>0</v>
      </c>
      <c r="L577" s="252">
        <f t="shared" si="107"/>
        <v>0</v>
      </c>
      <c r="M577" s="252">
        <f t="shared" si="107"/>
        <v>0</v>
      </c>
      <c r="N577" s="252">
        <f t="shared" si="107"/>
        <v>0</v>
      </c>
      <c r="O577" s="252">
        <f t="shared" si="107"/>
        <v>0</v>
      </c>
      <c r="P577" s="252">
        <f t="shared" si="107"/>
        <v>0</v>
      </c>
      <c r="Q577" s="252">
        <f t="shared" si="107"/>
        <v>0</v>
      </c>
      <c r="R577" s="252">
        <f t="shared" si="107"/>
        <v>0</v>
      </c>
      <c r="S577" s="252">
        <f t="shared" si="107"/>
        <v>0</v>
      </c>
      <c r="T577" s="252">
        <f t="shared" si="107"/>
        <v>0</v>
      </c>
      <c r="U577" s="252">
        <f t="shared" si="107"/>
        <v>0</v>
      </c>
      <c r="V577" s="252">
        <f t="shared" si="107"/>
        <v>0</v>
      </c>
      <c r="W577" s="252">
        <f t="shared" si="107"/>
        <v>0</v>
      </c>
      <c r="X577" s="252">
        <f t="shared" si="107"/>
        <v>0</v>
      </c>
      <c r="Y577" s="252">
        <f t="shared" si="107"/>
        <v>0</v>
      </c>
      <c r="Z577" s="252">
        <f t="shared" si="107"/>
        <v>0</v>
      </c>
      <c r="AA577" s="252">
        <f t="shared" si="107"/>
        <v>0</v>
      </c>
      <c r="AB577" s="252">
        <f t="shared" si="107"/>
        <v>0</v>
      </c>
    </row>
    <row r="578" spans="2:28" hidden="1" outlineLevel="1">
      <c r="B578" s="556"/>
      <c r="C578" s="10" t="str">
        <f t="shared" si="96"/>
        <v xml:space="preserve">2 Bed / 2 Bath </v>
      </c>
      <c r="D578" s="1070">
        <f t="shared" si="91"/>
        <v>0</v>
      </c>
      <c r="E578" s="252">
        <f t="shared" ref="E578:AB578" si="108">IF($K359="Natural",$D359-E454,IF(E$375&lt;$K359,$D578,0))</f>
        <v>0</v>
      </c>
      <c r="F578" s="252">
        <f t="shared" si="108"/>
        <v>0</v>
      </c>
      <c r="G578" s="252">
        <f t="shared" si="108"/>
        <v>0</v>
      </c>
      <c r="H578" s="252">
        <f t="shared" si="108"/>
        <v>0</v>
      </c>
      <c r="I578" s="252">
        <f t="shared" si="108"/>
        <v>0</v>
      </c>
      <c r="J578" s="252">
        <f t="shared" si="108"/>
        <v>0</v>
      </c>
      <c r="K578" s="252">
        <f t="shared" si="108"/>
        <v>0</v>
      </c>
      <c r="L578" s="252">
        <f t="shared" si="108"/>
        <v>0</v>
      </c>
      <c r="M578" s="252">
        <f t="shared" si="108"/>
        <v>0</v>
      </c>
      <c r="N578" s="252">
        <f t="shared" si="108"/>
        <v>0</v>
      </c>
      <c r="O578" s="252">
        <f t="shared" si="108"/>
        <v>0</v>
      </c>
      <c r="P578" s="252">
        <f t="shared" si="108"/>
        <v>0</v>
      </c>
      <c r="Q578" s="252">
        <f t="shared" si="108"/>
        <v>0</v>
      </c>
      <c r="R578" s="252">
        <f t="shared" si="108"/>
        <v>0</v>
      </c>
      <c r="S578" s="252">
        <f t="shared" si="108"/>
        <v>0</v>
      </c>
      <c r="T578" s="252">
        <f t="shared" si="108"/>
        <v>0</v>
      </c>
      <c r="U578" s="252">
        <f t="shared" si="108"/>
        <v>0</v>
      </c>
      <c r="V578" s="252">
        <f t="shared" si="108"/>
        <v>0</v>
      </c>
      <c r="W578" s="252">
        <f t="shared" si="108"/>
        <v>0</v>
      </c>
      <c r="X578" s="252">
        <f t="shared" si="108"/>
        <v>0</v>
      </c>
      <c r="Y578" s="252">
        <f t="shared" si="108"/>
        <v>0</v>
      </c>
      <c r="Z578" s="252">
        <f t="shared" si="108"/>
        <v>0</v>
      </c>
      <c r="AA578" s="252">
        <f t="shared" si="108"/>
        <v>0</v>
      </c>
      <c r="AB578" s="252">
        <f t="shared" si="108"/>
        <v>0</v>
      </c>
    </row>
    <row r="579" spans="2:28" hidden="1" outlineLevel="1">
      <c r="B579" s="556"/>
      <c r="C579" s="10" t="str">
        <f t="shared" si="96"/>
        <v xml:space="preserve">4 Bed / 2 Bath Penthouse </v>
      </c>
      <c r="D579" s="1070">
        <f t="shared" si="91"/>
        <v>0</v>
      </c>
      <c r="E579" s="252">
        <f t="shared" ref="E579:AB579" si="109">IF($K360="Natural",$D360-E455,IF(E$375&lt;$K360,$D579,0))</f>
        <v>0</v>
      </c>
      <c r="F579" s="252">
        <f t="shared" si="109"/>
        <v>0</v>
      </c>
      <c r="G579" s="252">
        <f t="shared" si="109"/>
        <v>0</v>
      </c>
      <c r="H579" s="252">
        <f t="shared" si="109"/>
        <v>0</v>
      </c>
      <c r="I579" s="252">
        <f t="shared" si="109"/>
        <v>0</v>
      </c>
      <c r="J579" s="252">
        <f t="shared" si="109"/>
        <v>0</v>
      </c>
      <c r="K579" s="252">
        <f t="shared" si="109"/>
        <v>0</v>
      </c>
      <c r="L579" s="252">
        <f t="shared" si="109"/>
        <v>0</v>
      </c>
      <c r="M579" s="252">
        <f t="shared" si="109"/>
        <v>0</v>
      </c>
      <c r="N579" s="252">
        <f t="shared" si="109"/>
        <v>0</v>
      </c>
      <c r="O579" s="252">
        <f t="shared" si="109"/>
        <v>0</v>
      </c>
      <c r="P579" s="252">
        <f t="shared" si="109"/>
        <v>0</v>
      </c>
      <c r="Q579" s="252">
        <f t="shared" si="109"/>
        <v>0</v>
      </c>
      <c r="R579" s="252">
        <f t="shared" si="109"/>
        <v>0</v>
      </c>
      <c r="S579" s="252">
        <f t="shared" si="109"/>
        <v>0</v>
      </c>
      <c r="T579" s="252">
        <f t="shared" si="109"/>
        <v>0</v>
      </c>
      <c r="U579" s="252">
        <f t="shared" si="109"/>
        <v>0</v>
      </c>
      <c r="V579" s="252">
        <f t="shared" si="109"/>
        <v>0</v>
      </c>
      <c r="W579" s="252">
        <f t="shared" si="109"/>
        <v>0</v>
      </c>
      <c r="X579" s="252">
        <f t="shared" si="109"/>
        <v>0</v>
      </c>
      <c r="Y579" s="252">
        <f t="shared" si="109"/>
        <v>0</v>
      </c>
      <c r="Z579" s="252">
        <f t="shared" si="109"/>
        <v>0</v>
      </c>
      <c r="AA579" s="252">
        <f t="shared" si="109"/>
        <v>0</v>
      </c>
      <c r="AB579" s="252">
        <f t="shared" si="109"/>
        <v>0</v>
      </c>
    </row>
    <row r="580" spans="2:28" hidden="1" outlineLevel="1">
      <c r="B580" s="556"/>
      <c r="C580" s="10" t="str">
        <f t="shared" si="96"/>
        <v xml:space="preserve">2 Bed / 2 Bath </v>
      </c>
      <c r="D580" s="1070">
        <f t="shared" si="91"/>
        <v>0</v>
      </c>
      <c r="E580" s="252">
        <f t="shared" ref="E580:AB580" si="110">IF($K361="Natural",$D361-E456,IF(E$375&lt;$K361,$D580,0))</f>
        <v>0</v>
      </c>
      <c r="F580" s="252">
        <f t="shared" si="110"/>
        <v>0</v>
      </c>
      <c r="G580" s="252">
        <f t="shared" si="110"/>
        <v>0</v>
      </c>
      <c r="H580" s="252">
        <f t="shared" si="110"/>
        <v>0</v>
      </c>
      <c r="I580" s="252">
        <f t="shared" si="110"/>
        <v>0</v>
      </c>
      <c r="J580" s="252">
        <f t="shared" si="110"/>
        <v>0</v>
      </c>
      <c r="K580" s="252">
        <f t="shared" si="110"/>
        <v>0</v>
      </c>
      <c r="L580" s="252">
        <f t="shared" si="110"/>
        <v>0</v>
      </c>
      <c r="M580" s="252">
        <f t="shared" si="110"/>
        <v>0</v>
      </c>
      <c r="N580" s="252">
        <f t="shared" si="110"/>
        <v>0</v>
      </c>
      <c r="O580" s="252">
        <f t="shared" si="110"/>
        <v>0</v>
      </c>
      <c r="P580" s="252">
        <f t="shared" si="110"/>
        <v>0</v>
      </c>
      <c r="Q580" s="252">
        <f t="shared" si="110"/>
        <v>0</v>
      </c>
      <c r="R580" s="252">
        <f t="shared" si="110"/>
        <v>0</v>
      </c>
      <c r="S580" s="252">
        <f t="shared" si="110"/>
        <v>0</v>
      </c>
      <c r="T580" s="252">
        <f t="shared" si="110"/>
        <v>0</v>
      </c>
      <c r="U580" s="252">
        <f t="shared" si="110"/>
        <v>0</v>
      </c>
      <c r="V580" s="252">
        <f t="shared" si="110"/>
        <v>0</v>
      </c>
      <c r="W580" s="252">
        <f t="shared" si="110"/>
        <v>0</v>
      </c>
      <c r="X580" s="252">
        <f t="shared" si="110"/>
        <v>0</v>
      </c>
      <c r="Y580" s="252">
        <f t="shared" si="110"/>
        <v>0</v>
      </c>
      <c r="Z580" s="252">
        <f t="shared" si="110"/>
        <v>0</v>
      </c>
      <c r="AA580" s="252">
        <f t="shared" si="110"/>
        <v>0</v>
      </c>
      <c r="AB580" s="252">
        <f t="shared" si="110"/>
        <v>0</v>
      </c>
    </row>
    <row r="581" spans="2:28" hidden="1" outlineLevel="1">
      <c r="B581" s="556"/>
      <c r="C581" s="10">
        <f t="shared" si="96"/>
        <v>0</v>
      </c>
      <c r="D581" s="1070">
        <f t="shared" si="91"/>
        <v>0</v>
      </c>
      <c r="E581" s="252">
        <f t="shared" ref="E581:AB581" si="111">IF($K362="Natural",$D362-E457,IF(E$375&lt;$K362,$D581,0))</f>
        <v>0</v>
      </c>
      <c r="F581" s="252">
        <f t="shared" si="111"/>
        <v>0</v>
      </c>
      <c r="G581" s="252">
        <f t="shared" si="111"/>
        <v>0</v>
      </c>
      <c r="H581" s="252">
        <f t="shared" si="111"/>
        <v>0</v>
      </c>
      <c r="I581" s="252">
        <f t="shared" si="111"/>
        <v>0</v>
      </c>
      <c r="J581" s="252">
        <f t="shared" si="111"/>
        <v>0</v>
      </c>
      <c r="K581" s="252">
        <f t="shared" si="111"/>
        <v>0</v>
      </c>
      <c r="L581" s="252">
        <f t="shared" si="111"/>
        <v>0</v>
      </c>
      <c r="M581" s="252">
        <f t="shared" si="111"/>
        <v>0</v>
      </c>
      <c r="N581" s="252">
        <f t="shared" si="111"/>
        <v>0</v>
      </c>
      <c r="O581" s="252">
        <f t="shared" si="111"/>
        <v>0</v>
      </c>
      <c r="P581" s="252">
        <f t="shared" si="111"/>
        <v>0</v>
      </c>
      <c r="Q581" s="252">
        <f t="shared" si="111"/>
        <v>0</v>
      </c>
      <c r="R581" s="252">
        <f t="shared" si="111"/>
        <v>0</v>
      </c>
      <c r="S581" s="252">
        <f t="shared" si="111"/>
        <v>0</v>
      </c>
      <c r="T581" s="252">
        <f t="shared" si="111"/>
        <v>0</v>
      </c>
      <c r="U581" s="252">
        <f t="shared" si="111"/>
        <v>0</v>
      </c>
      <c r="V581" s="252">
        <f t="shared" si="111"/>
        <v>0</v>
      </c>
      <c r="W581" s="252">
        <f t="shared" si="111"/>
        <v>0</v>
      </c>
      <c r="X581" s="252">
        <f t="shared" si="111"/>
        <v>0</v>
      </c>
      <c r="Y581" s="252">
        <f t="shared" si="111"/>
        <v>0</v>
      </c>
      <c r="Z581" s="252">
        <f t="shared" si="111"/>
        <v>0</v>
      </c>
      <c r="AA581" s="252">
        <f t="shared" si="111"/>
        <v>0</v>
      </c>
      <c r="AB581" s="252">
        <f t="shared" si="111"/>
        <v>0</v>
      </c>
    </row>
    <row r="582" spans="2:28" hidden="1" outlineLevel="1">
      <c r="B582" s="556"/>
      <c r="C582" s="10">
        <f t="shared" si="96"/>
        <v>0</v>
      </c>
      <c r="D582" s="1070">
        <f t="shared" si="91"/>
        <v>0</v>
      </c>
      <c r="E582" s="252">
        <f t="shared" ref="E582:AB582" si="112">IF($K363="Natural",$D363-E458,IF(E$375&lt;$K363,$D582,0))</f>
        <v>0</v>
      </c>
      <c r="F582" s="252">
        <f t="shared" si="112"/>
        <v>0</v>
      </c>
      <c r="G582" s="252">
        <f t="shared" si="112"/>
        <v>0</v>
      </c>
      <c r="H582" s="252">
        <f t="shared" si="112"/>
        <v>0</v>
      </c>
      <c r="I582" s="252">
        <f t="shared" si="112"/>
        <v>0</v>
      </c>
      <c r="J582" s="252">
        <f t="shared" si="112"/>
        <v>0</v>
      </c>
      <c r="K582" s="252">
        <f t="shared" si="112"/>
        <v>0</v>
      </c>
      <c r="L582" s="252">
        <f t="shared" si="112"/>
        <v>0</v>
      </c>
      <c r="M582" s="252">
        <f t="shared" si="112"/>
        <v>0</v>
      </c>
      <c r="N582" s="252">
        <f t="shared" si="112"/>
        <v>0</v>
      </c>
      <c r="O582" s="252">
        <f t="shared" si="112"/>
        <v>0</v>
      </c>
      <c r="P582" s="252">
        <f t="shared" si="112"/>
        <v>0</v>
      </c>
      <c r="Q582" s="252">
        <f t="shared" si="112"/>
        <v>0</v>
      </c>
      <c r="R582" s="252">
        <f t="shared" si="112"/>
        <v>0</v>
      </c>
      <c r="S582" s="252">
        <f t="shared" si="112"/>
        <v>0</v>
      </c>
      <c r="T582" s="252">
        <f t="shared" si="112"/>
        <v>0</v>
      </c>
      <c r="U582" s="252">
        <f t="shared" si="112"/>
        <v>0</v>
      </c>
      <c r="V582" s="252">
        <f t="shared" si="112"/>
        <v>0</v>
      </c>
      <c r="W582" s="252">
        <f t="shared" si="112"/>
        <v>0</v>
      </c>
      <c r="X582" s="252">
        <f t="shared" si="112"/>
        <v>0</v>
      </c>
      <c r="Y582" s="252">
        <f t="shared" si="112"/>
        <v>0</v>
      </c>
      <c r="Z582" s="252">
        <f t="shared" si="112"/>
        <v>0</v>
      </c>
      <c r="AA582" s="252">
        <f t="shared" si="112"/>
        <v>0</v>
      </c>
      <c r="AB582" s="252">
        <f t="shared" si="112"/>
        <v>0</v>
      </c>
    </row>
    <row r="583" spans="2:28" hidden="1" outlineLevel="1">
      <c r="B583" s="556"/>
      <c r="C583" s="10">
        <f t="shared" si="96"/>
        <v>0</v>
      </c>
      <c r="D583" s="1070">
        <f t="shared" si="91"/>
        <v>0</v>
      </c>
      <c r="E583" s="252">
        <f t="shared" ref="E583:AB583" si="113">IF($K364="Natural",$D364-E459,IF(E$375&lt;$K364,$D583,0))</f>
        <v>0</v>
      </c>
      <c r="F583" s="252">
        <f t="shared" si="113"/>
        <v>0</v>
      </c>
      <c r="G583" s="252">
        <f t="shared" si="113"/>
        <v>0</v>
      </c>
      <c r="H583" s="252">
        <f t="shared" si="113"/>
        <v>0</v>
      </c>
      <c r="I583" s="252">
        <f t="shared" si="113"/>
        <v>0</v>
      </c>
      <c r="J583" s="252">
        <f t="shared" si="113"/>
        <v>0</v>
      </c>
      <c r="K583" s="252">
        <f t="shared" si="113"/>
        <v>0</v>
      </c>
      <c r="L583" s="252">
        <f t="shared" si="113"/>
        <v>0</v>
      </c>
      <c r="M583" s="252">
        <f t="shared" si="113"/>
        <v>0</v>
      </c>
      <c r="N583" s="252">
        <f t="shared" si="113"/>
        <v>0</v>
      </c>
      <c r="O583" s="252">
        <f t="shared" si="113"/>
        <v>0</v>
      </c>
      <c r="P583" s="252">
        <f t="shared" si="113"/>
        <v>0</v>
      </c>
      <c r="Q583" s="252">
        <f t="shared" si="113"/>
        <v>0</v>
      </c>
      <c r="R583" s="252">
        <f t="shared" si="113"/>
        <v>0</v>
      </c>
      <c r="S583" s="252">
        <f t="shared" si="113"/>
        <v>0</v>
      </c>
      <c r="T583" s="252">
        <f t="shared" si="113"/>
        <v>0</v>
      </c>
      <c r="U583" s="252">
        <f t="shared" si="113"/>
        <v>0</v>
      </c>
      <c r="V583" s="252">
        <f t="shared" si="113"/>
        <v>0</v>
      </c>
      <c r="W583" s="252">
        <f t="shared" si="113"/>
        <v>0</v>
      </c>
      <c r="X583" s="252">
        <f t="shared" si="113"/>
        <v>0</v>
      </c>
      <c r="Y583" s="252">
        <f t="shared" si="113"/>
        <v>0</v>
      </c>
      <c r="Z583" s="252">
        <f t="shared" si="113"/>
        <v>0</v>
      </c>
      <c r="AA583" s="252">
        <f t="shared" si="113"/>
        <v>0</v>
      </c>
      <c r="AB583" s="252">
        <f t="shared" si="113"/>
        <v>0</v>
      </c>
    </row>
    <row r="584" spans="2:28" hidden="1" outlineLevel="1">
      <c r="B584" s="556"/>
      <c r="C584" s="10">
        <f t="shared" si="96"/>
        <v>0</v>
      </c>
      <c r="D584" s="1070">
        <f t="shared" si="91"/>
        <v>0</v>
      </c>
      <c r="E584" s="252">
        <f t="shared" ref="E584:AB584" si="114">IF($K365="Natural",$D365-E460,IF(E$375&lt;$K365,$D584,0))</f>
        <v>0</v>
      </c>
      <c r="F584" s="252">
        <f t="shared" si="114"/>
        <v>0</v>
      </c>
      <c r="G584" s="252">
        <f t="shared" si="114"/>
        <v>0</v>
      </c>
      <c r="H584" s="252">
        <f t="shared" si="114"/>
        <v>0</v>
      </c>
      <c r="I584" s="252">
        <f t="shared" si="114"/>
        <v>0</v>
      </c>
      <c r="J584" s="252">
        <f t="shared" si="114"/>
        <v>0</v>
      </c>
      <c r="K584" s="252">
        <f t="shared" si="114"/>
        <v>0</v>
      </c>
      <c r="L584" s="252">
        <f t="shared" si="114"/>
        <v>0</v>
      </c>
      <c r="M584" s="252">
        <f t="shared" si="114"/>
        <v>0</v>
      </c>
      <c r="N584" s="252">
        <f t="shared" si="114"/>
        <v>0</v>
      </c>
      <c r="O584" s="252">
        <f t="shared" si="114"/>
        <v>0</v>
      </c>
      <c r="P584" s="252">
        <f t="shared" si="114"/>
        <v>0</v>
      </c>
      <c r="Q584" s="252">
        <f t="shared" si="114"/>
        <v>0</v>
      </c>
      <c r="R584" s="252">
        <f t="shared" si="114"/>
        <v>0</v>
      </c>
      <c r="S584" s="252">
        <f t="shared" si="114"/>
        <v>0</v>
      </c>
      <c r="T584" s="252">
        <f t="shared" si="114"/>
        <v>0</v>
      </c>
      <c r="U584" s="252">
        <f t="shared" si="114"/>
        <v>0</v>
      </c>
      <c r="V584" s="252">
        <f t="shared" si="114"/>
        <v>0</v>
      </c>
      <c r="W584" s="252">
        <f t="shared" si="114"/>
        <v>0</v>
      </c>
      <c r="X584" s="252">
        <f t="shared" si="114"/>
        <v>0</v>
      </c>
      <c r="Y584" s="252">
        <f t="shared" si="114"/>
        <v>0</v>
      </c>
      <c r="Z584" s="252">
        <f t="shared" si="114"/>
        <v>0</v>
      </c>
      <c r="AA584" s="252">
        <f t="shared" si="114"/>
        <v>0</v>
      </c>
      <c r="AB584" s="252">
        <f t="shared" si="114"/>
        <v>0</v>
      </c>
    </row>
    <row r="585" spans="2:28" hidden="1" outlineLevel="1">
      <c r="B585" s="556"/>
      <c r="C585" s="10">
        <f t="shared" si="96"/>
        <v>0</v>
      </c>
      <c r="D585" s="1070">
        <f t="shared" si="91"/>
        <v>0</v>
      </c>
      <c r="E585" s="252">
        <f t="shared" ref="E585:AB585" si="115">IF($K366="Natural",$D366-E461,IF(E$375&lt;$K366,$D585,0))</f>
        <v>0</v>
      </c>
      <c r="F585" s="252">
        <f t="shared" si="115"/>
        <v>0</v>
      </c>
      <c r="G585" s="252">
        <f t="shared" si="115"/>
        <v>0</v>
      </c>
      <c r="H585" s="252">
        <f t="shared" si="115"/>
        <v>0</v>
      </c>
      <c r="I585" s="252">
        <f t="shared" si="115"/>
        <v>0</v>
      </c>
      <c r="J585" s="252">
        <f t="shared" si="115"/>
        <v>0</v>
      </c>
      <c r="K585" s="252">
        <f t="shared" si="115"/>
        <v>0</v>
      </c>
      <c r="L585" s="252">
        <f t="shared" si="115"/>
        <v>0</v>
      </c>
      <c r="M585" s="252">
        <f t="shared" si="115"/>
        <v>0</v>
      </c>
      <c r="N585" s="252">
        <f t="shared" si="115"/>
        <v>0</v>
      </c>
      <c r="O585" s="252">
        <f t="shared" si="115"/>
        <v>0</v>
      </c>
      <c r="P585" s="252">
        <f t="shared" si="115"/>
        <v>0</v>
      </c>
      <c r="Q585" s="252">
        <f t="shared" si="115"/>
        <v>0</v>
      </c>
      <c r="R585" s="252">
        <f t="shared" si="115"/>
        <v>0</v>
      </c>
      <c r="S585" s="252">
        <f t="shared" si="115"/>
        <v>0</v>
      </c>
      <c r="T585" s="252">
        <f t="shared" si="115"/>
        <v>0</v>
      </c>
      <c r="U585" s="252">
        <f t="shared" si="115"/>
        <v>0</v>
      </c>
      <c r="V585" s="252">
        <f t="shared" si="115"/>
        <v>0</v>
      </c>
      <c r="W585" s="252">
        <f t="shared" si="115"/>
        <v>0</v>
      </c>
      <c r="X585" s="252">
        <f t="shared" si="115"/>
        <v>0</v>
      </c>
      <c r="Y585" s="252">
        <f t="shared" si="115"/>
        <v>0</v>
      </c>
      <c r="Z585" s="252">
        <f t="shared" si="115"/>
        <v>0</v>
      </c>
      <c r="AA585" s="252">
        <f t="shared" si="115"/>
        <v>0</v>
      </c>
      <c r="AB585" s="252">
        <f t="shared" si="115"/>
        <v>0</v>
      </c>
    </row>
    <row r="586" spans="2:28" hidden="1" outlineLevel="1">
      <c r="B586" s="556"/>
      <c r="C586" s="10">
        <f t="shared" si="96"/>
        <v>0</v>
      </c>
      <c r="D586" s="1070">
        <f t="shared" si="91"/>
        <v>0</v>
      </c>
      <c r="E586" s="252">
        <f t="shared" ref="E586:AB586" si="116">IF($K367="Natural",$D367-E462,IF(E$375&lt;$K367,$D586,0))</f>
        <v>0</v>
      </c>
      <c r="F586" s="252">
        <f t="shared" si="116"/>
        <v>0</v>
      </c>
      <c r="G586" s="252">
        <f t="shared" si="116"/>
        <v>0</v>
      </c>
      <c r="H586" s="252">
        <f t="shared" si="116"/>
        <v>0</v>
      </c>
      <c r="I586" s="252">
        <f t="shared" si="116"/>
        <v>0</v>
      </c>
      <c r="J586" s="252">
        <f t="shared" si="116"/>
        <v>0</v>
      </c>
      <c r="K586" s="252">
        <f t="shared" si="116"/>
        <v>0</v>
      </c>
      <c r="L586" s="252">
        <f t="shared" si="116"/>
        <v>0</v>
      </c>
      <c r="M586" s="252">
        <f t="shared" si="116"/>
        <v>0</v>
      </c>
      <c r="N586" s="252">
        <f t="shared" si="116"/>
        <v>0</v>
      </c>
      <c r="O586" s="252">
        <f t="shared" si="116"/>
        <v>0</v>
      </c>
      <c r="P586" s="252">
        <f t="shared" si="116"/>
        <v>0</v>
      </c>
      <c r="Q586" s="252">
        <f t="shared" si="116"/>
        <v>0</v>
      </c>
      <c r="R586" s="252">
        <f t="shared" si="116"/>
        <v>0</v>
      </c>
      <c r="S586" s="252">
        <f t="shared" si="116"/>
        <v>0</v>
      </c>
      <c r="T586" s="252">
        <f t="shared" si="116"/>
        <v>0</v>
      </c>
      <c r="U586" s="252">
        <f t="shared" si="116"/>
        <v>0</v>
      </c>
      <c r="V586" s="252">
        <f t="shared" si="116"/>
        <v>0</v>
      </c>
      <c r="W586" s="252">
        <f t="shared" si="116"/>
        <v>0</v>
      </c>
      <c r="X586" s="252">
        <f t="shared" si="116"/>
        <v>0</v>
      </c>
      <c r="Y586" s="252">
        <f t="shared" si="116"/>
        <v>0</v>
      </c>
      <c r="Z586" s="252">
        <f t="shared" si="116"/>
        <v>0</v>
      </c>
      <c r="AA586" s="252">
        <f t="shared" si="116"/>
        <v>0</v>
      </c>
      <c r="AB586" s="252">
        <f t="shared" si="116"/>
        <v>0</v>
      </c>
    </row>
    <row r="587" spans="2:28" hidden="1" outlineLevel="1">
      <c r="B587" s="556"/>
      <c r="C587" s="10">
        <f t="shared" si="96"/>
        <v>0</v>
      </c>
      <c r="D587" s="1070">
        <f t="shared" si="91"/>
        <v>0</v>
      </c>
      <c r="E587" s="252">
        <f t="shared" ref="E587:AB587" si="117">IF($K368="Natural",$D368-E463,IF(E$375&lt;$K368,$D587,0))</f>
        <v>0</v>
      </c>
      <c r="F587" s="252">
        <f t="shared" si="117"/>
        <v>0</v>
      </c>
      <c r="G587" s="252">
        <f t="shared" si="117"/>
        <v>0</v>
      </c>
      <c r="H587" s="252">
        <f t="shared" si="117"/>
        <v>0</v>
      </c>
      <c r="I587" s="252">
        <f t="shared" si="117"/>
        <v>0</v>
      </c>
      <c r="J587" s="252">
        <f t="shared" si="117"/>
        <v>0</v>
      </c>
      <c r="K587" s="252">
        <f t="shared" si="117"/>
        <v>0</v>
      </c>
      <c r="L587" s="252">
        <f t="shared" si="117"/>
        <v>0</v>
      </c>
      <c r="M587" s="252">
        <f t="shared" si="117"/>
        <v>0</v>
      </c>
      <c r="N587" s="252">
        <f t="shared" si="117"/>
        <v>0</v>
      </c>
      <c r="O587" s="252">
        <f t="shared" si="117"/>
        <v>0</v>
      </c>
      <c r="P587" s="252">
        <f t="shared" si="117"/>
        <v>0</v>
      </c>
      <c r="Q587" s="252">
        <f t="shared" si="117"/>
        <v>0</v>
      </c>
      <c r="R587" s="252">
        <f t="shared" si="117"/>
        <v>0</v>
      </c>
      <c r="S587" s="252">
        <f t="shared" si="117"/>
        <v>0</v>
      </c>
      <c r="T587" s="252">
        <f t="shared" si="117"/>
        <v>0</v>
      </c>
      <c r="U587" s="252">
        <f t="shared" si="117"/>
        <v>0</v>
      </c>
      <c r="V587" s="252">
        <f t="shared" si="117"/>
        <v>0</v>
      </c>
      <c r="W587" s="252">
        <f t="shared" si="117"/>
        <v>0</v>
      </c>
      <c r="X587" s="252">
        <f t="shared" si="117"/>
        <v>0</v>
      </c>
      <c r="Y587" s="252">
        <f t="shared" si="117"/>
        <v>0</v>
      </c>
      <c r="Z587" s="252">
        <f t="shared" si="117"/>
        <v>0</v>
      </c>
      <c r="AA587" s="252">
        <f t="shared" si="117"/>
        <v>0</v>
      </c>
      <c r="AB587" s="252">
        <f t="shared" si="117"/>
        <v>0</v>
      </c>
    </row>
    <row r="588" spans="2:28" hidden="1" outlineLevel="1">
      <c r="B588" s="556"/>
      <c r="C588" s="10">
        <f t="shared" si="96"/>
        <v>0</v>
      </c>
      <c r="D588" s="1070">
        <f t="shared" si="91"/>
        <v>0</v>
      </c>
      <c r="E588" s="252">
        <f t="shared" ref="E588:AB588" si="118">IF($K369="Natural",$D369-E464,IF(E$375&lt;$K369,$D588,0))</f>
        <v>0</v>
      </c>
      <c r="F588" s="252">
        <f t="shared" si="118"/>
        <v>0</v>
      </c>
      <c r="G588" s="252">
        <f t="shared" si="118"/>
        <v>0</v>
      </c>
      <c r="H588" s="252">
        <f t="shared" si="118"/>
        <v>0</v>
      </c>
      <c r="I588" s="252">
        <f t="shared" si="118"/>
        <v>0</v>
      </c>
      <c r="J588" s="252">
        <f t="shared" si="118"/>
        <v>0</v>
      </c>
      <c r="K588" s="252">
        <f t="shared" si="118"/>
        <v>0</v>
      </c>
      <c r="L588" s="252">
        <f t="shared" si="118"/>
        <v>0</v>
      </c>
      <c r="M588" s="252">
        <f t="shared" si="118"/>
        <v>0</v>
      </c>
      <c r="N588" s="252">
        <f t="shared" si="118"/>
        <v>0</v>
      </c>
      <c r="O588" s="252">
        <f t="shared" si="118"/>
        <v>0</v>
      </c>
      <c r="P588" s="252">
        <f t="shared" si="118"/>
        <v>0</v>
      </c>
      <c r="Q588" s="252">
        <f t="shared" si="118"/>
        <v>0</v>
      </c>
      <c r="R588" s="252">
        <f t="shared" si="118"/>
        <v>0</v>
      </c>
      <c r="S588" s="252">
        <f t="shared" si="118"/>
        <v>0</v>
      </c>
      <c r="T588" s="252">
        <f t="shared" si="118"/>
        <v>0</v>
      </c>
      <c r="U588" s="252">
        <f t="shared" si="118"/>
        <v>0</v>
      </c>
      <c r="V588" s="252">
        <f t="shared" si="118"/>
        <v>0</v>
      </c>
      <c r="W588" s="252">
        <f t="shared" si="118"/>
        <v>0</v>
      </c>
      <c r="X588" s="252">
        <f t="shared" si="118"/>
        <v>0</v>
      </c>
      <c r="Y588" s="252">
        <f t="shared" si="118"/>
        <v>0</v>
      </c>
      <c r="Z588" s="252">
        <f t="shared" si="118"/>
        <v>0</v>
      </c>
      <c r="AA588" s="252">
        <f t="shared" si="118"/>
        <v>0</v>
      </c>
      <c r="AB588" s="252">
        <f t="shared" si="118"/>
        <v>0</v>
      </c>
    </row>
    <row r="589" spans="2:28" hidden="1" outlineLevel="1">
      <c r="B589" s="556"/>
      <c r="C589" s="10">
        <f t="shared" si="96"/>
        <v>0</v>
      </c>
      <c r="D589" s="1070">
        <f t="shared" si="91"/>
        <v>0</v>
      </c>
      <c r="E589" s="252">
        <f t="shared" ref="E589:AB589" si="119">IF($K370="Natural",$D370-E465,IF(E$375&lt;$K370,$D589,0))</f>
        <v>0</v>
      </c>
      <c r="F589" s="252">
        <f t="shared" si="119"/>
        <v>0</v>
      </c>
      <c r="G589" s="252">
        <f t="shared" si="119"/>
        <v>0</v>
      </c>
      <c r="H589" s="252">
        <f t="shared" si="119"/>
        <v>0</v>
      </c>
      <c r="I589" s="252">
        <f t="shared" si="119"/>
        <v>0</v>
      </c>
      <c r="J589" s="252">
        <f t="shared" si="119"/>
        <v>0</v>
      </c>
      <c r="K589" s="252">
        <f t="shared" si="119"/>
        <v>0</v>
      </c>
      <c r="L589" s="252">
        <f t="shared" si="119"/>
        <v>0</v>
      </c>
      <c r="M589" s="252">
        <f t="shared" si="119"/>
        <v>0</v>
      </c>
      <c r="N589" s="252">
        <f t="shared" si="119"/>
        <v>0</v>
      </c>
      <c r="O589" s="252">
        <f t="shared" si="119"/>
        <v>0</v>
      </c>
      <c r="P589" s="252">
        <f t="shared" si="119"/>
        <v>0</v>
      </c>
      <c r="Q589" s="252">
        <f t="shared" si="119"/>
        <v>0</v>
      </c>
      <c r="R589" s="252">
        <f t="shared" si="119"/>
        <v>0</v>
      </c>
      <c r="S589" s="252">
        <f t="shared" si="119"/>
        <v>0</v>
      </c>
      <c r="T589" s="252">
        <f t="shared" si="119"/>
        <v>0</v>
      </c>
      <c r="U589" s="252">
        <f t="shared" si="119"/>
        <v>0</v>
      </c>
      <c r="V589" s="252">
        <f t="shared" si="119"/>
        <v>0</v>
      </c>
      <c r="W589" s="252">
        <f t="shared" si="119"/>
        <v>0</v>
      </c>
      <c r="X589" s="252">
        <f t="shared" si="119"/>
        <v>0</v>
      </c>
      <c r="Y589" s="252">
        <f t="shared" si="119"/>
        <v>0</v>
      </c>
      <c r="Z589" s="252">
        <f t="shared" si="119"/>
        <v>0</v>
      </c>
      <c r="AA589" s="252">
        <f t="shared" si="119"/>
        <v>0</v>
      </c>
      <c r="AB589" s="252">
        <f t="shared" si="119"/>
        <v>0</v>
      </c>
    </row>
    <row r="590" spans="2:28" hidden="1" outlineLevel="1">
      <c r="B590" s="556"/>
      <c r="C590" s="10">
        <f t="shared" si="96"/>
        <v>0</v>
      </c>
      <c r="D590" s="1070">
        <f t="shared" si="91"/>
        <v>0</v>
      </c>
      <c r="E590" s="252">
        <f t="shared" ref="E590:AB590" si="120">IF($K371="Natural",$D371-E466,IF(E$375&lt;$K371,$D590,0))</f>
        <v>0</v>
      </c>
      <c r="F590" s="252">
        <f t="shared" si="120"/>
        <v>0</v>
      </c>
      <c r="G590" s="252">
        <f t="shared" si="120"/>
        <v>0</v>
      </c>
      <c r="H590" s="252">
        <f t="shared" si="120"/>
        <v>0</v>
      </c>
      <c r="I590" s="252">
        <f t="shared" si="120"/>
        <v>0</v>
      </c>
      <c r="J590" s="252">
        <f t="shared" si="120"/>
        <v>0</v>
      </c>
      <c r="K590" s="252">
        <f t="shared" si="120"/>
        <v>0</v>
      </c>
      <c r="L590" s="252">
        <f t="shared" si="120"/>
        <v>0</v>
      </c>
      <c r="M590" s="252">
        <f t="shared" si="120"/>
        <v>0</v>
      </c>
      <c r="N590" s="252">
        <f t="shared" si="120"/>
        <v>0</v>
      </c>
      <c r="O590" s="252">
        <f t="shared" si="120"/>
        <v>0</v>
      </c>
      <c r="P590" s="252">
        <f t="shared" si="120"/>
        <v>0</v>
      </c>
      <c r="Q590" s="252">
        <f t="shared" si="120"/>
        <v>0</v>
      </c>
      <c r="R590" s="252">
        <f t="shared" si="120"/>
        <v>0</v>
      </c>
      <c r="S590" s="252">
        <f t="shared" si="120"/>
        <v>0</v>
      </c>
      <c r="T590" s="252">
        <f t="shared" si="120"/>
        <v>0</v>
      </c>
      <c r="U590" s="252">
        <f t="shared" si="120"/>
        <v>0</v>
      </c>
      <c r="V590" s="252">
        <f t="shared" si="120"/>
        <v>0</v>
      </c>
      <c r="W590" s="252">
        <f t="shared" si="120"/>
        <v>0</v>
      </c>
      <c r="X590" s="252">
        <f t="shared" si="120"/>
        <v>0</v>
      </c>
      <c r="Y590" s="252">
        <f t="shared" si="120"/>
        <v>0</v>
      </c>
      <c r="Z590" s="252">
        <f t="shared" si="120"/>
        <v>0</v>
      </c>
      <c r="AA590" s="252">
        <f t="shared" si="120"/>
        <v>0</v>
      </c>
      <c r="AB590" s="252">
        <f t="shared" si="120"/>
        <v>0</v>
      </c>
    </row>
    <row r="591" spans="2:28" hidden="1" outlineLevel="1">
      <c r="B591" s="556"/>
      <c r="C591" s="10">
        <f t="shared" si="96"/>
        <v>0</v>
      </c>
      <c r="D591" s="1070">
        <f t="shared" si="91"/>
        <v>0</v>
      </c>
      <c r="E591" s="252">
        <f t="shared" ref="E591:AB591" si="121">IF($K372="Natural",$D372-E467,IF(E$375&lt;$K372,$D591,0))</f>
        <v>0</v>
      </c>
      <c r="F591" s="252">
        <f t="shared" si="121"/>
        <v>0</v>
      </c>
      <c r="G591" s="252">
        <f t="shared" si="121"/>
        <v>0</v>
      </c>
      <c r="H591" s="252">
        <f t="shared" si="121"/>
        <v>0</v>
      </c>
      <c r="I591" s="252">
        <f t="shared" si="121"/>
        <v>0</v>
      </c>
      <c r="J591" s="252">
        <f t="shared" si="121"/>
        <v>0</v>
      </c>
      <c r="K591" s="252">
        <f t="shared" si="121"/>
        <v>0</v>
      </c>
      <c r="L591" s="252">
        <f t="shared" si="121"/>
        <v>0</v>
      </c>
      <c r="M591" s="252">
        <f t="shared" si="121"/>
        <v>0</v>
      </c>
      <c r="N591" s="252">
        <f t="shared" si="121"/>
        <v>0</v>
      </c>
      <c r="O591" s="252">
        <f t="shared" si="121"/>
        <v>0</v>
      </c>
      <c r="P591" s="252">
        <f t="shared" si="121"/>
        <v>0</v>
      </c>
      <c r="Q591" s="252">
        <f t="shared" si="121"/>
        <v>0</v>
      </c>
      <c r="R591" s="252">
        <f t="shared" si="121"/>
        <v>0</v>
      </c>
      <c r="S591" s="252">
        <f t="shared" si="121"/>
        <v>0</v>
      </c>
      <c r="T591" s="252">
        <f t="shared" si="121"/>
        <v>0</v>
      </c>
      <c r="U591" s="252">
        <f t="shared" si="121"/>
        <v>0</v>
      </c>
      <c r="V591" s="252">
        <f t="shared" si="121"/>
        <v>0</v>
      </c>
      <c r="W591" s="252">
        <f t="shared" si="121"/>
        <v>0</v>
      </c>
      <c r="X591" s="252">
        <f t="shared" si="121"/>
        <v>0</v>
      </c>
      <c r="Y591" s="252">
        <f t="shared" si="121"/>
        <v>0</v>
      </c>
      <c r="Z591" s="252">
        <f t="shared" si="121"/>
        <v>0</v>
      </c>
      <c r="AA591" s="252">
        <f t="shared" si="121"/>
        <v>0</v>
      </c>
      <c r="AB591" s="252">
        <f t="shared" si="121"/>
        <v>0</v>
      </c>
    </row>
    <row r="592" spans="2:28" hidden="1" outlineLevel="1">
      <c r="B592" s="556"/>
      <c r="C592" s="10">
        <f t="shared" si="96"/>
        <v>0</v>
      </c>
      <c r="D592" s="1070">
        <f t="shared" si="91"/>
        <v>0</v>
      </c>
      <c r="E592" s="252">
        <f t="shared" ref="E592:AB592" si="122">IF($K373="Natural",$D373-E468,IF(E$375&lt;$K373,$D592,0))</f>
        <v>0</v>
      </c>
      <c r="F592" s="252">
        <f t="shared" si="122"/>
        <v>0</v>
      </c>
      <c r="G592" s="252">
        <f t="shared" si="122"/>
        <v>0</v>
      </c>
      <c r="H592" s="252">
        <f t="shared" si="122"/>
        <v>0</v>
      </c>
      <c r="I592" s="252">
        <f t="shared" si="122"/>
        <v>0</v>
      </c>
      <c r="J592" s="252">
        <f t="shared" si="122"/>
        <v>0</v>
      </c>
      <c r="K592" s="252">
        <f t="shared" si="122"/>
        <v>0</v>
      </c>
      <c r="L592" s="252">
        <f t="shared" si="122"/>
        <v>0</v>
      </c>
      <c r="M592" s="252">
        <f t="shared" si="122"/>
        <v>0</v>
      </c>
      <c r="N592" s="252">
        <f t="shared" si="122"/>
        <v>0</v>
      </c>
      <c r="O592" s="252">
        <f t="shared" si="122"/>
        <v>0</v>
      </c>
      <c r="P592" s="252">
        <f t="shared" si="122"/>
        <v>0</v>
      </c>
      <c r="Q592" s="252">
        <f t="shared" si="122"/>
        <v>0</v>
      </c>
      <c r="R592" s="252">
        <f t="shared" si="122"/>
        <v>0</v>
      </c>
      <c r="S592" s="252">
        <f t="shared" si="122"/>
        <v>0</v>
      </c>
      <c r="T592" s="252">
        <f t="shared" si="122"/>
        <v>0</v>
      </c>
      <c r="U592" s="252">
        <f t="shared" si="122"/>
        <v>0</v>
      </c>
      <c r="V592" s="252">
        <f t="shared" si="122"/>
        <v>0</v>
      </c>
      <c r="W592" s="252">
        <f t="shared" si="122"/>
        <v>0</v>
      </c>
      <c r="X592" s="252">
        <f t="shared" si="122"/>
        <v>0</v>
      </c>
      <c r="Y592" s="252">
        <f t="shared" si="122"/>
        <v>0</v>
      </c>
      <c r="Z592" s="252">
        <f t="shared" si="122"/>
        <v>0</v>
      </c>
      <c r="AA592" s="252">
        <f t="shared" si="122"/>
        <v>0</v>
      </c>
      <c r="AB592" s="252">
        <f t="shared" si="122"/>
        <v>0</v>
      </c>
    </row>
    <row r="593" spans="2:28" hidden="1" outlineLevel="1">
      <c r="B593" s="556"/>
      <c r="C593" s="21" t="s">
        <v>287</v>
      </c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</row>
    <row r="594" spans="2:28" hidden="1" outlineLevel="1">
      <c r="B594" s="556"/>
      <c r="C594" s="4" t="str">
        <f>C563</f>
        <v>Studio</v>
      </c>
      <c r="E594" s="4">
        <f>SUM($E532:E532)</f>
        <v>0</v>
      </c>
      <c r="F594" s="4">
        <f>SUM($E532:F532)</f>
        <v>0</v>
      </c>
      <c r="G594" s="4">
        <f>SUM($E532:G532)</f>
        <v>0</v>
      </c>
      <c r="H594" s="4">
        <f>SUM($E532:H532)</f>
        <v>0</v>
      </c>
      <c r="I594" s="4">
        <f>SUM($E532:I532)</f>
        <v>0</v>
      </c>
      <c r="J594" s="4">
        <f>SUM($E532:J532)</f>
        <v>0</v>
      </c>
      <c r="K594" s="4">
        <f>SUM($E532:K532)</f>
        <v>0</v>
      </c>
      <c r="L594" s="4">
        <f>SUM($E532:L532)</f>
        <v>0</v>
      </c>
      <c r="M594" s="4">
        <f>SUM($E532:M532)</f>
        <v>0</v>
      </c>
      <c r="N594" s="4">
        <f>SUM($E532:N532)</f>
        <v>0</v>
      </c>
      <c r="O594" s="4">
        <f>SUM($E532:O532)</f>
        <v>0</v>
      </c>
      <c r="P594" s="4">
        <f>SUM($E532:P532)</f>
        <v>0</v>
      </c>
      <c r="Q594" s="4">
        <f>SUM($E532:Q532)</f>
        <v>0</v>
      </c>
      <c r="R594" s="4">
        <f>SUM($E532:R532)</f>
        <v>0</v>
      </c>
      <c r="S594" s="4">
        <f>SUM($E532:S532)</f>
        <v>0</v>
      </c>
      <c r="T594" s="4">
        <f>SUM($E532:T532)</f>
        <v>0</v>
      </c>
      <c r="U594" s="4">
        <f>SUM($E532:U532)</f>
        <v>0</v>
      </c>
      <c r="V594" s="4">
        <f>SUM($E532:V532)</f>
        <v>0</v>
      </c>
      <c r="W594" s="4">
        <f>SUM($E532:W532)</f>
        <v>0</v>
      </c>
      <c r="X594" s="4">
        <f>SUM($E532:X532)</f>
        <v>0</v>
      </c>
      <c r="Y594" s="4">
        <f>SUM($E532:Y532)</f>
        <v>0</v>
      </c>
      <c r="Z594" s="4">
        <f>SUM($E532:Z532)</f>
        <v>0</v>
      </c>
      <c r="AA594" s="4">
        <f>SUM($E532:AA532)</f>
        <v>0</v>
      </c>
      <c r="AB594" s="4">
        <f>SUM($E532:AB532)</f>
        <v>0</v>
      </c>
    </row>
    <row r="595" spans="2:28" hidden="1" outlineLevel="1">
      <c r="B595" s="556"/>
      <c r="C595" s="4" t="str">
        <f>C564</f>
        <v xml:space="preserve">1 Bed / 1 Bath </v>
      </c>
      <c r="E595" s="4">
        <f>SUM($E533:E533)</f>
        <v>0</v>
      </c>
      <c r="F595" s="4">
        <f>SUM($E533:F533)</f>
        <v>0</v>
      </c>
      <c r="G595" s="4">
        <f>SUM($E533:G533)</f>
        <v>0</v>
      </c>
      <c r="H595" s="4">
        <f>SUM($E533:H533)</f>
        <v>0</v>
      </c>
      <c r="I595" s="4">
        <f>SUM($E533:I533)</f>
        <v>0</v>
      </c>
      <c r="J595" s="4">
        <f>SUM($E533:J533)</f>
        <v>0</v>
      </c>
      <c r="K595" s="4">
        <f>SUM($E533:K533)</f>
        <v>0</v>
      </c>
      <c r="L595" s="4">
        <f>SUM($E533:L533)</f>
        <v>0</v>
      </c>
      <c r="M595" s="4">
        <f>SUM($E533:M533)</f>
        <v>0</v>
      </c>
      <c r="N595" s="4">
        <f>SUM($E533:N533)</f>
        <v>0</v>
      </c>
      <c r="O595" s="4">
        <f>SUM($E533:O533)</f>
        <v>0</v>
      </c>
      <c r="P595" s="4">
        <f>SUM($E533:P533)</f>
        <v>0</v>
      </c>
      <c r="Q595" s="4">
        <f>SUM($E533:Q533)</f>
        <v>0</v>
      </c>
      <c r="R595" s="4">
        <f>SUM($E533:R533)</f>
        <v>0</v>
      </c>
      <c r="S595" s="4">
        <f>SUM($E533:S533)</f>
        <v>0</v>
      </c>
      <c r="T595" s="4">
        <f>SUM($E533:T533)</f>
        <v>0</v>
      </c>
      <c r="U595" s="4">
        <f>SUM($E533:U533)</f>
        <v>0</v>
      </c>
      <c r="V595" s="4">
        <f>SUM($E533:V533)</f>
        <v>0</v>
      </c>
      <c r="W595" s="4">
        <f>SUM($E533:W533)</f>
        <v>0</v>
      </c>
      <c r="X595" s="4">
        <f>SUM($E533:X533)</f>
        <v>0</v>
      </c>
      <c r="Y595" s="4">
        <f>SUM($E533:Y533)</f>
        <v>0</v>
      </c>
      <c r="Z595" s="4">
        <f>SUM($E533:Z533)</f>
        <v>0</v>
      </c>
      <c r="AA595" s="4">
        <f>SUM($E533:AA533)</f>
        <v>0</v>
      </c>
      <c r="AB595" s="4">
        <f>SUM($E533:AB533)</f>
        <v>0</v>
      </c>
    </row>
    <row r="596" spans="2:28" hidden="1" outlineLevel="1">
      <c r="B596" s="556"/>
      <c r="C596" s="4" t="str">
        <f>C565</f>
        <v xml:space="preserve">1 Bed / 1 Bath </v>
      </c>
      <c r="E596" s="4">
        <f>SUM($E534:E534)</f>
        <v>0</v>
      </c>
      <c r="F596" s="4">
        <f>SUM($E534:F534)</f>
        <v>0</v>
      </c>
      <c r="G596" s="4">
        <f>SUM($E534:G534)</f>
        <v>0</v>
      </c>
      <c r="H596" s="4">
        <f>SUM($E534:H534)</f>
        <v>0</v>
      </c>
      <c r="I596" s="4">
        <f>SUM($E534:I534)</f>
        <v>0</v>
      </c>
      <c r="J596" s="4">
        <f>SUM($E534:J534)</f>
        <v>0</v>
      </c>
      <c r="K596" s="4">
        <f>SUM($E534:K534)</f>
        <v>0</v>
      </c>
      <c r="L596" s="4">
        <f>SUM($E534:L534)</f>
        <v>0</v>
      </c>
      <c r="M596" s="4">
        <f>SUM($E534:M534)</f>
        <v>0</v>
      </c>
      <c r="N596" s="4">
        <f>SUM($E534:N534)</f>
        <v>0</v>
      </c>
      <c r="O596" s="4">
        <f>SUM($E534:O534)</f>
        <v>0</v>
      </c>
      <c r="P596" s="4">
        <f>SUM($E534:P534)</f>
        <v>0</v>
      </c>
      <c r="Q596" s="4">
        <f>SUM($E534:Q534)</f>
        <v>0</v>
      </c>
      <c r="R596" s="4">
        <f>SUM($E534:R534)</f>
        <v>0</v>
      </c>
      <c r="S596" s="4">
        <f>SUM($E534:S534)</f>
        <v>0</v>
      </c>
      <c r="T596" s="4">
        <f>SUM($E534:T534)</f>
        <v>0</v>
      </c>
      <c r="U596" s="4">
        <f>SUM($E534:U534)</f>
        <v>0</v>
      </c>
      <c r="V596" s="4">
        <f>SUM($E534:V534)</f>
        <v>0</v>
      </c>
      <c r="W596" s="4">
        <f>SUM($E534:W534)</f>
        <v>0</v>
      </c>
      <c r="X596" s="4">
        <f>SUM($E534:X534)</f>
        <v>0</v>
      </c>
      <c r="Y596" s="4">
        <f>SUM($E534:Y534)</f>
        <v>0</v>
      </c>
      <c r="Z596" s="4">
        <f>SUM($E534:Z534)</f>
        <v>0</v>
      </c>
      <c r="AA596" s="4">
        <f>SUM($E534:AA534)</f>
        <v>0</v>
      </c>
      <c r="AB596" s="4">
        <f>SUM($E534:AB534)</f>
        <v>0</v>
      </c>
    </row>
    <row r="597" spans="2:28" hidden="1" outlineLevel="1">
      <c r="B597" s="556"/>
      <c r="C597" s="4" t="str">
        <f>C566</f>
        <v xml:space="preserve">1 Bed / 1 Bath </v>
      </c>
      <c r="E597" s="4">
        <f>SUM($E535:E535)</f>
        <v>0</v>
      </c>
      <c r="F597" s="4">
        <f>SUM($E535:F535)</f>
        <v>0</v>
      </c>
      <c r="G597" s="4">
        <f>SUM($E535:G535)</f>
        <v>0</v>
      </c>
      <c r="H597" s="4">
        <f>SUM($E535:H535)</f>
        <v>0</v>
      </c>
      <c r="I597" s="4">
        <f>SUM($E535:I535)</f>
        <v>0</v>
      </c>
      <c r="J597" s="4">
        <f>SUM($E535:J535)</f>
        <v>0</v>
      </c>
      <c r="K597" s="4">
        <f>SUM($E535:K535)</f>
        <v>0</v>
      </c>
      <c r="L597" s="4">
        <f>SUM($E535:L535)</f>
        <v>0</v>
      </c>
      <c r="M597" s="4">
        <f>SUM($E535:M535)</f>
        <v>0</v>
      </c>
      <c r="N597" s="4">
        <f>SUM($E535:N535)</f>
        <v>0</v>
      </c>
      <c r="O597" s="4">
        <f>SUM($E535:O535)</f>
        <v>0</v>
      </c>
      <c r="P597" s="4">
        <f>SUM($E535:P535)</f>
        <v>0</v>
      </c>
      <c r="Q597" s="4">
        <f>SUM($E535:Q535)</f>
        <v>0</v>
      </c>
      <c r="R597" s="4">
        <f>SUM($E535:R535)</f>
        <v>0</v>
      </c>
      <c r="S597" s="4">
        <f>SUM($E535:S535)</f>
        <v>0</v>
      </c>
      <c r="T597" s="4">
        <f>SUM($E535:T535)</f>
        <v>0</v>
      </c>
      <c r="U597" s="4">
        <f>SUM($E535:U535)</f>
        <v>0</v>
      </c>
      <c r="V597" s="4">
        <f>SUM($E535:V535)</f>
        <v>0</v>
      </c>
      <c r="W597" s="4">
        <f>SUM($E535:W535)</f>
        <v>0</v>
      </c>
      <c r="X597" s="4">
        <f>SUM($E535:X535)</f>
        <v>0</v>
      </c>
      <c r="Y597" s="4">
        <f>SUM($E535:Y535)</f>
        <v>0</v>
      </c>
      <c r="Z597" s="4">
        <f>SUM($E535:Z535)</f>
        <v>0</v>
      </c>
      <c r="AA597" s="4">
        <f>SUM($E535:AA535)</f>
        <v>0</v>
      </c>
      <c r="AB597" s="4">
        <f>SUM($E535:AB535)</f>
        <v>0</v>
      </c>
    </row>
    <row r="598" spans="2:28" hidden="1" outlineLevel="1">
      <c r="B598" s="556"/>
      <c r="C598" s="10" t="str">
        <f t="shared" ref="C598:C623" si="123">C567</f>
        <v xml:space="preserve">2 Bed / 1 Bath </v>
      </c>
      <c r="E598" s="4">
        <f>SUM($E536:E536)</f>
        <v>0</v>
      </c>
      <c r="F598" s="4">
        <f>SUM($E536:F536)</f>
        <v>0</v>
      </c>
      <c r="G598" s="4">
        <f>SUM($E536:G536)</f>
        <v>0</v>
      </c>
      <c r="H598" s="4">
        <f>SUM($E536:H536)</f>
        <v>0</v>
      </c>
      <c r="I598" s="4">
        <f>SUM($E536:I536)</f>
        <v>0</v>
      </c>
      <c r="J598" s="4">
        <f>SUM($E536:J536)</f>
        <v>0</v>
      </c>
      <c r="K598" s="4">
        <f>SUM($E536:K536)</f>
        <v>0</v>
      </c>
      <c r="L598" s="4">
        <f>SUM($E536:L536)</f>
        <v>0</v>
      </c>
      <c r="M598" s="4">
        <f>SUM($E536:M536)</f>
        <v>0</v>
      </c>
      <c r="N598" s="4">
        <f>SUM($E536:N536)</f>
        <v>0</v>
      </c>
      <c r="O598" s="4">
        <f>SUM($E536:O536)</f>
        <v>0</v>
      </c>
      <c r="P598" s="4">
        <f>SUM($E536:P536)</f>
        <v>0</v>
      </c>
      <c r="Q598" s="4">
        <f>SUM($E536:Q536)</f>
        <v>0</v>
      </c>
      <c r="R598" s="4">
        <f>SUM($E536:R536)</f>
        <v>0</v>
      </c>
      <c r="S598" s="4">
        <f>SUM($E536:S536)</f>
        <v>0</v>
      </c>
      <c r="T598" s="4">
        <f>SUM($E536:T536)</f>
        <v>0</v>
      </c>
      <c r="U598" s="4">
        <f>SUM($E536:U536)</f>
        <v>0</v>
      </c>
      <c r="V598" s="4">
        <f>SUM($E536:V536)</f>
        <v>0</v>
      </c>
      <c r="W598" s="4">
        <f>SUM($E536:W536)</f>
        <v>0</v>
      </c>
      <c r="X598" s="4">
        <f>SUM($E536:X536)</f>
        <v>0</v>
      </c>
      <c r="Y598" s="4">
        <f>SUM($E536:Y536)</f>
        <v>0</v>
      </c>
      <c r="Z598" s="4">
        <f>SUM($E536:Z536)</f>
        <v>0</v>
      </c>
      <c r="AA598" s="4">
        <f>SUM($E536:AA536)</f>
        <v>0</v>
      </c>
      <c r="AB598" s="4">
        <f>SUM($E536:AB536)</f>
        <v>0</v>
      </c>
    </row>
    <row r="599" spans="2:28" hidden="1" outlineLevel="1">
      <c r="B599" s="556"/>
      <c r="C599" s="10" t="str">
        <f t="shared" si="123"/>
        <v xml:space="preserve">2 Bed / 1 Bath </v>
      </c>
      <c r="E599" s="4">
        <f>SUM($E537:E537)</f>
        <v>0</v>
      </c>
      <c r="F599" s="4">
        <f>SUM($E537:F537)</f>
        <v>0</v>
      </c>
      <c r="G599" s="4">
        <f>SUM($E537:G537)</f>
        <v>0</v>
      </c>
      <c r="H599" s="4">
        <f>SUM($E537:H537)</f>
        <v>0</v>
      </c>
      <c r="I599" s="4">
        <f>SUM($E537:I537)</f>
        <v>0</v>
      </c>
      <c r="J599" s="4">
        <f>SUM($E537:J537)</f>
        <v>0</v>
      </c>
      <c r="K599" s="4">
        <f>SUM($E537:K537)</f>
        <v>0</v>
      </c>
      <c r="L599" s="4">
        <f>SUM($E537:L537)</f>
        <v>0</v>
      </c>
      <c r="M599" s="4">
        <f>SUM($E537:M537)</f>
        <v>0</v>
      </c>
      <c r="N599" s="4">
        <f>SUM($E537:N537)</f>
        <v>0</v>
      </c>
      <c r="O599" s="4">
        <f>SUM($E537:O537)</f>
        <v>0</v>
      </c>
      <c r="P599" s="4">
        <f>SUM($E537:P537)</f>
        <v>0</v>
      </c>
      <c r="Q599" s="4">
        <f>SUM($E537:Q537)</f>
        <v>0</v>
      </c>
      <c r="R599" s="4">
        <f>SUM($E537:R537)</f>
        <v>0</v>
      </c>
      <c r="S599" s="4">
        <f>SUM($E537:S537)</f>
        <v>0</v>
      </c>
      <c r="T599" s="4">
        <f>SUM($E537:T537)</f>
        <v>0</v>
      </c>
      <c r="U599" s="4">
        <f>SUM($E537:U537)</f>
        <v>0</v>
      </c>
      <c r="V599" s="4">
        <f>SUM($E537:V537)</f>
        <v>0</v>
      </c>
      <c r="W599" s="4">
        <f>SUM($E537:W537)</f>
        <v>0</v>
      </c>
      <c r="X599" s="4">
        <f>SUM($E537:X537)</f>
        <v>0</v>
      </c>
      <c r="Y599" s="4">
        <f>SUM($E537:Y537)</f>
        <v>0</v>
      </c>
      <c r="Z599" s="4">
        <f>SUM($E537:Z537)</f>
        <v>0</v>
      </c>
      <c r="AA599" s="4">
        <f>SUM($E537:AA537)</f>
        <v>0</v>
      </c>
      <c r="AB599" s="4">
        <f>SUM($E537:AB537)</f>
        <v>0</v>
      </c>
    </row>
    <row r="600" spans="2:28" hidden="1" outlineLevel="1">
      <c r="B600" s="556"/>
      <c r="C600" s="10" t="str">
        <f t="shared" si="123"/>
        <v xml:space="preserve">2 Bed / 1 Bath </v>
      </c>
      <c r="E600" s="4">
        <f>SUM($E538:E538)</f>
        <v>0</v>
      </c>
      <c r="F600" s="4">
        <f>SUM($E538:F538)</f>
        <v>0</v>
      </c>
      <c r="G600" s="4">
        <f>SUM($E538:G538)</f>
        <v>0</v>
      </c>
      <c r="H600" s="4">
        <f>SUM($E538:H538)</f>
        <v>0</v>
      </c>
      <c r="I600" s="4">
        <f>SUM($E538:I538)</f>
        <v>0</v>
      </c>
      <c r="J600" s="4">
        <f>SUM($E538:J538)</f>
        <v>0</v>
      </c>
      <c r="K600" s="4">
        <f>SUM($E538:K538)</f>
        <v>0</v>
      </c>
      <c r="L600" s="4">
        <f>SUM($E538:L538)</f>
        <v>0</v>
      </c>
      <c r="M600" s="4">
        <f>SUM($E538:M538)</f>
        <v>0</v>
      </c>
      <c r="N600" s="4">
        <f>SUM($E538:N538)</f>
        <v>0</v>
      </c>
      <c r="O600" s="4">
        <f>SUM($E538:O538)</f>
        <v>0</v>
      </c>
      <c r="P600" s="4">
        <f>SUM($E538:P538)</f>
        <v>0</v>
      </c>
      <c r="Q600" s="4">
        <f>SUM($E538:Q538)</f>
        <v>0</v>
      </c>
      <c r="R600" s="4">
        <f>SUM($E538:R538)</f>
        <v>0</v>
      </c>
      <c r="S600" s="4">
        <f>SUM($E538:S538)</f>
        <v>0</v>
      </c>
      <c r="T600" s="4">
        <f>SUM($E538:T538)</f>
        <v>0</v>
      </c>
      <c r="U600" s="4">
        <f>SUM($E538:U538)</f>
        <v>0</v>
      </c>
      <c r="V600" s="4">
        <f>SUM($E538:V538)</f>
        <v>0</v>
      </c>
      <c r="W600" s="4">
        <f>SUM($E538:W538)</f>
        <v>0</v>
      </c>
      <c r="X600" s="4">
        <f>SUM($E538:X538)</f>
        <v>0</v>
      </c>
      <c r="Y600" s="4">
        <f>SUM($E538:Y538)</f>
        <v>0</v>
      </c>
      <c r="Z600" s="4">
        <f>SUM($E538:Z538)</f>
        <v>0</v>
      </c>
      <c r="AA600" s="4">
        <f>SUM($E538:AA538)</f>
        <v>0</v>
      </c>
      <c r="AB600" s="4">
        <f>SUM($E538:AB538)</f>
        <v>0</v>
      </c>
    </row>
    <row r="601" spans="2:28" hidden="1" outlineLevel="1">
      <c r="B601" s="556"/>
      <c r="C601" s="10" t="str">
        <f t="shared" si="123"/>
        <v xml:space="preserve">2 Bed / 2 Bath </v>
      </c>
      <c r="E601" s="4">
        <f>SUM($E539:E539)</f>
        <v>0</v>
      </c>
      <c r="F601" s="4">
        <f>SUM($E539:F539)</f>
        <v>0</v>
      </c>
      <c r="G601" s="4">
        <f>SUM($E539:G539)</f>
        <v>0</v>
      </c>
      <c r="H601" s="4">
        <f>SUM($E539:H539)</f>
        <v>0</v>
      </c>
      <c r="I601" s="4">
        <f>SUM($E539:I539)</f>
        <v>0</v>
      </c>
      <c r="J601" s="4">
        <f>SUM($E539:J539)</f>
        <v>0</v>
      </c>
      <c r="K601" s="4">
        <f>SUM($E539:K539)</f>
        <v>0</v>
      </c>
      <c r="L601" s="4">
        <f>SUM($E539:L539)</f>
        <v>0</v>
      </c>
      <c r="M601" s="4">
        <f>SUM($E539:M539)</f>
        <v>0</v>
      </c>
      <c r="N601" s="4">
        <f>SUM($E539:N539)</f>
        <v>0</v>
      </c>
      <c r="O601" s="4">
        <f>SUM($E539:O539)</f>
        <v>0</v>
      </c>
      <c r="P601" s="4">
        <f>SUM($E539:P539)</f>
        <v>0</v>
      </c>
      <c r="Q601" s="4">
        <f>SUM($E539:Q539)</f>
        <v>0</v>
      </c>
      <c r="R601" s="4">
        <f>SUM($E539:R539)</f>
        <v>0</v>
      </c>
      <c r="S601" s="4">
        <f>SUM($E539:S539)</f>
        <v>0</v>
      </c>
      <c r="T601" s="4">
        <f>SUM($E539:T539)</f>
        <v>0</v>
      </c>
      <c r="U601" s="4">
        <f>SUM($E539:U539)</f>
        <v>0</v>
      </c>
      <c r="V601" s="4">
        <f>SUM($E539:V539)</f>
        <v>0</v>
      </c>
      <c r="W601" s="4">
        <f>SUM($E539:W539)</f>
        <v>0</v>
      </c>
      <c r="X601" s="4">
        <f>SUM($E539:X539)</f>
        <v>0</v>
      </c>
      <c r="Y601" s="4">
        <f>SUM($E539:Y539)</f>
        <v>0</v>
      </c>
      <c r="Z601" s="4">
        <f>SUM($E539:Z539)</f>
        <v>0</v>
      </c>
      <c r="AA601" s="4">
        <f>SUM($E539:AA539)</f>
        <v>0</v>
      </c>
      <c r="AB601" s="4">
        <f>SUM($E539:AB539)</f>
        <v>0</v>
      </c>
    </row>
    <row r="602" spans="2:28" hidden="1" outlineLevel="1">
      <c r="B602" s="556"/>
      <c r="C602" s="10" t="str">
        <f t="shared" si="123"/>
        <v>2 Bed / 1 Bath + Den</v>
      </c>
      <c r="E602" s="4">
        <f>SUM($E540:E540)</f>
        <v>0</v>
      </c>
      <c r="F602" s="4">
        <f>SUM($E540:F540)</f>
        <v>0</v>
      </c>
      <c r="G602" s="4">
        <f>SUM($E540:G540)</f>
        <v>0</v>
      </c>
      <c r="H602" s="4">
        <f>SUM($E540:H540)</f>
        <v>0</v>
      </c>
      <c r="I602" s="4">
        <f>SUM($E540:I540)</f>
        <v>0</v>
      </c>
      <c r="J602" s="4">
        <f>SUM($E540:J540)</f>
        <v>0</v>
      </c>
      <c r="K602" s="4">
        <f>SUM($E540:K540)</f>
        <v>0</v>
      </c>
      <c r="L602" s="4">
        <f>SUM($E540:L540)</f>
        <v>0</v>
      </c>
      <c r="M602" s="4">
        <f>SUM($E540:M540)</f>
        <v>0</v>
      </c>
      <c r="N602" s="4">
        <f>SUM($E540:N540)</f>
        <v>0</v>
      </c>
      <c r="O602" s="4">
        <f>SUM($E540:O540)</f>
        <v>0</v>
      </c>
      <c r="P602" s="4">
        <f>SUM($E540:P540)</f>
        <v>0</v>
      </c>
      <c r="Q602" s="4">
        <f>SUM($E540:Q540)</f>
        <v>0</v>
      </c>
      <c r="R602" s="4">
        <f>SUM($E540:R540)</f>
        <v>0</v>
      </c>
      <c r="S602" s="4">
        <f>SUM($E540:S540)</f>
        <v>0</v>
      </c>
      <c r="T602" s="4">
        <f>SUM($E540:T540)</f>
        <v>0</v>
      </c>
      <c r="U602" s="4">
        <f>SUM($E540:U540)</f>
        <v>0</v>
      </c>
      <c r="V602" s="4">
        <f>SUM($E540:V540)</f>
        <v>0</v>
      </c>
      <c r="W602" s="4">
        <f>SUM($E540:W540)</f>
        <v>0</v>
      </c>
      <c r="X602" s="4">
        <f>SUM($E540:X540)</f>
        <v>0</v>
      </c>
      <c r="Y602" s="4">
        <f>SUM($E540:Y540)</f>
        <v>0</v>
      </c>
      <c r="Z602" s="4">
        <f>SUM($E540:Z540)</f>
        <v>0</v>
      </c>
      <c r="AA602" s="4">
        <f>SUM($E540:AA540)</f>
        <v>0</v>
      </c>
      <c r="AB602" s="4">
        <f>SUM($E540:AB540)</f>
        <v>0</v>
      </c>
    </row>
    <row r="603" spans="2:28" hidden="1" outlineLevel="1">
      <c r="B603" s="556"/>
      <c r="C603" s="10" t="str">
        <f t="shared" si="123"/>
        <v xml:space="preserve">2 Bed / 2 Bath </v>
      </c>
      <c r="E603" s="4">
        <f>SUM($E541:E541)</f>
        <v>0</v>
      </c>
      <c r="F603" s="4">
        <f>SUM($E541:F541)</f>
        <v>0</v>
      </c>
      <c r="G603" s="4">
        <f>SUM($E541:G541)</f>
        <v>0</v>
      </c>
      <c r="H603" s="4">
        <f>SUM($E541:H541)</f>
        <v>0</v>
      </c>
      <c r="I603" s="4">
        <f>SUM($E541:I541)</f>
        <v>0</v>
      </c>
      <c r="J603" s="4">
        <f>SUM($E541:J541)</f>
        <v>0</v>
      </c>
      <c r="K603" s="4">
        <f>SUM($E541:K541)</f>
        <v>0</v>
      </c>
      <c r="L603" s="4">
        <f>SUM($E541:L541)</f>
        <v>0</v>
      </c>
      <c r="M603" s="4">
        <f>SUM($E541:M541)</f>
        <v>0</v>
      </c>
      <c r="N603" s="4">
        <f>SUM($E541:N541)</f>
        <v>0</v>
      </c>
      <c r="O603" s="4">
        <f>SUM($E541:O541)</f>
        <v>0</v>
      </c>
      <c r="P603" s="4">
        <f>SUM($E541:P541)</f>
        <v>0</v>
      </c>
      <c r="Q603" s="4">
        <f>SUM($E541:Q541)</f>
        <v>0</v>
      </c>
      <c r="R603" s="4">
        <f>SUM($E541:R541)</f>
        <v>0</v>
      </c>
      <c r="S603" s="4">
        <f>SUM($E541:S541)</f>
        <v>0</v>
      </c>
      <c r="T603" s="4">
        <f>SUM($E541:T541)</f>
        <v>0</v>
      </c>
      <c r="U603" s="4">
        <f>SUM($E541:U541)</f>
        <v>0</v>
      </c>
      <c r="V603" s="4">
        <f>SUM($E541:V541)</f>
        <v>0</v>
      </c>
      <c r="W603" s="4">
        <f>SUM($E541:W541)</f>
        <v>0</v>
      </c>
      <c r="X603" s="4">
        <f>SUM($E541:X541)</f>
        <v>0</v>
      </c>
      <c r="Y603" s="4">
        <f>SUM($E541:Y541)</f>
        <v>0</v>
      </c>
      <c r="Z603" s="4">
        <f>SUM($E541:Z541)</f>
        <v>0</v>
      </c>
      <c r="AA603" s="4">
        <f>SUM($E541:AA541)</f>
        <v>0</v>
      </c>
      <c r="AB603" s="4">
        <f>SUM($E541:AB541)</f>
        <v>0</v>
      </c>
    </row>
    <row r="604" spans="2:28" hidden="1" outlineLevel="1">
      <c r="B604" s="556"/>
      <c r="C604" s="10" t="str">
        <f t="shared" si="123"/>
        <v xml:space="preserve">2 Bed / 1.5 Bath </v>
      </c>
      <c r="E604" s="4">
        <f>SUM($E542:E542)</f>
        <v>0</v>
      </c>
      <c r="F604" s="4">
        <f>SUM($E542:F542)</f>
        <v>0</v>
      </c>
      <c r="G604" s="4">
        <f>SUM($E542:G542)</f>
        <v>0</v>
      </c>
      <c r="H604" s="4">
        <f>SUM($E542:H542)</f>
        <v>0</v>
      </c>
      <c r="I604" s="4">
        <f>SUM($E542:I542)</f>
        <v>0</v>
      </c>
      <c r="J604" s="4">
        <f>SUM($E542:J542)</f>
        <v>0</v>
      </c>
      <c r="K604" s="4">
        <f>SUM($E542:K542)</f>
        <v>0</v>
      </c>
      <c r="L604" s="4">
        <f>SUM($E542:L542)</f>
        <v>0</v>
      </c>
      <c r="M604" s="4">
        <f>SUM($E542:M542)</f>
        <v>0</v>
      </c>
      <c r="N604" s="4">
        <f>SUM($E542:N542)</f>
        <v>0</v>
      </c>
      <c r="O604" s="4">
        <f>SUM($E542:O542)</f>
        <v>0</v>
      </c>
      <c r="P604" s="4">
        <f>SUM($E542:P542)</f>
        <v>0</v>
      </c>
      <c r="Q604" s="4">
        <f>SUM($E542:Q542)</f>
        <v>0</v>
      </c>
      <c r="R604" s="4">
        <f>SUM($E542:R542)</f>
        <v>0</v>
      </c>
      <c r="S604" s="4">
        <f>SUM($E542:S542)</f>
        <v>0</v>
      </c>
      <c r="T604" s="4">
        <f>SUM($E542:T542)</f>
        <v>0</v>
      </c>
      <c r="U604" s="4">
        <f>SUM($E542:U542)</f>
        <v>0</v>
      </c>
      <c r="V604" s="4">
        <f>SUM($E542:V542)</f>
        <v>0</v>
      </c>
      <c r="W604" s="4">
        <f>SUM($E542:W542)</f>
        <v>0</v>
      </c>
      <c r="X604" s="4">
        <f>SUM($E542:X542)</f>
        <v>0</v>
      </c>
      <c r="Y604" s="4">
        <f>SUM($E542:Y542)</f>
        <v>0</v>
      </c>
      <c r="Z604" s="4">
        <f>SUM($E542:Z542)</f>
        <v>0</v>
      </c>
      <c r="AA604" s="4">
        <f>SUM($E542:AA542)</f>
        <v>0</v>
      </c>
      <c r="AB604" s="4">
        <f>SUM($E542:AB542)</f>
        <v>0</v>
      </c>
    </row>
    <row r="605" spans="2:28" hidden="1" outlineLevel="1">
      <c r="B605" s="556"/>
      <c r="C605" s="10" t="str">
        <f t="shared" si="123"/>
        <v xml:space="preserve">3 Bed / 2 Bath </v>
      </c>
      <c r="E605" s="4">
        <f>SUM($E543:E543)</f>
        <v>0</v>
      </c>
      <c r="F605" s="4">
        <f>SUM($E543:F543)</f>
        <v>0</v>
      </c>
      <c r="G605" s="4">
        <f>SUM($E543:G543)</f>
        <v>0</v>
      </c>
      <c r="H605" s="4">
        <f>SUM($E543:H543)</f>
        <v>0</v>
      </c>
      <c r="I605" s="4">
        <f>SUM($E543:I543)</f>
        <v>0</v>
      </c>
      <c r="J605" s="4">
        <f>SUM($E543:J543)</f>
        <v>0</v>
      </c>
      <c r="K605" s="4">
        <f>SUM($E543:K543)</f>
        <v>0</v>
      </c>
      <c r="L605" s="4">
        <f>SUM($E543:L543)</f>
        <v>0</v>
      </c>
      <c r="M605" s="4">
        <f>SUM($E543:M543)</f>
        <v>0</v>
      </c>
      <c r="N605" s="4">
        <f>SUM($E543:N543)</f>
        <v>0</v>
      </c>
      <c r="O605" s="4">
        <f>SUM($E543:O543)</f>
        <v>0</v>
      </c>
      <c r="P605" s="4">
        <f>SUM($E543:P543)</f>
        <v>0</v>
      </c>
      <c r="Q605" s="4">
        <f>SUM($E543:Q543)</f>
        <v>0</v>
      </c>
      <c r="R605" s="4">
        <f>SUM($E543:R543)</f>
        <v>0</v>
      </c>
      <c r="S605" s="4">
        <f>SUM($E543:S543)</f>
        <v>0</v>
      </c>
      <c r="T605" s="4">
        <f>SUM($E543:T543)</f>
        <v>0</v>
      </c>
      <c r="U605" s="4">
        <f>SUM($E543:U543)</f>
        <v>0</v>
      </c>
      <c r="V605" s="4">
        <f>SUM($E543:V543)</f>
        <v>0</v>
      </c>
      <c r="W605" s="4">
        <f>SUM($E543:W543)</f>
        <v>0</v>
      </c>
      <c r="X605" s="4">
        <f>SUM($E543:X543)</f>
        <v>0</v>
      </c>
      <c r="Y605" s="4">
        <f>SUM($E543:Y543)</f>
        <v>0</v>
      </c>
      <c r="Z605" s="4">
        <f>SUM($E543:Z543)</f>
        <v>0</v>
      </c>
      <c r="AA605" s="4">
        <f>SUM($E543:AA543)</f>
        <v>0</v>
      </c>
      <c r="AB605" s="4">
        <f>SUM($E543:AB543)</f>
        <v>0</v>
      </c>
    </row>
    <row r="606" spans="2:28" hidden="1" outlineLevel="1">
      <c r="B606" s="556"/>
      <c r="C606" s="10" t="str">
        <f t="shared" si="123"/>
        <v>3 Bed / 2 Bath House</v>
      </c>
      <c r="E606" s="4">
        <f>SUM($E544:E544)</f>
        <v>0</v>
      </c>
      <c r="F606" s="4">
        <f>SUM($E544:F544)</f>
        <v>0</v>
      </c>
      <c r="G606" s="4">
        <f>SUM($E544:G544)</f>
        <v>0</v>
      </c>
      <c r="H606" s="4">
        <f>SUM($E544:H544)</f>
        <v>0</v>
      </c>
      <c r="I606" s="4">
        <f>SUM($E544:I544)</f>
        <v>0</v>
      </c>
      <c r="J606" s="4">
        <f>SUM($E544:J544)</f>
        <v>0</v>
      </c>
      <c r="K606" s="4">
        <f>SUM($E544:K544)</f>
        <v>0</v>
      </c>
      <c r="L606" s="4">
        <f>SUM($E544:L544)</f>
        <v>0</v>
      </c>
      <c r="M606" s="4">
        <f>SUM($E544:M544)</f>
        <v>0</v>
      </c>
      <c r="N606" s="4">
        <f>SUM($E544:N544)</f>
        <v>0</v>
      </c>
      <c r="O606" s="4">
        <f>SUM($E544:O544)</f>
        <v>0</v>
      </c>
      <c r="P606" s="4">
        <f>SUM($E544:P544)</f>
        <v>0</v>
      </c>
      <c r="Q606" s="4">
        <f>SUM($E544:Q544)</f>
        <v>0</v>
      </c>
      <c r="R606" s="4">
        <f>SUM($E544:R544)</f>
        <v>0</v>
      </c>
      <c r="S606" s="4">
        <f>SUM($E544:S544)</f>
        <v>0</v>
      </c>
      <c r="T606" s="4">
        <f>SUM($E544:T544)</f>
        <v>0</v>
      </c>
      <c r="U606" s="4">
        <f>SUM($E544:U544)</f>
        <v>0</v>
      </c>
      <c r="V606" s="4">
        <f>SUM($E544:V544)</f>
        <v>0</v>
      </c>
      <c r="W606" s="4">
        <f>SUM($E544:W544)</f>
        <v>0</v>
      </c>
      <c r="X606" s="4">
        <f>SUM($E544:X544)</f>
        <v>0</v>
      </c>
      <c r="Y606" s="4">
        <f>SUM($E544:Y544)</f>
        <v>0</v>
      </c>
      <c r="Z606" s="4">
        <f>SUM($E544:Z544)</f>
        <v>0</v>
      </c>
      <c r="AA606" s="4">
        <f>SUM($E544:AA544)</f>
        <v>0</v>
      </c>
      <c r="AB606" s="4">
        <f>SUM($E544:AB544)</f>
        <v>0</v>
      </c>
    </row>
    <row r="607" spans="2:28" hidden="1" outlineLevel="1">
      <c r="B607" s="556"/>
      <c r="C607" s="10" t="str">
        <f t="shared" si="123"/>
        <v xml:space="preserve">3 Bed / 2 Bath </v>
      </c>
      <c r="E607" s="4">
        <f>SUM($E545:E545)</f>
        <v>0</v>
      </c>
      <c r="F607" s="4">
        <f>SUM($E545:F545)</f>
        <v>0</v>
      </c>
      <c r="G607" s="4">
        <f>SUM($E545:G545)</f>
        <v>0</v>
      </c>
      <c r="H607" s="4">
        <f>SUM($E545:H545)</f>
        <v>0</v>
      </c>
      <c r="I607" s="4">
        <f>SUM($E545:I545)</f>
        <v>0</v>
      </c>
      <c r="J607" s="4">
        <f>SUM($E545:J545)</f>
        <v>0</v>
      </c>
      <c r="K607" s="4">
        <f>SUM($E545:K545)</f>
        <v>0</v>
      </c>
      <c r="L607" s="4">
        <f>SUM($E545:L545)</f>
        <v>0</v>
      </c>
      <c r="M607" s="4">
        <f>SUM($E545:M545)</f>
        <v>0</v>
      </c>
      <c r="N607" s="4">
        <f>SUM($E545:N545)</f>
        <v>0</v>
      </c>
      <c r="O607" s="4">
        <f>SUM($E545:O545)</f>
        <v>0</v>
      </c>
      <c r="P607" s="4">
        <f>SUM($E545:P545)</f>
        <v>0</v>
      </c>
      <c r="Q607" s="4">
        <f>SUM($E545:Q545)</f>
        <v>0</v>
      </c>
      <c r="R607" s="4">
        <f>SUM($E545:R545)</f>
        <v>0</v>
      </c>
      <c r="S607" s="4">
        <f>SUM($E545:S545)</f>
        <v>0</v>
      </c>
      <c r="T607" s="4">
        <f>SUM($E545:T545)</f>
        <v>0</v>
      </c>
      <c r="U607" s="4">
        <f>SUM($E545:U545)</f>
        <v>0</v>
      </c>
      <c r="V607" s="4">
        <f>SUM($E545:V545)</f>
        <v>0</v>
      </c>
      <c r="W607" s="4">
        <f>SUM($E545:W545)</f>
        <v>0</v>
      </c>
      <c r="X607" s="4">
        <f>SUM($E545:X545)</f>
        <v>0</v>
      </c>
      <c r="Y607" s="4">
        <f>SUM($E545:Y545)</f>
        <v>0</v>
      </c>
      <c r="Z607" s="4">
        <f>SUM($E545:Z545)</f>
        <v>0</v>
      </c>
      <c r="AA607" s="4">
        <f>SUM($E545:AA545)</f>
        <v>0</v>
      </c>
      <c r="AB607" s="4">
        <f>SUM($E545:AB545)</f>
        <v>0</v>
      </c>
    </row>
    <row r="608" spans="2:28" hidden="1" outlineLevel="1">
      <c r="B608" s="556"/>
      <c r="C608" s="10" t="str">
        <f t="shared" si="123"/>
        <v xml:space="preserve">1 Bed / 1 Bath </v>
      </c>
      <c r="E608" s="4">
        <f>SUM($E546:E546)</f>
        <v>0</v>
      </c>
      <c r="F608" s="4">
        <f>SUM($E546:F546)</f>
        <v>0</v>
      </c>
      <c r="G608" s="4">
        <f>SUM($E546:G546)</f>
        <v>0</v>
      </c>
      <c r="H608" s="4">
        <f>SUM($E546:H546)</f>
        <v>0</v>
      </c>
      <c r="I608" s="4">
        <f>SUM($E546:I546)</f>
        <v>0</v>
      </c>
      <c r="J608" s="4">
        <f>SUM($E546:J546)</f>
        <v>0</v>
      </c>
      <c r="K608" s="4">
        <f>SUM($E546:K546)</f>
        <v>0</v>
      </c>
      <c r="L608" s="4">
        <f>SUM($E546:L546)</f>
        <v>0</v>
      </c>
      <c r="M608" s="4">
        <f>SUM($E546:M546)</f>
        <v>0</v>
      </c>
      <c r="N608" s="4">
        <f>SUM($E546:N546)</f>
        <v>0</v>
      </c>
      <c r="O608" s="4">
        <f>SUM($E546:O546)</f>
        <v>0</v>
      </c>
      <c r="P608" s="4">
        <f>SUM($E546:P546)</f>
        <v>0</v>
      </c>
      <c r="Q608" s="4">
        <f>SUM($E546:Q546)</f>
        <v>0</v>
      </c>
      <c r="R608" s="4">
        <f>SUM($E546:R546)</f>
        <v>0</v>
      </c>
      <c r="S608" s="4">
        <f>SUM($E546:S546)</f>
        <v>0</v>
      </c>
      <c r="T608" s="4">
        <f>SUM($E546:T546)</f>
        <v>0</v>
      </c>
      <c r="U608" s="4">
        <f>SUM($E546:U546)</f>
        <v>0</v>
      </c>
      <c r="V608" s="4">
        <f>SUM($E546:V546)</f>
        <v>0</v>
      </c>
      <c r="W608" s="4">
        <f>SUM($E546:W546)</f>
        <v>0</v>
      </c>
      <c r="X608" s="4">
        <f>SUM($E546:X546)</f>
        <v>0</v>
      </c>
      <c r="Y608" s="4">
        <f>SUM($E546:Y546)</f>
        <v>0</v>
      </c>
      <c r="Z608" s="4">
        <f>SUM($E546:Z546)</f>
        <v>0</v>
      </c>
      <c r="AA608" s="4">
        <f>SUM($E546:AA546)</f>
        <v>0</v>
      </c>
      <c r="AB608" s="4">
        <f>SUM($E546:AB546)</f>
        <v>0</v>
      </c>
    </row>
    <row r="609" spans="2:28" hidden="1" outlineLevel="1">
      <c r="B609" s="556"/>
      <c r="C609" s="10" t="str">
        <f t="shared" si="123"/>
        <v xml:space="preserve">2 Bed / 2 Bath </v>
      </c>
      <c r="E609" s="4">
        <f>SUM($E547:E547)</f>
        <v>0</v>
      </c>
      <c r="F609" s="4">
        <f>SUM($E547:F547)</f>
        <v>0</v>
      </c>
      <c r="G609" s="4">
        <f>SUM($E547:G547)</f>
        <v>0</v>
      </c>
      <c r="H609" s="4">
        <f>SUM($E547:H547)</f>
        <v>0</v>
      </c>
      <c r="I609" s="4">
        <f>SUM($E547:I547)</f>
        <v>0</v>
      </c>
      <c r="J609" s="4">
        <f>SUM($E547:J547)</f>
        <v>0</v>
      </c>
      <c r="K609" s="4">
        <f>SUM($E547:K547)</f>
        <v>0</v>
      </c>
      <c r="L609" s="4">
        <f>SUM($E547:L547)</f>
        <v>0</v>
      </c>
      <c r="M609" s="4">
        <f>SUM($E547:M547)</f>
        <v>0</v>
      </c>
      <c r="N609" s="4">
        <f>SUM($E547:N547)</f>
        <v>0</v>
      </c>
      <c r="O609" s="4">
        <f>SUM($E547:O547)</f>
        <v>0</v>
      </c>
      <c r="P609" s="4">
        <f>SUM($E547:P547)</f>
        <v>0</v>
      </c>
      <c r="Q609" s="4">
        <f>SUM($E547:Q547)</f>
        <v>0</v>
      </c>
      <c r="R609" s="4">
        <f>SUM($E547:R547)</f>
        <v>0</v>
      </c>
      <c r="S609" s="4">
        <f>SUM($E547:S547)</f>
        <v>0</v>
      </c>
      <c r="T609" s="4">
        <f>SUM($E547:T547)</f>
        <v>0</v>
      </c>
      <c r="U609" s="4">
        <f>SUM($E547:U547)</f>
        <v>0</v>
      </c>
      <c r="V609" s="4">
        <f>SUM($E547:V547)</f>
        <v>0</v>
      </c>
      <c r="W609" s="4">
        <f>SUM($E547:W547)</f>
        <v>0</v>
      </c>
      <c r="X609" s="4">
        <f>SUM($E547:X547)</f>
        <v>0</v>
      </c>
      <c r="Y609" s="4">
        <f>SUM($E547:Y547)</f>
        <v>0</v>
      </c>
      <c r="Z609" s="4">
        <f>SUM($E547:Z547)</f>
        <v>0</v>
      </c>
      <c r="AA609" s="4">
        <f>SUM($E547:AA547)</f>
        <v>0</v>
      </c>
      <c r="AB609" s="4">
        <f>SUM($E547:AB547)</f>
        <v>0</v>
      </c>
    </row>
    <row r="610" spans="2:28" hidden="1" outlineLevel="1">
      <c r="B610" s="556"/>
      <c r="C610" s="10" t="str">
        <f t="shared" si="123"/>
        <v xml:space="preserve">4 Bed / 2 Bath Penthouse </v>
      </c>
      <c r="E610" s="4">
        <f>SUM($E548:E548)</f>
        <v>0</v>
      </c>
      <c r="F610" s="4">
        <f>SUM($E548:F548)</f>
        <v>0</v>
      </c>
      <c r="G610" s="4">
        <f>SUM($E548:G548)</f>
        <v>0</v>
      </c>
      <c r="H610" s="4">
        <f>SUM($E548:H548)</f>
        <v>0</v>
      </c>
      <c r="I610" s="4">
        <f>SUM($E548:I548)</f>
        <v>0</v>
      </c>
      <c r="J610" s="4">
        <f>SUM($E548:J548)</f>
        <v>0</v>
      </c>
      <c r="K610" s="4">
        <f>SUM($E548:K548)</f>
        <v>0</v>
      </c>
      <c r="L610" s="4">
        <f>SUM($E548:L548)</f>
        <v>0</v>
      </c>
      <c r="M610" s="4">
        <f>SUM($E548:M548)</f>
        <v>0</v>
      </c>
      <c r="N610" s="4">
        <f>SUM($E548:N548)</f>
        <v>0</v>
      </c>
      <c r="O610" s="4">
        <f>SUM($E548:O548)</f>
        <v>0</v>
      </c>
      <c r="P610" s="4">
        <f>SUM($E548:P548)</f>
        <v>0</v>
      </c>
      <c r="Q610" s="4">
        <f>SUM($E548:Q548)</f>
        <v>0</v>
      </c>
      <c r="R610" s="4">
        <f>SUM($E548:R548)</f>
        <v>0</v>
      </c>
      <c r="S610" s="4">
        <f>SUM($E548:S548)</f>
        <v>0</v>
      </c>
      <c r="T610" s="4">
        <f>SUM($E548:T548)</f>
        <v>0</v>
      </c>
      <c r="U610" s="4">
        <f>SUM($E548:U548)</f>
        <v>0</v>
      </c>
      <c r="V610" s="4">
        <f>SUM($E548:V548)</f>
        <v>0</v>
      </c>
      <c r="W610" s="4">
        <f>SUM($E548:W548)</f>
        <v>0</v>
      </c>
      <c r="X610" s="4">
        <f>SUM($E548:X548)</f>
        <v>0</v>
      </c>
      <c r="Y610" s="4">
        <f>SUM($E548:Y548)</f>
        <v>0</v>
      </c>
      <c r="Z610" s="4">
        <f>SUM($E548:Z548)</f>
        <v>0</v>
      </c>
      <c r="AA610" s="4">
        <f>SUM($E548:AA548)</f>
        <v>0</v>
      </c>
      <c r="AB610" s="4">
        <f>SUM($E548:AB548)</f>
        <v>0</v>
      </c>
    </row>
    <row r="611" spans="2:28" hidden="1" outlineLevel="1">
      <c r="B611" s="556"/>
      <c r="C611" s="10" t="str">
        <f t="shared" si="123"/>
        <v xml:space="preserve">2 Bed / 2 Bath </v>
      </c>
      <c r="E611" s="4">
        <f>SUM($E549:E549)</f>
        <v>0</v>
      </c>
      <c r="F611" s="4">
        <f>SUM($E549:F549)</f>
        <v>0</v>
      </c>
      <c r="G611" s="4">
        <f>SUM($E549:G549)</f>
        <v>0</v>
      </c>
      <c r="H611" s="4">
        <f>SUM($E549:H549)</f>
        <v>0</v>
      </c>
      <c r="I611" s="4">
        <f>SUM($E549:I549)</f>
        <v>0</v>
      </c>
      <c r="J611" s="4">
        <f>SUM($E549:J549)</f>
        <v>0</v>
      </c>
      <c r="K611" s="4">
        <f>SUM($E549:K549)</f>
        <v>0</v>
      </c>
      <c r="L611" s="4">
        <f>SUM($E549:L549)</f>
        <v>0</v>
      </c>
      <c r="M611" s="4">
        <f>SUM($E549:M549)</f>
        <v>0</v>
      </c>
      <c r="N611" s="4">
        <f>SUM($E549:N549)</f>
        <v>0</v>
      </c>
      <c r="O611" s="4">
        <f>SUM($E549:O549)</f>
        <v>0</v>
      </c>
      <c r="P611" s="4">
        <f>SUM($E549:P549)</f>
        <v>0</v>
      </c>
      <c r="Q611" s="4">
        <f>SUM($E549:Q549)</f>
        <v>0</v>
      </c>
      <c r="R611" s="4">
        <f>SUM($E549:R549)</f>
        <v>0</v>
      </c>
      <c r="S611" s="4">
        <f>SUM($E549:S549)</f>
        <v>0</v>
      </c>
      <c r="T611" s="4">
        <f>SUM($E549:T549)</f>
        <v>0</v>
      </c>
      <c r="U611" s="4">
        <f>SUM($E549:U549)</f>
        <v>0</v>
      </c>
      <c r="V611" s="4">
        <f>SUM($E549:V549)</f>
        <v>0</v>
      </c>
      <c r="W611" s="4">
        <f>SUM($E549:W549)</f>
        <v>0</v>
      </c>
      <c r="X611" s="4">
        <f>SUM($E549:X549)</f>
        <v>0</v>
      </c>
      <c r="Y611" s="4">
        <f>SUM($E549:Y549)</f>
        <v>0</v>
      </c>
      <c r="Z611" s="4">
        <f>SUM($E549:Z549)</f>
        <v>0</v>
      </c>
      <c r="AA611" s="4">
        <f>SUM($E549:AA549)</f>
        <v>0</v>
      </c>
      <c r="AB611" s="4">
        <f>SUM($E549:AB549)</f>
        <v>0</v>
      </c>
    </row>
    <row r="612" spans="2:28" hidden="1" outlineLevel="1">
      <c r="B612" s="556"/>
      <c r="C612" s="10">
        <f t="shared" si="123"/>
        <v>0</v>
      </c>
      <c r="E612" s="4">
        <f>SUM($E550:E550)</f>
        <v>0</v>
      </c>
      <c r="F612" s="4">
        <f>SUM($E550:F550)</f>
        <v>0</v>
      </c>
      <c r="G612" s="4">
        <f>SUM($E550:G550)</f>
        <v>0</v>
      </c>
      <c r="H612" s="4">
        <f>SUM($E550:H550)</f>
        <v>0</v>
      </c>
      <c r="I612" s="4">
        <f>SUM($E550:I550)</f>
        <v>0</v>
      </c>
      <c r="J612" s="4">
        <f>SUM($E550:J550)</f>
        <v>0</v>
      </c>
      <c r="K612" s="4">
        <f>SUM($E550:K550)</f>
        <v>0</v>
      </c>
      <c r="L612" s="4">
        <f>SUM($E550:L550)</f>
        <v>0</v>
      </c>
      <c r="M612" s="4">
        <f>SUM($E550:M550)</f>
        <v>0</v>
      </c>
      <c r="N612" s="4">
        <f>SUM($E550:N550)</f>
        <v>0</v>
      </c>
      <c r="O612" s="4">
        <f>SUM($E550:O550)</f>
        <v>0</v>
      </c>
      <c r="P612" s="4">
        <f>SUM($E550:P550)</f>
        <v>0</v>
      </c>
      <c r="Q612" s="4">
        <f>SUM($E550:Q550)</f>
        <v>0</v>
      </c>
      <c r="R612" s="4">
        <f>SUM($E550:R550)</f>
        <v>0</v>
      </c>
      <c r="S612" s="4">
        <f>SUM($E550:S550)</f>
        <v>0</v>
      </c>
      <c r="T612" s="4">
        <f>SUM($E550:T550)</f>
        <v>0</v>
      </c>
      <c r="U612" s="4">
        <f>SUM($E550:U550)</f>
        <v>0</v>
      </c>
      <c r="V612" s="4">
        <f>SUM($E550:V550)</f>
        <v>0</v>
      </c>
      <c r="W612" s="4">
        <f>SUM($E550:W550)</f>
        <v>0</v>
      </c>
      <c r="X612" s="4">
        <f>SUM($E550:X550)</f>
        <v>0</v>
      </c>
      <c r="Y612" s="4">
        <f>SUM($E550:Y550)</f>
        <v>0</v>
      </c>
      <c r="Z612" s="4">
        <f>SUM($E550:Z550)</f>
        <v>0</v>
      </c>
      <c r="AA612" s="4">
        <f>SUM($E550:AA550)</f>
        <v>0</v>
      </c>
      <c r="AB612" s="4">
        <f>SUM($E550:AB550)</f>
        <v>0</v>
      </c>
    </row>
    <row r="613" spans="2:28" hidden="1" outlineLevel="1">
      <c r="B613" s="556"/>
      <c r="C613" s="10">
        <f t="shared" si="123"/>
        <v>0</v>
      </c>
      <c r="E613" s="4">
        <f>SUM($E551:E551)</f>
        <v>0</v>
      </c>
      <c r="F613" s="4">
        <f>SUM($E551:F551)</f>
        <v>0</v>
      </c>
      <c r="G613" s="4">
        <f>SUM($E551:G551)</f>
        <v>0</v>
      </c>
      <c r="H613" s="4">
        <f>SUM($E551:H551)</f>
        <v>0</v>
      </c>
      <c r="I613" s="4">
        <f>SUM($E551:I551)</f>
        <v>0</v>
      </c>
      <c r="J613" s="4">
        <f>SUM($E551:J551)</f>
        <v>0</v>
      </c>
      <c r="K613" s="4">
        <f>SUM($E551:K551)</f>
        <v>0</v>
      </c>
      <c r="L613" s="4">
        <f>SUM($E551:L551)</f>
        <v>0</v>
      </c>
      <c r="M613" s="4">
        <f>SUM($E551:M551)</f>
        <v>0</v>
      </c>
      <c r="N613" s="4">
        <f>SUM($E551:N551)</f>
        <v>0</v>
      </c>
      <c r="O613" s="4">
        <f>SUM($E551:O551)</f>
        <v>0</v>
      </c>
      <c r="P613" s="4">
        <f>SUM($E551:P551)</f>
        <v>0</v>
      </c>
      <c r="Q613" s="4">
        <f>SUM($E551:Q551)</f>
        <v>0</v>
      </c>
      <c r="R613" s="4">
        <f>SUM($E551:R551)</f>
        <v>0</v>
      </c>
      <c r="S613" s="4">
        <f>SUM($E551:S551)</f>
        <v>0</v>
      </c>
      <c r="T613" s="4">
        <f>SUM($E551:T551)</f>
        <v>0</v>
      </c>
      <c r="U613" s="4">
        <f>SUM($E551:U551)</f>
        <v>0</v>
      </c>
      <c r="V613" s="4">
        <f>SUM($E551:V551)</f>
        <v>0</v>
      </c>
      <c r="W613" s="4">
        <f>SUM($E551:W551)</f>
        <v>0</v>
      </c>
      <c r="X613" s="4">
        <f>SUM($E551:X551)</f>
        <v>0</v>
      </c>
      <c r="Y613" s="4">
        <f>SUM($E551:Y551)</f>
        <v>0</v>
      </c>
      <c r="Z613" s="4">
        <f>SUM($E551:Z551)</f>
        <v>0</v>
      </c>
      <c r="AA613" s="4">
        <f>SUM($E551:AA551)</f>
        <v>0</v>
      </c>
      <c r="AB613" s="4">
        <f>SUM($E551:AB551)</f>
        <v>0</v>
      </c>
    </row>
    <row r="614" spans="2:28" hidden="1" outlineLevel="1">
      <c r="B614" s="556"/>
      <c r="C614" s="10">
        <f t="shared" si="123"/>
        <v>0</v>
      </c>
      <c r="E614" s="4">
        <f>SUM($E552:E552)</f>
        <v>0</v>
      </c>
      <c r="F614" s="4">
        <f>SUM($E552:F552)</f>
        <v>0</v>
      </c>
      <c r="G614" s="4">
        <f>SUM($E552:G552)</f>
        <v>0</v>
      </c>
      <c r="H614" s="4">
        <f>SUM($E552:H552)</f>
        <v>0</v>
      </c>
      <c r="I614" s="4">
        <f>SUM($E552:I552)</f>
        <v>0</v>
      </c>
      <c r="J614" s="4">
        <f>SUM($E552:J552)</f>
        <v>0</v>
      </c>
      <c r="K614" s="4">
        <f>SUM($E552:K552)</f>
        <v>0</v>
      </c>
      <c r="L614" s="4">
        <f>SUM($E552:L552)</f>
        <v>0</v>
      </c>
      <c r="M614" s="4">
        <f>SUM($E552:M552)</f>
        <v>0</v>
      </c>
      <c r="N614" s="4">
        <f>SUM($E552:N552)</f>
        <v>0</v>
      </c>
      <c r="O614" s="4">
        <f>SUM($E552:O552)</f>
        <v>0</v>
      </c>
      <c r="P614" s="4">
        <f>SUM($E552:P552)</f>
        <v>0</v>
      </c>
      <c r="Q614" s="4">
        <f>SUM($E552:Q552)</f>
        <v>0</v>
      </c>
      <c r="R614" s="4">
        <f>SUM($E552:R552)</f>
        <v>0</v>
      </c>
      <c r="S614" s="4">
        <f>SUM($E552:S552)</f>
        <v>0</v>
      </c>
      <c r="T614" s="4">
        <f>SUM($E552:T552)</f>
        <v>0</v>
      </c>
      <c r="U614" s="4">
        <f>SUM($E552:U552)</f>
        <v>0</v>
      </c>
      <c r="V614" s="4">
        <f>SUM($E552:V552)</f>
        <v>0</v>
      </c>
      <c r="W614" s="4">
        <f>SUM($E552:W552)</f>
        <v>0</v>
      </c>
      <c r="X614" s="4">
        <f>SUM($E552:X552)</f>
        <v>0</v>
      </c>
      <c r="Y614" s="4">
        <f>SUM($E552:Y552)</f>
        <v>0</v>
      </c>
      <c r="Z614" s="4">
        <f>SUM($E552:Z552)</f>
        <v>0</v>
      </c>
      <c r="AA614" s="4">
        <f>SUM($E552:AA552)</f>
        <v>0</v>
      </c>
      <c r="AB614" s="4">
        <f>SUM($E552:AB552)</f>
        <v>0</v>
      </c>
    </row>
    <row r="615" spans="2:28" hidden="1" outlineLevel="1">
      <c r="B615" s="556"/>
      <c r="C615" s="10">
        <f t="shared" si="123"/>
        <v>0</v>
      </c>
      <c r="E615" s="4">
        <f>SUM($E553:E553)</f>
        <v>0</v>
      </c>
      <c r="F615" s="4">
        <f>SUM($E553:F553)</f>
        <v>0</v>
      </c>
      <c r="G615" s="4">
        <f>SUM($E553:G553)</f>
        <v>0</v>
      </c>
      <c r="H615" s="4">
        <f>SUM($E553:H553)</f>
        <v>0</v>
      </c>
      <c r="I615" s="4">
        <f>SUM($E553:I553)</f>
        <v>0</v>
      </c>
      <c r="J615" s="4">
        <f>SUM($E553:J553)</f>
        <v>0</v>
      </c>
      <c r="K615" s="4">
        <f>SUM($E553:K553)</f>
        <v>0</v>
      </c>
      <c r="L615" s="4">
        <f>SUM($E553:L553)</f>
        <v>0</v>
      </c>
      <c r="M615" s="4">
        <f>SUM($E553:M553)</f>
        <v>0</v>
      </c>
      <c r="N615" s="4">
        <f>SUM($E553:N553)</f>
        <v>0</v>
      </c>
      <c r="O615" s="4">
        <f>SUM($E553:O553)</f>
        <v>0</v>
      </c>
      <c r="P615" s="4">
        <f>SUM($E553:P553)</f>
        <v>0</v>
      </c>
      <c r="Q615" s="4">
        <f>SUM($E553:Q553)</f>
        <v>0</v>
      </c>
      <c r="R615" s="4">
        <f>SUM($E553:R553)</f>
        <v>0</v>
      </c>
      <c r="S615" s="4">
        <f>SUM($E553:S553)</f>
        <v>0</v>
      </c>
      <c r="T615" s="4">
        <f>SUM($E553:T553)</f>
        <v>0</v>
      </c>
      <c r="U615" s="4">
        <f>SUM($E553:U553)</f>
        <v>0</v>
      </c>
      <c r="V615" s="4">
        <f>SUM($E553:V553)</f>
        <v>0</v>
      </c>
      <c r="W615" s="4">
        <f>SUM($E553:W553)</f>
        <v>0</v>
      </c>
      <c r="X615" s="4">
        <f>SUM($E553:X553)</f>
        <v>0</v>
      </c>
      <c r="Y615" s="4">
        <f>SUM($E553:Y553)</f>
        <v>0</v>
      </c>
      <c r="Z615" s="4">
        <f>SUM($E553:Z553)</f>
        <v>0</v>
      </c>
      <c r="AA615" s="4">
        <f>SUM($E553:AA553)</f>
        <v>0</v>
      </c>
      <c r="AB615" s="4">
        <f>SUM($E553:AB553)</f>
        <v>0</v>
      </c>
    </row>
    <row r="616" spans="2:28" hidden="1" outlineLevel="1">
      <c r="B616" s="556"/>
      <c r="C616" s="10">
        <f t="shared" si="123"/>
        <v>0</v>
      </c>
      <c r="E616" s="4">
        <f>SUM($E554:E554)</f>
        <v>0</v>
      </c>
      <c r="F616" s="4">
        <f>SUM($E554:F554)</f>
        <v>0</v>
      </c>
      <c r="G616" s="4">
        <f>SUM($E554:G554)</f>
        <v>0</v>
      </c>
      <c r="H616" s="4">
        <f>SUM($E554:H554)</f>
        <v>0</v>
      </c>
      <c r="I616" s="4">
        <f>SUM($E554:I554)</f>
        <v>0</v>
      </c>
      <c r="J616" s="4">
        <f>SUM($E554:J554)</f>
        <v>0</v>
      </c>
      <c r="K616" s="4">
        <f>SUM($E554:K554)</f>
        <v>0</v>
      </c>
      <c r="L616" s="4">
        <f>SUM($E554:L554)</f>
        <v>0</v>
      </c>
      <c r="M616" s="4">
        <f>SUM($E554:M554)</f>
        <v>0</v>
      </c>
      <c r="N616" s="4">
        <f>SUM($E554:N554)</f>
        <v>0</v>
      </c>
      <c r="O616" s="4">
        <f>SUM($E554:O554)</f>
        <v>0</v>
      </c>
      <c r="P616" s="4">
        <f>SUM($E554:P554)</f>
        <v>0</v>
      </c>
      <c r="Q616" s="4">
        <f>SUM($E554:Q554)</f>
        <v>0</v>
      </c>
      <c r="R616" s="4">
        <f>SUM($E554:R554)</f>
        <v>0</v>
      </c>
      <c r="S616" s="4">
        <f>SUM($E554:S554)</f>
        <v>0</v>
      </c>
      <c r="T616" s="4">
        <f>SUM($E554:T554)</f>
        <v>0</v>
      </c>
      <c r="U616" s="4">
        <f>SUM($E554:U554)</f>
        <v>0</v>
      </c>
      <c r="V616" s="4">
        <f>SUM($E554:V554)</f>
        <v>0</v>
      </c>
      <c r="W616" s="4">
        <f>SUM($E554:W554)</f>
        <v>0</v>
      </c>
      <c r="X616" s="4">
        <f>SUM($E554:X554)</f>
        <v>0</v>
      </c>
      <c r="Y616" s="4">
        <f>SUM($E554:Y554)</f>
        <v>0</v>
      </c>
      <c r="Z616" s="4">
        <f>SUM($E554:Z554)</f>
        <v>0</v>
      </c>
      <c r="AA616" s="4">
        <f>SUM($E554:AA554)</f>
        <v>0</v>
      </c>
      <c r="AB616" s="4">
        <f>SUM($E554:AB554)</f>
        <v>0</v>
      </c>
    </row>
    <row r="617" spans="2:28" hidden="1" outlineLevel="1">
      <c r="B617" s="556"/>
      <c r="C617" s="10">
        <f t="shared" si="123"/>
        <v>0</v>
      </c>
      <c r="E617" s="4">
        <f>SUM($E555:E555)</f>
        <v>0</v>
      </c>
      <c r="F617" s="4">
        <f>SUM($E555:F555)</f>
        <v>0</v>
      </c>
      <c r="G617" s="4">
        <f>SUM($E555:G555)</f>
        <v>0</v>
      </c>
      <c r="H617" s="4">
        <f>SUM($E555:H555)</f>
        <v>0</v>
      </c>
      <c r="I617" s="4">
        <f>SUM($E555:I555)</f>
        <v>0</v>
      </c>
      <c r="J617" s="4">
        <f>SUM($E555:J555)</f>
        <v>0</v>
      </c>
      <c r="K617" s="4">
        <f>SUM($E555:K555)</f>
        <v>0</v>
      </c>
      <c r="L617" s="4">
        <f>SUM($E555:L555)</f>
        <v>0</v>
      </c>
      <c r="M617" s="4">
        <f>SUM($E555:M555)</f>
        <v>0</v>
      </c>
      <c r="N617" s="4">
        <f>SUM($E555:N555)</f>
        <v>0</v>
      </c>
      <c r="O617" s="4">
        <f>SUM($E555:O555)</f>
        <v>0</v>
      </c>
      <c r="P617" s="4">
        <f>SUM($E555:P555)</f>
        <v>0</v>
      </c>
      <c r="Q617" s="4">
        <f>SUM($E555:Q555)</f>
        <v>0</v>
      </c>
      <c r="R617" s="4">
        <f>SUM($E555:R555)</f>
        <v>0</v>
      </c>
      <c r="S617" s="4">
        <f>SUM($E555:S555)</f>
        <v>0</v>
      </c>
      <c r="T617" s="4">
        <f>SUM($E555:T555)</f>
        <v>0</v>
      </c>
      <c r="U617" s="4">
        <f>SUM($E555:U555)</f>
        <v>0</v>
      </c>
      <c r="V617" s="4">
        <f>SUM($E555:V555)</f>
        <v>0</v>
      </c>
      <c r="W617" s="4">
        <f>SUM($E555:W555)</f>
        <v>0</v>
      </c>
      <c r="X617" s="4">
        <f>SUM($E555:X555)</f>
        <v>0</v>
      </c>
      <c r="Y617" s="4">
        <f>SUM($E555:Y555)</f>
        <v>0</v>
      </c>
      <c r="Z617" s="4">
        <f>SUM($E555:Z555)</f>
        <v>0</v>
      </c>
      <c r="AA617" s="4">
        <f>SUM($E555:AA555)</f>
        <v>0</v>
      </c>
      <c r="AB617" s="4">
        <f>SUM($E555:AB555)</f>
        <v>0</v>
      </c>
    </row>
    <row r="618" spans="2:28" hidden="1" outlineLevel="1">
      <c r="B618" s="556"/>
      <c r="C618" s="10">
        <f t="shared" si="123"/>
        <v>0</v>
      </c>
      <c r="E618" s="4">
        <f>SUM($E556:E556)</f>
        <v>0</v>
      </c>
      <c r="F618" s="4">
        <f>SUM($E556:F556)</f>
        <v>0</v>
      </c>
      <c r="G618" s="4">
        <f>SUM($E556:G556)</f>
        <v>0</v>
      </c>
      <c r="H618" s="4">
        <f>SUM($E556:H556)</f>
        <v>0</v>
      </c>
      <c r="I618" s="4">
        <f>SUM($E556:I556)</f>
        <v>0</v>
      </c>
      <c r="J618" s="4">
        <f>SUM($E556:J556)</f>
        <v>0</v>
      </c>
      <c r="K618" s="4">
        <f>SUM($E556:K556)</f>
        <v>0</v>
      </c>
      <c r="L618" s="4">
        <f>SUM($E556:L556)</f>
        <v>0</v>
      </c>
      <c r="M618" s="4">
        <f>SUM($E556:M556)</f>
        <v>0</v>
      </c>
      <c r="N618" s="4">
        <f>SUM($E556:N556)</f>
        <v>0</v>
      </c>
      <c r="O618" s="4">
        <f>SUM($E556:O556)</f>
        <v>0</v>
      </c>
      <c r="P618" s="4">
        <f>SUM($E556:P556)</f>
        <v>0</v>
      </c>
      <c r="Q618" s="4">
        <f>SUM($E556:Q556)</f>
        <v>0</v>
      </c>
      <c r="R618" s="4">
        <f>SUM($E556:R556)</f>
        <v>0</v>
      </c>
      <c r="S618" s="4">
        <f>SUM($E556:S556)</f>
        <v>0</v>
      </c>
      <c r="T618" s="4">
        <f>SUM($E556:T556)</f>
        <v>0</v>
      </c>
      <c r="U618" s="4">
        <f>SUM($E556:U556)</f>
        <v>0</v>
      </c>
      <c r="V618" s="4">
        <f>SUM($E556:V556)</f>
        <v>0</v>
      </c>
      <c r="W618" s="4">
        <f>SUM($E556:W556)</f>
        <v>0</v>
      </c>
      <c r="X618" s="4">
        <f>SUM($E556:X556)</f>
        <v>0</v>
      </c>
      <c r="Y618" s="4">
        <f>SUM($E556:Y556)</f>
        <v>0</v>
      </c>
      <c r="Z618" s="4">
        <f>SUM($E556:Z556)</f>
        <v>0</v>
      </c>
      <c r="AA618" s="4">
        <f>SUM($E556:AA556)</f>
        <v>0</v>
      </c>
      <c r="AB618" s="4">
        <f>SUM($E556:AB556)</f>
        <v>0</v>
      </c>
    </row>
    <row r="619" spans="2:28" hidden="1" outlineLevel="1">
      <c r="B619" s="556"/>
      <c r="C619" s="10">
        <f t="shared" si="123"/>
        <v>0</v>
      </c>
      <c r="E619" s="4">
        <f>SUM($E557:E557)</f>
        <v>0</v>
      </c>
      <c r="F619" s="4">
        <f>SUM($E557:F557)</f>
        <v>0</v>
      </c>
      <c r="G619" s="4">
        <f>SUM($E557:G557)</f>
        <v>0</v>
      </c>
      <c r="H619" s="4">
        <f>SUM($E557:H557)</f>
        <v>0</v>
      </c>
      <c r="I619" s="4">
        <f>SUM($E557:I557)</f>
        <v>0</v>
      </c>
      <c r="J619" s="4">
        <f>SUM($E557:J557)</f>
        <v>0</v>
      </c>
      <c r="K619" s="4">
        <f>SUM($E557:K557)</f>
        <v>0</v>
      </c>
      <c r="L619" s="4">
        <f>SUM($E557:L557)</f>
        <v>0</v>
      </c>
      <c r="M619" s="4">
        <f>SUM($E557:M557)</f>
        <v>0</v>
      </c>
      <c r="N619" s="4">
        <f>SUM($E557:N557)</f>
        <v>0</v>
      </c>
      <c r="O619" s="4">
        <f>SUM($E557:O557)</f>
        <v>0</v>
      </c>
      <c r="P619" s="4">
        <f>SUM($E557:P557)</f>
        <v>0</v>
      </c>
      <c r="Q619" s="4">
        <f>SUM($E557:Q557)</f>
        <v>0</v>
      </c>
      <c r="R619" s="4">
        <f>SUM($E557:R557)</f>
        <v>0</v>
      </c>
      <c r="S619" s="4">
        <f>SUM($E557:S557)</f>
        <v>0</v>
      </c>
      <c r="T619" s="4">
        <f>SUM($E557:T557)</f>
        <v>0</v>
      </c>
      <c r="U619" s="4">
        <f>SUM($E557:U557)</f>
        <v>0</v>
      </c>
      <c r="V619" s="4">
        <f>SUM($E557:V557)</f>
        <v>0</v>
      </c>
      <c r="W619" s="4">
        <f>SUM($E557:W557)</f>
        <v>0</v>
      </c>
      <c r="X619" s="4">
        <f>SUM($E557:X557)</f>
        <v>0</v>
      </c>
      <c r="Y619" s="4">
        <f>SUM($E557:Y557)</f>
        <v>0</v>
      </c>
      <c r="Z619" s="4">
        <f>SUM($E557:Z557)</f>
        <v>0</v>
      </c>
      <c r="AA619" s="4">
        <f>SUM($E557:AA557)</f>
        <v>0</v>
      </c>
      <c r="AB619" s="4">
        <f>SUM($E557:AB557)</f>
        <v>0</v>
      </c>
    </row>
    <row r="620" spans="2:28" hidden="1" outlineLevel="1">
      <c r="B620" s="556"/>
      <c r="C620" s="10">
        <f t="shared" si="123"/>
        <v>0</v>
      </c>
      <c r="E620" s="4">
        <f>SUM($E558:E558)</f>
        <v>0</v>
      </c>
      <c r="F620" s="4">
        <f>SUM($E558:F558)</f>
        <v>0</v>
      </c>
      <c r="G620" s="4">
        <f>SUM($E558:G558)</f>
        <v>0</v>
      </c>
      <c r="H620" s="4">
        <f>SUM($E558:H558)</f>
        <v>0</v>
      </c>
      <c r="I620" s="4">
        <f>SUM($E558:I558)</f>
        <v>0</v>
      </c>
      <c r="J620" s="4">
        <f>SUM($E558:J558)</f>
        <v>0</v>
      </c>
      <c r="K620" s="4">
        <f>SUM($E558:K558)</f>
        <v>0</v>
      </c>
      <c r="L620" s="4">
        <f>SUM($E558:L558)</f>
        <v>0</v>
      </c>
      <c r="M620" s="4">
        <f>SUM($E558:M558)</f>
        <v>0</v>
      </c>
      <c r="N620" s="4">
        <f>SUM($E558:N558)</f>
        <v>0</v>
      </c>
      <c r="O620" s="4">
        <f>SUM($E558:O558)</f>
        <v>0</v>
      </c>
      <c r="P620" s="4">
        <f>SUM($E558:P558)</f>
        <v>0</v>
      </c>
      <c r="Q620" s="4">
        <f>SUM($E558:Q558)</f>
        <v>0</v>
      </c>
      <c r="R620" s="4">
        <f>SUM($E558:R558)</f>
        <v>0</v>
      </c>
      <c r="S620" s="4">
        <f>SUM($E558:S558)</f>
        <v>0</v>
      </c>
      <c r="T620" s="4">
        <f>SUM($E558:T558)</f>
        <v>0</v>
      </c>
      <c r="U620" s="4">
        <f>SUM($E558:U558)</f>
        <v>0</v>
      </c>
      <c r="V620" s="4">
        <f>SUM($E558:V558)</f>
        <v>0</v>
      </c>
      <c r="W620" s="4">
        <f>SUM($E558:W558)</f>
        <v>0</v>
      </c>
      <c r="X620" s="4">
        <f>SUM($E558:X558)</f>
        <v>0</v>
      </c>
      <c r="Y620" s="4">
        <f>SUM($E558:Y558)</f>
        <v>0</v>
      </c>
      <c r="Z620" s="4">
        <f>SUM($E558:Z558)</f>
        <v>0</v>
      </c>
      <c r="AA620" s="4">
        <f>SUM($E558:AA558)</f>
        <v>0</v>
      </c>
      <c r="AB620" s="4">
        <f>SUM($E558:AB558)</f>
        <v>0</v>
      </c>
    </row>
    <row r="621" spans="2:28" hidden="1" outlineLevel="1">
      <c r="B621" s="556"/>
      <c r="C621" s="10">
        <f t="shared" si="123"/>
        <v>0</v>
      </c>
      <c r="E621" s="4">
        <f>SUM($E559:E559)</f>
        <v>0</v>
      </c>
      <c r="F621" s="4">
        <f>SUM($E559:F559)</f>
        <v>0</v>
      </c>
      <c r="G621" s="4">
        <f>SUM($E559:G559)</f>
        <v>0</v>
      </c>
      <c r="H621" s="4">
        <f>SUM($E559:H559)</f>
        <v>0</v>
      </c>
      <c r="I621" s="4">
        <f>SUM($E559:I559)</f>
        <v>0</v>
      </c>
      <c r="J621" s="4">
        <f>SUM($E559:J559)</f>
        <v>0</v>
      </c>
      <c r="K621" s="4">
        <f>SUM($E559:K559)</f>
        <v>0</v>
      </c>
      <c r="L621" s="4">
        <f>SUM($E559:L559)</f>
        <v>0</v>
      </c>
      <c r="M621" s="4">
        <f>SUM($E559:M559)</f>
        <v>0</v>
      </c>
      <c r="N621" s="4">
        <f>SUM($E559:N559)</f>
        <v>0</v>
      </c>
      <c r="O621" s="4">
        <f>SUM($E559:O559)</f>
        <v>0</v>
      </c>
      <c r="P621" s="4">
        <f>SUM($E559:P559)</f>
        <v>0</v>
      </c>
      <c r="Q621" s="4">
        <f>SUM($E559:Q559)</f>
        <v>0</v>
      </c>
      <c r="R621" s="4">
        <f>SUM($E559:R559)</f>
        <v>0</v>
      </c>
      <c r="S621" s="4">
        <f>SUM($E559:S559)</f>
        <v>0</v>
      </c>
      <c r="T621" s="4">
        <f>SUM($E559:T559)</f>
        <v>0</v>
      </c>
      <c r="U621" s="4">
        <f>SUM($E559:U559)</f>
        <v>0</v>
      </c>
      <c r="V621" s="4">
        <f>SUM($E559:V559)</f>
        <v>0</v>
      </c>
      <c r="W621" s="4">
        <f>SUM($E559:W559)</f>
        <v>0</v>
      </c>
      <c r="X621" s="4">
        <f>SUM($E559:X559)</f>
        <v>0</v>
      </c>
      <c r="Y621" s="4">
        <f>SUM($E559:Y559)</f>
        <v>0</v>
      </c>
      <c r="Z621" s="4">
        <f>SUM($E559:Z559)</f>
        <v>0</v>
      </c>
      <c r="AA621" s="4">
        <f>SUM($E559:AA559)</f>
        <v>0</v>
      </c>
      <c r="AB621" s="4">
        <f>SUM($E559:AB559)</f>
        <v>0</v>
      </c>
    </row>
    <row r="622" spans="2:28" hidden="1" outlineLevel="1">
      <c r="B622" s="556"/>
      <c r="C622" s="10">
        <f t="shared" si="123"/>
        <v>0</v>
      </c>
      <c r="E622" s="4">
        <f>SUM($E560:E560)</f>
        <v>0</v>
      </c>
      <c r="F622" s="4">
        <f>SUM($E560:F560)</f>
        <v>0</v>
      </c>
      <c r="G622" s="4">
        <f>SUM($E560:G560)</f>
        <v>0</v>
      </c>
      <c r="H622" s="4">
        <f>SUM($E560:H560)</f>
        <v>0</v>
      </c>
      <c r="I622" s="4">
        <f>SUM($E560:I560)</f>
        <v>0</v>
      </c>
      <c r="J622" s="4">
        <f>SUM($E560:J560)</f>
        <v>0</v>
      </c>
      <c r="K622" s="4">
        <f>SUM($E560:K560)</f>
        <v>0</v>
      </c>
      <c r="L622" s="4">
        <f>SUM($E560:L560)</f>
        <v>0</v>
      </c>
      <c r="M622" s="4">
        <f>SUM($E560:M560)</f>
        <v>0</v>
      </c>
      <c r="N622" s="4">
        <f>SUM($E560:N560)</f>
        <v>0</v>
      </c>
      <c r="O622" s="4">
        <f>SUM($E560:O560)</f>
        <v>0</v>
      </c>
      <c r="P622" s="4">
        <f>SUM($E560:P560)</f>
        <v>0</v>
      </c>
      <c r="Q622" s="4">
        <f>SUM($E560:Q560)</f>
        <v>0</v>
      </c>
      <c r="R622" s="4">
        <f>SUM($E560:R560)</f>
        <v>0</v>
      </c>
      <c r="S622" s="4">
        <f>SUM($E560:S560)</f>
        <v>0</v>
      </c>
      <c r="T622" s="4">
        <f>SUM($E560:T560)</f>
        <v>0</v>
      </c>
      <c r="U622" s="4">
        <f>SUM($E560:U560)</f>
        <v>0</v>
      </c>
      <c r="V622" s="4">
        <f>SUM($E560:V560)</f>
        <v>0</v>
      </c>
      <c r="W622" s="4">
        <f>SUM($E560:W560)</f>
        <v>0</v>
      </c>
      <c r="X622" s="4">
        <f>SUM($E560:X560)</f>
        <v>0</v>
      </c>
      <c r="Y622" s="4">
        <f>SUM($E560:Y560)</f>
        <v>0</v>
      </c>
      <c r="Z622" s="4">
        <f>SUM($E560:Z560)</f>
        <v>0</v>
      </c>
      <c r="AA622" s="4">
        <f>SUM($E560:AA560)</f>
        <v>0</v>
      </c>
      <c r="AB622" s="4">
        <f>SUM($E560:AB560)</f>
        <v>0</v>
      </c>
    </row>
    <row r="623" spans="2:28" hidden="1" outlineLevel="1">
      <c r="B623" s="556"/>
      <c r="C623" s="10">
        <f t="shared" si="123"/>
        <v>0</v>
      </c>
      <c r="E623" s="4">
        <f>SUM($E561:E561)</f>
        <v>0</v>
      </c>
      <c r="F623" s="4">
        <f>SUM($E561:F561)</f>
        <v>0</v>
      </c>
      <c r="G623" s="4">
        <f>SUM($E561:G561)</f>
        <v>0</v>
      </c>
      <c r="H623" s="4">
        <f>SUM($E561:H561)</f>
        <v>0</v>
      </c>
      <c r="I623" s="4">
        <f>SUM($E561:I561)</f>
        <v>0</v>
      </c>
      <c r="J623" s="4">
        <f>SUM($E561:J561)</f>
        <v>0</v>
      </c>
      <c r="K623" s="4">
        <f>SUM($E561:K561)</f>
        <v>0</v>
      </c>
      <c r="L623" s="4">
        <f>SUM($E561:L561)</f>
        <v>0</v>
      </c>
      <c r="M623" s="4">
        <f>SUM($E561:M561)</f>
        <v>0</v>
      </c>
      <c r="N623" s="4">
        <f>SUM($E561:N561)</f>
        <v>0</v>
      </c>
      <c r="O623" s="4">
        <f>SUM($E561:O561)</f>
        <v>0</v>
      </c>
      <c r="P623" s="4">
        <f>SUM($E561:P561)</f>
        <v>0</v>
      </c>
      <c r="Q623" s="4">
        <f>SUM($E561:Q561)</f>
        <v>0</v>
      </c>
      <c r="R623" s="4">
        <f>SUM($E561:R561)</f>
        <v>0</v>
      </c>
      <c r="S623" s="4">
        <f>SUM($E561:S561)</f>
        <v>0</v>
      </c>
      <c r="T623" s="4">
        <f>SUM($E561:T561)</f>
        <v>0</v>
      </c>
      <c r="U623" s="4">
        <f>SUM($E561:U561)</f>
        <v>0</v>
      </c>
      <c r="V623" s="4">
        <f>SUM($E561:V561)</f>
        <v>0</v>
      </c>
      <c r="W623" s="4">
        <f>SUM($E561:W561)</f>
        <v>0</v>
      </c>
      <c r="X623" s="4">
        <f>SUM($E561:X561)</f>
        <v>0</v>
      </c>
      <c r="Y623" s="4">
        <f>SUM($E561:Y561)</f>
        <v>0</v>
      </c>
      <c r="Z623" s="4">
        <f>SUM($E561:Z561)</f>
        <v>0</v>
      </c>
      <c r="AA623" s="4">
        <f>SUM($E561:AA561)</f>
        <v>0</v>
      </c>
      <c r="AB623" s="4">
        <f>SUM($E561:AB561)</f>
        <v>0</v>
      </c>
    </row>
    <row r="624" spans="2:28" hidden="1" outlineLevel="1"/>
    <row r="625" spans="2:38" hidden="1" outlineLevel="1"/>
    <row r="626" spans="2:38" hidden="1" outlineLevel="1"/>
    <row r="627" spans="2:38" hidden="1" outlineLevel="1"/>
    <row r="628" spans="2:38" hidden="1" outlineLevel="1">
      <c r="D628" s="5" t="s">
        <v>182</v>
      </c>
      <c r="E628" s="4">
        <v>1</v>
      </c>
      <c r="F628" s="4">
        <v>1</v>
      </c>
      <c r="G628" s="4">
        <v>1</v>
      </c>
      <c r="H628" s="4">
        <v>1</v>
      </c>
      <c r="I628" s="4">
        <v>1</v>
      </c>
      <c r="J628" s="4">
        <v>1</v>
      </c>
      <c r="K628" s="4">
        <v>1</v>
      </c>
      <c r="L628" s="4">
        <v>1</v>
      </c>
      <c r="M628" s="4">
        <v>1</v>
      </c>
      <c r="N628" s="4">
        <v>1</v>
      </c>
      <c r="O628" s="4">
        <v>1</v>
      </c>
      <c r="P628" s="4">
        <v>1</v>
      </c>
      <c r="Q628" s="4">
        <v>2</v>
      </c>
      <c r="R628" s="4">
        <v>2</v>
      </c>
      <c r="S628" s="4">
        <v>2</v>
      </c>
      <c r="T628" s="4">
        <v>2</v>
      </c>
      <c r="U628" s="4">
        <v>2</v>
      </c>
      <c r="V628" s="4">
        <v>2</v>
      </c>
      <c r="W628" s="4">
        <v>2</v>
      </c>
      <c r="X628" s="4">
        <v>2</v>
      </c>
      <c r="Y628" s="4">
        <v>2</v>
      </c>
      <c r="Z628" s="4">
        <v>2</v>
      </c>
      <c r="AA628" s="4">
        <v>2</v>
      </c>
      <c r="AB628" s="4">
        <v>2</v>
      </c>
    </row>
    <row r="629" spans="2:38" s="5" customFormat="1" ht="15" hidden="1" customHeight="1" outlineLevel="1">
      <c r="D629" s="202" t="s">
        <v>187</v>
      </c>
      <c r="E629" s="203">
        <v>1</v>
      </c>
      <c r="F629" s="20">
        <f>E629+1</f>
        <v>2</v>
      </c>
      <c r="G629" s="20">
        <f t="shared" ref="G629:AB629" si="124">F629+1</f>
        <v>3</v>
      </c>
      <c r="H629" s="20">
        <f t="shared" si="124"/>
        <v>4</v>
      </c>
      <c r="I629" s="20">
        <f t="shared" si="124"/>
        <v>5</v>
      </c>
      <c r="J629" s="20">
        <f t="shared" si="124"/>
        <v>6</v>
      </c>
      <c r="K629" s="20">
        <f t="shared" si="124"/>
        <v>7</v>
      </c>
      <c r="L629" s="20">
        <f t="shared" si="124"/>
        <v>8</v>
      </c>
      <c r="M629" s="20">
        <f t="shared" si="124"/>
        <v>9</v>
      </c>
      <c r="N629" s="20">
        <f t="shared" si="124"/>
        <v>10</v>
      </c>
      <c r="O629" s="20">
        <f t="shared" si="124"/>
        <v>11</v>
      </c>
      <c r="P629" s="20">
        <f t="shared" si="124"/>
        <v>12</v>
      </c>
      <c r="Q629" s="20">
        <f t="shared" si="124"/>
        <v>13</v>
      </c>
      <c r="R629" s="20">
        <f t="shared" si="124"/>
        <v>14</v>
      </c>
      <c r="S629" s="20">
        <f t="shared" si="124"/>
        <v>15</v>
      </c>
      <c r="T629" s="20">
        <f t="shared" si="124"/>
        <v>16</v>
      </c>
      <c r="U629" s="20">
        <f t="shared" si="124"/>
        <v>17</v>
      </c>
      <c r="V629" s="20">
        <f t="shared" si="124"/>
        <v>18</v>
      </c>
      <c r="W629" s="20">
        <f t="shared" si="124"/>
        <v>19</v>
      </c>
      <c r="X629" s="20">
        <f t="shared" si="124"/>
        <v>20</v>
      </c>
      <c r="Y629" s="20">
        <f t="shared" si="124"/>
        <v>21</v>
      </c>
      <c r="Z629" s="20">
        <f t="shared" si="124"/>
        <v>22</v>
      </c>
      <c r="AA629" s="20">
        <f t="shared" si="124"/>
        <v>23</v>
      </c>
      <c r="AB629" s="20">
        <f t="shared" si="124"/>
        <v>24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2:38" ht="15" hidden="1" customHeight="1" outlineLevel="1">
      <c r="D630" s="32"/>
      <c r="E630" s="20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38" ht="15" hidden="1" customHeight="1" outlineLevel="1">
      <c r="C631" s="86" t="s">
        <v>200</v>
      </c>
      <c r="D631" s="256">
        <f>E631</f>
        <v>20</v>
      </c>
      <c r="E631" s="253">
        <f>C159</f>
        <v>20</v>
      </c>
      <c r="F631" s="254">
        <f>E631</f>
        <v>20</v>
      </c>
      <c r="G631" s="255">
        <f t="shared" ref="G631:AB631" si="125">F631</f>
        <v>20</v>
      </c>
      <c r="H631" s="255">
        <f t="shared" si="125"/>
        <v>20</v>
      </c>
      <c r="I631" s="255">
        <f t="shared" si="125"/>
        <v>20</v>
      </c>
      <c r="J631" s="255">
        <f t="shared" si="125"/>
        <v>20</v>
      </c>
      <c r="K631" s="255">
        <f t="shared" si="125"/>
        <v>20</v>
      </c>
      <c r="L631" s="255">
        <f t="shared" si="125"/>
        <v>20</v>
      </c>
      <c r="M631" s="255">
        <f t="shared" si="125"/>
        <v>20</v>
      </c>
      <c r="N631" s="255">
        <f t="shared" si="125"/>
        <v>20</v>
      </c>
      <c r="O631" s="255">
        <f t="shared" si="125"/>
        <v>20</v>
      </c>
      <c r="P631" s="255">
        <f t="shared" si="125"/>
        <v>20</v>
      </c>
      <c r="Q631" s="255">
        <f t="shared" si="125"/>
        <v>20</v>
      </c>
      <c r="R631" s="255">
        <f t="shared" si="125"/>
        <v>20</v>
      </c>
      <c r="S631" s="255">
        <f t="shared" si="125"/>
        <v>20</v>
      </c>
      <c r="T631" s="255">
        <f t="shared" si="125"/>
        <v>20</v>
      </c>
      <c r="U631" s="255">
        <f t="shared" si="125"/>
        <v>20</v>
      </c>
      <c r="V631" s="255">
        <f t="shared" si="125"/>
        <v>20</v>
      </c>
      <c r="W631" s="255">
        <f t="shared" si="125"/>
        <v>20</v>
      </c>
      <c r="X631" s="255">
        <f t="shared" si="125"/>
        <v>20</v>
      </c>
      <c r="Y631" s="255">
        <f t="shared" si="125"/>
        <v>20</v>
      </c>
      <c r="Z631" s="255">
        <f t="shared" si="125"/>
        <v>20</v>
      </c>
      <c r="AA631" s="255">
        <f t="shared" si="125"/>
        <v>20</v>
      </c>
      <c r="AB631" s="255">
        <f t="shared" si="125"/>
        <v>20</v>
      </c>
    </row>
    <row r="632" spans="2:38" ht="15" hidden="1" customHeight="1" outlineLevel="1">
      <c r="C632" s="86" t="s">
        <v>288</v>
      </c>
      <c r="D632" s="256">
        <f>SUM(D563:D566)</f>
        <v>-1</v>
      </c>
      <c r="E632" s="280">
        <f>SUM(E563:E592)</f>
        <v>0</v>
      </c>
      <c r="F632" s="281">
        <f t="shared" ref="F632:AB632" si="126">SUM(F563:F592)</f>
        <v>0</v>
      </c>
      <c r="G632" s="281">
        <f t="shared" si="126"/>
        <v>0</v>
      </c>
      <c r="H632" s="281">
        <f t="shared" si="126"/>
        <v>0</v>
      </c>
      <c r="I632" s="281">
        <f t="shared" si="126"/>
        <v>0</v>
      </c>
      <c r="J632" s="281">
        <f t="shared" si="126"/>
        <v>0</v>
      </c>
      <c r="K632" s="281">
        <f t="shared" si="126"/>
        <v>0</v>
      </c>
      <c r="L632" s="281">
        <f t="shared" si="126"/>
        <v>0</v>
      </c>
      <c r="M632" s="281">
        <f t="shared" si="126"/>
        <v>0</v>
      </c>
      <c r="N632" s="281">
        <f t="shared" si="126"/>
        <v>0</v>
      </c>
      <c r="O632" s="281">
        <f t="shared" si="126"/>
        <v>0</v>
      </c>
      <c r="P632" s="281">
        <f t="shared" si="126"/>
        <v>0</v>
      </c>
      <c r="Q632" s="281">
        <f t="shared" si="126"/>
        <v>0</v>
      </c>
      <c r="R632" s="281">
        <f t="shared" si="126"/>
        <v>0</v>
      </c>
      <c r="S632" s="281">
        <f t="shared" si="126"/>
        <v>0</v>
      </c>
      <c r="T632" s="281">
        <f t="shared" si="126"/>
        <v>0</v>
      </c>
      <c r="U632" s="281">
        <f t="shared" si="126"/>
        <v>0</v>
      </c>
      <c r="V632" s="281">
        <f t="shared" si="126"/>
        <v>0</v>
      </c>
      <c r="W632" s="281">
        <f t="shared" si="126"/>
        <v>0</v>
      </c>
      <c r="X632" s="281">
        <f t="shared" si="126"/>
        <v>0</v>
      </c>
      <c r="Y632" s="281">
        <f t="shared" si="126"/>
        <v>0</v>
      </c>
      <c r="Z632" s="281">
        <f t="shared" si="126"/>
        <v>0</v>
      </c>
      <c r="AA632" s="281">
        <f t="shared" si="126"/>
        <v>0</v>
      </c>
      <c r="AB632" s="281">
        <f t="shared" si="126"/>
        <v>0</v>
      </c>
    </row>
    <row r="633" spans="2:38" ht="15" hidden="1" customHeight="1" outlineLevel="1">
      <c r="C633" s="86" t="s">
        <v>289</v>
      </c>
      <c r="D633" s="256">
        <v>0</v>
      </c>
      <c r="E633" s="282">
        <f>SUM(E594:E623)</f>
        <v>0</v>
      </c>
      <c r="F633" s="281">
        <f t="shared" ref="F633:AB633" si="127">SUM(F594:F623)</f>
        <v>0</v>
      </c>
      <c r="G633" s="281">
        <f t="shared" si="127"/>
        <v>0</v>
      </c>
      <c r="H633" s="281">
        <f t="shared" si="127"/>
        <v>0</v>
      </c>
      <c r="I633" s="281">
        <f t="shared" si="127"/>
        <v>0</v>
      </c>
      <c r="J633" s="281">
        <f t="shared" si="127"/>
        <v>0</v>
      </c>
      <c r="K633" s="281">
        <f t="shared" si="127"/>
        <v>0</v>
      </c>
      <c r="L633" s="281">
        <f t="shared" si="127"/>
        <v>0</v>
      </c>
      <c r="M633" s="281">
        <f t="shared" si="127"/>
        <v>0</v>
      </c>
      <c r="N633" s="281">
        <f t="shared" si="127"/>
        <v>0</v>
      </c>
      <c r="O633" s="281">
        <f t="shared" si="127"/>
        <v>0</v>
      </c>
      <c r="P633" s="281">
        <f t="shared" si="127"/>
        <v>0</v>
      </c>
      <c r="Q633" s="281">
        <f t="shared" si="127"/>
        <v>0</v>
      </c>
      <c r="R633" s="281">
        <f t="shared" si="127"/>
        <v>0</v>
      </c>
      <c r="S633" s="281">
        <f t="shared" si="127"/>
        <v>0</v>
      </c>
      <c r="T633" s="281">
        <f t="shared" si="127"/>
        <v>0</v>
      </c>
      <c r="U633" s="281">
        <f t="shared" si="127"/>
        <v>0</v>
      </c>
      <c r="V633" s="281">
        <f t="shared" si="127"/>
        <v>0</v>
      </c>
      <c r="W633" s="281">
        <f t="shared" si="127"/>
        <v>0</v>
      </c>
      <c r="X633" s="281">
        <f t="shared" si="127"/>
        <v>0</v>
      </c>
      <c r="Y633" s="281">
        <f t="shared" si="127"/>
        <v>0</v>
      </c>
      <c r="Z633" s="281">
        <f t="shared" si="127"/>
        <v>0</v>
      </c>
      <c r="AA633" s="281">
        <f t="shared" si="127"/>
        <v>0</v>
      </c>
      <c r="AB633" s="281">
        <f t="shared" si="127"/>
        <v>0</v>
      </c>
    </row>
    <row r="634" spans="2:38" ht="15" hidden="1" customHeight="1" outlineLevel="1">
      <c r="C634" s="86" t="s">
        <v>201</v>
      </c>
      <c r="D634" s="256">
        <f>D632+D633</f>
        <v>-1</v>
      </c>
      <c r="E634" s="280">
        <f>E632+E633</f>
        <v>0</v>
      </c>
      <c r="F634" s="281">
        <f t="shared" ref="F634:AB634" si="128">F632+F633</f>
        <v>0</v>
      </c>
      <c r="G634" s="281">
        <f t="shared" si="128"/>
        <v>0</v>
      </c>
      <c r="H634" s="281">
        <f t="shared" si="128"/>
        <v>0</v>
      </c>
      <c r="I634" s="281">
        <f t="shared" si="128"/>
        <v>0</v>
      </c>
      <c r="J634" s="281">
        <f t="shared" si="128"/>
        <v>0</v>
      </c>
      <c r="K634" s="281">
        <f t="shared" si="128"/>
        <v>0</v>
      </c>
      <c r="L634" s="281">
        <f t="shared" si="128"/>
        <v>0</v>
      </c>
      <c r="M634" s="281">
        <f t="shared" si="128"/>
        <v>0</v>
      </c>
      <c r="N634" s="281">
        <f t="shared" si="128"/>
        <v>0</v>
      </c>
      <c r="O634" s="281">
        <f t="shared" si="128"/>
        <v>0</v>
      </c>
      <c r="P634" s="281">
        <f t="shared" si="128"/>
        <v>0</v>
      </c>
      <c r="Q634" s="281">
        <f t="shared" si="128"/>
        <v>0</v>
      </c>
      <c r="R634" s="281">
        <f t="shared" si="128"/>
        <v>0</v>
      </c>
      <c r="S634" s="281">
        <f t="shared" si="128"/>
        <v>0</v>
      </c>
      <c r="T634" s="281">
        <f t="shared" si="128"/>
        <v>0</v>
      </c>
      <c r="U634" s="281">
        <f t="shared" si="128"/>
        <v>0</v>
      </c>
      <c r="V634" s="281">
        <f t="shared" si="128"/>
        <v>0</v>
      </c>
      <c r="W634" s="281">
        <f t="shared" si="128"/>
        <v>0</v>
      </c>
      <c r="X634" s="281">
        <f t="shared" si="128"/>
        <v>0</v>
      </c>
      <c r="Y634" s="281">
        <f t="shared" si="128"/>
        <v>0</v>
      </c>
      <c r="Z634" s="281">
        <f t="shared" si="128"/>
        <v>0</v>
      </c>
      <c r="AA634" s="281">
        <f t="shared" si="128"/>
        <v>0</v>
      </c>
      <c r="AB634" s="281">
        <f t="shared" si="128"/>
        <v>0</v>
      </c>
    </row>
    <row r="635" spans="2:38" ht="15" hidden="1" customHeight="1" outlineLevel="1">
      <c r="C635" s="86" t="s">
        <v>202</v>
      </c>
      <c r="D635" s="257">
        <f>D634/D631</f>
        <v>-0.05</v>
      </c>
      <c r="E635" s="205">
        <f>E634/E631</f>
        <v>0</v>
      </c>
      <c r="F635" s="206">
        <f t="shared" ref="F635:AB635" si="129">F634/F631</f>
        <v>0</v>
      </c>
      <c r="G635" s="206">
        <f t="shared" si="129"/>
        <v>0</v>
      </c>
      <c r="H635" s="206">
        <f t="shared" si="129"/>
        <v>0</v>
      </c>
      <c r="I635" s="206">
        <f t="shared" si="129"/>
        <v>0</v>
      </c>
      <c r="J635" s="206">
        <f t="shared" si="129"/>
        <v>0</v>
      </c>
      <c r="K635" s="206">
        <f t="shared" si="129"/>
        <v>0</v>
      </c>
      <c r="L635" s="206">
        <f t="shared" si="129"/>
        <v>0</v>
      </c>
      <c r="M635" s="206">
        <f t="shared" si="129"/>
        <v>0</v>
      </c>
      <c r="N635" s="206">
        <f t="shared" si="129"/>
        <v>0</v>
      </c>
      <c r="O635" s="206">
        <f t="shared" si="129"/>
        <v>0</v>
      </c>
      <c r="P635" s="206">
        <f t="shared" si="129"/>
        <v>0</v>
      </c>
      <c r="Q635" s="206">
        <f t="shared" si="129"/>
        <v>0</v>
      </c>
      <c r="R635" s="206">
        <f t="shared" si="129"/>
        <v>0</v>
      </c>
      <c r="S635" s="206">
        <f t="shared" si="129"/>
        <v>0</v>
      </c>
      <c r="T635" s="206">
        <f t="shared" si="129"/>
        <v>0</v>
      </c>
      <c r="U635" s="206">
        <f t="shared" si="129"/>
        <v>0</v>
      </c>
      <c r="V635" s="206">
        <f t="shared" si="129"/>
        <v>0</v>
      </c>
      <c r="W635" s="206">
        <f t="shared" si="129"/>
        <v>0</v>
      </c>
      <c r="X635" s="206">
        <f t="shared" si="129"/>
        <v>0</v>
      </c>
      <c r="Y635" s="206">
        <f t="shared" si="129"/>
        <v>0</v>
      </c>
      <c r="Z635" s="206">
        <f t="shared" si="129"/>
        <v>0</v>
      </c>
      <c r="AA635" s="206">
        <f t="shared" si="129"/>
        <v>0</v>
      </c>
      <c r="AB635" s="206">
        <f t="shared" si="129"/>
        <v>0</v>
      </c>
    </row>
    <row r="636" spans="2:38" ht="15" hidden="1" customHeight="1" outlineLevel="1">
      <c r="C636" s="207"/>
      <c r="D636" s="229"/>
      <c r="E636" s="208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</row>
    <row r="637" spans="2:38" hidden="1" outlineLevel="1">
      <c r="C637" s="23" t="s">
        <v>28</v>
      </c>
      <c r="D637" s="229"/>
      <c r="E637" s="210"/>
      <c r="I637" s="4"/>
      <c r="J637" s="4"/>
      <c r="K637" s="4"/>
      <c r="L637" s="4"/>
      <c r="M637" s="4"/>
    </row>
    <row r="638" spans="2:38" hidden="1" outlineLevel="1">
      <c r="C638" s="211" t="s">
        <v>29</v>
      </c>
      <c r="D638" s="229"/>
      <c r="E638" s="210"/>
      <c r="F638" s="15"/>
      <c r="G638" s="15"/>
      <c r="H638" s="15"/>
      <c r="I638" s="15"/>
      <c r="J638" s="15"/>
      <c r="K638" s="4"/>
      <c r="L638" s="4"/>
      <c r="M638" s="4"/>
    </row>
    <row r="639" spans="2:38" hidden="1" outlineLevel="1">
      <c r="B639" s="556">
        <f>B594</f>
        <v>0</v>
      </c>
      <c r="C639" s="212" t="str">
        <f>C594</f>
        <v>Studio</v>
      </c>
      <c r="D639" s="260">
        <f t="shared" ref="D639:D668" si="130">I129</f>
        <v>0</v>
      </c>
      <c r="E639" s="261">
        <f t="shared" ref="E639:AB639" si="131">($L129*($D344-$U344)+$H129*$U344)*(1+HLOOKUP(E$628,$E$181:$N$182,2,FALSE))</f>
        <v>0</v>
      </c>
      <c r="F639" s="262">
        <f t="shared" si="131"/>
        <v>0</v>
      </c>
      <c r="G639" s="262">
        <f t="shared" si="131"/>
        <v>0</v>
      </c>
      <c r="H639" s="262">
        <f t="shared" si="131"/>
        <v>0</v>
      </c>
      <c r="I639" s="262">
        <f t="shared" si="131"/>
        <v>0</v>
      </c>
      <c r="J639" s="262">
        <f t="shared" si="131"/>
        <v>0</v>
      </c>
      <c r="K639" s="262">
        <f t="shared" si="131"/>
        <v>0</v>
      </c>
      <c r="L639" s="262">
        <f t="shared" si="131"/>
        <v>0</v>
      </c>
      <c r="M639" s="262">
        <f t="shared" si="131"/>
        <v>0</v>
      </c>
      <c r="N639" s="262">
        <f t="shared" si="131"/>
        <v>0</v>
      </c>
      <c r="O639" s="262">
        <f t="shared" si="131"/>
        <v>0</v>
      </c>
      <c r="P639" s="262">
        <f t="shared" si="131"/>
        <v>0</v>
      </c>
      <c r="Q639" s="262">
        <f t="shared" si="131"/>
        <v>0</v>
      </c>
      <c r="R639" s="262">
        <f t="shared" si="131"/>
        <v>0</v>
      </c>
      <c r="S639" s="262">
        <f t="shared" si="131"/>
        <v>0</v>
      </c>
      <c r="T639" s="262">
        <f t="shared" si="131"/>
        <v>0</v>
      </c>
      <c r="U639" s="262">
        <f t="shared" si="131"/>
        <v>0</v>
      </c>
      <c r="V639" s="262">
        <f t="shared" si="131"/>
        <v>0</v>
      </c>
      <c r="W639" s="262">
        <f t="shared" si="131"/>
        <v>0</v>
      </c>
      <c r="X639" s="262">
        <f t="shared" si="131"/>
        <v>0</v>
      </c>
      <c r="Y639" s="262">
        <f t="shared" si="131"/>
        <v>0</v>
      </c>
      <c r="Z639" s="262">
        <f t="shared" si="131"/>
        <v>0</v>
      </c>
      <c r="AA639" s="262">
        <f t="shared" si="131"/>
        <v>0</v>
      </c>
      <c r="AB639" s="262">
        <f t="shared" si="131"/>
        <v>0</v>
      </c>
    </row>
    <row r="640" spans="2:38" hidden="1" outlineLevel="1">
      <c r="B640" s="556">
        <f t="shared" ref="B640:C655" si="132">B595</f>
        <v>0</v>
      </c>
      <c r="C640" s="212" t="str">
        <f t="shared" si="132"/>
        <v xml:space="preserve">1 Bed / 1 Bath </v>
      </c>
      <c r="D640" s="260">
        <f t="shared" si="130"/>
        <v>0</v>
      </c>
      <c r="E640" s="261">
        <f t="shared" ref="E640:AB640" si="133">($L130*($D345-$U345)+$H130*$U345)*(1+HLOOKUP(E$628,$E$181:$N$182,2,FALSE))</f>
        <v>0</v>
      </c>
      <c r="F640" s="262">
        <f t="shared" si="133"/>
        <v>0</v>
      </c>
      <c r="G640" s="262">
        <f t="shared" si="133"/>
        <v>0</v>
      </c>
      <c r="H640" s="262">
        <f t="shared" si="133"/>
        <v>0</v>
      </c>
      <c r="I640" s="262">
        <f t="shared" si="133"/>
        <v>0</v>
      </c>
      <c r="J640" s="262">
        <f t="shared" si="133"/>
        <v>0</v>
      </c>
      <c r="K640" s="262">
        <f t="shared" si="133"/>
        <v>0</v>
      </c>
      <c r="L640" s="262">
        <f t="shared" si="133"/>
        <v>0</v>
      </c>
      <c r="M640" s="262">
        <f t="shared" si="133"/>
        <v>0</v>
      </c>
      <c r="N640" s="262">
        <f t="shared" si="133"/>
        <v>0</v>
      </c>
      <c r="O640" s="262">
        <f t="shared" si="133"/>
        <v>0</v>
      </c>
      <c r="P640" s="262">
        <f t="shared" si="133"/>
        <v>0</v>
      </c>
      <c r="Q640" s="262">
        <f t="shared" si="133"/>
        <v>0</v>
      </c>
      <c r="R640" s="262">
        <f t="shared" si="133"/>
        <v>0</v>
      </c>
      <c r="S640" s="262">
        <f t="shared" si="133"/>
        <v>0</v>
      </c>
      <c r="T640" s="262">
        <f t="shared" si="133"/>
        <v>0</v>
      </c>
      <c r="U640" s="262">
        <f t="shared" si="133"/>
        <v>0</v>
      </c>
      <c r="V640" s="262">
        <f t="shared" si="133"/>
        <v>0</v>
      </c>
      <c r="W640" s="262">
        <f t="shared" si="133"/>
        <v>0</v>
      </c>
      <c r="X640" s="262">
        <f t="shared" si="133"/>
        <v>0</v>
      </c>
      <c r="Y640" s="262">
        <f t="shared" si="133"/>
        <v>0</v>
      </c>
      <c r="Z640" s="262">
        <f t="shared" si="133"/>
        <v>0</v>
      </c>
      <c r="AA640" s="262">
        <f t="shared" si="133"/>
        <v>0</v>
      </c>
      <c r="AB640" s="262">
        <f t="shared" si="133"/>
        <v>0</v>
      </c>
    </row>
    <row r="641" spans="2:28" hidden="1" outlineLevel="1">
      <c r="B641" s="556">
        <f t="shared" si="132"/>
        <v>0</v>
      </c>
      <c r="C641" s="212" t="str">
        <f t="shared" si="132"/>
        <v xml:space="preserve">1 Bed / 1 Bath </v>
      </c>
      <c r="D641" s="260">
        <f t="shared" si="130"/>
        <v>0</v>
      </c>
      <c r="E641" s="261">
        <f t="shared" ref="E641:AB641" si="134">($L131*($D346-$U346)+$H131*$U346)*(1+HLOOKUP(E$628,$E$181:$N$182,2,FALSE))</f>
        <v>0</v>
      </c>
      <c r="F641" s="262">
        <f t="shared" si="134"/>
        <v>0</v>
      </c>
      <c r="G641" s="262">
        <f t="shared" si="134"/>
        <v>0</v>
      </c>
      <c r="H641" s="262">
        <f t="shared" si="134"/>
        <v>0</v>
      </c>
      <c r="I641" s="262">
        <f t="shared" si="134"/>
        <v>0</v>
      </c>
      <c r="J641" s="262">
        <f t="shared" si="134"/>
        <v>0</v>
      </c>
      <c r="K641" s="262">
        <f t="shared" si="134"/>
        <v>0</v>
      </c>
      <c r="L641" s="262">
        <f t="shared" si="134"/>
        <v>0</v>
      </c>
      <c r="M641" s="262">
        <f t="shared" si="134"/>
        <v>0</v>
      </c>
      <c r="N641" s="262">
        <f t="shared" si="134"/>
        <v>0</v>
      </c>
      <c r="O641" s="262">
        <f t="shared" si="134"/>
        <v>0</v>
      </c>
      <c r="P641" s="262">
        <f t="shared" si="134"/>
        <v>0</v>
      </c>
      <c r="Q641" s="262">
        <f t="shared" si="134"/>
        <v>0</v>
      </c>
      <c r="R641" s="262">
        <f t="shared" si="134"/>
        <v>0</v>
      </c>
      <c r="S641" s="262">
        <f t="shared" si="134"/>
        <v>0</v>
      </c>
      <c r="T641" s="262">
        <f t="shared" si="134"/>
        <v>0</v>
      </c>
      <c r="U641" s="262">
        <f t="shared" si="134"/>
        <v>0</v>
      </c>
      <c r="V641" s="262">
        <f t="shared" si="134"/>
        <v>0</v>
      </c>
      <c r="W641" s="262">
        <f t="shared" si="134"/>
        <v>0</v>
      </c>
      <c r="X641" s="262">
        <f t="shared" si="134"/>
        <v>0</v>
      </c>
      <c r="Y641" s="262">
        <f t="shared" si="134"/>
        <v>0</v>
      </c>
      <c r="Z641" s="262">
        <f t="shared" si="134"/>
        <v>0</v>
      </c>
      <c r="AA641" s="262">
        <f t="shared" si="134"/>
        <v>0</v>
      </c>
      <c r="AB641" s="262">
        <f t="shared" si="134"/>
        <v>0</v>
      </c>
    </row>
    <row r="642" spans="2:28" hidden="1" outlineLevel="1">
      <c r="B642" s="556">
        <f t="shared" si="132"/>
        <v>0</v>
      </c>
      <c r="C642" s="212" t="str">
        <f t="shared" si="132"/>
        <v xml:space="preserve">1 Bed / 1 Bath </v>
      </c>
      <c r="D642" s="260">
        <f t="shared" si="130"/>
        <v>0</v>
      </c>
      <c r="E642" s="261">
        <f t="shared" ref="E642:AB642" si="135">($L132*($D347-$U347)+$H132*$U347)*(1+HLOOKUP(E$628,$E$181:$N$182,2,FALSE))</f>
        <v>0</v>
      </c>
      <c r="F642" s="262">
        <f t="shared" si="135"/>
        <v>0</v>
      </c>
      <c r="G642" s="262">
        <f t="shared" si="135"/>
        <v>0</v>
      </c>
      <c r="H642" s="262">
        <f t="shared" si="135"/>
        <v>0</v>
      </c>
      <c r="I642" s="262">
        <f t="shared" si="135"/>
        <v>0</v>
      </c>
      <c r="J642" s="262">
        <f t="shared" si="135"/>
        <v>0</v>
      </c>
      <c r="K642" s="262">
        <f t="shared" si="135"/>
        <v>0</v>
      </c>
      <c r="L642" s="262">
        <f t="shared" si="135"/>
        <v>0</v>
      </c>
      <c r="M642" s="262">
        <f t="shared" si="135"/>
        <v>0</v>
      </c>
      <c r="N642" s="262">
        <f t="shared" si="135"/>
        <v>0</v>
      </c>
      <c r="O642" s="262">
        <f t="shared" si="135"/>
        <v>0</v>
      </c>
      <c r="P642" s="262">
        <f t="shared" si="135"/>
        <v>0</v>
      </c>
      <c r="Q642" s="262">
        <f t="shared" si="135"/>
        <v>0</v>
      </c>
      <c r="R642" s="262">
        <f t="shared" si="135"/>
        <v>0</v>
      </c>
      <c r="S642" s="262">
        <f t="shared" si="135"/>
        <v>0</v>
      </c>
      <c r="T642" s="262">
        <f t="shared" si="135"/>
        <v>0</v>
      </c>
      <c r="U642" s="262">
        <f t="shared" si="135"/>
        <v>0</v>
      </c>
      <c r="V642" s="262">
        <f t="shared" si="135"/>
        <v>0</v>
      </c>
      <c r="W642" s="262">
        <f t="shared" si="135"/>
        <v>0</v>
      </c>
      <c r="X642" s="262">
        <f t="shared" si="135"/>
        <v>0</v>
      </c>
      <c r="Y642" s="262">
        <f t="shared" si="135"/>
        <v>0</v>
      </c>
      <c r="Z642" s="262">
        <f t="shared" si="135"/>
        <v>0</v>
      </c>
      <c r="AA642" s="262">
        <f t="shared" si="135"/>
        <v>0</v>
      </c>
      <c r="AB642" s="262">
        <f t="shared" si="135"/>
        <v>0</v>
      </c>
    </row>
    <row r="643" spans="2:28" hidden="1" outlineLevel="1">
      <c r="B643" s="556">
        <f t="shared" si="132"/>
        <v>0</v>
      </c>
      <c r="C643" s="212" t="str">
        <f t="shared" si="132"/>
        <v xml:space="preserve">2 Bed / 1 Bath </v>
      </c>
      <c r="D643" s="260">
        <f t="shared" si="130"/>
        <v>0</v>
      </c>
      <c r="E643" s="261">
        <f t="shared" ref="E643:AB643" si="136">($L133*($D348-$U348)+$H133*$U348)*(1+HLOOKUP(E$628,$E$181:$N$182,2,FALSE))</f>
        <v>0</v>
      </c>
      <c r="F643" s="262">
        <f t="shared" si="136"/>
        <v>0</v>
      </c>
      <c r="G643" s="262">
        <f t="shared" si="136"/>
        <v>0</v>
      </c>
      <c r="H643" s="262">
        <f t="shared" si="136"/>
        <v>0</v>
      </c>
      <c r="I643" s="262">
        <f t="shared" si="136"/>
        <v>0</v>
      </c>
      <c r="J643" s="262">
        <f t="shared" si="136"/>
        <v>0</v>
      </c>
      <c r="K643" s="262">
        <f t="shared" si="136"/>
        <v>0</v>
      </c>
      <c r="L643" s="262">
        <f t="shared" si="136"/>
        <v>0</v>
      </c>
      <c r="M643" s="262">
        <f t="shared" si="136"/>
        <v>0</v>
      </c>
      <c r="N643" s="262">
        <f t="shared" si="136"/>
        <v>0</v>
      </c>
      <c r="O643" s="262">
        <f t="shared" si="136"/>
        <v>0</v>
      </c>
      <c r="P643" s="262">
        <f t="shared" si="136"/>
        <v>0</v>
      </c>
      <c r="Q643" s="262">
        <f t="shared" si="136"/>
        <v>0</v>
      </c>
      <c r="R643" s="262">
        <f t="shared" si="136"/>
        <v>0</v>
      </c>
      <c r="S643" s="262">
        <f t="shared" si="136"/>
        <v>0</v>
      </c>
      <c r="T643" s="262">
        <f t="shared" si="136"/>
        <v>0</v>
      </c>
      <c r="U643" s="262">
        <f t="shared" si="136"/>
        <v>0</v>
      </c>
      <c r="V643" s="262">
        <f t="shared" si="136"/>
        <v>0</v>
      </c>
      <c r="W643" s="262">
        <f t="shared" si="136"/>
        <v>0</v>
      </c>
      <c r="X643" s="262">
        <f t="shared" si="136"/>
        <v>0</v>
      </c>
      <c r="Y643" s="262">
        <f t="shared" si="136"/>
        <v>0</v>
      </c>
      <c r="Z643" s="262">
        <f t="shared" si="136"/>
        <v>0</v>
      </c>
      <c r="AA643" s="262">
        <f t="shared" si="136"/>
        <v>0</v>
      </c>
      <c r="AB643" s="262">
        <f t="shared" si="136"/>
        <v>0</v>
      </c>
    </row>
    <row r="644" spans="2:28" hidden="1" outlineLevel="1">
      <c r="B644" s="556">
        <f t="shared" si="132"/>
        <v>0</v>
      </c>
      <c r="C644" s="212" t="str">
        <f t="shared" si="132"/>
        <v xml:space="preserve">2 Bed / 1 Bath </v>
      </c>
      <c r="D644" s="260">
        <f t="shared" si="130"/>
        <v>42047</v>
      </c>
      <c r="E644" s="261">
        <f t="shared" ref="E644:AB644" si="137">($L134*($D349-$U349)+$H134*$U349)*(1+HLOOKUP(E$628,$E$181:$N$182,2,FALSE))</f>
        <v>81700</v>
      </c>
      <c r="F644" s="262">
        <f t="shared" si="137"/>
        <v>81700</v>
      </c>
      <c r="G644" s="262">
        <f t="shared" si="137"/>
        <v>81700</v>
      </c>
      <c r="H644" s="262">
        <f t="shared" si="137"/>
        <v>81700</v>
      </c>
      <c r="I644" s="262">
        <f t="shared" si="137"/>
        <v>81700</v>
      </c>
      <c r="J644" s="262">
        <f t="shared" si="137"/>
        <v>81700</v>
      </c>
      <c r="K644" s="262">
        <f t="shared" si="137"/>
        <v>81700</v>
      </c>
      <c r="L644" s="262">
        <f t="shared" si="137"/>
        <v>81700</v>
      </c>
      <c r="M644" s="262">
        <f t="shared" si="137"/>
        <v>81700</v>
      </c>
      <c r="N644" s="262">
        <f t="shared" si="137"/>
        <v>81700</v>
      </c>
      <c r="O644" s="262">
        <f t="shared" si="137"/>
        <v>81700</v>
      </c>
      <c r="P644" s="262">
        <f t="shared" si="137"/>
        <v>81700</v>
      </c>
      <c r="Q644" s="262">
        <f t="shared" si="137"/>
        <v>84968</v>
      </c>
      <c r="R644" s="262">
        <f t="shared" si="137"/>
        <v>84968</v>
      </c>
      <c r="S644" s="262">
        <f t="shared" si="137"/>
        <v>84968</v>
      </c>
      <c r="T644" s="262">
        <f t="shared" si="137"/>
        <v>84968</v>
      </c>
      <c r="U644" s="262">
        <f t="shared" si="137"/>
        <v>84968</v>
      </c>
      <c r="V644" s="262">
        <f t="shared" si="137"/>
        <v>84968</v>
      </c>
      <c r="W644" s="262">
        <f t="shared" si="137"/>
        <v>84968</v>
      </c>
      <c r="X644" s="262">
        <f t="shared" si="137"/>
        <v>84968</v>
      </c>
      <c r="Y644" s="262">
        <f t="shared" si="137"/>
        <v>84968</v>
      </c>
      <c r="Z644" s="262">
        <f t="shared" si="137"/>
        <v>84968</v>
      </c>
      <c r="AA644" s="262">
        <f t="shared" si="137"/>
        <v>84968</v>
      </c>
      <c r="AB644" s="262">
        <f t="shared" si="137"/>
        <v>84968</v>
      </c>
    </row>
    <row r="645" spans="2:28" hidden="1" outlineLevel="1">
      <c r="B645" s="556">
        <f t="shared" si="132"/>
        <v>0</v>
      </c>
      <c r="C645" s="212" t="str">
        <f t="shared" si="132"/>
        <v xml:space="preserve">2 Bed / 1 Bath </v>
      </c>
      <c r="D645" s="260">
        <f t="shared" si="130"/>
        <v>0</v>
      </c>
      <c r="E645" s="261">
        <f t="shared" ref="E645:AB645" si="138">($L135*($D350-$U350)+$H135*$U350)*(1+HLOOKUP(E$628,$E$181:$N$182,2,FALSE))</f>
        <v>0</v>
      </c>
      <c r="F645" s="262">
        <f t="shared" si="138"/>
        <v>0</v>
      </c>
      <c r="G645" s="262">
        <f t="shared" si="138"/>
        <v>0</v>
      </c>
      <c r="H645" s="262">
        <f t="shared" si="138"/>
        <v>0</v>
      </c>
      <c r="I645" s="262">
        <f t="shared" si="138"/>
        <v>0</v>
      </c>
      <c r="J645" s="262">
        <f t="shared" si="138"/>
        <v>0</v>
      </c>
      <c r="K645" s="262">
        <f t="shared" si="138"/>
        <v>0</v>
      </c>
      <c r="L645" s="262">
        <f t="shared" si="138"/>
        <v>0</v>
      </c>
      <c r="M645" s="262">
        <f t="shared" si="138"/>
        <v>0</v>
      </c>
      <c r="N645" s="262">
        <f t="shared" si="138"/>
        <v>0</v>
      </c>
      <c r="O645" s="262">
        <f t="shared" si="138"/>
        <v>0</v>
      </c>
      <c r="P645" s="262">
        <f t="shared" si="138"/>
        <v>0</v>
      </c>
      <c r="Q645" s="262">
        <f t="shared" si="138"/>
        <v>0</v>
      </c>
      <c r="R645" s="262">
        <f t="shared" si="138"/>
        <v>0</v>
      </c>
      <c r="S645" s="262">
        <f t="shared" si="138"/>
        <v>0</v>
      </c>
      <c r="T645" s="262">
        <f t="shared" si="138"/>
        <v>0</v>
      </c>
      <c r="U645" s="262">
        <f t="shared" si="138"/>
        <v>0</v>
      </c>
      <c r="V645" s="262">
        <f t="shared" si="138"/>
        <v>0</v>
      </c>
      <c r="W645" s="262">
        <f t="shared" si="138"/>
        <v>0</v>
      </c>
      <c r="X645" s="262">
        <f t="shared" si="138"/>
        <v>0</v>
      </c>
      <c r="Y645" s="262">
        <f t="shared" si="138"/>
        <v>0</v>
      </c>
      <c r="Z645" s="262">
        <f t="shared" si="138"/>
        <v>0</v>
      </c>
      <c r="AA645" s="262">
        <f t="shared" si="138"/>
        <v>0</v>
      </c>
      <c r="AB645" s="262">
        <f t="shared" si="138"/>
        <v>0</v>
      </c>
    </row>
    <row r="646" spans="2:28" hidden="1" outlineLevel="1">
      <c r="B646" s="556">
        <f t="shared" si="132"/>
        <v>0</v>
      </c>
      <c r="C646" s="212" t="str">
        <f t="shared" si="132"/>
        <v xml:space="preserve">2 Bed / 2 Bath </v>
      </c>
      <c r="D646" s="260">
        <f t="shared" si="130"/>
        <v>0</v>
      </c>
      <c r="E646" s="261">
        <f t="shared" ref="E646:AB646" si="139">($L136*($D351-$U351)+$H136*$U351)*(1+HLOOKUP(E$628,$E$181:$N$182,2,FALSE))</f>
        <v>0</v>
      </c>
      <c r="F646" s="262">
        <f t="shared" si="139"/>
        <v>0</v>
      </c>
      <c r="G646" s="262">
        <f t="shared" si="139"/>
        <v>0</v>
      </c>
      <c r="H646" s="262">
        <f t="shared" si="139"/>
        <v>0</v>
      </c>
      <c r="I646" s="262">
        <f t="shared" si="139"/>
        <v>0</v>
      </c>
      <c r="J646" s="262">
        <f t="shared" si="139"/>
        <v>0</v>
      </c>
      <c r="K646" s="262">
        <f t="shared" si="139"/>
        <v>0</v>
      </c>
      <c r="L646" s="262">
        <f t="shared" si="139"/>
        <v>0</v>
      </c>
      <c r="M646" s="262">
        <f t="shared" si="139"/>
        <v>0</v>
      </c>
      <c r="N646" s="262">
        <f t="shared" si="139"/>
        <v>0</v>
      </c>
      <c r="O646" s="262">
        <f t="shared" si="139"/>
        <v>0</v>
      </c>
      <c r="P646" s="262">
        <f t="shared" si="139"/>
        <v>0</v>
      </c>
      <c r="Q646" s="262">
        <f t="shared" si="139"/>
        <v>0</v>
      </c>
      <c r="R646" s="262">
        <f t="shared" si="139"/>
        <v>0</v>
      </c>
      <c r="S646" s="262">
        <f t="shared" si="139"/>
        <v>0</v>
      </c>
      <c r="T646" s="262">
        <f t="shared" si="139"/>
        <v>0</v>
      </c>
      <c r="U646" s="262">
        <f t="shared" si="139"/>
        <v>0</v>
      </c>
      <c r="V646" s="262">
        <f t="shared" si="139"/>
        <v>0</v>
      </c>
      <c r="W646" s="262">
        <f t="shared" si="139"/>
        <v>0</v>
      </c>
      <c r="X646" s="262">
        <f t="shared" si="139"/>
        <v>0</v>
      </c>
      <c r="Y646" s="262">
        <f t="shared" si="139"/>
        <v>0</v>
      </c>
      <c r="Z646" s="262">
        <f t="shared" si="139"/>
        <v>0</v>
      </c>
      <c r="AA646" s="262">
        <f t="shared" si="139"/>
        <v>0</v>
      </c>
      <c r="AB646" s="262">
        <f t="shared" si="139"/>
        <v>0</v>
      </c>
    </row>
    <row r="647" spans="2:28" hidden="1" outlineLevel="1">
      <c r="B647" s="556">
        <f t="shared" si="132"/>
        <v>0</v>
      </c>
      <c r="C647" s="212" t="str">
        <f t="shared" si="132"/>
        <v>2 Bed / 1 Bath + Den</v>
      </c>
      <c r="D647" s="260">
        <f t="shared" si="130"/>
        <v>0</v>
      </c>
      <c r="E647" s="261">
        <f t="shared" ref="E647:AB647" si="140">($L137*($D352-$U352)+$H137*$U352)*(1+HLOOKUP(E$628,$E$181:$N$182,2,FALSE))</f>
        <v>0</v>
      </c>
      <c r="F647" s="262">
        <f t="shared" si="140"/>
        <v>0</v>
      </c>
      <c r="G647" s="262">
        <f t="shared" si="140"/>
        <v>0</v>
      </c>
      <c r="H647" s="262">
        <f t="shared" si="140"/>
        <v>0</v>
      </c>
      <c r="I647" s="262">
        <f t="shared" si="140"/>
        <v>0</v>
      </c>
      <c r="J647" s="262">
        <f t="shared" si="140"/>
        <v>0</v>
      </c>
      <c r="K647" s="262">
        <f t="shared" si="140"/>
        <v>0</v>
      </c>
      <c r="L647" s="262">
        <f t="shared" si="140"/>
        <v>0</v>
      </c>
      <c r="M647" s="262">
        <f t="shared" si="140"/>
        <v>0</v>
      </c>
      <c r="N647" s="262">
        <f t="shared" si="140"/>
        <v>0</v>
      </c>
      <c r="O647" s="262">
        <f t="shared" si="140"/>
        <v>0</v>
      </c>
      <c r="P647" s="262">
        <f t="shared" si="140"/>
        <v>0</v>
      </c>
      <c r="Q647" s="262">
        <f t="shared" si="140"/>
        <v>0</v>
      </c>
      <c r="R647" s="262">
        <f t="shared" si="140"/>
        <v>0</v>
      </c>
      <c r="S647" s="262">
        <f t="shared" si="140"/>
        <v>0</v>
      </c>
      <c r="T647" s="262">
        <f t="shared" si="140"/>
        <v>0</v>
      </c>
      <c r="U647" s="262">
        <f t="shared" si="140"/>
        <v>0</v>
      </c>
      <c r="V647" s="262">
        <f t="shared" si="140"/>
        <v>0</v>
      </c>
      <c r="W647" s="262">
        <f t="shared" si="140"/>
        <v>0</v>
      </c>
      <c r="X647" s="262">
        <f t="shared" si="140"/>
        <v>0</v>
      </c>
      <c r="Y647" s="262">
        <f t="shared" si="140"/>
        <v>0</v>
      </c>
      <c r="Z647" s="262">
        <f t="shared" si="140"/>
        <v>0</v>
      </c>
      <c r="AA647" s="262">
        <f t="shared" si="140"/>
        <v>0</v>
      </c>
      <c r="AB647" s="262">
        <f t="shared" si="140"/>
        <v>0</v>
      </c>
    </row>
    <row r="648" spans="2:28" hidden="1" outlineLevel="1">
      <c r="B648" s="556">
        <f t="shared" si="132"/>
        <v>0</v>
      </c>
      <c r="C648" s="212" t="str">
        <f t="shared" si="132"/>
        <v xml:space="preserve">2 Bed / 2 Bath </v>
      </c>
      <c r="D648" s="260">
        <f t="shared" si="130"/>
        <v>0</v>
      </c>
      <c r="E648" s="261">
        <f t="shared" ref="E648:AB648" si="141">($L138*($D353-$U353)+$H138*$U353)*(1+HLOOKUP(E$628,$E$181:$N$182,2,FALSE))</f>
        <v>0</v>
      </c>
      <c r="F648" s="262">
        <f t="shared" si="141"/>
        <v>0</v>
      </c>
      <c r="G648" s="262">
        <f t="shared" si="141"/>
        <v>0</v>
      </c>
      <c r="H648" s="262">
        <f t="shared" si="141"/>
        <v>0</v>
      </c>
      <c r="I648" s="262">
        <f t="shared" si="141"/>
        <v>0</v>
      </c>
      <c r="J648" s="262">
        <f t="shared" si="141"/>
        <v>0</v>
      </c>
      <c r="K648" s="262">
        <f t="shared" si="141"/>
        <v>0</v>
      </c>
      <c r="L648" s="262">
        <f t="shared" si="141"/>
        <v>0</v>
      </c>
      <c r="M648" s="262">
        <f t="shared" si="141"/>
        <v>0</v>
      </c>
      <c r="N648" s="262">
        <f t="shared" si="141"/>
        <v>0</v>
      </c>
      <c r="O648" s="262">
        <f t="shared" si="141"/>
        <v>0</v>
      </c>
      <c r="P648" s="262">
        <f t="shared" si="141"/>
        <v>0</v>
      </c>
      <c r="Q648" s="262">
        <f t="shared" si="141"/>
        <v>0</v>
      </c>
      <c r="R648" s="262">
        <f t="shared" si="141"/>
        <v>0</v>
      </c>
      <c r="S648" s="262">
        <f t="shared" si="141"/>
        <v>0</v>
      </c>
      <c r="T648" s="262">
        <f t="shared" si="141"/>
        <v>0</v>
      </c>
      <c r="U648" s="262">
        <f t="shared" si="141"/>
        <v>0</v>
      </c>
      <c r="V648" s="262">
        <f t="shared" si="141"/>
        <v>0</v>
      </c>
      <c r="W648" s="262">
        <f t="shared" si="141"/>
        <v>0</v>
      </c>
      <c r="X648" s="262">
        <f t="shared" si="141"/>
        <v>0</v>
      </c>
      <c r="Y648" s="262">
        <f t="shared" si="141"/>
        <v>0</v>
      </c>
      <c r="Z648" s="262">
        <f t="shared" si="141"/>
        <v>0</v>
      </c>
      <c r="AA648" s="262">
        <f t="shared" si="141"/>
        <v>0</v>
      </c>
      <c r="AB648" s="262">
        <f t="shared" si="141"/>
        <v>0</v>
      </c>
    </row>
    <row r="649" spans="2:28" hidden="1" outlineLevel="1">
      <c r="B649" s="556">
        <f t="shared" si="132"/>
        <v>0</v>
      </c>
      <c r="C649" s="212" t="str">
        <f t="shared" si="132"/>
        <v xml:space="preserve">2 Bed / 1.5 Bath </v>
      </c>
      <c r="D649" s="260">
        <f t="shared" si="130"/>
        <v>0</v>
      </c>
      <c r="E649" s="261">
        <f t="shared" ref="E649:AB649" si="142">($L139*($D354-$U354)+$H139*$U354)*(1+HLOOKUP(E$628,$E$181:$N$182,2,FALSE))</f>
        <v>0</v>
      </c>
      <c r="F649" s="262">
        <f t="shared" si="142"/>
        <v>0</v>
      </c>
      <c r="G649" s="262">
        <f t="shared" si="142"/>
        <v>0</v>
      </c>
      <c r="H649" s="262">
        <f t="shared" si="142"/>
        <v>0</v>
      </c>
      <c r="I649" s="262">
        <f t="shared" si="142"/>
        <v>0</v>
      </c>
      <c r="J649" s="262">
        <f t="shared" si="142"/>
        <v>0</v>
      </c>
      <c r="K649" s="262">
        <f t="shared" si="142"/>
        <v>0</v>
      </c>
      <c r="L649" s="262">
        <f t="shared" si="142"/>
        <v>0</v>
      </c>
      <c r="M649" s="262">
        <f t="shared" si="142"/>
        <v>0</v>
      </c>
      <c r="N649" s="262">
        <f t="shared" si="142"/>
        <v>0</v>
      </c>
      <c r="O649" s="262">
        <f t="shared" si="142"/>
        <v>0</v>
      </c>
      <c r="P649" s="262">
        <f t="shared" si="142"/>
        <v>0</v>
      </c>
      <c r="Q649" s="262">
        <f t="shared" si="142"/>
        <v>0</v>
      </c>
      <c r="R649" s="262">
        <f t="shared" si="142"/>
        <v>0</v>
      </c>
      <c r="S649" s="262">
        <f t="shared" si="142"/>
        <v>0</v>
      </c>
      <c r="T649" s="262">
        <f t="shared" si="142"/>
        <v>0</v>
      </c>
      <c r="U649" s="262">
        <f t="shared" si="142"/>
        <v>0</v>
      </c>
      <c r="V649" s="262">
        <f t="shared" si="142"/>
        <v>0</v>
      </c>
      <c r="W649" s="262">
        <f t="shared" si="142"/>
        <v>0</v>
      </c>
      <c r="X649" s="262">
        <f t="shared" si="142"/>
        <v>0</v>
      </c>
      <c r="Y649" s="262">
        <f t="shared" si="142"/>
        <v>0</v>
      </c>
      <c r="Z649" s="262">
        <f t="shared" si="142"/>
        <v>0</v>
      </c>
      <c r="AA649" s="262">
        <f t="shared" si="142"/>
        <v>0</v>
      </c>
      <c r="AB649" s="262">
        <f t="shared" si="142"/>
        <v>0</v>
      </c>
    </row>
    <row r="650" spans="2:28" hidden="1" outlineLevel="1">
      <c r="B650" s="556">
        <f t="shared" si="132"/>
        <v>0</v>
      </c>
      <c r="C650" s="212" t="str">
        <f t="shared" si="132"/>
        <v xml:space="preserve">3 Bed / 2 Bath </v>
      </c>
      <c r="D650" s="260">
        <f t="shared" si="130"/>
        <v>4895</v>
      </c>
      <c r="E650" s="261">
        <f t="shared" ref="E650:AB650" si="143">($L140*($D355-$U355)+$H140*$U355)*(1+HLOOKUP(E$628,$E$181:$N$182,2,FALSE))</f>
        <v>4895</v>
      </c>
      <c r="F650" s="262">
        <f t="shared" si="143"/>
        <v>4895</v>
      </c>
      <c r="G650" s="262">
        <f t="shared" si="143"/>
        <v>4895</v>
      </c>
      <c r="H650" s="262">
        <f t="shared" si="143"/>
        <v>4895</v>
      </c>
      <c r="I650" s="262">
        <f t="shared" si="143"/>
        <v>4895</v>
      </c>
      <c r="J650" s="262">
        <f t="shared" si="143"/>
        <v>4895</v>
      </c>
      <c r="K650" s="262">
        <f t="shared" si="143"/>
        <v>4895</v>
      </c>
      <c r="L650" s="262">
        <f t="shared" si="143"/>
        <v>4895</v>
      </c>
      <c r="M650" s="262">
        <f t="shared" si="143"/>
        <v>4895</v>
      </c>
      <c r="N650" s="262">
        <f t="shared" si="143"/>
        <v>4895</v>
      </c>
      <c r="O650" s="262">
        <f t="shared" si="143"/>
        <v>4895</v>
      </c>
      <c r="P650" s="262">
        <f t="shared" si="143"/>
        <v>4895</v>
      </c>
      <c r="Q650" s="262">
        <f t="shared" si="143"/>
        <v>5090.8</v>
      </c>
      <c r="R650" s="262">
        <f t="shared" si="143"/>
        <v>5090.8</v>
      </c>
      <c r="S650" s="262">
        <f t="shared" si="143"/>
        <v>5090.8</v>
      </c>
      <c r="T650" s="262">
        <f t="shared" si="143"/>
        <v>5090.8</v>
      </c>
      <c r="U650" s="262">
        <f t="shared" si="143"/>
        <v>5090.8</v>
      </c>
      <c r="V650" s="262">
        <f t="shared" si="143"/>
        <v>5090.8</v>
      </c>
      <c r="W650" s="262">
        <f t="shared" si="143"/>
        <v>5090.8</v>
      </c>
      <c r="X650" s="262">
        <f t="shared" si="143"/>
        <v>5090.8</v>
      </c>
      <c r="Y650" s="262">
        <f t="shared" si="143"/>
        <v>5090.8</v>
      </c>
      <c r="Z650" s="262">
        <f t="shared" si="143"/>
        <v>5090.8</v>
      </c>
      <c r="AA650" s="262">
        <f t="shared" si="143"/>
        <v>5090.8</v>
      </c>
      <c r="AB650" s="262">
        <f t="shared" si="143"/>
        <v>5090.8</v>
      </c>
    </row>
    <row r="651" spans="2:28" hidden="1" outlineLevel="1">
      <c r="B651" s="556">
        <f t="shared" si="132"/>
        <v>0</v>
      </c>
      <c r="C651" s="212" t="str">
        <f t="shared" si="132"/>
        <v>3 Bed / 2 Bath House</v>
      </c>
      <c r="D651" s="260">
        <f t="shared" si="130"/>
        <v>0</v>
      </c>
      <c r="E651" s="261">
        <f t="shared" ref="E651:AB651" si="144">($L141*($D356-$U356)+$H141*$U356)*(1+HLOOKUP(E$628,$E$181:$N$182,2,FALSE))</f>
        <v>0</v>
      </c>
      <c r="F651" s="262">
        <f t="shared" si="144"/>
        <v>0</v>
      </c>
      <c r="G651" s="262">
        <f t="shared" si="144"/>
        <v>0</v>
      </c>
      <c r="H651" s="262">
        <f t="shared" si="144"/>
        <v>0</v>
      </c>
      <c r="I651" s="262">
        <f t="shared" si="144"/>
        <v>0</v>
      </c>
      <c r="J651" s="262">
        <f t="shared" si="144"/>
        <v>0</v>
      </c>
      <c r="K651" s="262">
        <f t="shared" si="144"/>
        <v>0</v>
      </c>
      <c r="L651" s="262">
        <f t="shared" si="144"/>
        <v>0</v>
      </c>
      <c r="M651" s="262">
        <f t="shared" si="144"/>
        <v>0</v>
      </c>
      <c r="N651" s="262">
        <f t="shared" si="144"/>
        <v>0</v>
      </c>
      <c r="O651" s="262">
        <f t="shared" si="144"/>
        <v>0</v>
      </c>
      <c r="P651" s="262">
        <f t="shared" si="144"/>
        <v>0</v>
      </c>
      <c r="Q651" s="262">
        <f t="shared" si="144"/>
        <v>0</v>
      </c>
      <c r="R651" s="262">
        <f t="shared" si="144"/>
        <v>0</v>
      </c>
      <c r="S651" s="262">
        <f t="shared" si="144"/>
        <v>0</v>
      </c>
      <c r="T651" s="262">
        <f t="shared" si="144"/>
        <v>0</v>
      </c>
      <c r="U651" s="262">
        <f t="shared" si="144"/>
        <v>0</v>
      </c>
      <c r="V651" s="262">
        <f t="shared" si="144"/>
        <v>0</v>
      </c>
      <c r="W651" s="262">
        <f t="shared" si="144"/>
        <v>0</v>
      </c>
      <c r="X651" s="262">
        <f t="shared" si="144"/>
        <v>0</v>
      </c>
      <c r="Y651" s="262">
        <f t="shared" si="144"/>
        <v>0</v>
      </c>
      <c r="Z651" s="262">
        <f t="shared" si="144"/>
        <v>0</v>
      </c>
      <c r="AA651" s="262">
        <f t="shared" si="144"/>
        <v>0</v>
      </c>
      <c r="AB651" s="262">
        <f t="shared" si="144"/>
        <v>0</v>
      </c>
    </row>
    <row r="652" spans="2:28" hidden="1" outlineLevel="1">
      <c r="B652" s="556">
        <f t="shared" si="132"/>
        <v>0</v>
      </c>
      <c r="C652" s="212" t="str">
        <f t="shared" si="132"/>
        <v xml:space="preserve">3 Bed / 2 Bath </v>
      </c>
      <c r="D652" s="260">
        <f t="shared" si="130"/>
        <v>0</v>
      </c>
      <c r="E652" s="261">
        <f t="shared" ref="E652:AB652" si="145">($L142*($D357-$U357)+$H142*$U357)*(1+HLOOKUP(E$628,$E$181:$N$182,2,FALSE))</f>
        <v>0</v>
      </c>
      <c r="F652" s="262">
        <f t="shared" si="145"/>
        <v>0</v>
      </c>
      <c r="G652" s="262">
        <f t="shared" si="145"/>
        <v>0</v>
      </c>
      <c r="H652" s="262">
        <f t="shared" si="145"/>
        <v>0</v>
      </c>
      <c r="I652" s="262">
        <f t="shared" si="145"/>
        <v>0</v>
      </c>
      <c r="J652" s="262">
        <f t="shared" si="145"/>
        <v>0</v>
      </c>
      <c r="K652" s="262">
        <f t="shared" si="145"/>
        <v>0</v>
      </c>
      <c r="L652" s="262">
        <f t="shared" si="145"/>
        <v>0</v>
      </c>
      <c r="M652" s="262">
        <f t="shared" si="145"/>
        <v>0</v>
      </c>
      <c r="N652" s="262">
        <f t="shared" si="145"/>
        <v>0</v>
      </c>
      <c r="O652" s="262">
        <f t="shared" si="145"/>
        <v>0</v>
      </c>
      <c r="P652" s="262">
        <f t="shared" si="145"/>
        <v>0</v>
      </c>
      <c r="Q652" s="262">
        <f t="shared" si="145"/>
        <v>0</v>
      </c>
      <c r="R652" s="262">
        <f t="shared" si="145"/>
        <v>0</v>
      </c>
      <c r="S652" s="262">
        <f t="shared" si="145"/>
        <v>0</v>
      </c>
      <c r="T652" s="262">
        <f t="shared" si="145"/>
        <v>0</v>
      </c>
      <c r="U652" s="262">
        <f t="shared" si="145"/>
        <v>0</v>
      </c>
      <c r="V652" s="262">
        <f t="shared" si="145"/>
        <v>0</v>
      </c>
      <c r="W652" s="262">
        <f t="shared" si="145"/>
        <v>0</v>
      </c>
      <c r="X652" s="262">
        <f t="shared" si="145"/>
        <v>0</v>
      </c>
      <c r="Y652" s="262">
        <f t="shared" si="145"/>
        <v>0</v>
      </c>
      <c r="Z652" s="262">
        <f t="shared" si="145"/>
        <v>0</v>
      </c>
      <c r="AA652" s="262">
        <f t="shared" si="145"/>
        <v>0</v>
      </c>
      <c r="AB652" s="262">
        <f t="shared" si="145"/>
        <v>0</v>
      </c>
    </row>
    <row r="653" spans="2:28" hidden="1" outlineLevel="1">
      <c r="B653" s="556">
        <f t="shared" si="132"/>
        <v>0</v>
      </c>
      <c r="C653" s="212" t="str">
        <f t="shared" si="132"/>
        <v xml:space="preserve">1 Bed / 1 Bath </v>
      </c>
      <c r="D653" s="260">
        <f t="shared" si="130"/>
        <v>0</v>
      </c>
      <c r="E653" s="261">
        <f t="shared" ref="E653:AB653" si="146">($L143*($D358-$U358)+$H143*$U358)*(1+HLOOKUP(E$628,$E$181:$N$182,2,FALSE))</f>
        <v>0</v>
      </c>
      <c r="F653" s="262">
        <f t="shared" si="146"/>
        <v>0</v>
      </c>
      <c r="G653" s="262">
        <f t="shared" si="146"/>
        <v>0</v>
      </c>
      <c r="H653" s="262">
        <f t="shared" si="146"/>
        <v>0</v>
      </c>
      <c r="I653" s="262">
        <f t="shared" si="146"/>
        <v>0</v>
      </c>
      <c r="J653" s="262">
        <f t="shared" si="146"/>
        <v>0</v>
      </c>
      <c r="K653" s="262">
        <f t="shared" si="146"/>
        <v>0</v>
      </c>
      <c r="L653" s="262">
        <f t="shared" si="146"/>
        <v>0</v>
      </c>
      <c r="M653" s="262">
        <f t="shared" si="146"/>
        <v>0</v>
      </c>
      <c r="N653" s="262">
        <f t="shared" si="146"/>
        <v>0</v>
      </c>
      <c r="O653" s="262">
        <f t="shared" si="146"/>
        <v>0</v>
      </c>
      <c r="P653" s="262">
        <f t="shared" si="146"/>
        <v>0</v>
      </c>
      <c r="Q653" s="262">
        <f t="shared" si="146"/>
        <v>0</v>
      </c>
      <c r="R653" s="262">
        <f t="shared" si="146"/>
        <v>0</v>
      </c>
      <c r="S653" s="262">
        <f t="shared" si="146"/>
        <v>0</v>
      </c>
      <c r="T653" s="262">
        <f t="shared" si="146"/>
        <v>0</v>
      </c>
      <c r="U653" s="262">
        <f t="shared" si="146"/>
        <v>0</v>
      </c>
      <c r="V653" s="262">
        <f t="shared" si="146"/>
        <v>0</v>
      </c>
      <c r="W653" s="262">
        <f t="shared" si="146"/>
        <v>0</v>
      </c>
      <c r="X653" s="262">
        <f t="shared" si="146"/>
        <v>0</v>
      </c>
      <c r="Y653" s="262">
        <f t="shared" si="146"/>
        <v>0</v>
      </c>
      <c r="Z653" s="262">
        <f t="shared" si="146"/>
        <v>0</v>
      </c>
      <c r="AA653" s="262">
        <f t="shared" si="146"/>
        <v>0</v>
      </c>
      <c r="AB653" s="262">
        <f t="shared" si="146"/>
        <v>0</v>
      </c>
    </row>
    <row r="654" spans="2:28" hidden="1" outlineLevel="1">
      <c r="B654" s="556">
        <f t="shared" si="132"/>
        <v>0</v>
      </c>
      <c r="C654" s="212" t="str">
        <f t="shared" si="132"/>
        <v xml:space="preserve">2 Bed / 2 Bath </v>
      </c>
      <c r="D654" s="260">
        <f t="shared" si="130"/>
        <v>0</v>
      </c>
      <c r="E654" s="261">
        <f t="shared" ref="E654:AB654" si="147">($L144*($D359-$U359)+$H144*$U359)*(1+HLOOKUP(E$628,$E$181:$N$182,2,FALSE))</f>
        <v>0</v>
      </c>
      <c r="F654" s="262">
        <f t="shared" si="147"/>
        <v>0</v>
      </c>
      <c r="G654" s="262">
        <f t="shared" si="147"/>
        <v>0</v>
      </c>
      <c r="H654" s="262">
        <f t="shared" si="147"/>
        <v>0</v>
      </c>
      <c r="I654" s="262">
        <f t="shared" si="147"/>
        <v>0</v>
      </c>
      <c r="J654" s="262">
        <f t="shared" si="147"/>
        <v>0</v>
      </c>
      <c r="K654" s="262">
        <f t="shared" si="147"/>
        <v>0</v>
      </c>
      <c r="L654" s="262">
        <f t="shared" si="147"/>
        <v>0</v>
      </c>
      <c r="M654" s="262">
        <f t="shared" si="147"/>
        <v>0</v>
      </c>
      <c r="N654" s="262">
        <f t="shared" si="147"/>
        <v>0</v>
      </c>
      <c r="O654" s="262">
        <f t="shared" si="147"/>
        <v>0</v>
      </c>
      <c r="P654" s="262">
        <f t="shared" si="147"/>
        <v>0</v>
      </c>
      <c r="Q654" s="262">
        <f t="shared" si="147"/>
        <v>0</v>
      </c>
      <c r="R654" s="262">
        <f t="shared" si="147"/>
        <v>0</v>
      </c>
      <c r="S654" s="262">
        <f t="shared" si="147"/>
        <v>0</v>
      </c>
      <c r="T654" s="262">
        <f t="shared" si="147"/>
        <v>0</v>
      </c>
      <c r="U654" s="262">
        <f t="shared" si="147"/>
        <v>0</v>
      </c>
      <c r="V654" s="262">
        <f t="shared" si="147"/>
        <v>0</v>
      </c>
      <c r="W654" s="262">
        <f t="shared" si="147"/>
        <v>0</v>
      </c>
      <c r="X654" s="262">
        <f t="shared" si="147"/>
        <v>0</v>
      </c>
      <c r="Y654" s="262">
        <f t="shared" si="147"/>
        <v>0</v>
      </c>
      <c r="Z654" s="262">
        <f t="shared" si="147"/>
        <v>0</v>
      </c>
      <c r="AA654" s="262">
        <f t="shared" si="147"/>
        <v>0</v>
      </c>
      <c r="AB654" s="262">
        <f t="shared" si="147"/>
        <v>0</v>
      </c>
    </row>
    <row r="655" spans="2:28" hidden="1" outlineLevel="1">
      <c r="B655" s="556">
        <f t="shared" si="132"/>
        <v>0</v>
      </c>
      <c r="C655" s="212" t="str">
        <f t="shared" si="132"/>
        <v xml:space="preserve">4 Bed / 2 Bath Penthouse </v>
      </c>
      <c r="D655" s="260">
        <f t="shared" si="130"/>
        <v>0</v>
      </c>
      <c r="E655" s="261">
        <f t="shared" ref="E655:AB655" si="148">($L145*($D360-$U360)+$H145*$U360)*(1+HLOOKUP(E$628,$E$181:$N$182,2,FALSE))</f>
        <v>0</v>
      </c>
      <c r="F655" s="262">
        <f t="shared" si="148"/>
        <v>0</v>
      </c>
      <c r="G655" s="262">
        <f t="shared" si="148"/>
        <v>0</v>
      </c>
      <c r="H655" s="262">
        <f t="shared" si="148"/>
        <v>0</v>
      </c>
      <c r="I655" s="262">
        <f t="shared" si="148"/>
        <v>0</v>
      </c>
      <c r="J655" s="262">
        <f t="shared" si="148"/>
        <v>0</v>
      </c>
      <c r="K655" s="262">
        <f t="shared" si="148"/>
        <v>0</v>
      </c>
      <c r="L655" s="262">
        <f t="shared" si="148"/>
        <v>0</v>
      </c>
      <c r="M655" s="262">
        <f t="shared" si="148"/>
        <v>0</v>
      </c>
      <c r="N655" s="262">
        <f t="shared" si="148"/>
        <v>0</v>
      </c>
      <c r="O655" s="262">
        <f t="shared" si="148"/>
        <v>0</v>
      </c>
      <c r="P655" s="262">
        <f t="shared" si="148"/>
        <v>0</v>
      </c>
      <c r="Q655" s="262">
        <f t="shared" si="148"/>
        <v>0</v>
      </c>
      <c r="R655" s="262">
        <f t="shared" si="148"/>
        <v>0</v>
      </c>
      <c r="S655" s="262">
        <f t="shared" si="148"/>
        <v>0</v>
      </c>
      <c r="T655" s="262">
        <f t="shared" si="148"/>
        <v>0</v>
      </c>
      <c r="U655" s="262">
        <f t="shared" si="148"/>
        <v>0</v>
      </c>
      <c r="V655" s="262">
        <f t="shared" si="148"/>
        <v>0</v>
      </c>
      <c r="W655" s="262">
        <f t="shared" si="148"/>
        <v>0</v>
      </c>
      <c r="X655" s="262">
        <f t="shared" si="148"/>
        <v>0</v>
      </c>
      <c r="Y655" s="262">
        <f t="shared" si="148"/>
        <v>0</v>
      </c>
      <c r="Z655" s="262">
        <f t="shared" si="148"/>
        <v>0</v>
      </c>
      <c r="AA655" s="262">
        <f t="shared" si="148"/>
        <v>0</v>
      </c>
      <c r="AB655" s="262">
        <f t="shared" si="148"/>
        <v>0</v>
      </c>
    </row>
    <row r="656" spans="2:28" hidden="1" outlineLevel="1">
      <c r="B656" s="556">
        <f t="shared" ref="B656:C668" si="149">B611</f>
        <v>0</v>
      </c>
      <c r="C656" s="212" t="str">
        <f t="shared" si="149"/>
        <v xml:space="preserve">2 Bed / 2 Bath </v>
      </c>
      <c r="D656" s="260">
        <f t="shared" si="130"/>
        <v>0</v>
      </c>
      <c r="E656" s="261">
        <f t="shared" ref="E656:AB656" si="150">($L146*($D361-$U361)+$H146*$U361)*(1+HLOOKUP(E$628,$E$181:$N$182,2,FALSE))</f>
        <v>0</v>
      </c>
      <c r="F656" s="262">
        <f t="shared" si="150"/>
        <v>0</v>
      </c>
      <c r="G656" s="262">
        <f t="shared" si="150"/>
        <v>0</v>
      </c>
      <c r="H656" s="262">
        <f t="shared" si="150"/>
        <v>0</v>
      </c>
      <c r="I656" s="262">
        <f t="shared" si="150"/>
        <v>0</v>
      </c>
      <c r="J656" s="262">
        <f t="shared" si="150"/>
        <v>0</v>
      </c>
      <c r="K656" s="262">
        <f t="shared" si="150"/>
        <v>0</v>
      </c>
      <c r="L656" s="262">
        <f t="shared" si="150"/>
        <v>0</v>
      </c>
      <c r="M656" s="262">
        <f t="shared" si="150"/>
        <v>0</v>
      </c>
      <c r="N656" s="262">
        <f t="shared" si="150"/>
        <v>0</v>
      </c>
      <c r="O656" s="262">
        <f t="shared" si="150"/>
        <v>0</v>
      </c>
      <c r="P656" s="262">
        <f t="shared" si="150"/>
        <v>0</v>
      </c>
      <c r="Q656" s="262">
        <f t="shared" si="150"/>
        <v>0</v>
      </c>
      <c r="R656" s="262">
        <f t="shared" si="150"/>
        <v>0</v>
      </c>
      <c r="S656" s="262">
        <f t="shared" si="150"/>
        <v>0</v>
      </c>
      <c r="T656" s="262">
        <f t="shared" si="150"/>
        <v>0</v>
      </c>
      <c r="U656" s="262">
        <f t="shared" si="150"/>
        <v>0</v>
      </c>
      <c r="V656" s="262">
        <f t="shared" si="150"/>
        <v>0</v>
      </c>
      <c r="W656" s="262">
        <f t="shared" si="150"/>
        <v>0</v>
      </c>
      <c r="X656" s="262">
        <f t="shared" si="150"/>
        <v>0</v>
      </c>
      <c r="Y656" s="262">
        <f t="shared" si="150"/>
        <v>0</v>
      </c>
      <c r="Z656" s="262">
        <f t="shared" si="150"/>
        <v>0</v>
      </c>
      <c r="AA656" s="262">
        <f t="shared" si="150"/>
        <v>0</v>
      </c>
      <c r="AB656" s="262">
        <f t="shared" si="150"/>
        <v>0</v>
      </c>
    </row>
    <row r="657" spans="2:28" hidden="1" outlineLevel="1">
      <c r="B657" s="556">
        <f t="shared" si="149"/>
        <v>0</v>
      </c>
      <c r="C657" s="212">
        <f t="shared" si="149"/>
        <v>0</v>
      </c>
      <c r="D657" s="260">
        <f t="shared" si="130"/>
        <v>0</v>
      </c>
      <c r="E657" s="261">
        <f t="shared" ref="E657:AB657" si="151">($L147*($D362-$U362)+$H147*$U362)*(1+HLOOKUP(E$628,$E$181:$N$182,2,FALSE))</f>
        <v>0</v>
      </c>
      <c r="F657" s="262">
        <f t="shared" si="151"/>
        <v>0</v>
      </c>
      <c r="G657" s="262">
        <f t="shared" si="151"/>
        <v>0</v>
      </c>
      <c r="H657" s="262">
        <f t="shared" si="151"/>
        <v>0</v>
      </c>
      <c r="I657" s="262">
        <f t="shared" si="151"/>
        <v>0</v>
      </c>
      <c r="J657" s="262">
        <f t="shared" si="151"/>
        <v>0</v>
      </c>
      <c r="K657" s="262">
        <f t="shared" si="151"/>
        <v>0</v>
      </c>
      <c r="L657" s="262">
        <f t="shared" si="151"/>
        <v>0</v>
      </c>
      <c r="M657" s="262">
        <f t="shared" si="151"/>
        <v>0</v>
      </c>
      <c r="N657" s="262">
        <f t="shared" si="151"/>
        <v>0</v>
      </c>
      <c r="O657" s="262">
        <f t="shared" si="151"/>
        <v>0</v>
      </c>
      <c r="P657" s="262">
        <f t="shared" si="151"/>
        <v>0</v>
      </c>
      <c r="Q657" s="262">
        <f t="shared" si="151"/>
        <v>0</v>
      </c>
      <c r="R657" s="262">
        <f t="shared" si="151"/>
        <v>0</v>
      </c>
      <c r="S657" s="262">
        <f t="shared" si="151"/>
        <v>0</v>
      </c>
      <c r="T657" s="262">
        <f t="shared" si="151"/>
        <v>0</v>
      </c>
      <c r="U657" s="262">
        <f t="shared" si="151"/>
        <v>0</v>
      </c>
      <c r="V657" s="262">
        <f t="shared" si="151"/>
        <v>0</v>
      </c>
      <c r="W657" s="262">
        <f t="shared" si="151"/>
        <v>0</v>
      </c>
      <c r="X657" s="262">
        <f t="shared" si="151"/>
        <v>0</v>
      </c>
      <c r="Y657" s="262">
        <f t="shared" si="151"/>
        <v>0</v>
      </c>
      <c r="Z657" s="262">
        <f t="shared" si="151"/>
        <v>0</v>
      </c>
      <c r="AA657" s="262">
        <f t="shared" si="151"/>
        <v>0</v>
      </c>
      <c r="AB657" s="262">
        <f t="shared" si="151"/>
        <v>0</v>
      </c>
    </row>
    <row r="658" spans="2:28" hidden="1" outlineLevel="1">
      <c r="B658" s="556">
        <f t="shared" si="149"/>
        <v>0</v>
      </c>
      <c r="C658" s="212">
        <f t="shared" si="149"/>
        <v>0</v>
      </c>
      <c r="D658" s="260">
        <f t="shared" si="130"/>
        <v>0</v>
      </c>
      <c r="E658" s="261">
        <f t="shared" ref="E658:AB658" si="152">($L148*($D363-$U363)+$H148*$U363)*(1+HLOOKUP(E$628,$E$181:$N$182,2,FALSE))</f>
        <v>0</v>
      </c>
      <c r="F658" s="262">
        <f t="shared" si="152"/>
        <v>0</v>
      </c>
      <c r="G658" s="262">
        <f t="shared" si="152"/>
        <v>0</v>
      </c>
      <c r="H658" s="262">
        <f t="shared" si="152"/>
        <v>0</v>
      </c>
      <c r="I658" s="262">
        <f t="shared" si="152"/>
        <v>0</v>
      </c>
      <c r="J658" s="262">
        <f t="shared" si="152"/>
        <v>0</v>
      </c>
      <c r="K658" s="262">
        <f t="shared" si="152"/>
        <v>0</v>
      </c>
      <c r="L658" s="262">
        <f t="shared" si="152"/>
        <v>0</v>
      </c>
      <c r="M658" s="262">
        <f t="shared" si="152"/>
        <v>0</v>
      </c>
      <c r="N658" s="262">
        <f t="shared" si="152"/>
        <v>0</v>
      </c>
      <c r="O658" s="262">
        <f t="shared" si="152"/>
        <v>0</v>
      </c>
      <c r="P658" s="262">
        <f t="shared" si="152"/>
        <v>0</v>
      </c>
      <c r="Q658" s="262">
        <f t="shared" si="152"/>
        <v>0</v>
      </c>
      <c r="R658" s="262">
        <f t="shared" si="152"/>
        <v>0</v>
      </c>
      <c r="S658" s="262">
        <f t="shared" si="152"/>
        <v>0</v>
      </c>
      <c r="T658" s="262">
        <f t="shared" si="152"/>
        <v>0</v>
      </c>
      <c r="U658" s="262">
        <f t="shared" si="152"/>
        <v>0</v>
      </c>
      <c r="V658" s="262">
        <f t="shared" si="152"/>
        <v>0</v>
      </c>
      <c r="W658" s="262">
        <f t="shared" si="152"/>
        <v>0</v>
      </c>
      <c r="X658" s="262">
        <f t="shared" si="152"/>
        <v>0</v>
      </c>
      <c r="Y658" s="262">
        <f t="shared" si="152"/>
        <v>0</v>
      </c>
      <c r="Z658" s="262">
        <f t="shared" si="152"/>
        <v>0</v>
      </c>
      <c r="AA658" s="262">
        <f t="shared" si="152"/>
        <v>0</v>
      </c>
      <c r="AB658" s="262">
        <f t="shared" si="152"/>
        <v>0</v>
      </c>
    </row>
    <row r="659" spans="2:28" hidden="1" outlineLevel="1">
      <c r="B659" s="556">
        <f t="shared" si="149"/>
        <v>0</v>
      </c>
      <c r="C659" s="212">
        <f t="shared" si="149"/>
        <v>0</v>
      </c>
      <c r="D659" s="260">
        <f t="shared" si="130"/>
        <v>0</v>
      </c>
      <c r="E659" s="261">
        <f t="shared" ref="E659:AB659" si="153">($L149*($D364-$U364)+$H149*$U364)*(1+HLOOKUP(E$628,$E$181:$N$182,2,FALSE))</f>
        <v>0</v>
      </c>
      <c r="F659" s="262">
        <f t="shared" si="153"/>
        <v>0</v>
      </c>
      <c r="G659" s="262">
        <f t="shared" si="153"/>
        <v>0</v>
      </c>
      <c r="H659" s="262">
        <f t="shared" si="153"/>
        <v>0</v>
      </c>
      <c r="I659" s="262">
        <f t="shared" si="153"/>
        <v>0</v>
      </c>
      <c r="J659" s="262">
        <f t="shared" si="153"/>
        <v>0</v>
      </c>
      <c r="K659" s="262">
        <f t="shared" si="153"/>
        <v>0</v>
      </c>
      <c r="L659" s="262">
        <f t="shared" si="153"/>
        <v>0</v>
      </c>
      <c r="M659" s="262">
        <f t="shared" si="153"/>
        <v>0</v>
      </c>
      <c r="N659" s="262">
        <f t="shared" si="153"/>
        <v>0</v>
      </c>
      <c r="O659" s="262">
        <f t="shared" si="153"/>
        <v>0</v>
      </c>
      <c r="P659" s="262">
        <f t="shared" si="153"/>
        <v>0</v>
      </c>
      <c r="Q659" s="262">
        <f t="shared" si="153"/>
        <v>0</v>
      </c>
      <c r="R659" s="262">
        <f t="shared" si="153"/>
        <v>0</v>
      </c>
      <c r="S659" s="262">
        <f t="shared" si="153"/>
        <v>0</v>
      </c>
      <c r="T659" s="262">
        <f t="shared" si="153"/>
        <v>0</v>
      </c>
      <c r="U659" s="262">
        <f t="shared" si="153"/>
        <v>0</v>
      </c>
      <c r="V659" s="262">
        <f t="shared" si="153"/>
        <v>0</v>
      </c>
      <c r="W659" s="262">
        <f t="shared" si="153"/>
        <v>0</v>
      </c>
      <c r="X659" s="262">
        <f t="shared" si="153"/>
        <v>0</v>
      </c>
      <c r="Y659" s="262">
        <f t="shared" si="153"/>
        <v>0</v>
      </c>
      <c r="Z659" s="262">
        <f t="shared" si="153"/>
        <v>0</v>
      </c>
      <c r="AA659" s="262">
        <f t="shared" si="153"/>
        <v>0</v>
      </c>
      <c r="AB659" s="262">
        <f t="shared" si="153"/>
        <v>0</v>
      </c>
    </row>
    <row r="660" spans="2:28" hidden="1" outlineLevel="1">
      <c r="B660" s="556">
        <f t="shared" si="149"/>
        <v>0</v>
      </c>
      <c r="C660" s="212">
        <f t="shared" si="149"/>
        <v>0</v>
      </c>
      <c r="D660" s="260">
        <f t="shared" si="130"/>
        <v>0</v>
      </c>
      <c r="E660" s="261">
        <f t="shared" ref="E660:AB660" si="154">($L150*($D365-$U365)+$H150*$U365)*(1+HLOOKUP(E$628,$E$181:$N$182,2,FALSE))</f>
        <v>0</v>
      </c>
      <c r="F660" s="262">
        <f t="shared" si="154"/>
        <v>0</v>
      </c>
      <c r="G660" s="262">
        <f t="shared" si="154"/>
        <v>0</v>
      </c>
      <c r="H660" s="262">
        <f t="shared" si="154"/>
        <v>0</v>
      </c>
      <c r="I660" s="262">
        <f t="shared" si="154"/>
        <v>0</v>
      </c>
      <c r="J660" s="262">
        <f t="shared" si="154"/>
        <v>0</v>
      </c>
      <c r="K660" s="262">
        <f t="shared" si="154"/>
        <v>0</v>
      </c>
      <c r="L660" s="262">
        <f t="shared" si="154"/>
        <v>0</v>
      </c>
      <c r="M660" s="262">
        <f t="shared" si="154"/>
        <v>0</v>
      </c>
      <c r="N660" s="262">
        <f t="shared" si="154"/>
        <v>0</v>
      </c>
      <c r="O660" s="262">
        <f t="shared" si="154"/>
        <v>0</v>
      </c>
      <c r="P660" s="262">
        <f t="shared" si="154"/>
        <v>0</v>
      </c>
      <c r="Q660" s="262">
        <f t="shared" si="154"/>
        <v>0</v>
      </c>
      <c r="R660" s="262">
        <f t="shared" si="154"/>
        <v>0</v>
      </c>
      <c r="S660" s="262">
        <f t="shared" si="154"/>
        <v>0</v>
      </c>
      <c r="T660" s="262">
        <f t="shared" si="154"/>
        <v>0</v>
      </c>
      <c r="U660" s="262">
        <f t="shared" si="154"/>
        <v>0</v>
      </c>
      <c r="V660" s="262">
        <f t="shared" si="154"/>
        <v>0</v>
      </c>
      <c r="W660" s="262">
        <f t="shared" si="154"/>
        <v>0</v>
      </c>
      <c r="X660" s="262">
        <f t="shared" si="154"/>
        <v>0</v>
      </c>
      <c r="Y660" s="262">
        <f t="shared" si="154"/>
        <v>0</v>
      </c>
      <c r="Z660" s="262">
        <f t="shared" si="154"/>
        <v>0</v>
      </c>
      <c r="AA660" s="262">
        <f t="shared" si="154"/>
        <v>0</v>
      </c>
      <c r="AB660" s="262">
        <f t="shared" si="154"/>
        <v>0</v>
      </c>
    </row>
    <row r="661" spans="2:28" hidden="1" outlineLevel="1">
      <c r="B661" s="556">
        <f t="shared" si="149"/>
        <v>0</v>
      </c>
      <c r="C661" s="212">
        <f t="shared" si="149"/>
        <v>0</v>
      </c>
      <c r="D661" s="260">
        <f t="shared" si="130"/>
        <v>0</v>
      </c>
      <c r="E661" s="261">
        <f t="shared" ref="E661:AB661" si="155">($L151*($D366-$U366)+$H151*$U366)*(1+HLOOKUP(E$628,$E$181:$N$182,2,FALSE))</f>
        <v>0</v>
      </c>
      <c r="F661" s="262">
        <f t="shared" si="155"/>
        <v>0</v>
      </c>
      <c r="G661" s="262">
        <f t="shared" si="155"/>
        <v>0</v>
      </c>
      <c r="H661" s="262">
        <f t="shared" si="155"/>
        <v>0</v>
      </c>
      <c r="I661" s="262">
        <f t="shared" si="155"/>
        <v>0</v>
      </c>
      <c r="J661" s="262">
        <f t="shared" si="155"/>
        <v>0</v>
      </c>
      <c r="K661" s="262">
        <f t="shared" si="155"/>
        <v>0</v>
      </c>
      <c r="L661" s="262">
        <f t="shared" si="155"/>
        <v>0</v>
      </c>
      <c r="M661" s="262">
        <f t="shared" si="155"/>
        <v>0</v>
      </c>
      <c r="N661" s="262">
        <f t="shared" si="155"/>
        <v>0</v>
      </c>
      <c r="O661" s="262">
        <f t="shared" si="155"/>
        <v>0</v>
      </c>
      <c r="P661" s="262">
        <f t="shared" si="155"/>
        <v>0</v>
      </c>
      <c r="Q661" s="262">
        <f t="shared" si="155"/>
        <v>0</v>
      </c>
      <c r="R661" s="262">
        <f t="shared" si="155"/>
        <v>0</v>
      </c>
      <c r="S661" s="262">
        <f t="shared" si="155"/>
        <v>0</v>
      </c>
      <c r="T661" s="262">
        <f t="shared" si="155"/>
        <v>0</v>
      </c>
      <c r="U661" s="262">
        <f t="shared" si="155"/>
        <v>0</v>
      </c>
      <c r="V661" s="262">
        <f t="shared" si="155"/>
        <v>0</v>
      </c>
      <c r="W661" s="262">
        <f t="shared" si="155"/>
        <v>0</v>
      </c>
      <c r="X661" s="262">
        <f t="shared" si="155"/>
        <v>0</v>
      </c>
      <c r="Y661" s="262">
        <f t="shared" si="155"/>
        <v>0</v>
      </c>
      <c r="Z661" s="262">
        <f t="shared" si="155"/>
        <v>0</v>
      </c>
      <c r="AA661" s="262">
        <f t="shared" si="155"/>
        <v>0</v>
      </c>
      <c r="AB661" s="262">
        <f t="shared" si="155"/>
        <v>0</v>
      </c>
    </row>
    <row r="662" spans="2:28" hidden="1" outlineLevel="1">
      <c r="B662" s="556">
        <f t="shared" si="149"/>
        <v>0</v>
      </c>
      <c r="C662" s="212">
        <f t="shared" si="149"/>
        <v>0</v>
      </c>
      <c r="D662" s="260">
        <f t="shared" si="130"/>
        <v>0</v>
      </c>
      <c r="E662" s="261">
        <f t="shared" ref="E662:AB662" si="156">($L152*($D367-$U367)+$H152*$U367)*(1+HLOOKUP(E$628,$E$181:$N$182,2,FALSE))</f>
        <v>0</v>
      </c>
      <c r="F662" s="262">
        <f t="shared" si="156"/>
        <v>0</v>
      </c>
      <c r="G662" s="262">
        <f t="shared" si="156"/>
        <v>0</v>
      </c>
      <c r="H662" s="262">
        <f t="shared" si="156"/>
        <v>0</v>
      </c>
      <c r="I662" s="262">
        <f t="shared" si="156"/>
        <v>0</v>
      </c>
      <c r="J662" s="262">
        <f t="shared" si="156"/>
        <v>0</v>
      </c>
      <c r="K662" s="262">
        <f t="shared" si="156"/>
        <v>0</v>
      </c>
      <c r="L662" s="262">
        <f t="shared" si="156"/>
        <v>0</v>
      </c>
      <c r="M662" s="262">
        <f t="shared" si="156"/>
        <v>0</v>
      </c>
      <c r="N662" s="262">
        <f t="shared" si="156"/>
        <v>0</v>
      </c>
      <c r="O662" s="262">
        <f t="shared" si="156"/>
        <v>0</v>
      </c>
      <c r="P662" s="262">
        <f t="shared" si="156"/>
        <v>0</v>
      </c>
      <c r="Q662" s="262">
        <f t="shared" si="156"/>
        <v>0</v>
      </c>
      <c r="R662" s="262">
        <f t="shared" si="156"/>
        <v>0</v>
      </c>
      <c r="S662" s="262">
        <f t="shared" si="156"/>
        <v>0</v>
      </c>
      <c r="T662" s="262">
        <f t="shared" si="156"/>
        <v>0</v>
      </c>
      <c r="U662" s="262">
        <f t="shared" si="156"/>
        <v>0</v>
      </c>
      <c r="V662" s="262">
        <f t="shared" si="156"/>
        <v>0</v>
      </c>
      <c r="W662" s="262">
        <f t="shared" si="156"/>
        <v>0</v>
      </c>
      <c r="X662" s="262">
        <f t="shared" si="156"/>
        <v>0</v>
      </c>
      <c r="Y662" s="262">
        <f t="shared" si="156"/>
        <v>0</v>
      </c>
      <c r="Z662" s="262">
        <f t="shared" si="156"/>
        <v>0</v>
      </c>
      <c r="AA662" s="262">
        <f t="shared" si="156"/>
        <v>0</v>
      </c>
      <c r="AB662" s="262">
        <f t="shared" si="156"/>
        <v>0</v>
      </c>
    </row>
    <row r="663" spans="2:28" hidden="1" outlineLevel="1">
      <c r="B663" s="556">
        <f t="shared" si="149"/>
        <v>0</v>
      </c>
      <c r="C663" s="212">
        <f t="shared" si="149"/>
        <v>0</v>
      </c>
      <c r="D663" s="260">
        <f t="shared" si="130"/>
        <v>0</v>
      </c>
      <c r="E663" s="261">
        <f t="shared" ref="E663:AB663" si="157">($L153*($D368-$U368)+$H153*$U368)*(1+HLOOKUP(E$628,$E$181:$N$182,2,FALSE))</f>
        <v>0</v>
      </c>
      <c r="F663" s="262">
        <f t="shared" si="157"/>
        <v>0</v>
      </c>
      <c r="G663" s="262">
        <f t="shared" si="157"/>
        <v>0</v>
      </c>
      <c r="H663" s="262">
        <f t="shared" si="157"/>
        <v>0</v>
      </c>
      <c r="I663" s="262">
        <f t="shared" si="157"/>
        <v>0</v>
      </c>
      <c r="J663" s="262">
        <f t="shared" si="157"/>
        <v>0</v>
      </c>
      <c r="K663" s="262">
        <f t="shared" si="157"/>
        <v>0</v>
      </c>
      <c r="L663" s="262">
        <f t="shared" si="157"/>
        <v>0</v>
      </c>
      <c r="M663" s="262">
        <f t="shared" si="157"/>
        <v>0</v>
      </c>
      <c r="N663" s="262">
        <f t="shared" si="157"/>
        <v>0</v>
      </c>
      <c r="O663" s="262">
        <f t="shared" si="157"/>
        <v>0</v>
      </c>
      <c r="P663" s="262">
        <f t="shared" si="157"/>
        <v>0</v>
      </c>
      <c r="Q663" s="262">
        <f t="shared" si="157"/>
        <v>0</v>
      </c>
      <c r="R663" s="262">
        <f t="shared" si="157"/>
        <v>0</v>
      </c>
      <c r="S663" s="262">
        <f t="shared" si="157"/>
        <v>0</v>
      </c>
      <c r="T663" s="262">
        <f t="shared" si="157"/>
        <v>0</v>
      </c>
      <c r="U663" s="262">
        <f t="shared" si="157"/>
        <v>0</v>
      </c>
      <c r="V663" s="262">
        <f t="shared" si="157"/>
        <v>0</v>
      </c>
      <c r="W663" s="262">
        <f t="shared" si="157"/>
        <v>0</v>
      </c>
      <c r="X663" s="262">
        <f t="shared" si="157"/>
        <v>0</v>
      </c>
      <c r="Y663" s="262">
        <f t="shared" si="157"/>
        <v>0</v>
      </c>
      <c r="Z663" s="262">
        <f t="shared" si="157"/>
        <v>0</v>
      </c>
      <c r="AA663" s="262">
        <f t="shared" si="157"/>
        <v>0</v>
      </c>
      <c r="AB663" s="262">
        <f t="shared" si="157"/>
        <v>0</v>
      </c>
    </row>
    <row r="664" spans="2:28" hidden="1" outlineLevel="1">
      <c r="B664" s="556">
        <f t="shared" si="149"/>
        <v>0</v>
      </c>
      <c r="C664" s="212">
        <f t="shared" si="149"/>
        <v>0</v>
      </c>
      <c r="D664" s="260">
        <f t="shared" si="130"/>
        <v>0</v>
      </c>
      <c r="E664" s="261">
        <f t="shared" ref="E664:AB664" si="158">($L154*($D369-$U369)+$H154*$U369)*(1+HLOOKUP(E$628,$E$181:$N$182,2,FALSE))</f>
        <v>0</v>
      </c>
      <c r="F664" s="262">
        <f t="shared" si="158"/>
        <v>0</v>
      </c>
      <c r="G664" s="262">
        <f t="shared" si="158"/>
        <v>0</v>
      </c>
      <c r="H664" s="262">
        <f t="shared" si="158"/>
        <v>0</v>
      </c>
      <c r="I664" s="262">
        <f t="shared" si="158"/>
        <v>0</v>
      </c>
      <c r="J664" s="262">
        <f t="shared" si="158"/>
        <v>0</v>
      </c>
      <c r="K664" s="262">
        <f t="shared" si="158"/>
        <v>0</v>
      </c>
      <c r="L664" s="262">
        <f t="shared" si="158"/>
        <v>0</v>
      </c>
      <c r="M664" s="262">
        <f t="shared" si="158"/>
        <v>0</v>
      </c>
      <c r="N664" s="262">
        <f t="shared" si="158"/>
        <v>0</v>
      </c>
      <c r="O664" s="262">
        <f t="shared" si="158"/>
        <v>0</v>
      </c>
      <c r="P664" s="262">
        <f t="shared" si="158"/>
        <v>0</v>
      </c>
      <c r="Q664" s="262">
        <f t="shared" si="158"/>
        <v>0</v>
      </c>
      <c r="R664" s="262">
        <f t="shared" si="158"/>
        <v>0</v>
      </c>
      <c r="S664" s="262">
        <f t="shared" si="158"/>
        <v>0</v>
      </c>
      <c r="T664" s="262">
        <f t="shared" si="158"/>
        <v>0</v>
      </c>
      <c r="U664" s="262">
        <f t="shared" si="158"/>
        <v>0</v>
      </c>
      <c r="V664" s="262">
        <f t="shared" si="158"/>
        <v>0</v>
      </c>
      <c r="W664" s="262">
        <f t="shared" si="158"/>
        <v>0</v>
      </c>
      <c r="X664" s="262">
        <f t="shared" si="158"/>
        <v>0</v>
      </c>
      <c r="Y664" s="262">
        <f t="shared" si="158"/>
        <v>0</v>
      </c>
      <c r="Z664" s="262">
        <f t="shared" si="158"/>
        <v>0</v>
      </c>
      <c r="AA664" s="262">
        <f t="shared" si="158"/>
        <v>0</v>
      </c>
      <c r="AB664" s="262">
        <f t="shared" si="158"/>
        <v>0</v>
      </c>
    </row>
    <row r="665" spans="2:28" hidden="1" outlineLevel="1">
      <c r="B665" s="556">
        <f t="shared" si="149"/>
        <v>0</v>
      </c>
      <c r="C665" s="212">
        <f t="shared" si="149"/>
        <v>0</v>
      </c>
      <c r="D665" s="260">
        <f t="shared" si="130"/>
        <v>0</v>
      </c>
      <c r="E665" s="261">
        <f t="shared" ref="E665:AB665" si="159">($L155*($D370-$U370)+$H155*$U370)*(1+HLOOKUP(E$628,$E$181:$N$182,2,FALSE))</f>
        <v>0</v>
      </c>
      <c r="F665" s="262">
        <f t="shared" si="159"/>
        <v>0</v>
      </c>
      <c r="G665" s="262">
        <f t="shared" si="159"/>
        <v>0</v>
      </c>
      <c r="H665" s="262">
        <f t="shared" si="159"/>
        <v>0</v>
      </c>
      <c r="I665" s="262">
        <f t="shared" si="159"/>
        <v>0</v>
      </c>
      <c r="J665" s="262">
        <f t="shared" si="159"/>
        <v>0</v>
      </c>
      <c r="K665" s="262">
        <f t="shared" si="159"/>
        <v>0</v>
      </c>
      <c r="L665" s="262">
        <f t="shared" si="159"/>
        <v>0</v>
      </c>
      <c r="M665" s="262">
        <f t="shared" si="159"/>
        <v>0</v>
      </c>
      <c r="N665" s="262">
        <f t="shared" si="159"/>
        <v>0</v>
      </c>
      <c r="O665" s="262">
        <f t="shared" si="159"/>
        <v>0</v>
      </c>
      <c r="P665" s="262">
        <f t="shared" si="159"/>
        <v>0</v>
      </c>
      <c r="Q665" s="262">
        <f t="shared" si="159"/>
        <v>0</v>
      </c>
      <c r="R665" s="262">
        <f t="shared" si="159"/>
        <v>0</v>
      </c>
      <c r="S665" s="262">
        <f t="shared" si="159"/>
        <v>0</v>
      </c>
      <c r="T665" s="262">
        <f t="shared" si="159"/>
        <v>0</v>
      </c>
      <c r="U665" s="262">
        <f t="shared" si="159"/>
        <v>0</v>
      </c>
      <c r="V665" s="262">
        <f t="shared" si="159"/>
        <v>0</v>
      </c>
      <c r="W665" s="262">
        <f t="shared" si="159"/>
        <v>0</v>
      </c>
      <c r="X665" s="262">
        <f t="shared" si="159"/>
        <v>0</v>
      </c>
      <c r="Y665" s="262">
        <f t="shared" si="159"/>
        <v>0</v>
      </c>
      <c r="Z665" s="262">
        <f t="shared" si="159"/>
        <v>0</v>
      </c>
      <c r="AA665" s="262">
        <f t="shared" si="159"/>
        <v>0</v>
      </c>
      <c r="AB665" s="262">
        <f t="shared" si="159"/>
        <v>0</v>
      </c>
    </row>
    <row r="666" spans="2:28" hidden="1" outlineLevel="1">
      <c r="B666" s="556">
        <f t="shared" si="149"/>
        <v>0</v>
      </c>
      <c r="C666" s="212">
        <f t="shared" si="149"/>
        <v>0</v>
      </c>
      <c r="D666" s="260">
        <f t="shared" si="130"/>
        <v>0</v>
      </c>
      <c r="E666" s="261">
        <f t="shared" ref="E666:AB666" si="160">($L156*($D371-$U371)+$H156*$U371)*(1+HLOOKUP(E$628,$E$181:$N$182,2,FALSE))</f>
        <v>0</v>
      </c>
      <c r="F666" s="262">
        <f t="shared" si="160"/>
        <v>0</v>
      </c>
      <c r="G666" s="262">
        <f t="shared" si="160"/>
        <v>0</v>
      </c>
      <c r="H666" s="262">
        <f t="shared" si="160"/>
        <v>0</v>
      </c>
      <c r="I666" s="262">
        <f t="shared" si="160"/>
        <v>0</v>
      </c>
      <c r="J666" s="262">
        <f t="shared" si="160"/>
        <v>0</v>
      </c>
      <c r="K666" s="262">
        <f t="shared" si="160"/>
        <v>0</v>
      </c>
      <c r="L666" s="262">
        <f t="shared" si="160"/>
        <v>0</v>
      </c>
      <c r="M666" s="262">
        <f t="shared" si="160"/>
        <v>0</v>
      </c>
      <c r="N666" s="262">
        <f t="shared" si="160"/>
        <v>0</v>
      </c>
      <c r="O666" s="262">
        <f t="shared" si="160"/>
        <v>0</v>
      </c>
      <c r="P666" s="262">
        <f t="shared" si="160"/>
        <v>0</v>
      </c>
      <c r="Q666" s="262">
        <f t="shared" si="160"/>
        <v>0</v>
      </c>
      <c r="R666" s="262">
        <f t="shared" si="160"/>
        <v>0</v>
      </c>
      <c r="S666" s="262">
        <f t="shared" si="160"/>
        <v>0</v>
      </c>
      <c r="T666" s="262">
        <f t="shared" si="160"/>
        <v>0</v>
      </c>
      <c r="U666" s="262">
        <f t="shared" si="160"/>
        <v>0</v>
      </c>
      <c r="V666" s="262">
        <f t="shared" si="160"/>
        <v>0</v>
      </c>
      <c r="W666" s="262">
        <f t="shared" si="160"/>
        <v>0</v>
      </c>
      <c r="X666" s="262">
        <f t="shared" si="160"/>
        <v>0</v>
      </c>
      <c r="Y666" s="262">
        <f t="shared" si="160"/>
        <v>0</v>
      </c>
      <c r="Z666" s="262">
        <f t="shared" si="160"/>
        <v>0</v>
      </c>
      <c r="AA666" s="262">
        <f t="shared" si="160"/>
        <v>0</v>
      </c>
      <c r="AB666" s="262">
        <f t="shared" si="160"/>
        <v>0</v>
      </c>
    </row>
    <row r="667" spans="2:28" hidden="1" outlineLevel="1">
      <c r="B667" s="556">
        <f t="shared" si="149"/>
        <v>0</v>
      </c>
      <c r="C667" s="212">
        <f t="shared" si="149"/>
        <v>0</v>
      </c>
      <c r="D667" s="260">
        <f t="shared" si="130"/>
        <v>0</v>
      </c>
      <c r="E667" s="261">
        <f t="shared" ref="E667:AB667" si="161">($L157*($D372-$U372)+$H157*$U372)*(1+HLOOKUP(E$628,$E$181:$N$182,2,FALSE))</f>
        <v>0</v>
      </c>
      <c r="F667" s="262">
        <f t="shared" si="161"/>
        <v>0</v>
      </c>
      <c r="G667" s="262">
        <f t="shared" si="161"/>
        <v>0</v>
      </c>
      <c r="H667" s="262">
        <f t="shared" si="161"/>
        <v>0</v>
      </c>
      <c r="I667" s="262">
        <f t="shared" si="161"/>
        <v>0</v>
      </c>
      <c r="J667" s="262">
        <f t="shared" si="161"/>
        <v>0</v>
      </c>
      <c r="K667" s="262">
        <f t="shared" si="161"/>
        <v>0</v>
      </c>
      <c r="L667" s="262">
        <f t="shared" si="161"/>
        <v>0</v>
      </c>
      <c r="M667" s="262">
        <f t="shared" si="161"/>
        <v>0</v>
      </c>
      <c r="N667" s="262">
        <f t="shared" si="161"/>
        <v>0</v>
      </c>
      <c r="O667" s="262">
        <f t="shared" si="161"/>
        <v>0</v>
      </c>
      <c r="P667" s="262">
        <f t="shared" si="161"/>
        <v>0</v>
      </c>
      <c r="Q667" s="262">
        <f t="shared" si="161"/>
        <v>0</v>
      </c>
      <c r="R667" s="262">
        <f t="shared" si="161"/>
        <v>0</v>
      </c>
      <c r="S667" s="262">
        <f t="shared" si="161"/>
        <v>0</v>
      </c>
      <c r="T667" s="262">
        <f t="shared" si="161"/>
        <v>0</v>
      </c>
      <c r="U667" s="262">
        <f t="shared" si="161"/>
        <v>0</v>
      </c>
      <c r="V667" s="262">
        <f t="shared" si="161"/>
        <v>0</v>
      </c>
      <c r="W667" s="262">
        <f t="shared" si="161"/>
        <v>0</v>
      </c>
      <c r="X667" s="262">
        <f t="shared" si="161"/>
        <v>0</v>
      </c>
      <c r="Y667" s="262">
        <f t="shared" si="161"/>
        <v>0</v>
      </c>
      <c r="Z667" s="262">
        <f t="shared" si="161"/>
        <v>0</v>
      </c>
      <c r="AA667" s="262">
        <f t="shared" si="161"/>
        <v>0</v>
      </c>
      <c r="AB667" s="262">
        <f t="shared" si="161"/>
        <v>0</v>
      </c>
    </row>
    <row r="668" spans="2:28" hidden="1" outlineLevel="1">
      <c r="B668" s="556">
        <f t="shared" si="149"/>
        <v>0</v>
      </c>
      <c r="C668" s="215">
        <f t="shared" si="149"/>
        <v>0</v>
      </c>
      <c r="D668" s="558">
        <f t="shared" si="130"/>
        <v>0</v>
      </c>
      <c r="E668" s="264">
        <f t="shared" ref="E668:AB668" si="162">($L158*($D373-$U373)+$H158*$U373)*(1+HLOOKUP(E$628,$E$181:$N$182,2,FALSE))</f>
        <v>0</v>
      </c>
      <c r="F668" s="265">
        <f t="shared" si="162"/>
        <v>0</v>
      </c>
      <c r="G668" s="265">
        <f t="shared" si="162"/>
        <v>0</v>
      </c>
      <c r="H668" s="265">
        <f t="shared" si="162"/>
        <v>0</v>
      </c>
      <c r="I668" s="265">
        <f t="shared" si="162"/>
        <v>0</v>
      </c>
      <c r="J668" s="265">
        <f t="shared" si="162"/>
        <v>0</v>
      </c>
      <c r="K668" s="265">
        <f t="shared" si="162"/>
        <v>0</v>
      </c>
      <c r="L668" s="265">
        <f t="shared" si="162"/>
        <v>0</v>
      </c>
      <c r="M668" s="265">
        <f t="shared" si="162"/>
        <v>0</v>
      </c>
      <c r="N668" s="265">
        <f t="shared" si="162"/>
        <v>0</v>
      </c>
      <c r="O668" s="265">
        <f t="shared" si="162"/>
        <v>0</v>
      </c>
      <c r="P668" s="265">
        <f t="shared" si="162"/>
        <v>0</v>
      </c>
      <c r="Q668" s="265">
        <f t="shared" si="162"/>
        <v>0</v>
      </c>
      <c r="R668" s="265">
        <f t="shared" si="162"/>
        <v>0</v>
      </c>
      <c r="S668" s="265">
        <f t="shared" si="162"/>
        <v>0</v>
      </c>
      <c r="T668" s="265">
        <f t="shared" si="162"/>
        <v>0</v>
      </c>
      <c r="U668" s="265">
        <f t="shared" si="162"/>
        <v>0</v>
      </c>
      <c r="V668" s="265">
        <f t="shared" si="162"/>
        <v>0</v>
      </c>
      <c r="W668" s="265">
        <f t="shared" si="162"/>
        <v>0</v>
      </c>
      <c r="X668" s="265">
        <f t="shared" si="162"/>
        <v>0</v>
      </c>
      <c r="Y668" s="265">
        <f t="shared" si="162"/>
        <v>0</v>
      </c>
      <c r="Z668" s="265">
        <f t="shared" si="162"/>
        <v>0</v>
      </c>
      <c r="AA668" s="265">
        <f t="shared" si="162"/>
        <v>0</v>
      </c>
      <c r="AB668" s="265">
        <f t="shared" si="162"/>
        <v>0</v>
      </c>
    </row>
    <row r="669" spans="2:28" hidden="1" outlineLevel="1">
      <c r="C669" s="21" t="s">
        <v>260</v>
      </c>
      <c r="D669" s="260">
        <f>SUM(D639:D668)</f>
        <v>46942</v>
      </c>
      <c r="E669" s="261">
        <f t="shared" ref="E669:AB669" si="163">SUM(E639:E668)</f>
        <v>86595</v>
      </c>
      <c r="F669" s="266">
        <f t="shared" si="163"/>
        <v>86595</v>
      </c>
      <c r="G669" s="266">
        <f t="shared" si="163"/>
        <v>86595</v>
      </c>
      <c r="H669" s="266">
        <f t="shared" si="163"/>
        <v>86595</v>
      </c>
      <c r="I669" s="266">
        <f t="shared" si="163"/>
        <v>86595</v>
      </c>
      <c r="J669" s="266">
        <f t="shared" si="163"/>
        <v>86595</v>
      </c>
      <c r="K669" s="266">
        <f t="shared" si="163"/>
        <v>86595</v>
      </c>
      <c r="L669" s="266">
        <f t="shared" si="163"/>
        <v>86595</v>
      </c>
      <c r="M669" s="266">
        <f t="shared" si="163"/>
        <v>86595</v>
      </c>
      <c r="N669" s="266">
        <f t="shared" si="163"/>
        <v>86595</v>
      </c>
      <c r="O669" s="266">
        <f t="shared" si="163"/>
        <v>86595</v>
      </c>
      <c r="P669" s="266">
        <f t="shared" si="163"/>
        <v>86595</v>
      </c>
      <c r="Q669" s="266">
        <f t="shared" si="163"/>
        <v>90058.8</v>
      </c>
      <c r="R669" s="266">
        <f t="shared" si="163"/>
        <v>90058.8</v>
      </c>
      <c r="S669" s="266">
        <f t="shared" si="163"/>
        <v>90058.8</v>
      </c>
      <c r="T669" s="266">
        <f t="shared" si="163"/>
        <v>90058.8</v>
      </c>
      <c r="U669" s="266">
        <f t="shared" si="163"/>
        <v>90058.8</v>
      </c>
      <c r="V669" s="266">
        <f t="shared" si="163"/>
        <v>90058.8</v>
      </c>
      <c r="W669" s="266">
        <f t="shared" si="163"/>
        <v>90058.8</v>
      </c>
      <c r="X669" s="266">
        <f t="shared" si="163"/>
        <v>90058.8</v>
      </c>
      <c r="Y669" s="266">
        <f t="shared" si="163"/>
        <v>90058.8</v>
      </c>
      <c r="Z669" s="266">
        <f t="shared" si="163"/>
        <v>90058.8</v>
      </c>
      <c r="AA669" s="266">
        <f t="shared" si="163"/>
        <v>90058.8</v>
      </c>
      <c r="AB669" s="266">
        <f t="shared" si="163"/>
        <v>90058.8</v>
      </c>
    </row>
    <row r="670" spans="2:28" hidden="1" outlineLevel="1">
      <c r="C670" s="21"/>
      <c r="D670" s="258"/>
      <c r="E670" s="213"/>
      <c r="I670" s="4"/>
      <c r="J670" s="4"/>
      <c r="K670" s="4"/>
      <c r="L670" s="4"/>
      <c r="M670" s="4"/>
    </row>
    <row r="671" spans="2:28" hidden="1" outlineLevel="1">
      <c r="C671" s="21" t="s">
        <v>291</v>
      </c>
      <c r="D671" s="258"/>
      <c r="E671" s="213"/>
      <c r="I671" s="4"/>
      <c r="J671" s="4"/>
      <c r="K671" s="4"/>
      <c r="L671" s="4"/>
      <c r="M671" s="4"/>
    </row>
    <row r="672" spans="2:28" hidden="1" outlineLevel="1">
      <c r="B672" s="556">
        <f>B639</f>
        <v>0</v>
      </c>
      <c r="C672" s="212" t="str">
        <f>C639</f>
        <v>Studio</v>
      </c>
      <c r="D672" s="260">
        <f>D639</f>
        <v>0</v>
      </c>
      <c r="E672" s="261">
        <f t="shared" ref="E672:AB672" si="164">E563*$H129+E594*$M129+($C129-E563-E594)*$M129</f>
        <v>0</v>
      </c>
      <c r="F672" s="262">
        <f t="shared" si="164"/>
        <v>0</v>
      </c>
      <c r="G672" s="262">
        <f t="shared" si="164"/>
        <v>0</v>
      </c>
      <c r="H672" s="262">
        <f t="shared" si="164"/>
        <v>0</v>
      </c>
      <c r="I672" s="262">
        <f t="shared" si="164"/>
        <v>0</v>
      </c>
      <c r="J672" s="262">
        <f t="shared" si="164"/>
        <v>0</v>
      </c>
      <c r="K672" s="262">
        <f t="shared" si="164"/>
        <v>0</v>
      </c>
      <c r="L672" s="262">
        <f t="shared" si="164"/>
        <v>0</v>
      </c>
      <c r="M672" s="262">
        <f t="shared" si="164"/>
        <v>0</v>
      </c>
      <c r="N672" s="262">
        <f t="shared" si="164"/>
        <v>0</v>
      </c>
      <c r="O672" s="262">
        <f t="shared" si="164"/>
        <v>0</v>
      </c>
      <c r="P672" s="262">
        <f t="shared" si="164"/>
        <v>0</v>
      </c>
      <c r="Q672" s="262">
        <f t="shared" si="164"/>
        <v>0</v>
      </c>
      <c r="R672" s="262">
        <f t="shared" si="164"/>
        <v>0</v>
      </c>
      <c r="S672" s="262">
        <f t="shared" si="164"/>
        <v>0</v>
      </c>
      <c r="T672" s="262">
        <f t="shared" si="164"/>
        <v>0</v>
      </c>
      <c r="U672" s="262">
        <f t="shared" si="164"/>
        <v>0</v>
      </c>
      <c r="V672" s="262">
        <f t="shared" si="164"/>
        <v>0</v>
      </c>
      <c r="W672" s="262">
        <f t="shared" si="164"/>
        <v>0</v>
      </c>
      <c r="X672" s="262">
        <f t="shared" si="164"/>
        <v>0</v>
      </c>
      <c r="Y672" s="262">
        <f t="shared" si="164"/>
        <v>0</v>
      </c>
      <c r="Z672" s="262">
        <f t="shared" si="164"/>
        <v>0</v>
      </c>
      <c r="AA672" s="262">
        <f t="shared" si="164"/>
        <v>0</v>
      </c>
      <c r="AB672" s="262">
        <f t="shared" si="164"/>
        <v>0</v>
      </c>
    </row>
    <row r="673" spans="2:28" hidden="1" outlineLevel="1">
      <c r="B673" s="556">
        <f t="shared" ref="B673:D688" si="165">B640</f>
        <v>0</v>
      </c>
      <c r="C673" s="212" t="str">
        <f t="shared" si="165"/>
        <v xml:space="preserve">1 Bed / 1 Bath </v>
      </c>
      <c r="D673" s="260">
        <f>D640</f>
        <v>0</v>
      </c>
      <c r="E673" s="261">
        <f t="shared" ref="E673:AB673" si="166">E564*$H130+E595*$M130+($C130-E564-E595)*$M130</f>
        <v>0</v>
      </c>
      <c r="F673" s="262">
        <f t="shared" si="166"/>
        <v>0</v>
      </c>
      <c r="G673" s="262">
        <f t="shared" si="166"/>
        <v>0</v>
      </c>
      <c r="H673" s="262">
        <f t="shared" si="166"/>
        <v>0</v>
      </c>
      <c r="I673" s="262">
        <f t="shared" si="166"/>
        <v>0</v>
      </c>
      <c r="J673" s="262">
        <f t="shared" si="166"/>
        <v>0</v>
      </c>
      <c r="K673" s="262">
        <f t="shared" si="166"/>
        <v>0</v>
      </c>
      <c r="L673" s="262">
        <f t="shared" si="166"/>
        <v>0</v>
      </c>
      <c r="M673" s="262">
        <f t="shared" si="166"/>
        <v>0</v>
      </c>
      <c r="N673" s="262">
        <f t="shared" si="166"/>
        <v>0</v>
      </c>
      <c r="O673" s="262">
        <f t="shared" si="166"/>
        <v>0</v>
      </c>
      <c r="P673" s="262">
        <f t="shared" si="166"/>
        <v>0</v>
      </c>
      <c r="Q673" s="262">
        <f t="shared" si="166"/>
        <v>0</v>
      </c>
      <c r="R673" s="262">
        <f t="shared" si="166"/>
        <v>0</v>
      </c>
      <c r="S673" s="262">
        <f t="shared" si="166"/>
        <v>0</v>
      </c>
      <c r="T673" s="262">
        <f t="shared" si="166"/>
        <v>0</v>
      </c>
      <c r="U673" s="262">
        <f t="shared" si="166"/>
        <v>0</v>
      </c>
      <c r="V673" s="262">
        <f t="shared" si="166"/>
        <v>0</v>
      </c>
      <c r="W673" s="262">
        <f t="shared" si="166"/>
        <v>0</v>
      </c>
      <c r="X673" s="262">
        <f t="shared" si="166"/>
        <v>0</v>
      </c>
      <c r="Y673" s="262">
        <f t="shared" si="166"/>
        <v>0</v>
      </c>
      <c r="Z673" s="262">
        <f t="shared" si="166"/>
        <v>0</v>
      </c>
      <c r="AA673" s="262">
        <f t="shared" si="166"/>
        <v>0</v>
      </c>
      <c r="AB673" s="262">
        <f t="shared" si="166"/>
        <v>0</v>
      </c>
    </row>
    <row r="674" spans="2:28" hidden="1" outlineLevel="1">
      <c r="B674" s="556">
        <f t="shared" si="165"/>
        <v>0</v>
      </c>
      <c r="C674" s="212" t="str">
        <f t="shared" si="165"/>
        <v xml:space="preserve">1 Bed / 1 Bath </v>
      </c>
      <c r="D674" s="260">
        <f>D641</f>
        <v>0</v>
      </c>
      <c r="E674" s="261">
        <f t="shared" ref="E674:AB674" si="167">E565*$H131+E596*$M131+($C131-E565-E596)*$M131</f>
        <v>0</v>
      </c>
      <c r="F674" s="262">
        <f t="shared" si="167"/>
        <v>0</v>
      </c>
      <c r="G674" s="262">
        <f t="shared" si="167"/>
        <v>0</v>
      </c>
      <c r="H674" s="262">
        <f t="shared" si="167"/>
        <v>0</v>
      </c>
      <c r="I674" s="262">
        <f t="shared" si="167"/>
        <v>0</v>
      </c>
      <c r="J674" s="262">
        <f t="shared" si="167"/>
        <v>0</v>
      </c>
      <c r="K674" s="262">
        <f t="shared" si="167"/>
        <v>0</v>
      </c>
      <c r="L674" s="262">
        <f t="shared" si="167"/>
        <v>0</v>
      </c>
      <c r="M674" s="262">
        <f t="shared" si="167"/>
        <v>0</v>
      </c>
      <c r="N674" s="262">
        <f t="shared" si="167"/>
        <v>0</v>
      </c>
      <c r="O674" s="262">
        <f t="shared" si="167"/>
        <v>0</v>
      </c>
      <c r="P674" s="262">
        <f t="shared" si="167"/>
        <v>0</v>
      </c>
      <c r="Q674" s="262">
        <f t="shared" si="167"/>
        <v>0</v>
      </c>
      <c r="R674" s="262">
        <f t="shared" si="167"/>
        <v>0</v>
      </c>
      <c r="S674" s="262">
        <f t="shared" si="167"/>
        <v>0</v>
      </c>
      <c r="T674" s="262">
        <f t="shared" si="167"/>
        <v>0</v>
      </c>
      <c r="U674" s="262">
        <f t="shared" si="167"/>
        <v>0</v>
      </c>
      <c r="V674" s="262">
        <f t="shared" si="167"/>
        <v>0</v>
      </c>
      <c r="W674" s="262">
        <f t="shared" si="167"/>
        <v>0</v>
      </c>
      <c r="X674" s="262">
        <f t="shared" si="167"/>
        <v>0</v>
      </c>
      <c r="Y674" s="262">
        <f t="shared" si="167"/>
        <v>0</v>
      </c>
      <c r="Z674" s="262">
        <f t="shared" si="167"/>
        <v>0</v>
      </c>
      <c r="AA674" s="262">
        <f t="shared" si="167"/>
        <v>0</v>
      </c>
      <c r="AB674" s="262">
        <f t="shared" si="167"/>
        <v>0</v>
      </c>
    </row>
    <row r="675" spans="2:28" hidden="1" outlineLevel="1">
      <c r="B675" s="556">
        <f t="shared" si="165"/>
        <v>0</v>
      </c>
      <c r="C675" s="212" t="str">
        <f t="shared" si="165"/>
        <v xml:space="preserve">1 Bed / 1 Bath </v>
      </c>
      <c r="D675" s="260">
        <f>D642</f>
        <v>0</v>
      </c>
      <c r="E675" s="261">
        <f t="shared" ref="E675:AB675" si="168">E566*$H132+E597*$M132+($C132-E566-E597)*$M132</f>
        <v>0</v>
      </c>
      <c r="F675" s="262">
        <f t="shared" si="168"/>
        <v>0</v>
      </c>
      <c r="G675" s="262">
        <f t="shared" si="168"/>
        <v>0</v>
      </c>
      <c r="H675" s="262">
        <f t="shared" si="168"/>
        <v>0</v>
      </c>
      <c r="I675" s="262">
        <f t="shared" si="168"/>
        <v>0</v>
      </c>
      <c r="J675" s="262">
        <f t="shared" si="168"/>
        <v>0</v>
      </c>
      <c r="K675" s="262">
        <f t="shared" si="168"/>
        <v>0</v>
      </c>
      <c r="L675" s="262">
        <f t="shared" si="168"/>
        <v>0</v>
      </c>
      <c r="M675" s="262">
        <f t="shared" si="168"/>
        <v>0</v>
      </c>
      <c r="N675" s="262">
        <f t="shared" si="168"/>
        <v>0</v>
      </c>
      <c r="O675" s="262">
        <f t="shared" si="168"/>
        <v>0</v>
      </c>
      <c r="P675" s="262">
        <f t="shared" si="168"/>
        <v>0</v>
      </c>
      <c r="Q675" s="262">
        <f t="shared" si="168"/>
        <v>0</v>
      </c>
      <c r="R675" s="262">
        <f t="shared" si="168"/>
        <v>0</v>
      </c>
      <c r="S675" s="262">
        <f t="shared" si="168"/>
        <v>0</v>
      </c>
      <c r="T675" s="262">
        <f t="shared" si="168"/>
        <v>0</v>
      </c>
      <c r="U675" s="262">
        <f t="shared" si="168"/>
        <v>0</v>
      </c>
      <c r="V675" s="262">
        <f t="shared" si="168"/>
        <v>0</v>
      </c>
      <c r="W675" s="262">
        <f t="shared" si="168"/>
        <v>0</v>
      </c>
      <c r="X675" s="262">
        <f t="shared" si="168"/>
        <v>0</v>
      </c>
      <c r="Y675" s="262">
        <f t="shared" si="168"/>
        <v>0</v>
      </c>
      <c r="Z675" s="262">
        <f t="shared" si="168"/>
        <v>0</v>
      </c>
      <c r="AA675" s="262">
        <f t="shared" si="168"/>
        <v>0</v>
      </c>
      <c r="AB675" s="262">
        <f t="shared" si="168"/>
        <v>0</v>
      </c>
    </row>
    <row r="676" spans="2:28" hidden="1" outlineLevel="1">
      <c r="B676" s="556">
        <f t="shared" si="165"/>
        <v>0</v>
      </c>
      <c r="C676" s="212" t="str">
        <f t="shared" si="165"/>
        <v xml:space="preserve">2 Bed / 1 Bath </v>
      </c>
      <c r="D676" s="260">
        <f t="shared" si="165"/>
        <v>0</v>
      </c>
      <c r="E676" s="261">
        <f t="shared" ref="E676:AB676" si="169">E567*$H133+E598*$M133+($C133-E567-E598)*$M133</f>
        <v>0</v>
      </c>
      <c r="F676" s="262">
        <f t="shared" si="169"/>
        <v>0</v>
      </c>
      <c r="G676" s="262">
        <f t="shared" si="169"/>
        <v>0</v>
      </c>
      <c r="H676" s="262">
        <f t="shared" si="169"/>
        <v>0</v>
      </c>
      <c r="I676" s="262">
        <f t="shared" si="169"/>
        <v>0</v>
      </c>
      <c r="J676" s="262">
        <f t="shared" si="169"/>
        <v>0</v>
      </c>
      <c r="K676" s="262">
        <f t="shared" si="169"/>
        <v>0</v>
      </c>
      <c r="L676" s="262">
        <f t="shared" si="169"/>
        <v>0</v>
      </c>
      <c r="M676" s="262">
        <f t="shared" si="169"/>
        <v>0</v>
      </c>
      <c r="N676" s="262">
        <f t="shared" si="169"/>
        <v>0</v>
      </c>
      <c r="O676" s="262">
        <f t="shared" si="169"/>
        <v>0</v>
      </c>
      <c r="P676" s="262">
        <f t="shared" si="169"/>
        <v>0</v>
      </c>
      <c r="Q676" s="262">
        <f t="shared" si="169"/>
        <v>0</v>
      </c>
      <c r="R676" s="262">
        <f t="shared" si="169"/>
        <v>0</v>
      </c>
      <c r="S676" s="262">
        <f t="shared" si="169"/>
        <v>0</v>
      </c>
      <c r="T676" s="262">
        <f t="shared" si="169"/>
        <v>0</v>
      </c>
      <c r="U676" s="262">
        <f t="shared" si="169"/>
        <v>0</v>
      </c>
      <c r="V676" s="262">
        <f t="shared" si="169"/>
        <v>0</v>
      </c>
      <c r="W676" s="262">
        <f t="shared" si="169"/>
        <v>0</v>
      </c>
      <c r="X676" s="262">
        <f t="shared" si="169"/>
        <v>0</v>
      </c>
      <c r="Y676" s="262">
        <f t="shared" si="169"/>
        <v>0</v>
      </c>
      <c r="Z676" s="262">
        <f t="shared" si="169"/>
        <v>0</v>
      </c>
      <c r="AA676" s="262">
        <f t="shared" si="169"/>
        <v>0</v>
      </c>
      <c r="AB676" s="262">
        <f t="shared" si="169"/>
        <v>0</v>
      </c>
    </row>
    <row r="677" spans="2:28" hidden="1" outlineLevel="1">
      <c r="B677" s="556">
        <f t="shared" si="165"/>
        <v>0</v>
      </c>
      <c r="C677" s="212" t="str">
        <f t="shared" si="165"/>
        <v xml:space="preserve">2 Bed / 1 Bath </v>
      </c>
      <c r="D677" s="260">
        <f t="shared" si="165"/>
        <v>42047</v>
      </c>
      <c r="E677" s="261">
        <f t="shared" ref="E677:AB677" si="170">E568*$H134+E599*$M134+($C134-E568-E599)*$M134</f>
        <v>81700</v>
      </c>
      <c r="F677" s="262">
        <f t="shared" si="170"/>
        <v>81700</v>
      </c>
      <c r="G677" s="262">
        <f t="shared" si="170"/>
        <v>81700</v>
      </c>
      <c r="H677" s="262">
        <f t="shared" si="170"/>
        <v>81700</v>
      </c>
      <c r="I677" s="262">
        <f t="shared" si="170"/>
        <v>81700</v>
      </c>
      <c r="J677" s="262">
        <f t="shared" si="170"/>
        <v>81700</v>
      </c>
      <c r="K677" s="262">
        <f t="shared" si="170"/>
        <v>81700</v>
      </c>
      <c r="L677" s="262">
        <f t="shared" si="170"/>
        <v>81700</v>
      </c>
      <c r="M677" s="262">
        <f t="shared" si="170"/>
        <v>81700</v>
      </c>
      <c r="N677" s="262">
        <f t="shared" si="170"/>
        <v>81700</v>
      </c>
      <c r="O677" s="262">
        <f t="shared" si="170"/>
        <v>81700</v>
      </c>
      <c r="P677" s="262">
        <f t="shared" si="170"/>
        <v>81700</v>
      </c>
      <c r="Q677" s="262">
        <f t="shared" si="170"/>
        <v>81700</v>
      </c>
      <c r="R677" s="262">
        <f t="shared" si="170"/>
        <v>81700</v>
      </c>
      <c r="S677" s="262">
        <f t="shared" si="170"/>
        <v>81700</v>
      </c>
      <c r="T677" s="262">
        <f t="shared" si="170"/>
        <v>81700</v>
      </c>
      <c r="U677" s="262">
        <f t="shared" si="170"/>
        <v>81700</v>
      </c>
      <c r="V677" s="262">
        <f t="shared" si="170"/>
        <v>81700</v>
      </c>
      <c r="W677" s="262">
        <f t="shared" si="170"/>
        <v>81700</v>
      </c>
      <c r="X677" s="262">
        <f t="shared" si="170"/>
        <v>81700</v>
      </c>
      <c r="Y677" s="262">
        <f t="shared" si="170"/>
        <v>81700</v>
      </c>
      <c r="Z677" s="262">
        <f t="shared" si="170"/>
        <v>81700</v>
      </c>
      <c r="AA677" s="262">
        <f t="shared" si="170"/>
        <v>81700</v>
      </c>
      <c r="AB677" s="262">
        <f t="shared" si="170"/>
        <v>81700</v>
      </c>
    </row>
    <row r="678" spans="2:28" hidden="1" outlineLevel="1">
      <c r="B678" s="556">
        <f t="shared" si="165"/>
        <v>0</v>
      </c>
      <c r="C678" s="212" t="str">
        <f t="shared" si="165"/>
        <v xml:space="preserve">2 Bed / 1 Bath </v>
      </c>
      <c r="D678" s="260">
        <f t="shared" si="165"/>
        <v>0</v>
      </c>
      <c r="E678" s="261">
        <f t="shared" ref="E678:AB678" si="171">E569*$H135+E600*$M135+($C135-E569-E600)*$M135</f>
        <v>0</v>
      </c>
      <c r="F678" s="262">
        <f t="shared" si="171"/>
        <v>0</v>
      </c>
      <c r="G678" s="262">
        <f t="shared" si="171"/>
        <v>0</v>
      </c>
      <c r="H678" s="262">
        <f t="shared" si="171"/>
        <v>0</v>
      </c>
      <c r="I678" s="262">
        <f t="shared" si="171"/>
        <v>0</v>
      </c>
      <c r="J678" s="262">
        <f t="shared" si="171"/>
        <v>0</v>
      </c>
      <c r="K678" s="262">
        <f t="shared" si="171"/>
        <v>0</v>
      </c>
      <c r="L678" s="262">
        <f t="shared" si="171"/>
        <v>0</v>
      </c>
      <c r="M678" s="262">
        <f t="shared" si="171"/>
        <v>0</v>
      </c>
      <c r="N678" s="262">
        <f t="shared" si="171"/>
        <v>0</v>
      </c>
      <c r="O678" s="262">
        <f t="shared" si="171"/>
        <v>0</v>
      </c>
      <c r="P678" s="262">
        <f t="shared" si="171"/>
        <v>0</v>
      </c>
      <c r="Q678" s="262">
        <f t="shared" si="171"/>
        <v>0</v>
      </c>
      <c r="R678" s="262">
        <f t="shared" si="171"/>
        <v>0</v>
      </c>
      <c r="S678" s="262">
        <f t="shared" si="171"/>
        <v>0</v>
      </c>
      <c r="T678" s="262">
        <f t="shared" si="171"/>
        <v>0</v>
      </c>
      <c r="U678" s="262">
        <f t="shared" si="171"/>
        <v>0</v>
      </c>
      <c r="V678" s="262">
        <f t="shared" si="171"/>
        <v>0</v>
      </c>
      <c r="W678" s="262">
        <f t="shared" si="171"/>
        <v>0</v>
      </c>
      <c r="X678" s="262">
        <f t="shared" si="171"/>
        <v>0</v>
      </c>
      <c r="Y678" s="262">
        <f t="shared" si="171"/>
        <v>0</v>
      </c>
      <c r="Z678" s="262">
        <f t="shared" si="171"/>
        <v>0</v>
      </c>
      <c r="AA678" s="262">
        <f t="shared" si="171"/>
        <v>0</v>
      </c>
      <c r="AB678" s="262">
        <f t="shared" si="171"/>
        <v>0</v>
      </c>
    </row>
    <row r="679" spans="2:28" hidden="1" outlineLevel="1">
      <c r="B679" s="556">
        <f t="shared" si="165"/>
        <v>0</v>
      </c>
      <c r="C679" s="212" t="str">
        <f t="shared" si="165"/>
        <v xml:space="preserve">2 Bed / 2 Bath </v>
      </c>
      <c r="D679" s="260">
        <f t="shared" si="165"/>
        <v>0</v>
      </c>
      <c r="E679" s="261">
        <f t="shared" ref="E679:AB679" si="172">E570*$H136+E601*$M136+($C136-E570-E601)*$M136</f>
        <v>0</v>
      </c>
      <c r="F679" s="262">
        <f t="shared" si="172"/>
        <v>0</v>
      </c>
      <c r="G679" s="262">
        <f t="shared" si="172"/>
        <v>0</v>
      </c>
      <c r="H679" s="262">
        <f t="shared" si="172"/>
        <v>0</v>
      </c>
      <c r="I679" s="262">
        <f t="shared" si="172"/>
        <v>0</v>
      </c>
      <c r="J679" s="262">
        <f t="shared" si="172"/>
        <v>0</v>
      </c>
      <c r="K679" s="262">
        <f t="shared" si="172"/>
        <v>0</v>
      </c>
      <c r="L679" s="262">
        <f t="shared" si="172"/>
        <v>0</v>
      </c>
      <c r="M679" s="262">
        <f t="shared" si="172"/>
        <v>0</v>
      </c>
      <c r="N679" s="262">
        <f t="shared" si="172"/>
        <v>0</v>
      </c>
      <c r="O679" s="262">
        <f t="shared" si="172"/>
        <v>0</v>
      </c>
      <c r="P679" s="262">
        <f t="shared" si="172"/>
        <v>0</v>
      </c>
      <c r="Q679" s="262">
        <f t="shared" si="172"/>
        <v>0</v>
      </c>
      <c r="R679" s="262">
        <f t="shared" si="172"/>
        <v>0</v>
      </c>
      <c r="S679" s="262">
        <f t="shared" si="172"/>
        <v>0</v>
      </c>
      <c r="T679" s="262">
        <f t="shared" si="172"/>
        <v>0</v>
      </c>
      <c r="U679" s="262">
        <f t="shared" si="172"/>
        <v>0</v>
      </c>
      <c r="V679" s="262">
        <f t="shared" si="172"/>
        <v>0</v>
      </c>
      <c r="W679" s="262">
        <f t="shared" si="172"/>
        <v>0</v>
      </c>
      <c r="X679" s="262">
        <f t="shared" si="172"/>
        <v>0</v>
      </c>
      <c r="Y679" s="262">
        <f t="shared" si="172"/>
        <v>0</v>
      </c>
      <c r="Z679" s="262">
        <f t="shared" si="172"/>
        <v>0</v>
      </c>
      <c r="AA679" s="262">
        <f t="shared" si="172"/>
        <v>0</v>
      </c>
      <c r="AB679" s="262">
        <f t="shared" si="172"/>
        <v>0</v>
      </c>
    </row>
    <row r="680" spans="2:28" hidden="1" outlineLevel="1">
      <c r="B680" s="556">
        <f t="shared" si="165"/>
        <v>0</v>
      </c>
      <c r="C680" s="212" t="str">
        <f t="shared" si="165"/>
        <v>2 Bed / 1 Bath + Den</v>
      </c>
      <c r="D680" s="260">
        <f t="shared" si="165"/>
        <v>0</v>
      </c>
      <c r="E680" s="261">
        <f t="shared" ref="E680:AB680" si="173">E571*$H137+E602*$M137+($C137-E571-E602)*$M137</f>
        <v>0</v>
      </c>
      <c r="F680" s="262">
        <f t="shared" si="173"/>
        <v>0</v>
      </c>
      <c r="G680" s="262">
        <f t="shared" si="173"/>
        <v>0</v>
      </c>
      <c r="H680" s="262">
        <f t="shared" si="173"/>
        <v>0</v>
      </c>
      <c r="I680" s="262">
        <f t="shared" si="173"/>
        <v>0</v>
      </c>
      <c r="J680" s="262">
        <f t="shared" si="173"/>
        <v>0</v>
      </c>
      <c r="K680" s="262">
        <f t="shared" si="173"/>
        <v>0</v>
      </c>
      <c r="L680" s="262">
        <f t="shared" si="173"/>
        <v>0</v>
      </c>
      <c r="M680" s="262">
        <f t="shared" si="173"/>
        <v>0</v>
      </c>
      <c r="N680" s="262">
        <f t="shared" si="173"/>
        <v>0</v>
      </c>
      <c r="O680" s="262">
        <f t="shared" si="173"/>
        <v>0</v>
      </c>
      <c r="P680" s="262">
        <f t="shared" si="173"/>
        <v>0</v>
      </c>
      <c r="Q680" s="262">
        <f t="shared" si="173"/>
        <v>0</v>
      </c>
      <c r="R680" s="262">
        <f t="shared" si="173"/>
        <v>0</v>
      </c>
      <c r="S680" s="262">
        <f t="shared" si="173"/>
        <v>0</v>
      </c>
      <c r="T680" s="262">
        <f t="shared" si="173"/>
        <v>0</v>
      </c>
      <c r="U680" s="262">
        <f t="shared" si="173"/>
        <v>0</v>
      </c>
      <c r="V680" s="262">
        <f t="shared" si="173"/>
        <v>0</v>
      </c>
      <c r="W680" s="262">
        <f t="shared" si="173"/>
        <v>0</v>
      </c>
      <c r="X680" s="262">
        <f t="shared" si="173"/>
        <v>0</v>
      </c>
      <c r="Y680" s="262">
        <f t="shared" si="173"/>
        <v>0</v>
      </c>
      <c r="Z680" s="262">
        <f t="shared" si="173"/>
        <v>0</v>
      </c>
      <c r="AA680" s="262">
        <f t="shared" si="173"/>
        <v>0</v>
      </c>
      <c r="AB680" s="262">
        <f t="shared" si="173"/>
        <v>0</v>
      </c>
    </row>
    <row r="681" spans="2:28" hidden="1" outlineLevel="1">
      <c r="B681" s="556">
        <f t="shared" si="165"/>
        <v>0</v>
      </c>
      <c r="C681" s="212" t="str">
        <f t="shared" si="165"/>
        <v xml:space="preserve">2 Bed / 2 Bath </v>
      </c>
      <c r="D681" s="260">
        <f t="shared" si="165"/>
        <v>0</v>
      </c>
      <c r="E681" s="261">
        <f t="shared" ref="E681:AB681" si="174">E572*$H138+E603*$M138+($C138-E572-E603)*$M138</f>
        <v>0</v>
      </c>
      <c r="F681" s="262">
        <f t="shared" si="174"/>
        <v>0</v>
      </c>
      <c r="G681" s="262">
        <f t="shared" si="174"/>
        <v>0</v>
      </c>
      <c r="H681" s="262">
        <f t="shared" si="174"/>
        <v>0</v>
      </c>
      <c r="I681" s="262">
        <f t="shared" si="174"/>
        <v>0</v>
      </c>
      <c r="J681" s="262">
        <f t="shared" si="174"/>
        <v>0</v>
      </c>
      <c r="K681" s="262">
        <f t="shared" si="174"/>
        <v>0</v>
      </c>
      <c r="L681" s="262">
        <f t="shared" si="174"/>
        <v>0</v>
      </c>
      <c r="M681" s="262">
        <f t="shared" si="174"/>
        <v>0</v>
      </c>
      <c r="N681" s="262">
        <f t="shared" si="174"/>
        <v>0</v>
      </c>
      <c r="O681" s="262">
        <f t="shared" si="174"/>
        <v>0</v>
      </c>
      <c r="P681" s="262">
        <f t="shared" si="174"/>
        <v>0</v>
      </c>
      <c r="Q681" s="262">
        <f t="shared" si="174"/>
        <v>0</v>
      </c>
      <c r="R681" s="262">
        <f t="shared" si="174"/>
        <v>0</v>
      </c>
      <c r="S681" s="262">
        <f t="shared" si="174"/>
        <v>0</v>
      </c>
      <c r="T681" s="262">
        <f t="shared" si="174"/>
        <v>0</v>
      </c>
      <c r="U681" s="262">
        <f t="shared" si="174"/>
        <v>0</v>
      </c>
      <c r="V681" s="262">
        <f t="shared" si="174"/>
        <v>0</v>
      </c>
      <c r="W681" s="262">
        <f t="shared" si="174"/>
        <v>0</v>
      </c>
      <c r="X681" s="262">
        <f t="shared" si="174"/>
        <v>0</v>
      </c>
      <c r="Y681" s="262">
        <f t="shared" si="174"/>
        <v>0</v>
      </c>
      <c r="Z681" s="262">
        <f t="shared" si="174"/>
        <v>0</v>
      </c>
      <c r="AA681" s="262">
        <f t="shared" si="174"/>
        <v>0</v>
      </c>
      <c r="AB681" s="262">
        <f t="shared" si="174"/>
        <v>0</v>
      </c>
    </row>
    <row r="682" spans="2:28" hidden="1" outlineLevel="1">
      <c r="B682" s="556">
        <f t="shared" si="165"/>
        <v>0</v>
      </c>
      <c r="C682" s="212" t="str">
        <f t="shared" si="165"/>
        <v xml:space="preserve">2 Bed / 1.5 Bath </v>
      </c>
      <c r="D682" s="260">
        <f t="shared" si="165"/>
        <v>0</v>
      </c>
      <c r="E682" s="261">
        <f t="shared" ref="E682:S682" si="175">E573*$H139+E604*$M139+($C139-E573-E604)*$M139</f>
        <v>0</v>
      </c>
      <c r="F682" s="262">
        <f t="shared" si="175"/>
        <v>0</v>
      </c>
      <c r="G682" s="262">
        <f t="shared" si="175"/>
        <v>0</v>
      </c>
      <c r="H682" s="262">
        <f t="shared" si="175"/>
        <v>0</v>
      </c>
      <c r="I682" s="262">
        <f t="shared" si="175"/>
        <v>0</v>
      </c>
      <c r="J682" s="262">
        <f t="shared" si="175"/>
        <v>0</v>
      </c>
      <c r="K682" s="262">
        <f t="shared" si="175"/>
        <v>0</v>
      </c>
      <c r="L682" s="262">
        <f t="shared" si="175"/>
        <v>0</v>
      </c>
      <c r="M682" s="262">
        <f t="shared" si="175"/>
        <v>0</v>
      </c>
      <c r="N682" s="262">
        <f t="shared" si="175"/>
        <v>0</v>
      </c>
      <c r="O682" s="262">
        <f t="shared" si="175"/>
        <v>0</v>
      </c>
      <c r="P682" s="262">
        <f t="shared" si="175"/>
        <v>0</v>
      </c>
      <c r="Q682" s="262">
        <f t="shared" si="175"/>
        <v>0</v>
      </c>
      <c r="R682" s="262">
        <f t="shared" si="175"/>
        <v>0</v>
      </c>
      <c r="S682" s="262">
        <f t="shared" si="175"/>
        <v>0</v>
      </c>
      <c r="T682" s="262">
        <f t="shared" ref="T682:AB682" si="176">T573*$H139+T604*$M139+($C139-T573-T604)*$M139</f>
        <v>0</v>
      </c>
      <c r="U682" s="262">
        <f t="shared" si="176"/>
        <v>0</v>
      </c>
      <c r="V682" s="262">
        <f t="shared" si="176"/>
        <v>0</v>
      </c>
      <c r="W682" s="262">
        <f t="shared" si="176"/>
        <v>0</v>
      </c>
      <c r="X682" s="262">
        <f t="shared" si="176"/>
        <v>0</v>
      </c>
      <c r="Y682" s="262">
        <f t="shared" si="176"/>
        <v>0</v>
      </c>
      <c r="Z682" s="262">
        <f t="shared" si="176"/>
        <v>0</v>
      </c>
      <c r="AA682" s="262">
        <f t="shared" si="176"/>
        <v>0</v>
      </c>
      <c r="AB682" s="262">
        <f t="shared" si="176"/>
        <v>0</v>
      </c>
    </row>
    <row r="683" spans="2:28" hidden="1" outlineLevel="1">
      <c r="B683" s="556">
        <f t="shared" si="165"/>
        <v>0</v>
      </c>
      <c r="C683" s="212" t="str">
        <f t="shared" si="165"/>
        <v xml:space="preserve">3 Bed / 2 Bath </v>
      </c>
      <c r="D683" s="260">
        <f t="shared" si="165"/>
        <v>4895</v>
      </c>
      <c r="E683" s="261">
        <f t="shared" ref="E683:S683" si="177">E574*$H140+E605*$M140+($C140-E574-E605)*$M140</f>
        <v>4895</v>
      </c>
      <c r="F683" s="262">
        <f t="shared" si="177"/>
        <v>4895</v>
      </c>
      <c r="G683" s="262">
        <f t="shared" si="177"/>
        <v>4895</v>
      </c>
      <c r="H683" s="262">
        <f t="shared" si="177"/>
        <v>4895</v>
      </c>
      <c r="I683" s="262">
        <f t="shared" si="177"/>
        <v>4895</v>
      </c>
      <c r="J683" s="262">
        <f t="shared" si="177"/>
        <v>4895</v>
      </c>
      <c r="K683" s="262">
        <f t="shared" si="177"/>
        <v>4895</v>
      </c>
      <c r="L683" s="262">
        <f t="shared" si="177"/>
        <v>4895</v>
      </c>
      <c r="M683" s="262">
        <f t="shared" si="177"/>
        <v>4895</v>
      </c>
      <c r="N683" s="262">
        <f t="shared" si="177"/>
        <v>4895</v>
      </c>
      <c r="O683" s="262">
        <f t="shared" si="177"/>
        <v>4895</v>
      </c>
      <c r="P683" s="262">
        <f t="shared" si="177"/>
        <v>4895</v>
      </c>
      <c r="Q683" s="262">
        <f t="shared" si="177"/>
        <v>4895</v>
      </c>
      <c r="R683" s="262">
        <f t="shared" si="177"/>
        <v>4895</v>
      </c>
      <c r="S683" s="262">
        <f t="shared" si="177"/>
        <v>4895</v>
      </c>
      <c r="T683" s="262">
        <f t="shared" ref="T683:AB683" si="178">T574*$H140+T605*$M140+($C140-T574-T605)*$M140</f>
        <v>4895</v>
      </c>
      <c r="U683" s="262">
        <f t="shared" si="178"/>
        <v>4895</v>
      </c>
      <c r="V683" s="262">
        <f t="shared" si="178"/>
        <v>4895</v>
      </c>
      <c r="W683" s="262">
        <f t="shared" si="178"/>
        <v>4895</v>
      </c>
      <c r="X683" s="262">
        <f t="shared" si="178"/>
        <v>4895</v>
      </c>
      <c r="Y683" s="262">
        <f t="shared" si="178"/>
        <v>4895</v>
      </c>
      <c r="Z683" s="262">
        <f t="shared" si="178"/>
        <v>4895</v>
      </c>
      <c r="AA683" s="262">
        <f t="shared" si="178"/>
        <v>4895</v>
      </c>
      <c r="AB683" s="262">
        <f t="shared" si="178"/>
        <v>4895</v>
      </c>
    </row>
    <row r="684" spans="2:28" hidden="1" outlineLevel="1">
      <c r="B684" s="556">
        <f t="shared" si="165"/>
        <v>0</v>
      </c>
      <c r="C684" s="212" t="str">
        <f t="shared" si="165"/>
        <v>3 Bed / 2 Bath House</v>
      </c>
      <c r="D684" s="260">
        <f t="shared" si="165"/>
        <v>0</v>
      </c>
      <c r="E684" s="261">
        <f t="shared" ref="E684:S684" si="179">E575*$H141+E606*$M141+($C141-E575-E606)*$M141</f>
        <v>0</v>
      </c>
      <c r="F684" s="262">
        <f t="shared" si="179"/>
        <v>0</v>
      </c>
      <c r="G684" s="262">
        <f t="shared" si="179"/>
        <v>0</v>
      </c>
      <c r="H684" s="262">
        <f t="shared" si="179"/>
        <v>0</v>
      </c>
      <c r="I684" s="262">
        <f t="shared" si="179"/>
        <v>0</v>
      </c>
      <c r="J684" s="262">
        <f t="shared" si="179"/>
        <v>0</v>
      </c>
      <c r="K684" s="262">
        <f t="shared" si="179"/>
        <v>0</v>
      </c>
      <c r="L684" s="262">
        <f t="shared" si="179"/>
        <v>0</v>
      </c>
      <c r="M684" s="262">
        <f t="shared" si="179"/>
        <v>0</v>
      </c>
      <c r="N684" s="262">
        <f t="shared" si="179"/>
        <v>0</v>
      </c>
      <c r="O684" s="262">
        <f t="shared" si="179"/>
        <v>0</v>
      </c>
      <c r="P684" s="262">
        <f t="shared" si="179"/>
        <v>0</v>
      </c>
      <c r="Q684" s="262">
        <f t="shared" si="179"/>
        <v>0</v>
      </c>
      <c r="R684" s="262">
        <f t="shared" si="179"/>
        <v>0</v>
      </c>
      <c r="S684" s="262">
        <f t="shared" si="179"/>
        <v>0</v>
      </c>
      <c r="T684" s="262">
        <f t="shared" ref="T684:AB684" si="180">T575*$H141+T606*$M141+($C141-T575-T606)*$M141</f>
        <v>0</v>
      </c>
      <c r="U684" s="262">
        <f t="shared" si="180"/>
        <v>0</v>
      </c>
      <c r="V684" s="262">
        <f t="shared" si="180"/>
        <v>0</v>
      </c>
      <c r="W684" s="262">
        <f t="shared" si="180"/>
        <v>0</v>
      </c>
      <c r="X684" s="262">
        <f t="shared" si="180"/>
        <v>0</v>
      </c>
      <c r="Y684" s="262">
        <f t="shared" si="180"/>
        <v>0</v>
      </c>
      <c r="Z684" s="262">
        <f t="shared" si="180"/>
        <v>0</v>
      </c>
      <c r="AA684" s="262">
        <f t="shared" si="180"/>
        <v>0</v>
      </c>
      <c r="AB684" s="262">
        <f t="shared" si="180"/>
        <v>0</v>
      </c>
    </row>
    <row r="685" spans="2:28" hidden="1" outlineLevel="1">
      <c r="B685" s="556">
        <f t="shared" si="165"/>
        <v>0</v>
      </c>
      <c r="C685" s="212" t="str">
        <f t="shared" si="165"/>
        <v xml:space="preserve">3 Bed / 2 Bath </v>
      </c>
      <c r="D685" s="260">
        <f t="shared" si="165"/>
        <v>0</v>
      </c>
      <c r="E685" s="261">
        <f t="shared" ref="E685:S685" si="181">E576*$H142+E607*$M142+($C142-E576-E607)*$M142</f>
        <v>0</v>
      </c>
      <c r="F685" s="262">
        <f t="shared" si="181"/>
        <v>0</v>
      </c>
      <c r="G685" s="262">
        <f t="shared" si="181"/>
        <v>0</v>
      </c>
      <c r="H685" s="262">
        <f t="shared" si="181"/>
        <v>0</v>
      </c>
      <c r="I685" s="262">
        <f t="shared" si="181"/>
        <v>0</v>
      </c>
      <c r="J685" s="262">
        <f t="shared" si="181"/>
        <v>0</v>
      </c>
      <c r="K685" s="262">
        <f t="shared" si="181"/>
        <v>0</v>
      </c>
      <c r="L685" s="262">
        <f t="shared" si="181"/>
        <v>0</v>
      </c>
      <c r="M685" s="262">
        <f t="shared" si="181"/>
        <v>0</v>
      </c>
      <c r="N685" s="262">
        <f t="shared" si="181"/>
        <v>0</v>
      </c>
      <c r="O685" s="262">
        <f t="shared" si="181"/>
        <v>0</v>
      </c>
      <c r="P685" s="262">
        <f t="shared" si="181"/>
        <v>0</v>
      </c>
      <c r="Q685" s="262">
        <f t="shared" si="181"/>
        <v>0</v>
      </c>
      <c r="R685" s="262">
        <f t="shared" si="181"/>
        <v>0</v>
      </c>
      <c r="S685" s="262">
        <f t="shared" si="181"/>
        <v>0</v>
      </c>
      <c r="T685" s="262">
        <f t="shared" ref="T685:AB685" si="182">T576*$H142+T607*$M142+($C142-T576-T607)*$M142</f>
        <v>0</v>
      </c>
      <c r="U685" s="262">
        <f t="shared" si="182"/>
        <v>0</v>
      </c>
      <c r="V685" s="262">
        <f t="shared" si="182"/>
        <v>0</v>
      </c>
      <c r="W685" s="262">
        <f t="shared" si="182"/>
        <v>0</v>
      </c>
      <c r="X685" s="262">
        <f t="shared" si="182"/>
        <v>0</v>
      </c>
      <c r="Y685" s="262">
        <f t="shared" si="182"/>
        <v>0</v>
      </c>
      <c r="Z685" s="262">
        <f t="shared" si="182"/>
        <v>0</v>
      </c>
      <c r="AA685" s="262">
        <f t="shared" si="182"/>
        <v>0</v>
      </c>
      <c r="AB685" s="262">
        <f t="shared" si="182"/>
        <v>0</v>
      </c>
    </row>
    <row r="686" spans="2:28" hidden="1" outlineLevel="1">
      <c r="B686" s="556">
        <f t="shared" si="165"/>
        <v>0</v>
      </c>
      <c r="C686" s="212" t="str">
        <f t="shared" si="165"/>
        <v xml:space="preserve">1 Bed / 1 Bath </v>
      </c>
      <c r="D686" s="260">
        <f t="shared" si="165"/>
        <v>0</v>
      </c>
      <c r="E686" s="261">
        <f t="shared" ref="E686:S686" si="183">E577*$H143+E608*$M143+($C143-E577-E608)*$M143</f>
        <v>0</v>
      </c>
      <c r="F686" s="262">
        <f t="shared" si="183"/>
        <v>0</v>
      </c>
      <c r="G686" s="262">
        <f t="shared" si="183"/>
        <v>0</v>
      </c>
      <c r="H686" s="262">
        <f t="shared" si="183"/>
        <v>0</v>
      </c>
      <c r="I686" s="262">
        <f t="shared" si="183"/>
        <v>0</v>
      </c>
      <c r="J686" s="262">
        <f t="shared" si="183"/>
        <v>0</v>
      </c>
      <c r="K686" s="262">
        <f t="shared" si="183"/>
        <v>0</v>
      </c>
      <c r="L686" s="262">
        <f t="shared" si="183"/>
        <v>0</v>
      </c>
      <c r="M686" s="262">
        <f t="shared" si="183"/>
        <v>0</v>
      </c>
      <c r="N686" s="262">
        <f t="shared" si="183"/>
        <v>0</v>
      </c>
      <c r="O686" s="262">
        <f t="shared" si="183"/>
        <v>0</v>
      </c>
      <c r="P686" s="262">
        <f t="shared" si="183"/>
        <v>0</v>
      </c>
      <c r="Q686" s="262">
        <f t="shared" si="183"/>
        <v>0</v>
      </c>
      <c r="R686" s="262">
        <f t="shared" si="183"/>
        <v>0</v>
      </c>
      <c r="S686" s="262">
        <f t="shared" si="183"/>
        <v>0</v>
      </c>
      <c r="T686" s="262">
        <f t="shared" ref="T686:AB686" si="184">T577*$H143+T608*$M143+($C143-T577-T608)*$M143</f>
        <v>0</v>
      </c>
      <c r="U686" s="262">
        <f t="shared" si="184"/>
        <v>0</v>
      </c>
      <c r="V686" s="262">
        <f t="shared" si="184"/>
        <v>0</v>
      </c>
      <c r="W686" s="262">
        <f t="shared" si="184"/>
        <v>0</v>
      </c>
      <c r="X686" s="262">
        <f t="shared" si="184"/>
        <v>0</v>
      </c>
      <c r="Y686" s="262">
        <f t="shared" si="184"/>
        <v>0</v>
      </c>
      <c r="Z686" s="262">
        <f t="shared" si="184"/>
        <v>0</v>
      </c>
      <c r="AA686" s="262">
        <f t="shared" si="184"/>
        <v>0</v>
      </c>
      <c r="AB686" s="262">
        <f t="shared" si="184"/>
        <v>0</v>
      </c>
    </row>
    <row r="687" spans="2:28" hidden="1" outlineLevel="1">
      <c r="B687" s="556">
        <f t="shared" si="165"/>
        <v>0</v>
      </c>
      <c r="C687" s="212" t="str">
        <f t="shared" si="165"/>
        <v xml:space="preserve">2 Bed / 2 Bath </v>
      </c>
      <c r="D687" s="260">
        <f t="shared" si="165"/>
        <v>0</v>
      </c>
      <c r="E687" s="261">
        <f t="shared" ref="E687:S687" si="185">E578*$H144+E609*$M144+($C144-E578-E609)*$M144</f>
        <v>0</v>
      </c>
      <c r="F687" s="262">
        <f t="shared" si="185"/>
        <v>0</v>
      </c>
      <c r="G687" s="262">
        <f t="shared" si="185"/>
        <v>0</v>
      </c>
      <c r="H687" s="262">
        <f t="shared" si="185"/>
        <v>0</v>
      </c>
      <c r="I687" s="262">
        <f t="shared" si="185"/>
        <v>0</v>
      </c>
      <c r="J687" s="262">
        <f t="shared" si="185"/>
        <v>0</v>
      </c>
      <c r="K687" s="262">
        <f t="shared" si="185"/>
        <v>0</v>
      </c>
      <c r="L687" s="262">
        <f t="shared" si="185"/>
        <v>0</v>
      </c>
      <c r="M687" s="262">
        <f t="shared" si="185"/>
        <v>0</v>
      </c>
      <c r="N687" s="262">
        <f t="shared" si="185"/>
        <v>0</v>
      </c>
      <c r="O687" s="262">
        <f t="shared" si="185"/>
        <v>0</v>
      </c>
      <c r="P687" s="262">
        <f t="shared" si="185"/>
        <v>0</v>
      </c>
      <c r="Q687" s="262">
        <f t="shared" si="185"/>
        <v>0</v>
      </c>
      <c r="R687" s="262">
        <f t="shared" si="185"/>
        <v>0</v>
      </c>
      <c r="S687" s="262">
        <f t="shared" si="185"/>
        <v>0</v>
      </c>
      <c r="T687" s="262">
        <f t="shared" ref="T687:AB687" si="186">T578*$H144+T609*$M144+($C144-T578-T609)*$M144</f>
        <v>0</v>
      </c>
      <c r="U687" s="262">
        <f t="shared" si="186"/>
        <v>0</v>
      </c>
      <c r="V687" s="262">
        <f t="shared" si="186"/>
        <v>0</v>
      </c>
      <c r="W687" s="262">
        <f t="shared" si="186"/>
        <v>0</v>
      </c>
      <c r="X687" s="262">
        <f t="shared" si="186"/>
        <v>0</v>
      </c>
      <c r="Y687" s="262">
        <f t="shared" si="186"/>
        <v>0</v>
      </c>
      <c r="Z687" s="262">
        <f t="shared" si="186"/>
        <v>0</v>
      </c>
      <c r="AA687" s="262">
        <f t="shared" si="186"/>
        <v>0</v>
      </c>
      <c r="AB687" s="262">
        <f t="shared" si="186"/>
        <v>0</v>
      </c>
    </row>
    <row r="688" spans="2:28" hidden="1" outlineLevel="1">
      <c r="B688" s="556">
        <f t="shared" si="165"/>
        <v>0</v>
      </c>
      <c r="C688" s="212" t="str">
        <f t="shared" si="165"/>
        <v xml:space="preserve">4 Bed / 2 Bath Penthouse </v>
      </c>
      <c r="D688" s="260">
        <f t="shared" si="165"/>
        <v>0</v>
      </c>
      <c r="E688" s="261">
        <f t="shared" ref="E688:S688" si="187">E579*$H145+E610*$M145+($C145-E579-E610)*$M145</f>
        <v>0</v>
      </c>
      <c r="F688" s="262">
        <f t="shared" si="187"/>
        <v>0</v>
      </c>
      <c r="G688" s="262">
        <f t="shared" si="187"/>
        <v>0</v>
      </c>
      <c r="H688" s="262">
        <f t="shared" si="187"/>
        <v>0</v>
      </c>
      <c r="I688" s="262">
        <f t="shared" si="187"/>
        <v>0</v>
      </c>
      <c r="J688" s="262">
        <f t="shared" si="187"/>
        <v>0</v>
      </c>
      <c r="K688" s="262">
        <f t="shared" si="187"/>
        <v>0</v>
      </c>
      <c r="L688" s="262">
        <f t="shared" si="187"/>
        <v>0</v>
      </c>
      <c r="M688" s="262">
        <f t="shared" si="187"/>
        <v>0</v>
      </c>
      <c r="N688" s="262">
        <f t="shared" si="187"/>
        <v>0</v>
      </c>
      <c r="O688" s="262">
        <f t="shared" si="187"/>
        <v>0</v>
      </c>
      <c r="P688" s="262">
        <f t="shared" si="187"/>
        <v>0</v>
      </c>
      <c r="Q688" s="262">
        <f t="shared" si="187"/>
        <v>0</v>
      </c>
      <c r="R688" s="262">
        <f t="shared" si="187"/>
        <v>0</v>
      </c>
      <c r="S688" s="262">
        <f t="shared" si="187"/>
        <v>0</v>
      </c>
      <c r="T688" s="262">
        <f t="shared" ref="T688:AB688" si="188">T579*$H145+T610*$M145+($C145-T579-T610)*$M145</f>
        <v>0</v>
      </c>
      <c r="U688" s="262">
        <f t="shared" si="188"/>
        <v>0</v>
      </c>
      <c r="V688" s="262">
        <f t="shared" si="188"/>
        <v>0</v>
      </c>
      <c r="W688" s="262">
        <f t="shared" si="188"/>
        <v>0</v>
      </c>
      <c r="X688" s="262">
        <f t="shared" si="188"/>
        <v>0</v>
      </c>
      <c r="Y688" s="262">
        <f t="shared" si="188"/>
        <v>0</v>
      </c>
      <c r="Z688" s="262">
        <f t="shared" si="188"/>
        <v>0</v>
      </c>
      <c r="AA688" s="262">
        <f t="shared" si="188"/>
        <v>0</v>
      </c>
      <c r="AB688" s="262">
        <f t="shared" si="188"/>
        <v>0</v>
      </c>
    </row>
    <row r="689" spans="2:28" hidden="1" outlineLevel="1">
      <c r="B689" s="556">
        <f t="shared" ref="B689:D701" si="189">B656</f>
        <v>0</v>
      </c>
      <c r="C689" s="212" t="str">
        <f t="shared" si="189"/>
        <v xml:space="preserve">2 Bed / 2 Bath </v>
      </c>
      <c r="D689" s="260">
        <f t="shared" si="189"/>
        <v>0</v>
      </c>
      <c r="E689" s="261">
        <f t="shared" ref="E689:S689" si="190">E580*$H146+E611*$M146+($C146-E580-E611)*$M146</f>
        <v>0</v>
      </c>
      <c r="F689" s="262">
        <f t="shared" si="190"/>
        <v>0</v>
      </c>
      <c r="G689" s="262">
        <f t="shared" si="190"/>
        <v>0</v>
      </c>
      <c r="H689" s="262">
        <f t="shared" si="190"/>
        <v>0</v>
      </c>
      <c r="I689" s="262">
        <f t="shared" si="190"/>
        <v>0</v>
      </c>
      <c r="J689" s="262">
        <f t="shared" si="190"/>
        <v>0</v>
      </c>
      <c r="K689" s="262">
        <f t="shared" si="190"/>
        <v>0</v>
      </c>
      <c r="L689" s="262">
        <f t="shared" si="190"/>
        <v>0</v>
      </c>
      <c r="M689" s="262">
        <f t="shared" si="190"/>
        <v>0</v>
      </c>
      <c r="N689" s="262">
        <f t="shared" si="190"/>
        <v>0</v>
      </c>
      <c r="O689" s="262">
        <f t="shared" si="190"/>
        <v>0</v>
      </c>
      <c r="P689" s="262">
        <f t="shared" si="190"/>
        <v>0</v>
      </c>
      <c r="Q689" s="262">
        <f t="shared" si="190"/>
        <v>0</v>
      </c>
      <c r="R689" s="262">
        <f t="shared" si="190"/>
        <v>0</v>
      </c>
      <c r="S689" s="262">
        <f t="shared" si="190"/>
        <v>0</v>
      </c>
      <c r="T689" s="262">
        <f t="shared" ref="T689:AB689" si="191">T580*$H146+T611*$M146+($C146-T580-T611)*$M146</f>
        <v>0</v>
      </c>
      <c r="U689" s="262">
        <f t="shared" si="191"/>
        <v>0</v>
      </c>
      <c r="V689" s="262">
        <f t="shared" si="191"/>
        <v>0</v>
      </c>
      <c r="W689" s="262">
        <f t="shared" si="191"/>
        <v>0</v>
      </c>
      <c r="X689" s="262">
        <f t="shared" si="191"/>
        <v>0</v>
      </c>
      <c r="Y689" s="262">
        <f t="shared" si="191"/>
        <v>0</v>
      </c>
      <c r="Z689" s="262">
        <f t="shared" si="191"/>
        <v>0</v>
      </c>
      <c r="AA689" s="262">
        <f t="shared" si="191"/>
        <v>0</v>
      </c>
      <c r="AB689" s="262">
        <f t="shared" si="191"/>
        <v>0</v>
      </c>
    </row>
    <row r="690" spans="2:28" hidden="1" outlineLevel="1">
      <c r="B690" s="556">
        <f t="shared" si="189"/>
        <v>0</v>
      </c>
      <c r="C690" s="212">
        <f t="shared" si="189"/>
        <v>0</v>
      </c>
      <c r="D690" s="260">
        <f t="shared" si="189"/>
        <v>0</v>
      </c>
      <c r="E690" s="261">
        <f t="shared" ref="E690:S690" si="192">E581*$H147+E612*$M147+($C147-E581-E612)*$M147</f>
        <v>0</v>
      </c>
      <c r="F690" s="262">
        <f t="shared" si="192"/>
        <v>0</v>
      </c>
      <c r="G690" s="262">
        <f t="shared" si="192"/>
        <v>0</v>
      </c>
      <c r="H690" s="262">
        <f t="shared" si="192"/>
        <v>0</v>
      </c>
      <c r="I690" s="262">
        <f t="shared" si="192"/>
        <v>0</v>
      </c>
      <c r="J690" s="262">
        <f t="shared" si="192"/>
        <v>0</v>
      </c>
      <c r="K690" s="262">
        <f t="shared" si="192"/>
        <v>0</v>
      </c>
      <c r="L690" s="262">
        <f t="shared" si="192"/>
        <v>0</v>
      </c>
      <c r="M690" s="262">
        <f t="shared" si="192"/>
        <v>0</v>
      </c>
      <c r="N690" s="262">
        <f t="shared" si="192"/>
        <v>0</v>
      </c>
      <c r="O690" s="262">
        <f t="shared" si="192"/>
        <v>0</v>
      </c>
      <c r="P690" s="262">
        <f t="shared" si="192"/>
        <v>0</v>
      </c>
      <c r="Q690" s="262">
        <f t="shared" si="192"/>
        <v>0</v>
      </c>
      <c r="R690" s="262">
        <f t="shared" si="192"/>
        <v>0</v>
      </c>
      <c r="S690" s="262">
        <f t="shared" si="192"/>
        <v>0</v>
      </c>
      <c r="T690" s="262">
        <f t="shared" ref="T690:AB690" si="193">T581*$H147+T612*$M147+($C147-T581-T612)*$M147</f>
        <v>0</v>
      </c>
      <c r="U690" s="262">
        <f t="shared" si="193"/>
        <v>0</v>
      </c>
      <c r="V690" s="262">
        <f t="shared" si="193"/>
        <v>0</v>
      </c>
      <c r="W690" s="262">
        <f t="shared" si="193"/>
        <v>0</v>
      </c>
      <c r="X690" s="262">
        <f t="shared" si="193"/>
        <v>0</v>
      </c>
      <c r="Y690" s="262">
        <f t="shared" si="193"/>
        <v>0</v>
      </c>
      <c r="Z690" s="262">
        <f t="shared" si="193"/>
        <v>0</v>
      </c>
      <c r="AA690" s="262">
        <f t="shared" si="193"/>
        <v>0</v>
      </c>
      <c r="AB690" s="262">
        <f t="shared" si="193"/>
        <v>0</v>
      </c>
    </row>
    <row r="691" spans="2:28" hidden="1" outlineLevel="1">
      <c r="B691" s="556">
        <f t="shared" si="189"/>
        <v>0</v>
      </c>
      <c r="C691" s="212">
        <f t="shared" si="189"/>
        <v>0</v>
      </c>
      <c r="D691" s="260">
        <f t="shared" si="189"/>
        <v>0</v>
      </c>
      <c r="E691" s="261">
        <f t="shared" ref="E691:S691" si="194">E582*$H148+E613*$M148+($C148-E582-E613)*$M148</f>
        <v>0</v>
      </c>
      <c r="F691" s="262">
        <f t="shared" si="194"/>
        <v>0</v>
      </c>
      <c r="G691" s="262">
        <f t="shared" si="194"/>
        <v>0</v>
      </c>
      <c r="H691" s="262">
        <f t="shared" si="194"/>
        <v>0</v>
      </c>
      <c r="I691" s="262">
        <f t="shared" si="194"/>
        <v>0</v>
      </c>
      <c r="J691" s="262">
        <f t="shared" si="194"/>
        <v>0</v>
      </c>
      <c r="K691" s="262">
        <f t="shared" si="194"/>
        <v>0</v>
      </c>
      <c r="L691" s="262">
        <f t="shared" si="194"/>
        <v>0</v>
      </c>
      <c r="M691" s="262">
        <f t="shared" si="194"/>
        <v>0</v>
      </c>
      <c r="N691" s="262">
        <f t="shared" si="194"/>
        <v>0</v>
      </c>
      <c r="O691" s="262">
        <f t="shared" si="194"/>
        <v>0</v>
      </c>
      <c r="P691" s="262">
        <f t="shared" si="194"/>
        <v>0</v>
      </c>
      <c r="Q691" s="262">
        <f t="shared" si="194"/>
        <v>0</v>
      </c>
      <c r="R691" s="262">
        <f t="shared" si="194"/>
        <v>0</v>
      </c>
      <c r="S691" s="262">
        <f t="shared" si="194"/>
        <v>0</v>
      </c>
      <c r="T691" s="262">
        <f t="shared" ref="T691:AB691" si="195">T582*$H148+T613*$M148+($C148-T582-T613)*$M148</f>
        <v>0</v>
      </c>
      <c r="U691" s="262">
        <f t="shared" si="195"/>
        <v>0</v>
      </c>
      <c r="V691" s="262">
        <f t="shared" si="195"/>
        <v>0</v>
      </c>
      <c r="W691" s="262">
        <f t="shared" si="195"/>
        <v>0</v>
      </c>
      <c r="X691" s="262">
        <f t="shared" si="195"/>
        <v>0</v>
      </c>
      <c r="Y691" s="262">
        <f t="shared" si="195"/>
        <v>0</v>
      </c>
      <c r="Z691" s="262">
        <f t="shared" si="195"/>
        <v>0</v>
      </c>
      <c r="AA691" s="262">
        <f t="shared" si="195"/>
        <v>0</v>
      </c>
      <c r="AB691" s="262">
        <f t="shared" si="195"/>
        <v>0</v>
      </c>
    </row>
    <row r="692" spans="2:28" hidden="1" outlineLevel="1">
      <c r="B692" s="556">
        <f t="shared" si="189"/>
        <v>0</v>
      </c>
      <c r="C692" s="212">
        <f t="shared" si="189"/>
        <v>0</v>
      </c>
      <c r="D692" s="260">
        <f t="shared" si="189"/>
        <v>0</v>
      </c>
      <c r="E692" s="261">
        <f t="shared" ref="E692:S692" si="196">E583*$H149+E614*$M149+($C149-E583-E614)*$M149</f>
        <v>0</v>
      </c>
      <c r="F692" s="262">
        <f t="shared" si="196"/>
        <v>0</v>
      </c>
      <c r="G692" s="262">
        <f t="shared" si="196"/>
        <v>0</v>
      </c>
      <c r="H692" s="262">
        <f t="shared" si="196"/>
        <v>0</v>
      </c>
      <c r="I692" s="262">
        <f t="shared" si="196"/>
        <v>0</v>
      </c>
      <c r="J692" s="262">
        <f t="shared" si="196"/>
        <v>0</v>
      </c>
      <c r="K692" s="262">
        <f t="shared" si="196"/>
        <v>0</v>
      </c>
      <c r="L692" s="262">
        <f t="shared" si="196"/>
        <v>0</v>
      </c>
      <c r="M692" s="262">
        <f t="shared" si="196"/>
        <v>0</v>
      </c>
      <c r="N692" s="262">
        <f t="shared" si="196"/>
        <v>0</v>
      </c>
      <c r="O692" s="262">
        <f t="shared" si="196"/>
        <v>0</v>
      </c>
      <c r="P692" s="262">
        <f t="shared" si="196"/>
        <v>0</v>
      </c>
      <c r="Q692" s="262">
        <f t="shared" si="196"/>
        <v>0</v>
      </c>
      <c r="R692" s="262">
        <f t="shared" si="196"/>
        <v>0</v>
      </c>
      <c r="S692" s="262">
        <f t="shared" si="196"/>
        <v>0</v>
      </c>
      <c r="T692" s="262">
        <f t="shared" ref="T692:AB692" si="197">T583*$H149+T614*$M149+($C149-T583-T614)*$M149</f>
        <v>0</v>
      </c>
      <c r="U692" s="262">
        <f t="shared" si="197"/>
        <v>0</v>
      </c>
      <c r="V692" s="262">
        <f t="shared" si="197"/>
        <v>0</v>
      </c>
      <c r="W692" s="262">
        <f t="shared" si="197"/>
        <v>0</v>
      </c>
      <c r="X692" s="262">
        <f t="shared" si="197"/>
        <v>0</v>
      </c>
      <c r="Y692" s="262">
        <f t="shared" si="197"/>
        <v>0</v>
      </c>
      <c r="Z692" s="262">
        <f t="shared" si="197"/>
        <v>0</v>
      </c>
      <c r="AA692" s="262">
        <f t="shared" si="197"/>
        <v>0</v>
      </c>
      <c r="AB692" s="262">
        <f t="shared" si="197"/>
        <v>0</v>
      </c>
    </row>
    <row r="693" spans="2:28" hidden="1" outlineLevel="1">
      <c r="B693" s="556">
        <f t="shared" si="189"/>
        <v>0</v>
      </c>
      <c r="C693" s="212">
        <f t="shared" si="189"/>
        <v>0</v>
      </c>
      <c r="D693" s="260">
        <f t="shared" si="189"/>
        <v>0</v>
      </c>
      <c r="E693" s="261">
        <f t="shared" ref="E693:S693" si="198">E584*$H150+E615*$M150+($C150-E584-E615)*$M150</f>
        <v>0</v>
      </c>
      <c r="F693" s="262">
        <f t="shared" si="198"/>
        <v>0</v>
      </c>
      <c r="G693" s="262">
        <f t="shared" si="198"/>
        <v>0</v>
      </c>
      <c r="H693" s="262">
        <f t="shared" si="198"/>
        <v>0</v>
      </c>
      <c r="I693" s="262">
        <f t="shared" si="198"/>
        <v>0</v>
      </c>
      <c r="J693" s="262">
        <f t="shared" si="198"/>
        <v>0</v>
      </c>
      <c r="K693" s="262">
        <f t="shared" si="198"/>
        <v>0</v>
      </c>
      <c r="L693" s="262">
        <f t="shared" si="198"/>
        <v>0</v>
      </c>
      <c r="M693" s="262">
        <f t="shared" si="198"/>
        <v>0</v>
      </c>
      <c r="N693" s="262">
        <f t="shared" si="198"/>
        <v>0</v>
      </c>
      <c r="O693" s="262">
        <f t="shared" si="198"/>
        <v>0</v>
      </c>
      <c r="P693" s="262">
        <f t="shared" si="198"/>
        <v>0</v>
      </c>
      <c r="Q693" s="262">
        <f t="shared" si="198"/>
        <v>0</v>
      </c>
      <c r="R693" s="262">
        <f t="shared" si="198"/>
        <v>0</v>
      </c>
      <c r="S693" s="262">
        <f t="shared" si="198"/>
        <v>0</v>
      </c>
      <c r="T693" s="262">
        <f t="shared" ref="T693:AB693" si="199">T584*$H150+T615*$M150+($C150-T584-T615)*$M150</f>
        <v>0</v>
      </c>
      <c r="U693" s="262">
        <f t="shared" si="199"/>
        <v>0</v>
      </c>
      <c r="V693" s="262">
        <f t="shared" si="199"/>
        <v>0</v>
      </c>
      <c r="W693" s="262">
        <f t="shared" si="199"/>
        <v>0</v>
      </c>
      <c r="X693" s="262">
        <f t="shared" si="199"/>
        <v>0</v>
      </c>
      <c r="Y693" s="262">
        <f t="shared" si="199"/>
        <v>0</v>
      </c>
      <c r="Z693" s="262">
        <f t="shared" si="199"/>
        <v>0</v>
      </c>
      <c r="AA693" s="262">
        <f t="shared" si="199"/>
        <v>0</v>
      </c>
      <c r="AB693" s="262">
        <f t="shared" si="199"/>
        <v>0</v>
      </c>
    </row>
    <row r="694" spans="2:28" hidden="1" outlineLevel="1">
      <c r="B694" s="556">
        <f t="shared" si="189"/>
        <v>0</v>
      </c>
      <c r="C694" s="212">
        <f t="shared" si="189"/>
        <v>0</v>
      </c>
      <c r="D694" s="260">
        <f t="shared" si="189"/>
        <v>0</v>
      </c>
      <c r="E694" s="261">
        <f t="shared" ref="E694:S694" si="200">E585*$H151+E616*$M151+($C151-E585-E616)*$M151</f>
        <v>0</v>
      </c>
      <c r="F694" s="262">
        <f t="shared" si="200"/>
        <v>0</v>
      </c>
      <c r="G694" s="262">
        <f t="shared" si="200"/>
        <v>0</v>
      </c>
      <c r="H694" s="262">
        <f t="shared" si="200"/>
        <v>0</v>
      </c>
      <c r="I694" s="262">
        <f t="shared" si="200"/>
        <v>0</v>
      </c>
      <c r="J694" s="262">
        <f t="shared" si="200"/>
        <v>0</v>
      </c>
      <c r="K694" s="262">
        <f t="shared" si="200"/>
        <v>0</v>
      </c>
      <c r="L694" s="262">
        <f t="shared" si="200"/>
        <v>0</v>
      </c>
      <c r="M694" s="262">
        <f t="shared" si="200"/>
        <v>0</v>
      </c>
      <c r="N694" s="262">
        <f t="shared" si="200"/>
        <v>0</v>
      </c>
      <c r="O694" s="262">
        <f t="shared" si="200"/>
        <v>0</v>
      </c>
      <c r="P694" s="262">
        <f t="shared" si="200"/>
        <v>0</v>
      </c>
      <c r="Q694" s="262">
        <f t="shared" si="200"/>
        <v>0</v>
      </c>
      <c r="R694" s="262">
        <f t="shared" si="200"/>
        <v>0</v>
      </c>
      <c r="S694" s="262">
        <f t="shared" si="200"/>
        <v>0</v>
      </c>
      <c r="T694" s="262">
        <f t="shared" ref="T694:AB694" si="201">T585*$H151+T616*$M151+($C151-T585-T616)*$M151</f>
        <v>0</v>
      </c>
      <c r="U694" s="262">
        <f t="shared" si="201"/>
        <v>0</v>
      </c>
      <c r="V694" s="262">
        <f t="shared" si="201"/>
        <v>0</v>
      </c>
      <c r="W694" s="262">
        <f t="shared" si="201"/>
        <v>0</v>
      </c>
      <c r="X694" s="262">
        <f t="shared" si="201"/>
        <v>0</v>
      </c>
      <c r="Y694" s="262">
        <f t="shared" si="201"/>
        <v>0</v>
      </c>
      <c r="Z694" s="262">
        <f t="shared" si="201"/>
        <v>0</v>
      </c>
      <c r="AA694" s="262">
        <f t="shared" si="201"/>
        <v>0</v>
      </c>
      <c r="AB694" s="262">
        <f t="shared" si="201"/>
        <v>0</v>
      </c>
    </row>
    <row r="695" spans="2:28" hidden="1" outlineLevel="1">
      <c r="B695" s="556">
        <f t="shared" si="189"/>
        <v>0</v>
      </c>
      <c r="C695" s="212">
        <f t="shared" si="189"/>
        <v>0</v>
      </c>
      <c r="D695" s="260">
        <f t="shared" si="189"/>
        <v>0</v>
      </c>
      <c r="E695" s="261">
        <f t="shared" ref="E695:S695" si="202">E586*$H152+E617*$M152+($C152-E586-E617)*$M152</f>
        <v>0</v>
      </c>
      <c r="F695" s="262">
        <f t="shared" si="202"/>
        <v>0</v>
      </c>
      <c r="G695" s="262">
        <f t="shared" si="202"/>
        <v>0</v>
      </c>
      <c r="H695" s="262">
        <f t="shared" si="202"/>
        <v>0</v>
      </c>
      <c r="I695" s="262">
        <f t="shared" si="202"/>
        <v>0</v>
      </c>
      <c r="J695" s="262">
        <f t="shared" si="202"/>
        <v>0</v>
      </c>
      <c r="K695" s="262">
        <f t="shared" si="202"/>
        <v>0</v>
      </c>
      <c r="L695" s="262">
        <f t="shared" si="202"/>
        <v>0</v>
      </c>
      <c r="M695" s="262">
        <f t="shared" si="202"/>
        <v>0</v>
      </c>
      <c r="N695" s="262">
        <f t="shared" si="202"/>
        <v>0</v>
      </c>
      <c r="O695" s="262">
        <f t="shared" si="202"/>
        <v>0</v>
      </c>
      <c r="P695" s="262">
        <f t="shared" si="202"/>
        <v>0</v>
      </c>
      <c r="Q695" s="262">
        <f t="shared" si="202"/>
        <v>0</v>
      </c>
      <c r="R695" s="262">
        <f t="shared" si="202"/>
        <v>0</v>
      </c>
      <c r="S695" s="262">
        <f t="shared" si="202"/>
        <v>0</v>
      </c>
      <c r="T695" s="262">
        <f t="shared" ref="T695:AB695" si="203">T586*$H152+T617*$M152+($C152-T586-T617)*$M152</f>
        <v>0</v>
      </c>
      <c r="U695" s="262">
        <f t="shared" si="203"/>
        <v>0</v>
      </c>
      <c r="V695" s="262">
        <f t="shared" si="203"/>
        <v>0</v>
      </c>
      <c r="W695" s="262">
        <f t="shared" si="203"/>
        <v>0</v>
      </c>
      <c r="X695" s="262">
        <f t="shared" si="203"/>
        <v>0</v>
      </c>
      <c r="Y695" s="262">
        <f t="shared" si="203"/>
        <v>0</v>
      </c>
      <c r="Z695" s="262">
        <f t="shared" si="203"/>
        <v>0</v>
      </c>
      <c r="AA695" s="262">
        <f t="shared" si="203"/>
        <v>0</v>
      </c>
      <c r="AB695" s="262">
        <f t="shared" si="203"/>
        <v>0</v>
      </c>
    </row>
    <row r="696" spans="2:28" hidden="1" outlineLevel="1">
      <c r="B696" s="556">
        <f t="shared" si="189"/>
        <v>0</v>
      </c>
      <c r="C696" s="212">
        <f t="shared" si="189"/>
        <v>0</v>
      </c>
      <c r="D696" s="260">
        <f t="shared" si="189"/>
        <v>0</v>
      </c>
      <c r="E696" s="261">
        <f t="shared" ref="E696:S696" si="204">E587*$H153+E618*$M153+($C153-E587-E618)*$M153</f>
        <v>0</v>
      </c>
      <c r="F696" s="262">
        <f t="shared" si="204"/>
        <v>0</v>
      </c>
      <c r="G696" s="262">
        <f t="shared" si="204"/>
        <v>0</v>
      </c>
      <c r="H696" s="262">
        <f t="shared" si="204"/>
        <v>0</v>
      </c>
      <c r="I696" s="262">
        <f t="shared" si="204"/>
        <v>0</v>
      </c>
      <c r="J696" s="262">
        <f t="shared" si="204"/>
        <v>0</v>
      </c>
      <c r="K696" s="262">
        <f t="shared" si="204"/>
        <v>0</v>
      </c>
      <c r="L696" s="262">
        <f t="shared" si="204"/>
        <v>0</v>
      </c>
      <c r="M696" s="262">
        <f t="shared" si="204"/>
        <v>0</v>
      </c>
      <c r="N696" s="262">
        <f t="shared" si="204"/>
        <v>0</v>
      </c>
      <c r="O696" s="262">
        <f t="shared" si="204"/>
        <v>0</v>
      </c>
      <c r="P696" s="262">
        <f t="shared" si="204"/>
        <v>0</v>
      </c>
      <c r="Q696" s="262">
        <f t="shared" si="204"/>
        <v>0</v>
      </c>
      <c r="R696" s="262">
        <f t="shared" si="204"/>
        <v>0</v>
      </c>
      <c r="S696" s="262">
        <f t="shared" si="204"/>
        <v>0</v>
      </c>
      <c r="T696" s="262">
        <f t="shared" ref="T696:AB696" si="205">T587*$H153+T618*$M153+($C153-T587-T618)*$M153</f>
        <v>0</v>
      </c>
      <c r="U696" s="262">
        <f t="shared" si="205"/>
        <v>0</v>
      </c>
      <c r="V696" s="262">
        <f t="shared" si="205"/>
        <v>0</v>
      </c>
      <c r="W696" s="262">
        <f t="shared" si="205"/>
        <v>0</v>
      </c>
      <c r="X696" s="262">
        <f t="shared" si="205"/>
        <v>0</v>
      </c>
      <c r="Y696" s="262">
        <f t="shared" si="205"/>
        <v>0</v>
      </c>
      <c r="Z696" s="262">
        <f t="shared" si="205"/>
        <v>0</v>
      </c>
      <c r="AA696" s="262">
        <f t="shared" si="205"/>
        <v>0</v>
      </c>
      <c r="AB696" s="262">
        <f t="shared" si="205"/>
        <v>0</v>
      </c>
    </row>
    <row r="697" spans="2:28" hidden="1" outlineLevel="1">
      <c r="B697" s="556">
        <f t="shared" si="189"/>
        <v>0</v>
      </c>
      <c r="C697" s="212">
        <f t="shared" si="189"/>
        <v>0</v>
      </c>
      <c r="D697" s="260">
        <f t="shared" si="189"/>
        <v>0</v>
      </c>
      <c r="E697" s="261">
        <f t="shared" ref="E697:S697" si="206">E588*$H154+E619*$M154+($C154-E588-E619)*$M154</f>
        <v>0</v>
      </c>
      <c r="F697" s="262">
        <f t="shared" si="206"/>
        <v>0</v>
      </c>
      <c r="G697" s="262">
        <f t="shared" si="206"/>
        <v>0</v>
      </c>
      <c r="H697" s="262">
        <f t="shared" si="206"/>
        <v>0</v>
      </c>
      <c r="I697" s="262">
        <f t="shared" si="206"/>
        <v>0</v>
      </c>
      <c r="J697" s="262">
        <f t="shared" si="206"/>
        <v>0</v>
      </c>
      <c r="K697" s="262">
        <f t="shared" si="206"/>
        <v>0</v>
      </c>
      <c r="L697" s="262">
        <f t="shared" si="206"/>
        <v>0</v>
      </c>
      <c r="M697" s="262">
        <f t="shared" si="206"/>
        <v>0</v>
      </c>
      <c r="N697" s="262">
        <f t="shared" si="206"/>
        <v>0</v>
      </c>
      <c r="O697" s="262">
        <f t="shared" si="206"/>
        <v>0</v>
      </c>
      <c r="P697" s="262">
        <f t="shared" si="206"/>
        <v>0</v>
      </c>
      <c r="Q697" s="262">
        <f t="shared" si="206"/>
        <v>0</v>
      </c>
      <c r="R697" s="262">
        <f t="shared" si="206"/>
        <v>0</v>
      </c>
      <c r="S697" s="262">
        <f t="shared" si="206"/>
        <v>0</v>
      </c>
      <c r="T697" s="262">
        <f t="shared" ref="T697:AB697" si="207">T588*$H154+T619*$M154+($C154-T588-T619)*$M154</f>
        <v>0</v>
      </c>
      <c r="U697" s="262">
        <f t="shared" si="207"/>
        <v>0</v>
      </c>
      <c r="V697" s="262">
        <f t="shared" si="207"/>
        <v>0</v>
      </c>
      <c r="W697" s="262">
        <f t="shared" si="207"/>
        <v>0</v>
      </c>
      <c r="X697" s="262">
        <f t="shared" si="207"/>
        <v>0</v>
      </c>
      <c r="Y697" s="262">
        <f t="shared" si="207"/>
        <v>0</v>
      </c>
      <c r="Z697" s="262">
        <f t="shared" si="207"/>
        <v>0</v>
      </c>
      <c r="AA697" s="262">
        <f t="shared" si="207"/>
        <v>0</v>
      </c>
      <c r="AB697" s="262">
        <f t="shared" si="207"/>
        <v>0</v>
      </c>
    </row>
    <row r="698" spans="2:28" hidden="1" outlineLevel="1">
      <c r="B698" s="556">
        <f t="shared" si="189"/>
        <v>0</v>
      </c>
      <c r="C698" s="212">
        <f t="shared" si="189"/>
        <v>0</v>
      </c>
      <c r="D698" s="260">
        <f t="shared" si="189"/>
        <v>0</v>
      </c>
      <c r="E698" s="261">
        <f t="shared" ref="E698:S698" si="208">E589*$H155+E620*$M155+($C155-E589-E620)*$M155</f>
        <v>0</v>
      </c>
      <c r="F698" s="262">
        <f t="shared" si="208"/>
        <v>0</v>
      </c>
      <c r="G698" s="262">
        <f t="shared" si="208"/>
        <v>0</v>
      </c>
      <c r="H698" s="262">
        <f t="shared" si="208"/>
        <v>0</v>
      </c>
      <c r="I698" s="262">
        <f t="shared" si="208"/>
        <v>0</v>
      </c>
      <c r="J698" s="262">
        <f t="shared" si="208"/>
        <v>0</v>
      </c>
      <c r="K698" s="262">
        <f t="shared" si="208"/>
        <v>0</v>
      </c>
      <c r="L698" s="262">
        <f t="shared" si="208"/>
        <v>0</v>
      </c>
      <c r="M698" s="262">
        <f t="shared" si="208"/>
        <v>0</v>
      </c>
      <c r="N698" s="262">
        <f t="shared" si="208"/>
        <v>0</v>
      </c>
      <c r="O698" s="262">
        <f t="shared" si="208"/>
        <v>0</v>
      </c>
      <c r="P698" s="262">
        <f t="shared" si="208"/>
        <v>0</v>
      </c>
      <c r="Q698" s="262">
        <f t="shared" si="208"/>
        <v>0</v>
      </c>
      <c r="R698" s="262">
        <f t="shared" si="208"/>
        <v>0</v>
      </c>
      <c r="S698" s="262">
        <f t="shared" si="208"/>
        <v>0</v>
      </c>
      <c r="T698" s="262">
        <f t="shared" ref="T698:AB698" si="209">T589*$H155+T620*$M155+($C155-T589-T620)*$M155</f>
        <v>0</v>
      </c>
      <c r="U698" s="262">
        <f t="shared" si="209"/>
        <v>0</v>
      </c>
      <c r="V698" s="262">
        <f t="shared" si="209"/>
        <v>0</v>
      </c>
      <c r="W698" s="262">
        <f t="shared" si="209"/>
        <v>0</v>
      </c>
      <c r="X698" s="262">
        <f t="shared" si="209"/>
        <v>0</v>
      </c>
      <c r="Y698" s="262">
        <f t="shared" si="209"/>
        <v>0</v>
      </c>
      <c r="Z698" s="262">
        <f t="shared" si="209"/>
        <v>0</v>
      </c>
      <c r="AA698" s="262">
        <f t="shared" si="209"/>
        <v>0</v>
      </c>
      <c r="AB698" s="262">
        <f t="shared" si="209"/>
        <v>0</v>
      </c>
    </row>
    <row r="699" spans="2:28" hidden="1" outlineLevel="1">
      <c r="B699" s="556">
        <f t="shared" si="189"/>
        <v>0</v>
      </c>
      <c r="C699" s="212">
        <f t="shared" si="189"/>
        <v>0</v>
      </c>
      <c r="D699" s="260">
        <f t="shared" si="189"/>
        <v>0</v>
      </c>
      <c r="E699" s="261">
        <f t="shared" ref="E699:S699" si="210">E590*$H156+E621*$M156+($C156-E590-E621)*$M156</f>
        <v>0</v>
      </c>
      <c r="F699" s="262">
        <f t="shared" si="210"/>
        <v>0</v>
      </c>
      <c r="G699" s="262">
        <f t="shared" si="210"/>
        <v>0</v>
      </c>
      <c r="H699" s="262">
        <f t="shared" si="210"/>
        <v>0</v>
      </c>
      <c r="I699" s="262">
        <f t="shared" si="210"/>
        <v>0</v>
      </c>
      <c r="J699" s="262">
        <f t="shared" si="210"/>
        <v>0</v>
      </c>
      <c r="K699" s="262">
        <f t="shared" si="210"/>
        <v>0</v>
      </c>
      <c r="L699" s="262">
        <f t="shared" si="210"/>
        <v>0</v>
      </c>
      <c r="M699" s="262">
        <f t="shared" si="210"/>
        <v>0</v>
      </c>
      <c r="N699" s="262">
        <f t="shared" si="210"/>
        <v>0</v>
      </c>
      <c r="O699" s="262">
        <f t="shared" si="210"/>
        <v>0</v>
      </c>
      <c r="P699" s="262">
        <f t="shared" si="210"/>
        <v>0</v>
      </c>
      <c r="Q699" s="262">
        <f t="shared" si="210"/>
        <v>0</v>
      </c>
      <c r="R699" s="262">
        <f t="shared" si="210"/>
        <v>0</v>
      </c>
      <c r="S699" s="262">
        <f t="shared" si="210"/>
        <v>0</v>
      </c>
      <c r="T699" s="262">
        <f t="shared" ref="T699:AB699" si="211">T590*$H156+T621*$M156+($C156-T590-T621)*$M156</f>
        <v>0</v>
      </c>
      <c r="U699" s="262">
        <f t="shared" si="211"/>
        <v>0</v>
      </c>
      <c r="V699" s="262">
        <f t="shared" si="211"/>
        <v>0</v>
      </c>
      <c r="W699" s="262">
        <f t="shared" si="211"/>
        <v>0</v>
      </c>
      <c r="X699" s="262">
        <f t="shared" si="211"/>
        <v>0</v>
      </c>
      <c r="Y699" s="262">
        <f t="shared" si="211"/>
        <v>0</v>
      </c>
      <c r="Z699" s="262">
        <f t="shared" si="211"/>
        <v>0</v>
      </c>
      <c r="AA699" s="262">
        <f t="shared" si="211"/>
        <v>0</v>
      </c>
      <c r="AB699" s="262">
        <f t="shared" si="211"/>
        <v>0</v>
      </c>
    </row>
    <row r="700" spans="2:28" hidden="1" outlineLevel="1">
      <c r="B700" s="556">
        <f t="shared" si="189"/>
        <v>0</v>
      </c>
      <c r="C700" s="212">
        <f t="shared" si="189"/>
        <v>0</v>
      </c>
      <c r="D700" s="260">
        <f t="shared" si="189"/>
        <v>0</v>
      </c>
      <c r="E700" s="261">
        <f t="shared" ref="E700:S700" si="212">E591*$H157+E622*$M157+($C157-E591-E622)*$M157</f>
        <v>0</v>
      </c>
      <c r="F700" s="262">
        <f t="shared" si="212"/>
        <v>0</v>
      </c>
      <c r="G700" s="262">
        <f t="shared" si="212"/>
        <v>0</v>
      </c>
      <c r="H700" s="262">
        <f t="shared" si="212"/>
        <v>0</v>
      </c>
      <c r="I700" s="262">
        <f t="shared" si="212"/>
        <v>0</v>
      </c>
      <c r="J700" s="262">
        <f t="shared" si="212"/>
        <v>0</v>
      </c>
      <c r="K700" s="262">
        <f t="shared" si="212"/>
        <v>0</v>
      </c>
      <c r="L700" s="262">
        <f t="shared" si="212"/>
        <v>0</v>
      </c>
      <c r="M700" s="262">
        <f t="shared" si="212"/>
        <v>0</v>
      </c>
      <c r="N700" s="262">
        <f t="shared" si="212"/>
        <v>0</v>
      </c>
      <c r="O700" s="262">
        <f t="shared" si="212"/>
        <v>0</v>
      </c>
      <c r="P700" s="262">
        <f t="shared" si="212"/>
        <v>0</v>
      </c>
      <c r="Q700" s="262">
        <f t="shared" si="212"/>
        <v>0</v>
      </c>
      <c r="R700" s="262">
        <f t="shared" si="212"/>
        <v>0</v>
      </c>
      <c r="S700" s="262">
        <f t="shared" si="212"/>
        <v>0</v>
      </c>
      <c r="T700" s="262">
        <f t="shared" ref="T700:AB700" si="213">T591*$H157+T622*$M157+($C157-T591-T622)*$M157</f>
        <v>0</v>
      </c>
      <c r="U700" s="262">
        <f t="shared" si="213"/>
        <v>0</v>
      </c>
      <c r="V700" s="262">
        <f t="shared" si="213"/>
        <v>0</v>
      </c>
      <c r="W700" s="262">
        <f t="shared" si="213"/>
        <v>0</v>
      </c>
      <c r="X700" s="262">
        <f t="shared" si="213"/>
        <v>0</v>
      </c>
      <c r="Y700" s="262">
        <f t="shared" si="213"/>
        <v>0</v>
      </c>
      <c r="Z700" s="262">
        <f t="shared" si="213"/>
        <v>0</v>
      </c>
      <c r="AA700" s="262">
        <f t="shared" si="213"/>
        <v>0</v>
      </c>
      <c r="AB700" s="262">
        <f t="shared" si="213"/>
        <v>0</v>
      </c>
    </row>
    <row r="701" spans="2:28" hidden="1" outlineLevel="1">
      <c r="B701" s="556">
        <f t="shared" si="189"/>
        <v>0</v>
      </c>
      <c r="C701" s="215">
        <f t="shared" si="189"/>
        <v>0</v>
      </c>
      <c r="D701" s="558">
        <f t="shared" si="189"/>
        <v>0</v>
      </c>
      <c r="E701" s="264">
        <f t="shared" ref="E701:S701" si="214">E592*$H158+E623*$M158+($C158-E592-E623)*$M158</f>
        <v>0</v>
      </c>
      <c r="F701" s="265">
        <f t="shared" si="214"/>
        <v>0</v>
      </c>
      <c r="G701" s="265">
        <f t="shared" si="214"/>
        <v>0</v>
      </c>
      <c r="H701" s="265">
        <f t="shared" si="214"/>
        <v>0</v>
      </c>
      <c r="I701" s="265">
        <f t="shared" si="214"/>
        <v>0</v>
      </c>
      <c r="J701" s="265">
        <f t="shared" si="214"/>
        <v>0</v>
      </c>
      <c r="K701" s="265">
        <f t="shared" si="214"/>
        <v>0</v>
      </c>
      <c r="L701" s="265">
        <f t="shared" si="214"/>
        <v>0</v>
      </c>
      <c r="M701" s="265">
        <f t="shared" si="214"/>
        <v>0</v>
      </c>
      <c r="N701" s="265">
        <f t="shared" si="214"/>
        <v>0</v>
      </c>
      <c r="O701" s="265">
        <f t="shared" si="214"/>
        <v>0</v>
      </c>
      <c r="P701" s="265">
        <f t="shared" si="214"/>
        <v>0</v>
      </c>
      <c r="Q701" s="265">
        <f t="shared" si="214"/>
        <v>0</v>
      </c>
      <c r="R701" s="265">
        <f t="shared" si="214"/>
        <v>0</v>
      </c>
      <c r="S701" s="265">
        <f t="shared" si="214"/>
        <v>0</v>
      </c>
      <c r="T701" s="265">
        <f t="shared" ref="T701:AB701" si="215">T592*$H158+T623*$M158+($C158-T592-T623)*$M158</f>
        <v>0</v>
      </c>
      <c r="U701" s="265">
        <f t="shared" si="215"/>
        <v>0</v>
      </c>
      <c r="V701" s="265">
        <f t="shared" si="215"/>
        <v>0</v>
      </c>
      <c r="W701" s="265">
        <f t="shared" si="215"/>
        <v>0</v>
      </c>
      <c r="X701" s="265">
        <f t="shared" si="215"/>
        <v>0</v>
      </c>
      <c r="Y701" s="265">
        <f t="shared" si="215"/>
        <v>0</v>
      </c>
      <c r="Z701" s="265">
        <f t="shared" si="215"/>
        <v>0</v>
      </c>
      <c r="AA701" s="265">
        <f t="shared" si="215"/>
        <v>0</v>
      </c>
      <c r="AB701" s="265">
        <f t="shared" si="215"/>
        <v>0</v>
      </c>
    </row>
    <row r="702" spans="2:28" hidden="1" outlineLevel="1">
      <c r="C702" s="21" t="s">
        <v>262</v>
      </c>
      <c r="D702" s="260">
        <f>SUM(D672:D701)</f>
        <v>46942</v>
      </c>
      <c r="E702" s="261">
        <f t="shared" ref="E702:AB702" si="216">SUM(E672:E701)</f>
        <v>86595</v>
      </c>
      <c r="F702" s="266">
        <f t="shared" si="216"/>
        <v>86595</v>
      </c>
      <c r="G702" s="266">
        <f t="shared" si="216"/>
        <v>86595</v>
      </c>
      <c r="H702" s="266">
        <f t="shared" si="216"/>
        <v>86595</v>
      </c>
      <c r="I702" s="266">
        <f t="shared" si="216"/>
        <v>86595</v>
      </c>
      <c r="J702" s="266">
        <f t="shared" si="216"/>
        <v>86595</v>
      </c>
      <c r="K702" s="266">
        <f t="shared" si="216"/>
        <v>86595</v>
      </c>
      <c r="L702" s="266">
        <f t="shared" si="216"/>
        <v>86595</v>
      </c>
      <c r="M702" s="266">
        <f t="shared" si="216"/>
        <v>86595</v>
      </c>
      <c r="N702" s="266">
        <f t="shared" si="216"/>
        <v>86595</v>
      </c>
      <c r="O702" s="266">
        <f t="shared" si="216"/>
        <v>86595</v>
      </c>
      <c r="P702" s="266">
        <f t="shared" si="216"/>
        <v>86595</v>
      </c>
      <c r="Q702" s="266">
        <f t="shared" si="216"/>
        <v>86595</v>
      </c>
      <c r="R702" s="266">
        <f t="shared" si="216"/>
        <v>86595</v>
      </c>
      <c r="S702" s="266">
        <f t="shared" si="216"/>
        <v>86595</v>
      </c>
      <c r="T702" s="266">
        <f t="shared" si="216"/>
        <v>86595</v>
      </c>
      <c r="U702" s="266">
        <f t="shared" si="216"/>
        <v>86595</v>
      </c>
      <c r="V702" s="266">
        <f t="shared" si="216"/>
        <v>86595</v>
      </c>
      <c r="W702" s="266">
        <f t="shared" si="216"/>
        <v>86595</v>
      </c>
      <c r="X702" s="266">
        <f t="shared" si="216"/>
        <v>86595</v>
      </c>
      <c r="Y702" s="266">
        <f t="shared" si="216"/>
        <v>86595</v>
      </c>
      <c r="Z702" s="266">
        <f t="shared" si="216"/>
        <v>86595</v>
      </c>
      <c r="AA702" s="266">
        <f t="shared" si="216"/>
        <v>86595</v>
      </c>
      <c r="AB702" s="266">
        <f t="shared" si="216"/>
        <v>86595</v>
      </c>
    </row>
    <row r="703" spans="2:28" hidden="1" outlineLevel="1">
      <c r="C703" s="21"/>
      <c r="D703" s="260"/>
      <c r="E703" s="261"/>
      <c r="F703" s="266"/>
      <c r="G703" s="266"/>
      <c r="H703" s="266"/>
      <c r="I703" s="266"/>
      <c r="J703" s="266"/>
      <c r="K703" s="266"/>
      <c r="L703" s="266"/>
      <c r="M703" s="266"/>
      <c r="N703" s="266"/>
      <c r="O703" s="266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  <c r="AA703" s="266"/>
      <c r="AB703" s="266"/>
    </row>
    <row r="704" spans="2:28" hidden="1" outlineLevel="1">
      <c r="C704" s="240" t="s">
        <v>263</v>
      </c>
      <c r="D704" s="267"/>
      <c r="E704" s="259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2:28" hidden="1" outlineLevel="1">
      <c r="B705" s="556">
        <f>B672</f>
        <v>0</v>
      </c>
      <c r="C705" s="212" t="str">
        <f>C672</f>
        <v>Studio</v>
      </c>
      <c r="D705" s="260">
        <f t="shared" ref="D705:D734" si="217">-E344*H129</f>
        <v>0</v>
      </c>
      <c r="E705" s="261">
        <f t="shared" ref="E705:AB705" si="218">IFERROR(-($D344-E563-E594)*($M129*($D344-$U344)+$H129*$U344)/$D344,0)</f>
        <v>0</v>
      </c>
      <c r="F705" s="262">
        <f t="shared" si="218"/>
        <v>0</v>
      </c>
      <c r="G705" s="262">
        <f t="shared" si="218"/>
        <v>0</v>
      </c>
      <c r="H705" s="262">
        <f t="shared" si="218"/>
        <v>0</v>
      </c>
      <c r="I705" s="262">
        <f t="shared" si="218"/>
        <v>0</v>
      </c>
      <c r="J705" s="262">
        <f t="shared" si="218"/>
        <v>0</v>
      </c>
      <c r="K705" s="262">
        <f t="shared" si="218"/>
        <v>0</v>
      </c>
      <c r="L705" s="262">
        <f t="shared" si="218"/>
        <v>0</v>
      </c>
      <c r="M705" s="262">
        <f t="shared" si="218"/>
        <v>0</v>
      </c>
      <c r="N705" s="262">
        <f t="shared" si="218"/>
        <v>0</v>
      </c>
      <c r="O705" s="262">
        <f t="shared" si="218"/>
        <v>0</v>
      </c>
      <c r="P705" s="262">
        <f t="shared" si="218"/>
        <v>0</v>
      </c>
      <c r="Q705" s="262">
        <f t="shared" si="218"/>
        <v>0</v>
      </c>
      <c r="R705" s="262">
        <f t="shared" si="218"/>
        <v>0</v>
      </c>
      <c r="S705" s="262">
        <f t="shared" si="218"/>
        <v>0</v>
      </c>
      <c r="T705" s="262">
        <f t="shared" si="218"/>
        <v>0</v>
      </c>
      <c r="U705" s="262">
        <f t="shared" si="218"/>
        <v>0</v>
      </c>
      <c r="V705" s="262">
        <f t="shared" si="218"/>
        <v>0</v>
      </c>
      <c r="W705" s="262">
        <f t="shared" si="218"/>
        <v>0</v>
      </c>
      <c r="X705" s="262">
        <f t="shared" si="218"/>
        <v>0</v>
      </c>
      <c r="Y705" s="262">
        <f t="shared" si="218"/>
        <v>0</v>
      </c>
      <c r="Z705" s="262">
        <f t="shared" si="218"/>
        <v>0</v>
      </c>
      <c r="AA705" s="262">
        <f t="shared" si="218"/>
        <v>0</v>
      </c>
      <c r="AB705" s="262">
        <f t="shared" si="218"/>
        <v>0</v>
      </c>
    </row>
    <row r="706" spans="2:28" hidden="1" outlineLevel="1">
      <c r="B706" s="556">
        <f t="shared" ref="B706:C721" si="219">B673</f>
        <v>0</v>
      </c>
      <c r="C706" s="212" t="str">
        <f t="shared" si="219"/>
        <v xml:space="preserve">1 Bed / 1 Bath </v>
      </c>
      <c r="D706" s="260">
        <f t="shared" si="217"/>
        <v>0</v>
      </c>
      <c r="E706" s="261">
        <f t="shared" ref="E706:AB706" si="220">IFERROR(-($D345-E564-E595)*($M130*($D345-$U345)+$H130*$U345)/$D345,0)</f>
        <v>0</v>
      </c>
      <c r="F706" s="262">
        <f t="shared" si="220"/>
        <v>0</v>
      </c>
      <c r="G706" s="262">
        <f t="shared" si="220"/>
        <v>0</v>
      </c>
      <c r="H706" s="262">
        <f t="shared" si="220"/>
        <v>0</v>
      </c>
      <c r="I706" s="262">
        <f t="shared" si="220"/>
        <v>0</v>
      </c>
      <c r="J706" s="262">
        <f t="shared" si="220"/>
        <v>0</v>
      </c>
      <c r="K706" s="262">
        <f t="shared" si="220"/>
        <v>0</v>
      </c>
      <c r="L706" s="262">
        <f t="shared" si="220"/>
        <v>0</v>
      </c>
      <c r="M706" s="262">
        <f t="shared" si="220"/>
        <v>0</v>
      </c>
      <c r="N706" s="262">
        <f t="shared" si="220"/>
        <v>0</v>
      </c>
      <c r="O706" s="262">
        <f t="shared" si="220"/>
        <v>0</v>
      </c>
      <c r="P706" s="262">
        <f t="shared" si="220"/>
        <v>0</v>
      </c>
      <c r="Q706" s="262">
        <f t="shared" si="220"/>
        <v>0</v>
      </c>
      <c r="R706" s="262">
        <f t="shared" si="220"/>
        <v>0</v>
      </c>
      <c r="S706" s="262">
        <f t="shared" si="220"/>
        <v>0</v>
      </c>
      <c r="T706" s="262">
        <f t="shared" si="220"/>
        <v>0</v>
      </c>
      <c r="U706" s="262">
        <f t="shared" si="220"/>
        <v>0</v>
      </c>
      <c r="V706" s="262">
        <f t="shared" si="220"/>
        <v>0</v>
      </c>
      <c r="W706" s="262">
        <f t="shared" si="220"/>
        <v>0</v>
      </c>
      <c r="X706" s="262">
        <f t="shared" si="220"/>
        <v>0</v>
      </c>
      <c r="Y706" s="262">
        <f t="shared" si="220"/>
        <v>0</v>
      </c>
      <c r="Z706" s="262">
        <f t="shared" si="220"/>
        <v>0</v>
      </c>
      <c r="AA706" s="262">
        <f t="shared" si="220"/>
        <v>0</v>
      </c>
      <c r="AB706" s="262">
        <f t="shared" si="220"/>
        <v>0</v>
      </c>
    </row>
    <row r="707" spans="2:28" hidden="1" outlineLevel="1">
      <c r="B707" s="556">
        <f t="shared" si="219"/>
        <v>0</v>
      </c>
      <c r="C707" s="212" t="str">
        <f t="shared" si="219"/>
        <v xml:space="preserve">1 Bed / 1 Bath </v>
      </c>
      <c r="D707" s="260">
        <f t="shared" si="217"/>
        <v>0</v>
      </c>
      <c r="E707" s="261">
        <f t="shared" ref="E707:AB707" si="221">IFERROR(-($D346-E565-E596)*($M131*($D346-$U346)+$H131*$U346)/$D346,0)</f>
        <v>0</v>
      </c>
      <c r="F707" s="262">
        <f t="shared" si="221"/>
        <v>0</v>
      </c>
      <c r="G707" s="262">
        <f t="shared" si="221"/>
        <v>0</v>
      </c>
      <c r="H707" s="262">
        <f t="shared" si="221"/>
        <v>0</v>
      </c>
      <c r="I707" s="262">
        <f t="shared" si="221"/>
        <v>0</v>
      </c>
      <c r="J707" s="262">
        <f t="shared" si="221"/>
        <v>0</v>
      </c>
      <c r="K707" s="262">
        <f t="shared" si="221"/>
        <v>0</v>
      </c>
      <c r="L707" s="262">
        <f t="shared" si="221"/>
        <v>0</v>
      </c>
      <c r="M707" s="262">
        <f t="shared" si="221"/>
        <v>0</v>
      </c>
      <c r="N707" s="262">
        <f t="shared" si="221"/>
        <v>0</v>
      </c>
      <c r="O707" s="262">
        <f t="shared" si="221"/>
        <v>0</v>
      </c>
      <c r="P707" s="262">
        <f t="shared" si="221"/>
        <v>0</v>
      </c>
      <c r="Q707" s="262">
        <f t="shared" si="221"/>
        <v>0</v>
      </c>
      <c r="R707" s="262">
        <f t="shared" si="221"/>
        <v>0</v>
      </c>
      <c r="S707" s="262">
        <f t="shared" si="221"/>
        <v>0</v>
      </c>
      <c r="T707" s="262">
        <f t="shared" si="221"/>
        <v>0</v>
      </c>
      <c r="U707" s="262">
        <f t="shared" si="221"/>
        <v>0</v>
      </c>
      <c r="V707" s="262">
        <f t="shared" si="221"/>
        <v>0</v>
      </c>
      <c r="W707" s="262">
        <f t="shared" si="221"/>
        <v>0</v>
      </c>
      <c r="X707" s="262">
        <f t="shared" si="221"/>
        <v>0</v>
      </c>
      <c r="Y707" s="262">
        <f t="shared" si="221"/>
        <v>0</v>
      </c>
      <c r="Z707" s="262">
        <f t="shared" si="221"/>
        <v>0</v>
      </c>
      <c r="AA707" s="262">
        <f t="shared" si="221"/>
        <v>0</v>
      </c>
      <c r="AB707" s="262">
        <f t="shared" si="221"/>
        <v>0</v>
      </c>
    </row>
    <row r="708" spans="2:28" hidden="1" outlineLevel="1">
      <c r="B708" s="556">
        <f t="shared" si="219"/>
        <v>0</v>
      </c>
      <c r="C708" s="212" t="str">
        <f t="shared" si="219"/>
        <v xml:space="preserve">1 Bed / 1 Bath </v>
      </c>
      <c r="D708" s="260">
        <f t="shared" si="217"/>
        <v>0</v>
      </c>
      <c r="E708" s="261">
        <f t="shared" ref="E708:AB708" si="222">IFERROR(-($D347-E566-E597)*($M132*($D347-$U347)+$H132*$U347)/$D347,0)</f>
        <v>0</v>
      </c>
      <c r="F708" s="262">
        <f t="shared" si="222"/>
        <v>0</v>
      </c>
      <c r="G708" s="262">
        <f t="shared" si="222"/>
        <v>0</v>
      </c>
      <c r="H708" s="262">
        <f t="shared" si="222"/>
        <v>0</v>
      </c>
      <c r="I708" s="262">
        <f t="shared" si="222"/>
        <v>0</v>
      </c>
      <c r="J708" s="262">
        <f t="shared" si="222"/>
        <v>0</v>
      </c>
      <c r="K708" s="262">
        <f t="shared" si="222"/>
        <v>0</v>
      </c>
      <c r="L708" s="262">
        <f t="shared" si="222"/>
        <v>0</v>
      </c>
      <c r="M708" s="262">
        <f t="shared" si="222"/>
        <v>0</v>
      </c>
      <c r="N708" s="262">
        <f t="shared" si="222"/>
        <v>0</v>
      </c>
      <c r="O708" s="262">
        <f t="shared" si="222"/>
        <v>0</v>
      </c>
      <c r="P708" s="262">
        <f t="shared" si="222"/>
        <v>0</v>
      </c>
      <c r="Q708" s="262">
        <f t="shared" si="222"/>
        <v>0</v>
      </c>
      <c r="R708" s="262">
        <f t="shared" si="222"/>
        <v>0</v>
      </c>
      <c r="S708" s="262">
        <f t="shared" si="222"/>
        <v>0</v>
      </c>
      <c r="T708" s="262">
        <f t="shared" si="222"/>
        <v>0</v>
      </c>
      <c r="U708" s="262">
        <f t="shared" si="222"/>
        <v>0</v>
      </c>
      <c r="V708" s="262">
        <f t="shared" si="222"/>
        <v>0</v>
      </c>
      <c r="W708" s="262">
        <f t="shared" si="222"/>
        <v>0</v>
      </c>
      <c r="X708" s="262">
        <f t="shared" si="222"/>
        <v>0</v>
      </c>
      <c r="Y708" s="262">
        <f t="shared" si="222"/>
        <v>0</v>
      </c>
      <c r="Z708" s="262">
        <f t="shared" si="222"/>
        <v>0</v>
      </c>
      <c r="AA708" s="262">
        <f t="shared" si="222"/>
        <v>0</v>
      </c>
      <c r="AB708" s="262">
        <f t="shared" si="222"/>
        <v>0</v>
      </c>
    </row>
    <row r="709" spans="2:28" hidden="1" outlineLevel="1">
      <c r="B709" s="556">
        <f t="shared" si="219"/>
        <v>0</v>
      </c>
      <c r="C709" s="212" t="str">
        <f t="shared" si="219"/>
        <v xml:space="preserve">2 Bed / 1 Bath </v>
      </c>
      <c r="D709" s="260">
        <f t="shared" si="217"/>
        <v>0</v>
      </c>
      <c r="E709" s="261">
        <f t="shared" ref="E709:AB709" si="223">IFERROR(-($D348-E567-E598)*($M133*($D348-$U348)+$H133*$U348)/$D348,0)</f>
        <v>0</v>
      </c>
      <c r="F709" s="262">
        <f t="shared" si="223"/>
        <v>0</v>
      </c>
      <c r="G709" s="262">
        <f t="shared" si="223"/>
        <v>0</v>
      </c>
      <c r="H709" s="262">
        <f t="shared" si="223"/>
        <v>0</v>
      </c>
      <c r="I709" s="262">
        <f t="shared" si="223"/>
        <v>0</v>
      </c>
      <c r="J709" s="262">
        <f t="shared" si="223"/>
        <v>0</v>
      </c>
      <c r="K709" s="262">
        <f t="shared" si="223"/>
        <v>0</v>
      </c>
      <c r="L709" s="262">
        <f t="shared" si="223"/>
        <v>0</v>
      </c>
      <c r="M709" s="262">
        <f t="shared" si="223"/>
        <v>0</v>
      </c>
      <c r="N709" s="262">
        <f t="shared" si="223"/>
        <v>0</v>
      </c>
      <c r="O709" s="262">
        <f t="shared" si="223"/>
        <v>0</v>
      </c>
      <c r="P709" s="262">
        <f t="shared" si="223"/>
        <v>0</v>
      </c>
      <c r="Q709" s="262">
        <f t="shared" si="223"/>
        <v>0</v>
      </c>
      <c r="R709" s="262">
        <f t="shared" si="223"/>
        <v>0</v>
      </c>
      <c r="S709" s="262">
        <f t="shared" si="223"/>
        <v>0</v>
      </c>
      <c r="T709" s="262">
        <f t="shared" si="223"/>
        <v>0</v>
      </c>
      <c r="U709" s="262">
        <f t="shared" si="223"/>
        <v>0</v>
      </c>
      <c r="V709" s="262">
        <f t="shared" si="223"/>
        <v>0</v>
      </c>
      <c r="W709" s="262">
        <f t="shared" si="223"/>
        <v>0</v>
      </c>
      <c r="X709" s="262">
        <f t="shared" si="223"/>
        <v>0</v>
      </c>
      <c r="Y709" s="262">
        <f t="shared" si="223"/>
        <v>0</v>
      </c>
      <c r="Z709" s="262">
        <f t="shared" si="223"/>
        <v>0</v>
      </c>
      <c r="AA709" s="262">
        <f t="shared" si="223"/>
        <v>0</v>
      </c>
      <c r="AB709" s="262">
        <f t="shared" si="223"/>
        <v>0</v>
      </c>
    </row>
    <row r="710" spans="2:28" hidden="1" outlineLevel="1">
      <c r="B710" s="556">
        <f t="shared" si="219"/>
        <v>0</v>
      </c>
      <c r="C710" s="212" t="str">
        <f t="shared" si="219"/>
        <v xml:space="preserve">2 Bed / 1 Bath </v>
      </c>
      <c r="D710" s="260">
        <f t="shared" si="217"/>
        <v>-2213</v>
      </c>
      <c r="E710" s="261">
        <f t="shared" ref="E710:AB710" si="224">IFERROR(-($D349-E568-E599)*($M134*($D349-$U349)+$H134*$U349)/$D349,0)</f>
        <v>-81700</v>
      </c>
      <c r="F710" s="262">
        <f t="shared" si="224"/>
        <v>-81700</v>
      </c>
      <c r="G710" s="262">
        <f t="shared" si="224"/>
        <v>-81700</v>
      </c>
      <c r="H710" s="262">
        <f t="shared" si="224"/>
        <v>-81700</v>
      </c>
      <c r="I710" s="262">
        <f t="shared" si="224"/>
        <v>-81700</v>
      </c>
      <c r="J710" s="262">
        <f t="shared" si="224"/>
        <v>-81700</v>
      </c>
      <c r="K710" s="262">
        <f t="shared" si="224"/>
        <v>-81700</v>
      </c>
      <c r="L710" s="262">
        <f t="shared" si="224"/>
        <v>-81700</v>
      </c>
      <c r="M710" s="262">
        <f t="shared" si="224"/>
        <v>-81700</v>
      </c>
      <c r="N710" s="262">
        <f t="shared" si="224"/>
        <v>-81700</v>
      </c>
      <c r="O710" s="262">
        <f t="shared" si="224"/>
        <v>-81700</v>
      </c>
      <c r="P710" s="262">
        <f t="shared" si="224"/>
        <v>-81700</v>
      </c>
      <c r="Q710" s="262">
        <f t="shared" si="224"/>
        <v>-81700</v>
      </c>
      <c r="R710" s="262">
        <f t="shared" si="224"/>
        <v>-81700</v>
      </c>
      <c r="S710" s="262">
        <f t="shared" si="224"/>
        <v>-81700</v>
      </c>
      <c r="T710" s="262">
        <f t="shared" si="224"/>
        <v>-81700</v>
      </c>
      <c r="U710" s="262">
        <f t="shared" si="224"/>
        <v>-81700</v>
      </c>
      <c r="V710" s="262">
        <f t="shared" si="224"/>
        <v>-81700</v>
      </c>
      <c r="W710" s="262">
        <f t="shared" si="224"/>
        <v>-81700</v>
      </c>
      <c r="X710" s="262">
        <f t="shared" si="224"/>
        <v>-81700</v>
      </c>
      <c r="Y710" s="262">
        <f t="shared" si="224"/>
        <v>-81700</v>
      </c>
      <c r="Z710" s="262">
        <f t="shared" si="224"/>
        <v>-81700</v>
      </c>
      <c r="AA710" s="262">
        <f t="shared" si="224"/>
        <v>-81700</v>
      </c>
      <c r="AB710" s="262">
        <f t="shared" si="224"/>
        <v>-81700</v>
      </c>
    </row>
    <row r="711" spans="2:28" hidden="1" outlineLevel="1">
      <c r="B711" s="556">
        <f t="shared" si="219"/>
        <v>0</v>
      </c>
      <c r="C711" s="212" t="str">
        <f t="shared" si="219"/>
        <v xml:space="preserve">2 Bed / 1 Bath </v>
      </c>
      <c r="D711" s="260">
        <f t="shared" si="217"/>
        <v>0</v>
      </c>
      <c r="E711" s="261">
        <f t="shared" ref="E711:AB711" si="225">IFERROR(-($D350-E569-E600)*($M135*($D350-$U350)+$H135*$U350)/$D350,0)</f>
        <v>0</v>
      </c>
      <c r="F711" s="262">
        <f t="shared" si="225"/>
        <v>0</v>
      </c>
      <c r="G711" s="262">
        <f t="shared" si="225"/>
        <v>0</v>
      </c>
      <c r="H711" s="262">
        <f t="shared" si="225"/>
        <v>0</v>
      </c>
      <c r="I711" s="262">
        <f t="shared" si="225"/>
        <v>0</v>
      </c>
      <c r="J711" s="262">
        <f t="shared" si="225"/>
        <v>0</v>
      </c>
      <c r="K711" s="262">
        <f t="shared" si="225"/>
        <v>0</v>
      </c>
      <c r="L711" s="262">
        <f t="shared" si="225"/>
        <v>0</v>
      </c>
      <c r="M711" s="262">
        <f t="shared" si="225"/>
        <v>0</v>
      </c>
      <c r="N711" s="262">
        <f t="shared" si="225"/>
        <v>0</v>
      </c>
      <c r="O711" s="262">
        <f t="shared" si="225"/>
        <v>0</v>
      </c>
      <c r="P711" s="262">
        <f t="shared" si="225"/>
        <v>0</v>
      </c>
      <c r="Q711" s="262">
        <f t="shared" si="225"/>
        <v>0</v>
      </c>
      <c r="R711" s="262">
        <f t="shared" si="225"/>
        <v>0</v>
      </c>
      <c r="S711" s="262">
        <f t="shared" si="225"/>
        <v>0</v>
      </c>
      <c r="T711" s="262">
        <f t="shared" si="225"/>
        <v>0</v>
      </c>
      <c r="U711" s="262">
        <f t="shared" si="225"/>
        <v>0</v>
      </c>
      <c r="V711" s="262">
        <f t="shared" si="225"/>
        <v>0</v>
      </c>
      <c r="W711" s="262">
        <f t="shared" si="225"/>
        <v>0</v>
      </c>
      <c r="X711" s="262">
        <f t="shared" si="225"/>
        <v>0</v>
      </c>
      <c r="Y711" s="262">
        <f t="shared" si="225"/>
        <v>0</v>
      </c>
      <c r="Z711" s="262">
        <f t="shared" si="225"/>
        <v>0</v>
      </c>
      <c r="AA711" s="262">
        <f t="shared" si="225"/>
        <v>0</v>
      </c>
      <c r="AB711" s="262">
        <f t="shared" si="225"/>
        <v>0</v>
      </c>
    </row>
    <row r="712" spans="2:28" hidden="1" outlineLevel="1">
      <c r="B712" s="556">
        <f t="shared" si="219"/>
        <v>0</v>
      </c>
      <c r="C712" s="212" t="str">
        <f t="shared" si="219"/>
        <v xml:space="preserve">2 Bed / 2 Bath </v>
      </c>
      <c r="D712" s="260">
        <f t="shared" si="217"/>
        <v>0</v>
      </c>
      <c r="E712" s="261">
        <f t="shared" ref="E712:AB712" si="226">IFERROR(-($D351-E570-E601)*($M136*($D351-$U351)+$H136*$U351)/$D351,0)</f>
        <v>0</v>
      </c>
      <c r="F712" s="262">
        <f t="shared" si="226"/>
        <v>0</v>
      </c>
      <c r="G712" s="262">
        <f t="shared" si="226"/>
        <v>0</v>
      </c>
      <c r="H712" s="262">
        <f t="shared" si="226"/>
        <v>0</v>
      </c>
      <c r="I712" s="262">
        <f t="shared" si="226"/>
        <v>0</v>
      </c>
      <c r="J712" s="262">
        <f t="shared" si="226"/>
        <v>0</v>
      </c>
      <c r="K712" s="262">
        <f t="shared" si="226"/>
        <v>0</v>
      </c>
      <c r="L712" s="262">
        <f t="shared" si="226"/>
        <v>0</v>
      </c>
      <c r="M712" s="262">
        <f t="shared" si="226"/>
        <v>0</v>
      </c>
      <c r="N712" s="262">
        <f t="shared" si="226"/>
        <v>0</v>
      </c>
      <c r="O712" s="262">
        <f t="shared" si="226"/>
        <v>0</v>
      </c>
      <c r="P712" s="262">
        <f t="shared" si="226"/>
        <v>0</v>
      </c>
      <c r="Q712" s="262">
        <f t="shared" si="226"/>
        <v>0</v>
      </c>
      <c r="R712" s="262">
        <f t="shared" si="226"/>
        <v>0</v>
      </c>
      <c r="S712" s="262">
        <f t="shared" si="226"/>
        <v>0</v>
      </c>
      <c r="T712" s="262">
        <f t="shared" si="226"/>
        <v>0</v>
      </c>
      <c r="U712" s="262">
        <f t="shared" si="226"/>
        <v>0</v>
      </c>
      <c r="V712" s="262">
        <f t="shared" si="226"/>
        <v>0</v>
      </c>
      <c r="W712" s="262">
        <f t="shared" si="226"/>
        <v>0</v>
      </c>
      <c r="X712" s="262">
        <f t="shared" si="226"/>
        <v>0</v>
      </c>
      <c r="Y712" s="262">
        <f t="shared" si="226"/>
        <v>0</v>
      </c>
      <c r="Z712" s="262">
        <f t="shared" si="226"/>
        <v>0</v>
      </c>
      <c r="AA712" s="262">
        <f t="shared" si="226"/>
        <v>0</v>
      </c>
      <c r="AB712" s="262">
        <f t="shared" si="226"/>
        <v>0</v>
      </c>
    </row>
    <row r="713" spans="2:28" hidden="1" outlineLevel="1">
      <c r="B713" s="556">
        <f t="shared" si="219"/>
        <v>0</v>
      </c>
      <c r="C713" s="212" t="str">
        <f t="shared" si="219"/>
        <v>2 Bed / 1 Bath + Den</v>
      </c>
      <c r="D713" s="260">
        <f t="shared" si="217"/>
        <v>0</v>
      </c>
      <c r="E713" s="261">
        <f t="shared" ref="E713:AB713" si="227">IFERROR(-($D352-E571-E602)*($M137*($D352-$U352)+$H137*$U352)/$D352,0)</f>
        <v>0</v>
      </c>
      <c r="F713" s="262">
        <f t="shared" si="227"/>
        <v>0</v>
      </c>
      <c r="G713" s="262">
        <f t="shared" si="227"/>
        <v>0</v>
      </c>
      <c r="H713" s="262">
        <f t="shared" si="227"/>
        <v>0</v>
      </c>
      <c r="I713" s="262">
        <f t="shared" si="227"/>
        <v>0</v>
      </c>
      <c r="J713" s="262">
        <f t="shared" si="227"/>
        <v>0</v>
      </c>
      <c r="K713" s="262">
        <f t="shared" si="227"/>
        <v>0</v>
      </c>
      <c r="L713" s="262">
        <f t="shared" si="227"/>
        <v>0</v>
      </c>
      <c r="M713" s="262">
        <f t="shared" si="227"/>
        <v>0</v>
      </c>
      <c r="N713" s="262">
        <f t="shared" si="227"/>
        <v>0</v>
      </c>
      <c r="O713" s="262">
        <f t="shared" si="227"/>
        <v>0</v>
      </c>
      <c r="P713" s="262">
        <f t="shared" si="227"/>
        <v>0</v>
      </c>
      <c r="Q713" s="262">
        <f t="shared" si="227"/>
        <v>0</v>
      </c>
      <c r="R713" s="262">
        <f t="shared" si="227"/>
        <v>0</v>
      </c>
      <c r="S713" s="262">
        <f t="shared" si="227"/>
        <v>0</v>
      </c>
      <c r="T713" s="262">
        <f t="shared" si="227"/>
        <v>0</v>
      </c>
      <c r="U713" s="262">
        <f t="shared" si="227"/>
        <v>0</v>
      </c>
      <c r="V713" s="262">
        <f t="shared" si="227"/>
        <v>0</v>
      </c>
      <c r="W713" s="262">
        <f t="shared" si="227"/>
        <v>0</v>
      </c>
      <c r="X713" s="262">
        <f t="shared" si="227"/>
        <v>0</v>
      </c>
      <c r="Y713" s="262">
        <f t="shared" si="227"/>
        <v>0</v>
      </c>
      <c r="Z713" s="262">
        <f t="shared" si="227"/>
        <v>0</v>
      </c>
      <c r="AA713" s="262">
        <f t="shared" si="227"/>
        <v>0</v>
      </c>
      <c r="AB713" s="262">
        <f t="shared" si="227"/>
        <v>0</v>
      </c>
    </row>
    <row r="714" spans="2:28" hidden="1" outlineLevel="1">
      <c r="B714" s="556">
        <f t="shared" si="219"/>
        <v>0</v>
      </c>
      <c r="C714" s="212" t="str">
        <f t="shared" si="219"/>
        <v xml:space="preserve">2 Bed / 2 Bath </v>
      </c>
      <c r="D714" s="260">
        <f t="shared" si="217"/>
        <v>0</v>
      </c>
      <c r="E714" s="261">
        <f t="shared" ref="E714:AB714" si="228">IFERROR(-($D353-E572-E603)*($M138*($D353-$U353)+$H138*$U353)/$D353,0)</f>
        <v>0</v>
      </c>
      <c r="F714" s="262">
        <f t="shared" si="228"/>
        <v>0</v>
      </c>
      <c r="G714" s="262">
        <f t="shared" si="228"/>
        <v>0</v>
      </c>
      <c r="H714" s="262">
        <f t="shared" si="228"/>
        <v>0</v>
      </c>
      <c r="I714" s="262">
        <f t="shared" si="228"/>
        <v>0</v>
      </c>
      <c r="J714" s="262">
        <f t="shared" si="228"/>
        <v>0</v>
      </c>
      <c r="K714" s="262">
        <f t="shared" si="228"/>
        <v>0</v>
      </c>
      <c r="L714" s="262">
        <f t="shared" si="228"/>
        <v>0</v>
      </c>
      <c r="M714" s="262">
        <f t="shared" si="228"/>
        <v>0</v>
      </c>
      <c r="N714" s="262">
        <f t="shared" si="228"/>
        <v>0</v>
      </c>
      <c r="O714" s="262">
        <f t="shared" si="228"/>
        <v>0</v>
      </c>
      <c r="P714" s="262">
        <f t="shared" si="228"/>
        <v>0</v>
      </c>
      <c r="Q714" s="262">
        <f t="shared" si="228"/>
        <v>0</v>
      </c>
      <c r="R714" s="262">
        <f t="shared" si="228"/>
        <v>0</v>
      </c>
      <c r="S714" s="262">
        <f t="shared" si="228"/>
        <v>0</v>
      </c>
      <c r="T714" s="262">
        <f t="shared" si="228"/>
        <v>0</v>
      </c>
      <c r="U714" s="262">
        <f t="shared" si="228"/>
        <v>0</v>
      </c>
      <c r="V714" s="262">
        <f t="shared" si="228"/>
        <v>0</v>
      </c>
      <c r="W714" s="262">
        <f t="shared" si="228"/>
        <v>0</v>
      </c>
      <c r="X714" s="262">
        <f t="shared" si="228"/>
        <v>0</v>
      </c>
      <c r="Y714" s="262">
        <f t="shared" si="228"/>
        <v>0</v>
      </c>
      <c r="Z714" s="262">
        <f t="shared" si="228"/>
        <v>0</v>
      </c>
      <c r="AA714" s="262">
        <f t="shared" si="228"/>
        <v>0</v>
      </c>
      <c r="AB714" s="262">
        <f t="shared" si="228"/>
        <v>0</v>
      </c>
    </row>
    <row r="715" spans="2:28" hidden="1" outlineLevel="1">
      <c r="B715" s="556">
        <f t="shared" si="219"/>
        <v>0</v>
      </c>
      <c r="C715" s="212" t="str">
        <f t="shared" si="219"/>
        <v xml:space="preserve">2 Bed / 1.5 Bath </v>
      </c>
      <c r="D715" s="260">
        <f t="shared" si="217"/>
        <v>0</v>
      </c>
      <c r="E715" s="261">
        <f t="shared" ref="E715:AB715" si="229">IFERROR(-($D354-E573-E604)*($M139*($D354-$U354)+$H139*$U354)/$D354,0)</f>
        <v>0</v>
      </c>
      <c r="F715" s="262">
        <f t="shared" si="229"/>
        <v>0</v>
      </c>
      <c r="G715" s="262">
        <f t="shared" si="229"/>
        <v>0</v>
      </c>
      <c r="H715" s="262">
        <f t="shared" si="229"/>
        <v>0</v>
      </c>
      <c r="I715" s="262">
        <f t="shared" si="229"/>
        <v>0</v>
      </c>
      <c r="J715" s="262">
        <f t="shared" si="229"/>
        <v>0</v>
      </c>
      <c r="K715" s="262">
        <f t="shared" si="229"/>
        <v>0</v>
      </c>
      <c r="L715" s="262">
        <f t="shared" si="229"/>
        <v>0</v>
      </c>
      <c r="M715" s="262">
        <f t="shared" si="229"/>
        <v>0</v>
      </c>
      <c r="N715" s="262">
        <f t="shared" si="229"/>
        <v>0</v>
      </c>
      <c r="O715" s="262">
        <f t="shared" si="229"/>
        <v>0</v>
      </c>
      <c r="P715" s="262">
        <f t="shared" si="229"/>
        <v>0</v>
      </c>
      <c r="Q715" s="262">
        <f t="shared" si="229"/>
        <v>0</v>
      </c>
      <c r="R715" s="262">
        <f t="shared" si="229"/>
        <v>0</v>
      </c>
      <c r="S715" s="262">
        <f t="shared" si="229"/>
        <v>0</v>
      </c>
      <c r="T715" s="262">
        <f t="shared" si="229"/>
        <v>0</v>
      </c>
      <c r="U715" s="262">
        <f t="shared" si="229"/>
        <v>0</v>
      </c>
      <c r="V715" s="262">
        <f t="shared" si="229"/>
        <v>0</v>
      </c>
      <c r="W715" s="262">
        <f t="shared" si="229"/>
        <v>0</v>
      </c>
      <c r="X715" s="262">
        <f t="shared" si="229"/>
        <v>0</v>
      </c>
      <c r="Y715" s="262">
        <f t="shared" si="229"/>
        <v>0</v>
      </c>
      <c r="Z715" s="262">
        <f t="shared" si="229"/>
        <v>0</v>
      </c>
      <c r="AA715" s="262">
        <f t="shared" si="229"/>
        <v>0</v>
      </c>
      <c r="AB715" s="262">
        <f t="shared" si="229"/>
        <v>0</v>
      </c>
    </row>
    <row r="716" spans="2:28" hidden="1" outlineLevel="1">
      <c r="B716" s="556">
        <f t="shared" si="219"/>
        <v>0</v>
      </c>
      <c r="C716" s="212" t="str">
        <f t="shared" si="219"/>
        <v xml:space="preserve">3 Bed / 2 Bath </v>
      </c>
      <c r="D716" s="260">
        <f t="shared" si="217"/>
        <v>0</v>
      </c>
      <c r="E716" s="261">
        <f t="shared" ref="E716:AB716" si="230">IFERROR(-($D355-E574-E605)*($M140*($D355-$U355)+$H140*$U355)/$D355,0)</f>
        <v>-4895</v>
      </c>
      <c r="F716" s="262">
        <f t="shared" si="230"/>
        <v>-4895</v>
      </c>
      <c r="G716" s="262">
        <f t="shared" si="230"/>
        <v>-4895</v>
      </c>
      <c r="H716" s="262">
        <f t="shared" si="230"/>
        <v>-4895</v>
      </c>
      <c r="I716" s="262">
        <f t="shared" si="230"/>
        <v>-4895</v>
      </c>
      <c r="J716" s="262">
        <f t="shared" si="230"/>
        <v>-4895</v>
      </c>
      <c r="K716" s="262">
        <f t="shared" si="230"/>
        <v>-4895</v>
      </c>
      <c r="L716" s="262">
        <f t="shared" si="230"/>
        <v>-4895</v>
      </c>
      <c r="M716" s="262">
        <f t="shared" si="230"/>
        <v>-4895</v>
      </c>
      <c r="N716" s="262">
        <f t="shared" si="230"/>
        <v>-4895</v>
      </c>
      <c r="O716" s="262">
        <f t="shared" si="230"/>
        <v>-4895</v>
      </c>
      <c r="P716" s="262">
        <f t="shared" si="230"/>
        <v>-4895</v>
      </c>
      <c r="Q716" s="262">
        <f t="shared" si="230"/>
        <v>-4895</v>
      </c>
      <c r="R716" s="262">
        <f t="shared" si="230"/>
        <v>-4895</v>
      </c>
      <c r="S716" s="262">
        <f t="shared" si="230"/>
        <v>-4895</v>
      </c>
      <c r="T716" s="262">
        <f t="shared" si="230"/>
        <v>-4895</v>
      </c>
      <c r="U716" s="262">
        <f t="shared" si="230"/>
        <v>-4895</v>
      </c>
      <c r="V716" s="262">
        <f t="shared" si="230"/>
        <v>-4895</v>
      </c>
      <c r="W716" s="262">
        <f t="shared" si="230"/>
        <v>-4895</v>
      </c>
      <c r="X716" s="262">
        <f t="shared" si="230"/>
        <v>-4895</v>
      </c>
      <c r="Y716" s="262">
        <f t="shared" si="230"/>
        <v>-4895</v>
      </c>
      <c r="Z716" s="262">
        <f t="shared" si="230"/>
        <v>-4895</v>
      </c>
      <c r="AA716" s="262">
        <f t="shared" si="230"/>
        <v>-4895</v>
      </c>
      <c r="AB716" s="262">
        <f t="shared" si="230"/>
        <v>-4895</v>
      </c>
    </row>
    <row r="717" spans="2:28" hidden="1" outlineLevel="1">
      <c r="B717" s="556">
        <f t="shared" si="219"/>
        <v>0</v>
      </c>
      <c r="C717" s="212" t="str">
        <f t="shared" si="219"/>
        <v>3 Bed / 2 Bath House</v>
      </c>
      <c r="D717" s="260">
        <f t="shared" si="217"/>
        <v>0</v>
      </c>
      <c r="E717" s="261">
        <f t="shared" ref="E717:AB717" si="231">IFERROR(-($D356-E575-E606)*($M141*($D356-$U356)+$H141*$U356)/$D356,0)</f>
        <v>0</v>
      </c>
      <c r="F717" s="262">
        <f t="shared" si="231"/>
        <v>0</v>
      </c>
      <c r="G717" s="262">
        <f t="shared" si="231"/>
        <v>0</v>
      </c>
      <c r="H717" s="262">
        <f t="shared" si="231"/>
        <v>0</v>
      </c>
      <c r="I717" s="262">
        <f t="shared" si="231"/>
        <v>0</v>
      </c>
      <c r="J717" s="262">
        <f t="shared" si="231"/>
        <v>0</v>
      </c>
      <c r="K717" s="262">
        <f t="shared" si="231"/>
        <v>0</v>
      </c>
      <c r="L717" s="262">
        <f t="shared" si="231"/>
        <v>0</v>
      </c>
      <c r="M717" s="262">
        <f t="shared" si="231"/>
        <v>0</v>
      </c>
      <c r="N717" s="262">
        <f t="shared" si="231"/>
        <v>0</v>
      </c>
      <c r="O717" s="262">
        <f t="shared" si="231"/>
        <v>0</v>
      </c>
      <c r="P717" s="262">
        <f t="shared" si="231"/>
        <v>0</v>
      </c>
      <c r="Q717" s="262">
        <f t="shared" si="231"/>
        <v>0</v>
      </c>
      <c r="R717" s="262">
        <f t="shared" si="231"/>
        <v>0</v>
      </c>
      <c r="S717" s="262">
        <f t="shared" si="231"/>
        <v>0</v>
      </c>
      <c r="T717" s="262">
        <f t="shared" si="231"/>
        <v>0</v>
      </c>
      <c r="U717" s="262">
        <f t="shared" si="231"/>
        <v>0</v>
      </c>
      <c r="V717" s="262">
        <f t="shared" si="231"/>
        <v>0</v>
      </c>
      <c r="W717" s="262">
        <f t="shared" si="231"/>
        <v>0</v>
      </c>
      <c r="X717" s="262">
        <f t="shared" si="231"/>
        <v>0</v>
      </c>
      <c r="Y717" s="262">
        <f t="shared" si="231"/>
        <v>0</v>
      </c>
      <c r="Z717" s="262">
        <f t="shared" si="231"/>
        <v>0</v>
      </c>
      <c r="AA717" s="262">
        <f t="shared" si="231"/>
        <v>0</v>
      </c>
      <c r="AB717" s="262">
        <f t="shared" si="231"/>
        <v>0</v>
      </c>
    </row>
    <row r="718" spans="2:28" hidden="1" outlineLevel="1">
      <c r="B718" s="556">
        <f t="shared" si="219"/>
        <v>0</v>
      </c>
      <c r="C718" s="212" t="str">
        <f t="shared" si="219"/>
        <v xml:space="preserve">3 Bed / 2 Bath </v>
      </c>
      <c r="D718" s="260">
        <f t="shared" si="217"/>
        <v>0</v>
      </c>
      <c r="E718" s="261">
        <f t="shared" ref="E718:AB718" si="232">IFERROR(-($D357-E576-E607)*($M142*($D357-$U357)+$H142*$U357)/$D357,0)</f>
        <v>0</v>
      </c>
      <c r="F718" s="262">
        <f t="shared" si="232"/>
        <v>0</v>
      </c>
      <c r="G718" s="262">
        <f t="shared" si="232"/>
        <v>0</v>
      </c>
      <c r="H718" s="262">
        <f t="shared" si="232"/>
        <v>0</v>
      </c>
      <c r="I718" s="262">
        <f t="shared" si="232"/>
        <v>0</v>
      </c>
      <c r="J718" s="262">
        <f t="shared" si="232"/>
        <v>0</v>
      </c>
      <c r="K718" s="262">
        <f t="shared" si="232"/>
        <v>0</v>
      </c>
      <c r="L718" s="262">
        <f t="shared" si="232"/>
        <v>0</v>
      </c>
      <c r="M718" s="262">
        <f t="shared" si="232"/>
        <v>0</v>
      </c>
      <c r="N718" s="262">
        <f t="shared" si="232"/>
        <v>0</v>
      </c>
      <c r="O718" s="262">
        <f t="shared" si="232"/>
        <v>0</v>
      </c>
      <c r="P718" s="262">
        <f t="shared" si="232"/>
        <v>0</v>
      </c>
      <c r="Q718" s="262">
        <f t="shared" si="232"/>
        <v>0</v>
      </c>
      <c r="R718" s="262">
        <f t="shared" si="232"/>
        <v>0</v>
      </c>
      <c r="S718" s="262">
        <f t="shared" si="232"/>
        <v>0</v>
      </c>
      <c r="T718" s="262">
        <f t="shared" si="232"/>
        <v>0</v>
      </c>
      <c r="U718" s="262">
        <f t="shared" si="232"/>
        <v>0</v>
      </c>
      <c r="V718" s="262">
        <f t="shared" si="232"/>
        <v>0</v>
      </c>
      <c r="W718" s="262">
        <f t="shared" si="232"/>
        <v>0</v>
      </c>
      <c r="X718" s="262">
        <f t="shared" si="232"/>
        <v>0</v>
      </c>
      <c r="Y718" s="262">
        <f t="shared" si="232"/>
        <v>0</v>
      </c>
      <c r="Z718" s="262">
        <f t="shared" si="232"/>
        <v>0</v>
      </c>
      <c r="AA718" s="262">
        <f t="shared" si="232"/>
        <v>0</v>
      </c>
      <c r="AB718" s="262">
        <f t="shared" si="232"/>
        <v>0</v>
      </c>
    </row>
    <row r="719" spans="2:28" hidden="1" outlineLevel="1">
      <c r="B719" s="556">
        <f t="shared" si="219"/>
        <v>0</v>
      </c>
      <c r="C719" s="212" t="str">
        <f t="shared" si="219"/>
        <v xml:space="preserve">1 Bed / 1 Bath </v>
      </c>
      <c r="D719" s="260">
        <f t="shared" si="217"/>
        <v>0</v>
      </c>
      <c r="E719" s="261">
        <f t="shared" ref="E719:AB719" si="233">IFERROR(-($D358-E577-E608)*($M143*($D358-$U358)+$H143*$U358)/$D358,0)</f>
        <v>0</v>
      </c>
      <c r="F719" s="262">
        <f t="shared" si="233"/>
        <v>0</v>
      </c>
      <c r="G719" s="262">
        <f t="shared" si="233"/>
        <v>0</v>
      </c>
      <c r="H719" s="262">
        <f t="shared" si="233"/>
        <v>0</v>
      </c>
      <c r="I719" s="262">
        <f t="shared" si="233"/>
        <v>0</v>
      </c>
      <c r="J719" s="262">
        <f t="shared" si="233"/>
        <v>0</v>
      </c>
      <c r="K719" s="262">
        <f t="shared" si="233"/>
        <v>0</v>
      </c>
      <c r="L719" s="262">
        <f t="shared" si="233"/>
        <v>0</v>
      </c>
      <c r="M719" s="262">
        <f t="shared" si="233"/>
        <v>0</v>
      </c>
      <c r="N719" s="262">
        <f t="shared" si="233"/>
        <v>0</v>
      </c>
      <c r="O719" s="262">
        <f t="shared" si="233"/>
        <v>0</v>
      </c>
      <c r="P719" s="262">
        <f t="shared" si="233"/>
        <v>0</v>
      </c>
      <c r="Q719" s="262">
        <f t="shared" si="233"/>
        <v>0</v>
      </c>
      <c r="R719" s="262">
        <f t="shared" si="233"/>
        <v>0</v>
      </c>
      <c r="S719" s="262">
        <f t="shared" si="233"/>
        <v>0</v>
      </c>
      <c r="T719" s="262">
        <f t="shared" si="233"/>
        <v>0</v>
      </c>
      <c r="U719" s="262">
        <f t="shared" si="233"/>
        <v>0</v>
      </c>
      <c r="V719" s="262">
        <f t="shared" si="233"/>
        <v>0</v>
      </c>
      <c r="W719" s="262">
        <f t="shared" si="233"/>
        <v>0</v>
      </c>
      <c r="X719" s="262">
        <f t="shared" si="233"/>
        <v>0</v>
      </c>
      <c r="Y719" s="262">
        <f t="shared" si="233"/>
        <v>0</v>
      </c>
      <c r="Z719" s="262">
        <f t="shared" si="233"/>
        <v>0</v>
      </c>
      <c r="AA719" s="262">
        <f t="shared" si="233"/>
        <v>0</v>
      </c>
      <c r="AB719" s="262">
        <f t="shared" si="233"/>
        <v>0</v>
      </c>
    </row>
    <row r="720" spans="2:28" hidden="1" outlineLevel="1">
      <c r="B720" s="556">
        <f t="shared" si="219"/>
        <v>0</v>
      </c>
      <c r="C720" s="212" t="str">
        <f t="shared" si="219"/>
        <v xml:space="preserve">2 Bed / 2 Bath </v>
      </c>
      <c r="D720" s="260">
        <f t="shared" si="217"/>
        <v>0</v>
      </c>
      <c r="E720" s="261">
        <f t="shared" ref="E720:AB720" si="234">IFERROR(-($D359-E578-E609)*($M144*($D359-$U359)+$H144*$U359)/$D359,0)</f>
        <v>0</v>
      </c>
      <c r="F720" s="262">
        <f t="shared" si="234"/>
        <v>0</v>
      </c>
      <c r="G720" s="262">
        <f t="shared" si="234"/>
        <v>0</v>
      </c>
      <c r="H720" s="262">
        <f t="shared" si="234"/>
        <v>0</v>
      </c>
      <c r="I720" s="262">
        <f t="shared" si="234"/>
        <v>0</v>
      </c>
      <c r="J720" s="262">
        <f t="shared" si="234"/>
        <v>0</v>
      </c>
      <c r="K720" s="262">
        <f t="shared" si="234"/>
        <v>0</v>
      </c>
      <c r="L720" s="262">
        <f t="shared" si="234"/>
        <v>0</v>
      </c>
      <c r="M720" s="262">
        <f t="shared" si="234"/>
        <v>0</v>
      </c>
      <c r="N720" s="262">
        <f t="shared" si="234"/>
        <v>0</v>
      </c>
      <c r="O720" s="262">
        <f t="shared" si="234"/>
        <v>0</v>
      </c>
      <c r="P720" s="262">
        <f t="shared" si="234"/>
        <v>0</v>
      </c>
      <c r="Q720" s="262">
        <f t="shared" si="234"/>
        <v>0</v>
      </c>
      <c r="R720" s="262">
        <f t="shared" si="234"/>
        <v>0</v>
      </c>
      <c r="S720" s="262">
        <f t="shared" si="234"/>
        <v>0</v>
      </c>
      <c r="T720" s="262">
        <f t="shared" si="234"/>
        <v>0</v>
      </c>
      <c r="U720" s="262">
        <f t="shared" si="234"/>
        <v>0</v>
      </c>
      <c r="V720" s="262">
        <f t="shared" si="234"/>
        <v>0</v>
      </c>
      <c r="W720" s="262">
        <f t="shared" si="234"/>
        <v>0</v>
      </c>
      <c r="X720" s="262">
        <f t="shared" si="234"/>
        <v>0</v>
      </c>
      <c r="Y720" s="262">
        <f t="shared" si="234"/>
        <v>0</v>
      </c>
      <c r="Z720" s="262">
        <f t="shared" si="234"/>
        <v>0</v>
      </c>
      <c r="AA720" s="262">
        <f t="shared" si="234"/>
        <v>0</v>
      </c>
      <c r="AB720" s="262">
        <f t="shared" si="234"/>
        <v>0</v>
      </c>
    </row>
    <row r="721" spans="2:28" hidden="1" outlineLevel="1">
      <c r="B721" s="556">
        <f t="shared" si="219"/>
        <v>0</v>
      </c>
      <c r="C721" s="212" t="str">
        <f t="shared" si="219"/>
        <v xml:space="preserve">4 Bed / 2 Bath Penthouse </v>
      </c>
      <c r="D721" s="260">
        <f t="shared" si="217"/>
        <v>0</v>
      </c>
      <c r="E721" s="261">
        <f t="shared" ref="E721:AB721" si="235">IFERROR(-($D360-E579-E610)*($M145*($D360-$U360)+$H145*$U360)/$D360,0)</f>
        <v>0</v>
      </c>
      <c r="F721" s="262">
        <f t="shared" si="235"/>
        <v>0</v>
      </c>
      <c r="G721" s="262">
        <f t="shared" si="235"/>
        <v>0</v>
      </c>
      <c r="H721" s="262">
        <f t="shared" si="235"/>
        <v>0</v>
      </c>
      <c r="I721" s="262">
        <f t="shared" si="235"/>
        <v>0</v>
      </c>
      <c r="J721" s="262">
        <f t="shared" si="235"/>
        <v>0</v>
      </c>
      <c r="K721" s="262">
        <f t="shared" si="235"/>
        <v>0</v>
      </c>
      <c r="L721" s="262">
        <f t="shared" si="235"/>
        <v>0</v>
      </c>
      <c r="M721" s="262">
        <f t="shared" si="235"/>
        <v>0</v>
      </c>
      <c r="N721" s="262">
        <f t="shared" si="235"/>
        <v>0</v>
      </c>
      <c r="O721" s="262">
        <f t="shared" si="235"/>
        <v>0</v>
      </c>
      <c r="P721" s="262">
        <f t="shared" si="235"/>
        <v>0</v>
      </c>
      <c r="Q721" s="262">
        <f t="shared" si="235"/>
        <v>0</v>
      </c>
      <c r="R721" s="262">
        <f t="shared" si="235"/>
        <v>0</v>
      </c>
      <c r="S721" s="262">
        <f t="shared" si="235"/>
        <v>0</v>
      </c>
      <c r="T721" s="262">
        <f t="shared" si="235"/>
        <v>0</v>
      </c>
      <c r="U721" s="262">
        <f t="shared" si="235"/>
        <v>0</v>
      </c>
      <c r="V721" s="262">
        <f t="shared" si="235"/>
        <v>0</v>
      </c>
      <c r="W721" s="262">
        <f t="shared" si="235"/>
        <v>0</v>
      </c>
      <c r="X721" s="262">
        <f t="shared" si="235"/>
        <v>0</v>
      </c>
      <c r="Y721" s="262">
        <f t="shared" si="235"/>
        <v>0</v>
      </c>
      <c r="Z721" s="262">
        <f t="shared" si="235"/>
        <v>0</v>
      </c>
      <c r="AA721" s="262">
        <f t="shared" si="235"/>
        <v>0</v>
      </c>
      <c r="AB721" s="262">
        <f t="shared" si="235"/>
        <v>0</v>
      </c>
    </row>
    <row r="722" spans="2:28" hidden="1" outlineLevel="1">
      <c r="B722" s="556">
        <f t="shared" ref="B722:C734" si="236">B689</f>
        <v>0</v>
      </c>
      <c r="C722" s="212" t="str">
        <f t="shared" si="236"/>
        <v xml:space="preserve">2 Bed / 2 Bath </v>
      </c>
      <c r="D722" s="260">
        <f t="shared" si="217"/>
        <v>0</v>
      </c>
      <c r="E722" s="261">
        <f t="shared" ref="E722:AB722" si="237">IFERROR(-($D361-E580-E611)*($M146*($D361-$U361)+$H146*$U361)/$D361,0)</f>
        <v>0</v>
      </c>
      <c r="F722" s="262">
        <f t="shared" si="237"/>
        <v>0</v>
      </c>
      <c r="G722" s="262">
        <f t="shared" si="237"/>
        <v>0</v>
      </c>
      <c r="H722" s="262">
        <f t="shared" si="237"/>
        <v>0</v>
      </c>
      <c r="I722" s="262">
        <f t="shared" si="237"/>
        <v>0</v>
      </c>
      <c r="J722" s="262">
        <f t="shared" si="237"/>
        <v>0</v>
      </c>
      <c r="K722" s="262">
        <f t="shared" si="237"/>
        <v>0</v>
      </c>
      <c r="L722" s="262">
        <f t="shared" si="237"/>
        <v>0</v>
      </c>
      <c r="M722" s="262">
        <f t="shared" si="237"/>
        <v>0</v>
      </c>
      <c r="N722" s="262">
        <f t="shared" si="237"/>
        <v>0</v>
      </c>
      <c r="O722" s="262">
        <f t="shared" si="237"/>
        <v>0</v>
      </c>
      <c r="P722" s="262">
        <f t="shared" si="237"/>
        <v>0</v>
      </c>
      <c r="Q722" s="262">
        <f t="shared" si="237"/>
        <v>0</v>
      </c>
      <c r="R722" s="262">
        <f t="shared" si="237"/>
        <v>0</v>
      </c>
      <c r="S722" s="262">
        <f t="shared" si="237"/>
        <v>0</v>
      </c>
      <c r="T722" s="262">
        <f t="shared" si="237"/>
        <v>0</v>
      </c>
      <c r="U722" s="262">
        <f t="shared" si="237"/>
        <v>0</v>
      </c>
      <c r="V722" s="262">
        <f t="shared" si="237"/>
        <v>0</v>
      </c>
      <c r="W722" s="262">
        <f t="shared" si="237"/>
        <v>0</v>
      </c>
      <c r="X722" s="262">
        <f t="shared" si="237"/>
        <v>0</v>
      </c>
      <c r="Y722" s="262">
        <f t="shared" si="237"/>
        <v>0</v>
      </c>
      <c r="Z722" s="262">
        <f t="shared" si="237"/>
        <v>0</v>
      </c>
      <c r="AA722" s="262">
        <f t="shared" si="237"/>
        <v>0</v>
      </c>
      <c r="AB722" s="262">
        <f t="shared" si="237"/>
        <v>0</v>
      </c>
    </row>
    <row r="723" spans="2:28" hidden="1" outlineLevel="1">
      <c r="B723" s="556">
        <f t="shared" si="236"/>
        <v>0</v>
      </c>
      <c r="C723" s="212">
        <f t="shared" si="236"/>
        <v>0</v>
      </c>
      <c r="D723" s="260">
        <f t="shared" si="217"/>
        <v>0</v>
      </c>
      <c r="E723" s="261">
        <f t="shared" ref="E723:AB723" si="238">IFERROR(-($D362-E581-E612)*($M147*($D362-$U362)+$H147*$U362)/$D362,0)</f>
        <v>0</v>
      </c>
      <c r="F723" s="262">
        <f t="shared" si="238"/>
        <v>0</v>
      </c>
      <c r="G723" s="262">
        <f t="shared" si="238"/>
        <v>0</v>
      </c>
      <c r="H723" s="262">
        <f t="shared" si="238"/>
        <v>0</v>
      </c>
      <c r="I723" s="262">
        <f t="shared" si="238"/>
        <v>0</v>
      </c>
      <c r="J723" s="262">
        <f t="shared" si="238"/>
        <v>0</v>
      </c>
      <c r="K723" s="262">
        <f t="shared" si="238"/>
        <v>0</v>
      </c>
      <c r="L723" s="262">
        <f t="shared" si="238"/>
        <v>0</v>
      </c>
      <c r="M723" s="262">
        <f t="shared" si="238"/>
        <v>0</v>
      </c>
      <c r="N723" s="262">
        <f t="shared" si="238"/>
        <v>0</v>
      </c>
      <c r="O723" s="262">
        <f t="shared" si="238"/>
        <v>0</v>
      </c>
      <c r="P723" s="262">
        <f t="shared" si="238"/>
        <v>0</v>
      </c>
      <c r="Q723" s="262">
        <f t="shared" si="238"/>
        <v>0</v>
      </c>
      <c r="R723" s="262">
        <f t="shared" si="238"/>
        <v>0</v>
      </c>
      <c r="S723" s="262">
        <f t="shared" si="238"/>
        <v>0</v>
      </c>
      <c r="T723" s="262">
        <f t="shared" si="238"/>
        <v>0</v>
      </c>
      <c r="U723" s="262">
        <f t="shared" si="238"/>
        <v>0</v>
      </c>
      <c r="V723" s="262">
        <f t="shared" si="238"/>
        <v>0</v>
      </c>
      <c r="W723" s="262">
        <f t="shared" si="238"/>
        <v>0</v>
      </c>
      <c r="X723" s="262">
        <f t="shared" si="238"/>
        <v>0</v>
      </c>
      <c r="Y723" s="262">
        <f t="shared" si="238"/>
        <v>0</v>
      </c>
      <c r="Z723" s="262">
        <f t="shared" si="238"/>
        <v>0</v>
      </c>
      <c r="AA723" s="262">
        <f t="shared" si="238"/>
        <v>0</v>
      </c>
      <c r="AB723" s="262">
        <f t="shared" si="238"/>
        <v>0</v>
      </c>
    </row>
    <row r="724" spans="2:28" hidden="1" outlineLevel="1">
      <c r="B724" s="556">
        <f t="shared" si="236"/>
        <v>0</v>
      </c>
      <c r="C724" s="212">
        <f t="shared" si="236"/>
        <v>0</v>
      </c>
      <c r="D724" s="260">
        <f t="shared" si="217"/>
        <v>0</v>
      </c>
      <c r="E724" s="261">
        <f t="shared" ref="E724:AB724" si="239">IFERROR(-($D363-E582-E613)*($M148*($D363-$U363)+$H148*$U363)/$D363,0)</f>
        <v>0</v>
      </c>
      <c r="F724" s="262">
        <f t="shared" si="239"/>
        <v>0</v>
      </c>
      <c r="G724" s="262">
        <f t="shared" si="239"/>
        <v>0</v>
      </c>
      <c r="H724" s="262">
        <f t="shared" si="239"/>
        <v>0</v>
      </c>
      <c r="I724" s="262">
        <f t="shared" si="239"/>
        <v>0</v>
      </c>
      <c r="J724" s="262">
        <f t="shared" si="239"/>
        <v>0</v>
      </c>
      <c r="K724" s="262">
        <f t="shared" si="239"/>
        <v>0</v>
      </c>
      <c r="L724" s="262">
        <f t="shared" si="239"/>
        <v>0</v>
      </c>
      <c r="M724" s="262">
        <f t="shared" si="239"/>
        <v>0</v>
      </c>
      <c r="N724" s="262">
        <f t="shared" si="239"/>
        <v>0</v>
      </c>
      <c r="O724" s="262">
        <f t="shared" si="239"/>
        <v>0</v>
      </c>
      <c r="P724" s="262">
        <f t="shared" si="239"/>
        <v>0</v>
      </c>
      <c r="Q724" s="262">
        <f t="shared" si="239"/>
        <v>0</v>
      </c>
      <c r="R724" s="262">
        <f t="shared" si="239"/>
        <v>0</v>
      </c>
      <c r="S724" s="262">
        <f t="shared" si="239"/>
        <v>0</v>
      </c>
      <c r="T724" s="262">
        <f t="shared" si="239"/>
        <v>0</v>
      </c>
      <c r="U724" s="262">
        <f t="shared" si="239"/>
        <v>0</v>
      </c>
      <c r="V724" s="262">
        <f t="shared" si="239"/>
        <v>0</v>
      </c>
      <c r="W724" s="262">
        <f t="shared" si="239"/>
        <v>0</v>
      </c>
      <c r="X724" s="262">
        <f t="shared" si="239"/>
        <v>0</v>
      </c>
      <c r="Y724" s="262">
        <f t="shared" si="239"/>
        <v>0</v>
      </c>
      <c r="Z724" s="262">
        <f t="shared" si="239"/>
        <v>0</v>
      </c>
      <c r="AA724" s="262">
        <f t="shared" si="239"/>
        <v>0</v>
      </c>
      <c r="AB724" s="262">
        <f t="shared" si="239"/>
        <v>0</v>
      </c>
    </row>
    <row r="725" spans="2:28" hidden="1" outlineLevel="1">
      <c r="B725" s="556">
        <f t="shared" si="236"/>
        <v>0</v>
      </c>
      <c r="C725" s="212">
        <f t="shared" si="236"/>
        <v>0</v>
      </c>
      <c r="D725" s="260">
        <f t="shared" si="217"/>
        <v>0</v>
      </c>
      <c r="E725" s="261">
        <f t="shared" ref="E725:AB725" si="240">IFERROR(-($D364-E583-E614)*($M149*($D364-$U364)+$H149*$U364)/$D364,0)</f>
        <v>0</v>
      </c>
      <c r="F725" s="262">
        <f t="shared" si="240"/>
        <v>0</v>
      </c>
      <c r="G725" s="262">
        <f t="shared" si="240"/>
        <v>0</v>
      </c>
      <c r="H725" s="262">
        <f t="shared" si="240"/>
        <v>0</v>
      </c>
      <c r="I725" s="262">
        <f t="shared" si="240"/>
        <v>0</v>
      </c>
      <c r="J725" s="262">
        <f t="shared" si="240"/>
        <v>0</v>
      </c>
      <c r="K725" s="262">
        <f t="shared" si="240"/>
        <v>0</v>
      </c>
      <c r="L725" s="262">
        <f t="shared" si="240"/>
        <v>0</v>
      </c>
      <c r="M725" s="262">
        <f t="shared" si="240"/>
        <v>0</v>
      </c>
      <c r="N725" s="262">
        <f t="shared" si="240"/>
        <v>0</v>
      </c>
      <c r="O725" s="262">
        <f t="shared" si="240"/>
        <v>0</v>
      </c>
      <c r="P725" s="262">
        <f t="shared" si="240"/>
        <v>0</v>
      </c>
      <c r="Q725" s="262">
        <f t="shared" si="240"/>
        <v>0</v>
      </c>
      <c r="R725" s="262">
        <f t="shared" si="240"/>
        <v>0</v>
      </c>
      <c r="S725" s="262">
        <f t="shared" si="240"/>
        <v>0</v>
      </c>
      <c r="T725" s="262">
        <f t="shared" si="240"/>
        <v>0</v>
      </c>
      <c r="U725" s="262">
        <f t="shared" si="240"/>
        <v>0</v>
      </c>
      <c r="V725" s="262">
        <f t="shared" si="240"/>
        <v>0</v>
      </c>
      <c r="W725" s="262">
        <f t="shared" si="240"/>
        <v>0</v>
      </c>
      <c r="X725" s="262">
        <f t="shared" si="240"/>
        <v>0</v>
      </c>
      <c r="Y725" s="262">
        <f t="shared" si="240"/>
        <v>0</v>
      </c>
      <c r="Z725" s="262">
        <f t="shared" si="240"/>
        <v>0</v>
      </c>
      <c r="AA725" s="262">
        <f t="shared" si="240"/>
        <v>0</v>
      </c>
      <c r="AB725" s="262">
        <f t="shared" si="240"/>
        <v>0</v>
      </c>
    </row>
    <row r="726" spans="2:28" hidden="1" outlineLevel="1">
      <c r="B726" s="556">
        <f t="shared" si="236"/>
        <v>0</v>
      </c>
      <c r="C726" s="212">
        <f t="shared" si="236"/>
        <v>0</v>
      </c>
      <c r="D726" s="260">
        <f t="shared" si="217"/>
        <v>0</v>
      </c>
      <c r="E726" s="261">
        <f t="shared" ref="E726:AB726" si="241">IFERROR(-($D365-E584-E615)*($M150*($D365-$U365)+$H150*$U365)/$D365,0)</f>
        <v>0</v>
      </c>
      <c r="F726" s="262">
        <f t="shared" si="241"/>
        <v>0</v>
      </c>
      <c r="G726" s="262">
        <f t="shared" si="241"/>
        <v>0</v>
      </c>
      <c r="H726" s="262">
        <f t="shared" si="241"/>
        <v>0</v>
      </c>
      <c r="I726" s="262">
        <f t="shared" si="241"/>
        <v>0</v>
      </c>
      <c r="J726" s="262">
        <f t="shared" si="241"/>
        <v>0</v>
      </c>
      <c r="K726" s="262">
        <f t="shared" si="241"/>
        <v>0</v>
      </c>
      <c r="L726" s="262">
        <f t="shared" si="241"/>
        <v>0</v>
      </c>
      <c r="M726" s="262">
        <f t="shared" si="241"/>
        <v>0</v>
      </c>
      <c r="N726" s="262">
        <f t="shared" si="241"/>
        <v>0</v>
      </c>
      <c r="O726" s="262">
        <f t="shared" si="241"/>
        <v>0</v>
      </c>
      <c r="P726" s="262">
        <f t="shared" si="241"/>
        <v>0</v>
      </c>
      <c r="Q726" s="262">
        <f t="shared" si="241"/>
        <v>0</v>
      </c>
      <c r="R726" s="262">
        <f t="shared" si="241"/>
        <v>0</v>
      </c>
      <c r="S726" s="262">
        <f t="shared" si="241"/>
        <v>0</v>
      </c>
      <c r="T726" s="262">
        <f t="shared" si="241"/>
        <v>0</v>
      </c>
      <c r="U726" s="262">
        <f t="shared" si="241"/>
        <v>0</v>
      </c>
      <c r="V726" s="262">
        <f t="shared" si="241"/>
        <v>0</v>
      </c>
      <c r="W726" s="262">
        <f t="shared" si="241"/>
        <v>0</v>
      </c>
      <c r="X726" s="262">
        <f t="shared" si="241"/>
        <v>0</v>
      </c>
      <c r="Y726" s="262">
        <f t="shared" si="241"/>
        <v>0</v>
      </c>
      <c r="Z726" s="262">
        <f t="shared" si="241"/>
        <v>0</v>
      </c>
      <c r="AA726" s="262">
        <f t="shared" si="241"/>
        <v>0</v>
      </c>
      <c r="AB726" s="262">
        <f t="shared" si="241"/>
        <v>0</v>
      </c>
    </row>
    <row r="727" spans="2:28" hidden="1" outlineLevel="1">
      <c r="B727" s="556">
        <f t="shared" si="236"/>
        <v>0</v>
      </c>
      <c r="C727" s="212">
        <f t="shared" si="236"/>
        <v>0</v>
      </c>
      <c r="D727" s="260">
        <f t="shared" si="217"/>
        <v>0</v>
      </c>
      <c r="E727" s="261">
        <f t="shared" ref="E727:AB727" si="242">IFERROR(-($D366-E585-E616)*($M151*($D366-$U366)+$H151*$U366)/$D366,0)</f>
        <v>0</v>
      </c>
      <c r="F727" s="262">
        <f t="shared" si="242"/>
        <v>0</v>
      </c>
      <c r="G727" s="262">
        <f t="shared" si="242"/>
        <v>0</v>
      </c>
      <c r="H727" s="262">
        <f t="shared" si="242"/>
        <v>0</v>
      </c>
      <c r="I727" s="262">
        <f t="shared" si="242"/>
        <v>0</v>
      </c>
      <c r="J727" s="262">
        <f t="shared" si="242"/>
        <v>0</v>
      </c>
      <c r="K727" s="262">
        <f t="shared" si="242"/>
        <v>0</v>
      </c>
      <c r="L727" s="262">
        <f t="shared" si="242"/>
        <v>0</v>
      </c>
      <c r="M727" s="262">
        <f t="shared" si="242"/>
        <v>0</v>
      </c>
      <c r="N727" s="262">
        <f t="shared" si="242"/>
        <v>0</v>
      </c>
      <c r="O727" s="262">
        <f t="shared" si="242"/>
        <v>0</v>
      </c>
      <c r="P727" s="262">
        <f t="shared" si="242"/>
        <v>0</v>
      </c>
      <c r="Q727" s="262">
        <f t="shared" si="242"/>
        <v>0</v>
      </c>
      <c r="R727" s="262">
        <f t="shared" si="242"/>
        <v>0</v>
      </c>
      <c r="S727" s="262">
        <f t="shared" si="242"/>
        <v>0</v>
      </c>
      <c r="T727" s="262">
        <f t="shared" si="242"/>
        <v>0</v>
      </c>
      <c r="U727" s="262">
        <f t="shared" si="242"/>
        <v>0</v>
      </c>
      <c r="V727" s="262">
        <f t="shared" si="242"/>
        <v>0</v>
      </c>
      <c r="W727" s="262">
        <f t="shared" si="242"/>
        <v>0</v>
      </c>
      <c r="X727" s="262">
        <f t="shared" si="242"/>
        <v>0</v>
      </c>
      <c r="Y727" s="262">
        <f t="shared" si="242"/>
        <v>0</v>
      </c>
      <c r="Z727" s="262">
        <f t="shared" si="242"/>
        <v>0</v>
      </c>
      <c r="AA727" s="262">
        <f t="shared" si="242"/>
        <v>0</v>
      </c>
      <c r="AB727" s="262">
        <f t="shared" si="242"/>
        <v>0</v>
      </c>
    </row>
    <row r="728" spans="2:28" hidden="1" outlineLevel="1">
      <c r="B728" s="556">
        <f t="shared" si="236"/>
        <v>0</v>
      </c>
      <c r="C728" s="212">
        <f t="shared" si="236"/>
        <v>0</v>
      </c>
      <c r="D728" s="260">
        <f t="shared" si="217"/>
        <v>0</v>
      </c>
      <c r="E728" s="261">
        <f t="shared" ref="E728:AB728" si="243">IFERROR(-($D367-E586-E617)*($M152*($D367-$U367)+$H152*$U367)/$D367,0)</f>
        <v>0</v>
      </c>
      <c r="F728" s="262">
        <f t="shared" si="243"/>
        <v>0</v>
      </c>
      <c r="G728" s="262">
        <f t="shared" si="243"/>
        <v>0</v>
      </c>
      <c r="H728" s="262">
        <f t="shared" si="243"/>
        <v>0</v>
      </c>
      <c r="I728" s="262">
        <f t="shared" si="243"/>
        <v>0</v>
      </c>
      <c r="J728" s="262">
        <f t="shared" si="243"/>
        <v>0</v>
      </c>
      <c r="K728" s="262">
        <f t="shared" si="243"/>
        <v>0</v>
      </c>
      <c r="L728" s="262">
        <f t="shared" si="243"/>
        <v>0</v>
      </c>
      <c r="M728" s="262">
        <f t="shared" si="243"/>
        <v>0</v>
      </c>
      <c r="N728" s="262">
        <f t="shared" si="243"/>
        <v>0</v>
      </c>
      <c r="O728" s="262">
        <f t="shared" si="243"/>
        <v>0</v>
      </c>
      <c r="P728" s="262">
        <f t="shared" si="243"/>
        <v>0</v>
      </c>
      <c r="Q728" s="262">
        <f t="shared" si="243"/>
        <v>0</v>
      </c>
      <c r="R728" s="262">
        <f t="shared" si="243"/>
        <v>0</v>
      </c>
      <c r="S728" s="262">
        <f t="shared" si="243"/>
        <v>0</v>
      </c>
      <c r="T728" s="262">
        <f t="shared" si="243"/>
        <v>0</v>
      </c>
      <c r="U728" s="262">
        <f t="shared" si="243"/>
        <v>0</v>
      </c>
      <c r="V728" s="262">
        <f t="shared" si="243"/>
        <v>0</v>
      </c>
      <c r="W728" s="262">
        <f t="shared" si="243"/>
        <v>0</v>
      </c>
      <c r="X728" s="262">
        <f t="shared" si="243"/>
        <v>0</v>
      </c>
      <c r="Y728" s="262">
        <f t="shared" si="243"/>
        <v>0</v>
      </c>
      <c r="Z728" s="262">
        <f t="shared" si="243"/>
        <v>0</v>
      </c>
      <c r="AA728" s="262">
        <f t="shared" si="243"/>
        <v>0</v>
      </c>
      <c r="AB728" s="262">
        <f t="shared" si="243"/>
        <v>0</v>
      </c>
    </row>
    <row r="729" spans="2:28" hidden="1" outlineLevel="1">
      <c r="B729" s="556">
        <f t="shared" si="236"/>
        <v>0</v>
      </c>
      <c r="C729" s="212">
        <f t="shared" si="236"/>
        <v>0</v>
      </c>
      <c r="D729" s="260">
        <f t="shared" si="217"/>
        <v>0</v>
      </c>
      <c r="E729" s="261">
        <f t="shared" ref="E729:AB729" si="244">IFERROR(-($D368-E587-E618)*($M153*($D368-$U368)+$H153*$U368)/$D368,0)</f>
        <v>0</v>
      </c>
      <c r="F729" s="262">
        <f t="shared" si="244"/>
        <v>0</v>
      </c>
      <c r="G729" s="262">
        <f t="shared" si="244"/>
        <v>0</v>
      </c>
      <c r="H729" s="262">
        <f t="shared" si="244"/>
        <v>0</v>
      </c>
      <c r="I729" s="262">
        <f t="shared" si="244"/>
        <v>0</v>
      </c>
      <c r="J729" s="262">
        <f t="shared" si="244"/>
        <v>0</v>
      </c>
      <c r="K729" s="262">
        <f t="shared" si="244"/>
        <v>0</v>
      </c>
      <c r="L729" s="262">
        <f t="shared" si="244"/>
        <v>0</v>
      </c>
      <c r="M729" s="262">
        <f t="shared" si="244"/>
        <v>0</v>
      </c>
      <c r="N729" s="262">
        <f t="shared" si="244"/>
        <v>0</v>
      </c>
      <c r="O729" s="262">
        <f t="shared" si="244"/>
        <v>0</v>
      </c>
      <c r="P729" s="262">
        <f t="shared" si="244"/>
        <v>0</v>
      </c>
      <c r="Q729" s="262">
        <f t="shared" si="244"/>
        <v>0</v>
      </c>
      <c r="R729" s="262">
        <f t="shared" si="244"/>
        <v>0</v>
      </c>
      <c r="S729" s="262">
        <f t="shared" si="244"/>
        <v>0</v>
      </c>
      <c r="T729" s="262">
        <f t="shared" si="244"/>
        <v>0</v>
      </c>
      <c r="U729" s="262">
        <f t="shared" si="244"/>
        <v>0</v>
      </c>
      <c r="V729" s="262">
        <f t="shared" si="244"/>
        <v>0</v>
      </c>
      <c r="W729" s="262">
        <f t="shared" si="244"/>
        <v>0</v>
      </c>
      <c r="X729" s="262">
        <f t="shared" si="244"/>
        <v>0</v>
      </c>
      <c r="Y729" s="262">
        <f t="shared" si="244"/>
        <v>0</v>
      </c>
      <c r="Z729" s="262">
        <f t="shared" si="244"/>
        <v>0</v>
      </c>
      <c r="AA729" s="262">
        <f t="shared" si="244"/>
        <v>0</v>
      </c>
      <c r="AB729" s="262">
        <f t="shared" si="244"/>
        <v>0</v>
      </c>
    </row>
    <row r="730" spans="2:28" hidden="1" outlineLevel="1">
      <c r="B730" s="556">
        <f t="shared" si="236"/>
        <v>0</v>
      </c>
      <c r="C730" s="212">
        <f t="shared" si="236"/>
        <v>0</v>
      </c>
      <c r="D730" s="260">
        <f t="shared" si="217"/>
        <v>0</v>
      </c>
      <c r="E730" s="261">
        <f t="shared" ref="E730:AB730" si="245">IFERROR(-($D369-E588-E619)*($M154*($D369-$U369)+$H154*$U369)/$D369,0)</f>
        <v>0</v>
      </c>
      <c r="F730" s="262">
        <f t="shared" si="245"/>
        <v>0</v>
      </c>
      <c r="G730" s="262">
        <f t="shared" si="245"/>
        <v>0</v>
      </c>
      <c r="H730" s="262">
        <f t="shared" si="245"/>
        <v>0</v>
      </c>
      <c r="I730" s="262">
        <f t="shared" si="245"/>
        <v>0</v>
      </c>
      <c r="J730" s="262">
        <f t="shared" si="245"/>
        <v>0</v>
      </c>
      <c r="K730" s="262">
        <f t="shared" si="245"/>
        <v>0</v>
      </c>
      <c r="L730" s="262">
        <f t="shared" si="245"/>
        <v>0</v>
      </c>
      <c r="M730" s="262">
        <f t="shared" si="245"/>
        <v>0</v>
      </c>
      <c r="N730" s="262">
        <f t="shared" si="245"/>
        <v>0</v>
      </c>
      <c r="O730" s="262">
        <f t="shared" si="245"/>
        <v>0</v>
      </c>
      <c r="P730" s="262">
        <f t="shared" si="245"/>
        <v>0</v>
      </c>
      <c r="Q730" s="262">
        <f t="shared" si="245"/>
        <v>0</v>
      </c>
      <c r="R730" s="262">
        <f t="shared" si="245"/>
        <v>0</v>
      </c>
      <c r="S730" s="262">
        <f t="shared" si="245"/>
        <v>0</v>
      </c>
      <c r="T730" s="262">
        <f t="shared" si="245"/>
        <v>0</v>
      </c>
      <c r="U730" s="262">
        <f t="shared" si="245"/>
        <v>0</v>
      </c>
      <c r="V730" s="262">
        <f t="shared" si="245"/>
        <v>0</v>
      </c>
      <c r="W730" s="262">
        <f t="shared" si="245"/>
        <v>0</v>
      </c>
      <c r="X730" s="262">
        <f t="shared" si="245"/>
        <v>0</v>
      </c>
      <c r="Y730" s="262">
        <f t="shared" si="245"/>
        <v>0</v>
      </c>
      <c r="Z730" s="262">
        <f t="shared" si="245"/>
        <v>0</v>
      </c>
      <c r="AA730" s="262">
        <f t="shared" si="245"/>
        <v>0</v>
      </c>
      <c r="AB730" s="262">
        <f t="shared" si="245"/>
        <v>0</v>
      </c>
    </row>
    <row r="731" spans="2:28" hidden="1" outlineLevel="1">
      <c r="B731" s="556">
        <f t="shared" si="236"/>
        <v>0</v>
      </c>
      <c r="C731" s="212">
        <f t="shared" si="236"/>
        <v>0</v>
      </c>
      <c r="D731" s="260">
        <f t="shared" si="217"/>
        <v>0</v>
      </c>
      <c r="E731" s="261">
        <f t="shared" ref="E731:AB731" si="246">IFERROR(-($D370-E589-E620)*($M155*($D370-$U370)+$H155*$U370)/$D370,0)</f>
        <v>0</v>
      </c>
      <c r="F731" s="262">
        <f t="shared" si="246"/>
        <v>0</v>
      </c>
      <c r="G731" s="262">
        <f t="shared" si="246"/>
        <v>0</v>
      </c>
      <c r="H731" s="262">
        <f t="shared" si="246"/>
        <v>0</v>
      </c>
      <c r="I731" s="262">
        <f t="shared" si="246"/>
        <v>0</v>
      </c>
      <c r="J731" s="262">
        <f t="shared" si="246"/>
        <v>0</v>
      </c>
      <c r="K731" s="262">
        <f t="shared" si="246"/>
        <v>0</v>
      </c>
      <c r="L731" s="262">
        <f t="shared" si="246"/>
        <v>0</v>
      </c>
      <c r="M731" s="262">
        <f t="shared" si="246"/>
        <v>0</v>
      </c>
      <c r="N731" s="262">
        <f t="shared" si="246"/>
        <v>0</v>
      </c>
      <c r="O731" s="262">
        <f t="shared" si="246"/>
        <v>0</v>
      </c>
      <c r="P731" s="262">
        <f t="shared" si="246"/>
        <v>0</v>
      </c>
      <c r="Q731" s="262">
        <f t="shared" si="246"/>
        <v>0</v>
      </c>
      <c r="R731" s="262">
        <f t="shared" si="246"/>
        <v>0</v>
      </c>
      <c r="S731" s="262">
        <f t="shared" si="246"/>
        <v>0</v>
      </c>
      <c r="T731" s="262">
        <f t="shared" si="246"/>
        <v>0</v>
      </c>
      <c r="U731" s="262">
        <f t="shared" si="246"/>
        <v>0</v>
      </c>
      <c r="V731" s="262">
        <f t="shared" si="246"/>
        <v>0</v>
      </c>
      <c r="W731" s="262">
        <f t="shared" si="246"/>
        <v>0</v>
      </c>
      <c r="X731" s="262">
        <f t="shared" si="246"/>
        <v>0</v>
      </c>
      <c r="Y731" s="262">
        <f t="shared" si="246"/>
        <v>0</v>
      </c>
      <c r="Z731" s="262">
        <f t="shared" si="246"/>
        <v>0</v>
      </c>
      <c r="AA731" s="262">
        <f t="shared" si="246"/>
        <v>0</v>
      </c>
      <c r="AB731" s="262">
        <f t="shared" si="246"/>
        <v>0</v>
      </c>
    </row>
    <row r="732" spans="2:28" hidden="1" outlineLevel="1">
      <c r="B732" s="556">
        <f t="shared" si="236"/>
        <v>0</v>
      </c>
      <c r="C732" s="212">
        <f t="shared" si="236"/>
        <v>0</v>
      </c>
      <c r="D732" s="260">
        <f t="shared" si="217"/>
        <v>0</v>
      </c>
      <c r="E732" s="261">
        <f t="shared" ref="E732:AB732" si="247">IFERROR(-($D371-E590-E621)*($M156*($D371-$U371)+$H156*$U371)/$D371,0)</f>
        <v>0</v>
      </c>
      <c r="F732" s="262">
        <f t="shared" si="247"/>
        <v>0</v>
      </c>
      <c r="G732" s="262">
        <f t="shared" si="247"/>
        <v>0</v>
      </c>
      <c r="H732" s="262">
        <f t="shared" si="247"/>
        <v>0</v>
      </c>
      <c r="I732" s="262">
        <f t="shared" si="247"/>
        <v>0</v>
      </c>
      <c r="J732" s="262">
        <f t="shared" si="247"/>
        <v>0</v>
      </c>
      <c r="K732" s="262">
        <f t="shared" si="247"/>
        <v>0</v>
      </c>
      <c r="L732" s="262">
        <f t="shared" si="247"/>
        <v>0</v>
      </c>
      <c r="M732" s="262">
        <f t="shared" si="247"/>
        <v>0</v>
      </c>
      <c r="N732" s="262">
        <f t="shared" si="247"/>
        <v>0</v>
      </c>
      <c r="O732" s="262">
        <f t="shared" si="247"/>
        <v>0</v>
      </c>
      <c r="P732" s="262">
        <f t="shared" si="247"/>
        <v>0</v>
      </c>
      <c r="Q732" s="262">
        <f t="shared" si="247"/>
        <v>0</v>
      </c>
      <c r="R732" s="262">
        <f t="shared" si="247"/>
        <v>0</v>
      </c>
      <c r="S732" s="262">
        <f t="shared" si="247"/>
        <v>0</v>
      </c>
      <c r="T732" s="262">
        <f t="shared" si="247"/>
        <v>0</v>
      </c>
      <c r="U732" s="262">
        <f t="shared" si="247"/>
        <v>0</v>
      </c>
      <c r="V732" s="262">
        <f t="shared" si="247"/>
        <v>0</v>
      </c>
      <c r="W732" s="262">
        <f t="shared" si="247"/>
        <v>0</v>
      </c>
      <c r="X732" s="262">
        <f t="shared" si="247"/>
        <v>0</v>
      </c>
      <c r="Y732" s="262">
        <f t="shared" si="247"/>
        <v>0</v>
      </c>
      <c r="Z732" s="262">
        <f t="shared" si="247"/>
        <v>0</v>
      </c>
      <c r="AA732" s="262">
        <f t="shared" si="247"/>
        <v>0</v>
      </c>
      <c r="AB732" s="262">
        <f t="shared" si="247"/>
        <v>0</v>
      </c>
    </row>
    <row r="733" spans="2:28" hidden="1" outlineLevel="1">
      <c r="B733" s="556">
        <f t="shared" si="236"/>
        <v>0</v>
      </c>
      <c r="C733" s="212">
        <f t="shared" si="236"/>
        <v>0</v>
      </c>
      <c r="D733" s="260">
        <f t="shared" si="217"/>
        <v>0</v>
      </c>
      <c r="E733" s="261">
        <f t="shared" ref="E733:AB733" si="248">IFERROR(-($D372-E591-E622)*($M157*($D372-$U372)+$H157*$U372)/$D372,0)</f>
        <v>0</v>
      </c>
      <c r="F733" s="262">
        <f t="shared" si="248"/>
        <v>0</v>
      </c>
      <c r="G733" s="262">
        <f t="shared" si="248"/>
        <v>0</v>
      </c>
      <c r="H733" s="262">
        <f t="shared" si="248"/>
        <v>0</v>
      </c>
      <c r="I733" s="262">
        <f t="shared" si="248"/>
        <v>0</v>
      </c>
      <c r="J733" s="262">
        <f t="shared" si="248"/>
        <v>0</v>
      </c>
      <c r="K733" s="262">
        <f t="shared" si="248"/>
        <v>0</v>
      </c>
      <c r="L733" s="262">
        <f t="shared" si="248"/>
        <v>0</v>
      </c>
      <c r="M733" s="262">
        <f t="shared" si="248"/>
        <v>0</v>
      </c>
      <c r="N733" s="262">
        <f t="shared" si="248"/>
        <v>0</v>
      </c>
      <c r="O733" s="262">
        <f t="shared" si="248"/>
        <v>0</v>
      </c>
      <c r="P733" s="262">
        <f t="shared" si="248"/>
        <v>0</v>
      </c>
      <c r="Q733" s="262">
        <f t="shared" si="248"/>
        <v>0</v>
      </c>
      <c r="R733" s="262">
        <f t="shared" si="248"/>
        <v>0</v>
      </c>
      <c r="S733" s="262">
        <f t="shared" si="248"/>
        <v>0</v>
      </c>
      <c r="T733" s="262">
        <f t="shared" si="248"/>
        <v>0</v>
      </c>
      <c r="U733" s="262">
        <f t="shared" si="248"/>
        <v>0</v>
      </c>
      <c r="V733" s="262">
        <f t="shared" si="248"/>
        <v>0</v>
      </c>
      <c r="W733" s="262">
        <f t="shared" si="248"/>
        <v>0</v>
      </c>
      <c r="X733" s="262">
        <f t="shared" si="248"/>
        <v>0</v>
      </c>
      <c r="Y733" s="262">
        <f t="shared" si="248"/>
        <v>0</v>
      </c>
      <c r="Z733" s="262">
        <f t="shared" si="248"/>
        <v>0</v>
      </c>
      <c r="AA733" s="262">
        <f t="shared" si="248"/>
        <v>0</v>
      </c>
      <c r="AB733" s="262">
        <f t="shared" si="248"/>
        <v>0</v>
      </c>
    </row>
    <row r="734" spans="2:28" hidden="1" outlineLevel="1">
      <c r="B734" s="556">
        <f t="shared" si="236"/>
        <v>0</v>
      </c>
      <c r="C734" s="215">
        <f t="shared" si="236"/>
        <v>0</v>
      </c>
      <c r="D734" s="558">
        <f t="shared" si="217"/>
        <v>0</v>
      </c>
      <c r="E734" s="264">
        <f t="shared" ref="E734:AB734" si="249">IFERROR(-($D373-E592-E623)*($M158*($D373-$U373)+$H158*$U373)/$D373,0)</f>
        <v>0</v>
      </c>
      <c r="F734" s="265">
        <f t="shared" si="249"/>
        <v>0</v>
      </c>
      <c r="G734" s="265">
        <f t="shared" si="249"/>
        <v>0</v>
      </c>
      <c r="H734" s="265">
        <f t="shared" si="249"/>
        <v>0</v>
      </c>
      <c r="I734" s="265">
        <f t="shared" si="249"/>
        <v>0</v>
      </c>
      <c r="J734" s="265">
        <f t="shared" si="249"/>
        <v>0</v>
      </c>
      <c r="K734" s="265">
        <f t="shared" si="249"/>
        <v>0</v>
      </c>
      <c r="L734" s="265">
        <f t="shared" si="249"/>
        <v>0</v>
      </c>
      <c r="M734" s="265">
        <f t="shared" si="249"/>
        <v>0</v>
      </c>
      <c r="N734" s="265">
        <f t="shared" si="249"/>
        <v>0</v>
      </c>
      <c r="O734" s="265">
        <f t="shared" si="249"/>
        <v>0</v>
      </c>
      <c r="P734" s="265">
        <f t="shared" si="249"/>
        <v>0</v>
      </c>
      <c r="Q734" s="265">
        <f t="shared" si="249"/>
        <v>0</v>
      </c>
      <c r="R734" s="265">
        <f t="shared" si="249"/>
        <v>0</v>
      </c>
      <c r="S734" s="265">
        <f t="shared" si="249"/>
        <v>0</v>
      </c>
      <c r="T734" s="265">
        <f t="shared" si="249"/>
        <v>0</v>
      </c>
      <c r="U734" s="265">
        <f t="shared" si="249"/>
        <v>0</v>
      </c>
      <c r="V734" s="265">
        <f t="shared" si="249"/>
        <v>0</v>
      </c>
      <c r="W734" s="265">
        <f t="shared" si="249"/>
        <v>0</v>
      </c>
      <c r="X734" s="265">
        <f t="shared" si="249"/>
        <v>0</v>
      </c>
      <c r="Y734" s="265">
        <f t="shared" si="249"/>
        <v>0</v>
      </c>
      <c r="Z734" s="265">
        <f t="shared" si="249"/>
        <v>0</v>
      </c>
      <c r="AA734" s="265">
        <f t="shared" si="249"/>
        <v>0</v>
      </c>
      <c r="AB734" s="265">
        <f t="shared" si="249"/>
        <v>0</v>
      </c>
    </row>
    <row r="735" spans="2:28" hidden="1" outlineLevel="1">
      <c r="C735" s="21" t="s">
        <v>293</v>
      </c>
      <c r="D735" s="260">
        <f t="shared" ref="D735" si="250">SUM(D705:D734)</f>
        <v>-2213</v>
      </c>
      <c r="E735" s="261">
        <f>SUM(E705:E734)</f>
        <v>-86595</v>
      </c>
      <c r="F735" s="266">
        <f t="shared" ref="F735:AB735" si="251">SUM(F705:F734)</f>
        <v>-86595</v>
      </c>
      <c r="G735" s="266">
        <f t="shared" si="251"/>
        <v>-86595</v>
      </c>
      <c r="H735" s="266">
        <f t="shared" si="251"/>
        <v>-86595</v>
      </c>
      <c r="I735" s="266">
        <f t="shared" si="251"/>
        <v>-86595</v>
      </c>
      <c r="J735" s="266">
        <f t="shared" si="251"/>
        <v>-86595</v>
      </c>
      <c r="K735" s="266">
        <f t="shared" si="251"/>
        <v>-86595</v>
      </c>
      <c r="L735" s="266">
        <f t="shared" si="251"/>
        <v>-86595</v>
      </c>
      <c r="M735" s="266">
        <f t="shared" si="251"/>
        <v>-86595</v>
      </c>
      <c r="N735" s="266">
        <f t="shared" si="251"/>
        <v>-86595</v>
      </c>
      <c r="O735" s="266">
        <f t="shared" si="251"/>
        <v>-86595</v>
      </c>
      <c r="P735" s="266">
        <f t="shared" si="251"/>
        <v>-86595</v>
      </c>
      <c r="Q735" s="266">
        <f t="shared" si="251"/>
        <v>-86595</v>
      </c>
      <c r="R735" s="266">
        <f t="shared" si="251"/>
        <v>-86595</v>
      </c>
      <c r="S735" s="266">
        <f t="shared" si="251"/>
        <v>-86595</v>
      </c>
      <c r="T735" s="266">
        <f t="shared" si="251"/>
        <v>-86595</v>
      </c>
      <c r="U735" s="266">
        <f t="shared" si="251"/>
        <v>-86595</v>
      </c>
      <c r="V735" s="266">
        <f t="shared" si="251"/>
        <v>-86595</v>
      </c>
      <c r="W735" s="266">
        <f t="shared" si="251"/>
        <v>-86595</v>
      </c>
      <c r="X735" s="266">
        <f t="shared" si="251"/>
        <v>-86595</v>
      </c>
      <c r="Y735" s="266">
        <f t="shared" si="251"/>
        <v>-86595</v>
      </c>
      <c r="Z735" s="266">
        <f t="shared" si="251"/>
        <v>-86595</v>
      </c>
      <c r="AA735" s="266">
        <f t="shared" si="251"/>
        <v>-86595</v>
      </c>
      <c r="AB735" s="266">
        <f t="shared" si="251"/>
        <v>-86595</v>
      </c>
    </row>
    <row r="736" spans="2:28" hidden="1" outlineLevel="1">
      <c r="C736" s="240" t="s">
        <v>292</v>
      </c>
      <c r="D736" s="260"/>
      <c r="E736" s="261">
        <f t="shared" ref="E736:AB736" si="252">-HLOOKUP(E628,$E$173:$N$174,2,FALSE)*E702</f>
        <v>0</v>
      </c>
      <c r="F736" s="262">
        <f t="shared" si="252"/>
        <v>0</v>
      </c>
      <c r="G736" s="262">
        <f t="shared" si="252"/>
        <v>0</v>
      </c>
      <c r="H736" s="262">
        <f t="shared" si="252"/>
        <v>0</v>
      </c>
      <c r="I736" s="262">
        <f t="shared" si="252"/>
        <v>0</v>
      </c>
      <c r="J736" s="262">
        <f t="shared" si="252"/>
        <v>0</v>
      </c>
      <c r="K736" s="262">
        <f t="shared" si="252"/>
        <v>0</v>
      </c>
      <c r="L736" s="262">
        <f t="shared" si="252"/>
        <v>0</v>
      </c>
      <c r="M736" s="262">
        <f t="shared" si="252"/>
        <v>0</v>
      </c>
      <c r="N736" s="262">
        <f t="shared" si="252"/>
        <v>0</v>
      </c>
      <c r="O736" s="262">
        <f t="shared" si="252"/>
        <v>0</v>
      </c>
      <c r="P736" s="262">
        <f t="shared" si="252"/>
        <v>0</v>
      </c>
      <c r="Q736" s="262">
        <f t="shared" si="252"/>
        <v>-4329.75</v>
      </c>
      <c r="R736" s="262">
        <f t="shared" si="252"/>
        <v>-4329.75</v>
      </c>
      <c r="S736" s="262">
        <f t="shared" si="252"/>
        <v>-4329.75</v>
      </c>
      <c r="T736" s="262">
        <f t="shared" si="252"/>
        <v>-4329.75</v>
      </c>
      <c r="U736" s="262">
        <f t="shared" si="252"/>
        <v>-4329.75</v>
      </c>
      <c r="V736" s="262">
        <f t="shared" si="252"/>
        <v>-4329.75</v>
      </c>
      <c r="W736" s="262">
        <f t="shared" si="252"/>
        <v>-4329.75</v>
      </c>
      <c r="X736" s="262">
        <f t="shared" si="252"/>
        <v>-4329.75</v>
      </c>
      <c r="Y736" s="262">
        <f t="shared" si="252"/>
        <v>-4329.75</v>
      </c>
      <c r="Z736" s="262">
        <f t="shared" si="252"/>
        <v>-4329.75</v>
      </c>
      <c r="AA736" s="262">
        <f t="shared" si="252"/>
        <v>-4329.75</v>
      </c>
      <c r="AB736" s="262">
        <f t="shared" si="252"/>
        <v>-4329.75</v>
      </c>
    </row>
    <row r="737" spans="2:28" hidden="1" outlineLevel="1">
      <c r="C737" s="240"/>
      <c r="D737" s="260"/>
      <c r="E737" s="261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  <c r="AB737" s="262"/>
    </row>
    <row r="738" spans="2:28" hidden="1" outlineLevel="1">
      <c r="C738" s="240" t="s">
        <v>294</v>
      </c>
      <c r="D738" s="267"/>
      <c r="E738" s="259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2:28" hidden="1" outlineLevel="1">
      <c r="B739" s="556">
        <f>B705</f>
        <v>0</v>
      </c>
      <c r="C739" s="212" t="str">
        <f>C705</f>
        <v>Studio</v>
      </c>
      <c r="D739" s="260"/>
      <c r="E739" s="261">
        <f t="shared" ref="E739:AB739" ca="1" si="253">IF(E594=IFERROR(OFFSET(E594,0,-$R344)+0,0),0,-$M129)</f>
        <v>0</v>
      </c>
      <c r="F739" s="262">
        <f t="shared" ca="1" si="253"/>
        <v>0</v>
      </c>
      <c r="G739" s="262">
        <f t="shared" ca="1" si="253"/>
        <v>0</v>
      </c>
      <c r="H739" s="262">
        <f t="shared" ca="1" si="253"/>
        <v>0</v>
      </c>
      <c r="I739" s="262">
        <f t="shared" ca="1" si="253"/>
        <v>0</v>
      </c>
      <c r="J739" s="262">
        <f t="shared" ca="1" si="253"/>
        <v>0</v>
      </c>
      <c r="K739" s="262">
        <f t="shared" ca="1" si="253"/>
        <v>0</v>
      </c>
      <c r="L739" s="262">
        <f t="shared" ca="1" si="253"/>
        <v>0</v>
      </c>
      <c r="M739" s="262">
        <f t="shared" ca="1" si="253"/>
        <v>0</v>
      </c>
      <c r="N739" s="262">
        <f t="shared" ca="1" si="253"/>
        <v>0</v>
      </c>
      <c r="O739" s="262">
        <f t="shared" ca="1" si="253"/>
        <v>0</v>
      </c>
      <c r="P739" s="262">
        <f t="shared" ca="1" si="253"/>
        <v>0</v>
      </c>
      <c r="Q739" s="262">
        <f t="shared" ca="1" si="253"/>
        <v>0</v>
      </c>
      <c r="R739" s="262">
        <f t="shared" ca="1" si="253"/>
        <v>0</v>
      </c>
      <c r="S739" s="262">
        <f t="shared" ca="1" si="253"/>
        <v>0</v>
      </c>
      <c r="T739" s="262">
        <f t="shared" ca="1" si="253"/>
        <v>0</v>
      </c>
      <c r="U739" s="262">
        <f t="shared" ca="1" si="253"/>
        <v>0</v>
      </c>
      <c r="V739" s="262">
        <f t="shared" ca="1" si="253"/>
        <v>0</v>
      </c>
      <c r="W739" s="262">
        <f t="shared" ca="1" si="253"/>
        <v>0</v>
      </c>
      <c r="X739" s="262">
        <f t="shared" ca="1" si="253"/>
        <v>0</v>
      </c>
      <c r="Y739" s="262">
        <f t="shared" ca="1" si="253"/>
        <v>0</v>
      </c>
      <c r="Z739" s="262">
        <f t="shared" ca="1" si="253"/>
        <v>0</v>
      </c>
      <c r="AA739" s="262">
        <f t="shared" ca="1" si="253"/>
        <v>0</v>
      </c>
      <c r="AB739" s="262">
        <f t="shared" ca="1" si="253"/>
        <v>0</v>
      </c>
    </row>
    <row r="740" spans="2:28" hidden="1" outlineLevel="1">
      <c r="B740" s="556">
        <f t="shared" ref="B740:C755" si="254">B706</f>
        <v>0</v>
      </c>
      <c r="C740" s="212" t="str">
        <f t="shared" si="254"/>
        <v xml:space="preserve">1 Bed / 1 Bath </v>
      </c>
      <c r="D740" s="260"/>
      <c r="E740" s="261">
        <f t="shared" ref="E740:AB740" ca="1" si="255">IF(E595=IFERROR(OFFSET(E595,0,-$R345)+0,0),0,-$M130)</f>
        <v>0</v>
      </c>
      <c r="F740" s="262">
        <f t="shared" ca="1" si="255"/>
        <v>0</v>
      </c>
      <c r="G740" s="262">
        <f t="shared" ca="1" si="255"/>
        <v>0</v>
      </c>
      <c r="H740" s="262">
        <f t="shared" ca="1" si="255"/>
        <v>0</v>
      </c>
      <c r="I740" s="262">
        <f t="shared" ca="1" si="255"/>
        <v>0</v>
      </c>
      <c r="J740" s="262">
        <f t="shared" ca="1" si="255"/>
        <v>0</v>
      </c>
      <c r="K740" s="262">
        <f t="shared" ca="1" si="255"/>
        <v>0</v>
      </c>
      <c r="L740" s="262">
        <f t="shared" ca="1" si="255"/>
        <v>0</v>
      </c>
      <c r="M740" s="262">
        <f t="shared" ca="1" si="255"/>
        <v>0</v>
      </c>
      <c r="N740" s="262">
        <f t="shared" ca="1" si="255"/>
        <v>0</v>
      </c>
      <c r="O740" s="262">
        <f t="shared" ca="1" si="255"/>
        <v>0</v>
      </c>
      <c r="P740" s="262">
        <f t="shared" ca="1" si="255"/>
        <v>0</v>
      </c>
      <c r="Q740" s="262">
        <f t="shared" ca="1" si="255"/>
        <v>0</v>
      </c>
      <c r="R740" s="262">
        <f t="shared" ca="1" si="255"/>
        <v>0</v>
      </c>
      <c r="S740" s="262">
        <f t="shared" ca="1" si="255"/>
        <v>0</v>
      </c>
      <c r="T740" s="262">
        <f t="shared" ca="1" si="255"/>
        <v>0</v>
      </c>
      <c r="U740" s="262">
        <f t="shared" ca="1" si="255"/>
        <v>0</v>
      </c>
      <c r="V740" s="262">
        <f t="shared" ca="1" si="255"/>
        <v>0</v>
      </c>
      <c r="W740" s="262">
        <f t="shared" ca="1" si="255"/>
        <v>0</v>
      </c>
      <c r="X740" s="262">
        <f t="shared" ca="1" si="255"/>
        <v>0</v>
      </c>
      <c r="Y740" s="262">
        <f t="shared" ca="1" si="255"/>
        <v>0</v>
      </c>
      <c r="Z740" s="262">
        <f t="shared" ca="1" si="255"/>
        <v>0</v>
      </c>
      <c r="AA740" s="262">
        <f t="shared" ca="1" si="255"/>
        <v>0</v>
      </c>
      <c r="AB740" s="262">
        <f t="shared" ca="1" si="255"/>
        <v>0</v>
      </c>
    </row>
    <row r="741" spans="2:28" hidden="1" outlineLevel="1">
      <c r="B741" s="556">
        <f t="shared" si="254"/>
        <v>0</v>
      </c>
      <c r="C741" s="212" t="str">
        <f t="shared" si="254"/>
        <v xml:space="preserve">1 Bed / 1 Bath </v>
      </c>
      <c r="D741" s="260"/>
      <c r="E741" s="261">
        <f t="shared" ref="E741:AB741" ca="1" si="256">IF(E596=IFERROR(OFFSET(E596,0,-$R346)+0,0),0,-$M131)</f>
        <v>0</v>
      </c>
      <c r="F741" s="262">
        <f t="shared" ca="1" si="256"/>
        <v>0</v>
      </c>
      <c r="G741" s="262">
        <f t="shared" ca="1" si="256"/>
        <v>0</v>
      </c>
      <c r="H741" s="262">
        <f t="shared" ca="1" si="256"/>
        <v>0</v>
      </c>
      <c r="I741" s="262">
        <f t="shared" ca="1" si="256"/>
        <v>0</v>
      </c>
      <c r="J741" s="262">
        <f t="shared" ca="1" si="256"/>
        <v>0</v>
      </c>
      <c r="K741" s="262">
        <f t="shared" ca="1" si="256"/>
        <v>0</v>
      </c>
      <c r="L741" s="262">
        <f t="shared" ca="1" si="256"/>
        <v>0</v>
      </c>
      <c r="M741" s="262">
        <f t="shared" ca="1" si="256"/>
        <v>0</v>
      </c>
      <c r="N741" s="262">
        <f t="shared" ca="1" si="256"/>
        <v>0</v>
      </c>
      <c r="O741" s="262">
        <f t="shared" ca="1" si="256"/>
        <v>0</v>
      </c>
      <c r="P741" s="262">
        <f t="shared" ca="1" si="256"/>
        <v>0</v>
      </c>
      <c r="Q741" s="262">
        <f t="shared" ca="1" si="256"/>
        <v>0</v>
      </c>
      <c r="R741" s="262">
        <f t="shared" ca="1" si="256"/>
        <v>0</v>
      </c>
      <c r="S741" s="262">
        <f t="shared" ca="1" si="256"/>
        <v>0</v>
      </c>
      <c r="T741" s="262">
        <f t="shared" ca="1" si="256"/>
        <v>0</v>
      </c>
      <c r="U741" s="262">
        <f t="shared" ca="1" si="256"/>
        <v>0</v>
      </c>
      <c r="V741" s="262">
        <f t="shared" ca="1" si="256"/>
        <v>0</v>
      </c>
      <c r="W741" s="262">
        <f t="shared" ca="1" si="256"/>
        <v>0</v>
      </c>
      <c r="X741" s="262">
        <f t="shared" ca="1" si="256"/>
        <v>0</v>
      </c>
      <c r="Y741" s="262">
        <f t="shared" ca="1" si="256"/>
        <v>0</v>
      </c>
      <c r="Z741" s="262">
        <f t="shared" ca="1" si="256"/>
        <v>0</v>
      </c>
      <c r="AA741" s="262">
        <f t="shared" ca="1" si="256"/>
        <v>0</v>
      </c>
      <c r="AB741" s="262">
        <f t="shared" ca="1" si="256"/>
        <v>0</v>
      </c>
    </row>
    <row r="742" spans="2:28" hidden="1" outlineLevel="1">
      <c r="B742" s="556">
        <f t="shared" si="254"/>
        <v>0</v>
      </c>
      <c r="C742" s="212" t="str">
        <f t="shared" si="254"/>
        <v xml:space="preserve">1 Bed / 1 Bath </v>
      </c>
      <c r="D742" s="260"/>
      <c r="E742" s="261">
        <f t="shared" ref="E742:AB742" ca="1" si="257">IF(E597=IFERROR(OFFSET(E597,0,-$R347)+0,0),0,-$M132)</f>
        <v>0</v>
      </c>
      <c r="F742" s="262">
        <f t="shared" ca="1" si="257"/>
        <v>0</v>
      </c>
      <c r="G742" s="262">
        <f t="shared" ca="1" si="257"/>
        <v>0</v>
      </c>
      <c r="H742" s="262">
        <f t="shared" ca="1" si="257"/>
        <v>0</v>
      </c>
      <c r="I742" s="262">
        <f t="shared" ca="1" si="257"/>
        <v>0</v>
      </c>
      <c r="J742" s="262">
        <f t="shared" ca="1" si="257"/>
        <v>0</v>
      </c>
      <c r="K742" s="262">
        <f t="shared" ca="1" si="257"/>
        <v>0</v>
      </c>
      <c r="L742" s="262">
        <f t="shared" ca="1" si="257"/>
        <v>0</v>
      </c>
      <c r="M742" s="262">
        <f t="shared" ca="1" si="257"/>
        <v>0</v>
      </c>
      <c r="N742" s="262">
        <f t="shared" ca="1" si="257"/>
        <v>0</v>
      </c>
      <c r="O742" s="262">
        <f t="shared" ca="1" si="257"/>
        <v>0</v>
      </c>
      <c r="P742" s="262">
        <f t="shared" ca="1" si="257"/>
        <v>0</v>
      </c>
      <c r="Q742" s="262">
        <f t="shared" ca="1" si="257"/>
        <v>0</v>
      </c>
      <c r="R742" s="262">
        <f t="shared" ca="1" si="257"/>
        <v>0</v>
      </c>
      <c r="S742" s="262">
        <f t="shared" ca="1" si="257"/>
        <v>0</v>
      </c>
      <c r="T742" s="262">
        <f t="shared" ca="1" si="257"/>
        <v>0</v>
      </c>
      <c r="U742" s="262">
        <f t="shared" ca="1" si="257"/>
        <v>0</v>
      </c>
      <c r="V742" s="262">
        <f t="shared" ca="1" si="257"/>
        <v>0</v>
      </c>
      <c r="W742" s="262">
        <f t="shared" ca="1" si="257"/>
        <v>0</v>
      </c>
      <c r="X742" s="262">
        <f t="shared" ca="1" si="257"/>
        <v>0</v>
      </c>
      <c r="Y742" s="262">
        <f t="shared" ca="1" si="257"/>
        <v>0</v>
      </c>
      <c r="Z742" s="262">
        <f t="shared" ca="1" si="257"/>
        <v>0</v>
      </c>
      <c r="AA742" s="262">
        <f t="shared" ca="1" si="257"/>
        <v>0</v>
      </c>
      <c r="AB742" s="262">
        <f t="shared" ca="1" si="257"/>
        <v>0</v>
      </c>
    </row>
    <row r="743" spans="2:28" hidden="1" outlineLevel="1">
      <c r="B743" s="556">
        <f t="shared" si="254"/>
        <v>0</v>
      </c>
      <c r="C743" s="212" t="str">
        <f t="shared" si="254"/>
        <v xml:space="preserve">2 Bed / 1 Bath </v>
      </c>
      <c r="D743" s="260"/>
      <c r="E743" s="261">
        <f t="shared" ref="E743:AB743" ca="1" si="258">IF(E598=IFERROR(OFFSET(E598,0,-$R348)+0,0),0,-$M133)</f>
        <v>0</v>
      </c>
      <c r="F743" s="262">
        <f t="shared" ca="1" si="258"/>
        <v>0</v>
      </c>
      <c r="G743" s="262">
        <f t="shared" ca="1" si="258"/>
        <v>0</v>
      </c>
      <c r="H743" s="262">
        <f t="shared" ca="1" si="258"/>
        <v>0</v>
      </c>
      <c r="I743" s="262">
        <f t="shared" ca="1" si="258"/>
        <v>0</v>
      </c>
      <c r="J743" s="262">
        <f t="shared" ca="1" si="258"/>
        <v>0</v>
      </c>
      <c r="K743" s="262">
        <f t="shared" ca="1" si="258"/>
        <v>0</v>
      </c>
      <c r="L743" s="262">
        <f t="shared" ca="1" si="258"/>
        <v>0</v>
      </c>
      <c r="M743" s="262">
        <f t="shared" ca="1" si="258"/>
        <v>0</v>
      </c>
      <c r="N743" s="262">
        <f t="shared" ca="1" si="258"/>
        <v>0</v>
      </c>
      <c r="O743" s="262">
        <f t="shared" ca="1" si="258"/>
        <v>0</v>
      </c>
      <c r="P743" s="262">
        <f t="shared" ca="1" si="258"/>
        <v>0</v>
      </c>
      <c r="Q743" s="262">
        <f t="shared" ca="1" si="258"/>
        <v>0</v>
      </c>
      <c r="R743" s="262">
        <f t="shared" ca="1" si="258"/>
        <v>0</v>
      </c>
      <c r="S743" s="262">
        <f t="shared" ca="1" si="258"/>
        <v>0</v>
      </c>
      <c r="T743" s="262">
        <f t="shared" ca="1" si="258"/>
        <v>0</v>
      </c>
      <c r="U743" s="262">
        <f t="shared" ca="1" si="258"/>
        <v>0</v>
      </c>
      <c r="V743" s="262">
        <f t="shared" ca="1" si="258"/>
        <v>0</v>
      </c>
      <c r="W743" s="262">
        <f t="shared" ca="1" si="258"/>
        <v>0</v>
      </c>
      <c r="X743" s="262">
        <f t="shared" ca="1" si="258"/>
        <v>0</v>
      </c>
      <c r="Y743" s="262">
        <f t="shared" ca="1" si="258"/>
        <v>0</v>
      </c>
      <c r="Z743" s="262">
        <f t="shared" ca="1" si="258"/>
        <v>0</v>
      </c>
      <c r="AA743" s="262">
        <f t="shared" ca="1" si="258"/>
        <v>0</v>
      </c>
      <c r="AB743" s="262">
        <f t="shared" ca="1" si="258"/>
        <v>0</v>
      </c>
    </row>
    <row r="744" spans="2:28" hidden="1" outlineLevel="1">
      <c r="B744" s="556">
        <f t="shared" si="254"/>
        <v>0</v>
      </c>
      <c r="C744" s="212" t="str">
        <f t="shared" si="254"/>
        <v xml:space="preserve">2 Bed / 1 Bath </v>
      </c>
      <c r="D744" s="260"/>
      <c r="E744" s="261">
        <f t="shared" ref="E744:AB744" ca="1" si="259">IF(E599=IFERROR(OFFSET(E599,0,-$R349)+0,0),0,-$M134)</f>
        <v>0</v>
      </c>
      <c r="F744" s="262">
        <f t="shared" ca="1" si="259"/>
        <v>0</v>
      </c>
      <c r="G744" s="262">
        <f t="shared" ca="1" si="259"/>
        <v>0</v>
      </c>
      <c r="H744" s="262">
        <f t="shared" ca="1" si="259"/>
        <v>0</v>
      </c>
      <c r="I744" s="262">
        <f t="shared" ca="1" si="259"/>
        <v>0</v>
      </c>
      <c r="J744" s="262">
        <f t="shared" ca="1" si="259"/>
        <v>0</v>
      </c>
      <c r="K744" s="262">
        <f t="shared" ca="1" si="259"/>
        <v>0</v>
      </c>
      <c r="L744" s="262">
        <f t="shared" ca="1" si="259"/>
        <v>0</v>
      </c>
      <c r="M744" s="262">
        <f t="shared" ca="1" si="259"/>
        <v>0</v>
      </c>
      <c r="N744" s="262">
        <f t="shared" ca="1" si="259"/>
        <v>0</v>
      </c>
      <c r="O744" s="262">
        <f t="shared" ca="1" si="259"/>
        <v>0</v>
      </c>
      <c r="P744" s="262">
        <f t="shared" ca="1" si="259"/>
        <v>0</v>
      </c>
      <c r="Q744" s="262">
        <f t="shared" ca="1" si="259"/>
        <v>0</v>
      </c>
      <c r="R744" s="262">
        <f t="shared" ca="1" si="259"/>
        <v>0</v>
      </c>
      <c r="S744" s="262">
        <f t="shared" ca="1" si="259"/>
        <v>0</v>
      </c>
      <c r="T744" s="262">
        <f t="shared" ca="1" si="259"/>
        <v>0</v>
      </c>
      <c r="U744" s="262">
        <f t="shared" ca="1" si="259"/>
        <v>0</v>
      </c>
      <c r="V744" s="262">
        <f t="shared" ca="1" si="259"/>
        <v>0</v>
      </c>
      <c r="W744" s="262">
        <f t="shared" ca="1" si="259"/>
        <v>0</v>
      </c>
      <c r="X744" s="262">
        <f t="shared" ca="1" si="259"/>
        <v>0</v>
      </c>
      <c r="Y744" s="262">
        <f t="shared" ca="1" si="259"/>
        <v>0</v>
      </c>
      <c r="Z744" s="262">
        <f t="shared" ca="1" si="259"/>
        <v>0</v>
      </c>
      <c r="AA744" s="262">
        <f t="shared" ca="1" si="259"/>
        <v>0</v>
      </c>
      <c r="AB744" s="262">
        <f t="shared" ca="1" si="259"/>
        <v>0</v>
      </c>
    </row>
    <row r="745" spans="2:28" hidden="1" outlineLevel="1">
      <c r="B745" s="556">
        <f t="shared" si="254"/>
        <v>0</v>
      </c>
      <c r="C745" s="212" t="str">
        <f t="shared" si="254"/>
        <v xml:space="preserve">2 Bed / 1 Bath </v>
      </c>
      <c r="D745" s="260"/>
      <c r="E745" s="261">
        <f t="shared" ref="E745:AB745" ca="1" si="260">IF(E600=IFERROR(OFFSET(E600,0,-$R350)+0,0),0,-$M135)</f>
        <v>0</v>
      </c>
      <c r="F745" s="262">
        <f t="shared" ca="1" si="260"/>
        <v>0</v>
      </c>
      <c r="G745" s="262">
        <f t="shared" ca="1" si="260"/>
        <v>0</v>
      </c>
      <c r="H745" s="262">
        <f t="shared" ca="1" si="260"/>
        <v>0</v>
      </c>
      <c r="I745" s="262">
        <f t="shared" ca="1" si="260"/>
        <v>0</v>
      </c>
      <c r="J745" s="262">
        <f t="shared" ca="1" si="260"/>
        <v>0</v>
      </c>
      <c r="K745" s="262">
        <f t="shared" ca="1" si="260"/>
        <v>0</v>
      </c>
      <c r="L745" s="262">
        <f t="shared" ca="1" si="260"/>
        <v>0</v>
      </c>
      <c r="M745" s="262">
        <f t="shared" ca="1" si="260"/>
        <v>0</v>
      </c>
      <c r="N745" s="262">
        <f t="shared" ca="1" si="260"/>
        <v>0</v>
      </c>
      <c r="O745" s="262">
        <f t="shared" ca="1" si="260"/>
        <v>0</v>
      </c>
      <c r="P745" s="262">
        <f t="shared" ca="1" si="260"/>
        <v>0</v>
      </c>
      <c r="Q745" s="262">
        <f t="shared" ca="1" si="260"/>
        <v>0</v>
      </c>
      <c r="R745" s="262">
        <f t="shared" ca="1" si="260"/>
        <v>0</v>
      </c>
      <c r="S745" s="262">
        <f t="shared" ca="1" si="260"/>
        <v>0</v>
      </c>
      <c r="T745" s="262">
        <f t="shared" ca="1" si="260"/>
        <v>0</v>
      </c>
      <c r="U745" s="262">
        <f t="shared" ca="1" si="260"/>
        <v>0</v>
      </c>
      <c r="V745" s="262">
        <f t="shared" ca="1" si="260"/>
        <v>0</v>
      </c>
      <c r="W745" s="262">
        <f t="shared" ca="1" si="260"/>
        <v>0</v>
      </c>
      <c r="X745" s="262">
        <f t="shared" ca="1" si="260"/>
        <v>0</v>
      </c>
      <c r="Y745" s="262">
        <f t="shared" ca="1" si="260"/>
        <v>0</v>
      </c>
      <c r="Z745" s="262">
        <f t="shared" ca="1" si="260"/>
        <v>0</v>
      </c>
      <c r="AA745" s="262">
        <f t="shared" ca="1" si="260"/>
        <v>0</v>
      </c>
      <c r="AB745" s="262">
        <f t="shared" ca="1" si="260"/>
        <v>0</v>
      </c>
    </row>
    <row r="746" spans="2:28" hidden="1" outlineLevel="1">
      <c r="B746" s="556">
        <f t="shared" si="254"/>
        <v>0</v>
      </c>
      <c r="C746" s="212" t="str">
        <f t="shared" si="254"/>
        <v xml:space="preserve">2 Bed / 2 Bath </v>
      </c>
      <c r="D746" s="260"/>
      <c r="E746" s="261">
        <f t="shared" ref="E746:AB746" ca="1" si="261">IF(E601=IFERROR(OFFSET(E601,0,-$R351)+0,0),0,-$M136)</f>
        <v>0</v>
      </c>
      <c r="F746" s="262">
        <f t="shared" ca="1" si="261"/>
        <v>0</v>
      </c>
      <c r="G746" s="262">
        <f t="shared" ca="1" si="261"/>
        <v>0</v>
      </c>
      <c r="H746" s="262">
        <f t="shared" ca="1" si="261"/>
        <v>0</v>
      </c>
      <c r="I746" s="262">
        <f t="shared" ca="1" si="261"/>
        <v>0</v>
      </c>
      <c r="J746" s="262">
        <f t="shared" ca="1" si="261"/>
        <v>0</v>
      </c>
      <c r="K746" s="262">
        <f t="shared" ca="1" si="261"/>
        <v>0</v>
      </c>
      <c r="L746" s="262">
        <f t="shared" ca="1" si="261"/>
        <v>0</v>
      </c>
      <c r="M746" s="262">
        <f t="shared" ca="1" si="261"/>
        <v>0</v>
      </c>
      <c r="N746" s="262">
        <f t="shared" ca="1" si="261"/>
        <v>0</v>
      </c>
      <c r="O746" s="262">
        <f t="shared" ca="1" si="261"/>
        <v>0</v>
      </c>
      <c r="P746" s="262">
        <f t="shared" ca="1" si="261"/>
        <v>0</v>
      </c>
      <c r="Q746" s="262">
        <f t="shared" ca="1" si="261"/>
        <v>0</v>
      </c>
      <c r="R746" s="262">
        <f t="shared" ca="1" si="261"/>
        <v>0</v>
      </c>
      <c r="S746" s="262">
        <f t="shared" ca="1" si="261"/>
        <v>0</v>
      </c>
      <c r="T746" s="262">
        <f t="shared" ca="1" si="261"/>
        <v>0</v>
      </c>
      <c r="U746" s="262">
        <f t="shared" ca="1" si="261"/>
        <v>0</v>
      </c>
      <c r="V746" s="262">
        <f t="shared" ca="1" si="261"/>
        <v>0</v>
      </c>
      <c r="W746" s="262">
        <f t="shared" ca="1" si="261"/>
        <v>0</v>
      </c>
      <c r="X746" s="262">
        <f t="shared" ca="1" si="261"/>
        <v>0</v>
      </c>
      <c r="Y746" s="262">
        <f t="shared" ca="1" si="261"/>
        <v>0</v>
      </c>
      <c r="Z746" s="262">
        <f t="shared" ca="1" si="261"/>
        <v>0</v>
      </c>
      <c r="AA746" s="262">
        <f t="shared" ca="1" si="261"/>
        <v>0</v>
      </c>
      <c r="AB746" s="262">
        <f t="shared" ca="1" si="261"/>
        <v>0</v>
      </c>
    </row>
    <row r="747" spans="2:28" hidden="1" outlineLevel="1">
      <c r="B747" s="556">
        <f t="shared" si="254"/>
        <v>0</v>
      </c>
      <c r="C747" s="212" t="str">
        <f t="shared" si="254"/>
        <v>2 Bed / 1 Bath + Den</v>
      </c>
      <c r="D747" s="260"/>
      <c r="E747" s="261">
        <f t="shared" ref="E747:AB747" ca="1" si="262">IF(E602=IFERROR(OFFSET(E602,0,-$R352)+0,0),0,-$M137)</f>
        <v>0</v>
      </c>
      <c r="F747" s="262">
        <f t="shared" ca="1" si="262"/>
        <v>0</v>
      </c>
      <c r="G747" s="262">
        <f t="shared" ca="1" si="262"/>
        <v>0</v>
      </c>
      <c r="H747" s="262">
        <f t="shared" ca="1" si="262"/>
        <v>0</v>
      </c>
      <c r="I747" s="262">
        <f t="shared" ca="1" si="262"/>
        <v>0</v>
      </c>
      <c r="J747" s="262">
        <f t="shared" ca="1" si="262"/>
        <v>0</v>
      </c>
      <c r="K747" s="262">
        <f t="shared" ca="1" si="262"/>
        <v>0</v>
      </c>
      <c r="L747" s="262">
        <f t="shared" ca="1" si="262"/>
        <v>0</v>
      </c>
      <c r="M747" s="262">
        <f t="shared" ca="1" si="262"/>
        <v>0</v>
      </c>
      <c r="N747" s="262">
        <f t="shared" ca="1" si="262"/>
        <v>0</v>
      </c>
      <c r="O747" s="262">
        <f t="shared" ca="1" si="262"/>
        <v>0</v>
      </c>
      <c r="P747" s="262">
        <f t="shared" ca="1" si="262"/>
        <v>0</v>
      </c>
      <c r="Q747" s="262">
        <f t="shared" ca="1" si="262"/>
        <v>0</v>
      </c>
      <c r="R747" s="262">
        <f t="shared" ca="1" si="262"/>
        <v>0</v>
      </c>
      <c r="S747" s="262">
        <f t="shared" ca="1" si="262"/>
        <v>0</v>
      </c>
      <c r="T747" s="262">
        <f t="shared" ca="1" si="262"/>
        <v>0</v>
      </c>
      <c r="U747" s="262">
        <f t="shared" ca="1" si="262"/>
        <v>0</v>
      </c>
      <c r="V747" s="262">
        <f t="shared" ca="1" si="262"/>
        <v>0</v>
      </c>
      <c r="W747" s="262">
        <f t="shared" ca="1" si="262"/>
        <v>0</v>
      </c>
      <c r="X747" s="262">
        <f t="shared" ca="1" si="262"/>
        <v>0</v>
      </c>
      <c r="Y747" s="262">
        <f t="shared" ca="1" si="262"/>
        <v>0</v>
      </c>
      <c r="Z747" s="262">
        <f t="shared" ca="1" si="262"/>
        <v>0</v>
      </c>
      <c r="AA747" s="262">
        <f t="shared" ca="1" si="262"/>
        <v>0</v>
      </c>
      <c r="AB747" s="262">
        <f t="shared" ca="1" si="262"/>
        <v>0</v>
      </c>
    </row>
    <row r="748" spans="2:28" hidden="1" outlineLevel="1">
      <c r="B748" s="556">
        <f t="shared" si="254"/>
        <v>0</v>
      </c>
      <c r="C748" s="212" t="str">
        <f t="shared" si="254"/>
        <v xml:space="preserve">2 Bed / 2 Bath </v>
      </c>
      <c r="D748" s="260"/>
      <c r="E748" s="261">
        <f t="shared" ref="E748:AB748" ca="1" si="263">IF(E603=IFERROR(OFFSET(E603,0,-$R353)+0,0),0,-$M138)</f>
        <v>0</v>
      </c>
      <c r="F748" s="262">
        <f t="shared" ca="1" si="263"/>
        <v>0</v>
      </c>
      <c r="G748" s="262">
        <f t="shared" ca="1" si="263"/>
        <v>0</v>
      </c>
      <c r="H748" s="262">
        <f t="shared" ca="1" si="263"/>
        <v>0</v>
      </c>
      <c r="I748" s="262">
        <f t="shared" ca="1" si="263"/>
        <v>0</v>
      </c>
      <c r="J748" s="262">
        <f t="shared" ca="1" si="263"/>
        <v>0</v>
      </c>
      <c r="K748" s="262">
        <f t="shared" ca="1" si="263"/>
        <v>0</v>
      </c>
      <c r="L748" s="262">
        <f t="shared" ca="1" si="263"/>
        <v>0</v>
      </c>
      <c r="M748" s="262">
        <f t="shared" ca="1" si="263"/>
        <v>0</v>
      </c>
      <c r="N748" s="262">
        <f t="shared" ca="1" si="263"/>
        <v>0</v>
      </c>
      <c r="O748" s="262">
        <f t="shared" ca="1" si="263"/>
        <v>0</v>
      </c>
      <c r="P748" s="262">
        <f t="shared" ca="1" si="263"/>
        <v>0</v>
      </c>
      <c r="Q748" s="262">
        <f t="shared" ca="1" si="263"/>
        <v>0</v>
      </c>
      <c r="R748" s="262">
        <f t="shared" ca="1" si="263"/>
        <v>0</v>
      </c>
      <c r="S748" s="262">
        <f t="shared" ca="1" si="263"/>
        <v>0</v>
      </c>
      <c r="T748" s="262">
        <f t="shared" ca="1" si="263"/>
        <v>0</v>
      </c>
      <c r="U748" s="262">
        <f t="shared" ca="1" si="263"/>
        <v>0</v>
      </c>
      <c r="V748" s="262">
        <f t="shared" ca="1" si="263"/>
        <v>0</v>
      </c>
      <c r="W748" s="262">
        <f t="shared" ca="1" si="263"/>
        <v>0</v>
      </c>
      <c r="X748" s="262">
        <f t="shared" ca="1" si="263"/>
        <v>0</v>
      </c>
      <c r="Y748" s="262">
        <f t="shared" ca="1" si="263"/>
        <v>0</v>
      </c>
      <c r="Z748" s="262">
        <f t="shared" ca="1" si="263"/>
        <v>0</v>
      </c>
      <c r="AA748" s="262">
        <f t="shared" ca="1" si="263"/>
        <v>0</v>
      </c>
      <c r="AB748" s="262">
        <f t="shared" ca="1" si="263"/>
        <v>0</v>
      </c>
    </row>
    <row r="749" spans="2:28" hidden="1" outlineLevel="1">
      <c r="B749" s="556">
        <f t="shared" si="254"/>
        <v>0</v>
      </c>
      <c r="C749" s="212" t="str">
        <f t="shared" si="254"/>
        <v xml:space="preserve">2 Bed / 1.5 Bath </v>
      </c>
      <c r="D749" s="260"/>
      <c r="E749" s="261">
        <f t="shared" ref="E749:AB749" ca="1" si="264">IF(E604=IFERROR(OFFSET(E604,0,-$R354)+0,0),0,-$M139)</f>
        <v>0</v>
      </c>
      <c r="F749" s="262">
        <f t="shared" ca="1" si="264"/>
        <v>0</v>
      </c>
      <c r="G749" s="262">
        <f t="shared" ca="1" si="264"/>
        <v>0</v>
      </c>
      <c r="H749" s="262">
        <f t="shared" ca="1" si="264"/>
        <v>0</v>
      </c>
      <c r="I749" s="262">
        <f t="shared" ca="1" si="264"/>
        <v>0</v>
      </c>
      <c r="J749" s="262">
        <f t="shared" ca="1" si="264"/>
        <v>0</v>
      </c>
      <c r="K749" s="262">
        <f t="shared" ca="1" si="264"/>
        <v>0</v>
      </c>
      <c r="L749" s="262">
        <f t="shared" ca="1" si="264"/>
        <v>0</v>
      </c>
      <c r="M749" s="262">
        <f t="shared" ca="1" si="264"/>
        <v>0</v>
      </c>
      <c r="N749" s="262">
        <f t="shared" ca="1" si="264"/>
        <v>0</v>
      </c>
      <c r="O749" s="262">
        <f t="shared" ca="1" si="264"/>
        <v>0</v>
      </c>
      <c r="P749" s="262">
        <f t="shared" ca="1" si="264"/>
        <v>0</v>
      </c>
      <c r="Q749" s="262">
        <f t="shared" ca="1" si="264"/>
        <v>0</v>
      </c>
      <c r="R749" s="262">
        <f t="shared" ca="1" si="264"/>
        <v>0</v>
      </c>
      <c r="S749" s="262">
        <f t="shared" ca="1" si="264"/>
        <v>0</v>
      </c>
      <c r="T749" s="262">
        <f t="shared" ca="1" si="264"/>
        <v>0</v>
      </c>
      <c r="U749" s="262">
        <f t="shared" ca="1" si="264"/>
        <v>0</v>
      </c>
      <c r="V749" s="262">
        <f t="shared" ca="1" si="264"/>
        <v>0</v>
      </c>
      <c r="W749" s="262">
        <f t="shared" ca="1" si="264"/>
        <v>0</v>
      </c>
      <c r="X749" s="262">
        <f t="shared" ca="1" si="264"/>
        <v>0</v>
      </c>
      <c r="Y749" s="262">
        <f t="shared" ca="1" si="264"/>
        <v>0</v>
      </c>
      <c r="Z749" s="262">
        <f t="shared" ca="1" si="264"/>
        <v>0</v>
      </c>
      <c r="AA749" s="262">
        <f t="shared" ca="1" si="264"/>
        <v>0</v>
      </c>
      <c r="AB749" s="262">
        <f t="shared" ca="1" si="264"/>
        <v>0</v>
      </c>
    </row>
    <row r="750" spans="2:28" hidden="1" outlineLevel="1">
      <c r="B750" s="556">
        <f t="shared" si="254"/>
        <v>0</v>
      </c>
      <c r="C750" s="212" t="str">
        <f t="shared" si="254"/>
        <v xml:space="preserve">3 Bed / 2 Bath </v>
      </c>
      <c r="D750" s="260"/>
      <c r="E750" s="261">
        <f t="shared" ref="E750:AB750" ca="1" si="265">IF(E605=IFERROR(OFFSET(E605,0,-$R355)+0,0),0,-$M140)</f>
        <v>0</v>
      </c>
      <c r="F750" s="262">
        <f t="shared" ca="1" si="265"/>
        <v>0</v>
      </c>
      <c r="G750" s="262">
        <f t="shared" ca="1" si="265"/>
        <v>0</v>
      </c>
      <c r="H750" s="262">
        <f t="shared" ca="1" si="265"/>
        <v>0</v>
      </c>
      <c r="I750" s="262">
        <f t="shared" ca="1" si="265"/>
        <v>0</v>
      </c>
      <c r="J750" s="262">
        <f t="shared" ca="1" si="265"/>
        <v>0</v>
      </c>
      <c r="K750" s="262">
        <f t="shared" ca="1" si="265"/>
        <v>0</v>
      </c>
      <c r="L750" s="262">
        <f t="shared" ca="1" si="265"/>
        <v>0</v>
      </c>
      <c r="M750" s="262">
        <f t="shared" ca="1" si="265"/>
        <v>0</v>
      </c>
      <c r="N750" s="262">
        <f t="shared" ca="1" si="265"/>
        <v>0</v>
      </c>
      <c r="O750" s="262">
        <f t="shared" ca="1" si="265"/>
        <v>0</v>
      </c>
      <c r="P750" s="262">
        <f t="shared" ca="1" si="265"/>
        <v>0</v>
      </c>
      <c r="Q750" s="262">
        <f t="shared" ca="1" si="265"/>
        <v>0</v>
      </c>
      <c r="R750" s="262">
        <f t="shared" ca="1" si="265"/>
        <v>0</v>
      </c>
      <c r="S750" s="262">
        <f t="shared" ca="1" si="265"/>
        <v>0</v>
      </c>
      <c r="T750" s="262">
        <f t="shared" ca="1" si="265"/>
        <v>0</v>
      </c>
      <c r="U750" s="262">
        <f t="shared" ca="1" si="265"/>
        <v>0</v>
      </c>
      <c r="V750" s="262">
        <f t="shared" ca="1" si="265"/>
        <v>0</v>
      </c>
      <c r="W750" s="262">
        <f t="shared" ca="1" si="265"/>
        <v>0</v>
      </c>
      <c r="X750" s="262">
        <f t="shared" ca="1" si="265"/>
        <v>0</v>
      </c>
      <c r="Y750" s="262">
        <f t="shared" ca="1" si="265"/>
        <v>0</v>
      </c>
      <c r="Z750" s="262">
        <f t="shared" ca="1" si="265"/>
        <v>0</v>
      </c>
      <c r="AA750" s="262">
        <f t="shared" ca="1" si="265"/>
        <v>0</v>
      </c>
      <c r="AB750" s="262">
        <f t="shared" ca="1" si="265"/>
        <v>0</v>
      </c>
    </row>
    <row r="751" spans="2:28" hidden="1" outlineLevel="1">
      <c r="B751" s="556">
        <f t="shared" si="254"/>
        <v>0</v>
      </c>
      <c r="C751" s="212" t="str">
        <f t="shared" si="254"/>
        <v>3 Bed / 2 Bath House</v>
      </c>
      <c r="D751" s="260"/>
      <c r="E751" s="261">
        <f t="shared" ref="E751:AB751" ca="1" si="266">IF(E606=IFERROR(OFFSET(E606,0,-$R356)+0,0),0,-$M141)</f>
        <v>0</v>
      </c>
      <c r="F751" s="262">
        <f t="shared" ca="1" si="266"/>
        <v>0</v>
      </c>
      <c r="G751" s="262">
        <f t="shared" ca="1" si="266"/>
        <v>0</v>
      </c>
      <c r="H751" s="262">
        <f t="shared" ca="1" si="266"/>
        <v>0</v>
      </c>
      <c r="I751" s="262">
        <f t="shared" ca="1" si="266"/>
        <v>0</v>
      </c>
      <c r="J751" s="262">
        <f t="shared" ca="1" si="266"/>
        <v>0</v>
      </c>
      <c r="K751" s="262">
        <f t="shared" ca="1" si="266"/>
        <v>0</v>
      </c>
      <c r="L751" s="262">
        <f t="shared" ca="1" si="266"/>
        <v>0</v>
      </c>
      <c r="M751" s="262">
        <f t="shared" ca="1" si="266"/>
        <v>0</v>
      </c>
      <c r="N751" s="262">
        <f t="shared" ca="1" si="266"/>
        <v>0</v>
      </c>
      <c r="O751" s="262">
        <f t="shared" ca="1" si="266"/>
        <v>0</v>
      </c>
      <c r="P751" s="262">
        <f t="shared" ca="1" si="266"/>
        <v>0</v>
      </c>
      <c r="Q751" s="262">
        <f t="shared" ca="1" si="266"/>
        <v>0</v>
      </c>
      <c r="R751" s="262">
        <f t="shared" ca="1" si="266"/>
        <v>0</v>
      </c>
      <c r="S751" s="262">
        <f t="shared" ca="1" si="266"/>
        <v>0</v>
      </c>
      <c r="T751" s="262">
        <f t="shared" ca="1" si="266"/>
        <v>0</v>
      </c>
      <c r="U751" s="262">
        <f t="shared" ca="1" si="266"/>
        <v>0</v>
      </c>
      <c r="V751" s="262">
        <f t="shared" ca="1" si="266"/>
        <v>0</v>
      </c>
      <c r="W751" s="262">
        <f t="shared" ca="1" si="266"/>
        <v>0</v>
      </c>
      <c r="X751" s="262">
        <f t="shared" ca="1" si="266"/>
        <v>0</v>
      </c>
      <c r="Y751" s="262">
        <f t="shared" ca="1" si="266"/>
        <v>0</v>
      </c>
      <c r="Z751" s="262">
        <f t="shared" ca="1" si="266"/>
        <v>0</v>
      </c>
      <c r="AA751" s="262">
        <f t="shared" ca="1" si="266"/>
        <v>0</v>
      </c>
      <c r="AB751" s="262">
        <f t="shared" ca="1" si="266"/>
        <v>0</v>
      </c>
    </row>
    <row r="752" spans="2:28" hidden="1" outlineLevel="1">
      <c r="B752" s="556">
        <f t="shared" si="254"/>
        <v>0</v>
      </c>
      <c r="C752" s="212" t="str">
        <f t="shared" si="254"/>
        <v xml:space="preserve">3 Bed / 2 Bath </v>
      </c>
      <c r="D752" s="260"/>
      <c r="E752" s="261">
        <f t="shared" ref="E752:AB752" ca="1" si="267">IF(E607=IFERROR(OFFSET(E607,0,-$R357)+0,0),0,-$M142)</f>
        <v>0</v>
      </c>
      <c r="F752" s="262">
        <f t="shared" ca="1" si="267"/>
        <v>0</v>
      </c>
      <c r="G752" s="262">
        <f t="shared" ca="1" si="267"/>
        <v>0</v>
      </c>
      <c r="H752" s="262">
        <f t="shared" ca="1" si="267"/>
        <v>0</v>
      </c>
      <c r="I752" s="262">
        <f t="shared" ca="1" si="267"/>
        <v>0</v>
      </c>
      <c r="J752" s="262">
        <f t="shared" ca="1" si="267"/>
        <v>0</v>
      </c>
      <c r="K752" s="262">
        <f t="shared" ca="1" si="267"/>
        <v>0</v>
      </c>
      <c r="L752" s="262">
        <f t="shared" ca="1" si="267"/>
        <v>0</v>
      </c>
      <c r="M752" s="262">
        <f t="shared" ca="1" si="267"/>
        <v>0</v>
      </c>
      <c r="N752" s="262">
        <f t="shared" ca="1" si="267"/>
        <v>0</v>
      </c>
      <c r="O752" s="262">
        <f t="shared" ca="1" si="267"/>
        <v>0</v>
      </c>
      <c r="P752" s="262">
        <f t="shared" ca="1" si="267"/>
        <v>0</v>
      </c>
      <c r="Q752" s="262">
        <f t="shared" ca="1" si="267"/>
        <v>0</v>
      </c>
      <c r="R752" s="262">
        <f t="shared" ca="1" si="267"/>
        <v>0</v>
      </c>
      <c r="S752" s="262">
        <f t="shared" ca="1" si="267"/>
        <v>0</v>
      </c>
      <c r="T752" s="262">
        <f t="shared" ca="1" si="267"/>
        <v>0</v>
      </c>
      <c r="U752" s="262">
        <f t="shared" ca="1" si="267"/>
        <v>0</v>
      </c>
      <c r="V752" s="262">
        <f t="shared" ca="1" si="267"/>
        <v>0</v>
      </c>
      <c r="W752" s="262">
        <f t="shared" ca="1" si="267"/>
        <v>0</v>
      </c>
      <c r="X752" s="262">
        <f t="shared" ca="1" si="267"/>
        <v>0</v>
      </c>
      <c r="Y752" s="262">
        <f t="shared" ca="1" si="267"/>
        <v>0</v>
      </c>
      <c r="Z752" s="262">
        <f t="shared" ca="1" si="267"/>
        <v>0</v>
      </c>
      <c r="AA752" s="262">
        <f t="shared" ca="1" si="267"/>
        <v>0</v>
      </c>
      <c r="AB752" s="262">
        <f t="shared" ca="1" si="267"/>
        <v>0</v>
      </c>
    </row>
    <row r="753" spans="2:28" hidden="1" outlineLevel="1">
      <c r="B753" s="556">
        <f t="shared" si="254"/>
        <v>0</v>
      </c>
      <c r="C753" s="212" t="str">
        <f t="shared" si="254"/>
        <v xml:space="preserve">1 Bed / 1 Bath </v>
      </c>
      <c r="D753" s="260"/>
      <c r="E753" s="261">
        <f t="shared" ref="E753:AB753" ca="1" si="268">IF(E608=IFERROR(OFFSET(E608,0,-$R358)+0,0),0,-$M143)</f>
        <v>0</v>
      </c>
      <c r="F753" s="262">
        <f t="shared" ca="1" si="268"/>
        <v>0</v>
      </c>
      <c r="G753" s="262">
        <f t="shared" ca="1" si="268"/>
        <v>0</v>
      </c>
      <c r="H753" s="262">
        <f t="shared" ca="1" si="268"/>
        <v>0</v>
      </c>
      <c r="I753" s="262">
        <f t="shared" ca="1" si="268"/>
        <v>0</v>
      </c>
      <c r="J753" s="262">
        <f t="shared" ca="1" si="268"/>
        <v>0</v>
      </c>
      <c r="K753" s="262">
        <f t="shared" ca="1" si="268"/>
        <v>0</v>
      </c>
      <c r="L753" s="262">
        <f t="shared" ca="1" si="268"/>
        <v>0</v>
      </c>
      <c r="M753" s="262">
        <f t="shared" ca="1" si="268"/>
        <v>0</v>
      </c>
      <c r="N753" s="262">
        <f t="shared" ca="1" si="268"/>
        <v>0</v>
      </c>
      <c r="O753" s="262">
        <f t="shared" ca="1" si="268"/>
        <v>0</v>
      </c>
      <c r="P753" s="262">
        <f t="shared" ca="1" si="268"/>
        <v>0</v>
      </c>
      <c r="Q753" s="262">
        <f t="shared" ca="1" si="268"/>
        <v>0</v>
      </c>
      <c r="R753" s="262">
        <f t="shared" ca="1" si="268"/>
        <v>0</v>
      </c>
      <c r="S753" s="262">
        <f t="shared" ca="1" si="268"/>
        <v>0</v>
      </c>
      <c r="T753" s="262">
        <f t="shared" ca="1" si="268"/>
        <v>0</v>
      </c>
      <c r="U753" s="262">
        <f t="shared" ca="1" si="268"/>
        <v>0</v>
      </c>
      <c r="V753" s="262">
        <f t="shared" ca="1" si="268"/>
        <v>0</v>
      </c>
      <c r="W753" s="262">
        <f t="shared" ca="1" si="268"/>
        <v>0</v>
      </c>
      <c r="X753" s="262">
        <f t="shared" ca="1" si="268"/>
        <v>0</v>
      </c>
      <c r="Y753" s="262">
        <f t="shared" ca="1" si="268"/>
        <v>0</v>
      </c>
      <c r="Z753" s="262">
        <f t="shared" ca="1" si="268"/>
        <v>0</v>
      </c>
      <c r="AA753" s="262">
        <f t="shared" ca="1" si="268"/>
        <v>0</v>
      </c>
      <c r="AB753" s="262">
        <f t="shared" ca="1" si="268"/>
        <v>0</v>
      </c>
    </row>
    <row r="754" spans="2:28" hidden="1" outlineLevel="1">
      <c r="B754" s="556">
        <f t="shared" si="254"/>
        <v>0</v>
      </c>
      <c r="C754" s="212" t="str">
        <f t="shared" si="254"/>
        <v xml:space="preserve">2 Bed / 2 Bath </v>
      </c>
      <c r="D754" s="260"/>
      <c r="E754" s="261">
        <f t="shared" ref="E754:AB754" ca="1" si="269">IF(E609=IFERROR(OFFSET(E609,0,-$R359)+0,0),0,-$M144)</f>
        <v>0</v>
      </c>
      <c r="F754" s="262">
        <f t="shared" ca="1" si="269"/>
        <v>0</v>
      </c>
      <c r="G754" s="262">
        <f t="shared" ca="1" si="269"/>
        <v>0</v>
      </c>
      <c r="H754" s="262">
        <f t="shared" ca="1" si="269"/>
        <v>0</v>
      </c>
      <c r="I754" s="262">
        <f t="shared" ca="1" si="269"/>
        <v>0</v>
      </c>
      <c r="J754" s="262">
        <f t="shared" ca="1" si="269"/>
        <v>0</v>
      </c>
      <c r="K754" s="262">
        <f t="shared" ca="1" si="269"/>
        <v>0</v>
      </c>
      <c r="L754" s="262">
        <f t="shared" ca="1" si="269"/>
        <v>0</v>
      </c>
      <c r="M754" s="262">
        <f t="shared" ca="1" si="269"/>
        <v>0</v>
      </c>
      <c r="N754" s="262">
        <f t="shared" ca="1" si="269"/>
        <v>0</v>
      </c>
      <c r="O754" s="262">
        <f t="shared" ca="1" si="269"/>
        <v>0</v>
      </c>
      <c r="P754" s="262">
        <f t="shared" ca="1" si="269"/>
        <v>0</v>
      </c>
      <c r="Q754" s="262">
        <f t="shared" ca="1" si="269"/>
        <v>0</v>
      </c>
      <c r="R754" s="262">
        <f t="shared" ca="1" si="269"/>
        <v>0</v>
      </c>
      <c r="S754" s="262">
        <f t="shared" ca="1" si="269"/>
        <v>0</v>
      </c>
      <c r="T754" s="262">
        <f t="shared" ca="1" si="269"/>
        <v>0</v>
      </c>
      <c r="U754" s="262">
        <f t="shared" ca="1" si="269"/>
        <v>0</v>
      </c>
      <c r="V754" s="262">
        <f t="shared" ca="1" si="269"/>
        <v>0</v>
      </c>
      <c r="W754" s="262">
        <f t="shared" ca="1" si="269"/>
        <v>0</v>
      </c>
      <c r="X754" s="262">
        <f t="shared" ca="1" si="269"/>
        <v>0</v>
      </c>
      <c r="Y754" s="262">
        <f t="shared" ca="1" si="269"/>
        <v>0</v>
      </c>
      <c r="Z754" s="262">
        <f t="shared" ca="1" si="269"/>
        <v>0</v>
      </c>
      <c r="AA754" s="262">
        <f t="shared" ca="1" si="269"/>
        <v>0</v>
      </c>
      <c r="AB754" s="262">
        <f t="shared" ca="1" si="269"/>
        <v>0</v>
      </c>
    </row>
    <row r="755" spans="2:28" hidden="1" outlineLevel="1">
      <c r="B755" s="556">
        <f t="shared" si="254"/>
        <v>0</v>
      </c>
      <c r="C755" s="212" t="str">
        <f t="shared" si="254"/>
        <v xml:space="preserve">4 Bed / 2 Bath Penthouse </v>
      </c>
      <c r="D755" s="260"/>
      <c r="E755" s="261">
        <f t="shared" ref="E755:AB755" ca="1" si="270">IF(E610=IFERROR(OFFSET(E610,0,-$R360)+0,0),0,-$M145)</f>
        <v>0</v>
      </c>
      <c r="F755" s="262">
        <f t="shared" ca="1" si="270"/>
        <v>0</v>
      </c>
      <c r="G755" s="262">
        <f t="shared" ca="1" si="270"/>
        <v>0</v>
      </c>
      <c r="H755" s="262">
        <f t="shared" ca="1" si="270"/>
        <v>0</v>
      </c>
      <c r="I755" s="262">
        <f t="shared" ca="1" si="270"/>
        <v>0</v>
      </c>
      <c r="J755" s="262">
        <f t="shared" ca="1" si="270"/>
        <v>0</v>
      </c>
      <c r="K755" s="262">
        <f t="shared" ca="1" si="270"/>
        <v>0</v>
      </c>
      <c r="L755" s="262">
        <f t="shared" ca="1" si="270"/>
        <v>0</v>
      </c>
      <c r="M755" s="262">
        <f t="shared" ca="1" si="270"/>
        <v>0</v>
      </c>
      <c r="N755" s="262">
        <f t="shared" ca="1" si="270"/>
        <v>0</v>
      </c>
      <c r="O755" s="262">
        <f t="shared" ca="1" si="270"/>
        <v>0</v>
      </c>
      <c r="P755" s="262">
        <f t="shared" ca="1" si="270"/>
        <v>0</v>
      </c>
      <c r="Q755" s="262">
        <f t="shared" ca="1" si="270"/>
        <v>0</v>
      </c>
      <c r="R755" s="262">
        <f t="shared" ca="1" si="270"/>
        <v>0</v>
      </c>
      <c r="S755" s="262">
        <f t="shared" ca="1" si="270"/>
        <v>0</v>
      </c>
      <c r="T755" s="262">
        <f t="shared" ca="1" si="270"/>
        <v>0</v>
      </c>
      <c r="U755" s="262">
        <f t="shared" ca="1" si="270"/>
        <v>0</v>
      </c>
      <c r="V755" s="262">
        <f t="shared" ca="1" si="270"/>
        <v>0</v>
      </c>
      <c r="W755" s="262">
        <f t="shared" ca="1" si="270"/>
        <v>0</v>
      </c>
      <c r="X755" s="262">
        <f t="shared" ca="1" si="270"/>
        <v>0</v>
      </c>
      <c r="Y755" s="262">
        <f t="shared" ca="1" si="270"/>
        <v>0</v>
      </c>
      <c r="Z755" s="262">
        <f t="shared" ca="1" si="270"/>
        <v>0</v>
      </c>
      <c r="AA755" s="262">
        <f t="shared" ca="1" si="270"/>
        <v>0</v>
      </c>
      <c r="AB755" s="262">
        <f t="shared" ca="1" si="270"/>
        <v>0</v>
      </c>
    </row>
    <row r="756" spans="2:28" hidden="1" outlineLevel="1">
      <c r="B756" s="556">
        <f t="shared" ref="B756:C768" si="271">B722</f>
        <v>0</v>
      </c>
      <c r="C756" s="212" t="str">
        <f t="shared" si="271"/>
        <v xml:space="preserve">2 Bed / 2 Bath </v>
      </c>
      <c r="D756" s="260"/>
      <c r="E756" s="261">
        <f t="shared" ref="E756:AB756" ca="1" si="272">IF(E611=IFERROR(OFFSET(E611,0,-$R361)+0,0),0,-$M146)</f>
        <v>0</v>
      </c>
      <c r="F756" s="262">
        <f t="shared" ca="1" si="272"/>
        <v>0</v>
      </c>
      <c r="G756" s="262">
        <f t="shared" ca="1" si="272"/>
        <v>0</v>
      </c>
      <c r="H756" s="262">
        <f t="shared" ca="1" si="272"/>
        <v>0</v>
      </c>
      <c r="I756" s="262">
        <f t="shared" ca="1" si="272"/>
        <v>0</v>
      </c>
      <c r="J756" s="262">
        <f t="shared" ca="1" si="272"/>
        <v>0</v>
      </c>
      <c r="K756" s="262">
        <f t="shared" ca="1" si="272"/>
        <v>0</v>
      </c>
      <c r="L756" s="262">
        <f t="shared" ca="1" si="272"/>
        <v>0</v>
      </c>
      <c r="M756" s="262">
        <f t="shared" ca="1" si="272"/>
        <v>0</v>
      </c>
      <c r="N756" s="262">
        <f t="shared" ca="1" si="272"/>
        <v>0</v>
      </c>
      <c r="O756" s="262">
        <f t="shared" ca="1" si="272"/>
        <v>0</v>
      </c>
      <c r="P756" s="262">
        <f t="shared" ca="1" si="272"/>
        <v>0</v>
      </c>
      <c r="Q756" s="262">
        <f t="shared" ca="1" si="272"/>
        <v>0</v>
      </c>
      <c r="R756" s="262">
        <f t="shared" ca="1" si="272"/>
        <v>0</v>
      </c>
      <c r="S756" s="262">
        <f t="shared" ca="1" si="272"/>
        <v>0</v>
      </c>
      <c r="T756" s="262">
        <f t="shared" ca="1" si="272"/>
        <v>0</v>
      </c>
      <c r="U756" s="262">
        <f t="shared" ca="1" si="272"/>
        <v>0</v>
      </c>
      <c r="V756" s="262">
        <f t="shared" ca="1" si="272"/>
        <v>0</v>
      </c>
      <c r="W756" s="262">
        <f t="shared" ca="1" si="272"/>
        <v>0</v>
      </c>
      <c r="X756" s="262">
        <f t="shared" ca="1" si="272"/>
        <v>0</v>
      </c>
      <c r="Y756" s="262">
        <f t="shared" ca="1" si="272"/>
        <v>0</v>
      </c>
      <c r="Z756" s="262">
        <f t="shared" ca="1" si="272"/>
        <v>0</v>
      </c>
      <c r="AA756" s="262">
        <f t="shared" ca="1" si="272"/>
        <v>0</v>
      </c>
      <c r="AB756" s="262">
        <f t="shared" ca="1" si="272"/>
        <v>0</v>
      </c>
    </row>
    <row r="757" spans="2:28" hidden="1" outlineLevel="1">
      <c r="B757" s="556">
        <f t="shared" si="271"/>
        <v>0</v>
      </c>
      <c r="C757" s="212">
        <f t="shared" si="271"/>
        <v>0</v>
      </c>
      <c r="D757" s="260"/>
      <c r="E757" s="261">
        <f t="shared" ref="E757:AB757" ca="1" si="273">IF(E612=IFERROR(OFFSET(E612,0,-$R362)+0,0),0,-$M147)</f>
        <v>0</v>
      </c>
      <c r="F757" s="262">
        <f t="shared" ca="1" si="273"/>
        <v>0</v>
      </c>
      <c r="G757" s="262">
        <f t="shared" ca="1" si="273"/>
        <v>0</v>
      </c>
      <c r="H757" s="262">
        <f t="shared" ca="1" si="273"/>
        <v>0</v>
      </c>
      <c r="I757" s="262">
        <f t="shared" ca="1" si="273"/>
        <v>0</v>
      </c>
      <c r="J757" s="262">
        <f t="shared" ca="1" si="273"/>
        <v>0</v>
      </c>
      <c r="K757" s="262">
        <f t="shared" ca="1" si="273"/>
        <v>0</v>
      </c>
      <c r="L757" s="262">
        <f t="shared" ca="1" si="273"/>
        <v>0</v>
      </c>
      <c r="M757" s="262">
        <f t="shared" ca="1" si="273"/>
        <v>0</v>
      </c>
      <c r="N757" s="262">
        <f t="shared" ca="1" si="273"/>
        <v>0</v>
      </c>
      <c r="O757" s="262">
        <f t="shared" ca="1" si="273"/>
        <v>0</v>
      </c>
      <c r="P757" s="262">
        <f t="shared" ca="1" si="273"/>
        <v>0</v>
      </c>
      <c r="Q757" s="262">
        <f t="shared" ca="1" si="273"/>
        <v>0</v>
      </c>
      <c r="R757" s="262">
        <f t="shared" ca="1" si="273"/>
        <v>0</v>
      </c>
      <c r="S757" s="262">
        <f t="shared" ca="1" si="273"/>
        <v>0</v>
      </c>
      <c r="T757" s="262">
        <f t="shared" ca="1" si="273"/>
        <v>0</v>
      </c>
      <c r="U757" s="262">
        <f t="shared" ca="1" si="273"/>
        <v>0</v>
      </c>
      <c r="V757" s="262">
        <f t="shared" ca="1" si="273"/>
        <v>0</v>
      </c>
      <c r="W757" s="262">
        <f t="shared" ca="1" si="273"/>
        <v>0</v>
      </c>
      <c r="X757" s="262">
        <f t="shared" ca="1" si="273"/>
        <v>0</v>
      </c>
      <c r="Y757" s="262">
        <f t="shared" ca="1" si="273"/>
        <v>0</v>
      </c>
      <c r="Z757" s="262">
        <f t="shared" ca="1" si="273"/>
        <v>0</v>
      </c>
      <c r="AA757" s="262">
        <f t="shared" ca="1" si="273"/>
        <v>0</v>
      </c>
      <c r="AB757" s="262">
        <f t="shared" ca="1" si="273"/>
        <v>0</v>
      </c>
    </row>
    <row r="758" spans="2:28" hidden="1" outlineLevel="1">
      <c r="B758" s="556">
        <f t="shared" si="271"/>
        <v>0</v>
      </c>
      <c r="C758" s="212">
        <f t="shared" si="271"/>
        <v>0</v>
      </c>
      <c r="D758" s="260"/>
      <c r="E758" s="261">
        <f t="shared" ref="E758:AB758" ca="1" si="274">IF(E613=IFERROR(OFFSET(E613,0,-$R363)+0,0),0,-$M148)</f>
        <v>0</v>
      </c>
      <c r="F758" s="262">
        <f t="shared" ca="1" si="274"/>
        <v>0</v>
      </c>
      <c r="G758" s="262">
        <f t="shared" ca="1" si="274"/>
        <v>0</v>
      </c>
      <c r="H758" s="262">
        <f t="shared" ca="1" si="274"/>
        <v>0</v>
      </c>
      <c r="I758" s="262">
        <f t="shared" ca="1" si="274"/>
        <v>0</v>
      </c>
      <c r="J758" s="262">
        <f t="shared" ca="1" si="274"/>
        <v>0</v>
      </c>
      <c r="K758" s="262">
        <f t="shared" ca="1" si="274"/>
        <v>0</v>
      </c>
      <c r="L758" s="262">
        <f t="shared" ca="1" si="274"/>
        <v>0</v>
      </c>
      <c r="M758" s="262">
        <f t="shared" ca="1" si="274"/>
        <v>0</v>
      </c>
      <c r="N758" s="262">
        <f t="shared" ca="1" si="274"/>
        <v>0</v>
      </c>
      <c r="O758" s="262">
        <f t="shared" ca="1" si="274"/>
        <v>0</v>
      </c>
      <c r="P758" s="262">
        <f t="shared" ca="1" si="274"/>
        <v>0</v>
      </c>
      <c r="Q758" s="262">
        <f t="shared" ca="1" si="274"/>
        <v>0</v>
      </c>
      <c r="R758" s="262">
        <f t="shared" ca="1" si="274"/>
        <v>0</v>
      </c>
      <c r="S758" s="262">
        <f t="shared" ca="1" si="274"/>
        <v>0</v>
      </c>
      <c r="T758" s="262">
        <f t="shared" ca="1" si="274"/>
        <v>0</v>
      </c>
      <c r="U758" s="262">
        <f t="shared" ca="1" si="274"/>
        <v>0</v>
      </c>
      <c r="V758" s="262">
        <f t="shared" ca="1" si="274"/>
        <v>0</v>
      </c>
      <c r="W758" s="262">
        <f t="shared" ca="1" si="274"/>
        <v>0</v>
      </c>
      <c r="X758" s="262">
        <f t="shared" ca="1" si="274"/>
        <v>0</v>
      </c>
      <c r="Y758" s="262">
        <f t="shared" ca="1" si="274"/>
        <v>0</v>
      </c>
      <c r="Z758" s="262">
        <f t="shared" ca="1" si="274"/>
        <v>0</v>
      </c>
      <c r="AA758" s="262">
        <f t="shared" ca="1" si="274"/>
        <v>0</v>
      </c>
      <c r="AB758" s="262">
        <f t="shared" ca="1" si="274"/>
        <v>0</v>
      </c>
    </row>
    <row r="759" spans="2:28" hidden="1" outlineLevel="1">
      <c r="B759" s="556">
        <f t="shared" si="271"/>
        <v>0</v>
      </c>
      <c r="C759" s="212">
        <f t="shared" si="271"/>
        <v>0</v>
      </c>
      <c r="D759" s="260"/>
      <c r="E759" s="261">
        <f t="shared" ref="E759:AB759" ca="1" si="275">IF(E614=IFERROR(OFFSET(E614,0,-$R364)+0,0),0,-$M149)</f>
        <v>0</v>
      </c>
      <c r="F759" s="262">
        <f t="shared" ca="1" si="275"/>
        <v>0</v>
      </c>
      <c r="G759" s="262">
        <f t="shared" ca="1" si="275"/>
        <v>0</v>
      </c>
      <c r="H759" s="262">
        <f t="shared" ca="1" si="275"/>
        <v>0</v>
      </c>
      <c r="I759" s="262">
        <f t="shared" ca="1" si="275"/>
        <v>0</v>
      </c>
      <c r="J759" s="262">
        <f t="shared" ca="1" si="275"/>
        <v>0</v>
      </c>
      <c r="K759" s="262">
        <f t="shared" ca="1" si="275"/>
        <v>0</v>
      </c>
      <c r="L759" s="262">
        <f t="shared" ca="1" si="275"/>
        <v>0</v>
      </c>
      <c r="M759" s="262">
        <f t="shared" ca="1" si="275"/>
        <v>0</v>
      </c>
      <c r="N759" s="262">
        <f t="shared" ca="1" si="275"/>
        <v>0</v>
      </c>
      <c r="O759" s="262">
        <f t="shared" ca="1" si="275"/>
        <v>0</v>
      </c>
      <c r="P759" s="262">
        <f t="shared" ca="1" si="275"/>
        <v>0</v>
      </c>
      <c r="Q759" s="262">
        <f t="shared" ca="1" si="275"/>
        <v>0</v>
      </c>
      <c r="R759" s="262">
        <f t="shared" ca="1" si="275"/>
        <v>0</v>
      </c>
      <c r="S759" s="262">
        <f t="shared" ca="1" si="275"/>
        <v>0</v>
      </c>
      <c r="T759" s="262">
        <f t="shared" ca="1" si="275"/>
        <v>0</v>
      </c>
      <c r="U759" s="262">
        <f t="shared" ca="1" si="275"/>
        <v>0</v>
      </c>
      <c r="V759" s="262">
        <f t="shared" ca="1" si="275"/>
        <v>0</v>
      </c>
      <c r="W759" s="262">
        <f t="shared" ca="1" si="275"/>
        <v>0</v>
      </c>
      <c r="X759" s="262">
        <f t="shared" ca="1" si="275"/>
        <v>0</v>
      </c>
      <c r="Y759" s="262">
        <f t="shared" ca="1" si="275"/>
        <v>0</v>
      </c>
      <c r="Z759" s="262">
        <f t="shared" ca="1" si="275"/>
        <v>0</v>
      </c>
      <c r="AA759" s="262">
        <f t="shared" ca="1" si="275"/>
        <v>0</v>
      </c>
      <c r="AB759" s="262">
        <f t="shared" ca="1" si="275"/>
        <v>0</v>
      </c>
    </row>
    <row r="760" spans="2:28" hidden="1" outlineLevel="1">
      <c r="B760" s="556">
        <f t="shared" si="271"/>
        <v>0</v>
      </c>
      <c r="C760" s="212">
        <f t="shared" si="271"/>
        <v>0</v>
      </c>
      <c r="D760" s="260"/>
      <c r="E760" s="261">
        <f t="shared" ref="E760:AB760" ca="1" si="276">IF(E615=IFERROR(OFFSET(E615,0,-$R365)+0,0),0,-$M150)</f>
        <v>0</v>
      </c>
      <c r="F760" s="262">
        <f t="shared" ca="1" si="276"/>
        <v>0</v>
      </c>
      <c r="G760" s="262">
        <f t="shared" ca="1" si="276"/>
        <v>0</v>
      </c>
      <c r="H760" s="262">
        <f t="shared" ca="1" si="276"/>
        <v>0</v>
      </c>
      <c r="I760" s="262">
        <f t="shared" ca="1" si="276"/>
        <v>0</v>
      </c>
      <c r="J760" s="262">
        <f t="shared" ca="1" si="276"/>
        <v>0</v>
      </c>
      <c r="K760" s="262">
        <f t="shared" ca="1" si="276"/>
        <v>0</v>
      </c>
      <c r="L760" s="262">
        <f t="shared" ca="1" si="276"/>
        <v>0</v>
      </c>
      <c r="M760" s="262">
        <f t="shared" ca="1" si="276"/>
        <v>0</v>
      </c>
      <c r="N760" s="262">
        <f t="shared" ca="1" si="276"/>
        <v>0</v>
      </c>
      <c r="O760" s="262">
        <f t="shared" ca="1" si="276"/>
        <v>0</v>
      </c>
      <c r="P760" s="262">
        <f t="shared" ca="1" si="276"/>
        <v>0</v>
      </c>
      <c r="Q760" s="262">
        <f t="shared" ca="1" si="276"/>
        <v>0</v>
      </c>
      <c r="R760" s="262">
        <f t="shared" ca="1" si="276"/>
        <v>0</v>
      </c>
      <c r="S760" s="262">
        <f t="shared" ca="1" si="276"/>
        <v>0</v>
      </c>
      <c r="T760" s="262">
        <f t="shared" ca="1" si="276"/>
        <v>0</v>
      </c>
      <c r="U760" s="262">
        <f t="shared" ca="1" si="276"/>
        <v>0</v>
      </c>
      <c r="V760" s="262">
        <f t="shared" ca="1" si="276"/>
        <v>0</v>
      </c>
      <c r="W760" s="262">
        <f t="shared" ca="1" si="276"/>
        <v>0</v>
      </c>
      <c r="X760" s="262">
        <f t="shared" ca="1" si="276"/>
        <v>0</v>
      </c>
      <c r="Y760" s="262">
        <f t="shared" ca="1" si="276"/>
        <v>0</v>
      </c>
      <c r="Z760" s="262">
        <f t="shared" ca="1" si="276"/>
        <v>0</v>
      </c>
      <c r="AA760" s="262">
        <f t="shared" ca="1" si="276"/>
        <v>0</v>
      </c>
      <c r="AB760" s="262">
        <f t="shared" ca="1" si="276"/>
        <v>0</v>
      </c>
    </row>
    <row r="761" spans="2:28" hidden="1" outlineLevel="1">
      <c r="B761" s="556">
        <f t="shared" si="271"/>
        <v>0</v>
      </c>
      <c r="C761" s="212">
        <f t="shared" si="271"/>
        <v>0</v>
      </c>
      <c r="D761" s="260"/>
      <c r="E761" s="261">
        <f t="shared" ref="E761:AB761" ca="1" si="277">IF(E616=IFERROR(OFFSET(E616,0,-$R366)+0,0),0,-$M151)</f>
        <v>0</v>
      </c>
      <c r="F761" s="262">
        <f t="shared" ca="1" si="277"/>
        <v>0</v>
      </c>
      <c r="G761" s="262">
        <f t="shared" ca="1" si="277"/>
        <v>0</v>
      </c>
      <c r="H761" s="262">
        <f t="shared" ca="1" si="277"/>
        <v>0</v>
      </c>
      <c r="I761" s="262">
        <f t="shared" ca="1" si="277"/>
        <v>0</v>
      </c>
      <c r="J761" s="262">
        <f t="shared" ca="1" si="277"/>
        <v>0</v>
      </c>
      <c r="K761" s="262">
        <f t="shared" ca="1" si="277"/>
        <v>0</v>
      </c>
      <c r="L761" s="262">
        <f t="shared" ca="1" si="277"/>
        <v>0</v>
      </c>
      <c r="M761" s="262">
        <f t="shared" ca="1" si="277"/>
        <v>0</v>
      </c>
      <c r="N761" s="262">
        <f t="shared" ca="1" si="277"/>
        <v>0</v>
      </c>
      <c r="O761" s="262">
        <f t="shared" ca="1" si="277"/>
        <v>0</v>
      </c>
      <c r="P761" s="262">
        <f t="shared" ca="1" si="277"/>
        <v>0</v>
      </c>
      <c r="Q761" s="262">
        <f t="shared" ca="1" si="277"/>
        <v>0</v>
      </c>
      <c r="R761" s="262">
        <f t="shared" ca="1" si="277"/>
        <v>0</v>
      </c>
      <c r="S761" s="262">
        <f t="shared" ca="1" si="277"/>
        <v>0</v>
      </c>
      <c r="T761" s="262">
        <f t="shared" ca="1" si="277"/>
        <v>0</v>
      </c>
      <c r="U761" s="262">
        <f t="shared" ca="1" si="277"/>
        <v>0</v>
      </c>
      <c r="V761" s="262">
        <f t="shared" ca="1" si="277"/>
        <v>0</v>
      </c>
      <c r="W761" s="262">
        <f t="shared" ca="1" si="277"/>
        <v>0</v>
      </c>
      <c r="X761" s="262">
        <f t="shared" ca="1" si="277"/>
        <v>0</v>
      </c>
      <c r="Y761" s="262">
        <f t="shared" ca="1" si="277"/>
        <v>0</v>
      </c>
      <c r="Z761" s="262">
        <f t="shared" ca="1" si="277"/>
        <v>0</v>
      </c>
      <c r="AA761" s="262">
        <f t="shared" ca="1" si="277"/>
        <v>0</v>
      </c>
      <c r="AB761" s="262">
        <f t="shared" ca="1" si="277"/>
        <v>0</v>
      </c>
    </row>
    <row r="762" spans="2:28" hidden="1" outlineLevel="1">
      <c r="B762" s="556">
        <f t="shared" si="271"/>
        <v>0</v>
      </c>
      <c r="C762" s="212">
        <f t="shared" si="271"/>
        <v>0</v>
      </c>
      <c r="D762" s="260"/>
      <c r="E762" s="261">
        <f t="shared" ref="E762:AB762" ca="1" si="278">IF(E617=IFERROR(OFFSET(E617,0,-$R367)+0,0),0,-$M152)</f>
        <v>0</v>
      </c>
      <c r="F762" s="262">
        <f t="shared" ca="1" si="278"/>
        <v>0</v>
      </c>
      <c r="G762" s="262">
        <f t="shared" ca="1" si="278"/>
        <v>0</v>
      </c>
      <c r="H762" s="262">
        <f t="shared" ca="1" si="278"/>
        <v>0</v>
      </c>
      <c r="I762" s="262">
        <f t="shared" ca="1" si="278"/>
        <v>0</v>
      </c>
      <c r="J762" s="262">
        <f t="shared" ca="1" si="278"/>
        <v>0</v>
      </c>
      <c r="K762" s="262">
        <f t="shared" ca="1" si="278"/>
        <v>0</v>
      </c>
      <c r="L762" s="262">
        <f t="shared" ca="1" si="278"/>
        <v>0</v>
      </c>
      <c r="M762" s="262">
        <f t="shared" ca="1" si="278"/>
        <v>0</v>
      </c>
      <c r="N762" s="262">
        <f t="shared" ca="1" si="278"/>
        <v>0</v>
      </c>
      <c r="O762" s="262">
        <f t="shared" ca="1" si="278"/>
        <v>0</v>
      </c>
      <c r="P762" s="262">
        <f t="shared" ca="1" si="278"/>
        <v>0</v>
      </c>
      <c r="Q762" s="262">
        <f t="shared" ca="1" si="278"/>
        <v>0</v>
      </c>
      <c r="R762" s="262">
        <f t="shared" ca="1" si="278"/>
        <v>0</v>
      </c>
      <c r="S762" s="262">
        <f t="shared" ca="1" si="278"/>
        <v>0</v>
      </c>
      <c r="T762" s="262">
        <f t="shared" ca="1" si="278"/>
        <v>0</v>
      </c>
      <c r="U762" s="262">
        <f t="shared" ca="1" si="278"/>
        <v>0</v>
      </c>
      <c r="V762" s="262">
        <f t="shared" ca="1" si="278"/>
        <v>0</v>
      </c>
      <c r="W762" s="262">
        <f t="shared" ca="1" si="278"/>
        <v>0</v>
      </c>
      <c r="X762" s="262">
        <f t="shared" ca="1" si="278"/>
        <v>0</v>
      </c>
      <c r="Y762" s="262">
        <f t="shared" ca="1" si="278"/>
        <v>0</v>
      </c>
      <c r="Z762" s="262">
        <f t="shared" ca="1" si="278"/>
        <v>0</v>
      </c>
      <c r="AA762" s="262">
        <f t="shared" ca="1" si="278"/>
        <v>0</v>
      </c>
      <c r="AB762" s="262">
        <f t="shared" ca="1" si="278"/>
        <v>0</v>
      </c>
    </row>
    <row r="763" spans="2:28" hidden="1" outlineLevel="1">
      <c r="B763" s="556">
        <f t="shared" si="271"/>
        <v>0</v>
      </c>
      <c r="C763" s="212">
        <f t="shared" si="271"/>
        <v>0</v>
      </c>
      <c r="D763" s="260"/>
      <c r="E763" s="261">
        <f t="shared" ref="E763:AB763" ca="1" si="279">IF(E618=IFERROR(OFFSET(E618,0,-$R368)+0,0),0,-$M153)</f>
        <v>0</v>
      </c>
      <c r="F763" s="262">
        <f t="shared" ca="1" si="279"/>
        <v>0</v>
      </c>
      <c r="G763" s="262">
        <f t="shared" ca="1" si="279"/>
        <v>0</v>
      </c>
      <c r="H763" s="262">
        <f t="shared" ca="1" si="279"/>
        <v>0</v>
      </c>
      <c r="I763" s="262">
        <f t="shared" ca="1" si="279"/>
        <v>0</v>
      </c>
      <c r="J763" s="262">
        <f t="shared" ca="1" si="279"/>
        <v>0</v>
      </c>
      <c r="K763" s="262">
        <f t="shared" ca="1" si="279"/>
        <v>0</v>
      </c>
      <c r="L763" s="262">
        <f t="shared" ca="1" si="279"/>
        <v>0</v>
      </c>
      <c r="M763" s="262">
        <f t="shared" ca="1" si="279"/>
        <v>0</v>
      </c>
      <c r="N763" s="262">
        <f t="shared" ca="1" si="279"/>
        <v>0</v>
      </c>
      <c r="O763" s="262">
        <f t="shared" ca="1" si="279"/>
        <v>0</v>
      </c>
      <c r="P763" s="262">
        <f t="shared" ca="1" si="279"/>
        <v>0</v>
      </c>
      <c r="Q763" s="262">
        <f t="shared" ca="1" si="279"/>
        <v>0</v>
      </c>
      <c r="R763" s="262">
        <f t="shared" ca="1" si="279"/>
        <v>0</v>
      </c>
      <c r="S763" s="262">
        <f t="shared" ca="1" si="279"/>
        <v>0</v>
      </c>
      <c r="T763" s="262">
        <f t="shared" ca="1" si="279"/>
        <v>0</v>
      </c>
      <c r="U763" s="262">
        <f t="shared" ca="1" si="279"/>
        <v>0</v>
      </c>
      <c r="V763" s="262">
        <f t="shared" ca="1" si="279"/>
        <v>0</v>
      </c>
      <c r="W763" s="262">
        <f t="shared" ca="1" si="279"/>
        <v>0</v>
      </c>
      <c r="X763" s="262">
        <f t="shared" ca="1" si="279"/>
        <v>0</v>
      </c>
      <c r="Y763" s="262">
        <f t="shared" ca="1" si="279"/>
        <v>0</v>
      </c>
      <c r="Z763" s="262">
        <f t="shared" ca="1" si="279"/>
        <v>0</v>
      </c>
      <c r="AA763" s="262">
        <f t="shared" ca="1" si="279"/>
        <v>0</v>
      </c>
      <c r="AB763" s="262">
        <f t="shared" ca="1" si="279"/>
        <v>0</v>
      </c>
    </row>
    <row r="764" spans="2:28" hidden="1" outlineLevel="1">
      <c r="B764" s="556">
        <f t="shared" si="271"/>
        <v>0</v>
      </c>
      <c r="C764" s="212">
        <f t="shared" si="271"/>
        <v>0</v>
      </c>
      <c r="D764" s="260"/>
      <c r="E764" s="261">
        <f t="shared" ref="E764:AB764" ca="1" si="280">IF(E619=IFERROR(OFFSET(E619,0,-$R369)+0,0),0,-$M154)</f>
        <v>0</v>
      </c>
      <c r="F764" s="262">
        <f t="shared" ca="1" si="280"/>
        <v>0</v>
      </c>
      <c r="G764" s="262">
        <f t="shared" ca="1" si="280"/>
        <v>0</v>
      </c>
      <c r="H764" s="262">
        <f t="shared" ca="1" si="280"/>
        <v>0</v>
      </c>
      <c r="I764" s="262">
        <f t="shared" ca="1" si="280"/>
        <v>0</v>
      </c>
      <c r="J764" s="262">
        <f t="shared" ca="1" si="280"/>
        <v>0</v>
      </c>
      <c r="K764" s="262">
        <f t="shared" ca="1" si="280"/>
        <v>0</v>
      </c>
      <c r="L764" s="262">
        <f t="shared" ca="1" si="280"/>
        <v>0</v>
      </c>
      <c r="M764" s="262">
        <f t="shared" ca="1" si="280"/>
        <v>0</v>
      </c>
      <c r="N764" s="262">
        <f t="shared" ca="1" si="280"/>
        <v>0</v>
      </c>
      <c r="O764" s="262">
        <f t="shared" ca="1" si="280"/>
        <v>0</v>
      </c>
      <c r="P764" s="262">
        <f t="shared" ca="1" si="280"/>
        <v>0</v>
      </c>
      <c r="Q764" s="262">
        <f t="shared" ca="1" si="280"/>
        <v>0</v>
      </c>
      <c r="R764" s="262">
        <f t="shared" ca="1" si="280"/>
        <v>0</v>
      </c>
      <c r="S764" s="262">
        <f t="shared" ca="1" si="280"/>
        <v>0</v>
      </c>
      <c r="T764" s="262">
        <f t="shared" ca="1" si="280"/>
        <v>0</v>
      </c>
      <c r="U764" s="262">
        <f t="shared" ca="1" si="280"/>
        <v>0</v>
      </c>
      <c r="V764" s="262">
        <f t="shared" ca="1" si="280"/>
        <v>0</v>
      </c>
      <c r="W764" s="262">
        <f t="shared" ca="1" si="280"/>
        <v>0</v>
      </c>
      <c r="X764" s="262">
        <f t="shared" ca="1" si="280"/>
        <v>0</v>
      </c>
      <c r="Y764" s="262">
        <f t="shared" ca="1" si="280"/>
        <v>0</v>
      </c>
      <c r="Z764" s="262">
        <f t="shared" ca="1" si="280"/>
        <v>0</v>
      </c>
      <c r="AA764" s="262">
        <f t="shared" ca="1" si="280"/>
        <v>0</v>
      </c>
      <c r="AB764" s="262">
        <f t="shared" ca="1" si="280"/>
        <v>0</v>
      </c>
    </row>
    <row r="765" spans="2:28" hidden="1" outlineLevel="1">
      <c r="B765" s="556">
        <f t="shared" si="271"/>
        <v>0</v>
      </c>
      <c r="C765" s="212">
        <f t="shared" si="271"/>
        <v>0</v>
      </c>
      <c r="D765" s="260"/>
      <c r="E765" s="261">
        <f t="shared" ref="E765:AB765" ca="1" si="281">IF(E620=IFERROR(OFFSET(E620,0,-$R370)+0,0),0,-$M155)</f>
        <v>0</v>
      </c>
      <c r="F765" s="262">
        <f t="shared" ca="1" si="281"/>
        <v>0</v>
      </c>
      <c r="G765" s="262">
        <f t="shared" ca="1" si="281"/>
        <v>0</v>
      </c>
      <c r="H765" s="262">
        <f t="shared" ca="1" si="281"/>
        <v>0</v>
      </c>
      <c r="I765" s="262">
        <f t="shared" ca="1" si="281"/>
        <v>0</v>
      </c>
      <c r="J765" s="262">
        <f t="shared" ca="1" si="281"/>
        <v>0</v>
      </c>
      <c r="K765" s="262">
        <f t="shared" ca="1" si="281"/>
        <v>0</v>
      </c>
      <c r="L765" s="262">
        <f t="shared" ca="1" si="281"/>
        <v>0</v>
      </c>
      <c r="M765" s="262">
        <f t="shared" ca="1" si="281"/>
        <v>0</v>
      </c>
      <c r="N765" s="262">
        <f t="shared" ca="1" si="281"/>
        <v>0</v>
      </c>
      <c r="O765" s="262">
        <f t="shared" ca="1" si="281"/>
        <v>0</v>
      </c>
      <c r="P765" s="262">
        <f t="shared" ca="1" si="281"/>
        <v>0</v>
      </c>
      <c r="Q765" s="262">
        <f t="shared" ca="1" si="281"/>
        <v>0</v>
      </c>
      <c r="R765" s="262">
        <f t="shared" ca="1" si="281"/>
        <v>0</v>
      </c>
      <c r="S765" s="262">
        <f t="shared" ca="1" si="281"/>
        <v>0</v>
      </c>
      <c r="T765" s="262">
        <f t="shared" ca="1" si="281"/>
        <v>0</v>
      </c>
      <c r="U765" s="262">
        <f t="shared" ca="1" si="281"/>
        <v>0</v>
      </c>
      <c r="V765" s="262">
        <f t="shared" ca="1" si="281"/>
        <v>0</v>
      </c>
      <c r="W765" s="262">
        <f t="shared" ca="1" si="281"/>
        <v>0</v>
      </c>
      <c r="X765" s="262">
        <f t="shared" ca="1" si="281"/>
        <v>0</v>
      </c>
      <c r="Y765" s="262">
        <f t="shared" ca="1" si="281"/>
        <v>0</v>
      </c>
      <c r="Z765" s="262">
        <f t="shared" ca="1" si="281"/>
        <v>0</v>
      </c>
      <c r="AA765" s="262">
        <f t="shared" ca="1" si="281"/>
        <v>0</v>
      </c>
      <c r="AB765" s="262">
        <f t="shared" ca="1" si="281"/>
        <v>0</v>
      </c>
    </row>
    <row r="766" spans="2:28" hidden="1" outlineLevel="1">
      <c r="B766" s="556">
        <f t="shared" si="271"/>
        <v>0</v>
      </c>
      <c r="C766" s="212">
        <f t="shared" si="271"/>
        <v>0</v>
      </c>
      <c r="D766" s="260"/>
      <c r="E766" s="261">
        <f t="shared" ref="E766:AB766" ca="1" si="282">IF(E621=IFERROR(OFFSET(E621,0,-$R371)+0,0),0,-$M156)</f>
        <v>0</v>
      </c>
      <c r="F766" s="262">
        <f t="shared" ca="1" si="282"/>
        <v>0</v>
      </c>
      <c r="G766" s="262">
        <f t="shared" ca="1" si="282"/>
        <v>0</v>
      </c>
      <c r="H766" s="262">
        <f t="shared" ca="1" si="282"/>
        <v>0</v>
      </c>
      <c r="I766" s="262">
        <f t="shared" ca="1" si="282"/>
        <v>0</v>
      </c>
      <c r="J766" s="262">
        <f t="shared" ca="1" si="282"/>
        <v>0</v>
      </c>
      <c r="K766" s="262">
        <f t="shared" ca="1" si="282"/>
        <v>0</v>
      </c>
      <c r="L766" s="262">
        <f t="shared" ca="1" si="282"/>
        <v>0</v>
      </c>
      <c r="M766" s="262">
        <f t="shared" ca="1" si="282"/>
        <v>0</v>
      </c>
      <c r="N766" s="262">
        <f t="shared" ca="1" si="282"/>
        <v>0</v>
      </c>
      <c r="O766" s="262">
        <f t="shared" ca="1" si="282"/>
        <v>0</v>
      </c>
      <c r="P766" s="262">
        <f t="shared" ca="1" si="282"/>
        <v>0</v>
      </c>
      <c r="Q766" s="262">
        <f t="shared" ca="1" si="282"/>
        <v>0</v>
      </c>
      <c r="R766" s="262">
        <f t="shared" ca="1" si="282"/>
        <v>0</v>
      </c>
      <c r="S766" s="262">
        <f t="shared" ca="1" si="282"/>
        <v>0</v>
      </c>
      <c r="T766" s="262">
        <f t="shared" ca="1" si="282"/>
        <v>0</v>
      </c>
      <c r="U766" s="262">
        <f t="shared" ca="1" si="282"/>
        <v>0</v>
      </c>
      <c r="V766" s="262">
        <f t="shared" ca="1" si="282"/>
        <v>0</v>
      </c>
      <c r="W766" s="262">
        <f t="shared" ca="1" si="282"/>
        <v>0</v>
      </c>
      <c r="X766" s="262">
        <f t="shared" ca="1" si="282"/>
        <v>0</v>
      </c>
      <c r="Y766" s="262">
        <f t="shared" ca="1" si="282"/>
        <v>0</v>
      </c>
      <c r="Z766" s="262">
        <f t="shared" ca="1" si="282"/>
        <v>0</v>
      </c>
      <c r="AA766" s="262">
        <f t="shared" ca="1" si="282"/>
        <v>0</v>
      </c>
      <c r="AB766" s="262">
        <f t="shared" ca="1" si="282"/>
        <v>0</v>
      </c>
    </row>
    <row r="767" spans="2:28" hidden="1" outlineLevel="1">
      <c r="B767" s="556">
        <f t="shared" si="271"/>
        <v>0</v>
      </c>
      <c r="C767" s="212">
        <f t="shared" si="271"/>
        <v>0</v>
      </c>
      <c r="D767" s="260"/>
      <c r="E767" s="261">
        <f t="shared" ref="E767:AB767" ca="1" si="283">IF(E622=IFERROR(OFFSET(E622,0,-$R372)+0,0),0,-$M157)</f>
        <v>0</v>
      </c>
      <c r="F767" s="262">
        <f t="shared" ca="1" si="283"/>
        <v>0</v>
      </c>
      <c r="G767" s="262">
        <f t="shared" ca="1" si="283"/>
        <v>0</v>
      </c>
      <c r="H767" s="262">
        <f t="shared" ca="1" si="283"/>
        <v>0</v>
      </c>
      <c r="I767" s="262">
        <f t="shared" ca="1" si="283"/>
        <v>0</v>
      </c>
      <c r="J767" s="262">
        <f t="shared" ca="1" si="283"/>
        <v>0</v>
      </c>
      <c r="K767" s="262">
        <f t="shared" ca="1" si="283"/>
        <v>0</v>
      </c>
      <c r="L767" s="262">
        <f t="shared" ca="1" si="283"/>
        <v>0</v>
      </c>
      <c r="M767" s="262">
        <f t="shared" ca="1" si="283"/>
        <v>0</v>
      </c>
      <c r="N767" s="262">
        <f t="shared" ca="1" si="283"/>
        <v>0</v>
      </c>
      <c r="O767" s="262">
        <f t="shared" ca="1" si="283"/>
        <v>0</v>
      </c>
      <c r="P767" s="262">
        <f t="shared" ca="1" si="283"/>
        <v>0</v>
      </c>
      <c r="Q767" s="262">
        <f t="shared" ca="1" si="283"/>
        <v>0</v>
      </c>
      <c r="R767" s="262">
        <f t="shared" ca="1" si="283"/>
        <v>0</v>
      </c>
      <c r="S767" s="262">
        <f t="shared" ca="1" si="283"/>
        <v>0</v>
      </c>
      <c r="T767" s="262">
        <f t="shared" ca="1" si="283"/>
        <v>0</v>
      </c>
      <c r="U767" s="262">
        <f t="shared" ca="1" si="283"/>
        <v>0</v>
      </c>
      <c r="V767" s="262">
        <f t="shared" ca="1" si="283"/>
        <v>0</v>
      </c>
      <c r="W767" s="262">
        <f t="shared" ca="1" si="283"/>
        <v>0</v>
      </c>
      <c r="X767" s="262">
        <f t="shared" ca="1" si="283"/>
        <v>0</v>
      </c>
      <c r="Y767" s="262">
        <f t="shared" ca="1" si="283"/>
        <v>0</v>
      </c>
      <c r="Z767" s="262">
        <f t="shared" ca="1" si="283"/>
        <v>0</v>
      </c>
      <c r="AA767" s="262">
        <f t="shared" ca="1" si="283"/>
        <v>0</v>
      </c>
      <c r="AB767" s="262">
        <f t="shared" ca="1" si="283"/>
        <v>0</v>
      </c>
    </row>
    <row r="768" spans="2:28" hidden="1" outlineLevel="1">
      <c r="B768" s="556">
        <f>B734</f>
        <v>0</v>
      </c>
      <c r="C768" s="215">
        <f t="shared" si="271"/>
        <v>0</v>
      </c>
      <c r="D768" s="558"/>
      <c r="E768" s="264">
        <f t="shared" ref="E768:AB768" ca="1" si="284">IF(E623=IFERROR(OFFSET(E623,0,-$R373)+0,0),0,-$M158)</f>
        <v>0</v>
      </c>
      <c r="F768" s="265">
        <f t="shared" ca="1" si="284"/>
        <v>0</v>
      </c>
      <c r="G768" s="265">
        <f t="shared" ca="1" si="284"/>
        <v>0</v>
      </c>
      <c r="H768" s="265">
        <f t="shared" ca="1" si="284"/>
        <v>0</v>
      </c>
      <c r="I768" s="265">
        <f t="shared" ca="1" si="284"/>
        <v>0</v>
      </c>
      <c r="J768" s="265">
        <f t="shared" ca="1" si="284"/>
        <v>0</v>
      </c>
      <c r="K768" s="265">
        <f t="shared" ca="1" si="284"/>
        <v>0</v>
      </c>
      <c r="L768" s="265">
        <f t="shared" ca="1" si="284"/>
        <v>0</v>
      </c>
      <c r="M768" s="265">
        <f t="shared" ca="1" si="284"/>
        <v>0</v>
      </c>
      <c r="N768" s="265">
        <f t="shared" ca="1" si="284"/>
        <v>0</v>
      </c>
      <c r="O768" s="265">
        <f t="shared" ca="1" si="284"/>
        <v>0</v>
      </c>
      <c r="P768" s="265">
        <f t="shared" ca="1" si="284"/>
        <v>0</v>
      </c>
      <c r="Q768" s="265">
        <f t="shared" ca="1" si="284"/>
        <v>0</v>
      </c>
      <c r="R768" s="265">
        <f t="shared" ca="1" si="284"/>
        <v>0</v>
      </c>
      <c r="S768" s="265">
        <f t="shared" ca="1" si="284"/>
        <v>0</v>
      </c>
      <c r="T768" s="265">
        <f t="shared" ca="1" si="284"/>
        <v>0</v>
      </c>
      <c r="U768" s="265">
        <f t="shared" ca="1" si="284"/>
        <v>0</v>
      </c>
      <c r="V768" s="265">
        <f t="shared" ca="1" si="284"/>
        <v>0</v>
      </c>
      <c r="W768" s="265">
        <f t="shared" ca="1" si="284"/>
        <v>0</v>
      </c>
      <c r="X768" s="265">
        <f t="shared" ca="1" si="284"/>
        <v>0</v>
      </c>
      <c r="Y768" s="265">
        <f t="shared" ca="1" si="284"/>
        <v>0</v>
      </c>
      <c r="Z768" s="265">
        <f t="shared" ca="1" si="284"/>
        <v>0</v>
      </c>
      <c r="AA768" s="265">
        <f t="shared" ca="1" si="284"/>
        <v>0</v>
      </c>
      <c r="AB768" s="265">
        <f t="shared" ca="1" si="284"/>
        <v>0</v>
      </c>
    </row>
    <row r="769" spans="3:28" hidden="1" outlineLevel="1">
      <c r="C769" s="21" t="s">
        <v>294</v>
      </c>
      <c r="D769" s="260">
        <f t="shared" ref="D769" si="285">SUM(D739:D768)</f>
        <v>0</v>
      </c>
      <c r="E769" s="261">
        <f ca="1">SUM(E739:E768)</f>
        <v>0</v>
      </c>
      <c r="F769" s="266">
        <f t="shared" ref="F769:AB769" ca="1" si="286">SUM(F739:F768)</f>
        <v>0</v>
      </c>
      <c r="G769" s="266">
        <f t="shared" ca="1" si="286"/>
        <v>0</v>
      </c>
      <c r="H769" s="266">
        <f t="shared" ca="1" si="286"/>
        <v>0</v>
      </c>
      <c r="I769" s="266">
        <f t="shared" ca="1" si="286"/>
        <v>0</v>
      </c>
      <c r="J769" s="266">
        <f t="shared" ca="1" si="286"/>
        <v>0</v>
      </c>
      <c r="K769" s="266">
        <f t="shared" ca="1" si="286"/>
        <v>0</v>
      </c>
      <c r="L769" s="266">
        <f t="shared" ca="1" si="286"/>
        <v>0</v>
      </c>
      <c r="M769" s="266">
        <f t="shared" ca="1" si="286"/>
        <v>0</v>
      </c>
      <c r="N769" s="266">
        <f t="shared" ca="1" si="286"/>
        <v>0</v>
      </c>
      <c r="O769" s="266">
        <f t="shared" ca="1" si="286"/>
        <v>0</v>
      </c>
      <c r="P769" s="266">
        <f t="shared" ca="1" si="286"/>
        <v>0</v>
      </c>
      <c r="Q769" s="266">
        <f t="shared" ca="1" si="286"/>
        <v>0</v>
      </c>
      <c r="R769" s="266">
        <f t="shared" ca="1" si="286"/>
        <v>0</v>
      </c>
      <c r="S769" s="266">
        <f t="shared" ca="1" si="286"/>
        <v>0</v>
      </c>
      <c r="T769" s="266">
        <f t="shared" ca="1" si="286"/>
        <v>0</v>
      </c>
      <c r="U769" s="266">
        <f t="shared" ca="1" si="286"/>
        <v>0</v>
      </c>
      <c r="V769" s="266">
        <f t="shared" ca="1" si="286"/>
        <v>0</v>
      </c>
      <c r="W769" s="266">
        <f t="shared" ca="1" si="286"/>
        <v>0</v>
      </c>
      <c r="X769" s="266">
        <f t="shared" ca="1" si="286"/>
        <v>0</v>
      </c>
      <c r="Y769" s="266">
        <f t="shared" ca="1" si="286"/>
        <v>0</v>
      </c>
      <c r="Z769" s="266">
        <f t="shared" ca="1" si="286"/>
        <v>0</v>
      </c>
      <c r="AA769" s="266">
        <f t="shared" ca="1" si="286"/>
        <v>0</v>
      </c>
      <c r="AB769" s="266">
        <f t="shared" ca="1" si="286"/>
        <v>0</v>
      </c>
    </row>
    <row r="770" spans="3:28" ht="16.5" hidden="1" customHeight="1" outlineLevel="1">
      <c r="C770" s="241" t="s">
        <v>295</v>
      </c>
      <c r="D770" s="260"/>
      <c r="E770" s="261">
        <f t="shared" ref="E770:AB770" si="287">-HLOOKUP(E628,$E$164:$N$165,2,FALSE)*E702</f>
        <v>0</v>
      </c>
      <c r="F770" s="262">
        <f t="shared" si="287"/>
        <v>0</v>
      </c>
      <c r="G770" s="262">
        <f t="shared" si="287"/>
        <v>0</v>
      </c>
      <c r="H770" s="262">
        <f t="shared" si="287"/>
        <v>0</v>
      </c>
      <c r="I770" s="262">
        <f t="shared" si="287"/>
        <v>0</v>
      </c>
      <c r="J770" s="262">
        <f t="shared" si="287"/>
        <v>0</v>
      </c>
      <c r="K770" s="262">
        <f t="shared" si="287"/>
        <v>0</v>
      </c>
      <c r="L770" s="262">
        <f t="shared" si="287"/>
        <v>0</v>
      </c>
      <c r="M770" s="262">
        <f t="shared" si="287"/>
        <v>0</v>
      </c>
      <c r="N770" s="262">
        <f t="shared" si="287"/>
        <v>0</v>
      </c>
      <c r="O770" s="262">
        <f t="shared" si="287"/>
        <v>0</v>
      </c>
      <c r="P770" s="262">
        <f t="shared" si="287"/>
        <v>0</v>
      </c>
      <c r="Q770" s="262">
        <f t="shared" si="287"/>
        <v>0</v>
      </c>
      <c r="R770" s="262">
        <f t="shared" si="287"/>
        <v>0</v>
      </c>
      <c r="S770" s="262">
        <f t="shared" si="287"/>
        <v>0</v>
      </c>
      <c r="T770" s="262">
        <f t="shared" si="287"/>
        <v>0</v>
      </c>
      <c r="U770" s="262">
        <f t="shared" si="287"/>
        <v>0</v>
      </c>
      <c r="V770" s="262">
        <f t="shared" si="287"/>
        <v>0</v>
      </c>
      <c r="W770" s="262">
        <f t="shared" si="287"/>
        <v>0</v>
      </c>
      <c r="X770" s="262">
        <f t="shared" si="287"/>
        <v>0</v>
      </c>
      <c r="Y770" s="262">
        <f t="shared" si="287"/>
        <v>0</v>
      </c>
      <c r="Z770" s="262">
        <f t="shared" si="287"/>
        <v>0</v>
      </c>
      <c r="AA770" s="262">
        <f t="shared" si="287"/>
        <v>0</v>
      </c>
      <c r="AB770" s="262">
        <f t="shared" si="287"/>
        <v>0</v>
      </c>
    </row>
    <row r="771" spans="3:28" hidden="1" outlineLevel="1">
      <c r="C771" s="268" t="s">
        <v>296</v>
      </c>
      <c r="D771" s="263"/>
      <c r="E771" s="264">
        <f>-HLOOKUP(E628,$E$170:$N$171,2,FALSE)*E702</f>
        <v>0</v>
      </c>
      <c r="F771" s="269">
        <f t="shared" ref="F771:AB771" si="288">-HLOOKUP(F628,$E$170:$N$171,2,FALSE)*F702</f>
        <v>0</v>
      </c>
      <c r="G771" s="269">
        <f t="shared" si="288"/>
        <v>0</v>
      </c>
      <c r="H771" s="269">
        <f t="shared" si="288"/>
        <v>0</v>
      </c>
      <c r="I771" s="269">
        <f t="shared" si="288"/>
        <v>0</v>
      </c>
      <c r="J771" s="269">
        <f t="shared" si="288"/>
        <v>0</v>
      </c>
      <c r="K771" s="269">
        <f t="shared" si="288"/>
        <v>0</v>
      </c>
      <c r="L771" s="269">
        <f t="shared" si="288"/>
        <v>0</v>
      </c>
      <c r="M771" s="269">
        <f t="shared" si="288"/>
        <v>0</v>
      </c>
      <c r="N771" s="269">
        <f t="shared" si="288"/>
        <v>0</v>
      </c>
      <c r="O771" s="269">
        <f t="shared" si="288"/>
        <v>0</v>
      </c>
      <c r="P771" s="269">
        <f t="shared" si="288"/>
        <v>0</v>
      </c>
      <c r="Q771" s="269">
        <f t="shared" si="288"/>
        <v>-865.95</v>
      </c>
      <c r="R771" s="269">
        <f t="shared" si="288"/>
        <v>-865.95</v>
      </c>
      <c r="S771" s="269">
        <f t="shared" si="288"/>
        <v>-865.95</v>
      </c>
      <c r="T771" s="269">
        <f t="shared" si="288"/>
        <v>-865.95</v>
      </c>
      <c r="U771" s="269">
        <f t="shared" si="288"/>
        <v>-865.95</v>
      </c>
      <c r="V771" s="269">
        <f t="shared" si="288"/>
        <v>-865.95</v>
      </c>
      <c r="W771" s="269">
        <f t="shared" si="288"/>
        <v>-865.95</v>
      </c>
      <c r="X771" s="269">
        <f t="shared" si="288"/>
        <v>-865.95</v>
      </c>
      <c r="Y771" s="269">
        <f t="shared" si="288"/>
        <v>-865.95</v>
      </c>
      <c r="Z771" s="269">
        <f t="shared" si="288"/>
        <v>-865.95</v>
      </c>
      <c r="AA771" s="269">
        <f t="shared" si="288"/>
        <v>-865.95</v>
      </c>
      <c r="AB771" s="269">
        <f t="shared" si="288"/>
        <v>-865.95</v>
      </c>
    </row>
    <row r="772" spans="3:28" ht="14.25" hidden="1" customHeight="1" outlineLevel="1">
      <c r="C772" s="10"/>
      <c r="D772" s="260"/>
      <c r="E772" s="261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  <c r="AB772" s="262"/>
    </row>
    <row r="773" spans="3:28" hidden="1" outlineLevel="1">
      <c r="C773" s="218" t="s">
        <v>266</v>
      </c>
      <c r="D773" s="260">
        <f>SUM(D702:D771)</f>
        <v>42516</v>
      </c>
      <c r="E773" s="261">
        <f ca="1">SUM(E702,E735:E736,E769:E771)</f>
        <v>0</v>
      </c>
      <c r="F773" s="262">
        <f t="shared" ref="F773:AB773" ca="1" si="289">SUM(F702,F735:F736,F769:F771)</f>
        <v>0</v>
      </c>
      <c r="G773" s="262">
        <f t="shared" ca="1" si="289"/>
        <v>0</v>
      </c>
      <c r="H773" s="262">
        <f t="shared" ca="1" si="289"/>
        <v>0</v>
      </c>
      <c r="I773" s="262">
        <f t="shared" ca="1" si="289"/>
        <v>0</v>
      </c>
      <c r="J773" s="262">
        <f t="shared" ca="1" si="289"/>
        <v>0</v>
      </c>
      <c r="K773" s="262">
        <f t="shared" ca="1" si="289"/>
        <v>0</v>
      </c>
      <c r="L773" s="262">
        <f t="shared" ca="1" si="289"/>
        <v>0</v>
      </c>
      <c r="M773" s="262">
        <f t="shared" ca="1" si="289"/>
        <v>0</v>
      </c>
      <c r="N773" s="262">
        <f t="shared" ca="1" si="289"/>
        <v>0</v>
      </c>
      <c r="O773" s="262">
        <f t="shared" ca="1" si="289"/>
        <v>0</v>
      </c>
      <c r="P773" s="262">
        <f t="shared" ca="1" si="289"/>
        <v>0</v>
      </c>
      <c r="Q773" s="262">
        <f t="shared" ca="1" si="289"/>
        <v>-5195.7</v>
      </c>
      <c r="R773" s="262">
        <f t="shared" ca="1" si="289"/>
        <v>-5195.7</v>
      </c>
      <c r="S773" s="262">
        <f t="shared" ca="1" si="289"/>
        <v>-5195.7</v>
      </c>
      <c r="T773" s="262">
        <f t="shared" ca="1" si="289"/>
        <v>-5195.7</v>
      </c>
      <c r="U773" s="262">
        <f t="shared" ca="1" si="289"/>
        <v>-5195.7</v>
      </c>
      <c r="V773" s="262">
        <f t="shared" ca="1" si="289"/>
        <v>-5195.7</v>
      </c>
      <c r="W773" s="262">
        <f t="shared" ca="1" si="289"/>
        <v>-5195.7</v>
      </c>
      <c r="X773" s="262">
        <f t="shared" ca="1" si="289"/>
        <v>-5195.7</v>
      </c>
      <c r="Y773" s="262">
        <f t="shared" ca="1" si="289"/>
        <v>-5195.7</v>
      </c>
      <c r="Z773" s="262">
        <f t="shared" ca="1" si="289"/>
        <v>-5195.7</v>
      </c>
      <c r="AA773" s="262">
        <f t="shared" ca="1" si="289"/>
        <v>-5195.7</v>
      </c>
      <c r="AB773" s="262">
        <f t="shared" ca="1" si="289"/>
        <v>-5195.7</v>
      </c>
    </row>
    <row r="774" spans="3:28" hidden="1" outlineLevel="1">
      <c r="C774" s="218"/>
      <c r="D774" s="231"/>
      <c r="E774" s="219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3:28" hidden="1" outlineLevel="1">
      <c r="C775" s="23" t="s">
        <v>14</v>
      </c>
      <c r="D775" s="227"/>
      <c r="E775" s="210"/>
      <c r="I775" s="4"/>
      <c r="J775" s="4"/>
      <c r="K775" s="4"/>
      <c r="L775" s="4"/>
      <c r="M775" s="4"/>
    </row>
    <row r="776" spans="3:28" hidden="1" outlineLevel="1">
      <c r="C776" s="232" t="str">
        <f>C871</f>
        <v>Laundry Income</v>
      </c>
      <c r="D776" s="260"/>
      <c r="E776" s="261">
        <f t="shared" ref="E776:AB776" si="290">$I189*E$635</f>
        <v>0</v>
      </c>
      <c r="F776" s="262">
        <f t="shared" si="290"/>
        <v>0</v>
      </c>
      <c r="G776" s="262">
        <f t="shared" si="290"/>
        <v>0</v>
      </c>
      <c r="H776" s="262">
        <f t="shared" si="290"/>
        <v>0</v>
      </c>
      <c r="I776" s="262">
        <f t="shared" si="290"/>
        <v>0</v>
      </c>
      <c r="J776" s="262">
        <f t="shared" si="290"/>
        <v>0</v>
      </c>
      <c r="K776" s="262">
        <f t="shared" si="290"/>
        <v>0</v>
      </c>
      <c r="L776" s="262">
        <f t="shared" si="290"/>
        <v>0</v>
      </c>
      <c r="M776" s="262">
        <f t="shared" si="290"/>
        <v>0</v>
      </c>
      <c r="N776" s="262">
        <f t="shared" si="290"/>
        <v>0</v>
      </c>
      <c r="O776" s="262">
        <f t="shared" si="290"/>
        <v>0</v>
      </c>
      <c r="P776" s="262">
        <f t="shared" si="290"/>
        <v>0</v>
      </c>
      <c r="Q776" s="262">
        <f t="shared" si="290"/>
        <v>0</v>
      </c>
      <c r="R776" s="262">
        <f t="shared" si="290"/>
        <v>0</v>
      </c>
      <c r="S776" s="262">
        <f t="shared" si="290"/>
        <v>0</v>
      </c>
      <c r="T776" s="262">
        <f t="shared" si="290"/>
        <v>0</v>
      </c>
      <c r="U776" s="262">
        <f t="shared" si="290"/>
        <v>0</v>
      </c>
      <c r="V776" s="262">
        <f t="shared" si="290"/>
        <v>0</v>
      </c>
      <c r="W776" s="262">
        <f t="shared" si="290"/>
        <v>0</v>
      </c>
      <c r="X776" s="262">
        <f t="shared" si="290"/>
        <v>0</v>
      </c>
      <c r="Y776" s="262">
        <f t="shared" si="290"/>
        <v>0</v>
      </c>
      <c r="Z776" s="262">
        <f t="shared" si="290"/>
        <v>0</v>
      </c>
      <c r="AA776" s="262">
        <f t="shared" si="290"/>
        <v>0</v>
      </c>
      <c r="AB776" s="262">
        <f t="shared" si="290"/>
        <v>0</v>
      </c>
    </row>
    <row r="777" spans="3:28" hidden="1" outlineLevel="1">
      <c r="C777" s="232" t="str">
        <f t="shared" ref="C777:C792" si="291">C872</f>
        <v>Recovery Fm Deposits (Damages etc)</v>
      </c>
      <c r="D777" s="260"/>
      <c r="E777" s="261">
        <f t="shared" ref="E777:AB777" si="292">$I190*E$635</f>
        <v>0</v>
      </c>
      <c r="F777" s="262">
        <f t="shared" si="292"/>
        <v>0</v>
      </c>
      <c r="G777" s="262">
        <f t="shared" si="292"/>
        <v>0</v>
      </c>
      <c r="H777" s="262">
        <f t="shared" si="292"/>
        <v>0</v>
      </c>
      <c r="I777" s="262">
        <f t="shared" si="292"/>
        <v>0</v>
      </c>
      <c r="J777" s="262">
        <f t="shared" si="292"/>
        <v>0</v>
      </c>
      <c r="K777" s="262">
        <f t="shared" si="292"/>
        <v>0</v>
      </c>
      <c r="L777" s="262">
        <f t="shared" si="292"/>
        <v>0</v>
      </c>
      <c r="M777" s="262">
        <f t="shared" si="292"/>
        <v>0</v>
      </c>
      <c r="N777" s="262">
        <f t="shared" si="292"/>
        <v>0</v>
      </c>
      <c r="O777" s="262">
        <f t="shared" si="292"/>
        <v>0</v>
      </c>
      <c r="P777" s="262">
        <f t="shared" si="292"/>
        <v>0</v>
      </c>
      <c r="Q777" s="262">
        <f t="shared" si="292"/>
        <v>0</v>
      </c>
      <c r="R777" s="262">
        <f t="shared" si="292"/>
        <v>0</v>
      </c>
      <c r="S777" s="262">
        <f t="shared" si="292"/>
        <v>0</v>
      </c>
      <c r="T777" s="262">
        <f t="shared" si="292"/>
        <v>0</v>
      </c>
      <c r="U777" s="262">
        <f t="shared" si="292"/>
        <v>0</v>
      </c>
      <c r="V777" s="262">
        <f t="shared" si="292"/>
        <v>0</v>
      </c>
      <c r="W777" s="262">
        <f t="shared" si="292"/>
        <v>0</v>
      </c>
      <c r="X777" s="262">
        <f t="shared" si="292"/>
        <v>0</v>
      </c>
      <c r="Y777" s="262">
        <f t="shared" si="292"/>
        <v>0</v>
      </c>
      <c r="Z777" s="262">
        <f t="shared" si="292"/>
        <v>0</v>
      </c>
      <c r="AA777" s="262">
        <f t="shared" si="292"/>
        <v>0</v>
      </c>
      <c r="AB777" s="262">
        <f t="shared" si="292"/>
        <v>0</v>
      </c>
    </row>
    <row r="778" spans="3:28" hidden="1" outlineLevel="1">
      <c r="C778" s="232" t="str">
        <f t="shared" si="291"/>
        <v>Recovery from Collections</v>
      </c>
      <c r="D778" s="260"/>
      <c r="E778" s="261">
        <f t="shared" ref="E778:AB778" si="293">$I191*E$635</f>
        <v>0</v>
      </c>
      <c r="F778" s="262">
        <f t="shared" si="293"/>
        <v>0</v>
      </c>
      <c r="G778" s="262">
        <f t="shared" si="293"/>
        <v>0</v>
      </c>
      <c r="H778" s="262">
        <f t="shared" si="293"/>
        <v>0</v>
      </c>
      <c r="I778" s="262">
        <f t="shared" si="293"/>
        <v>0</v>
      </c>
      <c r="J778" s="262">
        <f t="shared" si="293"/>
        <v>0</v>
      </c>
      <c r="K778" s="262">
        <f t="shared" si="293"/>
        <v>0</v>
      </c>
      <c r="L778" s="262">
        <f t="shared" si="293"/>
        <v>0</v>
      </c>
      <c r="M778" s="262">
        <f t="shared" si="293"/>
        <v>0</v>
      </c>
      <c r="N778" s="262">
        <f t="shared" si="293"/>
        <v>0</v>
      </c>
      <c r="O778" s="262">
        <f t="shared" si="293"/>
        <v>0</v>
      </c>
      <c r="P778" s="262">
        <f t="shared" si="293"/>
        <v>0</v>
      </c>
      <c r="Q778" s="262">
        <f t="shared" si="293"/>
        <v>0</v>
      </c>
      <c r="R778" s="262">
        <f t="shared" si="293"/>
        <v>0</v>
      </c>
      <c r="S778" s="262">
        <f t="shared" si="293"/>
        <v>0</v>
      </c>
      <c r="T778" s="262">
        <f t="shared" si="293"/>
        <v>0</v>
      </c>
      <c r="U778" s="262">
        <f t="shared" si="293"/>
        <v>0</v>
      </c>
      <c r="V778" s="262">
        <f t="shared" si="293"/>
        <v>0</v>
      </c>
      <c r="W778" s="262">
        <f t="shared" si="293"/>
        <v>0</v>
      </c>
      <c r="X778" s="262">
        <f t="shared" si="293"/>
        <v>0</v>
      </c>
      <c r="Y778" s="262">
        <f t="shared" si="293"/>
        <v>0</v>
      </c>
      <c r="Z778" s="262">
        <f t="shared" si="293"/>
        <v>0</v>
      </c>
      <c r="AA778" s="262">
        <f t="shared" si="293"/>
        <v>0</v>
      </c>
      <c r="AB778" s="262">
        <f t="shared" si="293"/>
        <v>0</v>
      </c>
    </row>
    <row r="779" spans="3:28" hidden="1" outlineLevel="1">
      <c r="C779" s="232" t="str">
        <f t="shared" si="291"/>
        <v>Application Fees</v>
      </c>
      <c r="D779" s="260"/>
      <c r="E779" s="261">
        <f t="shared" ref="E779:AB779" si="294">$I192*E$635</f>
        <v>0</v>
      </c>
      <c r="F779" s="262">
        <f t="shared" si="294"/>
        <v>0</v>
      </c>
      <c r="G779" s="262">
        <f t="shared" si="294"/>
        <v>0</v>
      </c>
      <c r="H779" s="262">
        <f t="shared" si="294"/>
        <v>0</v>
      </c>
      <c r="I779" s="262">
        <f t="shared" si="294"/>
        <v>0</v>
      </c>
      <c r="J779" s="262">
        <f t="shared" si="294"/>
        <v>0</v>
      </c>
      <c r="K779" s="262">
        <f t="shared" si="294"/>
        <v>0</v>
      </c>
      <c r="L779" s="262">
        <f t="shared" si="294"/>
        <v>0</v>
      </c>
      <c r="M779" s="262">
        <f t="shared" si="294"/>
        <v>0</v>
      </c>
      <c r="N779" s="262">
        <f t="shared" si="294"/>
        <v>0</v>
      </c>
      <c r="O779" s="262">
        <f t="shared" si="294"/>
        <v>0</v>
      </c>
      <c r="P779" s="262">
        <f t="shared" si="294"/>
        <v>0</v>
      </c>
      <c r="Q779" s="262">
        <f t="shared" si="294"/>
        <v>0</v>
      </c>
      <c r="R779" s="262">
        <f t="shared" si="294"/>
        <v>0</v>
      </c>
      <c r="S779" s="262">
        <f t="shared" si="294"/>
        <v>0</v>
      </c>
      <c r="T779" s="262">
        <f t="shared" si="294"/>
        <v>0</v>
      </c>
      <c r="U779" s="262">
        <f t="shared" si="294"/>
        <v>0</v>
      </c>
      <c r="V779" s="262">
        <f t="shared" si="294"/>
        <v>0</v>
      </c>
      <c r="W779" s="262">
        <f t="shared" si="294"/>
        <v>0</v>
      </c>
      <c r="X779" s="262">
        <f t="shared" si="294"/>
        <v>0</v>
      </c>
      <c r="Y779" s="262">
        <f t="shared" si="294"/>
        <v>0</v>
      </c>
      <c r="Z779" s="262">
        <f t="shared" si="294"/>
        <v>0</v>
      </c>
      <c r="AA779" s="262">
        <f t="shared" si="294"/>
        <v>0</v>
      </c>
      <c r="AB779" s="262">
        <f t="shared" si="294"/>
        <v>0</v>
      </c>
    </row>
    <row r="780" spans="3:28" hidden="1" outlineLevel="1">
      <c r="C780" s="232" t="str">
        <f t="shared" si="291"/>
        <v>Cancellation Fees</v>
      </c>
      <c r="D780" s="260"/>
      <c r="E780" s="261">
        <f t="shared" ref="E780:AB780" si="295">$I193*E$635</f>
        <v>0</v>
      </c>
      <c r="F780" s="262">
        <f t="shared" si="295"/>
        <v>0</v>
      </c>
      <c r="G780" s="262">
        <f t="shared" si="295"/>
        <v>0</v>
      </c>
      <c r="H780" s="262">
        <f t="shared" si="295"/>
        <v>0</v>
      </c>
      <c r="I780" s="262">
        <f t="shared" si="295"/>
        <v>0</v>
      </c>
      <c r="J780" s="262">
        <f t="shared" si="295"/>
        <v>0</v>
      </c>
      <c r="K780" s="262">
        <f t="shared" si="295"/>
        <v>0</v>
      </c>
      <c r="L780" s="262">
        <f t="shared" si="295"/>
        <v>0</v>
      </c>
      <c r="M780" s="262">
        <f t="shared" si="295"/>
        <v>0</v>
      </c>
      <c r="N780" s="262">
        <f t="shared" si="295"/>
        <v>0</v>
      </c>
      <c r="O780" s="262">
        <f t="shared" si="295"/>
        <v>0</v>
      </c>
      <c r="P780" s="262">
        <f t="shared" si="295"/>
        <v>0</v>
      </c>
      <c r="Q780" s="262">
        <f t="shared" si="295"/>
        <v>0</v>
      </c>
      <c r="R780" s="262">
        <f t="shared" si="295"/>
        <v>0</v>
      </c>
      <c r="S780" s="262">
        <f t="shared" si="295"/>
        <v>0</v>
      </c>
      <c r="T780" s="262">
        <f t="shared" si="295"/>
        <v>0</v>
      </c>
      <c r="U780" s="262">
        <f t="shared" si="295"/>
        <v>0</v>
      </c>
      <c r="V780" s="262">
        <f t="shared" si="295"/>
        <v>0</v>
      </c>
      <c r="W780" s="262">
        <f t="shared" si="295"/>
        <v>0</v>
      </c>
      <c r="X780" s="262">
        <f t="shared" si="295"/>
        <v>0</v>
      </c>
      <c r="Y780" s="262">
        <f t="shared" si="295"/>
        <v>0</v>
      </c>
      <c r="Z780" s="262">
        <f t="shared" si="295"/>
        <v>0</v>
      </c>
      <c r="AA780" s="262">
        <f t="shared" si="295"/>
        <v>0</v>
      </c>
      <c r="AB780" s="262">
        <f t="shared" si="295"/>
        <v>0</v>
      </c>
    </row>
    <row r="781" spans="3:28" hidden="1" outlineLevel="1">
      <c r="C781" s="232" t="str">
        <f t="shared" si="291"/>
        <v>Pet Rent</v>
      </c>
      <c r="D781" s="260"/>
      <c r="E781" s="261">
        <f t="shared" ref="E781:AB781" si="296">$I194*E$635</f>
        <v>0</v>
      </c>
      <c r="F781" s="262">
        <f t="shared" si="296"/>
        <v>0</v>
      </c>
      <c r="G781" s="262">
        <f t="shared" si="296"/>
        <v>0</v>
      </c>
      <c r="H781" s="262">
        <f t="shared" si="296"/>
        <v>0</v>
      </c>
      <c r="I781" s="262">
        <f t="shared" si="296"/>
        <v>0</v>
      </c>
      <c r="J781" s="262">
        <f t="shared" si="296"/>
        <v>0</v>
      </c>
      <c r="K781" s="262">
        <f t="shared" si="296"/>
        <v>0</v>
      </c>
      <c r="L781" s="262">
        <f t="shared" si="296"/>
        <v>0</v>
      </c>
      <c r="M781" s="262">
        <f t="shared" si="296"/>
        <v>0</v>
      </c>
      <c r="N781" s="262">
        <f t="shared" si="296"/>
        <v>0</v>
      </c>
      <c r="O781" s="262">
        <f t="shared" si="296"/>
        <v>0</v>
      </c>
      <c r="P781" s="262">
        <f t="shared" si="296"/>
        <v>0</v>
      </c>
      <c r="Q781" s="262">
        <f t="shared" si="296"/>
        <v>0</v>
      </c>
      <c r="R781" s="262">
        <f t="shared" si="296"/>
        <v>0</v>
      </c>
      <c r="S781" s="262">
        <f t="shared" si="296"/>
        <v>0</v>
      </c>
      <c r="T781" s="262">
        <f t="shared" si="296"/>
        <v>0</v>
      </c>
      <c r="U781" s="262">
        <f t="shared" si="296"/>
        <v>0</v>
      </c>
      <c r="V781" s="262">
        <f t="shared" si="296"/>
        <v>0</v>
      </c>
      <c r="W781" s="262">
        <f t="shared" si="296"/>
        <v>0</v>
      </c>
      <c r="X781" s="262">
        <f t="shared" si="296"/>
        <v>0</v>
      </c>
      <c r="Y781" s="262">
        <f t="shared" si="296"/>
        <v>0</v>
      </c>
      <c r="Z781" s="262">
        <f t="shared" si="296"/>
        <v>0</v>
      </c>
      <c r="AA781" s="262">
        <f t="shared" si="296"/>
        <v>0</v>
      </c>
      <c r="AB781" s="262">
        <f t="shared" si="296"/>
        <v>0</v>
      </c>
    </row>
    <row r="782" spans="3:28" hidden="1" outlineLevel="1">
      <c r="C782" s="232" t="str">
        <f t="shared" si="291"/>
        <v>Month-to-month Premiums</v>
      </c>
      <c r="D782" s="260"/>
      <c r="E782" s="261">
        <f t="shared" ref="E782:AB782" si="297">$I195*E$635</f>
        <v>0</v>
      </c>
      <c r="F782" s="262">
        <f t="shared" si="297"/>
        <v>0</v>
      </c>
      <c r="G782" s="262">
        <f t="shared" si="297"/>
        <v>0</v>
      </c>
      <c r="H782" s="262">
        <f t="shared" si="297"/>
        <v>0</v>
      </c>
      <c r="I782" s="262">
        <f t="shared" si="297"/>
        <v>0</v>
      </c>
      <c r="J782" s="262">
        <f t="shared" si="297"/>
        <v>0</v>
      </c>
      <c r="K782" s="262">
        <f t="shared" si="297"/>
        <v>0</v>
      </c>
      <c r="L782" s="262">
        <f t="shared" si="297"/>
        <v>0</v>
      </c>
      <c r="M782" s="262">
        <f t="shared" si="297"/>
        <v>0</v>
      </c>
      <c r="N782" s="262">
        <f t="shared" si="297"/>
        <v>0</v>
      </c>
      <c r="O782" s="262">
        <f t="shared" si="297"/>
        <v>0</v>
      </c>
      <c r="P782" s="262">
        <f t="shared" si="297"/>
        <v>0</v>
      </c>
      <c r="Q782" s="262">
        <f t="shared" si="297"/>
        <v>0</v>
      </c>
      <c r="R782" s="262">
        <f t="shared" si="297"/>
        <v>0</v>
      </c>
      <c r="S782" s="262">
        <f t="shared" si="297"/>
        <v>0</v>
      </c>
      <c r="T782" s="262">
        <f t="shared" si="297"/>
        <v>0</v>
      </c>
      <c r="U782" s="262">
        <f t="shared" si="297"/>
        <v>0</v>
      </c>
      <c r="V782" s="262">
        <f t="shared" si="297"/>
        <v>0</v>
      </c>
      <c r="W782" s="262">
        <f t="shared" si="297"/>
        <v>0</v>
      </c>
      <c r="X782" s="262">
        <f t="shared" si="297"/>
        <v>0</v>
      </c>
      <c r="Y782" s="262">
        <f t="shared" si="297"/>
        <v>0</v>
      </c>
      <c r="Z782" s="262">
        <f t="shared" si="297"/>
        <v>0</v>
      </c>
      <c r="AA782" s="262">
        <f t="shared" si="297"/>
        <v>0</v>
      </c>
      <c r="AB782" s="262">
        <f t="shared" si="297"/>
        <v>0</v>
      </c>
    </row>
    <row r="783" spans="3:28" hidden="1" outlineLevel="1">
      <c r="C783" s="232" t="str">
        <f t="shared" si="291"/>
        <v>Late Charges</v>
      </c>
      <c r="D783" s="260"/>
      <c r="E783" s="261">
        <f t="shared" ref="E783:AB783" si="298">$I196*E$635</f>
        <v>0</v>
      </c>
      <c r="F783" s="262">
        <f t="shared" si="298"/>
        <v>0</v>
      </c>
      <c r="G783" s="262">
        <f t="shared" si="298"/>
        <v>0</v>
      </c>
      <c r="H783" s="262">
        <f t="shared" si="298"/>
        <v>0</v>
      </c>
      <c r="I783" s="262">
        <f t="shared" si="298"/>
        <v>0</v>
      </c>
      <c r="J783" s="262">
        <f t="shared" si="298"/>
        <v>0</v>
      </c>
      <c r="K783" s="262">
        <f t="shared" si="298"/>
        <v>0</v>
      </c>
      <c r="L783" s="262">
        <f t="shared" si="298"/>
        <v>0</v>
      </c>
      <c r="M783" s="262">
        <f t="shared" si="298"/>
        <v>0</v>
      </c>
      <c r="N783" s="262">
        <f t="shared" si="298"/>
        <v>0</v>
      </c>
      <c r="O783" s="262">
        <f t="shared" si="298"/>
        <v>0</v>
      </c>
      <c r="P783" s="262">
        <f t="shared" si="298"/>
        <v>0</v>
      </c>
      <c r="Q783" s="262">
        <f t="shared" si="298"/>
        <v>0</v>
      </c>
      <c r="R783" s="262">
        <f t="shared" si="298"/>
        <v>0</v>
      </c>
      <c r="S783" s="262">
        <f t="shared" si="298"/>
        <v>0</v>
      </c>
      <c r="T783" s="262">
        <f t="shared" si="298"/>
        <v>0</v>
      </c>
      <c r="U783" s="262">
        <f t="shared" si="298"/>
        <v>0</v>
      </c>
      <c r="V783" s="262">
        <f t="shared" si="298"/>
        <v>0</v>
      </c>
      <c r="W783" s="262">
        <f t="shared" si="298"/>
        <v>0</v>
      </c>
      <c r="X783" s="262">
        <f t="shared" si="298"/>
        <v>0</v>
      </c>
      <c r="Y783" s="262">
        <f t="shared" si="298"/>
        <v>0</v>
      </c>
      <c r="Z783" s="262">
        <f t="shared" si="298"/>
        <v>0</v>
      </c>
      <c r="AA783" s="262">
        <f t="shared" si="298"/>
        <v>0</v>
      </c>
      <c r="AB783" s="262">
        <f t="shared" si="298"/>
        <v>0</v>
      </c>
    </row>
    <row r="784" spans="3:28" hidden="1" outlineLevel="1">
      <c r="C784" s="232" t="str">
        <f t="shared" si="291"/>
        <v>Credit Fee Income</v>
      </c>
      <c r="D784" s="260"/>
      <c r="E784" s="261">
        <f t="shared" ref="E784:AB784" si="299">$I197*E$635</f>
        <v>0</v>
      </c>
      <c r="F784" s="262">
        <f t="shared" si="299"/>
        <v>0</v>
      </c>
      <c r="G784" s="262">
        <f t="shared" si="299"/>
        <v>0</v>
      </c>
      <c r="H784" s="262">
        <f t="shared" si="299"/>
        <v>0</v>
      </c>
      <c r="I784" s="262">
        <f t="shared" si="299"/>
        <v>0</v>
      </c>
      <c r="J784" s="262">
        <f t="shared" si="299"/>
        <v>0</v>
      </c>
      <c r="K784" s="262">
        <f t="shared" si="299"/>
        <v>0</v>
      </c>
      <c r="L784" s="262">
        <f t="shared" si="299"/>
        <v>0</v>
      </c>
      <c r="M784" s="262">
        <f t="shared" si="299"/>
        <v>0</v>
      </c>
      <c r="N784" s="262">
        <f t="shared" si="299"/>
        <v>0</v>
      </c>
      <c r="O784" s="262">
        <f t="shared" si="299"/>
        <v>0</v>
      </c>
      <c r="P784" s="262">
        <f t="shared" si="299"/>
        <v>0</v>
      </c>
      <c r="Q784" s="262">
        <f t="shared" si="299"/>
        <v>0</v>
      </c>
      <c r="R784" s="262">
        <f t="shared" si="299"/>
        <v>0</v>
      </c>
      <c r="S784" s="262">
        <f t="shared" si="299"/>
        <v>0</v>
      </c>
      <c r="T784" s="262">
        <f t="shared" si="299"/>
        <v>0</v>
      </c>
      <c r="U784" s="262">
        <f t="shared" si="299"/>
        <v>0</v>
      </c>
      <c r="V784" s="262">
        <f t="shared" si="299"/>
        <v>0</v>
      </c>
      <c r="W784" s="262">
        <f t="shared" si="299"/>
        <v>0</v>
      </c>
      <c r="X784" s="262">
        <f t="shared" si="299"/>
        <v>0</v>
      </c>
      <c r="Y784" s="262">
        <f t="shared" si="299"/>
        <v>0</v>
      </c>
      <c r="Z784" s="262">
        <f t="shared" si="299"/>
        <v>0</v>
      </c>
      <c r="AA784" s="262">
        <f t="shared" si="299"/>
        <v>0</v>
      </c>
      <c r="AB784" s="262">
        <f t="shared" si="299"/>
        <v>0</v>
      </c>
    </row>
    <row r="785" spans="3:29" hidden="1" outlineLevel="1">
      <c r="C785" s="232" t="str">
        <f t="shared" si="291"/>
        <v>Vending Income</v>
      </c>
      <c r="D785" s="260"/>
      <c r="E785" s="261">
        <f t="shared" ref="E785:AB785" si="300">$I198*E$635</f>
        <v>0</v>
      </c>
      <c r="F785" s="262">
        <f t="shared" si="300"/>
        <v>0</v>
      </c>
      <c r="G785" s="262">
        <f t="shared" si="300"/>
        <v>0</v>
      </c>
      <c r="H785" s="262">
        <f t="shared" si="300"/>
        <v>0</v>
      </c>
      <c r="I785" s="262">
        <f t="shared" si="300"/>
        <v>0</v>
      </c>
      <c r="J785" s="262">
        <f t="shared" si="300"/>
        <v>0</v>
      </c>
      <c r="K785" s="262">
        <f t="shared" si="300"/>
        <v>0</v>
      </c>
      <c r="L785" s="262">
        <f t="shared" si="300"/>
        <v>0</v>
      </c>
      <c r="M785" s="262">
        <f t="shared" si="300"/>
        <v>0</v>
      </c>
      <c r="N785" s="262">
        <f t="shared" si="300"/>
        <v>0</v>
      </c>
      <c r="O785" s="262">
        <f t="shared" si="300"/>
        <v>0</v>
      </c>
      <c r="P785" s="262">
        <f t="shared" si="300"/>
        <v>0</v>
      </c>
      <c r="Q785" s="262">
        <f t="shared" si="300"/>
        <v>0</v>
      </c>
      <c r="R785" s="262">
        <f t="shared" si="300"/>
        <v>0</v>
      </c>
      <c r="S785" s="262">
        <f t="shared" si="300"/>
        <v>0</v>
      </c>
      <c r="T785" s="262">
        <f t="shared" si="300"/>
        <v>0</v>
      </c>
      <c r="U785" s="262">
        <f t="shared" si="300"/>
        <v>0</v>
      </c>
      <c r="V785" s="262">
        <f t="shared" si="300"/>
        <v>0</v>
      </c>
      <c r="W785" s="262">
        <f t="shared" si="300"/>
        <v>0</v>
      </c>
      <c r="X785" s="262">
        <f t="shared" si="300"/>
        <v>0</v>
      </c>
      <c r="Y785" s="262">
        <f t="shared" si="300"/>
        <v>0</v>
      </c>
      <c r="Z785" s="262">
        <f t="shared" si="300"/>
        <v>0</v>
      </c>
      <c r="AA785" s="262">
        <f t="shared" si="300"/>
        <v>0</v>
      </c>
      <c r="AB785" s="262">
        <f t="shared" si="300"/>
        <v>0</v>
      </c>
    </row>
    <row r="786" spans="3:29" hidden="1" outlineLevel="1">
      <c r="C786" s="232" t="str">
        <f t="shared" si="291"/>
        <v>Utility Reimbursement Income</v>
      </c>
      <c r="D786" s="260"/>
      <c r="E786" s="261">
        <f t="shared" ref="E786:S786" si="301">$I199*E$635</f>
        <v>0</v>
      </c>
      <c r="F786" s="262">
        <f t="shared" si="301"/>
        <v>0</v>
      </c>
      <c r="G786" s="262">
        <f t="shared" si="301"/>
        <v>0</v>
      </c>
      <c r="H786" s="262">
        <f t="shared" si="301"/>
        <v>0</v>
      </c>
      <c r="I786" s="262">
        <f t="shared" si="301"/>
        <v>0</v>
      </c>
      <c r="J786" s="262">
        <f t="shared" si="301"/>
        <v>0</v>
      </c>
      <c r="K786" s="262">
        <f t="shared" si="301"/>
        <v>0</v>
      </c>
      <c r="L786" s="262">
        <f t="shared" si="301"/>
        <v>0</v>
      </c>
      <c r="M786" s="262">
        <f t="shared" si="301"/>
        <v>0</v>
      </c>
      <c r="N786" s="262">
        <f t="shared" si="301"/>
        <v>0</v>
      </c>
      <c r="O786" s="262">
        <f t="shared" si="301"/>
        <v>0</v>
      </c>
      <c r="P786" s="262">
        <f t="shared" si="301"/>
        <v>0</v>
      </c>
      <c r="Q786" s="262">
        <f t="shared" si="301"/>
        <v>0</v>
      </c>
      <c r="R786" s="262">
        <f t="shared" si="301"/>
        <v>0</v>
      </c>
      <c r="S786" s="262">
        <f t="shared" si="301"/>
        <v>0</v>
      </c>
      <c r="T786" s="262">
        <f t="shared" ref="T786:AB786" si="302">$I199*T$635</f>
        <v>0</v>
      </c>
      <c r="U786" s="262">
        <f t="shared" si="302"/>
        <v>0</v>
      </c>
      <c r="V786" s="262">
        <f t="shared" si="302"/>
        <v>0</v>
      </c>
      <c r="W786" s="262">
        <f t="shared" si="302"/>
        <v>0</v>
      </c>
      <c r="X786" s="262">
        <f t="shared" si="302"/>
        <v>0</v>
      </c>
      <c r="Y786" s="262">
        <f t="shared" si="302"/>
        <v>0</v>
      </c>
      <c r="Z786" s="262">
        <f t="shared" si="302"/>
        <v>0</v>
      </c>
      <c r="AA786" s="262">
        <f t="shared" si="302"/>
        <v>0</v>
      </c>
      <c r="AB786" s="262">
        <f t="shared" si="302"/>
        <v>0</v>
      </c>
    </row>
    <row r="787" spans="3:29" hidden="1" outlineLevel="1">
      <c r="C787" s="232" t="str">
        <f t="shared" si="291"/>
        <v>Parking Income</v>
      </c>
      <c r="D787" s="260"/>
      <c r="E787" s="261">
        <f t="shared" ref="E787:S787" si="303">$I200*E$635</f>
        <v>0</v>
      </c>
      <c r="F787" s="262">
        <f t="shared" si="303"/>
        <v>0</v>
      </c>
      <c r="G787" s="262">
        <f t="shared" si="303"/>
        <v>0</v>
      </c>
      <c r="H787" s="262">
        <f t="shared" si="303"/>
        <v>0</v>
      </c>
      <c r="I787" s="262">
        <f t="shared" si="303"/>
        <v>0</v>
      </c>
      <c r="J787" s="262">
        <f t="shared" si="303"/>
        <v>0</v>
      </c>
      <c r="K787" s="262">
        <f t="shared" si="303"/>
        <v>0</v>
      </c>
      <c r="L787" s="262">
        <f t="shared" si="303"/>
        <v>0</v>
      </c>
      <c r="M787" s="262">
        <f t="shared" si="303"/>
        <v>0</v>
      </c>
      <c r="N787" s="262">
        <f t="shared" si="303"/>
        <v>0</v>
      </c>
      <c r="O787" s="262">
        <f t="shared" si="303"/>
        <v>0</v>
      </c>
      <c r="P787" s="262">
        <f t="shared" si="303"/>
        <v>0</v>
      </c>
      <c r="Q787" s="262">
        <f t="shared" si="303"/>
        <v>0</v>
      </c>
      <c r="R787" s="262">
        <f t="shared" si="303"/>
        <v>0</v>
      </c>
      <c r="S787" s="262">
        <f t="shared" si="303"/>
        <v>0</v>
      </c>
      <c r="T787" s="262">
        <f t="shared" ref="T787:AB787" si="304">$I200*T$635</f>
        <v>0</v>
      </c>
      <c r="U787" s="262">
        <f t="shared" si="304"/>
        <v>0</v>
      </c>
      <c r="V787" s="262">
        <f t="shared" si="304"/>
        <v>0</v>
      </c>
      <c r="W787" s="262">
        <f t="shared" si="304"/>
        <v>0</v>
      </c>
      <c r="X787" s="262">
        <f t="shared" si="304"/>
        <v>0</v>
      </c>
      <c r="Y787" s="262">
        <f t="shared" si="304"/>
        <v>0</v>
      </c>
      <c r="Z787" s="262">
        <f t="shared" si="304"/>
        <v>0</v>
      </c>
      <c r="AA787" s="262">
        <f t="shared" si="304"/>
        <v>0</v>
      </c>
      <c r="AB787" s="262">
        <f t="shared" si="304"/>
        <v>0</v>
      </c>
    </row>
    <row r="788" spans="3:29" hidden="1" outlineLevel="1">
      <c r="C788" s="232" t="str">
        <f t="shared" si="291"/>
        <v>Storage Space Income</v>
      </c>
      <c r="D788" s="260"/>
      <c r="E788" s="261">
        <f t="shared" ref="E788:S788" si="305">$I201*E$635</f>
        <v>0</v>
      </c>
      <c r="F788" s="262">
        <f t="shared" si="305"/>
        <v>0</v>
      </c>
      <c r="G788" s="262">
        <f t="shared" si="305"/>
        <v>0</v>
      </c>
      <c r="H788" s="262">
        <f t="shared" si="305"/>
        <v>0</v>
      </c>
      <c r="I788" s="262">
        <f t="shared" si="305"/>
        <v>0</v>
      </c>
      <c r="J788" s="262">
        <f t="shared" si="305"/>
        <v>0</v>
      </c>
      <c r="K788" s="262">
        <f t="shared" si="305"/>
        <v>0</v>
      </c>
      <c r="L788" s="262">
        <f t="shared" si="305"/>
        <v>0</v>
      </c>
      <c r="M788" s="262">
        <f t="shared" si="305"/>
        <v>0</v>
      </c>
      <c r="N788" s="262">
        <f t="shared" si="305"/>
        <v>0</v>
      </c>
      <c r="O788" s="262">
        <f t="shared" si="305"/>
        <v>0</v>
      </c>
      <c r="P788" s="262">
        <f t="shared" si="305"/>
        <v>0</v>
      </c>
      <c r="Q788" s="262">
        <f t="shared" si="305"/>
        <v>0</v>
      </c>
      <c r="R788" s="262">
        <f t="shared" si="305"/>
        <v>0</v>
      </c>
      <c r="S788" s="262">
        <f t="shared" si="305"/>
        <v>0</v>
      </c>
      <c r="T788" s="262">
        <f t="shared" ref="T788:AB788" si="306">$I201*T$635</f>
        <v>0</v>
      </c>
      <c r="U788" s="262">
        <f t="shared" si="306"/>
        <v>0</v>
      </c>
      <c r="V788" s="262">
        <f t="shared" si="306"/>
        <v>0</v>
      </c>
      <c r="W788" s="262">
        <f t="shared" si="306"/>
        <v>0</v>
      </c>
      <c r="X788" s="262">
        <f t="shared" si="306"/>
        <v>0</v>
      </c>
      <c r="Y788" s="262">
        <f t="shared" si="306"/>
        <v>0</v>
      </c>
      <c r="Z788" s="262">
        <f t="shared" si="306"/>
        <v>0</v>
      </c>
      <c r="AA788" s="262">
        <f t="shared" si="306"/>
        <v>0</v>
      </c>
      <c r="AB788" s="262">
        <f t="shared" si="306"/>
        <v>0</v>
      </c>
    </row>
    <row r="789" spans="3:29" hidden="1" outlineLevel="1">
      <c r="C789" s="232" t="str">
        <f t="shared" si="291"/>
        <v>Cleaning Income</v>
      </c>
      <c r="D789" s="260"/>
      <c r="E789" s="261">
        <f t="shared" ref="E789:S789" si="307">$I202*E$635</f>
        <v>0</v>
      </c>
      <c r="F789" s="262">
        <f t="shared" si="307"/>
        <v>0</v>
      </c>
      <c r="G789" s="262">
        <f t="shared" si="307"/>
        <v>0</v>
      </c>
      <c r="H789" s="262">
        <f t="shared" si="307"/>
        <v>0</v>
      </c>
      <c r="I789" s="262">
        <f t="shared" si="307"/>
        <v>0</v>
      </c>
      <c r="J789" s="262">
        <f t="shared" si="307"/>
        <v>0</v>
      </c>
      <c r="K789" s="262">
        <f t="shared" si="307"/>
        <v>0</v>
      </c>
      <c r="L789" s="262">
        <f t="shared" si="307"/>
        <v>0</v>
      </c>
      <c r="M789" s="262">
        <f t="shared" si="307"/>
        <v>0</v>
      </c>
      <c r="N789" s="262">
        <f t="shared" si="307"/>
        <v>0</v>
      </c>
      <c r="O789" s="262">
        <f t="shared" si="307"/>
        <v>0</v>
      </c>
      <c r="P789" s="262">
        <f t="shared" si="307"/>
        <v>0</v>
      </c>
      <c r="Q789" s="262">
        <f t="shared" si="307"/>
        <v>0</v>
      </c>
      <c r="R789" s="262">
        <f t="shared" si="307"/>
        <v>0</v>
      </c>
      <c r="S789" s="262">
        <f t="shared" si="307"/>
        <v>0</v>
      </c>
      <c r="T789" s="262">
        <f t="shared" ref="T789:AB789" si="308">$I202*T$635</f>
        <v>0</v>
      </c>
      <c r="U789" s="262">
        <f t="shared" si="308"/>
        <v>0</v>
      </c>
      <c r="V789" s="262">
        <f t="shared" si="308"/>
        <v>0</v>
      </c>
      <c r="W789" s="262">
        <f t="shared" si="308"/>
        <v>0</v>
      </c>
      <c r="X789" s="262">
        <f t="shared" si="308"/>
        <v>0</v>
      </c>
      <c r="Y789" s="262">
        <f t="shared" si="308"/>
        <v>0</v>
      </c>
      <c r="Z789" s="262">
        <f t="shared" si="308"/>
        <v>0</v>
      </c>
      <c r="AA789" s="262">
        <f t="shared" si="308"/>
        <v>0</v>
      </c>
      <c r="AB789" s="262">
        <f t="shared" si="308"/>
        <v>0</v>
      </c>
    </row>
    <row r="790" spans="3:29" hidden="1" outlineLevel="1">
      <c r="C790" s="232" t="str">
        <f t="shared" si="291"/>
        <v>Furniture Income</v>
      </c>
      <c r="D790" s="260"/>
      <c r="E790" s="261">
        <f t="shared" ref="E790:S790" si="309">$I203*E$635</f>
        <v>0</v>
      </c>
      <c r="F790" s="262">
        <f t="shared" si="309"/>
        <v>0</v>
      </c>
      <c r="G790" s="262">
        <f t="shared" si="309"/>
        <v>0</v>
      </c>
      <c r="H790" s="262">
        <f t="shared" si="309"/>
        <v>0</v>
      </c>
      <c r="I790" s="262">
        <f t="shared" si="309"/>
        <v>0</v>
      </c>
      <c r="J790" s="262">
        <f t="shared" si="309"/>
        <v>0</v>
      </c>
      <c r="K790" s="262">
        <f t="shared" si="309"/>
        <v>0</v>
      </c>
      <c r="L790" s="262">
        <f t="shared" si="309"/>
        <v>0</v>
      </c>
      <c r="M790" s="262">
        <f t="shared" si="309"/>
        <v>0</v>
      </c>
      <c r="N790" s="262">
        <f t="shared" si="309"/>
        <v>0</v>
      </c>
      <c r="O790" s="262">
        <f t="shared" si="309"/>
        <v>0</v>
      </c>
      <c r="P790" s="262">
        <f t="shared" si="309"/>
        <v>0</v>
      </c>
      <c r="Q790" s="262">
        <f t="shared" si="309"/>
        <v>0</v>
      </c>
      <c r="R790" s="262">
        <f t="shared" si="309"/>
        <v>0</v>
      </c>
      <c r="S790" s="262">
        <f t="shared" si="309"/>
        <v>0</v>
      </c>
      <c r="T790" s="262">
        <f t="shared" ref="T790:AB790" si="310">$I203*T$635</f>
        <v>0</v>
      </c>
      <c r="U790" s="262">
        <f t="shared" si="310"/>
        <v>0</v>
      </c>
      <c r="V790" s="262">
        <f t="shared" si="310"/>
        <v>0</v>
      </c>
      <c r="W790" s="262">
        <f t="shared" si="310"/>
        <v>0</v>
      </c>
      <c r="X790" s="262">
        <f t="shared" si="310"/>
        <v>0</v>
      </c>
      <c r="Y790" s="262">
        <f t="shared" si="310"/>
        <v>0</v>
      </c>
      <c r="Z790" s="262">
        <f t="shared" si="310"/>
        <v>0</v>
      </c>
      <c r="AA790" s="262">
        <f t="shared" si="310"/>
        <v>0</v>
      </c>
      <c r="AB790" s="262">
        <f t="shared" si="310"/>
        <v>0</v>
      </c>
    </row>
    <row r="791" spans="3:29" hidden="1" outlineLevel="1">
      <c r="C791" s="232" t="str">
        <f t="shared" si="291"/>
        <v>Legal Fees Reimbursement</v>
      </c>
      <c r="D791" s="260"/>
      <c r="E791" s="261">
        <f t="shared" ref="E791:S791" si="311">$I204*E$635</f>
        <v>0</v>
      </c>
      <c r="F791" s="262">
        <f t="shared" si="311"/>
        <v>0</v>
      </c>
      <c r="G791" s="262">
        <f t="shared" si="311"/>
        <v>0</v>
      </c>
      <c r="H791" s="262">
        <f t="shared" si="311"/>
        <v>0</v>
      </c>
      <c r="I791" s="262">
        <f t="shared" si="311"/>
        <v>0</v>
      </c>
      <c r="J791" s="262">
        <f t="shared" si="311"/>
        <v>0</v>
      </c>
      <c r="K791" s="262">
        <f t="shared" si="311"/>
        <v>0</v>
      </c>
      <c r="L791" s="262">
        <f t="shared" si="311"/>
        <v>0</v>
      </c>
      <c r="M791" s="262">
        <f t="shared" si="311"/>
        <v>0</v>
      </c>
      <c r="N791" s="262">
        <f t="shared" si="311"/>
        <v>0</v>
      </c>
      <c r="O791" s="262">
        <f t="shared" si="311"/>
        <v>0</v>
      </c>
      <c r="P791" s="262">
        <f t="shared" si="311"/>
        <v>0</v>
      </c>
      <c r="Q791" s="262">
        <f t="shared" si="311"/>
        <v>0</v>
      </c>
      <c r="R791" s="262">
        <f t="shared" si="311"/>
        <v>0</v>
      </c>
      <c r="S791" s="262">
        <f t="shared" si="311"/>
        <v>0</v>
      </c>
      <c r="T791" s="262">
        <f t="shared" ref="T791:AB791" si="312">$I204*T$635</f>
        <v>0</v>
      </c>
      <c r="U791" s="262">
        <f t="shared" si="312"/>
        <v>0</v>
      </c>
      <c r="V791" s="262">
        <f t="shared" si="312"/>
        <v>0</v>
      </c>
      <c r="W791" s="262">
        <f t="shared" si="312"/>
        <v>0</v>
      </c>
      <c r="X791" s="262">
        <f t="shared" si="312"/>
        <v>0</v>
      </c>
      <c r="Y791" s="262">
        <f t="shared" si="312"/>
        <v>0</v>
      </c>
      <c r="Z791" s="262">
        <f t="shared" si="312"/>
        <v>0</v>
      </c>
      <c r="AA791" s="262">
        <f t="shared" si="312"/>
        <v>0</v>
      </c>
      <c r="AB791" s="262">
        <f t="shared" si="312"/>
        <v>0</v>
      </c>
    </row>
    <row r="792" spans="3:29" ht="16.5" hidden="1" customHeight="1" outlineLevel="1">
      <c r="C792" s="232" t="str">
        <f t="shared" si="291"/>
        <v>Misc.</v>
      </c>
      <c r="D792" s="263"/>
      <c r="E792" s="264">
        <f t="shared" ref="E792:S792" si="313">$I205*E$635</f>
        <v>0</v>
      </c>
      <c r="F792" s="269">
        <f t="shared" si="313"/>
        <v>0</v>
      </c>
      <c r="G792" s="269">
        <f t="shared" si="313"/>
        <v>0</v>
      </c>
      <c r="H792" s="269">
        <f t="shared" si="313"/>
        <v>0</v>
      </c>
      <c r="I792" s="269">
        <f t="shared" si="313"/>
        <v>0</v>
      </c>
      <c r="J792" s="269">
        <f t="shared" si="313"/>
        <v>0</v>
      </c>
      <c r="K792" s="269">
        <f t="shared" si="313"/>
        <v>0</v>
      </c>
      <c r="L792" s="269">
        <f t="shared" si="313"/>
        <v>0</v>
      </c>
      <c r="M792" s="269">
        <f t="shared" si="313"/>
        <v>0</v>
      </c>
      <c r="N792" s="269">
        <f t="shared" si="313"/>
        <v>0</v>
      </c>
      <c r="O792" s="269">
        <f t="shared" si="313"/>
        <v>0</v>
      </c>
      <c r="P792" s="269">
        <f t="shared" si="313"/>
        <v>0</v>
      </c>
      <c r="Q792" s="269">
        <f t="shared" si="313"/>
        <v>0</v>
      </c>
      <c r="R792" s="269">
        <f t="shared" si="313"/>
        <v>0</v>
      </c>
      <c r="S792" s="269">
        <f t="shared" si="313"/>
        <v>0</v>
      </c>
      <c r="T792" s="269">
        <f t="shared" ref="T792:AB792" si="314">$I205*T$635</f>
        <v>0</v>
      </c>
      <c r="U792" s="269">
        <f t="shared" si="314"/>
        <v>0</v>
      </c>
      <c r="V792" s="269">
        <f t="shared" si="314"/>
        <v>0</v>
      </c>
      <c r="W792" s="269">
        <f t="shared" si="314"/>
        <v>0</v>
      </c>
      <c r="X792" s="269">
        <f t="shared" si="314"/>
        <v>0</v>
      </c>
      <c r="Y792" s="269">
        <f t="shared" si="314"/>
        <v>0</v>
      </c>
      <c r="Z792" s="269">
        <f t="shared" si="314"/>
        <v>0</v>
      </c>
      <c r="AA792" s="269">
        <f t="shared" si="314"/>
        <v>0</v>
      </c>
      <c r="AB792" s="269">
        <f t="shared" si="314"/>
        <v>0</v>
      </c>
    </row>
    <row r="793" spans="3:29" hidden="1" outlineLevel="1">
      <c r="C793" s="83" t="s">
        <v>30</v>
      </c>
      <c r="D793" s="260"/>
      <c r="E793" s="261">
        <f>SUM(E776:E792)</f>
        <v>0</v>
      </c>
      <c r="F793" s="262">
        <f>SUM(F776:F792)</f>
        <v>0</v>
      </c>
      <c r="G793" s="262">
        <f t="shared" ref="G793:N793" si="315">SUM(G776:G792)</f>
        <v>0</v>
      </c>
      <c r="H793" s="262">
        <f t="shared" si="315"/>
        <v>0</v>
      </c>
      <c r="I793" s="262">
        <f t="shared" si="315"/>
        <v>0</v>
      </c>
      <c r="J793" s="262">
        <f t="shared" si="315"/>
        <v>0</v>
      </c>
      <c r="K793" s="262">
        <f t="shared" si="315"/>
        <v>0</v>
      </c>
      <c r="L793" s="262">
        <f t="shared" si="315"/>
        <v>0</v>
      </c>
      <c r="M793" s="262">
        <f t="shared" si="315"/>
        <v>0</v>
      </c>
      <c r="N793" s="262">
        <f t="shared" si="315"/>
        <v>0</v>
      </c>
      <c r="O793" s="262">
        <f>SUM(O776:O792)</f>
        <v>0</v>
      </c>
      <c r="P793" s="262">
        <f>SUM(P776:P792)</f>
        <v>0</v>
      </c>
      <c r="Q793" s="262">
        <f t="shared" ref="Q793:AC793" si="316">SUM(Q776:Q792)</f>
        <v>0</v>
      </c>
      <c r="R793" s="262">
        <f t="shared" si="316"/>
        <v>0</v>
      </c>
      <c r="S793" s="262">
        <f t="shared" si="316"/>
        <v>0</v>
      </c>
      <c r="T793" s="262">
        <f t="shared" si="316"/>
        <v>0</v>
      </c>
      <c r="U793" s="262">
        <f t="shared" si="316"/>
        <v>0</v>
      </c>
      <c r="V793" s="262">
        <f t="shared" si="316"/>
        <v>0</v>
      </c>
      <c r="W793" s="262">
        <f t="shared" si="316"/>
        <v>0</v>
      </c>
      <c r="X793" s="262">
        <f t="shared" si="316"/>
        <v>0</v>
      </c>
      <c r="Y793" s="262">
        <f t="shared" si="316"/>
        <v>0</v>
      </c>
      <c r="Z793" s="262">
        <f t="shared" si="316"/>
        <v>0</v>
      </c>
      <c r="AA793" s="262">
        <f t="shared" si="316"/>
        <v>0</v>
      </c>
      <c r="AB793" s="262">
        <f t="shared" si="316"/>
        <v>0</v>
      </c>
      <c r="AC793" s="262">
        <f t="shared" si="316"/>
        <v>0</v>
      </c>
    </row>
    <row r="794" spans="3:29" hidden="1" outlineLevel="1">
      <c r="C794" s="67"/>
      <c r="D794" s="217"/>
      <c r="E794" s="20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3:29" ht="15" hidden="1" outlineLevel="1" thickBot="1">
      <c r="C795" s="21" t="s">
        <v>259</v>
      </c>
      <c r="D795" s="270">
        <f>D773+D793</f>
        <v>42516</v>
      </c>
      <c r="E795" s="271">
        <f t="shared" ref="E795:AB795" ca="1" si="317">E773+E793</f>
        <v>0</v>
      </c>
      <c r="F795" s="272">
        <f t="shared" ca="1" si="317"/>
        <v>0</v>
      </c>
      <c r="G795" s="272">
        <f t="shared" ca="1" si="317"/>
        <v>0</v>
      </c>
      <c r="H795" s="272">
        <f t="shared" ca="1" si="317"/>
        <v>0</v>
      </c>
      <c r="I795" s="272">
        <f t="shared" ca="1" si="317"/>
        <v>0</v>
      </c>
      <c r="J795" s="272">
        <f t="shared" ca="1" si="317"/>
        <v>0</v>
      </c>
      <c r="K795" s="272">
        <f t="shared" ca="1" si="317"/>
        <v>0</v>
      </c>
      <c r="L795" s="272">
        <f t="shared" ca="1" si="317"/>
        <v>0</v>
      </c>
      <c r="M795" s="272">
        <f t="shared" ca="1" si="317"/>
        <v>0</v>
      </c>
      <c r="N795" s="272">
        <f t="shared" ca="1" si="317"/>
        <v>0</v>
      </c>
      <c r="O795" s="272">
        <f t="shared" ca="1" si="317"/>
        <v>0</v>
      </c>
      <c r="P795" s="272">
        <f t="shared" ca="1" si="317"/>
        <v>0</v>
      </c>
      <c r="Q795" s="272">
        <f t="shared" ca="1" si="317"/>
        <v>-5195.7</v>
      </c>
      <c r="R795" s="272">
        <f t="shared" ca="1" si="317"/>
        <v>-5195.7</v>
      </c>
      <c r="S795" s="272">
        <f t="shared" ca="1" si="317"/>
        <v>-5195.7</v>
      </c>
      <c r="T795" s="272">
        <f t="shared" ca="1" si="317"/>
        <v>-5195.7</v>
      </c>
      <c r="U795" s="272">
        <f t="shared" ca="1" si="317"/>
        <v>-5195.7</v>
      </c>
      <c r="V795" s="272">
        <f t="shared" ca="1" si="317"/>
        <v>-5195.7</v>
      </c>
      <c r="W795" s="272">
        <f t="shared" ca="1" si="317"/>
        <v>-5195.7</v>
      </c>
      <c r="X795" s="272">
        <f t="shared" ca="1" si="317"/>
        <v>-5195.7</v>
      </c>
      <c r="Y795" s="272">
        <f t="shared" ca="1" si="317"/>
        <v>-5195.7</v>
      </c>
      <c r="Z795" s="272">
        <f t="shared" ca="1" si="317"/>
        <v>-5195.7</v>
      </c>
      <c r="AA795" s="272">
        <f t="shared" ca="1" si="317"/>
        <v>-5195.7</v>
      </c>
      <c r="AB795" s="272">
        <f t="shared" ca="1" si="317"/>
        <v>-5195.7</v>
      </c>
    </row>
    <row r="796" spans="3:29" ht="15" hidden="1" outlineLevel="1" thickTop="1">
      <c r="D796" s="220"/>
      <c r="E796" s="221"/>
      <c r="I796" s="4"/>
      <c r="J796" s="4"/>
      <c r="K796" s="4"/>
      <c r="L796" s="4"/>
      <c r="M796" s="4"/>
    </row>
    <row r="797" spans="3:29" hidden="1" outlineLevel="1">
      <c r="E797" s="210"/>
      <c r="I797" s="4"/>
      <c r="J797" s="4"/>
      <c r="K797" s="4"/>
      <c r="L797" s="4"/>
      <c r="M797" s="4"/>
    </row>
    <row r="798" spans="3:29" hidden="1" outlineLevel="1">
      <c r="C798" s="234" t="str">
        <f t="shared" ref="C798:C805" si="318">C224</f>
        <v xml:space="preserve">PAYROLL AND BENEFITS </v>
      </c>
      <c r="D798" s="235"/>
      <c r="E798" s="261">
        <f>-$G224/12*(1+HLOOKUP(E$628,$E$258:$N259,2,FALSE))</f>
        <v>0</v>
      </c>
      <c r="F798" s="262">
        <f>-$G224/12*(1+HLOOKUP(F$628,$E$258:$N259,2,FALSE))</f>
        <v>0</v>
      </c>
      <c r="G798" s="262">
        <f>-$G224/12*(1+HLOOKUP(G$628,$E$258:$N259,2,FALSE))</f>
        <v>0</v>
      </c>
      <c r="H798" s="262">
        <f>-$G224/12*(1+HLOOKUP(H$628,$E$258:$N259,2,FALSE))</f>
        <v>0</v>
      </c>
      <c r="I798" s="262">
        <f>-$G224/12*(1+HLOOKUP(I$628,$E$258:$N259,2,FALSE))</f>
        <v>0</v>
      </c>
      <c r="J798" s="262">
        <f>-$G224/12*(1+HLOOKUP(J$628,$E$258:$N259,2,FALSE))</f>
        <v>0</v>
      </c>
      <c r="K798" s="262">
        <f>-$G224/12*(1+HLOOKUP(K$628,$E$258:$N259,2,FALSE))</f>
        <v>0</v>
      </c>
      <c r="L798" s="262">
        <f>-$G224/12*(1+HLOOKUP(L$628,$E$258:$N259,2,FALSE))</f>
        <v>0</v>
      </c>
      <c r="M798" s="262">
        <f>-$G224/12*(1+HLOOKUP(M$628,$E$258:$N259,2,FALSE))</f>
        <v>0</v>
      </c>
      <c r="N798" s="262">
        <f>-$G224/12*(1+HLOOKUP(N$628,$E$258:$N259,2,FALSE))</f>
        <v>0</v>
      </c>
      <c r="O798" s="262">
        <f>-$G224/12*(1+HLOOKUP(O$628,$E$258:$N259,2,FALSE))</f>
        <v>0</v>
      </c>
      <c r="P798" s="262">
        <f>-$G224/12*(1+HLOOKUP(P$628,$E$258:$N259,2,FALSE))</f>
        <v>0</v>
      </c>
      <c r="Q798" s="262">
        <f>-$G224/12*(1+HLOOKUP(Q$628,$E$258:$N259,2,FALSE))</f>
        <v>0</v>
      </c>
      <c r="R798" s="262">
        <f>-$G224/12*(1+HLOOKUP(R$628,$E$258:$N259,2,FALSE))</f>
        <v>0</v>
      </c>
      <c r="S798" s="262">
        <f>-$G224/12*(1+HLOOKUP(S$628,$E$258:$N259,2,FALSE))</f>
        <v>0</v>
      </c>
      <c r="T798" s="262">
        <f>-$G224/12*(1+HLOOKUP(T$628,$E$258:$N259,2,FALSE))</f>
        <v>0</v>
      </c>
      <c r="U798" s="262">
        <f>-$G224/12*(1+HLOOKUP(U$628,$E$258:$N259,2,FALSE))</f>
        <v>0</v>
      </c>
      <c r="V798" s="262">
        <f>-$G224/12*(1+HLOOKUP(V$628,$E$258:$N259,2,FALSE))</f>
        <v>0</v>
      </c>
      <c r="W798" s="262">
        <f>-$G224/12*(1+HLOOKUP(W$628,$E$258:$N259,2,FALSE))</f>
        <v>0</v>
      </c>
      <c r="X798" s="262">
        <f>-$G224/12*(1+HLOOKUP(X$628,$E$258:$N259,2,FALSE))</f>
        <v>0</v>
      </c>
      <c r="Y798" s="262">
        <f>-$G224/12*(1+HLOOKUP(Y$628,$E$258:$N259,2,FALSE))</f>
        <v>0</v>
      </c>
      <c r="Z798" s="262">
        <f>-$G224/12*(1+HLOOKUP(Z$628,$E$258:$N259,2,FALSE))</f>
        <v>0</v>
      </c>
      <c r="AA798" s="262">
        <f>-$G224/12*(1+HLOOKUP(AA$628,$E$258:$N259,2,FALSE))</f>
        <v>0</v>
      </c>
      <c r="AB798" s="262">
        <f>-$G224/12*(1+HLOOKUP(AB$628,$E$258:$N259,2,FALSE))</f>
        <v>0</v>
      </c>
    </row>
    <row r="799" spans="3:29" hidden="1" outlineLevel="1">
      <c r="C799" s="234" t="str">
        <f t="shared" si="318"/>
        <v>MANAGEMENT FEE / LEASING</v>
      </c>
      <c r="D799" s="235"/>
      <c r="E799" s="261">
        <f>-$G225/12*(1+HLOOKUP(E$628,$E$258:$N260,2,FALSE))</f>
        <v>-965.58333333333337</v>
      </c>
      <c r="F799" s="262">
        <f>-$G225/12*(1+HLOOKUP(F$628,$E$258:$N260,2,FALSE))</f>
        <v>-965.58333333333337</v>
      </c>
      <c r="G799" s="262">
        <f>-$G225/12*(1+HLOOKUP(G$628,$E$258:$N260,2,FALSE))</f>
        <v>-965.58333333333337</v>
      </c>
      <c r="H799" s="262">
        <f>-$G225/12*(1+HLOOKUP(H$628,$E$258:$N260,2,FALSE))</f>
        <v>-965.58333333333337</v>
      </c>
      <c r="I799" s="262">
        <f>-$G225/12*(1+HLOOKUP(I$628,$E$258:$N260,2,FALSE))</f>
        <v>-965.58333333333337</v>
      </c>
      <c r="J799" s="262">
        <f>-$G225/12*(1+HLOOKUP(J$628,$E$258:$N260,2,FALSE))</f>
        <v>-965.58333333333337</v>
      </c>
      <c r="K799" s="262">
        <f>-$G225/12*(1+HLOOKUP(K$628,$E$258:$N260,2,FALSE))</f>
        <v>-965.58333333333337</v>
      </c>
      <c r="L799" s="262">
        <f>-$G225/12*(1+HLOOKUP(L$628,$E$258:$N260,2,FALSE))</f>
        <v>-965.58333333333337</v>
      </c>
      <c r="M799" s="262">
        <f>-$G225/12*(1+HLOOKUP(M$628,$E$258:$N260,2,FALSE))</f>
        <v>-965.58333333333337</v>
      </c>
      <c r="N799" s="262">
        <f>-$G225/12*(1+HLOOKUP(N$628,$E$258:$N260,2,FALSE))</f>
        <v>-965.58333333333337</v>
      </c>
      <c r="O799" s="262">
        <f>-$G225/12*(1+HLOOKUP(O$628,$E$258:$N260,2,FALSE))</f>
        <v>-965.58333333333337</v>
      </c>
      <c r="P799" s="262">
        <f>-$G225/12*(1+HLOOKUP(P$628,$E$258:$N260,2,FALSE))</f>
        <v>-965.58333333333337</v>
      </c>
      <c r="Q799" s="262">
        <f>-$G225/12*(1+HLOOKUP(Q$628,$E$258:$N260,2,FALSE))</f>
        <v>-984.8950000000001</v>
      </c>
      <c r="R799" s="262">
        <f>-$G225/12*(1+HLOOKUP(R$628,$E$258:$N260,2,FALSE))</f>
        <v>-984.8950000000001</v>
      </c>
      <c r="S799" s="262">
        <f>-$G225/12*(1+HLOOKUP(S$628,$E$258:$N260,2,FALSE))</f>
        <v>-984.8950000000001</v>
      </c>
      <c r="T799" s="262">
        <f>-$G225/12*(1+HLOOKUP(T$628,$E$258:$N260,2,FALSE))</f>
        <v>-984.8950000000001</v>
      </c>
      <c r="U799" s="262">
        <f>-$G225/12*(1+HLOOKUP(U$628,$E$258:$N260,2,FALSE))</f>
        <v>-984.8950000000001</v>
      </c>
      <c r="V799" s="262">
        <f>-$G225/12*(1+HLOOKUP(V$628,$E$258:$N260,2,FALSE))</f>
        <v>-984.8950000000001</v>
      </c>
      <c r="W799" s="262">
        <f>-$G225/12*(1+HLOOKUP(W$628,$E$258:$N260,2,FALSE))</f>
        <v>-984.8950000000001</v>
      </c>
      <c r="X799" s="262">
        <f>-$G225/12*(1+HLOOKUP(X$628,$E$258:$N260,2,FALSE))</f>
        <v>-984.8950000000001</v>
      </c>
      <c r="Y799" s="262">
        <f>-$G225/12*(1+HLOOKUP(Y$628,$E$258:$N260,2,FALSE))</f>
        <v>-984.8950000000001</v>
      </c>
      <c r="Z799" s="262">
        <f>-$G225/12*(1+HLOOKUP(Z$628,$E$258:$N260,2,FALSE))</f>
        <v>-984.8950000000001</v>
      </c>
      <c r="AA799" s="262">
        <f>-$G225/12*(1+HLOOKUP(AA$628,$E$258:$N260,2,FALSE))</f>
        <v>-984.8950000000001</v>
      </c>
      <c r="AB799" s="262">
        <f>-$G225/12*(1+HLOOKUP(AB$628,$E$258:$N260,2,FALSE))</f>
        <v>-984.8950000000001</v>
      </c>
    </row>
    <row r="800" spans="3:29" hidden="1" outlineLevel="1">
      <c r="C800" s="234" t="str">
        <f t="shared" si="318"/>
        <v>ADMIN. EXPENSES / FEES</v>
      </c>
      <c r="D800" s="235"/>
      <c r="E800" s="261">
        <f>-$G226/12*(1+HLOOKUP(E$628,$E$258:$N261,2,FALSE))</f>
        <v>-125</v>
      </c>
      <c r="F800" s="262">
        <f>-$G226/12*(1+HLOOKUP(F$628,$E$258:$N261,2,FALSE))</f>
        <v>-125</v>
      </c>
      <c r="G800" s="262">
        <f>-$G226/12*(1+HLOOKUP(G$628,$E$258:$N261,2,FALSE))</f>
        <v>-125</v>
      </c>
      <c r="H800" s="262">
        <f>-$G226/12*(1+HLOOKUP(H$628,$E$258:$N261,2,FALSE))</f>
        <v>-125</v>
      </c>
      <c r="I800" s="262">
        <f>-$G226/12*(1+HLOOKUP(I$628,$E$258:$N261,2,FALSE))</f>
        <v>-125</v>
      </c>
      <c r="J800" s="262">
        <f>-$G226/12*(1+HLOOKUP(J$628,$E$258:$N261,2,FALSE))</f>
        <v>-125</v>
      </c>
      <c r="K800" s="262">
        <f>-$G226/12*(1+HLOOKUP(K$628,$E$258:$N261,2,FALSE))</f>
        <v>-125</v>
      </c>
      <c r="L800" s="262">
        <f>-$G226/12*(1+HLOOKUP(L$628,$E$258:$N261,2,FALSE))</f>
        <v>-125</v>
      </c>
      <c r="M800" s="262">
        <f>-$G226/12*(1+HLOOKUP(M$628,$E$258:$N261,2,FALSE))</f>
        <v>-125</v>
      </c>
      <c r="N800" s="262">
        <f>-$G226/12*(1+HLOOKUP(N$628,$E$258:$N261,2,FALSE))</f>
        <v>-125</v>
      </c>
      <c r="O800" s="262">
        <f>-$G226/12*(1+HLOOKUP(O$628,$E$258:$N261,2,FALSE))</f>
        <v>-125</v>
      </c>
      <c r="P800" s="262">
        <f>-$G226/12*(1+HLOOKUP(P$628,$E$258:$N261,2,FALSE))</f>
        <v>-125</v>
      </c>
      <c r="Q800" s="262">
        <f>-$G226/12*(1+HLOOKUP(Q$628,$E$258:$N261,2,FALSE))</f>
        <v>-127.5</v>
      </c>
      <c r="R800" s="262">
        <f>-$G226/12*(1+HLOOKUP(R$628,$E$258:$N261,2,FALSE))</f>
        <v>-127.5</v>
      </c>
      <c r="S800" s="262">
        <f>-$G226/12*(1+HLOOKUP(S$628,$E$258:$N261,2,FALSE))</f>
        <v>-127.5</v>
      </c>
      <c r="T800" s="262">
        <f>-$G226/12*(1+HLOOKUP(T$628,$E$258:$N261,2,FALSE))</f>
        <v>-127.5</v>
      </c>
      <c r="U800" s="262">
        <f>-$G226/12*(1+HLOOKUP(U$628,$E$258:$N261,2,FALSE))</f>
        <v>-127.5</v>
      </c>
      <c r="V800" s="262">
        <f>-$G226/12*(1+HLOOKUP(V$628,$E$258:$N261,2,FALSE))</f>
        <v>-127.5</v>
      </c>
      <c r="W800" s="262">
        <f>-$G226/12*(1+HLOOKUP(W$628,$E$258:$N261,2,FALSE))</f>
        <v>-127.5</v>
      </c>
      <c r="X800" s="262">
        <f>-$G226/12*(1+HLOOKUP(X$628,$E$258:$N261,2,FALSE))</f>
        <v>-127.5</v>
      </c>
      <c r="Y800" s="262">
        <f>-$G226/12*(1+HLOOKUP(Y$628,$E$258:$N261,2,FALSE))</f>
        <v>-127.5</v>
      </c>
      <c r="Z800" s="262">
        <f>-$G226/12*(1+HLOOKUP(Z$628,$E$258:$N261,2,FALSE))</f>
        <v>-127.5</v>
      </c>
      <c r="AA800" s="262">
        <f>-$G226/12*(1+HLOOKUP(AA$628,$E$258:$N261,2,FALSE))</f>
        <v>-127.5</v>
      </c>
      <c r="AB800" s="262">
        <f>-$G226/12*(1+HLOOKUP(AB$628,$E$258:$N261,2,FALSE))</f>
        <v>-127.5</v>
      </c>
    </row>
    <row r="801" spans="3:29" hidden="1" outlineLevel="1">
      <c r="C801" s="234" t="str">
        <f t="shared" si="318"/>
        <v>UTILITIES EXPENSES</v>
      </c>
      <c r="D801" s="235"/>
      <c r="E801" s="261">
        <f>-$G227/12*(1+HLOOKUP(E$628,$E$258:$N262,2,FALSE))</f>
        <v>-750</v>
      </c>
      <c r="F801" s="262">
        <f>-$G227/12*(1+HLOOKUP(F$628,$E$258:$N262,2,FALSE))</f>
        <v>-750</v>
      </c>
      <c r="G801" s="262">
        <f>-$G227/12*(1+HLOOKUP(G$628,$E$258:$N262,2,FALSE))</f>
        <v>-750</v>
      </c>
      <c r="H801" s="262">
        <f>-$G227/12*(1+HLOOKUP(H$628,$E$258:$N262,2,FALSE))</f>
        <v>-750</v>
      </c>
      <c r="I801" s="262">
        <f>-$G227/12*(1+HLOOKUP(I$628,$E$258:$N262,2,FALSE))</f>
        <v>-750</v>
      </c>
      <c r="J801" s="262">
        <f>-$G227/12*(1+HLOOKUP(J$628,$E$258:$N262,2,FALSE))</f>
        <v>-750</v>
      </c>
      <c r="K801" s="262">
        <f>-$G227/12*(1+HLOOKUP(K$628,$E$258:$N262,2,FALSE))</f>
        <v>-750</v>
      </c>
      <c r="L801" s="262">
        <f>-$G227/12*(1+HLOOKUP(L$628,$E$258:$N262,2,FALSE))</f>
        <v>-750</v>
      </c>
      <c r="M801" s="262">
        <f>-$G227/12*(1+HLOOKUP(M$628,$E$258:$N262,2,FALSE))</f>
        <v>-750</v>
      </c>
      <c r="N801" s="262">
        <f>-$G227/12*(1+HLOOKUP(N$628,$E$258:$N262,2,FALSE))</f>
        <v>-750</v>
      </c>
      <c r="O801" s="262">
        <f>-$G227/12*(1+HLOOKUP(O$628,$E$258:$N262,2,FALSE))</f>
        <v>-750</v>
      </c>
      <c r="P801" s="262">
        <f>-$G227/12*(1+HLOOKUP(P$628,$E$258:$N262,2,FALSE))</f>
        <v>-750</v>
      </c>
      <c r="Q801" s="262">
        <f>-$G227/12*(1+HLOOKUP(Q$628,$E$258:$N262,2,FALSE))</f>
        <v>-765</v>
      </c>
      <c r="R801" s="262">
        <f>-$G227/12*(1+HLOOKUP(R$628,$E$258:$N262,2,FALSE))</f>
        <v>-765</v>
      </c>
      <c r="S801" s="262">
        <f>-$G227/12*(1+HLOOKUP(S$628,$E$258:$N262,2,FALSE))</f>
        <v>-765</v>
      </c>
      <c r="T801" s="262">
        <f>-$G227/12*(1+HLOOKUP(T$628,$E$258:$N262,2,FALSE))</f>
        <v>-765</v>
      </c>
      <c r="U801" s="262">
        <f>-$G227/12*(1+HLOOKUP(U$628,$E$258:$N262,2,FALSE))</f>
        <v>-765</v>
      </c>
      <c r="V801" s="262">
        <f>-$G227/12*(1+HLOOKUP(V$628,$E$258:$N262,2,FALSE))</f>
        <v>-765</v>
      </c>
      <c r="W801" s="262">
        <f>-$G227/12*(1+HLOOKUP(W$628,$E$258:$N262,2,FALSE))</f>
        <v>-765</v>
      </c>
      <c r="X801" s="262">
        <f>-$G227/12*(1+HLOOKUP(X$628,$E$258:$N262,2,FALSE))</f>
        <v>-765</v>
      </c>
      <c r="Y801" s="262">
        <f>-$G227/12*(1+HLOOKUP(Y$628,$E$258:$N262,2,FALSE))</f>
        <v>-765</v>
      </c>
      <c r="Z801" s="262">
        <f>-$G227/12*(1+HLOOKUP(Z$628,$E$258:$N262,2,FALSE))</f>
        <v>-765</v>
      </c>
      <c r="AA801" s="262">
        <f>-$G227/12*(1+HLOOKUP(AA$628,$E$258:$N262,2,FALSE))</f>
        <v>-765</v>
      </c>
      <c r="AB801" s="262">
        <f>-$G227/12*(1+HLOOKUP(AB$628,$E$258:$N262,2,FALSE))</f>
        <v>-765</v>
      </c>
    </row>
    <row r="802" spans="3:29" hidden="1" outlineLevel="1">
      <c r="C802" s="234" t="str">
        <f t="shared" si="318"/>
        <v>OPERATIONS AND MAINTENANCE</v>
      </c>
      <c r="D802" s="235"/>
      <c r="E802" s="261">
        <f>-$G228/12*(1+HLOOKUP(E$628,$E$258:$N263,2,FALSE))</f>
        <v>-1329.1666666666667</v>
      </c>
      <c r="F802" s="262">
        <f>-$G228/12*(1+HLOOKUP(F$628,$E$258:$N263,2,FALSE))</f>
        <v>-1329.1666666666667</v>
      </c>
      <c r="G802" s="262">
        <f>-$G228/12*(1+HLOOKUP(G$628,$E$258:$N263,2,FALSE))</f>
        <v>-1329.1666666666667</v>
      </c>
      <c r="H802" s="262">
        <f>-$G228/12*(1+HLOOKUP(H$628,$E$258:$N263,2,FALSE))</f>
        <v>-1329.1666666666667</v>
      </c>
      <c r="I802" s="262">
        <f>-$G228/12*(1+HLOOKUP(I$628,$E$258:$N263,2,FALSE))</f>
        <v>-1329.1666666666667</v>
      </c>
      <c r="J802" s="262">
        <f>-$G228/12*(1+HLOOKUP(J$628,$E$258:$N263,2,FALSE))</f>
        <v>-1329.1666666666667</v>
      </c>
      <c r="K802" s="262">
        <f>-$G228/12*(1+HLOOKUP(K$628,$E$258:$N263,2,FALSE))</f>
        <v>-1329.1666666666667</v>
      </c>
      <c r="L802" s="262">
        <f>-$G228/12*(1+HLOOKUP(L$628,$E$258:$N263,2,FALSE))</f>
        <v>-1329.1666666666667</v>
      </c>
      <c r="M802" s="262">
        <f>-$G228/12*(1+HLOOKUP(M$628,$E$258:$N263,2,FALSE))</f>
        <v>-1329.1666666666667</v>
      </c>
      <c r="N802" s="262">
        <f>-$G228/12*(1+HLOOKUP(N$628,$E$258:$N263,2,FALSE))</f>
        <v>-1329.1666666666667</v>
      </c>
      <c r="O802" s="262">
        <f>-$G228/12*(1+HLOOKUP(O$628,$E$258:$N263,2,FALSE))</f>
        <v>-1329.1666666666667</v>
      </c>
      <c r="P802" s="262">
        <f>-$G228/12*(1+HLOOKUP(P$628,$E$258:$N263,2,FALSE))</f>
        <v>-1329.1666666666667</v>
      </c>
      <c r="Q802" s="262">
        <f>-$G228/12*(1+HLOOKUP(Q$628,$E$258:$N263,2,FALSE))</f>
        <v>-1355.75</v>
      </c>
      <c r="R802" s="262">
        <f>-$G228/12*(1+HLOOKUP(R$628,$E$258:$N263,2,FALSE))</f>
        <v>-1355.75</v>
      </c>
      <c r="S802" s="262">
        <f>-$G228/12*(1+HLOOKUP(S$628,$E$258:$N263,2,FALSE))</f>
        <v>-1355.75</v>
      </c>
      <c r="T802" s="262">
        <f>-$G228/12*(1+HLOOKUP(T$628,$E$258:$N263,2,FALSE))</f>
        <v>-1355.75</v>
      </c>
      <c r="U802" s="262">
        <f>-$G228/12*(1+HLOOKUP(U$628,$E$258:$N263,2,FALSE))</f>
        <v>-1355.75</v>
      </c>
      <c r="V802" s="262">
        <f>-$G228/12*(1+HLOOKUP(V$628,$E$258:$N263,2,FALSE))</f>
        <v>-1355.75</v>
      </c>
      <c r="W802" s="262">
        <f>-$G228/12*(1+HLOOKUP(W$628,$E$258:$N263,2,FALSE))</f>
        <v>-1355.75</v>
      </c>
      <c r="X802" s="262">
        <f>-$G228/12*(1+HLOOKUP(X$628,$E$258:$N263,2,FALSE))</f>
        <v>-1355.75</v>
      </c>
      <c r="Y802" s="262">
        <f>-$G228/12*(1+HLOOKUP(Y$628,$E$258:$N263,2,FALSE))</f>
        <v>-1355.75</v>
      </c>
      <c r="Z802" s="262">
        <f>-$G228/12*(1+HLOOKUP(Z$628,$E$258:$N263,2,FALSE))</f>
        <v>-1355.75</v>
      </c>
      <c r="AA802" s="262">
        <f>-$G228/12*(1+HLOOKUP(AA$628,$E$258:$N263,2,FALSE))</f>
        <v>-1355.75</v>
      </c>
      <c r="AB802" s="262">
        <f>-$G228/12*(1+HLOOKUP(AB$628,$E$258:$N263,2,FALSE))</f>
        <v>-1355.75</v>
      </c>
    </row>
    <row r="803" spans="3:29" hidden="1" outlineLevel="1">
      <c r="C803" s="234" t="str">
        <f t="shared" si="318"/>
        <v>INSURANCE</v>
      </c>
      <c r="D803" s="235"/>
      <c r="E803" s="261">
        <f>-$G229/12*(1+HLOOKUP(E$628,$E$258:$N264,2,FALSE))</f>
        <v>-333.33333333333331</v>
      </c>
      <c r="F803" s="262">
        <f>-$G229/12*(1+HLOOKUP(F$628,$E$258:$N264,2,FALSE))</f>
        <v>-333.33333333333331</v>
      </c>
      <c r="G803" s="262">
        <f>-$G229/12*(1+HLOOKUP(G$628,$E$258:$N264,2,FALSE))</f>
        <v>-333.33333333333331</v>
      </c>
      <c r="H803" s="262">
        <f>-$G229/12*(1+HLOOKUP(H$628,$E$258:$N264,2,FALSE))</f>
        <v>-333.33333333333331</v>
      </c>
      <c r="I803" s="262">
        <f>-$G229/12*(1+HLOOKUP(I$628,$E$258:$N264,2,FALSE))</f>
        <v>-333.33333333333331</v>
      </c>
      <c r="J803" s="262">
        <f>-$G229/12*(1+HLOOKUP(J$628,$E$258:$N264,2,FALSE))</f>
        <v>-333.33333333333331</v>
      </c>
      <c r="K803" s="262">
        <f>-$G229/12*(1+HLOOKUP(K$628,$E$258:$N264,2,FALSE))</f>
        <v>-333.33333333333331</v>
      </c>
      <c r="L803" s="262">
        <f>-$G229/12*(1+HLOOKUP(L$628,$E$258:$N264,2,FALSE))</f>
        <v>-333.33333333333331</v>
      </c>
      <c r="M803" s="262">
        <f>-$G229/12*(1+HLOOKUP(M$628,$E$258:$N264,2,FALSE))</f>
        <v>-333.33333333333331</v>
      </c>
      <c r="N803" s="262">
        <f>-$G229/12*(1+HLOOKUP(N$628,$E$258:$N264,2,FALSE))</f>
        <v>-333.33333333333331</v>
      </c>
      <c r="O803" s="262">
        <f>-$G229/12*(1+HLOOKUP(O$628,$E$258:$N264,2,FALSE))</f>
        <v>-333.33333333333331</v>
      </c>
      <c r="P803" s="262">
        <f>-$G229/12*(1+HLOOKUP(P$628,$E$258:$N264,2,FALSE))</f>
        <v>-333.33333333333331</v>
      </c>
      <c r="Q803" s="262">
        <f>-$G229/12*(1+HLOOKUP(Q$628,$E$258:$N264,2,FALSE))</f>
        <v>-340</v>
      </c>
      <c r="R803" s="262">
        <f>-$G229/12*(1+HLOOKUP(R$628,$E$258:$N264,2,FALSE))</f>
        <v>-340</v>
      </c>
      <c r="S803" s="262">
        <f>-$G229/12*(1+HLOOKUP(S$628,$E$258:$N264,2,FALSE))</f>
        <v>-340</v>
      </c>
      <c r="T803" s="262">
        <f>-$G229/12*(1+HLOOKUP(T$628,$E$258:$N264,2,FALSE))</f>
        <v>-340</v>
      </c>
      <c r="U803" s="262">
        <f>-$G229/12*(1+HLOOKUP(U$628,$E$258:$N264,2,FALSE))</f>
        <v>-340</v>
      </c>
      <c r="V803" s="262">
        <f>-$G229/12*(1+HLOOKUP(V$628,$E$258:$N264,2,FALSE))</f>
        <v>-340</v>
      </c>
      <c r="W803" s="262">
        <f>-$G229/12*(1+HLOOKUP(W$628,$E$258:$N264,2,FALSE))</f>
        <v>-340</v>
      </c>
      <c r="X803" s="262">
        <f>-$G229/12*(1+HLOOKUP(X$628,$E$258:$N264,2,FALSE))</f>
        <v>-340</v>
      </c>
      <c r="Y803" s="262">
        <f>-$G229/12*(1+HLOOKUP(Y$628,$E$258:$N264,2,FALSE))</f>
        <v>-340</v>
      </c>
      <c r="Z803" s="262">
        <f>-$G229/12*(1+HLOOKUP(Z$628,$E$258:$N264,2,FALSE))</f>
        <v>-340</v>
      </c>
      <c r="AA803" s="262">
        <f>-$G229/12*(1+HLOOKUP(AA$628,$E$258:$N264,2,FALSE))</f>
        <v>-340</v>
      </c>
      <c r="AB803" s="262">
        <f>-$G229/12*(1+HLOOKUP(AB$628,$E$258:$N264,2,FALSE))</f>
        <v>-340</v>
      </c>
    </row>
    <row r="804" spans="3:29" hidden="1" outlineLevel="1">
      <c r="C804" s="234" t="str">
        <f t="shared" si="318"/>
        <v>PROPERTY TAX</v>
      </c>
      <c r="D804" s="235"/>
      <c r="E804" s="261">
        <f>-$G230/12*(1+HLOOKUP(E$628,$E$258:$N265,2,FALSE))</f>
        <v>-3750</v>
      </c>
      <c r="F804" s="262">
        <f>-$G230/12*(1+HLOOKUP(F$628,$E$258:$N265,2,FALSE))</f>
        <v>-3750</v>
      </c>
      <c r="G804" s="262">
        <f>-$G230/12*(1+HLOOKUP(G$628,$E$258:$N265,2,FALSE))</f>
        <v>-3750</v>
      </c>
      <c r="H804" s="262">
        <f>-$G230/12*(1+HLOOKUP(H$628,$E$258:$N265,2,FALSE))</f>
        <v>-3750</v>
      </c>
      <c r="I804" s="262">
        <f>-$G230/12*(1+HLOOKUP(I$628,$E$258:$N265,2,FALSE))</f>
        <v>-3750</v>
      </c>
      <c r="J804" s="262">
        <f>-$G230/12*(1+HLOOKUP(J$628,$E$258:$N265,2,FALSE))</f>
        <v>-3750</v>
      </c>
      <c r="K804" s="262">
        <f>-$G230/12*(1+HLOOKUP(K$628,$E$258:$N265,2,FALSE))</f>
        <v>-3750</v>
      </c>
      <c r="L804" s="262">
        <f>-$G230/12*(1+HLOOKUP(L$628,$E$258:$N265,2,FALSE))</f>
        <v>-3750</v>
      </c>
      <c r="M804" s="262">
        <f>-$G230/12*(1+HLOOKUP(M$628,$E$258:$N265,2,FALSE))</f>
        <v>-3750</v>
      </c>
      <c r="N804" s="262">
        <f>-$G230/12*(1+HLOOKUP(N$628,$E$258:$N265,2,FALSE))</f>
        <v>-3750</v>
      </c>
      <c r="O804" s="262">
        <f>-$G230/12*(1+HLOOKUP(O$628,$E$258:$N265,2,FALSE))</f>
        <v>-3750</v>
      </c>
      <c r="P804" s="262">
        <f>-$G230/12*(1+HLOOKUP(P$628,$E$258:$N265,2,FALSE))</f>
        <v>-3750</v>
      </c>
      <c r="Q804" s="262">
        <f>-$G230/12*(1+HLOOKUP(Q$628,$E$258:$N265,2,FALSE))</f>
        <v>-3825</v>
      </c>
      <c r="R804" s="262">
        <f>-$G230/12*(1+HLOOKUP(R$628,$E$258:$N265,2,FALSE))</f>
        <v>-3825</v>
      </c>
      <c r="S804" s="262">
        <f>-$G230/12*(1+HLOOKUP(S$628,$E$258:$N265,2,FALSE))</f>
        <v>-3825</v>
      </c>
      <c r="T804" s="262">
        <f>-$G230/12*(1+HLOOKUP(T$628,$E$258:$N265,2,FALSE))</f>
        <v>-3825</v>
      </c>
      <c r="U804" s="262">
        <f>-$G230/12*(1+HLOOKUP(U$628,$E$258:$N265,2,FALSE))</f>
        <v>-3825</v>
      </c>
      <c r="V804" s="262">
        <f>-$G230/12*(1+HLOOKUP(V$628,$E$258:$N265,2,FALSE))</f>
        <v>-3825</v>
      </c>
      <c r="W804" s="262">
        <f>-$G230/12*(1+HLOOKUP(W$628,$E$258:$N265,2,FALSE))</f>
        <v>-3825</v>
      </c>
      <c r="X804" s="262">
        <f>-$G230/12*(1+HLOOKUP(X$628,$E$258:$N265,2,FALSE))</f>
        <v>-3825</v>
      </c>
      <c r="Y804" s="262">
        <f>-$G230/12*(1+HLOOKUP(Y$628,$E$258:$N265,2,FALSE))</f>
        <v>-3825</v>
      </c>
      <c r="Z804" s="262">
        <f>-$G230/12*(1+HLOOKUP(Z$628,$E$258:$N265,2,FALSE))</f>
        <v>-3825</v>
      </c>
      <c r="AA804" s="262">
        <f>-$G230/12*(1+HLOOKUP(AA$628,$E$258:$N265,2,FALSE))</f>
        <v>-3825</v>
      </c>
      <c r="AB804" s="262">
        <f>-$G230/12*(1+HLOOKUP(AB$628,$E$258:$N265,2,FALSE))</f>
        <v>-3825</v>
      </c>
    </row>
    <row r="805" spans="3:29" hidden="1" outlineLevel="1">
      <c r="C805" s="1073">
        <f t="shared" si="318"/>
        <v>0</v>
      </c>
      <c r="D805" s="235"/>
      <c r="E805" s="261">
        <f>IF($N$339="Turn",-F535*$O$231,0)</f>
        <v>0</v>
      </c>
      <c r="F805" s="262">
        <f t="shared" ref="F805:AB805" si="319">IF($N$339="Turn",-G535*$O$231,0)</f>
        <v>0</v>
      </c>
      <c r="G805" s="262">
        <f t="shared" si="319"/>
        <v>0</v>
      </c>
      <c r="H805" s="262">
        <f t="shared" si="319"/>
        <v>0</v>
      </c>
      <c r="I805" s="262">
        <f t="shared" si="319"/>
        <v>0</v>
      </c>
      <c r="J805" s="262">
        <f t="shared" si="319"/>
        <v>0</v>
      </c>
      <c r="K805" s="262">
        <f t="shared" si="319"/>
        <v>0</v>
      </c>
      <c r="L805" s="262">
        <f t="shared" si="319"/>
        <v>0</v>
      </c>
      <c r="M805" s="262">
        <f t="shared" si="319"/>
        <v>0</v>
      </c>
      <c r="N805" s="262">
        <f t="shared" si="319"/>
        <v>0</v>
      </c>
      <c r="O805" s="262">
        <f t="shared" si="319"/>
        <v>0</v>
      </c>
      <c r="P805" s="262">
        <f t="shared" si="319"/>
        <v>0</v>
      </c>
      <c r="Q805" s="262">
        <f t="shared" si="319"/>
        <v>0</v>
      </c>
      <c r="R805" s="262">
        <f t="shared" si="319"/>
        <v>0</v>
      </c>
      <c r="S805" s="262">
        <f t="shared" si="319"/>
        <v>0</v>
      </c>
      <c r="T805" s="262">
        <f t="shared" si="319"/>
        <v>0</v>
      </c>
      <c r="U805" s="262">
        <f t="shared" si="319"/>
        <v>0</v>
      </c>
      <c r="V805" s="262">
        <f t="shared" si="319"/>
        <v>0</v>
      </c>
      <c r="W805" s="262">
        <f t="shared" si="319"/>
        <v>0</v>
      </c>
      <c r="X805" s="262">
        <f t="shared" si="319"/>
        <v>0</v>
      </c>
      <c r="Y805" s="262">
        <f t="shared" si="319"/>
        <v>0</v>
      </c>
      <c r="Z805" s="262">
        <f t="shared" si="319"/>
        <v>0</v>
      </c>
      <c r="AA805" s="262">
        <f t="shared" si="319"/>
        <v>0</v>
      </c>
      <c r="AB805" s="262">
        <f t="shared" si="319"/>
        <v>0</v>
      </c>
    </row>
    <row r="806" spans="3:29" hidden="1" outlineLevel="1">
      <c r="D806" s="217"/>
      <c r="E806" s="20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3:29" hidden="1" outlineLevel="1">
      <c r="C807" s="222" t="s">
        <v>17</v>
      </c>
      <c r="D807" s="260">
        <f>SUM(D798:D805)</f>
        <v>0</v>
      </c>
      <c r="E807" s="261">
        <f t="shared" ref="E807:N807" si="320">SUM(E798:E806)</f>
        <v>-7253.0833333333339</v>
      </c>
      <c r="F807" s="262">
        <f t="shared" si="320"/>
        <v>-7253.0833333333339</v>
      </c>
      <c r="G807" s="262">
        <f t="shared" si="320"/>
        <v>-7253.0833333333339</v>
      </c>
      <c r="H807" s="262">
        <f t="shared" si="320"/>
        <v>-7253.0833333333339</v>
      </c>
      <c r="I807" s="262">
        <f t="shared" si="320"/>
        <v>-7253.0833333333339</v>
      </c>
      <c r="J807" s="262">
        <f t="shared" si="320"/>
        <v>-7253.0833333333339</v>
      </c>
      <c r="K807" s="262">
        <f t="shared" si="320"/>
        <v>-7253.0833333333339</v>
      </c>
      <c r="L807" s="262">
        <f t="shared" si="320"/>
        <v>-7253.0833333333339</v>
      </c>
      <c r="M807" s="262">
        <f t="shared" si="320"/>
        <v>-7253.0833333333339</v>
      </c>
      <c r="N807" s="262">
        <f t="shared" si="320"/>
        <v>-7253.0833333333339</v>
      </c>
      <c r="O807" s="262">
        <f>SUM(O798:O806)</f>
        <v>-7253.0833333333339</v>
      </c>
      <c r="P807" s="262">
        <f>SUM(P798:P806)</f>
        <v>-7253.0833333333339</v>
      </c>
      <c r="Q807" s="262">
        <f t="shared" ref="Q807:AB807" si="321">SUM(Q798:Q806)</f>
        <v>-7398.1450000000004</v>
      </c>
      <c r="R807" s="262">
        <f t="shared" si="321"/>
        <v>-7398.1450000000004</v>
      </c>
      <c r="S807" s="262">
        <f t="shared" si="321"/>
        <v>-7398.1450000000004</v>
      </c>
      <c r="T807" s="262">
        <f t="shared" si="321"/>
        <v>-7398.1450000000004</v>
      </c>
      <c r="U807" s="262">
        <f t="shared" si="321"/>
        <v>-7398.1450000000004</v>
      </c>
      <c r="V807" s="262">
        <f t="shared" si="321"/>
        <v>-7398.1450000000004</v>
      </c>
      <c r="W807" s="262">
        <f t="shared" si="321"/>
        <v>-7398.1450000000004</v>
      </c>
      <c r="X807" s="262">
        <f t="shared" si="321"/>
        <v>-7398.1450000000004</v>
      </c>
      <c r="Y807" s="262">
        <f t="shared" si="321"/>
        <v>-7398.1450000000004</v>
      </c>
      <c r="Z807" s="262">
        <f t="shared" si="321"/>
        <v>-7398.1450000000004</v>
      </c>
      <c r="AA807" s="262">
        <f t="shared" si="321"/>
        <v>-7398.1450000000004</v>
      </c>
      <c r="AB807" s="262">
        <f t="shared" si="321"/>
        <v>-7398.1450000000004</v>
      </c>
      <c r="AC807" s="262"/>
    </row>
    <row r="808" spans="3:29" ht="8.25" hidden="1" customHeight="1" outlineLevel="1">
      <c r="C808" s="225"/>
      <c r="D808" s="230"/>
      <c r="E808" s="213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</row>
    <row r="809" spans="3:29" ht="15" hidden="1" outlineLevel="1" thickBot="1">
      <c r="D809" s="236"/>
      <c r="E809" s="237"/>
      <c r="F809" s="238"/>
      <c r="G809" s="238"/>
      <c r="H809" s="238"/>
      <c r="I809" s="238"/>
      <c r="J809" s="233"/>
      <c r="K809" s="233"/>
      <c r="L809" s="238"/>
      <c r="M809" s="233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</row>
    <row r="810" spans="3:29" ht="16.2" hidden="1" outlineLevel="1" thickTop="1">
      <c r="C810" s="224" t="s">
        <v>33</v>
      </c>
      <c r="D810" s="260">
        <f t="shared" ref="D810" si="322">D795-D807</f>
        <v>42516</v>
      </c>
      <c r="E810" s="261">
        <f ca="1">E795+E807</f>
        <v>-7253.0833333333339</v>
      </c>
      <c r="F810" s="262">
        <f t="shared" ref="F810:AB810" ca="1" si="323">F795+F807</f>
        <v>-7253.0833333333339</v>
      </c>
      <c r="G810" s="262">
        <f t="shared" ca="1" si="323"/>
        <v>-7253.0833333333339</v>
      </c>
      <c r="H810" s="262">
        <f t="shared" ca="1" si="323"/>
        <v>-7253.0833333333339</v>
      </c>
      <c r="I810" s="262">
        <f t="shared" ca="1" si="323"/>
        <v>-7253.0833333333339</v>
      </c>
      <c r="J810" s="262">
        <f t="shared" ca="1" si="323"/>
        <v>-7253.0833333333339</v>
      </c>
      <c r="K810" s="262">
        <f t="shared" ca="1" si="323"/>
        <v>-7253.0833333333339</v>
      </c>
      <c r="L810" s="262">
        <f t="shared" ca="1" si="323"/>
        <v>-7253.0833333333339</v>
      </c>
      <c r="M810" s="262">
        <f t="shared" ca="1" si="323"/>
        <v>-7253.0833333333339</v>
      </c>
      <c r="N810" s="262">
        <f t="shared" ca="1" si="323"/>
        <v>-7253.0833333333339</v>
      </c>
      <c r="O810" s="262">
        <f t="shared" ca="1" si="323"/>
        <v>-7253.0833333333339</v>
      </c>
      <c r="P810" s="262">
        <f t="shared" ca="1" si="323"/>
        <v>-7253.0833333333339</v>
      </c>
      <c r="Q810" s="262">
        <f t="shared" ca="1" si="323"/>
        <v>-12593.845000000001</v>
      </c>
      <c r="R810" s="262">
        <f t="shared" ca="1" si="323"/>
        <v>-12593.845000000001</v>
      </c>
      <c r="S810" s="262">
        <f t="shared" ca="1" si="323"/>
        <v>-12593.845000000001</v>
      </c>
      <c r="T810" s="262">
        <f t="shared" ca="1" si="323"/>
        <v>-12593.845000000001</v>
      </c>
      <c r="U810" s="262">
        <f t="shared" ca="1" si="323"/>
        <v>-12593.845000000001</v>
      </c>
      <c r="V810" s="262">
        <f t="shared" ca="1" si="323"/>
        <v>-12593.845000000001</v>
      </c>
      <c r="W810" s="262">
        <f t="shared" ca="1" si="323"/>
        <v>-12593.845000000001</v>
      </c>
      <c r="X810" s="262">
        <f t="shared" ca="1" si="323"/>
        <v>-12593.845000000001</v>
      </c>
      <c r="Y810" s="262">
        <f t="shared" ca="1" si="323"/>
        <v>-12593.845000000001</v>
      </c>
      <c r="Z810" s="262">
        <f t="shared" ca="1" si="323"/>
        <v>-12593.845000000001</v>
      </c>
      <c r="AA810" s="262">
        <f t="shared" ca="1" si="323"/>
        <v>-12593.845000000001</v>
      </c>
      <c r="AB810" s="262">
        <f t="shared" ca="1" si="323"/>
        <v>-12593.845000000001</v>
      </c>
    </row>
    <row r="811" spans="3:29" ht="15.6" hidden="1" outlineLevel="1">
      <c r="C811" s="973" t="s">
        <v>926</v>
      </c>
      <c r="D811" s="260"/>
      <c r="E811" s="261">
        <f>SUM(E812:E813)</f>
        <v>-315000</v>
      </c>
      <c r="F811" s="262">
        <f t="shared" ref="F811:AB811" si="324">SUM(F812:F813)</f>
        <v>-52500</v>
      </c>
      <c r="G811" s="262">
        <f t="shared" si="324"/>
        <v>-35000</v>
      </c>
      <c r="H811" s="262">
        <f t="shared" si="324"/>
        <v>-35000</v>
      </c>
      <c r="I811" s="262">
        <f t="shared" si="324"/>
        <v>-35000</v>
      </c>
      <c r="J811" s="262">
        <f t="shared" si="324"/>
        <v>-35000</v>
      </c>
      <c r="K811" s="262">
        <f t="shared" si="324"/>
        <v>-35000</v>
      </c>
      <c r="L811" s="262">
        <f t="shared" si="324"/>
        <v>-35000</v>
      </c>
      <c r="M811" s="262">
        <f t="shared" si="324"/>
        <v>-35000</v>
      </c>
      <c r="N811" s="262">
        <f t="shared" si="324"/>
        <v>-35000</v>
      </c>
      <c r="O811" s="262">
        <f t="shared" si="324"/>
        <v>0</v>
      </c>
      <c r="P811" s="262">
        <f t="shared" si="324"/>
        <v>0</v>
      </c>
      <c r="Q811" s="262">
        <f t="shared" si="324"/>
        <v>0</v>
      </c>
      <c r="R811" s="262">
        <f t="shared" si="324"/>
        <v>0</v>
      </c>
      <c r="S811" s="262">
        <f t="shared" si="324"/>
        <v>0</v>
      </c>
      <c r="T811" s="262">
        <f t="shared" si="324"/>
        <v>0</v>
      </c>
      <c r="U811" s="262">
        <f t="shared" si="324"/>
        <v>0</v>
      </c>
      <c r="V811" s="262">
        <f t="shared" si="324"/>
        <v>0</v>
      </c>
      <c r="W811" s="262">
        <f t="shared" si="324"/>
        <v>0</v>
      </c>
      <c r="X811" s="262">
        <f t="shared" si="324"/>
        <v>0</v>
      </c>
      <c r="Y811" s="262">
        <f t="shared" si="324"/>
        <v>0</v>
      </c>
      <c r="Z811" s="262">
        <f t="shared" si="324"/>
        <v>0</v>
      </c>
      <c r="AA811" s="262">
        <f t="shared" si="324"/>
        <v>0</v>
      </c>
      <c r="AB811" s="262">
        <f t="shared" si="324"/>
        <v>0</v>
      </c>
    </row>
    <row r="812" spans="3:29" ht="15.6" hidden="1" outlineLevel="1">
      <c r="C812" s="974" t="s">
        <v>924</v>
      </c>
      <c r="D812" s="260"/>
      <c r="E812" s="261">
        <f>-SUM(E470:E499)*$H$52</f>
        <v>0</v>
      </c>
      <c r="F812" s="262">
        <f t="shared" ref="F812:AB812" si="325">-SUM(F470:F499)*$H$52</f>
        <v>-52500</v>
      </c>
      <c r="G812" s="262">
        <f t="shared" si="325"/>
        <v>-35000</v>
      </c>
      <c r="H812" s="262">
        <f t="shared" si="325"/>
        <v>-35000</v>
      </c>
      <c r="I812" s="262">
        <f t="shared" si="325"/>
        <v>-35000</v>
      </c>
      <c r="J812" s="262">
        <f t="shared" si="325"/>
        <v>-35000</v>
      </c>
      <c r="K812" s="262">
        <f t="shared" si="325"/>
        <v>-35000</v>
      </c>
      <c r="L812" s="262">
        <f t="shared" si="325"/>
        <v>-35000</v>
      </c>
      <c r="M812" s="262">
        <f t="shared" si="325"/>
        <v>-35000</v>
      </c>
      <c r="N812" s="262">
        <f t="shared" si="325"/>
        <v>-35000</v>
      </c>
      <c r="O812" s="262">
        <f t="shared" si="325"/>
        <v>0</v>
      </c>
      <c r="P812" s="262">
        <f t="shared" si="325"/>
        <v>0</v>
      </c>
      <c r="Q812" s="262">
        <f t="shared" si="325"/>
        <v>0</v>
      </c>
      <c r="R812" s="262">
        <f t="shared" si="325"/>
        <v>0</v>
      </c>
      <c r="S812" s="262">
        <f t="shared" si="325"/>
        <v>0</v>
      </c>
      <c r="T812" s="262">
        <f t="shared" si="325"/>
        <v>0</v>
      </c>
      <c r="U812" s="262">
        <f t="shared" si="325"/>
        <v>0</v>
      </c>
      <c r="V812" s="262">
        <f t="shared" si="325"/>
        <v>0</v>
      </c>
      <c r="W812" s="262">
        <f t="shared" si="325"/>
        <v>0</v>
      </c>
      <c r="X812" s="262">
        <f t="shared" si="325"/>
        <v>0</v>
      </c>
      <c r="Y812" s="262">
        <f t="shared" si="325"/>
        <v>0</v>
      </c>
      <c r="Z812" s="262">
        <f t="shared" si="325"/>
        <v>0</v>
      </c>
      <c r="AA812" s="262">
        <f t="shared" si="325"/>
        <v>0</v>
      </c>
      <c r="AB812" s="262">
        <f t="shared" si="325"/>
        <v>0</v>
      </c>
    </row>
    <row r="813" spans="3:29" ht="15.6" hidden="1" outlineLevel="1">
      <c r="C813" s="974" t="s">
        <v>927</v>
      </c>
      <c r="D813" s="260"/>
      <c r="E813" s="261">
        <f t="array" ref="E813">-SUM(D563:D592-E563:E592)*$I$52</f>
        <v>-315000</v>
      </c>
      <c r="F813" s="262">
        <f t="array" ref="F813">-SUM(E563:E592-F563:F592)*$I$52</f>
        <v>0</v>
      </c>
      <c r="G813" s="262">
        <f t="array" ref="G813">-SUM(F563:F592-G563:G592)*$I$52</f>
        <v>0</v>
      </c>
      <c r="H813" s="262">
        <f t="array" ref="H813">-SUM(G563:G592-H563:H592)*$I$52</f>
        <v>0</v>
      </c>
      <c r="I813" s="262">
        <f t="array" ref="I813">-SUM(H563:H592-I563:I592)*$I$52</f>
        <v>0</v>
      </c>
      <c r="J813" s="262">
        <f t="array" ref="J813">-SUM(I563:I592-J563:J592)*$I$52</f>
        <v>0</v>
      </c>
      <c r="K813" s="262">
        <f t="array" ref="K813">-SUM(J563:J592-K563:K592)*$I$52</f>
        <v>0</v>
      </c>
      <c r="L813" s="262">
        <f t="array" ref="L813">-SUM(K563:K592-L563:L592)*$I$52</f>
        <v>0</v>
      </c>
      <c r="M813" s="262">
        <f t="array" ref="M813">-SUM(L563:L592-M563:M592)*$I$52</f>
        <v>0</v>
      </c>
      <c r="N813" s="262">
        <f t="array" ref="N813">-SUM(M563:M592-N563:N592)*$I$52</f>
        <v>0</v>
      </c>
      <c r="O813" s="262">
        <f t="array" ref="O813">-SUM(N563:N592-O563:O592)*$I$52</f>
        <v>0</v>
      </c>
      <c r="P813" s="262">
        <f t="array" ref="P813">-SUM(O563:O592-P563:P592)*$I$52</f>
        <v>0</v>
      </c>
      <c r="Q813" s="262">
        <f t="array" ref="Q813">-SUM(P563:P592-Q563:Q592)*$I$52</f>
        <v>0</v>
      </c>
      <c r="R813" s="262">
        <f t="array" ref="R813">-SUM(Q563:Q592-R563:R592)*$I$52</f>
        <v>0</v>
      </c>
      <c r="S813" s="262">
        <f t="array" ref="S813">-SUM(R563:R592-S563:S592)*$I$52</f>
        <v>0</v>
      </c>
      <c r="T813" s="262">
        <f t="array" ref="T813">-SUM(S563:S592-T563:T592)*$I$52</f>
        <v>0</v>
      </c>
      <c r="U813" s="262">
        <f t="array" ref="U813">-SUM(T563:T592-U563:U592)*$I$52</f>
        <v>0</v>
      </c>
      <c r="V813" s="262">
        <f t="array" ref="V813">-SUM(U563:U592-V563:V592)*$I$52</f>
        <v>0</v>
      </c>
      <c r="W813" s="262">
        <f t="array" ref="W813">-SUM(V563:V592-W563:W592)*$I$52</f>
        <v>0</v>
      </c>
      <c r="X813" s="262">
        <f t="array" ref="X813">-SUM(W563:W592-X563:X592)*$I$52</f>
        <v>0</v>
      </c>
      <c r="Y813" s="262">
        <f t="array" ref="Y813">-SUM(X563:X592-Y563:Y592)*$I$52</f>
        <v>0</v>
      </c>
      <c r="Z813" s="262">
        <f t="array" ref="Z813">-SUM(Y563:Y592-Z563:Z592)*$I$52</f>
        <v>0</v>
      </c>
      <c r="AA813" s="262">
        <f t="array" ref="AA813">-SUM(Z563:Z592-AA563:AA592)*$I$52</f>
        <v>0</v>
      </c>
      <c r="AB813" s="262">
        <f t="array" ref="AB813">-SUM(AA563:AA592-AB563:AB592)*$I$52</f>
        <v>0</v>
      </c>
    </row>
    <row r="814" spans="3:29" ht="15.6" hidden="1" outlineLevel="1">
      <c r="C814" s="974"/>
      <c r="D814" s="260"/>
      <c r="E814" s="261">
        <f>IF($N$339="Rehab",IF(AND(E$629&gt;=MIN($K$344:$K$373),E$629&lt;MIN($O$344:$O$373)),-$F$74/(MIN($O$344:$O$373)-MIN($K$344:$K$373)),0),0)</f>
        <v>-69500</v>
      </c>
      <c r="F814" s="262">
        <f t="shared" ref="F814:AB814" si="326">IF($N$339="Rehab",IF(AND(F$629&gt;=MIN($K$344:$K$373),F$629&lt;MIN($O$344:$O$373)),-$F$74/(MIN($O$344:$O$373)-MIN($K$344:$K$373)),0),0)</f>
        <v>-69500</v>
      </c>
      <c r="G814" s="262">
        <f t="shared" si="326"/>
        <v>-69500</v>
      </c>
      <c r="H814" s="262">
        <f t="shared" si="326"/>
        <v>-69500</v>
      </c>
      <c r="I814" s="262">
        <f t="shared" si="326"/>
        <v>-69500</v>
      </c>
      <c r="J814" s="262">
        <f t="shared" si="326"/>
        <v>-69500</v>
      </c>
      <c r="K814" s="262">
        <f t="shared" si="326"/>
        <v>-69500</v>
      </c>
      <c r="L814" s="262">
        <f t="shared" si="326"/>
        <v>-69500</v>
      </c>
      <c r="M814" s="262">
        <f t="shared" si="326"/>
        <v>-69500</v>
      </c>
      <c r="N814" s="262">
        <f t="shared" si="326"/>
        <v>-69500</v>
      </c>
      <c r="O814" s="262">
        <f t="shared" si="326"/>
        <v>0</v>
      </c>
      <c r="P814" s="262">
        <f t="shared" si="326"/>
        <v>0</v>
      </c>
      <c r="Q814" s="262">
        <f t="shared" si="326"/>
        <v>0</v>
      </c>
      <c r="R814" s="262">
        <f t="shared" si="326"/>
        <v>0</v>
      </c>
      <c r="S814" s="262">
        <f t="shared" si="326"/>
        <v>0</v>
      </c>
      <c r="T814" s="262">
        <f t="shared" si="326"/>
        <v>0</v>
      </c>
      <c r="U814" s="262">
        <f t="shared" si="326"/>
        <v>0</v>
      </c>
      <c r="V814" s="262">
        <f t="shared" si="326"/>
        <v>0</v>
      </c>
      <c r="W814" s="262">
        <f t="shared" si="326"/>
        <v>0</v>
      </c>
      <c r="X814" s="262">
        <f t="shared" si="326"/>
        <v>0</v>
      </c>
      <c r="Y814" s="262">
        <f t="shared" si="326"/>
        <v>0</v>
      </c>
      <c r="Z814" s="262">
        <f t="shared" si="326"/>
        <v>0</v>
      </c>
      <c r="AA814" s="262">
        <f t="shared" si="326"/>
        <v>0</v>
      </c>
      <c r="AB814" s="262">
        <f t="shared" si="326"/>
        <v>0</v>
      </c>
    </row>
    <row r="815" spans="3:29" hidden="1" outlineLevel="1">
      <c r="C815" s="225" t="s">
        <v>301</v>
      </c>
      <c r="D815" s="223"/>
      <c r="E815" s="261">
        <f>$E$913/12</f>
        <v>0</v>
      </c>
      <c r="F815" s="262">
        <f t="shared" ref="F815:P815" si="327">$E$913/12</f>
        <v>0</v>
      </c>
      <c r="G815" s="262">
        <f t="shared" si="327"/>
        <v>0</v>
      </c>
      <c r="H815" s="262">
        <f t="shared" si="327"/>
        <v>0</v>
      </c>
      <c r="I815" s="262">
        <f t="shared" si="327"/>
        <v>0</v>
      </c>
      <c r="J815" s="262">
        <f t="shared" si="327"/>
        <v>0</v>
      </c>
      <c r="K815" s="262">
        <f t="shared" si="327"/>
        <v>0</v>
      </c>
      <c r="L815" s="262">
        <f t="shared" si="327"/>
        <v>0</v>
      </c>
      <c r="M815" s="262">
        <f t="shared" si="327"/>
        <v>0</v>
      </c>
      <c r="N815" s="262">
        <f t="shared" si="327"/>
        <v>0</v>
      </c>
      <c r="O815" s="262">
        <f t="shared" si="327"/>
        <v>0</v>
      </c>
      <c r="P815" s="262">
        <f t="shared" si="327"/>
        <v>0</v>
      </c>
      <c r="Q815" s="262">
        <f>$F$913/12</f>
        <v>0</v>
      </c>
      <c r="R815" s="262">
        <f t="shared" ref="R815:AB815" si="328">$F$913/12</f>
        <v>0</v>
      </c>
      <c r="S815" s="262">
        <f t="shared" si="328"/>
        <v>0</v>
      </c>
      <c r="T815" s="262">
        <f t="shared" si="328"/>
        <v>0</v>
      </c>
      <c r="U815" s="262">
        <f t="shared" si="328"/>
        <v>0</v>
      </c>
      <c r="V815" s="262">
        <f t="shared" si="328"/>
        <v>0</v>
      </c>
      <c r="W815" s="262">
        <f t="shared" si="328"/>
        <v>0</v>
      </c>
      <c r="X815" s="262">
        <f t="shared" si="328"/>
        <v>0</v>
      </c>
      <c r="Y815" s="262">
        <f t="shared" si="328"/>
        <v>0</v>
      </c>
      <c r="Z815" s="262">
        <f t="shared" si="328"/>
        <v>0</v>
      </c>
      <c r="AA815" s="262">
        <f t="shared" si="328"/>
        <v>0</v>
      </c>
      <c r="AB815" s="262">
        <f t="shared" si="328"/>
        <v>0</v>
      </c>
    </row>
    <row r="816" spans="3:29" hidden="1" outlineLevel="1">
      <c r="C816" s="21" t="s">
        <v>309</v>
      </c>
      <c r="E816" s="346">
        <f ca="1">E810+E811+E814+E815</f>
        <v>-391753.08333333331</v>
      </c>
      <c r="F816" s="346">
        <f t="shared" ref="F816:AB816" ca="1" si="329">F810+F811+F814+F815</f>
        <v>-129253.08333333334</v>
      </c>
      <c r="G816" s="346">
        <f t="shared" ca="1" si="329"/>
        <v>-111753.08333333334</v>
      </c>
      <c r="H816" s="346">
        <f t="shared" ca="1" si="329"/>
        <v>-111753.08333333334</v>
      </c>
      <c r="I816" s="346">
        <f t="shared" ca="1" si="329"/>
        <v>-111753.08333333334</v>
      </c>
      <c r="J816" s="346">
        <f t="shared" ca="1" si="329"/>
        <v>-111753.08333333334</v>
      </c>
      <c r="K816" s="346">
        <f t="shared" ca="1" si="329"/>
        <v>-111753.08333333334</v>
      </c>
      <c r="L816" s="346">
        <f t="shared" ca="1" si="329"/>
        <v>-111753.08333333334</v>
      </c>
      <c r="M816" s="346">
        <f t="shared" ca="1" si="329"/>
        <v>-111753.08333333334</v>
      </c>
      <c r="N816" s="346">
        <f t="shared" ca="1" si="329"/>
        <v>-111753.08333333334</v>
      </c>
      <c r="O816" s="346">
        <f t="shared" ca="1" si="329"/>
        <v>-7253.0833333333339</v>
      </c>
      <c r="P816" s="346">
        <f t="shared" ca="1" si="329"/>
        <v>-7253.0833333333339</v>
      </c>
      <c r="Q816" s="346">
        <f t="shared" ca="1" si="329"/>
        <v>-12593.845000000001</v>
      </c>
      <c r="R816" s="346">
        <f t="shared" ca="1" si="329"/>
        <v>-12593.845000000001</v>
      </c>
      <c r="S816" s="346">
        <f t="shared" ca="1" si="329"/>
        <v>-12593.845000000001</v>
      </c>
      <c r="T816" s="346">
        <f t="shared" ca="1" si="329"/>
        <v>-12593.845000000001</v>
      </c>
      <c r="U816" s="346">
        <f t="shared" ca="1" si="329"/>
        <v>-12593.845000000001</v>
      </c>
      <c r="V816" s="346">
        <f t="shared" ca="1" si="329"/>
        <v>-12593.845000000001</v>
      </c>
      <c r="W816" s="346">
        <f t="shared" ca="1" si="329"/>
        <v>-12593.845000000001</v>
      </c>
      <c r="X816" s="346">
        <f t="shared" ca="1" si="329"/>
        <v>-12593.845000000001</v>
      </c>
      <c r="Y816" s="346">
        <f t="shared" ca="1" si="329"/>
        <v>-12593.845000000001</v>
      </c>
      <c r="Z816" s="346">
        <f t="shared" ca="1" si="329"/>
        <v>-12593.845000000001</v>
      </c>
      <c r="AA816" s="346">
        <f t="shared" ca="1" si="329"/>
        <v>-12593.845000000001</v>
      </c>
      <c r="AB816" s="346">
        <f t="shared" ca="1" si="329"/>
        <v>-12593.845000000001</v>
      </c>
    </row>
    <row r="817" spans="2:38" hidden="1" outlineLevel="1"/>
    <row r="818" spans="2:38" hidden="1" outlineLevel="1"/>
    <row r="819" spans="2:38" hidden="1" outlineLevel="1"/>
    <row r="820" spans="2:38" collapsed="1"/>
    <row r="821" spans="2:38" ht="18">
      <c r="B821" s="22" t="s">
        <v>252</v>
      </c>
    </row>
    <row r="822" spans="2:38" hidden="1" outlineLevel="1">
      <c r="E822" s="312" t="s">
        <v>299</v>
      </c>
      <c r="F822" s="312"/>
    </row>
    <row r="823" spans="2:38" s="5" customFormat="1" hidden="1" outlineLevel="1">
      <c r="C823" s="5" t="s">
        <v>26</v>
      </c>
      <c r="D823" s="226" t="s">
        <v>27</v>
      </c>
      <c r="E823" s="306">
        <v>1</v>
      </c>
      <c r="F823" s="307">
        <f>E823+1</f>
        <v>2</v>
      </c>
      <c r="G823" s="20">
        <f t="shared" ref="G823:N823" si="330">F823+1</f>
        <v>3</v>
      </c>
      <c r="H823" s="20">
        <f t="shared" si="330"/>
        <v>4</v>
      </c>
      <c r="I823" s="20">
        <f t="shared" si="330"/>
        <v>5</v>
      </c>
      <c r="J823" s="20">
        <f t="shared" si="330"/>
        <v>6</v>
      </c>
      <c r="K823" s="20">
        <f t="shared" si="330"/>
        <v>7</v>
      </c>
      <c r="L823" s="20">
        <f t="shared" si="330"/>
        <v>8</v>
      </c>
      <c r="M823" s="20">
        <f t="shared" si="330"/>
        <v>9</v>
      </c>
      <c r="N823" s="20">
        <f t="shared" si="330"/>
        <v>10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2:38" ht="3.75" hidden="1" customHeight="1" outlineLevel="1">
      <c r="D824" s="217"/>
      <c r="E824" s="308"/>
      <c r="F824" s="309"/>
      <c r="G824" s="28"/>
      <c r="H824" s="28"/>
      <c r="I824" s="28"/>
      <c r="J824" s="28"/>
      <c r="K824" s="28"/>
      <c r="L824" s="28"/>
      <c r="M824" s="28"/>
      <c r="N824" s="28"/>
    </row>
    <row r="825" spans="2:38" ht="10.5" hidden="1" customHeight="1" outlineLevel="1">
      <c r="D825" s="472"/>
      <c r="E825" s="310"/>
      <c r="F825" s="311"/>
      <c r="G825" s="15"/>
      <c r="H825" s="15"/>
      <c r="I825" s="15"/>
      <c r="J825" s="15"/>
      <c r="K825" s="15"/>
      <c r="L825" s="15"/>
      <c r="M825" s="15"/>
      <c r="N825" s="15"/>
    </row>
    <row r="826" spans="2:38" ht="14.25" hidden="1" customHeight="1" outlineLevel="1">
      <c r="C826" s="4" t="s">
        <v>349</v>
      </c>
      <c r="D826" s="472"/>
      <c r="E826" s="473">
        <f>1+E864/E862</f>
        <v>0</v>
      </c>
      <c r="F826" s="474">
        <f t="shared" ref="F826:N826" si="331">1+F864/F862</f>
        <v>-5.0000000000000044E-2</v>
      </c>
      <c r="G826" s="475">
        <f t="shared" si="331"/>
        <v>0.96938775510204078</v>
      </c>
      <c r="H826" s="475">
        <f t="shared" si="331"/>
        <v>0.96938775510204078</v>
      </c>
      <c r="I826" s="475">
        <f t="shared" si="331"/>
        <v>0.96907216494845361</v>
      </c>
      <c r="J826" s="475">
        <f t="shared" si="331"/>
        <v>0.96842105263157896</v>
      </c>
      <c r="K826" s="475">
        <f t="shared" si="331"/>
        <v>0.96842105263157896</v>
      </c>
      <c r="L826" s="475">
        <f t="shared" si="331"/>
        <v>0.96842105263157896</v>
      </c>
      <c r="M826" s="475">
        <f t="shared" si="331"/>
        <v>0.96842105263157896</v>
      </c>
      <c r="N826" s="475">
        <f t="shared" si="331"/>
        <v>0.96842105263157896</v>
      </c>
    </row>
    <row r="827" spans="2:38" hidden="1" outlineLevel="1">
      <c r="D827" s="227"/>
      <c r="E827" s="310"/>
      <c r="F827" s="311"/>
      <c r="G827" s="15"/>
      <c r="H827" s="15"/>
      <c r="I827" s="15"/>
      <c r="J827" s="15"/>
      <c r="K827" s="4"/>
      <c r="L827" s="4"/>
      <c r="M827" s="4"/>
    </row>
    <row r="828" spans="2:38" hidden="1" outlineLevel="1">
      <c r="C828" s="23" t="s">
        <v>28</v>
      </c>
      <c r="D828" s="227"/>
      <c r="E828" s="310"/>
      <c r="F828" s="312"/>
      <c r="I828" s="4"/>
      <c r="J828" s="4"/>
      <c r="K828" s="4"/>
      <c r="L828" s="4"/>
      <c r="M828" s="4"/>
    </row>
    <row r="829" spans="2:38" hidden="1" outlineLevel="1">
      <c r="C829" s="211" t="s">
        <v>29</v>
      </c>
      <c r="D829" s="227"/>
      <c r="E829" s="310"/>
      <c r="F829" s="312"/>
      <c r="I829" s="4"/>
      <c r="J829" s="4"/>
      <c r="K829" s="4"/>
      <c r="L829" s="4"/>
      <c r="M829" s="4"/>
    </row>
    <row r="830" spans="2:38" hidden="1" outlineLevel="1">
      <c r="B830" s="556">
        <v>1</v>
      </c>
      <c r="C830" s="212" t="str">
        <f t="shared" ref="C830:C859" si="332">E129</f>
        <v>Studio</v>
      </c>
      <c r="D830" s="283">
        <f t="shared" ref="D830:D859" si="333">J129</f>
        <v>0</v>
      </c>
      <c r="E830" s="313">
        <f t="shared" ref="E830:F859" si="334">SUMIF($E$628:$AB$628,E$823,$E639:$AB639)</f>
        <v>0</v>
      </c>
      <c r="F830" s="314">
        <f t="shared" si="334"/>
        <v>0</v>
      </c>
      <c r="G830" s="284">
        <f t="shared" ref="G830:N839" si="335">F830*(1+HLOOKUP(G$823,$E$181:$N$182,2,FALSE))</f>
        <v>0</v>
      </c>
      <c r="H830" s="284">
        <f t="shared" si="335"/>
        <v>0</v>
      </c>
      <c r="I830" s="284">
        <f t="shared" si="335"/>
        <v>0</v>
      </c>
      <c r="J830" s="284">
        <f t="shared" si="335"/>
        <v>0</v>
      </c>
      <c r="K830" s="284">
        <f t="shared" si="335"/>
        <v>0</v>
      </c>
      <c r="L830" s="284">
        <f t="shared" si="335"/>
        <v>0</v>
      </c>
      <c r="M830" s="284">
        <f t="shared" si="335"/>
        <v>0</v>
      </c>
      <c r="N830" s="284">
        <f t="shared" si="335"/>
        <v>0</v>
      </c>
    </row>
    <row r="831" spans="2:38" hidden="1" outlineLevel="1">
      <c r="B831" s="556">
        <f>B830+1</f>
        <v>2</v>
      </c>
      <c r="C831" s="212" t="str">
        <f t="shared" si="332"/>
        <v xml:space="preserve">1 Bed / 1 Bath </v>
      </c>
      <c r="D831" s="283">
        <f t="shared" si="333"/>
        <v>0</v>
      </c>
      <c r="E831" s="313">
        <f t="shared" si="334"/>
        <v>0</v>
      </c>
      <c r="F831" s="314">
        <f t="shared" si="334"/>
        <v>0</v>
      </c>
      <c r="G831" s="284">
        <f t="shared" si="335"/>
        <v>0</v>
      </c>
      <c r="H831" s="284">
        <f t="shared" si="335"/>
        <v>0</v>
      </c>
      <c r="I831" s="284">
        <f t="shared" si="335"/>
        <v>0</v>
      </c>
      <c r="J831" s="284">
        <f t="shared" si="335"/>
        <v>0</v>
      </c>
      <c r="K831" s="284">
        <f t="shared" si="335"/>
        <v>0</v>
      </c>
      <c r="L831" s="284">
        <f t="shared" si="335"/>
        <v>0</v>
      </c>
      <c r="M831" s="284">
        <f t="shared" si="335"/>
        <v>0</v>
      </c>
      <c r="N831" s="284">
        <f t="shared" si="335"/>
        <v>0</v>
      </c>
    </row>
    <row r="832" spans="2:38" hidden="1" outlineLevel="1">
      <c r="B832" s="556">
        <f t="shared" ref="B832:B859" si="336">B831+1</f>
        <v>3</v>
      </c>
      <c r="C832" s="212" t="str">
        <f t="shared" si="332"/>
        <v xml:space="preserve">1 Bed / 1 Bath </v>
      </c>
      <c r="D832" s="283">
        <f t="shared" si="333"/>
        <v>0</v>
      </c>
      <c r="E832" s="313">
        <f t="shared" si="334"/>
        <v>0</v>
      </c>
      <c r="F832" s="314">
        <f t="shared" si="334"/>
        <v>0</v>
      </c>
      <c r="G832" s="284">
        <f t="shared" si="335"/>
        <v>0</v>
      </c>
      <c r="H832" s="284">
        <f t="shared" si="335"/>
        <v>0</v>
      </c>
      <c r="I832" s="284">
        <f t="shared" si="335"/>
        <v>0</v>
      </c>
      <c r="J832" s="284">
        <f t="shared" si="335"/>
        <v>0</v>
      </c>
      <c r="K832" s="284">
        <f t="shared" si="335"/>
        <v>0</v>
      </c>
      <c r="L832" s="284">
        <f t="shared" si="335"/>
        <v>0</v>
      </c>
      <c r="M832" s="284">
        <f t="shared" si="335"/>
        <v>0</v>
      </c>
      <c r="N832" s="284">
        <f t="shared" si="335"/>
        <v>0</v>
      </c>
    </row>
    <row r="833" spans="2:14" hidden="1" outlineLevel="1">
      <c r="B833" s="556">
        <f t="shared" si="336"/>
        <v>4</v>
      </c>
      <c r="C833" s="557" t="str">
        <f t="shared" si="332"/>
        <v xml:space="preserve">1 Bed / 1 Bath </v>
      </c>
      <c r="D833" s="559">
        <f t="shared" si="333"/>
        <v>0</v>
      </c>
      <c r="E833" s="313">
        <f t="shared" si="334"/>
        <v>0</v>
      </c>
      <c r="F833" s="315">
        <f t="shared" si="334"/>
        <v>0</v>
      </c>
      <c r="G833" s="286">
        <f t="shared" si="335"/>
        <v>0</v>
      </c>
      <c r="H833" s="286">
        <f t="shared" si="335"/>
        <v>0</v>
      </c>
      <c r="I833" s="286">
        <f t="shared" si="335"/>
        <v>0</v>
      </c>
      <c r="J833" s="286">
        <f t="shared" si="335"/>
        <v>0</v>
      </c>
      <c r="K833" s="286">
        <f t="shared" si="335"/>
        <v>0</v>
      </c>
      <c r="L833" s="286">
        <f t="shared" si="335"/>
        <v>0</v>
      </c>
      <c r="M833" s="286">
        <f t="shared" si="335"/>
        <v>0</v>
      </c>
      <c r="N833" s="286">
        <f t="shared" si="335"/>
        <v>0</v>
      </c>
    </row>
    <row r="834" spans="2:14" hidden="1" outlineLevel="1">
      <c r="B834" s="556">
        <f t="shared" si="336"/>
        <v>5</v>
      </c>
      <c r="C834" s="557" t="str">
        <f t="shared" si="332"/>
        <v xml:space="preserve">2 Bed / 1 Bath </v>
      </c>
      <c r="D834" s="559">
        <f t="shared" si="333"/>
        <v>0</v>
      </c>
      <c r="E834" s="313">
        <f t="shared" si="334"/>
        <v>0</v>
      </c>
      <c r="F834" s="315">
        <f t="shared" si="334"/>
        <v>0</v>
      </c>
      <c r="G834" s="286">
        <f t="shared" si="335"/>
        <v>0</v>
      </c>
      <c r="H834" s="286">
        <f t="shared" si="335"/>
        <v>0</v>
      </c>
      <c r="I834" s="286">
        <f t="shared" si="335"/>
        <v>0</v>
      </c>
      <c r="J834" s="286">
        <f t="shared" si="335"/>
        <v>0</v>
      </c>
      <c r="K834" s="286">
        <f t="shared" si="335"/>
        <v>0</v>
      </c>
      <c r="L834" s="286">
        <f t="shared" si="335"/>
        <v>0</v>
      </c>
      <c r="M834" s="286">
        <f t="shared" si="335"/>
        <v>0</v>
      </c>
      <c r="N834" s="286">
        <f t="shared" si="335"/>
        <v>0</v>
      </c>
    </row>
    <row r="835" spans="2:14" hidden="1" outlineLevel="1">
      <c r="B835" s="556">
        <f t="shared" si="336"/>
        <v>6</v>
      </c>
      <c r="C835" s="557" t="str">
        <f t="shared" si="332"/>
        <v xml:space="preserve">2 Bed / 1 Bath </v>
      </c>
      <c r="D835" s="559">
        <f t="shared" si="333"/>
        <v>504564</v>
      </c>
      <c r="E835" s="313">
        <f t="shared" si="334"/>
        <v>980400</v>
      </c>
      <c r="F835" s="315">
        <f t="shared" si="334"/>
        <v>1019616</v>
      </c>
      <c r="G835" s="286">
        <f t="shared" si="335"/>
        <v>1060400.6400000001</v>
      </c>
      <c r="H835" s="286">
        <f t="shared" si="335"/>
        <v>1102816.6656000002</v>
      </c>
      <c r="I835" s="286">
        <f t="shared" si="335"/>
        <v>1146929.3322240002</v>
      </c>
      <c r="J835" s="286">
        <f t="shared" si="335"/>
        <v>1192806.5055129603</v>
      </c>
      <c r="K835" s="286">
        <f t="shared" si="335"/>
        <v>1240518.7657334788</v>
      </c>
      <c r="L835" s="286">
        <f t="shared" si="335"/>
        <v>1290139.516362818</v>
      </c>
      <c r="M835" s="286">
        <f t="shared" si="335"/>
        <v>1341745.0970173308</v>
      </c>
      <c r="N835" s="286">
        <f t="shared" si="335"/>
        <v>1395414.9008980242</v>
      </c>
    </row>
    <row r="836" spans="2:14" hidden="1" outlineLevel="1">
      <c r="B836" s="556">
        <f t="shared" si="336"/>
        <v>7</v>
      </c>
      <c r="C836" s="557" t="str">
        <f t="shared" si="332"/>
        <v xml:space="preserve">2 Bed / 1 Bath </v>
      </c>
      <c r="D836" s="559">
        <f t="shared" si="333"/>
        <v>0</v>
      </c>
      <c r="E836" s="313">
        <f t="shared" si="334"/>
        <v>0</v>
      </c>
      <c r="F836" s="315">
        <f t="shared" si="334"/>
        <v>0</v>
      </c>
      <c r="G836" s="286">
        <f t="shared" si="335"/>
        <v>0</v>
      </c>
      <c r="H836" s="286">
        <f t="shared" si="335"/>
        <v>0</v>
      </c>
      <c r="I836" s="286">
        <f t="shared" si="335"/>
        <v>0</v>
      </c>
      <c r="J836" s="286">
        <f t="shared" si="335"/>
        <v>0</v>
      </c>
      <c r="K836" s="286">
        <f t="shared" si="335"/>
        <v>0</v>
      </c>
      <c r="L836" s="286">
        <f t="shared" si="335"/>
        <v>0</v>
      </c>
      <c r="M836" s="286">
        <f t="shared" si="335"/>
        <v>0</v>
      </c>
      <c r="N836" s="286">
        <f t="shared" si="335"/>
        <v>0</v>
      </c>
    </row>
    <row r="837" spans="2:14" hidden="1" outlineLevel="1">
      <c r="B837" s="556">
        <f t="shared" si="336"/>
        <v>8</v>
      </c>
      <c r="C837" s="557" t="str">
        <f t="shared" si="332"/>
        <v xml:space="preserve">2 Bed / 2 Bath </v>
      </c>
      <c r="D837" s="559">
        <f t="shared" si="333"/>
        <v>0</v>
      </c>
      <c r="E837" s="313">
        <f t="shared" si="334"/>
        <v>0</v>
      </c>
      <c r="F837" s="315">
        <f t="shared" si="334"/>
        <v>0</v>
      </c>
      <c r="G837" s="286">
        <f t="shared" si="335"/>
        <v>0</v>
      </c>
      <c r="H837" s="286">
        <f t="shared" si="335"/>
        <v>0</v>
      </c>
      <c r="I837" s="286">
        <f t="shared" si="335"/>
        <v>0</v>
      </c>
      <c r="J837" s="286">
        <f t="shared" si="335"/>
        <v>0</v>
      </c>
      <c r="K837" s="286">
        <f t="shared" si="335"/>
        <v>0</v>
      </c>
      <c r="L837" s="286">
        <f t="shared" si="335"/>
        <v>0</v>
      </c>
      <c r="M837" s="286">
        <f t="shared" si="335"/>
        <v>0</v>
      </c>
      <c r="N837" s="286">
        <f t="shared" si="335"/>
        <v>0</v>
      </c>
    </row>
    <row r="838" spans="2:14" hidden="1" outlineLevel="1">
      <c r="B838" s="556">
        <f t="shared" si="336"/>
        <v>9</v>
      </c>
      <c r="C838" s="557" t="str">
        <f t="shared" si="332"/>
        <v>2 Bed / 1 Bath + Den</v>
      </c>
      <c r="D838" s="559">
        <f t="shared" si="333"/>
        <v>0</v>
      </c>
      <c r="E838" s="313">
        <f t="shared" si="334"/>
        <v>0</v>
      </c>
      <c r="F838" s="315">
        <f t="shared" si="334"/>
        <v>0</v>
      </c>
      <c r="G838" s="286">
        <f t="shared" si="335"/>
        <v>0</v>
      </c>
      <c r="H838" s="286">
        <f t="shared" si="335"/>
        <v>0</v>
      </c>
      <c r="I838" s="286">
        <f t="shared" si="335"/>
        <v>0</v>
      </c>
      <c r="J838" s="286">
        <f t="shared" si="335"/>
        <v>0</v>
      </c>
      <c r="K838" s="286">
        <f t="shared" si="335"/>
        <v>0</v>
      </c>
      <c r="L838" s="286">
        <f t="shared" si="335"/>
        <v>0</v>
      </c>
      <c r="M838" s="286">
        <f t="shared" si="335"/>
        <v>0</v>
      </c>
      <c r="N838" s="286">
        <f t="shared" si="335"/>
        <v>0</v>
      </c>
    </row>
    <row r="839" spans="2:14" hidden="1" outlineLevel="1">
      <c r="B839" s="556">
        <f t="shared" si="336"/>
        <v>10</v>
      </c>
      <c r="C839" s="557" t="str">
        <f t="shared" si="332"/>
        <v xml:space="preserve">2 Bed / 2 Bath </v>
      </c>
      <c r="D839" s="559">
        <f t="shared" si="333"/>
        <v>0</v>
      </c>
      <c r="E839" s="313">
        <f t="shared" si="334"/>
        <v>0</v>
      </c>
      <c r="F839" s="315">
        <f t="shared" si="334"/>
        <v>0</v>
      </c>
      <c r="G839" s="286">
        <f t="shared" si="335"/>
        <v>0</v>
      </c>
      <c r="H839" s="286">
        <f t="shared" si="335"/>
        <v>0</v>
      </c>
      <c r="I839" s="286">
        <f t="shared" si="335"/>
        <v>0</v>
      </c>
      <c r="J839" s="286">
        <f t="shared" si="335"/>
        <v>0</v>
      </c>
      <c r="K839" s="286">
        <f t="shared" si="335"/>
        <v>0</v>
      </c>
      <c r="L839" s="286">
        <f t="shared" si="335"/>
        <v>0</v>
      </c>
      <c r="M839" s="286">
        <f t="shared" si="335"/>
        <v>0</v>
      </c>
      <c r="N839" s="286">
        <f t="shared" si="335"/>
        <v>0</v>
      </c>
    </row>
    <row r="840" spans="2:14" hidden="1" outlineLevel="1">
      <c r="B840" s="556">
        <f t="shared" si="336"/>
        <v>11</v>
      </c>
      <c r="C840" s="557" t="str">
        <f t="shared" si="332"/>
        <v xml:space="preserve">2 Bed / 1.5 Bath </v>
      </c>
      <c r="D840" s="559">
        <f t="shared" si="333"/>
        <v>0</v>
      </c>
      <c r="E840" s="313">
        <f t="shared" si="334"/>
        <v>0</v>
      </c>
      <c r="F840" s="315">
        <f t="shared" si="334"/>
        <v>0</v>
      </c>
      <c r="G840" s="286">
        <f t="shared" ref="G840:N849" si="337">F840*(1+HLOOKUP(G$823,$E$181:$N$182,2,FALSE))</f>
        <v>0</v>
      </c>
      <c r="H840" s="286">
        <f t="shared" si="337"/>
        <v>0</v>
      </c>
      <c r="I840" s="286">
        <f t="shared" si="337"/>
        <v>0</v>
      </c>
      <c r="J840" s="286">
        <f t="shared" si="337"/>
        <v>0</v>
      </c>
      <c r="K840" s="286">
        <f t="shared" si="337"/>
        <v>0</v>
      </c>
      <c r="L840" s="286">
        <f t="shared" si="337"/>
        <v>0</v>
      </c>
      <c r="M840" s="286">
        <f t="shared" si="337"/>
        <v>0</v>
      </c>
      <c r="N840" s="286">
        <f t="shared" si="337"/>
        <v>0</v>
      </c>
    </row>
    <row r="841" spans="2:14" hidden="1" outlineLevel="1">
      <c r="B841" s="556">
        <f t="shared" si="336"/>
        <v>12</v>
      </c>
      <c r="C841" s="557" t="str">
        <f t="shared" si="332"/>
        <v xml:space="preserve">3 Bed / 2 Bath </v>
      </c>
      <c r="D841" s="559">
        <f t="shared" si="333"/>
        <v>58740</v>
      </c>
      <c r="E841" s="313">
        <f t="shared" si="334"/>
        <v>58740</v>
      </c>
      <c r="F841" s="315">
        <f t="shared" si="334"/>
        <v>61089.600000000013</v>
      </c>
      <c r="G841" s="286">
        <f t="shared" si="337"/>
        <v>63533.184000000016</v>
      </c>
      <c r="H841" s="286">
        <f t="shared" si="337"/>
        <v>66074.511360000019</v>
      </c>
      <c r="I841" s="286">
        <f t="shared" si="337"/>
        <v>68717.491814400026</v>
      </c>
      <c r="J841" s="286">
        <f t="shared" si="337"/>
        <v>71466.191486976022</v>
      </c>
      <c r="K841" s="286">
        <f t="shared" si="337"/>
        <v>74324.839146455066</v>
      </c>
      <c r="L841" s="286">
        <f t="shared" si="337"/>
        <v>77297.832712313277</v>
      </c>
      <c r="M841" s="286">
        <f t="shared" si="337"/>
        <v>80389.746020805804</v>
      </c>
      <c r="N841" s="286">
        <f t="shared" si="337"/>
        <v>83605.335861638043</v>
      </c>
    </row>
    <row r="842" spans="2:14" hidden="1" outlineLevel="1">
      <c r="B842" s="556">
        <f t="shared" si="336"/>
        <v>13</v>
      </c>
      <c r="C842" s="557" t="str">
        <f t="shared" si="332"/>
        <v>3 Bed / 2 Bath House</v>
      </c>
      <c r="D842" s="559">
        <f t="shared" si="333"/>
        <v>0</v>
      </c>
      <c r="E842" s="313">
        <f t="shared" si="334"/>
        <v>0</v>
      </c>
      <c r="F842" s="315">
        <f t="shared" si="334"/>
        <v>0</v>
      </c>
      <c r="G842" s="286">
        <f t="shared" si="337"/>
        <v>0</v>
      </c>
      <c r="H842" s="286">
        <f t="shared" si="337"/>
        <v>0</v>
      </c>
      <c r="I842" s="286">
        <f t="shared" si="337"/>
        <v>0</v>
      </c>
      <c r="J842" s="286">
        <f t="shared" si="337"/>
        <v>0</v>
      </c>
      <c r="K842" s="286">
        <f t="shared" si="337"/>
        <v>0</v>
      </c>
      <c r="L842" s="286">
        <f t="shared" si="337"/>
        <v>0</v>
      </c>
      <c r="M842" s="286">
        <f t="shared" si="337"/>
        <v>0</v>
      </c>
      <c r="N842" s="286">
        <f t="shared" si="337"/>
        <v>0</v>
      </c>
    </row>
    <row r="843" spans="2:14" hidden="1" outlineLevel="1">
      <c r="B843" s="556">
        <f t="shared" si="336"/>
        <v>14</v>
      </c>
      <c r="C843" s="557" t="str">
        <f t="shared" si="332"/>
        <v xml:space="preserve">3 Bed / 2 Bath </v>
      </c>
      <c r="D843" s="559">
        <f t="shared" si="333"/>
        <v>0</v>
      </c>
      <c r="E843" s="313">
        <f t="shared" si="334"/>
        <v>0</v>
      </c>
      <c r="F843" s="315">
        <f t="shared" si="334"/>
        <v>0</v>
      </c>
      <c r="G843" s="286">
        <f t="shared" si="337"/>
        <v>0</v>
      </c>
      <c r="H843" s="286">
        <f t="shared" si="337"/>
        <v>0</v>
      </c>
      <c r="I843" s="286">
        <f t="shared" si="337"/>
        <v>0</v>
      </c>
      <c r="J843" s="286">
        <f t="shared" si="337"/>
        <v>0</v>
      </c>
      <c r="K843" s="286">
        <f t="shared" si="337"/>
        <v>0</v>
      </c>
      <c r="L843" s="286">
        <f t="shared" si="337"/>
        <v>0</v>
      </c>
      <c r="M843" s="286">
        <f t="shared" si="337"/>
        <v>0</v>
      </c>
      <c r="N843" s="286">
        <f t="shared" si="337"/>
        <v>0</v>
      </c>
    </row>
    <row r="844" spans="2:14" hidden="1" outlineLevel="1">
      <c r="B844" s="556">
        <f t="shared" si="336"/>
        <v>15</v>
      </c>
      <c r="C844" s="557" t="str">
        <f t="shared" si="332"/>
        <v xml:space="preserve">1 Bed / 1 Bath </v>
      </c>
      <c r="D844" s="559">
        <f t="shared" si="333"/>
        <v>0</v>
      </c>
      <c r="E844" s="313">
        <f t="shared" si="334"/>
        <v>0</v>
      </c>
      <c r="F844" s="315">
        <f t="shared" si="334"/>
        <v>0</v>
      </c>
      <c r="G844" s="286">
        <f t="shared" si="337"/>
        <v>0</v>
      </c>
      <c r="H844" s="286">
        <f t="shared" si="337"/>
        <v>0</v>
      </c>
      <c r="I844" s="286">
        <f t="shared" si="337"/>
        <v>0</v>
      </c>
      <c r="J844" s="286">
        <f t="shared" si="337"/>
        <v>0</v>
      </c>
      <c r="K844" s="286">
        <f t="shared" si="337"/>
        <v>0</v>
      </c>
      <c r="L844" s="286">
        <f t="shared" si="337"/>
        <v>0</v>
      </c>
      <c r="M844" s="286">
        <f t="shared" si="337"/>
        <v>0</v>
      </c>
      <c r="N844" s="286">
        <f t="shared" si="337"/>
        <v>0</v>
      </c>
    </row>
    <row r="845" spans="2:14" hidden="1" outlineLevel="1">
      <c r="B845" s="556">
        <f t="shared" si="336"/>
        <v>16</v>
      </c>
      <c r="C845" s="557" t="str">
        <f t="shared" si="332"/>
        <v xml:space="preserve">2 Bed / 2 Bath </v>
      </c>
      <c r="D845" s="559">
        <f t="shared" si="333"/>
        <v>0</v>
      </c>
      <c r="E845" s="313">
        <f t="shared" si="334"/>
        <v>0</v>
      </c>
      <c r="F845" s="315">
        <f t="shared" si="334"/>
        <v>0</v>
      </c>
      <c r="G845" s="286">
        <f t="shared" si="337"/>
        <v>0</v>
      </c>
      <c r="H845" s="286">
        <f t="shared" si="337"/>
        <v>0</v>
      </c>
      <c r="I845" s="286">
        <f t="shared" si="337"/>
        <v>0</v>
      </c>
      <c r="J845" s="286">
        <f t="shared" si="337"/>
        <v>0</v>
      </c>
      <c r="K845" s="286">
        <f t="shared" si="337"/>
        <v>0</v>
      </c>
      <c r="L845" s="286">
        <f t="shared" si="337"/>
        <v>0</v>
      </c>
      <c r="M845" s="286">
        <f t="shared" si="337"/>
        <v>0</v>
      </c>
      <c r="N845" s="286">
        <f t="shared" si="337"/>
        <v>0</v>
      </c>
    </row>
    <row r="846" spans="2:14" hidden="1" outlineLevel="1">
      <c r="B846" s="556">
        <f t="shared" si="336"/>
        <v>17</v>
      </c>
      <c r="C846" s="557" t="str">
        <f t="shared" si="332"/>
        <v xml:space="preserve">4 Bed / 2 Bath Penthouse </v>
      </c>
      <c r="D846" s="559">
        <f t="shared" si="333"/>
        <v>0</v>
      </c>
      <c r="E846" s="313">
        <f t="shared" si="334"/>
        <v>0</v>
      </c>
      <c r="F846" s="315">
        <f t="shared" si="334"/>
        <v>0</v>
      </c>
      <c r="G846" s="286">
        <f t="shared" si="337"/>
        <v>0</v>
      </c>
      <c r="H846" s="286">
        <f t="shared" si="337"/>
        <v>0</v>
      </c>
      <c r="I846" s="286">
        <f t="shared" si="337"/>
        <v>0</v>
      </c>
      <c r="J846" s="286">
        <f t="shared" si="337"/>
        <v>0</v>
      </c>
      <c r="K846" s="286">
        <f t="shared" si="337"/>
        <v>0</v>
      </c>
      <c r="L846" s="286">
        <f t="shared" si="337"/>
        <v>0</v>
      </c>
      <c r="M846" s="286">
        <f t="shared" si="337"/>
        <v>0</v>
      </c>
      <c r="N846" s="286">
        <f t="shared" si="337"/>
        <v>0</v>
      </c>
    </row>
    <row r="847" spans="2:14" hidden="1" outlineLevel="1">
      <c r="B847" s="556">
        <f t="shared" si="336"/>
        <v>18</v>
      </c>
      <c r="C847" s="557" t="str">
        <f t="shared" si="332"/>
        <v xml:space="preserve">2 Bed / 2 Bath </v>
      </c>
      <c r="D847" s="559">
        <f t="shared" si="333"/>
        <v>0</v>
      </c>
      <c r="E847" s="313">
        <f t="shared" si="334"/>
        <v>0</v>
      </c>
      <c r="F847" s="315">
        <f t="shared" si="334"/>
        <v>0</v>
      </c>
      <c r="G847" s="286">
        <f t="shared" si="337"/>
        <v>0</v>
      </c>
      <c r="H847" s="286">
        <f t="shared" si="337"/>
        <v>0</v>
      </c>
      <c r="I847" s="286">
        <f t="shared" si="337"/>
        <v>0</v>
      </c>
      <c r="J847" s="286">
        <f t="shared" si="337"/>
        <v>0</v>
      </c>
      <c r="K847" s="286">
        <f t="shared" si="337"/>
        <v>0</v>
      </c>
      <c r="L847" s="286">
        <f t="shared" si="337"/>
        <v>0</v>
      </c>
      <c r="M847" s="286">
        <f t="shared" si="337"/>
        <v>0</v>
      </c>
      <c r="N847" s="286">
        <f t="shared" si="337"/>
        <v>0</v>
      </c>
    </row>
    <row r="848" spans="2:14" hidden="1" outlineLevel="1">
      <c r="B848" s="556">
        <f t="shared" si="336"/>
        <v>19</v>
      </c>
      <c r="C848" s="557">
        <f t="shared" si="332"/>
        <v>0</v>
      </c>
      <c r="D848" s="559">
        <f t="shared" si="333"/>
        <v>0</v>
      </c>
      <c r="E848" s="313">
        <f t="shared" si="334"/>
        <v>0</v>
      </c>
      <c r="F848" s="315">
        <f t="shared" si="334"/>
        <v>0</v>
      </c>
      <c r="G848" s="286">
        <f t="shared" si="337"/>
        <v>0</v>
      </c>
      <c r="H848" s="286">
        <f t="shared" si="337"/>
        <v>0</v>
      </c>
      <c r="I848" s="286">
        <f t="shared" si="337"/>
        <v>0</v>
      </c>
      <c r="J848" s="286">
        <f t="shared" si="337"/>
        <v>0</v>
      </c>
      <c r="K848" s="286">
        <f t="shared" si="337"/>
        <v>0</v>
      </c>
      <c r="L848" s="286">
        <f t="shared" si="337"/>
        <v>0</v>
      </c>
      <c r="M848" s="286">
        <f t="shared" si="337"/>
        <v>0</v>
      </c>
      <c r="N848" s="286">
        <f t="shared" si="337"/>
        <v>0</v>
      </c>
    </row>
    <row r="849" spans="2:14" hidden="1" outlineLevel="1">
      <c r="B849" s="556">
        <f t="shared" si="336"/>
        <v>20</v>
      </c>
      <c r="C849" s="557">
        <f t="shared" si="332"/>
        <v>0</v>
      </c>
      <c r="D849" s="559">
        <f t="shared" si="333"/>
        <v>0</v>
      </c>
      <c r="E849" s="313">
        <f t="shared" si="334"/>
        <v>0</v>
      </c>
      <c r="F849" s="315">
        <f t="shared" si="334"/>
        <v>0</v>
      </c>
      <c r="G849" s="286">
        <f t="shared" si="337"/>
        <v>0</v>
      </c>
      <c r="H849" s="286">
        <f t="shared" si="337"/>
        <v>0</v>
      </c>
      <c r="I849" s="286">
        <f t="shared" si="337"/>
        <v>0</v>
      </c>
      <c r="J849" s="286">
        <f t="shared" si="337"/>
        <v>0</v>
      </c>
      <c r="K849" s="286">
        <f t="shared" si="337"/>
        <v>0</v>
      </c>
      <c r="L849" s="286">
        <f t="shared" si="337"/>
        <v>0</v>
      </c>
      <c r="M849" s="286">
        <f t="shared" si="337"/>
        <v>0</v>
      </c>
      <c r="N849" s="286">
        <f t="shared" si="337"/>
        <v>0</v>
      </c>
    </row>
    <row r="850" spans="2:14" hidden="1" outlineLevel="1">
      <c r="B850" s="556">
        <f t="shared" si="336"/>
        <v>21</v>
      </c>
      <c r="C850" s="557">
        <f t="shared" si="332"/>
        <v>0</v>
      </c>
      <c r="D850" s="559">
        <f t="shared" si="333"/>
        <v>0</v>
      </c>
      <c r="E850" s="313">
        <f t="shared" si="334"/>
        <v>0</v>
      </c>
      <c r="F850" s="315">
        <f t="shared" si="334"/>
        <v>0</v>
      </c>
      <c r="G850" s="286">
        <f t="shared" ref="G850:N859" si="338">F850*(1+HLOOKUP(G$823,$E$181:$N$182,2,FALSE))</f>
        <v>0</v>
      </c>
      <c r="H850" s="286">
        <f t="shared" si="338"/>
        <v>0</v>
      </c>
      <c r="I850" s="286">
        <f t="shared" si="338"/>
        <v>0</v>
      </c>
      <c r="J850" s="286">
        <f t="shared" si="338"/>
        <v>0</v>
      </c>
      <c r="K850" s="286">
        <f t="shared" si="338"/>
        <v>0</v>
      </c>
      <c r="L850" s="286">
        <f t="shared" si="338"/>
        <v>0</v>
      </c>
      <c r="M850" s="286">
        <f t="shared" si="338"/>
        <v>0</v>
      </c>
      <c r="N850" s="286">
        <f t="shared" si="338"/>
        <v>0</v>
      </c>
    </row>
    <row r="851" spans="2:14" hidden="1" outlineLevel="1">
      <c r="B851" s="556">
        <f t="shared" si="336"/>
        <v>22</v>
      </c>
      <c r="C851" s="557">
        <f t="shared" si="332"/>
        <v>0</v>
      </c>
      <c r="D851" s="559">
        <f t="shared" si="333"/>
        <v>0</v>
      </c>
      <c r="E851" s="313">
        <f t="shared" si="334"/>
        <v>0</v>
      </c>
      <c r="F851" s="315">
        <f t="shared" si="334"/>
        <v>0</v>
      </c>
      <c r="G851" s="286">
        <f t="shared" si="338"/>
        <v>0</v>
      </c>
      <c r="H851" s="286">
        <f t="shared" si="338"/>
        <v>0</v>
      </c>
      <c r="I851" s="286">
        <f t="shared" si="338"/>
        <v>0</v>
      </c>
      <c r="J851" s="286">
        <f t="shared" si="338"/>
        <v>0</v>
      </c>
      <c r="K851" s="286">
        <f t="shared" si="338"/>
        <v>0</v>
      </c>
      <c r="L851" s="286">
        <f t="shared" si="338"/>
        <v>0</v>
      </c>
      <c r="M851" s="286">
        <f t="shared" si="338"/>
        <v>0</v>
      </c>
      <c r="N851" s="286">
        <f t="shared" si="338"/>
        <v>0</v>
      </c>
    </row>
    <row r="852" spans="2:14" hidden="1" outlineLevel="1">
      <c r="B852" s="556">
        <f t="shared" si="336"/>
        <v>23</v>
      </c>
      <c r="C852" s="557">
        <f t="shared" si="332"/>
        <v>0</v>
      </c>
      <c r="D852" s="559">
        <f t="shared" si="333"/>
        <v>0</v>
      </c>
      <c r="E852" s="313">
        <f t="shared" si="334"/>
        <v>0</v>
      </c>
      <c r="F852" s="315">
        <f t="shared" si="334"/>
        <v>0</v>
      </c>
      <c r="G852" s="286">
        <f t="shared" si="338"/>
        <v>0</v>
      </c>
      <c r="H852" s="286">
        <f t="shared" si="338"/>
        <v>0</v>
      </c>
      <c r="I852" s="286">
        <f t="shared" si="338"/>
        <v>0</v>
      </c>
      <c r="J852" s="286">
        <f t="shared" si="338"/>
        <v>0</v>
      </c>
      <c r="K852" s="286">
        <f t="shared" si="338"/>
        <v>0</v>
      </c>
      <c r="L852" s="286">
        <f t="shared" si="338"/>
        <v>0</v>
      </c>
      <c r="M852" s="286">
        <f t="shared" si="338"/>
        <v>0</v>
      </c>
      <c r="N852" s="286">
        <f t="shared" si="338"/>
        <v>0</v>
      </c>
    </row>
    <row r="853" spans="2:14" hidden="1" outlineLevel="1">
      <c r="B853" s="556">
        <f t="shared" si="336"/>
        <v>24</v>
      </c>
      <c r="C853" s="557">
        <f t="shared" si="332"/>
        <v>0</v>
      </c>
      <c r="D853" s="559">
        <f t="shared" si="333"/>
        <v>0</v>
      </c>
      <c r="E853" s="313">
        <f t="shared" si="334"/>
        <v>0</v>
      </c>
      <c r="F853" s="315">
        <f t="shared" si="334"/>
        <v>0</v>
      </c>
      <c r="G853" s="286">
        <f t="shared" si="338"/>
        <v>0</v>
      </c>
      <c r="H853" s="286">
        <f t="shared" si="338"/>
        <v>0</v>
      </c>
      <c r="I853" s="286">
        <f t="shared" si="338"/>
        <v>0</v>
      </c>
      <c r="J853" s="286">
        <f t="shared" si="338"/>
        <v>0</v>
      </c>
      <c r="K853" s="286">
        <f t="shared" si="338"/>
        <v>0</v>
      </c>
      <c r="L853" s="286">
        <f t="shared" si="338"/>
        <v>0</v>
      </c>
      <c r="M853" s="286">
        <f t="shared" si="338"/>
        <v>0</v>
      </c>
      <c r="N853" s="286">
        <f t="shared" si="338"/>
        <v>0</v>
      </c>
    </row>
    <row r="854" spans="2:14" hidden="1" outlineLevel="1">
      <c r="B854" s="556">
        <f t="shared" si="336"/>
        <v>25</v>
      </c>
      <c r="C854" s="557">
        <f t="shared" si="332"/>
        <v>0</v>
      </c>
      <c r="D854" s="559">
        <f t="shared" si="333"/>
        <v>0</v>
      </c>
      <c r="E854" s="313">
        <f t="shared" si="334"/>
        <v>0</v>
      </c>
      <c r="F854" s="315">
        <f t="shared" si="334"/>
        <v>0</v>
      </c>
      <c r="G854" s="286">
        <f t="shared" si="338"/>
        <v>0</v>
      </c>
      <c r="H854" s="286">
        <f t="shared" si="338"/>
        <v>0</v>
      </c>
      <c r="I854" s="286">
        <f t="shared" si="338"/>
        <v>0</v>
      </c>
      <c r="J854" s="286">
        <f t="shared" si="338"/>
        <v>0</v>
      </c>
      <c r="K854" s="286">
        <f t="shared" si="338"/>
        <v>0</v>
      </c>
      <c r="L854" s="286">
        <f t="shared" si="338"/>
        <v>0</v>
      </c>
      <c r="M854" s="286">
        <f t="shared" si="338"/>
        <v>0</v>
      </c>
      <c r="N854" s="286">
        <f t="shared" si="338"/>
        <v>0</v>
      </c>
    </row>
    <row r="855" spans="2:14" hidden="1" outlineLevel="1">
      <c r="B855" s="556">
        <f t="shared" si="336"/>
        <v>26</v>
      </c>
      <c r="C855" s="557">
        <f t="shared" si="332"/>
        <v>0</v>
      </c>
      <c r="D855" s="559">
        <f t="shared" si="333"/>
        <v>0</v>
      </c>
      <c r="E855" s="313">
        <f t="shared" si="334"/>
        <v>0</v>
      </c>
      <c r="F855" s="315">
        <f t="shared" si="334"/>
        <v>0</v>
      </c>
      <c r="G855" s="286">
        <f t="shared" si="338"/>
        <v>0</v>
      </c>
      <c r="H855" s="286">
        <f t="shared" si="338"/>
        <v>0</v>
      </c>
      <c r="I855" s="286">
        <f t="shared" si="338"/>
        <v>0</v>
      </c>
      <c r="J855" s="286">
        <f t="shared" si="338"/>
        <v>0</v>
      </c>
      <c r="K855" s="286">
        <f t="shared" si="338"/>
        <v>0</v>
      </c>
      <c r="L855" s="286">
        <f t="shared" si="338"/>
        <v>0</v>
      </c>
      <c r="M855" s="286">
        <f t="shared" si="338"/>
        <v>0</v>
      </c>
      <c r="N855" s="286">
        <f t="shared" si="338"/>
        <v>0</v>
      </c>
    </row>
    <row r="856" spans="2:14" hidden="1" outlineLevel="1">
      <c r="B856" s="556">
        <f t="shared" si="336"/>
        <v>27</v>
      </c>
      <c r="C856" s="557">
        <f t="shared" si="332"/>
        <v>0</v>
      </c>
      <c r="D856" s="559">
        <f t="shared" si="333"/>
        <v>0</v>
      </c>
      <c r="E856" s="313">
        <f t="shared" si="334"/>
        <v>0</v>
      </c>
      <c r="F856" s="315">
        <f t="shared" si="334"/>
        <v>0</v>
      </c>
      <c r="G856" s="286">
        <f t="shared" si="338"/>
        <v>0</v>
      </c>
      <c r="H856" s="286">
        <f t="shared" si="338"/>
        <v>0</v>
      </c>
      <c r="I856" s="286">
        <f t="shared" si="338"/>
        <v>0</v>
      </c>
      <c r="J856" s="286">
        <f t="shared" si="338"/>
        <v>0</v>
      </c>
      <c r="K856" s="286">
        <f t="shared" si="338"/>
        <v>0</v>
      </c>
      <c r="L856" s="286">
        <f t="shared" si="338"/>
        <v>0</v>
      </c>
      <c r="M856" s="286">
        <f t="shared" si="338"/>
        <v>0</v>
      </c>
      <c r="N856" s="286">
        <f t="shared" si="338"/>
        <v>0</v>
      </c>
    </row>
    <row r="857" spans="2:14" hidden="1" outlineLevel="1">
      <c r="B857" s="556">
        <f t="shared" si="336"/>
        <v>28</v>
      </c>
      <c r="C857" s="557">
        <f t="shared" si="332"/>
        <v>0</v>
      </c>
      <c r="D857" s="559">
        <f t="shared" si="333"/>
        <v>0</v>
      </c>
      <c r="E857" s="313">
        <f t="shared" si="334"/>
        <v>0</v>
      </c>
      <c r="F857" s="315">
        <f t="shared" si="334"/>
        <v>0</v>
      </c>
      <c r="G857" s="286">
        <f t="shared" si="338"/>
        <v>0</v>
      </c>
      <c r="H857" s="286">
        <f t="shared" si="338"/>
        <v>0</v>
      </c>
      <c r="I857" s="286">
        <f t="shared" si="338"/>
        <v>0</v>
      </c>
      <c r="J857" s="286">
        <f t="shared" si="338"/>
        <v>0</v>
      </c>
      <c r="K857" s="286">
        <f t="shared" si="338"/>
        <v>0</v>
      </c>
      <c r="L857" s="286">
        <f t="shared" si="338"/>
        <v>0</v>
      </c>
      <c r="M857" s="286">
        <f t="shared" si="338"/>
        <v>0</v>
      </c>
      <c r="N857" s="286">
        <f t="shared" si="338"/>
        <v>0</v>
      </c>
    </row>
    <row r="858" spans="2:14" hidden="1" outlineLevel="1">
      <c r="B858" s="556">
        <f t="shared" si="336"/>
        <v>29</v>
      </c>
      <c r="C858" s="557">
        <f t="shared" si="332"/>
        <v>0</v>
      </c>
      <c r="D858" s="559">
        <f t="shared" si="333"/>
        <v>0</v>
      </c>
      <c r="E858" s="313">
        <f t="shared" si="334"/>
        <v>0</v>
      </c>
      <c r="F858" s="315">
        <f t="shared" si="334"/>
        <v>0</v>
      </c>
      <c r="G858" s="286">
        <f t="shared" si="338"/>
        <v>0</v>
      </c>
      <c r="H858" s="286">
        <f t="shared" si="338"/>
        <v>0</v>
      </c>
      <c r="I858" s="286">
        <f t="shared" si="338"/>
        <v>0</v>
      </c>
      <c r="J858" s="286">
        <f t="shared" si="338"/>
        <v>0</v>
      </c>
      <c r="K858" s="286">
        <f t="shared" si="338"/>
        <v>0</v>
      </c>
      <c r="L858" s="286">
        <f t="shared" si="338"/>
        <v>0</v>
      </c>
      <c r="M858" s="286">
        <f t="shared" si="338"/>
        <v>0</v>
      </c>
      <c r="N858" s="286">
        <f t="shared" si="338"/>
        <v>0</v>
      </c>
    </row>
    <row r="859" spans="2:14" hidden="1" outlineLevel="1">
      <c r="B859" s="556">
        <f t="shared" si="336"/>
        <v>30</v>
      </c>
      <c r="C859" s="215">
        <f t="shared" si="332"/>
        <v>0</v>
      </c>
      <c r="D859" s="325">
        <f t="shared" si="333"/>
        <v>0</v>
      </c>
      <c r="E859" s="326">
        <f t="shared" si="334"/>
        <v>0</v>
      </c>
      <c r="F859" s="327">
        <f t="shared" si="334"/>
        <v>0</v>
      </c>
      <c r="G859" s="328">
        <f t="shared" si="338"/>
        <v>0</v>
      </c>
      <c r="H859" s="328">
        <f t="shared" si="338"/>
        <v>0</v>
      </c>
      <c r="I859" s="328">
        <f t="shared" si="338"/>
        <v>0</v>
      </c>
      <c r="J859" s="328">
        <f t="shared" si="338"/>
        <v>0</v>
      </c>
      <c r="K859" s="328">
        <f t="shared" si="338"/>
        <v>0</v>
      </c>
      <c r="L859" s="328">
        <f t="shared" si="338"/>
        <v>0</v>
      </c>
      <c r="M859" s="328">
        <f t="shared" si="338"/>
        <v>0</v>
      </c>
      <c r="N859" s="328">
        <f t="shared" si="338"/>
        <v>0</v>
      </c>
    </row>
    <row r="860" spans="2:14" hidden="1" outlineLevel="1">
      <c r="C860" s="21" t="s">
        <v>260</v>
      </c>
      <c r="D860" s="285">
        <f t="shared" ref="D860" si="339">SUM(D828:D859)</f>
        <v>563304</v>
      </c>
      <c r="E860" s="313">
        <f>SUM(E828:E859)</f>
        <v>1039140</v>
      </c>
      <c r="F860" s="315">
        <f t="shared" ref="F860:N860" si="340">SUM(F828:F859)</f>
        <v>1080705.6000000001</v>
      </c>
      <c r="G860" s="286">
        <f t="shared" si="340"/>
        <v>1123933.8240000003</v>
      </c>
      <c r="H860" s="286">
        <f t="shared" si="340"/>
        <v>1168891.1769600003</v>
      </c>
      <c r="I860" s="286">
        <f t="shared" si="340"/>
        <v>1215646.8240384003</v>
      </c>
      <c r="J860" s="286">
        <f t="shared" si="340"/>
        <v>1264272.6969999364</v>
      </c>
      <c r="K860" s="286">
        <f t="shared" si="340"/>
        <v>1314843.6048799339</v>
      </c>
      <c r="L860" s="286">
        <f t="shared" si="340"/>
        <v>1367437.3490751311</v>
      </c>
      <c r="M860" s="286">
        <f t="shared" si="340"/>
        <v>1422134.8430381366</v>
      </c>
      <c r="N860" s="286">
        <f t="shared" si="340"/>
        <v>1479020.2367596622</v>
      </c>
    </row>
    <row r="861" spans="2:14" ht="21.75" hidden="1" customHeight="1" outlineLevel="1">
      <c r="C861" s="4" t="s">
        <v>261</v>
      </c>
      <c r="D861" s="287"/>
      <c r="E861" s="313">
        <f>E862-E860</f>
        <v>0</v>
      </c>
      <c r="F861" s="314">
        <f>F862-F860</f>
        <v>-41565.600000000093</v>
      </c>
      <c r="G861" s="284">
        <f t="shared" ref="G861:N861" si="341">-HLOOKUP(G$823,$E$167:$N$168,2,FALSE)*G860</f>
        <v>-22478.676480000006</v>
      </c>
      <c r="H861" s="284">
        <f t="shared" si="341"/>
        <v>-23377.823539200006</v>
      </c>
      <c r="I861" s="284">
        <f t="shared" si="341"/>
        <v>-36469.404721152008</v>
      </c>
      <c r="J861" s="284">
        <f t="shared" si="341"/>
        <v>-63213.634849996823</v>
      </c>
      <c r="K861" s="284">
        <f t="shared" si="341"/>
        <v>-65742.1802439967</v>
      </c>
      <c r="L861" s="284">
        <f t="shared" si="341"/>
        <v>-68371.867453756553</v>
      </c>
      <c r="M861" s="284">
        <f t="shared" si="341"/>
        <v>-71106.74215190683</v>
      </c>
      <c r="N861" s="284">
        <f t="shared" si="341"/>
        <v>-73951.011837983111</v>
      </c>
    </row>
    <row r="862" spans="2:14" hidden="1" outlineLevel="1">
      <c r="C862" s="83" t="s">
        <v>262</v>
      </c>
      <c r="D862" s="285">
        <f>D860</f>
        <v>563304</v>
      </c>
      <c r="E862" s="313">
        <f>SUMIF($E$628:$AB$628,E$823,$E702:$AB702)</f>
        <v>1039140</v>
      </c>
      <c r="F862" s="314">
        <f>SUMIF($E$628:$AB$628,F$823,$E702:$AB702)</f>
        <v>1039140</v>
      </c>
      <c r="G862" s="284">
        <f>G860+G861</f>
        <v>1101455.1475200003</v>
      </c>
      <c r="H862" s="284">
        <f t="shared" ref="H862:N862" si="342">H860+H861</f>
        <v>1145513.3534208003</v>
      </c>
      <c r="I862" s="284">
        <f t="shared" si="342"/>
        <v>1179177.4193172483</v>
      </c>
      <c r="J862" s="284">
        <f t="shared" si="342"/>
        <v>1201059.0621499396</v>
      </c>
      <c r="K862" s="284">
        <f t="shared" si="342"/>
        <v>1249101.4246359372</v>
      </c>
      <c r="L862" s="284">
        <f t="shared" si="342"/>
        <v>1299065.4816213746</v>
      </c>
      <c r="M862" s="284">
        <f t="shared" si="342"/>
        <v>1351028.1008862299</v>
      </c>
      <c r="N862" s="284">
        <f t="shared" si="342"/>
        <v>1405069.2249216791</v>
      </c>
    </row>
    <row r="863" spans="2:14" hidden="1" outlineLevel="1">
      <c r="C863" s="83"/>
      <c r="D863" s="285"/>
      <c r="E863" s="313"/>
      <c r="F863" s="314"/>
      <c r="G863" s="284"/>
      <c r="H863" s="284"/>
      <c r="I863" s="284"/>
      <c r="J863" s="284"/>
      <c r="K863" s="284"/>
      <c r="L863" s="284"/>
      <c r="M863" s="284"/>
      <c r="N863" s="284"/>
    </row>
    <row r="864" spans="2:14" hidden="1" outlineLevel="1">
      <c r="C864" s="240" t="s">
        <v>263</v>
      </c>
      <c r="D864" s="329"/>
      <c r="E864" s="313">
        <f>SUMIF($E$628:$AB$628,E$823,$E735:$AB735)+SUMIF($E$628:$AB$628,E$823,$E736:$AB736)</f>
        <v>-1039140</v>
      </c>
      <c r="F864" s="315">
        <f>SUMIF($E$628:$AB$628,F$823,$E735:$AB735)+SUMIF($E$628:$AB$628,F$823,$E736:$AB736)</f>
        <v>-1091097</v>
      </c>
      <c r="G864" s="286">
        <f t="shared" ref="G864:N864" si="343">-HLOOKUP(G$823,$E$173:$N$174,2,FALSE)*G$860</f>
        <v>-33718.014720000006</v>
      </c>
      <c r="H864" s="286">
        <f t="shared" si="343"/>
        <v>-35066.735308800009</v>
      </c>
      <c r="I864" s="286">
        <f t="shared" si="343"/>
        <v>-36469.404721152008</v>
      </c>
      <c r="J864" s="286">
        <f t="shared" si="343"/>
        <v>-37928.180909998089</v>
      </c>
      <c r="K864" s="286">
        <f t="shared" si="343"/>
        <v>-39445.308146398012</v>
      </c>
      <c r="L864" s="286">
        <f t="shared" si="343"/>
        <v>-41023.120472253933</v>
      </c>
      <c r="M864" s="286">
        <f t="shared" si="343"/>
        <v>-42664.045291144095</v>
      </c>
      <c r="N864" s="286">
        <f t="shared" si="343"/>
        <v>-44370.607102789865</v>
      </c>
    </row>
    <row r="865" spans="3:14" ht="16.5" hidden="1" customHeight="1" outlineLevel="1">
      <c r="C865" s="241" t="s">
        <v>264</v>
      </c>
      <c r="D865" s="285">
        <v>0</v>
      </c>
      <c r="E865" s="313">
        <f ca="1">SUMIF($E$628:$AB$628,E$823,$E769:$AB769)+SUMIF($E$628:$AB$628,E$823,$E770:$AB770)</f>
        <v>0</v>
      </c>
      <c r="F865" s="315">
        <f ca="1">SUMIF($E$628:$AB$628,F$823,$E769:$AB769)+SUMIF($E$628:$AB$628,F$823,$E770:$AB770)</f>
        <v>0</v>
      </c>
      <c r="G865" s="286">
        <f t="shared" ref="G865:N865" si="344">-HLOOKUP(G$823,$E$164:$N$165,2,FALSE)*G$860</f>
        <v>-11239.338240000003</v>
      </c>
      <c r="H865" s="286">
        <f t="shared" si="344"/>
        <v>-11688.911769600003</v>
      </c>
      <c r="I865" s="286">
        <f t="shared" si="344"/>
        <v>-12156.468240384003</v>
      </c>
      <c r="J865" s="286">
        <f t="shared" si="344"/>
        <v>-12642.726969999363</v>
      </c>
      <c r="K865" s="286">
        <f t="shared" si="344"/>
        <v>-13148.43604879934</v>
      </c>
      <c r="L865" s="286">
        <f t="shared" si="344"/>
        <v>-13674.373490751312</v>
      </c>
      <c r="M865" s="286">
        <f t="shared" si="344"/>
        <v>-14221.348430381366</v>
      </c>
      <c r="N865" s="286">
        <f t="shared" si="344"/>
        <v>-14790.202367596621</v>
      </c>
    </row>
    <row r="866" spans="3:14" hidden="1" outlineLevel="1">
      <c r="C866" s="242" t="s">
        <v>265</v>
      </c>
      <c r="D866" s="285"/>
      <c r="E866" s="313">
        <f>SUMIF($E$628:$AB$628,E$823,$E771:$AB771)</f>
        <v>0</v>
      </c>
      <c r="F866" s="315">
        <f>SUMIF($E$628:$AB$628,F$823,$E771:$AB771)</f>
        <v>-10391.400000000001</v>
      </c>
      <c r="G866" s="286">
        <f t="shared" ref="G866:N866" si="345">-HLOOKUP(G$823,$E$170:$N$171,2,FALSE)*G$860</f>
        <v>-11239.338240000003</v>
      </c>
      <c r="H866" s="286">
        <f t="shared" si="345"/>
        <v>-11688.911769600003</v>
      </c>
      <c r="I866" s="286">
        <f t="shared" si="345"/>
        <v>-12156.468240384003</v>
      </c>
      <c r="J866" s="286">
        <f t="shared" si="345"/>
        <v>-12642.726969999363</v>
      </c>
      <c r="K866" s="286">
        <f t="shared" si="345"/>
        <v>-13148.43604879934</v>
      </c>
      <c r="L866" s="286">
        <f t="shared" si="345"/>
        <v>-13674.373490751312</v>
      </c>
      <c r="M866" s="286">
        <f t="shared" si="345"/>
        <v>-14221.348430381366</v>
      </c>
      <c r="N866" s="286">
        <f t="shared" si="345"/>
        <v>-14790.202367596621</v>
      </c>
    </row>
    <row r="867" spans="3:14" ht="5.55" hidden="1" customHeight="1" outlineLevel="1">
      <c r="C867" s="10"/>
      <c r="D867" s="288"/>
      <c r="E867" s="316"/>
      <c r="F867" s="317"/>
      <c r="G867" s="289"/>
      <c r="H867" s="289"/>
      <c r="I867" s="289"/>
      <c r="J867" s="289"/>
      <c r="K867" s="289"/>
      <c r="L867" s="289"/>
      <c r="M867" s="289"/>
      <c r="N867" s="289"/>
    </row>
    <row r="868" spans="3:14" hidden="1" outlineLevel="1">
      <c r="C868" s="218" t="s">
        <v>266</v>
      </c>
      <c r="D868" s="285">
        <f t="shared" ref="D868:M868" si="346">SUM(D862:D866)</f>
        <v>563304</v>
      </c>
      <c r="E868" s="313">
        <f t="shared" ca="1" si="346"/>
        <v>0</v>
      </c>
      <c r="F868" s="314">
        <f t="shared" ca="1" si="346"/>
        <v>-62348.4</v>
      </c>
      <c r="G868" s="284">
        <f t="shared" si="346"/>
        <v>1045258.4563200003</v>
      </c>
      <c r="H868" s="284">
        <f t="shared" si="346"/>
        <v>1087068.7945727999</v>
      </c>
      <c r="I868" s="284">
        <f t="shared" si="346"/>
        <v>1118395.0781153282</v>
      </c>
      <c r="J868" s="284">
        <f t="shared" si="346"/>
        <v>1137845.4272999431</v>
      </c>
      <c r="K868" s="284">
        <f t="shared" si="346"/>
        <v>1183359.2443919403</v>
      </c>
      <c r="L868" s="284">
        <f t="shared" si="346"/>
        <v>1230693.6141676181</v>
      </c>
      <c r="M868" s="284">
        <f t="shared" si="346"/>
        <v>1279921.3587343229</v>
      </c>
      <c r="N868" s="284">
        <f>SUM(N862:N866)</f>
        <v>1331118.2130836961</v>
      </c>
    </row>
    <row r="869" spans="3:14" hidden="1" outlineLevel="1">
      <c r="C869" s="218"/>
      <c r="D869" s="285"/>
      <c r="E869" s="313"/>
      <c r="F869" s="314"/>
      <c r="G869" s="284"/>
      <c r="H869" s="284"/>
      <c r="I869" s="284"/>
      <c r="J869" s="284"/>
      <c r="K869" s="284"/>
      <c r="L869" s="284"/>
      <c r="M869" s="284"/>
      <c r="N869" s="284"/>
    </row>
    <row r="870" spans="3:14" hidden="1" outlineLevel="1">
      <c r="C870" s="23" t="s">
        <v>14</v>
      </c>
      <c r="D870" s="285"/>
      <c r="E870" s="313"/>
      <c r="F870" s="314"/>
      <c r="G870" s="284"/>
      <c r="H870" s="284"/>
      <c r="I870" s="284"/>
      <c r="J870" s="284"/>
      <c r="K870" s="284"/>
      <c r="L870" s="284"/>
      <c r="M870" s="284"/>
      <c r="N870" s="284"/>
    </row>
    <row r="871" spans="3:14" hidden="1" outlineLevel="1">
      <c r="C871" s="232" t="str">
        <f t="shared" ref="C871:C887" si="347">C189</f>
        <v>Laundry Income</v>
      </c>
      <c r="D871" s="285"/>
      <c r="E871" s="313">
        <f t="shared" ref="E871:F887" si="348">SUMIF($E$628:$AB$628,E$823,$E776:$AB776)</f>
        <v>0</v>
      </c>
      <c r="F871" s="314">
        <f t="shared" si="348"/>
        <v>0</v>
      </c>
      <c r="G871" s="284">
        <f t="shared" ref="G871:N880" si="349">F871*(1+HLOOKUP(G$823,$E$181:$N$182,2,FALSE))</f>
        <v>0</v>
      </c>
      <c r="H871" s="284">
        <f t="shared" si="349"/>
        <v>0</v>
      </c>
      <c r="I871" s="284">
        <f t="shared" si="349"/>
        <v>0</v>
      </c>
      <c r="J871" s="284">
        <f t="shared" si="349"/>
        <v>0</v>
      </c>
      <c r="K871" s="284">
        <f t="shared" si="349"/>
        <v>0</v>
      </c>
      <c r="L871" s="284">
        <f t="shared" si="349"/>
        <v>0</v>
      </c>
      <c r="M871" s="284">
        <f t="shared" si="349"/>
        <v>0</v>
      </c>
      <c r="N871" s="284">
        <f t="shared" si="349"/>
        <v>0</v>
      </c>
    </row>
    <row r="872" spans="3:14" hidden="1" outlineLevel="1">
      <c r="C872" s="232" t="str">
        <f t="shared" si="347"/>
        <v>Recovery Fm Deposits (Damages etc)</v>
      </c>
      <c r="D872" s="285"/>
      <c r="E872" s="313">
        <f t="shared" si="348"/>
        <v>0</v>
      </c>
      <c r="F872" s="314">
        <f t="shared" si="348"/>
        <v>0</v>
      </c>
      <c r="G872" s="284">
        <f t="shared" si="349"/>
        <v>0</v>
      </c>
      <c r="H872" s="284">
        <f t="shared" si="349"/>
        <v>0</v>
      </c>
      <c r="I872" s="284">
        <f t="shared" si="349"/>
        <v>0</v>
      </c>
      <c r="J872" s="284">
        <f t="shared" si="349"/>
        <v>0</v>
      </c>
      <c r="K872" s="284">
        <f t="shared" si="349"/>
        <v>0</v>
      </c>
      <c r="L872" s="284">
        <f t="shared" si="349"/>
        <v>0</v>
      </c>
      <c r="M872" s="284">
        <f t="shared" si="349"/>
        <v>0</v>
      </c>
      <c r="N872" s="284">
        <f t="shared" si="349"/>
        <v>0</v>
      </c>
    </row>
    <row r="873" spans="3:14" hidden="1" outlineLevel="1">
      <c r="C873" s="232" t="str">
        <f t="shared" si="347"/>
        <v>Recovery from Collections</v>
      </c>
      <c r="D873" s="285"/>
      <c r="E873" s="313">
        <f t="shared" si="348"/>
        <v>0</v>
      </c>
      <c r="F873" s="314">
        <f t="shared" si="348"/>
        <v>0</v>
      </c>
      <c r="G873" s="284">
        <f t="shared" si="349"/>
        <v>0</v>
      </c>
      <c r="H873" s="284">
        <f t="shared" si="349"/>
        <v>0</v>
      </c>
      <c r="I873" s="284">
        <f t="shared" si="349"/>
        <v>0</v>
      </c>
      <c r="J873" s="284">
        <f t="shared" si="349"/>
        <v>0</v>
      </c>
      <c r="K873" s="284">
        <f t="shared" si="349"/>
        <v>0</v>
      </c>
      <c r="L873" s="284">
        <f t="shared" si="349"/>
        <v>0</v>
      </c>
      <c r="M873" s="284">
        <f t="shared" si="349"/>
        <v>0</v>
      </c>
      <c r="N873" s="284">
        <f t="shared" si="349"/>
        <v>0</v>
      </c>
    </row>
    <row r="874" spans="3:14" hidden="1" outlineLevel="1">
      <c r="C874" s="232" t="str">
        <f t="shared" si="347"/>
        <v>Application Fees</v>
      </c>
      <c r="D874" s="285"/>
      <c r="E874" s="313">
        <f t="shared" si="348"/>
        <v>0</v>
      </c>
      <c r="F874" s="314">
        <f t="shared" si="348"/>
        <v>0</v>
      </c>
      <c r="G874" s="284">
        <f t="shared" si="349"/>
        <v>0</v>
      </c>
      <c r="H874" s="284">
        <f t="shared" si="349"/>
        <v>0</v>
      </c>
      <c r="I874" s="284">
        <f t="shared" si="349"/>
        <v>0</v>
      </c>
      <c r="J874" s="284">
        <f t="shared" si="349"/>
        <v>0</v>
      </c>
      <c r="K874" s="284">
        <f t="shared" si="349"/>
        <v>0</v>
      </c>
      <c r="L874" s="284">
        <f t="shared" si="349"/>
        <v>0</v>
      </c>
      <c r="M874" s="284">
        <f t="shared" si="349"/>
        <v>0</v>
      </c>
      <c r="N874" s="284">
        <f t="shared" si="349"/>
        <v>0</v>
      </c>
    </row>
    <row r="875" spans="3:14" hidden="1" outlineLevel="1">
      <c r="C875" s="232" t="str">
        <f t="shared" si="347"/>
        <v>Cancellation Fees</v>
      </c>
      <c r="D875" s="285"/>
      <c r="E875" s="313">
        <f t="shared" si="348"/>
        <v>0</v>
      </c>
      <c r="F875" s="314">
        <f t="shared" si="348"/>
        <v>0</v>
      </c>
      <c r="G875" s="284">
        <f t="shared" si="349"/>
        <v>0</v>
      </c>
      <c r="H875" s="284">
        <f t="shared" si="349"/>
        <v>0</v>
      </c>
      <c r="I875" s="284">
        <f t="shared" si="349"/>
        <v>0</v>
      </c>
      <c r="J875" s="284">
        <f t="shared" si="349"/>
        <v>0</v>
      </c>
      <c r="K875" s="284">
        <f t="shared" si="349"/>
        <v>0</v>
      </c>
      <c r="L875" s="284">
        <f t="shared" si="349"/>
        <v>0</v>
      </c>
      <c r="M875" s="284">
        <f t="shared" si="349"/>
        <v>0</v>
      </c>
      <c r="N875" s="284">
        <f t="shared" si="349"/>
        <v>0</v>
      </c>
    </row>
    <row r="876" spans="3:14" hidden="1" outlineLevel="1">
      <c r="C876" s="232" t="str">
        <f t="shared" si="347"/>
        <v>Pet Rent</v>
      </c>
      <c r="D876" s="285"/>
      <c r="E876" s="313">
        <f t="shared" si="348"/>
        <v>0</v>
      </c>
      <c r="F876" s="314">
        <f t="shared" si="348"/>
        <v>0</v>
      </c>
      <c r="G876" s="284">
        <f t="shared" si="349"/>
        <v>0</v>
      </c>
      <c r="H876" s="284">
        <f t="shared" si="349"/>
        <v>0</v>
      </c>
      <c r="I876" s="284">
        <f t="shared" si="349"/>
        <v>0</v>
      </c>
      <c r="J876" s="284">
        <f t="shared" si="349"/>
        <v>0</v>
      </c>
      <c r="K876" s="284">
        <f t="shared" si="349"/>
        <v>0</v>
      </c>
      <c r="L876" s="284">
        <f t="shared" si="349"/>
        <v>0</v>
      </c>
      <c r="M876" s="284">
        <f t="shared" si="349"/>
        <v>0</v>
      </c>
      <c r="N876" s="284">
        <f t="shared" si="349"/>
        <v>0</v>
      </c>
    </row>
    <row r="877" spans="3:14" hidden="1" outlineLevel="1">
      <c r="C877" s="232" t="str">
        <f t="shared" si="347"/>
        <v>Month-to-month Premiums</v>
      </c>
      <c r="D877" s="285"/>
      <c r="E877" s="313">
        <f t="shared" si="348"/>
        <v>0</v>
      </c>
      <c r="F877" s="314">
        <f t="shared" si="348"/>
        <v>0</v>
      </c>
      <c r="G877" s="284">
        <f t="shared" si="349"/>
        <v>0</v>
      </c>
      <c r="H877" s="284">
        <f t="shared" si="349"/>
        <v>0</v>
      </c>
      <c r="I877" s="284">
        <f t="shared" si="349"/>
        <v>0</v>
      </c>
      <c r="J877" s="284">
        <f t="shared" si="349"/>
        <v>0</v>
      </c>
      <c r="K877" s="284">
        <f t="shared" si="349"/>
        <v>0</v>
      </c>
      <c r="L877" s="284">
        <f t="shared" si="349"/>
        <v>0</v>
      </c>
      <c r="M877" s="284">
        <f t="shared" si="349"/>
        <v>0</v>
      </c>
      <c r="N877" s="284">
        <f t="shared" si="349"/>
        <v>0</v>
      </c>
    </row>
    <row r="878" spans="3:14" hidden="1" outlineLevel="1">
      <c r="C878" s="232" t="str">
        <f t="shared" si="347"/>
        <v>Late Charges</v>
      </c>
      <c r="D878" s="285"/>
      <c r="E878" s="313">
        <f t="shared" si="348"/>
        <v>0</v>
      </c>
      <c r="F878" s="314">
        <f t="shared" si="348"/>
        <v>0</v>
      </c>
      <c r="G878" s="284">
        <f t="shared" si="349"/>
        <v>0</v>
      </c>
      <c r="H878" s="284">
        <f t="shared" si="349"/>
        <v>0</v>
      </c>
      <c r="I878" s="284">
        <f t="shared" si="349"/>
        <v>0</v>
      </c>
      <c r="J878" s="284">
        <f t="shared" si="349"/>
        <v>0</v>
      </c>
      <c r="K878" s="284">
        <f t="shared" si="349"/>
        <v>0</v>
      </c>
      <c r="L878" s="284">
        <f t="shared" si="349"/>
        <v>0</v>
      </c>
      <c r="M878" s="284">
        <f t="shared" si="349"/>
        <v>0</v>
      </c>
      <c r="N878" s="284">
        <f t="shared" si="349"/>
        <v>0</v>
      </c>
    </row>
    <row r="879" spans="3:14" hidden="1" outlineLevel="1">
      <c r="C879" s="232" t="str">
        <f t="shared" si="347"/>
        <v>Credit Fee Income</v>
      </c>
      <c r="D879" s="285"/>
      <c r="E879" s="313">
        <f t="shared" si="348"/>
        <v>0</v>
      </c>
      <c r="F879" s="314">
        <f t="shared" si="348"/>
        <v>0</v>
      </c>
      <c r="G879" s="284">
        <f t="shared" si="349"/>
        <v>0</v>
      </c>
      <c r="H879" s="284">
        <f t="shared" si="349"/>
        <v>0</v>
      </c>
      <c r="I879" s="284">
        <f t="shared" si="349"/>
        <v>0</v>
      </c>
      <c r="J879" s="284">
        <f t="shared" si="349"/>
        <v>0</v>
      </c>
      <c r="K879" s="284">
        <f t="shared" si="349"/>
        <v>0</v>
      </c>
      <c r="L879" s="284">
        <f t="shared" si="349"/>
        <v>0</v>
      </c>
      <c r="M879" s="284">
        <f t="shared" si="349"/>
        <v>0</v>
      </c>
      <c r="N879" s="284">
        <f t="shared" si="349"/>
        <v>0</v>
      </c>
    </row>
    <row r="880" spans="3:14" hidden="1" outlineLevel="1">
      <c r="C880" s="232" t="str">
        <f t="shared" si="347"/>
        <v>Vending Income</v>
      </c>
      <c r="D880" s="285"/>
      <c r="E880" s="313">
        <f t="shared" si="348"/>
        <v>0</v>
      </c>
      <c r="F880" s="314">
        <f t="shared" si="348"/>
        <v>0</v>
      </c>
      <c r="G880" s="284">
        <f t="shared" si="349"/>
        <v>0</v>
      </c>
      <c r="H880" s="284">
        <f t="shared" si="349"/>
        <v>0</v>
      </c>
      <c r="I880" s="284">
        <f t="shared" si="349"/>
        <v>0</v>
      </c>
      <c r="J880" s="284">
        <f t="shared" si="349"/>
        <v>0</v>
      </c>
      <c r="K880" s="284">
        <f t="shared" si="349"/>
        <v>0</v>
      </c>
      <c r="L880" s="284">
        <f t="shared" si="349"/>
        <v>0</v>
      </c>
      <c r="M880" s="284">
        <f t="shared" si="349"/>
        <v>0</v>
      </c>
      <c r="N880" s="284">
        <f t="shared" si="349"/>
        <v>0</v>
      </c>
    </row>
    <row r="881" spans="3:14" hidden="1" outlineLevel="1">
      <c r="C881" s="232" t="str">
        <f t="shared" si="347"/>
        <v>Utility Reimbursement Income</v>
      </c>
      <c r="D881" s="285"/>
      <c r="E881" s="313">
        <f t="shared" si="348"/>
        <v>0</v>
      </c>
      <c r="F881" s="314">
        <f t="shared" si="348"/>
        <v>0</v>
      </c>
      <c r="G881" s="284">
        <f t="shared" ref="G881:N887" si="350">F881*(1+HLOOKUP(G$823,$E$181:$N$182,2,FALSE))</f>
        <v>0</v>
      </c>
      <c r="H881" s="284">
        <f t="shared" si="350"/>
        <v>0</v>
      </c>
      <c r="I881" s="284">
        <f t="shared" si="350"/>
        <v>0</v>
      </c>
      <c r="J881" s="284">
        <f t="shared" si="350"/>
        <v>0</v>
      </c>
      <c r="K881" s="284">
        <f t="shared" si="350"/>
        <v>0</v>
      </c>
      <c r="L881" s="284">
        <f t="shared" si="350"/>
        <v>0</v>
      </c>
      <c r="M881" s="284">
        <f t="shared" si="350"/>
        <v>0</v>
      </c>
      <c r="N881" s="284">
        <f t="shared" si="350"/>
        <v>0</v>
      </c>
    </row>
    <row r="882" spans="3:14" hidden="1" outlineLevel="1">
      <c r="C882" s="232" t="str">
        <f t="shared" si="347"/>
        <v>Parking Income</v>
      </c>
      <c r="D882" s="285"/>
      <c r="E882" s="313">
        <f t="shared" si="348"/>
        <v>0</v>
      </c>
      <c r="F882" s="314">
        <f t="shared" si="348"/>
        <v>0</v>
      </c>
      <c r="G882" s="284">
        <f t="shared" si="350"/>
        <v>0</v>
      </c>
      <c r="H882" s="284">
        <f t="shared" si="350"/>
        <v>0</v>
      </c>
      <c r="I882" s="284">
        <f t="shared" si="350"/>
        <v>0</v>
      </c>
      <c r="J882" s="284">
        <f t="shared" si="350"/>
        <v>0</v>
      </c>
      <c r="K882" s="284">
        <f t="shared" si="350"/>
        <v>0</v>
      </c>
      <c r="L882" s="284">
        <f t="shared" si="350"/>
        <v>0</v>
      </c>
      <c r="M882" s="284">
        <f t="shared" si="350"/>
        <v>0</v>
      </c>
      <c r="N882" s="284">
        <f t="shared" si="350"/>
        <v>0</v>
      </c>
    </row>
    <row r="883" spans="3:14" hidden="1" outlineLevel="1">
      <c r="C883" s="232" t="str">
        <f t="shared" si="347"/>
        <v>Storage Space Income</v>
      </c>
      <c r="D883" s="285"/>
      <c r="E883" s="313">
        <f t="shared" si="348"/>
        <v>0</v>
      </c>
      <c r="F883" s="314">
        <f t="shared" si="348"/>
        <v>0</v>
      </c>
      <c r="G883" s="284">
        <f t="shared" si="350"/>
        <v>0</v>
      </c>
      <c r="H883" s="284">
        <f t="shared" si="350"/>
        <v>0</v>
      </c>
      <c r="I883" s="284">
        <f t="shared" si="350"/>
        <v>0</v>
      </c>
      <c r="J883" s="284">
        <f t="shared" si="350"/>
        <v>0</v>
      </c>
      <c r="K883" s="284">
        <f t="shared" si="350"/>
        <v>0</v>
      </c>
      <c r="L883" s="284">
        <f t="shared" si="350"/>
        <v>0</v>
      </c>
      <c r="M883" s="284">
        <f t="shared" si="350"/>
        <v>0</v>
      </c>
      <c r="N883" s="284">
        <f t="shared" si="350"/>
        <v>0</v>
      </c>
    </row>
    <row r="884" spans="3:14" hidden="1" outlineLevel="1">
      <c r="C884" s="232" t="str">
        <f t="shared" si="347"/>
        <v>Cleaning Income</v>
      </c>
      <c r="D884" s="285"/>
      <c r="E884" s="313">
        <f t="shared" si="348"/>
        <v>0</v>
      </c>
      <c r="F884" s="314">
        <f t="shared" si="348"/>
        <v>0</v>
      </c>
      <c r="G884" s="284">
        <f t="shared" si="350"/>
        <v>0</v>
      </c>
      <c r="H884" s="284">
        <f t="shared" si="350"/>
        <v>0</v>
      </c>
      <c r="I884" s="284">
        <f t="shared" si="350"/>
        <v>0</v>
      </c>
      <c r="J884" s="284">
        <f t="shared" si="350"/>
        <v>0</v>
      </c>
      <c r="K884" s="284">
        <f t="shared" si="350"/>
        <v>0</v>
      </c>
      <c r="L884" s="284">
        <f t="shared" si="350"/>
        <v>0</v>
      </c>
      <c r="M884" s="284">
        <f t="shared" si="350"/>
        <v>0</v>
      </c>
      <c r="N884" s="284">
        <f t="shared" si="350"/>
        <v>0</v>
      </c>
    </row>
    <row r="885" spans="3:14" hidden="1" outlineLevel="1">
      <c r="C885" s="232" t="str">
        <f t="shared" si="347"/>
        <v>Furniture Income</v>
      </c>
      <c r="D885" s="285"/>
      <c r="E885" s="313">
        <f t="shared" si="348"/>
        <v>0</v>
      </c>
      <c r="F885" s="314">
        <f t="shared" si="348"/>
        <v>0</v>
      </c>
      <c r="G885" s="284">
        <f t="shared" si="350"/>
        <v>0</v>
      </c>
      <c r="H885" s="284">
        <f t="shared" si="350"/>
        <v>0</v>
      </c>
      <c r="I885" s="284">
        <f t="shared" si="350"/>
        <v>0</v>
      </c>
      <c r="J885" s="284">
        <f t="shared" si="350"/>
        <v>0</v>
      </c>
      <c r="K885" s="284">
        <f t="shared" si="350"/>
        <v>0</v>
      </c>
      <c r="L885" s="284">
        <f t="shared" si="350"/>
        <v>0</v>
      </c>
      <c r="M885" s="284">
        <f t="shared" si="350"/>
        <v>0</v>
      </c>
      <c r="N885" s="284">
        <f t="shared" si="350"/>
        <v>0</v>
      </c>
    </row>
    <row r="886" spans="3:14" hidden="1" outlineLevel="1">
      <c r="C886" s="232" t="str">
        <f t="shared" si="347"/>
        <v>Legal Fees Reimbursement</v>
      </c>
      <c r="D886" s="285"/>
      <c r="E886" s="313">
        <f t="shared" si="348"/>
        <v>0</v>
      </c>
      <c r="F886" s="314">
        <f t="shared" si="348"/>
        <v>0</v>
      </c>
      <c r="G886" s="284">
        <f t="shared" si="350"/>
        <v>0</v>
      </c>
      <c r="H886" s="284">
        <f t="shared" si="350"/>
        <v>0</v>
      </c>
      <c r="I886" s="284">
        <f t="shared" si="350"/>
        <v>0</v>
      </c>
      <c r="J886" s="284">
        <f t="shared" si="350"/>
        <v>0</v>
      </c>
      <c r="K886" s="284">
        <f t="shared" si="350"/>
        <v>0</v>
      </c>
      <c r="L886" s="284">
        <f t="shared" si="350"/>
        <v>0</v>
      </c>
      <c r="M886" s="284">
        <f t="shared" si="350"/>
        <v>0</v>
      </c>
      <c r="N886" s="284">
        <f t="shared" si="350"/>
        <v>0</v>
      </c>
    </row>
    <row r="887" spans="3:14" ht="16.5" hidden="1" customHeight="1" outlineLevel="1" thickBot="1">
      <c r="C887" s="232" t="str">
        <f t="shared" si="347"/>
        <v>Misc.</v>
      </c>
      <c r="D887" s="290"/>
      <c r="E887" s="318">
        <f t="shared" si="348"/>
        <v>0</v>
      </c>
      <c r="F887" s="319">
        <f t="shared" si="348"/>
        <v>0</v>
      </c>
      <c r="G887" s="291">
        <f t="shared" si="350"/>
        <v>0</v>
      </c>
      <c r="H887" s="291">
        <f t="shared" si="350"/>
        <v>0</v>
      </c>
      <c r="I887" s="291">
        <f t="shared" si="350"/>
        <v>0</v>
      </c>
      <c r="J887" s="291">
        <f t="shared" si="350"/>
        <v>0</v>
      </c>
      <c r="K887" s="291">
        <f t="shared" si="350"/>
        <v>0</v>
      </c>
      <c r="L887" s="291">
        <f t="shared" si="350"/>
        <v>0</v>
      </c>
      <c r="M887" s="291">
        <f t="shared" si="350"/>
        <v>0</v>
      </c>
      <c r="N887" s="291">
        <f t="shared" si="350"/>
        <v>0</v>
      </c>
    </row>
    <row r="888" spans="3:14" hidden="1" outlineLevel="1">
      <c r="C888" s="83" t="s">
        <v>30</v>
      </c>
      <c r="D888" s="285">
        <f>E206</f>
        <v>0</v>
      </c>
      <c r="E888" s="313">
        <f>SUM(E871:E887)</f>
        <v>0</v>
      </c>
      <c r="F888" s="315">
        <f>SUM(F871:F887)</f>
        <v>0</v>
      </c>
      <c r="G888" s="284">
        <f t="shared" ref="G888:N888" si="351">SUM(G871:G887)</f>
        <v>0</v>
      </c>
      <c r="H888" s="284">
        <f t="shared" si="351"/>
        <v>0</v>
      </c>
      <c r="I888" s="284">
        <f t="shared" si="351"/>
        <v>0</v>
      </c>
      <c r="J888" s="284">
        <f t="shared" si="351"/>
        <v>0</v>
      </c>
      <c r="K888" s="284">
        <f t="shared" si="351"/>
        <v>0</v>
      </c>
      <c r="L888" s="284">
        <f t="shared" si="351"/>
        <v>0</v>
      </c>
      <c r="M888" s="284">
        <f t="shared" si="351"/>
        <v>0</v>
      </c>
      <c r="N888" s="284">
        <f t="shared" si="351"/>
        <v>0</v>
      </c>
    </row>
    <row r="889" spans="3:14" hidden="1" outlineLevel="1">
      <c r="C889" s="67"/>
      <c r="D889" s="288"/>
      <c r="E889" s="316"/>
      <c r="F889" s="317"/>
      <c r="G889" s="289"/>
      <c r="H889" s="289"/>
      <c r="I889" s="289"/>
      <c r="J889" s="289"/>
      <c r="K889" s="289"/>
      <c r="L889" s="289"/>
      <c r="M889" s="289"/>
      <c r="N889" s="289"/>
    </row>
    <row r="890" spans="3:14" ht="15" hidden="1" outlineLevel="1" thickBot="1">
      <c r="C890" s="21" t="s">
        <v>259</v>
      </c>
      <c r="D890" s="292">
        <f t="shared" ref="D890" si="352">D868+D888</f>
        <v>563304</v>
      </c>
      <c r="E890" s="320">
        <f ca="1">E868+E888</f>
        <v>0</v>
      </c>
      <c r="F890" s="321">
        <f t="shared" ref="F890:N890" ca="1" si="353">F868+F888</f>
        <v>-62348.4</v>
      </c>
      <c r="G890" s="293">
        <f>G868+G888</f>
        <v>1045258.4563200003</v>
      </c>
      <c r="H890" s="293">
        <f t="shared" si="353"/>
        <v>1087068.7945727999</v>
      </c>
      <c r="I890" s="293">
        <f t="shared" si="353"/>
        <v>1118395.0781153282</v>
      </c>
      <c r="J890" s="293">
        <f t="shared" si="353"/>
        <v>1137845.4272999431</v>
      </c>
      <c r="K890" s="293">
        <f t="shared" si="353"/>
        <v>1183359.2443919403</v>
      </c>
      <c r="L890" s="293">
        <f t="shared" si="353"/>
        <v>1230693.6141676181</v>
      </c>
      <c r="M890" s="293">
        <f t="shared" si="353"/>
        <v>1279921.3587343229</v>
      </c>
      <c r="N890" s="293">
        <f t="shared" si="353"/>
        <v>1331118.2130836961</v>
      </c>
    </row>
    <row r="891" spans="3:14" ht="15" hidden="1" outlineLevel="1" thickTop="1">
      <c r="D891" s="283"/>
      <c r="E891" s="313"/>
      <c r="F891" s="322"/>
      <c r="G891" s="284"/>
      <c r="H891" s="284"/>
      <c r="I891" s="284"/>
      <c r="J891" s="284"/>
      <c r="K891" s="284"/>
      <c r="L891" s="284"/>
      <c r="M891" s="284"/>
      <c r="N891" s="284"/>
    </row>
    <row r="892" spans="3:14" hidden="1" outlineLevel="1">
      <c r="C892" s="23" t="s">
        <v>31</v>
      </c>
      <c r="D892" s="285"/>
      <c r="E892" s="313"/>
      <c r="F892" s="314"/>
      <c r="G892" s="284"/>
      <c r="H892" s="284"/>
      <c r="I892" s="284"/>
      <c r="J892" s="284"/>
      <c r="K892" s="284"/>
      <c r="L892" s="284"/>
      <c r="M892" s="284"/>
      <c r="N892" s="284"/>
    </row>
    <row r="893" spans="3:14" hidden="1" outlineLevel="1">
      <c r="C893" s="234" t="str">
        <f t="shared" ref="C893:C900" si="354">C224</f>
        <v xml:space="preserve">PAYROLL AND BENEFITS </v>
      </c>
      <c r="D893" s="295">
        <f t="shared" ref="D893:D900" si="355">-G224</f>
        <v>0</v>
      </c>
      <c r="E893" s="313">
        <f t="shared" ref="E893:F900" si="356">SUMIF($E$628:$AB$628,E$823,$E798:$AB798)</f>
        <v>0</v>
      </c>
      <c r="F893" s="314">
        <f t="shared" si="356"/>
        <v>0</v>
      </c>
      <c r="G893" s="284">
        <f>-$M224*(1+HLOOKUP(G$823,$E$258:$N$259,2,FALSE))</f>
        <v>-20400</v>
      </c>
      <c r="H893" s="284">
        <f t="shared" ref="H893:N893" si="357">-$M224*(1+HLOOKUP(H$823,$E$258:$N$259,2,FALSE))</f>
        <v>-20400</v>
      </c>
      <c r="I893" s="284">
        <f t="shared" si="357"/>
        <v>-20400</v>
      </c>
      <c r="J893" s="284">
        <f t="shared" si="357"/>
        <v>-20400</v>
      </c>
      <c r="K893" s="284">
        <f t="shared" si="357"/>
        <v>-20400</v>
      </c>
      <c r="L893" s="284">
        <f t="shared" si="357"/>
        <v>-20400</v>
      </c>
      <c r="M893" s="284">
        <f t="shared" si="357"/>
        <v>-20400</v>
      </c>
      <c r="N893" s="284">
        <f t="shared" si="357"/>
        <v>-20400</v>
      </c>
    </row>
    <row r="894" spans="3:14" hidden="1" outlineLevel="1">
      <c r="C894" s="1073" t="str">
        <f t="shared" si="354"/>
        <v>MANAGEMENT FEE / LEASING</v>
      </c>
      <c r="D894" s="295">
        <f t="shared" si="355"/>
        <v>-11587</v>
      </c>
      <c r="E894" s="313">
        <f t="shared" si="356"/>
        <v>-11587.000000000002</v>
      </c>
      <c r="F894" s="314">
        <f t="shared" si="356"/>
        <v>-11818.740000000003</v>
      </c>
      <c r="G894" s="284">
        <f>-$O$225*G890</f>
        <v>-31357.753689600009</v>
      </c>
      <c r="H894" s="284">
        <f t="shared" ref="H894:N894" si="358">-$O$225*H890</f>
        <v>-32612.063837183996</v>
      </c>
      <c r="I894" s="284">
        <f t="shared" si="358"/>
        <v>-33551.852343459846</v>
      </c>
      <c r="J894" s="284">
        <f t="shared" si="358"/>
        <v>-34135.362818998292</v>
      </c>
      <c r="K894" s="284">
        <f t="shared" si="358"/>
        <v>-35500.77733175821</v>
      </c>
      <c r="L894" s="284">
        <f t="shared" si="358"/>
        <v>-36920.808425028539</v>
      </c>
      <c r="M894" s="284">
        <f t="shared" si="358"/>
        <v>-38397.640762029689</v>
      </c>
      <c r="N894" s="284">
        <f t="shared" si="358"/>
        <v>-39933.546392510878</v>
      </c>
    </row>
    <row r="895" spans="3:14" hidden="1" outlineLevel="1">
      <c r="C895" s="234" t="str">
        <f t="shared" si="354"/>
        <v>ADMIN. EXPENSES / FEES</v>
      </c>
      <c r="D895" s="295">
        <f t="shared" si="355"/>
        <v>-1500</v>
      </c>
      <c r="E895" s="313">
        <f t="shared" si="356"/>
        <v>-1500</v>
      </c>
      <c r="F895" s="314">
        <f t="shared" si="356"/>
        <v>-1530</v>
      </c>
      <c r="G895" s="284">
        <f t="shared" ref="G895:N900" si="359">-$M226*(1+HLOOKUP(G$823,$E$258:$N$259,2,FALSE))</f>
        <v>-4590</v>
      </c>
      <c r="H895" s="284">
        <f t="shared" si="359"/>
        <v>-4590</v>
      </c>
      <c r="I895" s="284">
        <f t="shared" si="359"/>
        <v>-4590</v>
      </c>
      <c r="J895" s="284">
        <f t="shared" si="359"/>
        <v>-4590</v>
      </c>
      <c r="K895" s="284">
        <f t="shared" si="359"/>
        <v>-4590</v>
      </c>
      <c r="L895" s="284">
        <f t="shared" si="359"/>
        <v>-4590</v>
      </c>
      <c r="M895" s="284">
        <f t="shared" si="359"/>
        <v>-4590</v>
      </c>
      <c r="N895" s="284">
        <f t="shared" si="359"/>
        <v>-4590</v>
      </c>
    </row>
    <row r="896" spans="3:14" hidden="1" outlineLevel="1">
      <c r="C896" s="234" t="str">
        <f t="shared" si="354"/>
        <v>UTILITIES EXPENSES</v>
      </c>
      <c r="D896" s="295">
        <f t="shared" si="355"/>
        <v>-9000</v>
      </c>
      <c r="E896" s="313">
        <f t="shared" si="356"/>
        <v>-9000</v>
      </c>
      <c r="F896" s="314">
        <f t="shared" si="356"/>
        <v>-9180</v>
      </c>
      <c r="G896" s="284">
        <f t="shared" si="359"/>
        <v>-13260</v>
      </c>
      <c r="H896" s="284">
        <f t="shared" si="359"/>
        <v>-13260</v>
      </c>
      <c r="I896" s="284">
        <f t="shared" si="359"/>
        <v>-13260</v>
      </c>
      <c r="J896" s="284">
        <f t="shared" si="359"/>
        <v>-13260</v>
      </c>
      <c r="K896" s="284">
        <f t="shared" si="359"/>
        <v>-13260</v>
      </c>
      <c r="L896" s="284">
        <f t="shared" si="359"/>
        <v>-13260</v>
      </c>
      <c r="M896" s="284">
        <f t="shared" si="359"/>
        <v>-13260</v>
      </c>
      <c r="N896" s="284">
        <f t="shared" si="359"/>
        <v>-13260</v>
      </c>
    </row>
    <row r="897" spans="3:15" hidden="1" outlineLevel="1">
      <c r="C897" s="234" t="str">
        <f t="shared" si="354"/>
        <v>OPERATIONS AND MAINTENANCE</v>
      </c>
      <c r="D897" s="295">
        <f t="shared" si="355"/>
        <v>-15950</v>
      </c>
      <c r="E897" s="313">
        <f t="shared" si="356"/>
        <v>-15949.999999999998</v>
      </c>
      <c r="F897" s="314">
        <f t="shared" si="356"/>
        <v>-16269</v>
      </c>
      <c r="G897" s="284">
        <f t="shared" si="359"/>
        <v>-15300</v>
      </c>
      <c r="H897" s="284">
        <f t="shared" si="359"/>
        <v>-15300</v>
      </c>
      <c r="I897" s="284">
        <f t="shared" si="359"/>
        <v>-15300</v>
      </c>
      <c r="J897" s="284">
        <f t="shared" si="359"/>
        <v>-15300</v>
      </c>
      <c r="K897" s="284">
        <f t="shared" si="359"/>
        <v>-15300</v>
      </c>
      <c r="L897" s="284">
        <f t="shared" si="359"/>
        <v>-15300</v>
      </c>
      <c r="M897" s="284">
        <f t="shared" si="359"/>
        <v>-15300</v>
      </c>
      <c r="N897" s="284">
        <f t="shared" si="359"/>
        <v>-15300</v>
      </c>
    </row>
    <row r="898" spans="3:15" hidden="1" outlineLevel="1">
      <c r="C898" s="234" t="str">
        <f t="shared" si="354"/>
        <v>INSURANCE</v>
      </c>
      <c r="D898" s="295">
        <f t="shared" si="355"/>
        <v>-4000</v>
      </c>
      <c r="E898" s="313">
        <f t="shared" si="356"/>
        <v>-4000.0000000000005</v>
      </c>
      <c r="F898" s="314">
        <f t="shared" si="356"/>
        <v>-4080</v>
      </c>
      <c r="G898" s="284">
        <f t="shared" si="359"/>
        <v>-14280</v>
      </c>
      <c r="H898" s="284">
        <f t="shared" si="359"/>
        <v>-14280</v>
      </c>
      <c r="I898" s="284">
        <f t="shared" si="359"/>
        <v>-14280</v>
      </c>
      <c r="J898" s="284">
        <f t="shared" si="359"/>
        <v>-14280</v>
      </c>
      <c r="K898" s="284">
        <f t="shared" si="359"/>
        <v>-14280</v>
      </c>
      <c r="L898" s="284">
        <f t="shared" si="359"/>
        <v>-14280</v>
      </c>
      <c r="M898" s="284">
        <f t="shared" si="359"/>
        <v>-14280</v>
      </c>
      <c r="N898" s="284">
        <f t="shared" si="359"/>
        <v>-14280</v>
      </c>
    </row>
    <row r="899" spans="3:15" hidden="1" outlineLevel="1">
      <c r="C899" s="234" t="str">
        <f t="shared" si="354"/>
        <v>PROPERTY TAX</v>
      </c>
      <c r="D899" s="295">
        <f t="shared" si="355"/>
        <v>-45000</v>
      </c>
      <c r="E899" s="313">
        <f t="shared" si="356"/>
        <v>-45000</v>
      </c>
      <c r="F899" s="314">
        <f t="shared" si="356"/>
        <v>-45900</v>
      </c>
      <c r="G899" s="284">
        <f t="shared" si="359"/>
        <v>-129529.8</v>
      </c>
      <c r="H899" s="284">
        <f t="shared" si="359"/>
        <v>-129529.8</v>
      </c>
      <c r="I899" s="284">
        <f t="shared" si="359"/>
        <v>-129529.8</v>
      </c>
      <c r="J899" s="284">
        <f t="shared" si="359"/>
        <v>-129529.8</v>
      </c>
      <c r="K899" s="284">
        <f t="shared" si="359"/>
        <v>-129529.8</v>
      </c>
      <c r="L899" s="284">
        <f t="shared" si="359"/>
        <v>-129529.8</v>
      </c>
      <c r="M899" s="284">
        <f t="shared" si="359"/>
        <v>-129529.8</v>
      </c>
      <c r="N899" s="284">
        <f t="shared" si="359"/>
        <v>-129529.8</v>
      </c>
    </row>
    <row r="900" spans="3:15" hidden="1" outlineLevel="1">
      <c r="C900" s="234">
        <f t="shared" si="354"/>
        <v>0</v>
      </c>
      <c r="D900" s="295">
        <f t="shared" si="355"/>
        <v>0</v>
      </c>
      <c r="E900" s="313">
        <f t="shared" si="356"/>
        <v>0</v>
      </c>
      <c r="F900" s="314">
        <f t="shared" si="356"/>
        <v>0</v>
      </c>
      <c r="G900" s="284">
        <f t="shared" si="359"/>
        <v>0</v>
      </c>
      <c r="H900" s="284">
        <f t="shared" si="359"/>
        <v>0</v>
      </c>
      <c r="I900" s="284">
        <f t="shared" si="359"/>
        <v>0</v>
      </c>
      <c r="J900" s="284">
        <f t="shared" si="359"/>
        <v>0</v>
      </c>
      <c r="K900" s="284">
        <f t="shared" si="359"/>
        <v>0</v>
      </c>
      <c r="L900" s="284">
        <f t="shared" si="359"/>
        <v>0</v>
      </c>
      <c r="M900" s="284">
        <f t="shared" si="359"/>
        <v>0</v>
      </c>
      <c r="N900" s="284">
        <f t="shared" si="359"/>
        <v>0</v>
      </c>
    </row>
    <row r="901" spans="3:15" hidden="1" outlineLevel="1">
      <c r="D901" s="288"/>
      <c r="E901" s="316"/>
      <c r="F901" s="317"/>
      <c r="G901" s="289"/>
      <c r="H901" s="289"/>
      <c r="I901" s="289"/>
      <c r="J901" s="289"/>
      <c r="K901" s="289"/>
      <c r="L901" s="289"/>
      <c r="M901" s="289"/>
      <c r="N901" s="289"/>
    </row>
    <row r="902" spans="3:15" hidden="1" outlineLevel="1">
      <c r="C902" s="222" t="s">
        <v>32</v>
      </c>
      <c r="D902" s="285">
        <f>SUM(D893:D900)</f>
        <v>-87037</v>
      </c>
      <c r="E902" s="313">
        <f>SUM(E893:E901)</f>
        <v>-87037</v>
      </c>
      <c r="F902" s="314">
        <f t="shared" ref="F902:N902" si="360">SUM(F893:F901)</f>
        <v>-88777.74</v>
      </c>
      <c r="G902" s="284">
        <f t="shared" si="360"/>
        <v>-228717.55368960003</v>
      </c>
      <c r="H902" s="284">
        <f t="shared" si="360"/>
        <v>-229971.86383718398</v>
      </c>
      <c r="I902" s="284">
        <f t="shared" si="360"/>
        <v>-230911.65234345983</v>
      </c>
      <c r="J902" s="284">
        <f t="shared" si="360"/>
        <v>-231495.16281899827</v>
      </c>
      <c r="K902" s="284">
        <f t="shared" si="360"/>
        <v>-232860.57733175822</v>
      </c>
      <c r="L902" s="284">
        <f t="shared" si="360"/>
        <v>-234280.60842502856</v>
      </c>
      <c r="M902" s="284">
        <f t="shared" si="360"/>
        <v>-235757.44076202967</v>
      </c>
      <c r="N902" s="284">
        <f t="shared" si="360"/>
        <v>-237293.34639251087</v>
      </c>
    </row>
    <row r="903" spans="3:15" ht="8.25" hidden="1" customHeight="1" outlineLevel="1">
      <c r="C903" s="225"/>
      <c r="D903" s="285"/>
      <c r="E903" s="313"/>
      <c r="F903" s="314"/>
      <c r="G903" s="284"/>
      <c r="H903" s="284"/>
      <c r="I903" s="284"/>
      <c r="J903" s="284"/>
      <c r="K903" s="284"/>
      <c r="L903" s="284"/>
      <c r="M903" s="284"/>
      <c r="N903" s="284"/>
    </row>
    <row r="904" spans="3:15" hidden="1" outlineLevel="1">
      <c r="C904" s="222" t="s">
        <v>300</v>
      </c>
      <c r="D904" s="285">
        <f>D902/$C$159</f>
        <v>-4351.8500000000004</v>
      </c>
      <c r="E904" s="323">
        <f t="shared" ref="E904:N904" si="361">E902/$C$159</f>
        <v>-4351.8500000000004</v>
      </c>
      <c r="F904" s="324">
        <f t="shared" si="361"/>
        <v>-4438.8870000000006</v>
      </c>
      <c r="G904" s="296">
        <f t="shared" si="361"/>
        <v>-11435.877684480001</v>
      </c>
      <c r="H904" s="296">
        <f t="shared" si="361"/>
        <v>-11498.5931918592</v>
      </c>
      <c r="I904" s="296">
        <f t="shared" si="361"/>
        <v>-11545.582617172991</v>
      </c>
      <c r="J904" s="296">
        <f t="shared" si="361"/>
        <v>-11574.758140949914</v>
      </c>
      <c r="K904" s="296">
        <f t="shared" si="361"/>
        <v>-11643.028866587911</v>
      </c>
      <c r="L904" s="296">
        <f t="shared" si="361"/>
        <v>-11714.030421251427</v>
      </c>
      <c r="M904" s="296">
        <f t="shared" si="361"/>
        <v>-11787.872038101483</v>
      </c>
      <c r="N904" s="296">
        <f t="shared" si="361"/>
        <v>-11864.667319625543</v>
      </c>
    </row>
    <row r="905" spans="3:15" ht="15" hidden="1" outlineLevel="1" thickBot="1">
      <c r="D905" s="297"/>
      <c r="E905" s="320"/>
      <c r="F905" s="321"/>
      <c r="G905" s="293"/>
      <c r="H905" s="293"/>
      <c r="I905" s="293"/>
      <c r="J905" s="293"/>
      <c r="K905" s="293"/>
      <c r="L905" s="293"/>
      <c r="M905" s="293"/>
      <c r="N905" s="293"/>
    </row>
    <row r="906" spans="3:15" ht="16.2" hidden="1" outlineLevel="1" thickTop="1">
      <c r="C906" s="224" t="s">
        <v>33</v>
      </c>
      <c r="D906" s="298">
        <f t="shared" ref="D906" si="362">D890+D902</f>
        <v>476267</v>
      </c>
      <c r="E906" s="315">
        <f ca="1">E890+E902</f>
        <v>-87037</v>
      </c>
      <c r="F906" s="314">
        <f t="shared" ref="F906:N906" ca="1" si="363">F890+F902</f>
        <v>-151126.14000000001</v>
      </c>
      <c r="G906" s="284">
        <f t="shared" si="363"/>
        <v>816540.90263040038</v>
      </c>
      <c r="H906" s="284">
        <f t="shared" si="363"/>
        <v>857096.93073561601</v>
      </c>
      <c r="I906" s="284">
        <f t="shared" si="363"/>
        <v>887483.42577186832</v>
      </c>
      <c r="J906" s="284">
        <f t="shared" si="363"/>
        <v>906350.26448094472</v>
      </c>
      <c r="K906" s="284">
        <f t="shared" si="363"/>
        <v>950498.66706018208</v>
      </c>
      <c r="L906" s="284">
        <f t="shared" si="363"/>
        <v>996413.00574258948</v>
      </c>
      <c r="M906" s="284">
        <f t="shared" si="363"/>
        <v>1044163.9179722932</v>
      </c>
      <c r="N906" s="284">
        <f t="shared" si="363"/>
        <v>1093824.8666911852</v>
      </c>
    </row>
    <row r="907" spans="3:15" hidden="1" outlineLevel="1">
      <c r="C907" s="216" t="s">
        <v>34</v>
      </c>
      <c r="D907" s="332">
        <f>D906/D908</f>
        <v>3.4058218918488307E-2</v>
      </c>
      <c r="E907" s="330">
        <f t="shared" ref="E907:N907" ca="1" si="364">E906/$D$908</f>
        <v>-6.2240827099262954E-3</v>
      </c>
      <c r="F907" s="330">
        <f t="shared" ca="1" si="364"/>
        <v>-1.0807146328479851E-2</v>
      </c>
      <c r="G907" s="331">
        <f t="shared" si="364"/>
        <v>5.8391467008392817E-2</v>
      </c>
      <c r="H907" s="331">
        <f t="shared" si="364"/>
        <v>6.1291659723134335E-2</v>
      </c>
      <c r="I907" s="331">
        <f t="shared" si="364"/>
        <v>6.346462131843747E-2</v>
      </c>
      <c r="J907" s="331">
        <f t="shared" si="364"/>
        <v>6.4813803443282428E-2</v>
      </c>
      <c r="K907" s="331">
        <f t="shared" si="364"/>
        <v>6.7970889615419527E-2</v>
      </c>
      <c r="L907" s="331">
        <f t="shared" si="364"/>
        <v>7.1254259234442147E-2</v>
      </c>
      <c r="M907" s="331">
        <f t="shared" si="364"/>
        <v>7.4668963638225685E-2</v>
      </c>
      <c r="N907" s="331">
        <f t="shared" si="364"/>
        <v>7.8220256218160561E-2</v>
      </c>
    </row>
    <row r="908" spans="3:15" hidden="1" outlineLevel="1">
      <c r="C908" s="225"/>
      <c r="D908" s="299">
        <f>F84</f>
        <v>13983908</v>
      </c>
      <c r="E908" s="315"/>
      <c r="F908" s="315"/>
      <c r="G908" s="294"/>
      <c r="H908" s="294"/>
      <c r="I908" s="294"/>
      <c r="J908" s="294"/>
      <c r="K908" s="294"/>
      <c r="L908" s="294"/>
      <c r="M908" s="294"/>
      <c r="N908" s="294"/>
    </row>
    <row r="909" spans="3:15" s="333" customFormat="1" hidden="1" outlineLevel="1">
      <c r="C909" s="239" t="s">
        <v>340</v>
      </c>
      <c r="D909" s="285"/>
      <c r="E909" s="415" t="e">
        <f ca="1">E906/E890</f>
        <v>#DIV/0!</v>
      </c>
      <c r="F909" s="416">
        <f t="shared" ref="F909:N909" ca="1" si="365">F906/F890</f>
        <v>2.4238976461304542</v>
      </c>
      <c r="G909" s="417">
        <f t="shared" si="365"/>
        <v>0.78118564618473718</v>
      </c>
      <c r="H909" s="417">
        <f t="shared" si="365"/>
        <v>0.78844773671609347</v>
      </c>
      <c r="I909" s="417">
        <f t="shared" si="365"/>
        <v>0.7935330216826576</v>
      </c>
      <c r="J909" s="417">
        <f t="shared" si="365"/>
        <v>0.79654955122654392</v>
      </c>
      <c r="K909" s="417">
        <f t="shared" si="365"/>
        <v>0.80322072233321529</v>
      </c>
      <c r="L909" s="417">
        <f t="shared" si="365"/>
        <v>0.80963530993578381</v>
      </c>
      <c r="M909" s="417">
        <f t="shared" si="365"/>
        <v>0.8158031826305614</v>
      </c>
      <c r="N909" s="417">
        <f t="shared" si="365"/>
        <v>0.82173382945246298</v>
      </c>
      <c r="O909" s="4"/>
    </row>
    <row r="910" spans="3:15" ht="15" hidden="1" customHeight="1" outlineLevel="1">
      <c r="C910" s="225"/>
      <c r="D910" s="329"/>
      <c r="E910" s="313"/>
      <c r="F910" s="315"/>
      <c r="G910" s="286"/>
      <c r="H910" s="286"/>
      <c r="I910" s="286"/>
      <c r="J910" s="286"/>
      <c r="K910" s="286"/>
      <c r="L910" s="286"/>
      <c r="M910" s="286"/>
      <c r="N910" s="286"/>
    </row>
    <row r="911" spans="3:15" ht="15.75" hidden="1" customHeight="1" outlineLevel="1">
      <c r="C911" s="225" t="s">
        <v>928</v>
      </c>
      <c r="D911" s="329"/>
      <c r="E911" s="313">
        <f>SUMIF($E$628:$AB$628,E$823,$E811:$AB811)</f>
        <v>-647500</v>
      </c>
      <c r="F911" s="315">
        <f>SUMIF($E$628:$AB$628,F$823,$E811:$AB811)</f>
        <v>0</v>
      </c>
      <c r="G911" s="286"/>
      <c r="H911" s="286"/>
      <c r="I911" s="286"/>
      <c r="J911" s="286"/>
      <c r="K911" s="286"/>
      <c r="L911" s="286"/>
      <c r="M911" s="286"/>
      <c r="N911" s="286"/>
    </row>
    <row r="912" spans="3:15" ht="15.75" hidden="1" customHeight="1" outlineLevel="1">
      <c r="C912" s="225" t="s">
        <v>484</v>
      </c>
      <c r="D912" s="329"/>
      <c r="E912" s="313">
        <f>SUMIF($E$628:$AB$628,E$823,$E814:$AB814)</f>
        <v>-695000</v>
      </c>
      <c r="F912" s="315">
        <f>SUMIF($E$628:$AB$628,F$823,$E814:$AB814)</f>
        <v>0</v>
      </c>
      <c r="G912" s="286"/>
      <c r="H912" s="286"/>
      <c r="I912" s="286"/>
      <c r="J912" s="286"/>
      <c r="K912" s="286"/>
      <c r="L912" s="286"/>
      <c r="M912" s="286"/>
      <c r="N912" s="286"/>
    </row>
    <row r="913" spans="2:88" hidden="1" outlineLevel="1">
      <c r="C913" s="222" t="s">
        <v>301</v>
      </c>
      <c r="D913" s="329"/>
      <c r="E913" s="313">
        <f>-$E$261*$C$159*(1+HLOOKUP(E823,$E$258:$N259,2,FALSE))</f>
        <v>0</v>
      </c>
      <c r="F913" s="315">
        <f>E913*(1+HLOOKUP(F823,$E$258:$N259,2,FALSE))</f>
        <v>0</v>
      </c>
      <c r="G913" s="286">
        <f>F913*(1+HLOOKUP(G823,$E$258:$N259,2,FALSE))</f>
        <v>0</v>
      </c>
      <c r="H913" s="286">
        <f>G913*(1+HLOOKUP(H823,$E$258:$N259,2,FALSE))</f>
        <v>0</v>
      </c>
      <c r="I913" s="286">
        <f>H913*(1+HLOOKUP(I823,$E$258:$N259,2,FALSE))</f>
        <v>0</v>
      </c>
      <c r="J913" s="286">
        <f>I913*(1+HLOOKUP(J823,$E$258:$N259,2,FALSE))</f>
        <v>0</v>
      </c>
      <c r="K913" s="286">
        <f>J913*(1+HLOOKUP(K823,$E$258:$N259,2,FALSE))</f>
        <v>0</v>
      </c>
      <c r="L913" s="286">
        <f>K913*(1+HLOOKUP(L823,$E$258:$N259,2,FALSE))</f>
        <v>0</v>
      </c>
      <c r="M913" s="286">
        <f>L913*(1+HLOOKUP(M823,$E$258:$N259,2,FALSE))</f>
        <v>0</v>
      </c>
      <c r="N913" s="286">
        <f>M913*(1+HLOOKUP(N823,$E$258:$N259,2,FALSE))</f>
        <v>0</v>
      </c>
    </row>
    <row r="914" spans="2:88" hidden="1" outlineLevel="1">
      <c r="D914" s="288"/>
      <c r="E914" s="316"/>
      <c r="F914" s="317"/>
      <c r="G914" s="289"/>
      <c r="H914" s="289"/>
      <c r="I914" s="289"/>
      <c r="J914" s="289"/>
      <c r="K914" s="289"/>
      <c r="L914" s="289"/>
      <c r="M914" s="289"/>
      <c r="N914" s="289"/>
    </row>
    <row r="915" spans="2:88" hidden="1" outlineLevel="1">
      <c r="C915" s="4" t="s">
        <v>193</v>
      </c>
      <c r="D915" s="329"/>
      <c r="E915" s="313">
        <f ca="1">E906+E911+E913</f>
        <v>-734537</v>
      </c>
      <c r="F915" s="315">
        <f t="shared" ref="F915:N915" ca="1" si="366">F906+F911+F913</f>
        <v>-151126.14000000001</v>
      </c>
      <c r="G915" s="286">
        <f t="shared" si="366"/>
        <v>816540.90263040038</v>
      </c>
      <c r="H915" s="286">
        <f t="shared" si="366"/>
        <v>857096.93073561601</v>
      </c>
      <c r="I915" s="286">
        <f t="shared" si="366"/>
        <v>887483.42577186832</v>
      </c>
      <c r="J915" s="286">
        <f t="shared" si="366"/>
        <v>906350.26448094472</v>
      </c>
      <c r="K915" s="286">
        <f t="shared" si="366"/>
        <v>950498.66706018208</v>
      </c>
      <c r="L915" s="286">
        <f t="shared" si="366"/>
        <v>996413.00574258948</v>
      </c>
      <c r="M915" s="286">
        <f t="shared" si="366"/>
        <v>1044163.9179722932</v>
      </c>
      <c r="N915" s="286">
        <f t="shared" si="366"/>
        <v>1093824.8666911852</v>
      </c>
    </row>
    <row r="916" spans="2:88" hidden="1" outlineLevel="1">
      <c r="D916" s="338"/>
      <c r="E916" s="315"/>
      <c r="F916" s="315"/>
      <c r="G916" s="286"/>
      <c r="H916" s="286"/>
      <c r="I916" s="286"/>
      <c r="J916" s="286"/>
      <c r="K916" s="286"/>
      <c r="L916" s="286"/>
      <c r="M916" s="286"/>
      <c r="N916" s="286"/>
    </row>
    <row r="917" spans="2:88" hidden="1" outlineLevel="1">
      <c r="C917" s="4" t="s">
        <v>1</v>
      </c>
      <c r="D917" s="338"/>
      <c r="E917" s="315">
        <f t="shared" ref="E917:N917" si="367">SUMIF($E$926:$DT$926,E823,$E$954:$DT$954)</f>
        <v>-559356.31999999995</v>
      </c>
      <c r="F917" s="315">
        <f t="shared" si="367"/>
        <v>-680333.30158009543</v>
      </c>
      <c r="G917" s="286">
        <f t="shared" ca="1" si="367"/>
        <v>-911153.11716621707</v>
      </c>
      <c r="H917" s="286">
        <f t="shared" ca="1" si="367"/>
        <v>-949251.94817810168</v>
      </c>
      <c r="I917" s="286">
        <f t="shared" ca="1" si="367"/>
        <v>0</v>
      </c>
      <c r="J917" s="286">
        <f t="shared" ca="1" si="367"/>
        <v>0</v>
      </c>
      <c r="K917" s="286">
        <f t="shared" ca="1" si="367"/>
        <v>0</v>
      </c>
      <c r="L917" s="286">
        <f t="shared" si="367"/>
        <v>0</v>
      </c>
      <c r="M917" s="286">
        <f t="shared" si="367"/>
        <v>0</v>
      </c>
      <c r="N917" s="286">
        <f t="shared" si="367"/>
        <v>0</v>
      </c>
    </row>
    <row r="918" spans="2:88" hidden="1" outlineLevel="1">
      <c r="D918" s="338"/>
      <c r="E918" s="315"/>
      <c r="F918" s="315"/>
      <c r="G918" s="286"/>
      <c r="H918" s="286"/>
      <c r="I918" s="286"/>
      <c r="J918" s="286"/>
      <c r="K918" s="286"/>
      <c r="L918" s="286"/>
      <c r="M918" s="286"/>
      <c r="N918" s="286"/>
    </row>
    <row r="919" spans="2:88" hidden="1" outlineLevel="1">
      <c r="C919" s="4" t="s">
        <v>344</v>
      </c>
      <c r="D919" s="338"/>
      <c r="E919" s="315">
        <f t="shared" ref="E919:N919" ca="1" si="368">SUMIF($E$926:$DT$926,E823,$E$956:$DT$956)</f>
        <v>-1988893.3200000008</v>
      </c>
      <c r="F919" s="315">
        <f t="shared" ca="1" si="368"/>
        <v>-831459.44158009533</v>
      </c>
      <c r="G919" s="286">
        <f t="shared" ca="1" si="368"/>
        <v>-94612.214535816602</v>
      </c>
      <c r="H919" s="286">
        <f t="shared" ca="1" si="368"/>
        <v>-92155.017442485681</v>
      </c>
      <c r="I919" s="286">
        <f t="shared" ca="1" si="368"/>
        <v>0</v>
      </c>
      <c r="J919" s="286">
        <f t="shared" ca="1" si="368"/>
        <v>0</v>
      </c>
      <c r="K919" s="286">
        <f t="shared" ca="1" si="368"/>
        <v>0</v>
      </c>
      <c r="L919" s="286">
        <f t="shared" si="368"/>
        <v>0</v>
      </c>
      <c r="M919" s="286">
        <f t="shared" si="368"/>
        <v>0</v>
      </c>
      <c r="N919" s="286">
        <f t="shared" si="368"/>
        <v>0</v>
      </c>
    </row>
    <row r="920" spans="2:88" hidden="1" outlineLevel="1">
      <c r="C920" s="4" t="s">
        <v>334</v>
      </c>
      <c r="D920" s="338"/>
      <c r="E920" s="315"/>
      <c r="F920" s="315"/>
      <c r="G920" s="286"/>
      <c r="H920" s="286"/>
      <c r="I920" s="286"/>
      <c r="J920" s="286"/>
      <c r="K920" s="286"/>
      <c r="L920" s="286"/>
      <c r="M920" s="286"/>
      <c r="N920" s="286"/>
    </row>
    <row r="921" spans="2:88" hidden="1" outlineLevel="1">
      <c r="C921" s="4" t="s">
        <v>336</v>
      </c>
      <c r="D921" s="338">
        <f>D968</f>
        <v>2796781.5999999996</v>
      </c>
      <c r="E921" s="312"/>
      <c r="F921" s="312"/>
    </row>
    <row r="922" spans="2:88" hidden="1" outlineLevel="1">
      <c r="C922" s="4" t="s">
        <v>335</v>
      </c>
      <c r="D922" s="338"/>
      <c r="E922" s="330">
        <f t="shared" ref="E922:N922" ca="1" si="369">E919/$D$921</f>
        <v>-0.71113644340337512</v>
      </c>
      <c r="F922" s="330">
        <f t="shared" ca="1" si="369"/>
        <v>-0.29729151592676933</v>
      </c>
      <c r="G922" s="206">
        <f t="shared" ca="1" si="369"/>
        <v>-3.382896059378273E-2</v>
      </c>
      <c r="H922" s="206">
        <f t="shared" ca="1" si="369"/>
        <v>-3.2950380338059179E-2</v>
      </c>
      <c r="I922" s="206">
        <f t="shared" ca="1" si="369"/>
        <v>0</v>
      </c>
      <c r="J922" s="206">
        <f t="shared" ca="1" si="369"/>
        <v>0</v>
      </c>
      <c r="K922" s="206">
        <f t="shared" ca="1" si="369"/>
        <v>0</v>
      </c>
      <c r="L922" s="206">
        <f t="shared" si="369"/>
        <v>0</v>
      </c>
      <c r="M922" s="206">
        <f t="shared" si="369"/>
        <v>0</v>
      </c>
      <c r="N922" s="206">
        <f t="shared" si="369"/>
        <v>0</v>
      </c>
    </row>
    <row r="923" spans="2:88" collapsed="1">
      <c r="G923" s="286"/>
      <c r="H923" s="286"/>
      <c r="I923" s="286"/>
      <c r="J923" s="286"/>
      <c r="K923" s="286"/>
      <c r="L923" s="286"/>
      <c r="M923" s="286"/>
      <c r="N923" s="286"/>
    </row>
    <row r="924" spans="2:88" ht="18">
      <c r="B924" s="836" t="s">
        <v>308</v>
      </c>
      <c r="I924" s="4"/>
      <c r="J924" s="4"/>
      <c r="K924" s="4"/>
      <c r="L924" s="4"/>
      <c r="M924" s="4"/>
    </row>
    <row r="925" spans="2:88" hidden="1" outlineLevel="1">
      <c r="I925" s="4"/>
      <c r="J925" s="4"/>
      <c r="K925" s="4"/>
      <c r="L925" s="4"/>
      <c r="M925" s="4"/>
    </row>
    <row r="926" spans="2:88" hidden="1" outlineLevel="1">
      <c r="D926" s="340" t="s">
        <v>182</v>
      </c>
      <c r="E926" s="4">
        <f t="shared" ref="E926:P926" si="370">ROUNDUP(E927/12,0)</f>
        <v>1</v>
      </c>
      <c r="F926" s="4">
        <f t="shared" si="370"/>
        <v>1</v>
      </c>
      <c r="G926" s="4">
        <f t="shared" si="370"/>
        <v>1</v>
      </c>
      <c r="H926" s="4">
        <f t="shared" si="370"/>
        <v>1</v>
      </c>
      <c r="I926" s="4">
        <f t="shared" si="370"/>
        <v>1</v>
      </c>
      <c r="J926" s="4">
        <f t="shared" si="370"/>
        <v>1</v>
      </c>
      <c r="K926" s="4">
        <f t="shared" si="370"/>
        <v>1</v>
      </c>
      <c r="L926" s="4">
        <f t="shared" si="370"/>
        <v>1</v>
      </c>
      <c r="M926" s="4">
        <f t="shared" si="370"/>
        <v>1</v>
      </c>
      <c r="N926" s="4">
        <f t="shared" si="370"/>
        <v>1</v>
      </c>
      <c r="O926" s="4">
        <f t="shared" si="370"/>
        <v>1</v>
      </c>
      <c r="P926" s="4">
        <f t="shared" si="370"/>
        <v>1</v>
      </c>
      <c r="Q926" s="4">
        <f>ROUNDUP(Q927/12,0)</f>
        <v>2</v>
      </c>
      <c r="R926" s="4">
        <f t="shared" ref="R926:CC926" si="371">ROUNDUP(R927/12,0)</f>
        <v>2</v>
      </c>
      <c r="S926" s="4">
        <f t="shared" si="371"/>
        <v>2</v>
      </c>
      <c r="T926" s="4">
        <f t="shared" si="371"/>
        <v>2</v>
      </c>
      <c r="U926" s="4">
        <f t="shared" si="371"/>
        <v>2</v>
      </c>
      <c r="V926" s="4">
        <f t="shared" si="371"/>
        <v>2</v>
      </c>
      <c r="W926" s="4">
        <f t="shared" si="371"/>
        <v>2</v>
      </c>
      <c r="X926" s="4">
        <f t="shared" si="371"/>
        <v>2</v>
      </c>
      <c r="Y926" s="4">
        <f t="shared" si="371"/>
        <v>2</v>
      </c>
      <c r="Z926" s="4">
        <f t="shared" si="371"/>
        <v>2</v>
      </c>
      <c r="AA926" s="4">
        <f t="shared" si="371"/>
        <v>2</v>
      </c>
      <c r="AB926" s="4">
        <f t="shared" si="371"/>
        <v>2</v>
      </c>
      <c r="AC926" s="4">
        <f t="shared" si="371"/>
        <v>3</v>
      </c>
      <c r="AD926" s="4">
        <f t="shared" si="371"/>
        <v>3</v>
      </c>
      <c r="AE926" s="4">
        <f t="shared" si="371"/>
        <v>3</v>
      </c>
      <c r="AF926" s="4">
        <f t="shared" si="371"/>
        <v>3</v>
      </c>
      <c r="AG926" s="4">
        <f t="shared" si="371"/>
        <v>3</v>
      </c>
      <c r="AH926" s="4">
        <f t="shared" si="371"/>
        <v>3</v>
      </c>
      <c r="AI926" s="4">
        <f t="shared" si="371"/>
        <v>3</v>
      </c>
      <c r="AJ926" s="4">
        <f t="shared" si="371"/>
        <v>3</v>
      </c>
      <c r="AK926" s="4">
        <f t="shared" si="371"/>
        <v>3</v>
      </c>
      <c r="AL926" s="4">
        <f t="shared" si="371"/>
        <v>3</v>
      </c>
      <c r="AM926" s="4">
        <f t="shared" si="371"/>
        <v>3</v>
      </c>
      <c r="AN926" s="4">
        <f t="shared" si="371"/>
        <v>3</v>
      </c>
      <c r="AO926" s="4">
        <f t="shared" si="371"/>
        <v>4</v>
      </c>
      <c r="AP926" s="4">
        <f t="shared" si="371"/>
        <v>4</v>
      </c>
      <c r="AQ926" s="4">
        <f t="shared" si="371"/>
        <v>4</v>
      </c>
      <c r="AR926" s="4">
        <f t="shared" si="371"/>
        <v>4</v>
      </c>
      <c r="AS926" s="4">
        <f t="shared" si="371"/>
        <v>4</v>
      </c>
      <c r="AT926" s="4">
        <f t="shared" si="371"/>
        <v>4</v>
      </c>
      <c r="AU926" s="4">
        <f t="shared" si="371"/>
        <v>4</v>
      </c>
      <c r="AV926" s="4">
        <f t="shared" si="371"/>
        <v>4</v>
      </c>
      <c r="AW926" s="4">
        <f t="shared" si="371"/>
        <v>4</v>
      </c>
      <c r="AX926" s="4">
        <f t="shared" si="371"/>
        <v>4</v>
      </c>
      <c r="AY926" s="4">
        <f t="shared" si="371"/>
        <v>4</v>
      </c>
      <c r="AZ926" s="4">
        <f t="shared" si="371"/>
        <v>4</v>
      </c>
      <c r="BA926" s="4">
        <f t="shared" si="371"/>
        <v>5</v>
      </c>
      <c r="BB926" s="4">
        <f t="shared" si="371"/>
        <v>5</v>
      </c>
      <c r="BC926" s="4">
        <f t="shared" si="371"/>
        <v>5</v>
      </c>
      <c r="BD926" s="4">
        <f t="shared" si="371"/>
        <v>5</v>
      </c>
      <c r="BE926" s="4">
        <f t="shared" si="371"/>
        <v>5</v>
      </c>
      <c r="BF926" s="4">
        <f t="shared" si="371"/>
        <v>5</v>
      </c>
      <c r="BG926" s="4">
        <f t="shared" si="371"/>
        <v>5</v>
      </c>
      <c r="BH926" s="4">
        <f t="shared" si="371"/>
        <v>5</v>
      </c>
      <c r="BI926" s="4">
        <f t="shared" si="371"/>
        <v>5</v>
      </c>
      <c r="BJ926" s="4">
        <f t="shared" si="371"/>
        <v>5</v>
      </c>
      <c r="BK926" s="4">
        <f t="shared" si="371"/>
        <v>5</v>
      </c>
      <c r="BL926" s="4">
        <f t="shared" si="371"/>
        <v>5</v>
      </c>
      <c r="BM926" s="4">
        <f t="shared" si="371"/>
        <v>6</v>
      </c>
      <c r="BN926" s="4">
        <f t="shared" si="371"/>
        <v>6</v>
      </c>
      <c r="BO926" s="4">
        <f t="shared" si="371"/>
        <v>6</v>
      </c>
      <c r="BP926" s="4">
        <f t="shared" si="371"/>
        <v>6</v>
      </c>
      <c r="BQ926" s="4">
        <f t="shared" si="371"/>
        <v>6</v>
      </c>
      <c r="BR926" s="4">
        <f t="shared" si="371"/>
        <v>6</v>
      </c>
      <c r="BS926" s="4">
        <f t="shared" si="371"/>
        <v>6</v>
      </c>
      <c r="BT926" s="4">
        <f t="shared" si="371"/>
        <v>6</v>
      </c>
      <c r="BU926" s="4">
        <f t="shared" si="371"/>
        <v>6</v>
      </c>
      <c r="BV926" s="4">
        <f t="shared" si="371"/>
        <v>6</v>
      </c>
      <c r="BW926" s="4">
        <f t="shared" si="371"/>
        <v>6</v>
      </c>
      <c r="BX926" s="4">
        <f t="shared" si="371"/>
        <v>6</v>
      </c>
      <c r="BY926" s="4">
        <f t="shared" si="371"/>
        <v>7</v>
      </c>
      <c r="BZ926" s="4">
        <f t="shared" si="371"/>
        <v>7</v>
      </c>
      <c r="CA926" s="4">
        <f t="shared" si="371"/>
        <v>7</v>
      </c>
      <c r="CB926" s="4">
        <f t="shared" si="371"/>
        <v>7</v>
      </c>
      <c r="CC926" s="4">
        <f t="shared" si="371"/>
        <v>7</v>
      </c>
      <c r="CD926" s="4">
        <f t="shared" ref="CD926:CJ926" si="372">ROUNDUP(CD927/12,0)</f>
        <v>7</v>
      </c>
      <c r="CE926" s="4">
        <f t="shared" si="372"/>
        <v>7</v>
      </c>
      <c r="CF926" s="4">
        <f t="shared" si="372"/>
        <v>7</v>
      </c>
      <c r="CG926" s="4">
        <f t="shared" si="372"/>
        <v>7</v>
      </c>
      <c r="CH926" s="4">
        <f t="shared" si="372"/>
        <v>7</v>
      </c>
      <c r="CI926" s="4">
        <f t="shared" si="372"/>
        <v>7</v>
      </c>
      <c r="CJ926" s="4">
        <f t="shared" si="372"/>
        <v>7</v>
      </c>
    </row>
    <row r="927" spans="2:88" hidden="1" outlineLevel="1">
      <c r="D927" s="202" t="s">
        <v>183</v>
      </c>
      <c r="E927" s="203">
        <v>1</v>
      </c>
      <c r="F927" s="4">
        <f>E927+1</f>
        <v>2</v>
      </c>
      <c r="G927" s="4">
        <f t="shared" ref="G927:BR927" si="373">F927+1</f>
        <v>3</v>
      </c>
      <c r="H927" s="4">
        <f t="shared" si="373"/>
        <v>4</v>
      </c>
      <c r="I927" s="4">
        <f t="shared" si="373"/>
        <v>5</v>
      </c>
      <c r="J927" s="4">
        <f t="shared" si="373"/>
        <v>6</v>
      </c>
      <c r="K927" s="4">
        <f t="shared" si="373"/>
        <v>7</v>
      </c>
      <c r="L927" s="4">
        <f t="shared" si="373"/>
        <v>8</v>
      </c>
      <c r="M927" s="4">
        <f t="shared" si="373"/>
        <v>9</v>
      </c>
      <c r="N927" s="4">
        <f t="shared" si="373"/>
        <v>10</v>
      </c>
      <c r="O927" s="4">
        <f t="shared" si="373"/>
        <v>11</v>
      </c>
      <c r="P927" s="4">
        <f t="shared" si="373"/>
        <v>12</v>
      </c>
      <c r="Q927" s="4">
        <f t="shared" si="373"/>
        <v>13</v>
      </c>
      <c r="R927" s="4">
        <f t="shared" si="373"/>
        <v>14</v>
      </c>
      <c r="S927" s="4">
        <f t="shared" si="373"/>
        <v>15</v>
      </c>
      <c r="T927" s="4">
        <f t="shared" si="373"/>
        <v>16</v>
      </c>
      <c r="U927" s="4">
        <f t="shared" si="373"/>
        <v>17</v>
      </c>
      <c r="V927" s="4">
        <f t="shared" si="373"/>
        <v>18</v>
      </c>
      <c r="W927" s="4">
        <f t="shared" si="373"/>
        <v>19</v>
      </c>
      <c r="X927" s="4">
        <f t="shared" si="373"/>
        <v>20</v>
      </c>
      <c r="Y927" s="4">
        <f t="shared" si="373"/>
        <v>21</v>
      </c>
      <c r="Z927" s="4">
        <f t="shared" si="373"/>
        <v>22</v>
      </c>
      <c r="AA927" s="4">
        <f t="shared" si="373"/>
        <v>23</v>
      </c>
      <c r="AB927" s="4">
        <f t="shared" si="373"/>
        <v>24</v>
      </c>
      <c r="AC927" s="4">
        <f t="shared" si="373"/>
        <v>25</v>
      </c>
      <c r="AD927" s="4">
        <f t="shared" si="373"/>
        <v>26</v>
      </c>
      <c r="AE927" s="4">
        <f t="shared" si="373"/>
        <v>27</v>
      </c>
      <c r="AF927" s="4">
        <f t="shared" si="373"/>
        <v>28</v>
      </c>
      <c r="AG927" s="4">
        <f t="shared" si="373"/>
        <v>29</v>
      </c>
      <c r="AH927" s="4">
        <f t="shared" si="373"/>
        <v>30</v>
      </c>
      <c r="AI927" s="4">
        <f t="shared" si="373"/>
        <v>31</v>
      </c>
      <c r="AJ927" s="4">
        <f t="shared" si="373"/>
        <v>32</v>
      </c>
      <c r="AK927" s="4">
        <f t="shared" si="373"/>
        <v>33</v>
      </c>
      <c r="AL927" s="4">
        <f t="shared" si="373"/>
        <v>34</v>
      </c>
      <c r="AM927" s="4">
        <f t="shared" si="373"/>
        <v>35</v>
      </c>
      <c r="AN927" s="4">
        <f t="shared" si="373"/>
        <v>36</v>
      </c>
      <c r="AO927" s="4">
        <f t="shared" si="373"/>
        <v>37</v>
      </c>
      <c r="AP927" s="4">
        <f t="shared" si="373"/>
        <v>38</v>
      </c>
      <c r="AQ927" s="4">
        <f t="shared" si="373"/>
        <v>39</v>
      </c>
      <c r="AR927" s="4">
        <f t="shared" si="373"/>
        <v>40</v>
      </c>
      <c r="AS927" s="4">
        <f t="shared" si="373"/>
        <v>41</v>
      </c>
      <c r="AT927" s="4">
        <f t="shared" si="373"/>
        <v>42</v>
      </c>
      <c r="AU927" s="4">
        <f t="shared" si="373"/>
        <v>43</v>
      </c>
      <c r="AV927" s="4">
        <f t="shared" si="373"/>
        <v>44</v>
      </c>
      <c r="AW927" s="4">
        <f t="shared" si="373"/>
        <v>45</v>
      </c>
      <c r="AX927" s="4">
        <f t="shared" si="373"/>
        <v>46</v>
      </c>
      <c r="AY927" s="4">
        <f t="shared" si="373"/>
        <v>47</v>
      </c>
      <c r="AZ927" s="4">
        <f t="shared" si="373"/>
        <v>48</v>
      </c>
      <c r="BA927" s="4">
        <f t="shared" si="373"/>
        <v>49</v>
      </c>
      <c r="BB927" s="4">
        <f t="shared" si="373"/>
        <v>50</v>
      </c>
      <c r="BC927" s="4">
        <f t="shared" si="373"/>
        <v>51</v>
      </c>
      <c r="BD927" s="4">
        <f t="shared" si="373"/>
        <v>52</v>
      </c>
      <c r="BE927" s="4">
        <f t="shared" si="373"/>
        <v>53</v>
      </c>
      <c r="BF927" s="4">
        <f t="shared" si="373"/>
        <v>54</v>
      </c>
      <c r="BG927" s="4">
        <f t="shared" si="373"/>
        <v>55</v>
      </c>
      <c r="BH927" s="4">
        <f t="shared" si="373"/>
        <v>56</v>
      </c>
      <c r="BI927" s="4">
        <f t="shared" si="373"/>
        <v>57</v>
      </c>
      <c r="BJ927" s="4">
        <f t="shared" si="373"/>
        <v>58</v>
      </c>
      <c r="BK927" s="4">
        <f t="shared" si="373"/>
        <v>59</v>
      </c>
      <c r="BL927" s="4">
        <f t="shared" si="373"/>
        <v>60</v>
      </c>
      <c r="BM927" s="4">
        <f t="shared" si="373"/>
        <v>61</v>
      </c>
      <c r="BN927" s="4">
        <f t="shared" si="373"/>
        <v>62</v>
      </c>
      <c r="BO927" s="4">
        <f t="shared" si="373"/>
        <v>63</v>
      </c>
      <c r="BP927" s="4">
        <f t="shared" si="373"/>
        <v>64</v>
      </c>
      <c r="BQ927" s="4">
        <f t="shared" si="373"/>
        <v>65</v>
      </c>
      <c r="BR927" s="4">
        <f t="shared" si="373"/>
        <v>66</v>
      </c>
      <c r="BS927" s="4">
        <f t="shared" ref="BS927:BX927" si="374">BR927+1</f>
        <v>67</v>
      </c>
      <c r="BT927" s="4">
        <f t="shared" si="374"/>
        <v>68</v>
      </c>
      <c r="BU927" s="4">
        <f t="shared" si="374"/>
        <v>69</v>
      </c>
      <c r="BV927" s="4">
        <f t="shared" si="374"/>
        <v>70</v>
      </c>
      <c r="BW927" s="4">
        <f t="shared" si="374"/>
        <v>71</v>
      </c>
      <c r="BX927" s="4">
        <f t="shared" si="374"/>
        <v>72</v>
      </c>
      <c r="BY927" s="4">
        <f t="shared" ref="BY927" si="375">BX927+1</f>
        <v>73</v>
      </c>
      <c r="BZ927" s="4">
        <f t="shared" ref="BZ927" si="376">BY927+1</f>
        <v>74</v>
      </c>
      <c r="CA927" s="4">
        <f t="shared" ref="CA927" si="377">BZ927+1</f>
        <v>75</v>
      </c>
      <c r="CB927" s="4">
        <f t="shared" ref="CB927" si="378">CA927+1</f>
        <v>76</v>
      </c>
      <c r="CC927" s="4">
        <f t="shared" ref="CC927" si="379">CB927+1</f>
        <v>77</v>
      </c>
      <c r="CD927" s="4">
        <f t="shared" ref="CD927" si="380">CC927+1</f>
        <v>78</v>
      </c>
      <c r="CE927" s="4">
        <f t="shared" ref="CE927" si="381">CD927+1</f>
        <v>79</v>
      </c>
      <c r="CF927" s="4">
        <f t="shared" ref="CF927" si="382">CE927+1</f>
        <v>80</v>
      </c>
      <c r="CG927" s="4">
        <f t="shared" ref="CG927" si="383">CF927+1</f>
        <v>81</v>
      </c>
      <c r="CH927" s="4">
        <f t="shared" ref="CH927" si="384">CG927+1</f>
        <v>82</v>
      </c>
      <c r="CI927" s="4">
        <f t="shared" ref="CI927" si="385">CH927+1</f>
        <v>83</v>
      </c>
      <c r="CJ927" s="4">
        <f t="shared" ref="CJ927" si="386">CI927+1</f>
        <v>84</v>
      </c>
    </row>
    <row r="928" spans="2:88" hidden="1" outlineLevel="1">
      <c r="D928" s="202"/>
      <c r="E928" s="20"/>
      <c r="I928" s="4"/>
      <c r="J928" s="4"/>
      <c r="K928" s="4"/>
      <c r="L928" s="4"/>
      <c r="M928" s="4"/>
    </row>
    <row r="929" spans="3:124" hidden="1" outlineLevel="1">
      <c r="C929" s="21" t="s">
        <v>193</v>
      </c>
      <c r="D929" s="347"/>
      <c r="E929" s="345">
        <f t="shared" ref="E929:AJ929" ca="1" si="387">IF(E927&lt;=24,E816,SUMIF($E$823:$N$823,E926,$E$915:$N$915)/12)</f>
        <v>-391753.08333333331</v>
      </c>
      <c r="F929" s="345">
        <f t="shared" ca="1" si="387"/>
        <v>-129253.08333333334</v>
      </c>
      <c r="G929" s="345">
        <f t="shared" ca="1" si="387"/>
        <v>-111753.08333333334</v>
      </c>
      <c r="H929" s="345">
        <f t="shared" ca="1" si="387"/>
        <v>-111753.08333333334</v>
      </c>
      <c r="I929" s="345">
        <f t="shared" ca="1" si="387"/>
        <v>-111753.08333333334</v>
      </c>
      <c r="J929" s="345">
        <f t="shared" ca="1" si="387"/>
        <v>-111753.08333333334</v>
      </c>
      <c r="K929" s="345">
        <f t="shared" ca="1" si="387"/>
        <v>-111753.08333333334</v>
      </c>
      <c r="L929" s="345">
        <f t="shared" ca="1" si="387"/>
        <v>-111753.08333333334</v>
      </c>
      <c r="M929" s="345">
        <f t="shared" ca="1" si="387"/>
        <v>-111753.08333333334</v>
      </c>
      <c r="N929" s="345">
        <f t="shared" ca="1" si="387"/>
        <v>-111753.08333333334</v>
      </c>
      <c r="O929" s="345">
        <f t="shared" ca="1" si="387"/>
        <v>-7253.0833333333339</v>
      </c>
      <c r="P929" s="345">
        <f t="shared" ca="1" si="387"/>
        <v>-7253.0833333333339</v>
      </c>
      <c r="Q929" s="345">
        <f t="shared" ca="1" si="387"/>
        <v>-12593.845000000001</v>
      </c>
      <c r="R929" s="345">
        <f t="shared" ca="1" si="387"/>
        <v>-12593.845000000001</v>
      </c>
      <c r="S929" s="345">
        <f t="shared" ca="1" si="387"/>
        <v>-12593.845000000001</v>
      </c>
      <c r="T929" s="345">
        <f t="shared" ca="1" si="387"/>
        <v>-12593.845000000001</v>
      </c>
      <c r="U929" s="345">
        <f t="shared" ca="1" si="387"/>
        <v>-12593.845000000001</v>
      </c>
      <c r="V929" s="345">
        <f t="shared" ca="1" si="387"/>
        <v>-12593.845000000001</v>
      </c>
      <c r="W929" s="345">
        <f t="shared" ca="1" si="387"/>
        <v>-12593.845000000001</v>
      </c>
      <c r="X929" s="345">
        <f t="shared" ca="1" si="387"/>
        <v>-12593.845000000001</v>
      </c>
      <c r="Y929" s="345">
        <f t="shared" ca="1" si="387"/>
        <v>-12593.845000000001</v>
      </c>
      <c r="Z929" s="345">
        <f t="shared" ca="1" si="387"/>
        <v>-12593.845000000001</v>
      </c>
      <c r="AA929" s="345">
        <f t="shared" ca="1" si="387"/>
        <v>-12593.845000000001</v>
      </c>
      <c r="AB929" s="345">
        <f t="shared" ca="1" si="387"/>
        <v>-12593.845000000001</v>
      </c>
      <c r="AC929" s="345">
        <f t="shared" si="387"/>
        <v>68045.075219200036</v>
      </c>
      <c r="AD929" s="345">
        <f t="shared" si="387"/>
        <v>68045.075219200036</v>
      </c>
      <c r="AE929" s="345">
        <f t="shared" si="387"/>
        <v>68045.075219200036</v>
      </c>
      <c r="AF929" s="345">
        <f t="shared" si="387"/>
        <v>68045.075219200036</v>
      </c>
      <c r="AG929" s="345">
        <f t="shared" si="387"/>
        <v>68045.075219200036</v>
      </c>
      <c r="AH929" s="345">
        <f t="shared" si="387"/>
        <v>68045.075219200036</v>
      </c>
      <c r="AI929" s="345">
        <f t="shared" si="387"/>
        <v>68045.075219200036</v>
      </c>
      <c r="AJ929" s="345">
        <f t="shared" si="387"/>
        <v>68045.075219200036</v>
      </c>
      <c r="AK929" s="345">
        <f t="shared" ref="AK929:BP929" si="388">IF(AK927&lt;=24,AK816,SUMIF($E$823:$N$823,AK926,$E$915:$N$915)/12)</f>
        <v>68045.075219200036</v>
      </c>
      <c r="AL929" s="345">
        <f t="shared" si="388"/>
        <v>68045.075219200036</v>
      </c>
      <c r="AM929" s="345">
        <f t="shared" si="388"/>
        <v>68045.075219200036</v>
      </c>
      <c r="AN929" s="345">
        <f t="shared" si="388"/>
        <v>68045.075219200036</v>
      </c>
      <c r="AO929" s="345">
        <f t="shared" si="388"/>
        <v>71424.744227967996</v>
      </c>
      <c r="AP929" s="345">
        <f t="shared" si="388"/>
        <v>71424.744227967996</v>
      </c>
      <c r="AQ929" s="345">
        <f t="shared" si="388"/>
        <v>71424.744227967996</v>
      </c>
      <c r="AR929" s="345">
        <f t="shared" si="388"/>
        <v>71424.744227967996</v>
      </c>
      <c r="AS929" s="345">
        <f t="shared" si="388"/>
        <v>71424.744227967996</v>
      </c>
      <c r="AT929" s="345">
        <f t="shared" si="388"/>
        <v>71424.744227967996</v>
      </c>
      <c r="AU929" s="345">
        <f t="shared" si="388"/>
        <v>71424.744227967996</v>
      </c>
      <c r="AV929" s="345">
        <f t="shared" si="388"/>
        <v>71424.744227967996</v>
      </c>
      <c r="AW929" s="345">
        <f t="shared" si="388"/>
        <v>71424.744227967996</v>
      </c>
      <c r="AX929" s="345">
        <f t="shared" si="388"/>
        <v>71424.744227967996</v>
      </c>
      <c r="AY929" s="345">
        <f t="shared" si="388"/>
        <v>71424.744227967996</v>
      </c>
      <c r="AZ929" s="345">
        <f t="shared" si="388"/>
        <v>71424.744227967996</v>
      </c>
      <c r="BA929" s="345">
        <f t="shared" si="388"/>
        <v>73956.952147655698</v>
      </c>
      <c r="BB929" s="345">
        <f t="shared" si="388"/>
        <v>73956.952147655698</v>
      </c>
      <c r="BC929" s="345">
        <f t="shared" si="388"/>
        <v>73956.952147655698</v>
      </c>
      <c r="BD929" s="345">
        <f t="shared" si="388"/>
        <v>73956.952147655698</v>
      </c>
      <c r="BE929" s="345">
        <f t="shared" si="388"/>
        <v>73956.952147655698</v>
      </c>
      <c r="BF929" s="345">
        <f t="shared" si="388"/>
        <v>73956.952147655698</v>
      </c>
      <c r="BG929" s="345">
        <f t="shared" si="388"/>
        <v>73956.952147655698</v>
      </c>
      <c r="BH929" s="345">
        <f t="shared" si="388"/>
        <v>73956.952147655698</v>
      </c>
      <c r="BI929" s="345">
        <f t="shared" si="388"/>
        <v>73956.952147655698</v>
      </c>
      <c r="BJ929" s="345">
        <f t="shared" si="388"/>
        <v>73956.952147655698</v>
      </c>
      <c r="BK929" s="345">
        <f t="shared" si="388"/>
        <v>73956.952147655698</v>
      </c>
      <c r="BL929" s="345">
        <f t="shared" si="388"/>
        <v>73956.952147655698</v>
      </c>
      <c r="BM929" s="345">
        <f t="shared" si="388"/>
        <v>75529.188706745394</v>
      </c>
      <c r="BN929" s="345">
        <f t="shared" si="388"/>
        <v>75529.188706745394</v>
      </c>
      <c r="BO929" s="345">
        <f t="shared" si="388"/>
        <v>75529.188706745394</v>
      </c>
      <c r="BP929" s="345">
        <f t="shared" si="388"/>
        <v>75529.188706745394</v>
      </c>
      <c r="BQ929" s="345">
        <f t="shared" ref="BQ929:CJ929" si="389">IF(BQ927&lt;=24,BQ816,SUMIF($E$823:$N$823,BQ926,$E$915:$N$915)/12)</f>
        <v>75529.188706745394</v>
      </c>
      <c r="BR929" s="345">
        <f t="shared" si="389"/>
        <v>75529.188706745394</v>
      </c>
      <c r="BS929" s="345">
        <f t="shared" si="389"/>
        <v>75529.188706745394</v>
      </c>
      <c r="BT929" s="345">
        <f t="shared" si="389"/>
        <v>75529.188706745394</v>
      </c>
      <c r="BU929" s="345">
        <f t="shared" si="389"/>
        <v>75529.188706745394</v>
      </c>
      <c r="BV929" s="345">
        <f t="shared" si="389"/>
        <v>75529.188706745394</v>
      </c>
      <c r="BW929" s="345">
        <f t="shared" si="389"/>
        <v>75529.188706745394</v>
      </c>
      <c r="BX929" s="345">
        <f t="shared" si="389"/>
        <v>75529.188706745394</v>
      </c>
      <c r="BY929" s="345">
        <f t="shared" si="389"/>
        <v>79208.222255015178</v>
      </c>
      <c r="BZ929" s="345">
        <f t="shared" si="389"/>
        <v>79208.222255015178</v>
      </c>
      <c r="CA929" s="345">
        <f t="shared" si="389"/>
        <v>79208.222255015178</v>
      </c>
      <c r="CB929" s="345">
        <f t="shared" si="389"/>
        <v>79208.222255015178</v>
      </c>
      <c r="CC929" s="345">
        <f t="shared" si="389"/>
        <v>79208.222255015178</v>
      </c>
      <c r="CD929" s="345">
        <f t="shared" si="389"/>
        <v>79208.222255015178</v>
      </c>
      <c r="CE929" s="345">
        <f t="shared" si="389"/>
        <v>79208.222255015178</v>
      </c>
      <c r="CF929" s="345">
        <f t="shared" si="389"/>
        <v>79208.222255015178</v>
      </c>
      <c r="CG929" s="345">
        <f t="shared" si="389"/>
        <v>79208.222255015178</v>
      </c>
      <c r="CH929" s="345">
        <f t="shared" si="389"/>
        <v>79208.222255015178</v>
      </c>
      <c r="CI929" s="345">
        <f t="shared" si="389"/>
        <v>79208.222255015178</v>
      </c>
      <c r="CJ929" s="345">
        <f t="shared" si="389"/>
        <v>79208.222255015178</v>
      </c>
      <c r="CK929" s="345"/>
      <c r="CL929" s="345"/>
      <c r="CM929" s="345"/>
      <c r="CN929" s="345"/>
      <c r="CO929" s="345"/>
      <c r="CP929" s="345"/>
      <c r="CQ929" s="345"/>
      <c r="CR929" s="345"/>
      <c r="CS929" s="345"/>
      <c r="CT929" s="345"/>
      <c r="CU929" s="345"/>
      <c r="CV929" s="345"/>
      <c r="CW929" s="345"/>
      <c r="CX929" s="345"/>
      <c r="CY929" s="345"/>
      <c r="CZ929" s="345"/>
      <c r="DA929" s="345"/>
      <c r="DB929" s="345"/>
      <c r="DC929" s="345"/>
      <c r="DD929" s="345"/>
      <c r="DE929" s="345"/>
      <c r="DF929" s="345"/>
      <c r="DG929" s="345"/>
      <c r="DH929" s="345"/>
      <c r="DI929" s="345"/>
      <c r="DJ929" s="345"/>
      <c r="DK929" s="345"/>
      <c r="DL929" s="345"/>
      <c r="DM929" s="345"/>
      <c r="DN929" s="345"/>
      <c r="DO929" s="345"/>
      <c r="DP929" s="345"/>
      <c r="DQ929" s="345"/>
      <c r="DR929" s="345"/>
      <c r="DS929" s="345"/>
      <c r="DT929" s="345"/>
    </row>
    <row r="930" spans="3:124" hidden="1" outlineLevel="1">
      <c r="D930" s="348"/>
      <c r="E930" s="300"/>
      <c r="F930" s="302"/>
      <c r="G930" s="286"/>
      <c r="H930" s="286"/>
      <c r="I930" s="286"/>
      <c r="J930" s="286"/>
      <c r="K930" s="286"/>
      <c r="L930" s="286"/>
      <c r="M930" s="286"/>
      <c r="N930" s="286"/>
    </row>
    <row r="931" spans="3:124" hidden="1" outlineLevel="1">
      <c r="C931" s="23" t="s">
        <v>310</v>
      </c>
      <c r="D931" s="349"/>
      <c r="E931" s="300"/>
      <c r="F931" s="301"/>
      <c r="H931" s="284"/>
      <c r="I931" s="284"/>
      <c r="J931" s="284"/>
      <c r="K931" s="284"/>
      <c r="L931" s="284"/>
      <c r="M931" s="284"/>
      <c r="N931" s="284"/>
    </row>
    <row r="932" spans="3:124" hidden="1" outlineLevel="1">
      <c r="C932" s="232" t="s">
        <v>184</v>
      </c>
      <c r="D932" s="349"/>
      <c r="E932" s="300">
        <f>D936</f>
        <v>11187126.4</v>
      </c>
      <c r="F932" s="301">
        <f t="shared" ref="F932:BQ932" si="390">E936</f>
        <v>11187126.4</v>
      </c>
      <c r="G932" s="301">
        <f t="shared" si="390"/>
        <v>11187126.4</v>
      </c>
      <c r="H932" s="301">
        <f t="shared" si="390"/>
        <v>11187126.4</v>
      </c>
      <c r="I932" s="301">
        <f t="shared" si="390"/>
        <v>11187126.4</v>
      </c>
      <c r="J932" s="301">
        <f t="shared" si="390"/>
        <v>11187126.4</v>
      </c>
      <c r="K932" s="301">
        <f t="shared" si="390"/>
        <v>11187126.4</v>
      </c>
      <c r="L932" s="301">
        <f t="shared" si="390"/>
        <v>11187126.4</v>
      </c>
      <c r="M932" s="301">
        <f t="shared" si="390"/>
        <v>11187126.4</v>
      </c>
      <c r="N932" s="301">
        <f t="shared" si="390"/>
        <v>11187126.4</v>
      </c>
      <c r="O932" s="301">
        <f t="shared" si="390"/>
        <v>11187126.4</v>
      </c>
      <c r="P932" s="301">
        <f t="shared" si="390"/>
        <v>11187126.4</v>
      </c>
      <c r="Q932" s="301">
        <f t="shared" si="390"/>
        <v>11187126.4</v>
      </c>
      <c r="R932" s="301">
        <f t="shared" si="390"/>
        <v>11187126.4</v>
      </c>
      <c r="S932" s="301">
        <f t="shared" si="390"/>
        <v>11187126.4</v>
      </c>
      <c r="T932" s="301">
        <f t="shared" si="390"/>
        <v>11187126.4</v>
      </c>
      <c r="U932" s="301">
        <f t="shared" si="390"/>
        <v>11173684.513157768</v>
      </c>
      <c r="V932" s="301">
        <f t="shared" si="390"/>
        <v>11160186.618453693</v>
      </c>
      <c r="W932" s="301">
        <f t="shared" si="390"/>
        <v>11146632.482521683</v>
      </c>
      <c r="X932" s="301">
        <f t="shared" si="390"/>
        <v>11133021.87102329</v>
      </c>
      <c r="Y932" s="301">
        <f t="shared" si="390"/>
        <v>11119354.548643654</v>
      </c>
      <c r="Z932" s="301">
        <f t="shared" si="390"/>
        <v>11105630.279087437</v>
      </c>
      <c r="AA932" s="301">
        <f t="shared" si="390"/>
        <v>11091848.825074736</v>
      </c>
      <c r="AB932" s="301">
        <f t="shared" si="390"/>
        <v>11078009.948336981</v>
      </c>
      <c r="AC932" s="301">
        <f t="shared" si="390"/>
        <v>11064113.40961282</v>
      </c>
      <c r="AD932" s="301">
        <f t="shared" si="390"/>
        <v>11050158.968643973</v>
      </c>
      <c r="AE932" s="301">
        <f t="shared" si="390"/>
        <v>0</v>
      </c>
      <c r="AF932" s="301">
        <f t="shared" si="390"/>
        <v>0</v>
      </c>
      <c r="AG932" s="301">
        <f t="shared" si="390"/>
        <v>0</v>
      </c>
      <c r="AH932" s="301">
        <f t="shared" si="390"/>
        <v>0</v>
      </c>
      <c r="AI932" s="301">
        <f t="shared" si="390"/>
        <v>0</v>
      </c>
      <c r="AJ932" s="301">
        <f t="shared" si="390"/>
        <v>0</v>
      </c>
      <c r="AK932" s="301">
        <f t="shared" si="390"/>
        <v>0</v>
      </c>
      <c r="AL932" s="301">
        <f t="shared" si="390"/>
        <v>0</v>
      </c>
      <c r="AM932" s="301">
        <f t="shared" si="390"/>
        <v>0</v>
      </c>
      <c r="AN932" s="301">
        <f t="shared" si="390"/>
        <v>0</v>
      </c>
      <c r="AO932" s="301">
        <f t="shared" si="390"/>
        <v>0</v>
      </c>
      <c r="AP932" s="301">
        <f t="shared" si="390"/>
        <v>0</v>
      </c>
      <c r="AQ932" s="301">
        <f t="shared" si="390"/>
        <v>0</v>
      </c>
      <c r="AR932" s="301">
        <f t="shared" si="390"/>
        <v>0</v>
      </c>
      <c r="AS932" s="301">
        <f t="shared" si="390"/>
        <v>0</v>
      </c>
      <c r="AT932" s="301">
        <f t="shared" si="390"/>
        <v>0</v>
      </c>
      <c r="AU932" s="301">
        <f t="shared" si="390"/>
        <v>0</v>
      </c>
      <c r="AV932" s="301">
        <f t="shared" si="390"/>
        <v>0</v>
      </c>
      <c r="AW932" s="301">
        <f t="shared" si="390"/>
        <v>0</v>
      </c>
      <c r="AX932" s="301">
        <f t="shared" si="390"/>
        <v>0</v>
      </c>
      <c r="AY932" s="301">
        <f t="shared" si="390"/>
        <v>0</v>
      </c>
      <c r="AZ932" s="301">
        <f t="shared" si="390"/>
        <v>0</v>
      </c>
      <c r="BA932" s="301">
        <f t="shared" si="390"/>
        <v>0</v>
      </c>
      <c r="BB932" s="301">
        <f t="shared" si="390"/>
        <v>0</v>
      </c>
      <c r="BC932" s="301">
        <f t="shared" si="390"/>
        <v>0</v>
      </c>
      <c r="BD932" s="301">
        <f t="shared" si="390"/>
        <v>0</v>
      </c>
      <c r="BE932" s="301">
        <f t="shared" si="390"/>
        <v>0</v>
      </c>
      <c r="BF932" s="301">
        <f t="shared" si="390"/>
        <v>0</v>
      </c>
      <c r="BG932" s="301">
        <f t="shared" si="390"/>
        <v>0</v>
      </c>
      <c r="BH932" s="301">
        <f t="shared" si="390"/>
        <v>0</v>
      </c>
      <c r="BI932" s="301">
        <f t="shared" si="390"/>
        <v>0</v>
      </c>
      <c r="BJ932" s="301">
        <f t="shared" si="390"/>
        <v>0</v>
      </c>
      <c r="BK932" s="301">
        <f t="shared" si="390"/>
        <v>0</v>
      </c>
      <c r="BL932" s="301">
        <f t="shared" si="390"/>
        <v>0</v>
      </c>
      <c r="BM932" s="301">
        <f t="shared" si="390"/>
        <v>0</v>
      </c>
      <c r="BN932" s="301">
        <f t="shared" si="390"/>
        <v>0</v>
      </c>
      <c r="BO932" s="301">
        <f t="shared" si="390"/>
        <v>0</v>
      </c>
      <c r="BP932" s="301">
        <f t="shared" si="390"/>
        <v>0</v>
      </c>
      <c r="BQ932" s="301">
        <f t="shared" si="390"/>
        <v>0</v>
      </c>
      <c r="BR932" s="301">
        <f t="shared" ref="BR932:BX932" si="391">BQ936</f>
        <v>0</v>
      </c>
      <c r="BS932" s="301">
        <f t="shared" si="391"/>
        <v>0</v>
      </c>
      <c r="BT932" s="301">
        <f t="shared" si="391"/>
        <v>0</v>
      </c>
      <c r="BU932" s="301">
        <f t="shared" si="391"/>
        <v>0</v>
      </c>
      <c r="BV932" s="301">
        <f t="shared" si="391"/>
        <v>0</v>
      </c>
      <c r="BW932" s="301">
        <f t="shared" si="391"/>
        <v>0</v>
      </c>
      <c r="BX932" s="301">
        <f t="shared" si="391"/>
        <v>0</v>
      </c>
      <c r="BY932" s="301">
        <f t="shared" ref="BY932" si="392">BX936</f>
        <v>0</v>
      </c>
      <c r="BZ932" s="301">
        <f t="shared" ref="BZ932" si="393">BY936</f>
        <v>0</v>
      </c>
      <c r="CA932" s="301">
        <f t="shared" ref="CA932" si="394">BZ936</f>
        <v>0</v>
      </c>
      <c r="CB932" s="301">
        <f t="shared" ref="CB932" si="395">CA936</f>
        <v>0</v>
      </c>
      <c r="CC932" s="301">
        <f t="shared" ref="CC932" si="396">CB936</f>
        <v>0</v>
      </c>
      <c r="CD932" s="301">
        <f t="shared" ref="CD932" si="397">CC936</f>
        <v>0</v>
      </c>
      <c r="CE932" s="301">
        <f t="shared" ref="CE932" si="398">CD936</f>
        <v>0</v>
      </c>
      <c r="CF932" s="301">
        <f t="shared" ref="CF932" si="399">CE936</f>
        <v>0</v>
      </c>
      <c r="CG932" s="301">
        <f t="shared" ref="CG932" si="400">CF936</f>
        <v>0</v>
      </c>
      <c r="CH932" s="301">
        <f t="shared" ref="CH932" si="401">CG936</f>
        <v>0</v>
      </c>
      <c r="CI932" s="301">
        <f t="shared" ref="CI932" si="402">CH936</f>
        <v>0</v>
      </c>
      <c r="CJ932" s="301">
        <f t="shared" ref="CJ932" si="403">CI936</f>
        <v>0</v>
      </c>
      <c r="CK932" s="301"/>
      <c r="CL932" s="301"/>
      <c r="CM932" s="301"/>
      <c r="CN932" s="301"/>
      <c r="CO932" s="301"/>
      <c r="CP932" s="301"/>
      <c r="CQ932" s="301"/>
      <c r="CR932" s="301"/>
      <c r="CS932" s="301"/>
      <c r="CT932" s="301"/>
      <c r="CU932" s="301"/>
      <c r="CV932" s="301"/>
      <c r="CW932" s="301"/>
      <c r="CX932" s="301"/>
      <c r="CY932" s="301"/>
      <c r="CZ932" s="301"/>
      <c r="DA932" s="301"/>
      <c r="DB932" s="301"/>
      <c r="DC932" s="301"/>
      <c r="DD932" s="301"/>
      <c r="DE932" s="301"/>
      <c r="DF932" s="301"/>
      <c r="DG932" s="301"/>
      <c r="DH932" s="301"/>
      <c r="DI932" s="301"/>
      <c r="DJ932" s="301"/>
      <c r="DK932" s="301"/>
      <c r="DL932" s="301"/>
      <c r="DM932" s="301"/>
      <c r="DN932" s="301"/>
      <c r="DO932" s="301"/>
      <c r="DP932" s="301"/>
      <c r="DQ932" s="301"/>
      <c r="DR932" s="301"/>
      <c r="DS932" s="301"/>
      <c r="DT932" s="301"/>
    </row>
    <row r="933" spans="3:124" hidden="1" outlineLevel="1">
      <c r="C933" s="232" t="s">
        <v>314</v>
      </c>
      <c r="D933" s="349"/>
      <c r="E933" s="341">
        <f t="shared" ref="E933:BP933" si="404">-IF(E927&lt;=$D$275,$M$268,IPMT($D$273/12,E927-$D$275,$D$274*12,-$D$269))*(E932&lt;&gt;0)</f>
        <v>-46613.026666666665</v>
      </c>
      <c r="F933" s="301">
        <f t="shared" si="404"/>
        <v>-46613.026666666665</v>
      </c>
      <c r="G933" s="301">
        <f t="shared" si="404"/>
        <v>-46613.026666666665</v>
      </c>
      <c r="H933" s="301">
        <f t="shared" si="404"/>
        <v>-46613.026666666665</v>
      </c>
      <c r="I933" s="301">
        <f t="shared" si="404"/>
        <v>-46613.026666666665</v>
      </c>
      <c r="J933" s="301">
        <f t="shared" si="404"/>
        <v>-46613.026666666665</v>
      </c>
      <c r="K933" s="301">
        <f t="shared" si="404"/>
        <v>-46613.026666666665</v>
      </c>
      <c r="L933" s="301">
        <f t="shared" si="404"/>
        <v>-46613.026666666665</v>
      </c>
      <c r="M933" s="301">
        <f t="shared" si="404"/>
        <v>-46613.026666666665</v>
      </c>
      <c r="N933" s="301">
        <f t="shared" si="404"/>
        <v>-46613.026666666665</v>
      </c>
      <c r="O933" s="301">
        <f t="shared" si="404"/>
        <v>-46613.026666666665</v>
      </c>
      <c r="P933" s="301">
        <f t="shared" si="404"/>
        <v>-46613.026666666665</v>
      </c>
      <c r="Q933" s="301">
        <f t="shared" si="404"/>
        <v>-46613.026666666665</v>
      </c>
      <c r="R933" s="301">
        <f t="shared" si="404"/>
        <v>-46613.026666666665</v>
      </c>
      <c r="S933" s="301">
        <f t="shared" si="404"/>
        <v>-46613.026666666665</v>
      </c>
      <c r="T933" s="301">
        <f t="shared" si="404"/>
        <v>-46613.026666666665</v>
      </c>
      <c r="U933" s="301">
        <f t="shared" si="404"/>
        <v>-46557.018804824038</v>
      </c>
      <c r="V933" s="301">
        <f t="shared" si="404"/>
        <v>-46500.777576890388</v>
      </c>
      <c r="W933" s="301">
        <f t="shared" si="404"/>
        <v>-46444.30201050701</v>
      </c>
      <c r="X933" s="301">
        <f t="shared" si="404"/>
        <v>-46387.591129263717</v>
      </c>
      <c r="Y933" s="301">
        <f t="shared" si="404"/>
        <v>-46330.643952681894</v>
      </c>
      <c r="Z933" s="301">
        <f t="shared" si="404"/>
        <v>-46273.459496197662</v>
      </c>
      <c r="AA933" s="301">
        <f t="shared" si="404"/>
        <v>-46216.036771144732</v>
      </c>
      <c r="AB933" s="301">
        <f t="shared" si="404"/>
        <v>-46158.374784737418</v>
      </c>
      <c r="AC933" s="301">
        <f t="shared" si="404"/>
        <v>-46100.472540053408</v>
      </c>
      <c r="AD933" s="301">
        <f t="shared" si="404"/>
        <v>-46042.329036016556</v>
      </c>
      <c r="AE933" s="301">
        <f t="shared" si="404"/>
        <v>0</v>
      </c>
      <c r="AF933" s="301">
        <f t="shared" si="404"/>
        <v>0</v>
      </c>
      <c r="AG933" s="301">
        <f t="shared" si="404"/>
        <v>0</v>
      </c>
      <c r="AH933" s="301">
        <f t="shared" si="404"/>
        <v>0</v>
      </c>
      <c r="AI933" s="301">
        <f t="shared" si="404"/>
        <v>0</v>
      </c>
      <c r="AJ933" s="301">
        <f t="shared" si="404"/>
        <v>0</v>
      </c>
      <c r="AK933" s="301">
        <f t="shared" si="404"/>
        <v>0</v>
      </c>
      <c r="AL933" s="301">
        <f t="shared" si="404"/>
        <v>0</v>
      </c>
      <c r="AM933" s="301">
        <f t="shared" si="404"/>
        <v>0</v>
      </c>
      <c r="AN933" s="301">
        <f t="shared" si="404"/>
        <v>0</v>
      </c>
      <c r="AO933" s="301">
        <f t="shared" si="404"/>
        <v>0</v>
      </c>
      <c r="AP933" s="301">
        <f t="shared" si="404"/>
        <v>0</v>
      </c>
      <c r="AQ933" s="301">
        <f t="shared" si="404"/>
        <v>0</v>
      </c>
      <c r="AR933" s="301">
        <f t="shared" si="404"/>
        <v>0</v>
      </c>
      <c r="AS933" s="301">
        <f t="shared" si="404"/>
        <v>0</v>
      </c>
      <c r="AT933" s="301">
        <f t="shared" si="404"/>
        <v>0</v>
      </c>
      <c r="AU933" s="301">
        <f t="shared" si="404"/>
        <v>0</v>
      </c>
      <c r="AV933" s="301">
        <f t="shared" si="404"/>
        <v>0</v>
      </c>
      <c r="AW933" s="301">
        <f t="shared" si="404"/>
        <v>0</v>
      </c>
      <c r="AX933" s="301">
        <f t="shared" si="404"/>
        <v>0</v>
      </c>
      <c r="AY933" s="301">
        <f t="shared" si="404"/>
        <v>0</v>
      </c>
      <c r="AZ933" s="301">
        <f t="shared" si="404"/>
        <v>0</v>
      </c>
      <c r="BA933" s="301">
        <f t="shared" si="404"/>
        <v>0</v>
      </c>
      <c r="BB933" s="301">
        <f t="shared" si="404"/>
        <v>0</v>
      </c>
      <c r="BC933" s="301">
        <f t="shared" si="404"/>
        <v>0</v>
      </c>
      <c r="BD933" s="301">
        <f t="shared" si="404"/>
        <v>0</v>
      </c>
      <c r="BE933" s="301">
        <f t="shared" si="404"/>
        <v>0</v>
      </c>
      <c r="BF933" s="301">
        <f t="shared" si="404"/>
        <v>0</v>
      </c>
      <c r="BG933" s="301">
        <f t="shared" si="404"/>
        <v>0</v>
      </c>
      <c r="BH933" s="301">
        <f t="shared" si="404"/>
        <v>0</v>
      </c>
      <c r="BI933" s="301">
        <f t="shared" si="404"/>
        <v>0</v>
      </c>
      <c r="BJ933" s="301">
        <f t="shared" si="404"/>
        <v>0</v>
      </c>
      <c r="BK933" s="301">
        <f t="shared" si="404"/>
        <v>0</v>
      </c>
      <c r="BL933" s="301">
        <f t="shared" si="404"/>
        <v>0</v>
      </c>
      <c r="BM933" s="301">
        <f t="shared" si="404"/>
        <v>0</v>
      </c>
      <c r="BN933" s="301">
        <f t="shared" si="404"/>
        <v>0</v>
      </c>
      <c r="BO933" s="301">
        <f t="shared" si="404"/>
        <v>0</v>
      </c>
      <c r="BP933" s="301">
        <f t="shared" si="404"/>
        <v>0</v>
      </c>
      <c r="BQ933" s="301">
        <f t="shared" ref="BQ933:BX933" si="405">-IF(BQ927&lt;=$D$275,$M$268,IPMT($D$273/12,BQ927-$D$275,$D$274*12,-$D$269))*(BQ932&lt;&gt;0)</f>
        <v>0</v>
      </c>
      <c r="BR933" s="301">
        <f t="shared" si="405"/>
        <v>0</v>
      </c>
      <c r="BS933" s="301">
        <f t="shared" si="405"/>
        <v>0</v>
      </c>
      <c r="BT933" s="301">
        <f t="shared" si="405"/>
        <v>0</v>
      </c>
      <c r="BU933" s="301">
        <f t="shared" si="405"/>
        <v>0</v>
      </c>
      <c r="BV933" s="301">
        <f t="shared" si="405"/>
        <v>0</v>
      </c>
      <c r="BW933" s="301">
        <f t="shared" si="405"/>
        <v>0</v>
      </c>
      <c r="BX933" s="301">
        <f t="shared" si="405"/>
        <v>0</v>
      </c>
      <c r="BY933" s="301">
        <f t="shared" ref="BY933:CJ933" si="406">-IF(BY927&lt;=$D$275,$M$268,IPMT($D$273/12,BY927-$D$275,$D$274*12,-$D$269))*(BY932&lt;&gt;0)</f>
        <v>0</v>
      </c>
      <c r="BZ933" s="301">
        <f t="shared" si="406"/>
        <v>0</v>
      </c>
      <c r="CA933" s="301">
        <f t="shared" si="406"/>
        <v>0</v>
      </c>
      <c r="CB933" s="301">
        <f t="shared" si="406"/>
        <v>0</v>
      </c>
      <c r="CC933" s="301">
        <f t="shared" si="406"/>
        <v>0</v>
      </c>
      <c r="CD933" s="301">
        <f t="shared" si="406"/>
        <v>0</v>
      </c>
      <c r="CE933" s="301">
        <f t="shared" si="406"/>
        <v>0</v>
      </c>
      <c r="CF933" s="301">
        <f t="shared" si="406"/>
        <v>0</v>
      </c>
      <c r="CG933" s="301">
        <f t="shared" si="406"/>
        <v>0</v>
      </c>
      <c r="CH933" s="301">
        <f t="shared" si="406"/>
        <v>0</v>
      </c>
      <c r="CI933" s="301">
        <f t="shared" si="406"/>
        <v>0</v>
      </c>
      <c r="CJ933" s="301">
        <f t="shared" si="406"/>
        <v>0</v>
      </c>
      <c r="CK933" s="301"/>
      <c r="CL933" s="301"/>
      <c r="CM933" s="301"/>
      <c r="CN933" s="301"/>
      <c r="CO933" s="301"/>
      <c r="CP933" s="301"/>
      <c r="CQ933" s="301"/>
      <c r="CR933" s="301"/>
      <c r="CS933" s="301"/>
      <c r="CT933" s="301"/>
      <c r="CU933" s="301"/>
      <c r="CV933" s="301"/>
      <c r="CW933" s="301"/>
      <c r="CX933" s="301"/>
      <c r="CY933" s="301"/>
      <c r="CZ933" s="301"/>
      <c r="DA933" s="301"/>
      <c r="DB933" s="301"/>
      <c r="DC933" s="301"/>
      <c r="DD933" s="301"/>
      <c r="DE933" s="301"/>
      <c r="DF933" s="301"/>
      <c r="DG933" s="301"/>
      <c r="DH933" s="301"/>
      <c r="DI933" s="301"/>
      <c r="DJ933" s="301"/>
      <c r="DK933" s="301"/>
      <c r="DL933" s="301"/>
      <c r="DM933" s="301"/>
      <c r="DN933" s="301"/>
      <c r="DO933" s="301"/>
      <c r="DP933" s="301"/>
      <c r="DQ933" s="301"/>
      <c r="DR933" s="301"/>
      <c r="DS933" s="301"/>
      <c r="DT933" s="301"/>
    </row>
    <row r="934" spans="3:124" hidden="1" outlineLevel="1">
      <c r="C934" s="232" t="s">
        <v>315</v>
      </c>
      <c r="D934" s="349"/>
      <c r="E934" s="341">
        <f t="shared" ref="E934:BP934" si="407">-IF(E927&lt;=$D$275,0,PPMT($D$273/12,E927-$D$275,$D$274*12,-$D$269))*(E932&lt;&gt;0)</f>
        <v>0</v>
      </c>
      <c r="F934" s="342">
        <f t="shared" si="407"/>
        <v>0</v>
      </c>
      <c r="G934" s="342">
        <f t="shared" si="407"/>
        <v>0</v>
      </c>
      <c r="H934" s="342">
        <f t="shared" si="407"/>
        <v>0</v>
      </c>
      <c r="I934" s="342">
        <f t="shared" si="407"/>
        <v>0</v>
      </c>
      <c r="J934" s="342">
        <f t="shared" si="407"/>
        <v>0</v>
      </c>
      <c r="K934" s="342">
        <f t="shared" si="407"/>
        <v>0</v>
      </c>
      <c r="L934" s="342">
        <f t="shared" si="407"/>
        <v>0</v>
      </c>
      <c r="M934" s="342">
        <f t="shared" si="407"/>
        <v>0</v>
      </c>
      <c r="N934" s="342">
        <f t="shared" si="407"/>
        <v>0</v>
      </c>
      <c r="O934" s="342">
        <f t="shared" si="407"/>
        <v>0</v>
      </c>
      <c r="P934" s="342">
        <f t="shared" si="407"/>
        <v>0</v>
      </c>
      <c r="Q934" s="342">
        <f t="shared" si="407"/>
        <v>0</v>
      </c>
      <c r="R934" s="342">
        <f t="shared" si="407"/>
        <v>0</v>
      </c>
      <c r="S934" s="342">
        <f t="shared" si="407"/>
        <v>0</v>
      </c>
      <c r="T934" s="342">
        <f t="shared" si="407"/>
        <v>-13441.886842232816</v>
      </c>
      <c r="U934" s="342">
        <f t="shared" si="407"/>
        <v>-13497.89470407545</v>
      </c>
      <c r="V934" s="342">
        <f t="shared" si="407"/>
        <v>-13554.1359320091</v>
      </c>
      <c r="W934" s="342">
        <f t="shared" si="407"/>
        <v>-13610.611498392473</v>
      </c>
      <c r="X934" s="342">
        <f t="shared" si="407"/>
        <v>-13667.322379635772</v>
      </c>
      <c r="Y934" s="342">
        <f t="shared" si="407"/>
        <v>-13724.26955621759</v>
      </c>
      <c r="Z934" s="342">
        <f t="shared" si="407"/>
        <v>-13781.454012701826</v>
      </c>
      <c r="AA934" s="342">
        <f t="shared" si="407"/>
        <v>-13838.876737754756</v>
      </c>
      <c r="AB934" s="342">
        <f t="shared" si="407"/>
        <v>-13896.538724162065</v>
      </c>
      <c r="AC934" s="342">
        <f t="shared" si="407"/>
        <v>-13954.440968846073</v>
      </c>
      <c r="AD934" s="342">
        <f t="shared" si="407"/>
        <v>-14012.584472882932</v>
      </c>
      <c r="AE934" s="342">
        <f t="shared" si="407"/>
        <v>0</v>
      </c>
      <c r="AF934" s="342">
        <f t="shared" si="407"/>
        <v>0</v>
      </c>
      <c r="AG934" s="342">
        <f t="shared" si="407"/>
        <v>0</v>
      </c>
      <c r="AH934" s="342">
        <f t="shared" si="407"/>
        <v>0</v>
      </c>
      <c r="AI934" s="342">
        <f t="shared" si="407"/>
        <v>0</v>
      </c>
      <c r="AJ934" s="342">
        <f t="shared" si="407"/>
        <v>0</v>
      </c>
      <c r="AK934" s="342">
        <f t="shared" si="407"/>
        <v>0</v>
      </c>
      <c r="AL934" s="342">
        <f t="shared" si="407"/>
        <v>0</v>
      </c>
      <c r="AM934" s="342">
        <f t="shared" si="407"/>
        <v>0</v>
      </c>
      <c r="AN934" s="342">
        <f t="shared" si="407"/>
        <v>0</v>
      </c>
      <c r="AO934" s="342">
        <f t="shared" si="407"/>
        <v>0</v>
      </c>
      <c r="AP934" s="342">
        <f t="shared" si="407"/>
        <v>0</v>
      </c>
      <c r="AQ934" s="342">
        <f t="shared" si="407"/>
        <v>0</v>
      </c>
      <c r="AR934" s="342">
        <f t="shared" si="407"/>
        <v>0</v>
      </c>
      <c r="AS934" s="342">
        <f t="shared" si="407"/>
        <v>0</v>
      </c>
      <c r="AT934" s="342">
        <f t="shared" si="407"/>
        <v>0</v>
      </c>
      <c r="AU934" s="342">
        <f t="shared" si="407"/>
        <v>0</v>
      </c>
      <c r="AV934" s="342">
        <f t="shared" si="407"/>
        <v>0</v>
      </c>
      <c r="AW934" s="342">
        <f t="shared" si="407"/>
        <v>0</v>
      </c>
      <c r="AX934" s="342">
        <f t="shared" si="407"/>
        <v>0</v>
      </c>
      <c r="AY934" s="342">
        <f t="shared" si="407"/>
        <v>0</v>
      </c>
      <c r="AZ934" s="342">
        <f t="shared" si="407"/>
        <v>0</v>
      </c>
      <c r="BA934" s="342">
        <f t="shared" si="407"/>
        <v>0</v>
      </c>
      <c r="BB934" s="342">
        <f t="shared" si="407"/>
        <v>0</v>
      </c>
      <c r="BC934" s="342">
        <f t="shared" si="407"/>
        <v>0</v>
      </c>
      <c r="BD934" s="342">
        <f t="shared" si="407"/>
        <v>0</v>
      </c>
      <c r="BE934" s="342">
        <f t="shared" si="407"/>
        <v>0</v>
      </c>
      <c r="BF934" s="342">
        <f t="shared" si="407"/>
        <v>0</v>
      </c>
      <c r="BG934" s="342">
        <f t="shared" si="407"/>
        <v>0</v>
      </c>
      <c r="BH934" s="342">
        <f t="shared" si="407"/>
        <v>0</v>
      </c>
      <c r="BI934" s="342">
        <f t="shared" si="407"/>
        <v>0</v>
      </c>
      <c r="BJ934" s="342">
        <f t="shared" si="407"/>
        <v>0</v>
      </c>
      <c r="BK934" s="342">
        <f t="shared" si="407"/>
        <v>0</v>
      </c>
      <c r="BL934" s="342">
        <f t="shared" si="407"/>
        <v>0</v>
      </c>
      <c r="BM934" s="342">
        <f t="shared" si="407"/>
        <v>0</v>
      </c>
      <c r="BN934" s="342">
        <f t="shared" si="407"/>
        <v>0</v>
      </c>
      <c r="BO934" s="342">
        <f t="shared" si="407"/>
        <v>0</v>
      </c>
      <c r="BP934" s="342">
        <f t="shared" si="407"/>
        <v>0</v>
      </c>
      <c r="BQ934" s="342">
        <f t="shared" ref="BQ934:BX934" si="408">-IF(BQ927&lt;=$D$275,0,PPMT($D$273/12,BQ927-$D$275,$D$274*12,-$D$269))*(BQ932&lt;&gt;0)</f>
        <v>0</v>
      </c>
      <c r="BR934" s="342">
        <f t="shared" si="408"/>
        <v>0</v>
      </c>
      <c r="BS934" s="342">
        <f t="shared" si="408"/>
        <v>0</v>
      </c>
      <c r="BT934" s="342">
        <f t="shared" si="408"/>
        <v>0</v>
      </c>
      <c r="BU934" s="342">
        <f t="shared" si="408"/>
        <v>0</v>
      </c>
      <c r="BV934" s="342">
        <f t="shared" si="408"/>
        <v>0</v>
      </c>
      <c r="BW934" s="342">
        <f t="shared" si="408"/>
        <v>0</v>
      </c>
      <c r="BX934" s="342">
        <f t="shared" si="408"/>
        <v>0</v>
      </c>
      <c r="BY934" s="342">
        <f t="shared" ref="BY934:CJ934" si="409">-IF(BY927&lt;=$D$275,0,PPMT($D$273/12,BY927-$D$275,$D$274*12,-$D$269))*(BY932&lt;&gt;0)</f>
        <v>0</v>
      </c>
      <c r="BZ934" s="342">
        <f t="shared" si="409"/>
        <v>0</v>
      </c>
      <c r="CA934" s="342">
        <f t="shared" si="409"/>
        <v>0</v>
      </c>
      <c r="CB934" s="342">
        <f t="shared" si="409"/>
        <v>0</v>
      </c>
      <c r="CC934" s="342">
        <f t="shared" si="409"/>
        <v>0</v>
      </c>
      <c r="CD934" s="342">
        <f t="shared" si="409"/>
        <v>0</v>
      </c>
      <c r="CE934" s="342">
        <f t="shared" si="409"/>
        <v>0</v>
      </c>
      <c r="CF934" s="342">
        <f t="shared" si="409"/>
        <v>0</v>
      </c>
      <c r="CG934" s="342">
        <f t="shared" si="409"/>
        <v>0</v>
      </c>
      <c r="CH934" s="342">
        <f t="shared" si="409"/>
        <v>0</v>
      </c>
      <c r="CI934" s="342">
        <f t="shared" si="409"/>
        <v>0</v>
      </c>
      <c r="CJ934" s="342">
        <f t="shared" si="409"/>
        <v>0</v>
      </c>
      <c r="CK934" s="342"/>
      <c r="CL934" s="342"/>
      <c r="CM934" s="342"/>
      <c r="CN934" s="342"/>
      <c r="CO934" s="342"/>
      <c r="CP934" s="342"/>
      <c r="CQ934" s="342"/>
      <c r="CR934" s="342"/>
      <c r="CS934" s="342"/>
      <c r="CT934" s="342"/>
      <c r="CU934" s="342"/>
      <c r="CV934" s="342"/>
      <c r="CW934" s="342"/>
      <c r="CX934" s="342"/>
      <c r="CY934" s="342"/>
      <c r="CZ934" s="342"/>
      <c r="DA934" s="342"/>
      <c r="DB934" s="342"/>
      <c r="DC934" s="342"/>
      <c r="DD934" s="342"/>
      <c r="DE934" s="342"/>
      <c r="DF934" s="342"/>
      <c r="DG934" s="342"/>
      <c r="DH934" s="342"/>
      <c r="DI934" s="342"/>
      <c r="DJ934" s="342"/>
      <c r="DK934" s="342"/>
      <c r="DL934" s="342"/>
      <c r="DM934" s="342"/>
      <c r="DN934" s="342"/>
      <c r="DO934" s="342"/>
      <c r="DP934" s="342"/>
      <c r="DQ934" s="342"/>
      <c r="DR934" s="342"/>
      <c r="DS934" s="342"/>
      <c r="DT934" s="342"/>
    </row>
    <row r="935" spans="3:124" hidden="1" outlineLevel="1">
      <c r="C935" s="232" t="s">
        <v>318</v>
      </c>
      <c r="D935" s="349"/>
      <c r="E935" s="300">
        <f t="shared" ref="E935:BP935" si="410">IF(E927=$D$308,-E932-E934,0)</f>
        <v>0</v>
      </c>
      <c r="F935" s="301">
        <f t="shared" si="410"/>
        <v>0</v>
      </c>
      <c r="G935" s="301">
        <f t="shared" si="410"/>
        <v>0</v>
      </c>
      <c r="H935" s="301">
        <f t="shared" si="410"/>
        <v>0</v>
      </c>
      <c r="I935" s="301">
        <f t="shared" si="410"/>
        <v>0</v>
      </c>
      <c r="J935" s="301">
        <f t="shared" si="410"/>
        <v>0</v>
      </c>
      <c r="K935" s="301">
        <f t="shared" si="410"/>
        <v>0</v>
      </c>
      <c r="L935" s="301">
        <f t="shared" si="410"/>
        <v>0</v>
      </c>
      <c r="M935" s="301">
        <f t="shared" si="410"/>
        <v>0</v>
      </c>
      <c r="N935" s="301">
        <f t="shared" si="410"/>
        <v>0</v>
      </c>
      <c r="O935" s="301">
        <f t="shared" si="410"/>
        <v>0</v>
      </c>
      <c r="P935" s="301">
        <f t="shared" si="410"/>
        <v>0</v>
      </c>
      <c r="Q935" s="301">
        <f t="shared" si="410"/>
        <v>0</v>
      </c>
      <c r="R935" s="301">
        <f t="shared" si="410"/>
        <v>0</v>
      </c>
      <c r="S935" s="301">
        <f t="shared" si="410"/>
        <v>0</v>
      </c>
      <c r="T935" s="301">
        <f t="shared" si="410"/>
        <v>0</v>
      </c>
      <c r="U935" s="301">
        <f t="shared" si="410"/>
        <v>0</v>
      </c>
      <c r="V935" s="301">
        <f t="shared" si="410"/>
        <v>0</v>
      </c>
      <c r="W935" s="301">
        <f t="shared" si="410"/>
        <v>0</v>
      </c>
      <c r="X935" s="301">
        <f t="shared" si="410"/>
        <v>0</v>
      </c>
      <c r="Y935" s="301">
        <f t="shared" si="410"/>
        <v>0</v>
      </c>
      <c r="Z935" s="301">
        <f t="shared" si="410"/>
        <v>0</v>
      </c>
      <c r="AA935" s="301">
        <f t="shared" si="410"/>
        <v>0</v>
      </c>
      <c r="AB935" s="301">
        <f t="shared" si="410"/>
        <v>0</v>
      </c>
      <c r="AC935" s="301">
        <f t="shared" si="410"/>
        <v>0</v>
      </c>
      <c r="AD935" s="301">
        <f t="shared" si="410"/>
        <v>-11036146.384171089</v>
      </c>
      <c r="AE935" s="301">
        <f t="shared" si="410"/>
        <v>0</v>
      </c>
      <c r="AF935" s="301">
        <f t="shared" si="410"/>
        <v>0</v>
      </c>
      <c r="AG935" s="301">
        <f t="shared" si="410"/>
        <v>0</v>
      </c>
      <c r="AH935" s="301">
        <f t="shared" si="410"/>
        <v>0</v>
      </c>
      <c r="AI935" s="301">
        <f t="shared" si="410"/>
        <v>0</v>
      </c>
      <c r="AJ935" s="301">
        <f t="shared" si="410"/>
        <v>0</v>
      </c>
      <c r="AK935" s="301">
        <f t="shared" si="410"/>
        <v>0</v>
      </c>
      <c r="AL935" s="301">
        <f t="shared" si="410"/>
        <v>0</v>
      </c>
      <c r="AM935" s="301">
        <f t="shared" si="410"/>
        <v>0</v>
      </c>
      <c r="AN935" s="301">
        <f t="shared" si="410"/>
        <v>0</v>
      </c>
      <c r="AO935" s="301">
        <f t="shared" si="410"/>
        <v>0</v>
      </c>
      <c r="AP935" s="301">
        <f t="shared" si="410"/>
        <v>0</v>
      </c>
      <c r="AQ935" s="301">
        <f t="shared" si="410"/>
        <v>0</v>
      </c>
      <c r="AR935" s="301">
        <f t="shared" si="410"/>
        <v>0</v>
      </c>
      <c r="AS935" s="301">
        <f t="shared" si="410"/>
        <v>0</v>
      </c>
      <c r="AT935" s="301">
        <f t="shared" si="410"/>
        <v>0</v>
      </c>
      <c r="AU935" s="301">
        <f t="shared" si="410"/>
        <v>0</v>
      </c>
      <c r="AV935" s="301">
        <f t="shared" si="410"/>
        <v>0</v>
      </c>
      <c r="AW935" s="301">
        <f t="shared" si="410"/>
        <v>0</v>
      </c>
      <c r="AX935" s="301">
        <f t="shared" si="410"/>
        <v>0</v>
      </c>
      <c r="AY935" s="301">
        <f t="shared" si="410"/>
        <v>0</v>
      </c>
      <c r="AZ935" s="301">
        <f t="shared" si="410"/>
        <v>0</v>
      </c>
      <c r="BA935" s="301">
        <f t="shared" si="410"/>
        <v>0</v>
      </c>
      <c r="BB935" s="301">
        <f t="shared" si="410"/>
        <v>0</v>
      </c>
      <c r="BC935" s="301">
        <f t="shared" si="410"/>
        <v>0</v>
      </c>
      <c r="BD935" s="301">
        <f t="shared" si="410"/>
        <v>0</v>
      </c>
      <c r="BE935" s="301">
        <f t="shared" si="410"/>
        <v>0</v>
      </c>
      <c r="BF935" s="301">
        <f t="shared" si="410"/>
        <v>0</v>
      </c>
      <c r="BG935" s="301">
        <f t="shared" si="410"/>
        <v>0</v>
      </c>
      <c r="BH935" s="301">
        <f t="shared" si="410"/>
        <v>0</v>
      </c>
      <c r="BI935" s="301">
        <f t="shared" si="410"/>
        <v>0</v>
      </c>
      <c r="BJ935" s="301">
        <f t="shared" si="410"/>
        <v>0</v>
      </c>
      <c r="BK935" s="301">
        <f t="shared" si="410"/>
        <v>0</v>
      </c>
      <c r="BL935" s="301">
        <f t="shared" si="410"/>
        <v>0</v>
      </c>
      <c r="BM935" s="301">
        <f t="shared" si="410"/>
        <v>0</v>
      </c>
      <c r="BN935" s="301">
        <f t="shared" si="410"/>
        <v>0</v>
      </c>
      <c r="BO935" s="301">
        <f t="shared" si="410"/>
        <v>0</v>
      </c>
      <c r="BP935" s="301">
        <f t="shared" si="410"/>
        <v>0</v>
      </c>
      <c r="BQ935" s="301">
        <f t="shared" ref="BQ935:BX935" si="411">IF(BQ927=$D$308,-BQ932-BQ934,0)</f>
        <v>0</v>
      </c>
      <c r="BR935" s="301">
        <f t="shared" si="411"/>
        <v>0</v>
      </c>
      <c r="BS935" s="301">
        <f t="shared" si="411"/>
        <v>0</v>
      </c>
      <c r="BT935" s="301">
        <f t="shared" si="411"/>
        <v>0</v>
      </c>
      <c r="BU935" s="301">
        <f t="shared" si="411"/>
        <v>0</v>
      </c>
      <c r="BV935" s="301">
        <f t="shared" si="411"/>
        <v>0</v>
      </c>
      <c r="BW935" s="301">
        <f t="shared" si="411"/>
        <v>0</v>
      </c>
      <c r="BX935" s="301">
        <f t="shared" si="411"/>
        <v>0</v>
      </c>
      <c r="BY935" s="301">
        <f t="shared" ref="BY935:CJ935" si="412">IF(BY927=$D$308,-BY932-BY934,0)</f>
        <v>0</v>
      </c>
      <c r="BZ935" s="301">
        <f t="shared" si="412"/>
        <v>0</v>
      </c>
      <c r="CA935" s="301">
        <f t="shared" si="412"/>
        <v>0</v>
      </c>
      <c r="CB935" s="301">
        <f t="shared" si="412"/>
        <v>0</v>
      </c>
      <c r="CC935" s="301">
        <f t="shared" si="412"/>
        <v>0</v>
      </c>
      <c r="CD935" s="301">
        <f t="shared" si="412"/>
        <v>0</v>
      </c>
      <c r="CE935" s="301">
        <f t="shared" si="412"/>
        <v>0</v>
      </c>
      <c r="CF935" s="301">
        <f t="shared" si="412"/>
        <v>0</v>
      </c>
      <c r="CG935" s="301">
        <f t="shared" si="412"/>
        <v>0</v>
      </c>
      <c r="CH935" s="301">
        <f t="shared" si="412"/>
        <v>0</v>
      </c>
      <c r="CI935" s="301">
        <f t="shared" si="412"/>
        <v>0</v>
      </c>
      <c r="CJ935" s="301">
        <f t="shared" si="412"/>
        <v>0</v>
      </c>
      <c r="CK935" s="301"/>
      <c r="CL935" s="301"/>
      <c r="CM935" s="301"/>
      <c r="CN935" s="301"/>
      <c r="CO935" s="301"/>
      <c r="CP935" s="301"/>
      <c r="CQ935" s="301"/>
      <c r="CR935" s="301"/>
      <c r="CS935" s="301"/>
      <c r="CT935" s="301"/>
      <c r="CU935" s="301"/>
      <c r="CV935" s="301"/>
      <c r="CW935" s="301"/>
      <c r="CX935" s="301"/>
      <c r="CY935" s="301"/>
      <c r="CZ935" s="301"/>
      <c r="DA935" s="301"/>
      <c r="DB935" s="301"/>
      <c r="DC935" s="301"/>
      <c r="DD935" s="301"/>
      <c r="DE935" s="301"/>
      <c r="DF935" s="301"/>
      <c r="DG935" s="301"/>
      <c r="DH935" s="301"/>
      <c r="DI935" s="301"/>
      <c r="DJ935" s="301"/>
      <c r="DK935" s="301"/>
      <c r="DL935" s="301"/>
      <c r="DM935" s="301"/>
      <c r="DN935" s="301"/>
      <c r="DO935" s="301"/>
      <c r="DP935" s="301"/>
      <c r="DQ935" s="301"/>
      <c r="DR935" s="301"/>
      <c r="DS935" s="301"/>
      <c r="DT935" s="301"/>
    </row>
    <row r="936" spans="3:124" hidden="1" outlineLevel="1">
      <c r="C936" s="232" t="s">
        <v>186</v>
      </c>
      <c r="D936" s="349">
        <f>D269</f>
        <v>11187126.4</v>
      </c>
      <c r="E936" s="300">
        <f>E932+E934+E935</f>
        <v>11187126.4</v>
      </c>
      <c r="F936" s="301">
        <f t="shared" ref="F936:BQ936" si="413">F932+F934+F935</f>
        <v>11187126.4</v>
      </c>
      <c r="G936" s="301">
        <f t="shared" si="413"/>
        <v>11187126.4</v>
      </c>
      <c r="H936" s="301">
        <f t="shared" si="413"/>
        <v>11187126.4</v>
      </c>
      <c r="I936" s="301">
        <f t="shared" si="413"/>
        <v>11187126.4</v>
      </c>
      <c r="J936" s="301">
        <f t="shared" si="413"/>
        <v>11187126.4</v>
      </c>
      <c r="K936" s="301">
        <f t="shared" si="413"/>
        <v>11187126.4</v>
      </c>
      <c r="L936" s="301">
        <f t="shared" si="413"/>
        <v>11187126.4</v>
      </c>
      <c r="M936" s="301">
        <f t="shared" si="413"/>
        <v>11187126.4</v>
      </c>
      <c r="N936" s="301">
        <f t="shared" si="413"/>
        <v>11187126.4</v>
      </c>
      <c r="O936" s="301">
        <f t="shared" si="413"/>
        <v>11187126.4</v>
      </c>
      <c r="P936" s="301">
        <f t="shared" si="413"/>
        <v>11187126.4</v>
      </c>
      <c r="Q936" s="301">
        <f t="shared" si="413"/>
        <v>11187126.4</v>
      </c>
      <c r="R936" s="301">
        <f t="shared" si="413"/>
        <v>11187126.4</v>
      </c>
      <c r="S936" s="301">
        <f t="shared" si="413"/>
        <v>11187126.4</v>
      </c>
      <c r="T936" s="301">
        <f t="shared" si="413"/>
        <v>11173684.513157768</v>
      </c>
      <c r="U936" s="301">
        <f t="shared" si="413"/>
        <v>11160186.618453693</v>
      </c>
      <c r="V936" s="301">
        <f t="shared" si="413"/>
        <v>11146632.482521683</v>
      </c>
      <c r="W936" s="301">
        <f t="shared" si="413"/>
        <v>11133021.87102329</v>
      </c>
      <c r="X936" s="301">
        <f t="shared" si="413"/>
        <v>11119354.548643654</v>
      </c>
      <c r="Y936" s="301">
        <f t="shared" si="413"/>
        <v>11105630.279087437</v>
      </c>
      <c r="Z936" s="301">
        <f t="shared" si="413"/>
        <v>11091848.825074736</v>
      </c>
      <c r="AA936" s="301">
        <f t="shared" si="413"/>
        <v>11078009.948336981</v>
      </c>
      <c r="AB936" s="301">
        <f t="shared" si="413"/>
        <v>11064113.40961282</v>
      </c>
      <c r="AC936" s="301">
        <f t="shared" si="413"/>
        <v>11050158.968643973</v>
      </c>
      <c r="AD936" s="301">
        <f t="shared" si="413"/>
        <v>0</v>
      </c>
      <c r="AE936" s="301">
        <f t="shared" si="413"/>
        <v>0</v>
      </c>
      <c r="AF936" s="301">
        <f t="shared" si="413"/>
        <v>0</v>
      </c>
      <c r="AG936" s="301">
        <f t="shared" si="413"/>
        <v>0</v>
      </c>
      <c r="AH936" s="301">
        <f t="shared" si="413"/>
        <v>0</v>
      </c>
      <c r="AI936" s="301">
        <f t="shared" si="413"/>
        <v>0</v>
      </c>
      <c r="AJ936" s="301">
        <f t="shared" si="413"/>
        <v>0</v>
      </c>
      <c r="AK936" s="301">
        <f t="shared" si="413"/>
        <v>0</v>
      </c>
      <c r="AL936" s="301">
        <f t="shared" si="413"/>
        <v>0</v>
      </c>
      <c r="AM936" s="301">
        <f t="shared" si="413"/>
        <v>0</v>
      </c>
      <c r="AN936" s="301">
        <f t="shared" si="413"/>
        <v>0</v>
      </c>
      <c r="AO936" s="301">
        <f t="shared" si="413"/>
        <v>0</v>
      </c>
      <c r="AP936" s="301">
        <f t="shared" si="413"/>
        <v>0</v>
      </c>
      <c r="AQ936" s="301">
        <f t="shared" si="413"/>
        <v>0</v>
      </c>
      <c r="AR936" s="301">
        <f t="shared" si="413"/>
        <v>0</v>
      </c>
      <c r="AS936" s="301">
        <f t="shared" si="413"/>
        <v>0</v>
      </c>
      <c r="AT936" s="301">
        <f t="shared" si="413"/>
        <v>0</v>
      </c>
      <c r="AU936" s="301">
        <f t="shared" si="413"/>
        <v>0</v>
      </c>
      <c r="AV936" s="301">
        <f t="shared" si="413"/>
        <v>0</v>
      </c>
      <c r="AW936" s="301">
        <f t="shared" si="413"/>
        <v>0</v>
      </c>
      <c r="AX936" s="301">
        <f t="shared" si="413"/>
        <v>0</v>
      </c>
      <c r="AY936" s="301">
        <f t="shared" si="413"/>
        <v>0</v>
      </c>
      <c r="AZ936" s="301">
        <f t="shared" si="413"/>
        <v>0</v>
      </c>
      <c r="BA936" s="301">
        <f t="shared" si="413"/>
        <v>0</v>
      </c>
      <c r="BB936" s="301">
        <f t="shared" si="413"/>
        <v>0</v>
      </c>
      <c r="BC936" s="301">
        <f t="shared" si="413"/>
        <v>0</v>
      </c>
      <c r="BD936" s="301">
        <f t="shared" si="413"/>
        <v>0</v>
      </c>
      <c r="BE936" s="301">
        <f t="shared" si="413"/>
        <v>0</v>
      </c>
      <c r="BF936" s="301">
        <f t="shared" si="413"/>
        <v>0</v>
      </c>
      <c r="BG936" s="301">
        <f t="shared" si="413"/>
        <v>0</v>
      </c>
      <c r="BH936" s="301">
        <f t="shared" si="413"/>
        <v>0</v>
      </c>
      <c r="BI936" s="301">
        <f t="shared" si="413"/>
        <v>0</v>
      </c>
      <c r="BJ936" s="301">
        <f t="shared" si="413"/>
        <v>0</v>
      </c>
      <c r="BK936" s="301">
        <f t="shared" si="413"/>
        <v>0</v>
      </c>
      <c r="BL936" s="301">
        <f t="shared" si="413"/>
        <v>0</v>
      </c>
      <c r="BM936" s="301">
        <f t="shared" si="413"/>
        <v>0</v>
      </c>
      <c r="BN936" s="301">
        <f t="shared" si="413"/>
        <v>0</v>
      </c>
      <c r="BO936" s="301">
        <f t="shared" si="413"/>
        <v>0</v>
      </c>
      <c r="BP936" s="301">
        <f t="shared" si="413"/>
        <v>0</v>
      </c>
      <c r="BQ936" s="301">
        <f t="shared" si="413"/>
        <v>0</v>
      </c>
      <c r="BR936" s="301">
        <f t="shared" ref="BR936:BX936" si="414">BR932+BR934+BR935</f>
        <v>0</v>
      </c>
      <c r="BS936" s="301">
        <f t="shared" si="414"/>
        <v>0</v>
      </c>
      <c r="BT936" s="301">
        <f t="shared" si="414"/>
        <v>0</v>
      </c>
      <c r="BU936" s="301">
        <f t="shared" si="414"/>
        <v>0</v>
      </c>
      <c r="BV936" s="301">
        <f t="shared" si="414"/>
        <v>0</v>
      </c>
      <c r="BW936" s="301">
        <f t="shared" si="414"/>
        <v>0</v>
      </c>
      <c r="BX936" s="301">
        <f t="shared" si="414"/>
        <v>0</v>
      </c>
      <c r="BY936" s="301">
        <f t="shared" ref="BY936:CJ936" si="415">BY932+BY934+BY935</f>
        <v>0</v>
      </c>
      <c r="BZ936" s="301">
        <f t="shared" si="415"/>
        <v>0</v>
      </c>
      <c r="CA936" s="301">
        <f t="shared" si="415"/>
        <v>0</v>
      </c>
      <c r="CB936" s="301">
        <f t="shared" si="415"/>
        <v>0</v>
      </c>
      <c r="CC936" s="301">
        <f t="shared" si="415"/>
        <v>0</v>
      </c>
      <c r="CD936" s="301">
        <f t="shared" si="415"/>
        <v>0</v>
      </c>
      <c r="CE936" s="301">
        <f t="shared" si="415"/>
        <v>0</v>
      </c>
      <c r="CF936" s="301">
        <f t="shared" si="415"/>
        <v>0</v>
      </c>
      <c r="CG936" s="301">
        <f t="shared" si="415"/>
        <v>0</v>
      </c>
      <c r="CH936" s="301">
        <f t="shared" si="415"/>
        <v>0</v>
      </c>
      <c r="CI936" s="301">
        <f t="shared" si="415"/>
        <v>0</v>
      </c>
      <c r="CJ936" s="301">
        <f t="shared" si="415"/>
        <v>0</v>
      </c>
      <c r="CK936" s="301"/>
      <c r="CL936" s="301"/>
      <c r="CM936" s="301"/>
      <c r="CN936" s="301"/>
      <c r="CO936" s="301"/>
      <c r="CP936" s="301"/>
      <c r="CQ936" s="301"/>
      <c r="CR936" s="301"/>
      <c r="CS936" s="301"/>
      <c r="CT936" s="301"/>
      <c r="CU936" s="301"/>
      <c r="CV936" s="301"/>
      <c r="CW936" s="301"/>
      <c r="CX936" s="301"/>
      <c r="CY936" s="301"/>
      <c r="CZ936" s="301"/>
      <c r="DA936" s="301"/>
      <c r="DB936" s="301"/>
      <c r="DC936" s="301"/>
      <c r="DD936" s="301"/>
      <c r="DE936" s="301"/>
      <c r="DF936" s="301"/>
      <c r="DG936" s="301"/>
      <c r="DH936" s="301"/>
      <c r="DI936" s="301"/>
      <c r="DJ936" s="301"/>
      <c r="DK936" s="301"/>
      <c r="DL936" s="301"/>
      <c r="DM936" s="301"/>
      <c r="DN936" s="301"/>
      <c r="DO936" s="301"/>
      <c r="DP936" s="301"/>
      <c r="DQ936" s="301"/>
      <c r="DR936" s="301"/>
      <c r="DS936" s="301"/>
      <c r="DT936" s="301"/>
    </row>
    <row r="937" spans="3:124" hidden="1" outlineLevel="1">
      <c r="C937" s="23" t="s">
        <v>311</v>
      </c>
      <c r="D937" s="349"/>
      <c r="E937" s="300"/>
      <c r="F937" s="301"/>
      <c r="G937" s="304"/>
      <c r="H937" s="284"/>
      <c r="I937" s="284"/>
      <c r="J937" s="284"/>
      <c r="K937" s="284"/>
      <c r="L937" s="284"/>
      <c r="M937" s="284"/>
      <c r="N937" s="284"/>
    </row>
    <row r="938" spans="3:124" hidden="1" outlineLevel="1">
      <c r="C938" s="232" t="s">
        <v>184</v>
      </c>
      <c r="D938" s="349"/>
      <c r="E938" s="300">
        <f>D942</f>
        <v>0</v>
      </c>
      <c r="F938" s="301">
        <f t="shared" ref="F938:BQ938" si="416">E942</f>
        <v>0</v>
      </c>
      <c r="G938" s="301">
        <f t="shared" si="416"/>
        <v>0</v>
      </c>
      <c r="H938" s="301">
        <f t="shared" si="416"/>
        <v>0</v>
      </c>
      <c r="I938" s="301">
        <f t="shared" si="416"/>
        <v>0</v>
      </c>
      <c r="J938" s="301">
        <f t="shared" si="416"/>
        <v>0</v>
      </c>
      <c r="K938" s="301">
        <f t="shared" si="416"/>
        <v>0</v>
      </c>
      <c r="L938" s="301">
        <f t="shared" si="416"/>
        <v>0</v>
      </c>
      <c r="M938" s="301">
        <f t="shared" si="416"/>
        <v>0</v>
      </c>
      <c r="N938" s="301">
        <f t="shared" si="416"/>
        <v>0</v>
      </c>
      <c r="O938" s="301">
        <f t="shared" si="416"/>
        <v>0</v>
      </c>
      <c r="P938" s="301">
        <f t="shared" si="416"/>
        <v>0</v>
      </c>
      <c r="Q938" s="301">
        <f t="shared" si="416"/>
        <v>0</v>
      </c>
      <c r="R938" s="301">
        <f t="shared" si="416"/>
        <v>0</v>
      </c>
      <c r="S938" s="301">
        <f t="shared" si="416"/>
        <v>0</v>
      </c>
      <c r="T938" s="301">
        <f t="shared" si="416"/>
        <v>0</v>
      </c>
      <c r="U938" s="301">
        <f t="shared" si="416"/>
        <v>0</v>
      </c>
      <c r="V938" s="301">
        <f t="shared" si="416"/>
        <v>0</v>
      </c>
      <c r="W938" s="301">
        <f t="shared" si="416"/>
        <v>0</v>
      </c>
      <c r="X938" s="301">
        <f t="shared" si="416"/>
        <v>0</v>
      </c>
      <c r="Y938" s="301">
        <f t="shared" si="416"/>
        <v>0</v>
      </c>
      <c r="Z938" s="301">
        <f t="shared" si="416"/>
        <v>0</v>
      </c>
      <c r="AA938" s="301">
        <f t="shared" si="416"/>
        <v>0</v>
      </c>
      <c r="AB938" s="301">
        <f t="shared" si="416"/>
        <v>0</v>
      </c>
      <c r="AC938" s="301">
        <f t="shared" si="416"/>
        <v>0</v>
      </c>
      <c r="AD938" s="301">
        <f t="shared" si="416"/>
        <v>0</v>
      </c>
      <c r="AE938" s="301">
        <f t="shared" si="416"/>
        <v>0</v>
      </c>
      <c r="AF938" s="301">
        <f t="shared" si="416"/>
        <v>0</v>
      </c>
      <c r="AG938" s="301">
        <f t="shared" si="416"/>
        <v>0</v>
      </c>
      <c r="AH938" s="301">
        <f t="shared" si="416"/>
        <v>0</v>
      </c>
      <c r="AI938" s="301">
        <f t="shared" si="416"/>
        <v>0</v>
      </c>
      <c r="AJ938" s="301">
        <f t="shared" si="416"/>
        <v>0</v>
      </c>
      <c r="AK938" s="301">
        <f t="shared" si="416"/>
        <v>0</v>
      </c>
      <c r="AL938" s="301">
        <f t="shared" si="416"/>
        <v>0</v>
      </c>
      <c r="AM938" s="301">
        <f t="shared" si="416"/>
        <v>0</v>
      </c>
      <c r="AN938" s="301">
        <f t="shared" si="416"/>
        <v>0</v>
      </c>
      <c r="AO938" s="301">
        <f t="shared" si="416"/>
        <v>0</v>
      </c>
      <c r="AP938" s="301">
        <f t="shared" si="416"/>
        <v>0</v>
      </c>
      <c r="AQ938" s="301">
        <f t="shared" si="416"/>
        <v>0</v>
      </c>
      <c r="AR938" s="301">
        <f t="shared" si="416"/>
        <v>0</v>
      </c>
      <c r="AS938" s="301">
        <f t="shared" si="416"/>
        <v>0</v>
      </c>
      <c r="AT938" s="301">
        <f t="shared" si="416"/>
        <v>0</v>
      </c>
      <c r="AU938" s="301">
        <f t="shared" si="416"/>
        <v>0</v>
      </c>
      <c r="AV938" s="301">
        <f t="shared" si="416"/>
        <v>0</v>
      </c>
      <c r="AW938" s="301">
        <f t="shared" si="416"/>
        <v>0</v>
      </c>
      <c r="AX938" s="301">
        <f t="shared" si="416"/>
        <v>0</v>
      </c>
      <c r="AY938" s="301">
        <f t="shared" si="416"/>
        <v>0</v>
      </c>
      <c r="AZ938" s="301">
        <f t="shared" si="416"/>
        <v>0</v>
      </c>
      <c r="BA938" s="301">
        <f t="shared" si="416"/>
        <v>0</v>
      </c>
      <c r="BB938" s="301">
        <f t="shared" si="416"/>
        <v>0</v>
      </c>
      <c r="BC938" s="301">
        <f t="shared" si="416"/>
        <v>0</v>
      </c>
      <c r="BD938" s="301">
        <f t="shared" si="416"/>
        <v>0</v>
      </c>
      <c r="BE938" s="301">
        <f t="shared" si="416"/>
        <v>0</v>
      </c>
      <c r="BF938" s="301">
        <f t="shared" si="416"/>
        <v>0</v>
      </c>
      <c r="BG938" s="301">
        <f t="shared" si="416"/>
        <v>0</v>
      </c>
      <c r="BH938" s="301">
        <f t="shared" si="416"/>
        <v>0</v>
      </c>
      <c r="BI938" s="301">
        <f t="shared" si="416"/>
        <v>0</v>
      </c>
      <c r="BJ938" s="301">
        <f t="shared" si="416"/>
        <v>0</v>
      </c>
      <c r="BK938" s="301">
        <f t="shared" si="416"/>
        <v>0</v>
      </c>
      <c r="BL938" s="301">
        <f t="shared" si="416"/>
        <v>0</v>
      </c>
      <c r="BM938" s="301">
        <f t="shared" si="416"/>
        <v>0</v>
      </c>
      <c r="BN938" s="301">
        <f t="shared" si="416"/>
        <v>0</v>
      </c>
      <c r="BO938" s="301">
        <f t="shared" si="416"/>
        <v>0</v>
      </c>
      <c r="BP938" s="301">
        <f t="shared" si="416"/>
        <v>0</v>
      </c>
      <c r="BQ938" s="301">
        <f t="shared" si="416"/>
        <v>0</v>
      </c>
      <c r="BR938" s="301">
        <f t="shared" ref="BR938:BX938" si="417">BQ942</f>
        <v>0</v>
      </c>
      <c r="BS938" s="301">
        <f t="shared" si="417"/>
        <v>0</v>
      </c>
      <c r="BT938" s="301">
        <f t="shared" si="417"/>
        <v>0</v>
      </c>
      <c r="BU938" s="301">
        <f t="shared" si="417"/>
        <v>0</v>
      </c>
      <c r="BV938" s="301">
        <f t="shared" si="417"/>
        <v>0</v>
      </c>
      <c r="BW938" s="301">
        <f t="shared" si="417"/>
        <v>0</v>
      </c>
      <c r="BX938" s="301">
        <f t="shared" si="417"/>
        <v>0</v>
      </c>
      <c r="BY938" s="301">
        <f t="shared" ref="BY938" si="418">BX942</f>
        <v>0</v>
      </c>
      <c r="BZ938" s="301">
        <f t="shared" ref="BZ938" si="419">BY942</f>
        <v>0</v>
      </c>
      <c r="CA938" s="301">
        <f t="shared" ref="CA938" si="420">BZ942</f>
        <v>0</v>
      </c>
      <c r="CB938" s="301">
        <f t="shared" ref="CB938" si="421">CA942</f>
        <v>0</v>
      </c>
      <c r="CC938" s="301">
        <f t="shared" ref="CC938" si="422">CB942</f>
        <v>0</v>
      </c>
      <c r="CD938" s="301">
        <f t="shared" ref="CD938" si="423">CC942</f>
        <v>0</v>
      </c>
      <c r="CE938" s="301">
        <f t="shared" ref="CE938" si="424">CD942</f>
        <v>0</v>
      </c>
      <c r="CF938" s="301">
        <f t="shared" ref="CF938" si="425">CE942</f>
        <v>0</v>
      </c>
      <c r="CG938" s="301">
        <f t="shared" ref="CG938" si="426">CF942</f>
        <v>0</v>
      </c>
      <c r="CH938" s="301">
        <f t="shared" ref="CH938" si="427">CG942</f>
        <v>0</v>
      </c>
      <c r="CI938" s="301">
        <f t="shared" ref="CI938" si="428">CH942</f>
        <v>0</v>
      </c>
      <c r="CJ938" s="301">
        <f t="shared" ref="CJ938" si="429">CI942</f>
        <v>0</v>
      </c>
      <c r="CK938" s="301"/>
      <c r="CL938" s="301"/>
      <c r="CM938" s="301"/>
      <c r="CN938" s="301"/>
      <c r="CO938" s="301"/>
      <c r="CP938" s="301"/>
      <c r="CQ938" s="301"/>
      <c r="CR938" s="301"/>
      <c r="CS938" s="301"/>
      <c r="CT938" s="301"/>
      <c r="CU938" s="301"/>
      <c r="CV938" s="301"/>
      <c r="CW938" s="301"/>
      <c r="CX938" s="301"/>
      <c r="CY938" s="301"/>
      <c r="CZ938" s="301"/>
      <c r="DA938" s="301"/>
      <c r="DB938" s="301"/>
      <c r="DC938" s="301"/>
      <c r="DD938" s="301"/>
      <c r="DE938" s="301"/>
      <c r="DF938" s="301"/>
      <c r="DG938" s="301"/>
      <c r="DH938" s="301"/>
      <c r="DI938" s="301"/>
      <c r="DJ938" s="301"/>
      <c r="DK938" s="301"/>
      <c r="DL938" s="301"/>
      <c r="DM938" s="301"/>
      <c r="DN938" s="301"/>
      <c r="DO938" s="301"/>
      <c r="DP938" s="301"/>
      <c r="DQ938" s="301"/>
      <c r="DR938" s="301"/>
      <c r="DS938" s="301"/>
      <c r="DT938" s="301"/>
    </row>
    <row r="939" spans="3:124" hidden="1" outlineLevel="1">
      <c r="C939" s="232" t="s">
        <v>314</v>
      </c>
      <c r="D939" s="349"/>
      <c r="E939" s="341">
        <f>-IF(E927&lt;=$D$295,$M$288,IPMT($D$293/12,E927-$D$295,$D$294*12,-$D$290))*(E938&lt;&gt;0)</f>
        <v>0</v>
      </c>
      <c r="F939" s="301">
        <f t="shared" ref="F939:BQ939" si="430">-IF(F927&lt;=$D$295,$M$288,IPMT($D$293/12,F927-$D$295,$D$294*12,-$D$290))*(F938&lt;&gt;0)</f>
        <v>0</v>
      </c>
      <c r="G939" s="301">
        <f t="shared" si="430"/>
        <v>0</v>
      </c>
      <c r="H939" s="301">
        <f t="shared" si="430"/>
        <v>0</v>
      </c>
      <c r="I939" s="301">
        <f t="shared" si="430"/>
        <v>0</v>
      </c>
      <c r="J939" s="301">
        <f t="shared" si="430"/>
        <v>0</v>
      </c>
      <c r="K939" s="301">
        <f t="shared" si="430"/>
        <v>0</v>
      </c>
      <c r="L939" s="301">
        <f t="shared" si="430"/>
        <v>0</v>
      </c>
      <c r="M939" s="301">
        <f t="shared" si="430"/>
        <v>0</v>
      </c>
      <c r="N939" s="301">
        <f t="shared" si="430"/>
        <v>0</v>
      </c>
      <c r="O939" s="301">
        <f t="shared" si="430"/>
        <v>0</v>
      </c>
      <c r="P939" s="301">
        <f t="shared" si="430"/>
        <v>0</v>
      </c>
      <c r="Q939" s="301">
        <f t="shared" si="430"/>
        <v>0</v>
      </c>
      <c r="R939" s="301">
        <f t="shared" si="430"/>
        <v>0</v>
      </c>
      <c r="S939" s="301">
        <f t="shared" si="430"/>
        <v>0</v>
      </c>
      <c r="T939" s="301">
        <f t="shared" si="430"/>
        <v>0</v>
      </c>
      <c r="U939" s="301">
        <f t="shared" si="430"/>
        <v>0</v>
      </c>
      <c r="V939" s="301">
        <f t="shared" si="430"/>
        <v>0</v>
      </c>
      <c r="W939" s="301">
        <f t="shared" si="430"/>
        <v>0</v>
      </c>
      <c r="X939" s="301">
        <f t="shared" si="430"/>
        <v>0</v>
      </c>
      <c r="Y939" s="301">
        <f t="shared" si="430"/>
        <v>0</v>
      </c>
      <c r="Z939" s="301">
        <f t="shared" si="430"/>
        <v>0</v>
      </c>
      <c r="AA939" s="301">
        <f t="shared" si="430"/>
        <v>0</v>
      </c>
      <c r="AB939" s="301">
        <f t="shared" si="430"/>
        <v>0</v>
      </c>
      <c r="AC939" s="301">
        <f t="shared" si="430"/>
        <v>0</v>
      </c>
      <c r="AD939" s="301">
        <f t="shared" si="430"/>
        <v>0</v>
      </c>
      <c r="AE939" s="301">
        <f t="shared" si="430"/>
        <v>0</v>
      </c>
      <c r="AF939" s="301">
        <f t="shared" si="430"/>
        <v>0</v>
      </c>
      <c r="AG939" s="301">
        <f t="shared" si="430"/>
        <v>0</v>
      </c>
      <c r="AH939" s="301">
        <f t="shared" si="430"/>
        <v>0</v>
      </c>
      <c r="AI939" s="301">
        <f t="shared" si="430"/>
        <v>0</v>
      </c>
      <c r="AJ939" s="301">
        <f t="shared" si="430"/>
        <v>0</v>
      </c>
      <c r="AK939" s="301">
        <f t="shared" si="430"/>
        <v>0</v>
      </c>
      <c r="AL939" s="301">
        <f t="shared" si="430"/>
        <v>0</v>
      </c>
      <c r="AM939" s="301">
        <f t="shared" si="430"/>
        <v>0</v>
      </c>
      <c r="AN939" s="301">
        <f t="shared" si="430"/>
        <v>0</v>
      </c>
      <c r="AO939" s="301">
        <f t="shared" si="430"/>
        <v>0</v>
      </c>
      <c r="AP939" s="301">
        <f t="shared" si="430"/>
        <v>0</v>
      </c>
      <c r="AQ939" s="301">
        <f t="shared" si="430"/>
        <v>0</v>
      </c>
      <c r="AR939" s="301">
        <f t="shared" si="430"/>
        <v>0</v>
      </c>
      <c r="AS939" s="301">
        <f t="shared" si="430"/>
        <v>0</v>
      </c>
      <c r="AT939" s="301">
        <f t="shared" si="430"/>
        <v>0</v>
      </c>
      <c r="AU939" s="301">
        <f t="shared" si="430"/>
        <v>0</v>
      </c>
      <c r="AV939" s="301">
        <f t="shared" si="430"/>
        <v>0</v>
      </c>
      <c r="AW939" s="301">
        <f t="shared" si="430"/>
        <v>0</v>
      </c>
      <c r="AX939" s="301">
        <f t="shared" si="430"/>
        <v>0</v>
      </c>
      <c r="AY939" s="301">
        <f t="shared" si="430"/>
        <v>0</v>
      </c>
      <c r="AZ939" s="301">
        <f t="shared" si="430"/>
        <v>0</v>
      </c>
      <c r="BA939" s="301">
        <f t="shared" si="430"/>
        <v>0</v>
      </c>
      <c r="BB939" s="301">
        <f t="shared" si="430"/>
        <v>0</v>
      </c>
      <c r="BC939" s="301">
        <f t="shared" si="430"/>
        <v>0</v>
      </c>
      <c r="BD939" s="301">
        <f t="shared" si="430"/>
        <v>0</v>
      </c>
      <c r="BE939" s="301">
        <f t="shared" si="430"/>
        <v>0</v>
      </c>
      <c r="BF939" s="301">
        <f t="shared" si="430"/>
        <v>0</v>
      </c>
      <c r="BG939" s="301">
        <f t="shared" si="430"/>
        <v>0</v>
      </c>
      <c r="BH939" s="301">
        <f t="shared" si="430"/>
        <v>0</v>
      </c>
      <c r="BI939" s="301">
        <f t="shared" si="430"/>
        <v>0</v>
      </c>
      <c r="BJ939" s="301">
        <f t="shared" si="430"/>
        <v>0</v>
      </c>
      <c r="BK939" s="301">
        <f t="shared" si="430"/>
        <v>0</v>
      </c>
      <c r="BL939" s="301">
        <f t="shared" si="430"/>
        <v>0</v>
      </c>
      <c r="BM939" s="301">
        <f t="shared" si="430"/>
        <v>0</v>
      </c>
      <c r="BN939" s="301">
        <f t="shared" si="430"/>
        <v>0</v>
      </c>
      <c r="BO939" s="301">
        <f t="shared" si="430"/>
        <v>0</v>
      </c>
      <c r="BP939" s="301">
        <f t="shared" si="430"/>
        <v>0</v>
      </c>
      <c r="BQ939" s="301">
        <f t="shared" si="430"/>
        <v>0</v>
      </c>
      <c r="BR939" s="301">
        <f t="shared" ref="BR939:BX939" si="431">-IF(BR927&lt;=$D$295,$M$288,IPMT($D$293/12,BR927-$D$295,$D$294*12,-$D$290))*(BR938&lt;&gt;0)</f>
        <v>0</v>
      </c>
      <c r="BS939" s="301">
        <f t="shared" si="431"/>
        <v>0</v>
      </c>
      <c r="BT939" s="301">
        <f t="shared" si="431"/>
        <v>0</v>
      </c>
      <c r="BU939" s="301">
        <f t="shared" si="431"/>
        <v>0</v>
      </c>
      <c r="BV939" s="301">
        <f t="shared" si="431"/>
        <v>0</v>
      </c>
      <c r="BW939" s="301">
        <f t="shared" si="431"/>
        <v>0</v>
      </c>
      <c r="BX939" s="301">
        <f t="shared" si="431"/>
        <v>0</v>
      </c>
      <c r="BY939" s="301">
        <f t="shared" ref="BY939:CJ939" si="432">-IF(BY927&lt;=$D$295,$M$288,IPMT($D$293/12,BY927-$D$295,$D$294*12,-$D$290))*(BY938&lt;&gt;0)</f>
        <v>0</v>
      </c>
      <c r="BZ939" s="301">
        <f t="shared" si="432"/>
        <v>0</v>
      </c>
      <c r="CA939" s="301">
        <f t="shared" si="432"/>
        <v>0</v>
      </c>
      <c r="CB939" s="301">
        <f t="shared" si="432"/>
        <v>0</v>
      </c>
      <c r="CC939" s="301">
        <f t="shared" si="432"/>
        <v>0</v>
      </c>
      <c r="CD939" s="301">
        <f t="shared" si="432"/>
        <v>0</v>
      </c>
      <c r="CE939" s="301">
        <f t="shared" si="432"/>
        <v>0</v>
      </c>
      <c r="CF939" s="301">
        <f t="shared" si="432"/>
        <v>0</v>
      </c>
      <c r="CG939" s="301">
        <f t="shared" si="432"/>
        <v>0</v>
      </c>
      <c r="CH939" s="301">
        <f t="shared" si="432"/>
        <v>0</v>
      </c>
      <c r="CI939" s="301">
        <f t="shared" si="432"/>
        <v>0</v>
      </c>
      <c r="CJ939" s="301">
        <f t="shared" si="432"/>
        <v>0</v>
      </c>
      <c r="CK939" s="301"/>
      <c r="CL939" s="301"/>
      <c r="CM939" s="301"/>
      <c r="CN939" s="301"/>
      <c r="CO939" s="301"/>
      <c r="CP939" s="301"/>
      <c r="CQ939" s="301"/>
      <c r="CR939" s="301"/>
      <c r="CS939" s="301"/>
      <c r="CT939" s="301"/>
      <c r="CU939" s="301"/>
      <c r="CV939" s="301"/>
      <c r="CW939" s="301"/>
      <c r="CX939" s="301"/>
      <c r="CY939" s="301"/>
      <c r="CZ939" s="301"/>
      <c r="DA939" s="301"/>
      <c r="DB939" s="301"/>
      <c r="DC939" s="301"/>
      <c r="DD939" s="301"/>
      <c r="DE939" s="301"/>
      <c r="DF939" s="301"/>
      <c r="DG939" s="301"/>
      <c r="DH939" s="301"/>
      <c r="DI939" s="301"/>
      <c r="DJ939" s="301"/>
      <c r="DK939" s="301"/>
      <c r="DL939" s="301"/>
      <c r="DM939" s="301"/>
      <c r="DN939" s="301"/>
      <c r="DO939" s="301"/>
      <c r="DP939" s="301"/>
      <c r="DQ939" s="301"/>
      <c r="DR939" s="301"/>
      <c r="DS939" s="301"/>
      <c r="DT939" s="301"/>
    </row>
    <row r="940" spans="3:124" hidden="1" outlineLevel="1">
      <c r="C940" s="232" t="s">
        <v>315</v>
      </c>
      <c r="D940" s="349"/>
      <c r="E940" s="341">
        <f t="shared" ref="E940:BP940" si="433">-IF(E927&lt;=$D$295,0,PPMT($D$293/12,E927-$D$295,$D$294*12,-$D$290))*(E938&lt;&gt;0)</f>
        <v>0</v>
      </c>
      <c r="F940" s="342">
        <f t="shared" si="433"/>
        <v>0</v>
      </c>
      <c r="G940" s="342">
        <f t="shared" si="433"/>
        <v>0</v>
      </c>
      <c r="H940" s="342">
        <f t="shared" si="433"/>
        <v>0</v>
      </c>
      <c r="I940" s="342">
        <f t="shared" si="433"/>
        <v>0</v>
      </c>
      <c r="J940" s="342">
        <f t="shared" si="433"/>
        <v>0</v>
      </c>
      <c r="K940" s="342">
        <f t="shared" si="433"/>
        <v>0</v>
      </c>
      <c r="L940" s="342">
        <f t="shared" si="433"/>
        <v>0</v>
      </c>
      <c r="M940" s="342">
        <f t="shared" si="433"/>
        <v>0</v>
      </c>
      <c r="N940" s="342">
        <f t="shared" si="433"/>
        <v>0</v>
      </c>
      <c r="O940" s="342">
        <f t="shared" si="433"/>
        <v>0</v>
      </c>
      <c r="P940" s="342">
        <f t="shared" si="433"/>
        <v>0</v>
      </c>
      <c r="Q940" s="342">
        <f t="shared" si="433"/>
        <v>0</v>
      </c>
      <c r="R940" s="342">
        <f t="shared" si="433"/>
        <v>0</v>
      </c>
      <c r="S940" s="342">
        <f t="shared" si="433"/>
        <v>0</v>
      </c>
      <c r="T940" s="342">
        <f t="shared" si="433"/>
        <v>0</v>
      </c>
      <c r="U940" s="342">
        <f t="shared" si="433"/>
        <v>0</v>
      </c>
      <c r="V940" s="342">
        <f t="shared" si="433"/>
        <v>0</v>
      </c>
      <c r="W940" s="342">
        <f t="shared" si="433"/>
        <v>0</v>
      </c>
      <c r="X940" s="342">
        <f t="shared" si="433"/>
        <v>0</v>
      </c>
      <c r="Y940" s="342">
        <f t="shared" si="433"/>
        <v>0</v>
      </c>
      <c r="Z940" s="342">
        <f t="shared" si="433"/>
        <v>0</v>
      </c>
      <c r="AA940" s="342">
        <f t="shared" si="433"/>
        <v>0</v>
      </c>
      <c r="AB940" s="342">
        <f t="shared" si="433"/>
        <v>0</v>
      </c>
      <c r="AC940" s="342">
        <f t="shared" si="433"/>
        <v>0</v>
      </c>
      <c r="AD940" s="342">
        <f t="shared" si="433"/>
        <v>0</v>
      </c>
      <c r="AE940" s="342">
        <f t="shared" si="433"/>
        <v>0</v>
      </c>
      <c r="AF940" s="342">
        <f t="shared" si="433"/>
        <v>0</v>
      </c>
      <c r="AG940" s="342">
        <f t="shared" si="433"/>
        <v>0</v>
      </c>
      <c r="AH940" s="342">
        <f t="shared" si="433"/>
        <v>0</v>
      </c>
      <c r="AI940" s="342">
        <f t="shared" si="433"/>
        <v>0</v>
      </c>
      <c r="AJ940" s="342">
        <f t="shared" si="433"/>
        <v>0</v>
      </c>
      <c r="AK940" s="342">
        <f t="shared" si="433"/>
        <v>0</v>
      </c>
      <c r="AL940" s="342">
        <f t="shared" si="433"/>
        <v>0</v>
      </c>
      <c r="AM940" s="342">
        <f t="shared" si="433"/>
        <v>0</v>
      </c>
      <c r="AN940" s="342">
        <f t="shared" si="433"/>
        <v>0</v>
      </c>
      <c r="AO940" s="342">
        <f t="shared" si="433"/>
        <v>0</v>
      </c>
      <c r="AP940" s="342">
        <f t="shared" si="433"/>
        <v>0</v>
      </c>
      <c r="AQ940" s="342">
        <f t="shared" si="433"/>
        <v>0</v>
      </c>
      <c r="AR940" s="342">
        <f t="shared" si="433"/>
        <v>0</v>
      </c>
      <c r="AS940" s="342">
        <f t="shared" si="433"/>
        <v>0</v>
      </c>
      <c r="AT940" s="342">
        <f t="shared" si="433"/>
        <v>0</v>
      </c>
      <c r="AU940" s="342">
        <f t="shared" si="433"/>
        <v>0</v>
      </c>
      <c r="AV940" s="342">
        <f t="shared" si="433"/>
        <v>0</v>
      </c>
      <c r="AW940" s="342">
        <f t="shared" si="433"/>
        <v>0</v>
      </c>
      <c r="AX940" s="342">
        <f t="shared" si="433"/>
        <v>0</v>
      </c>
      <c r="AY940" s="342">
        <f t="shared" si="433"/>
        <v>0</v>
      </c>
      <c r="AZ940" s="342">
        <f t="shared" si="433"/>
        <v>0</v>
      </c>
      <c r="BA940" s="342">
        <f t="shared" si="433"/>
        <v>0</v>
      </c>
      <c r="BB940" s="342">
        <f t="shared" si="433"/>
        <v>0</v>
      </c>
      <c r="BC940" s="342">
        <f t="shared" si="433"/>
        <v>0</v>
      </c>
      <c r="BD940" s="342">
        <f t="shared" si="433"/>
        <v>0</v>
      </c>
      <c r="BE940" s="342">
        <f t="shared" si="433"/>
        <v>0</v>
      </c>
      <c r="BF940" s="342">
        <f t="shared" si="433"/>
        <v>0</v>
      </c>
      <c r="BG940" s="342">
        <f t="shared" si="433"/>
        <v>0</v>
      </c>
      <c r="BH940" s="342">
        <f t="shared" si="433"/>
        <v>0</v>
      </c>
      <c r="BI940" s="342">
        <f t="shared" si="433"/>
        <v>0</v>
      </c>
      <c r="BJ940" s="342">
        <f t="shared" si="433"/>
        <v>0</v>
      </c>
      <c r="BK940" s="342">
        <f t="shared" si="433"/>
        <v>0</v>
      </c>
      <c r="BL940" s="342">
        <f t="shared" si="433"/>
        <v>0</v>
      </c>
      <c r="BM940" s="342">
        <f t="shared" si="433"/>
        <v>0</v>
      </c>
      <c r="BN940" s="342">
        <f t="shared" si="433"/>
        <v>0</v>
      </c>
      <c r="BO940" s="342">
        <f t="shared" si="433"/>
        <v>0</v>
      </c>
      <c r="BP940" s="342">
        <f t="shared" si="433"/>
        <v>0</v>
      </c>
      <c r="BQ940" s="342">
        <f t="shared" ref="BQ940:BX940" si="434">-IF(BQ927&lt;=$D$295,0,PPMT($D$293/12,BQ927-$D$295,$D$294*12,-$D$290))*(BQ938&lt;&gt;0)</f>
        <v>0</v>
      </c>
      <c r="BR940" s="342">
        <f t="shared" si="434"/>
        <v>0</v>
      </c>
      <c r="BS940" s="342">
        <f t="shared" si="434"/>
        <v>0</v>
      </c>
      <c r="BT940" s="342">
        <f t="shared" si="434"/>
        <v>0</v>
      </c>
      <c r="BU940" s="342">
        <f t="shared" si="434"/>
        <v>0</v>
      </c>
      <c r="BV940" s="342">
        <f t="shared" si="434"/>
        <v>0</v>
      </c>
      <c r="BW940" s="342">
        <f t="shared" si="434"/>
        <v>0</v>
      </c>
      <c r="BX940" s="342">
        <f t="shared" si="434"/>
        <v>0</v>
      </c>
      <c r="BY940" s="342">
        <f t="shared" ref="BY940:CJ940" si="435">-IF(BY927&lt;=$D$295,0,PPMT($D$293/12,BY927-$D$295,$D$294*12,-$D$290))*(BY938&lt;&gt;0)</f>
        <v>0</v>
      </c>
      <c r="BZ940" s="342">
        <f t="shared" si="435"/>
        <v>0</v>
      </c>
      <c r="CA940" s="342">
        <f t="shared" si="435"/>
        <v>0</v>
      </c>
      <c r="CB940" s="342">
        <f t="shared" si="435"/>
        <v>0</v>
      </c>
      <c r="CC940" s="342">
        <f t="shared" si="435"/>
        <v>0</v>
      </c>
      <c r="CD940" s="342">
        <f t="shared" si="435"/>
        <v>0</v>
      </c>
      <c r="CE940" s="342">
        <f t="shared" si="435"/>
        <v>0</v>
      </c>
      <c r="CF940" s="342">
        <f t="shared" si="435"/>
        <v>0</v>
      </c>
      <c r="CG940" s="342">
        <f t="shared" si="435"/>
        <v>0</v>
      </c>
      <c r="CH940" s="342">
        <f t="shared" si="435"/>
        <v>0</v>
      </c>
      <c r="CI940" s="342">
        <f t="shared" si="435"/>
        <v>0</v>
      </c>
      <c r="CJ940" s="342">
        <f t="shared" si="435"/>
        <v>0</v>
      </c>
      <c r="CK940" s="342"/>
      <c r="CL940" s="342"/>
      <c r="CM940" s="342"/>
      <c r="CN940" s="342"/>
      <c r="CO940" s="342"/>
      <c r="CP940" s="342"/>
      <c r="CQ940" s="342"/>
      <c r="CR940" s="342"/>
      <c r="CS940" s="342"/>
      <c r="CT940" s="342"/>
      <c r="CU940" s="342"/>
      <c r="CV940" s="342"/>
      <c r="CW940" s="342"/>
      <c r="CX940" s="342"/>
      <c r="CY940" s="342"/>
      <c r="CZ940" s="342"/>
      <c r="DA940" s="342"/>
      <c r="DB940" s="342"/>
      <c r="DC940" s="342"/>
      <c r="DD940" s="342"/>
      <c r="DE940" s="342"/>
      <c r="DF940" s="342"/>
      <c r="DG940" s="342"/>
      <c r="DH940" s="342"/>
      <c r="DI940" s="342"/>
      <c r="DJ940" s="342"/>
      <c r="DK940" s="342"/>
      <c r="DL940" s="342"/>
      <c r="DM940" s="342"/>
      <c r="DN940" s="342"/>
      <c r="DO940" s="342"/>
      <c r="DP940" s="342"/>
      <c r="DQ940" s="342"/>
      <c r="DR940" s="342"/>
      <c r="DS940" s="342"/>
      <c r="DT940" s="342"/>
    </row>
    <row r="941" spans="3:124" hidden="1" outlineLevel="1">
      <c r="C941" s="232" t="s">
        <v>318</v>
      </c>
      <c r="D941" s="349"/>
      <c r="E941" s="300">
        <f t="shared" ref="E941:BP941" si="436">IF(E927=$D$308,-E938-E940,0)</f>
        <v>0</v>
      </c>
      <c r="F941" s="301">
        <f t="shared" si="436"/>
        <v>0</v>
      </c>
      <c r="G941" s="301">
        <f t="shared" si="436"/>
        <v>0</v>
      </c>
      <c r="H941" s="301">
        <f t="shared" si="436"/>
        <v>0</v>
      </c>
      <c r="I941" s="301">
        <f t="shared" si="436"/>
        <v>0</v>
      </c>
      <c r="J941" s="301">
        <f t="shared" si="436"/>
        <v>0</v>
      </c>
      <c r="K941" s="301">
        <f t="shared" si="436"/>
        <v>0</v>
      </c>
      <c r="L941" s="301">
        <f t="shared" si="436"/>
        <v>0</v>
      </c>
      <c r="M941" s="301">
        <f t="shared" si="436"/>
        <v>0</v>
      </c>
      <c r="N941" s="301">
        <f t="shared" si="436"/>
        <v>0</v>
      </c>
      <c r="O941" s="301">
        <f t="shared" si="436"/>
        <v>0</v>
      </c>
      <c r="P941" s="301">
        <f t="shared" si="436"/>
        <v>0</v>
      </c>
      <c r="Q941" s="301">
        <f t="shared" si="436"/>
        <v>0</v>
      </c>
      <c r="R941" s="301">
        <f t="shared" si="436"/>
        <v>0</v>
      </c>
      <c r="S941" s="301">
        <f t="shared" si="436"/>
        <v>0</v>
      </c>
      <c r="T941" s="301">
        <f t="shared" si="436"/>
        <v>0</v>
      </c>
      <c r="U941" s="301">
        <f t="shared" si="436"/>
        <v>0</v>
      </c>
      <c r="V941" s="301">
        <f t="shared" si="436"/>
        <v>0</v>
      </c>
      <c r="W941" s="301">
        <f t="shared" si="436"/>
        <v>0</v>
      </c>
      <c r="X941" s="301">
        <f t="shared" si="436"/>
        <v>0</v>
      </c>
      <c r="Y941" s="301">
        <f t="shared" si="436"/>
        <v>0</v>
      </c>
      <c r="Z941" s="301">
        <f t="shared" si="436"/>
        <v>0</v>
      </c>
      <c r="AA941" s="301">
        <f t="shared" si="436"/>
        <v>0</v>
      </c>
      <c r="AB941" s="301">
        <f t="shared" si="436"/>
        <v>0</v>
      </c>
      <c r="AC941" s="301">
        <f t="shared" si="436"/>
        <v>0</v>
      </c>
      <c r="AD941" s="301">
        <f t="shared" si="436"/>
        <v>0</v>
      </c>
      <c r="AE941" s="301">
        <f t="shared" si="436"/>
        <v>0</v>
      </c>
      <c r="AF941" s="301">
        <f t="shared" si="436"/>
        <v>0</v>
      </c>
      <c r="AG941" s="301">
        <f t="shared" si="436"/>
        <v>0</v>
      </c>
      <c r="AH941" s="301">
        <f t="shared" si="436"/>
        <v>0</v>
      </c>
      <c r="AI941" s="301">
        <f t="shared" si="436"/>
        <v>0</v>
      </c>
      <c r="AJ941" s="301">
        <f t="shared" si="436"/>
        <v>0</v>
      </c>
      <c r="AK941" s="301">
        <f t="shared" si="436"/>
        <v>0</v>
      </c>
      <c r="AL941" s="301">
        <f t="shared" si="436"/>
        <v>0</v>
      </c>
      <c r="AM941" s="301">
        <f t="shared" si="436"/>
        <v>0</v>
      </c>
      <c r="AN941" s="301">
        <f t="shared" si="436"/>
        <v>0</v>
      </c>
      <c r="AO941" s="301">
        <f t="shared" si="436"/>
        <v>0</v>
      </c>
      <c r="AP941" s="301">
        <f t="shared" si="436"/>
        <v>0</v>
      </c>
      <c r="AQ941" s="301">
        <f t="shared" si="436"/>
        <v>0</v>
      </c>
      <c r="AR941" s="301">
        <f t="shared" si="436"/>
        <v>0</v>
      </c>
      <c r="AS941" s="301">
        <f t="shared" si="436"/>
        <v>0</v>
      </c>
      <c r="AT941" s="301">
        <f t="shared" si="436"/>
        <v>0</v>
      </c>
      <c r="AU941" s="301">
        <f t="shared" si="436"/>
        <v>0</v>
      </c>
      <c r="AV941" s="301">
        <f t="shared" si="436"/>
        <v>0</v>
      </c>
      <c r="AW941" s="301">
        <f t="shared" si="436"/>
        <v>0</v>
      </c>
      <c r="AX941" s="301">
        <f t="shared" si="436"/>
        <v>0</v>
      </c>
      <c r="AY941" s="301">
        <f t="shared" si="436"/>
        <v>0</v>
      </c>
      <c r="AZ941" s="301">
        <f t="shared" si="436"/>
        <v>0</v>
      </c>
      <c r="BA941" s="301">
        <f t="shared" si="436"/>
        <v>0</v>
      </c>
      <c r="BB941" s="301">
        <f t="shared" si="436"/>
        <v>0</v>
      </c>
      <c r="BC941" s="301">
        <f t="shared" si="436"/>
        <v>0</v>
      </c>
      <c r="BD941" s="301">
        <f t="shared" si="436"/>
        <v>0</v>
      </c>
      <c r="BE941" s="301">
        <f t="shared" si="436"/>
        <v>0</v>
      </c>
      <c r="BF941" s="301">
        <f t="shared" si="436"/>
        <v>0</v>
      </c>
      <c r="BG941" s="301">
        <f t="shared" si="436"/>
        <v>0</v>
      </c>
      <c r="BH941" s="301">
        <f t="shared" si="436"/>
        <v>0</v>
      </c>
      <c r="BI941" s="301">
        <f t="shared" si="436"/>
        <v>0</v>
      </c>
      <c r="BJ941" s="301">
        <f t="shared" si="436"/>
        <v>0</v>
      </c>
      <c r="BK941" s="301">
        <f t="shared" si="436"/>
        <v>0</v>
      </c>
      <c r="BL941" s="301">
        <f t="shared" si="436"/>
        <v>0</v>
      </c>
      <c r="BM941" s="301">
        <f t="shared" si="436"/>
        <v>0</v>
      </c>
      <c r="BN941" s="301">
        <f t="shared" si="436"/>
        <v>0</v>
      </c>
      <c r="BO941" s="301">
        <f t="shared" si="436"/>
        <v>0</v>
      </c>
      <c r="BP941" s="301">
        <f t="shared" si="436"/>
        <v>0</v>
      </c>
      <c r="BQ941" s="301">
        <f t="shared" ref="BQ941:BX941" si="437">IF(BQ927=$D$308,-BQ938-BQ940,0)</f>
        <v>0</v>
      </c>
      <c r="BR941" s="301">
        <f t="shared" si="437"/>
        <v>0</v>
      </c>
      <c r="BS941" s="301">
        <f t="shared" si="437"/>
        <v>0</v>
      </c>
      <c r="BT941" s="301">
        <f t="shared" si="437"/>
        <v>0</v>
      </c>
      <c r="BU941" s="301">
        <f t="shared" si="437"/>
        <v>0</v>
      </c>
      <c r="BV941" s="301">
        <f t="shared" si="437"/>
        <v>0</v>
      </c>
      <c r="BW941" s="301">
        <f t="shared" si="437"/>
        <v>0</v>
      </c>
      <c r="BX941" s="301">
        <f t="shared" si="437"/>
        <v>0</v>
      </c>
      <c r="BY941" s="301">
        <f t="shared" ref="BY941:CJ941" si="438">IF(BY927=$D$308,-BY938-BY940,0)</f>
        <v>0</v>
      </c>
      <c r="BZ941" s="301">
        <f t="shared" si="438"/>
        <v>0</v>
      </c>
      <c r="CA941" s="301">
        <f t="shared" si="438"/>
        <v>0</v>
      </c>
      <c r="CB941" s="301">
        <f t="shared" si="438"/>
        <v>0</v>
      </c>
      <c r="CC941" s="301">
        <f t="shared" si="438"/>
        <v>0</v>
      </c>
      <c r="CD941" s="301">
        <f t="shared" si="438"/>
        <v>0</v>
      </c>
      <c r="CE941" s="301">
        <f t="shared" si="438"/>
        <v>0</v>
      </c>
      <c r="CF941" s="301">
        <f t="shared" si="438"/>
        <v>0</v>
      </c>
      <c r="CG941" s="301">
        <f t="shared" si="438"/>
        <v>0</v>
      </c>
      <c r="CH941" s="301">
        <f t="shared" si="438"/>
        <v>0</v>
      </c>
      <c r="CI941" s="301">
        <f t="shared" si="438"/>
        <v>0</v>
      </c>
      <c r="CJ941" s="301">
        <f t="shared" si="438"/>
        <v>0</v>
      </c>
      <c r="CK941" s="301"/>
      <c r="CL941" s="301"/>
      <c r="CM941" s="301"/>
      <c r="CN941" s="301"/>
      <c r="CO941" s="301"/>
      <c r="CP941" s="301"/>
      <c r="CQ941" s="301"/>
      <c r="CR941" s="301"/>
      <c r="CS941" s="301"/>
      <c r="CT941" s="301"/>
      <c r="CU941" s="301"/>
      <c r="CV941" s="301"/>
      <c r="CW941" s="301"/>
      <c r="CX941" s="301"/>
      <c r="CY941" s="301"/>
      <c r="CZ941" s="301"/>
      <c r="DA941" s="301"/>
      <c r="DB941" s="301"/>
      <c r="DC941" s="301"/>
      <c r="DD941" s="301"/>
      <c r="DE941" s="301"/>
      <c r="DF941" s="301"/>
      <c r="DG941" s="301"/>
      <c r="DH941" s="301"/>
      <c r="DI941" s="301"/>
      <c r="DJ941" s="301"/>
      <c r="DK941" s="301"/>
      <c r="DL941" s="301"/>
      <c r="DM941" s="301"/>
      <c r="DN941" s="301"/>
      <c r="DO941" s="301"/>
      <c r="DP941" s="301"/>
      <c r="DQ941" s="301"/>
      <c r="DR941" s="301"/>
      <c r="DS941" s="301"/>
      <c r="DT941" s="301"/>
    </row>
    <row r="942" spans="3:124" hidden="1" outlineLevel="1">
      <c r="C942" s="232" t="s">
        <v>186</v>
      </c>
      <c r="D942" s="349">
        <f>D290</f>
        <v>0</v>
      </c>
      <c r="E942" s="300">
        <f>E938+E940+E941</f>
        <v>0</v>
      </c>
      <c r="F942" s="301">
        <f t="shared" ref="F942:BQ942" si="439">F938+F940+F941</f>
        <v>0</v>
      </c>
      <c r="G942" s="301">
        <f t="shared" si="439"/>
        <v>0</v>
      </c>
      <c r="H942" s="301">
        <f t="shared" si="439"/>
        <v>0</v>
      </c>
      <c r="I942" s="301">
        <f t="shared" si="439"/>
        <v>0</v>
      </c>
      <c r="J942" s="301">
        <f t="shared" si="439"/>
        <v>0</v>
      </c>
      <c r="K942" s="301">
        <f t="shared" si="439"/>
        <v>0</v>
      </c>
      <c r="L942" s="301">
        <f t="shared" si="439"/>
        <v>0</v>
      </c>
      <c r="M942" s="301">
        <f t="shared" si="439"/>
        <v>0</v>
      </c>
      <c r="N942" s="301">
        <f t="shared" si="439"/>
        <v>0</v>
      </c>
      <c r="O942" s="301">
        <f t="shared" si="439"/>
        <v>0</v>
      </c>
      <c r="P942" s="301">
        <f t="shared" si="439"/>
        <v>0</v>
      </c>
      <c r="Q942" s="301">
        <f t="shared" si="439"/>
        <v>0</v>
      </c>
      <c r="R942" s="301">
        <f t="shared" si="439"/>
        <v>0</v>
      </c>
      <c r="S942" s="301">
        <f t="shared" si="439"/>
        <v>0</v>
      </c>
      <c r="T942" s="301">
        <f t="shared" si="439"/>
        <v>0</v>
      </c>
      <c r="U942" s="301">
        <f t="shared" si="439"/>
        <v>0</v>
      </c>
      <c r="V942" s="301">
        <f t="shared" si="439"/>
        <v>0</v>
      </c>
      <c r="W942" s="301">
        <f t="shared" si="439"/>
        <v>0</v>
      </c>
      <c r="X942" s="301">
        <f t="shared" si="439"/>
        <v>0</v>
      </c>
      <c r="Y942" s="301">
        <f t="shared" si="439"/>
        <v>0</v>
      </c>
      <c r="Z942" s="301">
        <f t="shared" si="439"/>
        <v>0</v>
      </c>
      <c r="AA942" s="301">
        <f t="shared" si="439"/>
        <v>0</v>
      </c>
      <c r="AB942" s="301">
        <f t="shared" si="439"/>
        <v>0</v>
      </c>
      <c r="AC942" s="301">
        <f t="shared" si="439"/>
        <v>0</v>
      </c>
      <c r="AD942" s="301">
        <f t="shared" si="439"/>
        <v>0</v>
      </c>
      <c r="AE942" s="301">
        <f t="shared" si="439"/>
        <v>0</v>
      </c>
      <c r="AF942" s="301">
        <f t="shared" si="439"/>
        <v>0</v>
      </c>
      <c r="AG942" s="301">
        <f t="shared" si="439"/>
        <v>0</v>
      </c>
      <c r="AH942" s="301">
        <f t="shared" si="439"/>
        <v>0</v>
      </c>
      <c r="AI942" s="301">
        <f t="shared" si="439"/>
        <v>0</v>
      </c>
      <c r="AJ942" s="301">
        <f t="shared" si="439"/>
        <v>0</v>
      </c>
      <c r="AK942" s="301">
        <f t="shared" si="439"/>
        <v>0</v>
      </c>
      <c r="AL942" s="301">
        <f t="shared" si="439"/>
        <v>0</v>
      </c>
      <c r="AM942" s="301">
        <f t="shared" si="439"/>
        <v>0</v>
      </c>
      <c r="AN942" s="301">
        <f t="shared" si="439"/>
        <v>0</v>
      </c>
      <c r="AO942" s="301">
        <f t="shared" si="439"/>
        <v>0</v>
      </c>
      <c r="AP942" s="301">
        <f t="shared" si="439"/>
        <v>0</v>
      </c>
      <c r="AQ942" s="301">
        <f t="shared" si="439"/>
        <v>0</v>
      </c>
      <c r="AR942" s="301">
        <f t="shared" si="439"/>
        <v>0</v>
      </c>
      <c r="AS942" s="301">
        <f t="shared" si="439"/>
        <v>0</v>
      </c>
      <c r="AT942" s="301">
        <f t="shared" si="439"/>
        <v>0</v>
      </c>
      <c r="AU942" s="301">
        <f t="shared" si="439"/>
        <v>0</v>
      </c>
      <c r="AV942" s="301">
        <f t="shared" si="439"/>
        <v>0</v>
      </c>
      <c r="AW942" s="301">
        <f t="shared" si="439"/>
        <v>0</v>
      </c>
      <c r="AX942" s="301">
        <f t="shared" si="439"/>
        <v>0</v>
      </c>
      <c r="AY942" s="301">
        <f t="shared" si="439"/>
        <v>0</v>
      </c>
      <c r="AZ942" s="301">
        <f t="shared" si="439"/>
        <v>0</v>
      </c>
      <c r="BA942" s="301">
        <f t="shared" si="439"/>
        <v>0</v>
      </c>
      <c r="BB942" s="301">
        <f t="shared" si="439"/>
        <v>0</v>
      </c>
      <c r="BC942" s="301">
        <f t="shared" si="439"/>
        <v>0</v>
      </c>
      <c r="BD942" s="301">
        <f t="shared" si="439"/>
        <v>0</v>
      </c>
      <c r="BE942" s="301">
        <f t="shared" si="439"/>
        <v>0</v>
      </c>
      <c r="BF942" s="301">
        <f t="shared" si="439"/>
        <v>0</v>
      </c>
      <c r="BG942" s="301">
        <f t="shared" si="439"/>
        <v>0</v>
      </c>
      <c r="BH942" s="301">
        <f t="shared" si="439"/>
        <v>0</v>
      </c>
      <c r="BI942" s="301">
        <f t="shared" si="439"/>
        <v>0</v>
      </c>
      <c r="BJ942" s="301">
        <f t="shared" si="439"/>
        <v>0</v>
      </c>
      <c r="BK942" s="301">
        <f t="shared" si="439"/>
        <v>0</v>
      </c>
      <c r="BL942" s="301">
        <f t="shared" si="439"/>
        <v>0</v>
      </c>
      <c r="BM942" s="301">
        <f t="shared" si="439"/>
        <v>0</v>
      </c>
      <c r="BN942" s="301">
        <f t="shared" si="439"/>
        <v>0</v>
      </c>
      <c r="BO942" s="301">
        <f t="shared" si="439"/>
        <v>0</v>
      </c>
      <c r="BP942" s="301">
        <f t="shared" si="439"/>
        <v>0</v>
      </c>
      <c r="BQ942" s="301">
        <f t="shared" si="439"/>
        <v>0</v>
      </c>
      <c r="BR942" s="301">
        <f t="shared" ref="BR942:BX942" si="440">BR938+BR940+BR941</f>
        <v>0</v>
      </c>
      <c r="BS942" s="301">
        <f t="shared" si="440"/>
        <v>0</v>
      </c>
      <c r="BT942" s="301">
        <f t="shared" si="440"/>
        <v>0</v>
      </c>
      <c r="BU942" s="301">
        <f t="shared" si="440"/>
        <v>0</v>
      </c>
      <c r="BV942" s="301">
        <f t="shared" si="440"/>
        <v>0</v>
      </c>
      <c r="BW942" s="301">
        <f t="shared" si="440"/>
        <v>0</v>
      </c>
      <c r="BX942" s="301">
        <f t="shared" si="440"/>
        <v>0</v>
      </c>
      <c r="BY942" s="301">
        <f t="shared" ref="BY942:CJ942" si="441">BY938+BY940+BY941</f>
        <v>0</v>
      </c>
      <c r="BZ942" s="301">
        <f t="shared" si="441"/>
        <v>0</v>
      </c>
      <c r="CA942" s="301">
        <f t="shared" si="441"/>
        <v>0</v>
      </c>
      <c r="CB942" s="301">
        <f t="shared" si="441"/>
        <v>0</v>
      </c>
      <c r="CC942" s="301">
        <f t="shared" si="441"/>
        <v>0</v>
      </c>
      <c r="CD942" s="301">
        <f t="shared" si="441"/>
        <v>0</v>
      </c>
      <c r="CE942" s="301">
        <f t="shared" si="441"/>
        <v>0</v>
      </c>
      <c r="CF942" s="301">
        <f t="shared" si="441"/>
        <v>0</v>
      </c>
      <c r="CG942" s="301">
        <f t="shared" si="441"/>
        <v>0</v>
      </c>
      <c r="CH942" s="301">
        <f t="shared" si="441"/>
        <v>0</v>
      </c>
      <c r="CI942" s="301">
        <f t="shared" si="441"/>
        <v>0</v>
      </c>
      <c r="CJ942" s="301">
        <f t="shared" si="441"/>
        <v>0</v>
      </c>
      <c r="CK942" s="301"/>
      <c r="CL942" s="301"/>
      <c r="CM942" s="301"/>
      <c r="CN942" s="301"/>
      <c r="CO942" s="301"/>
      <c r="CP942" s="301"/>
      <c r="CQ942" s="301"/>
      <c r="CR942" s="301"/>
      <c r="CS942" s="301"/>
      <c r="CT942" s="301"/>
      <c r="CU942" s="301"/>
      <c r="CV942" s="301"/>
      <c r="CW942" s="301"/>
      <c r="CX942" s="301"/>
      <c r="CY942" s="301"/>
      <c r="CZ942" s="301"/>
      <c r="DA942" s="301"/>
      <c r="DB942" s="301"/>
      <c r="DC942" s="301"/>
      <c r="DD942" s="301"/>
      <c r="DE942" s="301"/>
      <c r="DF942" s="301"/>
      <c r="DG942" s="301"/>
      <c r="DH942" s="301"/>
      <c r="DI942" s="301"/>
      <c r="DJ942" s="301"/>
      <c r="DK942" s="301"/>
      <c r="DL942" s="301"/>
      <c r="DM942" s="301"/>
      <c r="DN942" s="301"/>
      <c r="DO942" s="301"/>
      <c r="DP942" s="301"/>
      <c r="DQ942" s="301"/>
      <c r="DR942" s="301"/>
      <c r="DS942" s="301"/>
      <c r="DT942" s="301"/>
    </row>
    <row r="943" spans="3:124" hidden="1" outlineLevel="1">
      <c r="C943" s="23" t="s">
        <v>312</v>
      </c>
      <c r="D943" s="349"/>
      <c r="E943" s="300"/>
      <c r="F943" s="301"/>
      <c r="G943" s="304"/>
      <c r="H943" s="284"/>
      <c r="I943" s="284"/>
      <c r="J943" s="284"/>
      <c r="K943" s="284"/>
      <c r="L943" s="284"/>
      <c r="M943" s="284"/>
      <c r="N943" s="284"/>
    </row>
    <row r="944" spans="3:124" hidden="1" outlineLevel="1">
      <c r="C944" s="232" t="s">
        <v>184</v>
      </c>
      <c r="D944" s="349"/>
      <c r="E944" s="300">
        <f>D949</f>
        <v>0</v>
      </c>
      <c r="F944" s="301">
        <f t="shared" ref="F944:BQ944" si="442">E949</f>
        <v>0</v>
      </c>
      <c r="G944" s="301">
        <f t="shared" si="442"/>
        <v>0</v>
      </c>
      <c r="H944" s="301">
        <f t="shared" si="442"/>
        <v>0</v>
      </c>
      <c r="I944" s="301">
        <f t="shared" si="442"/>
        <v>0</v>
      </c>
      <c r="J944" s="301">
        <f t="shared" si="442"/>
        <v>0</v>
      </c>
      <c r="K944" s="301">
        <f t="shared" si="442"/>
        <v>0</v>
      </c>
      <c r="L944" s="301">
        <f t="shared" si="442"/>
        <v>0</v>
      </c>
      <c r="M944" s="301">
        <f t="shared" si="442"/>
        <v>0</v>
      </c>
      <c r="N944" s="301">
        <f t="shared" si="442"/>
        <v>0</v>
      </c>
      <c r="O944" s="301">
        <f t="shared" si="442"/>
        <v>0</v>
      </c>
      <c r="P944" s="301">
        <f t="shared" si="442"/>
        <v>0</v>
      </c>
      <c r="Q944" s="301">
        <f t="shared" si="442"/>
        <v>0</v>
      </c>
      <c r="R944" s="301">
        <f t="shared" si="442"/>
        <v>0</v>
      </c>
      <c r="S944" s="301">
        <f t="shared" si="442"/>
        <v>0</v>
      </c>
      <c r="T944" s="301">
        <f t="shared" si="442"/>
        <v>0</v>
      </c>
      <c r="U944" s="301">
        <f t="shared" si="442"/>
        <v>0</v>
      </c>
      <c r="V944" s="301">
        <f t="shared" si="442"/>
        <v>0</v>
      </c>
      <c r="W944" s="301">
        <f t="shared" si="442"/>
        <v>0</v>
      </c>
      <c r="X944" s="301">
        <f t="shared" si="442"/>
        <v>0</v>
      </c>
      <c r="Y944" s="301">
        <f t="shared" si="442"/>
        <v>0</v>
      </c>
      <c r="Z944" s="301">
        <f t="shared" si="442"/>
        <v>0</v>
      </c>
      <c r="AA944" s="301">
        <f t="shared" si="442"/>
        <v>0</v>
      </c>
      <c r="AB944" s="301">
        <f t="shared" si="442"/>
        <v>0</v>
      </c>
      <c r="AC944" s="301">
        <f t="shared" si="442"/>
        <v>0</v>
      </c>
      <c r="AD944" s="301">
        <f t="shared" si="442"/>
        <v>0</v>
      </c>
      <c r="AE944" s="301">
        <f t="shared" ca="1" si="442"/>
        <v>15164331.04885029</v>
      </c>
      <c r="AF944" s="301">
        <f t="shared" ca="1" si="442"/>
        <v>15143188.363337388</v>
      </c>
      <c r="AG944" s="301">
        <f t="shared" ca="1" si="442"/>
        <v>15121961.988027666</v>
      </c>
      <c r="AH944" s="301">
        <f t="shared" ca="1" si="442"/>
        <v>15100651.591649009</v>
      </c>
      <c r="AI944" s="301">
        <f t="shared" ca="1" si="442"/>
        <v>15079256.841618018</v>
      </c>
      <c r="AJ944" s="301">
        <f t="shared" ca="1" si="442"/>
        <v>15057777.404034823</v>
      </c>
      <c r="AK944" s="301">
        <f t="shared" ca="1" si="442"/>
        <v>15036212.943677861</v>
      </c>
      <c r="AL944" s="301">
        <f t="shared" ca="1" si="442"/>
        <v>15014563.123998653</v>
      </c>
      <c r="AM944" s="301">
        <f t="shared" ca="1" si="442"/>
        <v>14992827.607116546</v>
      </c>
      <c r="AN944" s="301">
        <f t="shared" ca="1" si="442"/>
        <v>14971006.053813448</v>
      </c>
      <c r="AO944" s="301">
        <f t="shared" ca="1" si="442"/>
        <v>14949098.123528525</v>
      </c>
      <c r="AP944" s="301">
        <f t="shared" ca="1" si="442"/>
        <v>14927103.474352892</v>
      </c>
      <c r="AQ944" s="301">
        <f t="shared" ca="1" si="442"/>
        <v>14905021.763024272</v>
      </c>
      <c r="AR944" s="301">
        <f t="shared" ca="1" si="442"/>
        <v>14882852.644921644</v>
      </c>
      <c r="AS944" s="301">
        <f t="shared" ca="1" si="442"/>
        <v>14860595.774059858</v>
      </c>
      <c r="AT944" s="301">
        <f t="shared" ca="1" si="442"/>
        <v>14838250.803084245</v>
      </c>
      <c r="AU944" s="301">
        <f t="shared" ca="1" si="442"/>
        <v>14815817.383265186</v>
      </c>
      <c r="AV944" s="301">
        <f t="shared" ca="1" si="442"/>
        <v>14793295.164492678</v>
      </c>
      <c r="AW944" s="301">
        <f t="shared" ca="1" si="442"/>
        <v>14770683.79527086</v>
      </c>
      <c r="AX944" s="301">
        <f t="shared" ca="1" si="442"/>
        <v>14747982.92271254</v>
      </c>
      <c r="AY944" s="301">
        <f t="shared" ca="1" si="442"/>
        <v>14725192.192533677</v>
      </c>
      <c r="AZ944" s="301">
        <f t="shared" ca="1" si="442"/>
        <v>14702311.249047857</v>
      </c>
      <c r="BA944" s="301">
        <f t="shared" ca="1" si="442"/>
        <v>0</v>
      </c>
      <c r="BB944" s="301">
        <f t="shared" ca="1" si="442"/>
        <v>0</v>
      </c>
      <c r="BC944" s="301">
        <f t="shared" ca="1" si="442"/>
        <v>0</v>
      </c>
      <c r="BD944" s="301">
        <f t="shared" ca="1" si="442"/>
        <v>0</v>
      </c>
      <c r="BE944" s="301">
        <f t="shared" ca="1" si="442"/>
        <v>0</v>
      </c>
      <c r="BF944" s="301">
        <f t="shared" ca="1" si="442"/>
        <v>0</v>
      </c>
      <c r="BG944" s="301">
        <f t="shared" ca="1" si="442"/>
        <v>0</v>
      </c>
      <c r="BH944" s="301">
        <f t="shared" ca="1" si="442"/>
        <v>0</v>
      </c>
      <c r="BI944" s="301">
        <f t="shared" ca="1" si="442"/>
        <v>0</v>
      </c>
      <c r="BJ944" s="301">
        <f t="shared" ca="1" si="442"/>
        <v>0</v>
      </c>
      <c r="BK944" s="301">
        <f t="shared" ca="1" si="442"/>
        <v>0</v>
      </c>
      <c r="BL944" s="301">
        <f t="shared" ca="1" si="442"/>
        <v>0</v>
      </c>
      <c r="BM944" s="301">
        <f t="shared" ca="1" si="442"/>
        <v>0</v>
      </c>
      <c r="BN944" s="301">
        <f t="shared" ca="1" si="442"/>
        <v>0</v>
      </c>
      <c r="BO944" s="301">
        <f t="shared" ca="1" si="442"/>
        <v>0</v>
      </c>
      <c r="BP944" s="301">
        <f t="shared" ca="1" si="442"/>
        <v>0</v>
      </c>
      <c r="BQ944" s="301">
        <f t="shared" ca="1" si="442"/>
        <v>0</v>
      </c>
      <c r="BR944" s="301">
        <f t="shared" ref="BR944:BX944" ca="1" si="443">BQ949</f>
        <v>0</v>
      </c>
      <c r="BS944" s="301">
        <f t="shared" ca="1" si="443"/>
        <v>0</v>
      </c>
      <c r="BT944" s="301">
        <f t="shared" ca="1" si="443"/>
        <v>0</v>
      </c>
      <c r="BU944" s="301">
        <f t="shared" ca="1" si="443"/>
        <v>0</v>
      </c>
      <c r="BV944" s="301">
        <f t="shared" ca="1" si="443"/>
        <v>0</v>
      </c>
      <c r="BW944" s="301">
        <f t="shared" ca="1" si="443"/>
        <v>0</v>
      </c>
      <c r="BX944" s="301">
        <f t="shared" ca="1" si="443"/>
        <v>0</v>
      </c>
      <c r="BY944" s="301">
        <f t="shared" ref="BY944" ca="1" si="444">BX949</f>
        <v>0</v>
      </c>
      <c r="BZ944" s="301">
        <f t="shared" ref="BZ944" ca="1" si="445">BY949</f>
        <v>0</v>
      </c>
      <c r="CA944" s="301">
        <f t="shared" ref="CA944" ca="1" si="446">BZ949</f>
        <v>0</v>
      </c>
      <c r="CB944" s="301">
        <f t="shared" ref="CB944" ca="1" si="447">CA949</f>
        <v>0</v>
      </c>
      <c r="CC944" s="301">
        <f t="shared" ref="CC944" ca="1" si="448">CB949</f>
        <v>0</v>
      </c>
      <c r="CD944" s="301">
        <f t="shared" ref="CD944" ca="1" si="449">CC949</f>
        <v>0</v>
      </c>
      <c r="CE944" s="301">
        <f t="shared" ref="CE944" ca="1" si="450">CD949</f>
        <v>0</v>
      </c>
      <c r="CF944" s="301">
        <f t="shared" ref="CF944" ca="1" si="451">CE949</f>
        <v>0</v>
      </c>
      <c r="CG944" s="301">
        <f t="shared" ref="CG944" ca="1" si="452">CF949</f>
        <v>0</v>
      </c>
      <c r="CH944" s="301">
        <f t="shared" ref="CH944" ca="1" si="453">CG949</f>
        <v>0</v>
      </c>
      <c r="CI944" s="301">
        <f t="shared" ref="CI944" ca="1" si="454">CH949</f>
        <v>0</v>
      </c>
      <c r="CJ944" s="301">
        <f t="shared" ref="CJ944" ca="1" si="455">CI949</f>
        <v>0</v>
      </c>
      <c r="CK944" s="301"/>
      <c r="CL944" s="301"/>
      <c r="CM944" s="301"/>
      <c r="CN944" s="301"/>
      <c r="CO944" s="301"/>
      <c r="CP944" s="301"/>
      <c r="CQ944" s="301"/>
      <c r="CR944" s="301"/>
      <c r="CS944" s="301"/>
      <c r="CT944" s="301"/>
      <c r="CU944" s="301"/>
      <c r="CV944" s="301"/>
      <c r="CW944" s="301"/>
      <c r="CX944" s="301"/>
      <c r="CY944" s="301"/>
      <c r="CZ944" s="301"/>
      <c r="DA944" s="301"/>
      <c r="DB944" s="301"/>
      <c r="DC944" s="301"/>
      <c r="DD944" s="301"/>
      <c r="DE944" s="301"/>
      <c r="DF944" s="301"/>
      <c r="DG944" s="301"/>
      <c r="DH944" s="301"/>
      <c r="DI944" s="301"/>
      <c r="DJ944" s="301"/>
      <c r="DK944" s="301"/>
      <c r="DL944" s="301"/>
      <c r="DM944" s="301"/>
      <c r="DN944" s="301"/>
      <c r="DO944" s="301"/>
      <c r="DP944" s="301"/>
      <c r="DQ944" s="301"/>
      <c r="DR944" s="301"/>
      <c r="DS944" s="301"/>
      <c r="DT944" s="301"/>
    </row>
    <row r="945" spans="3:124" hidden="1" outlineLevel="1">
      <c r="C945" s="232" t="s">
        <v>314</v>
      </c>
      <c r="D945" s="349"/>
      <c r="E945" s="300">
        <f>-IF(E944&gt;0,IF(E927&lt;=$D$319,$M$308,IPMT(($D$317+$E$317)/12,E927,$D$318*12,-$D$315)),0)</f>
        <v>0</v>
      </c>
      <c r="F945" s="301">
        <f t="shared" ref="F945:BQ945" si="456">-IF(F944&gt;0,IF(F927&lt;=$D$319,$M$308,IPMT(($D$317+$E$317)/12,F927,$D$318*12,-$D$315)),0)</f>
        <v>0</v>
      </c>
      <c r="G945" s="301">
        <f t="shared" si="456"/>
        <v>0</v>
      </c>
      <c r="H945" s="301">
        <f t="shared" si="456"/>
        <v>0</v>
      </c>
      <c r="I945" s="301">
        <f t="shared" si="456"/>
        <v>0</v>
      </c>
      <c r="J945" s="301">
        <f t="shared" si="456"/>
        <v>0</v>
      </c>
      <c r="K945" s="301">
        <f t="shared" si="456"/>
        <v>0</v>
      </c>
      <c r="L945" s="301">
        <f t="shared" si="456"/>
        <v>0</v>
      </c>
      <c r="M945" s="301">
        <f t="shared" si="456"/>
        <v>0</v>
      </c>
      <c r="N945" s="301">
        <f t="shared" si="456"/>
        <v>0</v>
      </c>
      <c r="O945" s="301">
        <f t="shared" si="456"/>
        <v>0</v>
      </c>
      <c r="P945" s="301">
        <f t="shared" si="456"/>
        <v>0</v>
      </c>
      <c r="Q945" s="301">
        <f t="shared" si="456"/>
        <v>0</v>
      </c>
      <c r="R945" s="301">
        <f t="shared" si="456"/>
        <v>0</v>
      </c>
      <c r="S945" s="301">
        <f t="shared" si="456"/>
        <v>0</v>
      </c>
      <c r="T945" s="301">
        <f t="shared" si="456"/>
        <v>0</v>
      </c>
      <c r="U945" s="301">
        <f t="shared" si="456"/>
        <v>0</v>
      </c>
      <c r="V945" s="301">
        <f t="shared" si="456"/>
        <v>0</v>
      </c>
      <c r="W945" s="301">
        <f t="shared" si="456"/>
        <v>0</v>
      </c>
      <c r="X945" s="301">
        <f t="shared" si="456"/>
        <v>0</v>
      </c>
      <c r="Y945" s="301">
        <f t="shared" si="456"/>
        <v>0</v>
      </c>
      <c r="Z945" s="301">
        <f t="shared" si="456"/>
        <v>0</v>
      </c>
      <c r="AA945" s="301">
        <f t="shared" si="456"/>
        <v>0</v>
      </c>
      <c r="AB945" s="301">
        <f t="shared" si="456"/>
        <v>0</v>
      </c>
      <c r="AC945" s="301">
        <f t="shared" si="456"/>
        <v>0</v>
      </c>
      <c r="AD945" s="301">
        <f t="shared" si="456"/>
        <v>0</v>
      </c>
      <c r="AE945" s="301">
        <f t="shared" ca="1" si="456"/>
        <v>-57961.643501940423</v>
      </c>
      <c r="AF945" s="301">
        <f t="shared" ca="1" si="456"/>
        <v>-57877.953705118511</v>
      </c>
      <c r="AG945" s="301">
        <f t="shared" ca="1" si="456"/>
        <v>-57793.932636184189</v>
      </c>
      <c r="AH945" s="301">
        <f t="shared" ca="1" si="456"/>
        <v>-57709.578983852007</v>
      </c>
      <c r="AI945" s="301">
        <f t="shared" ca="1" si="456"/>
        <v>-57624.891431646007</v>
      </c>
      <c r="AJ945" s="301">
        <f t="shared" ca="1" si="456"/>
        <v>-57539.868657879182</v>
      </c>
      <c r="AK945" s="301">
        <f t="shared" ca="1" si="456"/>
        <v>-57454.509335632873</v>
      </c>
      <c r="AL945" s="301">
        <f t="shared" ca="1" si="456"/>
        <v>-57368.812132736013</v>
      </c>
      <c r="AM945" s="301">
        <f t="shared" ca="1" si="456"/>
        <v>-57282.77571174434</v>
      </c>
      <c r="AN945" s="301">
        <f t="shared" ca="1" si="456"/>
        <v>-57196.398729919587</v>
      </c>
      <c r="AO945" s="301">
        <f t="shared" ca="1" si="456"/>
        <v>-57109.679839208424</v>
      </c>
      <c r="AP945" s="301">
        <f t="shared" ca="1" si="456"/>
        <v>-57022.617686221543</v>
      </c>
      <c r="AQ945" s="301">
        <f t="shared" ca="1" si="456"/>
        <v>-56935.210912212417</v>
      </c>
      <c r="AR945" s="301">
        <f t="shared" ca="1" si="456"/>
        <v>-56847.458153056177</v>
      </c>
      <c r="AS945" s="301">
        <f t="shared" ca="1" si="456"/>
        <v>-56759.358039228289</v>
      </c>
      <c r="AT945" s="301">
        <f t="shared" ca="1" si="456"/>
        <v>-56670.909195783148</v>
      </c>
      <c r="AU945" s="301">
        <f t="shared" ca="1" si="456"/>
        <v>-56582.110242332696</v>
      </c>
      <c r="AV945" s="301">
        <f t="shared" ca="1" si="456"/>
        <v>-56492.959793024856</v>
      </c>
      <c r="AW945" s="301">
        <f t="shared" ca="1" si="456"/>
        <v>-56403.456456521824</v>
      </c>
      <c r="AX945" s="301">
        <f t="shared" ca="1" si="456"/>
        <v>-56313.598835978482</v>
      </c>
      <c r="AY945" s="301">
        <f t="shared" ca="1" si="456"/>
        <v>-56223.385529020481</v>
      </c>
      <c r="AZ945" s="301">
        <f t="shared" ca="1" si="456"/>
        <v>-56132.815127722439</v>
      </c>
      <c r="BA945" s="301">
        <f t="shared" ca="1" si="456"/>
        <v>0</v>
      </c>
      <c r="BB945" s="301">
        <f t="shared" ca="1" si="456"/>
        <v>0</v>
      </c>
      <c r="BC945" s="301">
        <f t="shared" ca="1" si="456"/>
        <v>0</v>
      </c>
      <c r="BD945" s="301">
        <f t="shared" ca="1" si="456"/>
        <v>0</v>
      </c>
      <c r="BE945" s="301">
        <f t="shared" ca="1" si="456"/>
        <v>0</v>
      </c>
      <c r="BF945" s="301">
        <f t="shared" ca="1" si="456"/>
        <v>0</v>
      </c>
      <c r="BG945" s="301">
        <f t="shared" ca="1" si="456"/>
        <v>0</v>
      </c>
      <c r="BH945" s="301">
        <f t="shared" ca="1" si="456"/>
        <v>0</v>
      </c>
      <c r="BI945" s="301">
        <f t="shared" ca="1" si="456"/>
        <v>0</v>
      </c>
      <c r="BJ945" s="301">
        <f t="shared" ca="1" si="456"/>
        <v>0</v>
      </c>
      <c r="BK945" s="301">
        <f t="shared" ca="1" si="456"/>
        <v>0</v>
      </c>
      <c r="BL945" s="301">
        <f t="shared" ca="1" si="456"/>
        <v>0</v>
      </c>
      <c r="BM945" s="301">
        <f t="shared" ca="1" si="456"/>
        <v>0</v>
      </c>
      <c r="BN945" s="301">
        <f t="shared" ca="1" si="456"/>
        <v>0</v>
      </c>
      <c r="BO945" s="301">
        <f t="shared" ca="1" si="456"/>
        <v>0</v>
      </c>
      <c r="BP945" s="301">
        <f t="shared" ca="1" si="456"/>
        <v>0</v>
      </c>
      <c r="BQ945" s="301">
        <f t="shared" ca="1" si="456"/>
        <v>0</v>
      </c>
      <c r="BR945" s="301">
        <f t="shared" ref="BR945:BX945" ca="1" si="457">-IF(BR944&gt;0,IF(BR927&lt;=$D$319,$M$308,IPMT(($D$317+$E$317)/12,BR927,$D$318*12,-$D$315)),0)</f>
        <v>0</v>
      </c>
      <c r="BS945" s="301">
        <f t="shared" ca="1" si="457"/>
        <v>0</v>
      </c>
      <c r="BT945" s="301">
        <f t="shared" ca="1" si="457"/>
        <v>0</v>
      </c>
      <c r="BU945" s="301">
        <f t="shared" ca="1" si="457"/>
        <v>0</v>
      </c>
      <c r="BV945" s="301">
        <f t="shared" ca="1" si="457"/>
        <v>0</v>
      </c>
      <c r="BW945" s="301">
        <f t="shared" ca="1" si="457"/>
        <v>0</v>
      </c>
      <c r="BX945" s="301">
        <f t="shared" ca="1" si="457"/>
        <v>0</v>
      </c>
      <c r="BY945" s="301">
        <f t="shared" ref="BY945:CJ945" ca="1" si="458">-IF(BY944&gt;0,IF(BY927&lt;=$D$319,$M$308,IPMT(($D$317+$E$317)/12,BY927,$D$318*12,-$D$315)),0)</f>
        <v>0</v>
      </c>
      <c r="BZ945" s="301">
        <f t="shared" ca="1" si="458"/>
        <v>0</v>
      </c>
      <c r="CA945" s="301">
        <f t="shared" ca="1" si="458"/>
        <v>0</v>
      </c>
      <c r="CB945" s="301">
        <f t="shared" ca="1" si="458"/>
        <v>0</v>
      </c>
      <c r="CC945" s="301">
        <f t="shared" ca="1" si="458"/>
        <v>0</v>
      </c>
      <c r="CD945" s="301">
        <f t="shared" ca="1" si="458"/>
        <v>0</v>
      </c>
      <c r="CE945" s="301">
        <f t="shared" ca="1" si="458"/>
        <v>0</v>
      </c>
      <c r="CF945" s="301">
        <f t="shared" ca="1" si="458"/>
        <v>0</v>
      </c>
      <c r="CG945" s="301">
        <f t="shared" ca="1" si="458"/>
        <v>0</v>
      </c>
      <c r="CH945" s="301">
        <f t="shared" ca="1" si="458"/>
        <v>0</v>
      </c>
      <c r="CI945" s="301">
        <f t="shared" ca="1" si="458"/>
        <v>0</v>
      </c>
      <c r="CJ945" s="301">
        <f t="shared" ca="1" si="458"/>
        <v>0</v>
      </c>
      <c r="CK945" s="301"/>
      <c r="CL945" s="301"/>
      <c r="CM945" s="301"/>
      <c r="CN945" s="301"/>
      <c r="CO945" s="301"/>
      <c r="CP945" s="301"/>
      <c r="CQ945" s="301"/>
      <c r="CR945" s="301"/>
      <c r="CS945" s="301"/>
      <c r="CT945" s="301"/>
      <c r="CU945" s="301"/>
      <c r="CV945" s="301"/>
      <c r="CW945" s="301"/>
      <c r="CX945" s="301"/>
      <c r="CY945" s="301"/>
      <c r="CZ945" s="301"/>
      <c r="DA945" s="301"/>
      <c r="DB945" s="301"/>
      <c r="DC945" s="301"/>
      <c r="DD945" s="301"/>
      <c r="DE945" s="301"/>
      <c r="DF945" s="301"/>
      <c r="DG945" s="301"/>
      <c r="DH945" s="301"/>
      <c r="DI945" s="301"/>
      <c r="DJ945" s="301"/>
      <c r="DK945" s="301"/>
      <c r="DL945" s="301"/>
      <c r="DM945" s="301"/>
      <c r="DN945" s="301"/>
      <c r="DO945" s="301"/>
      <c r="DP945" s="301"/>
      <c r="DQ945" s="301"/>
      <c r="DR945" s="301"/>
      <c r="DS945" s="301"/>
      <c r="DT945" s="301"/>
    </row>
    <row r="946" spans="3:124" hidden="1" outlineLevel="1">
      <c r="C946" s="232" t="s">
        <v>315</v>
      </c>
      <c r="D946" s="349"/>
      <c r="E946" s="300">
        <f>-IF(E944&gt;0,IF(E927&lt;=$D$319,0,PPMT(($D$317+$E$317)/12,E927,$D$318*12,-$D$315)),0)</f>
        <v>0</v>
      </c>
      <c r="F946" s="301">
        <f t="shared" ref="F946:BQ946" si="459">-IF(F944&gt;0,IF(F927&lt;=$D$319,0,PPMT(($D$317+$E$317)/12,F927,$D$318*12,-$D$315)),0)</f>
        <v>0</v>
      </c>
      <c r="G946" s="301">
        <f t="shared" si="459"/>
        <v>0</v>
      </c>
      <c r="H946" s="301">
        <f t="shared" si="459"/>
        <v>0</v>
      </c>
      <c r="I946" s="301">
        <f t="shared" si="459"/>
        <v>0</v>
      </c>
      <c r="J946" s="301">
        <f t="shared" si="459"/>
        <v>0</v>
      </c>
      <c r="K946" s="301">
        <f t="shared" si="459"/>
        <v>0</v>
      </c>
      <c r="L946" s="301">
        <f t="shared" si="459"/>
        <v>0</v>
      </c>
      <c r="M946" s="301">
        <f t="shared" si="459"/>
        <v>0</v>
      </c>
      <c r="N946" s="301">
        <f t="shared" si="459"/>
        <v>0</v>
      </c>
      <c r="O946" s="301">
        <f t="shared" si="459"/>
        <v>0</v>
      </c>
      <c r="P946" s="301">
        <f t="shared" si="459"/>
        <v>0</v>
      </c>
      <c r="Q946" s="301">
        <f t="shared" si="459"/>
        <v>0</v>
      </c>
      <c r="R946" s="301">
        <f t="shared" si="459"/>
        <v>0</v>
      </c>
      <c r="S946" s="301">
        <f t="shared" si="459"/>
        <v>0</v>
      </c>
      <c r="T946" s="301">
        <f t="shared" si="459"/>
        <v>0</v>
      </c>
      <c r="U946" s="301">
        <f t="shared" si="459"/>
        <v>0</v>
      </c>
      <c r="V946" s="301">
        <f t="shared" si="459"/>
        <v>0</v>
      </c>
      <c r="W946" s="301">
        <f t="shared" si="459"/>
        <v>0</v>
      </c>
      <c r="X946" s="301">
        <f t="shared" si="459"/>
        <v>0</v>
      </c>
      <c r="Y946" s="301">
        <f t="shared" si="459"/>
        <v>0</v>
      </c>
      <c r="Z946" s="301">
        <f t="shared" si="459"/>
        <v>0</v>
      </c>
      <c r="AA946" s="301">
        <f t="shared" si="459"/>
        <v>0</v>
      </c>
      <c r="AB946" s="301">
        <f t="shared" si="459"/>
        <v>0</v>
      </c>
      <c r="AC946" s="301">
        <f t="shared" si="459"/>
        <v>0</v>
      </c>
      <c r="AD946" s="301">
        <f t="shared" si="459"/>
        <v>0</v>
      </c>
      <c r="AE946" s="301">
        <f t="shared" ca="1" si="459"/>
        <v>-21142.685512901386</v>
      </c>
      <c r="AF946" s="301">
        <f t="shared" ca="1" si="459"/>
        <v>-21226.375309723291</v>
      </c>
      <c r="AG946" s="301">
        <f t="shared" ca="1" si="459"/>
        <v>-21310.396378657613</v>
      </c>
      <c r="AH946" s="301">
        <f t="shared" ca="1" si="459"/>
        <v>-21394.750030989799</v>
      </c>
      <c r="AI946" s="301">
        <f t="shared" ca="1" si="459"/>
        <v>-21479.437583195799</v>
      </c>
      <c r="AJ946" s="301">
        <f t="shared" ca="1" si="459"/>
        <v>-21564.46035696262</v>
      </c>
      <c r="AK946" s="301">
        <f t="shared" ca="1" si="459"/>
        <v>-21649.819679208929</v>
      </c>
      <c r="AL946" s="301">
        <f t="shared" ca="1" si="459"/>
        <v>-21735.5168821058</v>
      </c>
      <c r="AM946" s="301">
        <f t="shared" ca="1" si="459"/>
        <v>-21821.553303097469</v>
      </c>
      <c r="AN946" s="301">
        <f t="shared" ca="1" si="459"/>
        <v>-21907.930284922222</v>
      </c>
      <c r="AO946" s="301">
        <f t="shared" ca="1" si="459"/>
        <v>-21994.649175633374</v>
      </c>
      <c r="AP946" s="301">
        <f t="shared" ca="1" si="459"/>
        <v>-22081.711328620258</v>
      </c>
      <c r="AQ946" s="301">
        <f t="shared" ca="1" si="459"/>
        <v>-22169.118102629382</v>
      </c>
      <c r="AR946" s="301">
        <f t="shared" ca="1" si="459"/>
        <v>-22256.870861785621</v>
      </c>
      <c r="AS946" s="301">
        <f t="shared" ca="1" si="459"/>
        <v>-22344.970975613527</v>
      </c>
      <c r="AT946" s="301">
        <f t="shared" ca="1" si="459"/>
        <v>-22433.419819058658</v>
      </c>
      <c r="AU946" s="301">
        <f t="shared" ca="1" si="459"/>
        <v>-22522.218772509103</v>
      </c>
      <c r="AV946" s="301">
        <f t="shared" ca="1" si="459"/>
        <v>-22611.369221816949</v>
      </c>
      <c r="AW946" s="301">
        <f t="shared" ca="1" si="459"/>
        <v>-22700.872558319978</v>
      </c>
      <c r="AX946" s="301">
        <f t="shared" ca="1" si="459"/>
        <v>-22790.730178863323</v>
      </c>
      <c r="AY946" s="301">
        <f t="shared" ca="1" si="459"/>
        <v>-22880.943485821321</v>
      </c>
      <c r="AZ946" s="301">
        <f t="shared" ca="1" si="459"/>
        <v>-22971.513887119367</v>
      </c>
      <c r="BA946" s="301">
        <f t="shared" ca="1" si="459"/>
        <v>0</v>
      </c>
      <c r="BB946" s="301">
        <f t="shared" ca="1" si="459"/>
        <v>0</v>
      </c>
      <c r="BC946" s="301">
        <f t="shared" ca="1" si="459"/>
        <v>0</v>
      </c>
      <c r="BD946" s="301">
        <f t="shared" ca="1" si="459"/>
        <v>0</v>
      </c>
      <c r="BE946" s="301">
        <f t="shared" ca="1" si="459"/>
        <v>0</v>
      </c>
      <c r="BF946" s="301">
        <f t="shared" ca="1" si="459"/>
        <v>0</v>
      </c>
      <c r="BG946" s="301">
        <f t="shared" ca="1" si="459"/>
        <v>0</v>
      </c>
      <c r="BH946" s="301">
        <f t="shared" ca="1" si="459"/>
        <v>0</v>
      </c>
      <c r="BI946" s="301">
        <f t="shared" ca="1" si="459"/>
        <v>0</v>
      </c>
      <c r="BJ946" s="301">
        <f t="shared" ca="1" si="459"/>
        <v>0</v>
      </c>
      <c r="BK946" s="301">
        <f t="shared" ca="1" si="459"/>
        <v>0</v>
      </c>
      <c r="BL946" s="301">
        <f t="shared" ca="1" si="459"/>
        <v>0</v>
      </c>
      <c r="BM946" s="301">
        <f t="shared" ca="1" si="459"/>
        <v>0</v>
      </c>
      <c r="BN946" s="301">
        <f t="shared" ca="1" si="459"/>
        <v>0</v>
      </c>
      <c r="BO946" s="301">
        <f t="shared" ca="1" si="459"/>
        <v>0</v>
      </c>
      <c r="BP946" s="301">
        <f t="shared" ca="1" si="459"/>
        <v>0</v>
      </c>
      <c r="BQ946" s="301">
        <f t="shared" ca="1" si="459"/>
        <v>0</v>
      </c>
      <c r="BR946" s="301">
        <f t="shared" ref="BR946:BX946" ca="1" si="460">-IF(BR944&gt;0,IF(BR927&lt;=$D$319,0,PPMT(($D$317+$E$317)/12,BR927,$D$318*12,-$D$315)),0)</f>
        <v>0</v>
      </c>
      <c r="BS946" s="301">
        <f t="shared" ca="1" si="460"/>
        <v>0</v>
      </c>
      <c r="BT946" s="301">
        <f t="shared" ca="1" si="460"/>
        <v>0</v>
      </c>
      <c r="BU946" s="301">
        <f t="shared" ca="1" si="460"/>
        <v>0</v>
      </c>
      <c r="BV946" s="301">
        <f t="shared" ca="1" si="460"/>
        <v>0</v>
      </c>
      <c r="BW946" s="301">
        <f t="shared" ca="1" si="460"/>
        <v>0</v>
      </c>
      <c r="BX946" s="301">
        <f t="shared" ca="1" si="460"/>
        <v>0</v>
      </c>
      <c r="BY946" s="301">
        <f t="shared" ref="BY946:CJ946" ca="1" si="461">-IF(BY944&gt;0,IF(BY927&lt;=$D$319,0,PPMT(($D$317+$E$317)/12,BY927,$D$318*12,-$D$315)),0)</f>
        <v>0</v>
      </c>
      <c r="BZ946" s="301">
        <f t="shared" ca="1" si="461"/>
        <v>0</v>
      </c>
      <c r="CA946" s="301">
        <f t="shared" ca="1" si="461"/>
        <v>0</v>
      </c>
      <c r="CB946" s="301">
        <f t="shared" ca="1" si="461"/>
        <v>0</v>
      </c>
      <c r="CC946" s="301">
        <f t="shared" ca="1" si="461"/>
        <v>0</v>
      </c>
      <c r="CD946" s="301">
        <f t="shared" ca="1" si="461"/>
        <v>0</v>
      </c>
      <c r="CE946" s="301">
        <f t="shared" ca="1" si="461"/>
        <v>0</v>
      </c>
      <c r="CF946" s="301">
        <f t="shared" ca="1" si="461"/>
        <v>0</v>
      </c>
      <c r="CG946" s="301">
        <f t="shared" ca="1" si="461"/>
        <v>0</v>
      </c>
      <c r="CH946" s="301">
        <f t="shared" ca="1" si="461"/>
        <v>0</v>
      </c>
      <c r="CI946" s="301">
        <f t="shared" ca="1" si="461"/>
        <v>0</v>
      </c>
      <c r="CJ946" s="301">
        <f t="shared" ca="1" si="461"/>
        <v>0</v>
      </c>
      <c r="CK946" s="301"/>
      <c r="CL946" s="301"/>
      <c r="CM946" s="301"/>
      <c r="CN946" s="301"/>
      <c r="CO946" s="301"/>
      <c r="CP946" s="301"/>
      <c r="CQ946" s="301"/>
      <c r="CR946" s="301"/>
      <c r="CS946" s="301"/>
      <c r="CT946" s="301"/>
      <c r="CU946" s="301"/>
      <c r="CV946" s="301"/>
      <c r="CW946" s="301"/>
      <c r="CX946" s="301"/>
      <c r="CY946" s="301"/>
      <c r="CZ946" s="301"/>
      <c r="DA946" s="301"/>
      <c r="DB946" s="301"/>
      <c r="DC946" s="301"/>
      <c r="DD946" s="301"/>
      <c r="DE946" s="301"/>
      <c r="DF946" s="301"/>
      <c r="DG946" s="301"/>
      <c r="DH946" s="301"/>
      <c r="DI946" s="301"/>
      <c r="DJ946" s="301"/>
      <c r="DK946" s="301"/>
      <c r="DL946" s="301"/>
      <c r="DM946" s="301"/>
      <c r="DN946" s="301"/>
      <c r="DO946" s="301"/>
      <c r="DP946" s="301"/>
      <c r="DQ946" s="301"/>
      <c r="DR946" s="301"/>
      <c r="DS946" s="301"/>
      <c r="DT946" s="301"/>
    </row>
    <row r="947" spans="3:124" hidden="1" outlineLevel="1">
      <c r="C947" s="232" t="s">
        <v>329</v>
      </c>
      <c r="D947" s="349"/>
      <c r="E947" s="300">
        <f t="shared" ref="E947:BP947" si="462">IF(E927=$D$308,$D$315,0)</f>
        <v>0</v>
      </c>
      <c r="F947" s="301">
        <f t="shared" si="462"/>
        <v>0</v>
      </c>
      <c r="G947" s="301">
        <f t="shared" si="462"/>
        <v>0</v>
      </c>
      <c r="H947" s="301">
        <f t="shared" si="462"/>
        <v>0</v>
      </c>
      <c r="I947" s="301">
        <f t="shared" si="462"/>
        <v>0</v>
      </c>
      <c r="J947" s="301">
        <f t="shared" si="462"/>
        <v>0</v>
      </c>
      <c r="K947" s="301">
        <f t="shared" si="462"/>
        <v>0</v>
      </c>
      <c r="L947" s="301">
        <f t="shared" si="462"/>
        <v>0</v>
      </c>
      <c r="M947" s="301">
        <f t="shared" si="462"/>
        <v>0</v>
      </c>
      <c r="N947" s="301">
        <f t="shared" si="462"/>
        <v>0</v>
      </c>
      <c r="O947" s="301">
        <f t="shared" si="462"/>
        <v>0</v>
      </c>
      <c r="P947" s="301">
        <f t="shared" si="462"/>
        <v>0</v>
      </c>
      <c r="Q947" s="301">
        <f t="shared" si="462"/>
        <v>0</v>
      </c>
      <c r="R947" s="301">
        <f t="shared" si="462"/>
        <v>0</v>
      </c>
      <c r="S947" s="301">
        <f t="shared" si="462"/>
        <v>0</v>
      </c>
      <c r="T947" s="301">
        <f t="shared" si="462"/>
        <v>0</v>
      </c>
      <c r="U947" s="301">
        <f t="shared" si="462"/>
        <v>0</v>
      </c>
      <c r="V947" s="301">
        <f t="shared" si="462"/>
        <v>0</v>
      </c>
      <c r="W947" s="301">
        <f t="shared" si="462"/>
        <v>0</v>
      </c>
      <c r="X947" s="301">
        <f t="shared" si="462"/>
        <v>0</v>
      </c>
      <c r="Y947" s="301">
        <f t="shared" si="462"/>
        <v>0</v>
      </c>
      <c r="Z947" s="301">
        <f t="shared" si="462"/>
        <v>0</v>
      </c>
      <c r="AA947" s="301">
        <f t="shared" si="462"/>
        <v>0</v>
      </c>
      <c r="AB947" s="301">
        <f t="shared" si="462"/>
        <v>0</v>
      </c>
      <c r="AC947" s="301">
        <f t="shared" si="462"/>
        <v>0</v>
      </c>
      <c r="AD947" s="301">
        <f t="shared" ca="1" si="462"/>
        <v>15164331.04885029</v>
      </c>
      <c r="AE947" s="301">
        <f t="shared" si="462"/>
        <v>0</v>
      </c>
      <c r="AF947" s="301">
        <f t="shared" si="462"/>
        <v>0</v>
      </c>
      <c r="AG947" s="301">
        <f t="shared" si="462"/>
        <v>0</v>
      </c>
      <c r="AH947" s="301">
        <f t="shared" si="462"/>
        <v>0</v>
      </c>
      <c r="AI947" s="301">
        <f t="shared" si="462"/>
        <v>0</v>
      </c>
      <c r="AJ947" s="301">
        <f t="shared" si="462"/>
        <v>0</v>
      </c>
      <c r="AK947" s="301">
        <f t="shared" si="462"/>
        <v>0</v>
      </c>
      <c r="AL947" s="301">
        <f t="shared" si="462"/>
        <v>0</v>
      </c>
      <c r="AM947" s="301">
        <f t="shared" si="462"/>
        <v>0</v>
      </c>
      <c r="AN947" s="301">
        <f t="shared" si="462"/>
        <v>0</v>
      </c>
      <c r="AO947" s="301">
        <f t="shared" si="462"/>
        <v>0</v>
      </c>
      <c r="AP947" s="301">
        <f t="shared" si="462"/>
        <v>0</v>
      </c>
      <c r="AQ947" s="301">
        <f t="shared" si="462"/>
        <v>0</v>
      </c>
      <c r="AR947" s="301">
        <f t="shared" si="462"/>
        <v>0</v>
      </c>
      <c r="AS947" s="301">
        <f t="shared" si="462"/>
        <v>0</v>
      </c>
      <c r="AT947" s="301">
        <f t="shared" si="462"/>
        <v>0</v>
      </c>
      <c r="AU947" s="301">
        <f t="shared" si="462"/>
        <v>0</v>
      </c>
      <c r="AV947" s="301">
        <f t="shared" si="462"/>
        <v>0</v>
      </c>
      <c r="AW947" s="301">
        <f t="shared" si="462"/>
        <v>0</v>
      </c>
      <c r="AX947" s="301">
        <f t="shared" si="462"/>
        <v>0</v>
      </c>
      <c r="AY947" s="301">
        <f t="shared" si="462"/>
        <v>0</v>
      </c>
      <c r="AZ947" s="301">
        <f t="shared" si="462"/>
        <v>0</v>
      </c>
      <c r="BA947" s="301">
        <f t="shared" si="462"/>
        <v>0</v>
      </c>
      <c r="BB947" s="301">
        <f t="shared" si="462"/>
        <v>0</v>
      </c>
      <c r="BC947" s="301">
        <f t="shared" si="462"/>
        <v>0</v>
      </c>
      <c r="BD947" s="301">
        <f t="shared" si="462"/>
        <v>0</v>
      </c>
      <c r="BE947" s="301">
        <f t="shared" si="462"/>
        <v>0</v>
      </c>
      <c r="BF947" s="301">
        <f t="shared" si="462"/>
        <v>0</v>
      </c>
      <c r="BG947" s="301">
        <f t="shared" si="462"/>
        <v>0</v>
      </c>
      <c r="BH947" s="301">
        <f t="shared" si="462"/>
        <v>0</v>
      </c>
      <c r="BI947" s="301">
        <f t="shared" si="462"/>
        <v>0</v>
      </c>
      <c r="BJ947" s="301">
        <f t="shared" si="462"/>
        <v>0</v>
      </c>
      <c r="BK947" s="301">
        <f t="shared" si="462"/>
        <v>0</v>
      </c>
      <c r="BL947" s="301">
        <f t="shared" si="462"/>
        <v>0</v>
      </c>
      <c r="BM947" s="301">
        <f t="shared" si="462"/>
        <v>0</v>
      </c>
      <c r="BN947" s="301">
        <f t="shared" si="462"/>
        <v>0</v>
      </c>
      <c r="BO947" s="301">
        <f t="shared" si="462"/>
        <v>0</v>
      </c>
      <c r="BP947" s="301">
        <f t="shared" si="462"/>
        <v>0</v>
      </c>
      <c r="BQ947" s="301">
        <f t="shared" ref="BQ947:BX947" si="463">IF(BQ927=$D$308,$D$315,0)</f>
        <v>0</v>
      </c>
      <c r="BR947" s="301">
        <f t="shared" si="463"/>
        <v>0</v>
      </c>
      <c r="BS947" s="301">
        <f t="shared" si="463"/>
        <v>0</v>
      </c>
      <c r="BT947" s="301">
        <f t="shared" si="463"/>
        <v>0</v>
      </c>
      <c r="BU947" s="301">
        <f t="shared" si="463"/>
        <v>0</v>
      </c>
      <c r="BV947" s="301">
        <f t="shared" si="463"/>
        <v>0</v>
      </c>
      <c r="BW947" s="301">
        <f t="shared" si="463"/>
        <v>0</v>
      </c>
      <c r="BX947" s="301">
        <f t="shared" si="463"/>
        <v>0</v>
      </c>
      <c r="BY947" s="301">
        <f t="shared" ref="BY947:CJ947" si="464">IF(BY927=$D$308,$D$315,0)</f>
        <v>0</v>
      </c>
      <c r="BZ947" s="301">
        <f t="shared" si="464"/>
        <v>0</v>
      </c>
      <c r="CA947" s="301">
        <f t="shared" si="464"/>
        <v>0</v>
      </c>
      <c r="CB947" s="301">
        <f t="shared" si="464"/>
        <v>0</v>
      </c>
      <c r="CC947" s="301">
        <f t="shared" si="464"/>
        <v>0</v>
      </c>
      <c r="CD947" s="301">
        <f t="shared" si="464"/>
        <v>0</v>
      </c>
      <c r="CE947" s="301">
        <f t="shared" si="464"/>
        <v>0</v>
      </c>
      <c r="CF947" s="301">
        <f t="shared" si="464"/>
        <v>0</v>
      </c>
      <c r="CG947" s="301">
        <f t="shared" si="464"/>
        <v>0</v>
      </c>
      <c r="CH947" s="301">
        <f t="shared" si="464"/>
        <v>0</v>
      </c>
      <c r="CI947" s="301">
        <f t="shared" si="464"/>
        <v>0</v>
      </c>
      <c r="CJ947" s="301">
        <f t="shared" si="464"/>
        <v>0</v>
      </c>
      <c r="CK947" s="301"/>
      <c r="CL947" s="301"/>
      <c r="CM947" s="301"/>
      <c r="CN947" s="301"/>
      <c r="CO947" s="301"/>
      <c r="CP947" s="301"/>
      <c r="CQ947" s="301"/>
      <c r="CR947" s="301"/>
      <c r="CS947" s="301"/>
      <c r="CT947" s="301"/>
      <c r="CU947" s="301"/>
      <c r="CV947" s="301"/>
      <c r="CW947" s="301"/>
      <c r="CX947" s="301"/>
      <c r="CY947" s="301"/>
      <c r="CZ947" s="301"/>
      <c r="DA947" s="301"/>
      <c r="DB947" s="301"/>
      <c r="DC947" s="301"/>
      <c r="DD947" s="301"/>
      <c r="DE947" s="301"/>
      <c r="DF947" s="301"/>
      <c r="DG947" s="301"/>
      <c r="DH947" s="301"/>
      <c r="DI947" s="301"/>
      <c r="DJ947" s="301"/>
      <c r="DK947" s="301"/>
      <c r="DL947" s="301"/>
      <c r="DM947" s="301"/>
      <c r="DN947" s="301"/>
      <c r="DO947" s="301"/>
      <c r="DP947" s="301"/>
      <c r="DQ947" s="301"/>
      <c r="DR947" s="301"/>
      <c r="DS947" s="301"/>
      <c r="DT947" s="301"/>
    </row>
    <row r="948" spans="3:124" hidden="1" outlineLevel="1">
      <c r="C948" s="232" t="s">
        <v>333</v>
      </c>
      <c r="D948" s="349"/>
      <c r="E948" s="300">
        <f t="shared" ref="E948:BP948" si="465">IF(E927=$E$328,-E944-E946,0)</f>
        <v>0</v>
      </c>
      <c r="F948" s="301">
        <f t="shared" si="465"/>
        <v>0</v>
      </c>
      <c r="G948" s="301">
        <f t="shared" si="465"/>
        <v>0</v>
      </c>
      <c r="H948" s="301">
        <f t="shared" si="465"/>
        <v>0</v>
      </c>
      <c r="I948" s="301">
        <f t="shared" si="465"/>
        <v>0</v>
      </c>
      <c r="J948" s="301">
        <f t="shared" si="465"/>
        <v>0</v>
      </c>
      <c r="K948" s="301">
        <f t="shared" si="465"/>
        <v>0</v>
      </c>
      <c r="L948" s="301">
        <f t="shared" si="465"/>
        <v>0</v>
      </c>
      <c r="M948" s="301">
        <f t="shared" si="465"/>
        <v>0</v>
      </c>
      <c r="N948" s="301">
        <f t="shared" si="465"/>
        <v>0</v>
      </c>
      <c r="O948" s="301">
        <f t="shared" si="465"/>
        <v>0</v>
      </c>
      <c r="P948" s="301">
        <f t="shared" si="465"/>
        <v>0</v>
      </c>
      <c r="Q948" s="301">
        <f t="shared" si="465"/>
        <v>0</v>
      </c>
      <c r="R948" s="301">
        <f t="shared" si="465"/>
        <v>0</v>
      </c>
      <c r="S948" s="301">
        <f t="shared" si="465"/>
        <v>0</v>
      </c>
      <c r="T948" s="301">
        <f t="shared" si="465"/>
        <v>0</v>
      </c>
      <c r="U948" s="301">
        <f t="shared" si="465"/>
        <v>0</v>
      </c>
      <c r="V948" s="301">
        <f t="shared" si="465"/>
        <v>0</v>
      </c>
      <c r="W948" s="301">
        <f t="shared" si="465"/>
        <v>0</v>
      </c>
      <c r="X948" s="301">
        <f t="shared" si="465"/>
        <v>0</v>
      </c>
      <c r="Y948" s="301">
        <f t="shared" si="465"/>
        <v>0</v>
      </c>
      <c r="Z948" s="301">
        <f t="shared" si="465"/>
        <v>0</v>
      </c>
      <c r="AA948" s="301">
        <f t="shared" si="465"/>
        <v>0</v>
      </c>
      <c r="AB948" s="301">
        <f t="shared" si="465"/>
        <v>0</v>
      </c>
      <c r="AC948" s="301">
        <f t="shared" si="465"/>
        <v>0</v>
      </c>
      <c r="AD948" s="301">
        <f t="shared" si="465"/>
        <v>0</v>
      </c>
      <c r="AE948" s="301">
        <f t="shared" si="465"/>
        <v>0</v>
      </c>
      <c r="AF948" s="301">
        <f t="shared" si="465"/>
        <v>0</v>
      </c>
      <c r="AG948" s="301">
        <f t="shared" si="465"/>
        <v>0</v>
      </c>
      <c r="AH948" s="301">
        <f t="shared" si="465"/>
        <v>0</v>
      </c>
      <c r="AI948" s="301">
        <f t="shared" si="465"/>
        <v>0</v>
      </c>
      <c r="AJ948" s="301">
        <f t="shared" si="465"/>
        <v>0</v>
      </c>
      <c r="AK948" s="301">
        <f t="shared" si="465"/>
        <v>0</v>
      </c>
      <c r="AL948" s="301">
        <f t="shared" si="465"/>
        <v>0</v>
      </c>
      <c r="AM948" s="301">
        <f t="shared" si="465"/>
        <v>0</v>
      </c>
      <c r="AN948" s="301">
        <f t="shared" si="465"/>
        <v>0</v>
      </c>
      <c r="AO948" s="301">
        <f t="shared" si="465"/>
        <v>0</v>
      </c>
      <c r="AP948" s="301">
        <f t="shared" si="465"/>
        <v>0</v>
      </c>
      <c r="AQ948" s="301">
        <f t="shared" si="465"/>
        <v>0</v>
      </c>
      <c r="AR948" s="301">
        <f t="shared" si="465"/>
        <v>0</v>
      </c>
      <c r="AS948" s="301">
        <f t="shared" si="465"/>
        <v>0</v>
      </c>
      <c r="AT948" s="301">
        <f t="shared" si="465"/>
        <v>0</v>
      </c>
      <c r="AU948" s="301">
        <f t="shared" si="465"/>
        <v>0</v>
      </c>
      <c r="AV948" s="301">
        <f t="shared" si="465"/>
        <v>0</v>
      </c>
      <c r="AW948" s="301">
        <f t="shared" si="465"/>
        <v>0</v>
      </c>
      <c r="AX948" s="301">
        <f t="shared" si="465"/>
        <v>0</v>
      </c>
      <c r="AY948" s="301">
        <f t="shared" si="465"/>
        <v>0</v>
      </c>
      <c r="AZ948" s="301">
        <f t="shared" ca="1" si="465"/>
        <v>-14679339.735160738</v>
      </c>
      <c r="BA948" s="301">
        <f t="shared" si="465"/>
        <v>0</v>
      </c>
      <c r="BB948" s="301">
        <f t="shared" si="465"/>
        <v>0</v>
      </c>
      <c r="BC948" s="301">
        <f t="shared" si="465"/>
        <v>0</v>
      </c>
      <c r="BD948" s="301">
        <f t="shared" si="465"/>
        <v>0</v>
      </c>
      <c r="BE948" s="301">
        <f t="shared" si="465"/>
        <v>0</v>
      </c>
      <c r="BF948" s="301">
        <f t="shared" si="465"/>
        <v>0</v>
      </c>
      <c r="BG948" s="301">
        <f t="shared" si="465"/>
        <v>0</v>
      </c>
      <c r="BH948" s="301">
        <f t="shared" si="465"/>
        <v>0</v>
      </c>
      <c r="BI948" s="301">
        <f t="shared" si="465"/>
        <v>0</v>
      </c>
      <c r="BJ948" s="301">
        <f t="shared" si="465"/>
        <v>0</v>
      </c>
      <c r="BK948" s="301">
        <f t="shared" si="465"/>
        <v>0</v>
      </c>
      <c r="BL948" s="301">
        <f t="shared" si="465"/>
        <v>0</v>
      </c>
      <c r="BM948" s="301">
        <f t="shared" si="465"/>
        <v>0</v>
      </c>
      <c r="BN948" s="301">
        <f t="shared" si="465"/>
        <v>0</v>
      </c>
      <c r="BO948" s="301">
        <f t="shared" si="465"/>
        <v>0</v>
      </c>
      <c r="BP948" s="301">
        <f t="shared" si="465"/>
        <v>0</v>
      </c>
      <c r="BQ948" s="301">
        <f t="shared" ref="BQ948:BX948" si="466">IF(BQ927=$E$328,-BQ944-BQ946,0)</f>
        <v>0</v>
      </c>
      <c r="BR948" s="301">
        <f t="shared" si="466"/>
        <v>0</v>
      </c>
      <c r="BS948" s="301">
        <f t="shared" si="466"/>
        <v>0</v>
      </c>
      <c r="BT948" s="301">
        <f t="shared" si="466"/>
        <v>0</v>
      </c>
      <c r="BU948" s="301">
        <f t="shared" si="466"/>
        <v>0</v>
      </c>
      <c r="BV948" s="301">
        <f t="shared" si="466"/>
        <v>0</v>
      </c>
      <c r="BW948" s="301">
        <f t="shared" si="466"/>
        <v>0</v>
      </c>
      <c r="BX948" s="301">
        <f t="shared" si="466"/>
        <v>0</v>
      </c>
      <c r="BY948" s="301">
        <f t="shared" ref="BY948:CJ948" si="467">IF(BY927=$E$328,-BY944-BY946,0)</f>
        <v>0</v>
      </c>
      <c r="BZ948" s="301">
        <f t="shared" si="467"/>
        <v>0</v>
      </c>
      <c r="CA948" s="301">
        <f t="shared" si="467"/>
        <v>0</v>
      </c>
      <c r="CB948" s="301">
        <f t="shared" si="467"/>
        <v>0</v>
      </c>
      <c r="CC948" s="301">
        <f t="shared" si="467"/>
        <v>0</v>
      </c>
      <c r="CD948" s="301">
        <f t="shared" si="467"/>
        <v>0</v>
      </c>
      <c r="CE948" s="301">
        <f t="shared" si="467"/>
        <v>0</v>
      </c>
      <c r="CF948" s="301">
        <f t="shared" si="467"/>
        <v>0</v>
      </c>
      <c r="CG948" s="301">
        <f t="shared" si="467"/>
        <v>0</v>
      </c>
      <c r="CH948" s="301">
        <f t="shared" si="467"/>
        <v>0</v>
      </c>
      <c r="CI948" s="301">
        <f t="shared" si="467"/>
        <v>0</v>
      </c>
      <c r="CJ948" s="301">
        <f t="shared" si="467"/>
        <v>0</v>
      </c>
      <c r="CK948" s="301"/>
      <c r="CL948" s="301"/>
      <c r="CM948" s="301"/>
      <c r="CN948" s="301"/>
      <c r="CO948" s="301"/>
      <c r="CP948" s="301"/>
      <c r="CQ948" s="301"/>
      <c r="CR948" s="301"/>
      <c r="CS948" s="301"/>
      <c r="CT948" s="301"/>
      <c r="CU948" s="301"/>
      <c r="CV948" s="301"/>
      <c r="CW948" s="301"/>
      <c r="CX948" s="301"/>
      <c r="CY948" s="301"/>
      <c r="CZ948" s="301"/>
      <c r="DA948" s="301"/>
      <c r="DB948" s="301"/>
      <c r="DC948" s="301"/>
      <c r="DD948" s="301"/>
      <c r="DE948" s="301"/>
      <c r="DF948" s="301"/>
      <c r="DG948" s="301"/>
      <c r="DH948" s="301"/>
      <c r="DI948" s="301"/>
      <c r="DJ948" s="301"/>
      <c r="DK948" s="301"/>
      <c r="DL948" s="301"/>
      <c r="DM948" s="301"/>
      <c r="DN948" s="301"/>
      <c r="DO948" s="301"/>
      <c r="DP948" s="301"/>
      <c r="DQ948" s="301"/>
      <c r="DR948" s="301"/>
      <c r="DS948" s="301"/>
      <c r="DT948" s="301"/>
    </row>
    <row r="949" spans="3:124" hidden="1" outlineLevel="1">
      <c r="C949" s="232" t="s">
        <v>186</v>
      </c>
      <c r="D949" s="349">
        <v>0</v>
      </c>
      <c r="E949" s="300">
        <f>E944+E946+E947+E948</f>
        <v>0</v>
      </c>
      <c r="F949" s="301">
        <f t="shared" ref="F949:BQ949" si="468">F944+F946+F947+F948</f>
        <v>0</v>
      </c>
      <c r="G949" s="301">
        <f t="shared" si="468"/>
        <v>0</v>
      </c>
      <c r="H949" s="301">
        <f t="shared" si="468"/>
        <v>0</v>
      </c>
      <c r="I949" s="301">
        <f t="shared" si="468"/>
        <v>0</v>
      </c>
      <c r="J949" s="301">
        <f t="shared" si="468"/>
        <v>0</v>
      </c>
      <c r="K949" s="301">
        <f t="shared" si="468"/>
        <v>0</v>
      </c>
      <c r="L949" s="301">
        <f t="shared" si="468"/>
        <v>0</v>
      </c>
      <c r="M949" s="301">
        <f t="shared" si="468"/>
        <v>0</v>
      </c>
      <c r="N949" s="301">
        <f t="shared" si="468"/>
        <v>0</v>
      </c>
      <c r="O949" s="301">
        <f t="shared" si="468"/>
        <v>0</v>
      </c>
      <c r="P949" s="301">
        <f t="shared" si="468"/>
        <v>0</v>
      </c>
      <c r="Q949" s="301">
        <f t="shared" si="468"/>
        <v>0</v>
      </c>
      <c r="R949" s="301">
        <f t="shared" si="468"/>
        <v>0</v>
      </c>
      <c r="S949" s="301">
        <f t="shared" si="468"/>
        <v>0</v>
      </c>
      <c r="T949" s="301">
        <f t="shared" si="468"/>
        <v>0</v>
      </c>
      <c r="U949" s="301">
        <f t="shared" si="468"/>
        <v>0</v>
      </c>
      <c r="V949" s="301">
        <f t="shared" si="468"/>
        <v>0</v>
      </c>
      <c r="W949" s="301">
        <f t="shared" si="468"/>
        <v>0</v>
      </c>
      <c r="X949" s="301">
        <f t="shared" si="468"/>
        <v>0</v>
      </c>
      <c r="Y949" s="301">
        <f t="shared" si="468"/>
        <v>0</v>
      </c>
      <c r="Z949" s="301">
        <f t="shared" si="468"/>
        <v>0</v>
      </c>
      <c r="AA949" s="301">
        <f t="shared" si="468"/>
        <v>0</v>
      </c>
      <c r="AB949" s="301">
        <f t="shared" si="468"/>
        <v>0</v>
      </c>
      <c r="AC949" s="301">
        <f t="shared" si="468"/>
        <v>0</v>
      </c>
      <c r="AD949" s="301">
        <f t="shared" ca="1" si="468"/>
        <v>15164331.04885029</v>
      </c>
      <c r="AE949" s="301">
        <f t="shared" ca="1" si="468"/>
        <v>15143188.363337388</v>
      </c>
      <c r="AF949" s="301">
        <f t="shared" ca="1" si="468"/>
        <v>15121961.988027666</v>
      </c>
      <c r="AG949" s="301">
        <f t="shared" ca="1" si="468"/>
        <v>15100651.591649009</v>
      </c>
      <c r="AH949" s="301">
        <f t="shared" ca="1" si="468"/>
        <v>15079256.841618018</v>
      </c>
      <c r="AI949" s="301">
        <f t="shared" ca="1" si="468"/>
        <v>15057777.404034823</v>
      </c>
      <c r="AJ949" s="301">
        <f t="shared" ca="1" si="468"/>
        <v>15036212.943677861</v>
      </c>
      <c r="AK949" s="301">
        <f t="shared" ca="1" si="468"/>
        <v>15014563.123998653</v>
      </c>
      <c r="AL949" s="301">
        <f t="shared" ca="1" si="468"/>
        <v>14992827.607116546</v>
      </c>
      <c r="AM949" s="301">
        <f t="shared" ca="1" si="468"/>
        <v>14971006.053813448</v>
      </c>
      <c r="AN949" s="301">
        <f t="shared" ca="1" si="468"/>
        <v>14949098.123528525</v>
      </c>
      <c r="AO949" s="301">
        <f t="shared" ca="1" si="468"/>
        <v>14927103.474352892</v>
      </c>
      <c r="AP949" s="301">
        <f t="shared" ca="1" si="468"/>
        <v>14905021.763024272</v>
      </c>
      <c r="AQ949" s="301">
        <f t="shared" ca="1" si="468"/>
        <v>14882852.644921644</v>
      </c>
      <c r="AR949" s="301">
        <f t="shared" ca="1" si="468"/>
        <v>14860595.774059858</v>
      </c>
      <c r="AS949" s="301">
        <f t="shared" ca="1" si="468"/>
        <v>14838250.803084245</v>
      </c>
      <c r="AT949" s="301">
        <f t="shared" ca="1" si="468"/>
        <v>14815817.383265186</v>
      </c>
      <c r="AU949" s="301">
        <f t="shared" ca="1" si="468"/>
        <v>14793295.164492678</v>
      </c>
      <c r="AV949" s="301">
        <f t="shared" ca="1" si="468"/>
        <v>14770683.79527086</v>
      </c>
      <c r="AW949" s="301">
        <f t="shared" ca="1" si="468"/>
        <v>14747982.92271254</v>
      </c>
      <c r="AX949" s="301">
        <f t="shared" ca="1" si="468"/>
        <v>14725192.192533677</v>
      </c>
      <c r="AY949" s="301">
        <f t="shared" ca="1" si="468"/>
        <v>14702311.249047857</v>
      </c>
      <c r="AZ949" s="301">
        <f t="shared" ca="1" si="468"/>
        <v>0</v>
      </c>
      <c r="BA949" s="301">
        <f t="shared" ca="1" si="468"/>
        <v>0</v>
      </c>
      <c r="BB949" s="301">
        <f t="shared" ca="1" si="468"/>
        <v>0</v>
      </c>
      <c r="BC949" s="301">
        <f t="shared" ca="1" si="468"/>
        <v>0</v>
      </c>
      <c r="BD949" s="301">
        <f t="shared" ca="1" si="468"/>
        <v>0</v>
      </c>
      <c r="BE949" s="301">
        <f t="shared" ca="1" si="468"/>
        <v>0</v>
      </c>
      <c r="BF949" s="301">
        <f t="shared" ca="1" si="468"/>
        <v>0</v>
      </c>
      <c r="BG949" s="301">
        <f t="shared" ca="1" si="468"/>
        <v>0</v>
      </c>
      <c r="BH949" s="301">
        <f t="shared" ca="1" si="468"/>
        <v>0</v>
      </c>
      <c r="BI949" s="301">
        <f t="shared" ca="1" si="468"/>
        <v>0</v>
      </c>
      <c r="BJ949" s="301">
        <f t="shared" ca="1" si="468"/>
        <v>0</v>
      </c>
      <c r="BK949" s="301">
        <f t="shared" ca="1" si="468"/>
        <v>0</v>
      </c>
      <c r="BL949" s="301">
        <f t="shared" ca="1" si="468"/>
        <v>0</v>
      </c>
      <c r="BM949" s="301">
        <f t="shared" ca="1" si="468"/>
        <v>0</v>
      </c>
      <c r="BN949" s="301">
        <f t="shared" ca="1" si="468"/>
        <v>0</v>
      </c>
      <c r="BO949" s="301">
        <f t="shared" ca="1" si="468"/>
        <v>0</v>
      </c>
      <c r="BP949" s="301">
        <f t="shared" ca="1" si="468"/>
        <v>0</v>
      </c>
      <c r="BQ949" s="301">
        <f t="shared" ca="1" si="468"/>
        <v>0</v>
      </c>
      <c r="BR949" s="301">
        <f t="shared" ref="BR949:BX949" ca="1" si="469">BR944+BR946+BR947+BR948</f>
        <v>0</v>
      </c>
      <c r="BS949" s="301">
        <f t="shared" ca="1" si="469"/>
        <v>0</v>
      </c>
      <c r="BT949" s="301">
        <f t="shared" ca="1" si="469"/>
        <v>0</v>
      </c>
      <c r="BU949" s="301">
        <f t="shared" ca="1" si="469"/>
        <v>0</v>
      </c>
      <c r="BV949" s="301">
        <f t="shared" ca="1" si="469"/>
        <v>0</v>
      </c>
      <c r="BW949" s="301">
        <f t="shared" ca="1" si="469"/>
        <v>0</v>
      </c>
      <c r="BX949" s="301">
        <f t="shared" ca="1" si="469"/>
        <v>0</v>
      </c>
      <c r="BY949" s="301">
        <f t="shared" ref="BY949:CJ949" ca="1" si="470">BY944+BY946+BY947+BY948</f>
        <v>0</v>
      </c>
      <c r="BZ949" s="301">
        <f t="shared" ca="1" si="470"/>
        <v>0</v>
      </c>
      <c r="CA949" s="301">
        <f t="shared" ca="1" si="470"/>
        <v>0</v>
      </c>
      <c r="CB949" s="301">
        <f t="shared" ca="1" si="470"/>
        <v>0</v>
      </c>
      <c r="CC949" s="301">
        <f t="shared" ca="1" si="470"/>
        <v>0</v>
      </c>
      <c r="CD949" s="301">
        <f t="shared" ca="1" si="470"/>
        <v>0</v>
      </c>
      <c r="CE949" s="301">
        <f t="shared" ca="1" si="470"/>
        <v>0</v>
      </c>
      <c r="CF949" s="301">
        <f t="shared" ca="1" si="470"/>
        <v>0</v>
      </c>
      <c r="CG949" s="301">
        <f t="shared" ca="1" si="470"/>
        <v>0</v>
      </c>
      <c r="CH949" s="301">
        <f t="shared" ca="1" si="470"/>
        <v>0</v>
      </c>
      <c r="CI949" s="301">
        <f t="shared" ca="1" si="470"/>
        <v>0</v>
      </c>
      <c r="CJ949" s="301">
        <f t="shared" ca="1" si="470"/>
        <v>0</v>
      </c>
      <c r="CK949" s="301"/>
      <c r="CL949" s="301"/>
      <c r="CM949" s="301"/>
      <c r="CN949" s="301"/>
      <c r="CO949" s="301"/>
      <c r="CP949" s="301"/>
      <c r="CQ949" s="301"/>
      <c r="CR949" s="301"/>
      <c r="CS949" s="301"/>
      <c r="CT949" s="301"/>
      <c r="CU949" s="301"/>
      <c r="CV949" s="301"/>
      <c r="CW949" s="301"/>
      <c r="CX949" s="301"/>
      <c r="CY949" s="301"/>
      <c r="CZ949" s="301"/>
      <c r="DA949" s="301"/>
      <c r="DB949" s="301"/>
      <c r="DC949" s="301"/>
      <c r="DD949" s="301"/>
      <c r="DE949" s="301"/>
      <c r="DF949" s="301"/>
      <c r="DG949" s="301"/>
      <c r="DH949" s="301"/>
      <c r="DI949" s="301"/>
      <c r="DJ949" s="301"/>
      <c r="DK949" s="301"/>
      <c r="DL949" s="301"/>
      <c r="DM949" s="301"/>
      <c r="DN949" s="301"/>
      <c r="DO949" s="301"/>
      <c r="DP949" s="301"/>
      <c r="DQ949" s="301"/>
      <c r="DR949" s="301"/>
      <c r="DS949" s="301"/>
      <c r="DT949" s="301"/>
    </row>
    <row r="950" spans="3:124" hidden="1" outlineLevel="1">
      <c r="D950" s="348"/>
      <c r="E950" s="300"/>
      <c r="F950" s="302"/>
      <c r="G950" s="286"/>
      <c r="H950" s="286"/>
      <c r="I950" s="286"/>
      <c r="J950" s="286"/>
      <c r="K950" s="286"/>
      <c r="L950" s="286"/>
      <c r="M950" s="286"/>
      <c r="N950" s="286"/>
    </row>
    <row r="951" spans="3:124" hidden="1" outlineLevel="1">
      <c r="C951" s="23" t="s">
        <v>313</v>
      </c>
      <c r="D951" s="349"/>
      <c r="E951" s="300"/>
      <c r="F951" s="301"/>
      <c r="G951" s="304"/>
      <c r="H951" s="284"/>
      <c r="I951" s="284"/>
      <c r="J951" s="284"/>
      <c r="K951" s="284"/>
      <c r="L951" s="284"/>
      <c r="M951" s="284"/>
      <c r="N951" s="284"/>
    </row>
    <row r="952" spans="3:124" hidden="1" outlineLevel="1">
      <c r="C952" s="232" t="s">
        <v>35</v>
      </c>
      <c r="D952" s="349"/>
      <c r="E952" s="341">
        <f>E933+E939+E945</f>
        <v>-46613.026666666665</v>
      </c>
      <c r="F952" s="301">
        <f t="shared" ref="F952:BQ953" si="471">F933+F939+F945</f>
        <v>-46613.026666666665</v>
      </c>
      <c r="G952" s="301">
        <f t="shared" si="471"/>
        <v>-46613.026666666665</v>
      </c>
      <c r="H952" s="301">
        <f t="shared" si="471"/>
        <v>-46613.026666666665</v>
      </c>
      <c r="I952" s="301">
        <f t="shared" si="471"/>
        <v>-46613.026666666665</v>
      </c>
      <c r="J952" s="301">
        <f t="shared" si="471"/>
        <v>-46613.026666666665</v>
      </c>
      <c r="K952" s="301">
        <f t="shared" si="471"/>
        <v>-46613.026666666665</v>
      </c>
      <c r="L952" s="301">
        <f t="shared" si="471"/>
        <v>-46613.026666666665</v>
      </c>
      <c r="M952" s="301">
        <f t="shared" si="471"/>
        <v>-46613.026666666665</v>
      </c>
      <c r="N952" s="301">
        <f t="shared" si="471"/>
        <v>-46613.026666666665</v>
      </c>
      <c r="O952" s="301">
        <f t="shared" si="471"/>
        <v>-46613.026666666665</v>
      </c>
      <c r="P952" s="301">
        <f t="shared" si="471"/>
        <v>-46613.026666666665</v>
      </c>
      <c r="Q952" s="301">
        <f t="shared" si="471"/>
        <v>-46613.026666666665</v>
      </c>
      <c r="R952" s="301">
        <f t="shared" si="471"/>
        <v>-46613.026666666665</v>
      </c>
      <c r="S952" s="301">
        <f t="shared" si="471"/>
        <v>-46613.026666666665</v>
      </c>
      <c r="T952" s="301">
        <f t="shared" si="471"/>
        <v>-46613.026666666665</v>
      </c>
      <c r="U952" s="301">
        <f t="shared" si="471"/>
        <v>-46557.018804824038</v>
      </c>
      <c r="V952" s="301">
        <f t="shared" si="471"/>
        <v>-46500.777576890388</v>
      </c>
      <c r="W952" s="301">
        <f t="shared" si="471"/>
        <v>-46444.30201050701</v>
      </c>
      <c r="X952" s="301">
        <f t="shared" si="471"/>
        <v>-46387.591129263717</v>
      </c>
      <c r="Y952" s="301">
        <f t="shared" si="471"/>
        <v>-46330.643952681894</v>
      </c>
      <c r="Z952" s="301">
        <f t="shared" si="471"/>
        <v>-46273.459496197662</v>
      </c>
      <c r="AA952" s="301">
        <f t="shared" si="471"/>
        <v>-46216.036771144732</v>
      </c>
      <c r="AB952" s="301">
        <f t="shared" si="471"/>
        <v>-46158.374784737418</v>
      </c>
      <c r="AC952" s="301">
        <f t="shared" si="471"/>
        <v>-46100.472540053408</v>
      </c>
      <c r="AD952" s="301">
        <f t="shared" si="471"/>
        <v>-46042.329036016556</v>
      </c>
      <c r="AE952" s="301">
        <f t="shared" ca="1" si="471"/>
        <v>-57961.643501940423</v>
      </c>
      <c r="AF952" s="301">
        <f t="shared" ca="1" si="471"/>
        <v>-57877.953705118511</v>
      </c>
      <c r="AG952" s="301">
        <f t="shared" ca="1" si="471"/>
        <v>-57793.932636184189</v>
      </c>
      <c r="AH952" s="301">
        <f t="shared" ca="1" si="471"/>
        <v>-57709.578983852007</v>
      </c>
      <c r="AI952" s="301">
        <f t="shared" ca="1" si="471"/>
        <v>-57624.891431646007</v>
      </c>
      <c r="AJ952" s="301">
        <f t="shared" ca="1" si="471"/>
        <v>-57539.868657879182</v>
      </c>
      <c r="AK952" s="301">
        <f t="shared" ca="1" si="471"/>
        <v>-57454.509335632873</v>
      </c>
      <c r="AL952" s="301">
        <f t="shared" ca="1" si="471"/>
        <v>-57368.812132736013</v>
      </c>
      <c r="AM952" s="301">
        <f t="shared" ca="1" si="471"/>
        <v>-57282.77571174434</v>
      </c>
      <c r="AN952" s="301">
        <f t="shared" ca="1" si="471"/>
        <v>-57196.398729919587</v>
      </c>
      <c r="AO952" s="301">
        <f t="shared" ca="1" si="471"/>
        <v>-57109.679839208424</v>
      </c>
      <c r="AP952" s="301">
        <f t="shared" ca="1" si="471"/>
        <v>-57022.617686221543</v>
      </c>
      <c r="AQ952" s="301">
        <f t="shared" ca="1" si="471"/>
        <v>-56935.210912212417</v>
      </c>
      <c r="AR952" s="301">
        <f t="shared" ca="1" si="471"/>
        <v>-56847.458153056177</v>
      </c>
      <c r="AS952" s="301">
        <f t="shared" ca="1" si="471"/>
        <v>-56759.358039228289</v>
      </c>
      <c r="AT952" s="301">
        <f t="shared" ca="1" si="471"/>
        <v>-56670.909195783148</v>
      </c>
      <c r="AU952" s="301">
        <f t="shared" ca="1" si="471"/>
        <v>-56582.110242332696</v>
      </c>
      <c r="AV952" s="301">
        <f t="shared" ca="1" si="471"/>
        <v>-56492.959793024856</v>
      </c>
      <c r="AW952" s="301">
        <f t="shared" ca="1" si="471"/>
        <v>-56403.456456521824</v>
      </c>
      <c r="AX952" s="301">
        <f t="shared" ca="1" si="471"/>
        <v>-56313.598835978482</v>
      </c>
      <c r="AY952" s="301">
        <f t="shared" ca="1" si="471"/>
        <v>-56223.385529020481</v>
      </c>
      <c r="AZ952" s="301">
        <f t="shared" ca="1" si="471"/>
        <v>-56132.815127722439</v>
      </c>
      <c r="BA952" s="301">
        <f t="shared" ca="1" si="471"/>
        <v>0</v>
      </c>
      <c r="BB952" s="301">
        <f t="shared" ca="1" si="471"/>
        <v>0</v>
      </c>
      <c r="BC952" s="301">
        <f t="shared" ca="1" si="471"/>
        <v>0</v>
      </c>
      <c r="BD952" s="301">
        <f t="shared" ca="1" si="471"/>
        <v>0</v>
      </c>
      <c r="BE952" s="301">
        <f t="shared" ca="1" si="471"/>
        <v>0</v>
      </c>
      <c r="BF952" s="301">
        <f t="shared" ca="1" si="471"/>
        <v>0</v>
      </c>
      <c r="BG952" s="301">
        <f t="shared" ca="1" si="471"/>
        <v>0</v>
      </c>
      <c r="BH952" s="301">
        <f t="shared" ca="1" si="471"/>
        <v>0</v>
      </c>
      <c r="BI952" s="301">
        <f t="shared" ca="1" si="471"/>
        <v>0</v>
      </c>
      <c r="BJ952" s="301">
        <f t="shared" ca="1" si="471"/>
        <v>0</v>
      </c>
      <c r="BK952" s="301">
        <f t="shared" ca="1" si="471"/>
        <v>0</v>
      </c>
      <c r="BL952" s="301">
        <f t="shared" ca="1" si="471"/>
        <v>0</v>
      </c>
      <c r="BM952" s="301">
        <f t="shared" ca="1" si="471"/>
        <v>0</v>
      </c>
      <c r="BN952" s="301">
        <f t="shared" ca="1" si="471"/>
        <v>0</v>
      </c>
      <c r="BO952" s="301">
        <f t="shared" ca="1" si="471"/>
        <v>0</v>
      </c>
      <c r="BP952" s="301">
        <f t="shared" ca="1" si="471"/>
        <v>0</v>
      </c>
      <c r="BQ952" s="301">
        <f t="shared" ca="1" si="471"/>
        <v>0</v>
      </c>
      <c r="BR952" s="301">
        <f t="shared" ref="BR952:BX953" ca="1" si="472">BR933+BR939+BR945</f>
        <v>0</v>
      </c>
      <c r="BS952" s="301">
        <f t="shared" ca="1" si="472"/>
        <v>0</v>
      </c>
      <c r="BT952" s="301">
        <f t="shared" ca="1" si="472"/>
        <v>0</v>
      </c>
      <c r="BU952" s="301">
        <f t="shared" ca="1" si="472"/>
        <v>0</v>
      </c>
      <c r="BV952" s="301">
        <f t="shared" ca="1" si="472"/>
        <v>0</v>
      </c>
      <c r="BW952" s="301">
        <f t="shared" ca="1" si="472"/>
        <v>0</v>
      </c>
      <c r="BX952" s="301">
        <f t="shared" ca="1" si="472"/>
        <v>0</v>
      </c>
      <c r="BY952" s="301">
        <f t="shared" ref="BY952:CJ952" ca="1" si="473">BY933+BY939+BY945</f>
        <v>0</v>
      </c>
      <c r="BZ952" s="301">
        <f t="shared" ca="1" si="473"/>
        <v>0</v>
      </c>
      <c r="CA952" s="301">
        <f t="shared" ca="1" si="473"/>
        <v>0</v>
      </c>
      <c r="CB952" s="301">
        <f t="shared" ca="1" si="473"/>
        <v>0</v>
      </c>
      <c r="CC952" s="301">
        <f t="shared" ca="1" si="473"/>
        <v>0</v>
      </c>
      <c r="CD952" s="301">
        <f t="shared" ca="1" si="473"/>
        <v>0</v>
      </c>
      <c r="CE952" s="301">
        <f t="shared" ca="1" si="473"/>
        <v>0</v>
      </c>
      <c r="CF952" s="301">
        <f t="shared" ca="1" si="473"/>
        <v>0</v>
      </c>
      <c r="CG952" s="301">
        <f t="shared" ca="1" si="473"/>
        <v>0</v>
      </c>
      <c r="CH952" s="301">
        <f t="shared" ca="1" si="473"/>
        <v>0</v>
      </c>
      <c r="CI952" s="301">
        <f t="shared" ca="1" si="473"/>
        <v>0</v>
      </c>
      <c r="CJ952" s="301">
        <f t="shared" ca="1" si="473"/>
        <v>0</v>
      </c>
      <c r="CK952" s="301"/>
      <c r="CL952" s="301"/>
      <c r="CM952" s="301"/>
      <c r="CN952" s="301"/>
      <c r="CO952" s="301"/>
      <c r="CP952" s="301"/>
      <c r="CQ952" s="301"/>
      <c r="CR952" s="301"/>
      <c r="CS952" s="301"/>
      <c r="CT952" s="301"/>
      <c r="CU952" s="301"/>
      <c r="CV952" s="301"/>
      <c r="CW952" s="301"/>
      <c r="CX952" s="301"/>
      <c r="CY952" s="301"/>
      <c r="CZ952" s="301"/>
      <c r="DA952" s="301"/>
      <c r="DB952" s="301"/>
      <c r="DC952" s="301"/>
      <c r="DD952" s="301"/>
      <c r="DE952" s="301"/>
      <c r="DF952" s="301"/>
      <c r="DG952" s="301"/>
      <c r="DH952" s="301"/>
      <c r="DI952" s="301"/>
      <c r="DJ952" s="301"/>
      <c r="DK952" s="301"/>
      <c r="DL952" s="301"/>
      <c r="DM952" s="301"/>
      <c r="DN952" s="301"/>
      <c r="DO952" s="301"/>
      <c r="DP952" s="301"/>
      <c r="DQ952" s="301"/>
      <c r="DR952" s="301"/>
      <c r="DS952" s="301"/>
      <c r="DT952" s="301"/>
    </row>
    <row r="953" spans="3:124" hidden="1" outlineLevel="1">
      <c r="C953" s="232" t="s">
        <v>36</v>
      </c>
      <c r="D953" s="349"/>
      <c r="E953" s="341">
        <f>E934+E940+E946</f>
        <v>0</v>
      </c>
      <c r="F953" s="342">
        <f t="shared" si="471"/>
        <v>0</v>
      </c>
      <c r="G953" s="342">
        <f t="shared" si="471"/>
        <v>0</v>
      </c>
      <c r="H953" s="342">
        <f t="shared" si="471"/>
        <v>0</v>
      </c>
      <c r="I953" s="342">
        <f t="shared" si="471"/>
        <v>0</v>
      </c>
      <c r="J953" s="342">
        <f t="shared" si="471"/>
        <v>0</v>
      </c>
      <c r="K953" s="342">
        <f t="shared" si="471"/>
        <v>0</v>
      </c>
      <c r="L953" s="342">
        <f t="shared" si="471"/>
        <v>0</v>
      </c>
      <c r="M953" s="342">
        <f t="shared" si="471"/>
        <v>0</v>
      </c>
      <c r="N953" s="342">
        <f t="shared" si="471"/>
        <v>0</v>
      </c>
      <c r="O953" s="342">
        <f t="shared" si="471"/>
        <v>0</v>
      </c>
      <c r="P953" s="342">
        <f t="shared" si="471"/>
        <v>0</v>
      </c>
      <c r="Q953" s="342">
        <f t="shared" si="471"/>
        <v>0</v>
      </c>
      <c r="R953" s="342">
        <f t="shared" si="471"/>
        <v>0</v>
      </c>
      <c r="S953" s="342">
        <f t="shared" si="471"/>
        <v>0</v>
      </c>
      <c r="T953" s="342">
        <f t="shared" si="471"/>
        <v>-13441.886842232816</v>
      </c>
      <c r="U953" s="342">
        <f t="shared" si="471"/>
        <v>-13497.89470407545</v>
      </c>
      <c r="V953" s="342">
        <f t="shared" si="471"/>
        <v>-13554.1359320091</v>
      </c>
      <c r="W953" s="342">
        <f t="shared" si="471"/>
        <v>-13610.611498392473</v>
      </c>
      <c r="X953" s="342">
        <f t="shared" si="471"/>
        <v>-13667.322379635772</v>
      </c>
      <c r="Y953" s="342">
        <f t="shared" si="471"/>
        <v>-13724.26955621759</v>
      </c>
      <c r="Z953" s="342">
        <f t="shared" si="471"/>
        <v>-13781.454012701826</v>
      </c>
      <c r="AA953" s="342">
        <f t="shared" si="471"/>
        <v>-13838.876737754756</v>
      </c>
      <c r="AB953" s="342">
        <f t="shared" si="471"/>
        <v>-13896.538724162065</v>
      </c>
      <c r="AC953" s="342">
        <f t="shared" si="471"/>
        <v>-13954.440968846073</v>
      </c>
      <c r="AD953" s="342">
        <f t="shared" si="471"/>
        <v>-14012.584472882932</v>
      </c>
      <c r="AE953" s="342">
        <f t="shared" ca="1" si="471"/>
        <v>-21142.685512901386</v>
      </c>
      <c r="AF953" s="342">
        <f t="shared" ca="1" si="471"/>
        <v>-21226.375309723291</v>
      </c>
      <c r="AG953" s="342">
        <f t="shared" ca="1" si="471"/>
        <v>-21310.396378657613</v>
      </c>
      <c r="AH953" s="342">
        <f t="shared" ca="1" si="471"/>
        <v>-21394.750030989799</v>
      </c>
      <c r="AI953" s="342">
        <f t="shared" ca="1" si="471"/>
        <v>-21479.437583195799</v>
      </c>
      <c r="AJ953" s="342">
        <f t="shared" ca="1" si="471"/>
        <v>-21564.46035696262</v>
      </c>
      <c r="AK953" s="342">
        <f t="shared" ca="1" si="471"/>
        <v>-21649.819679208929</v>
      </c>
      <c r="AL953" s="342">
        <f t="shared" ca="1" si="471"/>
        <v>-21735.5168821058</v>
      </c>
      <c r="AM953" s="342">
        <f t="shared" ca="1" si="471"/>
        <v>-21821.553303097469</v>
      </c>
      <c r="AN953" s="342">
        <f t="shared" ca="1" si="471"/>
        <v>-21907.930284922222</v>
      </c>
      <c r="AO953" s="342">
        <f t="shared" ca="1" si="471"/>
        <v>-21994.649175633374</v>
      </c>
      <c r="AP953" s="342">
        <f t="shared" ca="1" si="471"/>
        <v>-22081.711328620258</v>
      </c>
      <c r="AQ953" s="342">
        <f t="shared" ca="1" si="471"/>
        <v>-22169.118102629382</v>
      </c>
      <c r="AR953" s="342">
        <f t="shared" ca="1" si="471"/>
        <v>-22256.870861785621</v>
      </c>
      <c r="AS953" s="342">
        <f t="shared" ca="1" si="471"/>
        <v>-22344.970975613527</v>
      </c>
      <c r="AT953" s="342">
        <f t="shared" ca="1" si="471"/>
        <v>-22433.419819058658</v>
      </c>
      <c r="AU953" s="342">
        <f t="shared" ca="1" si="471"/>
        <v>-22522.218772509103</v>
      </c>
      <c r="AV953" s="342">
        <f t="shared" ca="1" si="471"/>
        <v>-22611.369221816949</v>
      </c>
      <c r="AW953" s="342">
        <f t="shared" ca="1" si="471"/>
        <v>-22700.872558319978</v>
      </c>
      <c r="AX953" s="342">
        <f t="shared" ca="1" si="471"/>
        <v>-22790.730178863323</v>
      </c>
      <c r="AY953" s="342">
        <f t="shared" ca="1" si="471"/>
        <v>-22880.943485821321</v>
      </c>
      <c r="AZ953" s="342">
        <f t="shared" ca="1" si="471"/>
        <v>-22971.513887119367</v>
      </c>
      <c r="BA953" s="342">
        <f t="shared" ca="1" si="471"/>
        <v>0</v>
      </c>
      <c r="BB953" s="342">
        <f t="shared" ca="1" si="471"/>
        <v>0</v>
      </c>
      <c r="BC953" s="342">
        <f t="shared" ca="1" si="471"/>
        <v>0</v>
      </c>
      <c r="BD953" s="342">
        <f t="shared" ca="1" si="471"/>
        <v>0</v>
      </c>
      <c r="BE953" s="342">
        <f t="shared" ca="1" si="471"/>
        <v>0</v>
      </c>
      <c r="BF953" s="342">
        <f t="shared" ca="1" si="471"/>
        <v>0</v>
      </c>
      <c r="BG953" s="342">
        <f t="shared" ca="1" si="471"/>
        <v>0</v>
      </c>
      <c r="BH953" s="342">
        <f t="shared" ca="1" si="471"/>
        <v>0</v>
      </c>
      <c r="BI953" s="342">
        <f t="shared" ca="1" si="471"/>
        <v>0</v>
      </c>
      <c r="BJ953" s="342">
        <f t="shared" ca="1" si="471"/>
        <v>0</v>
      </c>
      <c r="BK953" s="342">
        <f t="shared" ca="1" si="471"/>
        <v>0</v>
      </c>
      <c r="BL953" s="342">
        <f t="shared" ca="1" si="471"/>
        <v>0</v>
      </c>
      <c r="BM953" s="342">
        <f t="shared" ca="1" si="471"/>
        <v>0</v>
      </c>
      <c r="BN953" s="342">
        <f t="shared" ca="1" si="471"/>
        <v>0</v>
      </c>
      <c r="BO953" s="342">
        <f t="shared" ca="1" si="471"/>
        <v>0</v>
      </c>
      <c r="BP953" s="342">
        <f t="shared" ca="1" si="471"/>
        <v>0</v>
      </c>
      <c r="BQ953" s="342">
        <f t="shared" ca="1" si="471"/>
        <v>0</v>
      </c>
      <c r="BR953" s="342">
        <f t="shared" ca="1" si="472"/>
        <v>0</v>
      </c>
      <c r="BS953" s="342">
        <f t="shared" ca="1" si="472"/>
        <v>0</v>
      </c>
      <c r="BT953" s="342">
        <f t="shared" ca="1" si="472"/>
        <v>0</v>
      </c>
      <c r="BU953" s="342">
        <f t="shared" ca="1" si="472"/>
        <v>0</v>
      </c>
      <c r="BV953" s="342">
        <f t="shared" ca="1" si="472"/>
        <v>0</v>
      </c>
      <c r="BW953" s="342">
        <f t="shared" ca="1" si="472"/>
        <v>0</v>
      </c>
      <c r="BX953" s="342">
        <f t="shared" ca="1" si="472"/>
        <v>0</v>
      </c>
      <c r="BY953" s="342">
        <f t="shared" ref="BY953:CJ953" ca="1" si="474">BY934+BY940+BY946</f>
        <v>0</v>
      </c>
      <c r="BZ953" s="342">
        <f t="shared" ca="1" si="474"/>
        <v>0</v>
      </c>
      <c r="CA953" s="342">
        <f t="shared" ca="1" si="474"/>
        <v>0</v>
      </c>
      <c r="CB953" s="342">
        <f t="shared" ca="1" si="474"/>
        <v>0</v>
      </c>
      <c r="CC953" s="342">
        <f t="shared" ca="1" si="474"/>
        <v>0</v>
      </c>
      <c r="CD953" s="342">
        <f t="shared" ca="1" si="474"/>
        <v>0</v>
      </c>
      <c r="CE953" s="342">
        <f t="shared" ca="1" si="474"/>
        <v>0</v>
      </c>
      <c r="CF953" s="342">
        <f t="shared" ca="1" si="474"/>
        <v>0</v>
      </c>
      <c r="CG953" s="342">
        <f t="shared" ca="1" si="474"/>
        <v>0</v>
      </c>
      <c r="CH953" s="342">
        <f t="shared" ca="1" si="474"/>
        <v>0</v>
      </c>
      <c r="CI953" s="342">
        <f t="shared" ca="1" si="474"/>
        <v>0</v>
      </c>
      <c r="CJ953" s="342">
        <f t="shared" ca="1" si="474"/>
        <v>0</v>
      </c>
      <c r="CK953" s="342"/>
      <c r="CL953" s="342"/>
      <c r="CM953" s="342"/>
      <c r="CN953" s="342"/>
      <c r="CO953" s="342"/>
      <c r="CP953" s="342"/>
      <c r="CQ953" s="342"/>
      <c r="CR953" s="342"/>
      <c r="CS953" s="342"/>
      <c r="CT953" s="342"/>
      <c r="CU953" s="342"/>
      <c r="CV953" s="342"/>
      <c r="CW953" s="342"/>
      <c r="CX953" s="342"/>
      <c r="CY953" s="342"/>
      <c r="CZ953" s="342"/>
      <c r="DA953" s="342"/>
      <c r="DB953" s="342"/>
      <c r="DC953" s="342"/>
      <c r="DD953" s="342"/>
      <c r="DE953" s="342"/>
      <c r="DF953" s="342"/>
      <c r="DG953" s="342"/>
      <c r="DH953" s="342"/>
      <c r="DI953" s="342"/>
      <c r="DJ953" s="342"/>
      <c r="DK953" s="342"/>
      <c r="DL953" s="342"/>
      <c r="DM953" s="342"/>
      <c r="DN953" s="342"/>
      <c r="DO953" s="342"/>
      <c r="DP953" s="342"/>
      <c r="DQ953" s="342"/>
      <c r="DR953" s="342"/>
      <c r="DS953" s="342"/>
      <c r="DT953" s="342"/>
    </row>
    <row r="954" spans="3:124" hidden="1" outlineLevel="1">
      <c r="C954" s="4" t="s">
        <v>37</v>
      </c>
      <c r="D954" s="349"/>
      <c r="E954" s="300">
        <f>SUM(E952:E953)</f>
        <v>-46613.026666666665</v>
      </c>
      <c r="F954" s="301">
        <f t="shared" ref="F954:BQ954" si="475">SUM(F952:F953)</f>
        <v>-46613.026666666665</v>
      </c>
      <c r="G954" s="301">
        <f t="shared" si="475"/>
        <v>-46613.026666666665</v>
      </c>
      <c r="H954" s="301">
        <f t="shared" si="475"/>
        <v>-46613.026666666665</v>
      </c>
      <c r="I954" s="301">
        <f t="shared" si="475"/>
        <v>-46613.026666666665</v>
      </c>
      <c r="J954" s="301">
        <f t="shared" si="475"/>
        <v>-46613.026666666665</v>
      </c>
      <c r="K954" s="301">
        <f t="shared" si="475"/>
        <v>-46613.026666666665</v>
      </c>
      <c r="L954" s="301">
        <f t="shared" si="475"/>
        <v>-46613.026666666665</v>
      </c>
      <c r="M954" s="301">
        <f t="shared" si="475"/>
        <v>-46613.026666666665</v>
      </c>
      <c r="N954" s="301">
        <f t="shared" si="475"/>
        <v>-46613.026666666665</v>
      </c>
      <c r="O954" s="301">
        <f t="shared" si="475"/>
        <v>-46613.026666666665</v>
      </c>
      <c r="P954" s="301">
        <f t="shared" si="475"/>
        <v>-46613.026666666665</v>
      </c>
      <c r="Q954" s="301">
        <f t="shared" si="475"/>
        <v>-46613.026666666665</v>
      </c>
      <c r="R954" s="301">
        <f t="shared" si="475"/>
        <v>-46613.026666666665</v>
      </c>
      <c r="S954" s="301">
        <f t="shared" si="475"/>
        <v>-46613.026666666665</v>
      </c>
      <c r="T954" s="301">
        <f t="shared" si="475"/>
        <v>-60054.913508899481</v>
      </c>
      <c r="U954" s="301">
        <f t="shared" si="475"/>
        <v>-60054.913508899488</v>
      </c>
      <c r="V954" s="301">
        <f t="shared" si="475"/>
        <v>-60054.913508899488</v>
      </c>
      <c r="W954" s="301">
        <f t="shared" si="475"/>
        <v>-60054.913508899481</v>
      </c>
      <c r="X954" s="301">
        <f t="shared" si="475"/>
        <v>-60054.913508899488</v>
      </c>
      <c r="Y954" s="301">
        <f t="shared" si="475"/>
        <v>-60054.913508899481</v>
      </c>
      <c r="Z954" s="301">
        <f t="shared" si="475"/>
        <v>-60054.913508899488</v>
      </c>
      <c r="AA954" s="301">
        <f t="shared" si="475"/>
        <v>-60054.913508899488</v>
      </c>
      <c r="AB954" s="301">
        <f t="shared" si="475"/>
        <v>-60054.913508899481</v>
      </c>
      <c r="AC954" s="301">
        <f t="shared" si="475"/>
        <v>-60054.913508899481</v>
      </c>
      <c r="AD954" s="301">
        <f t="shared" si="475"/>
        <v>-60054.913508899488</v>
      </c>
      <c r="AE954" s="301">
        <f t="shared" ca="1" si="475"/>
        <v>-79104.329014841816</v>
      </c>
      <c r="AF954" s="301">
        <f t="shared" ca="1" si="475"/>
        <v>-79104.329014841802</v>
      </c>
      <c r="AG954" s="301">
        <f t="shared" ca="1" si="475"/>
        <v>-79104.329014841802</v>
      </c>
      <c r="AH954" s="301">
        <f t="shared" ca="1" si="475"/>
        <v>-79104.329014841802</v>
      </c>
      <c r="AI954" s="301">
        <f t="shared" ca="1" si="475"/>
        <v>-79104.329014841802</v>
      </c>
      <c r="AJ954" s="301">
        <f t="shared" ca="1" si="475"/>
        <v>-79104.329014841802</v>
      </c>
      <c r="AK954" s="301">
        <f t="shared" ca="1" si="475"/>
        <v>-79104.329014841802</v>
      </c>
      <c r="AL954" s="301">
        <f t="shared" ca="1" si="475"/>
        <v>-79104.329014841816</v>
      </c>
      <c r="AM954" s="301">
        <f t="shared" ca="1" si="475"/>
        <v>-79104.329014841816</v>
      </c>
      <c r="AN954" s="301">
        <f t="shared" ca="1" si="475"/>
        <v>-79104.329014841816</v>
      </c>
      <c r="AO954" s="301">
        <f t="shared" ca="1" si="475"/>
        <v>-79104.329014841802</v>
      </c>
      <c r="AP954" s="301">
        <f t="shared" ca="1" si="475"/>
        <v>-79104.329014841802</v>
      </c>
      <c r="AQ954" s="301">
        <f t="shared" ca="1" si="475"/>
        <v>-79104.329014841802</v>
      </c>
      <c r="AR954" s="301">
        <f t="shared" ca="1" si="475"/>
        <v>-79104.329014841802</v>
      </c>
      <c r="AS954" s="301">
        <f t="shared" ca="1" si="475"/>
        <v>-79104.329014841816</v>
      </c>
      <c r="AT954" s="301">
        <f t="shared" ca="1" si="475"/>
        <v>-79104.329014841802</v>
      </c>
      <c r="AU954" s="301">
        <f t="shared" ca="1" si="475"/>
        <v>-79104.329014841802</v>
      </c>
      <c r="AV954" s="301">
        <f t="shared" ca="1" si="475"/>
        <v>-79104.329014841802</v>
      </c>
      <c r="AW954" s="301">
        <f t="shared" ca="1" si="475"/>
        <v>-79104.329014841802</v>
      </c>
      <c r="AX954" s="301">
        <f t="shared" ca="1" si="475"/>
        <v>-79104.329014841802</v>
      </c>
      <c r="AY954" s="301">
        <f t="shared" ca="1" si="475"/>
        <v>-79104.329014841802</v>
      </c>
      <c r="AZ954" s="301">
        <f t="shared" ca="1" si="475"/>
        <v>-79104.329014841802</v>
      </c>
      <c r="BA954" s="301">
        <f t="shared" ca="1" si="475"/>
        <v>0</v>
      </c>
      <c r="BB954" s="301">
        <f t="shared" ca="1" si="475"/>
        <v>0</v>
      </c>
      <c r="BC954" s="301">
        <f t="shared" ca="1" si="475"/>
        <v>0</v>
      </c>
      <c r="BD954" s="301">
        <f t="shared" ca="1" si="475"/>
        <v>0</v>
      </c>
      <c r="BE954" s="301">
        <f t="shared" ca="1" si="475"/>
        <v>0</v>
      </c>
      <c r="BF954" s="301">
        <f t="shared" ca="1" si="475"/>
        <v>0</v>
      </c>
      <c r="BG954" s="301">
        <f t="shared" ca="1" si="475"/>
        <v>0</v>
      </c>
      <c r="BH954" s="301">
        <f t="shared" ca="1" si="475"/>
        <v>0</v>
      </c>
      <c r="BI954" s="301">
        <f t="shared" ca="1" si="475"/>
        <v>0</v>
      </c>
      <c r="BJ954" s="301">
        <f t="shared" ca="1" si="475"/>
        <v>0</v>
      </c>
      <c r="BK954" s="301">
        <f t="shared" ca="1" si="475"/>
        <v>0</v>
      </c>
      <c r="BL954" s="301">
        <f t="shared" ca="1" si="475"/>
        <v>0</v>
      </c>
      <c r="BM954" s="301">
        <f t="shared" ca="1" si="475"/>
        <v>0</v>
      </c>
      <c r="BN954" s="301">
        <f t="shared" ca="1" si="475"/>
        <v>0</v>
      </c>
      <c r="BO954" s="301">
        <f t="shared" ca="1" si="475"/>
        <v>0</v>
      </c>
      <c r="BP954" s="301">
        <f t="shared" ca="1" si="475"/>
        <v>0</v>
      </c>
      <c r="BQ954" s="301">
        <f t="shared" ca="1" si="475"/>
        <v>0</v>
      </c>
      <c r="BR954" s="301">
        <f t="shared" ref="BR954:BX954" ca="1" si="476">SUM(BR952:BR953)</f>
        <v>0</v>
      </c>
      <c r="BS954" s="301">
        <f t="shared" ca="1" si="476"/>
        <v>0</v>
      </c>
      <c r="BT954" s="301">
        <f t="shared" ca="1" si="476"/>
        <v>0</v>
      </c>
      <c r="BU954" s="301">
        <f t="shared" ca="1" si="476"/>
        <v>0</v>
      </c>
      <c r="BV954" s="301">
        <f t="shared" ca="1" si="476"/>
        <v>0</v>
      </c>
      <c r="BW954" s="301">
        <f t="shared" ca="1" si="476"/>
        <v>0</v>
      </c>
      <c r="BX954" s="301">
        <f t="shared" ca="1" si="476"/>
        <v>0</v>
      </c>
      <c r="BY954" s="301">
        <f t="shared" ref="BY954:CJ954" ca="1" si="477">SUM(BY952:BY953)</f>
        <v>0</v>
      </c>
      <c r="BZ954" s="301">
        <f t="shared" ca="1" si="477"/>
        <v>0</v>
      </c>
      <c r="CA954" s="301">
        <f t="shared" ca="1" si="477"/>
        <v>0</v>
      </c>
      <c r="CB954" s="301">
        <f t="shared" ca="1" si="477"/>
        <v>0</v>
      </c>
      <c r="CC954" s="301">
        <f t="shared" ca="1" si="477"/>
        <v>0</v>
      </c>
      <c r="CD954" s="301">
        <f t="shared" ca="1" si="477"/>
        <v>0</v>
      </c>
      <c r="CE954" s="301">
        <f t="shared" ca="1" si="477"/>
        <v>0</v>
      </c>
      <c r="CF954" s="301">
        <f t="shared" ca="1" si="477"/>
        <v>0</v>
      </c>
      <c r="CG954" s="301">
        <f t="shared" ca="1" si="477"/>
        <v>0</v>
      </c>
      <c r="CH954" s="301">
        <f t="shared" ca="1" si="477"/>
        <v>0</v>
      </c>
      <c r="CI954" s="301">
        <f t="shared" ca="1" si="477"/>
        <v>0</v>
      </c>
      <c r="CJ954" s="301">
        <f t="shared" ca="1" si="477"/>
        <v>0</v>
      </c>
      <c r="CK954" s="301"/>
      <c r="CL954" s="301"/>
      <c r="CM954" s="301"/>
      <c r="CN954" s="301"/>
      <c r="CO954" s="301"/>
      <c r="CP954" s="301"/>
      <c r="CQ954" s="301"/>
      <c r="CR954" s="301"/>
      <c r="CS954" s="301"/>
      <c r="CT954" s="301"/>
      <c r="CU954" s="301"/>
      <c r="CV954" s="301"/>
      <c r="CW954" s="301"/>
      <c r="CX954" s="301"/>
      <c r="CY954" s="301"/>
      <c r="CZ954" s="301"/>
      <c r="DA954" s="301"/>
      <c r="DB954" s="301"/>
      <c r="DC954" s="301"/>
      <c r="DD954" s="301"/>
      <c r="DE954" s="301"/>
      <c r="DF954" s="301"/>
      <c r="DG954" s="301"/>
      <c r="DH954" s="301"/>
      <c r="DI954" s="301"/>
      <c r="DJ954" s="301"/>
      <c r="DK954" s="301"/>
      <c r="DL954" s="301"/>
      <c r="DM954" s="301"/>
      <c r="DN954" s="301"/>
      <c r="DO954" s="301"/>
      <c r="DP954" s="301"/>
      <c r="DQ954" s="301"/>
      <c r="DR954" s="301"/>
      <c r="DS954" s="301"/>
      <c r="DT954" s="301"/>
    </row>
    <row r="955" spans="3:124" hidden="1" outlineLevel="1">
      <c r="D955" s="349"/>
      <c r="E955" s="300"/>
      <c r="F955" s="301"/>
      <c r="G955" s="301"/>
      <c r="H955" s="301"/>
      <c r="I955" s="301"/>
      <c r="J955" s="301"/>
      <c r="K955" s="301"/>
      <c r="L955" s="301"/>
      <c r="M955" s="301"/>
      <c r="N955" s="301"/>
    </row>
    <row r="956" spans="3:124" hidden="1" outlineLevel="1">
      <c r="C956" s="4" t="s">
        <v>344</v>
      </c>
      <c r="D956" s="350"/>
      <c r="E956" s="302">
        <f ca="1">(E929+E954)*(E927&lt;=$E$328)</f>
        <v>-438366.11</v>
      </c>
      <c r="F956" s="301">
        <f t="shared" ref="F956:BQ956" ca="1" si="478">(F929+F954)*(F927&lt;=$E$328)</f>
        <v>-175866.11000000002</v>
      </c>
      <c r="G956" s="301">
        <f t="shared" ca="1" si="478"/>
        <v>-158366.11000000002</v>
      </c>
      <c r="H956" s="301">
        <f t="shared" ca="1" si="478"/>
        <v>-158366.11000000002</v>
      </c>
      <c r="I956" s="301">
        <f t="shared" ca="1" si="478"/>
        <v>-158366.11000000002</v>
      </c>
      <c r="J956" s="301">
        <f t="shared" ca="1" si="478"/>
        <v>-158366.11000000002</v>
      </c>
      <c r="K956" s="301">
        <f t="shared" ca="1" si="478"/>
        <v>-158366.11000000002</v>
      </c>
      <c r="L956" s="301">
        <f t="shared" ca="1" si="478"/>
        <v>-158366.11000000002</v>
      </c>
      <c r="M956" s="301">
        <f t="shared" ca="1" si="478"/>
        <v>-158366.11000000002</v>
      </c>
      <c r="N956" s="301">
        <f t="shared" ca="1" si="478"/>
        <v>-158366.11000000002</v>
      </c>
      <c r="O956" s="301">
        <f t="shared" ca="1" si="478"/>
        <v>-53866.11</v>
      </c>
      <c r="P956" s="301">
        <f t="shared" ca="1" si="478"/>
        <v>-53866.11</v>
      </c>
      <c r="Q956" s="301">
        <f t="shared" ca="1" si="478"/>
        <v>-59206.871666666666</v>
      </c>
      <c r="R956" s="301">
        <f t="shared" ca="1" si="478"/>
        <v>-59206.871666666666</v>
      </c>
      <c r="S956" s="301">
        <f t="shared" ca="1" si="478"/>
        <v>-59206.871666666666</v>
      </c>
      <c r="T956" s="301">
        <f t="shared" ca="1" si="478"/>
        <v>-72648.758508899482</v>
      </c>
      <c r="U956" s="301">
        <f t="shared" ca="1" si="478"/>
        <v>-72648.758508899482</v>
      </c>
      <c r="V956" s="301">
        <f t="shared" ca="1" si="478"/>
        <v>-72648.758508899482</v>
      </c>
      <c r="W956" s="301">
        <f t="shared" ca="1" si="478"/>
        <v>-72648.758508899482</v>
      </c>
      <c r="X956" s="301">
        <f t="shared" ca="1" si="478"/>
        <v>-72648.758508899482</v>
      </c>
      <c r="Y956" s="301">
        <f t="shared" ca="1" si="478"/>
        <v>-72648.758508899482</v>
      </c>
      <c r="Z956" s="301">
        <f t="shared" ca="1" si="478"/>
        <v>-72648.758508899482</v>
      </c>
      <c r="AA956" s="301">
        <f t="shared" ca="1" si="478"/>
        <v>-72648.758508899482</v>
      </c>
      <c r="AB956" s="301">
        <f t="shared" ca="1" si="478"/>
        <v>-72648.758508899482</v>
      </c>
      <c r="AC956" s="301">
        <f t="shared" si="478"/>
        <v>7990.1617103005556</v>
      </c>
      <c r="AD956" s="301">
        <f t="shared" si="478"/>
        <v>7990.1617103005483</v>
      </c>
      <c r="AE956" s="301">
        <f t="shared" ca="1" si="478"/>
        <v>-11059.25379564178</v>
      </c>
      <c r="AF956" s="301">
        <f t="shared" ca="1" si="478"/>
        <v>-11059.253795641765</v>
      </c>
      <c r="AG956" s="301">
        <f t="shared" ca="1" si="478"/>
        <v>-11059.253795641765</v>
      </c>
      <c r="AH956" s="301">
        <f t="shared" ca="1" si="478"/>
        <v>-11059.253795641765</v>
      </c>
      <c r="AI956" s="301">
        <f t="shared" ca="1" si="478"/>
        <v>-11059.253795641765</v>
      </c>
      <c r="AJ956" s="301">
        <f t="shared" ca="1" si="478"/>
        <v>-11059.253795641765</v>
      </c>
      <c r="AK956" s="301">
        <f t="shared" ca="1" si="478"/>
        <v>-11059.253795641765</v>
      </c>
      <c r="AL956" s="301">
        <f t="shared" ca="1" si="478"/>
        <v>-11059.25379564178</v>
      </c>
      <c r="AM956" s="301">
        <f t="shared" ca="1" si="478"/>
        <v>-11059.25379564178</v>
      </c>
      <c r="AN956" s="301">
        <f t="shared" ca="1" si="478"/>
        <v>-11059.25379564178</v>
      </c>
      <c r="AO956" s="301">
        <f t="shared" ca="1" si="478"/>
        <v>-7679.5847868738056</v>
      </c>
      <c r="AP956" s="301">
        <f t="shared" ca="1" si="478"/>
        <v>-7679.5847868738056</v>
      </c>
      <c r="AQ956" s="301">
        <f t="shared" ca="1" si="478"/>
        <v>-7679.5847868738056</v>
      </c>
      <c r="AR956" s="301">
        <f t="shared" ca="1" si="478"/>
        <v>-7679.5847868738056</v>
      </c>
      <c r="AS956" s="301">
        <f t="shared" ca="1" si="478"/>
        <v>-7679.5847868738201</v>
      </c>
      <c r="AT956" s="301">
        <f t="shared" ca="1" si="478"/>
        <v>-7679.5847868738056</v>
      </c>
      <c r="AU956" s="301">
        <f t="shared" ca="1" si="478"/>
        <v>-7679.5847868738056</v>
      </c>
      <c r="AV956" s="301">
        <f t="shared" ca="1" si="478"/>
        <v>-7679.5847868738056</v>
      </c>
      <c r="AW956" s="301">
        <f t="shared" ca="1" si="478"/>
        <v>-7679.5847868738056</v>
      </c>
      <c r="AX956" s="301">
        <f t="shared" ca="1" si="478"/>
        <v>-7679.5847868738056</v>
      </c>
      <c r="AY956" s="301">
        <f t="shared" ca="1" si="478"/>
        <v>-7679.5847868738056</v>
      </c>
      <c r="AZ956" s="301">
        <f t="shared" ca="1" si="478"/>
        <v>-7679.5847868738056</v>
      </c>
      <c r="BA956" s="301">
        <f t="shared" ca="1" si="478"/>
        <v>0</v>
      </c>
      <c r="BB956" s="301">
        <f t="shared" ca="1" si="478"/>
        <v>0</v>
      </c>
      <c r="BC956" s="301">
        <f t="shared" ca="1" si="478"/>
        <v>0</v>
      </c>
      <c r="BD956" s="301">
        <f t="shared" ca="1" si="478"/>
        <v>0</v>
      </c>
      <c r="BE956" s="301">
        <f t="shared" ca="1" si="478"/>
        <v>0</v>
      </c>
      <c r="BF956" s="301">
        <f t="shared" ca="1" si="478"/>
        <v>0</v>
      </c>
      <c r="BG956" s="301">
        <f t="shared" ca="1" si="478"/>
        <v>0</v>
      </c>
      <c r="BH956" s="301">
        <f t="shared" ca="1" si="478"/>
        <v>0</v>
      </c>
      <c r="BI956" s="301">
        <f t="shared" ca="1" si="478"/>
        <v>0</v>
      </c>
      <c r="BJ956" s="301">
        <f t="shared" ca="1" si="478"/>
        <v>0</v>
      </c>
      <c r="BK956" s="301">
        <f t="shared" ca="1" si="478"/>
        <v>0</v>
      </c>
      <c r="BL956" s="301">
        <f t="shared" ca="1" si="478"/>
        <v>0</v>
      </c>
      <c r="BM956" s="301">
        <f t="shared" ca="1" si="478"/>
        <v>0</v>
      </c>
      <c r="BN956" s="301">
        <f t="shared" ca="1" si="478"/>
        <v>0</v>
      </c>
      <c r="BO956" s="301">
        <f t="shared" ca="1" si="478"/>
        <v>0</v>
      </c>
      <c r="BP956" s="301">
        <f t="shared" ca="1" si="478"/>
        <v>0</v>
      </c>
      <c r="BQ956" s="301">
        <f t="shared" ca="1" si="478"/>
        <v>0</v>
      </c>
      <c r="BR956" s="301">
        <f t="shared" ref="BR956:BX956" ca="1" si="479">(BR929+BR954)*(BR927&lt;=$E$328)</f>
        <v>0</v>
      </c>
      <c r="BS956" s="301">
        <f t="shared" ca="1" si="479"/>
        <v>0</v>
      </c>
      <c r="BT956" s="301">
        <f t="shared" ca="1" si="479"/>
        <v>0</v>
      </c>
      <c r="BU956" s="301">
        <f t="shared" ca="1" si="479"/>
        <v>0</v>
      </c>
      <c r="BV956" s="301">
        <f t="shared" ca="1" si="479"/>
        <v>0</v>
      </c>
      <c r="BW956" s="301">
        <f t="shared" ca="1" si="479"/>
        <v>0</v>
      </c>
      <c r="BX956" s="301">
        <f t="shared" ca="1" si="479"/>
        <v>0</v>
      </c>
      <c r="BY956" s="301">
        <f t="shared" ref="BY956:CJ956" ca="1" si="480">(BY929+BY954)*(BY927&lt;=$E$328)</f>
        <v>0</v>
      </c>
      <c r="BZ956" s="301">
        <f t="shared" ca="1" si="480"/>
        <v>0</v>
      </c>
      <c r="CA956" s="301">
        <f t="shared" ca="1" si="480"/>
        <v>0</v>
      </c>
      <c r="CB956" s="301">
        <f t="shared" ca="1" si="480"/>
        <v>0</v>
      </c>
      <c r="CC956" s="301">
        <f t="shared" ca="1" si="480"/>
        <v>0</v>
      </c>
      <c r="CD956" s="301">
        <f t="shared" ca="1" si="480"/>
        <v>0</v>
      </c>
      <c r="CE956" s="301">
        <f t="shared" ca="1" si="480"/>
        <v>0</v>
      </c>
      <c r="CF956" s="301">
        <f t="shared" ca="1" si="480"/>
        <v>0</v>
      </c>
      <c r="CG956" s="301">
        <f t="shared" ca="1" si="480"/>
        <v>0</v>
      </c>
      <c r="CH956" s="301">
        <f t="shared" ca="1" si="480"/>
        <v>0</v>
      </c>
      <c r="CI956" s="301">
        <f t="shared" ca="1" si="480"/>
        <v>0</v>
      </c>
      <c r="CJ956" s="301">
        <f t="shared" ca="1" si="480"/>
        <v>0</v>
      </c>
      <c r="CK956" s="301"/>
      <c r="CL956" s="301"/>
      <c r="CM956" s="301"/>
      <c r="CN956" s="301"/>
      <c r="CO956" s="301"/>
      <c r="CP956" s="301"/>
      <c r="CQ956" s="301"/>
      <c r="CR956" s="301"/>
      <c r="CS956" s="301"/>
      <c r="CT956" s="301"/>
      <c r="CU956" s="301"/>
      <c r="CV956" s="301"/>
      <c r="CW956" s="301"/>
      <c r="CX956" s="301"/>
      <c r="CY956" s="301"/>
      <c r="CZ956" s="301"/>
      <c r="DA956" s="301"/>
      <c r="DB956" s="301"/>
      <c r="DC956" s="301"/>
      <c r="DD956" s="301"/>
      <c r="DE956" s="301"/>
      <c r="DF956" s="301"/>
      <c r="DG956" s="301"/>
      <c r="DH956" s="301"/>
      <c r="DI956" s="301"/>
      <c r="DJ956" s="301"/>
      <c r="DK956" s="301"/>
      <c r="DL956" s="301"/>
      <c r="DM956" s="301"/>
      <c r="DN956" s="301"/>
      <c r="DO956" s="301"/>
      <c r="DP956" s="301"/>
      <c r="DQ956" s="301"/>
      <c r="DR956" s="301"/>
      <c r="DS956" s="301"/>
      <c r="DT956" s="301"/>
    </row>
    <row r="957" spans="3:124" hidden="1" outlineLevel="1">
      <c r="C957" s="4" t="s">
        <v>38</v>
      </c>
      <c r="D957" s="350"/>
      <c r="E957" s="302">
        <f ca="1">(E929+E954+E947+E935+E941)*(E927&lt;=$E$328)</f>
        <v>-438366.11</v>
      </c>
      <c r="F957" s="301">
        <f t="shared" ref="F957:BQ957" ca="1" si="481">(F929+F954+F947+F935+F941)*(F927&lt;=$E$328)</f>
        <v>-175866.11000000002</v>
      </c>
      <c r="G957" s="301">
        <f t="shared" ca="1" si="481"/>
        <v>-158366.11000000002</v>
      </c>
      <c r="H957" s="301">
        <f t="shared" ca="1" si="481"/>
        <v>-158366.11000000002</v>
      </c>
      <c r="I957" s="301">
        <f t="shared" ca="1" si="481"/>
        <v>-158366.11000000002</v>
      </c>
      <c r="J957" s="301">
        <f t="shared" ca="1" si="481"/>
        <v>-158366.11000000002</v>
      </c>
      <c r="K957" s="301">
        <f t="shared" ca="1" si="481"/>
        <v>-158366.11000000002</v>
      </c>
      <c r="L957" s="301">
        <f t="shared" ca="1" si="481"/>
        <v>-158366.11000000002</v>
      </c>
      <c r="M957" s="301">
        <f t="shared" ca="1" si="481"/>
        <v>-158366.11000000002</v>
      </c>
      <c r="N957" s="301">
        <f t="shared" ca="1" si="481"/>
        <v>-158366.11000000002</v>
      </c>
      <c r="O957" s="284">
        <f t="shared" ca="1" si="481"/>
        <v>-53866.11</v>
      </c>
      <c r="P957" s="284">
        <f t="shared" ca="1" si="481"/>
        <v>-53866.11</v>
      </c>
      <c r="Q957" s="284">
        <f t="shared" ca="1" si="481"/>
        <v>-59206.871666666666</v>
      </c>
      <c r="R957" s="284">
        <f t="shared" ca="1" si="481"/>
        <v>-59206.871666666666</v>
      </c>
      <c r="S957" s="284">
        <f t="shared" ca="1" si="481"/>
        <v>-59206.871666666666</v>
      </c>
      <c r="T957" s="284">
        <f t="shared" ca="1" si="481"/>
        <v>-72648.758508899482</v>
      </c>
      <c r="U957" s="284">
        <f t="shared" ca="1" si="481"/>
        <v>-72648.758508899482</v>
      </c>
      <c r="V957" s="284">
        <f t="shared" ca="1" si="481"/>
        <v>-72648.758508899482</v>
      </c>
      <c r="W957" s="284">
        <f t="shared" ca="1" si="481"/>
        <v>-72648.758508899482</v>
      </c>
      <c r="X957" s="284">
        <f t="shared" ca="1" si="481"/>
        <v>-72648.758508899482</v>
      </c>
      <c r="Y957" s="284">
        <f t="shared" ca="1" si="481"/>
        <v>-72648.758508899482</v>
      </c>
      <c r="Z957" s="284">
        <f t="shared" ca="1" si="481"/>
        <v>-72648.758508899482</v>
      </c>
      <c r="AA957" s="284">
        <f t="shared" ca="1" si="481"/>
        <v>-72648.758508899482</v>
      </c>
      <c r="AB957" s="284">
        <f t="shared" ca="1" si="481"/>
        <v>-72648.758508899482</v>
      </c>
      <c r="AC957" s="302">
        <f t="shared" si="481"/>
        <v>7990.1617103005556</v>
      </c>
      <c r="AD957" s="302">
        <f t="shared" ca="1" si="481"/>
        <v>4136174.8263895027</v>
      </c>
      <c r="AE957" s="284">
        <f t="shared" ca="1" si="481"/>
        <v>-11059.25379564178</v>
      </c>
      <c r="AF957" s="284">
        <f t="shared" ca="1" si="481"/>
        <v>-11059.253795641765</v>
      </c>
      <c r="AG957" s="284">
        <f t="shared" ca="1" si="481"/>
        <v>-11059.253795641765</v>
      </c>
      <c r="AH957" s="284">
        <f t="shared" ca="1" si="481"/>
        <v>-11059.253795641765</v>
      </c>
      <c r="AI957" s="284">
        <f t="shared" ca="1" si="481"/>
        <v>-11059.253795641765</v>
      </c>
      <c r="AJ957" s="284">
        <f t="shared" ca="1" si="481"/>
        <v>-11059.253795641765</v>
      </c>
      <c r="AK957" s="284">
        <f t="shared" ca="1" si="481"/>
        <v>-11059.253795641765</v>
      </c>
      <c r="AL957" s="284">
        <f t="shared" ca="1" si="481"/>
        <v>-11059.25379564178</v>
      </c>
      <c r="AM957" s="284">
        <f t="shared" ca="1" si="481"/>
        <v>-11059.25379564178</v>
      </c>
      <c r="AN957" s="284">
        <f t="shared" ca="1" si="481"/>
        <v>-11059.25379564178</v>
      </c>
      <c r="AO957" s="284">
        <f t="shared" ca="1" si="481"/>
        <v>-7679.5847868738056</v>
      </c>
      <c r="AP957" s="284">
        <f t="shared" ca="1" si="481"/>
        <v>-7679.5847868738056</v>
      </c>
      <c r="AQ957" s="284">
        <f t="shared" ca="1" si="481"/>
        <v>-7679.5847868738056</v>
      </c>
      <c r="AR957" s="284">
        <f t="shared" ca="1" si="481"/>
        <v>-7679.5847868738056</v>
      </c>
      <c r="AS957" s="284">
        <f t="shared" ca="1" si="481"/>
        <v>-7679.5847868738201</v>
      </c>
      <c r="AT957" s="284">
        <f t="shared" ca="1" si="481"/>
        <v>-7679.5847868738056</v>
      </c>
      <c r="AU957" s="284">
        <f t="shared" ca="1" si="481"/>
        <v>-7679.5847868738056</v>
      </c>
      <c r="AV957" s="284">
        <f t="shared" ca="1" si="481"/>
        <v>-7679.5847868738056</v>
      </c>
      <c r="AW957" s="284">
        <f t="shared" ca="1" si="481"/>
        <v>-7679.5847868738056</v>
      </c>
      <c r="AX957" s="284">
        <f t="shared" ca="1" si="481"/>
        <v>-7679.5847868738056</v>
      </c>
      <c r="AY957" s="284">
        <f t="shared" ca="1" si="481"/>
        <v>-7679.5847868738056</v>
      </c>
      <c r="AZ957" s="284">
        <f t="shared" ca="1" si="481"/>
        <v>-7679.5847868738056</v>
      </c>
      <c r="BA957" s="284">
        <f t="shared" ca="1" si="481"/>
        <v>0</v>
      </c>
      <c r="BB957" s="284">
        <f t="shared" ca="1" si="481"/>
        <v>0</v>
      </c>
      <c r="BC957" s="284">
        <f t="shared" ca="1" si="481"/>
        <v>0</v>
      </c>
      <c r="BD957" s="284">
        <f t="shared" ca="1" si="481"/>
        <v>0</v>
      </c>
      <c r="BE957" s="284">
        <f t="shared" ca="1" si="481"/>
        <v>0</v>
      </c>
      <c r="BF957" s="284">
        <f t="shared" ca="1" si="481"/>
        <v>0</v>
      </c>
      <c r="BG957" s="284">
        <f t="shared" ca="1" si="481"/>
        <v>0</v>
      </c>
      <c r="BH957" s="284">
        <f t="shared" ca="1" si="481"/>
        <v>0</v>
      </c>
      <c r="BI957" s="284">
        <f t="shared" ca="1" si="481"/>
        <v>0</v>
      </c>
      <c r="BJ957" s="284">
        <f t="shared" ca="1" si="481"/>
        <v>0</v>
      </c>
      <c r="BK957" s="284">
        <f t="shared" ca="1" si="481"/>
        <v>0</v>
      </c>
      <c r="BL957" s="284">
        <f t="shared" ca="1" si="481"/>
        <v>0</v>
      </c>
      <c r="BM957" s="284">
        <f t="shared" ca="1" si="481"/>
        <v>0</v>
      </c>
      <c r="BN957" s="284">
        <f t="shared" ca="1" si="481"/>
        <v>0</v>
      </c>
      <c r="BO957" s="284">
        <f t="shared" ca="1" si="481"/>
        <v>0</v>
      </c>
      <c r="BP957" s="284">
        <f t="shared" ca="1" si="481"/>
        <v>0</v>
      </c>
      <c r="BQ957" s="284">
        <f t="shared" ca="1" si="481"/>
        <v>0</v>
      </c>
      <c r="BR957" s="284">
        <f t="shared" ref="BR957:CJ957" ca="1" si="482">(BR929+BR954+BR947+BR935+BR941)*(BR927&lt;=$E$328)</f>
        <v>0</v>
      </c>
      <c r="BS957" s="284">
        <f t="shared" ca="1" si="482"/>
        <v>0</v>
      </c>
      <c r="BT957" s="284">
        <f t="shared" ca="1" si="482"/>
        <v>0</v>
      </c>
      <c r="BU957" s="284">
        <f t="shared" ca="1" si="482"/>
        <v>0</v>
      </c>
      <c r="BV957" s="284">
        <f t="shared" ca="1" si="482"/>
        <v>0</v>
      </c>
      <c r="BW957" s="284">
        <f t="shared" ca="1" si="482"/>
        <v>0</v>
      </c>
      <c r="BX957" s="284">
        <f t="shared" ca="1" si="482"/>
        <v>0</v>
      </c>
      <c r="BY957" s="284">
        <f t="shared" ca="1" si="482"/>
        <v>0</v>
      </c>
      <c r="BZ957" s="284">
        <f t="shared" ca="1" si="482"/>
        <v>0</v>
      </c>
      <c r="CA957" s="284">
        <f t="shared" ca="1" si="482"/>
        <v>0</v>
      </c>
      <c r="CB957" s="284">
        <f t="shared" ca="1" si="482"/>
        <v>0</v>
      </c>
      <c r="CC957" s="284">
        <f t="shared" ca="1" si="482"/>
        <v>0</v>
      </c>
      <c r="CD957" s="284">
        <f t="shared" ca="1" si="482"/>
        <v>0</v>
      </c>
      <c r="CE957" s="284">
        <f t="shared" ca="1" si="482"/>
        <v>0</v>
      </c>
      <c r="CF957" s="284">
        <f t="shared" ca="1" si="482"/>
        <v>0</v>
      </c>
      <c r="CG957" s="284">
        <f t="shared" ca="1" si="482"/>
        <v>0</v>
      </c>
      <c r="CH957" s="284">
        <f t="shared" ca="1" si="482"/>
        <v>0</v>
      </c>
      <c r="CI957" s="284">
        <f t="shared" ca="1" si="482"/>
        <v>0</v>
      </c>
      <c r="CJ957" s="284">
        <f t="shared" ca="1" si="482"/>
        <v>0</v>
      </c>
      <c r="CK957" s="284"/>
      <c r="CL957" s="284"/>
      <c r="CM957" s="284"/>
      <c r="CN957" s="284"/>
      <c r="CO957" s="284"/>
      <c r="CP957" s="284"/>
      <c r="CQ957" s="284"/>
      <c r="CR957" s="284"/>
      <c r="CS957" s="284"/>
      <c r="CT957" s="284"/>
      <c r="CU957" s="284"/>
      <c r="CV957" s="284"/>
      <c r="CW957" s="284"/>
      <c r="CX957" s="284"/>
      <c r="CY957" s="284"/>
      <c r="CZ957" s="284"/>
      <c r="DA957" s="284"/>
      <c r="DB957" s="284"/>
      <c r="DC957" s="284"/>
      <c r="DD957" s="284"/>
      <c r="DE957" s="284"/>
      <c r="DF957" s="284"/>
      <c r="DG957" s="284"/>
      <c r="DH957" s="284"/>
      <c r="DI957" s="284"/>
      <c r="DJ957" s="284"/>
      <c r="DK957" s="284"/>
      <c r="DL957" s="284"/>
      <c r="DM957" s="284"/>
      <c r="DN957" s="284"/>
      <c r="DO957" s="284"/>
      <c r="DP957" s="284"/>
      <c r="DQ957" s="284"/>
      <c r="DR957" s="284"/>
      <c r="DS957" s="284"/>
      <c r="DT957" s="284"/>
    </row>
    <row r="958" spans="3:124" hidden="1" outlineLevel="1">
      <c r="C958" s="4" t="s">
        <v>332</v>
      </c>
      <c r="D958" s="350">
        <f>E79+F74</f>
        <v>1864500</v>
      </c>
      <c r="E958" s="302">
        <f t="shared" ref="E958:AR958" ca="1" si="483">MAX(0,D958+E957*(E957&lt;0))</f>
        <v>1426133.8900000001</v>
      </c>
      <c r="F958" s="301">
        <f t="shared" ca="1" si="483"/>
        <v>1250267.78</v>
      </c>
      <c r="G958" s="301">
        <f t="shared" ca="1" si="483"/>
        <v>1091901.67</v>
      </c>
      <c r="H958" s="301">
        <f t="shared" ca="1" si="483"/>
        <v>933535.55999999994</v>
      </c>
      <c r="I958" s="301">
        <f t="shared" ca="1" si="483"/>
        <v>775169.45</v>
      </c>
      <c r="J958" s="301">
        <f t="shared" ca="1" si="483"/>
        <v>616803.34</v>
      </c>
      <c r="K958" s="301">
        <f t="shared" ca="1" si="483"/>
        <v>458437.23</v>
      </c>
      <c r="L958" s="301">
        <f t="shared" ca="1" si="483"/>
        <v>300071.12</v>
      </c>
      <c r="M958" s="301">
        <f t="shared" ca="1" si="483"/>
        <v>141705.00999999998</v>
      </c>
      <c r="N958" s="301">
        <f t="shared" ca="1" si="483"/>
        <v>0</v>
      </c>
      <c r="O958" s="284">
        <f t="shared" ca="1" si="483"/>
        <v>0</v>
      </c>
      <c r="P958" s="284">
        <f t="shared" ca="1" si="483"/>
        <v>0</v>
      </c>
      <c r="Q958" s="284">
        <f t="shared" ca="1" si="483"/>
        <v>0</v>
      </c>
      <c r="R958" s="284">
        <f t="shared" ca="1" si="483"/>
        <v>0</v>
      </c>
      <c r="S958" s="284">
        <f t="shared" ca="1" si="483"/>
        <v>0</v>
      </c>
      <c r="T958" s="284">
        <f t="shared" ca="1" si="483"/>
        <v>0</v>
      </c>
      <c r="U958" s="284">
        <f t="shared" ca="1" si="483"/>
        <v>0</v>
      </c>
      <c r="V958" s="284">
        <f t="shared" ca="1" si="483"/>
        <v>0</v>
      </c>
      <c r="W958" s="284">
        <f t="shared" ca="1" si="483"/>
        <v>0</v>
      </c>
      <c r="X958" s="284">
        <f t="shared" ca="1" si="483"/>
        <v>0</v>
      </c>
      <c r="Y958" s="284">
        <f t="shared" ca="1" si="483"/>
        <v>0</v>
      </c>
      <c r="Z958" s="284">
        <f t="shared" ca="1" si="483"/>
        <v>0</v>
      </c>
      <c r="AA958" s="284">
        <f t="shared" ca="1" si="483"/>
        <v>0</v>
      </c>
      <c r="AB958" s="284">
        <f t="shared" ca="1" si="483"/>
        <v>0</v>
      </c>
      <c r="AC958" s="284">
        <f t="shared" ca="1" si="483"/>
        <v>0</v>
      </c>
      <c r="AD958" s="284">
        <f t="shared" ca="1" si="483"/>
        <v>0</v>
      </c>
      <c r="AE958" s="284">
        <f t="shared" ca="1" si="483"/>
        <v>0</v>
      </c>
      <c r="AF958" s="284">
        <f t="shared" ca="1" si="483"/>
        <v>0</v>
      </c>
      <c r="AG958" s="284">
        <f t="shared" ca="1" si="483"/>
        <v>0</v>
      </c>
      <c r="AH958" s="284">
        <f t="shared" ca="1" si="483"/>
        <v>0</v>
      </c>
      <c r="AI958" s="284">
        <f t="shared" ca="1" si="483"/>
        <v>0</v>
      </c>
      <c r="AJ958" s="284">
        <f t="shared" ca="1" si="483"/>
        <v>0</v>
      </c>
      <c r="AK958" s="284">
        <f t="shared" ca="1" si="483"/>
        <v>0</v>
      </c>
      <c r="AL958" s="284">
        <f t="shared" ca="1" si="483"/>
        <v>0</v>
      </c>
      <c r="AM958" s="284">
        <f t="shared" ca="1" si="483"/>
        <v>0</v>
      </c>
      <c r="AN958" s="284">
        <f t="shared" ca="1" si="483"/>
        <v>0</v>
      </c>
      <c r="AO958" s="284">
        <f t="shared" ca="1" si="483"/>
        <v>0</v>
      </c>
      <c r="AP958" s="284">
        <f t="shared" ca="1" si="483"/>
        <v>0</v>
      </c>
      <c r="AQ958" s="284">
        <f t="shared" ca="1" si="483"/>
        <v>0</v>
      </c>
      <c r="AR958" s="284">
        <f t="shared" ca="1" si="483"/>
        <v>0</v>
      </c>
      <c r="AS958" s="284">
        <f ca="1">MAX(0,AR958+AS957*(AS957&lt;0))</f>
        <v>0</v>
      </c>
      <c r="AT958" s="284">
        <f t="shared" ref="AT958:BX958" ca="1" si="484">MAX(0,AS958+AT957*(AT957&lt;0))</f>
        <v>0</v>
      </c>
      <c r="AU958" s="284">
        <f t="shared" ca="1" si="484"/>
        <v>0</v>
      </c>
      <c r="AV958" s="284">
        <f t="shared" ca="1" si="484"/>
        <v>0</v>
      </c>
      <c r="AW958" s="284">
        <f t="shared" ca="1" si="484"/>
        <v>0</v>
      </c>
      <c r="AX958" s="284">
        <f t="shared" ca="1" si="484"/>
        <v>0</v>
      </c>
      <c r="AY958" s="284">
        <f t="shared" ca="1" si="484"/>
        <v>0</v>
      </c>
      <c r="AZ958" s="284">
        <f t="shared" ca="1" si="484"/>
        <v>0</v>
      </c>
      <c r="BA958" s="284">
        <f t="shared" ca="1" si="484"/>
        <v>0</v>
      </c>
      <c r="BB958" s="284">
        <f t="shared" ca="1" si="484"/>
        <v>0</v>
      </c>
      <c r="BC958" s="284">
        <f t="shared" ca="1" si="484"/>
        <v>0</v>
      </c>
      <c r="BD958" s="284">
        <f t="shared" ca="1" si="484"/>
        <v>0</v>
      </c>
      <c r="BE958" s="284">
        <f t="shared" ca="1" si="484"/>
        <v>0</v>
      </c>
      <c r="BF958" s="284">
        <f t="shared" ca="1" si="484"/>
        <v>0</v>
      </c>
      <c r="BG958" s="284">
        <f t="shared" ca="1" si="484"/>
        <v>0</v>
      </c>
      <c r="BH958" s="284">
        <f t="shared" ca="1" si="484"/>
        <v>0</v>
      </c>
      <c r="BI958" s="284">
        <f t="shared" ca="1" si="484"/>
        <v>0</v>
      </c>
      <c r="BJ958" s="284">
        <f t="shared" ca="1" si="484"/>
        <v>0</v>
      </c>
      <c r="BK958" s="284">
        <f t="shared" ca="1" si="484"/>
        <v>0</v>
      </c>
      <c r="BL958" s="284">
        <f t="shared" ca="1" si="484"/>
        <v>0</v>
      </c>
      <c r="BM958" s="284">
        <f t="shared" ca="1" si="484"/>
        <v>0</v>
      </c>
      <c r="BN958" s="284">
        <f t="shared" ca="1" si="484"/>
        <v>0</v>
      </c>
      <c r="BO958" s="284">
        <f t="shared" ca="1" si="484"/>
        <v>0</v>
      </c>
      <c r="BP958" s="284">
        <f t="shared" ca="1" si="484"/>
        <v>0</v>
      </c>
      <c r="BQ958" s="284">
        <f t="shared" ca="1" si="484"/>
        <v>0</v>
      </c>
      <c r="BR958" s="284">
        <f t="shared" ca="1" si="484"/>
        <v>0</v>
      </c>
      <c r="BS958" s="284">
        <f t="shared" ca="1" si="484"/>
        <v>0</v>
      </c>
      <c r="BT958" s="284">
        <f t="shared" ca="1" si="484"/>
        <v>0</v>
      </c>
      <c r="BU958" s="284">
        <f t="shared" ca="1" si="484"/>
        <v>0</v>
      </c>
      <c r="BV958" s="284">
        <f t="shared" ca="1" si="484"/>
        <v>0</v>
      </c>
      <c r="BW958" s="284">
        <f t="shared" ca="1" si="484"/>
        <v>0</v>
      </c>
      <c r="BX958" s="284">
        <f t="shared" ca="1" si="484"/>
        <v>0</v>
      </c>
      <c r="BY958" s="284">
        <f t="shared" ref="BY958" ca="1" si="485">MAX(0,BX958+BY957*(BY957&lt;0))</f>
        <v>0</v>
      </c>
      <c r="BZ958" s="284">
        <f t="shared" ref="BZ958" ca="1" si="486">MAX(0,BY958+BZ957*(BZ957&lt;0))</f>
        <v>0</v>
      </c>
      <c r="CA958" s="284">
        <f t="shared" ref="CA958" ca="1" si="487">MAX(0,BZ958+CA957*(CA957&lt;0))</f>
        <v>0</v>
      </c>
      <c r="CB958" s="284">
        <f t="shared" ref="CB958" ca="1" si="488">MAX(0,CA958+CB957*(CB957&lt;0))</f>
        <v>0</v>
      </c>
      <c r="CC958" s="284">
        <f t="shared" ref="CC958" ca="1" si="489">MAX(0,CB958+CC957*(CC957&lt;0))</f>
        <v>0</v>
      </c>
      <c r="CD958" s="284">
        <f t="shared" ref="CD958" ca="1" si="490">MAX(0,CC958+CD957*(CD957&lt;0))</f>
        <v>0</v>
      </c>
      <c r="CE958" s="284">
        <f t="shared" ref="CE958" ca="1" si="491">MAX(0,CD958+CE957*(CE957&lt;0))</f>
        <v>0</v>
      </c>
      <c r="CF958" s="284">
        <f t="shared" ref="CF958" ca="1" si="492">MAX(0,CE958+CF957*(CF957&lt;0))</f>
        <v>0</v>
      </c>
      <c r="CG958" s="284">
        <f t="shared" ref="CG958" ca="1" si="493">MAX(0,CF958+CG957*(CG957&lt;0))</f>
        <v>0</v>
      </c>
      <c r="CH958" s="284">
        <f t="shared" ref="CH958" ca="1" si="494">MAX(0,CG958+CH957*(CH957&lt;0))</f>
        <v>0</v>
      </c>
      <c r="CI958" s="284">
        <f t="shared" ref="CI958" ca="1" si="495">MAX(0,CH958+CI957*(CI957&lt;0))</f>
        <v>0</v>
      </c>
      <c r="CJ958" s="284">
        <f t="shared" ref="CJ958" ca="1" si="496">MAX(0,CI958+CJ957*(CJ957&lt;0))</f>
        <v>0</v>
      </c>
      <c r="CK958" s="284"/>
      <c r="CL958" s="284"/>
      <c r="CM958" s="284"/>
      <c r="CN958" s="284"/>
      <c r="CO958" s="284"/>
      <c r="CP958" s="284"/>
      <c r="CQ958" s="284"/>
      <c r="CR958" s="284"/>
      <c r="CS958" s="284"/>
      <c r="CT958" s="284"/>
      <c r="CU958" s="284"/>
      <c r="CV958" s="284"/>
      <c r="CW958" s="284"/>
      <c r="CX958" s="284"/>
      <c r="CY958" s="284"/>
      <c r="CZ958" s="284"/>
      <c r="DA958" s="284"/>
      <c r="DB958" s="284"/>
      <c r="DC958" s="284"/>
      <c r="DD958" s="284"/>
      <c r="DE958" s="284"/>
      <c r="DF958" s="284"/>
      <c r="DG958" s="284"/>
      <c r="DH958" s="284"/>
      <c r="DI958" s="284"/>
      <c r="DJ958" s="284"/>
      <c r="DK958" s="284"/>
      <c r="DL958" s="284"/>
      <c r="DM958" s="284"/>
      <c r="DN958" s="284"/>
      <c r="DO958" s="284"/>
      <c r="DP958" s="284"/>
      <c r="DQ958" s="284"/>
      <c r="DR958" s="284"/>
      <c r="DS958" s="284"/>
      <c r="DT958" s="284"/>
    </row>
    <row r="959" spans="3:124" hidden="1" outlineLevel="1">
      <c r="D959" s="350"/>
      <c r="E959" s="302"/>
      <c r="F959" s="301"/>
      <c r="G959" s="301"/>
      <c r="H959" s="301"/>
      <c r="I959" s="301"/>
      <c r="J959" s="301"/>
      <c r="K959" s="301"/>
      <c r="L959" s="301"/>
      <c r="M959" s="301"/>
      <c r="N959" s="301"/>
    </row>
    <row r="960" spans="3:124" s="10" customFormat="1" hidden="1" outlineLevel="1">
      <c r="D960" s="351"/>
      <c r="E960" s="301"/>
      <c r="F960" s="301"/>
      <c r="G960" s="301"/>
      <c r="H960" s="301"/>
      <c r="I960" s="301"/>
      <c r="J960" s="301"/>
      <c r="K960" s="301"/>
      <c r="L960" s="301"/>
      <c r="M960" s="301"/>
      <c r="N960" s="301"/>
      <c r="O960" s="4"/>
      <c r="P960" s="4"/>
      <c r="Q960" s="4"/>
      <c r="R960" s="4"/>
      <c r="S960" s="4"/>
      <c r="T960" s="4"/>
      <c r="U960" s="4"/>
      <c r="V960" s="4"/>
      <c r="W960" s="4"/>
      <c r="X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 spans="3:124" s="10" customFormat="1" hidden="1" outlineLevel="1">
      <c r="C961" s="10" t="s">
        <v>331</v>
      </c>
      <c r="D961" s="351"/>
      <c r="E961" s="301">
        <f t="shared" ref="E961:BP961" si="497">IF(E927=$E$328,$E$333,0)</f>
        <v>0</v>
      </c>
      <c r="F961" s="301">
        <f t="shared" si="497"/>
        <v>0</v>
      </c>
      <c r="G961" s="301">
        <f t="shared" si="497"/>
        <v>0</v>
      </c>
      <c r="H961" s="301">
        <f t="shared" si="497"/>
        <v>0</v>
      </c>
      <c r="I961" s="301">
        <f t="shared" si="497"/>
        <v>0</v>
      </c>
      <c r="J961" s="301">
        <f t="shared" si="497"/>
        <v>0</v>
      </c>
      <c r="K961" s="301">
        <f t="shared" si="497"/>
        <v>0</v>
      </c>
      <c r="L961" s="301">
        <f t="shared" si="497"/>
        <v>0</v>
      </c>
      <c r="M961" s="301">
        <f t="shared" si="497"/>
        <v>0</v>
      </c>
      <c r="N961" s="301">
        <f t="shared" si="497"/>
        <v>0</v>
      </c>
      <c r="O961" s="284">
        <f t="shared" si="497"/>
        <v>0</v>
      </c>
      <c r="P961" s="284">
        <f t="shared" si="497"/>
        <v>0</v>
      </c>
      <c r="Q961" s="284">
        <f t="shared" si="497"/>
        <v>0</v>
      </c>
      <c r="R961" s="284">
        <f t="shared" si="497"/>
        <v>0</v>
      </c>
      <c r="S961" s="284">
        <f t="shared" si="497"/>
        <v>0</v>
      </c>
      <c r="T961" s="284">
        <f t="shared" si="497"/>
        <v>0</v>
      </c>
      <c r="U961" s="284">
        <f t="shared" si="497"/>
        <v>0</v>
      </c>
      <c r="V961" s="284">
        <f t="shared" si="497"/>
        <v>0</v>
      </c>
      <c r="W961" s="284">
        <f t="shared" si="497"/>
        <v>0</v>
      </c>
      <c r="X961" s="284">
        <f t="shared" si="497"/>
        <v>0</v>
      </c>
      <c r="Y961" s="301">
        <f t="shared" si="497"/>
        <v>0</v>
      </c>
      <c r="Z961" s="301">
        <f t="shared" si="497"/>
        <v>0</v>
      </c>
      <c r="AA961" s="301">
        <f t="shared" si="497"/>
        <v>0</v>
      </c>
      <c r="AB961" s="301">
        <f t="shared" si="497"/>
        <v>0</v>
      </c>
      <c r="AC961" s="284">
        <f t="shared" si="497"/>
        <v>0</v>
      </c>
      <c r="AD961" s="284">
        <f t="shared" si="497"/>
        <v>0</v>
      </c>
      <c r="AE961" s="284">
        <f t="shared" si="497"/>
        <v>0</v>
      </c>
      <c r="AF961" s="284">
        <f t="shared" si="497"/>
        <v>0</v>
      </c>
      <c r="AG961" s="284">
        <f t="shared" si="497"/>
        <v>0</v>
      </c>
      <c r="AH961" s="284">
        <f t="shared" si="497"/>
        <v>0</v>
      </c>
      <c r="AI961" s="284">
        <f t="shared" si="497"/>
        <v>0</v>
      </c>
      <c r="AJ961" s="284">
        <f t="shared" si="497"/>
        <v>0</v>
      </c>
      <c r="AK961" s="284">
        <f t="shared" si="497"/>
        <v>0</v>
      </c>
      <c r="AL961" s="284">
        <f t="shared" si="497"/>
        <v>0</v>
      </c>
      <c r="AM961" s="301">
        <f t="shared" si="497"/>
        <v>0</v>
      </c>
      <c r="AN961" s="301">
        <f t="shared" si="497"/>
        <v>0</v>
      </c>
      <c r="AO961" s="301">
        <f t="shared" si="497"/>
        <v>0</v>
      </c>
      <c r="AP961" s="301">
        <f t="shared" si="497"/>
        <v>0</v>
      </c>
      <c r="AQ961" s="301">
        <f t="shared" si="497"/>
        <v>0</v>
      </c>
      <c r="AR961" s="301">
        <f t="shared" si="497"/>
        <v>0</v>
      </c>
      <c r="AS961" s="301">
        <f t="shared" si="497"/>
        <v>0</v>
      </c>
      <c r="AT961" s="301">
        <f t="shared" si="497"/>
        <v>0</v>
      </c>
      <c r="AU961" s="301">
        <f t="shared" si="497"/>
        <v>0</v>
      </c>
      <c r="AV961" s="301">
        <f t="shared" si="497"/>
        <v>0</v>
      </c>
      <c r="AW961" s="301">
        <f t="shared" si="497"/>
        <v>0</v>
      </c>
      <c r="AX961" s="301">
        <f t="shared" si="497"/>
        <v>0</v>
      </c>
      <c r="AY961" s="301">
        <f t="shared" si="497"/>
        <v>0</v>
      </c>
      <c r="AZ961" s="301">
        <f t="shared" ca="1" si="497"/>
        <v>23753829.223244213</v>
      </c>
      <c r="BA961" s="301">
        <f t="shared" si="497"/>
        <v>0</v>
      </c>
      <c r="BB961" s="301">
        <f t="shared" si="497"/>
        <v>0</v>
      </c>
      <c r="BC961" s="301">
        <f t="shared" si="497"/>
        <v>0</v>
      </c>
      <c r="BD961" s="301">
        <f t="shared" si="497"/>
        <v>0</v>
      </c>
      <c r="BE961" s="301">
        <f t="shared" si="497"/>
        <v>0</v>
      </c>
      <c r="BF961" s="301">
        <f t="shared" si="497"/>
        <v>0</v>
      </c>
      <c r="BG961" s="301">
        <f t="shared" si="497"/>
        <v>0</v>
      </c>
      <c r="BH961" s="301">
        <f t="shared" si="497"/>
        <v>0</v>
      </c>
      <c r="BI961" s="301">
        <f t="shared" si="497"/>
        <v>0</v>
      </c>
      <c r="BJ961" s="301">
        <f t="shared" si="497"/>
        <v>0</v>
      </c>
      <c r="BK961" s="301">
        <f t="shared" si="497"/>
        <v>0</v>
      </c>
      <c r="BL961" s="301">
        <f t="shared" si="497"/>
        <v>0</v>
      </c>
      <c r="BM961" s="301">
        <f t="shared" si="497"/>
        <v>0</v>
      </c>
      <c r="BN961" s="301">
        <f t="shared" si="497"/>
        <v>0</v>
      </c>
      <c r="BO961" s="301">
        <f t="shared" si="497"/>
        <v>0</v>
      </c>
      <c r="BP961" s="301">
        <f t="shared" si="497"/>
        <v>0</v>
      </c>
      <c r="BQ961" s="301">
        <f t="shared" ref="BQ961:BX961" si="498">IF(BQ927=$E$328,$E$333,0)</f>
        <v>0</v>
      </c>
      <c r="BR961" s="301">
        <f t="shared" si="498"/>
        <v>0</v>
      </c>
      <c r="BS961" s="301">
        <f t="shared" si="498"/>
        <v>0</v>
      </c>
      <c r="BT961" s="301">
        <f t="shared" si="498"/>
        <v>0</v>
      </c>
      <c r="BU961" s="301">
        <f t="shared" si="498"/>
        <v>0</v>
      </c>
      <c r="BV961" s="301">
        <f t="shared" si="498"/>
        <v>0</v>
      </c>
      <c r="BW961" s="301">
        <f t="shared" si="498"/>
        <v>0</v>
      </c>
      <c r="BX961" s="301">
        <f t="shared" si="498"/>
        <v>0</v>
      </c>
      <c r="BY961" s="301">
        <f t="shared" ref="BY961:CJ961" si="499">IF(BY927=$E$328,$E$333,0)</f>
        <v>0</v>
      </c>
      <c r="BZ961" s="301">
        <f t="shared" si="499"/>
        <v>0</v>
      </c>
      <c r="CA961" s="301">
        <f t="shared" si="499"/>
        <v>0</v>
      </c>
      <c r="CB961" s="301">
        <f t="shared" si="499"/>
        <v>0</v>
      </c>
      <c r="CC961" s="301">
        <f t="shared" si="499"/>
        <v>0</v>
      </c>
      <c r="CD961" s="301">
        <f t="shared" si="499"/>
        <v>0</v>
      </c>
      <c r="CE961" s="301">
        <f t="shared" si="499"/>
        <v>0</v>
      </c>
      <c r="CF961" s="301">
        <f t="shared" si="499"/>
        <v>0</v>
      </c>
      <c r="CG961" s="301">
        <f t="shared" si="499"/>
        <v>0</v>
      </c>
      <c r="CH961" s="301">
        <f t="shared" si="499"/>
        <v>0</v>
      </c>
      <c r="CI961" s="301">
        <f t="shared" si="499"/>
        <v>0</v>
      </c>
      <c r="CJ961" s="301">
        <f t="shared" si="499"/>
        <v>0</v>
      </c>
      <c r="CK961" s="301"/>
      <c r="CL961" s="301"/>
      <c r="CM961" s="301"/>
      <c r="CN961" s="301"/>
      <c r="CO961" s="301"/>
      <c r="CP961" s="301"/>
      <c r="CQ961" s="301"/>
      <c r="CR961" s="301"/>
      <c r="CS961" s="301"/>
      <c r="CT961" s="301"/>
      <c r="CU961" s="301"/>
      <c r="CV961" s="301"/>
      <c r="CW961" s="301"/>
      <c r="CX961" s="301"/>
      <c r="CY961" s="301"/>
      <c r="CZ961" s="301"/>
      <c r="DA961" s="301"/>
      <c r="DB961" s="301"/>
      <c r="DC961" s="301"/>
      <c r="DD961" s="301"/>
      <c r="DE961" s="301"/>
      <c r="DF961" s="301"/>
      <c r="DG961" s="301"/>
      <c r="DH961" s="301"/>
      <c r="DI961" s="301"/>
      <c r="DJ961" s="301"/>
      <c r="DK961" s="301"/>
      <c r="DL961" s="301"/>
      <c r="DM961" s="301"/>
      <c r="DN961" s="301"/>
      <c r="DO961" s="301"/>
      <c r="DP961" s="301"/>
      <c r="DQ961" s="301"/>
      <c r="DR961" s="301"/>
      <c r="DS961" s="301"/>
      <c r="DT961" s="301"/>
    </row>
    <row r="962" spans="3:124" s="10" customFormat="1" hidden="1" outlineLevel="1">
      <c r="C962" s="10" t="s">
        <v>487</v>
      </c>
      <c r="D962" s="351"/>
      <c r="E962" s="301">
        <f>IF(E927=$E$328,$F$84,0)</f>
        <v>0</v>
      </c>
      <c r="F962" s="301">
        <f t="shared" ref="F962:BQ962" si="500">IF(F927=$E$328,$F$84,0)</f>
        <v>0</v>
      </c>
      <c r="G962" s="301">
        <f t="shared" si="500"/>
        <v>0</v>
      </c>
      <c r="H962" s="301">
        <f t="shared" si="500"/>
        <v>0</v>
      </c>
      <c r="I962" s="301">
        <f t="shared" si="500"/>
        <v>0</v>
      </c>
      <c r="J962" s="301">
        <f t="shared" si="500"/>
        <v>0</v>
      </c>
      <c r="K962" s="301">
        <f t="shared" si="500"/>
        <v>0</v>
      </c>
      <c r="L962" s="301">
        <f t="shared" si="500"/>
        <v>0</v>
      </c>
      <c r="M962" s="301">
        <f t="shared" si="500"/>
        <v>0</v>
      </c>
      <c r="N962" s="301">
        <f t="shared" si="500"/>
        <v>0</v>
      </c>
      <c r="O962" s="284">
        <f t="shared" si="500"/>
        <v>0</v>
      </c>
      <c r="P962" s="284">
        <f t="shared" si="500"/>
        <v>0</v>
      </c>
      <c r="Q962" s="284">
        <f t="shared" si="500"/>
        <v>0</v>
      </c>
      <c r="R962" s="284">
        <f t="shared" si="500"/>
        <v>0</v>
      </c>
      <c r="S962" s="284">
        <f t="shared" si="500"/>
        <v>0</v>
      </c>
      <c r="T962" s="284">
        <f t="shared" si="500"/>
        <v>0</v>
      </c>
      <c r="U962" s="284">
        <f t="shared" si="500"/>
        <v>0</v>
      </c>
      <c r="V962" s="284">
        <f t="shared" si="500"/>
        <v>0</v>
      </c>
      <c r="W962" s="284">
        <f t="shared" si="500"/>
        <v>0</v>
      </c>
      <c r="X962" s="284">
        <f t="shared" si="500"/>
        <v>0</v>
      </c>
      <c r="Y962" s="301">
        <f t="shared" si="500"/>
        <v>0</v>
      </c>
      <c r="Z962" s="301">
        <f t="shared" si="500"/>
        <v>0</v>
      </c>
      <c r="AA962" s="301">
        <f t="shared" si="500"/>
        <v>0</v>
      </c>
      <c r="AB962" s="301">
        <f t="shared" si="500"/>
        <v>0</v>
      </c>
      <c r="AC962" s="284">
        <f t="shared" si="500"/>
        <v>0</v>
      </c>
      <c r="AD962" s="284">
        <f t="shared" si="500"/>
        <v>0</v>
      </c>
      <c r="AE962" s="284">
        <f t="shared" si="500"/>
        <v>0</v>
      </c>
      <c r="AF962" s="284">
        <f t="shared" si="500"/>
        <v>0</v>
      </c>
      <c r="AG962" s="284">
        <f t="shared" si="500"/>
        <v>0</v>
      </c>
      <c r="AH962" s="284">
        <f t="shared" si="500"/>
        <v>0</v>
      </c>
      <c r="AI962" s="284">
        <f t="shared" si="500"/>
        <v>0</v>
      </c>
      <c r="AJ962" s="284">
        <f t="shared" si="500"/>
        <v>0</v>
      </c>
      <c r="AK962" s="284">
        <f t="shared" si="500"/>
        <v>0</v>
      </c>
      <c r="AL962" s="284">
        <f t="shared" si="500"/>
        <v>0</v>
      </c>
      <c r="AM962" s="301">
        <f t="shared" si="500"/>
        <v>0</v>
      </c>
      <c r="AN962" s="301">
        <f t="shared" si="500"/>
        <v>0</v>
      </c>
      <c r="AO962" s="301">
        <f t="shared" si="500"/>
        <v>0</v>
      </c>
      <c r="AP962" s="301">
        <f t="shared" si="500"/>
        <v>0</v>
      </c>
      <c r="AQ962" s="301">
        <f t="shared" si="500"/>
        <v>0</v>
      </c>
      <c r="AR962" s="301">
        <f t="shared" si="500"/>
        <v>0</v>
      </c>
      <c r="AS962" s="301">
        <f t="shared" si="500"/>
        <v>0</v>
      </c>
      <c r="AT962" s="301">
        <f t="shared" si="500"/>
        <v>0</v>
      </c>
      <c r="AU962" s="301">
        <f t="shared" si="500"/>
        <v>0</v>
      </c>
      <c r="AV962" s="301">
        <f t="shared" si="500"/>
        <v>0</v>
      </c>
      <c r="AW962" s="301">
        <f t="shared" si="500"/>
        <v>0</v>
      </c>
      <c r="AX962" s="301">
        <f t="shared" si="500"/>
        <v>0</v>
      </c>
      <c r="AY962" s="301">
        <f t="shared" si="500"/>
        <v>0</v>
      </c>
      <c r="AZ962" s="301">
        <f t="shared" si="500"/>
        <v>13983908</v>
      </c>
      <c r="BA962" s="301">
        <f t="shared" si="500"/>
        <v>0</v>
      </c>
      <c r="BB962" s="301">
        <f t="shared" si="500"/>
        <v>0</v>
      </c>
      <c r="BC962" s="301">
        <f t="shared" si="500"/>
        <v>0</v>
      </c>
      <c r="BD962" s="301">
        <f t="shared" si="500"/>
        <v>0</v>
      </c>
      <c r="BE962" s="301">
        <f t="shared" si="500"/>
        <v>0</v>
      </c>
      <c r="BF962" s="301">
        <f t="shared" si="500"/>
        <v>0</v>
      </c>
      <c r="BG962" s="301">
        <f t="shared" si="500"/>
        <v>0</v>
      </c>
      <c r="BH962" s="301">
        <f t="shared" si="500"/>
        <v>0</v>
      </c>
      <c r="BI962" s="301">
        <f t="shared" si="500"/>
        <v>0</v>
      </c>
      <c r="BJ962" s="301">
        <f t="shared" si="500"/>
        <v>0</v>
      </c>
      <c r="BK962" s="301">
        <f t="shared" si="500"/>
        <v>0</v>
      </c>
      <c r="BL962" s="301">
        <f t="shared" si="500"/>
        <v>0</v>
      </c>
      <c r="BM962" s="301">
        <f t="shared" si="500"/>
        <v>0</v>
      </c>
      <c r="BN962" s="301">
        <f t="shared" si="500"/>
        <v>0</v>
      </c>
      <c r="BO962" s="301">
        <f t="shared" si="500"/>
        <v>0</v>
      </c>
      <c r="BP962" s="301">
        <f t="shared" si="500"/>
        <v>0</v>
      </c>
      <c r="BQ962" s="301">
        <f t="shared" si="500"/>
        <v>0</v>
      </c>
      <c r="BR962" s="301">
        <f t="shared" ref="BR962:CJ962" si="501">IF(BR927=$E$328,$F$84,0)</f>
        <v>0</v>
      </c>
      <c r="BS962" s="301">
        <f t="shared" si="501"/>
        <v>0</v>
      </c>
      <c r="BT962" s="301">
        <f t="shared" si="501"/>
        <v>0</v>
      </c>
      <c r="BU962" s="301">
        <f t="shared" si="501"/>
        <v>0</v>
      </c>
      <c r="BV962" s="301">
        <f t="shared" si="501"/>
        <v>0</v>
      </c>
      <c r="BW962" s="301">
        <f t="shared" si="501"/>
        <v>0</v>
      </c>
      <c r="BX962" s="301">
        <f t="shared" si="501"/>
        <v>0</v>
      </c>
      <c r="BY962" s="301">
        <f t="shared" si="501"/>
        <v>0</v>
      </c>
      <c r="BZ962" s="301">
        <f t="shared" si="501"/>
        <v>0</v>
      </c>
      <c r="CA962" s="301">
        <f t="shared" si="501"/>
        <v>0</v>
      </c>
      <c r="CB962" s="301">
        <f t="shared" si="501"/>
        <v>0</v>
      </c>
      <c r="CC962" s="301">
        <f t="shared" si="501"/>
        <v>0</v>
      </c>
      <c r="CD962" s="301">
        <f t="shared" si="501"/>
        <v>0</v>
      </c>
      <c r="CE962" s="301">
        <f t="shared" si="501"/>
        <v>0</v>
      </c>
      <c r="CF962" s="301">
        <f t="shared" si="501"/>
        <v>0</v>
      </c>
      <c r="CG962" s="301">
        <f t="shared" si="501"/>
        <v>0</v>
      </c>
      <c r="CH962" s="301">
        <f t="shared" si="501"/>
        <v>0</v>
      </c>
      <c r="CI962" s="301">
        <f t="shared" si="501"/>
        <v>0</v>
      </c>
      <c r="CJ962" s="301">
        <f t="shared" si="501"/>
        <v>0</v>
      </c>
      <c r="CK962" s="301"/>
      <c r="CL962" s="301"/>
      <c r="CM962" s="301"/>
      <c r="CN962" s="301"/>
      <c r="CO962" s="301"/>
      <c r="CP962" s="301"/>
      <c r="CQ962" s="301"/>
      <c r="CR962" s="301"/>
      <c r="CS962" s="301"/>
      <c r="CT962" s="301"/>
      <c r="CU962" s="301"/>
      <c r="CV962" s="301"/>
      <c r="CW962" s="301"/>
      <c r="CX962" s="301"/>
      <c r="CY962" s="301"/>
      <c r="CZ962" s="301"/>
      <c r="DA962" s="301"/>
      <c r="DB962" s="301"/>
      <c r="DC962" s="301"/>
      <c r="DD962" s="301"/>
      <c r="DE962" s="301"/>
      <c r="DF962" s="301"/>
      <c r="DG962" s="301"/>
      <c r="DH962" s="301"/>
      <c r="DI962" s="301"/>
      <c r="DJ962" s="301"/>
      <c r="DK962" s="301"/>
      <c r="DL962" s="301"/>
      <c r="DM962" s="301"/>
      <c r="DN962" s="301"/>
      <c r="DO962" s="301"/>
      <c r="DP962" s="301"/>
      <c r="DQ962" s="301"/>
      <c r="DR962" s="301"/>
      <c r="DS962" s="301"/>
      <c r="DT962" s="301"/>
    </row>
    <row r="963" spans="3:124" s="10" customFormat="1" hidden="1" outlineLevel="1">
      <c r="C963" s="10" t="s">
        <v>486</v>
      </c>
      <c r="D963" s="351"/>
      <c r="E963" s="301">
        <f>E961+E948</f>
        <v>0</v>
      </c>
      <c r="F963" s="301">
        <f t="shared" ref="F963:BQ963" si="502">F961+F948</f>
        <v>0</v>
      </c>
      <c r="G963" s="301">
        <f t="shared" si="502"/>
        <v>0</v>
      </c>
      <c r="H963" s="301">
        <f t="shared" si="502"/>
        <v>0</v>
      </c>
      <c r="I963" s="301">
        <f t="shared" si="502"/>
        <v>0</v>
      </c>
      <c r="J963" s="301">
        <f t="shared" si="502"/>
        <v>0</v>
      </c>
      <c r="K963" s="301">
        <f t="shared" si="502"/>
        <v>0</v>
      </c>
      <c r="L963" s="301">
        <f t="shared" si="502"/>
        <v>0</v>
      </c>
      <c r="M963" s="301">
        <f t="shared" si="502"/>
        <v>0</v>
      </c>
      <c r="N963" s="301">
        <f t="shared" si="502"/>
        <v>0</v>
      </c>
      <c r="O963" s="301">
        <f t="shared" si="502"/>
        <v>0</v>
      </c>
      <c r="P963" s="301">
        <f t="shared" si="502"/>
        <v>0</v>
      </c>
      <c r="Q963" s="301">
        <f t="shared" si="502"/>
        <v>0</v>
      </c>
      <c r="R963" s="301">
        <f t="shared" si="502"/>
        <v>0</v>
      </c>
      <c r="S963" s="301">
        <f t="shared" si="502"/>
        <v>0</v>
      </c>
      <c r="T963" s="301">
        <f t="shared" si="502"/>
        <v>0</v>
      </c>
      <c r="U963" s="301">
        <f t="shared" si="502"/>
        <v>0</v>
      </c>
      <c r="V963" s="301">
        <f t="shared" si="502"/>
        <v>0</v>
      </c>
      <c r="W963" s="301">
        <f t="shared" si="502"/>
        <v>0</v>
      </c>
      <c r="X963" s="301">
        <f t="shared" si="502"/>
        <v>0</v>
      </c>
      <c r="Y963" s="301">
        <f t="shared" si="502"/>
        <v>0</v>
      </c>
      <c r="Z963" s="301">
        <f t="shared" si="502"/>
        <v>0</v>
      </c>
      <c r="AA963" s="301">
        <f t="shared" si="502"/>
        <v>0</v>
      </c>
      <c r="AB963" s="301">
        <f t="shared" si="502"/>
        <v>0</v>
      </c>
      <c r="AC963" s="301">
        <f t="shared" si="502"/>
        <v>0</v>
      </c>
      <c r="AD963" s="301">
        <f t="shared" si="502"/>
        <v>0</v>
      </c>
      <c r="AE963" s="301">
        <f t="shared" si="502"/>
        <v>0</v>
      </c>
      <c r="AF963" s="301">
        <f t="shared" si="502"/>
        <v>0</v>
      </c>
      <c r="AG963" s="301">
        <f t="shared" si="502"/>
        <v>0</v>
      </c>
      <c r="AH963" s="301">
        <f t="shared" si="502"/>
        <v>0</v>
      </c>
      <c r="AI963" s="301">
        <f t="shared" si="502"/>
        <v>0</v>
      </c>
      <c r="AJ963" s="301">
        <f t="shared" si="502"/>
        <v>0</v>
      </c>
      <c r="AK963" s="301">
        <f t="shared" si="502"/>
        <v>0</v>
      </c>
      <c r="AL963" s="301">
        <f t="shared" si="502"/>
        <v>0</v>
      </c>
      <c r="AM963" s="301">
        <f t="shared" si="502"/>
        <v>0</v>
      </c>
      <c r="AN963" s="301">
        <f t="shared" si="502"/>
        <v>0</v>
      </c>
      <c r="AO963" s="301">
        <f t="shared" si="502"/>
        <v>0</v>
      </c>
      <c r="AP963" s="301">
        <f t="shared" si="502"/>
        <v>0</v>
      </c>
      <c r="AQ963" s="301">
        <f t="shared" si="502"/>
        <v>0</v>
      </c>
      <c r="AR963" s="301">
        <f t="shared" si="502"/>
        <v>0</v>
      </c>
      <c r="AS963" s="301">
        <f t="shared" si="502"/>
        <v>0</v>
      </c>
      <c r="AT963" s="301">
        <f t="shared" si="502"/>
        <v>0</v>
      </c>
      <c r="AU963" s="301">
        <f t="shared" si="502"/>
        <v>0</v>
      </c>
      <c r="AV963" s="301">
        <f t="shared" si="502"/>
        <v>0</v>
      </c>
      <c r="AW963" s="301">
        <f t="shared" si="502"/>
        <v>0</v>
      </c>
      <c r="AX963" s="301">
        <f t="shared" si="502"/>
        <v>0</v>
      </c>
      <c r="AY963" s="301">
        <f t="shared" si="502"/>
        <v>0</v>
      </c>
      <c r="AZ963" s="301">
        <f t="shared" ca="1" si="502"/>
        <v>9074489.4880834743</v>
      </c>
      <c r="BA963" s="301">
        <f t="shared" si="502"/>
        <v>0</v>
      </c>
      <c r="BB963" s="301">
        <f t="shared" si="502"/>
        <v>0</v>
      </c>
      <c r="BC963" s="301">
        <f t="shared" si="502"/>
        <v>0</v>
      </c>
      <c r="BD963" s="301">
        <f t="shared" si="502"/>
        <v>0</v>
      </c>
      <c r="BE963" s="301">
        <f t="shared" si="502"/>
        <v>0</v>
      </c>
      <c r="BF963" s="301">
        <f t="shared" si="502"/>
        <v>0</v>
      </c>
      <c r="BG963" s="301">
        <f t="shared" si="502"/>
        <v>0</v>
      </c>
      <c r="BH963" s="301">
        <f t="shared" si="502"/>
        <v>0</v>
      </c>
      <c r="BI963" s="301">
        <f t="shared" si="502"/>
        <v>0</v>
      </c>
      <c r="BJ963" s="301">
        <f t="shared" si="502"/>
        <v>0</v>
      </c>
      <c r="BK963" s="301">
        <f t="shared" si="502"/>
        <v>0</v>
      </c>
      <c r="BL963" s="301">
        <f t="shared" si="502"/>
        <v>0</v>
      </c>
      <c r="BM963" s="301">
        <f t="shared" si="502"/>
        <v>0</v>
      </c>
      <c r="BN963" s="301">
        <f t="shared" si="502"/>
        <v>0</v>
      </c>
      <c r="BO963" s="301">
        <f t="shared" si="502"/>
        <v>0</v>
      </c>
      <c r="BP963" s="301">
        <f t="shared" si="502"/>
        <v>0</v>
      </c>
      <c r="BQ963" s="301">
        <f t="shared" si="502"/>
        <v>0</v>
      </c>
      <c r="BR963" s="301">
        <f t="shared" ref="BR963:CJ963" si="503">BR961+BR948</f>
        <v>0</v>
      </c>
      <c r="BS963" s="301">
        <f t="shared" si="503"/>
        <v>0</v>
      </c>
      <c r="BT963" s="301">
        <f t="shared" si="503"/>
        <v>0</v>
      </c>
      <c r="BU963" s="301">
        <f t="shared" si="503"/>
        <v>0</v>
      </c>
      <c r="BV963" s="301">
        <f t="shared" si="503"/>
        <v>0</v>
      </c>
      <c r="BW963" s="301">
        <f t="shared" si="503"/>
        <v>0</v>
      </c>
      <c r="BX963" s="301">
        <f t="shared" si="503"/>
        <v>0</v>
      </c>
      <c r="BY963" s="301">
        <f t="shared" si="503"/>
        <v>0</v>
      </c>
      <c r="BZ963" s="301">
        <f t="shared" si="503"/>
        <v>0</v>
      </c>
      <c r="CA963" s="301">
        <f t="shared" si="503"/>
        <v>0</v>
      </c>
      <c r="CB963" s="301">
        <f t="shared" si="503"/>
        <v>0</v>
      </c>
      <c r="CC963" s="301">
        <f t="shared" si="503"/>
        <v>0</v>
      </c>
      <c r="CD963" s="301">
        <f t="shared" si="503"/>
        <v>0</v>
      </c>
      <c r="CE963" s="301">
        <f t="shared" si="503"/>
        <v>0</v>
      </c>
      <c r="CF963" s="301">
        <f t="shared" si="503"/>
        <v>0</v>
      </c>
      <c r="CG963" s="301">
        <f t="shared" si="503"/>
        <v>0</v>
      </c>
      <c r="CH963" s="301">
        <f t="shared" si="503"/>
        <v>0</v>
      </c>
      <c r="CI963" s="301">
        <f t="shared" si="503"/>
        <v>0</v>
      </c>
      <c r="CJ963" s="301">
        <f t="shared" si="503"/>
        <v>0</v>
      </c>
      <c r="CK963" s="301"/>
      <c r="CL963" s="301"/>
      <c r="CM963" s="301"/>
      <c r="CN963" s="301"/>
      <c r="CO963" s="301"/>
      <c r="CP963" s="301"/>
      <c r="CQ963" s="301"/>
      <c r="CR963" s="301"/>
      <c r="CS963" s="301"/>
      <c r="CT963" s="301"/>
      <c r="CU963" s="301"/>
      <c r="CV963" s="301"/>
      <c r="CW963" s="301"/>
      <c r="CX963" s="301"/>
      <c r="CY963" s="301"/>
      <c r="CZ963" s="301"/>
      <c r="DA963" s="301"/>
      <c r="DB963" s="301"/>
      <c r="DC963" s="301"/>
      <c r="DD963" s="301"/>
      <c r="DE963" s="301"/>
      <c r="DF963" s="301"/>
      <c r="DG963" s="301"/>
      <c r="DH963" s="301"/>
      <c r="DI963" s="301"/>
      <c r="DJ963" s="301"/>
      <c r="DK963" s="301"/>
      <c r="DL963" s="301"/>
      <c r="DM963" s="301"/>
      <c r="DN963" s="301"/>
      <c r="DO963" s="301"/>
      <c r="DP963" s="301"/>
      <c r="DQ963" s="301"/>
      <c r="DR963" s="301"/>
      <c r="DS963" s="301"/>
      <c r="DT963" s="301"/>
    </row>
    <row r="964" spans="3:124" s="10" customFormat="1" hidden="1" outlineLevel="1">
      <c r="D964" s="351"/>
      <c r="E964" s="302"/>
      <c r="F964" s="301"/>
      <c r="G964" s="304"/>
      <c r="H964" s="301"/>
      <c r="I964" s="301"/>
      <c r="J964" s="301"/>
      <c r="K964" s="301"/>
      <c r="L964" s="301"/>
      <c r="M964" s="301"/>
      <c r="N964" s="301"/>
      <c r="O964" s="4"/>
      <c r="P964" s="4"/>
      <c r="Q964" s="4"/>
      <c r="R964" s="4"/>
      <c r="S964" s="4"/>
      <c r="T964" s="4"/>
      <c r="U964" s="4"/>
      <c r="V964" s="4"/>
      <c r="W964" s="4"/>
      <c r="X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 spans="3:124" s="10" customFormat="1" hidden="1" outlineLevel="1">
      <c r="C965" s="10" t="s">
        <v>326</v>
      </c>
      <c r="D965" s="351"/>
      <c r="E965" s="305">
        <f>D968*(D968&gt;0)</f>
        <v>2796781.5999999996</v>
      </c>
      <c r="F965" s="305">
        <f t="shared" ref="F965:BQ965" ca="1" si="504">E968*(E968&gt;0)</f>
        <v>2796781.5999999996</v>
      </c>
      <c r="G965" s="301">
        <f t="shared" ca="1" si="504"/>
        <v>2796781.5999999996</v>
      </c>
      <c r="H965" s="301">
        <f t="shared" ca="1" si="504"/>
        <v>2796781.5999999996</v>
      </c>
      <c r="I965" s="301">
        <f t="shared" ca="1" si="504"/>
        <v>2796781.5999999996</v>
      </c>
      <c r="J965" s="301">
        <f t="shared" ca="1" si="504"/>
        <v>2796781.5999999996</v>
      </c>
      <c r="K965" s="301">
        <f t="shared" ca="1" si="504"/>
        <v>2796781.5999999996</v>
      </c>
      <c r="L965" s="301">
        <f t="shared" ca="1" si="504"/>
        <v>2796781.5999999996</v>
      </c>
      <c r="M965" s="301">
        <f t="shared" ca="1" si="504"/>
        <v>2796781.5999999996</v>
      </c>
      <c r="N965" s="301">
        <f t="shared" ca="1" si="504"/>
        <v>2796781.5999999996</v>
      </c>
      <c r="O965" s="301">
        <f t="shared" ca="1" si="504"/>
        <v>2955147.7099999995</v>
      </c>
      <c r="P965" s="301">
        <f t="shared" ca="1" si="504"/>
        <v>3009013.8199999994</v>
      </c>
      <c r="Q965" s="301">
        <f t="shared" ca="1" si="504"/>
        <v>3062879.9299999992</v>
      </c>
      <c r="R965" s="301">
        <f t="shared" ca="1" si="504"/>
        <v>3122086.8016666658</v>
      </c>
      <c r="S965" s="301">
        <f t="shared" ca="1" si="504"/>
        <v>3181293.6733333324</v>
      </c>
      <c r="T965" s="301">
        <f t="shared" ca="1" si="504"/>
        <v>3240500.544999999</v>
      </c>
      <c r="U965" s="301">
        <f t="shared" ca="1" si="504"/>
        <v>3313149.3035088982</v>
      </c>
      <c r="V965" s="301">
        <f t="shared" ca="1" si="504"/>
        <v>3385798.0620177975</v>
      </c>
      <c r="W965" s="301">
        <f t="shared" ca="1" si="504"/>
        <v>3458446.8205266967</v>
      </c>
      <c r="X965" s="301">
        <f t="shared" ca="1" si="504"/>
        <v>3531095.579035596</v>
      </c>
      <c r="Y965" s="301">
        <f t="shared" ca="1" si="504"/>
        <v>3603744.3375444952</v>
      </c>
      <c r="Z965" s="301">
        <f t="shared" ca="1" si="504"/>
        <v>3676393.0960533945</v>
      </c>
      <c r="AA965" s="301">
        <f t="shared" ca="1" si="504"/>
        <v>3749041.8545622937</v>
      </c>
      <c r="AB965" s="301">
        <f t="shared" ca="1" si="504"/>
        <v>3821690.613071193</v>
      </c>
      <c r="AC965" s="301">
        <f t="shared" ca="1" si="504"/>
        <v>3894339.3715800922</v>
      </c>
      <c r="AD965" s="301">
        <f t="shared" ca="1" si="504"/>
        <v>3886349.2098697918</v>
      </c>
      <c r="AE965" s="301">
        <f t="shared" ca="1" si="504"/>
        <v>0</v>
      </c>
      <c r="AF965" s="301">
        <f t="shared" ca="1" si="504"/>
        <v>11059.25379564178</v>
      </c>
      <c r="AG965" s="301">
        <f t="shared" ca="1" si="504"/>
        <v>22118.507591283545</v>
      </c>
      <c r="AH965" s="301">
        <f t="shared" ca="1" si="504"/>
        <v>33177.761386925311</v>
      </c>
      <c r="AI965" s="301">
        <f t="shared" ca="1" si="504"/>
        <v>44237.015182567076</v>
      </c>
      <c r="AJ965" s="301">
        <f t="shared" ca="1" si="504"/>
        <v>55296.268978208842</v>
      </c>
      <c r="AK965" s="301">
        <f t="shared" ca="1" si="504"/>
        <v>66355.522773850607</v>
      </c>
      <c r="AL965" s="301">
        <f t="shared" ca="1" si="504"/>
        <v>77414.776569492373</v>
      </c>
      <c r="AM965" s="301">
        <f t="shared" ca="1" si="504"/>
        <v>88474.030365134153</v>
      </c>
      <c r="AN965" s="301">
        <f t="shared" ca="1" si="504"/>
        <v>99533.284160775933</v>
      </c>
      <c r="AO965" s="301">
        <f t="shared" ca="1" si="504"/>
        <v>110592.53795641771</v>
      </c>
      <c r="AP965" s="301">
        <f t="shared" ca="1" si="504"/>
        <v>118272.12274329152</v>
      </c>
      <c r="AQ965" s="301">
        <f t="shared" ca="1" si="504"/>
        <v>125951.70753016532</v>
      </c>
      <c r="AR965" s="301">
        <f t="shared" ca="1" si="504"/>
        <v>133631.29231703913</v>
      </c>
      <c r="AS965" s="301">
        <f t="shared" ca="1" si="504"/>
        <v>141310.87710391294</v>
      </c>
      <c r="AT965" s="301">
        <f t="shared" ca="1" si="504"/>
        <v>148990.46189078677</v>
      </c>
      <c r="AU965" s="301">
        <f t="shared" ca="1" si="504"/>
        <v>156670.04667766058</v>
      </c>
      <c r="AV965" s="301">
        <f t="shared" ca="1" si="504"/>
        <v>164349.63146453438</v>
      </c>
      <c r="AW965" s="301">
        <f t="shared" ca="1" si="504"/>
        <v>172029.21625140819</v>
      </c>
      <c r="AX965" s="301">
        <f t="shared" ca="1" si="504"/>
        <v>179708.80103828199</v>
      </c>
      <c r="AY965" s="301">
        <f t="shared" ca="1" si="504"/>
        <v>187388.3858251558</v>
      </c>
      <c r="AZ965" s="301">
        <f t="shared" ca="1" si="504"/>
        <v>195067.9706120296</v>
      </c>
      <c r="BA965" s="301">
        <f t="shared" ca="1" si="504"/>
        <v>0</v>
      </c>
      <c r="BB965" s="301">
        <f t="shared" ca="1" si="504"/>
        <v>0</v>
      </c>
      <c r="BC965" s="301">
        <f t="shared" ca="1" si="504"/>
        <v>0</v>
      </c>
      <c r="BD965" s="301">
        <f t="shared" ca="1" si="504"/>
        <v>0</v>
      </c>
      <c r="BE965" s="301">
        <f t="shared" ca="1" si="504"/>
        <v>0</v>
      </c>
      <c r="BF965" s="301">
        <f t="shared" ca="1" si="504"/>
        <v>0</v>
      </c>
      <c r="BG965" s="301">
        <f t="shared" ca="1" si="504"/>
        <v>0</v>
      </c>
      <c r="BH965" s="301">
        <f t="shared" ca="1" si="504"/>
        <v>0</v>
      </c>
      <c r="BI965" s="301">
        <f t="shared" ca="1" si="504"/>
        <v>0</v>
      </c>
      <c r="BJ965" s="301">
        <f t="shared" ca="1" si="504"/>
        <v>0</v>
      </c>
      <c r="BK965" s="301">
        <f t="shared" ca="1" si="504"/>
        <v>0</v>
      </c>
      <c r="BL965" s="301">
        <f t="shared" ca="1" si="504"/>
        <v>0</v>
      </c>
      <c r="BM965" s="301">
        <f t="shared" ca="1" si="504"/>
        <v>0</v>
      </c>
      <c r="BN965" s="301">
        <f t="shared" ca="1" si="504"/>
        <v>0</v>
      </c>
      <c r="BO965" s="301">
        <f t="shared" ca="1" si="504"/>
        <v>0</v>
      </c>
      <c r="BP965" s="301">
        <f t="shared" ca="1" si="504"/>
        <v>0</v>
      </c>
      <c r="BQ965" s="301">
        <f t="shared" ca="1" si="504"/>
        <v>0</v>
      </c>
      <c r="BR965" s="301">
        <f t="shared" ref="BR965:BX965" ca="1" si="505">BQ968*(BQ968&gt;0)</f>
        <v>0</v>
      </c>
      <c r="BS965" s="301">
        <f t="shared" ca="1" si="505"/>
        <v>0</v>
      </c>
      <c r="BT965" s="301">
        <f t="shared" ca="1" si="505"/>
        <v>0</v>
      </c>
      <c r="BU965" s="301">
        <f t="shared" ca="1" si="505"/>
        <v>0</v>
      </c>
      <c r="BV965" s="301">
        <f t="shared" ca="1" si="505"/>
        <v>0</v>
      </c>
      <c r="BW965" s="301">
        <f t="shared" ca="1" si="505"/>
        <v>0</v>
      </c>
      <c r="BX965" s="301">
        <f t="shared" ca="1" si="505"/>
        <v>0</v>
      </c>
      <c r="BY965" s="301">
        <f t="shared" ref="BY965" ca="1" si="506">BX968*(BX968&gt;0)</f>
        <v>0</v>
      </c>
      <c r="BZ965" s="301">
        <f t="shared" ref="BZ965" ca="1" si="507">BY968*(BY968&gt;0)</f>
        <v>0</v>
      </c>
      <c r="CA965" s="301">
        <f t="shared" ref="CA965" ca="1" si="508">BZ968*(BZ968&gt;0)</f>
        <v>0</v>
      </c>
      <c r="CB965" s="301">
        <f t="shared" ref="CB965" ca="1" si="509">CA968*(CA968&gt;0)</f>
        <v>0</v>
      </c>
      <c r="CC965" s="301">
        <f t="shared" ref="CC965" ca="1" si="510">CB968*(CB968&gt;0)</f>
        <v>0</v>
      </c>
      <c r="CD965" s="301">
        <f t="shared" ref="CD965" ca="1" si="511">CC968*(CC968&gt;0)</f>
        <v>0</v>
      </c>
      <c r="CE965" s="301">
        <f t="shared" ref="CE965" ca="1" si="512">CD968*(CD968&gt;0)</f>
        <v>0</v>
      </c>
      <c r="CF965" s="301">
        <f t="shared" ref="CF965" ca="1" si="513">CE968*(CE968&gt;0)</f>
        <v>0</v>
      </c>
      <c r="CG965" s="301">
        <f t="shared" ref="CG965" ca="1" si="514">CF968*(CF968&gt;0)</f>
        <v>0</v>
      </c>
      <c r="CH965" s="301">
        <f t="shared" ref="CH965" ca="1" si="515">CG968*(CG968&gt;0)</f>
        <v>0</v>
      </c>
      <c r="CI965" s="301">
        <f t="shared" ref="CI965" ca="1" si="516">CH968*(CH968&gt;0)</f>
        <v>0</v>
      </c>
      <c r="CJ965" s="301">
        <f t="shared" ref="CJ965" ca="1" si="517">CI968*(CI968&gt;0)</f>
        <v>0</v>
      </c>
      <c r="CK965" s="301"/>
      <c r="CL965" s="301"/>
      <c r="CM965" s="301"/>
      <c r="CN965" s="301"/>
      <c r="CO965" s="301"/>
      <c r="CP965" s="301"/>
      <c r="CQ965" s="301"/>
      <c r="CR965" s="301"/>
      <c r="CS965" s="301"/>
      <c r="CT965" s="301"/>
      <c r="CU965" s="301"/>
      <c r="CV965" s="301"/>
      <c r="CW965" s="301"/>
      <c r="CX965" s="301"/>
      <c r="CY965" s="301"/>
      <c r="CZ965" s="301"/>
      <c r="DA965" s="301"/>
      <c r="DB965" s="301"/>
      <c r="DC965" s="301"/>
      <c r="DD965" s="301"/>
      <c r="DE965" s="301"/>
      <c r="DF965" s="301"/>
      <c r="DG965" s="301"/>
      <c r="DH965" s="301"/>
      <c r="DI965" s="301"/>
      <c r="DJ965" s="301"/>
      <c r="DK965" s="301"/>
      <c r="DL965" s="301"/>
      <c r="DM965" s="301"/>
      <c r="DN965" s="301"/>
      <c r="DO965" s="301"/>
      <c r="DP965" s="301"/>
      <c r="DQ965" s="301"/>
      <c r="DR965" s="301"/>
      <c r="DS965" s="301"/>
      <c r="DT965" s="301"/>
    </row>
    <row r="966" spans="3:124" s="10" customFormat="1" hidden="1" outlineLevel="1">
      <c r="C966" s="10" t="s">
        <v>39</v>
      </c>
      <c r="D966" s="351"/>
      <c r="E966" s="411">
        <f t="shared" ref="E966:BK966" ca="1" si="518">-(E957+E961)*(E957&gt;0)+E948</f>
        <v>0</v>
      </c>
      <c r="F966" s="412">
        <f t="shared" ca="1" si="518"/>
        <v>0</v>
      </c>
      <c r="G966" s="412">
        <f t="shared" ca="1" si="518"/>
        <v>0</v>
      </c>
      <c r="H966" s="412">
        <f t="shared" ca="1" si="518"/>
        <v>0</v>
      </c>
      <c r="I966" s="412">
        <f t="shared" ca="1" si="518"/>
        <v>0</v>
      </c>
      <c r="J966" s="412">
        <f t="shared" ca="1" si="518"/>
        <v>0</v>
      </c>
      <c r="K966" s="412">
        <f t="shared" ca="1" si="518"/>
        <v>0</v>
      </c>
      <c r="L966" s="412">
        <f t="shared" ca="1" si="518"/>
        <v>0</v>
      </c>
      <c r="M966" s="412">
        <f t="shared" ca="1" si="518"/>
        <v>0</v>
      </c>
      <c r="N966" s="412">
        <f t="shared" ca="1" si="518"/>
        <v>0</v>
      </c>
      <c r="O966" s="412">
        <f t="shared" ca="1" si="518"/>
        <v>0</v>
      </c>
      <c r="P966" s="412">
        <f t="shared" ca="1" si="518"/>
        <v>0</v>
      </c>
      <c r="Q966" s="412">
        <f t="shared" ca="1" si="518"/>
        <v>0</v>
      </c>
      <c r="R966" s="412">
        <f t="shared" ca="1" si="518"/>
        <v>0</v>
      </c>
      <c r="S966" s="412">
        <f t="shared" ca="1" si="518"/>
        <v>0</v>
      </c>
      <c r="T966" s="412">
        <f t="shared" ca="1" si="518"/>
        <v>0</v>
      </c>
      <c r="U966" s="412">
        <f t="shared" ca="1" si="518"/>
        <v>0</v>
      </c>
      <c r="V966" s="412">
        <f t="shared" ca="1" si="518"/>
        <v>0</v>
      </c>
      <c r="W966" s="412">
        <f t="shared" ca="1" si="518"/>
        <v>0</v>
      </c>
      <c r="X966" s="412">
        <f t="shared" ca="1" si="518"/>
        <v>0</v>
      </c>
      <c r="Y966" s="412">
        <f t="shared" ca="1" si="518"/>
        <v>0</v>
      </c>
      <c r="Z966" s="412">
        <f t="shared" ca="1" si="518"/>
        <v>0</v>
      </c>
      <c r="AA966" s="412">
        <f t="shared" ca="1" si="518"/>
        <v>0</v>
      </c>
      <c r="AB966" s="412">
        <f t="shared" ca="1" si="518"/>
        <v>0</v>
      </c>
      <c r="AC966" s="412">
        <f t="shared" si="518"/>
        <v>-7990.1617103005556</v>
      </c>
      <c r="AD966" s="412">
        <f t="shared" ca="1" si="518"/>
        <v>-4136174.8263895027</v>
      </c>
      <c r="AE966" s="412">
        <f t="shared" ca="1" si="518"/>
        <v>0</v>
      </c>
      <c r="AF966" s="412">
        <f t="shared" ca="1" si="518"/>
        <v>0</v>
      </c>
      <c r="AG966" s="412">
        <f t="shared" ca="1" si="518"/>
        <v>0</v>
      </c>
      <c r="AH966" s="412">
        <f t="shared" ca="1" si="518"/>
        <v>0</v>
      </c>
      <c r="AI966" s="412">
        <f t="shared" ca="1" si="518"/>
        <v>0</v>
      </c>
      <c r="AJ966" s="412">
        <f t="shared" ca="1" si="518"/>
        <v>0</v>
      </c>
      <c r="AK966" s="412">
        <f t="shared" ca="1" si="518"/>
        <v>0</v>
      </c>
      <c r="AL966" s="412">
        <f t="shared" ca="1" si="518"/>
        <v>0</v>
      </c>
      <c r="AM966" s="412">
        <f t="shared" ca="1" si="518"/>
        <v>0</v>
      </c>
      <c r="AN966" s="412">
        <f t="shared" ca="1" si="518"/>
        <v>0</v>
      </c>
      <c r="AO966" s="412">
        <f t="shared" ca="1" si="518"/>
        <v>0</v>
      </c>
      <c r="AP966" s="412">
        <f t="shared" ca="1" si="518"/>
        <v>0</v>
      </c>
      <c r="AQ966" s="412">
        <f t="shared" ca="1" si="518"/>
        <v>0</v>
      </c>
      <c r="AR966" s="412">
        <f t="shared" ca="1" si="518"/>
        <v>0</v>
      </c>
      <c r="AS966" s="412">
        <f t="shared" ca="1" si="518"/>
        <v>0</v>
      </c>
      <c r="AT966" s="412">
        <f t="shared" ca="1" si="518"/>
        <v>0</v>
      </c>
      <c r="AU966" s="412">
        <f t="shared" ca="1" si="518"/>
        <v>0</v>
      </c>
      <c r="AV966" s="412">
        <f t="shared" ca="1" si="518"/>
        <v>0</v>
      </c>
      <c r="AW966" s="412">
        <f t="shared" ca="1" si="518"/>
        <v>0</v>
      </c>
      <c r="AX966" s="412">
        <f t="shared" ca="1" si="518"/>
        <v>0</v>
      </c>
      <c r="AY966" s="412">
        <f t="shared" ca="1" si="518"/>
        <v>0</v>
      </c>
      <c r="AZ966" s="412">
        <f t="shared" ca="1" si="518"/>
        <v>-14679339.735160738</v>
      </c>
      <c r="BA966" s="412">
        <f t="shared" ca="1" si="518"/>
        <v>0</v>
      </c>
      <c r="BB966" s="412">
        <f t="shared" ca="1" si="518"/>
        <v>0</v>
      </c>
      <c r="BC966" s="412">
        <f t="shared" ca="1" si="518"/>
        <v>0</v>
      </c>
      <c r="BD966" s="412">
        <f t="shared" ca="1" si="518"/>
        <v>0</v>
      </c>
      <c r="BE966" s="412">
        <f t="shared" ca="1" si="518"/>
        <v>0</v>
      </c>
      <c r="BF966" s="412">
        <f t="shared" ca="1" si="518"/>
        <v>0</v>
      </c>
      <c r="BG966" s="412">
        <f t="shared" ca="1" si="518"/>
        <v>0</v>
      </c>
      <c r="BH966" s="412">
        <f t="shared" ca="1" si="518"/>
        <v>0</v>
      </c>
      <c r="BI966" s="412">
        <f t="shared" ca="1" si="518"/>
        <v>0</v>
      </c>
      <c r="BJ966" s="412">
        <f t="shared" ca="1" si="518"/>
        <v>0</v>
      </c>
      <c r="BK966" s="412">
        <f t="shared" ca="1" si="518"/>
        <v>0</v>
      </c>
      <c r="BL966" s="412">
        <f ca="1">-(BL957+BL961)*(BL957&gt;0)+BL948</f>
        <v>0</v>
      </c>
      <c r="BM966" s="412">
        <f t="shared" ref="BM966:CJ966" ca="1" si="519">-(BM957+BM961)*(BM957&gt;0)+BM948</f>
        <v>0</v>
      </c>
      <c r="BN966" s="412">
        <f t="shared" ca="1" si="519"/>
        <v>0</v>
      </c>
      <c r="BO966" s="412">
        <f t="shared" ca="1" si="519"/>
        <v>0</v>
      </c>
      <c r="BP966" s="412">
        <f t="shared" ca="1" si="519"/>
        <v>0</v>
      </c>
      <c r="BQ966" s="412">
        <f t="shared" ca="1" si="519"/>
        <v>0</v>
      </c>
      <c r="BR966" s="412">
        <f t="shared" ca="1" si="519"/>
        <v>0</v>
      </c>
      <c r="BS966" s="412">
        <f t="shared" ca="1" si="519"/>
        <v>0</v>
      </c>
      <c r="BT966" s="412">
        <f t="shared" ca="1" si="519"/>
        <v>0</v>
      </c>
      <c r="BU966" s="412">
        <f t="shared" ca="1" si="519"/>
        <v>0</v>
      </c>
      <c r="BV966" s="412">
        <f t="shared" ca="1" si="519"/>
        <v>0</v>
      </c>
      <c r="BW966" s="412">
        <f t="shared" ca="1" si="519"/>
        <v>0</v>
      </c>
      <c r="BX966" s="412">
        <f t="shared" ca="1" si="519"/>
        <v>0</v>
      </c>
      <c r="BY966" s="412">
        <f t="shared" ca="1" si="519"/>
        <v>0</v>
      </c>
      <c r="BZ966" s="412">
        <f t="shared" ca="1" si="519"/>
        <v>0</v>
      </c>
      <c r="CA966" s="412">
        <f t="shared" ca="1" si="519"/>
        <v>0</v>
      </c>
      <c r="CB966" s="412">
        <f t="shared" ca="1" si="519"/>
        <v>0</v>
      </c>
      <c r="CC966" s="412">
        <f t="shared" ca="1" si="519"/>
        <v>0</v>
      </c>
      <c r="CD966" s="412">
        <f t="shared" ca="1" si="519"/>
        <v>0</v>
      </c>
      <c r="CE966" s="412">
        <f t="shared" ca="1" si="519"/>
        <v>0</v>
      </c>
      <c r="CF966" s="412">
        <f t="shared" ca="1" si="519"/>
        <v>0</v>
      </c>
      <c r="CG966" s="412">
        <f t="shared" ca="1" si="519"/>
        <v>0</v>
      </c>
      <c r="CH966" s="412">
        <f t="shared" ca="1" si="519"/>
        <v>0</v>
      </c>
      <c r="CI966" s="412">
        <f t="shared" ca="1" si="519"/>
        <v>0</v>
      </c>
      <c r="CJ966" s="412">
        <f t="shared" ca="1" si="519"/>
        <v>0</v>
      </c>
      <c r="CK966" s="412"/>
      <c r="CL966" s="412"/>
      <c r="CM966" s="412"/>
      <c r="CN966" s="412"/>
      <c r="CO966" s="412"/>
      <c r="CP966" s="412"/>
      <c r="CQ966" s="412"/>
      <c r="CR966" s="412"/>
      <c r="CS966" s="412"/>
      <c r="CT966" s="412"/>
      <c r="CU966" s="412"/>
      <c r="CV966" s="412"/>
      <c r="CW966" s="412"/>
      <c r="CX966" s="412"/>
      <c r="CY966" s="412"/>
      <c r="CZ966" s="412"/>
      <c r="DA966" s="412"/>
      <c r="DB966" s="412"/>
      <c r="DC966" s="412"/>
      <c r="DD966" s="412"/>
      <c r="DE966" s="412"/>
      <c r="DF966" s="412"/>
      <c r="DG966" s="412"/>
      <c r="DH966" s="412"/>
      <c r="DI966" s="412"/>
      <c r="DJ966" s="412"/>
      <c r="DK966" s="412"/>
      <c r="DL966" s="412"/>
      <c r="DM966" s="412"/>
      <c r="DN966" s="412"/>
      <c r="DO966" s="412"/>
      <c r="DP966" s="412"/>
      <c r="DQ966" s="412"/>
      <c r="DR966" s="412"/>
      <c r="DS966" s="412"/>
      <c r="DT966" s="412"/>
    </row>
    <row r="967" spans="3:124" s="10" customFormat="1" hidden="1" outlineLevel="1">
      <c r="C967" s="10" t="s">
        <v>242</v>
      </c>
      <c r="D967" s="351">
        <f>F84-D936-D942-D949</f>
        <v>2796781.5999999996</v>
      </c>
      <c r="E967" s="412">
        <f t="shared" ref="E967:BQ967" ca="1" si="520">-E957*AND(E957&lt;0,E958&lt;=0)</f>
        <v>0</v>
      </c>
      <c r="F967" s="412">
        <f t="shared" ca="1" si="520"/>
        <v>0</v>
      </c>
      <c r="G967" s="412">
        <f t="shared" ca="1" si="520"/>
        <v>0</v>
      </c>
      <c r="H967" s="412">
        <f t="shared" ca="1" si="520"/>
        <v>0</v>
      </c>
      <c r="I967" s="412">
        <f t="shared" ca="1" si="520"/>
        <v>0</v>
      </c>
      <c r="J967" s="412">
        <f t="shared" ca="1" si="520"/>
        <v>0</v>
      </c>
      <c r="K967" s="412">
        <f t="shared" ca="1" si="520"/>
        <v>0</v>
      </c>
      <c r="L967" s="412">
        <f t="shared" ca="1" si="520"/>
        <v>0</v>
      </c>
      <c r="M967" s="412">
        <f t="shared" ca="1" si="520"/>
        <v>0</v>
      </c>
      <c r="N967" s="412">
        <f t="shared" ca="1" si="520"/>
        <v>158366.11000000002</v>
      </c>
      <c r="O967" s="412">
        <f t="shared" ca="1" si="520"/>
        <v>53866.11</v>
      </c>
      <c r="P967" s="412">
        <f t="shared" ca="1" si="520"/>
        <v>53866.11</v>
      </c>
      <c r="Q967" s="412">
        <f t="shared" ca="1" si="520"/>
        <v>59206.871666666666</v>
      </c>
      <c r="R967" s="412">
        <f t="shared" ca="1" si="520"/>
        <v>59206.871666666666</v>
      </c>
      <c r="S967" s="412">
        <f t="shared" ca="1" si="520"/>
        <v>59206.871666666666</v>
      </c>
      <c r="T967" s="412">
        <f t="shared" ca="1" si="520"/>
        <v>72648.758508899482</v>
      </c>
      <c r="U967" s="412">
        <f t="shared" ca="1" si="520"/>
        <v>72648.758508899482</v>
      </c>
      <c r="V967" s="412">
        <f t="shared" ca="1" si="520"/>
        <v>72648.758508899482</v>
      </c>
      <c r="W967" s="412">
        <f t="shared" ca="1" si="520"/>
        <v>72648.758508899482</v>
      </c>
      <c r="X967" s="412">
        <f t="shared" ca="1" si="520"/>
        <v>72648.758508899482</v>
      </c>
      <c r="Y967" s="412">
        <f t="shared" ca="1" si="520"/>
        <v>72648.758508899482</v>
      </c>
      <c r="Z967" s="412">
        <f t="shared" ca="1" si="520"/>
        <v>72648.758508899482</v>
      </c>
      <c r="AA967" s="412">
        <f t="shared" ca="1" si="520"/>
        <v>72648.758508899482</v>
      </c>
      <c r="AB967" s="412">
        <f t="shared" ca="1" si="520"/>
        <v>72648.758508899482</v>
      </c>
      <c r="AC967" s="412">
        <f t="shared" ca="1" si="520"/>
        <v>0</v>
      </c>
      <c r="AD967" s="412">
        <f t="shared" ca="1" si="520"/>
        <v>0</v>
      </c>
      <c r="AE967" s="412">
        <f t="shared" ca="1" si="520"/>
        <v>11059.25379564178</v>
      </c>
      <c r="AF967" s="412">
        <f t="shared" ca="1" si="520"/>
        <v>11059.253795641765</v>
      </c>
      <c r="AG967" s="412">
        <f t="shared" ca="1" si="520"/>
        <v>11059.253795641765</v>
      </c>
      <c r="AH967" s="412">
        <f t="shared" ca="1" si="520"/>
        <v>11059.253795641765</v>
      </c>
      <c r="AI967" s="412">
        <f t="shared" ca="1" si="520"/>
        <v>11059.253795641765</v>
      </c>
      <c r="AJ967" s="412">
        <f t="shared" ca="1" si="520"/>
        <v>11059.253795641765</v>
      </c>
      <c r="AK967" s="412">
        <f t="shared" ca="1" si="520"/>
        <v>11059.253795641765</v>
      </c>
      <c r="AL967" s="412">
        <f t="shared" ca="1" si="520"/>
        <v>11059.25379564178</v>
      </c>
      <c r="AM967" s="412">
        <f t="shared" ca="1" si="520"/>
        <v>11059.25379564178</v>
      </c>
      <c r="AN967" s="412">
        <f t="shared" ca="1" si="520"/>
        <v>11059.25379564178</v>
      </c>
      <c r="AO967" s="412">
        <f t="shared" ca="1" si="520"/>
        <v>7679.5847868738056</v>
      </c>
      <c r="AP967" s="412">
        <f t="shared" ca="1" si="520"/>
        <v>7679.5847868738056</v>
      </c>
      <c r="AQ967" s="412">
        <f t="shared" ca="1" si="520"/>
        <v>7679.5847868738056</v>
      </c>
      <c r="AR967" s="412">
        <f t="shared" ca="1" si="520"/>
        <v>7679.5847868738056</v>
      </c>
      <c r="AS967" s="412">
        <f t="shared" ca="1" si="520"/>
        <v>7679.5847868738201</v>
      </c>
      <c r="AT967" s="412">
        <f t="shared" ca="1" si="520"/>
        <v>7679.5847868738056</v>
      </c>
      <c r="AU967" s="412">
        <f t="shared" ca="1" si="520"/>
        <v>7679.5847868738056</v>
      </c>
      <c r="AV967" s="412">
        <f t="shared" ca="1" si="520"/>
        <v>7679.5847868738056</v>
      </c>
      <c r="AW967" s="412">
        <f t="shared" ca="1" si="520"/>
        <v>7679.5847868738056</v>
      </c>
      <c r="AX967" s="412">
        <f t="shared" ca="1" si="520"/>
        <v>7679.5847868738056</v>
      </c>
      <c r="AY967" s="412">
        <f t="shared" ca="1" si="520"/>
        <v>7679.5847868738056</v>
      </c>
      <c r="AZ967" s="412">
        <f t="shared" ca="1" si="520"/>
        <v>7679.5847868738056</v>
      </c>
      <c r="BA967" s="412">
        <f t="shared" ca="1" si="520"/>
        <v>0</v>
      </c>
      <c r="BB967" s="412">
        <f t="shared" ca="1" si="520"/>
        <v>0</v>
      </c>
      <c r="BC967" s="412">
        <f t="shared" ca="1" si="520"/>
        <v>0</v>
      </c>
      <c r="BD967" s="412">
        <f t="shared" ca="1" si="520"/>
        <v>0</v>
      </c>
      <c r="BE967" s="412">
        <f t="shared" ca="1" si="520"/>
        <v>0</v>
      </c>
      <c r="BF967" s="412">
        <f t="shared" ca="1" si="520"/>
        <v>0</v>
      </c>
      <c r="BG967" s="412">
        <f t="shared" ca="1" si="520"/>
        <v>0</v>
      </c>
      <c r="BH967" s="412">
        <f t="shared" ca="1" si="520"/>
        <v>0</v>
      </c>
      <c r="BI967" s="412">
        <f t="shared" ca="1" si="520"/>
        <v>0</v>
      </c>
      <c r="BJ967" s="412">
        <f t="shared" ca="1" si="520"/>
        <v>0</v>
      </c>
      <c r="BK967" s="412">
        <f t="shared" ca="1" si="520"/>
        <v>0</v>
      </c>
      <c r="BL967" s="412">
        <f t="shared" ca="1" si="520"/>
        <v>0</v>
      </c>
      <c r="BM967" s="412">
        <f t="shared" ca="1" si="520"/>
        <v>0</v>
      </c>
      <c r="BN967" s="412">
        <f t="shared" ca="1" si="520"/>
        <v>0</v>
      </c>
      <c r="BO967" s="412">
        <f t="shared" ca="1" si="520"/>
        <v>0</v>
      </c>
      <c r="BP967" s="412">
        <f t="shared" ca="1" si="520"/>
        <v>0</v>
      </c>
      <c r="BQ967" s="412">
        <f t="shared" ca="1" si="520"/>
        <v>0</v>
      </c>
      <c r="BR967" s="412">
        <f t="shared" ref="BR967:CJ967" ca="1" si="521">-BR957*AND(BR957&lt;0,BR958&lt;=0)</f>
        <v>0</v>
      </c>
      <c r="BS967" s="412">
        <f t="shared" ca="1" si="521"/>
        <v>0</v>
      </c>
      <c r="BT967" s="412">
        <f t="shared" ca="1" si="521"/>
        <v>0</v>
      </c>
      <c r="BU967" s="412">
        <f t="shared" ca="1" si="521"/>
        <v>0</v>
      </c>
      <c r="BV967" s="412">
        <f t="shared" ca="1" si="521"/>
        <v>0</v>
      </c>
      <c r="BW967" s="412">
        <f t="shared" ca="1" si="521"/>
        <v>0</v>
      </c>
      <c r="BX967" s="412">
        <f t="shared" ca="1" si="521"/>
        <v>0</v>
      </c>
      <c r="BY967" s="412">
        <f t="shared" ca="1" si="521"/>
        <v>0</v>
      </c>
      <c r="BZ967" s="412">
        <f t="shared" ca="1" si="521"/>
        <v>0</v>
      </c>
      <c r="CA967" s="412">
        <f t="shared" ca="1" si="521"/>
        <v>0</v>
      </c>
      <c r="CB967" s="412">
        <f t="shared" ca="1" si="521"/>
        <v>0</v>
      </c>
      <c r="CC967" s="412">
        <f t="shared" ca="1" si="521"/>
        <v>0</v>
      </c>
      <c r="CD967" s="412">
        <f t="shared" ca="1" si="521"/>
        <v>0</v>
      </c>
      <c r="CE967" s="412">
        <f t="shared" ca="1" si="521"/>
        <v>0</v>
      </c>
      <c r="CF967" s="412">
        <f t="shared" ca="1" si="521"/>
        <v>0</v>
      </c>
      <c r="CG967" s="412">
        <f t="shared" ca="1" si="521"/>
        <v>0</v>
      </c>
      <c r="CH967" s="412">
        <f t="shared" ca="1" si="521"/>
        <v>0</v>
      </c>
      <c r="CI967" s="412">
        <f t="shared" ca="1" si="521"/>
        <v>0</v>
      </c>
      <c r="CJ967" s="412">
        <f t="shared" ca="1" si="521"/>
        <v>0</v>
      </c>
      <c r="CK967" s="412"/>
      <c r="CL967" s="412"/>
      <c r="CM967" s="412"/>
      <c r="CN967" s="412"/>
      <c r="CO967" s="412"/>
      <c r="CP967" s="412"/>
      <c r="CQ967" s="412"/>
      <c r="CR967" s="412"/>
      <c r="CS967" s="412"/>
      <c r="CT967" s="412"/>
      <c r="CU967" s="412"/>
      <c r="CV967" s="412"/>
      <c r="CW967" s="412"/>
      <c r="CX967" s="412"/>
      <c r="CY967" s="412"/>
      <c r="CZ967" s="412"/>
      <c r="DA967" s="412"/>
      <c r="DB967" s="412"/>
      <c r="DC967" s="412"/>
      <c r="DD967" s="412"/>
      <c r="DE967" s="412"/>
      <c r="DF967" s="412"/>
      <c r="DG967" s="412"/>
      <c r="DH967" s="412"/>
      <c r="DI967" s="412"/>
      <c r="DJ967" s="412"/>
      <c r="DK967" s="412"/>
      <c r="DL967" s="412"/>
      <c r="DM967" s="412"/>
      <c r="DN967" s="412"/>
      <c r="DO967" s="412"/>
      <c r="DP967" s="412"/>
      <c r="DQ967" s="412"/>
      <c r="DR967" s="412"/>
      <c r="DS967" s="412"/>
      <c r="DT967" s="412"/>
    </row>
    <row r="968" spans="3:124" s="10" customFormat="1" hidden="1" outlineLevel="1">
      <c r="C968" s="10" t="s">
        <v>327</v>
      </c>
      <c r="D968" s="351">
        <f>SUM(D965:D967)</f>
        <v>2796781.5999999996</v>
      </c>
      <c r="E968" s="305">
        <f ca="1">SUM(E965:E967)</f>
        <v>2796781.5999999996</v>
      </c>
      <c r="F968" s="305">
        <f t="shared" ref="F968:BQ968" ca="1" si="522">SUM(F965:F967)</f>
        <v>2796781.5999999996</v>
      </c>
      <c r="G968" s="305">
        <f t="shared" ca="1" si="522"/>
        <v>2796781.5999999996</v>
      </c>
      <c r="H968" s="305">
        <f t="shared" ca="1" si="522"/>
        <v>2796781.5999999996</v>
      </c>
      <c r="I968" s="305">
        <f t="shared" ca="1" si="522"/>
        <v>2796781.5999999996</v>
      </c>
      <c r="J968" s="305">
        <f t="shared" ca="1" si="522"/>
        <v>2796781.5999999996</v>
      </c>
      <c r="K968" s="305">
        <f t="shared" ca="1" si="522"/>
        <v>2796781.5999999996</v>
      </c>
      <c r="L968" s="305">
        <f t="shared" ca="1" si="522"/>
        <v>2796781.5999999996</v>
      </c>
      <c r="M968" s="305">
        <f t="shared" ca="1" si="522"/>
        <v>2796781.5999999996</v>
      </c>
      <c r="N968" s="305">
        <f t="shared" ca="1" si="522"/>
        <v>2955147.7099999995</v>
      </c>
      <c r="O968" s="305">
        <f t="shared" ca="1" si="522"/>
        <v>3009013.8199999994</v>
      </c>
      <c r="P968" s="305">
        <f t="shared" ca="1" si="522"/>
        <v>3062879.9299999992</v>
      </c>
      <c r="Q968" s="305">
        <f t="shared" ca="1" si="522"/>
        <v>3122086.8016666658</v>
      </c>
      <c r="R968" s="305">
        <f t="shared" ca="1" si="522"/>
        <v>3181293.6733333324</v>
      </c>
      <c r="S968" s="305">
        <f t="shared" ca="1" si="522"/>
        <v>3240500.544999999</v>
      </c>
      <c r="T968" s="305">
        <f t="shared" ca="1" si="522"/>
        <v>3313149.3035088982</v>
      </c>
      <c r="U968" s="305">
        <f t="shared" ca="1" si="522"/>
        <v>3385798.0620177975</v>
      </c>
      <c r="V968" s="305">
        <f t="shared" ca="1" si="522"/>
        <v>3458446.8205266967</v>
      </c>
      <c r="W968" s="305">
        <f t="shared" ca="1" si="522"/>
        <v>3531095.579035596</v>
      </c>
      <c r="X968" s="305">
        <f t="shared" ca="1" si="522"/>
        <v>3603744.3375444952</v>
      </c>
      <c r="Y968" s="305">
        <f t="shared" ca="1" si="522"/>
        <v>3676393.0960533945</v>
      </c>
      <c r="Z968" s="305">
        <f t="shared" ca="1" si="522"/>
        <v>3749041.8545622937</v>
      </c>
      <c r="AA968" s="305">
        <f t="shared" ca="1" si="522"/>
        <v>3821690.613071193</v>
      </c>
      <c r="AB968" s="305">
        <f t="shared" ca="1" si="522"/>
        <v>3894339.3715800922</v>
      </c>
      <c r="AC968" s="305">
        <f t="shared" ca="1" si="522"/>
        <v>3886349.2098697918</v>
      </c>
      <c r="AD968" s="305">
        <f t="shared" ca="1" si="522"/>
        <v>-249825.61651971098</v>
      </c>
      <c r="AE968" s="305">
        <f t="shared" ca="1" si="522"/>
        <v>11059.25379564178</v>
      </c>
      <c r="AF968" s="305">
        <f t="shared" ca="1" si="522"/>
        <v>22118.507591283545</v>
      </c>
      <c r="AG968" s="305">
        <f t="shared" ca="1" si="522"/>
        <v>33177.761386925311</v>
      </c>
      <c r="AH968" s="305">
        <f t="shared" ca="1" si="522"/>
        <v>44237.015182567076</v>
      </c>
      <c r="AI968" s="305">
        <f t="shared" ca="1" si="522"/>
        <v>55296.268978208842</v>
      </c>
      <c r="AJ968" s="305">
        <f t="shared" ca="1" si="522"/>
        <v>66355.522773850607</v>
      </c>
      <c r="AK968" s="305">
        <f t="shared" ca="1" si="522"/>
        <v>77414.776569492373</v>
      </c>
      <c r="AL968" s="305">
        <f t="shared" ca="1" si="522"/>
        <v>88474.030365134153</v>
      </c>
      <c r="AM968" s="305">
        <f t="shared" ca="1" si="522"/>
        <v>99533.284160775933</v>
      </c>
      <c r="AN968" s="305">
        <f t="shared" ca="1" si="522"/>
        <v>110592.53795641771</v>
      </c>
      <c r="AO968" s="305">
        <f t="shared" ca="1" si="522"/>
        <v>118272.12274329152</v>
      </c>
      <c r="AP968" s="305">
        <f t="shared" ca="1" si="522"/>
        <v>125951.70753016532</v>
      </c>
      <c r="AQ968" s="305">
        <f t="shared" ca="1" si="522"/>
        <v>133631.29231703913</v>
      </c>
      <c r="AR968" s="305">
        <f t="shared" ca="1" si="522"/>
        <v>141310.87710391294</v>
      </c>
      <c r="AS968" s="305">
        <f t="shared" ca="1" si="522"/>
        <v>148990.46189078677</v>
      </c>
      <c r="AT968" s="305">
        <f t="shared" ca="1" si="522"/>
        <v>156670.04667766058</v>
      </c>
      <c r="AU968" s="305">
        <f t="shared" ca="1" si="522"/>
        <v>164349.63146453438</v>
      </c>
      <c r="AV968" s="305">
        <f t="shared" ca="1" si="522"/>
        <v>172029.21625140819</v>
      </c>
      <c r="AW968" s="305">
        <f t="shared" ca="1" si="522"/>
        <v>179708.80103828199</v>
      </c>
      <c r="AX968" s="305">
        <f t="shared" ca="1" si="522"/>
        <v>187388.3858251558</v>
      </c>
      <c r="AY968" s="305">
        <f t="shared" ca="1" si="522"/>
        <v>195067.9706120296</v>
      </c>
      <c r="AZ968" s="305">
        <f t="shared" ca="1" si="522"/>
        <v>-14476592.179761834</v>
      </c>
      <c r="BA968" s="305">
        <f t="shared" ca="1" si="522"/>
        <v>0</v>
      </c>
      <c r="BB968" s="305">
        <f t="shared" ca="1" si="522"/>
        <v>0</v>
      </c>
      <c r="BC968" s="305">
        <f t="shared" ca="1" si="522"/>
        <v>0</v>
      </c>
      <c r="BD968" s="305">
        <f t="shared" ca="1" si="522"/>
        <v>0</v>
      </c>
      <c r="BE968" s="305">
        <f t="shared" ca="1" si="522"/>
        <v>0</v>
      </c>
      <c r="BF968" s="305">
        <f t="shared" ca="1" si="522"/>
        <v>0</v>
      </c>
      <c r="BG968" s="305">
        <f t="shared" ca="1" si="522"/>
        <v>0</v>
      </c>
      <c r="BH968" s="305">
        <f t="shared" ca="1" si="522"/>
        <v>0</v>
      </c>
      <c r="BI968" s="305">
        <f t="shared" ca="1" si="522"/>
        <v>0</v>
      </c>
      <c r="BJ968" s="305">
        <f t="shared" ca="1" si="522"/>
        <v>0</v>
      </c>
      <c r="BK968" s="305">
        <f t="shared" ca="1" si="522"/>
        <v>0</v>
      </c>
      <c r="BL968" s="305">
        <f t="shared" ca="1" si="522"/>
        <v>0</v>
      </c>
      <c r="BM968" s="305">
        <f t="shared" ca="1" si="522"/>
        <v>0</v>
      </c>
      <c r="BN968" s="305">
        <f t="shared" ca="1" si="522"/>
        <v>0</v>
      </c>
      <c r="BO968" s="305">
        <f t="shared" ca="1" si="522"/>
        <v>0</v>
      </c>
      <c r="BP968" s="305">
        <f t="shared" ca="1" si="522"/>
        <v>0</v>
      </c>
      <c r="BQ968" s="305">
        <f t="shared" ca="1" si="522"/>
        <v>0</v>
      </c>
      <c r="BR968" s="305">
        <f t="shared" ref="BR968:BX968" ca="1" si="523">SUM(BR965:BR967)</f>
        <v>0</v>
      </c>
      <c r="BS968" s="305">
        <f t="shared" ca="1" si="523"/>
        <v>0</v>
      </c>
      <c r="BT968" s="305">
        <f t="shared" ca="1" si="523"/>
        <v>0</v>
      </c>
      <c r="BU968" s="305">
        <f t="shared" ca="1" si="523"/>
        <v>0</v>
      </c>
      <c r="BV968" s="305">
        <f t="shared" ca="1" si="523"/>
        <v>0</v>
      </c>
      <c r="BW968" s="305">
        <f t="shared" ca="1" si="523"/>
        <v>0</v>
      </c>
      <c r="BX968" s="305">
        <f t="shared" ca="1" si="523"/>
        <v>0</v>
      </c>
      <c r="BY968" s="305">
        <f t="shared" ref="BY968:CJ968" ca="1" si="524">SUM(BY965:BY967)</f>
        <v>0</v>
      </c>
      <c r="BZ968" s="305">
        <f t="shared" ca="1" si="524"/>
        <v>0</v>
      </c>
      <c r="CA968" s="305">
        <f t="shared" ca="1" si="524"/>
        <v>0</v>
      </c>
      <c r="CB968" s="305">
        <f t="shared" ca="1" si="524"/>
        <v>0</v>
      </c>
      <c r="CC968" s="305">
        <f t="shared" ca="1" si="524"/>
        <v>0</v>
      </c>
      <c r="CD968" s="305">
        <f t="shared" ca="1" si="524"/>
        <v>0</v>
      </c>
      <c r="CE968" s="305">
        <f t="shared" ca="1" si="524"/>
        <v>0</v>
      </c>
      <c r="CF968" s="305">
        <f t="shared" ca="1" si="524"/>
        <v>0</v>
      </c>
      <c r="CG968" s="305">
        <f t="shared" ca="1" si="524"/>
        <v>0</v>
      </c>
      <c r="CH968" s="305">
        <f t="shared" ca="1" si="524"/>
        <v>0</v>
      </c>
      <c r="CI968" s="305">
        <f t="shared" ca="1" si="524"/>
        <v>0</v>
      </c>
      <c r="CJ968" s="305">
        <f t="shared" ca="1" si="524"/>
        <v>0</v>
      </c>
      <c r="CK968" s="305"/>
      <c r="CL968" s="305"/>
      <c r="CM968" s="305"/>
      <c r="CN968" s="305"/>
      <c r="CO968" s="305"/>
      <c r="CP968" s="305"/>
      <c r="CQ968" s="305"/>
      <c r="CR968" s="305"/>
      <c r="CS968" s="305"/>
      <c r="CT968" s="305"/>
      <c r="CU968" s="305"/>
      <c r="CV968" s="305"/>
      <c r="CW968" s="305"/>
      <c r="CX968" s="305"/>
      <c r="CY968" s="305"/>
      <c r="CZ968" s="305"/>
      <c r="DA968" s="305"/>
      <c r="DB968" s="305"/>
      <c r="DC968" s="305"/>
      <c r="DD968" s="305"/>
      <c r="DE968" s="305"/>
      <c r="DF968" s="305"/>
      <c r="DG968" s="305"/>
      <c r="DH968" s="305"/>
      <c r="DI968" s="305"/>
      <c r="DJ968" s="305"/>
      <c r="DK968" s="305"/>
      <c r="DL968" s="305"/>
      <c r="DM968" s="305"/>
      <c r="DN968" s="305"/>
      <c r="DO968" s="305"/>
      <c r="DP968" s="305"/>
      <c r="DQ968" s="305"/>
      <c r="DR968" s="305"/>
      <c r="DS968" s="305"/>
      <c r="DT968" s="305"/>
    </row>
    <row r="969" spans="3:124" s="10" customFormat="1" hidden="1" outlineLevel="1">
      <c r="D969" s="351"/>
      <c r="E969" s="305"/>
      <c r="F969" s="301"/>
      <c r="G969" s="301"/>
      <c r="H969" s="301"/>
      <c r="I969" s="301"/>
      <c r="J969" s="301"/>
      <c r="K969" s="301"/>
      <c r="L969" s="301"/>
      <c r="M969" s="301"/>
      <c r="N969" s="301"/>
      <c r="O969" s="4"/>
      <c r="P969" s="4"/>
      <c r="Q969" s="4"/>
      <c r="R969" s="4"/>
      <c r="S969" s="4"/>
      <c r="T969" s="4"/>
      <c r="U969" s="4"/>
      <c r="V969" s="4"/>
      <c r="W969" s="4"/>
      <c r="X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 spans="3:124" s="10" customFormat="1" hidden="1" outlineLevel="1">
      <c r="D970" s="351"/>
      <c r="E970" s="303"/>
      <c r="F970" s="301"/>
      <c r="G970" s="301"/>
      <c r="H970" s="301"/>
      <c r="I970" s="301"/>
      <c r="J970" s="301"/>
      <c r="K970" s="301"/>
      <c r="L970" s="301"/>
      <c r="M970" s="301"/>
      <c r="N970" s="301"/>
      <c r="O970" s="4"/>
      <c r="P970" s="4"/>
      <c r="Q970" s="4"/>
      <c r="R970" s="4"/>
      <c r="S970" s="4"/>
      <c r="T970" s="4"/>
      <c r="U970" s="4"/>
      <c r="V970" s="4"/>
      <c r="W970" s="4"/>
      <c r="X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 spans="3:124" hidden="1" outlineLevel="1"/>
    <row r="972" spans="3:124" hidden="1" outlineLevel="1"/>
    <row r="973" spans="3:124" hidden="1" outlineLevel="1">
      <c r="D973" s="414">
        <f>D5</f>
        <v>43497</v>
      </c>
      <c r="E973" s="414">
        <f>EOMONTH(D5,0)</f>
        <v>43524</v>
      </c>
      <c r="F973" s="414">
        <f>EOMONTH(E973,1)</f>
        <v>43555</v>
      </c>
      <c r="G973" s="414">
        <f t="shared" ref="G973:BR973" si="525">EOMONTH(F973,1)</f>
        <v>43585</v>
      </c>
      <c r="H973" s="414">
        <f t="shared" si="525"/>
        <v>43616</v>
      </c>
      <c r="I973" s="414">
        <f t="shared" si="525"/>
        <v>43646</v>
      </c>
      <c r="J973" s="414">
        <f t="shared" si="525"/>
        <v>43677</v>
      </c>
      <c r="K973" s="414">
        <f t="shared" si="525"/>
        <v>43708</v>
      </c>
      <c r="L973" s="414">
        <f t="shared" si="525"/>
        <v>43738</v>
      </c>
      <c r="M973" s="414">
        <f t="shared" si="525"/>
        <v>43769</v>
      </c>
      <c r="N973" s="414">
        <f t="shared" si="525"/>
        <v>43799</v>
      </c>
      <c r="O973" s="414">
        <f t="shared" si="525"/>
        <v>43830</v>
      </c>
      <c r="P973" s="414">
        <f t="shared" si="525"/>
        <v>43861</v>
      </c>
      <c r="Q973" s="414">
        <f t="shared" si="525"/>
        <v>43890</v>
      </c>
      <c r="R973" s="414">
        <f t="shared" si="525"/>
        <v>43921</v>
      </c>
      <c r="S973" s="414">
        <f t="shared" si="525"/>
        <v>43951</v>
      </c>
      <c r="T973" s="414">
        <f t="shared" si="525"/>
        <v>43982</v>
      </c>
      <c r="U973" s="414">
        <f t="shared" si="525"/>
        <v>44012</v>
      </c>
      <c r="V973" s="414">
        <f t="shared" si="525"/>
        <v>44043</v>
      </c>
      <c r="W973" s="414">
        <f t="shared" si="525"/>
        <v>44074</v>
      </c>
      <c r="X973" s="414">
        <f t="shared" si="525"/>
        <v>44104</v>
      </c>
      <c r="Y973" s="414">
        <f t="shared" si="525"/>
        <v>44135</v>
      </c>
      <c r="Z973" s="414">
        <f t="shared" si="525"/>
        <v>44165</v>
      </c>
      <c r="AA973" s="414">
        <f t="shared" si="525"/>
        <v>44196</v>
      </c>
      <c r="AB973" s="414">
        <f t="shared" si="525"/>
        <v>44227</v>
      </c>
      <c r="AC973" s="414">
        <f t="shared" si="525"/>
        <v>44255</v>
      </c>
      <c r="AD973" s="414">
        <f t="shared" si="525"/>
        <v>44286</v>
      </c>
      <c r="AE973" s="414">
        <f t="shared" si="525"/>
        <v>44316</v>
      </c>
      <c r="AF973" s="414">
        <f t="shared" si="525"/>
        <v>44347</v>
      </c>
      <c r="AG973" s="414">
        <f t="shared" si="525"/>
        <v>44377</v>
      </c>
      <c r="AH973" s="414">
        <f t="shared" si="525"/>
        <v>44408</v>
      </c>
      <c r="AI973" s="414">
        <f t="shared" si="525"/>
        <v>44439</v>
      </c>
      <c r="AJ973" s="414">
        <f t="shared" si="525"/>
        <v>44469</v>
      </c>
      <c r="AK973" s="414">
        <f t="shared" si="525"/>
        <v>44500</v>
      </c>
      <c r="AL973" s="414">
        <f t="shared" si="525"/>
        <v>44530</v>
      </c>
      <c r="AM973" s="414">
        <f t="shared" si="525"/>
        <v>44561</v>
      </c>
      <c r="AN973" s="414">
        <f t="shared" si="525"/>
        <v>44592</v>
      </c>
      <c r="AO973" s="414">
        <f t="shared" si="525"/>
        <v>44620</v>
      </c>
      <c r="AP973" s="414">
        <f t="shared" si="525"/>
        <v>44651</v>
      </c>
      <c r="AQ973" s="414">
        <f t="shared" si="525"/>
        <v>44681</v>
      </c>
      <c r="AR973" s="414">
        <f t="shared" si="525"/>
        <v>44712</v>
      </c>
      <c r="AS973" s="414">
        <f t="shared" si="525"/>
        <v>44742</v>
      </c>
      <c r="AT973" s="414">
        <f t="shared" si="525"/>
        <v>44773</v>
      </c>
      <c r="AU973" s="414">
        <f t="shared" si="525"/>
        <v>44804</v>
      </c>
      <c r="AV973" s="414">
        <f t="shared" si="525"/>
        <v>44834</v>
      </c>
      <c r="AW973" s="414">
        <f t="shared" si="525"/>
        <v>44865</v>
      </c>
      <c r="AX973" s="414">
        <f t="shared" si="525"/>
        <v>44895</v>
      </c>
      <c r="AY973" s="414">
        <f t="shared" si="525"/>
        <v>44926</v>
      </c>
      <c r="AZ973" s="414">
        <f t="shared" si="525"/>
        <v>44957</v>
      </c>
      <c r="BA973" s="414">
        <f t="shared" si="525"/>
        <v>44985</v>
      </c>
      <c r="BB973" s="414">
        <f t="shared" si="525"/>
        <v>45016</v>
      </c>
      <c r="BC973" s="414">
        <f t="shared" si="525"/>
        <v>45046</v>
      </c>
      <c r="BD973" s="414">
        <f t="shared" si="525"/>
        <v>45077</v>
      </c>
      <c r="BE973" s="414">
        <f t="shared" si="525"/>
        <v>45107</v>
      </c>
      <c r="BF973" s="414">
        <f t="shared" si="525"/>
        <v>45138</v>
      </c>
      <c r="BG973" s="414">
        <f t="shared" si="525"/>
        <v>45169</v>
      </c>
      <c r="BH973" s="414">
        <f t="shared" si="525"/>
        <v>45199</v>
      </c>
      <c r="BI973" s="414">
        <f t="shared" si="525"/>
        <v>45230</v>
      </c>
      <c r="BJ973" s="414">
        <f t="shared" si="525"/>
        <v>45260</v>
      </c>
      <c r="BK973" s="414">
        <f t="shared" si="525"/>
        <v>45291</v>
      </c>
      <c r="BL973" s="414">
        <f t="shared" si="525"/>
        <v>45322</v>
      </c>
      <c r="BM973" s="414">
        <f t="shared" si="525"/>
        <v>45351</v>
      </c>
      <c r="BN973" s="414">
        <f t="shared" si="525"/>
        <v>45382</v>
      </c>
      <c r="BO973" s="414">
        <f t="shared" si="525"/>
        <v>45412</v>
      </c>
      <c r="BP973" s="414">
        <f t="shared" si="525"/>
        <v>45443</v>
      </c>
      <c r="BQ973" s="414">
        <f t="shared" si="525"/>
        <v>45473</v>
      </c>
      <c r="BR973" s="414">
        <f t="shared" si="525"/>
        <v>45504</v>
      </c>
      <c r="BS973" s="414">
        <f t="shared" ref="BS973:BX973" si="526">EOMONTH(BR973,1)</f>
        <v>45535</v>
      </c>
      <c r="BT973" s="414">
        <f t="shared" si="526"/>
        <v>45565</v>
      </c>
      <c r="BU973" s="414">
        <f t="shared" si="526"/>
        <v>45596</v>
      </c>
      <c r="BV973" s="414">
        <f t="shared" si="526"/>
        <v>45626</v>
      </c>
      <c r="BW973" s="414">
        <f t="shared" si="526"/>
        <v>45657</v>
      </c>
      <c r="BX973" s="414">
        <f t="shared" si="526"/>
        <v>45688</v>
      </c>
      <c r="BY973" s="414">
        <f t="shared" ref="BY973" si="527">EOMONTH(BX973,1)</f>
        <v>45716</v>
      </c>
      <c r="BZ973" s="414">
        <f t="shared" ref="BZ973" si="528">EOMONTH(BY973,1)</f>
        <v>45747</v>
      </c>
      <c r="CA973" s="414">
        <f t="shared" ref="CA973" si="529">EOMONTH(BZ973,1)</f>
        <v>45777</v>
      </c>
      <c r="CB973" s="414">
        <f t="shared" ref="CB973" si="530">EOMONTH(CA973,1)</f>
        <v>45808</v>
      </c>
      <c r="CC973" s="414">
        <f t="shared" ref="CC973" si="531">EOMONTH(CB973,1)</f>
        <v>45838</v>
      </c>
      <c r="CD973" s="414">
        <f t="shared" ref="CD973" si="532">EOMONTH(CC973,1)</f>
        <v>45869</v>
      </c>
      <c r="CE973" s="414">
        <f t="shared" ref="CE973" si="533">EOMONTH(CD973,1)</f>
        <v>45900</v>
      </c>
      <c r="CF973" s="414">
        <f t="shared" ref="CF973" si="534">EOMONTH(CE973,1)</f>
        <v>45930</v>
      </c>
      <c r="CG973" s="414">
        <f t="shared" ref="CG973" si="535">EOMONTH(CF973,1)</f>
        <v>45961</v>
      </c>
      <c r="CH973" s="414">
        <f t="shared" ref="CH973" si="536">EOMONTH(CG973,1)</f>
        <v>45991</v>
      </c>
      <c r="CI973" s="414">
        <f t="shared" ref="CI973" si="537">EOMONTH(CH973,1)</f>
        <v>46022</v>
      </c>
      <c r="CJ973" s="414">
        <f t="shared" ref="CJ973" si="538">EOMONTH(CI973,1)</f>
        <v>46053</v>
      </c>
      <c r="CK973" s="414"/>
      <c r="CL973" s="414"/>
      <c r="CM973" s="414"/>
      <c r="CN973" s="414"/>
      <c r="CO973" s="414"/>
      <c r="CP973" s="414"/>
      <c r="CQ973" s="414"/>
      <c r="CR973" s="414"/>
      <c r="CS973" s="414"/>
      <c r="CT973" s="414"/>
      <c r="CU973" s="414"/>
      <c r="CV973" s="414"/>
      <c r="CW973" s="414"/>
      <c r="CX973" s="414"/>
      <c r="CY973" s="414"/>
      <c r="CZ973" s="414"/>
      <c r="DA973" s="414"/>
      <c r="DB973" s="414"/>
      <c r="DC973" s="414"/>
      <c r="DD973" s="414"/>
      <c r="DE973" s="414"/>
      <c r="DF973" s="414"/>
      <c r="DG973" s="414"/>
      <c r="DH973" s="414"/>
      <c r="DI973" s="414"/>
      <c r="DJ973" s="414"/>
      <c r="DK973" s="414"/>
      <c r="DL973" s="414"/>
      <c r="DM973" s="414"/>
      <c r="DN973" s="414"/>
      <c r="DO973" s="414"/>
      <c r="DP973" s="414"/>
      <c r="DQ973" s="414"/>
      <c r="DR973" s="414"/>
      <c r="DS973" s="414"/>
      <c r="DT973" s="414"/>
    </row>
    <row r="974" spans="3:124" hidden="1" outlineLevel="1">
      <c r="C974" s="4" t="s">
        <v>337</v>
      </c>
      <c r="D974" s="284">
        <f>-D908</f>
        <v>-13983908</v>
      </c>
      <c r="E974" s="345">
        <f ca="1">(E929+E961)*(E927&lt;=$E$328)</f>
        <v>-391753.08333333331</v>
      </c>
      <c r="F974" s="345">
        <f t="shared" ref="F974:BQ974" ca="1" si="539">(F929+F961)*(F927&lt;=$E$328)</f>
        <v>-129253.08333333334</v>
      </c>
      <c r="G974" s="345">
        <f t="shared" ca="1" si="539"/>
        <v>-111753.08333333334</v>
      </c>
      <c r="H974" s="345">
        <f t="shared" ca="1" si="539"/>
        <v>-111753.08333333334</v>
      </c>
      <c r="I974" s="345">
        <f t="shared" ca="1" si="539"/>
        <v>-111753.08333333334</v>
      </c>
      <c r="J974" s="345">
        <f t="shared" ca="1" si="539"/>
        <v>-111753.08333333334</v>
      </c>
      <c r="K974" s="345">
        <f t="shared" ca="1" si="539"/>
        <v>-111753.08333333334</v>
      </c>
      <c r="L974" s="345">
        <f t="shared" ca="1" si="539"/>
        <v>-111753.08333333334</v>
      </c>
      <c r="M974" s="345">
        <f t="shared" ca="1" si="539"/>
        <v>-111753.08333333334</v>
      </c>
      <c r="N974" s="345">
        <f t="shared" ca="1" si="539"/>
        <v>-111753.08333333334</v>
      </c>
      <c r="O974" s="345">
        <f t="shared" ca="1" si="539"/>
        <v>-7253.0833333333339</v>
      </c>
      <c r="P974" s="345">
        <f t="shared" ca="1" si="539"/>
        <v>-7253.0833333333339</v>
      </c>
      <c r="Q974" s="345">
        <f t="shared" ca="1" si="539"/>
        <v>-12593.845000000001</v>
      </c>
      <c r="R974" s="345">
        <f t="shared" ca="1" si="539"/>
        <v>-12593.845000000001</v>
      </c>
      <c r="S974" s="345">
        <f t="shared" ca="1" si="539"/>
        <v>-12593.845000000001</v>
      </c>
      <c r="T974" s="345">
        <f t="shared" ca="1" si="539"/>
        <v>-12593.845000000001</v>
      </c>
      <c r="U974" s="345">
        <f t="shared" ca="1" si="539"/>
        <v>-12593.845000000001</v>
      </c>
      <c r="V974" s="345">
        <f t="shared" ca="1" si="539"/>
        <v>-12593.845000000001</v>
      </c>
      <c r="W974" s="345">
        <f t="shared" ca="1" si="539"/>
        <v>-12593.845000000001</v>
      </c>
      <c r="X974" s="345">
        <f t="shared" ca="1" si="539"/>
        <v>-12593.845000000001</v>
      </c>
      <c r="Y974" s="345">
        <f t="shared" ca="1" si="539"/>
        <v>-12593.845000000001</v>
      </c>
      <c r="Z974" s="345">
        <f t="shared" ca="1" si="539"/>
        <v>-12593.845000000001</v>
      </c>
      <c r="AA974" s="345">
        <f t="shared" ca="1" si="539"/>
        <v>-12593.845000000001</v>
      </c>
      <c r="AB974" s="345">
        <f t="shared" ca="1" si="539"/>
        <v>-12593.845000000001</v>
      </c>
      <c r="AC974" s="345">
        <f t="shared" si="539"/>
        <v>68045.075219200036</v>
      </c>
      <c r="AD974" s="345">
        <f t="shared" si="539"/>
        <v>68045.075219200036</v>
      </c>
      <c r="AE974" s="345">
        <f t="shared" si="539"/>
        <v>68045.075219200036</v>
      </c>
      <c r="AF974" s="345">
        <f t="shared" si="539"/>
        <v>68045.075219200036</v>
      </c>
      <c r="AG974" s="345">
        <f t="shared" si="539"/>
        <v>68045.075219200036</v>
      </c>
      <c r="AH974" s="345">
        <f t="shared" si="539"/>
        <v>68045.075219200036</v>
      </c>
      <c r="AI974" s="345">
        <f t="shared" si="539"/>
        <v>68045.075219200036</v>
      </c>
      <c r="AJ974" s="345">
        <f t="shared" si="539"/>
        <v>68045.075219200036</v>
      </c>
      <c r="AK974" s="345">
        <f t="shared" si="539"/>
        <v>68045.075219200036</v>
      </c>
      <c r="AL974" s="345">
        <f t="shared" si="539"/>
        <v>68045.075219200036</v>
      </c>
      <c r="AM974" s="345">
        <f t="shared" si="539"/>
        <v>68045.075219200036</v>
      </c>
      <c r="AN974" s="345">
        <f t="shared" si="539"/>
        <v>68045.075219200036</v>
      </c>
      <c r="AO974" s="345">
        <f t="shared" si="539"/>
        <v>71424.744227967996</v>
      </c>
      <c r="AP974" s="345">
        <f t="shared" si="539"/>
        <v>71424.744227967996</v>
      </c>
      <c r="AQ974" s="345">
        <f t="shared" si="539"/>
        <v>71424.744227967996</v>
      </c>
      <c r="AR974" s="345">
        <f t="shared" si="539"/>
        <v>71424.744227967996</v>
      </c>
      <c r="AS974" s="345">
        <f t="shared" si="539"/>
        <v>71424.744227967996</v>
      </c>
      <c r="AT974" s="345">
        <f t="shared" si="539"/>
        <v>71424.744227967996</v>
      </c>
      <c r="AU974" s="345">
        <f t="shared" si="539"/>
        <v>71424.744227967996</v>
      </c>
      <c r="AV974" s="345">
        <f t="shared" si="539"/>
        <v>71424.744227967996</v>
      </c>
      <c r="AW974" s="345">
        <f t="shared" si="539"/>
        <v>71424.744227967996</v>
      </c>
      <c r="AX974" s="345">
        <f t="shared" si="539"/>
        <v>71424.744227967996</v>
      </c>
      <c r="AY974" s="345">
        <f t="shared" si="539"/>
        <v>71424.744227967996</v>
      </c>
      <c r="AZ974" s="345">
        <f t="shared" ca="1" si="539"/>
        <v>23825253.967472181</v>
      </c>
      <c r="BA974" s="345">
        <f t="shared" si="539"/>
        <v>0</v>
      </c>
      <c r="BB974" s="345">
        <f t="shared" si="539"/>
        <v>0</v>
      </c>
      <c r="BC974" s="345">
        <f t="shared" si="539"/>
        <v>0</v>
      </c>
      <c r="BD974" s="345">
        <f t="shared" si="539"/>
        <v>0</v>
      </c>
      <c r="BE974" s="345">
        <f t="shared" si="539"/>
        <v>0</v>
      </c>
      <c r="BF974" s="345">
        <f t="shared" si="539"/>
        <v>0</v>
      </c>
      <c r="BG974" s="345">
        <f t="shared" si="539"/>
        <v>0</v>
      </c>
      <c r="BH974" s="345">
        <f t="shared" si="539"/>
        <v>0</v>
      </c>
      <c r="BI974" s="345">
        <f t="shared" si="539"/>
        <v>0</v>
      </c>
      <c r="BJ974" s="345">
        <f t="shared" si="539"/>
        <v>0</v>
      </c>
      <c r="BK974" s="345">
        <f t="shared" si="539"/>
        <v>0</v>
      </c>
      <c r="BL974" s="345">
        <f t="shared" si="539"/>
        <v>0</v>
      </c>
      <c r="BM974" s="345">
        <f t="shared" si="539"/>
        <v>0</v>
      </c>
      <c r="BN974" s="345">
        <f t="shared" si="539"/>
        <v>0</v>
      </c>
      <c r="BO974" s="345">
        <f t="shared" si="539"/>
        <v>0</v>
      </c>
      <c r="BP974" s="345">
        <f t="shared" si="539"/>
        <v>0</v>
      </c>
      <c r="BQ974" s="345">
        <f t="shared" si="539"/>
        <v>0</v>
      </c>
      <c r="BR974" s="345">
        <f t="shared" ref="BR974:CJ974" si="540">(BR929+BR961)*(BR927&lt;=$E$328)</f>
        <v>0</v>
      </c>
      <c r="BS974" s="345">
        <f t="shared" si="540"/>
        <v>0</v>
      </c>
      <c r="BT974" s="345">
        <f t="shared" si="540"/>
        <v>0</v>
      </c>
      <c r="BU974" s="345">
        <f t="shared" si="540"/>
        <v>0</v>
      </c>
      <c r="BV974" s="345">
        <f t="shared" si="540"/>
        <v>0</v>
      </c>
      <c r="BW974" s="345">
        <f t="shared" si="540"/>
        <v>0</v>
      </c>
      <c r="BX974" s="345">
        <f t="shared" si="540"/>
        <v>0</v>
      </c>
      <c r="BY974" s="345">
        <f t="shared" si="540"/>
        <v>0</v>
      </c>
      <c r="BZ974" s="345">
        <f t="shared" si="540"/>
        <v>0</v>
      </c>
      <c r="CA974" s="345">
        <f t="shared" si="540"/>
        <v>0</v>
      </c>
      <c r="CB974" s="345">
        <f t="shared" si="540"/>
        <v>0</v>
      </c>
      <c r="CC974" s="345">
        <f t="shared" si="540"/>
        <v>0</v>
      </c>
      <c r="CD974" s="345">
        <f t="shared" si="540"/>
        <v>0</v>
      </c>
      <c r="CE974" s="345">
        <f t="shared" si="540"/>
        <v>0</v>
      </c>
      <c r="CF974" s="345">
        <f t="shared" si="540"/>
        <v>0</v>
      </c>
      <c r="CG974" s="345">
        <f t="shared" si="540"/>
        <v>0</v>
      </c>
      <c r="CH974" s="345">
        <f t="shared" si="540"/>
        <v>0</v>
      </c>
      <c r="CI974" s="345">
        <f t="shared" si="540"/>
        <v>0</v>
      </c>
      <c r="CJ974" s="345">
        <f t="shared" si="540"/>
        <v>0</v>
      </c>
      <c r="CK974" s="345"/>
      <c r="CL974" s="345"/>
      <c r="CM974" s="345"/>
      <c r="CN974" s="345"/>
      <c r="CO974" s="345"/>
      <c r="CP974" s="345"/>
      <c r="CQ974" s="345"/>
      <c r="CR974" s="345"/>
      <c r="CS974" s="345"/>
      <c r="CT974" s="345"/>
      <c r="CU974" s="345"/>
      <c r="CV974" s="345"/>
      <c r="CW974" s="345"/>
      <c r="CX974" s="345"/>
      <c r="CY974" s="345"/>
      <c r="CZ974" s="345"/>
      <c r="DA974" s="345"/>
      <c r="DB974" s="345"/>
      <c r="DC974" s="345"/>
      <c r="DD974" s="345"/>
      <c r="DE974" s="345"/>
      <c r="DF974" s="345"/>
      <c r="DG974" s="345"/>
      <c r="DH974" s="345"/>
      <c r="DI974" s="345"/>
      <c r="DJ974" s="345"/>
      <c r="DK974" s="345"/>
      <c r="DL974" s="345"/>
      <c r="DM974" s="345"/>
      <c r="DN974" s="345"/>
      <c r="DO974" s="345"/>
      <c r="DP974" s="345"/>
      <c r="DQ974" s="345"/>
      <c r="DR974" s="345"/>
      <c r="DS974" s="345"/>
      <c r="DT974" s="345"/>
    </row>
    <row r="975" spans="3:124" hidden="1" outlineLevel="1"/>
    <row r="976" spans="3:124" hidden="1" outlineLevel="1">
      <c r="C976" s="4" t="s">
        <v>40</v>
      </c>
      <c r="D976" s="228">
        <f ca="1">XIRR(D974:DT974,D973:DT973)</f>
        <v>0.13466711640357976</v>
      </c>
    </row>
    <row r="977" spans="2:124" hidden="1" outlineLevel="1"/>
    <row r="978" spans="2:124" hidden="1" outlineLevel="1"/>
    <row r="979" spans="2:124" hidden="1" outlineLevel="1">
      <c r="C979" s="4" t="s">
        <v>339</v>
      </c>
      <c r="D979" s="284">
        <f>-D968</f>
        <v>-2796781.5999999996</v>
      </c>
      <c r="E979" s="284">
        <f ca="1">-(E966+E967)</f>
        <v>0</v>
      </c>
      <c r="F979" s="284">
        <f t="shared" ref="F979:BQ979" ca="1" si="541">-(F966+F967)</f>
        <v>0</v>
      </c>
      <c r="G979" s="284">
        <f t="shared" ca="1" si="541"/>
        <v>0</v>
      </c>
      <c r="H979" s="284">
        <f t="shared" ca="1" si="541"/>
        <v>0</v>
      </c>
      <c r="I979" s="284">
        <f t="shared" ca="1" si="541"/>
        <v>0</v>
      </c>
      <c r="J979" s="284">
        <f t="shared" ca="1" si="541"/>
        <v>0</v>
      </c>
      <c r="K979" s="284">
        <f t="shared" ca="1" si="541"/>
        <v>0</v>
      </c>
      <c r="L979" s="284">
        <f t="shared" ca="1" si="541"/>
        <v>0</v>
      </c>
      <c r="M979" s="284">
        <f t="shared" ca="1" si="541"/>
        <v>0</v>
      </c>
      <c r="N979" s="284">
        <f t="shared" ca="1" si="541"/>
        <v>-158366.11000000002</v>
      </c>
      <c r="O979" s="284">
        <f t="shared" ca="1" si="541"/>
        <v>-53866.11</v>
      </c>
      <c r="P979" s="284">
        <f t="shared" ca="1" si="541"/>
        <v>-53866.11</v>
      </c>
      <c r="Q979" s="284">
        <f t="shared" ca="1" si="541"/>
        <v>-59206.871666666666</v>
      </c>
      <c r="R979" s="284">
        <f t="shared" ca="1" si="541"/>
        <v>-59206.871666666666</v>
      </c>
      <c r="S979" s="284">
        <f t="shared" ca="1" si="541"/>
        <v>-59206.871666666666</v>
      </c>
      <c r="T979" s="284">
        <f t="shared" ca="1" si="541"/>
        <v>-72648.758508899482</v>
      </c>
      <c r="U979" s="284">
        <f t="shared" ca="1" si="541"/>
        <v>-72648.758508899482</v>
      </c>
      <c r="V979" s="284">
        <f t="shared" ca="1" si="541"/>
        <v>-72648.758508899482</v>
      </c>
      <c r="W979" s="284">
        <f t="shared" ca="1" si="541"/>
        <v>-72648.758508899482</v>
      </c>
      <c r="X979" s="284">
        <f t="shared" ca="1" si="541"/>
        <v>-72648.758508899482</v>
      </c>
      <c r="Y979" s="284">
        <f t="shared" ca="1" si="541"/>
        <v>-72648.758508899482</v>
      </c>
      <c r="Z979" s="284">
        <f t="shared" ca="1" si="541"/>
        <v>-72648.758508899482</v>
      </c>
      <c r="AA979" s="284">
        <f t="shared" ca="1" si="541"/>
        <v>-72648.758508899482</v>
      </c>
      <c r="AB979" s="284">
        <f t="shared" ca="1" si="541"/>
        <v>-72648.758508899482</v>
      </c>
      <c r="AC979" s="284">
        <f t="shared" ca="1" si="541"/>
        <v>7990.1617103005556</v>
      </c>
      <c r="AD979" s="284">
        <f t="shared" ca="1" si="541"/>
        <v>4136174.8263895027</v>
      </c>
      <c r="AE979" s="284">
        <f t="shared" ca="1" si="541"/>
        <v>-11059.25379564178</v>
      </c>
      <c r="AF979" s="284">
        <f t="shared" ca="1" si="541"/>
        <v>-11059.253795641765</v>
      </c>
      <c r="AG979" s="284">
        <f t="shared" ca="1" si="541"/>
        <v>-11059.253795641765</v>
      </c>
      <c r="AH979" s="284">
        <f t="shared" ca="1" si="541"/>
        <v>-11059.253795641765</v>
      </c>
      <c r="AI979" s="284">
        <f t="shared" ca="1" si="541"/>
        <v>-11059.253795641765</v>
      </c>
      <c r="AJ979" s="284">
        <f t="shared" ca="1" si="541"/>
        <v>-11059.253795641765</v>
      </c>
      <c r="AK979" s="284">
        <f t="shared" ca="1" si="541"/>
        <v>-11059.253795641765</v>
      </c>
      <c r="AL979" s="284">
        <f t="shared" ca="1" si="541"/>
        <v>-11059.25379564178</v>
      </c>
      <c r="AM979" s="284">
        <f t="shared" ca="1" si="541"/>
        <v>-11059.25379564178</v>
      </c>
      <c r="AN979" s="284">
        <f t="shared" ca="1" si="541"/>
        <v>-11059.25379564178</v>
      </c>
      <c r="AO979" s="284">
        <f t="shared" ca="1" si="541"/>
        <v>-7679.5847868738056</v>
      </c>
      <c r="AP979" s="284">
        <f t="shared" ca="1" si="541"/>
        <v>-7679.5847868738056</v>
      </c>
      <c r="AQ979" s="284">
        <f t="shared" ca="1" si="541"/>
        <v>-7679.5847868738056</v>
      </c>
      <c r="AR979" s="284">
        <f t="shared" ca="1" si="541"/>
        <v>-7679.5847868738056</v>
      </c>
      <c r="AS979" s="284">
        <f t="shared" ca="1" si="541"/>
        <v>-7679.5847868738201</v>
      </c>
      <c r="AT979" s="284">
        <f t="shared" ca="1" si="541"/>
        <v>-7679.5847868738056</v>
      </c>
      <c r="AU979" s="284">
        <f t="shared" ca="1" si="541"/>
        <v>-7679.5847868738056</v>
      </c>
      <c r="AV979" s="284">
        <f t="shared" ca="1" si="541"/>
        <v>-7679.5847868738056</v>
      </c>
      <c r="AW979" s="284">
        <f t="shared" ca="1" si="541"/>
        <v>-7679.5847868738056</v>
      </c>
      <c r="AX979" s="284">
        <f t="shared" ca="1" si="541"/>
        <v>-7679.5847868738056</v>
      </c>
      <c r="AY979" s="284">
        <f t="shared" ca="1" si="541"/>
        <v>-7679.5847868738056</v>
      </c>
      <c r="AZ979" s="284">
        <f t="shared" ca="1" si="541"/>
        <v>14671660.150373865</v>
      </c>
      <c r="BA979" s="284">
        <f t="shared" ca="1" si="541"/>
        <v>0</v>
      </c>
      <c r="BB979" s="284">
        <f t="shared" ca="1" si="541"/>
        <v>0</v>
      </c>
      <c r="BC979" s="284">
        <f t="shared" ca="1" si="541"/>
        <v>0</v>
      </c>
      <c r="BD979" s="284">
        <f t="shared" ca="1" si="541"/>
        <v>0</v>
      </c>
      <c r="BE979" s="284">
        <f t="shared" ca="1" si="541"/>
        <v>0</v>
      </c>
      <c r="BF979" s="284">
        <f t="shared" ca="1" si="541"/>
        <v>0</v>
      </c>
      <c r="BG979" s="284">
        <f t="shared" ca="1" si="541"/>
        <v>0</v>
      </c>
      <c r="BH979" s="284">
        <f t="shared" ca="1" si="541"/>
        <v>0</v>
      </c>
      <c r="BI979" s="284">
        <f t="shared" ca="1" si="541"/>
        <v>0</v>
      </c>
      <c r="BJ979" s="284">
        <f t="shared" ca="1" si="541"/>
        <v>0</v>
      </c>
      <c r="BK979" s="284">
        <f t="shared" ca="1" si="541"/>
        <v>0</v>
      </c>
      <c r="BL979" s="284">
        <f t="shared" ca="1" si="541"/>
        <v>0</v>
      </c>
      <c r="BM979" s="284">
        <f t="shared" ca="1" si="541"/>
        <v>0</v>
      </c>
      <c r="BN979" s="284">
        <f t="shared" ca="1" si="541"/>
        <v>0</v>
      </c>
      <c r="BO979" s="284">
        <f t="shared" ca="1" si="541"/>
        <v>0</v>
      </c>
      <c r="BP979" s="284">
        <f t="shared" ca="1" si="541"/>
        <v>0</v>
      </c>
      <c r="BQ979" s="284">
        <f t="shared" ca="1" si="541"/>
        <v>0</v>
      </c>
      <c r="BR979" s="284">
        <f t="shared" ref="BR979:BX979" ca="1" si="542">-(BR966+BR967)</f>
        <v>0</v>
      </c>
      <c r="BS979" s="284">
        <f t="shared" ca="1" si="542"/>
        <v>0</v>
      </c>
      <c r="BT979" s="284">
        <f t="shared" ca="1" si="542"/>
        <v>0</v>
      </c>
      <c r="BU979" s="284">
        <f t="shared" ca="1" si="542"/>
        <v>0</v>
      </c>
      <c r="BV979" s="284">
        <f t="shared" ca="1" si="542"/>
        <v>0</v>
      </c>
      <c r="BW979" s="284">
        <f t="shared" ca="1" si="542"/>
        <v>0</v>
      </c>
      <c r="BX979" s="284">
        <f t="shared" ca="1" si="542"/>
        <v>0</v>
      </c>
      <c r="BY979" s="284">
        <f t="shared" ref="BY979:CJ979" ca="1" si="543">-(BY966+BY967)</f>
        <v>0</v>
      </c>
      <c r="BZ979" s="284">
        <f t="shared" ca="1" si="543"/>
        <v>0</v>
      </c>
      <c r="CA979" s="284">
        <f t="shared" ca="1" si="543"/>
        <v>0</v>
      </c>
      <c r="CB979" s="284">
        <f t="shared" ca="1" si="543"/>
        <v>0</v>
      </c>
      <c r="CC979" s="284">
        <f t="shared" ca="1" si="543"/>
        <v>0</v>
      </c>
      <c r="CD979" s="284">
        <f t="shared" ca="1" si="543"/>
        <v>0</v>
      </c>
      <c r="CE979" s="284">
        <f t="shared" ca="1" si="543"/>
        <v>0</v>
      </c>
      <c r="CF979" s="284">
        <f t="shared" ca="1" si="543"/>
        <v>0</v>
      </c>
      <c r="CG979" s="284">
        <f t="shared" ca="1" si="543"/>
        <v>0</v>
      </c>
      <c r="CH979" s="284">
        <f t="shared" ca="1" si="543"/>
        <v>0</v>
      </c>
      <c r="CI979" s="284">
        <f t="shared" ca="1" si="543"/>
        <v>0</v>
      </c>
      <c r="CJ979" s="284">
        <f t="shared" ca="1" si="543"/>
        <v>0</v>
      </c>
      <c r="CK979" s="284"/>
      <c r="CL979" s="284"/>
      <c r="CM979" s="284"/>
      <c r="CN979" s="284"/>
      <c r="CO979" s="284"/>
      <c r="CP979" s="284"/>
      <c r="CQ979" s="284"/>
      <c r="CR979" s="284"/>
      <c r="CS979" s="284"/>
      <c r="CT979" s="284"/>
      <c r="CU979" s="284"/>
      <c r="CV979" s="284"/>
      <c r="CW979" s="284"/>
      <c r="CX979" s="284"/>
      <c r="CY979" s="284"/>
      <c r="CZ979" s="284"/>
      <c r="DA979" s="284"/>
      <c r="DB979" s="284"/>
      <c r="DC979" s="284"/>
      <c r="DD979" s="284"/>
      <c r="DE979" s="284"/>
      <c r="DF979" s="284"/>
      <c r="DG979" s="284"/>
      <c r="DH979" s="284"/>
      <c r="DI979" s="284"/>
      <c r="DJ979" s="284"/>
      <c r="DK979" s="284"/>
      <c r="DL979" s="284"/>
      <c r="DM979" s="284"/>
      <c r="DN979" s="284"/>
      <c r="DO979" s="284"/>
      <c r="DP979" s="284"/>
      <c r="DQ979" s="284"/>
      <c r="DR979" s="284"/>
      <c r="DS979" s="284"/>
      <c r="DT979" s="284"/>
    </row>
    <row r="980" spans="2:124" hidden="1" outlineLevel="1"/>
    <row r="981" spans="2:124" hidden="1" outlineLevel="1">
      <c r="C981" s="4" t="s">
        <v>243</v>
      </c>
      <c r="D981" s="228">
        <f ca="1">XIRR(D979:DT979,D973:DT973)</f>
        <v>0.64757353663444506</v>
      </c>
    </row>
    <row r="982" spans="2:124" hidden="1" outlineLevel="1"/>
    <row r="983" spans="2:124" collapsed="1"/>
    <row r="984" spans="2:124" ht="18">
      <c r="B984" s="836" t="s">
        <v>562</v>
      </c>
    </row>
    <row r="985" spans="2:124" hidden="1" outlineLevel="1"/>
    <row r="986" spans="2:124" hidden="1" outlineLevel="1">
      <c r="C986" s="1138" t="s">
        <v>563</v>
      </c>
      <c r="D986" s="1139"/>
      <c r="E986" s="930" t="s">
        <v>668</v>
      </c>
      <c r="F986" s="905" t="s">
        <v>669</v>
      </c>
      <c r="G986" s="905" t="s">
        <v>670</v>
      </c>
      <c r="H986" s="905" t="s">
        <v>671</v>
      </c>
      <c r="I986" s="905" t="s">
        <v>672</v>
      </c>
      <c r="J986" s="905" t="s">
        <v>673</v>
      </c>
      <c r="K986" s="905" t="s">
        <v>674</v>
      </c>
      <c r="L986" s="905" t="s">
        <v>675</v>
      </c>
      <c r="M986" s="931" t="s">
        <v>676</v>
      </c>
      <c r="N986" s="931" t="s">
        <v>677</v>
      </c>
      <c r="O986" s="931" t="s">
        <v>678</v>
      </c>
      <c r="P986" s="931" t="s">
        <v>679</v>
      </c>
      <c r="Q986" s="865" t="s">
        <v>18</v>
      </c>
    </row>
    <row r="987" spans="2:124" hidden="1" outlineLevel="1">
      <c r="C987" s="1106" t="s">
        <v>564</v>
      </c>
      <c r="D987" s="1107"/>
      <c r="E987" s="1107"/>
      <c r="F987" s="1107"/>
      <c r="G987" s="1107"/>
      <c r="H987" s="1107"/>
      <c r="I987" s="1107"/>
      <c r="J987" s="1107"/>
      <c r="K987" s="1107"/>
      <c r="L987" s="1107"/>
      <c r="M987" s="1107"/>
      <c r="N987" s="1107"/>
      <c r="O987" s="1107"/>
      <c r="P987" s="1107"/>
      <c r="Q987" s="1108"/>
    </row>
    <row r="988" spans="2:124" hidden="1" outlineLevel="1">
      <c r="C988" s="1109" t="s">
        <v>681</v>
      </c>
      <c r="D988" s="1110"/>
      <c r="E988" s="1110"/>
      <c r="F988" s="1110"/>
      <c r="G988" s="1110"/>
      <c r="H988" s="1110"/>
      <c r="I988" s="1110"/>
      <c r="J988" s="1110"/>
      <c r="K988" s="1110"/>
      <c r="L988" s="1110"/>
      <c r="M988" s="1110"/>
      <c r="N988" s="1110"/>
      <c r="O988" s="1110"/>
      <c r="P988" s="1110"/>
      <c r="Q988" s="1111"/>
    </row>
    <row r="989" spans="2:124" hidden="1" outlineLevel="1">
      <c r="C989" s="1140" t="s">
        <v>682</v>
      </c>
      <c r="D989" s="1141"/>
      <c r="E989" s="914">
        <v>33574</v>
      </c>
      <c r="F989" s="914">
        <v>33574</v>
      </c>
      <c r="G989" s="915">
        <v>35992</v>
      </c>
      <c r="H989" s="915">
        <v>34657</v>
      </c>
      <c r="I989" s="915">
        <v>34412</v>
      </c>
      <c r="J989" s="915">
        <v>34412</v>
      </c>
      <c r="K989" s="915">
        <v>33060.199999999997</v>
      </c>
      <c r="L989" s="915">
        <v>32432</v>
      </c>
      <c r="M989" s="915">
        <v>28412</v>
      </c>
      <c r="N989" s="915">
        <v>28412</v>
      </c>
      <c r="O989" s="915">
        <v>30352</v>
      </c>
      <c r="P989" s="915">
        <v>30427.49</v>
      </c>
      <c r="Q989" s="916">
        <v>389716.69</v>
      </c>
    </row>
    <row r="990" spans="2:124" hidden="1" outlineLevel="1">
      <c r="C990" s="1114" t="s">
        <v>683</v>
      </c>
      <c r="D990" s="1115"/>
      <c r="E990" s="842">
        <v>1450</v>
      </c>
      <c r="F990" s="842">
        <v>1450</v>
      </c>
      <c r="G990" s="848">
        <v>1405</v>
      </c>
      <c r="H990" s="848">
        <v>1330</v>
      </c>
      <c r="I990" s="848">
        <v>1595</v>
      </c>
      <c r="J990" s="848">
        <v>1450</v>
      </c>
      <c r="K990" s="848">
        <v>1305</v>
      </c>
      <c r="L990" s="848">
        <v>1450</v>
      </c>
      <c r="M990" s="848">
        <v>1450</v>
      </c>
      <c r="N990" s="848">
        <v>1450</v>
      </c>
      <c r="O990" s="848">
        <v>1450</v>
      </c>
      <c r="P990" s="848">
        <v>1450</v>
      </c>
      <c r="Q990" s="843">
        <v>17235</v>
      </c>
    </row>
    <row r="991" spans="2:124" hidden="1" outlineLevel="1">
      <c r="C991" s="1140" t="s">
        <v>684</v>
      </c>
      <c r="D991" s="1141"/>
      <c r="E991" s="917">
        <v>213</v>
      </c>
      <c r="F991" s="917">
        <v>213.25</v>
      </c>
      <c r="G991" s="918">
        <v>223.67</v>
      </c>
      <c r="H991" s="918">
        <v>0</v>
      </c>
      <c r="I991" s="918">
        <v>381.5</v>
      </c>
      <c r="J991" s="918">
        <v>0</v>
      </c>
      <c r="K991" s="918">
        <v>86.98</v>
      </c>
      <c r="L991" s="918">
        <v>145.74</v>
      </c>
      <c r="M991" s="918">
        <v>96.32</v>
      </c>
      <c r="N991" s="918">
        <v>176.26</v>
      </c>
      <c r="O991" s="918">
        <v>190.03</v>
      </c>
      <c r="P991" s="918">
        <v>218.43</v>
      </c>
      <c r="Q991" s="919">
        <v>1945.18</v>
      </c>
    </row>
    <row r="992" spans="2:124" hidden="1" outlineLevel="1">
      <c r="C992" s="1109" t="s">
        <v>685</v>
      </c>
      <c r="D992" s="1110"/>
      <c r="E992" s="847">
        <v>35237</v>
      </c>
      <c r="F992" s="847">
        <v>35237.25</v>
      </c>
      <c r="G992" s="920">
        <v>37620.67</v>
      </c>
      <c r="H992" s="920">
        <v>35987</v>
      </c>
      <c r="I992" s="920">
        <v>36388.5</v>
      </c>
      <c r="J992" s="920">
        <v>35862</v>
      </c>
      <c r="K992" s="920">
        <v>34452.18</v>
      </c>
      <c r="L992" s="920">
        <v>34027.74</v>
      </c>
      <c r="M992" s="920">
        <v>29958.32</v>
      </c>
      <c r="N992" s="920">
        <v>30038.26</v>
      </c>
      <c r="O992" s="920">
        <v>31992.03</v>
      </c>
      <c r="P992" s="920">
        <v>32095.919999999998</v>
      </c>
      <c r="Q992" s="921">
        <v>408896.86999999994</v>
      </c>
    </row>
    <row r="993" spans="3:17" hidden="1" outlineLevel="1">
      <c r="C993" s="1116" t="s">
        <v>536</v>
      </c>
      <c r="D993" s="1117"/>
      <c r="E993" s="1117"/>
      <c r="F993" s="1117"/>
      <c r="G993" s="1117"/>
      <c r="H993" s="1117"/>
      <c r="I993" s="1117"/>
      <c r="J993" s="1117"/>
      <c r="K993" s="1117"/>
      <c r="L993" s="1117"/>
      <c r="M993" s="1117"/>
      <c r="N993" s="1117"/>
      <c r="O993" s="1117"/>
      <c r="P993" s="1117"/>
      <c r="Q993" s="1118"/>
    </row>
    <row r="994" spans="3:17" hidden="1" outlineLevel="1">
      <c r="C994" s="1114" t="s">
        <v>686</v>
      </c>
      <c r="D994" s="1115"/>
      <c r="E994" s="842">
        <v>2395.1083333333331</v>
      </c>
      <c r="F994" s="842">
        <v>2395.1083333333331</v>
      </c>
      <c r="G994" s="848">
        <v>1742.91</v>
      </c>
      <c r="H994" s="848">
        <v>5076.37</v>
      </c>
      <c r="I994" s="848">
        <v>823.41</v>
      </c>
      <c r="J994" s="848">
        <v>11788.9</v>
      </c>
      <c r="K994" s="848">
        <v>2509.6</v>
      </c>
      <c r="L994" s="848">
        <v>2509.6</v>
      </c>
      <c r="M994" s="848">
        <v>4112.47</v>
      </c>
      <c r="N994" s="848">
        <v>2684.72</v>
      </c>
      <c r="O994" s="848">
        <v>-2083.63</v>
      </c>
      <c r="P994" s="848">
        <v>1590</v>
      </c>
      <c r="Q994" s="843">
        <v>35544.566666666666</v>
      </c>
    </row>
    <row r="995" spans="3:17" hidden="1" outlineLevel="1">
      <c r="C995" s="1140" t="s">
        <v>687</v>
      </c>
      <c r="D995" s="1141"/>
      <c r="E995" s="914">
        <v>1219</v>
      </c>
      <c r="F995" s="914">
        <v>1219</v>
      </c>
      <c r="G995" s="915">
        <v>2488</v>
      </c>
      <c r="H995" s="915">
        <v>3871.99</v>
      </c>
      <c r="I995" s="915">
        <v>3972.34</v>
      </c>
      <c r="J995" s="915">
        <v>1332</v>
      </c>
      <c r="K995" s="915">
        <v>1835.77</v>
      </c>
      <c r="L995" s="915">
        <v>3652</v>
      </c>
      <c r="M995" s="915">
        <v>6177.89</v>
      </c>
      <c r="N995" s="922">
        <v>20409.189999999999</v>
      </c>
      <c r="O995" s="915">
        <v>1634.3</v>
      </c>
      <c r="P995" s="915">
        <v>6226.03</v>
      </c>
      <c r="Q995" s="916">
        <v>54037.509999999995</v>
      </c>
    </row>
    <row r="996" spans="3:17" hidden="1" outlineLevel="1">
      <c r="C996" s="1114" t="s">
        <v>688</v>
      </c>
      <c r="D996" s="1115"/>
      <c r="E996" s="842">
        <v>112.65666666666668</v>
      </c>
      <c r="F996" s="842">
        <v>113</v>
      </c>
      <c r="G996" s="848">
        <v>200</v>
      </c>
      <c r="H996" s="848">
        <v>200</v>
      </c>
      <c r="I996" s="848">
        <v>200</v>
      </c>
      <c r="J996" s="848">
        <v>200</v>
      </c>
      <c r="K996" s="848">
        <v>200</v>
      </c>
      <c r="L996" s="848">
        <v>200</v>
      </c>
      <c r="M996" s="848">
        <v>200</v>
      </c>
      <c r="N996" s="848">
        <v>200</v>
      </c>
      <c r="O996" s="848">
        <v>200</v>
      </c>
      <c r="P996" s="848">
        <v>0</v>
      </c>
      <c r="Q996" s="843">
        <v>2025.6566666666668</v>
      </c>
    </row>
    <row r="997" spans="3:17" hidden="1" outlineLevel="1">
      <c r="C997" s="1140" t="s">
        <v>689</v>
      </c>
      <c r="D997" s="1141"/>
      <c r="E997" s="914"/>
      <c r="F997" s="914"/>
      <c r="G997" s="915">
        <v>5425.97</v>
      </c>
      <c r="H997" s="915">
        <v>1700</v>
      </c>
      <c r="I997" s="915">
        <v>0</v>
      </c>
      <c r="J997" s="915">
        <v>149.94</v>
      </c>
      <c r="K997" s="915">
        <v>0</v>
      </c>
      <c r="L997" s="915">
        <v>0</v>
      </c>
      <c r="M997" s="915">
        <v>678.94</v>
      </c>
      <c r="N997" s="915">
        <v>0</v>
      </c>
      <c r="O997" s="915">
        <v>0</v>
      </c>
      <c r="P997" s="915">
        <v>110.43</v>
      </c>
      <c r="Q997" s="916">
        <v>8065.2800000000007</v>
      </c>
    </row>
    <row r="998" spans="3:17" hidden="1" outlineLevel="1">
      <c r="C998" s="1119" t="s">
        <v>690</v>
      </c>
      <c r="D998" s="1120"/>
      <c r="E998" s="849"/>
      <c r="F998" s="849"/>
      <c r="G998" s="848">
        <v>1000</v>
      </c>
      <c r="H998" s="848">
        <v>1000</v>
      </c>
      <c r="I998" s="848">
        <v>1000</v>
      </c>
      <c r="J998" s="848">
        <v>1000</v>
      </c>
      <c r="K998" s="848">
        <v>500</v>
      </c>
      <c r="L998" s="848">
        <v>1500</v>
      </c>
      <c r="M998" s="848">
        <v>1000</v>
      </c>
      <c r="N998" s="848">
        <v>1000</v>
      </c>
      <c r="O998" s="848">
        <v>1000</v>
      </c>
      <c r="P998" s="848">
        <v>1000</v>
      </c>
      <c r="Q998" s="843">
        <v>10000</v>
      </c>
    </row>
    <row r="999" spans="3:17" hidden="1" outlineLevel="1">
      <c r="C999" s="1140" t="s">
        <v>691</v>
      </c>
      <c r="D999" s="1141"/>
      <c r="E999" s="914">
        <v>1542.2749999999999</v>
      </c>
      <c r="F999" s="914">
        <v>1542</v>
      </c>
      <c r="G999" s="915">
        <v>1845.68</v>
      </c>
      <c r="H999" s="915">
        <v>1811</v>
      </c>
      <c r="I999" s="915">
        <v>1878.53</v>
      </c>
      <c r="J999" s="915">
        <v>1807.5</v>
      </c>
      <c r="K999" s="915">
        <v>1796.21</v>
      </c>
      <c r="L999" s="915">
        <v>1684.99</v>
      </c>
      <c r="M999" s="915">
        <v>1505.9</v>
      </c>
      <c r="N999" s="915">
        <v>1517.74</v>
      </c>
      <c r="O999" s="915">
        <v>1550.26</v>
      </c>
      <c r="P999" s="915">
        <v>1558.56</v>
      </c>
      <c r="Q999" s="916">
        <v>20040.645</v>
      </c>
    </row>
    <row r="1000" spans="3:17" hidden="1" outlineLevel="1">
      <c r="C1000" s="1114" t="s">
        <v>692</v>
      </c>
      <c r="D1000" s="1115"/>
      <c r="E1000" s="842"/>
      <c r="F1000" s="842"/>
      <c r="G1000" s="848">
        <v>-149.25</v>
      </c>
      <c r="H1000" s="848">
        <v>-139.5</v>
      </c>
      <c r="I1000" s="848">
        <v>-139.5</v>
      </c>
      <c r="J1000" s="848">
        <v>-139.5</v>
      </c>
      <c r="K1000" s="848">
        <v>-131.75</v>
      </c>
      <c r="L1000" s="848">
        <v>-131.75</v>
      </c>
      <c r="M1000" s="848">
        <v>-124</v>
      </c>
      <c r="N1000" s="848">
        <v>-124</v>
      </c>
      <c r="O1000" s="848">
        <v>-131.65</v>
      </c>
      <c r="P1000" s="848">
        <v>-132.66999999999999</v>
      </c>
      <c r="Q1000" s="843">
        <v>-1343.5700000000002</v>
      </c>
    </row>
    <row r="1001" spans="3:17" hidden="1" outlineLevel="1">
      <c r="C1001" s="1140" t="s">
        <v>693</v>
      </c>
      <c r="D1001" s="1141"/>
      <c r="E1001" s="914">
        <v>1514</v>
      </c>
      <c r="F1001" s="914">
        <v>1514</v>
      </c>
      <c r="G1001" s="915">
        <v>3500</v>
      </c>
      <c r="H1001" s="915">
        <v>0</v>
      </c>
      <c r="I1001" s="915">
        <v>0</v>
      </c>
      <c r="J1001" s="915">
        <v>0</v>
      </c>
      <c r="K1001" s="915">
        <v>0</v>
      </c>
      <c r="L1001" s="915">
        <v>0</v>
      </c>
      <c r="M1001" s="915">
        <v>0</v>
      </c>
      <c r="N1001" s="915">
        <v>275</v>
      </c>
      <c r="O1001" s="915">
        <v>915</v>
      </c>
      <c r="P1001" s="915">
        <v>1190</v>
      </c>
      <c r="Q1001" s="916">
        <v>8908</v>
      </c>
    </row>
    <row r="1002" spans="3:17" hidden="1" outlineLevel="1">
      <c r="C1002" s="1114" t="s">
        <v>694</v>
      </c>
      <c r="D1002" s="1115"/>
      <c r="E1002" s="842"/>
      <c r="F1002" s="842"/>
      <c r="G1002" s="848">
        <v>0</v>
      </c>
      <c r="H1002" s="848">
        <v>0</v>
      </c>
      <c r="I1002" s="848">
        <v>0</v>
      </c>
      <c r="J1002" s="848">
        <v>0</v>
      </c>
      <c r="K1002" s="848">
        <v>0</v>
      </c>
      <c r="L1002" s="848">
        <v>0</v>
      </c>
      <c r="M1002" s="848">
        <v>34</v>
      </c>
      <c r="N1002" s="848">
        <v>0</v>
      </c>
      <c r="O1002" s="848">
        <v>0</v>
      </c>
      <c r="P1002" s="848">
        <v>0</v>
      </c>
      <c r="Q1002" s="843">
        <v>34</v>
      </c>
    </row>
    <row r="1003" spans="3:17" hidden="1" outlineLevel="1">
      <c r="C1003" s="1140" t="s">
        <v>695</v>
      </c>
      <c r="D1003" s="1141"/>
      <c r="E1003" s="914"/>
      <c r="F1003" s="914"/>
      <c r="G1003" s="915">
        <v>-156.75</v>
      </c>
      <c r="H1003" s="915">
        <v>-148.5</v>
      </c>
      <c r="I1003" s="915">
        <v>-148.5</v>
      </c>
      <c r="J1003" s="915">
        <v>-148.5</v>
      </c>
      <c r="K1003" s="915">
        <v>-140.25</v>
      </c>
      <c r="L1003" s="915">
        <v>-140.25</v>
      </c>
      <c r="M1003" s="915">
        <v>3828.35</v>
      </c>
      <c r="N1003" s="915">
        <v>-132</v>
      </c>
      <c r="O1003" s="915">
        <v>-132</v>
      </c>
      <c r="P1003" s="915">
        <v>-132</v>
      </c>
      <c r="Q1003" s="916">
        <v>2549.6</v>
      </c>
    </row>
    <row r="1004" spans="3:17" hidden="1" outlineLevel="1">
      <c r="C1004" s="1114" t="s">
        <v>696</v>
      </c>
      <c r="D1004" s="1115"/>
      <c r="E1004" s="842">
        <v>4997</v>
      </c>
      <c r="F1004" s="842"/>
      <c r="G1004" s="848">
        <v>0</v>
      </c>
      <c r="H1004" s="848">
        <v>0</v>
      </c>
      <c r="I1004" s="848">
        <v>5102.8500000000004</v>
      </c>
      <c r="J1004" s="848">
        <v>0</v>
      </c>
      <c r="K1004" s="848">
        <v>0</v>
      </c>
      <c r="L1004" s="848">
        <v>0</v>
      </c>
      <c r="M1004" s="848">
        <v>0</v>
      </c>
      <c r="N1004" s="848">
        <v>0</v>
      </c>
      <c r="O1004" s="848">
        <v>0</v>
      </c>
      <c r="P1004" s="848">
        <v>5165.37</v>
      </c>
      <c r="Q1004" s="843">
        <v>15265.220000000001</v>
      </c>
    </row>
    <row r="1005" spans="3:17" hidden="1" outlineLevel="1">
      <c r="C1005" s="1140" t="s">
        <v>697</v>
      </c>
      <c r="D1005" s="1141"/>
      <c r="E1005" s="914"/>
      <c r="F1005" s="914"/>
      <c r="G1005" s="915">
        <v>40</v>
      </c>
      <c r="H1005" s="915">
        <v>40</v>
      </c>
      <c r="I1005" s="915">
        <v>0</v>
      </c>
      <c r="J1005" s="915">
        <v>0</v>
      </c>
      <c r="K1005" s="915">
        <v>40</v>
      </c>
      <c r="L1005" s="915">
        <v>770</v>
      </c>
      <c r="M1005" s="915">
        <v>40</v>
      </c>
      <c r="N1005" s="915">
        <v>0</v>
      </c>
      <c r="O1005" s="915">
        <v>120</v>
      </c>
      <c r="P1005" s="915">
        <v>40</v>
      </c>
      <c r="Q1005" s="916">
        <v>1090</v>
      </c>
    </row>
    <row r="1006" spans="3:17" hidden="1" outlineLevel="1">
      <c r="C1006" s="1128" t="s">
        <v>698</v>
      </c>
      <c r="D1006" s="1129"/>
      <c r="E1006" s="1129"/>
      <c r="F1006" s="1129"/>
      <c r="G1006" s="1129"/>
      <c r="H1006" s="1129"/>
      <c r="I1006" s="1129"/>
      <c r="J1006" s="1129"/>
      <c r="K1006" s="1129"/>
      <c r="L1006" s="1129"/>
      <c r="M1006" s="1129"/>
      <c r="N1006" s="1129"/>
      <c r="O1006" s="1129"/>
      <c r="P1006" s="1129"/>
      <c r="Q1006" s="1130"/>
    </row>
    <row r="1007" spans="3:17" hidden="1" outlineLevel="1">
      <c r="C1007" s="1135" t="s">
        <v>699</v>
      </c>
      <c r="D1007" s="1132"/>
      <c r="E1007" s="842"/>
      <c r="F1007" s="842"/>
      <c r="G1007" s="848">
        <v>601.34</v>
      </c>
      <c r="H1007" s="848">
        <v>27.98</v>
      </c>
      <c r="I1007" s="848">
        <v>122.89</v>
      </c>
      <c r="J1007" s="848">
        <v>31.82</v>
      </c>
      <c r="K1007" s="848">
        <v>414.05</v>
      </c>
      <c r="L1007" s="848">
        <v>130.13</v>
      </c>
      <c r="M1007" s="848">
        <v>1.96</v>
      </c>
      <c r="N1007" s="848">
        <v>290.75</v>
      </c>
      <c r="O1007" s="848">
        <v>125.49</v>
      </c>
      <c r="P1007" s="848">
        <v>68.900000000000006</v>
      </c>
      <c r="Q1007" s="843">
        <v>1815.3100000000002</v>
      </c>
    </row>
    <row r="1008" spans="3:17" hidden="1" outlineLevel="1">
      <c r="C1008" s="1142" t="s">
        <v>700</v>
      </c>
      <c r="D1008" s="1143"/>
      <c r="E1008" s="914"/>
      <c r="F1008" s="914"/>
      <c r="G1008" s="915">
        <v>0</v>
      </c>
      <c r="H1008" s="915">
        <v>81.38</v>
      </c>
      <c r="I1008" s="915">
        <v>127.54</v>
      </c>
      <c r="J1008" s="915">
        <v>108.31</v>
      </c>
      <c r="K1008" s="915">
        <v>117.97</v>
      </c>
      <c r="L1008" s="915">
        <v>15.41</v>
      </c>
      <c r="M1008" s="915">
        <v>61.52</v>
      </c>
      <c r="N1008" s="915">
        <v>176.23</v>
      </c>
      <c r="O1008" s="915">
        <v>0</v>
      </c>
      <c r="P1008" s="915">
        <v>168.83</v>
      </c>
      <c r="Q1008" s="916">
        <v>857.19000000000017</v>
      </c>
    </row>
    <row r="1009" spans="3:17" hidden="1" outlineLevel="1">
      <c r="C1009" s="1135" t="s">
        <v>701</v>
      </c>
      <c r="D1009" s="1132"/>
      <c r="E1009" s="923"/>
      <c r="F1009" s="923"/>
      <c r="G1009" s="848">
        <v>2028.46</v>
      </c>
      <c r="H1009" s="848">
        <v>0</v>
      </c>
      <c r="I1009" s="848">
        <v>2254.0700000000002</v>
      </c>
      <c r="J1009" s="848">
        <v>0</v>
      </c>
      <c r="K1009" s="848">
        <v>2181.54</v>
      </c>
      <c r="L1009" s="848">
        <v>0</v>
      </c>
      <c r="M1009" s="848">
        <v>2382.7800000000002</v>
      </c>
      <c r="N1009" s="848">
        <v>2000</v>
      </c>
      <c r="O1009" s="848">
        <v>2867.44</v>
      </c>
      <c r="P1009" s="848">
        <v>0</v>
      </c>
      <c r="Q1009" s="924">
        <v>13714.29</v>
      </c>
    </row>
    <row r="1010" spans="3:17" hidden="1" outlineLevel="1">
      <c r="C1010" s="1128" t="s">
        <v>702</v>
      </c>
      <c r="D1010" s="1129"/>
      <c r="E1010" s="925">
        <v>2274</v>
      </c>
      <c r="F1010" s="925">
        <v>120</v>
      </c>
      <c r="G1010" s="926">
        <v>2629.8</v>
      </c>
      <c r="H1010" s="926">
        <v>109.36</v>
      </c>
      <c r="I1010" s="926">
        <v>2504.5</v>
      </c>
      <c r="J1010" s="926">
        <v>140.13</v>
      </c>
      <c r="K1010" s="926">
        <v>2713.56</v>
      </c>
      <c r="L1010" s="926">
        <v>145.54</v>
      </c>
      <c r="M1010" s="926">
        <v>2446.2600000000002</v>
      </c>
      <c r="N1010" s="926">
        <v>2466.98</v>
      </c>
      <c r="O1010" s="926">
        <v>2992.93</v>
      </c>
      <c r="P1010" s="926">
        <v>237.73</v>
      </c>
      <c r="Q1010" s="927">
        <v>18780.79</v>
      </c>
    </row>
    <row r="1011" spans="3:17" hidden="1" outlineLevel="1">
      <c r="C1011" s="1114" t="s">
        <v>703</v>
      </c>
      <c r="D1011" s="1115"/>
      <c r="E1011" s="842">
        <v>203.16666666666666</v>
      </c>
      <c r="F1011" s="842">
        <v>203.16666666666666</v>
      </c>
      <c r="G1011" s="848">
        <v>552</v>
      </c>
      <c r="H1011" s="848">
        <v>890</v>
      </c>
      <c r="I1011" s="848">
        <v>1900</v>
      </c>
      <c r="J1011" s="848">
        <v>95</v>
      </c>
      <c r="K1011" s="848">
        <v>390</v>
      </c>
      <c r="L1011" s="848">
        <v>0</v>
      </c>
      <c r="M1011" s="848">
        <v>4900</v>
      </c>
      <c r="N1011" s="848">
        <v>2330.5</v>
      </c>
      <c r="O1011" s="848">
        <v>0</v>
      </c>
      <c r="P1011" s="848">
        <v>0</v>
      </c>
      <c r="Q1011" s="843">
        <v>11463.833333333332</v>
      </c>
    </row>
    <row r="1012" spans="3:17" hidden="1" outlineLevel="1">
      <c r="C1012" s="1116" t="s">
        <v>704</v>
      </c>
      <c r="D1012" s="1117"/>
      <c r="E1012" s="928">
        <v>14257.206666666665</v>
      </c>
      <c r="F1012" s="928">
        <v>7106.2749999999996</v>
      </c>
      <c r="G1012" s="926">
        <v>19118.36</v>
      </c>
      <c r="H1012" s="926">
        <v>14410.720000000001</v>
      </c>
      <c r="I1012" s="926">
        <v>17093.63</v>
      </c>
      <c r="J1012" s="926">
        <v>16225.47</v>
      </c>
      <c r="K1012" s="926">
        <v>9713.1400000000012</v>
      </c>
      <c r="L1012" s="926">
        <v>10190.129999999999</v>
      </c>
      <c r="M1012" s="926">
        <v>24799.81</v>
      </c>
      <c r="N1012" s="926">
        <v>30628.129999999997</v>
      </c>
      <c r="O1012" s="926">
        <v>6065.21</v>
      </c>
      <c r="P1012" s="926">
        <v>16853.45</v>
      </c>
      <c r="Q1012" s="926">
        <v>186461.53166666668</v>
      </c>
    </row>
    <row r="1013" spans="3:17" hidden="1" outlineLevel="1">
      <c r="C1013" s="1123"/>
      <c r="D1013" s="1124"/>
      <c r="E1013" s="1124"/>
      <c r="F1013" s="1124"/>
      <c r="G1013" s="1124"/>
      <c r="H1013" s="1124"/>
      <c r="I1013" s="1124"/>
      <c r="J1013" s="1124"/>
      <c r="K1013" s="1124"/>
      <c r="L1013" s="1124"/>
      <c r="M1013" s="1124"/>
      <c r="N1013" s="1124"/>
      <c r="O1013" s="1124"/>
      <c r="P1013" s="1124"/>
      <c r="Q1013" s="1125"/>
    </row>
    <row r="1014" spans="3:17" hidden="1" outlineLevel="1">
      <c r="C1014" s="1126" t="s">
        <v>705</v>
      </c>
      <c r="D1014" s="1127"/>
      <c r="E1014" s="929">
        <v>20979.793333333335</v>
      </c>
      <c r="F1014" s="929">
        <v>28130.974999999999</v>
      </c>
      <c r="G1014" s="861">
        <v>18502.309999999998</v>
      </c>
      <c r="H1014" s="861">
        <v>21576.28</v>
      </c>
      <c r="I1014" s="861">
        <v>19294.87</v>
      </c>
      <c r="J1014" s="861">
        <v>19636.53</v>
      </c>
      <c r="K1014" s="861">
        <v>24739.040000000001</v>
      </c>
      <c r="L1014" s="861">
        <v>23837.61</v>
      </c>
      <c r="M1014" s="861">
        <v>5158.5099999999984</v>
      </c>
      <c r="N1014" s="861">
        <v>-589.86999999999898</v>
      </c>
      <c r="O1014" s="861">
        <v>25926.82</v>
      </c>
      <c r="P1014" s="861">
        <v>15242.469999999998</v>
      </c>
      <c r="Q1014" s="861">
        <v>222435.33833333326</v>
      </c>
    </row>
    <row r="1015" spans="3:17" hidden="1" outlineLevel="1"/>
    <row r="1016" spans="3:17" hidden="1" outlineLevel="1"/>
    <row r="1017" spans="3:17" hidden="1" outlineLevel="1"/>
    <row r="1018" spans="3:17" hidden="1" outlineLevel="1"/>
    <row r="1019" spans="3:17" hidden="1" outlineLevel="1"/>
    <row r="1020" spans="3:17" hidden="1" outlineLevel="1"/>
    <row r="1021" spans="3:17" hidden="1" outlineLevel="1"/>
    <row r="1022" spans="3:17" hidden="1" outlineLevel="1"/>
    <row r="1023" spans="3:17" hidden="1" outlineLevel="1"/>
    <row r="1024" spans="3:17" hidden="1" outlineLevel="1"/>
    <row r="1025" hidden="1" outlineLevel="1"/>
    <row r="1026" hidden="1" outlineLevel="1"/>
    <row r="1027" hidden="1" outlineLevel="1"/>
    <row r="1028" hidden="1" outlineLevel="1"/>
    <row r="1029" hidden="1" outlineLevel="1"/>
    <row r="1030" hidden="1" outlineLevel="1"/>
    <row r="1031" hidden="1" outlineLevel="1"/>
    <row r="1032" hidden="1" outlineLevel="1"/>
    <row r="1033" hidden="1" outlineLevel="1"/>
    <row r="1034" hidden="1" outlineLevel="1"/>
    <row r="1035" hidden="1" outlineLevel="1"/>
    <row r="1036" hidden="1" outlineLevel="1"/>
    <row r="1037" hidden="1" outlineLevel="1"/>
    <row r="1038" hidden="1" outlineLevel="1"/>
    <row r="1039" hidden="1" outlineLevel="1"/>
    <row r="1040" hidden="1" outlineLevel="1"/>
    <row r="1041" hidden="1" outlineLevel="1"/>
    <row r="1042" hidden="1" outlineLevel="1"/>
    <row r="1043" hidden="1" outlineLevel="1"/>
    <row r="1044" hidden="1" outlineLevel="1"/>
    <row r="1045" hidden="1" outlineLevel="1"/>
    <row r="1046" hidden="1" outlineLevel="1"/>
    <row r="1047" hidden="1" outlineLevel="1"/>
    <row r="1048" hidden="1" outlineLevel="1"/>
    <row r="1049" hidden="1" outlineLevel="1"/>
    <row r="1050" hidden="1" outlineLevel="1"/>
    <row r="1051" hidden="1" outlineLevel="1"/>
    <row r="1052" hidden="1" outlineLevel="1"/>
    <row r="1053" hidden="1" outlineLevel="1"/>
    <row r="1054" hidden="1" outlineLevel="1"/>
    <row r="1055" hidden="1" outlineLevel="1"/>
    <row r="1056" hidden="1" outlineLevel="1"/>
    <row r="1057" hidden="1" outlineLevel="1"/>
    <row r="1058" hidden="1" outlineLevel="1"/>
    <row r="1059" hidden="1" outlineLevel="1"/>
    <row r="1060" hidden="1" outlineLevel="1"/>
    <row r="1061" hidden="1" outlineLevel="1"/>
    <row r="1062" hidden="1" outlineLevel="1"/>
    <row r="1063" hidden="1" outlineLevel="1"/>
    <row r="1064" hidden="1" outlineLevel="1"/>
    <row r="1065" hidden="1" outlineLevel="1"/>
    <row r="1066" hidden="1" outlineLevel="1"/>
    <row r="1067" hidden="1" outlineLevel="1"/>
    <row r="1068" hidden="1" outlineLevel="1"/>
    <row r="1069" hidden="1" outlineLevel="1"/>
    <row r="1070" hidden="1" outlineLevel="1"/>
    <row r="1071" hidden="1" outlineLevel="1"/>
    <row r="1072" hidden="1" outlineLevel="1"/>
    <row r="1073" hidden="1" outlineLevel="1"/>
    <row r="1074" hidden="1" outlineLevel="1"/>
    <row r="1075" hidden="1" outlineLevel="1"/>
    <row r="1076" hidden="1" outlineLevel="1"/>
    <row r="1077" hidden="1" outlineLevel="1"/>
    <row r="1078" hidden="1" outlineLevel="1"/>
    <row r="1079" hidden="1" outlineLevel="1"/>
    <row r="1080" hidden="1" outlineLevel="1"/>
    <row r="1081" hidden="1" outlineLevel="1"/>
    <row r="1082" hidden="1" outlineLevel="1"/>
    <row r="1083" hidden="1" outlineLevel="1"/>
    <row r="1084" hidden="1" outlineLevel="1"/>
    <row r="1085" hidden="1" outlineLevel="1"/>
    <row r="1086" hidden="1" outlineLevel="1"/>
    <row r="1087" hidden="1" outlineLevel="1"/>
    <row r="1088" collapsed="1"/>
    <row r="1089" spans="2:16" ht="18">
      <c r="B1089" s="836" t="s">
        <v>713</v>
      </c>
    </row>
    <row r="1091" spans="2:16" ht="27" customHeight="1">
      <c r="C1091" s="952" t="s">
        <v>913</v>
      </c>
      <c r="D1091" s="952" t="s">
        <v>714</v>
      </c>
      <c r="E1091" s="952" t="s">
        <v>715</v>
      </c>
      <c r="F1091" s="952" t="s">
        <v>716</v>
      </c>
      <c r="G1091" s="953" t="s">
        <v>394</v>
      </c>
      <c r="H1091" s="953" t="s">
        <v>717</v>
      </c>
      <c r="I1091" s="953" t="s">
        <v>718</v>
      </c>
      <c r="J1091" s="953" t="s">
        <v>719</v>
      </c>
      <c r="K1091" s="954" t="s">
        <v>902</v>
      </c>
      <c r="L1091" s="954" t="s">
        <v>903</v>
      </c>
      <c r="M1091" s="956" t="s">
        <v>904</v>
      </c>
      <c r="N1091" s="956" t="s">
        <v>909</v>
      </c>
      <c r="O1091" s="956" t="s">
        <v>914</v>
      </c>
      <c r="P1091" s="956" t="s">
        <v>911</v>
      </c>
    </row>
    <row r="1092" spans="2:16">
      <c r="B1092" s="4">
        <v>1</v>
      </c>
      <c r="C1092" s="26" t="s">
        <v>720</v>
      </c>
      <c r="D1092" s="26"/>
      <c r="E1092" s="26" t="s">
        <v>174</v>
      </c>
      <c r="F1092" s="26" t="s">
        <v>174</v>
      </c>
      <c r="G1092" s="26">
        <v>2</v>
      </c>
      <c r="H1092" s="26" t="s">
        <v>721</v>
      </c>
      <c r="I1092" s="26" t="s">
        <v>722</v>
      </c>
      <c r="J1092" s="26" t="s">
        <v>723</v>
      </c>
      <c r="K1092" s="950" t="s">
        <v>194</v>
      </c>
      <c r="L1092" s="950"/>
      <c r="M1092" s="4" t="s">
        <v>905</v>
      </c>
      <c r="N1092" s="4">
        <v>2568</v>
      </c>
      <c r="O1092" s="4">
        <v>3800</v>
      </c>
    </row>
    <row r="1093" spans="2:16">
      <c r="B1093" s="4">
        <f>B1092+1</f>
        <v>2</v>
      </c>
      <c r="C1093" s="26" t="s">
        <v>724</v>
      </c>
      <c r="D1093" s="26"/>
      <c r="E1093" s="26" t="s">
        <v>725</v>
      </c>
      <c r="F1093" s="26"/>
      <c r="G1093" s="26">
        <v>1</v>
      </c>
      <c r="H1093" s="26" t="s">
        <v>726</v>
      </c>
      <c r="I1093" s="26" t="s">
        <v>727</v>
      </c>
      <c r="J1093" s="26" t="s">
        <v>723</v>
      </c>
      <c r="K1093" s="950" t="s">
        <v>194</v>
      </c>
      <c r="L1093" s="950"/>
      <c r="M1093" s="4" t="s">
        <v>905</v>
      </c>
      <c r="N1093" s="4">
        <v>2189</v>
      </c>
      <c r="O1093" s="4">
        <v>3800</v>
      </c>
    </row>
    <row r="1094" spans="2:16">
      <c r="B1094" s="4">
        <f t="shared" ref="B1094:B1124" si="544">B1093+1</f>
        <v>3</v>
      </c>
      <c r="C1094" s="26" t="s">
        <v>728</v>
      </c>
      <c r="D1094" s="26"/>
      <c r="E1094" s="26" t="s">
        <v>725</v>
      </c>
      <c r="F1094" s="26"/>
      <c r="G1094" s="26">
        <v>1</v>
      </c>
      <c r="H1094" s="26" t="s">
        <v>729</v>
      </c>
      <c r="I1094" s="26" t="s">
        <v>730</v>
      </c>
      <c r="J1094" s="26" t="s">
        <v>723</v>
      </c>
      <c r="K1094" s="950" t="s">
        <v>194</v>
      </c>
      <c r="L1094" s="950"/>
      <c r="M1094" s="4" t="s">
        <v>905</v>
      </c>
      <c r="N1094" s="4">
        <v>1375</v>
      </c>
      <c r="O1094" s="4">
        <v>3800</v>
      </c>
    </row>
    <row r="1095" spans="2:16">
      <c r="B1095" s="4">
        <f t="shared" si="544"/>
        <v>4</v>
      </c>
      <c r="C1095" s="26" t="s">
        <v>731</v>
      </c>
      <c r="D1095" s="26"/>
      <c r="E1095" s="26" t="s">
        <v>725</v>
      </c>
      <c r="F1095" s="26"/>
      <c r="G1095" s="26">
        <v>3</v>
      </c>
      <c r="H1095" s="26" t="s">
        <v>732</v>
      </c>
      <c r="I1095" s="26" t="s">
        <v>733</v>
      </c>
      <c r="J1095" s="26" t="s">
        <v>723</v>
      </c>
      <c r="K1095" s="950" t="s">
        <v>194</v>
      </c>
      <c r="L1095" s="950"/>
      <c r="M1095" s="4" t="s">
        <v>905</v>
      </c>
      <c r="N1095" s="4">
        <v>2063</v>
      </c>
      <c r="O1095" s="4">
        <v>3800</v>
      </c>
    </row>
    <row r="1096" spans="2:16">
      <c r="B1096" s="4">
        <f t="shared" si="544"/>
        <v>5</v>
      </c>
      <c r="C1096" s="26" t="s">
        <v>734</v>
      </c>
      <c r="D1096" s="26"/>
      <c r="E1096" s="26" t="s">
        <v>725</v>
      </c>
      <c r="F1096" s="26"/>
      <c r="G1096" s="26">
        <v>2</v>
      </c>
      <c r="H1096" s="26" t="s">
        <v>735</v>
      </c>
      <c r="I1096" s="26" t="s">
        <v>736</v>
      </c>
      <c r="J1096" s="26" t="s">
        <v>723</v>
      </c>
      <c r="K1096" s="950" t="s">
        <v>194</v>
      </c>
      <c r="L1096" s="950"/>
      <c r="M1096" s="4" t="s">
        <v>905</v>
      </c>
      <c r="N1096" s="4">
        <v>1232</v>
      </c>
      <c r="O1096" s="4">
        <v>3800</v>
      </c>
    </row>
    <row r="1097" spans="2:16">
      <c r="B1097" s="4">
        <f t="shared" si="544"/>
        <v>6</v>
      </c>
      <c r="C1097" s="26" t="s">
        <v>737</v>
      </c>
      <c r="D1097" s="26"/>
      <c r="E1097" s="26" t="s">
        <v>725</v>
      </c>
      <c r="F1097" s="26"/>
      <c r="G1097" s="26">
        <v>2</v>
      </c>
      <c r="H1097" s="26" t="s">
        <v>738</v>
      </c>
      <c r="I1097" s="26" t="s">
        <v>739</v>
      </c>
      <c r="J1097" s="26" t="s">
        <v>723</v>
      </c>
      <c r="K1097" s="950" t="s">
        <v>194</v>
      </c>
      <c r="L1097" s="950"/>
      <c r="M1097" s="4" t="s">
        <v>905</v>
      </c>
      <c r="N1097" s="4">
        <v>1048</v>
      </c>
      <c r="O1097" s="4">
        <v>3800</v>
      </c>
    </row>
    <row r="1098" spans="2:16">
      <c r="B1098" s="4">
        <f t="shared" si="544"/>
        <v>7</v>
      </c>
      <c r="C1098" s="26" t="s">
        <v>740</v>
      </c>
      <c r="D1098" s="26"/>
      <c r="E1098" s="26" t="s">
        <v>725</v>
      </c>
      <c r="F1098" s="26">
        <v>3</v>
      </c>
      <c r="G1098" s="26">
        <v>2</v>
      </c>
      <c r="H1098" s="946" t="s">
        <v>741</v>
      </c>
      <c r="I1098" s="26" t="s">
        <v>742</v>
      </c>
      <c r="J1098" s="26" t="s">
        <v>723</v>
      </c>
      <c r="K1098" s="950" t="s">
        <v>194</v>
      </c>
      <c r="L1098" s="950"/>
      <c r="M1098" s="4" t="s">
        <v>905</v>
      </c>
      <c r="N1098" s="4">
        <v>2980</v>
      </c>
      <c r="O1098" s="4">
        <v>3800</v>
      </c>
    </row>
    <row r="1099" spans="2:16">
      <c r="B1099" s="4">
        <f t="shared" si="544"/>
        <v>8</v>
      </c>
      <c r="C1099" s="26" t="s">
        <v>743</v>
      </c>
      <c r="D1099" s="26"/>
      <c r="E1099" s="26" t="s">
        <v>725</v>
      </c>
      <c r="F1099" s="26">
        <v>10</v>
      </c>
      <c r="G1099" s="26">
        <v>3</v>
      </c>
      <c r="H1099" s="26" t="s">
        <v>744</v>
      </c>
      <c r="I1099" s="26" t="s">
        <v>745</v>
      </c>
      <c r="J1099" s="26" t="s">
        <v>723</v>
      </c>
      <c r="K1099" s="950" t="s">
        <v>194</v>
      </c>
      <c r="L1099" s="950"/>
      <c r="M1099" s="4" t="s">
        <v>905</v>
      </c>
      <c r="N1099" s="4">
        <v>2285</v>
      </c>
      <c r="O1099" s="4">
        <v>3800</v>
      </c>
    </row>
    <row r="1100" spans="2:16">
      <c r="B1100" s="4">
        <f t="shared" si="544"/>
        <v>9</v>
      </c>
      <c r="C1100" s="26" t="s">
        <v>746</v>
      </c>
      <c r="D1100" s="26"/>
      <c r="E1100" s="26" t="s">
        <v>725</v>
      </c>
      <c r="F1100" s="26"/>
      <c r="G1100" s="26">
        <v>1</v>
      </c>
      <c r="H1100" s="26" t="s">
        <v>747</v>
      </c>
      <c r="I1100" s="26" t="s">
        <v>748</v>
      </c>
      <c r="J1100" s="26" t="s">
        <v>723</v>
      </c>
      <c r="K1100" s="950" t="s">
        <v>194</v>
      </c>
      <c r="L1100" s="950"/>
      <c r="M1100" s="4" t="s">
        <v>905</v>
      </c>
      <c r="N1100" s="4">
        <v>2131</v>
      </c>
      <c r="O1100" s="4">
        <v>3800</v>
      </c>
    </row>
    <row r="1101" spans="2:16">
      <c r="B1101" s="4">
        <f t="shared" si="544"/>
        <v>10</v>
      </c>
      <c r="C1101" s="26" t="s">
        <v>749</v>
      </c>
      <c r="D1101" s="26"/>
      <c r="E1101" s="26" t="s">
        <v>174</v>
      </c>
      <c r="F1101" s="26" t="s">
        <v>174</v>
      </c>
      <c r="G1101" s="26">
        <v>2</v>
      </c>
      <c r="H1101" s="26" t="s">
        <v>750</v>
      </c>
      <c r="I1101" s="26" t="s">
        <v>751</v>
      </c>
      <c r="J1101" s="26" t="s">
        <v>723</v>
      </c>
      <c r="K1101" s="950" t="s">
        <v>194</v>
      </c>
      <c r="L1101" s="950"/>
      <c r="M1101" s="4" t="s">
        <v>905</v>
      </c>
      <c r="N1101" s="4">
        <v>2723</v>
      </c>
      <c r="O1101" s="4">
        <v>3800</v>
      </c>
    </row>
    <row r="1102" spans="2:16">
      <c r="B1102" s="4">
        <f t="shared" si="544"/>
        <v>11</v>
      </c>
      <c r="C1102" s="26" t="s">
        <v>752</v>
      </c>
      <c r="D1102" s="26"/>
      <c r="E1102" s="26" t="s">
        <v>194</v>
      </c>
      <c r="F1102" s="26"/>
      <c r="G1102" s="26">
        <v>1</v>
      </c>
      <c r="H1102" s="26" t="s">
        <v>753</v>
      </c>
      <c r="I1102" s="26" t="s">
        <v>754</v>
      </c>
      <c r="J1102" s="26" t="s">
        <v>723</v>
      </c>
      <c r="K1102" s="950" t="s">
        <v>194</v>
      </c>
      <c r="L1102" s="950"/>
      <c r="M1102" s="4" t="s">
        <v>905</v>
      </c>
      <c r="N1102" s="4">
        <v>2057</v>
      </c>
      <c r="O1102" s="4">
        <v>3800</v>
      </c>
    </row>
    <row r="1103" spans="2:16">
      <c r="B1103" s="4">
        <f t="shared" si="544"/>
        <v>12</v>
      </c>
      <c r="C1103" s="26" t="s">
        <v>755</v>
      </c>
      <c r="D1103" s="26"/>
      <c r="E1103" s="26" t="s">
        <v>174</v>
      </c>
      <c r="F1103" s="26" t="s">
        <v>174</v>
      </c>
      <c r="G1103" s="26">
        <v>2</v>
      </c>
      <c r="H1103" s="26" t="s">
        <v>756</v>
      </c>
      <c r="I1103" s="26" t="s">
        <v>757</v>
      </c>
      <c r="J1103" s="26" t="s">
        <v>723</v>
      </c>
      <c r="K1103" s="950" t="s">
        <v>194</v>
      </c>
      <c r="L1103" s="950"/>
      <c r="M1103" s="4" t="s">
        <v>905</v>
      </c>
      <c r="N1103" s="4">
        <v>2494</v>
      </c>
      <c r="O1103" s="4">
        <v>3800</v>
      </c>
    </row>
    <row r="1104" spans="2:16">
      <c r="B1104" s="4">
        <f t="shared" si="544"/>
        <v>13</v>
      </c>
      <c r="C1104" s="26" t="s">
        <v>758</v>
      </c>
      <c r="D1104" s="26"/>
      <c r="E1104" s="26" t="s">
        <v>174</v>
      </c>
      <c r="F1104" s="26" t="s">
        <v>174</v>
      </c>
      <c r="G1104" s="26">
        <v>1</v>
      </c>
      <c r="H1104" s="26" t="s">
        <v>759</v>
      </c>
      <c r="I1104" s="26" t="s">
        <v>760</v>
      </c>
      <c r="J1104" s="26" t="s">
        <v>723</v>
      </c>
      <c r="K1104" s="950" t="s">
        <v>194</v>
      </c>
      <c r="L1104" s="950"/>
      <c r="M1104" s="4" t="s">
        <v>905</v>
      </c>
      <c r="N1104" s="4">
        <v>1048</v>
      </c>
      <c r="O1104" s="4">
        <v>3800</v>
      </c>
    </row>
    <row r="1105" spans="2:15">
      <c r="B1105" s="4">
        <f t="shared" si="544"/>
        <v>14</v>
      </c>
      <c r="C1105" s="947" t="s">
        <v>761</v>
      </c>
      <c r="D1105" s="947"/>
      <c r="E1105" s="947"/>
      <c r="F1105" s="947"/>
      <c r="G1105" s="947"/>
      <c r="H1105" s="947"/>
      <c r="I1105" s="947"/>
      <c r="J1105" s="947"/>
      <c r="K1105" s="950" t="s">
        <v>239</v>
      </c>
      <c r="L1105" s="950"/>
      <c r="M1105" s="4" t="s">
        <v>905</v>
      </c>
      <c r="O1105" s="4">
        <v>3800</v>
      </c>
    </row>
    <row r="1106" spans="2:15">
      <c r="B1106" s="4">
        <f t="shared" si="544"/>
        <v>15</v>
      </c>
      <c r="C1106" s="26" t="s">
        <v>762</v>
      </c>
      <c r="D1106" s="26"/>
      <c r="E1106" s="26" t="s">
        <v>725</v>
      </c>
      <c r="F1106" s="26"/>
      <c r="G1106" s="26">
        <v>4</v>
      </c>
      <c r="H1106" s="26" t="s">
        <v>763</v>
      </c>
      <c r="I1106" s="26" t="s">
        <v>764</v>
      </c>
      <c r="J1106" s="26" t="s">
        <v>723</v>
      </c>
      <c r="K1106" s="950" t="s">
        <v>194</v>
      </c>
      <c r="L1106" s="950"/>
      <c r="M1106" s="4" t="s">
        <v>905</v>
      </c>
      <c r="N1106" s="4">
        <v>1070</v>
      </c>
      <c r="O1106" s="4">
        <v>3800</v>
      </c>
    </row>
    <row r="1107" spans="2:15">
      <c r="B1107" s="4">
        <f t="shared" si="544"/>
        <v>16</v>
      </c>
      <c r="C1107" s="26" t="s">
        <v>765</v>
      </c>
      <c r="D1107" s="26"/>
      <c r="E1107" s="26" t="s">
        <v>725</v>
      </c>
      <c r="F1107" s="26"/>
      <c r="G1107" s="26">
        <v>3</v>
      </c>
      <c r="H1107" s="26" t="s">
        <v>766</v>
      </c>
      <c r="I1107" s="26" t="s">
        <v>767</v>
      </c>
      <c r="J1107" s="26" t="s">
        <v>723</v>
      </c>
      <c r="K1107" s="950" t="s">
        <v>194</v>
      </c>
      <c r="L1107" s="950"/>
      <c r="M1107" s="4" t="s">
        <v>905</v>
      </c>
      <c r="N1107" s="4">
        <v>1341</v>
      </c>
      <c r="O1107" s="4">
        <v>3800</v>
      </c>
    </row>
    <row r="1108" spans="2:15">
      <c r="B1108" s="4">
        <f t="shared" si="544"/>
        <v>17</v>
      </c>
      <c r="C1108" s="947" t="s">
        <v>768</v>
      </c>
      <c r="D1108" s="947"/>
      <c r="E1108" s="947"/>
      <c r="F1108" s="947"/>
      <c r="G1108" s="947"/>
      <c r="H1108" s="947"/>
      <c r="I1108" s="947"/>
      <c r="J1108" s="947"/>
      <c r="K1108" s="950" t="s">
        <v>239</v>
      </c>
      <c r="L1108" s="950"/>
      <c r="M1108" s="4" t="s">
        <v>905</v>
      </c>
      <c r="O1108" s="4">
        <v>3800</v>
      </c>
    </row>
    <row r="1109" spans="2:15">
      <c r="B1109" s="4">
        <f t="shared" si="544"/>
        <v>18</v>
      </c>
      <c r="C1109" s="26" t="s">
        <v>769</v>
      </c>
      <c r="D1109" s="26"/>
      <c r="E1109" s="26" t="s">
        <v>174</v>
      </c>
      <c r="F1109" s="26" t="s">
        <v>174</v>
      </c>
      <c r="G1109" s="26">
        <v>1</v>
      </c>
      <c r="H1109" s="26" t="s">
        <v>770</v>
      </c>
      <c r="I1109" s="946" t="s">
        <v>771</v>
      </c>
      <c r="J1109" s="26" t="s">
        <v>723</v>
      </c>
      <c r="K1109" s="950" t="s">
        <v>194</v>
      </c>
      <c r="L1109" s="950"/>
      <c r="M1109" s="4" t="s">
        <v>905</v>
      </c>
      <c r="N1109" s="4">
        <v>1786</v>
      </c>
      <c r="O1109" s="4">
        <v>3800</v>
      </c>
    </row>
    <row r="1110" spans="2:15">
      <c r="B1110" s="4">
        <f t="shared" si="544"/>
        <v>19</v>
      </c>
      <c r="C1110" s="947" t="s">
        <v>772</v>
      </c>
      <c r="D1110" s="947"/>
      <c r="E1110" s="947"/>
      <c r="F1110" s="947"/>
      <c r="G1110" s="947"/>
      <c r="H1110" s="947"/>
      <c r="I1110" s="947"/>
      <c r="J1110" s="947"/>
      <c r="K1110" s="950" t="s">
        <v>239</v>
      </c>
      <c r="L1110" s="950"/>
      <c r="M1110" s="4" t="s">
        <v>905</v>
      </c>
      <c r="O1110" s="4">
        <v>3800</v>
      </c>
    </row>
    <row r="1111" spans="2:15">
      <c r="B1111" s="4">
        <f t="shared" si="544"/>
        <v>20</v>
      </c>
      <c r="C1111" s="947" t="s">
        <v>773</v>
      </c>
      <c r="D1111" s="947"/>
      <c r="E1111" s="947"/>
      <c r="F1111" s="947"/>
      <c r="G1111" s="947"/>
      <c r="H1111" s="947"/>
      <c r="I1111" s="947"/>
      <c r="J1111" s="947"/>
      <c r="K1111" s="950" t="s">
        <v>239</v>
      </c>
      <c r="L1111" s="950"/>
      <c r="M1111" s="4" t="s">
        <v>907</v>
      </c>
      <c r="O1111" s="4">
        <v>4895</v>
      </c>
    </row>
    <row r="1112" spans="2:15">
      <c r="B1112" s="4">
        <f t="shared" si="544"/>
        <v>21</v>
      </c>
      <c r="C1112" s="26"/>
      <c r="D1112" s="26"/>
      <c r="E1112" s="26"/>
      <c r="F1112" s="26"/>
      <c r="G1112" s="26"/>
      <c r="H1112" s="26"/>
      <c r="I1112" s="26"/>
      <c r="J1112" s="26"/>
      <c r="K1112" s="950"/>
      <c r="L1112" s="950"/>
      <c r="M1112" s="4"/>
    </row>
    <row r="1113" spans="2:15">
      <c r="B1113" s="4">
        <f t="shared" si="544"/>
        <v>22</v>
      </c>
      <c r="C1113" s="26"/>
      <c r="D1113" s="26"/>
      <c r="E1113" s="26"/>
      <c r="F1113" s="26"/>
      <c r="G1113" s="26"/>
      <c r="H1113" s="26"/>
      <c r="I1113" s="26"/>
      <c r="J1113" s="26"/>
      <c r="K1113" s="950"/>
      <c r="L1113" s="950"/>
      <c r="M1113" s="4"/>
    </row>
    <row r="1114" spans="2:15">
      <c r="B1114" s="4">
        <f t="shared" si="544"/>
        <v>23</v>
      </c>
      <c r="C1114" s="26"/>
      <c r="D1114" s="26"/>
      <c r="E1114" s="26"/>
      <c r="F1114" s="26"/>
      <c r="G1114" s="26"/>
      <c r="H1114" s="26"/>
      <c r="I1114" s="26"/>
      <c r="J1114" s="26"/>
      <c r="K1114" s="950"/>
      <c r="L1114" s="950"/>
      <c r="M1114" s="4"/>
    </row>
    <row r="1115" spans="2:15">
      <c r="B1115" s="4">
        <f t="shared" si="544"/>
        <v>24</v>
      </c>
      <c r="C1115" s="26"/>
      <c r="D1115" s="26"/>
      <c r="E1115" s="26"/>
      <c r="F1115" s="26"/>
      <c r="G1115" s="26"/>
      <c r="H1115" s="26"/>
      <c r="I1115" s="26"/>
      <c r="J1115" s="26"/>
      <c r="K1115" s="950"/>
      <c r="L1115" s="950"/>
      <c r="M1115" s="4"/>
    </row>
    <row r="1116" spans="2:15">
      <c r="B1116" s="4">
        <f t="shared" si="544"/>
        <v>25</v>
      </c>
      <c r="C1116" s="26"/>
      <c r="D1116" s="26"/>
      <c r="E1116" s="26"/>
      <c r="F1116" s="26"/>
      <c r="G1116" s="26"/>
      <c r="H1116" s="26"/>
      <c r="I1116" s="26"/>
      <c r="J1116" s="26"/>
      <c r="K1116" s="950"/>
      <c r="L1116" s="950"/>
      <c r="M1116" s="4"/>
    </row>
    <row r="1117" spans="2:15">
      <c r="B1117" s="4">
        <f t="shared" si="544"/>
        <v>26</v>
      </c>
      <c r="C1117" s="26"/>
      <c r="D1117" s="26"/>
      <c r="E1117" s="26"/>
      <c r="F1117" s="26"/>
      <c r="G1117" s="26"/>
      <c r="H1117" s="26"/>
      <c r="I1117" s="26"/>
      <c r="J1117" s="26"/>
      <c r="K1117" s="950"/>
      <c r="L1117" s="950"/>
      <c r="M1117" s="4"/>
    </row>
    <row r="1118" spans="2:15">
      <c r="B1118" s="4">
        <f t="shared" si="544"/>
        <v>27</v>
      </c>
      <c r="C1118" s="26"/>
      <c r="D1118" s="26"/>
      <c r="E1118" s="26"/>
      <c r="F1118" s="26"/>
      <c r="G1118" s="26"/>
      <c r="H1118" s="26"/>
      <c r="I1118" s="26"/>
      <c r="J1118" s="26"/>
      <c r="K1118" s="950"/>
      <c r="L1118" s="950"/>
      <c r="M1118" s="4"/>
    </row>
    <row r="1119" spans="2:15">
      <c r="B1119" s="4">
        <f t="shared" si="544"/>
        <v>28</v>
      </c>
      <c r="C1119" s="26"/>
      <c r="D1119" s="26"/>
      <c r="E1119" s="26"/>
      <c r="F1119" s="26"/>
      <c r="G1119" s="26"/>
      <c r="H1119" s="26"/>
      <c r="I1119" s="26"/>
      <c r="J1119" s="26"/>
      <c r="K1119" s="950"/>
      <c r="L1119" s="950"/>
      <c r="M1119" s="4"/>
    </row>
    <row r="1120" spans="2:15">
      <c r="B1120" s="4">
        <f t="shared" si="544"/>
        <v>29</v>
      </c>
      <c r="C1120" s="26"/>
      <c r="D1120" s="26"/>
      <c r="E1120" s="26"/>
      <c r="F1120" s="26"/>
      <c r="G1120" s="26"/>
      <c r="H1120" s="26"/>
      <c r="I1120" s="26"/>
      <c r="J1120" s="26"/>
      <c r="K1120" s="950"/>
      <c r="L1120" s="950"/>
      <c r="M1120" s="4"/>
    </row>
    <row r="1121" spans="2:13">
      <c r="B1121" s="4">
        <f t="shared" si="544"/>
        <v>30</v>
      </c>
      <c r="C1121" s="26"/>
      <c r="D1121" s="26"/>
      <c r="E1121" s="26"/>
      <c r="F1121" s="26"/>
      <c r="G1121" s="26"/>
      <c r="H1121" s="26"/>
      <c r="I1121" s="26"/>
      <c r="J1121" s="26"/>
      <c r="K1121" s="950"/>
      <c r="L1121" s="950"/>
      <c r="M1121" s="4"/>
    </row>
    <row r="1122" spans="2:13">
      <c r="B1122" s="4">
        <f t="shared" si="544"/>
        <v>31</v>
      </c>
      <c r="K1122" s="951"/>
      <c r="L1122" s="951"/>
      <c r="M1122" s="4"/>
    </row>
    <row r="1123" spans="2:13">
      <c r="B1123" s="4">
        <f t="shared" si="544"/>
        <v>32</v>
      </c>
      <c r="G1123" s="5"/>
      <c r="H1123" s="5"/>
      <c r="K1123" s="951"/>
      <c r="L1123" s="951"/>
      <c r="M1123" s="4"/>
    </row>
    <row r="1124" spans="2:13">
      <c r="B1124" s="4">
        <f t="shared" si="544"/>
        <v>33</v>
      </c>
      <c r="G1124" s="5"/>
      <c r="H1124" s="5"/>
      <c r="K1124" s="951"/>
      <c r="L1124" s="951"/>
      <c r="M1124" s="4"/>
    </row>
    <row r="1125" spans="2:13">
      <c r="I1125" s="4"/>
    </row>
    <row r="1126" spans="2:13">
      <c r="I1126" s="4"/>
    </row>
    <row r="1127" spans="2:13">
      <c r="I1127" s="4"/>
    </row>
  </sheetData>
  <mergeCells count="38">
    <mergeCell ref="C1011:D1011"/>
    <mergeCell ref="C1012:D1012"/>
    <mergeCell ref="C1013:Q1013"/>
    <mergeCell ref="C1014:D1014"/>
    <mergeCell ref="C1006:Q1006"/>
    <mergeCell ref="C1007:D1007"/>
    <mergeCell ref="C1008:D1008"/>
    <mergeCell ref="C1009:D1009"/>
    <mergeCell ref="C1010:D1010"/>
    <mergeCell ref="C1001:D1001"/>
    <mergeCell ref="C1002:D1002"/>
    <mergeCell ref="C1003:D1003"/>
    <mergeCell ref="C1004:D1004"/>
    <mergeCell ref="C1005:D1005"/>
    <mergeCell ref="C996:D996"/>
    <mergeCell ref="C997:D997"/>
    <mergeCell ref="C998:D998"/>
    <mergeCell ref="C999:D999"/>
    <mergeCell ref="C1000:D1000"/>
    <mergeCell ref="C991:D991"/>
    <mergeCell ref="C992:D992"/>
    <mergeCell ref="C993:Q993"/>
    <mergeCell ref="C994:D994"/>
    <mergeCell ref="C995:D995"/>
    <mergeCell ref="C986:D986"/>
    <mergeCell ref="C987:Q987"/>
    <mergeCell ref="C988:Q988"/>
    <mergeCell ref="C989:D989"/>
    <mergeCell ref="C990:D990"/>
    <mergeCell ref="D247:J247"/>
    <mergeCell ref="D250:J250"/>
    <mergeCell ref="D253:J253"/>
    <mergeCell ref="D46:E46"/>
    <mergeCell ref="D53:E53"/>
    <mergeCell ref="D59:E59"/>
    <mergeCell ref="D74:E74"/>
    <mergeCell ref="D78:E78"/>
    <mergeCell ref="D84:E84"/>
  </mergeCells>
  <printOptions horizontalCentered="1"/>
  <pageMargins left="0.2" right="0.2" top="0.75" bottom="0.75" header="0.3" footer="0.3"/>
  <pageSetup scale="10" orientation="portrait" r:id="rId1"/>
  <headerFooter>
    <oddFooter>&amp;L&amp;D&amp;CBear Capital Partners, Inc.&amp;R&amp;F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6151F-02BA-4DC6-B305-D471BC0B4303}">
  <sheetPr>
    <tabColor theme="7"/>
    <pageSetUpPr fitToPage="1"/>
  </sheetPr>
  <dimension ref="A2:DT1127"/>
  <sheetViews>
    <sheetView showGridLines="0" topLeftCell="A194" zoomScale="93" zoomScaleNormal="93" workbookViewId="0">
      <selection activeCell="M224" sqref="M224:M231"/>
    </sheetView>
  </sheetViews>
  <sheetFormatPr defaultColWidth="8.77734375" defaultRowHeight="14.4" outlineLevelRow="1"/>
  <cols>
    <col min="1" max="1" width="8.77734375" style="4"/>
    <col min="2" max="2" width="15.21875" style="4" customWidth="1"/>
    <col min="3" max="3" width="28.5546875" style="4" customWidth="1"/>
    <col min="4" max="4" width="23.44140625" style="4" customWidth="1"/>
    <col min="5" max="5" width="22.44140625" style="4" customWidth="1"/>
    <col min="6" max="6" width="18" style="4" customWidth="1"/>
    <col min="7" max="7" width="17.77734375" style="4" customWidth="1"/>
    <col min="8" max="8" width="14.77734375" style="4" customWidth="1"/>
    <col min="9" max="13" width="15.77734375" style="5" customWidth="1"/>
    <col min="14" max="16" width="20.77734375" style="4" customWidth="1"/>
    <col min="17" max="17" width="16.21875" style="4" customWidth="1"/>
    <col min="18" max="28" width="15.21875" style="4" customWidth="1"/>
    <col min="29" max="29" width="12.77734375" style="4" bestFit="1" customWidth="1"/>
    <col min="30" max="30" width="14.21875" style="4" customWidth="1"/>
    <col min="31" max="51" width="12.77734375" style="4" bestFit="1" customWidth="1"/>
    <col min="52" max="52" width="14.21875" style="4" bestFit="1" customWidth="1"/>
    <col min="53" max="77" width="12.77734375" style="4" bestFit="1" customWidth="1"/>
    <col min="78" max="124" width="9.44140625" style="4" bestFit="1" customWidth="1"/>
    <col min="125" max="16384" width="8.77734375" style="4"/>
  </cols>
  <sheetData>
    <row r="2" spans="2:16" ht="21">
      <c r="B2" s="464" t="str">
        <f ca="1">MID(CELL("filename",A1),FIND("]",CELL("filename",A1))+1,255)</f>
        <v>Ocean Park</v>
      </c>
      <c r="M2" s="37"/>
      <c r="N2" s="37"/>
      <c r="O2" s="37"/>
      <c r="P2" s="37"/>
    </row>
    <row r="3" spans="2:16" ht="18">
      <c r="B3" s="22" t="s">
        <v>298</v>
      </c>
      <c r="M3" s="37"/>
      <c r="N3" s="37"/>
      <c r="O3" s="37"/>
      <c r="P3" s="37"/>
    </row>
    <row r="4" spans="2:16" ht="15.6" outlineLevel="1">
      <c r="M4" s="37"/>
      <c r="N4" s="37"/>
      <c r="O4" s="37"/>
      <c r="P4" s="37"/>
    </row>
    <row r="5" spans="2:16" outlineLevel="1">
      <c r="C5" s="4" t="s">
        <v>338</v>
      </c>
      <c r="D5" s="596">
        <f>Summary!C2</f>
        <v>43497</v>
      </c>
      <c r="M5" s="4"/>
    </row>
    <row r="6" spans="2:16" outlineLevel="1">
      <c r="M6" s="4"/>
    </row>
    <row r="7" spans="2:16" ht="16.5" customHeight="1" outlineLevel="1">
      <c r="C7" s="21" t="s">
        <v>2</v>
      </c>
      <c r="I7" s="4"/>
      <c r="M7" s="4"/>
    </row>
    <row r="8" spans="2:16" ht="16.5" customHeight="1" outlineLevel="1">
      <c r="I8" s="4"/>
      <c r="M8" s="4"/>
    </row>
    <row r="9" spans="2:16" ht="16.5" customHeight="1" outlineLevel="1">
      <c r="C9" s="21" t="s">
        <v>3</v>
      </c>
      <c r="D9" s="633" t="str">
        <f>Summary!B10</f>
        <v xml:space="preserve"> Prop #10- Ocean Park LA 90064</v>
      </c>
      <c r="E9" s="634"/>
      <c r="I9" s="4"/>
      <c r="M9" s="4"/>
    </row>
    <row r="10" spans="2:16" ht="16.5" customHeight="1" outlineLevel="1">
      <c r="C10" s="21" t="s">
        <v>4</v>
      </c>
      <c r="D10" s="630">
        <v>1959</v>
      </c>
      <c r="I10" s="4"/>
      <c r="M10" s="4"/>
    </row>
    <row r="11" spans="2:16" ht="16.5" customHeight="1" outlineLevel="1">
      <c r="C11" s="21" t="s">
        <v>5</v>
      </c>
      <c r="D11" s="170">
        <v>12894</v>
      </c>
      <c r="I11" s="4"/>
      <c r="M11" s="4"/>
    </row>
    <row r="12" spans="2:16" ht="16.5" customHeight="1" outlineLevel="1">
      <c r="I12" s="4"/>
      <c r="M12" s="4"/>
    </row>
    <row r="13" spans="2:16" ht="16.5" customHeight="1" outlineLevel="1">
      <c r="C13" s="21" t="s">
        <v>6</v>
      </c>
      <c r="I13" s="4"/>
      <c r="M13" s="4"/>
    </row>
    <row r="14" spans="2:16" ht="16.5" customHeight="1" outlineLevel="1">
      <c r="I14" s="4"/>
      <c r="M14" s="4"/>
    </row>
    <row r="15" spans="2:16" ht="16.5" customHeight="1" outlineLevel="1">
      <c r="C15" s="597" t="s">
        <v>7</v>
      </c>
      <c r="D15" s="598"/>
      <c r="E15" s="599"/>
      <c r="I15" s="4"/>
      <c r="M15" s="4"/>
    </row>
    <row r="16" spans="2:16" ht="16.5" customHeight="1" outlineLevel="1">
      <c r="C16" s="597" t="s">
        <v>8</v>
      </c>
      <c r="D16" s="598"/>
      <c r="E16" s="599"/>
      <c r="I16" s="4"/>
      <c r="M16" s="4"/>
    </row>
    <row r="17" spans="3:17" ht="16.5" customHeight="1" outlineLevel="1">
      <c r="C17" s="597" t="s">
        <v>9</v>
      </c>
      <c r="D17" s="598"/>
      <c r="E17" s="599"/>
      <c r="I17" s="4"/>
      <c r="M17" s="10"/>
      <c r="N17" s="10"/>
      <c r="O17" s="10"/>
      <c r="P17" s="10"/>
      <c r="Q17" s="10"/>
    </row>
    <row r="18" spans="3:17" ht="16.5" customHeight="1" outlineLevel="1">
      <c r="C18" s="597" t="s">
        <v>10</v>
      </c>
      <c r="D18" s="598"/>
      <c r="E18" s="599"/>
      <c r="I18" s="4"/>
      <c r="M18" s="4"/>
    </row>
    <row r="19" spans="3:17" ht="16.5" customHeight="1" outlineLevel="1">
      <c r="I19" s="4"/>
      <c r="M19" s="4"/>
    </row>
    <row r="20" spans="3:17" ht="16.5" customHeight="1" outlineLevel="1">
      <c r="I20" s="4"/>
      <c r="M20" s="4"/>
    </row>
    <row r="21" spans="3:17" ht="16.5" customHeight="1" outlineLevel="1">
      <c r="C21" s="21" t="s">
        <v>11</v>
      </c>
      <c r="I21" s="4"/>
      <c r="M21" s="4"/>
    </row>
    <row r="22" spans="3:17" ht="16.5" customHeight="1" outlineLevel="1">
      <c r="I22" s="4"/>
      <c r="M22" s="4"/>
    </row>
    <row r="23" spans="3:17" ht="16.5" customHeight="1" outlineLevel="1">
      <c r="C23" s="600" t="s">
        <v>12</v>
      </c>
      <c r="D23" s="601"/>
      <c r="E23" s="602"/>
      <c r="F23" s="10"/>
      <c r="G23" s="10"/>
      <c r="H23" s="10"/>
      <c r="I23" s="10"/>
      <c r="M23" s="4"/>
    </row>
    <row r="24" spans="3:17" ht="16.5" customHeight="1" outlineLevel="1">
      <c r="C24" s="600"/>
      <c r="D24" s="601"/>
      <c r="E24" s="602"/>
      <c r="I24" s="4"/>
      <c r="M24" s="4"/>
    </row>
    <row r="25" spans="3:17" ht="16.5" customHeight="1" outlineLevel="1">
      <c r="I25" s="4"/>
      <c r="M25" s="4"/>
      <c r="P25" s="151"/>
    </row>
    <row r="26" spans="3:17" ht="16.5" customHeight="1" outlineLevel="1">
      <c r="C26" s="21" t="s">
        <v>195</v>
      </c>
      <c r="I26" s="4"/>
      <c r="M26" s="152"/>
      <c r="P26" s="151"/>
    </row>
    <row r="27" spans="3:17" ht="16.5" customHeight="1" outlineLevel="1">
      <c r="C27" s="4" t="s">
        <v>196</v>
      </c>
      <c r="E27" s="154">
        <f>E328</f>
        <v>62</v>
      </c>
      <c r="F27" s="155" t="s">
        <v>197</v>
      </c>
      <c r="I27" s="4"/>
      <c r="M27" s="4"/>
      <c r="P27" s="151"/>
    </row>
    <row r="28" spans="3:17" ht="16.5" customHeight="1" outlineLevel="1">
      <c r="C28" s="4" t="s">
        <v>241</v>
      </c>
      <c r="E28" s="427">
        <f>D907</f>
        <v>2.151323590699759E-2</v>
      </c>
      <c r="F28" s="156"/>
      <c r="M28" s="4"/>
      <c r="P28" s="151"/>
    </row>
    <row r="29" spans="3:17" ht="16.5" customHeight="1" outlineLevel="1">
      <c r="C29" s="4" t="s">
        <v>342</v>
      </c>
      <c r="E29" s="423">
        <f>SUMIF(E823:N823,E27/12,E907:N907)</f>
        <v>0</v>
      </c>
      <c r="F29" s="156"/>
    </row>
    <row r="30" spans="3:17" ht="16.5" customHeight="1" outlineLevel="1">
      <c r="C30" s="4" t="s">
        <v>40</v>
      </c>
      <c r="E30" s="423">
        <f ca="1">D976</f>
        <v>4.7268399596214289E-2</v>
      </c>
    </row>
    <row r="31" spans="3:17" ht="16.5" customHeight="1" outlineLevel="1"/>
    <row r="32" spans="3:17" ht="16.5" customHeight="1" outlineLevel="1">
      <c r="C32" s="4" t="s">
        <v>198</v>
      </c>
      <c r="E32" s="153">
        <f ca="1">-SUMIF(D979:DT979,"&lt;0",D979:DT979)</f>
        <v>992421.59999999963</v>
      </c>
      <c r="F32" s="156"/>
    </row>
    <row r="33" spans="2:15" ht="16.5" customHeight="1" outlineLevel="1">
      <c r="C33" s="4" t="s">
        <v>350</v>
      </c>
      <c r="E33" s="152">
        <f ca="1">SUMIF(D979:DT979,"&gt;0",D979:DT979)/-SUMIF(D979:DT979,"&lt;0",D979:DT979)</f>
        <v>3.4369942850081139</v>
      </c>
      <c r="F33" s="152" t="s">
        <v>41</v>
      </c>
      <c r="G33" s="152"/>
    </row>
    <row r="34" spans="2:15" ht="16.5" customHeight="1" outlineLevel="1">
      <c r="C34" s="4" t="s">
        <v>343</v>
      </c>
      <c r="E34" s="424">
        <f>SUMIF(E823:N823,E27/12,E922:N922)</f>
        <v>0</v>
      </c>
      <c r="F34" s="153"/>
    </row>
    <row r="35" spans="2:15" ht="16.5" customHeight="1" outlineLevel="1">
      <c r="C35" s="425" t="s">
        <v>345</v>
      </c>
      <c r="D35" s="425"/>
      <c r="E35" s="426">
        <f>D323</f>
        <v>6.3209453946024938E-2</v>
      </c>
      <c r="F35" s="153"/>
    </row>
    <row r="36" spans="2:15" ht="16.5" customHeight="1" outlineLevel="1">
      <c r="C36" s="4" t="s">
        <v>199</v>
      </c>
      <c r="E36" s="153">
        <f ca="1">SUM(D979:DT979)</f>
        <v>2418525.7675186074</v>
      </c>
      <c r="F36" s="153"/>
    </row>
    <row r="37" spans="2:15" ht="16.5" customHeight="1" outlineLevel="1">
      <c r="C37" s="4" t="s">
        <v>243</v>
      </c>
      <c r="E37" s="427">
        <f ca="1">D981</f>
        <v>0.27005469202995303</v>
      </c>
    </row>
    <row r="39" spans="2:15" ht="18">
      <c r="B39" s="471" t="s">
        <v>15</v>
      </c>
    </row>
    <row r="40" spans="2:15" outlineLevel="1"/>
    <row r="41" spans="2:15" outlineLevel="1">
      <c r="I41" s="4"/>
      <c r="J41" s="4"/>
      <c r="K41" s="4"/>
      <c r="L41" s="4"/>
      <c r="M41" s="4"/>
    </row>
    <row r="42" spans="2:15" outlineLevel="1">
      <c r="D42" s="593" t="s">
        <v>215</v>
      </c>
      <c r="E42" s="593"/>
      <c r="F42" s="6">
        <f>SUM(E43:E45)</f>
        <v>1000</v>
      </c>
      <c r="I42" s="4"/>
      <c r="J42" s="4"/>
      <c r="K42" s="4"/>
      <c r="L42" s="4"/>
      <c r="M42" s="4"/>
    </row>
    <row r="43" spans="2:15" outlineLevel="1">
      <c r="D43" s="4" t="s">
        <v>42</v>
      </c>
      <c r="E43" s="161">
        <v>0</v>
      </c>
      <c r="F43" s="7"/>
      <c r="I43" s="4"/>
      <c r="J43" s="4"/>
      <c r="K43" s="4"/>
      <c r="L43" s="4"/>
      <c r="M43" s="4"/>
    </row>
    <row r="44" spans="2:15" outlineLevel="1">
      <c r="D44" s="4" t="s">
        <v>43</v>
      </c>
      <c r="E44" s="161">
        <v>0</v>
      </c>
      <c r="F44" s="7"/>
      <c r="I44" s="4"/>
      <c r="J44" s="4"/>
      <c r="K44" s="4"/>
      <c r="L44" s="4"/>
      <c r="M44" s="4"/>
    </row>
    <row r="45" spans="2:15" outlineLevel="1">
      <c r="D45" s="4" t="s">
        <v>44</v>
      </c>
      <c r="E45" s="158">
        <v>1000</v>
      </c>
      <c r="F45" s="7"/>
      <c r="I45" s="4"/>
      <c r="J45" s="4"/>
      <c r="K45" s="4"/>
      <c r="L45" s="4"/>
      <c r="M45" s="4"/>
    </row>
    <row r="46" spans="2:15" outlineLevel="1">
      <c r="D46" s="1100" t="s">
        <v>45</v>
      </c>
      <c r="E46" s="1100"/>
      <c r="F46" s="6">
        <f>SUM(E47:E52)</f>
        <v>3524000</v>
      </c>
      <c r="I46" s="4"/>
      <c r="J46" s="4"/>
      <c r="K46" s="4"/>
      <c r="L46" s="4"/>
      <c r="M46" s="4"/>
    </row>
    <row r="47" spans="2:15" outlineLevel="1">
      <c r="D47" s="4" t="s">
        <v>0</v>
      </c>
      <c r="E47" s="158">
        <v>3275000</v>
      </c>
      <c r="F47" s="832"/>
      <c r="G47" s="248"/>
      <c r="H47" s="248"/>
      <c r="I47" s="248"/>
      <c r="J47" s="248"/>
      <c r="K47" s="248"/>
      <c r="L47" s="248"/>
      <c r="M47" s="248"/>
      <c r="N47" s="248" t="s">
        <v>537</v>
      </c>
      <c r="O47" s="833"/>
    </row>
    <row r="48" spans="2:15" outlineLevel="1">
      <c r="D48" s="4" t="s">
        <v>46</v>
      </c>
      <c r="E48" s="162"/>
      <c r="F48" s="7"/>
      <c r="I48" s="4"/>
      <c r="J48" s="4"/>
      <c r="K48" s="4"/>
      <c r="L48" s="4"/>
      <c r="M48" s="4"/>
      <c r="N48" s="248" t="s">
        <v>538</v>
      </c>
      <c r="O48" s="833"/>
    </row>
    <row r="49" spans="4:15" outlineLevel="1">
      <c r="D49" s="4" t="s">
        <v>47</v>
      </c>
      <c r="E49" s="162"/>
      <c r="F49" s="7"/>
      <c r="I49" s="4"/>
      <c r="J49" s="4"/>
      <c r="K49" s="4"/>
      <c r="L49" s="4"/>
      <c r="M49" s="4"/>
      <c r="N49" s="248" t="s">
        <v>539</v>
      </c>
      <c r="O49" s="833"/>
    </row>
    <row r="50" spans="4:15" outlineLevel="1">
      <c r="D50" s="4" t="s">
        <v>48</v>
      </c>
      <c r="E50" s="162"/>
      <c r="F50" s="7"/>
      <c r="G50" s="969" t="s">
        <v>923</v>
      </c>
      <c r="H50" s="969" t="s">
        <v>924</v>
      </c>
      <c r="I50" s="969" t="s">
        <v>925</v>
      </c>
      <c r="J50" s="4"/>
      <c r="K50" s="4"/>
      <c r="L50" s="4"/>
      <c r="M50" s="4"/>
      <c r="N50" s="248" t="s">
        <v>540</v>
      </c>
      <c r="O50" s="833"/>
    </row>
    <row r="51" spans="4:15" outlineLevel="1">
      <c r="D51" s="4" t="s">
        <v>219</v>
      </c>
      <c r="E51" s="970">
        <f>G51*C159</f>
        <v>245000</v>
      </c>
      <c r="F51" s="7"/>
      <c r="G51" s="967">
        <v>35000</v>
      </c>
      <c r="H51" s="968">
        <v>0.5</v>
      </c>
      <c r="I51" s="968">
        <v>0.5</v>
      </c>
      <c r="J51" s="4"/>
      <c r="K51" s="4"/>
      <c r="L51" s="4"/>
      <c r="M51" s="4"/>
      <c r="N51" s="248" t="s">
        <v>541</v>
      </c>
      <c r="O51" s="833"/>
    </row>
    <row r="52" spans="4:15" outlineLevel="1">
      <c r="D52" s="4" t="s">
        <v>217</v>
      </c>
      <c r="E52" s="158">
        <v>4000</v>
      </c>
      <c r="F52" s="7"/>
      <c r="H52" s="200">
        <f>G51*H51</f>
        <v>17500</v>
      </c>
      <c r="I52" s="200">
        <f>G51*I51</f>
        <v>17500</v>
      </c>
      <c r="J52" s="4"/>
      <c r="K52" s="4"/>
      <c r="L52" s="4"/>
      <c r="M52" s="4"/>
      <c r="N52" s="248" t="s">
        <v>542</v>
      </c>
      <c r="O52" s="833"/>
    </row>
    <row r="53" spans="4:15" outlineLevel="1">
      <c r="D53" s="1100" t="s">
        <v>49</v>
      </c>
      <c r="E53" s="1100"/>
      <c r="F53" s="6">
        <f>SUM(E54:E58)</f>
        <v>79908</v>
      </c>
      <c r="I53" s="4"/>
      <c r="J53" s="4"/>
      <c r="K53" s="4"/>
      <c r="L53" s="4"/>
      <c r="M53" s="4"/>
      <c r="N53" s="248" t="s">
        <v>543</v>
      </c>
      <c r="O53" s="833"/>
    </row>
    <row r="54" spans="4:15" outlineLevel="1">
      <c r="D54" s="4" t="s">
        <v>50</v>
      </c>
      <c r="E54" s="158">
        <v>0</v>
      </c>
      <c r="F54" s="7"/>
      <c r="I54" s="4"/>
      <c r="J54" s="4"/>
      <c r="K54" s="4"/>
      <c r="L54" s="4"/>
      <c r="M54" s="4"/>
      <c r="N54" s="248" t="s">
        <v>544</v>
      </c>
      <c r="O54" s="833"/>
    </row>
    <row r="55" spans="4:15" outlineLevel="1">
      <c r="D55" s="9" t="s">
        <v>51</v>
      </c>
      <c r="E55" s="160">
        <f>E47*0.02</f>
        <v>65500</v>
      </c>
      <c r="I55" s="4"/>
      <c r="J55" s="4"/>
      <c r="K55" s="4"/>
      <c r="L55" s="4"/>
      <c r="M55" s="4"/>
      <c r="N55" s="248" t="s">
        <v>545</v>
      </c>
      <c r="O55" s="833"/>
    </row>
    <row r="56" spans="4:15" outlineLevel="1">
      <c r="D56" s="10" t="s">
        <v>218</v>
      </c>
      <c r="E56" s="160">
        <v>2500</v>
      </c>
      <c r="I56" s="4"/>
      <c r="J56" s="4"/>
      <c r="K56" s="4"/>
      <c r="L56" s="4"/>
      <c r="M56" s="4"/>
      <c r="N56" s="248" t="s">
        <v>546</v>
      </c>
      <c r="O56" s="833"/>
    </row>
    <row r="57" spans="4:15" outlineLevel="1">
      <c r="D57" s="4" t="s">
        <v>212</v>
      </c>
      <c r="E57" s="158">
        <f>2528+3000</f>
        <v>5528</v>
      </c>
      <c r="F57" s="11"/>
      <c r="I57" s="4"/>
      <c r="J57" s="4"/>
      <c r="K57" s="4"/>
      <c r="L57" s="4"/>
      <c r="M57" s="4"/>
    </row>
    <row r="58" spans="4:15" outlineLevel="1">
      <c r="D58" s="4" t="s">
        <v>52</v>
      </c>
      <c r="E58" s="158">
        <f>2600+2780+1000</f>
        <v>6380</v>
      </c>
      <c r="I58" s="4"/>
      <c r="J58" s="4"/>
      <c r="K58" s="4"/>
      <c r="L58" s="4"/>
      <c r="M58" s="4"/>
    </row>
    <row r="59" spans="4:15" outlineLevel="1">
      <c r="D59" s="1102" t="s">
        <v>216</v>
      </c>
      <c r="E59" s="1102"/>
      <c r="F59" s="6">
        <f>SUM(E60:E73)</f>
        <v>120000</v>
      </c>
      <c r="I59" s="4"/>
      <c r="J59" s="4"/>
      <c r="K59" s="4"/>
      <c r="L59" s="4"/>
      <c r="M59" s="4"/>
    </row>
    <row r="60" spans="4:15" outlineLevel="1">
      <c r="D60" s="4" t="s">
        <v>210</v>
      </c>
      <c r="E60" s="158">
        <v>20000</v>
      </c>
      <c r="F60" s="7"/>
      <c r="I60" s="4"/>
      <c r="J60" s="410" t="s">
        <v>324</v>
      </c>
      <c r="K60" s="410" t="s">
        <v>325</v>
      </c>
      <c r="L60" s="410" t="s">
        <v>18</v>
      </c>
      <c r="M60" s="4"/>
    </row>
    <row r="61" spans="4:15" ht="15.75" customHeight="1" outlineLevel="1">
      <c r="D61" s="4" t="s">
        <v>209</v>
      </c>
      <c r="E61" s="158">
        <v>20000</v>
      </c>
      <c r="F61" s="7"/>
      <c r="H61" s="4" t="s">
        <v>55</v>
      </c>
      <c r="I61" s="4"/>
      <c r="J61" s="345">
        <f>H268</f>
        <v>1000</v>
      </c>
      <c r="K61" s="345">
        <f>H288</f>
        <v>0</v>
      </c>
      <c r="L61" s="345">
        <f>J61+K61</f>
        <v>1000</v>
      </c>
      <c r="M61" s="4"/>
    </row>
    <row r="62" spans="4:15" ht="15" customHeight="1" outlineLevel="1">
      <c r="D62" s="4" t="s">
        <v>213</v>
      </c>
      <c r="E62" s="158">
        <v>20000</v>
      </c>
      <c r="F62" s="7"/>
      <c r="H62" s="4" t="s">
        <v>155</v>
      </c>
      <c r="I62" s="4"/>
      <c r="J62" s="345">
        <f t="shared" ref="J62:J72" si="0">H269</f>
        <v>19848.432000000001</v>
      </c>
      <c r="K62" s="345">
        <f t="shared" ref="K62:K72" si="1">H289</f>
        <v>0</v>
      </c>
      <c r="L62" s="345">
        <f t="shared" ref="L62:L72" si="2">J62+K62</f>
        <v>19848.432000000001</v>
      </c>
      <c r="M62" s="4"/>
    </row>
    <row r="63" spans="4:15" ht="15" customHeight="1" outlineLevel="1">
      <c r="D63" s="12" t="s">
        <v>211</v>
      </c>
      <c r="E63" s="158">
        <v>20000</v>
      </c>
      <c r="F63" s="7"/>
      <c r="H63" s="4" t="s">
        <v>156</v>
      </c>
      <c r="I63" s="4"/>
      <c r="J63" s="345">
        <f t="shared" si="0"/>
        <v>19848.432000000001</v>
      </c>
      <c r="K63" s="345">
        <f t="shared" si="1"/>
        <v>0</v>
      </c>
      <c r="L63" s="345">
        <f t="shared" si="2"/>
        <v>19848.432000000001</v>
      </c>
      <c r="M63" s="4"/>
    </row>
    <row r="64" spans="4:15" ht="15" customHeight="1" outlineLevel="1">
      <c r="D64" s="12" t="s">
        <v>220</v>
      </c>
      <c r="E64" s="158">
        <v>20000</v>
      </c>
      <c r="F64" s="7"/>
      <c r="H64" s="333" t="s">
        <v>158</v>
      </c>
      <c r="I64" s="4"/>
      <c r="J64" s="345">
        <f t="shared" si="0"/>
        <v>9924.2160000000003</v>
      </c>
      <c r="K64" s="345">
        <f t="shared" si="1"/>
        <v>0</v>
      </c>
      <c r="L64" s="345">
        <f t="shared" si="2"/>
        <v>9924.2160000000003</v>
      </c>
      <c r="M64" s="4"/>
    </row>
    <row r="65" spans="4:14" outlineLevel="1">
      <c r="D65" s="4" t="s">
        <v>221</v>
      </c>
      <c r="E65" s="158">
        <v>20000</v>
      </c>
      <c r="F65" s="7"/>
      <c r="H65" s="4" t="s">
        <v>54</v>
      </c>
      <c r="I65" s="4"/>
      <c r="J65" s="345">
        <f t="shared" si="0"/>
        <v>4366.6550400000006</v>
      </c>
      <c r="K65" s="345">
        <f t="shared" si="1"/>
        <v>0</v>
      </c>
      <c r="L65" s="345">
        <f t="shared" si="2"/>
        <v>4366.6550400000006</v>
      </c>
      <c r="M65" s="4"/>
    </row>
    <row r="66" spans="4:14" outlineLevel="1">
      <c r="D66" s="4" t="s">
        <v>162</v>
      </c>
      <c r="E66" s="158">
        <v>0</v>
      </c>
      <c r="F66" s="7"/>
      <c r="H66" s="4" t="s">
        <v>56</v>
      </c>
      <c r="I66" s="4"/>
      <c r="J66" s="345">
        <f t="shared" si="0"/>
        <v>6000</v>
      </c>
      <c r="K66" s="345">
        <f t="shared" si="1"/>
        <v>0</v>
      </c>
      <c r="L66" s="345">
        <f t="shared" si="2"/>
        <v>6000</v>
      </c>
      <c r="M66" s="4"/>
    </row>
    <row r="67" spans="4:14" outlineLevel="1">
      <c r="D67" s="4" t="s">
        <v>163</v>
      </c>
      <c r="E67" s="158">
        <v>0</v>
      </c>
      <c r="F67" s="7"/>
      <c r="H67" s="4" t="s">
        <v>57</v>
      </c>
      <c r="I67" s="4"/>
      <c r="J67" s="345">
        <f t="shared" si="0"/>
        <v>6000</v>
      </c>
      <c r="K67" s="345">
        <f t="shared" si="1"/>
        <v>0</v>
      </c>
      <c r="L67" s="345">
        <f t="shared" si="2"/>
        <v>6000</v>
      </c>
      <c r="M67" s="4"/>
    </row>
    <row r="68" spans="4:14" outlineLevel="1">
      <c r="D68" s="4" t="s">
        <v>53</v>
      </c>
      <c r="E68" s="158">
        <v>0</v>
      </c>
      <c r="H68" s="4" t="s">
        <v>161</v>
      </c>
      <c r="I68" s="4"/>
      <c r="J68" s="345">
        <f t="shared" si="0"/>
        <v>0</v>
      </c>
      <c r="K68" s="345">
        <f t="shared" si="1"/>
        <v>0</v>
      </c>
      <c r="L68" s="345">
        <f t="shared" si="2"/>
        <v>0</v>
      </c>
      <c r="M68" s="4"/>
    </row>
    <row r="69" spans="4:14" outlineLevel="1">
      <c r="D69" s="4" t="s">
        <v>165</v>
      </c>
      <c r="E69" s="158">
        <v>0</v>
      </c>
      <c r="H69" s="4" t="s">
        <v>162</v>
      </c>
      <c r="I69" s="4"/>
      <c r="J69" s="345">
        <f t="shared" si="0"/>
        <v>0</v>
      </c>
      <c r="K69" s="345">
        <f t="shared" si="1"/>
        <v>0</v>
      </c>
      <c r="L69" s="345">
        <f t="shared" si="2"/>
        <v>0</v>
      </c>
      <c r="M69" s="4"/>
    </row>
    <row r="70" spans="4:14" outlineLevel="1">
      <c r="D70" s="12" t="s">
        <v>56</v>
      </c>
      <c r="E70" s="161">
        <v>0</v>
      </c>
      <c r="F70" s="7"/>
      <c r="H70" s="4" t="s">
        <v>163</v>
      </c>
      <c r="I70" s="4"/>
      <c r="J70" s="345">
        <f t="shared" si="0"/>
        <v>0</v>
      </c>
      <c r="K70" s="345">
        <f t="shared" si="1"/>
        <v>0</v>
      </c>
      <c r="L70" s="345">
        <f t="shared" si="2"/>
        <v>0</v>
      </c>
      <c r="M70" s="4"/>
    </row>
    <row r="71" spans="4:14" outlineLevel="1">
      <c r="D71" s="12" t="s">
        <v>57</v>
      </c>
      <c r="E71" s="161">
        <v>0</v>
      </c>
      <c r="F71" s="7"/>
      <c r="H71" s="4" t="s">
        <v>164</v>
      </c>
      <c r="I71" s="4"/>
      <c r="J71" s="345">
        <f t="shared" si="0"/>
        <v>15000</v>
      </c>
      <c r="K71" s="345">
        <f t="shared" si="1"/>
        <v>0</v>
      </c>
      <c r="L71" s="345">
        <f t="shared" si="2"/>
        <v>15000</v>
      </c>
      <c r="M71" s="4"/>
    </row>
    <row r="72" spans="4:14" outlineLevel="1">
      <c r="D72" s="12" t="s">
        <v>58</v>
      </c>
      <c r="E72" s="161">
        <v>0</v>
      </c>
      <c r="F72" s="7"/>
      <c r="H72" s="408" t="s">
        <v>165</v>
      </c>
      <c r="I72" s="408"/>
      <c r="J72" s="409">
        <f t="shared" si="0"/>
        <v>2500</v>
      </c>
      <c r="K72" s="409">
        <f t="shared" si="1"/>
        <v>0</v>
      </c>
      <c r="L72" s="409">
        <f t="shared" si="2"/>
        <v>2500</v>
      </c>
      <c r="M72" s="4"/>
    </row>
    <row r="73" spans="4:14" ht="15" outlineLevel="1" thickBot="1">
      <c r="D73" s="12" t="s">
        <v>59</v>
      </c>
      <c r="E73" s="161">
        <v>0</v>
      </c>
      <c r="F73" s="7"/>
      <c r="H73" s="21" t="s">
        <v>18</v>
      </c>
      <c r="I73" s="21"/>
      <c r="J73" s="407">
        <f>SUM(J61:J72)</f>
        <v>84487.73504</v>
      </c>
      <c r="K73" s="407">
        <f t="shared" ref="K73:L73" si="3">SUM(K61:K72)</f>
        <v>0</v>
      </c>
      <c r="L73" s="407">
        <f t="shared" si="3"/>
        <v>84487.73504</v>
      </c>
      <c r="M73" s="4"/>
    </row>
    <row r="74" spans="4:14" ht="15" outlineLevel="1" thickTop="1">
      <c r="D74" s="1103" t="s">
        <v>60</v>
      </c>
      <c r="E74" s="1102"/>
      <c r="F74" s="6">
        <f>SUM(E75:E77)</f>
        <v>277200</v>
      </c>
      <c r="I74" s="4"/>
      <c r="J74" s="4"/>
      <c r="K74" s="4"/>
      <c r="L74" s="4"/>
      <c r="M74" s="4"/>
    </row>
    <row r="75" spans="4:14" outlineLevel="1">
      <c r="D75" s="9" t="s">
        <v>61</v>
      </c>
      <c r="E75" s="8">
        <f>H118</f>
        <v>217000</v>
      </c>
      <c r="F75" s="7"/>
      <c r="I75" s="4"/>
      <c r="J75" s="4"/>
      <c r="K75" s="4"/>
      <c r="L75" s="4"/>
      <c r="M75" s="4"/>
    </row>
    <row r="76" spans="4:14" outlineLevel="1">
      <c r="D76" s="9" t="s">
        <v>62</v>
      </c>
      <c r="E76" s="8">
        <f>H108</f>
        <v>35000</v>
      </c>
      <c r="F76" s="7"/>
      <c r="I76" s="4"/>
      <c r="J76" s="4"/>
      <c r="K76" s="4"/>
      <c r="L76" s="4"/>
      <c r="M76" s="4"/>
    </row>
    <row r="77" spans="4:14" outlineLevel="1">
      <c r="D77" s="4" t="s">
        <v>63</v>
      </c>
      <c r="E77" s="8">
        <f>H120</f>
        <v>25200</v>
      </c>
      <c r="I77" s="4"/>
      <c r="J77" s="4"/>
      <c r="K77" s="4"/>
      <c r="L77" s="4"/>
      <c r="M77" s="4"/>
    </row>
    <row r="78" spans="4:14" ht="15" outlineLevel="1" thickBot="1">
      <c r="D78" s="1100" t="s">
        <v>64</v>
      </c>
      <c r="E78" s="1100"/>
      <c r="F78" s="13">
        <f>SUM(F42:F74)</f>
        <v>4002108</v>
      </c>
      <c r="I78" s="4"/>
      <c r="J78" s="4"/>
      <c r="K78" s="4"/>
      <c r="L78" s="4"/>
      <c r="M78" s="4"/>
    </row>
    <row r="79" spans="4:14" ht="15" outlineLevel="1" thickTop="1">
      <c r="D79" s="14" t="s">
        <v>65</v>
      </c>
      <c r="E79" s="161">
        <v>900000</v>
      </c>
      <c r="H79" s="4" t="s">
        <v>1062</v>
      </c>
      <c r="K79" s="1025">
        <f ca="1">-SUMIF(E979:DT979,"&lt;0",E979:DT979)</f>
        <v>0</v>
      </c>
      <c r="M79" s="428">
        <f ca="1">-SUMIF(E956:DT956,"&lt;0",E956:DT956)-F74</f>
        <v>563673.5048703287</v>
      </c>
      <c r="N79" s="4" t="s">
        <v>559</v>
      </c>
    </row>
    <row r="80" spans="4:14" outlineLevel="1">
      <c r="D80" s="15" t="s">
        <v>214</v>
      </c>
      <c r="E80" s="158">
        <v>0</v>
      </c>
      <c r="I80" s="4"/>
      <c r="J80" s="4"/>
      <c r="K80" s="4"/>
      <c r="L80" s="4"/>
      <c r="M80" s="4"/>
    </row>
    <row r="81" spans="2:13" outlineLevel="1">
      <c r="D81" s="4" t="s">
        <v>322</v>
      </c>
      <c r="E81" s="158">
        <v>40000</v>
      </c>
      <c r="I81" s="4"/>
      <c r="J81" s="4"/>
      <c r="K81" s="4"/>
      <c r="L81" s="4"/>
      <c r="M81" s="4"/>
    </row>
    <row r="82" spans="2:13" outlineLevel="1">
      <c r="D82" s="4" t="s">
        <v>323</v>
      </c>
      <c r="E82" s="158">
        <v>20000</v>
      </c>
      <c r="I82" s="4"/>
      <c r="J82" s="4"/>
      <c r="K82" s="4"/>
      <c r="L82" s="4"/>
      <c r="M82" s="4"/>
    </row>
    <row r="83" spans="2:13" outlineLevel="1">
      <c r="D83" s="4" t="s">
        <v>16</v>
      </c>
      <c r="E83" s="162">
        <v>0</v>
      </c>
      <c r="I83" s="4"/>
      <c r="J83" s="4"/>
      <c r="K83" s="4"/>
      <c r="L83" s="4"/>
      <c r="M83" s="4"/>
    </row>
    <row r="84" spans="2:13" ht="15" outlineLevel="1" thickBot="1">
      <c r="D84" s="1100" t="s">
        <v>66</v>
      </c>
      <c r="E84" s="1100"/>
      <c r="F84" s="13">
        <f>SUM(E79:E83)+F78</f>
        <v>4962108</v>
      </c>
      <c r="I84" s="4"/>
      <c r="J84" s="4"/>
      <c r="K84" s="4"/>
      <c r="L84" s="4"/>
      <c r="M84" s="4"/>
    </row>
    <row r="85" spans="2:13" ht="15" outlineLevel="1" thickTop="1">
      <c r="I85" s="4"/>
      <c r="J85" s="4"/>
      <c r="K85" s="4"/>
      <c r="L85" s="4"/>
      <c r="M85" s="4"/>
    </row>
    <row r="86" spans="2:13" outlineLevel="1">
      <c r="E86" s="11"/>
    </row>
    <row r="88" spans="2:13" ht="18">
      <c r="B88" s="471" t="s">
        <v>226</v>
      </c>
      <c r="I88" s="4"/>
      <c r="J88" s="4"/>
      <c r="K88" s="4"/>
      <c r="L88" s="4"/>
      <c r="M88" s="4"/>
    </row>
    <row r="89" spans="2:13" outlineLevel="1">
      <c r="I89" s="4"/>
      <c r="J89" s="4"/>
      <c r="K89" s="4"/>
      <c r="L89" s="4"/>
      <c r="M89" s="4"/>
    </row>
    <row r="90" spans="2:13" ht="16.2" outlineLevel="1">
      <c r="C90" s="23" t="s">
        <v>77</v>
      </c>
      <c r="H90" s="24" t="s">
        <v>76</v>
      </c>
      <c r="I90" s="25" t="s">
        <v>78</v>
      </c>
      <c r="J90" s="4"/>
      <c r="K90" s="4"/>
      <c r="L90" s="4"/>
      <c r="M90" s="4"/>
    </row>
    <row r="91" spans="2:13" outlineLevel="1">
      <c r="D91" s="4" t="s">
        <v>79</v>
      </c>
      <c r="H91" s="158">
        <v>10000</v>
      </c>
      <c r="I91" s="26"/>
      <c r="J91" s="4"/>
      <c r="K91" s="4"/>
      <c r="L91" s="4"/>
      <c r="M91" s="4"/>
    </row>
    <row r="92" spans="2:13" outlineLevel="1">
      <c r="D92" s="4" t="s">
        <v>80</v>
      </c>
      <c r="H92" s="158">
        <v>0</v>
      </c>
      <c r="I92" s="26"/>
      <c r="J92" s="4"/>
      <c r="K92" s="4"/>
      <c r="L92" s="4"/>
      <c r="M92" s="4"/>
    </row>
    <row r="93" spans="2:13" outlineLevel="1">
      <c r="D93" s="4" t="s">
        <v>81</v>
      </c>
      <c r="H93" s="158">
        <v>0</v>
      </c>
      <c r="I93" s="26"/>
      <c r="J93" s="27"/>
      <c r="K93" s="4"/>
      <c r="L93" s="4"/>
      <c r="M93" s="4"/>
    </row>
    <row r="94" spans="2:13" outlineLevel="1">
      <c r="D94" s="4" t="s">
        <v>82</v>
      </c>
      <c r="H94" s="158">
        <v>0</v>
      </c>
      <c r="I94" s="26"/>
      <c r="J94" s="27"/>
      <c r="K94" s="4"/>
      <c r="L94" s="4"/>
      <c r="M94" s="4"/>
    </row>
    <row r="95" spans="2:13" outlineLevel="1">
      <c r="D95" s="4" t="s">
        <v>83</v>
      </c>
      <c r="H95" s="158">
        <v>5000</v>
      </c>
      <c r="I95" s="26"/>
      <c r="J95" s="27"/>
      <c r="K95" s="11"/>
      <c r="L95" s="4"/>
      <c r="M95" s="4"/>
    </row>
    <row r="96" spans="2:13" outlineLevel="1">
      <c r="D96" s="4" t="s">
        <v>84</v>
      </c>
      <c r="H96" s="158">
        <v>0</v>
      </c>
      <c r="I96" s="26"/>
      <c r="J96" s="4"/>
      <c r="K96" s="4"/>
      <c r="L96" s="4"/>
      <c r="M96" s="4"/>
    </row>
    <row r="97" spans="3:13" outlineLevel="1">
      <c r="D97" s="4" t="s">
        <v>85</v>
      </c>
      <c r="H97" s="158">
        <v>0</v>
      </c>
      <c r="I97" s="26"/>
      <c r="J97" s="4"/>
      <c r="K97" s="4"/>
      <c r="L97" s="4"/>
      <c r="M97" s="4"/>
    </row>
    <row r="98" spans="3:13" outlineLevel="1">
      <c r="D98" s="4" t="s">
        <v>86</v>
      </c>
      <c r="H98" s="158">
        <v>5000</v>
      </c>
      <c r="I98" s="26"/>
      <c r="J98" s="4"/>
      <c r="K98" s="4"/>
      <c r="L98" s="4"/>
      <c r="M98" s="4"/>
    </row>
    <row r="99" spans="3:13" outlineLevel="1">
      <c r="D99" s="4" t="s">
        <v>87</v>
      </c>
      <c r="H99" s="158">
        <v>0</v>
      </c>
      <c r="I99" s="26"/>
      <c r="J99" s="4"/>
      <c r="K99" s="4"/>
      <c r="L99" s="4"/>
      <c r="M99" s="4"/>
    </row>
    <row r="100" spans="3:13" outlineLevel="1">
      <c r="D100" s="4" t="s">
        <v>88</v>
      </c>
      <c r="H100" s="158">
        <v>0</v>
      </c>
      <c r="I100" s="26"/>
      <c r="J100" s="4"/>
      <c r="K100" s="4"/>
      <c r="L100" s="4"/>
      <c r="M100" s="4"/>
    </row>
    <row r="101" spans="3:13" outlineLevel="1">
      <c r="D101" s="4" t="s">
        <v>89</v>
      </c>
      <c r="H101" s="158">
        <v>0</v>
      </c>
      <c r="I101" s="26"/>
      <c r="J101" s="4"/>
      <c r="K101" s="4"/>
      <c r="L101" s="4"/>
      <c r="M101" s="4"/>
    </row>
    <row r="102" spans="3:13" outlineLevel="1">
      <c r="D102" s="4" t="s">
        <v>541</v>
      </c>
      <c r="H102" s="158"/>
      <c r="I102" s="26"/>
      <c r="J102" s="4"/>
      <c r="K102" s="4"/>
      <c r="L102" s="4"/>
      <c r="M102" s="4"/>
    </row>
    <row r="103" spans="3:13" outlineLevel="1">
      <c r="D103" s="4" t="s">
        <v>542</v>
      </c>
      <c r="H103" s="158"/>
      <c r="I103" s="26"/>
      <c r="J103" s="4"/>
      <c r="K103" s="4"/>
      <c r="L103" s="4"/>
      <c r="M103" s="4"/>
    </row>
    <row r="104" spans="3:13" outlineLevel="1">
      <c r="D104" s="4" t="s">
        <v>543</v>
      </c>
      <c r="H104" s="158"/>
      <c r="I104" s="26"/>
      <c r="J104" s="4"/>
      <c r="K104" s="4"/>
      <c r="L104" s="4"/>
      <c r="M104" s="4"/>
    </row>
    <row r="105" spans="3:13" outlineLevel="1">
      <c r="D105" s="4" t="s">
        <v>544</v>
      </c>
      <c r="H105" s="158"/>
      <c r="I105" s="26"/>
      <c r="J105" s="4"/>
      <c r="K105" s="4"/>
      <c r="L105" s="4"/>
      <c r="M105" s="4"/>
    </row>
    <row r="106" spans="3:13" outlineLevel="1">
      <c r="D106" s="4" t="s">
        <v>545</v>
      </c>
      <c r="H106" s="158"/>
      <c r="I106" s="26"/>
      <c r="J106" s="4"/>
      <c r="K106" s="4"/>
      <c r="L106" s="4"/>
      <c r="M106" s="4"/>
    </row>
    <row r="107" spans="3:13" outlineLevel="1">
      <c r="D107" s="408" t="s">
        <v>546</v>
      </c>
      <c r="E107" s="28"/>
      <c r="F107" s="28"/>
      <c r="G107" s="28"/>
      <c r="H107" s="158">
        <v>15000</v>
      </c>
      <c r="I107" s="26"/>
      <c r="J107" s="4"/>
      <c r="K107" s="4"/>
      <c r="L107" s="4"/>
      <c r="M107" s="4"/>
    </row>
    <row r="108" spans="3:13" outlineLevel="1">
      <c r="G108" s="21" t="s">
        <v>90</v>
      </c>
      <c r="H108" s="29">
        <f>SUM(H91:H107)</f>
        <v>35000</v>
      </c>
      <c r="I108" s="26"/>
      <c r="J108" s="4"/>
      <c r="K108" s="4"/>
      <c r="L108" s="4"/>
      <c r="M108" s="4"/>
    </row>
    <row r="109" spans="3:13" outlineLevel="1">
      <c r="I109" s="26"/>
      <c r="J109" s="4"/>
      <c r="K109" s="4"/>
      <c r="L109" s="4"/>
      <c r="M109" s="4"/>
    </row>
    <row r="110" spans="3:13" outlineLevel="1">
      <c r="I110" s="26"/>
      <c r="J110" s="4"/>
      <c r="K110" s="4"/>
      <c r="L110" s="4"/>
      <c r="M110" s="4"/>
    </row>
    <row r="111" spans="3:13" outlineLevel="1">
      <c r="C111" s="23" t="s">
        <v>91</v>
      </c>
      <c r="I111" s="26"/>
      <c r="J111" s="4"/>
      <c r="K111" s="4" t="s">
        <v>250</v>
      </c>
      <c r="L111" s="4"/>
      <c r="M111" s="4"/>
    </row>
    <row r="112" spans="3:13" outlineLevel="1">
      <c r="D112" s="15" t="s">
        <v>547</v>
      </c>
      <c r="H112" s="30">
        <f t="shared" ref="H112:H117" si="4">I112*($C$159*K112)</f>
        <v>217000</v>
      </c>
      <c r="I112" s="159">
        <v>31000</v>
      </c>
      <c r="J112" s="15" t="s">
        <v>92</v>
      </c>
      <c r="K112" s="377">
        <v>1</v>
      </c>
      <c r="L112" s="4"/>
      <c r="M112" s="4"/>
    </row>
    <row r="113" spans="2:38" outlineLevel="1">
      <c r="D113" s="15" t="s">
        <v>548</v>
      </c>
      <c r="H113" s="30">
        <f t="shared" si="4"/>
        <v>0</v>
      </c>
      <c r="I113" s="159">
        <v>0</v>
      </c>
      <c r="J113" s="15" t="s">
        <v>92</v>
      </c>
      <c r="K113" s="377">
        <v>1</v>
      </c>
      <c r="L113" s="4"/>
      <c r="M113" s="4"/>
    </row>
    <row r="114" spans="2:38" outlineLevel="1">
      <c r="D114" s="15" t="s">
        <v>549</v>
      </c>
      <c r="H114" s="30">
        <f t="shared" si="4"/>
        <v>0</v>
      </c>
      <c r="I114" s="159">
        <v>0</v>
      </c>
      <c r="J114" s="15" t="s">
        <v>92</v>
      </c>
      <c r="K114" s="377">
        <v>1</v>
      </c>
      <c r="L114" s="4"/>
      <c r="M114" s="4"/>
    </row>
    <row r="115" spans="2:38" outlineLevel="1">
      <c r="D115" s="15" t="s">
        <v>550</v>
      </c>
      <c r="H115" s="30">
        <f t="shared" si="4"/>
        <v>0</v>
      </c>
      <c r="I115" s="159">
        <v>0</v>
      </c>
      <c r="J115" s="15" t="s">
        <v>92</v>
      </c>
      <c r="K115" s="377">
        <v>1</v>
      </c>
      <c r="L115" s="4"/>
      <c r="M115" s="4"/>
    </row>
    <row r="116" spans="2:38" outlineLevel="1">
      <c r="D116" s="15" t="s">
        <v>551</v>
      </c>
      <c r="H116" s="30">
        <f t="shared" si="4"/>
        <v>0</v>
      </c>
      <c r="I116" s="159">
        <v>0</v>
      </c>
      <c r="J116" s="15" t="s">
        <v>92</v>
      </c>
      <c r="K116" s="377">
        <v>1</v>
      </c>
      <c r="L116" s="4"/>
      <c r="M116" s="4"/>
    </row>
    <row r="117" spans="2:38" outlineLevel="1">
      <c r="D117" s="408" t="s">
        <v>552</v>
      </c>
      <c r="E117" s="28"/>
      <c r="F117" s="28"/>
      <c r="G117" s="28"/>
      <c r="H117" s="32">
        <f t="shared" si="4"/>
        <v>0</v>
      </c>
      <c r="I117" s="159">
        <v>0</v>
      </c>
      <c r="J117" s="28" t="s">
        <v>92</v>
      </c>
      <c r="K117" s="377">
        <v>1</v>
      </c>
      <c r="L117" s="4"/>
      <c r="M117" s="4"/>
    </row>
    <row r="118" spans="2:38" outlineLevel="1">
      <c r="H118" s="11">
        <f>SUM(H112:H117)</f>
        <v>217000</v>
      </c>
      <c r="I118" s="33">
        <f>H118/$C$159</f>
        <v>31000</v>
      </c>
      <c r="J118" s="15" t="s">
        <v>92</v>
      </c>
      <c r="K118" s="15"/>
      <c r="L118" s="4"/>
      <c r="M118" s="4"/>
    </row>
    <row r="119" spans="2:38" outlineLevel="1">
      <c r="H119" s="11"/>
      <c r="I119" s="34"/>
      <c r="J119" s="15"/>
      <c r="K119" s="15"/>
      <c r="L119" s="4"/>
      <c r="M119" s="4"/>
    </row>
    <row r="120" spans="2:38" outlineLevel="1">
      <c r="C120" s="4" t="s">
        <v>93</v>
      </c>
      <c r="F120" s="4" t="s">
        <v>93</v>
      </c>
      <c r="G120" s="157">
        <v>0.1</v>
      </c>
      <c r="H120" s="11">
        <f>(H108+H118)*G120</f>
        <v>25200</v>
      </c>
      <c r="I120" s="34"/>
      <c r="J120" s="15"/>
      <c r="K120" s="15"/>
      <c r="L120" s="4"/>
      <c r="M120" s="4"/>
    </row>
    <row r="121" spans="2:38" outlineLevel="1">
      <c r="H121" s="11"/>
      <c r="I121" s="34"/>
      <c r="J121" s="15"/>
      <c r="K121" s="15"/>
      <c r="L121" s="4"/>
      <c r="M121" s="4"/>
    </row>
    <row r="122" spans="2:38" outlineLevel="1">
      <c r="H122" s="11"/>
      <c r="I122" s="34"/>
      <c r="J122" s="15"/>
      <c r="K122" s="15"/>
      <c r="L122" s="4"/>
      <c r="M122" s="4"/>
    </row>
    <row r="123" spans="2:38" ht="15.6" outlineLevel="1">
      <c r="C123" s="23" t="s">
        <v>94</v>
      </c>
      <c r="H123" s="35">
        <f>+H108+H118+H120</f>
        <v>277200</v>
      </c>
      <c r="I123" s="36">
        <f>H123/$C$159</f>
        <v>39600</v>
      </c>
      <c r="J123" s="15" t="s">
        <v>92</v>
      </c>
      <c r="K123" s="15"/>
      <c r="L123" s="4"/>
      <c r="M123" s="4"/>
    </row>
    <row r="124" spans="2:38" outlineLevel="1"/>
    <row r="126" spans="2:38" ht="18">
      <c r="B126" s="471" t="s">
        <v>227</v>
      </c>
      <c r="Q126" s="54"/>
    </row>
    <row r="127" spans="2:38" s="54" customFormat="1" outlineLevel="1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587">
        <f>+Summary!C73</f>
        <v>0</v>
      </c>
      <c r="N127" s="67"/>
      <c r="O127" s="67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2:38" s="54" customFormat="1" ht="58.2" outlineLevel="1" thickBot="1">
      <c r="B128" s="549" t="s">
        <v>394</v>
      </c>
      <c r="C128" s="382" t="s">
        <v>19</v>
      </c>
      <c r="D128" s="383" t="s">
        <v>20</v>
      </c>
      <c r="E128" s="382" t="s">
        <v>21</v>
      </c>
      <c r="F128" s="382" t="s">
        <v>22</v>
      </c>
      <c r="G128" s="382" t="s">
        <v>23</v>
      </c>
      <c r="H128" s="383" t="s">
        <v>67</v>
      </c>
      <c r="I128" s="383" t="s">
        <v>68</v>
      </c>
      <c r="J128" s="383" t="s">
        <v>69</v>
      </c>
      <c r="K128" s="382" t="s">
        <v>25</v>
      </c>
      <c r="L128" s="383" t="s">
        <v>24</v>
      </c>
      <c r="M128" s="585" t="s">
        <v>442</v>
      </c>
      <c r="N128" s="383" t="s">
        <v>70</v>
      </c>
      <c r="O128" s="383" t="s">
        <v>71</v>
      </c>
      <c r="P128" s="382" t="s">
        <v>25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2:38" s="67" customFormat="1" outlineLevel="1">
      <c r="B129" s="554">
        <v>1</v>
      </c>
      <c r="C129" s="385"/>
      <c r="D129" s="384">
        <f>C129/C$159</f>
        <v>0</v>
      </c>
      <c r="E129" s="385" t="s">
        <v>223</v>
      </c>
      <c r="F129" s="386">
        <v>450</v>
      </c>
      <c r="G129" s="387">
        <f>F129*C129</f>
        <v>0</v>
      </c>
      <c r="H129" s="388"/>
      <c r="I129" s="389">
        <f>C129*H129</f>
        <v>0</v>
      </c>
      <c r="J129" s="389">
        <f>I129*12</f>
        <v>0</v>
      </c>
      <c r="K129" s="390">
        <f>IFERROR(H129/F129,0)</f>
        <v>0</v>
      </c>
      <c r="L129" s="391"/>
      <c r="M129" s="583">
        <f>L129+M$127</f>
        <v>0</v>
      </c>
      <c r="N129" s="76">
        <f t="shared" ref="N129:N158" si="5">M129*C129</f>
        <v>0</v>
      </c>
      <c r="O129" s="76">
        <f>N129*12</f>
        <v>0</v>
      </c>
      <c r="P129" s="390">
        <f t="shared" ref="P129:P158" si="6">IFERROR(M129/F129,0)</f>
        <v>0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2:38" s="67" customFormat="1" outlineLevel="1">
      <c r="B130" s="554">
        <f>B129+1</f>
        <v>2</v>
      </c>
      <c r="C130" s="392">
        <v>4</v>
      </c>
      <c r="D130" s="384">
        <f t="shared" ref="D130:D158" si="7">C130/C$159</f>
        <v>0.5714285714285714</v>
      </c>
      <c r="E130" s="392" t="s">
        <v>222</v>
      </c>
      <c r="F130" s="393">
        <v>589</v>
      </c>
      <c r="G130" s="387">
        <f>F130*C130</f>
        <v>2356</v>
      </c>
      <c r="H130" s="388">
        <v>1570</v>
      </c>
      <c r="I130" s="389">
        <f>C130*H130</f>
        <v>6280</v>
      </c>
      <c r="J130" s="389">
        <f>I130*12</f>
        <v>75360</v>
      </c>
      <c r="K130" s="390">
        <f t="shared" ref="K130:K158" si="8">IFERROR(H130/F130,0)</f>
        <v>2.6655348047538201</v>
      </c>
      <c r="L130" s="171">
        <v>2600</v>
      </c>
      <c r="M130" s="583">
        <f t="shared" ref="M130:M158" si="9">L130+M$127</f>
        <v>2600</v>
      </c>
      <c r="N130" s="76">
        <f t="shared" si="5"/>
        <v>10400</v>
      </c>
      <c r="O130" s="76">
        <f>N130*12</f>
        <v>124800</v>
      </c>
      <c r="P130" s="390">
        <f t="shared" si="6"/>
        <v>4.4142614601018675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2:38" s="67" customFormat="1" outlineLevel="1">
      <c r="B131" s="554">
        <f t="shared" ref="B131:B158" si="10">B130+1</f>
        <v>3</v>
      </c>
      <c r="C131" s="392"/>
      <c r="D131" s="384">
        <f t="shared" si="7"/>
        <v>0</v>
      </c>
      <c r="E131" s="392" t="s">
        <v>222</v>
      </c>
      <c r="F131" s="393">
        <v>600</v>
      </c>
      <c r="G131" s="387">
        <f>F131*C131</f>
        <v>0</v>
      </c>
      <c r="H131" s="394"/>
      <c r="I131" s="389">
        <f>C131*H131</f>
        <v>0</v>
      </c>
      <c r="J131" s="389">
        <f>I131*12</f>
        <v>0</v>
      </c>
      <c r="K131" s="390">
        <f t="shared" si="8"/>
        <v>0</v>
      </c>
      <c r="L131" s="171"/>
      <c r="M131" s="583">
        <f t="shared" si="9"/>
        <v>0</v>
      </c>
      <c r="N131" s="76">
        <f t="shared" si="5"/>
        <v>0</v>
      </c>
      <c r="O131" s="76">
        <f>N131*12</f>
        <v>0</v>
      </c>
      <c r="P131" s="390">
        <f t="shared" si="6"/>
        <v>0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2:38" s="54" customFormat="1" ht="15" customHeight="1" outlineLevel="1">
      <c r="B132" s="554">
        <f t="shared" si="10"/>
        <v>4</v>
      </c>
      <c r="C132" s="550"/>
      <c r="D132" s="384">
        <f t="shared" si="7"/>
        <v>0</v>
      </c>
      <c r="E132" s="550" t="s">
        <v>222</v>
      </c>
      <c r="F132" s="551">
        <v>700</v>
      </c>
      <c r="G132" s="387">
        <f>F132*C132</f>
        <v>0</v>
      </c>
      <c r="H132" s="394"/>
      <c r="I132" s="389">
        <f>C132*H132</f>
        <v>0</v>
      </c>
      <c r="J132" s="389">
        <f>I132*12</f>
        <v>0</v>
      </c>
      <c r="K132" s="390">
        <f t="shared" si="8"/>
        <v>0</v>
      </c>
      <c r="L132" s="553"/>
      <c r="M132" s="583">
        <f t="shared" si="9"/>
        <v>0</v>
      </c>
      <c r="N132" s="76">
        <f t="shared" si="5"/>
        <v>0</v>
      </c>
      <c r="O132" s="76">
        <f>N132*12</f>
        <v>0</v>
      </c>
      <c r="P132" s="390">
        <f t="shared" si="6"/>
        <v>0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2:38" s="54" customFormat="1" ht="15" customHeight="1" outlineLevel="1">
      <c r="B133" s="554">
        <f t="shared" si="10"/>
        <v>5</v>
      </c>
      <c r="C133" s="550">
        <v>1</v>
      </c>
      <c r="D133" s="384">
        <f t="shared" si="7"/>
        <v>0.14285714285714285</v>
      </c>
      <c r="E133" s="550" t="s">
        <v>224</v>
      </c>
      <c r="F133" s="551">
        <v>845</v>
      </c>
      <c r="G133" s="387">
        <f t="shared" ref="G133:G158" si="11">F133*C133</f>
        <v>845</v>
      </c>
      <c r="H133" s="394">
        <v>3150</v>
      </c>
      <c r="I133" s="389">
        <f t="shared" ref="I133:I158" si="12">C133*H133</f>
        <v>3150</v>
      </c>
      <c r="J133" s="389">
        <f t="shared" ref="J133:J158" si="13">I133*12</f>
        <v>37800</v>
      </c>
      <c r="K133" s="390">
        <f t="shared" si="8"/>
        <v>3.7278106508875739</v>
      </c>
      <c r="L133" s="553">
        <v>3350</v>
      </c>
      <c r="M133" s="583">
        <f t="shared" si="9"/>
        <v>3350</v>
      </c>
      <c r="N133" s="76">
        <f t="shared" si="5"/>
        <v>3350</v>
      </c>
      <c r="O133" s="76">
        <f t="shared" ref="O133:O158" si="14">N133*12</f>
        <v>40200</v>
      </c>
      <c r="P133" s="390">
        <f t="shared" si="6"/>
        <v>3.9644970414201182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2:38" s="54" customFormat="1" ht="15" customHeight="1" outlineLevel="1">
      <c r="B134" s="554">
        <f t="shared" si="10"/>
        <v>6</v>
      </c>
      <c r="C134" s="550"/>
      <c r="D134" s="384">
        <f t="shared" si="7"/>
        <v>0</v>
      </c>
      <c r="E134" s="550" t="s">
        <v>224</v>
      </c>
      <c r="F134" s="551">
        <v>850</v>
      </c>
      <c r="G134" s="387">
        <f t="shared" si="11"/>
        <v>0</v>
      </c>
      <c r="H134" s="394"/>
      <c r="I134" s="389">
        <f t="shared" si="12"/>
        <v>0</v>
      </c>
      <c r="J134" s="389">
        <f t="shared" si="13"/>
        <v>0</v>
      </c>
      <c r="K134" s="390">
        <f t="shared" si="8"/>
        <v>0</v>
      </c>
      <c r="L134" s="553"/>
      <c r="M134" s="583">
        <f t="shared" si="9"/>
        <v>0</v>
      </c>
      <c r="N134" s="76">
        <f t="shared" si="5"/>
        <v>0</v>
      </c>
      <c r="O134" s="76">
        <f t="shared" si="14"/>
        <v>0</v>
      </c>
      <c r="P134" s="390">
        <f t="shared" si="6"/>
        <v>0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2:38" s="54" customFormat="1" ht="15" customHeight="1" outlineLevel="1">
      <c r="B135" s="554">
        <f t="shared" si="10"/>
        <v>7</v>
      </c>
      <c r="C135" s="550"/>
      <c r="D135" s="384">
        <f t="shared" si="7"/>
        <v>0</v>
      </c>
      <c r="E135" s="550" t="s">
        <v>224</v>
      </c>
      <c r="F135" s="551">
        <v>945</v>
      </c>
      <c r="G135" s="387">
        <f t="shared" si="11"/>
        <v>0</v>
      </c>
      <c r="H135" s="552"/>
      <c r="I135" s="389">
        <f t="shared" si="12"/>
        <v>0</v>
      </c>
      <c r="J135" s="389">
        <f t="shared" si="13"/>
        <v>0</v>
      </c>
      <c r="K135" s="390">
        <f t="shared" si="8"/>
        <v>0</v>
      </c>
      <c r="L135" s="553"/>
      <c r="M135" s="583">
        <f t="shared" si="9"/>
        <v>0</v>
      </c>
      <c r="N135" s="76">
        <f t="shared" si="5"/>
        <v>0</v>
      </c>
      <c r="O135" s="76">
        <f t="shared" si="14"/>
        <v>0</v>
      </c>
      <c r="P135" s="390">
        <f t="shared" si="6"/>
        <v>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2:38" s="54" customFormat="1" ht="15" customHeight="1" outlineLevel="1">
      <c r="B136" s="554">
        <f t="shared" si="10"/>
        <v>8</v>
      </c>
      <c r="C136" s="550"/>
      <c r="D136" s="384">
        <f t="shared" si="7"/>
        <v>0</v>
      </c>
      <c r="E136" s="550" t="s">
        <v>466</v>
      </c>
      <c r="F136" s="551">
        <v>1000</v>
      </c>
      <c r="G136" s="387">
        <f t="shared" si="11"/>
        <v>0</v>
      </c>
      <c r="H136" s="552"/>
      <c r="I136" s="389">
        <f t="shared" si="12"/>
        <v>0</v>
      </c>
      <c r="J136" s="389">
        <f t="shared" si="13"/>
        <v>0</v>
      </c>
      <c r="K136" s="390">
        <f t="shared" si="8"/>
        <v>0</v>
      </c>
      <c r="L136" s="553"/>
      <c r="M136" s="583">
        <f t="shared" si="9"/>
        <v>0</v>
      </c>
      <c r="N136" s="76">
        <f t="shared" si="5"/>
        <v>0</v>
      </c>
      <c r="O136" s="76">
        <f t="shared" si="14"/>
        <v>0</v>
      </c>
      <c r="P136" s="390">
        <f t="shared" si="6"/>
        <v>0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2:38" s="54" customFormat="1" ht="15" customHeight="1" outlineLevel="1">
      <c r="B137" s="554">
        <f t="shared" si="10"/>
        <v>9</v>
      </c>
      <c r="C137" s="550">
        <v>1</v>
      </c>
      <c r="D137" s="384">
        <f t="shared" si="7"/>
        <v>0.14285714285714285</v>
      </c>
      <c r="E137" s="550" t="s">
        <v>470</v>
      </c>
      <c r="F137" s="551">
        <v>1065</v>
      </c>
      <c r="G137" s="387">
        <f t="shared" si="11"/>
        <v>1065</v>
      </c>
      <c r="H137" s="394">
        <v>3250</v>
      </c>
      <c r="I137" s="389">
        <f t="shared" si="12"/>
        <v>3250</v>
      </c>
      <c r="J137" s="389">
        <f t="shared" si="13"/>
        <v>39000</v>
      </c>
      <c r="K137" s="390">
        <f t="shared" si="8"/>
        <v>3.051643192488263</v>
      </c>
      <c r="L137" s="553">
        <v>3450</v>
      </c>
      <c r="M137" s="583">
        <f t="shared" si="9"/>
        <v>3450</v>
      </c>
      <c r="N137" s="76">
        <f t="shared" si="5"/>
        <v>3450</v>
      </c>
      <c r="O137" s="76">
        <f t="shared" si="14"/>
        <v>41400</v>
      </c>
      <c r="P137" s="390">
        <f t="shared" si="6"/>
        <v>3.23943661971831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2:38" s="54" customFormat="1" ht="15" customHeight="1" outlineLevel="1">
      <c r="B138" s="554">
        <f t="shared" si="10"/>
        <v>10</v>
      </c>
      <c r="C138" s="550"/>
      <c r="D138" s="384">
        <f t="shared" si="7"/>
        <v>0</v>
      </c>
      <c r="E138" s="550" t="s">
        <v>466</v>
      </c>
      <c r="F138" s="551">
        <v>1100</v>
      </c>
      <c r="G138" s="387">
        <f t="shared" si="11"/>
        <v>0</v>
      </c>
      <c r="H138" s="552"/>
      <c r="I138" s="389">
        <f t="shared" si="12"/>
        <v>0</v>
      </c>
      <c r="J138" s="389">
        <f t="shared" si="13"/>
        <v>0</v>
      </c>
      <c r="K138" s="390">
        <f t="shared" si="8"/>
        <v>0</v>
      </c>
      <c r="L138" s="553"/>
      <c r="M138" s="583">
        <f t="shared" si="9"/>
        <v>0</v>
      </c>
      <c r="N138" s="76">
        <f t="shared" si="5"/>
        <v>0</v>
      </c>
      <c r="O138" s="76">
        <f t="shared" si="14"/>
        <v>0</v>
      </c>
      <c r="P138" s="390">
        <f t="shared" si="6"/>
        <v>0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2:38" s="54" customFormat="1" ht="15" customHeight="1" outlineLevel="1">
      <c r="B139" s="554">
        <f t="shared" si="10"/>
        <v>11</v>
      </c>
      <c r="C139" s="550"/>
      <c r="D139" s="384">
        <f t="shared" si="7"/>
        <v>0</v>
      </c>
      <c r="E139" s="550" t="s">
        <v>225</v>
      </c>
      <c r="F139" s="551">
        <v>970</v>
      </c>
      <c r="G139" s="387">
        <f t="shared" si="11"/>
        <v>0</v>
      </c>
      <c r="H139" s="552"/>
      <c r="I139" s="389">
        <f t="shared" si="12"/>
        <v>0</v>
      </c>
      <c r="J139" s="389">
        <f t="shared" si="13"/>
        <v>0</v>
      </c>
      <c r="K139" s="390">
        <f t="shared" si="8"/>
        <v>0</v>
      </c>
      <c r="L139" s="553"/>
      <c r="M139" s="583">
        <f t="shared" si="9"/>
        <v>0</v>
      </c>
      <c r="N139" s="76">
        <f t="shared" si="5"/>
        <v>0</v>
      </c>
      <c r="O139" s="76">
        <f t="shared" si="14"/>
        <v>0</v>
      </c>
      <c r="P139" s="390">
        <f t="shared" si="6"/>
        <v>0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2:38" s="54" customFormat="1" ht="15" customHeight="1" outlineLevel="1">
      <c r="B140" s="554">
        <f t="shared" si="10"/>
        <v>12</v>
      </c>
      <c r="C140" s="550"/>
      <c r="D140" s="384">
        <f t="shared" si="7"/>
        <v>0</v>
      </c>
      <c r="E140" s="550" t="s">
        <v>468</v>
      </c>
      <c r="F140" s="551">
        <v>950</v>
      </c>
      <c r="G140" s="387">
        <f t="shared" si="11"/>
        <v>0</v>
      </c>
      <c r="H140" s="552"/>
      <c r="I140" s="389">
        <f t="shared" si="12"/>
        <v>0</v>
      </c>
      <c r="J140" s="389">
        <f t="shared" si="13"/>
        <v>0</v>
      </c>
      <c r="K140" s="390">
        <f t="shared" si="8"/>
        <v>0</v>
      </c>
      <c r="L140" s="553"/>
      <c r="M140" s="583">
        <f t="shared" si="9"/>
        <v>0</v>
      </c>
      <c r="N140" s="76">
        <f t="shared" si="5"/>
        <v>0</v>
      </c>
      <c r="O140" s="76">
        <f t="shared" si="14"/>
        <v>0</v>
      </c>
      <c r="P140" s="390">
        <f t="shared" si="6"/>
        <v>0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2:38" s="54" customFormat="1" ht="15" customHeight="1" outlineLevel="1">
      <c r="B141" s="554">
        <f t="shared" si="10"/>
        <v>13</v>
      </c>
      <c r="C141" s="550">
        <v>1</v>
      </c>
      <c r="D141" s="384">
        <f t="shared" si="7"/>
        <v>0.14285714285714285</v>
      </c>
      <c r="E141" s="550" t="s">
        <v>471</v>
      </c>
      <c r="F141" s="551">
        <v>1300</v>
      </c>
      <c r="G141" s="387">
        <f t="shared" si="11"/>
        <v>1300</v>
      </c>
      <c r="H141" s="552">
        <v>3469</v>
      </c>
      <c r="I141" s="389">
        <f t="shared" si="12"/>
        <v>3469</v>
      </c>
      <c r="J141" s="389">
        <f t="shared" si="13"/>
        <v>41628</v>
      </c>
      <c r="K141" s="390">
        <f t="shared" si="8"/>
        <v>2.6684615384615387</v>
      </c>
      <c r="L141" s="553">
        <v>4800</v>
      </c>
      <c r="M141" s="583">
        <f t="shared" si="9"/>
        <v>4800</v>
      </c>
      <c r="N141" s="76">
        <f t="shared" si="5"/>
        <v>4800</v>
      </c>
      <c r="O141" s="76">
        <f t="shared" si="14"/>
        <v>57600</v>
      </c>
      <c r="P141" s="390">
        <f t="shared" si="6"/>
        <v>3.6923076923076925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2:38" s="54" customFormat="1" ht="15" customHeight="1" outlineLevel="1">
      <c r="B142" s="554">
        <f t="shared" si="10"/>
        <v>14</v>
      </c>
      <c r="C142" s="550"/>
      <c r="D142" s="384">
        <f t="shared" si="7"/>
        <v>0</v>
      </c>
      <c r="E142" s="550" t="s">
        <v>468</v>
      </c>
      <c r="F142" s="551">
        <v>1500</v>
      </c>
      <c r="G142" s="387">
        <f t="shared" si="11"/>
        <v>0</v>
      </c>
      <c r="H142" s="552"/>
      <c r="I142" s="389">
        <f t="shared" si="12"/>
        <v>0</v>
      </c>
      <c r="J142" s="389">
        <f t="shared" si="13"/>
        <v>0</v>
      </c>
      <c r="K142" s="390">
        <f t="shared" si="8"/>
        <v>0</v>
      </c>
      <c r="L142" s="553"/>
      <c r="M142" s="583">
        <f t="shared" si="9"/>
        <v>0</v>
      </c>
      <c r="N142" s="76">
        <f t="shared" si="5"/>
        <v>0</v>
      </c>
      <c r="O142" s="76">
        <f t="shared" si="14"/>
        <v>0</v>
      </c>
      <c r="P142" s="390">
        <f t="shared" si="6"/>
        <v>0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2:38" s="54" customFormat="1" ht="15" customHeight="1" outlineLevel="1">
      <c r="B143" s="554">
        <f t="shared" si="10"/>
        <v>15</v>
      </c>
      <c r="C143" s="550"/>
      <c r="D143" s="384">
        <f t="shared" si="7"/>
        <v>0</v>
      </c>
      <c r="E143" s="550" t="s">
        <v>222</v>
      </c>
      <c r="F143" s="551">
        <v>790</v>
      </c>
      <c r="G143" s="387">
        <f t="shared" si="11"/>
        <v>0</v>
      </c>
      <c r="H143" s="552"/>
      <c r="I143" s="389">
        <f t="shared" si="12"/>
        <v>0</v>
      </c>
      <c r="J143" s="389">
        <f t="shared" si="13"/>
        <v>0</v>
      </c>
      <c r="K143" s="390">
        <f t="shared" si="8"/>
        <v>0</v>
      </c>
      <c r="L143" s="553"/>
      <c r="M143" s="583">
        <f t="shared" si="9"/>
        <v>0</v>
      </c>
      <c r="N143" s="76">
        <f t="shared" si="5"/>
        <v>0</v>
      </c>
      <c r="O143" s="76">
        <f t="shared" si="14"/>
        <v>0</v>
      </c>
      <c r="P143" s="390">
        <f t="shared" si="6"/>
        <v>0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2:38" s="54" customFormat="1" ht="15" customHeight="1" outlineLevel="1">
      <c r="B144" s="554">
        <f t="shared" si="10"/>
        <v>16</v>
      </c>
      <c r="C144" s="550"/>
      <c r="D144" s="384">
        <f t="shared" si="7"/>
        <v>0</v>
      </c>
      <c r="E144" s="550" t="s">
        <v>466</v>
      </c>
      <c r="F144" s="551">
        <v>1150</v>
      </c>
      <c r="G144" s="387">
        <f t="shared" si="11"/>
        <v>0</v>
      </c>
      <c r="H144" s="552"/>
      <c r="I144" s="389">
        <f t="shared" si="12"/>
        <v>0</v>
      </c>
      <c r="J144" s="389">
        <f t="shared" si="13"/>
        <v>0</v>
      </c>
      <c r="K144" s="390">
        <f t="shared" si="8"/>
        <v>0</v>
      </c>
      <c r="L144" s="553"/>
      <c r="M144" s="583">
        <f t="shared" si="9"/>
        <v>0</v>
      </c>
      <c r="N144" s="76">
        <f t="shared" si="5"/>
        <v>0</v>
      </c>
      <c r="O144" s="76">
        <f t="shared" si="14"/>
        <v>0</v>
      </c>
      <c r="P144" s="390">
        <f t="shared" si="6"/>
        <v>0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2:38" s="54" customFormat="1" ht="15" customHeight="1" outlineLevel="1">
      <c r="B145" s="554">
        <f t="shared" si="10"/>
        <v>17</v>
      </c>
      <c r="C145" s="550"/>
      <c r="D145" s="384">
        <f t="shared" si="7"/>
        <v>0</v>
      </c>
      <c r="E145" s="550" t="s">
        <v>469</v>
      </c>
      <c r="F145" s="551">
        <v>4100</v>
      </c>
      <c r="G145" s="387">
        <f t="shared" si="11"/>
        <v>0</v>
      </c>
      <c r="H145" s="552"/>
      <c r="I145" s="389">
        <f t="shared" si="12"/>
        <v>0</v>
      </c>
      <c r="J145" s="389">
        <f t="shared" si="13"/>
        <v>0</v>
      </c>
      <c r="K145" s="390">
        <f t="shared" si="8"/>
        <v>0</v>
      </c>
      <c r="L145" s="553"/>
      <c r="M145" s="583">
        <f t="shared" si="9"/>
        <v>0</v>
      </c>
      <c r="N145" s="76">
        <f t="shared" si="5"/>
        <v>0</v>
      </c>
      <c r="O145" s="76">
        <f t="shared" si="14"/>
        <v>0</v>
      </c>
      <c r="P145" s="390">
        <f t="shared" si="6"/>
        <v>0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2:38" s="54" customFormat="1" ht="15" customHeight="1" outlineLevel="1">
      <c r="B146" s="554">
        <f t="shared" si="10"/>
        <v>18</v>
      </c>
      <c r="C146" s="550"/>
      <c r="D146" s="384">
        <f t="shared" si="7"/>
        <v>0</v>
      </c>
      <c r="E146" s="550" t="s">
        <v>466</v>
      </c>
      <c r="F146" s="551">
        <v>1050</v>
      </c>
      <c r="G146" s="387">
        <f t="shared" si="11"/>
        <v>0</v>
      </c>
      <c r="H146" s="552"/>
      <c r="I146" s="389">
        <f t="shared" si="12"/>
        <v>0</v>
      </c>
      <c r="J146" s="389">
        <f t="shared" si="13"/>
        <v>0</v>
      </c>
      <c r="K146" s="390">
        <f t="shared" si="8"/>
        <v>0</v>
      </c>
      <c r="L146" s="553"/>
      <c r="M146" s="583">
        <f t="shared" si="9"/>
        <v>0</v>
      </c>
      <c r="N146" s="76">
        <f t="shared" si="5"/>
        <v>0</v>
      </c>
      <c r="O146" s="76">
        <f t="shared" si="14"/>
        <v>0</v>
      </c>
      <c r="P146" s="390">
        <f t="shared" si="6"/>
        <v>0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2:38" s="54" customFormat="1" ht="15" customHeight="1" outlineLevel="1">
      <c r="B147" s="554">
        <f t="shared" si="10"/>
        <v>19</v>
      </c>
      <c r="C147" s="550"/>
      <c r="D147" s="384">
        <f t="shared" si="7"/>
        <v>0</v>
      </c>
      <c r="E147" s="550"/>
      <c r="F147" s="551"/>
      <c r="G147" s="387">
        <f t="shared" si="11"/>
        <v>0</v>
      </c>
      <c r="H147" s="552"/>
      <c r="I147" s="389">
        <f t="shared" si="12"/>
        <v>0</v>
      </c>
      <c r="J147" s="389">
        <f t="shared" si="13"/>
        <v>0</v>
      </c>
      <c r="K147" s="390">
        <f t="shared" si="8"/>
        <v>0</v>
      </c>
      <c r="L147" s="553"/>
      <c r="M147" s="583">
        <f t="shared" si="9"/>
        <v>0</v>
      </c>
      <c r="N147" s="76">
        <f t="shared" si="5"/>
        <v>0</v>
      </c>
      <c r="O147" s="76">
        <f t="shared" si="14"/>
        <v>0</v>
      </c>
      <c r="P147" s="390">
        <f t="shared" si="6"/>
        <v>0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2:38" s="54" customFormat="1" ht="15" customHeight="1" outlineLevel="1">
      <c r="B148" s="554">
        <f t="shared" si="10"/>
        <v>20</v>
      </c>
      <c r="C148" s="550"/>
      <c r="D148" s="384">
        <f t="shared" si="7"/>
        <v>0</v>
      </c>
      <c r="E148" s="550"/>
      <c r="F148" s="551"/>
      <c r="G148" s="387">
        <f t="shared" si="11"/>
        <v>0</v>
      </c>
      <c r="H148" s="552"/>
      <c r="I148" s="389">
        <f t="shared" si="12"/>
        <v>0</v>
      </c>
      <c r="J148" s="389">
        <f t="shared" si="13"/>
        <v>0</v>
      </c>
      <c r="K148" s="390">
        <f t="shared" si="8"/>
        <v>0</v>
      </c>
      <c r="L148" s="553"/>
      <c r="M148" s="583">
        <f t="shared" si="9"/>
        <v>0</v>
      </c>
      <c r="N148" s="76">
        <f t="shared" si="5"/>
        <v>0</v>
      </c>
      <c r="O148" s="76">
        <f t="shared" si="14"/>
        <v>0</v>
      </c>
      <c r="P148" s="390">
        <f t="shared" si="6"/>
        <v>0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2:38" s="54" customFormat="1" ht="15" customHeight="1" outlineLevel="1">
      <c r="B149" s="554">
        <f t="shared" si="10"/>
        <v>21</v>
      </c>
      <c r="C149" s="550"/>
      <c r="D149" s="384">
        <f t="shared" si="7"/>
        <v>0</v>
      </c>
      <c r="E149" s="550"/>
      <c r="F149" s="551"/>
      <c r="G149" s="387">
        <f t="shared" si="11"/>
        <v>0</v>
      </c>
      <c r="H149" s="552"/>
      <c r="I149" s="389">
        <f t="shared" si="12"/>
        <v>0</v>
      </c>
      <c r="J149" s="389">
        <f t="shared" si="13"/>
        <v>0</v>
      </c>
      <c r="K149" s="390">
        <f t="shared" si="8"/>
        <v>0</v>
      </c>
      <c r="L149" s="553"/>
      <c r="M149" s="583">
        <f t="shared" si="9"/>
        <v>0</v>
      </c>
      <c r="N149" s="76">
        <f t="shared" si="5"/>
        <v>0</v>
      </c>
      <c r="O149" s="76">
        <f t="shared" si="14"/>
        <v>0</v>
      </c>
      <c r="P149" s="390">
        <f t="shared" si="6"/>
        <v>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2:38" s="54" customFormat="1" ht="15" customHeight="1" outlineLevel="1">
      <c r="B150" s="554">
        <f t="shared" si="10"/>
        <v>22</v>
      </c>
      <c r="C150" s="550"/>
      <c r="D150" s="384">
        <f t="shared" si="7"/>
        <v>0</v>
      </c>
      <c r="E150" s="550"/>
      <c r="F150" s="551"/>
      <c r="G150" s="387">
        <f t="shared" si="11"/>
        <v>0</v>
      </c>
      <c r="H150" s="552"/>
      <c r="I150" s="389">
        <f t="shared" si="12"/>
        <v>0</v>
      </c>
      <c r="J150" s="389">
        <f t="shared" si="13"/>
        <v>0</v>
      </c>
      <c r="K150" s="390">
        <f t="shared" si="8"/>
        <v>0</v>
      </c>
      <c r="L150" s="553"/>
      <c r="M150" s="583">
        <f t="shared" si="9"/>
        <v>0</v>
      </c>
      <c r="N150" s="76">
        <f t="shared" si="5"/>
        <v>0</v>
      </c>
      <c r="O150" s="76">
        <f t="shared" si="14"/>
        <v>0</v>
      </c>
      <c r="P150" s="390">
        <f t="shared" si="6"/>
        <v>0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2:38" s="54" customFormat="1" ht="15" customHeight="1" outlineLevel="1">
      <c r="B151" s="554">
        <f t="shared" si="10"/>
        <v>23</v>
      </c>
      <c r="C151" s="550"/>
      <c r="D151" s="384">
        <f t="shared" si="7"/>
        <v>0</v>
      </c>
      <c r="E151" s="550"/>
      <c r="F151" s="551"/>
      <c r="G151" s="387">
        <f t="shared" si="11"/>
        <v>0</v>
      </c>
      <c r="H151" s="552"/>
      <c r="I151" s="389">
        <f t="shared" si="12"/>
        <v>0</v>
      </c>
      <c r="J151" s="389">
        <f t="shared" si="13"/>
        <v>0</v>
      </c>
      <c r="K151" s="390">
        <f t="shared" si="8"/>
        <v>0</v>
      </c>
      <c r="L151" s="553"/>
      <c r="M151" s="583">
        <f t="shared" si="9"/>
        <v>0</v>
      </c>
      <c r="N151" s="76">
        <f t="shared" si="5"/>
        <v>0</v>
      </c>
      <c r="O151" s="76">
        <f t="shared" si="14"/>
        <v>0</v>
      </c>
      <c r="P151" s="390">
        <f t="shared" si="6"/>
        <v>0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2:38" s="54" customFormat="1" ht="15" customHeight="1" outlineLevel="1">
      <c r="B152" s="554">
        <f t="shared" si="10"/>
        <v>24</v>
      </c>
      <c r="C152" s="550"/>
      <c r="D152" s="384">
        <f t="shared" si="7"/>
        <v>0</v>
      </c>
      <c r="E152" s="550"/>
      <c r="F152" s="551"/>
      <c r="G152" s="387">
        <f t="shared" si="11"/>
        <v>0</v>
      </c>
      <c r="H152" s="552"/>
      <c r="I152" s="389">
        <f t="shared" si="12"/>
        <v>0</v>
      </c>
      <c r="J152" s="389">
        <f t="shared" si="13"/>
        <v>0</v>
      </c>
      <c r="K152" s="390">
        <f t="shared" si="8"/>
        <v>0</v>
      </c>
      <c r="L152" s="553"/>
      <c r="M152" s="583">
        <f t="shared" si="9"/>
        <v>0</v>
      </c>
      <c r="N152" s="76">
        <f t="shared" si="5"/>
        <v>0</v>
      </c>
      <c r="O152" s="76">
        <f t="shared" si="14"/>
        <v>0</v>
      </c>
      <c r="P152" s="390">
        <f t="shared" si="6"/>
        <v>0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2:38" s="54" customFormat="1" ht="15" customHeight="1" outlineLevel="1">
      <c r="B153" s="554">
        <f t="shared" si="10"/>
        <v>25</v>
      </c>
      <c r="C153" s="550"/>
      <c r="D153" s="384">
        <f t="shared" si="7"/>
        <v>0</v>
      </c>
      <c r="E153" s="550"/>
      <c r="F153" s="551"/>
      <c r="G153" s="387">
        <f t="shared" si="11"/>
        <v>0</v>
      </c>
      <c r="H153" s="552"/>
      <c r="I153" s="389">
        <f t="shared" si="12"/>
        <v>0</v>
      </c>
      <c r="J153" s="389">
        <f t="shared" si="13"/>
        <v>0</v>
      </c>
      <c r="K153" s="390">
        <f t="shared" si="8"/>
        <v>0</v>
      </c>
      <c r="L153" s="553"/>
      <c r="M153" s="583">
        <f t="shared" si="9"/>
        <v>0</v>
      </c>
      <c r="N153" s="76">
        <f t="shared" si="5"/>
        <v>0</v>
      </c>
      <c r="O153" s="76">
        <f t="shared" si="14"/>
        <v>0</v>
      </c>
      <c r="P153" s="390">
        <f t="shared" si="6"/>
        <v>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2:38" s="54" customFormat="1" ht="15" customHeight="1" outlineLevel="1">
      <c r="B154" s="554">
        <f t="shared" si="10"/>
        <v>26</v>
      </c>
      <c r="C154" s="550"/>
      <c r="D154" s="384">
        <f t="shared" si="7"/>
        <v>0</v>
      </c>
      <c r="E154" s="550"/>
      <c r="F154" s="551"/>
      <c r="G154" s="387">
        <f t="shared" si="11"/>
        <v>0</v>
      </c>
      <c r="H154" s="552"/>
      <c r="I154" s="389">
        <f t="shared" si="12"/>
        <v>0</v>
      </c>
      <c r="J154" s="389">
        <f t="shared" si="13"/>
        <v>0</v>
      </c>
      <c r="K154" s="390">
        <f t="shared" si="8"/>
        <v>0</v>
      </c>
      <c r="L154" s="553"/>
      <c r="M154" s="583">
        <f t="shared" si="9"/>
        <v>0</v>
      </c>
      <c r="N154" s="76">
        <f t="shared" si="5"/>
        <v>0</v>
      </c>
      <c r="O154" s="76">
        <f t="shared" si="14"/>
        <v>0</v>
      </c>
      <c r="P154" s="390">
        <f t="shared" si="6"/>
        <v>0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2:38" s="54" customFormat="1" ht="15" customHeight="1" outlineLevel="1">
      <c r="B155" s="554">
        <f t="shared" si="10"/>
        <v>27</v>
      </c>
      <c r="C155" s="550"/>
      <c r="D155" s="384">
        <f t="shared" si="7"/>
        <v>0</v>
      </c>
      <c r="E155" s="550"/>
      <c r="F155" s="551"/>
      <c r="G155" s="387">
        <f t="shared" si="11"/>
        <v>0</v>
      </c>
      <c r="H155" s="552"/>
      <c r="I155" s="389">
        <f t="shared" si="12"/>
        <v>0</v>
      </c>
      <c r="J155" s="389">
        <f t="shared" si="13"/>
        <v>0</v>
      </c>
      <c r="K155" s="390">
        <f t="shared" si="8"/>
        <v>0</v>
      </c>
      <c r="L155" s="553"/>
      <c r="M155" s="583">
        <f t="shared" si="9"/>
        <v>0</v>
      </c>
      <c r="N155" s="76">
        <f t="shared" si="5"/>
        <v>0</v>
      </c>
      <c r="O155" s="76">
        <f t="shared" si="14"/>
        <v>0</v>
      </c>
      <c r="P155" s="390">
        <f t="shared" si="6"/>
        <v>0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2:38" s="54" customFormat="1" ht="15" customHeight="1" outlineLevel="1">
      <c r="B156" s="554">
        <f t="shared" si="10"/>
        <v>28</v>
      </c>
      <c r="C156" s="550"/>
      <c r="D156" s="384">
        <f t="shared" si="7"/>
        <v>0</v>
      </c>
      <c r="E156" s="550"/>
      <c r="F156" s="551"/>
      <c r="G156" s="387">
        <f t="shared" si="11"/>
        <v>0</v>
      </c>
      <c r="H156" s="552"/>
      <c r="I156" s="389">
        <f t="shared" si="12"/>
        <v>0</v>
      </c>
      <c r="J156" s="389">
        <f t="shared" si="13"/>
        <v>0</v>
      </c>
      <c r="K156" s="390">
        <f t="shared" si="8"/>
        <v>0</v>
      </c>
      <c r="L156" s="553"/>
      <c r="M156" s="583">
        <f t="shared" si="9"/>
        <v>0</v>
      </c>
      <c r="N156" s="76">
        <f t="shared" si="5"/>
        <v>0</v>
      </c>
      <c r="O156" s="76">
        <f t="shared" si="14"/>
        <v>0</v>
      </c>
      <c r="P156" s="390">
        <f t="shared" si="6"/>
        <v>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2:38" s="54" customFormat="1" ht="15" customHeight="1" outlineLevel="1">
      <c r="B157" s="554">
        <f t="shared" si="10"/>
        <v>29</v>
      </c>
      <c r="C157" s="550"/>
      <c r="D157" s="384">
        <f t="shared" si="7"/>
        <v>0</v>
      </c>
      <c r="E157" s="550"/>
      <c r="F157" s="551"/>
      <c r="G157" s="387">
        <f t="shared" si="11"/>
        <v>0</v>
      </c>
      <c r="H157" s="552"/>
      <c r="I157" s="389">
        <f t="shared" si="12"/>
        <v>0</v>
      </c>
      <c r="J157" s="389">
        <f t="shared" si="13"/>
        <v>0</v>
      </c>
      <c r="K157" s="390">
        <f t="shared" si="8"/>
        <v>0</v>
      </c>
      <c r="L157" s="553"/>
      <c r="M157" s="583">
        <f t="shared" si="9"/>
        <v>0</v>
      </c>
      <c r="N157" s="76">
        <f t="shared" si="5"/>
        <v>0</v>
      </c>
      <c r="O157" s="76">
        <f t="shared" si="14"/>
        <v>0</v>
      </c>
      <c r="P157" s="390">
        <f t="shared" si="6"/>
        <v>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2:38" s="54" customFormat="1" ht="15" customHeight="1" outlineLevel="1">
      <c r="B158" s="554">
        <f t="shared" si="10"/>
        <v>30</v>
      </c>
      <c r="C158" s="392"/>
      <c r="D158" s="395">
        <f t="shared" si="7"/>
        <v>0</v>
      </c>
      <c r="E158" s="392"/>
      <c r="F158" s="393"/>
      <c r="G158" s="396">
        <f t="shared" si="11"/>
        <v>0</v>
      </c>
      <c r="H158" s="394"/>
      <c r="I158" s="397">
        <f t="shared" si="12"/>
        <v>0</v>
      </c>
      <c r="J158" s="397">
        <f t="shared" si="13"/>
        <v>0</v>
      </c>
      <c r="K158" s="398">
        <f t="shared" si="8"/>
        <v>0</v>
      </c>
      <c r="L158" s="171"/>
      <c r="M158" s="584">
        <f t="shared" si="9"/>
        <v>0</v>
      </c>
      <c r="N158" s="399">
        <f t="shared" si="5"/>
        <v>0</v>
      </c>
      <c r="O158" s="399">
        <f t="shared" si="14"/>
        <v>0</v>
      </c>
      <c r="P158" s="398">
        <f t="shared" si="6"/>
        <v>0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2:38" s="54" customFormat="1" ht="17.25" customHeight="1" outlineLevel="1">
      <c r="C159" s="400">
        <f>SUM(C129:C158)</f>
        <v>7</v>
      </c>
      <c r="D159" s="401">
        <f>SUM(D129:D158)</f>
        <v>0.99999999999999978</v>
      </c>
      <c r="E159" s="53"/>
      <c r="F159" s="402"/>
      <c r="G159" s="400">
        <f>SUM(G129:G158)</f>
        <v>5566</v>
      </c>
      <c r="H159" s="403">
        <f>SUMPRODUCT(H129:H158,$C129:$C158)/$C159</f>
        <v>2307</v>
      </c>
      <c r="I159" s="403">
        <f>SUM(I129:I158)</f>
        <v>16149</v>
      </c>
      <c r="J159" s="403">
        <f>SUM(J129:J158)</f>
        <v>193788</v>
      </c>
      <c r="K159" s="57">
        <f>I159/G159</f>
        <v>2.9013654329859864</v>
      </c>
      <c r="L159" s="403">
        <f>SUMPRODUCT(L129:L158,$C129:$C158)/$C159</f>
        <v>3142.8571428571427</v>
      </c>
      <c r="M159" s="403">
        <f>SUMPRODUCT(M129:M158,$C129:$C158)/$C159</f>
        <v>3142.8571428571427</v>
      </c>
      <c r="N159" s="58">
        <f>SUM(N129:N158)</f>
        <v>22000</v>
      </c>
      <c r="O159" s="58">
        <f>SUM(O129:O158)</f>
        <v>264000</v>
      </c>
      <c r="P159" s="57">
        <f>+N159/G159</f>
        <v>3.9525691699604741</v>
      </c>
      <c r="Q159" s="4"/>
      <c r="R159" s="4"/>
      <c r="S159" s="4"/>
      <c r="T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2:38" s="54" customFormat="1" outlineLevel="1">
      <c r="G160" s="59"/>
      <c r="M160" s="60"/>
      <c r="Q160" s="4"/>
      <c r="R160" s="4"/>
      <c r="S160" s="4"/>
      <c r="T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3:38" s="54" customFormat="1" outlineLevel="1">
      <c r="G161" s="404"/>
      <c r="H161" s="404"/>
      <c r="I161" s="404"/>
      <c r="J161" s="404"/>
      <c r="K161" s="404"/>
      <c r="P161" s="405"/>
      <c r="Q161" s="4"/>
      <c r="R161" s="4"/>
      <c r="S161" s="4"/>
      <c r="T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3:38" s="54" customFormat="1" ht="15" outlineLevel="1" thickBot="1">
      <c r="D162" s="206"/>
      <c r="E162" s="225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3:38" outlineLevel="1">
      <c r="C163" s="101" t="s">
        <v>147</v>
      </c>
      <c r="D163" s="102"/>
      <c r="E163" s="106"/>
      <c r="F163" s="107"/>
      <c r="G163" s="107"/>
      <c r="H163" s="107"/>
      <c r="I163" s="107"/>
      <c r="J163" s="107"/>
      <c r="K163" s="107"/>
      <c r="L163" s="107"/>
      <c r="M163" s="107"/>
      <c r="N163" s="108"/>
    </row>
    <row r="164" spans="3:38" outlineLevel="1">
      <c r="C164" s="17"/>
      <c r="D164" s="20"/>
      <c r="E164" s="109">
        <v>1</v>
      </c>
      <c r="F164" s="109">
        <f>E164+1</f>
        <v>2</v>
      </c>
      <c r="G164" s="109">
        <f t="shared" ref="G164:N164" si="15">F164+1</f>
        <v>3</v>
      </c>
      <c r="H164" s="109">
        <f t="shared" si="15"/>
        <v>4</v>
      </c>
      <c r="I164" s="109">
        <f t="shared" si="15"/>
        <v>5</v>
      </c>
      <c r="J164" s="109">
        <f t="shared" si="15"/>
        <v>6</v>
      </c>
      <c r="K164" s="109">
        <f t="shared" si="15"/>
        <v>7</v>
      </c>
      <c r="L164" s="109">
        <f t="shared" si="15"/>
        <v>8</v>
      </c>
      <c r="M164" s="109">
        <f t="shared" si="15"/>
        <v>9</v>
      </c>
      <c r="N164" s="110">
        <f t="shared" si="15"/>
        <v>10</v>
      </c>
    </row>
    <row r="165" spans="3:38" outlineLevel="1">
      <c r="C165" s="71"/>
      <c r="D165" s="20" t="s">
        <v>148</v>
      </c>
      <c r="E165" s="163">
        <v>0</v>
      </c>
      <c r="F165" s="163">
        <v>0</v>
      </c>
      <c r="G165" s="163">
        <v>0.01</v>
      </c>
      <c r="H165" s="163">
        <v>0.01</v>
      </c>
      <c r="I165" s="163">
        <v>0.01</v>
      </c>
      <c r="J165" s="163">
        <v>0.01</v>
      </c>
      <c r="K165" s="163">
        <v>0.01</v>
      </c>
      <c r="L165" s="163">
        <v>0.01</v>
      </c>
      <c r="M165" s="163">
        <v>0.01</v>
      </c>
      <c r="N165" s="164">
        <v>0.01</v>
      </c>
    </row>
    <row r="166" spans="3:38" outlineLevel="1">
      <c r="C166" s="71"/>
      <c r="D166" s="20"/>
      <c r="E166" s="111"/>
      <c r="F166" s="112"/>
      <c r="G166" s="112"/>
      <c r="H166" s="112"/>
      <c r="I166" s="112"/>
      <c r="J166" s="112"/>
      <c r="K166" s="112"/>
      <c r="L166" s="112"/>
      <c r="M166" s="112"/>
      <c r="N166" s="113"/>
    </row>
    <row r="167" spans="3:38" outlineLevel="1">
      <c r="C167" s="17"/>
      <c r="D167" s="20"/>
      <c r="E167" s="109">
        <v>1</v>
      </c>
      <c r="F167" s="109">
        <f>E167+1</f>
        <v>2</v>
      </c>
      <c r="G167" s="109">
        <f t="shared" ref="G167:N167" si="16">F167+1</f>
        <v>3</v>
      </c>
      <c r="H167" s="109">
        <f t="shared" si="16"/>
        <v>4</v>
      </c>
      <c r="I167" s="109">
        <f t="shared" si="16"/>
        <v>5</v>
      </c>
      <c r="J167" s="109">
        <f t="shared" si="16"/>
        <v>6</v>
      </c>
      <c r="K167" s="109">
        <f t="shared" si="16"/>
        <v>7</v>
      </c>
      <c r="L167" s="109">
        <f t="shared" si="16"/>
        <v>8</v>
      </c>
      <c r="M167" s="109">
        <f t="shared" si="16"/>
        <v>9</v>
      </c>
      <c r="N167" s="110">
        <f t="shared" si="16"/>
        <v>10</v>
      </c>
    </row>
    <row r="168" spans="3:38" outlineLevel="1">
      <c r="C168" s="71"/>
      <c r="D168" s="20" t="s">
        <v>307</v>
      </c>
      <c r="E168" s="163">
        <v>0</v>
      </c>
      <c r="F168" s="163">
        <v>0</v>
      </c>
      <c r="G168" s="163">
        <v>0.02</v>
      </c>
      <c r="H168" s="163">
        <v>0.02</v>
      </c>
      <c r="I168" s="163">
        <v>0.03</v>
      </c>
      <c r="J168" s="163">
        <v>0.05</v>
      </c>
      <c r="K168" s="163">
        <v>0.05</v>
      </c>
      <c r="L168" s="163">
        <v>0.05</v>
      </c>
      <c r="M168" s="163">
        <v>0.05</v>
      </c>
      <c r="N168" s="164">
        <v>0.05</v>
      </c>
    </row>
    <row r="169" spans="3:38" outlineLevel="1">
      <c r="C169" s="71"/>
      <c r="D169" s="20"/>
      <c r="E169" s="336"/>
      <c r="F169" s="336"/>
      <c r="G169" s="336"/>
      <c r="H169" s="336"/>
      <c r="I169" s="336"/>
      <c r="J169" s="336"/>
      <c r="K169" s="336"/>
      <c r="L169" s="336"/>
      <c r="M169" s="336"/>
      <c r="N169" s="339"/>
    </row>
    <row r="170" spans="3:38" outlineLevel="1">
      <c r="C170" s="71"/>
      <c r="D170" s="20"/>
      <c r="E170" s="109">
        <v>1</v>
      </c>
      <c r="F170" s="109">
        <f>E170+1</f>
        <v>2</v>
      </c>
      <c r="G170" s="109">
        <f t="shared" ref="G170:N170" si="17">F170+1</f>
        <v>3</v>
      </c>
      <c r="H170" s="109">
        <f t="shared" si="17"/>
        <v>4</v>
      </c>
      <c r="I170" s="109">
        <f t="shared" si="17"/>
        <v>5</v>
      </c>
      <c r="J170" s="109">
        <f t="shared" si="17"/>
        <v>6</v>
      </c>
      <c r="K170" s="109">
        <f t="shared" si="17"/>
        <v>7</v>
      </c>
      <c r="L170" s="109">
        <f t="shared" si="17"/>
        <v>8</v>
      </c>
      <c r="M170" s="109">
        <f t="shared" si="17"/>
        <v>9</v>
      </c>
      <c r="N170" s="110">
        <f t="shared" si="17"/>
        <v>10</v>
      </c>
    </row>
    <row r="171" spans="3:38" outlineLevel="1">
      <c r="C171" s="71"/>
      <c r="D171" s="20" t="s">
        <v>149</v>
      </c>
      <c r="E171" s="163">
        <v>0</v>
      </c>
      <c r="F171" s="163">
        <v>0.01</v>
      </c>
      <c r="G171" s="163">
        <v>0.01</v>
      </c>
      <c r="H171" s="163">
        <v>0.01</v>
      </c>
      <c r="I171" s="163">
        <v>0.01</v>
      </c>
      <c r="J171" s="163">
        <v>0.01</v>
      </c>
      <c r="K171" s="163">
        <v>0.01</v>
      </c>
      <c r="L171" s="163">
        <v>0.01</v>
      </c>
      <c r="M171" s="163">
        <v>0.01</v>
      </c>
      <c r="N171" s="164">
        <v>0.01</v>
      </c>
    </row>
    <row r="172" spans="3:38" outlineLevel="1">
      <c r="C172" s="71"/>
      <c r="D172" s="20"/>
      <c r="E172" s="111"/>
      <c r="F172" s="112"/>
      <c r="G172" s="112"/>
      <c r="H172" s="112"/>
      <c r="I172" s="112"/>
      <c r="J172" s="112"/>
      <c r="K172" s="112"/>
      <c r="L172" s="112"/>
      <c r="M172" s="112"/>
      <c r="N172" s="113"/>
    </row>
    <row r="173" spans="3:38" outlineLevel="1">
      <c r="C173" s="71"/>
      <c r="D173" s="20"/>
      <c r="E173" s="109">
        <v>1</v>
      </c>
      <c r="F173" s="109">
        <f>E173+1</f>
        <v>2</v>
      </c>
      <c r="G173" s="109">
        <f t="shared" ref="G173:N173" si="18">F173+1</f>
        <v>3</v>
      </c>
      <c r="H173" s="109">
        <f t="shared" si="18"/>
        <v>4</v>
      </c>
      <c r="I173" s="109">
        <f t="shared" si="18"/>
        <v>5</v>
      </c>
      <c r="J173" s="109">
        <f t="shared" si="18"/>
        <v>6</v>
      </c>
      <c r="K173" s="109">
        <f t="shared" si="18"/>
        <v>7</v>
      </c>
      <c r="L173" s="109">
        <f t="shared" si="18"/>
        <v>8</v>
      </c>
      <c r="M173" s="109">
        <f t="shared" si="18"/>
        <v>9</v>
      </c>
      <c r="N173" s="110">
        <f t="shared" si="18"/>
        <v>10</v>
      </c>
    </row>
    <row r="174" spans="3:38" ht="15" outlineLevel="1" thickBot="1">
      <c r="C174" s="105"/>
      <c r="D174" s="16" t="s">
        <v>150</v>
      </c>
      <c r="E174" s="165">
        <v>0</v>
      </c>
      <c r="F174" s="166">
        <v>0.05</v>
      </c>
      <c r="G174" s="166">
        <v>0.03</v>
      </c>
      <c r="H174" s="166">
        <v>0.03</v>
      </c>
      <c r="I174" s="166">
        <v>0.03</v>
      </c>
      <c r="J174" s="166">
        <v>0.03</v>
      </c>
      <c r="K174" s="166">
        <v>0.03</v>
      </c>
      <c r="L174" s="166">
        <v>0.03</v>
      </c>
      <c r="M174" s="166">
        <v>0.03</v>
      </c>
      <c r="N174" s="167">
        <v>0.03</v>
      </c>
    </row>
    <row r="175" spans="3:38" ht="15" outlineLevel="1" thickBot="1">
      <c r="I175" s="4"/>
      <c r="J175" s="4"/>
      <c r="K175" s="4"/>
      <c r="L175" s="4"/>
      <c r="M175" s="4"/>
    </row>
    <row r="176" spans="3:38" outlineLevel="1">
      <c r="F176" s="114">
        <f>10*365</f>
        <v>3650</v>
      </c>
      <c r="G176" s="103" t="s">
        <v>203</v>
      </c>
      <c r="H176" s="103"/>
      <c r="I176" s="104"/>
      <c r="J176" s="4"/>
      <c r="K176" s="4"/>
      <c r="L176" s="4"/>
      <c r="M176" s="4"/>
    </row>
    <row r="177" spans="2:14" outlineLevel="1">
      <c r="F177" s="115">
        <f>F176*F174</f>
        <v>182.5</v>
      </c>
      <c r="G177" s="15" t="s">
        <v>204</v>
      </c>
      <c r="H177" s="15"/>
      <c r="I177" s="116"/>
      <c r="J177" s="4"/>
      <c r="K177" s="4"/>
      <c r="L177" s="4"/>
      <c r="M177" s="4"/>
    </row>
    <row r="178" spans="2:14" ht="15" outlineLevel="1" thickBot="1">
      <c r="F178" s="117">
        <f>F177/C159</f>
        <v>26.071428571428573</v>
      </c>
      <c r="G178" s="19" t="s">
        <v>205</v>
      </c>
      <c r="H178" s="19"/>
      <c r="I178" s="118"/>
      <c r="J178" s="4"/>
      <c r="K178" s="4"/>
      <c r="L178" s="4"/>
      <c r="M178" s="4"/>
    </row>
    <row r="179" spans="2:14" ht="15" outlineLevel="1" thickBot="1">
      <c r="D179" s="119"/>
      <c r="E179" s="15"/>
      <c r="F179" s="15"/>
      <c r="G179" s="15"/>
      <c r="I179" s="4"/>
      <c r="J179" s="4"/>
      <c r="K179" s="4"/>
      <c r="L179" s="4"/>
      <c r="M179" s="4"/>
    </row>
    <row r="180" spans="2:14" outlineLevel="1">
      <c r="C180" s="101" t="s">
        <v>143</v>
      </c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4"/>
    </row>
    <row r="181" spans="2:14" outlineLevel="1">
      <c r="C181" s="71"/>
      <c r="D181" s="20" t="s">
        <v>144</v>
      </c>
      <c r="E181" s="109">
        <v>1</v>
      </c>
      <c r="F181" s="109">
        <f>E181+1</f>
        <v>2</v>
      </c>
      <c r="G181" s="109">
        <f t="shared" ref="G181:N181" si="19">F181+1</f>
        <v>3</v>
      </c>
      <c r="H181" s="109">
        <f t="shared" si="19"/>
        <v>4</v>
      </c>
      <c r="I181" s="109">
        <f t="shared" si="19"/>
        <v>5</v>
      </c>
      <c r="J181" s="109">
        <f t="shared" si="19"/>
        <v>6</v>
      </c>
      <c r="K181" s="109">
        <f t="shared" si="19"/>
        <v>7</v>
      </c>
      <c r="L181" s="109">
        <f t="shared" si="19"/>
        <v>8</v>
      </c>
      <c r="M181" s="109">
        <f t="shared" si="19"/>
        <v>9</v>
      </c>
      <c r="N181" s="110">
        <f t="shared" si="19"/>
        <v>10</v>
      </c>
    </row>
    <row r="182" spans="2:14" ht="15" outlineLevel="1" thickBot="1">
      <c r="C182" s="105"/>
      <c r="D182" s="16"/>
      <c r="E182" s="168">
        <v>0</v>
      </c>
      <c r="F182" s="163">
        <v>0.04</v>
      </c>
      <c r="G182" s="163">
        <v>0.04</v>
      </c>
      <c r="H182" s="163">
        <v>0.04</v>
      </c>
      <c r="I182" s="163">
        <v>0.04</v>
      </c>
      <c r="J182" s="163">
        <v>0.04</v>
      </c>
      <c r="K182" s="163">
        <v>0.04</v>
      </c>
      <c r="L182" s="163">
        <v>0.04</v>
      </c>
      <c r="M182" s="163">
        <v>0.04</v>
      </c>
      <c r="N182" s="163">
        <v>0.04</v>
      </c>
    </row>
    <row r="183" spans="2:14" outlineLevel="1"/>
    <row r="185" spans="2:14" ht="18">
      <c r="B185" s="471" t="s">
        <v>229</v>
      </c>
    </row>
    <row r="186" spans="2:14" ht="18.600000000000001" outlineLevel="1" thickBot="1">
      <c r="B186" s="22"/>
      <c r="I186" s="4"/>
    </row>
    <row r="187" spans="2:14" ht="43.2" outlineLevel="1">
      <c r="C187" s="53" t="s">
        <v>119</v>
      </c>
      <c r="D187" s="94" t="s">
        <v>120</v>
      </c>
      <c r="E187" s="94" t="s">
        <v>348</v>
      </c>
      <c r="F187" s="94" t="s">
        <v>347</v>
      </c>
      <c r="G187" s="94" t="s">
        <v>121</v>
      </c>
      <c r="H187" s="461" t="s">
        <v>122</v>
      </c>
      <c r="I187" s="440" t="s">
        <v>123</v>
      </c>
      <c r="J187" s="172" t="s">
        <v>124</v>
      </c>
    </row>
    <row r="188" spans="2:14" ht="15" outlineLevel="1" thickBot="1">
      <c r="C188" s="90"/>
      <c r="D188" s="90"/>
      <c r="E188" s="90"/>
      <c r="F188" s="90"/>
      <c r="G188" s="90"/>
      <c r="H188" s="462"/>
      <c r="I188" s="67"/>
      <c r="J188" s="69"/>
    </row>
    <row r="189" spans="2:14" outlineLevel="1">
      <c r="C189" s="95" t="s">
        <v>1147</v>
      </c>
      <c r="D189" s="443">
        <f>E189/$C$159</f>
        <v>0</v>
      </c>
      <c r="E189" s="444">
        <v>0</v>
      </c>
      <c r="F189" s="445">
        <f>E189/$C$159/12</f>
        <v>0</v>
      </c>
      <c r="G189" s="447">
        <f>E189/$G$159</f>
        <v>0</v>
      </c>
      <c r="H189" s="446">
        <v>0</v>
      </c>
      <c r="I189" s="447">
        <f t="shared" ref="I189:I198" si="20">J189*$C$159</f>
        <v>0</v>
      </c>
      <c r="J189" s="448">
        <v>0</v>
      </c>
    </row>
    <row r="190" spans="2:14" ht="28.8" outlineLevel="1">
      <c r="C190" s="96" t="s">
        <v>1146</v>
      </c>
      <c r="D190" s="443">
        <f t="shared" ref="D190:D205" si="21">E190/$C$159</f>
        <v>0</v>
      </c>
      <c r="E190" s="449">
        <v>0</v>
      </c>
      <c r="F190" s="445">
        <f t="shared" ref="F190:F205" si="22">E190/$C$159/12</f>
        <v>0</v>
      </c>
      <c r="G190" s="451">
        <f t="shared" ref="G190:G205" si="23">E190/$G$159</f>
        <v>0</v>
      </c>
      <c r="H190" s="450">
        <f t="shared" ref="H190:H195" si="24">E190</f>
        <v>0</v>
      </c>
      <c r="I190" s="451">
        <f t="shared" si="20"/>
        <v>0</v>
      </c>
      <c r="J190" s="452">
        <v>0</v>
      </c>
    </row>
    <row r="191" spans="2:14" outlineLevel="1">
      <c r="C191" s="95" t="s">
        <v>1148</v>
      </c>
      <c r="D191" s="443">
        <f t="shared" si="21"/>
        <v>0</v>
      </c>
      <c r="E191" s="449">
        <v>0</v>
      </c>
      <c r="F191" s="445">
        <f t="shared" si="22"/>
        <v>0</v>
      </c>
      <c r="G191" s="451">
        <f t="shared" si="23"/>
        <v>0</v>
      </c>
      <c r="H191" s="450">
        <f t="shared" si="24"/>
        <v>0</v>
      </c>
      <c r="I191" s="451">
        <f t="shared" si="20"/>
        <v>0</v>
      </c>
      <c r="J191" s="452">
        <v>0</v>
      </c>
    </row>
    <row r="192" spans="2:14" outlineLevel="1">
      <c r="C192" s="95" t="s">
        <v>1149</v>
      </c>
      <c r="D192" s="443">
        <f t="shared" si="21"/>
        <v>0</v>
      </c>
      <c r="E192" s="449">
        <v>0</v>
      </c>
      <c r="F192" s="445">
        <f t="shared" si="22"/>
        <v>0</v>
      </c>
      <c r="G192" s="451">
        <f t="shared" si="23"/>
        <v>0</v>
      </c>
      <c r="H192" s="450">
        <f t="shared" si="24"/>
        <v>0</v>
      </c>
      <c r="I192" s="451">
        <f t="shared" si="20"/>
        <v>0</v>
      </c>
      <c r="J192" s="452">
        <v>0</v>
      </c>
    </row>
    <row r="193" spans="2:10" outlineLevel="1">
      <c r="C193" s="95" t="s">
        <v>1150</v>
      </c>
      <c r="D193" s="443">
        <f t="shared" si="21"/>
        <v>0</v>
      </c>
      <c r="E193" s="449">
        <v>0</v>
      </c>
      <c r="F193" s="445">
        <f t="shared" si="22"/>
        <v>0</v>
      </c>
      <c r="G193" s="451">
        <f t="shared" si="23"/>
        <v>0</v>
      </c>
      <c r="H193" s="450">
        <f t="shared" si="24"/>
        <v>0</v>
      </c>
      <c r="I193" s="451">
        <f t="shared" si="20"/>
        <v>0</v>
      </c>
      <c r="J193" s="452">
        <v>0</v>
      </c>
    </row>
    <row r="194" spans="2:10" outlineLevel="1">
      <c r="C194" s="95" t="s">
        <v>1151</v>
      </c>
      <c r="D194" s="443">
        <f t="shared" si="21"/>
        <v>0</v>
      </c>
      <c r="E194" s="449">
        <v>0</v>
      </c>
      <c r="F194" s="445">
        <f t="shared" si="22"/>
        <v>0</v>
      </c>
      <c r="G194" s="451">
        <f t="shared" si="23"/>
        <v>0</v>
      </c>
      <c r="H194" s="450">
        <f t="shared" si="24"/>
        <v>0</v>
      </c>
      <c r="I194" s="451">
        <f t="shared" si="20"/>
        <v>0</v>
      </c>
      <c r="J194" s="452">
        <v>0</v>
      </c>
    </row>
    <row r="195" spans="2:10" outlineLevel="1">
      <c r="C195" s="95" t="s">
        <v>1152</v>
      </c>
      <c r="D195" s="443">
        <f t="shared" si="21"/>
        <v>0</v>
      </c>
      <c r="E195" s="449">
        <v>0</v>
      </c>
      <c r="F195" s="445">
        <f t="shared" si="22"/>
        <v>0</v>
      </c>
      <c r="G195" s="451">
        <f t="shared" si="23"/>
        <v>0</v>
      </c>
      <c r="H195" s="450">
        <f t="shared" si="24"/>
        <v>0</v>
      </c>
      <c r="I195" s="451">
        <f t="shared" si="20"/>
        <v>0</v>
      </c>
      <c r="J195" s="452">
        <v>0</v>
      </c>
    </row>
    <row r="196" spans="2:10" outlineLevel="1">
      <c r="C196" s="95" t="s">
        <v>1153</v>
      </c>
      <c r="D196" s="443">
        <f t="shared" si="21"/>
        <v>0</v>
      </c>
      <c r="E196" s="449">
        <v>0</v>
      </c>
      <c r="F196" s="445">
        <f t="shared" si="22"/>
        <v>0</v>
      </c>
      <c r="G196" s="451">
        <f t="shared" si="23"/>
        <v>0</v>
      </c>
      <c r="H196" s="450">
        <f>E196</f>
        <v>0</v>
      </c>
      <c r="I196" s="451">
        <f t="shared" si="20"/>
        <v>0</v>
      </c>
      <c r="J196" s="452">
        <v>0</v>
      </c>
    </row>
    <row r="197" spans="2:10" outlineLevel="1">
      <c r="C197" s="95" t="s">
        <v>1154</v>
      </c>
      <c r="D197" s="443">
        <f t="shared" si="21"/>
        <v>0</v>
      </c>
      <c r="E197" s="449">
        <v>0</v>
      </c>
      <c r="F197" s="445">
        <f t="shared" si="22"/>
        <v>0</v>
      </c>
      <c r="G197" s="451">
        <f t="shared" si="23"/>
        <v>0</v>
      </c>
      <c r="H197" s="450">
        <f>E197</f>
        <v>0</v>
      </c>
      <c r="I197" s="451">
        <f t="shared" si="20"/>
        <v>0</v>
      </c>
      <c r="J197" s="452">
        <v>0</v>
      </c>
    </row>
    <row r="198" spans="2:10" outlineLevel="1">
      <c r="C198" s="95" t="s">
        <v>1155</v>
      </c>
      <c r="D198" s="443">
        <f t="shared" si="21"/>
        <v>0</v>
      </c>
      <c r="E198" s="449">
        <v>0</v>
      </c>
      <c r="F198" s="445">
        <f t="shared" si="22"/>
        <v>0</v>
      </c>
      <c r="G198" s="451">
        <f t="shared" si="23"/>
        <v>0</v>
      </c>
      <c r="H198" s="450">
        <f>E198</f>
        <v>0</v>
      </c>
      <c r="I198" s="451">
        <f t="shared" si="20"/>
        <v>0</v>
      </c>
      <c r="J198" s="452">
        <v>0</v>
      </c>
    </row>
    <row r="199" spans="2:10" outlineLevel="1">
      <c r="C199" s="97" t="s">
        <v>1156</v>
      </c>
      <c r="D199" s="443">
        <f t="shared" si="21"/>
        <v>0</v>
      </c>
      <c r="E199" s="449">
        <v>0</v>
      </c>
      <c r="F199" s="445">
        <f t="shared" si="22"/>
        <v>0</v>
      </c>
      <c r="G199" s="453">
        <f t="shared" si="23"/>
        <v>0</v>
      </c>
      <c r="H199" s="450">
        <f>I199*12</f>
        <v>2520</v>
      </c>
      <c r="I199" s="453">
        <f>J199*$C$159</f>
        <v>210</v>
      </c>
      <c r="J199" s="454">
        <v>30</v>
      </c>
    </row>
    <row r="200" spans="2:10" outlineLevel="1">
      <c r="C200" s="97" t="s">
        <v>1157</v>
      </c>
      <c r="D200" s="443">
        <f t="shared" si="21"/>
        <v>0</v>
      </c>
      <c r="E200" s="449">
        <v>0</v>
      </c>
      <c r="F200" s="455">
        <f t="shared" si="22"/>
        <v>0</v>
      </c>
      <c r="G200" s="453">
        <f t="shared" si="23"/>
        <v>0</v>
      </c>
      <c r="H200" s="450">
        <f>I200*12</f>
        <v>0</v>
      </c>
      <c r="I200" s="451">
        <f t="shared" ref="I200:I205" si="25">J200*$C$159</f>
        <v>0</v>
      </c>
      <c r="J200" s="452">
        <v>0</v>
      </c>
    </row>
    <row r="201" spans="2:10" outlineLevel="1">
      <c r="C201" s="95" t="s">
        <v>1158</v>
      </c>
      <c r="D201" s="443">
        <f t="shared" si="21"/>
        <v>0</v>
      </c>
      <c r="E201" s="449">
        <v>0</v>
      </c>
      <c r="F201" s="445">
        <f t="shared" si="22"/>
        <v>0</v>
      </c>
      <c r="G201" s="451">
        <f t="shared" si="23"/>
        <v>0</v>
      </c>
      <c r="H201" s="450">
        <f>E201</f>
        <v>0</v>
      </c>
      <c r="I201" s="451">
        <f t="shared" si="25"/>
        <v>0</v>
      </c>
      <c r="J201" s="452">
        <v>0</v>
      </c>
    </row>
    <row r="202" spans="2:10" outlineLevel="1">
      <c r="C202" s="95" t="s">
        <v>1159</v>
      </c>
      <c r="D202" s="443">
        <f t="shared" si="21"/>
        <v>0</v>
      </c>
      <c r="E202" s="449">
        <v>0</v>
      </c>
      <c r="F202" s="445">
        <f t="shared" si="22"/>
        <v>0</v>
      </c>
      <c r="G202" s="451">
        <f t="shared" si="23"/>
        <v>0</v>
      </c>
      <c r="H202" s="450">
        <f>E202</f>
        <v>0</v>
      </c>
      <c r="I202" s="451">
        <f t="shared" si="25"/>
        <v>0</v>
      </c>
      <c r="J202" s="452">
        <v>0</v>
      </c>
    </row>
    <row r="203" spans="2:10" outlineLevel="1">
      <c r="C203" s="95" t="s">
        <v>1160</v>
      </c>
      <c r="D203" s="443">
        <f t="shared" si="21"/>
        <v>0</v>
      </c>
      <c r="E203" s="449">
        <v>0</v>
      </c>
      <c r="F203" s="445">
        <f t="shared" si="22"/>
        <v>0</v>
      </c>
      <c r="G203" s="451">
        <f t="shared" si="23"/>
        <v>0</v>
      </c>
      <c r="H203" s="450">
        <f>E203</f>
        <v>0</v>
      </c>
      <c r="I203" s="451">
        <f t="shared" si="25"/>
        <v>0</v>
      </c>
      <c r="J203" s="452">
        <v>0</v>
      </c>
    </row>
    <row r="204" spans="2:10" outlineLevel="1">
      <c r="C204" s="95" t="s">
        <v>1161</v>
      </c>
      <c r="D204" s="443">
        <f t="shared" si="21"/>
        <v>0</v>
      </c>
      <c r="E204" s="449">
        <v>0</v>
      </c>
      <c r="F204" s="445">
        <f t="shared" si="22"/>
        <v>0</v>
      </c>
      <c r="G204" s="451">
        <f t="shared" si="23"/>
        <v>0</v>
      </c>
      <c r="H204" s="450">
        <f>E204</f>
        <v>0</v>
      </c>
      <c r="I204" s="451">
        <f t="shared" si="25"/>
        <v>0</v>
      </c>
      <c r="J204" s="452">
        <v>0</v>
      </c>
    </row>
    <row r="205" spans="2:10" ht="15" outlineLevel="1" thickBot="1">
      <c r="C205" s="98" t="s">
        <v>1162</v>
      </c>
      <c r="D205" s="443">
        <f t="shared" si="21"/>
        <v>0</v>
      </c>
      <c r="E205" s="449">
        <v>0</v>
      </c>
      <c r="F205" s="445">
        <f t="shared" si="22"/>
        <v>0</v>
      </c>
      <c r="G205" s="459">
        <f t="shared" si="23"/>
        <v>0</v>
      </c>
      <c r="H205" s="456">
        <f>E205</f>
        <v>0</v>
      </c>
      <c r="I205" s="457">
        <f t="shared" si="25"/>
        <v>0</v>
      </c>
      <c r="J205" s="458">
        <v>0</v>
      </c>
    </row>
    <row r="206" spans="2:10" ht="15" outlineLevel="1" thickBot="1">
      <c r="C206" s="99" t="s">
        <v>142</v>
      </c>
      <c r="D206" s="100">
        <f>SUM(D189:D205)</f>
        <v>0</v>
      </c>
      <c r="E206" s="100">
        <f t="shared" ref="E206:I206" si="26">SUM(E189:E205)</f>
        <v>0</v>
      </c>
      <c r="F206" s="100">
        <f t="shared" si="26"/>
        <v>0</v>
      </c>
      <c r="G206" s="460">
        <f t="shared" si="26"/>
        <v>0</v>
      </c>
      <c r="H206" s="463">
        <f t="shared" si="26"/>
        <v>2520</v>
      </c>
      <c r="I206" s="441">
        <f t="shared" si="26"/>
        <v>210</v>
      </c>
      <c r="J206" s="442">
        <f>SUM(J189:J205)</f>
        <v>30</v>
      </c>
    </row>
    <row r="207" spans="2:10" ht="18.600000000000001" outlineLevel="1" thickTop="1">
      <c r="B207" s="22"/>
    </row>
    <row r="208" spans="2:10" ht="18">
      <c r="B208" s="22"/>
    </row>
    <row r="209" spans="2:19" ht="18">
      <c r="B209" s="471" t="s">
        <v>228</v>
      </c>
    </row>
    <row r="210" spans="2:19" outlineLevel="1"/>
    <row r="211" spans="2:19" outlineLevel="1">
      <c r="R211" s="1085">
        <v>111.56</v>
      </c>
      <c r="S211" s="1085">
        <v>2.3106999999999999E-2</v>
      </c>
    </row>
    <row r="212" spans="2:19" outlineLevel="1">
      <c r="C212" s="21" t="s">
        <v>258</v>
      </c>
      <c r="R212" s="1085">
        <v>355</v>
      </c>
      <c r="S212" s="1085">
        <v>3.5000000000000001E-3</v>
      </c>
    </row>
    <row r="213" spans="2:19" outlineLevel="1">
      <c r="C213" s="21" t="s">
        <v>169</v>
      </c>
      <c r="D213" s="21"/>
      <c r="E213" s="21" t="s">
        <v>170</v>
      </c>
      <c r="F213" s="21"/>
      <c r="G213" s="21" t="s">
        <v>171</v>
      </c>
      <c r="H213" s="21"/>
      <c r="I213" s="199" t="s">
        <v>172</v>
      </c>
      <c r="R213" s="1085">
        <v>88.94</v>
      </c>
      <c r="S213" s="1085">
        <v>4.6212999999999997E-2</v>
      </c>
    </row>
    <row r="214" spans="2:19" ht="15.6" outlineLevel="1">
      <c r="C214" s="4" t="s">
        <v>173</v>
      </c>
      <c r="E214" s="200">
        <f>E47</f>
        <v>3275000</v>
      </c>
      <c r="G214" s="406">
        <v>0.01</v>
      </c>
      <c r="I214" s="201">
        <f>E214*(G214+G215)+E216</f>
        <v>40274</v>
      </c>
      <c r="R214" s="1085">
        <v>30.02</v>
      </c>
      <c r="S214" s="1085">
        <v>0.123226</v>
      </c>
    </row>
    <row r="215" spans="2:19" ht="15.6" outlineLevel="1">
      <c r="C215" s="4" t="s">
        <v>528</v>
      </c>
      <c r="G215" s="406">
        <v>1.9599999999999999E-3</v>
      </c>
      <c r="R215" s="1085">
        <v>78.760000000000005</v>
      </c>
    </row>
    <row r="216" spans="2:19" outlineLevel="1">
      <c r="C216" s="4" t="s">
        <v>1145</v>
      </c>
      <c r="E216" s="200">
        <v>1105</v>
      </c>
      <c r="R216" s="1085">
        <v>83.59</v>
      </c>
    </row>
    <row r="217" spans="2:19" outlineLevel="1">
      <c r="R217" s="1085">
        <v>110.22</v>
      </c>
    </row>
    <row r="218" spans="2:19" outlineLevel="1">
      <c r="R218" s="1085">
        <v>236.29</v>
      </c>
    </row>
    <row r="219" spans="2:19" outlineLevel="1">
      <c r="R219" s="1085">
        <v>10.81</v>
      </c>
    </row>
    <row r="220" spans="2:19" outlineLevel="1"/>
    <row r="221" spans="2:19" ht="15" outlineLevel="1" thickBot="1"/>
    <row r="222" spans="2:19" ht="16.5" customHeight="1" outlineLevel="1" thickTop="1" thickBot="1">
      <c r="C222" s="38"/>
      <c r="D222" s="120" t="s">
        <v>1133</v>
      </c>
      <c r="E222" s="92"/>
      <c r="F222" s="92"/>
      <c r="G222" s="121"/>
      <c r="H222" s="120" t="s">
        <v>95</v>
      </c>
      <c r="I222" s="92"/>
      <c r="J222" s="92"/>
      <c r="K222" s="92"/>
      <c r="L222" s="92"/>
      <c r="M222" s="121"/>
      <c r="N222" s="191"/>
    </row>
    <row r="223" spans="2:19" ht="43.8" outlineLevel="1" thickBot="1">
      <c r="C223" s="39" t="s">
        <v>96</v>
      </c>
      <c r="D223" s="181" t="s">
        <v>256</v>
      </c>
      <c r="E223" s="182" t="s">
        <v>255</v>
      </c>
      <c r="F223" s="182" t="s">
        <v>207</v>
      </c>
      <c r="G223" s="276" t="s">
        <v>1132</v>
      </c>
      <c r="H223" s="40" t="s">
        <v>97</v>
      </c>
      <c r="I223" s="41" t="s">
        <v>98</v>
      </c>
      <c r="J223" s="41" t="s">
        <v>99</v>
      </c>
      <c r="K223" s="41" t="s">
        <v>100</v>
      </c>
      <c r="L223" s="40" t="s">
        <v>101</v>
      </c>
      <c r="M223" s="194" t="s">
        <v>102</v>
      </c>
      <c r="N223" s="192" t="s">
        <v>103</v>
      </c>
    </row>
    <row r="224" spans="2:19" outlineLevel="1">
      <c r="C224" s="42" t="s">
        <v>104</v>
      </c>
      <c r="D224" s="183">
        <f>E224/12</f>
        <v>0</v>
      </c>
      <c r="E224" s="184">
        <f>G224/$C$159</f>
        <v>0</v>
      </c>
      <c r="F224" s="185">
        <f>G224/$G$159</f>
        <v>0</v>
      </c>
      <c r="G224" s="186">
        <v>0</v>
      </c>
      <c r="H224" s="43">
        <f t="shared" ref="H224:H231" si="27">M224/12</f>
        <v>0</v>
      </c>
      <c r="I224" s="45">
        <f>H224/$C$159</f>
        <v>0</v>
      </c>
      <c r="J224" s="45">
        <f>H224/$G$159</f>
        <v>0</v>
      </c>
      <c r="K224" s="45">
        <f>M224/$C$159</f>
        <v>0</v>
      </c>
      <c r="L224" s="47">
        <f>M224/$G$159</f>
        <v>0</v>
      </c>
      <c r="M224" s="177"/>
      <c r="N224" s="173">
        <v>1</v>
      </c>
    </row>
    <row r="225" spans="3:16" outlineLevel="1">
      <c r="C225" s="42" t="s">
        <v>105</v>
      </c>
      <c r="D225" s="183">
        <f>E225/12</f>
        <v>137.94047619047618</v>
      </c>
      <c r="E225" s="184">
        <f t="shared" ref="E225:E231" si="28">G225/$C$159</f>
        <v>1655.2857142857142</v>
      </c>
      <c r="F225" s="185">
        <f t="shared" ref="F225:F231" si="29">G225/$G$159</f>
        <v>2.0817463169241823</v>
      </c>
      <c r="G225" s="187">
        <f>11587</f>
        <v>11587</v>
      </c>
      <c r="H225" s="43">
        <f t="shared" ca="1" si="27"/>
        <v>-52.800000000000004</v>
      </c>
      <c r="I225" s="44">
        <f t="shared" ref="I225:I231" ca="1" si="30">H225/$C$159</f>
        <v>-7.5428571428571436</v>
      </c>
      <c r="J225" s="45">
        <f t="shared" ref="J225:J231" ca="1" si="31">H225/$G$159</f>
        <v>-9.4861660079051391E-3</v>
      </c>
      <c r="K225" s="46">
        <f t="shared" ref="K225:K231" ca="1" si="32">M225/$C$159</f>
        <v>-90.51428571428572</v>
      </c>
      <c r="L225" s="47">
        <f t="shared" ref="L225:L231" ca="1" si="33">M225/$G$159</f>
        <v>-0.11383399209486167</v>
      </c>
      <c r="M225" s="279">
        <f ca="1">O225*SUM(Q795:AB795)</f>
        <v>-633.6</v>
      </c>
      <c r="N225" s="277">
        <v>2</v>
      </c>
      <c r="O225" s="278">
        <v>0.04</v>
      </c>
      <c r="P225" s="4" t="s">
        <v>297</v>
      </c>
    </row>
    <row r="226" spans="3:16" outlineLevel="1">
      <c r="C226" s="42" t="s">
        <v>106</v>
      </c>
      <c r="D226" s="183">
        <f t="shared" ref="D226:D231" si="34">E226/12</f>
        <v>17.857142857142858</v>
      </c>
      <c r="E226" s="184">
        <f t="shared" si="28"/>
        <v>214.28571428571428</v>
      </c>
      <c r="F226" s="185">
        <f t="shared" si="29"/>
        <v>0.26949335249730505</v>
      </c>
      <c r="G226" s="188">
        <f>1500</f>
        <v>1500</v>
      </c>
      <c r="H226" s="43">
        <f t="shared" si="27"/>
        <v>125</v>
      </c>
      <c r="I226" s="44">
        <f t="shared" si="30"/>
        <v>17.857142857142858</v>
      </c>
      <c r="J226" s="45">
        <f t="shared" si="31"/>
        <v>2.2457779374775423E-2</v>
      </c>
      <c r="K226" s="46">
        <f t="shared" si="32"/>
        <v>214.28571428571428</v>
      </c>
      <c r="L226" s="47">
        <f t="shared" si="33"/>
        <v>0.26949335249730505</v>
      </c>
      <c r="M226" s="178">
        <v>1500</v>
      </c>
      <c r="N226" s="174"/>
    </row>
    <row r="227" spans="3:16" outlineLevel="1">
      <c r="C227" s="42" t="s">
        <v>107</v>
      </c>
      <c r="D227" s="183">
        <f>E227/12</f>
        <v>107.14285714285715</v>
      </c>
      <c r="E227" s="184">
        <f t="shared" si="28"/>
        <v>1285.7142857142858</v>
      </c>
      <c r="F227" s="185">
        <f t="shared" si="29"/>
        <v>1.6169601149838304</v>
      </c>
      <c r="G227" s="188">
        <f>9000</f>
        <v>9000</v>
      </c>
      <c r="H227" s="43">
        <f t="shared" si="27"/>
        <v>666.66666666666663</v>
      </c>
      <c r="I227" s="44">
        <f t="shared" si="30"/>
        <v>95.238095238095227</v>
      </c>
      <c r="J227" s="45">
        <f t="shared" si="31"/>
        <v>0.11977482333213557</v>
      </c>
      <c r="K227" s="46">
        <f t="shared" si="32"/>
        <v>1142.8571428571429</v>
      </c>
      <c r="L227" s="47">
        <f t="shared" si="33"/>
        <v>1.4372978799856271</v>
      </c>
      <c r="M227" s="178">
        <v>8000</v>
      </c>
      <c r="N227" s="175"/>
    </row>
    <row r="228" spans="3:16" outlineLevel="1">
      <c r="C228" s="42" t="s">
        <v>108</v>
      </c>
      <c r="D228" s="183">
        <f t="shared" si="34"/>
        <v>189.88095238095238</v>
      </c>
      <c r="E228" s="184">
        <f t="shared" si="28"/>
        <v>2278.5714285714284</v>
      </c>
      <c r="F228" s="185">
        <f t="shared" si="29"/>
        <v>2.8656126482213438</v>
      </c>
      <c r="G228" s="188">
        <f>8000+5000+2950</f>
        <v>15950</v>
      </c>
      <c r="H228" s="43">
        <f t="shared" si="27"/>
        <v>583.33333333333337</v>
      </c>
      <c r="I228" s="44">
        <f t="shared" si="30"/>
        <v>83.333333333333343</v>
      </c>
      <c r="J228" s="45">
        <f t="shared" si="31"/>
        <v>0.10480297041561865</v>
      </c>
      <c r="K228" s="46">
        <f t="shared" si="32"/>
        <v>1000</v>
      </c>
      <c r="L228" s="47">
        <f t="shared" si="33"/>
        <v>1.2576356449874238</v>
      </c>
      <c r="M228" s="178">
        <v>7000</v>
      </c>
      <c r="N228" s="174"/>
    </row>
    <row r="229" spans="3:16" outlineLevel="1">
      <c r="C229" s="42" t="s">
        <v>109</v>
      </c>
      <c r="D229" s="183">
        <f t="shared" si="34"/>
        <v>47.61904761904762</v>
      </c>
      <c r="E229" s="184">
        <f t="shared" si="28"/>
        <v>571.42857142857144</v>
      </c>
      <c r="F229" s="185">
        <f t="shared" si="29"/>
        <v>0.71864893999281354</v>
      </c>
      <c r="G229" s="188">
        <v>4000</v>
      </c>
      <c r="H229" s="43">
        <f t="shared" si="27"/>
        <v>237.5</v>
      </c>
      <c r="I229" s="44">
        <f t="shared" si="30"/>
        <v>33.928571428571431</v>
      </c>
      <c r="J229" s="45">
        <f t="shared" si="31"/>
        <v>4.2669780812073302E-2</v>
      </c>
      <c r="K229" s="46">
        <f t="shared" si="32"/>
        <v>407.14285714285717</v>
      </c>
      <c r="L229" s="47">
        <f t="shared" si="33"/>
        <v>0.51203736974487968</v>
      </c>
      <c r="M229" s="178">
        <v>2850</v>
      </c>
      <c r="N229" s="175"/>
    </row>
    <row r="230" spans="3:16" outlineLevel="1">
      <c r="C230" s="42" t="s">
        <v>110</v>
      </c>
      <c r="D230" s="183">
        <f>E230/12</f>
        <v>535.71428571428567</v>
      </c>
      <c r="E230" s="184">
        <f t="shared" si="28"/>
        <v>6428.5714285714284</v>
      </c>
      <c r="F230" s="185">
        <f t="shared" si="29"/>
        <v>8.0848005749191518</v>
      </c>
      <c r="G230" s="189">
        <v>45000</v>
      </c>
      <c r="H230" s="43">
        <f t="shared" si="27"/>
        <v>3356.1666666666665</v>
      </c>
      <c r="I230" s="44">
        <f t="shared" si="30"/>
        <v>479.45238095238091</v>
      </c>
      <c r="J230" s="45">
        <f t="shared" si="31"/>
        <v>0.6029764043598036</v>
      </c>
      <c r="K230" s="46">
        <f t="shared" si="32"/>
        <v>5753.4285714285716</v>
      </c>
      <c r="L230" s="47">
        <f t="shared" si="33"/>
        <v>7.2357168523176432</v>
      </c>
      <c r="M230" s="178">
        <f>I214</f>
        <v>40274</v>
      </c>
      <c r="N230" s="174">
        <v>3</v>
      </c>
    </row>
    <row r="231" spans="3:16" ht="15" outlineLevel="1" thickBot="1">
      <c r="C231" s="48"/>
      <c r="D231" s="183">
        <f t="shared" si="34"/>
        <v>0</v>
      </c>
      <c r="E231" s="184">
        <f t="shared" si="28"/>
        <v>0</v>
      </c>
      <c r="F231" s="185">
        <f t="shared" si="29"/>
        <v>0</v>
      </c>
      <c r="G231" s="190">
        <v>0</v>
      </c>
      <c r="H231" s="43">
        <f t="shared" si="27"/>
        <v>0</v>
      </c>
      <c r="I231" s="44">
        <f t="shared" si="30"/>
        <v>0</v>
      </c>
      <c r="J231" s="45">
        <f t="shared" si="31"/>
        <v>0</v>
      </c>
      <c r="K231" s="46">
        <f t="shared" si="32"/>
        <v>0</v>
      </c>
      <c r="L231" s="47">
        <f t="shared" si="33"/>
        <v>0</v>
      </c>
      <c r="M231" s="179">
        <f>O232*C159*O231</f>
        <v>0</v>
      </c>
      <c r="N231" s="176"/>
    </row>
    <row r="232" spans="3:16" ht="15.6" outlineLevel="1" thickTop="1" thickBot="1">
      <c r="C232" s="49" t="s">
        <v>111</v>
      </c>
      <c r="D232" s="50">
        <f t="shared" ref="D232:M232" si="35">SUM(D224:D231)</f>
        <v>1036.1547619047619</v>
      </c>
      <c r="E232" s="51">
        <f t="shared" si="35"/>
        <v>12433.857142857143</v>
      </c>
      <c r="F232" s="52">
        <f t="shared" si="35"/>
        <v>15.637261947538626</v>
      </c>
      <c r="G232" s="180">
        <f t="shared" si="35"/>
        <v>87037</v>
      </c>
      <c r="H232" s="51">
        <f t="shared" ca="1" si="35"/>
        <v>4915.8666666666668</v>
      </c>
      <c r="I232" s="51">
        <f t="shared" ca="1" si="35"/>
        <v>702.26666666666665</v>
      </c>
      <c r="J232" s="52">
        <f t="shared" ca="1" si="35"/>
        <v>0.88319559228650135</v>
      </c>
      <c r="K232" s="51">
        <f t="shared" ca="1" si="35"/>
        <v>8427.2000000000007</v>
      </c>
      <c r="L232" s="52">
        <f t="shared" ca="1" si="35"/>
        <v>10.598347107438016</v>
      </c>
      <c r="M232" s="195">
        <f t="shared" ca="1" si="35"/>
        <v>58990.400000000001</v>
      </c>
      <c r="N232" s="193"/>
      <c r="O232" s="835"/>
    </row>
    <row r="233" spans="3:16" outlineLevel="1">
      <c r="C233" s="53"/>
      <c r="D233" s="53"/>
      <c r="E233" s="53"/>
      <c r="F233" s="53"/>
      <c r="G233" s="53"/>
      <c r="H233" s="54"/>
      <c r="I233" s="54"/>
      <c r="J233" s="54"/>
      <c r="K233" s="54"/>
      <c r="L233" s="54"/>
      <c r="M233" s="55"/>
      <c r="N233" s="56"/>
    </row>
    <row r="234" spans="3:16" outlineLevel="1">
      <c r="C234" s="53"/>
      <c r="D234" s="53"/>
      <c r="E234" s="53"/>
      <c r="F234" s="57"/>
      <c r="G234" s="58"/>
      <c r="H234" s="59"/>
      <c r="I234" s="60"/>
      <c r="J234" s="60"/>
      <c r="K234" s="54"/>
      <c r="L234" s="60"/>
      <c r="M234" s="61"/>
      <c r="N234" s="56"/>
    </row>
    <row r="235" spans="3:16" ht="15" outlineLevel="1" thickBot="1">
      <c r="C235" s="53"/>
      <c r="D235" s="53"/>
      <c r="E235" s="53"/>
      <c r="F235" s="53"/>
      <c r="G235" s="57"/>
      <c r="H235" s="54"/>
      <c r="I235" s="54"/>
      <c r="J235" s="54"/>
      <c r="K235" s="54"/>
      <c r="L235" s="54"/>
      <c r="M235" s="60"/>
      <c r="N235" s="56"/>
    </row>
    <row r="236" spans="3:16" outlineLevel="1">
      <c r="C236" s="62" t="s">
        <v>72</v>
      </c>
      <c r="D236" s="63"/>
      <c r="E236" s="63"/>
      <c r="F236" s="63"/>
      <c r="G236" s="63"/>
      <c r="H236" s="64"/>
      <c r="I236" s="64"/>
      <c r="J236" s="64"/>
      <c r="K236" s="65"/>
      <c r="L236" s="54"/>
      <c r="M236" s="61"/>
      <c r="N236" s="56"/>
    </row>
    <row r="237" spans="3:16" outlineLevel="1">
      <c r="C237" s="66"/>
      <c r="D237" s="67"/>
      <c r="E237" s="68"/>
      <c r="F237" s="68"/>
      <c r="G237" s="68"/>
      <c r="H237" s="67"/>
      <c r="I237" s="67"/>
      <c r="J237" s="67"/>
      <c r="K237" s="69"/>
      <c r="L237" s="54"/>
      <c r="M237" s="60"/>
      <c r="N237" s="56"/>
    </row>
    <row r="238" spans="3:16" ht="60" customHeight="1" outlineLevel="1">
      <c r="C238" s="70" t="s">
        <v>75</v>
      </c>
      <c r="D238" s="122" t="s">
        <v>112</v>
      </c>
      <c r="E238" s="123" t="s">
        <v>113</v>
      </c>
      <c r="F238" s="124" t="s">
        <v>73</v>
      </c>
      <c r="G238" s="123" t="s">
        <v>74</v>
      </c>
      <c r="H238" s="125" t="s">
        <v>257</v>
      </c>
      <c r="I238" s="126" t="s">
        <v>114</v>
      </c>
      <c r="J238" s="123" t="s">
        <v>73</v>
      </c>
      <c r="K238" s="127" t="s">
        <v>305</v>
      </c>
      <c r="L238" s="54"/>
      <c r="M238" s="60"/>
      <c r="N238" s="56"/>
    </row>
    <row r="239" spans="3:16" ht="21.75" customHeight="1" outlineLevel="1">
      <c r="C239" s="71"/>
      <c r="D239" s="128"/>
      <c r="E239" s="129"/>
      <c r="F239" s="130"/>
      <c r="G239" s="129"/>
      <c r="H239" s="131"/>
      <c r="I239" s="132"/>
      <c r="J239" s="130"/>
      <c r="K239" s="93"/>
      <c r="L239" s="54"/>
      <c r="M239" s="54"/>
      <c r="N239" s="56"/>
    </row>
    <row r="240" spans="3:16" ht="15" outlineLevel="1" thickBot="1">
      <c r="C240" s="18"/>
      <c r="D240" s="72">
        <f>E232</f>
        <v>12433.857142857143</v>
      </c>
      <c r="E240" s="72">
        <f ca="1">K232</f>
        <v>8427.2000000000007</v>
      </c>
      <c r="F240" s="73">
        <f ca="1">(E240-D240)/D240</f>
        <v>-0.32223766903730594</v>
      </c>
      <c r="G240" s="72">
        <f ca="1">E240-D240</f>
        <v>-4006.6571428571424</v>
      </c>
      <c r="H240" s="72">
        <f>G232</f>
        <v>87037</v>
      </c>
      <c r="I240" s="72">
        <f ca="1">M232</f>
        <v>58990.400000000001</v>
      </c>
      <c r="J240" s="73">
        <f ca="1">(I240-H240)/H240</f>
        <v>-0.32223766903730594</v>
      </c>
      <c r="K240" s="74">
        <f ca="1">I240-H240</f>
        <v>-28046.6</v>
      </c>
      <c r="L240" s="54"/>
      <c r="M240" s="54"/>
      <c r="N240" s="56"/>
    </row>
    <row r="241" spans="3:14" outlineLevel="1"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75"/>
      <c r="N241" s="54"/>
    </row>
    <row r="242" spans="3:14" outlineLevel="1"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75"/>
      <c r="N242" s="54"/>
    </row>
    <row r="243" spans="3:14" ht="15" outlineLevel="1" thickBot="1"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76"/>
      <c r="N243" s="54"/>
    </row>
    <row r="244" spans="3:14" outlineLevel="1">
      <c r="C244" s="77"/>
      <c r="D244" s="64"/>
      <c r="E244" s="64"/>
      <c r="F244" s="64"/>
      <c r="G244" s="64"/>
      <c r="H244" s="64"/>
      <c r="I244" s="64"/>
      <c r="J244" s="64"/>
      <c r="K244" s="65"/>
      <c r="L244" s="54"/>
      <c r="M244" s="75"/>
      <c r="N244" s="54"/>
    </row>
    <row r="245" spans="3:14" outlineLevel="1">
      <c r="C245" s="78" t="s">
        <v>115</v>
      </c>
      <c r="D245" s="67"/>
      <c r="E245" s="67"/>
      <c r="F245" s="67"/>
      <c r="G245" s="67"/>
      <c r="H245" s="67"/>
      <c r="I245" s="79"/>
      <c r="J245" s="67"/>
      <c r="K245" s="69"/>
      <c r="L245" s="54"/>
      <c r="M245" s="54"/>
      <c r="N245" s="56"/>
    </row>
    <row r="246" spans="3:14" ht="18" outlineLevel="1">
      <c r="C246" s="80">
        <v>1</v>
      </c>
      <c r="D246" s="81" t="str">
        <f>C224</f>
        <v xml:space="preserve">PAYROLL AND BENEFITS </v>
      </c>
      <c r="E246" s="67"/>
      <c r="F246" s="67"/>
      <c r="G246" s="67"/>
      <c r="H246" s="67"/>
      <c r="I246" s="82"/>
      <c r="J246" s="67"/>
      <c r="K246" s="69"/>
      <c r="L246" s="54"/>
      <c r="M246" s="54"/>
      <c r="N246" s="56"/>
    </row>
    <row r="247" spans="3:14" ht="18" outlineLevel="1">
      <c r="C247" s="80"/>
      <c r="D247" s="1101" t="s">
        <v>116</v>
      </c>
      <c r="E247" s="1101"/>
      <c r="F247" s="1101"/>
      <c r="G247" s="1101"/>
      <c r="H247" s="1101"/>
      <c r="I247" s="1101"/>
      <c r="J247" s="1101"/>
      <c r="K247" s="69"/>
      <c r="L247" s="54"/>
      <c r="M247" s="54"/>
      <c r="N247" s="56"/>
    </row>
    <row r="248" spans="3:14" ht="18" outlineLevel="1">
      <c r="C248" s="80"/>
      <c r="D248" s="81"/>
      <c r="E248" s="67"/>
      <c r="F248" s="67"/>
      <c r="G248" s="67"/>
      <c r="H248" s="67"/>
      <c r="I248" s="82"/>
      <c r="J248" s="67"/>
      <c r="K248" s="69"/>
      <c r="L248" s="54"/>
      <c r="M248" s="54"/>
      <c r="N248" s="56"/>
    </row>
    <row r="249" spans="3:14" ht="18" outlineLevel="1">
      <c r="C249" s="80">
        <v>2</v>
      </c>
      <c r="D249" s="81" t="str">
        <f>C225</f>
        <v>MANAGEMENT FEE / LEASING</v>
      </c>
      <c r="E249" s="67"/>
      <c r="F249" s="67"/>
      <c r="G249" s="67"/>
      <c r="H249" s="84"/>
      <c r="I249" s="67"/>
      <c r="J249" s="67"/>
      <c r="K249" s="69"/>
      <c r="L249" s="54"/>
      <c r="M249" s="54"/>
      <c r="N249" s="56"/>
    </row>
    <row r="250" spans="3:14" ht="18" outlineLevel="1">
      <c r="C250" s="80"/>
      <c r="D250" s="1101" t="s">
        <v>117</v>
      </c>
      <c r="E250" s="1101"/>
      <c r="F250" s="1101"/>
      <c r="G250" s="1101"/>
      <c r="H250" s="1101"/>
      <c r="I250" s="1101"/>
      <c r="J250" s="1101"/>
      <c r="K250" s="69"/>
      <c r="L250" s="54"/>
      <c r="M250" s="54"/>
      <c r="N250" s="56"/>
    </row>
    <row r="251" spans="3:14" ht="18" outlineLevel="1">
      <c r="C251" s="80"/>
      <c r="D251" s="81"/>
      <c r="E251" s="67"/>
      <c r="F251" s="67"/>
      <c r="G251" s="67"/>
      <c r="H251" s="84"/>
      <c r="I251" s="67"/>
      <c r="J251" s="67"/>
      <c r="K251" s="69"/>
      <c r="L251" s="54"/>
      <c r="M251" s="54"/>
      <c r="N251" s="56"/>
    </row>
    <row r="252" spans="3:14" ht="18" outlineLevel="1">
      <c r="C252" s="80">
        <v>3</v>
      </c>
      <c r="D252" s="81" t="str">
        <f>C230</f>
        <v>PROPERTY TAX</v>
      </c>
      <c r="E252" s="67"/>
      <c r="F252" s="67"/>
      <c r="G252" s="67"/>
      <c r="H252" s="84"/>
      <c r="I252" s="67"/>
      <c r="J252" s="67"/>
      <c r="K252" s="69"/>
      <c r="L252" s="54"/>
      <c r="M252" s="54"/>
      <c r="N252" s="56"/>
    </row>
    <row r="253" spans="3:14" ht="18" outlineLevel="1">
      <c r="C253" s="80"/>
      <c r="D253" s="1101" t="s">
        <v>118</v>
      </c>
      <c r="E253" s="1101"/>
      <c r="F253" s="1101"/>
      <c r="G253" s="1101"/>
      <c r="H253" s="1101"/>
      <c r="I253" s="1101"/>
      <c r="J253" s="1101"/>
      <c r="K253" s="85"/>
      <c r="L253" s="54"/>
      <c r="M253" s="54"/>
      <c r="N253" s="56"/>
    </row>
    <row r="254" spans="3:14" ht="18" outlineLevel="1">
      <c r="C254" s="80"/>
      <c r="D254" s="81"/>
      <c r="E254" s="67"/>
      <c r="F254" s="67"/>
      <c r="G254" s="67"/>
      <c r="H254" s="86"/>
      <c r="I254" s="67"/>
      <c r="J254" s="67"/>
      <c r="K254" s="85"/>
      <c r="L254" s="54"/>
      <c r="M254" s="54"/>
      <c r="N254" s="56"/>
    </row>
    <row r="255" spans="3:14" ht="15" outlineLevel="1" thickBot="1">
      <c r="C255" s="87"/>
      <c r="D255" s="88"/>
      <c r="E255" s="88"/>
      <c r="F255" s="88"/>
      <c r="G255" s="88"/>
      <c r="H255" s="89"/>
      <c r="I255" s="90"/>
      <c r="J255" s="90"/>
      <c r="K255" s="91"/>
      <c r="L255" s="54"/>
      <c r="M255" s="54"/>
      <c r="N255" s="56"/>
    </row>
    <row r="256" spans="3:14" ht="15" outlineLevel="1" thickBot="1"/>
    <row r="257" spans="2:14" outlineLevel="1">
      <c r="C257" s="101" t="s">
        <v>145</v>
      </c>
      <c r="D257" s="103"/>
      <c r="E257" s="107"/>
      <c r="F257" s="107"/>
      <c r="G257" s="107"/>
      <c r="H257" s="107"/>
      <c r="I257" s="107"/>
      <c r="J257" s="107"/>
      <c r="K257" s="107"/>
      <c r="L257" s="107"/>
      <c r="M257" s="107"/>
      <c r="N257" s="108"/>
    </row>
    <row r="258" spans="2:14" outlineLevel="1">
      <c r="C258" s="71"/>
      <c r="D258" s="20" t="s">
        <v>146</v>
      </c>
      <c r="E258" s="109">
        <v>1</v>
      </c>
      <c r="F258" s="109">
        <f>E258+1</f>
        <v>2</v>
      </c>
      <c r="G258" s="109">
        <f t="shared" ref="G258:N258" si="36">F258+1</f>
        <v>3</v>
      </c>
      <c r="H258" s="109">
        <f t="shared" si="36"/>
        <v>4</v>
      </c>
      <c r="I258" s="109">
        <f t="shared" si="36"/>
        <v>5</v>
      </c>
      <c r="J258" s="109">
        <f t="shared" si="36"/>
        <v>6</v>
      </c>
      <c r="K258" s="109">
        <f t="shared" si="36"/>
        <v>7</v>
      </c>
      <c r="L258" s="109">
        <f t="shared" si="36"/>
        <v>8</v>
      </c>
      <c r="M258" s="109">
        <f t="shared" si="36"/>
        <v>9</v>
      </c>
      <c r="N258" s="110">
        <f t="shared" si="36"/>
        <v>10</v>
      </c>
    </row>
    <row r="259" spans="2:14" ht="15" outlineLevel="1" thickBot="1">
      <c r="C259" s="105"/>
      <c r="D259" s="16"/>
      <c r="E259" s="196">
        <v>0</v>
      </c>
      <c r="F259" s="197">
        <v>0.02</v>
      </c>
      <c r="G259" s="197">
        <v>0.02</v>
      </c>
      <c r="H259" s="197">
        <v>0.02</v>
      </c>
      <c r="I259" s="197">
        <v>0.02</v>
      </c>
      <c r="J259" s="197">
        <v>0.02</v>
      </c>
      <c r="K259" s="197">
        <v>0.02</v>
      </c>
      <c r="L259" s="197">
        <v>0.02</v>
      </c>
      <c r="M259" s="197">
        <v>0.02</v>
      </c>
      <c r="N259" s="198">
        <v>0.02</v>
      </c>
    </row>
    <row r="260" spans="2:14" outlineLevel="1">
      <c r="C260" s="334"/>
      <c r="D260" s="20"/>
      <c r="E260" s="335"/>
      <c r="F260" s="336"/>
      <c r="G260" s="336"/>
      <c r="H260" s="336"/>
      <c r="I260" s="336"/>
      <c r="J260" s="336"/>
      <c r="K260" s="336"/>
      <c r="L260" s="336"/>
      <c r="M260" s="336"/>
      <c r="N260" s="336"/>
    </row>
    <row r="261" spans="2:14" outlineLevel="1">
      <c r="C261" s="334" t="s">
        <v>302</v>
      </c>
      <c r="D261" s="20"/>
      <c r="E261" s="168">
        <v>0</v>
      </c>
      <c r="F261" s="336"/>
      <c r="G261" s="336"/>
      <c r="H261" s="336"/>
      <c r="I261" s="336"/>
      <c r="J261" s="336"/>
      <c r="K261" s="336"/>
      <c r="L261" s="336"/>
      <c r="M261" s="336"/>
      <c r="N261" s="336"/>
    </row>
    <row r="263" spans="2:14" ht="18">
      <c r="B263" s="471" t="s">
        <v>230</v>
      </c>
    </row>
    <row r="264" spans="2:14" hidden="1" outlineLevel="1"/>
    <row r="265" spans="2:14" hidden="1" outlineLevel="1">
      <c r="C265" s="23" t="s">
        <v>231</v>
      </c>
      <c r="I265" s="4"/>
      <c r="J265" s="4"/>
      <c r="K265" s="4"/>
      <c r="L265" s="4"/>
      <c r="M265" s="4"/>
    </row>
    <row r="266" spans="2:14" hidden="1" outlineLevel="1">
      <c r="G266" s="133" t="s">
        <v>151</v>
      </c>
      <c r="H266" s="133"/>
      <c r="I266" s="4"/>
      <c r="J266" s="4"/>
      <c r="K266" s="4"/>
      <c r="L266" s="4"/>
      <c r="M266" s="4"/>
    </row>
    <row r="267" spans="2:14" hidden="1" outlineLevel="1">
      <c r="C267" s="134" t="s">
        <v>152</v>
      </c>
      <c r="D267" s="352">
        <f>F84</f>
        <v>4962108</v>
      </c>
      <c r="G267" s="135"/>
      <c r="H267" s="136"/>
      <c r="I267" s="4"/>
      <c r="J267" s="4"/>
      <c r="K267" s="4"/>
      <c r="L267" s="4"/>
      <c r="M267" s="4"/>
    </row>
    <row r="268" spans="2:14" hidden="1" outlineLevel="1">
      <c r="C268" s="137" t="s">
        <v>153</v>
      </c>
      <c r="D268" s="353">
        <v>0.8</v>
      </c>
      <c r="E268" s="31"/>
      <c r="G268" s="138" t="s">
        <v>55</v>
      </c>
      <c r="H268" s="376">
        <v>1000</v>
      </c>
      <c r="I268" s="4"/>
      <c r="J268" s="4"/>
      <c r="K268" s="4" t="s">
        <v>316</v>
      </c>
      <c r="L268" s="4"/>
      <c r="M268" s="27">
        <f>D273/12*D269</f>
        <v>16540.36</v>
      </c>
    </row>
    <row r="269" spans="2:14" hidden="1" outlineLevel="1">
      <c r="C269" s="137" t="s">
        <v>154</v>
      </c>
      <c r="D269" s="139">
        <f>D267*D268</f>
        <v>3969686.4000000004</v>
      </c>
      <c r="E269" s="8"/>
      <c r="G269" s="138" t="s">
        <v>155</v>
      </c>
      <c r="H269" s="376">
        <f>D269*0.005</f>
        <v>19848.432000000001</v>
      </c>
      <c r="I269" s="4"/>
      <c r="J269" s="4"/>
      <c r="K269" s="4"/>
      <c r="L269" s="4"/>
      <c r="M269" s="4"/>
    </row>
    <row r="270" spans="2:14" hidden="1" outlineLevel="1">
      <c r="C270" s="140"/>
      <c r="D270" s="139"/>
      <c r="E270" s="141"/>
      <c r="G270" s="138" t="s">
        <v>156</v>
      </c>
      <c r="H270" s="376">
        <f>D269*0.005</f>
        <v>19848.432000000001</v>
      </c>
      <c r="I270" s="4"/>
      <c r="J270" s="4"/>
      <c r="K270" s="4" t="s">
        <v>317</v>
      </c>
      <c r="L270" s="4"/>
      <c r="M270" s="374">
        <f>PMT(D273/12,D274*12,-D269)</f>
        <v>21310.134960972158</v>
      </c>
    </row>
    <row r="271" spans="2:14" hidden="1" outlineLevel="1">
      <c r="C271" s="140" t="s">
        <v>157</v>
      </c>
      <c r="D271" s="139">
        <f>D267-D269</f>
        <v>992421.59999999963</v>
      </c>
      <c r="E271" s="11"/>
      <c r="F271" s="27"/>
      <c r="G271" s="381" t="s">
        <v>158</v>
      </c>
      <c r="H271" s="376">
        <f>D269*0.0025</f>
        <v>9924.2160000000003</v>
      </c>
      <c r="I271" s="4"/>
      <c r="J271" s="4"/>
      <c r="K271" s="4" t="s">
        <v>185</v>
      </c>
      <c r="L271" s="4"/>
      <c r="M271" s="374">
        <f>M270-M268</f>
        <v>4769.7749609721577</v>
      </c>
    </row>
    <row r="272" spans="2:14" hidden="1" outlineLevel="1">
      <c r="C272" s="137" t="s">
        <v>320</v>
      </c>
      <c r="D272" s="168">
        <v>20</v>
      </c>
      <c r="G272" s="138" t="s">
        <v>54</v>
      </c>
      <c r="H272" s="376">
        <f>D269/1000*1.1</f>
        <v>4366.6550400000006</v>
      </c>
      <c r="I272" s="4"/>
      <c r="J272" s="4"/>
      <c r="K272" s="4"/>
      <c r="L272" s="4"/>
      <c r="M272" s="4"/>
    </row>
    <row r="273" spans="3:13" hidden="1" outlineLevel="1">
      <c r="C273" s="137" t="s">
        <v>159</v>
      </c>
      <c r="D273" s="353">
        <v>0.05</v>
      </c>
      <c r="G273" s="138" t="s">
        <v>56</v>
      </c>
      <c r="H273" s="376">
        <v>6000</v>
      </c>
      <c r="I273" s="4"/>
      <c r="J273" s="4"/>
      <c r="K273" s="4"/>
      <c r="L273" s="4"/>
      <c r="M273" s="4"/>
    </row>
    <row r="274" spans="3:13" hidden="1" outlineLevel="1">
      <c r="C274" s="137" t="s">
        <v>160</v>
      </c>
      <c r="D274" s="168">
        <v>30</v>
      </c>
      <c r="E274" s="11"/>
      <c r="G274" s="138" t="s">
        <v>57</v>
      </c>
      <c r="H274" s="376">
        <v>6000</v>
      </c>
      <c r="I274" s="4"/>
      <c r="J274" s="4"/>
      <c r="K274" s="4"/>
      <c r="L274" s="4"/>
      <c r="M274" s="4"/>
    </row>
    <row r="275" spans="3:13" hidden="1" outlineLevel="1">
      <c r="C275" s="137" t="s">
        <v>319</v>
      </c>
      <c r="D275" s="168">
        <v>15</v>
      </c>
      <c r="G275" s="138" t="s">
        <v>161</v>
      </c>
      <c r="H275" s="376">
        <v>0</v>
      </c>
      <c r="I275" s="4"/>
      <c r="J275" s="4"/>
      <c r="K275" s="4"/>
      <c r="L275" s="4"/>
      <c r="M275" s="4"/>
    </row>
    <row r="276" spans="3:13" hidden="1" outlineLevel="1">
      <c r="C276" s="137" t="s">
        <v>391</v>
      </c>
      <c r="D276" s="547">
        <f ca="1">E$906/D269</f>
        <v>-3.3357798741986268E-3</v>
      </c>
      <c r="G276" s="138" t="s">
        <v>162</v>
      </c>
      <c r="H276" s="376">
        <v>0</v>
      </c>
      <c r="I276" s="4"/>
      <c r="J276" s="4"/>
      <c r="K276" s="4"/>
      <c r="L276" s="4"/>
      <c r="M276" s="4"/>
    </row>
    <row r="277" spans="3:13" hidden="1" outlineLevel="1">
      <c r="C277" s="142" t="s">
        <v>390</v>
      </c>
      <c r="D277" s="548">
        <f ca="1">E$906/(D269*D273)</f>
        <v>-6.671559748397253E-2</v>
      </c>
      <c r="G277" s="138" t="s">
        <v>163</v>
      </c>
      <c r="H277" s="376">
        <v>0</v>
      </c>
      <c r="I277" s="4"/>
      <c r="J277" s="4"/>
      <c r="K277" s="4"/>
      <c r="L277" s="4"/>
      <c r="M277" s="4"/>
    </row>
    <row r="278" spans="3:13" hidden="1" outlineLevel="1">
      <c r="C278" s="15"/>
      <c r="D278" s="15"/>
      <c r="G278" s="138" t="s">
        <v>164</v>
      </c>
      <c r="H278" s="376">
        <v>15000</v>
      </c>
      <c r="I278" s="4"/>
      <c r="J278" s="4"/>
      <c r="K278" s="4"/>
      <c r="L278" s="4"/>
      <c r="M278" s="4"/>
    </row>
    <row r="279" spans="3:13" hidden="1" outlineLevel="1">
      <c r="C279" s="14"/>
      <c r="D279" s="143"/>
      <c r="G279" s="144" t="s">
        <v>165</v>
      </c>
      <c r="H279" s="376">
        <v>2500</v>
      </c>
      <c r="I279" s="4"/>
      <c r="J279" s="4"/>
      <c r="K279" s="4"/>
      <c r="L279" s="4"/>
      <c r="M279" s="4"/>
    </row>
    <row r="280" spans="3:13" hidden="1" outlineLevel="1">
      <c r="C280" s="15"/>
      <c r="D280" s="15"/>
      <c r="G280" s="145" t="s">
        <v>166</v>
      </c>
      <c r="H280" s="146">
        <f>SUM(H267:H278)</f>
        <v>81987.73504</v>
      </c>
      <c r="I280" s="4"/>
      <c r="J280" s="4"/>
      <c r="K280" s="4"/>
      <c r="L280" s="4"/>
      <c r="M280" s="4"/>
    </row>
    <row r="281" spans="3:13" hidden="1" outlineLevel="1">
      <c r="C281" s="15"/>
      <c r="D281" s="15"/>
      <c r="G281" s="147" t="s">
        <v>167</v>
      </c>
      <c r="H281" s="148">
        <f>H280/D269</f>
        <v>2.0653453894997849E-2</v>
      </c>
      <c r="I281" s="4"/>
      <c r="J281" s="4"/>
      <c r="K281" s="4"/>
      <c r="L281" s="4"/>
      <c r="M281" s="4"/>
    </row>
    <row r="282" spans="3:13" hidden="1" outlineLevel="1">
      <c r="C282" s="15"/>
      <c r="D282" s="15"/>
      <c r="G282" s="9"/>
      <c r="H282" s="149"/>
      <c r="I282" s="4"/>
      <c r="J282" s="4"/>
      <c r="K282" s="4"/>
      <c r="L282" s="4"/>
      <c r="M282" s="4"/>
    </row>
    <row r="283" spans="3:13" ht="15" hidden="1" customHeight="1" outlineLevel="1">
      <c r="D283" s="15"/>
      <c r="I283" s="15"/>
      <c r="J283" s="4"/>
      <c r="K283" s="4"/>
      <c r="L283" s="4"/>
      <c r="M283" s="4"/>
    </row>
    <row r="284" spans="3:13" hidden="1" outlineLevel="1">
      <c r="H284" s="15"/>
      <c r="I284" s="15"/>
      <c r="J284" s="4"/>
      <c r="K284" s="4"/>
      <c r="L284" s="4"/>
      <c r="M284" s="4"/>
    </row>
    <row r="285" spans="3:13" hidden="1" outlineLevel="1">
      <c r="C285" s="23" t="s">
        <v>232</v>
      </c>
    </row>
    <row r="286" spans="3:13" hidden="1" outlineLevel="1">
      <c r="J286" s="4"/>
      <c r="K286" s="4"/>
      <c r="L286" s="4"/>
      <c r="M286" s="4"/>
    </row>
    <row r="287" spans="3:13" hidden="1" outlineLevel="1">
      <c r="G287" s="133" t="s">
        <v>151</v>
      </c>
      <c r="H287" s="133"/>
      <c r="I287" s="4"/>
      <c r="J287" s="4"/>
      <c r="K287" s="4"/>
      <c r="L287" s="4"/>
      <c r="M287" s="4"/>
    </row>
    <row r="288" spans="3:13" hidden="1" outlineLevel="1">
      <c r="C288" s="134" t="s">
        <v>189</v>
      </c>
      <c r="D288" s="354">
        <f>D271</f>
        <v>992421.59999999963</v>
      </c>
      <c r="E288" s="8"/>
      <c r="G288" s="138" t="s">
        <v>55</v>
      </c>
      <c r="H288" s="376"/>
      <c r="I288" s="4"/>
      <c r="J288" s="4"/>
      <c r="K288" s="4" t="s">
        <v>316</v>
      </c>
      <c r="L288" s="4"/>
      <c r="M288" s="27">
        <f>D293/12*D290</f>
        <v>0</v>
      </c>
    </row>
    <row r="289" spans="3:13" hidden="1" outlineLevel="1">
      <c r="C289" s="137" t="s">
        <v>153</v>
      </c>
      <c r="D289" s="380">
        <v>0</v>
      </c>
      <c r="E289" s="31"/>
      <c r="G289" s="138" t="s">
        <v>155</v>
      </c>
      <c r="H289" s="376"/>
      <c r="I289" s="4"/>
      <c r="J289" s="4"/>
      <c r="K289" s="4"/>
      <c r="L289" s="4"/>
      <c r="M289" s="4"/>
    </row>
    <row r="290" spans="3:13" hidden="1" outlineLevel="1">
      <c r="C290" s="137" t="s">
        <v>154</v>
      </c>
      <c r="D290" s="355">
        <f>D288*D289</f>
        <v>0</v>
      </c>
      <c r="E290" s="8"/>
      <c r="G290" s="138" t="s">
        <v>156</v>
      </c>
      <c r="H290" s="376"/>
      <c r="I290" s="4"/>
      <c r="J290" s="4"/>
      <c r="K290" s="4"/>
      <c r="L290" s="4"/>
      <c r="M290" s="4"/>
    </row>
    <row r="291" spans="3:13" hidden="1" outlineLevel="1">
      <c r="C291" s="140" t="s">
        <v>190</v>
      </c>
      <c r="D291" s="355">
        <f>D288-D290</f>
        <v>992421.59999999963</v>
      </c>
      <c r="G291" s="381" t="s">
        <v>158</v>
      </c>
      <c r="H291" s="376"/>
      <c r="I291" s="4"/>
      <c r="J291" s="4"/>
      <c r="K291" s="4"/>
      <c r="L291" s="4"/>
      <c r="M291" s="4"/>
    </row>
    <row r="292" spans="3:13" hidden="1" outlineLevel="1">
      <c r="C292" s="137" t="s">
        <v>320</v>
      </c>
      <c r="D292" s="168">
        <v>20</v>
      </c>
      <c r="E292" s="11"/>
      <c r="G292" s="138" t="s">
        <v>54</v>
      </c>
      <c r="H292" s="376"/>
      <c r="I292" s="4"/>
      <c r="J292" s="4"/>
      <c r="K292" s="4"/>
      <c r="L292" s="4"/>
      <c r="M292" s="4"/>
    </row>
    <row r="293" spans="3:13" hidden="1" outlineLevel="1">
      <c r="C293" s="137" t="s">
        <v>159</v>
      </c>
      <c r="D293" s="163">
        <v>0.1</v>
      </c>
      <c r="G293" s="138" t="s">
        <v>56</v>
      </c>
      <c r="H293" s="376"/>
      <c r="I293" s="4"/>
      <c r="J293" s="4"/>
      <c r="K293" s="4"/>
      <c r="L293" s="4"/>
      <c r="M293" s="4"/>
    </row>
    <row r="294" spans="3:13" hidden="1" outlineLevel="1">
      <c r="C294" s="137" t="s">
        <v>160</v>
      </c>
      <c r="D294" s="168">
        <v>30</v>
      </c>
      <c r="G294" s="138" t="s">
        <v>57</v>
      </c>
      <c r="H294" s="376"/>
      <c r="I294" s="4"/>
      <c r="J294" s="4"/>
      <c r="K294" s="4"/>
      <c r="L294" s="4"/>
      <c r="M294" s="4"/>
    </row>
    <row r="295" spans="3:13" hidden="1" outlineLevel="1">
      <c r="C295" s="137" t="s">
        <v>319</v>
      </c>
      <c r="D295" s="168">
        <v>15</v>
      </c>
      <c r="G295" s="138" t="s">
        <v>161</v>
      </c>
      <c r="H295" s="376"/>
      <c r="I295" s="4"/>
      <c r="J295" s="4"/>
      <c r="K295" s="4"/>
      <c r="L295" s="4"/>
      <c r="M295" s="4"/>
    </row>
    <row r="296" spans="3:13" hidden="1" outlineLevel="1">
      <c r="C296" s="137" t="s">
        <v>391</v>
      </c>
      <c r="D296" s="547">
        <f ca="1">IFERROR(E$906/D289,0)</f>
        <v>0</v>
      </c>
      <c r="G296" s="138" t="s">
        <v>162</v>
      </c>
      <c r="H296" s="376"/>
      <c r="I296" s="4"/>
      <c r="J296" s="4"/>
      <c r="K296" s="4"/>
      <c r="L296" s="4"/>
      <c r="M296" s="4"/>
    </row>
    <row r="297" spans="3:13" hidden="1" outlineLevel="1">
      <c r="C297" s="142" t="s">
        <v>390</v>
      </c>
      <c r="D297" s="548">
        <f ca="1">IFERROR(E$906/(D289*D293),0)</f>
        <v>0</v>
      </c>
      <c r="G297" s="138" t="s">
        <v>163</v>
      </c>
      <c r="H297" s="376"/>
      <c r="I297" s="4"/>
      <c r="J297" s="4"/>
      <c r="K297" s="4"/>
      <c r="L297" s="4"/>
      <c r="M297" s="4"/>
    </row>
    <row r="298" spans="3:13" hidden="1" outlineLevel="1">
      <c r="G298" s="138" t="s">
        <v>164</v>
      </c>
      <c r="H298" s="376"/>
      <c r="I298" s="4"/>
      <c r="J298" s="4"/>
      <c r="K298" s="4"/>
      <c r="L298" s="4"/>
      <c r="M298" s="4"/>
    </row>
    <row r="299" spans="3:13" hidden="1" outlineLevel="1">
      <c r="C299" s="15"/>
      <c r="D299" s="15"/>
      <c r="G299" s="356" t="s">
        <v>165</v>
      </c>
      <c r="H299" s="376"/>
      <c r="I299" s="4"/>
      <c r="J299" s="4"/>
      <c r="K299" s="4"/>
      <c r="L299" s="4"/>
      <c r="M299" s="4"/>
    </row>
    <row r="300" spans="3:13" hidden="1" outlineLevel="1">
      <c r="C300" s="15"/>
      <c r="D300" s="15"/>
      <c r="G300" s="145" t="s">
        <v>166</v>
      </c>
      <c r="H300" s="146">
        <f>SUM(H288:H299)</f>
        <v>0</v>
      </c>
      <c r="I300" s="4"/>
      <c r="J300" s="4"/>
      <c r="K300" s="4"/>
      <c r="L300" s="4"/>
      <c r="M300" s="4"/>
    </row>
    <row r="301" spans="3:13" hidden="1" outlineLevel="1">
      <c r="C301" s="15"/>
      <c r="D301" s="15"/>
      <c r="G301" s="357" t="s">
        <v>167</v>
      </c>
      <c r="H301" s="358" t="e">
        <f>H300/D290</f>
        <v>#DIV/0!</v>
      </c>
      <c r="I301" s="4"/>
      <c r="J301" s="4"/>
      <c r="K301" s="4"/>
      <c r="L301" s="4"/>
      <c r="M301" s="4"/>
    </row>
    <row r="302" spans="3:13" hidden="1" outlineLevel="1">
      <c r="C302" s="15"/>
      <c r="D302" s="15"/>
      <c r="I302" s="4"/>
      <c r="J302" s="4"/>
      <c r="K302" s="4"/>
      <c r="L302" s="4"/>
      <c r="M302" s="4"/>
    </row>
    <row r="303" spans="3:13" hidden="1" outlineLevel="1">
      <c r="D303" s="15"/>
      <c r="I303" s="4"/>
      <c r="J303" s="4"/>
      <c r="K303" s="4"/>
      <c r="L303" s="4"/>
      <c r="M303" s="4"/>
    </row>
    <row r="304" spans="3:13" hidden="1" outlineLevel="1"/>
    <row r="305" spans="1:17" hidden="1" outlineLevel="1">
      <c r="C305" s="23" t="s">
        <v>233</v>
      </c>
    </row>
    <row r="306" spans="1:17" hidden="1" outlineLevel="1">
      <c r="G306" s="133" t="s">
        <v>151</v>
      </c>
      <c r="H306" s="133"/>
    </row>
    <row r="307" spans="1:17" ht="15" hidden="1" outlineLevel="1" thickBot="1">
      <c r="G307" s="359"/>
      <c r="H307" s="375"/>
      <c r="P307" s="5"/>
      <c r="Q307" s="5"/>
    </row>
    <row r="308" spans="1:17" ht="15" hidden="1" outlineLevel="1" thickTop="1">
      <c r="C308" s="4" t="s">
        <v>304</v>
      </c>
      <c r="D308" s="168">
        <v>26</v>
      </c>
      <c r="G308" s="138" t="s">
        <v>55</v>
      </c>
      <c r="H308" s="376">
        <v>1000</v>
      </c>
      <c r="K308" s="4" t="s">
        <v>427</v>
      </c>
      <c r="L308" s="4"/>
      <c r="M308" s="27">
        <f ca="1">D315/12*(D317+E317)</f>
        <v>14269.820344</v>
      </c>
    </row>
    <row r="309" spans="1:17" hidden="1" outlineLevel="1">
      <c r="C309" s="4" t="s">
        <v>188</v>
      </c>
      <c r="D309" s="413">
        <v>3.5000000000000003E-2</v>
      </c>
      <c r="E309" s="163">
        <f>Summary!C98</f>
        <v>0</v>
      </c>
      <c r="F309" s="555" t="s">
        <v>440</v>
      </c>
      <c r="G309" s="138" t="s">
        <v>155</v>
      </c>
      <c r="H309" s="376">
        <f ca="1">D315*0.005</f>
        <v>18025.036223999999</v>
      </c>
    </row>
    <row r="310" spans="1:17" hidden="1" outlineLevel="1">
      <c r="A310" s="360"/>
      <c r="G310" s="138" t="s">
        <v>175</v>
      </c>
      <c r="H310" s="376">
        <f ca="1">D315*0.005</f>
        <v>18025.036223999999</v>
      </c>
      <c r="K310" s="363" t="s">
        <v>177</v>
      </c>
      <c r="L310" s="364"/>
      <c r="M310" s="365">
        <f ca="1">D315</f>
        <v>3605007.2448</v>
      </c>
    </row>
    <row r="311" spans="1:17" hidden="1" outlineLevel="1">
      <c r="A311" s="360"/>
      <c r="G311" s="381" t="s">
        <v>321</v>
      </c>
      <c r="H311" s="376">
        <f ca="1">D315*0.0025</f>
        <v>9012.5181119999997</v>
      </c>
      <c r="K311" s="367" t="s">
        <v>179</v>
      </c>
      <c r="L311" s="368"/>
      <c r="M311" s="369">
        <f>D269+D290</f>
        <v>3969686.4000000004</v>
      </c>
    </row>
    <row r="312" spans="1:17" hidden="1" outlineLevel="1">
      <c r="C312" s="4" t="s">
        <v>425</v>
      </c>
      <c r="D312" s="200">
        <f ca="1">SUMIF(E823:N824,ROUNDUP(D308/12,0),E906:N906)</f>
        <v>194115.77472000002</v>
      </c>
      <c r="G312" s="138" t="s">
        <v>54</v>
      </c>
      <c r="H312" s="376">
        <f ca="1">D315/1000*1.1</f>
        <v>3965.5079692800005</v>
      </c>
      <c r="K312" s="140" t="s">
        <v>180</v>
      </c>
      <c r="L312" s="14"/>
      <c r="M312" s="369">
        <f ca="1">H320</f>
        <v>79528.098529279989</v>
      </c>
    </row>
    <row r="313" spans="1:17" hidden="1" outlineLevel="1">
      <c r="C313" s="134" t="s">
        <v>176</v>
      </c>
      <c r="D313" s="361">
        <f ca="1">SUMIF(E823:N824,ROUNDUP(D308/12,0),E906:N906)/(D309+E309)</f>
        <v>5546164.9919999996</v>
      </c>
      <c r="E313" s="362"/>
      <c r="F313" s="10"/>
      <c r="G313" s="138" t="s">
        <v>56</v>
      </c>
      <c r="H313" s="376">
        <v>6000</v>
      </c>
      <c r="K313" s="419"/>
      <c r="L313" s="20"/>
      <c r="M313" s="420"/>
    </row>
    <row r="314" spans="1:17" hidden="1" outlineLevel="1">
      <c r="C314" s="137" t="s">
        <v>178</v>
      </c>
      <c r="D314" s="379">
        <v>0.65</v>
      </c>
      <c r="E314" s="163">
        <f>Summary!C97</f>
        <v>0</v>
      </c>
      <c r="F314" s="555" t="s">
        <v>440</v>
      </c>
      <c r="G314" s="138" t="s">
        <v>57</v>
      </c>
      <c r="H314" s="376">
        <v>6000</v>
      </c>
      <c r="K314" s="2"/>
      <c r="L314" s="1"/>
      <c r="M314" s="3"/>
      <c r="Q314" s="366"/>
    </row>
    <row r="315" spans="1:17" hidden="1" outlineLevel="1">
      <c r="C315" s="137" t="s">
        <v>154</v>
      </c>
      <c r="D315" s="370">
        <f ca="1">D313*(D314+E314)</f>
        <v>3605007.2448</v>
      </c>
      <c r="E315" s="10"/>
      <c r="F315" s="10"/>
      <c r="G315" s="138" t="s">
        <v>161</v>
      </c>
      <c r="H315" s="376">
        <v>0</v>
      </c>
      <c r="K315" s="371" t="s">
        <v>181</v>
      </c>
      <c r="L315" s="421"/>
      <c r="M315" s="422">
        <f ca="1">M310-M311-M312-M313</f>
        <v>-444207.25372928038</v>
      </c>
      <c r="N315" s="4" t="s">
        <v>330</v>
      </c>
      <c r="Q315" s="366"/>
    </row>
    <row r="316" spans="1:17" hidden="1" outlineLevel="1">
      <c r="C316" s="137" t="s">
        <v>320</v>
      </c>
      <c r="D316" s="378">
        <v>120</v>
      </c>
      <c r="E316" s="10"/>
      <c r="F316" s="10"/>
      <c r="G316" s="138" t="s">
        <v>162</v>
      </c>
      <c r="H316" s="376">
        <v>0</v>
      </c>
      <c r="K316" s="4"/>
      <c r="L316" s="4"/>
      <c r="M316" s="27"/>
      <c r="Q316" s="366"/>
    </row>
    <row r="317" spans="1:17" hidden="1" outlineLevel="1">
      <c r="C317" s="137" t="s">
        <v>159</v>
      </c>
      <c r="D317" s="353">
        <v>4.7500000000000001E-2</v>
      </c>
      <c r="E317" s="163">
        <f>Summary!C62</f>
        <v>0</v>
      </c>
      <c r="F317" s="555" t="s">
        <v>440</v>
      </c>
      <c r="G317" s="138" t="s">
        <v>163</v>
      </c>
      <c r="H317" s="376">
        <v>0</v>
      </c>
      <c r="K317" s="4"/>
      <c r="L317" s="4"/>
      <c r="M317" s="4"/>
      <c r="Q317" s="366"/>
    </row>
    <row r="318" spans="1:17" hidden="1" outlineLevel="1">
      <c r="C318" s="137" t="s">
        <v>160</v>
      </c>
      <c r="D318" s="378">
        <v>30</v>
      </c>
      <c r="E318" s="10"/>
      <c r="F318" s="10"/>
      <c r="G318" s="138" t="s">
        <v>164</v>
      </c>
      <c r="H318" s="376">
        <v>15000</v>
      </c>
      <c r="K318" s="4" t="s">
        <v>428</v>
      </c>
      <c r="L318" s="4"/>
      <c r="M318" s="571">
        <f>D968</f>
        <v>992421.59999999963</v>
      </c>
      <c r="Q318" s="10"/>
    </row>
    <row r="319" spans="1:17" hidden="1" outlineLevel="1">
      <c r="C319" s="137" t="s">
        <v>319</v>
      </c>
      <c r="D319" s="168">
        <v>0</v>
      </c>
      <c r="E319" s="10"/>
      <c r="F319" s="10"/>
      <c r="G319" s="144" t="s">
        <v>165</v>
      </c>
      <c r="H319" s="376">
        <v>2500</v>
      </c>
      <c r="K319" s="4" t="s">
        <v>429</v>
      </c>
      <c r="L319" s="4"/>
      <c r="M319" s="571">
        <f ca="1">SUMIF(E823:N824,ROUNDUP(D308/12,0)+1,E919:N919)</f>
        <v>-21352.026370120566</v>
      </c>
      <c r="Q319" s="10"/>
    </row>
    <row r="320" spans="1:17" hidden="1" outlineLevel="1">
      <c r="C320" s="137" t="s">
        <v>392</v>
      </c>
      <c r="D320" s="547">
        <f ca="1">G$906/D315</f>
        <v>5.3846153846153849E-2</v>
      </c>
      <c r="E320" s="10"/>
      <c r="F320" s="10"/>
      <c r="G320" s="145" t="s">
        <v>166</v>
      </c>
      <c r="H320" s="146">
        <f ca="1">SUM(H308:H319)</f>
        <v>79528.098529279989</v>
      </c>
      <c r="K320" s="4"/>
      <c r="Q320" s="10"/>
    </row>
    <row r="321" spans="2:17" hidden="1" outlineLevel="1">
      <c r="C321" s="142" t="s">
        <v>393</v>
      </c>
      <c r="D321" s="548">
        <f ca="1">G$906/(D315*(D317+E317))</f>
        <v>1.1336032388663968</v>
      </c>
      <c r="E321" s="10"/>
      <c r="F321" s="10"/>
      <c r="G321" s="373" t="s">
        <v>167</v>
      </c>
      <c r="H321" s="148">
        <f ca="1">H320/D315</f>
        <v>2.2060454564687589E-2</v>
      </c>
      <c r="K321" s="4"/>
      <c r="N321" s="10"/>
      <c r="O321" s="10"/>
      <c r="P321" s="10"/>
      <c r="Q321" s="10"/>
    </row>
    <row r="322" spans="2:17" hidden="1" outlineLevel="1">
      <c r="C322" s="4" t="s">
        <v>1</v>
      </c>
      <c r="D322" s="571">
        <f ca="1">-SUMIF(E823:N824,ROUNDUP(D308/12,0),E917:N917)</f>
        <v>230674.51265437811</v>
      </c>
      <c r="I322" s="4"/>
      <c r="J322" s="372"/>
      <c r="K322" s="15"/>
      <c r="N322" s="10"/>
      <c r="O322" s="10"/>
      <c r="P322" s="10"/>
      <c r="Q322" s="10"/>
    </row>
    <row r="323" spans="2:17" hidden="1" outlineLevel="1">
      <c r="C323" s="4" t="s">
        <v>341</v>
      </c>
      <c r="D323" s="418">
        <f>PMT(D317+E317,D318,-1)</f>
        <v>6.3209453946024938E-2</v>
      </c>
      <c r="I323" s="4"/>
      <c r="J323" s="4"/>
      <c r="K323" s="4"/>
      <c r="L323" s="4"/>
      <c r="M323" s="4"/>
    </row>
    <row r="324" spans="2:17" hidden="1" outlineLevel="1"/>
    <row r="325" spans="2:17" collapsed="1"/>
    <row r="326" spans="2:17" ht="18">
      <c r="B326" s="471" t="s">
        <v>251</v>
      </c>
    </row>
    <row r="327" spans="2:17" outlineLevel="1">
      <c r="H327" s="21" t="s">
        <v>1135</v>
      </c>
    </row>
    <row r="328" spans="2:17" outlineLevel="1">
      <c r="C328" s="4" t="s">
        <v>328</v>
      </c>
      <c r="E328" s="168">
        <v>62</v>
      </c>
      <c r="H328" s="4" t="s">
        <v>183</v>
      </c>
      <c r="I328" s="168">
        <v>12</v>
      </c>
    </row>
    <row r="329" spans="2:17" outlineLevel="1">
      <c r="C329" s="4" t="s">
        <v>240</v>
      </c>
      <c r="E329" s="163">
        <v>3.5000000000000003E-2</v>
      </c>
      <c r="F329" s="163">
        <f>+Summary!C51</f>
        <v>0</v>
      </c>
      <c r="G329" s="555" t="s">
        <v>440</v>
      </c>
      <c r="H329" s="4" t="s">
        <v>1136</v>
      </c>
      <c r="I329" s="1074">
        <f>1300000</f>
        <v>1300000</v>
      </c>
    </row>
    <row r="330" spans="2:17" outlineLevel="1">
      <c r="C330" s="4" t="s">
        <v>303</v>
      </c>
      <c r="E330" s="337">
        <v>0.03</v>
      </c>
      <c r="H330" s="4" t="s">
        <v>1138</v>
      </c>
      <c r="I330" s="1077">
        <f>ROUNDUP(+I329/D267*100,0)/100</f>
        <v>0.27</v>
      </c>
    </row>
    <row r="331" spans="2:17" outlineLevel="1">
      <c r="K331" s="4" t="s">
        <v>428</v>
      </c>
      <c r="L331" s="4"/>
      <c r="M331" s="571">
        <f>+M318</f>
        <v>992421.59999999963</v>
      </c>
    </row>
    <row r="332" spans="2:17" outlineLevel="1">
      <c r="C332" s="4" t="s">
        <v>426</v>
      </c>
      <c r="E332" s="200">
        <f ca="1">SUMIF(E823:N824,ROUNDUP(E328/12,0),E906:N906)</f>
        <v>216697.18042583042</v>
      </c>
      <c r="K332" s="4" t="s">
        <v>430</v>
      </c>
      <c r="L332" s="4"/>
      <c r="M332" s="571">
        <f ca="1">SUMIF(E823:N824,ROUNDUP(E328/12,0),E919:N919)</f>
        <v>-1494.6518088483608</v>
      </c>
    </row>
    <row r="333" spans="2:17" outlineLevel="1">
      <c r="C333" s="4" t="s">
        <v>331</v>
      </c>
      <c r="E333" s="200">
        <f ca="1">(SUMIF(E823:N824,ROUNDUP(E328/12,0),E906:N906)/(E329+$F$329)*(1-E330))</f>
        <v>6005607.5718015851</v>
      </c>
    </row>
    <row r="334" spans="2:17" outlineLevel="1">
      <c r="C334" s="4" t="s">
        <v>560</v>
      </c>
      <c r="E334" s="200">
        <f ca="1">(SUMIF(E823:N824,ROUNDUP(E328/12,0),E906:N906)/(E329+$F$329))</f>
        <v>6191348.012166583</v>
      </c>
    </row>
    <row r="335" spans="2:17" outlineLevel="1"/>
    <row r="336" spans="2:17" outlineLevel="1"/>
    <row r="338" spans="2:21" ht="18">
      <c r="B338" s="22" t="s">
        <v>281</v>
      </c>
    </row>
    <row r="339" spans="2:21" hidden="1" outlineLevel="1">
      <c r="I339"/>
      <c r="J339"/>
      <c r="K339"/>
      <c r="M339" s="5" t="s">
        <v>1127</v>
      </c>
      <c r="N339" s="1076" t="s">
        <v>415</v>
      </c>
    </row>
    <row r="340" spans="2:21" hidden="1" outlineLevel="1">
      <c r="I340"/>
      <c r="J340"/>
      <c r="K340"/>
      <c r="N340" s="5"/>
      <c r="O340" s="1069" t="s">
        <v>1122</v>
      </c>
    </row>
    <row r="341" spans="2:21" hidden="1" outlineLevel="1">
      <c r="C341" s="21" t="s">
        <v>267</v>
      </c>
      <c r="I341"/>
      <c r="J341"/>
      <c r="M341"/>
      <c r="N341" s="5"/>
      <c r="O341" s="1069" t="s">
        <v>1123</v>
      </c>
      <c r="R341" s="5"/>
      <c r="S341" s="5"/>
      <c r="U341" s="959">
        <f>Summary!C83</f>
        <v>0</v>
      </c>
    </row>
    <row r="342" spans="2:21" hidden="1" outlineLevel="1">
      <c r="G342" s="247" t="s">
        <v>388</v>
      </c>
      <c r="H342" s="247"/>
      <c r="I342" s="247"/>
      <c r="J342" s="1066" t="s">
        <v>1119</v>
      </c>
      <c r="K342" s="26" t="s">
        <v>1125</v>
      </c>
      <c r="M342" s="247" t="s">
        <v>1118</v>
      </c>
      <c r="N342" s="247"/>
      <c r="O342" s="247"/>
      <c r="P342" s="1066" t="s">
        <v>1121</v>
      </c>
      <c r="R342" s="26" t="s">
        <v>273</v>
      </c>
      <c r="S342" s="5"/>
      <c r="T342" s="4" t="s">
        <v>917</v>
      </c>
    </row>
    <row r="343" spans="2:21" hidden="1" outlineLevel="1">
      <c r="C343" s="23" t="s">
        <v>268</v>
      </c>
      <c r="D343" s="246" t="s">
        <v>269</v>
      </c>
      <c r="E343" s="4" t="s">
        <v>276</v>
      </c>
      <c r="G343" s="28" t="s">
        <v>275</v>
      </c>
      <c r="H343" s="28" t="s">
        <v>278</v>
      </c>
      <c r="I343" s="5" t="s">
        <v>280</v>
      </c>
      <c r="J343" s="1067" t="s">
        <v>1120</v>
      </c>
      <c r="K343" s="26" t="s">
        <v>1137</v>
      </c>
      <c r="M343" s="28" t="s">
        <v>275</v>
      </c>
      <c r="N343" s="28" t="s">
        <v>278</v>
      </c>
      <c r="O343" s="5" t="s">
        <v>280</v>
      </c>
      <c r="P343" s="1067" t="s">
        <v>1120</v>
      </c>
      <c r="R343" s="246" t="s">
        <v>274</v>
      </c>
      <c r="S343" s="5"/>
      <c r="T343" s="4" t="s">
        <v>918</v>
      </c>
      <c r="U343" s="960" t="s">
        <v>440</v>
      </c>
    </row>
    <row r="344" spans="2:21" hidden="1" outlineLevel="1">
      <c r="B344" s="556">
        <f>B129</f>
        <v>1</v>
      </c>
      <c r="C344" s="4" t="str">
        <f>E129</f>
        <v>Studio</v>
      </c>
      <c r="D344" s="243">
        <f>C129</f>
        <v>0</v>
      </c>
      <c r="E344" s="273"/>
      <c r="G344" s="275"/>
      <c r="H344" s="275"/>
      <c r="I344" s="275"/>
      <c r="J344" s="1068">
        <f>IF(D344=0,0,IFERROR(MATCH($D344,$E439:$AB439,0),"Buyouts not completed"))</f>
        <v>0</v>
      </c>
      <c r="K344" s="275"/>
      <c r="M344" s="275"/>
      <c r="N344" s="275"/>
      <c r="O344" s="275"/>
      <c r="P344" s="1068">
        <f>IFERROR(IF(D344=0,0,MATCH($D344,$E594:$AB594,0)),"not leased up in 24 months")</f>
        <v>0</v>
      </c>
      <c r="R344" s="275"/>
      <c r="S344" s="5"/>
      <c r="T344" s="958">
        <f t="shared" ref="T344:T373" si="37">MAX(0,D344-E344-U344)</f>
        <v>0</v>
      </c>
      <c r="U344" s="961">
        <f t="shared" ref="U344:U373" si="38">ROUNDUP(D344*$U$341,0)</f>
        <v>0</v>
      </c>
    </row>
    <row r="345" spans="2:21" hidden="1" outlineLevel="1">
      <c r="B345" s="556">
        <f t="shared" ref="B345:B373" si="39">B130</f>
        <v>2</v>
      </c>
      <c r="C345" s="4" t="str">
        <f t="shared" ref="C345:C373" si="40">E130</f>
        <v xml:space="preserve">1 Bed / 1 Bath </v>
      </c>
      <c r="D345" s="243">
        <f>C130</f>
        <v>4</v>
      </c>
      <c r="E345" s="273">
        <v>1</v>
      </c>
      <c r="G345" s="275">
        <v>1</v>
      </c>
      <c r="H345" s="275">
        <v>2</v>
      </c>
      <c r="I345" s="275">
        <v>3</v>
      </c>
      <c r="J345" s="1068">
        <f t="shared" ref="J345:J373" si="41">IF(D345=0,0,IFERROR(MATCH($D345,$E440:$AB440,0),"Buyouts not completed"))</f>
        <v>7</v>
      </c>
      <c r="K345" s="275">
        <v>6</v>
      </c>
      <c r="M345" s="275">
        <v>2</v>
      </c>
      <c r="N345" s="275"/>
      <c r="O345" s="275"/>
      <c r="P345" s="1068" t="str">
        <f t="shared" ref="P345:P373" si="42">IFERROR(IF(D345=0,0,MATCH($D345,$E595:$AB595,0)),"not leased up in 24 months")</f>
        <v>not leased up in 24 months</v>
      </c>
      <c r="R345" s="275">
        <v>2</v>
      </c>
      <c r="S345" s="5"/>
      <c r="T345" s="958">
        <f t="shared" si="37"/>
        <v>3</v>
      </c>
      <c r="U345" s="961">
        <f t="shared" si="38"/>
        <v>0</v>
      </c>
    </row>
    <row r="346" spans="2:21" hidden="1" outlineLevel="1">
      <c r="B346" s="556">
        <f t="shared" si="39"/>
        <v>3</v>
      </c>
      <c r="C346" s="4" t="str">
        <f t="shared" si="40"/>
        <v xml:space="preserve">1 Bed / 1 Bath </v>
      </c>
      <c r="D346" s="243">
        <f>C131</f>
        <v>0</v>
      </c>
      <c r="E346" s="273"/>
      <c r="G346" s="275"/>
      <c r="H346" s="275"/>
      <c r="I346" s="275"/>
      <c r="J346" s="1068">
        <f t="shared" si="41"/>
        <v>0</v>
      </c>
      <c r="K346" s="275"/>
      <c r="M346" s="275"/>
      <c r="N346" s="275"/>
      <c r="O346" s="275"/>
      <c r="P346" s="1068">
        <f t="shared" si="42"/>
        <v>0</v>
      </c>
      <c r="R346" s="275"/>
      <c r="S346" s="5"/>
      <c r="T346" s="958">
        <f t="shared" si="37"/>
        <v>0</v>
      </c>
      <c r="U346" s="961">
        <f t="shared" si="38"/>
        <v>0</v>
      </c>
    </row>
    <row r="347" spans="2:21" hidden="1" outlineLevel="1">
      <c r="B347" s="556">
        <f t="shared" si="39"/>
        <v>4</v>
      </c>
      <c r="C347" s="4" t="str">
        <f t="shared" si="40"/>
        <v xml:space="preserve">1 Bed / 1 Bath </v>
      </c>
      <c r="D347" s="243">
        <f>C132</f>
        <v>0</v>
      </c>
      <c r="E347" s="273"/>
      <c r="G347" s="275"/>
      <c r="H347" s="275"/>
      <c r="I347" s="275"/>
      <c r="J347" s="1068">
        <f t="shared" si="41"/>
        <v>0</v>
      </c>
      <c r="K347" s="275"/>
      <c r="M347" s="275"/>
      <c r="N347" s="275"/>
      <c r="O347" s="275"/>
      <c r="P347" s="1068">
        <f t="shared" si="42"/>
        <v>0</v>
      </c>
      <c r="R347" s="275"/>
      <c r="S347" s="5"/>
      <c r="T347" s="958">
        <f t="shared" si="37"/>
        <v>0</v>
      </c>
      <c r="U347" s="961">
        <f t="shared" si="38"/>
        <v>0</v>
      </c>
    </row>
    <row r="348" spans="2:21" hidden="1" outlineLevel="1">
      <c r="B348" s="556">
        <f t="shared" si="39"/>
        <v>5</v>
      </c>
      <c r="C348" s="4" t="str">
        <f t="shared" si="40"/>
        <v xml:space="preserve">2 Bed / 1 Bath </v>
      </c>
      <c r="D348" s="243">
        <f t="shared" ref="D348:D373" si="43">C133</f>
        <v>1</v>
      </c>
      <c r="E348" s="273"/>
      <c r="G348" s="275">
        <v>2</v>
      </c>
      <c r="H348" s="275">
        <v>1</v>
      </c>
      <c r="I348" s="275">
        <v>2</v>
      </c>
      <c r="J348" s="1068">
        <f t="shared" si="41"/>
        <v>2</v>
      </c>
      <c r="K348" s="275">
        <v>6</v>
      </c>
      <c r="M348" s="275">
        <v>2</v>
      </c>
      <c r="N348" s="275"/>
      <c r="O348" s="275"/>
      <c r="P348" s="1068" t="str">
        <f t="shared" si="42"/>
        <v>not leased up in 24 months</v>
      </c>
      <c r="R348" s="275">
        <v>1</v>
      </c>
      <c r="S348" s="5"/>
      <c r="T348" s="958">
        <f t="shared" si="37"/>
        <v>1</v>
      </c>
      <c r="U348" s="961">
        <f t="shared" si="38"/>
        <v>0</v>
      </c>
    </row>
    <row r="349" spans="2:21" hidden="1" outlineLevel="1">
      <c r="B349" s="556">
        <f t="shared" si="39"/>
        <v>6</v>
      </c>
      <c r="C349" s="4" t="str">
        <f t="shared" si="40"/>
        <v xml:space="preserve">2 Bed / 1 Bath </v>
      </c>
      <c r="D349" s="243">
        <f t="shared" si="43"/>
        <v>0</v>
      </c>
      <c r="E349" s="273"/>
      <c r="G349" s="275"/>
      <c r="H349" s="275"/>
      <c r="I349" s="275"/>
      <c r="J349" s="1068">
        <f t="shared" si="41"/>
        <v>0</v>
      </c>
      <c r="K349" s="275"/>
      <c r="M349" s="275"/>
      <c r="N349" s="275"/>
      <c r="O349" s="275"/>
      <c r="P349" s="1068">
        <f t="shared" si="42"/>
        <v>0</v>
      </c>
      <c r="R349" s="275"/>
      <c r="S349" s="5"/>
      <c r="T349" s="958">
        <f t="shared" si="37"/>
        <v>0</v>
      </c>
      <c r="U349" s="961">
        <f t="shared" si="38"/>
        <v>0</v>
      </c>
    </row>
    <row r="350" spans="2:21" hidden="1" outlineLevel="1">
      <c r="B350" s="556">
        <f t="shared" si="39"/>
        <v>7</v>
      </c>
      <c r="C350" s="4" t="str">
        <f t="shared" si="40"/>
        <v xml:space="preserve">2 Bed / 1 Bath </v>
      </c>
      <c r="D350" s="243">
        <f t="shared" si="43"/>
        <v>0</v>
      </c>
      <c r="E350" s="273"/>
      <c r="G350" s="275"/>
      <c r="H350" s="275"/>
      <c r="I350" s="275"/>
      <c r="J350" s="1068">
        <f t="shared" si="41"/>
        <v>0</v>
      </c>
      <c r="K350" s="275"/>
      <c r="M350" s="275"/>
      <c r="N350" s="275"/>
      <c r="O350" s="275"/>
      <c r="P350" s="1068">
        <f t="shared" si="42"/>
        <v>0</v>
      </c>
      <c r="R350" s="275"/>
      <c r="S350" s="5"/>
      <c r="T350" s="958">
        <f t="shared" si="37"/>
        <v>0</v>
      </c>
      <c r="U350" s="961">
        <f t="shared" si="38"/>
        <v>0</v>
      </c>
    </row>
    <row r="351" spans="2:21" hidden="1" outlineLevel="1">
      <c r="B351" s="556">
        <f t="shared" si="39"/>
        <v>8</v>
      </c>
      <c r="C351" s="4" t="str">
        <f t="shared" si="40"/>
        <v xml:space="preserve">2 Bed / 2 Bath </v>
      </c>
      <c r="D351" s="243">
        <f t="shared" si="43"/>
        <v>0</v>
      </c>
      <c r="E351" s="273"/>
      <c r="G351" s="275"/>
      <c r="H351" s="275"/>
      <c r="I351" s="275"/>
      <c r="J351" s="1068">
        <f t="shared" si="41"/>
        <v>0</v>
      </c>
      <c r="K351" s="275"/>
      <c r="M351" s="275"/>
      <c r="N351" s="275"/>
      <c r="O351" s="275"/>
      <c r="P351" s="1068">
        <f t="shared" si="42"/>
        <v>0</v>
      </c>
      <c r="R351" s="275"/>
      <c r="S351" s="5"/>
      <c r="T351" s="958">
        <f t="shared" si="37"/>
        <v>0</v>
      </c>
      <c r="U351" s="961">
        <f t="shared" si="38"/>
        <v>0</v>
      </c>
    </row>
    <row r="352" spans="2:21" hidden="1" outlineLevel="1">
      <c r="B352" s="556">
        <f t="shared" si="39"/>
        <v>9</v>
      </c>
      <c r="C352" s="4" t="str">
        <f t="shared" si="40"/>
        <v>2 Bed / 1 Bath + Den</v>
      </c>
      <c r="D352" s="243">
        <f t="shared" si="43"/>
        <v>1</v>
      </c>
      <c r="E352" s="273"/>
      <c r="G352" s="275">
        <v>1</v>
      </c>
      <c r="H352" s="275">
        <v>1</v>
      </c>
      <c r="I352" s="275">
        <v>2</v>
      </c>
      <c r="J352" s="1068">
        <f t="shared" si="41"/>
        <v>2</v>
      </c>
      <c r="K352" s="275">
        <v>6</v>
      </c>
      <c r="M352" s="275">
        <v>3</v>
      </c>
      <c r="N352" s="275"/>
      <c r="O352" s="275"/>
      <c r="P352" s="1068" t="str">
        <f t="shared" si="42"/>
        <v>not leased up in 24 months</v>
      </c>
      <c r="R352" s="275">
        <v>1</v>
      </c>
      <c r="S352" s="5"/>
      <c r="T352" s="958">
        <f t="shared" si="37"/>
        <v>1</v>
      </c>
      <c r="U352" s="961">
        <f t="shared" si="38"/>
        <v>0</v>
      </c>
    </row>
    <row r="353" spans="2:21" hidden="1" outlineLevel="1">
      <c r="B353" s="556">
        <f t="shared" si="39"/>
        <v>10</v>
      </c>
      <c r="C353" s="4" t="str">
        <f t="shared" si="40"/>
        <v xml:space="preserve">2 Bed / 2 Bath </v>
      </c>
      <c r="D353" s="243">
        <f t="shared" si="43"/>
        <v>0</v>
      </c>
      <c r="E353" s="273"/>
      <c r="G353" s="275"/>
      <c r="H353" s="275"/>
      <c r="I353" s="275"/>
      <c r="J353" s="1068">
        <f t="shared" si="41"/>
        <v>0</v>
      </c>
      <c r="K353" s="275"/>
      <c r="M353" s="275"/>
      <c r="N353" s="275"/>
      <c r="O353" s="275"/>
      <c r="P353" s="1068">
        <f t="shared" si="42"/>
        <v>0</v>
      </c>
      <c r="R353" s="275"/>
      <c r="S353" s="5"/>
      <c r="T353" s="958">
        <f t="shared" si="37"/>
        <v>0</v>
      </c>
      <c r="U353" s="961">
        <f t="shared" si="38"/>
        <v>0</v>
      </c>
    </row>
    <row r="354" spans="2:21" hidden="1" outlineLevel="1">
      <c r="B354" s="556">
        <f t="shared" si="39"/>
        <v>11</v>
      </c>
      <c r="C354" s="4" t="str">
        <f t="shared" si="40"/>
        <v xml:space="preserve">2 Bed / 1.5 Bath </v>
      </c>
      <c r="D354" s="243">
        <f t="shared" si="43"/>
        <v>0</v>
      </c>
      <c r="E354" s="273"/>
      <c r="G354" s="275"/>
      <c r="H354" s="275"/>
      <c r="I354" s="275"/>
      <c r="J354" s="1068">
        <f t="shared" si="41"/>
        <v>0</v>
      </c>
      <c r="K354" s="275"/>
      <c r="M354" s="275"/>
      <c r="N354" s="275"/>
      <c r="O354" s="275"/>
      <c r="P354" s="1068">
        <f t="shared" si="42"/>
        <v>0</v>
      </c>
      <c r="R354" s="275"/>
      <c r="S354" s="5"/>
      <c r="T354" s="958">
        <f t="shared" si="37"/>
        <v>0</v>
      </c>
      <c r="U354" s="961">
        <f t="shared" si="38"/>
        <v>0</v>
      </c>
    </row>
    <row r="355" spans="2:21" hidden="1" outlineLevel="1">
      <c r="B355" s="556">
        <f t="shared" si="39"/>
        <v>12</v>
      </c>
      <c r="C355" s="4" t="str">
        <f t="shared" si="40"/>
        <v xml:space="preserve">3 Bed / 2 Bath </v>
      </c>
      <c r="D355" s="243">
        <f t="shared" si="43"/>
        <v>0</v>
      </c>
      <c r="E355" s="273"/>
      <c r="G355" s="275"/>
      <c r="H355" s="275"/>
      <c r="I355" s="275"/>
      <c r="J355" s="1068">
        <f t="shared" si="41"/>
        <v>0</v>
      </c>
      <c r="K355" s="275"/>
      <c r="M355" s="275"/>
      <c r="N355" s="275"/>
      <c r="O355" s="275"/>
      <c r="P355" s="1068">
        <f t="shared" si="42"/>
        <v>0</v>
      </c>
      <c r="R355" s="275"/>
      <c r="S355" s="5"/>
      <c r="T355" s="958">
        <f t="shared" si="37"/>
        <v>0</v>
      </c>
      <c r="U355" s="961">
        <f t="shared" si="38"/>
        <v>0</v>
      </c>
    </row>
    <row r="356" spans="2:21" hidden="1" outlineLevel="1">
      <c r="B356" s="556">
        <f t="shared" si="39"/>
        <v>13</v>
      </c>
      <c r="C356" s="4" t="str">
        <f t="shared" si="40"/>
        <v>3 Bed / 2 Bath House</v>
      </c>
      <c r="D356" s="243">
        <f t="shared" si="43"/>
        <v>1</v>
      </c>
      <c r="E356" s="273"/>
      <c r="G356" s="275">
        <v>1</v>
      </c>
      <c r="H356" s="275">
        <v>1</v>
      </c>
      <c r="I356" s="275">
        <v>2</v>
      </c>
      <c r="J356" s="1068">
        <f t="shared" si="41"/>
        <v>2</v>
      </c>
      <c r="K356" s="275">
        <v>6</v>
      </c>
      <c r="M356" s="275">
        <v>4</v>
      </c>
      <c r="N356" s="275"/>
      <c r="O356" s="275"/>
      <c r="P356" s="1068" t="str">
        <f t="shared" si="42"/>
        <v>not leased up in 24 months</v>
      </c>
      <c r="R356" s="275">
        <v>1</v>
      </c>
      <c r="S356" s="5"/>
      <c r="T356" s="958">
        <f t="shared" si="37"/>
        <v>1</v>
      </c>
      <c r="U356" s="961">
        <f t="shared" si="38"/>
        <v>0</v>
      </c>
    </row>
    <row r="357" spans="2:21" hidden="1" outlineLevel="1">
      <c r="B357" s="556">
        <f t="shared" si="39"/>
        <v>14</v>
      </c>
      <c r="C357" s="4" t="str">
        <f t="shared" si="40"/>
        <v xml:space="preserve">3 Bed / 2 Bath </v>
      </c>
      <c r="D357" s="243">
        <f t="shared" si="43"/>
        <v>0</v>
      </c>
      <c r="E357" s="273"/>
      <c r="G357" s="275"/>
      <c r="H357" s="275"/>
      <c r="I357" s="275"/>
      <c r="J357" s="1068">
        <f t="shared" si="41"/>
        <v>0</v>
      </c>
      <c r="K357" s="275"/>
      <c r="M357" s="275"/>
      <c r="N357" s="275"/>
      <c r="O357" s="275"/>
      <c r="P357" s="1068">
        <f t="shared" si="42"/>
        <v>0</v>
      </c>
      <c r="R357" s="275"/>
      <c r="S357" s="5"/>
      <c r="T357" s="958">
        <f t="shared" si="37"/>
        <v>0</v>
      </c>
      <c r="U357" s="961">
        <f t="shared" si="38"/>
        <v>0</v>
      </c>
    </row>
    <row r="358" spans="2:21" hidden="1" outlineLevel="1">
      <c r="B358" s="556">
        <f t="shared" si="39"/>
        <v>15</v>
      </c>
      <c r="C358" s="4" t="str">
        <f t="shared" si="40"/>
        <v xml:space="preserve">1 Bed / 1 Bath </v>
      </c>
      <c r="D358" s="243">
        <f t="shared" si="43"/>
        <v>0</v>
      </c>
      <c r="E358" s="273"/>
      <c r="G358" s="275"/>
      <c r="H358" s="275"/>
      <c r="I358" s="275"/>
      <c r="J358" s="1068">
        <f t="shared" si="41"/>
        <v>0</v>
      </c>
      <c r="K358" s="275"/>
      <c r="M358" s="275"/>
      <c r="N358" s="275"/>
      <c r="O358" s="275"/>
      <c r="P358" s="1068">
        <f t="shared" si="42"/>
        <v>0</v>
      </c>
      <c r="R358" s="275"/>
      <c r="S358" s="5"/>
      <c r="T358" s="958">
        <f t="shared" si="37"/>
        <v>0</v>
      </c>
      <c r="U358" s="961">
        <f t="shared" si="38"/>
        <v>0</v>
      </c>
    </row>
    <row r="359" spans="2:21" hidden="1" outlineLevel="1">
      <c r="B359" s="556">
        <f t="shared" si="39"/>
        <v>16</v>
      </c>
      <c r="C359" s="4" t="str">
        <f t="shared" si="40"/>
        <v xml:space="preserve">2 Bed / 2 Bath </v>
      </c>
      <c r="D359" s="243">
        <f t="shared" si="43"/>
        <v>0</v>
      </c>
      <c r="E359" s="273"/>
      <c r="G359" s="275"/>
      <c r="H359" s="275"/>
      <c r="I359" s="275"/>
      <c r="J359" s="1068">
        <f t="shared" si="41"/>
        <v>0</v>
      </c>
      <c r="K359" s="275"/>
      <c r="M359" s="275"/>
      <c r="N359" s="275"/>
      <c r="O359" s="275"/>
      <c r="P359" s="1068">
        <f t="shared" si="42"/>
        <v>0</v>
      </c>
      <c r="R359" s="275"/>
      <c r="S359" s="5"/>
      <c r="T359" s="958">
        <f t="shared" si="37"/>
        <v>0</v>
      </c>
      <c r="U359" s="961">
        <f t="shared" si="38"/>
        <v>0</v>
      </c>
    </row>
    <row r="360" spans="2:21" hidden="1" outlineLevel="1">
      <c r="B360" s="556">
        <f t="shared" si="39"/>
        <v>17</v>
      </c>
      <c r="C360" s="4" t="str">
        <f t="shared" si="40"/>
        <v xml:space="preserve">4 Bed / 2 Bath Penthouse </v>
      </c>
      <c r="D360" s="243">
        <f t="shared" si="43"/>
        <v>0</v>
      </c>
      <c r="E360" s="273"/>
      <c r="G360" s="275"/>
      <c r="H360" s="275"/>
      <c r="I360" s="275"/>
      <c r="J360" s="1068">
        <f t="shared" si="41"/>
        <v>0</v>
      </c>
      <c r="K360" s="275"/>
      <c r="M360" s="275"/>
      <c r="N360" s="275"/>
      <c r="O360" s="275"/>
      <c r="P360" s="1068">
        <f t="shared" si="42"/>
        <v>0</v>
      </c>
      <c r="R360" s="275"/>
      <c r="S360" s="5"/>
      <c r="T360" s="958">
        <f t="shared" si="37"/>
        <v>0</v>
      </c>
      <c r="U360" s="961">
        <f t="shared" si="38"/>
        <v>0</v>
      </c>
    </row>
    <row r="361" spans="2:21" hidden="1" outlineLevel="1">
      <c r="B361" s="556">
        <f t="shared" si="39"/>
        <v>18</v>
      </c>
      <c r="C361" s="4" t="str">
        <f t="shared" si="40"/>
        <v xml:space="preserve">2 Bed / 2 Bath </v>
      </c>
      <c r="D361" s="243">
        <f t="shared" si="43"/>
        <v>0</v>
      </c>
      <c r="E361" s="273"/>
      <c r="G361" s="275"/>
      <c r="H361" s="275"/>
      <c r="I361" s="275"/>
      <c r="J361" s="1068">
        <f t="shared" si="41"/>
        <v>0</v>
      </c>
      <c r="K361" s="275"/>
      <c r="M361" s="275"/>
      <c r="N361" s="275"/>
      <c r="O361" s="275"/>
      <c r="P361" s="1068">
        <f t="shared" si="42"/>
        <v>0</v>
      </c>
      <c r="R361" s="275"/>
      <c r="S361" s="5"/>
      <c r="T361" s="958">
        <f t="shared" si="37"/>
        <v>0</v>
      </c>
      <c r="U361" s="961">
        <f t="shared" si="38"/>
        <v>0</v>
      </c>
    </row>
    <row r="362" spans="2:21" hidden="1" outlineLevel="1">
      <c r="B362" s="556">
        <f t="shared" si="39"/>
        <v>19</v>
      </c>
      <c r="C362" s="4">
        <f t="shared" si="40"/>
        <v>0</v>
      </c>
      <c r="D362" s="243">
        <f t="shared" si="43"/>
        <v>0</v>
      </c>
      <c r="E362" s="273"/>
      <c r="G362" s="275"/>
      <c r="H362" s="275"/>
      <c r="I362" s="275"/>
      <c r="J362" s="1068">
        <f t="shared" si="41"/>
        <v>0</v>
      </c>
      <c r="K362" s="275"/>
      <c r="M362" s="275"/>
      <c r="N362" s="275"/>
      <c r="O362" s="275"/>
      <c r="P362" s="1068">
        <f t="shared" si="42"/>
        <v>0</v>
      </c>
      <c r="R362" s="275"/>
      <c r="S362" s="5"/>
      <c r="T362" s="958">
        <f t="shared" si="37"/>
        <v>0</v>
      </c>
      <c r="U362" s="961">
        <f t="shared" si="38"/>
        <v>0</v>
      </c>
    </row>
    <row r="363" spans="2:21" hidden="1" outlineLevel="1">
      <c r="B363" s="556">
        <f t="shared" si="39"/>
        <v>20</v>
      </c>
      <c r="C363" s="4">
        <f t="shared" si="40"/>
        <v>0</v>
      </c>
      <c r="D363" s="243">
        <f t="shared" si="43"/>
        <v>0</v>
      </c>
      <c r="E363" s="273"/>
      <c r="G363" s="275"/>
      <c r="H363" s="275"/>
      <c r="I363" s="275"/>
      <c r="J363" s="1068">
        <f t="shared" si="41"/>
        <v>0</v>
      </c>
      <c r="K363" s="275"/>
      <c r="M363" s="275"/>
      <c r="N363" s="275"/>
      <c r="O363" s="275"/>
      <c r="P363" s="1068">
        <f t="shared" si="42"/>
        <v>0</v>
      </c>
      <c r="R363" s="275"/>
      <c r="S363" s="5"/>
      <c r="T363" s="958">
        <f t="shared" si="37"/>
        <v>0</v>
      </c>
      <c r="U363" s="961">
        <f t="shared" si="38"/>
        <v>0</v>
      </c>
    </row>
    <row r="364" spans="2:21" hidden="1" outlineLevel="1">
      <c r="B364" s="556">
        <f t="shared" si="39"/>
        <v>21</v>
      </c>
      <c r="C364" s="4">
        <f t="shared" si="40"/>
        <v>0</v>
      </c>
      <c r="D364" s="243">
        <f t="shared" si="43"/>
        <v>0</v>
      </c>
      <c r="E364" s="273"/>
      <c r="G364" s="275"/>
      <c r="H364" s="275"/>
      <c r="I364" s="275"/>
      <c r="J364" s="1068">
        <f t="shared" si="41"/>
        <v>0</v>
      </c>
      <c r="K364" s="275"/>
      <c r="M364" s="275"/>
      <c r="N364" s="275"/>
      <c r="O364" s="275"/>
      <c r="P364" s="1068">
        <f t="shared" si="42"/>
        <v>0</v>
      </c>
      <c r="R364" s="275"/>
      <c r="S364" s="5"/>
      <c r="T364" s="958">
        <f t="shared" si="37"/>
        <v>0</v>
      </c>
      <c r="U364" s="961">
        <f t="shared" si="38"/>
        <v>0</v>
      </c>
    </row>
    <row r="365" spans="2:21" hidden="1" outlineLevel="1">
      <c r="B365" s="556">
        <f t="shared" si="39"/>
        <v>22</v>
      </c>
      <c r="C365" s="4">
        <f t="shared" si="40"/>
        <v>0</v>
      </c>
      <c r="D365" s="243">
        <f t="shared" si="43"/>
        <v>0</v>
      </c>
      <c r="E365" s="273"/>
      <c r="G365" s="275"/>
      <c r="H365" s="275"/>
      <c r="I365" s="275"/>
      <c r="J365" s="1068">
        <f t="shared" si="41"/>
        <v>0</v>
      </c>
      <c r="K365" s="275"/>
      <c r="M365" s="275"/>
      <c r="N365" s="275"/>
      <c r="O365" s="275"/>
      <c r="P365" s="1068">
        <f t="shared" si="42"/>
        <v>0</v>
      </c>
      <c r="R365" s="275"/>
      <c r="S365" s="5"/>
      <c r="T365" s="958">
        <f t="shared" si="37"/>
        <v>0</v>
      </c>
      <c r="U365" s="961">
        <f t="shared" si="38"/>
        <v>0</v>
      </c>
    </row>
    <row r="366" spans="2:21" hidden="1" outlineLevel="1">
      <c r="B366" s="556">
        <f t="shared" si="39"/>
        <v>23</v>
      </c>
      <c r="C366" s="4">
        <f t="shared" si="40"/>
        <v>0</v>
      </c>
      <c r="D366" s="243">
        <f t="shared" si="43"/>
        <v>0</v>
      </c>
      <c r="E366" s="273"/>
      <c r="G366" s="275"/>
      <c r="H366" s="275"/>
      <c r="I366" s="275"/>
      <c r="J366" s="1068">
        <f t="shared" si="41"/>
        <v>0</v>
      </c>
      <c r="K366" s="275"/>
      <c r="M366" s="275"/>
      <c r="N366" s="275"/>
      <c r="O366" s="275"/>
      <c r="P366" s="1068">
        <f t="shared" si="42"/>
        <v>0</v>
      </c>
      <c r="R366" s="275"/>
      <c r="S366" s="5"/>
      <c r="T366" s="958">
        <f t="shared" si="37"/>
        <v>0</v>
      </c>
      <c r="U366" s="961">
        <f t="shared" si="38"/>
        <v>0</v>
      </c>
    </row>
    <row r="367" spans="2:21" hidden="1" outlineLevel="1">
      <c r="B367" s="556">
        <f t="shared" si="39"/>
        <v>24</v>
      </c>
      <c r="C367" s="4">
        <f t="shared" si="40"/>
        <v>0</v>
      </c>
      <c r="D367" s="243">
        <f t="shared" si="43"/>
        <v>0</v>
      </c>
      <c r="E367" s="273"/>
      <c r="G367" s="275"/>
      <c r="H367" s="275"/>
      <c r="I367" s="275"/>
      <c r="J367" s="1068">
        <f t="shared" si="41"/>
        <v>0</v>
      </c>
      <c r="K367" s="275"/>
      <c r="M367" s="275"/>
      <c r="N367" s="275"/>
      <c r="O367" s="275"/>
      <c r="P367" s="1068">
        <f t="shared" si="42"/>
        <v>0</v>
      </c>
      <c r="R367" s="275"/>
      <c r="S367" s="5"/>
      <c r="T367" s="958">
        <f t="shared" si="37"/>
        <v>0</v>
      </c>
      <c r="U367" s="961">
        <f t="shared" si="38"/>
        <v>0</v>
      </c>
    </row>
    <row r="368" spans="2:21" hidden="1" outlineLevel="1">
      <c r="B368" s="556">
        <f t="shared" si="39"/>
        <v>25</v>
      </c>
      <c r="C368" s="4">
        <f t="shared" si="40"/>
        <v>0</v>
      </c>
      <c r="D368" s="243">
        <f t="shared" si="43"/>
        <v>0</v>
      </c>
      <c r="E368" s="273"/>
      <c r="G368" s="275"/>
      <c r="H368" s="275"/>
      <c r="I368" s="275"/>
      <c r="J368" s="1068">
        <f t="shared" si="41"/>
        <v>0</v>
      </c>
      <c r="K368" s="275"/>
      <c r="M368" s="275"/>
      <c r="N368" s="275"/>
      <c r="O368" s="275"/>
      <c r="P368" s="1068">
        <f t="shared" si="42"/>
        <v>0</v>
      </c>
      <c r="R368" s="275"/>
      <c r="S368" s="5"/>
      <c r="T368" s="958">
        <f t="shared" si="37"/>
        <v>0</v>
      </c>
      <c r="U368" s="961">
        <f t="shared" si="38"/>
        <v>0</v>
      </c>
    </row>
    <row r="369" spans="2:28" hidden="1" outlineLevel="1">
      <c r="B369" s="556">
        <f t="shared" si="39"/>
        <v>26</v>
      </c>
      <c r="C369" s="4">
        <f t="shared" si="40"/>
        <v>0</v>
      </c>
      <c r="D369" s="243">
        <f t="shared" si="43"/>
        <v>0</v>
      </c>
      <c r="E369" s="273"/>
      <c r="G369" s="275"/>
      <c r="H369" s="275"/>
      <c r="I369" s="275"/>
      <c r="J369" s="1068">
        <f t="shared" si="41"/>
        <v>0</v>
      </c>
      <c r="K369" s="275"/>
      <c r="M369" s="275"/>
      <c r="N369" s="275"/>
      <c r="O369" s="275"/>
      <c r="P369" s="1068">
        <f t="shared" si="42"/>
        <v>0</v>
      </c>
      <c r="R369" s="275"/>
      <c r="S369" s="5"/>
      <c r="T369" s="958">
        <f t="shared" si="37"/>
        <v>0</v>
      </c>
      <c r="U369" s="961">
        <f t="shared" si="38"/>
        <v>0</v>
      </c>
    </row>
    <row r="370" spans="2:28" hidden="1" outlineLevel="1">
      <c r="B370" s="556">
        <f t="shared" si="39"/>
        <v>27</v>
      </c>
      <c r="C370" s="4">
        <f t="shared" si="40"/>
        <v>0</v>
      </c>
      <c r="D370" s="243">
        <f t="shared" si="43"/>
        <v>0</v>
      </c>
      <c r="E370" s="273"/>
      <c r="G370" s="275"/>
      <c r="H370" s="275"/>
      <c r="I370" s="275"/>
      <c r="J370" s="1068">
        <f t="shared" si="41"/>
        <v>0</v>
      </c>
      <c r="K370" s="275"/>
      <c r="M370" s="275"/>
      <c r="N370" s="275"/>
      <c r="O370" s="275"/>
      <c r="P370" s="1068">
        <f t="shared" si="42"/>
        <v>0</v>
      </c>
      <c r="R370" s="275"/>
      <c r="S370" s="5"/>
      <c r="T370" s="958">
        <f t="shared" si="37"/>
        <v>0</v>
      </c>
      <c r="U370" s="961">
        <f t="shared" si="38"/>
        <v>0</v>
      </c>
    </row>
    <row r="371" spans="2:28" hidden="1" outlineLevel="1">
      <c r="B371" s="556">
        <f t="shared" si="39"/>
        <v>28</v>
      </c>
      <c r="C371" s="4">
        <f t="shared" si="40"/>
        <v>0</v>
      </c>
      <c r="D371" s="243">
        <f t="shared" si="43"/>
        <v>0</v>
      </c>
      <c r="E371" s="273"/>
      <c r="G371" s="275"/>
      <c r="H371" s="275"/>
      <c r="I371" s="275"/>
      <c r="J371" s="1068">
        <f t="shared" si="41"/>
        <v>0</v>
      </c>
      <c r="K371" s="275"/>
      <c r="M371" s="275"/>
      <c r="N371" s="275"/>
      <c r="O371" s="275"/>
      <c r="P371" s="1068">
        <f t="shared" si="42"/>
        <v>0</v>
      </c>
      <c r="R371" s="275"/>
      <c r="S371" s="5"/>
      <c r="T371" s="958">
        <f t="shared" si="37"/>
        <v>0</v>
      </c>
      <c r="U371" s="961">
        <f t="shared" si="38"/>
        <v>0</v>
      </c>
    </row>
    <row r="372" spans="2:28" hidden="1" outlineLevel="1">
      <c r="B372" s="556">
        <f t="shared" si="39"/>
        <v>29</v>
      </c>
      <c r="C372" s="4">
        <f t="shared" si="40"/>
        <v>0</v>
      </c>
      <c r="D372" s="243">
        <f t="shared" si="43"/>
        <v>0</v>
      </c>
      <c r="E372" s="273"/>
      <c r="G372" s="275"/>
      <c r="H372" s="275"/>
      <c r="I372" s="275"/>
      <c r="J372" s="1068">
        <f t="shared" si="41"/>
        <v>0</v>
      </c>
      <c r="K372" s="275"/>
      <c r="M372" s="275"/>
      <c r="N372" s="275"/>
      <c r="O372" s="275"/>
      <c r="P372" s="1068">
        <f t="shared" si="42"/>
        <v>0</v>
      </c>
      <c r="R372" s="275"/>
      <c r="S372" s="5"/>
      <c r="T372" s="958">
        <f t="shared" si="37"/>
        <v>0</v>
      </c>
      <c r="U372" s="961">
        <f t="shared" si="38"/>
        <v>0</v>
      </c>
    </row>
    <row r="373" spans="2:28" hidden="1" outlineLevel="1">
      <c r="B373" s="556">
        <f t="shared" si="39"/>
        <v>30</v>
      </c>
      <c r="C373" s="4">
        <f t="shared" si="40"/>
        <v>0</v>
      </c>
      <c r="D373" s="243">
        <f t="shared" si="43"/>
        <v>0</v>
      </c>
      <c r="E373" s="273"/>
      <c r="G373" s="275"/>
      <c r="H373" s="275"/>
      <c r="I373" s="275"/>
      <c r="J373" s="1068">
        <f t="shared" si="41"/>
        <v>0</v>
      </c>
      <c r="K373" s="275"/>
      <c r="M373" s="275"/>
      <c r="N373" s="275"/>
      <c r="O373" s="275"/>
      <c r="P373" s="1068">
        <f t="shared" si="42"/>
        <v>0</v>
      </c>
      <c r="R373" s="275"/>
      <c r="S373" s="5"/>
      <c r="T373" s="958">
        <f t="shared" si="37"/>
        <v>0</v>
      </c>
      <c r="U373" s="961">
        <f t="shared" si="38"/>
        <v>0</v>
      </c>
    </row>
    <row r="374" spans="2:28" hidden="1" outlineLevel="1">
      <c r="B374" s="555"/>
    </row>
    <row r="375" spans="2:28" hidden="1" outlineLevel="1">
      <c r="D375" s="4" t="s">
        <v>187</v>
      </c>
      <c r="E375" s="250">
        <v>1</v>
      </c>
      <c r="F375" s="250">
        <f>E375+1</f>
        <v>2</v>
      </c>
      <c r="G375" s="250">
        <f t="shared" ref="G375:AB375" si="44">F375+1</f>
        <v>3</v>
      </c>
      <c r="H375" s="250">
        <f t="shared" si="44"/>
        <v>4</v>
      </c>
      <c r="I375" s="250">
        <f t="shared" si="44"/>
        <v>5</v>
      </c>
      <c r="J375" s="250">
        <f t="shared" si="44"/>
        <v>6</v>
      </c>
      <c r="K375" s="250">
        <f t="shared" si="44"/>
        <v>7</v>
      </c>
      <c r="L375" s="250">
        <f t="shared" si="44"/>
        <v>8</v>
      </c>
      <c r="M375" s="250">
        <f t="shared" si="44"/>
        <v>9</v>
      </c>
      <c r="N375" s="250">
        <f t="shared" si="44"/>
        <v>10</v>
      </c>
      <c r="O375" s="250">
        <f t="shared" si="44"/>
        <v>11</v>
      </c>
      <c r="P375" s="250">
        <f t="shared" si="44"/>
        <v>12</v>
      </c>
      <c r="Q375" s="250">
        <f t="shared" si="44"/>
        <v>13</v>
      </c>
      <c r="R375" s="250">
        <f t="shared" si="44"/>
        <v>14</v>
      </c>
      <c r="S375" s="250">
        <f t="shared" si="44"/>
        <v>15</v>
      </c>
      <c r="T375" s="250">
        <f t="shared" si="44"/>
        <v>16</v>
      </c>
      <c r="U375" s="250">
        <f t="shared" si="44"/>
        <v>17</v>
      </c>
      <c r="V375" s="250">
        <f t="shared" si="44"/>
        <v>18</v>
      </c>
      <c r="W375" s="250">
        <f t="shared" si="44"/>
        <v>19</v>
      </c>
      <c r="X375" s="250">
        <f t="shared" si="44"/>
        <v>20</v>
      </c>
      <c r="Y375" s="250">
        <f t="shared" si="44"/>
        <v>21</v>
      </c>
      <c r="Z375" s="250">
        <f t="shared" si="44"/>
        <v>22</v>
      </c>
      <c r="AA375" s="250">
        <f t="shared" si="44"/>
        <v>23</v>
      </c>
      <c r="AB375" s="250">
        <f t="shared" si="44"/>
        <v>24</v>
      </c>
    </row>
    <row r="376" spans="2:28" hidden="1" outlineLevel="1">
      <c r="C376" s="21" t="s">
        <v>290</v>
      </c>
    </row>
    <row r="377" spans="2:28" hidden="1" outlineLevel="1">
      <c r="B377" s="556">
        <f>B344</f>
        <v>1</v>
      </c>
      <c r="C377" s="248" t="str">
        <f>C344</f>
        <v>Studio</v>
      </c>
      <c r="D377" s="248">
        <v>1</v>
      </c>
      <c r="E377" s="248">
        <f t="array" ref="E377:AB377">IFERROR(--(MOD(E$375:AB$375,H344)=0),0)</f>
        <v>0</v>
      </c>
      <c r="F377" s="248">
        <v>0</v>
      </c>
      <c r="G377" s="248">
        <v>0</v>
      </c>
      <c r="H377" s="248">
        <v>0</v>
      </c>
      <c r="I377" s="248">
        <v>0</v>
      </c>
      <c r="J377" s="249">
        <v>0</v>
      </c>
      <c r="K377" s="249">
        <v>0</v>
      </c>
      <c r="L377" s="249">
        <v>0</v>
      </c>
      <c r="M377" s="249">
        <v>0</v>
      </c>
      <c r="N377" s="248">
        <v>0</v>
      </c>
      <c r="O377" s="248">
        <v>0</v>
      </c>
      <c r="P377" s="248">
        <v>0</v>
      </c>
      <c r="Q377" s="248">
        <v>0</v>
      </c>
      <c r="R377" s="248">
        <v>0</v>
      </c>
      <c r="S377" s="248">
        <v>0</v>
      </c>
      <c r="T377" s="248">
        <v>0</v>
      </c>
      <c r="U377" s="248">
        <v>0</v>
      </c>
      <c r="V377" s="248">
        <v>0</v>
      </c>
      <c r="W377" s="248">
        <v>0</v>
      </c>
      <c r="X377" s="248">
        <v>0</v>
      </c>
      <c r="Y377" s="248">
        <v>0</v>
      </c>
      <c r="Z377" s="248">
        <v>0</v>
      </c>
      <c r="AA377" s="248">
        <v>0</v>
      </c>
      <c r="AB377" s="248">
        <v>0</v>
      </c>
    </row>
    <row r="378" spans="2:28" hidden="1" outlineLevel="1">
      <c r="B378" s="556">
        <f t="shared" ref="B378:C393" si="45">B345</f>
        <v>2</v>
      </c>
      <c r="C378" s="248" t="str">
        <f t="shared" si="45"/>
        <v xml:space="preserve">1 Bed / 1 Bath </v>
      </c>
      <c r="D378" s="248">
        <v>1</v>
      </c>
      <c r="E378" s="248">
        <f t="array" ref="E378:AB378">IFERROR(--(MOD(E$375:AB$375,H345)=0),0)</f>
        <v>0</v>
      </c>
      <c r="F378" s="248">
        <v>1</v>
      </c>
      <c r="G378" s="248">
        <v>0</v>
      </c>
      <c r="H378" s="248">
        <v>1</v>
      </c>
      <c r="I378" s="248">
        <v>0</v>
      </c>
      <c r="J378" s="249">
        <v>1</v>
      </c>
      <c r="K378" s="249">
        <v>0</v>
      </c>
      <c r="L378" s="249">
        <v>1</v>
      </c>
      <c r="M378" s="249">
        <v>0</v>
      </c>
      <c r="N378" s="248">
        <v>1</v>
      </c>
      <c r="O378" s="248">
        <v>0</v>
      </c>
      <c r="P378" s="248">
        <v>1</v>
      </c>
      <c r="Q378" s="248">
        <v>0</v>
      </c>
      <c r="R378" s="248">
        <v>1</v>
      </c>
      <c r="S378" s="248">
        <v>0</v>
      </c>
      <c r="T378" s="248">
        <v>1</v>
      </c>
      <c r="U378" s="248">
        <v>0</v>
      </c>
      <c r="V378" s="248">
        <v>1</v>
      </c>
      <c r="W378" s="248">
        <v>0</v>
      </c>
      <c r="X378" s="248">
        <v>1</v>
      </c>
      <c r="Y378" s="248">
        <v>0</v>
      </c>
      <c r="Z378" s="248">
        <v>1</v>
      </c>
      <c r="AA378" s="248">
        <v>0</v>
      </c>
      <c r="AB378" s="248">
        <v>1</v>
      </c>
    </row>
    <row r="379" spans="2:28" hidden="1" outlineLevel="1">
      <c r="B379" s="556">
        <f t="shared" si="45"/>
        <v>3</v>
      </c>
      <c r="C379" s="248" t="str">
        <f t="shared" si="45"/>
        <v xml:space="preserve">1 Bed / 1 Bath </v>
      </c>
      <c r="D379" s="248">
        <v>1</v>
      </c>
      <c r="E379" s="248">
        <f t="array" ref="E379:AB379">IFERROR(--(MOD(E$375:AB$375,H346)=0),0)</f>
        <v>0</v>
      </c>
      <c r="F379" s="248">
        <v>0</v>
      </c>
      <c r="G379" s="248">
        <v>0</v>
      </c>
      <c r="H379" s="248">
        <v>0</v>
      </c>
      <c r="I379" s="248">
        <v>0</v>
      </c>
      <c r="J379" s="249">
        <v>0</v>
      </c>
      <c r="K379" s="249">
        <v>0</v>
      </c>
      <c r="L379" s="249">
        <v>0</v>
      </c>
      <c r="M379" s="249">
        <v>0</v>
      </c>
      <c r="N379" s="248">
        <v>0</v>
      </c>
      <c r="O379" s="248">
        <v>0</v>
      </c>
      <c r="P379" s="248">
        <v>0</v>
      </c>
      <c r="Q379" s="248">
        <v>0</v>
      </c>
      <c r="R379" s="248">
        <v>0</v>
      </c>
      <c r="S379" s="248">
        <v>0</v>
      </c>
      <c r="T379" s="248">
        <v>0</v>
      </c>
      <c r="U379" s="248">
        <v>0</v>
      </c>
      <c r="V379" s="248">
        <v>0</v>
      </c>
      <c r="W379" s="248">
        <v>0</v>
      </c>
      <c r="X379" s="248">
        <v>0</v>
      </c>
      <c r="Y379" s="248">
        <v>0</v>
      </c>
      <c r="Z379" s="248">
        <v>0</v>
      </c>
      <c r="AA379" s="248">
        <v>0</v>
      </c>
      <c r="AB379" s="248">
        <v>0</v>
      </c>
    </row>
    <row r="380" spans="2:28" hidden="1" outlineLevel="1">
      <c r="B380" s="556">
        <f t="shared" si="45"/>
        <v>4</v>
      </c>
      <c r="C380" s="248" t="str">
        <f t="shared" si="45"/>
        <v xml:space="preserve">1 Bed / 1 Bath </v>
      </c>
      <c r="D380" s="248">
        <v>1</v>
      </c>
      <c r="E380" s="248">
        <f t="array" ref="E380:AB380">IFERROR(--(MOD(E$375:AB$375,H347)=0),0)</f>
        <v>0</v>
      </c>
      <c r="F380" s="248">
        <v>0</v>
      </c>
      <c r="G380" s="248">
        <v>0</v>
      </c>
      <c r="H380" s="248">
        <v>0</v>
      </c>
      <c r="I380" s="248">
        <v>0</v>
      </c>
      <c r="J380" s="249">
        <v>0</v>
      </c>
      <c r="K380" s="249">
        <v>0</v>
      </c>
      <c r="L380" s="249">
        <v>0</v>
      </c>
      <c r="M380" s="249">
        <v>0</v>
      </c>
      <c r="N380" s="248">
        <v>0</v>
      </c>
      <c r="O380" s="248">
        <v>0</v>
      </c>
      <c r="P380" s="248">
        <v>0</v>
      </c>
      <c r="Q380" s="248">
        <v>0</v>
      </c>
      <c r="R380" s="248">
        <v>0</v>
      </c>
      <c r="S380" s="248">
        <v>0</v>
      </c>
      <c r="T380" s="248">
        <v>0</v>
      </c>
      <c r="U380" s="248">
        <v>0</v>
      </c>
      <c r="V380" s="248">
        <v>0</v>
      </c>
      <c r="W380" s="248">
        <v>0</v>
      </c>
      <c r="X380" s="248">
        <v>0</v>
      </c>
      <c r="Y380" s="248">
        <v>0</v>
      </c>
      <c r="Z380" s="248">
        <v>0</v>
      </c>
      <c r="AA380" s="248">
        <v>0</v>
      </c>
      <c r="AB380" s="248">
        <v>0</v>
      </c>
    </row>
    <row r="381" spans="2:28" hidden="1" outlineLevel="1">
      <c r="B381" s="556">
        <f t="shared" si="45"/>
        <v>5</v>
      </c>
      <c r="C381" s="248" t="str">
        <f t="shared" si="45"/>
        <v xml:space="preserve">2 Bed / 1 Bath </v>
      </c>
      <c r="D381" s="248">
        <v>1</v>
      </c>
      <c r="E381" s="248">
        <f t="array" ref="E381:AB381">IFERROR(--(MOD(E$375:AB$375,H348)=0),0)</f>
        <v>1</v>
      </c>
      <c r="F381" s="248">
        <v>1</v>
      </c>
      <c r="G381" s="248">
        <v>1</v>
      </c>
      <c r="H381" s="248">
        <v>1</v>
      </c>
      <c r="I381" s="248">
        <v>1</v>
      </c>
      <c r="J381" s="249">
        <v>1</v>
      </c>
      <c r="K381" s="249">
        <v>1</v>
      </c>
      <c r="L381" s="249">
        <v>1</v>
      </c>
      <c r="M381" s="249">
        <v>1</v>
      </c>
      <c r="N381" s="248">
        <v>1</v>
      </c>
      <c r="O381" s="248">
        <v>1</v>
      </c>
      <c r="P381" s="248">
        <v>1</v>
      </c>
      <c r="Q381" s="248">
        <v>1</v>
      </c>
      <c r="R381" s="248">
        <v>1</v>
      </c>
      <c r="S381" s="248">
        <v>1</v>
      </c>
      <c r="T381" s="248">
        <v>1</v>
      </c>
      <c r="U381" s="248">
        <v>1</v>
      </c>
      <c r="V381" s="248">
        <v>1</v>
      </c>
      <c r="W381" s="248">
        <v>1</v>
      </c>
      <c r="X381" s="248">
        <v>1</v>
      </c>
      <c r="Y381" s="248">
        <v>1</v>
      </c>
      <c r="Z381" s="248">
        <v>1</v>
      </c>
      <c r="AA381" s="248">
        <v>1</v>
      </c>
      <c r="AB381" s="248">
        <v>1</v>
      </c>
    </row>
    <row r="382" spans="2:28" hidden="1" outlineLevel="1">
      <c r="B382" s="556">
        <f t="shared" si="45"/>
        <v>6</v>
      </c>
      <c r="C382" s="248" t="str">
        <f t="shared" si="45"/>
        <v xml:space="preserve">2 Bed / 1 Bath </v>
      </c>
      <c r="D382" s="248">
        <v>1</v>
      </c>
      <c r="E382" s="248">
        <f t="array" ref="E382:AB382">IFERROR(--(MOD(E$375:AB$375,H349)=0),0)</f>
        <v>0</v>
      </c>
      <c r="F382" s="248">
        <v>0</v>
      </c>
      <c r="G382" s="248">
        <v>0</v>
      </c>
      <c r="H382" s="248">
        <v>0</v>
      </c>
      <c r="I382" s="248">
        <v>0</v>
      </c>
      <c r="J382" s="249">
        <v>0</v>
      </c>
      <c r="K382" s="249">
        <v>0</v>
      </c>
      <c r="L382" s="249">
        <v>0</v>
      </c>
      <c r="M382" s="249">
        <v>0</v>
      </c>
      <c r="N382" s="248">
        <v>0</v>
      </c>
      <c r="O382" s="248">
        <v>0</v>
      </c>
      <c r="P382" s="248">
        <v>0</v>
      </c>
      <c r="Q382" s="248">
        <v>0</v>
      </c>
      <c r="R382" s="248">
        <v>0</v>
      </c>
      <c r="S382" s="248">
        <v>0</v>
      </c>
      <c r="T382" s="248">
        <v>0</v>
      </c>
      <c r="U382" s="248">
        <v>0</v>
      </c>
      <c r="V382" s="248">
        <v>0</v>
      </c>
      <c r="W382" s="248">
        <v>0</v>
      </c>
      <c r="X382" s="248">
        <v>0</v>
      </c>
      <c r="Y382" s="248">
        <v>0</v>
      </c>
      <c r="Z382" s="248">
        <v>0</v>
      </c>
      <c r="AA382" s="248">
        <v>0</v>
      </c>
      <c r="AB382" s="248">
        <v>0</v>
      </c>
    </row>
    <row r="383" spans="2:28" hidden="1" outlineLevel="1">
      <c r="B383" s="556">
        <f t="shared" si="45"/>
        <v>7</v>
      </c>
      <c r="C383" s="248" t="str">
        <f t="shared" si="45"/>
        <v xml:space="preserve">2 Bed / 1 Bath </v>
      </c>
      <c r="D383" s="248">
        <v>1</v>
      </c>
      <c r="E383" s="248">
        <f t="array" ref="E383:AB383">IFERROR(--(MOD(E$375:AB$375,H350)=0),0)</f>
        <v>0</v>
      </c>
      <c r="F383" s="248">
        <v>0</v>
      </c>
      <c r="G383" s="248">
        <v>0</v>
      </c>
      <c r="H383" s="248">
        <v>0</v>
      </c>
      <c r="I383" s="248">
        <v>0</v>
      </c>
      <c r="J383" s="249">
        <v>0</v>
      </c>
      <c r="K383" s="249">
        <v>0</v>
      </c>
      <c r="L383" s="249">
        <v>0</v>
      </c>
      <c r="M383" s="249">
        <v>0</v>
      </c>
      <c r="N383" s="248">
        <v>0</v>
      </c>
      <c r="O383" s="248">
        <v>0</v>
      </c>
      <c r="P383" s="248">
        <v>0</v>
      </c>
      <c r="Q383" s="248">
        <v>0</v>
      </c>
      <c r="R383" s="248">
        <v>0</v>
      </c>
      <c r="S383" s="248">
        <v>0</v>
      </c>
      <c r="T383" s="248">
        <v>0</v>
      </c>
      <c r="U383" s="248">
        <v>0</v>
      </c>
      <c r="V383" s="248">
        <v>0</v>
      </c>
      <c r="W383" s="248">
        <v>0</v>
      </c>
      <c r="X383" s="248">
        <v>0</v>
      </c>
      <c r="Y383" s="248">
        <v>0</v>
      </c>
      <c r="Z383" s="248">
        <v>0</v>
      </c>
      <c r="AA383" s="248">
        <v>0</v>
      </c>
      <c r="AB383" s="248">
        <v>0</v>
      </c>
    </row>
    <row r="384" spans="2:28" hidden="1" outlineLevel="1">
      <c r="B384" s="556">
        <f t="shared" si="45"/>
        <v>8</v>
      </c>
      <c r="C384" s="248" t="str">
        <f t="shared" si="45"/>
        <v xml:space="preserve">2 Bed / 2 Bath </v>
      </c>
      <c r="D384" s="248">
        <v>1</v>
      </c>
      <c r="E384" s="248">
        <f t="array" ref="E384:AB384">IFERROR(--(MOD(E$375:AB$375,H351)=0),0)</f>
        <v>0</v>
      </c>
      <c r="F384" s="248">
        <v>0</v>
      </c>
      <c r="G384" s="248">
        <v>0</v>
      </c>
      <c r="H384" s="248">
        <v>0</v>
      </c>
      <c r="I384" s="248">
        <v>0</v>
      </c>
      <c r="J384" s="249">
        <v>0</v>
      </c>
      <c r="K384" s="249">
        <v>0</v>
      </c>
      <c r="L384" s="249">
        <v>0</v>
      </c>
      <c r="M384" s="249">
        <v>0</v>
      </c>
      <c r="N384" s="248">
        <v>0</v>
      </c>
      <c r="O384" s="248">
        <v>0</v>
      </c>
      <c r="P384" s="248">
        <v>0</v>
      </c>
      <c r="Q384" s="248">
        <v>0</v>
      </c>
      <c r="R384" s="248">
        <v>0</v>
      </c>
      <c r="S384" s="248">
        <v>0</v>
      </c>
      <c r="T384" s="248">
        <v>0</v>
      </c>
      <c r="U384" s="248">
        <v>0</v>
      </c>
      <c r="V384" s="248">
        <v>0</v>
      </c>
      <c r="W384" s="248">
        <v>0</v>
      </c>
      <c r="X384" s="248">
        <v>0</v>
      </c>
      <c r="Y384" s="248">
        <v>0</v>
      </c>
      <c r="Z384" s="248">
        <v>0</v>
      </c>
      <c r="AA384" s="248">
        <v>0</v>
      </c>
      <c r="AB384" s="248">
        <v>0</v>
      </c>
    </row>
    <row r="385" spans="2:28" hidden="1" outlineLevel="1">
      <c r="B385" s="556">
        <f t="shared" si="45"/>
        <v>9</v>
      </c>
      <c r="C385" s="248" t="str">
        <f t="shared" si="45"/>
        <v>2 Bed / 1 Bath + Den</v>
      </c>
      <c r="D385" s="248">
        <v>1</v>
      </c>
      <c r="E385" s="248">
        <f t="array" ref="E385:AB385">IFERROR(--(MOD(E$375:AB$375,H352)=0),0)</f>
        <v>1</v>
      </c>
      <c r="F385" s="248">
        <v>1</v>
      </c>
      <c r="G385" s="248">
        <v>1</v>
      </c>
      <c r="H385" s="248">
        <v>1</v>
      </c>
      <c r="I385" s="248">
        <v>1</v>
      </c>
      <c r="J385" s="249">
        <v>1</v>
      </c>
      <c r="K385" s="249">
        <v>1</v>
      </c>
      <c r="L385" s="249">
        <v>1</v>
      </c>
      <c r="M385" s="249">
        <v>1</v>
      </c>
      <c r="N385" s="248">
        <v>1</v>
      </c>
      <c r="O385" s="248">
        <v>1</v>
      </c>
      <c r="P385" s="248">
        <v>1</v>
      </c>
      <c r="Q385" s="248">
        <v>1</v>
      </c>
      <c r="R385" s="248">
        <v>1</v>
      </c>
      <c r="S385" s="248">
        <v>1</v>
      </c>
      <c r="T385" s="248">
        <v>1</v>
      </c>
      <c r="U385" s="248">
        <v>1</v>
      </c>
      <c r="V385" s="248">
        <v>1</v>
      </c>
      <c r="W385" s="248">
        <v>1</v>
      </c>
      <c r="X385" s="248">
        <v>1</v>
      </c>
      <c r="Y385" s="248">
        <v>1</v>
      </c>
      <c r="Z385" s="248">
        <v>1</v>
      </c>
      <c r="AA385" s="248">
        <v>1</v>
      </c>
      <c r="AB385" s="248">
        <v>1</v>
      </c>
    </row>
    <row r="386" spans="2:28" hidden="1" outlineLevel="1">
      <c r="B386" s="556">
        <f t="shared" si="45"/>
        <v>10</v>
      </c>
      <c r="C386" s="248" t="str">
        <f t="shared" si="45"/>
        <v xml:space="preserve">2 Bed / 2 Bath </v>
      </c>
      <c r="D386" s="248">
        <v>1</v>
      </c>
      <c r="E386" s="248">
        <f t="array" ref="E386:AB386">IFERROR(--(MOD(E$375:AB$375,H353)=0),0)</f>
        <v>0</v>
      </c>
      <c r="F386" s="248">
        <v>0</v>
      </c>
      <c r="G386" s="248">
        <v>0</v>
      </c>
      <c r="H386" s="248">
        <v>0</v>
      </c>
      <c r="I386" s="248">
        <v>0</v>
      </c>
      <c r="J386" s="249">
        <v>0</v>
      </c>
      <c r="K386" s="249">
        <v>0</v>
      </c>
      <c r="L386" s="249">
        <v>0</v>
      </c>
      <c r="M386" s="249">
        <v>0</v>
      </c>
      <c r="N386" s="248">
        <v>0</v>
      </c>
      <c r="O386" s="248">
        <v>0</v>
      </c>
      <c r="P386" s="248">
        <v>0</v>
      </c>
      <c r="Q386" s="248">
        <v>0</v>
      </c>
      <c r="R386" s="248">
        <v>0</v>
      </c>
      <c r="S386" s="248">
        <v>0</v>
      </c>
      <c r="T386" s="248">
        <v>0</v>
      </c>
      <c r="U386" s="248">
        <v>0</v>
      </c>
      <c r="V386" s="248">
        <v>0</v>
      </c>
      <c r="W386" s="248">
        <v>0</v>
      </c>
      <c r="X386" s="248">
        <v>0</v>
      </c>
      <c r="Y386" s="248">
        <v>0</v>
      </c>
      <c r="Z386" s="248">
        <v>0</v>
      </c>
      <c r="AA386" s="248">
        <v>0</v>
      </c>
      <c r="AB386" s="248">
        <v>0</v>
      </c>
    </row>
    <row r="387" spans="2:28" hidden="1" outlineLevel="1">
      <c r="B387" s="556">
        <f t="shared" si="45"/>
        <v>11</v>
      </c>
      <c r="C387" s="248" t="str">
        <f t="shared" si="45"/>
        <v xml:space="preserve">2 Bed / 1.5 Bath </v>
      </c>
      <c r="D387" s="248">
        <v>1</v>
      </c>
      <c r="E387" s="248">
        <f t="array" ref="E387:AB387">IFERROR(--(MOD(E$375:AB$375,H354)=0),0)</f>
        <v>0</v>
      </c>
      <c r="F387" s="248">
        <v>0</v>
      </c>
      <c r="G387" s="248">
        <v>0</v>
      </c>
      <c r="H387" s="248">
        <v>0</v>
      </c>
      <c r="I387" s="248">
        <v>0</v>
      </c>
      <c r="J387" s="249">
        <v>0</v>
      </c>
      <c r="K387" s="249">
        <v>0</v>
      </c>
      <c r="L387" s="249">
        <v>0</v>
      </c>
      <c r="M387" s="249">
        <v>0</v>
      </c>
      <c r="N387" s="248">
        <v>0</v>
      </c>
      <c r="O387" s="248">
        <v>0</v>
      </c>
      <c r="P387" s="248">
        <v>0</v>
      </c>
      <c r="Q387" s="248">
        <v>0</v>
      </c>
      <c r="R387" s="248">
        <v>0</v>
      </c>
      <c r="S387" s="248">
        <v>0</v>
      </c>
      <c r="T387" s="248">
        <v>0</v>
      </c>
      <c r="U387" s="248">
        <v>0</v>
      </c>
      <c r="V387" s="248">
        <v>0</v>
      </c>
      <c r="W387" s="248">
        <v>0</v>
      </c>
      <c r="X387" s="248">
        <v>0</v>
      </c>
      <c r="Y387" s="248">
        <v>0</v>
      </c>
      <c r="Z387" s="248">
        <v>0</v>
      </c>
      <c r="AA387" s="248">
        <v>0</v>
      </c>
      <c r="AB387" s="248">
        <v>0</v>
      </c>
    </row>
    <row r="388" spans="2:28" hidden="1" outlineLevel="1">
      <c r="B388" s="556">
        <f t="shared" si="45"/>
        <v>12</v>
      </c>
      <c r="C388" s="248" t="str">
        <f t="shared" si="45"/>
        <v xml:space="preserve">3 Bed / 2 Bath </v>
      </c>
      <c r="D388" s="248">
        <v>1</v>
      </c>
      <c r="E388" s="248">
        <f t="array" ref="E388:AB388">IFERROR(--(MOD(E$375:AB$375,H355)=0),0)</f>
        <v>0</v>
      </c>
      <c r="F388" s="248">
        <v>0</v>
      </c>
      <c r="G388" s="248">
        <v>0</v>
      </c>
      <c r="H388" s="248">
        <v>0</v>
      </c>
      <c r="I388" s="248">
        <v>0</v>
      </c>
      <c r="J388" s="249">
        <v>0</v>
      </c>
      <c r="K388" s="249">
        <v>0</v>
      </c>
      <c r="L388" s="249">
        <v>0</v>
      </c>
      <c r="M388" s="249">
        <v>0</v>
      </c>
      <c r="N388" s="248">
        <v>0</v>
      </c>
      <c r="O388" s="248">
        <v>0</v>
      </c>
      <c r="P388" s="248">
        <v>0</v>
      </c>
      <c r="Q388" s="248">
        <v>0</v>
      </c>
      <c r="R388" s="248">
        <v>0</v>
      </c>
      <c r="S388" s="248">
        <v>0</v>
      </c>
      <c r="T388" s="248">
        <v>0</v>
      </c>
      <c r="U388" s="248">
        <v>0</v>
      </c>
      <c r="V388" s="248">
        <v>0</v>
      </c>
      <c r="W388" s="248">
        <v>0</v>
      </c>
      <c r="X388" s="248">
        <v>0</v>
      </c>
      <c r="Y388" s="248">
        <v>0</v>
      </c>
      <c r="Z388" s="248">
        <v>0</v>
      </c>
      <c r="AA388" s="248">
        <v>0</v>
      </c>
      <c r="AB388" s="248">
        <v>0</v>
      </c>
    </row>
    <row r="389" spans="2:28" hidden="1" outlineLevel="1">
      <c r="B389" s="556">
        <f t="shared" si="45"/>
        <v>13</v>
      </c>
      <c r="C389" s="248" t="str">
        <f t="shared" si="45"/>
        <v>3 Bed / 2 Bath House</v>
      </c>
      <c r="D389" s="248">
        <v>1</v>
      </c>
      <c r="E389" s="248">
        <f t="array" ref="E389:AB389">IFERROR(--(MOD(E$375:AB$375,H356)=0),0)</f>
        <v>1</v>
      </c>
      <c r="F389" s="248">
        <v>1</v>
      </c>
      <c r="G389" s="248">
        <v>1</v>
      </c>
      <c r="H389" s="248">
        <v>1</v>
      </c>
      <c r="I389" s="248">
        <v>1</v>
      </c>
      <c r="J389" s="249">
        <v>1</v>
      </c>
      <c r="K389" s="249">
        <v>1</v>
      </c>
      <c r="L389" s="249">
        <v>1</v>
      </c>
      <c r="M389" s="249">
        <v>1</v>
      </c>
      <c r="N389" s="248">
        <v>1</v>
      </c>
      <c r="O389" s="248">
        <v>1</v>
      </c>
      <c r="P389" s="248">
        <v>1</v>
      </c>
      <c r="Q389" s="248">
        <v>1</v>
      </c>
      <c r="R389" s="248">
        <v>1</v>
      </c>
      <c r="S389" s="248">
        <v>1</v>
      </c>
      <c r="T389" s="248">
        <v>1</v>
      </c>
      <c r="U389" s="248">
        <v>1</v>
      </c>
      <c r="V389" s="248">
        <v>1</v>
      </c>
      <c r="W389" s="248">
        <v>1</v>
      </c>
      <c r="X389" s="248">
        <v>1</v>
      </c>
      <c r="Y389" s="248">
        <v>1</v>
      </c>
      <c r="Z389" s="248">
        <v>1</v>
      </c>
      <c r="AA389" s="248">
        <v>1</v>
      </c>
      <c r="AB389" s="248">
        <v>1</v>
      </c>
    </row>
    <row r="390" spans="2:28" hidden="1" outlineLevel="1">
      <c r="B390" s="556">
        <f t="shared" si="45"/>
        <v>14</v>
      </c>
      <c r="C390" s="248" t="str">
        <f t="shared" si="45"/>
        <v xml:space="preserve">3 Bed / 2 Bath </v>
      </c>
      <c r="D390" s="248">
        <v>1</v>
      </c>
      <c r="E390" s="248">
        <f t="array" ref="E390:AB390">IFERROR(--(MOD(E$375:AB$375,H357)=0),0)</f>
        <v>0</v>
      </c>
      <c r="F390" s="248">
        <v>0</v>
      </c>
      <c r="G390" s="248">
        <v>0</v>
      </c>
      <c r="H390" s="248">
        <v>0</v>
      </c>
      <c r="I390" s="248">
        <v>0</v>
      </c>
      <c r="J390" s="249">
        <v>0</v>
      </c>
      <c r="K390" s="249">
        <v>0</v>
      </c>
      <c r="L390" s="249">
        <v>0</v>
      </c>
      <c r="M390" s="249">
        <v>0</v>
      </c>
      <c r="N390" s="248">
        <v>0</v>
      </c>
      <c r="O390" s="248">
        <v>0</v>
      </c>
      <c r="P390" s="248">
        <v>0</v>
      </c>
      <c r="Q390" s="248">
        <v>0</v>
      </c>
      <c r="R390" s="248">
        <v>0</v>
      </c>
      <c r="S390" s="248">
        <v>0</v>
      </c>
      <c r="T390" s="248">
        <v>0</v>
      </c>
      <c r="U390" s="248">
        <v>0</v>
      </c>
      <c r="V390" s="248">
        <v>0</v>
      </c>
      <c r="W390" s="248">
        <v>0</v>
      </c>
      <c r="X390" s="248">
        <v>0</v>
      </c>
      <c r="Y390" s="248">
        <v>0</v>
      </c>
      <c r="Z390" s="248">
        <v>0</v>
      </c>
      <c r="AA390" s="248">
        <v>0</v>
      </c>
      <c r="AB390" s="248">
        <v>0</v>
      </c>
    </row>
    <row r="391" spans="2:28" hidden="1" outlineLevel="1">
      <c r="B391" s="556">
        <f t="shared" si="45"/>
        <v>15</v>
      </c>
      <c r="C391" s="248" t="str">
        <f t="shared" si="45"/>
        <v xml:space="preserve">1 Bed / 1 Bath </v>
      </c>
      <c r="D391" s="248">
        <v>1</v>
      </c>
      <c r="E391" s="248">
        <f t="array" ref="E391:AB391">IFERROR(--(MOD(E$375:AB$375,H358)=0),0)</f>
        <v>0</v>
      </c>
      <c r="F391" s="248">
        <v>0</v>
      </c>
      <c r="G391" s="248">
        <v>0</v>
      </c>
      <c r="H391" s="248">
        <v>0</v>
      </c>
      <c r="I391" s="248">
        <v>0</v>
      </c>
      <c r="J391" s="249">
        <v>0</v>
      </c>
      <c r="K391" s="249">
        <v>0</v>
      </c>
      <c r="L391" s="249">
        <v>0</v>
      </c>
      <c r="M391" s="249">
        <v>0</v>
      </c>
      <c r="N391" s="248">
        <v>0</v>
      </c>
      <c r="O391" s="248">
        <v>0</v>
      </c>
      <c r="P391" s="248">
        <v>0</v>
      </c>
      <c r="Q391" s="248">
        <v>0</v>
      </c>
      <c r="R391" s="248">
        <v>0</v>
      </c>
      <c r="S391" s="248">
        <v>0</v>
      </c>
      <c r="T391" s="248">
        <v>0</v>
      </c>
      <c r="U391" s="248">
        <v>0</v>
      </c>
      <c r="V391" s="248">
        <v>0</v>
      </c>
      <c r="W391" s="248">
        <v>0</v>
      </c>
      <c r="X391" s="248">
        <v>0</v>
      </c>
      <c r="Y391" s="248">
        <v>0</v>
      </c>
      <c r="Z391" s="248">
        <v>0</v>
      </c>
      <c r="AA391" s="248">
        <v>0</v>
      </c>
      <c r="AB391" s="248">
        <v>0</v>
      </c>
    </row>
    <row r="392" spans="2:28" hidden="1" outlineLevel="1">
      <c r="B392" s="556">
        <f t="shared" si="45"/>
        <v>16</v>
      </c>
      <c r="C392" s="248" t="str">
        <f t="shared" si="45"/>
        <v xml:space="preserve">2 Bed / 2 Bath </v>
      </c>
      <c r="D392" s="248">
        <v>1</v>
      </c>
      <c r="E392" s="248">
        <f t="array" ref="E392:AB392">IFERROR(--(MOD(E$375:AB$375,H359)=0),0)</f>
        <v>0</v>
      </c>
      <c r="F392" s="248">
        <v>0</v>
      </c>
      <c r="G392" s="248">
        <v>0</v>
      </c>
      <c r="H392" s="248">
        <v>0</v>
      </c>
      <c r="I392" s="248">
        <v>0</v>
      </c>
      <c r="J392" s="249">
        <v>0</v>
      </c>
      <c r="K392" s="249">
        <v>0</v>
      </c>
      <c r="L392" s="249">
        <v>0</v>
      </c>
      <c r="M392" s="249">
        <v>0</v>
      </c>
      <c r="N392" s="248">
        <v>0</v>
      </c>
      <c r="O392" s="248">
        <v>0</v>
      </c>
      <c r="P392" s="248">
        <v>0</v>
      </c>
      <c r="Q392" s="248">
        <v>0</v>
      </c>
      <c r="R392" s="248">
        <v>0</v>
      </c>
      <c r="S392" s="248">
        <v>0</v>
      </c>
      <c r="T392" s="248">
        <v>0</v>
      </c>
      <c r="U392" s="248">
        <v>0</v>
      </c>
      <c r="V392" s="248">
        <v>0</v>
      </c>
      <c r="W392" s="248">
        <v>0</v>
      </c>
      <c r="X392" s="248">
        <v>0</v>
      </c>
      <c r="Y392" s="248">
        <v>0</v>
      </c>
      <c r="Z392" s="248">
        <v>0</v>
      </c>
      <c r="AA392" s="248">
        <v>0</v>
      </c>
      <c r="AB392" s="248">
        <v>0</v>
      </c>
    </row>
    <row r="393" spans="2:28" hidden="1" outlineLevel="1">
      <c r="B393" s="556">
        <f t="shared" si="45"/>
        <v>17</v>
      </c>
      <c r="C393" s="248" t="str">
        <f t="shared" si="45"/>
        <v xml:space="preserve">4 Bed / 2 Bath Penthouse </v>
      </c>
      <c r="D393" s="248">
        <v>1</v>
      </c>
      <c r="E393" s="248">
        <f t="array" ref="E393:AB393">IFERROR(--(MOD(E$375:AB$375,H360)=0),0)</f>
        <v>0</v>
      </c>
      <c r="F393" s="248">
        <v>0</v>
      </c>
      <c r="G393" s="248">
        <v>0</v>
      </c>
      <c r="H393" s="248">
        <v>0</v>
      </c>
      <c r="I393" s="248">
        <v>0</v>
      </c>
      <c r="J393" s="249">
        <v>0</v>
      </c>
      <c r="K393" s="249">
        <v>0</v>
      </c>
      <c r="L393" s="249">
        <v>0</v>
      </c>
      <c r="M393" s="249">
        <v>0</v>
      </c>
      <c r="N393" s="248">
        <v>0</v>
      </c>
      <c r="O393" s="248">
        <v>0</v>
      </c>
      <c r="P393" s="248">
        <v>0</v>
      </c>
      <c r="Q393" s="248">
        <v>0</v>
      </c>
      <c r="R393" s="248">
        <v>0</v>
      </c>
      <c r="S393" s="248">
        <v>0</v>
      </c>
      <c r="T393" s="248">
        <v>0</v>
      </c>
      <c r="U393" s="248">
        <v>0</v>
      </c>
      <c r="V393" s="248">
        <v>0</v>
      </c>
      <c r="W393" s="248">
        <v>0</v>
      </c>
      <c r="X393" s="248">
        <v>0</v>
      </c>
      <c r="Y393" s="248">
        <v>0</v>
      </c>
      <c r="Z393" s="248">
        <v>0</v>
      </c>
      <c r="AA393" s="248">
        <v>0</v>
      </c>
      <c r="AB393" s="248">
        <v>0</v>
      </c>
    </row>
    <row r="394" spans="2:28" hidden="1" outlineLevel="1">
      <c r="B394" s="556">
        <f t="shared" ref="B394:C406" si="46">B361</f>
        <v>18</v>
      </c>
      <c r="C394" s="248" t="str">
        <f t="shared" si="46"/>
        <v xml:space="preserve">2 Bed / 2 Bath </v>
      </c>
      <c r="D394" s="248">
        <v>1</v>
      </c>
      <c r="E394" s="248">
        <f t="array" ref="E394:AB394">IFERROR(--(MOD(E$375:AB$375,H361)=0),0)</f>
        <v>0</v>
      </c>
      <c r="F394" s="248">
        <v>0</v>
      </c>
      <c r="G394" s="248">
        <v>0</v>
      </c>
      <c r="H394" s="248">
        <v>0</v>
      </c>
      <c r="I394" s="248">
        <v>0</v>
      </c>
      <c r="J394" s="249">
        <v>0</v>
      </c>
      <c r="K394" s="249">
        <v>0</v>
      </c>
      <c r="L394" s="249">
        <v>0</v>
      </c>
      <c r="M394" s="249">
        <v>0</v>
      </c>
      <c r="N394" s="248">
        <v>0</v>
      </c>
      <c r="O394" s="248">
        <v>0</v>
      </c>
      <c r="P394" s="248">
        <v>0</v>
      </c>
      <c r="Q394" s="248">
        <v>0</v>
      </c>
      <c r="R394" s="248">
        <v>0</v>
      </c>
      <c r="S394" s="248">
        <v>0</v>
      </c>
      <c r="T394" s="248">
        <v>0</v>
      </c>
      <c r="U394" s="248">
        <v>0</v>
      </c>
      <c r="V394" s="248">
        <v>0</v>
      </c>
      <c r="W394" s="248">
        <v>0</v>
      </c>
      <c r="X394" s="248">
        <v>0</v>
      </c>
      <c r="Y394" s="248">
        <v>0</v>
      </c>
      <c r="Z394" s="248">
        <v>0</v>
      </c>
      <c r="AA394" s="248">
        <v>0</v>
      </c>
      <c r="AB394" s="248">
        <v>0</v>
      </c>
    </row>
    <row r="395" spans="2:28" hidden="1" outlineLevel="1">
      <c r="B395" s="556">
        <f t="shared" si="46"/>
        <v>19</v>
      </c>
      <c r="C395" s="248">
        <f t="shared" si="46"/>
        <v>0</v>
      </c>
      <c r="D395" s="248">
        <v>1</v>
      </c>
      <c r="E395" s="248">
        <f t="array" ref="E395:AB395">IFERROR(--(MOD(E$375:AB$375,H362)=0),0)</f>
        <v>0</v>
      </c>
      <c r="F395" s="248">
        <v>0</v>
      </c>
      <c r="G395" s="248">
        <v>0</v>
      </c>
      <c r="H395" s="248">
        <v>0</v>
      </c>
      <c r="I395" s="248">
        <v>0</v>
      </c>
      <c r="J395" s="249">
        <v>0</v>
      </c>
      <c r="K395" s="249">
        <v>0</v>
      </c>
      <c r="L395" s="249">
        <v>0</v>
      </c>
      <c r="M395" s="249">
        <v>0</v>
      </c>
      <c r="N395" s="248">
        <v>0</v>
      </c>
      <c r="O395" s="248">
        <v>0</v>
      </c>
      <c r="P395" s="248">
        <v>0</v>
      </c>
      <c r="Q395" s="248">
        <v>0</v>
      </c>
      <c r="R395" s="248">
        <v>0</v>
      </c>
      <c r="S395" s="248">
        <v>0</v>
      </c>
      <c r="T395" s="248">
        <v>0</v>
      </c>
      <c r="U395" s="248">
        <v>0</v>
      </c>
      <c r="V395" s="248">
        <v>0</v>
      </c>
      <c r="W395" s="248">
        <v>0</v>
      </c>
      <c r="X395" s="248">
        <v>0</v>
      </c>
      <c r="Y395" s="248">
        <v>0</v>
      </c>
      <c r="Z395" s="248">
        <v>0</v>
      </c>
      <c r="AA395" s="248">
        <v>0</v>
      </c>
      <c r="AB395" s="248">
        <v>0</v>
      </c>
    </row>
    <row r="396" spans="2:28" hidden="1" outlineLevel="1">
      <c r="B396" s="556">
        <f t="shared" si="46"/>
        <v>20</v>
      </c>
      <c r="C396" s="248">
        <f t="shared" si="46"/>
        <v>0</v>
      </c>
      <c r="D396" s="248">
        <v>1</v>
      </c>
      <c r="E396" s="248">
        <f t="array" ref="E396:AB396">IFERROR(--(MOD(E$375:AB$375,H363)=0),0)</f>
        <v>0</v>
      </c>
      <c r="F396" s="248">
        <v>0</v>
      </c>
      <c r="G396" s="248">
        <v>0</v>
      </c>
      <c r="H396" s="248">
        <v>0</v>
      </c>
      <c r="I396" s="248">
        <v>0</v>
      </c>
      <c r="J396" s="249">
        <v>0</v>
      </c>
      <c r="K396" s="249">
        <v>0</v>
      </c>
      <c r="L396" s="249">
        <v>0</v>
      </c>
      <c r="M396" s="249">
        <v>0</v>
      </c>
      <c r="N396" s="248">
        <v>0</v>
      </c>
      <c r="O396" s="248">
        <v>0</v>
      </c>
      <c r="P396" s="248">
        <v>0</v>
      </c>
      <c r="Q396" s="248">
        <v>0</v>
      </c>
      <c r="R396" s="248">
        <v>0</v>
      </c>
      <c r="S396" s="248">
        <v>0</v>
      </c>
      <c r="T396" s="248">
        <v>0</v>
      </c>
      <c r="U396" s="248">
        <v>0</v>
      </c>
      <c r="V396" s="248">
        <v>0</v>
      </c>
      <c r="W396" s="248">
        <v>0</v>
      </c>
      <c r="X396" s="248">
        <v>0</v>
      </c>
      <c r="Y396" s="248">
        <v>0</v>
      </c>
      <c r="Z396" s="248">
        <v>0</v>
      </c>
      <c r="AA396" s="248">
        <v>0</v>
      </c>
      <c r="AB396" s="248">
        <v>0</v>
      </c>
    </row>
    <row r="397" spans="2:28" hidden="1" outlineLevel="1">
      <c r="B397" s="556">
        <f t="shared" si="46"/>
        <v>21</v>
      </c>
      <c r="C397" s="248">
        <f t="shared" si="46"/>
        <v>0</v>
      </c>
      <c r="D397" s="248">
        <v>1</v>
      </c>
      <c r="E397" s="248">
        <f t="array" ref="E397:AB397">IFERROR(--(MOD(E$375:AB$375,H364)=0),0)</f>
        <v>0</v>
      </c>
      <c r="F397" s="248">
        <v>0</v>
      </c>
      <c r="G397" s="248">
        <v>0</v>
      </c>
      <c r="H397" s="248">
        <v>0</v>
      </c>
      <c r="I397" s="248">
        <v>0</v>
      </c>
      <c r="J397" s="249">
        <v>0</v>
      </c>
      <c r="K397" s="249">
        <v>0</v>
      </c>
      <c r="L397" s="249">
        <v>0</v>
      </c>
      <c r="M397" s="249">
        <v>0</v>
      </c>
      <c r="N397" s="248">
        <v>0</v>
      </c>
      <c r="O397" s="248">
        <v>0</v>
      </c>
      <c r="P397" s="248">
        <v>0</v>
      </c>
      <c r="Q397" s="248">
        <v>0</v>
      </c>
      <c r="R397" s="248">
        <v>0</v>
      </c>
      <c r="S397" s="248">
        <v>0</v>
      </c>
      <c r="T397" s="248">
        <v>0</v>
      </c>
      <c r="U397" s="248">
        <v>0</v>
      </c>
      <c r="V397" s="248">
        <v>0</v>
      </c>
      <c r="W397" s="248">
        <v>0</v>
      </c>
      <c r="X397" s="248">
        <v>0</v>
      </c>
      <c r="Y397" s="248">
        <v>0</v>
      </c>
      <c r="Z397" s="248">
        <v>0</v>
      </c>
      <c r="AA397" s="248">
        <v>0</v>
      </c>
      <c r="AB397" s="248">
        <v>0</v>
      </c>
    </row>
    <row r="398" spans="2:28" hidden="1" outlineLevel="1">
      <c r="B398" s="556">
        <f t="shared" si="46"/>
        <v>22</v>
      </c>
      <c r="C398" s="248">
        <f t="shared" si="46"/>
        <v>0</v>
      </c>
      <c r="D398" s="248">
        <v>1</v>
      </c>
      <c r="E398" s="248">
        <f t="array" ref="E398:AB398">IFERROR(--(MOD(E$375:AB$375,H365)=0),0)</f>
        <v>0</v>
      </c>
      <c r="F398" s="248">
        <v>0</v>
      </c>
      <c r="G398" s="248">
        <v>0</v>
      </c>
      <c r="H398" s="248">
        <v>0</v>
      </c>
      <c r="I398" s="248">
        <v>0</v>
      </c>
      <c r="J398" s="249">
        <v>0</v>
      </c>
      <c r="K398" s="249">
        <v>0</v>
      </c>
      <c r="L398" s="249">
        <v>0</v>
      </c>
      <c r="M398" s="249">
        <v>0</v>
      </c>
      <c r="N398" s="248">
        <v>0</v>
      </c>
      <c r="O398" s="248">
        <v>0</v>
      </c>
      <c r="P398" s="248">
        <v>0</v>
      </c>
      <c r="Q398" s="248">
        <v>0</v>
      </c>
      <c r="R398" s="248">
        <v>0</v>
      </c>
      <c r="S398" s="248">
        <v>0</v>
      </c>
      <c r="T398" s="248">
        <v>0</v>
      </c>
      <c r="U398" s="248">
        <v>0</v>
      </c>
      <c r="V398" s="248">
        <v>0</v>
      </c>
      <c r="W398" s="248">
        <v>0</v>
      </c>
      <c r="X398" s="248">
        <v>0</v>
      </c>
      <c r="Y398" s="248">
        <v>0</v>
      </c>
      <c r="Z398" s="248">
        <v>0</v>
      </c>
      <c r="AA398" s="248">
        <v>0</v>
      </c>
      <c r="AB398" s="248">
        <v>0</v>
      </c>
    </row>
    <row r="399" spans="2:28" hidden="1" outlineLevel="1">
      <c r="B399" s="556">
        <f t="shared" si="46"/>
        <v>23</v>
      </c>
      <c r="C399" s="248">
        <f t="shared" si="46"/>
        <v>0</v>
      </c>
      <c r="D399" s="248">
        <v>1</v>
      </c>
      <c r="E399" s="248">
        <f t="array" ref="E399:AB399">IFERROR(--(MOD(E$375:AB$375,H366)=0),0)</f>
        <v>0</v>
      </c>
      <c r="F399" s="248">
        <v>0</v>
      </c>
      <c r="G399" s="248">
        <v>0</v>
      </c>
      <c r="H399" s="248">
        <v>0</v>
      </c>
      <c r="I399" s="248">
        <v>0</v>
      </c>
      <c r="J399" s="249">
        <v>0</v>
      </c>
      <c r="K399" s="249">
        <v>0</v>
      </c>
      <c r="L399" s="249">
        <v>0</v>
      </c>
      <c r="M399" s="249">
        <v>0</v>
      </c>
      <c r="N399" s="248">
        <v>0</v>
      </c>
      <c r="O399" s="248">
        <v>0</v>
      </c>
      <c r="P399" s="248">
        <v>0</v>
      </c>
      <c r="Q399" s="248">
        <v>0</v>
      </c>
      <c r="R399" s="248">
        <v>0</v>
      </c>
      <c r="S399" s="248">
        <v>0</v>
      </c>
      <c r="T399" s="248">
        <v>0</v>
      </c>
      <c r="U399" s="248">
        <v>0</v>
      </c>
      <c r="V399" s="248">
        <v>0</v>
      </c>
      <c r="W399" s="248">
        <v>0</v>
      </c>
      <c r="X399" s="248">
        <v>0</v>
      </c>
      <c r="Y399" s="248">
        <v>0</v>
      </c>
      <c r="Z399" s="248">
        <v>0</v>
      </c>
      <c r="AA399" s="248">
        <v>0</v>
      </c>
      <c r="AB399" s="248">
        <v>0</v>
      </c>
    </row>
    <row r="400" spans="2:28" hidden="1" outlineLevel="1">
      <c r="B400" s="556">
        <f t="shared" si="46"/>
        <v>24</v>
      </c>
      <c r="C400" s="248">
        <f t="shared" si="46"/>
        <v>0</v>
      </c>
      <c r="D400" s="248">
        <v>1</v>
      </c>
      <c r="E400" s="248">
        <f t="array" ref="E400:AB400">IFERROR(--(MOD(E$375:AB$375,H367)=0),0)</f>
        <v>0</v>
      </c>
      <c r="F400" s="248">
        <v>0</v>
      </c>
      <c r="G400" s="248">
        <v>0</v>
      </c>
      <c r="H400" s="248">
        <v>0</v>
      </c>
      <c r="I400" s="248">
        <v>0</v>
      </c>
      <c r="J400" s="249">
        <v>0</v>
      </c>
      <c r="K400" s="249">
        <v>0</v>
      </c>
      <c r="L400" s="249">
        <v>0</v>
      </c>
      <c r="M400" s="249">
        <v>0</v>
      </c>
      <c r="N400" s="248">
        <v>0</v>
      </c>
      <c r="O400" s="248">
        <v>0</v>
      </c>
      <c r="P400" s="248">
        <v>0</v>
      </c>
      <c r="Q400" s="248">
        <v>0</v>
      </c>
      <c r="R400" s="248">
        <v>0</v>
      </c>
      <c r="S400" s="248">
        <v>0</v>
      </c>
      <c r="T400" s="248">
        <v>0</v>
      </c>
      <c r="U400" s="248">
        <v>0</v>
      </c>
      <c r="V400" s="248">
        <v>0</v>
      </c>
      <c r="W400" s="248">
        <v>0</v>
      </c>
      <c r="X400" s="248">
        <v>0</v>
      </c>
      <c r="Y400" s="248">
        <v>0</v>
      </c>
      <c r="Z400" s="248">
        <v>0</v>
      </c>
      <c r="AA400" s="248">
        <v>0</v>
      </c>
      <c r="AB400" s="248">
        <v>0</v>
      </c>
    </row>
    <row r="401" spans="2:28" hidden="1" outlineLevel="1">
      <c r="B401" s="556">
        <f t="shared" si="46"/>
        <v>25</v>
      </c>
      <c r="C401" s="248">
        <f t="shared" si="46"/>
        <v>0</v>
      </c>
      <c r="D401" s="248">
        <v>1</v>
      </c>
      <c r="E401" s="248">
        <f t="array" ref="E401:AB401">IFERROR(--(MOD(E$375:AB$375,H368)=0),0)</f>
        <v>0</v>
      </c>
      <c r="F401" s="248">
        <v>0</v>
      </c>
      <c r="G401" s="248">
        <v>0</v>
      </c>
      <c r="H401" s="248">
        <v>0</v>
      </c>
      <c r="I401" s="248">
        <v>0</v>
      </c>
      <c r="J401" s="249">
        <v>0</v>
      </c>
      <c r="K401" s="249">
        <v>0</v>
      </c>
      <c r="L401" s="249">
        <v>0</v>
      </c>
      <c r="M401" s="249">
        <v>0</v>
      </c>
      <c r="N401" s="248">
        <v>0</v>
      </c>
      <c r="O401" s="248">
        <v>0</v>
      </c>
      <c r="P401" s="248">
        <v>0</v>
      </c>
      <c r="Q401" s="248">
        <v>0</v>
      </c>
      <c r="R401" s="248">
        <v>0</v>
      </c>
      <c r="S401" s="248">
        <v>0</v>
      </c>
      <c r="T401" s="248">
        <v>0</v>
      </c>
      <c r="U401" s="248">
        <v>0</v>
      </c>
      <c r="V401" s="248">
        <v>0</v>
      </c>
      <c r="W401" s="248">
        <v>0</v>
      </c>
      <c r="X401" s="248">
        <v>0</v>
      </c>
      <c r="Y401" s="248">
        <v>0</v>
      </c>
      <c r="Z401" s="248">
        <v>0</v>
      </c>
      <c r="AA401" s="248">
        <v>0</v>
      </c>
      <c r="AB401" s="248">
        <v>0</v>
      </c>
    </row>
    <row r="402" spans="2:28" hidden="1" outlineLevel="1">
      <c r="B402" s="556">
        <f t="shared" si="46"/>
        <v>26</v>
      </c>
      <c r="C402" s="248">
        <f t="shared" si="46"/>
        <v>0</v>
      </c>
      <c r="D402" s="248">
        <v>1</v>
      </c>
      <c r="E402" s="248">
        <f t="array" ref="E402:AB402">IFERROR(--(MOD(E$375:AB$375,H369)=0),0)</f>
        <v>0</v>
      </c>
      <c r="F402" s="248">
        <v>0</v>
      </c>
      <c r="G402" s="248">
        <v>0</v>
      </c>
      <c r="H402" s="248">
        <v>0</v>
      </c>
      <c r="I402" s="248">
        <v>0</v>
      </c>
      <c r="J402" s="249">
        <v>0</v>
      </c>
      <c r="K402" s="249">
        <v>0</v>
      </c>
      <c r="L402" s="249">
        <v>0</v>
      </c>
      <c r="M402" s="249">
        <v>0</v>
      </c>
      <c r="N402" s="248">
        <v>0</v>
      </c>
      <c r="O402" s="248">
        <v>0</v>
      </c>
      <c r="P402" s="248">
        <v>0</v>
      </c>
      <c r="Q402" s="248">
        <v>0</v>
      </c>
      <c r="R402" s="248">
        <v>0</v>
      </c>
      <c r="S402" s="248">
        <v>0</v>
      </c>
      <c r="T402" s="248">
        <v>0</v>
      </c>
      <c r="U402" s="248">
        <v>0</v>
      </c>
      <c r="V402" s="248">
        <v>0</v>
      </c>
      <c r="W402" s="248">
        <v>0</v>
      </c>
      <c r="X402" s="248">
        <v>0</v>
      </c>
      <c r="Y402" s="248">
        <v>0</v>
      </c>
      <c r="Z402" s="248">
        <v>0</v>
      </c>
      <c r="AA402" s="248">
        <v>0</v>
      </c>
      <c r="AB402" s="248">
        <v>0</v>
      </c>
    </row>
    <row r="403" spans="2:28" hidden="1" outlineLevel="1">
      <c r="B403" s="556">
        <f t="shared" si="46"/>
        <v>27</v>
      </c>
      <c r="C403" s="248">
        <f t="shared" si="46"/>
        <v>0</v>
      </c>
      <c r="D403" s="248">
        <v>1</v>
      </c>
      <c r="E403" s="248">
        <f t="array" ref="E403:AB403">IFERROR(--(MOD(E$375:AB$375,H370)=0),0)</f>
        <v>0</v>
      </c>
      <c r="F403" s="248">
        <v>0</v>
      </c>
      <c r="G403" s="248">
        <v>0</v>
      </c>
      <c r="H403" s="248">
        <v>0</v>
      </c>
      <c r="I403" s="248">
        <v>0</v>
      </c>
      <c r="J403" s="249">
        <v>0</v>
      </c>
      <c r="K403" s="249">
        <v>0</v>
      </c>
      <c r="L403" s="249">
        <v>0</v>
      </c>
      <c r="M403" s="249">
        <v>0</v>
      </c>
      <c r="N403" s="248">
        <v>0</v>
      </c>
      <c r="O403" s="248">
        <v>0</v>
      </c>
      <c r="P403" s="248">
        <v>0</v>
      </c>
      <c r="Q403" s="248">
        <v>0</v>
      </c>
      <c r="R403" s="248">
        <v>0</v>
      </c>
      <c r="S403" s="248">
        <v>0</v>
      </c>
      <c r="T403" s="248">
        <v>0</v>
      </c>
      <c r="U403" s="248">
        <v>0</v>
      </c>
      <c r="V403" s="248">
        <v>0</v>
      </c>
      <c r="W403" s="248">
        <v>0</v>
      </c>
      <c r="X403" s="248">
        <v>0</v>
      </c>
      <c r="Y403" s="248">
        <v>0</v>
      </c>
      <c r="Z403" s="248">
        <v>0</v>
      </c>
      <c r="AA403" s="248">
        <v>0</v>
      </c>
      <c r="AB403" s="248">
        <v>0</v>
      </c>
    </row>
    <row r="404" spans="2:28" hidden="1" outlineLevel="1">
      <c r="B404" s="556">
        <f t="shared" si="46"/>
        <v>28</v>
      </c>
      <c r="C404" s="248">
        <f t="shared" si="46"/>
        <v>0</v>
      </c>
      <c r="D404" s="248">
        <v>1</v>
      </c>
      <c r="E404" s="248">
        <f t="array" ref="E404:AB404">IFERROR(--(MOD(E$375:AB$375,H371)=0),0)</f>
        <v>0</v>
      </c>
      <c r="F404" s="248">
        <v>0</v>
      </c>
      <c r="G404" s="248">
        <v>0</v>
      </c>
      <c r="H404" s="248">
        <v>0</v>
      </c>
      <c r="I404" s="248">
        <v>0</v>
      </c>
      <c r="J404" s="249">
        <v>0</v>
      </c>
      <c r="K404" s="249">
        <v>0</v>
      </c>
      <c r="L404" s="249">
        <v>0</v>
      </c>
      <c r="M404" s="249">
        <v>0</v>
      </c>
      <c r="N404" s="248">
        <v>0</v>
      </c>
      <c r="O404" s="248">
        <v>0</v>
      </c>
      <c r="P404" s="248">
        <v>0</v>
      </c>
      <c r="Q404" s="248">
        <v>0</v>
      </c>
      <c r="R404" s="248">
        <v>0</v>
      </c>
      <c r="S404" s="248">
        <v>0</v>
      </c>
      <c r="T404" s="248">
        <v>0</v>
      </c>
      <c r="U404" s="248">
        <v>0</v>
      </c>
      <c r="V404" s="248">
        <v>0</v>
      </c>
      <c r="W404" s="248">
        <v>0</v>
      </c>
      <c r="X404" s="248">
        <v>0</v>
      </c>
      <c r="Y404" s="248">
        <v>0</v>
      </c>
      <c r="Z404" s="248">
        <v>0</v>
      </c>
      <c r="AA404" s="248">
        <v>0</v>
      </c>
      <c r="AB404" s="248">
        <v>0</v>
      </c>
    </row>
    <row r="405" spans="2:28" hidden="1" outlineLevel="1">
      <c r="B405" s="556">
        <f t="shared" si="46"/>
        <v>29</v>
      </c>
      <c r="C405" s="248">
        <f t="shared" si="46"/>
        <v>0</v>
      </c>
      <c r="D405" s="248">
        <v>1</v>
      </c>
      <c r="E405" s="248">
        <f t="array" ref="E405:AB405">IFERROR(--(MOD(E$375:AB$375,H372)=0),0)</f>
        <v>0</v>
      </c>
      <c r="F405" s="248">
        <v>0</v>
      </c>
      <c r="G405" s="248">
        <v>0</v>
      </c>
      <c r="H405" s="248">
        <v>0</v>
      </c>
      <c r="I405" s="248">
        <v>0</v>
      </c>
      <c r="J405" s="249">
        <v>0</v>
      </c>
      <c r="K405" s="249">
        <v>0</v>
      </c>
      <c r="L405" s="249">
        <v>0</v>
      </c>
      <c r="M405" s="249">
        <v>0</v>
      </c>
      <c r="N405" s="248">
        <v>0</v>
      </c>
      <c r="O405" s="248">
        <v>0</v>
      </c>
      <c r="P405" s="248">
        <v>0</v>
      </c>
      <c r="Q405" s="248">
        <v>0</v>
      </c>
      <c r="R405" s="248">
        <v>0</v>
      </c>
      <c r="S405" s="248">
        <v>0</v>
      </c>
      <c r="T405" s="248">
        <v>0</v>
      </c>
      <c r="U405" s="248">
        <v>0</v>
      </c>
      <c r="V405" s="248">
        <v>0</v>
      </c>
      <c r="W405" s="248">
        <v>0</v>
      </c>
      <c r="X405" s="248">
        <v>0</v>
      </c>
      <c r="Y405" s="248">
        <v>0</v>
      </c>
      <c r="Z405" s="248">
        <v>0</v>
      </c>
      <c r="AA405" s="248">
        <v>0</v>
      </c>
      <c r="AB405" s="248">
        <v>0</v>
      </c>
    </row>
    <row r="406" spans="2:28" hidden="1" outlineLevel="1">
      <c r="B406" s="556">
        <f t="shared" si="46"/>
        <v>30</v>
      </c>
      <c r="C406" s="248">
        <f t="shared" si="46"/>
        <v>0</v>
      </c>
      <c r="D406" s="248">
        <v>1</v>
      </c>
      <c r="E406" s="248">
        <f t="array" ref="E406:AB406">IFERROR(--(MOD(E$375:AB$375,H373)=0),0)</f>
        <v>0</v>
      </c>
      <c r="F406" s="248">
        <v>0</v>
      </c>
      <c r="G406" s="248">
        <v>0</v>
      </c>
      <c r="H406" s="248">
        <v>0</v>
      </c>
      <c r="I406" s="248">
        <v>0</v>
      </c>
      <c r="J406" s="249">
        <v>0</v>
      </c>
      <c r="K406" s="249">
        <v>0</v>
      </c>
      <c r="L406" s="249">
        <v>0</v>
      </c>
      <c r="M406" s="249">
        <v>0</v>
      </c>
      <c r="N406" s="248">
        <v>0</v>
      </c>
      <c r="O406" s="248">
        <v>0</v>
      </c>
      <c r="P406" s="248">
        <v>0</v>
      </c>
      <c r="Q406" s="248">
        <v>0</v>
      </c>
      <c r="R406" s="248">
        <v>0</v>
      </c>
      <c r="S406" s="248">
        <v>0</v>
      </c>
      <c r="T406" s="248">
        <v>0</v>
      </c>
      <c r="U406" s="248">
        <v>0</v>
      </c>
      <c r="V406" s="248">
        <v>0</v>
      </c>
      <c r="W406" s="248">
        <v>0</v>
      </c>
      <c r="X406" s="248">
        <v>0</v>
      </c>
      <c r="Y406" s="248">
        <v>0</v>
      </c>
      <c r="Z406" s="248">
        <v>0</v>
      </c>
      <c r="AA406" s="248">
        <v>0</v>
      </c>
      <c r="AB406" s="248">
        <v>0</v>
      </c>
    </row>
    <row r="407" spans="2:28" hidden="1" outlineLevel="1">
      <c r="B407" s="556"/>
      <c r="C407" s="21" t="s">
        <v>283</v>
      </c>
    </row>
    <row r="408" spans="2:28" hidden="1" outlineLevel="1">
      <c r="B408" s="556">
        <f>B377</f>
        <v>1</v>
      </c>
      <c r="C408" s="248" t="str">
        <f>C377</f>
        <v>Studio</v>
      </c>
      <c r="D408" s="248"/>
      <c r="E408" s="248">
        <f t="array" ref="E408:AB408">IF(E$375:AB$375&lt;$I344,0,D377:AB377)</f>
        <v>1</v>
      </c>
      <c r="F408" s="248">
        <v>0</v>
      </c>
      <c r="G408" s="248">
        <v>0</v>
      </c>
      <c r="H408" s="248">
        <v>0</v>
      </c>
      <c r="I408" s="249">
        <v>0</v>
      </c>
      <c r="J408" s="249">
        <v>0</v>
      </c>
      <c r="K408" s="249">
        <v>0</v>
      </c>
      <c r="L408" s="249">
        <v>0</v>
      </c>
      <c r="M408" s="249">
        <v>0</v>
      </c>
      <c r="N408" s="248">
        <v>0</v>
      </c>
      <c r="O408" s="248">
        <v>0</v>
      </c>
      <c r="P408" s="248">
        <v>0</v>
      </c>
      <c r="Q408" s="248">
        <v>0</v>
      </c>
      <c r="R408" s="248">
        <v>0</v>
      </c>
      <c r="S408" s="248">
        <v>0</v>
      </c>
      <c r="T408" s="248">
        <v>0</v>
      </c>
      <c r="U408" s="248">
        <v>0</v>
      </c>
      <c r="V408" s="248">
        <v>0</v>
      </c>
      <c r="W408" s="248">
        <v>0</v>
      </c>
      <c r="X408" s="248">
        <v>0</v>
      </c>
      <c r="Y408" s="248">
        <v>0</v>
      </c>
      <c r="Z408" s="248">
        <v>0</v>
      </c>
      <c r="AA408" s="248">
        <v>0</v>
      </c>
      <c r="AB408" s="248">
        <v>0</v>
      </c>
    </row>
    <row r="409" spans="2:28" hidden="1" outlineLevel="1">
      <c r="B409" s="556">
        <f t="shared" ref="B409:C424" si="47">B378</f>
        <v>2</v>
      </c>
      <c r="C409" s="248" t="str">
        <f t="shared" si="47"/>
        <v xml:space="preserve">1 Bed / 1 Bath </v>
      </c>
      <c r="D409" s="248"/>
      <c r="E409" s="248">
        <f t="array" ref="E409:AB409">IF(E$375:AB$375&lt;$I345,0,D378:AB378)</f>
        <v>0</v>
      </c>
      <c r="F409" s="248">
        <v>0</v>
      </c>
      <c r="G409" s="248">
        <v>1</v>
      </c>
      <c r="H409" s="248">
        <v>0</v>
      </c>
      <c r="I409" s="249">
        <v>1</v>
      </c>
      <c r="J409" s="249">
        <v>0</v>
      </c>
      <c r="K409" s="249">
        <v>1</v>
      </c>
      <c r="L409" s="249">
        <v>0</v>
      </c>
      <c r="M409" s="249">
        <v>1</v>
      </c>
      <c r="N409" s="248">
        <v>0</v>
      </c>
      <c r="O409" s="248">
        <v>1</v>
      </c>
      <c r="P409" s="248">
        <v>0</v>
      </c>
      <c r="Q409" s="248">
        <v>1</v>
      </c>
      <c r="R409" s="248">
        <v>0</v>
      </c>
      <c r="S409" s="248">
        <v>1</v>
      </c>
      <c r="T409" s="248">
        <v>0</v>
      </c>
      <c r="U409" s="248">
        <v>1</v>
      </c>
      <c r="V409" s="248">
        <v>0</v>
      </c>
      <c r="W409" s="248">
        <v>1</v>
      </c>
      <c r="X409" s="248">
        <v>0</v>
      </c>
      <c r="Y409" s="248">
        <v>1</v>
      </c>
      <c r="Z409" s="248">
        <v>0</v>
      </c>
      <c r="AA409" s="248">
        <v>1</v>
      </c>
      <c r="AB409" s="248">
        <v>0</v>
      </c>
    </row>
    <row r="410" spans="2:28" hidden="1" outlineLevel="1">
      <c r="B410" s="556">
        <f t="shared" si="47"/>
        <v>3</v>
      </c>
      <c r="C410" s="248" t="str">
        <f t="shared" si="47"/>
        <v xml:space="preserve">1 Bed / 1 Bath </v>
      </c>
      <c r="D410" s="248"/>
      <c r="E410" s="248">
        <f t="array" ref="E410:AB410">IF(E$375:AB$375&lt;$I346,0,D379:AB379)</f>
        <v>1</v>
      </c>
      <c r="F410" s="248">
        <v>0</v>
      </c>
      <c r="G410" s="248">
        <v>0</v>
      </c>
      <c r="H410" s="248">
        <v>0</v>
      </c>
      <c r="I410" s="249">
        <v>0</v>
      </c>
      <c r="J410" s="249">
        <v>0</v>
      </c>
      <c r="K410" s="249">
        <v>0</v>
      </c>
      <c r="L410" s="249">
        <v>0</v>
      </c>
      <c r="M410" s="249">
        <v>0</v>
      </c>
      <c r="N410" s="248">
        <v>0</v>
      </c>
      <c r="O410" s="248">
        <v>0</v>
      </c>
      <c r="P410" s="248">
        <v>0</v>
      </c>
      <c r="Q410" s="248">
        <v>0</v>
      </c>
      <c r="R410" s="248">
        <v>0</v>
      </c>
      <c r="S410" s="248">
        <v>0</v>
      </c>
      <c r="T410" s="248">
        <v>0</v>
      </c>
      <c r="U410" s="248">
        <v>0</v>
      </c>
      <c r="V410" s="248">
        <v>0</v>
      </c>
      <c r="W410" s="248">
        <v>0</v>
      </c>
      <c r="X410" s="248">
        <v>0</v>
      </c>
      <c r="Y410" s="248">
        <v>0</v>
      </c>
      <c r="Z410" s="248">
        <v>0</v>
      </c>
      <c r="AA410" s="248">
        <v>0</v>
      </c>
      <c r="AB410" s="248">
        <v>0</v>
      </c>
    </row>
    <row r="411" spans="2:28" hidden="1" outlineLevel="1">
      <c r="B411" s="556">
        <f t="shared" si="47"/>
        <v>4</v>
      </c>
      <c r="C411" s="248" t="str">
        <f t="shared" si="47"/>
        <v xml:space="preserve">1 Bed / 1 Bath </v>
      </c>
      <c r="D411" s="248"/>
      <c r="E411" s="248">
        <f t="array" ref="E411:AB411">IF(E$375:AB$375&lt;$I347,0,D380:AB380)</f>
        <v>1</v>
      </c>
      <c r="F411" s="248">
        <v>0</v>
      </c>
      <c r="G411" s="248">
        <v>0</v>
      </c>
      <c r="H411" s="248">
        <v>0</v>
      </c>
      <c r="I411" s="249">
        <v>0</v>
      </c>
      <c r="J411" s="249">
        <v>0</v>
      </c>
      <c r="K411" s="249">
        <v>0</v>
      </c>
      <c r="L411" s="249">
        <v>0</v>
      </c>
      <c r="M411" s="249">
        <v>0</v>
      </c>
      <c r="N411" s="248">
        <v>0</v>
      </c>
      <c r="O411" s="248">
        <v>0</v>
      </c>
      <c r="P411" s="248">
        <v>0</v>
      </c>
      <c r="Q411" s="248">
        <v>0</v>
      </c>
      <c r="R411" s="248">
        <v>0</v>
      </c>
      <c r="S411" s="248">
        <v>0</v>
      </c>
      <c r="T411" s="248">
        <v>0</v>
      </c>
      <c r="U411" s="248">
        <v>0</v>
      </c>
      <c r="V411" s="248">
        <v>0</v>
      </c>
      <c r="W411" s="248">
        <v>0</v>
      </c>
      <c r="X411" s="248">
        <v>0</v>
      </c>
      <c r="Y411" s="248">
        <v>0</v>
      </c>
      <c r="Z411" s="248">
        <v>0</v>
      </c>
      <c r="AA411" s="248">
        <v>0</v>
      </c>
      <c r="AB411" s="248">
        <v>0</v>
      </c>
    </row>
    <row r="412" spans="2:28" hidden="1" outlineLevel="1">
      <c r="B412" s="556">
        <f t="shared" si="47"/>
        <v>5</v>
      </c>
      <c r="C412" s="248" t="str">
        <f t="shared" si="47"/>
        <v xml:space="preserve">2 Bed / 1 Bath </v>
      </c>
      <c r="D412" s="248"/>
      <c r="E412" s="248">
        <f t="array" ref="E412:AB412">IF(E$375:AB$375&lt;$I348,0,D381:AB381)</f>
        <v>0</v>
      </c>
      <c r="F412" s="248">
        <v>1</v>
      </c>
      <c r="G412" s="248">
        <v>1</v>
      </c>
      <c r="H412" s="248">
        <v>1</v>
      </c>
      <c r="I412" s="249">
        <v>1</v>
      </c>
      <c r="J412" s="249">
        <v>1</v>
      </c>
      <c r="K412" s="249">
        <v>1</v>
      </c>
      <c r="L412" s="249">
        <v>1</v>
      </c>
      <c r="M412" s="249">
        <v>1</v>
      </c>
      <c r="N412" s="248">
        <v>1</v>
      </c>
      <c r="O412" s="248">
        <v>1</v>
      </c>
      <c r="P412" s="248">
        <v>1</v>
      </c>
      <c r="Q412" s="248">
        <v>1</v>
      </c>
      <c r="R412" s="248">
        <v>1</v>
      </c>
      <c r="S412" s="248">
        <v>1</v>
      </c>
      <c r="T412" s="248">
        <v>1</v>
      </c>
      <c r="U412" s="248">
        <v>1</v>
      </c>
      <c r="V412" s="248">
        <v>1</v>
      </c>
      <c r="W412" s="248">
        <v>1</v>
      </c>
      <c r="X412" s="248">
        <v>1</v>
      </c>
      <c r="Y412" s="248">
        <v>1</v>
      </c>
      <c r="Z412" s="248">
        <v>1</v>
      </c>
      <c r="AA412" s="248">
        <v>1</v>
      </c>
      <c r="AB412" s="248">
        <v>1</v>
      </c>
    </row>
    <row r="413" spans="2:28" hidden="1" outlineLevel="1">
      <c r="B413" s="556">
        <f t="shared" si="47"/>
        <v>6</v>
      </c>
      <c r="C413" s="248" t="str">
        <f t="shared" si="47"/>
        <v xml:space="preserve">2 Bed / 1 Bath </v>
      </c>
      <c r="D413" s="248"/>
      <c r="E413" s="248">
        <f t="array" ref="E413:AB413">IF(E$375:AB$375&lt;$I349,0,D382:AB382)</f>
        <v>1</v>
      </c>
      <c r="F413" s="248">
        <v>0</v>
      </c>
      <c r="G413" s="248">
        <v>0</v>
      </c>
      <c r="H413" s="248">
        <v>0</v>
      </c>
      <c r="I413" s="249">
        <v>0</v>
      </c>
      <c r="J413" s="249">
        <v>0</v>
      </c>
      <c r="K413" s="249">
        <v>0</v>
      </c>
      <c r="L413" s="249">
        <v>0</v>
      </c>
      <c r="M413" s="249">
        <v>0</v>
      </c>
      <c r="N413" s="248">
        <v>0</v>
      </c>
      <c r="O413" s="248">
        <v>0</v>
      </c>
      <c r="P413" s="248">
        <v>0</v>
      </c>
      <c r="Q413" s="248">
        <v>0</v>
      </c>
      <c r="R413" s="248">
        <v>0</v>
      </c>
      <c r="S413" s="248">
        <v>0</v>
      </c>
      <c r="T413" s="248">
        <v>0</v>
      </c>
      <c r="U413" s="248">
        <v>0</v>
      </c>
      <c r="V413" s="248">
        <v>0</v>
      </c>
      <c r="W413" s="248">
        <v>0</v>
      </c>
      <c r="X413" s="248">
        <v>0</v>
      </c>
      <c r="Y413" s="248">
        <v>0</v>
      </c>
      <c r="Z413" s="248">
        <v>0</v>
      </c>
      <c r="AA413" s="248">
        <v>0</v>
      </c>
      <c r="AB413" s="248">
        <v>0</v>
      </c>
    </row>
    <row r="414" spans="2:28" hidden="1" outlineLevel="1">
      <c r="B414" s="556">
        <f t="shared" si="47"/>
        <v>7</v>
      </c>
      <c r="C414" s="248" t="str">
        <f t="shared" si="47"/>
        <v xml:space="preserve">2 Bed / 1 Bath </v>
      </c>
      <c r="D414" s="248"/>
      <c r="E414" s="248">
        <f t="array" ref="E414:AB414">IF(E$375:AB$375&lt;$I350,0,D383:AB383)</f>
        <v>1</v>
      </c>
      <c r="F414" s="248">
        <v>0</v>
      </c>
      <c r="G414" s="248">
        <v>0</v>
      </c>
      <c r="H414" s="248">
        <v>0</v>
      </c>
      <c r="I414" s="249">
        <v>0</v>
      </c>
      <c r="J414" s="249">
        <v>0</v>
      </c>
      <c r="K414" s="249">
        <v>0</v>
      </c>
      <c r="L414" s="249">
        <v>0</v>
      </c>
      <c r="M414" s="249">
        <v>0</v>
      </c>
      <c r="N414" s="248">
        <v>0</v>
      </c>
      <c r="O414" s="248">
        <v>0</v>
      </c>
      <c r="P414" s="248">
        <v>0</v>
      </c>
      <c r="Q414" s="248">
        <v>0</v>
      </c>
      <c r="R414" s="248">
        <v>0</v>
      </c>
      <c r="S414" s="248">
        <v>0</v>
      </c>
      <c r="T414" s="248">
        <v>0</v>
      </c>
      <c r="U414" s="248">
        <v>0</v>
      </c>
      <c r="V414" s="248">
        <v>0</v>
      </c>
      <c r="W414" s="248">
        <v>0</v>
      </c>
      <c r="X414" s="248">
        <v>0</v>
      </c>
      <c r="Y414" s="248">
        <v>0</v>
      </c>
      <c r="Z414" s="248">
        <v>0</v>
      </c>
      <c r="AA414" s="248">
        <v>0</v>
      </c>
      <c r="AB414" s="248">
        <v>0</v>
      </c>
    </row>
    <row r="415" spans="2:28" hidden="1" outlineLevel="1">
      <c r="B415" s="556">
        <f t="shared" si="47"/>
        <v>8</v>
      </c>
      <c r="C415" s="248" t="str">
        <f t="shared" si="47"/>
        <v xml:space="preserve">2 Bed / 2 Bath </v>
      </c>
      <c r="D415" s="248"/>
      <c r="E415" s="248">
        <f t="array" ref="E415:AB415">IF(E$375:AB$375&lt;$I351,0,D384:AB384)</f>
        <v>1</v>
      </c>
      <c r="F415" s="248">
        <v>0</v>
      </c>
      <c r="G415" s="248">
        <v>0</v>
      </c>
      <c r="H415" s="248">
        <v>0</v>
      </c>
      <c r="I415" s="249">
        <v>0</v>
      </c>
      <c r="J415" s="249">
        <v>0</v>
      </c>
      <c r="K415" s="249">
        <v>0</v>
      </c>
      <c r="L415" s="249">
        <v>0</v>
      </c>
      <c r="M415" s="249">
        <v>0</v>
      </c>
      <c r="N415" s="248">
        <v>0</v>
      </c>
      <c r="O415" s="248">
        <v>0</v>
      </c>
      <c r="P415" s="248">
        <v>0</v>
      </c>
      <c r="Q415" s="248">
        <v>0</v>
      </c>
      <c r="R415" s="248">
        <v>0</v>
      </c>
      <c r="S415" s="248">
        <v>0</v>
      </c>
      <c r="T415" s="248">
        <v>0</v>
      </c>
      <c r="U415" s="248">
        <v>0</v>
      </c>
      <c r="V415" s="248">
        <v>0</v>
      </c>
      <c r="W415" s="248">
        <v>0</v>
      </c>
      <c r="X415" s="248">
        <v>0</v>
      </c>
      <c r="Y415" s="248">
        <v>0</v>
      </c>
      <c r="Z415" s="248">
        <v>0</v>
      </c>
      <c r="AA415" s="248">
        <v>0</v>
      </c>
      <c r="AB415" s="248">
        <v>0</v>
      </c>
    </row>
    <row r="416" spans="2:28" hidden="1" outlineLevel="1">
      <c r="B416" s="556">
        <f t="shared" si="47"/>
        <v>9</v>
      </c>
      <c r="C416" s="248" t="str">
        <f t="shared" si="47"/>
        <v>2 Bed / 1 Bath + Den</v>
      </c>
      <c r="D416" s="248"/>
      <c r="E416" s="248">
        <f t="array" ref="E416:AB416">IF(E$375:AB$375&lt;$I352,0,D385:AB385)</f>
        <v>0</v>
      </c>
      <c r="F416" s="248">
        <v>1</v>
      </c>
      <c r="G416" s="248">
        <v>1</v>
      </c>
      <c r="H416" s="248">
        <v>1</v>
      </c>
      <c r="I416" s="249">
        <v>1</v>
      </c>
      <c r="J416" s="249">
        <v>1</v>
      </c>
      <c r="K416" s="249">
        <v>1</v>
      </c>
      <c r="L416" s="249">
        <v>1</v>
      </c>
      <c r="M416" s="249">
        <v>1</v>
      </c>
      <c r="N416" s="248">
        <v>1</v>
      </c>
      <c r="O416" s="248">
        <v>1</v>
      </c>
      <c r="P416" s="248">
        <v>1</v>
      </c>
      <c r="Q416" s="248">
        <v>1</v>
      </c>
      <c r="R416" s="248">
        <v>1</v>
      </c>
      <c r="S416" s="248">
        <v>1</v>
      </c>
      <c r="T416" s="248">
        <v>1</v>
      </c>
      <c r="U416" s="248">
        <v>1</v>
      </c>
      <c r="V416" s="248">
        <v>1</v>
      </c>
      <c r="W416" s="248">
        <v>1</v>
      </c>
      <c r="X416" s="248">
        <v>1</v>
      </c>
      <c r="Y416" s="248">
        <v>1</v>
      </c>
      <c r="Z416" s="248">
        <v>1</v>
      </c>
      <c r="AA416" s="248">
        <v>1</v>
      </c>
      <c r="AB416" s="248">
        <v>1</v>
      </c>
    </row>
    <row r="417" spans="2:28" hidden="1" outlineLevel="1">
      <c r="B417" s="556">
        <f t="shared" si="47"/>
        <v>10</v>
      </c>
      <c r="C417" s="248" t="str">
        <f t="shared" si="47"/>
        <v xml:space="preserve">2 Bed / 2 Bath </v>
      </c>
      <c r="D417" s="248"/>
      <c r="E417" s="248">
        <f t="array" ref="E417:AB417">IF(E$375:AB$375&lt;$I353,0,D386:AB386)</f>
        <v>1</v>
      </c>
      <c r="F417" s="248">
        <v>0</v>
      </c>
      <c r="G417" s="248">
        <v>0</v>
      </c>
      <c r="H417" s="248">
        <v>0</v>
      </c>
      <c r="I417" s="249">
        <v>0</v>
      </c>
      <c r="J417" s="249">
        <v>0</v>
      </c>
      <c r="K417" s="249">
        <v>0</v>
      </c>
      <c r="L417" s="249">
        <v>0</v>
      </c>
      <c r="M417" s="249">
        <v>0</v>
      </c>
      <c r="N417" s="248">
        <v>0</v>
      </c>
      <c r="O417" s="248">
        <v>0</v>
      </c>
      <c r="P417" s="248">
        <v>0</v>
      </c>
      <c r="Q417" s="248">
        <v>0</v>
      </c>
      <c r="R417" s="248">
        <v>0</v>
      </c>
      <c r="S417" s="248">
        <v>0</v>
      </c>
      <c r="T417" s="248">
        <v>0</v>
      </c>
      <c r="U417" s="248">
        <v>0</v>
      </c>
      <c r="V417" s="248">
        <v>0</v>
      </c>
      <c r="W417" s="248">
        <v>0</v>
      </c>
      <c r="X417" s="248">
        <v>0</v>
      </c>
      <c r="Y417" s="248">
        <v>0</v>
      </c>
      <c r="Z417" s="248">
        <v>0</v>
      </c>
      <c r="AA417" s="248">
        <v>0</v>
      </c>
      <c r="AB417" s="248">
        <v>0</v>
      </c>
    </row>
    <row r="418" spans="2:28" hidden="1" outlineLevel="1">
      <c r="B418" s="556">
        <f t="shared" si="47"/>
        <v>11</v>
      </c>
      <c r="C418" s="248" t="str">
        <f t="shared" si="47"/>
        <v xml:space="preserve">2 Bed / 1.5 Bath </v>
      </c>
      <c r="D418" s="248"/>
      <c r="E418" s="248">
        <f t="array" ref="E418:AB418">IF(E$375:AB$375&lt;$I354,0,D387:AB387)</f>
        <v>1</v>
      </c>
      <c r="F418" s="248">
        <v>0</v>
      </c>
      <c r="G418" s="248">
        <v>0</v>
      </c>
      <c r="H418" s="248">
        <v>0</v>
      </c>
      <c r="I418" s="249">
        <v>0</v>
      </c>
      <c r="J418" s="249">
        <v>0</v>
      </c>
      <c r="K418" s="249">
        <v>0</v>
      </c>
      <c r="L418" s="249">
        <v>0</v>
      </c>
      <c r="M418" s="249">
        <v>0</v>
      </c>
      <c r="N418" s="248">
        <v>0</v>
      </c>
      <c r="O418" s="248">
        <v>0</v>
      </c>
      <c r="P418" s="248">
        <v>0</v>
      </c>
      <c r="Q418" s="248">
        <v>0</v>
      </c>
      <c r="R418" s="248">
        <v>0</v>
      </c>
      <c r="S418" s="248">
        <v>0</v>
      </c>
      <c r="T418" s="248">
        <v>0</v>
      </c>
      <c r="U418" s="248">
        <v>0</v>
      </c>
      <c r="V418" s="248">
        <v>0</v>
      </c>
      <c r="W418" s="248">
        <v>0</v>
      </c>
      <c r="X418" s="248">
        <v>0</v>
      </c>
      <c r="Y418" s="248">
        <v>0</v>
      </c>
      <c r="Z418" s="248">
        <v>0</v>
      </c>
      <c r="AA418" s="248">
        <v>0</v>
      </c>
      <c r="AB418" s="248">
        <v>0</v>
      </c>
    </row>
    <row r="419" spans="2:28" hidden="1" outlineLevel="1">
      <c r="B419" s="556">
        <f t="shared" si="47"/>
        <v>12</v>
      </c>
      <c r="C419" s="248" t="str">
        <f t="shared" si="47"/>
        <v xml:space="preserve">3 Bed / 2 Bath </v>
      </c>
      <c r="D419" s="248"/>
      <c r="E419" s="248">
        <f t="array" ref="E419:AB419">IF(E$375:AB$375&lt;$I355,0,D388:AB388)</f>
        <v>1</v>
      </c>
      <c r="F419" s="248">
        <v>0</v>
      </c>
      <c r="G419" s="248">
        <v>0</v>
      </c>
      <c r="H419" s="248">
        <v>0</v>
      </c>
      <c r="I419" s="249">
        <v>0</v>
      </c>
      <c r="J419" s="249">
        <v>0</v>
      </c>
      <c r="K419" s="249">
        <v>0</v>
      </c>
      <c r="L419" s="249">
        <v>0</v>
      </c>
      <c r="M419" s="249">
        <v>0</v>
      </c>
      <c r="N419" s="248">
        <v>0</v>
      </c>
      <c r="O419" s="248">
        <v>0</v>
      </c>
      <c r="P419" s="248">
        <v>0</v>
      </c>
      <c r="Q419" s="248">
        <v>0</v>
      </c>
      <c r="R419" s="248">
        <v>0</v>
      </c>
      <c r="S419" s="248">
        <v>0</v>
      </c>
      <c r="T419" s="248">
        <v>0</v>
      </c>
      <c r="U419" s="248">
        <v>0</v>
      </c>
      <c r="V419" s="248">
        <v>0</v>
      </c>
      <c r="W419" s="248">
        <v>0</v>
      </c>
      <c r="X419" s="248">
        <v>0</v>
      </c>
      <c r="Y419" s="248">
        <v>0</v>
      </c>
      <c r="Z419" s="248">
        <v>0</v>
      </c>
      <c r="AA419" s="248">
        <v>0</v>
      </c>
      <c r="AB419" s="248">
        <v>0</v>
      </c>
    </row>
    <row r="420" spans="2:28" hidden="1" outlineLevel="1">
      <c r="B420" s="556">
        <f t="shared" si="47"/>
        <v>13</v>
      </c>
      <c r="C420" s="248" t="str">
        <f t="shared" si="47"/>
        <v>3 Bed / 2 Bath House</v>
      </c>
      <c r="D420" s="248"/>
      <c r="E420" s="248">
        <f t="array" ref="E420:AB420">IF(E$375:AB$375&lt;$I356,0,D389:AB389)</f>
        <v>0</v>
      </c>
      <c r="F420" s="248">
        <v>1</v>
      </c>
      <c r="G420" s="248">
        <v>1</v>
      </c>
      <c r="H420" s="248">
        <v>1</v>
      </c>
      <c r="I420" s="249">
        <v>1</v>
      </c>
      <c r="J420" s="249">
        <v>1</v>
      </c>
      <c r="K420" s="249">
        <v>1</v>
      </c>
      <c r="L420" s="249">
        <v>1</v>
      </c>
      <c r="M420" s="249">
        <v>1</v>
      </c>
      <c r="N420" s="248">
        <v>1</v>
      </c>
      <c r="O420" s="248">
        <v>1</v>
      </c>
      <c r="P420" s="248">
        <v>1</v>
      </c>
      <c r="Q420" s="248">
        <v>1</v>
      </c>
      <c r="R420" s="248">
        <v>1</v>
      </c>
      <c r="S420" s="248">
        <v>1</v>
      </c>
      <c r="T420" s="248">
        <v>1</v>
      </c>
      <c r="U420" s="248">
        <v>1</v>
      </c>
      <c r="V420" s="248">
        <v>1</v>
      </c>
      <c r="W420" s="248">
        <v>1</v>
      </c>
      <c r="X420" s="248">
        <v>1</v>
      </c>
      <c r="Y420" s="248">
        <v>1</v>
      </c>
      <c r="Z420" s="248">
        <v>1</v>
      </c>
      <c r="AA420" s="248">
        <v>1</v>
      </c>
      <c r="AB420" s="248">
        <v>1</v>
      </c>
    </row>
    <row r="421" spans="2:28" hidden="1" outlineLevel="1">
      <c r="B421" s="556">
        <f t="shared" si="47"/>
        <v>14</v>
      </c>
      <c r="C421" s="248" t="str">
        <f t="shared" si="47"/>
        <v xml:space="preserve">3 Bed / 2 Bath </v>
      </c>
      <c r="D421" s="248"/>
      <c r="E421" s="248">
        <f t="array" ref="E421:AB421">IF(E$375:AB$375&lt;$I357,0,D390:AB390)</f>
        <v>1</v>
      </c>
      <c r="F421" s="248">
        <v>0</v>
      </c>
      <c r="G421" s="248">
        <v>0</v>
      </c>
      <c r="H421" s="248">
        <v>0</v>
      </c>
      <c r="I421" s="249">
        <v>0</v>
      </c>
      <c r="J421" s="249">
        <v>0</v>
      </c>
      <c r="K421" s="249">
        <v>0</v>
      </c>
      <c r="L421" s="249">
        <v>0</v>
      </c>
      <c r="M421" s="249">
        <v>0</v>
      </c>
      <c r="N421" s="248">
        <v>0</v>
      </c>
      <c r="O421" s="248">
        <v>0</v>
      </c>
      <c r="P421" s="248">
        <v>0</v>
      </c>
      <c r="Q421" s="248">
        <v>0</v>
      </c>
      <c r="R421" s="248">
        <v>0</v>
      </c>
      <c r="S421" s="248">
        <v>0</v>
      </c>
      <c r="T421" s="248">
        <v>0</v>
      </c>
      <c r="U421" s="248">
        <v>0</v>
      </c>
      <c r="V421" s="248">
        <v>0</v>
      </c>
      <c r="W421" s="248">
        <v>0</v>
      </c>
      <c r="X421" s="248">
        <v>0</v>
      </c>
      <c r="Y421" s="248">
        <v>0</v>
      </c>
      <c r="Z421" s="248">
        <v>0</v>
      </c>
      <c r="AA421" s="248">
        <v>0</v>
      </c>
      <c r="AB421" s="248">
        <v>0</v>
      </c>
    </row>
    <row r="422" spans="2:28" hidden="1" outlineLevel="1">
      <c r="B422" s="556">
        <f t="shared" si="47"/>
        <v>15</v>
      </c>
      <c r="C422" s="248" t="str">
        <f t="shared" si="47"/>
        <v xml:space="preserve">1 Bed / 1 Bath </v>
      </c>
      <c r="D422" s="248"/>
      <c r="E422" s="248">
        <f t="array" ref="E422:AB422">IF(E$375:AB$375&lt;$I358,0,D391:AB391)</f>
        <v>1</v>
      </c>
      <c r="F422" s="248">
        <v>0</v>
      </c>
      <c r="G422" s="248">
        <v>0</v>
      </c>
      <c r="H422" s="248">
        <v>0</v>
      </c>
      <c r="I422" s="249">
        <v>0</v>
      </c>
      <c r="J422" s="249">
        <v>0</v>
      </c>
      <c r="K422" s="249">
        <v>0</v>
      </c>
      <c r="L422" s="249">
        <v>0</v>
      </c>
      <c r="M422" s="249">
        <v>0</v>
      </c>
      <c r="N422" s="248">
        <v>0</v>
      </c>
      <c r="O422" s="248">
        <v>0</v>
      </c>
      <c r="P422" s="248">
        <v>0</v>
      </c>
      <c r="Q422" s="248">
        <v>0</v>
      </c>
      <c r="R422" s="248">
        <v>0</v>
      </c>
      <c r="S422" s="248">
        <v>0</v>
      </c>
      <c r="T422" s="248">
        <v>0</v>
      </c>
      <c r="U422" s="248">
        <v>0</v>
      </c>
      <c r="V422" s="248">
        <v>0</v>
      </c>
      <c r="W422" s="248">
        <v>0</v>
      </c>
      <c r="X422" s="248">
        <v>0</v>
      </c>
      <c r="Y422" s="248">
        <v>0</v>
      </c>
      <c r="Z422" s="248">
        <v>0</v>
      </c>
      <c r="AA422" s="248">
        <v>0</v>
      </c>
      <c r="AB422" s="248">
        <v>0</v>
      </c>
    </row>
    <row r="423" spans="2:28" hidden="1" outlineLevel="1">
      <c r="B423" s="556">
        <f t="shared" si="47"/>
        <v>16</v>
      </c>
      <c r="C423" s="248" t="str">
        <f t="shared" si="47"/>
        <v xml:space="preserve">2 Bed / 2 Bath </v>
      </c>
      <c r="D423" s="248"/>
      <c r="E423" s="248">
        <f t="array" ref="E423:AB423">IF(E$375:AB$375&lt;$I359,0,D392:AB392)</f>
        <v>1</v>
      </c>
      <c r="F423" s="248">
        <v>0</v>
      </c>
      <c r="G423" s="248">
        <v>0</v>
      </c>
      <c r="H423" s="248">
        <v>0</v>
      </c>
      <c r="I423" s="249">
        <v>0</v>
      </c>
      <c r="J423" s="249">
        <v>0</v>
      </c>
      <c r="K423" s="249">
        <v>0</v>
      </c>
      <c r="L423" s="249">
        <v>0</v>
      </c>
      <c r="M423" s="249">
        <v>0</v>
      </c>
      <c r="N423" s="248">
        <v>0</v>
      </c>
      <c r="O423" s="248">
        <v>0</v>
      </c>
      <c r="P423" s="248">
        <v>0</v>
      </c>
      <c r="Q423" s="248">
        <v>0</v>
      </c>
      <c r="R423" s="248">
        <v>0</v>
      </c>
      <c r="S423" s="248">
        <v>0</v>
      </c>
      <c r="T423" s="248">
        <v>0</v>
      </c>
      <c r="U423" s="248">
        <v>0</v>
      </c>
      <c r="V423" s="248">
        <v>0</v>
      </c>
      <c r="W423" s="248">
        <v>0</v>
      </c>
      <c r="X423" s="248">
        <v>0</v>
      </c>
      <c r="Y423" s="248">
        <v>0</v>
      </c>
      <c r="Z423" s="248">
        <v>0</v>
      </c>
      <c r="AA423" s="248">
        <v>0</v>
      </c>
      <c r="AB423" s="248">
        <v>0</v>
      </c>
    </row>
    <row r="424" spans="2:28" hidden="1" outlineLevel="1">
      <c r="B424" s="556">
        <f t="shared" si="47"/>
        <v>17</v>
      </c>
      <c r="C424" s="248" t="str">
        <f t="shared" si="47"/>
        <v xml:space="preserve">4 Bed / 2 Bath Penthouse </v>
      </c>
      <c r="D424" s="248"/>
      <c r="E424" s="248">
        <f t="array" ref="E424:AB424">IF(E$375:AB$375&lt;$I360,0,D393:AB393)</f>
        <v>1</v>
      </c>
      <c r="F424" s="248">
        <v>0</v>
      </c>
      <c r="G424" s="248">
        <v>0</v>
      </c>
      <c r="H424" s="248">
        <v>0</v>
      </c>
      <c r="I424" s="249">
        <v>0</v>
      </c>
      <c r="J424" s="249">
        <v>0</v>
      </c>
      <c r="K424" s="249">
        <v>0</v>
      </c>
      <c r="L424" s="249">
        <v>0</v>
      </c>
      <c r="M424" s="249">
        <v>0</v>
      </c>
      <c r="N424" s="248">
        <v>0</v>
      </c>
      <c r="O424" s="248">
        <v>0</v>
      </c>
      <c r="P424" s="248">
        <v>0</v>
      </c>
      <c r="Q424" s="248">
        <v>0</v>
      </c>
      <c r="R424" s="248">
        <v>0</v>
      </c>
      <c r="S424" s="248">
        <v>0</v>
      </c>
      <c r="T424" s="248">
        <v>0</v>
      </c>
      <c r="U424" s="248">
        <v>0</v>
      </c>
      <c r="V424" s="248">
        <v>0</v>
      </c>
      <c r="W424" s="248">
        <v>0</v>
      </c>
      <c r="X424" s="248">
        <v>0</v>
      </c>
      <c r="Y424" s="248">
        <v>0</v>
      </c>
      <c r="Z424" s="248">
        <v>0</v>
      </c>
      <c r="AA424" s="248">
        <v>0</v>
      </c>
      <c r="AB424" s="248">
        <v>0</v>
      </c>
    </row>
    <row r="425" spans="2:28" hidden="1" outlineLevel="1">
      <c r="B425" s="556">
        <f t="shared" ref="B425:C437" si="48">B394</f>
        <v>18</v>
      </c>
      <c r="C425" s="248" t="str">
        <f t="shared" si="48"/>
        <v xml:space="preserve">2 Bed / 2 Bath </v>
      </c>
      <c r="D425" s="248"/>
      <c r="E425" s="248">
        <f t="array" ref="E425:AB425">IF(E$375:AB$375&lt;$I361,0,D394:AB394)</f>
        <v>1</v>
      </c>
      <c r="F425" s="248">
        <v>0</v>
      </c>
      <c r="G425" s="248">
        <v>0</v>
      </c>
      <c r="H425" s="248">
        <v>0</v>
      </c>
      <c r="I425" s="249">
        <v>0</v>
      </c>
      <c r="J425" s="249">
        <v>0</v>
      </c>
      <c r="K425" s="249">
        <v>0</v>
      </c>
      <c r="L425" s="249">
        <v>0</v>
      </c>
      <c r="M425" s="249">
        <v>0</v>
      </c>
      <c r="N425" s="248">
        <v>0</v>
      </c>
      <c r="O425" s="248">
        <v>0</v>
      </c>
      <c r="P425" s="248">
        <v>0</v>
      </c>
      <c r="Q425" s="248">
        <v>0</v>
      </c>
      <c r="R425" s="248">
        <v>0</v>
      </c>
      <c r="S425" s="248">
        <v>0</v>
      </c>
      <c r="T425" s="248">
        <v>0</v>
      </c>
      <c r="U425" s="248">
        <v>0</v>
      </c>
      <c r="V425" s="248">
        <v>0</v>
      </c>
      <c r="W425" s="248">
        <v>0</v>
      </c>
      <c r="X425" s="248">
        <v>0</v>
      </c>
      <c r="Y425" s="248">
        <v>0</v>
      </c>
      <c r="Z425" s="248">
        <v>0</v>
      </c>
      <c r="AA425" s="248">
        <v>0</v>
      </c>
      <c r="AB425" s="248">
        <v>0</v>
      </c>
    </row>
    <row r="426" spans="2:28" hidden="1" outlineLevel="1">
      <c r="B426" s="556">
        <f t="shared" si="48"/>
        <v>19</v>
      </c>
      <c r="C426" s="248">
        <f t="shared" si="48"/>
        <v>0</v>
      </c>
      <c r="D426" s="248"/>
      <c r="E426" s="248">
        <f t="array" ref="E426:AB426">IF(E$375:AB$375&lt;$I362,0,D395:AB395)</f>
        <v>1</v>
      </c>
      <c r="F426" s="248">
        <v>0</v>
      </c>
      <c r="G426" s="248">
        <v>0</v>
      </c>
      <c r="H426" s="248">
        <v>0</v>
      </c>
      <c r="I426" s="249">
        <v>0</v>
      </c>
      <c r="J426" s="249">
        <v>0</v>
      </c>
      <c r="K426" s="249">
        <v>0</v>
      </c>
      <c r="L426" s="249">
        <v>0</v>
      </c>
      <c r="M426" s="249">
        <v>0</v>
      </c>
      <c r="N426" s="248">
        <v>0</v>
      </c>
      <c r="O426" s="248">
        <v>0</v>
      </c>
      <c r="P426" s="248">
        <v>0</v>
      </c>
      <c r="Q426" s="248">
        <v>0</v>
      </c>
      <c r="R426" s="248">
        <v>0</v>
      </c>
      <c r="S426" s="248">
        <v>0</v>
      </c>
      <c r="T426" s="248">
        <v>0</v>
      </c>
      <c r="U426" s="248">
        <v>0</v>
      </c>
      <c r="V426" s="248">
        <v>0</v>
      </c>
      <c r="W426" s="248">
        <v>0</v>
      </c>
      <c r="X426" s="248">
        <v>0</v>
      </c>
      <c r="Y426" s="248">
        <v>0</v>
      </c>
      <c r="Z426" s="248">
        <v>0</v>
      </c>
      <c r="AA426" s="248">
        <v>0</v>
      </c>
      <c r="AB426" s="248">
        <v>0</v>
      </c>
    </row>
    <row r="427" spans="2:28" hidden="1" outlineLevel="1">
      <c r="B427" s="556">
        <f t="shared" si="48"/>
        <v>20</v>
      </c>
      <c r="C427" s="248">
        <f t="shared" si="48"/>
        <v>0</v>
      </c>
      <c r="D427" s="248"/>
      <c r="E427" s="248">
        <f t="array" ref="E427:AB427">IF(E$375:AB$375&lt;$I363,0,D396:AB396)</f>
        <v>1</v>
      </c>
      <c r="F427" s="248">
        <v>0</v>
      </c>
      <c r="G427" s="248">
        <v>0</v>
      </c>
      <c r="H427" s="248">
        <v>0</v>
      </c>
      <c r="I427" s="249">
        <v>0</v>
      </c>
      <c r="J427" s="249">
        <v>0</v>
      </c>
      <c r="K427" s="249">
        <v>0</v>
      </c>
      <c r="L427" s="249">
        <v>0</v>
      </c>
      <c r="M427" s="249">
        <v>0</v>
      </c>
      <c r="N427" s="248">
        <v>0</v>
      </c>
      <c r="O427" s="248">
        <v>0</v>
      </c>
      <c r="P427" s="248">
        <v>0</v>
      </c>
      <c r="Q427" s="248">
        <v>0</v>
      </c>
      <c r="R427" s="248">
        <v>0</v>
      </c>
      <c r="S427" s="248">
        <v>0</v>
      </c>
      <c r="T427" s="248">
        <v>0</v>
      </c>
      <c r="U427" s="248">
        <v>0</v>
      </c>
      <c r="V427" s="248">
        <v>0</v>
      </c>
      <c r="W427" s="248">
        <v>0</v>
      </c>
      <c r="X427" s="248">
        <v>0</v>
      </c>
      <c r="Y427" s="248">
        <v>0</v>
      </c>
      <c r="Z427" s="248">
        <v>0</v>
      </c>
      <c r="AA427" s="248">
        <v>0</v>
      </c>
      <c r="AB427" s="248">
        <v>0</v>
      </c>
    </row>
    <row r="428" spans="2:28" hidden="1" outlineLevel="1">
      <c r="B428" s="556">
        <f t="shared" si="48"/>
        <v>21</v>
      </c>
      <c r="C428" s="248">
        <f t="shared" si="48"/>
        <v>0</v>
      </c>
      <c r="D428" s="248"/>
      <c r="E428" s="248">
        <f t="array" ref="E428:AB428">IF(E$375:AB$375&lt;$I364,0,D397:AB397)</f>
        <v>1</v>
      </c>
      <c r="F428" s="248">
        <v>0</v>
      </c>
      <c r="G428" s="248">
        <v>0</v>
      </c>
      <c r="H428" s="248">
        <v>0</v>
      </c>
      <c r="I428" s="249">
        <v>0</v>
      </c>
      <c r="J428" s="249">
        <v>0</v>
      </c>
      <c r="K428" s="249">
        <v>0</v>
      </c>
      <c r="L428" s="249">
        <v>0</v>
      </c>
      <c r="M428" s="249">
        <v>0</v>
      </c>
      <c r="N428" s="248">
        <v>0</v>
      </c>
      <c r="O428" s="248">
        <v>0</v>
      </c>
      <c r="P428" s="248">
        <v>0</v>
      </c>
      <c r="Q428" s="248">
        <v>0</v>
      </c>
      <c r="R428" s="248">
        <v>0</v>
      </c>
      <c r="S428" s="248">
        <v>0</v>
      </c>
      <c r="T428" s="248">
        <v>0</v>
      </c>
      <c r="U428" s="248">
        <v>0</v>
      </c>
      <c r="V428" s="248">
        <v>0</v>
      </c>
      <c r="W428" s="248">
        <v>0</v>
      </c>
      <c r="X428" s="248">
        <v>0</v>
      </c>
      <c r="Y428" s="248">
        <v>0</v>
      </c>
      <c r="Z428" s="248">
        <v>0</v>
      </c>
      <c r="AA428" s="248">
        <v>0</v>
      </c>
      <c r="AB428" s="248">
        <v>0</v>
      </c>
    </row>
    <row r="429" spans="2:28" hidden="1" outlineLevel="1">
      <c r="B429" s="556">
        <f t="shared" si="48"/>
        <v>22</v>
      </c>
      <c r="C429" s="248">
        <f t="shared" si="48"/>
        <v>0</v>
      </c>
      <c r="D429" s="248"/>
      <c r="E429" s="248">
        <f t="array" ref="E429:AB429">IF(E$375:AB$375&lt;$I365,0,D398:AB398)</f>
        <v>1</v>
      </c>
      <c r="F429" s="248">
        <v>0</v>
      </c>
      <c r="G429" s="248">
        <v>0</v>
      </c>
      <c r="H429" s="248">
        <v>0</v>
      </c>
      <c r="I429" s="249">
        <v>0</v>
      </c>
      <c r="J429" s="249">
        <v>0</v>
      </c>
      <c r="K429" s="249">
        <v>0</v>
      </c>
      <c r="L429" s="249">
        <v>0</v>
      </c>
      <c r="M429" s="249">
        <v>0</v>
      </c>
      <c r="N429" s="248">
        <v>0</v>
      </c>
      <c r="O429" s="248">
        <v>0</v>
      </c>
      <c r="P429" s="248">
        <v>0</v>
      </c>
      <c r="Q429" s="248">
        <v>0</v>
      </c>
      <c r="R429" s="248">
        <v>0</v>
      </c>
      <c r="S429" s="248">
        <v>0</v>
      </c>
      <c r="T429" s="248">
        <v>0</v>
      </c>
      <c r="U429" s="248">
        <v>0</v>
      </c>
      <c r="V429" s="248">
        <v>0</v>
      </c>
      <c r="W429" s="248">
        <v>0</v>
      </c>
      <c r="X429" s="248">
        <v>0</v>
      </c>
      <c r="Y429" s="248">
        <v>0</v>
      </c>
      <c r="Z429" s="248">
        <v>0</v>
      </c>
      <c r="AA429" s="248">
        <v>0</v>
      </c>
      <c r="AB429" s="248">
        <v>0</v>
      </c>
    </row>
    <row r="430" spans="2:28" hidden="1" outlineLevel="1">
      <c r="B430" s="556">
        <f t="shared" si="48"/>
        <v>23</v>
      </c>
      <c r="C430" s="248">
        <f t="shared" si="48"/>
        <v>0</v>
      </c>
      <c r="D430" s="248"/>
      <c r="E430" s="248">
        <f t="array" ref="E430:AB430">IF(E$375:AB$375&lt;$I366,0,D399:AB399)</f>
        <v>1</v>
      </c>
      <c r="F430" s="248">
        <v>0</v>
      </c>
      <c r="G430" s="248">
        <v>0</v>
      </c>
      <c r="H430" s="248">
        <v>0</v>
      </c>
      <c r="I430" s="249">
        <v>0</v>
      </c>
      <c r="J430" s="249">
        <v>0</v>
      </c>
      <c r="K430" s="249">
        <v>0</v>
      </c>
      <c r="L430" s="249">
        <v>0</v>
      </c>
      <c r="M430" s="249">
        <v>0</v>
      </c>
      <c r="N430" s="248">
        <v>0</v>
      </c>
      <c r="O430" s="248">
        <v>0</v>
      </c>
      <c r="P430" s="248">
        <v>0</v>
      </c>
      <c r="Q430" s="248">
        <v>0</v>
      </c>
      <c r="R430" s="248">
        <v>0</v>
      </c>
      <c r="S430" s="248">
        <v>0</v>
      </c>
      <c r="T430" s="248">
        <v>0</v>
      </c>
      <c r="U430" s="248">
        <v>0</v>
      </c>
      <c r="V430" s="248">
        <v>0</v>
      </c>
      <c r="W430" s="248">
        <v>0</v>
      </c>
      <c r="X430" s="248">
        <v>0</v>
      </c>
      <c r="Y430" s="248">
        <v>0</v>
      </c>
      <c r="Z430" s="248">
        <v>0</v>
      </c>
      <c r="AA430" s="248">
        <v>0</v>
      </c>
      <c r="AB430" s="248">
        <v>0</v>
      </c>
    </row>
    <row r="431" spans="2:28" hidden="1" outlineLevel="1">
      <c r="B431" s="556">
        <f t="shared" si="48"/>
        <v>24</v>
      </c>
      <c r="C431" s="248">
        <f t="shared" si="48"/>
        <v>0</v>
      </c>
      <c r="D431" s="248"/>
      <c r="E431" s="248">
        <f t="array" ref="E431:AB431">IF(E$375:AB$375&lt;$I367,0,D400:AB400)</f>
        <v>1</v>
      </c>
      <c r="F431" s="248">
        <v>0</v>
      </c>
      <c r="G431" s="248">
        <v>0</v>
      </c>
      <c r="H431" s="248">
        <v>0</v>
      </c>
      <c r="I431" s="249">
        <v>0</v>
      </c>
      <c r="J431" s="249">
        <v>0</v>
      </c>
      <c r="K431" s="249">
        <v>0</v>
      </c>
      <c r="L431" s="249">
        <v>0</v>
      </c>
      <c r="M431" s="249">
        <v>0</v>
      </c>
      <c r="N431" s="248">
        <v>0</v>
      </c>
      <c r="O431" s="248">
        <v>0</v>
      </c>
      <c r="P431" s="248">
        <v>0</v>
      </c>
      <c r="Q431" s="248">
        <v>0</v>
      </c>
      <c r="R431" s="248">
        <v>0</v>
      </c>
      <c r="S431" s="248">
        <v>0</v>
      </c>
      <c r="T431" s="248">
        <v>0</v>
      </c>
      <c r="U431" s="248">
        <v>0</v>
      </c>
      <c r="V431" s="248">
        <v>0</v>
      </c>
      <c r="W431" s="248">
        <v>0</v>
      </c>
      <c r="X431" s="248">
        <v>0</v>
      </c>
      <c r="Y431" s="248">
        <v>0</v>
      </c>
      <c r="Z431" s="248">
        <v>0</v>
      </c>
      <c r="AA431" s="248">
        <v>0</v>
      </c>
      <c r="AB431" s="248">
        <v>0</v>
      </c>
    </row>
    <row r="432" spans="2:28" hidden="1" outlineLevel="1">
      <c r="B432" s="556">
        <f t="shared" si="48"/>
        <v>25</v>
      </c>
      <c r="C432" s="248">
        <f t="shared" si="48"/>
        <v>0</v>
      </c>
      <c r="D432" s="248"/>
      <c r="E432" s="248">
        <f t="array" ref="E432:AB432">IF(E$375:AB$375&lt;$I368,0,D401:AB401)</f>
        <v>1</v>
      </c>
      <c r="F432" s="248">
        <v>0</v>
      </c>
      <c r="G432" s="248">
        <v>0</v>
      </c>
      <c r="H432" s="248">
        <v>0</v>
      </c>
      <c r="I432" s="249">
        <v>0</v>
      </c>
      <c r="J432" s="249">
        <v>0</v>
      </c>
      <c r="K432" s="249">
        <v>0</v>
      </c>
      <c r="L432" s="249">
        <v>0</v>
      </c>
      <c r="M432" s="249">
        <v>0</v>
      </c>
      <c r="N432" s="248">
        <v>0</v>
      </c>
      <c r="O432" s="248">
        <v>0</v>
      </c>
      <c r="P432" s="248">
        <v>0</v>
      </c>
      <c r="Q432" s="248">
        <v>0</v>
      </c>
      <c r="R432" s="248">
        <v>0</v>
      </c>
      <c r="S432" s="248">
        <v>0</v>
      </c>
      <c r="T432" s="248">
        <v>0</v>
      </c>
      <c r="U432" s="248">
        <v>0</v>
      </c>
      <c r="V432" s="248">
        <v>0</v>
      </c>
      <c r="W432" s="248">
        <v>0</v>
      </c>
      <c r="X432" s="248">
        <v>0</v>
      </c>
      <c r="Y432" s="248">
        <v>0</v>
      </c>
      <c r="Z432" s="248">
        <v>0</v>
      </c>
      <c r="AA432" s="248">
        <v>0</v>
      </c>
      <c r="AB432" s="248">
        <v>0</v>
      </c>
    </row>
    <row r="433" spans="2:31" hidden="1" outlineLevel="1">
      <c r="B433" s="556">
        <f t="shared" si="48"/>
        <v>26</v>
      </c>
      <c r="C433" s="248">
        <f t="shared" si="48"/>
        <v>0</v>
      </c>
      <c r="D433" s="248"/>
      <c r="E433" s="248">
        <f t="array" ref="E433:AB433">IF(E$375:AB$375&lt;$I369,0,D402:AB402)</f>
        <v>1</v>
      </c>
      <c r="F433" s="248">
        <v>0</v>
      </c>
      <c r="G433" s="248">
        <v>0</v>
      </c>
      <c r="H433" s="248">
        <v>0</v>
      </c>
      <c r="I433" s="249">
        <v>0</v>
      </c>
      <c r="J433" s="249">
        <v>0</v>
      </c>
      <c r="K433" s="249">
        <v>0</v>
      </c>
      <c r="L433" s="249">
        <v>0</v>
      </c>
      <c r="M433" s="249">
        <v>0</v>
      </c>
      <c r="N433" s="248">
        <v>0</v>
      </c>
      <c r="O433" s="248">
        <v>0</v>
      </c>
      <c r="P433" s="248">
        <v>0</v>
      </c>
      <c r="Q433" s="248">
        <v>0</v>
      </c>
      <c r="R433" s="248">
        <v>0</v>
      </c>
      <c r="S433" s="248">
        <v>0</v>
      </c>
      <c r="T433" s="248">
        <v>0</v>
      </c>
      <c r="U433" s="248">
        <v>0</v>
      </c>
      <c r="V433" s="248">
        <v>0</v>
      </c>
      <c r="W433" s="248">
        <v>0</v>
      </c>
      <c r="X433" s="248">
        <v>0</v>
      </c>
      <c r="Y433" s="248">
        <v>0</v>
      </c>
      <c r="Z433" s="248">
        <v>0</v>
      </c>
      <c r="AA433" s="248">
        <v>0</v>
      </c>
      <c r="AB433" s="248">
        <v>0</v>
      </c>
    </row>
    <row r="434" spans="2:31" hidden="1" outlineLevel="1">
      <c r="B434" s="556">
        <f t="shared" si="48"/>
        <v>27</v>
      </c>
      <c r="C434" s="248">
        <f t="shared" si="48"/>
        <v>0</v>
      </c>
      <c r="D434" s="248"/>
      <c r="E434" s="248">
        <f t="array" ref="E434:AB434">IF(E$375:AB$375&lt;$I370,0,D403:AB403)</f>
        <v>1</v>
      </c>
      <c r="F434" s="248">
        <v>0</v>
      </c>
      <c r="G434" s="248">
        <v>0</v>
      </c>
      <c r="H434" s="248">
        <v>0</v>
      </c>
      <c r="I434" s="249">
        <v>0</v>
      </c>
      <c r="J434" s="249">
        <v>0</v>
      </c>
      <c r="K434" s="249">
        <v>0</v>
      </c>
      <c r="L434" s="249">
        <v>0</v>
      </c>
      <c r="M434" s="249">
        <v>0</v>
      </c>
      <c r="N434" s="248">
        <v>0</v>
      </c>
      <c r="O434" s="248">
        <v>0</v>
      </c>
      <c r="P434" s="248">
        <v>0</v>
      </c>
      <c r="Q434" s="248">
        <v>0</v>
      </c>
      <c r="R434" s="248">
        <v>0</v>
      </c>
      <c r="S434" s="248">
        <v>0</v>
      </c>
      <c r="T434" s="248">
        <v>0</v>
      </c>
      <c r="U434" s="248">
        <v>0</v>
      </c>
      <c r="V434" s="248">
        <v>0</v>
      </c>
      <c r="W434" s="248">
        <v>0</v>
      </c>
      <c r="X434" s="248">
        <v>0</v>
      </c>
      <c r="Y434" s="248">
        <v>0</v>
      </c>
      <c r="Z434" s="248">
        <v>0</v>
      </c>
      <c r="AA434" s="248">
        <v>0</v>
      </c>
      <c r="AB434" s="248">
        <v>0</v>
      </c>
    </row>
    <row r="435" spans="2:31" hidden="1" outlineLevel="1">
      <c r="B435" s="556">
        <f t="shared" si="48"/>
        <v>28</v>
      </c>
      <c r="C435" s="248">
        <f t="shared" si="48"/>
        <v>0</v>
      </c>
      <c r="D435" s="248"/>
      <c r="E435" s="248">
        <f t="array" ref="E435:AB435">IF(E$375:AB$375&lt;$I371,0,D404:AB404)</f>
        <v>1</v>
      </c>
      <c r="F435" s="248">
        <v>0</v>
      </c>
      <c r="G435" s="248">
        <v>0</v>
      </c>
      <c r="H435" s="248">
        <v>0</v>
      </c>
      <c r="I435" s="249">
        <v>0</v>
      </c>
      <c r="J435" s="249">
        <v>0</v>
      </c>
      <c r="K435" s="249">
        <v>0</v>
      </c>
      <c r="L435" s="249">
        <v>0</v>
      </c>
      <c r="M435" s="249">
        <v>0</v>
      </c>
      <c r="N435" s="248">
        <v>0</v>
      </c>
      <c r="O435" s="248">
        <v>0</v>
      </c>
      <c r="P435" s="248">
        <v>0</v>
      </c>
      <c r="Q435" s="248">
        <v>0</v>
      </c>
      <c r="R435" s="248">
        <v>0</v>
      </c>
      <c r="S435" s="248">
        <v>0</v>
      </c>
      <c r="T435" s="248">
        <v>0</v>
      </c>
      <c r="U435" s="248">
        <v>0</v>
      </c>
      <c r="V435" s="248">
        <v>0</v>
      </c>
      <c r="W435" s="248">
        <v>0</v>
      </c>
      <c r="X435" s="248">
        <v>0</v>
      </c>
      <c r="Y435" s="248">
        <v>0</v>
      </c>
      <c r="Z435" s="248">
        <v>0</v>
      </c>
      <c r="AA435" s="248">
        <v>0</v>
      </c>
      <c r="AB435" s="248">
        <v>0</v>
      </c>
    </row>
    <row r="436" spans="2:31" hidden="1" outlineLevel="1">
      <c r="B436" s="556">
        <f t="shared" si="48"/>
        <v>29</v>
      </c>
      <c r="C436" s="248">
        <f t="shared" si="48"/>
        <v>0</v>
      </c>
      <c r="D436" s="248"/>
      <c r="E436" s="248">
        <f t="array" ref="E436:AB436">IF(E$375:AB$375&lt;$I372,0,D405:AB405)</f>
        <v>1</v>
      </c>
      <c r="F436" s="248">
        <v>0</v>
      </c>
      <c r="G436" s="248">
        <v>0</v>
      </c>
      <c r="H436" s="248">
        <v>0</v>
      </c>
      <c r="I436" s="249">
        <v>0</v>
      </c>
      <c r="J436" s="249">
        <v>0</v>
      </c>
      <c r="K436" s="249">
        <v>0</v>
      </c>
      <c r="L436" s="249">
        <v>0</v>
      </c>
      <c r="M436" s="249">
        <v>0</v>
      </c>
      <c r="N436" s="248">
        <v>0</v>
      </c>
      <c r="O436" s="248">
        <v>0</v>
      </c>
      <c r="P436" s="248">
        <v>0</v>
      </c>
      <c r="Q436" s="248">
        <v>0</v>
      </c>
      <c r="R436" s="248">
        <v>0</v>
      </c>
      <c r="S436" s="248">
        <v>0</v>
      </c>
      <c r="T436" s="248">
        <v>0</v>
      </c>
      <c r="U436" s="248">
        <v>0</v>
      </c>
      <c r="V436" s="248">
        <v>0</v>
      </c>
      <c r="W436" s="248">
        <v>0</v>
      </c>
      <c r="X436" s="248">
        <v>0</v>
      </c>
      <c r="Y436" s="248">
        <v>0</v>
      </c>
      <c r="Z436" s="248">
        <v>0</v>
      </c>
      <c r="AA436" s="248">
        <v>0</v>
      </c>
      <c r="AB436" s="248">
        <v>0</v>
      </c>
    </row>
    <row r="437" spans="2:31" hidden="1" outlineLevel="1">
      <c r="B437" s="556">
        <f t="shared" si="48"/>
        <v>30</v>
      </c>
      <c r="C437" s="248">
        <f t="shared" si="48"/>
        <v>0</v>
      </c>
      <c r="D437" s="248"/>
      <c r="E437" s="248">
        <f t="array" ref="E437:AB437">IF(E$375:AB$375&lt;$I373,0,D406:AB406)</f>
        <v>1</v>
      </c>
      <c r="F437" s="248">
        <v>0</v>
      </c>
      <c r="G437" s="248">
        <v>0</v>
      </c>
      <c r="H437" s="248">
        <v>0</v>
      </c>
      <c r="I437" s="249">
        <v>0</v>
      </c>
      <c r="J437" s="249">
        <v>0</v>
      </c>
      <c r="K437" s="249">
        <v>0</v>
      </c>
      <c r="L437" s="249">
        <v>0</v>
      </c>
      <c r="M437" s="249">
        <v>0</v>
      </c>
      <c r="N437" s="248">
        <v>0</v>
      </c>
      <c r="O437" s="248">
        <v>0</v>
      </c>
      <c r="P437" s="248">
        <v>0</v>
      </c>
      <c r="Q437" s="248">
        <v>0</v>
      </c>
      <c r="R437" s="248">
        <v>0</v>
      </c>
      <c r="S437" s="248">
        <v>0</v>
      </c>
      <c r="T437" s="248">
        <v>0</v>
      </c>
      <c r="U437" s="248">
        <v>0</v>
      </c>
      <c r="V437" s="248">
        <v>0</v>
      </c>
      <c r="W437" s="248">
        <v>0</v>
      </c>
      <c r="X437" s="248">
        <v>0</v>
      </c>
      <c r="Y437" s="248">
        <v>0</v>
      </c>
      <c r="Z437" s="248">
        <v>0</v>
      </c>
      <c r="AA437" s="248">
        <v>0</v>
      </c>
      <c r="AB437" s="248">
        <v>0</v>
      </c>
    </row>
    <row r="438" spans="2:31" hidden="1" outlineLevel="1">
      <c r="B438" s="556"/>
      <c r="C438" s="21" t="s">
        <v>284</v>
      </c>
    </row>
    <row r="439" spans="2:31" hidden="1" outlineLevel="1">
      <c r="B439" s="556">
        <f t="shared" ref="B439:C454" si="49">B408</f>
        <v>1</v>
      </c>
      <c r="C439" s="248" t="str">
        <f>C408</f>
        <v>Studio</v>
      </c>
      <c r="D439" s="248">
        <f>E344</f>
        <v>0</v>
      </c>
      <c r="E439" s="248">
        <f t="shared" ref="E439:AB449" si="50">D439+E470</f>
        <v>0</v>
      </c>
      <c r="F439" s="248">
        <f t="shared" si="50"/>
        <v>0</v>
      </c>
      <c r="G439" s="248">
        <f t="shared" si="50"/>
        <v>0</v>
      </c>
      <c r="H439" s="248">
        <f t="shared" si="50"/>
        <v>0</v>
      </c>
      <c r="I439" s="248">
        <f t="shared" si="50"/>
        <v>0</v>
      </c>
      <c r="J439" s="248">
        <f t="shared" si="50"/>
        <v>0</v>
      </c>
      <c r="K439" s="248">
        <f t="shared" si="50"/>
        <v>0</v>
      </c>
      <c r="L439" s="248">
        <f t="shared" si="50"/>
        <v>0</v>
      </c>
      <c r="M439" s="248">
        <f t="shared" si="50"/>
        <v>0</v>
      </c>
      <c r="N439" s="248">
        <f t="shared" si="50"/>
        <v>0</v>
      </c>
      <c r="O439" s="248">
        <f t="shared" si="50"/>
        <v>0</v>
      </c>
      <c r="P439" s="248">
        <f t="shared" si="50"/>
        <v>0</v>
      </c>
      <c r="Q439" s="248">
        <f t="shared" si="50"/>
        <v>0</v>
      </c>
      <c r="R439" s="248">
        <f t="shared" si="50"/>
        <v>0</v>
      </c>
      <c r="S439" s="248">
        <f t="shared" si="50"/>
        <v>0</v>
      </c>
      <c r="T439" s="248">
        <f t="shared" si="50"/>
        <v>0</v>
      </c>
      <c r="U439" s="248">
        <f t="shared" si="50"/>
        <v>0</v>
      </c>
      <c r="V439" s="248">
        <f t="shared" si="50"/>
        <v>0</v>
      </c>
      <c r="W439" s="248">
        <f t="shared" si="50"/>
        <v>0</v>
      </c>
      <c r="X439" s="248">
        <f t="shared" si="50"/>
        <v>0</v>
      </c>
      <c r="Y439" s="248">
        <f t="shared" si="50"/>
        <v>0</v>
      </c>
      <c r="Z439" s="248">
        <f t="shared" si="50"/>
        <v>0</v>
      </c>
      <c r="AA439" s="248">
        <f t="shared" si="50"/>
        <v>0</v>
      </c>
      <c r="AB439" s="248">
        <f t="shared" si="50"/>
        <v>0</v>
      </c>
    </row>
    <row r="440" spans="2:31" hidden="1" outlineLevel="1">
      <c r="B440" s="556">
        <f t="shared" si="49"/>
        <v>2</v>
      </c>
      <c r="C440" s="248" t="str">
        <f>C409</f>
        <v xml:space="preserve">1 Bed / 1 Bath </v>
      </c>
      <c r="D440" s="248">
        <f>E345</f>
        <v>1</v>
      </c>
      <c r="E440" s="248">
        <f t="shared" si="50"/>
        <v>1</v>
      </c>
      <c r="F440" s="248">
        <f t="shared" si="50"/>
        <v>1</v>
      </c>
      <c r="G440" s="248">
        <f t="shared" si="50"/>
        <v>2</v>
      </c>
      <c r="H440" s="248">
        <f t="shared" si="50"/>
        <v>2</v>
      </c>
      <c r="I440" s="248">
        <f t="shared" si="50"/>
        <v>3</v>
      </c>
      <c r="J440" s="248">
        <f t="shared" si="50"/>
        <v>3</v>
      </c>
      <c r="K440" s="248">
        <f t="shared" si="50"/>
        <v>4</v>
      </c>
      <c r="L440" s="248">
        <f t="shared" si="50"/>
        <v>4</v>
      </c>
      <c r="M440" s="248">
        <f t="shared" si="50"/>
        <v>4</v>
      </c>
      <c r="N440" s="248">
        <f t="shared" si="50"/>
        <v>4</v>
      </c>
      <c r="O440" s="248">
        <f t="shared" si="50"/>
        <v>4</v>
      </c>
      <c r="P440" s="248">
        <f t="shared" si="50"/>
        <v>4</v>
      </c>
      <c r="Q440" s="248">
        <f t="shared" si="50"/>
        <v>4</v>
      </c>
      <c r="R440" s="248">
        <f t="shared" si="50"/>
        <v>4</v>
      </c>
      <c r="S440" s="248">
        <f t="shared" si="50"/>
        <v>4</v>
      </c>
      <c r="T440" s="248">
        <f t="shared" si="50"/>
        <v>4</v>
      </c>
      <c r="U440" s="248">
        <f t="shared" si="50"/>
        <v>4</v>
      </c>
      <c r="V440" s="248">
        <f t="shared" si="50"/>
        <v>4</v>
      </c>
      <c r="W440" s="248">
        <f t="shared" si="50"/>
        <v>4</v>
      </c>
      <c r="X440" s="248">
        <f t="shared" si="50"/>
        <v>4</v>
      </c>
      <c r="Y440" s="248">
        <f t="shared" si="50"/>
        <v>4</v>
      </c>
      <c r="Z440" s="248">
        <f t="shared" si="50"/>
        <v>4</v>
      </c>
      <c r="AA440" s="248">
        <f t="shared" si="50"/>
        <v>4</v>
      </c>
      <c r="AB440" s="248">
        <f t="shared" si="50"/>
        <v>4</v>
      </c>
      <c r="AE440" s="4" t="s">
        <v>389</v>
      </c>
    </row>
    <row r="441" spans="2:31" hidden="1" outlineLevel="1">
      <c r="B441" s="556">
        <f t="shared" si="49"/>
        <v>3</v>
      </c>
      <c r="C441" s="248" t="str">
        <f>C410</f>
        <v xml:space="preserve">1 Bed / 1 Bath </v>
      </c>
      <c r="D441" s="248">
        <f>E346</f>
        <v>0</v>
      </c>
      <c r="E441" s="248">
        <f t="shared" si="50"/>
        <v>0</v>
      </c>
      <c r="F441" s="248">
        <f t="shared" si="50"/>
        <v>0</v>
      </c>
      <c r="G441" s="248">
        <f t="shared" si="50"/>
        <v>0</v>
      </c>
      <c r="H441" s="248">
        <f t="shared" si="50"/>
        <v>0</v>
      </c>
      <c r="I441" s="248">
        <f t="shared" si="50"/>
        <v>0</v>
      </c>
      <c r="J441" s="248">
        <f t="shared" si="50"/>
        <v>0</v>
      </c>
      <c r="K441" s="248">
        <f t="shared" si="50"/>
        <v>0</v>
      </c>
      <c r="L441" s="248">
        <f t="shared" si="50"/>
        <v>0</v>
      </c>
      <c r="M441" s="248">
        <f t="shared" si="50"/>
        <v>0</v>
      </c>
      <c r="N441" s="248">
        <f t="shared" si="50"/>
        <v>0</v>
      </c>
      <c r="O441" s="248">
        <f t="shared" si="50"/>
        <v>0</v>
      </c>
      <c r="P441" s="248">
        <f t="shared" si="50"/>
        <v>0</v>
      </c>
      <c r="Q441" s="248">
        <f t="shared" si="50"/>
        <v>0</v>
      </c>
      <c r="R441" s="248">
        <f t="shared" si="50"/>
        <v>0</v>
      </c>
      <c r="S441" s="248">
        <f t="shared" si="50"/>
        <v>0</v>
      </c>
      <c r="T441" s="248">
        <f t="shared" si="50"/>
        <v>0</v>
      </c>
      <c r="U441" s="248">
        <f t="shared" si="50"/>
        <v>0</v>
      </c>
      <c r="V441" s="248">
        <f t="shared" si="50"/>
        <v>0</v>
      </c>
      <c r="W441" s="248">
        <f t="shared" si="50"/>
        <v>0</v>
      </c>
      <c r="X441" s="248">
        <f t="shared" si="50"/>
        <v>0</v>
      </c>
      <c r="Y441" s="248">
        <f t="shared" si="50"/>
        <v>0</v>
      </c>
      <c r="Z441" s="248">
        <f t="shared" si="50"/>
        <v>0</v>
      </c>
      <c r="AA441" s="248">
        <f t="shared" si="50"/>
        <v>0</v>
      </c>
      <c r="AB441" s="248">
        <f t="shared" si="50"/>
        <v>0</v>
      </c>
    </row>
    <row r="442" spans="2:31" hidden="1" outlineLevel="1">
      <c r="B442" s="556">
        <f t="shared" si="49"/>
        <v>4</v>
      </c>
      <c r="C442" s="248" t="str">
        <f>C411</f>
        <v xml:space="preserve">1 Bed / 1 Bath </v>
      </c>
      <c r="D442" s="248">
        <f>E347</f>
        <v>0</v>
      </c>
      <c r="E442" s="248">
        <f t="shared" si="50"/>
        <v>0</v>
      </c>
      <c r="F442" s="248">
        <f t="shared" si="50"/>
        <v>0</v>
      </c>
      <c r="G442" s="248">
        <f t="shared" si="50"/>
        <v>0</v>
      </c>
      <c r="H442" s="248">
        <f t="shared" si="50"/>
        <v>0</v>
      </c>
      <c r="I442" s="248">
        <f t="shared" si="50"/>
        <v>0</v>
      </c>
      <c r="J442" s="248">
        <f t="shared" si="50"/>
        <v>0</v>
      </c>
      <c r="K442" s="248">
        <f t="shared" si="50"/>
        <v>0</v>
      </c>
      <c r="L442" s="248">
        <f t="shared" si="50"/>
        <v>0</v>
      </c>
      <c r="M442" s="248">
        <f t="shared" si="50"/>
        <v>0</v>
      </c>
      <c r="N442" s="248">
        <f t="shared" si="50"/>
        <v>0</v>
      </c>
      <c r="O442" s="248">
        <f t="shared" si="50"/>
        <v>0</v>
      </c>
      <c r="P442" s="248">
        <f t="shared" si="50"/>
        <v>0</v>
      </c>
      <c r="Q442" s="248">
        <f t="shared" si="50"/>
        <v>0</v>
      </c>
      <c r="R442" s="248">
        <f t="shared" si="50"/>
        <v>0</v>
      </c>
      <c r="S442" s="248">
        <f t="shared" si="50"/>
        <v>0</v>
      </c>
      <c r="T442" s="248">
        <f t="shared" si="50"/>
        <v>0</v>
      </c>
      <c r="U442" s="248">
        <f t="shared" si="50"/>
        <v>0</v>
      </c>
      <c r="V442" s="248">
        <f t="shared" si="50"/>
        <v>0</v>
      </c>
      <c r="W442" s="248">
        <f t="shared" si="50"/>
        <v>0</v>
      </c>
      <c r="X442" s="248">
        <f t="shared" si="50"/>
        <v>0</v>
      </c>
      <c r="Y442" s="248">
        <f t="shared" si="50"/>
        <v>0</v>
      </c>
      <c r="Z442" s="248">
        <f t="shared" si="50"/>
        <v>0</v>
      </c>
      <c r="AA442" s="248">
        <f t="shared" si="50"/>
        <v>0</v>
      </c>
      <c r="AB442" s="248">
        <f t="shared" si="50"/>
        <v>0</v>
      </c>
    </row>
    <row r="443" spans="2:31" hidden="1" outlineLevel="1">
      <c r="B443" s="556">
        <f t="shared" si="49"/>
        <v>5</v>
      </c>
      <c r="C443" s="248" t="str">
        <f t="shared" si="49"/>
        <v xml:space="preserve">2 Bed / 1 Bath </v>
      </c>
      <c r="D443" s="248">
        <f>E348</f>
        <v>0</v>
      </c>
      <c r="E443" s="248">
        <f t="shared" si="50"/>
        <v>0</v>
      </c>
      <c r="F443" s="248">
        <f t="shared" si="50"/>
        <v>1</v>
      </c>
      <c r="G443" s="248">
        <f t="shared" si="50"/>
        <v>1</v>
      </c>
      <c r="H443" s="248">
        <f t="shared" si="50"/>
        <v>1</v>
      </c>
      <c r="I443" s="248">
        <f t="shared" si="50"/>
        <v>1</v>
      </c>
      <c r="J443" s="248">
        <f t="shared" si="50"/>
        <v>1</v>
      </c>
      <c r="K443" s="248">
        <f t="shared" si="50"/>
        <v>1</v>
      </c>
      <c r="L443" s="248">
        <f t="shared" si="50"/>
        <v>1</v>
      </c>
      <c r="M443" s="248">
        <f t="shared" si="50"/>
        <v>1</v>
      </c>
      <c r="N443" s="248">
        <f t="shared" si="50"/>
        <v>1</v>
      </c>
      <c r="O443" s="248">
        <f t="shared" si="50"/>
        <v>1</v>
      </c>
      <c r="P443" s="248">
        <f t="shared" si="50"/>
        <v>1</v>
      </c>
      <c r="Q443" s="248">
        <f t="shared" si="50"/>
        <v>1</v>
      </c>
      <c r="R443" s="248">
        <f t="shared" si="50"/>
        <v>1</v>
      </c>
      <c r="S443" s="248">
        <f t="shared" si="50"/>
        <v>1</v>
      </c>
      <c r="T443" s="248">
        <f t="shared" si="50"/>
        <v>1</v>
      </c>
      <c r="U443" s="248">
        <f t="shared" si="50"/>
        <v>1</v>
      </c>
      <c r="V443" s="248">
        <f t="shared" si="50"/>
        <v>1</v>
      </c>
      <c r="W443" s="248">
        <f t="shared" si="50"/>
        <v>1</v>
      </c>
      <c r="X443" s="248">
        <f t="shared" si="50"/>
        <v>1</v>
      </c>
      <c r="Y443" s="248">
        <f t="shared" si="50"/>
        <v>1</v>
      </c>
      <c r="Z443" s="248">
        <f t="shared" si="50"/>
        <v>1</v>
      </c>
      <c r="AA443" s="248">
        <f t="shared" si="50"/>
        <v>1</v>
      </c>
      <c r="AB443" s="248">
        <f t="shared" si="50"/>
        <v>1</v>
      </c>
    </row>
    <row r="444" spans="2:31" hidden="1" outlineLevel="1">
      <c r="B444" s="556">
        <f t="shared" si="49"/>
        <v>6</v>
      </c>
      <c r="C444" s="248" t="str">
        <f t="shared" si="49"/>
        <v xml:space="preserve">2 Bed / 1 Bath </v>
      </c>
      <c r="D444" s="248">
        <f t="shared" ref="D444:D468" si="51">E349</f>
        <v>0</v>
      </c>
      <c r="E444" s="248">
        <f t="shared" si="50"/>
        <v>0</v>
      </c>
      <c r="F444" s="248">
        <f t="shared" si="50"/>
        <v>0</v>
      </c>
      <c r="G444" s="248">
        <f t="shared" si="50"/>
        <v>0</v>
      </c>
      <c r="H444" s="248">
        <f t="shared" si="50"/>
        <v>0</v>
      </c>
      <c r="I444" s="248">
        <f t="shared" si="50"/>
        <v>0</v>
      </c>
      <c r="J444" s="248">
        <f t="shared" si="50"/>
        <v>0</v>
      </c>
      <c r="K444" s="248">
        <f t="shared" si="50"/>
        <v>0</v>
      </c>
      <c r="L444" s="248">
        <f t="shared" si="50"/>
        <v>0</v>
      </c>
      <c r="M444" s="248">
        <f t="shared" si="50"/>
        <v>0</v>
      </c>
      <c r="N444" s="248">
        <f t="shared" si="50"/>
        <v>0</v>
      </c>
      <c r="O444" s="248">
        <f t="shared" si="50"/>
        <v>0</v>
      </c>
      <c r="P444" s="248">
        <f t="shared" si="50"/>
        <v>0</v>
      </c>
      <c r="Q444" s="248">
        <f t="shared" si="50"/>
        <v>0</v>
      </c>
      <c r="R444" s="248">
        <f t="shared" si="50"/>
        <v>0</v>
      </c>
      <c r="S444" s="248">
        <f t="shared" si="50"/>
        <v>0</v>
      </c>
      <c r="T444" s="248">
        <f t="shared" si="50"/>
        <v>0</v>
      </c>
      <c r="U444" s="248">
        <f t="shared" si="50"/>
        <v>0</v>
      </c>
      <c r="V444" s="248">
        <f t="shared" si="50"/>
        <v>0</v>
      </c>
      <c r="W444" s="248">
        <f t="shared" si="50"/>
        <v>0</v>
      </c>
      <c r="X444" s="248">
        <f t="shared" si="50"/>
        <v>0</v>
      </c>
      <c r="Y444" s="248">
        <f t="shared" si="50"/>
        <v>0</v>
      </c>
      <c r="Z444" s="248">
        <f t="shared" si="50"/>
        <v>0</v>
      </c>
      <c r="AA444" s="248">
        <f t="shared" si="50"/>
        <v>0</v>
      </c>
      <c r="AB444" s="248">
        <f t="shared" si="50"/>
        <v>0</v>
      </c>
    </row>
    <row r="445" spans="2:31" hidden="1" outlineLevel="1">
      <c r="B445" s="556">
        <f t="shared" si="49"/>
        <v>7</v>
      </c>
      <c r="C445" s="248" t="str">
        <f t="shared" si="49"/>
        <v xml:space="preserve">2 Bed / 1 Bath </v>
      </c>
      <c r="D445" s="248">
        <f t="shared" si="51"/>
        <v>0</v>
      </c>
      <c r="E445" s="248">
        <f t="shared" si="50"/>
        <v>0</v>
      </c>
      <c r="F445" s="248">
        <f t="shared" si="50"/>
        <v>0</v>
      </c>
      <c r="G445" s="248">
        <f t="shared" si="50"/>
        <v>0</v>
      </c>
      <c r="H445" s="248">
        <f t="shared" si="50"/>
        <v>0</v>
      </c>
      <c r="I445" s="248">
        <f t="shared" si="50"/>
        <v>0</v>
      </c>
      <c r="J445" s="248">
        <f t="shared" si="50"/>
        <v>0</v>
      </c>
      <c r="K445" s="248">
        <f t="shared" si="50"/>
        <v>0</v>
      </c>
      <c r="L445" s="248">
        <f t="shared" si="50"/>
        <v>0</v>
      </c>
      <c r="M445" s="248">
        <f t="shared" si="50"/>
        <v>0</v>
      </c>
      <c r="N445" s="248">
        <f t="shared" si="50"/>
        <v>0</v>
      </c>
      <c r="O445" s="248">
        <f t="shared" si="50"/>
        <v>0</v>
      </c>
      <c r="P445" s="248">
        <f t="shared" si="50"/>
        <v>0</v>
      </c>
      <c r="Q445" s="248">
        <f t="shared" si="50"/>
        <v>0</v>
      </c>
      <c r="R445" s="248">
        <f t="shared" si="50"/>
        <v>0</v>
      </c>
      <c r="S445" s="248">
        <f t="shared" si="50"/>
        <v>0</v>
      </c>
      <c r="T445" s="248">
        <f t="shared" si="50"/>
        <v>0</v>
      </c>
      <c r="U445" s="248">
        <f t="shared" si="50"/>
        <v>0</v>
      </c>
      <c r="V445" s="248">
        <f t="shared" si="50"/>
        <v>0</v>
      </c>
      <c r="W445" s="248">
        <f t="shared" si="50"/>
        <v>0</v>
      </c>
      <c r="X445" s="248">
        <f t="shared" si="50"/>
        <v>0</v>
      </c>
      <c r="Y445" s="248">
        <f t="shared" si="50"/>
        <v>0</v>
      </c>
      <c r="Z445" s="248">
        <f t="shared" si="50"/>
        <v>0</v>
      </c>
      <c r="AA445" s="248">
        <f t="shared" si="50"/>
        <v>0</v>
      </c>
      <c r="AB445" s="248">
        <f t="shared" si="50"/>
        <v>0</v>
      </c>
    </row>
    <row r="446" spans="2:31" hidden="1" outlineLevel="1">
      <c r="B446" s="556">
        <f t="shared" si="49"/>
        <v>8</v>
      </c>
      <c r="C446" s="248" t="str">
        <f t="shared" si="49"/>
        <v xml:space="preserve">2 Bed / 2 Bath </v>
      </c>
      <c r="D446" s="248">
        <f t="shared" si="51"/>
        <v>0</v>
      </c>
      <c r="E446" s="248">
        <f t="shared" si="50"/>
        <v>0</v>
      </c>
      <c r="F446" s="248">
        <f t="shared" si="50"/>
        <v>0</v>
      </c>
      <c r="G446" s="248">
        <f t="shared" si="50"/>
        <v>0</v>
      </c>
      <c r="H446" s="248">
        <f t="shared" si="50"/>
        <v>0</v>
      </c>
      <c r="I446" s="248">
        <f t="shared" si="50"/>
        <v>0</v>
      </c>
      <c r="J446" s="248">
        <f t="shared" si="50"/>
        <v>0</v>
      </c>
      <c r="K446" s="248">
        <f t="shared" si="50"/>
        <v>0</v>
      </c>
      <c r="L446" s="248">
        <f t="shared" si="50"/>
        <v>0</v>
      </c>
      <c r="M446" s="248">
        <f t="shared" si="50"/>
        <v>0</v>
      </c>
      <c r="N446" s="248">
        <f t="shared" si="50"/>
        <v>0</v>
      </c>
      <c r="O446" s="248">
        <f t="shared" si="50"/>
        <v>0</v>
      </c>
      <c r="P446" s="248">
        <f t="shared" si="50"/>
        <v>0</v>
      </c>
      <c r="Q446" s="248">
        <f t="shared" si="50"/>
        <v>0</v>
      </c>
      <c r="R446" s="248">
        <f t="shared" si="50"/>
        <v>0</v>
      </c>
      <c r="S446" s="248">
        <f t="shared" si="50"/>
        <v>0</v>
      </c>
      <c r="T446" s="248">
        <f t="shared" si="50"/>
        <v>0</v>
      </c>
      <c r="U446" s="248">
        <f t="shared" si="50"/>
        <v>0</v>
      </c>
      <c r="V446" s="248">
        <f t="shared" si="50"/>
        <v>0</v>
      </c>
      <c r="W446" s="248">
        <f t="shared" si="50"/>
        <v>0</v>
      </c>
      <c r="X446" s="248">
        <f t="shared" si="50"/>
        <v>0</v>
      </c>
      <c r="Y446" s="248">
        <f t="shared" si="50"/>
        <v>0</v>
      </c>
      <c r="Z446" s="248">
        <f t="shared" si="50"/>
        <v>0</v>
      </c>
      <c r="AA446" s="248">
        <f t="shared" si="50"/>
        <v>0</v>
      </c>
      <c r="AB446" s="248">
        <f t="shared" si="50"/>
        <v>0</v>
      </c>
    </row>
    <row r="447" spans="2:31" hidden="1" outlineLevel="1">
      <c r="B447" s="556">
        <f t="shared" si="49"/>
        <v>9</v>
      </c>
      <c r="C447" s="248" t="str">
        <f t="shared" si="49"/>
        <v>2 Bed / 1 Bath + Den</v>
      </c>
      <c r="D447" s="248">
        <f t="shared" si="51"/>
        <v>0</v>
      </c>
      <c r="E447" s="248">
        <f t="shared" si="50"/>
        <v>0</v>
      </c>
      <c r="F447" s="248">
        <f t="shared" si="50"/>
        <v>1</v>
      </c>
      <c r="G447" s="248">
        <f t="shared" si="50"/>
        <v>1</v>
      </c>
      <c r="H447" s="248">
        <f t="shared" si="50"/>
        <v>1</v>
      </c>
      <c r="I447" s="248">
        <f t="shared" si="50"/>
        <v>1</v>
      </c>
      <c r="J447" s="248">
        <f t="shared" si="50"/>
        <v>1</v>
      </c>
      <c r="K447" s="248">
        <f t="shared" si="50"/>
        <v>1</v>
      </c>
      <c r="L447" s="248">
        <f t="shared" si="50"/>
        <v>1</v>
      </c>
      <c r="M447" s="248">
        <f t="shared" si="50"/>
        <v>1</v>
      </c>
      <c r="N447" s="248">
        <f t="shared" si="50"/>
        <v>1</v>
      </c>
      <c r="O447" s="248">
        <f t="shared" si="50"/>
        <v>1</v>
      </c>
      <c r="P447" s="248">
        <f t="shared" si="50"/>
        <v>1</v>
      </c>
      <c r="Q447" s="248">
        <f t="shared" si="50"/>
        <v>1</v>
      </c>
      <c r="R447" s="248">
        <f t="shared" si="50"/>
        <v>1</v>
      </c>
      <c r="S447" s="248">
        <f t="shared" si="50"/>
        <v>1</v>
      </c>
      <c r="T447" s="248">
        <f t="shared" si="50"/>
        <v>1</v>
      </c>
      <c r="U447" s="248">
        <f t="shared" si="50"/>
        <v>1</v>
      </c>
      <c r="V447" s="248">
        <f t="shared" si="50"/>
        <v>1</v>
      </c>
      <c r="W447" s="248">
        <f t="shared" si="50"/>
        <v>1</v>
      </c>
      <c r="X447" s="248">
        <f t="shared" si="50"/>
        <v>1</v>
      </c>
      <c r="Y447" s="248">
        <f t="shared" si="50"/>
        <v>1</v>
      </c>
      <c r="Z447" s="248">
        <f t="shared" si="50"/>
        <v>1</v>
      </c>
      <c r="AA447" s="248">
        <f t="shared" si="50"/>
        <v>1</v>
      </c>
      <c r="AB447" s="248">
        <f t="shared" si="50"/>
        <v>1</v>
      </c>
    </row>
    <row r="448" spans="2:31" hidden="1" outlineLevel="1">
      <c r="B448" s="556">
        <f t="shared" si="49"/>
        <v>10</v>
      </c>
      <c r="C448" s="248" t="str">
        <f t="shared" si="49"/>
        <v xml:space="preserve">2 Bed / 2 Bath </v>
      </c>
      <c r="D448" s="248">
        <f t="shared" si="51"/>
        <v>0</v>
      </c>
      <c r="E448" s="248">
        <f t="shared" si="50"/>
        <v>0</v>
      </c>
      <c r="F448" s="248">
        <f t="shared" si="50"/>
        <v>0</v>
      </c>
      <c r="G448" s="248">
        <f t="shared" si="50"/>
        <v>0</v>
      </c>
      <c r="H448" s="248">
        <f t="shared" si="50"/>
        <v>0</v>
      </c>
      <c r="I448" s="248">
        <f t="shared" si="50"/>
        <v>0</v>
      </c>
      <c r="J448" s="248">
        <f t="shared" si="50"/>
        <v>0</v>
      </c>
      <c r="K448" s="248">
        <f t="shared" si="50"/>
        <v>0</v>
      </c>
      <c r="L448" s="248">
        <f t="shared" si="50"/>
        <v>0</v>
      </c>
      <c r="M448" s="248">
        <f t="shared" si="50"/>
        <v>0</v>
      </c>
      <c r="N448" s="248">
        <f t="shared" si="50"/>
        <v>0</v>
      </c>
      <c r="O448" s="248">
        <f t="shared" si="50"/>
        <v>0</v>
      </c>
      <c r="P448" s="248">
        <f t="shared" si="50"/>
        <v>0</v>
      </c>
      <c r="Q448" s="248">
        <f t="shared" si="50"/>
        <v>0</v>
      </c>
      <c r="R448" s="248">
        <f t="shared" si="50"/>
        <v>0</v>
      </c>
      <c r="S448" s="248">
        <f t="shared" si="50"/>
        <v>0</v>
      </c>
      <c r="T448" s="248">
        <f t="shared" si="50"/>
        <v>0</v>
      </c>
      <c r="U448" s="248">
        <f t="shared" si="50"/>
        <v>0</v>
      </c>
      <c r="V448" s="248">
        <f t="shared" si="50"/>
        <v>0</v>
      </c>
      <c r="W448" s="248">
        <f t="shared" si="50"/>
        <v>0</v>
      </c>
      <c r="X448" s="248">
        <f t="shared" si="50"/>
        <v>0</v>
      </c>
      <c r="Y448" s="248">
        <f t="shared" si="50"/>
        <v>0</v>
      </c>
      <c r="Z448" s="248">
        <f t="shared" si="50"/>
        <v>0</v>
      </c>
      <c r="AA448" s="248">
        <f t="shared" si="50"/>
        <v>0</v>
      </c>
      <c r="AB448" s="248">
        <f t="shared" si="50"/>
        <v>0</v>
      </c>
    </row>
    <row r="449" spans="2:28" hidden="1" outlineLevel="1">
      <c r="B449" s="556">
        <f t="shared" si="49"/>
        <v>11</v>
      </c>
      <c r="C449" s="248" t="str">
        <f t="shared" si="49"/>
        <v xml:space="preserve">2 Bed / 1.5 Bath </v>
      </c>
      <c r="D449" s="248">
        <f t="shared" si="51"/>
        <v>0</v>
      </c>
      <c r="E449" s="248">
        <f t="shared" si="50"/>
        <v>0</v>
      </c>
      <c r="F449" s="248">
        <f t="shared" si="50"/>
        <v>0</v>
      </c>
      <c r="G449" s="248">
        <f t="shared" si="50"/>
        <v>0</v>
      </c>
      <c r="H449" s="248">
        <f t="shared" si="50"/>
        <v>0</v>
      </c>
      <c r="I449" s="248">
        <f t="shared" si="50"/>
        <v>0</v>
      </c>
      <c r="J449" s="248">
        <f t="shared" si="50"/>
        <v>0</v>
      </c>
      <c r="K449" s="248">
        <f t="shared" si="50"/>
        <v>0</v>
      </c>
      <c r="L449" s="248">
        <f t="shared" si="50"/>
        <v>0</v>
      </c>
      <c r="M449" s="248">
        <f t="shared" si="50"/>
        <v>0</v>
      </c>
      <c r="N449" s="248">
        <f t="shared" si="50"/>
        <v>0</v>
      </c>
      <c r="O449" s="248">
        <f t="shared" si="50"/>
        <v>0</v>
      </c>
      <c r="P449" s="248">
        <f t="shared" si="50"/>
        <v>0</v>
      </c>
      <c r="Q449" s="248">
        <f t="shared" si="50"/>
        <v>0</v>
      </c>
      <c r="R449" s="248">
        <f t="shared" si="50"/>
        <v>0</v>
      </c>
      <c r="S449" s="248">
        <f t="shared" si="50"/>
        <v>0</v>
      </c>
      <c r="T449" s="248">
        <f t="shared" ref="T449:AB464" si="52">S449+T480</f>
        <v>0</v>
      </c>
      <c r="U449" s="248">
        <f t="shared" si="52"/>
        <v>0</v>
      </c>
      <c r="V449" s="248">
        <f t="shared" si="52"/>
        <v>0</v>
      </c>
      <c r="W449" s="248">
        <f t="shared" si="52"/>
        <v>0</v>
      </c>
      <c r="X449" s="248">
        <f t="shared" si="52"/>
        <v>0</v>
      </c>
      <c r="Y449" s="248">
        <f t="shared" si="52"/>
        <v>0</v>
      </c>
      <c r="Z449" s="248">
        <f t="shared" si="52"/>
        <v>0</v>
      </c>
      <c r="AA449" s="248">
        <f t="shared" si="52"/>
        <v>0</v>
      </c>
      <c r="AB449" s="248">
        <f t="shared" si="52"/>
        <v>0</v>
      </c>
    </row>
    <row r="450" spans="2:28" hidden="1" outlineLevel="1">
      <c r="B450" s="556">
        <f t="shared" si="49"/>
        <v>12</v>
      </c>
      <c r="C450" s="248" t="str">
        <f t="shared" si="49"/>
        <v xml:space="preserve">3 Bed / 2 Bath </v>
      </c>
      <c r="D450" s="248">
        <f t="shared" si="51"/>
        <v>0</v>
      </c>
      <c r="E450" s="248">
        <f t="shared" ref="E450:T465" si="53">D450+E481</f>
        <v>0</v>
      </c>
      <c r="F450" s="248">
        <f t="shared" si="53"/>
        <v>0</v>
      </c>
      <c r="G450" s="248">
        <f t="shared" si="53"/>
        <v>0</v>
      </c>
      <c r="H450" s="248">
        <f t="shared" si="53"/>
        <v>0</v>
      </c>
      <c r="I450" s="248">
        <f t="shared" si="53"/>
        <v>0</v>
      </c>
      <c r="J450" s="248">
        <f t="shared" si="53"/>
        <v>0</v>
      </c>
      <c r="K450" s="248">
        <f t="shared" si="53"/>
        <v>0</v>
      </c>
      <c r="L450" s="248">
        <f t="shared" si="53"/>
        <v>0</v>
      </c>
      <c r="M450" s="248">
        <f t="shared" si="53"/>
        <v>0</v>
      </c>
      <c r="N450" s="248">
        <f t="shared" si="53"/>
        <v>0</v>
      </c>
      <c r="O450" s="248">
        <f t="shared" si="53"/>
        <v>0</v>
      </c>
      <c r="P450" s="248">
        <f t="shared" si="53"/>
        <v>0</v>
      </c>
      <c r="Q450" s="248">
        <f t="shared" si="53"/>
        <v>0</v>
      </c>
      <c r="R450" s="248">
        <f t="shared" si="53"/>
        <v>0</v>
      </c>
      <c r="S450" s="248">
        <f t="shared" si="53"/>
        <v>0</v>
      </c>
      <c r="T450" s="248">
        <f t="shared" si="52"/>
        <v>0</v>
      </c>
      <c r="U450" s="248">
        <f t="shared" si="52"/>
        <v>0</v>
      </c>
      <c r="V450" s="248">
        <f t="shared" si="52"/>
        <v>0</v>
      </c>
      <c r="W450" s="248">
        <f t="shared" si="52"/>
        <v>0</v>
      </c>
      <c r="X450" s="248">
        <f t="shared" si="52"/>
        <v>0</v>
      </c>
      <c r="Y450" s="248">
        <f t="shared" si="52"/>
        <v>0</v>
      </c>
      <c r="Z450" s="248">
        <f t="shared" si="52"/>
        <v>0</v>
      </c>
      <c r="AA450" s="248">
        <f t="shared" si="52"/>
        <v>0</v>
      </c>
      <c r="AB450" s="248">
        <f t="shared" si="52"/>
        <v>0</v>
      </c>
    </row>
    <row r="451" spans="2:28" hidden="1" outlineLevel="1">
      <c r="B451" s="556">
        <f t="shared" si="49"/>
        <v>13</v>
      </c>
      <c r="C451" s="248" t="str">
        <f t="shared" si="49"/>
        <v>3 Bed / 2 Bath House</v>
      </c>
      <c r="D451" s="248">
        <f t="shared" si="51"/>
        <v>0</v>
      </c>
      <c r="E451" s="248">
        <f t="shared" si="53"/>
        <v>0</v>
      </c>
      <c r="F451" s="248">
        <f t="shared" si="53"/>
        <v>1</v>
      </c>
      <c r="G451" s="248">
        <f t="shared" si="53"/>
        <v>1</v>
      </c>
      <c r="H451" s="248">
        <f t="shared" si="53"/>
        <v>1</v>
      </c>
      <c r="I451" s="248">
        <f t="shared" si="53"/>
        <v>1</v>
      </c>
      <c r="J451" s="248">
        <f t="shared" si="53"/>
        <v>1</v>
      </c>
      <c r="K451" s="248">
        <f t="shared" si="53"/>
        <v>1</v>
      </c>
      <c r="L451" s="248">
        <f t="shared" si="53"/>
        <v>1</v>
      </c>
      <c r="M451" s="248">
        <f t="shared" si="53"/>
        <v>1</v>
      </c>
      <c r="N451" s="248">
        <f t="shared" si="53"/>
        <v>1</v>
      </c>
      <c r="O451" s="248">
        <f t="shared" si="53"/>
        <v>1</v>
      </c>
      <c r="P451" s="248">
        <f t="shared" si="53"/>
        <v>1</v>
      </c>
      <c r="Q451" s="248">
        <f t="shared" si="53"/>
        <v>1</v>
      </c>
      <c r="R451" s="248">
        <f t="shared" si="53"/>
        <v>1</v>
      </c>
      <c r="S451" s="248">
        <f t="shared" si="53"/>
        <v>1</v>
      </c>
      <c r="T451" s="248">
        <f t="shared" si="52"/>
        <v>1</v>
      </c>
      <c r="U451" s="248">
        <f t="shared" si="52"/>
        <v>1</v>
      </c>
      <c r="V451" s="248">
        <f t="shared" si="52"/>
        <v>1</v>
      </c>
      <c r="W451" s="248">
        <f t="shared" si="52"/>
        <v>1</v>
      </c>
      <c r="X451" s="248">
        <f t="shared" si="52"/>
        <v>1</v>
      </c>
      <c r="Y451" s="248">
        <f t="shared" si="52"/>
        <v>1</v>
      </c>
      <c r="Z451" s="248">
        <f t="shared" si="52"/>
        <v>1</v>
      </c>
      <c r="AA451" s="248">
        <f t="shared" si="52"/>
        <v>1</v>
      </c>
      <c r="AB451" s="248">
        <f t="shared" si="52"/>
        <v>1</v>
      </c>
    </row>
    <row r="452" spans="2:28" hidden="1" outlineLevel="1">
      <c r="B452" s="556">
        <f t="shared" si="49"/>
        <v>14</v>
      </c>
      <c r="C452" s="248" t="str">
        <f t="shared" si="49"/>
        <v xml:space="preserve">3 Bed / 2 Bath </v>
      </c>
      <c r="D452" s="248">
        <f t="shared" si="51"/>
        <v>0</v>
      </c>
      <c r="E452" s="248">
        <f t="shared" si="53"/>
        <v>0</v>
      </c>
      <c r="F452" s="248">
        <f t="shared" si="53"/>
        <v>0</v>
      </c>
      <c r="G452" s="248">
        <f t="shared" si="53"/>
        <v>0</v>
      </c>
      <c r="H452" s="248">
        <f t="shared" si="53"/>
        <v>0</v>
      </c>
      <c r="I452" s="248">
        <f t="shared" si="53"/>
        <v>0</v>
      </c>
      <c r="J452" s="248">
        <f t="shared" si="53"/>
        <v>0</v>
      </c>
      <c r="K452" s="248">
        <f t="shared" si="53"/>
        <v>0</v>
      </c>
      <c r="L452" s="248">
        <f t="shared" si="53"/>
        <v>0</v>
      </c>
      <c r="M452" s="248">
        <f t="shared" si="53"/>
        <v>0</v>
      </c>
      <c r="N452" s="248">
        <f t="shared" si="53"/>
        <v>0</v>
      </c>
      <c r="O452" s="248">
        <f t="shared" si="53"/>
        <v>0</v>
      </c>
      <c r="P452" s="248">
        <f t="shared" si="53"/>
        <v>0</v>
      </c>
      <c r="Q452" s="248">
        <f t="shared" si="53"/>
        <v>0</v>
      </c>
      <c r="R452" s="248">
        <f t="shared" si="53"/>
        <v>0</v>
      </c>
      <c r="S452" s="248">
        <f t="shared" si="53"/>
        <v>0</v>
      </c>
      <c r="T452" s="248">
        <f t="shared" si="52"/>
        <v>0</v>
      </c>
      <c r="U452" s="248">
        <f t="shared" si="52"/>
        <v>0</v>
      </c>
      <c r="V452" s="248">
        <f t="shared" si="52"/>
        <v>0</v>
      </c>
      <c r="W452" s="248">
        <f t="shared" si="52"/>
        <v>0</v>
      </c>
      <c r="X452" s="248">
        <f t="shared" si="52"/>
        <v>0</v>
      </c>
      <c r="Y452" s="248">
        <f t="shared" si="52"/>
        <v>0</v>
      </c>
      <c r="Z452" s="248">
        <f t="shared" si="52"/>
        <v>0</v>
      </c>
      <c r="AA452" s="248">
        <f t="shared" si="52"/>
        <v>0</v>
      </c>
      <c r="AB452" s="248">
        <f t="shared" si="52"/>
        <v>0</v>
      </c>
    </row>
    <row r="453" spans="2:28" hidden="1" outlineLevel="1">
      <c r="B453" s="556">
        <f t="shared" si="49"/>
        <v>15</v>
      </c>
      <c r="C453" s="248" t="str">
        <f t="shared" si="49"/>
        <v xml:space="preserve">1 Bed / 1 Bath </v>
      </c>
      <c r="D453" s="248">
        <f t="shared" si="51"/>
        <v>0</v>
      </c>
      <c r="E453" s="248">
        <f t="shared" si="53"/>
        <v>0</v>
      </c>
      <c r="F453" s="248">
        <f t="shared" si="53"/>
        <v>0</v>
      </c>
      <c r="G453" s="248">
        <f t="shared" si="53"/>
        <v>0</v>
      </c>
      <c r="H453" s="248">
        <f t="shared" si="53"/>
        <v>0</v>
      </c>
      <c r="I453" s="248">
        <f t="shared" si="53"/>
        <v>0</v>
      </c>
      <c r="J453" s="248">
        <f t="shared" si="53"/>
        <v>0</v>
      </c>
      <c r="K453" s="248">
        <f t="shared" si="53"/>
        <v>0</v>
      </c>
      <c r="L453" s="248">
        <f t="shared" si="53"/>
        <v>0</v>
      </c>
      <c r="M453" s="248">
        <f t="shared" si="53"/>
        <v>0</v>
      </c>
      <c r="N453" s="248">
        <f t="shared" si="53"/>
        <v>0</v>
      </c>
      <c r="O453" s="248">
        <f t="shared" si="53"/>
        <v>0</v>
      </c>
      <c r="P453" s="248">
        <f t="shared" si="53"/>
        <v>0</v>
      </c>
      <c r="Q453" s="248">
        <f t="shared" si="53"/>
        <v>0</v>
      </c>
      <c r="R453" s="248">
        <f t="shared" si="53"/>
        <v>0</v>
      </c>
      <c r="S453" s="248">
        <f t="shared" si="53"/>
        <v>0</v>
      </c>
      <c r="T453" s="248">
        <f t="shared" si="52"/>
        <v>0</v>
      </c>
      <c r="U453" s="248">
        <f t="shared" si="52"/>
        <v>0</v>
      </c>
      <c r="V453" s="248">
        <f t="shared" si="52"/>
        <v>0</v>
      </c>
      <c r="W453" s="248">
        <f t="shared" si="52"/>
        <v>0</v>
      </c>
      <c r="X453" s="248">
        <f t="shared" si="52"/>
        <v>0</v>
      </c>
      <c r="Y453" s="248">
        <f t="shared" si="52"/>
        <v>0</v>
      </c>
      <c r="Z453" s="248">
        <f t="shared" si="52"/>
        <v>0</v>
      </c>
      <c r="AA453" s="248">
        <f t="shared" si="52"/>
        <v>0</v>
      </c>
      <c r="AB453" s="248">
        <f t="shared" si="52"/>
        <v>0</v>
      </c>
    </row>
    <row r="454" spans="2:28" hidden="1" outlineLevel="1">
      <c r="B454" s="556">
        <f t="shared" si="49"/>
        <v>16</v>
      </c>
      <c r="C454" s="248" t="str">
        <f t="shared" si="49"/>
        <v xml:space="preserve">2 Bed / 2 Bath </v>
      </c>
      <c r="D454" s="248">
        <f t="shared" si="51"/>
        <v>0</v>
      </c>
      <c r="E454" s="248">
        <f t="shared" si="53"/>
        <v>0</v>
      </c>
      <c r="F454" s="248">
        <f t="shared" si="53"/>
        <v>0</v>
      </c>
      <c r="G454" s="248">
        <f t="shared" si="53"/>
        <v>0</v>
      </c>
      <c r="H454" s="248">
        <f t="shared" si="53"/>
        <v>0</v>
      </c>
      <c r="I454" s="248">
        <f t="shared" si="53"/>
        <v>0</v>
      </c>
      <c r="J454" s="248">
        <f t="shared" si="53"/>
        <v>0</v>
      </c>
      <c r="K454" s="248">
        <f t="shared" si="53"/>
        <v>0</v>
      </c>
      <c r="L454" s="248">
        <f t="shared" si="53"/>
        <v>0</v>
      </c>
      <c r="M454" s="248">
        <f t="shared" si="53"/>
        <v>0</v>
      </c>
      <c r="N454" s="248">
        <f t="shared" si="53"/>
        <v>0</v>
      </c>
      <c r="O454" s="248">
        <f t="shared" si="53"/>
        <v>0</v>
      </c>
      <c r="P454" s="248">
        <f t="shared" si="53"/>
        <v>0</v>
      </c>
      <c r="Q454" s="248">
        <f t="shared" si="53"/>
        <v>0</v>
      </c>
      <c r="R454" s="248">
        <f t="shared" si="53"/>
        <v>0</v>
      </c>
      <c r="S454" s="248">
        <f t="shared" si="53"/>
        <v>0</v>
      </c>
      <c r="T454" s="248">
        <f t="shared" si="52"/>
        <v>0</v>
      </c>
      <c r="U454" s="248">
        <f t="shared" si="52"/>
        <v>0</v>
      </c>
      <c r="V454" s="248">
        <f t="shared" si="52"/>
        <v>0</v>
      </c>
      <c r="W454" s="248">
        <f t="shared" si="52"/>
        <v>0</v>
      </c>
      <c r="X454" s="248">
        <f t="shared" si="52"/>
        <v>0</v>
      </c>
      <c r="Y454" s="248">
        <f t="shared" si="52"/>
        <v>0</v>
      </c>
      <c r="Z454" s="248">
        <f t="shared" si="52"/>
        <v>0</v>
      </c>
      <c r="AA454" s="248">
        <f t="shared" si="52"/>
        <v>0</v>
      </c>
      <c r="AB454" s="248">
        <f t="shared" si="52"/>
        <v>0</v>
      </c>
    </row>
    <row r="455" spans="2:28" hidden="1" outlineLevel="1">
      <c r="B455" s="556">
        <f t="shared" ref="B455:C468" si="54">B424</f>
        <v>17</v>
      </c>
      <c r="C455" s="248" t="str">
        <f t="shared" si="54"/>
        <v xml:space="preserve">4 Bed / 2 Bath Penthouse </v>
      </c>
      <c r="D455" s="248">
        <f t="shared" si="51"/>
        <v>0</v>
      </c>
      <c r="E455" s="248">
        <f t="shared" si="53"/>
        <v>0</v>
      </c>
      <c r="F455" s="248">
        <f t="shared" si="53"/>
        <v>0</v>
      </c>
      <c r="G455" s="248">
        <f t="shared" si="53"/>
        <v>0</v>
      </c>
      <c r="H455" s="248">
        <f t="shared" si="53"/>
        <v>0</v>
      </c>
      <c r="I455" s="248">
        <f t="shared" si="53"/>
        <v>0</v>
      </c>
      <c r="J455" s="248">
        <f t="shared" si="53"/>
        <v>0</v>
      </c>
      <c r="K455" s="248">
        <f t="shared" si="53"/>
        <v>0</v>
      </c>
      <c r="L455" s="248">
        <f t="shared" si="53"/>
        <v>0</v>
      </c>
      <c r="M455" s="248">
        <f t="shared" si="53"/>
        <v>0</v>
      </c>
      <c r="N455" s="248">
        <f t="shared" si="53"/>
        <v>0</v>
      </c>
      <c r="O455" s="248">
        <f t="shared" si="53"/>
        <v>0</v>
      </c>
      <c r="P455" s="248">
        <f t="shared" si="53"/>
        <v>0</v>
      </c>
      <c r="Q455" s="248">
        <f t="shared" si="53"/>
        <v>0</v>
      </c>
      <c r="R455" s="248">
        <f t="shared" si="53"/>
        <v>0</v>
      </c>
      <c r="S455" s="248">
        <f t="shared" si="53"/>
        <v>0</v>
      </c>
      <c r="T455" s="248">
        <f t="shared" si="52"/>
        <v>0</v>
      </c>
      <c r="U455" s="248">
        <f t="shared" si="52"/>
        <v>0</v>
      </c>
      <c r="V455" s="248">
        <f t="shared" si="52"/>
        <v>0</v>
      </c>
      <c r="W455" s="248">
        <f t="shared" si="52"/>
        <v>0</v>
      </c>
      <c r="X455" s="248">
        <f t="shared" si="52"/>
        <v>0</v>
      </c>
      <c r="Y455" s="248">
        <f t="shared" si="52"/>
        <v>0</v>
      </c>
      <c r="Z455" s="248">
        <f t="shared" si="52"/>
        <v>0</v>
      </c>
      <c r="AA455" s="248">
        <f t="shared" si="52"/>
        <v>0</v>
      </c>
      <c r="AB455" s="248">
        <f t="shared" si="52"/>
        <v>0</v>
      </c>
    </row>
    <row r="456" spans="2:28" hidden="1" outlineLevel="1">
      <c r="B456" s="556">
        <f t="shared" si="54"/>
        <v>18</v>
      </c>
      <c r="C456" s="248" t="str">
        <f t="shared" si="54"/>
        <v xml:space="preserve">2 Bed / 2 Bath </v>
      </c>
      <c r="D456" s="248">
        <f t="shared" si="51"/>
        <v>0</v>
      </c>
      <c r="E456" s="248">
        <f t="shared" si="53"/>
        <v>0</v>
      </c>
      <c r="F456" s="248">
        <f t="shared" si="53"/>
        <v>0</v>
      </c>
      <c r="G456" s="248">
        <f t="shared" si="53"/>
        <v>0</v>
      </c>
      <c r="H456" s="248">
        <f t="shared" si="53"/>
        <v>0</v>
      </c>
      <c r="I456" s="248">
        <f t="shared" si="53"/>
        <v>0</v>
      </c>
      <c r="J456" s="248">
        <f t="shared" si="53"/>
        <v>0</v>
      </c>
      <c r="K456" s="248">
        <f t="shared" si="53"/>
        <v>0</v>
      </c>
      <c r="L456" s="248">
        <f t="shared" si="53"/>
        <v>0</v>
      </c>
      <c r="M456" s="248">
        <f t="shared" si="53"/>
        <v>0</v>
      </c>
      <c r="N456" s="248">
        <f t="shared" si="53"/>
        <v>0</v>
      </c>
      <c r="O456" s="248">
        <f t="shared" si="53"/>
        <v>0</v>
      </c>
      <c r="P456" s="248">
        <f t="shared" si="53"/>
        <v>0</v>
      </c>
      <c r="Q456" s="248">
        <f t="shared" si="53"/>
        <v>0</v>
      </c>
      <c r="R456" s="248">
        <f t="shared" si="53"/>
        <v>0</v>
      </c>
      <c r="S456" s="248">
        <f t="shared" si="53"/>
        <v>0</v>
      </c>
      <c r="T456" s="248">
        <f t="shared" si="52"/>
        <v>0</v>
      </c>
      <c r="U456" s="248">
        <f t="shared" si="52"/>
        <v>0</v>
      </c>
      <c r="V456" s="248">
        <f t="shared" si="52"/>
        <v>0</v>
      </c>
      <c r="W456" s="248">
        <f t="shared" si="52"/>
        <v>0</v>
      </c>
      <c r="X456" s="248">
        <f t="shared" si="52"/>
        <v>0</v>
      </c>
      <c r="Y456" s="248">
        <f t="shared" si="52"/>
        <v>0</v>
      </c>
      <c r="Z456" s="248">
        <f t="shared" si="52"/>
        <v>0</v>
      </c>
      <c r="AA456" s="248">
        <f t="shared" si="52"/>
        <v>0</v>
      </c>
      <c r="AB456" s="248">
        <f t="shared" si="52"/>
        <v>0</v>
      </c>
    </row>
    <row r="457" spans="2:28" hidden="1" outlineLevel="1">
      <c r="B457" s="556">
        <f t="shared" si="54"/>
        <v>19</v>
      </c>
      <c r="C457" s="248">
        <f t="shared" si="54"/>
        <v>0</v>
      </c>
      <c r="D457" s="248">
        <f t="shared" si="51"/>
        <v>0</v>
      </c>
      <c r="E457" s="248">
        <f t="shared" si="53"/>
        <v>0</v>
      </c>
      <c r="F457" s="248">
        <f t="shared" si="53"/>
        <v>0</v>
      </c>
      <c r="G457" s="248">
        <f t="shared" si="53"/>
        <v>0</v>
      </c>
      <c r="H457" s="248">
        <f t="shared" si="53"/>
        <v>0</v>
      </c>
      <c r="I457" s="248">
        <f t="shared" si="53"/>
        <v>0</v>
      </c>
      <c r="J457" s="248">
        <f t="shared" si="53"/>
        <v>0</v>
      </c>
      <c r="K457" s="248">
        <f t="shared" si="53"/>
        <v>0</v>
      </c>
      <c r="L457" s="248">
        <f t="shared" si="53"/>
        <v>0</v>
      </c>
      <c r="M457" s="248">
        <f t="shared" si="53"/>
        <v>0</v>
      </c>
      <c r="N457" s="248">
        <f t="shared" si="53"/>
        <v>0</v>
      </c>
      <c r="O457" s="248">
        <f t="shared" si="53"/>
        <v>0</v>
      </c>
      <c r="P457" s="248">
        <f t="shared" si="53"/>
        <v>0</v>
      </c>
      <c r="Q457" s="248">
        <f t="shared" si="53"/>
        <v>0</v>
      </c>
      <c r="R457" s="248">
        <f t="shared" si="53"/>
        <v>0</v>
      </c>
      <c r="S457" s="248">
        <f t="shared" si="53"/>
        <v>0</v>
      </c>
      <c r="T457" s="248">
        <f t="shared" si="52"/>
        <v>0</v>
      </c>
      <c r="U457" s="248">
        <f t="shared" si="52"/>
        <v>0</v>
      </c>
      <c r="V457" s="248">
        <f t="shared" si="52"/>
        <v>0</v>
      </c>
      <c r="W457" s="248">
        <f t="shared" si="52"/>
        <v>0</v>
      </c>
      <c r="X457" s="248">
        <f t="shared" si="52"/>
        <v>0</v>
      </c>
      <c r="Y457" s="248">
        <f t="shared" si="52"/>
        <v>0</v>
      </c>
      <c r="Z457" s="248">
        <f t="shared" si="52"/>
        <v>0</v>
      </c>
      <c r="AA457" s="248">
        <f t="shared" si="52"/>
        <v>0</v>
      </c>
      <c r="AB457" s="248">
        <f t="shared" si="52"/>
        <v>0</v>
      </c>
    </row>
    <row r="458" spans="2:28" hidden="1" outlineLevel="1">
      <c r="B458" s="556">
        <f t="shared" si="54"/>
        <v>20</v>
      </c>
      <c r="C458" s="248">
        <f t="shared" si="54"/>
        <v>0</v>
      </c>
      <c r="D458" s="248">
        <f t="shared" si="51"/>
        <v>0</v>
      </c>
      <c r="E458" s="248">
        <f t="shared" si="53"/>
        <v>0</v>
      </c>
      <c r="F458" s="248">
        <f t="shared" si="53"/>
        <v>0</v>
      </c>
      <c r="G458" s="248">
        <f t="shared" si="53"/>
        <v>0</v>
      </c>
      <c r="H458" s="248">
        <f t="shared" si="53"/>
        <v>0</v>
      </c>
      <c r="I458" s="248">
        <f t="shared" si="53"/>
        <v>0</v>
      </c>
      <c r="J458" s="248">
        <f t="shared" si="53"/>
        <v>0</v>
      </c>
      <c r="K458" s="248">
        <f t="shared" si="53"/>
        <v>0</v>
      </c>
      <c r="L458" s="248">
        <f t="shared" si="53"/>
        <v>0</v>
      </c>
      <c r="M458" s="248">
        <f t="shared" si="53"/>
        <v>0</v>
      </c>
      <c r="N458" s="248">
        <f t="shared" si="53"/>
        <v>0</v>
      </c>
      <c r="O458" s="248">
        <f t="shared" si="53"/>
        <v>0</v>
      </c>
      <c r="P458" s="248">
        <f t="shared" si="53"/>
        <v>0</v>
      </c>
      <c r="Q458" s="248">
        <f t="shared" si="53"/>
        <v>0</v>
      </c>
      <c r="R458" s="248">
        <f t="shared" si="53"/>
        <v>0</v>
      </c>
      <c r="S458" s="248">
        <f t="shared" si="53"/>
        <v>0</v>
      </c>
      <c r="T458" s="248">
        <f t="shared" si="52"/>
        <v>0</v>
      </c>
      <c r="U458" s="248">
        <f t="shared" si="52"/>
        <v>0</v>
      </c>
      <c r="V458" s="248">
        <f t="shared" si="52"/>
        <v>0</v>
      </c>
      <c r="W458" s="248">
        <f t="shared" si="52"/>
        <v>0</v>
      </c>
      <c r="X458" s="248">
        <f t="shared" si="52"/>
        <v>0</v>
      </c>
      <c r="Y458" s="248">
        <f t="shared" si="52"/>
        <v>0</v>
      </c>
      <c r="Z458" s="248">
        <f t="shared" si="52"/>
        <v>0</v>
      </c>
      <c r="AA458" s="248">
        <f t="shared" si="52"/>
        <v>0</v>
      </c>
      <c r="AB458" s="248">
        <f t="shared" si="52"/>
        <v>0</v>
      </c>
    </row>
    <row r="459" spans="2:28" hidden="1" outlineLevel="1">
      <c r="B459" s="556">
        <f t="shared" si="54"/>
        <v>21</v>
      </c>
      <c r="C459" s="248">
        <f t="shared" si="54"/>
        <v>0</v>
      </c>
      <c r="D459" s="248">
        <f t="shared" si="51"/>
        <v>0</v>
      </c>
      <c r="E459" s="248">
        <f t="shared" si="53"/>
        <v>0</v>
      </c>
      <c r="F459" s="248">
        <f t="shared" si="53"/>
        <v>0</v>
      </c>
      <c r="G459" s="248">
        <f t="shared" si="53"/>
        <v>0</v>
      </c>
      <c r="H459" s="248">
        <f t="shared" si="53"/>
        <v>0</v>
      </c>
      <c r="I459" s="248">
        <f t="shared" si="53"/>
        <v>0</v>
      </c>
      <c r="J459" s="248">
        <f t="shared" si="53"/>
        <v>0</v>
      </c>
      <c r="K459" s="248">
        <f t="shared" si="53"/>
        <v>0</v>
      </c>
      <c r="L459" s="248">
        <f t="shared" si="53"/>
        <v>0</v>
      </c>
      <c r="M459" s="248">
        <f t="shared" si="53"/>
        <v>0</v>
      </c>
      <c r="N459" s="248">
        <f t="shared" si="53"/>
        <v>0</v>
      </c>
      <c r="O459" s="248">
        <f t="shared" si="53"/>
        <v>0</v>
      </c>
      <c r="P459" s="248">
        <f t="shared" si="53"/>
        <v>0</v>
      </c>
      <c r="Q459" s="248">
        <f t="shared" si="53"/>
        <v>0</v>
      </c>
      <c r="R459" s="248">
        <f t="shared" si="53"/>
        <v>0</v>
      </c>
      <c r="S459" s="248">
        <f t="shared" si="53"/>
        <v>0</v>
      </c>
      <c r="T459" s="248">
        <f t="shared" si="52"/>
        <v>0</v>
      </c>
      <c r="U459" s="248">
        <f t="shared" si="52"/>
        <v>0</v>
      </c>
      <c r="V459" s="248">
        <f t="shared" si="52"/>
        <v>0</v>
      </c>
      <c r="W459" s="248">
        <f t="shared" si="52"/>
        <v>0</v>
      </c>
      <c r="X459" s="248">
        <f t="shared" si="52"/>
        <v>0</v>
      </c>
      <c r="Y459" s="248">
        <f t="shared" si="52"/>
        <v>0</v>
      </c>
      <c r="Z459" s="248">
        <f t="shared" si="52"/>
        <v>0</v>
      </c>
      <c r="AA459" s="248">
        <f t="shared" si="52"/>
        <v>0</v>
      </c>
      <c r="AB459" s="248">
        <f t="shared" si="52"/>
        <v>0</v>
      </c>
    </row>
    <row r="460" spans="2:28" hidden="1" outlineLevel="1">
      <c r="B460" s="556">
        <f t="shared" si="54"/>
        <v>22</v>
      </c>
      <c r="C460" s="248">
        <f t="shared" si="54"/>
        <v>0</v>
      </c>
      <c r="D460" s="248">
        <f t="shared" si="51"/>
        <v>0</v>
      </c>
      <c r="E460" s="248">
        <f t="shared" si="53"/>
        <v>0</v>
      </c>
      <c r="F460" s="248">
        <f t="shared" si="53"/>
        <v>0</v>
      </c>
      <c r="G460" s="248">
        <f t="shared" si="53"/>
        <v>0</v>
      </c>
      <c r="H460" s="248">
        <f t="shared" si="53"/>
        <v>0</v>
      </c>
      <c r="I460" s="248">
        <f t="shared" si="53"/>
        <v>0</v>
      </c>
      <c r="J460" s="248">
        <f t="shared" si="53"/>
        <v>0</v>
      </c>
      <c r="K460" s="248">
        <f t="shared" si="53"/>
        <v>0</v>
      </c>
      <c r="L460" s="248">
        <f t="shared" si="53"/>
        <v>0</v>
      </c>
      <c r="M460" s="248">
        <f t="shared" si="53"/>
        <v>0</v>
      </c>
      <c r="N460" s="248">
        <f t="shared" si="53"/>
        <v>0</v>
      </c>
      <c r="O460" s="248">
        <f t="shared" si="53"/>
        <v>0</v>
      </c>
      <c r="P460" s="248">
        <f t="shared" si="53"/>
        <v>0</v>
      </c>
      <c r="Q460" s="248">
        <f t="shared" si="53"/>
        <v>0</v>
      </c>
      <c r="R460" s="248">
        <f t="shared" si="53"/>
        <v>0</v>
      </c>
      <c r="S460" s="248">
        <f t="shared" si="53"/>
        <v>0</v>
      </c>
      <c r="T460" s="248">
        <f t="shared" si="52"/>
        <v>0</v>
      </c>
      <c r="U460" s="248">
        <f t="shared" si="52"/>
        <v>0</v>
      </c>
      <c r="V460" s="248">
        <f t="shared" si="52"/>
        <v>0</v>
      </c>
      <c r="W460" s="248">
        <f t="shared" si="52"/>
        <v>0</v>
      </c>
      <c r="X460" s="248">
        <f t="shared" si="52"/>
        <v>0</v>
      </c>
      <c r="Y460" s="248">
        <f t="shared" si="52"/>
        <v>0</v>
      </c>
      <c r="Z460" s="248">
        <f t="shared" si="52"/>
        <v>0</v>
      </c>
      <c r="AA460" s="248">
        <f t="shared" si="52"/>
        <v>0</v>
      </c>
      <c r="AB460" s="248">
        <f t="shared" si="52"/>
        <v>0</v>
      </c>
    </row>
    <row r="461" spans="2:28" hidden="1" outlineLevel="1">
      <c r="B461" s="556">
        <f t="shared" si="54"/>
        <v>23</v>
      </c>
      <c r="C461" s="248">
        <f t="shared" si="54"/>
        <v>0</v>
      </c>
      <c r="D461" s="248">
        <f t="shared" si="51"/>
        <v>0</v>
      </c>
      <c r="E461" s="248">
        <f t="shared" si="53"/>
        <v>0</v>
      </c>
      <c r="F461" s="248">
        <f t="shared" si="53"/>
        <v>0</v>
      </c>
      <c r="G461" s="248">
        <f t="shared" si="53"/>
        <v>0</v>
      </c>
      <c r="H461" s="248">
        <f t="shared" si="53"/>
        <v>0</v>
      </c>
      <c r="I461" s="248">
        <f t="shared" si="53"/>
        <v>0</v>
      </c>
      <c r="J461" s="248">
        <f t="shared" si="53"/>
        <v>0</v>
      </c>
      <c r="K461" s="248">
        <f t="shared" si="53"/>
        <v>0</v>
      </c>
      <c r="L461" s="248">
        <f t="shared" si="53"/>
        <v>0</v>
      </c>
      <c r="M461" s="248">
        <f t="shared" si="53"/>
        <v>0</v>
      </c>
      <c r="N461" s="248">
        <f t="shared" si="53"/>
        <v>0</v>
      </c>
      <c r="O461" s="248">
        <f t="shared" si="53"/>
        <v>0</v>
      </c>
      <c r="P461" s="248">
        <f t="shared" si="53"/>
        <v>0</v>
      </c>
      <c r="Q461" s="248">
        <f t="shared" si="53"/>
        <v>0</v>
      </c>
      <c r="R461" s="248">
        <f t="shared" si="53"/>
        <v>0</v>
      </c>
      <c r="S461" s="248">
        <f t="shared" si="53"/>
        <v>0</v>
      </c>
      <c r="T461" s="248">
        <f t="shared" si="52"/>
        <v>0</v>
      </c>
      <c r="U461" s="248">
        <f t="shared" si="52"/>
        <v>0</v>
      </c>
      <c r="V461" s="248">
        <f t="shared" si="52"/>
        <v>0</v>
      </c>
      <c r="W461" s="248">
        <f t="shared" si="52"/>
        <v>0</v>
      </c>
      <c r="X461" s="248">
        <f t="shared" si="52"/>
        <v>0</v>
      </c>
      <c r="Y461" s="248">
        <f t="shared" si="52"/>
        <v>0</v>
      </c>
      <c r="Z461" s="248">
        <f t="shared" si="52"/>
        <v>0</v>
      </c>
      <c r="AA461" s="248">
        <f t="shared" si="52"/>
        <v>0</v>
      </c>
      <c r="AB461" s="248">
        <f t="shared" si="52"/>
        <v>0</v>
      </c>
    </row>
    <row r="462" spans="2:28" hidden="1" outlineLevel="1">
      <c r="B462" s="556">
        <f t="shared" si="54"/>
        <v>24</v>
      </c>
      <c r="C462" s="248">
        <f t="shared" si="54"/>
        <v>0</v>
      </c>
      <c r="D462" s="248">
        <f t="shared" si="51"/>
        <v>0</v>
      </c>
      <c r="E462" s="248">
        <f t="shared" si="53"/>
        <v>0</v>
      </c>
      <c r="F462" s="248">
        <f t="shared" si="53"/>
        <v>0</v>
      </c>
      <c r="G462" s="248">
        <f t="shared" si="53"/>
        <v>0</v>
      </c>
      <c r="H462" s="248">
        <f t="shared" si="53"/>
        <v>0</v>
      </c>
      <c r="I462" s="248">
        <f t="shared" si="53"/>
        <v>0</v>
      </c>
      <c r="J462" s="248">
        <f t="shared" si="53"/>
        <v>0</v>
      </c>
      <c r="K462" s="248">
        <f t="shared" si="53"/>
        <v>0</v>
      </c>
      <c r="L462" s="248">
        <f t="shared" si="53"/>
        <v>0</v>
      </c>
      <c r="M462" s="248">
        <f t="shared" si="53"/>
        <v>0</v>
      </c>
      <c r="N462" s="248">
        <f t="shared" si="53"/>
        <v>0</v>
      </c>
      <c r="O462" s="248">
        <f t="shared" si="53"/>
        <v>0</v>
      </c>
      <c r="P462" s="248">
        <f t="shared" si="53"/>
        <v>0</v>
      </c>
      <c r="Q462" s="248">
        <f t="shared" si="53"/>
        <v>0</v>
      </c>
      <c r="R462" s="248">
        <f t="shared" si="53"/>
        <v>0</v>
      </c>
      <c r="S462" s="248">
        <f t="shared" si="53"/>
        <v>0</v>
      </c>
      <c r="T462" s="248">
        <f t="shared" si="52"/>
        <v>0</v>
      </c>
      <c r="U462" s="248">
        <f t="shared" si="52"/>
        <v>0</v>
      </c>
      <c r="V462" s="248">
        <f t="shared" si="52"/>
        <v>0</v>
      </c>
      <c r="W462" s="248">
        <f t="shared" si="52"/>
        <v>0</v>
      </c>
      <c r="X462" s="248">
        <f t="shared" si="52"/>
        <v>0</v>
      </c>
      <c r="Y462" s="248">
        <f t="shared" si="52"/>
        <v>0</v>
      </c>
      <c r="Z462" s="248">
        <f t="shared" si="52"/>
        <v>0</v>
      </c>
      <c r="AA462" s="248">
        <f t="shared" si="52"/>
        <v>0</v>
      </c>
      <c r="AB462" s="248">
        <f t="shared" si="52"/>
        <v>0</v>
      </c>
    </row>
    <row r="463" spans="2:28" hidden="1" outlineLevel="1">
      <c r="B463" s="556">
        <f t="shared" si="54"/>
        <v>25</v>
      </c>
      <c r="C463" s="248">
        <f t="shared" si="54"/>
        <v>0</v>
      </c>
      <c r="D463" s="248">
        <f t="shared" si="51"/>
        <v>0</v>
      </c>
      <c r="E463" s="248">
        <f t="shared" si="53"/>
        <v>0</v>
      </c>
      <c r="F463" s="248">
        <f t="shared" si="53"/>
        <v>0</v>
      </c>
      <c r="G463" s="248">
        <f t="shared" si="53"/>
        <v>0</v>
      </c>
      <c r="H463" s="248">
        <f t="shared" si="53"/>
        <v>0</v>
      </c>
      <c r="I463" s="248">
        <f t="shared" si="53"/>
        <v>0</v>
      </c>
      <c r="J463" s="248">
        <f t="shared" si="53"/>
        <v>0</v>
      </c>
      <c r="K463" s="248">
        <f t="shared" si="53"/>
        <v>0</v>
      </c>
      <c r="L463" s="248">
        <f t="shared" si="53"/>
        <v>0</v>
      </c>
      <c r="M463" s="248">
        <f t="shared" si="53"/>
        <v>0</v>
      </c>
      <c r="N463" s="248">
        <f t="shared" si="53"/>
        <v>0</v>
      </c>
      <c r="O463" s="248">
        <f t="shared" si="53"/>
        <v>0</v>
      </c>
      <c r="P463" s="248">
        <f t="shared" si="53"/>
        <v>0</v>
      </c>
      <c r="Q463" s="248">
        <f t="shared" si="53"/>
        <v>0</v>
      </c>
      <c r="R463" s="248">
        <f t="shared" si="53"/>
        <v>0</v>
      </c>
      <c r="S463" s="248">
        <f t="shared" si="53"/>
        <v>0</v>
      </c>
      <c r="T463" s="248">
        <f t="shared" si="52"/>
        <v>0</v>
      </c>
      <c r="U463" s="248">
        <f t="shared" si="52"/>
        <v>0</v>
      </c>
      <c r="V463" s="248">
        <f t="shared" si="52"/>
        <v>0</v>
      </c>
      <c r="W463" s="248">
        <f t="shared" si="52"/>
        <v>0</v>
      </c>
      <c r="X463" s="248">
        <f t="shared" si="52"/>
        <v>0</v>
      </c>
      <c r="Y463" s="248">
        <f t="shared" si="52"/>
        <v>0</v>
      </c>
      <c r="Z463" s="248">
        <f t="shared" si="52"/>
        <v>0</v>
      </c>
      <c r="AA463" s="248">
        <f t="shared" si="52"/>
        <v>0</v>
      </c>
      <c r="AB463" s="248">
        <f t="shared" si="52"/>
        <v>0</v>
      </c>
    </row>
    <row r="464" spans="2:28" hidden="1" outlineLevel="1">
      <c r="B464" s="556">
        <f t="shared" si="54"/>
        <v>26</v>
      </c>
      <c r="C464" s="248">
        <f t="shared" si="54"/>
        <v>0</v>
      </c>
      <c r="D464" s="248">
        <f t="shared" si="51"/>
        <v>0</v>
      </c>
      <c r="E464" s="248">
        <f t="shared" si="53"/>
        <v>0</v>
      </c>
      <c r="F464" s="248">
        <f t="shared" si="53"/>
        <v>0</v>
      </c>
      <c r="G464" s="248">
        <f t="shared" si="53"/>
        <v>0</v>
      </c>
      <c r="H464" s="248">
        <f t="shared" si="53"/>
        <v>0</v>
      </c>
      <c r="I464" s="248">
        <f t="shared" si="53"/>
        <v>0</v>
      </c>
      <c r="J464" s="248">
        <f t="shared" si="53"/>
        <v>0</v>
      </c>
      <c r="K464" s="248">
        <f t="shared" si="53"/>
        <v>0</v>
      </c>
      <c r="L464" s="248">
        <f t="shared" si="53"/>
        <v>0</v>
      </c>
      <c r="M464" s="248">
        <f t="shared" si="53"/>
        <v>0</v>
      </c>
      <c r="N464" s="248">
        <f t="shared" si="53"/>
        <v>0</v>
      </c>
      <c r="O464" s="248">
        <f t="shared" si="53"/>
        <v>0</v>
      </c>
      <c r="P464" s="248">
        <f t="shared" si="53"/>
        <v>0</v>
      </c>
      <c r="Q464" s="248">
        <f t="shared" si="53"/>
        <v>0</v>
      </c>
      <c r="R464" s="248">
        <f t="shared" si="53"/>
        <v>0</v>
      </c>
      <c r="S464" s="248">
        <f t="shared" si="53"/>
        <v>0</v>
      </c>
      <c r="T464" s="248">
        <f t="shared" si="52"/>
        <v>0</v>
      </c>
      <c r="U464" s="248">
        <f t="shared" si="52"/>
        <v>0</v>
      </c>
      <c r="V464" s="248">
        <f t="shared" si="52"/>
        <v>0</v>
      </c>
      <c r="W464" s="248">
        <f t="shared" si="52"/>
        <v>0</v>
      </c>
      <c r="X464" s="248">
        <f t="shared" si="52"/>
        <v>0</v>
      </c>
      <c r="Y464" s="248">
        <f t="shared" si="52"/>
        <v>0</v>
      </c>
      <c r="Z464" s="248">
        <f t="shared" si="52"/>
        <v>0</v>
      </c>
      <c r="AA464" s="248">
        <f t="shared" si="52"/>
        <v>0</v>
      </c>
      <c r="AB464" s="248">
        <f t="shared" si="52"/>
        <v>0</v>
      </c>
    </row>
    <row r="465" spans="2:28" hidden="1" outlineLevel="1">
      <c r="B465" s="556">
        <f t="shared" si="54"/>
        <v>27</v>
      </c>
      <c r="C465" s="248">
        <f t="shared" si="54"/>
        <v>0</v>
      </c>
      <c r="D465" s="248">
        <f t="shared" si="51"/>
        <v>0</v>
      </c>
      <c r="E465" s="248">
        <f t="shared" si="53"/>
        <v>0</v>
      </c>
      <c r="F465" s="248">
        <f t="shared" si="53"/>
        <v>0</v>
      </c>
      <c r="G465" s="248">
        <f t="shared" si="53"/>
        <v>0</v>
      </c>
      <c r="H465" s="248">
        <f t="shared" si="53"/>
        <v>0</v>
      </c>
      <c r="I465" s="248">
        <f t="shared" si="53"/>
        <v>0</v>
      </c>
      <c r="J465" s="248">
        <f t="shared" si="53"/>
        <v>0</v>
      </c>
      <c r="K465" s="248">
        <f t="shared" si="53"/>
        <v>0</v>
      </c>
      <c r="L465" s="248">
        <f t="shared" si="53"/>
        <v>0</v>
      </c>
      <c r="M465" s="248">
        <f t="shared" si="53"/>
        <v>0</v>
      </c>
      <c r="N465" s="248">
        <f t="shared" si="53"/>
        <v>0</v>
      </c>
      <c r="O465" s="248">
        <f t="shared" si="53"/>
        <v>0</v>
      </c>
      <c r="P465" s="248">
        <f t="shared" si="53"/>
        <v>0</v>
      </c>
      <c r="Q465" s="248">
        <f t="shared" si="53"/>
        <v>0</v>
      </c>
      <c r="R465" s="248">
        <f t="shared" si="53"/>
        <v>0</v>
      </c>
      <c r="S465" s="248">
        <f t="shared" si="53"/>
        <v>0</v>
      </c>
      <c r="T465" s="248">
        <f t="shared" si="53"/>
        <v>0</v>
      </c>
      <c r="U465" s="248">
        <f t="shared" ref="U465:AB468" si="55">T465+U496</f>
        <v>0</v>
      </c>
      <c r="V465" s="248">
        <f t="shared" si="55"/>
        <v>0</v>
      </c>
      <c r="W465" s="248">
        <f t="shared" si="55"/>
        <v>0</v>
      </c>
      <c r="X465" s="248">
        <f t="shared" si="55"/>
        <v>0</v>
      </c>
      <c r="Y465" s="248">
        <f t="shared" si="55"/>
        <v>0</v>
      </c>
      <c r="Z465" s="248">
        <f t="shared" si="55"/>
        <v>0</v>
      </c>
      <c r="AA465" s="248">
        <f t="shared" si="55"/>
        <v>0</v>
      </c>
      <c r="AB465" s="248">
        <f t="shared" si="55"/>
        <v>0</v>
      </c>
    </row>
    <row r="466" spans="2:28" hidden="1" outlineLevel="1">
      <c r="B466" s="556">
        <f t="shared" si="54"/>
        <v>28</v>
      </c>
      <c r="C466" s="248">
        <f t="shared" si="54"/>
        <v>0</v>
      </c>
      <c r="D466" s="248">
        <f t="shared" si="51"/>
        <v>0</v>
      </c>
      <c r="E466" s="248">
        <f t="shared" ref="E466:T468" si="56">D466+E497</f>
        <v>0</v>
      </c>
      <c r="F466" s="248">
        <f t="shared" si="56"/>
        <v>0</v>
      </c>
      <c r="G466" s="248">
        <f t="shared" si="56"/>
        <v>0</v>
      </c>
      <c r="H466" s="248">
        <f t="shared" si="56"/>
        <v>0</v>
      </c>
      <c r="I466" s="248">
        <f t="shared" si="56"/>
        <v>0</v>
      </c>
      <c r="J466" s="248">
        <f t="shared" si="56"/>
        <v>0</v>
      </c>
      <c r="K466" s="248">
        <f t="shared" si="56"/>
        <v>0</v>
      </c>
      <c r="L466" s="248">
        <f t="shared" si="56"/>
        <v>0</v>
      </c>
      <c r="M466" s="248">
        <f t="shared" si="56"/>
        <v>0</v>
      </c>
      <c r="N466" s="248">
        <f t="shared" si="56"/>
        <v>0</v>
      </c>
      <c r="O466" s="248">
        <f t="shared" si="56"/>
        <v>0</v>
      </c>
      <c r="P466" s="248">
        <f t="shared" si="56"/>
        <v>0</v>
      </c>
      <c r="Q466" s="248">
        <f t="shared" si="56"/>
        <v>0</v>
      </c>
      <c r="R466" s="248">
        <f t="shared" si="56"/>
        <v>0</v>
      </c>
      <c r="S466" s="248">
        <f t="shared" si="56"/>
        <v>0</v>
      </c>
      <c r="T466" s="248">
        <f t="shared" si="56"/>
        <v>0</v>
      </c>
      <c r="U466" s="248">
        <f t="shared" si="55"/>
        <v>0</v>
      </c>
      <c r="V466" s="248">
        <f t="shared" si="55"/>
        <v>0</v>
      </c>
      <c r="W466" s="248">
        <f t="shared" si="55"/>
        <v>0</v>
      </c>
      <c r="X466" s="248">
        <f t="shared" si="55"/>
        <v>0</v>
      </c>
      <c r="Y466" s="248">
        <f t="shared" si="55"/>
        <v>0</v>
      </c>
      <c r="Z466" s="248">
        <f t="shared" si="55"/>
        <v>0</v>
      </c>
      <c r="AA466" s="248">
        <f t="shared" si="55"/>
        <v>0</v>
      </c>
      <c r="AB466" s="248">
        <f t="shared" si="55"/>
        <v>0</v>
      </c>
    </row>
    <row r="467" spans="2:28" hidden="1" outlineLevel="1">
      <c r="B467" s="556">
        <f t="shared" si="54"/>
        <v>29</v>
      </c>
      <c r="C467" s="248">
        <f t="shared" si="54"/>
        <v>0</v>
      </c>
      <c r="D467" s="248">
        <f t="shared" si="51"/>
        <v>0</v>
      </c>
      <c r="E467" s="248">
        <f t="shared" si="56"/>
        <v>0</v>
      </c>
      <c r="F467" s="248">
        <f t="shared" si="56"/>
        <v>0</v>
      </c>
      <c r="G467" s="248">
        <f t="shared" si="56"/>
        <v>0</v>
      </c>
      <c r="H467" s="248">
        <f t="shared" si="56"/>
        <v>0</v>
      </c>
      <c r="I467" s="248">
        <f t="shared" si="56"/>
        <v>0</v>
      </c>
      <c r="J467" s="248">
        <f t="shared" si="56"/>
        <v>0</v>
      </c>
      <c r="K467" s="248">
        <f t="shared" si="56"/>
        <v>0</v>
      </c>
      <c r="L467" s="248">
        <f t="shared" si="56"/>
        <v>0</v>
      </c>
      <c r="M467" s="248">
        <f t="shared" si="56"/>
        <v>0</v>
      </c>
      <c r="N467" s="248">
        <f t="shared" si="56"/>
        <v>0</v>
      </c>
      <c r="O467" s="248">
        <f t="shared" si="56"/>
        <v>0</v>
      </c>
      <c r="P467" s="248">
        <f t="shared" si="56"/>
        <v>0</v>
      </c>
      <c r="Q467" s="248">
        <f t="shared" si="56"/>
        <v>0</v>
      </c>
      <c r="R467" s="248">
        <f t="shared" si="56"/>
        <v>0</v>
      </c>
      <c r="S467" s="248">
        <f t="shared" si="56"/>
        <v>0</v>
      </c>
      <c r="T467" s="248">
        <f t="shared" si="56"/>
        <v>0</v>
      </c>
      <c r="U467" s="248">
        <f t="shared" si="55"/>
        <v>0</v>
      </c>
      <c r="V467" s="248">
        <f t="shared" si="55"/>
        <v>0</v>
      </c>
      <c r="W467" s="248">
        <f t="shared" si="55"/>
        <v>0</v>
      </c>
      <c r="X467" s="248">
        <f t="shared" si="55"/>
        <v>0</v>
      </c>
      <c r="Y467" s="248">
        <f t="shared" si="55"/>
        <v>0</v>
      </c>
      <c r="Z467" s="248">
        <f t="shared" si="55"/>
        <v>0</v>
      </c>
      <c r="AA467" s="248">
        <f t="shared" si="55"/>
        <v>0</v>
      </c>
      <c r="AB467" s="248">
        <f t="shared" si="55"/>
        <v>0</v>
      </c>
    </row>
    <row r="468" spans="2:28" hidden="1" outlineLevel="1">
      <c r="B468" s="556">
        <f t="shared" si="54"/>
        <v>30</v>
      </c>
      <c r="C468" s="248">
        <f t="shared" si="54"/>
        <v>0</v>
      </c>
      <c r="D468" s="248">
        <f t="shared" si="51"/>
        <v>0</v>
      </c>
      <c r="E468" s="248">
        <f t="shared" si="56"/>
        <v>0</v>
      </c>
      <c r="F468" s="248">
        <f t="shared" si="56"/>
        <v>0</v>
      </c>
      <c r="G468" s="248">
        <f t="shared" si="56"/>
        <v>0</v>
      </c>
      <c r="H468" s="248">
        <f t="shared" si="56"/>
        <v>0</v>
      </c>
      <c r="I468" s="248">
        <f t="shared" si="56"/>
        <v>0</v>
      </c>
      <c r="J468" s="248">
        <f t="shared" si="56"/>
        <v>0</v>
      </c>
      <c r="K468" s="248">
        <f t="shared" si="56"/>
        <v>0</v>
      </c>
      <c r="L468" s="248">
        <f t="shared" si="56"/>
        <v>0</v>
      </c>
      <c r="M468" s="248">
        <f t="shared" si="56"/>
        <v>0</v>
      </c>
      <c r="N468" s="248">
        <f t="shared" si="56"/>
        <v>0</v>
      </c>
      <c r="O468" s="248">
        <f t="shared" si="56"/>
        <v>0</v>
      </c>
      <c r="P468" s="248">
        <f t="shared" si="56"/>
        <v>0</v>
      </c>
      <c r="Q468" s="248">
        <f t="shared" si="56"/>
        <v>0</v>
      </c>
      <c r="R468" s="248">
        <f t="shared" si="56"/>
        <v>0</v>
      </c>
      <c r="S468" s="248">
        <f t="shared" si="56"/>
        <v>0</v>
      </c>
      <c r="T468" s="248">
        <f t="shared" si="56"/>
        <v>0</v>
      </c>
      <c r="U468" s="248">
        <f t="shared" si="55"/>
        <v>0</v>
      </c>
      <c r="V468" s="248">
        <f t="shared" si="55"/>
        <v>0</v>
      </c>
      <c r="W468" s="248">
        <f t="shared" si="55"/>
        <v>0</v>
      </c>
      <c r="X468" s="248">
        <f t="shared" si="55"/>
        <v>0</v>
      </c>
      <c r="Y468" s="248">
        <f t="shared" si="55"/>
        <v>0</v>
      </c>
      <c r="Z468" s="248">
        <f t="shared" si="55"/>
        <v>0</v>
      </c>
      <c r="AA468" s="248">
        <f t="shared" si="55"/>
        <v>0</v>
      </c>
      <c r="AB468" s="248">
        <f t="shared" si="55"/>
        <v>0</v>
      </c>
    </row>
    <row r="469" spans="2:28" hidden="1" outlineLevel="1">
      <c r="B469" s="556"/>
      <c r="C469" s="21" t="s">
        <v>282</v>
      </c>
    </row>
    <row r="470" spans="2:28" hidden="1" outlineLevel="1">
      <c r="B470" s="556"/>
      <c r="C470" s="4" t="str">
        <f t="shared" ref="C470:C485" si="57">C439</f>
        <v>Studio</v>
      </c>
      <c r="D470" s="248"/>
      <c r="E470" s="4">
        <f t="shared" ref="E470:AB470" si="58">IF(D439&lt;($T344+$E344),E408*MIN($G344,($T344+$E344)-D439),0)</f>
        <v>0</v>
      </c>
      <c r="F470" s="4">
        <f t="shared" si="58"/>
        <v>0</v>
      </c>
      <c r="G470" s="4">
        <f t="shared" si="58"/>
        <v>0</v>
      </c>
      <c r="H470" s="4">
        <f t="shared" si="58"/>
        <v>0</v>
      </c>
      <c r="I470" s="4">
        <f t="shared" si="58"/>
        <v>0</v>
      </c>
      <c r="J470" s="4">
        <f t="shared" si="58"/>
        <v>0</v>
      </c>
      <c r="K470" s="4">
        <f t="shared" si="58"/>
        <v>0</v>
      </c>
      <c r="L470" s="4">
        <f t="shared" si="58"/>
        <v>0</v>
      </c>
      <c r="M470" s="4">
        <f t="shared" si="58"/>
        <v>0</v>
      </c>
      <c r="N470" s="4">
        <f t="shared" si="58"/>
        <v>0</v>
      </c>
      <c r="O470" s="4">
        <f t="shared" si="58"/>
        <v>0</v>
      </c>
      <c r="P470" s="4">
        <f t="shared" si="58"/>
        <v>0</v>
      </c>
      <c r="Q470" s="4">
        <f t="shared" si="58"/>
        <v>0</v>
      </c>
      <c r="R470" s="4">
        <f t="shared" si="58"/>
        <v>0</v>
      </c>
      <c r="S470" s="4">
        <f t="shared" si="58"/>
        <v>0</v>
      </c>
      <c r="T470" s="4">
        <f t="shared" si="58"/>
        <v>0</v>
      </c>
      <c r="U470" s="4">
        <f t="shared" si="58"/>
        <v>0</v>
      </c>
      <c r="V470" s="4">
        <f t="shared" si="58"/>
        <v>0</v>
      </c>
      <c r="W470" s="4">
        <f t="shared" si="58"/>
        <v>0</v>
      </c>
      <c r="X470" s="4">
        <f t="shared" si="58"/>
        <v>0</v>
      </c>
      <c r="Y470" s="4">
        <f t="shared" si="58"/>
        <v>0</v>
      </c>
      <c r="Z470" s="4">
        <f t="shared" si="58"/>
        <v>0</v>
      </c>
      <c r="AA470" s="4">
        <f t="shared" si="58"/>
        <v>0</v>
      </c>
      <c r="AB470" s="4">
        <f t="shared" si="58"/>
        <v>0</v>
      </c>
    </row>
    <row r="471" spans="2:28" hidden="1" outlineLevel="1">
      <c r="B471" s="556"/>
      <c r="C471" s="4" t="str">
        <f t="shared" si="57"/>
        <v xml:space="preserve">1 Bed / 1 Bath </v>
      </c>
      <c r="D471" s="248"/>
      <c r="E471" s="4">
        <f t="shared" ref="E471:AB471" si="59">IF(D440&lt;($T345+$E345),E409*MIN($G345,($T345+$E345)-D440),0)</f>
        <v>0</v>
      </c>
      <c r="F471" s="4">
        <f t="shared" si="59"/>
        <v>0</v>
      </c>
      <c r="G471" s="4">
        <f t="shared" si="59"/>
        <v>1</v>
      </c>
      <c r="H471" s="4">
        <f t="shared" si="59"/>
        <v>0</v>
      </c>
      <c r="I471" s="4">
        <f t="shared" si="59"/>
        <v>1</v>
      </c>
      <c r="J471" s="4">
        <f t="shared" si="59"/>
        <v>0</v>
      </c>
      <c r="K471" s="4">
        <f t="shared" si="59"/>
        <v>1</v>
      </c>
      <c r="L471" s="4">
        <f t="shared" si="59"/>
        <v>0</v>
      </c>
      <c r="M471" s="4">
        <f t="shared" si="59"/>
        <v>0</v>
      </c>
      <c r="N471" s="4">
        <f t="shared" si="59"/>
        <v>0</v>
      </c>
      <c r="O471" s="4">
        <f t="shared" si="59"/>
        <v>0</v>
      </c>
      <c r="P471" s="4">
        <f t="shared" si="59"/>
        <v>0</v>
      </c>
      <c r="Q471" s="4">
        <f t="shared" si="59"/>
        <v>0</v>
      </c>
      <c r="R471" s="4">
        <f t="shared" si="59"/>
        <v>0</v>
      </c>
      <c r="S471" s="4">
        <f t="shared" si="59"/>
        <v>0</v>
      </c>
      <c r="T471" s="4">
        <f t="shared" si="59"/>
        <v>0</v>
      </c>
      <c r="U471" s="4">
        <f t="shared" si="59"/>
        <v>0</v>
      </c>
      <c r="V471" s="4">
        <f t="shared" si="59"/>
        <v>0</v>
      </c>
      <c r="W471" s="4">
        <f t="shared" si="59"/>
        <v>0</v>
      </c>
      <c r="X471" s="4">
        <f t="shared" si="59"/>
        <v>0</v>
      </c>
      <c r="Y471" s="4">
        <f t="shared" si="59"/>
        <v>0</v>
      </c>
      <c r="Z471" s="4">
        <f t="shared" si="59"/>
        <v>0</v>
      </c>
      <c r="AA471" s="4">
        <f t="shared" si="59"/>
        <v>0</v>
      </c>
      <c r="AB471" s="4">
        <f t="shared" si="59"/>
        <v>0</v>
      </c>
    </row>
    <row r="472" spans="2:28" hidden="1" outlineLevel="1">
      <c r="B472" s="556"/>
      <c r="C472" s="4" t="str">
        <f t="shared" si="57"/>
        <v xml:space="preserve">1 Bed / 1 Bath </v>
      </c>
      <c r="D472" s="248"/>
      <c r="E472" s="4">
        <f t="shared" ref="E472:AB472" si="60">IF(D441&lt;($T346+$E346),E410*MIN($G346,($T346+$E346)-D441),0)</f>
        <v>0</v>
      </c>
      <c r="F472" s="4">
        <f t="shared" si="60"/>
        <v>0</v>
      </c>
      <c r="G472" s="4">
        <f t="shared" si="60"/>
        <v>0</v>
      </c>
      <c r="H472" s="4">
        <f t="shared" si="60"/>
        <v>0</v>
      </c>
      <c r="I472" s="4">
        <f t="shared" si="60"/>
        <v>0</v>
      </c>
      <c r="J472" s="4">
        <f t="shared" si="60"/>
        <v>0</v>
      </c>
      <c r="K472" s="4">
        <f t="shared" si="60"/>
        <v>0</v>
      </c>
      <c r="L472" s="4">
        <f t="shared" si="60"/>
        <v>0</v>
      </c>
      <c r="M472" s="4">
        <f t="shared" si="60"/>
        <v>0</v>
      </c>
      <c r="N472" s="4">
        <f t="shared" si="60"/>
        <v>0</v>
      </c>
      <c r="O472" s="4">
        <f t="shared" si="60"/>
        <v>0</v>
      </c>
      <c r="P472" s="4">
        <f t="shared" si="60"/>
        <v>0</v>
      </c>
      <c r="Q472" s="4">
        <f t="shared" si="60"/>
        <v>0</v>
      </c>
      <c r="R472" s="4">
        <f t="shared" si="60"/>
        <v>0</v>
      </c>
      <c r="S472" s="4">
        <f t="shared" si="60"/>
        <v>0</v>
      </c>
      <c r="T472" s="4">
        <f t="shared" si="60"/>
        <v>0</v>
      </c>
      <c r="U472" s="4">
        <f t="shared" si="60"/>
        <v>0</v>
      </c>
      <c r="V472" s="4">
        <f t="shared" si="60"/>
        <v>0</v>
      </c>
      <c r="W472" s="4">
        <f t="shared" si="60"/>
        <v>0</v>
      </c>
      <c r="X472" s="4">
        <f t="shared" si="60"/>
        <v>0</v>
      </c>
      <c r="Y472" s="4">
        <f t="shared" si="60"/>
        <v>0</v>
      </c>
      <c r="Z472" s="4">
        <f t="shared" si="60"/>
        <v>0</v>
      </c>
      <c r="AA472" s="4">
        <f t="shared" si="60"/>
        <v>0</v>
      </c>
      <c r="AB472" s="4">
        <f t="shared" si="60"/>
        <v>0</v>
      </c>
    </row>
    <row r="473" spans="2:28" hidden="1" outlineLevel="1">
      <c r="B473" s="556"/>
      <c r="C473" s="4" t="str">
        <f t="shared" si="57"/>
        <v xml:space="preserve">1 Bed / 1 Bath </v>
      </c>
      <c r="D473" s="248"/>
      <c r="E473" s="4">
        <f t="shared" ref="E473:AB473" si="61">IF(D442&lt;($T347+$E347),E411*MIN($G347,($T347+$E347)-D442),0)</f>
        <v>0</v>
      </c>
      <c r="F473" s="4">
        <f t="shared" si="61"/>
        <v>0</v>
      </c>
      <c r="G473" s="4">
        <f t="shared" si="61"/>
        <v>0</v>
      </c>
      <c r="H473" s="4">
        <f t="shared" si="61"/>
        <v>0</v>
      </c>
      <c r="I473" s="4">
        <f t="shared" si="61"/>
        <v>0</v>
      </c>
      <c r="J473" s="4">
        <f t="shared" si="61"/>
        <v>0</v>
      </c>
      <c r="K473" s="4">
        <f t="shared" si="61"/>
        <v>0</v>
      </c>
      <c r="L473" s="4">
        <f t="shared" si="61"/>
        <v>0</v>
      </c>
      <c r="M473" s="4">
        <f t="shared" si="61"/>
        <v>0</v>
      </c>
      <c r="N473" s="4">
        <f t="shared" si="61"/>
        <v>0</v>
      </c>
      <c r="O473" s="4">
        <f t="shared" si="61"/>
        <v>0</v>
      </c>
      <c r="P473" s="4">
        <f t="shared" si="61"/>
        <v>0</v>
      </c>
      <c r="Q473" s="4">
        <f t="shared" si="61"/>
        <v>0</v>
      </c>
      <c r="R473" s="4">
        <f t="shared" si="61"/>
        <v>0</v>
      </c>
      <c r="S473" s="4">
        <f t="shared" si="61"/>
        <v>0</v>
      </c>
      <c r="T473" s="4">
        <f t="shared" si="61"/>
        <v>0</v>
      </c>
      <c r="U473" s="4">
        <f t="shared" si="61"/>
        <v>0</v>
      </c>
      <c r="V473" s="4">
        <f t="shared" si="61"/>
        <v>0</v>
      </c>
      <c r="W473" s="4">
        <f t="shared" si="61"/>
        <v>0</v>
      </c>
      <c r="X473" s="4">
        <f t="shared" si="61"/>
        <v>0</v>
      </c>
      <c r="Y473" s="4">
        <f t="shared" si="61"/>
        <v>0</v>
      </c>
      <c r="Z473" s="4">
        <f t="shared" si="61"/>
        <v>0</v>
      </c>
      <c r="AA473" s="4">
        <f t="shared" si="61"/>
        <v>0</v>
      </c>
      <c r="AB473" s="4">
        <f t="shared" si="61"/>
        <v>0</v>
      </c>
    </row>
    <row r="474" spans="2:28" hidden="1" outlineLevel="1">
      <c r="B474" s="556"/>
      <c r="C474" s="10" t="str">
        <f t="shared" si="57"/>
        <v xml:space="preserve">2 Bed / 1 Bath </v>
      </c>
      <c r="D474" s="248"/>
      <c r="E474" s="4">
        <f t="shared" ref="E474:AB474" si="62">IF(D443&lt;($T348+$E348),E412*MIN($G348,($T348+$E348)-D443),0)</f>
        <v>0</v>
      </c>
      <c r="F474" s="4">
        <f t="shared" si="62"/>
        <v>1</v>
      </c>
      <c r="G474" s="4">
        <f t="shared" si="62"/>
        <v>0</v>
      </c>
      <c r="H474" s="4">
        <f t="shared" si="62"/>
        <v>0</v>
      </c>
      <c r="I474" s="4">
        <f t="shared" si="62"/>
        <v>0</v>
      </c>
      <c r="J474" s="4">
        <f t="shared" si="62"/>
        <v>0</v>
      </c>
      <c r="K474" s="4">
        <f t="shared" si="62"/>
        <v>0</v>
      </c>
      <c r="L474" s="4">
        <f t="shared" si="62"/>
        <v>0</v>
      </c>
      <c r="M474" s="4">
        <f t="shared" si="62"/>
        <v>0</v>
      </c>
      <c r="N474" s="4">
        <f t="shared" si="62"/>
        <v>0</v>
      </c>
      <c r="O474" s="4">
        <f t="shared" si="62"/>
        <v>0</v>
      </c>
      <c r="P474" s="4">
        <f t="shared" si="62"/>
        <v>0</v>
      </c>
      <c r="Q474" s="4">
        <f t="shared" si="62"/>
        <v>0</v>
      </c>
      <c r="R474" s="4">
        <f t="shared" si="62"/>
        <v>0</v>
      </c>
      <c r="S474" s="4">
        <f t="shared" si="62"/>
        <v>0</v>
      </c>
      <c r="T474" s="4">
        <f t="shared" si="62"/>
        <v>0</v>
      </c>
      <c r="U474" s="4">
        <f t="shared" si="62"/>
        <v>0</v>
      </c>
      <c r="V474" s="4">
        <f t="shared" si="62"/>
        <v>0</v>
      </c>
      <c r="W474" s="4">
        <f t="shared" si="62"/>
        <v>0</v>
      </c>
      <c r="X474" s="4">
        <f t="shared" si="62"/>
        <v>0</v>
      </c>
      <c r="Y474" s="4">
        <f t="shared" si="62"/>
        <v>0</v>
      </c>
      <c r="Z474" s="4">
        <f t="shared" si="62"/>
        <v>0</v>
      </c>
      <c r="AA474" s="4">
        <f t="shared" si="62"/>
        <v>0</v>
      </c>
      <c r="AB474" s="4">
        <f t="shared" si="62"/>
        <v>0</v>
      </c>
    </row>
    <row r="475" spans="2:28" hidden="1" outlineLevel="1">
      <c r="B475" s="556"/>
      <c r="C475" s="10" t="str">
        <f t="shared" si="57"/>
        <v xml:space="preserve">2 Bed / 1 Bath </v>
      </c>
      <c r="D475" s="248"/>
      <c r="E475" s="4">
        <f t="shared" ref="E475:AB475" si="63">IF(D444&lt;($T349+$E349),E413*MIN($G349,($T349+$E349)-D444),0)</f>
        <v>0</v>
      </c>
      <c r="F475" s="4">
        <f t="shared" si="63"/>
        <v>0</v>
      </c>
      <c r="G475" s="4">
        <f t="shared" si="63"/>
        <v>0</v>
      </c>
      <c r="H475" s="4">
        <f t="shared" si="63"/>
        <v>0</v>
      </c>
      <c r="I475" s="4">
        <f t="shared" si="63"/>
        <v>0</v>
      </c>
      <c r="J475" s="4">
        <f t="shared" si="63"/>
        <v>0</v>
      </c>
      <c r="K475" s="4">
        <f t="shared" si="63"/>
        <v>0</v>
      </c>
      <c r="L475" s="4">
        <f t="shared" si="63"/>
        <v>0</v>
      </c>
      <c r="M475" s="4">
        <f t="shared" si="63"/>
        <v>0</v>
      </c>
      <c r="N475" s="4">
        <f t="shared" si="63"/>
        <v>0</v>
      </c>
      <c r="O475" s="4">
        <f t="shared" si="63"/>
        <v>0</v>
      </c>
      <c r="P475" s="4">
        <f t="shared" si="63"/>
        <v>0</v>
      </c>
      <c r="Q475" s="4">
        <f t="shared" si="63"/>
        <v>0</v>
      </c>
      <c r="R475" s="4">
        <f t="shared" si="63"/>
        <v>0</v>
      </c>
      <c r="S475" s="4">
        <f t="shared" si="63"/>
        <v>0</v>
      </c>
      <c r="T475" s="4">
        <f t="shared" si="63"/>
        <v>0</v>
      </c>
      <c r="U475" s="4">
        <f t="shared" si="63"/>
        <v>0</v>
      </c>
      <c r="V475" s="4">
        <f t="shared" si="63"/>
        <v>0</v>
      </c>
      <c r="W475" s="4">
        <f t="shared" si="63"/>
        <v>0</v>
      </c>
      <c r="X475" s="4">
        <f t="shared" si="63"/>
        <v>0</v>
      </c>
      <c r="Y475" s="4">
        <f t="shared" si="63"/>
        <v>0</v>
      </c>
      <c r="Z475" s="4">
        <f t="shared" si="63"/>
        <v>0</v>
      </c>
      <c r="AA475" s="4">
        <f t="shared" si="63"/>
        <v>0</v>
      </c>
      <c r="AB475" s="4">
        <f t="shared" si="63"/>
        <v>0</v>
      </c>
    </row>
    <row r="476" spans="2:28" hidden="1" outlineLevel="1">
      <c r="B476" s="556"/>
      <c r="C476" s="10" t="str">
        <f t="shared" si="57"/>
        <v xml:space="preserve">2 Bed / 1 Bath </v>
      </c>
      <c r="D476" s="248"/>
      <c r="E476" s="4">
        <f t="shared" ref="E476:AB476" si="64">IF(D445&lt;($T350+$E350),E414*MIN($G350,($T350+$E350)-D445),0)</f>
        <v>0</v>
      </c>
      <c r="F476" s="4">
        <f t="shared" si="64"/>
        <v>0</v>
      </c>
      <c r="G476" s="4">
        <f t="shared" si="64"/>
        <v>0</v>
      </c>
      <c r="H476" s="4">
        <f t="shared" si="64"/>
        <v>0</v>
      </c>
      <c r="I476" s="4">
        <f t="shared" si="64"/>
        <v>0</v>
      </c>
      <c r="J476" s="4">
        <f t="shared" si="64"/>
        <v>0</v>
      </c>
      <c r="K476" s="4">
        <f t="shared" si="64"/>
        <v>0</v>
      </c>
      <c r="L476" s="4">
        <f t="shared" si="64"/>
        <v>0</v>
      </c>
      <c r="M476" s="4">
        <f t="shared" si="64"/>
        <v>0</v>
      </c>
      <c r="N476" s="4">
        <f t="shared" si="64"/>
        <v>0</v>
      </c>
      <c r="O476" s="4">
        <f t="shared" si="64"/>
        <v>0</v>
      </c>
      <c r="P476" s="4">
        <f t="shared" si="64"/>
        <v>0</v>
      </c>
      <c r="Q476" s="4">
        <f t="shared" si="64"/>
        <v>0</v>
      </c>
      <c r="R476" s="4">
        <f t="shared" si="64"/>
        <v>0</v>
      </c>
      <c r="S476" s="4">
        <f t="shared" si="64"/>
        <v>0</v>
      </c>
      <c r="T476" s="4">
        <f t="shared" si="64"/>
        <v>0</v>
      </c>
      <c r="U476" s="4">
        <f t="shared" si="64"/>
        <v>0</v>
      </c>
      <c r="V476" s="4">
        <f t="shared" si="64"/>
        <v>0</v>
      </c>
      <c r="W476" s="4">
        <f t="shared" si="64"/>
        <v>0</v>
      </c>
      <c r="X476" s="4">
        <f t="shared" si="64"/>
        <v>0</v>
      </c>
      <c r="Y476" s="4">
        <f t="shared" si="64"/>
        <v>0</v>
      </c>
      <c r="Z476" s="4">
        <f t="shared" si="64"/>
        <v>0</v>
      </c>
      <c r="AA476" s="4">
        <f t="shared" si="64"/>
        <v>0</v>
      </c>
      <c r="AB476" s="4">
        <f t="shared" si="64"/>
        <v>0</v>
      </c>
    </row>
    <row r="477" spans="2:28" hidden="1" outlineLevel="1">
      <c r="B477" s="556"/>
      <c r="C477" s="10" t="str">
        <f t="shared" si="57"/>
        <v xml:space="preserve">2 Bed / 2 Bath </v>
      </c>
      <c r="D477" s="248"/>
      <c r="E477" s="4">
        <f t="shared" ref="E477:AB477" si="65">IF(D446&lt;($T351+$E351),E415*MIN($G351,($T351+$E351)-D446),0)</f>
        <v>0</v>
      </c>
      <c r="F477" s="4">
        <f t="shared" si="65"/>
        <v>0</v>
      </c>
      <c r="G477" s="4">
        <f t="shared" si="65"/>
        <v>0</v>
      </c>
      <c r="H477" s="4">
        <f t="shared" si="65"/>
        <v>0</v>
      </c>
      <c r="I477" s="4">
        <f t="shared" si="65"/>
        <v>0</v>
      </c>
      <c r="J477" s="4">
        <f t="shared" si="65"/>
        <v>0</v>
      </c>
      <c r="K477" s="4">
        <f t="shared" si="65"/>
        <v>0</v>
      </c>
      <c r="L477" s="4">
        <f t="shared" si="65"/>
        <v>0</v>
      </c>
      <c r="M477" s="4">
        <f t="shared" si="65"/>
        <v>0</v>
      </c>
      <c r="N477" s="4">
        <f t="shared" si="65"/>
        <v>0</v>
      </c>
      <c r="O477" s="4">
        <f t="shared" si="65"/>
        <v>0</v>
      </c>
      <c r="P477" s="4">
        <f t="shared" si="65"/>
        <v>0</v>
      </c>
      <c r="Q477" s="4">
        <f t="shared" si="65"/>
        <v>0</v>
      </c>
      <c r="R477" s="4">
        <f t="shared" si="65"/>
        <v>0</v>
      </c>
      <c r="S477" s="4">
        <f t="shared" si="65"/>
        <v>0</v>
      </c>
      <c r="T477" s="4">
        <f t="shared" si="65"/>
        <v>0</v>
      </c>
      <c r="U477" s="4">
        <f t="shared" si="65"/>
        <v>0</v>
      </c>
      <c r="V477" s="4">
        <f t="shared" si="65"/>
        <v>0</v>
      </c>
      <c r="W477" s="4">
        <f t="shared" si="65"/>
        <v>0</v>
      </c>
      <c r="X477" s="4">
        <f t="shared" si="65"/>
        <v>0</v>
      </c>
      <c r="Y477" s="4">
        <f t="shared" si="65"/>
        <v>0</v>
      </c>
      <c r="Z477" s="4">
        <f t="shared" si="65"/>
        <v>0</v>
      </c>
      <c r="AA477" s="4">
        <f t="shared" si="65"/>
        <v>0</v>
      </c>
      <c r="AB477" s="4">
        <f t="shared" si="65"/>
        <v>0</v>
      </c>
    </row>
    <row r="478" spans="2:28" hidden="1" outlineLevel="1">
      <c r="B478" s="556"/>
      <c r="C478" s="10" t="str">
        <f t="shared" si="57"/>
        <v>2 Bed / 1 Bath + Den</v>
      </c>
      <c r="D478" s="248"/>
      <c r="E478" s="4">
        <f t="shared" ref="E478:AB478" si="66">IF(D447&lt;($T352+$E352),E416*MIN($G352,($T352+$E352)-D447),0)</f>
        <v>0</v>
      </c>
      <c r="F478" s="4">
        <f t="shared" si="66"/>
        <v>1</v>
      </c>
      <c r="G478" s="4">
        <f t="shared" si="66"/>
        <v>0</v>
      </c>
      <c r="H478" s="4">
        <f t="shared" si="66"/>
        <v>0</v>
      </c>
      <c r="I478" s="4">
        <f t="shared" si="66"/>
        <v>0</v>
      </c>
      <c r="J478" s="4">
        <f t="shared" si="66"/>
        <v>0</v>
      </c>
      <c r="K478" s="4">
        <f t="shared" si="66"/>
        <v>0</v>
      </c>
      <c r="L478" s="4">
        <f t="shared" si="66"/>
        <v>0</v>
      </c>
      <c r="M478" s="4">
        <f t="shared" si="66"/>
        <v>0</v>
      </c>
      <c r="N478" s="4">
        <f t="shared" si="66"/>
        <v>0</v>
      </c>
      <c r="O478" s="4">
        <f t="shared" si="66"/>
        <v>0</v>
      </c>
      <c r="P478" s="4">
        <f t="shared" si="66"/>
        <v>0</v>
      </c>
      <c r="Q478" s="4">
        <f t="shared" si="66"/>
        <v>0</v>
      </c>
      <c r="R478" s="4">
        <f t="shared" si="66"/>
        <v>0</v>
      </c>
      <c r="S478" s="4">
        <f t="shared" si="66"/>
        <v>0</v>
      </c>
      <c r="T478" s="4">
        <f t="shared" si="66"/>
        <v>0</v>
      </c>
      <c r="U478" s="4">
        <f t="shared" si="66"/>
        <v>0</v>
      </c>
      <c r="V478" s="4">
        <f t="shared" si="66"/>
        <v>0</v>
      </c>
      <c r="W478" s="4">
        <f t="shared" si="66"/>
        <v>0</v>
      </c>
      <c r="X478" s="4">
        <f t="shared" si="66"/>
        <v>0</v>
      </c>
      <c r="Y478" s="4">
        <f t="shared" si="66"/>
        <v>0</v>
      </c>
      <c r="Z478" s="4">
        <f t="shared" si="66"/>
        <v>0</v>
      </c>
      <c r="AA478" s="4">
        <f t="shared" si="66"/>
        <v>0</v>
      </c>
      <c r="AB478" s="4">
        <f t="shared" si="66"/>
        <v>0</v>
      </c>
    </row>
    <row r="479" spans="2:28" hidden="1" outlineLevel="1">
      <c r="B479" s="556"/>
      <c r="C479" s="10" t="str">
        <f t="shared" si="57"/>
        <v xml:space="preserve">2 Bed / 2 Bath </v>
      </c>
      <c r="D479" s="248"/>
      <c r="E479" s="4">
        <f t="shared" ref="E479:AB479" si="67">IF(D448&lt;($T353+$E353),E417*MIN($G353,($T353+$E353)-D448),0)</f>
        <v>0</v>
      </c>
      <c r="F479" s="4">
        <f t="shared" si="67"/>
        <v>0</v>
      </c>
      <c r="G479" s="4">
        <f t="shared" si="67"/>
        <v>0</v>
      </c>
      <c r="H479" s="4">
        <f t="shared" si="67"/>
        <v>0</v>
      </c>
      <c r="I479" s="4">
        <f t="shared" si="67"/>
        <v>0</v>
      </c>
      <c r="J479" s="4">
        <f t="shared" si="67"/>
        <v>0</v>
      </c>
      <c r="K479" s="4">
        <f t="shared" si="67"/>
        <v>0</v>
      </c>
      <c r="L479" s="4">
        <f t="shared" si="67"/>
        <v>0</v>
      </c>
      <c r="M479" s="4">
        <f t="shared" si="67"/>
        <v>0</v>
      </c>
      <c r="N479" s="4">
        <f t="shared" si="67"/>
        <v>0</v>
      </c>
      <c r="O479" s="4">
        <f t="shared" si="67"/>
        <v>0</v>
      </c>
      <c r="P479" s="4">
        <f t="shared" si="67"/>
        <v>0</v>
      </c>
      <c r="Q479" s="4">
        <f t="shared" si="67"/>
        <v>0</v>
      </c>
      <c r="R479" s="4">
        <f t="shared" si="67"/>
        <v>0</v>
      </c>
      <c r="S479" s="4">
        <f t="shared" si="67"/>
        <v>0</v>
      </c>
      <c r="T479" s="4">
        <f t="shared" si="67"/>
        <v>0</v>
      </c>
      <c r="U479" s="4">
        <f t="shared" si="67"/>
        <v>0</v>
      </c>
      <c r="V479" s="4">
        <f t="shared" si="67"/>
        <v>0</v>
      </c>
      <c r="W479" s="4">
        <f t="shared" si="67"/>
        <v>0</v>
      </c>
      <c r="X479" s="4">
        <f t="shared" si="67"/>
        <v>0</v>
      </c>
      <c r="Y479" s="4">
        <f t="shared" si="67"/>
        <v>0</v>
      </c>
      <c r="Z479" s="4">
        <f t="shared" si="67"/>
        <v>0</v>
      </c>
      <c r="AA479" s="4">
        <f t="shared" si="67"/>
        <v>0</v>
      </c>
      <c r="AB479" s="4">
        <f t="shared" si="67"/>
        <v>0</v>
      </c>
    </row>
    <row r="480" spans="2:28" hidden="1" outlineLevel="1">
      <c r="B480" s="556"/>
      <c r="C480" s="10" t="str">
        <f t="shared" si="57"/>
        <v xml:space="preserve">2 Bed / 1.5 Bath </v>
      </c>
      <c r="D480" s="248"/>
      <c r="E480" s="4">
        <f t="shared" ref="E480:AB480" si="68">IF(D449&lt;($T354+$E354),E418*MIN($G354,($T354+$E354)-D449),0)</f>
        <v>0</v>
      </c>
      <c r="F480" s="4">
        <f t="shared" si="68"/>
        <v>0</v>
      </c>
      <c r="G480" s="4">
        <f t="shared" si="68"/>
        <v>0</v>
      </c>
      <c r="H480" s="4">
        <f t="shared" si="68"/>
        <v>0</v>
      </c>
      <c r="I480" s="4">
        <f t="shared" si="68"/>
        <v>0</v>
      </c>
      <c r="J480" s="4">
        <f t="shared" si="68"/>
        <v>0</v>
      </c>
      <c r="K480" s="4">
        <f t="shared" si="68"/>
        <v>0</v>
      </c>
      <c r="L480" s="4">
        <f t="shared" si="68"/>
        <v>0</v>
      </c>
      <c r="M480" s="4">
        <f t="shared" si="68"/>
        <v>0</v>
      </c>
      <c r="N480" s="4">
        <f t="shared" si="68"/>
        <v>0</v>
      </c>
      <c r="O480" s="4">
        <f t="shared" si="68"/>
        <v>0</v>
      </c>
      <c r="P480" s="4">
        <f t="shared" si="68"/>
        <v>0</v>
      </c>
      <c r="Q480" s="4">
        <f t="shared" si="68"/>
        <v>0</v>
      </c>
      <c r="R480" s="4">
        <f t="shared" si="68"/>
        <v>0</v>
      </c>
      <c r="S480" s="4">
        <f t="shared" si="68"/>
        <v>0</v>
      </c>
      <c r="T480" s="4">
        <f t="shared" si="68"/>
        <v>0</v>
      </c>
      <c r="U480" s="4">
        <f t="shared" si="68"/>
        <v>0</v>
      </c>
      <c r="V480" s="4">
        <f t="shared" si="68"/>
        <v>0</v>
      </c>
      <c r="W480" s="4">
        <f t="shared" si="68"/>
        <v>0</v>
      </c>
      <c r="X480" s="4">
        <f t="shared" si="68"/>
        <v>0</v>
      </c>
      <c r="Y480" s="4">
        <f t="shared" si="68"/>
        <v>0</v>
      </c>
      <c r="Z480" s="4">
        <f t="shared" si="68"/>
        <v>0</v>
      </c>
      <c r="AA480" s="4">
        <f t="shared" si="68"/>
        <v>0</v>
      </c>
      <c r="AB480" s="4">
        <f t="shared" si="68"/>
        <v>0</v>
      </c>
    </row>
    <row r="481" spans="2:28" hidden="1" outlineLevel="1">
      <c r="B481" s="556"/>
      <c r="C481" s="10" t="str">
        <f t="shared" si="57"/>
        <v xml:space="preserve">3 Bed / 2 Bath </v>
      </c>
      <c r="D481" s="248"/>
      <c r="E481" s="4">
        <f t="shared" ref="E481:AB481" si="69">IF(D450&lt;($T355+$E355),E419*MIN($G355,($T355+$E355)-D450),0)</f>
        <v>0</v>
      </c>
      <c r="F481" s="4">
        <f t="shared" si="69"/>
        <v>0</v>
      </c>
      <c r="G481" s="4">
        <f t="shared" si="69"/>
        <v>0</v>
      </c>
      <c r="H481" s="4">
        <f t="shared" si="69"/>
        <v>0</v>
      </c>
      <c r="I481" s="4">
        <f t="shared" si="69"/>
        <v>0</v>
      </c>
      <c r="J481" s="4">
        <f t="shared" si="69"/>
        <v>0</v>
      </c>
      <c r="K481" s="4">
        <f t="shared" si="69"/>
        <v>0</v>
      </c>
      <c r="L481" s="4">
        <f t="shared" si="69"/>
        <v>0</v>
      </c>
      <c r="M481" s="4">
        <f t="shared" si="69"/>
        <v>0</v>
      </c>
      <c r="N481" s="4">
        <f t="shared" si="69"/>
        <v>0</v>
      </c>
      <c r="O481" s="4">
        <f t="shared" si="69"/>
        <v>0</v>
      </c>
      <c r="P481" s="4">
        <f t="shared" si="69"/>
        <v>0</v>
      </c>
      <c r="Q481" s="4">
        <f t="shared" si="69"/>
        <v>0</v>
      </c>
      <c r="R481" s="4">
        <f t="shared" si="69"/>
        <v>0</v>
      </c>
      <c r="S481" s="4">
        <f t="shared" si="69"/>
        <v>0</v>
      </c>
      <c r="T481" s="4">
        <f t="shared" si="69"/>
        <v>0</v>
      </c>
      <c r="U481" s="4">
        <f t="shared" si="69"/>
        <v>0</v>
      </c>
      <c r="V481" s="4">
        <f t="shared" si="69"/>
        <v>0</v>
      </c>
      <c r="W481" s="4">
        <f t="shared" si="69"/>
        <v>0</v>
      </c>
      <c r="X481" s="4">
        <f t="shared" si="69"/>
        <v>0</v>
      </c>
      <c r="Y481" s="4">
        <f t="shared" si="69"/>
        <v>0</v>
      </c>
      <c r="Z481" s="4">
        <f t="shared" si="69"/>
        <v>0</v>
      </c>
      <c r="AA481" s="4">
        <f t="shared" si="69"/>
        <v>0</v>
      </c>
      <c r="AB481" s="4">
        <f t="shared" si="69"/>
        <v>0</v>
      </c>
    </row>
    <row r="482" spans="2:28" hidden="1" outlineLevel="1">
      <c r="B482" s="556"/>
      <c r="C482" s="10" t="str">
        <f t="shared" si="57"/>
        <v>3 Bed / 2 Bath House</v>
      </c>
      <c r="D482" s="248"/>
      <c r="E482" s="4">
        <f t="shared" ref="E482:AB482" si="70">IF(D451&lt;($T356+$E356),E420*MIN($G356,($T356+$E356)-D451),0)</f>
        <v>0</v>
      </c>
      <c r="F482" s="4">
        <f t="shared" si="70"/>
        <v>1</v>
      </c>
      <c r="G482" s="4">
        <f t="shared" si="70"/>
        <v>0</v>
      </c>
      <c r="H482" s="4">
        <f t="shared" si="70"/>
        <v>0</v>
      </c>
      <c r="I482" s="4">
        <f t="shared" si="70"/>
        <v>0</v>
      </c>
      <c r="J482" s="4">
        <f t="shared" si="70"/>
        <v>0</v>
      </c>
      <c r="K482" s="4">
        <f t="shared" si="70"/>
        <v>0</v>
      </c>
      <c r="L482" s="4">
        <f t="shared" si="70"/>
        <v>0</v>
      </c>
      <c r="M482" s="4">
        <f t="shared" si="70"/>
        <v>0</v>
      </c>
      <c r="N482" s="4">
        <f t="shared" si="70"/>
        <v>0</v>
      </c>
      <c r="O482" s="4">
        <f t="shared" si="70"/>
        <v>0</v>
      </c>
      <c r="P482" s="4">
        <f t="shared" si="70"/>
        <v>0</v>
      </c>
      <c r="Q482" s="4">
        <f t="shared" si="70"/>
        <v>0</v>
      </c>
      <c r="R482" s="4">
        <f t="shared" si="70"/>
        <v>0</v>
      </c>
      <c r="S482" s="4">
        <f t="shared" si="70"/>
        <v>0</v>
      </c>
      <c r="T482" s="4">
        <f t="shared" si="70"/>
        <v>0</v>
      </c>
      <c r="U482" s="4">
        <f t="shared" si="70"/>
        <v>0</v>
      </c>
      <c r="V482" s="4">
        <f t="shared" si="70"/>
        <v>0</v>
      </c>
      <c r="W482" s="4">
        <f t="shared" si="70"/>
        <v>0</v>
      </c>
      <c r="X482" s="4">
        <f t="shared" si="70"/>
        <v>0</v>
      </c>
      <c r="Y482" s="4">
        <f t="shared" si="70"/>
        <v>0</v>
      </c>
      <c r="Z482" s="4">
        <f t="shared" si="70"/>
        <v>0</v>
      </c>
      <c r="AA482" s="4">
        <f t="shared" si="70"/>
        <v>0</v>
      </c>
      <c r="AB482" s="4">
        <f t="shared" si="70"/>
        <v>0</v>
      </c>
    </row>
    <row r="483" spans="2:28" hidden="1" outlineLevel="1">
      <c r="B483" s="556"/>
      <c r="C483" s="10" t="str">
        <f t="shared" si="57"/>
        <v xml:space="preserve">3 Bed / 2 Bath </v>
      </c>
      <c r="D483" s="248"/>
      <c r="E483" s="4">
        <f t="shared" ref="E483:AB483" si="71">IF(D452&lt;($T357+$E357),E421*MIN($G357,($T357+$E357)-D452),0)</f>
        <v>0</v>
      </c>
      <c r="F483" s="4">
        <f t="shared" si="71"/>
        <v>0</v>
      </c>
      <c r="G483" s="4">
        <f t="shared" si="71"/>
        <v>0</v>
      </c>
      <c r="H483" s="4">
        <f t="shared" si="71"/>
        <v>0</v>
      </c>
      <c r="I483" s="4">
        <f t="shared" si="71"/>
        <v>0</v>
      </c>
      <c r="J483" s="4">
        <f t="shared" si="71"/>
        <v>0</v>
      </c>
      <c r="K483" s="4">
        <f t="shared" si="71"/>
        <v>0</v>
      </c>
      <c r="L483" s="4">
        <f t="shared" si="71"/>
        <v>0</v>
      </c>
      <c r="M483" s="4">
        <f t="shared" si="71"/>
        <v>0</v>
      </c>
      <c r="N483" s="4">
        <f t="shared" si="71"/>
        <v>0</v>
      </c>
      <c r="O483" s="4">
        <f t="shared" si="71"/>
        <v>0</v>
      </c>
      <c r="P483" s="4">
        <f t="shared" si="71"/>
        <v>0</v>
      </c>
      <c r="Q483" s="4">
        <f t="shared" si="71"/>
        <v>0</v>
      </c>
      <c r="R483" s="4">
        <f t="shared" si="71"/>
        <v>0</v>
      </c>
      <c r="S483" s="4">
        <f t="shared" si="71"/>
        <v>0</v>
      </c>
      <c r="T483" s="4">
        <f t="shared" si="71"/>
        <v>0</v>
      </c>
      <c r="U483" s="4">
        <f t="shared" si="71"/>
        <v>0</v>
      </c>
      <c r="V483" s="4">
        <f t="shared" si="71"/>
        <v>0</v>
      </c>
      <c r="W483" s="4">
        <f t="shared" si="71"/>
        <v>0</v>
      </c>
      <c r="X483" s="4">
        <f t="shared" si="71"/>
        <v>0</v>
      </c>
      <c r="Y483" s="4">
        <f t="shared" si="71"/>
        <v>0</v>
      </c>
      <c r="Z483" s="4">
        <f t="shared" si="71"/>
        <v>0</v>
      </c>
      <c r="AA483" s="4">
        <f t="shared" si="71"/>
        <v>0</v>
      </c>
      <c r="AB483" s="4">
        <f t="shared" si="71"/>
        <v>0</v>
      </c>
    </row>
    <row r="484" spans="2:28" hidden="1" outlineLevel="1">
      <c r="B484" s="556"/>
      <c r="C484" s="10" t="str">
        <f t="shared" si="57"/>
        <v xml:space="preserve">1 Bed / 1 Bath </v>
      </c>
      <c r="D484" s="248"/>
      <c r="E484" s="4">
        <f t="shared" ref="E484:AB484" si="72">IF(D453&lt;($T358+$E358),E422*MIN($G358,($T358+$E358)-D453),0)</f>
        <v>0</v>
      </c>
      <c r="F484" s="4">
        <f t="shared" si="72"/>
        <v>0</v>
      </c>
      <c r="G484" s="4">
        <f t="shared" si="72"/>
        <v>0</v>
      </c>
      <c r="H484" s="4">
        <f t="shared" si="72"/>
        <v>0</v>
      </c>
      <c r="I484" s="4">
        <f t="shared" si="72"/>
        <v>0</v>
      </c>
      <c r="J484" s="4">
        <f t="shared" si="72"/>
        <v>0</v>
      </c>
      <c r="K484" s="4">
        <f t="shared" si="72"/>
        <v>0</v>
      </c>
      <c r="L484" s="4">
        <f t="shared" si="72"/>
        <v>0</v>
      </c>
      <c r="M484" s="4">
        <f t="shared" si="72"/>
        <v>0</v>
      </c>
      <c r="N484" s="4">
        <f t="shared" si="72"/>
        <v>0</v>
      </c>
      <c r="O484" s="4">
        <f t="shared" si="72"/>
        <v>0</v>
      </c>
      <c r="P484" s="4">
        <f t="shared" si="72"/>
        <v>0</v>
      </c>
      <c r="Q484" s="4">
        <f t="shared" si="72"/>
        <v>0</v>
      </c>
      <c r="R484" s="4">
        <f t="shared" si="72"/>
        <v>0</v>
      </c>
      <c r="S484" s="4">
        <f t="shared" si="72"/>
        <v>0</v>
      </c>
      <c r="T484" s="4">
        <f t="shared" si="72"/>
        <v>0</v>
      </c>
      <c r="U484" s="4">
        <f t="shared" si="72"/>
        <v>0</v>
      </c>
      <c r="V484" s="4">
        <f t="shared" si="72"/>
        <v>0</v>
      </c>
      <c r="W484" s="4">
        <f t="shared" si="72"/>
        <v>0</v>
      </c>
      <c r="X484" s="4">
        <f t="shared" si="72"/>
        <v>0</v>
      </c>
      <c r="Y484" s="4">
        <f t="shared" si="72"/>
        <v>0</v>
      </c>
      <c r="Z484" s="4">
        <f t="shared" si="72"/>
        <v>0</v>
      </c>
      <c r="AA484" s="4">
        <f t="shared" si="72"/>
        <v>0</v>
      </c>
      <c r="AB484" s="4">
        <f t="shared" si="72"/>
        <v>0</v>
      </c>
    </row>
    <row r="485" spans="2:28" hidden="1" outlineLevel="1">
      <c r="B485" s="556"/>
      <c r="C485" s="10" t="str">
        <f t="shared" si="57"/>
        <v xml:space="preserve">2 Bed / 2 Bath </v>
      </c>
      <c r="D485" s="248"/>
      <c r="E485" s="4">
        <f t="shared" ref="E485:AB485" si="73">IF(D454&lt;($T359+$E359),E423*MIN($G359,($T359+$E359)-D454),0)</f>
        <v>0</v>
      </c>
      <c r="F485" s="4">
        <f t="shared" si="73"/>
        <v>0</v>
      </c>
      <c r="G485" s="4">
        <f t="shared" si="73"/>
        <v>0</v>
      </c>
      <c r="H485" s="4">
        <f t="shared" si="73"/>
        <v>0</v>
      </c>
      <c r="I485" s="4">
        <f t="shared" si="73"/>
        <v>0</v>
      </c>
      <c r="J485" s="4">
        <f t="shared" si="73"/>
        <v>0</v>
      </c>
      <c r="K485" s="4">
        <f t="shared" si="73"/>
        <v>0</v>
      </c>
      <c r="L485" s="4">
        <f t="shared" si="73"/>
        <v>0</v>
      </c>
      <c r="M485" s="4">
        <f t="shared" si="73"/>
        <v>0</v>
      </c>
      <c r="N485" s="4">
        <f t="shared" si="73"/>
        <v>0</v>
      </c>
      <c r="O485" s="4">
        <f t="shared" si="73"/>
        <v>0</v>
      </c>
      <c r="P485" s="4">
        <f t="shared" si="73"/>
        <v>0</v>
      </c>
      <c r="Q485" s="4">
        <f t="shared" si="73"/>
        <v>0</v>
      </c>
      <c r="R485" s="4">
        <f t="shared" si="73"/>
        <v>0</v>
      </c>
      <c r="S485" s="4">
        <f t="shared" si="73"/>
        <v>0</v>
      </c>
      <c r="T485" s="4">
        <f t="shared" si="73"/>
        <v>0</v>
      </c>
      <c r="U485" s="4">
        <f t="shared" si="73"/>
        <v>0</v>
      </c>
      <c r="V485" s="4">
        <f t="shared" si="73"/>
        <v>0</v>
      </c>
      <c r="W485" s="4">
        <f t="shared" si="73"/>
        <v>0</v>
      </c>
      <c r="X485" s="4">
        <f t="shared" si="73"/>
        <v>0</v>
      </c>
      <c r="Y485" s="4">
        <f t="shared" si="73"/>
        <v>0</v>
      </c>
      <c r="Z485" s="4">
        <f t="shared" si="73"/>
        <v>0</v>
      </c>
      <c r="AA485" s="4">
        <f t="shared" si="73"/>
        <v>0</v>
      </c>
      <c r="AB485" s="4">
        <f t="shared" si="73"/>
        <v>0</v>
      </c>
    </row>
    <row r="486" spans="2:28" hidden="1" outlineLevel="1">
      <c r="B486" s="556"/>
      <c r="C486" s="10" t="str">
        <f t="shared" ref="C486:C499" si="74">C455</f>
        <v xml:space="preserve">4 Bed / 2 Bath Penthouse </v>
      </c>
      <c r="D486" s="248"/>
      <c r="E486" s="4">
        <f t="shared" ref="E486:AB486" si="75">IF(D455&lt;($T360+$E360),E424*MIN($G360,($T360+$E360)-D455),0)</f>
        <v>0</v>
      </c>
      <c r="F486" s="4">
        <f t="shared" si="75"/>
        <v>0</v>
      </c>
      <c r="G486" s="4">
        <f t="shared" si="75"/>
        <v>0</v>
      </c>
      <c r="H486" s="4">
        <f t="shared" si="75"/>
        <v>0</v>
      </c>
      <c r="I486" s="4">
        <f t="shared" si="75"/>
        <v>0</v>
      </c>
      <c r="J486" s="4">
        <f t="shared" si="75"/>
        <v>0</v>
      </c>
      <c r="K486" s="4">
        <f t="shared" si="75"/>
        <v>0</v>
      </c>
      <c r="L486" s="4">
        <f t="shared" si="75"/>
        <v>0</v>
      </c>
      <c r="M486" s="4">
        <f t="shared" si="75"/>
        <v>0</v>
      </c>
      <c r="N486" s="4">
        <f t="shared" si="75"/>
        <v>0</v>
      </c>
      <c r="O486" s="4">
        <f t="shared" si="75"/>
        <v>0</v>
      </c>
      <c r="P486" s="4">
        <f t="shared" si="75"/>
        <v>0</v>
      </c>
      <c r="Q486" s="4">
        <f t="shared" si="75"/>
        <v>0</v>
      </c>
      <c r="R486" s="4">
        <f t="shared" si="75"/>
        <v>0</v>
      </c>
      <c r="S486" s="4">
        <f t="shared" si="75"/>
        <v>0</v>
      </c>
      <c r="T486" s="4">
        <f t="shared" si="75"/>
        <v>0</v>
      </c>
      <c r="U486" s="4">
        <f t="shared" si="75"/>
        <v>0</v>
      </c>
      <c r="V486" s="4">
        <f t="shared" si="75"/>
        <v>0</v>
      </c>
      <c r="W486" s="4">
        <f t="shared" si="75"/>
        <v>0</v>
      </c>
      <c r="X486" s="4">
        <f t="shared" si="75"/>
        <v>0</v>
      </c>
      <c r="Y486" s="4">
        <f t="shared" si="75"/>
        <v>0</v>
      </c>
      <c r="Z486" s="4">
        <f t="shared" si="75"/>
        <v>0</v>
      </c>
      <c r="AA486" s="4">
        <f t="shared" si="75"/>
        <v>0</v>
      </c>
      <c r="AB486" s="4">
        <f t="shared" si="75"/>
        <v>0</v>
      </c>
    </row>
    <row r="487" spans="2:28" hidden="1" outlineLevel="1">
      <c r="B487" s="556"/>
      <c r="C487" s="10" t="str">
        <f t="shared" si="74"/>
        <v xml:space="preserve">2 Bed / 2 Bath </v>
      </c>
      <c r="D487" s="248"/>
      <c r="E487" s="4">
        <f t="shared" ref="E487:AB487" si="76">IF(D456&lt;($T361+$E361),E425*MIN($G361,($T361+$E361)-D456),0)</f>
        <v>0</v>
      </c>
      <c r="F487" s="4">
        <f t="shared" si="76"/>
        <v>0</v>
      </c>
      <c r="G487" s="4">
        <f t="shared" si="76"/>
        <v>0</v>
      </c>
      <c r="H487" s="4">
        <f t="shared" si="76"/>
        <v>0</v>
      </c>
      <c r="I487" s="4">
        <f t="shared" si="76"/>
        <v>0</v>
      </c>
      <c r="J487" s="4">
        <f t="shared" si="76"/>
        <v>0</v>
      </c>
      <c r="K487" s="4">
        <f t="shared" si="76"/>
        <v>0</v>
      </c>
      <c r="L487" s="4">
        <f t="shared" si="76"/>
        <v>0</v>
      </c>
      <c r="M487" s="4">
        <f t="shared" si="76"/>
        <v>0</v>
      </c>
      <c r="N487" s="4">
        <f t="shared" si="76"/>
        <v>0</v>
      </c>
      <c r="O487" s="4">
        <f t="shared" si="76"/>
        <v>0</v>
      </c>
      <c r="P487" s="4">
        <f t="shared" si="76"/>
        <v>0</v>
      </c>
      <c r="Q487" s="4">
        <f t="shared" si="76"/>
        <v>0</v>
      </c>
      <c r="R487" s="4">
        <f t="shared" si="76"/>
        <v>0</v>
      </c>
      <c r="S487" s="4">
        <f t="shared" si="76"/>
        <v>0</v>
      </c>
      <c r="T487" s="4">
        <f t="shared" si="76"/>
        <v>0</v>
      </c>
      <c r="U487" s="4">
        <f t="shared" si="76"/>
        <v>0</v>
      </c>
      <c r="V487" s="4">
        <f t="shared" si="76"/>
        <v>0</v>
      </c>
      <c r="W487" s="4">
        <f t="shared" si="76"/>
        <v>0</v>
      </c>
      <c r="X487" s="4">
        <f t="shared" si="76"/>
        <v>0</v>
      </c>
      <c r="Y487" s="4">
        <f t="shared" si="76"/>
        <v>0</v>
      </c>
      <c r="Z487" s="4">
        <f t="shared" si="76"/>
        <v>0</v>
      </c>
      <c r="AA487" s="4">
        <f t="shared" si="76"/>
        <v>0</v>
      </c>
      <c r="AB487" s="4">
        <f t="shared" si="76"/>
        <v>0</v>
      </c>
    </row>
    <row r="488" spans="2:28" hidden="1" outlineLevel="1">
      <c r="B488" s="556"/>
      <c r="C488" s="10">
        <f t="shared" si="74"/>
        <v>0</v>
      </c>
      <c r="D488" s="248"/>
      <c r="E488" s="4">
        <f t="shared" ref="E488:AB488" si="77">IF(D457&lt;($T362+$E362),E426*MIN($G362,($T362+$E362)-D457),0)</f>
        <v>0</v>
      </c>
      <c r="F488" s="4">
        <f t="shared" si="77"/>
        <v>0</v>
      </c>
      <c r="G488" s="4">
        <f t="shared" si="77"/>
        <v>0</v>
      </c>
      <c r="H488" s="4">
        <f t="shared" si="77"/>
        <v>0</v>
      </c>
      <c r="I488" s="4">
        <f t="shared" si="77"/>
        <v>0</v>
      </c>
      <c r="J488" s="4">
        <f t="shared" si="77"/>
        <v>0</v>
      </c>
      <c r="K488" s="4">
        <f t="shared" si="77"/>
        <v>0</v>
      </c>
      <c r="L488" s="4">
        <f t="shared" si="77"/>
        <v>0</v>
      </c>
      <c r="M488" s="4">
        <f t="shared" si="77"/>
        <v>0</v>
      </c>
      <c r="N488" s="4">
        <f t="shared" si="77"/>
        <v>0</v>
      </c>
      <c r="O488" s="4">
        <f t="shared" si="77"/>
        <v>0</v>
      </c>
      <c r="P488" s="4">
        <f t="shared" si="77"/>
        <v>0</v>
      </c>
      <c r="Q488" s="4">
        <f t="shared" si="77"/>
        <v>0</v>
      </c>
      <c r="R488" s="4">
        <f t="shared" si="77"/>
        <v>0</v>
      </c>
      <c r="S488" s="4">
        <f t="shared" si="77"/>
        <v>0</v>
      </c>
      <c r="T488" s="4">
        <f t="shared" si="77"/>
        <v>0</v>
      </c>
      <c r="U488" s="4">
        <f t="shared" si="77"/>
        <v>0</v>
      </c>
      <c r="V488" s="4">
        <f t="shared" si="77"/>
        <v>0</v>
      </c>
      <c r="W488" s="4">
        <f t="shared" si="77"/>
        <v>0</v>
      </c>
      <c r="X488" s="4">
        <f t="shared" si="77"/>
        <v>0</v>
      </c>
      <c r="Y488" s="4">
        <f t="shared" si="77"/>
        <v>0</v>
      </c>
      <c r="Z488" s="4">
        <f t="shared" si="77"/>
        <v>0</v>
      </c>
      <c r="AA488" s="4">
        <f t="shared" si="77"/>
        <v>0</v>
      </c>
      <c r="AB488" s="4">
        <f t="shared" si="77"/>
        <v>0</v>
      </c>
    </row>
    <row r="489" spans="2:28" hidden="1" outlineLevel="1">
      <c r="B489" s="556"/>
      <c r="C489" s="10">
        <f t="shared" si="74"/>
        <v>0</v>
      </c>
      <c r="D489" s="248"/>
      <c r="E489" s="4">
        <f t="shared" ref="E489:AB489" si="78">IF(D458&lt;($T363+$E363),E427*MIN($G363,($T363+$E363)-D458),0)</f>
        <v>0</v>
      </c>
      <c r="F489" s="4">
        <f t="shared" si="78"/>
        <v>0</v>
      </c>
      <c r="G489" s="4">
        <f t="shared" si="78"/>
        <v>0</v>
      </c>
      <c r="H489" s="4">
        <f t="shared" si="78"/>
        <v>0</v>
      </c>
      <c r="I489" s="4">
        <f t="shared" si="78"/>
        <v>0</v>
      </c>
      <c r="J489" s="4">
        <f t="shared" si="78"/>
        <v>0</v>
      </c>
      <c r="K489" s="4">
        <f t="shared" si="78"/>
        <v>0</v>
      </c>
      <c r="L489" s="4">
        <f t="shared" si="78"/>
        <v>0</v>
      </c>
      <c r="M489" s="4">
        <f t="shared" si="78"/>
        <v>0</v>
      </c>
      <c r="N489" s="4">
        <f t="shared" si="78"/>
        <v>0</v>
      </c>
      <c r="O489" s="4">
        <f t="shared" si="78"/>
        <v>0</v>
      </c>
      <c r="P489" s="4">
        <f t="shared" si="78"/>
        <v>0</v>
      </c>
      <c r="Q489" s="4">
        <f t="shared" si="78"/>
        <v>0</v>
      </c>
      <c r="R489" s="4">
        <f t="shared" si="78"/>
        <v>0</v>
      </c>
      <c r="S489" s="4">
        <f t="shared" si="78"/>
        <v>0</v>
      </c>
      <c r="T489" s="4">
        <f t="shared" si="78"/>
        <v>0</v>
      </c>
      <c r="U489" s="4">
        <f t="shared" si="78"/>
        <v>0</v>
      </c>
      <c r="V489" s="4">
        <f t="shared" si="78"/>
        <v>0</v>
      </c>
      <c r="W489" s="4">
        <f t="shared" si="78"/>
        <v>0</v>
      </c>
      <c r="X489" s="4">
        <f t="shared" si="78"/>
        <v>0</v>
      </c>
      <c r="Y489" s="4">
        <f t="shared" si="78"/>
        <v>0</v>
      </c>
      <c r="Z489" s="4">
        <f t="shared" si="78"/>
        <v>0</v>
      </c>
      <c r="AA489" s="4">
        <f t="shared" si="78"/>
        <v>0</v>
      </c>
      <c r="AB489" s="4">
        <f t="shared" si="78"/>
        <v>0</v>
      </c>
    </row>
    <row r="490" spans="2:28" hidden="1" outlineLevel="1">
      <c r="B490" s="556"/>
      <c r="C490" s="10">
        <f t="shared" si="74"/>
        <v>0</v>
      </c>
      <c r="D490" s="248"/>
      <c r="E490" s="4">
        <f t="shared" ref="E490:AB490" si="79">IF(D459&lt;($T364+$E364),E428*MIN($G364,($T364+$E364)-D459),0)</f>
        <v>0</v>
      </c>
      <c r="F490" s="4">
        <f t="shared" si="79"/>
        <v>0</v>
      </c>
      <c r="G490" s="4">
        <f t="shared" si="79"/>
        <v>0</v>
      </c>
      <c r="H490" s="4">
        <f t="shared" si="79"/>
        <v>0</v>
      </c>
      <c r="I490" s="4">
        <f t="shared" si="79"/>
        <v>0</v>
      </c>
      <c r="J490" s="4">
        <f t="shared" si="79"/>
        <v>0</v>
      </c>
      <c r="K490" s="4">
        <f t="shared" si="79"/>
        <v>0</v>
      </c>
      <c r="L490" s="4">
        <f t="shared" si="79"/>
        <v>0</v>
      </c>
      <c r="M490" s="4">
        <f t="shared" si="79"/>
        <v>0</v>
      </c>
      <c r="N490" s="4">
        <f t="shared" si="79"/>
        <v>0</v>
      </c>
      <c r="O490" s="4">
        <f t="shared" si="79"/>
        <v>0</v>
      </c>
      <c r="P490" s="4">
        <f t="shared" si="79"/>
        <v>0</v>
      </c>
      <c r="Q490" s="4">
        <f t="shared" si="79"/>
        <v>0</v>
      </c>
      <c r="R490" s="4">
        <f t="shared" si="79"/>
        <v>0</v>
      </c>
      <c r="S490" s="4">
        <f t="shared" si="79"/>
        <v>0</v>
      </c>
      <c r="T490" s="4">
        <f t="shared" si="79"/>
        <v>0</v>
      </c>
      <c r="U490" s="4">
        <f t="shared" si="79"/>
        <v>0</v>
      </c>
      <c r="V490" s="4">
        <f t="shared" si="79"/>
        <v>0</v>
      </c>
      <c r="W490" s="4">
        <f t="shared" si="79"/>
        <v>0</v>
      </c>
      <c r="X490" s="4">
        <f t="shared" si="79"/>
        <v>0</v>
      </c>
      <c r="Y490" s="4">
        <f t="shared" si="79"/>
        <v>0</v>
      </c>
      <c r="Z490" s="4">
        <f t="shared" si="79"/>
        <v>0</v>
      </c>
      <c r="AA490" s="4">
        <f t="shared" si="79"/>
        <v>0</v>
      </c>
      <c r="AB490" s="4">
        <f t="shared" si="79"/>
        <v>0</v>
      </c>
    </row>
    <row r="491" spans="2:28" hidden="1" outlineLevel="1">
      <c r="B491" s="556"/>
      <c r="C491" s="10">
        <f t="shared" si="74"/>
        <v>0</v>
      </c>
      <c r="D491" s="248"/>
      <c r="E491" s="4">
        <f t="shared" ref="E491:AB491" si="80">IF(D460&lt;($T365+$E365),E429*MIN($G365,($T365+$E365)-D460),0)</f>
        <v>0</v>
      </c>
      <c r="F491" s="4">
        <f t="shared" si="80"/>
        <v>0</v>
      </c>
      <c r="G491" s="4">
        <f t="shared" si="80"/>
        <v>0</v>
      </c>
      <c r="H491" s="4">
        <f t="shared" si="80"/>
        <v>0</v>
      </c>
      <c r="I491" s="4">
        <f t="shared" si="80"/>
        <v>0</v>
      </c>
      <c r="J491" s="4">
        <f t="shared" si="80"/>
        <v>0</v>
      </c>
      <c r="K491" s="4">
        <f t="shared" si="80"/>
        <v>0</v>
      </c>
      <c r="L491" s="4">
        <f t="shared" si="80"/>
        <v>0</v>
      </c>
      <c r="M491" s="4">
        <f t="shared" si="80"/>
        <v>0</v>
      </c>
      <c r="N491" s="4">
        <f t="shared" si="80"/>
        <v>0</v>
      </c>
      <c r="O491" s="4">
        <f t="shared" si="80"/>
        <v>0</v>
      </c>
      <c r="P491" s="4">
        <f t="shared" si="80"/>
        <v>0</v>
      </c>
      <c r="Q491" s="4">
        <f t="shared" si="80"/>
        <v>0</v>
      </c>
      <c r="R491" s="4">
        <f t="shared" si="80"/>
        <v>0</v>
      </c>
      <c r="S491" s="4">
        <f t="shared" si="80"/>
        <v>0</v>
      </c>
      <c r="T491" s="4">
        <f t="shared" si="80"/>
        <v>0</v>
      </c>
      <c r="U491" s="4">
        <f t="shared" si="80"/>
        <v>0</v>
      </c>
      <c r="V491" s="4">
        <f t="shared" si="80"/>
        <v>0</v>
      </c>
      <c r="W491" s="4">
        <f t="shared" si="80"/>
        <v>0</v>
      </c>
      <c r="X491" s="4">
        <f t="shared" si="80"/>
        <v>0</v>
      </c>
      <c r="Y491" s="4">
        <f t="shared" si="80"/>
        <v>0</v>
      </c>
      <c r="Z491" s="4">
        <f t="shared" si="80"/>
        <v>0</v>
      </c>
      <c r="AA491" s="4">
        <f t="shared" si="80"/>
        <v>0</v>
      </c>
      <c r="AB491" s="4">
        <f t="shared" si="80"/>
        <v>0</v>
      </c>
    </row>
    <row r="492" spans="2:28" hidden="1" outlineLevel="1">
      <c r="B492" s="556"/>
      <c r="C492" s="10">
        <f t="shared" si="74"/>
        <v>0</v>
      </c>
      <c r="D492" s="248"/>
      <c r="E492" s="4">
        <f t="shared" ref="E492:AB492" si="81">IF(D461&lt;($T366+$E366),E430*MIN($G366,($T366+$E366)-D461),0)</f>
        <v>0</v>
      </c>
      <c r="F492" s="4">
        <f t="shared" si="81"/>
        <v>0</v>
      </c>
      <c r="G492" s="4">
        <f t="shared" si="81"/>
        <v>0</v>
      </c>
      <c r="H492" s="4">
        <f t="shared" si="81"/>
        <v>0</v>
      </c>
      <c r="I492" s="4">
        <f t="shared" si="81"/>
        <v>0</v>
      </c>
      <c r="J492" s="4">
        <f t="shared" si="81"/>
        <v>0</v>
      </c>
      <c r="K492" s="4">
        <f t="shared" si="81"/>
        <v>0</v>
      </c>
      <c r="L492" s="4">
        <f t="shared" si="81"/>
        <v>0</v>
      </c>
      <c r="M492" s="4">
        <f t="shared" si="81"/>
        <v>0</v>
      </c>
      <c r="N492" s="4">
        <f t="shared" si="81"/>
        <v>0</v>
      </c>
      <c r="O492" s="4">
        <f t="shared" si="81"/>
        <v>0</v>
      </c>
      <c r="P492" s="4">
        <f t="shared" si="81"/>
        <v>0</v>
      </c>
      <c r="Q492" s="4">
        <f t="shared" si="81"/>
        <v>0</v>
      </c>
      <c r="R492" s="4">
        <f t="shared" si="81"/>
        <v>0</v>
      </c>
      <c r="S492" s="4">
        <f t="shared" si="81"/>
        <v>0</v>
      </c>
      <c r="T492" s="4">
        <f t="shared" si="81"/>
        <v>0</v>
      </c>
      <c r="U492" s="4">
        <f t="shared" si="81"/>
        <v>0</v>
      </c>
      <c r="V492" s="4">
        <f t="shared" si="81"/>
        <v>0</v>
      </c>
      <c r="W492" s="4">
        <f t="shared" si="81"/>
        <v>0</v>
      </c>
      <c r="X492" s="4">
        <f t="shared" si="81"/>
        <v>0</v>
      </c>
      <c r="Y492" s="4">
        <f t="shared" si="81"/>
        <v>0</v>
      </c>
      <c r="Z492" s="4">
        <f t="shared" si="81"/>
        <v>0</v>
      </c>
      <c r="AA492" s="4">
        <f t="shared" si="81"/>
        <v>0</v>
      </c>
      <c r="AB492" s="4">
        <f t="shared" si="81"/>
        <v>0</v>
      </c>
    </row>
    <row r="493" spans="2:28" hidden="1" outlineLevel="1">
      <c r="B493" s="556"/>
      <c r="C493" s="10">
        <f t="shared" si="74"/>
        <v>0</v>
      </c>
      <c r="D493" s="248"/>
      <c r="E493" s="4">
        <f t="shared" ref="E493:AB493" si="82">IF(D462&lt;($T367+$E367),E431*MIN($G367,($T367+$E367)-D462),0)</f>
        <v>0</v>
      </c>
      <c r="F493" s="4">
        <f t="shared" si="82"/>
        <v>0</v>
      </c>
      <c r="G493" s="4">
        <f t="shared" si="82"/>
        <v>0</v>
      </c>
      <c r="H493" s="4">
        <f t="shared" si="82"/>
        <v>0</v>
      </c>
      <c r="I493" s="4">
        <f t="shared" si="82"/>
        <v>0</v>
      </c>
      <c r="J493" s="4">
        <f t="shared" si="82"/>
        <v>0</v>
      </c>
      <c r="K493" s="4">
        <f t="shared" si="82"/>
        <v>0</v>
      </c>
      <c r="L493" s="4">
        <f t="shared" si="82"/>
        <v>0</v>
      </c>
      <c r="M493" s="4">
        <f t="shared" si="82"/>
        <v>0</v>
      </c>
      <c r="N493" s="4">
        <f t="shared" si="82"/>
        <v>0</v>
      </c>
      <c r="O493" s="4">
        <f t="shared" si="82"/>
        <v>0</v>
      </c>
      <c r="P493" s="4">
        <f t="shared" si="82"/>
        <v>0</v>
      </c>
      <c r="Q493" s="4">
        <f t="shared" si="82"/>
        <v>0</v>
      </c>
      <c r="R493" s="4">
        <f t="shared" si="82"/>
        <v>0</v>
      </c>
      <c r="S493" s="4">
        <f t="shared" si="82"/>
        <v>0</v>
      </c>
      <c r="T493" s="4">
        <f t="shared" si="82"/>
        <v>0</v>
      </c>
      <c r="U493" s="4">
        <f t="shared" si="82"/>
        <v>0</v>
      </c>
      <c r="V493" s="4">
        <f t="shared" si="82"/>
        <v>0</v>
      </c>
      <c r="W493" s="4">
        <f t="shared" si="82"/>
        <v>0</v>
      </c>
      <c r="X493" s="4">
        <f t="shared" si="82"/>
        <v>0</v>
      </c>
      <c r="Y493" s="4">
        <f t="shared" si="82"/>
        <v>0</v>
      </c>
      <c r="Z493" s="4">
        <f t="shared" si="82"/>
        <v>0</v>
      </c>
      <c r="AA493" s="4">
        <f t="shared" si="82"/>
        <v>0</v>
      </c>
      <c r="AB493" s="4">
        <f t="shared" si="82"/>
        <v>0</v>
      </c>
    </row>
    <row r="494" spans="2:28" hidden="1" outlineLevel="1">
      <c r="B494" s="556"/>
      <c r="C494" s="10">
        <f t="shared" si="74"/>
        <v>0</v>
      </c>
      <c r="D494" s="248"/>
      <c r="E494" s="4">
        <f t="shared" ref="E494:AB494" si="83">IF(D463&lt;($T368+$E368),E432*MIN($G368,($T368+$E368)-D463),0)</f>
        <v>0</v>
      </c>
      <c r="F494" s="4">
        <f t="shared" si="83"/>
        <v>0</v>
      </c>
      <c r="G494" s="4">
        <f t="shared" si="83"/>
        <v>0</v>
      </c>
      <c r="H494" s="4">
        <f t="shared" si="83"/>
        <v>0</v>
      </c>
      <c r="I494" s="4">
        <f t="shared" si="83"/>
        <v>0</v>
      </c>
      <c r="J494" s="4">
        <f t="shared" si="83"/>
        <v>0</v>
      </c>
      <c r="K494" s="4">
        <f t="shared" si="83"/>
        <v>0</v>
      </c>
      <c r="L494" s="4">
        <f t="shared" si="83"/>
        <v>0</v>
      </c>
      <c r="M494" s="4">
        <f t="shared" si="83"/>
        <v>0</v>
      </c>
      <c r="N494" s="4">
        <f t="shared" si="83"/>
        <v>0</v>
      </c>
      <c r="O494" s="4">
        <f t="shared" si="83"/>
        <v>0</v>
      </c>
      <c r="P494" s="4">
        <f t="shared" si="83"/>
        <v>0</v>
      </c>
      <c r="Q494" s="4">
        <f t="shared" si="83"/>
        <v>0</v>
      </c>
      <c r="R494" s="4">
        <f t="shared" si="83"/>
        <v>0</v>
      </c>
      <c r="S494" s="4">
        <f t="shared" si="83"/>
        <v>0</v>
      </c>
      <c r="T494" s="4">
        <f t="shared" si="83"/>
        <v>0</v>
      </c>
      <c r="U494" s="4">
        <f t="shared" si="83"/>
        <v>0</v>
      </c>
      <c r="V494" s="4">
        <f t="shared" si="83"/>
        <v>0</v>
      </c>
      <c r="W494" s="4">
        <f t="shared" si="83"/>
        <v>0</v>
      </c>
      <c r="X494" s="4">
        <f t="shared" si="83"/>
        <v>0</v>
      </c>
      <c r="Y494" s="4">
        <f t="shared" si="83"/>
        <v>0</v>
      </c>
      <c r="Z494" s="4">
        <f t="shared" si="83"/>
        <v>0</v>
      </c>
      <c r="AA494" s="4">
        <f t="shared" si="83"/>
        <v>0</v>
      </c>
      <c r="AB494" s="4">
        <f t="shared" si="83"/>
        <v>0</v>
      </c>
    </row>
    <row r="495" spans="2:28" hidden="1" outlineLevel="1">
      <c r="B495" s="556"/>
      <c r="C495" s="10">
        <f t="shared" si="74"/>
        <v>0</v>
      </c>
      <c r="D495" s="248"/>
      <c r="E495" s="4">
        <f t="shared" ref="E495:AB495" si="84">IF(D464&lt;($T369+$E369),E433*MIN($G369,($T369+$E369)-D464),0)</f>
        <v>0</v>
      </c>
      <c r="F495" s="4">
        <f t="shared" si="84"/>
        <v>0</v>
      </c>
      <c r="G495" s="4">
        <f t="shared" si="84"/>
        <v>0</v>
      </c>
      <c r="H495" s="4">
        <f t="shared" si="84"/>
        <v>0</v>
      </c>
      <c r="I495" s="4">
        <f t="shared" si="84"/>
        <v>0</v>
      </c>
      <c r="J495" s="4">
        <f t="shared" si="84"/>
        <v>0</v>
      </c>
      <c r="K495" s="4">
        <f t="shared" si="84"/>
        <v>0</v>
      </c>
      <c r="L495" s="4">
        <f t="shared" si="84"/>
        <v>0</v>
      </c>
      <c r="M495" s="4">
        <f t="shared" si="84"/>
        <v>0</v>
      </c>
      <c r="N495" s="4">
        <f t="shared" si="84"/>
        <v>0</v>
      </c>
      <c r="O495" s="4">
        <f t="shared" si="84"/>
        <v>0</v>
      </c>
      <c r="P495" s="4">
        <f t="shared" si="84"/>
        <v>0</v>
      </c>
      <c r="Q495" s="4">
        <f t="shared" si="84"/>
        <v>0</v>
      </c>
      <c r="R495" s="4">
        <f t="shared" si="84"/>
        <v>0</v>
      </c>
      <c r="S495" s="4">
        <f t="shared" si="84"/>
        <v>0</v>
      </c>
      <c r="T495" s="4">
        <f t="shared" si="84"/>
        <v>0</v>
      </c>
      <c r="U495" s="4">
        <f t="shared" si="84"/>
        <v>0</v>
      </c>
      <c r="V495" s="4">
        <f t="shared" si="84"/>
        <v>0</v>
      </c>
      <c r="W495" s="4">
        <f t="shared" si="84"/>
        <v>0</v>
      </c>
      <c r="X495" s="4">
        <f t="shared" si="84"/>
        <v>0</v>
      </c>
      <c r="Y495" s="4">
        <f t="shared" si="84"/>
        <v>0</v>
      </c>
      <c r="Z495" s="4">
        <f t="shared" si="84"/>
        <v>0</v>
      </c>
      <c r="AA495" s="4">
        <f t="shared" si="84"/>
        <v>0</v>
      </c>
      <c r="AB495" s="4">
        <f t="shared" si="84"/>
        <v>0</v>
      </c>
    </row>
    <row r="496" spans="2:28" hidden="1" outlineLevel="1">
      <c r="B496" s="556"/>
      <c r="C496" s="10">
        <f t="shared" si="74"/>
        <v>0</v>
      </c>
      <c r="D496" s="248"/>
      <c r="E496" s="4">
        <f t="shared" ref="E496:AB496" si="85">IF(D465&lt;($T370+$E370),E434*MIN($G370,($T370+$E370)-D465),0)</f>
        <v>0</v>
      </c>
      <c r="F496" s="4">
        <f t="shared" si="85"/>
        <v>0</v>
      </c>
      <c r="G496" s="4">
        <f t="shared" si="85"/>
        <v>0</v>
      </c>
      <c r="H496" s="4">
        <f t="shared" si="85"/>
        <v>0</v>
      </c>
      <c r="I496" s="4">
        <f t="shared" si="85"/>
        <v>0</v>
      </c>
      <c r="J496" s="4">
        <f t="shared" si="85"/>
        <v>0</v>
      </c>
      <c r="K496" s="4">
        <f t="shared" si="85"/>
        <v>0</v>
      </c>
      <c r="L496" s="4">
        <f t="shared" si="85"/>
        <v>0</v>
      </c>
      <c r="M496" s="4">
        <f t="shared" si="85"/>
        <v>0</v>
      </c>
      <c r="N496" s="4">
        <f t="shared" si="85"/>
        <v>0</v>
      </c>
      <c r="O496" s="4">
        <f t="shared" si="85"/>
        <v>0</v>
      </c>
      <c r="P496" s="4">
        <f t="shared" si="85"/>
        <v>0</v>
      </c>
      <c r="Q496" s="4">
        <f t="shared" si="85"/>
        <v>0</v>
      </c>
      <c r="R496" s="4">
        <f t="shared" si="85"/>
        <v>0</v>
      </c>
      <c r="S496" s="4">
        <f t="shared" si="85"/>
        <v>0</v>
      </c>
      <c r="T496" s="4">
        <f t="shared" si="85"/>
        <v>0</v>
      </c>
      <c r="U496" s="4">
        <f t="shared" si="85"/>
        <v>0</v>
      </c>
      <c r="V496" s="4">
        <f t="shared" si="85"/>
        <v>0</v>
      </c>
      <c r="W496" s="4">
        <f t="shared" si="85"/>
        <v>0</v>
      </c>
      <c r="X496" s="4">
        <f t="shared" si="85"/>
        <v>0</v>
      </c>
      <c r="Y496" s="4">
        <f t="shared" si="85"/>
        <v>0</v>
      </c>
      <c r="Z496" s="4">
        <f t="shared" si="85"/>
        <v>0</v>
      </c>
      <c r="AA496" s="4">
        <f t="shared" si="85"/>
        <v>0</v>
      </c>
      <c r="AB496" s="4">
        <f t="shared" si="85"/>
        <v>0</v>
      </c>
    </row>
    <row r="497" spans="2:28" hidden="1" outlineLevel="1">
      <c r="B497" s="556"/>
      <c r="C497" s="10">
        <f t="shared" si="74"/>
        <v>0</v>
      </c>
      <c r="D497" s="248"/>
      <c r="E497" s="4">
        <f t="shared" ref="E497:AB497" si="86">IF(D466&lt;($T371+$E371),E435*MIN($G371,($T371+$E371)-D466),0)</f>
        <v>0</v>
      </c>
      <c r="F497" s="4">
        <f t="shared" si="86"/>
        <v>0</v>
      </c>
      <c r="G497" s="4">
        <f t="shared" si="86"/>
        <v>0</v>
      </c>
      <c r="H497" s="4">
        <f t="shared" si="86"/>
        <v>0</v>
      </c>
      <c r="I497" s="4">
        <f t="shared" si="86"/>
        <v>0</v>
      </c>
      <c r="J497" s="4">
        <f t="shared" si="86"/>
        <v>0</v>
      </c>
      <c r="K497" s="4">
        <f t="shared" si="86"/>
        <v>0</v>
      </c>
      <c r="L497" s="4">
        <f t="shared" si="86"/>
        <v>0</v>
      </c>
      <c r="M497" s="4">
        <f t="shared" si="86"/>
        <v>0</v>
      </c>
      <c r="N497" s="4">
        <f t="shared" si="86"/>
        <v>0</v>
      </c>
      <c r="O497" s="4">
        <f t="shared" si="86"/>
        <v>0</v>
      </c>
      <c r="P497" s="4">
        <f t="shared" si="86"/>
        <v>0</v>
      </c>
      <c r="Q497" s="4">
        <f t="shared" si="86"/>
        <v>0</v>
      </c>
      <c r="R497" s="4">
        <f t="shared" si="86"/>
        <v>0</v>
      </c>
      <c r="S497" s="4">
        <f t="shared" si="86"/>
        <v>0</v>
      </c>
      <c r="T497" s="4">
        <f t="shared" si="86"/>
        <v>0</v>
      </c>
      <c r="U497" s="4">
        <f t="shared" si="86"/>
        <v>0</v>
      </c>
      <c r="V497" s="4">
        <f t="shared" si="86"/>
        <v>0</v>
      </c>
      <c r="W497" s="4">
        <f t="shared" si="86"/>
        <v>0</v>
      </c>
      <c r="X497" s="4">
        <f t="shared" si="86"/>
        <v>0</v>
      </c>
      <c r="Y497" s="4">
        <f t="shared" si="86"/>
        <v>0</v>
      </c>
      <c r="Z497" s="4">
        <f t="shared" si="86"/>
        <v>0</v>
      </c>
      <c r="AA497" s="4">
        <f t="shared" si="86"/>
        <v>0</v>
      </c>
      <c r="AB497" s="4">
        <f t="shared" si="86"/>
        <v>0</v>
      </c>
    </row>
    <row r="498" spans="2:28" hidden="1" outlineLevel="1">
      <c r="B498" s="556"/>
      <c r="C498" s="10">
        <f t="shared" si="74"/>
        <v>0</v>
      </c>
      <c r="D498" s="248"/>
      <c r="E498" s="4">
        <f t="shared" ref="E498:AB498" si="87">IF(D467&lt;($T372+$E372),E436*MIN($G372,($T372+$E372)-D467),0)</f>
        <v>0</v>
      </c>
      <c r="F498" s="4">
        <f t="shared" si="87"/>
        <v>0</v>
      </c>
      <c r="G498" s="4">
        <f t="shared" si="87"/>
        <v>0</v>
      </c>
      <c r="H498" s="4">
        <f t="shared" si="87"/>
        <v>0</v>
      </c>
      <c r="I498" s="4">
        <f t="shared" si="87"/>
        <v>0</v>
      </c>
      <c r="J498" s="4">
        <f t="shared" si="87"/>
        <v>0</v>
      </c>
      <c r="K498" s="4">
        <f t="shared" si="87"/>
        <v>0</v>
      </c>
      <c r="L498" s="4">
        <f t="shared" si="87"/>
        <v>0</v>
      </c>
      <c r="M498" s="4">
        <f t="shared" si="87"/>
        <v>0</v>
      </c>
      <c r="N498" s="4">
        <f t="shared" si="87"/>
        <v>0</v>
      </c>
      <c r="O498" s="4">
        <f t="shared" si="87"/>
        <v>0</v>
      </c>
      <c r="P498" s="4">
        <f t="shared" si="87"/>
        <v>0</v>
      </c>
      <c r="Q498" s="4">
        <f t="shared" si="87"/>
        <v>0</v>
      </c>
      <c r="R498" s="4">
        <f t="shared" si="87"/>
        <v>0</v>
      </c>
      <c r="S498" s="4">
        <f t="shared" si="87"/>
        <v>0</v>
      </c>
      <c r="T498" s="4">
        <f t="shared" si="87"/>
        <v>0</v>
      </c>
      <c r="U498" s="4">
        <f t="shared" si="87"/>
        <v>0</v>
      </c>
      <c r="V498" s="4">
        <f t="shared" si="87"/>
        <v>0</v>
      </c>
      <c r="W498" s="4">
        <f t="shared" si="87"/>
        <v>0</v>
      </c>
      <c r="X498" s="4">
        <f t="shared" si="87"/>
        <v>0</v>
      </c>
      <c r="Y498" s="4">
        <f t="shared" si="87"/>
        <v>0</v>
      </c>
      <c r="Z498" s="4">
        <f t="shared" si="87"/>
        <v>0</v>
      </c>
      <c r="AA498" s="4">
        <f t="shared" si="87"/>
        <v>0</v>
      </c>
      <c r="AB498" s="4">
        <f t="shared" si="87"/>
        <v>0</v>
      </c>
    </row>
    <row r="499" spans="2:28" hidden="1" outlineLevel="1">
      <c r="B499" s="556"/>
      <c r="C499" s="10">
        <f t="shared" si="74"/>
        <v>0</v>
      </c>
      <c r="D499" s="248"/>
      <c r="E499" s="4">
        <f t="shared" ref="E499:AB499" si="88">IF(D468&lt;($T373+$E373),E437*MIN($G373,($T373+$E373)-D468),0)</f>
        <v>0</v>
      </c>
      <c r="F499" s="4">
        <f t="shared" si="88"/>
        <v>0</v>
      </c>
      <c r="G499" s="4">
        <f t="shared" si="88"/>
        <v>0</v>
      </c>
      <c r="H499" s="4">
        <f t="shared" si="88"/>
        <v>0</v>
      </c>
      <c r="I499" s="4">
        <f t="shared" si="88"/>
        <v>0</v>
      </c>
      <c r="J499" s="4">
        <f t="shared" si="88"/>
        <v>0</v>
      </c>
      <c r="K499" s="4">
        <f t="shared" si="88"/>
        <v>0</v>
      </c>
      <c r="L499" s="4">
        <f t="shared" si="88"/>
        <v>0</v>
      </c>
      <c r="M499" s="4">
        <f t="shared" si="88"/>
        <v>0</v>
      </c>
      <c r="N499" s="4">
        <f t="shared" si="88"/>
        <v>0</v>
      </c>
      <c r="O499" s="4">
        <f t="shared" si="88"/>
        <v>0</v>
      </c>
      <c r="P499" s="4">
        <f t="shared" si="88"/>
        <v>0</v>
      </c>
      <c r="Q499" s="4">
        <f t="shared" si="88"/>
        <v>0</v>
      </c>
      <c r="R499" s="4">
        <f t="shared" si="88"/>
        <v>0</v>
      </c>
      <c r="S499" s="4">
        <f t="shared" si="88"/>
        <v>0</v>
      </c>
      <c r="T499" s="4">
        <f t="shared" si="88"/>
        <v>0</v>
      </c>
      <c r="U499" s="4">
        <f t="shared" si="88"/>
        <v>0</v>
      </c>
      <c r="V499" s="4">
        <f t="shared" si="88"/>
        <v>0</v>
      </c>
      <c r="W499" s="4">
        <f t="shared" si="88"/>
        <v>0</v>
      </c>
      <c r="X499" s="4">
        <f t="shared" si="88"/>
        <v>0</v>
      </c>
      <c r="Y499" s="4">
        <f t="shared" si="88"/>
        <v>0</v>
      </c>
      <c r="Z499" s="4">
        <f t="shared" si="88"/>
        <v>0</v>
      </c>
      <c r="AA499" s="4">
        <f t="shared" si="88"/>
        <v>0</v>
      </c>
      <c r="AB499" s="4">
        <f t="shared" si="88"/>
        <v>0</v>
      </c>
    </row>
    <row r="500" spans="2:28" hidden="1" outlineLevel="1">
      <c r="B500" s="556"/>
      <c r="C500" s="21" t="s">
        <v>1117</v>
      </c>
      <c r="D500" s="10"/>
      <c r="I500" s="4"/>
      <c r="J500" s="4"/>
      <c r="K500" s="4"/>
      <c r="L500" s="4"/>
      <c r="M500" s="4"/>
    </row>
    <row r="501" spans="2:28" hidden="1" outlineLevel="1">
      <c r="B501" s="556"/>
      <c r="C501" s="10" t="str">
        <f>C470</f>
        <v>Studio</v>
      </c>
      <c r="D501" s="10"/>
      <c r="E501" s="4">
        <f t="array" ref="E501:AB501">IF(E$375:AB$375&lt;$O344,0,IFERROR(--(MOD(E$375:AB$375,N344)=0),0))</f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</row>
    <row r="502" spans="2:28" hidden="1" outlineLevel="1">
      <c r="B502" s="556"/>
      <c r="C502" s="10" t="str">
        <f t="shared" ref="C502:C530" si="89">C471</f>
        <v xml:space="preserve">1 Bed / 1 Bath </v>
      </c>
      <c r="D502" s="10"/>
      <c r="E502" s="4">
        <f t="array" ref="E502:AB502">IF(E$375:AB$375&lt;$O345,0,IFERROR(--(MOD(E$375:AB$375,N345)=0),0))</f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</row>
    <row r="503" spans="2:28" hidden="1" outlineLevel="1">
      <c r="B503" s="556"/>
      <c r="C503" s="10" t="str">
        <f t="shared" si="89"/>
        <v xml:space="preserve">1 Bed / 1 Bath </v>
      </c>
      <c r="D503" s="10"/>
      <c r="E503" s="4">
        <f t="array" ref="E503:AB503">IF(E$375:AB$375&lt;$O346,0,IFERROR(--(MOD(E$375:AB$375,N346)=0),0))</f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</row>
    <row r="504" spans="2:28" hidden="1" outlineLevel="1">
      <c r="B504" s="556"/>
      <c r="C504" s="10" t="str">
        <f t="shared" si="89"/>
        <v xml:space="preserve">1 Bed / 1 Bath </v>
      </c>
      <c r="D504" s="10"/>
      <c r="E504" s="4">
        <f t="array" ref="E504:AB504">IF(E$375:AB$375&lt;$O347,0,IFERROR(--(MOD(E$375:AB$375,N347)=0),0))</f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</row>
    <row r="505" spans="2:28" hidden="1" outlineLevel="1">
      <c r="B505" s="556"/>
      <c r="C505" s="10" t="str">
        <f t="shared" si="89"/>
        <v xml:space="preserve">2 Bed / 1 Bath </v>
      </c>
      <c r="D505" s="10"/>
      <c r="E505" s="4">
        <f t="array" ref="E505:AB505">IF(E$375:AB$375&lt;$O348,0,IFERROR(--(MOD(E$375:AB$375,N348)=0),0))</f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</row>
    <row r="506" spans="2:28" hidden="1" outlineLevel="1">
      <c r="B506" s="556"/>
      <c r="C506" s="10" t="str">
        <f t="shared" si="89"/>
        <v xml:space="preserve">2 Bed / 1 Bath </v>
      </c>
      <c r="D506" s="10"/>
      <c r="E506" s="4">
        <f t="array" ref="E506:AB506">IF(E$375:AB$375&lt;$O349,0,IFERROR(--(MOD(E$375:AB$375,N349)=0),0))</f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</row>
    <row r="507" spans="2:28" hidden="1" outlineLevel="1">
      <c r="B507" s="556"/>
      <c r="C507" s="10" t="str">
        <f t="shared" si="89"/>
        <v xml:space="preserve">2 Bed / 1 Bath </v>
      </c>
      <c r="D507" s="10"/>
      <c r="E507" s="4">
        <f t="array" ref="E507:AB507">IF(E$375:AB$375&lt;$O350,0,IFERROR(--(MOD(E$375:AB$375,N350)=0),0))</f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</row>
    <row r="508" spans="2:28" hidden="1" outlineLevel="1">
      <c r="B508" s="556"/>
      <c r="C508" s="10" t="str">
        <f t="shared" si="89"/>
        <v xml:space="preserve">2 Bed / 2 Bath </v>
      </c>
      <c r="D508" s="10"/>
      <c r="E508" s="4">
        <f t="array" ref="E508:AB508">IF(E$375:AB$375&lt;$O351,0,IFERROR(--(MOD(E$375:AB$375,N351)=0),0))</f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</row>
    <row r="509" spans="2:28" hidden="1" outlineLevel="1">
      <c r="B509" s="556"/>
      <c r="C509" s="10" t="str">
        <f t="shared" si="89"/>
        <v>2 Bed / 1 Bath + Den</v>
      </c>
      <c r="D509" s="10"/>
      <c r="E509" s="4">
        <f t="array" ref="E509:AB509">IF(E$375:AB$375&lt;$O352,0,IFERROR(--(MOD(E$375:AB$375,N352)=0),0))</f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</row>
    <row r="510" spans="2:28" hidden="1" outlineLevel="1">
      <c r="B510" s="556"/>
      <c r="C510" s="10" t="str">
        <f t="shared" si="89"/>
        <v xml:space="preserve">2 Bed / 2 Bath </v>
      </c>
      <c r="D510" s="10"/>
      <c r="E510" s="4">
        <f t="array" ref="E510:AB510">IF(E$375:AB$375&lt;$O353,0,IFERROR(--(MOD(E$375:AB$375,N353)=0),0))</f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</row>
    <row r="511" spans="2:28" hidden="1" outlineLevel="1">
      <c r="B511" s="556"/>
      <c r="C511" s="10" t="str">
        <f t="shared" si="89"/>
        <v xml:space="preserve">2 Bed / 1.5 Bath </v>
      </c>
      <c r="D511" s="10"/>
      <c r="E511" s="4">
        <f t="array" ref="E511:AB511">IF(E$375:AB$375&lt;$O354,0,IFERROR(--(MOD(E$375:AB$375,N354)=0),0))</f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</row>
    <row r="512" spans="2:28" hidden="1" outlineLevel="1">
      <c r="B512" s="556"/>
      <c r="C512" s="10" t="str">
        <f t="shared" si="89"/>
        <v xml:space="preserve">3 Bed / 2 Bath </v>
      </c>
      <c r="D512" s="10"/>
      <c r="E512" s="4">
        <f t="array" ref="E512:AB512">IF(E$375:AB$375&lt;$O355,0,IFERROR(--(MOD(E$375:AB$375,N355)=0),0))</f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</row>
    <row r="513" spans="2:28" hidden="1" outlineLevel="1">
      <c r="B513" s="556"/>
      <c r="C513" s="10" t="str">
        <f t="shared" si="89"/>
        <v>3 Bed / 2 Bath House</v>
      </c>
      <c r="D513" s="10"/>
      <c r="E513" s="4">
        <f t="array" ref="E513:AB513">IF(E$375:AB$375&lt;$O356,0,IFERROR(--(MOD(E$375:AB$375,N356)=0),0))</f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</row>
    <row r="514" spans="2:28" hidden="1" outlineLevel="1">
      <c r="B514" s="556"/>
      <c r="C514" s="10" t="str">
        <f t="shared" si="89"/>
        <v xml:space="preserve">3 Bed / 2 Bath </v>
      </c>
      <c r="D514" s="10"/>
      <c r="E514" s="4">
        <f t="array" ref="E514:AB514">IF(E$375:AB$375&lt;$O357,0,IFERROR(--(MOD(E$375:AB$375,N357)=0),0))</f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</row>
    <row r="515" spans="2:28" hidden="1" outlineLevel="1">
      <c r="B515" s="556"/>
      <c r="C515" s="10" t="str">
        <f t="shared" si="89"/>
        <v xml:space="preserve">1 Bed / 1 Bath </v>
      </c>
      <c r="D515" s="10"/>
      <c r="E515" s="4">
        <f t="array" ref="E515:AB515">IF(E$375:AB$375&lt;$O358,0,IFERROR(--(MOD(E$375:AB$375,N358)=0),0))</f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</row>
    <row r="516" spans="2:28" hidden="1" outlineLevel="1">
      <c r="B516" s="556"/>
      <c r="C516" s="10" t="str">
        <f t="shared" si="89"/>
        <v xml:space="preserve">2 Bed / 2 Bath </v>
      </c>
      <c r="D516" s="10"/>
      <c r="E516" s="4">
        <f t="array" ref="E516:AB516">IF(E$375:AB$375&lt;$O359,0,IFERROR(--(MOD(E$375:AB$375,N359)=0),0))</f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</row>
    <row r="517" spans="2:28" hidden="1" outlineLevel="1">
      <c r="B517" s="556"/>
      <c r="C517" s="10" t="str">
        <f t="shared" si="89"/>
        <v xml:space="preserve">4 Bed / 2 Bath Penthouse </v>
      </c>
      <c r="D517" s="10"/>
      <c r="E517" s="4">
        <f t="array" ref="E517:AB517">IF(E$375:AB$375&lt;$O360,0,IFERROR(--(MOD(E$375:AB$375,N360)=0),0))</f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</row>
    <row r="518" spans="2:28" hidden="1" outlineLevel="1">
      <c r="B518" s="556"/>
      <c r="C518" s="10" t="str">
        <f t="shared" si="89"/>
        <v xml:space="preserve">2 Bed / 2 Bath </v>
      </c>
      <c r="D518" s="10"/>
      <c r="E518" s="4">
        <f t="array" ref="E518:AB518">IF(E$375:AB$375&lt;$O361,0,IFERROR(--(MOD(E$375:AB$375,N361)=0),0))</f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</row>
    <row r="519" spans="2:28" hidden="1" outlineLevel="1">
      <c r="B519" s="556"/>
      <c r="C519" s="10">
        <f t="shared" si="89"/>
        <v>0</v>
      </c>
      <c r="D519" s="10"/>
      <c r="E519" s="4">
        <f t="array" ref="E519:AB519">IF(E$375:AB$375&lt;$O362,0,IFERROR(--(MOD(E$375:AB$375,N362)=0),0))</f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</row>
    <row r="520" spans="2:28" hidden="1" outlineLevel="1">
      <c r="B520" s="556"/>
      <c r="C520" s="10">
        <f t="shared" si="89"/>
        <v>0</v>
      </c>
      <c r="D520" s="10"/>
      <c r="E520" s="4">
        <f t="array" ref="E520:AB520">IF(E$375:AB$375&lt;$O363,0,IFERROR(--(MOD(E$375:AB$375,N363)=0),0))</f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</row>
    <row r="521" spans="2:28" hidden="1" outlineLevel="1">
      <c r="B521" s="556"/>
      <c r="C521" s="10">
        <f t="shared" si="89"/>
        <v>0</v>
      </c>
      <c r="D521" s="10"/>
      <c r="E521" s="4">
        <f t="array" ref="E521:AB521">IF(E$375:AB$375&lt;$O364,0,IFERROR(--(MOD(E$375:AB$375,N364)=0),0))</f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</row>
    <row r="522" spans="2:28" hidden="1" outlineLevel="1">
      <c r="B522" s="556"/>
      <c r="C522" s="10">
        <f t="shared" si="89"/>
        <v>0</v>
      </c>
      <c r="D522" s="10"/>
      <c r="E522" s="4">
        <f t="array" ref="E522:AB522">IF(E$375:AB$375&lt;$O365,0,IFERROR(--(MOD(E$375:AB$375,N365)=0),0))</f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</row>
    <row r="523" spans="2:28" hidden="1" outlineLevel="1">
      <c r="B523" s="556"/>
      <c r="C523" s="10">
        <f t="shared" si="89"/>
        <v>0</v>
      </c>
      <c r="D523" s="10"/>
      <c r="E523" s="4">
        <f t="array" ref="E523:AB523">IF(E$375:AB$375&lt;$O366,0,IFERROR(--(MOD(E$375:AB$375,N366)=0),0))</f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</row>
    <row r="524" spans="2:28" hidden="1" outlineLevel="1">
      <c r="B524" s="556"/>
      <c r="C524" s="10">
        <f t="shared" si="89"/>
        <v>0</v>
      </c>
      <c r="D524" s="10"/>
      <c r="E524" s="4">
        <f t="array" ref="E524:AB524">IF(E$375:AB$375&lt;$O367,0,IFERROR(--(MOD(E$375:AB$375,N367)=0),0))</f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</row>
    <row r="525" spans="2:28" hidden="1" outlineLevel="1">
      <c r="B525" s="556"/>
      <c r="C525" s="10">
        <f t="shared" si="89"/>
        <v>0</v>
      </c>
      <c r="D525" s="10"/>
      <c r="E525" s="4">
        <f t="array" ref="E525:AB525">IF(E$375:AB$375&lt;$O368,0,IFERROR(--(MOD(E$375:AB$375,N368)=0),0))</f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</row>
    <row r="526" spans="2:28" hidden="1" outlineLevel="1">
      <c r="B526" s="556"/>
      <c r="C526" s="10">
        <f t="shared" si="89"/>
        <v>0</v>
      </c>
      <c r="D526" s="10"/>
      <c r="E526" s="4">
        <f t="array" ref="E526:AB526">IF(E$375:AB$375&lt;$O369,0,IFERROR(--(MOD(E$375:AB$375,N369)=0),0))</f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</row>
    <row r="527" spans="2:28" hidden="1" outlineLevel="1">
      <c r="B527" s="556"/>
      <c r="C527" s="10">
        <f t="shared" si="89"/>
        <v>0</v>
      </c>
      <c r="D527" s="10"/>
      <c r="E527" s="4">
        <f t="array" ref="E527:AB527">IF(E$375:AB$375&lt;$O370,0,IFERROR(--(MOD(E$375:AB$375,N370)=0),0))</f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</row>
    <row r="528" spans="2:28" hidden="1" outlineLevel="1">
      <c r="B528" s="556"/>
      <c r="C528" s="10">
        <f t="shared" si="89"/>
        <v>0</v>
      </c>
      <c r="D528" s="10"/>
      <c r="E528" s="4">
        <f t="array" ref="E528:AB528">IF(E$375:AB$375&lt;$O371,0,IFERROR(--(MOD(E$375:AB$375,N371)=0),0))</f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</row>
    <row r="529" spans="2:28" hidden="1" outlineLevel="1">
      <c r="B529" s="556"/>
      <c r="C529" s="10">
        <f t="shared" si="89"/>
        <v>0</v>
      </c>
      <c r="D529" s="10"/>
      <c r="E529" s="4">
        <f t="array" ref="E529:AB529">IF(E$375:AB$375&lt;$O372,0,IFERROR(--(MOD(E$375:AB$375,N372)=0),0))</f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</row>
    <row r="530" spans="2:28" hidden="1" outlineLevel="1">
      <c r="B530" s="556"/>
      <c r="C530" s="10">
        <f t="shared" si="89"/>
        <v>0</v>
      </c>
      <c r="D530" s="10"/>
      <c r="E530" s="4">
        <f t="array" ref="E530:AB530">IF(E$375:AB$375&lt;$O373,0,IFERROR(--(MOD(E$375:AB$375,N373)=0),0))</f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</row>
    <row r="531" spans="2:28" hidden="1" outlineLevel="1">
      <c r="B531" s="556"/>
      <c r="C531" s="21" t="s">
        <v>285</v>
      </c>
    </row>
    <row r="532" spans="2:28" hidden="1" outlineLevel="1">
      <c r="B532" s="556"/>
      <c r="C532" s="4" t="str">
        <f t="shared" ref="C532:C561" si="90">C470</f>
        <v>Studio</v>
      </c>
      <c r="E532" s="4">
        <f>IF(SUM($D532:D532)&lt;($D344-$U344),E501*MIN($M344,($D344-$U344)-SUM($D532:D532)),0)</f>
        <v>0</v>
      </c>
      <c r="F532" s="4">
        <f>IF(SUM($D532:E532)&lt;($D344-$U344),F501*MIN($M344,($D344-$U344)-SUM($D532:E532)),0)</f>
        <v>0</v>
      </c>
      <c r="G532" s="4">
        <f>IF(SUM($D532:F532)&lt;($D344-$U344),G501*MIN($M344,($D344-$U344)-SUM($D532:F532)),0)</f>
        <v>0</v>
      </c>
      <c r="H532" s="4">
        <f>IF(SUM($D532:G532)&lt;($D344-$U344),H501*MIN($M344,($D344-$U344)-SUM($D532:G532)),0)</f>
        <v>0</v>
      </c>
      <c r="I532" s="4">
        <f>IF(SUM($D532:H532)&lt;($D344-$U344),I501*MIN($M344,($D344-$U344)-SUM($D532:H532)),0)</f>
        <v>0</v>
      </c>
      <c r="J532" s="4">
        <f>IF(SUM($D532:I532)&lt;($D344-$U344),J501*MIN($M344,($D344-$U344)-SUM($D532:I532)),0)</f>
        <v>0</v>
      </c>
      <c r="K532" s="4">
        <f>IF(SUM($D532:J532)&lt;($D344-$U344),K501*MIN($M344,($D344-$U344)-SUM($D532:J532)),0)</f>
        <v>0</v>
      </c>
      <c r="L532" s="4">
        <f>IF(SUM($D532:K532)&lt;($D344-$U344),L501*MIN($M344,($D344-$U344)-SUM($D532:K532)),0)</f>
        <v>0</v>
      </c>
      <c r="M532" s="4">
        <f>IF(SUM($D532:L532)&lt;($D344-$U344),M501*MIN($M344,($D344-$U344)-SUM($D532:L532)),0)</f>
        <v>0</v>
      </c>
      <c r="N532" s="4">
        <f>IF(SUM($D532:M532)&lt;($D344-$U344),N501*MIN($M344,($D344-$U344)-SUM($D532:M532)),0)</f>
        <v>0</v>
      </c>
      <c r="O532" s="4">
        <f>IF(SUM($D532:N532)&lt;($D344-$U344),O501*MIN($M344,($D344-$U344)-SUM($D532:N532)),0)</f>
        <v>0</v>
      </c>
      <c r="P532" s="4">
        <f>IF(SUM($D532:O532)&lt;($D344-$U344),P501*MIN($M344,($D344-$U344)-SUM($D532:O532)),0)</f>
        <v>0</v>
      </c>
      <c r="Q532" s="4">
        <f>IF(SUM($D532:P532)&lt;($D344-$U344),Q501*MIN($M344,($D344-$U344)-SUM($D532:P532)),0)</f>
        <v>0</v>
      </c>
      <c r="R532" s="4">
        <f>IF(SUM($D532:Q532)&lt;($D344-$U344),R501*MIN($M344,($D344-$U344)-SUM($D532:Q532)),0)</f>
        <v>0</v>
      </c>
      <c r="S532" s="4">
        <f>IF(SUM($D532:R532)&lt;($D344-$U344),S501*MIN($M344,($D344-$U344)-SUM($D532:R532)),0)</f>
        <v>0</v>
      </c>
      <c r="T532" s="4">
        <f>IF(SUM($D532:S532)&lt;($D344-$U344),T501*MIN($M344,($D344-$U344)-SUM($D532:S532)),0)</f>
        <v>0</v>
      </c>
      <c r="U532" s="4">
        <f>IF(SUM($D532:T532)&lt;($D344-$U344),U501*MIN($M344,($D344-$U344)-SUM($D532:T532)),0)</f>
        <v>0</v>
      </c>
      <c r="V532" s="4">
        <f>IF(SUM($D532:U532)&lt;($D344-$U344),V501*MIN($M344,($D344-$U344)-SUM($D532:U532)),0)</f>
        <v>0</v>
      </c>
      <c r="W532" s="4">
        <f>IF(SUM($D532:V532)&lt;($D344-$U344),W501*MIN($M344,($D344-$U344)-SUM($D532:V532)),0)</f>
        <v>0</v>
      </c>
      <c r="X532" s="4">
        <f>IF(SUM($D532:W532)&lt;($D344-$U344),X501*MIN($M344,($D344-$U344)-SUM($D532:W532)),0)</f>
        <v>0</v>
      </c>
      <c r="Y532" s="4">
        <f>IF(SUM($D532:X532)&lt;($D344-$U344),Y501*MIN($M344,($D344-$U344)-SUM($D532:X532)),0)</f>
        <v>0</v>
      </c>
      <c r="Z532" s="4">
        <f>IF(SUM($D532:Y532)&lt;($D344-$U344),Z501*MIN($M344,($D344-$U344)-SUM($D532:Y532)),0)</f>
        <v>0</v>
      </c>
      <c r="AA532" s="4">
        <f>IF(SUM($D532:Z532)&lt;($D344-$U344),AA501*MIN($M344,($D344-$U344)-SUM($D532:Z532)),0)</f>
        <v>0</v>
      </c>
      <c r="AB532" s="4">
        <f>IF(SUM($D532:AA532)&lt;($D344-$U344),AB501*MIN($M344,($D344-$U344)-SUM($D532:AA532)),0)</f>
        <v>0</v>
      </c>
    </row>
    <row r="533" spans="2:28" hidden="1" outlineLevel="1">
      <c r="B533" s="556"/>
      <c r="C533" s="4" t="str">
        <f t="shared" si="90"/>
        <v xml:space="preserve">1 Bed / 1 Bath </v>
      </c>
      <c r="E533" s="4">
        <f>IF(SUM($D533:D533)&lt;($D345-$U345),E502*MIN($M345,($D345-$U345)-SUM($D533:D533)),0)</f>
        <v>0</v>
      </c>
      <c r="F533" s="4">
        <f>IF(SUM($D533:E533)&lt;($D345-$U345),F502*MIN($M345,($D345-$U345)-SUM($D533:E533)),0)</f>
        <v>0</v>
      </c>
      <c r="G533" s="4">
        <f>IF(SUM($D533:F533)&lt;($D345-$U345),G502*MIN($M345,($D345-$U345)-SUM($D533:F533)),0)</f>
        <v>0</v>
      </c>
      <c r="H533" s="4">
        <f>IF(SUM($D533:G533)&lt;($D345-$U345),H502*MIN($M345,($D345-$U345)-SUM($D533:G533)),0)</f>
        <v>0</v>
      </c>
      <c r="I533" s="4">
        <f>IF(SUM($D533:H533)&lt;($D345-$U345),I502*MIN($M345,($D345-$U345)-SUM($D533:H533)),0)</f>
        <v>0</v>
      </c>
      <c r="J533" s="4">
        <f>IF(SUM($D533:I533)&lt;($D345-$U345),J502*MIN($M345,($D345-$U345)-SUM($D533:I533)),0)</f>
        <v>0</v>
      </c>
      <c r="K533" s="4">
        <f>IF(SUM($D533:J533)&lt;($D345-$U345),K502*MIN($M345,($D345-$U345)-SUM($D533:J533)),0)</f>
        <v>0</v>
      </c>
      <c r="L533" s="4">
        <f>IF(SUM($D533:K533)&lt;($D345-$U345),L502*MIN($M345,($D345-$U345)-SUM($D533:K533)),0)</f>
        <v>0</v>
      </c>
      <c r="M533" s="4">
        <f>IF(SUM($D533:L533)&lt;($D345-$U345),M502*MIN($M345,($D345-$U345)-SUM($D533:L533)),0)</f>
        <v>0</v>
      </c>
      <c r="N533" s="4">
        <f>IF(SUM($D533:M533)&lt;($D345-$U345),N502*MIN($M345,($D345-$U345)-SUM($D533:M533)),0)</f>
        <v>0</v>
      </c>
      <c r="O533" s="4">
        <f>IF(SUM($D533:N533)&lt;($D345-$U345),O502*MIN($M345,($D345-$U345)-SUM($D533:N533)),0)</f>
        <v>0</v>
      </c>
      <c r="P533" s="4">
        <f>IF(SUM($D533:O533)&lt;($D345-$U345),P502*MIN($M345,($D345-$U345)-SUM($D533:O533)),0)</f>
        <v>0</v>
      </c>
      <c r="Q533" s="4">
        <f>IF(SUM($D533:P533)&lt;($D345-$U345),Q502*MIN($M345,($D345-$U345)-SUM($D533:P533)),0)</f>
        <v>0</v>
      </c>
      <c r="R533" s="4">
        <f>IF(SUM($D533:Q533)&lt;($D345-$U345),R502*MIN($M345,($D345-$U345)-SUM($D533:Q533)),0)</f>
        <v>0</v>
      </c>
      <c r="S533" s="4">
        <f>IF(SUM($D533:R533)&lt;($D345-$U345),S502*MIN($M345,($D345-$U345)-SUM($D533:R533)),0)</f>
        <v>0</v>
      </c>
      <c r="T533" s="4">
        <f>IF(SUM($D533:S533)&lt;($D345-$U345),T502*MIN($M345,($D345-$U345)-SUM($D533:S533)),0)</f>
        <v>0</v>
      </c>
      <c r="U533" s="4">
        <f>IF(SUM($D533:T533)&lt;($D345-$U345),U502*MIN($M345,($D345-$U345)-SUM($D533:T533)),0)</f>
        <v>0</v>
      </c>
      <c r="V533" s="4">
        <f>IF(SUM($D533:U533)&lt;($D345-$U345),V502*MIN($M345,($D345-$U345)-SUM($D533:U533)),0)</f>
        <v>0</v>
      </c>
      <c r="W533" s="4">
        <f>IF(SUM($D533:V533)&lt;($D345-$U345),W502*MIN($M345,($D345-$U345)-SUM($D533:V533)),0)</f>
        <v>0</v>
      </c>
      <c r="X533" s="4">
        <f>IF(SUM($D533:W533)&lt;($D345-$U345),X502*MIN($M345,($D345-$U345)-SUM($D533:W533)),0)</f>
        <v>0</v>
      </c>
      <c r="Y533" s="4">
        <f>IF(SUM($D533:X533)&lt;($D345-$U345),Y502*MIN($M345,($D345-$U345)-SUM($D533:X533)),0)</f>
        <v>0</v>
      </c>
      <c r="Z533" s="4">
        <f>IF(SUM($D533:Y533)&lt;($D345-$U345),Z502*MIN($M345,($D345-$U345)-SUM($D533:Y533)),0)</f>
        <v>0</v>
      </c>
      <c r="AA533" s="4">
        <f>IF(SUM($D533:Z533)&lt;($D345-$U345),AA502*MIN($M345,($D345-$U345)-SUM($D533:Z533)),0)</f>
        <v>0</v>
      </c>
      <c r="AB533" s="4">
        <f>IF(SUM($D533:AA533)&lt;($D345-$U345),AB502*MIN($M345,($D345-$U345)-SUM($D533:AA533)),0)</f>
        <v>0</v>
      </c>
    </row>
    <row r="534" spans="2:28" hidden="1" outlineLevel="1">
      <c r="B534" s="556"/>
      <c r="C534" s="4" t="str">
        <f t="shared" si="90"/>
        <v xml:space="preserve">1 Bed / 1 Bath </v>
      </c>
      <c r="E534" s="4">
        <f>IF(SUM($D534:D534)&lt;($D346-$U346),E503*MIN($M346,($D346-$U346)-SUM($D534:D534)),0)</f>
        <v>0</v>
      </c>
      <c r="F534" s="4">
        <f>IF(SUM($D534:E534)&lt;($D346-$U346),F503*MIN($M346,($D346-$U346)-SUM($D534:E534)),0)</f>
        <v>0</v>
      </c>
      <c r="G534" s="4">
        <f>IF(SUM($D534:F534)&lt;($D346-$U346),G503*MIN($M346,($D346-$U346)-SUM($D534:F534)),0)</f>
        <v>0</v>
      </c>
      <c r="H534" s="4">
        <f>IF(SUM($D534:G534)&lt;($D346-$U346),H503*MIN($M346,($D346-$U346)-SUM($D534:G534)),0)</f>
        <v>0</v>
      </c>
      <c r="I534" s="4">
        <f>IF(SUM($D534:H534)&lt;($D346-$U346),I503*MIN($M346,($D346-$U346)-SUM($D534:H534)),0)</f>
        <v>0</v>
      </c>
      <c r="J534" s="4">
        <f>IF(SUM($D534:I534)&lt;($D346-$U346),J503*MIN($M346,($D346-$U346)-SUM($D534:I534)),0)</f>
        <v>0</v>
      </c>
      <c r="K534" s="4">
        <f>IF(SUM($D534:J534)&lt;($D346-$U346),K503*MIN($M346,($D346-$U346)-SUM($D534:J534)),0)</f>
        <v>0</v>
      </c>
      <c r="L534" s="4">
        <f>IF(SUM($D534:K534)&lt;($D346-$U346),L503*MIN($M346,($D346-$U346)-SUM($D534:K534)),0)</f>
        <v>0</v>
      </c>
      <c r="M534" s="4">
        <f>IF(SUM($D534:L534)&lt;($D346-$U346),M503*MIN($M346,($D346-$U346)-SUM($D534:L534)),0)</f>
        <v>0</v>
      </c>
      <c r="N534" s="4">
        <f>IF(SUM($D534:M534)&lt;($D346-$U346),N503*MIN($M346,($D346-$U346)-SUM($D534:M534)),0)</f>
        <v>0</v>
      </c>
      <c r="O534" s="4">
        <f>IF(SUM($D534:N534)&lt;($D346-$U346),O503*MIN($M346,($D346-$U346)-SUM($D534:N534)),0)</f>
        <v>0</v>
      </c>
      <c r="P534" s="4">
        <f>IF(SUM($D534:O534)&lt;($D346-$U346),P503*MIN($M346,($D346-$U346)-SUM($D534:O534)),0)</f>
        <v>0</v>
      </c>
      <c r="Q534" s="4">
        <f>IF(SUM($D534:P534)&lt;($D346-$U346),Q503*MIN($M346,($D346-$U346)-SUM($D534:P534)),0)</f>
        <v>0</v>
      </c>
      <c r="R534" s="4">
        <f>IF(SUM($D534:Q534)&lt;($D346-$U346),R503*MIN($M346,($D346-$U346)-SUM($D534:Q534)),0)</f>
        <v>0</v>
      </c>
      <c r="S534" s="4">
        <f>IF(SUM($D534:R534)&lt;($D346-$U346),S503*MIN($M346,($D346-$U346)-SUM($D534:R534)),0)</f>
        <v>0</v>
      </c>
      <c r="T534" s="4">
        <f>IF(SUM($D534:S534)&lt;($D346-$U346),T503*MIN($M346,($D346-$U346)-SUM($D534:S534)),0)</f>
        <v>0</v>
      </c>
      <c r="U534" s="4">
        <f>IF(SUM($D534:T534)&lt;($D346-$U346),U503*MIN($M346,($D346-$U346)-SUM($D534:T534)),0)</f>
        <v>0</v>
      </c>
      <c r="V534" s="4">
        <f>IF(SUM($D534:U534)&lt;($D346-$U346),V503*MIN($M346,($D346-$U346)-SUM($D534:U534)),0)</f>
        <v>0</v>
      </c>
      <c r="W534" s="4">
        <f>IF(SUM($D534:V534)&lt;($D346-$U346),W503*MIN($M346,($D346-$U346)-SUM($D534:V534)),0)</f>
        <v>0</v>
      </c>
      <c r="X534" s="4">
        <f>IF(SUM($D534:W534)&lt;($D346-$U346),X503*MIN($M346,($D346-$U346)-SUM($D534:W534)),0)</f>
        <v>0</v>
      </c>
      <c r="Y534" s="4">
        <f>IF(SUM($D534:X534)&lt;($D346-$U346),Y503*MIN($M346,($D346-$U346)-SUM($D534:X534)),0)</f>
        <v>0</v>
      </c>
      <c r="Z534" s="4">
        <f>IF(SUM($D534:Y534)&lt;($D346-$U346),Z503*MIN($M346,($D346-$U346)-SUM($D534:Y534)),0)</f>
        <v>0</v>
      </c>
      <c r="AA534" s="4">
        <f>IF(SUM($D534:Z534)&lt;($D346-$U346),AA503*MIN($M346,($D346-$U346)-SUM($D534:Z534)),0)</f>
        <v>0</v>
      </c>
      <c r="AB534" s="4">
        <f>IF(SUM($D534:AA534)&lt;($D346-$U346),AB503*MIN($M346,($D346-$U346)-SUM($D534:AA534)),0)</f>
        <v>0</v>
      </c>
    </row>
    <row r="535" spans="2:28" hidden="1" outlineLevel="1">
      <c r="B535" s="556"/>
      <c r="C535" s="4" t="str">
        <f t="shared" si="90"/>
        <v xml:space="preserve">1 Bed / 1 Bath </v>
      </c>
      <c r="E535" s="4">
        <f>IF(SUM($D535:D535)&lt;($D347-$U347),E504*MIN($M347,($D347-$U347)-SUM($D535:D535)),0)</f>
        <v>0</v>
      </c>
      <c r="F535" s="4">
        <f>IF(SUM($D535:E535)&lt;($D347-$U347),F504*MIN($M347,($D347-$U347)-SUM($D535:E535)),0)</f>
        <v>0</v>
      </c>
      <c r="G535" s="4">
        <f>IF(SUM($D535:F535)&lt;($D347-$U347),G504*MIN($M347,($D347-$U347)-SUM($D535:F535)),0)</f>
        <v>0</v>
      </c>
      <c r="H535" s="4">
        <f>IF(SUM($D535:G535)&lt;($D347-$U347),H504*MIN($M347,($D347-$U347)-SUM($D535:G535)),0)</f>
        <v>0</v>
      </c>
      <c r="I535" s="4">
        <f>IF(SUM($D535:H535)&lt;($D347-$U347),I504*MIN($M347,($D347-$U347)-SUM($D535:H535)),0)</f>
        <v>0</v>
      </c>
      <c r="J535" s="4">
        <f>IF(SUM($D535:I535)&lt;($D347-$U347),J504*MIN($M347,($D347-$U347)-SUM($D535:I535)),0)</f>
        <v>0</v>
      </c>
      <c r="K535" s="4">
        <f>IF(SUM($D535:J535)&lt;($D347-$U347),K504*MIN($M347,($D347-$U347)-SUM($D535:J535)),0)</f>
        <v>0</v>
      </c>
      <c r="L535" s="4">
        <f>IF(SUM($D535:K535)&lt;($D347-$U347),L504*MIN($M347,($D347-$U347)-SUM($D535:K535)),0)</f>
        <v>0</v>
      </c>
      <c r="M535" s="4">
        <f>IF(SUM($D535:L535)&lt;($D347-$U347),M504*MIN($M347,($D347-$U347)-SUM($D535:L535)),0)</f>
        <v>0</v>
      </c>
      <c r="N535" s="4">
        <f>IF(SUM($D535:M535)&lt;($D347-$U347),N504*MIN($M347,($D347-$U347)-SUM($D535:M535)),0)</f>
        <v>0</v>
      </c>
      <c r="O535" s="4">
        <f>IF(SUM($D535:N535)&lt;($D347-$U347),O504*MIN($M347,($D347-$U347)-SUM($D535:N535)),0)</f>
        <v>0</v>
      </c>
      <c r="P535" s="4">
        <f>IF(SUM($D535:O535)&lt;($D347-$U347),P504*MIN($M347,($D347-$U347)-SUM($D535:O535)),0)</f>
        <v>0</v>
      </c>
      <c r="Q535" s="4">
        <f>IF(SUM($D535:P535)&lt;($D347-$U347),Q504*MIN($M347,($D347-$U347)-SUM($D535:P535)),0)</f>
        <v>0</v>
      </c>
      <c r="R535" s="4">
        <f>IF(SUM($D535:Q535)&lt;($D347-$U347),R504*MIN($M347,($D347-$U347)-SUM($D535:Q535)),0)</f>
        <v>0</v>
      </c>
      <c r="S535" s="4">
        <f>IF(SUM($D535:R535)&lt;($D347-$U347),S504*MIN($M347,($D347-$U347)-SUM($D535:R535)),0)</f>
        <v>0</v>
      </c>
      <c r="T535" s="4">
        <f>IF(SUM($D535:S535)&lt;($D347-$U347),T504*MIN($M347,($D347-$U347)-SUM($D535:S535)),0)</f>
        <v>0</v>
      </c>
      <c r="U535" s="4">
        <f>IF(SUM($D535:T535)&lt;($D347-$U347),U504*MIN($M347,($D347-$U347)-SUM($D535:T535)),0)</f>
        <v>0</v>
      </c>
      <c r="V535" s="4">
        <f>IF(SUM($D535:U535)&lt;($D347-$U347),V504*MIN($M347,($D347-$U347)-SUM($D535:U535)),0)</f>
        <v>0</v>
      </c>
      <c r="W535" s="4">
        <f>IF(SUM($D535:V535)&lt;($D347-$U347),W504*MIN($M347,($D347-$U347)-SUM($D535:V535)),0)</f>
        <v>0</v>
      </c>
      <c r="X535" s="4">
        <f>IF(SUM($D535:W535)&lt;($D347-$U347),X504*MIN($M347,($D347-$U347)-SUM($D535:W535)),0)</f>
        <v>0</v>
      </c>
      <c r="Y535" s="4">
        <f>IF(SUM($D535:X535)&lt;($D347-$U347),Y504*MIN($M347,($D347-$U347)-SUM($D535:X535)),0)</f>
        <v>0</v>
      </c>
      <c r="Z535" s="4">
        <f>IF(SUM($D535:Y535)&lt;($D347-$U347),Z504*MIN($M347,($D347-$U347)-SUM($D535:Y535)),0)</f>
        <v>0</v>
      </c>
      <c r="AA535" s="4">
        <f>IF(SUM($D535:Z535)&lt;($D347-$U347),AA504*MIN($M347,($D347-$U347)-SUM($D535:Z535)),0)</f>
        <v>0</v>
      </c>
      <c r="AB535" s="4">
        <f>IF(SUM($D535:AA535)&lt;($D347-$U347),AB504*MIN($M347,($D347-$U347)-SUM($D535:AA535)),0)</f>
        <v>0</v>
      </c>
    </row>
    <row r="536" spans="2:28" hidden="1" outlineLevel="1">
      <c r="B536" s="556"/>
      <c r="C536" s="10" t="str">
        <f t="shared" si="90"/>
        <v xml:space="preserve">2 Bed / 1 Bath </v>
      </c>
      <c r="D536" s="10"/>
      <c r="E536" s="4">
        <f>IF(SUM($D536:D536)&lt;($D348-$U348),E505*MIN($M348,($D348-$U348)-SUM($D536:D536)),0)</f>
        <v>0</v>
      </c>
      <c r="F536" s="4">
        <f>IF(SUM($D536:E536)&lt;($D348-$U348),F505*MIN($M348,($D348-$U348)-SUM($D536:E536)),0)</f>
        <v>0</v>
      </c>
      <c r="G536" s="4">
        <f>IF(SUM($D536:F536)&lt;($D348-$U348),G505*MIN($M348,($D348-$U348)-SUM($D536:F536)),0)</f>
        <v>0</v>
      </c>
      <c r="H536" s="4">
        <f>IF(SUM($D536:G536)&lt;($D348-$U348),H505*MIN($M348,($D348-$U348)-SUM($D536:G536)),0)</f>
        <v>0</v>
      </c>
      <c r="I536" s="4">
        <f>IF(SUM($D536:H536)&lt;($D348-$U348),I505*MIN($M348,($D348-$U348)-SUM($D536:H536)),0)</f>
        <v>0</v>
      </c>
      <c r="J536" s="4">
        <f>IF(SUM($D536:I536)&lt;($D348-$U348),J505*MIN($M348,($D348-$U348)-SUM($D536:I536)),0)</f>
        <v>0</v>
      </c>
      <c r="K536" s="4">
        <f>IF(SUM($D536:J536)&lt;($D348-$U348),K505*MIN($M348,($D348-$U348)-SUM($D536:J536)),0)</f>
        <v>0</v>
      </c>
      <c r="L536" s="4">
        <f>IF(SUM($D536:K536)&lt;($D348-$U348),L505*MIN($M348,($D348-$U348)-SUM($D536:K536)),0)</f>
        <v>0</v>
      </c>
      <c r="M536" s="4">
        <f>IF(SUM($D536:L536)&lt;($D348-$U348),M505*MIN($M348,($D348-$U348)-SUM($D536:L536)),0)</f>
        <v>0</v>
      </c>
      <c r="N536" s="4">
        <f>IF(SUM($D536:M536)&lt;($D348-$U348),N505*MIN($M348,($D348-$U348)-SUM($D536:M536)),0)</f>
        <v>0</v>
      </c>
      <c r="O536" s="4">
        <f>IF(SUM($D536:N536)&lt;($D348-$U348),O505*MIN($M348,($D348-$U348)-SUM($D536:N536)),0)</f>
        <v>0</v>
      </c>
      <c r="P536" s="4">
        <f>IF(SUM($D536:O536)&lt;($D348-$U348),P505*MIN($M348,($D348-$U348)-SUM($D536:O536)),0)</f>
        <v>0</v>
      </c>
      <c r="Q536" s="4">
        <f>IF(SUM($D536:P536)&lt;($D348-$U348),Q505*MIN($M348,($D348-$U348)-SUM($D536:P536)),0)</f>
        <v>0</v>
      </c>
      <c r="R536" s="4">
        <f>IF(SUM($D536:Q536)&lt;($D348-$U348),R505*MIN($M348,($D348-$U348)-SUM($D536:Q536)),0)</f>
        <v>0</v>
      </c>
      <c r="S536" s="4">
        <f>IF(SUM($D536:R536)&lt;($D348-$U348),S505*MIN($M348,($D348-$U348)-SUM($D536:R536)),0)</f>
        <v>0</v>
      </c>
      <c r="T536" s="4">
        <f>IF(SUM($D536:S536)&lt;($D348-$U348),T505*MIN($M348,($D348-$U348)-SUM($D536:S536)),0)</f>
        <v>0</v>
      </c>
      <c r="U536" s="4">
        <f>IF(SUM($D536:T536)&lt;($D348-$U348),U505*MIN($M348,($D348-$U348)-SUM($D536:T536)),0)</f>
        <v>0</v>
      </c>
      <c r="V536" s="4">
        <f>IF(SUM($D536:U536)&lt;($D348-$U348),V505*MIN($M348,($D348-$U348)-SUM($D536:U536)),0)</f>
        <v>0</v>
      </c>
      <c r="W536" s="4">
        <f>IF(SUM($D536:V536)&lt;($D348-$U348),W505*MIN($M348,($D348-$U348)-SUM($D536:V536)),0)</f>
        <v>0</v>
      </c>
      <c r="X536" s="4">
        <f>IF(SUM($D536:W536)&lt;($D348-$U348),X505*MIN($M348,($D348-$U348)-SUM($D536:W536)),0)</f>
        <v>0</v>
      </c>
      <c r="Y536" s="4">
        <f>IF(SUM($D536:X536)&lt;($D348-$U348),Y505*MIN($M348,($D348-$U348)-SUM($D536:X536)),0)</f>
        <v>0</v>
      </c>
      <c r="Z536" s="4">
        <f>IF(SUM($D536:Y536)&lt;($D348-$U348),Z505*MIN($M348,($D348-$U348)-SUM($D536:Y536)),0)</f>
        <v>0</v>
      </c>
      <c r="AA536" s="4">
        <f>IF(SUM($D536:Z536)&lt;($D348-$U348),AA505*MIN($M348,($D348-$U348)-SUM($D536:Z536)),0)</f>
        <v>0</v>
      </c>
      <c r="AB536" s="4">
        <f>IF(SUM($D536:AA536)&lt;($D348-$U348),AB505*MIN($M348,($D348-$U348)-SUM($D536:AA536)),0)</f>
        <v>0</v>
      </c>
    </row>
    <row r="537" spans="2:28" hidden="1" outlineLevel="1">
      <c r="B537" s="556"/>
      <c r="C537" s="10" t="str">
        <f t="shared" si="90"/>
        <v xml:space="preserve">2 Bed / 1 Bath </v>
      </c>
      <c r="D537" s="10"/>
      <c r="E537" s="4">
        <f>IF(SUM($D537:D537)&lt;($D349-$U349),E506*MIN($M349,($D349-$U349)-SUM($D537:D537)),0)</f>
        <v>0</v>
      </c>
      <c r="F537" s="4">
        <f>IF(SUM($D537:E537)&lt;($D349-$U349),F506*MIN($M349,($D349-$U349)-SUM($D537:E537)),0)</f>
        <v>0</v>
      </c>
      <c r="G537" s="4">
        <f>IF(SUM($D537:F537)&lt;($D349-$U349),G506*MIN($M349,($D349-$U349)-SUM($D537:F537)),0)</f>
        <v>0</v>
      </c>
      <c r="H537" s="4">
        <f>IF(SUM($D537:G537)&lt;($D349-$U349),H506*MIN($M349,($D349-$U349)-SUM($D537:G537)),0)</f>
        <v>0</v>
      </c>
      <c r="I537" s="4">
        <f>IF(SUM($D537:H537)&lt;($D349-$U349),I506*MIN($M349,($D349-$U349)-SUM($D537:H537)),0)</f>
        <v>0</v>
      </c>
      <c r="J537" s="4">
        <f>IF(SUM($D537:I537)&lt;($D349-$U349),J506*MIN($M349,($D349-$U349)-SUM($D537:I537)),0)</f>
        <v>0</v>
      </c>
      <c r="K537" s="4">
        <f>IF(SUM($D537:J537)&lt;($D349-$U349),K506*MIN($M349,($D349-$U349)-SUM($D537:J537)),0)</f>
        <v>0</v>
      </c>
      <c r="L537" s="4">
        <f>IF(SUM($D537:K537)&lt;($D349-$U349),L506*MIN($M349,($D349-$U349)-SUM($D537:K537)),0)</f>
        <v>0</v>
      </c>
      <c r="M537" s="4">
        <f>IF(SUM($D537:L537)&lt;($D349-$U349),M506*MIN($M349,($D349-$U349)-SUM($D537:L537)),0)</f>
        <v>0</v>
      </c>
      <c r="N537" s="4">
        <f>IF(SUM($D537:M537)&lt;($D349-$U349),N506*MIN($M349,($D349-$U349)-SUM($D537:M537)),0)</f>
        <v>0</v>
      </c>
      <c r="O537" s="4">
        <f>IF(SUM($D537:N537)&lt;($D349-$U349),O506*MIN($M349,($D349-$U349)-SUM($D537:N537)),0)</f>
        <v>0</v>
      </c>
      <c r="P537" s="4">
        <f>IF(SUM($D537:O537)&lt;($D349-$U349),P506*MIN($M349,($D349-$U349)-SUM($D537:O537)),0)</f>
        <v>0</v>
      </c>
      <c r="Q537" s="4">
        <f>IF(SUM($D537:P537)&lt;($D349-$U349),Q506*MIN($M349,($D349-$U349)-SUM($D537:P537)),0)</f>
        <v>0</v>
      </c>
      <c r="R537" s="4">
        <f>IF(SUM($D537:Q537)&lt;($D349-$U349),R506*MIN($M349,($D349-$U349)-SUM($D537:Q537)),0)</f>
        <v>0</v>
      </c>
      <c r="S537" s="4">
        <f>IF(SUM($D537:R537)&lt;($D349-$U349),S506*MIN($M349,($D349-$U349)-SUM($D537:R537)),0)</f>
        <v>0</v>
      </c>
      <c r="T537" s="4">
        <f>IF(SUM($D537:S537)&lt;($D349-$U349),T506*MIN($M349,($D349-$U349)-SUM($D537:S537)),0)</f>
        <v>0</v>
      </c>
      <c r="U537" s="4">
        <f>IF(SUM($D537:T537)&lt;($D349-$U349),U506*MIN($M349,($D349-$U349)-SUM($D537:T537)),0)</f>
        <v>0</v>
      </c>
      <c r="V537" s="4">
        <f>IF(SUM($D537:U537)&lt;($D349-$U349),V506*MIN($M349,($D349-$U349)-SUM($D537:U537)),0)</f>
        <v>0</v>
      </c>
      <c r="W537" s="4">
        <f>IF(SUM($D537:V537)&lt;($D349-$U349),W506*MIN($M349,($D349-$U349)-SUM($D537:V537)),0)</f>
        <v>0</v>
      </c>
      <c r="X537" s="4">
        <f>IF(SUM($D537:W537)&lt;($D349-$U349),X506*MIN($M349,($D349-$U349)-SUM($D537:W537)),0)</f>
        <v>0</v>
      </c>
      <c r="Y537" s="4">
        <f>IF(SUM($D537:X537)&lt;($D349-$U349),Y506*MIN($M349,($D349-$U349)-SUM($D537:X537)),0)</f>
        <v>0</v>
      </c>
      <c r="Z537" s="4">
        <f>IF(SUM($D537:Y537)&lt;($D349-$U349),Z506*MIN($M349,($D349-$U349)-SUM($D537:Y537)),0)</f>
        <v>0</v>
      </c>
      <c r="AA537" s="4">
        <f>IF(SUM($D537:Z537)&lt;($D349-$U349),AA506*MIN($M349,($D349-$U349)-SUM($D537:Z537)),0)</f>
        <v>0</v>
      </c>
      <c r="AB537" s="4">
        <f>IF(SUM($D537:AA537)&lt;($D349-$U349),AB506*MIN($M349,($D349-$U349)-SUM($D537:AA537)),0)</f>
        <v>0</v>
      </c>
    </row>
    <row r="538" spans="2:28" hidden="1" outlineLevel="1">
      <c r="B538" s="556"/>
      <c r="C538" s="10" t="str">
        <f t="shared" si="90"/>
        <v xml:space="preserve">2 Bed / 1 Bath </v>
      </c>
      <c r="D538" s="10"/>
      <c r="E538" s="4">
        <f>IF(SUM($D538:D538)&lt;($D350-$U350),E507*MIN($M350,($D350-$U350)-SUM($D538:D538)),0)</f>
        <v>0</v>
      </c>
      <c r="F538" s="4">
        <f>IF(SUM($D538:E538)&lt;($D350-$U350),F507*MIN($M350,($D350-$U350)-SUM($D538:E538)),0)</f>
        <v>0</v>
      </c>
      <c r="G538" s="4">
        <f>IF(SUM($D538:F538)&lt;($D350-$U350),G507*MIN($M350,($D350-$U350)-SUM($D538:F538)),0)</f>
        <v>0</v>
      </c>
      <c r="H538" s="4">
        <f>IF(SUM($D538:G538)&lt;($D350-$U350),H507*MIN($M350,($D350-$U350)-SUM($D538:G538)),0)</f>
        <v>0</v>
      </c>
      <c r="I538" s="4">
        <f>IF(SUM($D538:H538)&lt;($D350-$U350),I507*MIN($M350,($D350-$U350)-SUM($D538:H538)),0)</f>
        <v>0</v>
      </c>
      <c r="J538" s="4">
        <f>IF(SUM($D538:I538)&lt;($D350-$U350),J507*MIN($M350,($D350-$U350)-SUM($D538:I538)),0)</f>
        <v>0</v>
      </c>
      <c r="K538" s="4">
        <f>IF(SUM($D538:J538)&lt;($D350-$U350),K507*MIN($M350,($D350-$U350)-SUM($D538:J538)),0)</f>
        <v>0</v>
      </c>
      <c r="L538" s="4">
        <f>IF(SUM($D538:K538)&lt;($D350-$U350),L507*MIN($M350,($D350-$U350)-SUM($D538:K538)),0)</f>
        <v>0</v>
      </c>
      <c r="M538" s="4">
        <f>IF(SUM($D538:L538)&lt;($D350-$U350),M507*MIN($M350,($D350-$U350)-SUM($D538:L538)),0)</f>
        <v>0</v>
      </c>
      <c r="N538" s="4">
        <f>IF(SUM($D538:M538)&lt;($D350-$U350),N507*MIN($M350,($D350-$U350)-SUM($D538:M538)),0)</f>
        <v>0</v>
      </c>
      <c r="O538" s="4">
        <f>IF(SUM($D538:N538)&lt;($D350-$U350),O507*MIN($M350,($D350-$U350)-SUM($D538:N538)),0)</f>
        <v>0</v>
      </c>
      <c r="P538" s="4">
        <f>IF(SUM($D538:O538)&lt;($D350-$U350),P507*MIN($M350,($D350-$U350)-SUM($D538:O538)),0)</f>
        <v>0</v>
      </c>
      <c r="Q538" s="4">
        <f>IF(SUM($D538:P538)&lt;($D350-$U350),Q507*MIN($M350,($D350-$U350)-SUM($D538:P538)),0)</f>
        <v>0</v>
      </c>
      <c r="R538" s="4">
        <f>IF(SUM($D538:Q538)&lt;($D350-$U350),R507*MIN($M350,($D350-$U350)-SUM($D538:Q538)),0)</f>
        <v>0</v>
      </c>
      <c r="S538" s="4">
        <f>IF(SUM($D538:R538)&lt;($D350-$U350),S507*MIN($M350,($D350-$U350)-SUM($D538:R538)),0)</f>
        <v>0</v>
      </c>
      <c r="T538" s="4">
        <f>IF(SUM($D538:S538)&lt;($D350-$U350),T507*MIN($M350,($D350-$U350)-SUM($D538:S538)),0)</f>
        <v>0</v>
      </c>
      <c r="U538" s="4">
        <f>IF(SUM($D538:T538)&lt;($D350-$U350),U507*MIN($M350,($D350-$U350)-SUM($D538:T538)),0)</f>
        <v>0</v>
      </c>
      <c r="V538" s="4">
        <f>IF(SUM($D538:U538)&lt;($D350-$U350),V507*MIN($M350,($D350-$U350)-SUM($D538:U538)),0)</f>
        <v>0</v>
      </c>
      <c r="W538" s="4">
        <f>IF(SUM($D538:V538)&lt;($D350-$U350),W507*MIN($M350,($D350-$U350)-SUM($D538:V538)),0)</f>
        <v>0</v>
      </c>
      <c r="X538" s="4">
        <f>IF(SUM($D538:W538)&lt;($D350-$U350),X507*MIN($M350,($D350-$U350)-SUM($D538:W538)),0)</f>
        <v>0</v>
      </c>
      <c r="Y538" s="4">
        <f>IF(SUM($D538:X538)&lt;($D350-$U350),Y507*MIN($M350,($D350-$U350)-SUM($D538:X538)),0)</f>
        <v>0</v>
      </c>
      <c r="Z538" s="4">
        <f>IF(SUM($D538:Y538)&lt;($D350-$U350),Z507*MIN($M350,($D350-$U350)-SUM($D538:Y538)),0)</f>
        <v>0</v>
      </c>
      <c r="AA538" s="4">
        <f>IF(SUM($D538:Z538)&lt;($D350-$U350),AA507*MIN($M350,($D350-$U350)-SUM($D538:Z538)),0)</f>
        <v>0</v>
      </c>
      <c r="AB538" s="4">
        <f>IF(SUM($D538:AA538)&lt;($D350-$U350),AB507*MIN($M350,($D350-$U350)-SUM($D538:AA538)),0)</f>
        <v>0</v>
      </c>
    </row>
    <row r="539" spans="2:28" hidden="1" outlineLevel="1">
      <c r="B539" s="556"/>
      <c r="C539" s="10" t="str">
        <f t="shared" si="90"/>
        <v xml:space="preserve">2 Bed / 2 Bath </v>
      </c>
      <c r="D539" s="10"/>
      <c r="E539" s="4">
        <f>IF(SUM($D539:D539)&lt;($D351-$U351),E508*MIN($M351,($D351-$U351)-SUM($D539:D539)),0)</f>
        <v>0</v>
      </c>
      <c r="F539" s="4">
        <f>IF(SUM($D539:E539)&lt;($D351-$U351),F508*MIN($M351,($D351-$U351)-SUM($D539:E539)),0)</f>
        <v>0</v>
      </c>
      <c r="G539" s="4">
        <f>IF(SUM($D539:F539)&lt;($D351-$U351),G508*MIN($M351,($D351-$U351)-SUM($D539:F539)),0)</f>
        <v>0</v>
      </c>
      <c r="H539" s="4">
        <f>IF(SUM($D539:G539)&lt;($D351-$U351),H508*MIN($M351,($D351-$U351)-SUM($D539:G539)),0)</f>
        <v>0</v>
      </c>
      <c r="I539" s="4">
        <f>IF(SUM($D539:H539)&lt;($D351-$U351),I508*MIN($M351,($D351-$U351)-SUM($D539:H539)),0)</f>
        <v>0</v>
      </c>
      <c r="J539" s="4">
        <f>IF(SUM($D539:I539)&lt;($D351-$U351),J508*MIN($M351,($D351-$U351)-SUM($D539:I539)),0)</f>
        <v>0</v>
      </c>
      <c r="K539" s="4">
        <f>IF(SUM($D539:J539)&lt;($D351-$U351),K508*MIN($M351,($D351-$U351)-SUM($D539:J539)),0)</f>
        <v>0</v>
      </c>
      <c r="L539" s="4">
        <f>IF(SUM($D539:K539)&lt;($D351-$U351),L508*MIN($M351,($D351-$U351)-SUM($D539:K539)),0)</f>
        <v>0</v>
      </c>
      <c r="M539" s="4">
        <f>IF(SUM($D539:L539)&lt;($D351-$U351),M508*MIN($M351,($D351-$U351)-SUM($D539:L539)),0)</f>
        <v>0</v>
      </c>
      <c r="N539" s="4">
        <f>IF(SUM($D539:M539)&lt;($D351-$U351),N508*MIN($M351,($D351-$U351)-SUM($D539:M539)),0)</f>
        <v>0</v>
      </c>
      <c r="O539" s="4">
        <f>IF(SUM($D539:N539)&lt;($D351-$U351),O508*MIN($M351,($D351-$U351)-SUM($D539:N539)),0)</f>
        <v>0</v>
      </c>
      <c r="P539" s="4">
        <f>IF(SUM($D539:O539)&lt;($D351-$U351),P508*MIN($M351,($D351-$U351)-SUM($D539:O539)),0)</f>
        <v>0</v>
      </c>
      <c r="Q539" s="4">
        <f>IF(SUM($D539:P539)&lt;($D351-$U351),Q508*MIN($M351,($D351-$U351)-SUM($D539:P539)),0)</f>
        <v>0</v>
      </c>
      <c r="R539" s="4">
        <f>IF(SUM($D539:Q539)&lt;($D351-$U351),R508*MIN($M351,($D351-$U351)-SUM($D539:Q539)),0)</f>
        <v>0</v>
      </c>
      <c r="S539" s="4">
        <f>IF(SUM($D539:R539)&lt;($D351-$U351),S508*MIN($M351,($D351-$U351)-SUM($D539:R539)),0)</f>
        <v>0</v>
      </c>
      <c r="T539" s="4">
        <f>IF(SUM($D539:S539)&lt;($D351-$U351),T508*MIN($M351,($D351-$U351)-SUM($D539:S539)),0)</f>
        <v>0</v>
      </c>
      <c r="U539" s="4">
        <f>IF(SUM($D539:T539)&lt;($D351-$U351),U508*MIN($M351,($D351-$U351)-SUM($D539:T539)),0)</f>
        <v>0</v>
      </c>
      <c r="V539" s="4">
        <f>IF(SUM($D539:U539)&lt;($D351-$U351),V508*MIN($M351,($D351-$U351)-SUM($D539:U539)),0)</f>
        <v>0</v>
      </c>
      <c r="W539" s="4">
        <f>IF(SUM($D539:V539)&lt;($D351-$U351),W508*MIN($M351,($D351-$U351)-SUM($D539:V539)),0)</f>
        <v>0</v>
      </c>
      <c r="X539" s="4">
        <f>IF(SUM($D539:W539)&lt;($D351-$U351),X508*MIN($M351,($D351-$U351)-SUM($D539:W539)),0)</f>
        <v>0</v>
      </c>
      <c r="Y539" s="4">
        <f>IF(SUM($D539:X539)&lt;($D351-$U351),Y508*MIN($M351,($D351-$U351)-SUM($D539:X539)),0)</f>
        <v>0</v>
      </c>
      <c r="Z539" s="4">
        <f>IF(SUM($D539:Y539)&lt;($D351-$U351),Z508*MIN($M351,($D351-$U351)-SUM($D539:Y539)),0)</f>
        <v>0</v>
      </c>
      <c r="AA539" s="4">
        <f>IF(SUM($D539:Z539)&lt;($D351-$U351),AA508*MIN($M351,($D351-$U351)-SUM($D539:Z539)),0)</f>
        <v>0</v>
      </c>
      <c r="AB539" s="4">
        <f>IF(SUM($D539:AA539)&lt;($D351-$U351),AB508*MIN($M351,($D351-$U351)-SUM($D539:AA539)),0)</f>
        <v>0</v>
      </c>
    </row>
    <row r="540" spans="2:28" hidden="1" outlineLevel="1">
      <c r="B540" s="556"/>
      <c r="C540" s="10" t="str">
        <f t="shared" si="90"/>
        <v>2 Bed / 1 Bath + Den</v>
      </c>
      <c r="D540" s="10"/>
      <c r="E540" s="4">
        <f>IF(SUM($D540:D540)&lt;($D352-$U352),E509*MIN($M352,($D352-$U352)-SUM($D540:D540)),0)</f>
        <v>0</v>
      </c>
      <c r="F540" s="4">
        <f>IF(SUM($D540:E540)&lt;($D352-$U352),F509*MIN($M352,($D352-$U352)-SUM($D540:E540)),0)</f>
        <v>0</v>
      </c>
      <c r="G540" s="4">
        <f>IF(SUM($D540:F540)&lt;($D352-$U352),G509*MIN($M352,($D352-$U352)-SUM($D540:F540)),0)</f>
        <v>0</v>
      </c>
      <c r="H540" s="4">
        <f>IF(SUM($D540:G540)&lt;($D352-$U352),H509*MIN($M352,($D352-$U352)-SUM($D540:G540)),0)</f>
        <v>0</v>
      </c>
      <c r="I540" s="4">
        <f>IF(SUM($D540:H540)&lt;($D352-$U352),I509*MIN($M352,($D352-$U352)-SUM($D540:H540)),0)</f>
        <v>0</v>
      </c>
      <c r="J540" s="4">
        <f>IF(SUM($D540:I540)&lt;($D352-$U352),J509*MIN($M352,($D352-$U352)-SUM($D540:I540)),0)</f>
        <v>0</v>
      </c>
      <c r="K540" s="4">
        <f>IF(SUM($D540:J540)&lt;($D352-$U352),K509*MIN($M352,($D352-$U352)-SUM($D540:J540)),0)</f>
        <v>0</v>
      </c>
      <c r="L540" s="4">
        <f>IF(SUM($D540:K540)&lt;($D352-$U352),L509*MIN($M352,($D352-$U352)-SUM($D540:K540)),0)</f>
        <v>0</v>
      </c>
      <c r="M540" s="4">
        <f>IF(SUM($D540:L540)&lt;($D352-$U352),M509*MIN($M352,($D352-$U352)-SUM($D540:L540)),0)</f>
        <v>0</v>
      </c>
      <c r="N540" s="4">
        <f>IF(SUM($D540:M540)&lt;($D352-$U352),N509*MIN($M352,($D352-$U352)-SUM($D540:M540)),0)</f>
        <v>0</v>
      </c>
      <c r="O540" s="4">
        <f>IF(SUM($D540:N540)&lt;($D352-$U352),O509*MIN($M352,($D352-$U352)-SUM($D540:N540)),0)</f>
        <v>0</v>
      </c>
      <c r="P540" s="4">
        <f>IF(SUM($D540:O540)&lt;($D352-$U352),P509*MIN($M352,($D352-$U352)-SUM($D540:O540)),0)</f>
        <v>0</v>
      </c>
      <c r="Q540" s="4">
        <f>IF(SUM($D540:P540)&lt;($D352-$U352),Q509*MIN($M352,($D352-$U352)-SUM($D540:P540)),0)</f>
        <v>0</v>
      </c>
      <c r="R540" s="4">
        <f>IF(SUM($D540:Q540)&lt;($D352-$U352),R509*MIN($M352,($D352-$U352)-SUM($D540:Q540)),0)</f>
        <v>0</v>
      </c>
      <c r="S540" s="4">
        <f>IF(SUM($D540:R540)&lt;($D352-$U352),S509*MIN($M352,($D352-$U352)-SUM($D540:R540)),0)</f>
        <v>0</v>
      </c>
      <c r="T540" s="4">
        <f>IF(SUM($D540:S540)&lt;($D352-$U352),T509*MIN($M352,($D352-$U352)-SUM($D540:S540)),0)</f>
        <v>0</v>
      </c>
      <c r="U540" s="4">
        <f>IF(SUM($D540:T540)&lt;($D352-$U352),U509*MIN($M352,($D352-$U352)-SUM($D540:T540)),0)</f>
        <v>0</v>
      </c>
      <c r="V540" s="4">
        <f>IF(SUM($D540:U540)&lt;($D352-$U352),V509*MIN($M352,($D352-$U352)-SUM($D540:U540)),0)</f>
        <v>0</v>
      </c>
      <c r="W540" s="4">
        <f>IF(SUM($D540:V540)&lt;($D352-$U352),W509*MIN($M352,($D352-$U352)-SUM($D540:V540)),0)</f>
        <v>0</v>
      </c>
      <c r="X540" s="4">
        <f>IF(SUM($D540:W540)&lt;($D352-$U352),X509*MIN($M352,($D352-$U352)-SUM($D540:W540)),0)</f>
        <v>0</v>
      </c>
      <c r="Y540" s="4">
        <f>IF(SUM($D540:X540)&lt;($D352-$U352),Y509*MIN($M352,($D352-$U352)-SUM($D540:X540)),0)</f>
        <v>0</v>
      </c>
      <c r="Z540" s="4">
        <f>IF(SUM($D540:Y540)&lt;($D352-$U352),Z509*MIN($M352,($D352-$U352)-SUM($D540:Y540)),0)</f>
        <v>0</v>
      </c>
      <c r="AA540" s="4">
        <f>IF(SUM($D540:Z540)&lt;($D352-$U352),AA509*MIN($M352,($D352-$U352)-SUM($D540:Z540)),0)</f>
        <v>0</v>
      </c>
      <c r="AB540" s="4">
        <f>IF(SUM($D540:AA540)&lt;($D352-$U352),AB509*MIN($M352,($D352-$U352)-SUM($D540:AA540)),0)</f>
        <v>0</v>
      </c>
    </row>
    <row r="541" spans="2:28" hidden="1" outlineLevel="1">
      <c r="B541" s="556"/>
      <c r="C541" s="10" t="str">
        <f t="shared" si="90"/>
        <v xml:space="preserve">2 Bed / 2 Bath </v>
      </c>
      <c r="D541" s="10"/>
      <c r="E541" s="4">
        <f>IF(SUM($D541:D541)&lt;($D353-$U353),E510*MIN($M353,($D353-$U353)-SUM($D541:D541)),0)</f>
        <v>0</v>
      </c>
      <c r="F541" s="4">
        <f>IF(SUM($D541:E541)&lt;($D353-$U353),F510*MIN($M353,($D353-$U353)-SUM($D541:E541)),0)</f>
        <v>0</v>
      </c>
      <c r="G541" s="4">
        <f>IF(SUM($D541:F541)&lt;($D353-$U353),G510*MIN($M353,($D353-$U353)-SUM($D541:F541)),0)</f>
        <v>0</v>
      </c>
      <c r="H541" s="4">
        <f>IF(SUM($D541:G541)&lt;($D353-$U353),H510*MIN($M353,($D353-$U353)-SUM($D541:G541)),0)</f>
        <v>0</v>
      </c>
      <c r="I541" s="4">
        <f>IF(SUM($D541:H541)&lt;($D353-$U353),I510*MIN($M353,($D353-$U353)-SUM($D541:H541)),0)</f>
        <v>0</v>
      </c>
      <c r="J541" s="4">
        <f>IF(SUM($D541:I541)&lt;($D353-$U353),J510*MIN($M353,($D353-$U353)-SUM($D541:I541)),0)</f>
        <v>0</v>
      </c>
      <c r="K541" s="4">
        <f>IF(SUM($D541:J541)&lt;($D353-$U353),K510*MIN($M353,($D353-$U353)-SUM($D541:J541)),0)</f>
        <v>0</v>
      </c>
      <c r="L541" s="4">
        <f>IF(SUM($D541:K541)&lt;($D353-$U353),L510*MIN($M353,($D353-$U353)-SUM($D541:K541)),0)</f>
        <v>0</v>
      </c>
      <c r="M541" s="4">
        <f>IF(SUM($D541:L541)&lt;($D353-$U353),M510*MIN($M353,($D353-$U353)-SUM($D541:L541)),0)</f>
        <v>0</v>
      </c>
      <c r="N541" s="4">
        <f>IF(SUM($D541:M541)&lt;($D353-$U353),N510*MIN($M353,($D353-$U353)-SUM($D541:M541)),0)</f>
        <v>0</v>
      </c>
      <c r="O541" s="4">
        <f>IF(SUM($D541:N541)&lt;($D353-$U353),O510*MIN($M353,($D353-$U353)-SUM($D541:N541)),0)</f>
        <v>0</v>
      </c>
      <c r="P541" s="4">
        <f>IF(SUM($D541:O541)&lt;($D353-$U353),P510*MIN($M353,($D353-$U353)-SUM($D541:O541)),0)</f>
        <v>0</v>
      </c>
      <c r="Q541" s="4">
        <f>IF(SUM($D541:P541)&lt;($D353-$U353),Q510*MIN($M353,($D353-$U353)-SUM($D541:P541)),0)</f>
        <v>0</v>
      </c>
      <c r="R541" s="4">
        <f>IF(SUM($D541:Q541)&lt;($D353-$U353),R510*MIN($M353,($D353-$U353)-SUM($D541:Q541)),0)</f>
        <v>0</v>
      </c>
      <c r="S541" s="4">
        <f>IF(SUM($D541:R541)&lt;($D353-$U353),S510*MIN($M353,($D353-$U353)-SUM($D541:R541)),0)</f>
        <v>0</v>
      </c>
      <c r="T541" s="4">
        <f>IF(SUM($D541:S541)&lt;($D353-$U353),T510*MIN($M353,($D353-$U353)-SUM($D541:S541)),0)</f>
        <v>0</v>
      </c>
      <c r="U541" s="4">
        <f>IF(SUM($D541:T541)&lt;($D353-$U353),U510*MIN($M353,($D353-$U353)-SUM($D541:T541)),0)</f>
        <v>0</v>
      </c>
      <c r="V541" s="4">
        <f>IF(SUM($D541:U541)&lt;($D353-$U353),V510*MIN($M353,($D353-$U353)-SUM($D541:U541)),0)</f>
        <v>0</v>
      </c>
      <c r="W541" s="4">
        <f>IF(SUM($D541:V541)&lt;($D353-$U353),W510*MIN($M353,($D353-$U353)-SUM($D541:V541)),0)</f>
        <v>0</v>
      </c>
      <c r="X541" s="4">
        <f>IF(SUM($D541:W541)&lt;($D353-$U353),X510*MIN($M353,($D353-$U353)-SUM($D541:W541)),0)</f>
        <v>0</v>
      </c>
      <c r="Y541" s="4">
        <f>IF(SUM($D541:X541)&lt;($D353-$U353),Y510*MIN($M353,($D353-$U353)-SUM($D541:X541)),0)</f>
        <v>0</v>
      </c>
      <c r="Z541" s="4">
        <f>IF(SUM($D541:Y541)&lt;($D353-$U353),Z510*MIN($M353,($D353-$U353)-SUM($D541:Y541)),0)</f>
        <v>0</v>
      </c>
      <c r="AA541" s="4">
        <f>IF(SUM($D541:Z541)&lt;($D353-$U353),AA510*MIN($M353,($D353-$U353)-SUM($D541:Z541)),0)</f>
        <v>0</v>
      </c>
      <c r="AB541" s="4">
        <f>IF(SUM($D541:AA541)&lt;($D353-$U353),AB510*MIN($M353,($D353-$U353)-SUM($D541:AA541)),0)</f>
        <v>0</v>
      </c>
    </row>
    <row r="542" spans="2:28" hidden="1" outlineLevel="1">
      <c r="B542" s="556"/>
      <c r="C542" s="10" t="str">
        <f t="shared" si="90"/>
        <v xml:space="preserve">2 Bed / 1.5 Bath </v>
      </c>
      <c r="D542" s="10"/>
      <c r="E542" s="4">
        <f>IF(SUM($D542:D542)&lt;($D354-$U354),E511*MIN($M354,($D354-$U354)-SUM($D542:D542)),0)</f>
        <v>0</v>
      </c>
      <c r="F542" s="4">
        <f>IF(SUM($D542:E542)&lt;($D354-$U354),F511*MIN($M354,($D354-$U354)-SUM($D542:E542)),0)</f>
        <v>0</v>
      </c>
      <c r="G542" s="4">
        <f>IF(SUM($D542:F542)&lt;($D354-$U354),G511*MIN($M354,($D354-$U354)-SUM($D542:F542)),0)</f>
        <v>0</v>
      </c>
      <c r="H542" s="4">
        <f>IF(SUM($D542:G542)&lt;($D354-$U354),H511*MIN($M354,($D354-$U354)-SUM($D542:G542)),0)</f>
        <v>0</v>
      </c>
      <c r="I542" s="4">
        <f>IF(SUM($D542:H542)&lt;($D354-$U354),I511*MIN($M354,($D354-$U354)-SUM($D542:H542)),0)</f>
        <v>0</v>
      </c>
      <c r="J542" s="4">
        <f>IF(SUM($D542:I542)&lt;($D354-$U354),J511*MIN($M354,($D354-$U354)-SUM($D542:I542)),0)</f>
        <v>0</v>
      </c>
      <c r="K542" s="4">
        <f>IF(SUM($D542:J542)&lt;($D354-$U354),K511*MIN($M354,($D354-$U354)-SUM($D542:J542)),0)</f>
        <v>0</v>
      </c>
      <c r="L542" s="4">
        <f>IF(SUM($D542:K542)&lt;($D354-$U354),L511*MIN($M354,($D354-$U354)-SUM($D542:K542)),0)</f>
        <v>0</v>
      </c>
      <c r="M542" s="4">
        <f>IF(SUM($D542:L542)&lt;($D354-$U354),M511*MIN($M354,($D354-$U354)-SUM($D542:L542)),0)</f>
        <v>0</v>
      </c>
      <c r="N542" s="4">
        <f>IF(SUM($D542:M542)&lt;($D354-$U354),N511*MIN($M354,($D354-$U354)-SUM($D542:M542)),0)</f>
        <v>0</v>
      </c>
      <c r="O542" s="4">
        <f>IF(SUM($D542:N542)&lt;($D354-$U354),O511*MIN($M354,($D354-$U354)-SUM($D542:N542)),0)</f>
        <v>0</v>
      </c>
      <c r="P542" s="4">
        <f>IF(SUM($D542:O542)&lt;($D354-$U354),P511*MIN($M354,($D354-$U354)-SUM($D542:O542)),0)</f>
        <v>0</v>
      </c>
      <c r="Q542" s="4">
        <f>IF(SUM($D542:P542)&lt;($D354-$U354),Q511*MIN($M354,($D354-$U354)-SUM($D542:P542)),0)</f>
        <v>0</v>
      </c>
      <c r="R542" s="4">
        <f>IF(SUM($D542:Q542)&lt;($D354-$U354),R511*MIN($M354,($D354-$U354)-SUM($D542:Q542)),0)</f>
        <v>0</v>
      </c>
      <c r="S542" s="4">
        <f>IF(SUM($D542:R542)&lt;($D354-$U354),S511*MIN($M354,($D354-$U354)-SUM($D542:R542)),0)</f>
        <v>0</v>
      </c>
      <c r="T542" s="4">
        <f>IF(SUM($D542:S542)&lt;($D354-$U354),T511*MIN($M354,($D354-$U354)-SUM($D542:S542)),0)</f>
        <v>0</v>
      </c>
      <c r="U542" s="4">
        <f>IF(SUM($D542:T542)&lt;($D354-$U354),U511*MIN($M354,($D354-$U354)-SUM($D542:T542)),0)</f>
        <v>0</v>
      </c>
      <c r="V542" s="4">
        <f>IF(SUM($D542:U542)&lt;($D354-$U354),V511*MIN($M354,($D354-$U354)-SUM($D542:U542)),0)</f>
        <v>0</v>
      </c>
      <c r="W542" s="4">
        <f>IF(SUM($D542:V542)&lt;($D354-$U354),W511*MIN($M354,($D354-$U354)-SUM($D542:V542)),0)</f>
        <v>0</v>
      </c>
      <c r="X542" s="4">
        <f>IF(SUM($D542:W542)&lt;($D354-$U354),X511*MIN($M354,($D354-$U354)-SUM($D542:W542)),0)</f>
        <v>0</v>
      </c>
      <c r="Y542" s="4">
        <f>IF(SUM($D542:X542)&lt;($D354-$U354),Y511*MIN($M354,($D354-$U354)-SUM($D542:X542)),0)</f>
        <v>0</v>
      </c>
      <c r="Z542" s="4">
        <f>IF(SUM($D542:Y542)&lt;($D354-$U354),Z511*MIN($M354,($D354-$U354)-SUM($D542:Y542)),0)</f>
        <v>0</v>
      </c>
      <c r="AA542" s="4">
        <f>IF(SUM($D542:Z542)&lt;($D354-$U354),AA511*MIN($M354,($D354-$U354)-SUM($D542:Z542)),0)</f>
        <v>0</v>
      </c>
      <c r="AB542" s="4">
        <f>IF(SUM($D542:AA542)&lt;($D354-$U354),AB511*MIN($M354,($D354-$U354)-SUM($D542:AA542)),0)</f>
        <v>0</v>
      </c>
    </row>
    <row r="543" spans="2:28" hidden="1" outlineLevel="1">
      <c r="B543" s="556"/>
      <c r="C543" s="10" t="str">
        <f t="shared" si="90"/>
        <v xml:space="preserve">3 Bed / 2 Bath </v>
      </c>
      <c r="D543" s="10"/>
      <c r="E543" s="4">
        <f>IF(SUM($D543:D543)&lt;($D355-$U355),E512*MIN($M355,($D355-$U355)-SUM($D543:D543)),0)</f>
        <v>0</v>
      </c>
      <c r="F543" s="4">
        <f>IF(SUM($D543:E543)&lt;($D355-$U355),F512*MIN($M355,($D355-$U355)-SUM($D543:E543)),0)</f>
        <v>0</v>
      </c>
      <c r="G543" s="4">
        <f>IF(SUM($D543:F543)&lt;($D355-$U355),G512*MIN($M355,($D355-$U355)-SUM($D543:F543)),0)</f>
        <v>0</v>
      </c>
      <c r="H543" s="4">
        <f>IF(SUM($D543:G543)&lt;($D355-$U355),H512*MIN($M355,($D355-$U355)-SUM($D543:G543)),0)</f>
        <v>0</v>
      </c>
      <c r="I543" s="4">
        <f>IF(SUM($D543:H543)&lt;($D355-$U355),I512*MIN($M355,($D355-$U355)-SUM($D543:H543)),0)</f>
        <v>0</v>
      </c>
      <c r="J543" s="4">
        <f>IF(SUM($D543:I543)&lt;($D355-$U355),J512*MIN($M355,($D355-$U355)-SUM($D543:I543)),0)</f>
        <v>0</v>
      </c>
      <c r="K543" s="4">
        <f>IF(SUM($D543:J543)&lt;($D355-$U355),K512*MIN($M355,($D355-$U355)-SUM($D543:J543)),0)</f>
        <v>0</v>
      </c>
      <c r="L543" s="4">
        <f>IF(SUM($D543:K543)&lt;($D355-$U355),L512*MIN($M355,($D355-$U355)-SUM($D543:K543)),0)</f>
        <v>0</v>
      </c>
      <c r="M543" s="4">
        <f>IF(SUM($D543:L543)&lt;($D355-$U355),M512*MIN($M355,($D355-$U355)-SUM($D543:L543)),0)</f>
        <v>0</v>
      </c>
      <c r="N543" s="4">
        <f>IF(SUM($D543:M543)&lt;($D355-$U355),N512*MIN($M355,($D355-$U355)-SUM($D543:M543)),0)</f>
        <v>0</v>
      </c>
      <c r="O543" s="4">
        <f>IF(SUM($D543:N543)&lt;($D355-$U355),O512*MIN($M355,($D355-$U355)-SUM($D543:N543)),0)</f>
        <v>0</v>
      </c>
      <c r="P543" s="4">
        <f>IF(SUM($D543:O543)&lt;($D355-$U355),P512*MIN($M355,($D355-$U355)-SUM($D543:O543)),0)</f>
        <v>0</v>
      </c>
      <c r="Q543" s="4">
        <f>IF(SUM($D543:P543)&lt;($D355-$U355),Q512*MIN($M355,($D355-$U355)-SUM($D543:P543)),0)</f>
        <v>0</v>
      </c>
      <c r="R543" s="4">
        <f>IF(SUM($D543:Q543)&lt;($D355-$U355),R512*MIN($M355,($D355-$U355)-SUM($D543:Q543)),0)</f>
        <v>0</v>
      </c>
      <c r="S543" s="4">
        <f>IF(SUM($D543:R543)&lt;($D355-$U355),S512*MIN($M355,($D355-$U355)-SUM($D543:R543)),0)</f>
        <v>0</v>
      </c>
      <c r="T543" s="4">
        <f>IF(SUM($D543:S543)&lt;($D355-$U355),T512*MIN($M355,($D355-$U355)-SUM($D543:S543)),0)</f>
        <v>0</v>
      </c>
      <c r="U543" s="4">
        <f>IF(SUM($D543:T543)&lt;($D355-$U355),U512*MIN($M355,($D355-$U355)-SUM($D543:T543)),0)</f>
        <v>0</v>
      </c>
      <c r="V543" s="4">
        <f>IF(SUM($D543:U543)&lt;($D355-$U355),V512*MIN($M355,($D355-$U355)-SUM($D543:U543)),0)</f>
        <v>0</v>
      </c>
      <c r="W543" s="4">
        <f>IF(SUM($D543:V543)&lt;($D355-$U355),W512*MIN($M355,($D355-$U355)-SUM($D543:V543)),0)</f>
        <v>0</v>
      </c>
      <c r="X543" s="4">
        <f>IF(SUM($D543:W543)&lt;($D355-$U355),X512*MIN($M355,($D355-$U355)-SUM($D543:W543)),0)</f>
        <v>0</v>
      </c>
      <c r="Y543" s="4">
        <f>IF(SUM($D543:X543)&lt;($D355-$U355),Y512*MIN($M355,($D355-$U355)-SUM($D543:X543)),0)</f>
        <v>0</v>
      </c>
      <c r="Z543" s="4">
        <f>IF(SUM($D543:Y543)&lt;($D355-$U355),Z512*MIN($M355,($D355-$U355)-SUM($D543:Y543)),0)</f>
        <v>0</v>
      </c>
      <c r="AA543" s="4">
        <f>IF(SUM($D543:Z543)&lt;($D355-$U355),AA512*MIN($M355,($D355-$U355)-SUM($D543:Z543)),0)</f>
        <v>0</v>
      </c>
      <c r="AB543" s="4">
        <f>IF(SUM($D543:AA543)&lt;($D355-$U355),AB512*MIN($M355,($D355-$U355)-SUM($D543:AA543)),0)</f>
        <v>0</v>
      </c>
    </row>
    <row r="544" spans="2:28" hidden="1" outlineLevel="1">
      <c r="B544" s="556"/>
      <c r="C544" s="10" t="str">
        <f t="shared" si="90"/>
        <v>3 Bed / 2 Bath House</v>
      </c>
      <c r="D544" s="10"/>
      <c r="E544" s="4">
        <f>IF(SUM($D544:D544)&lt;($D356-$U356),E513*MIN($M356,($D356-$U356)-SUM($D544:D544)),0)</f>
        <v>0</v>
      </c>
      <c r="F544" s="4">
        <f>IF(SUM($D544:E544)&lt;($D356-$U356),F513*MIN($M356,($D356-$U356)-SUM($D544:E544)),0)</f>
        <v>0</v>
      </c>
      <c r="G544" s="4">
        <f>IF(SUM($D544:F544)&lt;($D356-$U356),G513*MIN($M356,($D356-$U356)-SUM($D544:F544)),0)</f>
        <v>0</v>
      </c>
      <c r="H544" s="4">
        <f>IF(SUM($D544:G544)&lt;($D356-$U356),H513*MIN($M356,($D356-$U356)-SUM($D544:G544)),0)</f>
        <v>0</v>
      </c>
      <c r="I544" s="4">
        <f>IF(SUM($D544:H544)&lt;($D356-$U356),I513*MIN($M356,($D356-$U356)-SUM($D544:H544)),0)</f>
        <v>0</v>
      </c>
      <c r="J544" s="4">
        <f>IF(SUM($D544:I544)&lt;($D356-$U356),J513*MIN($M356,($D356-$U356)-SUM($D544:I544)),0)</f>
        <v>0</v>
      </c>
      <c r="K544" s="4">
        <f>IF(SUM($D544:J544)&lt;($D356-$U356),K513*MIN($M356,($D356-$U356)-SUM($D544:J544)),0)</f>
        <v>0</v>
      </c>
      <c r="L544" s="4">
        <f>IF(SUM($D544:K544)&lt;($D356-$U356),L513*MIN($M356,($D356-$U356)-SUM($D544:K544)),0)</f>
        <v>0</v>
      </c>
      <c r="M544" s="4">
        <f>IF(SUM($D544:L544)&lt;($D356-$U356),M513*MIN($M356,($D356-$U356)-SUM($D544:L544)),0)</f>
        <v>0</v>
      </c>
      <c r="N544" s="4">
        <f>IF(SUM($D544:M544)&lt;($D356-$U356),N513*MIN($M356,($D356-$U356)-SUM($D544:M544)),0)</f>
        <v>0</v>
      </c>
      <c r="O544" s="4">
        <f>IF(SUM($D544:N544)&lt;($D356-$U356),O513*MIN($M356,($D356-$U356)-SUM($D544:N544)),0)</f>
        <v>0</v>
      </c>
      <c r="P544" s="4">
        <f>IF(SUM($D544:O544)&lt;($D356-$U356),P513*MIN($M356,($D356-$U356)-SUM($D544:O544)),0)</f>
        <v>0</v>
      </c>
      <c r="Q544" s="4">
        <f>IF(SUM($D544:P544)&lt;($D356-$U356),Q513*MIN($M356,($D356-$U356)-SUM($D544:P544)),0)</f>
        <v>0</v>
      </c>
      <c r="R544" s="4">
        <f>IF(SUM($D544:Q544)&lt;($D356-$U356),R513*MIN($M356,($D356-$U356)-SUM($D544:Q544)),0)</f>
        <v>0</v>
      </c>
      <c r="S544" s="4">
        <f>IF(SUM($D544:R544)&lt;($D356-$U356),S513*MIN($M356,($D356-$U356)-SUM($D544:R544)),0)</f>
        <v>0</v>
      </c>
      <c r="T544" s="4">
        <f>IF(SUM($D544:S544)&lt;($D356-$U356),T513*MIN($M356,($D356-$U356)-SUM($D544:S544)),0)</f>
        <v>0</v>
      </c>
      <c r="U544" s="4">
        <f>IF(SUM($D544:T544)&lt;($D356-$U356),U513*MIN($M356,($D356-$U356)-SUM($D544:T544)),0)</f>
        <v>0</v>
      </c>
      <c r="V544" s="4">
        <f>IF(SUM($D544:U544)&lt;($D356-$U356),V513*MIN($M356,($D356-$U356)-SUM($D544:U544)),0)</f>
        <v>0</v>
      </c>
      <c r="W544" s="4">
        <f>IF(SUM($D544:V544)&lt;($D356-$U356),W513*MIN($M356,($D356-$U356)-SUM($D544:V544)),0)</f>
        <v>0</v>
      </c>
      <c r="X544" s="4">
        <f>IF(SUM($D544:W544)&lt;($D356-$U356),X513*MIN($M356,($D356-$U356)-SUM($D544:W544)),0)</f>
        <v>0</v>
      </c>
      <c r="Y544" s="4">
        <f>IF(SUM($D544:X544)&lt;($D356-$U356),Y513*MIN($M356,($D356-$U356)-SUM($D544:X544)),0)</f>
        <v>0</v>
      </c>
      <c r="Z544" s="4">
        <f>IF(SUM($D544:Y544)&lt;($D356-$U356),Z513*MIN($M356,($D356-$U356)-SUM($D544:Y544)),0)</f>
        <v>0</v>
      </c>
      <c r="AA544" s="4">
        <f>IF(SUM($D544:Z544)&lt;($D356-$U356),AA513*MIN($M356,($D356-$U356)-SUM($D544:Z544)),0)</f>
        <v>0</v>
      </c>
      <c r="AB544" s="4">
        <f>IF(SUM($D544:AA544)&lt;($D356-$U356),AB513*MIN($M356,($D356-$U356)-SUM($D544:AA544)),0)</f>
        <v>0</v>
      </c>
    </row>
    <row r="545" spans="2:28" hidden="1" outlineLevel="1">
      <c r="B545" s="556"/>
      <c r="C545" s="10" t="str">
        <f t="shared" si="90"/>
        <v xml:space="preserve">3 Bed / 2 Bath </v>
      </c>
      <c r="D545" s="10"/>
      <c r="E545" s="4">
        <f>IF(SUM($D545:D545)&lt;($D357-$U357),E514*MIN($M357,($D357-$U357)-SUM($D545:D545)),0)</f>
        <v>0</v>
      </c>
      <c r="F545" s="4">
        <f>IF(SUM($D545:E545)&lt;($D357-$U357),F514*MIN($M357,($D357-$U357)-SUM($D545:E545)),0)</f>
        <v>0</v>
      </c>
      <c r="G545" s="4">
        <f>IF(SUM($D545:F545)&lt;($D357-$U357),G514*MIN($M357,($D357-$U357)-SUM($D545:F545)),0)</f>
        <v>0</v>
      </c>
      <c r="H545" s="4">
        <f>IF(SUM($D545:G545)&lt;($D357-$U357),H514*MIN($M357,($D357-$U357)-SUM($D545:G545)),0)</f>
        <v>0</v>
      </c>
      <c r="I545" s="4">
        <f>IF(SUM($D545:H545)&lt;($D357-$U357),I514*MIN($M357,($D357-$U357)-SUM($D545:H545)),0)</f>
        <v>0</v>
      </c>
      <c r="J545" s="4">
        <f>IF(SUM($D545:I545)&lt;($D357-$U357),J514*MIN($M357,($D357-$U357)-SUM($D545:I545)),0)</f>
        <v>0</v>
      </c>
      <c r="K545" s="4">
        <f>IF(SUM($D545:J545)&lt;($D357-$U357),K514*MIN($M357,($D357-$U357)-SUM($D545:J545)),0)</f>
        <v>0</v>
      </c>
      <c r="L545" s="4">
        <f>IF(SUM($D545:K545)&lt;($D357-$U357),L514*MIN($M357,($D357-$U357)-SUM($D545:K545)),0)</f>
        <v>0</v>
      </c>
      <c r="M545" s="4">
        <f>IF(SUM($D545:L545)&lt;($D357-$U357),M514*MIN($M357,($D357-$U357)-SUM($D545:L545)),0)</f>
        <v>0</v>
      </c>
      <c r="N545" s="4">
        <f>IF(SUM($D545:M545)&lt;($D357-$U357),N514*MIN($M357,($D357-$U357)-SUM($D545:M545)),0)</f>
        <v>0</v>
      </c>
      <c r="O545" s="4">
        <f>IF(SUM($D545:N545)&lt;($D357-$U357),O514*MIN($M357,($D357-$U357)-SUM($D545:N545)),0)</f>
        <v>0</v>
      </c>
      <c r="P545" s="4">
        <f>IF(SUM($D545:O545)&lt;($D357-$U357),P514*MIN($M357,($D357-$U357)-SUM($D545:O545)),0)</f>
        <v>0</v>
      </c>
      <c r="Q545" s="4">
        <f>IF(SUM($D545:P545)&lt;($D357-$U357),Q514*MIN($M357,($D357-$U357)-SUM($D545:P545)),0)</f>
        <v>0</v>
      </c>
      <c r="R545" s="4">
        <f>IF(SUM($D545:Q545)&lt;($D357-$U357),R514*MIN($M357,($D357-$U357)-SUM($D545:Q545)),0)</f>
        <v>0</v>
      </c>
      <c r="S545" s="4">
        <f>IF(SUM($D545:R545)&lt;($D357-$U357),S514*MIN($M357,($D357-$U357)-SUM($D545:R545)),0)</f>
        <v>0</v>
      </c>
      <c r="T545" s="4">
        <f>IF(SUM($D545:S545)&lt;($D357-$U357),T514*MIN($M357,($D357-$U357)-SUM($D545:S545)),0)</f>
        <v>0</v>
      </c>
      <c r="U545" s="4">
        <f>IF(SUM($D545:T545)&lt;($D357-$U357),U514*MIN($M357,($D357-$U357)-SUM($D545:T545)),0)</f>
        <v>0</v>
      </c>
      <c r="V545" s="4">
        <f>IF(SUM($D545:U545)&lt;($D357-$U357),V514*MIN($M357,($D357-$U357)-SUM($D545:U545)),0)</f>
        <v>0</v>
      </c>
      <c r="W545" s="4">
        <f>IF(SUM($D545:V545)&lt;($D357-$U357),W514*MIN($M357,($D357-$U357)-SUM($D545:V545)),0)</f>
        <v>0</v>
      </c>
      <c r="X545" s="4">
        <f>IF(SUM($D545:W545)&lt;($D357-$U357),X514*MIN($M357,($D357-$U357)-SUM($D545:W545)),0)</f>
        <v>0</v>
      </c>
      <c r="Y545" s="4">
        <f>IF(SUM($D545:X545)&lt;($D357-$U357),Y514*MIN($M357,($D357-$U357)-SUM($D545:X545)),0)</f>
        <v>0</v>
      </c>
      <c r="Z545" s="4">
        <f>IF(SUM($D545:Y545)&lt;($D357-$U357),Z514*MIN($M357,($D357-$U357)-SUM($D545:Y545)),0)</f>
        <v>0</v>
      </c>
      <c r="AA545" s="4">
        <f>IF(SUM($D545:Z545)&lt;($D357-$U357),AA514*MIN($M357,($D357-$U357)-SUM($D545:Z545)),0)</f>
        <v>0</v>
      </c>
      <c r="AB545" s="4">
        <f>IF(SUM($D545:AA545)&lt;($D357-$U357),AB514*MIN($M357,($D357-$U357)-SUM($D545:AA545)),0)</f>
        <v>0</v>
      </c>
    </row>
    <row r="546" spans="2:28" hidden="1" outlineLevel="1">
      <c r="B546" s="556"/>
      <c r="C546" s="10" t="str">
        <f t="shared" si="90"/>
        <v xml:space="preserve">1 Bed / 1 Bath </v>
      </c>
      <c r="D546" s="10"/>
      <c r="E546" s="4">
        <f>IF(SUM($D546:D546)&lt;($D358-$U358),E515*MIN($M358,($D358-$U358)-SUM($D546:D546)),0)</f>
        <v>0</v>
      </c>
      <c r="F546" s="4">
        <f>IF(SUM($D546:E546)&lt;($D358-$U358),F515*MIN($M358,($D358-$U358)-SUM($D546:E546)),0)</f>
        <v>0</v>
      </c>
      <c r="G546" s="4">
        <f>IF(SUM($D546:F546)&lt;($D358-$U358),G515*MIN($M358,($D358-$U358)-SUM($D546:F546)),0)</f>
        <v>0</v>
      </c>
      <c r="H546" s="4">
        <f>IF(SUM($D546:G546)&lt;($D358-$U358),H515*MIN($M358,($D358-$U358)-SUM($D546:G546)),0)</f>
        <v>0</v>
      </c>
      <c r="I546" s="4">
        <f>IF(SUM($D546:H546)&lt;($D358-$U358),I515*MIN($M358,($D358-$U358)-SUM($D546:H546)),0)</f>
        <v>0</v>
      </c>
      <c r="J546" s="4">
        <f>IF(SUM($D546:I546)&lt;($D358-$U358),J515*MIN($M358,($D358-$U358)-SUM($D546:I546)),0)</f>
        <v>0</v>
      </c>
      <c r="K546" s="4">
        <f>IF(SUM($D546:J546)&lt;($D358-$U358),K515*MIN($M358,($D358-$U358)-SUM($D546:J546)),0)</f>
        <v>0</v>
      </c>
      <c r="L546" s="4">
        <f>IF(SUM($D546:K546)&lt;($D358-$U358),L515*MIN($M358,($D358-$U358)-SUM($D546:K546)),0)</f>
        <v>0</v>
      </c>
      <c r="M546" s="4">
        <f>IF(SUM($D546:L546)&lt;($D358-$U358),M515*MIN($M358,($D358-$U358)-SUM($D546:L546)),0)</f>
        <v>0</v>
      </c>
      <c r="N546" s="4">
        <f>IF(SUM($D546:M546)&lt;($D358-$U358),N515*MIN($M358,($D358-$U358)-SUM($D546:M546)),0)</f>
        <v>0</v>
      </c>
      <c r="O546" s="4">
        <f>IF(SUM($D546:N546)&lt;($D358-$U358),O515*MIN($M358,($D358-$U358)-SUM($D546:N546)),0)</f>
        <v>0</v>
      </c>
      <c r="P546" s="4">
        <f>IF(SUM($D546:O546)&lt;($D358-$U358),P515*MIN($M358,($D358-$U358)-SUM($D546:O546)),0)</f>
        <v>0</v>
      </c>
      <c r="Q546" s="4">
        <f>IF(SUM($D546:P546)&lt;($D358-$U358),Q515*MIN($M358,($D358-$U358)-SUM($D546:P546)),0)</f>
        <v>0</v>
      </c>
      <c r="R546" s="4">
        <f>IF(SUM($D546:Q546)&lt;($D358-$U358),R515*MIN($M358,($D358-$U358)-SUM($D546:Q546)),0)</f>
        <v>0</v>
      </c>
      <c r="S546" s="4">
        <f>IF(SUM($D546:R546)&lt;($D358-$U358),S515*MIN($M358,($D358-$U358)-SUM($D546:R546)),0)</f>
        <v>0</v>
      </c>
      <c r="T546" s="4">
        <f>IF(SUM($D546:S546)&lt;($D358-$U358),T515*MIN($M358,($D358-$U358)-SUM($D546:S546)),0)</f>
        <v>0</v>
      </c>
      <c r="U546" s="4">
        <f>IF(SUM($D546:T546)&lt;($D358-$U358),U515*MIN($M358,($D358-$U358)-SUM($D546:T546)),0)</f>
        <v>0</v>
      </c>
      <c r="V546" s="4">
        <f>IF(SUM($D546:U546)&lt;($D358-$U358),V515*MIN($M358,($D358-$U358)-SUM($D546:U546)),0)</f>
        <v>0</v>
      </c>
      <c r="W546" s="4">
        <f>IF(SUM($D546:V546)&lt;($D358-$U358),W515*MIN($M358,($D358-$U358)-SUM($D546:V546)),0)</f>
        <v>0</v>
      </c>
      <c r="X546" s="4">
        <f>IF(SUM($D546:W546)&lt;($D358-$U358),X515*MIN($M358,($D358-$U358)-SUM($D546:W546)),0)</f>
        <v>0</v>
      </c>
      <c r="Y546" s="4">
        <f>IF(SUM($D546:X546)&lt;($D358-$U358),Y515*MIN($M358,($D358-$U358)-SUM($D546:X546)),0)</f>
        <v>0</v>
      </c>
      <c r="Z546" s="4">
        <f>IF(SUM($D546:Y546)&lt;($D358-$U358),Z515*MIN($M358,($D358-$U358)-SUM($D546:Y546)),0)</f>
        <v>0</v>
      </c>
      <c r="AA546" s="4">
        <f>IF(SUM($D546:Z546)&lt;($D358-$U358),AA515*MIN($M358,($D358-$U358)-SUM($D546:Z546)),0)</f>
        <v>0</v>
      </c>
      <c r="AB546" s="4">
        <f>IF(SUM($D546:AA546)&lt;($D358-$U358),AB515*MIN($M358,($D358-$U358)-SUM($D546:AA546)),0)</f>
        <v>0</v>
      </c>
    </row>
    <row r="547" spans="2:28" hidden="1" outlineLevel="1">
      <c r="B547" s="556"/>
      <c r="C547" s="10" t="str">
        <f t="shared" si="90"/>
        <v xml:space="preserve">2 Bed / 2 Bath </v>
      </c>
      <c r="D547" s="10"/>
      <c r="E547" s="4">
        <f>IF(SUM($D547:D547)&lt;($D359-$U359),E516*MIN($M359,($D359-$U359)-SUM($D547:D547)),0)</f>
        <v>0</v>
      </c>
      <c r="F547" s="4">
        <f>IF(SUM($D547:E547)&lt;($D359-$U359),F516*MIN($M359,($D359-$U359)-SUM($D547:E547)),0)</f>
        <v>0</v>
      </c>
      <c r="G547" s="4">
        <f>IF(SUM($D547:F547)&lt;($D359-$U359),G516*MIN($M359,($D359-$U359)-SUM($D547:F547)),0)</f>
        <v>0</v>
      </c>
      <c r="H547" s="4">
        <f>IF(SUM($D547:G547)&lt;($D359-$U359),H516*MIN($M359,($D359-$U359)-SUM($D547:G547)),0)</f>
        <v>0</v>
      </c>
      <c r="I547" s="4">
        <f>IF(SUM($D547:H547)&lt;($D359-$U359),I516*MIN($M359,($D359-$U359)-SUM($D547:H547)),0)</f>
        <v>0</v>
      </c>
      <c r="J547" s="4">
        <f>IF(SUM($D547:I547)&lt;($D359-$U359),J516*MIN($M359,($D359-$U359)-SUM($D547:I547)),0)</f>
        <v>0</v>
      </c>
      <c r="K547" s="4">
        <f>IF(SUM($D547:J547)&lt;($D359-$U359),K516*MIN($M359,($D359-$U359)-SUM($D547:J547)),0)</f>
        <v>0</v>
      </c>
      <c r="L547" s="4">
        <f>IF(SUM($D547:K547)&lt;($D359-$U359),L516*MIN($M359,($D359-$U359)-SUM($D547:K547)),0)</f>
        <v>0</v>
      </c>
      <c r="M547" s="4">
        <f>IF(SUM($D547:L547)&lt;($D359-$U359),M516*MIN($M359,($D359-$U359)-SUM($D547:L547)),0)</f>
        <v>0</v>
      </c>
      <c r="N547" s="4">
        <f>IF(SUM($D547:M547)&lt;($D359-$U359),N516*MIN($M359,($D359-$U359)-SUM($D547:M547)),0)</f>
        <v>0</v>
      </c>
      <c r="O547" s="4">
        <f>IF(SUM($D547:N547)&lt;($D359-$U359),O516*MIN($M359,($D359-$U359)-SUM($D547:N547)),0)</f>
        <v>0</v>
      </c>
      <c r="P547" s="4">
        <f>IF(SUM($D547:O547)&lt;($D359-$U359),P516*MIN($M359,($D359-$U359)-SUM($D547:O547)),0)</f>
        <v>0</v>
      </c>
      <c r="Q547" s="4">
        <f>IF(SUM($D547:P547)&lt;($D359-$U359),Q516*MIN($M359,($D359-$U359)-SUM($D547:P547)),0)</f>
        <v>0</v>
      </c>
      <c r="R547" s="4">
        <f>IF(SUM($D547:Q547)&lt;($D359-$U359),R516*MIN($M359,($D359-$U359)-SUM($D547:Q547)),0)</f>
        <v>0</v>
      </c>
      <c r="S547" s="4">
        <f>IF(SUM($D547:R547)&lt;($D359-$U359),S516*MIN($M359,($D359-$U359)-SUM($D547:R547)),0)</f>
        <v>0</v>
      </c>
      <c r="T547" s="4">
        <f>IF(SUM($D547:S547)&lt;($D359-$U359),T516*MIN($M359,($D359-$U359)-SUM($D547:S547)),0)</f>
        <v>0</v>
      </c>
      <c r="U547" s="4">
        <f>IF(SUM($D547:T547)&lt;($D359-$U359),U516*MIN($M359,($D359-$U359)-SUM($D547:T547)),0)</f>
        <v>0</v>
      </c>
      <c r="V547" s="4">
        <f>IF(SUM($D547:U547)&lt;($D359-$U359),V516*MIN($M359,($D359-$U359)-SUM($D547:U547)),0)</f>
        <v>0</v>
      </c>
      <c r="W547" s="4">
        <f>IF(SUM($D547:V547)&lt;($D359-$U359),W516*MIN($M359,($D359-$U359)-SUM($D547:V547)),0)</f>
        <v>0</v>
      </c>
      <c r="X547" s="4">
        <f>IF(SUM($D547:W547)&lt;($D359-$U359),X516*MIN($M359,($D359-$U359)-SUM($D547:W547)),0)</f>
        <v>0</v>
      </c>
      <c r="Y547" s="4">
        <f>IF(SUM($D547:X547)&lt;($D359-$U359),Y516*MIN($M359,($D359-$U359)-SUM($D547:X547)),0)</f>
        <v>0</v>
      </c>
      <c r="Z547" s="4">
        <f>IF(SUM($D547:Y547)&lt;($D359-$U359),Z516*MIN($M359,($D359-$U359)-SUM($D547:Y547)),0)</f>
        <v>0</v>
      </c>
      <c r="AA547" s="4">
        <f>IF(SUM($D547:Z547)&lt;($D359-$U359),AA516*MIN($M359,($D359-$U359)-SUM($D547:Z547)),0)</f>
        <v>0</v>
      </c>
      <c r="AB547" s="4">
        <f>IF(SUM($D547:AA547)&lt;($D359-$U359),AB516*MIN($M359,($D359-$U359)-SUM($D547:AA547)),0)</f>
        <v>0</v>
      </c>
    </row>
    <row r="548" spans="2:28" hidden="1" outlineLevel="1">
      <c r="B548" s="556"/>
      <c r="C548" s="10" t="str">
        <f t="shared" si="90"/>
        <v xml:space="preserve">4 Bed / 2 Bath Penthouse </v>
      </c>
      <c r="D548" s="10"/>
      <c r="E548" s="4">
        <f>IF(SUM($D548:D548)&lt;($D360-$U360),E517*MIN($M360,($D360-$U360)-SUM($D548:D548)),0)</f>
        <v>0</v>
      </c>
      <c r="F548" s="4">
        <f>IF(SUM($D548:E548)&lt;($D360-$U360),F517*MIN($M360,($D360-$U360)-SUM($D548:E548)),0)</f>
        <v>0</v>
      </c>
      <c r="G548" s="4">
        <f>IF(SUM($D548:F548)&lt;($D360-$U360),G517*MIN($M360,($D360-$U360)-SUM($D548:F548)),0)</f>
        <v>0</v>
      </c>
      <c r="H548" s="4">
        <f>IF(SUM($D548:G548)&lt;($D360-$U360),H517*MIN($M360,($D360-$U360)-SUM($D548:G548)),0)</f>
        <v>0</v>
      </c>
      <c r="I548" s="4">
        <f>IF(SUM($D548:H548)&lt;($D360-$U360),I517*MIN($M360,($D360-$U360)-SUM($D548:H548)),0)</f>
        <v>0</v>
      </c>
      <c r="J548" s="4">
        <f>IF(SUM($D548:I548)&lt;($D360-$U360),J517*MIN($M360,($D360-$U360)-SUM($D548:I548)),0)</f>
        <v>0</v>
      </c>
      <c r="K548" s="4">
        <f>IF(SUM($D548:J548)&lt;($D360-$U360),K517*MIN($M360,($D360-$U360)-SUM($D548:J548)),0)</f>
        <v>0</v>
      </c>
      <c r="L548" s="4">
        <f>IF(SUM($D548:K548)&lt;($D360-$U360),L517*MIN($M360,($D360-$U360)-SUM($D548:K548)),0)</f>
        <v>0</v>
      </c>
      <c r="M548" s="4">
        <f>IF(SUM($D548:L548)&lt;($D360-$U360),M517*MIN($M360,($D360-$U360)-SUM($D548:L548)),0)</f>
        <v>0</v>
      </c>
      <c r="N548" s="4">
        <f>IF(SUM($D548:M548)&lt;($D360-$U360),N517*MIN($M360,($D360-$U360)-SUM($D548:M548)),0)</f>
        <v>0</v>
      </c>
      <c r="O548" s="4">
        <f>IF(SUM($D548:N548)&lt;($D360-$U360),O517*MIN($M360,($D360-$U360)-SUM($D548:N548)),0)</f>
        <v>0</v>
      </c>
      <c r="P548" s="4">
        <f>IF(SUM($D548:O548)&lt;($D360-$U360),P517*MIN($M360,($D360-$U360)-SUM($D548:O548)),0)</f>
        <v>0</v>
      </c>
      <c r="Q548" s="4">
        <f>IF(SUM($D548:P548)&lt;($D360-$U360),Q517*MIN($M360,($D360-$U360)-SUM($D548:P548)),0)</f>
        <v>0</v>
      </c>
      <c r="R548" s="4">
        <f>IF(SUM($D548:Q548)&lt;($D360-$U360),R517*MIN($M360,($D360-$U360)-SUM($D548:Q548)),0)</f>
        <v>0</v>
      </c>
      <c r="S548" s="4">
        <f>IF(SUM($D548:R548)&lt;($D360-$U360),S517*MIN($M360,($D360-$U360)-SUM($D548:R548)),0)</f>
        <v>0</v>
      </c>
      <c r="T548" s="4">
        <f>IF(SUM($D548:S548)&lt;($D360-$U360),T517*MIN($M360,($D360-$U360)-SUM($D548:S548)),0)</f>
        <v>0</v>
      </c>
      <c r="U548" s="4">
        <f>IF(SUM($D548:T548)&lt;($D360-$U360),U517*MIN($M360,($D360-$U360)-SUM($D548:T548)),0)</f>
        <v>0</v>
      </c>
      <c r="V548" s="4">
        <f>IF(SUM($D548:U548)&lt;($D360-$U360),V517*MIN($M360,($D360-$U360)-SUM($D548:U548)),0)</f>
        <v>0</v>
      </c>
      <c r="W548" s="4">
        <f>IF(SUM($D548:V548)&lt;($D360-$U360),W517*MIN($M360,($D360-$U360)-SUM($D548:V548)),0)</f>
        <v>0</v>
      </c>
      <c r="X548" s="4">
        <f>IF(SUM($D548:W548)&lt;($D360-$U360),X517*MIN($M360,($D360-$U360)-SUM($D548:W548)),0)</f>
        <v>0</v>
      </c>
      <c r="Y548" s="4">
        <f>IF(SUM($D548:X548)&lt;($D360-$U360),Y517*MIN($M360,($D360-$U360)-SUM($D548:X548)),0)</f>
        <v>0</v>
      </c>
      <c r="Z548" s="4">
        <f>IF(SUM($D548:Y548)&lt;($D360-$U360),Z517*MIN($M360,($D360-$U360)-SUM($D548:Y548)),0)</f>
        <v>0</v>
      </c>
      <c r="AA548" s="4">
        <f>IF(SUM($D548:Z548)&lt;($D360-$U360),AA517*MIN($M360,($D360-$U360)-SUM($D548:Z548)),0)</f>
        <v>0</v>
      </c>
      <c r="AB548" s="4">
        <f>IF(SUM($D548:AA548)&lt;($D360-$U360),AB517*MIN($M360,($D360-$U360)-SUM($D548:AA548)),0)</f>
        <v>0</v>
      </c>
    </row>
    <row r="549" spans="2:28" hidden="1" outlineLevel="1">
      <c r="B549" s="556"/>
      <c r="C549" s="10" t="str">
        <f t="shared" si="90"/>
        <v xml:space="preserve">2 Bed / 2 Bath </v>
      </c>
      <c r="D549" s="10"/>
      <c r="E549" s="4">
        <f>IF(SUM($D549:D549)&lt;($D361-$U361),E518*MIN($M361,($D361-$U361)-SUM($D549:D549)),0)</f>
        <v>0</v>
      </c>
      <c r="F549" s="4">
        <f>IF(SUM($D549:E549)&lt;($D361-$U361),F518*MIN($M361,($D361-$U361)-SUM($D549:E549)),0)</f>
        <v>0</v>
      </c>
      <c r="G549" s="4">
        <f>IF(SUM($D549:F549)&lt;($D361-$U361),G518*MIN($M361,($D361-$U361)-SUM($D549:F549)),0)</f>
        <v>0</v>
      </c>
      <c r="H549" s="4">
        <f>IF(SUM($D549:G549)&lt;($D361-$U361),H518*MIN($M361,($D361-$U361)-SUM($D549:G549)),0)</f>
        <v>0</v>
      </c>
      <c r="I549" s="4">
        <f>IF(SUM($D549:H549)&lt;($D361-$U361),I518*MIN($M361,($D361-$U361)-SUM($D549:H549)),0)</f>
        <v>0</v>
      </c>
      <c r="J549" s="4">
        <f>IF(SUM($D549:I549)&lt;($D361-$U361),J518*MIN($M361,($D361-$U361)-SUM($D549:I549)),0)</f>
        <v>0</v>
      </c>
      <c r="K549" s="4">
        <f>IF(SUM($D549:J549)&lt;($D361-$U361),K518*MIN($M361,($D361-$U361)-SUM($D549:J549)),0)</f>
        <v>0</v>
      </c>
      <c r="L549" s="4">
        <f>IF(SUM($D549:K549)&lt;($D361-$U361),L518*MIN($M361,($D361-$U361)-SUM($D549:K549)),0)</f>
        <v>0</v>
      </c>
      <c r="M549" s="4">
        <f>IF(SUM($D549:L549)&lt;($D361-$U361),M518*MIN($M361,($D361-$U361)-SUM($D549:L549)),0)</f>
        <v>0</v>
      </c>
      <c r="N549" s="4">
        <f>IF(SUM($D549:M549)&lt;($D361-$U361),N518*MIN($M361,($D361-$U361)-SUM($D549:M549)),0)</f>
        <v>0</v>
      </c>
      <c r="O549" s="4">
        <f>IF(SUM($D549:N549)&lt;($D361-$U361),O518*MIN($M361,($D361-$U361)-SUM($D549:N549)),0)</f>
        <v>0</v>
      </c>
      <c r="P549" s="4">
        <f>IF(SUM($D549:O549)&lt;($D361-$U361),P518*MIN($M361,($D361-$U361)-SUM($D549:O549)),0)</f>
        <v>0</v>
      </c>
      <c r="Q549" s="4">
        <f>IF(SUM($D549:P549)&lt;($D361-$U361),Q518*MIN($M361,($D361-$U361)-SUM($D549:P549)),0)</f>
        <v>0</v>
      </c>
      <c r="R549" s="4">
        <f>IF(SUM($D549:Q549)&lt;($D361-$U361),R518*MIN($M361,($D361-$U361)-SUM($D549:Q549)),0)</f>
        <v>0</v>
      </c>
      <c r="S549" s="4">
        <f>IF(SUM($D549:R549)&lt;($D361-$U361),S518*MIN($M361,($D361-$U361)-SUM($D549:R549)),0)</f>
        <v>0</v>
      </c>
      <c r="T549" s="4">
        <f>IF(SUM($D549:S549)&lt;($D361-$U361),T518*MIN($M361,($D361-$U361)-SUM($D549:S549)),0)</f>
        <v>0</v>
      </c>
      <c r="U549" s="4">
        <f>IF(SUM($D549:T549)&lt;($D361-$U361),U518*MIN($M361,($D361-$U361)-SUM($D549:T549)),0)</f>
        <v>0</v>
      </c>
      <c r="V549" s="4">
        <f>IF(SUM($D549:U549)&lt;($D361-$U361),V518*MIN($M361,($D361-$U361)-SUM($D549:U549)),0)</f>
        <v>0</v>
      </c>
      <c r="W549" s="4">
        <f>IF(SUM($D549:V549)&lt;($D361-$U361),W518*MIN($M361,($D361-$U361)-SUM($D549:V549)),0)</f>
        <v>0</v>
      </c>
      <c r="X549" s="4">
        <f>IF(SUM($D549:W549)&lt;($D361-$U361),X518*MIN($M361,($D361-$U361)-SUM($D549:W549)),0)</f>
        <v>0</v>
      </c>
      <c r="Y549" s="4">
        <f>IF(SUM($D549:X549)&lt;($D361-$U361),Y518*MIN($M361,($D361-$U361)-SUM($D549:X549)),0)</f>
        <v>0</v>
      </c>
      <c r="Z549" s="4">
        <f>IF(SUM($D549:Y549)&lt;($D361-$U361),Z518*MIN($M361,($D361-$U361)-SUM($D549:Y549)),0)</f>
        <v>0</v>
      </c>
      <c r="AA549" s="4">
        <f>IF(SUM($D549:Z549)&lt;($D361-$U361),AA518*MIN($M361,($D361-$U361)-SUM($D549:Z549)),0)</f>
        <v>0</v>
      </c>
      <c r="AB549" s="4">
        <f>IF(SUM($D549:AA549)&lt;($D361-$U361),AB518*MIN($M361,($D361-$U361)-SUM($D549:AA549)),0)</f>
        <v>0</v>
      </c>
    </row>
    <row r="550" spans="2:28" hidden="1" outlineLevel="1">
      <c r="B550" s="556"/>
      <c r="C550" s="10">
        <f t="shared" si="90"/>
        <v>0</v>
      </c>
      <c r="D550" s="10"/>
      <c r="E550" s="4">
        <f>IF(SUM($D550:D550)&lt;($D362-$U362),E519*MIN($M362,($D362-$U362)-SUM($D550:D550)),0)</f>
        <v>0</v>
      </c>
      <c r="F550" s="4">
        <f>IF(SUM($D550:E550)&lt;($D362-$U362),F519*MIN($M362,($D362-$U362)-SUM($D550:E550)),0)</f>
        <v>0</v>
      </c>
      <c r="G550" s="4">
        <f>IF(SUM($D550:F550)&lt;($D362-$U362),G519*MIN($M362,($D362-$U362)-SUM($D550:F550)),0)</f>
        <v>0</v>
      </c>
      <c r="H550" s="4">
        <f>IF(SUM($D550:G550)&lt;($D362-$U362),H519*MIN($M362,($D362-$U362)-SUM($D550:G550)),0)</f>
        <v>0</v>
      </c>
      <c r="I550" s="4">
        <f>IF(SUM($D550:H550)&lt;($D362-$U362),I519*MIN($M362,($D362-$U362)-SUM($D550:H550)),0)</f>
        <v>0</v>
      </c>
      <c r="J550" s="4">
        <f>IF(SUM($D550:I550)&lt;($D362-$U362),J519*MIN($M362,($D362-$U362)-SUM($D550:I550)),0)</f>
        <v>0</v>
      </c>
      <c r="K550" s="4">
        <f>IF(SUM($D550:J550)&lt;($D362-$U362),K519*MIN($M362,($D362-$U362)-SUM($D550:J550)),0)</f>
        <v>0</v>
      </c>
      <c r="L550" s="4">
        <f>IF(SUM($D550:K550)&lt;($D362-$U362),L519*MIN($M362,($D362-$U362)-SUM($D550:K550)),0)</f>
        <v>0</v>
      </c>
      <c r="M550" s="4">
        <f>IF(SUM($D550:L550)&lt;($D362-$U362),M519*MIN($M362,($D362-$U362)-SUM($D550:L550)),0)</f>
        <v>0</v>
      </c>
      <c r="N550" s="4">
        <f>IF(SUM($D550:M550)&lt;($D362-$U362),N519*MIN($M362,($D362-$U362)-SUM($D550:M550)),0)</f>
        <v>0</v>
      </c>
      <c r="O550" s="4">
        <f>IF(SUM($D550:N550)&lt;($D362-$U362),O519*MIN($M362,($D362-$U362)-SUM($D550:N550)),0)</f>
        <v>0</v>
      </c>
      <c r="P550" s="4">
        <f>IF(SUM($D550:O550)&lt;($D362-$U362),P519*MIN($M362,($D362-$U362)-SUM($D550:O550)),0)</f>
        <v>0</v>
      </c>
      <c r="Q550" s="4">
        <f>IF(SUM($D550:P550)&lt;($D362-$U362),Q519*MIN($M362,($D362-$U362)-SUM($D550:P550)),0)</f>
        <v>0</v>
      </c>
      <c r="R550" s="4">
        <f>IF(SUM($D550:Q550)&lt;($D362-$U362),R519*MIN($M362,($D362-$U362)-SUM($D550:Q550)),0)</f>
        <v>0</v>
      </c>
      <c r="S550" s="4">
        <f>IF(SUM($D550:R550)&lt;($D362-$U362),S519*MIN($M362,($D362-$U362)-SUM($D550:R550)),0)</f>
        <v>0</v>
      </c>
      <c r="T550" s="4">
        <f>IF(SUM($D550:S550)&lt;($D362-$U362),T519*MIN($M362,($D362-$U362)-SUM($D550:S550)),0)</f>
        <v>0</v>
      </c>
      <c r="U550" s="4">
        <f>IF(SUM($D550:T550)&lt;($D362-$U362),U519*MIN($M362,($D362-$U362)-SUM($D550:T550)),0)</f>
        <v>0</v>
      </c>
      <c r="V550" s="4">
        <f>IF(SUM($D550:U550)&lt;($D362-$U362),V519*MIN($M362,($D362-$U362)-SUM($D550:U550)),0)</f>
        <v>0</v>
      </c>
      <c r="W550" s="4">
        <f>IF(SUM($D550:V550)&lt;($D362-$U362),W519*MIN($M362,($D362-$U362)-SUM($D550:V550)),0)</f>
        <v>0</v>
      </c>
      <c r="X550" s="4">
        <f>IF(SUM($D550:W550)&lt;($D362-$U362),X519*MIN($M362,($D362-$U362)-SUM($D550:W550)),0)</f>
        <v>0</v>
      </c>
      <c r="Y550" s="4">
        <f>IF(SUM($D550:X550)&lt;($D362-$U362),Y519*MIN($M362,($D362-$U362)-SUM($D550:X550)),0)</f>
        <v>0</v>
      </c>
      <c r="Z550" s="4">
        <f>IF(SUM($D550:Y550)&lt;($D362-$U362),Z519*MIN($M362,($D362-$U362)-SUM($D550:Y550)),0)</f>
        <v>0</v>
      </c>
      <c r="AA550" s="4">
        <f>IF(SUM($D550:Z550)&lt;($D362-$U362),AA519*MIN($M362,($D362-$U362)-SUM($D550:Z550)),0)</f>
        <v>0</v>
      </c>
      <c r="AB550" s="4">
        <f>IF(SUM($D550:AA550)&lt;($D362-$U362),AB519*MIN($M362,($D362-$U362)-SUM($D550:AA550)),0)</f>
        <v>0</v>
      </c>
    </row>
    <row r="551" spans="2:28" hidden="1" outlineLevel="1">
      <c r="B551" s="556"/>
      <c r="C551" s="10">
        <f t="shared" si="90"/>
        <v>0</v>
      </c>
      <c r="D551" s="10"/>
      <c r="E551" s="4">
        <f>IF(SUM($D551:D551)&lt;($D363-$U363),E520*MIN($M363,($D363-$U363)-SUM($D551:D551)),0)</f>
        <v>0</v>
      </c>
      <c r="F551" s="4">
        <f>IF(SUM($D551:E551)&lt;($D363-$U363),F520*MIN($M363,($D363-$U363)-SUM($D551:E551)),0)</f>
        <v>0</v>
      </c>
      <c r="G551" s="4">
        <f>IF(SUM($D551:F551)&lt;($D363-$U363),G520*MIN($M363,($D363-$U363)-SUM($D551:F551)),0)</f>
        <v>0</v>
      </c>
      <c r="H551" s="4">
        <f>IF(SUM($D551:G551)&lt;($D363-$U363),H520*MIN($M363,($D363-$U363)-SUM($D551:G551)),0)</f>
        <v>0</v>
      </c>
      <c r="I551" s="4">
        <f>IF(SUM($D551:H551)&lt;($D363-$U363),I520*MIN($M363,($D363-$U363)-SUM($D551:H551)),0)</f>
        <v>0</v>
      </c>
      <c r="J551" s="4">
        <f>IF(SUM($D551:I551)&lt;($D363-$U363),J520*MIN($M363,($D363-$U363)-SUM($D551:I551)),0)</f>
        <v>0</v>
      </c>
      <c r="K551" s="4">
        <f>IF(SUM($D551:J551)&lt;($D363-$U363),K520*MIN($M363,($D363-$U363)-SUM($D551:J551)),0)</f>
        <v>0</v>
      </c>
      <c r="L551" s="4">
        <f>IF(SUM($D551:K551)&lt;($D363-$U363),L520*MIN($M363,($D363-$U363)-SUM($D551:K551)),0)</f>
        <v>0</v>
      </c>
      <c r="M551" s="4">
        <f>IF(SUM($D551:L551)&lt;($D363-$U363),M520*MIN($M363,($D363-$U363)-SUM($D551:L551)),0)</f>
        <v>0</v>
      </c>
      <c r="N551" s="4">
        <f>IF(SUM($D551:M551)&lt;($D363-$U363),N520*MIN($M363,($D363-$U363)-SUM($D551:M551)),0)</f>
        <v>0</v>
      </c>
      <c r="O551" s="4">
        <f>IF(SUM($D551:N551)&lt;($D363-$U363),O520*MIN($M363,($D363-$U363)-SUM($D551:N551)),0)</f>
        <v>0</v>
      </c>
      <c r="P551" s="4">
        <f>IF(SUM($D551:O551)&lt;($D363-$U363),P520*MIN($M363,($D363-$U363)-SUM($D551:O551)),0)</f>
        <v>0</v>
      </c>
      <c r="Q551" s="4">
        <f>IF(SUM($D551:P551)&lt;($D363-$U363),Q520*MIN($M363,($D363-$U363)-SUM($D551:P551)),0)</f>
        <v>0</v>
      </c>
      <c r="R551" s="4">
        <f>IF(SUM($D551:Q551)&lt;($D363-$U363),R520*MIN($M363,($D363-$U363)-SUM($D551:Q551)),0)</f>
        <v>0</v>
      </c>
      <c r="S551" s="4">
        <f>IF(SUM($D551:R551)&lt;($D363-$U363),S520*MIN($M363,($D363-$U363)-SUM($D551:R551)),0)</f>
        <v>0</v>
      </c>
      <c r="T551" s="4">
        <f>IF(SUM($D551:S551)&lt;($D363-$U363),T520*MIN($M363,($D363-$U363)-SUM($D551:S551)),0)</f>
        <v>0</v>
      </c>
      <c r="U551" s="4">
        <f>IF(SUM($D551:T551)&lt;($D363-$U363),U520*MIN($M363,($D363-$U363)-SUM($D551:T551)),0)</f>
        <v>0</v>
      </c>
      <c r="V551" s="4">
        <f>IF(SUM($D551:U551)&lt;($D363-$U363),V520*MIN($M363,($D363-$U363)-SUM($D551:U551)),0)</f>
        <v>0</v>
      </c>
      <c r="W551" s="4">
        <f>IF(SUM($D551:V551)&lt;($D363-$U363),W520*MIN($M363,($D363-$U363)-SUM($D551:V551)),0)</f>
        <v>0</v>
      </c>
      <c r="X551" s="4">
        <f>IF(SUM($D551:W551)&lt;($D363-$U363),X520*MIN($M363,($D363-$U363)-SUM($D551:W551)),0)</f>
        <v>0</v>
      </c>
      <c r="Y551" s="4">
        <f>IF(SUM($D551:X551)&lt;($D363-$U363),Y520*MIN($M363,($D363-$U363)-SUM($D551:X551)),0)</f>
        <v>0</v>
      </c>
      <c r="Z551" s="4">
        <f>IF(SUM($D551:Y551)&lt;($D363-$U363),Z520*MIN($M363,($D363-$U363)-SUM($D551:Y551)),0)</f>
        <v>0</v>
      </c>
      <c r="AA551" s="4">
        <f>IF(SUM($D551:Z551)&lt;($D363-$U363),AA520*MIN($M363,($D363-$U363)-SUM($D551:Z551)),0)</f>
        <v>0</v>
      </c>
      <c r="AB551" s="4">
        <f>IF(SUM($D551:AA551)&lt;($D363-$U363),AB520*MIN($M363,($D363-$U363)-SUM($D551:AA551)),0)</f>
        <v>0</v>
      </c>
    </row>
    <row r="552" spans="2:28" hidden="1" outlineLevel="1">
      <c r="B552" s="556"/>
      <c r="C552" s="10">
        <f t="shared" si="90"/>
        <v>0</v>
      </c>
      <c r="D552" s="10"/>
      <c r="E552" s="4">
        <f>IF(SUM($D552:D552)&lt;($D364-$U364),E521*MIN($M364,($D364-$U364)-SUM($D552:D552)),0)</f>
        <v>0</v>
      </c>
      <c r="F552" s="4">
        <f>IF(SUM($D552:E552)&lt;($D364-$U364),F521*MIN($M364,($D364-$U364)-SUM($D552:E552)),0)</f>
        <v>0</v>
      </c>
      <c r="G552" s="4">
        <f>IF(SUM($D552:F552)&lt;($D364-$U364),G521*MIN($M364,($D364-$U364)-SUM($D552:F552)),0)</f>
        <v>0</v>
      </c>
      <c r="H552" s="4">
        <f>IF(SUM($D552:G552)&lt;($D364-$U364),H521*MIN($M364,($D364-$U364)-SUM($D552:G552)),0)</f>
        <v>0</v>
      </c>
      <c r="I552" s="4">
        <f>IF(SUM($D552:H552)&lt;($D364-$U364),I521*MIN($M364,($D364-$U364)-SUM($D552:H552)),0)</f>
        <v>0</v>
      </c>
      <c r="J552" s="4">
        <f>IF(SUM($D552:I552)&lt;($D364-$U364),J521*MIN($M364,($D364-$U364)-SUM($D552:I552)),0)</f>
        <v>0</v>
      </c>
      <c r="K552" s="4">
        <f>IF(SUM($D552:J552)&lt;($D364-$U364),K521*MIN($M364,($D364-$U364)-SUM($D552:J552)),0)</f>
        <v>0</v>
      </c>
      <c r="L552" s="4">
        <f>IF(SUM($D552:K552)&lt;($D364-$U364),L521*MIN($M364,($D364-$U364)-SUM($D552:K552)),0)</f>
        <v>0</v>
      </c>
      <c r="M552" s="4">
        <f>IF(SUM($D552:L552)&lt;($D364-$U364),M521*MIN($M364,($D364-$U364)-SUM($D552:L552)),0)</f>
        <v>0</v>
      </c>
      <c r="N552" s="4">
        <f>IF(SUM($D552:M552)&lt;($D364-$U364),N521*MIN($M364,($D364-$U364)-SUM($D552:M552)),0)</f>
        <v>0</v>
      </c>
      <c r="O552" s="4">
        <f>IF(SUM($D552:N552)&lt;($D364-$U364),O521*MIN($M364,($D364-$U364)-SUM($D552:N552)),0)</f>
        <v>0</v>
      </c>
      <c r="P552" s="4">
        <f>IF(SUM($D552:O552)&lt;($D364-$U364),P521*MIN($M364,($D364-$U364)-SUM($D552:O552)),0)</f>
        <v>0</v>
      </c>
      <c r="Q552" s="4">
        <f>IF(SUM($D552:P552)&lt;($D364-$U364),Q521*MIN($M364,($D364-$U364)-SUM($D552:P552)),0)</f>
        <v>0</v>
      </c>
      <c r="R552" s="4">
        <f>IF(SUM($D552:Q552)&lt;($D364-$U364),R521*MIN($M364,($D364-$U364)-SUM($D552:Q552)),0)</f>
        <v>0</v>
      </c>
      <c r="S552" s="4">
        <f>IF(SUM($D552:R552)&lt;($D364-$U364),S521*MIN($M364,($D364-$U364)-SUM($D552:R552)),0)</f>
        <v>0</v>
      </c>
      <c r="T552" s="4">
        <f>IF(SUM($D552:S552)&lt;($D364-$U364),T521*MIN($M364,($D364-$U364)-SUM($D552:S552)),0)</f>
        <v>0</v>
      </c>
      <c r="U552" s="4">
        <f>IF(SUM($D552:T552)&lt;($D364-$U364),U521*MIN($M364,($D364-$U364)-SUM($D552:T552)),0)</f>
        <v>0</v>
      </c>
      <c r="V552" s="4">
        <f>IF(SUM($D552:U552)&lt;($D364-$U364),V521*MIN($M364,($D364-$U364)-SUM($D552:U552)),0)</f>
        <v>0</v>
      </c>
      <c r="W552" s="4">
        <f>IF(SUM($D552:V552)&lt;($D364-$U364),W521*MIN($M364,($D364-$U364)-SUM($D552:V552)),0)</f>
        <v>0</v>
      </c>
      <c r="X552" s="4">
        <f>IF(SUM($D552:W552)&lt;($D364-$U364),X521*MIN($M364,($D364-$U364)-SUM($D552:W552)),0)</f>
        <v>0</v>
      </c>
      <c r="Y552" s="4">
        <f>IF(SUM($D552:X552)&lt;($D364-$U364),Y521*MIN($M364,($D364-$U364)-SUM($D552:X552)),0)</f>
        <v>0</v>
      </c>
      <c r="Z552" s="4">
        <f>IF(SUM($D552:Y552)&lt;($D364-$U364),Z521*MIN($M364,($D364-$U364)-SUM($D552:Y552)),0)</f>
        <v>0</v>
      </c>
      <c r="AA552" s="4">
        <f>IF(SUM($D552:Z552)&lt;($D364-$U364),AA521*MIN($M364,($D364-$U364)-SUM($D552:Z552)),0)</f>
        <v>0</v>
      </c>
      <c r="AB552" s="4">
        <f>IF(SUM($D552:AA552)&lt;($D364-$U364),AB521*MIN($M364,($D364-$U364)-SUM($D552:AA552)),0)</f>
        <v>0</v>
      </c>
    </row>
    <row r="553" spans="2:28" hidden="1" outlineLevel="1">
      <c r="B553" s="556"/>
      <c r="C553" s="10">
        <f t="shared" si="90"/>
        <v>0</v>
      </c>
      <c r="D553" s="10"/>
      <c r="E553" s="4">
        <f>IF(SUM($D553:D553)&lt;($D365-$U365),E522*MIN($M365,($D365-$U365)-SUM($D553:D553)),0)</f>
        <v>0</v>
      </c>
      <c r="F553" s="4">
        <f>IF(SUM($D553:E553)&lt;($D365-$U365),F522*MIN($M365,($D365-$U365)-SUM($D553:E553)),0)</f>
        <v>0</v>
      </c>
      <c r="G553" s="4">
        <f>IF(SUM($D553:F553)&lt;($D365-$U365),G522*MIN($M365,($D365-$U365)-SUM($D553:F553)),0)</f>
        <v>0</v>
      </c>
      <c r="H553" s="4">
        <f>IF(SUM($D553:G553)&lt;($D365-$U365),H522*MIN($M365,($D365-$U365)-SUM($D553:G553)),0)</f>
        <v>0</v>
      </c>
      <c r="I553" s="4">
        <f>IF(SUM($D553:H553)&lt;($D365-$U365),I522*MIN($M365,($D365-$U365)-SUM($D553:H553)),0)</f>
        <v>0</v>
      </c>
      <c r="J553" s="4">
        <f>IF(SUM($D553:I553)&lt;($D365-$U365),J522*MIN($M365,($D365-$U365)-SUM($D553:I553)),0)</f>
        <v>0</v>
      </c>
      <c r="K553" s="4">
        <f>IF(SUM($D553:J553)&lt;($D365-$U365),K522*MIN($M365,($D365-$U365)-SUM($D553:J553)),0)</f>
        <v>0</v>
      </c>
      <c r="L553" s="4">
        <f>IF(SUM($D553:K553)&lt;($D365-$U365),L522*MIN($M365,($D365-$U365)-SUM($D553:K553)),0)</f>
        <v>0</v>
      </c>
      <c r="M553" s="4">
        <f>IF(SUM($D553:L553)&lt;($D365-$U365),M522*MIN($M365,($D365-$U365)-SUM($D553:L553)),0)</f>
        <v>0</v>
      </c>
      <c r="N553" s="4">
        <f>IF(SUM($D553:M553)&lt;($D365-$U365),N522*MIN($M365,($D365-$U365)-SUM($D553:M553)),0)</f>
        <v>0</v>
      </c>
      <c r="O553" s="4">
        <f>IF(SUM($D553:N553)&lt;($D365-$U365),O522*MIN($M365,($D365-$U365)-SUM($D553:N553)),0)</f>
        <v>0</v>
      </c>
      <c r="P553" s="4">
        <f>IF(SUM($D553:O553)&lt;($D365-$U365),P522*MIN($M365,($D365-$U365)-SUM($D553:O553)),0)</f>
        <v>0</v>
      </c>
      <c r="Q553" s="4">
        <f>IF(SUM($D553:P553)&lt;($D365-$U365),Q522*MIN($M365,($D365-$U365)-SUM($D553:P553)),0)</f>
        <v>0</v>
      </c>
      <c r="R553" s="4">
        <f>IF(SUM($D553:Q553)&lt;($D365-$U365),R522*MIN($M365,($D365-$U365)-SUM($D553:Q553)),0)</f>
        <v>0</v>
      </c>
      <c r="S553" s="4">
        <f>IF(SUM($D553:R553)&lt;($D365-$U365),S522*MIN($M365,($D365-$U365)-SUM($D553:R553)),0)</f>
        <v>0</v>
      </c>
      <c r="T553" s="4">
        <f>IF(SUM($D553:S553)&lt;($D365-$U365),T522*MIN($M365,($D365-$U365)-SUM($D553:S553)),0)</f>
        <v>0</v>
      </c>
      <c r="U553" s="4">
        <f>IF(SUM($D553:T553)&lt;($D365-$U365),U522*MIN($M365,($D365-$U365)-SUM($D553:T553)),0)</f>
        <v>0</v>
      </c>
      <c r="V553" s="4">
        <f>IF(SUM($D553:U553)&lt;($D365-$U365),V522*MIN($M365,($D365-$U365)-SUM($D553:U553)),0)</f>
        <v>0</v>
      </c>
      <c r="W553" s="4">
        <f>IF(SUM($D553:V553)&lt;($D365-$U365),W522*MIN($M365,($D365-$U365)-SUM($D553:V553)),0)</f>
        <v>0</v>
      </c>
      <c r="X553" s="4">
        <f>IF(SUM($D553:W553)&lt;($D365-$U365),X522*MIN($M365,($D365-$U365)-SUM($D553:W553)),0)</f>
        <v>0</v>
      </c>
      <c r="Y553" s="4">
        <f>IF(SUM($D553:X553)&lt;($D365-$U365),Y522*MIN($M365,($D365-$U365)-SUM($D553:X553)),0)</f>
        <v>0</v>
      </c>
      <c r="Z553" s="4">
        <f>IF(SUM($D553:Y553)&lt;($D365-$U365),Z522*MIN($M365,($D365-$U365)-SUM($D553:Y553)),0)</f>
        <v>0</v>
      </c>
      <c r="AA553" s="4">
        <f>IF(SUM($D553:Z553)&lt;($D365-$U365),AA522*MIN($M365,($D365-$U365)-SUM($D553:Z553)),0)</f>
        <v>0</v>
      </c>
      <c r="AB553" s="4">
        <f>IF(SUM($D553:AA553)&lt;($D365-$U365),AB522*MIN($M365,($D365-$U365)-SUM($D553:AA553)),0)</f>
        <v>0</v>
      </c>
    </row>
    <row r="554" spans="2:28" hidden="1" outlineLevel="1">
      <c r="B554" s="556"/>
      <c r="C554" s="10">
        <f t="shared" si="90"/>
        <v>0</v>
      </c>
      <c r="D554" s="10"/>
      <c r="E554" s="4">
        <f>IF(SUM($D554:D554)&lt;($D366-$U366),E523*MIN($M366,($D366-$U366)-SUM($D554:D554)),0)</f>
        <v>0</v>
      </c>
      <c r="F554" s="4">
        <f>IF(SUM($D554:E554)&lt;($D366-$U366),F523*MIN($M366,($D366-$U366)-SUM($D554:E554)),0)</f>
        <v>0</v>
      </c>
      <c r="G554" s="4">
        <f>IF(SUM($D554:F554)&lt;($D366-$U366),G523*MIN($M366,($D366-$U366)-SUM($D554:F554)),0)</f>
        <v>0</v>
      </c>
      <c r="H554" s="4">
        <f>IF(SUM($D554:G554)&lt;($D366-$U366),H523*MIN($M366,($D366-$U366)-SUM($D554:G554)),0)</f>
        <v>0</v>
      </c>
      <c r="I554" s="4">
        <f>IF(SUM($D554:H554)&lt;($D366-$U366),I523*MIN($M366,($D366-$U366)-SUM($D554:H554)),0)</f>
        <v>0</v>
      </c>
      <c r="J554" s="4">
        <f>IF(SUM($D554:I554)&lt;($D366-$U366),J523*MIN($M366,($D366-$U366)-SUM($D554:I554)),0)</f>
        <v>0</v>
      </c>
      <c r="K554" s="4">
        <f>IF(SUM($D554:J554)&lt;($D366-$U366),K523*MIN($M366,($D366-$U366)-SUM($D554:J554)),0)</f>
        <v>0</v>
      </c>
      <c r="L554" s="4">
        <f>IF(SUM($D554:K554)&lt;($D366-$U366),L523*MIN($M366,($D366-$U366)-SUM($D554:K554)),0)</f>
        <v>0</v>
      </c>
      <c r="M554" s="4">
        <f>IF(SUM($D554:L554)&lt;($D366-$U366),M523*MIN($M366,($D366-$U366)-SUM($D554:L554)),0)</f>
        <v>0</v>
      </c>
      <c r="N554" s="4">
        <f>IF(SUM($D554:M554)&lt;($D366-$U366),N523*MIN($M366,($D366-$U366)-SUM($D554:M554)),0)</f>
        <v>0</v>
      </c>
      <c r="O554" s="4">
        <f>IF(SUM($D554:N554)&lt;($D366-$U366),O523*MIN($M366,($D366-$U366)-SUM($D554:N554)),0)</f>
        <v>0</v>
      </c>
      <c r="P554" s="4">
        <f>IF(SUM($D554:O554)&lt;($D366-$U366),P523*MIN($M366,($D366-$U366)-SUM($D554:O554)),0)</f>
        <v>0</v>
      </c>
      <c r="Q554" s="4">
        <f>IF(SUM($D554:P554)&lt;($D366-$U366),Q523*MIN($M366,($D366-$U366)-SUM($D554:P554)),0)</f>
        <v>0</v>
      </c>
      <c r="R554" s="4">
        <f>IF(SUM($D554:Q554)&lt;($D366-$U366),R523*MIN($M366,($D366-$U366)-SUM($D554:Q554)),0)</f>
        <v>0</v>
      </c>
      <c r="S554" s="4">
        <f>IF(SUM($D554:R554)&lt;($D366-$U366),S523*MIN($M366,($D366-$U366)-SUM($D554:R554)),0)</f>
        <v>0</v>
      </c>
      <c r="T554" s="4">
        <f>IF(SUM($D554:S554)&lt;($D366-$U366),T523*MIN($M366,($D366-$U366)-SUM($D554:S554)),0)</f>
        <v>0</v>
      </c>
      <c r="U554" s="4">
        <f>IF(SUM($D554:T554)&lt;($D366-$U366),U523*MIN($M366,($D366-$U366)-SUM($D554:T554)),0)</f>
        <v>0</v>
      </c>
      <c r="V554" s="4">
        <f>IF(SUM($D554:U554)&lt;($D366-$U366),V523*MIN($M366,($D366-$U366)-SUM($D554:U554)),0)</f>
        <v>0</v>
      </c>
      <c r="W554" s="4">
        <f>IF(SUM($D554:V554)&lt;($D366-$U366),W523*MIN($M366,($D366-$U366)-SUM($D554:V554)),0)</f>
        <v>0</v>
      </c>
      <c r="X554" s="4">
        <f>IF(SUM($D554:W554)&lt;($D366-$U366),X523*MIN($M366,($D366-$U366)-SUM($D554:W554)),0)</f>
        <v>0</v>
      </c>
      <c r="Y554" s="4">
        <f>IF(SUM($D554:X554)&lt;($D366-$U366),Y523*MIN($M366,($D366-$U366)-SUM($D554:X554)),0)</f>
        <v>0</v>
      </c>
      <c r="Z554" s="4">
        <f>IF(SUM($D554:Y554)&lt;($D366-$U366),Z523*MIN($M366,($D366-$U366)-SUM($D554:Y554)),0)</f>
        <v>0</v>
      </c>
      <c r="AA554" s="4">
        <f>IF(SUM($D554:Z554)&lt;($D366-$U366),AA523*MIN($M366,($D366-$U366)-SUM($D554:Z554)),0)</f>
        <v>0</v>
      </c>
      <c r="AB554" s="4">
        <f>IF(SUM($D554:AA554)&lt;($D366-$U366),AB523*MIN($M366,($D366-$U366)-SUM($D554:AA554)),0)</f>
        <v>0</v>
      </c>
    </row>
    <row r="555" spans="2:28" hidden="1" outlineLevel="1">
      <c r="B555" s="556"/>
      <c r="C555" s="10">
        <f t="shared" si="90"/>
        <v>0</v>
      </c>
      <c r="D555" s="10"/>
      <c r="E555" s="4">
        <f>IF(SUM($D555:D555)&lt;($D367-$U367),E524*MIN($M367,($D367-$U367)-SUM($D555:D555)),0)</f>
        <v>0</v>
      </c>
      <c r="F555" s="4">
        <f>IF(SUM($D555:E555)&lt;($D367-$U367),F524*MIN($M367,($D367-$U367)-SUM($D555:E555)),0)</f>
        <v>0</v>
      </c>
      <c r="G555" s="4">
        <f>IF(SUM($D555:F555)&lt;($D367-$U367),G524*MIN($M367,($D367-$U367)-SUM($D555:F555)),0)</f>
        <v>0</v>
      </c>
      <c r="H555" s="4">
        <f>IF(SUM($D555:G555)&lt;($D367-$U367),H524*MIN($M367,($D367-$U367)-SUM($D555:G555)),0)</f>
        <v>0</v>
      </c>
      <c r="I555" s="4">
        <f>IF(SUM($D555:H555)&lt;($D367-$U367),I524*MIN($M367,($D367-$U367)-SUM($D555:H555)),0)</f>
        <v>0</v>
      </c>
      <c r="J555" s="4">
        <f>IF(SUM($D555:I555)&lt;($D367-$U367),J524*MIN($M367,($D367-$U367)-SUM($D555:I555)),0)</f>
        <v>0</v>
      </c>
      <c r="K555" s="4">
        <f>IF(SUM($D555:J555)&lt;($D367-$U367),K524*MIN($M367,($D367-$U367)-SUM($D555:J555)),0)</f>
        <v>0</v>
      </c>
      <c r="L555" s="4">
        <f>IF(SUM($D555:K555)&lt;($D367-$U367),L524*MIN($M367,($D367-$U367)-SUM($D555:K555)),0)</f>
        <v>0</v>
      </c>
      <c r="M555" s="4">
        <f>IF(SUM($D555:L555)&lt;($D367-$U367),M524*MIN($M367,($D367-$U367)-SUM($D555:L555)),0)</f>
        <v>0</v>
      </c>
      <c r="N555" s="4">
        <f>IF(SUM($D555:M555)&lt;($D367-$U367),N524*MIN($M367,($D367-$U367)-SUM($D555:M555)),0)</f>
        <v>0</v>
      </c>
      <c r="O555" s="4">
        <f>IF(SUM($D555:N555)&lt;($D367-$U367),O524*MIN($M367,($D367-$U367)-SUM($D555:N555)),0)</f>
        <v>0</v>
      </c>
      <c r="P555" s="4">
        <f>IF(SUM($D555:O555)&lt;($D367-$U367),P524*MIN($M367,($D367-$U367)-SUM($D555:O555)),0)</f>
        <v>0</v>
      </c>
      <c r="Q555" s="4">
        <f>IF(SUM($D555:P555)&lt;($D367-$U367),Q524*MIN($M367,($D367-$U367)-SUM($D555:P555)),0)</f>
        <v>0</v>
      </c>
      <c r="R555" s="4">
        <f>IF(SUM($D555:Q555)&lt;($D367-$U367),R524*MIN($M367,($D367-$U367)-SUM($D555:Q555)),0)</f>
        <v>0</v>
      </c>
      <c r="S555" s="4">
        <f>IF(SUM($D555:R555)&lt;($D367-$U367),S524*MIN($M367,($D367-$U367)-SUM($D555:R555)),0)</f>
        <v>0</v>
      </c>
      <c r="T555" s="4">
        <f>IF(SUM($D555:S555)&lt;($D367-$U367),T524*MIN($M367,($D367-$U367)-SUM($D555:S555)),0)</f>
        <v>0</v>
      </c>
      <c r="U555" s="4">
        <f>IF(SUM($D555:T555)&lt;($D367-$U367),U524*MIN($M367,($D367-$U367)-SUM($D555:T555)),0)</f>
        <v>0</v>
      </c>
      <c r="V555" s="4">
        <f>IF(SUM($D555:U555)&lt;($D367-$U367),V524*MIN($M367,($D367-$U367)-SUM($D555:U555)),0)</f>
        <v>0</v>
      </c>
      <c r="W555" s="4">
        <f>IF(SUM($D555:V555)&lt;($D367-$U367),W524*MIN($M367,($D367-$U367)-SUM($D555:V555)),0)</f>
        <v>0</v>
      </c>
      <c r="X555" s="4">
        <f>IF(SUM($D555:W555)&lt;($D367-$U367),X524*MIN($M367,($D367-$U367)-SUM($D555:W555)),0)</f>
        <v>0</v>
      </c>
      <c r="Y555" s="4">
        <f>IF(SUM($D555:X555)&lt;($D367-$U367),Y524*MIN($M367,($D367-$U367)-SUM($D555:X555)),0)</f>
        <v>0</v>
      </c>
      <c r="Z555" s="4">
        <f>IF(SUM($D555:Y555)&lt;($D367-$U367),Z524*MIN($M367,($D367-$U367)-SUM($D555:Y555)),0)</f>
        <v>0</v>
      </c>
      <c r="AA555" s="4">
        <f>IF(SUM($D555:Z555)&lt;($D367-$U367),AA524*MIN($M367,($D367-$U367)-SUM($D555:Z555)),0)</f>
        <v>0</v>
      </c>
      <c r="AB555" s="4">
        <f>IF(SUM($D555:AA555)&lt;($D367-$U367),AB524*MIN($M367,($D367-$U367)-SUM($D555:AA555)),0)</f>
        <v>0</v>
      </c>
    </row>
    <row r="556" spans="2:28" hidden="1" outlineLevel="1">
      <c r="B556" s="556"/>
      <c r="C556" s="10">
        <f t="shared" si="90"/>
        <v>0</v>
      </c>
      <c r="D556" s="10"/>
      <c r="E556" s="4">
        <f>IF(SUM($D556:D556)&lt;($D368-$U368),E525*MIN($M368,($D368-$U368)-SUM($D556:D556)),0)</f>
        <v>0</v>
      </c>
      <c r="F556" s="4">
        <f>IF(SUM($D556:E556)&lt;($D368-$U368),F525*MIN($M368,($D368-$U368)-SUM($D556:E556)),0)</f>
        <v>0</v>
      </c>
      <c r="G556" s="4">
        <f>IF(SUM($D556:F556)&lt;($D368-$U368),G525*MIN($M368,($D368-$U368)-SUM($D556:F556)),0)</f>
        <v>0</v>
      </c>
      <c r="H556" s="4">
        <f>IF(SUM($D556:G556)&lt;($D368-$U368),H525*MIN($M368,($D368-$U368)-SUM($D556:G556)),0)</f>
        <v>0</v>
      </c>
      <c r="I556" s="4">
        <f>IF(SUM($D556:H556)&lt;($D368-$U368),I525*MIN($M368,($D368-$U368)-SUM($D556:H556)),0)</f>
        <v>0</v>
      </c>
      <c r="J556" s="4">
        <f>IF(SUM($D556:I556)&lt;($D368-$U368),J525*MIN($M368,($D368-$U368)-SUM($D556:I556)),0)</f>
        <v>0</v>
      </c>
      <c r="K556" s="4">
        <f>IF(SUM($D556:J556)&lt;($D368-$U368),K525*MIN($M368,($D368-$U368)-SUM($D556:J556)),0)</f>
        <v>0</v>
      </c>
      <c r="L556" s="4">
        <f>IF(SUM($D556:K556)&lt;($D368-$U368),L525*MIN($M368,($D368-$U368)-SUM($D556:K556)),0)</f>
        <v>0</v>
      </c>
      <c r="M556" s="4">
        <f>IF(SUM($D556:L556)&lt;($D368-$U368),M525*MIN($M368,($D368-$U368)-SUM($D556:L556)),0)</f>
        <v>0</v>
      </c>
      <c r="N556" s="4">
        <f>IF(SUM($D556:M556)&lt;($D368-$U368),N525*MIN($M368,($D368-$U368)-SUM($D556:M556)),0)</f>
        <v>0</v>
      </c>
      <c r="O556" s="4">
        <f>IF(SUM($D556:N556)&lt;($D368-$U368),O525*MIN($M368,($D368-$U368)-SUM($D556:N556)),0)</f>
        <v>0</v>
      </c>
      <c r="P556" s="4">
        <f>IF(SUM($D556:O556)&lt;($D368-$U368),P525*MIN($M368,($D368-$U368)-SUM($D556:O556)),0)</f>
        <v>0</v>
      </c>
      <c r="Q556" s="4">
        <f>IF(SUM($D556:P556)&lt;($D368-$U368),Q525*MIN($M368,($D368-$U368)-SUM($D556:P556)),0)</f>
        <v>0</v>
      </c>
      <c r="R556" s="4">
        <f>IF(SUM($D556:Q556)&lt;($D368-$U368),R525*MIN($M368,($D368-$U368)-SUM($D556:Q556)),0)</f>
        <v>0</v>
      </c>
      <c r="S556" s="4">
        <f>IF(SUM($D556:R556)&lt;($D368-$U368),S525*MIN($M368,($D368-$U368)-SUM($D556:R556)),0)</f>
        <v>0</v>
      </c>
      <c r="T556" s="4">
        <f>IF(SUM($D556:S556)&lt;($D368-$U368),T525*MIN($M368,($D368-$U368)-SUM($D556:S556)),0)</f>
        <v>0</v>
      </c>
      <c r="U556" s="4">
        <f>IF(SUM($D556:T556)&lt;($D368-$U368),U525*MIN($M368,($D368-$U368)-SUM($D556:T556)),0)</f>
        <v>0</v>
      </c>
      <c r="V556" s="4">
        <f>IF(SUM($D556:U556)&lt;($D368-$U368),V525*MIN($M368,($D368-$U368)-SUM($D556:U556)),0)</f>
        <v>0</v>
      </c>
      <c r="W556" s="4">
        <f>IF(SUM($D556:V556)&lt;($D368-$U368),W525*MIN($M368,($D368-$U368)-SUM($D556:V556)),0)</f>
        <v>0</v>
      </c>
      <c r="X556" s="4">
        <f>IF(SUM($D556:W556)&lt;($D368-$U368),X525*MIN($M368,($D368-$U368)-SUM($D556:W556)),0)</f>
        <v>0</v>
      </c>
      <c r="Y556" s="4">
        <f>IF(SUM($D556:X556)&lt;($D368-$U368),Y525*MIN($M368,($D368-$U368)-SUM($D556:X556)),0)</f>
        <v>0</v>
      </c>
      <c r="Z556" s="4">
        <f>IF(SUM($D556:Y556)&lt;($D368-$U368),Z525*MIN($M368,($D368-$U368)-SUM($D556:Y556)),0)</f>
        <v>0</v>
      </c>
      <c r="AA556" s="4">
        <f>IF(SUM($D556:Z556)&lt;($D368-$U368),AA525*MIN($M368,($D368-$U368)-SUM($D556:Z556)),0)</f>
        <v>0</v>
      </c>
      <c r="AB556" s="4">
        <f>IF(SUM($D556:AA556)&lt;($D368-$U368),AB525*MIN($M368,($D368-$U368)-SUM($D556:AA556)),0)</f>
        <v>0</v>
      </c>
    </row>
    <row r="557" spans="2:28" hidden="1" outlineLevel="1">
      <c r="B557" s="556"/>
      <c r="C557" s="10">
        <f t="shared" si="90"/>
        <v>0</v>
      </c>
      <c r="D557" s="10"/>
      <c r="E557" s="4">
        <f>IF(SUM($D557:D557)&lt;($D369-$U369),E526*MIN($M369,($D369-$U369)-SUM($D557:D557)),0)</f>
        <v>0</v>
      </c>
      <c r="F557" s="4">
        <f>IF(SUM($D557:E557)&lt;($D369-$U369),F526*MIN($M369,($D369-$U369)-SUM($D557:E557)),0)</f>
        <v>0</v>
      </c>
      <c r="G557" s="4">
        <f>IF(SUM($D557:F557)&lt;($D369-$U369),G526*MIN($M369,($D369-$U369)-SUM($D557:F557)),0)</f>
        <v>0</v>
      </c>
      <c r="H557" s="4">
        <f>IF(SUM($D557:G557)&lt;($D369-$U369),H526*MIN($M369,($D369-$U369)-SUM($D557:G557)),0)</f>
        <v>0</v>
      </c>
      <c r="I557" s="4">
        <f>IF(SUM($D557:H557)&lt;($D369-$U369),I526*MIN($M369,($D369-$U369)-SUM($D557:H557)),0)</f>
        <v>0</v>
      </c>
      <c r="J557" s="4">
        <f>IF(SUM($D557:I557)&lt;($D369-$U369),J526*MIN($M369,($D369-$U369)-SUM($D557:I557)),0)</f>
        <v>0</v>
      </c>
      <c r="K557" s="4">
        <f>IF(SUM($D557:J557)&lt;($D369-$U369),K526*MIN($M369,($D369-$U369)-SUM($D557:J557)),0)</f>
        <v>0</v>
      </c>
      <c r="L557" s="4">
        <f>IF(SUM($D557:K557)&lt;($D369-$U369),L526*MIN($M369,($D369-$U369)-SUM($D557:K557)),0)</f>
        <v>0</v>
      </c>
      <c r="M557" s="4">
        <f>IF(SUM($D557:L557)&lt;($D369-$U369),M526*MIN($M369,($D369-$U369)-SUM($D557:L557)),0)</f>
        <v>0</v>
      </c>
      <c r="N557" s="4">
        <f>IF(SUM($D557:M557)&lt;($D369-$U369),N526*MIN($M369,($D369-$U369)-SUM($D557:M557)),0)</f>
        <v>0</v>
      </c>
      <c r="O557" s="4">
        <f>IF(SUM($D557:N557)&lt;($D369-$U369),O526*MIN($M369,($D369-$U369)-SUM($D557:N557)),0)</f>
        <v>0</v>
      </c>
      <c r="P557" s="4">
        <f>IF(SUM($D557:O557)&lt;($D369-$U369),P526*MIN($M369,($D369-$U369)-SUM($D557:O557)),0)</f>
        <v>0</v>
      </c>
      <c r="Q557" s="4">
        <f>IF(SUM($D557:P557)&lt;($D369-$U369),Q526*MIN($M369,($D369-$U369)-SUM($D557:P557)),0)</f>
        <v>0</v>
      </c>
      <c r="R557" s="4">
        <f>IF(SUM($D557:Q557)&lt;($D369-$U369),R526*MIN($M369,($D369-$U369)-SUM($D557:Q557)),0)</f>
        <v>0</v>
      </c>
      <c r="S557" s="4">
        <f>IF(SUM($D557:R557)&lt;($D369-$U369),S526*MIN($M369,($D369-$U369)-SUM($D557:R557)),0)</f>
        <v>0</v>
      </c>
      <c r="T557" s="4">
        <f>IF(SUM($D557:S557)&lt;($D369-$U369),T526*MIN($M369,($D369-$U369)-SUM($D557:S557)),0)</f>
        <v>0</v>
      </c>
      <c r="U557" s="4">
        <f>IF(SUM($D557:T557)&lt;($D369-$U369),U526*MIN($M369,($D369-$U369)-SUM($D557:T557)),0)</f>
        <v>0</v>
      </c>
      <c r="V557" s="4">
        <f>IF(SUM($D557:U557)&lt;($D369-$U369),V526*MIN($M369,($D369-$U369)-SUM($D557:U557)),0)</f>
        <v>0</v>
      </c>
      <c r="W557" s="4">
        <f>IF(SUM($D557:V557)&lt;($D369-$U369),W526*MIN($M369,($D369-$U369)-SUM($D557:V557)),0)</f>
        <v>0</v>
      </c>
      <c r="X557" s="4">
        <f>IF(SUM($D557:W557)&lt;($D369-$U369),X526*MIN($M369,($D369-$U369)-SUM($D557:W557)),0)</f>
        <v>0</v>
      </c>
      <c r="Y557" s="4">
        <f>IF(SUM($D557:X557)&lt;($D369-$U369),Y526*MIN($M369,($D369-$U369)-SUM($D557:X557)),0)</f>
        <v>0</v>
      </c>
      <c r="Z557" s="4">
        <f>IF(SUM($D557:Y557)&lt;($D369-$U369),Z526*MIN($M369,($D369-$U369)-SUM($D557:Y557)),0)</f>
        <v>0</v>
      </c>
      <c r="AA557" s="4">
        <f>IF(SUM($D557:Z557)&lt;($D369-$U369),AA526*MIN($M369,($D369-$U369)-SUM($D557:Z557)),0)</f>
        <v>0</v>
      </c>
      <c r="AB557" s="4">
        <f>IF(SUM($D557:AA557)&lt;($D369-$U369),AB526*MIN($M369,($D369-$U369)-SUM($D557:AA557)),0)</f>
        <v>0</v>
      </c>
    </row>
    <row r="558" spans="2:28" hidden="1" outlineLevel="1">
      <c r="B558" s="556"/>
      <c r="C558" s="10">
        <f t="shared" si="90"/>
        <v>0</v>
      </c>
      <c r="D558" s="10"/>
      <c r="E558" s="4">
        <f>IF(SUM($D558:D558)&lt;($D370-$U370),E527*MIN($M370,($D370-$U370)-SUM($D558:D558)),0)</f>
        <v>0</v>
      </c>
      <c r="F558" s="4">
        <f>IF(SUM($D558:E558)&lt;($D370-$U370),F527*MIN($M370,($D370-$U370)-SUM($D558:E558)),0)</f>
        <v>0</v>
      </c>
      <c r="G558" s="4">
        <f>IF(SUM($D558:F558)&lt;($D370-$U370),G527*MIN($M370,($D370-$U370)-SUM($D558:F558)),0)</f>
        <v>0</v>
      </c>
      <c r="H558" s="4">
        <f>IF(SUM($D558:G558)&lt;($D370-$U370),H527*MIN($M370,($D370-$U370)-SUM($D558:G558)),0)</f>
        <v>0</v>
      </c>
      <c r="I558" s="4">
        <f>IF(SUM($D558:H558)&lt;($D370-$U370),I527*MIN($M370,($D370-$U370)-SUM($D558:H558)),0)</f>
        <v>0</v>
      </c>
      <c r="J558" s="4">
        <f>IF(SUM($D558:I558)&lt;($D370-$U370),J527*MIN($M370,($D370-$U370)-SUM($D558:I558)),0)</f>
        <v>0</v>
      </c>
      <c r="K558" s="4">
        <f>IF(SUM($D558:J558)&lt;($D370-$U370),K527*MIN($M370,($D370-$U370)-SUM($D558:J558)),0)</f>
        <v>0</v>
      </c>
      <c r="L558" s="4">
        <f>IF(SUM($D558:K558)&lt;($D370-$U370),L527*MIN($M370,($D370-$U370)-SUM($D558:K558)),0)</f>
        <v>0</v>
      </c>
      <c r="M558" s="4">
        <f>IF(SUM($D558:L558)&lt;($D370-$U370),M527*MIN($M370,($D370-$U370)-SUM($D558:L558)),0)</f>
        <v>0</v>
      </c>
      <c r="N558" s="4">
        <f>IF(SUM($D558:M558)&lt;($D370-$U370),N527*MIN($M370,($D370-$U370)-SUM($D558:M558)),0)</f>
        <v>0</v>
      </c>
      <c r="O558" s="4">
        <f>IF(SUM($D558:N558)&lt;($D370-$U370),O527*MIN($M370,($D370-$U370)-SUM($D558:N558)),0)</f>
        <v>0</v>
      </c>
      <c r="P558" s="4">
        <f>IF(SUM($D558:O558)&lt;($D370-$U370),P527*MIN($M370,($D370-$U370)-SUM($D558:O558)),0)</f>
        <v>0</v>
      </c>
      <c r="Q558" s="4">
        <f>IF(SUM($D558:P558)&lt;($D370-$U370),Q527*MIN($M370,($D370-$U370)-SUM($D558:P558)),0)</f>
        <v>0</v>
      </c>
      <c r="R558" s="4">
        <f>IF(SUM($D558:Q558)&lt;($D370-$U370),R527*MIN($M370,($D370-$U370)-SUM($D558:Q558)),0)</f>
        <v>0</v>
      </c>
      <c r="S558" s="4">
        <f>IF(SUM($D558:R558)&lt;($D370-$U370),S527*MIN($M370,($D370-$U370)-SUM($D558:R558)),0)</f>
        <v>0</v>
      </c>
      <c r="T558" s="4">
        <f>IF(SUM($D558:S558)&lt;($D370-$U370),T527*MIN($M370,($D370-$U370)-SUM($D558:S558)),0)</f>
        <v>0</v>
      </c>
      <c r="U558" s="4">
        <f>IF(SUM($D558:T558)&lt;($D370-$U370),U527*MIN($M370,($D370-$U370)-SUM($D558:T558)),0)</f>
        <v>0</v>
      </c>
      <c r="V558" s="4">
        <f>IF(SUM($D558:U558)&lt;($D370-$U370),V527*MIN($M370,($D370-$U370)-SUM($D558:U558)),0)</f>
        <v>0</v>
      </c>
      <c r="W558" s="4">
        <f>IF(SUM($D558:V558)&lt;($D370-$U370),W527*MIN($M370,($D370-$U370)-SUM($D558:V558)),0)</f>
        <v>0</v>
      </c>
      <c r="X558" s="4">
        <f>IF(SUM($D558:W558)&lt;($D370-$U370),X527*MIN($M370,($D370-$U370)-SUM($D558:W558)),0)</f>
        <v>0</v>
      </c>
      <c r="Y558" s="4">
        <f>IF(SUM($D558:X558)&lt;($D370-$U370),Y527*MIN($M370,($D370-$U370)-SUM($D558:X558)),0)</f>
        <v>0</v>
      </c>
      <c r="Z558" s="4">
        <f>IF(SUM($D558:Y558)&lt;($D370-$U370),Z527*MIN($M370,($D370-$U370)-SUM($D558:Y558)),0)</f>
        <v>0</v>
      </c>
      <c r="AA558" s="4">
        <f>IF(SUM($D558:Z558)&lt;($D370-$U370),AA527*MIN($M370,($D370-$U370)-SUM($D558:Z558)),0)</f>
        <v>0</v>
      </c>
      <c r="AB558" s="4">
        <f>IF(SUM($D558:AA558)&lt;($D370-$U370),AB527*MIN($M370,($D370-$U370)-SUM($D558:AA558)),0)</f>
        <v>0</v>
      </c>
    </row>
    <row r="559" spans="2:28" hidden="1" outlineLevel="1">
      <c r="B559" s="556"/>
      <c r="C559" s="10">
        <f t="shared" si="90"/>
        <v>0</v>
      </c>
      <c r="D559" s="10"/>
      <c r="E559" s="4">
        <f>IF(SUM($D559:D559)&lt;($D371-$U371),E528*MIN($M371,($D371-$U371)-SUM($D559:D559)),0)</f>
        <v>0</v>
      </c>
      <c r="F559" s="4">
        <f>IF(SUM($D559:E559)&lt;($D371-$U371),F528*MIN($M371,($D371-$U371)-SUM($D559:E559)),0)</f>
        <v>0</v>
      </c>
      <c r="G559" s="4">
        <f>IF(SUM($D559:F559)&lt;($D371-$U371),G528*MIN($M371,($D371-$U371)-SUM($D559:F559)),0)</f>
        <v>0</v>
      </c>
      <c r="H559" s="4">
        <f>IF(SUM($D559:G559)&lt;($D371-$U371),H528*MIN($M371,($D371-$U371)-SUM($D559:G559)),0)</f>
        <v>0</v>
      </c>
      <c r="I559" s="4">
        <f>IF(SUM($D559:H559)&lt;($D371-$U371),I528*MIN($M371,($D371-$U371)-SUM($D559:H559)),0)</f>
        <v>0</v>
      </c>
      <c r="J559" s="4">
        <f>IF(SUM($D559:I559)&lt;($D371-$U371),J528*MIN($M371,($D371-$U371)-SUM($D559:I559)),0)</f>
        <v>0</v>
      </c>
      <c r="K559" s="4">
        <f>IF(SUM($D559:J559)&lt;($D371-$U371),K528*MIN($M371,($D371-$U371)-SUM($D559:J559)),0)</f>
        <v>0</v>
      </c>
      <c r="L559" s="4">
        <f>IF(SUM($D559:K559)&lt;($D371-$U371),L528*MIN($M371,($D371-$U371)-SUM($D559:K559)),0)</f>
        <v>0</v>
      </c>
      <c r="M559" s="4">
        <f>IF(SUM($D559:L559)&lt;($D371-$U371),M528*MIN($M371,($D371-$U371)-SUM($D559:L559)),0)</f>
        <v>0</v>
      </c>
      <c r="N559" s="4">
        <f>IF(SUM($D559:M559)&lt;($D371-$U371),N528*MIN($M371,($D371-$U371)-SUM($D559:M559)),0)</f>
        <v>0</v>
      </c>
      <c r="O559" s="4">
        <f>IF(SUM($D559:N559)&lt;($D371-$U371),O528*MIN($M371,($D371-$U371)-SUM($D559:N559)),0)</f>
        <v>0</v>
      </c>
      <c r="P559" s="4">
        <f>IF(SUM($D559:O559)&lt;($D371-$U371),P528*MIN($M371,($D371-$U371)-SUM($D559:O559)),0)</f>
        <v>0</v>
      </c>
      <c r="Q559" s="4">
        <f>IF(SUM($D559:P559)&lt;($D371-$U371),Q528*MIN($M371,($D371-$U371)-SUM($D559:P559)),0)</f>
        <v>0</v>
      </c>
      <c r="R559" s="4">
        <f>IF(SUM($D559:Q559)&lt;($D371-$U371),R528*MIN($M371,($D371-$U371)-SUM($D559:Q559)),0)</f>
        <v>0</v>
      </c>
      <c r="S559" s="4">
        <f>IF(SUM($D559:R559)&lt;($D371-$U371),S528*MIN($M371,($D371-$U371)-SUM($D559:R559)),0)</f>
        <v>0</v>
      </c>
      <c r="T559" s="4">
        <f>IF(SUM($D559:S559)&lt;($D371-$U371),T528*MIN($M371,($D371-$U371)-SUM($D559:S559)),0)</f>
        <v>0</v>
      </c>
      <c r="U559" s="4">
        <f>IF(SUM($D559:T559)&lt;($D371-$U371),U528*MIN($M371,($D371-$U371)-SUM($D559:T559)),0)</f>
        <v>0</v>
      </c>
      <c r="V559" s="4">
        <f>IF(SUM($D559:U559)&lt;($D371-$U371),V528*MIN($M371,($D371-$U371)-SUM($D559:U559)),0)</f>
        <v>0</v>
      </c>
      <c r="W559" s="4">
        <f>IF(SUM($D559:V559)&lt;($D371-$U371),W528*MIN($M371,($D371-$U371)-SUM($D559:V559)),0)</f>
        <v>0</v>
      </c>
      <c r="X559" s="4">
        <f>IF(SUM($D559:W559)&lt;($D371-$U371),X528*MIN($M371,($D371-$U371)-SUM($D559:W559)),0)</f>
        <v>0</v>
      </c>
      <c r="Y559" s="4">
        <f>IF(SUM($D559:X559)&lt;($D371-$U371),Y528*MIN($M371,($D371-$U371)-SUM($D559:X559)),0)</f>
        <v>0</v>
      </c>
      <c r="Z559" s="4">
        <f>IF(SUM($D559:Y559)&lt;($D371-$U371),Z528*MIN($M371,($D371-$U371)-SUM($D559:Y559)),0)</f>
        <v>0</v>
      </c>
      <c r="AA559" s="4">
        <f>IF(SUM($D559:Z559)&lt;($D371-$U371),AA528*MIN($M371,($D371-$U371)-SUM($D559:Z559)),0)</f>
        <v>0</v>
      </c>
      <c r="AB559" s="4">
        <f>IF(SUM($D559:AA559)&lt;($D371-$U371),AB528*MIN($M371,($D371-$U371)-SUM($D559:AA559)),0)</f>
        <v>0</v>
      </c>
    </row>
    <row r="560" spans="2:28" hidden="1" outlineLevel="1">
      <c r="B560" s="556"/>
      <c r="C560" s="10">
        <f t="shared" si="90"/>
        <v>0</v>
      </c>
      <c r="D560" s="10"/>
      <c r="E560" s="4">
        <f>IF(SUM($D560:D560)&lt;($D372-$U372),E529*MIN($M372,($D372-$U372)-SUM($D560:D560)),0)</f>
        <v>0</v>
      </c>
      <c r="F560" s="4">
        <f>IF(SUM($D560:E560)&lt;($D372-$U372),F529*MIN($M372,($D372-$U372)-SUM($D560:E560)),0)</f>
        <v>0</v>
      </c>
      <c r="G560" s="4">
        <f>IF(SUM($D560:F560)&lt;($D372-$U372),G529*MIN($M372,($D372-$U372)-SUM($D560:F560)),0)</f>
        <v>0</v>
      </c>
      <c r="H560" s="4">
        <f>IF(SUM($D560:G560)&lt;($D372-$U372),H529*MIN($M372,($D372-$U372)-SUM($D560:G560)),0)</f>
        <v>0</v>
      </c>
      <c r="I560" s="4">
        <f>IF(SUM($D560:H560)&lt;($D372-$U372),I529*MIN($M372,($D372-$U372)-SUM($D560:H560)),0)</f>
        <v>0</v>
      </c>
      <c r="J560" s="4">
        <f>IF(SUM($D560:I560)&lt;($D372-$U372),J529*MIN($M372,($D372-$U372)-SUM($D560:I560)),0)</f>
        <v>0</v>
      </c>
      <c r="K560" s="4">
        <f>IF(SUM($D560:J560)&lt;($D372-$U372),K529*MIN($M372,($D372-$U372)-SUM($D560:J560)),0)</f>
        <v>0</v>
      </c>
      <c r="L560" s="4">
        <f>IF(SUM($D560:K560)&lt;($D372-$U372),L529*MIN($M372,($D372-$U372)-SUM($D560:K560)),0)</f>
        <v>0</v>
      </c>
      <c r="M560" s="4">
        <f>IF(SUM($D560:L560)&lt;($D372-$U372),M529*MIN($M372,($D372-$U372)-SUM($D560:L560)),0)</f>
        <v>0</v>
      </c>
      <c r="N560" s="4">
        <f>IF(SUM($D560:M560)&lt;($D372-$U372),N529*MIN($M372,($D372-$U372)-SUM($D560:M560)),0)</f>
        <v>0</v>
      </c>
      <c r="O560" s="4">
        <f>IF(SUM($D560:N560)&lt;($D372-$U372),O529*MIN($M372,($D372-$U372)-SUM($D560:N560)),0)</f>
        <v>0</v>
      </c>
      <c r="P560" s="4">
        <f>IF(SUM($D560:O560)&lt;($D372-$U372),P529*MIN($M372,($D372-$U372)-SUM($D560:O560)),0)</f>
        <v>0</v>
      </c>
      <c r="Q560" s="4">
        <f>IF(SUM($D560:P560)&lt;($D372-$U372),Q529*MIN($M372,($D372-$U372)-SUM($D560:P560)),0)</f>
        <v>0</v>
      </c>
      <c r="R560" s="4">
        <f>IF(SUM($D560:Q560)&lt;($D372-$U372),R529*MIN($M372,($D372-$U372)-SUM($D560:Q560)),0)</f>
        <v>0</v>
      </c>
      <c r="S560" s="4">
        <f>IF(SUM($D560:R560)&lt;($D372-$U372),S529*MIN($M372,($D372-$U372)-SUM($D560:R560)),0)</f>
        <v>0</v>
      </c>
      <c r="T560" s="4">
        <f>IF(SUM($D560:S560)&lt;($D372-$U372),T529*MIN($M372,($D372-$U372)-SUM($D560:S560)),0)</f>
        <v>0</v>
      </c>
      <c r="U560" s="4">
        <f>IF(SUM($D560:T560)&lt;($D372-$U372),U529*MIN($M372,($D372-$U372)-SUM($D560:T560)),0)</f>
        <v>0</v>
      </c>
      <c r="V560" s="4">
        <f>IF(SUM($D560:U560)&lt;($D372-$U372),V529*MIN($M372,($D372-$U372)-SUM($D560:U560)),0)</f>
        <v>0</v>
      </c>
      <c r="W560" s="4">
        <f>IF(SUM($D560:V560)&lt;($D372-$U372),W529*MIN($M372,($D372-$U372)-SUM($D560:V560)),0)</f>
        <v>0</v>
      </c>
      <c r="X560" s="4">
        <f>IF(SUM($D560:W560)&lt;($D372-$U372),X529*MIN($M372,($D372-$U372)-SUM($D560:W560)),0)</f>
        <v>0</v>
      </c>
      <c r="Y560" s="4">
        <f>IF(SUM($D560:X560)&lt;($D372-$U372),Y529*MIN($M372,($D372-$U372)-SUM($D560:X560)),0)</f>
        <v>0</v>
      </c>
      <c r="Z560" s="4">
        <f>IF(SUM($D560:Y560)&lt;($D372-$U372),Z529*MIN($M372,($D372-$U372)-SUM($D560:Y560)),0)</f>
        <v>0</v>
      </c>
      <c r="AA560" s="4">
        <f>IF(SUM($D560:Z560)&lt;($D372-$U372),AA529*MIN($M372,($D372-$U372)-SUM($D560:Z560)),0)</f>
        <v>0</v>
      </c>
      <c r="AB560" s="4">
        <f>IF(SUM($D560:AA560)&lt;($D372-$U372),AB529*MIN($M372,($D372-$U372)-SUM($D560:AA560)),0)</f>
        <v>0</v>
      </c>
    </row>
    <row r="561" spans="2:28" hidden="1" outlineLevel="1">
      <c r="B561" s="556"/>
      <c r="C561" s="10">
        <f t="shared" si="90"/>
        <v>0</v>
      </c>
      <c r="D561" s="10"/>
      <c r="E561" s="4">
        <f>IF(SUM($D561:D561)&lt;($D373-$U373),E530*MIN($M373,($D373-$U373)-SUM($D561:D561)),0)</f>
        <v>0</v>
      </c>
      <c r="F561" s="4">
        <f>IF(SUM($D561:E561)&lt;($D373-$U373),F530*MIN($M373,($D373-$U373)-SUM($D561:E561)),0)</f>
        <v>0</v>
      </c>
      <c r="G561" s="4">
        <f>IF(SUM($D561:F561)&lt;($D373-$U373),G530*MIN($M373,($D373-$U373)-SUM($D561:F561)),0)</f>
        <v>0</v>
      </c>
      <c r="H561" s="4">
        <f>IF(SUM($D561:G561)&lt;($D373-$U373),H530*MIN($M373,($D373-$U373)-SUM($D561:G561)),0)</f>
        <v>0</v>
      </c>
      <c r="I561" s="4">
        <f>IF(SUM($D561:H561)&lt;($D373-$U373),I530*MIN($M373,($D373-$U373)-SUM($D561:H561)),0)</f>
        <v>0</v>
      </c>
      <c r="J561" s="4">
        <f>IF(SUM($D561:I561)&lt;($D373-$U373),J530*MIN($M373,($D373-$U373)-SUM($D561:I561)),0)</f>
        <v>0</v>
      </c>
      <c r="K561" s="4">
        <f>IF(SUM($D561:J561)&lt;($D373-$U373),K530*MIN($M373,($D373-$U373)-SUM($D561:J561)),0)</f>
        <v>0</v>
      </c>
      <c r="L561" s="4">
        <f>IF(SUM($D561:K561)&lt;($D373-$U373),L530*MIN($M373,($D373-$U373)-SUM($D561:K561)),0)</f>
        <v>0</v>
      </c>
      <c r="M561" s="4">
        <f>IF(SUM($D561:L561)&lt;($D373-$U373),M530*MIN($M373,($D373-$U373)-SUM($D561:L561)),0)</f>
        <v>0</v>
      </c>
      <c r="N561" s="4">
        <f>IF(SUM($D561:M561)&lt;($D373-$U373),N530*MIN($M373,($D373-$U373)-SUM($D561:M561)),0)</f>
        <v>0</v>
      </c>
      <c r="O561" s="4">
        <f>IF(SUM($D561:N561)&lt;($D373-$U373),O530*MIN($M373,($D373-$U373)-SUM($D561:N561)),0)</f>
        <v>0</v>
      </c>
      <c r="P561" s="4">
        <f>IF(SUM($D561:O561)&lt;($D373-$U373),P530*MIN($M373,($D373-$U373)-SUM($D561:O561)),0)</f>
        <v>0</v>
      </c>
      <c r="Q561" s="4">
        <f>IF(SUM($D561:P561)&lt;($D373-$U373),Q530*MIN($M373,($D373-$U373)-SUM($D561:P561)),0)</f>
        <v>0</v>
      </c>
      <c r="R561" s="4">
        <f>IF(SUM($D561:Q561)&lt;($D373-$U373),R530*MIN($M373,($D373-$U373)-SUM($D561:Q561)),0)</f>
        <v>0</v>
      </c>
      <c r="S561" s="4">
        <f>IF(SUM($D561:R561)&lt;($D373-$U373),S530*MIN($M373,($D373-$U373)-SUM($D561:R561)),0)</f>
        <v>0</v>
      </c>
      <c r="T561" s="4">
        <f>IF(SUM($D561:S561)&lt;($D373-$U373),T530*MIN($M373,($D373-$U373)-SUM($D561:S561)),0)</f>
        <v>0</v>
      </c>
      <c r="U561" s="4">
        <f>IF(SUM($D561:T561)&lt;($D373-$U373),U530*MIN($M373,($D373-$U373)-SUM($D561:T561)),0)</f>
        <v>0</v>
      </c>
      <c r="V561" s="4">
        <f>IF(SUM($D561:U561)&lt;($D373-$U373),V530*MIN($M373,($D373-$U373)-SUM($D561:U561)),0)</f>
        <v>0</v>
      </c>
      <c r="W561" s="4">
        <f>IF(SUM($D561:V561)&lt;($D373-$U373),W530*MIN($M373,($D373-$U373)-SUM($D561:V561)),0)</f>
        <v>0</v>
      </c>
      <c r="X561" s="4">
        <f>IF(SUM($D561:W561)&lt;($D373-$U373),X530*MIN($M373,($D373-$U373)-SUM($D561:W561)),0)</f>
        <v>0</v>
      </c>
      <c r="Y561" s="4">
        <f>IF(SUM($D561:X561)&lt;($D373-$U373),Y530*MIN($M373,($D373-$U373)-SUM($D561:X561)),0)</f>
        <v>0</v>
      </c>
      <c r="Z561" s="4">
        <f>IF(SUM($D561:Y561)&lt;($D373-$U373),Z530*MIN($M373,($D373-$U373)-SUM($D561:Y561)),0)</f>
        <v>0</v>
      </c>
      <c r="AA561" s="4">
        <f>IF(SUM($D561:Z561)&lt;($D373-$U373),AA530*MIN($M373,($D373-$U373)-SUM($D561:Z561)),0)</f>
        <v>0</v>
      </c>
      <c r="AB561" s="4">
        <f>IF(SUM($D561:AA561)&lt;($D373-$U373),AB530*MIN($M373,($D373-$U373)-SUM($D561:AA561)),0)</f>
        <v>0</v>
      </c>
    </row>
    <row r="562" spans="2:28" hidden="1" outlineLevel="1">
      <c r="B562" s="556"/>
      <c r="C562" s="21" t="s">
        <v>286</v>
      </c>
    </row>
    <row r="563" spans="2:28" hidden="1" outlineLevel="1">
      <c r="B563" s="556"/>
      <c r="C563" s="4" t="str">
        <f>C532</f>
        <v>Studio</v>
      </c>
      <c r="D563" s="1070">
        <f t="shared" ref="D563:D592" si="91">$D344-D439</f>
        <v>0</v>
      </c>
      <c r="E563" s="252">
        <f>IF($K344="Natural",$D344-E439,IF(E$375&lt;$K344,$D563,0))</f>
        <v>0</v>
      </c>
      <c r="F563" s="252">
        <f t="shared" ref="F563:AB563" si="92">IF($K344="Natural",$D344-F439,IF(F$375&lt;$K344,$D563,0))</f>
        <v>0</v>
      </c>
      <c r="G563" s="252">
        <f t="shared" si="92"/>
        <v>0</v>
      </c>
      <c r="H563" s="252">
        <f t="shared" si="92"/>
        <v>0</v>
      </c>
      <c r="I563" s="252">
        <f t="shared" si="92"/>
        <v>0</v>
      </c>
      <c r="J563" s="252">
        <f t="shared" si="92"/>
        <v>0</v>
      </c>
      <c r="K563" s="252">
        <f t="shared" si="92"/>
        <v>0</v>
      </c>
      <c r="L563" s="252">
        <f t="shared" si="92"/>
        <v>0</v>
      </c>
      <c r="M563" s="252">
        <f t="shared" si="92"/>
        <v>0</v>
      </c>
      <c r="N563" s="252">
        <f t="shared" si="92"/>
        <v>0</v>
      </c>
      <c r="O563" s="252">
        <f t="shared" si="92"/>
        <v>0</v>
      </c>
      <c r="P563" s="252">
        <f t="shared" si="92"/>
        <v>0</v>
      </c>
      <c r="Q563" s="252">
        <f t="shared" si="92"/>
        <v>0</v>
      </c>
      <c r="R563" s="252">
        <f t="shared" si="92"/>
        <v>0</v>
      </c>
      <c r="S563" s="252">
        <f t="shared" si="92"/>
        <v>0</v>
      </c>
      <c r="T563" s="252">
        <f t="shared" si="92"/>
        <v>0</v>
      </c>
      <c r="U563" s="252">
        <f t="shared" si="92"/>
        <v>0</v>
      </c>
      <c r="V563" s="252">
        <f t="shared" si="92"/>
        <v>0</v>
      </c>
      <c r="W563" s="252">
        <f t="shared" si="92"/>
        <v>0</v>
      </c>
      <c r="X563" s="252">
        <f t="shared" si="92"/>
        <v>0</v>
      </c>
      <c r="Y563" s="252">
        <f t="shared" si="92"/>
        <v>0</v>
      </c>
      <c r="Z563" s="252">
        <f t="shared" si="92"/>
        <v>0</v>
      </c>
      <c r="AA563" s="252">
        <f t="shared" si="92"/>
        <v>0</v>
      </c>
      <c r="AB563" s="252">
        <f t="shared" si="92"/>
        <v>0</v>
      </c>
    </row>
    <row r="564" spans="2:28" hidden="1" outlineLevel="1">
      <c r="B564" s="556"/>
      <c r="C564" s="4" t="str">
        <f>C533</f>
        <v xml:space="preserve">1 Bed / 1 Bath </v>
      </c>
      <c r="D564" s="1070">
        <f t="shared" si="91"/>
        <v>3</v>
      </c>
      <c r="E564" s="252">
        <f t="shared" ref="E564:AB564" si="93">IF($K345="Natural",$D345-E440,IF(E$375&lt;$K345,$D564,0))</f>
        <v>3</v>
      </c>
      <c r="F564" s="252">
        <f t="shared" si="93"/>
        <v>3</v>
      </c>
      <c r="G564" s="252">
        <f t="shared" si="93"/>
        <v>3</v>
      </c>
      <c r="H564" s="252">
        <f t="shared" si="93"/>
        <v>3</v>
      </c>
      <c r="I564" s="252">
        <f t="shared" si="93"/>
        <v>3</v>
      </c>
      <c r="J564" s="252">
        <f t="shared" si="93"/>
        <v>0</v>
      </c>
      <c r="K564" s="252">
        <f t="shared" si="93"/>
        <v>0</v>
      </c>
      <c r="L564" s="252">
        <f t="shared" si="93"/>
        <v>0</v>
      </c>
      <c r="M564" s="252">
        <f t="shared" si="93"/>
        <v>0</v>
      </c>
      <c r="N564" s="252">
        <f t="shared" si="93"/>
        <v>0</v>
      </c>
      <c r="O564" s="252">
        <f t="shared" si="93"/>
        <v>0</v>
      </c>
      <c r="P564" s="252">
        <f t="shared" si="93"/>
        <v>0</v>
      </c>
      <c r="Q564" s="252">
        <f t="shared" si="93"/>
        <v>0</v>
      </c>
      <c r="R564" s="252">
        <f t="shared" si="93"/>
        <v>0</v>
      </c>
      <c r="S564" s="252">
        <f t="shared" si="93"/>
        <v>0</v>
      </c>
      <c r="T564" s="252">
        <f t="shared" si="93"/>
        <v>0</v>
      </c>
      <c r="U564" s="252">
        <f t="shared" si="93"/>
        <v>0</v>
      </c>
      <c r="V564" s="252">
        <f t="shared" si="93"/>
        <v>0</v>
      </c>
      <c r="W564" s="252">
        <f t="shared" si="93"/>
        <v>0</v>
      </c>
      <c r="X564" s="252">
        <f t="shared" si="93"/>
        <v>0</v>
      </c>
      <c r="Y564" s="252">
        <f t="shared" si="93"/>
        <v>0</v>
      </c>
      <c r="Z564" s="252">
        <f t="shared" si="93"/>
        <v>0</v>
      </c>
      <c r="AA564" s="252">
        <f t="shared" si="93"/>
        <v>0</v>
      </c>
      <c r="AB564" s="252">
        <f t="shared" si="93"/>
        <v>0</v>
      </c>
    </row>
    <row r="565" spans="2:28" hidden="1" outlineLevel="1">
      <c r="B565" s="556"/>
      <c r="C565" s="4" t="str">
        <f>C534</f>
        <v xml:space="preserve">1 Bed / 1 Bath </v>
      </c>
      <c r="D565" s="1070">
        <f t="shared" si="91"/>
        <v>0</v>
      </c>
      <c r="E565" s="252">
        <f t="shared" ref="E565:AB565" si="94">IF($K346="Natural",$D346-E441,IF(E$375&lt;$K346,$D565,0))</f>
        <v>0</v>
      </c>
      <c r="F565" s="252">
        <f t="shared" si="94"/>
        <v>0</v>
      </c>
      <c r="G565" s="252">
        <f t="shared" si="94"/>
        <v>0</v>
      </c>
      <c r="H565" s="252">
        <f t="shared" si="94"/>
        <v>0</v>
      </c>
      <c r="I565" s="252">
        <f t="shared" si="94"/>
        <v>0</v>
      </c>
      <c r="J565" s="252">
        <f t="shared" si="94"/>
        <v>0</v>
      </c>
      <c r="K565" s="252">
        <f t="shared" si="94"/>
        <v>0</v>
      </c>
      <c r="L565" s="252">
        <f t="shared" si="94"/>
        <v>0</v>
      </c>
      <c r="M565" s="252">
        <f t="shared" si="94"/>
        <v>0</v>
      </c>
      <c r="N565" s="252">
        <f t="shared" si="94"/>
        <v>0</v>
      </c>
      <c r="O565" s="252">
        <f t="shared" si="94"/>
        <v>0</v>
      </c>
      <c r="P565" s="252">
        <f t="shared" si="94"/>
        <v>0</v>
      </c>
      <c r="Q565" s="252">
        <f t="shared" si="94"/>
        <v>0</v>
      </c>
      <c r="R565" s="252">
        <f t="shared" si="94"/>
        <v>0</v>
      </c>
      <c r="S565" s="252">
        <f t="shared" si="94"/>
        <v>0</v>
      </c>
      <c r="T565" s="252">
        <f t="shared" si="94"/>
        <v>0</v>
      </c>
      <c r="U565" s="252">
        <f t="shared" si="94"/>
        <v>0</v>
      </c>
      <c r="V565" s="252">
        <f t="shared" si="94"/>
        <v>0</v>
      </c>
      <c r="W565" s="252">
        <f t="shared" si="94"/>
        <v>0</v>
      </c>
      <c r="X565" s="252">
        <f t="shared" si="94"/>
        <v>0</v>
      </c>
      <c r="Y565" s="252">
        <f t="shared" si="94"/>
        <v>0</v>
      </c>
      <c r="Z565" s="252">
        <f t="shared" si="94"/>
        <v>0</v>
      </c>
      <c r="AA565" s="252">
        <f t="shared" si="94"/>
        <v>0</v>
      </c>
      <c r="AB565" s="252">
        <f t="shared" si="94"/>
        <v>0</v>
      </c>
    </row>
    <row r="566" spans="2:28" hidden="1" outlineLevel="1">
      <c r="B566" s="556"/>
      <c r="C566" s="4" t="str">
        <f>C535</f>
        <v xml:space="preserve">1 Bed / 1 Bath </v>
      </c>
      <c r="D566" s="1070">
        <f t="shared" si="91"/>
        <v>0</v>
      </c>
      <c r="E566" s="252">
        <f t="shared" ref="E566:AB566" si="95">IF($K347="Natural",$D347-E442,IF(E$375&lt;$K347,$D566,0))</f>
        <v>0</v>
      </c>
      <c r="F566" s="252">
        <f t="shared" si="95"/>
        <v>0</v>
      </c>
      <c r="G566" s="252">
        <f t="shared" si="95"/>
        <v>0</v>
      </c>
      <c r="H566" s="252">
        <f t="shared" si="95"/>
        <v>0</v>
      </c>
      <c r="I566" s="252">
        <f t="shared" si="95"/>
        <v>0</v>
      </c>
      <c r="J566" s="252">
        <f t="shared" si="95"/>
        <v>0</v>
      </c>
      <c r="K566" s="252">
        <f t="shared" si="95"/>
        <v>0</v>
      </c>
      <c r="L566" s="252">
        <f t="shared" si="95"/>
        <v>0</v>
      </c>
      <c r="M566" s="252">
        <f t="shared" si="95"/>
        <v>0</v>
      </c>
      <c r="N566" s="252">
        <f t="shared" si="95"/>
        <v>0</v>
      </c>
      <c r="O566" s="252">
        <f t="shared" si="95"/>
        <v>0</v>
      </c>
      <c r="P566" s="252">
        <f t="shared" si="95"/>
        <v>0</v>
      </c>
      <c r="Q566" s="252">
        <f t="shared" si="95"/>
        <v>0</v>
      </c>
      <c r="R566" s="252">
        <f t="shared" si="95"/>
        <v>0</v>
      </c>
      <c r="S566" s="252">
        <f t="shared" si="95"/>
        <v>0</v>
      </c>
      <c r="T566" s="252">
        <f t="shared" si="95"/>
        <v>0</v>
      </c>
      <c r="U566" s="252">
        <f t="shared" si="95"/>
        <v>0</v>
      </c>
      <c r="V566" s="252">
        <f t="shared" si="95"/>
        <v>0</v>
      </c>
      <c r="W566" s="252">
        <f t="shared" si="95"/>
        <v>0</v>
      </c>
      <c r="X566" s="252">
        <f t="shared" si="95"/>
        <v>0</v>
      </c>
      <c r="Y566" s="252">
        <f t="shared" si="95"/>
        <v>0</v>
      </c>
      <c r="Z566" s="252">
        <f t="shared" si="95"/>
        <v>0</v>
      </c>
      <c r="AA566" s="252">
        <f t="shared" si="95"/>
        <v>0</v>
      </c>
      <c r="AB566" s="252">
        <f t="shared" si="95"/>
        <v>0</v>
      </c>
    </row>
    <row r="567" spans="2:28" hidden="1" outlineLevel="1">
      <c r="B567" s="556"/>
      <c r="C567" s="10" t="str">
        <f t="shared" ref="C567:C592" si="96">C536</f>
        <v xml:space="preserve">2 Bed / 1 Bath </v>
      </c>
      <c r="D567" s="1070">
        <f t="shared" si="91"/>
        <v>1</v>
      </c>
      <c r="E567" s="252">
        <f t="shared" ref="E567:AB567" si="97">IF($K348="Natural",$D348-E443,IF(E$375&lt;$K348,$D567,0))</f>
        <v>1</v>
      </c>
      <c r="F567" s="252">
        <f t="shared" si="97"/>
        <v>1</v>
      </c>
      <c r="G567" s="252">
        <f t="shared" si="97"/>
        <v>1</v>
      </c>
      <c r="H567" s="252">
        <f t="shared" si="97"/>
        <v>1</v>
      </c>
      <c r="I567" s="252">
        <f t="shared" si="97"/>
        <v>1</v>
      </c>
      <c r="J567" s="252">
        <f t="shared" si="97"/>
        <v>0</v>
      </c>
      <c r="K567" s="252">
        <f t="shared" si="97"/>
        <v>0</v>
      </c>
      <c r="L567" s="252">
        <f t="shared" si="97"/>
        <v>0</v>
      </c>
      <c r="M567" s="252">
        <f t="shared" si="97"/>
        <v>0</v>
      </c>
      <c r="N567" s="252">
        <f t="shared" si="97"/>
        <v>0</v>
      </c>
      <c r="O567" s="252">
        <f t="shared" si="97"/>
        <v>0</v>
      </c>
      <c r="P567" s="252">
        <f t="shared" si="97"/>
        <v>0</v>
      </c>
      <c r="Q567" s="252">
        <f t="shared" si="97"/>
        <v>0</v>
      </c>
      <c r="R567" s="252">
        <f t="shared" si="97"/>
        <v>0</v>
      </c>
      <c r="S567" s="252">
        <f t="shared" si="97"/>
        <v>0</v>
      </c>
      <c r="T567" s="252">
        <f t="shared" si="97"/>
        <v>0</v>
      </c>
      <c r="U567" s="252">
        <f t="shared" si="97"/>
        <v>0</v>
      </c>
      <c r="V567" s="252">
        <f t="shared" si="97"/>
        <v>0</v>
      </c>
      <c r="W567" s="252">
        <f t="shared" si="97"/>
        <v>0</v>
      </c>
      <c r="X567" s="252">
        <f t="shared" si="97"/>
        <v>0</v>
      </c>
      <c r="Y567" s="252">
        <f t="shared" si="97"/>
        <v>0</v>
      </c>
      <c r="Z567" s="252">
        <f t="shared" si="97"/>
        <v>0</v>
      </c>
      <c r="AA567" s="252">
        <f t="shared" si="97"/>
        <v>0</v>
      </c>
      <c r="AB567" s="252">
        <f t="shared" si="97"/>
        <v>0</v>
      </c>
    </row>
    <row r="568" spans="2:28" hidden="1" outlineLevel="1">
      <c r="B568" s="556"/>
      <c r="C568" s="10" t="str">
        <f t="shared" si="96"/>
        <v xml:space="preserve">2 Bed / 1 Bath </v>
      </c>
      <c r="D568" s="1070">
        <f t="shared" si="91"/>
        <v>0</v>
      </c>
      <c r="E568" s="252">
        <f t="shared" ref="E568:AB568" si="98">IF($K349="Natural",$D349-E444,IF(E$375&lt;$K349,$D568,0))</f>
        <v>0</v>
      </c>
      <c r="F568" s="252">
        <f t="shared" si="98"/>
        <v>0</v>
      </c>
      <c r="G568" s="252">
        <f t="shared" si="98"/>
        <v>0</v>
      </c>
      <c r="H568" s="252">
        <f t="shared" si="98"/>
        <v>0</v>
      </c>
      <c r="I568" s="252">
        <f t="shared" si="98"/>
        <v>0</v>
      </c>
      <c r="J568" s="252">
        <f t="shared" si="98"/>
        <v>0</v>
      </c>
      <c r="K568" s="252">
        <f t="shared" si="98"/>
        <v>0</v>
      </c>
      <c r="L568" s="252">
        <f t="shared" si="98"/>
        <v>0</v>
      </c>
      <c r="M568" s="252">
        <f t="shared" si="98"/>
        <v>0</v>
      </c>
      <c r="N568" s="252">
        <f t="shared" si="98"/>
        <v>0</v>
      </c>
      <c r="O568" s="252">
        <f t="shared" si="98"/>
        <v>0</v>
      </c>
      <c r="P568" s="252">
        <f t="shared" si="98"/>
        <v>0</v>
      </c>
      <c r="Q568" s="252">
        <f t="shared" si="98"/>
        <v>0</v>
      </c>
      <c r="R568" s="252">
        <f t="shared" si="98"/>
        <v>0</v>
      </c>
      <c r="S568" s="252">
        <f t="shared" si="98"/>
        <v>0</v>
      </c>
      <c r="T568" s="252">
        <f t="shared" si="98"/>
        <v>0</v>
      </c>
      <c r="U568" s="252">
        <f t="shared" si="98"/>
        <v>0</v>
      </c>
      <c r="V568" s="252">
        <f t="shared" si="98"/>
        <v>0</v>
      </c>
      <c r="W568" s="252">
        <f t="shared" si="98"/>
        <v>0</v>
      </c>
      <c r="X568" s="252">
        <f t="shared" si="98"/>
        <v>0</v>
      </c>
      <c r="Y568" s="252">
        <f t="shared" si="98"/>
        <v>0</v>
      </c>
      <c r="Z568" s="252">
        <f t="shared" si="98"/>
        <v>0</v>
      </c>
      <c r="AA568" s="252">
        <f t="shared" si="98"/>
        <v>0</v>
      </c>
      <c r="AB568" s="252">
        <f t="shared" si="98"/>
        <v>0</v>
      </c>
    </row>
    <row r="569" spans="2:28" hidden="1" outlineLevel="1">
      <c r="B569" s="556"/>
      <c r="C569" s="10" t="str">
        <f t="shared" si="96"/>
        <v xml:space="preserve">2 Bed / 1 Bath </v>
      </c>
      <c r="D569" s="1070">
        <f t="shared" si="91"/>
        <v>0</v>
      </c>
      <c r="E569" s="252">
        <f t="shared" ref="E569:AB569" si="99">IF($K350="Natural",$D350-E445,IF(E$375&lt;$K350,$D569,0))</f>
        <v>0</v>
      </c>
      <c r="F569" s="252">
        <f t="shared" si="99"/>
        <v>0</v>
      </c>
      <c r="G569" s="252">
        <f t="shared" si="99"/>
        <v>0</v>
      </c>
      <c r="H569" s="252">
        <f t="shared" si="99"/>
        <v>0</v>
      </c>
      <c r="I569" s="252">
        <f t="shared" si="99"/>
        <v>0</v>
      </c>
      <c r="J569" s="252">
        <f t="shared" si="99"/>
        <v>0</v>
      </c>
      <c r="K569" s="252">
        <f t="shared" si="99"/>
        <v>0</v>
      </c>
      <c r="L569" s="252">
        <f t="shared" si="99"/>
        <v>0</v>
      </c>
      <c r="M569" s="252">
        <f t="shared" si="99"/>
        <v>0</v>
      </c>
      <c r="N569" s="252">
        <f t="shared" si="99"/>
        <v>0</v>
      </c>
      <c r="O569" s="252">
        <f t="shared" si="99"/>
        <v>0</v>
      </c>
      <c r="P569" s="252">
        <f t="shared" si="99"/>
        <v>0</v>
      </c>
      <c r="Q569" s="252">
        <f t="shared" si="99"/>
        <v>0</v>
      </c>
      <c r="R569" s="252">
        <f t="shared" si="99"/>
        <v>0</v>
      </c>
      <c r="S569" s="252">
        <f t="shared" si="99"/>
        <v>0</v>
      </c>
      <c r="T569" s="252">
        <f t="shared" si="99"/>
        <v>0</v>
      </c>
      <c r="U569" s="252">
        <f t="shared" si="99"/>
        <v>0</v>
      </c>
      <c r="V569" s="252">
        <f t="shared" si="99"/>
        <v>0</v>
      </c>
      <c r="W569" s="252">
        <f t="shared" si="99"/>
        <v>0</v>
      </c>
      <c r="X569" s="252">
        <f t="shared" si="99"/>
        <v>0</v>
      </c>
      <c r="Y569" s="252">
        <f t="shared" si="99"/>
        <v>0</v>
      </c>
      <c r="Z569" s="252">
        <f t="shared" si="99"/>
        <v>0</v>
      </c>
      <c r="AA569" s="252">
        <f t="shared" si="99"/>
        <v>0</v>
      </c>
      <c r="AB569" s="252">
        <f t="shared" si="99"/>
        <v>0</v>
      </c>
    </row>
    <row r="570" spans="2:28" hidden="1" outlineLevel="1">
      <c r="B570" s="556"/>
      <c r="C570" s="10" t="str">
        <f t="shared" si="96"/>
        <v xml:space="preserve">2 Bed / 2 Bath </v>
      </c>
      <c r="D570" s="1070">
        <f t="shared" si="91"/>
        <v>0</v>
      </c>
      <c r="E570" s="252">
        <f t="shared" ref="E570:AB570" si="100">IF($K351="Natural",$D351-E446,IF(E$375&lt;$K351,$D570,0))</f>
        <v>0</v>
      </c>
      <c r="F570" s="252">
        <f t="shared" si="100"/>
        <v>0</v>
      </c>
      <c r="G570" s="252">
        <f t="shared" si="100"/>
        <v>0</v>
      </c>
      <c r="H570" s="252">
        <f t="shared" si="100"/>
        <v>0</v>
      </c>
      <c r="I570" s="252">
        <f t="shared" si="100"/>
        <v>0</v>
      </c>
      <c r="J570" s="252">
        <f t="shared" si="100"/>
        <v>0</v>
      </c>
      <c r="K570" s="252">
        <f t="shared" si="100"/>
        <v>0</v>
      </c>
      <c r="L570" s="252">
        <f t="shared" si="100"/>
        <v>0</v>
      </c>
      <c r="M570" s="252">
        <f t="shared" si="100"/>
        <v>0</v>
      </c>
      <c r="N570" s="252">
        <f t="shared" si="100"/>
        <v>0</v>
      </c>
      <c r="O570" s="252">
        <f t="shared" si="100"/>
        <v>0</v>
      </c>
      <c r="P570" s="252">
        <f t="shared" si="100"/>
        <v>0</v>
      </c>
      <c r="Q570" s="252">
        <f t="shared" si="100"/>
        <v>0</v>
      </c>
      <c r="R570" s="252">
        <f t="shared" si="100"/>
        <v>0</v>
      </c>
      <c r="S570" s="252">
        <f t="shared" si="100"/>
        <v>0</v>
      </c>
      <c r="T570" s="252">
        <f t="shared" si="100"/>
        <v>0</v>
      </c>
      <c r="U570" s="252">
        <f t="shared" si="100"/>
        <v>0</v>
      </c>
      <c r="V570" s="252">
        <f t="shared" si="100"/>
        <v>0</v>
      </c>
      <c r="W570" s="252">
        <f t="shared" si="100"/>
        <v>0</v>
      </c>
      <c r="X570" s="252">
        <f t="shared" si="100"/>
        <v>0</v>
      </c>
      <c r="Y570" s="252">
        <f t="shared" si="100"/>
        <v>0</v>
      </c>
      <c r="Z570" s="252">
        <f t="shared" si="100"/>
        <v>0</v>
      </c>
      <c r="AA570" s="252">
        <f t="shared" si="100"/>
        <v>0</v>
      </c>
      <c r="AB570" s="252">
        <f t="shared" si="100"/>
        <v>0</v>
      </c>
    </row>
    <row r="571" spans="2:28" hidden="1" outlineLevel="1">
      <c r="B571" s="556"/>
      <c r="C571" s="10" t="str">
        <f t="shared" si="96"/>
        <v>2 Bed / 1 Bath + Den</v>
      </c>
      <c r="D571" s="1070">
        <f t="shared" si="91"/>
        <v>1</v>
      </c>
      <c r="E571" s="252">
        <f t="shared" ref="E571:AB571" si="101">IF($K352="Natural",$D352-E447,IF(E$375&lt;$K352,$D571,0))</f>
        <v>1</v>
      </c>
      <c r="F571" s="252">
        <f t="shared" si="101"/>
        <v>1</v>
      </c>
      <c r="G571" s="252">
        <f t="shared" si="101"/>
        <v>1</v>
      </c>
      <c r="H571" s="252">
        <f t="shared" si="101"/>
        <v>1</v>
      </c>
      <c r="I571" s="252">
        <f t="shared" si="101"/>
        <v>1</v>
      </c>
      <c r="J571" s="252">
        <f t="shared" si="101"/>
        <v>0</v>
      </c>
      <c r="K571" s="252">
        <f t="shared" si="101"/>
        <v>0</v>
      </c>
      <c r="L571" s="252">
        <f t="shared" si="101"/>
        <v>0</v>
      </c>
      <c r="M571" s="252">
        <f t="shared" si="101"/>
        <v>0</v>
      </c>
      <c r="N571" s="252">
        <f t="shared" si="101"/>
        <v>0</v>
      </c>
      <c r="O571" s="252">
        <f t="shared" si="101"/>
        <v>0</v>
      </c>
      <c r="P571" s="252">
        <f t="shared" si="101"/>
        <v>0</v>
      </c>
      <c r="Q571" s="252">
        <f t="shared" si="101"/>
        <v>0</v>
      </c>
      <c r="R571" s="252">
        <f t="shared" si="101"/>
        <v>0</v>
      </c>
      <c r="S571" s="252">
        <f t="shared" si="101"/>
        <v>0</v>
      </c>
      <c r="T571" s="252">
        <f t="shared" si="101"/>
        <v>0</v>
      </c>
      <c r="U571" s="252">
        <f t="shared" si="101"/>
        <v>0</v>
      </c>
      <c r="V571" s="252">
        <f t="shared" si="101"/>
        <v>0</v>
      </c>
      <c r="W571" s="252">
        <f t="shared" si="101"/>
        <v>0</v>
      </c>
      <c r="X571" s="252">
        <f t="shared" si="101"/>
        <v>0</v>
      </c>
      <c r="Y571" s="252">
        <f t="shared" si="101"/>
        <v>0</v>
      </c>
      <c r="Z571" s="252">
        <f t="shared" si="101"/>
        <v>0</v>
      </c>
      <c r="AA571" s="252">
        <f t="shared" si="101"/>
        <v>0</v>
      </c>
      <c r="AB571" s="252">
        <f t="shared" si="101"/>
        <v>0</v>
      </c>
    </row>
    <row r="572" spans="2:28" hidden="1" outlineLevel="1">
      <c r="B572" s="556"/>
      <c r="C572" s="10" t="str">
        <f t="shared" si="96"/>
        <v xml:space="preserve">2 Bed / 2 Bath </v>
      </c>
      <c r="D572" s="1070">
        <f t="shared" si="91"/>
        <v>0</v>
      </c>
      <c r="E572" s="252">
        <f t="shared" ref="E572:AB572" si="102">IF($K353="Natural",$D353-E448,IF(E$375&lt;$K353,$D572,0))</f>
        <v>0</v>
      </c>
      <c r="F572" s="252">
        <f t="shared" si="102"/>
        <v>0</v>
      </c>
      <c r="G572" s="252">
        <f t="shared" si="102"/>
        <v>0</v>
      </c>
      <c r="H572" s="252">
        <f t="shared" si="102"/>
        <v>0</v>
      </c>
      <c r="I572" s="252">
        <f t="shared" si="102"/>
        <v>0</v>
      </c>
      <c r="J572" s="252">
        <f t="shared" si="102"/>
        <v>0</v>
      </c>
      <c r="K572" s="252">
        <f t="shared" si="102"/>
        <v>0</v>
      </c>
      <c r="L572" s="252">
        <f t="shared" si="102"/>
        <v>0</v>
      </c>
      <c r="M572" s="252">
        <f t="shared" si="102"/>
        <v>0</v>
      </c>
      <c r="N572" s="252">
        <f t="shared" si="102"/>
        <v>0</v>
      </c>
      <c r="O572" s="252">
        <f t="shared" si="102"/>
        <v>0</v>
      </c>
      <c r="P572" s="252">
        <f t="shared" si="102"/>
        <v>0</v>
      </c>
      <c r="Q572" s="252">
        <f t="shared" si="102"/>
        <v>0</v>
      </c>
      <c r="R572" s="252">
        <f t="shared" si="102"/>
        <v>0</v>
      </c>
      <c r="S572" s="252">
        <f t="shared" si="102"/>
        <v>0</v>
      </c>
      <c r="T572" s="252">
        <f t="shared" si="102"/>
        <v>0</v>
      </c>
      <c r="U572" s="252">
        <f t="shared" si="102"/>
        <v>0</v>
      </c>
      <c r="V572" s="252">
        <f t="shared" si="102"/>
        <v>0</v>
      </c>
      <c r="W572" s="252">
        <f t="shared" si="102"/>
        <v>0</v>
      </c>
      <c r="X572" s="252">
        <f t="shared" si="102"/>
        <v>0</v>
      </c>
      <c r="Y572" s="252">
        <f t="shared" si="102"/>
        <v>0</v>
      </c>
      <c r="Z572" s="252">
        <f t="shared" si="102"/>
        <v>0</v>
      </c>
      <c r="AA572" s="252">
        <f t="shared" si="102"/>
        <v>0</v>
      </c>
      <c r="AB572" s="252">
        <f t="shared" si="102"/>
        <v>0</v>
      </c>
    </row>
    <row r="573" spans="2:28" hidden="1" outlineLevel="1">
      <c r="B573" s="556"/>
      <c r="C573" s="10" t="str">
        <f t="shared" si="96"/>
        <v xml:space="preserve">2 Bed / 1.5 Bath </v>
      </c>
      <c r="D573" s="1070">
        <f t="shared" si="91"/>
        <v>0</v>
      </c>
      <c r="E573" s="252">
        <f t="shared" ref="E573:AB573" si="103">IF($K354="Natural",$D354-E449,IF(E$375&lt;$K354,$D573,0))</f>
        <v>0</v>
      </c>
      <c r="F573" s="252">
        <f t="shared" si="103"/>
        <v>0</v>
      </c>
      <c r="G573" s="252">
        <f t="shared" si="103"/>
        <v>0</v>
      </c>
      <c r="H573" s="252">
        <f t="shared" si="103"/>
        <v>0</v>
      </c>
      <c r="I573" s="252">
        <f t="shared" si="103"/>
        <v>0</v>
      </c>
      <c r="J573" s="252">
        <f t="shared" si="103"/>
        <v>0</v>
      </c>
      <c r="K573" s="252">
        <f t="shared" si="103"/>
        <v>0</v>
      </c>
      <c r="L573" s="252">
        <f t="shared" si="103"/>
        <v>0</v>
      </c>
      <c r="M573" s="252">
        <f t="shared" si="103"/>
        <v>0</v>
      </c>
      <c r="N573" s="252">
        <f t="shared" si="103"/>
        <v>0</v>
      </c>
      <c r="O573" s="252">
        <f t="shared" si="103"/>
        <v>0</v>
      </c>
      <c r="P573" s="252">
        <f t="shared" si="103"/>
        <v>0</v>
      </c>
      <c r="Q573" s="252">
        <f t="shared" si="103"/>
        <v>0</v>
      </c>
      <c r="R573" s="252">
        <f t="shared" si="103"/>
        <v>0</v>
      </c>
      <c r="S573" s="252">
        <f t="shared" si="103"/>
        <v>0</v>
      </c>
      <c r="T573" s="252">
        <f t="shared" si="103"/>
        <v>0</v>
      </c>
      <c r="U573" s="252">
        <f t="shared" si="103"/>
        <v>0</v>
      </c>
      <c r="V573" s="252">
        <f t="shared" si="103"/>
        <v>0</v>
      </c>
      <c r="W573" s="252">
        <f t="shared" si="103"/>
        <v>0</v>
      </c>
      <c r="X573" s="252">
        <f t="shared" si="103"/>
        <v>0</v>
      </c>
      <c r="Y573" s="252">
        <f t="shared" si="103"/>
        <v>0</v>
      </c>
      <c r="Z573" s="252">
        <f t="shared" si="103"/>
        <v>0</v>
      </c>
      <c r="AA573" s="252">
        <f t="shared" si="103"/>
        <v>0</v>
      </c>
      <c r="AB573" s="252">
        <f t="shared" si="103"/>
        <v>0</v>
      </c>
    </row>
    <row r="574" spans="2:28" hidden="1" outlineLevel="1">
      <c r="B574" s="556"/>
      <c r="C574" s="10" t="str">
        <f t="shared" si="96"/>
        <v xml:space="preserve">3 Bed / 2 Bath </v>
      </c>
      <c r="D574" s="1070">
        <f t="shared" si="91"/>
        <v>0</v>
      </c>
      <c r="E574" s="252">
        <f t="shared" ref="E574:AB574" si="104">IF($K355="Natural",$D355-E450,IF(E$375&lt;$K355,$D574,0))</f>
        <v>0</v>
      </c>
      <c r="F574" s="252">
        <f t="shared" si="104"/>
        <v>0</v>
      </c>
      <c r="G574" s="252">
        <f t="shared" si="104"/>
        <v>0</v>
      </c>
      <c r="H574" s="252">
        <f t="shared" si="104"/>
        <v>0</v>
      </c>
      <c r="I574" s="252">
        <f t="shared" si="104"/>
        <v>0</v>
      </c>
      <c r="J574" s="252">
        <f t="shared" si="104"/>
        <v>0</v>
      </c>
      <c r="K574" s="252">
        <f t="shared" si="104"/>
        <v>0</v>
      </c>
      <c r="L574" s="252">
        <f t="shared" si="104"/>
        <v>0</v>
      </c>
      <c r="M574" s="252">
        <f t="shared" si="104"/>
        <v>0</v>
      </c>
      <c r="N574" s="252">
        <f t="shared" si="104"/>
        <v>0</v>
      </c>
      <c r="O574" s="252">
        <f t="shared" si="104"/>
        <v>0</v>
      </c>
      <c r="P574" s="252">
        <f t="shared" si="104"/>
        <v>0</v>
      </c>
      <c r="Q574" s="252">
        <f t="shared" si="104"/>
        <v>0</v>
      </c>
      <c r="R574" s="252">
        <f t="shared" si="104"/>
        <v>0</v>
      </c>
      <c r="S574" s="252">
        <f t="shared" si="104"/>
        <v>0</v>
      </c>
      <c r="T574" s="252">
        <f t="shared" si="104"/>
        <v>0</v>
      </c>
      <c r="U574" s="252">
        <f t="shared" si="104"/>
        <v>0</v>
      </c>
      <c r="V574" s="252">
        <f t="shared" si="104"/>
        <v>0</v>
      </c>
      <c r="W574" s="252">
        <f t="shared" si="104"/>
        <v>0</v>
      </c>
      <c r="X574" s="252">
        <f t="shared" si="104"/>
        <v>0</v>
      </c>
      <c r="Y574" s="252">
        <f t="shared" si="104"/>
        <v>0</v>
      </c>
      <c r="Z574" s="252">
        <f t="shared" si="104"/>
        <v>0</v>
      </c>
      <c r="AA574" s="252">
        <f t="shared" si="104"/>
        <v>0</v>
      </c>
      <c r="AB574" s="252">
        <f t="shared" si="104"/>
        <v>0</v>
      </c>
    </row>
    <row r="575" spans="2:28" hidden="1" outlineLevel="1">
      <c r="B575" s="556"/>
      <c r="C575" s="10" t="str">
        <f t="shared" si="96"/>
        <v>3 Bed / 2 Bath House</v>
      </c>
      <c r="D575" s="1070">
        <f t="shared" si="91"/>
        <v>1</v>
      </c>
      <c r="E575" s="252">
        <f t="shared" ref="E575:AB575" si="105">IF($K356="Natural",$D356-E451,IF(E$375&lt;$K356,$D575,0))</f>
        <v>1</v>
      </c>
      <c r="F575" s="252">
        <f t="shared" si="105"/>
        <v>1</v>
      </c>
      <c r="G575" s="252">
        <f t="shared" si="105"/>
        <v>1</v>
      </c>
      <c r="H575" s="252">
        <f t="shared" si="105"/>
        <v>1</v>
      </c>
      <c r="I575" s="252">
        <f t="shared" si="105"/>
        <v>1</v>
      </c>
      <c r="J575" s="252">
        <f t="shared" si="105"/>
        <v>0</v>
      </c>
      <c r="K575" s="252">
        <f t="shared" si="105"/>
        <v>0</v>
      </c>
      <c r="L575" s="252">
        <f t="shared" si="105"/>
        <v>0</v>
      </c>
      <c r="M575" s="252">
        <f t="shared" si="105"/>
        <v>0</v>
      </c>
      <c r="N575" s="252">
        <f t="shared" si="105"/>
        <v>0</v>
      </c>
      <c r="O575" s="252">
        <f t="shared" si="105"/>
        <v>0</v>
      </c>
      <c r="P575" s="252">
        <f t="shared" si="105"/>
        <v>0</v>
      </c>
      <c r="Q575" s="252">
        <f t="shared" si="105"/>
        <v>0</v>
      </c>
      <c r="R575" s="252">
        <f t="shared" si="105"/>
        <v>0</v>
      </c>
      <c r="S575" s="252">
        <f t="shared" si="105"/>
        <v>0</v>
      </c>
      <c r="T575" s="252">
        <f t="shared" si="105"/>
        <v>0</v>
      </c>
      <c r="U575" s="252">
        <f t="shared" si="105"/>
        <v>0</v>
      </c>
      <c r="V575" s="252">
        <f t="shared" si="105"/>
        <v>0</v>
      </c>
      <c r="W575" s="252">
        <f t="shared" si="105"/>
        <v>0</v>
      </c>
      <c r="X575" s="252">
        <f t="shared" si="105"/>
        <v>0</v>
      </c>
      <c r="Y575" s="252">
        <f t="shared" si="105"/>
        <v>0</v>
      </c>
      <c r="Z575" s="252">
        <f t="shared" si="105"/>
        <v>0</v>
      </c>
      <c r="AA575" s="252">
        <f t="shared" si="105"/>
        <v>0</v>
      </c>
      <c r="AB575" s="252">
        <f t="shared" si="105"/>
        <v>0</v>
      </c>
    </row>
    <row r="576" spans="2:28" hidden="1" outlineLevel="1">
      <c r="B576" s="556"/>
      <c r="C576" s="10" t="str">
        <f t="shared" si="96"/>
        <v xml:space="preserve">3 Bed / 2 Bath </v>
      </c>
      <c r="D576" s="1070">
        <f t="shared" si="91"/>
        <v>0</v>
      </c>
      <c r="E576" s="252">
        <f t="shared" ref="E576:AB576" si="106">IF($K357="Natural",$D357-E452,IF(E$375&lt;$K357,$D576,0))</f>
        <v>0</v>
      </c>
      <c r="F576" s="252">
        <f t="shared" si="106"/>
        <v>0</v>
      </c>
      <c r="G576" s="252">
        <f t="shared" si="106"/>
        <v>0</v>
      </c>
      <c r="H576" s="252">
        <f t="shared" si="106"/>
        <v>0</v>
      </c>
      <c r="I576" s="252">
        <f t="shared" si="106"/>
        <v>0</v>
      </c>
      <c r="J576" s="252">
        <f t="shared" si="106"/>
        <v>0</v>
      </c>
      <c r="K576" s="252">
        <f t="shared" si="106"/>
        <v>0</v>
      </c>
      <c r="L576" s="252">
        <f t="shared" si="106"/>
        <v>0</v>
      </c>
      <c r="M576" s="252">
        <f t="shared" si="106"/>
        <v>0</v>
      </c>
      <c r="N576" s="252">
        <f t="shared" si="106"/>
        <v>0</v>
      </c>
      <c r="O576" s="252">
        <f t="shared" si="106"/>
        <v>0</v>
      </c>
      <c r="P576" s="252">
        <f t="shared" si="106"/>
        <v>0</v>
      </c>
      <c r="Q576" s="252">
        <f t="shared" si="106"/>
        <v>0</v>
      </c>
      <c r="R576" s="252">
        <f t="shared" si="106"/>
        <v>0</v>
      </c>
      <c r="S576" s="252">
        <f t="shared" si="106"/>
        <v>0</v>
      </c>
      <c r="T576" s="252">
        <f t="shared" si="106"/>
        <v>0</v>
      </c>
      <c r="U576" s="252">
        <f t="shared" si="106"/>
        <v>0</v>
      </c>
      <c r="V576" s="252">
        <f t="shared" si="106"/>
        <v>0</v>
      </c>
      <c r="W576" s="252">
        <f t="shared" si="106"/>
        <v>0</v>
      </c>
      <c r="X576" s="252">
        <f t="shared" si="106"/>
        <v>0</v>
      </c>
      <c r="Y576" s="252">
        <f t="shared" si="106"/>
        <v>0</v>
      </c>
      <c r="Z576" s="252">
        <f t="shared" si="106"/>
        <v>0</v>
      </c>
      <c r="AA576" s="252">
        <f t="shared" si="106"/>
        <v>0</v>
      </c>
      <c r="AB576" s="252">
        <f t="shared" si="106"/>
        <v>0</v>
      </c>
    </row>
    <row r="577" spans="2:28" hidden="1" outlineLevel="1">
      <c r="B577" s="556"/>
      <c r="C577" s="10" t="str">
        <f t="shared" si="96"/>
        <v xml:space="preserve">1 Bed / 1 Bath </v>
      </c>
      <c r="D577" s="1070">
        <f t="shared" si="91"/>
        <v>0</v>
      </c>
      <c r="E577" s="252">
        <f t="shared" ref="E577:AB577" si="107">IF($K358="Natural",$D358-E453,IF(E$375&lt;$K358,$D577,0))</f>
        <v>0</v>
      </c>
      <c r="F577" s="252">
        <f t="shared" si="107"/>
        <v>0</v>
      </c>
      <c r="G577" s="252">
        <f t="shared" si="107"/>
        <v>0</v>
      </c>
      <c r="H577" s="252">
        <f t="shared" si="107"/>
        <v>0</v>
      </c>
      <c r="I577" s="252">
        <f t="shared" si="107"/>
        <v>0</v>
      </c>
      <c r="J577" s="252">
        <f t="shared" si="107"/>
        <v>0</v>
      </c>
      <c r="K577" s="252">
        <f t="shared" si="107"/>
        <v>0</v>
      </c>
      <c r="L577" s="252">
        <f t="shared" si="107"/>
        <v>0</v>
      </c>
      <c r="M577" s="252">
        <f t="shared" si="107"/>
        <v>0</v>
      </c>
      <c r="N577" s="252">
        <f t="shared" si="107"/>
        <v>0</v>
      </c>
      <c r="O577" s="252">
        <f t="shared" si="107"/>
        <v>0</v>
      </c>
      <c r="P577" s="252">
        <f t="shared" si="107"/>
        <v>0</v>
      </c>
      <c r="Q577" s="252">
        <f t="shared" si="107"/>
        <v>0</v>
      </c>
      <c r="R577" s="252">
        <f t="shared" si="107"/>
        <v>0</v>
      </c>
      <c r="S577" s="252">
        <f t="shared" si="107"/>
        <v>0</v>
      </c>
      <c r="T577" s="252">
        <f t="shared" si="107"/>
        <v>0</v>
      </c>
      <c r="U577" s="252">
        <f t="shared" si="107"/>
        <v>0</v>
      </c>
      <c r="V577" s="252">
        <f t="shared" si="107"/>
        <v>0</v>
      </c>
      <c r="W577" s="252">
        <f t="shared" si="107"/>
        <v>0</v>
      </c>
      <c r="X577" s="252">
        <f t="shared" si="107"/>
        <v>0</v>
      </c>
      <c r="Y577" s="252">
        <f t="shared" si="107"/>
        <v>0</v>
      </c>
      <c r="Z577" s="252">
        <f t="shared" si="107"/>
        <v>0</v>
      </c>
      <c r="AA577" s="252">
        <f t="shared" si="107"/>
        <v>0</v>
      </c>
      <c r="AB577" s="252">
        <f t="shared" si="107"/>
        <v>0</v>
      </c>
    </row>
    <row r="578" spans="2:28" hidden="1" outlineLevel="1">
      <c r="B578" s="556"/>
      <c r="C578" s="10" t="str">
        <f t="shared" si="96"/>
        <v xml:space="preserve">2 Bed / 2 Bath </v>
      </c>
      <c r="D578" s="1070">
        <f t="shared" si="91"/>
        <v>0</v>
      </c>
      <c r="E578" s="252">
        <f t="shared" ref="E578:AB578" si="108">IF($K359="Natural",$D359-E454,IF(E$375&lt;$K359,$D578,0))</f>
        <v>0</v>
      </c>
      <c r="F578" s="252">
        <f t="shared" si="108"/>
        <v>0</v>
      </c>
      <c r="G578" s="252">
        <f t="shared" si="108"/>
        <v>0</v>
      </c>
      <c r="H578" s="252">
        <f t="shared" si="108"/>
        <v>0</v>
      </c>
      <c r="I578" s="252">
        <f t="shared" si="108"/>
        <v>0</v>
      </c>
      <c r="J578" s="252">
        <f t="shared" si="108"/>
        <v>0</v>
      </c>
      <c r="K578" s="252">
        <f t="shared" si="108"/>
        <v>0</v>
      </c>
      <c r="L578" s="252">
        <f t="shared" si="108"/>
        <v>0</v>
      </c>
      <c r="M578" s="252">
        <f t="shared" si="108"/>
        <v>0</v>
      </c>
      <c r="N578" s="252">
        <f t="shared" si="108"/>
        <v>0</v>
      </c>
      <c r="O578" s="252">
        <f t="shared" si="108"/>
        <v>0</v>
      </c>
      <c r="P578" s="252">
        <f t="shared" si="108"/>
        <v>0</v>
      </c>
      <c r="Q578" s="252">
        <f t="shared" si="108"/>
        <v>0</v>
      </c>
      <c r="R578" s="252">
        <f t="shared" si="108"/>
        <v>0</v>
      </c>
      <c r="S578" s="252">
        <f t="shared" si="108"/>
        <v>0</v>
      </c>
      <c r="T578" s="252">
        <f t="shared" si="108"/>
        <v>0</v>
      </c>
      <c r="U578" s="252">
        <f t="shared" si="108"/>
        <v>0</v>
      </c>
      <c r="V578" s="252">
        <f t="shared" si="108"/>
        <v>0</v>
      </c>
      <c r="W578" s="252">
        <f t="shared" si="108"/>
        <v>0</v>
      </c>
      <c r="X578" s="252">
        <f t="shared" si="108"/>
        <v>0</v>
      </c>
      <c r="Y578" s="252">
        <f t="shared" si="108"/>
        <v>0</v>
      </c>
      <c r="Z578" s="252">
        <f t="shared" si="108"/>
        <v>0</v>
      </c>
      <c r="AA578" s="252">
        <f t="shared" si="108"/>
        <v>0</v>
      </c>
      <c r="AB578" s="252">
        <f t="shared" si="108"/>
        <v>0</v>
      </c>
    </row>
    <row r="579" spans="2:28" hidden="1" outlineLevel="1">
      <c r="B579" s="556"/>
      <c r="C579" s="10" t="str">
        <f t="shared" si="96"/>
        <v xml:space="preserve">4 Bed / 2 Bath Penthouse </v>
      </c>
      <c r="D579" s="1070">
        <f t="shared" si="91"/>
        <v>0</v>
      </c>
      <c r="E579" s="252">
        <f t="shared" ref="E579:AB579" si="109">IF($K360="Natural",$D360-E455,IF(E$375&lt;$K360,$D579,0))</f>
        <v>0</v>
      </c>
      <c r="F579" s="252">
        <f t="shared" si="109"/>
        <v>0</v>
      </c>
      <c r="G579" s="252">
        <f t="shared" si="109"/>
        <v>0</v>
      </c>
      <c r="H579" s="252">
        <f t="shared" si="109"/>
        <v>0</v>
      </c>
      <c r="I579" s="252">
        <f t="shared" si="109"/>
        <v>0</v>
      </c>
      <c r="J579" s="252">
        <f t="shared" si="109"/>
        <v>0</v>
      </c>
      <c r="K579" s="252">
        <f t="shared" si="109"/>
        <v>0</v>
      </c>
      <c r="L579" s="252">
        <f t="shared" si="109"/>
        <v>0</v>
      </c>
      <c r="M579" s="252">
        <f t="shared" si="109"/>
        <v>0</v>
      </c>
      <c r="N579" s="252">
        <f t="shared" si="109"/>
        <v>0</v>
      </c>
      <c r="O579" s="252">
        <f t="shared" si="109"/>
        <v>0</v>
      </c>
      <c r="P579" s="252">
        <f t="shared" si="109"/>
        <v>0</v>
      </c>
      <c r="Q579" s="252">
        <f t="shared" si="109"/>
        <v>0</v>
      </c>
      <c r="R579" s="252">
        <f t="shared" si="109"/>
        <v>0</v>
      </c>
      <c r="S579" s="252">
        <f t="shared" si="109"/>
        <v>0</v>
      </c>
      <c r="T579" s="252">
        <f t="shared" si="109"/>
        <v>0</v>
      </c>
      <c r="U579" s="252">
        <f t="shared" si="109"/>
        <v>0</v>
      </c>
      <c r="V579" s="252">
        <f t="shared" si="109"/>
        <v>0</v>
      </c>
      <c r="W579" s="252">
        <f t="shared" si="109"/>
        <v>0</v>
      </c>
      <c r="X579" s="252">
        <f t="shared" si="109"/>
        <v>0</v>
      </c>
      <c r="Y579" s="252">
        <f t="shared" si="109"/>
        <v>0</v>
      </c>
      <c r="Z579" s="252">
        <f t="shared" si="109"/>
        <v>0</v>
      </c>
      <c r="AA579" s="252">
        <f t="shared" si="109"/>
        <v>0</v>
      </c>
      <c r="AB579" s="252">
        <f t="shared" si="109"/>
        <v>0</v>
      </c>
    </row>
    <row r="580" spans="2:28" hidden="1" outlineLevel="1">
      <c r="B580" s="556"/>
      <c r="C580" s="10" t="str">
        <f t="shared" si="96"/>
        <v xml:space="preserve">2 Bed / 2 Bath </v>
      </c>
      <c r="D580" s="1070">
        <f t="shared" si="91"/>
        <v>0</v>
      </c>
      <c r="E580" s="252">
        <f t="shared" ref="E580:AB580" si="110">IF($K361="Natural",$D361-E456,IF(E$375&lt;$K361,$D580,0))</f>
        <v>0</v>
      </c>
      <c r="F580" s="252">
        <f t="shared" si="110"/>
        <v>0</v>
      </c>
      <c r="G580" s="252">
        <f t="shared" si="110"/>
        <v>0</v>
      </c>
      <c r="H580" s="252">
        <f t="shared" si="110"/>
        <v>0</v>
      </c>
      <c r="I580" s="252">
        <f t="shared" si="110"/>
        <v>0</v>
      </c>
      <c r="J580" s="252">
        <f t="shared" si="110"/>
        <v>0</v>
      </c>
      <c r="K580" s="252">
        <f t="shared" si="110"/>
        <v>0</v>
      </c>
      <c r="L580" s="252">
        <f t="shared" si="110"/>
        <v>0</v>
      </c>
      <c r="M580" s="252">
        <f t="shared" si="110"/>
        <v>0</v>
      </c>
      <c r="N580" s="252">
        <f t="shared" si="110"/>
        <v>0</v>
      </c>
      <c r="O580" s="252">
        <f t="shared" si="110"/>
        <v>0</v>
      </c>
      <c r="P580" s="252">
        <f t="shared" si="110"/>
        <v>0</v>
      </c>
      <c r="Q580" s="252">
        <f t="shared" si="110"/>
        <v>0</v>
      </c>
      <c r="R580" s="252">
        <f t="shared" si="110"/>
        <v>0</v>
      </c>
      <c r="S580" s="252">
        <f t="shared" si="110"/>
        <v>0</v>
      </c>
      <c r="T580" s="252">
        <f t="shared" si="110"/>
        <v>0</v>
      </c>
      <c r="U580" s="252">
        <f t="shared" si="110"/>
        <v>0</v>
      </c>
      <c r="V580" s="252">
        <f t="shared" si="110"/>
        <v>0</v>
      </c>
      <c r="W580" s="252">
        <f t="shared" si="110"/>
        <v>0</v>
      </c>
      <c r="X580" s="252">
        <f t="shared" si="110"/>
        <v>0</v>
      </c>
      <c r="Y580" s="252">
        <f t="shared" si="110"/>
        <v>0</v>
      </c>
      <c r="Z580" s="252">
        <f t="shared" si="110"/>
        <v>0</v>
      </c>
      <c r="AA580" s="252">
        <f t="shared" si="110"/>
        <v>0</v>
      </c>
      <c r="AB580" s="252">
        <f t="shared" si="110"/>
        <v>0</v>
      </c>
    </row>
    <row r="581" spans="2:28" hidden="1" outlineLevel="1">
      <c r="B581" s="556"/>
      <c r="C581" s="10">
        <f t="shared" si="96"/>
        <v>0</v>
      </c>
      <c r="D581" s="1070">
        <f t="shared" si="91"/>
        <v>0</v>
      </c>
      <c r="E581" s="252">
        <f t="shared" ref="E581:AB581" si="111">IF($K362="Natural",$D362-E457,IF(E$375&lt;$K362,$D581,0))</f>
        <v>0</v>
      </c>
      <c r="F581" s="252">
        <f t="shared" si="111"/>
        <v>0</v>
      </c>
      <c r="G581" s="252">
        <f t="shared" si="111"/>
        <v>0</v>
      </c>
      <c r="H581" s="252">
        <f t="shared" si="111"/>
        <v>0</v>
      </c>
      <c r="I581" s="252">
        <f t="shared" si="111"/>
        <v>0</v>
      </c>
      <c r="J581" s="252">
        <f t="shared" si="111"/>
        <v>0</v>
      </c>
      <c r="K581" s="252">
        <f t="shared" si="111"/>
        <v>0</v>
      </c>
      <c r="L581" s="252">
        <f t="shared" si="111"/>
        <v>0</v>
      </c>
      <c r="M581" s="252">
        <f t="shared" si="111"/>
        <v>0</v>
      </c>
      <c r="N581" s="252">
        <f t="shared" si="111"/>
        <v>0</v>
      </c>
      <c r="O581" s="252">
        <f t="shared" si="111"/>
        <v>0</v>
      </c>
      <c r="P581" s="252">
        <f t="shared" si="111"/>
        <v>0</v>
      </c>
      <c r="Q581" s="252">
        <f t="shared" si="111"/>
        <v>0</v>
      </c>
      <c r="R581" s="252">
        <f t="shared" si="111"/>
        <v>0</v>
      </c>
      <c r="S581" s="252">
        <f t="shared" si="111"/>
        <v>0</v>
      </c>
      <c r="T581" s="252">
        <f t="shared" si="111"/>
        <v>0</v>
      </c>
      <c r="U581" s="252">
        <f t="shared" si="111"/>
        <v>0</v>
      </c>
      <c r="V581" s="252">
        <f t="shared" si="111"/>
        <v>0</v>
      </c>
      <c r="W581" s="252">
        <f t="shared" si="111"/>
        <v>0</v>
      </c>
      <c r="X581" s="252">
        <f t="shared" si="111"/>
        <v>0</v>
      </c>
      <c r="Y581" s="252">
        <f t="shared" si="111"/>
        <v>0</v>
      </c>
      <c r="Z581" s="252">
        <f t="shared" si="111"/>
        <v>0</v>
      </c>
      <c r="AA581" s="252">
        <f t="shared" si="111"/>
        <v>0</v>
      </c>
      <c r="AB581" s="252">
        <f t="shared" si="111"/>
        <v>0</v>
      </c>
    </row>
    <row r="582" spans="2:28" hidden="1" outlineLevel="1">
      <c r="B582" s="556"/>
      <c r="C582" s="10">
        <f t="shared" si="96"/>
        <v>0</v>
      </c>
      <c r="D582" s="1070">
        <f t="shared" si="91"/>
        <v>0</v>
      </c>
      <c r="E582" s="252">
        <f t="shared" ref="E582:AB582" si="112">IF($K363="Natural",$D363-E458,IF(E$375&lt;$K363,$D582,0))</f>
        <v>0</v>
      </c>
      <c r="F582" s="252">
        <f t="shared" si="112"/>
        <v>0</v>
      </c>
      <c r="G582" s="252">
        <f t="shared" si="112"/>
        <v>0</v>
      </c>
      <c r="H582" s="252">
        <f t="shared" si="112"/>
        <v>0</v>
      </c>
      <c r="I582" s="252">
        <f t="shared" si="112"/>
        <v>0</v>
      </c>
      <c r="J582" s="252">
        <f t="shared" si="112"/>
        <v>0</v>
      </c>
      <c r="K582" s="252">
        <f t="shared" si="112"/>
        <v>0</v>
      </c>
      <c r="L582" s="252">
        <f t="shared" si="112"/>
        <v>0</v>
      </c>
      <c r="M582" s="252">
        <f t="shared" si="112"/>
        <v>0</v>
      </c>
      <c r="N582" s="252">
        <f t="shared" si="112"/>
        <v>0</v>
      </c>
      <c r="O582" s="252">
        <f t="shared" si="112"/>
        <v>0</v>
      </c>
      <c r="P582" s="252">
        <f t="shared" si="112"/>
        <v>0</v>
      </c>
      <c r="Q582" s="252">
        <f t="shared" si="112"/>
        <v>0</v>
      </c>
      <c r="R582" s="252">
        <f t="shared" si="112"/>
        <v>0</v>
      </c>
      <c r="S582" s="252">
        <f t="shared" si="112"/>
        <v>0</v>
      </c>
      <c r="T582" s="252">
        <f t="shared" si="112"/>
        <v>0</v>
      </c>
      <c r="U582" s="252">
        <f t="shared" si="112"/>
        <v>0</v>
      </c>
      <c r="V582" s="252">
        <f t="shared" si="112"/>
        <v>0</v>
      </c>
      <c r="W582" s="252">
        <f t="shared" si="112"/>
        <v>0</v>
      </c>
      <c r="X582" s="252">
        <f t="shared" si="112"/>
        <v>0</v>
      </c>
      <c r="Y582" s="252">
        <f t="shared" si="112"/>
        <v>0</v>
      </c>
      <c r="Z582" s="252">
        <f t="shared" si="112"/>
        <v>0</v>
      </c>
      <c r="AA582" s="252">
        <f t="shared" si="112"/>
        <v>0</v>
      </c>
      <c r="AB582" s="252">
        <f t="shared" si="112"/>
        <v>0</v>
      </c>
    </row>
    <row r="583" spans="2:28" hidden="1" outlineLevel="1">
      <c r="B583" s="556"/>
      <c r="C583" s="10">
        <f t="shared" si="96"/>
        <v>0</v>
      </c>
      <c r="D583" s="1070">
        <f t="shared" si="91"/>
        <v>0</v>
      </c>
      <c r="E583" s="252">
        <f t="shared" ref="E583:AB583" si="113">IF($K364="Natural",$D364-E459,IF(E$375&lt;$K364,$D583,0))</f>
        <v>0</v>
      </c>
      <c r="F583" s="252">
        <f t="shared" si="113"/>
        <v>0</v>
      </c>
      <c r="G583" s="252">
        <f t="shared" si="113"/>
        <v>0</v>
      </c>
      <c r="H583" s="252">
        <f t="shared" si="113"/>
        <v>0</v>
      </c>
      <c r="I583" s="252">
        <f t="shared" si="113"/>
        <v>0</v>
      </c>
      <c r="J583" s="252">
        <f t="shared" si="113"/>
        <v>0</v>
      </c>
      <c r="K583" s="252">
        <f t="shared" si="113"/>
        <v>0</v>
      </c>
      <c r="L583" s="252">
        <f t="shared" si="113"/>
        <v>0</v>
      </c>
      <c r="M583" s="252">
        <f t="shared" si="113"/>
        <v>0</v>
      </c>
      <c r="N583" s="252">
        <f t="shared" si="113"/>
        <v>0</v>
      </c>
      <c r="O583" s="252">
        <f t="shared" si="113"/>
        <v>0</v>
      </c>
      <c r="P583" s="252">
        <f t="shared" si="113"/>
        <v>0</v>
      </c>
      <c r="Q583" s="252">
        <f t="shared" si="113"/>
        <v>0</v>
      </c>
      <c r="R583" s="252">
        <f t="shared" si="113"/>
        <v>0</v>
      </c>
      <c r="S583" s="252">
        <f t="shared" si="113"/>
        <v>0</v>
      </c>
      <c r="T583" s="252">
        <f t="shared" si="113"/>
        <v>0</v>
      </c>
      <c r="U583" s="252">
        <f t="shared" si="113"/>
        <v>0</v>
      </c>
      <c r="V583" s="252">
        <f t="shared" si="113"/>
        <v>0</v>
      </c>
      <c r="W583" s="252">
        <f t="shared" si="113"/>
        <v>0</v>
      </c>
      <c r="X583" s="252">
        <f t="shared" si="113"/>
        <v>0</v>
      </c>
      <c r="Y583" s="252">
        <f t="shared" si="113"/>
        <v>0</v>
      </c>
      <c r="Z583" s="252">
        <f t="shared" si="113"/>
        <v>0</v>
      </c>
      <c r="AA583" s="252">
        <f t="shared" si="113"/>
        <v>0</v>
      </c>
      <c r="AB583" s="252">
        <f t="shared" si="113"/>
        <v>0</v>
      </c>
    </row>
    <row r="584" spans="2:28" hidden="1" outlineLevel="1">
      <c r="B584" s="556"/>
      <c r="C584" s="10">
        <f t="shared" si="96"/>
        <v>0</v>
      </c>
      <c r="D584" s="1070">
        <f t="shared" si="91"/>
        <v>0</v>
      </c>
      <c r="E584" s="252">
        <f t="shared" ref="E584:AB584" si="114">IF($K365="Natural",$D365-E460,IF(E$375&lt;$K365,$D584,0))</f>
        <v>0</v>
      </c>
      <c r="F584" s="252">
        <f t="shared" si="114"/>
        <v>0</v>
      </c>
      <c r="G584" s="252">
        <f t="shared" si="114"/>
        <v>0</v>
      </c>
      <c r="H584" s="252">
        <f t="shared" si="114"/>
        <v>0</v>
      </c>
      <c r="I584" s="252">
        <f t="shared" si="114"/>
        <v>0</v>
      </c>
      <c r="J584" s="252">
        <f t="shared" si="114"/>
        <v>0</v>
      </c>
      <c r="K584" s="252">
        <f t="shared" si="114"/>
        <v>0</v>
      </c>
      <c r="L584" s="252">
        <f t="shared" si="114"/>
        <v>0</v>
      </c>
      <c r="M584" s="252">
        <f t="shared" si="114"/>
        <v>0</v>
      </c>
      <c r="N584" s="252">
        <f t="shared" si="114"/>
        <v>0</v>
      </c>
      <c r="O584" s="252">
        <f t="shared" si="114"/>
        <v>0</v>
      </c>
      <c r="P584" s="252">
        <f t="shared" si="114"/>
        <v>0</v>
      </c>
      <c r="Q584" s="252">
        <f t="shared" si="114"/>
        <v>0</v>
      </c>
      <c r="R584" s="252">
        <f t="shared" si="114"/>
        <v>0</v>
      </c>
      <c r="S584" s="252">
        <f t="shared" si="114"/>
        <v>0</v>
      </c>
      <c r="T584" s="252">
        <f t="shared" si="114"/>
        <v>0</v>
      </c>
      <c r="U584" s="252">
        <f t="shared" si="114"/>
        <v>0</v>
      </c>
      <c r="V584" s="252">
        <f t="shared" si="114"/>
        <v>0</v>
      </c>
      <c r="W584" s="252">
        <f t="shared" si="114"/>
        <v>0</v>
      </c>
      <c r="X584" s="252">
        <f t="shared" si="114"/>
        <v>0</v>
      </c>
      <c r="Y584" s="252">
        <f t="shared" si="114"/>
        <v>0</v>
      </c>
      <c r="Z584" s="252">
        <f t="shared" si="114"/>
        <v>0</v>
      </c>
      <c r="AA584" s="252">
        <f t="shared" si="114"/>
        <v>0</v>
      </c>
      <c r="AB584" s="252">
        <f t="shared" si="114"/>
        <v>0</v>
      </c>
    </row>
    <row r="585" spans="2:28" hidden="1" outlineLevel="1">
      <c r="B585" s="556"/>
      <c r="C585" s="10">
        <f t="shared" si="96"/>
        <v>0</v>
      </c>
      <c r="D585" s="1070">
        <f t="shared" si="91"/>
        <v>0</v>
      </c>
      <c r="E585" s="252">
        <f t="shared" ref="E585:AB585" si="115">IF($K366="Natural",$D366-E461,IF(E$375&lt;$K366,$D585,0))</f>
        <v>0</v>
      </c>
      <c r="F585" s="252">
        <f t="shared" si="115"/>
        <v>0</v>
      </c>
      <c r="G585" s="252">
        <f t="shared" si="115"/>
        <v>0</v>
      </c>
      <c r="H585" s="252">
        <f t="shared" si="115"/>
        <v>0</v>
      </c>
      <c r="I585" s="252">
        <f t="shared" si="115"/>
        <v>0</v>
      </c>
      <c r="J585" s="252">
        <f t="shared" si="115"/>
        <v>0</v>
      </c>
      <c r="K585" s="252">
        <f t="shared" si="115"/>
        <v>0</v>
      </c>
      <c r="L585" s="252">
        <f t="shared" si="115"/>
        <v>0</v>
      </c>
      <c r="M585" s="252">
        <f t="shared" si="115"/>
        <v>0</v>
      </c>
      <c r="N585" s="252">
        <f t="shared" si="115"/>
        <v>0</v>
      </c>
      <c r="O585" s="252">
        <f t="shared" si="115"/>
        <v>0</v>
      </c>
      <c r="P585" s="252">
        <f t="shared" si="115"/>
        <v>0</v>
      </c>
      <c r="Q585" s="252">
        <f t="shared" si="115"/>
        <v>0</v>
      </c>
      <c r="R585" s="252">
        <f t="shared" si="115"/>
        <v>0</v>
      </c>
      <c r="S585" s="252">
        <f t="shared" si="115"/>
        <v>0</v>
      </c>
      <c r="T585" s="252">
        <f t="shared" si="115"/>
        <v>0</v>
      </c>
      <c r="U585" s="252">
        <f t="shared" si="115"/>
        <v>0</v>
      </c>
      <c r="V585" s="252">
        <f t="shared" si="115"/>
        <v>0</v>
      </c>
      <c r="W585" s="252">
        <f t="shared" si="115"/>
        <v>0</v>
      </c>
      <c r="X585" s="252">
        <f t="shared" si="115"/>
        <v>0</v>
      </c>
      <c r="Y585" s="252">
        <f t="shared" si="115"/>
        <v>0</v>
      </c>
      <c r="Z585" s="252">
        <f t="shared" si="115"/>
        <v>0</v>
      </c>
      <c r="AA585" s="252">
        <f t="shared" si="115"/>
        <v>0</v>
      </c>
      <c r="AB585" s="252">
        <f t="shared" si="115"/>
        <v>0</v>
      </c>
    </row>
    <row r="586" spans="2:28" hidden="1" outlineLevel="1">
      <c r="B586" s="556"/>
      <c r="C586" s="10">
        <f t="shared" si="96"/>
        <v>0</v>
      </c>
      <c r="D586" s="1070">
        <f t="shared" si="91"/>
        <v>0</v>
      </c>
      <c r="E586" s="252">
        <f t="shared" ref="E586:AB586" si="116">IF($K367="Natural",$D367-E462,IF(E$375&lt;$K367,$D586,0))</f>
        <v>0</v>
      </c>
      <c r="F586" s="252">
        <f t="shared" si="116"/>
        <v>0</v>
      </c>
      <c r="G586" s="252">
        <f t="shared" si="116"/>
        <v>0</v>
      </c>
      <c r="H586" s="252">
        <f t="shared" si="116"/>
        <v>0</v>
      </c>
      <c r="I586" s="252">
        <f t="shared" si="116"/>
        <v>0</v>
      </c>
      <c r="J586" s="252">
        <f t="shared" si="116"/>
        <v>0</v>
      </c>
      <c r="K586" s="252">
        <f t="shared" si="116"/>
        <v>0</v>
      </c>
      <c r="L586" s="252">
        <f t="shared" si="116"/>
        <v>0</v>
      </c>
      <c r="M586" s="252">
        <f t="shared" si="116"/>
        <v>0</v>
      </c>
      <c r="N586" s="252">
        <f t="shared" si="116"/>
        <v>0</v>
      </c>
      <c r="O586" s="252">
        <f t="shared" si="116"/>
        <v>0</v>
      </c>
      <c r="P586" s="252">
        <f t="shared" si="116"/>
        <v>0</v>
      </c>
      <c r="Q586" s="252">
        <f t="shared" si="116"/>
        <v>0</v>
      </c>
      <c r="R586" s="252">
        <f t="shared" si="116"/>
        <v>0</v>
      </c>
      <c r="S586" s="252">
        <f t="shared" si="116"/>
        <v>0</v>
      </c>
      <c r="T586" s="252">
        <f t="shared" si="116"/>
        <v>0</v>
      </c>
      <c r="U586" s="252">
        <f t="shared" si="116"/>
        <v>0</v>
      </c>
      <c r="V586" s="252">
        <f t="shared" si="116"/>
        <v>0</v>
      </c>
      <c r="W586" s="252">
        <f t="shared" si="116"/>
        <v>0</v>
      </c>
      <c r="X586" s="252">
        <f t="shared" si="116"/>
        <v>0</v>
      </c>
      <c r="Y586" s="252">
        <f t="shared" si="116"/>
        <v>0</v>
      </c>
      <c r="Z586" s="252">
        <f t="shared" si="116"/>
        <v>0</v>
      </c>
      <c r="AA586" s="252">
        <f t="shared" si="116"/>
        <v>0</v>
      </c>
      <c r="AB586" s="252">
        <f t="shared" si="116"/>
        <v>0</v>
      </c>
    </row>
    <row r="587" spans="2:28" hidden="1" outlineLevel="1">
      <c r="B587" s="556"/>
      <c r="C587" s="10">
        <f t="shared" si="96"/>
        <v>0</v>
      </c>
      <c r="D587" s="1070">
        <f t="shared" si="91"/>
        <v>0</v>
      </c>
      <c r="E587" s="252">
        <f t="shared" ref="E587:AB587" si="117">IF($K368="Natural",$D368-E463,IF(E$375&lt;$K368,$D587,0))</f>
        <v>0</v>
      </c>
      <c r="F587" s="252">
        <f t="shared" si="117"/>
        <v>0</v>
      </c>
      <c r="G587" s="252">
        <f t="shared" si="117"/>
        <v>0</v>
      </c>
      <c r="H587" s="252">
        <f t="shared" si="117"/>
        <v>0</v>
      </c>
      <c r="I587" s="252">
        <f t="shared" si="117"/>
        <v>0</v>
      </c>
      <c r="J587" s="252">
        <f t="shared" si="117"/>
        <v>0</v>
      </c>
      <c r="K587" s="252">
        <f t="shared" si="117"/>
        <v>0</v>
      </c>
      <c r="L587" s="252">
        <f t="shared" si="117"/>
        <v>0</v>
      </c>
      <c r="M587" s="252">
        <f t="shared" si="117"/>
        <v>0</v>
      </c>
      <c r="N587" s="252">
        <f t="shared" si="117"/>
        <v>0</v>
      </c>
      <c r="O587" s="252">
        <f t="shared" si="117"/>
        <v>0</v>
      </c>
      <c r="P587" s="252">
        <f t="shared" si="117"/>
        <v>0</v>
      </c>
      <c r="Q587" s="252">
        <f t="shared" si="117"/>
        <v>0</v>
      </c>
      <c r="R587" s="252">
        <f t="shared" si="117"/>
        <v>0</v>
      </c>
      <c r="S587" s="252">
        <f t="shared" si="117"/>
        <v>0</v>
      </c>
      <c r="T587" s="252">
        <f t="shared" si="117"/>
        <v>0</v>
      </c>
      <c r="U587" s="252">
        <f t="shared" si="117"/>
        <v>0</v>
      </c>
      <c r="V587" s="252">
        <f t="shared" si="117"/>
        <v>0</v>
      </c>
      <c r="W587" s="252">
        <f t="shared" si="117"/>
        <v>0</v>
      </c>
      <c r="X587" s="252">
        <f t="shared" si="117"/>
        <v>0</v>
      </c>
      <c r="Y587" s="252">
        <f t="shared" si="117"/>
        <v>0</v>
      </c>
      <c r="Z587" s="252">
        <f t="shared" si="117"/>
        <v>0</v>
      </c>
      <c r="AA587" s="252">
        <f t="shared" si="117"/>
        <v>0</v>
      </c>
      <c r="AB587" s="252">
        <f t="shared" si="117"/>
        <v>0</v>
      </c>
    </row>
    <row r="588" spans="2:28" hidden="1" outlineLevel="1">
      <c r="B588" s="556"/>
      <c r="C588" s="10">
        <f t="shared" si="96"/>
        <v>0</v>
      </c>
      <c r="D588" s="1070">
        <f t="shared" si="91"/>
        <v>0</v>
      </c>
      <c r="E588" s="252">
        <f t="shared" ref="E588:AB588" si="118">IF($K369="Natural",$D369-E464,IF(E$375&lt;$K369,$D588,0))</f>
        <v>0</v>
      </c>
      <c r="F588" s="252">
        <f t="shared" si="118"/>
        <v>0</v>
      </c>
      <c r="G588" s="252">
        <f t="shared" si="118"/>
        <v>0</v>
      </c>
      <c r="H588" s="252">
        <f t="shared" si="118"/>
        <v>0</v>
      </c>
      <c r="I588" s="252">
        <f t="shared" si="118"/>
        <v>0</v>
      </c>
      <c r="J588" s="252">
        <f t="shared" si="118"/>
        <v>0</v>
      </c>
      <c r="K588" s="252">
        <f t="shared" si="118"/>
        <v>0</v>
      </c>
      <c r="L588" s="252">
        <f t="shared" si="118"/>
        <v>0</v>
      </c>
      <c r="M588" s="252">
        <f t="shared" si="118"/>
        <v>0</v>
      </c>
      <c r="N588" s="252">
        <f t="shared" si="118"/>
        <v>0</v>
      </c>
      <c r="O588" s="252">
        <f t="shared" si="118"/>
        <v>0</v>
      </c>
      <c r="P588" s="252">
        <f t="shared" si="118"/>
        <v>0</v>
      </c>
      <c r="Q588" s="252">
        <f t="shared" si="118"/>
        <v>0</v>
      </c>
      <c r="R588" s="252">
        <f t="shared" si="118"/>
        <v>0</v>
      </c>
      <c r="S588" s="252">
        <f t="shared" si="118"/>
        <v>0</v>
      </c>
      <c r="T588" s="252">
        <f t="shared" si="118"/>
        <v>0</v>
      </c>
      <c r="U588" s="252">
        <f t="shared" si="118"/>
        <v>0</v>
      </c>
      <c r="V588" s="252">
        <f t="shared" si="118"/>
        <v>0</v>
      </c>
      <c r="W588" s="252">
        <f t="shared" si="118"/>
        <v>0</v>
      </c>
      <c r="X588" s="252">
        <f t="shared" si="118"/>
        <v>0</v>
      </c>
      <c r="Y588" s="252">
        <f t="shared" si="118"/>
        <v>0</v>
      </c>
      <c r="Z588" s="252">
        <f t="shared" si="118"/>
        <v>0</v>
      </c>
      <c r="AA588" s="252">
        <f t="shared" si="118"/>
        <v>0</v>
      </c>
      <c r="AB588" s="252">
        <f t="shared" si="118"/>
        <v>0</v>
      </c>
    </row>
    <row r="589" spans="2:28" hidden="1" outlineLevel="1">
      <c r="B589" s="556"/>
      <c r="C589" s="10">
        <f t="shared" si="96"/>
        <v>0</v>
      </c>
      <c r="D589" s="1070">
        <f t="shared" si="91"/>
        <v>0</v>
      </c>
      <c r="E589" s="252">
        <f t="shared" ref="E589:AB589" si="119">IF($K370="Natural",$D370-E465,IF(E$375&lt;$K370,$D589,0))</f>
        <v>0</v>
      </c>
      <c r="F589" s="252">
        <f t="shared" si="119"/>
        <v>0</v>
      </c>
      <c r="G589" s="252">
        <f t="shared" si="119"/>
        <v>0</v>
      </c>
      <c r="H589" s="252">
        <f t="shared" si="119"/>
        <v>0</v>
      </c>
      <c r="I589" s="252">
        <f t="shared" si="119"/>
        <v>0</v>
      </c>
      <c r="J589" s="252">
        <f t="shared" si="119"/>
        <v>0</v>
      </c>
      <c r="K589" s="252">
        <f t="shared" si="119"/>
        <v>0</v>
      </c>
      <c r="L589" s="252">
        <f t="shared" si="119"/>
        <v>0</v>
      </c>
      <c r="M589" s="252">
        <f t="shared" si="119"/>
        <v>0</v>
      </c>
      <c r="N589" s="252">
        <f t="shared" si="119"/>
        <v>0</v>
      </c>
      <c r="O589" s="252">
        <f t="shared" si="119"/>
        <v>0</v>
      </c>
      <c r="P589" s="252">
        <f t="shared" si="119"/>
        <v>0</v>
      </c>
      <c r="Q589" s="252">
        <f t="shared" si="119"/>
        <v>0</v>
      </c>
      <c r="R589" s="252">
        <f t="shared" si="119"/>
        <v>0</v>
      </c>
      <c r="S589" s="252">
        <f t="shared" si="119"/>
        <v>0</v>
      </c>
      <c r="T589" s="252">
        <f t="shared" si="119"/>
        <v>0</v>
      </c>
      <c r="U589" s="252">
        <f t="shared" si="119"/>
        <v>0</v>
      </c>
      <c r="V589" s="252">
        <f t="shared" si="119"/>
        <v>0</v>
      </c>
      <c r="W589" s="252">
        <f t="shared" si="119"/>
        <v>0</v>
      </c>
      <c r="X589" s="252">
        <f t="shared" si="119"/>
        <v>0</v>
      </c>
      <c r="Y589" s="252">
        <f t="shared" si="119"/>
        <v>0</v>
      </c>
      <c r="Z589" s="252">
        <f t="shared" si="119"/>
        <v>0</v>
      </c>
      <c r="AA589" s="252">
        <f t="shared" si="119"/>
        <v>0</v>
      </c>
      <c r="AB589" s="252">
        <f t="shared" si="119"/>
        <v>0</v>
      </c>
    </row>
    <row r="590" spans="2:28" hidden="1" outlineLevel="1">
      <c r="B590" s="556"/>
      <c r="C590" s="10">
        <f t="shared" si="96"/>
        <v>0</v>
      </c>
      <c r="D590" s="1070">
        <f t="shared" si="91"/>
        <v>0</v>
      </c>
      <c r="E590" s="252">
        <f t="shared" ref="E590:AB590" si="120">IF($K371="Natural",$D371-E466,IF(E$375&lt;$K371,$D590,0))</f>
        <v>0</v>
      </c>
      <c r="F590" s="252">
        <f t="shared" si="120"/>
        <v>0</v>
      </c>
      <c r="G590" s="252">
        <f t="shared" si="120"/>
        <v>0</v>
      </c>
      <c r="H590" s="252">
        <f t="shared" si="120"/>
        <v>0</v>
      </c>
      <c r="I590" s="252">
        <f t="shared" si="120"/>
        <v>0</v>
      </c>
      <c r="J590" s="252">
        <f t="shared" si="120"/>
        <v>0</v>
      </c>
      <c r="K590" s="252">
        <f t="shared" si="120"/>
        <v>0</v>
      </c>
      <c r="L590" s="252">
        <f t="shared" si="120"/>
        <v>0</v>
      </c>
      <c r="M590" s="252">
        <f t="shared" si="120"/>
        <v>0</v>
      </c>
      <c r="N590" s="252">
        <f t="shared" si="120"/>
        <v>0</v>
      </c>
      <c r="O590" s="252">
        <f t="shared" si="120"/>
        <v>0</v>
      </c>
      <c r="P590" s="252">
        <f t="shared" si="120"/>
        <v>0</v>
      </c>
      <c r="Q590" s="252">
        <f t="shared" si="120"/>
        <v>0</v>
      </c>
      <c r="R590" s="252">
        <f t="shared" si="120"/>
        <v>0</v>
      </c>
      <c r="S590" s="252">
        <f t="shared" si="120"/>
        <v>0</v>
      </c>
      <c r="T590" s="252">
        <f t="shared" si="120"/>
        <v>0</v>
      </c>
      <c r="U590" s="252">
        <f t="shared" si="120"/>
        <v>0</v>
      </c>
      <c r="V590" s="252">
        <f t="shared" si="120"/>
        <v>0</v>
      </c>
      <c r="W590" s="252">
        <f t="shared" si="120"/>
        <v>0</v>
      </c>
      <c r="X590" s="252">
        <f t="shared" si="120"/>
        <v>0</v>
      </c>
      <c r="Y590" s="252">
        <f t="shared" si="120"/>
        <v>0</v>
      </c>
      <c r="Z590" s="252">
        <f t="shared" si="120"/>
        <v>0</v>
      </c>
      <c r="AA590" s="252">
        <f t="shared" si="120"/>
        <v>0</v>
      </c>
      <c r="AB590" s="252">
        <f t="shared" si="120"/>
        <v>0</v>
      </c>
    </row>
    <row r="591" spans="2:28" hidden="1" outlineLevel="1">
      <c r="B591" s="556"/>
      <c r="C591" s="10">
        <f t="shared" si="96"/>
        <v>0</v>
      </c>
      <c r="D591" s="1070">
        <f t="shared" si="91"/>
        <v>0</v>
      </c>
      <c r="E591" s="252">
        <f t="shared" ref="E591:AB591" si="121">IF($K372="Natural",$D372-E467,IF(E$375&lt;$K372,$D591,0))</f>
        <v>0</v>
      </c>
      <c r="F591" s="252">
        <f t="shared" si="121"/>
        <v>0</v>
      </c>
      <c r="G591" s="252">
        <f t="shared" si="121"/>
        <v>0</v>
      </c>
      <c r="H591" s="252">
        <f t="shared" si="121"/>
        <v>0</v>
      </c>
      <c r="I591" s="252">
        <f t="shared" si="121"/>
        <v>0</v>
      </c>
      <c r="J591" s="252">
        <f t="shared" si="121"/>
        <v>0</v>
      </c>
      <c r="K591" s="252">
        <f t="shared" si="121"/>
        <v>0</v>
      </c>
      <c r="L591" s="252">
        <f t="shared" si="121"/>
        <v>0</v>
      </c>
      <c r="M591" s="252">
        <f t="shared" si="121"/>
        <v>0</v>
      </c>
      <c r="N591" s="252">
        <f t="shared" si="121"/>
        <v>0</v>
      </c>
      <c r="O591" s="252">
        <f t="shared" si="121"/>
        <v>0</v>
      </c>
      <c r="P591" s="252">
        <f t="shared" si="121"/>
        <v>0</v>
      </c>
      <c r="Q591" s="252">
        <f t="shared" si="121"/>
        <v>0</v>
      </c>
      <c r="R591" s="252">
        <f t="shared" si="121"/>
        <v>0</v>
      </c>
      <c r="S591" s="252">
        <f t="shared" si="121"/>
        <v>0</v>
      </c>
      <c r="T591" s="252">
        <f t="shared" si="121"/>
        <v>0</v>
      </c>
      <c r="U591" s="252">
        <f t="shared" si="121"/>
        <v>0</v>
      </c>
      <c r="V591" s="252">
        <f t="shared" si="121"/>
        <v>0</v>
      </c>
      <c r="W591" s="252">
        <f t="shared" si="121"/>
        <v>0</v>
      </c>
      <c r="X591" s="252">
        <f t="shared" si="121"/>
        <v>0</v>
      </c>
      <c r="Y591" s="252">
        <f t="shared" si="121"/>
        <v>0</v>
      </c>
      <c r="Z591" s="252">
        <f t="shared" si="121"/>
        <v>0</v>
      </c>
      <c r="AA591" s="252">
        <f t="shared" si="121"/>
        <v>0</v>
      </c>
      <c r="AB591" s="252">
        <f t="shared" si="121"/>
        <v>0</v>
      </c>
    </row>
    <row r="592" spans="2:28" hidden="1" outlineLevel="1">
      <c r="B592" s="556"/>
      <c r="C592" s="10">
        <f t="shared" si="96"/>
        <v>0</v>
      </c>
      <c r="D592" s="1070">
        <f t="shared" si="91"/>
        <v>0</v>
      </c>
      <c r="E592" s="252">
        <f t="shared" ref="E592:AB592" si="122">IF($K373="Natural",$D373-E468,IF(E$375&lt;$K373,$D592,0))</f>
        <v>0</v>
      </c>
      <c r="F592" s="252">
        <f t="shared" si="122"/>
        <v>0</v>
      </c>
      <c r="G592" s="252">
        <f t="shared" si="122"/>
        <v>0</v>
      </c>
      <c r="H592" s="252">
        <f t="shared" si="122"/>
        <v>0</v>
      </c>
      <c r="I592" s="252">
        <f t="shared" si="122"/>
        <v>0</v>
      </c>
      <c r="J592" s="252">
        <f t="shared" si="122"/>
        <v>0</v>
      </c>
      <c r="K592" s="252">
        <f t="shared" si="122"/>
        <v>0</v>
      </c>
      <c r="L592" s="252">
        <f t="shared" si="122"/>
        <v>0</v>
      </c>
      <c r="M592" s="252">
        <f t="shared" si="122"/>
        <v>0</v>
      </c>
      <c r="N592" s="252">
        <f t="shared" si="122"/>
        <v>0</v>
      </c>
      <c r="O592" s="252">
        <f t="shared" si="122"/>
        <v>0</v>
      </c>
      <c r="P592" s="252">
        <f t="shared" si="122"/>
        <v>0</v>
      </c>
      <c r="Q592" s="252">
        <f t="shared" si="122"/>
        <v>0</v>
      </c>
      <c r="R592" s="252">
        <f t="shared" si="122"/>
        <v>0</v>
      </c>
      <c r="S592" s="252">
        <f t="shared" si="122"/>
        <v>0</v>
      </c>
      <c r="T592" s="252">
        <f t="shared" si="122"/>
        <v>0</v>
      </c>
      <c r="U592" s="252">
        <f t="shared" si="122"/>
        <v>0</v>
      </c>
      <c r="V592" s="252">
        <f t="shared" si="122"/>
        <v>0</v>
      </c>
      <c r="W592" s="252">
        <f t="shared" si="122"/>
        <v>0</v>
      </c>
      <c r="X592" s="252">
        <f t="shared" si="122"/>
        <v>0</v>
      </c>
      <c r="Y592" s="252">
        <f t="shared" si="122"/>
        <v>0</v>
      </c>
      <c r="Z592" s="252">
        <f t="shared" si="122"/>
        <v>0</v>
      </c>
      <c r="AA592" s="252">
        <f t="shared" si="122"/>
        <v>0</v>
      </c>
      <c r="AB592" s="252">
        <f t="shared" si="122"/>
        <v>0</v>
      </c>
    </row>
    <row r="593" spans="2:28" hidden="1" outlineLevel="1">
      <c r="B593" s="556"/>
      <c r="C593" s="21" t="s">
        <v>287</v>
      </c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</row>
    <row r="594" spans="2:28" hidden="1" outlineLevel="1">
      <c r="B594" s="556"/>
      <c r="C594" s="4" t="str">
        <f>C563</f>
        <v>Studio</v>
      </c>
      <c r="E594" s="4">
        <f>SUM($E532:E532)</f>
        <v>0</v>
      </c>
      <c r="F594" s="4">
        <f>SUM($E532:F532)</f>
        <v>0</v>
      </c>
      <c r="G594" s="4">
        <f>SUM($E532:G532)</f>
        <v>0</v>
      </c>
      <c r="H594" s="4">
        <f>SUM($E532:H532)</f>
        <v>0</v>
      </c>
      <c r="I594" s="4">
        <f>SUM($E532:I532)</f>
        <v>0</v>
      </c>
      <c r="J594" s="4">
        <f>SUM($E532:J532)</f>
        <v>0</v>
      </c>
      <c r="K594" s="4">
        <f>SUM($E532:K532)</f>
        <v>0</v>
      </c>
      <c r="L594" s="4">
        <f>SUM($E532:L532)</f>
        <v>0</v>
      </c>
      <c r="M594" s="4">
        <f>SUM($E532:M532)</f>
        <v>0</v>
      </c>
      <c r="N594" s="4">
        <f>SUM($E532:N532)</f>
        <v>0</v>
      </c>
      <c r="O594" s="4">
        <f>SUM($E532:O532)</f>
        <v>0</v>
      </c>
      <c r="P594" s="4">
        <f>SUM($E532:P532)</f>
        <v>0</v>
      </c>
      <c r="Q594" s="4">
        <f>SUM($E532:Q532)</f>
        <v>0</v>
      </c>
      <c r="R594" s="4">
        <f>SUM($E532:R532)</f>
        <v>0</v>
      </c>
      <c r="S594" s="4">
        <f>SUM($E532:S532)</f>
        <v>0</v>
      </c>
      <c r="T594" s="4">
        <f>SUM($E532:T532)</f>
        <v>0</v>
      </c>
      <c r="U594" s="4">
        <f>SUM($E532:U532)</f>
        <v>0</v>
      </c>
      <c r="V594" s="4">
        <f>SUM($E532:V532)</f>
        <v>0</v>
      </c>
      <c r="W594" s="4">
        <f>SUM($E532:W532)</f>
        <v>0</v>
      </c>
      <c r="X594" s="4">
        <f>SUM($E532:X532)</f>
        <v>0</v>
      </c>
      <c r="Y594" s="4">
        <f>SUM($E532:Y532)</f>
        <v>0</v>
      </c>
      <c r="Z594" s="4">
        <f>SUM($E532:Z532)</f>
        <v>0</v>
      </c>
      <c r="AA594" s="4">
        <f>SUM($E532:AA532)</f>
        <v>0</v>
      </c>
      <c r="AB594" s="4">
        <f>SUM($E532:AB532)</f>
        <v>0</v>
      </c>
    </row>
    <row r="595" spans="2:28" hidden="1" outlineLevel="1">
      <c r="B595" s="556"/>
      <c r="C595" s="4" t="str">
        <f>C564</f>
        <v xml:space="preserve">1 Bed / 1 Bath </v>
      </c>
      <c r="E595" s="4">
        <f>SUM($E533:E533)</f>
        <v>0</v>
      </c>
      <c r="F595" s="4">
        <f>SUM($E533:F533)</f>
        <v>0</v>
      </c>
      <c r="G595" s="4">
        <f>SUM($E533:G533)</f>
        <v>0</v>
      </c>
      <c r="H595" s="4">
        <f>SUM($E533:H533)</f>
        <v>0</v>
      </c>
      <c r="I595" s="4">
        <f>SUM($E533:I533)</f>
        <v>0</v>
      </c>
      <c r="J595" s="4">
        <f>SUM($E533:J533)</f>
        <v>0</v>
      </c>
      <c r="K595" s="4">
        <f>SUM($E533:K533)</f>
        <v>0</v>
      </c>
      <c r="L595" s="4">
        <f>SUM($E533:L533)</f>
        <v>0</v>
      </c>
      <c r="M595" s="4">
        <f>SUM($E533:M533)</f>
        <v>0</v>
      </c>
      <c r="N595" s="4">
        <f>SUM($E533:N533)</f>
        <v>0</v>
      </c>
      <c r="O595" s="4">
        <f>SUM($E533:O533)</f>
        <v>0</v>
      </c>
      <c r="P595" s="4">
        <f>SUM($E533:P533)</f>
        <v>0</v>
      </c>
      <c r="Q595" s="4">
        <f>SUM($E533:Q533)</f>
        <v>0</v>
      </c>
      <c r="R595" s="4">
        <f>SUM($E533:R533)</f>
        <v>0</v>
      </c>
      <c r="S595" s="4">
        <f>SUM($E533:S533)</f>
        <v>0</v>
      </c>
      <c r="T595" s="4">
        <f>SUM($E533:T533)</f>
        <v>0</v>
      </c>
      <c r="U595" s="4">
        <f>SUM($E533:U533)</f>
        <v>0</v>
      </c>
      <c r="V595" s="4">
        <f>SUM($E533:V533)</f>
        <v>0</v>
      </c>
      <c r="W595" s="4">
        <f>SUM($E533:W533)</f>
        <v>0</v>
      </c>
      <c r="X595" s="4">
        <f>SUM($E533:X533)</f>
        <v>0</v>
      </c>
      <c r="Y595" s="4">
        <f>SUM($E533:Y533)</f>
        <v>0</v>
      </c>
      <c r="Z595" s="4">
        <f>SUM($E533:Z533)</f>
        <v>0</v>
      </c>
      <c r="AA595" s="4">
        <f>SUM($E533:AA533)</f>
        <v>0</v>
      </c>
      <c r="AB595" s="4">
        <f>SUM($E533:AB533)</f>
        <v>0</v>
      </c>
    </row>
    <row r="596" spans="2:28" hidden="1" outlineLevel="1">
      <c r="B596" s="556"/>
      <c r="C596" s="4" t="str">
        <f>C565</f>
        <v xml:space="preserve">1 Bed / 1 Bath </v>
      </c>
      <c r="E596" s="4">
        <f>SUM($E534:E534)</f>
        <v>0</v>
      </c>
      <c r="F596" s="4">
        <f>SUM($E534:F534)</f>
        <v>0</v>
      </c>
      <c r="G596" s="4">
        <f>SUM($E534:G534)</f>
        <v>0</v>
      </c>
      <c r="H596" s="4">
        <f>SUM($E534:H534)</f>
        <v>0</v>
      </c>
      <c r="I596" s="4">
        <f>SUM($E534:I534)</f>
        <v>0</v>
      </c>
      <c r="J596" s="4">
        <f>SUM($E534:J534)</f>
        <v>0</v>
      </c>
      <c r="K596" s="4">
        <f>SUM($E534:K534)</f>
        <v>0</v>
      </c>
      <c r="L596" s="4">
        <f>SUM($E534:L534)</f>
        <v>0</v>
      </c>
      <c r="M596" s="4">
        <f>SUM($E534:M534)</f>
        <v>0</v>
      </c>
      <c r="N596" s="4">
        <f>SUM($E534:N534)</f>
        <v>0</v>
      </c>
      <c r="O596" s="4">
        <f>SUM($E534:O534)</f>
        <v>0</v>
      </c>
      <c r="P596" s="4">
        <f>SUM($E534:P534)</f>
        <v>0</v>
      </c>
      <c r="Q596" s="4">
        <f>SUM($E534:Q534)</f>
        <v>0</v>
      </c>
      <c r="R596" s="4">
        <f>SUM($E534:R534)</f>
        <v>0</v>
      </c>
      <c r="S596" s="4">
        <f>SUM($E534:S534)</f>
        <v>0</v>
      </c>
      <c r="T596" s="4">
        <f>SUM($E534:T534)</f>
        <v>0</v>
      </c>
      <c r="U596" s="4">
        <f>SUM($E534:U534)</f>
        <v>0</v>
      </c>
      <c r="V596" s="4">
        <f>SUM($E534:V534)</f>
        <v>0</v>
      </c>
      <c r="W596" s="4">
        <f>SUM($E534:W534)</f>
        <v>0</v>
      </c>
      <c r="X596" s="4">
        <f>SUM($E534:X534)</f>
        <v>0</v>
      </c>
      <c r="Y596" s="4">
        <f>SUM($E534:Y534)</f>
        <v>0</v>
      </c>
      <c r="Z596" s="4">
        <f>SUM($E534:Z534)</f>
        <v>0</v>
      </c>
      <c r="AA596" s="4">
        <f>SUM($E534:AA534)</f>
        <v>0</v>
      </c>
      <c r="AB596" s="4">
        <f>SUM($E534:AB534)</f>
        <v>0</v>
      </c>
    </row>
    <row r="597" spans="2:28" hidden="1" outlineLevel="1">
      <c r="B597" s="556"/>
      <c r="C597" s="4" t="str">
        <f>C566</f>
        <v xml:space="preserve">1 Bed / 1 Bath </v>
      </c>
      <c r="E597" s="4">
        <f>SUM($E535:E535)</f>
        <v>0</v>
      </c>
      <c r="F597" s="4">
        <f>SUM($E535:F535)</f>
        <v>0</v>
      </c>
      <c r="G597" s="4">
        <f>SUM($E535:G535)</f>
        <v>0</v>
      </c>
      <c r="H597" s="4">
        <f>SUM($E535:H535)</f>
        <v>0</v>
      </c>
      <c r="I597" s="4">
        <f>SUM($E535:I535)</f>
        <v>0</v>
      </c>
      <c r="J597" s="4">
        <f>SUM($E535:J535)</f>
        <v>0</v>
      </c>
      <c r="K597" s="4">
        <f>SUM($E535:K535)</f>
        <v>0</v>
      </c>
      <c r="L597" s="4">
        <f>SUM($E535:L535)</f>
        <v>0</v>
      </c>
      <c r="M597" s="4">
        <f>SUM($E535:M535)</f>
        <v>0</v>
      </c>
      <c r="N597" s="4">
        <f>SUM($E535:N535)</f>
        <v>0</v>
      </c>
      <c r="O597" s="4">
        <f>SUM($E535:O535)</f>
        <v>0</v>
      </c>
      <c r="P597" s="4">
        <f>SUM($E535:P535)</f>
        <v>0</v>
      </c>
      <c r="Q597" s="4">
        <f>SUM($E535:Q535)</f>
        <v>0</v>
      </c>
      <c r="R597" s="4">
        <f>SUM($E535:R535)</f>
        <v>0</v>
      </c>
      <c r="S597" s="4">
        <f>SUM($E535:S535)</f>
        <v>0</v>
      </c>
      <c r="T597" s="4">
        <f>SUM($E535:T535)</f>
        <v>0</v>
      </c>
      <c r="U597" s="4">
        <f>SUM($E535:U535)</f>
        <v>0</v>
      </c>
      <c r="V597" s="4">
        <f>SUM($E535:V535)</f>
        <v>0</v>
      </c>
      <c r="W597" s="4">
        <f>SUM($E535:W535)</f>
        <v>0</v>
      </c>
      <c r="X597" s="4">
        <f>SUM($E535:X535)</f>
        <v>0</v>
      </c>
      <c r="Y597" s="4">
        <f>SUM($E535:Y535)</f>
        <v>0</v>
      </c>
      <c r="Z597" s="4">
        <f>SUM($E535:Z535)</f>
        <v>0</v>
      </c>
      <c r="AA597" s="4">
        <f>SUM($E535:AA535)</f>
        <v>0</v>
      </c>
      <c r="AB597" s="4">
        <f>SUM($E535:AB535)</f>
        <v>0</v>
      </c>
    </row>
    <row r="598" spans="2:28" hidden="1" outlineLevel="1">
      <c r="B598" s="556"/>
      <c r="C598" s="10" t="str">
        <f t="shared" ref="C598:C623" si="123">C567</f>
        <v xml:space="preserve">2 Bed / 1 Bath </v>
      </c>
      <c r="E598" s="4">
        <f>SUM($E536:E536)</f>
        <v>0</v>
      </c>
      <c r="F598" s="4">
        <f>SUM($E536:F536)</f>
        <v>0</v>
      </c>
      <c r="G598" s="4">
        <f>SUM($E536:G536)</f>
        <v>0</v>
      </c>
      <c r="H598" s="4">
        <f>SUM($E536:H536)</f>
        <v>0</v>
      </c>
      <c r="I598" s="4">
        <f>SUM($E536:I536)</f>
        <v>0</v>
      </c>
      <c r="J598" s="4">
        <f>SUM($E536:J536)</f>
        <v>0</v>
      </c>
      <c r="K598" s="4">
        <f>SUM($E536:K536)</f>
        <v>0</v>
      </c>
      <c r="L598" s="4">
        <f>SUM($E536:L536)</f>
        <v>0</v>
      </c>
      <c r="M598" s="4">
        <f>SUM($E536:M536)</f>
        <v>0</v>
      </c>
      <c r="N598" s="4">
        <f>SUM($E536:N536)</f>
        <v>0</v>
      </c>
      <c r="O598" s="4">
        <f>SUM($E536:O536)</f>
        <v>0</v>
      </c>
      <c r="P598" s="4">
        <f>SUM($E536:P536)</f>
        <v>0</v>
      </c>
      <c r="Q598" s="4">
        <f>SUM($E536:Q536)</f>
        <v>0</v>
      </c>
      <c r="R598" s="4">
        <f>SUM($E536:R536)</f>
        <v>0</v>
      </c>
      <c r="S598" s="4">
        <f>SUM($E536:S536)</f>
        <v>0</v>
      </c>
      <c r="T598" s="4">
        <f>SUM($E536:T536)</f>
        <v>0</v>
      </c>
      <c r="U598" s="4">
        <f>SUM($E536:U536)</f>
        <v>0</v>
      </c>
      <c r="V598" s="4">
        <f>SUM($E536:V536)</f>
        <v>0</v>
      </c>
      <c r="W598" s="4">
        <f>SUM($E536:W536)</f>
        <v>0</v>
      </c>
      <c r="X598" s="4">
        <f>SUM($E536:X536)</f>
        <v>0</v>
      </c>
      <c r="Y598" s="4">
        <f>SUM($E536:Y536)</f>
        <v>0</v>
      </c>
      <c r="Z598" s="4">
        <f>SUM($E536:Z536)</f>
        <v>0</v>
      </c>
      <c r="AA598" s="4">
        <f>SUM($E536:AA536)</f>
        <v>0</v>
      </c>
      <c r="AB598" s="4">
        <f>SUM($E536:AB536)</f>
        <v>0</v>
      </c>
    </row>
    <row r="599" spans="2:28" hidden="1" outlineLevel="1">
      <c r="B599" s="556"/>
      <c r="C599" s="10" t="str">
        <f t="shared" si="123"/>
        <v xml:space="preserve">2 Bed / 1 Bath </v>
      </c>
      <c r="E599" s="4">
        <f>SUM($E537:E537)</f>
        <v>0</v>
      </c>
      <c r="F599" s="4">
        <f>SUM($E537:F537)</f>
        <v>0</v>
      </c>
      <c r="G599" s="4">
        <f>SUM($E537:G537)</f>
        <v>0</v>
      </c>
      <c r="H599" s="4">
        <f>SUM($E537:H537)</f>
        <v>0</v>
      </c>
      <c r="I599" s="4">
        <f>SUM($E537:I537)</f>
        <v>0</v>
      </c>
      <c r="J599" s="4">
        <f>SUM($E537:J537)</f>
        <v>0</v>
      </c>
      <c r="K599" s="4">
        <f>SUM($E537:K537)</f>
        <v>0</v>
      </c>
      <c r="L599" s="4">
        <f>SUM($E537:L537)</f>
        <v>0</v>
      </c>
      <c r="M599" s="4">
        <f>SUM($E537:M537)</f>
        <v>0</v>
      </c>
      <c r="N599" s="4">
        <f>SUM($E537:N537)</f>
        <v>0</v>
      </c>
      <c r="O599" s="4">
        <f>SUM($E537:O537)</f>
        <v>0</v>
      </c>
      <c r="P599" s="4">
        <f>SUM($E537:P537)</f>
        <v>0</v>
      </c>
      <c r="Q599" s="4">
        <f>SUM($E537:Q537)</f>
        <v>0</v>
      </c>
      <c r="R599" s="4">
        <f>SUM($E537:R537)</f>
        <v>0</v>
      </c>
      <c r="S599" s="4">
        <f>SUM($E537:S537)</f>
        <v>0</v>
      </c>
      <c r="T599" s="4">
        <f>SUM($E537:T537)</f>
        <v>0</v>
      </c>
      <c r="U599" s="4">
        <f>SUM($E537:U537)</f>
        <v>0</v>
      </c>
      <c r="V599" s="4">
        <f>SUM($E537:V537)</f>
        <v>0</v>
      </c>
      <c r="W599" s="4">
        <f>SUM($E537:W537)</f>
        <v>0</v>
      </c>
      <c r="X599" s="4">
        <f>SUM($E537:X537)</f>
        <v>0</v>
      </c>
      <c r="Y599" s="4">
        <f>SUM($E537:Y537)</f>
        <v>0</v>
      </c>
      <c r="Z599" s="4">
        <f>SUM($E537:Z537)</f>
        <v>0</v>
      </c>
      <c r="AA599" s="4">
        <f>SUM($E537:AA537)</f>
        <v>0</v>
      </c>
      <c r="AB599" s="4">
        <f>SUM($E537:AB537)</f>
        <v>0</v>
      </c>
    </row>
    <row r="600" spans="2:28" hidden="1" outlineLevel="1">
      <c r="B600" s="556"/>
      <c r="C600" s="10" t="str">
        <f t="shared" si="123"/>
        <v xml:space="preserve">2 Bed / 1 Bath </v>
      </c>
      <c r="E600" s="4">
        <f>SUM($E538:E538)</f>
        <v>0</v>
      </c>
      <c r="F600" s="4">
        <f>SUM($E538:F538)</f>
        <v>0</v>
      </c>
      <c r="G600" s="4">
        <f>SUM($E538:G538)</f>
        <v>0</v>
      </c>
      <c r="H600" s="4">
        <f>SUM($E538:H538)</f>
        <v>0</v>
      </c>
      <c r="I600" s="4">
        <f>SUM($E538:I538)</f>
        <v>0</v>
      </c>
      <c r="J600" s="4">
        <f>SUM($E538:J538)</f>
        <v>0</v>
      </c>
      <c r="K600" s="4">
        <f>SUM($E538:K538)</f>
        <v>0</v>
      </c>
      <c r="L600" s="4">
        <f>SUM($E538:L538)</f>
        <v>0</v>
      </c>
      <c r="M600" s="4">
        <f>SUM($E538:M538)</f>
        <v>0</v>
      </c>
      <c r="N600" s="4">
        <f>SUM($E538:N538)</f>
        <v>0</v>
      </c>
      <c r="O600" s="4">
        <f>SUM($E538:O538)</f>
        <v>0</v>
      </c>
      <c r="P600" s="4">
        <f>SUM($E538:P538)</f>
        <v>0</v>
      </c>
      <c r="Q600" s="4">
        <f>SUM($E538:Q538)</f>
        <v>0</v>
      </c>
      <c r="R600" s="4">
        <f>SUM($E538:R538)</f>
        <v>0</v>
      </c>
      <c r="S600" s="4">
        <f>SUM($E538:S538)</f>
        <v>0</v>
      </c>
      <c r="T600" s="4">
        <f>SUM($E538:T538)</f>
        <v>0</v>
      </c>
      <c r="U600" s="4">
        <f>SUM($E538:U538)</f>
        <v>0</v>
      </c>
      <c r="V600" s="4">
        <f>SUM($E538:V538)</f>
        <v>0</v>
      </c>
      <c r="W600" s="4">
        <f>SUM($E538:W538)</f>
        <v>0</v>
      </c>
      <c r="X600" s="4">
        <f>SUM($E538:X538)</f>
        <v>0</v>
      </c>
      <c r="Y600" s="4">
        <f>SUM($E538:Y538)</f>
        <v>0</v>
      </c>
      <c r="Z600" s="4">
        <f>SUM($E538:Z538)</f>
        <v>0</v>
      </c>
      <c r="AA600" s="4">
        <f>SUM($E538:AA538)</f>
        <v>0</v>
      </c>
      <c r="AB600" s="4">
        <f>SUM($E538:AB538)</f>
        <v>0</v>
      </c>
    </row>
    <row r="601" spans="2:28" hidden="1" outlineLevel="1">
      <c r="B601" s="556"/>
      <c r="C601" s="10" t="str">
        <f t="shared" si="123"/>
        <v xml:space="preserve">2 Bed / 2 Bath </v>
      </c>
      <c r="E601" s="4">
        <f>SUM($E539:E539)</f>
        <v>0</v>
      </c>
      <c r="F601" s="4">
        <f>SUM($E539:F539)</f>
        <v>0</v>
      </c>
      <c r="G601" s="4">
        <f>SUM($E539:G539)</f>
        <v>0</v>
      </c>
      <c r="H601" s="4">
        <f>SUM($E539:H539)</f>
        <v>0</v>
      </c>
      <c r="I601" s="4">
        <f>SUM($E539:I539)</f>
        <v>0</v>
      </c>
      <c r="J601" s="4">
        <f>SUM($E539:J539)</f>
        <v>0</v>
      </c>
      <c r="K601" s="4">
        <f>SUM($E539:K539)</f>
        <v>0</v>
      </c>
      <c r="L601" s="4">
        <f>SUM($E539:L539)</f>
        <v>0</v>
      </c>
      <c r="M601" s="4">
        <f>SUM($E539:M539)</f>
        <v>0</v>
      </c>
      <c r="N601" s="4">
        <f>SUM($E539:N539)</f>
        <v>0</v>
      </c>
      <c r="O601" s="4">
        <f>SUM($E539:O539)</f>
        <v>0</v>
      </c>
      <c r="P601" s="4">
        <f>SUM($E539:P539)</f>
        <v>0</v>
      </c>
      <c r="Q601" s="4">
        <f>SUM($E539:Q539)</f>
        <v>0</v>
      </c>
      <c r="R601" s="4">
        <f>SUM($E539:R539)</f>
        <v>0</v>
      </c>
      <c r="S601" s="4">
        <f>SUM($E539:S539)</f>
        <v>0</v>
      </c>
      <c r="T601" s="4">
        <f>SUM($E539:T539)</f>
        <v>0</v>
      </c>
      <c r="U601" s="4">
        <f>SUM($E539:U539)</f>
        <v>0</v>
      </c>
      <c r="V601" s="4">
        <f>SUM($E539:V539)</f>
        <v>0</v>
      </c>
      <c r="W601" s="4">
        <f>SUM($E539:W539)</f>
        <v>0</v>
      </c>
      <c r="X601" s="4">
        <f>SUM($E539:X539)</f>
        <v>0</v>
      </c>
      <c r="Y601" s="4">
        <f>SUM($E539:Y539)</f>
        <v>0</v>
      </c>
      <c r="Z601" s="4">
        <f>SUM($E539:Z539)</f>
        <v>0</v>
      </c>
      <c r="AA601" s="4">
        <f>SUM($E539:AA539)</f>
        <v>0</v>
      </c>
      <c r="AB601" s="4">
        <f>SUM($E539:AB539)</f>
        <v>0</v>
      </c>
    </row>
    <row r="602" spans="2:28" hidden="1" outlineLevel="1">
      <c r="B602" s="556"/>
      <c r="C602" s="10" t="str">
        <f t="shared" si="123"/>
        <v>2 Bed / 1 Bath + Den</v>
      </c>
      <c r="E602" s="4">
        <f>SUM($E540:E540)</f>
        <v>0</v>
      </c>
      <c r="F602" s="4">
        <f>SUM($E540:F540)</f>
        <v>0</v>
      </c>
      <c r="G602" s="4">
        <f>SUM($E540:G540)</f>
        <v>0</v>
      </c>
      <c r="H602" s="4">
        <f>SUM($E540:H540)</f>
        <v>0</v>
      </c>
      <c r="I602" s="4">
        <f>SUM($E540:I540)</f>
        <v>0</v>
      </c>
      <c r="J602" s="4">
        <f>SUM($E540:J540)</f>
        <v>0</v>
      </c>
      <c r="K602" s="4">
        <f>SUM($E540:K540)</f>
        <v>0</v>
      </c>
      <c r="L602" s="4">
        <f>SUM($E540:L540)</f>
        <v>0</v>
      </c>
      <c r="M602" s="4">
        <f>SUM($E540:M540)</f>
        <v>0</v>
      </c>
      <c r="N602" s="4">
        <f>SUM($E540:N540)</f>
        <v>0</v>
      </c>
      <c r="O602" s="4">
        <f>SUM($E540:O540)</f>
        <v>0</v>
      </c>
      <c r="P602" s="4">
        <f>SUM($E540:P540)</f>
        <v>0</v>
      </c>
      <c r="Q602" s="4">
        <f>SUM($E540:Q540)</f>
        <v>0</v>
      </c>
      <c r="R602" s="4">
        <f>SUM($E540:R540)</f>
        <v>0</v>
      </c>
      <c r="S602" s="4">
        <f>SUM($E540:S540)</f>
        <v>0</v>
      </c>
      <c r="T602" s="4">
        <f>SUM($E540:T540)</f>
        <v>0</v>
      </c>
      <c r="U602" s="4">
        <f>SUM($E540:U540)</f>
        <v>0</v>
      </c>
      <c r="V602" s="4">
        <f>SUM($E540:V540)</f>
        <v>0</v>
      </c>
      <c r="W602" s="4">
        <f>SUM($E540:W540)</f>
        <v>0</v>
      </c>
      <c r="X602" s="4">
        <f>SUM($E540:X540)</f>
        <v>0</v>
      </c>
      <c r="Y602" s="4">
        <f>SUM($E540:Y540)</f>
        <v>0</v>
      </c>
      <c r="Z602" s="4">
        <f>SUM($E540:Z540)</f>
        <v>0</v>
      </c>
      <c r="AA602" s="4">
        <f>SUM($E540:AA540)</f>
        <v>0</v>
      </c>
      <c r="AB602" s="4">
        <f>SUM($E540:AB540)</f>
        <v>0</v>
      </c>
    </row>
    <row r="603" spans="2:28" hidden="1" outlineLevel="1">
      <c r="B603" s="556"/>
      <c r="C603" s="10" t="str">
        <f t="shared" si="123"/>
        <v xml:space="preserve">2 Bed / 2 Bath </v>
      </c>
      <c r="E603" s="4">
        <f>SUM($E541:E541)</f>
        <v>0</v>
      </c>
      <c r="F603" s="4">
        <f>SUM($E541:F541)</f>
        <v>0</v>
      </c>
      <c r="G603" s="4">
        <f>SUM($E541:G541)</f>
        <v>0</v>
      </c>
      <c r="H603" s="4">
        <f>SUM($E541:H541)</f>
        <v>0</v>
      </c>
      <c r="I603" s="4">
        <f>SUM($E541:I541)</f>
        <v>0</v>
      </c>
      <c r="J603" s="4">
        <f>SUM($E541:J541)</f>
        <v>0</v>
      </c>
      <c r="K603" s="4">
        <f>SUM($E541:K541)</f>
        <v>0</v>
      </c>
      <c r="L603" s="4">
        <f>SUM($E541:L541)</f>
        <v>0</v>
      </c>
      <c r="M603" s="4">
        <f>SUM($E541:M541)</f>
        <v>0</v>
      </c>
      <c r="N603" s="4">
        <f>SUM($E541:N541)</f>
        <v>0</v>
      </c>
      <c r="O603" s="4">
        <f>SUM($E541:O541)</f>
        <v>0</v>
      </c>
      <c r="P603" s="4">
        <f>SUM($E541:P541)</f>
        <v>0</v>
      </c>
      <c r="Q603" s="4">
        <f>SUM($E541:Q541)</f>
        <v>0</v>
      </c>
      <c r="R603" s="4">
        <f>SUM($E541:R541)</f>
        <v>0</v>
      </c>
      <c r="S603" s="4">
        <f>SUM($E541:S541)</f>
        <v>0</v>
      </c>
      <c r="T603" s="4">
        <f>SUM($E541:T541)</f>
        <v>0</v>
      </c>
      <c r="U603" s="4">
        <f>SUM($E541:U541)</f>
        <v>0</v>
      </c>
      <c r="V603" s="4">
        <f>SUM($E541:V541)</f>
        <v>0</v>
      </c>
      <c r="W603" s="4">
        <f>SUM($E541:W541)</f>
        <v>0</v>
      </c>
      <c r="X603" s="4">
        <f>SUM($E541:X541)</f>
        <v>0</v>
      </c>
      <c r="Y603" s="4">
        <f>SUM($E541:Y541)</f>
        <v>0</v>
      </c>
      <c r="Z603" s="4">
        <f>SUM($E541:Z541)</f>
        <v>0</v>
      </c>
      <c r="AA603" s="4">
        <f>SUM($E541:AA541)</f>
        <v>0</v>
      </c>
      <c r="AB603" s="4">
        <f>SUM($E541:AB541)</f>
        <v>0</v>
      </c>
    </row>
    <row r="604" spans="2:28" hidden="1" outlineLevel="1">
      <c r="B604" s="556"/>
      <c r="C604" s="10" t="str">
        <f t="shared" si="123"/>
        <v xml:space="preserve">2 Bed / 1.5 Bath </v>
      </c>
      <c r="E604" s="4">
        <f>SUM($E542:E542)</f>
        <v>0</v>
      </c>
      <c r="F604" s="4">
        <f>SUM($E542:F542)</f>
        <v>0</v>
      </c>
      <c r="G604" s="4">
        <f>SUM($E542:G542)</f>
        <v>0</v>
      </c>
      <c r="H604" s="4">
        <f>SUM($E542:H542)</f>
        <v>0</v>
      </c>
      <c r="I604" s="4">
        <f>SUM($E542:I542)</f>
        <v>0</v>
      </c>
      <c r="J604" s="4">
        <f>SUM($E542:J542)</f>
        <v>0</v>
      </c>
      <c r="K604" s="4">
        <f>SUM($E542:K542)</f>
        <v>0</v>
      </c>
      <c r="L604" s="4">
        <f>SUM($E542:L542)</f>
        <v>0</v>
      </c>
      <c r="M604" s="4">
        <f>SUM($E542:M542)</f>
        <v>0</v>
      </c>
      <c r="N604" s="4">
        <f>SUM($E542:N542)</f>
        <v>0</v>
      </c>
      <c r="O604" s="4">
        <f>SUM($E542:O542)</f>
        <v>0</v>
      </c>
      <c r="P604" s="4">
        <f>SUM($E542:P542)</f>
        <v>0</v>
      </c>
      <c r="Q604" s="4">
        <f>SUM($E542:Q542)</f>
        <v>0</v>
      </c>
      <c r="R604" s="4">
        <f>SUM($E542:R542)</f>
        <v>0</v>
      </c>
      <c r="S604" s="4">
        <f>SUM($E542:S542)</f>
        <v>0</v>
      </c>
      <c r="T604" s="4">
        <f>SUM($E542:T542)</f>
        <v>0</v>
      </c>
      <c r="U604" s="4">
        <f>SUM($E542:U542)</f>
        <v>0</v>
      </c>
      <c r="V604" s="4">
        <f>SUM($E542:V542)</f>
        <v>0</v>
      </c>
      <c r="W604" s="4">
        <f>SUM($E542:W542)</f>
        <v>0</v>
      </c>
      <c r="X604" s="4">
        <f>SUM($E542:X542)</f>
        <v>0</v>
      </c>
      <c r="Y604" s="4">
        <f>SUM($E542:Y542)</f>
        <v>0</v>
      </c>
      <c r="Z604" s="4">
        <f>SUM($E542:Z542)</f>
        <v>0</v>
      </c>
      <c r="AA604" s="4">
        <f>SUM($E542:AA542)</f>
        <v>0</v>
      </c>
      <c r="AB604" s="4">
        <f>SUM($E542:AB542)</f>
        <v>0</v>
      </c>
    </row>
    <row r="605" spans="2:28" hidden="1" outlineLevel="1">
      <c r="B605" s="556"/>
      <c r="C605" s="10" t="str">
        <f t="shared" si="123"/>
        <v xml:space="preserve">3 Bed / 2 Bath </v>
      </c>
      <c r="E605" s="4">
        <f>SUM($E543:E543)</f>
        <v>0</v>
      </c>
      <c r="F605" s="4">
        <f>SUM($E543:F543)</f>
        <v>0</v>
      </c>
      <c r="G605" s="4">
        <f>SUM($E543:G543)</f>
        <v>0</v>
      </c>
      <c r="H605" s="4">
        <f>SUM($E543:H543)</f>
        <v>0</v>
      </c>
      <c r="I605" s="4">
        <f>SUM($E543:I543)</f>
        <v>0</v>
      </c>
      <c r="J605" s="4">
        <f>SUM($E543:J543)</f>
        <v>0</v>
      </c>
      <c r="K605" s="4">
        <f>SUM($E543:K543)</f>
        <v>0</v>
      </c>
      <c r="L605" s="4">
        <f>SUM($E543:L543)</f>
        <v>0</v>
      </c>
      <c r="M605" s="4">
        <f>SUM($E543:M543)</f>
        <v>0</v>
      </c>
      <c r="N605" s="4">
        <f>SUM($E543:N543)</f>
        <v>0</v>
      </c>
      <c r="O605" s="4">
        <f>SUM($E543:O543)</f>
        <v>0</v>
      </c>
      <c r="P605" s="4">
        <f>SUM($E543:P543)</f>
        <v>0</v>
      </c>
      <c r="Q605" s="4">
        <f>SUM($E543:Q543)</f>
        <v>0</v>
      </c>
      <c r="R605" s="4">
        <f>SUM($E543:R543)</f>
        <v>0</v>
      </c>
      <c r="S605" s="4">
        <f>SUM($E543:S543)</f>
        <v>0</v>
      </c>
      <c r="T605" s="4">
        <f>SUM($E543:T543)</f>
        <v>0</v>
      </c>
      <c r="U605" s="4">
        <f>SUM($E543:U543)</f>
        <v>0</v>
      </c>
      <c r="V605" s="4">
        <f>SUM($E543:V543)</f>
        <v>0</v>
      </c>
      <c r="W605" s="4">
        <f>SUM($E543:W543)</f>
        <v>0</v>
      </c>
      <c r="X605" s="4">
        <f>SUM($E543:X543)</f>
        <v>0</v>
      </c>
      <c r="Y605" s="4">
        <f>SUM($E543:Y543)</f>
        <v>0</v>
      </c>
      <c r="Z605" s="4">
        <f>SUM($E543:Z543)</f>
        <v>0</v>
      </c>
      <c r="AA605" s="4">
        <f>SUM($E543:AA543)</f>
        <v>0</v>
      </c>
      <c r="AB605" s="4">
        <f>SUM($E543:AB543)</f>
        <v>0</v>
      </c>
    </row>
    <row r="606" spans="2:28" hidden="1" outlineLevel="1">
      <c r="B606" s="556"/>
      <c r="C606" s="10" t="str">
        <f t="shared" si="123"/>
        <v>3 Bed / 2 Bath House</v>
      </c>
      <c r="E606" s="4">
        <f>SUM($E544:E544)</f>
        <v>0</v>
      </c>
      <c r="F606" s="4">
        <f>SUM($E544:F544)</f>
        <v>0</v>
      </c>
      <c r="G606" s="4">
        <f>SUM($E544:G544)</f>
        <v>0</v>
      </c>
      <c r="H606" s="4">
        <f>SUM($E544:H544)</f>
        <v>0</v>
      </c>
      <c r="I606" s="4">
        <f>SUM($E544:I544)</f>
        <v>0</v>
      </c>
      <c r="J606" s="4">
        <f>SUM($E544:J544)</f>
        <v>0</v>
      </c>
      <c r="K606" s="4">
        <f>SUM($E544:K544)</f>
        <v>0</v>
      </c>
      <c r="L606" s="4">
        <f>SUM($E544:L544)</f>
        <v>0</v>
      </c>
      <c r="M606" s="4">
        <f>SUM($E544:M544)</f>
        <v>0</v>
      </c>
      <c r="N606" s="4">
        <f>SUM($E544:N544)</f>
        <v>0</v>
      </c>
      <c r="O606" s="4">
        <f>SUM($E544:O544)</f>
        <v>0</v>
      </c>
      <c r="P606" s="4">
        <f>SUM($E544:P544)</f>
        <v>0</v>
      </c>
      <c r="Q606" s="4">
        <f>SUM($E544:Q544)</f>
        <v>0</v>
      </c>
      <c r="R606" s="4">
        <f>SUM($E544:R544)</f>
        <v>0</v>
      </c>
      <c r="S606" s="4">
        <f>SUM($E544:S544)</f>
        <v>0</v>
      </c>
      <c r="T606" s="4">
        <f>SUM($E544:T544)</f>
        <v>0</v>
      </c>
      <c r="U606" s="4">
        <f>SUM($E544:U544)</f>
        <v>0</v>
      </c>
      <c r="V606" s="4">
        <f>SUM($E544:V544)</f>
        <v>0</v>
      </c>
      <c r="W606" s="4">
        <f>SUM($E544:W544)</f>
        <v>0</v>
      </c>
      <c r="X606" s="4">
        <f>SUM($E544:X544)</f>
        <v>0</v>
      </c>
      <c r="Y606" s="4">
        <f>SUM($E544:Y544)</f>
        <v>0</v>
      </c>
      <c r="Z606" s="4">
        <f>SUM($E544:Z544)</f>
        <v>0</v>
      </c>
      <c r="AA606" s="4">
        <f>SUM($E544:AA544)</f>
        <v>0</v>
      </c>
      <c r="AB606" s="4">
        <f>SUM($E544:AB544)</f>
        <v>0</v>
      </c>
    </row>
    <row r="607" spans="2:28" hidden="1" outlineLevel="1">
      <c r="B607" s="556"/>
      <c r="C607" s="10" t="str">
        <f t="shared" si="123"/>
        <v xml:space="preserve">3 Bed / 2 Bath </v>
      </c>
      <c r="E607" s="4">
        <f>SUM($E545:E545)</f>
        <v>0</v>
      </c>
      <c r="F607" s="4">
        <f>SUM($E545:F545)</f>
        <v>0</v>
      </c>
      <c r="G607" s="4">
        <f>SUM($E545:G545)</f>
        <v>0</v>
      </c>
      <c r="H607" s="4">
        <f>SUM($E545:H545)</f>
        <v>0</v>
      </c>
      <c r="I607" s="4">
        <f>SUM($E545:I545)</f>
        <v>0</v>
      </c>
      <c r="J607" s="4">
        <f>SUM($E545:J545)</f>
        <v>0</v>
      </c>
      <c r="K607" s="4">
        <f>SUM($E545:K545)</f>
        <v>0</v>
      </c>
      <c r="L607" s="4">
        <f>SUM($E545:L545)</f>
        <v>0</v>
      </c>
      <c r="M607" s="4">
        <f>SUM($E545:M545)</f>
        <v>0</v>
      </c>
      <c r="N607" s="4">
        <f>SUM($E545:N545)</f>
        <v>0</v>
      </c>
      <c r="O607" s="4">
        <f>SUM($E545:O545)</f>
        <v>0</v>
      </c>
      <c r="P607" s="4">
        <f>SUM($E545:P545)</f>
        <v>0</v>
      </c>
      <c r="Q607" s="4">
        <f>SUM($E545:Q545)</f>
        <v>0</v>
      </c>
      <c r="R607" s="4">
        <f>SUM($E545:R545)</f>
        <v>0</v>
      </c>
      <c r="S607" s="4">
        <f>SUM($E545:S545)</f>
        <v>0</v>
      </c>
      <c r="T607" s="4">
        <f>SUM($E545:T545)</f>
        <v>0</v>
      </c>
      <c r="U607" s="4">
        <f>SUM($E545:U545)</f>
        <v>0</v>
      </c>
      <c r="V607" s="4">
        <f>SUM($E545:V545)</f>
        <v>0</v>
      </c>
      <c r="W607" s="4">
        <f>SUM($E545:W545)</f>
        <v>0</v>
      </c>
      <c r="X607" s="4">
        <f>SUM($E545:X545)</f>
        <v>0</v>
      </c>
      <c r="Y607" s="4">
        <f>SUM($E545:Y545)</f>
        <v>0</v>
      </c>
      <c r="Z607" s="4">
        <f>SUM($E545:Z545)</f>
        <v>0</v>
      </c>
      <c r="AA607" s="4">
        <f>SUM($E545:AA545)</f>
        <v>0</v>
      </c>
      <c r="AB607" s="4">
        <f>SUM($E545:AB545)</f>
        <v>0</v>
      </c>
    </row>
    <row r="608" spans="2:28" hidden="1" outlineLevel="1">
      <c r="B608" s="556"/>
      <c r="C608" s="10" t="str">
        <f t="shared" si="123"/>
        <v xml:space="preserve">1 Bed / 1 Bath </v>
      </c>
      <c r="E608" s="4">
        <f>SUM($E546:E546)</f>
        <v>0</v>
      </c>
      <c r="F608" s="4">
        <f>SUM($E546:F546)</f>
        <v>0</v>
      </c>
      <c r="G608" s="4">
        <f>SUM($E546:G546)</f>
        <v>0</v>
      </c>
      <c r="H608" s="4">
        <f>SUM($E546:H546)</f>
        <v>0</v>
      </c>
      <c r="I608" s="4">
        <f>SUM($E546:I546)</f>
        <v>0</v>
      </c>
      <c r="J608" s="4">
        <f>SUM($E546:J546)</f>
        <v>0</v>
      </c>
      <c r="K608" s="4">
        <f>SUM($E546:K546)</f>
        <v>0</v>
      </c>
      <c r="L608" s="4">
        <f>SUM($E546:L546)</f>
        <v>0</v>
      </c>
      <c r="M608" s="4">
        <f>SUM($E546:M546)</f>
        <v>0</v>
      </c>
      <c r="N608" s="4">
        <f>SUM($E546:N546)</f>
        <v>0</v>
      </c>
      <c r="O608" s="4">
        <f>SUM($E546:O546)</f>
        <v>0</v>
      </c>
      <c r="P608" s="4">
        <f>SUM($E546:P546)</f>
        <v>0</v>
      </c>
      <c r="Q608" s="4">
        <f>SUM($E546:Q546)</f>
        <v>0</v>
      </c>
      <c r="R608" s="4">
        <f>SUM($E546:R546)</f>
        <v>0</v>
      </c>
      <c r="S608" s="4">
        <f>SUM($E546:S546)</f>
        <v>0</v>
      </c>
      <c r="T608" s="4">
        <f>SUM($E546:T546)</f>
        <v>0</v>
      </c>
      <c r="U608" s="4">
        <f>SUM($E546:U546)</f>
        <v>0</v>
      </c>
      <c r="V608" s="4">
        <f>SUM($E546:V546)</f>
        <v>0</v>
      </c>
      <c r="W608" s="4">
        <f>SUM($E546:W546)</f>
        <v>0</v>
      </c>
      <c r="X608" s="4">
        <f>SUM($E546:X546)</f>
        <v>0</v>
      </c>
      <c r="Y608" s="4">
        <f>SUM($E546:Y546)</f>
        <v>0</v>
      </c>
      <c r="Z608" s="4">
        <f>SUM($E546:Z546)</f>
        <v>0</v>
      </c>
      <c r="AA608" s="4">
        <f>SUM($E546:AA546)</f>
        <v>0</v>
      </c>
      <c r="AB608" s="4">
        <f>SUM($E546:AB546)</f>
        <v>0</v>
      </c>
    </row>
    <row r="609" spans="2:28" hidden="1" outlineLevel="1">
      <c r="B609" s="556"/>
      <c r="C609" s="10" t="str">
        <f t="shared" si="123"/>
        <v xml:space="preserve">2 Bed / 2 Bath </v>
      </c>
      <c r="E609" s="4">
        <f>SUM($E547:E547)</f>
        <v>0</v>
      </c>
      <c r="F609" s="4">
        <f>SUM($E547:F547)</f>
        <v>0</v>
      </c>
      <c r="G609" s="4">
        <f>SUM($E547:G547)</f>
        <v>0</v>
      </c>
      <c r="H609" s="4">
        <f>SUM($E547:H547)</f>
        <v>0</v>
      </c>
      <c r="I609" s="4">
        <f>SUM($E547:I547)</f>
        <v>0</v>
      </c>
      <c r="J609" s="4">
        <f>SUM($E547:J547)</f>
        <v>0</v>
      </c>
      <c r="K609" s="4">
        <f>SUM($E547:K547)</f>
        <v>0</v>
      </c>
      <c r="L609" s="4">
        <f>SUM($E547:L547)</f>
        <v>0</v>
      </c>
      <c r="M609" s="4">
        <f>SUM($E547:M547)</f>
        <v>0</v>
      </c>
      <c r="N609" s="4">
        <f>SUM($E547:N547)</f>
        <v>0</v>
      </c>
      <c r="O609" s="4">
        <f>SUM($E547:O547)</f>
        <v>0</v>
      </c>
      <c r="P609" s="4">
        <f>SUM($E547:P547)</f>
        <v>0</v>
      </c>
      <c r="Q609" s="4">
        <f>SUM($E547:Q547)</f>
        <v>0</v>
      </c>
      <c r="R609" s="4">
        <f>SUM($E547:R547)</f>
        <v>0</v>
      </c>
      <c r="S609" s="4">
        <f>SUM($E547:S547)</f>
        <v>0</v>
      </c>
      <c r="T609" s="4">
        <f>SUM($E547:T547)</f>
        <v>0</v>
      </c>
      <c r="U609" s="4">
        <f>SUM($E547:U547)</f>
        <v>0</v>
      </c>
      <c r="V609" s="4">
        <f>SUM($E547:V547)</f>
        <v>0</v>
      </c>
      <c r="W609" s="4">
        <f>SUM($E547:W547)</f>
        <v>0</v>
      </c>
      <c r="X609" s="4">
        <f>SUM($E547:X547)</f>
        <v>0</v>
      </c>
      <c r="Y609" s="4">
        <f>SUM($E547:Y547)</f>
        <v>0</v>
      </c>
      <c r="Z609" s="4">
        <f>SUM($E547:Z547)</f>
        <v>0</v>
      </c>
      <c r="AA609" s="4">
        <f>SUM($E547:AA547)</f>
        <v>0</v>
      </c>
      <c r="AB609" s="4">
        <f>SUM($E547:AB547)</f>
        <v>0</v>
      </c>
    </row>
    <row r="610" spans="2:28" hidden="1" outlineLevel="1">
      <c r="B610" s="556"/>
      <c r="C610" s="10" t="str">
        <f t="shared" si="123"/>
        <v xml:space="preserve">4 Bed / 2 Bath Penthouse </v>
      </c>
      <c r="E610" s="4">
        <f>SUM($E548:E548)</f>
        <v>0</v>
      </c>
      <c r="F610" s="4">
        <f>SUM($E548:F548)</f>
        <v>0</v>
      </c>
      <c r="G610" s="4">
        <f>SUM($E548:G548)</f>
        <v>0</v>
      </c>
      <c r="H610" s="4">
        <f>SUM($E548:H548)</f>
        <v>0</v>
      </c>
      <c r="I610" s="4">
        <f>SUM($E548:I548)</f>
        <v>0</v>
      </c>
      <c r="J610" s="4">
        <f>SUM($E548:J548)</f>
        <v>0</v>
      </c>
      <c r="K610" s="4">
        <f>SUM($E548:K548)</f>
        <v>0</v>
      </c>
      <c r="L610" s="4">
        <f>SUM($E548:L548)</f>
        <v>0</v>
      </c>
      <c r="M610" s="4">
        <f>SUM($E548:M548)</f>
        <v>0</v>
      </c>
      <c r="N610" s="4">
        <f>SUM($E548:N548)</f>
        <v>0</v>
      </c>
      <c r="O610" s="4">
        <f>SUM($E548:O548)</f>
        <v>0</v>
      </c>
      <c r="P610" s="4">
        <f>SUM($E548:P548)</f>
        <v>0</v>
      </c>
      <c r="Q610" s="4">
        <f>SUM($E548:Q548)</f>
        <v>0</v>
      </c>
      <c r="R610" s="4">
        <f>SUM($E548:R548)</f>
        <v>0</v>
      </c>
      <c r="S610" s="4">
        <f>SUM($E548:S548)</f>
        <v>0</v>
      </c>
      <c r="T610" s="4">
        <f>SUM($E548:T548)</f>
        <v>0</v>
      </c>
      <c r="U610" s="4">
        <f>SUM($E548:U548)</f>
        <v>0</v>
      </c>
      <c r="V610" s="4">
        <f>SUM($E548:V548)</f>
        <v>0</v>
      </c>
      <c r="W610" s="4">
        <f>SUM($E548:W548)</f>
        <v>0</v>
      </c>
      <c r="X610" s="4">
        <f>SUM($E548:X548)</f>
        <v>0</v>
      </c>
      <c r="Y610" s="4">
        <f>SUM($E548:Y548)</f>
        <v>0</v>
      </c>
      <c r="Z610" s="4">
        <f>SUM($E548:Z548)</f>
        <v>0</v>
      </c>
      <c r="AA610" s="4">
        <f>SUM($E548:AA548)</f>
        <v>0</v>
      </c>
      <c r="AB610" s="4">
        <f>SUM($E548:AB548)</f>
        <v>0</v>
      </c>
    </row>
    <row r="611" spans="2:28" hidden="1" outlineLevel="1">
      <c r="B611" s="556"/>
      <c r="C611" s="10" t="str">
        <f t="shared" si="123"/>
        <v xml:space="preserve">2 Bed / 2 Bath </v>
      </c>
      <c r="E611" s="4">
        <f>SUM($E549:E549)</f>
        <v>0</v>
      </c>
      <c r="F611" s="4">
        <f>SUM($E549:F549)</f>
        <v>0</v>
      </c>
      <c r="G611" s="4">
        <f>SUM($E549:G549)</f>
        <v>0</v>
      </c>
      <c r="H611" s="4">
        <f>SUM($E549:H549)</f>
        <v>0</v>
      </c>
      <c r="I611" s="4">
        <f>SUM($E549:I549)</f>
        <v>0</v>
      </c>
      <c r="J611" s="4">
        <f>SUM($E549:J549)</f>
        <v>0</v>
      </c>
      <c r="K611" s="4">
        <f>SUM($E549:K549)</f>
        <v>0</v>
      </c>
      <c r="L611" s="4">
        <f>SUM($E549:L549)</f>
        <v>0</v>
      </c>
      <c r="M611" s="4">
        <f>SUM($E549:M549)</f>
        <v>0</v>
      </c>
      <c r="N611" s="4">
        <f>SUM($E549:N549)</f>
        <v>0</v>
      </c>
      <c r="O611" s="4">
        <f>SUM($E549:O549)</f>
        <v>0</v>
      </c>
      <c r="P611" s="4">
        <f>SUM($E549:P549)</f>
        <v>0</v>
      </c>
      <c r="Q611" s="4">
        <f>SUM($E549:Q549)</f>
        <v>0</v>
      </c>
      <c r="R611" s="4">
        <f>SUM($E549:R549)</f>
        <v>0</v>
      </c>
      <c r="S611" s="4">
        <f>SUM($E549:S549)</f>
        <v>0</v>
      </c>
      <c r="T611" s="4">
        <f>SUM($E549:T549)</f>
        <v>0</v>
      </c>
      <c r="U611" s="4">
        <f>SUM($E549:U549)</f>
        <v>0</v>
      </c>
      <c r="V611" s="4">
        <f>SUM($E549:V549)</f>
        <v>0</v>
      </c>
      <c r="W611" s="4">
        <f>SUM($E549:W549)</f>
        <v>0</v>
      </c>
      <c r="X611" s="4">
        <f>SUM($E549:X549)</f>
        <v>0</v>
      </c>
      <c r="Y611" s="4">
        <f>SUM($E549:Y549)</f>
        <v>0</v>
      </c>
      <c r="Z611" s="4">
        <f>SUM($E549:Z549)</f>
        <v>0</v>
      </c>
      <c r="AA611" s="4">
        <f>SUM($E549:AA549)</f>
        <v>0</v>
      </c>
      <c r="AB611" s="4">
        <f>SUM($E549:AB549)</f>
        <v>0</v>
      </c>
    </row>
    <row r="612" spans="2:28" hidden="1" outlineLevel="1">
      <c r="B612" s="556"/>
      <c r="C612" s="10">
        <f t="shared" si="123"/>
        <v>0</v>
      </c>
      <c r="E612" s="4">
        <f>SUM($E550:E550)</f>
        <v>0</v>
      </c>
      <c r="F612" s="4">
        <f>SUM($E550:F550)</f>
        <v>0</v>
      </c>
      <c r="G612" s="4">
        <f>SUM($E550:G550)</f>
        <v>0</v>
      </c>
      <c r="H612" s="4">
        <f>SUM($E550:H550)</f>
        <v>0</v>
      </c>
      <c r="I612" s="4">
        <f>SUM($E550:I550)</f>
        <v>0</v>
      </c>
      <c r="J612" s="4">
        <f>SUM($E550:J550)</f>
        <v>0</v>
      </c>
      <c r="K612" s="4">
        <f>SUM($E550:K550)</f>
        <v>0</v>
      </c>
      <c r="L612" s="4">
        <f>SUM($E550:L550)</f>
        <v>0</v>
      </c>
      <c r="M612" s="4">
        <f>SUM($E550:M550)</f>
        <v>0</v>
      </c>
      <c r="N612" s="4">
        <f>SUM($E550:N550)</f>
        <v>0</v>
      </c>
      <c r="O612" s="4">
        <f>SUM($E550:O550)</f>
        <v>0</v>
      </c>
      <c r="P612" s="4">
        <f>SUM($E550:P550)</f>
        <v>0</v>
      </c>
      <c r="Q612" s="4">
        <f>SUM($E550:Q550)</f>
        <v>0</v>
      </c>
      <c r="R612" s="4">
        <f>SUM($E550:R550)</f>
        <v>0</v>
      </c>
      <c r="S612" s="4">
        <f>SUM($E550:S550)</f>
        <v>0</v>
      </c>
      <c r="T612" s="4">
        <f>SUM($E550:T550)</f>
        <v>0</v>
      </c>
      <c r="U612" s="4">
        <f>SUM($E550:U550)</f>
        <v>0</v>
      </c>
      <c r="V612" s="4">
        <f>SUM($E550:V550)</f>
        <v>0</v>
      </c>
      <c r="W612" s="4">
        <f>SUM($E550:W550)</f>
        <v>0</v>
      </c>
      <c r="X612" s="4">
        <f>SUM($E550:X550)</f>
        <v>0</v>
      </c>
      <c r="Y612" s="4">
        <f>SUM($E550:Y550)</f>
        <v>0</v>
      </c>
      <c r="Z612" s="4">
        <f>SUM($E550:Z550)</f>
        <v>0</v>
      </c>
      <c r="AA612" s="4">
        <f>SUM($E550:AA550)</f>
        <v>0</v>
      </c>
      <c r="AB612" s="4">
        <f>SUM($E550:AB550)</f>
        <v>0</v>
      </c>
    </row>
    <row r="613" spans="2:28" hidden="1" outlineLevel="1">
      <c r="B613" s="556"/>
      <c r="C613" s="10">
        <f t="shared" si="123"/>
        <v>0</v>
      </c>
      <c r="E613" s="4">
        <f>SUM($E551:E551)</f>
        <v>0</v>
      </c>
      <c r="F613" s="4">
        <f>SUM($E551:F551)</f>
        <v>0</v>
      </c>
      <c r="G613" s="4">
        <f>SUM($E551:G551)</f>
        <v>0</v>
      </c>
      <c r="H613" s="4">
        <f>SUM($E551:H551)</f>
        <v>0</v>
      </c>
      <c r="I613" s="4">
        <f>SUM($E551:I551)</f>
        <v>0</v>
      </c>
      <c r="J613" s="4">
        <f>SUM($E551:J551)</f>
        <v>0</v>
      </c>
      <c r="K613" s="4">
        <f>SUM($E551:K551)</f>
        <v>0</v>
      </c>
      <c r="L613" s="4">
        <f>SUM($E551:L551)</f>
        <v>0</v>
      </c>
      <c r="M613" s="4">
        <f>SUM($E551:M551)</f>
        <v>0</v>
      </c>
      <c r="N613" s="4">
        <f>SUM($E551:N551)</f>
        <v>0</v>
      </c>
      <c r="O613" s="4">
        <f>SUM($E551:O551)</f>
        <v>0</v>
      </c>
      <c r="P613" s="4">
        <f>SUM($E551:P551)</f>
        <v>0</v>
      </c>
      <c r="Q613" s="4">
        <f>SUM($E551:Q551)</f>
        <v>0</v>
      </c>
      <c r="R613" s="4">
        <f>SUM($E551:R551)</f>
        <v>0</v>
      </c>
      <c r="S613" s="4">
        <f>SUM($E551:S551)</f>
        <v>0</v>
      </c>
      <c r="T613" s="4">
        <f>SUM($E551:T551)</f>
        <v>0</v>
      </c>
      <c r="U613" s="4">
        <f>SUM($E551:U551)</f>
        <v>0</v>
      </c>
      <c r="V613" s="4">
        <f>SUM($E551:V551)</f>
        <v>0</v>
      </c>
      <c r="W613" s="4">
        <f>SUM($E551:W551)</f>
        <v>0</v>
      </c>
      <c r="X613" s="4">
        <f>SUM($E551:X551)</f>
        <v>0</v>
      </c>
      <c r="Y613" s="4">
        <f>SUM($E551:Y551)</f>
        <v>0</v>
      </c>
      <c r="Z613" s="4">
        <f>SUM($E551:Z551)</f>
        <v>0</v>
      </c>
      <c r="AA613" s="4">
        <f>SUM($E551:AA551)</f>
        <v>0</v>
      </c>
      <c r="AB613" s="4">
        <f>SUM($E551:AB551)</f>
        <v>0</v>
      </c>
    </row>
    <row r="614" spans="2:28" hidden="1" outlineLevel="1">
      <c r="B614" s="556"/>
      <c r="C614" s="10">
        <f t="shared" si="123"/>
        <v>0</v>
      </c>
      <c r="E614" s="4">
        <f>SUM($E552:E552)</f>
        <v>0</v>
      </c>
      <c r="F614" s="4">
        <f>SUM($E552:F552)</f>
        <v>0</v>
      </c>
      <c r="G614" s="4">
        <f>SUM($E552:G552)</f>
        <v>0</v>
      </c>
      <c r="H614" s="4">
        <f>SUM($E552:H552)</f>
        <v>0</v>
      </c>
      <c r="I614" s="4">
        <f>SUM($E552:I552)</f>
        <v>0</v>
      </c>
      <c r="J614" s="4">
        <f>SUM($E552:J552)</f>
        <v>0</v>
      </c>
      <c r="K614" s="4">
        <f>SUM($E552:K552)</f>
        <v>0</v>
      </c>
      <c r="L614" s="4">
        <f>SUM($E552:L552)</f>
        <v>0</v>
      </c>
      <c r="M614" s="4">
        <f>SUM($E552:M552)</f>
        <v>0</v>
      </c>
      <c r="N614" s="4">
        <f>SUM($E552:N552)</f>
        <v>0</v>
      </c>
      <c r="O614" s="4">
        <f>SUM($E552:O552)</f>
        <v>0</v>
      </c>
      <c r="P614" s="4">
        <f>SUM($E552:P552)</f>
        <v>0</v>
      </c>
      <c r="Q614" s="4">
        <f>SUM($E552:Q552)</f>
        <v>0</v>
      </c>
      <c r="R614" s="4">
        <f>SUM($E552:R552)</f>
        <v>0</v>
      </c>
      <c r="S614" s="4">
        <f>SUM($E552:S552)</f>
        <v>0</v>
      </c>
      <c r="T614" s="4">
        <f>SUM($E552:T552)</f>
        <v>0</v>
      </c>
      <c r="U614" s="4">
        <f>SUM($E552:U552)</f>
        <v>0</v>
      </c>
      <c r="V614" s="4">
        <f>SUM($E552:V552)</f>
        <v>0</v>
      </c>
      <c r="W614" s="4">
        <f>SUM($E552:W552)</f>
        <v>0</v>
      </c>
      <c r="X614" s="4">
        <f>SUM($E552:X552)</f>
        <v>0</v>
      </c>
      <c r="Y614" s="4">
        <f>SUM($E552:Y552)</f>
        <v>0</v>
      </c>
      <c r="Z614" s="4">
        <f>SUM($E552:Z552)</f>
        <v>0</v>
      </c>
      <c r="AA614" s="4">
        <f>SUM($E552:AA552)</f>
        <v>0</v>
      </c>
      <c r="AB614" s="4">
        <f>SUM($E552:AB552)</f>
        <v>0</v>
      </c>
    </row>
    <row r="615" spans="2:28" hidden="1" outlineLevel="1">
      <c r="B615" s="556"/>
      <c r="C615" s="10">
        <f t="shared" si="123"/>
        <v>0</v>
      </c>
      <c r="E615" s="4">
        <f>SUM($E553:E553)</f>
        <v>0</v>
      </c>
      <c r="F615" s="4">
        <f>SUM($E553:F553)</f>
        <v>0</v>
      </c>
      <c r="G615" s="4">
        <f>SUM($E553:G553)</f>
        <v>0</v>
      </c>
      <c r="H615" s="4">
        <f>SUM($E553:H553)</f>
        <v>0</v>
      </c>
      <c r="I615" s="4">
        <f>SUM($E553:I553)</f>
        <v>0</v>
      </c>
      <c r="J615" s="4">
        <f>SUM($E553:J553)</f>
        <v>0</v>
      </c>
      <c r="K615" s="4">
        <f>SUM($E553:K553)</f>
        <v>0</v>
      </c>
      <c r="L615" s="4">
        <f>SUM($E553:L553)</f>
        <v>0</v>
      </c>
      <c r="M615" s="4">
        <f>SUM($E553:M553)</f>
        <v>0</v>
      </c>
      <c r="N615" s="4">
        <f>SUM($E553:N553)</f>
        <v>0</v>
      </c>
      <c r="O615" s="4">
        <f>SUM($E553:O553)</f>
        <v>0</v>
      </c>
      <c r="P615" s="4">
        <f>SUM($E553:P553)</f>
        <v>0</v>
      </c>
      <c r="Q615" s="4">
        <f>SUM($E553:Q553)</f>
        <v>0</v>
      </c>
      <c r="R615" s="4">
        <f>SUM($E553:R553)</f>
        <v>0</v>
      </c>
      <c r="S615" s="4">
        <f>SUM($E553:S553)</f>
        <v>0</v>
      </c>
      <c r="T615" s="4">
        <f>SUM($E553:T553)</f>
        <v>0</v>
      </c>
      <c r="U615" s="4">
        <f>SUM($E553:U553)</f>
        <v>0</v>
      </c>
      <c r="V615" s="4">
        <f>SUM($E553:V553)</f>
        <v>0</v>
      </c>
      <c r="W615" s="4">
        <f>SUM($E553:W553)</f>
        <v>0</v>
      </c>
      <c r="X615" s="4">
        <f>SUM($E553:X553)</f>
        <v>0</v>
      </c>
      <c r="Y615" s="4">
        <f>SUM($E553:Y553)</f>
        <v>0</v>
      </c>
      <c r="Z615" s="4">
        <f>SUM($E553:Z553)</f>
        <v>0</v>
      </c>
      <c r="AA615" s="4">
        <f>SUM($E553:AA553)</f>
        <v>0</v>
      </c>
      <c r="AB615" s="4">
        <f>SUM($E553:AB553)</f>
        <v>0</v>
      </c>
    </row>
    <row r="616" spans="2:28" hidden="1" outlineLevel="1">
      <c r="B616" s="556"/>
      <c r="C616" s="10">
        <f t="shared" si="123"/>
        <v>0</v>
      </c>
      <c r="E616" s="4">
        <f>SUM($E554:E554)</f>
        <v>0</v>
      </c>
      <c r="F616" s="4">
        <f>SUM($E554:F554)</f>
        <v>0</v>
      </c>
      <c r="G616" s="4">
        <f>SUM($E554:G554)</f>
        <v>0</v>
      </c>
      <c r="H616" s="4">
        <f>SUM($E554:H554)</f>
        <v>0</v>
      </c>
      <c r="I616" s="4">
        <f>SUM($E554:I554)</f>
        <v>0</v>
      </c>
      <c r="J616" s="4">
        <f>SUM($E554:J554)</f>
        <v>0</v>
      </c>
      <c r="K616" s="4">
        <f>SUM($E554:K554)</f>
        <v>0</v>
      </c>
      <c r="L616" s="4">
        <f>SUM($E554:L554)</f>
        <v>0</v>
      </c>
      <c r="M616" s="4">
        <f>SUM($E554:M554)</f>
        <v>0</v>
      </c>
      <c r="N616" s="4">
        <f>SUM($E554:N554)</f>
        <v>0</v>
      </c>
      <c r="O616" s="4">
        <f>SUM($E554:O554)</f>
        <v>0</v>
      </c>
      <c r="P616" s="4">
        <f>SUM($E554:P554)</f>
        <v>0</v>
      </c>
      <c r="Q616" s="4">
        <f>SUM($E554:Q554)</f>
        <v>0</v>
      </c>
      <c r="R616" s="4">
        <f>SUM($E554:R554)</f>
        <v>0</v>
      </c>
      <c r="S616" s="4">
        <f>SUM($E554:S554)</f>
        <v>0</v>
      </c>
      <c r="T616" s="4">
        <f>SUM($E554:T554)</f>
        <v>0</v>
      </c>
      <c r="U616" s="4">
        <f>SUM($E554:U554)</f>
        <v>0</v>
      </c>
      <c r="V616" s="4">
        <f>SUM($E554:V554)</f>
        <v>0</v>
      </c>
      <c r="W616" s="4">
        <f>SUM($E554:W554)</f>
        <v>0</v>
      </c>
      <c r="X616" s="4">
        <f>SUM($E554:X554)</f>
        <v>0</v>
      </c>
      <c r="Y616" s="4">
        <f>SUM($E554:Y554)</f>
        <v>0</v>
      </c>
      <c r="Z616" s="4">
        <f>SUM($E554:Z554)</f>
        <v>0</v>
      </c>
      <c r="AA616" s="4">
        <f>SUM($E554:AA554)</f>
        <v>0</v>
      </c>
      <c r="AB616" s="4">
        <f>SUM($E554:AB554)</f>
        <v>0</v>
      </c>
    </row>
    <row r="617" spans="2:28" hidden="1" outlineLevel="1">
      <c r="B617" s="556"/>
      <c r="C617" s="10">
        <f t="shared" si="123"/>
        <v>0</v>
      </c>
      <c r="E617" s="4">
        <f>SUM($E555:E555)</f>
        <v>0</v>
      </c>
      <c r="F617" s="4">
        <f>SUM($E555:F555)</f>
        <v>0</v>
      </c>
      <c r="G617" s="4">
        <f>SUM($E555:G555)</f>
        <v>0</v>
      </c>
      <c r="H617" s="4">
        <f>SUM($E555:H555)</f>
        <v>0</v>
      </c>
      <c r="I617" s="4">
        <f>SUM($E555:I555)</f>
        <v>0</v>
      </c>
      <c r="J617" s="4">
        <f>SUM($E555:J555)</f>
        <v>0</v>
      </c>
      <c r="K617" s="4">
        <f>SUM($E555:K555)</f>
        <v>0</v>
      </c>
      <c r="L617" s="4">
        <f>SUM($E555:L555)</f>
        <v>0</v>
      </c>
      <c r="M617" s="4">
        <f>SUM($E555:M555)</f>
        <v>0</v>
      </c>
      <c r="N617" s="4">
        <f>SUM($E555:N555)</f>
        <v>0</v>
      </c>
      <c r="O617" s="4">
        <f>SUM($E555:O555)</f>
        <v>0</v>
      </c>
      <c r="P617" s="4">
        <f>SUM($E555:P555)</f>
        <v>0</v>
      </c>
      <c r="Q617" s="4">
        <f>SUM($E555:Q555)</f>
        <v>0</v>
      </c>
      <c r="R617" s="4">
        <f>SUM($E555:R555)</f>
        <v>0</v>
      </c>
      <c r="S617" s="4">
        <f>SUM($E555:S555)</f>
        <v>0</v>
      </c>
      <c r="T617" s="4">
        <f>SUM($E555:T555)</f>
        <v>0</v>
      </c>
      <c r="U617" s="4">
        <f>SUM($E555:U555)</f>
        <v>0</v>
      </c>
      <c r="V617" s="4">
        <f>SUM($E555:V555)</f>
        <v>0</v>
      </c>
      <c r="W617" s="4">
        <f>SUM($E555:W555)</f>
        <v>0</v>
      </c>
      <c r="X617" s="4">
        <f>SUM($E555:X555)</f>
        <v>0</v>
      </c>
      <c r="Y617" s="4">
        <f>SUM($E555:Y555)</f>
        <v>0</v>
      </c>
      <c r="Z617" s="4">
        <f>SUM($E555:Z555)</f>
        <v>0</v>
      </c>
      <c r="AA617" s="4">
        <f>SUM($E555:AA555)</f>
        <v>0</v>
      </c>
      <c r="AB617" s="4">
        <f>SUM($E555:AB555)</f>
        <v>0</v>
      </c>
    </row>
    <row r="618" spans="2:28" hidden="1" outlineLevel="1">
      <c r="B618" s="556"/>
      <c r="C618" s="10">
        <f t="shared" si="123"/>
        <v>0</v>
      </c>
      <c r="E618" s="4">
        <f>SUM($E556:E556)</f>
        <v>0</v>
      </c>
      <c r="F618" s="4">
        <f>SUM($E556:F556)</f>
        <v>0</v>
      </c>
      <c r="G618" s="4">
        <f>SUM($E556:G556)</f>
        <v>0</v>
      </c>
      <c r="H618" s="4">
        <f>SUM($E556:H556)</f>
        <v>0</v>
      </c>
      <c r="I618" s="4">
        <f>SUM($E556:I556)</f>
        <v>0</v>
      </c>
      <c r="J618" s="4">
        <f>SUM($E556:J556)</f>
        <v>0</v>
      </c>
      <c r="K618" s="4">
        <f>SUM($E556:K556)</f>
        <v>0</v>
      </c>
      <c r="L618" s="4">
        <f>SUM($E556:L556)</f>
        <v>0</v>
      </c>
      <c r="M618" s="4">
        <f>SUM($E556:M556)</f>
        <v>0</v>
      </c>
      <c r="N618" s="4">
        <f>SUM($E556:N556)</f>
        <v>0</v>
      </c>
      <c r="O618" s="4">
        <f>SUM($E556:O556)</f>
        <v>0</v>
      </c>
      <c r="P618" s="4">
        <f>SUM($E556:P556)</f>
        <v>0</v>
      </c>
      <c r="Q618" s="4">
        <f>SUM($E556:Q556)</f>
        <v>0</v>
      </c>
      <c r="R618" s="4">
        <f>SUM($E556:R556)</f>
        <v>0</v>
      </c>
      <c r="S618" s="4">
        <f>SUM($E556:S556)</f>
        <v>0</v>
      </c>
      <c r="T618" s="4">
        <f>SUM($E556:T556)</f>
        <v>0</v>
      </c>
      <c r="U618" s="4">
        <f>SUM($E556:U556)</f>
        <v>0</v>
      </c>
      <c r="V618" s="4">
        <f>SUM($E556:V556)</f>
        <v>0</v>
      </c>
      <c r="W618" s="4">
        <f>SUM($E556:W556)</f>
        <v>0</v>
      </c>
      <c r="X618" s="4">
        <f>SUM($E556:X556)</f>
        <v>0</v>
      </c>
      <c r="Y618" s="4">
        <f>SUM($E556:Y556)</f>
        <v>0</v>
      </c>
      <c r="Z618" s="4">
        <f>SUM($E556:Z556)</f>
        <v>0</v>
      </c>
      <c r="AA618" s="4">
        <f>SUM($E556:AA556)</f>
        <v>0</v>
      </c>
      <c r="AB618" s="4">
        <f>SUM($E556:AB556)</f>
        <v>0</v>
      </c>
    </row>
    <row r="619" spans="2:28" hidden="1" outlineLevel="1">
      <c r="B619" s="556"/>
      <c r="C619" s="10">
        <f t="shared" si="123"/>
        <v>0</v>
      </c>
      <c r="E619" s="4">
        <f>SUM($E557:E557)</f>
        <v>0</v>
      </c>
      <c r="F619" s="4">
        <f>SUM($E557:F557)</f>
        <v>0</v>
      </c>
      <c r="G619" s="4">
        <f>SUM($E557:G557)</f>
        <v>0</v>
      </c>
      <c r="H619" s="4">
        <f>SUM($E557:H557)</f>
        <v>0</v>
      </c>
      <c r="I619" s="4">
        <f>SUM($E557:I557)</f>
        <v>0</v>
      </c>
      <c r="J619" s="4">
        <f>SUM($E557:J557)</f>
        <v>0</v>
      </c>
      <c r="K619" s="4">
        <f>SUM($E557:K557)</f>
        <v>0</v>
      </c>
      <c r="L619" s="4">
        <f>SUM($E557:L557)</f>
        <v>0</v>
      </c>
      <c r="M619" s="4">
        <f>SUM($E557:M557)</f>
        <v>0</v>
      </c>
      <c r="N619" s="4">
        <f>SUM($E557:N557)</f>
        <v>0</v>
      </c>
      <c r="O619" s="4">
        <f>SUM($E557:O557)</f>
        <v>0</v>
      </c>
      <c r="P619" s="4">
        <f>SUM($E557:P557)</f>
        <v>0</v>
      </c>
      <c r="Q619" s="4">
        <f>SUM($E557:Q557)</f>
        <v>0</v>
      </c>
      <c r="R619" s="4">
        <f>SUM($E557:R557)</f>
        <v>0</v>
      </c>
      <c r="S619" s="4">
        <f>SUM($E557:S557)</f>
        <v>0</v>
      </c>
      <c r="T619" s="4">
        <f>SUM($E557:T557)</f>
        <v>0</v>
      </c>
      <c r="U619" s="4">
        <f>SUM($E557:U557)</f>
        <v>0</v>
      </c>
      <c r="V619" s="4">
        <f>SUM($E557:V557)</f>
        <v>0</v>
      </c>
      <c r="W619" s="4">
        <f>SUM($E557:W557)</f>
        <v>0</v>
      </c>
      <c r="X619" s="4">
        <f>SUM($E557:X557)</f>
        <v>0</v>
      </c>
      <c r="Y619" s="4">
        <f>SUM($E557:Y557)</f>
        <v>0</v>
      </c>
      <c r="Z619" s="4">
        <f>SUM($E557:Z557)</f>
        <v>0</v>
      </c>
      <c r="AA619" s="4">
        <f>SUM($E557:AA557)</f>
        <v>0</v>
      </c>
      <c r="AB619" s="4">
        <f>SUM($E557:AB557)</f>
        <v>0</v>
      </c>
    </row>
    <row r="620" spans="2:28" hidden="1" outlineLevel="1">
      <c r="B620" s="556"/>
      <c r="C620" s="10">
        <f t="shared" si="123"/>
        <v>0</v>
      </c>
      <c r="E620" s="4">
        <f>SUM($E558:E558)</f>
        <v>0</v>
      </c>
      <c r="F620" s="4">
        <f>SUM($E558:F558)</f>
        <v>0</v>
      </c>
      <c r="G620" s="4">
        <f>SUM($E558:G558)</f>
        <v>0</v>
      </c>
      <c r="H620" s="4">
        <f>SUM($E558:H558)</f>
        <v>0</v>
      </c>
      <c r="I620" s="4">
        <f>SUM($E558:I558)</f>
        <v>0</v>
      </c>
      <c r="J620" s="4">
        <f>SUM($E558:J558)</f>
        <v>0</v>
      </c>
      <c r="K620" s="4">
        <f>SUM($E558:K558)</f>
        <v>0</v>
      </c>
      <c r="L620" s="4">
        <f>SUM($E558:L558)</f>
        <v>0</v>
      </c>
      <c r="M620" s="4">
        <f>SUM($E558:M558)</f>
        <v>0</v>
      </c>
      <c r="N620" s="4">
        <f>SUM($E558:N558)</f>
        <v>0</v>
      </c>
      <c r="O620" s="4">
        <f>SUM($E558:O558)</f>
        <v>0</v>
      </c>
      <c r="P620" s="4">
        <f>SUM($E558:P558)</f>
        <v>0</v>
      </c>
      <c r="Q620" s="4">
        <f>SUM($E558:Q558)</f>
        <v>0</v>
      </c>
      <c r="R620" s="4">
        <f>SUM($E558:R558)</f>
        <v>0</v>
      </c>
      <c r="S620" s="4">
        <f>SUM($E558:S558)</f>
        <v>0</v>
      </c>
      <c r="T620" s="4">
        <f>SUM($E558:T558)</f>
        <v>0</v>
      </c>
      <c r="U620" s="4">
        <f>SUM($E558:U558)</f>
        <v>0</v>
      </c>
      <c r="V620" s="4">
        <f>SUM($E558:V558)</f>
        <v>0</v>
      </c>
      <c r="W620" s="4">
        <f>SUM($E558:W558)</f>
        <v>0</v>
      </c>
      <c r="X620" s="4">
        <f>SUM($E558:X558)</f>
        <v>0</v>
      </c>
      <c r="Y620" s="4">
        <f>SUM($E558:Y558)</f>
        <v>0</v>
      </c>
      <c r="Z620" s="4">
        <f>SUM($E558:Z558)</f>
        <v>0</v>
      </c>
      <c r="AA620" s="4">
        <f>SUM($E558:AA558)</f>
        <v>0</v>
      </c>
      <c r="AB620" s="4">
        <f>SUM($E558:AB558)</f>
        <v>0</v>
      </c>
    </row>
    <row r="621" spans="2:28" hidden="1" outlineLevel="1">
      <c r="B621" s="556"/>
      <c r="C621" s="10">
        <f t="shared" si="123"/>
        <v>0</v>
      </c>
      <c r="E621" s="4">
        <f>SUM($E559:E559)</f>
        <v>0</v>
      </c>
      <c r="F621" s="4">
        <f>SUM($E559:F559)</f>
        <v>0</v>
      </c>
      <c r="G621" s="4">
        <f>SUM($E559:G559)</f>
        <v>0</v>
      </c>
      <c r="H621" s="4">
        <f>SUM($E559:H559)</f>
        <v>0</v>
      </c>
      <c r="I621" s="4">
        <f>SUM($E559:I559)</f>
        <v>0</v>
      </c>
      <c r="J621" s="4">
        <f>SUM($E559:J559)</f>
        <v>0</v>
      </c>
      <c r="K621" s="4">
        <f>SUM($E559:K559)</f>
        <v>0</v>
      </c>
      <c r="L621" s="4">
        <f>SUM($E559:L559)</f>
        <v>0</v>
      </c>
      <c r="M621" s="4">
        <f>SUM($E559:M559)</f>
        <v>0</v>
      </c>
      <c r="N621" s="4">
        <f>SUM($E559:N559)</f>
        <v>0</v>
      </c>
      <c r="O621" s="4">
        <f>SUM($E559:O559)</f>
        <v>0</v>
      </c>
      <c r="P621" s="4">
        <f>SUM($E559:P559)</f>
        <v>0</v>
      </c>
      <c r="Q621" s="4">
        <f>SUM($E559:Q559)</f>
        <v>0</v>
      </c>
      <c r="R621" s="4">
        <f>SUM($E559:R559)</f>
        <v>0</v>
      </c>
      <c r="S621" s="4">
        <f>SUM($E559:S559)</f>
        <v>0</v>
      </c>
      <c r="T621" s="4">
        <f>SUM($E559:T559)</f>
        <v>0</v>
      </c>
      <c r="U621" s="4">
        <f>SUM($E559:U559)</f>
        <v>0</v>
      </c>
      <c r="V621" s="4">
        <f>SUM($E559:V559)</f>
        <v>0</v>
      </c>
      <c r="W621" s="4">
        <f>SUM($E559:W559)</f>
        <v>0</v>
      </c>
      <c r="X621" s="4">
        <f>SUM($E559:X559)</f>
        <v>0</v>
      </c>
      <c r="Y621" s="4">
        <f>SUM($E559:Y559)</f>
        <v>0</v>
      </c>
      <c r="Z621" s="4">
        <f>SUM($E559:Z559)</f>
        <v>0</v>
      </c>
      <c r="AA621" s="4">
        <f>SUM($E559:AA559)</f>
        <v>0</v>
      </c>
      <c r="AB621" s="4">
        <f>SUM($E559:AB559)</f>
        <v>0</v>
      </c>
    </row>
    <row r="622" spans="2:28" hidden="1" outlineLevel="1">
      <c r="B622" s="556"/>
      <c r="C622" s="10">
        <f t="shared" si="123"/>
        <v>0</v>
      </c>
      <c r="E622" s="4">
        <f>SUM($E560:E560)</f>
        <v>0</v>
      </c>
      <c r="F622" s="4">
        <f>SUM($E560:F560)</f>
        <v>0</v>
      </c>
      <c r="G622" s="4">
        <f>SUM($E560:G560)</f>
        <v>0</v>
      </c>
      <c r="H622" s="4">
        <f>SUM($E560:H560)</f>
        <v>0</v>
      </c>
      <c r="I622" s="4">
        <f>SUM($E560:I560)</f>
        <v>0</v>
      </c>
      <c r="J622" s="4">
        <f>SUM($E560:J560)</f>
        <v>0</v>
      </c>
      <c r="K622" s="4">
        <f>SUM($E560:K560)</f>
        <v>0</v>
      </c>
      <c r="L622" s="4">
        <f>SUM($E560:L560)</f>
        <v>0</v>
      </c>
      <c r="M622" s="4">
        <f>SUM($E560:M560)</f>
        <v>0</v>
      </c>
      <c r="N622" s="4">
        <f>SUM($E560:N560)</f>
        <v>0</v>
      </c>
      <c r="O622" s="4">
        <f>SUM($E560:O560)</f>
        <v>0</v>
      </c>
      <c r="P622" s="4">
        <f>SUM($E560:P560)</f>
        <v>0</v>
      </c>
      <c r="Q622" s="4">
        <f>SUM($E560:Q560)</f>
        <v>0</v>
      </c>
      <c r="R622" s="4">
        <f>SUM($E560:R560)</f>
        <v>0</v>
      </c>
      <c r="S622" s="4">
        <f>SUM($E560:S560)</f>
        <v>0</v>
      </c>
      <c r="T622" s="4">
        <f>SUM($E560:T560)</f>
        <v>0</v>
      </c>
      <c r="U622" s="4">
        <f>SUM($E560:U560)</f>
        <v>0</v>
      </c>
      <c r="V622" s="4">
        <f>SUM($E560:V560)</f>
        <v>0</v>
      </c>
      <c r="W622" s="4">
        <f>SUM($E560:W560)</f>
        <v>0</v>
      </c>
      <c r="X622" s="4">
        <f>SUM($E560:X560)</f>
        <v>0</v>
      </c>
      <c r="Y622" s="4">
        <f>SUM($E560:Y560)</f>
        <v>0</v>
      </c>
      <c r="Z622" s="4">
        <f>SUM($E560:Z560)</f>
        <v>0</v>
      </c>
      <c r="AA622" s="4">
        <f>SUM($E560:AA560)</f>
        <v>0</v>
      </c>
      <c r="AB622" s="4">
        <f>SUM($E560:AB560)</f>
        <v>0</v>
      </c>
    </row>
    <row r="623" spans="2:28" hidden="1" outlineLevel="1">
      <c r="B623" s="556"/>
      <c r="C623" s="10">
        <f t="shared" si="123"/>
        <v>0</v>
      </c>
      <c r="E623" s="4">
        <f>SUM($E561:E561)</f>
        <v>0</v>
      </c>
      <c r="F623" s="4">
        <f>SUM($E561:F561)</f>
        <v>0</v>
      </c>
      <c r="G623" s="4">
        <f>SUM($E561:G561)</f>
        <v>0</v>
      </c>
      <c r="H623" s="4">
        <f>SUM($E561:H561)</f>
        <v>0</v>
      </c>
      <c r="I623" s="4">
        <f>SUM($E561:I561)</f>
        <v>0</v>
      </c>
      <c r="J623" s="4">
        <f>SUM($E561:J561)</f>
        <v>0</v>
      </c>
      <c r="K623" s="4">
        <f>SUM($E561:K561)</f>
        <v>0</v>
      </c>
      <c r="L623" s="4">
        <f>SUM($E561:L561)</f>
        <v>0</v>
      </c>
      <c r="M623" s="4">
        <f>SUM($E561:M561)</f>
        <v>0</v>
      </c>
      <c r="N623" s="4">
        <f>SUM($E561:N561)</f>
        <v>0</v>
      </c>
      <c r="O623" s="4">
        <f>SUM($E561:O561)</f>
        <v>0</v>
      </c>
      <c r="P623" s="4">
        <f>SUM($E561:P561)</f>
        <v>0</v>
      </c>
      <c r="Q623" s="4">
        <f>SUM($E561:Q561)</f>
        <v>0</v>
      </c>
      <c r="R623" s="4">
        <f>SUM($E561:R561)</f>
        <v>0</v>
      </c>
      <c r="S623" s="4">
        <f>SUM($E561:S561)</f>
        <v>0</v>
      </c>
      <c r="T623" s="4">
        <f>SUM($E561:T561)</f>
        <v>0</v>
      </c>
      <c r="U623" s="4">
        <f>SUM($E561:U561)</f>
        <v>0</v>
      </c>
      <c r="V623" s="4">
        <f>SUM($E561:V561)</f>
        <v>0</v>
      </c>
      <c r="W623" s="4">
        <f>SUM($E561:W561)</f>
        <v>0</v>
      </c>
      <c r="X623" s="4">
        <f>SUM($E561:X561)</f>
        <v>0</v>
      </c>
      <c r="Y623" s="4">
        <f>SUM($E561:Y561)</f>
        <v>0</v>
      </c>
      <c r="Z623" s="4">
        <f>SUM($E561:Z561)</f>
        <v>0</v>
      </c>
      <c r="AA623" s="4">
        <f>SUM($E561:AA561)</f>
        <v>0</v>
      </c>
      <c r="AB623" s="4">
        <f>SUM($E561:AB561)</f>
        <v>0</v>
      </c>
    </row>
    <row r="624" spans="2:28" hidden="1" outlineLevel="1"/>
    <row r="625" spans="2:38" hidden="1" outlineLevel="1"/>
    <row r="626" spans="2:38" hidden="1" outlineLevel="1"/>
    <row r="627" spans="2:38" hidden="1" outlineLevel="1"/>
    <row r="628" spans="2:38" hidden="1" outlineLevel="1">
      <c r="D628" s="5" t="s">
        <v>182</v>
      </c>
      <c r="E628" s="4">
        <v>1</v>
      </c>
      <c r="F628" s="4">
        <v>1</v>
      </c>
      <c r="G628" s="4">
        <v>1</v>
      </c>
      <c r="H628" s="4">
        <v>1</v>
      </c>
      <c r="I628" s="4">
        <v>1</v>
      </c>
      <c r="J628" s="4">
        <v>1</v>
      </c>
      <c r="K628" s="4">
        <v>1</v>
      </c>
      <c r="L628" s="4">
        <v>1</v>
      </c>
      <c r="M628" s="4">
        <v>1</v>
      </c>
      <c r="N628" s="4">
        <v>1</v>
      </c>
      <c r="O628" s="4">
        <v>1</v>
      </c>
      <c r="P628" s="4">
        <v>1</v>
      </c>
      <c r="Q628" s="4">
        <v>2</v>
      </c>
      <c r="R628" s="4">
        <v>2</v>
      </c>
      <c r="S628" s="4">
        <v>2</v>
      </c>
      <c r="T628" s="4">
        <v>2</v>
      </c>
      <c r="U628" s="4">
        <v>2</v>
      </c>
      <c r="V628" s="4">
        <v>2</v>
      </c>
      <c r="W628" s="4">
        <v>2</v>
      </c>
      <c r="X628" s="4">
        <v>2</v>
      </c>
      <c r="Y628" s="4">
        <v>2</v>
      </c>
      <c r="Z628" s="4">
        <v>2</v>
      </c>
      <c r="AA628" s="4">
        <v>2</v>
      </c>
      <c r="AB628" s="4">
        <v>2</v>
      </c>
    </row>
    <row r="629" spans="2:38" s="5" customFormat="1" ht="15" hidden="1" customHeight="1" outlineLevel="1">
      <c r="D629" s="202" t="s">
        <v>187</v>
      </c>
      <c r="E629" s="203">
        <v>1</v>
      </c>
      <c r="F629" s="20">
        <f>E629+1</f>
        <v>2</v>
      </c>
      <c r="G629" s="20">
        <f t="shared" ref="G629:AB629" si="124">F629+1</f>
        <v>3</v>
      </c>
      <c r="H629" s="20">
        <f t="shared" si="124"/>
        <v>4</v>
      </c>
      <c r="I629" s="20">
        <f t="shared" si="124"/>
        <v>5</v>
      </c>
      <c r="J629" s="20">
        <f t="shared" si="124"/>
        <v>6</v>
      </c>
      <c r="K629" s="20">
        <f t="shared" si="124"/>
        <v>7</v>
      </c>
      <c r="L629" s="20">
        <f t="shared" si="124"/>
        <v>8</v>
      </c>
      <c r="M629" s="20">
        <f t="shared" si="124"/>
        <v>9</v>
      </c>
      <c r="N629" s="20">
        <f t="shared" si="124"/>
        <v>10</v>
      </c>
      <c r="O629" s="20">
        <f t="shared" si="124"/>
        <v>11</v>
      </c>
      <c r="P629" s="20">
        <f t="shared" si="124"/>
        <v>12</v>
      </c>
      <c r="Q629" s="20">
        <f t="shared" si="124"/>
        <v>13</v>
      </c>
      <c r="R629" s="20">
        <f t="shared" si="124"/>
        <v>14</v>
      </c>
      <c r="S629" s="20">
        <f t="shared" si="124"/>
        <v>15</v>
      </c>
      <c r="T629" s="20">
        <f t="shared" si="124"/>
        <v>16</v>
      </c>
      <c r="U629" s="20">
        <f t="shared" si="124"/>
        <v>17</v>
      </c>
      <c r="V629" s="20">
        <f t="shared" si="124"/>
        <v>18</v>
      </c>
      <c r="W629" s="20">
        <f t="shared" si="124"/>
        <v>19</v>
      </c>
      <c r="X629" s="20">
        <f t="shared" si="124"/>
        <v>20</v>
      </c>
      <c r="Y629" s="20">
        <f t="shared" si="124"/>
        <v>21</v>
      </c>
      <c r="Z629" s="20">
        <f t="shared" si="124"/>
        <v>22</v>
      </c>
      <c r="AA629" s="20">
        <f t="shared" si="124"/>
        <v>23</v>
      </c>
      <c r="AB629" s="20">
        <f t="shared" si="124"/>
        <v>24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2:38" ht="15" hidden="1" customHeight="1" outlineLevel="1">
      <c r="D630" s="32"/>
      <c r="E630" s="20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38" ht="15" hidden="1" customHeight="1" outlineLevel="1">
      <c r="C631" s="86" t="s">
        <v>200</v>
      </c>
      <c r="D631" s="256">
        <f>E631</f>
        <v>7</v>
      </c>
      <c r="E631" s="253">
        <f>C159</f>
        <v>7</v>
      </c>
      <c r="F631" s="254">
        <f>E631</f>
        <v>7</v>
      </c>
      <c r="G631" s="255">
        <f t="shared" ref="G631:AB631" si="125">F631</f>
        <v>7</v>
      </c>
      <c r="H631" s="255">
        <f t="shared" si="125"/>
        <v>7</v>
      </c>
      <c r="I631" s="255">
        <f t="shared" si="125"/>
        <v>7</v>
      </c>
      <c r="J631" s="255">
        <f t="shared" si="125"/>
        <v>7</v>
      </c>
      <c r="K631" s="255">
        <f t="shared" si="125"/>
        <v>7</v>
      </c>
      <c r="L631" s="255">
        <f t="shared" si="125"/>
        <v>7</v>
      </c>
      <c r="M631" s="255">
        <f t="shared" si="125"/>
        <v>7</v>
      </c>
      <c r="N631" s="255">
        <f t="shared" si="125"/>
        <v>7</v>
      </c>
      <c r="O631" s="255">
        <f t="shared" si="125"/>
        <v>7</v>
      </c>
      <c r="P631" s="255">
        <f t="shared" si="125"/>
        <v>7</v>
      </c>
      <c r="Q631" s="255">
        <f t="shared" si="125"/>
        <v>7</v>
      </c>
      <c r="R631" s="255">
        <f t="shared" si="125"/>
        <v>7</v>
      </c>
      <c r="S631" s="255">
        <f t="shared" si="125"/>
        <v>7</v>
      </c>
      <c r="T631" s="255">
        <f t="shared" si="125"/>
        <v>7</v>
      </c>
      <c r="U631" s="255">
        <f t="shared" si="125"/>
        <v>7</v>
      </c>
      <c r="V631" s="255">
        <f t="shared" si="125"/>
        <v>7</v>
      </c>
      <c r="W631" s="255">
        <f t="shared" si="125"/>
        <v>7</v>
      </c>
      <c r="X631" s="255">
        <f t="shared" si="125"/>
        <v>7</v>
      </c>
      <c r="Y631" s="255">
        <f t="shared" si="125"/>
        <v>7</v>
      </c>
      <c r="Z631" s="255">
        <f t="shared" si="125"/>
        <v>7</v>
      </c>
      <c r="AA631" s="255">
        <f t="shared" si="125"/>
        <v>7</v>
      </c>
      <c r="AB631" s="255">
        <f t="shared" si="125"/>
        <v>7</v>
      </c>
    </row>
    <row r="632" spans="2:38" ht="15" hidden="1" customHeight="1" outlineLevel="1">
      <c r="C632" s="86" t="s">
        <v>288</v>
      </c>
      <c r="D632" s="256">
        <f>SUM(D563:D566)</f>
        <v>3</v>
      </c>
      <c r="E632" s="280">
        <f>SUM(E563:E592)</f>
        <v>6</v>
      </c>
      <c r="F632" s="281">
        <f t="shared" ref="F632:AB632" si="126">SUM(F563:F592)</f>
        <v>6</v>
      </c>
      <c r="G632" s="281">
        <f t="shared" si="126"/>
        <v>6</v>
      </c>
      <c r="H632" s="281">
        <f t="shared" si="126"/>
        <v>6</v>
      </c>
      <c r="I632" s="281">
        <f t="shared" si="126"/>
        <v>6</v>
      </c>
      <c r="J632" s="281">
        <f t="shared" si="126"/>
        <v>0</v>
      </c>
      <c r="K632" s="281">
        <f t="shared" si="126"/>
        <v>0</v>
      </c>
      <c r="L632" s="281">
        <f t="shared" si="126"/>
        <v>0</v>
      </c>
      <c r="M632" s="281">
        <f t="shared" si="126"/>
        <v>0</v>
      </c>
      <c r="N632" s="281">
        <f t="shared" si="126"/>
        <v>0</v>
      </c>
      <c r="O632" s="281">
        <f t="shared" si="126"/>
        <v>0</v>
      </c>
      <c r="P632" s="281">
        <f t="shared" si="126"/>
        <v>0</v>
      </c>
      <c r="Q632" s="281">
        <f t="shared" si="126"/>
        <v>0</v>
      </c>
      <c r="R632" s="281">
        <f t="shared" si="126"/>
        <v>0</v>
      </c>
      <c r="S632" s="281">
        <f t="shared" si="126"/>
        <v>0</v>
      </c>
      <c r="T632" s="281">
        <f t="shared" si="126"/>
        <v>0</v>
      </c>
      <c r="U632" s="281">
        <f t="shared" si="126"/>
        <v>0</v>
      </c>
      <c r="V632" s="281">
        <f t="shared" si="126"/>
        <v>0</v>
      </c>
      <c r="W632" s="281">
        <f t="shared" si="126"/>
        <v>0</v>
      </c>
      <c r="X632" s="281">
        <f t="shared" si="126"/>
        <v>0</v>
      </c>
      <c r="Y632" s="281">
        <f t="shared" si="126"/>
        <v>0</v>
      </c>
      <c r="Z632" s="281">
        <f t="shared" si="126"/>
        <v>0</v>
      </c>
      <c r="AA632" s="281">
        <f t="shared" si="126"/>
        <v>0</v>
      </c>
      <c r="AB632" s="281">
        <f t="shared" si="126"/>
        <v>0</v>
      </c>
    </row>
    <row r="633" spans="2:38" ht="15" hidden="1" customHeight="1" outlineLevel="1">
      <c r="C633" s="86" t="s">
        <v>289</v>
      </c>
      <c r="D633" s="256">
        <v>0</v>
      </c>
      <c r="E633" s="282">
        <f>SUM(E594:E623)</f>
        <v>0</v>
      </c>
      <c r="F633" s="281">
        <f t="shared" ref="F633:AB633" si="127">SUM(F594:F623)</f>
        <v>0</v>
      </c>
      <c r="G633" s="281">
        <f t="shared" si="127"/>
        <v>0</v>
      </c>
      <c r="H633" s="281">
        <f t="shared" si="127"/>
        <v>0</v>
      </c>
      <c r="I633" s="281">
        <f t="shared" si="127"/>
        <v>0</v>
      </c>
      <c r="J633" s="281">
        <f t="shared" si="127"/>
        <v>0</v>
      </c>
      <c r="K633" s="281">
        <f t="shared" si="127"/>
        <v>0</v>
      </c>
      <c r="L633" s="281">
        <f t="shared" si="127"/>
        <v>0</v>
      </c>
      <c r="M633" s="281">
        <f t="shared" si="127"/>
        <v>0</v>
      </c>
      <c r="N633" s="281">
        <f t="shared" si="127"/>
        <v>0</v>
      </c>
      <c r="O633" s="281">
        <f t="shared" si="127"/>
        <v>0</v>
      </c>
      <c r="P633" s="281">
        <f t="shared" si="127"/>
        <v>0</v>
      </c>
      <c r="Q633" s="281">
        <f t="shared" si="127"/>
        <v>0</v>
      </c>
      <c r="R633" s="281">
        <f t="shared" si="127"/>
        <v>0</v>
      </c>
      <c r="S633" s="281">
        <f t="shared" si="127"/>
        <v>0</v>
      </c>
      <c r="T633" s="281">
        <f t="shared" si="127"/>
        <v>0</v>
      </c>
      <c r="U633" s="281">
        <f t="shared" si="127"/>
        <v>0</v>
      </c>
      <c r="V633" s="281">
        <f t="shared" si="127"/>
        <v>0</v>
      </c>
      <c r="W633" s="281">
        <f t="shared" si="127"/>
        <v>0</v>
      </c>
      <c r="X633" s="281">
        <f t="shared" si="127"/>
        <v>0</v>
      </c>
      <c r="Y633" s="281">
        <f t="shared" si="127"/>
        <v>0</v>
      </c>
      <c r="Z633" s="281">
        <f t="shared" si="127"/>
        <v>0</v>
      </c>
      <c r="AA633" s="281">
        <f t="shared" si="127"/>
        <v>0</v>
      </c>
      <c r="AB633" s="281">
        <f t="shared" si="127"/>
        <v>0</v>
      </c>
    </row>
    <row r="634" spans="2:38" ht="15" hidden="1" customHeight="1" outlineLevel="1">
      <c r="C634" s="86" t="s">
        <v>201</v>
      </c>
      <c r="D634" s="256">
        <f>D632+D633</f>
        <v>3</v>
      </c>
      <c r="E634" s="280">
        <f>E632+E633</f>
        <v>6</v>
      </c>
      <c r="F634" s="281">
        <f t="shared" ref="F634:AB634" si="128">F632+F633</f>
        <v>6</v>
      </c>
      <c r="G634" s="281">
        <f t="shared" si="128"/>
        <v>6</v>
      </c>
      <c r="H634" s="281">
        <f t="shared" si="128"/>
        <v>6</v>
      </c>
      <c r="I634" s="281">
        <f t="shared" si="128"/>
        <v>6</v>
      </c>
      <c r="J634" s="281">
        <f t="shared" si="128"/>
        <v>0</v>
      </c>
      <c r="K634" s="281">
        <f t="shared" si="128"/>
        <v>0</v>
      </c>
      <c r="L634" s="281">
        <f t="shared" si="128"/>
        <v>0</v>
      </c>
      <c r="M634" s="281">
        <f t="shared" si="128"/>
        <v>0</v>
      </c>
      <c r="N634" s="281">
        <f t="shared" si="128"/>
        <v>0</v>
      </c>
      <c r="O634" s="281">
        <f t="shared" si="128"/>
        <v>0</v>
      </c>
      <c r="P634" s="281">
        <f t="shared" si="128"/>
        <v>0</v>
      </c>
      <c r="Q634" s="281">
        <f t="shared" si="128"/>
        <v>0</v>
      </c>
      <c r="R634" s="281">
        <f t="shared" si="128"/>
        <v>0</v>
      </c>
      <c r="S634" s="281">
        <f t="shared" si="128"/>
        <v>0</v>
      </c>
      <c r="T634" s="281">
        <f t="shared" si="128"/>
        <v>0</v>
      </c>
      <c r="U634" s="281">
        <f t="shared" si="128"/>
        <v>0</v>
      </c>
      <c r="V634" s="281">
        <f t="shared" si="128"/>
        <v>0</v>
      </c>
      <c r="W634" s="281">
        <f t="shared" si="128"/>
        <v>0</v>
      </c>
      <c r="X634" s="281">
        <f t="shared" si="128"/>
        <v>0</v>
      </c>
      <c r="Y634" s="281">
        <f t="shared" si="128"/>
        <v>0</v>
      </c>
      <c r="Z634" s="281">
        <f t="shared" si="128"/>
        <v>0</v>
      </c>
      <c r="AA634" s="281">
        <f t="shared" si="128"/>
        <v>0</v>
      </c>
      <c r="AB634" s="281">
        <f t="shared" si="128"/>
        <v>0</v>
      </c>
    </row>
    <row r="635" spans="2:38" ht="15" hidden="1" customHeight="1" outlineLevel="1">
      <c r="C635" s="86" t="s">
        <v>202</v>
      </c>
      <c r="D635" s="257">
        <f>D634/D631</f>
        <v>0.42857142857142855</v>
      </c>
      <c r="E635" s="205">
        <f>E634/E631</f>
        <v>0.8571428571428571</v>
      </c>
      <c r="F635" s="206">
        <f t="shared" ref="F635:AB635" si="129">F634/F631</f>
        <v>0.8571428571428571</v>
      </c>
      <c r="G635" s="206">
        <f t="shared" si="129"/>
        <v>0.8571428571428571</v>
      </c>
      <c r="H635" s="206">
        <f t="shared" si="129"/>
        <v>0.8571428571428571</v>
      </c>
      <c r="I635" s="206">
        <f t="shared" si="129"/>
        <v>0.8571428571428571</v>
      </c>
      <c r="J635" s="206">
        <f t="shared" si="129"/>
        <v>0</v>
      </c>
      <c r="K635" s="206">
        <f t="shared" si="129"/>
        <v>0</v>
      </c>
      <c r="L635" s="206">
        <f t="shared" si="129"/>
        <v>0</v>
      </c>
      <c r="M635" s="206">
        <f t="shared" si="129"/>
        <v>0</v>
      </c>
      <c r="N635" s="206">
        <f t="shared" si="129"/>
        <v>0</v>
      </c>
      <c r="O635" s="206">
        <f t="shared" si="129"/>
        <v>0</v>
      </c>
      <c r="P635" s="206">
        <f t="shared" si="129"/>
        <v>0</v>
      </c>
      <c r="Q635" s="206">
        <f t="shared" si="129"/>
        <v>0</v>
      </c>
      <c r="R635" s="206">
        <f t="shared" si="129"/>
        <v>0</v>
      </c>
      <c r="S635" s="206">
        <f t="shared" si="129"/>
        <v>0</v>
      </c>
      <c r="T635" s="206">
        <f t="shared" si="129"/>
        <v>0</v>
      </c>
      <c r="U635" s="206">
        <f t="shared" si="129"/>
        <v>0</v>
      </c>
      <c r="V635" s="206">
        <f t="shared" si="129"/>
        <v>0</v>
      </c>
      <c r="W635" s="206">
        <f t="shared" si="129"/>
        <v>0</v>
      </c>
      <c r="X635" s="206">
        <f t="shared" si="129"/>
        <v>0</v>
      </c>
      <c r="Y635" s="206">
        <f t="shared" si="129"/>
        <v>0</v>
      </c>
      <c r="Z635" s="206">
        <f t="shared" si="129"/>
        <v>0</v>
      </c>
      <c r="AA635" s="206">
        <f t="shared" si="129"/>
        <v>0</v>
      </c>
      <c r="AB635" s="206">
        <f t="shared" si="129"/>
        <v>0</v>
      </c>
    </row>
    <row r="636" spans="2:38" ht="15" hidden="1" customHeight="1" outlineLevel="1">
      <c r="C636" s="207"/>
      <c r="D636" s="229"/>
      <c r="E636" s="208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</row>
    <row r="637" spans="2:38" hidden="1" outlineLevel="1">
      <c r="C637" s="23" t="s">
        <v>28</v>
      </c>
      <c r="D637" s="229"/>
      <c r="E637" s="210"/>
      <c r="I637" s="4"/>
      <c r="J637" s="4"/>
      <c r="K637" s="4"/>
      <c r="L637" s="4"/>
      <c r="M637" s="4"/>
    </row>
    <row r="638" spans="2:38" hidden="1" outlineLevel="1">
      <c r="C638" s="211" t="s">
        <v>29</v>
      </c>
      <c r="D638" s="229"/>
      <c r="E638" s="210"/>
      <c r="F638" s="15"/>
      <c r="G638" s="15"/>
      <c r="H638" s="15"/>
      <c r="I638" s="15"/>
      <c r="J638" s="15"/>
      <c r="K638" s="4"/>
      <c r="L638" s="4"/>
      <c r="M638" s="4"/>
    </row>
    <row r="639" spans="2:38" hidden="1" outlineLevel="1">
      <c r="B639" s="556">
        <f>B594</f>
        <v>0</v>
      </c>
      <c r="C639" s="212" t="str">
        <f>C594</f>
        <v>Studio</v>
      </c>
      <c r="D639" s="260">
        <f t="shared" ref="D639:D668" si="130">I129</f>
        <v>0</v>
      </c>
      <c r="E639" s="261">
        <f t="shared" ref="E639:AB639" si="131">($L129*($D344-$U344)+$H129*$U344)*(1+HLOOKUP(E$628,$E$181:$N$182,2,FALSE))</f>
        <v>0</v>
      </c>
      <c r="F639" s="262">
        <f t="shared" si="131"/>
        <v>0</v>
      </c>
      <c r="G639" s="262">
        <f t="shared" si="131"/>
        <v>0</v>
      </c>
      <c r="H639" s="262">
        <f t="shared" si="131"/>
        <v>0</v>
      </c>
      <c r="I639" s="262">
        <f t="shared" si="131"/>
        <v>0</v>
      </c>
      <c r="J639" s="262">
        <f t="shared" si="131"/>
        <v>0</v>
      </c>
      <c r="K639" s="262">
        <f t="shared" si="131"/>
        <v>0</v>
      </c>
      <c r="L639" s="262">
        <f t="shared" si="131"/>
        <v>0</v>
      </c>
      <c r="M639" s="262">
        <f t="shared" si="131"/>
        <v>0</v>
      </c>
      <c r="N639" s="262">
        <f t="shared" si="131"/>
        <v>0</v>
      </c>
      <c r="O639" s="262">
        <f t="shared" si="131"/>
        <v>0</v>
      </c>
      <c r="P639" s="262">
        <f t="shared" si="131"/>
        <v>0</v>
      </c>
      <c r="Q639" s="262">
        <f t="shared" si="131"/>
        <v>0</v>
      </c>
      <c r="R639" s="262">
        <f t="shared" si="131"/>
        <v>0</v>
      </c>
      <c r="S639" s="262">
        <f t="shared" si="131"/>
        <v>0</v>
      </c>
      <c r="T639" s="262">
        <f t="shared" si="131"/>
        <v>0</v>
      </c>
      <c r="U639" s="262">
        <f t="shared" si="131"/>
        <v>0</v>
      </c>
      <c r="V639" s="262">
        <f t="shared" si="131"/>
        <v>0</v>
      </c>
      <c r="W639" s="262">
        <f t="shared" si="131"/>
        <v>0</v>
      </c>
      <c r="X639" s="262">
        <f t="shared" si="131"/>
        <v>0</v>
      </c>
      <c r="Y639" s="262">
        <f t="shared" si="131"/>
        <v>0</v>
      </c>
      <c r="Z639" s="262">
        <f t="shared" si="131"/>
        <v>0</v>
      </c>
      <c r="AA639" s="262">
        <f t="shared" si="131"/>
        <v>0</v>
      </c>
      <c r="AB639" s="262">
        <f t="shared" si="131"/>
        <v>0</v>
      </c>
    </row>
    <row r="640" spans="2:38" hidden="1" outlineLevel="1">
      <c r="B640" s="556">
        <f t="shared" ref="B640:C655" si="132">B595</f>
        <v>0</v>
      </c>
      <c r="C640" s="212" t="str">
        <f t="shared" si="132"/>
        <v xml:space="preserve">1 Bed / 1 Bath </v>
      </c>
      <c r="D640" s="260">
        <f t="shared" si="130"/>
        <v>6280</v>
      </c>
      <c r="E640" s="261">
        <f t="shared" ref="E640:AB640" si="133">($L130*($D345-$U345)+$H130*$U345)*(1+HLOOKUP(E$628,$E$181:$N$182,2,FALSE))</f>
        <v>10400</v>
      </c>
      <c r="F640" s="262">
        <f t="shared" si="133"/>
        <v>10400</v>
      </c>
      <c r="G640" s="262">
        <f t="shared" si="133"/>
        <v>10400</v>
      </c>
      <c r="H640" s="262">
        <f t="shared" si="133"/>
        <v>10400</v>
      </c>
      <c r="I640" s="262">
        <f t="shared" si="133"/>
        <v>10400</v>
      </c>
      <c r="J640" s="262">
        <f t="shared" si="133"/>
        <v>10400</v>
      </c>
      <c r="K640" s="262">
        <f t="shared" si="133"/>
        <v>10400</v>
      </c>
      <c r="L640" s="262">
        <f t="shared" si="133"/>
        <v>10400</v>
      </c>
      <c r="M640" s="262">
        <f t="shared" si="133"/>
        <v>10400</v>
      </c>
      <c r="N640" s="262">
        <f t="shared" si="133"/>
        <v>10400</v>
      </c>
      <c r="O640" s="262">
        <f t="shared" si="133"/>
        <v>10400</v>
      </c>
      <c r="P640" s="262">
        <f t="shared" si="133"/>
        <v>10400</v>
      </c>
      <c r="Q640" s="262">
        <f t="shared" si="133"/>
        <v>10816</v>
      </c>
      <c r="R640" s="262">
        <f t="shared" si="133"/>
        <v>10816</v>
      </c>
      <c r="S640" s="262">
        <f t="shared" si="133"/>
        <v>10816</v>
      </c>
      <c r="T640" s="262">
        <f t="shared" si="133"/>
        <v>10816</v>
      </c>
      <c r="U640" s="262">
        <f t="shared" si="133"/>
        <v>10816</v>
      </c>
      <c r="V640" s="262">
        <f t="shared" si="133"/>
        <v>10816</v>
      </c>
      <c r="W640" s="262">
        <f t="shared" si="133"/>
        <v>10816</v>
      </c>
      <c r="X640" s="262">
        <f t="shared" si="133"/>
        <v>10816</v>
      </c>
      <c r="Y640" s="262">
        <f t="shared" si="133"/>
        <v>10816</v>
      </c>
      <c r="Z640" s="262">
        <f t="shared" si="133"/>
        <v>10816</v>
      </c>
      <c r="AA640" s="262">
        <f t="shared" si="133"/>
        <v>10816</v>
      </c>
      <c r="AB640" s="262">
        <f t="shared" si="133"/>
        <v>10816</v>
      </c>
    </row>
    <row r="641" spans="2:28" hidden="1" outlineLevel="1">
      <c r="B641" s="556">
        <f t="shared" si="132"/>
        <v>0</v>
      </c>
      <c r="C641" s="212" t="str">
        <f t="shared" si="132"/>
        <v xml:space="preserve">1 Bed / 1 Bath </v>
      </c>
      <c r="D641" s="260">
        <f t="shared" si="130"/>
        <v>0</v>
      </c>
      <c r="E641" s="261">
        <f t="shared" ref="E641:AB641" si="134">($L131*($D346-$U346)+$H131*$U346)*(1+HLOOKUP(E$628,$E$181:$N$182,2,FALSE))</f>
        <v>0</v>
      </c>
      <c r="F641" s="262">
        <f t="shared" si="134"/>
        <v>0</v>
      </c>
      <c r="G641" s="262">
        <f t="shared" si="134"/>
        <v>0</v>
      </c>
      <c r="H641" s="262">
        <f t="shared" si="134"/>
        <v>0</v>
      </c>
      <c r="I641" s="262">
        <f t="shared" si="134"/>
        <v>0</v>
      </c>
      <c r="J641" s="262">
        <f t="shared" si="134"/>
        <v>0</v>
      </c>
      <c r="K641" s="262">
        <f t="shared" si="134"/>
        <v>0</v>
      </c>
      <c r="L641" s="262">
        <f t="shared" si="134"/>
        <v>0</v>
      </c>
      <c r="M641" s="262">
        <f t="shared" si="134"/>
        <v>0</v>
      </c>
      <c r="N641" s="262">
        <f t="shared" si="134"/>
        <v>0</v>
      </c>
      <c r="O641" s="262">
        <f t="shared" si="134"/>
        <v>0</v>
      </c>
      <c r="P641" s="262">
        <f t="shared" si="134"/>
        <v>0</v>
      </c>
      <c r="Q641" s="262">
        <f t="shared" si="134"/>
        <v>0</v>
      </c>
      <c r="R641" s="262">
        <f t="shared" si="134"/>
        <v>0</v>
      </c>
      <c r="S641" s="262">
        <f t="shared" si="134"/>
        <v>0</v>
      </c>
      <c r="T641" s="262">
        <f t="shared" si="134"/>
        <v>0</v>
      </c>
      <c r="U641" s="262">
        <f t="shared" si="134"/>
        <v>0</v>
      </c>
      <c r="V641" s="262">
        <f t="shared" si="134"/>
        <v>0</v>
      </c>
      <c r="W641" s="262">
        <f t="shared" si="134"/>
        <v>0</v>
      </c>
      <c r="X641" s="262">
        <f t="shared" si="134"/>
        <v>0</v>
      </c>
      <c r="Y641" s="262">
        <f t="shared" si="134"/>
        <v>0</v>
      </c>
      <c r="Z641" s="262">
        <f t="shared" si="134"/>
        <v>0</v>
      </c>
      <c r="AA641" s="262">
        <f t="shared" si="134"/>
        <v>0</v>
      </c>
      <c r="AB641" s="262">
        <f t="shared" si="134"/>
        <v>0</v>
      </c>
    </row>
    <row r="642" spans="2:28" hidden="1" outlineLevel="1">
      <c r="B642" s="556">
        <f t="shared" si="132"/>
        <v>0</v>
      </c>
      <c r="C642" s="212" t="str">
        <f t="shared" si="132"/>
        <v xml:space="preserve">1 Bed / 1 Bath </v>
      </c>
      <c r="D642" s="260">
        <f t="shared" si="130"/>
        <v>0</v>
      </c>
      <c r="E642" s="261">
        <f t="shared" ref="E642:AB642" si="135">($L132*($D347-$U347)+$H132*$U347)*(1+HLOOKUP(E$628,$E$181:$N$182,2,FALSE))</f>
        <v>0</v>
      </c>
      <c r="F642" s="262">
        <f t="shared" si="135"/>
        <v>0</v>
      </c>
      <c r="G642" s="262">
        <f t="shared" si="135"/>
        <v>0</v>
      </c>
      <c r="H642" s="262">
        <f t="shared" si="135"/>
        <v>0</v>
      </c>
      <c r="I642" s="262">
        <f t="shared" si="135"/>
        <v>0</v>
      </c>
      <c r="J642" s="262">
        <f t="shared" si="135"/>
        <v>0</v>
      </c>
      <c r="K642" s="262">
        <f t="shared" si="135"/>
        <v>0</v>
      </c>
      <c r="L642" s="262">
        <f t="shared" si="135"/>
        <v>0</v>
      </c>
      <c r="M642" s="262">
        <f t="shared" si="135"/>
        <v>0</v>
      </c>
      <c r="N642" s="262">
        <f t="shared" si="135"/>
        <v>0</v>
      </c>
      <c r="O642" s="262">
        <f t="shared" si="135"/>
        <v>0</v>
      </c>
      <c r="P642" s="262">
        <f t="shared" si="135"/>
        <v>0</v>
      </c>
      <c r="Q642" s="262">
        <f t="shared" si="135"/>
        <v>0</v>
      </c>
      <c r="R642" s="262">
        <f t="shared" si="135"/>
        <v>0</v>
      </c>
      <c r="S642" s="262">
        <f t="shared" si="135"/>
        <v>0</v>
      </c>
      <c r="T642" s="262">
        <f t="shared" si="135"/>
        <v>0</v>
      </c>
      <c r="U642" s="262">
        <f t="shared" si="135"/>
        <v>0</v>
      </c>
      <c r="V642" s="262">
        <f t="shared" si="135"/>
        <v>0</v>
      </c>
      <c r="W642" s="262">
        <f t="shared" si="135"/>
        <v>0</v>
      </c>
      <c r="X642" s="262">
        <f t="shared" si="135"/>
        <v>0</v>
      </c>
      <c r="Y642" s="262">
        <f t="shared" si="135"/>
        <v>0</v>
      </c>
      <c r="Z642" s="262">
        <f t="shared" si="135"/>
        <v>0</v>
      </c>
      <c r="AA642" s="262">
        <f t="shared" si="135"/>
        <v>0</v>
      </c>
      <c r="AB642" s="262">
        <f t="shared" si="135"/>
        <v>0</v>
      </c>
    </row>
    <row r="643" spans="2:28" hidden="1" outlineLevel="1">
      <c r="B643" s="556">
        <f t="shared" si="132"/>
        <v>0</v>
      </c>
      <c r="C643" s="212" t="str">
        <f t="shared" si="132"/>
        <v xml:space="preserve">2 Bed / 1 Bath </v>
      </c>
      <c r="D643" s="260">
        <f t="shared" si="130"/>
        <v>3150</v>
      </c>
      <c r="E643" s="261">
        <f t="shared" ref="E643:AB643" si="136">($L133*($D348-$U348)+$H133*$U348)*(1+HLOOKUP(E$628,$E$181:$N$182,2,FALSE))</f>
        <v>3350</v>
      </c>
      <c r="F643" s="262">
        <f t="shared" si="136"/>
        <v>3350</v>
      </c>
      <c r="G643" s="262">
        <f t="shared" si="136"/>
        <v>3350</v>
      </c>
      <c r="H643" s="262">
        <f t="shared" si="136"/>
        <v>3350</v>
      </c>
      <c r="I643" s="262">
        <f t="shared" si="136"/>
        <v>3350</v>
      </c>
      <c r="J643" s="262">
        <f t="shared" si="136"/>
        <v>3350</v>
      </c>
      <c r="K643" s="262">
        <f t="shared" si="136"/>
        <v>3350</v>
      </c>
      <c r="L643" s="262">
        <f t="shared" si="136"/>
        <v>3350</v>
      </c>
      <c r="M643" s="262">
        <f t="shared" si="136"/>
        <v>3350</v>
      </c>
      <c r="N643" s="262">
        <f t="shared" si="136"/>
        <v>3350</v>
      </c>
      <c r="O643" s="262">
        <f t="shared" si="136"/>
        <v>3350</v>
      </c>
      <c r="P643" s="262">
        <f t="shared" si="136"/>
        <v>3350</v>
      </c>
      <c r="Q643" s="262">
        <f t="shared" si="136"/>
        <v>3484</v>
      </c>
      <c r="R643" s="262">
        <f t="shared" si="136"/>
        <v>3484</v>
      </c>
      <c r="S643" s="262">
        <f t="shared" si="136"/>
        <v>3484</v>
      </c>
      <c r="T643" s="262">
        <f t="shared" si="136"/>
        <v>3484</v>
      </c>
      <c r="U643" s="262">
        <f t="shared" si="136"/>
        <v>3484</v>
      </c>
      <c r="V643" s="262">
        <f t="shared" si="136"/>
        <v>3484</v>
      </c>
      <c r="W643" s="262">
        <f t="shared" si="136"/>
        <v>3484</v>
      </c>
      <c r="X643" s="262">
        <f t="shared" si="136"/>
        <v>3484</v>
      </c>
      <c r="Y643" s="262">
        <f t="shared" si="136"/>
        <v>3484</v>
      </c>
      <c r="Z643" s="262">
        <f t="shared" si="136"/>
        <v>3484</v>
      </c>
      <c r="AA643" s="262">
        <f t="shared" si="136"/>
        <v>3484</v>
      </c>
      <c r="AB643" s="262">
        <f t="shared" si="136"/>
        <v>3484</v>
      </c>
    </row>
    <row r="644" spans="2:28" hidden="1" outlineLevel="1">
      <c r="B644" s="556">
        <f t="shared" si="132"/>
        <v>0</v>
      </c>
      <c r="C644" s="212" t="str">
        <f t="shared" si="132"/>
        <v xml:space="preserve">2 Bed / 1 Bath </v>
      </c>
      <c r="D644" s="260">
        <f t="shared" si="130"/>
        <v>0</v>
      </c>
      <c r="E644" s="261">
        <f t="shared" ref="E644:AB644" si="137">($L134*($D349-$U349)+$H134*$U349)*(1+HLOOKUP(E$628,$E$181:$N$182,2,FALSE))</f>
        <v>0</v>
      </c>
      <c r="F644" s="262">
        <f t="shared" si="137"/>
        <v>0</v>
      </c>
      <c r="G644" s="262">
        <f t="shared" si="137"/>
        <v>0</v>
      </c>
      <c r="H644" s="262">
        <f t="shared" si="137"/>
        <v>0</v>
      </c>
      <c r="I644" s="262">
        <f t="shared" si="137"/>
        <v>0</v>
      </c>
      <c r="J644" s="262">
        <f t="shared" si="137"/>
        <v>0</v>
      </c>
      <c r="K644" s="262">
        <f t="shared" si="137"/>
        <v>0</v>
      </c>
      <c r="L644" s="262">
        <f t="shared" si="137"/>
        <v>0</v>
      </c>
      <c r="M644" s="262">
        <f t="shared" si="137"/>
        <v>0</v>
      </c>
      <c r="N644" s="262">
        <f t="shared" si="137"/>
        <v>0</v>
      </c>
      <c r="O644" s="262">
        <f t="shared" si="137"/>
        <v>0</v>
      </c>
      <c r="P644" s="262">
        <f t="shared" si="137"/>
        <v>0</v>
      </c>
      <c r="Q644" s="262">
        <f t="shared" si="137"/>
        <v>0</v>
      </c>
      <c r="R644" s="262">
        <f t="shared" si="137"/>
        <v>0</v>
      </c>
      <c r="S644" s="262">
        <f t="shared" si="137"/>
        <v>0</v>
      </c>
      <c r="T644" s="262">
        <f t="shared" si="137"/>
        <v>0</v>
      </c>
      <c r="U644" s="262">
        <f t="shared" si="137"/>
        <v>0</v>
      </c>
      <c r="V644" s="262">
        <f t="shared" si="137"/>
        <v>0</v>
      </c>
      <c r="W644" s="262">
        <f t="shared" si="137"/>
        <v>0</v>
      </c>
      <c r="X644" s="262">
        <f t="shared" si="137"/>
        <v>0</v>
      </c>
      <c r="Y644" s="262">
        <f t="shared" si="137"/>
        <v>0</v>
      </c>
      <c r="Z644" s="262">
        <f t="shared" si="137"/>
        <v>0</v>
      </c>
      <c r="AA644" s="262">
        <f t="shared" si="137"/>
        <v>0</v>
      </c>
      <c r="AB644" s="262">
        <f t="shared" si="137"/>
        <v>0</v>
      </c>
    </row>
    <row r="645" spans="2:28" hidden="1" outlineLevel="1">
      <c r="B645" s="556">
        <f t="shared" si="132"/>
        <v>0</v>
      </c>
      <c r="C645" s="212" t="str">
        <f t="shared" si="132"/>
        <v xml:space="preserve">2 Bed / 1 Bath </v>
      </c>
      <c r="D645" s="260">
        <f t="shared" si="130"/>
        <v>0</v>
      </c>
      <c r="E645" s="261">
        <f t="shared" ref="E645:AB645" si="138">($L135*($D350-$U350)+$H135*$U350)*(1+HLOOKUP(E$628,$E$181:$N$182,2,FALSE))</f>
        <v>0</v>
      </c>
      <c r="F645" s="262">
        <f t="shared" si="138"/>
        <v>0</v>
      </c>
      <c r="G645" s="262">
        <f t="shared" si="138"/>
        <v>0</v>
      </c>
      <c r="H645" s="262">
        <f t="shared" si="138"/>
        <v>0</v>
      </c>
      <c r="I645" s="262">
        <f t="shared" si="138"/>
        <v>0</v>
      </c>
      <c r="J645" s="262">
        <f t="shared" si="138"/>
        <v>0</v>
      </c>
      <c r="K645" s="262">
        <f t="shared" si="138"/>
        <v>0</v>
      </c>
      <c r="L645" s="262">
        <f t="shared" si="138"/>
        <v>0</v>
      </c>
      <c r="M645" s="262">
        <f t="shared" si="138"/>
        <v>0</v>
      </c>
      <c r="N645" s="262">
        <f t="shared" si="138"/>
        <v>0</v>
      </c>
      <c r="O645" s="262">
        <f t="shared" si="138"/>
        <v>0</v>
      </c>
      <c r="P645" s="262">
        <f t="shared" si="138"/>
        <v>0</v>
      </c>
      <c r="Q645" s="262">
        <f t="shared" si="138"/>
        <v>0</v>
      </c>
      <c r="R645" s="262">
        <f t="shared" si="138"/>
        <v>0</v>
      </c>
      <c r="S645" s="262">
        <f t="shared" si="138"/>
        <v>0</v>
      </c>
      <c r="T645" s="262">
        <f t="shared" si="138"/>
        <v>0</v>
      </c>
      <c r="U645" s="262">
        <f t="shared" si="138"/>
        <v>0</v>
      </c>
      <c r="V645" s="262">
        <f t="shared" si="138"/>
        <v>0</v>
      </c>
      <c r="W645" s="262">
        <f t="shared" si="138"/>
        <v>0</v>
      </c>
      <c r="X645" s="262">
        <f t="shared" si="138"/>
        <v>0</v>
      </c>
      <c r="Y645" s="262">
        <f t="shared" si="138"/>
        <v>0</v>
      </c>
      <c r="Z645" s="262">
        <f t="shared" si="138"/>
        <v>0</v>
      </c>
      <c r="AA645" s="262">
        <f t="shared" si="138"/>
        <v>0</v>
      </c>
      <c r="AB645" s="262">
        <f t="shared" si="138"/>
        <v>0</v>
      </c>
    </row>
    <row r="646" spans="2:28" hidden="1" outlineLevel="1">
      <c r="B646" s="556">
        <f t="shared" si="132"/>
        <v>0</v>
      </c>
      <c r="C646" s="212" t="str">
        <f t="shared" si="132"/>
        <v xml:space="preserve">2 Bed / 2 Bath </v>
      </c>
      <c r="D646" s="260">
        <f t="shared" si="130"/>
        <v>0</v>
      </c>
      <c r="E646" s="261">
        <f t="shared" ref="E646:AB646" si="139">($L136*($D351-$U351)+$H136*$U351)*(1+HLOOKUP(E$628,$E$181:$N$182,2,FALSE))</f>
        <v>0</v>
      </c>
      <c r="F646" s="262">
        <f t="shared" si="139"/>
        <v>0</v>
      </c>
      <c r="G646" s="262">
        <f t="shared" si="139"/>
        <v>0</v>
      </c>
      <c r="H646" s="262">
        <f t="shared" si="139"/>
        <v>0</v>
      </c>
      <c r="I646" s="262">
        <f t="shared" si="139"/>
        <v>0</v>
      </c>
      <c r="J646" s="262">
        <f t="shared" si="139"/>
        <v>0</v>
      </c>
      <c r="K646" s="262">
        <f t="shared" si="139"/>
        <v>0</v>
      </c>
      <c r="L646" s="262">
        <f t="shared" si="139"/>
        <v>0</v>
      </c>
      <c r="M646" s="262">
        <f t="shared" si="139"/>
        <v>0</v>
      </c>
      <c r="N646" s="262">
        <f t="shared" si="139"/>
        <v>0</v>
      </c>
      <c r="O646" s="262">
        <f t="shared" si="139"/>
        <v>0</v>
      </c>
      <c r="P646" s="262">
        <f t="shared" si="139"/>
        <v>0</v>
      </c>
      <c r="Q646" s="262">
        <f t="shared" si="139"/>
        <v>0</v>
      </c>
      <c r="R646" s="262">
        <f t="shared" si="139"/>
        <v>0</v>
      </c>
      <c r="S646" s="262">
        <f t="shared" si="139"/>
        <v>0</v>
      </c>
      <c r="T646" s="262">
        <f t="shared" si="139"/>
        <v>0</v>
      </c>
      <c r="U646" s="262">
        <f t="shared" si="139"/>
        <v>0</v>
      </c>
      <c r="V646" s="262">
        <f t="shared" si="139"/>
        <v>0</v>
      </c>
      <c r="W646" s="262">
        <f t="shared" si="139"/>
        <v>0</v>
      </c>
      <c r="X646" s="262">
        <f t="shared" si="139"/>
        <v>0</v>
      </c>
      <c r="Y646" s="262">
        <f t="shared" si="139"/>
        <v>0</v>
      </c>
      <c r="Z646" s="262">
        <f t="shared" si="139"/>
        <v>0</v>
      </c>
      <c r="AA646" s="262">
        <f t="shared" si="139"/>
        <v>0</v>
      </c>
      <c r="AB646" s="262">
        <f t="shared" si="139"/>
        <v>0</v>
      </c>
    </row>
    <row r="647" spans="2:28" hidden="1" outlineLevel="1">
      <c r="B647" s="556">
        <f t="shared" si="132"/>
        <v>0</v>
      </c>
      <c r="C647" s="212" t="str">
        <f t="shared" si="132"/>
        <v>2 Bed / 1 Bath + Den</v>
      </c>
      <c r="D647" s="260">
        <f t="shared" si="130"/>
        <v>3250</v>
      </c>
      <c r="E647" s="261">
        <f t="shared" ref="E647:AB647" si="140">($L137*($D352-$U352)+$H137*$U352)*(1+HLOOKUP(E$628,$E$181:$N$182,2,FALSE))</f>
        <v>3450</v>
      </c>
      <c r="F647" s="262">
        <f t="shared" si="140"/>
        <v>3450</v>
      </c>
      <c r="G647" s="262">
        <f t="shared" si="140"/>
        <v>3450</v>
      </c>
      <c r="H647" s="262">
        <f t="shared" si="140"/>
        <v>3450</v>
      </c>
      <c r="I647" s="262">
        <f t="shared" si="140"/>
        <v>3450</v>
      </c>
      <c r="J647" s="262">
        <f t="shared" si="140"/>
        <v>3450</v>
      </c>
      <c r="K647" s="262">
        <f t="shared" si="140"/>
        <v>3450</v>
      </c>
      <c r="L647" s="262">
        <f t="shared" si="140"/>
        <v>3450</v>
      </c>
      <c r="M647" s="262">
        <f t="shared" si="140"/>
        <v>3450</v>
      </c>
      <c r="N647" s="262">
        <f t="shared" si="140"/>
        <v>3450</v>
      </c>
      <c r="O647" s="262">
        <f t="shared" si="140"/>
        <v>3450</v>
      </c>
      <c r="P647" s="262">
        <f t="shared" si="140"/>
        <v>3450</v>
      </c>
      <c r="Q647" s="262">
        <f t="shared" si="140"/>
        <v>3588</v>
      </c>
      <c r="R647" s="262">
        <f t="shared" si="140"/>
        <v>3588</v>
      </c>
      <c r="S647" s="262">
        <f t="shared" si="140"/>
        <v>3588</v>
      </c>
      <c r="T647" s="262">
        <f t="shared" si="140"/>
        <v>3588</v>
      </c>
      <c r="U647" s="262">
        <f t="shared" si="140"/>
        <v>3588</v>
      </c>
      <c r="V647" s="262">
        <f t="shared" si="140"/>
        <v>3588</v>
      </c>
      <c r="W647" s="262">
        <f t="shared" si="140"/>
        <v>3588</v>
      </c>
      <c r="X647" s="262">
        <f t="shared" si="140"/>
        <v>3588</v>
      </c>
      <c r="Y647" s="262">
        <f t="shared" si="140"/>
        <v>3588</v>
      </c>
      <c r="Z647" s="262">
        <f t="shared" si="140"/>
        <v>3588</v>
      </c>
      <c r="AA647" s="262">
        <f t="shared" si="140"/>
        <v>3588</v>
      </c>
      <c r="AB647" s="262">
        <f t="shared" si="140"/>
        <v>3588</v>
      </c>
    </row>
    <row r="648" spans="2:28" hidden="1" outlineLevel="1">
      <c r="B648" s="556">
        <f t="shared" si="132"/>
        <v>0</v>
      </c>
      <c r="C648" s="212" t="str">
        <f t="shared" si="132"/>
        <v xml:space="preserve">2 Bed / 2 Bath </v>
      </c>
      <c r="D648" s="260">
        <f t="shared" si="130"/>
        <v>0</v>
      </c>
      <c r="E648" s="261">
        <f t="shared" ref="E648:AB648" si="141">($L138*($D353-$U353)+$H138*$U353)*(1+HLOOKUP(E$628,$E$181:$N$182,2,FALSE))</f>
        <v>0</v>
      </c>
      <c r="F648" s="262">
        <f t="shared" si="141"/>
        <v>0</v>
      </c>
      <c r="G648" s="262">
        <f t="shared" si="141"/>
        <v>0</v>
      </c>
      <c r="H648" s="262">
        <f t="shared" si="141"/>
        <v>0</v>
      </c>
      <c r="I648" s="262">
        <f t="shared" si="141"/>
        <v>0</v>
      </c>
      <c r="J648" s="262">
        <f t="shared" si="141"/>
        <v>0</v>
      </c>
      <c r="K648" s="262">
        <f t="shared" si="141"/>
        <v>0</v>
      </c>
      <c r="L648" s="262">
        <f t="shared" si="141"/>
        <v>0</v>
      </c>
      <c r="M648" s="262">
        <f t="shared" si="141"/>
        <v>0</v>
      </c>
      <c r="N648" s="262">
        <f t="shared" si="141"/>
        <v>0</v>
      </c>
      <c r="O648" s="262">
        <f t="shared" si="141"/>
        <v>0</v>
      </c>
      <c r="P648" s="262">
        <f t="shared" si="141"/>
        <v>0</v>
      </c>
      <c r="Q648" s="262">
        <f t="shared" si="141"/>
        <v>0</v>
      </c>
      <c r="R648" s="262">
        <f t="shared" si="141"/>
        <v>0</v>
      </c>
      <c r="S648" s="262">
        <f t="shared" si="141"/>
        <v>0</v>
      </c>
      <c r="T648" s="262">
        <f t="shared" si="141"/>
        <v>0</v>
      </c>
      <c r="U648" s="262">
        <f t="shared" si="141"/>
        <v>0</v>
      </c>
      <c r="V648" s="262">
        <f t="shared" si="141"/>
        <v>0</v>
      </c>
      <c r="W648" s="262">
        <f t="shared" si="141"/>
        <v>0</v>
      </c>
      <c r="X648" s="262">
        <f t="shared" si="141"/>
        <v>0</v>
      </c>
      <c r="Y648" s="262">
        <f t="shared" si="141"/>
        <v>0</v>
      </c>
      <c r="Z648" s="262">
        <f t="shared" si="141"/>
        <v>0</v>
      </c>
      <c r="AA648" s="262">
        <f t="shared" si="141"/>
        <v>0</v>
      </c>
      <c r="AB648" s="262">
        <f t="shared" si="141"/>
        <v>0</v>
      </c>
    </row>
    <row r="649" spans="2:28" hidden="1" outlineLevel="1">
      <c r="B649" s="556">
        <f t="shared" si="132"/>
        <v>0</v>
      </c>
      <c r="C649" s="212" t="str">
        <f t="shared" si="132"/>
        <v xml:space="preserve">2 Bed / 1.5 Bath </v>
      </c>
      <c r="D649" s="260">
        <f t="shared" si="130"/>
        <v>0</v>
      </c>
      <c r="E649" s="261">
        <f t="shared" ref="E649:AB649" si="142">($L139*($D354-$U354)+$H139*$U354)*(1+HLOOKUP(E$628,$E$181:$N$182,2,FALSE))</f>
        <v>0</v>
      </c>
      <c r="F649" s="262">
        <f t="shared" si="142"/>
        <v>0</v>
      </c>
      <c r="G649" s="262">
        <f t="shared" si="142"/>
        <v>0</v>
      </c>
      <c r="H649" s="262">
        <f t="shared" si="142"/>
        <v>0</v>
      </c>
      <c r="I649" s="262">
        <f t="shared" si="142"/>
        <v>0</v>
      </c>
      <c r="J649" s="262">
        <f t="shared" si="142"/>
        <v>0</v>
      </c>
      <c r="K649" s="262">
        <f t="shared" si="142"/>
        <v>0</v>
      </c>
      <c r="L649" s="262">
        <f t="shared" si="142"/>
        <v>0</v>
      </c>
      <c r="M649" s="262">
        <f t="shared" si="142"/>
        <v>0</v>
      </c>
      <c r="N649" s="262">
        <f t="shared" si="142"/>
        <v>0</v>
      </c>
      <c r="O649" s="262">
        <f t="shared" si="142"/>
        <v>0</v>
      </c>
      <c r="P649" s="262">
        <f t="shared" si="142"/>
        <v>0</v>
      </c>
      <c r="Q649" s="262">
        <f t="shared" si="142"/>
        <v>0</v>
      </c>
      <c r="R649" s="262">
        <f t="shared" si="142"/>
        <v>0</v>
      </c>
      <c r="S649" s="262">
        <f t="shared" si="142"/>
        <v>0</v>
      </c>
      <c r="T649" s="262">
        <f t="shared" si="142"/>
        <v>0</v>
      </c>
      <c r="U649" s="262">
        <f t="shared" si="142"/>
        <v>0</v>
      </c>
      <c r="V649" s="262">
        <f t="shared" si="142"/>
        <v>0</v>
      </c>
      <c r="W649" s="262">
        <f t="shared" si="142"/>
        <v>0</v>
      </c>
      <c r="X649" s="262">
        <f t="shared" si="142"/>
        <v>0</v>
      </c>
      <c r="Y649" s="262">
        <f t="shared" si="142"/>
        <v>0</v>
      </c>
      <c r="Z649" s="262">
        <f t="shared" si="142"/>
        <v>0</v>
      </c>
      <c r="AA649" s="262">
        <f t="shared" si="142"/>
        <v>0</v>
      </c>
      <c r="AB649" s="262">
        <f t="shared" si="142"/>
        <v>0</v>
      </c>
    </row>
    <row r="650" spans="2:28" hidden="1" outlineLevel="1">
      <c r="B650" s="556">
        <f t="shared" si="132"/>
        <v>0</v>
      </c>
      <c r="C650" s="212" t="str">
        <f t="shared" si="132"/>
        <v xml:space="preserve">3 Bed / 2 Bath </v>
      </c>
      <c r="D650" s="260">
        <f t="shared" si="130"/>
        <v>0</v>
      </c>
      <c r="E650" s="261">
        <f t="shared" ref="E650:AB650" si="143">($L140*($D355-$U355)+$H140*$U355)*(1+HLOOKUP(E$628,$E$181:$N$182,2,FALSE))</f>
        <v>0</v>
      </c>
      <c r="F650" s="262">
        <f t="shared" si="143"/>
        <v>0</v>
      </c>
      <c r="G650" s="262">
        <f t="shared" si="143"/>
        <v>0</v>
      </c>
      <c r="H650" s="262">
        <f t="shared" si="143"/>
        <v>0</v>
      </c>
      <c r="I650" s="262">
        <f t="shared" si="143"/>
        <v>0</v>
      </c>
      <c r="J650" s="262">
        <f t="shared" si="143"/>
        <v>0</v>
      </c>
      <c r="K650" s="262">
        <f t="shared" si="143"/>
        <v>0</v>
      </c>
      <c r="L650" s="262">
        <f t="shared" si="143"/>
        <v>0</v>
      </c>
      <c r="M650" s="262">
        <f t="shared" si="143"/>
        <v>0</v>
      </c>
      <c r="N650" s="262">
        <f t="shared" si="143"/>
        <v>0</v>
      </c>
      <c r="O650" s="262">
        <f t="shared" si="143"/>
        <v>0</v>
      </c>
      <c r="P650" s="262">
        <f t="shared" si="143"/>
        <v>0</v>
      </c>
      <c r="Q650" s="262">
        <f t="shared" si="143"/>
        <v>0</v>
      </c>
      <c r="R650" s="262">
        <f t="shared" si="143"/>
        <v>0</v>
      </c>
      <c r="S650" s="262">
        <f t="shared" si="143"/>
        <v>0</v>
      </c>
      <c r="T650" s="262">
        <f t="shared" si="143"/>
        <v>0</v>
      </c>
      <c r="U650" s="262">
        <f t="shared" si="143"/>
        <v>0</v>
      </c>
      <c r="V650" s="262">
        <f t="shared" si="143"/>
        <v>0</v>
      </c>
      <c r="W650" s="262">
        <f t="shared" si="143"/>
        <v>0</v>
      </c>
      <c r="X650" s="262">
        <f t="shared" si="143"/>
        <v>0</v>
      </c>
      <c r="Y650" s="262">
        <f t="shared" si="143"/>
        <v>0</v>
      </c>
      <c r="Z650" s="262">
        <f t="shared" si="143"/>
        <v>0</v>
      </c>
      <c r="AA650" s="262">
        <f t="shared" si="143"/>
        <v>0</v>
      </c>
      <c r="AB650" s="262">
        <f t="shared" si="143"/>
        <v>0</v>
      </c>
    </row>
    <row r="651" spans="2:28" hidden="1" outlineLevel="1">
      <c r="B651" s="556">
        <f t="shared" si="132"/>
        <v>0</v>
      </c>
      <c r="C651" s="212" t="str">
        <f t="shared" si="132"/>
        <v>3 Bed / 2 Bath House</v>
      </c>
      <c r="D651" s="260">
        <f t="shared" si="130"/>
        <v>3469</v>
      </c>
      <c r="E651" s="261">
        <f t="shared" ref="E651:AB651" si="144">($L141*($D356-$U356)+$H141*$U356)*(1+HLOOKUP(E$628,$E$181:$N$182,2,FALSE))</f>
        <v>4800</v>
      </c>
      <c r="F651" s="262">
        <f t="shared" si="144"/>
        <v>4800</v>
      </c>
      <c r="G651" s="262">
        <f t="shared" si="144"/>
        <v>4800</v>
      </c>
      <c r="H651" s="262">
        <f t="shared" si="144"/>
        <v>4800</v>
      </c>
      <c r="I651" s="262">
        <f t="shared" si="144"/>
        <v>4800</v>
      </c>
      <c r="J651" s="262">
        <f t="shared" si="144"/>
        <v>4800</v>
      </c>
      <c r="K651" s="262">
        <f t="shared" si="144"/>
        <v>4800</v>
      </c>
      <c r="L651" s="262">
        <f t="shared" si="144"/>
        <v>4800</v>
      </c>
      <c r="M651" s="262">
        <f t="shared" si="144"/>
        <v>4800</v>
      </c>
      <c r="N651" s="262">
        <f t="shared" si="144"/>
        <v>4800</v>
      </c>
      <c r="O651" s="262">
        <f t="shared" si="144"/>
        <v>4800</v>
      </c>
      <c r="P651" s="262">
        <f t="shared" si="144"/>
        <v>4800</v>
      </c>
      <c r="Q651" s="262">
        <f t="shared" si="144"/>
        <v>4992</v>
      </c>
      <c r="R651" s="262">
        <f t="shared" si="144"/>
        <v>4992</v>
      </c>
      <c r="S651" s="262">
        <f t="shared" si="144"/>
        <v>4992</v>
      </c>
      <c r="T651" s="262">
        <f t="shared" si="144"/>
        <v>4992</v>
      </c>
      <c r="U651" s="262">
        <f t="shared" si="144"/>
        <v>4992</v>
      </c>
      <c r="V651" s="262">
        <f t="shared" si="144"/>
        <v>4992</v>
      </c>
      <c r="W651" s="262">
        <f t="shared" si="144"/>
        <v>4992</v>
      </c>
      <c r="X651" s="262">
        <f t="shared" si="144"/>
        <v>4992</v>
      </c>
      <c r="Y651" s="262">
        <f t="shared" si="144"/>
        <v>4992</v>
      </c>
      <c r="Z651" s="262">
        <f t="shared" si="144"/>
        <v>4992</v>
      </c>
      <c r="AA651" s="262">
        <f t="shared" si="144"/>
        <v>4992</v>
      </c>
      <c r="AB651" s="262">
        <f t="shared" si="144"/>
        <v>4992</v>
      </c>
    </row>
    <row r="652" spans="2:28" hidden="1" outlineLevel="1">
      <c r="B652" s="556">
        <f t="shared" si="132"/>
        <v>0</v>
      </c>
      <c r="C652" s="212" t="str">
        <f t="shared" si="132"/>
        <v xml:space="preserve">3 Bed / 2 Bath </v>
      </c>
      <c r="D652" s="260">
        <f t="shared" si="130"/>
        <v>0</v>
      </c>
      <c r="E652" s="261">
        <f t="shared" ref="E652:AB652" si="145">($L142*($D357-$U357)+$H142*$U357)*(1+HLOOKUP(E$628,$E$181:$N$182,2,FALSE))</f>
        <v>0</v>
      </c>
      <c r="F652" s="262">
        <f t="shared" si="145"/>
        <v>0</v>
      </c>
      <c r="G652" s="262">
        <f t="shared" si="145"/>
        <v>0</v>
      </c>
      <c r="H652" s="262">
        <f t="shared" si="145"/>
        <v>0</v>
      </c>
      <c r="I652" s="262">
        <f t="shared" si="145"/>
        <v>0</v>
      </c>
      <c r="J652" s="262">
        <f t="shared" si="145"/>
        <v>0</v>
      </c>
      <c r="K652" s="262">
        <f t="shared" si="145"/>
        <v>0</v>
      </c>
      <c r="L652" s="262">
        <f t="shared" si="145"/>
        <v>0</v>
      </c>
      <c r="M652" s="262">
        <f t="shared" si="145"/>
        <v>0</v>
      </c>
      <c r="N652" s="262">
        <f t="shared" si="145"/>
        <v>0</v>
      </c>
      <c r="O652" s="262">
        <f t="shared" si="145"/>
        <v>0</v>
      </c>
      <c r="P652" s="262">
        <f t="shared" si="145"/>
        <v>0</v>
      </c>
      <c r="Q652" s="262">
        <f t="shared" si="145"/>
        <v>0</v>
      </c>
      <c r="R652" s="262">
        <f t="shared" si="145"/>
        <v>0</v>
      </c>
      <c r="S652" s="262">
        <f t="shared" si="145"/>
        <v>0</v>
      </c>
      <c r="T652" s="262">
        <f t="shared" si="145"/>
        <v>0</v>
      </c>
      <c r="U652" s="262">
        <f t="shared" si="145"/>
        <v>0</v>
      </c>
      <c r="V652" s="262">
        <f t="shared" si="145"/>
        <v>0</v>
      </c>
      <c r="W652" s="262">
        <f t="shared" si="145"/>
        <v>0</v>
      </c>
      <c r="X652" s="262">
        <f t="shared" si="145"/>
        <v>0</v>
      </c>
      <c r="Y652" s="262">
        <f t="shared" si="145"/>
        <v>0</v>
      </c>
      <c r="Z652" s="262">
        <f t="shared" si="145"/>
        <v>0</v>
      </c>
      <c r="AA652" s="262">
        <f t="shared" si="145"/>
        <v>0</v>
      </c>
      <c r="AB652" s="262">
        <f t="shared" si="145"/>
        <v>0</v>
      </c>
    </row>
    <row r="653" spans="2:28" hidden="1" outlineLevel="1">
      <c r="B653" s="556">
        <f t="shared" si="132"/>
        <v>0</v>
      </c>
      <c r="C653" s="212" t="str">
        <f t="shared" si="132"/>
        <v xml:space="preserve">1 Bed / 1 Bath </v>
      </c>
      <c r="D653" s="260">
        <f t="shared" si="130"/>
        <v>0</v>
      </c>
      <c r="E653" s="261">
        <f t="shared" ref="E653:AB653" si="146">($L143*($D358-$U358)+$H143*$U358)*(1+HLOOKUP(E$628,$E$181:$N$182,2,FALSE))</f>
        <v>0</v>
      </c>
      <c r="F653" s="262">
        <f t="shared" si="146"/>
        <v>0</v>
      </c>
      <c r="G653" s="262">
        <f t="shared" si="146"/>
        <v>0</v>
      </c>
      <c r="H653" s="262">
        <f t="shared" si="146"/>
        <v>0</v>
      </c>
      <c r="I653" s="262">
        <f t="shared" si="146"/>
        <v>0</v>
      </c>
      <c r="J653" s="262">
        <f t="shared" si="146"/>
        <v>0</v>
      </c>
      <c r="K653" s="262">
        <f t="shared" si="146"/>
        <v>0</v>
      </c>
      <c r="L653" s="262">
        <f t="shared" si="146"/>
        <v>0</v>
      </c>
      <c r="M653" s="262">
        <f t="shared" si="146"/>
        <v>0</v>
      </c>
      <c r="N653" s="262">
        <f t="shared" si="146"/>
        <v>0</v>
      </c>
      <c r="O653" s="262">
        <f t="shared" si="146"/>
        <v>0</v>
      </c>
      <c r="P653" s="262">
        <f t="shared" si="146"/>
        <v>0</v>
      </c>
      <c r="Q653" s="262">
        <f t="shared" si="146"/>
        <v>0</v>
      </c>
      <c r="R653" s="262">
        <f t="shared" si="146"/>
        <v>0</v>
      </c>
      <c r="S653" s="262">
        <f t="shared" si="146"/>
        <v>0</v>
      </c>
      <c r="T653" s="262">
        <f t="shared" si="146"/>
        <v>0</v>
      </c>
      <c r="U653" s="262">
        <f t="shared" si="146"/>
        <v>0</v>
      </c>
      <c r="V653" s="262">
        <f t="shared" si="146"/>
        <v>0</v>
      </c>
      <c r="W653" s="262">
        <f t="shared" si="146"/>
        <v>0</v>
      </c>
      <c r="X653" s="262">
        <f t="shared" si="146"/>
        <v>0</v>
      </c>
      <c r="Y653" s="262">
        <f t="shared" si="146"/>
        <v>0</v>
      </c>
      <c r="Z653" s="262">
        <f t="shared" si="146"/>
        <v>0</v>
      </c>
      <c r="AA653" s="262">
        <f t="shared" si="146"/>
        <v>0</v>
      </c>
      <c r="AB653" s="262">
        <f t="shared" si="146"/>
        <v>0</v>
      </c>
    </row>
    <row r="654" spans="2:28" hidden="1" outlineLevel="1">
      <c r="B654" s="556">
        <f t="shared" si="132"/>
        <v>0</v>
      </c>
      <c r="C654" s="212" t="str">
        <f t="shared" si="132"/>
        <v xml:space="preserve">2 Bed / 2 Bath </v>
      </c>
      <c r="D654" s="260">
        <f t="shared" si="130"/>
        <v>0</v>
      </c>
      <c r="E654" s="261">
        <f t="shared" ref="E654:AB654" si="147">($L144*($D359-$U359)+$H144*$U359)*(1+HLOOKUP(E$628,$E$181:$N$182,2,FALSE))</f>
        <v>0</v>
      </c>
      <c r="F654" s="262">
        <f t="shared" si="147"/>
        <v>0</v>
      </c>
      <c r="G654" s="262">
        <f t="shared" si="147"/>
        <v>0</v>
      </c>
      <c r="H654" s="262">
        <f t="shared" si="147"/>
        <v>0</v>
      </c>
      <c r="I654" s="262">
        <f t="shared" si="147"/>
        <v>0</v>
      </c>
      <c r="J654" s="262">
        <f t="shared" si="147"/>
        <v>0</v>
      </c>
      <c r="K654" s="262">
        <f t="shared" si="147"/>
        <v>0</v>
      </c>
      <c r="L654" s="262">
        <f t="shared" si="147"/>
        <v>0</v>
      </c>
      <c r="M654" s="262">
        <f t="shared" si="147"/>
        <v>0</v>
      </c>
      <c r="N654" s="262">
        <f t="shared" si="147"/>
        <v>0</v>
      </c>
      <c r="O654" s="262">
        <f t="shared" si="147"/>
        <v>0</v>
      </c>
      <c r="P654" s="262">
        <f t="shared" si="147"/>
        <v>0</v>
      </c>
      <c r="Q654" s="262">
        <f t="shared" si="147"/>
        <v>0</v>
      </c>
      <c r="R654" s="262">
        <f t="shared" si="147"/>
        <v>0</v>
      </c>
      <c r="S654" s="262">
        <f t="shared" si="147"/>
        <v>0</v>
      </c>
      <c r="T654" s="262">
        <f t="shared" si="147"/>
        <v>0</v>
      </c>
      <c r="U654" s="262">
        <f t="shared" si="147"/>
        <v>0</v>
      </c>
      <c r="V654" s="262">
        <f t="shared" si="147"/>
        <v>0</v>
      </c>
      <c r="W654" s="262">
        <f t="shared" si="147"/>
        <v>0</v>
      </c>
      <c r="X654" s="262">
        <f t="shared" si="147"/>
        <v>0</v>
      </c>
      <c r="Y654" s="262">
        <f t="shared" si="147"/>
        <v>0</v>
      </c>
      <c r="Z654" s="262">
        <f t="shared" si="147"/>
        <v>0</v>
      </c>
      <c r="AA654" s="262">
        <f t="shared" si="147"/>
        <v>0</v>
      </c>
      <c r="AB654" s="262">
        <f t="shared" si="147"/>
        <v>0</v>
      </c>
    </row>
    <row r="655" spans="2:28" hidden="1" outlineLevel="1">
      <c r="B655" s="556">
        <f t="shared" si="132"/>
        <v>0</v>
      </c>
      <c r="C655" s="212" t="str">
        <f t="shared" si="132"/>
        <v xml:space="preserve">4 Bed / 2 Bath Penthouse </v>
      </c>
      <c r="D655" s="260">
        <f t="shared" si="130"/>
        <v>0</v>
      </c>
      <c r="E655" s="261">
        <f t="shared" ref="E655:AB655" si="148">($L145*($D360-$U360)+$H145*$U360)*(1+HLOOKUP(E$628,$E$181:$N$182,2,FALSE))</f>
        <v>0</v>
      </c>
      <c r="F655" s="262">
        <f t="shared" si="148"/>
        <v>0</v>
      </c>
      <c r="G655" s="262">
        <f t="shared" si="148"/>
        <v>0</v>
      </c>
      <c r="H655" s="262">
        <f t="shared" si="148"/>
        <v>0</v>
      </c>
      <c r="I655" s="262">
        <f t="shared" si="148"/>
        <v>0</v>
      </c>
      <c r="J655" s="262">
        <f t="shared" si="148"/>
        <v>0</v>
      </c>
      <c r="K655" s="262">
        <f t="shared" si="148"/>
        <v>0</v>
      </c>
      <c r="L655" s="262">
        <f t="shared" si="148"/>
        <v>0</v>
      </c>
      <c r="M655" s="262">
        <f t="shared" si="148"/>
        <v>0</v>
      </c>
      <c r="N655" s="262">
        <f t="shared" si="148"/>
        <v>0</v>
      </c>
      <c r="O655" s="262">
        <f t="shared" si="148"/>
        <v>0</v>
      </c>
      <c r="P655" s="262">
        <f t="shared" si="148"/>
        <v>0</v>
      </c>
      <c r="Q655" s="262">
        <f t="shared" si="148"/>
        <v>0</v>
      </c>
      <c r="R655" s="262">
        <f t="shared" si="148"/>
        <v>0</v>
      </c>
      <c r="S655" s="262">
        <f t="shared" si="148"/>
        <v>0</v>
      </c>
      <c r="T655" s="262">
        <f t="shared" si="148"/>
        <v>0</v>
      </c>
      <c r="U655" s="262">
        <f t="shared" si="148"/>
        <v>0</v>
      </c>
      <c r="V655" s="262">
        <f t="shared" si="148"/>
        <v>0</v>
      </c>
      <c r="W655" s="262">
        <f t="shared" si="148"/>
        <v>0</v>
      </c>
      <c r="X655" s="262">
        <f t="shared" si="148"/>
        <v>0</v>
      </c>
      <c r="Y655" s="262">
        <f t="shared" si="148"/>
        <v>0</v>
      </c>
      <c r="Z655" s="262">
        <f t="shared" si="148"/>
        <v>0</v>
      </c>
      <c r="AA655" s="262">
        <f t="shared" si="148"/>
        <v>0</v>
      </c>
      <c r="AB655" s="262">
        <f t="shared" si="148"/>
        <v>0</v>
      </c>
    </row>
    <row r="656" spans="2:28" hidden="1" outlineLevel="1">
      <c r="B656" s="556">
        <f t="shared" ref="B656:C668" si="149">B611</f>
        <v>0</v>
      </c>
      <c r="C656" s="212" t="str">
        <f t="shared" si="149"/>
        <v xml:space="preserve">2 Bed / 2 Bath </v>
      </c>
      <c r="D656" s="260">
        <f t="shared" si="130"/>
        <v>0</v>
      </c>
      <c r="E656" s="261">
        <f t="shared" ref="E656:AB656" si="150">($L146*($D361-$U361)+$H146*$U361)*(1+HLOOKUP(E$628,$E$181:$N$182,2,FALSE))</f>
        <v>0</v>
      </c>
      <c r="F656" s="262">
        <f t="shared" si="150"/>
        <v>0</v>
      </c>
      <c r="G656" s="262">
        <f t="shared" si="150"/>
        <v>0</v>
      </c>
      <c r="H656" s="262">
        <f t="shared" si="150"/>
        <v>0</v>
      </c>
      <c r="I656" s="262">
        <f t="shared" si="150"/>
        <v>0</v>
      </c>
      <c r="J656" s="262">
        <f t="shared" si="150"/>
        <v>0</v>
      </c>
      <c r="K656" s="262">
        <f t="shared" si="150"/>
        <v>0</v>
      </c>
      <c r="L656" s="262">
        <f t="shared" si="150"/>
        <v>0</v>
      </c>
      <c r="M656" s="262">
        <f t="shared" si="150"/>
        <v>0</v>
      </c>
      <c r="N656" s="262">
        <f t="shared" si="150"/>
        <v>0</v>
      </c>
      <c r="O656" s="262">
        <f t="shared" si="150"/>
        <v>0</v>
      </c>
      <c r="P656" s="262">
        <f t="shared" si="150"/>
        <v>0</v>
      </c>
      <c r="Q656" s="262">
        <f t="shared" si="150"/>
        <v>0</v>
      </c>
      <c r="R656" s="262">
        <f t="shared" si="150"/>
        <v>0</v>
      </c>
      <c r="S656" s="262">
        <f t="shared" si="150"/>
        <v>0</v>
      </c>
      <c r="T656" s="262">
        <f t="shared" si="150"/>
        <v>0</v>
      </c>
      <c r="U656" s="262">
        <f t="shared" si="150"/>
        <v>0</v>
      </c>
      <c r="V656" s="262">
        <f t="shared" si="150"/>
        <v>0</v>
      </c>
      <c r="W656" s="262">
        <f t="shared" si="150"/>
        <v>0</v>
      </c>
      <c r="X656" s="262">
        <f t="shared" si="150"/>
        <v>0</v>
      </c>
      <c r="Y656" s="262">
        <f t="shared" si="150"/>
        <v>0</v>
      </c>
      <c r="Z656" s="262">
        <f t="shared" si="150"/>
        <v>0</v>
      </c>
      <c r="AA656" s="262">
        <f t="shared" si="150"/>
        <v>0</v>
      </c>
      <c r="AB656" s="262">
        <f t="shared" si="150"/>
        <v>0</v>
      </c>
    </row>
    <row r="657" spans="2:28" hidden="1" outlineLevel="1">
      <c r="B657" s="556">
        <f t="shared" si="149"/>
        <v>0</v>
      </c>
      <c r="C657" s="212">
        <f t="shared" si="149"/>
        <v>0</v>
      </c>
      <c r="D657" s="260">
        <f t="shared" si="130"/>
        <v>0</v>
      </c>
      <c r="E657" s="261">
        <f t="shared" ref="E657:AB657" si="151">($L147*($D362-$U362)+$H147*$U362)*(1+HLOOKUP(E$628,$E$181:$N$182,2,FALSE))</f>
        <v>0</v>
      </c>
      <c r="F657" s="262">
        <f t="shared" si="151"/>
        <v>0</v>
      </c>
      <c r="G657" s="262">
        <f t="shared" si="151"/>
        <v>0</v>
      </c>
      <c r="H657" s="262">
        <f t="shared" si="151"/>
        <v>0</v>
      </c>
      <c r="I657" s="262">
        <f t="shared" si="151"/>
        <v>0</v>
      </c>
      <c r="J657" s="262">
        <f t="shared" si="151"/>
        <v>0</v>
      </c>
      <c r="K657" s="262">
        <f t="shared" si="151"/>
        <v>0</v>
      </c>
      <c r="L657" s="262">
        <f t="shared" si="151"/>
        <v>0</v>
      </c>
      <c r="M657" s="262">
        <f t="shared" si="151"/>
        <v>0</v>
      </c>
      <c r="N657" s="262">
        <f t="shared" si="151"/>
        <v>0</v>
      </c>
      <c r="O657" s="262">
        <f t="shared" si="151"/>
        <v>0</v>
      </c>
      <c r="P657" s="262">
        <f t="shared" si="151"/>
        <v>0</v>
      </c>
      <c r="Q657" s="262">
        <f t="shared" si="151"/>
        <v>0</v>
      </c>
      <c r="R657" s="262">
        <f t="shared" si="151"/>
        <v>0</v>
      </c>
      <c r="S657" s="262">
        <f t="shared" si="151"/>
        <v>0</v>
      </c>
      <c r="T657" s="262">
        <f t="shared" si="151"/>
        <v>0</v>
      </c>
      <c r="U657" s="262">
        <f t="shared" si="151"/>
        <v>0</v>
      </c>
      <c r="V657" s="262">
        <f t="shared" si="151"/>
        <v>0</v>
      </c>
      <c r="W657" s="262">
        <f t="shared" si="151"/>
        <v>0</v>
      </c>
      <c r="X657" s="262">
        <f t="shared" si="151"/>
        <v>0</v>
      </c>
      <c r="Y657" s="262">
        <f t="shared" si="151"/>
        <v>0</v>
      </c>
      <c r="Z657" s="262">
        <f t="shared" si="151"/>
        <v>0</v>
      </c>
      <c r="AA657" s="262">
        <f t="shared" si="151"/>
        <v>0</v>
      </c>
      <c r="AB657" s="262">
        <f t="shared" si="151"/>
        <v>0</v>
      </c>
    </row>
    <row r="658" spans="2:28" hidden="1" outlineLevel="1">
      <c r="B658" s="556">
        <f t="shared" si="149"/>
        <v>0</v>
      </c>
      <c r="C658" s="212">
        <f t="shared" si="149"/>
        <v>0</v>
      </c>
      <c r="D658" s="260">
        <f t="shared" si="130"/>
        <v>0</v>
      </c>
      <c r="E658" s="261">
        <f t="shared" ref="E658:AB658" si="152">($L148*($D363-$U363)+$H148*$U363)*(1+HLOOKUP(E$628,$E$181:$N$182,2,FALSE))</f>
        <v>0</v>
      </c>
      <c r="F658" s="262">
        <f t="shared" si="152"/>
        <v>0</v>
      </c>
      <c r="G658" s="262">
        <f t="shared" si="152"/>
        <v>0</v>
      </c>
      <c r="H658" s="262">
        <f t="shared" si="152"/>
        <v>0</v>
      </c>
      <c r="I658" s="262">
        <f t="shared" si="152"/>
        <v>0</v>
      </c>
      <c r="J658" s="262">
        <f t="shared" si="152"/>
        <v>0</v>
      </c>
      <c r="K658" s="262">
        <f t="shared" si="152"/>
        <v>0</v>
      </c>
      <c r="L658" s="262">
        <f t="shared" si="152"/>
        <v>0</v>
      </c>
      <c r="M658" s="262">
        <f t="shared" si="152"/>
        <v>0</v>
      </c>
      <c r="N658" s="262">
        <f t="shared" si="152"/>
        <v>0</v>
      </c>
      <c r="O658" s="262">
        <f t="shared" si="152"/>
        <v>0</v>
      </c>
      <c r="P658" s="262">
        <f t="shared" si="152"/>
        <v>0</v>
      </c>
      <c r="Q658" s="262">
        <f t="shared" si="152"/>
        <v>0</v>
      </c>
      <c r="R658" s="262">
        <f t="shared" si="152"/>
        <v>0</v>
      </c>
      <c r="S658" s="262">
        <f t="shared" si="152"/>
        <v>0</v>
      </c>
      <c r="T658" s="262">
        <f t="shared" si="152"/>
        <v>0</v>
      </c>
      <c r="U658" s="262">
        <f t="shared" si="152"/>
        <v>0</v>
      </c>
      <c r="V658" s="262">
        <f t="shared" si="152"/>
        <v>0</v>
      </c>
      <c r="W658" s="262">
        <f t="shared" si="152"/>
        <v>0</v>
      </c>
      <c r="X658" s="262">
        <f t="shared" si="152"/>
        <v>0</v>
      </c>
      <c r="Y658" s="262">
        <f t="shared" si="152"/>
        <v>0</v>
      </c>
      <c r="Z658" s="262">
        <f t="shared" si="152"/>
        <v>0</v>
      </c>
      <c r="AA658" s="262">
        <f t="shared" si="152"/>
        <v>0</v>
      </c>
      <c r="AB658" s="262">
        <f t="shared" si="152"/>
        <v>0</v>
      </c>
    </row>
    <row r="659" spans="2:28" hidden="1" outlineLevel="1">
      <c r="B659" s="556">
        <f t="shared" si="149"/>
        <v>0</v>
      </c>
      <c r="C659" s="212">
        <f t="shared" si="149"/>
        <v>0</v>
      </c>
      <c r="D659" s="260">
        <f t="shared" si="130"/>
        <v>0</v>
      </c>
      <c r="E659" s="261">
        <f t="shared" ref="E659:AB659" si="153">($L149*($D364-$U364)+$H149*$U364)*(1+HLOOKUP(E$628,$E$181:$N$182,2,FALSE))</f>
        <v>0</v>
      </c>
      <c r="F659" s="262">
        <f t="shared" si="153"/>
        <v>0</v>
      </c>
      <c r="G659" s="262">
        <f t="shared" si="153"/>
        <v>0</v>
      </c>
      <c r="H659" s="262">
        <f t="shared" si="153"/>
        <v>0</v>
      </c>
      <c r="I659" s="262">
        <f t="shared" si="153"/>
        <v>0</v>
      </c>
      <c r="J659" s="262">
        <f t="shared" si="153"/>
        <v>0</v>
      </c>
      <c r="K659" s="262">
        <f t="shared" si="153"/>
        <v>0</v>
      </c>
      <c r="L659" s="262">
        <f t="shared" si="153"/>
        <v>0</v>
      </c>
      <c r="M659" s="262">
        <f t="shared" si="153"/>
        <v>0</v>
      </c>
      <c r="N659" s="262">
        <f t="shared" si="153"/>
        <v>0</v>
      </c>
      <c r="O659" s="262">
        <f t="shared" si="153"/>
        <v>0</v>
      </c>
      <c r="P659" s="262">
        <f t="shared" si="153"/>
        <v>0</v>
      </c>
      <c r="Q659" s="262">
        <f t="shared" si="153"/>
        <v>0</v>
      </c>
      <c r="R659" s="262">
        <f t="shared" si="153"/>
        <v>0</v>
      </c>
      <c r="S659" s="262">
        <f t="shared" si="153"/>
        <v>0</v>
      </c>
      <c r="T659" s="262">
        <f t="shared" si="153"/>
        <v>0</v>
      </c>
      <c r="U659" s="262">
        <f t="shared" si="153"/>
        <v>0</v>
      </c>
      <c r="V659" s="262">
        <f t="shared" si="153"/>
        <v>0</v>
      </c>
      <c r="W659" s="262">
        <f t="shared" si="153"/>
        <v>0</v>
      </c>
      <c r="X659" s="262">
        <f t="shared" si="153"/>
        <v>0</v>
      </c>
      <c r="Y659" s="262">
        <f t="shared" si="153"/>
        <v>0</v>
      </c>
      <c r="Z659" s="262">
        <f t="shared" si="153"/>
        <v>0</v>
      </c>
      <c r="AA659" s="262">
        <f t="shared" si="153"/>
        <v>0</v>
      </c>
      <c r="AB659" s="262">
        <f t="shared" si="153"/>
        <v>0</v>
      </c>
    </row>
    <row r="660" spans="2:28" hidden="1" outlineLevel="1">
      <c r="B660" s="556">
        <f t="shared" si="149"/>
        <v>0</v>
      </c>
      <c r="C660" s="212">
        <f t="shared" si="149"/>
        <v>0</v>
      </c>
      <c r="D660" s="260">
        <f t="shared" si="130"/>
        <v>0</v>
      </c>
      <c r="E660" s="261">
        <f t="shared" ref="E660:AB660" si="154">($L150*($D365-$U365)+$H150*$U365)*(1+HLOOKUP(E$628,$E$181:$N$182,2,FALSE))</f>
        <v>0</v>
      </c>
      <c r="F660" s="262">
        <f t="shared" si="154"/>
        <v>0</v>
      </c>
      <c r="G660" s="262">
        <f t="shared" si="154"/>
        <v>0</v>
      </c>
      <c r="H660" s="262">
        <f t="shared" si="154"/>
        <v>0</v>
      </c>
      <c r="I660" s="262">
        <f t="shared" si="154"/>
        <v>0</v>
      </c>
      <c r="J660" s="262">
        <f t="shared" si="154"/>
        <v>0</v>
      </c>
      <c r="K660" s="262">
        <f t="shared" si="154"/>
        <v>0</v>
      </c>
      <c r="L660" s="262">
        <f t="shared" si="154"/>
        <v>0</v>
      </c>
      <c r="M660" s="262">
        <f t="shared" si="154"/>
        <v>0</v>
      </c>
      <c r="N660" s="262">
        <f t="shared" si="154"/>
        <v>0</v>
      </c>
      <c r="O660" s="262">
        <f t="shared" si="154"/>
        <v>0</v>
      </c>
      <c r="P660" s="262">
        <f t="shared" si="154"/>
        <v>0</v>
      </c>
      <c r="Q660" s="262">
        <f t="shared" si="154"/>
        <v>0</v>
      </c>
      <c r="R660" s="262">
        <f t="shared" si="154"/>
        <v>0</v>
      </c>
      <c r="S660" s="262">
        <f t="shared" si="154"/>
        <v>0</v>
      </c>
      <c r="T660" s="262">
        <f t="shared" si="154"/>
        <v>0</v>
      </c>
      <c r="U660" s="262">
        <f t="shared" si="154"/>
        <v>0</v>
      </c>
      <c r="V660" s="262">
        <f t="shared" si="154"/>
        <v>0</v>
      </c>
      <c r="W660" s="262">
        <f t="shared" si="154"/>
        <v>0</v>
      </c>
      <c r="X660" s="262">
        <f t="shared" si="154"/>
        <v>0</v>
      </c>
      <c r="Y660" s="262">
        <f t="shared" si="154"/>
        <v>0</v>
      </c>
      <c r="Z660" s="262">
        <f t="shared" si="154"/>
        <v>0</v>
      </c>
      <c r="AA660" s="262">
        <f t="shared" si="154"/>
        <v>0</v>
      </c>
      <c r="AB660" s="262">
        <f t="shared" si="154"/>
        <v>0</v>
      </c>
    </row>
    <row r="661" spans="2:28" hidden="1" outlineLevel="1">
      <c r="B661" s="556">
        <f t="shared" si="149"/>
        <v>0</v>
      </c>
      <c r="C661" s="212">
        <f t="shared" si="149"/>
        <v>0</v>
      </c>
      <c r="D661" s="260">
        <f t="shared" si="130"/>
        <v>0</v>
      </c>
      <c r="E661" s="261">
        <f t="shared" ref="E661:AB661" si="155">($L151*($D366-$U366)+$H151*$U366)*(1+HLOOKUP(E$628,$E$181:$N$182,2,FALSE))</f>
        <v>0</v>
      </c>
      <c r="F661" s="262">
        <f t="shared" si="155"/>
        <v>0</v>
      </c>
      <c r="G661" s="262">
        <f t="shared" si="155"/>
        <v>0</v>
      </c>
      <c r="H661" s="262">
        <f t="shared" si="155"/>
        <v>0</v>
      </c>
      <c r="I661" s="262">
        <f t="shared" si="155"/>
        <v>0</v>
      </c>
      <c r="J661" s="262">
        <f t="shared" si="155"/>
        <v>0</v>
      </c>
      <c r="K661" s="262">
        <f t="shared" si="155"/>
        <v>0</v>
      </c>
      <c r="L661" s="262">
        <f t="shared" si="155"/>
        <v>0</v>
      </c>
      <c r="M661" s="262">
        <f t="shared" si="155"/>
        <v>0</v>
      </c>
      <c r="N661" s="262">
        <f t="shared" si="155"/>
        <v>0</v>
      </c>
      <c r="O661" s="262">
        <f t="shared" si="155"/>
        <v>0</v>
      </c>
      <c r="P661" s="262">
        <f t="shared" si="155"/>
        <v>0</v>
      </c>
      <c r="Q661" s="262">
        <f t="shared" si="155"/>
        <v>0</v>
      </c>
      <c r="R661" s="262">
        <f t="shared" si="155"/>
        <v>0</v>
      </c>
      <c r="S661" s="262">
        <f t="shared" si="155"/>
        <v>0</v>
      </c>
      <c r="T661" s="262">
        <f t="shared" si="155"/>
        <v>0</v>
      </c>
      <c r="U661" s="262">
        <f t="shared" si="155"/>
        <v>0</v>
      </c>
      <c r="V661" s="262">
        <f t="shared" si="155"/>
        <v>0</v>
      </c>
      <c r="W661" s="262">
        <f t="shared" si="155"/>
        <v>0</v>
      </c>
      <c r="X661" s="262">
        <f t="shared" si="155"/>
        <v>0</v>
      </c>
      <c r="Y661" s="262">
        <f t="shared" si="155"/>
        <v>0</v>
      </c>
      <c r="Z661" s="262">
        <f t="shared" si="155"/>
        <v>0</v>
      </c>
      <c r="AA661" s="262">
        <f t="shared" si="155"/>
        <v>0</v>
      </c>
      <c r="AB661" s="262">
        <f t="shared" si="155"/>
        <v>0</v>
      </c>
    </row>
    <row r="662" spans="2:28" hidden="1" outlineLevel="1">
      <c r="B662" s="556">
        <f t="shared" si="149"/>
        <v>0</v>
      </c>
      <c r="C662" s="212">
        <f t="shared" si="149"/>
        <v>0</v>
      </c>
      <c r="D662" s="260">
        <f t="shared" si="130"/>
        <v>0</v>
      </c>
      <c r="E662" s="261">
        <f t="shared" ref="E662:AB662" si="156">($L152*($D367-$U367)+$H152*$U367)*(1+HLOOKUP(E$628,$E$181:$N$182,2,FALSE))</f>
        <v>0</v>
      </c>
      <c r="F662" s="262">
        <f t="shared" si="156"/>
        <v>0</v>
      </c>
      <c r="G662" s="262">
        <f t="shared" si="156"/>
        <v>0</v>
      </c>
      <c r="H662" s="262">
        <f t="shared" si="156"/>
        <v>0</v>
      </c>
      <c r="I662" s="262">
        <f t="shared" si="156"/>
        <v>0</v>
      </c>
      <c r="J662" s="262">
        <f t="shared" si="156"/>
        <v>0</v>
      </c>
      <c r="K662" s="262">
        <f t="shared" si="156"/>
        <v>0</v>
      </c>
      <c r="L662" s="262">
        <f t="shared" si="156"/>
        <v>0</v>
      </c>
      <c r="M662" s="262">
        <f t="shared" si="156"/>
        <v>0</v>
      </c>
      <c r="N662" s="262">
        <f t="shared" si="156"/>
        <v>0</v>
      </c>
      <c r="O662" s="262">
        <f t="shared" si="156"/>
        <v>0</v>
      </c>
      <c r="P662" s="262">
        <f t="shared" si="156"/>
        <v>0</v>
      </c>
      <c r="Q662" s="262">
        <f t="shared" si="156"/>
        <v>0</v>
      </c>
      <c r="R662" s="262">
        <f t="shared" si="156"/>
        <v>0</v>
      </c>
      <c r="S662" s="262">
        <f t="shared" si="156"/>
        <v>0</v>
      </c>
      <c r="T662" s="262">
        <f t="shared" si="156"/>
        <v>0</v>
      </c>
      <c r="U662" s="262">
        <f t="shared" si="156"/>
        <v>0</v>
      </c>
      <c r="V662" s="262">
        <f t="shared" si="156"/>
        <v>0</v>
      </c>
      <c r="W662" s="262">
        <f t="shared" si="156"/>
        <v>0</v>
      </c>
      <c r="X662" s="262">
        <f t="shared" si="156"/>
        <v>0</v>
      </c>
      <c r="Y662" s="262">
        <f t="shared" si="156"/>
        <v>0</v>
      </c>
      <c r="Z662" s="262">
        <f t="shared" si="156"/>
        <v>0</v>
      </c>
      <c r="AA662" s="262">
        <f t="shared" si="156"/>
        <v>0</v>
      </c>
      <c r="AB662" s="262">
        <f t="shared" si="156"/>
        <v>0</v>
      </c>
    </row>
    <row r="663" spans="2:28" hidden="1" outlineLevel="1">
      <c r="B663" s="556">
        <f t="shared" si="149"/>
        <v>0</v>
      </c>
      <c r="C663" s="212">
        <f t="shared" si="149"/>
        <v>0</v>
      </c>
      <c r="D663" s="260">
        <f t="shared" si="130"/>
        <v>0</v>
      </c>
      <c r="E663" s="261">
        <f t="shared" ref="E663:AB663" si="157">($L153*($D368-$U368)+$H153*$U368)*(1+HLOOKUP(E$628,$E$181:$N$182,2,FALSE))</f>
        <v>0</v>
      </c>
      <c r="F663" s="262">
        <f t="shared" si="157"/>
        <v>0</v>
      </c>
      <c r="G663" s="262">
        <f t="shared" si="157"/>
        <v>0</v>
      </c>
      <c r="H663" s="262">
        <f t="shared" si="157"/>
        <v>0</v>
      </c>
      <c r="I663" s="262">
        <f t="shared" si="157"/>
        <v>0</v>
      </c>
      <c r="J663" s="262">
        <f t="shared" si="157"/>
        <v>0</v>
      </c>
      <c r="K663" s="262">
        <f t="shared" si="157"/>
        <v>0</v>
      </c>
      <c r="L663" s="262">
        <f t="shared" si="157"/>
        <v>0</v>
      </c>
      <c r="M663" s="262">
        <f t="shared" si="157"/>
        <v>0</v>
      </c>
      <c r="N663" s="262">
        <f t="shared" si="157"/>
        <v>0</v>
      </c>
      <c r="O663" s="262">
        <f t="shared" si="157"/>
        <v>0</v>
      </c>
      <c r="P663" s="262">
        <f t="shared" si="157"/>
        <v>0</v>
      </c>
      <c r="Q663" s="262">
        <f t="shared" si="157"/>
        <v>0</v>
      </c>
      <c r="R663" s="262">
        <f t="shared" si="157"/>
        <v>0</v>
      </c>
      <c r="S663" s="262">
        <f t="shared" si="157"/>
        <v>0</v>
      </c>
      <c r="T663" s="262">
        <f t="shared" si="157"/>
        <v>0</v>
      </c>
      <c r="U663" s="262">
        <f t="shared" si="157"/>
        <v>0</v>
      </c>
      <c r="V663" s="262">
        <f t="shared" si="157"/>
        <v>0</v>
      </c>
      <c r="W663" s="262">
        <f t="shared" si="157"/>
        <v>0</v>
      </c>
      <c r="X663" s="262">
        <f t="shared" si="157"/>
        <v>0</v>
      </c>
      <c r="Y663" s="262">
        <f t="shared" si="157"/>
        <v>0</v>
      </c>
      <c r="Z663" s="262">
        <f t="shared" si="157"/>
        <v>0</v>
      </c>
      <c r="AA663" s="262">
        <f t="shared" si="157"/>
        <v>0</v>
      </c>
      <c r="AB663" s="262">
        <f t="shared" si="157"/>
        <v>0</v>
      </c>
    </row>
    <row r="664" spans="2:28" hidden="1" outlineLevel="1">
      <c r="B664" s="556">
        <f t="shared" si="149"/>
        <v>0</v>
      </c>
      <c r="C664" s="212">
        <f t="shared" si="149"/>
        <v>0</v>
      </c>
      <c r="D664" s="260">
        <f t="shared" si="130"/>
        <v>0</v>
      </c>
      <c r="E664" s="261">
        <f t="shared" ref="E664:AB664" si="158">($L154*($D369-$U369)+$H154*$U369)*(1+HLOOKUP(E$628,$E$181:$N$182,2,FALSE))</f>
        <v>0</v>
      </c>
      <c r="F664" s="262">
        <f t="shared" si="158"/>
        <v>0</v>
      </c>
      <c r="G664" s="262">
        <f t="shared" si="158"/>
        <v>0</v>
      </c>
      <c r="H664" s="262">
        <f t="shared" si="158"/>
        <v>0</v>
      </c>
      <c r="I664" s="262">
        <f t="shared" si="158"/>
        <v>0</v>
      </c>
      <c r="J664" s="262">
        <f t="shared" si="158"/>
        <v>0</v>
      </c>
      <c r="K664" s="262">
        <f t="shared" si="158"/>
        <v>0</v>
      </c>
      <c r="L664" s="262">
        <f t="shared" si="158"/>
        <v>0</v>
      </c>
      <c r="M664" s="262">
        <f t="shared" si="158"/>
        <v>0</v>
      </c>
      <c r="N664" s="262">
        <f t="shared" si="158"/>
        <v>0</v>
      </c>
      <c r="O664" s="262">
        <f t="shared" si="158"/>
        <v>0</v>
      </c>
      <c r="P664" s="262">
        <f t="shared" si="158"/>
        <v>0</v>
      </c>
      <c r="Q664" s="262">
        <f t="shared" si="158"/>
        <v>0</v>
      </c>
      <c r="R664" s="262">
        <f t="shared" si="158"/>
        <v>0</v>
      </c>
      <c r="S664" s="262">
        <f t="shared" si="158"/>
        <v>0</v>
      </c>
      <c r="T664" s="262">
        <f t="shared" si="158"/>
        <v>0</v>
      </c>
      <c r="U664" s="262">
        <f t="shared" si="158"/>
        <v>0</v>
      </c>
      <c r="V664" s="262">
        <f t="shared" si="158"/>
        <v>0</v>
      </c>
      <c r="W664" s="262">
        <f t="shared" si="158"/>
        <v>0</v>
      </c>
      <c r="X664" s="262">
        <f t="shared" si="158"/>
        <v>0</v>
      </c>
      <c r="Y664" s="262">
        <f t="shared" si="158"/>
        <v>0</v>
      </c>
      <c r="Z664" s="262">
        <f t="shared" si="158"/>
        <v>0</v>
      </c>
      <c r="AA664" s="262">
        <f t="shared" si="158"/>
        <v>0</v>
      </c>
      <c r="AB664" s="262">
        <f t="shared" si="158"/>
        <v>0</v>
      </c>
    </row>
    <row r="665" spans="2:28" hidden="1" outlineLevel="1">
      <c r="B665" s="556">
        <f t="shared" si="149"/>
        <v>0</v>
      </c>
      <c r="C665" s="212">
        <f t="shared" si="149"/>
        <v>0</v>
      </c>
      <c r="D665" s="260">
        <f t="shared" si="130"/>
        <v>0</v>
      </c>
      <c r="E665" s="261">
        <f t="shared" ref="E665:AB665" si="159">($L155*($D370-$U370)+$H155*$U370)*(1+HLOOKUP(E$628,$E$181:$N$182,2,FALSE))</f>
        <v>0</v>
      </c>
      <c r="F665" s="262">
        <f t="shared" si="159"/>
        <v>0</v>
      </c>
      <c r="G665" s="262">
        <f t="shared" si="159"/>
        <v>0</v>
      </c>
      <c r="H665" s="262">
        <f t="shared" si="159"/>
        <v>0</v>
      </c>
      <c r="I665" s="262">
        <f t="shared" si="159"/>
        <v>0</v>
      </c>
      <c r="J665" s="262">
        <f t="shared" si="159"/>
        <v>0</v>
      </c>
      <c r="K665" s="262">
        <f t="shared" si="159"/>
        <v>0</v>
      </c>
      <c r="L665" s="262">
        <f t="shared" si="159"/>
        <v>0</v>
      </c>
      <c r="M665" s="262">
        <f t="shared" si="159"/>
        <v>0</v>
      </c>
      <c r="N665" s="262">
        <f t="shared" si="159"/>
        <v>0</v>
      </c>
      <c r="O665" s="262">
        <f t="shared" si="159"/>
        <v>0</v>
      </c>
      <c r="P665" s="262">
        <f t="shared" si="159"/>
        <v>0</v>
      </c>
      <c r="Q665" s="262">
        <f t="shared" si="159"/>
        <v>0</v>
      </c>
      <c r="R665" s="262">
        <f t="shared" si="159"/>
        <v>0</v>
      </c>
      <c r="S665" s="262">
        <f t="shared" si="159"/>
        <v>0</v>
      </c>
      <c r="T665" s="262">
        <f t="shared" si="159"/>
        <v>0</v>
      </c>
      <c r="U665" s="262">
        <f t="shared" si="159"/>
        <v>0</v>
      </c>
      <c r="V665" s="262">
        <f t="shared" si="159"/>
        <v>0</v>
      </c>
      <c r="W665" s="262">
        <f t="shared" si="159"/>
        <v>0</v>
      </c>
      <c r="X665" s="262">
        <f t="shared" si="159"/>
        <v>0</v>
      </c>
      <c r="Y665" s="262">
        <f t="shared" si="159"/>
        <v>0</v>
      </c>
      <c r="Z665" s="262">
        <f t="shared" si="159"/>
        <v>0</v>
      </c>
      <c r="AA665" s="262">
        <f t="shared" si="159"/>
        <v>0</v>
      </c>
      <c r="AB665" s="262">
        <f t="shared" si="159"/>
        <v>0</v>
      </c>
    </row>
    <row r="666" spans="2:28" hidden="1" outlineLevel="1">
      <c r="B666" s="556">
        <f t="shared" si="149"/>
        <v>0</v>
      </c>
      <c r="C666" s="212">
        <f t="shared" si="149"/>
        <v>0</v>
      </c>
      <c r="D666" s="260">
        <f t="shared" si="130"/>
        <v>0</v>
      </c>
      <c r="E666" s="261">
        <f t="shared" ref="E666:AB666" si="160">($L156*($D371-$U371)+$H156*$U371)*(1+HLOOKUP(E$628,$E$181:$N$182,2,FALSE))</f>
        <v>0</v>
      </c>
      <c r="F666" s="262">
        <f t="shared" si="160"/>
        <v>0</v>
      </c>
      <c r="G666" s="262">
        <f t="shared" si="160"/>
        <v>0</v>
      </c>
      <c r="H666" s="262">
        <f t="shared" si="160"/>
        <v>0</v>
      </c>
      <c r="I666" s="262">
        <f t="shared" si="160"/>
        <v>0</v>
      </c>
      <c r="J666" s="262">
        <f t="shared" si="160"/>
        <v>0</v>
      </c>
      <c r="K666" s="262">
        <f t="shared" si="160"/>
        <v>0</v>
      </c>
      <c r="L666" s="262">
        <f t="shared" si="160"/>
        <v>0</v>
      </c>
      <c r="M666" s="262">
        <f t="shared" si="160"/>
        <v>0</v>
      </c>
      <c r="N666" s="262">
        <f t="shared" si="160"/>
        <v>0</v>
      </c>
      <c r="O666" s="262">
        <f t="shared" si="160"/>
        <v>0</v>
      </c>
      <c r="P666" s="262">
        <f t="shared" si="160"/>
        <v>0</v>
      </c>
      <c r="Q666" s="262">
        <f t="shared" si="160"/>
        <v>0</v>
      </c>
      <c r="R666" s="262">
        <f t="shared" si="160"/>
        <v>0</v>
      </c>
      <c r="S666" s="262">
        <f t="shared" si="160"/>
        <v>0</v>
      </c>
      <c r="T666" s="262">
        <f t="shared" si="160"/>
        <v>0</v>
      </c>
      <c r="U666" s="262">
        <f t="shared" si="160"/>
        <v>0</v>
      </c>
      <c r="V666" s="262">
        <f t="shared" si="160"/>
        <v>0</v>
      </c>
      <c r="W666" s="262">
        <f t="shared" si="160"/>
        <v>0</v>
      </c>
      <c r="X666" s="262">
        <f t="shared" si="160"/>
        <v>0</v>
      </c>
      <c r="Y666" s="262">
        <f t="shared" si="160"/>
        <v>0</v>
      </c>
      <c r="Z666" s="262">
        <f t="shared" si="160"/>
        <v>0</v>
      </c>
      <c r="AA666" s="262">
        <f t="shared" si="160"/>
        <v>0</v>
      </c>
      <c r="AB666" s="262">
        <f t="shared" si="160"/>
        <v>0</v>
      </c>
    </row>
    <row r="667" spans="2:28" hidden="1" outlineLevel="1">
      <c r="B667" s="556">
        <f t="shared" si="149"/>
        <v>0</v>
      </c>
      <c r="C667" s="212">
        <f t="shared" si="149"/>
        <v>0</v>
      </c>
      <c r="D667" s="260">
        <f t="shared" si="130"/>
        <v>0</v>
      </c>
      <c r="E667" s="261">
        <f t="shared" ref="E667:AB667" si="161">($L157*($D372-$U372)+$H157*$U372)*(1+HLOOKUP(E$628,$E$181:$N$182,2,FALSE))</f>
        <v>0</v>
      </c>
      <c r="F667" s="262">
        <f t="shared" si="161"/>
        <v>0</v>
      </c>
      <c r="G667" s="262">
        <f t="shared" si="161"/>
        <v>0</v>
      </c>
      <c r="H667" s="262">
        <f t="shared" si="161"/>
        <v>0</v>
      </c>
      <c r="I667" s="262">
        <f t="shared" si="161"/>
        <v>0</v>
      </c>
      <c r="J667" s="262">
        <f t="shared" si="161"/>
        <v>0</v>
      </c>
      <c r="K667" s="262">
        <f t="shared" si="161"/>
        <v>0</v>
      </c>
      <c r="L667" s="262">
        <f t="shared" si="161"/>
        <v>0</v>
      </c>
      <c r="M667" s="262">
        <f t="shared" si="161"/>
        <v>0</v>
      </c>
      <c r="N667" s="262">
        <f t="shared" si="161"/>
        <v>0</v>
      </c>
      <c r="O667" s="262">
        <f t="shared" si="161"/>
        <v>0</v>
      </c>
      <c r="P667" s="262">
        <f t="shared" si="161"/>
        <v>0</v>
      </c>
      <c r="Q667" s="262">
        <f t="shared" si="161"/>
        <v>0</v>
      </c>
      <c r="R667" s="262">
        <f t="shared" si="161"/>
        <v>0</v>
      </c>
      <c r="S667" s="262">
        <f t="shared" si="161"/>
        <v>0</v>
      </c>
      <c r="T667" s="262">
        <f t="shared" si="161"/>
        <v>0</v>
      </c>
      <c r="U667" s="262">
        <f t="shared" si="161"/>
        <v>0</v>
      </c>
      <c r="V667" s="262">
        <f t="shared" si="161"/>
        <v>0</v>
      </c>
      <c r="W667" s="262">
        <f t="shared" si="161"/>
        <v>0</v>
      </c>
      <c r="X667" s="262">
        <f t="shared" si="161"/>
        <v>0</v>
      </c>
      <c r="Y667" s="262">
        <f t="shared" si="161"/>
        <v>0</v>
      </c>
      <c r="Z667" s="262">
        <f t="shared" si="161"/>
        <v>0</v>
      </c>
      <c r="AA667" s="262">
        <f t="shared" si="161"/>
        <v>0</v>
      </c>
      <c r="AB667" s="262">
        <f t="shared" si="161"/>
        <v>0</v>
      </c>
    </row>
    <row r="668" spans="2:28" hidden="1" outlineLevel="1">
      <c r="B668" s="556">
        <f t="shared" si="149"/>
        <v>0</v>
      </c>
      <c r="C668" s="215">
        <f t="shared" si="149"/>
        <v>0</v>
      </c>
      <c r="D668" s="558">
        <f t="shared" si="130"/>
        <v>0</v>
      </c>
      <c r="E668" s="264">
        <f t="shared" ref="E668:AB668" si="162">($L158*($D373-$U373)+$H158*$U373)*(1+HLOOKUP(E$628,$E$181:$N$182,2,FALSE))</f>
        <v>0</v>
      </c>
      <c r="F668" s="265">
        <f t="shared" si="162"/>
        <v>0</v>
      </c>
      <c r="G668" s="265">
        <f t="shared" si="162"/>
        <v>0</v>
      </c>
      <c r="H668" s="265">
        <f t="shared" si="162"/>
        <v>0</v>
      </c>
      <c r="I668" s="265">
        <f t="shared" si="162"/>
        <v>0</v>
      </c>
      <c r="J668" s="265">
        <f t="shared" si="162"/>
        <v>0</v>
      </c>
      <c r="K668" s="265">
        <f t="shared" si="162"/>
        <v>0</v>
      </c>
      <c r="L668" s="265">
        <f t="shared" si="162"/>
        <v>0</v>
      </c>
      <c r="M668" s="265">
        <f t="shared" si="162"/>
        <v>0</v>
      </c>
      <c r="N668" s="265">
        <f t="shared" si="162"/>
        <v>0</v>
      </c>
      <c r="O668" s="265">
        <f t="shared" si="162"/>
        <v>0</v>
      </c>
      <c r="P668" s="265">
        <f t="shared" si="162"/>
        <v>0</v>
      </c>
      <c r="Q668" s="265">
        <f t="shared" si="162"/>
        <v>0</v>
      </c>
      <c r="R668" s="265">
        <f t="shared" si="162"/>
        <v>0</v>
      </c>
      <c r="S668" s="265">
        <f t="shared" si="162"/>
        <v>0</v>
      </c>
      <c r="T668" s="265">
        <f t="shared" si="162"/>
        <v>0</v>
      </c>
      <c r="U668" s="265">
        <f t="shared" si="162"/>
        <v>0</v>
      </c>
      <c r="V668" s="265">
        <f t="shared" si="162"/>
        <v>0</v>
      </c>
      <c r="W668" s="265">
        <f t="shared" si="162"/>
        <v>0</v>
      </c>
      <c r="X668" s="265">
        <f t="shared" si="162"/>
        <v>0</v>
      </c>
      <c r="Y668" s="265">
        <f t="shared" si="162"/>
        <v>0</v>
      </c>
      <c r="Z668" s="265">
        <f t="shared" si="162"/>
        <v>0</v>
      </c>
      <c r="AA668" s="265">
        <f t="shared" si="162"/>
        <v>0</v>
      </c>
      <c r="AB668" s="265">
        <f t="shared" si="162"/>
        <v>0</v>
      </c>
    </row>
    <row r="669" spans="2:28" hidden="1" outlineLevel="1">
      <c r="C669" s="21" t="s">
        <v>260</v>
      </c>
      <c r="D669" s="260">
        <f>SUM(D639:D668)</f>
        <v>16149</v>
      </c>
      <c r="E669" s="261">
        <f t="shared" ref="E669:AB669" si="163">SUM(E639:E668)</f>
        <v>22000</v>
      </c>
      <c r="F669" s="266">
        <f t="shared" si="163"/>
        <v>22000</v>
      </c>
      <c r="G669" s="266">
        <f t="shared" si="163"/>
        <v>22000</v>
      </c>
      <c r="H669" s="266">
        <f t="shared" si="163"/>
        <v>22000</v>
      </c>
      <c r="I669" s="266">
        <f t="shared" si="163"/>
        <v>22000</v>
      </c>
      <c r="J669" s="266">
        <f t="shared" si="163"/>
        <v>22000</v>
      </c>
      <c r="K669" s="266">
        <f t="shared" si="163"/>
        <v>22000</v>
      </c>
      <c r="L669" s="266">
        <f t="shared" si="163"/>
        <v>22000</v>
      </c>
      <c r="M669" s="266">
        <f t="shared" si="163"/>
        <v>22000</v>
      </c>
      <c r="N669" s="266">
        <f t="shared" si="163"/>
        <v>22000</v>
      </c>
      <c r="O669" s="266">
        <f t="shared" si="163"/>
        <v>22000</v>
      </c>
      <c r="P669" s="266">
        <f t="shared" si="163"/>
        <v>22000</v>
      </c>
      <c r="Q669" s="266">
        <f t="shared" si="163"/>
        <v>22880</v>
      </c>
      <c r="R669" s="266">
        <f t="shared" si="163"/>
        <v>22880</v>
      </c>
      <c r="S669" s="266">
        <f t="shared" si="163"/>
        <v>22880</v>
      </c>
      <c r="T669" s="266">
        <f t="shared" si="163"/>
        <v>22880</v>
      </c>
      <c r="U669" s="266">
        <f t="shared" si="163"/>
        <v>22880</v>
      </c>
      <c r="V669" s="266">
        <f t="shared" si="163"/>
        <v>22880</v>
      </c>
      <c r="W669" s="266">
        <f t="shared" si="163"/>
        <v>22880</v>
      </c>
      <c r="X669" s="266">
        <f t="shared" si="163"/>
        <v>22880</v>
      </c>
      <c r="Y669" s="266">
        <f t="shared" si="163"/>
        <v>22880</v>
      </c>
      <c r="Z669" s="266">
        <f t="shared" si="163"/>
        <v>22880</v>
      </c>
      <c r="AA669" s="266">
        <f t="shared" si="163"/>
        <v>22880</v>
      </c>
      <c r="AB669" s="266">
        <f t="shared" si="163"/>
        <v>22880</v>
      </c>
    </row>
    <row r="670" spans="2:28" hidden="1" outlineLevel="1">
      <c r="C670" s="21"/>
      <c r="D670" s="258"/>
      <c r="E670" s="213"/>
      <c r="I670" s="4"/>
      <c r="J670" s="4"/>
      <c r="K670" s="4"/>
      <c r="L670" s="4"/>
      <c r="M670" s="4"/>
    </row>
    <row r="671" spans="2:28" hidden="1" outlineLevel="1">
      <c r="C671" s="21" t="s">
        <v>291</v>
      </c>
      <c r="D671" s="258"/>
      <c r="E671" s="213"/>
      <c r="I671" s="4"/>
      <c r="J671" s="4"/>
      <c r="K671" s="4"/>
      <c r="L671" s="4"/>
      <c r="M671" s="4"/>
    </row>
    <row r="672" spans="2:28" hidden="1" outlineLevel="1">
      <c r="B672" s="556">
        <f>B639</f>
        <v>0</v>
      </c>
      <c r="C672" s="212" t="str">
        <f>C639</f>
        <v>Studio</v>
      </c>
      <c r="D672" s="260">
        <f>D639</f>
        <v>0</v>
      </c>
      <c r="E672" s="261">
        <f t="shared" ref="E672:AB672" si="164">E563*$H129+E594*$M129+($C129-E563-E594)*$M129</f>
        <v>0</v>
      </c>
      <c r="F672" s="262">
        <f t="shared" si="164"/>
        <v>0</v>
      </c>
      <c r="G672" s="262">
        <f t="shared" si="164"/>
        <v>0</v>
      </c>
      <c r="H672" s="262">
        <f t="shared" si="164"/>
        <v>0</v>
      </c>
      <c r="I672" s="262">
        <f t="shared" si="164"/>
        <v>0</v>
      </c>
      <c r="J672" s="262">
        <f t="shared" si="164"/>
        <v>0</v>
      </c>
      <c r="K672" s="262">
        <f t="shared" si="164"/>
        <v>0</v>
      </c>
      <c r="L672" s="262">
        <f t="shared" si="164"/>
        <v>0</v>
      </c>
      <c r="M672" s="262">
        <f t="shared" si="164"/>
        <v>0</v>
      </c>
      <c r="N672" s="262">
        <f t="shared" si="164"/>
        <v>0</v>
      </c>
      <c r="O672" s="262">
        <f t="shared" si="164"/>
        <v>0</v>
      </c>
      <c r="P672" s="262">
        <f t="shared" si="164"/>
        <v>0</v>
      </c>
      <c r="Q672" s="262">
        <f t="shared" si="164"/>
        <v>0</v>
      </c>
      <c r="R672" s="262">
        <f t="shared" si="164"/>
        <v>0</v>
      </c>
      <c r="S672" s="262">
        <f t="shared" si="164"/>
        <v>0</v>
      </c>
      <c r="T672" s="262">
        <f t="shared" si="164"/>
        <v>0</v>
      </c>
      <c r="U672" s="262">
        <f t="shared" si="164"/>
        <v>0</v>
      </c>
      <c r="V672" s="262">
        <f t="shared" si="164"/>
        <v>0</v>
      </c>
      <c r="W672" s="262">
        <f t="shared" si="164"/>
        <v>0</v>
      </c>
      <c r="X672" s="262">
        <f t="shared" si="164"/>
        <v>0</v>
      </c>
      <c r="Y672" s="262">
        <f t="shared" si="164"/>
        <v>0</v>
      </c>
      <c r="Z672" s="262">
        <f t="shared" si="164"/>
        <v>0</v>
      </c>
      <c r="AA672" s="262">
        <f t="shared" si="164"/>
        <v>0</v>
      </c>
      <c r="AB672" s="262">
        <f t="shared" si="164"/>
        <v>0</v>
      </c>
    </row>
    <row r="673" spans="2:28" hidden="1" outlineLevel="1">
      <c r="B673" s="556">
        <f t="shared" ref="B673:D688" si="165">B640</f>
        <v>0</v>
      </c>
      <c r="C673" s="212" t="str">
        <f t="shared" si="165"/>
        <v xml:space="preserve">1 Bed / 1 Bath </v>
      </c>
      <c r="D673" s="260">
        <f>D640</f>
        <v>6280</v>
      </c>
      <c r="E673" s="261">
        <f t="shared" ref="E673:AB673" si="166">E564*$H130+E595*$M130+($C130-E564-E595)*$M130</f>
        <v>7310</v>
      </c>
      <c r="F673" s="262">
        <f t="shared" si="166"/>
        <v>7310</v>
      </c>
      <c r="G673" s="262">
        <f t="shared" si="166"/>
        <v>7310</v>
      </c>
      <c r="H673" s="262">
        <f t="shared" si="166"/>
        <v>7310</v>
      </c>
      <c r="I673" s="262">
        <f t="shared" si="166"/>
        <v>7310</v>
      </c>
      <c r="J673" s="262">
        <f t="shared" si="166"/>
        <v>10400</v>
      </c>
      <c r="K673" s="262">
        <f t="shared" si="166"/>
        <v>10400</v>
      </c>
      <c r="L673" s="262">
        <f t="shared" si="166"/>
        <v>10400</v>
      </c>
      <c r="M673" s="262">
        <f t="shared" si="166"/>
        <v>10400</v>
      </c>
      <c r="N673" s="262">
        <f t="shared" si="166"/>
        <v>10400</v>
      </c>
      <c r="O673" s="262">
        <f t="shared" si="166"/>
        <v>10400</v>
      </c>
      <c r="P673" s="262">
        <f t="shared" si="166"/>
        <v>10400</v>
      </c>
      <c r="Q673" s="262">
        <f t="shared" si="166"/>
        <v>10400</v>
      </c>
      <c r="R673" s="262">
        <f t="shared" si="166"/>
        <v>10400</v>
      </c>
      <c r="S673" s="262">
        <f t="shared" si="166"/>
        <v>10400</v>
      </c>
      <c r="T673" s="262">
        <f t="shared" si="166"/>
        <v>10400</v>
      </c>
      <c r="U673" s="262">
        <f t="shared" si="166"/>
        <v>10400</v>
      </c>
      <c r="V673" s="262">
        <f t="shared" si="166"/>
        <v>10400</v>
      </c>
      <c r="W673" s="262">
        <f t="shared" si="166"/>
        <v>10400</v>
      </c>
      <c r="X673" s="262">
        <f t="shared" si="166"/>
        <v>10400</v>
      </c>
      <c r="Y673" s="262">
        <f t="shared" si="166"/>
        <v>10400</v>
      </c>
      <c r="Z673" s="262">
        <f t="shared" si="166"/>
        <v>10400</v>
      </c>
      <c r="AA673" s="262">
        <f t="shared" si="166"/>
        <v>10400</v>
      </c>
      <c r="AB673" s="262">
        <f t="shared" si="166"/>
        <v>10400</v>
      </c>
    </row>
    <row r="674" spans="2:28" hidden="1" outlineLevel="1">
      <c r="B674" s="556">
        <f t="shared" si="165"/>
        <v>0</v>
      </c>
      <c r="C674" s="212" t="str">
        <f t="shared" si="165"/>
        <v xml:space="preserve">1 Bed / 1 Bath </v>
      </c>
      <c r="D674" s="260">
        <f>D641</f>
        <v>0</v>
      </c>
      <c r="E674" s="261">
        <f t="shared" ref="E674:AB674" si="167">E565*$H131+E596*$M131+($C131-E565-E596)*$M131</f>
        <v>0</v>
      </c>
      <c r="F674" s="262">
        <f t="shared" si="167"/>
        <v>0</v>
      </c>
      <c r="G674" s="262">
        <f t="shared" si="167"/>
        <v>0</v>
      </c>
      <c r="H674" s="262">
        <f t="shared" si="167"/>
        <v>0</v>
      </c>
      <c r="I674" s="262">
        <f t="shared" si="167"/>
        <v>0</v>
      </c>
      <c r="J674" s="262">
        <f t="shared" si="167"/>
        <v>0</v>
      </c>
      <c r="K674" s="262">
        <f t="shared" si="167"/>
        <v>0</v>
      </c>
      <c r="L674" s="262">
        <f t="shared" si="167"/>
        <v>0</v>
      </c>
      <c r="M674" s="262">
        <f t="shared" si="167"/>
        <v>0</v>
      </c>
      <c r="N674" s="262">
        <f t="shared" si="167"/>
        <v>0</v>
      </c>
      <c r="O674" s="262">
        <f t="shared" si="167"/>
        <v>0</v>
      </c>
      <c r="P674" s="262">
        <f t="shared" si="167"/>
        <v>0</v>
      </c>
      <c r="Q674" s="262">
        <f t="shared" si="167"/>
        <v>0</v>
      </c>
      <c r="R674" s="262">
        <f t="shared" si="167"/>
        <v>0</v>
      </c>
      <c r="S674" s="262">
        <f t="shared" si="167"/>
        <v>0</v>
      </c>
      <c r="T674" s="262">
        <f t="shared" si="167"/>
        <v>0</v>
      </c>
      <c r="U674" s="262">
        <f t="shared" si="167"/>
        <v>0</v>
      </c>
      <c r="V674" s="262">
        <f t="shared" si="167"/>
        <v>0</v>
      </c>
      <c r="W674" s="262">
        <f t="shared" si="167"/>
        <v>0</v>
      </c>
      <c r="X674" s="262">
        <f t="shared" si="167"/>
        <v>0</v>
      </c>
      <c r="Y674" s="262">
        <f t="shared" si="167"/>
        <v>0</v>
      </c>
      <c r="Z674" s="262">
        <f t="shared" si="167"/>
        <v>0</v>
      </c>
      <c r="AA674" s="262">
        <f t="shared" si="167"/>
        <v>0</v>
      </c>
      <c r="AB674" s="262">
        <f t="shared" si="167"/>
        <v>0</v>
      </c>
    </row>
    <row r="675" spans="2:28" hidden="1" outlineLevel="1">
      <c r="B675" s="556">
        <f t="shared" si="165"/>
        <v>0</v>
      </c>
      <c r="C675" s="212" t="str">
        <f t="shared" si="165"/>
        <v xml:space="preserve">1 Bed / 1 Bath </v>
      </c>
      <c r="D675" s="260">
        <f>D642</f>
        <v>0</v>
      </c>
      <c r="E675" s="261">
        <f t="shared" ref="E675:AB675" si="168">E566*$H132+E597*$M132+($C132-E566-E597)*$M132</f>
        <v>0</v>
      </c>
      <c r="F675" s="262">
        <f t="shared" si="168"/>
        <v>0</v>
      </c>
      <c r="G675" s="262">
        <f t="shared" si="168"/>
        <v>0</v>
      </c>
      <c r="H675" s="262">
        <f t="shared" si="168"/>
        <v>0</v>
      </c>
      <c r="I675" s="262">
        <f t="shared" si="168"/>
        <v>0</v>
      </c>
      <c r="J675" s="262">
        <f t="shared" si="168"/>
        <v>0</v>
      </c>
      <c r="K675" s="262">
        <f t="shared" si="168"/>
        <v>0</v>
      </c>
      <c r="L675" s="262">
        <f t="shared" si="168"/>
        <v>0</v>
      </c>
      <c r="M675" s="262">
        <f t="shared" si="168"/>
        <v>0</v>
      </c>
      <c r="N675" s="262">
        <f t="shared" si="168"/>
        <v>0</v>
      </c>
      <c r="O675" s="262">
        <f t="shared" si="168"/>
        <v>0</v>
      </c>
      <c r="P675" s="262">
        <f t="shared" si="168"/>
        <v>0</v>
      </c>
      <c r="Q675" s="262">
        <f t="shared" si="168"/>
        <v>0</v>
      </c>
      <c r="R675" s="262">
        <f t="shared" si="168"/>
        <v>0</v>
      </c>
      <c r="S675" s="262">
        <f t="shared" si="168"/>
        <v>0</v>
      </c>
      <c r="T675" s="262">
        <f t="shared" si="168"/>
        <v>0</v>
      </c>
      <c r="U675" s="262">
        <f t="shared" si="168"/>
        <v>0</v>
      </c>
      <c r="V675" s="262">
        <f t="shared" si="168"/>
        <v>0</v>
      </c>
      <c r="W675" s="262">
        <f t="shared" si="168"/>
        <v>0</v>
      </c>
      <c r="X675" s="262">
        <f t="shared" si="168"/>
        <v>0</v>
      </c>
      <c r="Y675" s="262">
        <f t="shared" si="168"/>
        <v>0</v>
      </c>
      <c r="Z675" s="262">
        <f t="shared" si="168"/>
        <v>0</v>
      </c>
      <c r="AA675" s="262">
        <f t="shared" si="168"/>
        <v>0</v>
      </c>
      <c r="AB675" s="262">
        <f t="shared" si="168"/>
        <v>0</v>
      </c>
    </row>
    <row r="676" spans="2:28" hidden="1" outlineLevel="1">
      <c r="B676" s="556">
        <f t="shared" si="165"/>
        <v>0</v>
      </c>
      <c r="C676" s="212" t="str">
        <f t="shared" si="165"/>
        <v xml:space="preserve">2 Bed / 1 Bath </v>
      </c>
      <c r="D676" s="260">
        <f t="shared" si="165"/>
        <v>3150</v>
      </c>
      <c r="E676" s="261">
        <f t="shared" ref="E676:AB676" si="169">E567*$H133+E598*$M133+($C133-E567-E598)*$M133</f>
        <v>3150</v>
      </c>
      <c r="F676" s="262">
        <f t="shared" si="169"/>
        <v>3150</v>
      </c>
      <c r="G676" s="262">
        <f t="shared" si="169"/>
        <v>3150</v>
      </c>
      <c r="H676" s="262">
        <f t="shared" si="169"/>
        <v>3150</v>
      </c>
      <c r="I676" s="262">
        <f t="shared" si="169"/>
        <v>3150</v>
      </c>
      <c r="J676" s="262">
        <f t="shared" si="169"/>
        <v>3350</v>
      </c>
      <c r="K676" s="262">
        <f t="shared" si="169"/>
        <v>3350</v>
      </c>
      <c r="L676" s="262">
        <f t="shared" si="169"/>
        <v>3350</v>
      </c>
      <c r="M676" s="262">
        <f t="shared" si="169"/>
        <v>3350</v>
      </c>
      <c r="N676" s="262">
        <f t="shared" si="169"/>
        <v>3350</v>
      </c>
      <c r="O676" s="262">
        <f t="shared" si="169"/>
        <v>3350</v>
      </c>
      <c r="P676" s="262">
        <f t="shared" si="169"/>
        <v>3350</v>
      </c>
      <c r="Q676" s="262">
        <f t="shared" si="169"/>
        <v>3350</v>
      </c>
      <c r="R676" s="262">
        <f t="shared" si="169"/>
        <v>3350</v>
      </c>
      <c r="S676" s="262">
        <f t="shared" si="169"/>
        <v>3350</v>
      </c>
      <c r="T676" s="262">
        <f t="shared" si="169"/>
        <v>3350</v>
      </c>
      <c r="U676" s="262">
        <f t="shared" si="169"/>
        <v>3350</v>
      </c>
      <c r="V676" s="262">
        <f t="shared" si="169"/>
        <v>3350</v>
      </c>
      <c r="W676" s="262">
        <f t="shared" si="169"/>
        <v>3350</v>
      </c>
      <c r="X676" s="262">
        <f t="shared" si="169"/>
        <v>3350</v>
      </c>
      <c r="Y676" s="262">
        <f t="shared" si="169"/>
        <v>3350</v>
      </c>
      <c r="Z676" s="262">
        <f t="shared" si="169"/>
        <v>3350</v>
      </c>
      <c r="AA676" s="262">
        <f t="shared" si="169"/>
        <v>3350</v>
      </c>
      <c r="AB676" s="262">
        <f t="shared" si="169"/>
        <v>3350</v>
      </c>
    </row>
    <row r="677" spans="2:28" hidden="1" outlineLevel="1">
      <c r="B677" s="556">
        <f t="shared" si="165"/>
        <v>0</v>
      </c>
      <c r="C677" s="212" t="str">
        <f t="shared" si="165"/>
        <v xml:space="preserve">2 Bed / 1 Bath </v>
      </c>
      <c r="D677" s="260">
        <f t="shared" si="165"/>
        <v>0</v>
      </c>
      <c r="E677" s="261">
        <f t="shared" ref="E677:AB677" si="170">E568*$H134+E599*$M134+($C134-E568-E599)*$M134</f>
        <v>0</v>
      </c>
      <c r="F677" s="262">
        <f t="shared" si="170"/>
        <v>0</v>
      </c>
      <c r="G677" s="262">
        <f t="shared" si="170"/>
        <v>0</v>
      </c>
      <c r="H677" s="262">
        <f t="shared" si="170"/>
        <v>0</v>
      </c>
      <c r="I677" s="262">
        <f t="shared" si="170"/>
        <v>0</v>
      </c>
      <c r="J677" s="262">
        <f t="shared" si="170"/>
        <v>0</v>
      </c>
      <c r="K677" s="262">
        <f t="shared" si="170"/>
        <v>0</v>
      </c>
      <c r="L677" s="262">
        <f t="shared" si="170"/>
        <v>0</v>
      </c>
      <c r="M677" s="262">
        <f t="shared" si="170"/>
        <v>0</v>
      </c>
      <c r="N677" s="262">
        <f t="shared" si="170"/>
        <v>0</v>
      </c>
      <c r="O677" s="262">
        <f t="shared" si="170"/>
        <v>0</v>
      </c>
      <c r="P677" s="262">
        <f t="shared" si="170"/>
        <v>0</v>
      </c>
      <c r="Q677" s="262">
        <f t="shared" si="170"/>
        <v>0</v>
      </c>
      <c r="R677" s="262">
        <f t="shared" si="170"/>
        <v>0</v>
      </c>
      <c r="S677" s="262">
        <f t="shared" si="170"/>
        <v>0</v>
      </c>
      <c r="T677" s="262">
        <f t="shared" si="170"/>
        <v>0</v>
      </c>
      <c r="U677" s="262">
        <f t="shared" si="170"/>
        <v>0</v>
      </c>
      <c r="V677" s="262">
        <f t="shared" si="170"/>
        <v>0</v>
      </c>
      <c r="W677" s="262">
        <f t="shared" si="170"/>
        <v>0</v>
      </c>
      <c r="X677" s="262">
        <f t="shared" si="170"/>
        <v>0</v>
      </c>
      <c r="Y677" s="262">
        <f t="shared" si="170"/>
        <v>0</v>
      </c>
      <c r="Z677" s="262">
        <f t="shared" si="170"/>
        <v>0</v>
      </c>
      <c r="AA677" s="262">
        <f t="shared" si="170"/>
        <v>0</v>
      </c>
      <c r="AB677" s="262">
        <f t="shared" si="170"/>
        <v>0</v>
      </c>
    </row>
    <row r="678" spans="2:28" hidden="1" outlineLevel="1">
      <c r="B678" s="556">
        <f t="shared" si="165"/>
        <v>0</v>
      </c>
      <c r="C678" s="212" t="str">
        <f t="shared" si="165"/>
        <v xml:space="preserve">2 Bed / 1 Bath </v>
      </c>
      <c r="D678" s="260">
        <f t="shared" si="165"/>
        <v>0</v>
      </c>
      <c r="E678" s="261">
        <f t="shared" ref="E678:AB678" si="171">E569*$H135+E600*$M135+($C135-E569-E600)*$M135</f>
        <v>0</v>
      </c>
      <c r="F678" s="262">
        <f t="shared" si="171"/>
        <v>0</v>
      </c>
      <c r="G678" s="262">
        <f t="shared" si="171"/>
        <v>0</v>
      </c>
      <c r="H678" s="262">
        <f t="shared" si="171"/>
        <v>0</v>
      </c>
      <c r="I678" s="262">
        <f t="shared" si="171"/>
        <v>0</v>
      </c>
      <c r="J678" s="262">
        <f t="shared" si="171"/>
        <v>0</v>
      </c>
      <c r="K678" s="262">
        <f t="shared" si="171"/>
        <v>0</v>
      </c>
      <c r="L678" s="262">
        <f t="shared" si="171"/>
        <v>0</v>
      </c>
      <c r="M678" s="262">
        <f t="shared" si="171"/>
        <v>0</v>
      </c>
      <c r="N678" s="262">
        <f t="shared" si="171"/>
        <v>0</v>
      </c>
      <c r="O678" s="262">
        <f t="shared" si="171"/>
        <v>0</v>
      </c>
      <c r="P678" s="262">
        <f t="shared" si="171"/>
        <v>0</v>
      </c>
      <c r="Q678" s="262">
        <f t="shared" si="171"/>
        <v>0</v>
      </c>
      <c r="R678" s="262">
        <f t="shared" si="171"/>
        <v>0</v>
      </c>
      <c r="S678" s="262">
        <f t="shared" si="171"/>
        <v>0</v>
      </c>
      <c r="T678" s="262">
        <f t="shared" si="171"/>
        <v>0</v>
      </c>
      <c r="U678" s="262">
        <f t="shared" si="171"/>
        <v>0</v>
      </c>
      <c r="V678" s="262">
        <f t="shared" si="171"/>
        <v>0</v>
      </c>
      <c r="W678" s="262">
        <f t="shared" si="171"/>
        <v>0</v>
      </c>
      <c r="X678" s="262">
        <f t="shared" si="171"/>
        <v>0</v>
      </c>
      <c r="Y678" s="262">
        <f t="shared" si="171"/>
        <v>0</v>
      </c>
      <c r="Z678" s="262">
        <f t="shared" si="171"/>
        <v>0</v>
      </c>
      <c r="AA678" s="262">
        <f t="shared" si="171"/>
        <v>0</v>
      </c>
      <c r="AB678" s="262">
        <f t="shared" si="171"/>
        <v>0</v>
      </c>
    </row>
    <row r="679" spans="2:28" hidden="1" outlineLevel="1">
      <c r="B679" s="556">
        <f t="shared" si="165"/>
        <v>0</v>
      </c>
      <c r="C679" s="212" t="str">
        <f t="shared" si="165"/>
        <v xml:space="preserve">2 Bed / 2 Bath </v>
      </c>
      <c r="D679" s="260">
        <f t="shared" si="165"/>
        <v>0</v>
      </c>
      <c r="E679" s="261">
        <f t="shared" ref="E679:AB679" si="172">E570*$H136+E601*$M136+($C136-E570-E601)*$M136</f>
        <v>0</v>
      </c>
      <c r="F679" s="262">
        <f t="shared" si="172"/>
        <v>0</v>
      </c>
      <c r="G679" s="262">
        <f t="shared" si="172"/>
        <v>0</v>
      </c>
      <c r="H679" s="262">
        <f t="shared" si="172"/>
        <v>0</v>
      </c>
      <c r="I679" s="262">
        <f t="shared" si="172"/>
        <v>0</v>
      </c>
      <c r="J679" s="262">
        <f t="shared" si="172"/>
        <v>0</v>
      </c>
      <c r="K679" s="262">
        <f t="shared" si="172"/>
        <v>0</v>
      </c>
      <c r="L679" s="262">
        <f t="shared" si="172"/>
        <v>0</v>
      </c>
      <c r="M679" s="262">
        <f t="shared" si="172"/>
        <v>0</v>
      </c>
      <c r="N679" s="262">
        <f t="shared" si="172"/>
        <v>0</v>
      </c>
      <c r="O679" s="262">
        <f t="shared" si="172"/>
        <v>0</v>
      </c>
      <c r="P679" s="262">
        <f t="shared" si="172"/>
        <v>0</v>
      </c>
      <c r="Q679" s="262">
        <f t="shared" si="172"/>
        <v>0</v>
      </c>
      <c r="R679" s="262">
        <f t="shared" si="172"/>
        <v>0</v>
      </c>
      <c r="S679" s="262">
        <f t="shared" si="172"/>
        <v>0</v>
      </c>
      <c r="T679" s="262">
        <f t="shared" si="172"/>
        <v>0</v>
      </c>
      <c r="U679" s="262">
        <f t="shared" si="172"/>
        <v>0</v>
      </c>
      <c r="V679" s="262">
        <f t="shared" si="172"/>
        <v>0</v>
      </c>
      <c r="W679" s="262">
        <f t="shared" si="172"/>
        <v>0</v>
      </c>
      <c r="X679" s="262">
        <f t="shared" si="172"/>
        <v>0</v>
      </c>
      <c r="Y679" s="262">
        <f t="shared" si="172"/>
        <v>0</v>
      </c>
      <c r="Z679" s="262">
        <f t="shared" si="172"/>
        <v>0</v>
      </c>
      <c r="AA679" s="262">
        <f t="shared" si="172"/>
        <v>0</v>
      </c>
      <c r="AB679" s="262">
        <f t="shared" si="172"/>
        <v>0</v>
      </c>
    </row>
    <row r="680" spans="2:28" hidden="1" outlineLevel="1">
      <c r="B680" s="556">
        <f t="shared" si="165"/>
        <v>0</v>
      </c>
      <c r="C680" s="212" t="str">
        <f t="shared" si="165"/>
        <v>2 Bed / 1 Bath + Den</v>
      </c>
      <c r="D680" s="260">
        <f t="shared" si="165"/>
        <v>3250</v>
      </c>
      <c r="E680" s="261">
        <f t="shared" ref="E680:AB680" si="173">E571*$H137+E602*$M137+($C137-E571-E602)*$M137</f>
        <v>3250</v>
      </c>
      <c r="F680" s="262">
        <f t="shared" si="173"/>
        <v>3250</v>
      </c>
      <c r="G680" s="262">
        <f t="shared" si="173"/>
        <v>3250</v>
      </c>
      <c r="H680" s="262">
        <f t="shared" si="173"/>
        <v>3250</v>
      </c>
      <c r="I680" s="262">
        <f t="shared" si="173"/>
        <v>3250</v>
      </c>
      <c r="J680" s="262">
        <f t="shared" si="173"/>
        <v>3450</v>
      </c>
      <c r="K680" s="262">
        <f t="shared" si="173"/>
        <v>3450</v>
      </c>
      <c r="L680" s="262">
        <f t="shared" si="173"/>
        <v>3450</v>
      </c>
      <c r="M680" s="262">
        <f t="shared" si="173"/>
        <v>3450</v>
      </c>
      <c r="N680" s="262">
        <f t="shared" si="173"/>
        <v>3450</v>
      </c>
      <c r="O680" s="262">
        <f t="shared" si="173"/>
        <v>3450</v>
      </c>
      <c r="P680" s="262">
        <f t="shared" si="173"/>
        <v>3450</v>
      </c>
      <c r="Q680" s="262">
        <f t="shared" si="173"/>
        <v>3450</v>
      </c>
      <c r="R680" s="262">
        <f t="shared" si="173"/>
        <v>3450</v>
      </c>
      <c r="S680" s="262">
        <f t="shared" si="173"/>
        <v>3450</v>
      </c>
      <c r="T680" s="262">
        <f t="shared" si="173"/>
        <v>3450</v>
      </c>
      <c r="U680" s="262">
        <f t="shared" si="173"/>
        <v>3450</v>
      </c>
      <c r="V680" s="262">
        <f t="shared" si="173"/>
        <v>3450</v>
      </c>
      <c r="W680" s="262">
        <f t="shared" si="173"/>
        <v>3450</v>
      </c>
      <c r="X680" s="262">
        <f t="shared" si="173"/>
        <v>3450</v>
      </c>
      <c r="Y680" s="262">
        <f t="shared" si="173"/>
        <v>3450</v>
      </c>
      <c r="Z680" s="262">
        <f t="shared" si="173"/>
        <v>3450</v>
      </c>
      <c r="AA680" s="262">
        <f t="shared" si="173"/>
        <v>3450</v>
      </c>
      <c r="AB680" s="262">
        <f t="shared" si="173"/>
        <v>3450</v>
      </c>
    </row>
    <row r="681" spans="2:28" hidden="1" outlineLevel="1">
      <c r="B681" s="556">
        <f t="shared" si="165"/>
        <v>0</v>
      </c>
      <c r="C681" s="212" t="str">
        <f t="shared" si="165"/>
        <v xml:space="preserve">2 Bed / 2 Bath </v>
      </c>
      <c r="D681" s="260">
        <f t="shared" si="165"/>
        <v>0</v>
      </c>
      <c r="E681" s="261">
        <f t="shared" ref="E681:AB681" si="174">E572*$H138+E603*$M138+($C138-E572-E603)*$M138</f>
        <v>0</v>
      </c>
      <c r="F681" s="262">
        <f t="shared" si="174"/>
        <v>0</v>
      </c>
      <c r="G681" s="262">
        <f t="shared" si="174"/>
        <v>0</v>
      </c>
      <c r="H681" s="262">
        <f t="shared" si="174"/>
        <v>0</v>
      </c>
      <c r="I681" s="262">
        <f t="shared" si="174"/>
        <v>0</v>
      </c>
      <c r="J681" s="262">
        <f t="shared" si="174"/>
        <v>0</v>
      </c>
      <c r="K681" s="262">
        <f t="shared" si="174"/>
        <v>0</v>
      </c>
      <c r="L681" s="262">
        <f t="shared" si="174"/>
        <v>0</v>
      </c>
      <c r="M681" s="262">
        <f t="shared" si="174"/>
        <v>0</v>
      </c>
      <c r="N681" s="262">
        <f t="shared" si="174"/>
        <v>0</v>
      </c>
      <c r="O681" s="262">
        <f t="shared" si="174"/>
        <v>0</v>
      </c>
      <c r="P681" s="262">
        <f t="shared" si="174"/>
        <v>0</v>
      </c>
      <c r="Q681" s="262">
        <f t="shared" si="174"/>
        <v>0</v>
      </c>
      <c r="R681" s="262">
        <f t="shared" si="174"/>
        <v>0</v>
      </c>
      <c r="S681" s="262">
        <f t="shared" si="174"/>
        <v>0</v>
      </c>
      <c r="T681" s="262">
        <f t="shared" si="174"/>
        <v>0</v>
      </c>
      <c r="U681" s="262">
        <f t="shared" si="174"/>
        <v>0</v>
      </c>
      <c r="V681" s="262">
        <f t="shared" si="174"/>
        <v>0</v>
      </c>
      <c r="W681" s="262">
        <f t="shared" si="174"/>
        <v>0</v>
      </c>
      <c r="X681" s="262">
        <f t="shared" si="174"/>
        <v>0</v>
      </c>
      <c r="Y681" s="262">
        <f t="shared" si="174"/>
        <v>0</v>
      </c>
      <c r="Z681" s="262">
        <f t="shared" si="174"/>
        <v>0</v>
      </c>
      <c r="AA681" s="262">
        <f t="shared" si="174"/>
        <v>0</v>
      </c>
      <c r="AB681" s="262">
        <f t="shared" si="174"/>
        <v>0</v>
      </c>
    </row>
    <row r="682" spans="2:28" hidden="1" outlineLevel="1">
      <c r="B682" s="556">
        <f t="shared" si="165"/>
        <v>0</v>
      </c>
      <c r="C682" s="212" t="str">
        <f t="shared" si="165"/>
        <v xml:space="preserve">2 Bed / 1.5 Bath </v>
      </c>
      <c r="D682" s="260">
        <f t="shared" si="165"/>
        <v>0</v>
      </c>
      <c r="E682" s="261">
        <f t="shared" ref="E682:S682" si="175">E573*$H139+E604*$M139+($C139-E573-E604)*$M139</f>
        <v>0</v>
      </c>
      <c r="F682" s="262">
        <f t="shared" si="175"/>
        <v>0</v>
      </c>
      <c r="G682" s="262">
        <f t="shared" si="175"/>
        <v>0</v>
      </c>
      <c r="H682" s="262">
        <f t="shared" si="175"/>
        <v>0</v>
      </c>
      <c r="I682" s="262">
        <f t="shared" si="175"/>
        <v>0</v>
      </c>
      <c r="J682" s="262">
        <f t="shared" si="175"/>
        <v>0</v>
      </c>
      <c r="K682" s="262">
        <f t="shared" si="175"/>
        <v>0</v>
      </c>
      <c r="L682" s="262">
        <f t="shared" si="175"/>
        <v>0</v>
      </c>
      <c r="M682" s="262">
        <f t="shared" si="175"/>
        <v>0</v>
      </c>
      <c r="N682" s="262">
        <f t="shared" si="175"/>
        <v>0</v>
      </c>
      <c r="O682" s="262">
        <f t="shared" si="175"/>
        <v>0</v>
      </c>
      <c r="P682" s="262">
        <f t="shared" si="175"/>
        <v>0</v>
      </c>
      <c r="Q682" s="262">
        <f t="shared" si="175"/>
        <v>0</v>
      </c>
      <c r="R682" s="262">
        <f t="shared" si="175"/>
        <v>0</v>
      </c>
      <c r="S682" s="262">
        <f t="shared" si="175"/>
        <v>0</v>
      </c>
      <c r="T682" s="262">
        <f t="shared" ref="T682:AB682" si="176">T573*$H139+T604*$M139+($C139-T573-T604)*$M139</f>
        <v>0</v>
      </c>
      <c r="U682" s="262">
        <f t="shared" si="176"/>
        <v>0</v>
      </c>
      <c r="V682" s="262">
        <f t="shared" si="176"/>
        <v>0</v>
      </c>
      <c r="W682" s="262">
        <f t="shared" si="176"/>
        <v>0</v>
      </c>
      <c r="X682" s="262">
        <f t="shared" si="176"/>
        <v>0</v>
      </c>
      <c r="Y682" s="262">
        <f t="shared" si="176"/>
        <v>0</v>
      </c>
      <c r="Z682" s="262">
        <f t="shared" si="176"/>
        <v>0</v>
      </c>
      <c r="AA682" s="262">
        <f t="shared" si="176"/>
        <v>0</v>
      </c>
      <c r="AB682" s="262">
        <f t="shared" si="176"/>
        <v>0</v>
      </c>
    </row>
    <row r="683" spans="2:28" hidden="1" outlineLevel="1">
      <c r="B683" s="556">
        <f t="shared" si="165"/>
        <v>0</v>
      </c>
      <c r="C683" s="212" t="str">
        <f t="shared" si="165"/>
        <v xml:space="preserve">3 Bed / 2 Bath </v>
      </c>
      <c r="D683" s="260">
        <f t="shared" si="165"/>
        <v>0</v>
      </c>
      <c r="E683" s="261">
        <f t="shared" ref="E683:S683" si="177">E574*$H140+E605*$M140+($C140-E574-E605)*$M140</f>
        <v>0</v>
      </c>
      <c r="F683" s="262">
        <f t="shared" si="177"/>
        <v>0</v>
      </c>
      <c r="G683" s="262">
        <f t="shared" si="177"/>
        <v>0</v>
      </c>
      <c r="H683" s="262">
        <f t="shared" si="177"/>
        <v>0</v>
      </c>
      <c r="I683" s="262">
        <f t="shared" si="177"/>
        <v>0</v>
      </c>
      <c r="J683" s="262">
        <f t="shared" si="177"/>
        <v>0</v>
      </c>
      <c r="K683" s="262">
        <f t="shared" si="177"/>
        <v>0</v>
      </c>
      <c r="L683" s="262">
        <f t="shared" si="177"/>
        <v>0</v>
      </c>
      <c r="M683" s="262">
        <f t="shared" si="177"/>
        <v>0</v>
      </c>
      <c r="N683" s="262">
        <f t="shared" si="177"/>
        <v>0</v>
      </c>
      <c r="O683" s="262">
        <f t="shared" si="177"/>
        <v>0</v>
      </c>
      <c r="P683" s="262">
        <f t="shared" si="177"/>
        <v>0</v>
      </c>
      <c r="Q683" s="262">
        <f t="shared" si="177"/>
        <v>0</v>
      </c>
      <c r="R683" s="262">
        <f t="shared" si="177"/>
        <v>0</v>
      </c>
      <c r="S683" s="262">
        <f t="shared" si="177"/>
        <v>0</v>
      </c>
      <c r="T683" s="262">
        <f t="shared" ref="T683:AB683" si="178">T574*$H140+T605*$M140+($C140-T574-T605)*$M140</f>
        <v>0</v>
      </c>
      <c r="U683" s="262">
        <f t="shared" si="178"/>
        <v>0</v>
      </c>
      <c r="V683" s="262">
        <f t="shared" si="178"/>
        <v>0</v>
      </c>
      <c r="W683" s="262">
        <f t="shared" si="178"/>
        <v>0</v>
      </c>
      <c r="X683" s="262">
        <f t="shared" si="178"/>
        <v>0</v>
      </c>
      <c r="Y683" s="262">
        <f t="shared" si="178"/>
        <v>0</v>
      </c>
      <c r="Z683" s="262">
        <f t="shared" si="178"/>
        <v>0</v>
      </c>
      <c r="AA683" s="262">
        <f t="shared" si="178"/>
        <v>0</v>
      </c>
      <c r="AB683" s="262">
        <f t="shared" si="178"/>
        <v>0</v>
      </c>
    </row>
    <row r="684" spans="2:28" hidden="1" outlineLevel="1">
      <c r="B684" s="556">
        <f t="shared" si="165"/>
        <v>0</v>
      </c>
      <c r="C684" s="212" t="str">
        <f t="shared" si="165"/>
        <v>3 Bed / 2 Bath House</v>
      </c>
      <c r="D684" s="260">
        <f t="shared" si="165"/>
        <v>3469</v>
      </c>
      <c r="E684" s="261">
        <f t="shared" ref="E684:S684" si="179">E575*$H141+E606*$M141+($C141-E575-E606)*$M141</f>
        <v>3469</v>
      </c>
      <c r="F684" s="262">
        <f t="shared" si="179"/>
        <v>3469</v>
      </c>
      <c r="G684" s="262">
        <f t="shared" si="179"/>
        <v>3469</v>
      </c>
      <c r="H684" s="262">
        <f t="shared" si="179"/>
        <v>3469</v>
      </c>
      <c r="I684" s="262">
        <f t="shared" si="179"/>
        <v>3469</v>
      </c>
      <c r="J684" s="262">
        <f t="shared" si="179"/>
        <v>4800</v>
      </c>
      <c r="K684" s="262">
        <f t="shared" si="179"/>
        <v>4800</v>
      </c>
      <c r="L684" s="262">
        <f t="shared" si="179"/>
        <v>4800</v>
      </c>
      <c r="M684" s="262">
        <f t="shared" si="179"/>
        <v>4800</v>
      </c>
      <c r="N684" s="262">
        <f t="shared" si="179"/>
        <v>4800</v>
      </c>
      <c r="O684" s="262">
        <f t="shared" si="179"/>
        <v>4800</v>
      </c>
      <c r="P684" s="262">
        <f t="shared" si="179"/>
        <v>4800</v>
      </c>
      <c r="Q684" s="262">
        <f t="shared" si="179"/>
        <v>4800</v>
      </c>
      <c r="R684" s="262">
        <f t="shared" si="179"/>
        <v>4800</v>
      </c>
      <c r="S684" s="262">
        <f t="shared" si="179"/>
        <v>4800</v>
      </c>
      <c r="T684" s="262">
        <f t="shared" ref="T684:AB684" si="180">T575*$H141+T606*$M141+($C141-T575-T606)*$M141</f>
        <v>4800</v>
      </c>
      <c r="U684" s="262">
        <f t="shared" si="180"/>
        <v>4800</v>
      </c>
      <c r="V684" s="262">
        <f t="shared" si="180"/>
        <v>4800</v>
      </c>
      <c r="W684" s="262">
        <f t="shared" si="180"/>
        <v>4800</v>
      </c>
      <c r="X684" s="262">
        <f t="shared" si="180"/>
        <v>4800</v>
      </c>
      <c r="Y684" s="262">
        <f t="shared" si="180"/>
        <v>4800</v>
      </c>
      <c r="Z684" s="262">
        <f t="shared" si="180"/>
        <v>4800</v>
      </c>
      <c r="AA684" s="262">
        <f t="shared" si="180"/>
        <v>4800</v>
      </c>
      <c r="AB684" s="262">
        <f t="shared" si="180"/>
        <v>4800</v>
      </c>
    </row>
    <row r="685" spans="2:28" hidden="1" outlineLevel="1">
      <c r="B685" s="556">
        <f t="shared" si="165"/>
        <v>0</v>
      </c>
      <c r="C685" s="212" t="str">
        <f t="shared" si="165"/>
        <v xml:space="preserve">3 Bed / 2 Bath </v>
      </c>
      <c r="D685" s="260">
        <f t="shared" si="165"/>
        <v>0</v>
      </c>
      <c r="E685" s="261">
        <f t="shared" ref="E685:S685" si="181">E576*$H142+E607*$M142+($C142-E576-E607)*$M142</f>
        <v>0</v>
      </c>
      <c r="F685" s="262">
        <f t="shared" si="181"/>
        <v>0</v>
      </c>
      <c r="G685" s="262">
        <f t="shared" si="181"/>
        <v>0</v>
      </c>
      <c r="H685" s="262">
        <f t="shared" si="181"/>
        <v>0</v>
      </c>
      <c r="I685" s="262">
        <f t="shared" si="181"/>
        <v>0</v>
      </c>
      <c r="J685" s="262">
        <f t="shared" si="181"/>
        <v>0</v>
      </c>
      <c r="K685" s="262">
        <f t="shared" si="181"/>
        <v>0</v>
      </c>
      <c r="L685" s="262">
        <f t="shared" si="181"/>
        <v>0</v>
      </c>
      <c r="M685" s="262">
        <f t="shared" si="181"/>
        <v>0</v>
      </c>
      <c r="N685" s="262">
        <f t="shared" si="181"/>
        <v>0</v>
      </c>
      <c r="O685" s="262">
        <f t="shared" si="181"/>
        <v>0</v>
      </c>
      <c r="P685" s="262">
        <f t="shared" si="181"/>
        <v>0</v>
      </c>
      <c r="Q685" s="262">
        <f t="shared" si="181"/>
        <v>0</v>
      </c>
      <c r="R685" s="262">
        <f t="shared" si="181"/>
        <v>0</v>
      </c>
      <c r="S685" s="262">
        <f t="shared" si="181"/>
        <v>0</v>
      </c>
      <c r="T685" s="262">
        <f t="shared" ref="T685:AB685" si="182">T576*$H142+T607*$M142+($C142-T576-T607)*$M142</f>
        <v>0</v>
      </c>
      <c r="U685" s="262">
        <f t="shared" si="182"/>
        <v>0</v>
      </c>
      <c r="V685" s="262">
        <f t="shared" si="182"/>
        <v>0</v>
      </c>
      <c r="W685" s="262">
        <f t="shared" si="182"/>
        <v>0</v>
      </c>
      <c r="X685" s="262">
        <f t="shared" si="182"/>
        <v>0</v>
      </c>
      <c r="Y685" s="262">
        <f t="shared" si="182"/>
        <v>0</v>
      </c>
      <c r="Z685" s="262">
        <f t="shared" si="182"/>
        <v>0</v>
      </c>
      <c r="AA685" s="262">
        <f t="shared" si="182"/>
        <v>0</v>
      </c>
      <c r="AB685" s="262">
        <f t="shared" si="182"/>
        <v>0</v>
      </c>
    </row>
    <row r="686" spans="2:28" hidden="1" outlineLevel="1">
      <c r="B686" s="556">
        <f t="shared" si="165"/>
        <v>0</v>
      </c>
      <c r="C686" s="212" t="str">
        <f t="shared" si="165"/>
        <v xml:space="preserve">1 Bed / 1 Bath </v>
      </c>
      <c r="D686" s="260">
        <f t="shared" si="165"/>
        <v>0</v>
      </c>
      <c r="E686" s="261">
        <f t="shared" ref="E686:S686" si="183">E577*$H143+E608*$M143+($C143-E577-E608)*$M143</f>
        <v>0</v>
      </c>
      <c r="F686" s="262">
        <f t="shared" si="183"/>
        <v>0</v>
      </c>
      <c r="G686" s="262">
        <f t="shared" si="183"/>
        <v>0</v>
      </c>
      <c r="H686" s="262">
        <f t="shared" si="183"/>
        <v>0</v>
      </c>
      <c r="I686" s="262">
        <f t="shared" si="183"/>
        <v>0</v>
      </c>
      <c r="J686" s="262">
        <f t="shared" si="183"/>
        <v>0</v>
      </c>
      <c r="K686" s="262">
        <f t="shared" si="183"/>
        <v>0</v>
      </c>
      <c r="L686" s="262">
        <f t="shared" si="183"/>
        <v>0</v>
      </c>
      <c r="M686" s="262">
        <f t="shared" si="183"/>
        <v>0</v>
      </c>
      <c r="N686" s="262">
        <f t="shared" si="183"/>
        <v>0</v>
      </c>
      <c r="O686" s="262">
        <f t="shared" si="183"/>
        <v>0</v>
      </c>
      <c r="P686" s="262">
        <f t="shared" si="183"/>
        <v>0</v>
      </c>
      <c r="Q686" s="262">
        <f t="shared" si="183"/>
        <v>0</v>
      </c>
      <c r="R686" s="262">
        <f t="shared" si="183"/>
        <v>0</v>
      </c>
      <c r="S686" s="262">
        <f t="shared" si="183"/>
        <v>0</v>
      </c>
      <c r="T686" s="262">
        <f t="shared" ref="T686:AB686" si="184">T577*$H143+T608*$M143+($C143-T577-T608)*$M143</f>
        <v>0</v>
      </c>
      <c r="U686" s="262">
        <f t="shared" si="184"/>
        <v>0</v>
      </c>
      <c r="V686" s="262">
        <f t="shared" si="184"/>
        <v>0</v>
      </c>
      <c r="W686" s="262">
        <f t="shared" si="184"/>
        <v>0</v>
      </c>
      <c r="X686" s="262">
        <f t="shared" si="184"/>
        <v>0</v>
      </c>
      <c r="Y686" s="262">
        <f t="shared" si="184"/>
        <v>0</v>
      </c>
      <c r="Z686" s="262">
        <f t="shared" si="184"/>
        <v>0</v>
      </c>
      <c r="AA686" s="262">
        <f t="shared" si="184"/>
        <v>0</v>
      </c>
      <c r="AB686" s="262">
        <f t="shared" si="184"/>
        <v>0</v>
      </c>
    </row>
    <row r="687" spans="2:28" hidden="1" outlineLevel="1">
      <c r="B687" s="556">
        <f t="shared" si="165"/>
        <v>0</v>
      </c>
      <c r="C687" s="212" t="str">
        <f t="shared" si="165"/>
        <v xml:space="preserve">2 Bed / 2 Bath </v>
      </c>
      <c r="D687" s="260">
        <f t="shared" si="165"/>
        <v>0</v>
      </c>
      <c r="E687" s="261">
        <f t="shared" ref="E687:S687" si="185">E578*$H144+E609*$M144+($C144-E578-E609)*$M144</f>
        <v>0</v>
      </c>
      <c r="F687" s="262">
        <f t="shared" si="185"/>
        <v>0</v>
      </c>
      <c r="G687" s="262">
        <f t="shared" si="185"/>
        <v>0</v>
      </c>
      <c r="H687" s="262">
        <f t="shared" si="185"/>
        <v>0</v>
      </c>
      <c r="I687" s="262">
        <f t="shared" si="185"/>
        <v>0</v>
      </c>
      <c r="J687" s="262">
        <f t="shared" si="185"/>
        <v>0</v>
      </c>
      <c r="K687" s="262">
        <f t="shared" si="185"/>
        <v>0</v>
      </c>
      <c r="L687" s="262">
        <f t="shared" si="185"/>
        <v>0</v>
      </c>
      <c r="M687" s="262">
        <f t="shared" si="185"/>
        <v>0</v>
      </c>
      <c r="N687" s="262">
        <f t="shared" si="185"/>
        <v>0</v>
      </c>
      <c r="O687" s="262">
        <f t="shared" si="185"/>
        <v>0</v>
      </c>
      <c r="P687" s="262">
        <f t="shared" si="185"/>
        <v>0</v>
      </c>
      <c r="Q687" s="262">
        <f t="shared" si="185"/>
        <v>0</v>
      </c>
      <c r="R687" s="262">
        <f t="shared" si="185"/>
        <v>0</v>
      </c>
      <c r="S687" s="262">
        <f t="shared" si="185"/>
        <v>0</v>
      </c>
      <c r="T687" s="262">
        <f t="shared" ref="T687:AB687" si="186">T578*$H144+T609*$M144+($C144-T578-T609)*$M144</f>
        <v>0</v>
      </c>
      <c r="U687" s="262">
        <f t="shared" si="186"/>
        <v>0</v>
      </c>
      <c r="V687" s="262">
        <f t="shared" si="186"/>
        <v>0</v>
      </c>
      <c r="W687" s="262">
        <f t="shared" si="186"/>
        <v>0</v>
      </c>
      <c r="X687" s="262">
        <f t="shared" si="186"/>
        <v>0</v>
      </c>
      <c r="Y687" s="262">
        <f t="shared" si="186"/>
        <v>0</v>
      </c>
      <c r="Z687" s="262">
        <f t="shared" si="186"/>
        <v>0</v>
      </c>
      <c r="AA687" s="262">
        <f t="shared" si="186"/>
        <v>0</v>
      </c>
      <c r="AB687" s="262">
        <f t="shared" si="186"/>
        <v>0</v>
      </c>
    </row>
    <row r="688" spans="2:28" hidden="1" outlineLevel="1">
      <c r="B688" s="556">
        <f t="shared" si="165"/>
        <v>0</v>
      </c>
      <c r="C688" s="212" t="str">
        <f t="shared" si="165"/>
        <v xml:space="preserve">4 Bed / 2 Bath Penthouse </v>
      </c>
      <c r="D688" s="260">
        <f t="shared" si="165"/>
        <v>0</v>
      </c>
      <c r="E688" s="261">
        <f t="shared" ref="E688:S688" si="187">E579*$H145+E610*$M145+($C145-E579-E610)*$M145</f>
        <v>0</v>
      </c>
      <c r="F688" s="262">
        <f t="shared" si="187"/>
        <v>0</v>
      </c>
      <c r="G688" s="262">
        <f t="shared" si="187"/>
        <v>0</v>
      </c>
      <c r="H688" s="262">
        <f t="shared" si="187"/>
        <v>0</v>
      </c>
      <c r="I688" s="262">
        <f t="shared" si="187"/>
        <v>0</v>
      </c>
      <c r="J688" s="262">
        <f t="shared" si="187"/>
        <v>0</v>
      </c>
      <c r="K688" s="262">
        <f t="shared" si="187"/>
        <v>0</v>
      </c>
      <c r="L688" s="262">
        <f t="shared" si="187"/>
        <v>0</v>
      </c>
      <c r="M688" s="262">
        <f t="shared" si="187"/>
        <v>0</v>
      </c>
      <c r="N688" s="262">
        <f t="shared" si="187"/>
        <v>0</v>
      </c>
      <c r="O688" s="262">
        <f t="shared" si="187"/>
        <v>0</v>
      </c>
      <c r="P688" s="262">
        <f t="shared" si="187"/>
        <v>0</v>
      </c>
      <c r="Q688" s="262">
        <f t="shared" si="187"/>
        <v>0</v>
      </c>
      <c r="R688" s="262">
        <f t="shared" si="187"/>
        <v>0</v>
      </c>
      <c r="S688" s="262">
        <f t="shared" si="187"/>
        <v>0</v>
      </c>
      <c r="T688" s="262">
        <f t="shared" ref="T688:AB688" si="188">T579*$H145+T610*$M145+($C145-T579-T610)*$M145</f>
        <v>0</v>
      </c>
      <c r="U688" s="262">
        <f t="shared" si="188"/>
        <v>0</v>
      </c>
      <c r="V688" s="262">
        <f t="shared" si="188"/>
        <v>0</v>
      </c>
      <c r="W688" s="262">
        <f t="shared" si="188"/>
        <v>0</v>
      </c>
      <c r="X688" s="262">
        <f t="shared" si="188"/>
        <v>0</v>
      </c>
      <c r="Y688" s="262">
        <f t="shared" si="188"/>
        <v>0</v>
      </c>
      <c r="Z688" s="262">
        <f t="shared" si="188"/>
        <v>0</v>
      </c>
      <c r="AA688" s="262">
        <f t="shared" si="188"/>
        <v>0</v>
      </c>
      <c r="AB688" s="262">
        <f t="shared" si="188"/>
        <v>0</v>
      </c>
    </row>
    <row r="689" spans="2:28" hidden="1" outlineLevel="1">
      <c r="B689" s="556">
        <f t="shared" ref="B689:D701" si="189">B656</f>
        <v>0</v>
      </c>
      <c r="C689" s="212" t="str">
        <f t="shared" si="189"/>
        <v xml:space="preserve">2 Bed / 2 Bath </v>
      </c>
      <c r="D689" s="260">
        <f t="shared" si="189"/>
        <v>0</v>
      </c>
      <c r="E689" s="261">
        <f t="shared" ref="E689:S689" si="190">E580*$H146+E611*$M146+($C146-E580-E611)*$M146</f>
        <v>0</v>
      </c>
      <c r="F689" s="262">
        <f t="shared" si="190"/>
        <v>0</v>
      </c>
      <c r="G689" s="262">
        <f t="shared" si="190"/>
        <v>0</v>
      </c>
      <c r="H689" s="262">
        <f t="shared" si="190"/>
        <v>0</v>
      </c>
      <c r="I689" s="262">
        <f t="shared" si="190"/>
        <v>0</v>
      </c>
      <c r="J689" s="262">
        <f t="shared" si="190"/>
        <v>0</v>
      </c>
      <c r="K689" s="262">
        <f t="shared" si="190"/>
        <v>0</v>
      </c>
      <c r="L689" s="262">
        <f t="shared" si="190"/>
        <v>0</v>
      </c>
      <c r="M689" s="262">
        <f t="shared" si="190"/>
        <v>0</v>
      </c>
      <c r="N689" s="262">
        <f t="shared" si="190"/>
        <v>0</v>
      </c>
      <c r="O689" s="262">
        <f t="shared" si="190"/>
        <v>0</v>
      </c>
      <c r="P689" s="262">
        <f t="shared" si="190"/>
        <v>0</v>
      </c>
      <c r="Q689" s="262">
        <f t="shared" si="190"/>
        <v>0</v>
      </c>
      <c r="R689" s="262">
        <f t="shared" si="190"/>
        <v>0</v>
      </c>
      <c r="S689" s="262">
        <f t="shared" si="190"/>
        <v>0</v>
      </c>
      <c r="T689" s="262">
        <f t="shared" ref="T689:AB689" si="191">T580*$H146+T611*$M146+($C146-T580-T611)*$M146</f>
        <v>0</v>
      </c>
      <c r="U689" s="262">
        <f t="shared" si="191"/>
        <v>0</v>
      </c>
      <c r="V689" s="262">
        <f t="shared" si="191"/>
        <v>0</v>
      </c>
      <c r="W689" s="262">
        <f t="shared" si="191"/>
        <v>0</v>
      </c>
      <c r="X689" s="262">
        <f t="shared" si="191"/>
        <v>0</v>
      </c>
      <c r="Y689" s="262">
        <f t="shared" si="191"/>
        <v>0</v>
      </c>
      <c r="Z689" s="262">
        <f t="shared" si="191"/>
        <v>0</v>
      </c>
      <c r="AA689" s="262">
        <f t="shared" si="191"/>
        <v>0</v>
      </c>
      <c r="AB689" s="262">
        <f t="shared" si="191"/>
        <v>0</v>
      </c>
    </row>
    <row r="690" spans="2:28" hidden="1" outlineLevel="1">
      <c r="B690" s="556">
        <f t="shared" si="189"/>
        <v>0</v>
      </c>
      <c r="C690" s="212">
        <f t="shared" si="189"/>
        <v>0</v>
      </c>
      <c r="D690" s="260">
        <f t="shared" si="189"/>
        <v>0</v>
      </c>
      <c r="E690" s="261">
        <f t="shared" ref="E690:S690" si="192">E581*$H147+E612*$M147+($C147-E581-E612)*$M147</f>
        <v>0</v>
      </c>
      <c r="F690" s="262">
        <f t="shared" si="192"/>
        <v>0</v>
      </c>
      <c r="G690" s="262">
        <f t="shared" si="192"/>
        <v>0</v>
      </c>
      <c r="H690" s="262">
        <f t="shared" si="192"/>
        <v>0</v>
      </c>
      <c r="I690" s="262">
        <f t="shared" si="192"/>
        <v>0</v>
      </c>
      <c r="J690" s="262">
        <f t="shared" si="192"/>
        <v>0</v>
      </c>
      <c r="K690" s="262">
        <f t="shared" si="192"/>
        <v>0</v>
      </c>
      <c r="L690" s="262">
        <f t="shared" si="192"/>
        <v>0</v>
      </c>
      <c r="M690" s="262">
        <f t="shared" si="192"/>
        <v>0</v>
      </c>
      <c r="N690" s="262">
        <f t="shared" si="192"/>
        <v>0</v>
      </c>
      <c r="O690" s="262">
        <f t="shared" si="192"/>
        <v>0</v>
      </c>
      <c r="P690" s="262">
        <f t="shared" si="192"/>
        <v>0</v>
      </c>
      <c r="Q690" s="262">
        <f t="shared" si="192"/>
        <v>0</v>
      </c>
      <c r="R690" s="262">
        <f t="shared" si="192"/>
        <v>0</v>
      </c>
      <c r="S690" s="262">
        <f t="shared" si="192"/>
        <v>0</v>
      </c>
      <c r="T690" s="262">
        <f t="shared" ref="T690:AB690" si="193">T581*$H147+T612*$M147+($C147-T581-T612)*$M147</f>
        <v>0</v>
      </c>
      <c r="U690" s="262">
        <f t="shared" si="193"/>
        <v>0</v>
      </c>
      <c r="V690" s="262">
        <f t="shared" si="193"/>
        <v>0</v>
      </c>
      <c r="W690" s="262">
        <f t="shared" si="193"/>
        <v>0</v>
      </c>
      <c r="X690" s="262">
        <f t="shared" si="193"/>
        <v>0</v>
      </c>
      <c r="Y690" s="262">
        <f t="shared" si="193"/>
        <v>0</v>
      </c>
      <c r="Z690" s="262">
        <f t="shared" si="193"/>
        <v>0</v>
      </c>
      <c r="AA690" s="262">
        <f t="shared" si="193"/>
        <v>0</v>
      </c>
      <c r="AB690" s="262">
        <f t="shared" si="193"/>
        <v>0</v>
      </c>
    </row>
    <row r="691" spans="2:28" hidden="1" outlineLevel="1">
      <c r="B691" s="556">
        <f t="shared" si="189"/>
        <v>0</v>
      </c>
      <c r="C691" s="212">
        <f t="shared" si="189"/>
        <v>0</v>
      </c>
      <c r="D691" s="260">
        <f t="shared" si="189"/>
        <v>0</v>
      </c>
      <c r="E691" s="261">
        <f t="shared" ref="E691:S691" si="194">E582*$H148+E613*$M148+($C148-E582-E613)*$M148</f>
        <v>0</v>
      </c>
      <c r="F691" s="262">
        <f t="shared" si="194"/>
        <v>0</v>
      </c>
      <c r="G691" s="262">
        <f t="shared" si="194"/>
        <v>0</v>
      </c>
      <c r="H691" s="262">
        <f t="shared" si="194"/>
        <v>0</v>
      </c>
      <c r="I691" s="262">
        <f t="shared" si="194"/>
        <v>0</v>
      </c>
      <c r="J691" s="262">
        <f t="shared" si="194"/>
        <v>0</v>
      </c>
      <c r="K691" s="262">
        <f t="shared" si="194"/>
        <v>0</v>
      </c>
      <c r="L691" s="262">
        <f t="shared" si="194"/>
        <v>0</v>
      </c>
      <c r="M691" s="262">
        <f t="shared" si="194"/>
        <v>0</v>
      </c>
      <c r="N691" s="262">
        <f t="shared" si="194"/>
        <v>0</v>
      </c>
      <c r="O691" s="262">
        <f t="shared" si="194"/>
        <v>0</v>
      </c>
      <c r="P691" s="262">
        <f t="shared" si="194"/>
        <v>0</v>
      </c>
      <c r="Q691" s="262">
        <f t="shared" si="194"/>
        <v>0</v>
      </c>
      <c r="R691" s="262">
        <f t="shared" si="194"/>
        <v>0</v>
      </c>
      <c r="S691" s="262">
        <f t="shared" si="194"/>
        <v>0</v>
      </c>
      <c r="T691" s="262">
        <f t="shared" ref="T691:AB691" si="195">T582*$H148+T613*$M148+($C148-T582-T613)*$M148</f>
        <v>0</v>
      </c>
      <c r="U691" s="262">
        <f t="shared" si="195"/>
        <v>0</v>
      </c>
      <c r="V691" s="262">
        <f t="shared" si="195"/>
        <v>0</v>
      </c>
      <c r="W691" s="262">
        <f t="shared" si="195"/>
        <v>0</v>
      </c>
      <c r="X691" s="262">
        <f t="shared" si="195"/>
        <v>0</v>
      </c>
      <c r="Y691" s="262">
        <f t="shared" si="195"/>
        <v>0</v>
      </c>
      <c r="Z691" s="262">
        <f t="shared" si="195"/>
        <v>0</v>
      </c>
      <c r="AA691" s="262">
        <f t="shared" si="195"/>
        <v>0</v>
      </c>
      <c r="AB691" s="262">
        <f t="shared" si="195"/>
        <v>0</v>
      </c>
    </row>
    <row r="692" spans="2:28" hidden="1" outlineLevel="1">
      <c r="B692" s="556">
        <f t="shared" si="189"/>
        <v>0</v>
      </c>
      <c r="C692" s="212">
        <f t="shared" si="189"/>
        <v>0</v>
      </c>
      <c r="D692" s="260">
        <f t="shared" si="189"/>
        <v>0</v>
      </c>
      <c r="E692" s="261">
        <f t="shared" ref="E692:S692" si="196">E583*$H149+E614*$M149+($C149-E583-E614)*$M149</f>
        <v>0</v>
      </c>
      <c r="F692" s="262">
        <f t="shared" si="196"/>
        <v>0</v>
      </c>
      <c r="G692" s="262">
        <f t="shared" si="196"/>
        <v>0</v>
      </c>
      <c r="H692" s="262">
        <f t="shared" si="196"/>
        <v>0</v>
      </c>
      <c r="I692" s="262">
        <f t="shared" si="196"/>
        <v>0</v>
      </c>
      <c r="J692" s="262">
        <f t="shared" si="196"/>
        <v>0</v>
      </c>
      <c r="K692" s="262">
        <f t="shared" si="196"/>
        <v>0</v>
      </c>
      <c r="L692" s="262">
        <f t="shared" si="196"/>
        <v>0</v>
      </c>
      <c r="M692" s="262">
        <f t="shared" si="196"/>
        <v>0</v>
      </c>
      <c r="N692" s="262">
        <f t="shared" si="196"/>
        <v>0</v>
      </c>
      <c r="O692" s="262">
        <f t="shared" si="196"/>
        <v>0</v>
      </c>
      <c r="P692" s="262">
        <f t="shared" si="196"/>
        <v>0</v>
      </c>
      <c r="Q692" s="262">
        <f t="shared" si="196"/>
        <v>0</v>
      </c>
      <c r="R692" s="262">
        <f t="shared" si="196"/>
        <v>0</v>
      </c>
      <c r="S692" s="262">
        <f t="shared" si="196"/>
        <v>0</v>
      </c>
      <c r="T692" s="262">
        <f t="shared" ref="T692:AB692" si="197">T583*$H149+T614*$M149+($C149-T583-T614)*$M149</f>
        <v>0</v>
      </c>
      <c r="U692" s="262">
        <f t="shared" si="197"/>
        <v>0</v>
      </c>
      <c r="V692" s="262">
        <f t="shared" si="197"/>
        <v>0</v>
      </c>
      <c r="W692" s="262">
        <f t="shared" si="197"/>
        <v>0</v>
      </c>
      <c r="X692" s="262">
        <f t="shared" si="197"/>
        <v>0</v>
      </c>
      <c r="Y692" s="262">
        <f t="shared" si="197"/>
        <v>0</v>
      </c>
      <c r="Z692" s="262">
        <f t="shared" si="197"/>
        <v>0</v>
      </c>
      <c r="AA692" s="262">
        <f t="shared" si="197"/>
        <v>0</v>
      </c>
      <c r="AB692" s="262">
        <f t="shared" si="197"/>
        <v>0</v>
      </c>
    </row>
    <row r="693" spans="2:28" hidden="1" outlineLevel="1">
      <c r="B693" s="556">
        <f t="shared" si="189"/>
        <v>0</v>
      </c>
      <c r="C693" s="212">
        <f t="shared" si="189"/>
        <v>0</v>
      </c>
      <c r="D693" s="260">
        <f t="shared" si="189"/>
        <v>0</v>
      </c>
      <c r="E693" s="261">
        <f t="shared" ref="E693:S693" si="198">E584*$H150+E615*$M150+($C150-E584-E615)*$M150</f>
        <v>0</v>
      </c>
      <c r="F693" s="262">
        <f t="shared" si="198"/>
        <v>0</v>
      </c>
      <c r="G693" s="262">
        <f t="shared" si="198"/>
        <v>0</v>
      </c>
      <c r="H693" s="262">
        <f t="shared" si="198"/>
        <v>0</v>
      </c>
      <c r="I693" s="262">
        <f t="shared" si="198"/>
        <v>0</v>
      </c>
      <c r="J693" s="262">
        <f t="shared" si="198"/>
        <v>0</v>
      </c>
      <c r="K693" s="262">
        <f t="shared" si="198"/>
        <v>0</v>
      </c>
      <c r="L693" s="262">
        <f t="shared" si="198"/>
        <v>0</v>
      </c>
      <c r="M693" s="262">
        <f t="shared" si="198"/>
        <v>0</v>
      </c>
      <c r="N693" s="262">
        <f t="shared" si="198"/>
        <v>0</v>
      </c>
      <c r="O693" s="262">
        <f t="shared" si="198"/>
        <v>0</v>
      </c>
      <c r="P693" s="262">
        <f t="shared" si="198"/>
        <v>0</v>
      </c>
      <c r="Q693" s="262">
        <f t="shared" si="198"/>
        <v>0</v>
      </c>
      <c r="R693" s="262">
        <f t="shared" si="198"/>
        <v>0</v>
      </c>
      <c r="S693" s="262">
        <f t="shared" si="198"/>
        <v>0</v>
      </c>
      <c r="T693" s="262">
        <f t="shared" ref="T693:AB693" si="199">T584*$H150+T615*$M150+($C150-T584-T615)*$M150</f>
        <v>0</v>
      </c>
      <c r="U693" s="262">
        <f t="shared" si="199"/>
        <v>0</v>
      </c>
      <c r="V693" s="262">
        <f t="shared" si="199"/>
        <v>0</v>
      </c>
      <c r="W693" s="262">
        <f t="shared" si="199"/>
        <v>0</v>
      </c>
      <c r="X693" s="262">
        <f t="shared" si="199"/>
        <v>0</v>
      </c>
      <c r="Y693" s="262">
        <f t="shared" si="199"/>
        <v>0</v>
      </c>
      <c r="Z693" s="262">
        <f t="shared" si="199"/>
        <v>0</v>
      </c>
      <c r="AA693" s="262">
        <f t="shared" si="199"/>
        <v>0</v>
      </c>
      <c r="AB693" s="262">
        <f t="shared" si="199"/>
        <v>0</v>
      </c>
    </row>
    <row r="694" spans="2:28" hidden="1" outlineLevel="1">
      <c r="B694" s="556">
        <f t="shared" si="189"/>
        <v>0</v>
      </c>
      <c r="C694" s="212">
        <f t="shared" si="189"/>
        <v>0</v>
      </c>
      <c r="D694" s="260">
        <f t="shared" si="189"/>
        <v>0</v>
      </c>
      <c r="E694" s="261">
        <f t="shared" ref="E694:S694" si="200">E585*$H151+E616*$M151+($C151-E585-E616)*$M151</f>
        <v>0</v>
      </c>
      <c r="F694" s="262">
        <f t="shared" si="200"/>
        <v>0</v>
      </c>
      <c r="G694" s="262">
        <f t="shared" si="200"/>
        <v>0</v>
      </c>
      <c r="H694" s="262">
        <f t="shared" si="200"/>
        <v>0</v>
      </c>
      <c r="I694" s="262">
        <f t="shared" si="200"/>
        <v>0</v>
      </c>
      <c r="J694" s="262">
        <f t="shared" si="200"/>
        <v>0</v>
      </c>
      <c r="K694" s="262">
        <f t="shared" si="200"/>
        <v>0</v>
      </c>
      <c r="L694" s="262">
        <f t="shared" si="200"/>
        <v>0</v>
      </c>
      <c r="M694" s="262">
        <f t="shared" si="200"/>
        <v>0</v>
      </c>
      <c r="N694" s="262">
        <f t="shared" si="200"/>
        <v>0</v>
      </c>
      <c r="O694" s="262">
        <f t="shared" si="200"/>
        <v>0</v>
      </c>
      <c r="P694" s="262">
        <f t="shared" si="200"/>
        <v>0</v>
      </c>
      <c r="Q694" s="262">
        <f t="shared" si="200"/>
        <v>0</v>
      </c>
      <c r="R694" s="262">
        <f t="shared" si="200"/>
        <v>0</v>
      </c>
      <c r="S694" s="262">
        <f t="shared" si="200"/>
        <v>0</v>
      </c>
      <c r="T694" s="262">
        <f t="shared" ref="T694:AB694" si="201">T585*$H151+T616*$M151+($C151-T585-T616)*$M151</f>
        <v>0</v>
      </c>
      <c r="U694" s="262">
        <f t="shared" si="201"/>
        <v>0</v>
      </c>
      <c r="V694" s="262">
        <f t="shared" si="201"/>
        <v>0</v>
      </c>
      <c r="W694" s="262">
        <f t="shared" si="201"/>
        <v>0</v>
      </c>
      <c r="X694" s="262">
        <f t="shared" si="201"/>
        <v>0</v>
      </c>
      <c r="Y694" s="262">
        <f t="shared" si="201"/>
        <v>0</v>
      </c>
      <c r="Z694" s="262">
        <f t="shared" si="201"/>
        <v>0</v>
      </c>
      <c r="AA694" s="262">
        <f t="shared" si="201"/>
        <v>0</v>
      </c>
      <c r="AB694" s="262">
        <f t="shared" si="201"/>
        <v>0</v>
      </c>
    </row>
    <row r="695" spans="2:28" hidden="1" outlineLevel="1">
      <c r="B695" s="556">
        <f t="shared" si="189"/>
        <v>0</v>
      </c>
      <c r="C695" s="212">
        <f t="shared" si="189"/>
        <v>0</v>
      </c>
      <c r="D695" s="260">
        <f t="shared" si="189"/>
        <v>0</v>
      </c>
      <c r="E695" s="261">
        <f t="shared" ref="E695:S695" si="202">E586*$H152+E617*$M152+($C152-E586-E617)*$M152</f>
        <v>0</v>
      </c>
      <c r="F695" s="262">
        <f t="shared" si="202"/>
        <v>0</v>
      </c>
      <c r="G695" s="262">
        <f t="shared" si="202"/>
        <v>0</v>
      </c>
      <c r="H695" s="262">
        <f t="shared" si="202"/>
        <v>0</v>
      </c>
      <c r="I695" s="262">
        <f t="shared" si="202"/>
        <v>0</v>
      </c>
      <c r="J695" s="262">
        <f t="shared" si="202"/>
        <v>0</v>
      </c>
      <c r="K695" s="262">
        <f t="shared" si="202"/>
        <v>0</v>
      </c>
      <c r="L695" s="262">
        <f t="shared" si="202"/>
        <v>0</v>
      </c>
      <c r="M695" s="262">
        <f t="shared" si="202"/>
        <v>0</v>
      </c>
      <c r="N695" s="262">
        <f t="shared" si="202"/>
        <v>0</v>
      </c>
      <c r="O695" s="262">
        <f t="shared" si="202"/>
        <v>0</v>
      </c>
      <c r="P695" s="262">
        <f t="shared" si="202"/>
        <v>0</v>
      </c>
      <c r="Q695" s="262">
        <f t="shared" si="202"/>
        <v>0</v>
      </c>
      <c r="R695" s="262">
        <f t="shared" si="202"/>
        <v>0</v>
      </c>
      <c r="S695" s="262">
        <f t="shared" si="202"/>
        <v>0</v>
      </c>
      <c r="T695" s="262">
        <f t="shared" ref="T695:AB695" si="203">T586*$H152+T617*$M152+($C152-T586-T617)*$M152</f>
        <v>0</v>
      </c>
      <c r="U695" s="262">
        <f t="shared" si="203"/>
        <v>0</v>
      </c>
      <c r="V695" s="262">
        <f t="shared" si="203"/>
        <v>0</v>
      </c>
      <c r="W695" s="262">
        <f t="shared" si="203"/>
        <v>0</v>
      </c>
      <c r="X695" s="262">
        <f t="shared" si="203"/>
        <v>0</v>
      </c>
      <c r="Y695" s="262">
        <f t="shared" si="203"/>
        <v>0</v>
      </c>
      <c r="Z695" s="262">
        <f t="shared" si="203"/>
        <v>0</v>
      </c>
      <c r="AA695" s="262">
        <f t="shared" si="203"/>
        <v>0</v>
      </c>
      <c r="AB695" s="262">
        <f t="shared" si="203"/>
        <v>0</v>
      </c>
    </row>
    <row r="696" spans="2:28" hidden="1" outlineLevel="1">
      <c r="B696" s="556">
        <f t="shared" si="189"/>
        <v>0</v>
      </c>
      <c r="C696" s="212">
        <f t="shared" si="189"/>
        <v>0</v>
      </c>
      <c r="D696" s="260">
        <f t="shared" si="189"/>
        <v>0</v>
      </c>
      <c r="E696" s="261">
        <f t="shared" ref="E696:S696" si="204">E587*$H153+E618*$M153+($C153-E587-E618)*$M153</f>
        <v>0</v>
      </c>
      <c r="F696" s="262">
        <f t="shared" si="204"/>
        <v>0</v>
      </c>
      <c r="G696" s="262">
        <f t="shared" si="204"/>
        <v>0</v>
      </c>
      <c r="H696" s="262">
        <f t="shared" si="204"/>
        <v>0</v>
      </c>
      <c r="I696" s="262">
        <f t="shared" si="204"/>
        <v>0</v>
      </c>
      <c r="J696" s="262">
        <f t="shared" si="204"/>
        <v>0</v>
      </c>
      <c r="K696" s="262">
        <f t="shared" si="204"/>
        <v>0</v>
      </c>
      <c r="L696" s="262">
        <f t="shared" si="204"/>
        <v>0</v>
      </c>
      <c r="M696" s="262">
        <f t="shared" si="204"/>
        <v>0</v>
      </c>
      <c r="N696" s="262">
        <f t="shared" si="204"/>
        <v>0</v>
      </c>
      <c r="O696" s="262">
        <f t="shared" si="204"/>
        <v>0</v>
      </c>
      <c r="P696" s="262">
        <f t="shared" si="204"/>
        <v>0</v>
      </c>
      <c r="Q696" s="262">
        <f t="shared" si="204"/>
        <v>0</v>
      </c>
      <c r="R696" s="262">
        <f t="shared" si="204"/>
        <v>0</v>
      </c>
      <c r="S696" s="262">
        <f t="shared" si="204"/>
        <v>0</v>
      </c>
      <c r="T696" s="262">
        <f t="shared" ref="T696:AB696" si="205">T587*$H153+T618*$M153+($C153-T587-T618)*$M153</f>
        <v>0</v>
      </c>
      <c r="U696" s="262">
        <f t="shared" si="205"/>
        <v>0</v>
      </c>
      <c r="V696" s="262">
        <f t="shared" si="205"/>
        <v>0</v>
      </c>
      <c r="W696" s="262">
        <f t="shared" si="205"/>
        <v>0</v>
      </c>
      <c r="X696" s="262">
        <f t="shared" si="205"/>
        <v>0</v>
      </c>
      <c r="Y696" s="262">
        <f t="shared" si="205"/>
        <v>0</v>
      </c>
      <c r="Z696" s="262">
        <f t="shared" si="205"/>
        <v>0</v>
      </c>
      <c r="AA696" s="262">
        <f t="shared" si="205"/>
        <v>0</v>
      </c>
      <c r="AB696" s="262">
        <f t="shared" si="205"/>
        <v>0</v>
      </c>
    </row>
    <row r="697" spans="2:28" hidden="1" outlineLevel="1">
      <c r="B697" s="556">
        <f t="shared" si="189"/>
        <v>0</v>
      </c>
      <c r="C697" s="212">
        <f t="shared" si="189"/>
        <v>0</v>
      </c>
      <c r="D697" s="260">
        <f t="shared" si="189"/>
        <v>0</v>
      </c>
      <c r="E697" s="261">
        <f t="shared" ref="E697:S697" si="206">E588*$H154+E619*$M154+($C154-E588-E619)*$M154</f>
        <v>0</v>
      </c>
      <c r="F697" s="262">
        <f t="shared" si="206"/>
        <v>0</v>
      </c>
      <c r="G697" s="262">
        <f t="shared" si="206"/>
        <v>0</v>
      </c>
      <c r="H697" s="262">
        <f t="shared" si="206"/>
        <v>0</v>
      </c>
      <c r="I697" s="262">
        <f t="shared" si="206"/>
        <v>0</v>
      </c>
      <c r="J697" s="262">
        <f t="shared" si="206"/>
        <v>0</v>
      </c>
      <c r="K697" s="262">
        <f t="shared" si="206"/>
        <v>0</v>
      </c>
      <c r="L697" s="262">
        <f t="shared" si="206"/>
        <v>0</v>
      </c>
      <c r="M697" s="262">
        <f t="shared" si="206"/>
        <v>0</v>
      </c>
      <c r="N697" s="262">
        <f t="shared" si="206"/>
        <v>0</v>
      </c>
      <c r="O697" s="262">
        <f t="shared" si="206"/>
        <v>0</v>
      </c>
      <c r="P697" s="262">
        <f t="shared" si="206"/>
        <v>0</v>
      </c>
      <c r="Q697" s="262">
        <f t="shared" si="206"/>
        <v>0</v>
      </c>
      <c r="R697" s="262">
        <f t="shared" si="206"/>
        <v>0</v>
      </c>
      <c r="S697" s="262">
        <f t="shared" si="206"/>
        <v>0</v>
      </c>
      <c r="T697" s="262">
        <f t="shared" ref="T697:AB697" si="207">T588*$H154+T619*$M154+($C154-T588-T619)*$M154</f>
        <v>0</v>
      </c>
      <c r="U697" s="262">
        <f t="shared" si="207"/>
        <v>0</v>
      </c>
      <c r="V697" s="262">
        <f t="shared" si="207"/>
        <v>0</v>
      </c>
      <c r="W697" s="262">
        <f t="shared" si="207"/>
        <v>0</v>
      </c>
      <c r="X697" s="262">
        <f t="shared" si="207"/>
        <v>0</v>
      </c>
      <c r="Y697" s="262">
        <f t="shared" si="207"/>
        <v>0</v>
      </c>
      <c r="Z697" s="262">
        <f t="shared" si="207"/>
        <v>0</v>
      </c>
      <c r="AA697" s="262">
        <f t="shared" si="207"/>
        <v>0</v>
      </c>
      <c r="AB697" s="262">
        <f t="shared" si="207"/>
        <v>0</v>
      </c>
    </row>
    <row r="698" spans="2:28" hidden="1" outlineLevel="1">
      <c r="B698" s="556">
        <f t="shared" si="189"/>
        <v>0</v>
      </c>
      <c r="C698" s="212">
        <f t="shared" si="189"/>
        <v>0</v>
      </c>
      <c r="D698" s="260">
        <f t="shared" si="189"/>
        <v>0</v>
      </c>
      <c r="E698" s="261">
        <f t="shared" ref="E698:S698" si="208">E589*$H155+E620*$M155+($C155-E589-E620)*$M155</f>
        <v>0</v>
      </c>
      <c r="F698" s="262">
        <f t="shared" si="208"/>
        <v>0</v>
      </c>
      <c r="G698" s="262">
        <f t="shared" si="208"/>
        <v>0</v>
      </c>
      <c r="H698" s="262">
        <f t="shared" si="208"/>
        <v>0</v>
      </c>
      <c r="I698" s="262">
        <f t="shared" si="208"/>
        <v>0</v>
      </c>
      <c r="J698" s="262">
        <f t="shared" si="208"/>
        <v>0</v>
      </c>
      <c r="K698" s="262">
        <f t="shared" si="208"/>
        <v>0</v>
      </c>
      <c r="L698" s="262">
        <f t="shared" si="208"/>
        <v>0</v>
      </c>
      <c r="M698" s="262">
        <f t="shared" si="208"/>
        <v>0</v>
      </c>
      <c r="N698" s="262">
        <f t="shared" si="208"/>
        <v>0</v>
      </c>
      <c r="O698" s="262">
        <f t="shared" si="208"/>
        <v>0</v>
      </c>
      <c r="P698" s="262">
        <f t="shared" si="208"/>
        <v>0</v>
      </c>
      <c r="Q698" s="262">
        <f t="shared" si="208"/>
        <v>0</v>
      </c>
      <c r="R698" s="262">
        <f t="shared" si="208"/>
        <v>0</v>
      </c>
      <c r="S698" s="262">
        <f t="shared" si="208"/>
        <v>0</v>
      </c>
      <c r="T698" s="262">
        <f t="shared" ref="T698:AB698" si="209">T589*$H155+T620*$M155+($C155-T589-T620)*$M155</f>
        <v>0</v>
      </c>
      <c r="U698" s="262">
        <f t="shared" si="209"/>
        <v>0</v>
      </c>
      <c r="V698" s="262">
        <f t="shared" si="209"/>
        <v>0</v>
      </c>
      <c r="W698" s="262">
        <f t="shared" si="209"/>
        <v>0</v>
      </c>
      <c r="X698" s="262">
        <f t="shared" si="209"/>
        <v>0</v>
      </c>
      <c r="Y698" s="262">
        <f t="shared" si="209"/>
        <v>0</v>
      </c>
      <c r="Z698" s="262">
        <f t="shared" si="209"/>
        <v>0</v>
      </c>
      <c r="AA698" s="262">
        <f t="shared" si="209"/>
        <v>0</v>
      </c>
      <c r="AB698" s="262">
        <f t="shared" si="209"/>
        <v>0</v>
      </c>
    </row>
    <row r="699" spans="2:28" hidden="1" outlineLevel="1">
      <c r="B699" s="556">
        <f t="shared" si="189"/>
        <v>0</v>
      </c>
      <c r="C699" s="212">
        <f t="shared" si="189"/>
        <v>0</v>
      </c>
      <c r="D699" s="260">
        <f t="shared" si="189"/>
        <v>0</v>
      </c>
      <c r="E699" s="261">
        <f t="shared" ref="E699:S699" si="210">E590*$H156+E621*$M156+($C156-E590-E621)*$M156</f>
        <v>0</v>
      </c>
      <c r="F699" s="262">
        <f t="shared" si="210"/>
        <v>0</v>
      </c>
      <c r="G699" s="262">
        <f t="shared" si="210"/>
        <v>0</v>
      </c>
      <c r="H699" s="262">
        <f t="shared" si="210"/>
        <v>0</v>
      </c>
      <c r="I699" s="262">
        <f t="shared" si="210"/>
        <v>0</v>
      </c>
      <c r="J699" s="262">
        <f t="shared" si="210"/>
        <v>0</v>
      </c>
      <c r="K699" s="262">
        <f t="shared" si="210"/>
        <v>0</v>
      </c>
      <c r="L699" s="262">
        <f t="shared" si="210"/>
        <v>0</v>
      </c>
      <c r="M699" s="262">
        <f t="shared" si="210"/>
        <v>0</v>
      </c>
      <c r="N699" s="262">
        <f t="shared" si="210"/>
        <v>0</v>
      </c>
      <c r="O699" s="262">
        <f t="shared" si="210"/>
        <v>0</v>
      </c>
      <c r="P699" s="262">
        <f t="shared" si="210"/>
        <v>0</v>
      </c>
      <c r="Q699" s="262">
        <f t="shared" si="210"/>
        <v>0</v>
      </c>
      <c r="R699" s="262">
        <f t="shared" si="210"/>
        <v>0</v>
      </c>
      <c r="S699" s="262">
        <f t="shared" si="210"/>
        <v>0</v>
      </c>
      <c r="T699" s="262">
        <f t="shared" ref="T699:AB699" si="211">T590*$H156+T621*$M156+($C156-T590-T621)*$M156</f>
        <v>0</v>
      </c>
      <c r="U699" s="262">
        <f t="shared" si="211"/>
        <v>0</v>
      </c>
      <c r="V699" s="262">
        <f t="shared" si="211"/>
        <v>0</v>
      </c>
      <c r="W699" s="262">
        <f t="shared" si="211"/>
        <v>0</v>
      </c>
      <c r="X699" s="262">
        <f t="shared" si="211"/>
        <v>0</v>
      </c>
      <c r="Y699" s="262">
        <f t="shared" si="211"/>
        <v>0</v>
      </c>
      <c r="Z699" s="262">
        <f t="shared" si="211"/>
        <v>0</v>
      </c>
      <c r="AA699" s="262">
        <f t="shared" si="211"/>
        <v>0</v>
      </c>
      <c r="AB699" s="262">
        <f t="shared" si="211"/>
        <v>0</v>
      </c>
    </row>
    <row r="700" spans="2:28" hidden="1" outlineLevel="1">
      <c r="B700" s="556">
        <f t="shared" si="189"/>
        <v>0</v>
      </c>
      <c r="C700" s="212">
        <f t="shared" si="189"/>
        <v>0</v>
      </c>
      <c r="D700" s="260">
        <f t="shared" si="189"/>
        <v>0</v>
      </c>
      <c r="E700" s="261">
        <f t="shared" ref="E700:S700" si="212">E591*$H157+E622*$M157+($C157-E591-E622)*$M157</f>
        <v>0</v>
      </c>
      <c r="F700" s="262">
        <f t="shared" si="212"/>
        <v>0</v>
      </c>
      <c r="G700" s="262">
        <f t="shared" si="212"/>
        <v>0</v>
      </c>
      <c r="H700" s="262">
        <f t="shared" si="212"/>
        <v>0</v>
      </c>
      <c r="I700" s="262">
        <f t="shared" si="212"/>
        <v>0</v>
      </c>
      <c r="J700" s="262">
        <f t="shared" si="212"/>
        <v>0</v>
      </c>
      <c r="K700" s="262">
        <f t="shared" si="212"/>
        <v>0</v>
      </c>
      <c r="L700" s="262">
        <f t="shared" si="212"/>
        <v>0</v>
      </c>
      <c r="M700" s="262">
        <f t="shared" si="212"/>
        <v>0</v>
      </c>
      <c r="N700" s="262">
        <f t="shared" si="212"/>
        <v>0</v>
      </c>
      <c r="O700" s="262">
        <f t="shared" si="212"/>
        <v>0</v>
      </c>
      <c r="P700" s="262">
        <f t="shared" si="212"/>
        <v>0</v>
      </c>
      <c r="Q700" s="262">
        <f t="shared" si="212"/>
        <v>0</v>
      </c>
      <c r="R700" s="262">
        <f t="shared" si="212"/>
        <v>0</v>
      </c>
      <c r="S700" s="262">
        <f t="shared" si="212"/>
        <v>0</v>
      </c>
      <c r="T700" s="262">
        <f t="shared" ref="T700:AB700" si="213">T591*$H157+T622*$M157+($C157-T591-T622)*$M157</f>
        <v>0</v>
      </c>
      <c r="U700" s="262">
        <f t="shared" si="213"/>
        <v>0</v>
      </c>
      <c r="V700" s="262">
        <f t="shared" si="213"/>
        <v>0</v>
      </c>
      <c r="W700" s="262">
        <f t="shared" si="213"/>
        <v>0</v>
      </c>
      <c r="X700" s="262">
        <f t="shared" si="213"/>
        <v>0</v>
      </c>
      <c r="Y700" s="262">
        <f t="shared" si="213"/>
        <v>0</v>
      </c>
      <c r="Z700" s="262">
        <f t="shared" si="213"/>
        <v>0</v>
      </c>
      <c r="AA700" s="262">
        <f t="shared" si="213"/>
        <v>0</v>
      </c>
      <c r="AB700" s="262">
        <f t="shared" si="213"/>
        <v>0</v>
      </c>
    </row>
    <row r="701" spans="2:28" hidden="1" outlineLevel="1">
      <c r="B701" s="556">
        <f t="shared" si="189"/>
        <v>0</v>
      </c>
      <c r="C701" s="215">
        <f t="shared" si="189"/>
        <v>0</v>
      </c>
      <c r="D701" s="558">
        <f t="shared" si="189"/>
        <v>0</v>
      </c>
      <c r="E701" s="264">
        <f t="shared" ref="E701:S701" si="214">E592*$H158+E623*$M158+($C158-E592-E623)*$M158</f>
        <v>0</v>
      </c>
      <c r="F701" s="265">
        <f t="shared" si="214"/>
        <v>0</v>
      </c>
      <c r="G701" s="265">
        <f t="shared" si="214"/>
        <v>0</v>
      </c>
      <c r="H701" s="265">
        <f t="shared" si="214"/>
        <v>0</v>
      </c>
      <c r="I701" s="265">
        <f t="shared" si="214"/>
        <v>0</v>
      </c>
      <c r="J701" s="265">
        <f t="shared" si="214"/>
        <v>0</v>
      </c>
      <c r="K701" s="265">
        <f t="shared" si="214"/>
        <v>0</v>
      </c>
      <c r="L701" s="265">
        <f t="shared" si="214"/>
        <v>0</v>
      </c>
      <c r="M701" s="265">
        <f t="shared" si="214"/>
        <v>0</v>
      </c>
      <c r="N701" s="265">
        <f t="shared" si="214"/>
        <v>0</v>
      </c>
      <c r="O701" s="265">
        <f t="shared" si="214"/>
        <v>0</v>
      </c>
      <c r="P701" s="265">
        <f t="shared" si="214"/>
        <v>0</v>
      </c>
      <c r="Q701" s="265">
        <f t="shared" si="214"/>
        <v>0</v>
      </c>
      <c r="R701" s="265">
        <f t="shared" si="214"/>
        <v>0</v>
      </c>
      <c r="S701" s="265">
        <f t="shared" si="214"/>
        <v>0</v>
      </c>
      <c r="T701" s="265">
        <f t="shared" ref="T701:AB701" si="215">T592*$H158+T623*$M158+($C158-T592-T623)*$M158</f>
        <v>0</v>
      </c>
      <c r="U701" s="265">
        <f t="shared" si="215"/>
        <v>0</v>
      </c>
      <c r="V701" s="265">
        <f t="shared" si="215"/>
        <v>0</v>
      </c>
      <c r="W701" s="265">
        <f t="shared" si="215"/>
        <v>0</v>
      </c>
      <c r="X701" s="265">
        <f t="shared" si="215"/>
        <v>0</v>
      </c>
      <c r="Y701" s="265">
        <f t="shared" si="215"/>
        <v>0</v>
      </c>
      <c r="Z701" s="265">
        <f t="shared" si="215"/>
        <v>0</v>
      </c>
      <c r="AA701" s="265">
        <f t="shared" si="215"/>
        <v>0</v>
      </c>
      <c r="AB701" s="265">
        <f t="shared" si="215"/>
        <v>0</v>
      </c>
    </row>
    <row r="702" spans="2:28" hidden="1" outlineLevel="1">
      <c r="C702" s="21" t="s">
        <v>262</v>
      </c>
      <c r="D702" s="260">
        <f>SUM(D672:D701)</f>
        <v>16149</v>
      </c>
      <c r="E702" s="261">
        <f t="shared" ref="E702:AB702" si="216">SUM(E672:E701)</f>
        <v>17179</v>
      </c>
      <c r="F702" s="266">
        <f t="shared" si="216"/>
        <v>17179</v>
      </c>
      <c r="G702" s="266">
        <f t="shared" si="216"/>
        <v>17179</v>
      </c>
      <c r="H702" s="266">
        <f t="shared" si="216"/>
        <v>17179</v>
      </c>
      <c r="I702" s="266">
        <f t="shared" si="216"/>
        <v>17179</v>
      </c>
      <c r="J702" s="266">
        <f t="shared" si="216"/>
        <v>22000</v>
      </c>
      <c r="K702" s="266">
        <f t="shared" si="216"/>
        <v>22000</v>
      </c>
      <c r="L702" s="266">
        <f t="shared" si="216"/>
        <v>22000</v>
      </c>
      <c r="M702" s="266">
        <f t="shared" si="216"/>
        <v>22000</v>
      </c>
      <c r="N702" s="266">
        <f t="shared" si="216"/>
        <v>22000</v>
      </c>
      <c r="O702" s="266">
        <f t="shared" si="216"/>
        <v>22000</v>
      </c>
      <c r="P702" s="266">
        <f t="shared" si="216"/>
        <v>22000</v>
      </c>
      <c r="Q702" s="266">
        <f t="shared" si="216"/>
        <v>22000</v>
      </c>
      <c r="R702" s="266">
        <f t="shared" si="216"/>
        <v>22000</v>
      </c>
      <c r="S702" s="266">
        <f t="shared" si="216"/>
        <v>22000</v>
      </c>
      <c r="T702" s="266">
        <f t="shared" si="216"/>
        <v>22000</v>
      </c>
      <c r="U702" s="266">
        <f t="shared" si="216"/>
        <v>22000</v>
      </c>
      <c r="V702" s="266">
        <f t="shared" si="216"/>
        <v>22000</v>
      </c>
      <c r="W702" s="266">
        <f t="shared" si="216"/>
        <v>22000</v>
      </c>
      <c r="X702" s="266">
        <f t="shared" si="216"/>
        <v>22000</v>
      </c>
      <c r="Y702" s="266">
        <f t="shared" si="216"/>
        <v>22000</v>
      </c>
      <c r="Z702" s="266">
        <f t="shared" si="216"/>
        <v>22000</v>
      </c>
      <c r="AA702" s="266">
        <f t="shared" si="216"/>
        <v>22000</v>
      </c>
      <c r="AB702" s="266">
        <f t="shared" si="216"/>
        <v>22000</v>
      </c>
    </row>
    <row r="703" spans="2:28" hidden="1" outlineLevel="1">
      <c r="C703" s="21"/>
      <c r="D703" s="260"/>
      <c r="E703" s="261"/>
      <c r="F703" s="266"/>
      <c r="G703" s="266"/>
      <c r="H703" s="266"/>
      <c r="I703" s="266"/>
      <c r="J703" s="266"/>
      <c r="K703" s="266"/>
      <c r="L703" s="266"/>
      <c r="M703" s="266"/>
      <c r="N703" s="266"/>
      <c r="O703" s="266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  <c r="AA703" s="266"/>
      <c r="AB703" s="266"/>
    </row>
    <row r="704" spans="2:28" hidden="1" outlineLevel="1">
      <c r="C704" s="240" t="s">
        <v>263</v>
      </c>
      <c r="D704" s="267"/>
      <c r="E704" s="259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2:28" hidden="1" outlineLevel="1">
      <c r="B705" s="556">
        <f>B672</f>
        <v>0</v>
      </c>
      <c r="C705" s="212" t="str">
        <f>C672</f>
        <v>Studio</v>
      </c>
      <c r="D705" s="260">
        <f t="shared" ref="D705:D734" si="217">-E344*H129</f>
        <v>0</v>
      </c>
      <c r="E705" s="261">
        <f t="shared" ref="E705:AB705" si="218">IFERROR(-($D344-E563-E594)*($M129*($D344-$U344)+$H129*$U344)/$D344,0)</f>
        <v>0</v>
      </c>
      <c r="F705" s="262">
        <f t="shared" si="218"/>
        <v>0</v>
      </c>
      <c r="G705" s="262">
        <f t="shared" si="218"/>
        <v>0</v>
      </c>
      <c r="H705" s="262">
        <f t="shared" si="218"/>
        <v>0</v>
      </c>
      <c r="I705" s="262">
        <f t="shared" si="218"/>
        <v>0</v>
      </c>
      <c r="J705" s="262">
        <f t="shared" si="218"/>
        <v>0</v>
      </c>
      <c r="K705" s="262">
        <f t="shared" si="218"/>
        <v>0</v>
      </c>
      <c r="L705" s="262">
        <f t="shared" si="218"/>
        <v>0</v>
      </c>
      <c r="M705" s="262">
        <f t="shared" si="218"/>
        <v>0</v>
      </c>
      <c r="N705" s="262">
        <f t="shared" si="218"/>
        <v>0</v>
      </c>
      <c r="O705" s="262">
        <f t="shared" si="218"/>
        <v>0</v>
      </c>
      <c r="P705" s="262">
        <f t="shared" si="218"/>
        <v>0</v>
      </c>
      <c r="Q705" s="262">
        <f t="shared" si="218"/>
        <v>0</v>
      </c>
      <c r="R705" s="262">
        <f t="shared" si="218"/>
        <v>0</v>
      </c>
      <c r="S705" s="262">
        <f t="shared" si="218"/>
        <v>0</v>
      </c>
      <c r="T705" s="262">
        <f t="shared" si="218"/>
        <v>0</v>
      </c>
      <c r="U705" s="262">
        <f t="shared" si="218"/>
        <v>0</v>
      </c>
      <c r="V705" s="262">
        <f t="shared" si="218"/>
        <v>0</v>
      </c>
      <c r="W705" s="262">
        <f t="shared" si="218"/>
        <v>0</v>
      </c>
      <c r="X705" s="262">
        <f t="shared" si="218"/>
        <v>0</v>
      </c>
      <c r="Y705" s="262">
        <f t="shared" si="218"/>
        <v>0</v>
      </c>
      <c r="Z705" s="262">
        <f t="shared" si="218"/>
        <v>0</v>
      </c>
      <c r="AA705" s="262">
        <f t="shared" si="218"/>
        <v>0</v>
      </c>
      <c r="AB705" s="262">
        <f t="shared" si="218"/>
        <v>0</v>
      </c>
    </row>
    <row r="706" spans="2:28" hidden="1" outlineLevel="1">
      <c r="B706" s="556">
        <f t="shared" ref="B706:C721" si="219">B673</f>
        <v>0</v>
      </c>
      <c r="C706" s="212" t="str">
        <f t="shared" si="219"/>
        <v xml:space="preserve">1 Bed / 1 Bath </v>
      </c>
      <c r="D706" s="260">
        <f t="shared" si="217"/>
        <v>-1570</v>
      </c>
      <c r="E706" s="261">
        <f t="shared" ref="E706:AB706" si="220">IFERROR(-($D345-E564-E595)*($M130*($D345-$U345)+$H130*$U345)/$D345,0)</f>
        <v>-2600</v>
      </c>
      <c r="F706" s="262">
        <f t="shared" si="220"/>
        <v>-2600</v>
      </c>
      <c r="G706" s="262">
        <f t="shared" si="220"/>
        <v>-2600</v>
      </c>
      <c r="H706" s="262">
        <f t="shared" si="220"/>
        <v>-2600</v>
      </c>
      <c r="I706" s="262">
        <f t="shared" si="220"/>
        <v>-2600</v>
      </c>
      <c r="J706" s="262">
        <f t="shared" si="220"/>
        <v>-10400</v>
      </c>
      <c r="K706" s="262">
        <f t="shared" si="220"/>
        <v>-10400</v>
      </c>
      <c r="L706" s="262">
        <f t="shared" si="220"/>
        <v>-10400</v>
      </c>
      <c r="M706" s="262">
        <f t="shared" si="220"/>
        <v>-10400</v>
      </c>
      <c r="N706" s="262">
        <f t="shared" si="220"/>
        <v>-10400</v>
      </c>
      <c r="O706" s="262">
        <f t="shared" si="220"/>
        <v>-10400</v>
      </c>
      <c r="P706" s="262">
        <f t="shared" si="220"/>
        <v>-10400</v>
      </c>
      <c r="Q706" s="262">
        <f t="shared" si="220"/>
        <v>-10400</v>
      </c>
      <c r="R706" s="262">
        <f t="shared" si="220"/>
        <v>-10400</v>
      </c>
      <c r="S706" s="262">
        <f t="shared" si="220"/>
        <v>-10400</v>
      </c>
      <c r="T706" s="262">
        <f t="shared" si="220"/>
        <v>-10400</v>
      </c>
      <c r="U706" s="262">
        <f t="shared" si="220"/>
        <v>-10400</v>
      </c>
      <c r="V706" s="262">
        <f t="shared" si="220"/>
        <v>-10400</v>
      </c>
      <c r="W706" s="262">
        <f t="shared" si="220"/>
        <v>-10400</v>
      </c>
      <c r="X706" s="262">
        <f t="shared" si="220"/>
        <v>-10400</v>
      </c>
      <c r="Y706" s="262">
        <f t="shared" si="220"/>
        <v>-10400</v>
      </c>
      <c r="Z706" s="262">
        <f t="shared" si="220"/>
        <v>-10400</v>
      </c>
      <c r="AA706" s="262">
        <f t="shared" si="220"/>
        <v>-10400</v>
      </c>
      <c r="AB706" s="262">
        <f t="shared" si="220"/>
        <v>-10400</v>
      </c>
    </row>
    <row r="707" spans="2:28" hidden="1" outlineLevel="1">
      <c r="B707" s="556">
        <f t="shared" si="219"/>
        <v>0</v>
      </c>
      <c r="C707" s="212" t="str">
        <f t="shared" si="219"/>
        <v xml:space="preserve">1 Bed / 1 Bath </v>
      </c>
      <c r="D707" s="260">
        <f t="shared" si="217"/>
        <v>0</v>
      </c>
      <c r="E707" s="261">
        <f t="shared" ref="E707:AB707" si="221">IFERROR(-($D346-E565-E596)*($M131*($D346-$U346)+$H131*$U346)/$D346,0)</f>
        <v>0</v>
      </c>
      <c r="F707" s="262">
        <f t="shared" si="221"/>
        <v>0</v>
      </c>
      <c r="G707" s="262">
        <f t="shared" si="221"/>
        <v>0</v>
      </c>
      <c r="H707" s="262">
        <f t="shared" si="221"/>
        <v>0</v>
      </c>
      <c r="I707" s="262">
        <f t="shared" si="221"/>
        <v>0</v>
      </c>
      <c r="J707" s="262">
        <f t="shared" si="221"/>
        <v>0</v>
      </c>
      <c r="K707" s="262">
        <f t="shared" si="221"/>
        <v>0</v>
      </c>
      <c r="L707" s="262">
        <f t="shared" si="221"/>
        <v>0</v>
      </c>
      <c r="M707" s="262">
        <f t="shared" si="221"/>
        <v>0</v>
      </c>
      <c r="N707" s="262">
        <f t="shared" si="221"/>
        <v>0</v>
      </c>
      <c r="O707" s="262">
        <f t="shared" si="221"/>
        <v>0</v>
      </c>
      <c r="P707" s="262">
        <f t="shared" si="221"/>
        <v>0</v>
      </c>
      <c r="Q707" s="262">
        <f t="shared" si="221"/>
        <v>0</v>
      </c>
      <c r="R707" s="262">
        <f t="shared" si="221"/>
        <v>0</v>
      </c>
      <c r="S707" s="262">
        <f t="shared" si="221"/>
        <v>0</v>
      </c>
      <c r="T707" s="262">
        <f t="shared" si="221"/>
        <v>0</v>
      </c>
      <c r="U707" s="262">
        <f t="shared" si="221"/>
        <v>0</v>
      </c>
      <c r="V707" s="262">
        <f t="shared" si="221"/>
        <v>0</v>
      </c>
      <c r="W707" s="262">
        <f t="shared" si="221"/>
        <v>0</v>
      </c>
      <c r="X707" s="262">
        <f t="shared" si="221"/>
        <v>0</v>
      </c>
      <c r="Y707" s="262">
        <f t="shared" si="221"/>
        <v>0</v>
      </c>
      <c r="Z707" s="262">
        <f t="shared" si="221"/>
        <v>0</v>
      </c>
      <c r="AA707" s="262">
        <f t="shared" si="221"/>
        <v>0</v>
      </c>
      <c r="AB707" s="262">
        <f t="shared" si="221"/>
        <v>0</v>
      </c>
    </row>
    <row r="708" spans="2:28" hidden="1" outlineLevel="1">
      <c r="B708" s="556">
        <f t="shared" si="219"/>
        <v>0</v>
      </c>
      <c r="C708" s="212" t="str">
        <f t="shared" si="219"/>
        <v xml:space="preserve">1 Bed / 1 Bath </v>
      </c>
      <c r="D708" s="260">
        <f t="shared" si="217"/>
        <v>0</v>
      </c>
      <c r="E708" s="261">
        <f t="shared" ref="E708:AB708" si="222">IFERROR(-($D347-E566-E597)*($M132*($D347-$U347)+$H132*$U347)/$D347,0)</f>
        <v>0</v>
      </c>
      <c r="F708" s="262">
        <f t="shared" si="222"/>
        <v>0</v>
      </c>
      <c r="G708" s="262">
        <f t="shared" si="222"/>
        <v>0</v>
      </c>
      <c r="H708" s="262">
        <f t="shared" si="222"/>
        <v>0</v>
      </c>
      <c r="I708" s="262">
        <f t="shared" si="222"/>
        <v>0</v>
      </c>
      <c r="J708" s="262">
        <f t="shared" si="222"/>
        <v>0</v>
      </c>
      <c r="K708" s="262">
        <f t="shared" si="222"/>
        <v>0</v>
      </c>
      <c r="L708" s="262">
        <f t="shared" si="222"/>
        <v>0</v>
      </c>
      <c r="M708" s="262">
        <f t="shared" si="222"/>
        <v>0</v>
      </c>
      <c r="N708" s="262">
        <f t="shared" si="222"/>
        <v>0</v>
      </c>
      <c r="O708" s="262">
        <f t="shared" si="222"/>
        <v>0</v>
      </c>
      <c r="P708" s="262">
        <f t="shared" si="222"/>
        <v>0</v>
      </c>
      <c r="Q708" s="262">
        <f t="shared" si="222"/>
        <v>0</v>
      </c>
      <c r="R708" s="262">
        <f t="shared" si="222"/>
        <v>0</v>
      </c>
      <c r="S708" s="262">
        <f t="shared" si="222"/>
        <v>0</v>
      </c>
      <c r="T708" s="262">
        <f t="shared" si="222"/>
        <v>0</v>
      </c>
      <c r="U708" s="262">
        <f t="shared" si="222"/>
        <v>0</v>
      </c>
      <c r="V708" s="262">
        <f t="shared" si="222"/>
        <v>0</v>
      </c>
      <c r="W708" s="262">
        <f t="shared" si="222"/>
        <v>0</v>
      </c>
      <c r="X708" s="262">
        <f t="shared" si="222"/>
        <v>0</v>
      </c>
      <c r="Y708" s="262">
        <f t="shared" si="222"/>
        <v>0</v>
      </c>
      <c r="Z708" s="262">
        <f t="shared" si="222"/>
        <v>0</v>
      </c>
      <c r="AA708" s="262">
        <f t="shared" si="222"/>
        <v>0</v>
      </c>
      <c r="AB708" s="262">
        <f t="shared" si="222"/>
        <v>0</v>
      </c>
    </row>
    <row r="709" spans="2:28" hidden="1" outlineLevel="1">
      <c r="B709" s="556">
        <f t="shared" si="219"/>
        <v>0</v>
      </c>
      <c r="C709" s="212" t="str">
        <f t="shared" si="219"/>
        <v xml:space="preserve">2 Bed / 1 Bath </v>
      </c>
      <c r="D709" s="260">
        <f t="shared" si="217"/>
        <v>0</v>
      </c>
      <c r="E709" s="261">
        <f t="shared" ref="E709:AB709" si="223">IFERROR(-($D348-E567-E598)*($M133*($D348-$U348)+$H133*$U348)/$D348,0)</f>
        <v>0</v>
      </c>
      <c r="F709" s="262">
        <f t="shared" si="223"/>
        <v>0</v>
      </c>
      <c r="G709" s="262">
        <f t="shared" si="223"/>
        <v>0</v>
      </c>
      <c r="H709" s="262">
        <f t="shared" si="223"/>
        <v>0</v>
      </c>
      <c r="I709" s="262">
        <f t="shared" si="223"/>
        <v>0</v>
      </c>
      <c r="J709" s="262">
        <f t="shared" si="223"/>
        <v>-3350</v>
      </c>
      <c r="K709" s="262">
        <f t="shared" si="223"/>
        <v>-3350</v>
      </c>
      <c r="L709" s="262">
        <f t="shared" si="223"/>
        <v>-3350</v>
      </c>
      <c r="M709" s="262">
        <f t="shared" si="223"/>
        <v>-3350</v>
      </c>
      <c r="N709" s="262">
        <f t="shared" si="223"/>
        <v>-3350</v>
      </c>
      <c r="O709" s="262">
        <f t="shared" si="223"/>
        <v>-3350</v>
      </c>
      <c r="P709" s="262">
        <f t="shared" si="223"/>
        <v>-3350</v>
      </c>
      <c r="Q709" s="262">
        <f t="shared" si="223"/>
        <v>-3350</v>
      </c>
      <c r="R709" s="262">
        <f t="shared" si="223"/>
        <v>-3350</v>
      </c>
      <c r="S709" s="262">
        <f t="shared" si="223"/>
        <v>-3350</v>
      </c>
      <c r="T709" s="262">
        <f t="shared" si="223"/>
        <v>-3350</v>
      </c>
      <c r="U709" s="262">
        <f t="shared" si="223"/>
        <v>-3350</v>
      </c>
      <c r="V709" s="262">
        <f t="shared" si="223"/>
        <v>-3350</v>
      </c>
      <c r="W709" s="262">
        <f t="shared" si="223"/>
        <v>-3350</v>
      </c>
      <c r="X709" s="262">
        <f t="shared" si="223"/>
        <v>-3350</v>
      </c>
      <c r="Y709" s="262">
        <f t="shared" si="223"/>
        <v>-3350</v>
      </c>
      <c r="Z709" s="262">
        <f t="shared" si="223"/>
        <v>-3350</v>
      </c>
      <c r="AA709" s="262">
        <f t="shared" si="223"/>
        <v>-3350</v>
      </c>
      <c r="AB709" s="262">
        <f t="shared" si="223"/>
        <v>-3350</v>
      </c>
    </row>
    <row r="710" spans="2:28" hidden="1" outlineLevel="1">
      <c r="B710" s="556">
        <f t="shared" si="219"/>
        <v>0</v>
      </c>
      <c r="C710" s="212" t="str">
        <f t="shared" si="219"/>
        <v xml:space="preserve">2 Bed / 1 Bath </v>
      </c>
      <c r="D710" s="260">
        <f t="shared" si="217"/>
        <v>0</v>
      </c>
      <c r="E710" s="261">
        <f t="shared" ref="E710:AB710" si="224">IFERROR(-($D349-E568-E599)*($M134*($D349-$U349)+$H134*$U349)/$D349,0)</f>
        <v>0</v>
      </c>
      <c r="F710" s="262">
        <f t="shared" si="224"/>
        <v>0</v>
      </c>
      <c r="G710" s="262">
        <f t="shared" si="224"/>
        <v>0</v>
      </c>
      <c r="H710" s="262">
        <f t="shared" si="224"/>
        <v>0</v>
      </c>
      <c r="I710" s="262">
        <f t="shared" si="224"/>
        <v>0</v>
      </c>
      <c r="J710" s="262">
        <f t="shared" si="224"/>
        <v>0</v>
      </c>
      <c r="K710" s="262">
        <f t="shared" si="224"/>
        <v>0</v>
      </c>
      <c r="L710" s="262">
        <f t="shared" si="224"/>
        <v>0</v>
      </c>
      <c r="M710" s="262">
        <f t="shared" si="224"/>
        <v>0</v>
      </c>
      <c r="N710" s="262">
        <f t="shared" si="224"/>
        <v>0</v>
      </c>
      <c r="O710" s="262">
        <f t="shared" si="224"/>
        <v>0</v>
      </c>
      <c r="P710" s="262">
        <f t="shared" si="224"/>
        <v>0</v>
      </c>
      <c r="Q710" s="262">
        <f t="shared" si="224"/>
        <v>0</v>
      </c>
      <c r="R710" s="262">
        <f t="shared" si="224"/>
        <v>0</v>
      </c>
      <c r="S710" s="262">
        <f t="shared" si="224"/>
        <v>0</v>
      </c>
      <c r="T710" s="262">
        <f t="shared" si="224"/>
        <v>0</v>
      </c>
      <c r="U710" s="262">
        <f t="shared" si="224"/>
        <v>0</v>
      </c>
      <c r="V710" s="262">
        <f t="shared" si="224"/>
        <v>0</v>
      </c>
      <c r="W710" s="262">
        <f t="shared" si="224"/>
        <v>0</v>
      </c>
      <c r="X710" s="262">
        <f t="shared" si="224"/>
        <v>0</v>
      </c>
      <c r="Y710" s="262">
        <f t="shared" si="224"/>
        <v>0</v>
      </c>
      <c r="Z710" s="262">
        <f t="shared" si="224"/>
        <v>0</v>
      </c>
      <c r="AA710" s="262">
        <f t="shared" si="224"/>
        <v>0</v>
      </c>
      <c r="AB710" s="262">
        <f t="shared" si="224"/>
        <v>0</v>
      </c>
    </row>
    <row r="711" spans="2:28" hidden="1" outlineLevel="1">
      <c r="B711" s="556">
        <f t="shared" si="219"/>
        <v>0</v>
      </c>
      <c r="C711" s="212" t="str">
        <f t="shared" si="219"/>
        <v xml:space="preserve">2 Bed / 1 Bath </v>
      </c>
      <c r="D711" s="260">
        <f t="shared" si="217"/>
        <v>0</v>
      </c>
      <c r="E711" s="261">
        <f t="shared" ref="E711:AB711" si="225">IFERROR(-($D350-E569-E600)*($M135*($D350-$U350)+$H135*$U350)/$D350,0)</f>
        <v>0</v>
      </c>
      <c r="F711" s="262">
        <f t="shared" si="225"/>
        <v>0</v>
      </c>
      <c r="G711" s="262">
        <f t="shared" si="225"/>
        <v>0</v>
      </c>
      <c r="H711" s="262">
        <f t="shared" si="225"/>
        <v>0</v>
      </c>
      <c r="I711" s="262">
        <f t="shared" si="225"/>
        <v>0</v>
      </c>
      <c r="J711" s="262">
        <f t="shared" si="225"/>
        <v>0</v>
      </c>
      <c r="K711" s="262">
        <f t="shared" si="225"/>
        <v>0</v>
      </c>
      <c r="L711" s="262">
        <f t="shared" si="225"/>
        <v>0</v>
      </c>
      <c r="M711" s="262">
        <f t="shared" si="225"/>
        <v>0</v>
      </c>
      <c r="N711" s="262">
        <f t="shared" si="225"/>
        <v>0</v>
      </c>
      <c r="O711" s="262">
        <f t="shared" si="225"/>
        <v>0</v>
      </c>
      <c r="P711" s="262">
        <f t="shared" si="225"/>
        <v>0</v>
      </c>
      <c r="Q711" s="262">
        <f t="shared" si="225"/>
        <v>0</v>
      </c>
      <c r="R711" s="262">
        <f t="shared" si="225"/>
        <v>0</v>
      </c>
      <c r="S711" s="262">
        <f t="shared" si="225"/>
        <v>0</v>
      </c>
      <c r="T711" s="262">
        <f t="shared" si="225"/>
        <v>0</v>
      </c>
      <c r="U711" s="262">
        <f t="shared" si="225"/>
        <v>0</v>
      </c>
      <c r="V711" s="262">
        <f t="shared" si="225"/>
        <v>0</v>
      </c>
      <c r="W711" s="262">
        <f t="shared" si="225"/>
        <v>0</v>
      </c>
      <c r="X711" s="262">
        <f t="shared" si="225"/>
        <v>0</v>
      </c>
      <c r="Y711" s="262">
        <f t="shared" si="225"/>
        <v>0</v>
      </c>
      <c r="Z711" s="262">
        <f t="shared" si="225"/>
        <v>0</v>
      </c>
      <c r="AA711" s="262">
        <f t="shared" si="225"/>
        <v>0</v>
      </c>
      <c r="AB711" s="262">
        <f t="shared" si="225"/>
        <v>0</v>
      </c>
    </row>
    <row r="712" spans="2:28" hidden="1" outlineLevel="1">
      <c r="B712" s="556">
        <f t="shared" si="219"/>
        <v>0</v>
      </c>
      <c r="C712" s="212" t="str">
        <f t="shared" si="219"/>
        <v xml:space="preserve">2 Bed / 2 Bath </v>
      </c>
      <c r="D712" s="260">
        <f t="shared" si="217"/>
        <v>0</v>
      </c>
      <c r="E712" s="261">
        <f t="shared" ref="E712:AB712" si="226">IFERROR(-($D351-E570-E601)*($M136*($D351-$U351)+$H136*$U351)/$D351,0)</f>
        <v>0</v>
      </c>
      <c r="F712" s="262">
        <f t="shared" si="226"/>
        <v>0</v>
      </c>
      <c r="G712" s="262">
        <f t="shared" si="226"/>
        <v>0</v>
      </c>
      <c r="H712" s="262">
        <f t="shared" si="226"/>
        <v>0</v>
      </c>
      <c r="I712" s="262">
        <f t="shared" si="226"/>
        <v>0</v>
      </c>
      <c r="J712" s="262">
        <f t="shared" si="226"/>
        <v>0</v>
      </c>
      <c r="K712" s="262">
        <f t="shared" si="226"/>
        <v>0</v>
      </c>
      <c r="L712" s="262">
        <f t="shared" si="226"/>
        <v>0</v>
      </c>
      <c r="M712" s="262">
        <f t="shared" si="226"/>
        <v>0</v>
      </c>
      <c r="N712" s="262">
        <f t="shared" si="226"/>
        <v>0</v>
      </c>
      <c r="O712" s="262">
        <f t="shared" si="226"/>
        <v>0</v>
      </c>
      <c r="P712" s="262">
        <f t="shared" si="226"/>
        <v>0</v>
      </c>
      <c r="Q712" s="262">
        <f t="shared" si="226"/>
        <v>0</v>
      </c>
      <c r="R712" s="262">
        <f t="shared" si="226"/>
        <v>0</v>
      </c>
      <c r="S712" s="262">
        <f t="shared" si="226"/>
        <v>0</v>
      </c>
      <c r="T712" s="262">
        <f t="shared" si="226"/>
        <v>0</v>
      </c>
      <c r="U712" s="262">
        <f t="shared" si="226"/>
        <v>0</v>
      </c>
      <c r="V712" s="262">
        <f t="shared" si="226"/>
        <v>0</v>
      </c>
      <c r="W712" s="262">
        <f t="shared" si="226"/>
        <v>0</v>
      </c>
      <c r="X712" s="262">
        <f t="shared" si="226"/>
        <v>0</v>
      </c>
      <c r="Y712" s="262">
        <f t="shared" si="226"/>
        <v>0</v>
      </c>
      <c r="Z712" s="262">
        <f t="shared" si="226"/>
        <v>0</v>
      </c>
      <c r="AA712" s="262">
        <f t="shared" si="226"/>
        <v>0</v>
      </c>
      <c r="AB712" s="262">
        <f t="shared" si="226"/>
        <v>0</v>
      </c>
    </row>
    <row r="713" spans="2:28" hidden="1" outlineLevel="1">
      <c r="B713" s="556">
        <f t="shared" si="219"/>
        <v>0</v>
      </c>
      <c r="C713" s="212" t="str">
        <f t="shared" si="219"/>
        <v>2 Bed / 1 Bath + Den</v>
      </c>
      <c r="D713" s="260">
        <f t="shared" si="217"/>
        <v>0</v>
      </c>
      <c r="E713" s="261">
        <f t="shared" ref="E713:AB713" si="227">IFERROR(-($D352-E571-E602)*($M137*($D352-$U352)+$H137*$U352)/$D352,0)</f>
        <v>0</v>
      </c>
      <c r="F713" s="262">
        <f t="shared" si="227"/>
        <v>0</v>
      </c>
      <c r="G713" s="262">
        <f t="shared" si="227"/>
        <v>0</v>
      </c>
      <c r="H713" s="262">
        <f t="shared" si="227"/>
        <v>0</v>
      </c>
      <c r="I713" s="262">
        <f t="shared" si="227"/>
        <v>0</v>
      </c>
      <c r="J713" s="262">
        <f t="shared" si="227"/>
        <v>-3450</v>
      </c>
      <c r="K713" s="262">
        <f t="shared" si="227"/>
        <v>-3450</v>
      </c>
      <c r="L713" s="262">
        <f t="shared" si="227"/>
        <v>-3450</v>
      </c>
      <c r="M713" s="262">
        <f t="shared" si="227"/>
        <v>-3450</v>
      </c>
      <c r="N713" s="262">
        <f t="shared" si="227"/>
        <v>-3450</v>
      </c>
      <c r="O713" s="262">
        <f t="shared" si="227"/>
        <v>-3450</v>
      </c>
      <c r="P713" s="262">
        <f t="shared" si="227"/>
        <v>-3450</v>
      </c>
      <c r="Q713" s="262">
        <f t="shared" si="227"/>
        <v>-3450</v>
      </c>
      <c r="R713" s="262">
        <f t="shared" si="227"/>
        <v>-3450</v>
      </c>
      <c r="S713" s="262">
        <f t="shared" si="227"/>
        <v>-3450</v>
      </c>
      <c r="T713" s="262">
        <f t="shared" si="227"/>
        <v>-3450</v>
      </c>
      <c r="U713" s="262">
        <f t="shared" si="227"/>
        <v>-3450</v>
      </c>
      <c r="V713" s="262">
        <f t="shared" si="227"/>
        <v>-3450</v>
      </c>
      <c r="W713" s="262">
        <f t="shared" si="227"/>
        <v>-3450</v>
      </c>
      <c r="X713" s="262">
        <f t="shared" si="227"/>
        <v>-3450</v>
      </c>
      <c r="Y713" s="262">
        <f t="shared" si="227"/>
        <v>-3450</v>
      </c>
      <c r="Z713" s="262">
        <f t="shared" si="227"/>
        <v>-3450</v>
      </c>
      <c r="AA713" s="262">
        <f t="shared" si="227"/>
        <v>-3450</v>
      </c>
      <c r="AB713" s="262">
        <f t="shared" si="227"/>
        <v>-3450</v>
      </c>
    </row>
    <row r="714" spans="2:28" hidden="1" outlineLevel="1">
      <c r="B714" s="556">
        <f t="shared" si="219"/>
        <v>0</v>
      </c>
      <c r="C714" s="212" t="str">
        <f t="shared" si="219"/>
        <v xml:space="preserve">2 Bed / 2 Bath </v>
      </c>
      <c r="D714" s="260">
        <f t="shared" si="217"/>
        <v>0</v>
      </c>
      <c r="E714" s="261">
        <f t="shared" ref="E714:AB714" si="228">IFERROR(-($D353-E572-E603)*($M138*($D353-$U353)+$H138*$U353)/$D353,0)</f>
        <v>0</v>
      </c>
      <c r="F714" s="262">
        <f t="shared" si="228"/>
        <v>0</v>
      </c>
      <c r="G714" s="262">
        <f t="shared" si="228"/>
        <v>0</v>
      </c>
      <c r="H714" s="262">
        <f t="shared" si="228"/>
        <v>0</v>
      </c>
      <c r="I714" s="262">
        <f t="shared" si="228"/>
        <v>0</v>
      </c>
      <c r="J714" s="262">
        <f t="shared" si="228"/>
        <v>0</v>
      </c>
      <c r="K714" s="262">
        <f t="shared" si="228"/>
        <v>0</v>
      </c>
      <c r="L714" s="262">
        <f t="shared" si="228"/>
        <v>0</v>
      </c>
      <c r="M714" s="262">
        <f t="shared" si="228"/>
        <v>0</v>
      </c>
      <c r="N714" s="262">
        <f t="shared" si="228"/>
        <v>0</v>
      </c>
      <c r="O714" s="262">
        <f t="shared" si="228"/>
        <v>0</v>
      </c>
      <c r="P714" s="262">
        <f t="shared" si="228"/>
        <v>0</v>
      </c>
      <c r="Q714" s="262">
        <f t="shared" si="228"/>
        <v>0</v>
      </c>
      <c r="R714" s="262">
        <f t="shared" si="228"/>
        <v>0</v>
      </c>
      <c r="S714" s="262">
        <f t="shared" si="228"/>
        <v>0</v>
      </c>
      <c r="T714" s="262">
        <f t="shared" si="228"/>
        <v>0</v>
      </c>
      <c r="U714" s="262">
        <f t="shared" si="228"/>
        <v>0</v>
      </c>
      <c r="V714" s="262">
        <f t="shared" si="228"/>
        <v>0</v>
      </c>
      <c r="W714" s="262">
        <f t="shared" si="228"/>
        <v>0</v>
      </c>
      <c r="X714" s="262">
        <f t="shared" si="228"/>
        <v>0</v>
      </c>
      <c r="Y714" s="262">
        <f t="shared" si="228"/>
        <v>0</v>
      </c>
      <c r="Z714" s="262">
        <f t="shared" si="228"/>
        <v>0</v>
      </c>
      <c r="AA714" s="262">
        <f t="shared" si="228"/>
        <v>0</v>
      </c>
      <c r="AB714" s="262">
        <f t="shared" si="228"/>
        <v>0</v>
      </c>
    </row>
    <row r="715" spans="2:28" hidden="1" outlineLevel="1">
      <c r="B715" s="556">
        <f t="shared" si="219"/>
        <v>0</v>
      </c>
      <c r="C715" s="212" t="str">
        <f t="shared" si="219"/>
        <v xml:space="preserve">2 Bed / 1.5 Bath </v>
      </c>
      <c r="D715" s="260">
        <f t="shared" si="217"/>
        <v>0</v>
      </c>
      <c r="E715" s="261">
        <f t="shared" ref="E715:AB715" si="229">IFERROR(-($D354-E573-E604)*($M139*($D354-$U354)+$H139*$U354)/$D354,0)</f>
        <v>0</v>
      </c>
      <c r="F715" s="262">
        <f t="shared" si="229"/>
        <v>0</v>
      </c>
      <c r="G715" s="262">
        <f t="shared" si="229"/>
        <v>0</v>
      </c>
      <c r="H715" s="262">
        <f t="shared" si="229"/>
        <v>0</v>
      </c>
      <c r="I715" s="262">
        <f t="shared" si="229"/>
        <v>0</v>
      </c>
      <c r="J715" s="262">
        <f t="shared" si="229"/>
        <v>0</v>
      </c>
      <c r="K715" s="262">
        <f t="shared" si="229"/>
        <v>0</v>
      </c>
      <c r="L715" s="262">
        <f t="shared" si="229"/>
        <v>0</v>
      </c>
      <c r="M715" s="262">
        <f t="shared" si="229"/>
        <v>0</v>
      </c>
      <c r="N715" s="262">
        <f t="shared" si="229"/>
        <v>0</v>
      </c>
      <c r="O715" s="262">
        <f t="shared" si="229"/>
        <v>0</v>
      </c>
      <c r="P715" s="262">
        <f t="shared" si="229"/>
        <v>0</v>
      </c>
      <c r="Q715" s="262">
        <f t="shared" si="229"/>
        <v>0</v>
      </c>
      <c r="R715" s="262">
        <f t="shared" si="229"/>
        <v>0</v>
      </c>
      <c r="S715" s="262">
        <f t="shared" si="229"/>
        <v>0</v>
      </c>
      <c r="T715" s="262">
        <f t="shared" si="229"/>
        <v>0</v>
      </c>
      <c r="U715" s="262">
        <f t="shared" si="229"/>
        <v>0</v>
      </c>
      <c r="V715" s="262">
        <f t="shared" si="229"/>
        <v>0</v>
      </c>
      <c r="W715" s="262">
        <f t="shared" si="229"/>
        <v>0</v>
      </c>
      <c r="X715" s="262">
        <f t="shared" si="229"/>
        <v>0</v>
      </c>
      <c r="Y715" s="262">
        <f t="shared" si="229"/>
        <v>0</v>
      </c>
      <c r="Z715" s="262">
        <f t="shared" si="229"/>
        <v>0</v>
      </c>
      <c r="AA715" s="262">
        <f t="shared" si="229"/>
        <v>0</v>
      </c>
      <c r="AB715" s="262">
        <f t="shared" si="229"/>
        <v>0</v>
      </c>
    </row>
    <row r="716" spans="2:28" hidden="1" outlineLevel="1">
      <c r="B716" s="556">
        <f t="shared" si="219"/>
        <v>0</v>
      </c>
      <c r="C716" s="212" t="str">
        <f t="shared" si="219"/>
        <v xml:space="preserve">3 Bed / 2 Bath </v>
      </c>
      <c r="D716" s="260">
        <f t="shared" si="217"/>
        <v>0</v>
      </c>
      <c r="E716" s="261">
        <f t="shared" ref="E716:AB716" si="230">IFERROR(-($D355-E574-E605)*($M140*($D355-$U355)+$H140*$U355)/$D355,0)</f>
        <v>0</v>
      </c>
      <c r="F716" s="262">
        <f t="shared" si="230"/>
        <v>0</v>
      </c>
      <c r="G716" s="262">
        <f t="shared" si="230"/>
        <v>0</v>
      </c>
      <c r="H716" s="262">
        <f t="shared" si="230"/>
        <v>0</v>
      </c>
      <c r="I716" s="262">
        <f t="shared" si="230"/>
        <v>0</v>
      </c>
      <c r="J716" s="262">
        <f t="shared" si="230"/>
        <v>0</v>
      </c>
      <c r="K716" s="262">
        <f t="shared" si="230"/>
        <v>0</v>
      </c>
      <c r="L716" s="262">
        <f t="shared" si="230"/>
        <v>0</v>
      </c>
      <c r="M716" s="262">
        <f t="shared" si="230"/>
        <v>0</v>
      </c>
      <c r="N716" s="262">
        <f t="shared" si="230"/>
        <v>0</v>
      </c>
      <c r="O716" s="262">
        <f t="shared" si="230"/>
        <v>0</v>
      </c>
      <c r="P716" s="262">
        <f t="shared" si="230"/>
        <v>0</v>
      </c>
      <c r="Q716" s="262">
        <f t="shared" si="230"/>
        <v>0</v>
      </c>
      <c r="R716" s="262">
        <f t="shared" si="230"/>
        <v>0</v>
      </c>
      <c r="S716" s="262">
        <f t="shared" si="230"/>
        <v>0</v>
      </c>
      <c r="T716" s="262">
        <f t="shared" si="230"/>
        <v>0</v>
      </c>
      <c r="U716" s="262">
        <f t="shared" si="230"/>
        <v>0</v>
      </c>
      <c r="V716" s="262">
        <f t="shared" si="230"/>
        <v>0</v>
      </c>
      <c r="W716" s="262">
        <f t="shared" si="230"/>
        <v>0</v>
      </c>
      <c r="X716" s="262">
        <f t="shared" si="230"/>
        <v>0</v>
      </c>
      <c r="Y716" s="262">
        <f t="shared" si="230"/>
        <v>0</v>
      </c>
      <c r="Z716" s="262">
        <f t="shared" si="230"/>
        <v>0</v>
      </c>
      <c r="AA716" s="262">
        <f t="shared" si="230"/>
        <v>0</v>
      </c>
      <c r="AB716" s="262">
        <f t="shared" si="230"/>
        <v>0</v>
      </c>
    </row>
    <row r="717" spans="2:28" hidden="1" outlineLevel="1">
      <c r="B717" s="556">
        <f t="shared" si="219"/>
        <v>0</v>
      </c>
      <c r="C717" s="212" t="str">
        <f t="shared" si="219"/>
        <v>3 Bed / 2 Bath House</v>
      </c>
      <c r="D717" s="260">
        <f t="shared" si="217"/>
        <v>0</v>
      </c>
      <c r="E717" s="261">
        <f t="shared" ref="E717:AB717" si="231">IFERROR(-($D356-E575-E606)*($M141*($D356-$U356)+$H141*$U356)/$D356,0)</f>
        <v>0</v>
      </c>
      <c r="F717" s="262">
        <f t="shared" si="231"/>
        <v>0</v>
      </c>
      <c r="G717" s="262">
        <f t="shared" si="231"/>
        <v>0</v>
      </c>
      <c r="H717" s="262">
        <f t="shared" si="231"/>
        <v>0</v>
      </c>
      <c r="I717" s="262">
        <f t="shared" si="231"/>
        <v>0</v>
      </c>
      <c r="J717" s="262">
        <f t="shared" si="231"/>
        <v>-4800</v>
      </c>
      <c r="K717" s="262">
        <f t="shared" si="231"/>
        <v>-4800</v>
      </c>
      <c r="L717" s="262">
        <f t="shared" si="231"/>
        <v>-4800</v>
      </c>
      <c r="M717" s="262">
        <f t="shared" si="231"/>
        <v>-4800</v>
      </c>
      <c r="N717" s="262">
        <f t="shared" si="231"/>
        <v>-4800</v>
      </c>
      <c r="O717" s="262">
        <f t="shared" si="231"/>
        <v>-4800</v>
      </c>
      <c r="P717" s="262">
        <f t="shared" si="231"/>
        <v>-4800</v>
      </c>
      <c r="Q717" s="262">
        <f t="shared" si="231"/>
        <v>-4800</v>
      </c>
      <c r="R717" s="262">
        <f t="shared" si="231"/>
        <v>-4800</v>
      </c>
      <c r="S717" s="262">
        <f t="shared" si="231"/>
        <v>-4800</v>
      </c>
      <c r="T717" s="262">
        <f t="shared" si="231"/>
        <v>-4800</v>
      </c>
      <c r="U717" s="262">
        <f t="shared" si="231"/>
        <v>-4800</v>
      </c>
      <c r="V717" s="262">
        <f t="shared" si="231"/>
        <v>-4800</v>
      </c>
      <c r="W717" s="262">
        <f t="shared" si="231"/>
        <v>-4800</v>
      </c>
      <c r="X717" s="262">
        <f t="shared" si="231"/>
        <v>-4800</v>
      </c>
      <c r="Y717" s="262">
        <f t="shared" si="231"/>
        <v>-4800</v>
      </c>
      <c r="Z717" s="262">
        <f t="shared" si="231"/>
        <v>-4800</v>
      </c>
      <c r="AA717" s="262">
        <f t="shared" si="231"/>
        <v>-4800</v>
      </c>
      <c r="AB717" s="262">
        <f t="shared" si="231"/>
        <v>-4800</v>
      </c>
    </row>
    <row r="718" spans="2:28" hidden="1" outlineLevel="1">
      <c r="B718" s="556">
        <f t="shared" si="219"/>
        <v>0</v>
      </c>
      <c r="C718" s="212" t="str">
        <f t="shared" si="219"/>
        <v xml:space="preserve">3 Bed / 2 Bath </v>
      </c>
      <c r="D718" s="260">
        <f t="shared" si="217"/>
        <v>0</v>
      </c>
      <c r="E718" s="261">
        <f t="shared" ref="E718:AB718" si="232">IFERROR(-($D357-E576-E607)*($M142*($D357-$U357)+$H142*$U357)/$D357,0)</f>
        <v>0</v>
      </c>
      <c r="F718" s="262">
        <f t="shared" si="232"/>
        <v>0</v>
      </c>
      <c r="G718" s="262">
        <f t="shared" si="232"/>
        <v>0</v>
      </c>
      <c r="H718" s="262">
        <f t="shared" si="232"/>
        <v>0</v>
      </c>
      <c r="I718" s="262">
        <f t="shared" si="232"/>
        <v>0</v>
      </c>
      <c r="J718" s="262">
        <f t="shared" si="232"/>
        <v>0</v>
      </c>
      <c r="K718" s="262">
        <f t="shared" si="232"/>
        <v>0</v>
      </c>
      <c r="L718" s="262">
        <f t="shared" si="232"/>
        <v>0</v>
      </c>
      <c r="M718" s="262">
        <f t="shared" si="232"/>
        <v>0</v>
      </c>
      <c r="N718" s="262">
        <f t="shared" si="232"/>
        <v>0</v>
      </c>
      <c r="O718" s="262">
        <f t="shared" si="232"/>
        <v>0</v>
      </c>
      <c r="P718" s="262">
        <f t="shared" si="232"/>
        <v>0</v>
      </c>
      <c r="Q718" s="262">
        <f t="shared" si="232"/>
        <v>0</v>
      </c>
      <c r="R718" s="262">
        <f t="shared" si="232"/>
        <v>0</v>
      </c>
      <c r="S718" s="262">
        <f t="shared" si="232"/>
        <v>0</v>
      </c>
      <c r="T718" s="262">
        <f t="shared" si="232"/>
        <v>0</v>
      </c>
      <c r="U718" s="262">
        <f t="shared" si="232"/>
        <v>0</v>
      </c>
      <c r="V718" s="262">
        <f t="shared" si="232"/>
        <v>0</v>
      </c>
      <c r="W718" s="262">
        <f t="shared" si="232"/>
        <v>0</v>
      </c>
      <c r="X718" s="262">
        <f t="shared" si="232"/>
        <v>0</v>
      </c>
      <c r="Y718" s="262">
        <f t="shared" si="232"/>
        <v>0</v>
      </c>
      <c r="Z718" s="262">
        <f t="shared" si="232"/>
        <v>0</v>
      </c>
      <c r="AA718" s="262">
        <f t="shared" si="232"/>
        <v>0</v>
      </c>
      <c r="AB718" s="262">
        <f t="shared" si="232"/>
        <v>0</v>
      </c>
    </row>
    <row r="719" spans="2:28" hidden="1" outlineLevel="1">
      <c r="B719" s="556">
        <f t="shared" si="219"/>
        <v>0</v>
      </c>
      <c r="C719" s="212" t="str">
        <f t="shared" si="219"/>
        <v xml:space="preserve">1 Bed / 1 Bath </v>
      </c>
      <c r="D719" s="260">
        <f t="shared" si="217"/>
        <v>0</v>
      </c>
      <c r="E719" s="261">
        <f t="shared" ref="E719:AB719" si="233">IFERROR(-($D358-E577-E608)*($M143*($D358-$U358)+$H143*$U358)/$D358,0)</f>
        <v>0</v>
      </c>
      <c r="F719" s="262">
        <f t="shared" si="233"/>
        <v>0</v>
      </c>
      <c r="G719" s="262">
        <f t="shared" si="233"/>
        <v>0</v>
      </c>
      <c r="H719" s="262">
        <f t="shared" si="233"/>
        <v>0</v>
      </c>
      <c r="I719" s="262">
        <f t="shared" si="233"/>
        <v>0</v>
      </c>
      <c r="J719" s="262">
        <f t="shared" si="233"/>
        <v>0</v>
      </c>
      <c r="K719" s="262">
        <f t="shared" si="233"/>
        <v>0</v>
      </c>
      <c r="L719" s="262">
        <f t="shared" si="233"/>
        <v>0</v>
      </c>
      <c r="M719" s="262">
        <f t="shared" si="233"/>
        <v>0</v>
      </c>
      <c r="N719" s="262">
        <f t="shared" si="233"/>
        <v>0</v>
      </c>
      <c r="O719" s="262">
        <f t="shared" si="233"/>
        <v>0</v>
      </c>
      <c r="P719" s="262">
        <f t="shared" si="233"/>
        <v>0</v>
      </c>
      <c r="Q719" s="262">
        <f t="shared" si="233"/>
        <v>0</v>
      </c>
      <c r="R719" s="262">
        <f t="shared" si="233"/>
        <v>0</v>
      </c>
      <c r="S719" s="262">
        <f t="shared" si="233"/>
        <v>0</v>
      </c>
      <c r="T719" s="262">
        <f t="shared" si="233"/>
        <v>0</v>
      </c>
      <c r="U719" s="262">
        <f t="shared" si="233"/>
        <v>0</v>
      </c>
      <c r="V719" s="262">
        <f t="shared" si="233"/>
        <v>0</v>
      </c>
      <c r="W719" s="262">
        <f t="shared" si="233"/>
        <v>0</v>
      </c>
      <c r="X719" s="262">
        <f t="shared" si="233"/>
        <v>0</v>
      </c>
      <c r="Y719" s="262">
        <f t="shared" si="233"/>
        <v>0</v>
      </c>
      <c r="Z719" s="262">
        <f t="shared" si="233"/>
        <v>0</v>
      </c>
      <c r="AA719" s="262">
        <f t="shared" si="233"/>
        <v>0</v>
      </c>
      <c r="AB719" s="262">
        <f t="shared" si="233"/>
        <v>0</v>
      </c>
    </row>
    <row r="720" spans="2:28" hidden="1" outlineLevel="1">
      <c r="B720" s="556">
        <f t="shared" si="219"/>
        <v>0</v>
      </c>
      <c r="C720" s="212" t="str">
        <f t="shared" si="219"/>
        <v xml:space="preserve">2 Bed / 2 Bath </v>
      </c>
      <c r="D720" s="260">
        <f t="shared" si="217"/>
        <v>0</v>
      </c>
      <c r="E720" s="261">
        <f t="shared" ref="E720:AB720" si="234">IFERROR(-($D359-E578-E609)*($M144*($D359-$U359)+$H144*$U359)/$D359,0)</f>
        <v>0</v>
      </c>
      <c r="F720" s="262">
        <f t="shared" si="234"/>
        <v>0</v>
      </c>
      <c r="G720" s="262">
        <f t="shared" si="234"/>
        <v>0</v>
      </c>
      <c r="H720" s="262">
        <f t="shared" si="234"/>
        <v>0</v>
      </c>
      <c r="I720" s="262">
        <f t="shared" si="234"/>
        <v>0</v>
      </c>
      <c r="J720" s="262">
        <f t="shared" si="234"/>
        <v>0</v>
      </c>
      <c r="K720" s="262">
        <f t="shared" si="234"/>
        <v>0</v>
      </c>
      <c r="L720" s="262">
        <f t="shared" si="234"/>
        <v>0</v>
      </c>
      <c r="M720" s="262">
        <f t="shared" si="234"/>
        <v>0</v>
      </c>
      <c r="N720" s="262">
        <f t="shared" si="234"/>
        <v>0</v>
      </c>
      <c r="O720" s="262">
        <f t="shared" si="234"/>
        <v>0</v>
      </c>
      <c r="P720" s="262">
        <f t="shared" si="234"/>
        <v>0</v>
      </c>
      <c r="Q720" s="262">
        <f t="shared" si="234"/>
        <v>0</v>
      </c>
      <c r="R720" s="262">
        <f t="shared" si="234"/>
        <v>0</v>
      </c>
      <c r="S720" s="262">
        <f t="shared" si="234"/>
        <v>0</v>
      </c>
      <c r="T720" s="262">
        <f t="shared" si="234"/>
        <v>0</v>
      </c>
      <c r="U720" s="262">
        <f t="shared" si="234"/>
        <v>0</v>
      </c>
      <c r="V720" s="262">
        <f t="shared" si="234"/>
        <v>0</v>
      </c>
      <c r="W720" s="262">
        <f t="shared" si="234"/>
        <v>0</v>
      </c>
      <c r="X720" s="262">
        <f t="shared" si="234"/>
        <v>0</v>
      </c>
      <c r="Y720" s="262">
        <f t="shared" si="234"/>
        <v>0</v>
      </c>
      <c r="Z720" s="262">
        <f t="shared" si="234"/>
        <v>0</v>
      </c>
      <c r="AA720" s="262">
        <f t="shared" si="234"/>
        <v>0</v>
      </c>
      <c r="AB720" s="262">
        <f t="shared" si="234"/>
        <v>0</v>
      </c>
    </row>
    <row r="721" spans="2:28" hidden="1" outlineLevel="1">
      <c r="B721" s="556">
        <f t="shared" si="219"/>
        <v>0</v>
      </c>
      <c r="C721" s="212" t="str">
        <f t="shared" si="219"/>
        <v xml:space="preserve">4 Bed / 2 Bath Penthouse </v>
      </c>
      <c r="D721" s="260">
        <f t="shared" si="217"/>
        <v>0</v>
      </c>
      <c r="E721" s="261">
        <f t="shared" ref="E721:AB721" si="235">IFERROR(-($D360-E579-E610)*($M145*($D360-$U360)+$H145*$U360)/$D360,0)</f>
        <v>0</v>
      </c>
      <c r="F721" s="262">
        <f t="shared" si="235"/>
        <v>0</v>
      </c>
      <c r="G721" s="262">
        <f t="shared" si="235"/>
        <v>0</v>
      </c>
      <c r="H721" s="262">
        <f t="shared" si="235"/>
        <v>0</v>
      </c>
      <c r="I721" s="262">
        <f t="shared" si="235"/>
        <v>0</v>
      </c>
      <c r="J721" s="262">
        <f t="shared" si="235"/>
        <v>0</v>
      </c>
      <c r="K721" s="262">
        <f t="shared" si="235"/>
        <v>0</v>
      </c>
      <c r="L721" s="262">
        <f t="shared" si="235"/>
        <v>0</v>
      </c>
      <c r="M721" s="262">
        <f t="shared" si="235"/>
        <v>0</v>
      </c>
      <c r="N721" s="262">
        <f t="shared" si="235"/>
        <v>0</v>
      </c>
      <c r="O721" s="262">
        <f t="shared" si="235"/>
        <v>0</v>
      </c>
      <c r="P721" s="262">
        <f t="shared" si="235"/>
        <v>0</v>
      </c>
      <c r="Q721" s="262">
        <f t="shared" si="235"/>
        <v>0</v>
      </c>
      <c r="R721" s="262">
        <f t="shared" si="235"/>
        <v>0</v>
      </c>
      <c r="S721" s="262">
        <f t="shared" si="235"/>
        <v>0</v>
      </c>
      <c r="T721" s="262">
        <f t="shared" si="235"/>
        <v>0</v>
      </c>
      <c r="U721" s="262">
        <f t="shared" si="235"/>
        <v>0</v>
      </c>
      <c r="V721" s="262">
        <f t="shared" si="235"/>
        <v>0</v>
      </c>
      <c r="W721" s="262">
        <f t="shared" si="235"/>
        <v>0</v>
      </c>
      <c r="X721" s="262">
        <f t="shared" si="235"/>
        <v>0</v>
      </c>
      <c r="Y721" s="262">
        <f t="shared" si="235"/>
        <v>0</v>
      </c>
      <c r="Z721" s="262">
        <f t="shared" si="235"/>
        <v>0</v>
      </c>
      <c r="AA721" s="262">
        <f t="shared" si="235"/>
        <v>0</v>
      </c>
      <c r="AB721" s="262">
        <f t="shared" si="235"/>
        <v>0</v>
      </c>
    </row>
    <row r="722" spans="2:28" hidden="1" outlineLevel="1">
      <c r="B722" s="556">
        <f t="shared" ref="B722:C734" si="236">B689</f>
        <v>0</v>
      </c>
      <c r="C722" s="212" t="str">
        <f t="shared" si="236"/>
        <v xml:space="preserve">2 Bed / 2 Bath </v>
      </c>
      <c r="D722" s="260">
        <f t="shared" si="217"/>
        <v>0</v>
      </c>
      <c r="E722" s="261">
        <f t="shared" ref="E722:AB722" si="237">IFERROR(-($D361-E580-E611)*($M146*($D361-$U361)+$H146*$U361)/$D361,0)</f>
        <v>0</v>
      </c>
      <c r="F722" s="262">
        <f t="shared" si="237"/>
        <v>0</v>
      </c>
      <c r="G722" s="262">
        <f t="shared" si="237"/>
        <v>0</v>
      </c>
      <c r="H722" s="262">
        <f t="shared" si="237"/>
        <v>0</v>
      </c>
      <c r="I722" s="262">
        <f t="shared" si="237"/>
        <v>0</v>
      </c>
      <c r="J722" s="262">
        <f t="shared" si="237"/>
        <v>0</v>
      </c>
      <c r="K722" s="262">
        <f t="shared" si="237"/>
        <v>0</v>
      </c>
      <c r="L722" s="262">
        <f t="shared" si="237"/>
        <v>0</v>
      </c>
      <c r="M722" s="262">
        <f t="shared" si="237"/>
        <v>0</v>
      </c>
      <c r="N722" s="262">
        <f t="shared" si="237"/>
        <v>0</v>
      </c>
      <c r="O722" s="262">
        <f t="shared" si="237"/>
        <v>0</v>
      </c>
      <c r="P722" s="262">
        <f t="shared" si="237"/>
        <v>0</v>
      </c>
      <c r="Q722" s="262">
        <f t="shared" si="237"/>
        <v>0</v>
      </c>
      <c r="R722" s="262">
        <f t="shared" si="237"/>
        <v>0</v>
      </c>
      <c r="S722" s="262">
        <f t="shared" si="237"/>
        <v>0</v>
      </c>
      <c r="T722" s="262">
        <f t="shared" si="237"/>
        <v>0</v>
      </c>
      <c r="U722" s="262">
        <f t="shared" si="237"/>
        <v>0</v>
      </c>
      <c r="V722" s="262">
        <f t="shared" si="237"/>
        <v>0</v>
      </c>
      <c r="W722" s="262">
        <f t="shared" si="237"/>
        <v>0</v>
      </c>
      <c r="X722" s="262">
        <f t="shared" si="237"/>
        <v>0</v>
      </c>
      <c r="Y722" s="262">
        <f t="shared" si="237"/>
        <v>0</v>
      </c>
      <c r="Z722" s="262">
        <f t="shared" si="237"/>
        <v>0</v>
      </c>
      <c r="AA722" s="262">
        <f t="shared" si="237"/>
        <v>0</v>
      </c>
      <c r="AB722" s="262">
        <f t="shared" si="237"/>
        <v>0</v>
      </c>
    </row>
    <row r="723" spans="2:28" hidden="1" outlineLevel="1">
      <c r="B723" s="556">
        <f t="shared" si="236"/>
        <v>0</v>
      </c>
      <c r="C723" s="212">
        <f t="shared" si="236"/>
        <v>0</v>
      </c>
      <c r="D723" s="260">
        <f t="shared" si="217"/>
        <v>0</v>
      </c>
      <c r="E723" s="261">
        <f t="shared" ref="E723:AB723" si="238">IFERROR(-($D362-E581-E612)*($M147*($D362-$U362)+$H147*$U362)/$D362,0)</f>
        <v>0</v>
      </c>
      <c r="F723" s="262">
        <f t="shared" si="238"/>
        <v>0</v>
      </c>
      <c r="G723" s="262">
        <f t="shared" si="238"/>
        <v>0</v>
      </c>
      <c r="H723" s="262">
        <f t="shared" si="238"/>
        <v>0</v>
      </c>
      <c r="I723" s="262">
        <f t="shared" si="238"/>
        <v>0</v>
      </c>
      <c r="J723" s="262">
        <f t="shared" si="238"/>
        <v>0</v>
      </c>
      <c r="K723" s="262">
        <f t="shared" si="238"/>
        <v>0</v>
      </c>
      <c r="L723" s="262">
        <f t="shared" si="238"/>
        <v>0</v>
      </c>
      <c r="M723" s="262">
        <f t="shared" si="238"/>
        <v>0</v>
      </c>
      <c r="N723" s="262">
        <f t="shared" si="238"/>
        <v>0</v>
      </c>
      <c r="O723" s="262">
        <f t="shared" si="238"/>
        <v>0</v>
      </c>
      <c r="P723" s="262">
        <f t="shared" si="238"/>
        <v>0</v>
      </c>
      <c r="Q723" s="262">
        <f t="shared" si="238"/>
        <v>0</v>
      </c>
      <c r="R723" s="262">
        <f t="shared" si="238"/>
        <v>0</v>
      </c>
      <c r="S723" s="262">
        <f t="shared" si="238"/>
        <v>0</v>
      </c>
      <c r="T723" s="262">
        <f t="shared" si="238"/>
        <v>0</v>
      </c>
      <c r="U723" s="262">
        <f t="shared" si="238"/>
        <v>0</v>
      </c>
      <c r="V723" s="262">
        <f t="shared" si="238"/>
        <v>0</v>
      </c>
      <c r="W723" s="262">
        <f t="shared" si="238"/>
        <v>0</v>
      </c>
      <c r="X723" s="262">
        <f t="shared" si="238"/>
        <v>0</v>
      </c>
      <c r="Y723" s="262">
        <f t="shared" si="238"/>
        <v>0</v>
      </c>
      <c r="Z723" s="262">
        <f t="shared" si="238"/>
        <v>0</v>
      </c>
      <c r="AA723" s="262">
        <f t="shared" si="238"/>
        <v>0</v>
      </c>
      <c r="AB723" s="262">
        <f t="shared" si="238"/>
        <v>0</v>
      </c>
    </row>
    <row r="724" spans="2:28" hidden="1" outlineLevel="1">
      <c r="B724" s="556">
        <f t="shared" si="236"/>
        <v>0</v>
      </c>
      <c r="C724" s="212">
        <f t="shared" si="236"/>
        <v>0</v>
      </c>
      <c r="D724" s="260">
        <f t="shared" si="217"/>
        <v>0</v>
      </c>
      <c r="E724" s="261">
        <f t="shared" ref="E724:AB724" si="239">IFERROR(-($D363-E582-E613)*($M148*($D363-$U363)+$H148*$U363)/$D363,0)</f>
        <v>0</v>
      </c>
      <c r="F724" s="262">
        <f t="shared" si="239"/>
        <v>0</v>
      </c>
      <c r="G724" s="262">
        <f t="shared" si="239"/>
        <v>0</v>
      </c>
      <c r="H724" s="262">
        <f t="shared" si="239"/>
        <v>0</v>
      </c>
      <c r="I724" s="262">
        <f t="shared" si="239"/>
        <v>0</v>
      </c>
      <c r="J724" s="262">
        <f t="shared" si="239"/>
        <v>0</v>
      </c>
      <c r="K724" s="262">
        <f t="shared" si="239"/>
        <v>0</v>
      </c>
      <c r="L724" s="262">
        <f t="shared" si="239"/>
        <v>0</v>
      </c>
      <c r="M724" s="262">
        <f t="shared" si="239"/>
        <v>0</v>
      </c>
      <c r="N724" s="262">
        <f t="shared" si="239"/>
        <v>0</v>
      </c>
      <c r="O724" s="262">
        <f t="shared" si="239"/>
        <v>0</v>
      </c>
      <c r="P724" s="262">
        <f t="shared" si="239"/>
        <v>0</v>
      </c>
      <c r="Q724" s="262">
        <f t="shared" si="239"/>
        <v>0</v>
      </c>
      <c r="R724" s="262">
        <f t="shared" si="239"/>
        <v>0</v>
      </c>
      <c r="S724" s="262">
        <f t="shared" si="239"/>
        <v>0</v>
      </c>
      <c r="T724" s="262">
        <f t="shared" si="239"/>
        <v>0</v>
      </c>
      <c r="U724" s="262">
        <f t="shared" si="239"/>
        <v>0</v>
      </c>
      <c r="V724" s="262">
        <f t="shared" si="239"/>
        <v>0</v>
      </c>
      <c r="W724" s="262">
        <f t="shared" si="239"/>
        <v>0</v>
      </c>
      <c r="X724" s="262">
        <f t="shared" si="239"/>
        <v>0</v>
      </c>
      <c r="Y724" s="262">
        <f t="shared" si="239"/>
        <v>0</v>
      </c>
      <c r="Z724" s="262">
        <f t="shared" si="239"/>
        <v>0</v>
      </c>
      <c r="AA724" s="262">
        <f t="shared" si="239"/>
        <v>0</v>
      </c>
      <c r="AB724" s="262">
        <f t="shared" si="239"/>
        <v>0</v>
      </c>
    </row>
    <row r="725" spans="2:28" hidden="1" outlineLevel="1">
      <c r="B725" s="556">
        <f t="shared" si="236"/>
        <v>0</v>
      </c>
      <c r="C725" s="212">
        <f t="shared" si="236"/>
        <v>0</v>
      </c>
      <c r="D725" s="260">
        <f t="shared" si="217"/>
        <v>0</v>
      </c>
      <c r="E725" s="261">
        <f t="shared" ref="E725:AB725" si="240">IFERROR(-($D364-E583-E614)*($M149*($D364-$U364)+$H149*$U364)/$D364,0)</f>
        <v>0</v>
      </c>
      <c r="F725" s="262">
        <f t="shared" si="240"/>
        <v>0</v>
      </c>
      <c r="G725" s="262">
        <f t="shared" si="240"/>
        <v>0</v>
      </c>
      <c r="H725" s="262">
        <f t="shared" si="240"/>
        <v>0</v>
      </c>
      <c r="I725" s="262">
        <f t="shared" si="240"/>
        <v>0</v>
      </c>
      <c r="J725" s="262">
        <f t="shared" si="240"/>
        <v>0</v>
      </c>
      <c r="K725" s="262">
        <f t="shared" si="240"/>
        <v>0</v>
      </c>
      <c r="L725" s="262">
        <f t="shared" si="240"/>
        <v>0</v>
      </c>
      <c r="M725" s="262">
        <f t="shared" si="240"/>
        <v>0</v>
      </c>
      <c r="N725" s="262">
        <f t="shared" si="240"/>
        <v>0</v>
      </c>
      <c r="O725" s="262">
        <f t="shared" si="240"/>
        <v>0</v>
      </c>
      <c r="P725" s="262">
        <f t="shared" si="240"/>
        <v>0</v>
      </c>
      <c r="Q725" s="262">
        <f t="shared" si="240"/>
        <v>0</v>
      </c>
      <c r="R725" s="262">
        <f t="shared" si="240"/>
        <v>0</v>
      </c>
      <c r="S725" s="262">
        <f t="shared" si="240"/>
        <v>0</v>
      </c>
      <c r="T725" s="262">
        <f t="shared" si="240"/>
        <v>0</v>
      </c>
      <c r="U725" s="262">
        <f t="shared" si="240"/>
        <v>0</v>
      </c>
      <c r="V725" s="262">
        <f t="shared" si="240"/>
        <v>0</v>
      </c>
      <c r="W725" s="262">
        <f t="shared" si="240"/>
        <v>0</v>
      </c>
      <c r="X725" s="262">
        <f t="shared" si="240"/>
        <v>0</v>
      </c>
      <c r="Y725" s="262">
        <f t="shared" si="240"/>
        <v>0</v>
      </c>
      <c r="Z725" s="262">
        <f t="shared" si="240"/>
        <v>0</v>
      </c>
      <c r="AA725" s="262">
        <f t="shared" si="240"/>
        <v>0</v>
      </c>
      <c r="AB725" s="262">
        <f t="shared" si="240"/>
        <v>0</v>
      </c>
    </row>
    <row r="726" spans="2:28" hidden="1" outlineLevel="1">
      <c r="B726" s="556">
        <f t="shared" si="236"/>
        <v>0</v>
      </c>
      <c r="C726" s="212">
        <f t="shared" si="236"/>
        <v>0</v>
      </c>
      <c r="D726" s="260">
        <f t="shared" si="217"/>
        <v>0</v>
      </c>
      <c r="E726" s="261">
        <f t="shared" ref="E726:AB726" si="241">IFERROR(-($D365-E584-E615)*($M150*($D365-$U365)+$H150*$U365)/$D365,0)</f>
        <v>0</v>
      </c>
      <c r="F726" s="262">
        <f t="shared" si="241"/>
        <v>0</v>
      </c>
      <c r="G726" s="262">
        <f t="shared" si="241"/>
        <v>0</v>
      </c>
      <c r="H726" s="262">
        <f t="shared" si="241"/>
        <v>0</v>
      </c>
      <c r="I726" s="262">
        <f t="shared" si="241"/>
        <v>0</v>
      </c>
      <c r="J726" s="262">
        <f t="shared" si="241"/>
        <v>0</v>
      </c>
      <c r="K726" s="262">
        <f t="shared" si="241"/>
        <v>0</v>
      </c>
      <c r="L726" s="262">
        <f t="shared" si="241"/>
        <v>0</v>
      </c>
      <c r="M726" s="262">
        <f t="shared" si="241"/>
        <v>0</v>
      </c>
      <c r="N726" s="262">
        <f t="shared" si="241"/>
        <v>0</v>
      </c>
      <c r="O726" s="262">
        <f t="shared" si="241"/>
        <v>0</v>
      </c>
      <c r="P726" s="262">
        <f t="shared" si="241"/>
        <v>0</v>
      </c>
      <c r="Q726" s="262">
        <f t="shared" si="241"/>
        <v>0</v>
      </c>
      <c r="R726" s="262">
        <f t="shared" si="241"/>
        <v>0</v>
      </c>
      <c r="S726" s="262">
        <f t="shared" si="241"/>
        <v>0</v>
      </c>
      <c r="T726" s="262">
        <f t="shared" si="241"/>
        <v>0</v>
      </c>
      <c r="U726" s="262">
        <f t="shared" si="241"/>
        <v>0</v>
      </c>
      <c r="V726" s="262">
        <f t="shared" si="241"/>
        <v>0</v>
      </c>
      <c r="W726" s="262">
        <f t="shared" si="241"/>
        <v>0</v>
      </c>
      <c r="X726" s="262">
        <f t="shared" si="241"/>
        <v>0</v>
      </c>
      <c r="Y726" s="262">
        <f t="shared" si="241"/>
        <v>0</v>
      </c>
      <c r="Z726" s="262">
        <f t="shared" si="241"/>
        <v>0</v>
      </c>
      <c r="AA726" s="262">
        <f t="shared" si="241"/>
        <v>0</v>
      </c>
      <c r="AB726" s="262">
        <f t="shared" si="241"/>
        <v>0</v>
      </c>
    </row>
    <row r="727" spans="2:28" hidden="1" outlineLevel="1">
      <c r="B727" s="556">
        <f t="shared" si="236"/>
        <v>0</v>
      </c>
      <c r="C727" s="212">
        <f t="shared" si="236"/>
        <v>0</v>
      </c>
      <c r="D727" s="260">
        <f t="shared" si="217"/>
        <v>0</v>
      </c>
      <c r="E727" s="261">
        <f t="shared" ref="E727:AB727" si="242">IFERROR(-($D366-E585-E616)*($M151*($D366-$U366)+$H151*$U366)/$D366,0)</f>
        <v>0</v>
      </c>
      <c r="F727" s="262">
        <f t="shared" si="242"/>
        <v>0</v>
      </c>
      <c r="G727" s="262">
        <f t="shared" si="242"/>
        <v>0</v>
      </c>
      <c r="H727" s="262">
        <f t="shared" si="242"/>
        <v>0</v>
      </c>
      <c r="I727" s="262">
        <f t="shared" si="242"/>
        <v>0</v>
      </c>
      <c r="J727" s="262">
        <f t="shared" si="242"/>
        <v>0</v>
      </c>
      <c r="K727" s="262">
        <f t="shared" si="242"/>
        <v>0</v>
      </c>
      <c r="L727" s="262">
        <f t="shared" si="242"/>
        <v>0</v>
      </c>
      <c r="M727" s="262">
        <f t="shared" si="242"/>
        <v>0</v>
      </c>
      <c r="N727" s="262">
        <f t="shared" si="242"/>
        <v>0</v>
      </c>
      <c r="O727" s="262">
        <f t="shared" si="242"/>
        <v>0</v>
      </c>
      <c r="P727" s="262">
        <f t="shared" si="242"/>
        <v>0</v>
      </c>
      <c r="Q727" s="262">
        <f t="shared" si="242"/>
        <v>0</v>
      </c>
      <c r="R727" s="262">
        <f t="shared" si="242"/>
        <v>0</v>
      </c>
      <c r="S727" s="262">
        <f t="shared" si="242"/>
        <v>0</v>
      </c>
      <c r="T727" s="262">
        <f t="shared" si="242"/>
        <v>0</v>
      </c>
      <c r="U727" s="262">
        <f t="shared" si="242"/>
        <v>0</v>
      </c>
      <c r="V727" s="262">
        <f t="shared" si="242"/>
        <v>0</v>
      </c>
      <c r="W727" s="262">
        <f t="shared" si="242"/>
        <v>0</v>
      </c>
      <c r="X727" s="262">
        <f t="shared" si="242"/>
        <v>0</v>
      </c>
      <c r="Y727" s="262">
        <f t="shared" si="242"/>
        <v>0</v>
      </c>
      <c r="Z727" s="262">
        <f t="shared" si="242"/>
        <v>0</v>
      </c>
      <c r="AA727" s="262">
        <f t="shared" si="242"/>
        <v>0</v>
      </c>
      <c r="AB727" s="262">
        <f t="shared" si="242"/>
        <v>0</v>
      </c>
    </row>
    <row r="728" spans="2:28" hidden="1" outlineLevel="1">
      <c r="B728" s="556">
        <f t="shared" si="236"/>
        <v>0</v>
      </c>
      <c r="C728" s="212">
        <f t="shared" si="236"/>
        <v>0</v>
      </c>
      <c r="D728" s="260">
        <f t="shared" si="217"/>
        <v>0</v>
      </c>
      <c r="E728" s="261">
        <f t="shared" ref="E728:AB728" si="243">IFERROR(-($D367-E586-E617)*($M152*($D367-$U367)+$H152*$U367)/$D367,0)</f>
        <v>0</v>
      </c>
      <c r="F728" s="262">
        <f t="shared" si="243"/>
        <v>0</v>
      </c>
      <c r="G728" s="262">
        <f t="shared" si="243"/>
        <v>0</v>
      </c>
      <c r="H728" s="262">
        <f t="shared" si="243"/>
        <v>0</v>
      </c>
      <c r="I728" s="262">
        <f t="shared" si="243"/>
        <v>0</v>
      </c>
      <c r="J728" s="262">
        <f t="shared" si="243"/>
        <v>0</v>
      </c>
      <c r="K728" s="262">
        <f t="shared" si="243"/>
        <v>0</v>
      </c>
      <c r="L728" s="262">
        <f t="shared" si="243"/>
        <v>0</v>
      </c>
      <c r="M728" s="262">
        <f t="shared" si="243"/>
        <v>0</v>
      </c>
      <c r="N728" s="262">
        <f t="shared" si="243"/>
        <v>0</v>
      </c>
      <c r="O728" s="262">
        <f t="shared" si="243"/>
        <v>0</v>
      </c>
      <c r="P728" s="262">
        <f t="shared" si="243"/>
        <v>0</v>
      </c>
      <c r="Q728" s="262">
        <f t="shared" si="243"/>
        <v>0</v>
      </c>
      <c r="R728" s="262">
        <f t="shared" si="243"/>
        <v>0</v>
      </c>
      <c r="S728" s="262">
        <f t="shared" si="243"/>
        <v>0</v>
      </c>
      <c r="T728" s="262">
        <f t="shared" si="243"/>
        <v>0</v>
      </c>
      <c r="U728" s="262">
        <f t="shared" si="243"/>
        <v>0</v>
      </c>
      <c r="V728" s="262">
        <f t="shared" si="243"/>
        <v>0</v>
      </c>
      <c r="W728" s="262">
        <f t="shared" si="243"/>
        <v>0</v>
      </c>
      <c r="X728" s="262">
        <f t="shared" si="243"/>
        <v>0</v>
      </c>
      <c r="Y728" s="262">
        <f t="shared" si="243"/>
        <v>0</v>
      </c>
      <c r="Z728" s="262">
        <f t="shared" si="243"/>
        <v>0</v>
      </c>
      <c r="AA728" s="262">
        <f t="shared" si="243"/>
        <v>0</v>
      </c>
      <c r="AB728" s="262">
        <f t="shared" si="243"/>
        <v>0</v>
      </c>
    </row>
    <row r="729" spans="2:28" hidden="1" outlineLevel="1">
      <c r="B729" s="556">
        <f t="shared" si="236"/>
        <v>0</v>
      </c>
      <c r="C729" s="212">
        <f t="shared" si="236"/>
        <v>0</v>
      </c>
      <c r="D729" s="260">
        <f t="shared" si="217"/>
        <v>0</v>
      </c>
      <c r="E729" s="261">
        <f t="shared" ref="E729:AB729" si="244">IFERROR(-($D368-E587-E618)*($M153*($D368-$U368)+$H153*$U368)/$D368,0)</f>
        <v>0</v>
      </c>
      <c r="F729" s="262">
        <f t="shared" si="244"/>
        <v>0</v>
      </c>
      <c r="G729" s="262">
        <f t="shared" si="244"/>
        <v>0</v>
      </c>
      <c r="H729" s="262">
        <f t="shared" si="244"/>
        <v>0</v>
      </c>
      <c r="I729" s="262">
        <f t="shared" si="244"/>
        <v>0</v>
      </c>
      <c r="J729" s="262">
        <f t="shared" si="244"/>
        <v>0</v>
      </c>
      <c r="K729" s="262">
        <f t="shared" si="244"/>
        <v>0</v>
      </c>
      <c r="L729" s="262">
        <f t="shared" si="244"/>
        <v>0</v>
      </c>
      <c r="M729" s="262">
        <f t="shared" si="244"/>
        <v>0</v>
      </c>
      <c r="N729" s="262">
        <f t="shared" si="244"/>
        <v>0</v>
      </c>
      <c r="O729" s="262">
        <f t="shared" si="244"/>
        <v>0</v>
      </c>
      <c r="P729" s="262">
        <f t="shared" si="244"/>
        <v>0</v>
      </c>
      <c r="Q729" s="262">
        <f t="shared" si="244"/>
        <v>0</v>
      </c>
      <c r="R729" s="262">
        <f t="shared" si="244"/>
        <v>0</v>
      </c>
      <c r="S729" s="262">
        <f t="shared" si="244"/>
        <v>0</v>
      </c>
      <c r="T729" s="262">
        <f t="shared" si="244"/>
        <v>0</v>
      </c>
      <c r="U729" s="262">
        <f t="shared" si="244"/>
        <v>0</v>
      </c>
      <c r="V729" s="262">
        <f t="shared" si="244"/>
        <v>0</v>
      </c>
      <c r="W729" s="262">
        <f t="shared" si="244"/>
        <v>0</v>
      </c>
      <c r="X729" s="262">
        <f t="shared" si="244"/>
        <v>0</v>
      </c>
      <c r="Y729" s="262">
        <f t="shared" si="244"/>
        <v>0</v>
      </c>
      <c r="Z729" s="262">
        <f t="shared" si="244"/>
        <v>0</v>
      </c>
      <c r="AA729" s="262">
        <f t="shared" si="244"/>
        <v>0</v>
      </c>
      <c r="AB729" s="262">
        <f t="shared" si="244"/>
        <v>0</v>
      </c>
    </row>
    <row r="730" spans="2:28" hidden="1" outlineLevel="1">
      <c r="B730" s="556">
        <f t="shared" si="236"/>
        <v>0</v>
      </c>
      <c r="C730" s="212">
        <f t="shared" si="236"/>
        <v>0</v>
      </c>
      <c r="D730" s="260">
        <f t="shared" si="217"/>
        <v>0</v>
      </c>
      <c r="E730" s="261">
        <f t="shared" ref="E730:AB730" si="245">IFERROR(-($D369-E588-E619)*($M154*($D369-$U369)+$H154*$U369)/$D369,0)</f>
        <v>0</v>
      </c>
      <c r="F730" s="262">
        <f t="shared" si="245"/>
        <v>0</v>
      </c>
      <c r="G730" s="262">
        <f t="shared" si="245"/>
        <v>0</v>
      </c>
      <c r="H730" s="262">
        <f t="shared" si="245"/>
        <v>0</v>
      </c>
      <c r="I730" s="262">
        <f t="shared" si="245"/>
        <v>0</v>
      </c>
      <c r="J730" s="262">
        <f t="shared" si="245"/>
        <v>0</v>
      </c>
      <c r="K730" s="262">
        <f t="shared" si="245"/>
        <v>0</v>
      </c>
      <c r="L730" s="262">
        <f t="shared" si="245"/>
        <v>0</v>
      </c>
      <c r="M730" s="262">
        <f t="shared" si="245"/>
        <v>0</v>
      </c>
      <c r="N730" s="262">
        <f t="shared" si="245"/>
        <v>0</v>
      </c>
      <c r="O730" s="262">
        <f t="shared" si="245"/>
        <v>0</v>
      </c>
      <c r="P730" s="262">
        <f t="shared" si="245"/>
        <v>0</v>
      </c>
      <c r="Q730" s="262">
        <f t="shared" si="245"/>
        <v>0</v>
      </c>
      <c r="R730" s="262">
        <f t="shared" si="245"/>
        <v>0</v>
      </c>
      <c r="S730" s="262">
        <f t="shared" si="245"/>
        <v>0</v>
      </c>
      <c r="T730" s="262">
        <f t="shared" si="245"/>
        <v>0</v>
      </c>
      <c r="U730" s="262">
        <f t="shared" si="245"/>
        <v>0</v>
      </c>
      <c r="V730" s="262">
        <f t="shared" si="245"/>
        <v>0</v>
      </c>
      <c r="W730" s="262">
        <f t="shared" si="245"/>
        <v>0</v>
      </c>
      <c r="X730" s="262">
        <f t="shared" si="245"/>
        <v>0</v>
      </c>
      <c r="Y730" s="262">
        <f t="shared" si="245"/>
        <v>0</v>
      </c>
      <c r="Z730" s="262">
        <f t="shared" si="245"/>
        <v>0</v>
      </c>
      <c r="AA730" s="262">
        <f t="shared" si="245"/>
        <v>0</v>
      </c>
      <c r="AB730" s="262">
        <f t="shared" si="245"/>
        <v>0</v>
      </c>
    </row>
    <row r="731" spans="2:28" hidden="1" outlineLevel="1">
      <c r="B731" s="556">
        <f t="shared" si="236"/>
        <v>0</v>
      </c>
      <c r="C731" s="212">
        <f t="shared" si="236"/>
        <v>0</v>
      </c>
      <c r="D731" s="260">
        <f t="shared" si="217"/>
        <v>0</v>
      </c>
      <c r="E731" s="261">
        <f t="shared" ref="E731:AB731" si="246">IFERROR(-($D370-E589-E620)*($M155*($D370-$U370)+$H155*$U370)/$D370,0)</f>
        <v>0</v>
      </c>
      <c r="F731" s="262">
        <f t="shared" si="246"/>
        <v>0</v>
      </c>
      <c r="G731" s="262">
        <f t="shared" si="246"/>
        <v>0</v>
      </c>
      <c r="H731" s="262">
        <f t="shared" si="246"/>
        <v>0</v>
      </c>
      <c r="I731" s="262">
        <f t="shared" si="246"/>
        <v>0</v>
      </c>
      <c r="J731" s="262">
        <f t="shared" si="246"/>
        <v>0</v>
      </c>
      <c r="K731" s="262">
        <f t="shared" si="246"/>
        <v>0</v>
      </c>
      <c r="L731" s="262">
        <f t="shared" si="246"/>
        <v>0</v>
      </c>
      <c r="M731" s="262">
        <f t="shared" si="246"/>
        <v>0</v>
      </c>
      <c r="N731" s="262">
        <f t="shared" si="246"/>
        <v>0</v>
      </c>
      <c r="O731" s="262">
        <f t="shared" si="246"/>
        <v>0</v>
      </c>
      <c r="P731" s="262">
        <f t="shared" si="246"/>
        <v>0</v>
      </c>
      <c r="Q731" s="262">
        <f t="shared" si="246"/>
        <v>0</v>
      </c>
      <c r="R731" s="262">
        <f t="shared" si="246"/>
        <v>0</v>
      </c>
      <c r="S731" s="262">
        <f t="shared" si="246"/>
        <v>0</v>
      </c>
      <c r="T731" s="262">
        <f t="shared" si="246"/>
        <v>0</v>
      </c>
      <c r="U731" s="262">
        <f t="shared" si="246"/>
        <v>0</v>
      </c>
      <c r="V731" s="262">
        <f t="shared" si="246"/>
        <v>0</v>
      </c>
      <c r="W731" s="262">
        <f t="shared" si="246"/>
        <v>0</v>
      </c>
      <c r="X731" s="262">
        <f t="shared" si="246"/>
        <v>0</v>
      </c>
      <c r="Y731" s="262">
        <f t="shared" si="246"/>
        <v>0</v>
      </c>
      <c r="Z731" s="262">
        <f t="shared" si="246"/>
        <v>0</v>
      </c>
      <c r="AA731" s="262">
        <f t="shared" si="246"/>
        <v>0</v>
      </c>
      <c r="AB731" s="262">
        <f t="shared" si="246"/>
        <v>0</v>
      </c>
    </row>
    <row r="732" spans="2:28" hidden="1" outlineLevel="1">
      <c r="B732" s="556">
        <f t="shared" si="236"/>
        <v>0</v>
      </c>
      <c r="C732" s="212">
        <f t="shared" si="236"/>
        <v>0</v>
      </c>
      <c r="D732" s="260">
        <f t="shared" si="217"/>
        <v>0</v>
      </c>
      <c r="E732" s="261">
        <f t="shared" ref="E732:AB732" si="247">IFERROR(-($D371-E590-E621)*($M156*($D371-$U371)+$H156*$U371)/$D371,0)</f>
        <v>0</v>
      </c>
      <c r="F732" s="262">
        <f t="shared" si="247"/>
        <v>0</v>
      </c>
      <c r="G732" s="262">
        <f t="shared" si="247"/>
        <v>0</v>
      </c>
      <c r="H732" s="262">
        <f t="shared" si="247"/>
        <v>0</v>
      </c>
      <c r="I732" s="262">
        <f t="shared" si="247"/>
        <v>0</v>
      </c>
      <c r="J732" s="262">
        <f t="shared" si="247"/>
        <v>0</v>
      </c>
      <c r="K732" s="262">
        <f t="shared" si="247"/>
        <v>0</v>
      </c>
      <c r="L732" s="262">
        <f t="shared" si="247"/>
        <v>0</v>
      </c>
      <c r="M732" s="262">
        <f t="shared" si="247"/>
        <v>0</v>
      </c>
      <c r="N732" s="262">
        <f t="shared" si="247"/>
        <v>0</v>
      </c>
      <c r="O732" s="262">
        <f t="shared" si="247"/>
        <v>0</v>
      </c>
      <c r="P732" s="262">
        <f t="shared" si="247"/>
        <v>0</v>
      </c>
      <c r="Q732" s="262">
        <f t="shared" si="247"/>
        <v>0</v>
      </c>
      <c r="R732" s="262">
        <f t="shared" si="247"/>
        <v>0</v>
      </c>
      <c r="S732" s="262">
        <f t="shared" si="247"/>
        <v>0</v>
      </c>
      <c r="T732" s="262">
        <f t="shared" si="247"/>
        <v>0</v>
      </c>
      <c r="U732" s="262">
        <f t="shared" si="247"/>
        <v>0</v>
      </c>
      <c r="V732" s="262">
        <f t="shared" si="247"/>
        <v>0</v>
      </c>
      <c r="W732" s="262">
        <f t="shared" si="247"/>
        <v>0</v>
      </c>
      <c r="X732" s="262">
        <f t="shared" si="247"/>
        <v>0</v>
      </c>
      <c r="Y732" s="262">
        <f t="shared" si="247"/>
        <v>0</v>
      </c>
      <c r="Z732" s="262">
        <f t="shared" si="247"/>
        <v>0</v>
      </c>
      <c r="AA732" s="262">
        <f t="shared" si="247"/>
        <v>0</v>
      </c>
      <c r="AB732" s="262">
        <f t="shared" si="247"/>
        <v>0</v>
      </c>
    </row>
    <row r="733" spans="2:28" hidden="1" outlineLevel="1">
      <c r="B733" s="556">
        <f t="shared" si="236"/>
        <v>0</v>
      </c>
      <c r="C733" s="212">
        <f t="shared" si="236"/>
        <v>0</v>
      </c>
      <c r="D733" s="260">
        <f t="shared" si="217"/>
        <v>0</v>
      </c>
      <c r="E733" s="261">
        <f t="shared" ref="E733:AB733" si="248">IFERROR(-($D372-E591-E622)*($M157*($D372-$U372)+$H157*$U372)/$D372,0)</f>
        <v>0</v>
      </c>
      <c r="F733" s="262">
        <f t="shared" si="248"/>
        <v>0</v>
      </c>
      <c r="G733" s="262">
        <f t="shared" si="248"/>
        <v>0</v>
      </c>
      <c r="H733" s="262">
        <f t="shared" si="248"/>
        <v>0</v>
      </c>
      <c r="I733" s="262">
        <f t="shared" si="248"/>
        <v>0</v>
      </c>
      <c r="J733" s="262">
        <f t="shared" si="248"/>
        <v>0</v>
      </c>
      <c r="K733" s="262">
        <f t="shared" si="248"/>
        <v>0</v>
      </c>
      <c r="L733" s="262">
        <f t="shared" si="248"/>
        <v>0</v>
      </c>
      <c r="M733" s="262">
        <f t="shared" si="248"/>
        <v>0</v>
      </c>
      <c r="N733" s="262">
        <f t="shared" si="248"/>
        <v>0</v>
      </c>
      <c r="O733" s="262">
        <f t="shared" si="248"/>
        <v>0</v>
      </c>
      <c r="P733" s="262">
        <f t="shared" si="248"/>
        <v>0</v>
      </c>
      <c r="Q733" s="262">
        <f t="shared" si="248"/>
        <v>0</v>
      </c>
      <c r="R733" s="262">
        <f t="shared" si="248"/>
        <v>0</v>
      </c>
      <c r="S733" s="262">
        <f t="shared" si="248"/>
        <v>0</v>
      </c>
      <c r="T733" s="262">
        <f t="shared" si="248"/>
        <v>0</v>
      </c>
      <c r="U733" s="262">
        <f t="shared" si="248"/>
        <v>0</v>
      </c>
      <c r="V733" s="262">
        <f t="shared" si="248"/>
        <v>0</v>
      </c>
      <c r="W733" s="262">
        <f t="shared" si="248"/>
        <v>0</v>
      </c>
      <c r="X733" s="262">
        <f t="shared" si="248"/>
        <v>0</v>
      </c>
      <c r="Y733" s="262">
        <f t="shared" si="248"/>
        <v>0</v>
      </c>
      <c r="Z733" s="262">
        <f t="shared" si="248"/>
        <v>0</v>
      </c>
      <c r="AA733" s="262">
        <f t="shared" si="248"/>
        <v>0</v>
      </c>
      <c r="AB733" s="262">
        <f t="shared" si="248"/>
        <v>0</v>
      </c>
    </row>
    <row r="734" spans="2:28" hidden="1" outlineLevel="1">
      <c r="B734" s="556">
        <f t="shared" si="236"/>
        <v>0</v>
      </c>
      <c r="C734" s="215">
        <f t="shared" si="236"/>
        <v>0</v>
      </c>
      <c r="D734" s="558">
        <f t="shared" si="217"/>
        <v>0</v>
      </c>
      <c r="E734" s="264">
        <f t="shared" ref="E734:AB734" si="249">IFERROR(-($D373-E592-E623)*($M158*($D373-$U373)+$H158*$U373)/$D373,0)</f>
        <v>0</v>
      </c>
      <c r="F734" s="265">
        <f t="shared" si="249"/>
        <v>0</v>
      </c>
      <c r="G734" s="265">
        <f t="shared" si="249"/>
        <v>0</v>
      </c>
      <c r="H734" s="265">
        <f t="shared" si="249"/>
        <v>0</v>
      </c>
      <c r="I734" s="265">
        <f t="shared" si="249"/>
        <v>0</v>
      </c>
      <c r="J734" s="265">
        <f t="shared" si="249"/>
        <v>0</v>
      </c>
      <c r="K734" s="265">
        <f t="shared" si="249"/>
        <v>0</v>
      </c>
      <c r="L734" s="265">
        <f t="shared" si="249"/>
        <v>0</v>
      </c>
      <c r="M734" s="265">
        <f t="shared" si="249"/>
        <v>0</v>
      </c>
      <c r="N734" s="265">
        <f t="shared" si="249"/>
        <v>0</v>
      </c>
      <c r="O734" s="265">
        <f t="shared" si="249"/>
        <v>0</v>
      </c>
      <c r="P734" s="265">
        <f t="shared" si="249"/>
        <v>0</v>
      </c>
      <c r="Q734" s="265">
        <f t="shared" si="249"/>
        <v>0</v>
      </c>
      <c r="R734" s="265">
        <f t="shared" si="249"/>
        <v>0</v>
      </c>
      <c r="S734" s="265">
        <f t="shared" si="249"/>
        <v>0</v>
      </c>
      <c r="T734" s="265">
        <f t="shared" si="249"/>
        <v>0</v>
      </c>
      <c r="U734" s="265">
        <f t="shared" si="249"/>
        <v>0</v>
      </c>
      <c r="V734" s="265">
        <f t="shared" si="249"/>
        <v>0</v>
      </c>
      <c r="W734" s="265">
        <f t="shared" si="249"/>
        <v>0</v>
      </c>
      <c r="X734" s="265">
        <f t="shared" si="249"/>
        <v>0</v>
      </c>
      <c r="Y734" s="265">
        <f t="shared" si="249"/>
        <v>0</v>
      </c>
      <c r="Z734" s="265">
        <f t="shared" si="249"/>
        <v>0</v>
      </c>
      <c r="AA734" s="265">
        <f t="shared" si="249"/>
        <v>0</v>
      </c>
      <c r="AB734" s="265">
        <f t="shared" si="249"/>
        <v>0</v>
      </c>
    </row>
    <row r="735" spans="2:28" hidden="1" outlineLevel="1">
      <c r="C735" s="21" t="s">
        <v>293</v>
      </c>
      <c r="D735" s="260">
        <f t="shared" ref="D735" si="250">SUM(D705:D734)</f>
        <v>-1570</v>
      </c>
      <c r="E735" s="261">
        <f>SUM(E705:E734)</f>
        <v>-2600</v>
      </c>
      <c r="F735" s="266">
        <f t="shared" ref="F735:AB735" si="251">SUM(F705:F734)</f>
        <v>-2600</v>
      </c>
      <c r="G735" s="266">
        <f t="shared" si="251"/>
        <v>-2600</v>
      </c>
      <c r="H735" s="266">
        <f t="shared" si="251"/>
        <v>-2600</v>
      </c>
      <c r="I735" s="266">
        <f t="shared" si="251"/>
        <v>-2600</v>
      </c>
      <c r="J735" s="266">
        <f t="shared" si="251"/>
        <v>-22000</v>
      </c>
      <c r="K735" s="266">
        <f t="shared" si="251"/>
        <v>-22000</v>
      </c>
      <c r="L735" s="266">
        <f t="shared" si="251"/>
        <v>-22000</v>
      </c>
      <c r="M735" s="266">
        <f t="shared" si="251"/>
        <v>-22000</v>
      </c>
      <c r="N735" s="266">
        <f t="shared" si="251"/>
        <v>-22000</v>
      </c>
      <c r="O735" s="266">
        <f t="shared" si="251"/>
        <v>-22000</v>
      </c>
      <c r="P735" s="266">
        <f t="shared" si="251"/>
        <v>-22000</v>
      </c>
      <c r="Q735" s="266">
        <f t="shared" si="251"/>
        <v>-22000</v>
      </c>
      <c r="R735" s="266">
        <f t="shared" si="251"/>
        <v>-22000</v>
      </c>
      <c r="S735" s="266">
        <f t="shared" si="251"/>
        <v>-22000</v>
      </c>
      <c r="T735" s="266">
        <f t="shared" si="251"/>
        <v>-22000</v>
      </c>
      <c r="U735" s="266">
        <f t="shared" si="251"/>
        <v>-22000</v>
      </c>
      <c r="V735" s="266">
        <f t="shared" si="251"/>
        <v>-22000</v>
      </c>
      <c r="W735" s="266">
        <f t="shared" si="251"/>
        <v>-22000</v>
      </c>
      <c r="X735" s="266">
        <f t="shared" si="251"/>
        <v>-22000</v>
      </c>
      <c r="Y735" s="266">
        <f t="shared" si="251"/>
        <v>-22000</v>
      </c>
      <c r="Z735" s="266">
        <f t="shared" si="251"/>
        <v>-22000</v>
      </c>
      <c r="AA735" s="266">
        <f t="shared" si="251"/>
        <v>-22000</v>
      </c>
      <c r="AB735" s="266">
        <f t="shared" si="251"/>
        <v>-22000</v>
      </c>
    </row>
    <row r="736" spans="2:28" hidden="1" outlineLevel="1">
      <c r="C736" s="240" t="s">
        <v>292</v>
      </c>
      <c r="D736" s="260"/>
      <c r="E736" s="261">
        <f t="shared" ref="E736:AB736" si="252">-HLOOKUP(E628,$E$173:$N$174,2,FALSE)*E702</f>
        <v>0</v>
      </c>
      <c r="F736" s="262">
        <f t="shared" si="252"/>
        <v>0</v>
      </c>
      <c r="G736" s="262">
        <f t="shared" si="252"/>
        <v>0</v>
      </c>
      <c r="H736" s="262">
        <f t="shared" si="252"/>
        <v>0</v>
      </c>
      <c r="I736" s="262">
        <f t="shared" si="252"/>
        <v>0</v>
      </c>
      <c r="J736" s="262">
        <f t="shared" si="252"/>
        <v>0</v>
      </c>
      <c r="K736" s="262">
        <f t="shared" si="252"/>
        <v>0</v>
      </c>
      <c r="L736" s="262">
        <f t="shared" si="252"/>
        <v>0</v>
      </c>
      <c r="M736" s="262">
        <f t="shared" si="252"/>
        <v>0</v>
      </c>
      <c r="N736" s="262">
        <f t="shared" si="252"/>
        <v>0</v>
      </c>
      <c r="O736" s="262">
        <f t="shared" si="252"/>
        <v>0</v>
      </c>
      <c r="P736" s="262">
        <f t="shared" si="252"/>
        <v>0</v>
      </c>
      <c r="Q736" s="262">
        <f t="shared" si="252"/>
        <v>-1100</v>
      </c>
      <c r="R736" s="262">
        <f t="shared" si="252"/>
        <v>-1100</v>
      </c>
      <c r="S736" s="262">
        <f t="shared" si="252"/>
        <v>-1100</v>
      </c>
      <c r="T736" s="262">
        <f t="shared" si="252"/>
        <v>-1100</v>
      </c>
      <c r="U736" s="262">
        <f t="shared" si="252"/>
        <v>-1100</v>
      </c>
      <c r="V736" s="262">
        <f t="shared" si="252"/>
        <v>-1100</v>
      </c>
      <c r="W736" s="262">
        <f t="shared" si="252"/>
        <v>-1100</v>
      </c>
      <c r="X736" s="262">
        <f t="shared" si="252"/>
        <v>-1100</v>
      </c>
      <c r="Y736" s="262">
        <f t="shared" si="252"/>
        <v>-1100</v>
      </c>
      <c r="Z736" s="262">
        <f t="shared" si="252"/>
        <v>-1100</v>
      </c>
      <c r="AA736" s="262">
        <f t="shared" si="252"/>
        <v>-1100</v>
      </c>
      <c r="AB736" s="262">
        <f t="shared" si="252"/>
        <v>-1100</v>
      </c>
    </row>
    <row r="737" spans="2:28" hidden="1" outlineLevel="1">
      <c r="C737" s="240"/>
      <c r="D737" s="260"/>
      <c r="E737" s="261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  <c r="AB737" s="262"/>
    </row>
    <row r="738" spans="2:28" hidden="1" outlineLevel="1">
      <c r="C738" s="240" t="s">
        <v>294</v>
      </c>
      <c r="D738" s="267"/>
      <c r="E738" s="259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2:28" hidden="1" outlineLevel="1">
      <c r="B739" s="556">
        <f>B705</f>
        <v>0</v>
      </c>
      <c r="C739" s="212" t="str">
        <f>C705</f>
        <v>Studio</v>
      </c>
      <c r="D739" s="260"/>
      <c r="E739" s="261">
        <f t="shared" ref="E739:AB739" ca="1" si="253">IF(E594=IFERROR(OFFSET(E594,0,-$R344)+0,0),0,-$M129)</f>
        <v>0</v>
      </c>
      <c r="F739" s="262">
        <f t="shared" ca="1" si="253"/>
        <v>0</v>
      </c>
      <c r="G739" s="262">
        <f t="shared" ca="1" si="253"/>
        <v>0</v>
      </c>
      <c r="H739" s="262">
        <f t="shared" ca="1" si="253"/>
        <v>0</v>
      </c>
      <c r="I739" s="262">
        <f t="shared" ca="1" si="253"/>
        <v>0</v>
      </c>
      <c r="J739" s="262">
        <f t="shared" ca="1" si="253"/>
        <v>0</v>
      </c>
      <c r="K739" s="262">
        <f t="shared" ca="1" si="253"/>
        <v>0</v>
      </c>
      <c r="L739" s="262">
        <f t="shared" ca="1" si="253"/>
        <v>0</v>
      </c>
      <c r="M739" s="262">
        <f t="shared" ca="1" si="253"/>
        <v>0</v>
      </c>
      <c r="N739" s="262">
        <f t="shared" ca="1" si="253"/>
        <v>0</v>
      </c>
      <c r="O739" s="262">
        <f t="shared" ca="1" si="253"/>
        <v>0</v>
      </c>
      <c r="P739" s="262">
        <f t="shared" ca="1" si="253"/>
        <v>0</v>
      </c>
      <c r="Q739" s="262">
        <f t="shared" ca="1" si="253"/>
        <v>0</v>
      </c>
      <c r="R739" s="262">
        <f t="shared" ca="1" si="253"/>
        <v>0</v>
      </c>
      <c r="S739" s="262">
        <f t="shared" ca="1" si="253"/>
        <v>0</v>
      </c>
      <c r="T739" s="262">
        <f t="shared" ca="1" si="253"/>
        <v>0</v>
      </c>
      <c r="U739" s="262">
        <f t="shared" ca="1" si="253"/>
        <v>0</v>
      </c>
      <c r="V739" s="262">
        <f t="shared" ca="1" si="253"/>
        <v>0</v>
      </c>
      <c r="W739" s="262">
        <f t="shared" ca="1" si="253"/>
        <v>0</v>
      </c>
      <c r="X739" s="262">
        <f t="shared" ca="1" si="253"/>
        <v>0</v>
      </c>
      <c r="Y739" s="262">
        <f t="shared" ca="1" si="253"/>
        <v>0</v>
      </c>
      <c r="Z739" s="262">
        <f t="shared" ca="1" si="253"/>
        <v>0</v>
      </c>
      <c r="AA739" s="262">
        <f t="shared" ca="1" si="253"/>
        <v>0</v>
      </c>
      <c r="AB739" s="262">
        <f t="shared" ca="1" si="253"/>
        <v>0</v>
      </c>
    </row>
    <row r="740" spans="2:28" hidden="1" outlineLevel="1">
      <c r="B740" s="556">
        <f t="shared" ref="B740:C755" si="254">B706</f>
        <v>0</v>
      </c>
      <c r="C740" s="212" t="str">
        <f t="shared" si="254"/>
        <v xml:space="preserve">1 Bed / 1 Bath </v>
      </c>
      <c r="D740" s="260"/>
      <c r="E740" s="261">
        <f t="shared" ref="E740:AB740" ca="1" si="255">IF(E595=IFERROR(OFFSET(E595,0,-$R345)+0,0),0,-$M130)</f>
        <v>0</v>
      </c>
      <c r="F740" s="262">
        <f t="shared" ca="1" si="255"/>
        <v>0</v>
      </c>
      <c r="G740" s="262">
        <f t="shared" ca="1" si="255"/>
        <v>0</v>
      </c>
      <c r="H740" s="262">
        <f t="shared" ca="1" si="255"/>
        <v>0</v>
      </c>
      <c r="I740" s="262">
        <f t="shared" ca="1" si="255"/>
        <v>0</v>
      </c>
      <c r="J740" s="262">
        <f t="shared" ca="1" si="255"/>
        <v>0</v>
      </c>
      <c r="K740" s="262">
        <f t="shared" ca="1" si="255"/>
        <v>0</v>
      </c>
      <c r="L740" s="262">
        <f t="shared" ca="1" si="255"/>
        <v>0</v>
      </c>
      <c r="M740" s="262">
        <f t="shared" ca="1" si="255"/>
        <v>0</v>
      </c>
      <c r="N740" s="262">
        <f t="shared" ca="1" si="255"/>
        <v>0</v>
      </c>
      <c r="O740" s="262">
        <f t="shared" ca="1" si="255"/>
        <v>0</v>
      </c>
      <c r="P740" s="262">
        <f t="shared" ca="1" si="255"/>
        <v>0</v>
      </c>
      <c r="Q740" s="262">
        <f t="shared" ca="1" si="255"/>
        <v>0</v>
      </c>
      <c r="R740" s="262">
        <f t="shared" ca="1" si="255"/>
        <v>0</v>
      </c>
      <c r="S740" s="262">
        <f t="shared" ca="1" si="255"/>
        <v>0</v>
      </c>
      <c r="T740" s="262">
        <f t="shared" ca="1" si="255"/>
        <v>0</v>
      </c>
      <c r="U740" s="262">
        <f t="shared" ca="1" si="255"/>
        <v>0</v>
      </c>
      <c r="V740" s="262">
        <f t="shared" ca="1" si="255"/>
        <v>0</v>
      </c>
      <c r="W740" s="262">
        <f t="shared" ca="1" si="255"/>
        <v>0</v>
      </c>
      <c r="X740" s="262">
        <f t="shared" ca="1" si="255"/>
        <v>0</v>
      </c>
      <c r="Y740" s="262">
        <f t="shared" ca="1" si="255"/>
        <v>0</v>
      </c>
      <c r="Z740" s="262">
        <f t="shared" ca="1" si="255"/>
        <v>0</v>
      </c>
      <c r="AA740" s="262">
        <f t="shared" ca="1" si="255"/>
        <v>0</v>
      </c>
      <c r="AB740" s="262">
        <f t="shared" ca="1" si="255"/>
        <v>0</v>
      </c>
    </row>
    <row r="741" spans="2:28" hidden="1" outlineLevel="1">
      <c r="B741" s="556">
        <f t="shared" si="254"/>
        <v>0</v>
      </c>
      <c r="C741" s="212" t="str">
        <f t="shared" si="254"/>
        <v xml:space="preserve">1 Bed / 1 Bath </v>
      </c>
      <c r="D741" s="260"/>
      <c r="E741" s="261">
        <f t="shared" ref="E741:AB741" ca="1" si="256">IF(E596=IFERROR(OFFSET(E596,0,-$R346)+0,0),0,-$M131)</f>
        <v>0</v>
      </c>
      <c r="F741" s="262">
        <f t="shared" ca="1" si="256"/>
        <v>0</v>
      </c>
      <c r="G741" s="262">
        <f t="shared" ca="1" si="256"/>
        <v>0</v>
      </c>
      <c r="H741" s="262">
        <f t="shared" ca="1" si="256"/>
        <v>0</v>
      </c>
      <c r="I741" s="262">
        <f t="shared" ca="1" si="256"/>
        <v>0</v>
      </c>
      <c r="J741" s="262">
        <f t="shared" ca="1" si="256"/>
        <v>0</v>
      </c>
      <c r="K741" s="262">
        <f t="shared" ca="1" si="256"/>
        <v>0</v>
      </c>
      <c r="L741" s="262">
        <f t="shared" ca="1" si="256"/>
        <v>0</v>
      </c>
      <c r="M741" s="262">
        <f t="shared" ca="1" si="256"/>
        <v>0</v>
      </c>
      <c r="N741" s="262">
        <f t="shared" ca="1" si="256"/>
        <v>0</v>
      </c>
      <c r="O741" s="262">
        <f t="shared" ca="1" si="256"/>
        <v>0</v>
      </c>
      <c r="P741" s="262">
        <f t="shared" ca="1" si="256"/>
        <v>0</v>
      </c>
      <c r="Q741" s="262">
        <f t="shared" ca="1" si="256"/>
        <v>0</v>
      </c>
      <c r="R741" s="262">
        <f t="shared" ca="1" si="256"/>
        <v>0</v>
      </c>
      <c r="S741" s="262">
        <f t="shared" ca="1" si="256"/>
        <v>0</v>
      </c>
      <c r="T741" s="262">
        <f t="shared" ca="1" si="256"/>
        <v>0</v>
      </c>
      <c r="U741" s="262">
        <f t="shared" ca="1" si="256"/>
        <v>0</v>
      </c>
      <c r="V741" s="262">
        <f t="shared" ca="1" si="256"/>
        <v>0</v>
      </c>
      <c r="W741" s="262">
        <f t="shared" ca="1" si="256"/>
        <v>0</v>
      </c>
      <c r="X741" s="262">
        <f t="shared" ca="1" si="256"/>
        <v>0</v>
      </c>
      <c r="Y741" s="262">
        <f t="shared" ca="1" si="256"/>
        <v>0</v>
      </c>
      <c r="Z741" s="262">
        <f t="shared" ca="1" si="256"/>
        <v>0</v>
      </c>
      <c r="AA741" s="262">
        <f t="shared" ca="1" si="256"/>
        <v>0</v>
      </c>
      <c r="AB741" s="262">
        <f t="shared" ca="1" si="256"/>
        <v>0</v>
      </c>
    </row>
    <row r="742" spans="2:28" hidden="1" outlineLevel="1">
      <c r="B742" s="556">
        <f t="shared" si="254"/>
        <v>0</v>
      </c>
      <c r="C742" s="212" t="str">
        <f t="shared" si="254"/>
        <v xml:space="preserve">1 Bed / 1 Bath </v>
      </c>
      <c r="D742" s="260"/>
      <c r="E742" s="261">
        <f t="shared" ref="E742:AB742" ca="1" si="257">IF(E597=IFERROR(OFFSET(E597,0,-$R347)+0,0),0,-$M132)</f>
        <v>0</v>
      </c>
      <c r="F742" s="262">
        <f t="shared" ca="1" si="257"/>
        <v>0</v>
      </c>
      <c r="G742" s="262">
        <f t="shared" ca="1" si="257"/>
        <v>0</v>
      </c>
      <c r="H742" s="262">
        <f t="shared" ca="1" si="257"/>
        <v>0</v>
      </c>
      <c r="I742" s="262">
        <f t="shared" ca="1" si="257"/>
        <v>0</v>
      </c>
      <c r="J742" s="262">
        <f t="shared" ca="1" si="257"/>
        <v>0</v>
      </c>
      <c r="K742" s="262">
        <f t="shared" ca="1" si="257"/>
        <v>0</v>
      </c>
      <c r="L742" s="262">
        <f t="shared" ca="1" si="257"/>
        <v>0</v>
      </c>
      <c r="M742" s="262">
        <f t="shared" ca="1" si="257"/>
        <v>0</v>
      </c>
      <c r="N742" s="262">
        <f t="shared" ca="1" si="257"/>
        <v>0</v>
      </c>
      <c r="O742" s="262">
        <f t="shared" ca="1" si="257"/>
        <v>0</v>
      </c>
      <c r="P742" s="262">
        <f t="shared" ca="1" si="257"/>
        <v>0</v>
      </c>
      <c r="Q742" s="262">
        <f t="shared" ca="1" si="257"/>
        <v>0</v>
      </c>
      <c r="R742" s="262">
        <f t="shared" ca="1" si="257"/>
        <v>0</v>
      </c>
      <c r="S742" s="262">
        <f t="shared" ca="1" si="257"/>
        <v>0</v>
      </c>
      <c r="T742" s="262">
        <f t="shared" ca="1" si="257"/>
        <v>0</v>
      </c>
      <c r="U742" s="262">
        <f t="shared" ca="1" si="257"/>
        <v>0</v>
      </c>
      <c r="V742" s="262">
        <f t="shared" ca="1" si="257"/>
        <v>0</v>
      </c>
      <c r="W742" s="262">
        <f t="shared" ca="1" si="257"/>
        <v>0</v>
      </c>
      <c r="X742" s="262">
        <f t="shared" ca="1" si="257"/>
        <v>0</v>
      </c>
      <c r="Y742" s="262">
        <f t="shared" ca="1" si="257"/>
        <v>0</v>
      </c>
      <c r="Z742" s="262">
        <f t="shared" ca="1" si="257"/>
        <v>0</v>
      </c>
      <c r="AA742" s="262">
        <f t="shared" ca="1" si="257"/>
        <v>0</v>
      </c>
      <c r="AB742" s="262">
        <f t="shared" ca="1" si="257"/>
        <v>0</v>
      </c>
    </row>
    <row r="743" spans="2:28" hidden="1" outlineLevel="1">
      <c r="B743" s="556">
        <f t="shared" si="254"/>
        <v>0</v>
      </c>
      <c r="C743" s="212" t="str">
        <f t="shared" si="254"/>
        <v xml:space="preserve">2 Bed / 1 Bath </v>
      </c>
      <c r="D743" s="260"/>
      <c r="E743" s="261">
        <f t="shared" ref="E743:AB743" ca="1" si="258">IF(E598=IFERROR(OFFSET(E598,0,-$R348)+0,0),0,-$M133)</f>
        <v>0</v>
      </c>
      <c r="F743" s="262">
        <f t="shared" ca="1" si="258"/>
        <v>0</v>
      </c>
      <c r="G743" s="262">
        <f t="shared" ca="1" si="258"/>
        <v>0</v>
      </c>
      <c r="H743" s="262">
        <f t="shared" ca="1" si="258"/>
        <v>0</v>
      </c>
      <c r="I743" s="262">
        <f t="shared" ca="1" si="258"/>
        <v>0</v>
      </c>
      <c r="J743" s="262">
        <f t="shared" ca="1" si="258"/>
        <v>0</v>
      </c>
      <c r="K743" s="262">
        <f t="shared" ca="1" si="258"/>
        <v>0</v>
      </c>
      <c r="L743" s="262">
        <f t="shared" ca="1" si="258"/>
        <v>0</v>
      </c>
      <c r="M743" s="262">
        <f t="shared" ca="1" si="258"/>
        <v>0</v>
      </c>
      <c r="N743" s="262">
        <f t="shared" ca="1" si="258"/>
        <v>0</v>
      </c>
      <c r="O743" s="262">
        <f t="shared" ca="1" si="258"/>
        <v>0</v>
      </c>
      <c r="P743" s="262">
        <f t="shared" ca="1" si="258"/>
        <v>0</v>
      </c>
      <c r="Q743" s="262">
        <f t="shared" ca="1" si="258"/>
        <v>0</v>
      </c>
      <c r="R743" s="262">
        <f t="shared" ca="1" si="258"/>
        <v>0</v>
      </c>
      <c r="S743" s="262">
        <f t="shared" ca="1" si="258"/>
        <v>0</v>
      </c>
      <c r="T743" s="262">
        <f t="shared" ca="1" si="258"/>
        <v>0</v>
      </c>
      <c r="U743" s="262">
        <f t="shared" ca="1" si="258"/>
        <v>0</v>
      </c>
      <c r="V743" s="262">
        <f t="shared" ca="1" si="258"/>
        <v>0</v>
      </c>
      <c r="W743" s="262">
        <f t="shared" ca="1" si="258"/>
        <v>0</v>
      </c>
      <c r="X743" s="262">
        <f t="shared" ca="1" si="258"/>
        <v>0</v>
      </c>
      <c r="Y743" s="262">
        <f t="shared" ca="1" si="258"/>
        <v>0</v>
      </c>
      <c r="Z743" s="262">
        <f t="shared" ca="1" si="258"/>
        <v>0</v>
      </c>
      <c r="AA743" s="262">
        <f t="shared" ca="1" si="258"/>
        <v>0</v>
      </c>
      <c r="AB743" s="262">
        <f t="shared" ca="1" si="258"/>
        <v>0</v>
      </c>
    </row>
    <row r="744" spans="2:28" hidden="1" outlineLevel="1">
      <c r="B744" s="556">
        <f t="shared" si="254"/>
        <v>0</v>
      </c>
      <c r="C744" s="212" t="str">
        <f t="shared" si="254"/>
        <v xml:space="preserve">2 Bed / 1 Bath </v>
      </c>
      <c r="D744" s="260"/>
      <c r="E744" s="261">
        <f t="shared" ref="E744:AB744" ca="1" si="259">IF(E599=IFERROR(OFFSET(E599,0,-$R349)+0,0),0,-$M134)</f>
        <v>0</v>
      </c>
      <c r="F744" s="262">
        <f t="shared" ca="1" si="259"/>
        <v>0</v>
      </c>
      <c r="G744" s="262">
        <f t="shared" ca="1" si="259"/>
        <v>0</v>
      </c>
      <c r="H744" s="262">
        <f t="shared" ca="1" si="259"/>
        <v>0</v>
      </c>
      <c r="I744" s="262">
        <f t="shared" ca="1" si="259"/>
        <v>0</v>
      </c>
      <c r="J744" s="262">
        <f t="shared" ca="1" si="259"/>
        <v>0</v>
      </c>
      <c r="K744" s="262">
        <f t="shared" ca="1" si="259"/>
        <v>0</v>
      </c>
      <c r="L744" s="262">
        <f t="shared" ca="1" si="259"/>
        <v>0</v>
      </c>
      <c r="M744" s="262">
        <f t="shared" ca="1" si="259"/>
        <v>0</v>
      </c>
      <c r="N744" s="262">
        <f t="shared" ca="1" si="259"/>
        <v>0</v>
      </c>
      <c r="O744" s="262">
        <f t="shared" ca="1" si="259"/>
        <v>0</v>
      </c>
      <c r="P744" s="262">
        <f t="shared" ca="1" si="259"/>
        <v>0</v>
      </c>
      <c r="Q744" s="262">
        <f t="shared" ca="1" si="259"/>
        <v>0</v>
      </c>
      <c r="R744" s="262">
        <f t="shared" ca="1" si="259"/>
        <v>0</v>
      </c>
      <c r="S744" s="262">
        <f t="shared" ca="1" si="259"/>
        <v>0</v>
      </c>
      <c r="T744" s="262">
        <f t="shared" ca="1" si="259"/>
        <v>0</v>
      </c>
      <c r="U744" s="262">
        <f t="shared" ca="1" si="259"/>
        <v>0</v>
      </c>
      <c r="V744" s="262">
        <f t="shared" ca="1" si="259"/>
        <v>0</v>
      </c>
      <c r="W744" s="262">
        <f t="shared" ca="1" si="259"/>
        <v>0</v>
      </c>
      <c r="X744" s="262">
        <f t="shared" ca="1" si="259"/>
        <v>0</v>
      </c>
      <c r="Y744" s="262">
        <f t="shared" ca="1" si="259"/>
        <v>0</v>
      </c>
      <c r="Z744" s="262">
        <f t="shared" ca="1" si="259"/>
        <v>0</v>
      </c>
      <c r="AA744" s="262">
        <f t="shared" ca="1" si="259"/>
        <v>0</v>
      </c>
      <c r="AB744" s="262">
        <f t="shared" ca="1" si="259"/>
        <v>0</v>
      </c>
    </row>
    <row r="745" spans="2:28" hidden="1" outlineLevel="1">
      <c r="B745" s="556">
        <f t="shared" si="254"/>
        <v>0</v>
      </c>
      <c r="C745" s="212" t="str">
        <f t="shared" si="254"/>
        <v xml:space="preserve">2 Bed / 1 Bath </v>
      </c>
      <c r="D745" s="260"/>
      <c r="E745" s="261">
        <f t="shared" ref="E745:AB745" ca="1" si="260">IF(E600=IFERROR(OFFSET(E600,0,-$R350)+0,0),0,-$M135)</f>
        <v>0</v>
      </c>
      <c r="F745" s="262">
        <f t="shared" ca="1" si="260"/>
        <v>0</v>
      </c>
      <c r="G745" s="262">
        <f t="shared" ca="1" si="260"/>
        <v>0</v>
      </c>
      <c r="H745" s="262">
        <f t="shared" ca="1" si="260"/>
        <v>0</v>
      </c>
      <c r="I745" s="262">
        <f t="shared" ca="1" si="260"/>
        <v>0</v>
      </c>
      <c r="J745" s="262">
        <f t="shared" ca="1" si="260"/>
        <v>0</v>
      </c>
      <c r="K745" s="262">
        <f t="shared" ca="1" si="260"/>
        <v>0</v>
      </c>
      <c r="L745" s="262">
        <f t="shared" ca="1" si="260"/>
        <v>0</v>
      </c>
      <c r="M745" s="262">
        <f t="shared" ca="1" si="260"/>
        <v>0</v>
      </c>
      <c r="N745" s="262">
        <f t="shared" ca="1" si="260"/>
        <v>0</v>
      </c>
      <c r="O745" s="262">
        <f t="shared" ca="1" si="260"/>
        <v>0</v>
      </c>
      <c r="P745" s="262">
        <f t="shared" ca="1" si="260"/>
        <v>0</v>
      </c>
      <c r="Q745" s="262">
        <f t="shared" ca="1" si="260"/>
        <v>0</v>
      </c>
      <c r="R745" s="262">
        <f t="shared" ca="1" si="260"/>
        <v>0</v>
      </c>
      <c r="S745" s="262">
        <f t="shared" ca="1" si="260"/>
        <v>0</v>
      </c>
      <c r="T745" s="262">
        <f t="shared" ca="1" si="260"/>
        <v>0</v>
      </c>
      <c r="U745" s="262">
        <f t="shared" ca="1" si="260"/>
        <v>0</v>
      </c>
      <c r="V745" s="262">
        <f t="shared" ca="1" si="260"/>
        <v>0</v>
      </c>
      <c r="W745" s="262">
        <f t="shared" ca="1" si="260"/>
        <v>0</v>
      </c>
      <c r="X745" s="262">
        <f t="shared" ca="1" si="260"/>
        <v>0</v>
      </c>
      <c r="Y745" s="262">
        <f t="shared" ca="1" si="260"/>
        <v>0</v>
      </c>
      <c r="Z745" s="262">
        <f t="shared" ca="1" si="260"/>
        <v>0</v>
      </c>
      <c r="AA745" s="262">
        <f t="shared" ca="1" si="260"/>
        <v>0</v>
      </c>
      <c r="AB745" s="262">
        <f t="shared" ca="1" si="260"/>
        <v>0</v>
      </c>
    </row>
    <row r="746" spans="2:28" hidden="1" outlineLevel="1">
      <c r="B746" s="556">
        <f t="shared" si="254"/>
        <v>0</v>
      </c>
      <c r="C746" s="212" t="str">
        <f t="shared" si="254"/>
        <v xml:space="preserve">2 Bed / 2 Bath </v>
      </c>
      <c r="D746" s="260"/>
      <c r="E746" s="261">
        <f t="shared" ref="E746:AB746" ca="1" si="261">IF(E601=IFERROR(OFFSET(E601,0,-$R351)+0,0),0,-$M136)</f>
        <v>0</v>
      </c>
      <c r="F746" s="262">
        <f t="shared" ca="1" si="261"/>
        <v>0</v>
      </c>
      <c r="G746" s="262">
        <f t="shared" ca="1" si="261"/>
        <v>0</v>
      </c>
      <c r="H746" s="262">
        <f t="shared" ca="1" si="261"/>
        <v>0</v>
      </c>
      <c r="I746" s="262">
        <f t="shared" ca="1" si="261"/>
        <v>0</v>
      </c>
      <c r="J746" s="262">
        <f t="shared" ca="1" si="261"/>
        <v>0</v>
      </c>
      <c r="K746" s="262">
        <f t="shared" ca="1" si="261"/>
        <v>0</v>
      </c>
      <c r="L746" s="262">
        <f t="shared" ca="1" si="261"/>
        <v>0</v>
      </c>
      <c r="M746" s="262">
        <f t="shared" ca="1" si="261"/>
        <v>0</v>
      </c>
      <c r="N746" s="262">
        <f t="shared" ca="1" si="261"/>
        <v>0</v>
      </c>
      <c r="O746" s="262">
        <f t="shared" ca="1" si="261"/>
        <v>0</v>
      </c>
      <c r="P746" s="262">
        <f t="shared" ca="1" si="261"/>
        <v>0</v>
      </c>
      <c r="Q746" s="262">
        <f t="shared" ca="1" si="261"/>
        <v>0</v>
      </c>
      <c r="R746" s="262">
        <f t="shared" ca="1" si="261"/>
        <v>0</v>
      </c>
      <c r="S746" s="262">
        <f t="shared" ca="1" si="261"/>
        <v>0</v>
      </c>
      <c r="T746" s="262">
        <f t="shared" ca="1" si="261"/>
        <v>0</v>
      </c>
      <c r="U746" s="262">
        <f t="shared" ca="1" si="261"/>
        <v>0</v>
      </c>
      <c r="V746" s="262">
        <f t="shared" ca="1" si="261"/>
        <v>0</v>
      </c>
      <c r="W746" s="262">
        <f t="shared" ca="1" si="261"/>
        <v>0</v>
      </c>
      <c r="X746" s="262">
        <f t="shared" ca="1" si="261"/>
        <v>0</v>
      </c>
      <c r="Y746" s="262">
        <f t="shared" ca="1" si="261"/>
        <v>0</v>
      </c>
      <c r="Z746" s="262">
        <f t="shared" ca="1" si="261"/>
        <v>0</v>
      </c>
      <c r="AA746" s="262">
        <f t="shared" ca="1" si="261"/>
        <v>0</v>
      </c>
      <c r="AB746" s="262">
        <f t="shared" ca="1" si="261"/>
        <v>0</v>
      </c>
    </row>
    <row r="747" spans="2:28" hidden="1" outlineLevel="1">
      <c r="B747" s="556">
        <f t="shared" si="254"/>
        <v>0</v>
      </c>
      <c r="C747" s="212" t="str">
        <f t="shared" si="254"/>
        <v>2 Bed / 1 Bath + Den</v>
      </c>
      <c r="D747" s="260"/>
      <c r="E747" s="261">
        <f t="shared" ref="E747:AB747" ca="1" si="262">IF(E602=IFERROR(OFFSET(E602,0,-$R352)+0,0),0,-$M137)</f>
        <v>0</v>
      </c>
      <c r="F747" s="262">
        <f t="shared" ca="1" si="262"/>
        <v>0</v>
      </c>
      <c r="G747" s="262">
        <f t="shared" ca="1" si="262"/>
        <v>0</v>
      </c>
      <c r="H747" s="262">
        <f t="shared" ca="1" si="262"/>
        <v>0</v>
      </c>
      <c r="I747" s="262">
        <f t="shared" ca="1" si="262"/>
        <v>0</v>
      </c>
      <c r="J747" s="262">
        <f t="shared" ca="1" si="262"/>
        <v>0</v>
      </c>
      <c r="K747" s="262">
        <f t="shared" ca="1" si="262"/>
        <v>0</v>
      </c>
      <c r="L747" s="262">
        <f t="shared" ca="1" si="262"/>
        <v>0</v>
      </c>
      <c r="M747" s="262">
        <f t="shared" ca="1" si="262"/>
        <v>0</v>
      </c>
      <c r="N747" s="262">
        <f t="shared" ca="1" si="262"/>
        <v>0</v>
      </c>
      <c r="O747" s="262">
        <f t="shared" ca="1" si="262"/>
        <v>0</v>
      </c>
      <c r="P747" s="262">
        <f t="shared" ca="1" si="262"/>
        <v>0</v>
      </c>
      <c r="Q747" s="262">
        <f t="shared" ca="1" si="262"/>
        <v>0</v>
      </c>
      <c r="R747" s="262">
        <f t="shared" ca="1" si="262"/>
        <v>0</v>
      </c>
      <c r="S747" s="262">
        <f t="shared" ca="1" si="262"/>
        <v>0</v>
      </c>
      <c r="T747" s="262">
        <f t="shared" ca="1" si="262"/>
        <v>0</v>
      </c>
      <c r="U747" s="262">
        <f t="shared" ca="1" si="262"/>
        <v>0</v>
      </c>
      <c r="V747" s="262">
        <f t="shared" ca="1" si="262"/>
        <v>0</v>
      </c>
      <c r="W747" s="262">
        <f t="shared" ca="1" si="262"/>
        <v>0</v>
      </c>
      <c r="X747" s="262">
        <f t="shared" ca="1" si="262"/>
        <v>0</v>
      </c>
      <c r="Y747" s="262">
        <f t="shared" ca="1" si="262"/>
        <v>0</v>
      </c>
      <c r="Z747" s="262">
        <f t="shared" ca="1" si="262"/>
        <v>0</v>
      </c>
      <c r="AA747" s="262">
        <f t="shared" ca="1" si="262"/>
        <v>0</v>
      </c>
      <c r="AB747" s="262">
        <f t="shared" ca="1" si="262"/>
        <v>0</v>
      </c>
    </row>
    <row r="748" spans="2:28" hidden="1" outlineLevel="1">
      <c r="B748" s="556">
        <f t="shared" si="254"/>
        <v>0</v>
      </c>
      <c r="C748" s="212" t="str">
        <f t="shared" si="254"/>
        <v xml:space="preserve">2 Bed / 2 Bath </v>
      </c>
      <c r="D748" s="260"/>
      <c r="E748" s="261">
        <f t="shared" ref="E748:AB748" ca="1" si="263">IF(E603=IFERROR(OFFSET(E603,0,-$R353)+0,0),0,-$M138)</f>
        <v>0</v>
      </c>
      <c r="F748" s="262">
        <f t="shared" ca="1" si="263"/>
        <v>0</v>
      </c>
      <c r="G748" s="262">
        <f t="shared" ca="1" si="263"/>
        <v>0</v>
      </c>
      <c r="H748" s="262">
        <f t="shared" ca="1" si="263"/>
        <v>0</v>
      </c>
      <c r="I748" s="262">
        <f t="shared" ca="1" si="263"/>
        <v>0</v>
      </c>
      <c r="J748" s="262">
        <f t="shared" ca="1" si="263"/>
        <v>0</v>
      </c>
      <c r="K748" s="262">
        <f t="shared" ca="1" si="263"/>
        <v>0</v>
      </c>
      <c r="L748" s="262">
        <f t="shared" ca="1" si="263"/>
        <v>0</v>
      </c>
      <c r="M748" s="262">
        <f t="shared" ca="1" si="263"/>
        <v>0</v>
      </c>
      <c r="N748" s="262">
        <f t="shared" ca="1" si="263"/>
        <v>0</v>
      </c>
      <c r="O748" s="262">
        <f t="shared" ca="1" si="263"/>
        <v>0</v>
      </c>
      <c r="P748" s="262">
        <f t="shared" ca="1" si="263"/>
        <v>0</v>
      </c>
      <c r="Q748" s="262">
        <f t="shared" ca="1" si="263"/>
        <v>0</v>
      </c>
      <c r="R748" s="262">
        <f t="shared" ca="1" si="263"/>
        <v>0</v>
      </c>
      <c r="S748" s="262">
        <f t="shared" ca="1" si="263"/>
        <v>0</v>
      </c>
      <c r="T748" s="262">
        <f t="shared" ca="1" si="263"/>
        <v>0</v>
      </c>
      <c r="U748" s="262">
        <f t="shared" ca="1" si="263"/>
        <v>0</v>
      </c>
      <c r="V748" s="262">
        <f t="shared" ca="1" si="263"/>
        <v>0</v>
      </c>
      <c r="W748" s="262">
        <f t="shared" ca="1" si="263"/>
        <v>0</v>
      </c>
      <c r="X748" s="262">
        <f t="shared" ca="1" si="263"/>
        <v>0</v>
      </c>
      <c r="Y748" s="262">
        <f t="shared" ca="1" si="263"/>
        <v>0</v>
      </c>
      <c r="Z748" s="262">
        <f t="shared" ca="1" si="263"/>
        <v>0</v>
      </c>
      <c r="AA748" s="262">
        <f t="shared" ca="1" si="263"/>
        <v>0</v>
      </c>
      <c r="AB748" s="262">
        <f t="shared" ca="1" si="263"/>
        <v>0</v>
      </c>
    </row>
    <row r="749" spans="2:28" hidden="1" outlineLevel="1">
      <c r="B749" s="556">
        <f t="shared" si="254"/>
        <v>0</v>
      </c>
      <c r="C749" s="212" t="str">
        <f t="shared" si="254"/>
        <v xml:space="preserve">2 Bed / 1.5 Bath </v>
      </c>
      <c r="D749" s="260"/>
      <c r="E749" s="261">
        <f t="shared" ref="E749:AB749" ca="1" si="264">IF(E604=IFERROR(OFFSET(E604,0,-$R354)+0,0),0,-$M139)</f>
        <v>0</v>
      </c>
      <c r="F749" s="262">
        <f t="shared" ca="1" si="264"/>
        <v>0</v>
      </c>
      <c r="G749" s="262">
        <f t="shared" ca="1" si="264"/>
        <v>0</v>
      </c>
      <c r="H749" s="262">
        <f t="shared" ca="1" si="264"/>
        <v>0</v>
      </c>
      <c r="I749" s="262">
        <f t="shared" ca="1" si="264"/>
        <v>0</v>
      </c>
      <c r="J749" s="262">
        <f t="shared" ca="1" si="264"/>
        <v>0</v>
      </c>
      <c r="K749" s="262">
        <f t="shared" ca="1" si="264"/>
        <v>0</v>
      </c>
      <c r="L749" s="262">
        <f t="shared" ca="1" si="264"/>
        <v>0</v>
      </c>
      <c r="M749" s="262">
        <f t="shared" ca="1" si="264"/>
        <v>0</v>
      </c>
      <c r="N749" s="262">
        <f t="shared" ca="1" si="264"/>
        <v>0</v>
      </c>
      <c r="O749" s="262">
        <f t="shared" ca="1" si="264"/>
        <v>0</v>
      </c>
      <c r="P749" s="262">
        <f t="shared" ca="1" si="264"/>
        <v>0</v>
      </c>
      <c r="Q749" s="262">
        <f t="shared" ca="1" si="264"/>
        <v>0</v>
      </c>
      <c r="R749" s="262">
        <f t="shared" ca="1" si="264"/>
        <v>0</v>
      </c>
      <c r="S749" s="262">
        <f t="shared" ca="1" si="264"/>
        <v>0</v>
      </c>
      <c r="T749" s="262">
        <f t="shared" ca="1" si="264"/>
        <v>0</v>
      </c>
      <c r="U749" s="262">
        <f t="shared" ca="1" si="264"/>
        <v>0</v>
      </c>
      <c r="V749" s="262">
        <f t="shared" ca="1" si="264"/>
        <v>0</v>
      </c>
      <c r="W749" s="262">
        <f t="shared" ca="1" si="264"/>
        <v>0</v>
      </c>
      <c r="X749" s="262">
        <f t="shared" ca="1" si="264"/>
        <v>0</v>
      </c>
      <c r="Y749" s="262">
        <f t="shared" ca="1" si="264"/>
        <v>0</v>
      </c>
      <c r="Z749" s="262">
        <f t="shared" ca="1" si="264"/>
        <v>0</v>
      </c>
      <c r="AA749" s="262">
        <f t="shared" ca="1" si="264"/>
        <v>0</v>
      </c>
      <c r="AB749" s="262">
        <f t="shared" ca="1" si="264"/>
        <v>0</v>
      </c>
    </row>
    <row r="750" spans="2:28" hidden="1" outlineLevel="1">
      <c r="B750" s="556">
        <f t="shared" si="254"/>
        <v>0</v>
      </c>
      <c r="C750" s="212" t="str">
        <f t="shared" si="254"/>
        <v xml:space="preserve">3 Bed / 2 Bath </v>
      </c>
      <c r="D750" s="260"/>
      <c r="E750" s="261">
        <f t="shared" ref="E750:AB750" ca="1" si="265">IF(E605=IFERROR(OFFSET(E605,0,-$R355)+0,0),0,-$M140)</f>
        <v>0</v>
      </c>
      <c r="F750" s="262">
        <f t="shared" ca="1" si="265"/>
        <v>0</v>
      </c>
      <c r="G750" s="262">
        <f t="shared" ca="1" si="265"/>
        <v>0</v>
      </c>
      <c r="H750" s="262">
        <f t="shared" ca="1" si="265"/>
        <v>0</v>
      </c>
      <c r="I750" s="262">
        <f t="shared" ca="1" si="265"/>
        <v>0</v>
      </c>
      <c r="J750" s="262">
        <f t="shared" ca="1" si="265"/>
        <v>0</v>
      </c>
      <c r="K750" s="262">
        <f t="shared" ca="1" si="265"/>
        <v>0</v>
      </c>
      <c r="L750" s="262">
        <f t="shared" ca="1" si="265"/>
        <v>0</v>
      </c>
      <c r="M750" s="262">
        <f t="shared" ca="1" si="265"/>
        <v>0</v>
      </c>
      <c r="N750" s="262">
        <f t="shared" ca="1" si="265"/>
        <v>0</v>
      </c>
      <c r="O750" s="262">
        <f t="shared" ca="1" si="265"/>
        <v>0</v>
      </c>
      <c r="P750" s="262">
        <f t="shared" ca="1" si="265"/>
        <v>0</v>
      </c>
      <c r="Q750" s="262">
        <f t="shared" ca="1" si="265"/>
        <v>0</v>
      </c>
      <c r="R750" s="262">
        <f t="shared" ca="1" si="265"/>
        <v>0</v>
      </c>
      <c r="S750" s="262">
        <f t="shared" ca="1" si="265"/>
        <v>0</v>
      </c>
      <c r="T750" s="262">
        <f t="shared" ca="1" si="265"/>
        <v>0</v>
      </c>
      <c r="U750" s="262">
        <f t="shared" ca="1" si="265"/>
        <v>0</v>
      </c>
      <c r="V750" s="262">
        <f t="shared" ca="1" si="265"/>
        <v>0</v>
      </c>
      <c r="W750" s="262">
        <f t="shared" ca="1" si="265"/>
        <v>0</v>
      </c>
      <c r="X750" s="262">
        <f t="shared" ca="1" si="265"/>
        <v>0</v>
      </c>
      <c r="Y750" s="262">
        <f t="shared" ca="1" si="265"/>
        <v>0</v>
      </c>
      <c r="Z750" s="262">
        <f t="shared" ca="1" si="265"/>
        <v>0</v>
      </c>
      <c r="AA750" s="262">
        <f t="shared" ca="1" si="265"/>
        <v>0</v>
      </c>
      <c r="AB750" s="262">
        <f t="shared" ca="1" si="265"/>
        <v>0</v>
      </c>
    </row>
    <row r="751" spans="2:28" hidden="1" outlineLevel="1">
      <c r="B751" s="556">
        <f t="shared" si="254"/>
        <v>0</v>
      </c>
      <c r="C751" s="212" t="str">
        <f t="shared" si="254"/>
        <v>3 Bed / 2 Bath House</v>
      </c>
      <c r="D751" s="260"/>
      <c r="E751" s="261">
        <f t="shared" ref="E751:AB751" ca="1" si="266">IF(E606=IFERROR(OFFSET(E606,0,-$R356)+0,0),0,-$M141)</f>
        <v>0</v>
      </c>
      <c r="F751" s="262">
        <f t="shared" ca="1" si="266"/>
        <v>0</v>
      </c>
      <c r="G751" s="262">
        <f t="shared" ca="1" si="266"/>
        <v>0</v>
      </c>
      <c r="H751" s="262">
        <f t="shared" ca="1" si="266"/>
        <v>0</v>
      </c>
      <c r="I751" s="262">
        <f t="shared" ca="1" si="266"/>
        <v>0</v>
      </c>
      <c r="J751" s="262">
        <f t="shared" ca="1" si="266"/>
        <v>0</v>
      </c>
      <c r="K751" s="262">
        <f t="shared" ca="1" si="266"/>
        <v>0</v>
      </c>
      <c r="L751" s="262">
        <f t="shared" ca="1" si="266"/>
        <v>0</v>
      </c>
      <c r="M751" s="262">
        <f t="shared" ca="1" si="266"/>
        <v>0</v>
      </c>
      <c r="N751" s="262">
        <f t="shared" ca="1" si="266"/>
        <v>0</v>
      </c>
      <c r="O751" s="262">
        <f t="shared" ca="1" si="266"/>
        <v>0</v>
      </c>
      <c r="P751" s="262">
        <f t="shared" ca="1" si="266"/>
        <v>0</v>
      </c>
      <c r="Q751" s="262">
        <f t="shared" ca="1" si="266"/>
        <v>0</v>
      </c>
      <c r="R751" s="262">
        <f t="shared" ca="1" si="266"/>
        <v>0</v>
      </c>
      <c r="S751" s="262">
        <f t="shared" ca="1" si="266"/>
        <v>0</v>
      </c>
      <c r="T751" s="262">
        <f t="shared" ca="1" si="266"/>
        <v>0</v>
      </c>
      <c r="U751" s="262">
        <f t="shared" ca="1" si="266"/>
        <v>0</v>
      </c>
      <c r="V751" s="262">
        <f t="shared" ca="1" si="266"/>
        <v>0</v>
      </c>
      <c r="W751" s="262">
        <f t="shared" ca="1" si="266"/>
        <v>0</v>
      </c>
      <c r="X751" s="262">
        <f t="shared" ca="1" si="266"/>
        <v>0</v>
      </c>
      <c r="Y751" s="262">
        <f t="shared" ca="1" si="266"/>
        <v>0</v>
      </c>
      <c r="Z751" s="262">
        <f t="shared" ca="1" si="266"/>
        <v>0</v>
      </c>
      <c r="AA751" s="262">
        <f t="shared" ca="1" si="266"/>
        <v>0</v>
      </c>
      <c r="AB751" s="262">
        <f t="shared" ca="1" si="266"/>
        <v>0</v>
      </c>
    </row>
    <row r="752" spans="2:28" hidden="1" outlineLevel="1">
      <c r="B752" s="556">
        <f t="shared" si="254"/>
        <v>0</v>
      </c>
      <c r="C752" s="212" t="str">
        <f t="shared" si="254"/>
        <v xml:space="preserve">3 Bed / 2 Bath </v>
      </c>
      <c r="D752" s="260"/>
      <c r="E752" s="261">
        <f t="shared" ref="E752:AB752" ca="1" si="267">IF(E607=IFERROR(OFFSET(E607,0,-$R357)+0,0),0,-$M142)</f>
        <v>0</v>
      </c>
      <c r="F752" s="262">
        <f t="shared" ca="1" si="267"/>
        <v>0</v>
      </c>
      <c r="G752" s="262">
        <f t="shared" ca="1" si="267"/>
        <v>0</v>
      </c>
      <c r="H752" s="262">
        <f t="shared" ca="1" si="267"/>
        <v>0</v>
      </c>
      <c r="I752" s="262">
        <f t="shared" ca="1" si="267"/>
        <v>0</v>
      </c>
      <c r="J752" s="262">
        <f t="shared" ca="1" si="267"/>
        <v>0</v>
      </c>
      <c r="K752" s="262">
        <f t="shared" ca="1" si="267"/>
        <v>0</v>
      </c>
      <c r="L752" s="262">
        <f t="shared" ca="1" si="267"/>
        <v>0</v>
      </c>
      <c r="M752" s="262">
        <f t="shared" ca="1" si="267"/>
        <v>0</v>
      </c>
      <c r="N752" s="262">
        <f t="shared" ca="1" si="267"/>
        <v>0</v>
      </c>
      <c r="O752" s="262">
        <f t="shared" ca="1" si="267"/>
        <v>0</v>
      </c>
      <c r="P752" s="262">
        <f t="shared" ca="1" si="267"/>
        <v>0</v>
      </c>
      <c r="Q752" s="262">
        <f t="shared" ca="1" si="267"/>
        <v>0</v>
      </c>
      <c r="R752" s="262">
        <f t="shared" ca="1" si="267"/>
        <v>0</v>
      </c>
      <c r="S752" s="262">
        <f t="shared" ca="1" si="267"/>
        <v>0</v>
      </c>
      <c r="T752" s="262">
        <f t="shared" ca="1" si="267"/>
        <v>0</v>
      </c>
      <c r="U752" s="262">
        <f t="shared" ca="1" si="267"/>
        <v>0</v>
      </c>
      <c r="V752" s="262">
        <f t="shared" ca="1" si="267"/>
        <v>0</v>
      </c>
      <c r="W752" s="262">
        <f t="shared" ca="1" si="267"/>
        <v>0</v>
      </c>
      <c r="X752" s="262">
        <f t="shared" ca="1" si="267"/>
        <v>0</v>
      </c>
      <c r="Y752" s="262">
        <f t="shared" ca="1" si="267"/>
        <v>0</v>
      </c>
      <c r="Z752" s="262">
        <f t="shared" ca="1" si="267"/>
        <v>0</v>
      </c>
      <c r="AA752" s="262">
        <f t="shared" ca="1" si="267"/>
        <v>0</v>
      </c>
      <c r="AB752" s="262">
        <f t="shared" ca="1" si="267"/>
        <v>0</v>
      </c>
    </row>
    <row r="753" spans="2:28" hidden="1" outlineLevel="1">
      <c r="B753" s="556">
        <f t="shared" si="254"/>
        <v>0</v>
      </c>
      <c r="C753" s="212" t="str">
        <f t="shared" si="254"/>
        <v xml:space="preserve">1 Bed / 1 Bath </v>
      </c>
      <c r="D753" s="260"/>
      <c r="E753" s="261">
        <f t="shared" ref="E753:AB753" ca="1" si="268">IF(E608=IFERROR(OFFSET(E608,0,-$R358)+0,0),0,-$M143)</f>
        <v>0</v>
      </c>
      <c r="F753" s="262">
        <f t="shared" ca="1" si="268"/>
        <v>0</v>
      </c>
      <c r="G753" s="262">
        <f t="shared" ca="1" si="268"/>
        <v>0</v>
      </c>
      <c r="H753" s="262">
        <f t="shared" ca="1" si="268"/>
        <v>0</v>
      </c>
      <c r="I753" s="262">
        <f t="shared" ca="1" si="268"/>
        <v>0</v>
      </c>
      <c r="J753" s="262">
        <f t="shared" ca="1" si="268"/>
        <v>0</v>
      </c>
      <c r="K753" s="262">
        <f t="shared" ca="1" si="268"/>
        <v>0</v>
      </c>
      <c r="L753" s="262">
        <f t="shared" ca="1" si="268"/>
        <v>0</v>
      </c>
      <c r="M753" s="262">
        <f t="shared" ca="1" si="268"/>
        <v>0</v>
      </c>
      <c r="N753" s="262">
        <f t="shared" ca="1" si="268"/>
        <v>0</v>
      </c>
      <c r="O753" s="262">
        <f t="shared" ca="1" si="268"/>
        <v>0</v>
      </c>
      <c r="P753" s="262">
        <f t="shared" ca="1" si="268"/>
        <v>0</v>
      </c>
      <c r="Q753" s="262">
        <f t="shared" ca="1" si="268"/>
        <v>0</v>
      </c>
      <c r="R753" s="262">
        <f t="shared" ca="1" si="268"/>
        <v>0</v>
      </c>
      <c r="S753" s="262">
        <f t="shared" ca="1" si="268"/>
        <v>0</v>
      </c>
      <c r="T753" s="262">
        <f t="shared" ca="1" si="268"/>
        <v>0</v>
      </c>
      <c r="U753" s="262">
        <f t="shared" ca="1" si="268"/>
        <v>0</v>
      </c>
      <c r="V753" s="262">
        <f t="shared" ca="1" si="268"/>
        <v>0</v>
      </c>
      <c r="W753" s="262">
        <f t="shared" ca="1" si="268"/>
        <v>0</v>
      </c>
      <c r="X753" s="262">
        <f t="shared" ca="1" si="268"/>
        <v>0</v>
      </c>
      <c r="Y753" s="262">
        <f t="shared" ca="1" si="268"/>
        <v>0</v>
      </c>
      <c r="Z753" s="262">
        <f t="shared" ca="1" si="268"/>
        <v>0</v>
      </c>
      <c r="AA753" s="262">
        <f t="shared" ca="1" si="268"/>
        <v>0</v>
      </c>
      <c r="AB753" s="262">
        <f t="shared" ca="1" si="268"/>
        <v>0</v>
      </c>
    </row>
    <row r="754" spans="2:28" hidden="1" outlineLevel="1">
      <c r="B754" s="556">
        <f t="shared" si="254"/>
        <v>0</v>
      </c>
      <c r="C754" s="212" t="str">
        <f t="shared" si="254"/>
        <v xml:space="preserve">2 Bed / 2 Bath </v>
      </c>
      <c r="D754" s="260"/>
      <c r="E754" s="261">
        <f t="shared" ref="E754:AB754" ca="1" si="269">IF(E609=IFERROR(OFFSET(E609,0,-$R359)+0,0),0,-$M144)</f>
        <v>0</v>
      </c>
      <c r="F754" s="262">
        <f t="shared" ca="1" si="269"/>
        <v>0</v>
      </c>
      <c r="G754" s="262">
        <f t="shared" ca="1" si="269"/>
        <v>0</v>
      </c>
      <c r="H754" s="262">
        <f t="shared" ca="1" si="269"/>
        <v>0</v>
      </c>
      <c r="I754" s="262">
        <f t="shared" ca="1" si="269"/>
        <v>0</v>
      </c>
      <c r="J754" s="262">
        <f t="shared" ca="1" si="269"/>
        <v>0</v>
      </c>
      <c r="K754" s="262">
        <f t="shared" ca="1" si="269"/>
        <v>0</v>
      </c>
      <c r="L754" s="262">
        <f t="shared" ca="1" si="269"/>
        <v>0</v>
      </c>
      <c r="M754" s="262">
        <f t="shared" ca="1" si="269"/>
        <v>0</v>
      </c>
      <c r="N754" s="262">
        <f t="shared" ca="1" si="269"/>
        <v>0</v>
      </c>
      <c r="O754" s="262">
        <f t="shared" ca="1" si="269"/>
        <v>0</v>
      </c>
      <c r="P754" s="262">
        <f t="shared" ca="1" si="269"/>
        <v>0</v>
      </c>
      <c r="Q754" s="262">
        <f t="shared" ca="1" si="269"/>
        <v>0</v>
      </c>
      <c r="R754" s="262">
        <f t="shared" ca="1" si="269"/>
        <v>0</v>
      </c>
      <c r="S754" s="262">
        <f t="shared" ca="1" si="269"/>
        <v>0</v>
      </c>
      <c r="T754" s="262">
        <f t="shared" ca="1" si="269"/>
        <v>0</v>
      </c>
      <c r="U754" s="262">
        <f t="shared" ca="1" si="269"/>
        <v>0</v>
      </c>
      <c r="V754" s="262">
        <f t="shared" ca="1" si="269"/>
        <v>0</v>
      </c>
      <c r="W754" s="262">
        <f t="shared" ca="1" si="269"/>
        <v>0</v>
      </c>
      <c r="X754" s="262">
        <f t="shared" ca="1" si="269"/>
        <v>0</v>
      </c>
      <c r="Y754" s="262">
        <f t="shared" ca="1" si="269"/>
        <v>0</v>
      </c>
      <c r="Z754" s="262">
        <f t="shared" ca="1" si="269"/>
        <v>0</v>
      </c>
      <c r="AA754" s="262">
        <f t="shared" ca="1" si="269"/>
        <v>0</v>
      </c>
      <c r="AB754" s="262">
        <f t="shared" ca="1" si="269"/>
        <v>0</v>
      </c>
    </row>
    <row r="755" spans="2:28" hidden="1" outlineLevel="1">
      <c r="B755" s="556">
        <f t="shared" si="254"/>
        <v>0</v>
      </c>
      <c r="C755" s="212" t="str">
        <f t="shared" si="254"/>
        <v xml:space="preserve">4 Bed / 2 Bath Penthouse </v>
      </c>
      <c r="D755" s="260"/>
      <c r="E755" s="261">
        <f t="shared" ref="E755:AB755" ca="1" si="270">IF(E610=IFERROR(OFFSET(E610,0,-$R360)+0,0),0,-$M145)</f>
        <v>0</v>
      </c>
      <c r="F755" s="262">
        <f t="shared" ca="1" si="270"/>
        <v>0</v>
      </c>
      <c r="G755" s="262">
        <f t="shared" ca="1" si="270"/>
        <v>0</v>
      </c>
      <c r="H755" s="262">
        <f t="shared" ca="1" si="270"/>
        <v>0</v>
      </c>
      <c r="I755" s="262">
        <f t="shared" ca="1" si="270"/>
        <v>0</v>
      </c>
      <c r="J755" s="262">
        <f t="shared" ca="1" si="270"/>
        <v>0</v>
      </c>
      <c r="K755" s="262">
        <f t="shared" ca="1" si="270"/>
        <v>0</v>
      </c>
      <c r="L755" s="262">
        <f t="shared" ca="1" si="270"/>
        <v>0</v>
      </c>
      <c r="M755" s="262">
        <f t="shared" ca="1" si="270"/>
        <v>0</v>
      </c>
      <c r="N755" s="262">
        <f t="shared" ca="1" si="270"/>
        <v>0</v>
      </c>
      <c r="O755" s="262">
        <f t="shared" ca="1" si="270"/>
        <v>0</v>
      </c>
      <c r="P755" s="262">
        <f t="shared" ca="1" si="270"/>
        <v>0</v>
      </c>
      <c r="Q755" s="262">
        <f t="shared" ca="1" si="270"/>
        <v>0</v>
      </c>
      <c r="R755" s="262">
        <f t="shared" ca="1" si="270"/>
        <v>0</v>
      </c>
      <c r="S755" s="262">
        <f t="shared" ca="1" si="270"/>
        <v>0</v>
      </c>
      <c r="T755" s="262">
        <f t="shared" ca="1" si="270"/>
        <v>0</v>
      </c>
      <c r="U755" s="262">
        <f t="shared" ca="1" si="270"/>
        <v>0</v>
      </c>
      <c r="V755" s="262">
        <f t="shared" ca="1" si="270"/>
        <v>0</v>
      </c>
      <c r="W755" s="262">
        <f t="shared" ca="1" si="270"/>
        <v>0</v>
      </c>
      <c r="X755" s="262">
        <f t="shared" ca="1" si="270"/>
        <v>0</v>
      </c>
      <c r="Y755" s="262">
        <f t="shared" ca="1" si="270"/>
        <v>0</v>
      </c>
      <c r="Z755" s="262">
        <f t="shared" ca="1" si="270"/>
        <v>0</v>
      </c>
      <c r="AA755" s="262">
        <f t="shared" ca="1" si="270"/>
        <v>0</v>
      </c>
      <c r="AB755" s="262">
        <f t="shared" ca="1" si="270"/>
        <v>0</v>
      </c>
    </row>
    <row r="756" spans="2:28" hidden="1" outlineLevel="1">
      <c r="B756" s="556">
        <f t="shared" ref="B756:C768" si="271">B722</f>
        <v>0</v>
      </c>
      <c r="C756" s="212" t="str">
        <f t="shared" si="271"/>
        <v xml:space="preserve">2 Bed / 2 Bath </v>
      </c>
      <c r="D756" s="260"/>
      <c r="E756" s="261">
        <f t="shared" ref="E756:AB756" ca="1" si="272">IF(E611=IFERROR(OFFSET(E611,0,-$R361)+0,0),0,-$M146)</f>
        <v>0</v>
      </c>
      <c r="F756" s="262">
        <f t="shared" ca="1" si="272"/>
        <v>0</v>
      </c>
      <c r="G756" s="262">
        <f t="shared" ca="1" si="272"/>
        <v>0</v>
      </c>
      <c r="H756" s="262">
        <f t="shared" ca="1" si="272"/>
        <v>0</v>
      </c>
      <c r="I756" s="262">
        <f t="shared" ca="1" si="272"/>
        <v>0</v>
      </c>
      <c r="J756" s="262">
        <f t="shared" ca="1" si="272"/>
        <v>0</v>
      </c>
      <c r="K756" s="262">
        <f t="shared" ca="1" si="272"/>
        <v>0</v>
      </c>
      <c r="L756" s="262">
        <f t="shared" ca="1" si="272"/>
        <v>0</v>
      </c>
      <c r="M756" s="262">
        <f t="shared" ca="1" si="272"/>
        <v>0</v>
      </c>
      <c r="N756" s="262">
        <f t="shared" ca="1" si="272"/>
        <v>0</v>
      </c>
      <c r="O756" s="262">
        <f t="shared" ca="1" si="272"/>
        <v>0</v>
      </c>
      <c r="P756" s="262">
        <f t="shared" ca="1" si="272"/>
        <v>0</v>
      </c>
      <c r="Q756" s="262">
        <f t="shared" ca="1" si="272"/>
        <v>0</v>
      </c>
      <c r="R756" s="262">
        <f t="shared" ca="1" si="272"/>
        <v>0</v>
      </c>
      <c r="S756" s="262">
        <f t="shared" ca="1" si="272"/>
        <v>0</v>
      </c>
      <c r="T756" s="262">
        <f t="shared" ca="1" si="272"/>
        <v>0</v>
      </c>
      <c r="U756" s="262">
        <f t="shared" ca="1" si="272"/>
        <v>0</v>
      </c>
      <c r="V756" s="262">
        <f t="shared" ca="1" si="272"/>
        <v>0</v>
      </c>
      <c r="W756" s="262">
        <f t="shared" ca="1" si="272"/>
        <v>0</v>
      </c>
      <c r="X756" s="262">
        <f t="shared" ca="1" si="272"/>
        <v>0</v>
      </c>
      <c r="Y756" s="262">
        <f t="shared" ca="1" si="272"/>
        <v>0</v>
      </c>
      <c r="Z756" s="262">
        <f t="shared" ca="1" si="272"/>
        <v>0</v>
      </c>
      <c r="AA756" s="262">
        <f t="shared" ca="1" si="272"/>
        <v>0</v>
      </c>
      <c r="AB756" s="262">
        <f t="shared" ca="1" si="272"/>
        <v>0</v>
      </c>
    </row>
    <row r="757" spans="2:28" hidden="1" outlineLevel="1">
      <c r="B757" s="556">
        <f t="shared" si="271"/>
        <v>0</v>
      </c>
      <c r="C757" s="212">
        <f t="shared" si="271"/>
        <v>0</v>
      </c>
      <c r="D757" s="260"/>
      <c r="E757" s="261">
        <f t="shared" ref="E757:AB757" ca="1" si="273">IF(E612=IFERROR(OFFSET(E612,0,-$R362)+0,0),0,-$M147)</f>
        <v>0</v>
      </c>
      <c r="F757" s="262">
        <f t="shared" ca="1" si="273"/>
        <v>0</v>
      </c>
      <c r="G757" s="262">
        <f t="shared" ca="1" si="273"/>
        <v>0</v>
      </c>
      <c r="H757" s="262">
        <f t="shared" ca="1" si="273"/>
        <v>0</v>
      </c>
      <c r="I757" s="262">
        <f t="shared" ca="1" si="273"/>
        <v>0</v>
      </c>
      <c r="J757" s="262">
        <f t="shared" ca="1" si="273"/>
        <v>0</v>
      </c>
      <c r="K757" s="262">
        <f t="shared" ca="1" si="273"/>
        <v>0</v>
      </c>
      <c r="L757" s="262">
        <f t="shared" ca="1" si="273"/>
        <v>0</v>
      </c>
      <c r="M757" s="262">
        <f t="shared" ca="1" si="273"/>
        <v>0</v>
      </c>
      <c r="N757" s="262">
        <f t="shared" ca="1" si="273"/>
        <v>0</v>
      </c>
      <c r="O757" s="262">
        <f t="shared" ca="1" si="273"/>
        <v>0</v>
      </c>
      <c r="P757" s="262">
        <f t="shared" ca="1" si="273"/>
        <v>0</v>
      </c>
      <c r="Q757" s="262">
        <f t="shared" ca="1" si="273"/>
        <v>0</v>
      </c>
      <c r="R757" s="262">
        <f t="shared" ca="1" si="273"/>
        <v>0</v>
      </c>
      <c r="S757" s="262">
        <f t="shared" ca="1" si="273"/>
        <v>0</v>
      </c>
      <c r="T757" s="262">
        <f t="shared" ca="1" si="273"/>
        <v>0</v>
      </c>
      <c r="U757" s="262">
        <f t="shared" ca="1" si="273"/>
        <v>0</v>
      </c>
      <c r="V757" s="262">
        <f t="shared" ca="1" si="273"/>
        <v>0</v>
      </c>
      <c r="W757" s="262">
        <f t="shared" ca="1" si="273"/>
        <v>0</v>
      </c>
      <c r="X757" s="262">
        <f t="shared" ca="1" si="273"/>
        <v>0</v>
      </c>
      <c r="Y757" s="262">
        <f t="shared" ca="1" si="273"/>
        <v>0</v>
      </c>
      <c r="Z757" s="262">
        <f t="shared" ca="1" si="273"/>
        <v>0</v>
      </c>
      <c r="AA757" s="262">
        <f t="shared" ca="1" si="273"/>
        <v>0</v>
      </c>
      <c r="AB757" s="262">
        <f t="shared" ca="1" si="273"/>
        <v>0</v>
      </c>
    </row>
    <row r="758" spans="2:28" hidden="1" outlineLevel="1">
      <c r="B758" s="556">
        <f t="shared" si="271"/>
        <v>0</v>
      </c>
      <c r="C758" s="212">
        <f t="shared" si="271"/>
        <v>0</v>
      </c>
      <c r="D758" s="260"/>
      <c r="E758" s="261">
        <f t="shared" ref="E758:AB758" ca="1" si="274">IF(E613=IFERROR(OFFSET(E613,0,-$R363)+0,0),0,-$M148)</f>
        <v>0</v>
      </c>
      <c r="F758" s="262">
        <f t="shared" ca="1" si="274"/>
        <v>0</v>
      </c>
      <c r="G758" s="262">
        <f t="shared" ca="1" si="274"/>
        <v>0</v>
      </c>
      <c r="H758" s="262">
        <f t="shared" ca="1" si="274"/>
        <v>0</v>
      </c>
      <c r="I758" s="262">
        <f t="shared" ca="1" si="274"/>
        <v>0</v>
      </c>
      <c r="J758" s="262">
        <f t="shared" ca="1" si="274"/>
        <v>0</v>
      </c>
      <c r="K758" s="262">
        <f t="shared" ca="1" si="274"/>
        <v>0</v>
      </c>
      <c r="L758" s="262">
        <f t="shared" ca="1" si="274"/>
        <v>0</v>
      </c>
      <c r="M758" s="262">
        <f t="shared" ca="1" si="274"/>
        <v>0</v>
      </c>
      <c r="N758" s="262">
        <f t="shared" ca="1" si="274"/>
        <v>0</v>
      </c>
      <c r="O758" s="262">
        <f t="shared" ca="1" si="274"/>
        <v>0</v>
      </c>
      <c r="P758" s="262">
        <f t="shared" ca="1" si="274"/>
        <v>0</v>
      </c>
      <c r="Q758" s="262">
        <f t="shared" ca="1" si="274"/>
        <v>0</v>
      </c>
      <c r="R758" s="262">
        <f t="shared" ca="1" si="274"/>
        <v>0</v>
      </c>
      <c r="S758" s="262">
        <f t="shared" ca="1" si="274"/>
        <v>0</v>
      </c>
      <c r="T758" s="262">
        <f t="shared" ca="1" si="274"/>
        <v>0</v>
      </c>
      <c r="U758" s="262">
        <f t="shared" ca="1" si="274"/>
        <v>0</v>
      </c>
      <c r="V758" s="262">
        <f t="shared" ca="1" si="274"/>
        <v>0</v>
      </c>
      <c r="W758" s="262">
        <f t="shared" ca="1" si="274"/>
        <v>0</v>
      </c>
      <c r="X758" s="262">
        <f t="shared" ca="1" si="274"/>
        <v>0</v>
      </c>
      <c r="Y758" s="262">
        <f t="shared" ca="1" si="274"/>
        <v>0</v>
      </c>
      <c r="Z758" s="262">
        <f t="shared" ca="1" si="274"/>
        <v>0</v>
      </c>
      <c r="AA758" s="262">
        <f t="shared" ca="1" si="274"/>
        <v>0</v>
      </c>
      <c r="AB758" s="262">
        <f t="shared" ca="1" si="274"/>
        <v>0</v>
      </c>
    </row>
    <row r="759" spans="2:28" hidden="1" outlineLevel="1">
      <c r="B759" s="556">
        <f t="shared" si="271"/>
        <v>0</v>
      </c>
      <c r="C759" s="212">
        <f t="shared" si="271"/>
        <v>0</v>
      </c>
      <c r="D759" s="260"/>
      <c r="E759" s="261">
        <f t="shared" ref="E759:AB759" ca="1" si="275">IF(E614=IFERROR(OFFSET(E614,0,-$R364)+0,0),0,-$M149)</f>
        <v>0</v>
      </c>
      <c r="F759" s="262">
        <f t="shared" ca="1" si="275"/>
        <v>0</v>
      </c>
      <c r="G759" s="262">
        <f t="shared" ca="1" si="275"/>
        <v>0</v>
      </c>
      <c r="H759" s="262">
        <f t="shared" ca="1" si="275"/>
        <v>0</v>
      </c>
      <c r="I759" s="262">
        <f t="shared" ca="1" si="275"/>
        <v>0</v>
      </c>
      <c r="J759" s="262">
        <f t="shared" ca="1" si="275"/>
        <v>0</v>
      </c>
      <c r="K759" s="262">
        <f t="shared" ca="1" si="275"/>
        <v>0</v>
      </c>
      <c r="L759" s="262">
        <f t="shared" ca="1" si="275"/>
        <v>0</v>
      </c>
      <c r="M759" s="262">
        <f t="shared" ca="1" si="275"/>
        <v>0</v>
      </c>
      <c r="N759" s="262">
        <f t="shared" ca="1" si="275"/>
        <v>0</v>
      </c>
      <c r="O759" s="262">
        <f t="shared" ca="1" si="275"/>
        <v>0</v>
      </c>
      <c r="P759" s="262">
        <f t="shared" ca="1" si="275"/>
        <v>0</v>
      </c>
      <c r="Q759" s="262">
        <f t="shared" ca="1" si="275"/>
        <v>0</v>
      </c>
      <c r="R759" s="262">
        <f t="shared" ca="1" si="275"/>
        <v>0</v>
      </c>
      <c r="S759" s="262">
        <f t="shared" ca="1" si="275"/>
        <v>0</v>
      </c>
      <c r="T759" s="262">
        <f t="shared" ca="1" si="275"/>
        <v>0</v>
      </c>
      <c r="U759" s="262">
        <f t="shared" ca="1" si="275"/>
        <v>0</v>
      </c>
      <c r="V759" s="262">
        <f t="shared" ca="1" si="275"/>
        <v>0</v>
      </c>
      <c r="W759" s="262">
        <f t="shared" ca="1" si="275"/>
        <v>0</v>
      </c>
      <c r="X759" s="262">
        <f t="shared" ca="1" si="275"/>
        <v>0</v>
      </c>
      <c r="Y759" s="262">
        <f t="shared" ca="1" si="275"/>
        <v>0</v>
      </c>
      <c r="Z759" s="262">
        <f t="shared" ca="1" si="275"/>
        <v>0</v>
      </c>
      <c r="AA759" s="262">
        <f t="shared" ca="1" si="275"/>
        <v>0</v>
      </c>
      <c r="AB759" s="262">
        <f t="shared" ca="1" si="275"/>
        <v>0</v>
      </c>
    </row>
    <row r="760" spans="2:28" hidden="1" outlineLevel="1">
      <c r="B760" s="556">
        <f t="shared" si="271"/>
        <v>0</v>
      </c>
      <c r="C760" s="212">
        <f t="shared" si="271"/>
        <v>0</v>
      </c>
      <c r="D760" s="260"/>
      <c r="E760" s="261">
        <f t="shared" ref="E760:AB760" ca="1" si="276">IF(E615=IFERROR(OFFSET(E615,0,-$R365)+0,0),0,-$M150)</f>
        <v>0</v>
      </c>
      <c r="F760" s="262">
        <f t="shared" ca="1" si="276"/>
        <v>0</v>
      </c>
      <c r="G760" s="262">
        <f t="shared" ca="1" si="276"/>
        <v>0</v>
      </c>
      <c r="H760" s="262">
        <f t="shared" ca="1" si="276"/>
        <v>0</v>
      </c>
      <c r="I760" s="262">
        <f t="shared" ca="1" si="276"/>
        <v>0</v>
      </c>
      <c r="J760" s="262">
        <f t="shared" ca="1" si="276"/>
        <v>0</v>
      </c>
      <c r="K760" s="262">
        <f t="shared" ca="1" si="276"/>
        <v>0</v>
      </c>
      <c r="L760" s="262">
        <f t="shared" ca="1" si="276"/>
        <v>0</v>
      </c>
      <c r="M760" s="262">
        <f t="shared" ca="1" si="276"/>
        <v>0</v>
      </c>
      <c r="N760" s="262">
        <f t="shared" ca="1" si="276"/>
        <v>0</v>
      </c>
      <c r="O760" s="262">
        <f t="shared" ca="1" si="276"/>
        <v>0</v>
      </c>
      <c r="P760" s="262">
        <f t="shared" ca="1" si="276"/>
        <v>0</v>
      </c>
      <c r="Q760" s="262">
        <f t="shared" ca="1" si="276"/>
        <v>0</v>
      </c>
      <c r="R760" s="262">
        <f t="shared" ca="1" si="276"/>
        <v>0</v>
      </c>
      <c r="S760" s="262">
        <f t="shared" ca="1" si="276"/>
        <v>0</v>
      </c>
      <c r="T760" s="262">
        <f t="shared" ca="1" si="276"/>
        <v>0</v>
      </c>
      <c r="U760" s="262">
        <f t="shared" ca="1" si="276"/>
        <v>0</v>
      </c>
      <c r="V760" s="262">
        <f t="shared" ca="1" si="276"/>
        <v>0</v>
      </c>
      <c r="W760" s="262">
        <f t="shared" ca="1" si="276"/>
        <v>0</v>
      </c>
      <c r="X760" s="262">
        <f t="shared" ca="1" si="276"/>
        <v>0</v>
      </c>
      <c r="Y760" s="262">
        <f t="shared" ca="1" si="276"/>
        <v>0</v>
      </c>
      <c r="Z760" s="262">
        <f t="shared" ca="1" si="276"/>
        <v>0</v>
      </c>
      <c r="AA760" s="262">
        <f t="shared" ca="1" si="276"/>
        <v>0</v>
      </c>
      <c r="AB760" s="262">
        <f t="shared" ca="1" si="276"/>
        <v>0</v>
      </c>
    </row>
    <row r="761" spans="2:28" hidden="1" outlineLevel="1">
      <c r="B761" s="556">
        <f t="shared" si="271"/>
        <v>0</v>
      </c>
      <c r="C761" s="212">
        <f t="shared" si="271"/>
        <v>0</v>
      </c>
      <c r="D761" s="260"/>
      <c r="E761" s="261">
        <f t="shared" ref="E761:AB761" ca="1" si="277">IF(E616=IFERROR(OFFSET(E616,0,-$R366)+0,0),0,-$M151)</f>
        <v>0</v>
      </c>
      <c r="F761" s="262">
        <f t="shared" ca="1" si="277"/>
        <v>0</v>
      </c>
      <c r="G761" s="262">
        <f t="shared" ca="1" si="277"/>
        <v>0</v>
      </c>
      <c r="H761" s="262">
        <f t="shared" ca="1" si="277"/>
        <v>0</v>
      </c>
      <c r="I761" s="262">
        <f t="shared" ca="1" si="277"/>
        <v>0</v>
      </c>
      <c r="J761" s="262">
        <f t="shared" ca="1" si="277"/>
        <v>0</v>
      </c>
      <c r="K761" s="262">
        <f t="shared" ca="1" si="277"/>
        <v>0</v>
      </c>
      <c r="L761" s="262">
        <f t="shared" ca="1" si="277"/>
        <v>0</v>
      </c>
      <c r="M761" s="262">
        <f t="shared" ca="1" si="277"/>
        <v>0</v>
      </c>
      <c r="N761" s="262">
        <f t="shared" ca="1" si="277"/>
        <v>0</v>
      </c>
      <c r="O761" s="262">
        <f t="shared" ca="1" si="277"/>
        <v>0</v>
      </c>
      <c r="P761" s="262">
        <f t="shared" ca="1" si="277"/>
        <v>0</v>
      </c>
      <c r="Q761" s="262">
        <f t="shared" ca="1" si="277"/>
        <v>0</v>
      </c>
      <c r="R761" s="262">
        <f t="shared" ca="1" si="277"/>
        <v>0</v>
      </c>
      <c r="S761" s="262">
        <f t="shared" ca="1" si="277"/>
        <v>0</v>
      </c>
      <c r="T761" s="262">
        <f t="shared" ca="1" si="277"/>
        <v>0</v>
      </c>
      <c r="U761" s="262">
        <f t="shared" ca="1" si="277"/>
        <v>0</v>
      </c>
      <c r="V761" s="262">
        <f t="shared" ca="1" si="277"/>
        <v>0</v>
      </c>
      <c r="W761" s="262">
        <f t="shared" ca="1" si="277"/>
        <v>0</v>
      </c>
      <c r="X761" s="262">
        <f t="shared" ca="1" si="277"/>
        <v>0</v>
      </c>
      <c r="Y761" s="262">
        <f t="shared" ca="1" si="277"/>
        <v>0</v>
      </c>
      <c r="Z761" s="262">
        <f t="shared" ca="1" si="277"/>
        <v>0</v>
      </c>
      <c r="AA761" s="262">
        <f t="shared" ca="1" si="277"/>
        <v>0</v>
      </c>
      <c r="AB761" s="262">
        <f t="shared" ca="1" si="277"/>
        <v>0</v>
      </c>
    </row>
    <row r="762" spans="2:28" hidden="1" outlineLevel="1">
      <c r="B762" s="556">
        <f t="shared" si="271"/>
        <v>0</v>
      </c>
      <c r="C762" s="212">
        <f t="shared" si="271"/>
        <v>0</v>
      </c>
      <c r="D762" s="260"/>
      <c r="E762" s="261">
        <f t="shared" ref="E762:AB762" ca="1" si="278">IF(E617=IFERROR(OFFSET(E617,0,-$R367)+0,0),0,-$M152)</f>
        <v>0</v>
      </c>
      <c r="F762" s="262">
        <f t="shared" ca="1" si="278"/>
        <v>0</v>
      </c>
      <c r="G762" s="262">
        <f t="shared" ca="1" si="278"/>
        <v>0</v>
      </c>
      <c r="H762" s="262">
        <f t="shared" ca="1" si="278"/>
        <v>0</v>
      </c>
      <c r="I762" s="262">
        <f t="shared" ca="1" si="278"/>
        <v>0</v>
      </c>
      <c r="J762" s="262">
        <f t="shared" ca="1" si="278"/>
        <v>0</v>
      </c>
      <c r="K762" s="262">
        <f t="shared" ca="1" si="278"/>
        <v>0</v>
      </c>
      <c r="L762" s="262">
        <f t="shared" ca="1" si="278"/>
        <v>0</v>
      </c>
      <c r="M762" s="262">
        <f t="shared" ca="1" si="278"/>
        <v>0</v>
      </c>
      <c r="N762" s="262">
        <f t="shared" ca="1" si="278"/>
        <v>0</v>
      </c>
      <c r="O762" s="262">
        <f t="shared" ca="1" si="278"/>
        <v>0</v>
      </c>
      <c r="P762" s="262">
        <f t="shared" ca="1" si="278"/>
        <v>0</v>
      </c>
      <c r="Q762" s="262">
        <f t="shared" ca="1" si="278"/>
        <v>0</v>
      </c>
      <c r="R762" s="262">
        <f t="shared" ca="1" si="278"/>
        <v>0</v>
      </c>
      <c r="S762" s="262">
        <f t="shared" ca="1" si="278"/>
        <v>0</v>
      </c>
      <c r="T762" s="262">
        <f t="shared" ca="1" si="278"/>
        <v>0</v>
      </c>
      <c r="U762" s="262">
        <f t="shared" ca="1" si="278"/>
        <v>0</v>
      </c>
      <c r="V762" s="262">
        <f t="shared" ca="1" si="278"/>
        <v>0</v>
      </c>
      <c r="W762" s="262">
        <f t="shared" ca="1" si="278"/>
        <v>0</v>
      </c>
      <c r="X762" s="262">
        <f t="shared" ca="1" si="278"/>
        <v>0</v>
      </c>
      <c r="Y762" s="262">
        <f t="shared" ca="1" si="278"/>
        <v>0</v>
      </c>
      <c r="Z762" s="262">
        <f t="shared" ca="1" si="278"/>
        <v>0</v>
      </c>
      <c r="AA762" s="262">
        <f t="shared" ca="1" si="278"/>
        <v>0</v>
      </c>
      <c r="AB762" s="262">
        <f t="shared" ca="1" si="278"/>
        <v>0</v>
      </c>
    </row>
    <row r="763" spans="2:28" hidden="1" outlineLevel="1">
      <c r="B763" s="556">
        <f t="shared" si="271"/>
        <v>0</v>
      </c>
      <c r="C763" s="212">
        <f t="shared" si="271"/>
        <v>0</v>
      </c>
      <c r="D763" s="260"/>
      <c r="E763" s="261">
        <f t="shared" ref="E763:AB763" ca="1" si="279">IF(E618=IFERROR(OFFSET(E618,0,-$R368)+0,0),0,-$M153)</f>
        <v>0</v>
      </c>
      <c r="F763" s="262">
        <f t="shared" ca="1" si="279"/>
        <v>0</v>
      </c>
      <c r="G763" s="262">
        <f t="shared" ca="1" si="279"/>
        <v>0</v>
      </c>
      <c r="H763" s="262">
        <f t="shared" ca="1" si="279"/>
        <v>0</v>
      </c>
      <c r="I763" s="262">
        <f t="shared" ca="1" si="279"/>
        <v>0</v>
      </c>
      <c r="J763" s="262">
        <f t="shared" ca="1" si="279"/>
        <v>0</v>
      </c>
      <c r="K763" s="262">
        <f t="shared" ca="1" si="279"/>
        <v>0</v>
      </c>
      <c r="L763" s="262">
        <f t="shared" ca="1" si="279"/>
        <v>0</v>
      </c>
      <c r="M763" s="262">
        <f t="shared" ca="1" si="279"/>
        <v>0</v>
      </c>
      <c r="N763" s="262">
        <f t="shared" ca="1" si="279"/>
        <v>0</v>
      </c>
      <c r="O763" s="262">
        <f t="shared" ca="1" si="279"/>
        <v>0</v>
      </c>
      <c r="P763" s="262">
        <f t="shared" ca="1" si="279"/>
        <v>0</v>
      </c>
      <c r="Q763" s="262">
        <f t="shared" ca="1" si="279"/>
        <v>0</v>
      </c>
      <c r="R763" s="262">
        <f t="shared" ca="1" si="279"/>
        <v>0</v>
      </c>
      <c r="S763" s="262">
        <f t="shared" ca="1" si="279"/>
        <v>0</v>
      </c>
      <c r="T763" s="262">
        <f t="shared" ca="1" si="279"/>
        <v>0</v>
      </c>
      <c r="U763" s="262">
        <f t="shared" ca="1" si="279"/>
        <v>0</v>
      </c>
      <c r="V763" s="262">
        <f t="shared" ca="1" si="279"/>
        <v>0</v>
      </c>
      <c r="W763" s="262">
        <f t="shared" ca="1" si="279"/>
        <v>0</v>
      </c>
      <c r="X763" s="262">
        <f t="shared" ca="1" si="279"/>
        <v>0</v>
      </c>
      <c r="Y763" s="262">
        <f t="shared" ca="1" si="279"/>
        <v>0</v>
      </c>
      <c r="Z763" s="262">
        <f t="shared" ca="1" si="279"/>
        <v>0</v>
      </c>
      <c r="AA763" s="262">
        <f t="shared" ca="1" si="279"/>
        <v>0</v>
      </c>
      <c r="AB763" s="262">
        <f t="shared" ca="1" si="279"/>
        <v>0</v>
      </c>
    </row>
    <row r="764" spans="2:28" hidden="1" outlineLevel="1">
      <c r="B764" s="556">
        <f t="shared" si="271"/>
        <v>0</v>
      </c>
      <c r="C764" s="212">
        <f t="shared" si="271"/>
        <v>0</v>
      </c>
      <c r="D764" s="260"/>
      <c r="E764" s="261">
        <f t="shared" ref="E764:AB764" ca="1" si="280">IF(E619=IFERROR(OFFSET(E619,0,-$R369)+0,0),0,-$M154)</f>
        <v>0</v>
      </c>
      <c r="F764" s="262">
        <f t="shared" ca="1" si="280"/>
        <v>0</v>
      </c>
      <c r="G764" s="262">
        <f t="shared" ca="1" si="280"/>
        <v>0</v>
      </c>
      <c r="H764" s="262">
        <f t="shared" ca="1" si="280"/>
        <v>0</v>
      </c>
      <c r="I764" s="262">
        <f t="shared" ca="1" si="280"/>
        <v>0</v>
      </c>
      <c r="J764" s="262">
        <f t="shared" ca="1" si="280"/>
        <v>0</v>
      </c>
      <c r="K764" s="262">
        <f t="shared" ca="1" si="280"/>
        <v>0</v>
      </c>
      <c r="L764" s="262">
        <f t="shared" ca="1" si="280"/>
        <v>0</v>
      </c>
      <c r="M764" s="262">
        <f t="shared" ca="1" si="280"/>
        <v>0</v>
      </c>
      <c r="N764" s="262">
        <f t="shared" ca="1" si="280"/>
        <v>0</v>
      </c>
      <c r="O764" s="262">
        <f t="shared" ca="1" si="280"/>
        <v>0</v>
      </c>
      <c r="P764" s="262">
        <f t="shared" ca="1" si="280"/>
        <v>0</v>
      </c>
      <c r="Q764" s="262">
        <f t="shared" ca="1" si="280"/>
        <v>0</v>
      </c>
      <c r="R764" s="262">
        <f t="shared" ca="1" si="280"/>
        <v>0</v>
      </c>
      <c r="S764" s="262">
        <f t="shared" ca="1" si="280"/>
        <v>0</v>
      </c>
      <c r="T764" s="262">
        <f t="shared" ca="1" si="280"/>
        <v>0</v>
      </c>
      <c r="U764" s="262">
        <f t="shared" ca="1" si="280"/>
        <v>0</v>
      </c>
      <c r="V764" s="262">
        <f t="shared" ca="1" si="280"/>
        <v>0</v>
      </c>
      <c r="W764" s="262">
        <f t="shared" ca="1" si="280"/>
        <v>0</v>
      </c>
      <c r="X764" s="262">
        <f t="shared" ca="1" si="280"/>
        <v>0</v>
      </c>
      <c r="Y764" s="262">
        <f t="shared" ca="1" si="280"/>
        <v>0</v>
      </c>
      <c r="Z764" s="262">
        <f t="shared" ca="1" si="280"/>
        <v>0</v>
      </c>
      <c r="AA764" s="262">
        <f t="shared" ca="1" si="280"/>
        <v>0</v>
      </c>
      <c r="AB764" s="262">
        <f t="shared" ca="1" si="280"/>
        <v>0</v>
      </c>
    </row>
    <row r="765" spans="2:28" hidden="1" outlineLevel="1">
      <c r="B765" s="556">
        <f t="shared" si="271"/>
        <v>0</v>
      </c>
      <c r="C765" s="212">
        <f t="shared" si="271"/>
        <v>0</v>
      </c>
      <c r="D765" s="260"/>
      <c r="E765" s="261">
        <f t="shared" ref="E765:AB765" ca="1" si="281">IF(E620=IFERROR(OFFSET(E620,0,-$R370)+0,0),0,-$M155)</f>
        <v>0</v>
      </c>
      <c r="F765" s="262">
        <f t="shared" ca="1" si="281"/>
        <v>0</v>
      </c>
      <c r="G765" s="262">
        <f t="shared" ca="1" si="281"/>
        <v>0</v>
      </c>
      <c r="H765" s="262">
        <f t="shared" ca="1" si="281"/>
        <v>0</v>
      </c>
      <c r="I765" s="262">
        <f t="shared" ca="1" si="281"/>
        <v>0</v>
      </c>
      <c r="J765" s="262">
        <f t="shared" ca="1" si="281"/>
        <v>0</v>
      </c>
      <c r="K765" s="262">
        <f t="shared" ca="1" si="281"/>
        <v>0</v>
      </c>
      <c r="L765" s="262">
        <f t="shared" ca="1" si="281"/>
        <v>0</v>
      </c>
      <c r="M765" s="262">
        <f t="shared" ca="1" si="281"/>
        <v>0</v>
      </c>
      <c r="N765" s="262">
        <f t="shared" ca="1" si="281"/>
        <v>0</v>
      </c>
      <c r="O765" s="262">
        <f t="shared" ca="1" si="281"/>
        <v>0</v>
      </c>
      <c r="P765" s="262">
        <f t="shared" ca="1" si="281"/>
        <v>0</v>
      </c>
      <c r="Q765" s="262">
        <f t="shared" ca="1" si="281"/>
        <v>0</v>
      </c>
      <c r="R765" s="262">
        <f t="shared" ca="1" si="281"/>
        <v>0</v>
      </c>
      <c r="S765" s="262">
        <f t="shared" ca="1" si="281"/>
        <v>0</v>
      </c>
      <c r="T765" s="262">
        <f t="shared" ca="1" si="281"/>
        <v>0</v>
      </c>
      <c r="U765" s="262">
        <f t="shared" ca="1" si="281"/>
        <v>0</v>
      </c>
      <c r="V765" s="262">
        <f t="shared" ca="1" si="281"/>
        <v>0</v>
      </c>
      <c r="W765" s="262">
        <f t="shared" ca="1" si="281"/>
        <v>0</v>
      </c>
      <c r="X765" s="262">
        <f t="shared" ca="1" si="281"/>
        <v>0</v>
      </c>
      <c r="Y765" s="262">
        <f t="shared" ca="1" si="281"/>
        <v>0</v>
      </c>
      <c r="Z765" s="262">
        <f t="shared" ca="1" si="281"/>
        <v>0</v>
      </c>
      <c r="AA765" s="262">
        <f t="shared" ca="1" si="281"/>
        <v>0</v>
      </c>
      <c r="AB765" s="262">
        <f t="shared" ca="1" si="281"/>
        <v>0</v>
      </c>
    </row>
    <row r="766" spans="2:28" hidden="1" outlineLevel="1">
      <c r="B766" s="556">
        <f t="shared" si="271"/>
        <v>0</v>
      </c>
      <c r="C766" s="212">
        <f t="shared" si="271"/>
        <v>0</v>
      </c>
      <c r="D766" s="260"/>
      <c r="E766" s="261">
        <f t="shared" ref="E766:AB766" ca="1" si="282">IF(E621=IFERROR(OFFSET(E621,0,-$R371)+0,0),0,-$M156)</f>
        <v>0</v>
      </c>
      <c r="F766" s="262">
        <f t="shared" ca="1" si="282"/>
        <v>0</v>
      </c>
      <c r="G766" s="262">
        <f t="shared" ca="1" si="282"/>
        <v>0</v>
      </c>
      <c r="H766" s="262">
        <f t="shared" ca="1" si="282"/>
        <v>0</v>
      </c>
      <c r="I766" s="262">
        <f t="shared" ca="1" si="282"/>
        <v>0</v>
      </c>
      <c r="J766" s="262">
        <f t="shared" ca="1" si="282"/>
        <v>0</v>
      </c>
      <c r="K766" s="262">
        <f t="shared" ca="1" si="282"/>
        <v>0</v>
      </c>
      <c r="L766" s="262">
        <f t="shared" ca="1" si="282"/>
        <v>0</v>
      </c>
      <c r="M766" s="262">
        <f t="shared" ca="1" si="282"/>
        <v>0</v>
      </c>
      <c r="N766" s="262">
        <f t="shared" ca="1" si="282"/>
        <v>0</v>
      </c>
      <c r="O766" s="262">
        <f t="shared" ca="1" si="282"/>
        <v>0</v>
      </c>
      <c r="P766" s="262">
        <f t="shared" ca="1" si="282"/>
        <v>0</v>
      </c>
      <c r="Q766" s="262">
        <f t="shared" ca="1" si="282"/>
        <v>0</v>
      </c>
      <c r="R766" s="262">
        <f t="shared" ca="1" si="282"/>
        <v>0</v>
      </c>
      <c r="S766" s="262">
        <f t="shared" ca="1" si="282"/>
        <v>0</v>
      </c>
      <c r="T766" s="262">
        <f t="shared" ca="1" si="282"/>
        <v>0</v>
      </c>
      <c r="U766" s="262">
        <f t="shared" ca="1" si="282"/>
        <v>0</v>
      </c>
      <c r="V766" s="262">
        <f t="shared" ca="1" si="282"/>
        <v>0</v>
      </c>
      <c r="W766" s="262">
        <f t="shared" ca="1" si="282"/>
        <v>0</v>
      </c>
      <c r="X766" s="262">
        <f t="shared" ca="1" si="282"/>
        <v>0</v>
      </c>
      <c r="Y766" s="262">
        <f t="shared" ca="1" si="282"/>
        <v>0</v>
      </c>
      <c r="Z766" s="262">
        <f t="shared" ca="1" si="282"/>
        <v>0</v>
      </c>
      <c r="AA766" s="262">
        <f t="shared" ca="1" si="282"/>
        <v>0</v>
      </c>
      <c r="AB766" s="262">
        <f t="shared" ca="1" si="282"/>
        <v>0</v>
      </c>
    </row>
    <row r="767" spans="2:28" hidden="1" outlineLevel="1">
      <c r="B767" s="556">
        <f t="shared" si="271"/>
        <v>0</v>
      </c>
      <c r="C767" s="212">
        <f t="shared" si="271"/>
        <v>0</v>
      </c>
      <c r="D767" s="260"/>
      <c r="E767" s="261">
        <f t="shared" ref="E767:AB767" ca="1" si="283">IF(E622=IFERROR(OFFSET(E622,0,-$R372)+0,0),0,-$M157)</f>
        <v>0</v>
      </c>
      <c r="F767" s="262">
        <f t="shared" ca="1" si="283"/>
        <v>0</v>
      </c>
      <c r="G767" s="262">
        <f t="shared" ca="1" si="283"/>
        <v>0</v>
      </c>
      <c r="H767" s="262">
        <f t="shared" ca="1" si="283"/>
        <v>0</v>
      </c>
      <c r="I767" s="262">
        <f t="shared" ca="1" si="283"/>
        <v>0</v>
      </c>
      <c r="J767" s="262">
        <f t="shared" ca="1" si="283"/>
        <v>0</v>
      </c>
      <c r="K767" s="262">
        <f t="shared" ca="1" si="283"/>
        <v>0</v>
      </c>
      <c r="L767" s="262">
        <f t="shared" ca="1" si="283"/>
        <v>0</v>
      </c>
      <c r="M767" s="262">
        <f t="shared" ca="1" si="283"/>
        <v>0</v>
      </c>
      <c r="N767" s="262">
        <f t="shared" ca="1" si="283"/>
        <v>0</v>
      </c>
      <c r="O767" s="262">
        <f t="shared" ca="1" si="283"/>
        <v>0</v>
      </c>
      <c r="P767" s="262">
        <f t="shared" ca="1" si="283"/>
        <v>0</v>
      </c>
      <c r="Q767" s="262">
        <f t="shared" ca="1" si="283"/>
        <v>0</v>
      </c>
      <c r="R767" s="262">
        <f t="shared" ca="1" si="283"/>
        <v>0</v>
      </c>
      <c r="S767" s="262">
        <f t="shared" ca="1" si="283"/>
        <v>0</v>
      </c>
      <c r="T767" s="262">
        <f t="shared" ca="1" si="283"/>
        <v>0</v>
      </c>
      <c r="U767" s="262">
        <f t="shared" ca="1" si="283"/>
        <v>0</v>
      </c>
      <c r="V767" s="262">
        <f t="shared" ca="1" si="283"/>
        <v>0</v>
      </c>
      <c r="W767" s="262">
        <f t="shared" ca="1" si="283"/>
        <v>0</v>
      </c>
      <c r="X767" s="262">
        <f t="shared" ca="1" si="283"/>
        <v>0</v>
      </c>
      <c r="Y767" s="262">
        <f t="shared" ca="1" si="283"/>
        <v>0</v>
      </c>
      <c r="Z767" s="262">
        <f t="shared" ca="1" si="283"/>
        <v>0</v>
      </c>
      <c r="AA767" s="262">
        <f t="shared" ca="1" si="283"/>
        <v>0</v>
      </c>
      <c r="AB767" s="262">
        <f t="shared" ca="1" si="283"/>
        <v>0</v>
      </c>
    </row>
    <row r="768" spans="2:28" hidden="1" outlineLevel="1">
      <c r="B768" s="556">
        <f>B734</f>
        <v>0</v>
      </c>
      <c r="C768" s="215">
        <f t="shared" si="271"/>
        <v>0</v>
      </c>
      <c r="D768" s="558"/>
      <c r="E768" s="264">
        <f t="shared" ref="E768:AB768" ca="1" si="284">IF(E623=IFERROR(OFFSET(E623,0,-$R373)+0,0),0,-$M158)</f>
        <v>0</v>
      </c>
      <c r="F768" s="265">
        <f t="shared" ca="1" si="284"/>
        <v>0</v>
      </c>
      <c r="G768" s="265">
        <f t="shared" ca="1" si="284"/>
        <v>0</v>
      </c>
      <c r="H768" s="265">
        <f t="shared" ca="1" si="284"/>
        <v>0</v>
      </c>
      <c r="I768" s="265">
        <f t="shared" ca="1" si="284"/>
        <v>0</v>
      </c>
      <c r="J768" s="265">
        <f t="shared" ca="1" si="284"/>
        <v>0</v>
      </c>
      <c r="K768" s="265">
        <f t="shared" ca="1" si="284"/>
        <v>0</v>
      </c>
      <c r="L768" s="265">
        <f t="shared" ca="1" si="284"/>
        <v>0</v>
      </c>
      <c r="M768" s="265">
        <f t="shared" ca="1" si="284"/>
        <v>0</v>
      </c>
      <c r="N768" s="265">
        <f t="shared" ca="1" si="284"/>
        <v>0</v>
      </c>
      <c r="O768" s="265">
        <f t="shared" ca="1" si="284"/>
        <v>0</v>
      </c>
      <c r="P768" s="265">
        <f t="shared" ca="1" si="284"/>
        <v>0</v>
      </c>
      <c r="Q768" s="265">
        <f t="shared" ca="1" si="284"/>
        <v>0</v>
      </c>
      <c r="R768" s="265">
        <f t="shared" ca="1" si="284"/>
        <v>0</v>
      </c>
      <c r="S768" s="265">
        <f t="shared" ca="1" si="284"/>
        <v>0</v>
      </c>
      <c r="T768" s="265">
        <f t="shared" ca="1" si="284"/>
        <v>0</v>
      </c>
      <c r="U768" s="265">
        <f t="shared" ca="1" si="284"/>
        <v>0</v>
      </c>
      <c r="V768" s="265">
        <f t="shared" ca="1" si="284"/>
        <v>0</v>
      </c>
      <c r="W768" s="265">
        <f t="shared" ca="1" si="284"/>
        <v>0</v>
      </c>
      <c r="X768" s="265">
        <f t="shared" ca="1" si="284"/>
        <v>0</v>
      </c>
      <c r="Y768" s="265">
        <f t="shared" ca="1" si="284"/>
        <v>0</v>
      </c>
      <c r="Z768" s="265">
        <f t="shared" ca="1" si="284"/>
        <v>0</v>
      </c>
      <c r="AA768" s="265">
        <f t="shared" ca="1" si="284"/>
        <v>0</v>
      </c>
      <c r="AB768" s="265">
        <f t="shared" ca="1" si="284"/>
        <v>0</v>
      </c>
    </row>
    <row r="769" spans="3:28" hidden="1" outlineLevel="1">
      <c r="C769" s="21" t="s">
        <v>294</v>
      </c>
      <c r="D769" s="260">
        <f t="shared" ref="D769" si="285">SUM(D739:D768)</f>
        <v>0</v>
      </c>
      <c r="E769" s="261">
        <f ca="1">SUM(E739:E768)</f>
        <v>0</v>
      </c>
      <c r="F769" s="266">
        <f t="shared" ref="F769:AB769" ca="1" si="286">SUM(F739:F768)</f>
        <v>0</v>
      </c>
      <c r="G769" s="266">
        <f t="shared" ca="1" si="286"/>
        <v>0</v>
      </c>
      <c r="H769" s="266">
        <f t="shared" ca="1" si="286"/>
        <v>0</v>
      </c>
      <c r="I769" s="266">
        <f t="shared" ca="1" si="286"/>
        <v>0</v>
      </c>
      <c r="J769" s="266">
        <f t="shared" ca="1" si="286"/>
        <v>0</v>
      </c>
      <c r="K769" s="266">
        <f t="shared" ca="1" si="286"/>
        <v>0</v>
      </c>
      <c r="L769" s="266">
        <f t="shared" ca="1" si="286"/>
        <v>0</v>
      </c>
      <c r="M769" s="266">
        <f t="shared" ca="1" si="286"/>
        <v>0</v>
      </c>
      <c r="N769" s="266">
        <f t="shared" ca="1" si="286"/>
        <v>0</v>
      </c>
      <c r="O769" s="266">
        <f t="shared" ca="1" si="286"/>
        <v>0</v>
      </c>
      <c r="P769" s="266">
        <f t="shared" ca="1" si="286"/>
        <v>0</v>
      </c>
      <c r="Q769" s="266">
        <f t="shared" ca="1" si="286"/>
        <v>0</v>
      </c>
      <c r="R769" s="266">
        <f t="shared" ca="1" si="286"/>
        <v>0</v>
      </c>
      <c r="S769" s="266">
        <f t="shared" ca="1" si="286"/>
        <v>0</v>
      </c>
      <c r="T769" s="266">
        <f t="shared" ca="1" si="286"/>
        <v>0</v>
      </c>
      <c r="U769" s="266">
        <f t="shared" ca="1" si="286"/>
        <v>0</v>
      </c>
      <c r="V769" s="266">
        <f t="shared" ca="1" si="286"/>
        <v>0</v>
      </c>
      <c r="W769" s="266">
        <f t="shared" ca="1" si="286"/>
        <v>0</v>
      </c>
      <c r="X769" s="266">
        <f t="shared" ca="1" si="286"/>
        <v>0</v>
      </c>
      <c r="Y769" s="266">
        <f t="shared" ca="1" si="286"/>
        <v>0</v>
      </c>
      <c r="Z769" s="266">
        <f t="shared" ca="1" si="286"/>
        <v>0</v>
      </c>
      <c r="AA769" s="266">
        <f t="shared" ca="1" si="286"/>
        <v>0</v>
      </c>
      <c r="AB769" s="266">
        <f t="shared" ca="1" si="286"/>
        <v>0</v>
      </c>
    </row>
    <row r="770" spans="3:28" ht="16.5" hidden="1" customHeight="1" outlineLevel="1">
      <c r="C770" s="241" t="s">
        <v>295</v>
      </c>
      <c r="D770" s="260"/>
      <c r="E770" s="261">
        <f t="shared" ref="E770:AB770" si="287">-HLOOKUP(E628,$E$164:$N$165,2,FALSE)*E702</f>
        <v>0</v>
      </c>
      <c r="F770" s="262">
        <f t="shared" si="287"/>
        <v>0</v>
      </c>
      <c r="G770" s="262">
        <f t="shared" si="287"/>
        <v>0</v>
      </c>
      <c r="H770" s="262">
        <f t="shared" si="287"/>
        <v>0</v>
      </c>
      <c r="I770" s="262">
        <f t="shared" si="287"/>
        <v>0</v>
      </c>
      <c r="J770" s="262">
        <f t="shared" si="287"/>
        <v>0</v>
      </c>
      <c r="K770" s="262">
        <f t="shared" si="287"/>
        <v>0</v>
      </c>
      <c r="L770" s="262">
        <f t="shared" si="287"/>
        <v>0</v>
      </c>
      <c r="M770" s="262">
        <f t="shared" si="287"/>
        <v>0</v>
      </c>
      <c r="N770" s="262">
        <f t="shared" si="287"/>
        <v>0</v>
      </c>
      <c r="O770" s="262">
        <f t="shared" si="287"/>
        <v>0</v>
      </c>
      <c r="P770" s="262">
        <f t="shared" si="287"/>
        <v>0</v>
      </c>
      <c r="Q770" s="262">
        <f t="shared" si="287"/>
        <v>0</v>
      </c>
      <c r="R770" s="262">
        <f t="shared" si="287"/>
        <v>0</v>
      </c>
      <c r="S770" s="262">
        <f t="shared" si="287"/>
        <v>0</v>
      </c>
      <c r="T770" s="262">
        <f t="shared" si="287"/>
        <v>0</v>
      </c>
      <c r="U770" s="262">
        <f t="shared" si="287"/>
        <v>0</v>
      </c>
      <c r="V770" s="262">
        <f t="shared" si="287"/>
        <v>0</v>
      </c>
      <c r="W770" s="262">
        <f t="shared" si="287"/>
        <v>0</v>
      </c>
      <c r="X770" s="262">
        <f t="shared" si="287"/>
        <v>0</v>
      </c>
      <c r="Y770" s="262">
        <f t="shared" si="287"/>
        <v>0</v>
      </c>
      <c r="Z770" s="262">
        <f t="shared" si="287"/>
        <v>0</v>
      </c>
      <c r="AA770" s="262">
        <f t="shared" si="287"/>
        <v>0</v>
      </c>
      <c r="AB770" s="262">
        <f t="shared" si="287"/>
        <v>0</v>
      </c>
    </row>
    <row r="771" spans="3:28" hidden="1" outlineLevel="1">
      <c r="C771" s="268" t="s">
        <v>296</v>
      </c>
      <c r="D771" s="263"/>
      <c r="E771" s="264">
        <f>-HLOOKUP(E628,$E$170:$N$171,2,FALSE)*E702</f>
        <v>0</v>
      </c>
      <c r="F771" s="269">
        <f t="shared" ref="F771:AB771" si="288">-HLOOKUP(F628,$E$170:$N$171,2,FALSE)*F702</f>
        <v>0</v>
      </c>
      <c r="G771" s="269">
        <f t="shared" si="288"/>
        <v>0</v>
      </c>
      <c r="H771" s="269">
        <f t="shared" si="288"/>
        <v>0</v>
      </c>
      <c r="I771" s="269">
        <f t="shared" si="288"/>
        <v>0</v>
      </c>
      <c r="J771" s="269">
        <f t="shared" si="288"/>
        <v>0</v>
      </c>
      <c r="K771" s="269">
        <f t="shared" si="288"/>
        <v>0</v>
      </c>
      <c r="L771" s="269">
        <f t="shared" si="288"/>
        <v>0</v>
      </c>
      <c r="M771" s="269">
        <f t="shared" si="288"/>
        <v>0</v>
      </c>
      <c r="N771" s="269">
        <f t="shared" si="288"/>
        <v>0</v>
      </c>
      <c r="O771" s="269">
        <f t="shared" si="288"/>
        <v>0</v>
      </c>
      <c r="P771" s="269">
        <f t="shared" si="288"/>
        <v>0</v>
      </c>
      <c r="Q771" s="269">
        <f t="shared" si="288"/>
        <v>-220</v>
      </c>
      <c r="R771" s="269">
        <f t="shared" si="288"/>
        <v>-220</v>
      </c>
      <c r="S771" s="269">
        <f t="shared" si="288"/>
        <v>-220</v>
      </c>
      <c r="T771" s="269">
        <f t="shared" si="288"/>
        <v>-220</v>
      </c>
      <c r="U771" s="269">
        <f t="shared" si="288"/>
        <v>-220</v>
      </c>
      <c r="V771" s="269">
        <f t="shared" si="288"/>
        <v>-220</v>
      </c>
      <c r="W771" s="269">
        <f t="shared" si="288"/>
        <v>-220</v>
      </c>
      <c r="X771" s="269">
        <f t="shared" si="288"/>
        <v>-220</v>
      </c>
      <c r="Y771" s="269">
        <f t="shared" si="288"/>
        <v>-220</v>
      </c>
      <c r="Z771" s="269">
        <f t="shared" si="288"/>
        <v>-220</v>
      </c>
      <c r="AA771" s="269">
        <f t="shared" si="288"/>
        <v>-220</v>
      </c>
      <c r="AB771" s="269">
        <f t="shared" si="288"/>
        <v>-220</v>
      </c>
    </row>
    <row r="772" spans="3:28" ht="14.25" hidden="1" customHeight="1" outlineLevel="1">
      <c r="C772" s="10"/>
      <c r="D772" s="260"/>
      <c r="E772" s="261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  <c r="AB772" s="262"/>
    </row>
    <row r="773" spans="3:28" hidden="1" outlineLevel="1">
      <c r="C773" s="218" t="s">
        <v>266</v>
      </c>
      <c r="D773" s="260">
        <f>SUM(D702:D771)</f>
        <v>13009</v>
      </c>
      <c r="E773" s="261">
        <f ca="1">SUM(E702,E735:E736,E769:E771)</f>
        <v>14579</v>
      </c>
      <c r="F773" s="262">
        <f t="shared" ref="F773:AB773" ca="1" si="289">SUM(F702,F735:F736,F769:F771)</f>
        <v>14579</v>
      </c>
      <c r="G773" s="262">
        <f t="shared" ca="1" si="289"/>
        <v>14579</v>
      </c>
      <c r="H773" s="262">
        <f t="shared" ca="1" si="289"/>
        <v>14579</v>
      </c>
      <c r="I773" s="262">
        <f t="shared" ca="1" si="289"/>
        <v>14579</v>
      </c>
      <c r="J773" s="262">
        <f t="shared" ca="1" si="289"/>
        <v>0</v>
      </c>
      <c r="K773" s="262">
        <f t="shared" ca="1" si="289"/>
        <v>0</v>
      </c>
      <c r="L773" s="262">
        <f t="shared" ca="1" si="289"/>
        <v>0</v>
      </c>
      <c r="M773" s="262">
        <f t="shared" ca="1" si="289"/>
        <v>0</v>
      </c>
      <c r="N773" s="262">
        <f t="shared" ca="1" si="289"/>
        <v>0</v>
      </c>
      <c r="O773" s="262">
        <f t="shared" ca="1" si="289"/>
        <v>0</v>
      </c>
      <c r="P773" s="262">
        <f t="shared" ca="1" si="289"/>
        <v>0</v>
      </c>
      <c r="Q773" s="262">
        <f t="shared" ca="1" si="289"/>
        <v>-1320</v>
      </c>
      <c r="R773" s="262">
        <f t="shared" ca="1" si="289"/>
        <v>-1320</v>
      </c>
      <c r="S773" s="262">
        <f t="shared" ca="1" si="289"/>
        <v>-1320</v>
      </c>
      <c r="T773" s="262">
        <f t="shared" ca="1" si="289"/>
        <v>-1320</v>
      </c>
      <c r="U773" s="262">
        <f t="shared" ca="1" si="289"/>
        <v>-1320</v>
      </c>
      <c r="V773" s="262">
        <f t="shared" ca="1" si="289"/>
        <v>-1320</v>
      </c>
      <c r="W773" s="262">
        <f t="shared" ca="1" si="289"/>
        <v>-1320</v>
      </c>
      <c r="X773" s="262">
        <f t="shared" ca="1" si="289"/>
        <v>-1320</v>
      </c>
      <c r="Y773" s="262">
        <f t="shared" ca="1" si="289"/>
        <v>-1320</v>
      </c>
      <c r="Z773" s="262">
        <f t="shared" ca="1" si="289"/>
        <v>-1320</v>
      </c>
      <c r="AA773" s="262">
        <f t="shared" ca="1" si="289"/>
        <v>-1320</v>
      </c>
      <c r="AB773" s="262">
        <f t="shared" ca="1" si="289"/>
        <v>-1320</v>
      </c>
    </row>
    <row r="774" spans="3:28" hidden="1" outlineLevel="1">
      <c r="C774" s="218"/>
      <c r="D774" s="231"/>
      <c r="E774" s="219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3:28" hidden="1" outlineLevel="1">
      <c r="C775" s="23" t="s">
        <v>14</v>
      </c>
      <c r="D775" s="227"/>
      <c r="E775" s="210"/>
      <c r="I775" s="4"/>
      <c r="J775" s="4"/>
      <c r="K775" s="4"/>
      <c r="L775" s="4"/>
      <c r="M775" s="4"/>
    </row>
    <row r="776" spans="3:28" hidden="1" outlineLevel="1">
      <c r="C776" s="232" t="str">
        <f>C871</f>
        <v>Laundry Income</v>
      </c>
      <c r="D776" s="260"/>
      <c r="E776" s="261">
        <f t="shared" ref="E776:AB776" si="290">$I189*E$635</f>
        <v>0</v>
      </c>
      <c r="F776" s="262">
        <f t="shared" si="290"/>
        <v>0</v>
      </c>
      <c r="G776" s="262">
        <f t="shared" si="290"/>
        <v>0</v>
      </c>
      <c r="H776" s="262">
        <f t="shared" si="290"/>
        <v>0</v>
      </c>
      <c r="I776" s="262">
        <f t="shared" si="290"/>
        <v>0</v>
      </c>
      <c r="J776" s="262">
        <f t="shared" si="290"/>
        <v>0</v>
      </c>
      <c r="K776" s="262">
        <f t="shared" si="290"/>
        <v>0</v>
      </c>
      <c r="L776" s="262">
        <f t="shared" si="290"/>
        <v>0</v>
      </c>
      <c r="M776" s="262">
        <f t="shared" si="290"/>
        <v>0</v>
      </c>
      <c r="N776" s="262">
        <f t="shared" si="290"/>
        <v>0</v>
      </c>
      <c r="O776" s="262">
        <f t="shared" si="290"/>
        <v>0</v>
      </c>
      <c r="P776" s="262">
        <f t="shared" si="290"/>
        <v>0</v>
      </c>
      <c r="Q776" s="262">
        <f t="shared" si="290"/>
        <v>0</v>
      </c>
      <c r="R776" s="262">
        <f t="shared" si="290"/>
        <v>0</v>
      </c>
      <c r="S776" s="262">
        <f t="shared" si="290"/>
        <v>0</v>
      </c>
      <c r="T776" s="262">
        <f t="shared" si="290"/>
        <v>0</v>
      </c>
      <c r="U776" s="262">
        <f t="shared" si="290"/>
        <v>0</v>
      </c>
      <c r="V776" s="262">
        <f t="shared" si="290"/>
        <v>0</v>
      </c>
      <c r="W776" s="262">
        <f t="shared" si="290"/>
        <v>0</v>
      </c>
      <c r="X776" s="262">
        <f t="shared" si="290"/>
        <v>0</v>
      </c>
      <c r="Y776" s="262">
        <f t="shared" si="290"/>
        <v>0</v>
      </c>
      <c r="Z776" s="262">
        <f t="shared" si="290"/>
        <v>0</v>
      </c>
      <c r="AA776" s="262">
        <f t="shared" si="290"/>
        <v>0</v>
      </c>
      <c r="AB776" s="262">
        <f t="shared" si="290"/>
        <v>0</v>
      </c>
    </row>
    <row r="777" spans="3:28" hidden="1" outlineLevel="1">
      <c r="C777" s="232" t="str">
        <f t="shared" ref="C777:C792" si="291">C872</f>
        <v>Recovery Fm Deposits (Damages etc)</v>
      </c>
      <c r="D777" s="260"/>
      <c r="E777" s="261">
        <f t="shared" ref="E777:AB777" si="292">$I190*E$635</f>
        <v>0</v>
      </c>
      <c r="F777" s="262">
        <f t="shared" si="292"/>
        <v>0</v>
      </c>
      <c r="G777" s="262">
        <f t="shared" si="292"/>
        <v>0</v>
      </c>
      <c r="H777" s="262">
        <f t="shared" si="292"/>
        <v>0</v>
      </c>
      <c r="I777" s="262">
        <f t="shared" si="292"/>
        <v>0</v>
      </c>
      <c r="J777" s="262">
        <f t="shared" si="292"/>
        <v>0</v>
      </c>
      <c r="K777" s="262">
        <f t="shared" si="292"/>
        <v>0</v>
      </c>
      <c r="L777" s="262">
        <f t="shared" si="292"/>
        <v>0</v>
      </c>
      <c r="M777" s="262">
        <f t="shared" si="292"/>
        <v>0</v>
      </c>
      <c r="N777" s="262">
        <f t="shared" si="292"/>
        <v>0</v>
      </c>
      <c r="O777" s="262">
        <f t="shared" si="292"/>
        <v>0</v>
      </c>
      <c r="P777" s="262">
        <f t="shared" si="292"/>
        <v>0</v>
      </c>
      <c r="Q777" s="262">
        <f t="shared" si="292"/>
        <v>0</v>
      </c>
      <c r="R777" s="262">
        <f t="shared" si="292"/>
        <v>0</v>
      </c>
      <c r="S777" s="262">
        <f t="shared" si="292"/>
        <v>0</v>
      </c>
      <c r="T777" s="262">
        <f t="shared" si="292"/>
        <v>0</v>
      </c>
      <c r="U777" s="262">
        <f t="shared" si="292"/>
        <v>0</v>
      </c>
      <c r="V777" s="262">
        <f t="shared" si="292"/>
        <v>0</v>
      </c>
      <c r="W777" s="262">
        <f t="shared" si="292"/>
        <v>0</v>
      </c>
      <c r="X777" s="262">
        <f t="shared" si="292"/>
        <v>0</v>
      </c>
      <c r="Y777" s="262">
        <f t="shared" si="292"/>
        <v>0</v>
      </c>
      <c r="Z777" s="262">
        <f t="shared" si="292"/>
        <v>0</v>
      </c>
      <c r="AA777" s="262">
        <f t="shared" si="292"/>
        <v>0</v>
      </c>
      <c r="AB777" s="262">
        <f t="shared" si="292"/>
        <v>0</v>
      </c>
    </row>
    <row r="778" spans="3:28" hidden="1" outlineLevel="1">
      <c r="C778" s="232" t="str">
        <f t="shared" si="291"/>
        <v>Recovery from Collections</v>
      </c>
      <c r="D778" s="260"/>
      <c r="E778" s="261">
        <f t="shared" ref="E778:AB778" si="293">$I191*E$635</f>
        <v>0</v>
      </c>
      <c r="F778" s="262">
        <f t="shared" si="293"/>
        <v>0</v>
      </c>
      <c r="G778" s="262">
        <f t="shared" si="293"/>
        <v>0</v>
      </c>
      <c r="H778" s="262">
        <f t="shared" si="293"/>
        <v>0</v>
      </c>
      <c r="I778" s="262">
        <f t="shared" si="293"/>
        <v>0</v>
      </c>
      <c r="J778" s="262">
        <f t="shared" si="293"/>
        <v>0</v>
      </c>
      <c r="K778" s="262">
        <f t="shared" si="293"/>
        <v>0</v>
      </c>
      <c r="L778" s="262">
        <f t="shared" si="293"/>
        <v>0</v>
      </c>
      <c r="M778" s="262">
        <f t="shared" si="293"/>
        <v>0</v>
      </c>
      <c r="N778" s="262">
        <f t="shared" si="293"/>
        <v>0</v>
      </c>
      <c r="O778" s="262">
        <f t="shared" si="293"/>
        <v>0</v>
      </c>
      <c r="P778" s="262">
        <f t="shared" si="293"/>
        <v>0</v>
      </c>
      <c r="Q778" s="262">
        <f t="shared" si="293"/>
        <v>0</v>
      </c>
      <c r="R778" s="262">
        <f t="shared" si="293"/>
        <v>0</v>
      </c>
      <c r="S778" s="262">
        <f t="shared" si="293"/>
        <v>0</v>
      </c>
      <c r="T778" s="262">
        <f t="shared" si="293"/>
        <v>0</v>
      </c>
      <c r="U778" s="262">
        <f t="shared" si="293"/>
        <v>0</v>
      </c>
      <c r="V778" s="262">
        <f t="shared" si="293"/>
        <v>0</v>
      </c>
      <c r="W778" s="262">
        <f t="shared" si="293"/>
        <v>0</v>
      </c>
      <c r="X778" s="262">
        <f t="shared" si="293"/>
        <v>0</v>
      </c>
      <c r="Y778" s="262">
        <f t="shared" si="293"/>
        <v>0</v>
      </c>
      <c r="Z778" s="262">
        <f t="shared" si="293"/>
        <v>0</v>
      </c>
      <c r="AA778" s="262">
        <f t="shared" si="293"/>
        <v>0</v>
      </c>
      <c r="AB778" s="262">
        <f t="shared" si="293"/>
        <v>0</v>
      </c>
    </row>
    <row r="779" spans="3:28" hidden="1" outlineLevel="1">
      <c r="C779" s="232" t="str">
        <f t="shared" si="291"/>
        <v>Application Fees</v>
      </c>
      <c r="D779" s="260"/>
      <c r="E779" s="261">
        <f t="shared" ref="E779:AB779" si="294">$I192*E$635</f>
        <v>0</v>
      </c>
      <c r="F779" s="262">
        <f t="shared" si="294"/>
        <v>0</v>
      </c>
      <c r="G779" s="262">
        <f t="shared" si="294"/>
        <v>0</v>
      </c>
      <c r="H779" s="262">
        <f t="shared" si="294"/>
        <v>0</v>
      </c>
      <c r="I779" s="262">
        <f t="shared" si="294"/>
        <v>0</v>
      </c>
      <c r="J779" s="262">
        <f t="shared" si="294"/>
        <v>0</v>
      </c>
      <c r="K779" s="262">
        <f t="shared" si="294"/>
        <v>0</v>
      </c>
      <c r="L779" s="262">
        <f t="shared" si="294"/>
        <v>0</v>
      </c>
      <c r="M779" s="262">
        <f t="shared" si="294"/>
        <v>0</v>
      </c>
      <c r="N779" s="262">
        <f t="shared" si="294"/>
        <v>0</v>
      </c>
      <c r="O779" s="262">
        <f t="shared" si="294"/>
        <v>0</v>
      </c>
      <c r="P779" s="262">
        <f t="shared" si="294"/>
        <v>0</v>
      </c>
      <c r="Q779" s="262">
        <f t="shared" si="294"/>
        <v>0</v>
      </c>
      <c r="R779" s="262">
        <f t="shared" si="294"/>
        <v>0</v>
      </c>
      <c r="S779" s="262">
        <f t="shared" si="294"/>
        <v>0</v>
      </c>
      <c r="T779" s="262">
        <f t="shared" si="294"/>
        <v>0</v>
      </c>
      <c r="U779" s="262">
        <f t="shared" si="294"/>
        <v>0</v>
      </c>
      <c r="V779" s="262">
        <f t="shared" si="294"/>
        <v>0</v>
      </c>
      <c r="W779" s="262">
        <f t="shared" si="294"/>
        <v>0</v>
      </c>
      <c r="X779" s="262">
        <f t="shared" si="294"/>
        <v>0</v>
      </c>
      <c r="Y779" s="262">
        <f t="shared" si="294"/>
        <v>0</v>
      </c>
      <c r="Z779" s="262">
        <f t="shared" si="294"/>
        <v>0</v>
      </c>
      <c r="AA779" s="262">
        <f t="shared" si="294"/>
        <v>0</v>
      </c>
      <c r="AB779" s="262">
        <f t="shared" si="294"/>
        <v>0</v>
      </c>
    </row>
    <row r="780" spans="3:28" hidden="1" outlineLevel="1">
      <c r="C780" s="232" t="str">
        <f t="shared" si="291"/>
        <v>Cancellation Fees</v>
      </c>
      <c r="D780" s="260"/>
      <c r="E780" s="261">
        <f t="shared" ref="E780:AB780" si="295">$I193*E$635</f>
        <v>0</v>
      </c>
      <c r="F780" s="262">
        <f t="shared" si="295"/>
        <v>0</v>
      </c>
      <c r="G780" s="262">
        <f t="shared" si="295"/>
        <v>0</v>
      </c>
      <c r="H780" s="262">
        <f t="shared" si="295"/>
        <v>0</v>
      </c>
      <c r="I780" s="262">
        <f t="shared" si="295"/>
        <v>0</v>
      </c>
      <c r="J780" s="262">
        <f t="shared" si="295"/>
        <v>0</v>
      </c>
      <c r="K780" s="262">
        <f t="shared" si="295"/>
        <v>0</v>
      </c>
      <c r="L780" s="262">
        <f t="shared" si="295"/>
        <v>0</v>
      </c>
      <c r="M780" s="262">
        <f t="shared" si="295"/>
        <v>0</v>
      </c>
      <c r="N780" s="262">
        <f t="shared" si="295"/>
        <v>0</v>
      </c>
      <c r="O780" s="262">
        <f t="shared" si="295"/>
        <v>0</v>
      </c>
      <c r="P780" s="262">
        <f t="shared" si="295"/>
        <v>0</v>
      </c>
      <c r="Q780" s="262">
        <f t="shared" si="295"/>
        <v>0</v>
      </c>
      <c r="R780" s="262">
        <f t="shared" si="295"/>
        <v>0</v>
      </c>
      <c r="S780" s="262">
        <f t="shared" si="295"/>
        <v>0</v>
      </c>
      <c r="T780" s="262">
        <f t="shared" si="295"/>
        <v>0</v>
      </c>
      <c r="U780" s="262">
        <f t="shared" si="295"/>
        <v>0</v>
      </c>
      <c r="V780" s="262">
        <f t="shared" si="295"/>
        <v>0</v>
      </c>
      <c r="W780" s="262">
        <f t="shared" si="295"/>
        <v>0</v>
      </c>
      <c r="X780" s="262">
        <f t="shared" si="295"/>
        <v>0</v>
      </c>
      <c r="Y780" s="262">
        <f t="shared" si="295"/>
        <v>0</v>
      </c>
      <c r="Z780" s="262">
        <f t="shared" si="295"/>
        <v>0</v>
      </c>
      <c r="AA780" s="262">
        <f t="shared" si="295"/>
        <v>0</v>
      </c>
      <c r="AB780" s="262">
        <f t="shared" si="295"/>
        <v>0</v>
      </c>
    </row>
    <row r="781" spans="3:28" hidden="1" outlineLevel="1">
      <c r="C781" s="232" t="str">
        <f t="shared" si="291"/>
        <v>Pet Rent</v>
      </c>
      <c r="D781" s="260"/>
      <c r="E781" s="261">
        <f t="shared" ref="E781:AB781" si="296">$I194*E$635</f>
        <v>0</v>
      </c>
      <c r="F781" s="262">
        <f t="shared" si="296"/>
        <v>0</v>
      </c>
      <c r="G781" s="262">
        <f t="shared" si="296"/>
        <v>0</v>
      </c>
      <c r="H781" s="262">
        <f t="shared" si="296"/>
        <v>0</v>
      </c>
      <c r="I781" s="262">
        <f t="shared" si="296"/>
        <v>0</v>
      </c>
      <c r="J781" s="262">
        <f t="shared" si="296"/>
        <v>0</v>
      </c>
      <c r="K781" s="262">
        <f t="shared" si="296"/>
        <v>0</v>
      </c>
      <c r="L781" s="262">
        <f t="shared" si="296"/>
        <v>0</v>
      </c>
      <c r="M781" s="262">
        <f t="shared" si="296"/>
        <v>0</v>
      </c>
      <c r="N781" s="262">
        <f t="shared" si="296"/>
        <v>0</v>
      </c>
      <c r="O781" s="262">
        <f t="shared" si="296"/>
        <v>0</v>
      </c>
      <c r="P781" s="262">
        <f t="shared" si="296"/>
        <v>0</v>
      </c>
      <c r="Q781" s="262">
        <f t="shared" si="296"/>
        <v>0</v>
      </c>
      <c r="R781" s="262">
        <f t="shared" si="296"/>
        <v>0</v>
      </c>
      <c r="S781" s="262">
        <f t="shared" si="296"/>
        <v>0</v>
      </c>
      <c r="T781" s="262">
        <f t="shared" si="296"/>
        <v>0</v>
      </c>
      <c r="U781" s="262">
        <f t="shared" si="296"/>
        <v>0</v>
      </c>
      <c r="V781" s="262">
        <f t="shared" si="296"/>
        <v>0</v>
      </c>
      <c r="W781" s="262">
        <f t="shared" si="296"/>
        <v>0</v>
      </c>
      <c r="X781" s="262">
        <f t="shared" si="296"/>
        <v>0</v>
      </c>
      <c r="Y781" s="262">
        <f t="shared" si="296"/>
        <v>0</v>
      </c>
      <c r="Z781" s="262">
        <f t="shared" si="296"/>
        <v>0</v>
      </c>
      <c r="AA781" s="262">
        <f t="shared" si="296"/>
        <v>0</v>
      </c>
      <c r="AB781" s="262">
        <f t="shared" si="296"/>
        <v>0</v>
      </c>
    </row>
    <row r="782" spans="3:28" hidden="1" outlineLevel="1">
      <c r="C782" s="232" t="str">
        <f t="shared" si="291"/>
        <v>Month-to-month Premiums</v>
      </c>
      <c r="D782" s="260"/>
      <c r="E782" s="261">
        <f t="shared" ref="E782:AB782" si="297">$I195*E$635</f>
        <v>0</v>
      </c>
      <c r="F782" s="262">
        <f t="shared" si="297"/>
        <v>0</v>
      </c>
      <c r="G782" s="262">
        <f t="shared" si="297"/>
        <v>0</v>
      </c>
      <c r="H782" s="262">
        <f t="shared" si="297"/>
        <v>0</v>
      </c>
      <c r="I782" s="262">
        <f t="shared" si="297"/>
        <v>0</v>
      </c>
      <c r="J782" s="262">
        <f t="shared" si="297"/>
        <v>0</v>
      </c>
      <c r="K782" s="262">
        <f t="shared" si="297"/>
        <v>0</v>
      </c>
      <c r="L782" s="262">
        <f t="shared" si="297"/>
        <v>0</v>
      </c>
      <c r="M782" s="262">
        <f t="shared" si="297"/>
        <v>0</v>
      </c>
      <c r="N782" s="262">
        <f t="shared" si="297"/>
        <v>0</v>
      </c>
      <c r="O782" s="262">
        <f t="shared" si="297"/>
        <v>0</v>
      </c>
      <c r="P782" s="262">
        <f t="shared" si="297"/>
        <v>0</v>
      </c>
      <c r="Q782" s="262">
        <f t="shared" si="297"/>
        <v>0</v>
      </c>
      <c r="R782" s="262">
        <f t="shared" si="297"/>
        <v>0</v>
      </c>
      <c r="S782" s="262">
        <f t="shared" si="297"/>
        <v>0</v>
      </c>
      <c r="T782" s="262">
        <f t="shared" si="297"/>
        <v>0</v>
      </c>
      <c r="U782" s="262">
        <f t="shared" si="297"/>
        <v>0</v>
      </c>
      <c r="V782" s="262">
        <f t="shared" si="297"/>
        <v>0</v>
      </c>
      <c r="W782" s="262">
        <f t="shared" si="297"/>
        <v>0</v>
      </c>
      <c r="X782" s="262">
        <f t="shared" si="297"/>
        <v>0</v>
      </c>
      <c r="Y782" s="262">
        <f t="shared" si="297"/>
        <v>0</v>
      </c>
      <c r="Z782" s="262">
        <f t="shared" si="297"/>
        <v>0</v>
      </c>
      <c r="AA782" s="262">
        <f t="shared" si="297"/>
        <v>0</v>
      </c>
      <c r="AB782" s="262">
        <f t="shared" si="297"/>
        <v>0</v>
      </c>
    </row>
    <row r="783" spans="3:28" hidden="1" outlineLevel="1">
      <c r="C783" s="232" t="str">
        <f t="shared" si="291"/>
        <v>Late Charges</v>
      </c>
      <c r="D783" s="260"/>
      <c r="E783" s="261">
        <f t="shared" ref="E783:AB783" si="298">$I196*E$635</f>
        <v>0</v>
      </c>
      <c r="F783" s="262">
        <f t="shared" si="298"/>
        <v>0</v>
      </c>
      <c r="G783" s="262">
        <f t="shared" si="298"/>
        <v>0</v>
      </c>
      <c r="H783" s="262">
        <f t="shared" si="298"/>
        <v>0</v>
      </c>
      <c r="I783" s="262">
        <f t="shared" si="298"/>
        <v>0</v>
      </c>
      <c r="J783" s="262">
        <f t="shared" si="298"/>
        <v>0</v>
      </c>
      <c r="K783" s="262">
        <f t="shared" si="298"/>
        <v>0</v>
      </c>
      <c r="L783" s="262">
        <f t="shared" si="298"/>
        <v>0</v>
      </c>
      <c r="M783" s="262">
        <f t="shared" si="298"/>
        <v>0</v>
      </c>
      <c r="N783" s="262">
        <f t="shared" si="298"/>
        <v>0</v>
      </c>
      <c r="O783" s="262">
        <f t="shared" si="298"/>
        <v>0</v>
      </c>
      <c r="P783" s="262">
        <f t="shared" si="298"/>
        <v>0</v>
      </c>
      <c r="Q783" s="262">
        <f t="shared" si="298"/>
        <v>0</v>
      </c>
      <c r="R783" s="262">
        <f t="shared" si="298"/>
        <v>0</v>
      </c>
      <c r="S783" s="262">
        <f t="shared" si="298"/>
        <v>0</v>
      </c>
      <c r="T783" s="262">
        <f t="shared" si="298"/>
        <v>0</v>
      </c>
      <c r="U783" s="262">
        <f t="shared" si="298"/>
        <v>0</v>
      </c>
      <c r="V783" s="262">
        <f t="shared" si="298"/>
        <v>0</v>
      </c>
      <c r="W783" s="262">
        <f t="shared" si="298"/>
        <v>0</v>
      </c>
      <c r="X783" s="262">
        <f t="shared" si="298"/>
        <v>0</v>
      </c>
      <c r="Y783" s="262">
        <f t="shared" si="298"/>
        <v>0</v>
      </c>
      <c r="Z783" s="262">
        <f t="shared" si="298"/>
        <v>0</v>
      </c>
      <c r="AA783" s="262">
        <f t="shared" si="298"/>
        <v>0</v>
      </c>
      <c r="AB783" s="262">
        <f t="shared" si="298"/>
        <v>0</v>
      </c>
    </row>
    <row r="784" spans="3:28" hidden="1" outlineLevel="1">
      <c r="C784" s="232" t="str">
        <f t="shared" si="291"/>
        <v>Credit Fee Income</v>
      </c>
      <c r="D784" s="260"/>
      <c r="E784" s="261">
        <f t="shared" ref="E784:AB784" si="299">$I197*E$635</f>
        <v>0</v>
      </c>
      <c r="F784" s="262">
        <f t="shared" si="299"/>
        <v>0</v>
      </c>
      <c r="G784" s="262">
        <f t="shared" si="299"/>
        <v>0</v>
      </c>
      <c r="H784" s="262">
        <f t="shared" si="299"/>
        <v>0</v>
      </c>
      <c r="I784" s="262">
        <f t="shared" si="299"/>
        <v>0</v>
      </c>
      <c r="J784" s="262">
        <f t="shared" si="299"/>
        <v>0</v>
      </c>
      <c r="K784" s="262">
        <f t="shared" si="299"/>
        <v>0</v>
      </c>
      <c r="L784" s="262">
        <f t="shared" si="299"/>
        <v>0</v>
      </c>
      <c r="M784" s="262">
        <f t="shared" si="299"/>
        <v>0</v>
      </c>
      <c r="N784" s="262">
        <f t="shared" si="299"/>
        <v>0</v>
      </c>
      <c r="O784" s="262">
        <f t="shared" si="299"/>
        <v>0</v>
      </c>
      <c r="P784" s="262">
        <f t="shared" si="299"/>
        <v>0</v>
      </c>
      <c r="Q784" s="262">
        <f t="shared" si="299"/>
        <v>0</v>
      </c>
      <c r="R784" s="262">
        <f t="shared" si="299"/>
        <v>0</v>
      </c>
      <c r="S784" s="262">
        <f t="shared" si="299"/>
        <v>0</v>
      </c>
      <c r="T784" s="262">
        <f t="shared" si="299"/>
        <v>0</v>
      </c>
      <c r="U784" s="262">
        <f t="shared" si="299"/>
        <v>0</v>
      </c>
      <c r="V784" s="262">
        <f t="shared" si="299"/>
        <v>0</v>
      </c>
      <c r="W784" s="262">
        <f t="shared" si="299"/>
        <v>0</v>
      </c>
      <c r="X784" s="262">
        <f t="shared" si="299"/>
        <v>0</v>
      </c>
      <c r="Y784" s="262">
        <f t="shared" si="299"/>
        <v>0</v>
      </c>
      <c r="Z784" s="262">
        <f t="shared" si="299"/>
        <v>0</v>
      </c>
      <c r="AA784" s="262">
        <f t="shared" si="299"/>
        <v>0</v>
      </c>
      <c r="AB784" s="262">
        <f t="shared" si="299"/>
        <v>0</v>
      </c>
    </row>
    <row r="785" spans="3:29" hidden="1" outlineLevel="1">
      <c r="C785" s="232" t="str">
        <f t="shared" si="291"/>
        <v>Vending Income</v>
      </c>
      <c r="D785" s="260"/>
      <c r="E785" s="261">
        <f t="shared" ref="E785:AB785" si="300">$I198*E$635</f>
        <v>0</v>
      </c>
      <c r="F785" s="262">
        <f t="shared" si="300"/>
        <v>0</v>
      </c>
      <c r="G785" s="262">
        <f t="shared" si="300"/>
        <v>0</v>
      </c>
      <c r="H785" s="262">
        <f t="shared" si="300"/>
        <v>0</v>
      </c>
      <c r="I785" s="262">
        <f t="shared" si="300"/>
        <v>0</v>
      </c>
      <c r="J785" s="262">
        <f t="shared" si="300"/>
        <v>0</v>
      </c>
      <c r="K785" s="262">
        <f t="shared" si="300"/>
        <v>0</v>
      </c>
      <c r="L785" s="262">
        <f t="shared" si="300"/>
        <v>0</v>
      </c>
      <c r="M785" s="262">
        <f t="shared" si="300"/>
        <v>0</v>
      </c>
      <c r="N785" s="262">
        <f t="shared" si="300"/>
        <v>0</v>
      </c>
      <c r="O785" s="262">
        <f t="shared" si="300"/>
        <v>0</v>
      </c>
      <c r="P785" s="262">
        <f t="shared" si="300"/>
        <v>0</v>
      </c>
      <c r="Q785" s="262">
        <f t="shared" si="300"/>
        <v>0</v>
      </c>
      <c r="R785" s="262">
        <f t="shared" si="300"/>
        <v>0</v>
      </c>
      <c r="S785" s="262">
        <f t="shared" si="300"/>
        <v>0</v>
      </c>
      <c r="T785" s="262">
        <f t="shared" si="300"/>
        <v>0</v>
      </c>
      <c r="U785" s="262">
        <f t="shared" si="300"/>
        <v>0</v>
      </c>
      <c r="V785" s="262">
        <f t="shared" si="300"/>
        <v>0</v>
      </c>
      <c r="W785" s="262">
        <f t="shared" si="300"/>
        <v>0</v>
      </c>
      <c r="X785" s="262">
        <f t="shared" si="300"/>
        <v>0</v>
      </c>
      <c r="Y785" s="262">
        <f t="shared" si="300"/>
        <v>0</v>
      </c>
      <c r="Z785" s="262">
        <f t="shared" si="300"/>
        <v>0</v>
      </c>
      <c r="AA785" s="262">
        <f t="shared" si="300"/>
        <v>0</v>
      </c>
      <c r="AB785" s="262">
        <f t="shared" si="300"/>
        <v>0</v>
      </c>
    </row>
    <row r="786" spans="3:29" hidden="1" outlineLevel="1">
      <c r="C786" s="232" t="str">
        <f t="shared" si="291"/>
        <v>Utility Reimbursement Income</v>
      </c>
      <c r="D786" s="260"/>
      <c r="E786" s="261">
        <f t="shared" ref="E786:S786" si="301">$I199*E$635</f>
        <v>180</v>
      </c>
      <c r="F786" s="262">
        <f t="shared" si="301"/>
        <v>180</v>
      </c>
      <c r="G786" s="262">
        <f t="shared" si="301"/>
        <v>180</v>
      </c>
      <c r="H786" s="262">
        <f t="shared" si="301"/>
        <v>180</v>
      </c>
      <c r="I786" s="262">
        <f t="shared" si="301"/>
        <v>180</v>
      </c>
      <c r="J786" s="262">
        <f t="shared" si="301"/>
        <v>0</v>
      </c>
      <c r="K786" s="262">
        <f t="shared" si="301"/>
        <v>0</v>
      </c>
      <c r="L786" s="262">
        <f t="shared" si="301"/>
        <v>0</v>
      </c>
      <c r="M786" s="262">
        <f t="shared" si="301"/>
        <v>0</v>
      </c>
      <c r="N786" s="262">
        <f t="shared" si="301"/>
        <v>0</v>
      </c>
      <c r="O786" s="262">
        <f t="shared" si="301"/>
        <v>0</v>
      </c>
      <c r="P786" s="262">
        <f t="shared" si="301"/>
        <v>0</v>
      </c>
      <c r="Q786" s="262">
        <f t="shared" si="301"/>
        <v>0</v>
      </c>
      <c r="R786" s="262">
        <f t="shared" si="301"/>
        <v>0</v>
      </c>
      <c r="S786" s="262">
        <f t="shared" si="301"/>
        <v>0</v>
      </c>
      <c r="T786" s="262">
        <f t="shared" ref="T786:AB786" si="302">$I199*T$635</f>
        <v>0</v>
      </c>
      <c r="U786" s="262">
        <f t="shared" si="302"/>
        <v>0</v>
      </c>
      <c r="V786" s="262">
        <f t="shared" si="302"/>
        <v>0</v>
      </c>
      <c r="W786" s="262">
        <f t="shared" si="302"/>
        <v>0</v>
      </c>
      <c r="X786" s="262">
        <f t="shared" si="302"/>
        <v>0</v>
      </c>
      <c r="Y786" s="262">
        <f t="shared" si="302"/>
        <v>0</v>
      </c>
      <c r="Z786" s="262">
        <f t="shared" si="302"/>
        <v>0</v>
      </c>
      <c r="AA786" s="262">
        <f t="shared" si="302"/>
        <v>0</v>
      </c>
      <c r="AB786" s="262">
        <f t="shared" si="302"/>
        <v>0</v>
      </c>
    </row>
    <row r="787" spans="3:29" hidden="1" outlineLevel="1">
      <c r="C787" s="232" t="str">
        <f t="shared" si="291"/>
        <v>Parking Income</v>
      </c>
      <c r="D787" s="260"/>
      <c r="E787" s="261">
        <f t="shared" ref="E787:S787" si="303">$I200*E$635</f>
        <v>0</v>
      </c>
      <c r="F787" s="262">
        <f t="shared" si="303"/>
        <v>0</v>
      </c>
      <c r="G787" s="262">
        <f t="shared" si="303"/>
        <v>0</v>
      </c>
      <c r="H787" s="262">
        <f t="shared" si="303"/>
        <v>0</v>
      </c>
      <c r="I787" s="262">
        <f t="shared" si="303"/>
        <v>0</v>
      </c>
      <c r="J787" s="262">
        <f t="shared" si="303"/>
        <v>0</v>
      </c>
      <c r="K787" s="262">
        <f t="shared" si="303"/>
        <v>0</v>
      </c>
      <c r="L787" s="262">
        <f t="shared" si="303"/>
        <v>0</v>
      </c>
      <c r="M787" s="262">
        <f t="shared" si="303"/>
        <v>0</v>
      </c>
      <c r="N787" s="262">
        <f t="shared" si="303"/>
        <v>0</v>
      </c>
      <c r="O787" s="262">
        <f t="shared" si="303"/>
        <v>0</v>
      </c>
      <c r="P787" s="262">
        <f t="shared" si="303"/>
        <v>0</v>
      </c>
      <c r="Q787" s="262">
        <f t="shared" si="303"/>
        <v>0</v>
      </c>
      <c r="R787" s="262">
        <f t="shared" si="303"/>
        <v>0</v>
      </c>
      <c r="S787" s="262">
        <f t="shared" si="303"/>
        <v>0</v>
      </c>
      <c r="T787" s="262">
        <f t="shared" ref="T787:AB787" si="304">$I200*T$635</f>
        <v>0</v>
      </c>
      <c r="U787" s="262">
        <f t="shared" si="304"/>
        <v>0</v>
      </c>
      <c r="V787" s="262">
        <f t="shared" si="304"/>
        <v>0</v>
      </c>
      <c r="W787" s="262">
        <f t="shared" si="304"/>
        <v>0</v>
      </c>
      <c r="X787" s="262">
        <f t="shared" si="304"/>
        <v>0</v>
      </c>
      <c r="Y787" s="262">
        <f t="shared" si="304"/>
        <v>0</v>
      </c>
      <c r="Z787" s="262">
        <f t="shared" si="304"/>
        <v>0</v>
      </c>
      <c r="AA787" s="262">
        <f t="shared" si="304"/>
        <v>0</v>
      </c>
      <c r="AB787" s="262">
        <f t="shared" si="304"/>
        <v>0</v>
      </c>
    </row>
    <row r="788" spans="3:29" hidden="1" outlineLevel="1">
      <c r="C788" s="232" t="str">
        <f t="shared" si="291"/>
        <v>Storage Space Income</v>
      </c>
      <c r="D788" s="260"/>
      <c r="E788" s="261">
        <f t="shared" ref="E788:S788" si="305">$I201*E$635</f>
        <v>0</v>
      </c>
      <c r="F788" s="262">
        <f t="shared" si="305"/>
        <v>0</v>
      </c>
      <c r="G788" s="262">
        <f t="shared" si="305"/>
        <v>0</v>
      </c>
      <c r="H788" s="262">
        <f t="shared" si="305"/>
        <v>0</v>
      </c>
      <c r="I788" s="262">
        <f t="shared" si="305"/>
        <v>0</v>
      </c>
      <c r="J788" s="262">
        <f t="shared" si="305"/>
        <v>0</v>
      </c>
      <c r="K788" s="262">
        <f t="shared" si="305"/>
        <v>0</v>
      </c>
      <c r="L788" s="262">
        <f t="shared" si="305"/>
        <v>0</v>
      </c>
      <c r="M788" s="262">
        <f t="shared" si="305"/>
        <v>0</v>
      </c>
      <c r="N788" s="262">
        <f t="shared" si="305"/>
        <v>0</v>
      </c>
      <c r="O788" s="262">
        <f t="shared" si="305"/>
        <v>0</v>
      </c>
      <c r="P788" s="262">
        <f t="shared" si="305"/>
        <v>0</v>
      </c>
      <c r="Q788" s="262">
        <f t="shared" si="305"/>
        <v>0</v>
      </c>
      <c r="R788" s="262">
        <f t="shared" si="305"/>
        <v>0</v>
      </c>
      <c r="S788" s="262">
        <f t="shared" si="305"/>
        <v>0</v>
      </c>
      <c r="T788" s="262">
        <f t="shared" ref="T788:AB788" si="306">$I201*T$635</f>
        <v>0</v>
      </c>
      <c r="U788" s="262">
        <f t="shared" si="306"/>
        <v>0</v>
      </c>
      <c r="V788" s="262">
        <f t="shared" si="306"/>
        <v>0</v>
      </c>
      <c r="W788" s="262">
        <f t="shared" si="306"/>
        <v>0</v>
      </c>
      <c r="X788" s="262">
        <f t="shared" si="306"/>
        <v>0</v>
      </c>
      <c r="Y788" s="262">
        <f t="shared" si="306"/>
        <v>0</v>
      </c>
      <c r="Z788" s="262">
        <f t="shared" si="306"/>
        <v>0</v>
      </c>
      <c r="AA788" s="262">
        <f t="shared" si="306"/>
        <v>0</v>
      </c>
      <c r="AB788" s="262">
        <f t="shared" si="306"/>
        <v>0</v>
      </c>
    </row>
    <row r="789" spans="3:29" hidden="1" outlineLevel="1">
      <c r="C789" s="232" t="str">
        <f t="shared" si="291"/>
        <v>Cleaning Income</v>
      </c>
      <c r="D789" s="260"/>
      <c r="E789" s="261">
        <f t="shared" ref="E789:S789" si="307">$I202*E$635</f>
        <v>0</v>
      </c>
      <c r="F789" s="262">
        <f t="shared" si="307"/>
        <v>0</v>
      </c>
      <c r="G789" s="262">
        <f t="shared" si="307"/>
        <v>0</v>
      </c>
      <c r="H789" s="262">
        <f t="shared" si="307"/>
        <v>0</v>
      </c>
      <c r="I789" s="262">
        <f t="shared" si="307"/>
        <v>0</v>
      </c>
      <c r="J789" s="262">
        <f t="shared" si="307"/>
        <v>0</v>
      </c>
      <c r="K789" s="262">
        <f t="shared" si="307"/>
        <v>0</v>
      </c>
      <c r="L789" s="262">
        <f t="shared" si="307"/>
        <v>0</v>
      </c>
      <c r="M789" s="262">
        <f t="shared" si="307"/>
        <v>0</v>
      </c>
      <c r="N789" s="262">
        <f t="shared" si="307"/>
        <v>0</v>
      </c>
      <c r="O789" s="262">
        <f t="shared" si="307"/>
        <v>0</v>
      </c>
      <c r="P789" s="262">
        <f t="shared" si="307"/>
        <v>0</v>
      </c>
      <c r="Q789" s="262">
        <f t="shared" si="307"/>
        <v>0</v>
      </c>
      <c r="R789" s="262">
        <f t="shared" si="307"/>
        <v>0</v>
      </c>
      <c r="S789" s="262">
        <f t="shared" si="307"/>
        <v>0</v>
      </c>
      <c r="T789" s="262">
        <f t="shared" ref="T789:AB789" si="308">$I202*T$635</f>
        <v>0</v>
      </c>
      <c r="U789" s="262">
        <f t="shared" si="308"/>
        <v>0</v>
      </c>
      <c r="V789" s="262">
        <f t="shared" si="308"/>
        <v>0</v>
      </c>
      <c r="W789" s="262">
        <f t="shared" si="308"/>
        <v>0</v>
      </c>
      <c r="X789" s="262">
        <f t="shared" si="308"/>
        <v>0</v>
      </c>
      <c r="Y789" s="262">
        <f t="shared" si="308"/>
        <v>0</v>
      </c>
      <c r="Z789" s="262">
        <f t="shared" si="308"/>
        <v>0</v>
      </c>
      <c r="AA789" s="262">
        <f t="shared" si="308"/>
        <v>0</v>
      </c>
      <c r="AB789" s="262">
        <f t="shared" si="308"/>
        <v>0</v>
      </c>
    </row>
    <row r="790" spans="3:29" hidden="1" outlineLevel="1">
      <c r="C790" s="232" t="str">
        <f t="shared" si="291"/>
        <v>Furniture Income</v>
      </c>
      <c r="D790" s="260"/>
      <c r="E790" s="261">
        <f t="shared" ref="E790:S790" si="309">$I203*E$635</f>
        <v>0</v>
      </c>
      <c r="F790" s="262">
        <f t="shared" si="309"/>
        <v>0</v>
      </c>
      <c r="G790" s="262">
        <f t="shared" si="309"/>
        <v>0</v>
      </c>
      <c r="H790" s="262">
        <f t="shared" si="309"/>
        <v>0</v>
      </c>
      <c r="I790" s="262">
        <f t="shared" si="309"/>
        <v>0</v>
      </c>
      <c r="J790" s="262">
        <f t="shared" si="309"/>
        <v>0</v>
      </c>
      <c r="K790" s="262">
        <f t="shared" si="309"/>
        <v>0</v>
      </c>
      <c r="L790" s="262">
        <f t="shared" si="309"/>
        <v>0</v>
      </c>
      <c r="M790" s="262">
        <f t="shared" si="309"/>
        <v>0</v>
      </c>
      <c r="N790" s="262">
        <f t="shared" si="309"/>
        <v>0</v>
      </c>
      <c r="O790" s="262">
        <f t="shared" si="309"/>
        <v>0</v>
      </c>
      <c r="P790" s="262">
        <f t="shared" si="309"/>
        <v>0</v>
      </c>
      <c r="Q790" s="262">
        <f t="shared" si="309"/>
        <v>0</v>
      </c>
      <c r="R790" s="262">
        <f t="shared" si="309"/>
        <v>0</v>
      </c>
      <c r="S790" s="262">
        <f t="shared" si="309"/>
        <v>0</v>
      </c>
      <c r="T790" s="262">
        <f t="shared" ref="T790:AB790" si="310">$I203*T$635</f>
        <v>0</v>
      </c>
      <c r="U790" s="262">
        <f t="shared" si="310"/>
        <v>0</v>
      </c>
      <c r="V790" s="262">
        <f t="shared" si="310"/>
        <v>0</v>
      </c>
      <c r="W790" s="262">
        <f t="shared" si="310"/>
        <v>0</v>
      </c>
      <c r="X790" s="262">
        <f t="shared" si="310"/>
        <v>0</v>
      </c>
      <c r="Y790" s="262">
        <f t="shared" si="310"/>
        <v>0</v>
      </c>
      <c r="Z790" s="262">
        <f t="shared" si="310"/>
        <v>0</v>
      </c>
      <c r="AA790" s="262">
        <f t="shared" si="310"/>
        <v>0</v>
      </c>
      <c r="AB790" s="262">
        <f t="shared" si="310"/>
        <v>0</v>
      </c>
    </row>
    <row r="791" spans="3:29" hidden="1" outlineLevel="1">
      <c r="C791" s="232" t="str">
        <f t="shared" si="291"/>
        <v>Legal Fees Reimbursement</v>
      </c>
      <c r="D791" s="260"/>
      <c r="E791" s="261">
        <f t="shared" ref="E791:S791" si="311">$I204*E$635</f>
        <v>0</v>
      </c>
      <c r="F791" s="262">
        <f t="shared" si="311"/>
        <v>0</v>
      </c>
      <c r="G791" s="262">
        <f t="shared" si="311"/>
        <v>0</v>
      </c>
      <c r="H791" s="262">
        <f t="shared" si="311"/>
        <v>0</v>
      </c>
      <c r="I791" s="262">
        <f t="shared" si="311"/>
        <v>0</v>
      </c>
      <c r="J791" s="262">
        <f t="shared" si="311"/>
        <v>0</v>
      </c>
      <c r="K791" s="262">
        <f t="shared" si="311"/>
        <v>0</v>
      </c>
      <c r="L791" s="262">
        <f t="shared" si="311"/>
        <v>0</v>
      </c>
      <c r="M791" s="262">
        <f t="shared" si="311"/>
        <v>0</v>
      </c>
      <c r="N791" s="262">
        <f t="shared" si="311"/>
        <v>0</v>
      </c>
      <c r="O791" s="262">
        <f t="shared" si="311"/>
        <v>0</v>
      </c>
      <c r="P791" s="262">
        <f t="shared" si="311"/>
        <v>0</v>
      </c>
      <c r="Q791" s="262">
        <f t="shared" si="311"/>
        <v>0</v>
      </c>
      <c r="R791" s="262">
        <f t="shared" si="311"/>
        <v>0</v>
      </c>
      <c r="S791" s="262">
        <f t="shared" si="311"/>
        <v>0</v>
      </c>
      <c r="T791" s="262">
        <f t="shared" ref="T791:AB791" si="312">$I204*T$635</f>
        <v>0</v>
      </c>
      <c r="U791" s="262">
        <f t="shared" si="312"/>
        <v>0</v>
      </c>
      <c r="V791" s="262">
        <f t="shared" si="312"/>
        <v>0</v>
      </c>
      <c r="W791" s="262">
        <f t="shared" si="312"/>
        <v>0</v>
      </c>
      <c r="X791" s="262">
        <f t="shared" si="312"/>
        <v>0</v>
      </c>
      <c r="Y791" s="262">
        <f t="shared" si="312"/>
        <v>0</v>
      </c>
      <c r="Z791" s="262">
        <f t="shared" si="312"/>
        <v>0</v>
      </c>
      <c r="AA791" s="262">
        <f t="shared" si="312"/>
        <v>0</v>
      </c>
      <c r="AB791" s="262">
        <f t="shared" si="312"/>
        <v>0</v>
      </c>
    </row>
    <row r="792" spans="3:29" ht="16.5" hidden="1" customHeight="1" outlineLevel="1">
      <c r="C792" s="232" t="str">
        <f t="shared" si="291"/>
        <v>Misc.</v>
      </c>
      <c r="D792" s="263"/>
      <c r="E792" s="264">
        <f t="shared" ref="E792:S792" si="313">$I205*E$635</f>
        <v>0</v>
      </c>
      <c r="F792" s="269">
        <f t="shared" si="313"/>
        <v>0</v>
      </c>
      <c r="G792" s="269">
        <f t="shared" si="313"/>
        <v>0</v>
      </c>
      <c r="H792" s="269">
        <f t="shared" si="313"/>
        <v>0</v>
      </c>
      <c r="I792" s="269">
        <f t="shared" si="313"/>
        <v>0</v>
      </c>
      <c r="J792" s="269">
        <f t="shared" si="313"/>
        <v>0</v>
      </c>
      <c r="K792" s="269">
        <f t="shared" si="313"/>
        <v>0</v>
      </c>
      <c r="L792" s="269">
        <f t="shared" si="313"/>
        <v>0</v>
      </c>
      <c r="M792" s="269">
        <f t="shared" si="313"/>
        <v>0</v>
      </c>
      <c r="N792" s="269">
        <f t="shared" si="313"/>
        <v>0</v>
      </c>
      <c r="O792" s="269">
        <f t="shared" si="313"/>
        <v>0</v>
      </c>
      <c r="P792" s="269">
        <f t="shared" si="313"/>
        <v>0</v>
      </c>
      <c r="Q792" s="269">
        <f t="shared" si="313"/>
        <v>0</v>
      </c>
      <c r="R792" s="269">
        <f t="shared" si="313"/>
        <v>0</v>
      </c>
      <c r="S792" s="269">
        <f t="shared" si="313"/>
        <v>0</v>
      </c>
      <c r="T792" s="269">
        <f t="shared" ref="T792:AB792" si="314">$I205*T$635</f>
        <v>0</v>
      </c>
      <c r="U792" s="269">
        <f t="shared" si="314"/>
        <v>0</v>
      </c>
      <c r="V792" s="269">
        <f t="shared" si="314"/>
        <v>0</v>
      </c>
      <c r="W792" s="269">
        <f t="shared" si="314"/>
        <v>0</v>
      </c>
      <c r="X792" s="269">
        <f t="shared" si="314"/>
        <v>0</v>
      </c>
      <c r="Y792" s="269">
        <f t="shared" si="314"/>
        <v>0</v>
      </c>
      <c r="Z792" s="269">
        <f t="shared" si="314"/>
        <v>0</v>
      </c>
      <c r="AA792" s="269">
        <f t="shared" si="314"/>
        <v>0</v>
      </c>
      <c r="AB792" s="269">
        <f t="shared" si="314"/>
        <v>0</v>
      </c>
    </row>
    <row r="793" spans="3:29" hidden="1" outlineLevel="1">
      <c r="C793" s="83" t="s">
        <v>30</v>
      </c>
      <c r="D793" s="260"/>
      <c r="E793" s="261">
        <f>SUM(E776:E792)</f>
        <v>180</v>
      </c>
      <c r="F793" s="262">
        <f>SUM(F776:F792)</f>
        <v>180</v>
      </c>
      <c r="G793" s="262">
        <f t="shared" ref="G793:N793" si="315">SUM(G776:G792)</f>
        <v>180</v>
      </c>
      <c r="H793" s="262">
        <f t="shared" si="315"/>
        <v>180</v>
      </c>
      <c r="I793" s="262">
        <f t="shared" si="315"/>
        <v>180</v>
      </c>
      <c r="J793" s="262">
        <f t="shared" si="315"/>
        <v>0</v>
      </c>
      <c r="K793" s="262">
        <f t="shared" si="315"/>
        <v>0</v>
      </c>
      <c r="L793" s="262">
        <f t="shared" si="315"/>
        <v>0</v>
      </c>
      <c r="M793" s="262">
        <f t="shared" si="315"/>
        <v>0</v>
      </c>
      <c r="N793" s="262">
        <f t="shared" si="315"/>
        <v>0</v>
      </c>
      <c r="O793" s="262">
        <f>SUM(O776:O792)</f>
        <v>0</v>
      </c>
      <c r="P793" s="262">
        <f>SUM(P776:P792)</f>
        <v>0</v>
      </c>
      <c r="Q793" s="262">
        <f t="shared" ref="Q793:AC793" si="316">SUM(Q776:Q792)</f>
        <v>0</v>
      </c>
      <c r="R793" s="262">
        <f t="shared" si="316"/>
        <v>0</v>
      </c>
      <c r="S793" s="262">
        <f t="shared" si="316"/>
        <v>0</v>
      </c>
      <c r="T793" s="262">
        <f t="shared" si="316"/>
        <v>0</v>
      </c>
      <c r="U793" s="262">
        <f t="shared" si="316"/>
        <v>0</v>
      </c>
      <c r="V793" s="262">
        <f t="shared" si="316"/>
        <v>0</v>
      </c>
      <c r="W793" s="262">
        <f t="shared" si="316"/>
        <v>0</v>
      </c>
      <c r="X793" s="262">
        <f t="shared" si="316"/>
        <v>0</v>
      </c>
      <c r="Y793" s="262">
        <f t="shared" si="316"/>
        <v>0</v>
      </c>
      <c r="Z793" s="262">
        <f t="shared" si="316"/>
        <v>0</v>
      </c>
      <c r="AA793" s="262">
        <f t="shared" si="316"/>
        <v>0</v>
      </c>
      <c r="AB793" s="262">
        <f t="shared" si="316"/>
        <v>0</v>
      </c>
      <c r="AC793" s="262">
        <f t="shared" si="316"/>
        <v>0</v>
      </c>
    </row>
    <row r="794" spans="3:29" hidden="1" outlineLevel="1">
      <c r="C794" s="67"/>
      <c r="D794" s="217"/>
      <c r="E794" s="20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3:29" ht="15" hidden="1" outlineLevel="1" thickBot="1">
      <c r="C795" s="21" t="s">
        <v>259</v>
      </c>
      <c r="D795" s="270">
        <f>D773+D793</f>
        <v>13009</v>
      </c>
      <c r="E795" s="271">
        <f t="shared" ref="E795:AB795" ca="1" si="317">E773+E793</f>
        <v>14759</v>
      </c>
      <c r="F795" s="272">
        <f t="shared" ca="1" si="317"/>
        <v>14759</v>
      </c>
      <c r="G795" s="272">
        <f t="shared" ca="1" si="317"/>
        <v>14759</v>
      </c>
      <c r="H795" s="272">
        <f t="shared" ca="1" si="317"/>
        <v>14759</v>
      </c>
      <c r="I795" s="272">
        <f t="shared" ca="1" si="317"/>
        <v>14759</v>
      </c>
      <c r="J795" s="272">
        <f t="shared" ca="1" si="317"/>
        <v>0</v>
      </c>
      <c r="K795" s="272">
        <f t="shared" ca="1" si="317"/>
        <v>0</v>
      </c>
      <c r="L795" s="272">
        <f t="shared" ca="1" si="317"/>
        <v>0</v>
      </c>
      <c r="M795" s="272">
        <f t="shared" ca="1" si="317"/>
        <v>0</v>
      </c>
      <c r="N795" s="272">
        <f t="shared" ca="1" si="317"/>
        <v>0</v>
      </c>
      <c r="O795" s="272">
        <f t="shared" ca="1" si="317"/>
        <v>0</v>
      </c>
      <c r="P795" s="272">
        <f t="shared" ca="1" si="317"/>
        <v>0</v>
      </c>
      <c r="Q795" s="272">
        <f t="shared" ca="1" si="317"/>
        <v>-1320</v>
      </c>
      <c r="R795" s="272">
        <f t="shared" ca="1" si="317"/>
        <v>-1320</v>
      </c>
      <c r="S795" s="272">
        <f t="shared" ca="1" si="317"/>
        <v>-1320</v>
      </c>
      <c r="T795" s="272">
        <f t="shared" ca="1" si="317"/>
        <v>-1320</v>
      </c>
      <c r="U795" s="272">
        <f t="shared" ca="1" si="317"/>
        <v>-1320</v>
      </c>
      <c r="V795" s="272">
        <f t="shared" ca="1" si="317"/>
        <v>-1320</v>
      </c>
      <c r="W795" s="272">
        <f t="shared" ca="1" si="317"/>
        <v>-1320</v>
      </c>
      <c r="X795" s="272">
        <f t="shared" ca="1" si="317"/>
        <v>-1320</v>
      </c>
      <c r="Y795" s="272">
        <f t="shared" ca="1" si="317"/>
        <v>-1320</v>
      </c>
      <c r="Z795" s="272">
        <f t="shared" ca="1" si="317"/>
        <v>-1320</v>
      </c>
      <c r="AA795" s="272">
        <f t="shared" ca="1" si="317"/>
        <v>-1320</v>
      </c>
      <c r="AB795" s="272">
        <f t="shared" ca="1" si="317"/>
        <v>-1320</v>
      </c>
    </row>
    <row r="796" spans="3:29" ht="15" hidden="1" outlineLevel="1" thickTop="1">
      <c r="D796" s="220"/>
      <c r="E796" s="221"/>
      <c r="I796" s="4"/>
      <c r="J796" s="4"/>
      <c r="K796" s="4"/>
      <c r="L796" s="4"/>
      <c r="M796" s="4"/>
    </row>
    <row r="797" spans="3:29" hidden="1" outlineLevel="1">
      <c r="E797" s="210"/>
      <c r="I797" s="4"/>
      <c r="J797" s="4"/>
      <c r="K797" s="4"/>
      <c r="L797" s="4"/>
      <c r="M797" s="4"/>
    </row>
    <row r="798" spans="3:29" hidden="1" outlineLevel="1">
      <c r="C798" s="234" t="str">
        <f t="shared" ref="C798:C805" si="318">C224</f>
        <v xml:space="preserve">PAYROLL AND BENEFITS </v>
      </c>
      <c r="D798" s="235"/>
      <c r="E798" s="261">
        <f>-$G224/12*(1+HLOOKUP(E$628,$E$258:$N259,2,FALSE))</f>
        <v>0</v>
      </c>
      <c r="F798" s="262">
        <f>-$G224/12*(1+HLOOKUP(F$628,$E$258:$N259,2,FALSE))</f>
        <v>0</v>
      </c>
      <c r="G798" s="262">
        <f>-$G224/12*(1+HLOOKUP(G$628,$E$258:$N259,2,FALSE))</f>
        <v>0</v>
      </c>
      <c r="H798" s="262">
        <f>-$G224/12*(1+HLOOKUP(H$628,$E$258:$N259,2,FALSE))</f>
        <v>0</v>
      </c>
      <c r="I798" s="262">
        <f>-$G224/12*(1+HLOOKUP(I$628,$E$258:$N259,2,FALSE))</f>
        <v>0</v>
      </c>
      <c r="J798" s="262">
        <f>-$G224/12*(1+HLOOKUP(J$628,$E$258:$N259,2,FALSE))</f>
        <v>0</v>
      </c>
      <c r="K798" s="262">
        <f>-$G224/12*(1+HLOOKUP(K$628,$E$258:$N259,2,FALSE))</f>
        <v>0</v>
      </c>
      <c r="L798" s="262">
        <f>-$G224/12*(1+HLOOKUP(L$628,$E$258:$N259,2,FALSE))</f>
        <v>0</v>
      </c>
      <c r="M798" s="262">
        <f>-$G224/12*(1+HLOOKUP(M$628,$E$258:$N259,2,FALSE))</f>
        <v>0</v>
      </c>
      <c r="N798" s="262">
        <f>-$G224/12*(1+HLOOKUP(N$628,$E$258:$N259,2,FALSE))</f>
        <v>0</v>
      </c>
      <c r="O798" s="262">
        <f>-$G224/12*(1+HLOOKUP(O$628,$E$258:$N259,2,FALSE))</f>
        <v>0</v>
      </c>
      <c r="P798" s="262">
        <f>-$G224/12*(1+HLOOKUP(P$628,$E$258:$N259,2,FALSE))</f>
        <v>0</v>
      </c>
      <c r="Q798" s="262">
        <f>-$G224/12*(1+HLOOKUP(Q$628,$E$258:$N259,2,FALSE))</f>
        <v>0</v>
      </c>
      <c r="R798" s="262">
        <f>-$G224/12*(1+HLOOKUP(R$628,$E$258:$N259,2,FALSE))</f>
        <v>0</v>
      </c>
      <c r="S798" s="262">
        <f>-$G224/12*(1+HLOOKUP(S$628,$E$258:$N259,2,FALSE))</f>
        <v>0</v>
      </c>
      <c r="T798" s="262">
        <f>-$G224/12*(1+HLOOKUP(T$628,$E$258:$N259,2,FALSE))</f>
        <v>0</v>
      </c>
      <c r="U798" s="262">
        <f>-$G224/12*(1+HLOOKUP(U$628,$E$258:$N259,2,FALSE))</f>
        <v>0</v>
      </c>
      <c r="V798" s="262">
        <f>-$G224/12*(1+HLOOKUP(V$628,$E$258:$N259,2,FALSE))</f>
        <v>0</v>
      </c>
      <c r="W798" s="262">
        <f>-$G224/12*(1+HLOOKUP(W$628,$E$258:$N259,2,FALSE))</f>
        <v>0</v>
      </c>
      <c r="X798" s="262">
        <f>-$G224/12*(1+HLOOKUP(X$628,$E$258:$N259,2,FALSE))</f>
        <v>0</v>
      </c>
      <c r="Y798" s="262">
        <f>-$G224/12*(1+HLOOKUP(Y$628,$E$258:$N259,2,FALSE))</f>
        <v>0</v>
      </c>
      <c r="Z798" s="262">
        <f>-$G224/12*(1+HLOOKUP(Z$628,$E$258:$N259,2,FALSE))</f>
        <v>0</v>
      </c>
      <c r="AA798" s="262">
        <f>-$G224/12*(1+HLOOKUP(AA$628,$E$258:$N259,2,FALSE))</f>
        <v>0</v>
      </c>
      <c r="AB798" s="262">
        <f>-$G224/12*(1+HLOOKUP(AB$628,$E$258:$N259,2,FALSE))</f>
        <v>0</v>
      </c>
    </row>
    <row r="799" spans="3:29" hidden="1" outlineLevel="1">
      <c r="C799" s="234" t="str">
        <f t="shared" si="318"/>
        <v>MANAGEMENT FEE / LEASING</v>
      </c>
      <c r="D799" s="235"/>
      <c r="E799" s="261">
        <f>-$G225/12*(1+HLOOKUP(E$628,$E$258:$N260,2,FALSE))</f>
        <v>-965.58333333333337</v>
      </c>
      <c r="F799" s="262">
        <f>-$G225/12*(1+HLOOKUP(F$628,$E$258:$N260,2,FALSE))</f>
        <v>-965.58333333333337</v>
      </c>
      <c r="G799" s="262">
        <f>-$G225/12*(1+HLOOKUP(G$628,$E$258:$N260,2,FALSE))</f>
        <v>-965.58333333333337</v>
      </c>
      <c r="H799" s="262">
        <f>-$G225/12*(1+HLOOKUP(H$628,$E$258:$N260,2,FALSE))</f>
        <v>-965.58333333333337</v>
      </c>
      <c r="I799" s="262">
        <f>-$G225/12*(1+HLOOKUP(I$628,$E$258:$N260,2,FALSE))</f>
        <v>-965.58333333333337</v>
      </c>
      <c r="J799" s="262">
        <f>-$G225/12*(1+HLOOKUP(J$628,$E$258:$N260,2,FALSE))</f>
        <v>-965.58333333333337</v>
      </c>
      <c r="K799" s="262">
        <f>-$G225/12*(1+HLOOKUP(K$628,$E$258:$N260,2,FALSE))</f>
        <v>-965.58333333333337</v>
      </c>
      <c r="L799" s="262">
        <f>-$G225/12*(1+HLOOKUP(L$628,$E$258:$N260,2,FALSE))</f>
        <v>-965.58333333333337</v>
      </c>
      <c r="M799" s="262">
        <f>-$G225/12*(1+HLOOKUP(M$628,$E$258:$N260,2,FALSE))</f>
        <v>-965.58333333333337</v>
      </c>
      <c r="N799" s="262">
        <f>-$G225/12*(1+HLOOKUP(N$628,$E$258:$N260,2,FALSE))</f>
        <v>-965.58333333333337</v>
      </c>
      <c r="O799" s="262">
        <f>-$G225/12*(1+HLOOKUP(O$628,$E$258:$N260,2,FALSE))</f>
        <v>-965.58333333333337</v>
      </c>
      <c r="P799" s="262">
        <f>-$G225/12*(1+HLOOKUP(P$628,$E$258:$N260,2,FALSE))</f>
        <v>-965.58333333333337</v>
      </c>
      <c r="Q799" s="262">
        <f>-$G225/12*(1+HLOOKUP(Q$628,$E$258:$N260,2,FALSE))</f>
        <v>-984.8950000000001</v>
      </c>
      <c r="R799" s="262">
        <f>-$G225/12*(1+HLOOKUP(R$628,$E$258:$N260,2,FALSE))</f>
        <v>-984.8950000000001</v>
      </c>
      <c r="S799" s="262">
        <f>-$G225/12*(1+HLOOKUP(S$628,$E$258:$N260,2,FALSE))</f>
        <v>-984.8950000000001</v>
      </c>
      <c r="T799" s="262">
        <f>-$G225/12*(1+HLOOKUP(T$628,$E$258:$N260,2,FALSE))</f>
        <v>-984.8950000000001</v>
      </c>
      <c r="U799" s="262">
        <f>-$G225/12*(1+HLOOKUP(U$628,$E$258:$N260,2,FALSE))</f>
        <v>-984.8950000000001</v>
      </c>
      <c r="V799" s="262">
        <f>-$G225/12*(1+HLOOKUP(V$628,$E$258:$N260,2,FALSE))</f>
        <v>-984.8950000000001</v>
      </c>
      <c r="W799" s="262">
        <f>-$G225/12*(1+HLOOKUP(W$628,$E$258:$N260,2,FALSE))</f>
        <v>-984.8950000000001</v>
      </c>
      <c r="X799" s="262">
        <f>-$G225/12*(1+HLOOKUP(X$628,$E$258:$N260,2,FALSE))</f>
        <v>-984.8950000000001</v>
      </c>
      <c r="Y799" s="262">
        <f>-$G225/12*(1+HLOOKUP(Y$628,$E$258:$N260,2,FALSE))</f>
        <v>-984.8950000000001</v>
      </c>
      <c r="Z799" s="262">
        <f>-$G225/12*(1+HLOOKUP(Z$628,$E$258:$N260,2,FALSE))</f>
        <v>-984.8950000000001</v>
      </c>
      <c r="AA799" s="262">
        <f>-$G225/12*(1+HLOOKUP(AA$628,$E$258:$N260,2,FALSE))</f>
        <v>-984.8950000000001</v>
      </c>
      <c r="AB799" s="262">
        <f>-$G225/12*(1+HLOOKUP(AB$628,$E$258:$N260,2,FALSE))</f>
        <v>-984.8950000000001</v>
      </c>
    </row>
    <row r="800" spans="3:29" hidden="1" outlineLevel="1">
      <c r="C800" s="234" t="str">
        <f t="shared" si="318"/>
        <v>ADMIN. EXPENSES / FEES</v>
      </c>
      <c r="D800" s="235"/>
      <c r="E800" s="261">
        <f>-$G226/12*(1+HLOOKUP(E$628,$E$258:$N261,2,FALSE))</f>
        <v>-125</v>
      </c>
      <c r="F800" s="262">
        <f>-$G226/12*(1+HLOOKUP(F$628,$E$258:$N261,2,FALSE))</f>
        <v>-125</v>
      </c>
      <c r="G800" s="262">
        <f>-$G226/12*(1+HLOOKUP(G$628,$E$258:$N261,2,FALSE))</f>
        <v>-125</v>
      </c>
      <c r="H800" s="262">
        <f>-$G226/12*(1+HLOOKUP(H$628,$E$258:$N261,2,FALSE))</f>
        <v>-125</v>
      </c>
      <c r="I800" s="262">
        <f>-$G226/12*(1+HLOOKUP(I$628,$E$258:$N261,2,FALSE))</f>
        <v>-125</v>
      </c>
      <c r="J800" s="262">
        <f>-$G226/12*(1+HLOOKUP(J$628,$E$258:$N261,2,FALSE))</f>
        <v>-125</v>
      </c>
      <c r="K800" s="262">
        <f>-$G226/12*(1+HLOOKUP(K$628,$E$258:$N261,2,FALSE))</f>
        <v>-125</v>
      </c>
      <c r="L800" s="262">
        <f>-$G226/12*(1+HLOOKUP(L$628,$E$258:$N261,2,FALSE))</f>
        <v>-125</v>
      </c>
      <c r="M800" s="262">
        <f>-$G226/12*(1+HLOOKUP(M$628,$E$258:$N261,2,FALSE))</f>
        <v>-125</v>
      </c>
      <c r="N800" s="262">
        <f>-$G226/12*(1+HLOOKUP(N$628,$E$258:$N261,2,FALSE))</f>
        <v>-125</v>
      </c>
      <c r="O800" s="262">
        <f>-$G226/12*(1+HLOOKUP(O$628,$E$258:$N261,2,FALSE))</f>
        <v>-125</v>
      </c>
      <c r="P800" s="262">
        <f>-$G226/12*(1+HLOOKUP(P$628,$E$258:$N261,2,FALSE))</f>
        <v>-125</v>
      </c>
      <c r="Q800" s="262">
        <f>-$G226/12*(1+HLOOKUP(Q$628,$E$258:$N261,2,FALSE))</f>
        <v>-127.5</v>
      </c>
      <c r="R800" s="262">
        <f>-$G226/12*(1+HLOOKUP(R$628,$E$258:$N261,2,FALSE))</f>
        <v>-127.5</v>
      </c>
      <c r="S800" s="262">
        <f>-$G226/12*(1+HLOOKUP(S$628,$E$258:$N261,2,FALSE))</f>
        <v>-127.5</v>
      </c>
      <c r="T800" s="262">
        <f>-$G226/12*(1+HLOOKUP(T$628,$E$258:$N261,2,FALSE))</f>
        <v>-127.5</v>
      </c>
      <c r="U800" s="262">
        <f>-$G226/12*(1+HLOOKUP(U$628,$E$258:$N261,2,FALSE))</f>
        <v>-127.5</v>
      </c>
      <c r="V800" s="262">
        <f>-$G226/12*(1+HLOOKUP(V$628,$E$258:$N261,2,FALSE))</f>
        <v>-127.5</v>
      </c>
      <c r="W800" s="262">
        <f>-$G226/12*(1+HLOOKUP(W$628,$E$258:$N261,2,FALSE))</f>
        <v>-127.5</v>
      </c>
      <c r="X800" s="262">
        <f>-$G226/12*(1+HLOOKUP(X$628,$E$258:$N261,2,FALSE))</f>
        <v>-127.5</v>
      </c>
      <c r="Y800" s="262">
        <f>-$G226/12*(1+HLOOKUP(Y$628,$E$258:$N261,2,FALSE))</f>
        <v>-127.5</v>
      </c>
      <c r="Z800" s="262">
        <f>-$G226/12*(1+HLOOKUP(Z$628,$E$258:$N261,2,FALSE))</f>
        <v>-127.5</v>
      </c>
      <c r="AA800" s="262">
        <f>-$G226/12*(1+HLOOKUP(AA$628,$E$258:$N261,2,FALSE))</f>
        <v>-127.5</v>
      </c>
      <c r="AB800" s="262">
        <f>-$G226/12*(1+HLOOKUP(AB$628,$E$258:$N261,2,FALSE))</f>
        <v>-127.5</v>
      </c>
    </row>
    <row r="801" spans="3:29" hidden="1" outlineLevel="1">
      <c r="C801" s="234" t="str">
        <f t="shared" si="318"/>
        <v>UTILITIES EXPENSES</v>
      </c>
      <c r="D801" s="235"/>
      <c r="E801" s="261">
        <f>-$G227/12*(1+HLOOKUP(E$628,$E$258:$N262,2,FALSE))</f>
        <v>-750</v>
      </c>
      <c r="F801" s="262">
        <f>-$G227/12*(1+HLOOKUP(F$628,$E$258:$N262,2,FALSE))</f>
        <v>-750</v>
      </c>
      <c r="G801" s="262">
        <f>-$G227/12*(1+HLOOKUP(G$628,$E$258:$N262,2,FALSE))</f>
        <v>-750</v>
      </c>
      <c r="H801" s="262">
        <f>-$G227/12*(1+HLOOKUP(H$628,$E$258:$N262,2,FALSE))</f>
        <v>-750</v>
      </c>
      <c r="I801" s="262">
        <f>-$G227/12*(1+HLOOKUP(I$628,$E$258:$N262,2,FALSE))</f>
        <v>-750</v>
      </c>
      <c r="J801" s="262">
        <f>-$G227/12*(1+HLOOKUP(J$628,$E$258:$N262,2,FALSE))</f>
        <v>-750</v>
      </c>
      <c r="K801" s="262">
        <f>-$G227/12*(1+HLOOKUP(K$628,$E$258:$N262,2,FALSE))</f>
        <v>-750</v>
      </c>
      <c r="L801" s="262">
        <f>-$G227/12*(1+HLOOKUP(L$628,$E$258:$N262,2,FALSE))</f>
        <v>-750</v>
      </c>
      <c r="M801" s="262">
        <f>-$G227/12*(1+HLOOKUP(M$628,$E$258:$N262,2,FALSE))</f>
        <v>-750</v>
      </c>
      <c r="N801" s="262">
        <f>-$G227/12*(1+HLOOKUP(N$628,$E$258:$N262,2,FALSE))</f>
        <v>-750</v>
      </c>
      <c r="O801" s="262">
        <f>-$G227/12*(1+HLOOKUP(O$628,$E$258:$N262,2,FALSE))</f>
        <v>-750</v>
      </c>
      <c r="P801" s="262">
        <f>-$G227/12*(1+HLOOKUP(P$628,$E$258:$N262,2,FALSE))</f>
        <v>-750</v>
      </c>
      <c r="Q801" s="262">
        <f>-$G227/12*(1+HLOOKUP(Q$628,$E$258:$N262,2,FALSE))</f>
        <v>-765</v>
      </c>
      <c r="R801" s="262">
        <f>-$G227/12*(1+HLOOKUP(R$628,$E$258:$N262,2,FALSE))</f>
        <v>-765</v>
      </c>
      <c r="S801" s="262">
        <f>-$G227/12*(1+HLOOKUP(S$628,$E$258:$N262,2,FALSE))</f>
        <v>-765</v>
      </c>
      <c r="T801" s="262">
        <f>-$G227/12*(1+HLOOKUP(T$628,$E$258:$N262,2,FALSE))</f>
        <v>-765</v>
      </c>
      <c r="U801" s="262">
        <f>-$G227/12*(1+HLOOKUP(U$628,$E$258:$N262,2,FALSE))</f>
        <v>-765</v>
      </c>
      <c r="V801" s="262">
        <f>-$G227/12*(1+HLOOKUP(V$628,$E$258:$N262,2,FALSE))</f>
        <v>-765</v>
      </c>
      <c r="W801" s="262">
        <f>-$G227/12*(1+HLOOKUP(W$628,$E$258:$N262,2,FALSE))</f>
        <v>-765</v>
      </c>
      <c r="X801" s="262">
        <f>-$G227/12*(1+HLOOKUP(X$628,$E$258:$N262,2,FALSE))</f>
        <v>-765</v>
      </c>
      <c r="Y801" s="262">
        <f>-$G227/12*(1+HLOOKUP(Y$628,$E$258:$N262,2,FALSE))</f>
        <v>-765</v>
      </c>
      <c r="Z801" s="262">
        <f>-$G227/12*(1+HLOOKUP(Z$628,$E$258:$N262,2,FALSE))</f>
        <v>-765</v>
      </c>
      <c r="AA801" s="262">
        <f>-$G227/12*(1+HLOOKUP(AA$628,$E$258:$N262,2,FALSE))</f>
        <v>-765</v>
      </c>
      <c r="AB801" s="262">
        <f>-$G227/12*(1+HLOOKUP(AB$628,$E$258:$N262,2,FALSE))</f>
        <v>-765</v>
      </c>
    </row>
    <row r="802" spans="3:29" hidden="1" outlineLevel="1">
      <c r="C802" s="234" t="str">
        <f t="shared" si="318"/>
        <v>OPERATIONS AND MAINTENANCE</v>
      </c>
      <c r="D802" s="235"/>
      <c r="E802" s="261">
        <f>-$G228/12*(1+HLOOKUP(E$628,$E$258:$N263,2,FALSE))</f>
        <v>-1329.1666666666667</v>
      </c>
      <c r="F802" s="262">
        <f>-$G228/12*(1+HLOOKUP(F$628,$E$258:$N263,2,FALSE))</f>
        <v>-1329.1666666666667</v>
      </c>
      <c r="G802" s="262">
        <f>-$G228/12*(1+HLOOKUP(G$628,$E$258:$N263,2,FALSE))</f>
        <v>-1329.1666666666667</v>
      </c>
      <c r="H802" s="262">
        <f>-$G228/12*(1+HLOOKUP(H$628,$E$258:$N263,2,FALSE))</f>
        <v>-1329.1666666666667</v>
      </c>
      <c r="I802" s="262">
        <f>-$G228/12*(1+HLOOKUP(I$628,$E$258:$N263,2,FALSE))</f>
        <v>-1329.1666666666667</v>
      </c>
      <c r="J802" s="262">
        <f>-$G228/12*(1+HLOOKUP(J$628,$E$258:$N263,2,FALSE))</f>
        <v>-1329.1666666666667</v>
      </c>
      <c r="K802" s="262">
        <f>-$G228/12*(1+HLOOKUP(K$628,$E$258:$N263,2,FALSE))</f>
        <v>-1329.1666666666667</v>
      </c>
      <c r="L802" s="262">
        <f>-$G228/12*(1+HLOOKUP(L$628,$E$258:$N263,2,FALSE))</f>
        <v>-1329.1666666666667</v>
      </c>
      <c r="M802" s="262">
        <f>-$G228/12*(1+HLOOKUP(M$628,$E$258:$N263,2,FALSE))</f>
        <v>-1329.1666666666667</v>
      </c>
      <c r="N802" s="262">
        <f>-$G228/12*(1+HLOOKUP(N$628,$E$258:$N263,2,FALSE))</f>
        <v>-1329.1666666666667</v>
      </c>
      <c r="O802" s="262">
        <f>-$G228/12*(1+HLOOKUP(O$628,$E$258:$N263,2,FALSE))</f>
        <v>-1329.1666666666667</v>
      </c>
      <c r="P802" s="262">
        <f>-$G228/12*(1+HLOOKUP(P$628,$E$258:$N263,2,FALSE))</f>
        <v>-1329.1666666666667</v>
      </c>
      <c r="Q802" s="262">
        <f>-$G228/12*(1+HLOOKUP(Q$628,$E$258:$N263,2,FALSE))</f>
        <v>-1355.75</v>
      </c>
      <c r="R802" s="262">
        <f>-$G228/12*(1+HLOOKUP(R$628,$E$258:$N263,2,FALSE))</f>
        <v>-1355.75</v>
      </c>
      <c r="S802" s="262">
        <f>-$G228/12*(1+HLOOKUP(S$628,$E$258:$N263,2,FALSE))</f>
        <v>-1355.75</v>
      </c>
      <c r="T802" s="262">
        <f>-$G228/12*(1+HLOOKUP(T$628,$E$258:$N263,2,FALSE))</f>
        <v>-1355.75</v>
      </c>
      <c r="U802" s="262">
        <f>-$G228/12*(1+HLOOKUP(U$628,$E$258:$N263,2,FALSE))</f>
        <v>-1355.75</v>
      </c>
      <c r="V802" s="262">
        <f>-$G228/12*(1+HLOOKUP(V$628,$E$258:$N263,2,FALSE))</f>
        <v>-1355.75</v>
      </c>
      <c r="W802" s="262">
        <f>-$G228/12*(1+HLOOKUP(W$628,$E$258:$N263,2,FALSE))</f>
        <v>-1355.75</v>
      </c>
      <c r="X802" s="262">
        <f>-$G228/12*(1+HLOOKUP(X$628,$E$258:$N263,2,FALSE))</f>
        <v>-1355.75</v>
      </c>
      <c r="Y802" s="262">
        <f>-$G228/12*(1+HLOOKUP(Y$628,$E$258:$N263,2,FALSE))</f>
        <v>-1355.75</v>
      </c>
      <c r="Z802" s="262">
        <f>-$G228/12*(1+HLOOKUP(Z$628,$E$258:$N263,2,FALSE))</f>
        <v>-1355.75</v>
      </c>
      <c r="AA802" s="262">
        <f>-$G228/12*(1+HLOOKUP(AA$628,$E$258:$N263,2,FALSE))</f>
        <v>-1355.75</v>
      </c>
      <c r="AB802" s="262">
        <f>-$G228/12*(1+HLOOKUP(AB$628,$E$258:$N263,2,FALSE))</f>
        <v>-1355.75</v>
      </c>
    </row>
    <row r="803" spans="3:29" hidden="1" outlineLevel="1">
      <c r="C803" s="234" t="str">
        <f t="shared" si="318"/>
        <v>INSURANCE</v>
      </c>
      <c r="D803" s="235"/>
      <c r="E803" s="261">
        <f>-$G229/12*(1+HLOOKUP(E$628,$E$258:$N264,2,FALSE))</f>
        <v>-333.33333333333331</v>
      </c>
      <c r="F803" s="262">
        <f>-$G229/12*(1+HLOOKUP(F$628,$E$258:$N264,2,FALSE))</f>
        <v>-333.33333333333331</v>
      </c>
      <c r="G803" s="262">
        <f>-$G229/12*(1+HLOOKUP(G$628,$E$258:$N264,2,FALSE))</f>
        <v>-333.33333333333331</v>
      </c>
      <c r="H803" s="262">
        <f>-$G229/12*(1+HLOOKUP(H$628,$E$258:$N264,2,FALSE))</f>
        <v>-333.33333333333331</v>
      </c>
      <c r="I803" s="262">
        <f>-$G229/12*(1+HLOOKUP(I$628,$E$258:$N264,2,FALSE))</f>
        <v>-333.33333333333331</v>
      </c>
      <c r="J803" s="262">
        <f>-$G229/12*(1+HLOOKUP(J$628,$E$258:$N264,2,FALSE))</f>
        <v>-333.33333333333331</v>
      </c>
      <c r="K803" s="262">
        <f>-$G229/12*(1+HLOOKUP(K$628,$E$258:$N264,2,FALSE))</f>
        <v>-333.33333333333331</v>
      </c>
      <c r="L803" s="262">
        <f>-$G229/12*(1+HLOOKUP(L$628,$E$258:$N264,2,FALSE))</f>
        <v>-333.33333333333331</v>
      </c>
      <c r="M803" s="262">
        <f>-$G229/12*(1+HLOOKUP(M$628,$E$258:$N264,2,FALSE))</f>
        <v>-333.33333333333331</v>
      </c>
      <c r="N803" s="262">
        <f>-$G229/12*(1+HLOOKUP(N$628,$E$258:$N264,2,FALSE))</f>
        <v>-333.33333333333331</v>
      </c>
      <c r="O803" s="262">
        <f>-$G229/12*(1+HLOOKUP(O$628,$E$258:$N264,2,FALSE))</f>
        <v>-333.33333333333331</v>
      </c>
      <c r="P803" s="262">
        <f>-$G229/12*(1+HLOOKUP(P$628,$E$258:$N264,2,FALSE))</f>
        <v>-333.33333333333331</v>
      </c>
      <c r="Q803" s="262">
        <f>-$G229/12*(1+HLOOKUP(Q$628,$E$258:$N264,2,FALSE))</f>
        <v>-340</v>
      </c>
      <c r="R803" s="262">
        <f>-$G229/12*(1+HLOOKUP(R$628,$E$258:$N264,2,FALSE))</f>
        <v>-340</v>
      </c>
      <c r="S803" s="262">
        <f>-$G229/12*(1+HLOOKUP(S$628,$E$258:$N264,2,FALSE))</f>
        <v>-340</v>
      </c>
      <c r="T803" s="262">
        <f>-$G229/12*(1+HLOOKUP(T$628,$E$258:$N264,2,FALSE))</f>
        <v>-340</v>
      </c>
      <c r="U803" s="262">
        <f>-$G229/12*(1+HLOOKUP(U$628,$E$258:$N264,2,FALSE))</f>
        <v>-340</v>
      </c>
      <c r="V803" s="262">
        <f>-$G229/12*(1+HLOOKUP(V$628,$E$258:$N264,2,FALSE))</f>
        <v>-340</v>
      </c>
      <c r="W803" s="262">
        <f>-$G229/12*(1+HLOOKUP(W$628,$E$258:$N264,2,FALSE))</f>
        <v>-340</v>
      </c>
      <c r="X803" s="262">
        <f>-$G229/12*(1+HLOOKUP(X$628,$E$258:$N264,2,FALSE))</f>
        <v>-340</v>
      </c>
      <c r="Y803" s="262">
        <f>-$G229/12*(1+HLOOKUP(Y$628,$E$258:$N264,2,FALSE))</f>
        <v>-340</v>
      </c>
      <c r="Z803" s="262">
        <f>-$G229/12*(1+HLOOKUP(Z$628,$E$258:$N264,2,FALSE))</f>
        <v>-340</v>
      </c>
      <c r="AA803" s="262">
        <f>-$G229/12*(1+HLOOKUP(AA$628,$E$258:$N264,2,FALSE))</f>
        <v>-340</v>
      </c>
      <c r="AB803" s="262">
        <f>-$G229/12*(1+HLOOKUP(AB$628,$E$258:$N264,2,FALSE))</f>
        <v>-340</v>
      </c>
    </row>
    <row r="804" spans="3:29" hidden="1" outlineLevel="1">
      <c r="C804" s="234" t="str">
        <f t="shared" si="318"/>
        <v>PROPERTY TAX</v>
      </c>
      <c r="D804" s="235"/>
      <c r="E804" s="261">
        <f>-$G230/12*(1+HLOOKUP(E$628,$E$258:$N265,2,FALSE))</f>
        <v>-3750</v>
      </c>
      <c r="F804" s="262">
        <f>-$G230/12*(1+HLOOKUP(F$628,$E$258:$N265,2,FALSE))</f>
        <v>-3750</v>
      </c>
      <c r="G804" s="262">
        <f>-$G230/12*(1+HLOOKUP(G$628,$E$258:$N265,2,FALSE))</f>
        <v>-3750</v>
      </c>
      <c r="H804" s="262">
        <f>-$G230/12*(1+HLOOKUP(H$628,$E$258:$N265,2,FALSE))</f>
        <v>-3750</v>
      </c>
      <c r="I804" s="262">
        <f>-$G230/12*(1+HLOOKUP(I$628,$E$258:$N265,2,FALSE))</f>
        <v>-3750</v>
      </c>
      <c r="J804" s="262">
        <f>-$G230/12*(1+HLOOKUP(J$628,$E$258:$N265,2,FALSE))</f>
        <v>-3750</v>
      </c>
      <c r="K804" s="262">
        <f>-$G230/12*(1+HLOOKUP(K$628,$E$258:$N265,2,FALSE))</f>
        <v>-3750</v>
      </c>
      <c r="L804" s="262">
        <f>-$G230/12*(1+HLOOKUP(L$628,$E$258:$N265,2,FALSE))</f>
        <v>-3750</v>
      </c>
      <c r="M804" s="262">
        <f>-$G230/12*(1+HLOOKUP(M$628,$E$258:$N265,2,FALSE))</f>
        <v>-3750</v>
      </c>
      <c r="N804" s="262">
        <f>-$G230/12*(1+HLOOKUP(N$628,$E$258:$N265,2,FALSE))</f>
        <v>-3750</v>
      </c>
      <c r="O804" s="262">
        <f>-$G230/12*(1+HLOOKUP(O$628,$E$258:$N265,2,FALSE))</f>
        <v>-3750</v>
      </c>
      <c r="P804" s="262">
        <f>-$G230/12*(1+HLOOKUP(P$628,$E$258:$N265,2,FALSE))</f>
        <v>-3750</v>
      </c>
      <c r="Q804" s="262">
        <f>-$G230/12*(1+HLOOKUP(Q$628,$E$258:$N265,2,FALSE))</f>
        <v>-3825</v>
      </c>
      <c r="R804" s="262">
        <f>-$G230/12*(1+HLOOKUP(R$628,$E$258:$N265,2,FALSE))</f>
        <v>-3825</v>
      </c>
      <c r="S804" s="262">
        <f>-$G230/12*(1+HLOOKUP(S$628,$E$258:$N265,2,FALSE))</f>
        <v>-3825</v>
      </c>
      <c r="T804" s="262">
        <f>-$G230/12*(1+HLOOKUP(T$628,$E$258:$N265,2,FALSE))</f>
        <v>-3825</v>
      </c>
      <c r="U804" s="262">
        <f>-$G230/12*(1+HLOOKUP(U$628,$E$258:$N265,2,FALSE))</f>
        <v>-3825</v>
      </c>
      <c r="V804" s="262">
        <f>-$G230/12*(1+HLOOKUP(V$628,$E$258:$N265,2,FALSE))</f>
        <v>-3825</v>
      </c>
      <c r="W804" s="262">
        <f>-$G230/12*(1+HLOOKUP(W$628,$E$258:$N265,2,FALSE))</f>
        <v>-3825</v>
      </c>
      <c r="X804" s="262">
        <f>-$G230/12*(1+HLOOKUP(X$628,$E$258:$N265,2,FALSE))</f>
        <v>-3825</v>
      </c>
      <c r="Y804" s="262">
        <f>-$G230/12*(1+HLOOKUP(Y$628,$E$258:$N265,2,FALSE))</f>
        <v>-3825</v>
      </c>
      <c r="Z804" s="262">
        <f>-$G230/12*(1+HLOOKUP(Z$628,$E$258:$N265,2,FALSE))</f>
        <v>-3825</v>
      </c>
      <c r="AA804" s="262">
        <f>-$G230/12*(1+HLOOKUP(AA$628,$E$258:$N265,2,FALSE))</f>
        <v>-3825</v>
      </c>
      <c r="AB804" s="262">
        <f>-$G230/12*(1+HLOOKUP(AB$628,$E$258:$N265,2,FALSE))</f>
        <v>-3825</v>
      </c>
    </row>
    <row r="805" spans="3:29" hidden="1" outlineLevel="1">
      <c r="C805" s="1073">
        <f t="shared" si="318"/>
        <v>0</v>
      </c>
      <c r="D805" s="235"/>
      <c r="E805" s="261">
        <f>IF($N$339="Turn",-F535*$O$231,0)</f>
        <v>0</v>
      </c>
      <c r="F805" s="262">
        <f t="shared" ref="F805:AB805" si="319">IF($N$339="Turn",-G535*$O$231,0)</f>
        <v>0</v>
      </c>
      <c r="G805" s="262">
        <f t="shared" si="319"/>
        <v>0</v>
      </c>
      <c r="H805" s="262">
        <f t="shared" si="319"/>
        <v>0</v>
      </c>
      <c r="I805" s="262">
        <f t="shared" si="319"/>
        <v>0</v>
      </c>
      <c r="J805" s="262">
        <f t="shared" si="319"/>
        <v>0</v>
      </c>
      <c r="K805" s="262">
        <f t="shared" si="319"/>
        <v>0</v>
      </c>
      <c r="L805" s="262">
        <f t="shared" si="319"/>
        <v>0</v>
      </c>
      <c r="M805" s="262">
        <f t="shared" si="319"/>
        <v>0</v>
      </c>
      <c r="N805" s="262">
        <f t="shared" si="319"/>
        <v>0</v>
      </c>
      <c r="O805" s="262">
        <f t="shared" si="319"/>
        <v>0</v>
      </c>
      <c r="P805" s="262">
        <f t="shared" si="319"/>
        <v>0</v>
      </c>
      <c r="Q805" s="262">
        <f t="shared" si="319"/>
        <v>0</v>
      </c>
      <c r="R805" s="262">
        <f t="shared" si="319"/>
        <v>0</v>
      </c>
      <c r="S805" s="262">
        <f t="shared" si="319"/>
        <v>0</v>
      </c>
      <c r="T805" s="262">
        <f t="shared" si="319"/>
        <v>0</v>
      </c>
      <c r="U805" s="262">
        <f t="shared" si="319"/>
        <v>0</v>
      </c>
      <c r="V805" s="262">
        <f t="shared" si="319"/>
        <v>0</v>
      </c>
      <c r="W805" s="262">
        <f t="shared" si="319"/>
        <v>0</v>
      </c>
      <c r="X805" s="262">
        <f t="shared" si="319"/>
        <v>0</v>
      </c>
      <c r="Y805" s="262">
        <f t="shared" si="319"/>
        <v>0</v>
      </c>
      <c r="Z805" s="262">
        <f t="shared" si="319"/>
        <v>0</v>
      </c>
      <c r="AA805" s="262">
        <f t="shared" si="319"/>
        <v>0</v>
      </c>
      <c r="AB805" s="262">
        <f t="shared" si="319"/>
        <v>0</v>
      </c>
    </row>
    <row r="806" spans="3:29" hidden="1" outlineLevel="1">
      <c r="D806" s="217"/>
      <c r="E806" s="20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3:29" hidden="1" outlineLevel="1">
      <c r="C807" s="222" t="s">
        <v>17</v>
      </c>
      <c r="D807" s="260">
        <f>SUM(D798:D805)</f>
        <v>0</v>
      </c>
      <c r="E807" s="261">
        <f t="shared" ref="E807:N807" si="320">SUM(E798:E806)</f>
        <v>-7253.0833333333339</v>
      </c>
      <c r="F807" s="262">
        <f t="shared" si="320"/>
        <v>-7253.0833333333339</v>
      </c>
      <c r="G807" s="262">
        <f t="shared" si="320"/>
        <v>-7253.0833333333339</v>
      </c>
      <c r="H807" s="262">
        <f t="shared" si="320"/>
        <v>-7253.0833333333339</v>
      </c>
      <c r="I807" s="262">
        <f t="shared" si="320"/>
        <v>-7253.0833333333339</v>
      </c>
      <c r="J807" s="262">
        <f t="shared" si="320"/>
        <v>-7253.0833333333339</v>
      </c>
      <c r="K807" s="262">
        <f t="shared" si="320"/>
        <v>-7253.0833333333339</v>
      </c>
      <c r="L807" s="262">
        <f t="shared" si="320"/>
        <v>-7253.0833333333339</v>
      </c>
      <c r="M807" s="262">
        <f t="shared" si="320"/>
        <v>-7253.0833333333339</v>
      </c>
      <c r="N807" s="262">
        <f t="shared" si="320"/>
        <v>-7253.0833333333339</v>
      </c>
      <c r="O807" s="262">
        <f>SUM(O798:O806)</f>
        <v>-7253.0833333333339</v>
      </c>
      <c r="P807" s="262">
        <f>SUM(P798:P806)</f>
        <v>-7253.0833333333339</v>
      </c>
      <c r="Q807" s="262">
        <f t="shared" ref="Q807:AB807" si="321">SUM(Q798:Q806)</f>
        <v>-7398.1450000000004</v>
      </c>
      <c r="R807" s="262">
        <f t="shared" si="321"/>
        <v>-7398.1450000000004</v>
      </c>
      <c r="S807" s="262">
        <f t="shared" si="321"/>
        <v>-7398.1450000000004</v>
      </c>
      <c r="T807" s="262">
        <f t="shared" si="321"/>
        <v>-7398.1450000000004</v>
      </c>
      <c r="U807" s="262">
        <f t="shared" si="321"/>
        <v>-7398.1450000000004</v>
      </c>
      <c r="V807" s="262">
        <f t="shared" si="321"/>
        <v>-7398.1450000000004</v>
      </c>
      <c r="W807" s="262">
        <f t="shared" si="321"/>
        <v>-7398.1450000000004</v>
      </c>
      <c r="X807" s="262">
        <f t="shared" si="321"/>
        <v>-7398.1450000000004</v>
      </c>
      <c r="Y807" s="262">
        <f t="shared" si="321"/>
        <v>-7398.1450000000004</v>
      </c>
      <c r="Z807" s="262">
        <f t="shared" si="321"/>
        <v>-7398.1450000000004</v>
      </c>
      <c r="AA807" s="262">
        <f t="shared" si="321"/>
        <v>-7398.1450000000004</v>
      </c>
      <c r="AB807" s="262">
        <f t="shared" si="321"/>
        <v>-7398.1450000000004</v>
      </c>
      <c r="AC807" s="262"/>
    </row>
    <row r="808" spans="3:29" ht="8.25" hidden="1" customHeight="1" outlineLevel="1">
      <c r="C808" s="225"/>
      <c r="D808" s="230"/>
      <c r="E808" s="213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</row>
    <row r="809" spans="3:29" ht="15" hidden="1" outlineLevel="1" thickBot="1">
      <c r="D809" s="236"/>
      <c r="E809" s="237"/>
      <c r="F809" s="238"/>
      <c r="G809" s="238"/>
      <c r="H809" s="238"/>
      <c r="I809" s="238"/>
      <c r="J809" s="233"/>
      <c r="K809" s="233"/>
      <c r="L809" s="238"/>
      <c r="M809" s="233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</row>
    <row r="810" spans="3:29" ht="16.2" hidden="1" outlineLevel="1" thickTop="1">
      <c r="C810" s="224" t="s">
        <v>33</v>
      </c>
      <c r="D810" s="260">
        <f t="shared" ref="D810" si="322">D795-D807</f>
        <v>13009</v>
      </c>
      <c r="E810" s="261">
        <f ca="1">E795+E807</f>
        <v>7505.9166666666661</v>
      </c>
      <c r="F810" s="262">
        <f t="shared" ref="F810:AB810" ca="1" si="323">F795+F807</f>
        <v>7505.9166666666661</v>
      </c>
      <c r="G810" s="262">
        <f t="shared" ca="1" si="323"/>
        <v>7505.9166666666661</v>
      </c>
      <c r="H810" s="262">
        <f t="shared" ca="1" si="323"/>
        <v>7505.9166666666661</v>
      </c>
      <c r="I810" s="262">
        <f t="shared" ca="1" si="323"/>
        <v>7505.9166666666661</v>
      </c>
      <c r="J810" s="262">
        <f t="shared" ca="1" si="323"/>
        <v>-7253.0833333333339</v>
      </c>
      <c r="K810" s="262">
        <f t="shared" ca="1" si="323"/>
        <v>-7253.0833333333339</v>
      </c>
      <c r="L810" s="262">
        <f t="shared" ca="1" si="323"/>
        <v>-7253.0833333333339</v>
      </c>
      <c r="M810" s="262">
        <f t="shared" ca="1" si="323"/>
        <v>-7253.0833333333339</v>
      </c>
      <c r="N810" s="262">
        <f t="shared" ca="1" si="323"/>
        <v>-7253.0833333333339</v>
      </c>
      <c r="O810" s="262">
        <f t="shared" ca="1" si="323"/>
        <v>-7253.0833333333339</v>
      </c>
      <c r="P810" s="262">
        <f t="shared" ca="1" si="323"/>
        <v>-7253.0833333333339</v>
      </c>
      <c r="Q810" s="262">
        <f t="shared" ca="1" si="323"/>
        <v>-8718.1450000000004</v>
      </c>
      <c r="R810" s="262">
        <f t="shared" ca="1" si="323"/>
        <v>-8718.1450000000004</v>
      </c>
      <c r="S810" s="262">
        <f t="shared" ca="1" si="323"/>
        <v>-8718.1450000000004</v>
      </c>
      <c r="T810" s="262">
        <f t="shared" ca="1" si="323"/>
        <v>-8718.1450000000004</v>
      </c>
      <c r="U810" s="262">
        <f t="shared" ca="1" si="323"/>
        <v>-8718.1450000000004</v>
      </c>
      <c r="V810" s="262">
        <f t="shared" ca="1" si="323"/>
        <v>-8718.1450000000004</v>
      </c>
      <c r="W810" s="262">
        <f t="shared" ca="1" si="323"/>
        <v>-8718.1450000000004</v>
      </c>
      <c r="X810" s="262">
        <f t="shared" ca="1" si="323"/>
        <v>-8718.1450000000004</v>
      </c>
      <c r="Y810" s="262">
        <f t="shared" ca="1" si="323"/>
        <v>-8718.1450000000004</v>
      </c>
      <c r="Z810" s="262">
        <f t="shared" ca="1" si="323"/>
        <v>-8718.1450000000004</v>
      </c>
      <c r="AA810" s="262">
        <f t="shared" ca="1" si="323"/>
        <v>-8718.1450000000004</v>
      </c>
      <c r="AB810" s="262">
        <f t="shared" ca="1" si="323"/>
        <v>-8718.1450000000004</v>
      </c>
    </row>
    <row r="811" spans="3:29" ht="15.6" hidden="1" outlineLevel="1">
      <c r="C811" s="973" t="s">
        <v>926</v>
      </c>
      <c r="D811" s="260"/>
      <c r="E811" s="261">
        <f>SUM(E812:E813)</f>
        <v>0</v>
      </c>
      <c r="F811" s="262">
        <f t="shared" ref="F811:AB811" si="324">SUM(F812:F813)</f>
        <v>-52500</v>
      </c>
      <c r="G811" s="262">
        <f t="shared" si="324"/>
        <v>-17500</v>
      </c>
      <c r="H811" s="262">
        <f t="shared" si="324"/>
        <v>0</v>
      </c>
      <c r="I811" s="262">
        <f t="shared" si="324"/>
        <v>-17500</v>
      </c>
      <c r="J811" s="262">
        <f t="shared" si="324"/>
        <v>-105000</v>
      </c>
      <c r="K811" s="262">
        <f t="shared" si="324"/>
        <v>-17500</v>
      </c>
      <c r="L811" s="262">
        <f t="shared" si="324"/>
        <v>0</v>
      </c>
      <c r="M811" s="262">
        <f t="shared" si="324"/>
        <v>0</v>
      </c>
      <c r="N811" s="262">
        <f t="shared" si="324"/>
        <v>0</v>
      </c>
      <c r="O811" s="262">
        <f t="shared" si="324"/>
        <v>0</v>
      </c>
      <c r="P811" s="262">
        <f t="shared" si="324"/>
        <v>0</v>
      </c>
      <c r="Q811" s="262">
        <f t="shared" si="324"/>
        <v>0</v>
      </c>
      <c r="R811" s="262">
        <f t="shared" si="324"/>
        <v>0</v>
      </c>
      <c r="S811" s="262">
        <f t="shared" si="324"/>
        <v>0</v>
      </c>
      <c r="T811" s="262">
        <f t="shared" si="324"/>
        <v>0</v>
      </c>
      <c r="U811" s="262">
        <f t="shared" si="324"/>
        <v>0</v>
      </c>
      <c r="V811" s="262">
        <f t="shared" si="324"/>
        <v>0</v>
      </c>
      <c r="W811" s="262">
        <f t="shared" si="324"/>
        <v>0</v>
      </c>
      <c r="X811" s="262">
        <f t="shared" si="324"/>
        <v>0</v>
      </c>
      <c r="Y811" s="262">
        <f t="shared" si="324"/>
        <v>0</v>
      </c>
      <c r="Z811" s="262">
        <f t="shared" si="324"/>
        <v>0</v>
      </c>
      <c r="AA811" s="262">
        <f t="shared" si="324"/>
        <v>0</v>
      </c>
      <c r="AB811" s="262">
        <f t="shared" si="324"/>
        <v>0</v>
      </c>
    </row>
    <row r="812" spans="3:29" ht="15.6" hidden="1" outlineLevel="1">
      <c r="C812" s="974" t="s">
        <v>924</v>
      </c>
      <c r="D812" s="260"/>
      <c r="E812" s="261">
        <f>-SUM(E470:E499)*$H$52</f>
        <v>0</v>
      </c>
      <c r="F812" s="262">
        <f t="shared" ref="F812:AB812" si="325">-SUM(F470:F499)*$H$52</f>
        <v>-52500</v>
      </c>
      <c r="G812" s="262">
        <f t="shared" si="325"/>
        <v>-17500</v>
      </c>
      <c r="H812" s="262">
        <f t="shared" si="325"/>
        <v>0</v>
      </c>
      <c r="I812" s="262">
        <f t="shared" si="325"/>
        <v>-17500</v>
      </c>
      <c r="J812" s="262">
        <f t="shared" si="325"/>
        <v>0</v>
      </c>
      <c r="K812" s="262">
        <f t="shared" si="325"/>
        <v>-17500</v>
      </c>
      <c r="L812" s="262">
        <f t="shared" si="325"/>
        <v>0</v>
      </c>
      <c r="M812" s="262">
        <f t="shared" si="325"/>
        <v>0</v>
      </c>
      <c r="N812" s="262">
        <f t="shared" si="325"/>
        <v>0</v>
      </c>
      <c r="O812" s="262">
        <f t="shared" si="325"/>
        <v>0</v>
      </c>
      <c r="P812" s="262">
        <f t="shared" si="325"/>
        <v>0</v>
      </c>
      <c r="Q812" s="262">
        <f t="shared" si="325"/>
        <v>0</v>
      </c>
      <c r="R812" s="262">
        <f t="shared" si="325"/>
        <v>0</v>
      </c>
      <c r="S812" s="262">
        <f t="shared" si="325"/>
        <v>0</v>
      </c>
      <c r="T812" s="262">
        <f t="shared" si="325"/>
        <v>0</v>
      </c>
      <c r="U812" s="262">
        <f t="shared" si="325"/>
        <v>0</v>
      </c>
      <c r="V812" s="262">
        <f t="shared" si="325"/>
        <v>0</v>
      </c>
      <c r="W812" s="262">
        <f t="shared" si="325"/>
        <v>0</v>
      </c>
      <c r="X812" s="262">
        <f t="shared" si="325"/>
        <v>0</v>
      </c>
      <c r="Y812" s="262">
        <f t="shared" si="325"/>
        <v>0</v>
      </c>
      <c r="Z812" s="262">
        <f t="shared" si="325"/>
        <v>0</v>
      </c>
      <c r="AA812" s="262">
        <f t="shared" si="325"/>
        <v>0</v>
      </c>
      <c r="AB812" s="262">
        <f t="shared" si="325"/>
        <v>0</v>
      </c>
    </row>
    <row r="813" spans="3:29" ht="15.6" hidden="1" outlineLevel="1">
      <c r="C813" s="974" t="s">
        <v>927</v>
      </c>
      <c r="D813" s="260"/>
      <c r="E813" s="261">
        <f t="array" ref="E813">-SUM(D563:D592-E563:E592)*$I$52</f>
        <v>0</v>
      </c>
      <c r="F813" s="262">
        <f t="array" ref="F813">-SUM(E563:E592-F563:F592)*$I$52</f>
        <v>0</v>
      </c>
      <c r="G813" s="262">
        <f t="array" ref="G813">-SUM(F563:F592-G563:G592)*$I$52</f>
        <v>0</v>
      </c>
      <c r="H813" s="262">
        <f t="array" ref="H813">-SUM(G563:G592-H563:H592)*$I$52</f>
        <v>0</v>
      </c>
      <c r="I813" s="262">
        <f t="array" ref="I813">-SUM(H563:H592-I563:I592)*$I$52</f>
        <v>0</v>
      </c>
      <c r="J813" s="262">
        <f t="array" ref="J813">-SUM(I563:I592-J563:J592)*$I$52</f>
        <v>-105000</v>
      </c>
      <c r="K813" s="262">
        <f t="array" ref="K813">-SUM(J563:J592-K563:K592)*$I$52</f>
        <v>0</v>
      </c>
      <c r="L813" s="262">
        <f t="array" ref="L813">-SUM(K563:K592-L563:L592)*$I$52</f>
        <v>0</v>
      </c>
      <c r="M813" s="262">
        <f t="array" ref="M813">-SUM(L563:L592-M563:M592)*$I$52</f>
        <v>0</v>
      </c>
      <c r="N813" s="262">
        <f t="array" ref="N813">-SUM(M563:M592-N563:N592)*$I$52</f>
        <v>0</v>
      </c>
      <c r="O813" s="262">
        <f t="array" ref="O813">-SUM(N563:N592-O563:O592)*$I$52</f>
        <v>0</v>
      </c>
      <c r="P813" s="262">
        <f t="array" ref="P813">-SUM(O563:O592-P563:P592)*$I$52</f>
        <v>0</v>
      </c>
      <c r="Q813" s="262">
        <f t="array" ref="Q813">-SUM(P563:P592-Q563:Q592)*$I$52</f>
        <v>0</v>
      </c>
      <c r="R813" s="262">
        <f t="array" ref="R813">-SUM(Q563:Q592-R563:R592)*$I$52</f>
        <v>0</v>
      </c>
      <c r="S813" s="262">
        <f t="array" ref="S813">-SUM(R563:R592-S563:S592)*$I$52</f>
        <v>0</v>
      </c>
      <c r="T813" s="262">
        <f t="array" ref="T813">-SUM(S563:S592-T563:T592)*$I$52</f>
        <v>0</v>
      </c>
      <c r="U813" s="262">
        <f t="array" ref="U813">-SUM(T563:T592-U563:U592)*$I$52</f>
        <v>0</v>
      </c>
      <c r="V813" s="262">
        <f t="array" ref="V813">-SUM(U563:U592-V563:V592)*$I$52</f>
        <v>0</v>
      </c>
      <c r="W813" s="262">
        <f t="array" ref="W813">-SUM(V563:V592-W563:W592)*$I$52</f>
        <v>0</v>
      </c>
      <c r="X813" s="262">
        <f t="array" ref="X813">-SUM(W563:W592-X563:X592)*$I$52</f>
        <v>0</v>
      </c>
      <c r="Y813" s="262">
        <f t="array" ref="Y813">-SUM(X563:X592-Y563:Y592)*$I$52</f>
        <v>0</v>
      </c>
      <c r="Z813" s="262">
        <f t="array" ref="Z813">-SUM(Y563:Y592-Z563:Z592)*$I$52</f>
        <v>0</v>
      </c>
      <c r="AA813" s="262">
        <f t="array" ref="AA813">-SUM(Z563:Z592-AA563:AA592)*$I$52</f>
        <v>0</v>
      </c>
      <c r="AB813" s="262">
        <f t="array" ref="AB813">-SUM(AA563:AA592-AB563:AB592)*$I$52</f>
        <v>0</v>
      </c>
    </row>
    <row r="814" spans="3:29" ht="15.6" hidden="1" outlineLevel="1">
      <c r="C814" s="974"/>
      <c r="D814" s="260"/>
      <c r="E814" s="261">
        <f>IF($N$339="Rehab",IF(AND(E$629&gt;=MIN($K$344:$K$373),E$629&lt;MIN($O$344:$O$373)),-$F$74/(MIN($O$344:$O$373)-MIN($K$344:$K$373)),0),0)</f>
        <v>0</v>
      </c>
      <c r="F814" s="262">
        <f t="shared" ref="F814:AB814" si="326">IF($N$339="Rehab",IF(AND(F$629&gt;=MIN($K$344:$K$373),F$629&lt;MIN($O$344:$O$373)),-$F$74/(MIN($O$344:$O$373)-MIN($K$344:$K$373)),0),0)</f>
        <v>0</v>
      </c>
      <c r="G814" s="262">
        <f t="shared" si="326"/>
        <v>0</v>
      </c>
      <c r="H814" s="262">
        <f t="shared" si="326"/>
        <v>0</v>
      </c>
      <c r="I814" s="262">
        <f t="shared" si="326"/>
        <v>0</v>
      </c>
      <c r="J814" s="262">
        <f t="shared" si="326"/>
        <v>0</v>
      </c>
      <c r="K814" s="262">
        <f t="shared" si="326"/>
        <v>0</v>
      </c>
      <c r="L814" s="262">
        <f t="shared" si="326"/>
        <v>0</v>
      </c>
      <c r="M814" s="262">
        <f t="shared" si="326"/>
        <v>0</v>
      </c>
      <c r="N814" s="262">
        <f t="shared" si="326"/>
        <v>0</v>
      </c>
      <c r="O814" s="262">
        <f t="shared" si="326"/>
        <v>0</v>
      </c>
      <c r="P814" s="262">
        <f t="shared" si="326"/>
        <v>0</v>
      </c>
      <c r="Q814" s="262">
        <f t="shared" si="326"/>
        <v>0</v>
      </c>
      <c r="R814" s="262">
        <f t="shared" si="326"/>
        <v>0</v>
      </c>
      <c r="S814" s="262">
        <f t="shared" si="326"/>
        <v>0</v>
      </c>
      <c r="T814" s="262">
        <f t="shared" si="326"/>
        <v>0</v>
      </c>
      <c r="U814" s="262">
        <f t="shared" si="326"/>
        <v>0</v>
      </c>
      <c r="V814" s="262">
        <f t="shared" si="326"/>
        <v>0</v>
      </c>
      <c r="W814" s="262">
        <f t="shared" si="326"/>
        <v>0</v>
      </c>
      <c r="X814" s="262">
        <f t="shared" si="326"/>
        <v>0</v>
      </c>
      <c r="Y814" s="262">
        <f t="shared" si="326"/>
        <v>0</v>
      </c>
      <c r="Z814" s="262">
        <f t="shared" si="326"/>
        <v>0</v>
      </c>
      <c r="AA814" s="262">
        <f t="shared" si="326"/>
        <v>0</v>
      </c>
      <c r="AB814" s="262">
        <f t="shared" si="326"/>
        <v>0</v>
      </c>
    </row>
    <row r="815" spans="3:29" hidden="1" outlineLevel="1">
      <c r="C815" s="225" t="s">
        <v>301</v>
      </c>
      <c r="D815" s="223"/>
      <c r="E815" s="261">
        <f>$E$913/12</f>
        <v>0</v>
      </c>
      <c r="F815" s="262">
        <f t="shared" ref="F815:P815" si="327">$E$913/12</f>
        <v>0</v>
      </c>
      <c r="G815" s="262">
        <f t="shared" si="327"/>
        <v>0</v>
      </c>
      <c r="H815" s="262">
        <f t="shared" si="327"/>
        <v>0</v>
      </c>
      <c r="I815" s="262">
        <f t="shared" si="327"/>
        <v>0</v>
      </c>
      <c r="J815" s="262">
        <f t="shared" si="327"/>
        <v>0</v>
      </c>
      <c r="K815" s="262">
        <f t="shared" si="327"/>
        <v>0</v>
      </c>
      <c r="L815" s="262">
        <f t="shared" si="327"/>
        <v>0</v>
      </c>
      <c r="M815" s="262">
        <f t="shared" si="327"/>
        <v>0</v>
      </c>
      <c r="N815" s="262">
        <f t="shared" si="327"/>
        <v>0</v>
      </c>
      <c r="O815" s="262">
        <f t="shared" si="327"/>
        <v>0</v>
      </c>
      <c r="P815" s="262">
        <f t="shared" si="327"/>
        <v>0</v>
      </c>
      <c r="Q815" s="262">
        <f>$F$913/12</f>
        <v>0</v>
      </c>
      <c r="R815" s="262">
        <f t="shared" ref="R815:AB815" si="328">$F$913/12</f>
        <v>0</v>
      </c>
      <c r="S815" s="262">
        <f t="shared" si="328"/>
        <v>0</v>
      </c>
      <c r="T815" s="262">
        <f t="shared" si="328"/>
        <v>0</v>
      </c>
      <c r="U815" s="262">
        <f t="shared" si="328"/>
        <v>0</v>
      </c>
      <c r="V815" s="262">
        <f t="shared" si="328"/>
        <v>0</v>
      </c>
      <c r="W815" s="262">
        <f t="shared" si="328"/>
        <v>0</v>
      </c>
      <c r="X815" s="262">
        <f t="shared" si="328"/>
        <v>0</v>
      </c>
      <c r="Y815" s="262">
        <f t="shared" si="328"/>
        <v>0</v>
      </c>
      <c r="Z815" s="262">
        <f t="shared" si="328"/>
        <v>0</v>
      </c>
      <c r="AA815" s="262">
        <f t="shared" si="328"/>
        <v>0</v>
      </c>
      <c r="AB815" s="262">
        <f t="shared" si="328"/>
        <v>0</v>
      </c>
    </row>
    <row r="816" spans="3:29" hidden="1" outlineLevel="1">
      <c r="C816" s="21" t="s">
        <v>309</v>
      </c>
      <c r="E816" s="346">
        <f ca="1">E810+E811+E814+E815</f>
        <v>7505.9166666666661</v>
      </c>
      <c r="F816" s="346">
        <f t="shared" ref="F816:AB816" ca="1" si="329">F810+F811+F814+F815</f>
        <v>-44994.083333333336</v>
      </c>
      <c r="G816" s="346">
        <f t="shared" ca="1" si="329"/>
        <v>-9994.0833333333339</v>
      </c>
      <c r="H816" s="346">
        <f t="shared" ca="1" si="329"/>
        <v>7505.9166666666661</v>
      </c>
      <c r="I816" s="346">
        <f t="shared" ca="1" si="329"/>
        <v>-9994.0833333333339</v>
      </c>
      <c r="J816" s="346">
        <f t="shared" ca="1" si="329"/>
        <v>-112253.08333333333</v>
      </c>
      <c r="K816" s="346">
        <f t="shared" ca="1" si="329"/>
        <v>-24753.083333333336</v>
      </c>
      <c r="L816" s="346">
        <f t="shared" ca="1" si="329"/>
        <v>-7253.0833333333339</v>
      </c>
      <c r="M816" s="346">
        <f t="shared" ca="1" si="329"/>
        <v>-7253.0833333333339</v>
      </c>
      <c r="N816" s="346">
        <f t="shared" ca="1" si="329"/>
        <v>-7253.0833333333339</v>
      </c>
      <c r="O816" s="346">
        <f t="shared" ca="1" si="329"/>
        <v>-7253.0833333333339</v>
      </c>
      <c r="P816" s="346">
        <f t="shared" ca="1" si="329"/>
        <v>-7253.0833333333339</v>
      </c>
      <c r="Q816" s="346">
        <f t="shared" ca="1" si="329"/>
        <v>-8718.1450000000004</v>
      </c>
      <c r="R816" s="346">
        <f t="shared" ca="1" si="329"/>
        <v>-8718.1450000000004</v>
      </c>
      <c r="S816" s="346">
        <f t="shared" ca="1" si="329"/>
        <v>-8718.1450000000004</v>
      </c>
      <c r="T816" s="346">
        <f t="shared" ca="1" si="329"/>
        <v>-8718.1450000000004</v>
      </c>
      <c r="U816" s="346">
        <f t="shared" ca="1" si="329"/>
        <v>-8718.1450000000004</v>
      </c>
      <c r="V816" s="346">
        <f t="shared" ca="1" si="329"/>
        <v>-8718.1450000000004</v>
      </c>
      <c r="W816" s="346">
        <f t="shared" ca="1" si="329"/>
        <v>-8718.1450000000004</v>
      </c>
      <c r="X816" s="346">
        <f t="shared" ca="1" si="329"/>
        <v>-8718.1450000000004</v>
      </c>
      <c r="Y816" s="346">
        <f t="shared" ca="1" si="329"/>
        <v>-8718.1450000000004</v>
      </c>
      <c r="Z816" s="346">
        <f t="shared" ca="1" si="329"/>
        <v>-8718.1450000000004</v>
      </c>
      <c r="AA816" s="346">
        <f t="shared" ca="1" si="329"/>
        <v>-8718.1450000000004</v>
      </c>
      <c r="AB816" s="346">
        <f t="shared" ca="1" si="329"/>
        <v>-8718.1450000000004</v>
      </c>
    </row>
    <row r="817" spans="2:38" hidden="1" outlineLevel="1"/>
    <row r="818" spans="2:38" hidden="1" outlineLevel="1"/>
    <row r="819" spans="2:38" hidden="1" outlineLevel="1"/>
    <row r="820" spans="2:38" collapsed="1"/>
    <row r="821" spans="2:38" ht="18">
      <c r="B821" s="22" t="s">
        <v>252</v>
      </c>
    </row>
    <row r="822" spans="2:38" hidden="1" outlineLevel="1">
      <c r="E822" s="312" t="s">
        <v>299</v>
      </c>
      <c r="F822" s="312"/>
    </row>
    <row r="823" spans="2:38" s="5" customFormat="1" hidden="1" outlineLevel="1">
      <c r="C823" s="5" t="s">
        <v>26</v>
      </c>
      <c r="D823" s="226" t="s">
        <v>27</v>
      </c>
      <c r="E823" s="306">
        <v>1</v>
      </c>
      <c r="F823" s="307">
        <f>E823+1</f>
        <v>2</v>
      </c>
      <c r="G823" s="20">
        <f t="shared" ref="G823:N823" si="330">F823+1</f>
        <v>3</v>
      </c>
      <c r="H823" s="20">
        <f t="shared" si="330"/>
        <v>4</v>
      </c>
      <c r="I823" s="20">
        <f t="shared" si="330"/>
        <v>5</v>
      </c>
      <c r="J823" s="20">
        <f t="shared" si="330"/>
        <v>6</v>
      </c>
      <c r="K823" s="20">
        <f t="shared" si="330"/>
        <v>7</v>
      </c>
      <c r="L823" s="20">
        <f t="shared" si="330"/>
        <v>8</v>
      </c>
      <c r="M823" s="20">
        <f t="shared" si="330"/>
        <v>9</v>
      </c>
      <c r="N823" s="20">
        <f t="shared" si="330"/>
        <v>10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2:38" ht="3.75" hidden="1" customHeight="1" outlineLevel="1">
      <c r="D824" s="217"/>
      <c r="E824" s="308"/>
      <c r="F824" s="309"/>
      <c r="G824" s="28"/>
      <c r="H824" s="28"/>
      <c r="I824" s="28"/>
      <c r="J824" s="28"/>
      <c r="K824" s="28"/>
      <c r="L824" s="28"/>
      <c r="M824" s="28"/>
      <c r="N824" s="28"/>
    </row>
    <row r="825" spans="2:38" ht="10.5" hidden="1" customHeight="1" outlineLevel="1">
      <c r="D825" s="472"/>
      <c r="E825" s="310"/>
      <c r="F825" s="311"/>
      <c r="G825" s="15"/>
      <c r="H825" s="15"/>
      <c r="I825" s="15"/>
      <c r="J825" s="15"/>
      <c r="K825" s="15"/>
      <c r="L825" s="15"/>
      <c r="M825" s="15"/>
      <c r="N825" s="15"/>
    </row>
    <row r="826" spans="2:38" ht="14.25" hidden="1" customHeight="1" outlineLevel="1">
      <c r="C826" s="4" t="s">
        <v>349</v>
      </c>
      <c r="D826" s="472"/>
      <c r="E826" s="473">
        <f>1+E864/E862</f>
        <v>0.30386210633818966</v>
      </c>
      <c r="F826" s="474">
        <f t="shared" ref="F826:N826" si="331">1+F864/F862</f>
        <v>-5.0000000000000044E-2</v>
      </c>
      <c r="G826" s="475">
        <f t="shared" si="331"/>
        <v>0.96938775510204078</v>
      </c>
      <c r="H826" s="475">
        <f t="shared" si="331"/>
        <v>0.96938775510204078</v>
      </c>
      <c r="I826" s="475">
        <f t="shared" si="331"/>
        <v>0.96907216494845361</v>
      </c>
      <c r="J826" s="475">
        <f t="shared" si="331"/>
        <v>0.96842105263157896</v>
      </c>
      <c r="K826" s="475">
        <f t="shared" si="331"/>
        <v>0.96842105263157896</v>
      </c>
      <c r="L826" s="475">
        <f t="shared" si="331"/>
        <v>0.96842105263157896</v>
      </c>
      <c r="M826" s="475">
        <f t="shared" si="331"/>
        <v>0.96842105263157896</v>
      </c>
      <c r="N826" s="475">
        <f t="shared" si="331"/>
        <v>0.96842105263157896</v>
      </c>
    </row>
    <row r="827" spans="2:38" hidden="1" outlineLevel="1">
      <c r="D827" s="227"/>
      <c r="E827" s="310"/>
      <c r="F827" s="311"/>
      <c r="G827" s="15"/>
      <c r="H827" s="15"/>
      <c r="I827" s="15"/>
      <c r="J827" s="15"/>
      <c r="K827" s="4"/>
      <c r="L827" s="4"/>
      <c r="M827" s="4"/>
    </row>
    <row r="828" spans="2:38" hidden="1" outlineLevel="1">
      <c r="C828" s="23" t="s">
        <v>28</v>
      </c>
      <c r="D828" s="227"/>
      <c r="E828" s="310"/>
      <c r="F828" s="312"/>
      <c r="I828" s="4"/>
      <c r="J828" s="4"/>
      <c r="K828" s="4"/>
      <c r="L828" s="4"/>
      <c r="M828" s="4"/>
    </row>
    <row r="829" spans="2:38" hidden="1" outlineLevel="1">
      <c r="C829" s="211" t="s">
        <v>29</v>
      </c>
      <c r="D829" s="227"/>
      <c r="E829" s="310"/>
      <c r="F829" s="312"/>
      <c r="I829" s="4"/>
      <c r="J829" s="4"/>
      <c r="K829" s="4"/>
      <c r="L829" s="4"/>
      <c r="M829" s="4"/>
    </row>
    <row r="830" spans="2:38" hidden="1" outlineLevel="1">
      <c r="B830" s="556">
        <v>1</v>
      </c>
      <c r="C830" s="212" t="str">
        <f t="shared" ref="C830:C859" si="332">E129</f>
        <v>Studio</v>
      </c>
      <c r="D830" s="283">
        <f t="shared" ref="D830:D859" si="333">J129</f>
        <v>0</v>
      </c>
      <c r="E830" s="313">
        <f t="shared" ref="E830:F859" si="334">SUMIF($E$628:$AB$628,E$823,$E639:$AB639)</f>
        <v>0</v>
      </c>
      <c r="F830" s="314">
        <f t="shared" si="334"/>
        <v>0</v>
      </c>
      <c r="G830" s="284">
        <f t="shared" ref="G830:N839" si="335">F830*(1+HLOOKUP(G$823,$E$181:$N$182,2,FALSE))</f>
        <v>0</v>
      </c>
      <c r="H830" s="284">
        <f t="shared" si="335"/>
        <v>0</v>
      </c>
      <c r="I830" s="284">
        <f t="shared" si="335"/>
        <v>0</v>
      </c>
      <c r="J830" s="284">
        <f t="shared" si="335"/>
        <v>0</v>
      </c>
      <c r="K830" s="284">
        <f t="shared" si="335"/>
        <v>0</v>
      </c>
      <c r="L830" s="284">
        <f t="shared" si="335"/>
        <v>0</v>
      </c>
      <c r="M830" s="284">
        <f t="shared" si="335"/>
        <v>0</v>
      </c>
      <c r="N830" s="284">
        <f t="shared" si="335"/>
        <v>0</v>
      </c>
    </row>
    <row r="831" spans="2:38" hidden="1" outlineLevel="1">
      <c r="B831" s="556">
        <f>B830+1</f>
        <v>2</v>
      </c>
      <c r="C831" s="212" t="str">
        <f t="shared" si="332"/>
        <v xml:space="preserve">1 Bed / 1 Bath </v>
      </c>
      <c r="D831" s="283">
        <f t="shared" si="333"/>
        <v>75360</v>
      </c>
      <c r="E831" s="313">
        <f t="shared" si="334"/>
        <v>124800</v>
      </c>
      <c r="F831" s="314">
        <f t="shared" si="334"/>
        <v>129792</v>
      </c>
      <c r="G831" s="284">
        <f t="shared" si="335"/>
        <v>134983.67999999999</v>
      </c>
      <c r="H831" s="284">
        <f t="shared" si="335"/>
        <v>140383.02720000001</v>
      </c>
      <c r="I831" s="284">
        <f t="shared" si="335"/>
        <v>145998.34828800001</v>
      </c>
      <c r="J831" s="284">
        <f t="shared" si="335"/>
        <v>151838.28221952001</v>
      </c>
      <c r="K831" s="284">
        <f t="shared" si="335"/>
        <v>157911.81350830081</v>
      </c>
      <c r="L831" s="284">
        <f t="shared" si="335"/>
        <v>164228.28604863284</v>
      </c>
      <c r="M831" s="284">
        <f t="shared" si="335"/>
        <v>170797.41749057817</v>
      </c>
      <c r="N831" s="284">
        <f t="shared" si="335"/>
        <v>177629.31419020132</v>
      </c>
    </row>
    <row r="832" spans="2:38" hidden="1" outlineLevel="1">
      <c r="B832" s="556">
        <f t="shared" ref="B832:B859" si="336">B831+1</f>
        <v>3</v>
      </c>
      <c r="C832" s="212" t="str">
        <f t="shared" si="332"/>
        <v xml:space="preserve">1 Bed / 1 Bath </v>
      </c>
      <c r="D832" s="283">
        <f t="shared" si="333"/>
        <v>0</v>
      </c>
      <c r="E832" s="313">
        <f t="shared" si="334"/>
        <v>0</v>
      </c>
      <c r="F832" s="314">
        <f t="shared" si="334"/>
        <v>0</v>
      </c>
      <c r="G832" s="284">
        <f t="shared" si="335"/>
        <v>0</v>
      </c>
      <c r="H832" s="284">
        <f t="shared" si="335"/>
        <v>0</v>
      </c>
      <c r="I832" s="284">
        <f t="shared" si="335"/>
        <v>0</v>
      </c>
      <c r="J832" s="284">
        <f t="shared" si="335"/>
        <v>0</v>
      </c>
      <c r="K832" s="284">
        <f t="shared" si="335"/>
        <v>0</v>
      </c>
      <c r="L832" s="284">
        <f t="shared" si="335"/>
        <v>0</v>
      </c>
      <c r="M832" s="284">
        <f t="shared" si="335"/>
        <v>0</v>
      </c>
      <c r="N832" s="284">
        <f t="shared" si="335"/>
        <v>0</v>
      </c>
    </row>
    <row r="833" spans="2:14" hidden="1" outlineLevel="1">
      <c r="B833" s="556">
        <f t="shared" si="336"/>
        <v>4</v>
      </c>
      <c r="C833" s="557" t="str">
        <f t="shared" si="332"/>
        <v xml:space="preserve">1 Bed / 1 Bath </v>
      </c>
      <c r="D833" s="559">
        <f t="shared" si="333"/>
        <v>0</v>
      </c>
      <c r="E833" s="313">
        <f t="shared" si="334"/>
        <v>0</v>
      </c>
      <c r="F833" s="315">
        <f t="shared" si="334"/>
        <v>0</v>
      </c>
      <c r="G833" s="286">
        <f t="shared" si="335"/>
        <v>0</v>
      </c>
      <c r="H833" s="286">
        <f t="shared" si="335"/>
        <v>0</v>
      </c>
      <c r="I833" s="286">
        <f t="shared" si="335"/>
        <v>0</v>
      </c>
      <c r="J833" s="286">
        <f t="shared" si="335"/>
        <v>0</v>
      </c>
      <c r="K833" s="286">
        <f t="shared" si="335"/>
        <v>0</v>
      </c>
      <c r="L833" s="286">
        <f t="shared" si="335"/>
        <v>0</v>
      </c>
      <c r="M833" s="286">
        <f t="shared" si="335"/>
        <v>0</v>
      </c>
      <c r="N833" s="286">
        <f t="shared" si="335"/>
        <v>0</v>
      </c>
    </row>
    <row r="834" spans="2:14" hidden="1" outlineLevel="1">
      <c r="B834" s="556">
        <f t="shared" si="336"/>
        <v>5</v>
      </c>
      <c r="C834" s="557" t="str">
        <f t="shared" si="332"/>
        <v xml:space="preserve">2 Bed / 1 Bath </v>
      </c>
      <c r="D834" s="559">
        <f t="shared" si="333"/>
        <v>37800</v>
      </c>
      <c r="E834" s="313">
        <f t="shared" si="334"/>
        <v>40200</v>
      </c>
      <c r="F834" s="315">
        <f t="shared" si="334"/>
        <v>41808</v>
      </c>
      <c r="G834" s="286">
        <f t="shared" si="335"/>
        <v>43480.32</v>
      </c>
      <c r="H834" s="286">
        <f t="shared" si="335"/>
        <v>45219.532800000001</v>
      </c>
      <c r="I834" s="286">
        <f t="shared" si="335"/>
        <v>47028.314112</v>
      </c>
      <c r="J834" s="286">
        <f t="shared" si="335"/>
        <v>48909.446676480002</v>
      </c>
      <c r="K834" s="286">
        <f t="shared" si="335"/>
        <v>50865.824543539202</v>
      </c>
      <c r="L834" s="286">
        <f t="shared" si="335"/>
        <v>52900.45752528077</v>
      </c>
      <c r="M834" s="286">
        <f t="shared" si="335"/>
        <v>55016.475826292</v>
      </c>
      <c r="N834" s="286">
        <f t="shared" si="335"/>
        <v>57217.134859343685</v>
      </c>
    </row>
    <row r="835" spans="2:14" hidden="1" outlineLevel="1">
      <c r="B835" s="556">
        <f t="shared" si="336"/>
        <v>6</v>
      </c>
      <c r="C835" s="557" t="str">
        <f t="shared" si="332"/>
        <v xml:space="preserve">2 Bed / 1 Bath </v>
      </c>
      <c r="D835" s="559">
        <f t="shared" si="333"/>
        <v>0</v>
      </c>
      <c r="E835" s="313">
        <f t="shared" si="334"/>
        <v>0</v>
      </c>
      <c r="F835" s="315">
        <f t="shared" si="334"/>
        <v>0</v>
      </c>
      <c r="G835" s="286">
        <f t="shared" si="335"/>
        <v>0</v>
      </c>
      <c r="H835" s="286">
        <f t="shared" si="335"/>
        <v>0</v>
      </c>
      <c r="I835" s="286">
        <f t="shared" si="335"/>
        <v>0</v>
      </c>
      <c r="J835" s="286">
        <f t="shared" si="335"/>
        <v>0</v>
      </c>
      <c r="K835" s="286">
        <f t="shared" si="335"/>
        <v>0</v>
      </c>
      <c r="L835" s="286">
        <f t="shared" si="335"/>
        <v>0</v>
      </c>
      <c r="M835" s="286">
        <f t="shared" si="335"/>
        <v>0</v>
      </c>
      <c r="N835" s="286">
        <f t="shared" si="335"/>
        <v>0</v>
      </c>
    </row>
    <row r="836" spans="2:14" hidden="1" outlineLevel="1">
      <c r="B836" s="556">
        <f t="shared" si="336"/>
        <v>7</v>
      </c>
      <c r="C836" s="557" t="str">
        <f t="shared" si="332"/>
        <v xml:space="preserve">2 Bed / 1 Bath </v>
      </c>
      <c r="D836" s="559">
        <f t="shared" si="333"/>
        <v>0</v>
      </c>
      <c r="E836" s="313">
        <f t="shared" si="334"/>
        <v>0</v>
      </c>
      <c r="F836" s="315">
        <f t="shared" si="334"/>
        <v>0</v>
      </c>
      <c r="G836" s="286">
        <f t="shared" si="335"/>
        <v>0</v>
      </c>
      <c r="H836" s="286">
        <f t="shared" si="335"/>
        <v>0</v>
      </c>
      <c r="I836" s="286">
        <f t="shared" si="335"/>
        <v>0</v>
      </c>
      <c r="J836" s="286">
        <f t="shared" si="335"/>
        <v>0</v>
      </c>
      <c r="K836" s="286">
        <f t="shared" si="335"/>
        <v>0</v>
      </c>
      <c r="L836" s="286">
        <f t="shared" si="335"/>
        <v>0</v>
      </c>
      <c r="M836" s="286">
        <f t="shared" si="335"/>
        <v>0</v>
      </c>
      <c r="N836" s="286">
        <f t="shared" si="335"/>
        <v>0</v>
      </c>
    </row>
    <row r="837" spans="2:14" hidden="1" outlineLevel="1">
      <c r="B837" s="556">
        <f t="shared" si="336"/>
        <v>8</v>
      </c>
      <c r="C837" s="557" t="str">
        <f t="shared" si="332"/>
        <v xml:space="preserve">2 Bed / 2 Bath </v>
      </c>
      <c r="D837" s="559">
        <f t="shared" si="333"/>
        <v>0</v>
      </c>
      <c r="E837" s="313">
        <f t="shared" si="334"/>
        <v>0</v>
      </c>
      <c r="F837" s="315">
        <f t="shared" si="334"/>
        <v>0</v>
      </c>
      <c r="G837" s="286">
        <f t="shared" si="335"/>
        <v>0</v>
      </c>
      <c r="H837" s="286">
        <f t="shared" si="335"/>
        <v>0</v>
      </c>
      <c r="I837" s="286">
        <f t="shared" si="335"/>
        <v>0</v>
      </c>
      <c r="J837" s="286">
        <f t="shared" si="335"/>
        <v>0</v>
      </c>
      <c r="K837" s="286">
        <f t="shared" si="335"/>
        <v>0</v>
      </c>
      <c r="L837" s="286">
        <f t="shared" si="335"/>
        <v>0</v>
      </c>
      <c r="M837" s="286">
        <f t="shared" si="335"/>
        <v>0</v>
      </c>
      <c r="N837" s="286">
        <f t="shared" si="335"/>
        <v>0</v>
      </c>
    </row>
    <row r="838" spans="2:14" hidden="1" outlineLevel="1">
      <c r="B838" s="556">
        <f t="shared" si="336"/>
        <v>9</v>
      </c>
      <c r="C838" s="557" t="str">
        <f t="shared" si="332"/>
        <v>2 Bed / 1 Bath + Den</v>
      </c>
      <c r="D838" s="559">
        <f t="shared" si="333"/>
        <v>39000</v>
      </c>
      <c r="E838" s="313">
        <f t="shared" si="334"/>
        <v>41400</v>
      </c>
      <c r="F838" s="315">
        <f t="shared" si="334"/>
        <v>43056</v>
      </c>
      <c r="G838" s="286">
        <f t="shared" si="335"/>
        <v>44778.239999999998</v>
      </c>
      <c r="H838" s="286">
        <f t="shared" si="335"/>
        <v>46569.369599999998</v>
      </c>
      <c r="I838" s="286">
        <f t="shared" si="335"/>
        <v>48432.144383999999</v>
      </c>
      <c r="J838" s="286">
        <f t="shared" si="335"/>
        <v>50369.430159360003</v>
      </c>
      <c r="K838" s="286">
        <f t="shared" si="335"/>
        <v>52384.207365734408</v>
      </c>
      <c r="L838" s="286">
        <f t="shared" si="335"/>
        <v>54479.575660363786</v>
      </c>
      <c r="M838" s="286">
        <f t="shared" si="335"/>
        <v>56658.758686778339</v>
      </c>
      <c r="N838" s="286">
        <f t="shared" si="335"/>
        <v>58925.109034249472</v>
      </c>
    </row>
    <row r="839" spans="2:14" hidden="1" outlineLevel="1">
      <c r="B839" s="556">
        <f t="shared" si="336"/>
        <v>10</v>
      </c>
      <c r="C839" s="557" t="str">
        <f t="shared" si="332"/>
        <v xml:space="preserve">2 Bed / 2 Bath </v>
      </c>
      <c r="D839" s="559">
        <f t="shared" si="333"/>
        <v>0</v>
      </c>
      <c r="E839" s="313">
        <f t="shared" si="334"/>
        <v>0</v>
      </c>
      <c r="F839" s="315">
        <f t="shared" si="334"/>
        <v>0</v>
      </c>
      <c r="G839" s="286">
        <f t="shared" si="335"/>
        <v>0</v>
      </c>
      <c r="H839" s="286">
        <f t="shared" si="335"/>
        <v>0</v>
      </c>
      <c r="I839" s="286">
        <f t="shared" si="335"/>
        <v>0</v>
      </c>
      <c r="J839" s="286">
        <f t="shared" si="335"/>
        <v>0</v>
      </c>
      <c r="K839" s="286">
        <f t="shared" si="335"/>
        <v>0</v>
      </c>
      <c r="L839" s="286">
        <f t="shared" si="335"/>
        <v>0</v>
      </c>
      <c r="M839" s="286">
        <f t="shared" si="335"/>
        <v>0</v>
      </c>
      <c r="N839" s="286">
        <f t="shared" si="335"/>
        <v>0</v>
      </c>
    </row>
    <row r="840" spans="2:14" hidden="1" outlineLevel="1">
      <c r="B840" s="556">
        <f t="shared" si="336"/>
        <v>11</v>
      </c>
      <c r="C840" s="557" t="str">
        <f t="shared" si="332"/>
        <v xml:space="preserve">2 Bed / 1.5 Bath </v>
      </c>
      <c r="D840" s="559">
        <f t="shared" si="333"/>
        <v>0</v>
      </c>
      <c r="E840" s="313">
        <f t="shared" si="334"/>
        <v>0</v>
      </c>
      <c r="F840" s="315">
        <f t="shared" si="334"/>
        <v>0</v>
      </c>
      <c r="G840" s="286">
        <f t="shared" ref="G840:N849" si="337">F840*(1+HLOOKUP(G$823,$E$181:$N$182,2,FALSE))</f>
        <v>0</v>
      </c>
      <c r="H840" s="286">
        <f t="shared" si="337"/>
        <v>0</v>
      </c>
      <c r="I840" s="286">
        <f t="shared" si="337"/>
        <v>0</v>
      </c>
      <c r="J840" s="286">
        <f t="shared" si="337"/>
        <v>0</v>
      </c>
      <c r="K840" s="286">
        <f t="shared" si="337"/>
        <v>0</v>
      </c>
      <c r="L840" s="286">
        <f t="shared" si="337"/>
        <v>0</v>
      </c>
      <c r="M840" s="286">
        <f t="shared" si="337"/>
        <v>0</v>
      </c>
      <c r="N840" s="286">
        <f t="shared" si="337"/>
        <v>0</v>
      </c>
    </row>
    <row r="841" spans="2:14" hidden="1" outlineLevel="1">
      <c r="B841" s="556">
        <f t="shared" si="336"/>
        <v>12</v>
      </c>
      <c r="C841" s="557" t="str">
        <f t="shared" si="332"/>
        <v xml:space="preserve">3 Bed / 2 Bath </v>
      </c>
      <c r="D841" s="559">
        <f t="shared" si="333"/>
        <v>0</v>
      </c>
      <c r="E841" s="313">
        <f t="shared" si="334"/>
        <v>0</v>
      </c>
      <c r="F841" s="315">
        <f t="shared" si="334"/>
        <v>0</v>
      </c>
      <c r="G841" s="286">
        <f t="shared" si="337"/>
        <v>0</v>
      </c>
      <c r="H841" s="286">
        <f t="shared" si="337"/>
        <v>0</v>
      </c>
      <c r="I841" s="286">
        <f t="shared" si="337"/>
        <v>0</v>
      </c>
      <c r="J841" s="286">
        <f t="shared" si="337"/>
        <v>0</v>
      </c>
      <c r="K841" s="286">
        <f t="shared" si="337"/>
        <v>0</v>
      </c>
      <c r="L841" s="286">
        <f t="shared" si="337"/>
        <v>0</v>
      </c>
      <c r="M841" s="286">
        <f t="shared" si="337"/>
        <v>0</v>
      </c>
      <c r="N841" s="286">
        <f t="shared" si="337"/>
        <v>0</v>
      </c>
    </row>
    <row r="842" spans="2:14" hidden="1" outlineLevel="1">
      <c r="B842" s="556">
        <f t="shared" si="336"/>
        <v>13</v>
      </c>
      <c r="C842" s="557" t="str">
        <f t="shared" si="332"/>
        <v>3 Bed / 2 Bath House</v>
      </c>
      <c r="D842" s="559">
        <f t="shared" si="333"/>
        <v>41628</v>
      </c>
      <c r="E842" s="313">
        <f t="shared" si="334"/>
        <v>57600</v>
      </c>
      <c r="F842" s="315">
        <f t="shared" si="334"/>
        <v>59904</v>
      </c>
      <c r="G842" s="286">
        <f t="shared" si="337"/>
        <v>62300.160000000003</v>
      </c>
      <c r="H842" s="286">
        <f t="shared" si="337"/>
        <v>64792.166400000009</v>
      </c>
      <c r="I842" s="286">
        <f t="shared" si="337"/>
        <v>67383.853056000007</v>
      </c>
      <c r="J842" s="286">
        <f t="shared" si="337"/>
        <v>70079.207178240016</v>
      </c>
      <c r="K842" s="286">
        <f t="shared" si="337"/>
        <v>72882.375465369623</v>
      </c>
      <c r="L842" s="286">
        <f t="shared" si="337"/>
        <v>75797.670483984417</v>
      </c>
      <c r="M842" s="286">
        <f t="shared" si="337"/>
        <v>78829.577303343802</v>
      </c>
      <c r="N842" s="286">
        <f t="shared" si="337"/>
        <v>81982.760395477555</v>
      </c>
    </row>
    <row r="843" spans="2:14" hidden="1" outlineLevel="1">
      <c r="B843" s="556">
        <f t="shared" si="336"/>
        <v>14</v>
      </c>
      <c r="C843" s="557" t="str">
        <f t="shared" si="332"/>
        <v xml:space="preserve">3 Bed / 2 Bath </v>
      </c>
      <c r="D843" s="559">
        <f t="shared" si="333"/>
        <v>0</v>
      </c>
      <c r="E843" s="313">
        <f t="shared" si="334"/>
        <v>0</v>
      </c>
      <c r="F843" s="315">
        <f t="shared" si="334"/>
        <v>0</v>
      </c>
      <c r="G843" s="286">
        <f t="shared" si="337"/>
        <v>0</v>
      </c>
      <c r="H843" s="286">
        <f t="shared" si="337"/>
        <v>0</v>
      </c>
      <c r="I843" s="286">
        <f t="shared" si="337"/>
        <v>0</v>
      </c>
      <c r="J843" s="286">
        <f t="shared" si="337"/>
        <v>0</v>
      </c>
      <c r="K843" s="286">
        <f t="shared" si="337"/>
        <v>0</v>
      </c>
      <c r="L843" s="286">
        <f t="shared" si="337"/>
        <v>0</v>
      </c>
      <c r="M843" s="286">
        <f t="shared" si="337"/>
        <v>0</v>
      </c>
      <c r="N843" s="286">
        <f t="shared" si="337"/>
        <v>0</v>
      </c>
    </row>
    <row r="844" spans="2:14" hidden="1" outlineLevel="1">
      <c r="B844" s="556">
        <f t="shared" si="336"/>
        <v>15</v>
      </c>
      <c r="C844" s="557" t="str">
        <f t="shared" si="332"/>
        <v xml:space="preserve">1 Bed / 1 Bath </v>
      </c>
      <c r="D844" s="559">
        <f t="shared" si="333"/>
        <v>0</v>
      </c>
      <c r="E844" s="313">
        <f t="shared" si="334"/>
        <v>0</v>
      </c>
      <c r="F844" s="315">
        <f t="shared" si="334"/>
        <v>0</v>
      </c>
      <c r="G844" s="286">
        <f t="shared" si="337"/>
        <v>0</v>
      </c>
      <c r="H844" s="286">
        <f t="shared" si="337"/>
        <v>0</v>
      </c>
      <c r="I844" s="286">
        <f t="shared" si="337"/>
        <v>0</v>
      </c>
      <c r="J844" s="286">
        <f t="shared" si="337"/>
        <v>0</v>
      </c>
      <c r="K844" s="286">
        <f t="shared" si="337"/>
        <v>0</v>
      </c>
      <c r="L844" s="286">
        <f t="shared" si="337"/>
        <v>0</v>
      </c>
      <c r="M844" s="286">
        <f t="shared" si="337"/>
        <v>0</v>
      </c>
      <c r="N844" s="286">
        <f t="shared" si="337"/>
        <v>0</v>
      </c>
    </row>
    <row r="845" spans="2:14" hidden="1" outlineLevel="1">
      <c r="B845" s="556">
        <f t="shared" si="336"/>
        <v>16</v>
      </c>
      <c r="C845" s="557" t="str">
        <f t="shared" si="332"/>
        <v xml:space="preserve">2 Bed / 2 Bath </v>
      </c>
      <c r="D845" s="559">
        <f t="shared" si="333"/>
        <v>0</v>
      </c>
      <c r="E845" s="313">
        <f t="shared" si="334"/>
        <v>0</v>
      </c>
      <c r="F845" s="315">
        <f t="shared" si="334"/>
        <v>0</v>
      </c>
      <c r="G845" s="286">
        <f t="shared" si="337"/>
        <v>0</v>
      </c>
      <c r="H845" s="286">
        <f t="shared" si="337"/>
        <v>0</v>
      </c>
      <c r="I845" s="286">
        <f t="shared" si="337"/>
        <v>0</v>
      </c>
      <c r="J845" s="286">
        <f t="shared" si="337"/>
        <v>0</v>
      </c>
      <c r="K845" s="286">
        <f t="shared" si="337"/>
        <v>0</v>
      </c>
      <c r="L845" s="286">
        <f t="shared" si="337"/>
        <v>0</v>
      </c>
      <c r="M845" s="286">
        <f t="shared" si="337"/>
        <v>0</v>
      </c>
      <c r="N845" s="286">
        <f t="shared" si="337"/>
        <v>0</v>
      </c>
    </row>
    <row r="846" spans="2:14" hidden="1" outlineLevel="1">
      <c r="B846" s="556">
        <f t="shared" si="336"/>
        <v>17</v>
      </c>
      <c r="C846" s="557" t="str">
        <f t="shared" si="332"/>
        <v xml:space="preserve">4 Bed / 2 Bath Penthouse </v>
      </c>
      <c r="D846" s="559">
        <f t="shared" si="333"/>
        <v>0</v>
      </c>
      <c r="E846" s="313">
        <f t="shared" si="334"/>
        <v>0</v>
      </c>
      <c r="F846" s="315">
        <f t="shared" si="334"/>
        <v>0</v>
      </c>
      <c r="G846" s="286">
        <f t="shared" si="337"/>
        <v>0</v>
      </c>
      <c r="H846" s="286">
        <f t="shared" si="337"/>
        <v>0</v>
      </c>
      <c r="I846" s="286">
        <f t="shared" si="337"/>
        <v>0</v>
      </c>
      <c r="J846" s="286">
        <f t="shared" si="337"/>
        <v>0</v>
      </c>
      <c r="K846" s="286">
        <f t="shared" si="337"/>
        <v>0</v>
      </c>
      <c r="L846" s="286">
        <f t="shared" si="337"/>
        <v>0</v>
      </c>
      <c r="M846" s="286">
        <f t="shared" si="337"/>
        <v>0</v>
      </c>
      <c r="N846" s="286">
        <f t="shared" si="337"/>
        <v>0</v>
      </c>
    </row>
    <row r="847" spans="2:14" hidden="1" outlineLevel="1">
      <c r="B847" s="556">
        <f t="shared" si="336"/>
        <v>18</v>
      </c>
      <c r="C847" s="557" t="str">
        <f t="shared" si="332"/>
        <v xml:space="preserve">2 Bed / 2 Bath </v>
      </c>
      <c r="D847" s="559">
        <f t="shared" si="333"/>
        <v>0</v>
      </c>
      <c r="E847" s="313">
        <f t="shared" si="334"/>
        <v>0</v>
      </c>
      <c r="F847" s="315">
        <f t="shared" si="334"/>
        <v>0</v>
      </c>
      <c r="G847" s="286">
        <f t="shared" si="337"/>
        <v>0</v>
      </c>
      <c r="H847" s="286">
        <f t="shared" si="337"/>
        <v>0</v>
      </c>
      <c r="I847" s="286">
        <f t="shared" si="337"/>
        <v>0</v>
      </c>
      <c r="J847" s="286">
        <f t="shared" si="337"/>
        <v>0</v>
      </c>
      <c r="K847" s="286">
        <f t="shared" si="337"/>
        <v>0</v>
      </c>
      <c r="L847" s="286">
        <f t="shared" si="337"/>
        <v>0</v>
      </c>
      <c r="M847" s="286">
        <f t="shared" si="337"/>
        <v>0</v>
      </c>
      <c r="N847" s="286">
        <f t="shared" si="337"/>
        <v>0</v>
      </c>
    </row>
    <row r="848" spans="2:14" hidden="1" outlineLevel="1">
      <c r="B848" s="556">
        <f t="shared" si="336"/>
        <v>19</v>
      </c>
      <c r="C848" s="557">
        <f t="shared" si="332"/>
        <v>0</v>
      </c>
      <c r="D848" s="559">
        <f t="shared" si="333"/>
        <v>0</v>
      </c>
      <c r="E848" s="313">
        <f t="shared" si="334"/>
        <v>0</v>
      </c>
      <c r="F848" s="315">
        <f t="shared" si="334"/>
        <v>0</v>
      </c>
      <c r="G848" s="286">
        <f t="shared" si="337"/>
        <v>0</v>
      </c>
      <c r="H848" s="286">
        <f t="shared" si="337"/>
        <v>0</v>
      </c>
      <c r="I848" s="286">
        <f t="shared" si="337"/>
        <v>0</v>
      </c>
      <c r="J848" s="286">
        <f t="shared" si="337"/>
        <v>0</v>
      </c>
      <c r="K848" s="286">
        <f t="shared" si="337"/>
        <v>0</v>
      </c>
      <c r="L848" s="286">
        <f t="shared" si="337"/>
        <v>0</v>
      </c>
      <c r="M848" s="286">
        <f t="shared" si="337"/>
        <v>0</v>
      </c>
      <c r="N848" s="286">
        <f t="shared" si="337"/>
        <v>0</v>
      </c>
    </row>
    <row r="849" spans="2:14" hidden="1" outlineLevel="1">
      <c r="B849" s="556">
        <f t="shared" si="336"/>
        <v>20</v>
      </c>
      <c r="C849" s="557">
        <f t="shared" si="332"/>
        <v>0</v>
      </c>
      <c r="D849" s="559">
        <f t="shared" si="333"/>
        <v>0</v>
      </c>
      <c r="E849" s="313">
        <f t="shared" si="334"/>
        <v>0</v>
      </c>
      <c r="F849" s="315">
        <f t="shared" si="334"/>
        <v>0</v>
      </c>
      <c r="G849" s="286">
        <f t="shared" si="337"/>
        <v>0</v>
      </c>
      <c r="H849" s="286">
        <f t="shared" si="337"/>
        <v>0</v>
      </c>
      <c r="I849" s="286">
        <f t="shared" si="337"/>
        <v>0</v>
      </c>
      <c r="J849" s="286">
        <f t="shared" si="337"/>
        <v>0</v>
      </c>
      <c r="K849" s="286">
        <f t="shared" si="337"/>
        <v>0</v>
      </c>
      <c r="L849" s="286">
        <f t="shared" si="337"/>
        <v>0</v>
      </c>
      <c r="M849" s="286">
        <f t="shared" si="337"/>
        <v>0</v>
      </c>
      <c r="N849" s="286">
        <f t="shared" si="337"/>
        <v>0</v>
      </c>
    </row>
    <row r="850" spans="2:14" hidden="1" outlineLevel="1">
      <c r="B850" s="556">
        <f t="shared" si="336"/>
        <v>21</v>
      </c>
      <c r="C850" s="557">
        <f t="shared" si="332"/>
        <v>0</v>
      </c>
      <c r="D850" s="559">
        <f t="shared" si="333"/>
        <v>0</v>
      </c>
      <c r="E850" s="313">
        <f t="shared" si="334"/>
        <v>0</v>
      </c>
      <c r="F850" s="315">
        <f t="shared" si="334"/>
        <v>0</v>
      </c>
      <c r="G850" s="286">
        <f t="shared" ref="G850:N859" si="338">F850*(1+HLOOKUP(G$823,$E$181:$N$182,2,FALSE))</f>
        <v>0</v>
      </c>
      <c r="H850" s="286">
        <f t="shared" si="338"/>
        <v>0</v>
      </c>
      <c r="I850" s="286">
        <f t="shared" si="338"/>
        <v>0</v>
      </c>
      <c r="J850" s="286">
        <f t="shared" si="338"/>
        <v>0</v>
      </c>
      <c r="K850" s="286">
        <f t="shared" si="338"/>
        <v>0</v>
      </c>
      <c r="L850" s="286">
        <f t="shared" si="338"/>
        <v>0</v>
      </c>
      <c r="M850" s="286">
        <f t="shared" si="338"/>
        <v>0</v>
      </c>
      <c r="N850" s="286">
        <f t="shared" si="338"/>
        <v>0</v>
      </c>
    </row>
    <row r="851" spans="2:14" hidden="1" outlineLevel="1">
      <c r="B851" s="556">
        <f t="shared" si="336"/>
        <v>22</v>
      </c>
      <c r="C851" s="557">
        <f t="shared" si="332"/>
        <v>0</v>
      </c>
      <c r="D851" s="559">
        <f t="shared" si="333"/>
        <v>0</v>
      </c>
      <c r="E851" s="313">
        <f t="shared" si="334"/>
        <v>0</v>
      </c>
      <c r="F851" s="315">
        <f t="shared" si="334"/>
        <v>0</v>
      </c>
      <c r="G851" s="286">
        <f t="shared" si="338"/>
        <v>0</v>
      </c>
      <c r="H851" s="286">
        <f t="shared" si="338"/>
        <v>0</v>
      </c>
      <c r="I851" s="286">
        <f t="shared" si="338"/>
        <v>0</v>
      </c>
      <c r="J851" s="286">
        <f t="shared" si="338"/>
        <v>0</v>
      </c>
      <c r="K851" s="286">
        <f t="shared" si="338"/>
        <v>0</v>
      </c>
      <c r="L851" s="286">
        <f t="shared" si="338"/>
        <v>0</v>
      </c>
      <c r="M851" s="286">
        <f t="shared" si="338"/>
        <v>0</v>
      </c>
      <c r="N851" s="286">
        <f t="shared" si="338"/>
        <v>0</v>
      </c>
    </row>
    <row r="852" spans="2:14" hidden="1" outlineLevel="1">
      <c r="B852" s="556">
        <f t="shared" si="336"/>
        <v>23</v>
      </c>
      <c r="C852" s="557">
        <f t="shared" si="332"/>
        <v>0</v>
      </c>
      <c r="D852" s="559">
        <f t="shared" si="333"/>
        <v>0</v>
      </c>
      <c r="E852" s="313">
        <f t="shared" si="334"/>
        <v>0</v>
      </c>
      <c r="F852" s="315">
        <f t="shared" si="334"/>
        <v>0</v>
      </c>
      <c r="G852" s="286">
        <f t="shared" si="338"/>
        <v>0</v>
      </c>
      <c r="H852" s="286">
        <f t="shared" si="338"/>
        <v>0</v>
      </c>
      <c r="I852" s="286">
        <f t="shared" si="338"/>
        <v>0</v>
      </c>
      <c r="J852" s="286">
        <f t="shared" si="338"/>
        <v>0</v>
      </c>
      <c r="K852" s="286">
        <f t="shared" si="338"/>
        <v>0</v>
      </c>
      <c r="L852" s="286">
        <f t="shared" si="338"/>
        <v>0</v>
      </c>
      <c r="M852" s="286">
        <f t="shared" si="338"/>
        <v>0</v>
      </c>
      <c r="N852" s="286">
        <f t="shared" si="338"/>
        <v>0</v>
      </c>
    </row>
    <row r="853" spans="2:14" hidden="1" outlineLevel="1">
      <c r="B853" s="556">
        <f t="shared" si="336"/>
        <v>24</v>
      </c>
      <c r="C853" s="557">
        <f t="shared" si="332"/>
        <v>0</v>
      </c>
      <c r="D853" s="559">
        <f t="shared" si="333"/>
        <v>0</v>
      </c>
      <c r="E853" s="313">
        <f t="shared" si="334"/>
        <v>0</v>
      </c>
      <c r="F853" s="315">
        <f t="shared" si="334"/>
        <v>0</v>
      </c>
      <c r="G853" s="286">
        <f t="shared" si="338"/>
        <v>0</v>
      </c>
      <c r="H853" s="286">
        <f t="shared" si="338"/>
        <v>0</v>
      </c>
      <c r="I853" s="286">
        <f t="shared" si="338"/>
        <v>0</v>
      </c>
      <c r="J853" s="286">
        <f t="shared" si="338"/>
        <v>0</v>
      </c>
      <c r="K853" s="286">
        <f t="shared" si="338"/>
        <v>0</v>
      </c>
      <c r="L853" s="286">
        <f t="shared" si="338"/>
        <v>0</v>
      </c>
      <c r="M853" s="286">
        <f t="shared" si="338"/>
        <v>0</v>
      </c>
      <c r="N853" s="286">
        <f t="shared" si="338"/>
        <v>0</v>
      </c>
    </row>
    <row r="854" spans="2:14" hidden="1" outlineLevel="1">
      <c r="B854" s="556">
        <f t="shared" si="336"/>
        <v>25</v>
      </c>
      <c r="C854" s="557">
        <f t="shared" si="332"/>
        <v>0</v>
      </c>
      <c r="D854" s="559">
        <f t="shared" si="333"/>
        <v>0</v>
      </c>
      <c r="E854" s="313">
        <f t="shared" si="334"/>
        <v>0</v>
      </c>
      <c r="F854" s="315">
        <f t="shared" si="334"/>
        <v>0</v>
      </c>
      <c r="G854" s="286">
        <f t="shared" si="338"/>
        <v>0</v>
      </c>
      <c r="H854" s="286">
        <f t="shared" si="338"/>
        <v>0</v>
      </c>
      <c r="I854" s="286">
        <f t="shared" si="338"/>
        <v>0</v>
      </c>
      <c r="J854" s="286">
        <f t="shared" si="338"/>
        <v>0</v>
      </c>
      <c r="K854" s="286">
        <f t="shared" si="338"/>
        <v>0</v>
      </c>
      <c r="L854" s="286">
        <f t="shared" si="338"/>
        <v>0</v>
      </c>
      <c r="M854" s="286">
        <f t="shared" si="338"/>
        <v>0</v>
      </c>
      <c r="N854" s="286">
        <f t="shared" si="338"/>
        <v>0</v>
      </c>
    </row>
    <row r="855" spans="2:14" hidden="1" outlineLevel="1">
      <c r="B855" s="556">
        <f t="shared" si="336"/>
        <v>26</v>
      </c>
      <c r="C855" s="557">
        <f t="shared" si="332"/>
        <v>0</v>
      </c>
      <c r="D855" s="559">
        <f t="shared" si="333"/>
        <v>0</v>
      </c>
      <c r="E855" s="313">
        <f t="shared" si="334"/>
        <v>0</v>
      </c>
      <c r="F855" s="315">
        <f t="shared" si="334"/>
        <v>0</v>
      </c>
      <c r="G855" s="286">
        <f t="shared" si="338"/>
        <v>0</v>
      </c>
      <c r="H855" s="286">
        <f t="shared" si="338"/>
        <v>0</v>
      </c>
      <c r="I855" s="286">
        <f t="shared" si="338"/>
        <v>0</v>
      </c>
      <c r="J855" s="286">
        <f t="shared" si="338"/>
        <v>0</v>
      </c>
      <c r="K855" s="286">
        <f t="shared" si="338"/>
        <v>0</v>
      </c>
      <c r="L855" s="286">
        <f t="shared" si="338"/>
        <v>0</v>
      </c>
      <c r="M855" s="286">
        <f t="shared" si="338"/>
        <v>0</v>
      </c>
      <c r="N855" s="286">
        <f t="shared" si="338"/>
        <v>0</v>
      </c>
    </row>
    <row r="856" spans="2:14" hidden="1" outlineLevel="1">
      <c r="B856" s="556">
        <f t="shared" si="336"/>
        <v>27</v>
      </c>
      <c r="C856" s="557">
        <f t="shared" si="332"/>
        <v>0</v>
      </c>
      <c r="D856" s="559">
        <f t="shared" si="333"/>
        <v>0</v>
      </c>
      <c r="E856" s="313">
        <f t="shared" si="334"/>
        <v>0</v>
      </c>
      <c r="F856" s="315">
        <f t="shared" si="334"/>
        <v>0</v>
      </c>
      <c r="G856" s="286">
        <f t="shared" si="338"/>
        <v>0</v>
      </c>
      <c r="H856" s="286">
        <f t="shared" si="338"/>
        <v>0</v>
      </c>
      <c r="I856" s="286">
        <f t="shared" si="338"/>
        <v>0</v>
      </c>
      <c r="J856" s="286">
        <f t="shared" si="338"/>
        <v>0</v>
      </c>
      <c r="K856" s="286">
        <f t="shared" si="338"/>
        <v>0</v>
      </c>
      <c r="L856" s="286">
        <f t="shared" si="338"/>
        <v>0</v>
      </c>
      <c r="M856" s="286">
        <f t="shared" si="338"/>
        <v>0</v>
      </c>
      <c r="N856" s="286">
        <f t="shared" si="338"/>
        <v>0</v>
      </c>
    </row>
    <row r="857" spans="2:14" hidden="1" outlineLevel="1">
      <c r="B857" s="556">
        <f t="shared" si="336"/>
        <v>28</v>
      </c>
      <c r="C857" s="557">
        <f t="shared" si="332"/>
        <v>0</v>
      </c>
      <c r="D857" s="559">
        <f t="shared" si="333"/>
        <v>0</v>
      </c>
      <c r="E857" s="313">
        <f t="shared" si="334"/>
        <v>0</v>
      </c>
      <c r="F857" s="315">
        <f t="shared" si="334"/>
        <v>0</v>
      </c>
      <c r="G857" s="286">
        <f t="shared" si="338"/>
        <v>0</v>
      </c>
      <c r="H857" s="286">
        <f t="shared" si="338"/>
        <v>0</v>
      </c>
      <c r="I857" s="286">
        <f t="shared" si="338"/>
        <v>0</v>
      </c>
      <c r="J857" s="286">
        <f t="shared" si="338"/>
        <v>0</v>
      </c>
      <c r="K857" s="286">
        <f t="shared" si="338"/>
        <v>0</v>
      </c>
      <c r="L857" s="286">
        <f t="shared" si="338"/>
        <v>0</v>
      </c>
      <c r="M857" s="286">
        <f t="shared" si="338"/>
        <v>0</v>
      </c>
      <c r="N857" s="286">
        <f t="shared" si="338"/>
        <v>0</v>
      </c>
    </row>
    <row r="858" spans="2:14" hidden="1" outlineLevel="1">
      <c r="B858" s="556">
        <f t="shared" si="336"/>
        <v>29</v>
      </c>
      <c r="C858" s="557">
        <f t="shared" si="332"/>
        <v>0</v>
      </c>
      <c r="D858" s="559">
        <f t="shared" si="333"/>
        <v>0</v>
      </c>
      <c r="E858" s="313">
        <f t="shared" si="334"/>
        <v>0</v>
      </c>
      <c r="F858" s="315">
        <f t="shared" si="334"/>
        <v>0</v>
      </c>
      <c r="G858" s="286">
        <f t="shared" si="338"/>
        <v>0</v>
      </c>
      <c r="H858" s="286">
        <f t="shared" si="338"/>
        <v>0</v>
      </c>
      <c r="I858" s="286">
        <f t="shared" si="338"/>
        <v>0</v>
      </c>
      <c r="J858" s="286">
        <f t="shared" si="338"/>
        <v>0</v>
      </c>
      <c r="K858" s="286">
        <f t="shared" si="338"/>
        <v>0</v>
      </c>
      <c r="L858" s="286">
        <f t="shared" si="338"/>
        <v>0</v>
      </c>
      <c r="M858" s="286">
        <f t="shared" si="338"/>
        <v>0</v>
      </c>
      <c r="N858" s="286">
        <f t="shared" si="338"/>
        <v>0</v>
      </c>
    </row>
    <row r="859" spans="2:14" hidden="1" outlineLevel="1">
      <c r="B859" s="556">
        <f t="shared" si="336"/>
        <v>30</v>
      </c>
      <c r="C859" s="215">
        <f t="shared" si="332"/>
        <v>0</v>
      </c>
      <c r="D859" s="325">
        <f t="shared" si="333"/>
        <v>0</v>
      </c>
      <c r="E859" s="326">
        <f t="shared" si="334"/>
        <v>0</v>
      </c>
      <c r="F859" s="327">
        <f t="shared" si="334"/>
        <v>0</v>
      </c>
      <c r="G859" s="328">
        <f t="shared" si="338"/>
        <v>0</v>
      </c>
      <c r="H859" s="328">
        <f t="shared" si="338"/>
        <v>0</v>
      </c>
      <c r="I859" s="328">
        <f t="shared" si="338"/>
        <v>0</v>
      </c>
      <c r="J859" s="328">
        <f t="shared" si="338"/>
        <v>0</v>
      </c>
      <c r="K859" s="328">
        <f t="shared" si="338"/>
        <v>0</v>
      </c>
      <c r="L859" s="328">
        <f t="shared" si="338"/>
        <v>0</v>
      </c>
      <c r="M859" s="328">
        <f t="shared" si="338"/>
        <v>0</v>
      </c>
      <c r="N859" s="328">
        <f t="shared" si="338"/>
        <v>0</v>
      </c>
    </row>
    <row r="860" spans="2:14" hidden="1" outlineLevel="1">
      <c r="C860" s="21" t="s">
        <v>260</v>
      </c>
      <c r="D860" s="285">
        <f t="shared" ref="D860" si="339">SUM(D828:D859)</f>
        <v>193788</v>
      </c>
      <c r="E860" s="313">
        <f>SUM(E828:E859)</f>
        <v>264000</v>
      </c>
      <c r="F860" s="315">
        <f t="shared" ref="F860:N860" si="340">SUM(F828:F859)</f>
        <v>274560</v>
      </c>
      <c r="G860" s="286">
        <f t="shared" si="340"/>
        <v>285542.40000000002</v>
      </c>
      <c r="H860" s="286">
        <f t="shared" si="340"/>
        <v>296964.09600000002</v>
      </c>
      <c r="I860" s="286">
        <f t="shared" si="340"/>
        <v>308842.65984000004</v>
      </c>
      <c r="J860" s="286">
        <f t="shared" si="340"/>
        <v>321196.36623360001</v>
      </c>
      <c r="K860" s="286">
        <f t="shared" si="340"/>
        <v>334044.22088294406</v>
      </c>
      <c r="L860" s="286">
        <f t="shared" si="340"/>
        <v>347405.98971826182</v>
      </c>
      <c r="M860" s="286">
        <f t="shared" si="340"/>
        <v>361302.22930699232</v>
      </c>
      <c r="N860" s="286">
        <f t="shared" si="340"/>
        <v>375754.31847927195</v>
      </c>
    </row>
    <row r="861" spans="2:14" ht="21.75" hidden="1" customHeight="1" outlineLevel="1">
      <c r="C861" s="4" t="s">
        <v>261</v>
      </c>
      <c r="D861" s="287"/>
      <c r="E861" s="313">
        <f>E862-E860</f>
        <v>-24105</v>
      </c>
      <c r="F861" s="314">
        <f>F862-F860</f>
        <v>-10560</v>
      </c>
      <c r="G861" s="284">
        <f t="shared" ref="G861:N861" si="341">-HLOOKUP(G$823,$E$167:$N$168,2,FALSE)*G860</f>
        <v>-5710.8480000000009</v>
      </c>
      <c r="H861" s="284">
        <f t="shared" si="341"/>
        <v>-5939.2819200000004</v>
      </c>
      <c r="I861" s="284">
        <f t="shared" si="341"/>
        <v>-9265.2797952000001</v>
      </c>
      <c r="J861" s="284">
        <f t="shared" si="341"/>
        <v>-16059.818311680001</v>
      </c>
      <c r="K861" s="284">
        <f t="shared" si="341"/>
        <v>-16702.211044147203</v>
      </c>
      <c r="L861" s="284">
        <f t="shared" si="341"/>
        <v>-17370.299485913092</v>
      </c>
      <c r="M861" s="284">
        <f t="shared" si="341"/>
        <v>-18065.111465349615</v>
      </c>
      <c r="N861" s="284">
        <f t="shared" si="341"/>
        <v>-18787.715923963598</v>
      </c>
    </row>
    <row r="862" spans="2:14" hidden="1" outlineLevel="1">
      <c r="C862" s="83" t="s">
        <v>262</v>
      </c>
      <c r="D862" s="285">
        <f>D860</f>
        <v>193788</v>
      </c>
      <c r="E862" s="313">
        <f>SUMIF($E$628:$AB$628,E$823,$E702:$AB702)</f>
        <v>239895</v>
      </c>
      <c r="F862" s="314">
        <f>SUMIF($E$628:$AB$628,F$823,$E702:$AB702)</f>
        <v>264000</v>
      </c>
      <c r="G862" s="284">
        <f>G860+G861</f>
        <v>279831.55200000003</v>
      </c>
      <c r="H862" s="284">
        <f t="shared" ref="H862:N862" si="342">H860+H861</f>
        <v>291024.81408000004</v>
      </c>
      <c r="I862" s="284">
        <f t="shared" si="342"/>
        <v>299577.38004480005</v>
      </c>
      <c r="J862" s="284">
        <f t="shared" si="342"/>
        <v>305136.54792192002</v>
      </c>
      <c r="K862" s="284">
        <f t="shared" si="342"/>
        <v>317342.00983879686</v>
      </c>
      <c r="L862" s="284">
        <f t="shared" si="342"/>
        <v>330035.69023234874</v>
      </c>
      <c r="M862" s="284">
        <f t="shared" si="342"/>
        <v>343237.1178416427</v>
      </c>
      <c r="N862" s="284">
        <f t="shared" si="342"/>
        <v>356966.60255530837</v>
      </c>
    </row>
    <row r="863" spans="2:14" hidden="1" outlineLevel="1">
      <c r="C863" s="83"/>
      <c r="D863" s="285"/>
      <c r="E863" s="313"/>
      <c r="F863" s="314"/>
      <c r="G863" s="284"/>
      <c r="H863" s="284"/>
      <c r="I863" s="284"/>
      <c r="J863" s="284"/>
      <c r="K863" s="284"/>
      <c r="L863" s="284"/>
      <c r="M863" s="284"/>
      <c r="N863" s="284"/>
    </row>
    <row r="864" spans="2:14" hidden="1" outlineLevel="1">
      <c r="C864" s="240" t="s">
        <v>263</v>
      </c>
      <c r="D864" s="329"/>
      <c r="E864" s="313">
        <f>SUMIF($E$628:$AB$628,E$823,$E735:$AB735)+SUMIF($E$628:$AB$628,E$823,$E736:$AB736)</f>
        <v>-167000</v>
      </c>
      <c r="F864" s="315">
        <f>SUMIF($E$628:$AB$628,F$823,$E735:$AB735)+SUMIF($E$628:$AB$628,F$823,$E736:$AB736)</f>
        <v>-277200</v>
      </c>
      <c r="G864" s="286">
        <f t="shared" ref="G864:N864" si="343">-HLOOKUP(G$823,$E$173:$N$174,2,FALSE)*G$860</f>
        <v>-8566.2720000000008</v>
      </c>
      <c r="H864" s="286">
        <f t="shared" si="343"/>
        <v>-8908.9228800000001</v>
      </c>
      <c r="I864" s="286">
        <f t="shared" si="343"/>
        <v>-9265.2797952000001</v>
      </c>
      <c r="J864" s="286">
        <f t="shared" si="343"/>
        <v>-9635.8909870080006</v>
      </c>
      <c r="K864" s="286">
        <f t="shared" si="343"/>
        <v>-10021.326626488322</v>
      </c>
      <c r="L864" s="286">
        <f t="shared" si="343"/>
        <v>-10422.179691547854</v>
      </c>
      <c r="M864" s="286">
        <f t="shared" si="343"/>
        <v>-10839.066879209769</v>
      </c>
      <c r="N864" s="286">
        <f t="shared" si="343"/>
        <v>-11272.629554378158</v>
      </c>
    </row>
    <row r="865" spans="3:14" ht="16.5" hidden="1" customHeight="1" outlineLevel="1">
      <c r="C865" s="241" t="s">
        <v>264</v>
      </c>
      <c r="D865" s="285">
        <v>0</v>
      </c>
      <c r="E865" s="313">
        <f ca="1">SUMIF($E$628:$AB$628,E$823,$E769:$AB769)+SUMIF($E$628:$AB$628,E$823,$E770:$AB770)</f>
        <v>0</v>
      </c>
      <c r="F865" s="315">
        <f ca="1">SUMIF($E$628:$AB$628,F$823,$E769:$AB769)+SUMIF($E$628:$AB$628,F$823,$E770:$AB770)</f>
        <v>0</v>
      </c>
      <c r="G865" s="286">
        <f t="shared" ref="G865:N865" si="344">-HLOOKUP(G$823,$E$164:$N$165,2,FALSE)*G$860</f>
        <v>-2855.4240000000004</v>
      </c>
      <c r="H865" s="286">
        <f t="shared" si="344"/>
        <v>-2969.6409600000002</v>
      </c>
      <c r="I865" s="286">
        <f t="shared" si="344"/>
        <v>-3088.4265984000003</v>
      </c>
      <c r="J865" s="286">
        <f t="shared" si="344"/>
        <v>-3211.9636623360002</v>
      </c>
      <c r="K865" s="286">
        <f t="shared" si="344"/>
        <v>-3340.4422088294409</v>
      </c>
      <c r="L865" s="286">
        <f t="shared" si="344"/>
        <v>-3474.0598971826184</v>
      </c>
      <c r="M865" s="286">
        <f t="shared" si="344"/>
        <v>-3613.0222930699233</v>
      </c>
      <c r="N865" s="286">
        <f t="shared" si="344"/>
        <v>-3757.5431847927198</v>
      </c>
    </row>
    <row r="866" spans="3:14" hidden="1" outlineLevel="1">
      <c r="C866" s="242" t="s">
        <v>265</v>
      </c>
      <c r="D866" s="285"/>
      <c r="E866" s="313">
        <f>SUMIF($E$628:$AB$628,E$823,$E771:$AB771)</f>
        <v>0</v>
      </c>
      <c r="F866" s="315">
        <f>SUMIF($E$628:$AB$628,F$823,$E771:$AB771)</f>
        <v>-2640</v>
      </c>
      <c r="G866" s="286">
        <f t="shared" ref="G866:N866" si="345">-HLOOKUP(G$823,$E$170:$N$171,2,FALSE)*G$860</f>
        <v>-2855.4240000000004</v>
      </c>
      <c r="H866" s="286">
        <f t="shared" si="345"/>
        <v>-2969.6409600000002</v>
      </c>
      <c r="I866" s="286">
        <f t="shared" si="345"/>
        <v>-3088.4265984000003</v>
      </c>
      <c r="J866" s="286">
        <f t="shared" si="345"/>
        <v>-3211.9636623360002</v>
      </c>
      <c r="K866" s="286">
        <f t="shared" si="345"/>
        <v>-3340.4422088294409</v>
      </c>
      <c r="L866" s="286">
        <f t="shared" si="345"/>
        <v>-3474.0598971826184</v>
      </c>
      <c r="M866" s="286">
        <f t="shared" si="345"/>
        <v>-3613.0222930699233</v>
      </c>
      <c r="N866" s="286">
        <f t="shared" si="345"/>
        <v>-3757.5431847927198</v>
      </c>
    </row>
    <row r="867" spans="3:14" ht="5.55" hidden="1" customHeight="1" outlineLevel="1">
      <c r="C867" s="10"/>
      <c r="D867" s="288"/>
      <c r="E867" s="316"/>
      <c r="F867" s="317"/>
      <c r="G867" s="289"/>
      <c r="H867" s="289"/>
      <c r="I867" s="289"/>
      <c r="J867" s="289"/>
      <c r="K867" s="289"/>
      <c r="L867" s="289"/>
      <c r="M867" s="289"/>
      <c r="N867" s="289"/>
    </row>
    <row r="868" spans="3:14" hidden="1" outlineLevel="1">
      <c r="C868" s="218" t="s">
        <v>266</v>
      </c>
      <c r="D868" s="285">
        <f t="shared" ref="D868:M868" si="346">SUM(D862:D866)</f>
        <v>193788</v>
      </c>
      <c r="E868" s="313">
        <f t="shared" ca="1" si="346"/>
        <v>72895</v>
      </c>
      <c r="F868" s="314">
        <f t="shared" ca="1" si="346"/>
        <v>-15840</v>
      </c>
      <c r="G868" s="284">
        <f t="shared" si="346"/>
        <v>265554.43200000003</v>
      </c>
      <c r="H868" s="284">
        <f t="shared" si="346"/>
        <v>276176.60928000003</v>
      </c>
      <c r="I868" s="284">
        <f t="shared" si="346"/>
        <v>284135.24705280008</v>
      </c>
      <c r="J868" s="284">
        <f t="shared" si="346"/>
        <v>289076.72961024003</v>
      </c>
      <c r="K868" s="284">
        <f t="shared" si="346"/>
        <v>300639.79879464966</v>
      </c>
      <c r="L868" s="284">
        <f t="shared" si="346"/>
        <v>312665.39074643562</v>
      </c>
      <c r="M868" s="284">
        <f t="shared" si="346"/>
        <v>325172.00637629308</v>
      </c>
      <c r="N868" s="284">
        <f>SUM(N862:N866)</f>
        <v>338178.88663134474</v>
      </c>
    </row>
    <row r="869" spans="3:14" hidden="1" outlineLevel="1">
      <c r="C869" s="218"/>
      <c r="D869" s="285"/>
      <c r="E869" s="313"/>
      <c r="F869" s="314"/>
      <c r="G869" s="284"/>
      <c r="H869" s="284"/>
      <c r="I869" s="284"/>
      <c r="J869" s="284"/>
      <c r="K869" s="284"/>
      <c r="L869" s="284"/>
      <c r="M869" s="284"/>
      <c r="N869" s="284"/>
    </row>
    <row r="870" spans="3:14" hidden="1" outlineLevel="1">
      <c r="C870" s="23" t="s">
        <v>14</v>
      </c>
      <c r="D870" s="285"/>
      <c r="E870" s="313"/>
      <c r="F870" s="314"/>
      <c r="G870" s="284"/>
      <c r="H870" s="284"/>
      <c r="I870" s="284"/>
      <c r="J870" s="284"/>
      <c r="K870" s="284"/>
      <c r="L870" s="284"/>
      <c r="M870" s="284"/>
      <c r="N870" s="284"/>
    </row>
    <row r="871" spans="3:14" hidden="1" outlineLevel="1">
      <c r="C871" s="232" t="str">
        <f t="shared" ref="C871:C887" si="347">C189</f>
        <v>Laundry Income</v>
      </c>
      <c r="D871" s="285"/>
      <c r="E871" s="313">
        <f t="shared" ref="E871:F887" si="348">SUMIF($E$628:$AB$628,E$823,$E776:$AB776)</f>
        <v>0</v>
      </c>
      <c r="F871" s="314">
        <f t="shared" si="348"/>
        <v>0</v>
      </c>
      <c r="G871" s="284">
        <f t="shared" ref="G871:N880" si="349">F871*(1+HLOOKUP(G$823,$E$181:$N$182,2,FALSE))</f>
        <v>0</v>
      </c>
      <c r="H871" s="284">
        <f t="shared" si="349"/>
        <v>0</v>
      </c>
      <c r="I871" s="284">
        <f t="shared" si="349"/>
        <v>0</v>
      </c>
      <c r="J871" s="284">
        <f t="shared" si="349"/>
        <v>0</v>
      </c>
      <c r="K871" s="284">
        <f t="shared" si="349"/>
        <v>0</v>
      </c>
      <c r="L871" s="284">
        <f t="shared" si="349"/>
        <v>0</v>
      </c>
      <c r="M871" s="284">
        <f t="shared" si="349"/>
        <v>0</v>
      </c>
      <c r="N871" s="284">
        <f t="shared" si="349"/>
        <v>0</v>
      </c>
    </row>
    <row r="872" spans="3:14" hidden="1" outlineLevel="1">
      <c r="C872" s="232" t="str">
        <f t="shared" si="347"/>
        <v>Recovery Fm Deposits (Damages etc)</v>
      </c>
      <c r="D872" s="285"/>
      <c r="E872" s="313">
        <f t="shared" si="348"/>
        <v>0</v>
      </c>
      <c r="F872" s="314">
        <f t="shared" si="348"/>
        <v>0</v>
      </c>
      <c r="G872" s="284">
        <f t="shared" si="349"/>
        <v>0</v>
      </c>
      <c r="H872" s="284">
        <f t="shared" si="349"/>
        <v>0</v>
      </c>
      <c r="I872" s="284">
        <f t="shared" si="349"/>
        <v>0</v>
      </c>
      <c r="J872" s="284">
        <f t="shared" si="349"/>
        <v>0</v>
      </c>
      <c r="K872" s="284">
        <f t="shared" si="349"/>
        <v>0</v>
      </c>
      <c r="L872" s="284">
        <f t="shared" si="349"/>
        <v>0</v>
      </c>
      <c r="M872" s="284">
        <f t="shared" si="349"/>
        <v>0</v>
      </c>
      <c r="N872" s="284">
        <f t="shared" si="349"/>
        <v>0</v>
      </c>
    </row>
    <row r="873" spans="3:14" hidden="1" outlineLevel="1">
      <c r="C873" s="232" t="str">
        <f t="shared" si="347"/>
        <v>Recovery from Collections</v>
      </c>
      <c r="D873" s="285"/>
      <c r="E873" s="313">
        <f t="shared" si="348"/>
        <v>0</v>
      </c>
      <c r="F873" s="314">
        <f t="shared" si="348"/>
        <v>0</v>
      </c>
      <c r="G873" s="284">
        <f t="shared" si="349"/>
        <v>0</v>
      </c>
      <c r="H873" s="284">
        <f t="shared" si="349"/>
        <v>0</v>
      </c>
      <c r="I873" s="284">
        <f t="shared" si="349"/>
        <v>0</v>
      </c>
      <c r="J873" s="284">
        <f t="shared" si="349"/>
        <v>0</v>
      </c>
      <c r="K873" s="284">
        <f t="shared" si="349"/>
        <v>0</v>
      </c>
      <c r="L873" s="284">
        <f t="shared" si="349"/>
        <v>0</v>
      </c>
      <c r="M873" s="284">
        <f t="shared" si="349"/>
        <v>0</v>
      </c>
      <c r="N873" s="284">
        <f t="shared" si="349"/>
        <v>0</v>
      </c>
    </row>
    <row r="874" spans="3:14" hidden="1" outlineLevel="1">
      <c r="C874" s="232" t="str">
        <f t="shared" si="347"/>
        <v>Application Fees</v>
      </c>
      <c r="D874" s="285"/>
      <c r="E874" s="313">
        <f t="shared" si="348"/>
        <v>0</v>
      </c>
      <c r="F874" s="314">
        <f t="shared" si="348"/>
        <v>0</v>
      </c>
      <c r="G874" s="284">
        <f t="shared" si="349"/>
        <v>0</v>
      </c>
      <c r="H874" s="284">
        <f t="shared" si="349"/>
        <v>0</v>
      </c>
      <c r="I874" s="284">
        <f t="shared" si="349"/>
        <v>0</v>
      </c>
      <c r="J874" s="284">
        <f t="shared" si="349"/>
        <v>0</v>
      </c>
      <c r="K874" s="284">
        <f t="shared" si="349"/>
        <v>0</v>
      </c>
      <c r="L874" s="284">
        <f t="shared" si="349"/>
        <v>0</v>
      </c>
      <c r="M874" s="284">
        <f t="shared" si="349"/>
        <v>0</v>
      </c>
      <c r="N874" s="284">
        <f t="shared" si="349"/>
        <v>0</v>
      </c>
    </row>
    <row r="875" spans="3:14" hidden="1" outlineLevel="1">
      <c r="C875" s="232" t="str">
        <f t="shared" si="347"/>
        <v>Cancellation Fees</v>
      </c>
      <c r="D875" s="285"/>
      <c r="E875" s="313">
        <f t="shared" si="348"/>
        <v>0</v>
      </c>
      <c r="F875" s="314">
        <f t="shared" si="348"/>
        <v>0</v>
      </c>
      <c r="G875" s="284">
        <f t="shared" si="349"/>
        <v>0</v>
      </c>
      <c r="H875" s="284">
        <f t="shared" si="349"/>
        <v>0</v>
      </c>
      <c r="I875" s="284">
        <f t="shared" si="349"/>
        <v>0</v>
      </c>
      <c r="J875" s="284">
        <f t="shared" si="349"/>
        <v>0</v>
      </c>
      <c r="K875" s="284">
        <f t="shared" si="349"/>
        <v>0</v>
      </c>
      <c r="L875" s="284">
        <f t="shared" si="349"/>
        <v>0</v>
      </c>
      <c r="M875" s="284">
        <f t="shared" si="349"/>
        <v>0</v>
      </c>
      <c r="N875" s="284">
        <f t="shared" si="349"/>
        <v>0</v>
      </c>
    </row>
    <row r="876" spans="3:14" hidden="1" outlineLevel="1">
      <c r="C876" s="232" t="str">
        <f t="shared" si="347"/>
        <v>Pet Rent</v>
      </c>
      <c r="D876" s="285"/>
      <c r="E876" s="313">
        <f t="shared" si="348"/>
        <v>0</v>
      </c>
      <c r="F876" s="314">
        <f t="shared" si="348"/>
        <v>0</v>
      </c>
      <c r="G876" s="284">
        <f t="shared" si="349"/>
        <v>0</v>
      </c>
      <c r="H876" s="284">
        <f t="shared" si="349"/>
        <v>0</v>
      </c>
      <c r="I876" s="284">
        <f t="shared" si="349"/>
        <v>0</v>
      </c>
      <c r="J876" s="284">
        <f t="shared" si="349"/>
        <v>0</v>
      </c>
      <c r="K876" s="284">
        <f t="shared" si="349"/>
        <v>0</v>
      </c>
      <c r="L876" s="284">
        <f t="shared" si="349"/>
        <v>0</v>
      </c>
      <c r="M876" s="284">
        <f t="shared" si="349"/>
        <v>0</v>
      </c>
      <c r="N876" s="284">
        <f t="shared" si="349"/>
        <v>0</v>
      </c>
    </row>
    <row r="877" spans="3:14" hidden="1" outlineLevel="1">
      <c r="C877" s="232" t="str">
        <f t="shared" si="347"/>
        <v>Month-to-month Premiums</v>
      </c>
      <c r="D877" s="285"/>
      <c r="E877" s="313">
        <f t="shared" si="348"/>
        <v>0</v>
      </c>
      <c r="F877" s="314">
        <f t="shared" si="348"/>
        <v>0</v>
      </c>
      <c r="G877" s="284">
        <f t="shared" si="349"/>
        <v>0</v>
      </c>
      <c r="H877" s="284">
        <f t="shared" si="349"/>
        <v>0</v>
      </c>
      <c r="I877" s="284">
        <f t="shared" si="349"/>
        <v>0</v>
      </c>
      <c r="J877" s="284">
        <f t="shared" si="349"/>
        <v>0</v>
      </c>
      <c r="K877" s="284">
        <f t="shared" si="349"/>
        <v>0</v>
      </c>
      <c r="L877" s="284">
        <f t="shared" si="349"/>
        <v>0</v>
      </c>
      <c r="M877" s="284">
        <f t="shared" si="349"/>
        <v>0</v>
      </c>
      <c r="N877" s="284">
        <f t="shared" si="349"/>
        <v>0</v>
      </c>
    </row>
    <row r="878" spans="3:14" hidden="1" outlineLevel="1">
      <c r="C878" s="232" t="str">
        <f t="shared" si="347"/>
        <v>Late Charges</v>
      </c>
      <c r="D878" s="285"/>
      <c r="E878" s="313">
        <f t="shared" si="348"/>
        <v>0</v>
      </c>
      <c r="F878" s="314">
        <f t="shared" si="348"/>
        <v>0</v>
      </c>
      <c r="G878" s="284">
        <f t="shared" si="349"/>
        <v>0</v>
      </c>
      <c r="H878" s="284">
        <f t="shared" si="349"/>
        <v>0</v>
      </c>
      <c r="I878" s="284">
        <f t="shared" si="349"/>
        <v>0</v>
      </c>
      <c r="J878" s="284">
        <f t="shared" si="349"/>
        <v>0</v>
      </c>
      <c r="K878" s="284">
        <f t="shared" si="349"/>
        <v>0</v>
      </c>
      <c r="L878" s="284">
        <f t="shared" si="349"/>
        <v>0</v>
      </c>
      <c r="M878" s="284">
        <f t="shared" si="349"/>
        <v>0</v>
      </c>
      <c r="N878" s="284">
        <f t="shared" si="349"/>
        <v>0</v>
      </c>
    </row>
    <row r="879" spans="3:14" hidden="1" outlineLevel="1">
      <c r="C879" s="232" t="str">
        <f t="shared" si="347"/>
        <v>Credit Fee Income</v>
      </c>
      <c r="D879" s="285"/>
      <c r="E879" s="313">
        <f t="shared" si="348"/>
        <v>0</v>
      </c>
      <c r="F879" s="314">
        <f t="shared" si="348"/>
        <v>0</v>
      </c>
      <c r="G879" s="284">
        <f t="shared" si="349"/>
        <v>0</v>
      </c>
      <c r="H879" s="284">
        <f t="shared" si="349"/>
        <v>0</v>
      </c>
      <c r="I879" s="284">
        <f t="shared" si="349"/>
        <v>0</v>
      </c>
      <c r="J879" s="284">
        <f t="shared" si="349"/>
        <v>0</v>
      </c>
      <c r="K879" s="284">
        <f t="shared" si="349"/>
        <v>0</v>
      </c>
      <c r="L879" s="284">
        <f t="shared" si="349"/>
        <v>0</v>
      </c>
      <c r="M879" s="284">
        <f t="shared" si="349"/>
        <v>0</v>
      </c>
      <c r="N879" s="284">
        <f t="shared" si="349"/>
        <v>0</v>
      </c>
    </row>
    <row r="880" spans="3:14" hidden="1" outlineLevel="1">
      <c r="C880" s="232" t="str">
        <f t="shared" si="347"/>
        <v>Vending Income</v>
      </c>
      <c r="D880" s="285"/>
      <c r="E880" s="313">
        <f t="shared" si="348"/>
        <v>0</v>
      </c>
      <c r="F880" s="314">
        <f t="shared" si="348"/>
        <v>0</v>
      </c>
      <c r="G880" s="284">
        <f t="shared" si="349"/>
        <v>0</v>
      </c>
      <c r="H880" s="284">
        <f t="shared" si="349"/>
        <v>0</v>
      </c>
      <c r="I880" s="284">
        <f t="shared" si="349"/>
        <v>0</v>
      </c>
      <c r="J880" s="284">
        <f t="shared" si="349"/>
        <v>0</v>
      </c>
      <c r="K880" s="284">
        <f t="shared" si="349"/>
        <v>0</v>
      </c>
      <c r="L880" s="284">
        <f t="shared" si="349"/>
        <v>0</v>
      </c>
      <c r="M880" s="284">
        <f t="shared" si="349"/>
        <v>0</v>
      </c>
      <c r="N880" s="284">
        <f t="shared" si="349"/>
        <v>0</v>
      </c>
    </row>
    <row r="881" spans="3:14" hidden="1" outlineLevel="1">
      <c r="C881" s="232" t="str">
        <f t="shared" si="347"/>
        <v>Utility Reimbursement Income</v>
      </c>
      <c r="D881" s="285"/>
      <c r="E881" s="313">
        <f t="shared" si="348"/>
        <v>900</v>
      </c>
      <c r="F881" s="314">
        <f t="shared" si="348"/>
        <v>0</v>
      </c>
      <c r="G881" s="284">
        <f t="shared" ref="G881:N887" si="350">F881*(1+HLOOKUP(G$823,$E$181:$N$182,2,FALSE))</f>
        <v>0</v>
      </c>
      <c r="H881" s="284">
        <f t="shared" si="350"/>
        <v>0</v>
      </c>
      <c r="I881" s="284">
        <f t="shared" si="350"/>
        <v>0</v>
      </c>
      <c r="J881" s="284">
        <f t="shared" si="350"/>
        <v>0</v>
      </c>
      <c r="K881" s="284">
        <f t="shared" si="350"/>
        <v>0</v>
      </c>
      <c r="L881" s="284">
        <f t="shared" si="350"/>
        <v>0</v>
      </c>
      <c r="M881" s="284">
        <f t="shared" si="350"/>
        <v>0</v>
      </c>
      <c r="N881" s="284">
        <f t="shared" si="350"/>
        <v>0</v>
      </c>
    </row>
    <row r="882" spans="3:14" hidden="1" outlineLevel="1">
      <c r="C882" s="232" t="str">
        <f t="shared" si="347"/>
        <v>Parking Income</v>
      </c>
      <c r="D882" s="285"/>
      <c r="E882" s="313">
        <f t="shared" si="348"/>
        <v>0</v>
      </c>
      <c r="F882" s="314">
        <f t="shared" si="348"/>
        <v>0</v>
      </c>
      <c r="G882" s="284">
        <f t="shared" si="350"/>
        <v>0</v>
      </c>
      <c r="H882" s="284">
        <f t="shared" si="350"/>
        <v>0</v>
      </c>
      <c r="I882" s="284">
        <f t="shared" si="350"/>
        <v>0</v>
      </c>
      <c r="J882" s="284">
        <f t="shared" si="350"/>
        <v>0</v>
      </c>
      <c r="K882" s="284">
        <f t="shared" si="350"/>
        <v>0</v>
      </c>
      <c r="L882" s="284">
        <f t="shared" si="350"/>
        <v>0</v>
      </c>
      <c r="M882" s="284">
        <f t="shared" si="350"/>
        <v>0</v>
      </c>
      <c r="N882" s="284">
        <f t="shared" si="350"/>
        <v>0</v>
      </c>
    </row>
    <row r="883" spans="3:14" hidden="1" outlineLevel="1">
      <c r="C883" s="232" t="str">
        <f t="shared" si="347"/>
        <v>Storage Space Income</v>
      </c>
      <c r="D883" s="285"/>
      <c r="E883" s="313">
        <f t="shared" si="348"/>
        <v>0</v>
      </c>
      <c r="F883" s="314">
        <f t="shared" si="348"/>
        <v>0</v>
      </c>
      <c r="G883" s="284">
        <f t="shared" si="350"/>
        <v>0</v>
      </c>
      <c r="H883" s="284">
        <f t="shared" si="350"/>
        <v>0</v>
      </c>
      <c r="I883" s="284">
        <f t="shared" si="350"/>
        <v>0</v>
      </c>
      <c r="J883" s="284">
        <f t="shared" si="350"/>
        <v>0</v>
      </c>
      <c r="K883" s="284">
        <f t="shared" si="350"/>
        <v>0</v>
      </c>
      <c r="L883" s="284">
        <f t="shared" si="350"/>
        <v>0</v>
      </c>
      <c r="M883" s="284">
        <f t="shared" si="350"/>
        <v>0</v>
      </c>
      <c r="N883" s="284">
        <f t="shared" si="350"/>
        <v>0</v>
      </c>
    </row>
    <row r="884" spans="3:14" hidden="1" outlineLevel="1">
      <c r="C884" s="232" t="str">
        <f t="shared" si="347"/>
        <v>Cleaning Income</v>
      </c>
      <c r="D884" s="285"/>
      <c r="E884" s="313">
        <f t="shared" si="348"/>
        <v>0</v>
      </c>
      <c r="F884" s="314">
        <f t="shared" si="348"/>
        <v>0</v>
      </c>
      <c r="G884" s="284">
        <f t="shared" si="350"/>
        <v>0</v>
      </c>
      <c r="H884" s="284">
        <f t="shared" si="350"/>
        <v>0</v>
      </c>
      <c r="I884" s="284">
        <f t="shared" si="350"/>
        <v>0</v>
      </c>
      <c r="J884" s="284">
        <f t="shared" si="350"/>
        <v>0</v>
      </c>
      <c r="K884" s="284">
        <f t="shared" si="350"/>
        <v>0</v>
      </c>
      <c r="L884" s="284">
        <f t="shared" si="350"/>
        <v>0</v>
      </c>
      <c r="M884" s="284">
        <f t="shared" si="350"/>
        <v>0</v>
      </c>
      <c r="N884" s="284">
        <f t="shared" si="350"/>
        <v>0</v>
      </c>
    </row>
    <row r="885" spans="3:14" hidden="1" outlineLevel="1">
      <c r="C885" s="232" t="str">
        <f t="shared" si="347"/>
        <v>Furniture Income</v>
      </c>
      <c r="D885" s="285"/>
      <c r="E885" s="313">
        <f t="shared" si="348"/>
        <v>0</v>
      </c>
      <c r="F885" s="314">
        <f t="shared" si="348"/>
        <v>0</v>
      </c>
      <c r="G885" s="284">
        <f t="shared" si="350"/>
        <v>0</v>
      </c>
      <c r="H885" s="284">
        <f t="shared" si="350"/>
        <v>0</v>
      </c>
      <c r="I885" s="284">
        <f t="shared" si="350"/>
        <v>0</v>
      </c>
      <c r="J885" s="284">
        <f t="shared" si="350"/>
        <v>0</v>
      </c>
      <c r="K885" s="284">
        <f t="shared" si="350"/>
        <v>0</v>
      </c>
      <c r="L885" s="284">
        <f t="shared" si="350"/>
        <v>0</v>
      </c>
      <c r="M885" s="284">
        <f t="shared" si="350"/>
        <v>0</v>
      </c>
      <c r="N885" s="284">
        <f t="shared" si="350"/>
        <v>0</v>
      </c>
    </row>
    <row r="886" spans="3:14" hidden="1" outlineLevel="1">
      <c r="C886" s="232" t="str">
        <f t="shared" si="347"/>
        <v>Legal Fees Reimbursement</v>
      </c>
      <c r="D886" s="285"/>
      <c r="E886" s="313">
        <f t="shared" si="348"/>
        <v>0</v>
      </c>
      <c r="F886" s="314">
        <f t="shared" si="348"/>
        <v>0</v>
      </c>
      <c r="G886" s="284">
        <f t="shared" si="350"/>
        <v>0</v>
      </c>
      <c r="H886" s="284">
        <f t="shared" si="350"/>
        <v>0</v>
      </c>
      <c r="I886" s="284">
        <f t="shared" si="350"/>
        <v>0</v>
      </c>
      <c r="J886" s="284">
        <f t="shared" si="350"/>
        <v>0</v>
      </c>
      <c r="K886" s="284">
        <f t="shared" si="350"/>
        <v>0</v>
      </c>
      <c r="L886" s="284">
        <f t="shared" si="350"/>
        <v>0</v>
      </c>
      <c r="M886" s="284">
        <f t="shared" si="350"/>
        <v>0</v>
      </c>
      <c r="N886" s="284">
        <f t="shared" si="350"/>
        <v>0</v>
      </c>
    </row>
    <row r="887" spans="3:14" ht="16.5" hidden="1" customHeight="1" outlineLevel="1" thickBot="1">
      <c r="C887" s="232" t="str">
        <f t="shared" si="347"/>
        <v>Misc.</v>
      </c>
      <c r="D887" s="290"/>
      <c r="E887" s="318">
        <f t="shared" si="348"/>
        <v>0</v>
      </c>
      <c r="F887" s="319">
        <f t="shared" si="348"/>
        <v>0</v>
      </c>
      <c r="G887" s="291">
        <f t="shared" si="350"/>
        <v>0</v>
      </c>
      <c r="H887" s="291">
        <f t="shared" si="350"/>
        <v>0</v>
      </c>
      <c r="I887" s="291">
        <f t="shared" si="350"/>
        <v>0</v>
      </c>
      <c r="J887" s="291">
        <f t="shared" si="350"/>
        <v>0</v>
      </c>
      <c r="K887" s="291">
        <f t="shared" si="350"/>
        <v>0</v>
      </c>
      <c r="L887" s="291">
        <f t="shared" si="350"/>
        <v>0</v>
      </c>
      <c r="M887" s="291">
        <f t="shared" si="350"/>
        <v>0</v>
      </c>
      <c r="N887" s="291">
        <f t="shared" si="350"/>
        <v>0</v>
      </c>
    </row>
    <row r="888" spans="3:14" hidden="1" outlineLevel="1">
      <c r="C888" s="83" t="s">
        <v>30</v>
      </c>
      <c r="D888" s="285">
        <f>E206</f>
        <v>0</v>
      </c>
      <c r="E888" s="313">
        <f>SUM(E871:E887)</f>
        <v>900</v>
      </c>
      <c r="F888" s="315">
        <f>SUM(F871:F887)</f>
        <v>0</v>
      </c>
      <c r="G888" s="284">
        <f t="shared" ref="G888:N888" si="351">SUM(G871:G887)</f>
        <v>0</v>
      </c>
      <c r="H888" s="284">
        <f t="shared" si="351"/>
        <v>0</v>
      </c>
      <c r="I888" s="284">
        <f t="shared" si="351"/>
        <v>0</v>
      </c>
      <c r="J888" s="284">
        <f t="shared" si="351"/>
        <v>0</v>
      </c>
      <c r="K888" s="284">
        <f t="shared" si="351"/>
        <v>0</v>
      </c>
      <c r="L888" s="284">
        <f t="shared" si="351"/>
        <v>0</v>
      </c>
      <c r="M888" s="284">
        <f t="shared" si="351"/>
        <v>0</v>
      </c>
      <c r="N888" s="284">
        <f t="shared" si="351"/>
        <v>0</v>
      </c>
    </row>
    <row r="889" spans="3:14" hidden="1" outlineLevel="1">
      <c r="C889" s="67"/>
      <c r="D889" s="288"/>
      <c r="E889" s="316"/>
      <c r="F889" s="317"/>
      <c r="G889" s="289"/>
      <c r="H889" s="289"/>
      <c r="I889" s="289"/>
      <c r="J889" s="289"/>
      <c r="K889" s="289"/>
      <c r="L889" s="289"/>
      <c r="M889" s="289"/>
      <c r="N889" s="289"/>
    </row>
    <row r="890" spans="3:14" ht="15" hidden="1" outlineLevel="1" thickBot="1">
      <c r="C890" s="21" t="s">
        <v>259</v>
      </c>
      <c r="D890" s="292">
        <f t="shared" ref="D890" si="352">D868+D888</f>
        <v>193788</v>
      </c>
      <c r="E890" s="320">
        <f ca="1">E868+E888</f>
        <v>73795</v>
      </c>
      <c r="F890" s="321">
        <f t="shared" ref="F890:N890" ca="1" si="353">F868+F888</f>
        <v>-15840</v>
      </c>
      <c r="G890" s="293">
        <f>G868+G888</f>
        <v>265554.43200000003</v>
      </c>
      <c r="H890" s="293">
        <f t="shared" si="353"/>
        <v>276176.60928000003</v>
      </c>
      <c r="I890" s="293">
        <f t="shared" si="353"/>
        <v>284135.24705280008</v>
      </c>
      <c r="J890" s="293">
        <f t="shared" si="353"/>
        <v>289076.72961024003</v>
      </c>
      <c r="K890" s="293">
        <f t="shared" si="353"/>
        <v>300639.79879464966</v>
      </c>
      <c r="L890" s="293">
        <f t="shared" si="353"/>
        <v>312665.39074643562</v>
      </c>
      <c r="M890" s="293">
        <f t="shared" si="353"/>
        <v>325172.00637629308</v>
      </c>
      <c r="N890" s="293">
        <f t="shared" si="353"/>
        <v>338178.88663134474</v>
      </c>
    </row>
    <row r="891" spans="3:14" ht="15" hidden="1" outlineLevel="1" thickTop="1">
      <c r="D891" s="283"/>
      <c r="E891" s="313"/>
      <c r="F891" s="322"/>
      <c r="G891" s="284"/>
      <c r="H891" s="284"/>
      <c r="I891" s="284"/>
      <c r="J891" s="284"/>
      <c r="K891" s="284"/>
      <c r="L891" s="284"/>
      <c r="M891" s="284"/>
      <c r="N891" s="284"/>
    </row>
    <row r="892" spans="3:14" hidden="1" outlineLevel="1">
      <c r="C892" s="23" t="s">
        <v>31</v>
      </c>
      <c r="D892" s="285"/>
      <c r="E892" s="313"/>
      <c r="F892" s="314"/>
      <c r="G892" s="284"/>
      <c r="H892" s="284"/>
      <c r="I892" s="284"/>
      <c r="J892" s="284"/>
      <c r="K892" s="284"/>
      <c r="L892" s="284"/>
      <c r="M892" s="284"/>
      <c r="N892" s="284"/>
    </row>
    <row r="893" spans="3:14" hidden="1" outlineLevel="1">
      <c r="C893" s="234" t="str">
        <f t="shared" ref="C893:C900" si="354">C224</f>
        <v xml:space="preserve">PAYROLL AND BENEFITS </v>
      </c>
      <c r="D893" s="295">
        <f t="shared" ref="D893:D900" si="355">-G224</f>
        <v>0</v>
      </c>
      <c r="E893" s="313">
        <f t="shared" ref="E893:F900" si="356">SUMIF($E$628:$AB$628,E$823,$E798:$AB798)</f>
        <v>0</v>
      </c>
      <c r="F893" s="314">
        <f t="shared" si="356"/>
        <v>0</v>
      </c>
      <c r="G893" s="284">
        <f>-$M224*(1+HLOOKUP(G$823,$E$258:$N$259,2,FALSE))</f>
        <v>0</v>
      </c>
      <c r="H893" s="284">
        <f t="shared" ref="H893:N893" si="357">-$M224*(1+HLOOKUP(H$823,$E$258:$N$259,2,FALSE))</f>
        <v>0</v>
      </c>
      <c r="I893" s="284">
        <f t="shared" si="357"/>
        <v>0</v>
      </c>
      <c r="J893" s="284">
        <f t="shared" si="357"/>
        <v>0</v>
      </c>
      <c r="K893" s="284">
        <f t="shared" si="357"/>
        <v>0</v>
      </c>
      <c r="L893" s="284">
        <f t="shared" si="357"/>
        <v>0</v>
      </c>
      <c r="M893" s="284">
        <f t="shared" si="357"/>
        <v>0</v>
      </c>
      <c r="N893" s="284">
        <f t="shared" si="357"/>
        <v>0</v>
      </c>
    </row>
    <row r="894" spans="3:14" hidden="1" outlineLevel="1">
      <c r="C894" s="1073" t="str">
        <f t="shared" si="354"/>
        <v>MANAGEMENT FEE / LEASING</v>
      </c>
      <c r="D894" s="295">
        <f t="shared" si="355"/>
        <v>-11587</v>
      </c>
      <c r="E894" s="313">
        <f t="shared" si="356"/>
        <v>-11587.000000000002</v>
      </c>
      <c r="F894" s="314">
        <f t="shared" si="356"/>
        <v>-11818.740000000003</v>
      </c>
      <c r="G894" s="284">
        <f>-$O$225*G890</f>
        <v>-10622.177280000002</v>
      </c>
      <c r="H894" s="284">
        <f t="shared" ref="H894:N894" si="358">-$O$225*H890</f>
        <v>-11047.064371200002</v>
      </c>
      <c r="I894" s="284">
        <f t="shared" si="358"/>
        <v>-11365.409882112004</v>
      </c>
      <c r="J894" s="284">
        <f t="shared" si="358"/>
        <v>-11563.069184409602</v>
      </c>
      <c r="K894" s="284">
        <f t="shared" si="358"/>
        <v>-12025.591951785986</v>
      </c>
      <c r="L894" s="284">
        <f t="shared" si="358"/>
        <v>-12506.615629857424</v>
      </c>
      <c r="M894" s="284">
        <f t="shared" si="358"/>
        <v>-13006.880255051723</v>
      </c>
      <c r="N894" s="284">
        <f t="shared" si="358"/>
        <v>-13527.155465253789</v>
      </c>
    </row>
    <row r="895" spans="3:14" hidden="1" outlineLevel="1">
      <c r="C895" s="234" t="str">
        <f t="shared" si="354"/>
        <v>ADMIN. EXPENSES / FEES</v>
      </c>
      <c r="D895" s="295">
        <f t="shared" si="355"/>
        <v>-1500</v>
      </c>
      <c r="E895" s="313">
        <f t="shared" si="356"/>
        <v>-1500</v>
      </c>
      <c r="F895" s="314">
        <f t="shared" si="356"/>
        <v>-1530</v>
      </c>
      <c r="G895" s="284">
        <f t="shared" ref="G895:N900" si="359">-$M226*(1+HLOOKUP(G$823,$E$258:$N$259,2,FALSE))</f>
        <v>-1530</v>
      </c>
      <c r="H895" s="284">
        <f t="shared" si="359"/>
        <v>-1530</v>
      </c>
      <c r="I895" s="284">
        <f t="shared" si="359"/>
        <v>-1530</v>
      </c>
      <c r="J895" s="284">
        <f t="shared" si="359"/>
        <v>-1530</v>
      </c>
      <c r="K895" s="284">
        <f t="shared" si="359"/>
        <v>-1530</v>
      </c>
      <c r="L895" s="284">
        <f t="shared" si="359"/>
        <v>-1530</v>
      </c>
      <c r="M895" s="284">
        <f t="shared" si="359"/>
        <v>-1530</v>
      </c>
      <c r="N895" s="284">
        <f t="shared" si="359"/>
        <v>-1530</v>
      </c>
    </row>
    <row r="896" spans="3:14" hidden="1" outlineLevel="1">
      <c r="C896" s="234" t="str">
        <f t="shared" si="354"/>
        <v>UTILITIES EXPENSES</v>
      </c>
      <c r="D896" s="295">
        <f t="shared" si="355"/>
        <v>-9000</v>
      </c>
      <c r="E896" s="313">
        <f t="shared" si="356"/>
        <v>-9000</v>
      </c>
      <c r="F896" s="314">
        <f t="shared" si="356"/>
        <v>-9180</v>
      </c>
      <c r="G896" s="284">
        <f t="shared" si="359"/>
        <v>-8160</v>
      </c>
      <c r="H896" s="284">
        <f t="shared" si="359"/>
        <v>-8160</v>
      </c>
      <c r="I896" s="284">
        <f t="shared" si="359"/>
        <v>-8160</v>
      </c>
      <c r="J896" s="284">
        <f t="shared" si="359"/>
        <v>-8160</v>
      </c>
      <c r="K896" s="284">
        <f t="shared" si="359"/>
        <v>-8160</v>
      </c>
      <c r="L896" s="284">
        <f t="shared" si="359"/>
        <v>-8160</v>
      </c>
      <c r="M896" s="284">
        <f t="shared" si="359"/>
        <v>-8160</v>
      </c>
      <c r="N896" s="284">
        <f t="shared" si="359"/>
        <v>-8160</v>
      </c>
    </row>
    <row r="897" spans="3:15" hidden="1" outlineLevel="1">
      <c r="C897" s="234" t="str">
        <f t="shared" si="354"/>
        <v>OPERATIONS AND MAINTENANCE</v>
      </c>
      <c r="D897" s="295">
        <f t="shared" si="355"/>
        <v>-15950</v>
      </c>
      <c r="E897" s="313">
        <f t="shared" si="356"/>
        <v>-15949.999999999998</v>
      </c>
      <c r="F897" s="314">
        <f t="shared" si="356"/>
        <v>-16269</v>
      </c>
      <c r="G897" s="284">
        <f t="shared" si="359"/>
        <v>-7140</v>
      </c>
      <c r="H897" s="284">
        <f t="shared" si="359"/>
        <v>-7140</v>
      </c>
      <c r="I897" s="284">
        <f t="shared" si="359"/>
        <v>-7140</v>
      </c>
      <c r="J897" s="284">
        <f t="shared" si="359"/>
        <v>-7140</v>
      </c>
      <c r="K897" s="284">
        <f t="shared" si="359"/>
        <v>-7140</v>
      </c>
      <c r="L897" s="284">
        <f t="shared" si="359"/>
        <v>-7140</v>
      </c>
      <c r="M897" s="284">
        <f t="shared" si="359"/>
        <v>-7140</v>
      </c>
      <c r="N897" s="284">
        <f t="shared" si="359"/>
        <v>-7140</v>
      </c>
    </row>
    <row r="898" spans="3:15" hidden="1" outlineLevel="1">
      <c r="C898" s="234" t="str">
        <f t="shared" si="354"/>
        <v>INSURANCE</v>
      </c>
      <c r="D898" s="295">
        <f t="shared" si="355"/>
        <v>-4000</v>
      </c>
      <c r="E898" s="313">
        <f t="shared" si="356"/>
        <v>-4000.0000000000005</v>
      </c>
      <c r="F898" s="314">
        <f t="shared" si="356"/>
        <v>-4080</v>
      </c>
      <c r="G898" s="284">
        <f t="shared" si="359"/>
        <v>-2907</v>
      </c>
      <c r="H898" s="284">
        <f t="shared" si="359"/>
        <v>-2907</v>
      </c>
      <c r="I898" s="284">
        <f t="shared" si="359"/>
        <v>-2907</v>
      </c>
      <c r="J898" s="284">
        <f t="shared" si="359"/>
        <v>-2907</v>
      </c>
      <c r="K898" s="284">
        <f t="shared" si="359"/>
        <v>-2907</v>
      </c>
      <c r="L898" s="284">
        <f t="shared" si="359"/>
        <v>-2907</v>
      </c>
      <c r="M898" s="284">
        <f t="shared" si="359"/>
        <v>-2907</v>
      </c>
      <c r="N898" s="284">
        <f t="shared" si="359"/>
        <v>-2907</v>
      </c>
    </row>
    <row r="899" spans="3:15" hidden="1" outlineLevel="1">
      <c r="C899" s="234" t="str">
        <f t="shared" si="354"/>
        <v>PROPERTY TAX</v>
      </c>
      <c r="D899" s="295">
        <f t="shared" si="355"/>
        <v>-45000</v>
      </c>
      <c r="E899" s="313">
        <f t="shared" si="356"/>
        <v>-45000</v>
      </c>
      <c r="F899" s="314">
        <f t="shared" si="356"/>
        <v>-45900</v>
      </c>
      <c r="G899" s="284">
        <f t="shared" si="359"/>
        <v>-41079.480000000003</v>
      </c>
      <c r="H899" s="284">
        <f t="shared" si="359"/>
        <v>-41079.480000000003</v>
      </c>
      <c r="I899" s="284">
        <f t="shared" si="359"/>
        <v>-41079.480000000003</v>
      </c>
      <c r="J899" s="284">
        <f t="shared" si="359"/>
        <v>-41079.480000000003</v>
      </c>
      <c r="K899" s="284">
        <f t="shared" si="359"/>
        <v>-41079.480000000003</v>
      </c>
      <c r="L899" s="284">
        <f t="shared" si="359"/>
        <v>-41079.480000000003</v>
      </c>
      <c r="M899" s="284">
        <f t="shared" si="359"/>
        <v>-41079.480000000003</v>
      </c>
      <c r="N899" s="284">
        <f t="shared" si="359"/>
        <v>-41079.480000000003</v>
      </c>
    </row>
    <row r="900" spans="3:15" hidden="1" outlineLevel="1">
      <c r="C900" s="234">
        <f t="shared" si="354"/>
        <v>0</v>
      </c>
      <c r="D900" s="295">
        <f t="shared" si="355"/>
        <v>0</v>
      </c>
      <c r="E900" s="313">
        <f t="shared" si="356"/>
        <v>0</v>
      </c>
      <c r="F900" s="314">
        <f t="shared" si="356"/>
        <v>0</v>
      </c>
      <c r="G900" s="284">
        <f t="shared" si="359"/>
        <v>0</v>
      </c>
      <c r="H900" s="284">
        <f t="shared" si="359"/>
        <v>0</v>
      </c>
      <c r="I900" s="284">
        <f t="shared" si="359"/>
        <v>0</v>
      </c>
      <c r="J900" s="284">
        <f t="shared" si="359"/>
        <v>0</v>
      </c>
      <c r="K900" s="284">
        <f t="shared" si="359"/>
        <v>0</v>
      </c>
      <c r="L900" s="284">
        <f t="shared" si="359"/>
        <v>0</v>
      </c>
      <c r="M900" s="284">
        <f t="shared" si="359"/>
        <v>0</v>
      </c>
      <c r="N900" s="284">
        <f t="shared" si="359"/>
        <v>0</v>
      </c>
    </row>
    <row r="901" spans="3:15" hidden="1" outlineLevel="1">
      <c r="D901" s="288"/>
      <c r="E901" s="316"/>
      <c r="F901" s="317"/>
      <c r="G901" s="289"/>
      <c r="H901" s="289"/>
      <c r="I901" s="289"/>
      <c r="J901" s="289"/>
      <c r="K901" s="289"/>
      <c r="L901" s="289"/>
      <c r="M901" s="289"/>
      <c r="N901" s="289"/>
    </row>
    <row r="902" spans="3:15" hidden="1" outlineLevel="1">
      <c r="C902" s="222" t="s">
        <v>32</v>
      </c>
      <c r="D902" s="285">
        <f>SUM(D893:D900)</f>
        <v>-87037</v>
      </c>
      <c r="E902" s="313">
        <f>SUM(E893:E901)</f>
        <v>-87037</v>
      </c>
      <c r="F902" s="314">
        <f t="shared" ref="F902:N902" si="360">SUM(F893:F901)</f>
        <v>-88777.74</v>
      </c>
      <c r="G902" s="284">
        <f t="shared" si="360"/>
        <v>-71438.657280000014</v>
      </c>
      <c r="H902" s="284">
        <f t="shared" si="360"/>
        <v>-71863.544371199998</v>
      </c>
      <c r="I902" s="284">
        <f t="shared" si="360"/>
        <v>-72181.889882112009</v>
      </c>
      <c r="J902" s="284">
        <f t="shared" si="360"/>
        <v>-72379.54918440961</v>
      </c>
      <c r="K902" s="284">
        <f t="shared" si="360"/>
        <v>-72842.071951785998</v>
      </c>
      <c r="L902" s="284">
        <f t="shared" si="360"/>
        <v>-73323.095629857431</v>
      </c>
      <c r="M902" s="284">
        <f t="shared" si="360"/>
        <v>-73823.360255051724</v>
      </c>
      <c r="N902" s="284">
        <f t="shared" si="360"/>
        <v>-74343.635465253785</v>
      </c>
    </row>
    <row r="903" spans="3:15" ht="8.25" hidden="1" customHeight="1" outlineLevel="1">
      <c r="C903" s="225"/>
      <c r="D903" s="285"/>
      <c r="E903" s="313"/>
      <c r="F903" s="314"/>
      <c r="G903" s="284"/>
      <c r="H903" s="284"/>
      <c r="I903" s="284"/>
      <c r="J903" s="284"/>
      <c r="K903" s="284"/>
      <c r="L903" s="284"/>
      <c r="M903" s="284"/>
      <c r="N903" s="284"/>
    </row>
    <row r="904" spans="3:15" hidden="1" outlineLevel="1">
      <c r="C904" s="222" t="s">
        <v>300</v>
      </c>
      <c r="D904" s="285">
        <f>D902/$C$159</f>
        <v>-12433.857142857143</v>
      </c>
      <c r="E904" s="323">
        <f t="shared" ref="E904:N904" si="361">E902/$C$159</f>
        <v>-12433.857142857143</v>
      </c>
      <c r="F904" s="324">
        <f t="shared" si="361"/>
        <v>-12682.534285714286</v>
      </c>
      <c r="G904" s="296">
        <f t="shared" si="361"/>
        <v>-10205.522468571431</v>
      </c>
      <c r="H904" s="296">
        <f t="shared" si="361"/>
        <v>-10266.220624457143</v>
      </c>
      <c r="I904" s="296">
        <f t="shared" si="361"/>
        <v>-10311.69855458743</v>
      </c>
      <c r="J904" s="296">
        <f t="shared" si="361"/>
        <v>-10339.935597772801</v>
      </c>
      <c r="K904" s="296">
        <f t="shared" si="361"/>
        <v>-10406.01027882657</v>
      </c>
      <c r="L904" s="296">
        <f t="shared" si="361"/>
        <v>-10474.72794712249</v>
      </c>
      <c r="M904" s="296">
        <f t="shared" si="361"/>
        <v>-10546.194322150246</v>
      </c>
      <c r="N904" s="296">
        <f t="shared" si="361"/>
        <v>-10620.519352179112</v>
      </c>
    </row>
    <row r="905" spans="3:15" ht="15" hidden="1" outlineLevel="1" thickBot="1">
      <c r="D905" s="297"/>
      <c r="E905" s="320"/>
      <c r="F905" s="321"/>
      <c r="G905" s="293"/>
      <c r="H905" s="293"/>
      <c r="I905" s="293"/>
      <c r="J905" s="293"/>
      <c r="K905" s="293"/>
      <c r="L905" s="293"/>
      <c r="M905" s="293"/>
      <c r="N905" s="293"/>
    </row>
    <row r="906" spans="3:15" ht="16.2" hidden="1" outlineLevel="1" thickTop="1">
      <c r="C906" s="224" t="s">
        <v>33</v>
      </c>
      <c r="D906" s="298">
        <f t="shared" ref="D906" si="362">D890+D902</f>
        <v>106751</v>
      </c>
      <c r="E906" s="315">
        <f ca="1">E890+E902</f>
        <v>-13242</v>
      </c>
      <c r="F906" s="314">
        <f t="shared" ref="F906:N906" ca="1" si="363">F890+F902</f>
        <v>-104617.74</v>
      </c>
      <c r="G906" s="284">
        <f t="shared" si="363"/>
        <v>194115.77472000002</v>
      </c>
      <c r="H906" s="284">
        <f t="shared" si="363"/>
        <v>204313.06490880004</v>
      </c>
      <c r="I906" s="284">
        <f t="shared" si="363"/>
        <v>211953.35717068808</v>
      </c>
      <c r="J906" s="284">
        <f t="shared" si="363"/>
        <v>216697.18042583042</v>
      </c>
      <c r="K906" s="284">
        <f t="shared" si="363"/>
        <v>227797.72684286366</v>
      </c>
      <c r="L906" s="284">
        <f t="shared" si="363"/>
        <v>239342.29511657817</v>
      </c>
      <c r="M906" s="284">
        <f t="shared" si="363"/>
        <v>251348.64612124136</v>
      </c>
      <c r="N906" s="284">
        <f t="shared" si="363"/>
        <v>263835.25116609095</v>
      </c>
    </row>
    <row r="907" spans="3:15" hidden="1" outlineLevel="1">
      <c r="C907" s="216" t="s">
        <v>34</v>
      </c>
      <c r="D907" s="332">
        <f>D906/D908</f>
        <v>2.151323590699759E-2</v>
      </c>
      <c r="E907" s="330">
        <f t="shared" ref="E907:N907" ca="1" si="364">E906/$D$908</f>
        <v>-2.6686238993589013E-3</v>
      </c>
      <c r="F907" s="330">
        <f t="shared" ca="1" si="364"/>
        <v>-2.1083325876824932E-2</v>
      </c>
      <c r="G907" s="331">
        <f t="shared" si="364"/>
        <v>3.911961906512313E-2</v>
      </c>
      <c r="H907" s="331">
        <f t="shared" si="364"/>
        <v>4.1174650956569268E-2</v>
      </c>
      <c r="I907" s="331">
        <f t="shared" si="364"/>
        <v>4.2714378076956015E-2</v>
      </c>
      <c r="J907" s="331">
        <f t="shared" si="364"/>
        <v>4.3670387751703593E-2</v>
      </c>
      <c r="K907" s="331">
        <f t="shared" si="364"/>
        <v>4.5907450390612954E-2</v>
      </c>
      <c r="L907" s="331">
        <f t="shared" si="364"/>
        <v>4.8233995535078678E-2</v>
      </c>
      <c r="M907" s="331">
        <f t="shared" si="364"/>
        <v>5.0653602485323045E-2</v>
      </c>
      <c r="N907" s="331">
        <f t="shared" si="364"/>
        <v>5.3169993713577161E-2</v>
      </c>
    </row>
    <row r="908" spans="3:15" hidden="1" outlineLevel="1">
      <c r="C908" s="225"/>
      <c r="D908" s="299">
        <f>F84</f>
        <v>4962108</v>
      </c>
      <c r="E908" s="315"/>
      <c r="F908" s="315"/>
      <c r="G908" s="294"/>
      <c r="H908" s="294"/>
      <c r="I908" s="294"/>
      <c r="J908" s="294"/>
      <c r="K908" s="294"/>
      <c r="L908" s="294"/>
      <c r="M908" s="294"/>
      <c r="N908" s="294"/>
    </row>
    <row r="909" spans="3:15" s="333" customFormat="1" hidden="1" outlineLevel="1">
      <c r="C909" s="239" t="s">
        <v>340</v>
      </c>
      <c r="D909" s="285"/>
      <c r="E909" s="415">
        <f ca="1">E906/E890</f>
        <v>-0.17944305169726946</v>
      </c>
      <c r="F909" s="416">
        <f t="shared" ref="F909:N909" ca="1" si="365">F906/F890</f>
        <v>6.6046553030303032</v>
      </c>
      <c r="G909" s="417">
        <f t="shared" si="365"/>
        <v>0.73098299756488339</v>
      </c>
      <c r="H909" s="417">
        <f t="shared" si="365"/>
        <v>0.73979134381238798</v>
      </c>
      <c r="I909" s="417">
        <f t="shared" si="365"/>
        <v>0.74595939563704095</v>
      </c>
      <c r="J909" s="417">
        <f t="shared" si="365"/>
        <v>0.7496182093868351</v>
      </c>
      <c r="K909" s="417">
        <f t="shared" si="365"/>
        <v>0.75770981671811066</v>
      </c>
      <c r="L909" s="417">
        <f t="shared" si="365"/>
        <v>0.76549020838279869</v>
      </c>
      <c r="M909" s="417">
        <f t="shared" si="365"/>
        <v>0.77297135421422958</v>
      </c>
      <c r="N909" s="417">
        <f t="shared" si="365"/>
        <v>0.7801647636675284</v>
      </c>
      <c r="O909" s="4"/>
    </row>
    <row r="910" spans="3:15" ht="15" hidden="1" customHeight="1" outlineLevel="1">
      <c r="C910" s="225"/>
      <c r="D910" s="329"/>
      <c r="E910" s="313"/>
      <c r="F910" s="315"/>
      <c r="G910" s="286"/>
      <c r="H910" s="286"/>
      <c r="I910" s="286"/>
      <c r="J910" s="286"/>
      <c r="K910" s="286"/>
      <c r="L910" s="286"/>
      <c r="M910" s="286"/>
      <c r="N910" s="286"/>
    </row>
    <row r="911" spans="3:15" ht="15.75" hidden="1" customHeight="1" outlineLevel="1">
      <c r="C911" s="225" t="s">
        <v>928</v>
      </c>
      <c r="D911" s="329"/>
      <c r="E911" s="313">
        <f>SUMIF($E$628:$AB$628,E$823,$E811:$AB811)</f>
        <v>-210000</v>
      </c>
      <c r="F911" s="315">
        <f>SUMIF($E$628:$AB$628,F$823,$E811:$AB811)</f>
        <v>0</v>
      </c>
      <c r="G911" s="286"/>
      <c r="H911" s="286"/>
      <c r="I911" s="286"/>
      <c r="J911" s="286"/>
      <c r="K911" s="286"/>
      <c r="L911" s="286"/>
      <c r="M911" s="286"/>
      <c r="N911" s="286"/>
    </row>
    <row r="912" spans="3:15" ht="15.75" hidden="1" customHeight="1" outlineLevel="1">
      <c r="C912" s="225" t="s">
        <v>484</v>
      </c>
      <c r="D912" s="329"/>
      <c r="E912" s="313">
        <f>SUMIF($E$628:$AB$628,E$823,$E814:$AB814)</f>
        <v>0</v>
      </c>
      <c r="F912" s="315">
        <f>SUMIF($E$628:$AB$628,F$823,$E814:$AB814)</f>
        <v>0</v>
      </c>
      <c r="G912" s="286"/>
      <c r="H912" s="286"/>
      <c r="I912" s="286"/>
      <c r="J912" s="286"/>
      <c r="K912" s="286"/>
      <c r="L912" s="286"/>
      <c r="M912" s="286"/>
      <c r="N912" s="286"/>
    </row>
    <row r="913" spans="2:88" hidden="1" outlineLevel="1">
      <c r="C913" s="222" t="s">
        <v>301</v>
      </c>
      <c r="D913" s="329"/>
      <c r="E913" s="313">
        <f>-$E$261*$C$159*(1+HLOOKUP(E823,$E$258:$N259,2,FALSE))</f>
        <v>0</v>
      </c>
      <c r="F913" s="315">
        <f>E913*(1+HLOOKUP(F823,$E$258:$N259,2,FALSE))</f>
        <v>0</v>
      </c>
      <c r="G913" s="286">
        <f>F913*(1+HLOOKUP(G823,$E$258:$N259,2,FALSE))</f>
        <v>0</v>
      </c>
      <c r="H913" s="286">
        <f>G913*(1+HLOOKUP(H823,$E$258:$N259,2,FALSE))</f>
        <v>0</v>
      </c>
      <c r="I913" s="286">
        <f>H913*(1+HLOOKUP(I823,$E$258:$N259,2,FALSE))</f>
        <v>0</v>
      </c>
      <c r="J913" s="286">
        <f>I913*(1+HLOOKUP(J823,$E$258:$N259,2,FALSE))</f>
        <v>0</v>
      </c>
      <c r="K913" s="286">
        <f>J913*(1+HLOOKUP(K823,$E$258:$N259,2,FALSE))</f>
        <v>0</v>
      </c>
      <c r="L913" s="286">
        <f>K913*(1+HLOOKUP(L823,$E$258:$N259,2,FALSE))</f>
        <v>0</v>
      </c>
      <c r="M913" s="286">
        <f>L913*(1+HLOOKUP(M823,$E$258:$N259,2,FALSE))</f>
        <v>0</v>
      </c>
      <c r="N913" s="286">
        <f>M913*(1+HLOOKUP(N823,$E$258:$N259,2,FALSE))</f>
        <v>0</v>
      </c>
    </row>
    <row r="914" spans="2:88" hidden="1" outlineLevel="1">
      <c r="D914" s="288"/>
      <c r="E914" s="316"/>
      <c r="F914" s="317"/>
      <c r="G914" s="289"/>
      <c r="H914" s="289"/>
      <c r="I914" s="289"/>
      <c r="J914" s="289"/>
      <c r="K914" s="289"/>
      <c r="L914" s="289"/>
      <c r="M914" s="289"/>
      <c r="N914" s="289"/>
    </row>
    <row r="915" spans="2:88" hidden="1" outlineLevel="1">
      <c r="C915" s="4" t="s">
        <v>193</v>
      </c>
      <c r="D915" s="329"/>
      <c r="E915" s="313">
        <f ca="1">E906+E911+E913</f>
        <v>-223242</v>
      </c>
      <c r="F915" s="315">
        <f t="shared" ref="F915:N915" ca="1" si="366">F906+F911+F913</f>
        <v>-104617.74</v>
      </c>
      <c r="G915" s="286">
        <f t="shared" si="366"/>
        <v>194115.77472000002</v>
      </c>
      <c r="H915" s="286">
        <f t="shared" si="366"/>
        <v>204313.06490880004</v>
      </c>
      <c r="I915" s="286">
        <f t="shared" si="366"/>
        <v>211953.35717068808</v>
      </c>
      <c r="J915" s="286">
        <f t="shared" si="366"/>
        <v>216697.18042583042</v>
      </c>
      <c r="K915" s="286">
        <f t="shared" si="366"/>
        <v>227797.72684286366</v>
      </c>
      <c r="L915" s="286">
        <f t="shared" si="366"/>
        <v>239342.29511657817</v>
      </c>
      <c r="M915" s="286">
        <f t="shared" si="366"/>
        <v>251348.64612124136</v>
      </c>
      <c r="N915" s="286">
        <f t="shared" si="366"/>
        <v>263835.25116609095</v>
      </c>
    </row>
    <row r="916" spans="2:88" hidden="1" outlineLevel="1">
      <c r="D916" s="338"/>
      <c r="E916" s="315"/>
      <c r="F916" s="315"/>
      <c r="G916" s="286"/>
      <c r="H916" s="286"/>
      <c r="I916" s="286"/>
      <c r="J916" s="286"/>
      <c r="K916" s="286"/>
      <c r="L916" s="286"/>
      <c r="M916" s="286"/>
      <c r="N916" s="286"/>
    </row>
    <row r="917" spans="2:88" hidden="1" outlineLevel="1">
      <c r="C917" s="4" t="s">
        <v>1</v>
      </c>
      <c r="D917" s="338"/>
      <c r="E917" s="315">
        <f t="shared" ref="E917:N917" si="367">SUMIF($E$926:$DT$926,E823,$E$954:$DT$954)</f>
        <v>-198484.31999999995</v>
      </c>
      <c r="F917" s="315">
        <f t="shared" si="367"/>
        <v>-241412.29464874938</v>
      </c>
      <c r="G917" s="286">
        <f t="shared" ca="1" si="367"/>
        <v>-230674.51265437811</v>
      </c>
      <c r="H917" s="286">
        <f t="shared" ca="1" si="367"/>
        <v>-225665.09127892056</v>
      </c>
      <c r="I917" s="286">
        <f t="shared" ca="1" si="367"/>
        <v>-225665.09127892056</v>
      </c>
      <c r="J917" s="286">
        <f t="shared" ca="1" si="367"/>
        <v>-37610.84854648677</v>
      </c>
      <c r="K917" s="286">
        <f t="shared" ca="1" si="367"/>
        <v>0</v>
      </c>
      <c r="L917" s="286">
        <f t="shared" si="367"/>
        <v>0</v>
      </c>
      <c r="M917" s="286">
        <f t="shared" si="367"/>
        <v>0</v>
      </c>
      <c r="N917" s="286">
        <f t="shared" si="367"/>
        <v>0</v>
      </c>
    </row>
    <row r="918" spans="2:88" hidden="1" outlineLevel="1">
      <c r="D918" s="338"/>
      <c r="E918" s="315"/>
      <c r="F918" s="315"/>
      <c r="G918" s="286"/>
      <c r="H918" s="286"/>
      <c r="I918" s="286"/>
      <c r="J918" s="286"/>
      <c r="K918" s="286"/>
      <c r="L918" s="286"/>
      <c r="M918" s="286"/>
      <c r="N918" s="286"/>
    </row>
    <row r="919" spans="2:88" hidden="1" outlineLevel="1">
      <c r="C919" s="4" t="s">
        <v>344</v>
      </c>
      <c r="D919" s="338"/>
      <c r="E919" s="315">
        <f t="shared" ref="E919:N919" ca="1" si="368">SUMIF($E$926:$DT$926,E823,$E$956:$DT$956)</f>
        <v>-421726.32000000012</v>
      </c>
      <c r="F919" s="315">
        <f t="shared" ca="1" si="368"/>
        <v>-346030.0346487494</v>
      </c>
      <c r="G919" s="286">
        <f t="shared" ca="1" si="368"/>
        <v>-36558.737934378136</v>
      </c>
      <c r="H919" s="286">
        <f t="shared" ca="1" si="368"/>
        <v>-21352.026370120566</v>
      </c>
      <c r="I919" s="286">
        <f t="shared" ca="1" si="368"/>
        <v>-13711.734108232511</v>
      </c>
      <c r="J919" s="286">
        <f t="shared" ca="1" si="368"/>
        <v>-1494.6518088483608</v>
      </c>
      <c r="K919" s="286">
        <f t="shared" ca="1" si="368"/>
        <v>0</v>
      </c>
      <c r="L919" s="286">
        <f t="shared" si="368"/>
        <v>0</v>
      </c>
      <c r="M919" s="286">
        <f t="shared" si="368"/>
        <v>0</v>
      </c>
      <c r="N919" s="286">
        <f t="shared" si="368"/>
        <v>0</v>
      </c>
    </row>
    <row r="920" spans="2:88" hidden="1" outlineLevel="1">
      <c r="C920" s="4" t="s">
        <v>334</v>
      </c>
      <c r="D920" s="338"/>
      <c r="E920" s="315"/>
      <c r="F920" s="315"/>
      <c r="G920" s="286"/>
      <c r="H920" s="286"/>
      <c r="I920" s="286"/>
      <c r="J920" s="286"/>
      <c r="K920" s="286"/>
      <c r="L920" s="286"/>
      <c r="M920" s="286"/>
      <c r="N920" s="286"/>
    </row>
    <row r="921" spans="2:88" hidden="1" outlineLevel="1">
      <c r="C921" s="4" t="s">
        <v>336</v>
      </c>
      <c r="D921" s="338">
        <f>D968</f>
        <v>992421.59999999963</v>
      </c>
      <c r="E921" s="312"/>
      <c r="F921" s="312"/>
    </row>
    <row r="922" spans="2:88" hidden="1" outlineLevel="1">
      <c r="C922" s="4" t="s">
        <v>335</v>
      </c>
      <c r="D922" s="338"/>
      <c r="E922" s="330">
        <f t="shared" ref="E922:N922" ca="1" si="369">E919/$D$921</f>
        <v>-0.42494673634673036</v>
      </c>
      <c r="F922" s="330">
        <f t="shared" ca="1" si="369"/>
        <v>-0.34867241366849483</v>
      </c>
      <c r="G922" s="206">
        <f t="shared" ca="1" si="369"/>
        <v>-3.6837910354206471E-2</v>
      </c>
      <c r="H922" s="206">
        <f t="shared" ca="1" si="369"/>
        <v>-2.151507622377483E-2</v>
      </c>
      <c r="I922" s="206">
        <f t="shared" ca="1" si="369"/>
        <v>-1.3816440621841076E-2</v>
      </c>
      <c r="J922" s="206">
        <f t="shared" ca="1" si="369"/>
        <v>-1.5060653746838655E-3</v>
      </c>
      <c r="K922" s="206">
        <f t="shared" ca="1" si="369"/>
        <v>0</v>
      </c>
      <c r="L922" s="206">
        <f t="shared" si="369"/>
        <v>0</v>
      </c>
      <c r="M922" s="206">
        <f t="shared" si="369"/>
        <v>0</v>
      </c>
      <c r="N922" s="206">
        <f t="shared" si="369"/>
        <v>0</v>
      </c>
    </row>
    <row r="923" spans="2:88" collapsed="1">
      <c r="G923" s="286"/>
      <c r="H923" s="286"/>
      <c r="I923" s="286"/>
      <c r="J923" s="286"/>
      <c r="K923" s="286"/>
      <c r="L923" s="286"/>
      <c r="M923" s="286"/>
      <c r="N923" s="286"/>
    </row>
    <row r="924" spans="2:88" ht="18">
      <c r="B924" s="836" t="s">
        <v>308</v>
      </c>
      <c r="I924" s="4"/>
      <c r="J924" s="4"/>
      <c r="K924" s="4"/>
      <c r="L924" s="4"/>
      <c r="M924" s="4"/>
    </row>
    <row r="925" spans="2:88" hidden="1" outlineLevel="1">
      <c r="I925" s="4"/>
      <c r="J925" s="4"/>
      <c r="K925" s="4"/>
      <c r="L925" s="4"/>
      <c r="M925" s="4"/>
    </row>
    <row r="926" spans="2:88" hidden="1" outlineLevel="1">
      <c r="D926" s="340" t="s">
        <v>182</v>
      </c>
      <c r="E926" s="4">
        <f t="shared" ref="E926:P926" si="370">ROUNDUP(E927/12,0)</f>
        <v>1</v>
      </c>
      <c r="F926" s="4">
        <f t="shared" si="370"/>
        <v>1</v>
      </c>
      <c r="G926" s="4">
        <f t="shared" si="370"/>
        <v>1</v>
      </c>
      <c r="H926" s="4">
        <f t="shared" si="370"/>
        <v>1</v>
      </c>
      <c r="I926" s="4">
        <f t="shared" si="370"/>
        <v>1</v>
      </c>
      <c r="J926" s="4">
        <f t="shared" si="370"/>
        <v>1</v>
      </c>
      <c r="K926" s="4">
        <f t="shared" si="370"/>
        <v>1</v>
      </c>
      <c r="L926" s="4">
        <f t="shared" si="370"/>
        <v>1</v>
      </c>
      <c r="M926" s="4">
        <f t="shared" si="370"/>
        <v>1</v>
      </c>
      <c r="N926" s="4">
        <f t="shared" si="370"/>
        <v>1</v>
      </c>
      <c r="O926" s="4">
        <f t="shared" si="370"/>
        <v>1</v>
      </c>
      <c r="P926" s="4">
        <f t="shared" si="370"/>
        <v>1</v>
      </c>
      <c r="Q926" s="4">
        <f>ROUNDUP(Q927/12,0)</f>
        <v>2</v>
      </c>
      <c r="R926" s="4">
        <f t="shared" ref="R926:CC926" si="371">ROUNDUP(R927/12,0)</f>
        <v>2</v>
      </c>
      <c r="S926" s="4">
        <f t="shared" si="371"/>
        <v>2</v>
      </c>
      <c r="T926" s="4">
        <f t="shared" si="371"/>
        <v>2</v>
      </c>
      <c r="U926" s="4">
        <f t="shared" si="371"/>
        <v>2</v>
      </c>
      <c r="V926" s="4">
        <f t="shared" si="371"/>
        <v>2</v>
      </c>
      <c r="W926" s="4">
        <f t="shared" si="371"/>
        <v>2</v>
      </c>
      <c r="X926" s="4">
        <f t="shared" si="371"/>
        <v>2</v>
      </c>
      <c r="Y926" s="4">
        <f t="shared" si="371"/>
        <v>2</v>
      </c>
      <c r="Z926" s="4">
        <f t="shared" si="371"/>
        <v>2</v>
      </c>
      <c r="AA926" s="4">
        <f t="shared" si="371"/>
        <v>2</v>
      </c>
      <c r="AB926" s="4">
        <f t="shared" si="371"/>
        <v>2</v>
      </c>
      <c r="AC926" s="4">
        <f t="shared" si="371"/>
        <v>3</v>
      </c>
      <c r="AD926" s="4">
        <f t="shared" si="371"/>
        <v>3</v>
      </c>
      <c r="AE926" s="4">
        <f t="shared" si="371"/>
        <v>3</v>
      </c>
      <c r="AF926" s="4">
        <f t="shared" si="371"/>
        <v>3</v>
      </c>
      <c r="AG926" s="4">
        <f t="shared" si="371"/>
        <v>3</v>
      </c>
      <c r="AH926" s="4">
        <f t="shared" si="371"/>
        <v>3</v>
      </c>
      <c r="AI926" s="4">
        <f t="shared" si="371"/>
        <v>3</v>
      </c>
      <c r="AJ926" s="4">
        <f t="shared" si="371"/>
        <v>3</v>
      </c>
      <c r="AK926" s="4">
        <f t="shared" si="371"/>
        <v>3</v>
      </c>
      <c r="AL926" s="4">
        <f t="shared" si="371"/>
        <v>3</v>
      </c>
      <c r="AM926" s="4">
        <f t="shared" si="371"/>
        <v>3</v>
      </c>
      <c r="AN926" s="4">
        <f t="shared" si="371"/>
        <v>3</v>
      </c>
      <c r="AO926" s="4">
        <f t="shared" si="371"/>
        <v>4</v>
      </c>
      <c r="AP926" s="4">
        <f t="shared" si="371"/>
        <v>4</v>
      </c>
      <c r="AQ926" s="4">
        <f t="shared" si="371"/>
        <v>4</v>
      </c>
      <c r="AR926" s="4">
        <f t="shared" si="371"/>
        <v>4</v>
      </c>
      <c r="AS926" s="4">
        <f t="shared" si="371"/>
        <v>4</v>
      </c>
      <c r="AT926" s="4">
        <f t="shared" si="371"/>
        <v>4</v>
      </c>
      <c r="AU926" s="4">
        <f t="shared" si="371"/>
        <v>4</v>
      </c>
      <c r="AV926" s="4">
        <f t="shared" si="371"/>
        <v>4</v>
      </c>
      <c r="AW926" s="4">
        <f t="shared" si="371"/>
        <v>4</v>
      </c>
      <c r="AX926" s="4">
        <f t="shared" si="371"/>
        <v>4</v>
      </c>
      <c r="AY926" s="4">
        <f t="shared" si="371"/>
        <v>4</v>
      </c>
      <c r="AZ926" s="4">
        <f t="shared" si="371"/>
        <v>4</v>
      </c>
      <c r="BA926" s="4">
        <f t="shared" si="371"/>
        <v>5</v>
      </c>
      <c r="BB926" s="4">
        <f t="shared" si="371"/>
        <v>5</v>
      </c>
      <c r="BC926" s="4">
        <f t="shared" si="371"/>
        <v>5</v>
      </c>
      <c r="BD926" s="4">
        <f t="shared" si="371"/>
        <v>5</v>
      </c>
      <c r="BE926" s="4">
        <f t="shared" si="371"/>
        <v>5</v>
      </c>
      <c r="BF926" s="4">
        <f t="shared" si="371"/>
        <v>5</v>
      </c>
      <c r="BG926" s="4">
        <f t="shared" si="371"/>
        <v>5</v>
      </c>
      <c r="BH926" s="4">
        <f t="shared" si="371"/>
        <v>5</v>
      </c>
      <c r="BI926" s="4">
        <f t="shared" si="371"/>
        <v>5</v>
      </c>
      <c r="BJ926" s="4">
        <f t="shared" si="371"/>
        <v>5</v>
      </c>
      <c r="BK926" s="4">
        <f t="shared" si="371"/>
        <v>5</v>
      </c>
      <c r="BL926" s="4">
        <f t="shared" si="371"/>
        <v>5</v>
      </c>
      <c r="BM926" s="4">
        <f t="shared" si="371"/>
        <v>6</v>
      </c>
      <c r="BN926" s="4">
        <f t="shared" si="371"/>
        <v>6</v>
      </c>
      <c r="BO926" s="4">
        <f t="shared" si="371"/>
        <v>6</v>
      </c>
      <c r="BP926" s="4">
        <f t="shared" si="371"/>
        <v>6</v>
      </c>
      <c r="BQ926" s="4">
        <f t="shared" si="371"/>
        <v>6</v>
      </c>
      <c r="BR926" s="4">
        <f t="shared" si="371"/>
        <v>6</v>
      </c>
      <c r="BS926" s="4">
        <f t="shared" si="371"/>
        <v>6</v>
      </c>
      <c r="BT926" s="4">
        <f t="shared" si="371"/>
        <v>6</v>
      </c>
      <c r="BU926" s="4">
        <f t="shared" si="371"/>
        <v>6</v>
      </c>
      <c r="BV926" s="4">
        <f t="shared" si="371"/>
        <v>6</v>
      </c>
      <c r="BW926" s="4">
        <f t="shared" si="371"/>
        <v>6</v>
      </c>
      <c r="BX926" s="4">
        <f t="shared" si="371"/>
        <v>6</v>
      </c>
      <c r="BY926" s="4">
        <f t="shared" si="371"/>
        <v>7</v>
      </c>
      <c r="BZ926" s="4">
        <f t="shared" si="371"/>
        <v>7</v>
      </c>
      <c r="CA926" s="4">
        <f t="shared" si="371"/>
        <v>7</v>
      </c>
      <c r="CB926" s="4">
        <f t="shared" si="371"/>
        <v>7</v>
      </c>
      <c r="CC926" s="4">
        <f t="shared" si="371"/>
        <v>7</v>
      </c>
      <c r="CD926" s="4">
        <f t="shared" ref="CD926:CJ926" si="372">ROUNDUP(CD927/12,0)</f>
        <v>7</v>
      </c>
      <c r="CE926" s="4">
        <f t="shared" si="372"/>
        <v>7</v>
      </c>
      <c r="CF926" s="4">
        <f t="shared" si="372"/>
        <v>7</v>
      </c>
      <c r="CG926" s="4">
        <f t="shared" si="372"/>
        <v>7</v>
      </c>
      <c r="CH926" s="4">
        <f t="shared" si="372"/>
        <v>7</v>
      </c>
      <c r="CI926" s="4">
        <f t="shared" si="372"/>
        <v>7</v>
      </c>
      <c r="CJ926" s="4">
        <f t="shared" si="372"/>
        <v>7</v>
      </c>
    </row>
    <row r="927" spans="2:88" hidden="1" outlineLevel="1">
      <c r="D927" s="202" t="s">
        <v>183</v>
      </c>
      <c r="E927" s="203">
        <v>1</v>
      </c>
      <c r="F927" s="4">
        <f>E927+1</f>
        <v>2</v>
      </c>
      <c r="G927" s="4">
        <f t="shared" ref="G927:BR927" si="373">F927+1</f>
        <v>3</v>
      </c>
      <c r="H927" s="4">
        <f t="shared" si="373"/>
        <v>4</v>
      </c>
      <c r="I927" s="4">
        <f t="shared" si="373"/>
        <v>5</v>
      </c>
      <c r="J927" s="4">
        <f t="shared" si="373"/>
        <v>6</v>
      </c>
      <c r="K927" s="4">
        <f t="shared" si="373"/>
        <v>7</v>
      </c>
      <c r="L927" s="4">
        <f t="shared" si="373"/>
        <v>8</v>
      </c>
      <c r="M927" s="4">
        <f t="shared" si="373"/>
        <v>9</v>
      </c>
      <c r="N927" s="4">
        <f t="shared" si="373"/>
        <v>10</v>
      </c>
      <c r="O927" s="4">
        <f t="shared" si="373"/>
        <v>11</v>
      </c>
      <c r="P927" s="4">
        <f t="shared" si="373"/>
        <v>12</v>
      </c>
      <c r="Q927" s="4">
        <f t="shared" si="373"/>
        <v>13</v>
      </c>
      <c r="R927" s="4">
        <f t="shared" si="373"/>
        <v>14</v>
      </c>
      <c r="S927" s="4">
        <f t="shared" si="373"/>
        <v>15</v>
      </c>
      <c r="T927" s="4">
        <f t="shared" si="373"/>
        <v>16</v>
      </c>
      <c r="U927" s="4">
        <f t="shared" si="373"/>
        <v>17</v>
      </c>
      <c r="V927" s="4">
        <f t="shared" si="373"/>
        <v>18</v>
      </c>
      <c r="W927" s="4">
        <f t="shared" si="373"/>
        <v>19</v>
      </c>
      <c r="X927" s="4">
        <f t="shared" si="373"/>
        <v>20</v>
      </c>
      <c r="Y927" s="4">
        <f t="shared" si="373"/>
        <v>21</v>
      </c>
      <c r="Z927" s="4">
        <f t="shared" si="373"/>
        <v>22</v>
      </c>
      <c r="AA927" s="4">
        <f t="shared" si="373"/>
        <v>23</v>
      </c>
      <c r="AB927" s="4">
        <f t="shared" si="373"/>
        <v>24</v>
      </c>
      <c r="AC927" s="4">
        <f t="shared" si="373"/>
        <v>25</v>
      </c>
      <c r="AD927" s="4">
        <f t="shared" si="373"/>
        <v>26</v>
      </c>
      <c r="AE927" s="4">
        <f t="shared" si="373"/>
        <v>27</v>
      </c>
      <c r="AF927" s="4">
        <f t="shared" si="373"/>
        <v>28</v>
      </c>
      <c r="AG927" s="4">
        <f t="shared" si="373"/>
        <v>29</v>
      </c>
      <c r="AH927" s="4">
        <f t="shared" si="373"/>
        <v>30</v>
      </c>
      <c r="AI927" s="4">
        <f t="shared" si="373"/>
        <v>31</v>
      </c>
      <c r="AJ927" s="4">
        <f t="shared" si="373"/>
        <v>32</v>
      </c>
      <c r="AK927" s="4">
        <f t="shared" si="373"/>
        <v>33</v>
      </c>
      <c r="AL927" s="4">
        <f t="shared" si="373"/>
        <v>34</v>
      </c>
      <c r="AM927" s="4">
        <f t="shared" si="373"/>
        <v>35</v>
      </c>
      <c r="AN927" s="4">
        <f t="shared" si="373"/>
        <v>36</v>
      </c>
      <c r="AO927" s="4">
        <f t="shared" si="373"/>
        <v>37</v>
      </c>
      <c r="AP927" s="4">
        <f t="shared" si="373"/>
        <v>38</v>
      </c>
      <c r="AQ927" s="4">
        <f t="shared" si="373"/>
        <v>39</v>
      </c>
      <c r="AR927" s="4">
        <f t="shared" si="373"/>
        <v>40</v>
      </c>
      <c r="AS927" s="4">
        <f t="shared" si="373"/>
        <v>41</v>
      </c>
      <c r="AT927" s="4">
        <f t="shared" si="373"/>
        <v>42</v>
      </c>
      <c r="AU927" s="4">
        <f t="shared" si="373"/>
        <v>43</v>
      </c>
      <c r="AV927" s="4">
        <f t="shared" si="373"/>
        <v>44</v>
      </c>
      <c r="AW927" s="4">
        <f t="shared" si="373"/>
        <v>45</v>
      </c>
      <c r="AX927" s="4">
        <f t="shared" si="373"/>
        <v>46</v>
      </c>
      <c r="AY927" s="4">
        <f t="shared" si="373"/>
        <v>47</v>
      </c>
      <c r="AZ927" s="4">
        <f t="shared" si="373"/>
        <v>48</v>
      </c>
      <c r="BA927" s="4">
        <f t="shared" si="373"/>
        <v>49</v>
      </c>
      <c r="BB927" s="4">
        <f t="shared" si="373"/>
        <v>50</v>
      </c>
      <c r="BC927" s="4">
        <f t="shared" si="373"/>
        <v>51</v>
      </c>
      <c r="BD927" s="4">
        <f t="shared" si="373"/>
        <v>52</v>
      </c>
      <c r="BE927" s="4">
        <f t="shared" si="373"/>
        <v>53</v>
      </c>
      <c r="BF927" s="4">
        <f t="shared" si="373"/>
        <v>54</v>
      </c>
      <c r="BG927" s="4">
        <f t="shared" si="373"/>
        <v>55</v>
      </c>
      <c r="BH927" s="4">
        <f t="shared" si="373"/>
        <v>56</v>
      </c>
      <c r="BI927" s="4">
        <f t="shared" si="373"/>
        <v>57</v>
      </c>
      <c r="BJ927" s="4">
        <f t="shared" si="373"/>
        <v>58</v>
      </c>
      <c r="BK927" s="4">
        <f t="shared" si="373"/>
        <v>59</v>
      </c>
      <c r="BL927" s="4">
        <f t="shared" si="373"/>
        <v>60</v>
      </c>
      <c r="BM927" s="4">
        <f t="shared" si="373"/>
        <v>61</v>
      </c>
      <c r="BN927" s="4">
        <f t="shared" si="373"/>
        <v>62</v>
      </c>
      <c r="BO927" s="4">
        <f t="shared" si="373"/>
        <v>63</v>
      </c>
      <c r="BP927" s="4">
        <f t="shared" si="373"/>
        <v>64</v>
      </c>
      <c r="BQ927" s="4">
        <f t="shared" si="373"/>
        <v>65</v>
      </c>
      <c r="BR927" s="4">
        <f t="shared" si="373"/>
        <v>66</v>
      </c>
      <c r="BS927" s="4">
        <f t="shared" ref="BS927:BX927" si="374">BR927+1</f>
        <v>67</v>
      </c>
      <c r="BT927" s="4">
        <f t="shared" si="374"/>
        <v>68</v>
      </c>
      <c r="BU927" s="4">
        <f t="shared" si="374"/>
        <v>69</v>
      </c>
      <c r="BV927" s="4">
        <f t="shared" si="374"/>
        <v>70</v>
      </c>
      <c r="BW927" s="4">
        <f t="shared" si="374"/>
        <v>71</v>
      </c>
      <c r="BX927" s="4">
        <f t="shared" si="374"/>
        <v>72</v>
      </c>
      <c r="BY927" s="4">
        <f t="shared" ref="BY927" si="375">BX927+1</f>
        <v>73</v>
      </c>
      <c r="BZ927" s="4">
        <f t="shared" ref="BZ927" si="376">BY927+1</f>
        <v>74</v>
      </c>
      <c r="CA927" s="4">
        <f t="shared" ref="CA927" si="377">BZ927+1</f>
        <v>75</v>
      </c>
      <c r="CB927" s="4">
        <f t="shared" ref="CB927" si="378">CA927+1</f>
        <v>76</v>
      </c>
      <c r="CC927" s="4">
        <f t="shared" ref="CC927" si="379">CB927+1</f>
        <v>77</v>
      </c>
      <c r="CD927" s="4">
        <f t="shared" ref="CD927" si="380">CC927+1</f>
        <v>78</v>
      </c>
      <c r="CE927" s="4">
        <f t="shared" ref="CE927" si="381">CD927+1</f>
        <v>79</v>
      </c>
      <c r="CF927" s="4">
        <f t="shared" ref="CF927" si="382">CE927+1</f>
        <v>80</v>
      </c>
      <c r="CG927" s="4">
        <f t="shared" ref="CG927" si="383">CF927+1</f>
        <v>81</v>
      </c>
      <c r="CH927" s="4">
        <f t="shared" ref="CH927" si="384">CG927+1</f>
        <v>82</v>
      </c>
      <c r="CI927" s="4">
        <f t="shared" ref="CI927" si="385">CH927+1</f>
        <v>83</v>
      </c>
      <c r="CJ927" s="4">
        <f t="shared" ref="CJ927" si="386">CI927+1</f>
        <v>84</v>
      </c>
    </row>
    <row r="928" spans="2:88" hidden="1" outlineLevel="1">
      <c r="D928" s="202"/>
      <c r="E928" s="20"/>
      <c r="I928" s="4"/>
      <c r="J928" s="4"/>
      <c r="K928" s="4"/>
      <c r="L928" s="4"/>
      <c r="M928" s="4"/>
    </row>
    <row r="929" spans="3:124" hidden="1" outlineLevel="1">
      <c r="C929" s="21" t="s">
        <v>193</v>
      </c>
      <c r="D929" s="347"/>
      <c r="E929" s="345">
        <f t="shared" ref="E929:AJ929" ca="1" si="387">IF(E927&lt;=24,E816,SUMIF($E$823:$N$823,E926,$E$915:$N$915)/12)</f>
        <v>7505.9166666666661</v>
      </c>
      <c r="F929" s="345">
        <f t="shared" ca="1" si="387"/>
        <v>-44994.083333333336</v>
      </c>
      <c r="G929" s="345">
        <f t="shared" ca="1" si="387"/>
        <v>-9994.0833333333339</v>
      </c>
      <c r="H929" s="345">
        <f t="shared" ca="1" si="387"/>
        <v>7505.9166666666661</v>
      </c>
      <c r="I929" s="345">
        <f t="shared" ca="1" si="387"/>
        <v>-9994.0833333333339</v>
      </c>
      <c r="J929" s="345">
        <f t="shared" ca="1" si="387"/>
        <v>-112253.08333333333</v>
      </c>
      <c r="K929" s="345">
        <f t="shared" ca="1" si="387"/>
        <v>-24753.083333333336</v>
      </c>
      <c r="L929" s="345">
        <f t="shared" ca="1" si="387"/>
        <v>-7253.0833333333339</v>
      </c>
      <c r="M929" s="345">
        <f t="shared" ca="1" si="387"/>
        <v>-7253.0833333333339</v>
      </c>
      <c r="N929" s="345">
        <f t="shared" ca="1" si="387"/>
        <v>-7253.0833333333339</v>
      </c>
      <c r="O929" s="345">
        <f t="shared" ca="1" si="387"/>
        <v>-7253.0833333333339</v>
      </c>
      <c r="P929" s="345">
        <f t="shared" ca="1" si="387"/>
        <v>-7253.0833333333339</v>
      </c>
      <c r="Q929" s="345">
        <f t="shared" ca="1" si="387"/>
        <v>-8718.1450000000004</v>
      </c>
      <c r="R929" s="345">
        <f t="shared" ca="1" si="387"/>
        <v>-8718.1450000000004</v>
      </c>
      <c r="S929" s="345">
        <f t="shared" ca="1" si="387"/>
        <v>-8718.1450000000004</v>
      </c>
      <c r="T929" s="345">
        <f t="shared" ca="1" si="387"/>
        <v>-8718.1450000000004</v>
      </c>
      <c r="U929" s="345">
        <f t="shared" ca="1" si="387"/>
        <v>-8718.1450000000004</v>
      </c>
      <c r="V929" s="345">
        <f t="shared" ca="1" si="387"/>
        <v>-8718.1450000000004</v>
      </c>
      <c r="W929" s="345">
        <f t="shared" ca="1" si="387"/>
        <v>-8718.1450000000004</v>
      </c>
      <c r="X929" s="345">
        <f t="shared" ca="1" si="387"/>
        <v>-8718.1450000000004</v>
      </c>
      <c r="Y929" s="345">
        <f t="shared" ca="1" si="387"/>
        <v>-8718.1450000000004</v>
      </c>
      <c r="Z929" s="345">
        <f t="shared" ca="1" si="387"/>
        <v>-8718.1450000000004</v>
      </c>
      <c r="AA929" s="345">
        <f t="shared" ca="1" si="387"/>
        <v>-8718.1450000000004</v>
      </c>
      <c r="AB929" s="345">
        <f t="shared" ca="1" si="387"/>
        <v>-8718.1450000000004</v>
      </c>
      <c r="AC929" s="345">
        <f t="shared" si="387"/>
        <v>16176.314560000001</v>
      </c>
      <c r="AD929" s="345">
        <f t="shared" si="387"/>
        <v>16176.314560000001</v>
      </c>
      <c r="AE929" s="345">
        <f t="shared" si="387"/>
        <v>16176.314560000001</v>
      </c>
      <c r="AF929" s="345">
        <f t="shared" si="387"/>
        <v>16176.314560000001</v>
      </c>
      <c r="AG929" s="345">
        <f t="shared" si="387"/>
        <v>16176.314560000001</v>
      </c>
      <c r="AH929" s="345">
        <f t="shared" si="387"/>
        <v>16176.314560000001</v>
      </c>
      <c r="AI929" s="345">
        <f t="shared" si="387"/>
        <v>16176.314560000001</v>
      </c>
      <c r="AJ929" s="345">
        <f t="shared" si="387"/>
        <v>16176.314560000001</v>
      </c>
      <c r="AK929" s="345">
        <f t="shared" ref="AK929:BP929" si="388">IF(AK927&lt;=24,AK816,SUMIF($E$823:$N$823,AK926,$E$915:$N$915)/12)</f>
        <v>16176.314560000001</v>
      </c>
      <c r="AL929" s="345">
        <f t="shared" si="388"/>
        <v>16176.314560000001</v>
      </c>
      <c r="AM929" s="345">
        <f t="shared" si="388"/>
        <v>16176.314560000001</v>
      </c>
      <c r="AN929" s="345">
        <f t="shared" si="388"/>
        <v>16176.314560000001</v>
      </c>
      <c r="AO929" s="345">
        <f t="shared" si="388"/>
        <v>17026.088742400003</v>
      </c>
      <c r="AP929" s="345">
        <f t="shared" si="388"/>
        <v>17026.088742400003</v>
      </c>
      <c r="AQ929" s="345">
        <f t="shared" si="388"/>
        <v>17026.088742400003</v>
      </c>
      <c r="AR929" s="345">
        <f t="shared" si="388"/>
        <v>17026.088742400003</v>
      </c>
      <c r="AS929" s="345">
        <f t="shared" si="388"/>
        <v>17026.088742400003</v>
      </c>
      <c r="AT929" s="345">
        <f t="shared" si="388"/>
        <v>17026.088742400003</v>
      </c>
      <c r="AU929" s="345">
        <f t="shared" si="388"/>
        <v>17026.088742400003</v>
      </c>
      <c r="AV929" s="345">
        <f t="shared" si="388"/>
        <v>17026.088742400003</v>
      </c>
      <c r="AW929" s="345">
        <f t="shared" si="388"/>
        <v>17026.088742400003</v>
      </c>
      <c r="AX929" s="345">
        <f t="shared" si="388"/>
        <v>17026.088742400003</v>
      </c>
      <c r="AY929" s="345">
        <f t="shared" si="388"/>
        <v>17026.088742400003</v>
      </c>
      <c r="AZ929" s="345">
        <f t="shared" si="388"/>
        <v>17026.088742400003</v>
      </c>
      <c r="BA929" s="345">
        <f t="shared" si="388"/>
        <v>17662.779764224008</v>
      </c>
      <c r="BB929" s="345">
        <f t="shared" si="388"/>
        <v>17662.779764224008</v>
      </c>
      <c r="BC929" s="345">
        <f t="shared" si="388"/>
        <v>17662.779764224008</v>
      </c>
      <c r="BD929" s="345">
        <f t="shared" si="388"/>
        <v>17662.779764224008</v>
      </c>
      <c r="BE929" s="345">
        <f t="shared" si="388"/>
        <v>17662.779764224008</v>
      </c>
      <c r="BF929" s="345">
        <f t="shared" si="388"/>
        <v>17662.779764224008</v>
      </c>
      <c r="BG929" s="345">
        <f t="shared" si="388"/>
        <v>17662.779764224008</v>
      </c>
      <c r="BH929" s="345">
        <f t="shared" si="388"/>
        <v>17662.779764224008</v>
      </c>
      <c r="BI929" s="345">
        <f t="shared" si="388"/>
        <v>17662.779764224008</v>
      </c>
      <c r="BJ929" s="345">
        <f t="shared" si="388"/>
        <v>17662.779764224008</v>
      </c>
      <c r="BK929" s="345">
        <f t="shared" si="388"/>
        <v>17662.779764224008</v>
      </c>
      <c r="BL929" s="345">
        <f t="shared" si="388"/>
        <v>17662.779764224008</v>
      </c>
      <c r="BM929" s="345">
        <f t="shared" si="388"/>
        <v>18058.098368819203</v>
      </c>
      <c r="BN929" s="345">
        <f t="shared" si="388"/>
        <v>18058.098368819203</v>
      </c>
      <c r="BO929" s="345">
        <f t="shared" si="388"/>
        <v>18058.098368819203</v>
      </c>
      <c r="BP929" s="345">
        <f t="shared" si="388"/>
        <v>18058.098368819203</v>
      </c>
      <c r="BQ929" s="345">
        <f t="shared" ref="BQ929:CJ929" si="389">IF(BQ927&lt;=24,BQ816,SUMIF($E$823:$N$823,BQ926,$E$915:$N$915)/12)</f>
        <v>18058.098368819203</v>
      </c>
      <c r="BR929" s="345">
        <f t="shared" si="389"/>
        <v>18058.098368819203</v>
      </c>
      <c r="BS929" s="345">
        <f t="shared" si="389"/>
        <v>18058.098368819203</v>
      </c>
      <c r="BT929" s="345">
        <f t="shared" si="389"/>
        <v>18058.098368819203</v>
      </c>
      <c r="BU929" s="345">
        <f t="shared" si="389"/>
        <v>18058.098368819203</v>
      </c>
      <c r="BV929" s="345">
        <f t="shared" si="389"/>
        <v>18058.098368819203</v>
      </c>
      <c r="BW929" s="345">
        <f t="shared" si="389"/>
        <v>18058.098368819203</v>
      </c>
      <c r="BX929" s="345">
        <f t="shared" si="389"/>
        <v>18058.098368819203</v>
      </c>
      <c r="BY929" s="345">
        <f t="shared" si="389"/>
        <v>18983.14390357197</v>
      </c>
      <c r="BZ929" s="345">
        <f t="shared" si="389"/>
        <v>18983.14390357197</v>
      </c>
      <c r="CA929" s="345">
        <f t="shared" si="389"/>
        <v>18983.14390357197</v>
      </c>
      <c r="CB929" s="345">
        <f t="shared" si="389"/>
        <v>18983.14390357197</v>
      </c>
      <c r="CC929" s="345">
        <f t="shared" si="389"/>
        <v>18983.14390357197</v>
      </c>
      <c r="CD929" s="345">
        <f t="shared" si="389"/>
        <v>18983.14390357197</v>
      </c>
      <c r="CE929" s="345">
        <f t="shared" si="389"/>
        <v>18983.14390357197</v>
      </c>
      <c r="CF929" s="345">
        <f t="shared" si="389"/>
        <v>18983.14390357197</v>
      </c>
      <c r="CG929" s="345">
        <f t="shared" si="389"/>
        <v>18983.14390357197</v>
      </c>
      <c r="CH929" s="345">
        <f t="shared" si="389"/>
        <v>18983.14390357197</v>
      </c>
      <c r="CI929" s="345">
        <f t="shared" si="389"/>
        <v>18983.14390357197</v>
      </c>
      <c r="CJ929" s="345">
        <f t="shared" si="389"/>
        <v>18983.14390357197</v>
      </c>
      <c r="CK929" s="345"/>
      <c r="CL929" s="345"/>
      <c r="CM929" s="345"/>
      <c r="CN929" s="345"/>
      <c r="CO929" s="345"/>
      <c r="CP929" s="345"/>
      <c r="CQ929" s="345"/>
      <c r="CR929" s="345"/>
      <c r="CS929" s="345"/>
      <c r="CT929" s="345"/>
      <c r="CU929" s="345"/>
      <c r="CV929" s="345"/>
      <c r="CW929" s="345"/>
      <c r="CX929" s="345"/>
      <c r="CY929" s="345"/>
      <c r="CZ929" s="345"/>
      <c r="DA929" s="345"/>
      <c r="DB929" s="345"/>
      <c r="DC929" s="345"/>
      <c r="DD929" s="345"/>
      <c r="DE929" s="345"/>
      <c r="DF929" s="345"/>
      <c r="DG929" s="345"/>
      <c r="DH929" s="345"/>
      <c r="DI929" s="345"/>
      <c r="DJ929" s="345"/>
      <c r="DK929" s="345"/>
      <c r="DL929" s="345"/>
      <c r="DM929" s="345"/>
      <c r="DN929" s="345"/>
      <c r="DO929" s="345"/>
      <c r="DP929" s="345"/>
      <c r="DQ929" s="345"/>
      <c r="DR929" s="345"/>
      <c r="DS929" s="345"/>
      <c r="DT929" s="345"/>
    </row>
    <row r="930" spans="3:124" hidden="1" outlineLevel="1">
      <c r="D930" s="348"/>
      <c r="E930" s="300"/>
      <c r="F930" s="302"/>
      <c r="G930" s="286"/>
      <c r="H930" s="286"/>
      <c r="I930" s="286"/>
      <c r="J930" s="286"/>
      <c r="K930" s="286"/>
      <c r="L930" s="286"/>
      <c r="M930" s="286"/>
      <c r="N930" s="286"/>
    </row>
    <row r="931" spans="3:124" hidden="1" outlineLevel="1">
      <c r="C931" s="23" t="s">
        <v>310</v>
      </c>
      <c r="D931" s="349"/>
      <c r="E931" s="300"/>
      <c r="F931" s="301"/>
      <c r="H931" s="284"/>
      <c r="I931" s="284"/>
      <c r="J931" s="284"/>
      <c r="K931" s="284"/>
      <c r="L931" s="284"/>
      <c r="M931" s="284"/>
      <c r="N931" s="284"/>
    </row>
    <row r="932" spans="3:124" hidden="1" outlineLevel="1">
      <c r="C932" s="232" t="s">
        <v>184</v>
      </c>
      <c r="D932" s="349"/>
      <c r="E932" s="300">
        <f>D936</f>
        <v>3969686.4000000004</v>
      </c>
      <c r="F932" s="301">
        <f t="shared" ref="F932:BQ932" si="390">E936</f>
        <v>3969686.4000000004</v>
      </c>
      <c r="G932" s="301">
        <f t="shared" si="390"/>
        <v>3969686.4000000004</v>
      </c>
      <c r="H932" s="301">
        <f t="shared" si="390"/>
        <v>3969686.4000000004</v>
      </c>
      <c r="I932" s="301">
        <f t="shared" si="390"/>
        <v>3969686.4000000004</v>
      </c>
      <c r="J932" s="301">
        <f t="shared" si="390"/>
        <v>3969686.4000000004</v>
      </c>
      <c r="K932" s="301">
        <f t="shared" si="390"/>
        <v>3969686.4000000004</v>
      </c>
      <c r="L932" s="301">
        <f t="shared" si="390"/>
        <v>3969686.4000000004</v>
      </c>
      <c r="M932" s="301">
        <f t="shared" si="390"/>
        <v>3969686.4000000004</v>
      </c>
      <c r="N932" s="301">
        <f t="shared" si="390"/>
        <v>3969686.4000000004</v>
      </c>
      <c r="O932" s="301">
        <f t="shared" si="390"/>
        <v>3969686.4000000004</v>
      </c>
      <c r="P932" s="301">
        <f t="shared" si="390"/>
        <v>3969686.4000000004</v>
      </c>
      <c r="Q932" s="301">
        <f t="shared" si="390"/>
        <v>3969686.4000000004</v>
      </c>
      <c r="R932" s="301">
        <f t="shared" si="390"/>
        <v>3969686.4000000004</v>
      </c>
      <c r="S932" s="301">
        <f t="shared" si="390"/>
        <v>3969686.4000000004</v>
      </c>
      <c r="T932" s="301">
        <f t="shared" si="390"/>
        <v>3969686.4000000004</v>
      </c>
      <c r="U932" s="301">
        <f t="shared" si="390"/>
        <v>3964916.625039028</v>
      </c>
      <c r="V932" s="301">
        <f t="shared" si="390"/>
        <v>3960126.9760157187</v>
      </c>
      <c r="W932" s="301">
        <f t="shared" si="390"/>
        <v>3955317.3701214786</v>
      </c>
      <c r="X932" s="301">
        <f t="shared" si="390"/>
        <v>3950487.7242026795</v>
      </c>
      <c r="Y932" s="301">
        <f t="shared" si="390"/>
        <v>3945637.9547592183</v>
      </c>
      <c r="Z932" s="301">
        <f t="shared" si="390"/>
        <v>3940767.9779430763</v>
      </c>
      <c r="AA932" s="301">
        <f t="shared" si="390"/>
        <v>3935877.7095568669</v>
      </c>
      <c r="AB932" s="301">
        <f t="shared" si="390"/>
        <v>3930967.0650523817</v>
      </c>
      <c r="AC932" s="301">
        <f t="shared" si="390"/>
        <v>3926035.9595291279</v>
      </c>
      <c r="AD932" s="301">
        <f t="shared" si="390"/>
        <v>3921084.3077328606</v>
      </c>
      <c r="AE932" s="301">
        <f t="shared" si="390"/>
        <v>0</v>
      </c>
      <c r="AF932" s="301">
        <f t="shared" si="390"/>
        <v>0</v>
      </c>
      <c r="AG932" s="301">
        <f t="shared" si="390"/>
        <v>0</v>
      </c>
      <c r="AH932" s="301">
        <f t="shared" si="390"/>
        <v>0</v>
      </c>
      <c r="AI932" s="301">
        <f t="shared" si="390"/>
        <v>0</v>
      </c>
      <c r="AJ932" s="301">
        <f t="shared" si="390"/>
        <v>0</v>
      </c>
      <c r="AK932" s="301">
        <f t="shared" si="390"/>
        <v>0</v>
      </c>
      <c r="AL932" s="301">
        <f t="shared" si="390"/>
        <v>0</v>
      </c>
      <c r="AM932" s="301">
        <f t="shared" si="390"/>
        <v>0</v>
      </c>
      <c r="AN932" s="301">
        <f t="shared" si="390"/>
        <v>0</v>
      </c>
      <c r="AO932" s="301">
        <f t="shared" si="390"/>
        <v>0</v>
      </c>
      <c r="AP932" s="301">
        <f t="shared" si="390"/>
        <v>0</v>
      </c>
      <c r="AQ932" s="301">
        <f t="shared" si="390"/>
        <v>0</v>
      </c>
      <c r="AR932" s="301">
        <f t="shared" si="390"/>
        <v>0</v>
      </c>
      <c r="AS932" s="301">
        <f t="shared" si="390"/>
        <v>0</v>
      </c>
      <c r="AT932" s="301">
        <f t="shared" si="390"/>
        <v>0</v>
      </c>
      <c r="AU932" s="301">
        <f t="shared" si="390"/>
        <v>0</v>
      </c>
      <c r="AV932" s="301">
        <f t="shared" si="390"/>
        <v>0</v>
      </c>
      <c r="AW932" s="301">
        <f t="shared" si="390"/>
        <v>0</v>
      </c>
      <c r="AX932" s="301">
        <f t="shared" si="390"/>
        <v>0</v>
      </c>
      <c r="AY932" s="301">
        <f t="shared" si="390"/>
        <v>0</v>
      </c>
      <c r="AZ932" s="301">
        <f t="shared" si="390"/>
        <v>0</v>
      </c>
      <c r="BA932" s="301">
        <f t="shared" si="390"/>
        <v>0</v>
      </c>
      <c r="BB932" s="301">
        <f t="shared" si="390"/>
        <v>0</v>
      </c>
      <c r="BC932" s="301">
        <f t="shared" si="390"/>
        <v>0</v>
      </c>
      <c r="BD932" s="301">
        <f t="shared" si="390"/>
        <v>0</v>
      </c>
      <c r="BE932" s="301">
        <f t="shared" si="390"/>
        <v>0</v>
      </c>
      <c r="BF932" s="301">
        <f t="shared" si="390"/>
        <v>0</v>
      </c>
      <c r="BG932" s="301">
        <f t="shared" si="390"/>
        <v>0</v>
      </c>
      <c r="BH932" s="301">
        <f t="shared" si="390"/>
        <v>0</v>
      </c>
      <c r="BI932" s="301">
        <f t="shared" si="390"/>
        <v>0</v>
      </c>
      <c r="BJ932" s="301">
        <f t="shared" si="390"/>
        <v>0</v>
      </c>
      <c r="BK932" s="301">
        <f t="shared" si="390"/>
        <v>0</v>
      </c>
      <c r="BL932" s="301">
        <f t="shared" si="390"/>
        <v>0</v>
      </c>
      <c r="BM932" s="301">
        <f t="shared" si="390"/>
        <v>0</v>
      </c>
      <c r="BN932" s="301">
        <f t="shared" si="390"/>
        <v>0</v>
      </c>
      <c r="BO932" s="301">
        <f t="shared" si="390"/>
        <v>0</v>
      </c>
      <c r="BP932" s="301">
        <f t="shared" si="390"/>
        <v>0</v>
      </c>
      <c r="BQ932" s="301">
        <f t="shared" si="390"/>
        <v>0</v>
      </c>
      <c r="BR932" s="301">
        <f t="shared" ref="BR932:BX932" si="391">BQ936</f>
        <v>0</v>
      </c>
      <c r="BS932" s="301">
        <f t="shared" si="391"/>
        <v>0</v>
      </c>
      <c r="BT932" s="301">
        <f t="shared" si="391"/>
        <v>0</v>
      </c>
      <c r="BU932" s="301">
        <f t="shared" si="391"/>
        <v>0</v>
      </c>
      <c r="BV932" s="301">
        <f t="shared" si="391"/>
        <v>0</v>
      </c>
      <c r="BW932" s="301">
        <f t="shared" si="391"/>
        <v>0</v>
      </c>
      <c r="BX932" s="301">
        <f t="shared" si="391"/>
        <v>0</v>
      </c>
      <c r="BY932" s="301">
        <f t="shared" ref="BY932" si="392">BX936</f>
        <v>0</v>
      </c>
      <c r="BZ932" s="301">
        <f t="shared" ref="BZ932" si="393">BY936</f>
        <v>0</v>
      </c>
      <c r="CA932" s="301">
        <f t="shared" ref="CA932" si="394">BZ936</f>
        <v>0</v>
      </c>
      <c r="CB932" s="301">
        <f t="shared" ref="CB932" si="395">CA936</f>
        <v>0</v>
      </c>
      <c r="CC932" s="301">
        <f t="shared" ref="CC932" si="396">CB936</f>
        <v>0</v>
      </c>
      <c r="CD932" s="301">
        <f t="shared" ref="CD932" si="397">CC936</f>
        <v>0</v>
      </c>
      <c r="CE932" s="301">
        <f t="shared" ref="CE932" si="398">CD936</f>
        <v>0</v>
      </c>
      <c r="CF932" s="301">
        <f t="shared" ref="CF932" si="399">CE936</f>
        <v>0</v>
      </c>
      <c r="CG932" s="301">
        <f t="shared" ref="CG932" si="400">CF936</f>
        <v>0</v>
      </c>
      <c r="CH932" s="301">
        <f t="shared" ref="CH932" si="401">CG936</f>
        <v>0</v>
      </c>
      <c r="CI932" s="301">
        <f t="shared" ref="CI932" si="402">CH936</f>
        <v>0</v>
      </c>
      <c r="CJ932" s="301">
        <f t="shared" ref="CJ932" si="403">CI936</f>
        <v>0</v>
      </c>
      <c r="CK932" s="301"/>
      <c r="CL932" s="301"/>
      <c r="CM932" s="301"/>
      <c r="CN932" s="301"/>
      <c r="CO932" s="301"/>
      <c r="CP932" s="301"/>
      <c r="CQ932" s="301"/>
      <c r="CR932" s="301"/>
      <c r="CS932" s="301"/>
      <c r="CT932" s="301"/>
      <c r="CU932" s="301"/>
      <c r="CV932" s="301"/>
      <c r="CW932" s="301"/>
      <c r="CX932" s="301"/>
      <c r="CY932" s="301"/>
      <c r="CZ932" s="301"/>
      <c r="DA932" s="301"/>
      <c r="DB932" s="301"/>
      <c r="DC932" s="301"/>
      <c r="DD932" s="301"/>
      <c r="DE932" s="301"/>
      <c r="DF932" s="301"/>
      <c r="DG932" s="301"/>
      <c r="DH932" s="301"/>
      <c r="DI932" s="301"/>
      <c r="DJ932" s="301"/>
      <c r="DK932" s="301"/>
      <c r="DL932" s="301"/>
      <c r="DM932" s="301"/>
      <c r="DN932" s="301"/>
      <c r="DO932" s="301"/>
      <c r="DP932" s="301"/>
      <c r="DQ932" s="301"/>
      <c r="DR932" s="301"/>
      <c r="DS932" s="301"/>
      <c r="DT932" s="301"/>
    </row>
    <row r="933" spans="3:124" hidden="1" outlineLevel="1">
      <c r="C933" s="232" t="s">
        <v>314</v>
      </c>
      <c r="D933" s="349"/>
      <c r="E933" s="341">
        <f t="shared" ref="E933:BP933" si="404">-IF(E927&lt;=$D$275,$M$268,IPMT($D$273/12,E927-$D$275,$D$274*12,-$D$269))*(E932&lt;&gt;0)</f>
        <v>-16540.36</v>
      </c>
      <c r="F933" s="301">
        <f t="shared" si="404"/>
        <v>-16540.36</v>
      </c>
      <c r="G933" s="301">
        <f t="shared" si="404"/>
        <v>-16540.36</v>
      </c>
      <c r="H933" s="301">
        <f t="shared" si="404"/>
        <v>-16540.36</v>
      </c>
      <c r="I933" s="301">
        <f t="shared" si="404"/>
        <v>-16540.36</v>
      </c>
      <c r="J933" s="301">
        <f t="shared" si="404"/>
        <v>-16540.36</v>
      </c>
      <c r="K933" s="301">
        <f t="shared" si="404"/>
        <v>-16540.36</v>
      </c>
      <c r="L933" s="301">
        <f t="shared" si="404"/>
        <v>-16540.36</v>
      </c>
      <c r="M933" s="301">
        <f t="shared" si="404"/>
        <v>-16540.36</v>
      </c>
      <c r="N933" s="301">
        <f t="shared" si="404"/>
        <v>-16540.36</v>
      </c>
      <c r="O933" s="301">
        <f t="shared" si="404"/>
        <v>-16540.36</v>
      </c>
      <c r="P933" s="301">
        <f t="shared" si="404"/>
        <v>-16540.36</v>
      </c>
      <c r="Q933" s="301">
        <f t="shared" si="404"/>
        <v>-16540.36</v>
      </c>
      <c r="R933" s="301">
        <f t="shared" si="404"/>
        <v>-16540.36</v>
      </c>
      <c r="S933" s="301">
        <f t="shared" si="404"/>
        <v>-16540.36</v>
      </c>
      <c r="T933" s="301">
        <f t="shared" si="404"/>
        <v>-16540.36</v>
      </c>
      <c r="U933" s="301">
        <f t="shared" si="404"/>
        <v>-16520.485937662619</v>
      </c>
      <c r="V933" s="301">
        <f t="shared" si="404"/>
        <v>-16500.529066732161</v>
      </c>
      <c r="W933" s="301">
        <f t="shared" si="404"/>
        <v>-16480.489042172831</v>
      </c>
      <c r="X933" s="301">
        <f t="shared" si="404"/>
        <v>-16460.365517511163</v>
      </c>
      <c r="Y933" s="301">
        <f t="shared" si="404"/>
        <v>-16440.158144830075</v>
      </c>
      <c r="Z933" s="301">
        <f t="shared" si="404"/>
        <v>-16419.866574762818</v>
      </c>
      <c r="AA933" s="301">
        <f t="shared" si="404"/>
        <v>-16399.490456486947</v>
      </c>
      <c r="AB933" s="301">
        <f t="shared" si="404"/>
        <v>-16379.029437718256</v>
      </c>
      <c r="AC933" s="301">
        <f t="shared" si="404"/>
        <v>-16358.483164704699</v>
      </c>
      <c r="AD933" s="301">
        <f t="shared" si="404"/>
        <v>-16337.851282220252</v>
      </c>
      <c r="AE933" s="301">
        <f t="shared" si="404"/>
        <v>0</v>
      </c>
      <c r="AF933" s="301">
        <f t="shared" si="404"/>
        <v>0</v>
      </c>
      <c r="AG933" s="301">
        <f t="shared" si="404"/>
        <v>0</v>
      </c>
      <c r="AH933" s="301">
        <f t="shared" si="404"/>
        <v>0</v>
      </c>
      <c r="AI933" s="301">
        <f t="shared" si="404"/>
        <v>0</v>
      </c>
      <c r="AJ933" s="301">
        <f t="shared" si="404"/>
        <v>0</v>
      </c>
      <c r="AK933" s="301">
        <f t="shared" si="404"/>
        <v>0</v>
      </c>
      <c r="AL933" s="301">
        <f t="shared" si="404"/>
        <v>0</v>
      </c>
      <c r="AM933" s="301">
        <f t="shared" si="404"/>
        <v>0</v>
      </c>
      <c r="AN933" s="301">
        <f t="shared" si="404"/>
        <v>0</v>
      </c>
      <c r="AO933" s="301">
        <f t="shared" si="404"/>
        <v>0</v>
      </c>
      <c r="AP933" s="301">
        <f t="shared" si="404"/>
        <v>0</v>
      </c>
      <c r="AQ933" s="301">
        <f t="shared" si="404"/>
        <v>0</v>
      </c>
      <c r="AR933" s="301">
        <f t="shared" si="404"/>
        <v>0</v>
      </c>
      <c r="AS933" s="301">
        <f t="shared" si="404"/>
        <v>0</v>
      </c>
      <c r="AT933" s="301">
        <f t="shared" si="404"/>
        <v>0</v>
      </c>
      <c r="AU933" s="301">
        <f t="shared" si="404"/>
        <v>0</v>
      </c>
      <c r="AV933" s="301">
        <f t="shared" si="404"/>
        <v>0</v>
      </c>
      <c r="AW933" s="301">
        <f t="shared" si="404"/>
        <v>0</v>
      </c>
      <c r="AX933" s="301">
        <f t="shared" si="404"/>
        <v>0</v>
      </c>
      <c r="AY933" s="301">
        <f t="shared" si="404"/>
        <v>0</v>
      </c>
      <c r="AZ933" s="301">
        <f t="shared" si="404"/>
        <v>0</v>
      </c>
      <c r="BA933" s="301">
        <f t="shared" si="404"/>
        <v>0</v>
      </c>
      <c r="BB933" s="301">
        <f t="shared" si="404"/>
        <v>0</v>
      </c>
      <c r="BC933" s="301">
        <f t="shared" si="404"/>
        <v>0</v>
      </c>
      <c r="BD933" s="301">
        <f t="shared" si="404"/>
        <v>0</v>
      </c>
      <c r="BE933" s="301">
        <f t="shared" si="404"/>
        <v>0</v>
      </c>
      <c r="BF933" s="301">
        <f t="shared" si="404"/>
        <v>0</v>
      </c>
      <c r="BG933" s="301">
        <f t="shared" si="404"/>
        <v>0</v>
      </c>
      <c r="BH933" s="301">
        <f t="shared" si="404"/>
        <v>0</v>
      </c>
      <c r="BI933" s="301">
        <f t="shared" si="404"/>
        <v>0</v>
      </c>
      <c r="BJ933" s="301">
        <f t="shared" si="404"/>
        <v>0</v>
      </c>
      <c r="BK933" s="301">
        <f t="shared" si="404"/>
        <v>0</v>
      </c>
      <c r="BL933" s="301">
        <f t="shared" si="404"/>
        <v>0</v>
      </c>
      <c r="BM933" s="301">
        <f t="shared" si="404"/>
        <v>0</v>
      </c>
      <c r="BN933" s="301">
        <f t="shared" si="404"/>
        <v>0</v>
      </c>
      <c r="BO933" s="301">
        <f t="shared" si="404"/>
        <v>0</v>
      </c>
      <c r="BP933" s="301">
        <f t="shared" si="404"/>
        <v>0</v>
      </c>
      <c r="BQ933" s="301">
        <f t="shared" ref="BQ933:BX933" si="405">-IF(BQ927&lt;=$D$275,$M$268,IPMT($D$273/12,BQ927-$D$275,$D$274*12,-$D$269))*(BQ932&lt;&gt;0)</f>
        <v>0</v>
      </c>
      <c r="BR933" s="301">
        <f t="shared" si="405"/>
        <v>0</v>
      </c>
      <c r="BS933" s="301">
        <f t="shared" si="405"/>
        <v>0</v>
      </c>
      <c r="BT933" s="301">
        <f t="shared" si="405"/>
        <v>0</v>
      </c>
      <c r="BU933" s="301">
        <f t="shared" si="405"/>
        <v>0</v>
      </c>
      <c r="BV933" s="301">
        <f t="shared" si="405"/>
        <v>0</v>
      </c>
      <c r="BW933" s="301">
        <f t="shared" si="405"/>
        <v>0</v>
      </c>
      <c r="BX933" s="301">
        <f t="shared" si="405"/>
        <v>0</v>
      </c>
      <c r="BY933" s="301">
        <f t="shared" ref="BY933:CJ933" si="406">-IF(BY927&lt;=$D$275,$M$268,IPMT($D$273/12,BY927-$D$275,$D$274*12,-$D$269))*(BY932&lt;&gt;0)</f>
        <v>0</v>
      </c>
      <c r="BZ933" s="301">
        <f t="shared" si="406"/>
        <v>0</v>
      </c>
      <c r="CA933" s="301">
        <f t="shared" si="406"/>
        <v>0</v>
      </c>
      <c r="CB933" s="301">
        <f t="shared" si="406"/>
        <v>0</v>
      </c>
      <c r="CC933" s="301">
        <f t="shared" si="406"/>
        <v>0</v>
      </c>
      <c r="CD933" s="301">
        <f t="shared" si="406"/>
        <v>0</v>
      </c>
      <c r="CE933" s="301">
        <f t="shared" si="406"/>
        <v>0</v>
      </c>
      <c r="CF933" s="301">
        <f t="shared" si="406"/>
        <v>0</v>
      </c>
      <c r="CG933" s="301">
        <f t="shared" si="406"/>
        <v>0</v>
      </c>
      <c r="CH933" s="301">
        <f t="shared" si="406"/>
        <v>0</v>
      </c>
      <c r="CI933" s="301">
        <f t="shared" si="406"/>
        <v>0</v>
      </c>
      <c r="CJ933" s="301">
        <f t="shared" si="406"/>
        <v>0</v>
      </c>
      <c r="CK933" s="301"/>
      <c r="CL933" s="301"/>
      <c r="CM933" s="301"/>
      <c r="CN933" s="301"/>
      <c r="CO933" s="301"/>
      <c r="CP933" s="301"/>
      <c r="CQ933" s="301"/>
      <c r="CR933" s="301"/>
      <c r="CS933" s="301"/>
      <c r="CT933" s="301"/>
      <c r="CU933" s="301"/>
      <c r="CV933" s="301"/>
      <c r="CW933" s="301"/>
      <c r="CX933" s="301"/>
      <c r="CY933" s="301"/>
      <c r="CZ933" s="301"/>
      <c r="DA933" s="301"/>
      <c r="DB933" s="301"/>
      <c r="DC933" s="301"/>
      <c r="DD933" s="301"/>
      <c r="DE933" s="301"/>
      <c r="DF933" s="301"/>
      <c r="DG933" s="301"/>
      <c r="DH933" s="301"/>
      <c r="DI933" s="301"/>
      <c r="DJ933" s="301"/>
      <c r="DK933" s="301"/>
      <c r="DL933" s="301"/>
      <c r="DM933" s="301"/>
      <c r="DN933" s="301"/>
      <c r="DO933" s="301"/>
      <c r="DP933" s="301"/>
      <c r="DQ933" s="301"/>
      <c r="DR933" s="301"/>
      <c r="DS933" s="301"/>
      <c r="DT933" s="301"/>
    </row>
    <row r="934" spans="3:124" hidden="1" outlineLevel="1">
      <c r="C934" s="232" t="s">
        <v>315</v>
      </c>
      <c r="D934" s="349"/>
      <c r="E934" s="341">
        <f t="shared" ref="E934:BP934" si="407">-IF(E927&lt;=$D$275,0,PPMT($D$273/12,E927-$D$275,$D$274*12,-$D$269))*(E932&lt;&gt;0)</f>
        <v>0</v>
      </c>
      <c r="F934" s="342">
        <f t="shared" si="407"/>
        <v>0</v>
      </c>
      <c r="G934" s="342">
        <f t="shared" si="407"/>
        <v>0</v>
      </c>
      <c r="H934" s="342">
        <f t="shared" si="407"/>
        <v>0</v>
      </c>
      <c r="I934" s="342">
        <f t="shared" si="407"/>
        <v>0</v>
      </c>
      <c r="J934" s="342">
        <f t="shared" si="407"/>
        <v>0</v>
      </c>
      <c r="K934" s="342">
        <f t="shared" si="407"/>
        <v>0</v>
      </c>
      <c r="L934" s="342">
        <f t="shared" si="407"/>
        <v>0</v>
      </c>
      <c r="M934" s="342">
        <f t="shared" si="407"/>
        <v>0</v>
      </c>
      <c r="N934" s="342">
        <f t="shared" si="407"/>
        <v>0</v>
      </c>
      <c r="O934" s="342">
        <f t="shared" si="407"/>
        <v>0</v>
      </c>
      <c r="P934" s="342">
        <f t="shared" si="407"/>
        <v>0</v>
      </c>
      <c r="Q934" s="342">
        <f t="shared" si="407"/>
        <v>0</v>
      </c>
      <c r="R934" s="342">
        <f t="shared" si="407"/>
        <v>0</v>
      </c>
      <c r="S934" s="342">
        <f t="shared" si="407"/>
        <v>0</v>
      </c>
      <c r="T934" s="342">
        <f t="shared" si="407"/>
        <v>-4769.7749609721541</v>
      </c>
      <c r="U934" s="342">
        <f t="shared" si="407"/>
        <v>-4789.6490233095374</v>
      </c>
      <c r="V934" s="342">
        <f t="shared" si="407"/>
        <v>-4809.605894239995</v>
      </c>
      <c r="W934" s="342">
        <f t="shared" si="407"/>
        <v>-4829.6459187993287</v>
      </c>
      <c r="X934" s="342">
        <f t="shared" si="407"/>
        <v>-4849.7694434609921</v>
      </c>
      <c r="Y934" s="342">
        <f t="shared" si="407"/>
        <v>-4869.9768161420798</v>
      </c>
      <c r="Z934" s="342">
        <f t="shared" si="407"/>
        <v>-4890.2683862093381</v>
      </c>
      <c r="AA934" s="342">
        <f t="shared" si="407"/>
        <v>-4910.6445044852107</v>
      </c>
      <c r="AB934" s="342">
        <f t="shared" si="407"/>
        <v>-4931.1055232538984</v>
      </c>
      <c r="AC934" s="342">
        <f t="shared" si="407"/>
        <v>-4951.651796267457</v>
      </c>
      <c r="AD934" s="342">
        <f t="shared" si="407"/>
        <v>-4972.2836787519045</v>
      </c>
      <c r="AE934" s="342">
        <f t="shared" si="407"/>
        <v>0</v>
      </c>
      <c r="AF934" s="342">
        <f t="shared" si="407"/>
        <v>0</v>
      </c>
      <c r="AG934" s="342">
        <f t="shared" si="407"/>
        <v>0</v>
      </c>
      <c r="AH934" s="342">
        <f t="shared" si="407"/>
        <v>0</v>
      </c>
      <c r="AI934" s="342">
        <f t="shared" si="407"/>
        <v>0</v>
      </c>
      <c r="AJ934" s="342">
        <f t="shared" si="407"/>
        <v>0</v>
      </c>
      <c r="AK934" s="342">
        <f t="shared" si="407"/>
        <v>0</v>
      </c>
      <c r="AL934" s="342">
        <f t="shared" si="407"/>
        <v>0</v>
      </c>
      <c r="AM934" s="342">
        <f t="shared" si="407"/>
        <v>0</v>
      </c>
      <c r="AN934" s="342">
        <f t="shared" si="407"/>
        <v>0</v>
      </c>
      <c r="AO934" s="342">
        <f t="shared" si="407"/>
        <v>0</v>
      </c>
      <c r="AP934" s="342">
        <f t="shared" si="407"/>
        <v>0</v>
      </c>
      <c r="AQ934" s="342">
        <f t="shared" si="407"/>
        <v>0</v>
      </c>
      <c r="AR934" s="342">
        <f t="shared" si="407"/>
        <v>0</v>
      </c>
      <c r="AS934" s="342">
        <f t="shared" si="407"/>
        <v>0</v>
      </c>
      <c r="AT934" s="342">
        <f t="shared" si="407"/>
        <v>0</v>
      </c>
      <c r="AU934" s="342">
        <f t="shared" si="407"/>
        <v>0</v>
      </c>
      <c r="AV934" s="342">
        <f t="shared" si="407"/>
        <v>0</v>
      </c>
      <c r="AW934" s="342">
        <f t="shared" si="407"/>
        <v>0</v>
      </c>
      <c r="AX934" s="342">
        <f t="shared" si="407"/>
        <v>0</v>
      </c>
      <c r="AY934" s="342">
        <f t="shared" si="407"/>
        <v>0</v>
      </c>
      <c r="AZ934" s="342">
        <f t="shared" si="407"/>
        <v>0</v>
      </c>
      <c r="BA934" s="342">
        <f t="shared" si="407"/>
        <v>0</v>
      </c>
      <c r="BB934" s="342">
        <f t="shared" si="407"/>
        <v>0</v>
      </c>
      <c r="BC934" s="342">
        <f t="shared" si="407"/>
        <v>0</v>
      </c>
      <c r="BD934" s="342">
        <f t="shared" si="407"/>
        <v>0</v>
      </c>
      <c r="BE934" s="342">
        <f t="shared" si="407"/>
        <v>0</v>
      </c>
      <c r="BF934" s="342">
        <f t="shared" si="407"/>
        <v>0</v>
      </c>
      <c r="BG934" s="342">
        <f t="shared" si="407"/>
        <v>0</v>
      </c>
      <c r="BH934" s="342">
        <f t="shared" si="407"/>
        <v>0</v>
      </c>
      <c r="BI934" s="342">
        <f t="shared" si="407"/>
        <v>0</v>
      </c>
      <c r="BJ934" s="342">
        <f t="shared" si="407"/>
        <v>0</v>
      </c>
      <c r="BK934" s="342">
        <f t="shared" si="407"/>
        <v>0</v>
      </c>
      <c r="BL934" s="342">
        <f t="shared" si="407"/>
        <v>0</v>
      </c>
      <c r="BM934" s="342">
        <f t="shared" si="407"/>
        <v>0</v>
      </c>
      <c r="BN934" s="342">
        <f t="shared" si="407"/>
        <v>0</v>
      </c>
      <c r="BO934" s="342">
        <f t="shared" si="407"/>
        <v>0</v>
      </c>
      <c r="BP934" s="342">
        <f t="shared" si="407"/>
        <v>0</v>
      </c>
      <c r="BQ934" s="342">
        <f t="shared" ref="BQ934:BX934" si="408">-IF(BQ927&lt;=$D$275,0,PPMT($D$273/12,BQ927-$D$275,$D$274*12,-$D$269))*(BQ932&lt;&gt;0)</f>
        <v>0</v>
      </c>
      <c r="BR934" s="342">
        <f t="shared" si="408"/>
        <v>0</v>
      </c>
      <c r="BS934" s="342">
        <f t="shared" si="408"/>
        <v>0</v>
      </c>
      <c r="BT934" s="342">
        <f t="shared" si="408"/>
        <v>0</v>
      </c>
      <c r="BU934" s="342">
        <f t="shared" si="408"/>
        <v>0</v>
      </c>
      <c r="BV934" s="342">
        <f t="shared" si="408"/>
        <v>0</v>
      </c>
      <c r="BW934" s="342">
        <f t="shared" si="408"/>
        <v>0</v>
      </c>
      <c r="BX934" s="342">
        <f t="shared" si="408"/>
        <v>0</v>
      </c>
      <c r="BY934" s="342">
        <f t="shared" ref="BY934:CJ934" si="409">-IF(BY927&lt;=$D$275,0,PPMT($D$273/12,BY927-$D$275,$D$274*12,-$D$269))*(BY932&lt;&gt;0)</f>
        <v>0</v>
      </c>
      <c r="BZ934" s="342">
        <f t="shared" si="409"/>
        <v>0</v>
      </c>
      <c r="CA934" s="342">
        <f t="shared" si="409"/>
        <v>0</v>
      </c>
      <c r="CB934" s="342">
        <f t="shared" si="409"/>
        <v>0</v>
      </c>
      <c r="CC934" s="342">
        <f t="shared" si="409"/>
        <v>0</v>
      </c>
      <c r="CD934" s="342">
        <f t="shared" si="409"/>
        <v>0</v>
      </c>
      <c r="CE934" s="342">
        <f t="shared" si="409"/>
        <v>0</v>
      </c>
      <c r="CF934" s="342">
        <f t="shared" si="409"/>
        <v>0</v>
      </c>
      <c r="CG934" s="342">
        <f t="shared" si="409"/>
        <v>0</v>
      </c>
      <c r="CH934" s="342">
        <f t="shared" si="409"/>
        <v>0</v>
      </c>
      <c r="CI934" s="342">
        <f t="shared" si="409"/>
        <v>0</v>
      </c>
      <c r="CJ934" s="342">
        <f t="shared" si="409"/>
        <v>0</v>
      </c>
      <c r="CK934" s="342"/>
      <c r="CL934" s="342"/>
      <c r="CM934" s="342"/>
      <c r="CN934" s="342"/>
      <c r="CO934" s="342"/>
      <c r="CP934" s="342"/>
      <c r="CQ934" s="342"/>
      <c r="CR934" s="342"/>
      <c r="CS934" s="342"/>
      <c r="CT934" s="342"/>
      <c r="CU934" s="342"/>
      <c r="CV934" s="342"/>
      <c r="CW934" s="342"/>
      <c r="CX934" s="342"/>
      <c r="CY934" s="342"/>
      <c r="CZ934" s="342"/>
      <c r="DA934" s="342"/>
      <c r="DB934" s="342"/>
      <c r="DC934" s="342"/>
      <c r="DD934" s="342"/>
      <c r="DE934" s="342"/>
      <c r="DF934" s="342"/>
      <c r="DG934" s="342"/>
      <c r="DH934" s="342"/>
      <c r="DI934" s="342"/>
      <c r="DJ934" s="342"/>
      <c r="DK934" s="342"/>
      <c r="DL934" s="342"/>
      <c r="DM934" s="342"/>
      <c r="DN934" s="342"/>
      <c r="DO934" s="342"/>
      <c r="DP934" s="342"/>
      <c r="DQ934" s="342"/>
      <c r="DR934" s="342"/>
      <c r="DS934" s="342"/>
      <c r="DT934" s="342"/>
    </row>
    <row r="935" spans="3:124" hidden="1" outlineLevel="1">
      <c r="C935" s="232" t="s">
        <v>318</v>
      </c>
      <c r="D935" s="349"/>
      <c r="E935" s="300">
        <f t="shared" ref="E935:BP935" si="410">IF(E927=$D$308,-E932-E934,0)</f>
        <v>0</v>
      </c>
      <c r="F935" s="301">
        <f t="shared" si="410"/>
        <v>0</v>
      </c>
      <c r="G935" s="301">
        <f t="shared" si="410"/>
        <v>0</v>
      </c>
      <c r="H935" s="301">
        <f t="shared" si="410"/>
        <v>0</v>
      </c>
      <c r="I935" s="301">
        <f t="shared" si="410"/>
        <v>0</v>
      </c>
      <c r="J935" s="301">
        <f t="shared" si="410"/>
        <v>0</v>
      </c>
      <c r="K935" s="301">
        <f t="shared" si="410"/>
        <v>0</v>
      </c>
      <c r="L935" s="301">
        <f t="shared" si="410"/>
        <v>0</v>
      </c>
      <c r="M935" s="301">
        <f t="shared" si="410"/>
        <v>0</v>
      </c>
      <c r="N935" s="301">
        <f t="shared" si="410"/>
        <v>0</v>
      </c>
      <c r="O935" s="301">
        <f t="shared" si="410"/>
        <v>0</v>
      </c>
      <c r="P935" s="301">
        <f t="shared" si="410"/>
        <v>0</v>
      </c>
      <c r="Q935" s="301">
        <f t="shared" si="410"/>
        <v>0</v>
      </c>
      <c r="R935" s="301">
        <f t="shared" si="410"/>
        <v>0</v>
      </c>
      <c r="S935" s="301">
        <f t="shared" si="410"/>
        <v>0</v>
      </c>
      <c r="T935" s="301">
        <f t="shared" si="410"/>
        <v>0</v>
      </c>
      <c r="U935" s="301">
        <f t="shared" si="410"/>
        <v>0</v>
      </c>
      <c r="V935" s="301">
        <f t="shared" si="410"/>
        <v>0</v>
      </c>
      <c r="W935" s="301">
        <f t="shared" si="410"/>
        <v>0</v>
      </c>
      <c r="X935" s="301">
        <f t="shared" si="410"/>
        <v>0</v>
      </c>
      <c r="Y935" s="301">
        <f t="shared" si="410"/>
        <v>0</v>
      </c>
      <c r="Z935" s="301">
        <f t="shared" si="410"/>
        <v>0</v>
      </c>
      <c r="AA935" s="301">
        <f t="shared" si="410"/>
        <v>0</v>
      </c>
      <c r="AB935" s="301">
        <f t="shared" si="410"/>
        <v>0</v>
      </c>
      <c r="AC935" s="301">
        <f t="shared" si="410"/>
        <v>0</v>
      </c>
      <c r="AD935" s="301">
        <f t="shared" si="410"/>
        <v>-3916112.0240541087</v>
      </c>
      <c r="AE935" s="301">
        <f t="shared" si="410"/>
        <v>0</v>
      </c>
      <c r="AF935" s="301">
        <f t="shared" si="410"/>
        <v>0</v>
      </c>
      <c r="AG935" s="301">
        <f t="shared" si="410"/>
        <v>0</v>
      </c>
      <c r="AH935" s="301">
        <f t="shared" si="410"/>
        <v>0</v>
      </c>
      <c r="AI935" s="301">
        <f t="shared" si="410"/>
        <v>0</v>
      </c>
      <c r="AJ935" s="301">
        <f t="shared" si="410"/>
        <v>0</v>
      </c>
      <c r="AK935" s="301">
        <f t="shared" si="410"/>
        <v>0</v>
      </c>
      <c r="AL935" s="301">
        <f t="shared" si="410"/>
        <v>0</v>
      </c>
      <c r="AM935" s="301">
        <f t="shared" si="410"/>
        <v>0</v>
      </c>
      <c r="AN935" s="301">
        <f t="shared" si="410"/>
        <v>0</v>
      </c>
      <c r="AO935" s="301">
        <f t="shared" si="410"/>
        <v>0</v>
      </c>
      <c r="AP935" s="301">
        <f t="shared" si="410"/>
        <v>0</v>
      </c>
      <c r="AQ935" s="301">
        <f t="shared" si="410"/>
        <v>0</v>
      </c>
      <c r="AR935" s="301">
        <f t="shared" si="410"/>
        <v>0</v>
      </c>
      <c r="AS935" s="301">
        <f t="shared" si="410"/>
        <v>0</v>
      </c>
      <c r="AT935" s="301">
        <f t="shared" si="410"/>
        <v>0</v>
      </c>
      <c r="AU935" s="301">
        <f t="shared" si="410"/>
        <v>0</v>
      </c>
      <c r="AV935" s="301">
        <f t="shared" si="410"/>
        <v>0</v>
      </c>
      <c r="AW935" s="301">
        <f t="shared" si="410"/>
        <v>0</v>
      </c>
      <c r="AX935" s="301">
        <f t="shared" si="410"/>
        <v>0</v>
      </c>
      <c r="AY935" s="301">
        <f t="shared" si="410"/>
        <v>0</v>
      </c>
      <c r="AZ935" s="301">
        <f t="shared" si="410"/>
        <v>0</v>
      </c>
      <c r="BA935" s="301">
        <f t="shared" si="410"/>
        <v>0</v>
      </c>
      <c r="BB935" s="301">
        <f t="shared" si="410"/>
        <v>0</v>
      </c>
      <c r="BC935" s="301">
        <f t="shared" si="410"/>
        <v>0</v>
      </c>
      <c r="BD935" s="301">
        <f t="shared" si="410"/>
        <v>0</v>
      </c>
      <c r="BE935" s="301">
        <f t="shared" si="410"/>
        <v>0</v>
      </c>
      <c r="BF935" s="301">
        <f t="shared" si="410"/>
        <v>0</v>
      </c>
      <c r="BG935" s="301">
        <f t="shared" si="410"/>
        <v>0</v>
      </c>
      <c r="BH935" s="301">
        <f t="shared" si="410"/>
        <v>0</v>
      </c>
      <c r="BI935" s="301">
        <f t="shared" si="410"/>
        <v>0</v>
      </c>
      <c r="BJ935" s="301">
        <f t="shared" si="410"/>
        <v>0</v>
      </c>
      <c r="BK935" s="301">
        <f t="shared" si="410"/>
        <v>0</v>
      </c>
      <c r="BL935" s="301">
        <f t="shared" si="410"/>
        <v>0</v>
      </c>
      <c r="BM935" s="301">
        <f t="shared" si="410"/>
        <v>0</v>
      </c>
      <c r="BN935" s="301">
        <f t="shared" si="410"/>
        <v>0</v>
      </c>
      <c r="BO935" s="301">
        <f t="shared" si="410"/>
        <v>0</v>
      </c>
      <c r="BP935" s="301">
        <f t="shared" si="410"/>
        <v>0</v>
      </c>
      <c r="BQ935" s="301">
        <f t="shared" ref="BQ935:BX935" si="411">IF(BQ927=$D$308,-BQ932-BQ934,0)</f>
        <v>0</v>
      </c>
      <c r="BR935" s="301">
        <f t="shared" si="411"/>
        <v>0</v>
      </c>
      <c r="BS935" s="301">
        <f t="shared" si="411"/>
        <v>0</v>
      </c>
      <c r="BT935" s="301">
        <f t="shared" si="411"/>
        <v>0</v>
      </c>
      <c r="BU935" s="301">
        <f t="shared" si="411"/>
        <v>0</v>
      </c>
      <c r="BV935" s="301">
        <f t="shared" si="411"/>
        <v>0</v>
      </c>
      <c r="BW935" s="301">
        <f t="shared" si="411"/>
        <v>0</v>
      </c>
      <c r="BX935" s="301">
        <f t="shared" si="411"/>
        <v>0</v>
      </c>
      <c r="BY935" s="301">
        <f t="shared" ref="BY935:CJ935" si="412">IF(BY927=$D$308,-BY932-BY934,0)</f>
        <v>0</v>
      </c>
      <c r="BZ935" s="301">
        <f t="shared" si="412"/>
        <v>0</v>
      </c>
      <c r="CA935" s="301">
        <f t="shared" si="412"/>
        <v>0</v>
      </c>
      <c r="CB935" s="301">
        <f t="shared" si="412"/>
        <v>0</v>
      </c>
      <c r="CC935" s="301">
        <f t="shared" si="412"/>
        <v>0</v>
      </c>
      <c r="CD935" s="301">
        <f t="shared" si="412"/>
        <v>0</v>
      </c>
      <c r="CE935" s="301">
        <f t="shared" si="412"/>
        <v>0</v>
      </c>
      <c r="CF935" s="301">
        <f t="shared" si="412"/>
        <v>0</v>
      </c>
      <c r="CG935" s="301">
        <f t="shared" si="412"/>
        <v>0</v>
      </c>
      <c r="CH935" s="301">
        <f t="shared" si="412"/>
        <v>0</v>
      </c>
      <c r="CI935" s="301">
        <f t="shared" si="412"/>
        <v>0</v>
      </c>
      <c r="CJ935" s="301">
        <f t="shared" si="412"/>
        <v>0</v>
      </c>
      <c r="CK935" s="301"/>
      <c r="CL935" s="301"/>
      <c r="CM935" s="301"/>
      <c r="CN935" s="301"/>
      <c r="CO935" s="301"/>
      <c r="CP935" s="301"/>
      <c r="CQ935" s="301"/>
      <c r="CR935" s="301"/>
      <c r="CS935" s="301"/>
      <c r="CT935" s="301"/>
      <c r="CU935" s="301"/>
      <c r="CV935" s="301"/>
      <c r="CW935" s="301"/>
      <c r="CX935" s="301"/>
      <c r="CY935" s="301"/>
      <c r="CZ935" s="301"/>
      <c r="DA935" s="301"/>
      <c r="DB935" s="301"/>
      <c r="DC935" s="301"/>
      <c r="DD935" s="301"/>
      <c r="DE935" s="301"/>
      <c r="DF935" s="301"/>
      <c r="DG935" s="301"/>
      <c r="DH935" s="301"/>
      <c r="DI935" s="301"/>
      <c r="DJ935" s="301"/>
      <c r="DK935" s="301"/>
      <c r="DL935" s="301"/>
      <c r="DM935" s="301"/>
      <c r="DN935" s="301"/>
      <c r="DO935" s="301"/>
      <c r="DP935" s="301"/>
      <c r="DQ935" s="301"/>
      <c r="DR935" s="301"/>
      <c r="DS935" s="301"/>
      <c r="DT935" s="301"/>
    </row>
    <row r="936" spans="3:124" hidden="1" outlineLevel="1">
      <c r="C936" s="232" t="s">
        <v>186</v>
      </c>
      <c r="D936" s="349">
        <f>D269</f>
        <v>3969686.4000000004</v>
      </c>
      <c r="E936" s="300">
        <f>E932+E934+E935</f>
        <v>3969686.4000000004</v>
      </c>
      <c r="F936" s="301">
        <f t="shared" ref="F936:BQ936" si="413">F932+F934+F935</f>
        <v>3969686.4000000004</v>
      </c>
      <c r="G936" s="301">
        <f t="shared" si="413"/>
        <v>3969686.4000000004</v>
      </c>
      <c r="H936" s="301">
        <f t="shared" si="413"/>
        <v>3969686.4000000004</v>
      </c>
      <c r="I936" s="301">
        <f t="shared" si="413"/>
        <v>3969686.4000000004</v>
      </c>
      <c r="J936" s="301">
        <f t="shared" si="413"/>
        <v>3969686.4000000004</v>
      </c>
      <c r="K936" s="301">
        <f t="shared" si="413"/>
        <v>3969686.4000000004</v>
      </c>
      <c r="L936" s="301">
        <f t="shared" si="413"/>
        <v>3969686.4000000004</v>
      </c>
      <c r="M936" s="301">
        <f t="shared" si="413"/>
        <v>3969686.4000000004</v>
      </c>
      <c r="N936" s="301">
        <f t="shared" si="413"/>
        <v>3969686.4000000004</v>
      </c>
      <c r="O936" s="301">
        <f t="shared" si="413"/>
        <v>3969686.4000000004</v>
      </c>
      <c r="P936" s="301">
        <f t="shared" si="413"/>
        <v>3969686.4000000004</v>
      </c>
      <c r="Q936" s="301">
        <f t="shared" si="413"/>
        <v>3969686.4000000004</v>
      </c>
      <c r="R936" s="301">
        <f t="shared" si="413"/>
        <v>3969686.4000000004</v>
      </c>
      <c r="S936" s="301">
        <f t="shared" si="413"/>
        <v>3969686.4000000004</v>
      </c>
      <c r="T936" s="301">
        <f t="shared" si="413"/>
        <v>3964916.625039028</v>
      </c>
      <c r="U936" s="301">
        <f t="shared" si="413"/>
        <v>3960126.9760157187</v>
      </c>
      <c r="V936" s="301">
        <f t="shared" si="413"/>
        <v>3955317.3701214786</v>
      </c>
      <c r="W936" s="301">
        <f t="shared" si="413"/>
        <v>3950487.7242026795</v>
      </c>
      <c r="X936" s="301">
        <f t="shared" si="413"/>
        <v>3945637.9547592183</v>
      </c>
      <c r="Y936" s="301">
        <f t="shared" si="413"/>
        <v>3940767.9779430763</v>
      </c>
      <c r="Z936" s="301">
        <f t="shared" si="413"/>
        <v>3935877.7095568669</v>
      </c>
      <c r="AA936" s="301">
        <f t="shared" si="413"/>
        <v>3930967.0650523817</v>
      </c>
      <c r="AB936" s="301">
        <f t="shared" si="413"/>
        <v>3926035.9595291279</v>
      </c>
      <c r="AC936" s="301">
        <f t="shared" si="413"/>
        <v>3921084.3077328606</v>
      </c>
      <c r="AD936" s="301">
        <f t="shared" si="413"/>
        <v>0</v>
      </c>
      <c r="AE936" s="301">
        <f t="shared" si="413"/>
        <v>0</v>
      </c>
      <c r="AF936" s="301">
        <f t="shared" si="413"/>
        <v>0</v>
      </c>
      <c r="AG936" s="301">
        <f t="shared" si="413"/>
        <v>0</v>
      </c>
      <c r="AH936" s="301">
        <f t="shared" si="413"/>
        <v>0</v>
      </c>
      <c r="AI936" s="301">
        <f t="shared" si="413"/>
        <v>0</v>
      </c>
      <c r="AJ936" s="301">
        <f t="shared" si="413"/>
        <v>0</v>
      </c>
      <c r="AK936" s="301">
        <f t="shared" si="413"/>
        <v>0</v>
      </c>
      <c r="AL936" s="301">
        <f t="shared" si="413"/>
        <v>0</v>
      </c>
      <c r="AM936" s="301">
        <f t="shared" si="413"/>
        <v>0</v>
      </c>
      <c r="AN936" s="301">
        <f t="shared" si="413"/>
        <v>0</v>
      </c>
      <c r="AO936" s="301">
        <f t="shared" si="413"/>
        <v>0</v>
      </c>
      <c r="AP936" s="301">
        <f t="shared" si="413"/>
        <v>0</v>
      </c>
      <c r="AQ936" s="301">
        <f t="shared" si="413"/>
        <v>0</v>
      </c>
      <c r="AR936" s="301">
        <f t="shared" si="413"/>
        <v>0</v>
      </c>
      <c r="AS936" s="301">
        <f t="shared" si="413"/>
        <v>0</v>
      </c>
      <c r="AT936" s="301">
        <f t="shared" si="413"/>
        <v>0</v>
      </c>
      <c r="AU936" s="301">
        <f t="shared" si="413"/>
        <v>0</v>
      </c>
      <c r="AV936" s="301">
        <f t="shared" si="413"/>
        <v>0</v>
      </c>
      <c r="AW936" s="301">
        <f t="shared" si="413"/>
        <v>0</v>
      </c>
      <c r="AX936" s="301">
        <f t="shared" si="413"/>
        <v>0</v>
      </c>
      <c r="AY936" s="301">
        <f t="shared" si="413"/>
        <v>0</v>
      </c>
      <c r="AZ936" s="301">
        <f t="shared" si="413"/>
        <v>0</v>
      </c>
      <c r="BA936" s="301">
        <f t="shared" si="413"/>
        <v>0</v>
      </c>
      <c r="BB936" s="301">
        <f t="shared" si="413"/>
        <v>0</v>
      </c>
      <c r="BC936" s="301">
        <f t="shared" si="413"/>
        <v>0</v>
      </c>
      <c r="BD936" s="301">
        <f t="shared" si="413"/>
        <v>0</v>
      </c>
      <c r="BE936" s="301">
        <f t="shared" si="413"/>
        <v>0</v>
      </c>
      <c r="BF936" s="301">
        <f t="shared" si="413"/>
        <v>0</v>
      </c>
      <c r="BG936" s="301">
        <f t="shared" si="413"/>
        <v>0</v>
      </c>
      <c r="BH936" s="301">
        <f t="shared" si="413"/>
        <v>0</v>
      </c>
      <c r="BI936" s="301">
        <f t="shared" si="413"/>
        <v>0</v>
      </c>
      <c r="BJ936" s="301">
        <f t="shared" si="413"/>
        <v>0</v>
      </c>
      <c r="BK936" s="301">
        <f t="shared" si="413"/>
        <v>0</v>
      </c>
      <c r="BL936" s="301">
        <f t="shared" si="413"/>
        <v>0</v>
      </c>
      <c r="BM936" s="301">
        <f t="shared" si="413"/>
        <v>0</v>
      </c>
      <c r="BN936" s="301">
        <f t="shared" si="413"/>
        <v>0</v>
      </c>
      <c r="BO936" s="301">
        <f t="shared" si="413"/>
        <v>0</v>
      </c>
      <c r="BP936" s="301">
        <f t="shared" si="413"/>
        <v>0</v>
      </c>
      <c r="BQ936" s="301">
        <f t="shared" si="413"/>
        <v>0</v>
      </c>
      <c r="BR936" s="301">
        <f t="shared" ref="BR936:BX936" si="414">BR932+BR934+BR935</f>
        <v>0</v>
      </c>
      <c r="BS936" s="301">
        <f t="shared" si="414"/>
        <v>0</v>
      </c>
      <c r="BT936" s="301">
        <f t="shared" si="414"/>
        <v>0</v>
      </c>
      <c r="BU936" s="301">
        <f t="shared" si="414"/>
        <v>0</v>
      </c>
      <c r="BV936" s="301">
        <f t="shared" si="414"/>
        <v>0</v>
      </c>
      <c r="BW936" s="301">
        <f t="shared" si="414"/>
        <v>0</v>
      </c>
      <c r="BX936" s="301">
        <f t="shared" si="414"/>
        <v>0</v>
      </c>
      <c r="BY936" s="301">
        <f t="shared" ref="BY936:CJ936" si="415">BY932+BY934+BY935</f>
        <v>0</v>
      </c>
      <c r="BZ936" s="301">
        <f t="shared" si="415"/>
        <v>0</v>
      </c>
      <c r="CA936" s="301">
        <f t="shared" si="415"/>
        <v>0</v>
      </c>
      <c r="CB936" s="301">
        <f t="shared" si="415"/>
        <v>0</v>
      </c>
      <c r="CC936" s="301">
        <f t="shared" si="415"/>
        <v>0</v>
      </c>
      <c r="CD936" s="301">
        <f t="shared" si="415"/>
        <v>0</v>
      </c>
      <c r="CE936" s="301">
        <f t="shared" si="415"/>
        <v>0</v>
      </c>
      <c r="CF936" s="301">
        <f t="shared" si="415"/>
        <v>0</v>
      </c>
      <c r="CG936" s="301">
        <f t="shared" si="415"/>
        <v>0</v>
      </c>
      <c r="CH936" s="301">
        <f t="shared" si="415"/>
        <v>0</v>
      </c>
      <c r="CI936" s="301">
        <f t="shared" si="415"/>
        <v>0</v>
      </c>
      <c r="CJ936" s="301">
        <f t="shared" si="415"/>
        <v>0</v>
      </c>
      <c r="CK936" s="301"/>
      <c r="CL936" s="301"/>
      <c r="CM936" s="301"/>
      <c r="CN936" s="301"/>
      <c r="CO936" s="301"/>
      <c r="CP936" s="301"/>
      <c r="CQ936" s="301"/>
      <c r="CR936" s="301"/>
      <c r="CS936" s="301"/>
      <c r="CT936" s="301"/>
      <c r="CU936" s="301"/>
      <c r="CV936" s="301"/>
      <c r="CW936" s="301"/>
      <c r="CX936" s="301"/>
      <c r="CY936" s="301"/>
      <c r="CZ936" s="301"/>
      <c r="DA936" s="301"/>
      <c r="DB936" s="301"/>
      <c r="DC936" s="301"/>
      <c r="DD936" s="301"/>
      <c r="DE936" s="301"/>
      <c r="DF936" s="301"/>
      <c r="DG936" s="301"/>
      <c r="DH936" s="301"/>
      <c r="DI936" s="301"/>
      <c r="DJ936" s="301"/>
      <c r="DK936" s="301"/>
      <c r="DL936" s="301"/>
      <c r="DM936" s="301"/>
      <c r="DN936" s="301"/>
      <c r="DO936" s="301"/>
      <c r="DP936" s="301"/>
      <c r="DQ936" s="301"/>
      <c r="DR936" s="301"/>
      <c r="DS936" s="301"/>
      <c r="DT936" s="301"/>
    </row>
    <row r="937" spans="3:124" hidden="1" outlineLevel="1">
      <c r="C937" s="23" t="s">
        <v>311</v>
      </c>
      <c r="D937" s="349"/>
      <c r="E937" s="300"/>
      <c r="F937" s="301"/>
      <c r="G937" s="304"/>
      <c r="H937" s="284"/>
      <c r="I937" s="284"/>
      <c r="J937" s="284"/>
      <c r="K937" s="284"/>
      <c r="L937" s="284"/>
      <c r="M937" s="284"/>
      <c r="N937" s="284"/>
    </row>
    <row r="938" spans="3:124" hidden="1" outlineLevel="1">
      <c r="C938" s="232" t="s">
        <v>184</v>
      </c>
      <c r="D938" s="349"/>
      <c r="E938" s="300">
        <f>D942</f>
        <v>0</v>
      </c>
      <c r="F938" s="301">
        <f t="shared" ref="F938:BQ938" si="416">E942</f>
        <v>0</v>
      </c>
      <c r="G938" s="301">
        <f t="shared" si="416"/>
        <v>0</v>
      </c>
      <c r="H938" s="301">
        <f t="shared" si="416"/>
        <v>0</v>
      </c>
      <c r="I938" s="301">
        <f t="shared" si="416"/>
        <v>0</v>
      </c>
      <c r="J938" s="301">
        <f t="shared" si="416"/>
        <v>0</v>
      </c>
      <c r="K938" s="301">
        <f t="shared" si="416"/>
        <v>0</v>
      </c>
      <c r="L938" s="301">
        <f t="shared" si="416"/>
        <v>0</v>
      </c>
      <c r="M938" s="301">
        <f t="shared" si="416"/>
        <v>0</v>
      </c>
      <c r="N938" s="301">
        <f t="shared" si="416"/>
        <v>0</v>
      </c>
      <c r="O938" s="301">
        <f t="shared" si="416"/>
        <v>0</v>
      </c>
      <c r="P938" s="301">
        <f t="shared" si="416"/>
        <v>0</v>
      </c>
      <c r="Q938" s="301">
        <f t="shared" si="416"/>
        <v>0</v>
      </c>
      <c r="R938" s="301">
        <f t="shared" si="416"/>
        <v>0</v>
      </c>
      <c r="S938" s="301">
        <f t="shared" si="416"/>
        <v>0</v>
      </c>
      <c r="T938" s="301">
        <f t="shared" si="416"/>
        <v>0</v>
      </c>
      <c r="U938" s="301">
        <f t="shared" si="416"/>
        <v>0</v>
      </c>
      <c r="V938" s="301">
        <f t="shared" si="416"/>
        <v>0</v>
      </c>
      <c r="W938" s="301">
        <f t="shared" si="416"/>
        <v>0</v>
      </c>
      <c r="X938" s="301">
        <f t="shared" si="416"/>
        <v>0</v>
      </c>
      <c r="Y938" s="301">
        <f t="shared" si="416"/>
        <v>0</v>
      </c>
      <c r="Z938" s="301">
        <f t="shared" si="416"/>
        <v>0</v>
      </c>
      <c r="AA938" s="301">
        <f t="shared" si="416"/>
        <v>0</v>
      </c>
      <c r="AB938" s="301">
        <f t="shared" si="416"/>
        <v>0</v>
      </c>
      <c r="AC938" s="301">
        <f t="shared" si="416"/>
        <v>0</v>
      </c>
      <c r="AD938" s="301">
        <f t="shared" si="416"/>
        <v>0</v>
      </c>
      <c r="AE938" s="301">
        <f t="shared" si="416"/>
        <v>0</v>
      </c>
      <c r="AF938" s="301">
        <f t="shared" si="416"/>
        <v>0</v>
      </c>
      <c r="AG938" s="301">
        <f t="shared" si="416"/>
        <v>0</v>
      </c>
      <c r="AH938" s="301">
        <f t="shared" si="416"/>
        <v>0</v>
      </c>
      <c r="AI938" s="301">
        <f t="shared" si="416"/>
        <v>0</v>
      </c>
      <c r="AJ938" s="301">
        <f t="shared" si="416"/>
        <v>0</v>
      </c>
      <c r="AK938" s="301">
        <f t="shared" si="416"/>
        <v>0</v>
      </c>
      <c r="AL938" s="301">
        <f t="shared" si="416"/>
        <v>0</v>
      </c>
      <c r="AM938" s="301">
        <f t="shared" si="416"/>
        <v>0</v>
      </c>
      <c r="AN938" s="301">
        <f t="shared" si="416"/>
        <v>0</v>
      </c>
      <c r="AO938" s="301">
        <f t="shared" si="416"/>
        <v>0</v>
      </c>
      <c r="AP938" s="301">
        <f t="shared" si="416"/>
        <v>0</v>
      </c>
      <c r="AQ938" s="301">
        <f t="shared" si="416"/>
        <v>0</v>
      </c>
      <c r="AR938" s="301">
        <f t="shared" si="416"/>
        <v>0</v>
      </c>
      <c r="AS938" s="301">
        <f t="shared" si="416"/>
        <v>0</v>
      </c>
      <c r="AT938" s="301">
        <f t="shared" si="416"/>
        <v>0</v>
      </c>
      <c r="AU938" s="301">
        <f t="shared" si="416"/>
        <v>0</v>
      </c>
      <c r="AV938" s="301">
        <f t="shared" si="416"/>
        <v>0</v>
      </c>
      <c r="AW938" s="301">
        <f t="shared" si="416"/>
        <v>0</v>
      </c>
      <c r="AX938" s="301">
        <f t="shared" si="416"/>
        <v>0</v>
      </c>
      <c r="AY938" s="301">
        <f t="shared" si="416"/>
        <v>0</v>
      </c>
      <c r="AZ938" s="301">
        <f t="shared" si="416"/>
        <v>0</v>
      </c>
      <c r="BA938" s="301">
        <f t="shared" si="416"/>
        <v>0</v>
      </c>
      <c r="BB938" s="301">
        <f t="shared" si="416"/>
        <v>0</v>
      </c>
      <c r="BC938" s="301">
        <f t="shared" si="416"/>
        <v>0</v>
      </c>
      <c r="BD938" s="301">
        <f t="shared" si="416"/>
        <v>0</v>
      </c>
      <c r="BE938" s="301">
        <f t="shared" si="416"/>
        <v>0</v>
      </c>
      <c r="BF938" s="301">
        <f t="shared" si="416"/>
        <v>0</v>
      </c>
      <c r="BG938" s="301">
        <f t="shared" si="416"/>
        <v>0</v>
      </c>
      <c r="BH938" s="301">
        <f t="shared" si="416"/>
        <v>0</v>
      </c>
      <c r="BI938" s="301">
        <f t="shared" si="416"/>
        <v>0</v>
      </c>
      <c r="BJ938" s="301">
        <f t="shared" si="416"/>
        <v>0</v>
      </c>
      <c r="BK938" s="301">
        <f t="shared" si="416"/>
        <v>0</v>
      </c>
      <c r="BL938" s="301">
        <f t="shared" si="416"/>
        <v>0</v>
      </c>
      <c r="BM938" s="301">
        <f t="shared" si="416"/>
        <v>0</v>
      </c>
      <c r="BN938" s="301">
        <f t="shared" si="416"/>
        <v>0</v>
      </c>
      <c r="BO938" s="301">
        <f t="shared" si="416"/>
        <v>0</v>
      </c>
      <c r="BP938" s="301">
        <f t="shared" si="416"/>
        <v>0</v>
      </c>
      <c r="BQ938" s="301">
        <f t="shared" si="416"/>
        <v>0</v>
      </c>
      <c r="BR938" s="301">
        <f t="shared" ref="BR938:BX938" si="417">BQ942</f>
        <v>0</v>
      </c>
      <c r="BS938" s="301">
        <f t="shared" si="417"/>
        <v>0</v>
      </c>
      <c r="BT938" s="301">
        <f t="shared" si="417"/>
        <v>0</v>
      </c>
      <c r="BU938" s="301">
        <f t="shared" si="417"/>
        <v>0</v>
      </c>
      <c r="BV938" s="301">
        <f t="shared" si="417"/>
        <v>0</v>
      </c>
      <c r="BW938" s="301">
        <f t="shared" si="417"/>
        <v>0</v>
      </c>
      <c r="BX938" s="301">
        <f t="shared" si="417"/>
        <v>0</v>
      </c>
      <c r="BY938" s="301">
        <f t="shared" ref="BY938" si="418">BX942</f>
        <v>0</v>
      </c>
      <c r="BZ938" s="301">
        <f t="shared" ref="BZ938" si="419">BY942</f>
        <v>0</v>
      </c>
      <c r="CA938" s="301">
        <f t="shared" ref="CA938" si="420">BZ942</f>
        <v>0</v>
      </c>
      <c r="CB938" s="301">
        <f t="shared" ref="CB938" si="421">CA942</f>
        <v>0</v>
      </c>
      <c r="CC938" s="301">
        <f t="shared" ref="CC938" si="422">CB942</f>
        <v>0</v>
      </c>
      <c r="CD938" s="301">
        <f t="shared" ref="CD938" si="423">CC942</f>
        <v>0</v>
      </c>
      <c r="CE938" s="301">
        <f t="shared" ref="CE938" si="424">CD942</f>
        <v>0</v>
      </c>
      <c r="CF938" s="301">
        <f t="shared" ref="CF938" si="425">CE942</f>
        <v>0</v>
      </c>
      <c r="CG938" s="301">
        <f t="shared" ref="CG938" si="426">CF942</f>
        <v>0</v>
      </c>
      <c r="CH938" s="301">
        <f t="shared" ref="CH938" si="427">CG942</f>
        <v>0</v>
      </c>
      <c r="CI938" s="301">
        <f t="shared" ref="CI938" si="428">CH942</f>
        <v>0</v>
      </c>
      <c r="CJ938" s="301">
        <f t="shared" ref="CJ938" si="429">CI942</f>
        <v>0</v>
      </c>
      <c r="CK938" s="301"/>
      <c r="CL938" s="301"/>
      <c r="CM938" s="301"/>
      <c r="CN938" s="301"/>
      <c r="CO938" s="301"/>
      <c r="CP938" s="301"/>
      <c r="CQ938" s="301"/>
      <c r="CR938" s="301"/>
      <c r="CS938" s="301"/>
      <c r="CT938" s="301"/>
      <c r="CU938" s="301"/>
      <c r="CV938" s="301"/>
      <c r="CW938" s="301"/>
      <c r="CX938" s="301"/>
      <c r="CY938" s="301"/>
      <c r="CZ938" s="301"/>
      <c r="DA938" s="301"/>
      <c r="DB938" s="301"/>
      <c r="DC938" s="301"/>
      <c r="DD938" s="301"/>
      <c r="DE938" s="301"/>
      <c r="DF938" s="301"/>
      <c r="DG938" s="301"/>
      <c r="DH938" s="301"/>
      <c r="DI938" s="301"/>
      <c r="DJ938" s="301"/>
      <c r="DK938" s="301"/>
      <c r="DL938" s="301"/>
      <c r="DM938" s="301"/>
      <c r="DN938" s="301"/>
      <c r="DO938" s="301"/>
      <c r="DP938" s="301"/>
      <c r="DQ938" s="301"/>
      <c r="DR938" s="301"/>
      <c r="DS938" s="301"/>
      <c r="DT938" s="301"/>
    </row>
    <row r="939" spans="3:124" hidden="1" outlineLevel="1">
      <c r="C939" s="232" t="s">
        <v>314</v>
      </c>
      <c r="D939" s="349"/>
      <c r="E939" s="341">
        <f>-IF(E927&lt;=$D$295,$M$288,IPMT($D$293/12,E927-$D$295,$D$294*12,-$D$290))*(E938&lt;&gt;0)</f>
        <v>0</v>
      </c>
      <c r="F939" s="301">
        <f t="shared" ref="F939:BQ939" si="430">-IF(F927&lt;=$D$295,$M$288,IPMT($D$293/12,F927-$D$295,$D$294*12,-$D$290))*(F938&lt;&gt;0)</f>
        <v>0</v>
      </c>
      <c r="G939" s="301">
        <f t="shared" si="430"/>
        <v>0</v>
      </c>
      <c r="H939" s="301">
        <f t="shared" si="430"/>
        <v>0</v>
      </c>
      <c r="I939" s="301">
        <f t="shared" si="430"/>
        <v>0</v>
      </c>
      <c r="J939" s="301">
        <f t="shared" si="430"/>
        <v>0</v>
      </c>
      <c r="K939" s="301">
        <f t="shared" si="430"/>
        <v>0</v>
      </c>
      <c r="L939" s="301">
        <f t="shared" si="430"/>
        <v>0</v>
      </c>
      <c r="M939" s="301">
        <f t="shared" si="430"/>
        <v>0</v>
      </c>
      <c r="N939" s="301">
        <f t="shared" si="430"/>
        <v>0</v>
      </c>
      <c r="O939" s="301">
        <f t="shared" si="430"/>
        <v>0</v>
      </c>
      <c r="P939" s="301">
        <f t="shared" si="430"/>
        <v>0</v>
      </c>
      <c r="Q939" s="301">
        <f t="shared" si="430"/>
        <v>0</v>
      </c>
      <c r="R939" s="301">
        <f t="shared" si="430"/>
        <v>0</v>
      </c>
      <c r="S939" s="301">
        <f t="shared" si="430"/>
        <v>0</v>
      </c>
      <c r="T939" s="301">
        <f t="shared" si="430"/>
        <v>0</v>
      </c>
      <c r="U939" s="301">
        <f t="shared" si="430"/>
        <v>0</v>
      </c>
      <c r="V939" s="301">
        <f t="shared" si="430"/>
        <v>0</v>
      </c>
      <c r="W939" s="301">
        <f t="shared" si="430"/>
        <v>0</v>
      </c>
      <c r="X939" s="301">
        <f t="shared" si="430"/>
        <v>0</v>
      </c>
      <c r="Y939" s="301">
        <f t="shared" si="430"/>
        <v>0</v>
      </c>
      <c r="Z939" s="301">
        <f t="shared" si="430"/>
        <v>0</v>
      </c>
      <c r="AA939" s="301">
        <f t="shared" si="430"/>
        <v>0</v>
      </c>
      <c r="AB939" s="301">
        <f t="shared" si="430"/>
        <v>0</v>
      </c>
      <c r="AC939" s="301">
        <f t="shared" si="430"/>
        <v>0</v>
      </c>
      <c r="AD939" s="301">
        <f t="shared" si="430"/>
        <v>0</v>
      </c>
      <c r="AE939" s="301">
        <f t="shared" si="430"/>
        <v>0</v>
      </c>
      <c r="AF939" s="301">
        <f t="shared" si="430"/>
        <v>0</v>
      </c>
      <c r="AG939" s="301">
        <f t="shared" si="430"/>
        <v>0</v>
      </c>
      <c r="AH939" s="301">
        <f t="shared" si="430"/>
        <v>0</v>
      </c>
      <c r="AI939" s="301">
        <f t="shared" si="430"/>
        <v>0</v>
      </c>
      <c r="AJ939" s="301">
        <f t="shared" si="430"/>
        <v>0</v>
      </c>
      <c r="AK939" s="301">
        <f t="shared" si="430"/>
        <v>0</v>
      </c>
      <c r="AL939" s="301">
        <f t="shared" si="430"/>
        <v>0</v>
      </c>
      <c r="AM939" s="301">
        <f t="shared" si="430"/>
        <v>0</v>
      </c>
      <c r="AN939" s="301">
        <f t="shared" si="430"/>
        <v>0</v>
      </c>
      <c r="AO939" s="301">
        <f t="shared" si="430"/>
        <v>0</v>
      </c>
      <c r="AP939" s="301">
        <f t="shared" si="430"/>
        <v>0</v>
      </c>
      <c r="AQ939" s="301">
        <f t="shared" si="430"/>
        <v>0</v>
      </c>
      <c r="AR939" s="301">
        <f t="shared" si="430"/>
        <v>0</v>
      </c>
      <c r="AS939" s="301">
        <f t="shared" si="430"/>
        <v>0</v>
      </c>
      <c r="AT939" s="301">
        <f t="shared" si="430"/>
        <v>0</v>
      </c>
      <c r="AU939" s="301">
        <f t="shared" si="430"/>
        <v>0</v>
      </c>
      <c r="AV939" s="301">
        <f t="shared" si="430"/>
        <v>0</v>
      </c>
      <c r="AW939" s="301">
        <f t="shared" si="430"/>
        <v>0</v>
      </c>
      <c r="AX939" s="301">
        <f t="shared" si="430"/>
        <v>0</v>
      </c>
      <c r="AY939" s="301">
        <f t="shared" si="430"/>
        <v>0</v>
      </c>
      <c r="AZ939" s="301">
        <f t="shared" si="430"/>
        <v>0</v>
      </c>
      <c r="BA939" s="301">
        <f t="shared" si="430"/>
        <v>0</v>
      </c>
      <c r="BB939" s="301">
        <f t="shared" si="430"/>
        <v>0</v>
      </c>
      <c r="BC939" s="301">
        <f t="shared" si="430"/>
        <v>0</v>
      </c>
      <c r="BD939" s="301">
        <f t="shared" si="430"/>
        <v>0</v>
      </c>
      <c r="BE939" s="301">
        <f t="shared" si="430"/>
        <v>0</v>
      </c>
      <c r="BF939" s="301">
        <f t="shared" si="430"/>
        <v>0</v>
      </c>
      <c r="BG939" s="301">
        <f t="shared" si="430"/>
        <v>0</v>
      </c>
      <c r="BH939" s="301">
        <f t="shared" si="430"/>
        <v>0</v>
      </c>
      <c r="BI939" s="301">
        <f t="shared" si="430"/>
        <v>0</v>
      </c>
      <c r="BJ939" s="301">
        <f t="shared" si="430"/>
        <v>0</v>
      </c>
      <c r="BK939" s="301">
        <f t="shared" si="430"/>
        <v>0</v>
      </c>
      <c r="BL939" s="301">
        <f t="shared" si="430"/>
        <v>0</v>
      </c>
      <c r="BM939" s="301">
        <f t="shared" si="430"/>
        <v>0</v>
      </c>
      <c r="BN939" s="301">
        <f t="shared" si="430"/>
        <v>0</v>
      </c>
      <c r="BO939" s="301">
        <f t="shared" si="430"/>
        <v>0</v>
      </c>
      <c r="BP939" s="301">
        <f t="shared" si="430"/>
        <v>0</v>
      </c>
      <c r="BQ939" s="301">
        <f t="shared" si="430"/>
        <v>0</v>
      </c>
      <c r="BR939" s="301">
        <f t="shared" ref="BR939:BX939" si="431">-IF(BR927&lt;=$D$295,$M$288,IPMT($D$293/12,BR927-$D$295,$D$294*12,-$D$290))*(BR938&lt;&gt;0)</f>
        <v>0</v>
      </c>
      <c r="BS939" s="301">
        <f t="shared" si="431"/>
        <v>0</v>
      </c>
      <c r="BT939" s="301">
        <f t="shared" si="431"/>
        <v>0</v>
      </c>
      <c r="BU939" s="301">
        <f t="shared" si="431"/>
        <v>0</v>
      </c>
      <c r="BV939" s="301">
        <f t="shared" si="431"/>
        <v>0</v>
      </c>
      <c r="BW939" s="301">
        <f t="shared" si="431"/>
        <v>0</v>
      </c>
      <c r="BX939" s="301">
        <f t="shared" si="431"/>
        <v>0</v>
      </c>
      <c r="BY939" s="301">
        <f t="shared" ref="BY939:CJ939" si="432">-IF(BY927&lt;=$D$295,$M$288,IPMT($D$293/12,BY927-$D$295,$D$294*12,-$D$290))*(BY938&lt;&gt;0)</f>
        <v>0</v>
      </c>
      <c r="BZ939" s="301">
        <f t="shared" si="432"/>
        <v>0</v>
      </c>
      <c r="CA939" s="301">
        <f t="shared" si="432"/>
        <v>0</v>
      </c>
      <c r="CB939" s="301">
        <f t="shared" si="432"/>
        <v>0</v>
      </c>
      <c r="CC939" s="301">
        <f t="shared" si="432"/>
        <v>0</v>
      </c>
      <c r="CD939" s="301">
        <f t="shared" si="432"/>
        <v>0</v>
      </c>
      <c r="CE939" s="301">
        <f t="shared" si="432"/>
        <v>0</v>
      </c>
      <c r="CF939" s="301">
        <f t="shared" si="432"/>
        <v>0</v>
      </c>
      <c r="CG939" s="301">
        <f t="shared" si="432"/>
        <v>0</v>
      </c>
      <c r="CH939" s="301">
        <f t="shared" si="432"/>
        <v>0</v>
      </c>
      <c r="CI939" s="301">
        <f t="shared" si="432"/>
        <v>0</v>
      </c>
      <c r="CJ939" s="301">
        <f t="shared" si="432"/>
        <v>0</v>
      </c>
      <c r="CK939" s="301"/>
      <c r="CL939" s="301"/>
      <c r="CM939" s="301"/>
      <c r="CN939" s="301"/>
      <c r="CO939" s="301"/>
      <c r="CP939" s="301"/>
      <c r="CQ939" s="301"/>
      <c r="CR939" s="301"/>
      <c r="CS939" s="301"/>
      <c r="CT939" s="301"/>
      <c r="CU939" s="301"/>
      <c r="CV939" s="301"/>
      <c r="CW939" s="301"/>
      <c r="CX939" s="301"/>
      <c r="CY939" s="301"/>
      <c r="CZ939" s="301"/>
      <c r="DA939" s="301"/>
      <c r="DB939" s="301"/>
      <c r="DC939" s="301"/>
      <c r="DD939" s="301"/>
      <c r="DE939" s="301"/>
      <c r="DF939" s="301"/>
      <c r="DG939" s="301"/>
      <c r="DH939" s="301"/>
      <c r="DI939" s="301"/>
      <c r="DJ939" s="301"/>
      <c r="DK939" s="301"/>
      <c r="DL939" s="301"/>
      <c r="DM939" s="301"/>
      <c r="DN939" s="301"/>
      <c r="DO939" s="301"/>
      <c r="DP939" s="301"/>
      <c r="DQ939" s="301"/>
      <c r="DR939" s="301"/>
      <c r="DS939" s="301"/>
      <c r="DT939" s="301"/>
    </row>
    <row r="940" spans="3:124" hidden="1" outlineLevel="1">
      <c r="C940" s="232" t="s">
        <v>315</v>
      </c>
      <c r="D940" s="349"/>
      <c r="E940" s="341">
        <f t="shared" ref="E940:BP940" si="433">-IF(E927&lt;=$D$295,0,PPMT($D$293/12,E927-$D$295,$D$294*12,-$D$290))*(E938&lt;&gt;0)</f>
        <v>0</v>
      </c>
      <c r="F940" s="342">
        <f t="shared" si="433"/>
        <v>0</v>
      </c>
      <c r="G940" s="342">
        <f t="shared" si="433"/>
        <v>0</v>
      </c>
      <c r="H940" s="342">
        <f t="shared" si="433"/>
        <v>0</v>
      </c>
      <c r="I940" s="342">
        <f t="shared" si="433"/>
        <v>0</v>
      </c>
      <c r="J940" s="342">
        <f t="shared" si="433"/>
        <v>0</v>
      </c>
      <c r="K940" s="342">
        <f t="shared" si="433"/>
        <v>0</v>
      </c>
      <c r="L940" s="342">
        <f t="shared" si="433"/>
        <v>0</v>
      </c>
      <c r="M940" s="342">
        <f t="shared" si="433"/>
        <v>0</v>
      </c>
      <c r="N940" s="342">
        <f t="shared" si="433"/>
        <v>0</v>
      </c>
      <c r="O940" s="342">
        <f t="shared" si="433"/>
        <v>0</v>
      </c>
      <c r="P940" s="342">
        <f t="shared" si="433"/>
        <v>0</v>
      </c>
      <c r="Q940" s="342">
        <f t="shared" si="433"/>
        <v>0</v>
      </c>
      <c r="R940" s="342">
        <f t="shared" si="433"/>
        <v>0</v>
      </c>
      <c r="S940" s="342">
        <f t="shared" si="433"/>
        <v>0</v>
      </c>
      <c r="T940" s="342">
        <f t="shared" si="433"/>
        <v>0</v>
      </c>
      <c r="U940" s="342">
        <f t="shared" si="433"/>
        <v>0</v>
      </c>
      <c r="V940" s="342">
        <f t="shared" si="433"/>
        <v>0</v>
      </c>
      <c r="W940" s="342">
        <f t="shared" si="433"/>
        <v>0</v>
      </c>
      <c r="X940" s="342">
        <f t="shared" si="433"/>
        <v>0</v>
      </c>
      <c r="Y940" s="342">
        <f t="shared" si="433"/>
        <v>0</v>
      </c>
      <c r="Z940" s="342">
        <f t="shared" si="433"/>
        <v>0</v>
      </c>
      <c r="AA940" s="342">
        <f t="shared" si="433"/>
        <v>0</v>
      </c>
      <c r="AB940" s="342">
        <f t="shared" si="433"/>
        <v>0</v>
      </c>
      <c r="AC940" s="342">
        <f t="shared" si="433"/>
        <v>0</v>
      </c>
      <c r="AD940" s="342">
        <f t="shared" si="433"/>
        <v>0</v>
      </c>
      <c r="AE940" s="342">
        <f t="shared" si="433"/>
        <v>0</v>
      </c>
      <c r="AF940" s="342">
        <f t="shared" si="433"/>
        <v>0</v>
      </c>
      <c r="AG940" s="342">
        <f t="shared" si="433"/>
        <v>0</v>
      </c>
      <c r="AH940" s="342">
        <f t="shared" si="433"/>
        <v>0</v>
      </c>
      <c r="AI940" s="342">
        <f t="shared" si="433"/>
        <v>0</v>
      </c>
      <c r="AJ940" s="342">
        <f t="shared" si="433"/>
        <v>0</v>
      </c>
      <c r="AK940" s="342">
        <f t="shared" si="433"/>
        <v>0</v>
      </c>
      <c r="AL940" s="342">
        <f t="shared" si="433"/>
        <v>0</v>
      </c>
      <c r="AM940" s="342">
        <f t="shared" si="433"/>
        <v>0</v>
      </c>
      <c r="AN940" s="342">
        <f t="shared" si="433"/>
        <v>0</v>
      </c>
      <c r="AO940" s="342">
        <f t="shared" si="433"/>
        <v>0</v>
      </c>
      <c r="AP940" s="342">
        <f t="shared" si="433"/>
        <v>0</v>
      </c>
      <c r="AQ940" s="342">
        <f t="shared" si="433"/>
        <v>0</v>
      </c>
      <c r="AR940" s="342">
        <f t="shared" si="433"/>
        <v>0</v>
      </c>
      <c r="AS940" s="342">
        <f t="shared" si="433"/>
        <v>0</v>
      </c>
      <c r="AT940" s="342">
        <f t="shared" si="433"/>
        <v>0</v>
      </c>
      <c r="AU940" s="342">
        <f t="shared" si="433"/>
        <v>0</v>
      </c>
      <c r="AV940" s="342">
        <f t="shared" si="433"/>
        <v>0</v>
      </c>
      <c r="AW940" s="342">
        <f t="shared" si="433"/>
        <v>0</v>
      </c>
      <c r="AX940" s="342">
        <f t="shared" si="433"/>
        <v>0</v>
      </c>
      <c r="AY940" s="342">
        <f t="shared" si="433"/>
        <v>0</v>
      </c>
      <c r="AZ940" s="342">
        <f t="shared" si="433"/>
        <v>0</v>
      </c>
      <c r="BA940" s="342">
        <f t="shared" si="433"/>
        <v>0</v>
      </c>
      <c r="BB940" s="342">
        <f t="shared" si="433"/>
        <v>0</v>
      </c>
      <c r="BC940" s="342">
        <f t="shared" si="433"/>
        <v>0</v>
      </c>
      <c r="BD940" s="342">
        <f t="shared" si="433"/>
        <v>0</v>
      </c>
      <c r="BE940" s="342">
        <f t="shared" si="433"/>
        <v>0</v>
      </c>
      <c r="BF940" s="342">
        <f t="shared" si="433"/>
        <v>0</v>
      </c>
      <c r="BG940" s="342">
        <f t="shared" si="433"/>
        <v>0</v>
      </c>
      <c r="BH940" s="342">
        <f t="shared" si="433"/>
        <v>0</v>
      </c>
      <c r="BI940" s="342">
        <f t="shared" si="433"/>
        <v>0</v>
      </c>
      <c r="BJ940" s="342">
        <f t="shared" si="433"/>
        <v>0</v>
      </c>
      <c r="BK940" s="342">
        <f t="shared" si="433"/>
        <v>0</v>
      </c>
      <c r="BL940" s="342">
        <f t="shared" si="433"/>
        <v>0</v>
      </c>
      <c r="BM940" s="342">
        <f t="shared" si="433"/>
        <v>0</v>
      </c>
      <c r="BN940" s="342">
        <f t="shared" si="433"/>
        <v>0</v>
      </c>
      <c r="BO940" s="342">
        <f t="shared" si="433"/>
        <v>0</v>
      </c>
      <c r="BP940" s="342">
        <f t="shared" si="433"/>
        <v>0</v>
      </c>
      <c r="BQ940" s="342">
        <f t="shared" ref="BQ940:BX940" si="434">-IF(BQ927&lt;=$D$295,0,PPMT($D$293/12,BQ927-$D$295,$D$294*12,-$D$290))*(BQ938&lt;&gt;0)</f>
        <v>0</v>
      </c>
      <c r="BR940" s="342">
        <f t="shared" si="434"/>
        <v>0</v>
      </c>
      <c r="BS940" s="342">
        <f t="shared" si="434"/>
        <v>0</v>
      </c>
      <c r="BT940" s="342">
        <f t="shared" si="434"/>
        <v>0</v>
      </c>
      <c r="BU940" s="342">
        <f t="shared" si="434"/>
        <v>0</v>
      </c>
      <c r="BV940" s="342">
        <f t="shared" si="434"/>
        <v>0</v>
      </c>
      <c r="BW940" s="342">
        <f t="shared" si="434"/>
        <v>0</v>
      </c>
      <c r="BX940" s="342">
        <f t="shared" si="434"/>
        <v>0</v>
      </c>
      <c r="BY940" s="342">
        <f t="shared" ref="BY940:CJ940" si="435">-IF(BY927&lt;=$D$295,0,PPMT($D$293/12,BY927-$D$295,$D$294*12,-$D$290))*(BY938&lt;&gt;0)</f>
        <v>0</v>
      </c>
      <c r="BZ940" s="342">
        <f t="shared" si="435"/>
        <v>0</v>
      </c>
      <c r="CA940" s="342">
        <f t="shared" si="435"/>
        <v>0</v>
      </c>
      <c r="CB940" s="342">
        <f t="shared" si="435"/>
        <v>0</v>
      </c>
      <c r="CC940" s="342">
        <f t="shared" si="435"/>
        <v>0</v>
      </c>
      <c r="CD940" s="342">
        <f t="shared" si="435"/>
        <v>0</v>
      </c>
      <c r="CE940" s="342">
        <f t="shared" si="435"/>
        <v>0</v>
      </c>
      <c r="CF940" s="342">
        <f t="shared" si="435"/>
        <v>0</v>
      </c>
      <c r="CG940" s="342">
        <f t="shared" si="435"/>
        <v>0</v>
      </c>
      <c r="CH940" s="342">
        <f t="shared" si="435"/>
        <v>0</v>
      </c>
      <c r="CI940" s="342">
        <f t="shared" si="435"/>
        <v>0</v>
      </c>
      <c r="CJ940" s="342">
        <f t="shared" si="435"/>
        <v>0</v>
      </c>
      <c r="CK940" s="342"/>
      <c r="CL940" s="342"/>
      <c r="CM940" s="342"/>
      <c r="CN940" s="342"/>
      <c r="CO940" s="342"/>
      <c r="CP940" s="342"/>
      <c r="CQ940" s="342"/>
      <c r="CR940" s="342"/>
      <c r="CS940" s="342"/>
      <c r="CT940" s="342"/>
      <c r="CU940" s="342"/>
      <c r="CV940" s="342"/>
      <c r="CW940" s="342"/>
      <c r="CX940" s="342"/>
      <c r="CY940" s="342"/>
      <c r="CZ940" s="342"/>
      <c r="DA940" s="342"/>
      <c r="DB940" s="342"/>
      <c r="DC940" s="342"/>
      <c r="DD940" s="342"/>
      <c r="DE940" s="342"/>
      <c r="DF940" s="342"/>
      <c r="DG940" s="342"/>
      <c r="DH940" s="342"/>
      <c r="DI940" s="342"/>
      <c r="DJ940" s="342"/>
      <c r="DK940" s="342"/>
      <c r="DL940" s="342"/>
      <c r="DM940" s="342"/>
      <c r="DN940" s="342"/>
      <c r="DO940" s="342"/>
      <c r="DP940" s="342"/>
      <c r="DQ940" s="342"/>
      <c r="DR940" s="342"/>
      <c r="DS940" s="342"/>
      <c r="DT940" s="342"/>
    </row>
    <row r="941" spans="3:124" hidden="1" outlineLevel="1">
      <c r="C941" s="232" t="s">
        <v>318</v>
      </c>
      <c r="D941" s="349"/>
      <c r="E941" s="300">
        <f t="shared" ref="E941:BP941" si="436">IF(E927=$D$308,-E938-E940,0)</f>
        <v>0</v>
      </c>
      <c r="F941" s="301">
        <f t="shared" si="436"/>
        <v>0</v>
      </c>
      <c r="G941" s="301">
        <f t="shared" si="436"/>
        <v>0</v>
      </c>
      <c r="H941" s="301">
        <f t="shared" si="436"/>
        <v>0</v>
      </c>
      <c r="I941" s="301">
        <f t="shared" si="436"/>
        <v>0</v>
      </c>
      <c r="J941" s="301">
        <f t="shared" si="436"/>
        <v>0</v>
      </c>
      <c r="K941" s="301">
        <f t="shared" si="436"/>
        <v>0</v>
      </c>
      <c r="L941" s="301">
        <f t="shared" si="436"/>
        <v>0</v>
      </c>
      <c r="M941" s="301">
        <f t="shared" si="436"/>
        <v>0</v>
      </c>
      <c r="N941" s="301">
        <f t="shared" si="436"/>
        <v>0</v>
      </c>
      <c r="O941" s="301">
        <f t="shared" si="436"/>
        <v>0</v>
      </c>
      <c r="P941" s="301">
        <f t="shared" si="436"/>
        <v>0</v>
      </c>
      <c r="Q941" s="301">
        <f t="shared" si="436"/>
        <v>0</v>
      </c>
      <c r="R941" s="301">
        <f t="shared" si="436"/>
        <v>0</v>
      </c>
      <c r="S941" s="301">
        <f t="shared" si="436"/>
        <v>0</v>
      </c>
      <c r="T941" s="301">
        <f t="shared" si="436"/>
        <v>0</v>
      </c>
      <c r="U941" s="301">
        <f t="shared" si="436"/>
        <v>0</v>
      </c>
      <c r="V941" s="301">
        <f t="shared" si="436"/>
        <v>0</v>
      </c>
      <c r="W941" s="301">
        <f t="shared" si="436"/>
        <v>0</v>
      </c>
      <c r="X941" s="301">
        <f t="shared" si="436"/>
        <v>0</v>
      </c>
      <c r="Y941" s="301">
        <f t="shared" si="436"/>
        <v>0</v>
      </c>
      <c r="Z941" s="301">
        <f t="shared" si="436"/>
        <v>0</v>
      </c>
      <c r="AA941" s="301">
        <f t="shared" si="436"/>
        <v>0</v>
      </c>
      <c r="AB941" s="301">
        <f t="shared" si="436"/>
        <v>0</v>
      </c>
      <c r="AC941" s="301">
        <f t="shared" si="436"/>
        <v>0</v>
      </c>
      <c r="AD941" s="301">
        <f t="shared" si="436"/>
        <v>0</v>
      </c>
      <c r="AE941" s="301">
        <f t="shared" si="436"/>
        <v>0</v>
      </c>
      <c r="AF941" s="301">
        <f t="shared" si="436"/>
        <v>0</v>
      </c>
      <c r="AG941" s="301">
        <f t="shared" si="436"/>
        <v>0</v>
      </c>
      <c r="AH941" s="301">
        <f t="shared" si="436"/>
        <v>0</v>
      </c>
      <c r="AI941" s="301">
        <f t="shared" si="436"/>
        <v>0</v>
      </c>
      <c r="AJ941" s="301">
        <f t="shared" si="436"/>
        <v>0</v>
      </c>
      <c r="AK941" s="301">
        <f t="shared" si="436"/>
        <v>0</v>
      </c>
      <c r="AL941" s="301">
        <f t="shared" si="436"/>
        <v>0</v>
      </c>
      <c r="AM941" s="301">
        <f t="shared" si="436"/>
        <v>0</v>
      </c>
      <c r="AN941" s="301">
        <f t="shared" si="436"/>
        <v>0</v>
      </c>
      <c r="AO941" s="301">
        <f t="shared" si="436"/>
        <v>0</v>
      </c>
      <c r="AP941" s="301">
        <f t="shared" si="436"/>
        <v>0</v>
      </c>
      <c r="AQ941" s="301">
        <f t="shared" si="436"/>
        <v>0</v>
      </c>
      <c r="AR941" s="301">
        <f t="shared" si="436"/>
        <v>0</v>
      </c>
      <c r="AS941" s="301">
        <f t="shared" si="436"/>
        <v>0</v>
      </c>
      <c r="AT941" s="301">
        <f t="shared" si="436"/>
        <v>0</v>
      </c>
      <c r="AU941" s="301">
        <f t="shared" si="436"/>
        <v>0</v>
      </c>
      <c r="AV941" s="301">
        <f t="shared" si="436"/>
        <v>0</v>
      </c>
      <c r="AW941" s="301">
        <f t="shared" si="436"/>
        <v>0</v>
      </c>
      <c r="AX941" s="301">
        <f t="shared" si="436"/>
        <v>0</v>
      </c>
      <c r="AY941" s="301">
        <f t="shared" si="436"/>
        <v>0</v>
      </c>
      <c r="AZ941" s="301">
        <f t="shared" si="436"/>
        <v>0</v>
      </c>
      <c r="BA941" s="301">
        <f t="shared" si="436"/>
        <v>0</v>
      </c>
      <c r="BB941" s="301">
        <f t="shared" si="436"/>
        <v>0</v>
      </c>
      <c r="BC941" s="301">
        <f t="shared" si="436"/>
        <v>0</v>
      </c>
      <c r="BD941" s="301">
        <f t="shared" si="436"/>
        <v>0</v>
      </c>
      <c r="BE941" s="301">
        <f t="shared" si="436"/>
        <v>0</v>
      </c>
      <c r="BF941" s="301">
        <f t="shared" si="436"/>
        <v>0</v>
      </c>
      <c r="BG941" s="301">
        <f t="shared" si="436"/>
        <v>0</v>
      </c>
      <c r="BH941" s="301">
        <f t="shared" si="436"/>
        <v>0</v>
      </c>
      <c r="BI941" s="301">
        <f t="shared" si="436"/>
        <v>0</v>
      </c>
      <c r="BJ941" s="301">
        <f t="shared" si="436"/>
        <v>0</v>
      </c>
      <c r="BK941" s="301">
        <f t="shared" si="436"/>
        <v>0</v>
      </c>
      <c r="BL941" s="301">
        <f t="shared" si="436"/>
        <v>0</v>
      </c>
      <c r="BM941" s="301">
        <f t="shared" si="436"/>
        <v>0</v>
      </c>
      <c r="BN941" s="301">
        <f t="shared" si="436"/>
        <v>0</v>
      </c>
      <c r="BO941" s="301">
        <f t="shared" si="436"/>
        <v>0</v>
      </c>
      <c r="BP941" s="301">
        <f t="shared" si="436"/>
        <v>0</v>
      </c>
      <c r="BQ941" s="301">
        <f t="shared" ref="BQ941:BX941" si="437">IF(BQ927=$D$308,-BQ938-BQ940,0)</f>
        <v>0</v>
      </c>
      <c r="BR941" s="301">
        <f t="shared" si="437"/>
        <v>0</v>
      </c>
      <c r="BS941" s="301">
        <f t="shared" si="437"/>
        <v>0</v>
      </c>
      <c r="BT941" s="301">
        <f t="shared" si="437"/>
        <v>0</v>
      </c>
      <c r="BU941" s="301">
        <f t="shared" si="437"/>
        <v>0</v>
      </c>
      <c r="BV941" s="301">
        <f t="shared" si="437"/>
        <v>0</v>
      </c>
      <c r="BW941" s="301">
        <f t="shared" si="437"/>
        <v>0</v>
      </c>
      <c r="BX941" s="301">
        <f t="shared" si="437"/>
        <v>0</v>
      </c>
      <c r="BY941" s="301">
        <f t="shared" ref="BY941:CJ941" si="438">IF(BY927=$D$308,-BY938-BY940,0)</f>
        <v>0</v>
      </c>
      <c r="BZ941" s="301">
        <f t="shared" si="438"/>
        <v>0</v>
      </c>
      <c r="CA941" s="301">
        <f t="shared" si="438"/>
        <v>0</v>
      </c>
      <c r="CB941" s="301">
        <f t="shared" si="438"/>
        <v>0</v>
      </c>
      <c r="CC941" s="301">
        <f t="shared" si="438"/>
        <v>0</v>
      </c>
      <c r="CD941" s="301">
        <f t="shared" si="438"/>
        <v>0</v>
      </c>
      <c r="CE941" s="301">
        <f t="shared" si="438"/>
        <v>0</v>
      </c>
      <c r="CF941" s="301">
        <f t="shared" si="438"/>
        <v>0</v>
      </c>
      <c r="CG941" s="301">
        <f t="shared" si="438"/>
        <v>0</v>
      </c>
      <c r="CH941" s="301">
        <f t="shared" si="438"/>
        <v>0</v>
      </c>
      <c r="CI941" s="301">
        <f t="shared" si="438"/>
        <v>0</v>
      </c>
      <c r="CJ941" s="301">
        <f t="shared" si="438"/>
        <v>0</v>
      </c>
      <c r="CK941" s="301"/>
      <c r="CL941" s="301"/>
      <c r="CM941" s="301"/>
      <c r="CN941" s="301"/>
      <c r="CO941" s="301"/>
      <c r="CP941" s="301"/>
      <c r="CQ941" s="301"/>
      <c r="CR941" s="301"/>
      <c r="CS941" s="301"/>
      <c r="CT941" s="301"/>
      <c r="CU941" s="301"/>
      <c r="CV941" s="301"/>
      <c r="CW941" s="301"/>
      <c r="CX941" s="301"/>
      <c r="CY941" s="301"/>
      <c r="CZ941" s="301"/>
      <c r="DA941" s="301"/>
      <c r="DB941" s="301"/>
      <c r="DC941" s="301"/>
      <c r="DD941" s="301"/>
      <c r="DE941" s="301"/>
      <c r="DF941" s="301"/>
      <c r="DG941" s="301"/>
      <c r="DH941" s="301"/>
      <c r="DI941" s="301"/>
      <c r="DJ941" s="301"/>
      <c r="DK941" s="301"/>
      <c r="DL941" s="301"/>
      <c r="DM941" s="301"/>
      <c r="DN941" s="301"/>
      <c r="DO941" s="301"/>
      <c r="DP941" s="301"/>
      <c r="DQ941" s="301"/>
      <c r="DR941" s="301"/>
      <c r="DS941" s="301"/>
      <c r="DT941" s="301"/>
    </row>
    <row r="942" spans="3:124" hidden="1" outlineLevel="1">
      <c r="C942" s="232" t="s">
        <v>186</v>
      </c>
      <c r="D942" s="349">
        <f>D290</f>
        <v>0</v>
      </c>
      <c r="E942" s="300">
        <f>E938+E940+E941</f>
        <v>0</v>
      </c>
      <c r="F942" s="301">
        <f t="shared" ref="F942:BQ942" si="439">F938+F940+F941</f>
        <v>0</v>
      </c>
      <c r="G942" s="301">
        <f t="shared" si="439"/>
        <v>0</v>
      </c>
      <c r="H942" s="301">
        <f t="shared" si="439"/>
        <v>0</v>
      </c>
      <c r="I942" s="301">
        <f t="shared" si="439"/>
        <v>0</v>
      </c>
      <c r="J942" s="301">
        <f t="shared" si="439"/>
        <v>0</v>
      </c>
      <c r="K942" s="301">
        <f t="shared" si="439"/>
        <v>0</v>
      </c>
      <c r="L942" s="301">
        <f t="shared" si="439"/>
        <v>0</v>
      </c>
      <c r="M942" s="301">
        <f t="shared" si="439"/>
        <v>0</v>
      </c>
      <c r="N942" s="301">
        <f t="shared" si="439"/>
        <v>0</v>
      </c>
      <c r="O942" s="301">
        <f t="shared" si="439"/>
        <v>0</v>
      </c>
      <c r="P942" s="301">
        <f t="shared" si="439"/>
        <v>0</v>
      </c>
      <c r="Q942" s="301">
        <f t="shared" si="439"/>
        <v>0</v>
      </c>
      <c r="R942" s="301">
        <f t="shared" si="439"/>
        <v>0</v>
      </c>
      <c r="S942" s="301">
        <f t="shared" si="439"/>
        <v>0</v>
      </c>
      <c r="T942" s="301">
        <f t="shared" si="439"/>
        <v>0</v>
      </c>
      <c r="U942" s="301">
        <f t="shared" si="439"/>
        <v>0</v>
      </c>
      <c r="V942" s="301">
        <f t="shared" si="439"/>
        <v>0</v>
      </c>
      <c r="W942" s="301">
        <f t="shared" si="439"/>
        <v>0</v>
      </c>
      <c r="X942" s="301">
        <f t="shared" si="439"/>
        <v>0</v>
      </c>
      <c r="Y942" s="301">
        <f t="shared" si="439"/>
        <v>0</v>
      </c>
      <c r="Z942" s="301">
        <f t="shared" si="439"/>
        <v>0</v>
      </c>
      <c r="AA942" s="301">
        <f t="shared" si="439"/>
        <v>0</v>
      </c>
      <c r="AB942" s="301">
        <f t="shared" si="439"/>
        <v>0</v>
      </c>
      <c r="AC942" s="301">
        <f t="shared" si="439"/>
        <v>0</v>
      </c>
      <c r="AD942" s="301">
        <f t="shared" si="439"/>
        <v>0</v>
      </c>
      <c r="AE942" s="301">
        <f t="shared" si="439"/>
        <v>0</v>
      </c>
      <c r="AF942" s="301">
        <f t="shared" si="439"/>
        <v>0</v>
      </c>
      <c r="AG942" s="301">
        <f t="shared" si="439"/>
        <v>0</v>
      </c>
      <c r="AH942" s="301">
        <f t="shared" si="439"/>
        <v>0</v>
      </c>
      <c r="AI942" s="301">
        <f t="shared" si="439"/>
        <v>0</v>
      </c>
      <c r="AJ942" s="301">
        <f t="shared" si="439"/>
        <v>0</v>
      </c>
      <c r="AK942" s="301">
        <f t="shared" si="439"/>
        <v>0</v>
      </c>
      <c r="AL942" s="301">
        <f t="shared" si="439"/>
        <v>0</v>
      </c>
      <c r="AM942" s="301">
        <f t="shared" si="439"/>
        <v>0</v>
      </c>
      <c r="AN942" s="301">
        <f t="shared" si="439"/>
        <v>0</v>
      </c>
      <c r="AO942" s="301">
        <f t="shared" si="439"/>
        <v>0</v>
      </c>
      <c r="AP942" s="301">
        <f t="shared" si="439"/>
        <v>0</v>
      </c>
      <c r="AQ942" s="301">
        <f t="shared" si="439"/>
        <v>0</v>
      </c>
      <c r="AR942" s="301">
        <f t="shared" si="439"/>
        <v>0</v>
      </c>
      <c r="AS942" s="301">
        <f t="shared" si="439"/>
        <v>0</v>
      </c>
      <c r="AT942" s="301">
        <f t="shared" si="439"/>
        <v>0</v>
      </c>
      <c r="AU942" s="301">
        <f t="shared" si="439"/>
        <v>0</v>
      </c>
      <c r="AV942" s="301">
        <f t="shared" si="439"/>
        <v>0</v>
      </c>
      <c r="AW942" s="301">
        <f t="shared" si="439"/>
        <v>0</v>
      </c>
      <c r="AX942" s="301">
        <f t="shared" si="439"/>
        <v>0</v>
      </c>
      <c r="AY942" s="301">
        <f t="shared" si="439"/>
        <v>0</v>
      </c>
      <c r="AZ942" s="301">
        <f t="shared" si="439"/>
        <v>0</v>
      </c>
      <c r="BA942" s="301">
        <f t="shared" si="439"/>
        <v>0</v>
      </c>
      <c r="BB942" s="301">
        <f t="shared" si="439"/>
        <v>0</v>
      </c>
      <c r="BC942" s="301">
        <f t="shared" si="439"/>
        <v>0</v>
      </c>
      <c r="BD942" s="301">
        <f t="shared" si="439"/>
        <v>0</v>
      </c>
      <c r="BE942" s="301">
        <f t="shared" si="439"/>
        <v>0</v>
      </c>
      <c r="BF942" s="301">
        <f t="shared" si="439"/>
        <v>0</v>
      </c>
      <c r="BG942" s="301">
        <f t="shared" si="439"/>
        <v>0</v>
      </c>
      <c r="BH942" s="301">
        <f t="shared" si="439"/>
        <v>0</v>
      </c>
      <c r="BI942" s="301">
        <f t="shared" si="439"/>
        <v>0</v>
      </c>
      <c r="BJ942" s="301">
        <f t="shared" si="439"/>
        <v>0</v>
      </c>
      <c r="BK942" s="301">
        <f t="shared" si="439"/>
        <v>0</v>
      </c>
      <c r="BL942" s="301">
        <f t="shared" si="439"/>
        <v>0</v>
      </c>
      <c r="BM942" s="301">
        <f t="shared" si="439"/>
        <v>0</v>
      </c>
      <c r="BN942" s="301">
        <f t="shared" si="439"/>
        <v>0</v>
      </c>
      <c r="BO942" s="301">
        <f t="shared" si="439"/>
        <v>0</v>
      </c>
      <c r="BP942" s="301">
        <f t="shared" si="439"/>
        <v>0</v>
      </c>
      <c r="BQ942" s="301">
        <f t="shared" si="439"/>
        <v>0</v>
      </c>
      <c r="BR942" s="301">
        <f t="shared" ref="BR942:BX942" si="440">BR938+BR940+BR941</f>
        <v>0</v>
      </c>
      <c r="BS942" s="301">
        <f t="shared" si="440"/>
        <v>0</v>
      </c>
      <c r="BT942" s="301">
        <f t="shared" si="440"/>
        <v>0</v>
      </c>
      <c r="BU942" s="301">
        <f t="shared" si="440"/>
        <v>0</v>
      </c>
      <c r="BV942" s="301">
        <f t="shared" si="440"/>
        <v>0</v>
      </c>
      <c r="BW942" s="301">
        <f t="shared" si="440"/>
        <v>0</v>
      </c>
      <c r="BX942" s="301">
        <f t="shared" si="440"/>
        <v>0</v>
      </c>
      <c r="BY942" s="301">
        <f t="shared" ref="BY942:CJ942" si="441">BY938+BY940+BY941</f>
        <v>0</v>
      </c>
      <c r="BZ942" s="301">
        <f t="shared" si="441"/>
        <v>0</v>
      </c>
      <c r="CA942" s="301">
        <f t="shared" si="441"/>
        <v>0</v>
      </c>
      <c r="CB942" s="301">
        <f t="shared" si="441"/>
        <v>0</v>
      </c>
      <c r="CC942" s="301">
        <f t="shared" si="441"/>
        <v>0</v>
      </c>
      <c r="CD942" s="301">
        <f t="shared" si="441"/>
        <v>0</v>
      </c>
      <c r="CE942" s="301">
        <f t="shared" si="441"/>
        <v>0</v>
      </c>
      <c r="CF942" s="301">
        <f t="shared" si="441"/>
        <v>0</v>
      </c>
      <c r="CG942" s="301">
        <f t="shared" si="441"/>
        <v>0</v>
      </c>
      <c r="CH942" s="301">
        <f t="shared" si="441"/>
        <v>0</v>
      </c>
      <c r="CI942" s="301">
        <f t="shared" si="441"/>
        <v>0</v>
      </c>
      <c r="CJ942" s="301">
        <f t="shared" si="441"/>
        <v>0</v>
      </c>
      <c r="CK942" s="301"/>
      <c r="CL942" s="301"/>
      <c r="CM942" s="301"/>
      <c r="CN942" s="301"/>
      <c r="CO942" s="301"/>
      <c r="CP942" s="301"/>
      <c r="CQ942" s="301"/>
      <c r="CR942" s="301"/>
      <c r="CS942" s="301"/>
      <c r="CT942" s="301"/>
      <c r="CU942" s="301"/>
      <c r="CV942" s="301"/>
      <c r="CW942" s="301"/>
      <c r="CX942" s="301"/>
      <c r="CY942" s="301"/>
      <c r="CZ942" s="301"/>
      <c r="DA942" s="301"/>
      <c r="DB942" s="301"/>
      <c r="DC942" s="301"/>
      <c r="DD942" s="301"/>
      <c r="DE942" s="301"/>
      <c r="DF942" s="301"/>
      <c r="DG942" s="301"/>
      <c r="DH942" s="301"/>
      <c r="DI942" s="301"/>
      <c r="DJ942" s="301"/>
      <c r="DK942" s="301"/>
      <c r="DL942" s="301"/>
      <c r="DM942" s="301"/>
      <c r="DN942" s="301"/>
      <c r="DO942" s="301"/>
      <c r="DP942" s="301"/>
      <c r="DQ942" s="301"/>
      <c r="DR942" s="301"/>
      <c r="DS942" s="301"/>
      <c r="DT942" s="301"/>
    </row>
    <row r="943" spans="3:124" hidden="1" outlineLevel="1">
      <c r="C943" s="23" t="s">
        <v>312</v>
      </c>
      <c r="D943" s="349"/>
      <c r="E943" s="300"/>
      <c r="F943" s="301"/>
      <c r="G943" s="304"/>
      <c r="H943" s="284"/>
      <c r="I943" s="284"/>
      <c r="J943" s="284"/>
      <c r="K943" s="284"/>
      <c r="L943" s="284"/>
      <c r="M943" s="284"/>
      <c r="N943" s="284"/>
    </row>
    <row r="944" spans="3:124" hidden="1" outlineLevel="1">
      <c r="C944" s="232" t="s">
        <v>184</v>
      </c>
      <c r="D944" s="349"/>
      <c r="E944" s="300">
        <f>D949</f>
        <v>0</v>
      </c>
      <c r="F944" s="301">
        <f t="shared" ref="F944:BQ944" si="442">E949</f>
        <v>0</v>
      </c>
      <c r="G944" s="301">
        <f t="shared" si="442"/>
        <v>0</v>
      </c>
      <c r="H944" s="301">
        <f t="shared" si="442"/>
        <v>0</v>
      </c>
      <c r="I944" s="301">
        <f t="shared" si="442"/>
        <v>0</v>
      </c>
      <c r="J944" s="301">
        <f t="shared" si="442"/>
        <v>0</v>
      </c>
      <c r="K944" s="301">
        <f t="shared" si="442"/>
        <v>0</v>
      </c>
      <c r="L944" s="301">
        <f t="shared" si="442"/>
        <v>0</v>
      </c>
      <c r="M944" s="301">
        <f t="shared" si="442"/>
        <v>0</v>
      </c>
      <c r="N944" s="301">
        <f t="shared" si="442"/>
        <v>0</v>
      </c>
      <c r="O944" s="301">
        <f t="shared" si="442"/>
        <v>0</v>
      </c>
      <c r="P944" s="301">
        <f t="shared" si="442"/>
        <v>0</v>
      </c>
      <c r="Q944" s="301">
        <f t="shared" si="442"/>
        <v>0</v>
      </c>
      <c r="R944" s="301">
        <f t="shared" si="442"/>
        <v>0</v>
      </c>
      <c r="S944" s="301">
        <f t="shared" si="442"/>
        <v>0</v>
      </c>
      <c r="T944" s="301">
        <f t="shared" si="442"/>
        <v>0</v>
      </c>
      <c r="U944" s="301">
        <f t="shared" si="442"/>
        <v>0</v>
      </c>
      <c r="V944" s="301">
        <f t="shared" si="442"/>
        <v>0</v>
      </c>
      <c r="W944" s="301">
        <f t="shared" si="442"/>
        <v>0</v>
      </c>
      <c r="X944" s="301">
        <f t="shared" si="442"/>
        <v>0</v>
      </c>
      <c r="Y944" s="301">
        <f t="shared" si="442"/>
        <v>0</v>
      </c>
      <c r="Z944" s="301">
        <f t="shared" si="442"/>
        <v>0</v>
      </c>
      <c r="AA944" s="301">
        <f t="shared" si="442"/>
        <v>0</v>
      </c>
      <c r="AB944" s="301">
        <f t="shared" si="442"/>
        <v>0</v>
      </c>
      <c r="AC944" s="301">
        <f t="shared" si="442"/>
        <v>0</v>
      </c>
      <c r="AD944" s="301">
        <f t="shared" si="442"/>
        <v>0</v>
      </c>
      <c r="AE944" s="301">
        <f t="shared" ca="1" si="442"/>
        <v>3605007.2448</v>
      </c>
      <c r="AF944" s="301">
        <f t="shared" ca="1" si="442"/>
        <v>3599981.006965769</v>
      </c>
      <c r="AG944" s="301">
        <f t="shared" ca="1" si="442"/>
        <v>3594934.8736067773</v>
      </c>
      <c r="AH944" s="301">
        <f t="shared" ca="1" si="442"/>
        <v>3589868.7659699065</v>
      </c>
      <c r="AI944" s="301">
        <f t="shared" ca="1" si="442"/>
        <v>3584782.6049903063</v>
      </c>
      <c r="AJ944" s="301">
        <f t="shared" ca="1" si="442"/>
        <v>3579676.3112901617</v>
      </c>
      <c r="AK944" s="301">
        <f t="shared" ca="1" si="442"/>
        <v>3574549.8051774539</v>
      </c>
      <c r="AL944" s="301">
        <f t="shared" ca="1" si="442"/>
        <v>3569403.006644717</v>
      </c>
      <c r="AM944" s="301">
        <f t="shared" ca="1" si="442"/>
        <v>3564235.8353677876</v>
      </c>
      <c r="AN944" s="301">
        <f t="shared" ca="1" si="442"/>
        <v>3559048.2107045539</v>
      </c>
      <c r="AO944" s="301">
        <f t="shared" ca="1" si="442"/>
        <v>3553840.0516936951</v>
      </c>
      <c r="AP944" s="301">
        <f t="shared" ca="1" si="442"/>
        <v>3548611.2770534181</v>
      </c>
      <c r="AQ944" s="301">
        <f t="shared" ca="1" si="442"/>
        <v>3543361.8051801901</v>
      </c>
      <c r="AR944" s="301">
        <f t="shared" ca="1" si="442"/>
        <v>3538091.5541474638</v>
      </c>
      <c r="AS944" s="301">
        <f t="shared" ca="1" si="442"/>
        <v>3532800.4417043994</v>
      </c>
      <c r="AT944" s="301">
        <f t="shared" ca="1" si="442"/>
        <v>3527488.3852745816</v>
      </c>
      <c r="AU944" s="301">
        <f t="shared" ca="1" si="442"/>
        <v>3522155.301954729</v>
      </c>
      <c r="AV944" s="301">
        <f t="shared" ca="1" si="442"/>
        <v>3516801.1085134018</v>
      </c>
      <c r="AW944" s="301">
        <f t="shared" ca="1" si="442"/>
        <v>3511425.721389703</v>
      </c>
      <c r="AX944" s="301">
        <f t="shared" ca="1" si="442"/>
        <v>3506029.0566919725</v>
      </c>
      <c r="AY944" s="301">
        <f t="shared" ca="1" si="442"/>
        <v>3500611.0301964805</v>
      </c>
      <c r="AZ944" s="301">
        <f t="shared" ca="1" si="442"/>
        <v>3495171.5573461102</v>
      </c>
      <c r="BA944" s="301">
        <f t="shared" ca="1" si="442"/>
        <v>3489710.5532490406</v>
      </c>
      <c r="BB944" s="301">
        <f t="shared" ca="1" si="442"/>
        <v>3484227.9326774203</v>
      </c>
      <c r="BC944" s="301">
        <f t="shared" ca="1" si="442"/>
        <v>3478723.6100660372</v>
      </c>
      <c r="BD944" s="301">
        <f t="shared" ca="1" si="442"/>
        <v>3473197.4995109839</v>
      </c>
      <c r="BE944" s="301">
        <f t="shared" ca="1" si="442"/>
        <v>3467649.5147683169</v>
      </c>
      <c r="BF944" s="301">
        <f t="shared" ca="1" si="442"/>
        <v>3462079.5692527103</v>
      </c>
      <c r="BG944" s="301">
        <f t="shared" ca="1" si="442"/>
        <v>3456487.5760361045</v>
      </c>
      <c r="BH944" s="301">
        <f t="shared" ca="1" si="442"/>
        <v>3450873.4478463498</v>
      </c>
      <c r="BI944" s="301">
        <f t="shared" ca="1" si="442"/>
        <v>3445237.0970658436</v>
      </c>
      <c r="BJ944" s="301">
        <f t="shared" ca="1" si="442"/>
        <v>3439578.4357301649</v>
      </c>
      <c r="BK944" s="301">
        <f t="shared" ca="1" si="442"/>
        <v>3433897.3755266988</v>
      </c>
      <c r="BL944" s="301">
        <f t="shared" ca="1" si="442"/>
        <v>3428193.827793261</v>
      </c>
      <c r="BM944" s="301">
        <f t="shared" ca="1" si="442"/>
        <v>3422467.7035167115</v>
      </c>
      <c r="BN944" s="301">
        <f t="shared" ca="1" si="442"/>
        <v>3416718.9133315673</v>
      </c>
      <c r="BO944" s="301">
        <f t="shared" ca="1" si="442"/>
        <v>0</v>
      </c>
      <c r="BP944" s="301">
        <f t="shared" ca="1" si="442"/>
        <v>0</v>
      </c>
      <c r="BQ944" s="301">
        <f t="shared" ca="1" si="442"/>
        <v>0</v>
      </c>
      <c r="BR944" s="301">
        <f t="shared" ref="BR944:BX944" ca="1" si="443">BQ949</f>
        <v>0</v>
      </c>
      <c r="BS944" s="301">
        <f t="shared" ca="1" si="443"/>
        <v>0</v>
      </c>
      <c r="BT944" s="301">
        <f t="shared" ca="1" si="443"/>
        <v>0</v>
      </c>
      <c r="BU944" s="301">
        <f t="shared" ca="1" si="443"/>
        <v>0</v>
      </c>
      <c r="BV944" s="301">
        <f t="shared" ca="1" si="443"/>
        <v>0</v>
      </c>
      <c r="BW944" s="301">
        <f t="shared" ca="1" si="443"/>
        <v>0</v>
      </c>
      <c r="BX944" s="301">
        <f t="shared" ca="1" si="443"/>
        <v>0</v>
      </c>
      <c r="BY944" s="301">
        <f t="shared" ref="BY944" ca="1" si="444">BX949</f>
        <v>0</v>
      </c>
      <c r="BZ944" s="301">
        <f t="shared" ref="BZ944" ca="1" si="445">BY949</f>
        <v>0</v>
      </c>
      <c r="CA944" s="301">
        <f t="shared" ref="CA944" ca="1" si="446">BZ949</f>
        <v>0</v>
      </c>
      <c r="CB944" s="301">
        <f t="shared" ref="CB944" ca="1" si="447">CA949</f>
        <v>0</v>
      </c>
      <c r="CC944" s="301">
        <f t="shared" ref="CC944" ca="1" si="448">CB949</f>
        <v>0</v>
      </c>
      <c r="CD944" s="301">
        <f t="shared" ref="CD944" ca="1" si="449">CC949</f>
        <v>0</v>
      </c>
      <c r="CE944" s="301">
        <f t="shared" ref="CE944" ca="1" si="450">CD949</f>
        <v>0</v>
      </c>
      <c r="CF944" s="301">
        <f t="shared" ref="CF944" ca="1" si="451">CE949</f>
        <v>0</v>
      </c>
      <c r="CG944" s="301">
        <f t="shared" ref="CG944" ca="1" si="452">CF949</f>
        <v>0</v>
      </c>
      <c r="CH944" s="301">
        <f t="shared" ref="CH944" ca="1" si="453">CG949</f>
        <v>0</v>
      </c>
      <c r="CI944" s="301">
        <f t="shared" ref="CI944" ca="1" si="454">CH949</f>
        <v>0</v>
      </c>
      <c r="CJ944" s="301">
        <f t="shared" ref="CJ944" ca="1" si="455">CI949</f>
        <v>0</v>
      </c>
      <c r="CK944" s="301"/>
      <c r="CL944" s="301"/>
      <c r="CM944" s="301"/>
      <c r="CN944" s="301"/>
      <c r="CO944" s="301"/>
      <c r="CP944" s="301"/>
      <c r="CQ944" s="301"/>
      <c r="CR944" s="301"/>
      <c r="CS944" s="301"/>
      <c r="CT944" s="301"/>
      <c r="CU944" s="301"/>
      <c r="CV944" s="301"/>
      <c r="CW944" s="301"/>
      <c r="CX944" s="301"/>
      <c r="CY944" s="301"/>
      <c r="CZ944" s="301"/>
      <c r="DA944" s="301"/>
      <c r="DB944" s="301"/>
      <c r="DC944" s="301"/>
      <c r="DD944" s="301"/>
      <c r="DE944" s="301"/>
      <c r="DF944" s="301"/>
      <c r="DG944" s="301"/>
      <c r="DH944" s="301"/>
      <c r="DI944" s="301"/>
      <c r="DJ944" s="301"/>
      <c r="DK944" s="301"/>
      <c r="DL944" s="301"/>
      <c r="DM944" s="301"/>
      <c r="DN944" s="301"/>
      <c r="DO944" s="301"/>
      <c r="DP944" s="301"/>
      <c r="DQ944" s="301"/>
      <c r="DR944" s="301"/>
      <c r="DS944" s="301"/>
      <c r="DT944" s="301"/>
    </row>
    <row r="945" spans="3:124" hidden="1" outlineLevel="1">
      <c r="C945" s="232" t="s">
        <v>314</v>
      </c>
      <c r="D945" s="349"/>
      <c r="E945" s="300">
        <f>-IF(E944&gt;0,IF(E927&lt;=$D$319,$M$308,IPMT(($D$317+$E$317)/12,E927,$D$318*12,-$D$315)),0)</f>
        <v>0</v>
      </c>
      <c r="F945" s="301">
        <f t="shared" ref="F945:BQ945" si="456">-IF(F944&gt;0,IF(F927&lt;=$D$319,$M$308,IPMT(($D$317+$E$317)/12,F927,$D$318*12,-$D$315)),0)</f>
        <v>0</v>
      </c>
      <c r="G945" s="301">
        <f t="shared" si="456"/>
        <v>0</v>
      </c>
      <c r="H945" s="301">
        <f t="shared" si="456"/>
        <v>0</v>
      </c>
      <c r="I945" s="301">
        <f t="shared" si="456"/>
        <v>0</v>
      </c>
      <c r="J945" s="301">
        <f t="shared" si="456"/>
        <v>0</v>
      </c>
      <c r="K945" s="301">
        <f t="shared" si="456"/>
        <v>0</v>
      </c>
      <c r="L945" s="301">
        <f t="shared" si="456"/>
        <v>0</v>
      </c>
      <c r="M945" s="301">
        <f t="shared" si="456"/>
        <v>0</v>
      </c>
      <c r="N945" s="301">
        <f t="shared" si="456"/>
        <v>0</v>
      </c>
      <c r="O945" s="301">
        <f t="shared" si="456"/>
        <v>0</v>
      </c>
      <c r="P945" s="301">
        <f t="shared" si="456"/>
        <v>0</v>
      </c>
      <c r="Q945" s="301">
        <f t="shared" si="456"/>
        <v>0</v>
      </c>
      <c r="R945" s="301">
        <f t="shared" si="456"/>
        <v>0</v>
      </c>
      <c r="S945" s="301">
        <f t="shared" si="456"/>
        <v>0</v>
      </c>
      <c r="T945" s="301">
        <f t="shared" si="456"/>
        <v>0</v>
      </c>
      <c r="U945" s="301">
        <f t="shared" si="456"/>
        <v>0</v>
      </c>
      <c r="V945" s="301">
        <f t="shared" si="456"/>
        <v>0</v>
      </c>
      <c r="W945" s="301">
        <f t="shared" si="456"/>
        <v>0</v>
      </c>
      <c r="X945" s="301">
        <f t="shared" si="456"/>
        <v>0</v>
      </c>
      <c r="Y945" s="301">
        <f t="shared" si="456"/>
        <v>0</v>
      </c>
      <c r="Z945" s="301">
        <f t="shared" si="456"/>
        <v>0</v>
      </c>
      <c r="AA945" s="301">
        <f t="shared" si="456"/>
        <v>0</v>
      </c>
      <c r="AB945" s="301">
        <f t="shared" si="456"/>
        <v>0</v>
      </c>
      <c r="AC945" s="301">
        <f t="shared" si="456"/>
        <v>0</v>
      </c>
      <c r="AD945" s="301">
        <f t="shared" si="456"/>
        <v>0</v>
      </c>
      <c r="AE945" s="301">
        <f t="shared" ca="1" si="456"/>
        <v>-13779.18643901223</v>
      </c>
      <c r="AF945" s="301">
        <f t="shared" ca="1" si="456"/>
        <v>-13759.290914251731</v>
      </c>
      <c r="AG945" s="301">
        <f t="shared" ca="1" si="456"/>
        <v>-13739.31663637239</v>
      </c>
      <c r="AH945" s="301">
        <f t="shared" ca="1" si="456"/>
        <v>-13719.263293643107</v>
      </c>
      <c r="AI945" s="301">
        <f t="shared" ca="1" si="456"/>
        <v>-13699.130573098857</v>
      </c>
      <c r="AJ945" s="301">
        <f t="shared" ca="1" si="456"/>
        <v>-13678.918160535784</v>
      </c>
      <c r="AK945" s="301">
        <f t="shared" ca="1" si="456"/>
        <v>-13658.625740506319</v>
      </c>
      <c r="AL945" s="301">
        <f t="shared" ca="1" si="456"/>
        <v>-13638.252996314235</v>
      </c>
      <c r="AM945" s="301">
        <f t="shared" ca="1" si="456"/>
        <v>-13617.799610009721</v>
      </c>
      <c r="AN945" s="301">
        <f t="shared" ca="1" si="456"/>
        <v>-13597.265262384424</v>
      </c>
      <c r="AO945" s="301">
        <f t="shared" ca="1" si="456"/>
        <v>-13576.649632966441</v>
      </c>
      <c r="AP945" s="301">
        <f t="shared" ca="1" si="456"/>
        <v>-13555.952400015341</v>
      </c>
      <c r="AQ945" s="301">
        <f t="shared" ca="1" si="456"/>
        <v>-13535.173240517148</v>
      </c>
      <c r="AR945" s="301">
        <f t="shared" ca="1" si="456"/>
        <v>-13514.311830179275</v>
      </c>
      <c r="AS945" s="301">
        <f t="shared" ca="1" si="456"/>
        <v>-13493.36784342548</v>
      </c>
      <c r="AT945" s="301">
        <f t="shared" ca="1" si="456"/>
        <v>-13472.340953390782</v>
      </c>
      <c r="AU945" s="301">
        <f t="shared" ca="1" si="456"/>
        <v>-13451.230831916364</v>
      </c>
      <c r="AV945" s="301">
        <f t="shared" ca="1" si="456"/>
        <v>-13430.037149544447</v>
      </c>
      <c r="AW945" s="301">
        <f t="shared" ca="1" si="456"/>
        <v>-13408.759575513135</v>
      </c>
      <c r="AX945" s="301">
        <f t="shared" ca="1" si="456"/>
        <v>-13387.39777775129</v>
      </c>
      <c r="AY945" s="301">
        <f t="shared" ca="1" si="456"/>
        <v>-13365.951422873301</v>
      </c>
      <c r="AZ945" s="301">
        <f t="shared" ca="1" si="456"/>
        <v>-13344.420176173919</v>
      </c>
      <c r="BA945" s="301">
        <f t="shared" ca="1" si="456"/>
        <v>-13322.803701623019</v>
      </c>
      <c r="BB945" s="301">
        <f t="shared" ca="1" si="456"/>
        <v>-13301.101661860355</v>
      </c>
      <c r="BC945" s="301">
        <f t="shared" ca="1" si="456"/>
        <v>-13279.313718190297</v>
      </c>
      <c r="BD945" s="301">
        <f t="shared" ca="1" si="456"/>
        <v>-13257.439530576545</v>
      </c>
      <c r="BE945" s="301">
        <f t="shared" ca="1" si="456"/>
        <v>-13235.478757636822</v>
      </c>
      <c r="BF945" s="301">
        <f t="shared" ca="1" si="456"/>
        <v>-13213.431056637548</v>
      </c>
      <c r="BG945" s="301">
        <f t="shared" ca="1" si="456"/>
        <v>-13191.29608348848</v>
      </c>
      <c r="BH945" s="301">
        <f t="shared" ca="1" si="456"/>
        <v>-13169.073492737369</v>
      </c>
      <c r="BI945" s="301">
        <f t="shared" ca="1" si="456"/>
        <v>-13146.762937564534</v>
      </c>
      <c r="BJ945" s="301">
        <f t="shared" ca="1" si="456"/>
        <v>-13124.36406977747</v>
      </c>
      <c r="BK945" s="301">
        <f t="shared" ca="1" si="456"/>
        <v>-13101.876539805417</v>
      </c>
      <c r="BL945" s="301">
        <f t="shared" ca="1" si="456"/>
        <v>-13079.299996693891</v>
      </c>
      <c r="BM945" s="301">
        <f t="shared" ca="1" si="456"/>
        <v>-13056.634088099216</v>
      </c>
      <c r="BN945" s="301">
        <f t="shared" ca="1" si="456"/>
        <v>-13033.878460283022</v>
      </c>
      <c r="BO945" s="301">
        <f t="shared" ca="1" si="456"/>
        <v>0</v>
      </c>
      <c r="BP945" s="301">
        <f t="shared" ca="1" si="456"/>
        <v>0</v>
      </c>
      <c r="BQ945" s="301">
        <f t="shared" ca="1" si="456"/>
        <v>0</v>
      </c>
      <c r="BR945" s="301">
        <f t="shared" ref="BR945:BX945" ca="1" si="457">-IF(BR944&gt;0,IF(BR927&lt;=$D$319,$M$308,IPMT(($D$317+$E$317)/12,BR927,$D$318*12,-$D$315)),0)</f>
        <v>0</v>
      </c>
      <c r="BS945" s="301">
        <f t="shared" ca="1" si="457"/>
        <v>0</v>
      </c>
      <c r="BT945" s="301">
        <f t="shared" ca="1" si="457"/>
        <v>0</v>
      </c>
      <c r="BU945" s="301">
        <f t="shared" ca="1" si="457"/>
        <v>0</v>
      </c>
      <c r="BV945" s="301">
        <f t="shared" ca="1" si="457"/>
        <v>0</v>
      </c>
      <c r="BW945" s="301">
        <f t="shared" ca="1" si="457"/>
        <v>0</v>
      </c>
      <c r="BX945" s="301">
        <f t="shared" ca="1" si="457"/>
        <v>0</v>
      </c>
      <c r="BY945" s="301">
        <f t="shared" ref="BY945:CJ945" ca="1" si="458">-IF(BY944&gt;0,IF(BY927&lt;=$D$319,$M$308,IPMT(($D$317+$E$317)/12,BY927,$D$318*12,-$D$315)),0)</f>
        <v>0</v>
      </c>
      <c r="BZ945" s="301">
        <f t="shared" ca="1" si="458"/>
        <v>0</v>
      </c>
      <c r="CA945" s="301">
        <f t="shared" ca="1" si="458"/>
        <v>0</v>
      </c>
      <c r="CB945" s="301">
        <f t="shared" ca="1" si="458"/>
        <v>0</v>
      </c>
      <c r="CC945" s="301">
        <f t="shared" ca="1" si="458"/>
        <v>0</v>
      </c>
      <c r="CD945" s="301">
        <f t="shared" ca="1" si="458"/>
        <v>0</v>
      </c>
      <c r="CE945" s="301">
        <f t="shared" ca="1" si="458"/>
        <v>0</v>
      </c>
      <c r="CF945" s="301">
        <f t="shared" ca="1" si="458"/>
        <v>0</v>
      </c>
      <c r="CG945" s="301">
        <f t="shared" ca="1" si="458"/>
        <v>0</v>
      </c>
      <c r="CH945" s="301">
        <f t="shared" ca="1" si="458"/>
        <v>0</v>
      </c>
      <c r="CI945" s="301">
        <f t="shared" ca="1" si="458"/>
        <v>0</v>
      </c>
      <c r="CJ945" s="301">
        <f t="shared" ca="1" si="458"/>
        <v>0</v>
      </c>
      <c r="CK945" s="301"/>
      <c r="CL945" s="301"/>
      <c r="CM945" s="301"/>
      <c r="CN945" s="301"/>
      <c r="CO945" s="301"/>
      <c r="CP945" s="301"/>
      <c r="CQ945" s="301"/>
      <c r="CR945" s="301"/>
      <c r="CS945" s="301"/>
      <c r="CT945" s="301"/>
      <c r="CU945" s="301"/>
      <c r="CV945" s="301"/>
      <c r="CW945" s="301"/>
      <c r="CX945" s="301"/>
      <c r="CY945" s="301"/>
      <c r="CZ945" s="301"/>
      <c r="DA945" s="301"/>
      <c r="DB945" s="301"/>
      <c r="DC945" s="301"/>
      <c r="DD945" s="301"/>
      <c r="DE945" s="301"/>
      <c r="DF945" s="301"/>
      <c r="DG945" s="301"/>
      <c r="DH945" s="301"/>
      <c r="DI945" s="301"/>
      <c r="DJ945" s="301"/>
      <c r="DK945" s="301"/>
      <c r="DL945" s="301"/>
      <c r="DM945" s="301"/>
      <c r="DN945" s="301"/>
      <c r="DO945" s="301"/>
      <c r="DP945" s="301"/>
      <c r="DQ945" s="301"/>
      <c r="DR945" s="301"/>
      <c r="DS945" s="301"/>
      <c r="DT945" s="301"/>
    </row>
    <row r="946" spans="3:124" hidden="1" outlineLevel="1">
      <c r="C946" s="232" t="s">
        <v>315</v>
      </c>
      <c r="D946" s="349"/>
      <c r="E946" s="300">
        <f>-IF(E944&gt;0,IF(E927&lt;=$D$319,0,PPMT(($D$317+$E$317)/12,E927,$D$318*12,-$D$315)),0)</f>
        <v>0</v>
      </c>
      <c r="F946" s="301">
        <f t="shared" ref="F946:BQ946" si="459">-IF(F944&gt;0,IF(F927&lt;=$D$319,0,PPMT(($D$317+$E$317)/12,F927,$D$318*12,-$D$315)),0)</f>
        <v>0</v>
      </c>
      <c r="G946" s="301">
        <f t="shared" si="459"/>
        <v>0</v>
      </c>
      <c r="H946" s="301">
        <f t="shared" si="459"/>
        <v>0</v>
      </c>
      <c r="I946" s="301">
        <f t="shared" si="459"/>
        <v>0</v>
      </c>
      <c r="J946" s="301">
        <f t="shared" si="459"/>
        <v>0</v>
      </c>
      <c r="K946" s="301">
        <f t="shared" si="459"/>
        <v>0</v>
      </c>
      <c r="L946" s="301">
        <f t="shared" si="459"/>
        <v>0</v>
      </c>
      <c r="M946" s="301">
        <f t="shared" si="459"/>
        <v>0</v>
      </c>
      <c r="N946" s="301">
        <f t="shared" si="459"/>
        <v>0</v>
      </c>
      <c r="O946" s="301">
        <f t="shared" si="459"/>
        <v>0</v>
      </c>
      <c r="P946" s="301">
        <f t="shared" si="459"/>
        <v>0</v>
      </c>
      <c r="Q946" s="301">
        <f t="shared" si="459"/>
        <v>0</v>
      </c>
      <c r="R946" s="301">
        <f t="shared" si="459"/>
        <v>0</v>
      </c>
      <c r="S946" s="301">
        <f t="shared" si="459"/>
        <v>0</v>
      </c>
      <c r="T946" s="301">
        <f t="shared" si="459"/>
        <v>0</v>
      </c>
      <c r="U946" s="301">
        <f t="shared" si="459"/>
        <v>0</v>
      </c>
      <c r="V946" s="301">
        <f t="shared" si="459"/>
        <v>0</v>
      </c>
      <c r="W946" s="301">
        <f t="shared" si="459"/>
        <v>0</v>
      </c>
      <c r="X946" s="301">
        <f t="shared" si="459"/>
        <v>0</v>
      </c>
      <c r="Y946" s="301">
        <f t="shared" si="459"/>
        <v>0</v>
      </c>
      <c r="Z946" s="301">
        <f t="shared" si="459"/>
        <v>0</v>
      </c>
      <c r="AA946" s="301">
        <f t="shared" si="459"/>
        <v>0</v>
      </c>
      <c r="AB946" s="301">
        <f t="shared" si="459"/>
        <v>0</v>
      </c>
      <c r="AC946" s="301">
        <f t="shared" si="459"/>
        <v>0</v>
      </c>
      <c r="AD946" s="301">
        <f t="shared" si="459"/>
        <v>0</v>
      </c>
      <c r="AE946" s="301">
        <f t="shared" ca="1" si="459"/>
        <v>-5026.2378342311522</v>
      </c>
      <c r="AF946" s="301">
        <f t="shared" ca="1" si="459"/>
        <v>-5046.1333589916512</v>
      </c>
      <c r="AG946" s="301">
        <f t="shared" ca="1" si="459"/>
        <v>-5066.1076368709937</v>
      </c>
      <c r="AH946" s="301">
        <f t="shared" ca="1" si="459"/>
        <v>-5086.160979600274</v>
      </c>
      <c r="AI946" s="301">
        <f t="shared" ca="1" si="459"/>
        <v>-5106.2937001445243</v>
      </c>
      <c r="AJ946" s="301">
        <f t="shared" ca="1" si="459"/>
        <v>-5126.5061127075978</v>
      </c>
      <c r="AK946" s="301">
        <f t="shared" ca="1" si="459"/>
        <v>-5146.7985327370652</v>
      </c>
      <c r="AL946" s="301">
        <f t="shared" ca="1" si="459"/>
        <v>-5167.1712769291498</v>
      </c>
      <c r="AM946" s="301">
        <f t="shared" ca="1" si="459"/>
        <v>-5187.6246632336615</v>
      </c>
      <c r="AN946" s="301">
        <f t="shared" ca="1" si="459"/>
        <v>-5208.1590108589598</v>
      </c>
      <c r="AO946" s="301">
        <f t="shared" ca="1" si="459"/>
        <v>-5228.7746402769435</v>
      </c>
      <c r="AP946" s="301">
        <f t="shared" ca="1" si="459"/>
        <v>-5249.4718732280398</v>
      </c>
      <c r="AQ946" s="301">
        <f t="shared" ca="1" si="459"/>
        <v>-5270.2510327262344</v>
      </c>
      <c r="AR946" s="301">
        <f t="shared" ca="1" si="459"/>
        <v>-5291.1124430641084</v>
      </c>
      <c r="AS946" s="301">
        <f t="shared" ca="1" si="459"/>
        <v>-5312.0564298179052</v>
      </c>
      <c r="AT946" s="301">
        <f t="shared" ca="1" si="459"/>
        <v>-5333.0833198525997</v>
      </c>
      <c r="AU946" s="301">
        <f t="shared" ca="1" si="459"/>
        <v>-5354.1934413270174</v>
      </c>
      <c r="AV946" s="301">
        <f t="shared" ca="1" si="459"/>
        <v>-5375.3871236989362</v>
      </c>
      <c r="AW946" s="301">
        <f t="shared" ca="1" si="459"/>
        <v>-5396.6646977302453</v>
      </c>
      <c r="AX946" s="301">
        <f t="shared" ca="1" si="459"/>
        <v>-5418.0264954920931</v>
      </c>
      <c r="AY946" s="301">
        <f t="shared" ca="1" si="459"/>
        <v>-5439.4728503700826</v>
      </c>
      <c r="AZ946" s="301">
        <f t="shared" ca="1" si="459"/>
        <v>-5461.0040970694645</v>
      </c>
      <c r="BA946" s="301">
        <f t="shared" ca="1" si="459"/>
        <v>-5482.6205716203631</v>
      </c>
      <c r="BB946" s="301">
        <f t="shared" ca="1" si="459"/>
        <v>-5504.3226113830278</v>
      </c>
      <c r="BC946" s="301">
        <f t="shared" ca="1" si="459"/>
        <v>-5526.1105550530856</v>
      </c>
      <c r="BD946" s="301">
        <f t="shared" ca="1" si="459"/>
        <v>-5547.9847426668375</v>
      </c>
      <c r="BE946" s="301">
        <f t="shared" ca="1" si="459"/>
        <v>-5569.9455156065615</v>
      </c>
      <c r="BF946" s="301">
        <f t="shared" ca="1" si="459"/>
        <v>-5591.993216605837</v>
      </c>
      <c r="BG946" s="301">
        <f t="shared" ca="1" si="459"/>
        <v>-5614.1281897549015</v>
      </c>
      <c r="BH946" s="301">
        <f t="shared" ca="1" si="459"/>
        <v>-5636.3507805060144</v>
      </c>
      <c r="BI946" s="301">
        <f t="shared" ca="1" si="459"/>
        <v>-5658.6613356788503</v>
      </c>
      <c r="BJ946" s="301">
        <f t="shared" ca="1" si="459"/>
        <v>-5681.0602034659141</v>
      </c>
      <c r="BK946" s="301">
        <f t="shared" ca="1" si="459"/>
        <v>-5703.5477334379666</v>
      </c>
      <c r="BL946" s="301">
        <f t="shared" ca="1" si="459"/>
        <v>-5726.1242765494908</v>
      </c>
      <c r="BM946" s="301">
        <f t="shared" ca="1" si="459"/>
        <v>-5748.7901851441666</v>
      </c>
      <c r="BN946" s="301">
        <f t="shared" ca="1" si="459"/>
        <v>-5771.5458129603612</v>
      </c>
      <c r="BO946" s="301">
        <f t="shared" ca="1" si="459"/>
        <v>0</v>
      </c>
      <c r="BP946" s="301">
        <f t="shared" ca="1" si="459"/>
        <v>0</v>
      </c>
      <c r="BQ946" s="301">
        <f t="shared" ca="1" si="459"/>
        <v>0</v>
      </c>
      <c r="BR946" s="301">
        <f t="shared" ref="BR946:BX946" ca="1" si="460">-IF(BR944&gt;0,IF(BR927&lt;=$D$319,0,PPMT(($D$317+$E$317)/12,BR927,$D$318*12,-$D$315)),0)</f>
        <v>0</v>
      </c>
      <c r="BS946" s="301">
        <f t="shared" ca="1" si="460"/>
        <v>0</v>
      </c>
      <c r="BT946" s="301">
        <f t="shared" ca="1" si="460"/>
        <v>0</v>
      </c>
      <c r="BU946" s="301">
        <f t="shared" ca="1" si="460"/>
        <v>0</v>
      </c>
      <c r="BV946" s="301">
        <f t="shared" ca="1" si="460"/>
        <v>0</v>
      </c>
      <c r="BW946" s="301">
        <f t="shared" ca="1" si="460"/>
        <v>0</v>
      </c>
      <c r="BX946" s="301">
        <f t="shared" ca="1" si="460"/>
        <v>0</v>
      </c>
      <c r="BY946" s="301">
        <f t="shared" ref="BY946:CJ946" ca="1" si="461">-IF(BY944&gt;0,IF(BY927&lt;=$D$319,0,PPMT(($D$317+$E$317)/12,BY927,$D$318*12,-$D$315)),0)</f>
        <v>0</v>
      </c>
      <c r="BZ946" s="301">
        <f t="shared" ca="1" si="461"/>
        <v>0</v>
      </c>
      <c r="CA946" s="301">
        <f t="shared" ca="1" si="461"/>
        <v>0</v>
      </c>
      <c r="CB946" s="301">
        <f t="shared" ca="1" si="461"/>
        <v>0</v>
      </c>
      <c r="CC946" s="301">
        <f t="shared" ca="1" si="461"/>
        <v>0</v>
      </c>
      <c r="CD946" s="301">
        <f t="shared" ca="1" si="461"/>
        <v>0</v>
      </c>
      <c r="CE946" s="301">
        <f t="shared" ca="1" si="461"/>
        <v>0</v>
      </c>
      <c r="CF946" s="301">
        <f t="shared" ca="1" si="461"/>
        <v>0</v>
      </c>
      <c r="CG946" s="301">
        <f t="shared" ca="1" si="461"/>
        <v>0</v>
      </c>
      <c r="CH946" s="301">
        <f t="shared" ca="1" si="461"/>
        <v>0</v>
      </c>
      <c r="CI946" s="301">
        <f t="shared" ca="1" si="461"/>
        <v>0</v>
      </c>
      <c r="CJ946" s="301">
        <f t="shared" ca="1" si="461"/>
        <v>0</v>
      </c>
      <c r="CK946" s="301"/>
      <c r="CL946" s="301"/>
      <c r="CM946" s="301"/>
      <c r="CN946" s="301"/>
      <c r="CO946" s="301"/>
      <c r="CP946" s="301"/>
      <c r="CQ946" s="301"/>
      <c r="CR946" s="301"/>
      <c r="CS946" s="301"/>
      <c r="CT946" s="301"/>
      <c r="CU946" s="301"/>
      <c r="CV946" s="301"/>
      <c r="CW946" s="301"/>
      <c r="CX946" s="301"/>
      <c r="CY946" s="301"/>
      <c r="CZ946" s="301"/>
      <c r="DA946" s="301"/>
      <c r="DB946" s="301"/>
      <c r="DC946" s="301"/>
      <c r="DD946" s="301"/>
      <c r="DE946" s="301"/>
      <c r="DF946" s="301"/>
      <c r="DG946" s="301"/>
      <c r="DH946" s="301"/>
      <c r="DI946" s="301"/>
      <c r="DJ946" s="301"/>
      <c r="DK946" s="301"/>
      <c r="DL946" s="301"/>
      <c r="DM946" s="301"/>
      <c r="DN946" s="301"/>
      <c r="DO946" s="301"/>
      <c r="DP946" s="301"/>
      <c r="DQ946" s="301"/>
      <c r="DR946" s="301"/>
      <c r="DS946" s="301"/>
      <c r="DT946" s="301"/>
    </row>
    <row r="947" spans="3:124" hidden="1" outlineLevel="1">
      <c r="C947" s="232" t="s">
        <v>329</v>
      </c>
      <c r="D947" s="349"/>
      <c r="E947" s="300">
        <f t="shared" ref="E947:BP947" si="462">IF(E927=$D$308,$D$315,0)</f>
        <v>0</v>
      </c>
      <c r="F947" s="301">
        <f t="shared" si="462"/>
        <v>0</v>
      </c>
      <c r="G947" s="301">
        <f t="shared" si="462"/>
        <v>0</v>
      </c>
      <c r="H947" s="301">
        <f t="shared" si="462"/>
        <v>0</v>
      </c>
      <c r="I947" s="301">
        <f t="shared" si="462"/>
        <v>0</v>
      </c>
      <c r="J947" s="301">
        <f t="shared" si="462"/>
        <v>0</v>
      </c>
      <c r="K947" s="301">
        <f t="shared" si="462"/>
        <v>0</v>
      </c>
      <c r="L947" s="301">
        <f t="shared" si="462"/>
        <v>0</v>
      </c>
      <c r="M947" s="301">
        <f t="shared" si="462"/>
        <v>0</v>
      </c>
      <c r="N947" s="301">
        <f t="shared" si="462"/>
        <v>0</v>
      </c>
      <c r="O947" s="301">
        <f t="shared" si="462"/>
        <v>0</v>
      </c>
      <c r="P947" s="301">
        <f t="shared" si="462"/>
        <v>0</v>
      </c>
      <c r="Q947" s="301">
        <f t="shared" si="462"/>
        <v>0</v>
      </c>
      <c r="R947" s="301">
        <f t="shared" si="462"/>
        <v>0</v>
      </c>
      <c r="S947" s="301">
        <f t="shared" si="462"/>
        <v>0</v>
      </c>
      <c r="T947" s="301">
        <f t="shared" si="462"/>
        <v>0</v>
      </c>
      <c r="U947" s="301">
        <f t="shared" si="462"/>
        <v>0</v>
      </c>
      <c r="V947" s="301">
        <f t="shared" si="462"/>
        <v>0</v>
      </c>
      <c r="W947" s="301">
        <f t="shared" si="462"/>
        <v>0</v>
      </c>
      <c r="X947" s="301">
        <f t="shared" si="462"/>
        <v>0</v>
      </c>
      <c r="Y947" s="301">
        <f t="shared" si="462"/>
        <v>0</v>
      </c>
      <c r="Z947" s="301">
        <f t="shared" si="462"/>
        <v>0</v>
      </c>
      <c r="AA947" s="301">
        <f t="shared" si="462"/>
        <v>0</v>
      </c>
      <c r="AB947" s="301">
        <f t="shared" si="462"/>
        <v>0</v>
      </c>
      <c r="AC947" s="301">
        <f t="shared" si="462"/>
        <v>0</v>
      </c>
      <c r="AD947" s="301">
        <f t="shared" ca="1" si="462"/>
        <v>3605007.2448</v>
      </c>
      <c r="AE947" s="301">
        <f t="shared" si="462"/>
        <v>0</v>
      </c>
      <c r="AF947" s="301">
        <f t="shared" si="462"/>
        <v>0</v>
      </c>
      <c r="AG947" s="301">
        <f t="shared" si="462"/>
        <v>0</v>
      </c>
      <c r="AH947" s="301">
        <f t="shared" si="462"/>
        <v>0</v>
      </c>
      <c r="AI947" s="301">
        <f t="shared" si="462"/>
        <v>0</v>
      </c>
      <c r="AJ947" s="301">
        <f t="shared" si="462"/>
        <v>0</v>
      </c>
      <c r="AK947" s="301">
        <f t="shared" si="462"/>
        <v>0</v>
      </c>
      <c r="AL947" s="301">
        <f t="shared" si="462"/>
        <v>0</v>
      </c>
      <c r="AM947" s="301">
        <f t="shared" si="462"/>
        <v>0</v>
      </c>
      <c r="AN947" s="301">
        <f t="shared" si="462"/>
        <v>0</v>
      </c>
      <c r="AO947" s="301">
        <f t="shared" si="462"/>
        <v>0</v>
      </c>
      <c r="AP947" s="301">
        <f t="shared" si="462"/>
        <v>0</v>
      </c>
      <c r="AQ947" s="301">
        <f t="shared" si="462"/>
        <v>0</v>
      </c>
      <c r="AR947" s="301">
        <f t="shared" si="462"/>
        <v>0</v>
      </c>
      <c r="AS947" s="301">
        <f t="shared" si="462"/>
        <v>0</v>
      </c>
      <c r="AT947" s="301">
        <f t="shared" si="462"/>
        <v>0</v>
      </c>
      <c r="AU947" s="301">
        <f t="shared" si="462"/>
        <v>0</v>
      </c>
      <c r="AV947" s="301">
        <f t="shared" si="462"/>
        <v>0</v>
      </c>
      <c r="AW947" s="301">
        <f t="shared" si="462"/>
        <v>0</v>
      </c>
      <c r="AX947" s="301">
        <f t="shared" si="462"/>
        <v>0</v>
      </c>
      <c r="AY947" s="301">
        <f t="shared" si="462"/>
        <v>0</v>
      </c>
      <c r="AZ947" s="301">
        <f t="shared" si="462"/>
        <v>0</v>
      </c>
      <c r="BA947" s="301">
        <f t="shared" si="462"/>
        <v>0</v>
      </c>
      <c r="BB947" s="301">
        <f t="shared" si="462"/>
        <v>0</v>
      </c>
      <c r="BC947" s="301">
        <f t="shared" si="462"/>
        <v>0</v>
      </c>
      <c r="BD947" s="301">
        <f t="shared" si="462"/>
        <v>0</v>
      </c>
      <c r="BE947" s="301">
        <f t="shared" si="462"/>
        <v>0</v>
      </c>
      <c r="BF947" s="301">
        <f t="shared" si="462"/>
        <v>0</v>
      </c>
      <c r="BG947" s="301">
        <f t="shared" si="462"/>
        <v>0</v>
      </c>
      <c r="BH947" s="301">
        <f t="shared" si="462"/>
        <v>0</v>
      </c>
      <c r="BI947" s="301">
        <f t="shared" si="462"/>
        <v>0</v>
      </c>
      <c r="BJ947" s="301">
        <f t="shared" si="462"/>
        <v>0</v>
      </c>
      <c r="BK947" s="301">
        <f t="shared" si="462"/>
        <v>0</v>
      </c>
      <c r="BL947" s="301">
        <f t="shared" si="462"/>
        <v>0</v>
      </c>
      <c r="BM947" s="301">
        <f t="shared" si="462"/>
        <v>0</v>
      </c>
      <c r="BN947" s="301">
        <f t="shared" si="462"/>
        <v>0</v>
      </c>
      <c r="BO947" s="301">
        <f t="shared" si="462"/>
        <v>0</v>
      </c>
      <c r="BP947" s="301">
        <f t="shared" si="462"/>
        <v>0</v>
      </c>
      <c r="BQ947" s="301">
        <f t="shared" ref="BQ947:BX947" si="463">IF(BQ927=$D$308,$D$315,0)</f>
        <v>0</v>
      </c>
      <c r="BR947" s="301">
        <f t="shared" si="463"/>
        <v>0</v>
      </c>
      <c r="BS947" s="301">
        <f t="shared" si="463"/>
        <v>0</v>
      </c>
      <c r="BT947" s="301">
        <f t="shared" si="463"/>
        <v>0</v>
      </c>
      <c r="BU947" s="301">
        <f t="shared" si="463"/>
        <v>0</v>
      </c>
      <c r="BV947" s="301">
        <f t="shared" si="463"/>
        <v>0</v>
      </c>
      <c r="BW947" s="301">
        <f t="shared" si="463"/>
        <v>0</v>
      </c>
      <c r="BX947" s="301">
        <f t="shared" si="463"/>
        <v>0</v>
      </c>
      <c r="BY947" s="301">
        <f t="shared" ref="BY947:CJ947" si="464">IF(BY927=$D$308,$D$315,0)</f>
        <v>0</v>
      </c>
      <c r="BZ947" s="301">
        <f t="shared" si="464"/>
        <v>0</v>
      </c>
      <c r="CA947" s="301">
        <f t="shared" si="464"/>
        <v>0</v>
      </c>
      <c r="CB947" s="301">
        <f t="shared" si="464"/>
        <v>0</v>
      </c>
      <c r="CC947" s="301">
        <f t="shared" si="464"/>
        <v>0</v>
      </c>
      <c r="CD947" s="301">
        <f t="shared" si="464"/>
        <v>0</v>
      </c>
      <c r="CE947" s="301">
        <f t="shared" si="464"/>
        <v>0</v>
      </c>
      <c r="CF947" s="301">
        <f t="shared" si="464"/>
        <v>0</v>
      </c>
      <c r="CG947" s="301">
        <f t="shared" si="464"/>
        <v>0</v>
      </c>
      <c r="CH947" s="301">
        <f t="shared" si="464"/>
        <v>0</v>
      </c>
      <c r="CI947" s="301">
        <f t="shared" si="464"/>
        <v>0</v>
      </c>
      <c r="CJ947" s="301">
        <f t="shared" si="464"/>
        <v>0</v>
      </c>
      <c r="CK947" s="301"/>
      <c r="CL947" s="301"/>
      <c r="CM947" s="301"/>
      <c r="CN947" s="301"/>
      <c r="CO947" s="301"/>
      <c r="CP947" s="301"/>
      <c r="CQ947" s="301"/>
      <c r="CR947" s="301"/>
      <c r="CS947" s="301"/>
      <c r="CT947" s="301"/>
      <c r="CU947" s="301"/>
      <c r="CV947" s="301"/>
      <c r="CW947" s="301"/>
      <c r="CX947" s="301"/>
      <c r="CY947" s="301"/>
      <c r="CZ947" s="301"/>
      <c r="DA947" s="301"/>
      <c r="DB947" s="301"/>
      <c r="DC947" s="301"/>
      <c r="DD947" s="301"/>
      <c r="DE947" s="301"/>
      <c r="DF947" s="301"/>
      <c r="DG947" s="301"/>
      <c r="DH947" s="301"/>
      <c r="DI947" s="301"/>
      <c r="DJ947" s="301"/>
      <c r="DK947" s="301"/>
      <c r="DL947" s="301"/>
      <c r="DM947" s="301"/>
      <c r="DN947" s="301"/>
      <c r="DO947" s="301"/>
      <c r="DP947" s="301"/>
      <c r="DQ947" s="301"/>
      <c r="DR947" s="301"/>
      <c r="DS947" s="301"/>
      <c r="DT947" s="301"/>
    </row>
    <row r="948" spans="3:124" hidden="1" outlineLevel="1">
      <c r="C948" s="232" t="s">
        <v>333</v>
      </c>
      <c r="D948" s="349"/>
      <c r="E948" s="300">
        <f t="shared" ref="E948:BP948" si="465">IF(E927=$E$328,-E944-E946,0)</f>
        <v>0</v>
      </c>
      <c r="F948" s="301">
        <f t="shared" si="465"/>
        <v>0</v>
      </c>
      <c r="G948" s="301">
        <f t="shared" si="465"/>
        <v>0</v>
      </c>
      <c r="H948" s="301">
        <f t="shared" si="465"/>
        <v>0</v>
      </c>
      <c r="I948" s="301">
        <f t="shared" si="465"/>
        <v>0</v>
      </c>
      <c r="J948" s="301">
        <f t="shared" si="465"/>
        <v>0</v>
      </c>
      <c r="K948" s="301">
        <f t="shared" si="465"/>
        <v>0</v>
      </c>
      <c r="L948" s="301">
        <f t="shared" si="465"/>
        <v>0</v>
      </c>
      <c r="M948" s="301">
        <f t="shared" si="465"/>
        <v>0</v>
      </c>
      <c r="N948" s="301">
        <f t="shared" si="465"/>
        <v>0</v>
      </c>
      <c r="O948" s="301">
        <f t="shared" si="465"/>
        <v>0</v>
      </c>
      <c r="P948" s="301">
        <f t="shared" si="465"/>
        <v>0</v>
      </c>
      <c r="Q948" s="301">
        <f t="shared" si="465"/>
        <v>0</v>
      </c>
      <c r="R948" s="301">
        <f t="shared" si="465"/>
        <v>0</v>
      </c>
      <c r="S948" s="301">
        <f t="shared" si="465"/>
        <v>0</v>
      </c>
      <c r="T948" s="301">
        <f t="shared" si="465"/>
        <v>0</v>
      </c>
      <c r="U948" s="301">
        <f t="shared" si="465"/>
        <v>0</v>
      </c>
      <c r="V948" s="301">
        <f t="shared" si="465"/>
        <v>0</v>
      </c>
      <c r="W948" s="301">
        <f t="shared" si="465"/>
        <v>0</v>
      </c>
      <c r="X948" s="301">
        <f t="shared" si="465"/>
        <v>0</v>
      </c>
      <c r="Y948" s="301">
        <f t="shared" si="465"/>
        <v>0</v>
      </c>
      <c r="Z948" s="301">
        <f t="shared" si="465"/>
        <v>0</v>
      </c>
      <c r="AA948" s="301">
        <f t="shared" si="465"/>
        <v>0</v>
      </c>
      <c r="AB948" s="301">
        <f t="shared" si="465"/>
        <v>0</v>
      </c>
      <c r="AC948" s="301">
        <f t="shared" si="465"/>
        <v>0</v>
      </c>
      <c r="AD948" s="301">
        <f t="shared" si="465"/>
        <v>0</v>
      </c>
      <c r="AE948" s="301">
        <f t="shared" si="465"/>
        <v>0</v>
      </c>
      <c r="AF948" s="301">
        <f t="shared" si="465"/>
        <v>0</v>
      </c>
      <c r="AG948" s="301">
        <f t="shared" si="465"/>
        <v>0</v>
      </c>
      <c r="AH948" s="301">
        <f t="shared" si="465"/>
        <v>0</v>
      </c>
      <c r="AI948" s="301">
        <f t="shared" si="465"/>
        <v>0</v>
      </c>
      <c r="AJ948" s="301">
        <f t="shared" si="465"/>
        <v>0</v>
      </c>
      <c r="AK948" s="301">
        <f t="shared" si="465"/>
        <v>0</v>
      </c>
      <c r="AL948" s="301">
        <f t="shared" si="465"/>
        <v>0</v>
      </c>
      <c r="AM948" s="301">
        <f t="shared" si="465"/>
        <v>0</v>
      </c>
      <c r="AN948" s="301">
        <f t="shared" si="465"/>
        <v>0</v>
      </c>
      <c r="AO948" s="301">
        <f t="shared" si="465"/>
        <v>0</v>
      </c>
      <c r="AP948" s="301">
        <f t="shared" si="465"/>
        <v>0</v>
      </c>
      <c r="AQ948" s="301">
        <f t="shared" si="465"/>
        <v>0</v>
      </c>
      <c r="AR948" s="301">
        <f t="shared" si="465"/>
        <v>0</v>
      </c>
      <c r="AS948" s="301">
        <f t="shared" si="465"/>
        <v>0</v>
      </c>
      <c r="AT948" s="301">
        <f t="shared" si="465"/>
        <v>0</v>
      </c>
      <c r="AU948" s="301">
        <f t="shared" si="465"/>
        <v>0</v>
      </c>
      <c r="AV948" s="301">
        <f t="shared" si="465"/>
        <v>0</v>
      </c>
      <c r="AW948" s="301">
        <f t="shared" si="465"/>
        <v>0</v>
      </c>
      <c r="AX948" s="301">
        <f t="shared" si="465"/>
        <v>0</v>
      </c>
      <c r="AY948" s="301">
        <f t="shared" si="465"/>
        <v>0</v>
      </c>
      <c r="AZ948" s="301">
        <f t="shared" si="465"/>
        <v>0</v>
      </c>
      <c r="BA948" s="301">
        <f t="shared" si="465"/>
        <v>0</v>
      </c>
      <c r="BB948" s="301">
        <f t="shared" si="465"/>
        <v>0</v>
      </c>
      <c r="BC948" s="301">
        <f t="shared" si="465"/>
        <v>0</v>
      </c>
      <c r="BD948" s="301">
        <f t="shared" si="465"/>
        <v>0</v>
      </c>
      <c r="BE948" s="301">
        <f t="shared" si="465"/>
        <v>0</v>
      </c>
      <c r="BF948" s="301">
        <f t="shared" si="465"/>
        <v>0</v>
      </c>
      <c r="BG948" s="301">
        <f t="shared" si="465"/>
        <v>0</v>
      </c>
      <c r="BH948" s="301">
        <f t="shared" si="465"/>
        <v>0</v>
      </c>
      <c r="BI948" s="301">
        <f t="shared" si="465"/>
        <v>0</v>
      </c>
      <c r="BJ948" s="301">
        <f t="shared" si="465"/>
        <v>0</v>
      </c>
      <c r="BK948" s="301">
        <f t="shared" si="465"/>
        <v>0</v>
      </c>
      <c r="BL948" s="301">
        <f t="shared" si="465"/>
        <v>0</v>
      </c>
      <c r="BM948" s="301">
        <f t="shared" si="465"/>
        <v>0</v>
      </c>
      <c r="BN948" s="301">
        <f t="shared" ca="1" si="465"/>
        <v>-3410947.3675186071</v>
      </c>
      <c r="BO948" s="301">
        <f t="shared" si="465"/>
        <v>0</v>
      </c>
      <c r="BP948" s="301">
        <f t="shared" si="465"/>
        <v>0</v>
      </c>
      <c r="BQ948" s="301">
        <f t="shared" ref="BQ948:BX948" si="466">IF(BQ927=$E$328,-BQ944-BQ946,0)</f>
        <v>0</v>
      </c>
      <c r="BR948" s="301">
        <f t="shared" si="466"/>
        <v>0</v>
      </c>
      <c r="BS948" s="301">
        <f t="shared" si="466"/>
        <v>0</v>
      </c>
      <c r="BT948" s="301">
        <f t="shared" si="466"/>
        <v>0</v>
      </c>
      <c r="BU948" s="301">
        <f t="shared" si="466"/>
        <v>0</v>
      </c>
      <c r="BV948" s="301">
        <f t="shared" si="466"/>
        <v>0</v>
      </c>
      <c r="BW948" s="301">
        <f t="shared" si="466"/>
        <v>0</v>
      </c>
      <c r="BX948" s="301">
        <f t="shared" si="466"/>
        <v>0</v>
      </c>
      <c r="BY948" s="301">
        <f t="shared" ref="BY948:CJ948" si="467">IF(BY927=$E$328,-BY944-BY946,0)</f>
        <v>0</v>
      </c>
      <c r="BZ948" s="301">
        <f t="shared" si="467"/>
        <v>0</v>
      </c>
      <c r="CA948" s="301">
        <f t="shared" si="467"/>
        <v>0</v>
      </c>
      <c r="CB948" s="301">
        <f t="shared" si="467"/>
        <v>0</v>
      </c>
      <c r="CC948" s="301">
        <f t="shared" si="467"/>
        <v>0</v>
      </c>
      <c r="CD948" s="301">
        <f t="shared" si="467"/>
        <v>0</v>
      </c>
      <c r="CE948" s="301">
        <f t="shared" si="467"/>
        <v>0</v>
      </c>
      <c r="CF948" s="301">
        <f t="shared" si="467"/>
        <v>0</v>
      </c>
      <c r="CG948" s="301">
        <f t="shared" si="467"/>
        <v>0</v>
      </c>
      <c r="CH948" s="301">
        <f t="shared" si="467"/>
        <v>0</v>
      </c>
      <c r="CI948" s="301">
        <f t="shared" si="467"/>
        <v>0</v>
      </c>
      <c r="CJ948" s="301">
        <f t="shared" si="467"/>
        <v>0</v>
      </c>
      <c r="CK948" s="301"/>
      <c r="CL948" s="301"/>
      <c r="CM948" s="301"/>
      <c r="CN948" s="301"/>
      <c r="CO948" s="301"/>
      <c r="CP948" s="301"/>
      <c r="CQ948" s="301"/>
      <c r="CR948" s="301"/>
      <c r="CS948" s="301"/>
      <c r="CT948" s="301"/>
      <c r="CU948" s="301"/>
      <c r="CV948" s="301"/>
      <c r="CW948" s="301"/>
      <c r="CX948" s="301"/>
      <c r="CY948" s="301"/>
      <c r="CZ948" s="301"/>
      <c r="DA948" s="301"/>
      <c r="DB948" s="301"/>
      <c r="DC948" s="301"/>
      <c r="DD948" s="301"/>
      <c r="DE948" s="301"/>
      <c r="DF948" s="301"/>
      <c r="DG948" s="301"/>
      <c r="DH948" s="301"/>
      <c r="DI948" s="301"/>
      <c r="DJ948" s="301"/>
      <c r="DK948" s="301"/>
      <c r="DL948" s="301"/>
      <c r="DM948" s="301"/>
      <c r="DN948" s="301"/>
      <c r="DO948" s="301"/>
      <c r="DP948" s="301"/>
      <c r="DQ948" s="301"/>
      <c r="DR948" s="301"/>
      <c r="DS948" s="301"/>
      <c r="DT948" s="301"/>
    </row>
    <row r="949" spans="3:124" hidden="1" outlineLevel="1">
      <c r="C949" s="232" t="s">
        <v>186</v>
      </c>
      <c r="D949" s="349">
        <v>0</v>
      </c>
      <c r="E949" s="300">
        <f>E944+E946+E947+E948</f>
        <v>0</v>
      </c>
      <c r="F949" s="301">
        <f t="shared" ref="F949:BQ949" si="468">F944+F946+F947+F948</f>
        <v>0</v>
      </c>
      <c r="G949" s="301">
        <f t="shared" si="468"/>
        <v>0</v>
      </c>
      <c r="H949" s="301">
        <f t="shared" si="468"/>
        <v>0</v>
      </c>
      <c r="I949" s="301">
        <f t="shared" si="468"/>
        <v>0</v>
      </c>
      <c r="J949" s="301">
        <f t="shared" si="468"/>
        <v>0</v>
      </c>
      <c r="K949" s="301">
        <f t="shared" si="468"/>
        <v>0</v>
      </c>
      <c r="L949" s="301">
        <f t="shared" si="468"/>
        <v>0</v>
      </c>
      <c r="M949" s="301">
        <f t="shared" si="468"/>
        <v>0</v>
      </c>
      <c r="N949" s="301">
        <f t="shared" si="468"/>
        <v>0</v>
      </c>
      <c r="O949" s="301">
        <f t="shared" si="468"/>
        <v>0</v>
      </c>
      <c r="P949" s="301">
        <f t="shared" si="468"/>
        <v>0</v>
      </c>
      <c r="Q949" s="301">
        <f t="shared" si="468"/>
        <v>0</v>
      </c>
      <c r="R949" s="301">
        <f t="shared" si="468"/>
        <v>0</v>
      </c>
      <c r="S949" s="301">
        <f t="shared" si="468"/>
        <v>0</v>
      </c>
      <c r="T949" s="301">
        <f t="shared" si="468"/>
        <v>0</v>
      </c>
      <c r="U949" s="301">
        <f t="shared" si="468"/>
        <v>0</v>
      </c>
      <c r="V949" s="301">
        <f t="shared" si="468"/>
        <v>0</v>
      </c>
      <c r="W949" s="301">
        <f t="shared" si="468"/>
        <v>0</v>
      </c>
      <c r="X949" s="301">
        <f t="shared" si="468"/>
        <v>0</v>
      </c>
      <c r="Y949" s="301">
        <f t="shared" si="468"/>
        <v>0</v>
      </c>
      <c r="Z949" s="301">
        <f t="shared" si="468"/>
        <v>0</v>
      </c>
      <c r="AA949" s="301">
        <f t="shared" si="468"/>
        <v>0</v>
      </c>
      <c r="AB949" s="301">
        <f t="shared" si="468"/>
        <v>0</v>
      </c>
      <c r="AC949" s="301">
        <f t="shared" si="468"/>
        <v>0</v>
      </c>
      <c r="AD949" s="301">
        <f t="shared" ca="1" si="468"/>
        <v>3605007.2448</v>
      </c>
      <c r="AE949" s="301">
        <f t="shared" ca="1" si="468"/>
        <v>3599981.006965769</v>
      </c>
      <c r="AF949" s="301">
        <f t="shared" ca="1" si="468"/>
        <v>3594934.8736067773</v>
      </c>
      <c r="AG949" s="301">
        <f t="shared" ca="1" si="468"/>
        <v>3589868.7659699065</v>
      </c>
      <c r="AH949" s="301">
        <f t="shared" ca="1" si="468"/>
        <v>3584782.6049903063</v>
      </c>
      <c r="AI949" s="301">
        <f t="shared" ca="1" si="468"/>
        <v>3579676.3112901617</v>
      </c>
      <c r="AJ949" s="301">
        <f t="shared" ca="1" si="468"/>
        <v>3574549.8051774539</v>
      </c>
      <c r="AK949" s="301">
        <f t="shared" ca="1" si="468"/>
        <v>3569403.006644717</v>
      </c>
      <c r="AL949" s="301">
        <f t="shared" ca="1" si="468"/>
        <v>3564235.8353677876</v>
      </c>
      <c r="AM949" s="301">
        <f t="shared" ca="1" si="468"/>
        <v>3559048.2107045539</v>
      </c>
      <c r="AN949" s="301">
        <f t="shared" ca="1" si="468"/>
        <v>3553840.0516936951</v>
      </c>
      <c r="AO949" s="301">
        <f t="shared" ca="1" si="468"/>
        <v>3548611.2770534181</v>
      </c>
      <c r="AP949" s="301">
        <f t="shared" ca="1" si="468"/>
        <v>3543361.8051801901</v>
      </c>
      <c r="AQ949" s="301">
        <f t="shared" ca="1" si="468"/>
        <v>3538091.5541474638</v>
      </c>
      <c r="AR949" s="301">
        <f t="shared" ca="1" si="468"/>
        <v>3532800.4417043994</v>
      </c>
      <c r="AS949" s="301">
        <f t="shared" ca="1" si="468"/>
        <v>3527488.3852745816</v>
      </c>
      <c r="AT949" s="301">
        <f t="shared" ca="1" si="468"/>
        <v>3522155.301954729</v>
      </c>
      <c r="AU949" s="301">
        <f t="shared" ca="1" si="468"/>
        <v>3516801.1085134018</v>
      </c>
      <c r="AV949" s="301">
        <f t="shared" ca="1" si="468"/>
        <v>3511425.721389703</v>
      </c>
      <c r="AW949" s="301">
        <f t="shared" ca="1" si="468"/>
        <v>3506029.0566919725</v>
      </c>
      <c r="AX949" s="301">
        <f t="shared" ca="1" si="468"/>
        <v>3500611.0301964805</v>
      </c>
      <c r="AY949" s="301">
        <f t="shared" ca="1" si="468"/>
        <v>3495171.5573461102</v>
      </c>
      <c r="AZ949" s="301">
        <f t="shared" ca="1" si="468"/>
        <v>3489710.5532490406</v>
      </c>
      <c r="BA949" s="301">
        <f t="shared" ca="1" si="468"/>
        <v>3484227.9326774203</v>
      </c>
      <c r="BB949" s="301">
        <f t="shared" ca="1" si="468"/>
        <v>3478723.6100660372</v>
      </c>
      <c r="BC949" s="301">
        <f t="shared" ca="1" si="468"/>
        <v>3473197.4995109839</v>
      </c>
      <c r="BD949" s="301">
        <f t="shared" ca="1" si="468"/>
        <v>3467649.5147683169</v>
      </c>
      <c r="BE949" s="301">
        <f t="shared" ca="1" si="468"/>
        <v>3462079.5692527103</v>
      </c>
      <c r="BF949" s="301">
        <f t="shared" ca="1" si="468"/>
        <v>3456487.5760361045</v>
      </c>
      <c r="BG949" s="301">
        <f t="shared" ca="1" si="468"/>
        <v>3450873.4478463498</v>
      </c>
      <c r="BH949" s="301">
        <f t="shared" ca="1" si="468"/>
        <v>3445237.0970658436</v>
      </c>
      <c r="BI949" s="301">
        <f t="shared" ca="1" si="468"/>
        <v>3439578.4357301649</v>
      </c>
      <c r="BJ949" s="301">
        <f t="shared" ca="1" si="468"/>
        <v>3433897.3755266988</v>
      </c>
      <c r="BK949" s="301">
        <f t="shared" ca="1" si="468"/>
        <v>3428193.827793261</v>
      </c>
      <c r="BL949" s="301">
        <f t="shared" ca="1" si="468"/>
        <v>3422467.7035167115</v>
      </c>
      <c r="BM949" s="301">
        <f t="shared" ca="1" si="468"/>
        <v>3416718.9133315673</v>
      </c>
      <c r="BN949" s="301">
        <f t="shared" ca="1" si="468"/>
        <v>0</v>
      </c>
      <c r="BO949" s="301">
        <f t="shared" ca="1" si="468"/>
        <v>0</v>
      </c>
      <c r="BP949" s="301">
        <f t="shared" ca="1" si="468"/>
        <v>0</v>
      </c>
      <c r="BQ949" s="301">
        <f t="shared" ca="1" si="468"/>
        <v>0</v>
      </c>
      <c r="BR949" s="301">
        <f t="shared" ref="BR949:BX949" ca="1" si="469">BR944+BR946+BR947+BR948</f>
        <v>0</v>
      </c>
      <c r="BS949" s="301">
        <f t="shared" ca="1" si="469"/>
        <v>0</v>
      </c>
      <c r="BT949" s="301">
        <f t="shared" ca="1" si="469"/>
        <v>0</v>
      </c>
      <c r="BU949" s="301">
        <f t="shared" ca="1" si="469"/>
        <v>0</v>
      </c>
      <c r="BV949" s="301">
        <f t="shared" ca="1" si="469"/>
        <v>0</v>
      </c>
      <c r="BW949" s="301">
        <f t="shared" ca="1" si="469"/>
        <v>0</v>
      </c>
      <c r="BX949" s="301">
        <f t="shared" ca="1" si="469"/>
        <v>0</v>
      </c>
      <c r="BY949" s="301">
        <f t="shared" ref="BY949:CJ949" ca="1" si="470">BY944+BY946+BY947+BY948</f>
        <v>0</v>
      </c>
      <c r="BZ949" s="301">
        <f t="shared" ca="1" si="470"/>
        <v>0</v>
      </c>
      <c r="CA949" s="301">
        <f t="shared" ca="1" si="470"/>
        <v>0</v>
      </c>
      <c r="CB949" s="301">
        <f t="shared" ca="1" si="470"/>
        <v>0</v>
      </c>
      <c r="CC949" s="301">
        <f t="shared" ca="1" si="470"/>
        <v>0</v>
      </c>
      <c r="CD949" s="301">
        <f t="shared" ca="1" si="470"/>
        <v>0</v>
      </c>
      <c r="CE949" s="301">
        <f t="shared" ca="1" si="470"/>
        <v>0</v>
      </c>
      <c r="CF949" s="301">
        <f t="shared" ca="1" si="470"/>
        <v>0</v>
      </c>
      <c r="CG949" s="301">
        <f t="shared" ca="1" si="470"/>
        <v>0</v>
      </c>
      <c r="CH949" s="301">
        <f t="shared" ca="1" si="470"/>
        <v>0</v>
      </c>
      <c r="CI949" s="301">
        <f t="shared" ca="1" si="470"/>
        <v>0</v>
      </c>
      <c r="CJ949" s="301">
        <f t="shared" ca="1" si="470"/>
        <v>0</v>
      </c>
      <c r="CK949" s="301"/>
      <c r="CL949" s="301"/>
      <c r="CM949" s="301"/>
      <c r="CN949" s="301"/>
      <c r="CO949" s="301"/>
      <c r="CP949" s="301"/>
      <c r="CQ949" s="301"/>
      <c r="CR949" s="301"/>
      <c r="CS949" s="301"/>
      <c r="CT949" s="301"/>
      <c r="CU949" s="301"/>
      <c r="CV949" s="301"/>
      <c r="CW949" s="301"/>
      <c r="CX949" s="301"/>
      <c r="CY949" s="301"/>
      <c r="CZ949" s="301"/>
      <c r="DA949" s="301"/>
      <c r="DB949" s="301"/>
      <c r="DC949" s="301"/>
      <c r="DD949" s="301"/>
      <c r="DE949" s="301"/>
      <c r="DF949" s="301"/>
      <c r="DG949" s="301"/>
      <c r="DH949" s="301"/>
      <c r="DI949" s="301"/>
      <c r="DJ949" s="301"/>
      <c r="DK949" s="301"/>
      <c r="DL949" s="301"/>
      <c r="DM949" s="301"/>
      <c r="DN949" s="301"/>
      <c r="DO949" s="301"/>
      <c r="DP949" s="301"/>
      <c r="DQ949" s="301"/>
      <c r="DR949" s="301"/>
      <c r="DS949" s="301"/>
      <c r="DT949" s="301"/>
    </row>
    <row r="950" spans="3:124" hidden="1" outlineLevel="1">
      <c r="D950" s="348"/>
      <c r="E950" s="300"/>
      <c r="F950" s="302"/>
      <c r="G950" s="286"/>
      <c r="H950" s="286"/>
      <c r="I950" s="286"/>
      <c r="J950" s="286"/>
      <c r="K950" s="286"/>
      <c r="L950" s="286"/>
      <c r="M950" s="286"/>
      <c r="N950" s="286"/>
    </row>
    <row r="951" spans="3:124" hidden="1" outlineLevel="1">
      <c r="C951" s="23" t="s">
        <v>313</v>
      </c>
      <c r="D951" s="349"/>
      <c r="E951" s="300"/>
      <c r="F951" s="301"/>
      <c r="G951" s="304"/>
      <c r="H951" s="284"/>
      <c r="I951" s="284"/>
      <c r="J951" s="284"/>
      <c r="K951" s="284"/>
      <c r="L951" s="284"/>
      <c r="M951" s="284"/>
      <c r="N951" s="284"/>
    </row>
    <row r="952" spans="3:124" hidden="1" outlineLevel="1">
      <c r="C952" s="232" t="s">
        <v>35</v>
      </c>
      <c r="D952" s="349"/>
      <c r="E952" s="341">
        <f>E933+E939+E945</f>
        <v>-16540.36</v>
      </c>
      <c r="F952" s="301">
        <f t="shared" ref="F952:BQ953" si="471">F933+F939+F945</f>
        <v>-16540.36</v>
      </c>
      <c r="G952" s="301">
        <f t="shared" si="471"/>
        <v>-16540.36</v>
      </c>
      <c r="H952" s="301">
        <f t="shared" si="471"/>
        <v>-16540.36</v>
      </c>
      <c r="I952" s="301">
        <f t="shared" si="471"/>
        <v>-16540.36</v>
      </c>
      <c r="J952" s="301">
        <f t="shared" si="471"/>
        <v>-16540.36</v>
      </c>
      <c r="K952" s="301">
        <f t="shared" si="471"/>
        <v>-16540.36</v>
      </c>
      <c r="L952" s="301">
        <f t="shared" si="471"/>
        <v>-16540.36</v>
      </c>
      <c r="M952" s="301">
        <f t="shared" si="471"/>
        <v>-16540.36</v>
      </c>
      <c r="N952" s="301">
        <f t="shared" si="471"/>
        <v>-16540.36</v>
      </c>
      <c r="O952" s="301">
        <f t="shared" si="471"/>
        <v>-16540.36</v>
      </c>
      <c r="P952" s="301">
        <f t="shared" si="471"/>
        <v>-16540.36</v>
      </c>
      <c r="Q952" s="301">
        <f t="shared" si="471"/>
        <v>-16540.36</v>
      </c>
      <c r="R952" s="301">
        <f t="shared" si="471"/>
        <v>-16540.36</v>
      </c>
      <c r="S952" s="301">
        <f t="shared" si="471"/>
        <v>-16540.36</v>
      </c>
      <c r="T952" s="301">
        <f t="shared" si="471"/>
        <v>-16540.36</v>
      </c>
      <c r="U952" s="301">
        <f t="shared" si="471"/>
        <v>-16520.485937662619</v>
      </c>
      <c r="V952" s="301">
        <f t="shared" si="471"/>
        <v>-16500.529066732161</v>
      </c>
      <c r="W952" s="301">
        <f t="shared" si="471"/>
        <v>-16480.489042172831</v>
      </c>
      <c r="X952" s="301">
        <f t="shared" si="471"/>
        <v>-16460.365517511163</v>
      </c>
      <c r="Y952" s="301">
        <f t="shared" si="471"/>
        <v>-16440.158144830075</v>
      </c>
      <c r="Z952" s="301">
        <f t="shared" si="471"/>
        <v>-16419.866574762818</v>
      </c>
      <c r="AA952" s="301">
        <f t="shared" si="471"/>
        <v>-16399.490456486947</v>
      </c>
      <c r="AB952" s="301">
        <f t="shared" si="471"/>
        <v>-16379.029437718256</v>
      </c>
      <c r="AC952" s="301">
        <f t="shared" si="471"/>
        <v>-16358.483164704699</v>
      </c>
      <c r="AD952" s="301">
        <f t="shared" si="471"/>
        <v>-16337.851282220252</v>
      </c>
      <c r="AE952" s="301">
        <f t="shared" ca="1" si="471"/>
        <v>-13779.18643901223</v>
      </c>
      <c r="AF952" s="301">
        <f t="shared" ca="1" si="471"/>
        <v>-13759.290914251731</v>
      </c>
      <c r="AG952" s="301">
        <f t="shared" ca="1" si="471"/>
        <v>-13739.31663637239</v>
      </c>
      <c r="AH952" s="301">
        <f t="shared" ca="1" si="471"/>
        <v>-13719.263293643107</v>
      </c>
      <c r="AI952" s="301">
        <f t="shared" ca="1" si="471"/>
        <v>-13699.130573098857</v>
      </c>
      <c r="AJ952" s="301">
        <f t="shared" ca="1" si="471"/>
        <v>-13678.918160535784</v>
      </c>
      <c r="AK952" s="301">
        <f t="shared" ca="1" si="471"/>
        <v>-13658.625740506319</v>
      </c>
      <c r="AL952" s="301">
        <f t="shared" ca="1" si="471"/>
        <v>-13638.252996314235</v>
      </c>
      <c r="AM952" s="301">
        <f t="shared" ca="1" si="471"/>
        <v>-13617.799610009721</v>
      </c>
      <c r="AN952" s="301">
        <f t="shared" ca="1" si="471"/>
        <v>-13597.265262384424</v>
      </c>
      <c r="AO952" s="301">
        <f t="shared" ca="1" si="471"/>
        <v>-13576.649632966441</v>
      </c>
      <c r="AP952" s="301">
        <f t="shared" ca="1" si="471"/>
        <v>-13555.952400015341</v>
      </c>
      <c r="AQ952" s="301">
        <f t="shared" ca="1" si="471"/>
        <v>-13535.173240517148</v>
      </c>
      <c r="AR952" s="301">
        <f t="shared" ca="1" si="471"/>
        <v>-13514.311830179275</v>
      </c>
      <c r="AS952" s="301">
        <f t="shared" ca="1" si="471"/>
        <v>-13493.36784342548</v>
      </c>
      <c r="AT952" s="301">
        <f t="shared" ca="1" si="471"/>
        <v>-13472.340953390782</v>
      </c>
      <c r="AU952" s="301">
        <f t="shared" ca="1" si="471"/>
        <v>-13451.230831916364</v>
      </c>
      <c r="AV952" s="301">
        <f t="shared" ca="1" si="471"/>
        <v>-13430.037149544447</v>
      </c>
      <c r="AW952" s="301">
        <f t="shared" ca="1" si="471"/>
        <v>-13408.759575513135</v>
      </c>
      <c r="AX952" s="301">
        <f t="shared" ca="1" si="471"/>
        <v>-13387.39777775129</v>
      </c>
      <c r="AY952" s="301">
        <f t="shared" ca="1" si="471"/>
        <v>-13365.951422873301</v>
      </c>
      <c r="AZ952" s="301">
        <f t="shared" ca="1" si="471"/>
        <v>-13344.420176173919</v>
      </c>
      <c r="BA952" s="301">
        <f t="shared" ca="1" si="471"/>
        <v>-13322.803701623019</v>
      </c>
      <c r="BB952" s="301">
        <f t="shared" ca="1" si="471"/>
        <v>-13301.101661860355</v>
      </c>
      <c r="BC952" s="301">
        <f t="shared" ca="1" si="471"/>
        <v>-13279.313718190297</v>
      </c>
      <c r="BD952" s="301">
        <f t="shared" ca="1" si="471"/>
        <v>-13257.439530576545</v>
      </c>
      <c r="BE952" s="301">
        <f t="shared" ca="1" si="471"/>
        <v>-13235.478757636822</v>
      </c>
      <c r="BF952" s="301">
        <f t="shared" ca="1" si="471"/>
        <v>-13213.431056637548</v>
      </c>
      <c r="BG952" s="301">
        <f t="shared" ca="1" si="471"/>
        <v>-13191.29608348848</v>
      </c>
      <c r="BH952" s="301">
        <f t="shared" ca="1" si="471"/>
        <v>-13169.073492737369</v>
      </c>
      <c r="BI952" s="301">
        <f t="shared" ca="1" si="471"/>
        <v>-13146.762937564534</v>
      </c>
      <c r="BJ952" s="301">
        <f t="shared" ca="1" si="471"/>
        <v>-13124.36406977747</v>
      </c>
      <c r="BK952" s="301">
        <f t="shared" ca="1" si="471"/>
        <v>-13101.876539805417</v>
      </c>
      <c r="BL952" s="301">
        <f t="shared" ca="1" si="471"/>
        <v>-13079.299996693891</v>
      </c>
      <c r="BM952" s="301">
        <f t="shared" ca="1" si="471"/>
        <v>-13056.634088099216</v>
      </c>
      <c r="BN952" s="301">
        <f t="shared" ca="1" si="471"/>
        <v>-13033.878460283022</v>
      </c>
      <c r="BO952" s="301">
        <f t="shared" ca="1" si="471"/>
        <v>0</v>
      </c>
      <c r="BP952" s="301">
        <f t="shared" ca="1" si="471"/>
        <v>0</v>
      </c>
      <c r="BQ952" s="301">
        <f t="shared" ca="1" si="471"/>
        <v>0</v>
      </c>
      <c r="BR952" s="301">
        <f t="shared" ref="BR952:BX953" ca="1" si="472">BR933+BR939+BR945</f>
        <v>0</v>
      </c>
      <c r="BS952" s="301">
        <f t="shared" ca="1" si="472"/>
        <v>0</v>
      </c>
      <c r="BT952" s="301">
        <f t="shared" ca="1" si="472"/>
        <v>0</v>
      </c>
      <c r="BU952" s="301">
        <f t="shared" ca="1" si="472"/>
        <v>0</v>
      </c>
      <c r="BV952" s="301">
        <f t="shared" ca="1" si="472"/>
        <v>0</v>
      </c>
      <c r="BW952" s="301">
        <f t="shared" ca="1" si="472"/>
        <v>0</v>
      </c>
      <c r="BX952" s="301">
        <f t="shared" ca="1" si="472"/>
        <v>0</v>
      </c>
      <c r="BY952" s="301">
        <f t="shared" ref="BY952:CJ952" ca="1" si="473">BY933+BY939+BY945</f>
        <v>0</v>
      </c>
      <c r="BZ952" s="301">
        <f t="shared" ca="1" si="473"/>
        <v>0</v>
      </c>
      <c r="CA952" s="301">
        <f t="shared" ca="1" si="473"/>
        <v>0</v>
      </c>
      <c r="CB952" s="301">
        <f t="shared" ca="1" si="473"/>
        <v>0</v>
      </c>
      <c r="CC952" s="301">
        <f t="shared" ca="1" si="473"/>
        <v>0</v>
      </c>
      <c r="CD952" s="301">
        <f t="shared" ca="1" si="473"/>
        <v>0</v>
      </c>
      <c r="CE952" s="301">
        <f t="shared" ca="1" si="473"/>
        <v>0</v>
      </c>
      <c r="CF952" s="301">
        <f t="shared" ca="1" si="473"/>
        <v>0</v>
      </c>
      <c r="CG952" s="301">
        <f t="shared" ca="1" si="473"/>
        <v>0</v>
      </c>
      <c r="CH952" s="301">
        <f t="shared" ca="1" si="473"/>
        <v>0</v>
      </c>
      <c r="CI952" s="301">
        <f t="shared" ca="1" si="473"/>
        <v>0</v>
      </c>
      <c r="CJ952" s="301">
        <f t="shared" ca="1" si="473"/>
        <v>0</v>
      </c>
      <c r="CK952" s="301"/>
      <c r="CL952" s="301"/>
      <c r="CM952" s="301"/>
      <c r="CN952" s="301"/>
      <c r="CO952" s="301"/>
      <c r="CP952" s="301"/>
      <c r="CQ952" s="301"/>
      <c r="CR952" s="301"/>
      <c r="CS952" s="301"/>
      <c r="CT952" s="301"/>
      <c r="CU952" s="301"/>
      <c r="CV952" s="301"/>
      <c r="CW952" s="301"/>
      <c r="CX952" s="301"/>
      <c r="CY952" s="301"/>
      <c r="CZ952" s="301"/>
      <c r="DA952" s="301"/>
      <c r="DB952" s="301"/>
      <c r="DC952" s="301"/>
      <c r="DD952" s="301"/>
      <c r="DE952" s="301"/>
      <c r="DF952" s="301"/>
      <c r="DG952" s="301"/>
      <c r="DH952" s="301"/>
      <c r="DI952" s="301"/>
      <c r="DJ952" s="301"/>
      <c r="DK952" s="301"/>
      <c r="DL952" s="301"/>
      <c r="DM952" s="301"/>
      <c r="DN952" s="301"/>
      <c r="DO952" s="301"/>
      <c r="DP952" s="301"/>
      <c r="DQ952" s="301"/>
      <c r="DR952" s="301"/>
      <c r="DS952" s="301"/>
      <c r="DT952" s="301"/>
    </row>
    <row r="953" spans="3:124" hidden="1" outlineLevel="1">
      <c r="C953" s="232" t="s">
        <v>36</v>
      </c>
      <c r="D953" s="349"/>
      <c r="E953" s="341">
        <f>E934+E940+E946</f>
        <v>0</v>
      </c>
      <c r="F953" s="342">
        <f t="shared" si="471"/>
        <v>0</v>
      </c>
      <c r="G953" s="342">
        <f t="shared" si="471"/>
        <v>0</v>
      </c>
      <c r="H953" s="342">
        <f t="shared" si="471"/>
        <v>0</v>
      </c>
      <c r="I953" s="342">
        <f t="shared" si="471"/>
        <v>0</v>
      </c>
      <c r="J953" s="342">
        <f t="shared" si="471"/>
        <v>0</v>
      </c>
      <c r="K953" s="342">
        <f t="shared" si="471"/>
        <v>0</v>
      </c>
      <c r="L953" s="342">
        <f t="shared" si="471"/>
        <v>0</v>
      </c>
      <c r="M953" s="342">
        <f t="shared" si="471"/>
        <v>0</v>
      </c>
      <c r="N953" s="342">
        <f t="shared" si="471"/>
        <v>0</v>
      </c>
      <c r="O953" s="342">
        <f t="shared" si="471"/>
        <v>0</v>
      </c>
      <c r="P953" s="342">
        <f t="shared" si="471"/>
        <v>0</v>
      </c>
      <c r="Q953" s="342">
        <f t="shared" si="471"/>
        <v>0</v>
      </c>
      <c r="R953" s="342">
        <f t="shared" si="471"/>
        <v>0</v>
      </c>
      <c r="S953" s="342">
        <f t="shared" si="471"/>
        <v>0</v>
      </c>
      <c r="T953" s="342">
        <f t="shared" si="471"/>
        <v>-4769.7749609721541</v>
      </c>
      <c r="U953" s="342">
        <f t="shared" si="471"/>
        <v>-4789.6490233095374</v>
      </c>
      <c r="V953" s="342">
        <f t="shared" si="471"/>
        <v>-4809.605894239995</v>
      </c>
      <c r="W953" s="342">
        <f t="shared" si="471"/>
        <v>-4829.6459187993287</v>
      </c>
      <c r="X953" s="342">
        <f t="shared" si="471"/>
        <v>-4849.7694434609921</v>
      </c>
      <c r="Y953" s="342">
        <f t="shared" si="471"/>
        <v>-4869.9768161420798</v>
      </c>
      <c r="Z953" s="342">
        <f t="shared" si="471"/>
        <v>-4890.2683862093381</v>
      </c>
      <c r="AA953" s="342">
        <f t="shared" si="471"/>
        <v>-4910.6445044852107</v>
      </c>
      <c r="AB953" s="342">
        <f t="shared" si="471"/>
        <v>-4931.1055232538984</v>
      </c>
      <c r="AC953" s="342">
        <f t="shared" si="471"/>
        <v>-4951.651796267457</v>
      </c>
      <c r="AD953" s="342">
        <f t="shared" si="471"/>
        <v>-4972.2836787519045</v>
      </c>
      <c r="AE953" s="342">
        <f t="shared" ca="1" si="471"/>
        <v>-5026.2378342311522</v>
      </c>
      <c r="AF953" s="342">
        <f t="shared" ca="1" si="471"/>
        <v>-5046.1333589916512</v>
      </c>
      <c r="AG953" s="342">
        <f t="shared" ca="1" si="471"/>
        <v>-5066.1076368709937</v>
      </c>
      <c r="AH953" s="342">
        <f t="shared" ca="1" si="471"/>
        <v>-5086.160979600274</v>
      </c>
      <c r="AI953" s="342">
        <f t="shared" ca="1" si="471"/>
        <v>-5106.2937001445243</v>
      </c>
      <c r="AJ953" s="342">
        <f t="shared" ca="1" si="471"/>
        <v>-5126.5061127075978</v>
      </c>
      <c r="AK953" s="342">
        <f t="shared" ca="1" si="471"/>
        <v>-5146.7985327370652</v>
      </c>
      <c r="AL953" s="342">
        <f t="shared" ca="1" si="471"/>
        <v>-5167.1712769291498</v>
      </c>
      <c r="AM953" s="342">
        <f t="shared" ca="1" si="471"/>
        <v>-5187.6246632336615</v>
      </c>
      <c r="AN953" s="342">
        <f t="shared" ca="1" si="471"/>
        <v>-5208.1590108589598</v>
      </c>
      <c r="AO953" s="342">
        <f t="shared" ca="1" si="471"/>
        <v>-5228.7746402769435</v>
      </c>
      <c r="AP953" s="342">
        <f t="shared" ca="1" si="471"/>
        <v>-5249.4718732280398</v>
      </c>
      <c r="AQ953" s="342">
        <f t="shared" ca="1" si="471"/>
        <v>-5270.2510327262344</v>
      </c>
      <c r="AR953" s="342">
        <f t="shared" ca="1" si="471"/>
        <v>-5291.1124430641084</v>
      </c>
      <c r="AS953" s="342">
        <f t="shared" ca="1" si="471"/>
        <v>-5312.0564298179052</v>
      </c>
      <c r="AT953" s="342">
        <f t="shared" ca="1" si="471"/>
        <v>-5333.0833198525997</v>
      </c>
      <c r="AU953" s="342">
        <f t="shared" ca="1" si="471"/>
        <v>-5354.1934413270174</v>
      </c>
      <c r="AV953" s="342">
        <f t="shared" ca="1" si="471"/>
        <v>-5375.3871236989362</v>
      </c>
      <c r="AW953" s="342">
        <f t="shared" ca="1" si="471"/>
        <v>-5396.6646977302453</v>
      </c>
      <c r="AX953" s="342">
        <f t="shared" ca="1" si="471"/>
        <v>-5418.0264954920931</v>
      </c>
      <c r="AY953" s="342">
        <f t="shared" ca="1" si="471"/>
        <v>-5439.4728503700826</v>
      </c>
      <c r="AZ953" s="342">
        <f t="shared" ca="1" si="471"/>
        <v>-5461.0040970694645</v>
      </c>
      <c r="BA953" s="342">
        <f t="shared" ca="1" si="471"/>
        <v>-5482.6205716203631</v>
      </c>
      <c r="BB953" s="342">
        <f t="shared" ca="1" si="471"/>
        <v>-5504.3226113830278</v>
      </c>
      <c r="BC953" s="342">
        <f t="shared" ca="1" si="471"/>
        <v>-5526.1105550530856</v>
      </c>
      <c r="BD953" s="342">
        <f t="shared" ca="1" si="471"/>
        <v>-5547.9847426668375</v>
      </c>
      <c r="BE953" s="342">
        <f t="shared" ca="1" si="471"/>
        <v>-5569.9455156065615</v>
      </c>
      <c r="BF953" s="342">
        <f t="shared" ca="1" si="471"/>
        <v>-5591.993216605837</v>
      </c>
      <c r="BG953" s="342">
        <f t="shared" ca="1" si="471"/>
        <v>-5614.1281897549015</v>
      </c>
      <c r="BH953" s="342">
        <f t="shared" ca="1" si="471"/>
        <v>-5636.3507805060144</v>
      </c>
      <c r="BI953" s="342">
        <f t="shared" ca="1" si="471"/>
        <v>-5658.6613356788503</v>
      </c>
      <c r="BJ953" s="342">
        <f t="shared" ca="1" si="471"/>
        <v>-5681.0602034659141</v>
      </c>
      <c r="BK953" s="342">
        <f t="shared" ca="1" si="471"/>
        <v>-5703.5477334379666</v>
      </c>
      <c r="BL953" s="342">
        <f t="shared" ca="1" si="471"/>
        <v>-5726.1242765494908</v>
      </c>
      <c r="BM953" s="342">
        <f t="shared" ca="1" si="471"/>
        <v>-5748.7901851441666</v>
      </c>
      <c r="BN953" s="342">
        <f t="shared" ca="1" si="471"/>
        <v>-5771.5458129603612</v>
      </c>
      <c r="BO953" s="342">
        <f t="shared" ca="1" si="471"/>
        <v>0</v>
      </c>
      <c r="BP953" s="342">
        <f t="shared" ca="1" si="471"/>
        <v>0</v>
      </c>
      <c r="BQ953" s="342">
        <f t="shared" ca="1" si="471"/>
        <v>0</v>
      </c>
      <c r="BR953" s="342">
        <f t="shared" ca="1" si="472"/>
        <v>0</v>
      </c>
      <c r="BS953" s="342">
        <f t="shared" ca="1" si="472"/>
        <v>0</v>
      </c>
      <c r="BT953" s="342">
        <f t="shared" ca="1" si="472"/>
        <v>0</v>
      </c>
      <c r="BU953" s="342">
        <f t="shared" ca="1" si="472"/>
        <v>0</v>
      </c>
      <c r="BV953" s="342">
        <f t="shared" ca="1" si="472"/>
        <v>0</v>
      </c>
      <c r="BW953" s="342">
        <f t="shared" ca="1" si="472"/>
        <v>0</v>
      </c>
      <c r="BX953" s="342">
        <f t="shared" ca="1" si="472"/>
        <v>0</v>
      </c>
      <c r="BY953" s="342">
        <f t="shared" ref="BY953:CJ953" ca="1" si="474">BY934+BY940+BY946</f>
        <v>0</v>
      </c>
      <c r="BZ953" s="342">
        <f t="shared" ca="1" si="474"/>
        <v>0</v>
      </c>
      <c r="CA953" s="342">
        <f t="shared" ca="1" si="474"/>
        <v>0</v>
      </c>
      <c r="CB953" s="342">
        <f t="shared" ca="1" si="474"/>
        <v>0</v>
      </c>
      <c r="CC953" s="342">
        <f t="shared" ca="1" si="474"/>
        <v>0</v>
      </c>
      <c r="CD953" s="342">
        <f t="shared" ca="1" si="474"/>
        <v>0</v>
      </c>
      <c r="CE953" s="342">
        <f t="shared" ca="1" si="474"/>
        <v>0</v>
      </c>
      <c r="CF953" s="342">
        <f t="shared" ca="1" si="474"/>
        <v>0</v>
      </c>
      <c r="CG953" s="342">
        <f t="shared" ca="1" si="474"/>
        <v>0</v>
      </c>
      <c r="CH953" s="342">
        <f t="shared" ca="1" si="474"/>
        <v>0</v>
      </c>
      <c r="CI953" s="342">
        <f t="shared" ca="1" si="474"/>
        <v>0</v>
      </c>
      <c r="CJ953" s="342">
        <f t="shared" ca="1" si="474"/>
        <v>0</v>
      </c>
      <c r="CK953" s="342"/>
      <c r="CL953" s="342"/>
      <c r="CM953" s="342"/>
      <c r="CN953" s="342"/>
      <c r="CO953" s="342"/>
      <c r="CP953" s="342"/>
      <c r="CQ953" s="342"/>
      <c r="CR953" s="342"/>
      <c r="CS953" s="342"/>
      <c r="CT953" s="342"/>
      <c r="CU953" s="342"/>
      <c r="CV953" s="342"/>
      <c r="CW953" s="342"/>
      <c r="CX953" s="342"/>
      <c r="CY953" s="342"/>
      <c r="CZ953" s="342"/>
      <c r="DA953" s="342"/>
      <c r="DB953" s="342"/>
      <c r="DC953" s="342"/>
      <c r="DD953" s="342"/>
      <c r="DE953" s="342"/>
      <c r="DF953" s="342"/>
      <c r="DG953" s="342"/>
      <c r="DH953" s="342"/>
      <c r="DI953" s="342"/>
      <c r="DJ953" s="342"/>
      <c r="DK953" s="342"/>
      <c r="DL953" s="342"/>
      <c r="DM953" s="342"/>
      <c r="DN953" s="342"/>
      <c r="DO953" s="342"/>
      <c r="DP953" s="342"/>
      <c r="DQ953" s="342"/>
      <c r="DR953" s="342"/>
      <c r="DS953" s="342"/>
      <c r="DT953" s="342"/>
    </row>
    <row r="954" spans="3:124" hidden="1" outlineLevel="1">
      <c r="C954" s="4" t="s">
        <v>37</v>
      </c>
      <c r="D954" s="349"/>
      <c r="E954" s="300">
        <f>SUM(E952:E953)</f>
        <v>-16540.36</v>
      </c>
      <c r="F954" s="301">
        <f t="shared" ref="F954:BQ954" si="475">SUM(F952:F953)</f>
        <v>-16540.36</v>
      </c>
      <c r="G954" s="301">
        <f t="shared" si="475"/>
        <v>-16540.36</v>
      </c>
      <c r="H954" s="301">
        <f t="shared" si="475"/>
        <v>-16540.36</v>
      </c>
      <c r="I954" s="301">
        <f t="shared" si="475"/>
        <v>-16540.36</v>
      </c>
      <c r="J954" s="301">
        <f t="shared" si="475"/>
        <v>-16540.36</v>
      </c>
      <c r="K954" s="301">
        <f t="shared" si="475"/>
        <v>-16540.36</v>
      </c>
      <c r="L954" s="301">
        <f t="shared" si="475"/>
        <v>-16540.36</v>
      </c>
      <c r="M954" s="301">
        <f t="shared" si="475"/>
        <v>-16540.36</v>
      </c>
      <c r="N954" s="301">
        <f t="shared" si="475"/>
        <v>-16540.36</v>
      </c>
      <c r="O954" s="301">
        <f t="shared" si="475"/>
        <v>-16540.36</v>
      </c>
      <c r="P954" s="301">
        <f t="shared" si="475"/>
        <v>-16540.36</v>
      </c>
      <c r="Q954" s="301">
        <f t="shared" si="475"/>
        <v>-16540.36</v>
      </c>
      <c r="R954" s="301">
        <f t="shared" si="475"/>
        <v>-16540.36</v>
      </c>
      <c r="S954" s="301">
        <f t="shared" si="475"/>
        <v>-16540.36</v>
      </c>
      <c r="T954" s="301">
        <f t="shared" si="475"/>
        <v>-21310.134960972155</v>
      </c>
      <c r="U954" s="301">
        <f t="shared" si="475"/>
        <v>-21310.134960972158</v>
      </c>
      <c r="V954" s="301">
        <f t="shared" si="475"/>
        <v>-21310.134960972155</v>
      </c>
      <c r="W954" s="301">
        <f t="shared" si="475"/>
        <v>-21310.134960972158</v>
      </c>
      <c r="X954" s="301">
        <f t="shared" si="475"/>
        <v>-21310.134960972155</v>
      </c>
      <c r="Y954" s="301">
        <f t="shared" si="475"/>
        <v>-21310.134960972155</v>
      </c>
      <c r="Z954" s="301">
        <f t="shared" si="475"/>
        <v>-21310.134960972158</v>
      </c>
      <c r="AA954" s="301">
        <f t="shared" si="475"/>
        <v>-21310.134960972158</v>
      </c>
      <c r="AB954" s="301">
        <f t="shared" si="475"/>
        <v>-21310.134960972155</v>
      </c>
      <c r="AC954" s="301">
        <f t="shared" si="475"/>
        <v>-21310.134960972158</v>
      </c>
      <c r="AD954" s="301">
        <f t="shared" si="475"/>
        <v>-21310.134960972158</v>
      </c>
      <c r="AE954" s="301">
        <f t="shared" ca="1" si="475"/>
        <v>-18805.424273243381</v>
      </c>
      <c r="AF954" s="301">
        <f t="shared" ca="1" si="475"/>
        <v>-18805.424273243381</v>
      </c>
      <c r="AG954" s="301">
        <f t="shared" ca="1" si="475"/>
        <v>-18805.424273243385</v>
      </c>
      <c r="AH954" s="301">
        <f t="shared" ca="1" si="475"/>
        <v>-18805.424273243381</v>
      </c>
      <c r="AI954" s="301">
        <f t="shared" ca="1" si="475"/>
        <v>-18805.424273243381</v>
      </c>
      <c r="AJ954" s="301">
        <f t="shared" ca="1" si="475"/>
        <v>-18805.424273243381</v>
      </c>
      <c r="AK954" s="301">
        <f t="shared" ca="1" si="475"/>
        <v>-18805.424273243385</v>
      </c>
      <c r="AL954" s="301">
        <f t="shared" ca="1" si="475"/>
        <v>-18805.424273243385</v>
      </c>
      <c r="AM954" s="301">
        <f t="shared" ca="1" si="475"/>
        <v>-18805.424273243381</v>
      </c>
      <c r="AN954" s="301">
        <f t="shared" ca="1" si="475"/>
        <v>-18805.424273243385</v>
      </c>
      <c r="AO954" s="301">
        <f t="shared" ca="1" si="475"/>
        <v>-18805.424273243385</v>
      </c>
      <c r="AP954" s="301">
        <f t="shared" ca="1" si="475"/>
        <v>-18805.424273243381</v>
      </c>
      <c r="AQ954" s="301">
        <f t="shared" ca="1" si="475"/>
        <v>-18805.424273243381</v>
      </c>
      <c r="AR954" s="301">
        <f t="shared" ca="1" si="475"/>
        <v>-18805.424273243385</v>
      </c>
      <c r="AS954" s="301">
        <f t="shared" ca="1" si="475"/>
        <v>-18805.424273243385</v>
      </c>
      <c r="AT954" s="301">
        <f t="shared" ca="1" si="475"/>
        <v>-18805.424273243381</v>
      </c>
      <c r="AU954" s="301">
        <f t="shared" ca="1" si="475"/>
        <v>-18805.424273243381</v>
      </c>
      <c r="AV954" s="301">
        <f t="shared" ca="1" si="475"/>
        <v>-18805.424273243385</v>
      </c>
      <c r="AW954" s="301">
        <f t="shared" ca="1" si="475"/>
        <v>-18805.424273243381</v>
      </c>
      <c r="AX954" s="301">
        <f t="shared" ca="1" si="475"/>
        <v>-18805.424273243385</v>
      </c>
      <c r="AY954" s="301">
        <f t="shared" ca="1" si="475"/>
        <v>-18805.424273243385</v>
      </c>
      <c r="AZ954" s="301">
        <f t="shared" ca="1" si="475"/>
        <v>-18805.424273243385</v>
      </c>
      <c r="BA954" s="301">
        <f t="shared" ca="1" si="475"/>
        <v>-18805.424273243381</v>
      </c>
      <c r="BB954" s="301">
        <f t="shared" ca="1" si="475"/>
        <v>-18805.424273243385</v>
      </c>
      <c r="BC954" s="301">
        <f t="shared" ca="1" si="475"/>
        <v>-18805.424273243381</v>
      </c>
      <c r="BD954" s="301">
        <f t="shared" ca="1" si="475"/>
        <v>-18805.424273243381</v>
      </c>
      <c r="BE954" s="301">
        <f t="shared" ca="1" si="475"/>
        <v>-18805.424273243385</v>
      </c>
      <c r="BF954" s="301">
        <f t="shared" ca="1" si="475"/>
        <v>-18805.424273243385</v>
      </c>
      <c r="BG954" s="301">
        <f t="shared" ca="1" si="475"/>
        <v>-18805.424273243381</v>
      </c>
      <c r="BH954" s="301">
        <f t="shared" ca="1" si="475"/>
        <v>-18805.424273243385</v>
      </c>
      <c r="BI954" s="301">
        <f t="shared" ca="1" si="475"/>
        <v>-18805.424273243385</v>
      </c>
      <c r="BJ954" s="301">
        <f t="shared" ca="1" si="475"/>
        <v>-18805.424273243385</v>
      </c>
      <c r="BK954" s="301">
        <f t="shared" ca="1" si="475"/>
        <v>-18805.424273243385</v>
      </c>
      <c r="BL954" s="301">
        <f t="shared" ca="1" si="475"/>
        <v>-18805.424273243381</v>
      </c>
      <c r="BM954" s="301">
        <f t="shared" ca="1" si="475"/>
        <v>-18805.424273243381</v>
      </c>
      <c r="BN954" s="301">
        <f t="shared" ca="1" si="475"/>
        <v>-18805.424273243385</v>
      </c>
      <c r="BO954" s="301">
        <f t="shared" ca="1" si="475"/>
        <v>0</v>
      </c>
      <c r="BP954" s="301">
        <f t="shared" ca="1" si="475"/>
        <v>0</v>
      </c>
      <c r="BQ954" s="301">
        <f t="shared" ca="1" si="475"/>
        <v>0</v>
      </c>
      <c r="BR954" s="301">
        <f t="shared" ref="BR954:BX954" ca="1" si="476">SUM(BR952:BR953)</f>
        <v>0</v>
      </c>
      <c r="BS954" s="301">
        <f t="shared" ca="1" si="476"/>
        <v>0</v>
      </c>
      <c r="BT954" s="301">
        <f t="shared" ca="1" si="476"/>
        <v>0</v>
      </c>
      <c r="BU954" s="301">
        <f t="shared" ca="1" si="476"/>
        <v>0</v>
      </c>
      <c r="BV954" s="301">
        <f t="shared" ca="1" si="476"/>
        <v>0</v>
      </c>
      <c r="BW954" s="301">
        <f t="shared" ca="1" si="476"/>
        <v>0</v>
      </c>
      <c r="BX954" s="301">
        <f t="shared" ca="1" si="476"/>
        <v>0</v>
      </c>
      <c r="BY954" s="301">
        <f t="shared" ref="BY954:CJ954" ca="1" si="477">SUM(BY952:BY953)</f>
        <v>0</v>
      </c>
      <c r="BZ954" s="301">
        <f t="shared" ca="1" si="477"/>
        <v>0</v>
      </c>
      <c r="CA954" s="301">
        <f t="shared" ca="1" si="477"/>
        <v>0</v>
      </c>
      <c r="CB954" s="301">
        <f t="shared" ca="1" si="477"/>
        <v>0</v>
      </c>
      <c r="CC954" s="301">
        <f t="shared" ca="1" si="477"/>
        <v>0</v>
      </c>
      <c r="CD954" s="301">
        <f t="shared" ca="1" si="477"/>
        <v>0</v>
      </c>
      <c r="CE954" s="301">
        <f t="shared" ca="1" si="477"/>
        <v>0</v>
      </c>
      <c r="CF954" s="301">
        <f t="shared" ca="1" si="477"/>
        <v>0</v>
      </c>
      <c r="CG954" s="301">
        <f t="shared" ca="1" si="477"/>
        <v>0</v>
      </c>
      <c r="CH954" s="301">
        <f t="shared" ca="1" si="477"/>
        <v>0</v>
      </c>
      <c r="CI954" s="301">
        <f t="shared" ca="1" si="477"/>
        <v>0</v>
      </c>
      <c r="CJ954" s="301">
        <f t="shared" ca="1" si="477"/>
        <v>0</v>
      </c>
      <c r="CK954" s="301"/>
      <c r="CL954" s="301"/>
      <c r="CM954" s="301"/>
      <c r="CN954" s="301"/>
      <c r="CO954" s="301"/>
      <c r="CP954" s="301"/>
      <c r="CQ954" s="301"/>
      <c r="CR954" s="301"/>
      <c r="CS954" s="301"/>
      <c r="CT954" s="301"/>
      <c r="CU954" s="301"/>
      <c r="CV954" s="301"/>
      <c r="CW954" s="301"/>
      <c r="CX954" s="301"/>
      <c r="CY954" s="301"/>
      <c r="CZ954" s="301"/>
      <c r="DA954" s="301"/>
      <c r="DB954" s="301"/>
      <c r="DC954" s="301"/>
      <c r="DD954" s="301"/>
      <c r="DE954" s="301"/>
      <c r="DF954" s="301"/>
      <c r="DG954" s="301"/>
      <c r="DH954" s="301"/>
      <c r="DI954" s="301"/>
      <c r="DJ954" s="301"/>
      <c r="DK954" s="301"/>
      <c r="DL954" s="301"/>
      <c r="DM954" s="301"/>
      <c r="DN954" s="301"/>
      <c r="DO954" s="301"/>
      <c r="DP954" s="301"/>
      <c r="DQ954" s="301"/>
      <c r="DR954" s="301"/>
      <c r="DS954" s="301"/>
      <c r="DT954" s="301"/>
    </row>
    <row r="955" spans="3:124" hidden="1" outlineLevel="1">
      <c r="D955" s="349"/>
      <c r="E955" s="300"/>
      <c r="F955" s="301"/>
      <c r="G955" s="301"/>
      <c r="H955" s="301"/>
      <c r="I955" s="301"/>
      <c r="J955" s="301"/>
      <c r="K955" s="301"/>
      <c r="L955" s="301"/>
      <c r="M955" s="301"/>
      <c r="N955" s="301"/>
    </row>
    <row r="956" spans="3:124" hidden="1" outlineLevel="1">
      <c r="C956" s="4" t="s">
        <v>344</v>
      </c>
      <c r="D956" s="350"/>
      <c r="E956" s="302">
        <f ca="1">(E929+E954)*(E927&lt;=$E$328)</f>
        <v>-9034.4433333333345</v>
      </c>
      <c r="F956" s="301">
        <f t="shared" ref="F956:BQ956" ca="1" si="478">(F929+F954)*(F927&lt;=$E$328)</f>
        <v>-61534.443333333336</v>
      </c>
      <c r="G956" s="301">
        <f t="shared" ca="1" si="478"/>
        <v>-26534.443333333336</v>
      </c>
      <c r="H956" s="301">
        <f t="shared" ca="1" si="478"/>
        <v>-9034.4433333333345</v>
      </c>
      <c r="I956" s="301">
        <f t="shared" ca="1" si="478"/>
        <v>-26534.443333333336</v>
      </c>
      <c r="J956" s="301">
        <f t="shared" ca="1" si="478"/>
        <v>-128793.44333333333</v>
      </c>
      <c r="K956" s="301">
        <f t="shared" ca="1" si="478"/>
        <v>-41293.443333333336</v>
      </c>
      <c r="L956" s="301">
        <f t="shared" ca="1" si="478"/>
        <v>-23793.443333333336</v>
      </c>
      <c r="M956" s="301">
        <f t="shared" ca="1" si="478"/>
        <v>-23793.443333333336</v>
      </c>
      <c r="N956" s="301">
        <f t="shared" ca="1" si="478"/>
        <v>-23793.443333333336</v>
      </c>
      <c r="O956" s="301">
        <f t="shared" ca="1" si="478"/>
        <v>-23793.443333333336</v>
      </c>
      <c r="P956" s="301">
        <f t="shared" ca="1" si="478"/>
        <v>-23793.443333333336</v>
      </c>
      <c r="Q956" s="301">
        <f t="shared" ca="1" si="478"/>
        <v>-25258.505000000001</v>
      </c>
      <c r="R956" s="301">
        <f t="shared" ca="1" si="478"/>
        <v>-25258.505000000001</v>
      </c>
      <c r="S956" s="301">
        <f t="shared" ca="1" si="478"/>
        <v>-25258.505000000001</v>
      </c>
      <c r="T956" s="301">
        <f t="shared" ca="1" si="478"/>
        <v>-30028.279960972155</v>
      </c>
      <c r="U956" s="301">
        <f t="shared" ca="1" si="478"/>
        <v>-30028.279960972159</v>
      </c>
      <c r="V956" s="301">
        <f t="shared" ca="1" si="478"/>
        <v>-30028.279960972155</v>
      </c>
      <c r="W956" s="301">
        <f t="shared" ca="1" si="478"/>
        <v>-30028.279960972159</v>
      </c>
      <c r="X956" s="301">
        <f t="shared" ca="1" si="478"/>
        <v>-30028.279960972155</v>
      </c>
      <c r="Y956" s="301">
        <f t="shared" ca="1" si="478"/>
        <v>-30028.279960972155</v>
      </c>
      <c r="Z956" s="301">
        <f t="shared" ca="1" si="478"/>
        <v>-30028.279960972159</v>
      </c>
      <c r="AA956" s="301">
        <f t="shared" ca="1" si="478"/>
        <v>-30028.279960972159</v>
      </c>
      <c r="AB956" s="301">
        <f t="shared" ca="1" si="478"/>
        <v>-30028.279960972155</v>
      </c>
      <c r="AC956" s="301">
        <f t="shared" si="478"/>
        <v>-5133.8204009721576</v>
      </c>
      <c r="AD956" s="301">
        <f t="shared" si="478"/>
        <v>-5133.8204009721576</v>
      </c>
      <c r="AE956" s="301">
        <f t="shared" ca="1" si="478"/>
        <v>-2629.1097132433806</v>
      </c>
      <c r="AF956" s="301">
        <f t="shared" ca="1" si="478"/>
        <v>-2629.1097132433806</v>
      </c>
      <c r="AG956" s="301">
        <f t="shared" ca="1" si="478"/>
        <v>-2629.1097132433842</v>
      </c>
      <c r="AH956" s="301">
        <f t="shared" ca="1" si="478"/>
        <v>-2629.1097132433806</v>
      </c>
      <c r="AI956" s="301">
        <f t="shared" ca="1" si="478"/>
        <v>-2629.1097132433806</v>
      </c>
      <c r="AJ956" s="301">
        <f t="shared" ca="1" si="478"/>
        <v>-2629.1097132433806</v>
      </c>
      <c r="AK956" s="301">
        <f t="shared" ca="1" si="478"/>
        <v>-2629.1097132433842</v>
      </c>
      <c r="AL956" s="301">
        <f t="shared" ca="1" si="478"/>
        <v>-2629.1097132433842</v>
      </c>
      <c r="AM956" s="301">
        <f t="shared" ca="1" si="478"/>
        <v>-2629.1097132433806</v>
      </c>
      <c r="AN956" s="301">
        <f t="shared" ca="1" si="478"/>
        <v>-2629.1097132433842</v>
      </c>
      <c r="AO956" s="301">
        <f t="shared" ca="1" si="478"/>
        <v>-1779.335530843382</v>
      </c>
      <c r="AP956" s="301">
        <f t="shared" ca="1" si="478"/>
        <v>-1779.3355308433784</v>
      </c>
      <c r="AQ956" s="301">
        <f t="shared" ca="1" si="478"/>
        <v>-1779.3355308433784</v>
      </c>
      <c r="AR956" s="301">
        <f t="shared" ca="1" si="478"/>
        <v>-1779.335530843382</v>
      </c>
      <c r="AS956" s="301">
        <f t="shared" ca="1" si="478"/>
        <v>-1779.335530843382</v>
      </c>
      <c r="AT956" s="301">
        <f t="shared" ca="1" si="478"/>
        <v>-1779.3355308433784</v>
      </c>
      <c r="AU956" s="301">
        <f t="shared" ca="1" si="478"/>
        <v>-1779.3355308433784</v>
      </c>
      <c r="AV956" s="301">
        <f t="shared" ca="1" si="478"/>
        <v>-1779.335530843382</v>
      </c>
      <c r="AW956" s="301">
        <f t="shared" ca="1" si="478"/>
        <v>-1779.3355308433784</v>
      </c>
      <c r="AX956" s="301">
        <f t="shared" ca="1" si="478"/>
        <v>-1779.335530843382</v>
      </c>
      <c r="AY956" s="301">
        <f t="shared" ca="1" si="478"/>
        <v>-1779.335530843382</v>
      </c>
      <c r="AZ956" s="301">
        <f t="shared" ca="1" si="478"/>
        <v>-1779.335530843382</v>
      </c>
      <c r="BA956" s="301">
        <f t="shared" ca="1" si="478"/>
        <v>-1142.6445090193738</v>
      </c>
      <c r="BB956" s="301">
        <f t="shared" ca="1" si="478"/>
        <v>-1142.6445090193774</v>
      </c>
      <c r="BC956" s="301">
        <f t="shared" ca="1" si="478"/>
        <v>-1142.6445090193738</v>
      </c>
      <c r="BD956" s="301">
        <f t="shared" ca="1" si="478"/>
        <v>-1142.6445090193738</v>
      </c>
      <c r="BE956" s="301">
        <f t="shared" ca="1" si="478"/>
        <v>-1142.6445090193774</v>
      </c>
      <c r="BF956" s="301">
        <f t="shared" ca="1" si="478"/>
        <v>-1142.6445090193774</v>
      </c>
      <c r="BG956" s="301">
        <f t="shared" ca="1" si="478"/>
        <v>-1142.6445090193738</v>
      </c>
      <c r="BH956" s="301">
        <f t="shared" ca="1" si="478"/>
        <v>-1142.6445090193774</v>
      </c>
      <c r="BI956" s="301">
        <f t="shared" ca="1" si="478"/>
        <v>-1142.6445090193774</v>
      </c>
      <c r="BJ956" s="301">
        <f t="shared" ca="1" si="478"/>
        <v>-1142.6445090193774</v>
      </c>
      <c r="BK956" s="301">
        <f t="shared" ca="1" si="478"/>
        <v>-1142.6445090193774</v>
      </c>
      <c r="BL956" s="301">
        <f t="shared" ca="1" si="478"/>
        <v>-1142.6445090193738</v>
      </c>
      <c r="BM956" s="301">
        <f t="shared" ca="1" si="478"/>
        <v>-747.32590442417859</v>
      </c>
      <c r="BN956" s="301">
        <f t="shared" ca="1" si="478"/>
        <v>-747.32590442418223</v>
      </c>
      <c r="BO956" s="301">
        <f t="shared" ca="1" si="478"/>
        <v>0</v>
      </c>
      <c r="BP956" s="301">
        <f t="shared" ca="1" si="478"/>
        <v>0</v>
      </c>
      <c r="BQ956" s="301">
        <f t="shared" ca="1" si="478"/>
        <v>0</v>
      </c>
      <c r="BR956" s="301">
        <f t="shared" ref="BR956:BX956" ca="1" si="479">(BR929+BR954)*(BR927&lt;=$E$328)</f>
        <v>0</v>
      </c>
      <c r="BS956" s="301">
        <f t="shared" ca="1" si="479"/>
        <v>0</v>
      </c>
      <c r="BT956" s="301">
        <f t="shared" ca="1" si="479"/>
        <v>0</v>
      </c>
      <c r="BU956" s="301">
        <f t="shared" ca="1" si="479"/>
        <v>0</v>
      </c>
      <c r="BV956" s="301">
        <f t="shared" ca="1" si="479"/>
        <v>0</v>
      </c>
      <c r="BW956" s="301">
        <f t="shared" ca="1" si="479"/>
        <v>0</v>
      </c>
      <c r="BX956" s="301">
        <f t="shared" ca="1" si="479"/>
        <v>0</v>
      </c>
      <c r="BY956" s="301">
        <f t="shared" ref="BY956:CJ956" ca="1" si="480">(BY929+BY954)*(BY927&lt;=$E$328)</f>
        <v>0</v>
      </c>
      <c r="BZ956" s="301">
        <f t="shared" ca="1" si="480"/>
        <v>0</v>
      </c>
      <c r="CA956" s="301">
        <f t="shared" ca="1" si="480"/>
        <v>0</v>
      </c>
      <c r="CB956" s="301">
        <f t="shared" ca="1" si="480"/>
        <v>0</v>
      </c>
      <c r="CC956" s="301">
        <f t="shared" ca="1" si="480"/>
        <v>0</v>
      </c>
      <c r="CD956" s="301">
        <f t="shared" ca="1" si="480"/>
        <v>0</v>
      </c>
      <c r="CE956" s="301">
        <f t="shared" ca="1" si="480"/>
        <v>0</v>
      </c>
      <c r="CF956" s="301">
        <f t="shared" ca="1" si="480"/>
        <v>0</v>
      </c>
      <c r="CG956" s="301">
        <f t="shared" ca="1" si="480"/>
        <v>0</v>
      </c>
      <c r="CH956" s="301">
        <f t="shared" ca="1" si="480"/>
        <v>0</v>
      </c>
      <c r="CI956" s="301">
        <f t="shared" ca="1" si="480"/>
        <v>0</v>
      </c>
      <c r="CJ956" s="301">
        <f t="shared" ca="1" si="480"/>
        <v>0</v>
      </c>
      <c r="CK956" s="301"/>
      <c r="CL956" s="301"/>
      <c r="CM956" s="301"/>
      <c r="CN956" s="301"/>
      <c r="CO956" s="301"/>
      <c r="CP956" s="301"/>
      <c r="CQ956" s="301"/>
      <c r="CR956" s="301"/>
      <c r="CS956" s="301"/>
      <c r="CT956" s="301"/>
      <c r="CU956" s="301"/>
      <c r="CV956" s="301"/>
      <c r="CW956" s="301"/>
      <c r="CX956" s="301"/>
      <c r="CY956" s="301"/>
      <c r="CZ956" s="301"/>
      <c r="DA956" s="301"/>
      <c r="DB956" s="301"/>
      <c r="DC956" s="301"/>
      <c r="DD956" s="301"/>
      <c r="DE956" s="301"/>
      <c r="DF956" s="301"/>
      <c r="DG956" s="301"/>
      <c r="DH956" s="301"/>
      <c r="DI956" s="301"/>
      <c r="DJ956" s="301"/>
      <c r="DK956" s="301"/>
      <c r="DL956" s="301"/>
      <c r="DM956" s="301"/>
      <c r="DN956" s="301"/>
      <c r="DO956" s="301"/>
      <c r="DP956" s="301"/>
      <c r="DQ956" s="301"/>
      <c r="DR956" s="301"/>
      <c r="DS956" s="301"/>
      <c r="DT956" s="301"/>
    </row>
    <row r="957" spans="3:124" hidden="1" outlineLevel="1">
      <c r="C957" s="4" t="s">
        <v>38</v>
      </c>
      <c r="D957" s="350"/>
      <c r="E957" s="302">
        <f ca="1">(E929+E954+E947+E935+E941)*(E927&lt;=$E$328)</f>
        <v>-9034.4433333333345</v>
      </c>
      <c r="F957" s="301">
        <f t="shared" ref="F957:BQ957" ca="1" si="481">(F929+F954+F947+F935+F941)*(F927&lt;=$E$328)</f>
        <v>-61534.443333333336</v>
      </c>
      <c r="G957" s="301">
        <f t="shared" ca="1" si="481"/>
        <v>-26534.443333333336</v>
      </c>
      <c r="H957" s="301">
        <f t="shared" ca="1" si="481"/>
        <v>-9034.4433333333345</v>
      </c>
      <c r="I957" s="301">
        <f t="shared" ca="1" si="481"/>
        <v>-26534.443333333336</v>
      </c>
      <c r="J957" s="301">
        <f t="shared" ca="1" si="481"/>
        <v>-128793.44333333333</v>
      </c>
      <c r="K957" s="301">
        <f t="shared" ca="1" si="481"/>
        <v>-41293.443333333336</v>
      </c>
      <c r="L957" s="301">
        <f t="shared" ca="1" si="481"/>
        <v>-23793.443333333336</v>
      </c>
      <c r="M957" s="301">
        <f t="shared" ca="1" si="481"/>
        <v>-23793.443333333336</v>
      </c>
      <c r="N957" s="301">
        <f t="shared" ca="1" si="481"/>
        <v>-23793.443333333336</v>
      </c>
      <c r="O957" s="284">
        <f t="shared" ca="1" si="481"/>
        <v>-23793.443333333336</v>
      </c>
      <c r="P957" s="284">
        <f t="shared" ca="1" si="481"/>
        <v>-23793.443333333336</v>
      </c>
      <c r="Q957" s="284">
        <f t="shared" ca="1" si="481"/>
        <v>-25258.505000000001</v>
      </c>
      <c r="R957" s="284">
        <f t="shared" ca="1" si="481"/>
        <v>-25258.505000000001</v>
      </c>
      <c r="S957" s="284">
        <f t="shared" ca="1" si="481"/>
        <v>-25258.505000000001</v>
      </c>
      <c r="T957" s="284">
        <f t="shared" ca="1" si="481"/>
        <v>-30028.279960972155</v>
      </c>
      <c r="U957" s="284">
        <f t="shared" ca="1" si="481"/>
        <v>-30028.279960972159</v>
      </c>
      <c r="V957" s="284">
        <f t="shared" ca="1" si="481"/>
        <v>-30028.279960972155</v>
      </c>
      <c r="W957" s="284">
        <f t="shared" ca="1" si="481"/>
        <v>-30028.279960972159</v>
      </c>
      <c r="X957" s="284">
        <f t="shared" ca="1" si="481"/>
        <v>-30028.279960972155</v>
      </c>
      <c r="Y957" s="284">
        <f t="shared" ca="1" si="481"/>
        <v>-30028.279960972155</v>
      </c>
      <c r="Z957" s="284">
        <f t="shared" ca="1" si="481"/>
        <v>-30028.279960972159</v>
      </c>
      <c r="AA957" s="284">
        <f t="shared" ca="1" si="481"/>
        <v>-30028.279960972159</v>
      </c>
      <c r="AB957" s="284">
        <f t="shared" ca="1" si="481"/>
        <v>-30028.279960972155</v>
      </c>
      <c r="AC957" s="302">
        <f t="shared" si="481"/>
        <v>-5133.8204009721576</v>
      </c>
      <c r="AD957" s="302">
        <f t="shared" ca="1" si="481"/>
        <v>-316238.59965508105</v>
      </c>
      <c r="AE957" s="284">
        <f t="shared" ca="1" si="481"/>
        <v>-2629.1097132433806</v>
      </c>
      <c r="AF957" s="284">
        <f t="shared" ca="1" si="481"/>
        <v>-2629.1097132433806</v>
      </c>
      <c r="AG957" s="284">
        <f t="shared" ca="1" si="481"/>
        <v>-2629.1097132433842</v>
      </c>
      <c r="AH957" s="284">
        <f t="shared" ca="1" si="481"/>
        <v>-2629.1097132433806</v>
      </c>
      <c r="AI957" s="284">
        <f t="shared" ca="1" si="481"/>
        <v>-2629.1097132433806</v>
      </c>
      <c r="AJ957" s="284">
        <f t="shared" ca="1" si="481"/>
        <v>-2629.1097132433806</v>
      </c>
      <c r="AK957" s="284">
        <f t="shared" ca="1" si="481"/>
        <v>-2629.1097132433842</v>
      </c>
      <c r="AL957" s="284">
        <f t="shared" ca="1" si="481"/>
        <v>-2629.1097132433842</v>
      </c>
      <c r="AM957" s="284">
        <f t="shared" ca="1" si="481"/>
        <v>-2629.1097132433806</v>
      </c>
      <c r="AN957" s="284">
        <f t="shared" ca="1" si="481"/>
        <v>-2629.1097132433842</v>
      </c>
      <c r="AO957" s="284">
        <f t="shared" ca="1" si="481"/>
        <v>-1779.335530843382</v>
      </c>
      <c r="AP957" s="284">
        <f t="shared" ca="1" si="481"/>
        <v>-1779.3355308433784</v>
      </c>
      <c r="AQ957" s="284">
        <f t="shared" ca="1" si="481"/>
        <v>-1779.3355308433784</v>
      </c>
      <c r="AR957" s="284">
        <f t="shared" ca="1" si="481"/>
        <v>-1779.335530843382</v>
      </c>
      <c r="AS957" s="284">
        <f t="shared" ca="1" si="481"/>
        <v>-1779.335530843382</v>
      </c>
      <c r="AT957" s="284">
        <f t="shared" ca="1" si="481"/>
        <v>-1779.3355308433784</v>
      </c>
      <c r="AU957" s="284">
        <f t="shared" ca="1" si="481"/>
        <v>-1779.3355308433784</v>
      </c>
      <c r="AV957" s="284">
        <f t="shared" ca="1" si="481"/>
        <v>-1779.335530843382</v>
      </c>
      <c r="AW957" s="284">
        <f t="shared" ca="1" si="481"/>
        <v>-1779.3355308433784</v>
      </c>
      <c r="AX957" s="284">
        <f t="shared" ca="1" si="481"/>
        <v>-1779.335530843382</v>
      </c>
      <c r="AY957" s="284">
        <f t="shared" ca="1" si="481"/>
        <v>-1779.335530843382</v>
      </c>
      <c r="AZ957" s="284">
        <f t="shared" ca="1" si="481"/>
        <v>-1779.335530843382</v>
      </c>
      <c r="BA957" s="284">
        <f t="shared" ca="1" si="481"/>
        <v>-1142.6445090193738</v>
      </c>
      <c r="BB957" s="284">
        <f t="shared" ca="1" si="481"/>
        <v>-1142.6445090193774</v>
      </c>
      <c r="BC957" s="284">
        <f t="shared" ca="1" si="481"/>
        <v>-1142.6445090193738</v>
      </c>
      <c r="BD957" s="284">
        <f t="shared" ca="1" si="481"/>
        <v>-1142.6445090193738</v>
      </c>
      <c r="BE957" s="284">
        <f t="shared" ca="1" si="481"/>
        <v>-1142.6445090193774</v>
      </c>
      <c r="BF957" s="284">
        <f t="shared" ca="1" si="481"/>
        <v>-1142.6445090193774</v>
      </c>
      <c r="BG957" s="284">
        <f t="shared" ca="1" si="481"/>
        <v>-1142.6445090193738</v>
      </c>
      <c r="BH957" s="284">
        <f t="shared" ca="1" si="481"/>
        <v>-1142.6445090193774</v>
      </c>
      <c r="BI957" s="284">
        <f t="shared" ca="1" si="481"/>
        <v>-1142.6445090193774</v>
      </c>
      <c r="BJ957" s="284">
        <f t="shared" ca="1" si="481"/>
        <v>-1142.6445090193774</v>
      </c>
      <c r="BK957" s="284">
        <f t="shared" ca="1" si="481"/>
        <v>-1142.6445090193774</v>
      </c>
      <c r="BL957" s="284">
        <f t="shared" ca="1" si="481"/>
        <v>-1142.6445090193738</v>
      </c>
      <c r="BM957" s="284">
        <f t="shared" ca="1" si="481"/>
        <v>-747.32590442417859</v>
      </c>
      <c r="BN957" s="284">
        <f t="shared" ca="1" si="481"/>
        <v>-747.32590442418223</v>
      </c>
      <c r="BO957" s="284">
        <f t="shared" ca="1" si="481"/>
        <v>0</v>
      </c>
      <c r="BP957" s="284">
        <f t="shared" ca="1" si="481"/>
        <v>0</v>
      </c>
      <c r="BQ957" s="284">
        <f t="shared" ca="1" si="481"/>
        <v>0</v>
      </c>
      <c r="BR957" s="284">
        <f t="shared" ref="BR957:CJ957" ca="1" si="482">(BR929+BR954+BR947+BR935+BR941)*(BR927&lt;=$E$328)</f>
        <v>0</v>
      </c>
      <c r="BS957" s="284">
        <f t="shared" ca="1" si="482"/>
        <v>0</v>
      </c>
      <c r="BT957" s="284">
        <f t="shared" ca="1" si="482"/>
        <v>0</v>
      </c>
      <c r="BU957" s="284">
        <f t="shared" ca="1" si="482"/>
        <v>0</v>
      </c>
      <c r="BV957" s="284">
        <f t="shared" ca="1" si="482"/>
        <v>0</v>
      </c>
      <c r="BW957" s="284">
        <f t="shared" ca="1" si="482"/>
        <v>0</v>
      </c>
      <c r="BX957" s="284">
        <f t="shared" ca="1" si="482"/>
        <v>0</v>
      </c>
      <c r="BY957" s="284">
        <f t="shared" ca="1" si="482"/>
        <v>0</v>
      </c>
      <c r="BZ957" s="284">
        <f t="shared" ca="1" si="482"/>
        <v>0</v>
      </c>
      <c r="CA957" s="284">
        <f t="shared" ca="1" si="482"/>
        <v>0</v>
      </c>
      <c r="CB957" s="284">
        <f t="shared" ca="1" si="482"/>
        <v>0</v>
      </c>
      <c r="CC957" s="284">
        <f t="shared" ca="1" si="482"/>
        <v>0</v>
      </c>
      <c r="CD957" s="284">
        <f t="shared" ca="1" si="482"/>
        <v>0</v>
      </c>
      <c r="CE957" s="284">
        <f t="shared" ca="1" si="482"/>
        <v>0</v>
      </c>
      <c r="CF957" s="284">
        <f t="shared" ca="1" si="482"/>
        <v>0</v>
      </c>
      <c r="CG957" s="284">
        <f t="shared" ca="1" si="482"/>
        <v>0</v>
      </c>
      <c r="CH957" s="284">
        <f t="shared" ca="1" si="482"/>
        <v>0</v>
      </c>
      <c r="CI957" s="284">
        <f t="shared" ca="1" si="482"/>
        <v>0</v>
      </c>
      <c r="CJ957" s="284">
        <f t="shared" ca="1" si="482"/>
        <v>0</v>
      </c>
      <c r="CK957" s="284"/>
      <c r="CL957" s="284"/>
      <c r="CM957" s="284"/>
      <c r="CN957" s="284"/>
      <c r="CO957" s="284"/>
      <c r="CP957" s="284"/>
      <c r="CQ957" s="284"/>
      <c r="CR957" s="284"/>
      <c r="CS957" s="284"/>
      <c r="CT957" s="284"/>
      <c r="CU957" s="284"/>
      <c r="CV957" s="284"/>
      <c r="CW957" s="284"/>
      <c r="CX957" s="284"/>
      <c r="CY957" s="284"/>
      <c r="CZ957" s="284"/>
      <c r="DA957" s="284"/>
      <c r="DB957" s="284"/>
      <c r="DC957" s="284"/>
      <c r="DD957" s="284"/>
      <c r="DE957" s="284"/>
      <c r="DF957" s="284"/>
      <c r="DG957" s="284"/>
      <c r="DH957" s="284"/>
      <c r="DI957" s="284"/>
      <c r="DJ957" s="284"/>
      <c r="DK957" s="284"/>
      <c r="DL957" s="284"/>
      <c r="DM957" s="284"/>
      <c r="DN957" s="284"/>
      <c r="DO957" s="284"/>
      <c r="DP957" s="284"/>
      <c r="DQ957" s="284"/>
      <c r="DR957" s="284"/>
      <c r="DS957" s="284"/>
      <c r="DT957" s="284"/>
    </row>
    <row r="958" spans="3:124" hidden="1" outlineLevel="1">
      <c r="C958" s="4" t="s">
        <v>332</v>
      </c>
      <c r="D958" s="350">
        <f>E79+F74</f>
        <v>1177200</v>
      </c>
      <c r="E958" s="302">
        <f t="shared" ref="E958:AR958" ca="1" si="483">MAX(0,D958+E957*(E957&lt;0))</f>
        <v>1168165.5566666666</v>
      </c>
      <c r="F958" s="301">
        <f t="shared" ca="1" si="483"/>
        <v>1106631.1133333333</v>
      </c>
      <c r="G958" s="301">
        <f t="shared" ca="1" si="483"/>
        <v>1080096.67</v>
      </c>
      <c r="H958" s="301">
        <f t="shared" ca="1" si="483"/>
        <v>1071062.2266666666</v>
      </c>
      <c r="I958" s="301">
        <f t="shared" ca="1" si="483"/>
        <v>1044527.7833333332</v>
      </c>
      <c r="J958" s="301">
        <f t="shared" ca="1" si="483"/>
        <v>915734.33999999985</v>
      </c>
      <c r="K958" s="301">
        <f t="shared" ca="1" si="483"/>
        <v>874440.89666666649</v>
      </c>
      <c r="L958" s="301">
        <f t="shared" ca="1" si="483"/>
        <v>850647.45333333313</v>
      </c>
      <c r="M958" s="301">
        <f t="shared" ca="1" si="483"/>
        <v>826854.00999999978</v>
      </c>
      <c r="N958" s="301">
        <f t="shared" ca="1" si="483"/>
        <v>803060.56666666642</v>
      </c>
      <c r="O958" s="284">
        <f t="shared" ca="1" si="483"/>
        <v>779267.12333333306</v>
      </c>
      <c r="P958" s="284">
        <f t="shared" ca="1" si="483"/>
        <v>755473.6799999997</v>
      </c>
      <c r="Q958" s="284">
        <f t="shared" ca="1" si="483"/>
        <v>730215.1749999997</v>
      </c>
      <c r="R958" s="284">
        <f t="shared" ca="1" si="483"/>
        <v>704956.66999999969</v>
      </c>
      <c r="S958" s="284">
        <f t="shared" ca="1" si="483"/>
        <v>679698.16499999969</v>
      </c>
      <c r="T958" s="284">
        <f t="shared" ca="1" si="483"/>
        <v>649669.88503902755</v>
      </c>
      <c r="U958" s="284">
        <f t="shared" ca="1" si="483"/>
        <v>619641.60507805541</v>
      </c>
      <c r="V958" s="284">
        <f t="shared" ca="1" si="483"/>
        <v>589613.32511708327</v>
      </c>
      <c r="W958" s="284">
        <f t="shared" ca="1" si="483"/>
        <v>559585.04515611113</v>
      </c>
      <c r="X958" s="284">
        <f t="shared" ca="1" si="483"/>
        <v>529556.76519513899</v>
      </c>
      <c r="Y958" s="284">
        <f t="shared" ca="1" si="483"/>
        <v>499528.48523416684</v>
      </c>
      <c r="Z958" s="284">
        <f t="shared" ca="1" si="483"/>
        <v>469500.2052731947</v>
      </c>
      <c r="AA958" s="284">
        <f t="shared" ca="1" si="483"/>
        <v>439471.92531222256</v>
      </c>
      <c r="AB958" s="284">
        <f t="shared" ca="1" si="483"/>
        <v>409443.64535125042</v>
      </c>
      <c r="AC958" s="284">
        <f t="shared" ca="1" si="483"/>
        <v>404309.82495027827</v>
      </c>
      <c r="AD958" s="284">
        <f t="shared" ca="1" si="483"/>
        <v>88071.225295197219</v>
      </c>
      <c r="AE958" s="284">
        <f t="shared" ca="1" si="483"/>
        <v>85442.11558195384</v>
      </c>
      <c r="AF958" s="284">
        <f t="shared" ca="1" si="483"/>
        <v>82813.005868710461</v>
      </c>
      <c r="AG958" s="284">
        <f t="shared" ca="1" si="483"/>
        <v>80183.896155467082</v>
      </c>
      <c r="AH958" s="284">
        <f t="shared" ca="1" si="483"/>
        <v>77554.786442223703</v>
      </c>
      <c r="AI958" s="284">
        <f t="shared" ca="1" si="483"/>
        <v>74925.676728980325</v>
      </c>
      <c r="AJ958" s="284">
        <f t="shared" ca="1" si="483"/>
        <v>72296.567015736946</v>
      </c>
      <c r="AK958" s="284">
        <f t="shared" ca="1" si="483"/>
        <v>69667.457302493567</v>
      </c>
      <c r="AL958" s="284">
        <f t="shared" ca="1" si="483"/>
        <v>67038.347589250188</v>
      </c>
      <c r="AM958" s="284">
        <f t="shared" ca="1" si="483"/>
        <v>64409.23787600681</v>
      </c>
      <c r="AN958" s="284">
        <f t="shared" ca="1" si="483"/>
        <v>61780.128162763423</v>
      </c>
      <c r="AO958" s="284">
        <f t="shared" ca="1" si="483"/>
        <v>60000.792631920041</v>
      </c>
      <c r="AP958" s="284">
        <f t="shared" ca="1" si="483"/>
        <v>58221.457101076667</v>
      </c>
      <c r="AQ958" s="284">
        <f t="shared" ca="1" si="483"/>
        <v>56442.121570233285</v>
      </c>
      <c r="AR958" s="284">
        <f t="shared" ca="1" si="483"/>
        <v>54662.786039389903</v>
      </c>
      <c r="AS958" s="284">
        <f ca="1">MAX(0,AR958+AS957*(AS957&lt;0))</f>
        <v>52883.450508546521</v>
      </c>
      <c r="AT958" s="284">
        <f t="shared" ref="AT958:BX958" ca="1" si="484">MAX(0,AS958+AT957*(AT957&lt;0))</f>
        <v>51104.114977703139</v>
      </c>
      <c r="AU958" s="284">
        <f t="shared" ca="1" si="484"/>
        <v>49324.779446859757</v>
      </c>
      <c r="AV958" s="284">
        <f t="shared" ca="1" si="484"/>
        <v>47545.443916016375</v>
      </c>
      <c r="AW958" s="284">
        <f t="shared" ca="1" si="484"/>
        <v>45766.108385172993</v>
      </c>
      <c r="AX958" s="284">
        <f t="shared" ca="1" si="484"/>
        <v>43986.772854329611</v>
      </c>
      <c r="AY958" s="284">
        <f t="shared" ca="1" si="484"/>
        <v>42207.437323486229</v>
      </c>
      <c r="AZ958" s="284">
        <f t="shared" ca="1" si="484"/>
        <v>40428.101792642847</v>
      </c>
      <c r="BA958" s="284">
        <f t="shared" ca="1" si="484"/>
        <v>39285.457283623473</v>
      </c>
      <c r="BB958" s="284">
        <f t="shared" ca="1" si="484"/>
        <v>38142.812774604099</v>
      </c>
      <c r="BC958" s="284">
        <f t="shared" ca="1" si="484"/>
        <v>37000.168265584725</v>
      </c>
      <c r="BD958" s="284">
        <f t="shared" ca="1" si="484"/>
        <v>35857.523756565352</v>
      </c>
      <c r="BE958" s="284">
        <f t="shared" ca="1" si="484"/>
        <v>34714.879247545978</v>
      </c>
      <c r="BF958" s="284">
        <f t="shared" ca="1" si="484"/>
        <v>33572.234738526604</v>
      </c>
      <c r="BG958" s="284">
        <f t="shared" ca="1" si="484"/>
        <v>32429.59022950723</v>
      </c>
      <c r="BH958" s="284">
        <f t="shared" ca="1" si="484"/>
        <v>31286.945720487853</v>
      </c>
      <c r="BI958" s="284">
        <f t="shared" ca="1" si="484"/>
        <v>30144.301211468475</v>
      </c>
      <c r="BJ958" s="284">
        <f t="shared" ca="1" si="484"/>
        <v>29001.656702449098</v>
      </c>
      <c r="BK958" s="284">
        <f t="shared" ca="1" si="484"/>
        <v>27859.01219342972</v>
      </c>
      <c r="BL958" s="284">
        <f t="shared" ca="1" si="484"/>
        <v>26716.367684410347</v>
      </c>
      <c r="BM958" s="284">
        <f t="shared" ca="1" si="484"/>
        <v>25969.041779986168</v>
      </c>
      <c r="BN958" s="284">
        <f t="shared" ca="1" si="484"/>
        <v>25221.715875561986</v>
      </c>
      <c r="BO958" s="284">
        <f t="shared" ca="1" si="484"/>
        <v>25221.715875561986</v>
      </c>
      <c r="BP958" s="284">
        <f t="shared" ca="1" si="484"/>
        <v>25221.715875561986</v>
      </c>
      <c r="BQ958" s="284">
        <f t="shared" ca="1" si="484"/>
        <v>25221.715875561986</v>
      </c>
      <c r="BR958" s="284">
        <f t="shared" ca="1" si="484"/>
        <v>25221.715875561986</v>
      </c>
      <c r="BS958" s="284">
        <f t="shared" ca="1" si="484"/>
        <v>25221.715875561986</v>
      </c>
      <c r="BT958" s="284">
        <f t="shared" ca="1" si="484"/>
        <v>25221.715875561986</v>
      </c>
      <c r="BU958" s="284">
        <f t="shared" ca="1" si="484"/>
        <v>25221.715875561986</v>
      </c>
      <c r="BV958" s="284">
        <f t="shared" ca="1" si="484"/>
        <v>25221.715875561986</v>
      </c>
      <c r="BW958" s="284">
        <f t="shared" ca="1" si="484"/>
        <v>25221.715875561986</v>
      </c>
      <c r="BX958" s="284">
        <f t="shared" ca="1" si="484"/>
        <v>25221.715875561986</v>
      </c>
      <c r="BY958" s="284">
        <f t="shared" ref="BY958" ca="1" si="485">MAX(0,BX958+BY957*(BY957&lt;0))</f>
        <v>25221.715875561986</v>
      </c>
      <c r="BZ958" s="284">
        <f t="shared" ref="BZ958" ca="1" si="486">MAX(0,BY958+BZ957*(BZ957&lt;0))</f>
        <v>25221.715875561986</v>
      </c>
      <c r="CA958" s="284">
        <f t="shared" ref="CA958" ca="1" si="487">MAX(0,BZ958+CA957*(CA957&lt;0))</f>
        <v>25221.715875561986</v>
      </c>
      <c r="CB958" s="284">
        <f t="shared" ref="CB958" ca="1" si="488">MAX(0,CA958+CB957*(CB957&lt;0))</f>
        <v>25221.715875561986</v>
      </c>
      <c r="CC958" s="284">
        <f t="shared" ref="CC958" ca="1" si="489">MAX(0,CB958+CC957*(CC957&lt;0))</f>
        <v>25221.715875561986</v>
      </c>
      <c r="CD958" s="284">
        <f t="shared" ref="CD958" ca="1" si="490">MAX(0,CC958+CD957*(CD957&lt;0))</f>
        <v>25221.715875561986</v>
      </c>
      <c r="CE958" s="284">
        <f t="shared" ref="CE958" ca="1" si="491">MAX(0,CD958+CE957*(CE957&lt;0))</f>
        <v>25221.715875561986</v>
      </c>
      <c r="CF958" s="284">
        <f t="shared" ref="CF958" ca="1" si="492">MAX(0,CE958+CF957*(CF957&lt;0))</f>
        <v>25221.715875561986</v>
      </c>
      <c r="CG958" s="284">
        <f t="shared" ref="CG958" ca="1" si="493">MAX(0,CF958+CG957*(CG957&lt;0))</f>
        <v>25221.715875561986</v>
      </c>
      <c r="CH958" s="284">
        <f t="shared" ref="CH958" ca="1" si="494">MAX(0,CG958+CH957*(CH957&lt;0))</f>
        <v>25221.715875561986</v>
      </c>
      <c r="CI958" s="284">
        <f t="shared" ref="CI958" ca="1" si="495">MAX(0,CH958+CI957*(CI957&lt;0))</f>
        <v>25221.715875561986</v>
      </c>
      <c r="CJ958" s="284">
        <f t="shared" ref="CJ958" ca="1" si="496">MAX(0,CI958+CJ957*(CJ957&lt;0))</f>
        <v>25221.715875561986</v>
      </c>
      <c r="CK958" s="284"/>
      <c r="CL958" s="284"/>
      <c r="CM958" s="284"/>
      <c r="CN958" s="284"/>
      <c r="CO958" s="284"/>
      <c r="CP958" s="284"/>
      <c r="CQ958" s="284"/>
      <c r="CR958" s="284"/>
      <c r="CS958" s="284"/>
      <c r="CT958" s="284"/>
      <c r="CU958" s="284"/>
      <c r="CV958" s="284"/>
      <c r="CW958" s="284"/>
      <c r="CX958" s="284"/>
      <c r="CY958" s="284"/>
      <c r="CZ958" s="284"/>
      <c r="DA958" s="284"/>
      <c r="DB958" s="284"/>
      <c r="DC958" s="284"/>
      <c r="DD958" s="284"/>
      <c r="DE958" s="284"/>
      <c r="DF958" s="284"/>
      <c r="DG958" s="284"/>
      <c r="DH958" s="284"/>
      <c r="DI958" s="284"/>
      <c r="DJ958" s="284"/>
      <c r="DK958" s="284"/>
      <c r="DL958" s="284"/>
      <c r="DM958" s="284"/>
      <c r="DN958" s="284"/>
      <c r="DO958" s="284"/>
      <c r="DP958" s="284"/>
      <c r="DQ958" s="284"/>
      <c r="DR958" s="284"/>
      <c r="DS958" s="284"/>
      <c r="DT958" s="284"/>
    </row>
    <row r="959" spans="3:124" hidden="1" outlineLevel="1">
      <c r="D959" s="350"/>
      <c r="E959" s="302"/>
      <c r="F959" s="301"/>
      <c r="G959" s="301"/>
      <c r="H959" s="301"/>
      <c r="I959" s="301"/>
      <c r="J959" s="301"/>
      <c r="K959" s="301"/>
      <c r="L959" s="301"/>
      <c r="M959" s="301"/>
      <c r="N959" s="301"/>
    </row>
    <row r="960" spans="3:124" s="10" customFormat="1" hidden="1" outlineLevel="1">
      <c r="D960" s="351"/>
      <c r="E960" s="301"/>
      <c r="F960" s="301"/>
      <c r="G960" s="301"/>
      <c r="H960" s="301"/>
      <c r="I960" s="301"/>
      <c r="J960" s="301"/>
      <c r="K960" s="301"/>
      <c r="L960" s="301"/>
      <c r="M960" s="301"/>
      <c r="N960" s="301"/>
      <c r="O960" s="4"/>
      <c r="P960" s="4"/>
      <c r="Q960" s="4"/>
      <c r="R960" s="4"/>
      <c r="S960" s="4"/>
      <c r="T960" s="4"/>
      <c r="U960" s="4"/>
      <c r="V960" s="4"/>
      <c r="W960" s="4"/>
      <c r="X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 spans="3:124" s="10" customFormat="1" hidden="1" outlineLevel="1">
      <c r="C961" s="10" t="s">
        <v>331</v>
      </c>
      <c r="D961" s="351"/>
      <c r="E961" s="301">
        <f t="shared" ref="E961:BP961" si="497">IF(E927=$E$328,$E$333,0)</f>
        <v>0</v>
      </c>
      <c r="F961" s="301">
        <f t="shared" si="497"/>
        <v>0</v>
      </c>
      <c r="G961" s="301">
        <f t="shared" si="497"/>
        <v>0</v>
      </c>
      <c r="H961" s="301">
        <f t="shared" si="497"/>
        <v>0</v>
      </c>
      <c r="I961" s="301">
        <f t="shared" si="497"/>
        <v>0</v>
      </c>
      <c r="J961" s="301">
        <f t="shared" si="497"/>
        <v>0</v>
      </c>
      <c r="K961" s="301">
        <f t="shared" si="497"/>
        <v>0</v>
      </c>
      <c r="L961" s="301">
        <f t="shared" si="497"/>
        <v>0</v>
      </c>
      <c r="M961" s="301">
        <f t="shared" si="497"/>
        <v>0</v>
      </c>
      <c r="N961" s="301">
        <f t="shared" si="497"/>
        <v>0</v>
      </c>
      <c r="O961" s="284">
        <f t="shared" si="497"/>
        <v>0</v>
      </c>
      <c r="P961" s="284">
        <f t="shared" si="497"/>
        <v>0</v>
      </c>
      <c r="Q961" s="284">
        <f t="shared" si="497"/>
        <v>0</v>
      </c>
      <c r="R961" s="284">
        <f t="shared" si="497"/>
        <v>0</v>
      </c>
      <c r="S961" s="284">
        <f t="shared" si="497"/>
        <v>0</v>
      </c>
      <c r="T961" s="284">
        <f t="shared" si="497"/>
        <v>0</v>
      </c>
      <c r="U961" s="284">
        <f t="shared" si="497"/>
        <v>0</v>
      </c>
      <c r="V961" s="284">
        <f t="shared" si="497"/>
        <v>0</v>
      </c>
      <c r="W961" s="284">
        <f t="shared" si="497"/>
        <v>0</v>
      </c>
      <c r="X961" s="284">
        <f t="shared" si="497"/>
        <v>0</v>
      </c>
      <c r="Y961" s="301">
        <f t="shared" si="497"/>
        <v>0</v>
      </c>
      <c r="Z961" s="301">
        <f t="shared" si="497"/>
        <v>0</v>
      </c>
      <c r="AA961" s="301">
        <f t="shared" si="497"/>
        <v>0</v>
      </c>
      <c r="AB961" s="301">
        <f t="shared" si="497"/>
        <v>0</v>
      </c>
      <c r="AC961" s="284">
        <f t="shared" si="497"/>
        <v>0</v>
      </c>
      <c r="AD961" s="284">
        <f t="shared" si="497"/>
        <v>0</v>
      </c>
      <c r="AE961" s="284">
        <f t="shared" si="497"/>
        <v>0</v>
      </c>
      <c r="AF961" s="284">
        <f t="shared" si="497"/>
        <v>0</v>
      </c>
      <c r="AG961" s="284">
        <f t="shared" si="497"/>
        <v>0</v>
      </c>
      <c r="AH961" s="284">
        <f t="shared" si="497"/>
        <v>0</v>
      </c>
      <c r="AI961" s="284">
        <f t="shared" si="497"/>
        <v>0</v>
      </c>
      <c r="AJ961" s="284">
        <f t="shared" si="497"/>
        <v>0</v>
      </c>
      <c r="AK961" s="284">
        <f t="shared" si="497"/>
        <v>0</v>
      </c>
      <c r="AL961" s="284">
        <f t="shared" si="497"/>
        <v>0</v>
      </c>
      <c r="AM961" s="301">
        <f t="shared" si="497"/>
        <v>0</v>
      </c>
      <c r="AN961" s="301">
        <f t="shared" si="497"/>
        <v>0</v>
      </c>
      <c r="AO961" s="301">
        <f t="shared" si="497"/>
        <v>0</v>
      </c>
      <c r="AP961" s="301">
        <f t="shared" si="497"/>
        <v>0</v>
      </c>
      <c r="AQ961" s="301">
        <f t="shared" si="497"/>
        <v>0</v>
      </c>
      <c r="AR961" s="301">
        <f t="shared" si="497"/>
        <v>0</v>
      </c>
      <c r="AS961" s="301">
        <f t="shared" si="497"/>
        <v>0</v>
      </c>
      <c r="AT961" s="301">
        <f t="shared" si="497"/>
        <v>0</v>
      </c>
      <c r="AU961" s="301">
        <f t="shared" si="497"/>
        <v>0</v>
      </c>
      <c r="AV961" s="301">
        <f t="shared" si="497"/>
        <v>0</v>
      </c>
      <c r="AW961" s="301">
        <f t="shared" si="497"/>
        <v>0</v>
      </c>
      <c r="AX961" s="301">
        <f t="shared" si="497"/>
        <v>0</v>
      </c>
      <c r="AY961" s="301">
        <f t="shared" si="497"/>
        <v>0</v>
      </c>
      <c r="AZ961" s="301">
        <f t="shared" si="497"/>
        <v>0</v>
      </c>
      <c r="BA961" s="301">
        <f t="shared" si="497"/>
        <v>0</v>
      </c>
      <c r="BB961" s="301">
        <f t="shared" si="497"/>
        <v>0</v>
      </c>
      <c r="BC961" s="301">
        <f t="shared" si="497"/>
        <v>0</v>
      </c>
      <c r="BD961" s="301">
        <f t="shared" si="497"/>
        <v>0</v>
      </c>
      <c r="BE961" s="301">
        <f t="shared" si="497"/>
        <v>0</v>
      </c>
      <c r="BF961" s="301">
        <f t="shared" si="497"/>
        <v>0</v>
      </c>
      <c r="BG961" s="301">
        <f t="shared" si="497"/>
        <v>0</v>
      </c>
      <c r="BH961" s="301">
        <f t="shared" si="497"/>
        <v>0</v>
      </c>
      <c r="BI961" s="301">
        <f t="shared" si="497"/>
        <v>0</v>
      </c>
      <c r="BJ961" s="301">
        <f t="shared" si="497"/>
        <v>0</v>
      </c>
      <c r="BK961" s="301">
        <f t="shared" si="497"/>
        <v>0</v>
      </c>
      <c r="BL961" s="301">
        <f t="shared" si="497"/>
        <v>0</v>
      </c>
      <c r="BM961" s="301">
        <f t="shared" si="497"/>
        <v>0</v>
      </c>
      <c r="BN961" s="301">
        <f t="shared" ca="1" si="497"/>
        <v>6005607.5718015851</v>
      </c>
      <c r="BO961" s="301">
        <f t="shared" si="497"/>
        <v>0</v>
      </c>
      <c r="BP961" s="301">
        <f t="shared" si="497"/>
        <v>0</v>
      </c>
      <c r="BQ961" s="301">
        <f t="shared" ref="BQ961:BX961" si="498">IF(BQ927=$E$328,$E$333,0)</f>
        <v>0</v>
      </c>
      <c r="BR961" s="301">
        <f t="shared" si="498"/>
        <v>0</v>
      </c>
      <c r="BS961" s="301">
        <f t="shared" si="498"/>
        <v>0</v>
      </c>
      <c r="BT961" s="301">
        <f t="shared" si="498"/>
        <v>0</v>
      </c>
      <c r="BU961" s="301">
        <f t="shared" si="498"/>
        <v>0</v>
      </c>
      <c r="BV961" s="301">
        <f t="shared" si="498"/>
        <v>0</v>
      </c>
      <c r="BW961" s="301">
        <f t="shared" si="498"/>
        <v>0</v>
      </c>
      <c r="BX961" s="301">
        <f t="shared" si="498"/>
        <v>0</v>
      </c>
      <c r="BY961" s="301">
        <f t="shared" ref="BY961:CJ961" si="499">IF(BY927=$E$328,$E$333,0)</f>
        <v>0</v>
      </c>
      <c r="BZ961" s="301">
        <f t="shared" si="499"/>
        <v>0</v>
      </c>
      <c r="CA961" s="301">
        <f t="shared" si="499"/>
        <v>0</v>
      </c>
      <c r="CB961" s="301">
        <f t="shared" si="499"/>
        <v>0</v>
      </c>
      <c r="CC961" s="301">
        <f t="shared" si="499"/>
        <v>0</v>
      </c>
      <c r="CD961" s="301">
        <f t="shared" si="499"/>
        <v>0</v>
      </c>
      <c r="CE961" s="301">
        <f t="shared" si="499"/>
        <v>0</v>
      </c>
      <c r="CF961" s="301">
        <f t="shared" si="499"/>
        <v>0</v>
      </c>
      <c r="CG961" s="301">
        <f t="shared" si="499"/>
        <v>0</v>
      </c>
      <c r="CH961" s="301">
        <f t="shared" si="499"/>
        <v>0</v>
      </c>
      <c r="CI961" s="301">
        <f t="shared" si="499"/>
        <v>0</v>
      </c>
      <c r="CJ961" s="301">
        <f t="shared" si="499"/>
        <v>0</v>
      </c>
      <c r="CK961" s="301"/>
      <c r="CL961" s="301"/>
      <c r="CM961" s="301"/>
      <c r="CN961" s="301"/>
      <c r="CO961" s="301"/>
      <c r="CP961" s="301"/>
      <c r="CQ961" s="301"/>
      <c r="CR961" s="301"/>
      <c r="CS961" s="301"/>
      <c r="CT961" s="301"/>
      <c r="CU961" s="301"/>
      <c r="CV961" s="301"/>
      <c r="CW961" s="301"/>
      <c r="CX961" s="301"/>
      <c r="CY961" s="301"/>
      <c r="CZ961" s="301"/>
      <c r="DA961" s="301"/>
      <c r="DB961" s="301"/>
      <c r="DC961" s="301"/>
      <c r="DD961" s="301"/>
      <c r="DE961" s="301"/>
      <c r="DF961" s="301"/>
      <c r="DG961" s="301"/>
      <c r="DH961" s="301"/>
      <c r="DI961" s="301"/>
      <c r="DJ961" s="301"/>
      <c r="DK961" s="301"/>
      <c r="DL961" s="301"/>
      <c r="DM961" s="301"/>
      <c r="DN961" s="301"/>
      <c r="DO961" s="301"/>
      <c r="DP961" s="301"/>
      <c r="DQ961" s="301"/>
      <c r="DR961" s="301"/>
      <c r="DS961" s="301"/>
      <c r="DT961" s="301"/>
    </row>
    <row r="962" spans="3:124" s="10" customFormat="1" hidden="1" outlineLevel="1">
      <c r="C962" s="10" t="s">
        <v>487</v>
      </c>
      <c r="D962" s="351"/>
      <c r="E962" s="301">
        <f>IF(E927=$E$328,$F$84,0)</f>
        <v>0</v>
      </c>
      <c r="F962" s="301">
        <f t="shared" ref="F962:BQ962" si="500">IF(F927=$E$328,$F$84,0)</f>
        <v>0</v>
      </c>
      <c r="G962" s="301">
        <f t="shared" si="500"/>
        <v>0</v>
      </c>
      <c r="H962" s="301">
        <f t="shared" si="500"/>
        <v>0</v>
      </c>
      <c r="I962" s="301">
        <f t="shared" si="500"/>
        <v>0</v>
      </c>
      <c r="J962" s="301">
        <f t="shared" si="500"/>
        <v>0</v>
      </c>
      <c r="K962" s="301">
        <f t="shared" si="500"/>
        <v>0</v>
      </c>
      <c r="L962" s="301">
        <f t="shared" si="500"/>
        <v>0</v>
      </c>
      <c r="M962" s="301">
        <f t="shared" si="500"/>
        <v>0</v>
      </c>
      <c r="N962" s="301">
        <f t="shared" si="500"/>
        <v>0</v>
      </c>
      <c r="O962" s="284">
        <f t="shared" si="500"/>
        <v>0</v>
      </c>
      <c r="P962" s="284">
        <f t="shared" si="500"/>
        <v>0</v>
      </c>
      <c r="Q962" s="284">
        <f t="shared" si="500"/>
        <v>0</v>
      </c>
      <c r="R962" s="284">
        <f t="shared" si="500"/>
        <v>0</v>
      </c>
      <c r="S962" s="284">
        <f t="shared" si="500"/>
        <v>0</v>
      </c>
      <c r="T962" s="284">
        <f t="shared" si="500"/>
        <v>0</v>
      </c>
      <c r="U962" s="284">
        <f t="shared" si="500"/>
        <v>0</v>
      </c>
      <c r="V962" s="284">
        <f t="shared" si="500"/>
        <v>0</v>
      </c>
      <c r="W962" s="284">
        <f t="shared" si="500"/>
        <v>0</v>
      </c>
      <c r="X962" s="284">
        <f t="shared" si="500"/>
        <v>0</v>
      </c>
      <c r="Y962" s="301">
        <f t="shared" si="500"/>
        <v>0</v>
      </c>
      <c r="Z962" s="301">
        <f t="shared" si="500"/>
        <v>0</v>
      </c>
      <c r="AA962" s="301">
        <f t="shared" si="500"/>
        <v>0</v>
      </c>
      <c r="AB962" s="301">
        <f t="shared" si="500"/>
        <v>0</v>
      </c>
      <c r="AC962" s="284">
        <f t="shared" si="500"/>
        <v>0</v>
      </c>
      <c r="AD962" s="284">
        <f t="shared" si="500"/>
        <v>0</v>
      </c>
      <c r="AE962" s="284">
        <f t="shared" si="500"/>
        <v>0</v>
      </c>
      <c r="AF962" s="284">
        <f t="shared" si="500"/>
        <v>0</v>
      </c>
      <c r="AG962" s="284">
        <f t="shared" si="500"/>
        <v>0</v>
      </c>
      <c r="AH962" s="284">
        <f t="shared" si="500"/>
        <v>0</v>
      </c>
      <c r="AI962" s="284">
        <f t="shared" si="500"/>
        <v>0</v>
      </c>
      <c r="AJ962" s="284">
        <f t="shared" si="500"/>
        <v>0</v>
      </c>
      <c r="AK962" s="284">
        <f t="shared" si="500"/>
        <v>0</v>
      </c>
      <c r="AL962" s="284">
        <f t="shared" si="500"/>
        <v>0</v>
      </c>
      <c r="AM962" s="301">
        <f t="shared" si="500"/>
        <v>0</v>
      </c>
      <c r="AN962" s="301">
        <f t="shared" si="500"/>
        <v>0</v>
      </c>
      <c r="AO962" s="301">
        <f t="shared" si="500"/>
        <v>0</v>
      </c>
      <c r="AP962" s="301">
        <f t="shared" si="500"/>
        <v>0</v>
      </c>
      <c r="AQ962" s="301">
        <f t="shared" si="500"/>
        <v>0</v>
      </c>
      <c r="AR962" s="301">
        <f t="shared" si="500"/>
        <v>0</v>
      </c>
      <c r="AS962" s="301">
        <f t="shared" si="500"/>
        <v>0</v>
      </c>
      <c r="AT962" s="301">
        <f t="shared" si="500"/>
        <v>0</v>
      </c>
      <c r="AU962" s="301">
        <f t="shared" si="500"/>
        <v>0</v>
      </c>
      <c r="AV962" s="301">
        <f t="shared" si="500"/>
        <v>0</v>
      </c>
      <c r="AW962" s="301">
        <f t="shared" si="500"/>
        <v>0</v>
      </c>
      <c r="AX962" s="301">
        <f t="shared" si="500"/>
        <v>0</v>
      </c>
      <c r="AY962" s="301">
        <f t="shared" si="500"/>
        <v>0</v>
      </c>
      <c r="AZ962" s="301">
        <f t="shared" si="500"/>
        <v>0</v>
      </c>
      <c r="BA962" s="301">
        <f t="shared" si="500"/>
        <v>0</v>
      </c>
      <c r="BB962" s="301">
        <f t="shared" si="500"/>
        <v>0</v>
      </c>
      <c r="BC962" s="301">
        <f t="shared" si="500"/>
        <v>0</v>
      </c>
      <c r="BD962" s="301">
        <f t="shared" si="500"/>
        <v>0</v>
      </c>
      <c r="BE962" s="301">
        <f t="shared" si="500"/>
        <v>0</v>
      </c>
      <c r="BF962" s="301">
        <f t="shared" si="500"/>
        <v>0</v>
      </c>
      <c r="BG962" s="301">
        <f t="shared" si="500"/>
        <v>0</v>
      </c>
      <c r="BH962" s="301">
        <f t="shared" si="500"/>
        <v>0</v>
      </c>
      <c r="BI962" s="301">
        <f t="shared" si="500"/>
        <v>0</v>
      </c>
      <c r="BJ962" s="301">
        <f t="shared" si="500"/>
        <v>0</v>
      </c>
      <c r="BK962" s="301">
        <f t="shared" si="500"/>
        <v>0</v>
      </c>
      <c r="BL962" s="301">
        <f t="shared" si="500"/>
        <v>0</v>
      </c>
      <c r="BM962" s="301">
        <f t="shared" si="500"/>
        <v>0</v>
      </c>
      <c r="BN962" s="301">
        <f t="shared" si="500"/>
        <v>4962108</v>
      </c>
      <c r="BO962" s="301">
        <f t="shared" si="500"/>
        <v>0</v>
      </c>
      <c r="BP962" s="301">
        <f t="shared" si="500"/>
        <v>0</v>
      </c>
      <c r="BQ962" s="301">
        <f t="shared" si="500"/>
        <v>0</v>
      </c>
      <c r="BR962" s="301">
        <f t="shared" ref="BR962:CJ962" si="501">IF(BR927=$E$328,$F$84,0)</f>
        <v>0</v>
      </c>
      <c r="BS962" s="301">
        <f t="shared" si="501"/>
        <v>0</v>
      </c>
      <c r="BT962" s="301">
        <f t="shared" si="501"/>
        <v>0</v>
      </c>
      <c r="BU962" s="301">
        <f t="shared" si="501"/>
        <v>0</v>
      </c>
      <c r="BV962" s="301">
        <f t="shared" si="501"/>
        <v>0</v>
      </c>
      <c r="BW962" s="301">
        <f t="shared" si="501"/>
        <v>0</v>
      </c>
      <c r="BX962" s="301">
        <f t="shared" si="501"/>
        <v>0</v>
      </c>
      <c r="BY962" s="301">
        <f t="shared" si="501"/>
        <v>0</v>
      </c>
      <c r="BZ962" s="301">
        <f t="shared" si="501"/>
        <v>0</v>
      </c>
      <c r="CA962" s="301">
        <f t="shared" si="501"/>
        <v>0</v>
      </c>
      <c r="CB962" s="301">
        <f t="shared" si="501"/>
        <v>0</v>
      </c>
      <c r="CC962" s="301">
        <f t="shared" si="501"/>
        <v>0</v>
      </c>
      <c r="CD962" s="301">
        <f t="shared" si="501"/>
        <v>0</v>
      </c>
      <c r="CE962" s="301">
        <f t="shared" si="501"/>
        <v>0</v>
      </c>
      <c r="CF962" s="301">
        <f t="shared" si="501"/>
        <v>0</v>
      </c>
      <c r="CG962" s="301">
        <f t="shared" si="501"/>
        <v>0</v>
      </c>
      <c r="CH962" s="301">
        <f t="shared" si="501"/>
        <v>0</v>
      </c>
      <c r="CI962" s="301">
        <f t="shared" si="501"/>
        <v>0</v>
      </c>
      <c r="CJ962" s="301">
        <f t="shared" si="501"/>
        <v>0</v>
      </c>
      <c r="CK962" s="301"/>
      <c r="CL962" s="301"/>
      <c r="CM962" s="301"/>
      <c r="CN962" s="301"/>
      <c r="CO962" s="301"/>
      <c r="CP962" s="301"/>
      <c r="CQ962" s="301"/>
      <c r="CR962" s="301"/>
      <c r="CS962" s="301"/>
      <c r="CT962" s="301"/>
      <c r="CU962" s="301"/>
      <c r="CV962" s="301"/>
      <c r="CW962" s="301"/>
      <c r="CX962" s="301"/>
      <c r="CY962" s="301"/>
      <c r="CZ962" s="301"/>
      <c r="DA962" s="301"/>
      <c r="DB962" s="301"/>
      <c r="DC962" s="301"/>
      <c r="DD962" s="301"/>
      <c r="DE962" s="301"/>
      <c r="DF962" s="301"/>
      <c r="DG962" s="301"/>
      <c r="DH962" s="301"/>
      <c r="DI962" s="301"/>
      <c r="DJ962" s="301"/>
      <c r="DK962" s="301"/>
      <c r="DL962" s="301"/>
      <c r="DM962" s="301"/>
      <c r="DN962" s="301"/>
      <c r="DO962" s="301"/>
      <c r="DP962" s="301"/>
      <c r="DQ962" s="301"/>
      <c r="DR962" s="301"/>
      <c r="DS962" s="301"/>
      <c r="DT962" s="301"/>
    </row>
    <row r="963" spans="3:124" s="10" customFormat="1" hidden="1" outlineLevel="1">
      <c r="C963" s="10" t="s">
        <v>486</v>
      </c>
      <c r="D963" s="351"/>
      <c r="E963" s="301">
        <f>E961+E948</f>
        <v>0</v>
      </c>
      <c r="F963" s="301">
        <f t="shared" ref="F963:BQ963" si="502">F961+F948</f>
        <v>0</v>
      </c>
      <c r="G963" s="301">
        <f t="shared" si="502"/>
        <v>0</v>
      </c>
      <c r="H963" s="301">
        <f t="shared" si="502"/>
        <v>0</v>
      </c>
      <c r="I963" s="301">
        <f t="shared" si="502"/>
        <v>0</v>
      </c>
      <c r="J963" s="301">
        <f t="shared" si="502"/>
        <v>0</v>
      </c>
      <c r="K963" s="301">
        <f t="shared" si="502"/>
        <v>0</v>
      </c>
      <c r="L963" s="301">
        <f t="shared" si="502"/>
        <v>0</v>
      </c>
      <c r="M963" s="301">
        <f t="shared" si="502"/>
        <v>0</v>
      </c>
      <c r="N963" s="301">
        <f t="shared" si="502"/>
        <v>0</v>
      </c>
      <c r="O963" s="301">
        <f t="shared" si="502"/>
        <v>0</v>
      </c>
      <c r="P963" s="301">
        <f t="shared" si="502"/>
        <v>0</v>
      </c>
      <c r="Q963" s="301">
        <f t="shared" si="502"/>
        <v>0</v>
      </c>
      <c r="R963" s="301">
        <f t="shared" si="502"/>
        <v>0</v>
      </c>
      <c r="S963" s="301">
        <f t="shared" si="502"/>
        <v>0</v>
      </c>
      <c r="T963" s="301">
        <f t="shared" si="502"/>
        <v>0</v>
      </c>
      <c r="U963" s="301">
        <f t="shared" si="502"/>
        <v>0</v>
      </c>
      <c r="V963" s="301">
        <f t="shared" si="502"/>
        <v>0</v>
      </c>
      <c r="W963" s="301">
        <f t="shared" si="502"/>
        <v>0</v>
      </c>
      <c r="X963" s="301">
        <f t="shared" si="502"/>
        <v>0</v>
      </c>
      <c r="Y963" s="301">
        <f t="shared" si="502"/>
        <v>0</v>
      </c>
      <c r="Z963" s="301">
        <f t="shared" si="502"/>
        <v>0</v>
      </c>
      <c r="AA963" s="301">
        <f t="shared" si="502"/>
        <v>0</v>
      </c>
      <c r="AB963" s="301">
        <f t="shared" si="502"/>
        <v>0</v>
      </c>
      <c r="AC963" s="301">
        <f t="shared" si="502"/>
        <v>0</v>
      </c>
      <c r="AD963" s="301">
        <f t="shared" si="502"/>
        <v>0</v>
      </c>
      <c r="AE963" s="301">
        <f t="shared" si="502"/>
        <v>0</v>
      </c>
      <c r="AF963" s="301">
        <f t="shared" si="502"/>
        <v>0</v>
      </c>
      <c r="AG963" s="301">
        <f t="shared" si="502"/>
        <v>0</v>
      </c>
      <c r="AH963" s="301">
        <f t="shared" si="502"/>
        <v>0</v>
      </c>
      <c r="AI963" s="301">
        <f t="shared" si="502"/>
        <v>0</v>
      </c>
      <c r="AJ963" s="301">
        <f t="shared" si="502"/>
        <v>0</v>
      </c>
      <c r="AK963" s="301">
        <f t="shared" si="502"/>
        <v>0</v>
      </c>
      <c r="AL963" s="301">
        <f t="shared" si="502"/>
        <v>0</v>
      </c>
      <c r="AM963" s="301">
        <f t="shared" si="502"/>
        <v>0</v>
      </c>
      <c r="AN963" s="301">
        <f t="shared" si="502"/>
        <v>0</v>
      </c>
      <c r="AO963" s="301">
        <f t="shared" si="502"/>
        <v>0</v>
      </c>
      <c r="AP963" s="301">
        <f t="shared" si="502"/>
        <v>0</v>
      </c>
      <c r="AQ963" s="301">
        <f t="shared" si="502"/>
        <v>0</v>
      </c>
      <c r="AR963" s="301">
        <f t="shared" si="502"/>
        <v>0</v>
      </c>
      <c r="AS963" s="301">
        <f t="shared" si="502"/>
        <v>0</v>
      </c>
      <c r="AT963" s="301">
        <f t="shared" si="502"/>
        <v>0</v>
      </c>
      <c r="AU963" s="301">
        <f t="shared" si="502"/>
        <v>0</v>
      </c>
      <c r="AV963" s="301">
        <f t="shared" si="502"/>
        <v>0</v>
      </c>
      <c r="AW963" s="301">
        <f t="shared" si="502"/>
        <v>0</v>
      </c>
      <c r="AX963" s="301">
        <f t="shared" si="502"/>
        <v>0</v>
      </c>
      <c r="AY963" s="301">
        <f t="shared" si="502"/>
        <v>0</v>
      </c>
      <c r="AZ963" s="301">
        <f t="shared" si="502"/>
        <v>0</v>
      </c>
      <c r="BA963" s="301">
        <f t="shared" si="502"/>
        <v>0</v>
      </c>
      <c r="BB963" s="301">
        <f t="shared" si="502"/>
        <v>0</v>
      </c>
      <c r="BC963" s="301">
        <f t="shared" si="502"/>
        <v>0</v>
      </c>
      <c r="BD963" s="301">
        <f t="shared" si="502"/>
        <v>0</v>
      </c>
      <c r="BE963" s="301">
        <f t="shared" si="502"/>
        <v>0</v>
      </c>
      <c r="BF963" s="301">
        <f t="shared" si="502"/>
        <v>0</v>
      </c>
      <c r="BG963" s="301">
        <f t="shared" si="502"/>
        <v>0</v>
      </c>
      <c r="BH963" s="301">
        <f t="shared" si="502"/>
        <v>0</v>
      </c>
      <c r="BI963" s="301">
        <f t="shared" si="502"/>
        <v>0</v>
      </c>
      <c r="BJ963" s="301">
        <f t="shared" si="502"/>
        <v>0</v>
      </c>
      <c r="BK963" s="301">
        <f t="shared" si="502"/>
        <v>0</v>
      </c>
      <c r="BL963" s="301">
        <f t="shared" si="502"/>
        <v>0</v>
      </c>
      <c r="BM963" s="301">
        <f t="shared" si="502"/>
        <v>0</v>
      </c>
      <c r="BN963" s="301">
        <f t="shared" ca="1" si="502"/>
        <v>2594660.2042829781</v>
      </c>
      <c r="BO963" s="301">
        <f t="shared" si="502"/>
        <v>0</v>
      </c>
      <c r="BP963" s="301">
        <f t="shared" si="502"/>
        <v>0</v>
      </c>
      <c r="BQ963" s="301">
        <f t="shared" si="502"/>
        <v>0</v>
      </c>
      <c r="BR963" s="301">
        <f t="shared" ref="BR963:CJ963" si="503">BR961+BR948</f>
        <v>0</v>
      </c>
      <c r="BS963" s="301">
        <f t="shared" si="503"/>
        <v>0</v>
      </c>
      <c r="BT963" s="301">
        <f t="shared" si="503"/>
        <v>0</v>
      </c>
      <c r="BU963" s="301">
        <f t="shared" si="503"/>
        <v>0</v>
      </c>
      <c r="BV963" s="301">
        <f t="shared" si="503"/>
        <v>0</v>
      </c>
      <c r="BW963" s="301">
        <f t="shared" si="503"/>
        <v>0</v>
      </c>
      <c r="BX963" s="301">
        <f t="shared" si="503"/>
        <v>0</v>
      </c>
      <c r="BY963" s="301">
        <f t="shared" si="503"/>
        <v>0</v>
      </c>
      <c r="BZ963" s="301">
        <f t="shared" si="503"/>
        <v>0</v>
      </c>
      <c r="CA963" s="301">
        <f t="shared" si="503"/>
        <v>0</v>
      </c>
      <c r="CB963" s="301">
        <f t="shared" si="503"/>
        <v>0</v>
      </c>
      <c r="CC963" s="301">
        <f t="shared" si="503"/>
        <v>0</v>
      </c>
      <c r="CD963" s="301">
        <f t="shared" si="503"/>
        <v>0</v>
      </c>
      <c r="CE963" s="301">
        <f t="shared" si="503"/>
        <v>0</v>
      </c>
      <c r="CF963" s="301">
        <f t="shared" si="503"/>
        <v>0</v>
      </c>
      <c r="CG963" s="301">
        <f t="shared" si="503"/>
        <v>0</v>
      </c>
      <c r="CH963" s="301">
        <f t="shared" si="503"/>
        <v>0</v>
      </c>
      <c r="CI963" s="301">
        <f t="shared" si="503"/>
        <v>0</v>
      </c>
      <c r="CJ963" s="301">
        <f t="shared" si="503"/>
        <v>0</v>
      </c>
      <c r="CK963" s="301"/>
      <c r="CL963" s="301"/>
      <c r="CM963" s="301"/>
      <c r="CN963" s="301"/>
      <c r="CO963" s="301"/>
      <c r="CP963" s="301"/>
      <c r="CQ963" s="301"/>
      <c r="CR963" s="301"/>
      <c r="CS963" s="301"/>
      <c r="CT963" s="301"/>
      <c r="CU963" s="301"/>
      <c r="CV963" s="301"/>
      <c r="CW963" s="301"/>
      <c r="CX963" s="301"/>
      <c r="CY963" s="301"/>
      <c r="CZ963" s="301"/>
      <c r="DA963" s="301"/>
      <c r="DB963" s="301"/>
      <c r="DC963" s="301"/>
      <c r="DD963" s="301"/>
      <c r="DE963" s="301"/>
      <c r="DF963" s="301"/>
      <c r="DG963" s="301"/>
      <c r="DH963" s="301"/>
      <c r="DI963" s="301"/>
      <c r="DJ963" s="301"/>
      <c r="DK963" s="301"/>
      <c r="DL963" s="301"/>
      <c r="DM963" s="301"/>
      <c r="DN963" s="301"/>
      <c r="DO963" s="301"/>
      <c r="DP963" s="301"/>
      <c r="DQ963" s="301"/>
      <c r="DR963" s="301"/>
      <c r="DS963" s="301"/>
      <c r="DT963" s="301"/>
    </row>
    <row r="964" spans="3:124" s="10" customFormat="1" hidden="1" outlineLevel="1">
      <c r="D964" s="351"/>
      <c r="E964" s="302"/>
      <c r="F964" s="301"/>
      <c r="G964" s="304"/>
      <c r="H964" s="301"/>
      <c r="I964" s="301"/>
      <c r="J964" s="301"/>
      <c r="K964" s="301"/>
      <c r="L964" s="301"/>
      <c r="M964" s="301"/>
      <c r="N964" s="301"/>
      <c r="O964" s="4"/>
      <c r="P964" s="4"/>
      <c r="Q964" s="4"/>
      <c r="R964" s="4"/>
      <c r="S964" s="4"/>
      <c r="T964" s="4"/>
      <c r="U964" s="4"/>
      <c r="V964" s="4"/>
      <c r="W964" s="4"/>
      <c r="X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 spans="3:124" s="10" customFormat="1" hidden="1" outlineLevel="1">
      <c r="C965" s="10" t="s">
        <v>326</v>
      </c>
      <c r="D965" s="351"/>
      <c r="E965" s="305">
        <f>D968*(D968&gt;0)</f>
        <v>992421.59999999963</v>
      </c>
      <c r="F965" s="305">
        <f t="shared" ref="F965:BQ965" ca="1" si="504">E968*(E968&gt;0)</f>
        <v>992421.59999999963</v>
      </c>
      <c r="G965" s="301">
        <f t="shared" ca="1" si="504"/>
        <v>992421.59999999963</v>
      </c>
      <c r="H965" s="301">
        <f t="shared" ca="1" si="504"/>
        <v>992421.59999999963</v>
      </c>
      <c r="I965" s="301">
        <f t="shared" ca="1" si="504"/>
        <v>992421.59999999963</v>
      </c>
      <c r="J965" s="301">
        <f t="shared" ca="1" si="504"/>
        <v>992421.59999999963</v>
      </c>
      <c r="K965" s="301">
        <f t="shared" ca="1" si="504"/>
        <v>992421.59999999963</v>
      </c>
      <c r="L965" s="301">
        <f t="shared" ca="1" si="504"/>
        <v>992421.59999999963</v>
      </c>
      <c r="M965" s="301">
        <f t="shared" ca="1" si="504"/>
        <v>992421.59999999963</v>
      </c>
      <c r="N965" s="301">
        <f t="shared" ca="1" si="504"/>
        <v>992421.59999999963</v>
      </c>
      <c r="O965" s="301">
        <f t="shared" ca="1" si="504"/>
        <v>992421.59999999963</v>
      </c>
      <c r="P965" s="301">
        <f t="shared" ca="1" si="504"/>
        <v>992421.59999999963</v>
      </c>
      <c r="Q965" s="301">
        <f t="shared" ca="1" si="504"/>
        <v>992421.59999999963</v>
      </c>
      <c r="R965" s="301">
        <f t="shared" ca="1" si="504"/>
        <v>992421.59999999963</v>
      </c>
      <c r="S965" s="301">
        <f t="shared" ca="1" si="504"/>
        <v>992421.59999999963</v>
      </c>
      <c r="T965" s="301">
        <f t="shared" ca="1" si="504"/>
        <v>992421.59999999963</v>
      </c>
      <c r="U965" s="301">
        <f t="shared" ca="1" si="504"/>
        <v>992421.59999999963</v>
      </c>
      <c r="V965" s="301">
        <f t="shared" ca="1" si="504"/>
        <v>992421.59999999963</v>
      </c>
      <c r="W965" s="301">
        <f t="shared" ca="1" si="504"/>
        <v>992421.59999999963</v>
      </c>
      <c r="X965" s="301">
        <f t="shared" ca="1" si="504"/>
        <v>992421.59999999963</v>
      </c>
      <c r="Y965" s="301">
        <f t="shared" ca="1" si="504"/>
        <v>992421.59999999963</v>
      </c>
      <c r="Z965" s="301">
        <f t="shared" ca="1" si="504"/>
        <v>992421.59999999963</v>
      </c>
      <c r="AA965" s="301">
        <f t="shared" ca="1" si="504"/>
        <v>992421.59999999963</v>
      </c>
      <c r="AB965" s="301">
        <f t="shared" ca="1" si="504"/>
        <v>992421.59999999963</v>
      </c>
      <c r="AC965" s="301">
        <f t="shared" ca="1" si="504"/>
        <v>992421.59999999963</v>
      </c>
      <c r="AD965" s="301">
        <f t="shared" ca="1" si="504"/>
        <v>992421.59999999963</v>
      </c>
      <c r="AE965" s="301">
        <f t="shared" ca="1" si="504"/>
        <v>992421.59999999963</v>
      </c>
      <c r="AF965" s="301">
        <f t="shared" ca="1" si="504"/>
        <v>992421.59999999963</v>
      </c>
      <c r="AG965" s="301">
        <f t="shared" ca="1" si="504"/>
        <v>992421.59999999963</v>
      </c>
      <c r="AH965" s="301">
        <f t="shared" ca="1" si="504"/>
        <v>992421.59999999963</v>
      </c>
      <c r="AI965" s="301">
        <f t="shared" ca="1" si="504"/>
        <v>992421.59999999963</v>
      </c>
      <c r="AJ965" s="301">
        <f t="shared" ca="1" si="504"/>
        <v>992421.59999999963</v>
      </c>
      <c r="AK965" s="301">
        <f t="shared" ca="1" si="504"/>
        <v>992421.59999999963</v>
      </c>
      <c r="AL965" s="301">
        <f t="shared" ca="1" si="504"/>
        <v>992421.59999999963</v>
      </c>
      <c r="AM965" s="301">
        <f t="shared" ca="1" si="504"/>
        <v>992421.59999999963</v>
      </c>
      <c r="AN965" s="301">
        <f t="shared" ca="1" si="504"/>
        <v>992421.59999999963</v>
      </c>
      <c r="AO965" s="301">
        <f t="shared" ca="1" si="504"/>
        <v>992421.59999999963</v>
      </c>
      <c r="AP965" s="301">
        <f t="shared" ca="1" si="504"/>
        <v>992421.59999999963</v>
      </c>
      <c r="AQ965" s="301">
        <f t="shared" ca="1" si="504"/>
        <v>992421.59999999963</v>
      </c>
      <c r="AR965" s="301">
        <f t="shared" ca="1" si="504"/>
        <v>992421.59999999963</v>
      </c>
      <c r="AS965" s="301">
        <f t="shared" ca="1" si="504"/>
        <v>992421.59999999963</v>
      </c>
      <c r="AT965" s="301">
        <f t="shared" ca="1" si="504"/>
        <v>992421.59999999963</v>
      </c>
      <c r="AU965" s="301">
        <f t="shared" ca="1" si="504"/>
        <v>992421.59999999963</v>
      </c>
      <c r="AV965" s="301">
        <f t="shared" ca="1" si="504"/>
        <v>992421.59999999963</v>
      </c>
      <c r="AW965" s="301">
        <f t="shared" ca="1" si="504"/>
        <v>992421.59999999963</v>
      </c>
      <c r="AX965" s="301">
        <f t="shared" ca="1" si="504"/>
        <v>992421.59999999963</v>
      </c>
      <c r="AY965" s="301">
        <f t="shared" ca="1" si="504"/>
        <v>992421.59999999963</v>
      </c>
      <c r="AZ965" s="301">
        <f t="shared" ca="1" si="504"/>
        <v>992421.59999999963</v>
      </c>
      <c r="BA965" s="301">
        <f t="shared" ca="1" si="504"/>
        <v>992421.59999999963</v>
      </c>
      <c r="BB965" s="301">
        <f t="shared" ca="1" si="504"/>
        <v>992421.59999999963</v>
      </c>
      <c r="BC965" s="301">
        <f t="shared" ca="1" si="504"/>
        <v>992421.59999999963</v>
      </c>
      <c r="BD965" s="301">
        <f t="shared" ca="1" si="504"/>
        <v>992421.59999999963</v>
      </c>
      <c r="BE965" s="301">
        <f t="shared" ca="1" si="504"/>
        <v>992421.59999999963</v>
      </c>
      <c r="BF965" s="301">
        <f t="shared" ca="1" si="504"/>
        <v>992421.59999999963</v>
      </c>
      <c r="BG965" s="301">
        <f t="shared" ca="1" si="504"/>
        <v>992421.59999999963</v>
      </c>
      <c r="BH965" s="301">
        <f t="shared" ca="1" si="504"/>
        <v>992421.59999999963</v>
      </c>
      <c r="BI965" s="301">
        <f t="shared" ca="1" si="504"/>
        <v>992421.59999999963</v>
      </c>
      <c r="BJ965" s="301">
        <f t="shared" ca="1" si="504"/>
        <v>992421.59999999963</v>
      </c>
      <c r="BK965" s="301">
        <f t="shared" ca="1" si="504"/>
        <v>992421.59999999963</v>
      </c>
      <c r="BL965" s="301">
        <f t="shared" ca="1" si="504"/>
        <v>992421.59999999963</v>
      </c>
      <c r="BM965" s="301">
        <f t="shared" ca="1" si="504"/>
        <v>992421.59999999963</v>
      </c>
      <c r="BN965" s="301">
        <f t="shared" ca="1" si="504"/>
        <v>992421.59999999963</v>
      </c>
      <c r="BO965" s="301">
        <f t="shared" ca="1" si="504"/>
        <v>0</v>
      </c>
      <c r="BP965" s="301">
        <f t="shared" ca="1" si="504"/>
        <v>0</v>
      </c>
      <c r="BQ965" s="301">
        <f t="shared" ca="1" si="504"/>
        <v>0</v>
      </c>
      <c r="BR965" s="301">
        <f t="shared" ref="BR965:BX965" ca="1" si="505">BQ968*(BQ968&gt;0)</f>
        <v>0</v>
      </c>
      <c r="BS965" s="301">
        <f t="shared" ca="1" si="505"/>
        <v>0</v>
      </c>
      <c r="BT965" s="301">
        <f t="shared" ca="1" si="505"/>
        <v>0</v>
      </c>
      <c r="BU965" s="301">
        <f t="shared" ca="1" si="505"/>
        <v>0</v>
      </c>
      <c r="BV965" s="301">
        <f t="shared" ca="1" si="505"/>
        <v>0</v>
      </c>
      <c r="BW965" s="301">
        <f t="shared" ca="1" si="505"/>
        <v>0</v>
      </c>
      <c r="BX965" s="301">
        <f t="shared" ca="1" si="505"/>
        <v>0</v>
      </c>
      <c r="BY965" s="301">
        <f t="shared" ref="BY965" ca="1" si="506">BX968*(BX968&gt;0)</f>
        <v>0</v>
      </c>
      <c r="BZ965" s="301">
        <f t="shared" ref="BZ965" ca="1" si="507">BY968*(BY968&gt;0)</f>
        <v>0</v>
      </c>
      <c r="CA965" s="301">
        <f t="shared" ref="CA965" ca="1" si="508">BZ968*(BZ968&gt;0)</f>
        <v>0</v>
      </c>
      <c r="CB965" s="301">
        <f t="shared" ref="CB965" ca="1" si="509">CA968*(CA968&gt;0)</f>
        <v>0</v>
      </c>
      <c r="CC965" s="301">
        <f t="shared" ref="CC965" ca="1" si="510">CB968*(CB968&gt;0)</f>
        <v>0</v>
      </c>
      <c r="CD965" s="301">
        <f t="shared" ref="CD965" ca="1" si="511">CC968*(CC968&gt;0)</f>
        <v>0</v>
      </c>
      <c r="CE965" s="301">
        <f t="shared" ref="CE965" ca="1" si="512">CD968*(CD968&gt;0)</f>
        <v>0</v>
      </c>
      <c r="CF965" s="301">
        <f t="shared" ref="CF965" ca="1" si="513">CE968*(CE968&gt;0)</f>
        <v>0</v>
      </c>
      <c r="CG965" s="301">
        <f t="shared" ref="CG965" ca="1" si="514">CF968*(CF968&gt;0)</f>
        <v>0</v>
      </c>
      <c r="CH965" s="301">
        <f t="shared" ref="CH965" ca="1" si="515">CG968*(CG968&gt;0)</f>
        <v>0</v>
      </c>
      <c r="CI965" s="301">
        <f t="shared" ref="CI965" ca="1" si="516">CH968*(CH968&gt;0)</f>
        <v>0</v>
      </c>
      <c r="CJ965" s="301">
        <f t="shared" ref="CJ965" ca="1" si="517">CI968*(CI968&gt;0)</f>
        <v>0</v>
      </c>
      <c r="CK965" s="301"/>
      <c r="CL965" s="301"/>
      <c r="CM965" s="301"/>
      <c r="CN965" s="301"/>
      <c r="CO965" s="301"/>
      <c r="CP965" s="301"/>
      <c r="CQ965" s="301"/>
      <c r="CR965" s="301"/>
      <c r="CS965" s="301"/>
      <c r="CT965" s="301"/>
      <c r="CU965" s="301"/>
      <c r="CV965" s="301"/>
      <c r="CW965" s="301"/>
      <c r="CX965" s="301"/>
      <c r="CY965" s="301"/>
      <c r="CZ965" s="301"/>
      <c r="DA965" s="301"/>
      <c r="DB965" s="301"/>
      <c r="DC965" s="301"/>
      <c r="DD965" s="301"/>
      <c r="DE965" s="301"/>
      <c r="DF965" s="301"/>
      <c r="DG965" s="301"/>
      <c r="DH965" s="301"/>
      <c r="DI965" s="301"/>
      <c r="DJ965" s="301"/>
      <c r="DK965" s="301"/>
      <c r="DL965" s="301"/>
      <c r="DM965" s="301"/>
      <c r="DN965" s="301"/>
      <c r="DO965" s="301"/>
      <c r="DP965" s="301"/>
      <c r="DQ965" s="301"/>
      <c r="DR965" s="301"/>
      <c r="DS965" s="301"/>
      <c r="DT965" s="301"/>
    </row>
    <row r="966" spans="3:124" s="10" customFormat="1" hidden="1" outlineLevel="1">
      <c r="C966" s="10" t="s">
        <v>39</v>
      </c>
      <c r="D966" s="351"/>
      <c r="E966" s="411">
        <f t="shared" ref="E966:BK966" ca="1" si="518">-(E957+E961)*(E957&gt;0)+E948</f>
        <v>0</v>
      </c>
      <c r="F966" s="412">
        <f t="shared" ca="1" si="518"/>
        <v>0</v>
      </c>
      <c r="G966" s="412">
        <f t="shared" ca="1" si="518"/>
        <v>0</v>
      </c>
      <c r="H966" s="412">
        <f t="shared" ca="1" si="518"/>
        <v>0</v>
      </c>
      <c r="I966" s="412">
        <f t="shared" ca="1" si="518"/>
        <v>0</v>
      </c>
      <c r="J966" s="412">
        <f t="shared" ca="1" si="518"/>
        <v>0</v>
      </c>
      <c r="K966" s="412">
        <f t="shared" ca="1" si="518"/>
        <v>0</v>
      </c>
      <c r="L966" s="412">
        <f t="shared" ca="1" si="518"/>
        <v>0</v>
      </c>
      <c r="M966" s="412">
        <f t="shared" ca="1" si="518"/>
        <v>0</v>
      </c>
      <c r="N966" s="412">
        <f t="shared" ca="1" si="518"/>
        <v>0</v>
      </c>
      <c r="O966" s="412">
        <f t="shared" ca="1" si="518"/>
        <v>0</v>
      </c>
      <c r="P966" s="412">
        <f t="shared" ca="1" si="518"/>
        <v>0</v>
      </c>
      <c r="Q966" s="412">
        <f t="shared" ca="1" si="518"/>
        <v>0</v>
      </c>
      <c r="R966" s="412">
        <f t="shared" ca="1" si="518"/>
        <v>0</v>
      </c>
      <c r="S966" s="412">
        <f t="shared" ca="1" si="518"/>
        <v>0</v>
      </c>
      <c r="T966" s="412">
        <f t="shared" ca="1" si="518"/>
        <v>0</v>
      </c>
      <c r="U966" s="412">
        <f t="shared" ca="1" si="518"/>
        <v>0</v>
      </c>
      <c r="V966" s="412">
        <f t="shared" ca="1" si="518"/>
        <v>0</v>
      </c>
      <c r="W966" s="412">
        <f t="shared" ca="1" si="518"/>
        <v>0</v>
      </c>
      <c r="X966" s="412">
        <f t="shared" ca="1" si="518"/>
        <v>0</v>
      </c>
      <c r="Y966" s="412">
        <f t="shared" ca="1" si="518"/>
        <v>0</v>
      </c>
      <c r="Z966" s="412">
        <f t="shared" ca="1" si="518"/>
        <v>0</v>
      </c>
      <c r="AA966" s="412">
        <f t="shared" ca="1" si="518"/>
        <v>0</v>
      </c>
      <c r="AB966" s="412">
        <f t="shared" ca="1" si="518"/>
        <v>0</v>
      </c>
      <c r="AC966" s="412">
        <f t="shared" si="518"/>
        <v>0</v>
      </c>
      <c r="AD966" s="412">
        <f t="shared" ca="1" si="518"/>
        <v>0</v>
      </c>
      <c r="AE966" s="412">
        <f t="shared" ca="1" si="518"/>
        <v>0</v>
      </c>
      <c r="AF966" s="412">
        <f t="shared" ca="1" si="518"/>
        <v>0</v>
      </c>
      <c r="AG966" s="412">
        <f t="shared" ca="1" si="518"/>
        <v>0</v>
      </c>
      <c r="AH966" s="412">
        <f t="shared" ca="1" si="518"/>
        <v>0</v>
      </c>
      <c r="AI966" s="412">
        <f t="shared" ca="1" si="518"/>
        <v>0</v>
      </c>
      <c r="AJ966" s="412">
        <f t="shared" ca="1" si="518"/>
        <v>0</v>
      </c>
      <c r="AK966" s="412">
        <f t="shared" ca="1" si="518"/>
        <v>0</v>
      </c>
      <c r="AL966" s="412">
        <f t="shared" ca="1" si="518"/>
        <v>0</v>
      </c>
      <c r="AM966" s="412">
        <f t="shared" ca="1" si="518"/>
        <v>0</v>
      </c>
      <c r="AN966" s="412">
        <f t="shared" ca="1" si="518"/>
        <v>0</v>
      </c>
      <c r="AO966" s="412">
        <f t="shared" ca="1" si="518"/>
        <v>0</v>
      </c>
      <c r="AP966" s="412">
        <f t="shared" ca="1" si="518"/>
        <v>0</v>
      </c>
      <c r="AQ966" s="412">
        <f t="shared" ca="1" si="518"/>
        <v>0</v>
      </c>
      <c r="AR966" s="412">
        <f t="shared" ca="1" si="518"/>
        <v>0</v>
      </c>
      <c r="AS966" s="412">
        <f t="shared" ca="1" si="518"/>
        <v>0</v>
      </c>
      <c r="AT966" s="412">
        <f t="shared" ca="1" si="518"/>
        <v>0</v>
      </c>
      <c r="AU966" s="412">
        <f t="shared" ca="1" si="518"/>
        <v>0</v>
      </c>
      <c r="AV966" s="412">
        <f t="shared" ca="1" si="518"/>
        <v>0</v>
      </c>
      <c r="AW966" s="412">
        <f t="shared" ca="1" si="518"/>
        <v>0</v>
      </c>
      <c r="AX966" s="412">
        <f t="shared" ca="1" si="518"/>
        <v>0</v>
      </c>
      <c r="AY966" s="412">
        <f t="shared" ca="1" si="518"/>
        <v>0</v>
      </c>
      <c r="AZ966" s="412">
        <f t="shared" ca="1" si="518"/>
        <v>0</v>
      </c>
      <c r="BA966" s="412">
        <f t="shared" ca="1" si="518"/>
        <v>0</v>
      </c>
      <c r="BB966" s="412">
        <f t="shared" ca="1" si="518"/>
        <v>0</v>
      </c>
      <c r="BC966" s="412">
        <f t="shared" ca="1" si="518"/>
        <v>0</v>
      </c>
      <c r="BD966" s="412">
        <f t="shared" ca="1" si="518"/>
        <v>0</v>
      </c>
      <c r="BE966" s="412">
        <f t="shared" ca="1" si="518"/>
        <v>0</v>
      </c>
      <c r="BF966" s="412">
        <f t="shared" ca="1" si="518"/>
        <v>0</v>
      </c>
      <c r="BG966" s="412">
        <f t="shared" ca="1" si="518"/>
        <v>0</v>
      </c>
      <c r="BH966" s="412">
        <f t="shared" ca="1" si="518"/>
        <v>0</v>
      </c>
      <c r="BI966" s="412">
        <f t="shared" ca="1" si="518"/>
        <v>0</v>
      </c>
      <c r="BJ966" s="412">
        <f t="shared" ca="1" si="518"/>
        <v>0</v>
      </c>
      <c r="BK966" s="412">
        <f t="shared" ca="1" si="518"/>
        <v>0</v>
      </c>
      <c r="BL966" s="412">
        <f ca="1">-(BL957+BL961)*(BL957&gt;0)+BL948</f>
        <v>0</v>
      </c>
      <c r="BM966" s="412">
        <f t="shared" ref="BM966:CJ966" ca="1" si="519">-(BM957+BM961)*(BM957&gt;0)+BM948</f>
        <v>0</v>
      </c>
      <c r="BN966" s="412">
        <f t="shared" ca="1" si="519"/>
        <v>-3410947.3675186071</v>
      </c>
      <c r="BO966" s="412">
        <f t="shared" ca="1" si="519"/>
        <v>0</v>
      </c>
      <c r="BP966" s="412">
        <f t="shared" ca="1" si="519"/>
        <v>0</v>
      </c>
      <c r="BQ966" s="412">
        <f t="shared" ca="1" si="519"/>
        <v>0</v>
      </c>
      <c r="BR966" s="412">
        <f t="shared" ca="1" si="519"/>
        <v>0</v>
      </c>
      <c r="BS966" s="412">
        <f t="shared" ca="1" si="519"/>
        <v>0</v>
      </c>
      <c r="BT966" s="412">
        <f t="shared" ca="1" si="519"/>
        <v>0</v>
      </c>
      <c r="BU966" s="412">
        <f t="shared" ca="1" si="519"/>
        <v>0</v>
      </c>
      <c r="BV966" s="412">
        <f t="shared" ca="1" si="519"/>
        <v>0</v>
      </c>
      <c r="BW966" s="412">
        <f t="shared" ca="1" si="519"/>
        <v>0</v>
      </c>
      <c r="BX966" s="412">
        <f t="shared" ca="1" si="519"/>
        <v>0</v>
      </c>
      <c r="BY966" s="412">
        <f t="shared" ca="1" si="519"/>
        <v>0</v>
      </c>
      <c r="BZ966" s="412">
        <f t="shared" ca="1" si="519"/>
        <v>0</v>
      </c>
      <c r="CA966" s="412">
        <f t="shared" ca="1" si="519"/>
        <v>0</v>
      </c>
      <c r="CB966" s="412">
        <f t="shared" ca="1" si="519"/>
        <v>0</v>
      </c>
      <c r="CC966" s="412">
        <f t="shared" ca="1" si="519"/>
        <v>0</v>
      </c>
      <c r="CD966" s="412">
        <f t="shared" ca="1" si="519"/>
        <v>0</v>
      </c>
      <c r="CE966" s="412">
        <f t="shared" ca="1" si="519"/>
        <v>0</v>
      </c>
      <c r="CF966" s="412">
        <f t="shared" ca="1" si="519"/>
        <v>0</v>
      </c>
      <c r="CG966" s="412">
        <f t="shared" ca="1" si="519"/>
        <v>0</v>
      </c>
      <c r="CH966" s="412">
        <f t="shared" ca="1" si="519"/>
        <v>0</v>
      </c>
      <c r="CI966" s="412">
        <f t="shared" ca="1" si="519"/>
        <v>0</v>
      </c>
      <c r="CJ966" s="412">
        <f t="shared" ca="1" si="519"/>
        <v>0</v>
      </c>
      <c r="CK966" s="412"/>
      <c r="CL966" s="412"/>
      <c r="CM966" s="412"/>
      <c r="CN966" s="412"/>
      <c r="CO966" s="412"/>
      <c r="CP966" s="412"/>
      <c r="CQ966" s="412"/>
      <c r="CR966" s="412"/>
      <c r="CS966" s="412"/>
      <c r="CT966" s="412"/>
      <c r="CU966" s="412"/>
      <c r="CV966" s="412"/>
      <c r="CW966" s="412"/>
      <c r="CX966" s="412"/>
      <c r="CY966" s="412"/>
      <c r="CZ966" s="412"/>
      <c r="DA966" s="412"/>
      <c r="DB966" s="412"/>
      <c r="DC966" s="412"/>
      <c r="DD966" s="412"/>
      <c r="DE966" s="412"/>
      <c r="DF966" s="412"/>
      <c r="DG966" s="412"/>
      <c r="DH966" s="412"/>
      <c r="DI966" s="412"/>
      <c r="DJ966" s="412"/>
      <c r="DK966" s="412"/>
      <c r="DL966" s="412"/>
      <c r="DM966" s="412"/>
      <c r="DN966" s="412"/>
      <c r="DO966" s="412"/>
      <c r="DP966" s="412"/>
      <c r="DQ966" s="412"/>
      <c r="DR966" s="412"/>
      <c r="DS966" s="412"/>
      <c r="DT966" s="412"/>
    </row>
    <row r="967" spans="3:124" s="10" customFormat="1" hidden="1" outlineLevel="1">
      <c r="C967" s="10" t="s">
        <v>242</v>
      </c>
      <c r="D967" s="351">
        <f>F84-D936-D942-D949</f>
        <v>992421.59999999963</v>
      </c>
      <c r="E967" s="412">
        <f t="shared" ref="E967:BQ967" ca="1" si="520">-E957*AND(E957&lt;0,E958&lt;=0)</f>
        <v>0</v>
      </c>
      <c r="F967" s="412">
        <f t="shared" ca="1" si="520"/>
        <v>0</v>
      </c>
      <c r="G967" s="412">
        <f t="shared" ca="1" si="520"/>
        <v>0</v>
      </c>
      <c r="H967" s="412">
        <f t="shared" ca="1" si="520"/>
        <v>0</v>
      </c>
      <c r="I967" s="412">
        <f t="shared" ca="1" si="520"/>
        <v>0</v>
      </c>
      <c r="J967" s="412">
        <f t="shared" ca="1" si="520"/>
        <v>0</v>
      </c>
      <c r="K967" s="412">
        <f t="shared" ca="1" si="520"/>
        <v>0</v>
      </c>
      <c r="L967" s="412">
        <f t="shared" ca="1" si="520"/>
        <v>0</v>
      </c>
      <c r="M967" s="412">
        <f t="shared" ca="1" si="520"/>
        <v>0</v>
      </c>
      <c r="N967" s="412">
        <f t="shared" ca="1" si="520"/>
        <v>0</v>
      </c>
      <c r="O967" s="412">
        <f t="shared" ca="1" si="520"/>
        <v>0</v>
      </c>
      <c r="P967" s="412">
        <f t="shared" ca="1" si="520"/>
        <v>0</v>
      </c>
      <c r="Q967" s="412">
        <f t="shared" ca="1" si="520"/>
        <v>0</v>
      </c>
      <c r="R967" s="412">
        <f t="shared" ca="1" si="520"/>
        <v>0</v>
      </c>
      <c r="S967" s="412">
        <f t="shared" ca="1" si="520"/>
        <v>0</v>
      </c>
      <c r="T967" s="412">
        <f t="shared" ca="1" si="520"/>
        <v>0</v>
      </c>
      <c r="U967" s="412">
        <f t="shared" ca="1" si="520"/>
        <v>0</v>
      </c>
      <c r="V967" s="412">
        <f t="shared" ca="1" si="520"/>
        <v>0</v>
      </c>
      <c r="W967" s="412">
        <f t="shared" ca="1" si="520"/>
        <v>0</v>
      </c>
      <c r="X967" s="412">
        <f t="shared" ca="1" si="520"/>
        <v>0</v>
      </c>
      <c r="Y967" s="412">
        <f t="shared" ca="1" si="520"/>
        <v>0</v>
      </c>
      <c r="Z967" s="412">
        <f t="shared" ca="1" si="520"/>
        <v>0</v>
      </c>
      <c r="AA967" s="412">
        <f t="shared" ca="1" si="520"/>
        <v>0</v>
      </c>
      <c r="AB967" s="412">
        <f t="shared" ca="1" si="520"/>
        <v>0</v>
      </c>
      <c r="AC967" s="412">
        <f t="shared" ca="1" si="520"/>
        <v>0</v>
      </c>
      <c r="AD967" s="412">
        <f t="shared" ca="1" si="520"/>
        <v>0</v>
      </c>
      <c r="AE967" s="412">
        <f t="shared" ca="1" si="520"/>
        <v>0</v>
      </c>
      <c r="AF967" s="412">
        <f t="shared" ca="1" si="520"/>
        <v>0</v>
      </c>
      <c r="AG967" s="412">
        <f t="shared" ca="1" si="520"/>
        <v>0</v>
      </c>
      <c r="AH967" s="412">
        <f t="shared" ca="1" si="520"/>
        <v>0</v>
      </c>
      <c r="AI967" s="412">
        <f t="shared" ca="1" si="520"/>
        <v>0</v>
      </c>
      <c r="AJ967" s="412">
        <f t="shared" ca="1" si="520"/>
        <v>0</v>
      </c>
      <c r="AK967" s="412">
        <f t="shared" ca="1" si="520"/>
        <v>0</v>
      </c>
      <c r="AL967" s="412">
        <f t="shared" ca="1" si="520"/>
        <v>0</v>
      </c>
      <c r="AM967" s="412">
        <f t="shared" ca="1" si="520"/>
        <v>0</v>
      </c>
      <c r="AN967" s="412">
        <f t="shared" ca="1" si="520"/>
        <v>0</v>
      </c>
      <c r="AO967" s="412">
        <f t="shared" ca="1" si="520"/>
        <v>0</v>
      </c>
      <c r="AP967" s="412">
        <f t="shared" ca="1" si="520"/>
        <v>0</v>
      </c>
      <c r="AQ967" s="412">
        <f t="shared" ca="1" si="520"/>
        <v>0</v>
      </c>
      <c r="AR967" s="412">
        <f t="shared" ca="1" si="520"/>
        <v>0</v>
      </c>
      <c r="AS967" s="412">
        <f t="shared" ca="1" si="520"/>
        <v>0</v>
      </c>
      <c r="AT967" s="412">
        <f t="shared" ca="1" si="520"/>
        <v>0</v>
      </c>
      <c r="AU967" s="412">
        <f t="shared" ca="1" si="520"/>
        <v>0</v>
      </c>
      <c r="AV967" s="412">
        <f t="shared" ca="1" si="520"/>
        <v>0</v>
      </c>
      <c r="AW967" s="412">
        <f t="shared" ca="1" si="520"/>
        <v>0</v>
      </c>
      <c r="AX967" s="412">
        <f t="shared" ca="1" si="520"/>
        <v>0</v>
      </c>
      <c r="AY967" s="412">
        <f t="shared" ca="1" si="520"/>
        <v>0</v>
      </c>
      <c r="AZ967" s="412">
        <f t="shared" ca="1" si="520"/>
        <v>0</v>
      </c>
      <c r="BA967" s="412">
        <f t="shared" ca="1" si="520"/>
        <v>0</v>
      </c>
      <c r="BB967" s="412">
        <f t="shared" ca="1" si="520"/>
        <v>0</v>
      </c>
      <c r="BC967" s="412">
        <f t="shared" ca="1" si="520"/>
        <v>0</v>
      </c>
      <c r="BD967" s="412">
        <f t="shared" ca="1" si="520"/>
        <v>0</v>
      </c>
      <c r="BE967" s="412">
        <f t="shared" ca="1" si="520"/>
        <v>0</v>
      </c>
      <c r="BF967" s="412">
        <f t="shared" ca="1" si="520"/>
        <v>0</v>
      </c>
      <c r="BG967" s="412">
        <f t="shared" ca="1" si="520"/>
        <v>0</v>
      </c>
      <c r="BH967" s="412">
        <f t="shared" ca="1" si="520"/>
        <v>0</v>
      </c>
      <c r="BI967" s="412">
        <f t="shared" ca="1" si="520"/>
        <v>0</v>
      </c>
      <c r="BJ967" s="412">
        <f t="shared" ca="1" si="520"/>
        <v>0</v>
      </c>
      <c r="BK967" s="412">
        <f t="shared" ca="1" si="520"/>
        <v>0</v>
      </c>
      <c r="BL967" s="412">
        <f t="shared" ca="1" si="520"/>
        <v>0</v>
      </c>
      <c r="BM967" s="412">
        <f t="shared" ca="1" si="520"/>
        <v>0</v>
      </c>
      <c r="BN967" s="412">
        <f t="shared" ca="1" si="520"/>
        <v>0</v>
      </c>
      <c r="BO967" s="412">
        <f t="shared" ca="1" si="520"/>
        <v>0</v>
      </c>
      <c r="BP967" s="412">
        <f t="shared" ca="1" si="520"/>
        <v>0</v>
      </c>
      <c r="BQ967" s="412">
        <f t="shared" ca="1" si="520"/>
        <v>0</v>
      </c>
      <c r="BR967" s="412">
        <f t="shared" ref="BR967:CJ967" ca="1" si="521">-BR957*AND(BR957&lt;0,BR958&lt;=0)</f>
        <v>0</v>
      </c>
      <c r="BS967" s="412">
        <f t="shared" ca="1" si="521"/>
        <v>0</v>
      </c>
      <c r="BT967" s="412">
        <f t="shared" ca="1" si="521"/>
        <v>0</v>
      </c>
      <c r="BU967" s="412">
        <f t="shared" ca="1" si="521"/>
        <v>0</v>
      </c>
      <c r="BV967" s="412">
        <f t="shared" ca="1" si="521"/>
        <v>0</v>
      </c>
      <c r="BW967" s="412">
        <f t="shared" ca="1" si="521"/>
        <v>0</v>
      </c>
      <c r="BX967" s="412">
        <f t="shared" ca="1" si="521"/>
        <v>0</v>
      </c>
      <c r="BY967" s="412">
        <f t="shared" ca="1" si="521"/>
        <v>0</v>
      </c>
      <c r="BZ967" s="412">
        <f t="shared" ca="1" si="521"/>
        <v>0</v>
      </c>
      <c r="CA967" s="412">
        <f t="shared" ca="1" si="521"/>
        <v>0</v>
      </c>
      <c r="CB967" s="412">
        <f t="shared" ca="1" si="521"/>
        <v>0</v>
      </c>
      <c r="CC967" s="412">
        <f t="shared" ca="1" si="521"/>
        <v>0</v>
      </c>
      <c r="CD967" s="412">
        <f t="shared" ca="1" si="521"/>
        <v>0</v>
      </c>
      <c r="CE967" s="412">
        <f t="shared" ca="1" si="521"/>
        <v>0</v>
      </c>
      <c r="CF967" s="412">
        <f t="shared" ca="1" si="521"/>
        <v>0</v>
      </c>
      <c r="CG967" s="412">
        <f t="shared" ca="1" si="521"/>
        <v>0</v>
      </c>
      <c r="CH967" s="412">
        <f t="shared" ca="1" si="521"/>
        <v>0</v>
      </c>
      <c r="CI967" s="412">
        <f t="shared" ca="1" si="521"/>
        <v>0</v>
      </c>
      <c r="CJ967" s="412">
        <f t="shared" ca="1" si="521"/>
        <v>0</v>
      </c>
      <c r="CK967" s="412"/>
      <c r="CL967" s="412"/>
      <c r="CM967" s="412"/>
      <c r="CN967" s="412"/>
      <c r="CO967" s="412"/>
      <c r="CP967" s="412"/>
      <c r="CQ967" s="412"/>
      <c r="CR967" s="412"/>
      <c r="CS967" s="412"/>
      <c r="CT967" s="412"/>
      <c r="CU967" s="412"/>
      <c r="CV967" s="412"/>
      <c r="CW967" s="412"/>
      <c r="CX967" s="412"/>
      <c r="CY967" s="412"/>
      <c r="CZ967" s="412"/>
      <c r="DA967" s="412"/>
      <c r="DB967" s="412"/>
      <c r="DC967" s="412"/>
      <c r="DD967" s="412"/>
      <c r="DE967" s="412"/>
      <c r="DF967" s="412"/>
      <c r="DG967" s="412"/>
      <c r="DH967" s="412"/>
      <c r="DI967" s="412"/>
      <c r="DJ967" s="412"/>
      <c r="DK967" s="412"/>
      <c r="DL967" s="412"/>
      <c r="DM967" s="412"/>
      <c r="DN967" s="412"/>
      <c r="DO967" s="412"/>
      <c r="DP967" s="412"/>
      <c r="DQ967" s="412"/>
      <c r="DR967" s="412"/>
      <c r="DS967" s="412"/>
      <c r="DT967" s="412"/>
    </row>
    <row r="968" spans="3:124" s="10" customFormat="1" hidden="1" outlineLevel="1">
      <c r="C968" s="10" t="s">
        <v>327</v>
      </c>
      <c r="D968" s="351">
        <f>SUM(D965:D967)</f>
        <v>992421.59999999963</v>
      </c>
      <c r="E968" s="305">
        <f ca="1">SUM(E965:E967)</f>
        <v>992421.59999999963</v>
      </c>
      <c r="F968" s="305">
        <f t="shared" ref="F968:BQ968" ca="1" si="522">SUM(F965:F967)</f>
        <v>992421.59999999963</v>
      </c>
      <c r="G968" s="305">
        <f t="shared" ca="1" si="522"/>
        <v>992421.59999999963</v>
      </c>
      <c r="H968" s="305">
        <f t="shared" ca="1" si="522"/>
        <v>992421.59999999963</v>
      </c>
      <c r="I968" s="305">
        <f t="shared" ca="1" si="522"/>
        <v>992421.59999999963</v>
      </c>
      <c r="J968" s="305">
        <f t="shared" ca="1" si="522"/>
        <v>992421.59999999963</v>
      </c>
      <c r="K968" s="305">
        <f t="shared" ca="1" si="522"/>
        <v>992421.59999999963</v>
      </c>
      <c r="L968" s="305">
        <f t="shared" ca="1" si="522"/>
        <v>992421.59999999963</v>
      </c>
      <c r="M968" s="305">
        <f t="shared" ca="1" si="522"/>
        <v>992421.59999999963</v>
      </c>
      <c r="N968" s="305">
        <f t="shared" ca="1" si="522"/>
        <v>992421.59999999963</v>
      </c>
      <c r="O968" s="305">
        <f t="shared" ca="1" si="522"/>
        <v>992421.59999999963</v>
      </c>
      <c r="P968" s="305">
        <f t="shared" ca="1" si="522"/>
        <v>992421.59999999963</v>
      </c>
      <c r="Q968" s="305">
        <f t="shared" ca="1" si="522"/>
        <v>992421.59999999963</v>
      </c>
      <c r="R968" s="305">
        <f t="shared" ca="1" si="522"/>
        <v>992421.59999999963</v>
      </c>
      <c r="S968" s="305">
        <f t="shared" ca="1" si="522"/>
        <v>992421.59999999963</v>
      </c>
      <c r="T968" s="305">
        <f t="shared" ca="1" si="522"/>
        <v>992421.59999999963</v>
      </c>
      <c r="U968" s="305">
        <f t="shared" ca="1" si="522"/>
        <v>992421.59999999963</v>
      </c>
      <c r="V968" s="305">
        <f t="shared" ca="1" si="522"/>
        <v>992421.59999999963</v>
      </c>
      <c r="W968" s="305">
        <f t="shared" ca="1" si="522"/>
        <v>992421.59999999963</v>
      </c>
      <c r="X968" s="305">
        <f t="shared" ca="1" si="522"/>
        <v>992421.59999999963</v>
      </c>
      <c r="Y968" s="305">
        <f t="shared" ca="1" si="522"/>
        <v>992421.59999999963</v>
      </c>
      <c r="Z968" s="305">
        <f t="shared" ca="1" si="522"/>
        <v>992421.59999999963</v>
      </c>
      <c r="AA968" s="305">
        <f t="shared" ca="1" si="522"/>
        <v>992421.59999999963</v>
      </c>
      <c r="AB968" s="305">
        <f t="shared" ca="1" si="522"/>
        <v>992421.59999999963</v>
      </c>
      <c r="AC968" s="305">
        <f t="shared" ca="1" si="522"/>
        <v>992421.59999999963</v>
      </c>
      <c r="AD968" s="305">
        <f t="shared" ca="1" si="522"/>
        <v>992421.59999999963</v>
      </c>
      <c r="AE968" s="305">
        <f t="shared" ca="1" si="522"/>
        <v>992421.59999999963</v>
      </c>
      <c r="AF968" s="305">
        <f t="shared" ca="1" si="522"/>
        <v>992421.59999999963</v>
      </c>
      <c r="AG968" s="305">
        <f t="shared" ca="1" si="522"/>
        <v>992421.59999999963</v>
      </c>
      <c r="AH968" s="305">
        <f t="shared" ca="1" si="522"/>
        <v>992421.59999999963</v>
      </c>
      <c r="AI968" s="305">
        <f t="shared" ca="1" si="522"/>
        <v>992421.59999999963</v>
      </c>
      <c r="AJ968" s="305">
        <f t="shared" ca="1" si="522"/>
        <v>992421.59999999963</v>
      </c>
      <c r="AK968" s="305">
        <f t="shared" ca="1" si="522"/>
        <v>992421.59999999963</v>
      </c>
      <c r="AL968" s="305">
        <f t="shared" ca="1" si="522"/>
        <v>992421.59999999963</v>
      </c>
      <c r="AM968" s="305">
        <f t="shared" ca="1" si="522"/>
        <v>992421.59999999963</v>
      </c>
      <c r="AN968" s="305">
        <f t="shared" ca="1" si="522"/>
        <v>992421.59999999963</v>
      </c>
      <c r="AO968" s="305">
        <f t="shared" ca="1" si="522"/>
        <v>992421.59999999963</v>
      </c>
      <c r="AP968" s="305">
        <f t="shared" ca="1" si="522"/>
        <v>992421.59999999963</v>
      </c>
      <c r="AQ968" s="305">
        <f t="shared" ca="1" si="522"/>
        <v>992421.59999999963</v>
      </c>
      <c r="AR968" s="305">
        <f t="shared" ca="1" si="522"/>
        <v>992421.59999999963</v>
      </c>
      <c r="AS968" s="305">
        <f t="shared" ca="1" si="522"/>
        <v>992421.59999999963</v>
      </c>
      <c r="AT968" s="305">
        <f t="shared" ca="1" si="522"/>
        <v>992421.59999999963</v>
      </c>
      <c r="AU968" s="305">
        <f t="shared" ca="1" si="522"/>
        <v>992421.59999999963</v>
      </c>
      <c r="AV968" s="305">
        <f t="shared" ca="1" si="522"/>
        <v>992421.59999999963</v>
      </c>
      <c r="AW968" s="305">
        <f t="shared" ca="1" si="522"/>
        <v>992421.59999999963</v>
      </c>
      <c r="AX968" s="305">
        <f t="shared" ca="1" si="522"/>
        <v>992421.59999999963</v>
      </c>
      <c r="AY968" s="305">
        <f t="shared" ca="1" si="522"/>
        <v>992421.59999999963</v>
      </c>
      <c r="AZ968" s="305">
        <f t="shared" ca="1" si="522"/>
        <v>992421.59999999963</v>
      </c>
      <c r="BA968" s="305">
        <f t="shared" ca="1" si="522"/>
        <v>992421.59999999963</v>
      </c>
      <c r="BB968" s="305">
        <f t="shared" ca="1" si="522"/>
        <v>992421.59999999963</v>
      </c>
      <c r="BC968" s="305">
        <f t="shared" ca="1" si="522"/>
        <v>992421.59999999963</v>
      </c>
      <c r="BD968" s="305">
        <f t="shared" ca="1" si="522"/>
        <v>992421.59999999963</v>
      </c>
      <c r="BE968" s="305">
        <f t="shared" ca="1" si="522"/>
        <v>992421.59999999963</v>
      </c>
      <c r="BF968" s="305">
        <f t="shared" ca="1" si="522"/>
        <v>992421.59999999963</v>
      </c>
      <c r="BG968" s="305">
        <f t="shared" ca="1" si="522"/>
        <v>992421.59999999963</v>
      </c>
      <c r="BH968" s="305">
        <f t="shared" ca="1" si="522"/>
        <v>992421.59999999963</v>
      </c>
      <c r="BI968" s="305">
        <f t="shared" ca="1" si="522"/>
        <v>992421.59999999963</v>
      </c>
      <c r="BJ968" s="305">
        <f t="shared" ca="1" si="522"/>
        <v>992421.59999999963</v>
      </c>
      <c r="BK968" s="305">
        <f t="shared" ca="1" si="522"/>
        <v>992421.59999999963</v>
      </c>
      <c r="BL968" s="305">
        <f t="shared" ca="1" si="522"/>
        <v>992421.59999999963</v>
      </c>
      <c r="BM968" s="305">
        <f t="shared" ca="1" si="522"/>
        <v>992421.59999999963</v>
      </c>
      <c r="BN968" s="305">
        <f t="shared" ca="1" si="522"/>
        <v>-2418525.7675186074</v>
      </c>
      <c r="BO968" s="305">
        <f t="shared" ca="1" si="522"/>
        <v>0</v>
      </c>
      <c r="BP968" s="305">
        <f t="shared" ca="1" si="522"/>
        <v>0</v>
      </c>
      <c r="BQ968" s="305">
        <f t="shared" ca="1" si="522"/>
        <v>0</v>
      </c>
      <c r="BR968" s="305">
        <f t="shared" ref="BR968:BX968" ca="1" si="523">SUM(BR965:BR967)</f>
        <v>0</v>
      </c>
      <c r="BS968" s="305">
        <f t="shared" ca="1" si="523"/>
        <v>0</v>
      </c>
      <c r="BT968" s="305">
        <f t="shared" ca="1" si="523"/>
        <v>0</v>
      </c>
      <c r="BU968" s="305">
        <f t="shared" ca="1" si="523"/>
        <v>0</v>
      </c>
      <c r="BV968" s="305">
        <f t="shared" ca="1" si="523"/>
        <v>0</v>
      </c>
      <c r="BW968" s="305">
        <f t="shared" ca="1" si="523"/>
        <v>0</v>
      </c>
      <c r="BX968" s="305">
        <f t="shared" ca="1" si="523"/>
        <v>0</v>
      </c>
      <c r="BY968" s="305">
        <f t="shared" ref="BY968:CJ968" ca="1" si="524">SUM(BY965:BY967)</f>
        <v>0</v>
      </c>
      <c r="BZ968" s="305">
        <f t="shared" ca="1" si="524"/>
        <v>0</v>
      </c>
      <c r="CA968" s="305">
        <f t="shared" ca="1" si="524"/>
        <v>0</v>
      </c>
      <c r="CB968" s="305">
        <f t="shared" ca="1" si="524"/>
        <v>0</v>
      </c>
      <c r="CC968" s="305">
        <f t="shared" ca="1" si="524"/>
        <v>0</v>
      </c>
      <c r="CD968" s="305">
        <f t="shared" ca="1" si="524"/>
        <v>0</v>
      </c>
      <c r="CE968" s="305">
        <f t="shared" ca="1" si="524"/>
        <v>0</v>
      </c>
      <c r="CF968" s="305">
        <f t="shared" ca="1" si="524"/>
        <v>0</v>
      </c>
      <c r="CG968" s="305">
        <f t="shared" ca="1" si="524"/>
        <v>0</v>
      </c>
      <c r="CH968" s="305">
        <f t="shared" ca="1" si="524"/>
        <v>0</v>
      </c>
      <c r="CI968" s="305">
        <f t="shared" ca="1" si="524"/>
        <v>0</v>
      </c>
      <c r="CJ968" s="305">
        <f t="shared" ca="1" si="524"/>
        <v>0</v>
      </c>
      <c r="CK968" s="305"/>
      <c r="CL968" s="305"/>
      <c r="CM968" s="305"/>
      <c r="CN968" s="305"/>
      <c r="CO968" s="305"/>
      <c r="CP968" s="305"/>
      <c r="CQ968" s="305"/>
      <c r="CR968" s="305"/>
      <c r="CS968" s="305"/>
      <c r="CT968" s="305"/>
      <c r="CU968" s="305"/>
      <c r="CV968" s="305"/>
      <c r="CW968" s="305"/>
      <c r="CX968" s="305"/>
      <c r="CY968" s="305"/>
      <c r="CZ968" s="305"/>
      <c r="DA968" s="305"/>
      <c r="DB968" s="305"/>
      <c r="DC968" s="305"/>
      <c r="DD968" s="305"/>
      <c r="DE968" s="305"/>
      <c r="DF968" s="305"/>
      <c r="DG968" s="305"/>
      <c r="DH968" s="305"/>
      <c r="DI968" s="305"/>
      <c r="DJ968" s="305"/>
      <c r="DK968" s="305"/>
      <c r="DL968" s="305"/>
      <c r="DM968" s="305"/>
      <c r="DN968" s="305"/>
      <c r="DO968" s="305"/>
      <c r="DP968" s="305"/>
      <c r="DQ968" s="305"/>
      <c r="DR968" s="305"/>
      <c r="DS968" s="305"/>
      <c r="DT968" s="305"/>
    </row>
    <row r="969" spans="3:124" s="10" customFormat="1" hidden="1" outlineLevel="1">
      <c r="D969" s="351"/>
      <c r="E969" s="305"/>
      <c r="F969" s="301"/>
      <c r="G969" s="301"/>
      <c r="H969" s="301"/>
      <c r="I969" s="301"/>
      <c r="J969" s="301"/>
      <c r="K969" s="301"/>
      <c r="L969" s="301"/>
      <c r="M969" s="301"/>
      <c r="N969" s="301"/>
      <c r="O969" s="4"/>
      <c r="P969" s="4"/>
      <c r="Q969" s="4"/>
      <c r="R969" s="4"/>
      <c r="S969" s="4"/>
      <c r="T969" s="4"/>
      <c r="U969" s="4"/>
      <c r="V969" s="4"/>
      <c r="W969" s="4"/>
      <c r="X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 spans="3:124" s="10" customFormat="1" hidden="1" outlineLevel="1">
      <c r="D970" s="351"/>
      <c r="E970" s="303"/>
      <c r="F970" s="301"/>
      <c r="G970" s="301"/>
      <c r="H970" s="301"/>
      <c r="I970" s="301"/>
      <c r="J970" s="301"/>
      <c r="K970" s="301"/>
      <c r="L970" s="301"/>
      <c r="M970" s="301"/>
      <c r="N970" s="301"/>
      <c r="O970" s="4"/>
      <c r="P970" s="4"/>
      <c r="Q970" s="4"/>
      <c r="R970" s="4"/>
      <c r="S970" s="4"/>
      <c r="T970" s="4"/>
      <c r="U970" s="4"/>
      <c r="V970" s="4"/>
      <c r="W970" s="4"/>
      <c r="X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 spans="3:124" hidden="1" outlineLevel="1"/>
    <row r="972" spans="3:124" hidden="1" outlineLevel="1"/>
    <row r="973" spans="3:124" hidden="1" outlineLevel="1">
      <c r="D973" s="414">
        <f>D5</f>
        <v>43497</v>
      </c>
      <c r="E973" s="414">
        <f>EOMONTH(D5,0)</f>
        <v>43524</v>
      </c>
      <c r="F973" s="414">
        <f>EOMONTH(E973,1)</f>
        <v>43555</v>
      </c>
      <c r="G973" s="414">
        <f t="shared" ref="G973:BR973" si="525">EOMONTH(F973,1)</f>
        <v>43585</v>
      </c>
      <c r="H973" s="414">
        <f t="shared" si="525"/>
        <v>43616</v>
      </c>
      <c r="I973" s="414">
        <f t="shared" si="525"/>
        <v>43646</v>
      </c>
      <c r="J973" s="414">
        <f t="shared" si="525"/>
        <v>43677</v>
      </c>
      <c r="K973" s="414">
        <f t="shared" si="525"/>
        <v>43708</v>
      </c>
      <c r="L973" s="414">
        <f t="shared" si="525"/>
        <v>43738</v>
      </c>
      <c r="M973" s="414">
        <f t="shared" si="525"/>
        <v>43769</v>
      </c>
      <c r="N973" s="414">
        <f t="shared" si="525"/>
        <v>43799</v>
      </c>
      <c r="O973" s="414">
        <f t="shared" si="525"/>
        <v>43830</v>
      </c>
      <c r="P973" s="414">
        <f t="shared" si="525"/>
        <v>43861</v>
      </c>
      <c r="Q973" s="414">
        <f t="shared" si="525"/>
        <v>43890</v>
      </c>
      <c r="R973" s="414">
        <f t="shared" si="525"/>
        <v>43921</v>
      </c>
      <c r="S973" s="414">
        <f t="shared" si="525"/>
        <v>43951</v>
      </c>
      <c r="T973" s="414">
        <f t="shared" si="525"/>
        <v>43982</v>
      </c>
      <c r="U973" s="414">
        <f t="shared" si="525"/>
        <v>44012</v>
      </c>
      <c r="V973" s="414">
        <f t="shared" si="525"/>
        <v>44043</v>
      </c>
      <c r="W973" s="414">
        <f t="shared" si="525"/>
        <v>44074</v>
      </c>
      <c r="X973" s="414">
        <f t="shared" si="525"/>
        <v>44104</v>
      </c>
      <c r="Y973" s="414">
        <f t="shared" si="525"/>
        <v>44135</v>
      </c>
      <c r="Z973" s="414">
        <f t="shared" si="525"/>
        <v>44165</v>
      </c>
      <c r="AA973" s="414">
        <f t="shared" si="525"/>
        <v>44196</v>
      </c>
      <c r="AB973" s="414">
        <f t="shared" si="525"/>
        <v>44227</v>
      </c>
      <c r="AC973" s="414">
        <f t="shared" si="525"/>
        <v>44255</v>
      </c>
      <c r="AD973" s="414">
        <f t="shared" si="525"/>
        <v>44286</v>
      </c>
      <c r="AE973" s="414">
        <f t="shared" si="525"/>
        <v>44316</v>
      </c>
      <c r="AF973" s="414">
        <f t="shared" si="525"/>
        <v>44347</v>
      </c>
      <c r="AG973" s="414">
        <f t="shared" si="525"/>
        <v>44377</v>
      </c>
      <c r="AH973" s="414">
        <f t="shared" si="525"/>
        <v>44408</v>
      </c>
      <c r="AI973" s="414">
        <f t="shared" si="525"/>
        <v>44439</v>
      </c>
      <c r="AJ973" s="414">
        <f t="shared" si="525"/>
        <v>44469</v>
      </c>
      <c r="AK973" s="414">
        <f t="shared" si="525"/>
        <v>44500</v>
      </c>
      <c r="AL973" s="414">
        <f t="shared" si="525"/>
        <v>44530</v>
      </c>
      <c r="AM973" s="414">
        <f t="shared" si="525"/>
        <v>44561</v>
      </c>
      <c r="AN973" s="414">
        <f t="shared" si="525"/>
        <v>44592</v>
      </c>
      <c r="AO973" s="414">
        <f t="shared" si="525"/>
        <v>44620</v>
      </c>
      <c r="AP973" s="414">
        <f t="shared" si="525"/>
        <v>44651</v>
      </c>
      <c r="AQ973" s="414">
        <f t="shared" si="525"/>
        <v>44681</v>
      </c>
      <c r="AR973" s="414">
        <f t="shared" si="525"/>
        <v>44712</v>
      </c>
      <c r="AS973" s="414">
        <f t="shared" si="525"/>
        <v>44742</v>
      </c>
      <c r="AT973" s="414">
        <f t="shared" si="525"/>
        <v>44773</v>
      </c>
      <c r="AU973" s="414">
        <f t="shared" si="525"/>
        <v>44804</v>
      </c>
      <c r="AV973" s="414">
        <f t="shared" si="525"/>
        <v>44834</v>
      </c>
      <c r="AW973" s="414">
        <f t="shared" si="525"/>
        <v>44865</v>
      </c>
      <c r="AX973" s="414">
        <f t="shared" si="525"/>
        <v>44895</v>
      </c>
      <c r="AY973" s="414">
        <f t="shared" si="525"/>
        <v>44926</v>
      </c>
      <c r="AZ973" s="414">
        <f t="shared" si="525"/>
        <v>44957</v>
      </c>
      <c r="BA973" s="414">
        <f t="shared" si="525"/>
        <v>44985</v>
      </c>
      <c r="BB973" s="414">
        <f t="shared" si="525"/>
        <v>45016</v>
      </c>
      <c r="BC973" s="414">
        <f t="shared" si="525"/>
        <v>45046</v>
      </c>
      <c r="BD973" s="414">
        <f t="shared" si="525"/>
        <v>45077</v>
      </c>
      <c r="BE973" s="414">
        <f t="shared" si="525"/>
        <v>45107</v>
      </c>
      <c r="BF973" s="414">
        <f t="shared" si="525"/>
        <v>45138</v>
      </c>
      <c r="BG973" s="414">
        <f t="shared" si="525"/>
        <v>45169</v>
      </c>
      <c r="BH973" s="414">
        <f t="shared" si="525"/>
        <v>45199</v>
      </c>
      <c r="BI973" s="414">
        <f t="shared" si="525"/>
        <v>45230</v>
      </c>
      <c r="BJ973" s="414">
        <f t="shared" si="525"/>
        <v>45260</v>
      </c>
      <c r="BK973" s="414">
        <f t="shared" si="525"/>
        <v>45291</v>
      </c>
      <c r="BL973" s="414">
        <f t="shared" si="525"/>
        <v>45322</v>
      </c>
      <c r="BM973" s="414">
        <f t="shared" si="525"/>
        <v>45351</v>
      </c>
      <c r="BN973" s="414">
        <f t="shared" si="525"/>
        <v>45382</v>
      </c>
      <c r="BO973" s="414">
        <f t="shared" si="525"/>
        <v>45412</v>
      </c>
      <c r="BP973" s="414">
        <f t="shared" si="525"/>
        <v>45443</v>
      </c>
      <c r="BQ973" s="414">
        <f t="shared" si="525"/>
        <v>45473</v>
      </c>
      <c r="BR973" s="414">
        <f t="shared" si="525"/>
        <v>45504</v>
      </c>
      <c r="BS973" s="414">
        <f t="shared" ref="BS973:BX973" si="526">EOMONTH(BR973,1)</f>
        <v>45535</v>
      </c>
      <c r="BT973" s="414">
        <f t="shared" si="526"/>
        <v>45565</v>
      </c>
      <c r="BU973" s="414">
        <f t="shared" si="526"/>
        <v>45596</v>
      </c>
      <c r="BV973" s="414">
        <f t="shared" si="526"/>
        <v>45626</v>
      </c>
      <c r="BW973" s="414">
        <f t="shared" si="526"/>
        <v>45657</v>
      </c>
      <c r="BX973" s="414">
        <f t="shared" si="526"/>
        <v>45688</v>
      </c>
      <c r="BY973" s="414">
        <f t="shared" ref="BY973" si="527">EOMONTH(BX973,1)</f>
        <v>45716</v>
      </c>
      <c r="BZ973" s="414">
        <f t="shared" ref="BZ973" si="528">EOMONTH(BY973,1)</f>
        <v>45747</v>
      </c>
      <c r="CA973" s="414">
        <f t="shared" ref="CA973" si="529">EOMONTH(BZ973,1)</f>
        <v>45777</v>
      </c>
      <c r="CB973" s="414">
        <f t="shared" ref="CB973" si="530">EOMONTH(CA973,1)</f>
        <v>45808</v>
      </c>
      <c r="CC973" s="414">
        <f t="shared" ref="CC973" si="531">EOMONTH(CB973,1)</f>
        <v>45838</v>
      </c>
      <c r="CD973" s="414">
        <f t="shared" ref="CD973" si="532">EOMONTH(CC973,1)</f>
        <v>45869</v>
      </c>
      <c r="CE973" s="414">
        <f t="shared" ref="CE973" si="533">EOMONTH(CD973,1)</f>
        <v>45900</v>
      </c>
      <c r="CF973" s="414">
        <f t="shared" ref="CF973" si="534">EOMONTH(CE973,1)</f>
        <v>45930</v>
      </c>
      <c r="CG973" s="414">
        <f t="shared" ref="CG973" si="535">EOMONTH(CF973,1)</f>
        <v>45961</v>
      </c>
      <c r="CH973" s="414">
        <f t="shared" ref="CH973" si="536">EOMONTH(CG973,1)</f>
        <v>45991</v>
      </c>
      <c r="CI973" s="414">
        <f t="shared" ref="CI973" si="537">EOMONTH(CH973,1)</f>
        <v>46022</v>
      </c>
      <c r="CJ973" s="414">
        <f t="shared" ref="CJ973" si="538">EOMONTH(CI973,1)</f>
        <v>46053</v>
      </c>
      <c r="CK973" s="414"/>
      <c r="CL973" s="414"/>
      <c r="CM973" s="414"/>
      <c r="CN973" s="414"/>
      <c r="CO973" s="414"/>
      <c r="CP973" s="414"/>
      <c r="CQ973" s="414"/>
      <c r="CR973" s="414"/>
      <c r="CS973" s="414"/>
      <c r="CT973" s="414"/>
      <c r="CU973" s="414"/>
      <c r="CV973" s="414"/>
      <c r="CW973" s="414"/>
      <c r="CX973" s="414"/>
      <c r="CY973" s="414"/>
      <c r="CZ973" s="414"/>
      <c r="DA973" s="414"/>
      <c r="DB973" s="414"/>
      <c r="DC973" s="414"/>
      <c r="DD973" s="414"/>
      <c r="DE973" s="414"/>
      <c r="DF973" s="414"/>
      <c r="DG973" s="414"/>
      <c r="DH973" s="414"/>
      <c r="DI973" s="414"/>
      <c r="DJ973" s="414"/>
      <c r="DK973" s="414"/>
      <c r="DL973" s="414"/>
      <c r="DM973" s="414"/>
      <c r="DN973" s="414"/>
      <c r="DO973" s="414"/>
      <c r="DP973" s="414"/>
      <c r="DQ973" s="414"/>
      <c r="DR973" s="414"/>
      <c r="DS973" s="414"/>
      <c r="DT973" s="414"/>
    </row>
    <row r="974" spans="3:124" hidden="1" outlineLevel="1">
      <c r="C974" s="4" t="s">
        <v>337</v>
      </c>
      <c r="D974" s="284">
        <f>-D908</f>
        <v>-4962108</v>
      </c>
      <c r="E974" s="345">
        <f ca="1">(E929+E961)*(E927&lt;=$E$328)</f>
        <v>7505.9166666666661</v>
      </c>
      <c r="F974" s="345">
        <f t="shared" ref="F974:BQ974" ca="1" si="539">(F929+F961)*(F927&lt;=$E$328)</f>
        <v>-44994.083333333336</v>
      </c>
      <c r="G974" s="345">
        <f t="shared" ca="1" si="539"/>
        <v>-9994.0833333333339</v>
      </c>
      <c r="H974" s="345">
        <f t="shared" ca="1" si="539"/>
        <v>7505.9166666666661</v>
      </c>
      <c r="I974" s="345">
        <f t="shared" ca="1" si="539"/>
        <v>-9994.0833333333339</v>
      </c>
      <c r="J974" s="345">
        <f t="shared" ca="1" si="539"/>
        <v>-112253.08333333333</v>
      </c>
      <c r="K974" s="345">
        <f t="shared" ca="1" si="539"/>
        <v>-24753.083333333336</v>
      </c>
      <c r="L974" s="345">
        <f t="shared" ca="1" si="539"/>
        <v>-7253.0833333333339</v>
      </c>
      <c r="M974" s="345">
        <f t="shared" ca="1" si="539"/>
        <v>-7253.0833333333339</v>
      </c>
      <c r="N974" s="345">
        <f t="shared" ca="1" si="539"/>
        <v>-7253.0833333333339</v>
      </c>
      <c r="O974" s="345">
        <f t="shared" ca="1" si="539"/>
        <v>-7253.0833333333339</v>
      </c>
      <c r="P974" s="345">
        <f t="shared" ca="1" si="539"/>
        <v>-7253.0833333333339</v>
      </c>
      <c r="Q974" s="345">
        <f t="shared" ca="1" si="539"/>
        <v>-8718.1450000000004</v>
      </c>
      <c r="R974" s="345">
        <f t="shared" ca="1" si="539"/>
        <v>-8718.1450000000004</v>
      </c>
      <c r="S974" s="345">
        <f t="shared" ca="1" si="539"/>
        <v>-8718.1450000000004</v>
      </c>
      <c r="T974" s="345">
        <f t="shared" ca="1" si="539"/>
        <v>-8718.1450000000004</v>
      </c>
      <c r="U974" s="345">
        <f t="shared" ca="1" si="539"/>
        <v>-8718.1450000000004</v>
      </c>
      <c r="V974" s="345">
        <f t="shared" ca="1" si="539"/>
        <v>-8718.1450000000004</v>
      </c>
      <c r="W974" s="345">
        <f t="shared" ca="1" si="539"/>
        <v>-8718.1450000000004</v>
      </c>
      <c r="X974" s="345">
        <f t="shared" ca="1" si="539"/>
        <v>-8718.1450000000004</v>
      </c>
      <c r="Y974" s="345">
        <f t="shared" ca="1" si="539"/>
        <v>-8718.1450000000004</v>
      </c>
      <c r="Z974" s="345">
        <f t="shared" ca="1" si="539"/>
        <v>-8718.1450000000004</v>
      </c>
      <c r="AA974" s="345">
        <f t="shared" ca="1" si="539"/>
        <v>-8718.1450000000004</v>
      </c>
      <c r="AB974" s="345">
        <f t="shared" ca="1" si="539"/>
        <v>-8718.1450000000004</v>
      </c>
      <c r="AC974" s="345">
        <f t="shared" si="539"/>
        <v>16176.314560000001</v>
      </c>
      <c r="AD974" s="345">
        <f t="shared" si="539"/>
        <v>16176.314560000001</v>
      </c>
      <c r="AE974" s="345">
        <f t="shared" si="539"/>
        <v>16176.314560000001</v>
      </c>
      <c r="AF974" s="345">
        <f t="shared" si="539"/>
        <v>16176.314560000001</v>
      </c>
      <c r="AG974" s="345">
        <f t="shared" si="539"/>
        <v>16176.314560000001</v>
      </c>
      <c r="AH974" s="345">
        <f t="shared" si="539"/>
        <v>16176.314560000001</v>
      </c>
      <c r="AI974" s="345">
        <f t="shared" si="539"/>
        <v>16176.314560000001</v>
      </c>
      <c r="AJ974" s="345">
        <f t="shared" si="539"/>
        <v>16176.314560000001</v>
      </c>
      <c r="AK974" s="345">
        <f t="shared" si="539"/>
        <v>16176.314560000001</v>
      </c>
      <c r="AL974" s="345">
        <f t="shared" si="539"/>
        <v>16176.314560000001</v>
      </c>
      <c r="AM974" s="345">
        <f t="shared" si="539"/>
        <v>16176.314560000001</v>
      </c>
      <c r="AN974" s="345">
        <f t="shared" si="539"/>
        <v>16176.314560000001</v>
      </c>
      <c r="AO974" s="345">
        <f t="shared" si="539"/>
        <v>17026.088742400003</v>
      </c>
      <c r="AP974" s="345">
        <f t="shared" si="539"/>
        <v>17026.088742400003</v>
      </c>
      <c r="AQ974" s="345">
        <f t="shared" si="539"/>
        <v>17026.088742400003</v>
      </c>
      <c r="AR974" s="345">
        <f t="shared" si="539"/>
        <v>17026.088742400003</v>
      </c>
      <c r="AS974" s="345">
        <f t="shared" si="539"/>
        <v>17026.088742400003</v>
      </c>
      <c r="AT974" s="345">
        <f t="shared" si="539"/>
        <v>17026.088742400003</v>
      </c>
      <c r="AU974" s="345">
        <f t="shared" si="539"/>
        <v>17026.088742400003</v>
      </c>
      <c r="AV974" s="345">
        <f t="shared" si="539"/>
        <v>17026.088742400003</v>
      </c>
      <c r="AW974" s="345">
        <f t="shared" si="539"/>
        <v>17026.088742400003</v>
      </c>
      <c r="AX974" s="345">
        <f t="shared" si="539"/>
        <v>17026.088742400003</v>
      </c>
      <c r="AY974" s="345">
        <f t="shared" si="539"/>
        <v>17026.088742400003</v>
      </c>
      <c r="AZ974" s="345">
        <f t="shared" si="539"/>
        <v>17026.088742400003</v>
      </c>
      <c r="BA974" s="345">
        <f t="shared" si="539"/>
        <v>17662.779764224008</v>
      </c>
      <c r="BB974" s="345">
        <f t="shared" si="539"/>
        <v>17662.779764224008</v>
      </c>
      <c r="BC974" s="345">
        <f t="shared" si="539"/>
        <v>17662.779764224008</v>
      </c>
      <c r="BD974" s="345">
        <f t="shared" si="539"/>
        <v>17662.779764224008</v>
      </c>
      <c r="BE974" s="345">
        <f t="shared" si="539"/>
        <v>17662.779764224008</v>
      </c>
      <c r="BF974" s="345">
        <f t="shared" si="539"/>
        <v>17662.779764224008</v>
      </c>
      <c r="BG974" s="345">
        <f t="shared" si="539"/>
        <v>17662.779764224008</v>
      </c>
      <c r="BH974" s="345">
        <f t="shared" si="539"/>
        <v>17662.779764224008</v>
      </c>
      <c r="BI974" s="345">
        <f t="shared" si="539"/>
        <v>17662.779764224008</v>
      </c>
      <c r="BJ974" s="345">
        <f t="shared" si="539"/>
        <v>17662.779764224008</v>
      </c>
      <c r="BK974" s="345">
        <f t="shared" si="539"/>
        <v>17662.779764224008</v>
      </c>
      <c r="BL974" s="345">
        <f t="shared" si="539"/>
        <v>17662.779764224008</v>
      </c>
      <c r="BM974" s="345">
        <f t="shared" si="539"/>
        <v>18058.098368819203</v>
      </c>
      <c r="BN974" s="345">
        <f t="shared" ca="1" si="539"/>
        <v>6023665.670170404</v>
      </c>
      <c r="BO974" s="345">
        <f t="shared" si="539"/>
        <v>0</v>
      </c>
      <c r="BP974" s="345">
        <f t="shared" si="539"/>
        <v>0</v>
      </c>
      <c r="BQ974" s="345">
        <f t="shared" si="539"/>
        <v>0</v>
      </c>
      <c r="BR974" s="345">
        <f t="shared" ref="BR974:CJ974" si="540">(BR929+BR961)*(BR927&lt;=$E$328)</f>
        <v>0</v>
      </c>
      <c r="BS974" s="345">
        <f t="shared" si="540"/>
        <v>0</v>
      </c>
      <c r="BT974" s="345">
        <f t="shared" si="540"/>
        <v>0</v>
      </c>
      <c r="BU974" s="345">
        <f t="shared" si="540"/>
        <v>0</v>
      </c>
      <c r="BV974" s="345">
        <f t="shared" si="540"/>
        <v>0</v>
      </c>
      <c r="BW974" s="345">
        <f t="shared" si="540"/>
        <v>0</v>
      </c>
      <c r="BX974" s="345">
        <f t="shared" si="540"/>
        <v>0</v>
      </c>
      <c r="BY974" s="345">
        <f t="shared" si="540"/>
        <v>0</v>
      </c>
      <c r="BZ974" s="345">
        <f t="shared" si="540"/>
        <v>0</v>
      </c>
      <c r="CA974" s="345">
        <f t="shared" si="540"/>
        <v>0</v>
      </c>
      <c r="CB974" s="345">
        <f t="shared" si="540"/>
        <v>0</v>
      </c>
      <c r="CC974" s="345">
        <f t="shared" si="540"/>
        <v>0</v>
      </c>
      <c r="CD974" s="345">
        <f t="shared" si="540"/>
        <v>0</v>
      </c>
      <c r="CE974" s="345">
        <f t="shared" si="540"/>
        <v>0</v>
      </c>
      <c r="CF974" s="345">
        <f t="shared" si="540"/>
        <v>0</v>
      </c>
      <c r="CG974" s="345">
        <f t="shared" si="540"/>
        <v>0</v>
      </c>
      <c r="CH974" s="345">
        <f t="shared" si="540"/>
        <v>0</v>
      </c>
      <c r="CI974" s="345">
        <f t="shared" si="540"/>
        <v>0</v>
      </c>
      <c r="CJ974" s="345">
        <f t="shared" si="540"/>
        <v>0</v>
      </c>
      <c r="CK974" s="345"/>
      <c r="CL974" s="345"/>
      <c r="CM974" s="345"/>
      <c r="CN974" s="345"/>
      <c r="CO974" s="345"/>
      <c r="CP974" s="345"/>
      <c r="CQ974" s="345"/>
      <c r="CR974" s="345"/>
      <c r="CS974" s="345"/>
      <c r="CT974" s="345"/>
      <c r="CU974" s="345"/>
      <c r="CV974" s="345"/>
      <c r="CW974" s="345"/>
      <c r="CX974" s="345"/>
      <c r="CY974" s="345"/>
      <c r="CZ974" s="345"/>
      <c r="DA974" s="345"/>
      <c r="DB974" s="345"/>
      <c r="DC974" s="345"/>
      <c r="DD974" s="345"/>
      <c r="DE974" s="345"/>
      <c r="DF974" s="345"/>
      <c r="DG974" s="345"/>
      <c r="DH974" s="345"/>
      <c r="DI974" s="345"/>
      <c r="DJ974" s="345"/>
      <c r="DK974" s="345"/>
      <c r="DL974" s="345"/>
      <c r="DM974" s="345"/>
      <c r="DN974" s="345"/>
      <c r="DO974" s="345"/>
      <c r="DP974" s="345"/>
      <c r="DQ974" s="345"/>
      <c r="DR974" s="345"/>
      <c r="DS974" s="345"/>
      <c r="DT974" s="345"/>
    </row>
    <row r="975" spans="3:124" hidden="1" outlineLevel="1"/>
    <row r="976" spans="3:124" hidden="1" outlineLevel="1">
      <c r="C976" s="4" t="s">
        <v>40</v>
      </c>
      <c r="D976" s="228">
        <f ca="1">XIRR(D974:DT974,D973:DT973)</f>
        <v>4.7268399596214289E-2</v>
      </c>
    </row>
    <row r="977" spans="2:124" hidden="1" outlineLevel="1"/>
    <row r="978" spans="2:124" hidden="1" outlineLevel="1"/>
    <row r="979" spans="2:124" hidden="1" outlineLevel="1">
      <c r="C979" s="4" t="s">
        <v>339</v>
      </c>
      <c r="D979" s="284">
        <f>-D968</f>
        <v>-992421.59999999963</v>
      </c>
      <c r="E979" s="284">
        <f ca="1">-(E966+E967)</f>
        <v>0</v>
      </c>
      <c r="F979" s="284">
        <f t="shared" ref="F979:BQ979" ca="1" si="541">-(F966+F967)</f>
        <v>0</v>
      </c>
      <c r="G979" s="284">
        <f t="shared" ca="1" si="541"/>
        <v>0</v>
      </c>
      <c r="H979" s="284">
        <f t="shared" ca="1" si="541"/>
        <v>0</v>
      </c>
      <c r="I979" s="284">
        <f t="shared" ca="1" si="541"/>
        <v>0</v>
      </c>
      <c r="J979" s="284">
        <f t="shared" ca="1" si="541"/>
        <v>0</v>
      </c>
      <c r="K979" s="284">
        <f t="shared" ca="1" si="541"/>
        <v>0</v>
      </c>
      <c r="L979" s="284">
        <f t="shared" ca="1" si="541"/>
        <v>0</v>
      </c>
      <c r="M979" s="284">
        <f t="shared" ca="1" si="541"/>
        <v>0</v>
      </c>
      <c r="N979" s="284">
        <f t="shared" ca="1" si="541"/>
        <v>0</v>
      </c>
      <c r="O979" s="284">
        <f t="shared" ca="1" si="541"/>
        <v>0</v>
      </c>
      <c r="P979" s="284">
        <f t="shared" ca="1" si="541"/>
        <v>0</v>
      </c>
      <c r="Q979" s="284">
        <f t="shared" ca="1" si="541"/>
        <v>0</v>
      </c>
      <c r="R979" s="284">
        <f t="shared" ca="1" si="541"/>
        <v>0</v>
      </c>
      <c r="S979" s="284">
        <f t="shared" ca="1" si="541"/>
        <v>0</v>
      </c>
      <c r="T979" s="284">
        <f t="shared" ca="1" si="541"/>
        <v>0</v>
      </c>
      <c r="U979" s="284">
        <f t="shared" ca="1" si="541"/>
        <v>0</v>
      </c>
      <c r="V979" s="284">
        <f t="shared" ca="1" si="541"/>
        <v>0</v>
      </c>
      <c r="W979" s="284">
        <f t="shared" ca="1" si="541"/>
        <v>0</v>
      </c>
      <c r="X979" s="284">
        <f t="shared" ca="1" si="541"/>
        <v>0</v>
      </c>
      <c r="Y979" s="284">
        <f t="shared" ca="1" si="541"/>
        <v>0</v>
      </c>
      <c r="Z979" s="284">
        <f t="shared" ca="1" si="541"/>
        <v>0</v>
      </c>
      <c r="AA979" s="284">
        <f t="shared" ca="1" si="541"/>
        <v>0</v>
      </c>
      <c r="AB979" s="284">
        <f t="shared" ca="1" si="541"/>
        <v>0</v>
      </c>
      <c r="AC979" s="284">
        <f t="shared" ca="1" si="541"/>
        <v>0</v>
      </c>
      <c r="AD979" s="284">
        <f t="shared" ca="1" si="541"/>
        <v>0</v>
      </c>
      <c r="AE979" s="284">
        <f t="shared" ca="1" si="541"/>
        <v>0</v>
      </c>
      <c r="AF979" s="284">
        <f t="shared" ca="1" si="541"/>
        <v>0</v>
      </c>
      <c r="AG979" s="284">
        <f t="shared" ca="1" si="541"/>
        <v>0</v>
      </c>
      <c r="AH979" s="284">
        <f t="shared" ca="1" si="541"/>
        <v>0</v>
      </c>
      <c r="AI979" s="284">
        <f t="shared" ca="1" si="541"/>
        <v>0</v>
      </c>
      <c r="AJ979" s="284">
        <f t="shared" ca="1" si="541"/>
        <v>0</v>
      </c>
      <c r="AK979" s="284">
        <f t="shared" ca="1" si="541"/>
        <v>0</v>
      </c>
      <c r="AL979" s="284">
        <f t="shared" ca="1" si="541"/>
        <v>0</v>
      </c>
      <c r="AM979" s="284">
        <f t="shared" ca="1" si="541"/>
        <v>0</v>
      </c>
      <c r="AN979" s="284">
        <f t="shared" ca="1" si="541"/>
        <v>0</v>
      </c>
      <c r="AO979" s="284">
        <f t="shared" ca="1" si="541"/>
        <v>0</v>
      </c>
      <c r="AP979" s="284">
        <f t="shared" ca="1" si="541"/>
        <v>0</v>
      </c>
      <c r="AQ979" s="284">
        <f t="shared" ca="1" si="541"/>
        <v>0</v>
      </c>
      <c r="AR979" s="284">
        <f t="shared" ca="1" si="541"/>
        <v>0</v>
      </c>
      <c r="AS979" s="284">
        <f t="shared" ca="1" si="541"/>
        <v>0</v>
      </c>
      <c r="AT979" s="284">
        <f t="shared" ca="1" si="541"/>
        <v>0</v>
      </c>
      <c r="AU979" s="284">
        <f t="shared" ca="1" si="541"/>
        <v>0</v>
      </c>
      <c r="AV979" s="284">
        <f t="shared" ca="1" si="541"/>
        <v>0</v>
      </c>
      <c r="AW979" s="284">
        <f t="shared" ca="1" si="541"/>
        <v>0</v>
      </c>
      <c r="AX979" s="284">
        <f t="shared" ca="1" si="541"/>
        <v>0</v>
      </c>
      <c r="AY979" s="284">
        <f t="shared" ca="1" si="541"/>
        <v>0</v>
      </c>
      <c r="AZ979" s="284">
        <f t="shared" ca="1" si="541"/>
        <v>0</v>
      </c>
      <c r="BA979" s="284">
        <f t="shared" ca="1" si="541"/>
        <v>0</v>
      </c>
      <c r="BB979" s="284">
        <f t="shared" ca="1" si="541"/>
        <v>0</v>
      </c>
      <c r="BC979" s="284">
        <f t="shared" ca="1" si="541"/>
        <v>0</v>
      </c>
      <c r="BD979" s="284">
        <f t="shared" ca="1" si="541"/>
        <v>0</v>
      </c>
      <c r="BE979" s="284">
        <f t="shared" ca="1" si="541"/>
        <v>0</v>
      </c>
      <c r="BF979" s="284">
        <f t="shared" ca="1" si="541"/>
        <v>0</v>
      </c>
      <c r="BG979" s="284">
        <f t="shared" ca="1" si="541"/>
        <v>0</v>
      </c>
      <c r="BH979" s="284">
        <f t="shared" ca="1" si="541"/>
        <v>0</v>
      </c>
      <c r="BI979" s="284">
        <f t="shared" ca="1" si="541"/>
        <v>0</v>
      </c>
      <c r="BJ979" s="284">
        <f t="shared" ca="1" si="541"/>
        <v>0</v>
      </c>
      <c r="BK979" s="284">
        <f t="shared" ca="1" si="541"/>
        <v>0</v>
      </c>
      <c r="BL979" s="284">
        <f t="shared" ca="1" si="541"/>
        <v>0</v>
      </c>
      <c r="BM979" s="284">
        <f t="shared" ca="1" si="541"/>
        <v>0</v>
      </c>
      <c r="BN979" s="284">
        <f t="shared" ca="1" si="541"/>
        <v>3410947.3675186071</v>
      </c>
      <c r="BO979" s="284">
        <f t="shared" ca="1" si="541"/>
        <v>0</v>
      </c>
      <c r="BP979" s="284">
        <f t="shared" ca="1" si="541"/>
        <v>0</v>
      </c>
      <c r="BQ979" s="284">
        <f t="shared" ca="1" si="541"/>
        <v>0</v>
      </c>
      <c r="BR979" s="284">
        <f t="shared" ref="BR979:BX979" ca="1" si="542">-(BR966+BR967)</f>
        <v>0</v>
      </c>
      <c r="BS979" s="284">
        <f t="shared" ca="1" si="542"/>
        <v>0</v>
      </c>
      <c r="BT979" s="284">
        <f t="shared" ca="1" si="542"/>
        <v>0</v>
      </c>
      <c r="BU979" s="284">
        <f t="shared" ca="1" si="542"/>
        <v>0</v>
      </c>
      <c r="BV979" s="284">
        <f t="shared" ca="1" si="542"/>
        <v>0</v>
      </c>
      <c r="BW979" s="284">
        <f t="shared" ca="1" si="542"/>
        <v>0</v>
      </c>
      <c r="BX979" s="284">
        <f t="shared" ca="1" si="542"/>
        <v>0</v>
      </c>
      <c r="BY979" s="284">
        <f t="shared" ref="BY979:CJ979" ca="1" si="543">-(BY966+BY967)</f>
        <v>0</v>
      </c>
      <c r="BZ979" s="284">
        <f t="shared" ca="1" si="543"/>
        <v>0</v>
      </c>
      <c r="CA979" s="284">
        <f t="shared" ca="1" si="543"/>
        <v>0</v>
      </c>
      <c r="CB979" s="284">
        <f t="shared" ca="1" si="543"/>
        <v>0</v>
      </c>
      <c r="CC979" s="284">
        <f t="shared" ca="1" si="543"/>
        <v>0</v>
      </c>
      <c r="CD979" s="284">
        <f t="shared" ca="1" si="543"/>
        <v>0</v>
      </c>
      <c r="CE979" s="284">
        <f t="shared" ca="1" si="543"/>
        <v>0</v>
      </c>
      <c r="CF979" s="284">
        <f t="shared" ca="1" si="543"/>
        <v>0</v>
      </c>
      <c r="CG979" s="284">
        <f t="shared" ca="1" si="543"/>
        <v>0</v>
      </c>
      <c r="CH979" s="284">
        <f t="shared" ca="1" si="543"/>
        <v>0</v>
      </c>
      <c r="CI979" s="284">
        <f t="shared" ca="1" si="543"/>
        <v>0</v>
      </c>
      <c r="CJ979" s="284">
        <f t="shared" ca="1" si="543"/>
        <v>0</v>
      </c>
      <c r="CK979" s="284"/>
      <c r="CL979" s="284"/>
      <c r="CM979" s="284"/>
      <c r="CN979" s="284"/>
      <c r="CO979" s="284"/>
      <c r="CP979" s="284"/>
      <c r="CQ979" s="284"/>
      <c r="CR979" s="284"/>
      <c r="CS979" s="284"/>
      <c r="CT979" s="284"/>
      <c r="CU979" s="284"/>
      <c r="CV979" s="284"/>
      <c r="CW979" s="284"/>
      <c r="CX979" s="284"/>
      <c r="CY979" s="284"/>
      <c r="CZ979" s="284"/>
      <c r="DA979" s="284"/>
      <c r="DB979" s="284"/>
      <c r="DC979" s="284"/>
      <c r="DD979" s="284"/>
      <c r="DE979" s="284"/>
      <c r="DF979" s="284"/>
      <c r="DG979" s="284"/>
      <c r="DH979" s="284"/>
      <c r="DI979" s="284"/>
      <c r="DJ979" s="284"/>
      <c r="DK979" s="284"/>
      <c r="DL979" s="284"/>
      <c r="DM979" s="284"/>
      <c r="DN979" s="284"/>
      <c r="DO979" s="284"/>
      <c r="DP979" s="284"/>
      <c r="DQ979" s="284"/>
      <c r="DR979" s="284"/>
      <c r="DS979" s="284"/>
      <c r="DT979" s="284"/>
    </row>
    <row r="980" spans="2:124" hidden="1" outlineLevel="1"/>
    <row r="981" spans="2:124" hidden="1" outlineLevel="1">
      <c r="C981" s="4" t="s">
        <v>243</v>
      </c>
      <c r="D981" s="228">
        <f ca="1">XIRR(D979:DT979,D973:DT973)</f>
        <v>0.27005469202995303</v>
      </c>
    </row>
    <row r="982" spans="2:124" hidden="1" outlineLevel="1"/>
    <row r="983" spans="2:124" collapsed="1"/>
    <row r="984" spans="2:124" ht="18">
      <c r="B984" s="836" t="s">
        <v>562</v>
      </c>
    </row>
    <row r="985" spans="2:124" hidden="1" outlineLevel="1"/>
    <row r="986" spans="2:124" hidden="1" outlineLevel="1">
      <c r="C986" s="1104" t="s">
        <v>563</v>
      </c>
      <c r="D986" s="1105"/>
      <c r="E986" s="944" t="s">
        <v>668</v>
      </c>
      <c r="F986" s="945" t="s">
        <v>669</v>
      </c>
      <c r="G986" s="945" t="s">
        <v>670</v>
      </c>
      <c r="H986" s="945" t="s">
        <v>671</v>
      </c>
      <c r="I986" s="945" t="s">
        <v>672</v>
      </c>
      <c r="J986" s="945" t="s">
        <v>673</v>
      </c>
      <c r="K986" s="945" t="s">
        <v>674</v>
      </c>
      <c r="L986" s="945" t="s">
        <v>675</v>
      </c>
      <c r="M986" s="945" t="s">
        <v>676</v>
      </c>
      <c r="N986" s="945" t="s">
        <v>677</v>
      </c>
      <c r="O986" s="945" t="s">
        <v>678</v>
      </c>
      <c r="P986" s="945" t="s">
        <v>679</v>
      </c>
      <c r="Q986" s="838" t="s">
        <v>18</v>
      </c>
    </row>
    <row r="987" spans="2:124" hidden="1" outlineLevel="1">
      <c r="C987" s="1106" t="s">
        <v>564</v>
      </c>
      <c r="D987" s="1107"/>
      <c r="E987" s="1107"/>
      <c r="F987" s="1107"/>
      <c r="G987" s="1107"/>
      <c r="H987" s="1107"/>
      <c r="I987" s="1107"/>
      <c r="J987" s="1107"/>
      <c r="K987" s="1107"/>
      <c r="L987" s="1107"/>
      <c r="M987" s="1107"/>
      <c r="N987" s="1107"/>
      <c r="O987" s="1107"/>
      <c r="P987" s="1107"/>
      <c r="Q987" s="1108"/>
    </row>
    <row r="988" spans="2:124" hidden="1" outlineLevel="1">
      <c r="C988" s="1109" t="s">
        <v>681</v>
      </c>
      <c r="D988" s="1110"/>
      <c r="E988" s="1110"/>
      <c r="F988" s="1110"/>
      <c r="G988" s="1110"/>
      <c r="H988" s="1110"/>
      <c r="I988" s="1110"/>
      <c r="J988" s="1110"/>
      <c r="K988" s="1110"/>
      <c r="L988" s="1110"/>
      <c r="M988" s="1110"/>
      <c r="N988" s="1110"/>
      <c r="O988" s="1110"/>
      <c r="P988" s="1110"/>
      <c r="Q988" s="1111"/>
    </row>
    <row r="989" spans="2:124" hidden="1" outlineLevel="1">
      <c r="C989" s="1112" t="s">
        <v>706</v>
      </c>
      <c r="D989" s="1113"/>
      <c r="E989" s="839">
        <v>10665</v>
      </c>
      <c r="F989" s="839">
        <v>10665</v>
      </c>
      <c r="G989" s="840">
        <v>9748</v>
      </c>
      <c r="H989" s="840">
        <v>9748</v>
      </c>
      <c r="I989" s="840">
        <v>9748</v>
      </c>
      <c r="J989" s="840">
        <v>9748</v>
      </c>
      <c r="K989" s="840">
        <v>9748</v>
      </c>
      <c r="L989" s="840">
        <v>9748</v>
      </c>
      <c r="M989" s="840">
        <v>9748</v>
      </c>
      <c r="N989" s="840">
        <v>9748</v>
      </c>
      <c r="O989" s="840">
        <v>9748</v>
      </c>
      <c r="P989" s="840">
        <v>9748</v>
      </c>
      <c r="Q989" s="841">
        <v>118810</v>
      </c>
    </row>
    <row r="990" spans="2:124" hidden="1" outlineLevel="1">
      <c r="C990" s="1114" t="s">
        <v>683</v>
      </c>
      <c r="D990" s="1115"/>
      <c r="E990" s="842"/>
      <c r="F990" s="842"/>
      <c r="G990" s="848"/>
      <c r="H990" s="848"/>
      <c r="I990" s="848"/>
      <c r="J990" s="848"/>
      <c r="K990" s="848"/>
      <c r="L990" s="848"/>
      <c r="M990" s="848"/>
      <c r="N990" s="848"/>
      <c r="O990" s="848"/>
      <c r="P990" s="848"/>
      <c r="Q990" s="843">
        <v>0</v>
      </c>
    </row>
    <row r="991" spans="2:124" hidden="1" outlineLevel="1">
      <c r="C991" s="1112" t="s">
        <v>684</v>
      </c>
      <c r="D991" s="1113"/>
      <c r="E991" s="844"/>
      <c r="F991" s="844"/>
      <c r="G991" s="845"/>
      <c r="H991" s="845"/>
      <c r="I991" s="845"/>
      <c r="J991" s="845"/>
      <c r="K991" s="845"/>
      <c r="L991" s="845"/>
      <c r="M991" s="845"/>
      <c r="N991" s="845"/>
      <c r="O991" s="845"/>
      <c r="P991" s="845"/>
      <c r="Q991" s="846">
        <v>0</v>
      </c>
    </row>
    <row r="992" spans="2:124" hidden="1" outlineLevel="1">
      <c r="C992" s="1109" t="s">
        <v>685</v>
      </c>
      <c r="D992" s="1110"/>
      <c r="E992" s="847">
        <v>10665</v>
      </c>
      <c r="F992" s="847">
        <v>10665</v>
      </c>
      <c r="G992" s="847">
        <v>9748</v>
      </c>
      <c r="H992" s="847">
        <v>9748</v>
      </c>
      <c r="I992" s="847">
        <v>9748</v>
      </c>
      <c r="J992" s="847">
        <v>9748</v>
      </c>
      <c r="K992" s="847">
        <v>9748</v>
      </c>
      <c r="L992" s="847">
        <v>9748</v>
      </c>
      <c r="M992" s="847">
        <v>9748</v>
      </c>
      <c r="N992" s="847">
        <v>9748</v>
      </c>
      <c r="O992" s="847">
        <v>9748</v>
      </c>
      <c r="P992" s="847">
        <v>9748</v>
      </c>
      <c r="Q992" s="847">
        <v>118810</v>
      </c>
    </row>
    <row r="993" spans="3:17" hidden="1" outlineLevel="1">
      <c r="C993" s="1116" t="s">
        <v>536</v>
      </c>
      <c r="D993" s="1117"/>
      <c r="E993" s="1117"/>
      <c r="F993" s="1117"/>
      <c r="G993" s="1117"/>
      <c r="H993" s="1117"/>
      <c r="I993" s="1117"/>
      <c r="J993" s="1117"/>
      <c r="K993" s="1117"/>
      <c r="L993" s="1117"/>
      <c r="M993" s="1117"/>
      <c r="N993" s="1117"/>
      <c r="O993" s="1117"/>
      <c r="P993" s="1117"/>
      <c r="Q993" s="1118"/>
    </row>
    <row r="994" spans="3:17" hidden="1" outlineLevel="1">
      <c r="C994" s="1114" t="s">
        <v>686</v>
      </c>
      <c r="D994" s="1115"/>
      <c r="E994" s="842">
        <v>303</v>
      </c>
      <c r="F994" s="842">
        <v>303</v>
      </c>
      <c r="G994" s="842">
        <v>303</v>
      </c>
      <c r="H994" s="842">
        <v>303</v>
      </c>
      <c r="I994" s="842">
        <v>303</v>
      </c>
      <c r="J994" s="842">
        <v>303</v>
      </c>
      <c r="K994" s="842">
        <v>303</v>
      </c>
      <c r="L994" s="842">
        <v>303</v>
      </c>
      <c r="M994" s="842">
        <v>303</v>
      </c>
      <c r="N994" s="842">
        <v>303</v>
      </c>
      <c r="O994" s="842">
        <v>303</v>
      </c>
      <c r="P994" s="842">
        <v>303</v>
      </c>
      <c r="Q994" s="843">
        <v>3636</v>
      </c>
    </row>
    <row r="995" spans="3:17" hidden="1" outlineLevel="1">
      <c r="C995" s="1144" t="s">
        <v>687</v>
      </c>
      <c r="D995" s="1145"/>
      <c r="E995" s="932">
        <v>1076.7108333333333</v>
      </c>
      <c r="F995" s="932">
        <v>1076.7108333333333</v>
      </c>
      <c r="G995" s="932">
        <v>1076.7108333333333</v>
      </c>
      <c r="H995" s="932">
        <v>1076.7108333333333</v>
      </c>
      <c r="I995" s="932">
        <v>1076.7108333333333</v>
      </c>
      <c r="J995" s="932">
        <v>1076.7108333333333</v>
      </c>
      <c r="K995" s="932">
        <v>1076.7108333333333</v>
      </c>
      <c r="L995" s="932">
        <v>1076.7108333333333</v>
      </c>
      <c r="M995" s="932">
        <v>1076.7108333333333</v>
      </c>
      <c r="N995" s="932">
        <v>1076.7108333333333</v>
      </c>
      <c r="O995" s="932">
        <v>1076.7108333333333</v>
      </c>
      <c r="P995" s="932">
        <v>1076.7108333333333</v>
      </c>
      <c r="Q995" s="933">
        <v>12920.529999999997</v>
      </c>
    </row>
    <row r="996" spans="3:17" hidden="1" outlineLevel="1">
      <c r="C996" s="1114" t="s">
        <v>688</v>
      </c>
      <c r="D996" s="1115"/>
      <c r="E996" s="842"/>
      <c r="F996" s="842"/>
      <c r="G996" s="848"/>
      <c r="H996" s="848"/>
      <c r="I996" s="848"/>
      <c r="J996" s="848"/>
      <c r="K996" s="848"/>
      <c r="L996" s="848"/>
      <c r="M996" s="848"/>
      <c r="N996" s="848"/>
      <c r="O996" s="848"/>
      <c r="P996" s="848"/>
      <c r="Q996" s="843">
        <v>0</v>
      </c>
    </row>
    <row r="997" spans="3:17" hidden="1" outlineLevel="1">
      <c r="C997" s="1112" t="s">
        <v>689</v>
      </c>
      <c r="D997" s="1113"/>
      <c r="E997" s="839"/>
      <c r="F997" s="839"/>
      <c r="G997" s="840"/>
      <c r="H997" s="840">
        <v>184.11</v>
      </c>
      <c r="I997" s="840"/>
      <c r="J997" s="840"/>
      <c r="K997" s="840"/>
      <c r="L997" s="840"/>
      <c r="M997" s="840"/>
      <c r="N997" s="840"/>
      <c r="O997" s="840"/>
      <c r="P997" s="840"/>
      <c r="Q997" s="841">
        <v>184.11</v>
      </c>
    </row>
    <row r="998" spans="3:17" hidden="1" outlineLevel="1">
      <c r="C998" s="1119" t="s">
        <v>690</v>
      </c>
      <c r="D998" s="1120"/>
      <c r="E998" s="849"/>
      <c r="F998" s="849"/>
      <c r="G998" s="848"/>
      <c r="H998" s="848"/>
      <c r="I998" s="848"/>
      <c r="J998" s="848"/>
      <c r="K998" s="848"/>
      <c r="L998" s="848"/>
      <c r="M998" s="848"/>
      <c r="N998" s="848"/>
      <c r="O998" s="848"/>
      <c r="P998" s="848"/>
      <c r="Q998" s="843">
        <v>0</v>
      </c>
    </row>
    <row r="999" spans="3:17" hidden="1" outlineLevel="1">
      <c r="C999" s="1112" t="s">
        <v>691</v>
      </c>
      <c r="D999" s="1113"/>
      <c r="E999" s="839"/>
      <c r="F999" s="839"/>
      <c r="G999" s="840"/>
      <c r="H999" s="840"/>
      <c r="I999" s="840"/>
      <c r="J999" s="840"/>
      <c r="K999" s="840"/>
      <c r="L999" s="840"/>
      <c r="M999" s="840"/>
      <c r="N999" s="840"/>
      <c r="O999" s="840"/>
      <c r="P999" s="840"/>
      <c r="Q999" s="841">
        <v>0</v>
      </c>
    </row>
    <row r="1000" spans="3:17" hidden="1" outlineLevel="1">
      <c r="C1000" s="1114" t="s">
        <v>692</v>
      </c>
      <c r="D1000" s="1115"/>
      <c r="E1000" s="842"/>
      <c r="F1000" s="842"/>
      <c r="G1000" s="848"/>
      <c r="H1000" s="848"/>
      <c r="I1000" s="848"/>
      <c r="J1000" s="848"/>
      <c r="K1000" s="848"/>
      <c r="L1000" s="848"/>
      <c r="M1000" s="848"/>
      <c r="N1000" s="848"/>
      <c r="O1000" s="848"/>
      <c r="P1000" s="848"/>
      <c r="Q1000" s="843">
        <v>0</v>
      </c>
    </row>
    <row r="1001" spans="3:17" hidden="1" outlineLevel="1">
      <c r="C1001" s="1112" t="s">
        <v>693</v>
      </c>
      <c r="D1001" s="1113"/>
      <c r="E1001" s="839"/>
      <c r="F1001" s="839"/>
      <c r="G1001" s="840"/>
      <c r="H1001" s="840"/>
      <c r="I1001" s="840"/>
      <c r="J1001" s="840"/>
      <c r="K1001" s="840"/>
      <c r="L1001" s="840"/>
      <c r="M1001" s="840"/>
      <c r="N1001" s="840"/>
      <c r="O1001" s="840"/>
      <c r="P1001" s="840"/>
      <c r="Q1001" s="841">
        <v>0</v>
      </c>
    </row>
    <row r="1002" spans="3:17" hidden="1" outlineLevel="1">
      <c r="C1002" s="1114" t="s">
        <v>694</v>
      </c>
      <c r="D1002" s="1115"/>
      <c r="E1002" s="842"/>
      <c r="F1002" s="842"/>
      <c r="G1002" s="848"/>
      <c r="H1002" s="848"/>
      <c r="I1002" s="848"/>
      <c r="J1002" s="848"/>
      <c r="K1002" s="848"/>
      <c r="L1002" s="848"/>
      <c r="M1002" s="848"/>
      <c r="N1002" s="848"/>
      <c r="O1002" s="848"/>
      <c r="P1002" s="848"/>
      <c r="Q1002" s="843">
        <v>0</v>
      </c>
    </row>
    <row r="1003" spans="3:17" hidden="1" outlineLevel="1">
      <c r="C1003" s="1112" t="s">
        <v>695</v>
      </c>
      <c r="D1003" s="1113"/>
      <c r="E1003" s="839"/>
      <c r="F1003" s="839"/>
      <c r="G1003" s="840"/>
      <c r="H1003" s="840">
        <v>406.98</v>
      </c>
      <c r="I1003" s="840"/>
      <c r="J1003" s="840"/>
      <c r="K1003" s="840"/>
      <c r="L1003" s="840"/>
      <c r="M1003" s="840"/>
      <c r="N1003" s="840"/>
      <c r="O1003" s="840"/>
      <c r="P1003" s="840"/>
      <c r="Q1003" s="841">
        <v>406.98</v>
      </c>
    </row>
    <row r="1004" spans="3:17" hidden="1" outlineLevel="1">
      <c r="C1004" s="1114" t="s">
        <v>696</v>
      </c>
      <c r="D1004" s="1115"/>
      <c r="E1004" s="842"/>
      <c r="F1004" s="842"/>
      <c r="G1004" s="848"/>
      <c r="H1004" s="848"/>
      <c r="I1004" s="848"/>
      <c r="J1004" s="848"/>
      <c r="K1004" s="848"/>
      <c r="L1004" s="848"/>
      <c r="M1004" s="848"/>
      <c r="N1004" s="848"/>
      <c r="O1004" s="848"/>
      <c r="P1004" s="848"/>
      <c r="Q1004" s="843">
        <v>0</v>
      </c>
    </row>
    <row r="1005" spans="3:17" hidden="1" outlineLevel="1">
      <c r="C1005" s="1112" t="s">
        <v>697</v>
      </c>
      <c r="D1005" s="1113"/>
      <c r="E1005" s="839"/>
      <c r="F1005" s="839"/>
      <c r="G1005" s="840"/>
      <c r="H1005" s="840"/>
      <c r="I1005" s="840"/>
      <c r="J1005" s="840"/>
      <c r="K1005" s="840"/>
      <c r="L1005" s="840"/>
      <c r="M1005" s="840"/>
      <c r="N1005" s="840"/>
      <c r="O1005" s="840"/>
      <c r="P1005" s="840"/>
      <c r="Q1005" s="841">
        <v>0</v>
      </c>
    </row>
    <row r="1006" spans="3:17" hidden="1" outlineLevel="1">
      <c r="C1006" s="1128" t="s">
        <v>698</v>
      </c>
      <c r="D1006" s="1129"/>
      <c r="E1006" s="1129"/>
      <c r="F1006" s="1129"/>
      <c r="G1006" s="1129"/>
      <c r="H1006" s="1129"/>
      <c r="I1006" s="1129"/>
      <c r="J1006" s="1129"/>
      <c r="K1006" s="1129"/>
      <c r="L1006" s="1129"/>
      <c r="M1006" s="1129"/>
      <c r="N1006" s="1129"/>
      <c r="O1006" s="1129"/>
      <c r="P1006" s="1129"/>
      <c r="Q1006" s="1130"/>
    </row>
    <row r="1007" spans="3:17" hidden="1" outlineLevel="1">
      <c r="C1007" s="1131" t="s">
        <v>707</v>
      </c>
      <c r="D1007" s="1132"/>
      <c r="E1007" s="842">
        <v>472.14</v>
      </c>
      <c r="F1007" s="842"/>
      <c r="G1007" s="848">
        <v>551.64</v>
      </c>
      <c r="H1007" s="848"/>
      <c r="I1007" s="848">
        <v>530.22</v>
      </c>
      <c r="J1007" s="848"/>
      <c r="K1007" s="848">
        <v>465.9</v>
      </c>
      <c r="L1007" s="848"/>
      <c r="M1007" s="848"/>
      <c r="N1007" s="848"/>
      <c r="O1007" s="848">
        <v>502</v>
      </c>
      <c r="P1007" s="848"/>
      <c r="Q1007" s="843">
        <v>2521.9</v>
      </c>
    </row>
    <row r="1008" spans="3:17" hidden="1" outlineLevel="1">
      <c r="C1008" s="1133" t="s">
        <v>700</v>
      </c>
      <c r="D1008" s="1134"/>
      <c r="E1008" s="850">
        <v>42.41</v>
      </c>
      <c r="F1008" s="850">
        <v>51.98</v>
      </c>
      <c r="G1008" s="840">
        <v>54.02</v>
      </c>
      <c r="H1008" s="840">
        <v>57.77</v>
      </c>
      <c r="I1008" s="840">
        <v>64.63</v>
      </c>
      <c r="J1008" s="840">
        <v>54.16</v>
      </c>
      <c r="K1008" s="840">
        <v>53.59</v>
      </c>
      <c r="L1008" s="840">
        <v>53.8</v>
      </c>
      <c r="M1008" s="840">
        <v>55.39</v>
      </c>
      <c r="N1008" s="840">
        <v>47.65</v>
      </c>
      <c r="O1008" s="840">
        <v>56.1</v>
      </c>
      <c r="P1008" s="840">
        <v>42.57</v>
      </c>
      <c r="Q1008" s="851">
        <v>634.07000000000016</v>
      </c>
    </row>
    <row r="1009" spans="3:17" hidden="1" outlineLevel="1">
      <c r="C1009" s="1131" t="s">
        <v>708</v>
      </c>
      <c r="D1009" s="1132"/>
      <c r="E1009" s="852">
        <v>116.83166666666666</v>
      </c>
      <c r="F1009" s="852">
        <v>117</v>
      </c>
      <c r="G1009" s="848">
        <v>223.33</v>
      </c>
      <c r="H1009" s="848">
        <v>223.33</v>
      </c>
      <c r="I1009" s="848">
        <v>223.33</v>
      </c>
      <c r="J1009" s="848">
        <v>223.33</v>
      </c>
      <c r="K1009" s="848">
        <v>223.33</v>
      </c>
      <c r="L1009" s="848">
        <v>223.33</v>
      </c>
      <c r="M1009" s="848">
        <v>223.33</v>
      </c>
      <c r="N1009" s="848">
        <v>223.33</v>
      </c>
      <c r="O1009" s="848">
        <v>223.33</v>
      </c>
      <c r="P1009" s="848">
        <v>223.33</v>
      </c>
      <c r="Q1009" s="854">
        <v>2467.1316666666662</v>
      </c>
    </row>
    <row r="1010" spans="3:17" hidden="1" outlineLevel="1">
      <c r="C1010" s="1136" t="s">
        <v>702</v>
      </c>
      <c r="D1010" s="1137"/>
      <c r="E1010" s="859">
        <v>631.38166666666666</v>
      </c>
      <c r="F1010" s="859">
        <v>168.98</v>
      </c>
      <c r="G1010" s="859">
        <v>828.99</v>
      </c>
      <c r="H1010" s="859">
        <v>281.10000000000002</v>
      </c>
      <c r="I1010" s="859">
        <v>818.18000000000006</v>
      </c>
      <c r="J1010" s="859">
        <v>277.49</v>
      </c>
      <c r="K1010" s="859">
        <v>742.82</v>
      </c>
      <c r="L1010" s="859">
        <v>277.13</v>
      </c>
      <c r="M1010" s="859">
        <v>278.72000000000003</v>
      </c>
      <c r="N1010" s="859">
        <v>270.98</v>
      </c>
      <c r="O1010" s="859">
        <v>781.43000000000006</v>
      </c>
      <c r="P1010" s="859">
        <v>265.90000000000003</v>
      </c>
      <c r="Q1010" s="859">
        <v>5623.1016666666665</v>
      </c>
    </row>
    <row r="1011" spans="3:17" hidden="1" outlineLevel="1">
      <c r="C1011" s="1114" t="s">
        <v>703</v>
      </c>
      <c r="D1011" s="1115"/>
      <c r="E1011" s="842"/>
      <c r="F1011" s="842"/>
      <c r="G1011" s="848"/>
      <c r="H1011" s="848"/>
      <c r="I1011" s="848"/>
      <c r="J1011" s="848"/>
      <c r="K1011" s="848"/>
      <c r="L1011" s="848"/>
      <c r="M1011" s="848"/>
      <c r="N1011" s="848"/>
      <c r="O1011" s="848"/>
      <c r="P1011" s="848"/>
      <c r="Q1011" s="843">
        <v>0</v>
      </c>
    </row>
    <row r="1012" spans="3:17" hidden="1" outlineLevel="1">
      <c r="C1012" s="1121" t="s">
        <v>704</v>
      </c>
      <c r="D1012" s="1122"/>
      <c r="E1012" s="860">
        <v>2011.0925</v>
      </c>
      <c r="F1012" s="860">
        <v>1548.6908333333333</v>
      </c>
      <c r="G1012" s="860">
        <v>2208.7008333333333</v>
      </c>
      <c r="H1012" s="860">
        <v>2251.9008333333331</v>
      </c>
      <c r="I1012" s="860">
        <v>2197.8908333333334</v>
      </c>
      <c r="J1012" s="860">
        <v>1657.2008333333333</v>
      </c>
      <c r="K1012" s="860">
        <v>2122.5308333333332</v>
      </c>
      <c r="L1012" s="860">
        <v>1656.8408333333332</v>
      </c>
      <c r="M1012" s="860">
        <v>1658.4308333333333</v>
      </c>
      <c r="N1012" s="860">
        <v>1650.6908333333333</v>
      </c>
      <c r="O1012" s="860">
        <v>2161.1408333333334</v>
      </c>
      <c r="P1012" s="860">
        <v>1645.6108333333334</v>
      </c>
      <c r="Q1012" s="860">
        <v>22770.721666666665</v>
      </c>
    </row>
    <row r="1013" spans="3:17" hidden="1" outlineLevel="1">
      <c r="C1013" s="1123"/>
      <c r="D1013" s="1124"/>
      <c r="E1013" s="1124"/>
      <c r="F1013" s="1124"/>
      <c r="G1013" s="1124"/>
      <c r="H1013" s="1124"/>
      <c r="I1013" s="1124"/>
      <c r="J1013" s="1124"/>
      <c r="K1013" s="1124"/>
      <c r="L1013" s="1124"/>
      <c r="M1013" s="1124"/>
      <c r="N1013" s="1124"/>
      <c r="O1013" s="1124"/>
      <c r="P1013" s="1124"/>
      <c r="Q1013" s="1125"/>
    </row>
    <row r="1014" spans="3:17" hidden="1" outlineLevel="1">
      <c r="C1014" s="1126" t="s">
        <v>705</v>
      </c>
      <c r="D1014" s="1127"/>
      <c r="E1014" s="861">
        <v>8653.9074999999993</v>
      </c>
      <c r="F1014" s="861">
        <v>9116.309166666666</v>
      </c>
      <c r="G1014" s="861">
        <v>7539.2991666666667</v>
      </c>
      <c r="H1014" s="861">
        <v>7496.0991666666669</v>
      </c>
      <c r="I1014" s="861">
        <v>7550.1091666666671</v>
      </c>
      <c r="J1014" s="861">
        <v>8090.7991666666667</v>
      </c>
      <c r="K1014" s="861">
        <v>7625.4691666666668</v>
      </c>
      <c r="L1014" s="861">
        <v>8091.1591666666664</v>
      </c>
      <c r="M1014" s="861">
        <v>8089.5691666666662</v>
      </c>
      <c r="N1014" s="861">
        <v>8097.3091666666669</v>
      </c>
      <c r="O1014" s="861">
        <v>7586.8591666666671</v>
      </c>
      <c r="P1014" s="861">
        <v>8102.3891666666668</v>
      </c>
      <c r="Q1014" s="861">
        <v>96039.278333333335</v>
      </c>
    </row>
    <row r="1015" spans="3:17" hidden="1" outlineLevel="1">
      <c r="C1015" s="934"/>
      <c r="D1015" s="935"/>
      <c r="E1015" s="935"/>
      <c r="F1015" s="935"/>
      <c r="G1015" s="935"/>
      <c r="H1015" s="935"/>
      <c r="I1015" s="935"/>
      <c r="J1015" s="935"/>
      <c r="K1015" s="935"/>
      <c r="L1015" s="935"/>
      <c r="M1015" s="934"/>
      <c r="N1015" s="934"/>
      <c r="O1015" s="934"/>
      <c r="P1015" s="934"/>
      <c r="Q1015" s="934"/>
    </row>
    <row r="1016" spans="3:17" hidden="1" outlineLevel="1">
      <c r="C1016" s="936"/>
      <c r="D1016" s="936" t="s">
        <v>709</v>
      </c>
      <c r="E1016" s="937"/>
      <c r="F1016" s="937"/>
      <c r="G1016" s="938"/>
      <c r="H1016" s="938"/>
      <c r="I1016" s="938"/>
      <c r="J1016" s="938"/>
      <c r="K1016" s="938"/>
      <c r="L1016" s="938"/>
      <c r="M1016" s="938"/>
      <c r="N1016" s="938"/>
      <c r="O1016" s="938"/>
      <c r="P1016" s="938"/>
      <c r="Q1016" s="938"/>
    </row>
    <row r="1017" spans="3:17" hidden="1" outlineLevel="1">
      <c r="C1017" s="936"/>
      <c r="D1017" s="936"/>
      <c r="E1017" s="937"/>
      <c r="F1017" s="937"/>
      <c r="G1017" s="938"/>
      <c r="H1017" s="938"/>
      <c r="I1017" s="938"/>
      <c r="J1017" s="938"/>
      <c r="K1017" s="938"/>
      <c r="L1017" s="938"/>
      <c r="M1017" s="938"/>
      <c r="N1017" s="938"/>
      <c r="O1017" s="938"/>
      <c r="P1017" s="938"/>
      <c r="Q1017" s="938"/>
    </row>
    <row r="1018" spans="3:17" hidden="1" outlineLevel="1">
      <c r="C1018" s="934"/>
      <c r="D1018" s="939"/>
      <c r="E1018" s="934"/>
      <c r="F1018" s="934"/>
      <c r="G1018" s="934"/>
      <c r="H1018" s="934"/>
      <c r="I1018" s="934"/>
      <c r="J1018" s="934"/>
      <c r="K1018" s="934"/>
      <c r="L1018" s="934"/>
      <c r="M1018" s="934"/>
      <c r="N1018" s="934"/>
      <c r="O1018" s="934"/>
      <c r="P1018" s="934"/>
      <c r="Q1018" s="934"/>
    </row>
    <row r="1019" spans="3:17" hidden="1" outlineLevel="1">
      <c r="C1019" s="940"/>
      <c r="D1019" s="940"/>
      <c r="E1019" s="941"/>
      <c r="F1019" s="941"/>
      <c r="G1019" s="942"/>
      <c r="H1019" s="942"/>
      <c r="I1019" s="942"/>
      <c r="J1019" s="942"/>
      <c r="K1019" s="942"/>
      <c r="L1019" s="942"/>
      <c r="M1019" s="942"/>
      <c r="N1019" s="942"/>
      <c r="O1019" s="942"/>
      <c r="P1019" s="942"/>
      <c r="Q1019" s="942"/>
    </row>
    <row r="1020" spans="3:17" hidden="1" outlineLevel="1">
      <c r="C1020" s="934"/>
      <c r="D1020" s="934"/>
      <c r="E1020" s="934"/>
      <c r="F1020" s="934"/>
      <c r="G1020" s="934"/>
      <c r="H1020" s="934"/>
      <c r="I1020" s="934"/>
      <c r="J1020" s="934"/>
      <c r="K1020" s="934"/>
      <c r="L1020" s="934"/>
      <c r="M1020" s="934"/>
      <c r="N1020" s="934"/>
      <c r="O1020" s="934"/>
      <c r="P1020" s="934"/>
      <c r="Q1020" s="934"/>
    </row>
    <row r="1021" spans="3:17" hidden="1" outlineLevel="1">
      <c r="C1021" s="940"/>
      <c r="D1021" s="940" t="s">
        <v>710</v>
      </c>
      <c r="E1021" s="940"/>
      <c r="F1021" s="940"/>
      <c r="G1021" s="940"/>
      <c r="H1021" s="940"/>
      <c r="I1021" s="940"/>
      <c r="J1021" s="940"/>
      <c r="K1021" s="940"/>
      <c r="L1021" s="940"/>
      <c r="M1021" s="940"/>
      <c r="N1021" s="940"/>
      <c r="O1021" s="940"/>
      <c r="P1021" s="940"/>
      <c r="Q1021" s="940"/>
    </row>
    <row r="1022" spans="3:17" hidden="1" outlineLevel="1">
      <c r="C1022" s="936"/>
      <c r="D1022" s="934" t="s">
        <v>711</v>
      </c>
      <c r="E1022" s="937"/>
      <c r="F1022" s="937"/>
      <c r="G1022" s="938"/>
      <c r="H1022" s="938"/>
      <c r="I1022" s="938"/>
      <c r="J1022" s="938"/>
      <c r="K1022" s="938"/>
      <c r="L1022" s="938"/>
      <c r="M1022" s="938"/>
      <c r="N1022" s="938"/>
      <c r="O1022" s="938"/>
      <c r="P1022" s="938"/>
      <c r="Q1022" s="938"/>
    </row>
    <row r="1023" spans="3:17" hidden="1" outlineLevel="1">
      <c r="C1023" s="936"/>
      <c r="D1023" s="936" t="s">
        <v>712</v>
      </c>
      <c r="E1023" s="937"/>
      <c r="F1023" s="937"/>
      <c r="G1023" s="938"/>
      <c r="H1023" s="938"/>
      <c r="I1023" s="938"/>
      <c r="J1023" s="938"/>
      <c r="K1023" s="938"/>
      <c r="L1023" s="938"/>
      <c r="M1023" s="938"/>
      <c r="N1023" s="938"/>
      <c r="O1023" s="938"/>
      <c r="P1023" s="938"/>
      <c r="Q1023" s="943"/>
    </row>
    <row r="1024" spans="3:17" hidden="1" outlineLevel="1"/>
    <row r="1025" hidden="1" outlineLevel="1"/>
    <row r="1026" hidden="1" outlineLevel="1"/>
    <row r="1027" hidden="1" outlineLevel="1"/>
    <row r="1028" hidden="1" outlineLevel="1"/>
    <row r="1029" hidden="1" outlineLevel="1"/>
    <row r="1030" hidden="1" outlineLevel="1"/>
    <row r="1031" hidden="1" outlineLevel="1"/>
    <row r="1032" hidden="1" outlineLevel="1"/>
    <row r="1033" hidden="1" outlineLevel="1"/>
    <row r="1034" hidden="1" outlineLevel="1"/>
    <row r="1035" hidden="1" outlineLevel="1"/>
    <row r="1036" hidden="1" outlineLevel="1"/>
    <row r="1037" hidden="1" outlineLevel="1"/>
    <row r="1038" hidden="1" outlineLevel="1"/>
    <row r="1039" hidden="1" outlineLevel="1"/>
    <row r="1040" hidden="1" outlineLevel="1"/>
    <row r="1041" hidden="1" outlineLevel="1"/>
    <row r="1042" hidden="1" outlineLevel="1"/>
    <row r="1043" hidden="1" outlineLevel="1"/>
    <row r="1044" hidden="1" outlineLevel="1"/>
    <row r="1045" hidden="1" outlineLevel="1"/>
    <row r="1046" hidden="1" outlineLevel="1"/>
    <row r="1047" hidden="1" outlineLevel="1"/>
    <row r="1048" hidden="1" outlineLevel="1"/>
    <row r="1049" hidden="1" outlineLevel="1"/>
    <row r="1050" hidden="1" outlineLevel="1"/>
    <row r="1051" hidden="1" outlineLevel="1"/>
    <row r="1052" hidden="1" outlineLevel="1"/>
    <row r="1053" hidden="1" outlineLevel="1"/>
    <row r="1054" hidden="1" outlineLevel="1"/>
    <row r="1055" hidden="1" outlineLevel="1"/>
    <row r="1056" hidden="1" outlineLevel="1"/>
    <row r="1057" hidden="1" outlineLevel="1"/>
    <row r="1058" hidden="1" outlineLevel="1"/>
    <row r="1059" hidden="1" outlineLevel="1"/>
    <row r="1060" hidden="1" outlineLevel="1"/>
    <row r="1061" hidden="1" outlineLevel="1"/>
    <row r="1062" hidden="1" outlineLevel="1"/>
    <row r="1063" hidden="1" outlineLevel="1"/>
    <row r="1064" hidden="1" outlineLevel="1"/>
    <row r="1065" hidden="1" outlineLevel="1"/>
    <row r="1066" hidden="1" outlineLevel="1"/>
    <row r="1067" hidden="1" outlineLevel="1"/>
    <row r="1068" hidden="1" outlineLevel="1"/>
    <row r="1069" hidden="1" outlineLevel="1"/>
    <row r="1070" hidden="1" outlineLevel="1"/>
    <row r="1071" hidden="1" outlineLevel="1"/>
    <row r="1072" hidden="1" outlineLevel="1"/>
    <row r="1073" hidden="1" outlineLevel="1"/>
    <row r="1074" hidden="1" outlineLevel="1"/>
    <row r="1075" hidden="1" outlineLevel="1"/>
    <row r="1076" hidden="1" outlineLevel="1"/>
    <row r="1077" hidden="1" outlineLevel="1"/>
    <row r="1078" hidden="1" outlineLevel="1"/>
    <row r="1079" hidden="1" outlineLevel="1"/>
    <row r="1080" hidden="1" outlineLevel="1"/>
    <row r="1081" hidden="1" outlineLevel="1"/>
    <row r="1082" hidden="1" outlineLevel="1"/>
    <row r="1083" hidden="1" outlineLevel="1"/>
    <row r="1084" hidden="1" outlineLevel="1"/>
    <row r="1085" hidden="1" outlineLevel="1"/>
    <row r="1086" hidden="1" outlineLevel="1"/>
    <row r="1087" hidden="1" outlineLevel="1"/>
    <row r="1088" collapsed="1"/>
    <row r="1089" spans="2:16" ht="18">
      <c r="B1089" s="836" t="s">
        <v>713</v>
      </c>
    </row>
    <row r="1091" spans="2:16" ht="27" customHeight="1">
      <c r="C1091" s="952" t="s">
        <v>913</v>
      </c>
      <c r="D1091" s="952" t="s">
        <v>714</v>
      </c>
      <c r="E1091" s="952" t="s">
        <v>715</v>
      </c>
      <c r="F1091" s="952" t="s">
        <v>716</v>
      </c>
      <c r="G1091" s="953" t="s">
        <v>394</v>
      </c>
      <c r="H1091" s="953" t="s">
        <v>717</v>
      </c>
      <c r="I1091" s="953" t="s">
        <v>718</v>
      </c>
      <c r="J1091" s="953" t="s">
        <v>719</v>
      </c>
      <c r="K1091" s="954" t="s">
        <v>902</v>
      </c>
      <c r="L1091" s="954" t="s">
        <v>903</v>
      </c>
      <c r="M1091" s="956" t="s">
        <v>904</v>
      </c>
      <c r="N1091" s="956" t="s">
        <v>909</v>
      </c>
      <c r="O1091" s="956" t="s">
        <v>914</v>
      </c>
      <c r="P1091" s="956" t="s">
        <v>911</v>
      </c>
    </row>
    <row r="1092" spans="2:16">
      <c r="B1092" s="4">
        <v>1</v>
      </c>
      <c r="C1092" s="26" t="s">
        <v>847</v>
      </c>
      <c r="D1092" s="26" t="s">
        <v>725</v>
      </c>
      <c r="E1092" s="26" t="s">
        <v>725</v>
      </c>
      <c r="F1092" s="26" t="s">
        <v>848</v>
      </c>
      <c r="G1092" s="26">
        <v>1</v>
      </c>
      <c r="H1092" s="26" t="s">
        <v>849</v>
      </c>
      <c r="I1092" s="26" t="s">
        <v>850</v>
      </c>
      <c r="J1092" s="26" t="s">
        <v>723</v>
      </c>
      <c r="K1092" s="950" t="s">
        <v>194</v>
      </c>
      <c r="L1092" s="950"/>
      <c r="M1092" s="4" t="s">
        <v>471</v>
      </c>
      <c r="N1092" s="4">
        <v>3469.4</v>
      </c>
      <c r="O1092" s="4">
        <v>4600</v>
      </c>
    </row>
    <row r="1093" spans="2:16">
      <c r="B1093" s="4">
        <f>B1092+1</f>
        <v>2</v>
      </c>
      <c r="C1093" s="26" t="s">
        <v>805</v>
      </c>
      <c r="D1093" s="26"/>
      <c r="E1093" s="26"/>
      <c r="F1093" s="26"/>
      <c r="G1093" s="26"/>
      <c r="H1093" s="26"/>
      <c r="I1093" s="26"/>
      <c r="J1093" s="26"/>
      <c r="K1093" s="950" t="s">
        <v>239</v>
      </c>
      <c r="L1093" s="950"/>
      <c r="M1093" s="4" t="s">
        <v>905</v>
      </c>
      <c r="O1093" s="4">
        <v>3150</v>
      </c>
    </row>
    <row r="1094" spans="2:16">
      <c r="B1094" s="4">
        <f t="shared" ref="B1094:B1124" si="544">B1093+1</f>
        <v>3</v>
      </c>
      <c r="C1094" s="26" t="s">
        <v>836</v>
      </c>
      <c r="D1094" s="26" t="s">
        <v>725</v>
      </c>
      <c r="E1094" s="26" t="s">
        <v>725</v>
      </c>
      <c r="F1094" s="26">
        <v>1</v>
      </c>
      <c r="G1094" s="26">
        <v>1</v>
      </c>
      <c r="H1094" s="26" t="s">
        <v>851</v>
      </c>
      <c r="I1094" s="26" t="s">
        <v>852</v>
      </c>
      <c r="J1094" s="26" t="s">
        <v>723</v>
      </c>
      <c r="K1094" s="950" t="s">
        <v>194</v>
      </c>
      <c r="L1094" s="950"/>
      <c r="M1094" s="4" t="s">
        <v>908</v>
      </c>
      <c r="N1094" s="4">
        <v>1682.79</v>
      </c>
      <c r="O1094" s="4">
        <v>2450</v>
      </c>
    </row>
    <row r="1095" spans="2:16">
      <c r="B1095" s="4">
        <f t="shared" si="544"/>
        <v>4</v>
      </c>
      <c r="C1095" s="26" t="s">
        <v>800</v>
      </c>
      <c r="D1095" s="26"/>
      <c r="E1095" s="26"/>
      <c r="F1095" s="26"/>
      <c r="G1095" s="26"/>
      <c r="H1095" s="26"/>
      <c r="I1095" s="26"/>
      <c r="J1095" s="26"/>
      <c r="K1095" s="950" t="s">
        <v>239</v>
      </c>
      <c r="L1095" s="950"/>
      <c r="M1095" s="4" t="s">
        <v>470</v>
      </c>
      <c r="O1095" s="4">
        <v>3250</v>
      </c>
    </row>
    <row r="1096" spans="2:16">
      <c r="B1096" s="4">
        <f t="shared" si="544"/>
        <v>5</v>
      </c>
      <c r="C1096" s="26" t="s">
        <v>838</v>
      </c>
      <c r="D1096" s="26" t="s">
        <v>797</v>
      </c>
      <c r="E1096" s="26" t="s">
        <v>797</v>
      </c>
      <c r="F1096" s="26"/>
      <c r="G1096" s="26">
        <v>1</v>
      </c>
      <c r="H1096" s="26" t="s">
        <v>853</v>
      </c>
      <c r="I1096" s="26" t="s">
        <v>854</v>
      </c>
      <c r="J1096" s="26" t="s">
        <v>723</v>
      </c>
      <c r="K1096" s="950" t="s">
        <v>194</v>
      </c>
      <c r="L1096" s="950"/>
      <c r="M1096" s="4" t="s">
        <v>908</v>
      </c>
      <c r="N1096" s="4">
        <v>1328.04</v>
      </c>
      <c r="O1096" s="4">
        <v>2450</v>
      </c>
    </row>
    <row r="1097" spans="2:16">
      <c r="B1097" s="4">
        <f t="shared" si="544"/>
        <v>6</v>
      </c>
      <c r="C1097" s="26" t="s">
        <v>855</v>
      </c>
      <c r="D1097" s="26" t="s">
        <v>725</v>
      </c>
      <c r="E1097" s="26" t="s">
        <v>725</v>
      </c>
      <c r="F1097" s="26"/>
      <c r="G1097" s="26">
        <v>1</v>
      </c>
      <c r="H1097" s="26" t="s">
        <v>856</v>
      </c>
      <c r="I1097" s="26" t="s">
        <v>857</v>
      </c>
      <c r="J1097" s="26" t="s">
        <v>723</v>
      </c>
      <c r="K1097" s="950" t="s">
        <v>194</v>
      </c>
      <c r="L1097" s="950"/>
      <c r="M1097" s="4" t="s">
        <v>908</v>
      </c>
      <c r="N1097" s="4">
        <v>2350</v>
      </c>
      <c r="O1097" s="4">
        <v>2450</v>
      </c>
    </row>
    <row r="1098" spans="2:16">
      <c r="B1098" s="4">
        <f t="shared" si="544"/>
        <v>7</v>
      </c>
      <c r="C1098" s="26" t="s">
        <v>822</v>
      </c>
      <c r="D1098" s="26" t="s">
        <v>725</v>
      </c>
      <c r="E1098" s="26" t="s">
        <v>725</v>
      </c>
      <c r="F1098" s="26"/>
      <c r="G1098" s="26">
        <v>2</v>
      </c>
      <c r="H1098" s="946" t="s">
        <v>858</v>
      </c>
      <c r="I1098" s="26" t="s">
        <v>859</v>
      </c>
      <c r="J1098" s="26" t="s">
        <v>723</v>
      </c>
      <c r="K1098" s="950" t="s">
        <v>194</v>
      </c>
      <c r="L1098" s="950"/>
      <c r="M1098" s="4" t="s">
        <v>908</v>
      </c>
      <c r="N1098" s="4">
        <v>918.15</v>
      </c>
      <c r="O1098" s="4">
        <v>2450</v>
      </c>
    </row>
    <row r="1099" spans="2:16">
      <c r="B1099" s="4">
        <f t="shared" si="544"/>
        <v>8</v>
      </c>
      <c r="C1099" s="949"/>
      <c r="D1099" s="949"/>
      <c r="E1099" s="949"/>
      <c r="F1099" s="949"/>
      <c r="G1099" s="949"/>
      <c r="H1099" s="949"/>
      <c r="I1099" s="949"/>
      <c r="J1099" s="949"/>
      <c r="K1099" s="950"/>
      <c r="L1099" s="950"/>
      <c r="M1099" s="4"/>
    </row>
    <row r="1100" spans="2:16">
      <c r="B1100" s="4">
        <f t="shared" si="544"/>
        <v>9</v>
      </c>
      <c r="C1100" s="949"/>
      <c r="D1100" s="949"/>
      <c r="E1100" s="949"/>
      <c r="F1100" s="949"/>
      <c r="G1100" s="949"/>
      <c r="H1100" s="949"/>
      <c r="I1100" s="949"/>
      <c r="J1100" s="949"/>
      <c r="K1100" s="950"/>
      <c r="L1100" s="950"/>
      <c r="M1100" s="4"/>
    </row>
    <row r="1101" spans="2:16">
      <c r="B1101" s="4">
        <f t="shared" si="544"/>
        <v>10</v>
      </c>
      <c r="C1101" s="949"/>
      <c r="D1101" s="949"/>
      <c r="E1101" s="949"/>
      <c r="F1101" s="949"/>
      <c r="G1101" s="949"/>
      <c r="H1101" s="949"/>
      <c r="I1101" s="949"/>
      <c r="J1101" s="949"/>
      <c r="K1101" s="950"/>
      <c r="L1101" s="950"/>
      <c r="M1101" s="4"/>
    </row>
    <row r="1102" spans="2:16">
      <c r="B1102" s="4">
        <f t="shared" si="544"/>
        <v>11</v>
      </c>
      <c r="C1102" s="949"/>
      <c r="D1102" s="949"/>
      <c r="E1102" s="949"/>
      <c r="F1102" s="949"/>
      <c r="G1102" s="949"/>
      <c r="H1102" s="949"/>
      <c r="I1102" s="949"/>
      <c r="J1102" s="949"/>
      <c r="K1102" s="950"/>
      <c r="L1102" s="950"/>
      <c r="M1102" s="4"/>
    </row>
    <row r="1103" spans="2:16">
      <c r="B1103" s="4">
        <f t="shared" si="544"/>
        <v>12</v>
      </c>
      <c r="C1103" s="949"/>
      <c r="D1103" s="949"/>
      <c r="E1103" s="949"/>
      <c r="F1103" s="949"/>
      <c r="G1103" s="949"/>
      <c r="H1103" s="949"/>
      <c r="I1103" s="949"/>
      <c r="J1103" s="949"/>
      <c r="K1103" s="950"/>
      <c r="L1103" s="950"/>
      <c r="M1103" s="4"/>
    </row>
    <row r="1104" spans="2:16">
      <c r="B1104" s="4">
        <f t="shared" si="544"/>
        <v>13</v>
      </c>
      <c r="C1104" s="949"/>
      <c r="D1104" s="949"/>
      <c r="E1104" s="949"/>
      <c r="F1104" s="949"/>
      <c r="G1104" s="949"/>
      <c r="H1104" s="949"/>
      <c r="I1104" s="949"/>
      <c r="J1104" s="949"/>
      <c r="K1104" s="950"/>
      <c r="L1104" s="950"/>
      <c r="M1104" s="4"/>
    </row>
    <row r="1105" spans="2:13">
      <c r="B1105" s="4">
        <f t="shared" si="544"/>
        <v>14</v>
      </c>
      <c r="C1105" s="949"/>
      <c r="D1105" s="949"/>
      <c r="E1105" s="949"/>
      <c r="F1105" s="949"/>
      <c r="G1105" s="949"/>
      <c r="H1105" s="949"/>
      <c r="I1105" s="949"/>
      <c r="J1105" s="949"/>
      <c r="K1105" s="950"/>
      <c r="L1105" s="950"/>
      <c r="M1105" s="4"/>
    </row>
    <row r="1106" spans="2:13">
      <c r="B1106" s="4">
        <f t="shared" si="544"/>
        <v>15</v>
      </c>
      <c r="C1106" s="949"/>
      <c r="D1106" s="949"/>
      <c r="E1106" s="949"/>
      <c r="F1106" s="949"/>
      <c r="G1106" s="949"/>
      <c r="H1106" s="949"/>
      <c r="I1106" s="949"/>
      <c r="J1106" s="949"/>
      <c r="K1106" s="950"/>
      <c r="L1106" s="950"/>
      <c r="M1106" s="4"/>
    </row>
    <row r="1107" spans="2:13">
      <c r="B1107" s="4">
        <f t="shared" si="544"/>
        <v>16</v>
      </c>
      <c r="C1107" s="949"/>
      <c r="D1107" s="949"/>
      <c r="E1107" s="949"/>
      <c r="F1107" s="949"/>
      <c r="G1107" s="949"/>
      <c r="H1107" s="949"/>
      <c r="I1107" s="949"/>
      <c r="J1107" s="949"/>
      <c r="K1107" s="950"/>
      <c r="L1107" s="950"/>
      <c r="M1107" s="4"/>
    </row>
    <row r="1108" spans="2:13">
      <c r="B1108" s="4">
        <f t="shared" si="544"/>
        <v>17</v>
      </c>
      <c r="C1108" s="949"/>
      <c r="D1108" s="949"/>
      <c r="E1108" s="949"/>
      <c r="F1108" s="949"/>
      <c r="G1108" s="949"/>
      <c r="H1108" s="949"/>
      <c r="I1108" s="949"/>
      <c r="J1108" s="949"/>
      <c r="K1108" s="950"/>
      <c r="L1108" s="950"/>
      <c r="M1108" s="4"/>
    </row>
    <row r="1109" spans="2:13">
      <c r="B1109" s="4">
        <f t="shared" si="544"/>
        <v>18</v>
      </c>
      <c r="C1109" s="949"/>
      <c r="D1109" s="949"/>
      <c r="E1109" s="949"/>
      <c r="F1109" s="949"/>
      <c r="G1109" s="949"/>
      <c r="H1109" s="949"/>
      <c r="I1109" s="949"/>
      <c r="J1109" s="949"/>
      <c r="K1109" s="950"/>
      <c r="L1109" s="950"/>
      <c r="M1109" s="4"/>
    </row>
    <row r="1110" spans="2:13">
      <c r="B1110" s="4">
        <f t="shared" si="544"/>
        <v>19</v>
      </c>
      <c r="C1110" s="949"/>
      <c r="D1110" s="949"/>
      <c r="E1110" s="949"/>
      <c r="F1110" s="949"/>
      <c r="G1110" s="949"/>
      <c r="H1110" s="949"/>
      <c r="I1110" s="949"/>
      <c r="J1110" s="949"/>
      <c r="K1110" s="950"/>
      <c r="L1110" s="950"/>
      <c r="M1110" s="4"/>
    </row>
    <row r="1111" spans="2:13">
      <c r="B1111" s="4">
        <f t="shared" si="544"/>
        <v>20</v>
      </c>
      <c r="C1111" s="949"/>
      <c r="D1111" s="949"/>
      <c r="E1111" s="949"/>
      <c r="F1111" s="949"/>
      <c r="G1111" s="949"/>
      <c r="H1111" s="949"/>
      <c r="I1111" s="949"/>
      <c r="J1111" s="949"/>
      <c r="K1111" s="950"/>
      <c r="L1111" s="950"/>
      <c r="M1111" s="4"/>
    </row>
    <row r="1112" spans="2:13">
      <c r="B1112" s="4">
        <f t="shared" si="544"/>
        <v>21</v>
      </c>
      <c r="C1112" s="26"/>
      <c r="D1112" s="26"/>
      <c r="E1112" s="26"/>
      <c r="F1112" s="26"/>
      <c r="G1112" s="26"/>
      <c r="H1112" s="26"/>
      <c r="I1112" s="26"/>
      <c r="J1112" s="26"/>
      <c r="K1112" s="950"/>
      <c r="L1112" s="950"/>
      <c r="M1112" s="4"/>
    </row>
    <row r="1113" spans="2:13">
      <c r="B1113" s="4">
        <f t="shared" si="544"/>
        <v>22</v>
      </c>
      <c r="C1113" s="26"/>
      <c r="D1113" s="26"/>
      <c r="E1113" s="26"/>
      <c r="F1113" s="26"/>
      <c r="G1113" s="26"/>
      <c r="H1113" s="26"/>
      <c r="I1113" s="26"/>
      <c r="J1113" s="26"/>
      <c r="K1113" s="950"/>
      <c r="L1113" s="950"/>
      <c r="M1113" s="4"/>
    </row>
    <row r="1114" spans="2:13">
      <c r="B1114" s="4">
        <f t="shared" si="544"/>
        <v>23</v>
      </c>
      <c r="C1114" s="26"/>
      <c r="D1114" s="26"/>
      <c r="E1114" s="26"/>
      <c r="F1114" s="26"/>
      <c r="G1114" s="26"/>
      <c r="H1114" s="26"/>
      <c r="I1114" s="26"/>
      <c r="J1114" s="26"/>
      <c r="K1114" s="950"/>
      <c r="L1114" s="950"/>
      <c r="M1114" s="4"/>
    </row>
    <row r="1115" spans="2:13">
      <c r="B1115" s="4">
        <f t="shared" si="544"/>
        <v>24</v>
      </c>
      <c r="C1115" s="26"/>
      <c r="D1115" s="26"/>
      <c r="E1115" s="26"/>
      <c r="F1115" s="26"/>
      <c r="G1115" s="26"/>
      <c r="H1115" s="26"/>
      <c r="I1115" s="26"/>
      <c r="J1115" s="26"/>
      <c r="K1115" s="950"/>
      <c r="L1115" s="950"/>
      <c r="M1115" s="4"/>
    </row>
    <row r="1116" spans="2:13">
      <c r="B1116" s="4">
        <f t="shared" si="544"/>
        <v>25</v>
      </c>
      <c r="C1116" s="26"/>
      <c r="D1116" s="26"/>
      <c r="E1116" s="26"/>
      <c r="F1116" s="26"/>
      <c r="G1116" s="26"/>
      <c r="H1116" s="26"/>
      <c r="I1116" s="26"/>
      <c r="J1116" s="26"/>
      <c r="K1116" s="950"/>
      <c r="L1116" s="950"/>
      <c r="M1116" s="4"/>
    </row>
    <row r="1117" spans="2:13">
      <c r="B1117" s="4">
        <f t="shared" si="544"/>
        <v>26</v>
      </c>
      <c r="C1117" s="26"/>
      <c r="D1117" s="26"/>
      <c r="E1117" s="26"/>
      <c r="F1117" s="26"/>
      <c r="G1117" s="26"/>
      <c r="H1117" s="26"/>
      <c r="I1117" s="26"/>
      <c r="J1117" s="26"/>
      <c r="K1117" s="950"/>
      <c r="L1117" s="950"/>
      <c r="M1117" s="4"/>
    </row>
    <row r="1118" spans="2:13">
      <c r="B1118" s="4">
        <f t="shared" si="544"/>
        <v>27</v>
      </c>
      <c r="C1118" s="26"/>
      <c r="D1118" s="26"/>
      <c r="E1118" s="26"/>
      <c r="F1118" s="26"/>
      <c r="G1118" s="26"/>
      <c r="H1118" s="26"/>
      <c r="I1118" s="26"/>
      <c r="J1118" s="26"/>
      <c r="K1118" s="950"/>
      <c r="L1118" s="950"/>
      <c r="M1118" s="4"/>
    </row>
    <row r="1119" spans="2:13">
      <c r="B1119" s="4">
        <f t="shared" si="544"/>
        <v>28</v>
      </c>
      <c r="C1119" s="26"/>
      <c r="D1119" s="26"/>
      <c r="E1119" s="26"/>
      <c r="F1119" s="26"/>
      <c r="G1119" s="26"/>
      <c r="H1119" s="26"/>
      <c r="I1119" s="26"/>
      <c r="J1119" s="26"/>
      <c r="K1119" s="950"/>
      <c r="L1119" s="950"/>
      <c r="M1119" s="4"/>
    </row>
    <row r="1120" spans="2:13">
      <c r="B1120" s="4">
        <f t="shared" si="544"/>
        <v>29</v>
      </c>
      <c r="C1120" s="26"/>
      <c r="D1120" s="26"/>
      <c r="E1120" s="26"/>
      <c r="F1120" s="26"/>
      <c r="G1120" s="26"/>
      <c r="H1120" s="26"/>
      <c r="I1120" s="26"/>
      <c r="J1120" s="26"/>
      <c r="K1120" s="950"/>
      <c r="L1120" s="950"/>
      <c r="M1120" s="4"/>
    </row>
    <row r="1121" spans="2:13">
      <c r="B1121" s="4">
        <f t="shared" si="544"/>
        <v>30</v>
      </c>
      <c r="C1121" s="26"/>
      <c r="D1121" s="26"/>
      <c r="E1121" s="26"/>
      <c r="F1121" s="26"/>
      <c r="G1121" s="26"/>
      <c r="H1121" s="26"/>
      <c r="I1121" s="26"/>
      <c r="J1121" s="26"/>
      <c r="K1121" s="950"/>
      <c r="L1121" s="950"/>
      <c r="M1121" s="4"/>
    </row>
    <row r="1122" spans="2:13">
      <c r="B1122" s="4">
        <f t="shared" si="544"/>
        <v>31</v>
      </c>
      <c r="K1122" s="951"/>
      <c r="L1122" s="951"/>
      <c r="M1122" s="4"/>
    </row>
    <row r="1123" spans="2:13">
      <c r="B1123" s="4">
        <f t="shared" si="544"/>
        <v>32</v>
      </c>
      <c r="G1123" s="5"/>
      <c r="H1123" s="5"/>
      <c r="K1123" s="951"/>
      <c r="L1123" s="951"/>
      <c r="M1123" s="4"/>
    </row>
    <row r="1124" spans="2:13">
      <c r="B1124" s="4">
        <f t="shared" si="544"/>
        <v>33</v>
      </c>
      <c r="G1124" s="5"/>
      <c r="H1124" s="5"/>
      <c r="K1124" s="951"/>
      <c r="L1124" s="951"/>
      <c r="M1124" s="4"/>
    </row>
    <row r="1125" spans="2:13">
      <c r="I1125" s="4"/>
    </row>
    <row r="1126" spans="2:13">
      <c r="I1126" s="4"/>
    </row>
    <row r="1127" spans="2:13">
      <c r="I1127" s="4"/>
    </row>
  </sheetData>
  <mergeCells count="38">
    <mergeCell ref="C1011:D1011"/>
    <mergeCell ref="C1012:D1012"/>
    <mergeCell ref="C1013:Q1013"/>
    <mergeCell ref="C1014:D1014"/>
    <mergeCell ref="C1006:Q1006"/>
    <mergeCell ref="C1007:D1007"/>
    <mergeCell ref="C1008:D1008"/>
    <mergeCell ref="C1009:D1009"/>
    <mergeCell ref="C1010:D1010"/>
    <mergeCell ref="C1001:D1001"/>
    <mergeCell ref="C1002:D1002"/>
    <mergeCell ref="C1003:D1003"/>
    <mergeCell ref="C1004:D1004"/>
    <mergeCell ref="C1005:D1005"/>
    <mergeCell ref="C996:D996"/>
    <mergeCell ref="C997:D997"/>
    <mergeCell ref="C998:D998"/>
    <mergeCell ref="C999:D999"/>
    <mergeCell ref="C1000:D1000"/>
    <mergeCell ref="C991:D991"/>
    <mergeCell ref="C992:D992"/>
    <mergeCell ref="C993:Q993"/>
    <mergeCell ref="C994:D994"/>
    <mergeCell ref="C995:D995"/>
    <mergeCell ref="C986:D986"/>
    <mergeCell ref="C987:Q987"/>
    <mergeCell ref="C988:Q988"/>
    <mergeCell ref="C989:D989"/>
    <mergeCell ref="C990:D990"/>
    <mergeCell ref="D247:J247"/>
    <mergeCell ref="D250:J250"/>
    <mergeCell ref="D253:J253"/>
    <mergeCell ref="D46:E46"/>
    <mergeCell ref="D53:E53"/>
    <mergeCell ref="D59:E59"/>
    <mergeCell ref="D74:E74"/>
    <mergeCell ref="D78:E78"/>
    <mergeCell ref="D84:E84"/>
  </mergeCells>
  <printOptions horizontalCentered="1"/>
  <pageMargins left="0.2" right="0.2" top="0.75" bottom="0.75" header="0.3" footer="0.3"/>
  <pageSetup scale="10" orientation="portrait" r:id="rId1"/>
  <headerFooter>
    <oddFooter>&amp;L&amp;D&amp;CBear Capital Partners, Inc.&amp;R&amp;F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29BAE-63C9-4830-969F-C7D2B510D0E3}">
  <sheetPr>
    <tabColor theme="7"/>
    <pageSetUpPr fitToPage="1"/>
  </sheetPr>
  <dimension ref="A2:DT1127"/>
  <sheetViews>
    <sheetView showGridLines="0" topLeftCell="A193" zoomScale="93" zoomScaleNormal="93" workbookViewId="0">
      <selection activeCell="L209" sqref="L209"/>
    </sheetView>
  </sheetViews>
  <sheetFormatPr defaultColWidth="8.77734375" defaultRowHeight="14.4" outlineLevelRow="1"/>
  <cols>
    <col min="1" max="1" width="8.77734375" style="4"/>
    <col min="2" max="2" width="15.21875" style="4" customWidth="1"/>
    <col min="3" max="3" width="28.5546875" style="4" customWidth="1"/>
    <col min="4" max="4" width="23.44140625" style="4" customWidth="1"/>
    <col min="5" max="5" width="22.44140625" style="4" customWidth="1"/>
    <col min="6" max="6" width="18" style="4" customWidth="1"/>
    <col min="7" max="7" width="17.77734375" style="4" customWidth="1"/>
    <col min="8" max="8" width="16.44140625" style="4" customWidth="1"/>
    <col min="9" max="13" width="15.77734375" style="5" customWidth="1"/>
    <col min="14" max="16" width="20.77734375" style="4" customWidth="1"/>
    <col min="17" max="17" width="16.21875" style="4" customWidth="1"/>
    <col min="18" max="28" width="15.21875" style="4" customWidth="1"/>
    <col min="29" max="29" width="12.77734375" style="4" bestFit="1" customWidth="1"/>
    <col min="30" max="30" width="14.21875" style="4" customWidth="1"/>
    <col min="31" max="51" width="12.77734375" style="4" bestFit="1" customWidth="1"/>
    <col min="52" max="52" width="14.21875" style="4" bestFit="1" customWidth="1"/>
    <col min="53" max="77" width="12.77734375" style="4" bestFit="1" customWidth="1"/>
    <col min="78" max="124" width="9.44140625" style="4" bestFit="1" customWidth="1"/>
    <col min="125" max="16384" width="8.77734375" style="4"/>
  </cols>
  <sheetData>
    <row r="2" spans="2:16" ht="21">
      <c r="B2" s="464" t="str">
        <f ca="1">MID(CELL("filename",A1),FIND("]",CELL("filename",A1))+1,255)</f>
        <v>Castle Heights</v>
      </c>
      <c r="M2" s="37"/>
      <c r="N2" s="37"/>
      <c r="O2" s="37"/>
      <c r="P2" s="37"/>
    </row>
    <row r="3" spans="2:16" ht="18">
      <c r="B3" s="22" t="s">
        <v>298</v>
      </c>
      <c r="M3" s="37"/>
      <c r="N3" s="37"/>
      <c r="O3" s="37"/>
      <c r="P3" s="37"/>
    </row>
    <row r="4" spans="2:16" ht="15.6" outlineLevel="1">
      <c r="M4" s="37"/>
      <c r="N4" s="37"/>
      <c r="O4" s="37"/>
      <c r="P4" s="37"/>
    </row>
    <row r="5" spans="2:16" outlineLevel="1">
      <c r="C5" s="4" t="s">
        <v>338</v>
      </c>
      <c r="D5" s="596">
        <f>Summary!C2</f>
        <v>43497</v>
      </c>
      <c r="M5" s="4"/>
    </row>
    <row r="6" spans="2:16" outlineLevel="1">
      <c r="M6" s="4"/>
    </row>
    <row r="7" spans="2:16" ht="16.5" customHeight="1" outlineLevel="1">
      <c r="C7" s="21" t="s">
        <v>2</v>
      </c>
      <c r="I7" s="4"/>
      <c r="M7" s="4"/>
    </row>
    <row r="8" spans="2:16" ht="16.5" customHeight="1" outlineLevel="1">
      <c r="I8" s="4"/>
      <c r="M8" s="4"/>
    </row>
    <row r="9" spans="2:16" ht="16.5" customHeight="1" outlineLevel="1">
      <c r="C9" s="21" t="s">
        <v>3</v>
      </c>
      <c r="D9" s="633" t="str">
        <f>Summary!B11</f>
        <v xml:space="preserve"> Prop #11- Castle Heights LA 90034</v>
      </c>
      <c r="E9" s="634"/>
      <c r="I9" s="4"/>
      <c r="M9" s="4"/>
    </row>
    <row r="10" spans="2:16" ht="16.5" customHeight="1" outlineLevel="1">
      <c r="C10" s="21" t="s">
        <v>4</v>
      </c>
      <c r="D10" s="630">
        <v>1953</v>
      </c>
      <c r="I10" s="4"/>
      <c r="M10" s="4"/>
    </row>
    <row r="11" spans="2:16" ht="16.5" customHeight="1" outlineLevel="1">
      <c r="C11" s="21" t="s">
        <v>5</v>
      </c>
      <c r="D11" s="170">
        <v>21268</v>
      </c>
      <c r="I11" s="4"/>
      <c r="M11" s="4"/>
    </row>
    <row r="12" spans="2:16" ht="16.5" customHeight="1" outlineLevel="1">
      <c r="I12" s="4"/>
      <c r="M12" s="4"/>
    </row>
    <row r="13" spans="2:16" ht="16.5" customHeight="1" outlineLevel="1">
      <c r="C13" s="21" t="s">
        <v>6</v>
      </c>
      <c r="I13" s="4"/>
      <c r="M13" s="4"/>
    </row>
    <row r="14" spans="2:16" ht="16.5" customHeight="1" outlineLevel="1">
      <c r="I14" s="4"/>
      <c r="M14" s="4"/>
    </row>
    <row r="15" spans="2:16" ht="16.5" customHeight="1" outlineLevel="1">
      <c r="C15" s="597" t="s">
        <v>7</v>
      </c>
      <c r="D15" s="598"/>
      <c r="E15" s="599"/>
      <c r="I15" s="4"/>
      <c r="M15" s="4"/>
    </row>
    <row r="16" spans="2:16" ht="16.5" customHeight="1" outlineLevel="1">
      <c r="C16" s="597" t="s">
        <v>8</v>
      </c>
      <c r="D16" s="598"/>
      <c r="E16" s="599"/>
      <c r="I16" s="4"/>
      <c r="M16" s="4"/>
    </row>
    <row r="17" spans="3:17" ht="16.5" customHeight="1" outlineLevel="1">
      <c r="C17" s="597" t="s">
        <v>9</v>
      </c>
      <c r="D17" s="598"/>
      <c r="E17" s="599"/>
      <c r="I17" s="4"/>
      <c r="M17" s="10"/>
      <c r="N17" s="10"/>
      <c r="O17" s="10"/>
      <c r="P17" s="10"/>
      <c r="Q17" s="10"/>
    </row>
    <row r="18" spans="3:17" ht="16.5" customHeight="1" outlineLevel="1">
      <c r="C18" s="597" t="s">
        <v>10</v>
      </c>
      <c r="D18" s="598"/>
      <c r="E18" s="599"/>
      <c r="I18" s="4"/>
      <c r="M18" s="4"/>
    </row>
    <row r="19" spans="3:17" ht="16.5" customHeight="1" outlineLevel="1">
      <c r="I19" s="4"/>
      <c r="M19" s="4"/>
    </row>
    <row r="20" spans="3:17" ht="16.5" customHeight="1" outlineLevel="1">
      <c r="I20" s="4"/>
      <c r="M20" s="4"/>
    </row>
    <row r="21" spans="3:17" ht="16.5" customHeight="1" outlineLevel="1">
      <c r="C21" s="21" t="s">
        <v>11</v>
      </c>
      <c r="I21" s="4"/>
      <c r="M21" s="4"/>
    </row>
    <row r="22" spans="3:17" ht="16.5" customHeight="1" outlineLevel="1">
      <c r="I22" s="4"/>
      <c r="M22" s="4"/>
    </row>
    <row r="23" spans="3:17" ht="16.5" customHeight="1" outlineLevel="1">
      <c r="C23" s="600" t="s">
        <v>12</v>
      </c>
      <c r="D23" s="601"/>
      <c r="E23" s="602"/>
      <c r="F23" s="10"/>
      <c r="G23" s="10"/>
      <c r="H23" s="10"/>
      <c r="I23" s="10"/>
      <c r="M23" s="4"/>
    </row>
    <row r="24" spans="3:17" ht="16.5" customHeight="1" outlineLevel="1">
      <c r="C24" s="600"/>
      <c r="D24" s="601"/>
      <c r="E24" s="602"/>
      <c r="I24" s="4"/>
      <c r="M24" s="4"/>
    </row>
    <row r="25" spans="3:17" ht="16.5" customHeight="1" outlineLevel="1">
      <c r="I25" s="4"/>
      <c r="M25" s="4"/>
      <c r="P25" s="151"/>
    </row>
    <row r="26" spans="3:17" ht="16.5" customHeight="1" outlineLevel="1">
      <c r="C26" s="21" t="s">
        <v>195</v>
      </c>
      <c r="I26" s="4"/>
      <c r="M26" s="152"/>
      <c r="P26" s="151"/>
    </row>
    <row r="27" spans="3:17" ht="16.5" customHeight="1" outlineLevel="1">
      <c r="C27" s="4" t="s">
        <v>196</v>
      </c>
      <c r="E27" s="154">
        <f>E328</f>
        <v>48</v>
      </c>
      <c r="F27" s="155" t="s">
        <v>197</v>
      </c>
      <c r="I27" s="4"/>
      <c r="M27" s="4"/>
      <c r="P27" s="151"/>
    </row>
    <row r="28" spans="3:17" ht="16.5" customHeight="1" outlineLevel="1">
      <c r="C28" s="4" t="s">
        <v>241</v>
      </c>
      <c r="E28" s="427">
        <f>D907</f>
        <v>3.0683794535697431E-2</v>
      </c>
      <c r="F28" s="156"/>
      <c r="M28" s="4"/>
      <c r="P28" s="151"/>
    </row>
    <row r="29" spans="3:17" ht="16.5" customHeight="1" outlineLevel="1">
      <c r="C29" s="4" t="s">
        <v>342</v>
      </c>
      <c r="E29" s="423">
        <f>SUMIF(E823:N823,E27/12,E907:N907)</f>
        <v>5.8851434520083706E-2</v>
      </c>
      <c r="F29" s="156"/>
    </row>
    <row r="30" spans="3:17" ht="16.5" customHeight="1" outlineLevel="1">
      <c r="C30" s="4" t="s">
        <v>40</v>
      </c>
      <c r="E30" s="423">
        <f ca="1">D976</f>
        <v>0.16913502812385561</v>
      </c>
    </row>
    <row r="31" spans="3:17" ht="16.5" customHeight="1" outlineLevel="1"/>
    <row r="32" spans="3:17" ht="16.5" customHeight="1" outlineLevel="1">
      <c r="C32" s="4" t="s">
        <v>198</v>
      </c>
      <c r="E32" s="153">
        <f ca="1">-SUMIF(D979:DT979,"&lt;0",D979:DT979)</f>
        <v>2235981.5999999996</v>
      </c>
      <c r="F32" s="156"/>
    </row>
    <row r="33" spans="2:15" ht="16.5" customHeight="1" outlineLevel="1">
      <c r="C33" s="4" t="s">
        <v>350</v>
      </c>
      <c r="E33" s="152">
        <f ca="1">SUMIF(D979:DT979,"&gt;0",D979:DT979)/-SUMIF(D979:DT979,"&lt;0",D979:DT979)</f>
        <v>6.2844749108367797</v>
      </c>
      <c r="F33" s="152" t="s">
        <v>41</v>
      </c>
      <c r="G33" s="152"/>
    </row>
    <row r="34" spans="2:15" ht="16.5" customHeight="1" outlineLevel="1">
      <c r="C34" s="4" t="s">
        <v>343</v>
      </c>
      <c r="E34" s="424">
        <f ca="1">SUMIF(E823:N823,E27/12,E922:N922)</f>
        <v>-3.1031619942659287E-2</v>
      </c>
      <c r="F34" s="153"/>
    </row>
    <row r="35" spans="2:15" ht="16.5" customHeight="1" outlineLevel="1">
      <c r="C35" s="425" t="s">
        <v>345</v>
      </c>
      <c r="D35" s="425"/>
      <c r="E35" s="426">
        <f>D323</f>
        <v>6.3209453946024938E-2</v>
      </c>
      <c r="F35" s="153"/>
    </row>
    <row r="36" spans="2:15" ht="16.5" customHeight="1" outlineLevel="1">
      <c r="C36" s="4" t="s">
        <v>199</v>
      </c>
      <c r="E36" s="153">
        <f ca="1">SUM(D979:DT979)</f>
        <v>11815988.666292679</v>
      </c>
      <c r="F36" s="153"/>
    </row>
    <row r="37" spans="2:15" ht="16.5" customHeight="1" outlineLevel="1">
      <c r="C37" s="4" t="s">
        <v>243</v>
      </c>
      <c r="E37" s="427">
        <f ca="1">D981</f>
        <v>0.70031491518020639</v>
      </c>
    </row>
    <row r="39" spans="2:15" ht="18">
      <c r="B39" s="471" t="s">
        <v>15</v>
      </c>
    </row>
    <row r="40" spans="2:15" outlineLevel="1"/>
    <row r="41" spans="2:15" outlineLevel="1">
      <c r="I41" s="4"/>
      <c r="J41" s="4"/>
      <c r="K41" s="4"/>
      <c r="L41" s="4"/>
      <c r="M41" s="4"/>
    </row>
    <row r="42" spans="2:15" outlineLevel="1">
      <c r="D42" s="593" t="s">
        <v>215</v>
      </c>
      <c r="E42" s="593"/>
      <c r="F42" s="6">
        <f>SUM(E43:E45)</f>
        <v>1000</v>
      </c>
      <c r="I42" s="4"/>
      <c r="J42" s="4"/>
      <c r="K42" s="4"/>
      <c r="L42" s="4"/>
      <c r="M42" s="4"/>
    </row>
    <row r="43" spans="2:15" outlineLevel="1">
      <c r="D43" s="4" t="s">
        <v>42</v>
      </c>
      <c r="E43" s="161">
        <v>0</v>
      </c>
      <c r="F43" s="7"/>
      <c r="I43" s="4"/>
      <c r="J43" s="4"/>
      <c r="K43" s="4"/>
      <c r="L43" s="4"/>
      <c r="M43" s="4"/>
    </row>
    <row r="44" spans="2:15" outlineLevel="1">
      <c r="D44" s="4" t="s">
        <v>43</v>
      </c>
      <c r="E44" s="161">
        <v>0</v>
      </c>
      <c r="F44" s="7"/>
      <c r="I44" s="4"/>
      <c r="J44" s="4"/>
      <c r="K44" s="4"/>
      <c r="L44" s="4"/>
      <c r="M44" s="4"/>
    </row>
    <row r="45" spans="2:15" outlineLevel="1">
      <c r="D45" s="4" t="s">
        <v>44</v>
      </c>
      <c r="E45" s="158">
        <v>1000</v>
      </c>
      <c r="F45" s="7"/>
      <c r="I45" s="4"/>
      <c r="J45" s="4"/>
      <c r="K45" s="4"/>
      <c r="L45" s="4"/>
      <c r="M45" s="4"/>
    </row>
    <row r="46" spans="2:15" outlineLevel="1">
      <c r="D46" s="1100" t="s">
        <v>45</v>
      </c>
      <c r="E46" s="1100"/>
      <c r="F46" s="6">
        <f>SUM(E47:E52)</f>
        <v>8554000</v>
      </c>
      <c r="I46" s="4"/>
      <c r="J46" s="4"/>
      <c r="K46" s="4"/>
      <c r="L46" s="4"/>
      <c r="M46" s="4"/>
    </row>
    <row r="47" spans="2:15" outlineLevel="1">
      <c r="D47" s="4" t="s">
        <v>0</v>
      </c>
      <c r="E47" s="158">
        <v>8550000</v>
      </c>
      <c r="F47" s="832"/>
      <c r="G47" s="248"/>
      <c r="H47" s="248"/>
      <c r="I47" s="248"/>
      <c r="J47" s="248"/>
      <c r="K47" s="248"/>
      <c r="L47" s="248"/>
      <c r="M47" s="248"/>
      <c r="N47" s="248" t="s">
        <v>537</v>
      </c>
      <c r="O47" s="833"/>
    </row>
    <row r="48" spans="2:15" outlineLevel="1">
      <c r="D48" s="4" t="s">
        <v>46</v>
      </c>
      <c r="E48" s="162"/>
      <c r="F48" s="7"/>
      <c r="I48" s="4"/>
      <c r="J48" s="4"/>
      <c r="K48" s="4"/>
      <c r="L48" s="4"/>
      <c r="M48" s="4"/>
      <c r="N48" s="248" t="s">
        <v>538</v>
      </c>
      <c r="O48" s="833"/>
    </row>
    <row r="49" spans="4:15" outlineLevel="1">
      <c r="D49" s="4" t="s">
        <v>47</v>
      </c>
      <c r="E49" s="162"/>
      <c r="F49" s="7"/>
      <c r="I49" s="4"/>
      <c r="J49" s="4"/>
      <c r="K49" s="4"/>
      <c r="L49" s="4"/>
      <c r="M49" s="4"/>
      <c r="N49" s="248" t="s">
        <v>539</v>
      </c>
      <c r="O49" s="833"/>
    </row>
    <row r="50" spans="4:15" outlineLevel="1">
      <c r="D50" s="4" t="s">
        <v>48</v>
      </c>
      <c r="E50" s="162"/>
      <c r="F50" s="7"/>
      <c r="G50" s="969" t="s">
        <v>923</v>
      </c>
      <c r="H50" s="969" t="s">
        <v>924</v>
      </c>
      <c r="I50" s="969" t="s">
        <v>925</v>
      </c>
      <c r="J50" s="4"/>
      <c r="K50" s="4"/>
      <c r="L50" s="4"/>
      <c r="M50" s="4"/>
      <c r="N50" s="248" t="s">
        <v>540</v>
      </c>
      <c r="O50" s="833"/>
    </row>
    <row r="51" spans="4:15" outlineLevel="1">
      <c r="D51" s="4" t="s">
        <v>219</v>
      </c>
      <c r="E51" s="970">
        <f>G51*C159</f>
        <v>0</v>
      </c>
      <c r="F51" s="7"/>
      <c r="G51" s="967">
        <v>0</v>
      </c>
      <c r="H51" s="968">
        <v>0.5</v>
      </c>
      <c r="I51" s="968">
        <v>0.5</v>
      </c>
      <c r="J51" s="4"/>
      <c r="K51" s="4"/>
      <c r="L51" s="4"/>
      <c r="M51" s="4"/>
      <c r="N51" s="248" t="s">
        <v>541</v>
      </c>
      <c r="O51" s="833"/>
    </row>
    <row r="52" spans="4:15" outlineLevel="1">
      <c r="D52" s="4" t="s">
        <v>217</v>
      </c>
      <c r="E52" s="158">
        <v>4000</v>
      </c>
      <c r="F52" s="7"/>
      <c r="H52" s="200">
        <f>G51*H51</f>
        <v>0</v>
      </c>
      <c r="I52" s="200">
        <f>G51*I51</f>
        <v>0</v>
      </c>
      <c r="J52" s="4"/>
      <c r="K52" s="4"/>
      <c r="L52" s="4"/>
      <c r="M52" s="4"/>
      <c r="N52" s="248" t="s">
        <v>542</v>
      </c>
      <c r="O52" s="833"/>
    </row>
    <row r="53" spans="4:15" outlineLevel="1">
      <c r="D53" s="1100" t="s">
        <v>49</v>
      </c>
      <c r="E53" s="1100"/>
      <c r="F53" s="6">
        <f>SUM(E54:E58)</f>
        <v>185408</v>
      </c>
      <c r="I53" s="4"/>
      <c r="J53" s="4"/>
      <c r="K53" s="4"/>
      <c r="L53" s="4"/>
      <c r="M53" s="4"/>
      <c r="N53" s="248" t="s">
        <v>543</v>
      </c>
      <c r="O53" s="833"/>
    </row>
    <row r="54" spans="4:15" outlineLevel="1">
      <c r="D54" s="4" t="s">
        <v>50</v>
      </c>
      <c r="E54" s="158">
        <v>0</v>
      </c>
      <c r="F54" s="7"/>
      <c r="I54" s="4"/>
      <c r="J54" s="4"/>
      <c r="K54" s="4"/>
      <c r="L54" s="4"/>
      <c r="M54" s="4"/>
      <c r="N54" s="248" t="s">
        <v>544</v>
      </c>
      <c r="O54" s="833"/>
    </row>
    <row r="55" spans="4:15" outlineLevel="1">
      <c r="D55" s="9" t="s">
        <v>51</v>
      </c>
      <c r="E55" s="160">
        <f>E47*0.02</f>
        <v>171000</v>
      </c>
      <c r="I55" s="4"/>
      <c r="J55" s="4"/>
      <c r="K55" s="4"/>
      <c r="L55" s="4"/>
      <c r="M55" s="4"/>
      <c r="N55" s="248" t="s">
        <v>545</v>
      </c>
      <c r="O55" s="833"/>
    </row>
    <row r="56" spans="4:15" outlineLevel="1">
      <c r="D56" s="10" t="s">
        <v>218</v>
      </c>
      <c r="E56" s="160">
        <v>2500</v>
      </c>
      <c r="I56" s="4"/>
      <c r="J56" s="4"/>
      <c r="K56" s="4"/>
      <c r="L56" s="4"/>
      <c r="M56" s="4"/>
      <c r="N56" s="248" t="s">
        <v>546</v>
      </c>
      <c r="O56" s="833"/>
    </row>
    <row r="57" spans="4:15" outlineLevel="1">
      <c r="D57" s="4" t="s">
        <v>212</v>
      </c>
      <c r="E57" s="158">
        <f>2528+3000</f>
        <v>5528</v>
      </c>
      <c r="F57" s="11"/>
      <c r="I57" s="4"/>
      <c r="J57" s="4"/>
      <c r="K57" s="4"/>
      <c r="L57" s="4"/>
      <c r="M57" s="4"/>
    </row>
    <row r="58" spans="4:15" outlineLevel="1">
      <c r="D58" s="4" t="s">
        <v>52</v>
      </c>
      <c r="E58" s="158">
        <f>2600+2780+1000</f>
        <v>6380</v>
      </c>
      <c r="I58" s="4"/>
      <c r="J58" s="4"/>
      <c r="K58" s="4"/>
      <c r="L58" s="4"/>
      <c r="M58" s="4"/>
    </row>
    <row r="59" spans="4:15" outlineLevel="1">
      <c r="D59" s="1102" t="s">
        <v>216</v>
      </c>
      <c r="E59" s="1102"/>
      <c r="F59" s="6">
        <f>SUM(E60:E73)</f>
        <v>120000</v>
      </c>
      <c r="I59" s="4"/>
      <c r="J59" s="4"/>
      <c r="K59" s="4"/>
      <c r="L59" s="4"/>
      <c r="M59" s="4"/>
    </row>
    <row r="60" spans="4:15" outlineLevel="1">
      <c r="D60" s="4" t="s">
        <v>210</v>
      </c>
      <c r="E60" s="158">
        <v>20000</v>
      </c>
      <c r="F60" s="7"/>
      <c r="I60" s="4"/>
      <c r="J60" s="410" t="s">
        <v>324</v>
      </c>
      <c r="K60" s="410" t="s">
        <v>325</v>
      </c>
      <c r="L60" s="410" t="s">
        <v>18</v>
      </c>
      <c r="M60" s="4"/>
    </row>
    <row r="61" spans="4:15" ht="15.75" customHeight="1" outlineLevel="1">
      <c r="D61" s="4" t="s">
        <v>209</v>
      </c>
      <c r="E61" s="158">
        <v>20000</v>
      </c>
      <c r="F61" s="7"/>
      <c r="H61" s="4" t="s">
        <v>55</v>
      </c>
      <c r="I61" s="4"/>
      <c r="J61" s="345">
        <f>H268</f>
        <v>1000</v>
      </c>
      <c r="K61" s="345">
        <f>H288</f>
        <v>0</v>
      </c>
      <c r="L61" s="345">
        <f>J61+K61</f>
        <v>1000</v>
      </c>
      <c r="M61" s="4"/>
    </row>
    <row r="62" spans="4:15" ht="15" customHeight="1" outlineLevel="1">
      <c r="D62" s="4" t="s">
        <v>213</v>
      </c>
      <c r="E62" s="158">
        <v>20000</v>
      </c>
      <c r="F62" s="7"/>
      <c r="H62" s="4" t="s">
        <v>155</v>
      </c>
      <c r="I62" s="4"/>
      <c r="J62" s="345">
        <f t="shared" ref="J62:J72" si="0">H269</f>
        <v>44719.632000000005</v>
      </c>
      <c r="K62" s="345">
        <f t="shared" ref="K62:K72" si="1">H289</f>
        <v>0</v>
      </c>
      <c r="L62" s="345">
        <f t="shared" ref="L62:L72" si="2">J62+K62</f>
        <v>44719.632000000005</v>
      </c>
      <c r="M62" s="4"/>
    </row>
    <row r="63" spans="4:15" ht="15" customHeight="1" outlineLevel="1">
      <c r="D63" s="12" t="s">
        <v>211</v>
      </c>
      <c r="E63" s="158">
        <v>20000</v>
      </c>
      <c r="F63" s="7"/>
      <c r="H63" s="4" t="s">
        <v>156</v>
      </c>
      <c r="I63" s="4"/>
      <c r="J63" s="345">
        <f t="shared" si="0"/>
        <v>44719.632000000005</v>
      </c>
      <c r="K63" s="345">
        <f t="shared" si="1"/>
        <v>0</v>
      </c>
      <c r="L63" s="345">
        <f t="shared" si="2"/>
        <v>44719.632000000005</v>
      </c>
      <c r="M63" s="4"/>
    </row>
    <row r="64" spans="4:15" ht="15" customHeight="1" outlineLevel="1">
      <c r="D64" s="12" t="s">
        <v>220</v>
      </c>
      <c r="E64" s="158">
        <v>20000</v>
      </c>
      <c r="F64" s="7"/>
      <c r="H64" s="333" t="s">
        <v>158</v>
      </c>
      <c r="I64" s="4"/>
      <c r="J64" s="345">
        <f t="shared" si="0"/>
        <v>22359.816000000003</v>
      </c>
      <c r="K64" s="345">
        <f t="shared" si="1"/>
        <v>0</v>
      </c>
      <c r="L64" s="345">
        <f t="shared" si="2"/>
        <v>22359.816000000003</v>
      </c>
      <c r="M64" s="4"/>
    </row>
    <row r="65" spans="4:14" outlineLevel="1">
      <c r="D65" s="4" t="s">
        <v>221</v>
      </c>
      <c r="E65" s="158">
        <v>20000</v>
      </c>
      <c r="F65" s="7"/>
      <c r="H65" s="4" t="s">
        <v>54</v>
      </c>
      <c r="I65" s="4"/>
      <c r="J65" s="345">
        <f t="shared" si="0"/>
        <v>9838.3190400000003</v>
      </c>
      <c r="K65" s="345">
        <f t="shared" si="1"/>
        <v>0</v>
      </c>
      <c r="L65" s="345">
        <f t="shared" si="2"/>
        <v>9838.3190400000003</v>
      </c>
      <c r="M65" s="4"/>
    </row>
    <row r="66" spans="4:14" outlineLevel="1">
      <c r="D66" s="4" t="s">
        <v>162</v>
      </c>
      <c r="E66" s="158">
        <v>0</v>
      </c>
      <c r="F66" s="7"/>
      <c r="H66" s="4" t="s">
        <v>56</v>
      </c>
      <c r="I66" s="4"/>
      <c r="J66" s="345">
        <f t="shared" si="0"/>
        <v>6000</v>
      </c>
      <c r="K66" s="345">
        <f t="shared" si="1"/>
        <v>0</v>
      </c>
      <c r="L66" s="345">
        <f t="shared" si="2"/>
        <v>6000</v>
      </c>
      <c r="M66" s="4"/>
    </row>
    <row r="67" spans="4:14" outlineLevel="1">
      <c r="D67" s="4" t="s">
        <v>163</v>
      </c>
      <c r="E67" s="158">
        <v>0</v>
      </c>
      <c r="F67" s="7"/>
      <c r="H67" s="4" t="s">
        <v>57</v>
      </c>
      <c r="I67" s="4"/>
      <c r="J67" s="345">
        <f t="shared" si="0"/>
        <v>6000</v>
      </c>
      <c r="K67" s="345">
        <f t="shared" si="1"/>
        <v>0</v>
      </c>
      <c r="L67" s="345">
        <f t="shared" si="2"/>
        <v>6000</v>
      </c>
      <c r="M67" s="4"/>
    </row>
    <row r="68" spans="4:14" outlineLevel="1">
      <c r="D68" s="4" t="s">
        <v>53</v>
      </c>
      <c r="E68" s="158">
        <v>0</v>
      </c>
      <c r="H68" s="4" t="s">
        <v>161</v>
      </c>
      <c r="I68" s="4"/>
      <c r="J68" s="345">
        <f t="shared" si="0"/>
        <v>0</v>
      </c>
      <c r="K68" s="345">
        <f t="shared" si="1"/>
        <v>0</v>
      </c>
      <c r="L68" s="345">
        <f t="shared" si="2"/>
        <v>0</v>
      </c>
      <c r="M68" s="4"/>
    </row>
    <row r="69" spans="4:14" outlineLevel="1">
      <c r="D69" s="4" t="s">
        <v>165</v>
      </c>
      <c r="E69" s="158">
        <v>0</v>
      </c>
      <c r="H69" s="4" t="s">
        <v>162</v>
      </c>
      <c r="I69" s="4"/>
      <c r="J69" s="345">
        <f t="shared" si="0"/>
        <v>0</v>
      </c>
      <c r="K69" s="345">
        <f t="shared" si="1"/>
        <v>0</v>
      </c>
      <c r="L69" s="345">
        <f t="shared" si="2"/>
        <v>0</v>
      </c>
      <c r="M69" s="4"/>
    </row>
    <row r="70" spans="4:14" outlineLevel="1">
      <c r="D70" s="12" t="s">
        <v>56</v>
      </c>
      <c r="E70" s="161">
        <v>0</v>
      </c>
      <c r="F70" s="7"/>
      <c r="H70" s="4" t="s">
        <v>163</v>
      </c>
      <c r="I70" s="4"/>
      <c r="J70" s="345">
        <f t="shared" si="0"/>
        <v>0</v>
      </c>
      <c r="K70" s="345">
        <f t="shared" si="1"/>
        <v>0</v>
      </c>
      <c r="L70" s="345">
        <f t="shared" si="2"/>
        <v>0</v>
      </c>
      <c r="M70" s="4"/>
    </row>
    <row r="71" spans="4:14" outlineLevel="1">
      <c r="D71" s="12" t="s">
        <v>57</v>
      </c>
      <c r="E71" s="161">
        <v>0</v>
      </c>
      <c r="F71" s="7"/>
      <c r="H71" s="4" t="s">
        <v>164</v>
      </c>
      <c r="I71" s="4"/>
      <c r="J71" s="345">
        <f t="shared" si="0"/>
        <v>15000</v>
      </c>
      <c r="K71" s="345">
        <f t="shared" si="1"/>
        <v>0</v>
      </c>
      <c r="L71" s="345">
        <f t="shared" si="2"/>
        <v>15000</v>
      </c>
      <c r="M71" s="4"/>
    </row>
    <row r="72" spans="4:14" outlineLevel="1">
      <c r="D72" s="12" t="s">
        <v>58</v>
      </c>
      <c r="E72" s="161">
        <v>0</v>
      </c>
      <c r="F72" s="7"/>
      <c r="H72" s="408" t="s">
        <v>165</v>
      </c>
      <c r="I72" s="408"/>
      <c r="J72" s="409">
        <f t="shared" si="0"/>
        <v>2500</v>
      </c>
      <c r="K72" s="409">
        <f t="shared" si="1"/>
        <v>0</v>
      </c>
      <c r="L72" s="409">
        <f t="shared" si="2"/>
        <v>2500</v>
      </c>
      <c r="M72" s="4"/>
    </row>
    <row r="73" spans="4:14" ht="15" outlineLevel="1" thickBot="1">
      <c r="D73" s="12" t="s">
        <v>59</v>
      </c>
      <c r="E73" s="161">
        <v>0</v>
      </c>
      <c r="F73" s="7"/>
      <c r="H73" s="21" t="s">
        <v>18</v>
      </c>
      <c r="I73" s="21"/>
      <c r="J73" s="407">
        <f>SUM(J61:J72)</f>
        <v>152137.39904000002</v>
      </c>
      <c r="K73" s="407">
        <f t="shared" ref="K73:L73" si="3">SUM(K61:K72)</f>
        <v>0</v>
      </c>
      <c r="L73" s="407">
        <f t="shared" si="3"/>
        <v>152137.39904000002</v>
      </c>
      <c r="M73" s="4"/>
    </row>
    <row r="74" spans="4:14" ht="15" outlineLevel="1" thickTop="1">
      <c r="D74" s="1103" t="s">
        <v>60</v>
      </c>
      <c r="E74" s="1102"/>
      <c r="F74" s="6">
        <f>SUM(E75:E77)</f>
        <v>1039500</v>
      </c>
      <c r="I74" s="4"/>
      <c r="J74" s="4"/>
      <c r="K74" s="4"/>
      <c r="L74" s="4"/>
      <c r="M74" s="4"/>
    </row>
    <row r="75" spans="4:14" outlineLevel="1">
      <c r="D75" s="9" t="s">
        <v>61</v>
      </c>
      <c r="E75" s="8">
        <f>H118</f>
        <v>910000</v>
      </c>
      <c r="F75" s="7"/>
      <c r="I75" s="4"/>
      <c r="J75" s="4"/>
      <c r="K75" s="4"/>
      <c r="L75" s="4"/>
      <c r="M75" s="4"/>
    </row>
    <row r="76" spans="4:14" outlineLevel="1">
      <c r="D76" s="9" t="s">
        <v>62</v>
      </c>
      <c r="E76" s="8">
        <f>H108</f>
        <v>35000</v>
      </c>
      <c r="F76" s="7"/>
      <c r="I76" s="4"/>
      <c r="J76" s="4"/>
      <c r="K76" s="4"/>
      <c r="L76" s="4"/>
      <c r="M76" s="4"/>
    </row>
    <row r="77" spans="4:14" outlineLevel="1">
      <c r="D77" s="4" t="s">
        <v>63</v>
      </c>
      <c r="E77" s="8">
        <f>H120</f>
        <v>94500</v>
      </c>
      <c r="I77" s="4"/>
      <c r="J77" s="4"/>
      <c r="K77" s="4"/>
      <c r="L77" s="4"/>
      <c r="M77" s="4"/>
    </row>
    <row r="78" spans="4:14" ht="15" outlineLevel="1" thickBot="1">
      <c r="D78" s="1100" t="s">
        <v>64</v>
      </c>
      <c r="E78" s="1100"/>
      <c r="F78" s="13">
        <f>SUM(F42:F74)</f>
        <v>9899908</v>
      </c>
      <c r="I78" s="4"/>
      <c r="J78" s="4"/>
      <c r="K78" s="4"/>
      <c r="L78" s="4"/>
      <c r="M78" s="4"/>
    </row>
    <row r="79" spans="4:14" ht="15" outlineLevel="1" thickTop="1">
      <c r="D79" s="14" t="s">
        <v>65</v>
      </c>
      <c r="E79" s="161">
        <v>1225000</v>
      </c>
      <c r="H79" s="4" t="s">
        <v>1062</v>
      </c>
      <c r="K79" s="1025">
        <f ca="1">-SUMIF(E979:DT979,"&lt;0",E979:DT979)</f>
        <v>0</v>
      </c>
      <c r="M79" s="428">
        <f ca="1">-SUMIF(E956:DT956,"&lt;0",E956:DT956)-F74</f>
        <v>-622912.0790794841</v>
      </c>
      <c r="N79" s="4" t="s">
        <v>559</v>
      </c>
    </row>
    <row r="80" spans="4:14" outlineLevel="1">
      <c r="D80" s="15" t="s">
        <v>214</v>
      </c>
      <c r="E80" s="158">
        <v>0</v>
      </c>
      <c r="I80" s="4"/>
      <c r="J80" s="4"/>
      <c r="K80" s="4"/>
      <c r="L80" s="4"/>
      <c r="M80" s="4"/>
    </row>
    <row r="81" spans="2:13" outlineLevel="1">
      <c r="D81" s="4" t="s">
        <v>322</v>
      </c>
      <c r="E81" s="158">
        <v>35000</v>
      </c>
      <c r="I81" s="4"/>
      <c r="J81" s="4"/>
      <c r="K81" s="4"/>
      <c r="L81" s="4"/>
      <c r="M81" s="4"/>
    </row>
    <row r="82" spans="2:13" outlineLevel="1">
      <c r="D82" s="4" t="s">
        <v>323</v>
      </c>
      <c r="E82" s="158">
        <v>20000</v>
      </c>
      <c r="I82" s="4"/>
      <c r="J82" s="4"/>
      <c r="K82" s="4"/>
      <c r="L82" s="4"/>
      <c r="M82" s="4"/>
    </row>
    <row r="83" spans="2:13" outlineLevel="1">
      <c r="D83" s="4" t="s">
        <v>16</v>
      </c>
      <c r="E83" s="162">
        <v>0</v>
      </c>
      <c r="I83" s="4"/>
      <c r="J83" s="4"/>
      <c r="K83" s="4"/>
      <c r="L83" s="4"/>
      <c r="M83" s="4"/>
    </row>
    <row r="84" spans="2:13" ht="15" outlineLevel="1" thickBot="1">
      <c r="D84" s="1100" t="s">
        <v>66</v>
      </c>
      <c r="E84" s="1100"/>
      <c r="F84" s="13">
        <f>SUM(E79:E83)+F78</f>
        <v>11179908</v>
      </c>
      <c r="I84" s="4"/>
      <c r="J84" s="4"/>
      <c r="K84" s="4"/>
      <c r="L84" s="4"/>
      <c r="M84" s="4"/>
    </row>
    <row r="85" spans="2:13" ht="15" outlineLevel="1" thickTop="1">
      <c r="I85" s="4"/>
      <c r="J85" s="4"/>
      <c r="K85" s="4"/>
      <c r="L85" s="4"/>
      <c r="M85" s="4"/>
    </row>
    <row r="86" spans="2:13" outlineLevel="1">
      <c r="E86" s="11"/>
    </row>
    <row r="88" spans="2:13" ht="18">
      <c r="B88" s="471" t="s">
        <v>226</v>
      </c>
      <c r="I88" s="4"/>
      <c r="J88" s="4"/>
      <c r="K88" s="4"/>
      <c r="L88" s="4"/>
      <c r="M88" s="4"/>
    </row>
    <row r="89" spans="2:13" outlineLevel="1">
      <c r="I89" s="4"/>
      <c r="J89" s="4"/>
      <c r="K89" s="4"/>
      <c r="L89" s="4"/>
      <c r="M89" s="4"/>
    </row>
    <row r="90" spans="2:13" ht="16.2" outlineLevel="1">
      <c r="C90" s="23" t="s">
        <v>77</v>
      </c>
      <c r="H90" s="24" t="s">
        <v>76</v>
      </c>
      <c r="I90" s="25" t="s">
        <v>78</v>
      </c>
      <c r="J90" s="4"/>
      <c r="K90" s="4"/>
      <c r="L90" s="4"/>
      <c r="M90" s="4"/>
    </row>
    <row r="91" spans="2:13" outlineLevel="1">
      <c r="D91" s="4" t="s">
        <v>79</v>
      </c>
      <c r="H91" s="158">
        <v>10000</v>
      </c>
      <c r="I91" s="26"/>
      <c r="J91" s="4"/>
      <c r="K91" s="4"/>
      <c r="L91" s="4"/>
      <c r="M91" s="4"/>
    </row>
    <row r="92" spans="2:13" outlineLevel="1">
      <c r="D92" s="4" t="s">
        <v>80</v>
      </c>
      <c r="H92" s="158">
        <v>0</v>
      </c>
      <c r="I92" s="26"/>
      <c r="J92" s="4"/>
      <c r="K92" s="4"/>
      <c r="L92" s="4"/>
      <c r="M92" s="4"/>
    </row>
    <row r="93" spans="2:13" outlineLevel="1">
      <c r="D93" s="4" t="s">
        <v>81</v>
      </c>
      <c r="H93" s="158">
        <v>0</v>
      </c>
      <c r="I93" s="26"/>
      <c r="J93" s="27"/>
      <c r="K93" s="4"/>
      <c r="L93" s="4"/>
      <c r="M93" s="4"/>
    </row>
    <row r="94" spans="2:13" outlineLevel="1">
      <c r="D94" s="4" t="s">
        <v>82</v>
      </c>
      <c r="H94" s="158">
        <v>0</v>
      </c>
      <c r="I94" s="26"/>
      <c r="J94" s="27"/>
      <c r="K94" s="4"/>
      <c r="L94" s="4"/>
      <c r="M94" s="4"/>
    </row>
    <row r="95" spans="2:13" outlineLevel="1">
      <c r="D95" s="4" t="s">
        <v>83</v>
      </c>
      <c r="H95" s="158">
        <v>5000</v>
      </c>
      <c r="I95" s="26"/>
      <c r="J95" s="27"/>
      <c r="K95" s="11"/>
      <c r="L95" s="4"/>
      <c r="M95" s="4"/>
    </row>
    <row r="96" spans="2:13" outlineLevel="1">
      <c r="D96" s="4" t="s">
        <v>84</v>
      </c>
      <c r="H96" s="158">
        <v>0</v>
      </c>
      <c r="I96" s="26"/>
      <c r="J96" s="4"/>
      <c r="K96" s="4"/>
      <c r="L96" s="4"/>
      <c r="M96" s="4"/>
    </row>
    <row r="97" spans="3:13" outlineLevel="1">
      <c r="D97" s="4" t="s">
        <v>85</v>
      </c>
      <c r="H97" s="158">
        <v>0</v>
      </c>
      <c r="I97" s="26"/>
      <c r="J97" s="4"/>
      <c r="K97" s="4"/>
      <c r="L97" s="4"/>
      <c r="M97" s="4"/>
    </row>
    <row r="98" spans="3:13" outlineLevel="1">
      <c r="D98" s="4" t="s">
        <v>86</v>
      </c>
      <c r="H98" s="158">
        <v>5000</v>
      </c>
      <c r="I98" s="26"/>
      <c r="J98" s="4"/>
      <c r="K98" s="4"/>
      <c r="L98" s="4"/>
      <c r="M98" s="4"/>
    </row>
    <row r="99" spans="3:13" outlineLevel="1">
      <c r="D99" s="4" t="s">
        <v>87</v>
      </c>
      <c r="H99" s="158">
        <v>0</v>
      </c>
      <c r="I99" s="26"/>
      <c r="J99" s="4"/>
      <c r="K99" s="4"/>
      <c r="L99" s="4"/>
      <c r="M99" s="4"/>
    </row>
    <row r="100" spans="3:13" outlineLevel="1">
      <c r="D100" s="4" t="s">
        <v>88</v>
      </c>
      <c r="H100" s="158">
        <v>0</v>
      </c>
      <c r="I100" s="26"/>
      <c r="J100" s="4"/>
      <c r="K100" s="4"/>
      <c r="L100" s="4"/>
      <c r="M100" s="4"/>
    </row>
    <row r="101" spans="3:13" outlineLevel="1">
      <c r="D101" s="4" t="s">
        <v>89</v>
      </c>
      <c r="H101" s="158">
        <v>0</v>
      </c>
      <c r="I101" s="26"/>
      <c r="J101" s="4"/>
      <c r="K101" s="4"/>
      <c r="L101" s="4"/>
      <c r="M101" s="4"/>
    </row>
    <row r="102" spans="3:13" outlineLevel="1">
      <c r="D102" s="4" t="s">
        <v>541</v>
      </c>
      <c r="H102" s="158"/>
      <c r="I102" s="26"/>
      <c r="J102" s="4"/>
      <c r="K102" s="4"/>
      <c r="L102" s="4"/>
      <c r="M102" s="4"/>
    </row>
    <row r="103" spans="3:13" outlineLevel="1">
      <c r="D103" s="4" t="s">
        <v>542</v>
      </c>
      <c r="H103" s="158"/>
      <c r="I103" s="26"/>
      <c r="J103" s="4"/>
      <c r="K103" s="4"/>
      <c r="L103" s="4"/>
      <c r="M103" s="4"/>
    </row>
    <row r="104" spans="3:13" outlineLevel="1">
      <c r="D104" s="4" t="s">
        <v>543</v>
      </c>
      <c r="H104" s="158"/>
      <c r="I104" s="26"/>
      <c r="J104" s="4"/>
      <c r="K104" s="4"/>
      <c r="L104" s="4"/>
      <c r="M104" s="4"/>
    </row>
    <row r="105" spans="3:13" outlineLevel="1">
      <c r="D105" s="4" t="s">
        <v>544</v>
      </c>
      <c r="H105" s="158"/>
      <c r="I105" s="26"/>
      <c r="J105" s="4"/>
      <c r="K105" s="4"/>
      <c r="L105" s="4"/>
      <c r="M105" s="4"/>
    </row>
    <row r="106" spans="3:13" outlineLevel="1">
      <c r="D106" s="4" t="s">
        <v>545</v>
      </c>
      <c r="H106" s="158"/>
      <c r="I106" s="26"/>
      <c r="J106" s="4"/>
      <c r="K106" s="4"/>
      <c r="L106" s="4"/>
      <c r="M106" s="4"/>
    </row>
    <row r="107" spans="3:13" outlineLevel="1">
      <c r="D107" s="408" t="s">
        <v>546</v>
      </c>
      <c r="E107" s="28"/>
      <c r="F107" s="28"/>
      <c r="G107" s="28"/>
      <c r="H107" s="158">
        <v>15000</v>
      </c>
      <c r="I107" s="26"/>
      <c r="J107" s="4"/>
      <c r="K107" s="4"/>
      <c r="L107" s="4"/>
      <c r="M107" s="4"/>
    </row>
    <row r="108" spans="3:13" outlineLevel="1">
      <c r="G108" s="21" t="s">
        <v>90</v>
      </c>
      <c r="H108" s="29">
        <f>SUM(H91:H107)</f>
        <v>35000</v>
      </c>
      <c r="I108" s="26"/>
      <c r="J108" s="4"/>
      <c r="K108" s="4"/>
      <c r="L108" s="4"/>
      <c r="M108" s="4"/>
    </row>
    <row r="109" spans="3:13" outlineLevel="1">
      <c r="I109" s="26"/>
      <c r="J109" s="4"/>
      <c r="K109" s="4"/>
      <c r="L109" s="4"/>
      <c r="M109" s="4"/>
    </row>
    <row r="110" spans="3:13" outlineLevel="1">
      <c r="I110" s="26"/>
      <c r="J110" s="4"/>
      <c r="K110" s="4"/>
      <c r="L110" s="4"/>
      <c r="M110" s="4"/>
    </row>
    <row r="111" spans="3:13" outlineLevel="1">
      <c r="C111" s="23" t="s">
        <v>91</v>
      </c>
      <c r="I111" s="26"/>
      <c r="J111" s="4"/>
      <c r="K111" s="4" t="s">
        <v>250</v>
      </c>
      <c r="L111" s="4"/>
      <c r="M111" s="4"/>
    </row>
    <row r="112" spans="3:13" outlineLevel="1">
      <c r="D112" s="15" t="s">
        <v>547</v>
      </c>
      <c r="H112" s="30">
        <f t="shared" ref="H112:H117" si="4">I112*($C$159*K112)</f>
        <v>910000</v>
      </c>
      <c r="I112" s="159">
        <v>35000</v>
      </c>
      <c r="J112" s="15" t="s">
        <v>92</v>
      </c>
      <c r="K112" s="377">
        <v>1</v>
      </c>
      <c r="L112" s="4"/>
      <c r="M112" s="4"/>
    </row>
    <row r="113" spans="2:38" outlineLevel="1">
      <c r="D113" s="15" t="s">
        <v>548</v>
      </c>
      <c r="H113" s="30">
        <f t="shared" si="4"/>
        <v>0</v>
      </c>
      <c r="I113" s="159">
        <v>0</v>
      </c>
      <c r="J113" s="15" t="s">
        <v>92</v>
      </c>
      <c r="K113" s="377">
        <v>1</v>
      </c>
      <c r="L113" s="4"/>
      <c r="M113" s="4"/>
    </row>
    <row r="114" spans="2:38" outlineLevel="1">
      <c r="D114" s="15" t="s">
        <v>549</v>
      </c>
      <c r="H114" s="30">
        <f t="shared" si="4"/>
        <v>0</v>
      </c>
      <c r="I114" s="159">
        <v>0</v>
      </c>
      <c r="J114" s="15" t="s">
        <v>92</v>
      </c>
      <c r="K114" s="377">
        <v>1</v>
      </c>
      <c r="L114" s="4"/>
      <c r="M114" s="4"/>
    </row>
    <row r="115" spans="2:38" outlineLevel="1">
      <c r="D115" s="15" t="s">
        <v>550</v>
      </c>
      <c r="H115" s="30">
        <f t="shared" si="4"/>
        <v>0</v>
      </c>
      <c r="I115" s="159">
        <v>0</v>
      </c>
      <c r="J115" s="15" t="s">
        <v>92</v>
      </c>
      <c r="K115" s="377">
        <v>1</v>
      </c>
      <c r="L115" s="4"/>
      <c r="M115" s="4"/>
    </row>
    <row r="116" spans="2:38" outlineLevel="1">
      <c r="D116" s="15" t="s">
        <v>551</v>
      </c>
      <c r="H116" s="30">
        <f t="shared" si="4"/>
        <v>0</v>
      </c>
      <c r="I116" s="159">
        <v>0</v>
      </c>
      <c r="J116" s="15" t="s">
        <v>92</v>
      </c>
      <c r="K116" s="377">
        <v>1</v>
      </c>
      <c r="L116" s="4"/>
      <c r="M116" s="4"/>
    </row>
    <row r="117" spans="2:38" outlineLevel="1">
      <c r="D117" s="408" t="s">
        <v>552</v>
      </c>
      <c r="E117" s="28"/>
      <c r="F117" s="28"/>
      <c r="G117" s="28"/>
      <c r="H117" s="32">
        <f t="shared" si="4"/>
        <v>0</v>
      </c>
      <c r="I117" s="159">
        <v>0</v>
      </c>
      <c r="J117" s="28" t="s">
        <v>92</v>
      </c>
      <c r="K117" s="377">
        <v>1</v>
      </c>
      <c r="L117" s="4"/>
      <c r="M117" s="4"/>
    </row>
    <row r="118" spans="2:38" outlineLevel="1">
      <c r="H118" s="11">
        <f>SUM(H112:H117)</f>
        <v>910000</v>
      </c>
      <c r="I118" s="33">
        <f>H118/$C$159</f>
        <v>35000</v>
      </c>
      <c r="J118" s="15" t="s">
        <v>92</v>
      </c>
      <c r="K118" s="15"/>
      <c r="L118" s="4"/>
      <c r="M118" s="4"/>
    </row>
    <row r="119" spans="2:38" outlineLevel="1">
      <c r="H119" s="11"/>
      <c r="I119" s="34"/>
      <c r="J119" s="15"/>
      <c r="K119" s="15"/>
      <c r="L119" s="4"/>
      <c r="M119" s="4"/>
    </row>
    <row r="120" spans="2:38" outlineLevel="1">
      <c r="C120" s="4" t="s">
        <v>93</v>
      </c>
      <c r="F120" s="4" t="s">
        <v>93</v>
      </c>
      <c r="G120" s="157">
        <v>0.1</v>
      </c>
      <c r="H120" s="11">
        <f>(H108+H118)*G120</f>
        <v>94500</v>
      </c>
      <c r="I120" s="34"/>
      <c r="J120" s="15"/>
      <c r="K120" s="15"/>
      <c r="L120" s="4"/>
      <c r="M120" s="4"/>
    </row>
    <row r="121" spans="2:38" outlineLevel="1">
      <c r="H121" s="11"/>
      <c r="I121" s="34"/>
      <c r="J121" s="15"/>
      <c r="K121" s="15"/>
      <c r="L121" s="4"/>
      <c r="M121" s="4"/>
    </row>
    <row r="122" spans="2:38" outlineLevel="1">
      <c r="H122" s="11"/>
      <c r="I122" s="34"/>
      <c r="J122" s="15"/>
      <c r="K122" s="15"/>
      <c r="L122" s="4"/>
      <c r="M122" s="4"/>
    </row>
    <row r="123" spans="2:38" ht="15.6" outlineLevel="1">
      <c r="C123" s="23" t="s">
        <v>94</v>
      </c>
      <c r="H123" s="35">
        <f>+H108+H118+H120</f>
        <v>1039500</v>
      </c>
      <c r="I123" s="36">
        <f>H123/$C$159</f>
        <v>39980.769230769234</v>
      </c>
      <c r="J123" s="15" t="s">
        <v>92</v>
      </c>
      <c r="K123" s="15"/>
      <c r="L123" s="4"/>
      <c r="M123" s="4"/>
    </row>
    <row r="124" spans="2:38" outlineLevel="1"/>
    <row r="126" spans="2:38" ht="18">
      <c r="B126" s="471" t="s">
        <v>227</v>
      </c>
      <c r="Q126" s="54"/>
    </row>
    <row r="127" spans="2:38" s="54" customFormat="1" hidden="1" outlineLevel="1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587">
        <f>+Summary!C73</f>
        <v>0</v>
      </c>
      <c r="N127" s="67"/>
      <c r="O127" s="67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2:38" s="54" customFormat="1" ht="58.2" hidden="1" outlineLevel="1" thickBot="1">
      <c r="B128" s="549" t="s">
        <v>394</v>
      </c>
      <c r="C128" s="382" t="s">
        <v>19</v>
      </c>
      <c r="D128" s="383" t="s">
        <v>20</v>
      </c>
      <c r="E128" s="382" t="s">
        <v>21</v>
      </c>
      <c r="F128" s="382" t="s">
        <v>22</v>
      </c>
      <c r="G128" s="382" t="s">
        <v>23</v>
      </c>
      <c r="H128" s="383" t="s">
        <v>67</v>
      </c>
      <c r="I128" s="383" t="s">
        <v>68</v>
      </c>
      <c r="J128" s="383" t="s">
        <v>69</v>
      </c>
      <c r="K128" s="382" t="s">
        <v>25</v>
      </c>
      <c r="L128" s="383" t="s">
        <v>24</v>
      </c>
      <c r="M128" s="585" t="s">
        <v>442</v>
      </c>
      <c r="N128" s="383" t="s">
        <v>70</v>
      </c>
      <c r="O128" s="383" t="s">
        <v>71</v>
      </c>
      <c r="P128" s="382" t="s">
        <v>25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2:38" s="67" customFormat="1" hidden="1" outlineLevel="1">
      <c r="B129" s="554">
        <v>1</v>
      </c>
      <c r="C129" s="385"/>
      <c r="D129" s="384">
        <f>C129/C$159</f>
        <v>0</v>
      </c>
      <c r="E129" s="385" t="s">
        <v>223</v>
      </c>
      <c r="F129" s="386">
        <v>450</v>
      </c>
      <c r="G129" s="387">
        <f>F129*C129</f>
        <v>0</v>
      </c>
      <c r="H129" s="388"/>
      <c r="I129" s="389">
        <f>C129*H129</f>
        <v>0</v>
      </c>
      <c r="J129" s="389">
        <f>I129*12</f>
        <v>0</v>
      </c>
      <c r="K129" s="390">
        <f>IFERROR(H129/F129,0)</f>
        <v>0</v>
      </c>
      <c r="L129" s="391"/>
      <c r="M129" s="583">
        <f>L129+M$127</f>
        <v>0</v>
      </c>
      <c r="N129" s="76">
        <f t="shared" ref="N129:N158" si="5">M129*C129</f>
        <v>0</v>
      </c>
      <c r="O129" s="76">
        <f>N129*12</f>
        <v>0</v>
      </c>
      <c r="P129" s="390">
        <f t="shared" ref="P129:P158" si="6">IFERROR(M129/F129,0)</f>
        <v>0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2:38" s="67" customFormat="1" hidden="1" outlineLevel="1">
      <c r="B130" s="554">
        <f>B129+1</f>
        <v>2</v>
      </c>
      <c r="C130" s="392"/>
      <c r="D130" s="384">
        <f t="shared" ref="D130:D158" si="7">C130/C$159</f>
        <v>0</v>
      </c>
      <c r="E130" s="392" t="s">
        <v>222</v>
      </c>
      <c r="F130" s="393">
        <v>589</v>
      </c>
      <c r="G130" s="387">
        <f>F130*C130</f>
        <v>0</v>
      </c>
      <c r="H130" s="394"/>
      <c r="I130" s="389">
        <f>C130*H130</f>
        <v>0</v>
      </c>
      <c r="J130" s="389">
        <f>I130*12</f>
        <v>0</v>
      </c>
      <c r="K130" s="390">
        <f t="shared" ref="K130:K158" si="8">IFERROR(H130/F130,0)</f>
        <v>0</v>
      </c>
      <c r="L130" s="171"/>
      <c r="M130" s="583">
        <f t="shared" ref="M130:M158" si="9">L130+M$127</f>
        <v>0</v>
      </c>
      <c r="N130" s="76">
        <f t="shared" si="5"/>
        <v>0</v>
      </c>
      <c r="O130" s="76">
        <f>N130*12</f>
        <v>0</v>
      </c>
      <c r="P130" s="390">
        <f t="shared" si="6"/>
        <v>0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2:38" s="67" customFormat="1" hidden="1" outlineLevel="1">
      <c r="B131" s="554">
        <f t="shared" ref="B131:B158" si="10">B130+1</f>
        <v>3</v>
      </c>
      <c r="C131" s="392"/>
      <c r="D131" s="384">
        <f t="shared" si="7"/>
        <v>0</v>
      </c>
      <c r="E131" s="392" t="s">
        <v>222</v>
      </c>
      <c r="F131" s="393">
        <v>600</v>
      </c>
      <c r="G131" s="387">
        <f>F131*C131</f>
        <v>0</v>
      </c>
      <c r="H131" s="394"/>
      <c r="I131" s="389">
        <f>C131*H131</f>
        <v>0</v>
      </c>
      <c r="J131" s="389">
        <f>I131*12</f>
        <v>0</v>
      </c>
      <c r="K131" s="390">
        <f t="shared" si="8"/>
        <v>0</v>
      </c>
      <c r="L131" s="171"/>
      <c r="M131" s="583">
        <f t="shared" si="9"/>
        <v>0</v>
      </c>
      <c r="N131" s="76">
        <f t="shared" si="5"/>
        <v>0</v>
      </c>
      <c r="O131" s="76">
        <f>N131*12</f>
        <v>0</v>
      </c>
      <c r="P131" s="390">
        <f t="shared" si="6"/>
        <v>0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2:38" s="54" customFormat="1" ht="15" hidden="1" customHeight="1" outlineLevel="1">
      <c r="B132" s="554">
        <f t="shared" si="10"/>
        <v>4</v>
      </c>
      <c r="C132" s="550">
        <v>26</v>
      </c>
      <c r="D132" s="384">
        <f t="shared" si="7"/>
        <v>1</v>
      </c>
      <c r="E132" s="550" t="s">
        <v>222</v>
      </c>
      <c r="F132" s="551">
        <v>700</v>
      </c>
      <c r="G132" s="387">
        <f>F132*C132</f>
        <v>18200</v>
      </c>
      <c r="H132" s="552">
        <v>1586</v>
      </c>
      <c r="I132" s="389">
        <f>C132*H132</f>
        <v>41236</v>
      </c>
      <c r="J132" s="389">
        <f>I132*12</f>
        <v>494832</v>
      </c>
      <c r="K132" s="390">
        <f t="shared" si="8"/>
        <v>2.2657142857142856</v>
      </c>
      <c r="L132" s="553">
        <v>2650</v>
      </c>
      <c r="M132" s="583">
        <f t="shared" si="9"/>
        <v>2650</v>
      </c>
      <c r="N132" s="76">
        <f t="shared" si="5"/>
        <v>68900</v>
      </c>
      <c r="O132" s="76">
        <f>N132*12</f>
        <v>826800</v>
      </c>
      <c r="P132" s="390">
        <f t="shared" si="6"/>
        <v>3.7857142857142856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2:38" s="54" customFormat="1" ht="15" hidden="1" customHeight="1" outlineLevel="1">
      <c r="B133" s="554">
        <f t="shared" si="10"/>
        <v>5</v>
      </c>
      <c r="C133" s="550"/>
      <c r="D133" s="384">
        <f t="shared" si="7"/>
        <v>0</v>
      </c>
      <c r="E133" s="550" t="s">
        <v>224</v>
      </c>
      <c r="F133" s="551">
        <v>845</v>
      </c>
      <c r="G133" s="387">
        <f t="shared" ref="G133:G158" si="11">F133*C133</f>
        <v>0</v>
      </c>
      <c r="H133" s="552"/>
      <c r="I133" s="389">
        <f t="shared" ref="I133:I158" si="12">C133*H133</f>
        <v>0</v>
      </c>
      <c r="J133" s="389">
        <f t="shared" ref="J133:J158" si="13">I133*12</f>
        <v>0</v>
      </c>
      <c r="K133" s="390">
        <f t="shared" si="8"/>
        <v>0</v>
      </c>
      <c r="L133" s="553"/>
      <c r="M133" s="583">
        <f t="shared" si="9"/>
        <v>0</v>
      </c>
      <c r="N133" s="76">
        <f t="shared" si="5"/>
        <v>0</v>
      </c>
      <c r="O133" s="76">
        <f t="shared" ref="O133:O158" si="14">N133*12</f>
        <v>0</v>
      </c>
      <c r="P133" s="390">
        <f t="shared" si="6"/>
        <v>0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2:38" s="54" customFormat="1" ht="15" hidden="1" customHeight="1" outlineLevel="1">
      <c r="B134" s="554">
        <f t="shared" si="10"/>
        <v>6</v>
      </c>
      <c r="C134" s="550"/>
      <c r="D134" s="384">
        <f t="shared" si="7"/>
        <v>0</v>
      </c>
      <c r="E134" s="550" t="s">
        <v>224</v>
      </c>
      <c r="F134" s="551">
        <v>850</v>
      </c>
      <c r="G134" s="387">
        <f t="shared" si="11"/>
        <v>0</v>
      </c>
      <c r="H134" s="552"/>
      <c r="I134" s="389">
        <f t="shared" si="12"/>
        <v>0</v>
      </c>
      <c r="J134" s="389">
        <f t="shared" si="13"/>
        <v>0</v>
      </c>
      <c r="K134" s="390">
        <f t="shared" si="8"/>
        <v>0</v>
      </c>
      <c r="L134" s="553"/>
      <c r="M134" s="583">
        <f t="shared" si="9"/>
        <v>0</v>
      </c>
      <c r="N134" s="76">
        <f t="shared" si="5"/>
        <v>0</v>
      </c>
      <c r="O134" s="76">
        <f t="shared" si="14"/>
        <v>0</v>
      </c>
      <c r="P134" s="390">
        <f t="shared" si="6"/>
        <v>0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2:38" s="54" customFormat="1" ht="15" hidden="1" customHeight="1" outlineLevel="1">
      <c r="B135" s="554">
        <f t="shared" si="10"/>
        <v>7</v>
      </c>
      <c r="C135" s="550"/>
      <c r="D135" s="384">
        <f t="shared" si="7"/>
        <v>0</v>
      </c>
      <c r="E135" s="550" t="s">
        <v>224</v>
      </c>
      <c r="F135" s="551">
        <v>945</v>
      </c>
      <c r="G135" s="387">
        <f t="shared" si="11"/>
        <v>0</v>
      </c>
      <c r="H135" s="552"/>
      <c r="I135" s="389">
        <f t="shared" si="12"/>
        <v>0</v>
      </c>
      <c r="J135" s="389">
        <f t="shared" si="13"/>
        <v>0</v>
      </c>
      <c r="K135" s="390">
        <f t="shared" si="8"/>
        <v>0</v>
      </c>
      <c r="L135" s="553"/>
      <c r="M135" s="583">
        <f t="shared" si="9"/>
        <v>0</v>
      </c>
      <c r="N135" s="76">
        <f t="shared" si="5"/>
        <v>0</v>
      </c>
      <c r="O135" s="76">
        <f t="shared" si="14"/>
        <v>0</v>
      </c>
      <c r="P135" s="390">
        <f t="shared" si="6"/>
        <v>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2:38" s="54" customFormat="1" ht="15" hidden="1" customHeight="1" outlineLevel="1">
      <c r="B136" s="554">
        <f t="shared" si="10"/>
        <v>8</v>
      </c>
      <c r="C136" s="550"/>
      <c r="D136" s="384">
        <f t="shared" si="7"/>
        <v>0</v>
      </c>
      <c r="E136" s="550" t="s">
        <v>466</v>
      </c>
      <c r="F136" s="551">
        <v>1000</v>
      </c>
      <c r="G136" s="387">
        <f t="shared" si="11"/>
        <v>0</v>
      </c>
      <c r="H136" s="552"/>
      <c r="I136" s="389">
        <f t="shared" si="12"/>
        <v>0</v>
      </c>
      <c r="J136" s="389">
        <f t="shared" si="13"/>
        <v>0</v>
      </c>
      <c r="K136" s="390">
        <f t="shared" si="8"/>
        <v>0</v>
      </c>
      <c r="L136" s="553"/>
      <c r="M136" s="583">
        <f t="shared" si="9"/>
        <v>0</v>
      </c>
      <c r="N136" s="76">
        <f t="shared" si="5"/>
        <v>0</v>
      </c>
      <c r="O136" s="76">
        <f t="shared" si="14"/>
        <v>0</v>
      </c>
      <c r="P136" s="390">
        <f t="shared" si="6"/>
        <v>0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2:38" s="54" customFormat="1" ht="15" hidden="1" customHeight="1" outlineLevel="1">
      <c r="B137" s="554">
        <f t="shared" si="10"/>
        <v>9</v>
      </c>
      <c r="C137" s="550"/>
      <c r="D137" s="384">
        <f t="shared" si="7"/>
        <v>0</v>
      </c>
      <c r="E137" s="550" t="s">
        <v>470</v>
      </c>
      <c r="F137" s="551">
        <v>1065</v>
      </c>
      <c r="G137" s="387">
        <f t="shared" si="11"/>
        <v>0</v>
      </c>
      <c r="H137" s="552"/>
      <c r="I137" s="389">
        <f t="shared" si="12"/>
        <v>0</v>
      </c>
      <c r="J137" s="389">
        <f t="shared" si="13"/>
        <v>0</v>
      </c>
      <c r="K137" s="390">
        <f t="shared" si="8"/>
        <v>0</v>
      </c>
      <c r="L137" s="553"/>
      <c r="M137" s="583">
        <f t="shared" si="9"/>
        <v>0</v>
      </c>
      <c r="N137" s="76">
        <f t="shared" si="5"/>
        <v>0</v>
      </c>
      <c r="O137" s="76">
        <f t="shared" si="14"/>
        <v>0</v>
      </c>
      <c r="P137" s="390">
        <f t="shared" si="6"/>
        <v>0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2:38" s="54" customFormat="1" ht="15" hidden="1" customHeight="1" outlineLevel="1">
      <c r="B138" s="554">
        <f t="shared" si="10"/>
        <v>10</v>
      </c>
      <c r="C138" s="550"/>
      <c r="D138" s="384">
        <f t="shared" si="7"/>
        <v>0</v>
      </c>
      <c r="E138" s="550" t="s">
        <v>466</v>
      </c>
      <c r="F138" s="551">
        <v>1100</v>
      </c>
      <c r="G138" s="387">
        <f t="shared" si="11"/>
        <v>0</v>
      </c>
      <c r="H138" s="552"/>
      <c r="I138" s="389">
        <f t="shared" si="12"/>
        <v>0</v>
      </c>
      <c r="J138" s="389">
        <f t="shared" si="13"/>
        <v>0</v>
      </c>
      <c r="K138" s="390">
        <f t="shared" si="8"/>
        <v>0</v>
      </c>
      <c r="L138" s="553"/>
      <c r="M138" s="583">
        <f t="shared" si="9"/>
        <v>0</v>
      </c>
      <c r="N138" s="76">
        <f t="shared" si="5"/>
        <v>0</v>
      </c>
      <c r="O138" s="76">
        <f t="shared" si="14"/>
        <v>0</v>
      </c>
      <c r="P138" s="390">
        <f t="shared" si="6"/>
        <v>0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2:38" s="54" customFormat="1" ht="15" hidden="1" customHeight="1" outlineLevel="1">
      <c r="B139" s="554">
        <f t="shared" si="10"/>
        <v>11</v>
      </c>
      <c r="C139" s="550"/>
      <c r="D139" s="384">
        <f t="shared" si="7"/>
        <v>0</v>
      </c>
      <c r="E139" s="550" t="s">
        <v>225</v>
      </c>
      <c r="F139" s="551">
        <v>970</v>
      </c>
      <c r="G139" s="387">
        <f t="shared" si="11"/>
        <v>0</v>
      </c>
      <c r="H139" s="552"/>
      <c r="I139" s="389">
        <f t="shared" si="12"/>
        <v>0</v>
      </c>
      <c r="J139" s="389">
        <f t="shared" si="13"/>
        <v>0</v>
      </c>
      <c r="K139" s="390">
        <f t="shared" si="8"/>
        <v>0</v>
      </c>
      <c r="L139" s="553"/>
      <c r="M139" s="583">
        <f t="shared" si="9"/>
        <v>0</v>
      </c>
      <c r="N139" s="76">
        <f t="shared" si="5"/>
        <v>0</v>
      </c>
      <c r="O139" s="76">
        <f t="shared" si="14"/>
        <v>0</v>
      </c>
      <c r="P139" s="390">
        <f t="shared" si="6"/>
        <v>0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2:38" s="54" customFormat="1" ht="15" hidden="1" customHeight="1" outlineLevel="1">
      <c r="B140" s="554">
        <f t="shared" si="10"/>
        <v>12</v>
      </c>
      <c r="C140" s="550"/>
      <c r="D140" s="384">
        <f t="shared" si="7"/>
        <v>0</v>
      </c>
      <c r="E140" s="550" t="s">
        <v>468</v>
      </c>
      <c r="F140" s="551">
        <v>950</v>
      </c>
      <c r="G140" s="387">
        <f t="shared" si="11"/>
        <v>0</v>
      </c>
      <c r="H140" s="552"/>
      <c r="I140" s="389">
        <f t="shared" si="12"/>
        <v>0</v>
      </c>
      <c r="J140" s="389">
        <f t="shared" si="13"/>
        <v>0</v>
      </c>
      <c r="K140" s="390">
        <f t="shared" si="8"/>
        <v>0</v>
      </c>
      <c r="L140" s="553"/>
      <c r="M140" s="583">
        <f t="shared" si="9"/>
        <v>0</v>
      </c>
      <c r="N140" s="76">
        <f t="shared" si="5"/>
        <v>0</v>
      </c>
      <c r="O140" s="76">
        <f t="shared" si="14"/>
        <v>0</v>
      </c>
      <c r="P140" s="390">
        <f t="shared" si="6"/>
        <v>0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2:38" s="54" customFormat="1" ht="15" hidden="1" customHeight="1" outlineLevel="1">
      <c r="B141" s="554">
        <f t="shared" si="10"/>
        <v>13</v>
      </c>
      <c r="C141" s="550"/>
      <c r="D141" s="384">
        <f t="shared" si="7"/>
        <v>0</v>
      </c>
      <c r="E141" s="550" t="s">
        <v>471</v>
      </c>
      <c r="F141" s="551">
        <v>1300</v>
      </c>
      <c r="G141" s="387">
        <f t="shared" si="11"/>
        <v>0</v>
      </c>
      <c r="H141" s="552"/>
      <c r="I141" s="389">
        <f t="shared" si="12"/>
        <v>0</v>
      </c>
      <c r="J141" s="389">
        <f t="shared" si="13"/>
        <v>0</v>
      </c>
      <c r="K141" s="390">
        <f t="shared" si="8"/>
        <v>0</v>
      </c>
      <c r="L141" s="553"/>
      <c r="M141" s="583">
        <f t="shared" si="9"/>
        <v>0</v>
      </c>
      <c r="N141" s="76">
        <f t="shared" si="5"/>
        <v>0</v>
      </c>
      <c r="O141" s="76">
        <f t="shared" si="14"/>
        <v>0</v>
      </c>
      <c r="P141" s="390">
        <f t="shared" si="6"/>
        <v>0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2:38" s="54" customFormat="1" ht="15" hidden="1" customHeight="1" outlineLevel="1">
      <c r="B142" s="554">
        <f t="shared" si="10"/>
        <v>14</v>
      </c>
      <c r="C142" s="550"/>
      <c r="D142" s="384">
        <f t="shared" si="7"/>
        <v>0</v>
      </c>
      <c r="E142" s="550" t="s">
        <v>468</v>
      </c>
      <c r="F142" s="551">
        <v>1500</v>
      </c>
      <c r="G142" s="387">
        <f t="shared" si="11"/>
        <v>0</v>
      </c>
      <c r="H142" s="552"/>
      <c r="I142" s="389">
        <f t="shared" si="12"/>
        <v>0</v>
      </c>
      <c r="J142" s="389">
        <f t="shared" si="13"/>
        <v>0</v>
      </c>
      <c r="K142" s="390">
        <f t="shared" si="8"/>
        <v>0</v>
      </c>
      <c r="L142" s="553"/>
      <c r="M142" s="583">
        <f t="shared" si="9"/>
        <v>0</v>
      </c>
      <c r="N142" s="76">
        <f t="shared" si="5"/>
        <v>0</v>
      </c>
      <c r="O142" s="76">
        <f t="shared" si="14"/>
        <v>0</v>
      </c>
      <c r="P142" s="390">
        <f t="shared" si="6"/>
        <v>0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2:38" s="54" customFormat="1" ht="15" hidden="1" customHeight="1" outlineLevel="1">
      <c r="B143" s="554">
        <f t="shared" si="10"/>
        <v>15</v>
      </c>
      <c r="C143" s="550"/>
      <c r="D143" s="384">
        <f t="shared" si="7"/>
        <v>0</v>
      </c>
      <c r="E143" s="550" t="s">
        <v>222</v>
      </c>
      <c r="F143" s="551">
        <v>790</v>
      </c>
      <c r="G143" s="387">
        <f t="shared" si="11"/>
        <v>0</v>
      </c>
      <c r="H143" s="552"/>
      <c r="I143" s="389">
        <f t="shared" si="12"/>
        <v>0</v>
      </c>
      <c r="J143" s="389">
        <f t="shared" si="13"/>
        <v>0</v>
      </c>
      <c r="K143" s="390">
        <f t="shared" si="8"/>
        <v>0</v>
      </c>
      <c r="L143" s="553"/>
      <c r="M143" s="583">
        <f t="shared" si="9"/>
        <v>0</v>
      </c>
      <c r="N143" s="76">
        <f t="shared" si="5"/>
        <v>0</v>
      </c>
      <c r="O143" s="76">
        <f t="shared" si="14"/>
        <v>0</v>
      </c>
      <c r="P143" s="390">
        <f t="shared" si="6"/>
        <v>0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2:38" s="54" customFormat="1" ht="15" hidden="1" customHeight="1" outlineLevel="1">
      <c r="B144" s="554">
        <f t="shared" si="10"/>
        <v>16</v>
      </c>
      <c r="C144" s="550"/>
      <c r="D144" s="384">
        <f t="shared" si="7"/>
        <v>0</v>
      </c>
      <c r="E144" s="550" t="s">
        <v>466</v>
      </c>
      <c r="F144" s="551">
        <v>1150</v>
      </c>
      <c r="G144" s="387">
        <f t="shared" si="11"/>
        <v>0</v>
      </c>
      <c r="H144" s="552"/>
      <c r="I144" s="389">
        <f t="shared" si="12"/>
        <v>0</v>
      </c>
      <c r="J144" s="389">
        <f t="shared" si="13"/>
        <v>0</v>
      </c>
      <c r="K144" s="390">
        <f t="shared" si="8"/>
        <v>0</v>
      </c>
      <c r="L144" s="553"/>
      <c r="M144" s="583">
        <f t="shared" si="9"/>
        <v>0</v>
      </c>
      <c r="N144" s="76">
        <f t="shared" si="5"/>
        <v>0</v>
      </c>
      <c r="O144" s="76">
        <f t="shared" si="14"/>
        <v>0</v>
      </c>
      <c r="P144" s="390">
        <f t="shared" si="6"/>
        <v>0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2:38" s="54" customFormat="1" ht="15" hidden="1" customHeight="1" outlineLevel="1">
      <c r="B145" s="554">
        <f t="shared" si="10"/>
        <v>17</v>
      </c>
      <c r="C145" s="550"/>
      <c r="D145" s="384">
        <f t="shared" si="7"/>
        <v>0</v>
      </c>
      <c r="E145" s="550" t="s">
        <v>469</v>
      </c>
      <c r="F145" s="551">
        <v>4100</v>
      </c>
      <c r="G145" s="387">
        <f t="shared" si="11"/>
        <v>0</v>
      </c>
      <c r="H145" s="552"/>
      <c r="I145" s="389">
        <f t="shared" si="12"/>
        <v>0</v>
      </c>
      <c r="J145" s="389">
        <f t="shared" si="13"/>
        <v>0</v>
      </c>
      <c r="K145" s="390">
        <f t="shared" si="8"/>
        <v>0</v>
      </c>
      <c r="L145" s="553"/>
      <c r="M145" s="583">
        <f t="shared" si="9"/>
        <v>0</v>
      </c>
      <c r="N145" s="76">
        <f t="shared" si="5"/>
        <v>0</v>
      </c>
      <c r="O145" s="76">
        <f t="shared" si="14"/>
        <v>0</v>
      </c>
      <c r="P145" s="390">
        <f t="shared" si="6"/>
        <v>0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2:38" s="54" customFormat="1" ht="15" hidden="1" customHeight="1" outlineLevel="1">
      <c r="B146" s="554">
        <f t="shared" si="10"/>
        <v>18</v>
      </c>
      <c r="C146" s="550"/>
      <c r="D146" s="384">
        <f t="shared" si="7"/>
        <v>0</v>
      </c>
      <c r="E146" s="550" t="s">
        <v>466</v>
      </c>
      <c r="F146" s="551">
        <v>1050</v>
      </c>
      <c r="G146" s="387">
        <f t="shared" si="11"/>
        <v>0</v>
      </c>
      <c r="H146" s="552"/>
      <c r="I146" s="389">
        <f t="shared" si="12"/>
        <v>0</v>
      </c>
      <c r="J146" s="389">
        <f t="shared" si="13"/>
        <v>0</v>
      </c>
      <c r="K146" s="390">
        <f t="shared" si="8"/>
        <v>0</v>
      </c>
      <c r="L146" s="553"/>
      <c r="M146" s="583">
        <f t="shared" si="9"/>
        <v>0</v>
      </c>
      <c r="N146" s="76">
        <f t="shared" si="5"/>
        <v>0</v>
      </c>
      <c r="O146" s="76">
        <f t="shared" si="14"/>
        <v>0</v>
      </c>
      <c r="P146" s="390">
        <f t="shared" si="6"/>
        <v>0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2:38" s="54" customFormat="1" ht="15" hidden="1" customHeight="1" outlineLevel="1">
      <c r="B147" s="554">
        <f t="shared" si="10"/>
        <v>19</v>
      </c>
      <c r="C147" s="550"/>
      <c r="D147" s="384">
        <f t="shared" si="7"/>
        <v>0</v>
      </c>
      <c r="E147" s="550"/>
      <c r="F147" s="551"/>
      <c r="G147" s="387">
        <f t="shared" si="11"/>
        <v>0</v>
      </c>
      <c r="H147" s="552"/>
      <c r="I147" s="389">
        <f t="shared" si="12"/>
        <v>0</v>
      </c>
      <c r="J147" s="389">
        <f t="shared" si="13"/>
        <v>0</v>
      </c>
      <c r="K147" s="390">
        <f t="shared" si="8"/>
        <v>0</v>
      </c>
      <c r="L147" s="553"/>
      <c r="M147" s="583">
        <f t="shared" si="9"/>
        <v>0</v>
      </c>
      <c r="N147" s="76">
        <f t="shared" si="5"/>
        <v>0</v>
      </c>
      <c r="O147" s="76">
        <f t="shared" si="14"/>
        <v>0</v>
      </c>
      <c r="P147" s="390">
        <f t="shared" si="6"/>
        <v>0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2:38" s="54" customFormat="1" ht="15" hidden="1" customHeight="1" outlineLevel="1">
      <c r="B148" s="554">
        <f t="shared" si="10"/>
        <v>20</v>
      </c>
      <c r="C148" s="550"/>
      <c r="D148" s="384">
        <f t="shared" si="7"/>
        <v>0</v>
      </c>
      <c r="E148" s="550"/>
      <c r="F148" s="551"/>
      <c r="G148" s="387">
        <f t="shared" si="11"/>
        <v>0</v>
      </c>
      <c r="H148" s="552"/>
      <c r="I148" s="389">
        <f t="shared" si="12"/>
        <v>0</v>
      </c>
      <c r="J148" s="389">
        <f t="shared" si="13"/>
        <v>0</v>
      </c>
      <c r="K148" s="390">
        <f t="shared" si="8"/>
        <v>0</v>
      </c>
      <c r="L148" s="553"/>
      <c r="M148" s="583">
        <f t="shared" si="9"/>
        <v>0</v>
      </c>
      <c r="N148" s="76">
        <f t="shared" si="5"/>
        <v>0</v>
      </c>
      <c r="O148" s="76">
        <f t="shared" si="14"/>
        <v>0</v>
      </c>
      <c r="P148" s="390">
        <f t="shared" si="6"/>
        <v>0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2:38" s="54" customFormat="1" ht="15" hidden="1" customHeight="1" outlineLevel="1">
      <c r="B149" s="554">
        <f t="shared" si="10"/>
        <v>21</v>
      </c>
      <c r="C149" s="550"/>
      <c r="D149" s="384">
        <f t="shared" si="7"/>
        <v>0</v>
      </c>
      <c r="E149" s="550"/>
      <c r="F149" s="551"/>
      <c r="G149" s="387">
        <f t="shared" si="11"/>
        <v>0</v>
      </c>
      <c r="H149" s="552"/>
      <c r="I149" s="389">
        <f t="shared" si="12"/>
        <v>0</v>
      </c>
      <c r="J149" s="389">
        <f t="shared" si="13"/>
        <v>0</v>
      </c>
      <c r="K149" s="390">
        <f t="shared" si="8"/>
        <v>0</v>
      </c>
      <c r="L149" s="553"/>
      <c r="M149" s="583">
        <f t="shared" si="9"/>
        <v>0</v>
      </c>
      <c r="N149" s="76">
        <f t="shared" si="5"/>
        <v>0</v>
      </c>
      <c r="O149" s="76">
        <f t="shared" si="14"/>
        <v>0</v>
      </c>
      <c r="P149" s="390">
        <f t="shared" si="6"/>
        <v>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2:38" s="54" customFormat="1" ht="15" hidden="1" customHeight="1" outlineLevel="1">
      <c r="B150" s="554">
        <f t="shared" si="10"/>
        <v>22</v>
      </c>
      <c r="C150" s="550"/>
      <c r="D150" s="384">
        <f t="shared" si="7"/>
        <v>0</v>
      </c>
      <c r="E150" s="550"/>
      <c r="F150" s="551"/>
      <c r="G150" s="387">
        <f t="shared" si="11"/>
        <v>0</v>
      </c>
      <c r="H150" s="552"/>
      <c r="I150" s="389">
        <f t="shared" si="12"/>
        <v>0</v>
      </c>
      <c r="J150" s="389">
        <f t="shared" si="13"/>
        <v>0</v>
      </c>
      <c r="K150" s="390">
        <f t="shared" si="8"/>
        <v>0</v>
      </c>
      <c r="L150" s="553"/>
      <c r="M150" s="583">
        <f t="shared" si="9"/>
        <v>0</v>
      </c>
      <c r="N150" s="76">
        <f t="shared" si="5"/>
        <v>0</v>
      </c>
      <c r="O150" s="76">
        <f t="shared" si="14"/>
        <v>0</v>
      </c>
      <c r="P150" s="390">
        <f t="shared" si="6"/>
        <v>0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2:38" s="54" customFormat="1" ht="15" hidden="1" customHeight="1" outlineLevel="1">
      <c r="B151" s="554">
        <f t="shared" si="10"/>
        <v>23</v>
      </c>
      <c r="C151" s="550"/>
      <c r="D151" s="384">
        <f t="shared" si="7"/>
        <v>0</v>
      </c>
      <c r="E151" s="550"/>
      <c r="F151" s="551"/>
      <c r="G151" s="387">
        <f t="shared" si="11"/>
        <v>0</v>
      </c>
      <c r="H151" s="552"/>
      <c r="I151" s="389">
        <f t="shared" si="12"/>
        <v>0</v>
      </c>
      <c r="J151" s="389">
        <f t="shared" si="13"/>
        <v>0</v>
      </c>
      <c r="K151" s="390">
        <f t="shared" si="8"/>
        <v>0</v>
      </c>
      <c r="L151" s="553"/>
      <c r="M151" s="583">
        <f t="shared" si="9"/>
        <v>0</v>
      </c>
      <c r="N151" s="76">
        <f t="shared" si="5"/>
        <v>0</v>
      </c>
      <c r="O151" s="76">
        <f t="shared" si="14"/>
        <v>0</v>
      </c>
      <c r="P151" s="390">
        <f t="shared" si="6"/>
        <v>0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2:38" s="54" customFormat="1" ht="15" hidden="1" customHeight="1" outlineLevel="1">
      <c r="B152" s="554">
        <f t="shared" si="10"/>
        <v>24</v>
      </c>
      <c r="C152" s="550"/>
      <c r="D152" s="384">
        <f t="shared" si="7"/>
        <v>0</v>
      </c>
      <c r="E152" s="550"/>
      <c r="F152" s="551"/>
      <c r="G152" s="387">
        <f t="shared" si="11"/>
        <v>0</v>
      </c>
      <c r="H152" s="552"/>
      <c r="I152" s="389">
        <f t="shared" si="12"/>
        <v>0</v>
      </c>
      <c r="J152" s="389">
        <f t="shared" si="13"/>
        <v>0</v>
      </c>
      <c r="K152" s="390">
        <f t="shared" si="8"/>
        <v>0</v>
      </c>
      <c r="L152" s="553"/>
      <c r="M152" s="583">
        <f t="shared" si="9"/>
        <v>0</v>
      </c>
      <c r="N152" s="76">
        <f t="shared" si="5"/>
        <v>0</v>
      </c>
      <c r="O152" s="76">
        <f t="shared" si="14"/>
        <v>0</v>
      </c>
      <c r="P152" s="390">
        <f t="shared" si="6"/>
        <v>0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2:38" s="54" customFormat="1" ht="15" hidden="1" customHeight="1" outlineLevel="1">
      <c r="B153" s="554">
        <f t="shared" si="10"/>
        <v>25</v>
      </c>
      <c r="C153" s="550"/>
      <c r="D153" s="384">
        <f t="shared" si="7"/>
        <v>0</v>
      </c>
      <c r="E153" s="550"/>
      <c r="F153" s="551"/>
      <c r="G153" s="387">
        <f t="shared" si="11"/>
        <v>0</v>
      </c>
      <c r="H153" s="552"/>
      <c r="I153" s="389">
        <f t="shared" si="12"/>
        <v>0</v>
      </c>
      <c r="J153" s="389">
        <f t="shared" si="13"/>
        <v>0</v>
      </c>
      <c r="K153" s="390">
        <f t="shared" si="8"/>
        <v>0</v>
      </c>
      <c r="L153" s="553"/>
      <c r="M153" s="583">
        <f t="shared" si="9"/>
        <v>0</v>
      </c>
      <c r="N153" s="76">
        <f t="shared" si="5"/>
        <v>0</v>
      </c>
      <c r="O153" s="76">
        <f t="shared" si="14"/>
        <v>0</v>
      </c>
      <c r="P153" s="390">
        <f t="shared" si="6"/>
        <v>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2:38" s="54" customFormat="1" ht="15" hidden="1" customHeight="1" outlineLevel="1">
      <c r="B154" s="554">
        <f t="shared" si="10"/>
        <v>26</v>
      </c>
      <c r="C154" s="550"/>
      <c r="D154" s="384">
        <f t="shared" si="7"/>
        <v>0</v>
      </c>
      <c r="E154" s="550"/>
      <c r="F154" s="551"/>
      <c r="G154" s="387">
        <f t="shared" si="11"/>
        <v>0</v>
      </c>
      <c r="H154" s="552"/>
      <c r="I154" s="389">
        <f t="shared" si="12"/>
        <v>0</v>
      </c>
      <c r="J154" s="389">
        <f t="shared" si="13"/>
        <v>0</v>
      </c>
      <c r="K154" s="390">
        <f t="shared" si="8"/>
        <v>0</v>
      </c>
      <c r="L154" s="553"/>
      <c r="M154" s="583">
        <f t="shared" si="9"/>
        <v>0</v>
      </c>
      <c r="N154" s="76">
        <f t="shared" si="5"/>
        <v>0</v>
      </c>
      <c r="O154" s="76">
        <f t="shared" si="14"/>
        <v>0</v>
      </c>
      <c r="P154" s="390">
        <f t="shared" si="6"/>
        <v>0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2:38" s="54" customFormat="1" ht="15" hidden="1" customHeight="1" outlineLevel="1">
      <c r="B155" s="554">
        <f t="shared" si="10"/>
        <v>27</v>
      </c>
      <c r="C155" s="550"/>
      <c r="D155" s="384">
        <f t="shared" si="7"/>
        <v>0</v>
      </c>
      <c r="E155" s="550"/>
      <c r="F155" s="551"/>
      <c r="G155" s="387">
        <f t="shared" si="11"/>
        <v>0</v>
      </c>
      <c r="H155" s="552"/>
      <c r="I155" s="389">
        <f t="shared" si="12"/>
        <v>0</v>
      </c>
      <c r="J155" s="389">
        <f t="shared" si="13"/>
        <v>0</v>
      </c>
      <c r="K155" s="390">
        <f t="shared" si="8"/>
        <v>0</v>
      </c>
      <c r="L155" s="553"/>
      <c r="M155" s="583">
        <f t="shared" si="9"/>
        <v>0</v>
      </c>
      <c r="N155" s="76">
        <f t="shared" si="5"/>
        <v>0</v>
      </c>
      <c r="O155" s="76">
        <f t="shared" si="14"/>
        <v>0</v>
      </c>
      <c r="P155" s="390">
        <f t="shared" si="6"/>
        <v>0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2:38" s="54" customFormat="1" ht="15" hidden="1" customHeight="1" outlineLevel="1">
      <c r="B156" s="554">
        <f t="shared" si="10"/>
        <v>28</v>
      </c>
      <c r="C156" s="550"/>
      <c r="D156" s="384">
        <f t="shared" si="7"/>
        <v>0</v>
      </c>
      <c r="E156" s="550"/>
      <c r="F156" s="551"/>
      <c r="G156" s="387">
        <f t="shared" si="11"/>
        <v>0</v>
      </c>
      <c r="H156" s="552"/>
      <c r="I156" s="389">
        <f t="shared" si="12"/>
        <v>0</v>
      </c>
      <c r="J156" s="389">
        <f t="shared" si="13"/>
        <v>0</v>
      </c>
      <c r="K156" s="390">
        <f t="shared" si="8"/>
        <v>0</v>
      </c>
      <c r="L156" s="553"/>
      <c r="M156" s="583">
        <f t="shared" si="9"/>
        <v>0</v>
      </c>
      <c r="N156" s="76">
        <f t="shared" si="5"/>
        <v>0</v>
      </c>
      <c r="O156" s="76">
        <f t="shared" si="14"/>
        <v>0</v>
      </c>
      <c r="P156" s="390">
        <f t="shared" si="6"/>
        <v>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2:38" s="54" customFormat="1" ht="15" hidden="1" customHeight="1" outlineLevel="1">
      <c r="B157" s="554">
        <f t="shared" si="10"/>
        <v>29</v>
      </c>
      <c r="C157" s="550"/>
      <c r="D157" s="384">
        <f t="shared" si="7"/>
        <v>0</v>
      </c>
      <c r="E157" s="550"/>
      <c r="F157" s="551"/>
      <c r="G157" s="387">
        <f t="shared" si="11"/>
        <v>0</v>
      </c>
      <c r="H157" s="552"/>
      <c r="I157" s="389">
        <f t="shared" si="12"/>
        <v>0</v>
      </c>
      <c r="J157" s="389">
        <f t="shared" si="13"/>
        <v>0</v>
      </c>
      <c r="K157" s="390">
        <f t="shared" si="8"/>
        <v>0</v>
      </c>
      <c r="L157" s="553"/>
      <c r="M157" s="583">
        <f t="shared" si="9"/>
        <v>0</v>
      </c>
      <c r="N157" s="76">
        <f t="shared" si="5"/>
        <v>0</v>
      </c>
      <c r="O157" s="76">
        <f t="shared" si="14"/>
        <v>0</v>
      </c>
      <c r="P157" s="390">
        <f t="shared" si="6"/>
        <v>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2:38" s="54" customFormat="1" ht="15" hidden="1" customHeight="1" outlineLevel="1">
      <c r="B158" s="554">
        <f t="shared" si="10"/>
        <v>30</v>
      </c>
      <c r="C158" s="392"/>
      <c r="D158" s="395">
        <f t="shared" si="7"/>
        <v>0</v>
      </c>
      <c r="E158" s="392"/>
      <c r="F158" s="393"/>
      <c r="G158" s="396">
        <f t="shared" si="11"/>
        <v>0</v>
      </c>
      <c r="H158" s="394"/>
      <c r="I158" s="397">
        <f t="shared" si="12"/>
        <v>0</v>
      </c>
      <c r="J158" s="397">
        <f t="shared" si="13"/>
        <v>0</v>
      </c>
      <c r="K158" s="398">
        <f t="shared" si="8"/>
        <v>0</v>
      </c>
      <c r="L158" s="171"/>
      <c r="M158" s="584">
        <f t="shared" si="9"/>
        <v>0</v>
      </c>
      <c r="N158" s="399">
        <f t="shared" si="5"/>
        <v>0</v>
      </c>
      <c r="O158" s="399">
        <f t="shared" si="14"/>
        <v>0</v>
      </c>
      <c r="P158" s="398">
        <f t="shared" si="6"/>
        <v>0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2:38" s="54" customFormat="1" ht="17.25" hidden="1" customHeight="1" outlineLevel="1">
      <c r="C159" s="400">
        <f>SUM(C129:C158)</f>
        <v>26</v>
      </c>
      <c r="D159" s="401">
        <f>SUM(D129:D158)</f>
        <v>1</v>
      </c>
      <c r="E159" s="53"/>
      <c r="F159" s="402"/>
      <c r="G159" s="400">
        <f>SUM(G129:G158)</f>
        <v>18200</v>
      </c>
      <c r="H159" s="403">
        <f>SUMPRODUCT(H129:H158,$C129:$C158)/$C159</f>
        <v>1586</v>
      </c>
      <c r="I159" s="403">
        <f>SUM(I129:I158)</f>
        <v>41236</v>
      </c>
      <c r="J159" s="403">
        <f>SUM(J129:J158)</f>
        <v>494832</v>
      </c>
      <c r="K159" s="57">
        <f>I159/G159</f>
        <v>2.2657142857142856</v>
      </c>
      <c r="L159" s="403">
        <f>SUMPRODUCT(L129:L158,$C129:$C158)/$C159</f>
        <v>2650</v>
      </c>
      <c r="M159" s="403">
        <f>SUMPRODUCT(M129:M158,$C129:$C158)/$C159</f>
        <v>2650</v>
      </c>
      <c r="N159" s="58">
        <f>SUM(N129:N158)</f>
        <v>68900</v>
      </c>
      <c r="O159" s="58">
        <f>SUM(O129:O158)</f>
        <v>826800</v>
      </c>
      <c r="P159" s="57">
        <f>+N159/G159</f>
        <v>3.7857142857142856</v>
      </c>
      <c r="Q159" s="4"/>
      <c r="R159" s="4"/>
      <c r="S159" s="4"/>
      <c r="T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2:38" s="54" customFormat="1" hidden="1" outlineLevel="1">
      <c r="G160" s="59"/>
      <c r="M160" s="60"/>
      <c r="Q160" s="4"/>
      <c r="R160" s="4"/>
      <c r="S160" s="4"/>
      <c r="T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3:38" s="54" customFormat="1" hidden="1" outlineLevel="1">
      <c r="G161" s="404"/>
      <c r="H161" s="404"/>
      <c r="I161" s="404"/>
      <c r="J161" s="404"/>
      <c r="K161" s="404"/>
      <c r="P161" s="405"/>
      <c r="Q161" s="4"/>
      <c r="R161" s="4"/>
      <c r="S161" s="4"/>
      <c r="T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3:38" s="54" customFormat="1" ht="15" hidden="1" outlineLevel="1" thickBot="1">
      <c r="D162" s="206"/>
      <c r="E162" s="225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3:38" hidden="1" outlineLevel="1">
      <c r="C163" s="101" t="s">
        <v>147</v>
      </c>
      <c r="D163" s="102"/>
      <c r="E163" s="106"/>
      <c r="F163" s="107"/>
      <c r="G163" s="107"/>
      <c r="H163" s="107"/>
      <c r="I163" s="107"/>
      <c r="J163" s="107"/>
      <c r="K163" s="107"/>
      <c r="L163" s="107"/>
      <c r="M163" s="107"/>
      <c r="N163" s="108"/>
    </row>
    <row r="164" spans="3:38" hidden="1" outlineLevel="1">
      <c r="C164" s="17"/>
      <c r="D164" s="20"/>
      <c r="E164" s="109">
        <v>1</v>
      </c>
      <c r="F164" s="109">
        <f>E164+1</f>
        <v>2</v>
      </c>
      <c r="G164" s="109">
        <f t="shared" ref="G164:N164" si="15">F164+1</f>
        <v>3</v>
      </c>
      <c r="H164" s="109">
        <f t="shared" si="15"/>
        <v>4</v>
      </c>
      <c r="I164" s="109">
        <f t="shared" si="15"/>
        <v>5</v>
      </c>
      <c r="J164" s="109">
        <f t="shared" si="15"/>
        <v>6</v>
      </c>
      <c r="K164" s="109">
        <f t="shared" si="15"/>
        <v>7</v>
      </c>
      <c r="L164" s="109">
        <f t="shared" si="15"/>
        <v>8</v>
      </c>
      <c r="M164" s="109">
        <f t="shared" si="15"/>
        <v>9</v>
      </c>
      <c r="N164" s="110">
        <f t="shared" si="15"/>
        <v>10</v>
      </c>
    </row>
    <row r="165" spans="3:38" hidden="1" outlineLevel="1">
      <c r="C165" s="71"/>
      <c r="D165" s="20" t="s">
        <v>148</v>
      </c>
      <c r="E165" s="163">
        <v>0</v>
      </c>
      <c r="F165" s="163">
        <v>0</v>
      </c>
      <c r="G165" s="163">
        <v>0.01</v>
      </c>
      <c r="H165" s="163">
        <v>0.01</v>
      </c>
      <c r="I165" s="163">
        <v>0.01</v>
      </c>
      <c r="J165" s="163">
        <v>0.01</v>
      </c>
      <c r="K165" s="163">
        <v>0.01</v>
      </c>
      <c r="L165" s="163">
        <v>0.01</v>
      </c>
      <c r="M165" s="163">
        <v>0.01</v>
      </c>
      <c r="N165" s="164">
        <v>0.01</v>
      </c>
    </row>
    <row r="166" spans="3:38" hidden="1" outlineLevel="1">
      <c r="C166" s="71"/>
      <c r="D166" s="20"/>
      <c r="E166" s="111"/>
      <c r="F166" s="112"/>
      <c r="G166" s="112"/>
      <c r="H166" s="112"/>
      <c r="I166" s="112"/>
      <c r="J166" s="112"/>
      <c r="K166" s="112"/>
      <c r="L166" s="112"/>
      <c r="M166" s="112"/>
      <c r="N166" s="113"/>
    </row>
    <row r="167" spans="3:38" hidden="1" outlineLevel="1">
      <c r="C167" s="17"/>
      <c r="D167" s="20"/>
      <c r="E167" s="109">
        <v>1</v>
      </c>
      <c r="F167" s="109">
        <f>E167+1</f>
        <v>2</v>
      </c>
      <c r="G167" s="109">
        <f t="shared" ref="G167:N167" si="16">F167+1</f>
        <v>3</v>
      </c>
      <c r="H167" s="109">
        <f t="shared" si="16"/>
        <v>4</v>
      </c>
      <c r="I167" s="109">
        <f t="shared" si="16"/>
        <v>5</v>
      </c>
      <c r="J167" s="109">
        <f t="shared" si="16"/>
        <v>6</v>
      </c>
      <c r="K167" s="109">
        <f t="shared" si="16"/>
        <v>7</v>
      </c>
      <c r="L167" s="109">
        <f t="shared" si="16"/>
        <v>8</v>
      </c>
      <c r="M167" s="109">
        <f t="shared" si="16"/>
        <v>9</v>
      </c>
      <c r="N167" s="110">
        <f t="shared" si="16"/>
        <v>10</v>
      </c>
    </row>
    <row r="168" spans="3:38" hidden="1" outlineLevel="1">
      <c r="C168" s="71"/>
      <c r="D168" s="20" t="s">
        <v>307</v>
      </c>
      <c r="E168" s="163">
        <v>0</v>
      </c>
      <c r="F168" s="163">
        <v>0</v>
      </c>
      <c r="G168" s="163">
        <v>0.02</v>
      </c>
      <c r="H168" s="163">
        <v>0.02</v>
      </c>
      <c r="I168" s="163">
        <v>0.03</v>
      </c>
      <c r="J168" s="163">
        <v>0.05</v>
      </c>
      <c r="K168" s="163">
        <v>0.05</v>
      </c>
      <c r="L168" s="163">
        <v>0.05</v>
      </c>
      <c r="M168" s="163">
        <v>0.05</v>
      </c>
      <c r="N168" s="164">
        <v>0.05</v>
      </c>
    </row>
    <row r="169" spans="3:38" hidden="1" outlineLevel="1">
      <c r="C169" s="71"/>
      <c r="D169" s="20"/>
      <c r="E169" s="336"/>
      <c r="F169" s="336"/>
      <c r="G169" s="336"/>
      <c r="H169" s="336"/>
      <c r="I169" s="336"/>
      <c r="J169" s="336"/>
      <c r="K169" s="336"/>
      <c r="L169" s="336"/>
      <c r="M169" s="336"/>
      <c r="N169" s="339"/>
    </row>
    <row r="170" spans="3:38" hidden="1" outlineLevel="1">
      <c r="C170" s="71"/>
      <c r="D170" s="20"/>
      <c r="E170" s="109">
        <v>1</v>
      </c>
      <c r="F170" s="109">
        <f>E170+1</f>
        <v>2</v>
      </c>
      <c r="G170" s="109">
        <f t="shared" ref="G170:N170" si="17">F170+1</f>
        <v>3</v>
      </c>
      <c r="H170" s="109">
        <f t="shared" si="17"/>
        <v>4</v>
      </c>
      <c r="I170" s="109">
        <f t="shared" si="17"/>
        <v>5</v>
      </c>
      <c r="J170" s="109">
        <f t="shared" si="17"/>
        <v>6</v>
      </c>
      <c r="K170" s="109">
        <f t="shared" si="17"/>
        <v>7</v>
      </c>
      <c r="L170" s="109">
        <f t="shared" si="17"/>
        <v>8</v>
      </c>
      <c r="M170" s="109">
        <f t="shared" si="17"/>
        <v>9</v>
      </c>
      <c r="N170" s="110">
        <f t="shared" si="17"/>
        <v>10</v>
      </c>
    </row>
    <row r="171" spans="3:38" hidden="1" outlineLevel="1">
      <c r="C171" s="71"/>
      <c r="D171" s="20" t="s">
        <v>149</v>
      </c>
      <c r="E171" s="163">
        <v>0</v>
      </c>
      <c r="F171" s="163">
        <v>0.01</v>
      </c>
      <c r="G171" s="163">
        <v>0.01</v>
      </c>
      <c r="H171" s="163">
        <v>0.01</v>
      </c>
      <c r="I171" s="163">
        <v>0.01</v>
      </c>
      <c r="J171" s="163">
        <v>0.01</v>
      </c>
      <c r="K171" s="163">
        <v>0.01</v>
      </c>
      <c r="L171" s="163">
        <v>0.01</v>
      </c>
      <c r="M171" s="163">
        <v>0.01</v>
      </c>
      <c r="N171" s="164">
        <v>0.01</v>
      </c>
    </row>
    <row r="172" spans="3:38" hidden="1" outlineLevel="1">
      <c r="C172" s="71"/>
      <c r="D172" s="20"/>
      <c r="E172" s="111"/>
      <c r="F172" s="112"/>
      <c r="G172" s="112"/>
      <c r="H172" s="112"/>
      <c r="I172" s="112"/>
      <c r="J172" s="112"/>
      <c r="K172" s="112"/>
      <c r="L172" s="112"/>
      <c r="M172" s="112"/>
      <c r="N172" s="113"/>
    </row>
    <row r="173" spans="3:38" hidden="1" outlineLevel="1">
      <c r="C173" s="71"/>
      <c r="D173" s="20"/>
      <c r="E173" s="109">
        <v>1</v>
      </c>
      <c r="F173" s="109">
        <f>E173+1</f>
        <v>2</v>
      </c>
      <c r="G173" s="109">
        <f t="shared" ref="G173:N173" si="18">F173+1</f>
        <v>3</v>
      </c>
      <c r="H173" s="109">
        <f t="shared" si="18"/>
        <v>4</v>
      </c>
      <c r="I173" s="109">
        <f t="shared" si="18"/>
        <v>5</v>
      </c>
      <c r="J173" s="109">
        <f t="shared" si="18"/>
        <v>6</v>
      </c>
      <c r="K173" s="109">
        <f t="shared" si="18"/>
        <v>7</v>
      </c>
      <c r="L173" s="109">
        <f t="shared" si="18"/>
        <v>8</v>
      </c>
      <c r="M173" s="109">
        <f t="shared" si="18"/>
        <v>9</v>
      </c>
      <c r="N173" s="110">
        <f t="shared" si="18"/>
        <v>10</v>
      </c>
    </row>
    <row r="174" spans="3:38" ht="15" hidden="1" outlineLevel="1" thickBot="1">
      <c r="C174" s="105"/>
      <c r="D174" s="16" t="s">
        <v>150</v>
      </c>
      <c r="E174" s="165">
        <v>0</v>
      </c>
      <c r="F174" s="166">
        <v>0.05</v>
      </c>
      <c r="G174" s="166">
        <v>0.03</v>
      </c>
      <c r="H174" s="166">
        <v>0.03</v>
      </c>
      <c r="I174" s="166">
        <v>0.03</v>
      </c>
      <c r="J174" s="166">
        <v>0.03</v>
      </c>
      <c r="K174" s="166">
        <v>0.03</v>
      </c>
      <c r="L174" s="166">
        <v>0.03</v>
      </c>
      <c r="M174" s="166">
        <v>0.03</v>
      </c>
      <c r="N174" s="167">
        <v>0.03</v>
      </c>
    </row>
    <row r="175" spans="3:38" ht="15" hidden="1" outlineLevel="1" thickBot="1">
      <c r="I175" s="4"/>
      <c r="J175" s="4"/>
      <c r="K175" s="4"/>
      <c r="L175" s="4"/>
      <c r="M175" s="4"/>
    </row>
    <row r="176" spans="3:38" hidden="1" outlineLevel="1">
      <c r="F176" s="114">
        <f>10*365</f>
        <v>3650</v>
      </c>
      <c r="G176" s="103" t="s">
        <v>203</v>
      </c>
      <c r="H176" s="103"/>
      <c r="I176" s="104"/>
      <c r="J176" s="4"/>
      <c r="K176" s="4"/>
      <c r="L176" s="4"/>
      <c r="M176" s="4"/>
    </row>
    <row r="177" spans="2:14" hidden="1" outlineLevel="1">
      <c r="F177" s="115">
        <f>F176*F174</f>
        <v>182.5</v>
      </c>
      <c r="G177" s="15" t="s">
        <v>204</v>
      </c>
      <c r="H177" s="15"/>
      <c r="I177" s="116"/>
      <c r="J177" s="4"/>
      <c r="K177" s="4"/>
      <c r="L177" s="4"/>
      <c r="M177" s="4"/>
    </row>
    <row r="178" spans="2:14" ht="15" hidden="1" outlineLevel="1" thickBot="1">
      <c r="F178" s="117">
        <f>F177/C159</f>
        <v>7.0192307692307692</v>
      </c>
      <c r="G178" s="19" t="s">
        <v>205</v>
      </c>
      <c r="H178" s="19"/>
      <c r="I178" s="118"/>
      <c r="J178" s="4"/>
      <c r="K178" s="4"/>
      <c r="L178" s="4"/>
      <c r="M178" s="4"/>
    </row>
    <row r="179" spans="2:14" ht="15" hidden="1" outlineLevel="1" thickBot="1">
      <c r="D179" s="119"/>
      <c r="E179" s="15"/>
      <c r="F179" s="15"/>
      <c r="G179" s="15"/>
      <c r="I179" s="4"/>
      <c r="J179" s="4"/>
      <c r="K179" s="4"/>
      <c r="L179" s="4"/>
      <c r="M179" s="4"/>
    </row>
    <row r="180" spans="2:14" hidden="1" outlineLevel="1">
      <c r="C180" s="101" t="s">
        <v>143</v>
      </c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4"/>
    </row>
    <row r="181" spans="2:14" hidden="1" outlineLevel="1">
      <c r="C181" s="71"/>
      <c r="D181" s="20" t="s">
        <v>144</v>
      </c>
      <c r="E181" s="109">
        <v>1</v>
      </c>
      <c r="F181" s="109">
        <f>E181+1</f>
        <v>2</v>
      </c>
      <c r="G181" s="109">
        <f t="shared" ref="G181:N181" si="19">F181+1</f>
        <v>3</v>
      </c>
      <c r="H181" s="109">
        <f t="shared" si="19"/>
        <v>4</v>
      </c>
      <c r="I181" s="109">
        <f t="shared" si="19"/>
        <v>5</v>
      </c>
      <c r="J181" s="109">
        <f t="shared" si="19"/>
        <v>6</v>
      </c>
      <c r="K181" s="109">
        <f t="shared" si="19"/>
        <v>7</v>
      </c>
      <c r="L181" s="109">
        <f t="shared" si="19"/>
        <v>8</v>
      </c>
      <c r="M181" s="109">
        <f t="shared" si="19"/>
        <v>9</v>
      </c>
      <c r="N181" s="110">
        <f t="shared" si="19"/>
        <v>10</v>
      </c>
    </row>
    <row r="182" spans="2:14" ht="15" hidden="1" outlineLevel="1" thickBot="1">
      <c r="C182" s="105"/>
      <c r="D182" s="16"/>
      <c r="E182" s="168">
        <v>0</v>
      </c>
      <c r="F182" s="163">
        <v>0.04</v>
      </c>
      <c r="G182" s="163">
        <v>0.04</v>
      </c>
      <c r="H182" s="163">
        <v>0.04</v>
      </c>
      <c r="I182" s="163">
        <v>0.04</v>
      </c>
      <c r="J182" s="163">
        <v>0.04</v>
      </c>
      <c r="K182" s="163">
        <v>0.04</v>
      </c>
      <c r="L182" s="163">
        <v>0.04</v>
      </c>
      <c r="M182" s="163">
        <v>0.04</v>
      </c>
      <c r="N182" s="163">
        <v>0.04</v>
      </c>
    </row>
    <row r="183" spans="2:14" hidden="1" outlineLevel="1"/>
    <row r="184" spans="2:14" collapsed="1"/>
    <row r="185" spans="2:14" ht="18">
      <c r="B185" s="471" t="s">
        <v>229</v>
      </c>
    </row>
    <row r="186" spans="2:14" ht="18.600000000000001" outlineLevel="1" thickBot="1">
      <c r="B186" s="22"/>
      <c r="I186" s="4"/>
    </row>
    <row r="187" spans="2:14" ht="43.2" outlineLevel="1">
      <c r="C187" s="53" t="s">
        <v>119</v>
      </c>
      <c r="D187" s="94" t="s">
        <v>120</v>
      </c>
      <c r="E187" s="94" t="s">
        <v>348</v>
      </c>
      <c r="F187" s="94" t="s">
        <v>347</v>
      </c>
      <c r="G187" s="94" t="s">
        <v>121</v>
      </c>
      <c r="H187" s="461" t="s">
        <v>122</v>
      </c>
      <c r="I187" s="440" t="s">
        <v>123</v>
      </c>
      <c r="J187" s="172" t="s">
        <v>124</v>
      </c>
    </row>
    <row r="188" spans="2:14" ht="15" outlineLevel="1" thickBot="1">
      <c r="C188" s="90"/>
      <c r="D188" s="90"/>
      <c r="E188" s="90"/>
      <c r="F188" s="90"/>
      <c r="G188" s="90"/>
      <c r="H188" s="462"/>
      <c r="I188" s="67"/>
      <c r="J188" s="69"/>
    </row>
    <row r="189" spans="2:14" outlineLevel="1">
      <c r="C189" s="95" t="s">
        <v>1147</v>
      </c>
      <c r="D189" s="443">
        <f>E189/$C$159</f>
        <v>0</v>
      </c>
      <c r="E189" s="444">
        <v>0</v>
      </c>
      <c r="F189" s="445">
        <f>E189/$C$159/12</f>
        <v>0</v>
      </c>
      <c r="G189" s="447">
        <f>E189/$G$159</f>
        <v>0</v>
      </c>
      <c r="H189" s="446">
        <v>0</v>
      </c>
      <c r="I189" s="447">
        <f t="shared" ref="I189:I198" si="20">J189*$C$159</f>
        <v>0</v>
      </c>
      <c r="J189" s="448">
        <v>0</v>
      </c>
    </row>
    <row r="190" spans="2:14" ht="28.8" outlineLevel="1">
      <c r="C190" s="96" t="s">
        <v>1146</v>
      </c>
      <c r="D190" s="443">
        <f t="shared" ref="D190:D205" si="21">E190/$C$159</f>
        <v>0</v>
      </c>
      <c r="E190" s="449">
        <v>0</v>
      </c>
      <c r="F190" s="445">
        <f t="shared" ref="F190:F205" si="22">E190/$C$159/12</f>
        <v>0</v>
      </c>
      <c r="G190" s="451">
        <f t="shared" ref="G190:G205" si="23">E190/$G$159</f>
        <v>0</v>
      </c>
      <c r="H190" s="450">
        <f t="shared" ref="H190:H195" si="24">E190</f>
        <v>0</v>
      </c>
      <c r="I190" s="451">
        <f t="shared" si="20"/>
        <v>0</v>
      </c>
      <c r="J190" s="452">
        <v>0</v>
      </c>
    </row>
    <row r="191" spans="2:14" outlineLevel="1">
      <c r="C191" s="95" t="s">
        <v>1148</v>
      </c>
      <c r="D191" s="443">
        <f t="shared" si="21"/>
        <v>0</v>
      </c>
      <c r="E191" s="449">
        <v>0</v>
      </c>
      <c r="F191" s="445">
        <f t="shared" si="22"/>
        <v>0</v>
      </c>
      <c r="G191" s="451">
        <f t="shared" si="23"/>
        <v>0</v>
      </c>
      <c r="H191" s="450">
        <f t="shared" si="24"/>
        <v>0</v>
      </c>
      <c r="I191" s="451">
        <f t="shared" si="20"/>
        <v>0</v>
      </c>
      <c r="J191" s="452">
        <v>0</v>
      </c>
    </row>
    <row r="192" spans="2:14" outlineLevel="1">
      <c r="C192" s="95" t="s">
        <v>1149</v>
      </c>
      <c r="D192" s="443">
        <f t="shared" si="21"/>
        <v>0</v>
      </c>
      <c r="E192" s="449">
        <v>0</v>
      </c>
      <c r="F192" s="445">
        <f t="shared" si="22"/>
        <v>0</v>
      </c>
      <c r="G192" s="451">
        <f t="shared" si="23"/>
        <v>0</v>
      </c>
      <c r="H192" s="450">
        <f t="shared" si="24"/>
        <v>0</v>
      </c>
      <c r="I192" s="451">
        <f t="shared" si="20"/>
        <v>0</v>
      </c>
      <c r="J192" s="452">
        <v>0</v>
      </c>
    </row>
    <row r="193" spans="2:10" outlineLevel="1">
      <c r="C193" s="95" t="s">
        <v>1150</v>
      </c>
      <c r="D193" s="443">
        <f t="shared" si="21"/>
        <v>0</v>
      </c>
      <c r="E193" s="449">
        <v>0</v>
      </c>
      <c r="F193" s="445">
        <f t="shared" si="22"/>
        <v>0</v>
      </c>
      <c r="G193" s="451">
        <f t="shared" si="23"/>
        <v>0</v>
      </c>
      <c r="H193" s="450">
        <f t="shared" si="24"/>
        <v>0</v>
      </c>
      <c r="I193" s="451">
        <f t="shared" si="20"/>
        <v>0</v>
      </c>
      <c r="J193" s="452">
        <v>0</v>
      </c>
    </row>
    <row r="194" spans="2:10" outlineLevel="1">
      <c r="C194" s="95" t="s">
        <v>1151</v>
      </c>
      <c r="D194" s="443">
        <f t="shared" si="21"/>
        <v>0</v>
      </c>
      <c r="E194" s="449">
        <v>0</v>
      </c>
      <c r="F194" s="445">
        <f t="shared" si="22"/>
        <v>0</v>
      </c>
      <c r="G194" s="451">
        <f t="shared" si="23"/>
        <v>0</v>
      </c>
      <c r="H194" s="450">
        <f t="shared" si="24"/>
        <v>0</v>
      </c>
      <c r="I194" s="451">
        <f t="shared" si="20"/>
        <v>0</v>
      </c>
      <c r="J194" s="452">
        <v>0</v>
      </c>
    </row>
    <row r="195" spans="2:10" outlineLevel="1">
      <c r="C195" s="95" t="s">
        <v>1152</v>
      </c>
      <c r="D195" s="443">
        <f t="shared" si="21"/>
        <v>0</v>
      </c>
      <c r="E195" s="449">
        <v>0</v>
      </c>
      <c r="F195" s="445">
        <f t="shared" si="22"/>
        <v>0</v>
      </c>
      <c r="G195" s="451">
        <f t="shared" si="23"/>
        <v>0</v>
      </c>
      <c r="H195" s="450">
        <f t="shared" si="24"/>
        <v>0</v>
      </c>
      <c r="I195" s="451">
        <f t="shared" si="20"/>
        <v>0</v>
      </c>
      <c r="J195" s="452">
        <v>0</v>
      </c>
    </row>
    <row r="196" spans="2:10" outlineLevel="1">
      <c r="C196" s="95" t="s">
        <v>1153</v>
      </c>
      <c r="D196" s="443">
        <f t="shared" si="21"/>
        <v>0</v>
      </c>
      <c r="E196" s="449">
        <v>0</v>
      </c>
      <c r="F196" s="445">
        <f t="shared" si="22"/>
        <v>0</v>
      </c>
      <c r="G196" s="451">
        <f t="shared" si="23"/>
        <v>0</v>
      </c>
      <c r="H196" s="450">
        <f>E196</f>
        <v>0</v>
      </c>
      <c r="I196" s="451">
        <f t="shared" si="20"/>
        <v>0</v>
      </c>
      <c r="J196" s="452">
        <v>0</v>
      </c>
    </row>
    <row r="197" spans="2:10" outlineLevel="1">
      <c r="C197" s="95" t="s">
        <v>1154</v>
      </c>
      <c r="D197" s="443">
        <f t="shared" si="21"/>
        <v>0</v>
      </c>
      <c r="E197" s="449">
        <v>0</v>
      </c>
      <c r="F197" s="445">
        <f t="shared" si="22"/>
        <v>0</v>
      </c>
      <c r="G197" s="451">
        <f t="shared" si="23"/>
        <v>0</v>
      </c>
      <c r="H197" s="450">
        <f>E197</f>
        <v>0</v>
      </c>
      <c r="I197" s="451">
        <f t="shared" si="20"/>
        <v>0</v>
      </c>
      <c r="J197" s="452">
        <v>0</v>
      </c>
    </row>
    <row r="198" spans="2:10" outlineLevel="1">
      <c r="C198" s="95" t="s">
        <v>1155</v>
      </c>
      <c r="D198" s="443">
        <f t="shared" si="21"/>
        <v>0</v>
      </c>
      <c r="E198" s="449">
        <v>0</v>
      </c>
      <c r="F198" s="445">
        <f t="shared" si="22"/>
        <v>0</v>
      </c>
      <c r="G198" s="451">
        <f t="shared" si="23"/>
        <v>0</v>
      </c>
      <c r="H198" s="450">
        <f>E198</f>
        <v>0</v>
      </c>
      <c r="I198" s="451">
        <f t="shared" si="20"/>
        <v>0</v>
      </c>
      <c r="J198" s="452">
        <v>0</v>
      </c>
    </row>
    <row r="199" spans="2:10" outlineLevel="1">
      <c r="C199" s="97" t="s">
        <v>1156</v>
      </c>
      <c r="D199" s="443">
        <f t="shared" si="21"/>
        <v>0</v>
      </c>
      <c r="E199" s="449">
        <v>0</v>
      </c>
      <c r="F199" s="445">
        <f t="shared" si="22"/>
        <v>0</v>
      </c>
      <c r="G199" s="453">
        <f t="shared" si="23"/>
        <v>0</v>
      </c>
      <c r="H199" s="450">
        <f>I199*12</f>
        <v>9360</v>
      </c>
      <c r="I199" s="453">
        <f>J199*$C$159</f>
        <v>780</v>
      </c>
      <c r="J199" s="454">
        <v>30</v>
      </c>
    </row>
    <row r="200" spans="2:10" outlineLevel="1">
      <c r="C200" s="97" t="s">
        <v>1157</v>
      </c>
      <c r="D200" s="443">
        <f t="shared" si="21"/>
        <v>0</v>
      </c>
      <c r="E200" s="449">
        <v>0</v>
      </c>
      <c r="F200" s="455">
        <f t="shared" si="22"/>
        <v>0</v>
      </c>
      <c r="G200" s="453">
        <f t="shared" si="23"/>
        <v>0</v>
      </c>
      <c r="H200" s="450">
        <f>I200*12</f>
        <v>0</v>
      </c>
      <c r="I200" s="451">
        <f t="shared" ref="I200:I205" si="25">J200*$C$159</f>
        <v>0</v>
      </c>
      <c r="J200" s="452">
        <v>0</v>
      </c>
    </row>
    <row r="201" spans="2:10" outlineLevel="1">
      <c r="C201" s="95" t="s">
        <v>1158</v>
      </c>
      <c r="D201" s="443">
        <f t="shared" si="21"/>
        <v>0</v>
      </c>
      <c r="E201" s="449">
        <v>0</v>
      </c>
      <c r="F201" s="445">
        <f t="shared" si="22"/>
        <v>0</v>
      </c>
      <c r="G201" s="451">
        <f t="shared" si="23"/>
        <v>0</v>
      </c>
      <c r="H201" s="450">
        <f>E201</f>
        <v>0</v>
      </c>
      <c r="I201" s="451">
        <f t="shared" si="25"/>
        <v>0</v>
      </c>
      <c r="J201" s="452">
        <v>0</v>
      </c>
    </row>
    <row r="202" spans="2:10" outlineLevel="1">
      <c r="C202" s="95" t="s">
        <v>1159</v>
      </c>
      <c r="D202" s="443">
        <f t="shared" si="21"/>
        <v>0</v>
      </c>
      <c r="E202" s="449">
        <v>0</v>
      </c>
      <c r="F202" s="445">
        <f t="shared" si="22"/>
        <v>0</v>
      </c>
      <c r="G202" s="451">
        <f t="shared" si="23"/>
        <v>0</v>
      </c>
      <c r="H202" s="450">
        <f>E202</f>
        <v>0</v>
      </c>
      <c r="I202" s="451">
        <f t="shared" si="25"/>
        <v>0</v>
      </c>
      <c r="J202" s="452">
        <v>0</v>
      </c>
    </row>
    <row r="203" spans="2:10" outlineLevel="1">
      <c r="C203" s="95" t="s">
        <v>1160</v>
      </c>
      <c r="D203" s="443">
        <f t="shared" si="21"/>
        <v>0</v>
      </c>
      <c r="E203" s="449">
        <v>0</v>
      </c>
      <c r="F203" s="445">
        <f t="shared" si="22"/>
        <v>0</v>
      </c>
      <c r="G203" s="451">
        <f t="shared" si="23"/>
        <v>0</v>
      </c>
      <c r="H203" s="450">
        <f>E203</f>
        <v>0</v>
      </c>
      <c r="I203" s="451">
        <f t="shared" si="25"/>
        <v>0</v>
      </c>
      <c r="J203" s="452">
        <v>0</v>
      </c>
    </row>
    <row r="204" spans="2:10" outlineLevel="1">
      <c r="C204" s="95" t="s">
        <v>1161</v>
      </c>
      <c r="D204" s="443">
        <f t="shared" si="21"/>
        <v>0</v>
      </c>
      <c r="E204" s="449">
        <v>0</v>
      </c>
      <c r="F204" s="445">
        <f t="shared" si="22"/>
        <v>0</v>
      </c>
      <c r="G204" s="451">
        <f t="shared" si="23"/>
        <v>0</v>
      </c>
      <c r="H204" s="450">
        <f>E204</f>
        <v>0</v>
      </c>
      <c r="I204" s="451">
        <f t="shared" si="25"/>
        <v>0</v>
      </c>
      <c r="J204" s="452">
        <v>0</v>
      </c>
    </row>
    <row r="205" spans="2:10" ht="15" outlineLevel="1" thickBot="1">
      <c r="C205" s="98" t="s">
        <v>1162</v>
      </c>
      <c r="D205" s="443">
        <f t="shared" si="21"/>
        <v>0</v>
      </c>
      <c r="E205" s="449">
        <v>0</v>
      </c>
      <c r="F205" s="445">
        <f t="shared" si="22"/>
        <v>0</v>
      </c>
      <c r="G205" s="459">
        <f t="shared" si="23"/>
        <v>0</v>
      </c>
      <c r="H205" s="456">
        <f>E205</f>
        <v>0</v>
      </c>
      <c r="I205" s="457">
        <f t="shared" si="25"/>
        <v>0</v>
      </c>
      <c r="J205" s="458">
        <v>0</v>
      </c>
    </row>
    <row r="206" spans="2:10" ht="15" outlineLevel="1" thickBot="1">
      <c r="C206" s="99" t="s">
        <v>142</v>
      </c>
      <c r="D206" s="100">
        <f>SUM(D189:D205)</f>
        <v>0</v>
      </c>
      <c r="E206" s="100">
        <f t="shared" ref="E206:I206" si="26">SUM(E189:E205)</f>
        <v>0</v>
      </c>
      <c r="F206" s="100">
        <f t="shared" si="26"/>
        <v>0</v>
      </c>
      <c r="G206" s="460">
        <f t="shared" si="26"/>
        <v>0</v>
      </c>
      <c r="H206" s="463">
        <f t="shared" si="26"/>
        <v>9360</v>
      </c>
      <c r="I206" s="441">
        <f t="shared" si="26"/>
        <v>780</v>
      </c>
      <c r="J206" s="442">
        <f>SUM(J189:J205)</f>
        <v>30</v>
      </c>
    </row>
    <row r="207" spans="2:10" ht="18.600000000000001" outlineLevel="1" thickTop="1">
      <c r="B207" s="22"/>
    </row>
    <row r="208" spans="2:10" ht="18">
      <c r="B208" s="22"/>
    </row>
    <row r="209" spans="2:19" ht="18">
      <c r="B209" s="471" t="s">
        <v>228</v>
      </c>
    </row>
    <row r="210" spans="2:19" outlineLevel="1"/>
    <row r="211" spans="2:19" outlineLevel="1">
      <c r="R211" s="1085">
        <v>104.59</v>
      </c>
      <c r="S211" s="1085">
        <v>2.3106999999999999E-2</v>
      </c>
    </row>
    <row r="212" spans="2:19" outlineLevel="1">
      <c r="C212" s="21" t="s">
        <v>258</v>
      </c>
      <c r="R212" s="1085">
        <v>355</v>
      </c>
      <c r="S212" s="1085">
        <v>3.5000000000000001E-3</v>
      </c>
    </row>
    <row r="213" spans="2:19" outlineLevel="1">
      <c r="C213" s="21" t="s">
        <v>169</v>
      </c>
      <c r="D213" s="21"/>
      <c r="E213" s="21" t="s">
        <v>170</v>
      </c>
      <c r="F213" s="21"/>
      <c r="G213" s="21" t="s">
        <v>171</v>
      </c>
      <c r="H213" s="21"/>
      <c r="I213" s="199" t="s">
        <v>172</v>
      </c>
      <c r="R213" s="1085">
        <v>83.38</v>
      </c>
      <c r="S213" s="1085">
        <v>4.6212999999999997E-2</v>
      </c>
    </row>
    <row r="214" spans="2:19" ht="15.6" outlineLevel="1">
      <c r="C214" s="4" t="s">
        <v>173</v>
      </c>
      <c r="E214" s="200">
        <f>E47</f>
        <v>8550000</v>
      </c>
      <c r="G214" s="406">
        <v>0.01</v>
      </c>
      <c r="I214" s="201">
        <f>E214*(G214+G215)+E216</f>
        <v>103753</v>
      </c>
      <c r="R214" s="1085">
        <v>56.42</v>
      </c>
      <c r="S214" s="1085">
        <v>0.123226</v>
      </c>
    </row>
    <row r="215" spans="2:19" ht="15.6" outlineLevel="1">
      <c r="C215" s="4" t="s">
        <v>528</v>
      </c>
      <c r="G215" s="406">
        <v>1.9599999999999999E-3</v>
      </c>
      <c r="R215" s="1085">
        <v>148.04</v>
      </c>
    </row>
    <row r="216" spans="2:19" outlineLevel="1">
      <c r="C216" s="4" t="s">
        <v>1145</v>
      </c>
      <c r="E216" s="200">
        <v>1495</v>
      </c>
      <c r="R216" s="1085">
        <v>92.99</v>
      </c>
    </row>
    <row r="217" spans="2:19" outlineLevel="1">
      <c r="R217" s="1085">
        <v>168.19</v>
      </c>
    </row>
    <row r="218" spans="2:19" outlineLevel="1">
      <c r="R218" s="1085">
        <v>475.43</v>
      </c>
    </row>
    <row r="219" spans="2:19" outlineLevel="1">
      <c r="R219" s="1085">
        <v>10.81</v>
      </c>
    </row>
    <row r="220" spans="2:19" outlineLevel="1"/>
    <row r="221" spans="2:19" ht="15" outlineLevel="1" thickBot="1"/>
    <row r="222" spans="2:19" ht="16.5" customHeight="1" outlineLevel="1" thickTop="1" thickBot="1">
      <c r="C222" s="38"/>
      <c r="D222" s="120" t="s">
        <v>1133</v>
      </c>
      <c r="E222" s="92"/>
      <c r="F222" s="92"/>
      <c r="G222" s="121"/>
      <c r="H222" s="120" t="s">
        <v>95</v>
      </c>
      <c r="I222" s="92"/>
      <c r="J222" s="92"/>
      <c r="K222" s="92"/>
      <c r="L222" s="92"/>
      <c r="M222" s="121"/>
      <c r="N222" s="191"/>
    </row>
    <row r="223" spans="2:19" ht="43.8" outlineLevel="1" thickBot="1">
      <c r="C223" s="39" t="s">
        <v>96</v>
      </c>
      <c r="D223" s="181" t="s">
        <v>256</v>
      </c>
      <c r="E223" s="182" t="s">
        <v>255</v>
      </c>
      <c r="F223" s="182" t="s">
        <v>207</v>
      </c>
      <c r="G223" s="276" t="s">
        <v>1132</v>
      </c>
      <c r="H223" s="40" t="s">
        <v>1134</v>
      </c>
      <c r="I223" s="41" t="s">
        <v>98</v>
      </c>
      <c r="J223" s="41" t="s">
        <v>99</v>
      </c>
      <c r="K223" s="41" t="s">
        <v>100</v>
      </c>
      <c r="L223" s="40" t="s">
        <v>101</v>
      </c>
      <c r="M223" s="194" t="s">
        <v>102</v>
      </c>
      <c r="N223" s="192" t="s">
        <v>103</v>
      </c>
    </row>
    <row r="224" spans="2:19" outlineLevel="1">
      <c r="C224" s="42" t="s">
        <v>104</v>
      </c>
      <c r="D224" s="183">
        <f>E224/12</f>
        <v>19.23076923076923</v>
      </c>
      <c r="E224" s="184">
        <f>G224/$C$159</f>
        <v>230.76923076923077</v>
      </c>
      <c r="F224" s="185">
        <f>G224/$G$159</f>
        <v>0.32967032967032966</v>
      </c>
      <c r="G224" s="186">
        <v>6000</v>
      </c>
      <c r="H224" s="43">
        <f t="shared" ref="H224:H231" si="27">M224/12</f>
        <v>500</v>
      </c>
      <c r="I224" s="45">
        <f>H224/$C$159</f>
        <v>19.23076923076923</v>
      </c>
      <c r="J224" s="45">
        <f>H224/$G$159</f>
        <v>2.7472527472527472E-2</v>
      </c>
      <c r="K224" s="45">
        <f>M224/$C$159</f>
        <v>230.76923076923077</v>
      </c>
      <c r="L224" s="47">
        <f>M224/$G$159</f>
        <v>0.32967032967032966</v>
      </c>
      <c r="M224" s="177">
        <v>6000</v>
      </c>
      <c r="N224" s="173">
        <v>1</v>
      </c>
    </row>
    <row r="225" spans="3:16" outlineLevel="1">
      <c r="C225" s="42" t="s">
        <v>105</v>
      </c>
      <c r="D225" s="183">
        <f>E225/12</f>
        <v>37.137820512820511</v>
      </c>
      <c r="E225" s="184">
        <f t="shared" ref="E225:E231" si="28">G225/$C$159</f>
        <v>445.65384615384613</v>
      </c>
      <c r="F225" s="185">
        <f t="shared" ref="F225:F231" si="29">G225/$G$159</f>
        <v>0.63664835164835165</v>
      </c>
      <c r="G225" s="187">
        <f>11587</f>
        <v>11587</v>
      </c>
      <c r="H225" s="43">
        <f t="shared" ca="1" si="27"/>
        <v>1770.2485333333336</v>
      </c>
      <c r="I225" s="44">
        <f t="shared" ref="I225:I231" ca="1" si="30">H225/$C$159</f>
        <v>68.086482051282061</v>
      </c>
      <c r="J225" s="45">
        <f t="shared" ref="J225:J231" ca="1" si="31">H225/$G$159</f>
        <v>9.7266402930402951E-2</v>
      </c>
      <c r="K225" s="46">
        <f t="shared" ref="K225:K231" ca="1" si="32">M225/$C$159</f>
        <v>817.03778461538479</v>
      </c>
      <c r="L225" s="47">
        <f t="shared" ref="L225:L231" ca="1" si="33">M225/$G$159</f>
        <v>1.1671968351648354</v>
      </c>
      <c r="M225" s="279">
        <f ca="1">O225*SUM(Q795:AB795)</f>
        <v>21242.982400000004</v>
      </c>
      <c r="N225" s="277">
        <v>2</v>
      </c>
      <c r="O225" s="278">
        <v>0.04</v>
      </c>
      <c r="P225" s="4" t="s">
        <v>297</v>
      </c>
    </row>
    <row r="226" spans="3:16" outlineLevel="1">
      <c r="C226" s="42" t="s">
        <v>106</v>
      </c>
      <c r="D226" s="183">
        <f t="shared" ref="D226:D231" si="34">E226/12</f>
        <v>4.8076923076923075</v>
      </c>
      <c r="E226" s="184">
        <f t="shared" si="28"/>
        <v>57.692307692307693</v>
      </c>
      <c r="F226" s="185">
        <f t="shared" si="29"/>
        <v>8.2417582417582416E-2</v>
      </c>
      <c r="G226" s="188">
        <f>1500</f>
        <v>1500</v>
      </c>
      <c r="H226" s="43">
        <f t="shared" si="27"/>
        <v>125</v>
      </c>
      <c r="I226" s="44">
        <f t="shared" si="30"/>
        <v>4.8076923076923075</v>
      </c>
      <c r="J226" s="45">
        <f t="shared" si="31"/>
        <v>6.868131868131868E-3</v>
      </c>
      <c r="K226" s="46">
        <f t="shared" si="32"/>
        <v>57.692307692307693</v>
      </c>
      <c r="L226" s="47">
        <f t="shared" si="33"/>
        <v>8.2417582417582416E-2</v>
      </c>
      <c r="M226" s="178">
        <v>1500</v>
      </c>
      <c r="N226" s="174"/>
    </row>
    <row r="227" spans="3:16" outlineLevel="1">
      <c r="C227" s="42" t="s">
        <v>107</v>
      </c>
      <c r="D227" s="183">
        <f>E227/12</f>
        <v>28.846153846153843</v>
      </c>
      <c r="E227" s="184">
        <f t="shared" si="28"/>
        <v>346.15384615384613</v>
      </c>
      <c r="F227" s="185">
        <f t="shared" si="29"/>
        <v>0.49450549450549453</v>
      </c>
      <c r="G227" s="188">
        <f>9000</f>
        <v>9000</v>
      </c>
      <c r="H227" s="43">
        <f t="shared" si="27"/>
        <v>2500</v>
      </c>
      <c r="I227" s="44">
        <f t="shared" si="30"/>
        <v>96.15384615384616</v>
      </c>
      <c r="J227" s="45">
        <f t="shared" si="31"/>
        <v>0.13736263736263737</v>
      </c>
      <c r="K227" s="46">
        <f t="shared" si="32"/>
        <v>1153.8461538461538</v>
      </c>
      <c r="L227" s="47">
        <f t="shared" si="33"/>
        <v>1.6483516483516483</v>
      </c>
      <c r="M227" s="178">
        <v>30000</v>
      </c>
      <c r="N227" s="175"/>
    </row>
    <row r="228" spans="3:16" outlineLevel="1">
      <c r="C228" s="42" t="s">
        <v>108</v>
      </c>
      <c r="D228" s="183">
        <f t="shared" si="34"/>
        <v>51.121794871794869</v>
      </c>
      <c r="E228" s="184">
        <f t="shared" si="28"/>
        <v>613.46153846153845</v>
      </c>
      <c r="F228" s="185">
        <f t="shared" si="29"/>
        <v>0.87637362637362637</v>
      </c>
      <c r="G228" s="188">
        <f>8000+5000+2950</f>
        <v>15950</v>
      </c>
      <c r="H228" s="43">
        <f t="shared" si="27"/>
        <v>2083.3333333333335</v>
      </c>
      <c r="I228" s="44">
        <f t="shared" si="30"/>
        <v>80.128205128205138</v>
      </c>
      <c r="J228" s="45">
        <f t="shared" si="31"/>
        <v>0.11446886446886448</v>
      </c>
      <c r="K228" s="46">
        <f t="shared" si="32"/>
        <v>961.53846153846155</v>
      </c>
      <c r="L228" s="47">
        <f t="shared" si="33"/>
        <v>1.3736263736263736</v>
      </c>
      <c r="M228" s="178">
        <v>25000</v>
      </c>
      <c r="N228" s="174"/>
    </row>
    <row r="229" spans="3:16" outlineLevel="1">
      <c r="C229" s="42" t="s">
        <v>109</v>
      </c>
      <c r="D229" s="183">
        <f t="shared" si="34"/>
        <v>12.820512820512819</v>
      </c>
      <c r="E229" s="184">
        <f t="shared" si="28"/>
        <v>153.84615384615384</v>
      </c>
      <c r="F229" s="185">
        <f t="shared" si="29"/>
        <v>0.21978021978021978</v>
      </c>
      <c r="G229" s="188">
        <v>4000</v>
      </c>
      <c r="H229" s="43">
        <f t="shared" si="27"/>
        <v>500</v>
      </c>
      <c r="I229" s="44">
        <f t="shared" si="30"/>
        <v>19.23076923076923</v>
      </c>
      <c r="J229" s="45">
        <f t="shared" si="31"/>
        <v>2.7472527472527472E-2</v>
      </c>
      <c r="K229" s="46">
        <f t="shared" si="32"/>
        <v>230.76923076923077</v>
      </c>
      <c r="L229" s="47">
        <f t="shared" si="33"/>
        <v>0.32967032967032966</v>
      </c>
      <c r="M229" s="178">
        <v>6000</v>
      </c>
      <c r="N229" s="175"/>
    </row>
    <row r="230" spans="3:16" outlineLevel="1">
      <c r="C230" s="42" t="s">
        <v>110</v>
      </c>
      <c r="D230" s="183">
        <f>E230/12</f>
        <v>332.54166666666669</v>
      </c>
      <c r="E230" s="184">
        <f t="shared" si="28"/>
        <v>3990.5</v>
      </c>
      <c r="F230" s="185">
        <f t="shared" si="29"/>
        <v>5.7007142857142856</v>
      </c>
      <c r="G230" s="189">
        <f>I214</f>
        <v>103753</v>
      </c>
      <c r="H230" s="43">
        <f t="shared" si="27"/>
        <v>8646.0833333333339</v>
      </c>
      <c r="I230" s="44">
        <f t="shared" si="30"/>
        <v>332.54166666666669</v>
      </c>
      <c r="J230" s="45">
        <f t="shared" si="31"/>
        <v>0.47505952380952382</v>
      </c>
      <c r="K230" s="46">
        <f t="shared" si="32"/>
        <v>3990.5</v>
      </c>
      <c r="L230" s="47">
        <f t="shared" si="33"/>
        <v>5.7007142857142856</v>
      </c>
      <c r="M230" s="178">
        <f>I214</f>
        <v>103753</v>
      </c>
      <c r="N230" s="174">
        <v>3</v>
      </c>
    </row>
    <row r="231" spans="3:16" ht="15" outlineLevel="1" thickBot="1">
      <c r="C231" s="48" t="s">
        <v>1129</v>
      </c>
      <c r="D231" s="183">
        <f t="shared" si="34"/>
        <v>0</v>
      </c>
      <c r="E231" s="184">
        <f t="shared" si="28"/>
        <v>0</v>
      </c>
      <c r="F231" s="185">
        <f t="shared" si="29"/>
        <v>0</v>
      </c>
      <c r="G231" s="190"/>
      <c r="H231" s="43">
        <f t="shared" si="27"/>
        <v>650</v>
      </c>
      <c r="I231" s="44">
        <f t="shared" si="30"/>
        <v>25</v>
      </c>
      <c r="J231" s="45">
        <f t="shared" si="31"/>
        <v>3.5714285714285712E-2</v>
      </c>
      <c r="K231" s="46">
        <f t="shared" si="32"/>
        <v>300</v>
      </c>
      <c r="L231" s="47">
        <f t="shared" si="33"/>
        <v>0.42857142857142855</v>
      </c>
      <c r="M231" s="179">
        <f>O232*C159*O231</f>
        <v>7800</v>
      </c>
      <c r="N231" s="176"/>
      <c r="O231" s="1071">
        <v>1500</v>
      </c>
      <c r="P231" s="4" t="s">
        <v>1130</v>
      </c>
    </row>
    <row r="232" spans="3:16" ht="15.6" outlineLevel="1" thickTop="1" thickBot="1">
      <c r="C232" s="49" t="s">
        <v>111</v>
      </c>
      <c r="D232" s="50">
        <f t="shared" ref="D232:M232" si="35">SUM(D224:D231)</f>
        <v>486.50641025641028</v>
      </c>
      <c r="E232" s="51">
        <f t="shared" si="35"/>
        <v>5838.0769230769229</v>
      </c>
      <c r="F232" s="52">
        <f t="shared" si="35"/>
        <v>8.3401098901098898</v>
      </c>
      <c r="G232" s="180">
        <f t="shared" si="35"/>
        <v>151790</v>
      </c>
      <c r="H232" s="51">
        <f t="shared" ca="1" si="35"/>
        <v>16774.665200000003</v>
      </c>
      <c r="I232" s="51">
        <f t="shared" ca="1" si="35"/>
        <v>645.17943076923075</v>
      </c>
      <c r="J232" s="52">
        <f t="shared" ca="1" si="35"/>
        <v>0.92168490109890111</v>
      </c>
      <c r="K232" s="51">
        <f t="shared" ca="1" si="35"/>
        <v>7742.153169230769</v>
      </c>
      <c r="L232" s="52">
        <f t="shared" ca="1" si="35"/>
        <v>11.060218813186813</v>
      </c>
      <c r="M232" s="195">
        <f t="shared" ca="1" si="35"/>
        <v>201295.98240000001</v>
      </c>
      <c r="N232" s="193"/>
      <c r="O232" s="1072">
        <v>0.2</v>
      </c>
      <c r="P232" s="4" t="s">
        <v>1131</v>
      </c>
    </row>
    <row r="233" spans="3:16" outlineLevel="1">
      <c r="C233" s="53"/>
      <c r="D233" s="53"/>
      <c r="E233" s="53"/>
      <c r="F233" s="53"/>
      <c r="G233" s="53"/>
      <c r="H233" s="54"/>
      <c r="I233" s="54"/>
      <c r="J233" s="54"/>
      <c r="K233" s="54"/>
      <c r="L233" s="54"/>
      <c r="M233" s="55"/>
      <c r="N233" s="56"/>
    </row>
    <row r="234" spans="3:16" outlineLevel="1">
      <c r="C234" s="53"/>
      <c r="D234" s="53"/>
      <c r="E234" s="53"/>
      <c r="F234" s="57"/>
      <c r="G234" s="58"/>
      <c r="H234" s="59"/>
      <c r="I234" s="60"/>
      <c r="J234" s="60"/>
      <c r="K234" s="54"/>
      <c r="L234" s="60"/>
      <c r="M234" s="61"/>
      <c r="N234" s="56"/>
    </row>
    <row r="235" spans="3:16" ht="15" outlineLevel="1" thickBot="1">
      <c r="C235" s="53"/>
      <c r="D235" s="53"/>
      <c r="E235" s="53"/>
      <c r="F235" s="53"/>
      <c r="G235" s="57"/>
      <c r="H235" s="54"/>
      <c r="I235" s="54"/>
      <c r="J235" s="54"/>
      <c r="K235" s="54"/>
      <c r="L235" s="54"/>
      <c r="M235" s="60"/>
      <c r="N235" s="56"/>
    </row>
    <row r="236" spans="3:16" outlineLevel="1">
      <c r="C236" s="62" t="s">
        <v>72</v>
      </c>
      <c r="D236" s="63"/>
      <c r="E236" s="63"/>
      <c r="F236" s="63"/>
      <c r="G236" s="63"/>
      <c r="H236" s="64"/>
      <c r="I236" s="64"/>
      <c r="J236" s="64"/>
      <c r="K236" s="65"/>
      <c r="L236" s="54"/>
      <c r="M236" s="61"/>
      <c r="N236" s="56"/>
    </row>
    <row r="237" spans="3:16" outlineLevel="1">
      <c r="C237" s="66"/>
      <c r="D237" s="67"/>
      <c r="E237" s="68"/>
      <c r="F237" s="68"/>
      <c r="G237" s="68"/>
      <c r="H237" s="67"/>
      <c r="I237" s="67"/>
      <c r="J237" s="67"/>
      <c r="K237" s="69"/>
      <c r="L237" s="54"/>
      <c r="M237" s="60"/>
      <c r="N237" s="56"/>
    </row>
    <row r="238" spans="3:16" ht="60" customHeight="1" outlineLevel="1">
      <c r="C238" s="70" t="s">
        <v>75</v>
      </c>
      <c r="D238" s="122" t="s">
        <v>112</v>
      </c>
      <c r="E238" s="123" t="s">
        <v>113</v>
      </c>
      <c r="F238" s="124" t="s">
        <v>73</v>
      </c>
      <c r="G238" s="123" t="s">
        <v>74</v>
      </c>
      <c r="H238" s="125" t="s">
        <v>257</v>
      </c>
      <c r="I238" s="126" t="s">
        <v>114</v>
      </c>
      <c r="J238" s="123" t="s">
        <v>73</v>
      </c>
      <c r="K238" s="127" t="s">
        <v>305</v>
      </c>
      <c r="L238" s="54"/>
      <c r="M238" s="60"/>
      <c r="N238" s="56"/>
    </row>
    <row r="239" spans="3:16" ht="21.75" customHeight="1" outlineLevel="1">
      <c r="C239" s="71"/>
      <c r="D239" s="128"/>
      <c r="E239" s="129"/>
      <c r="F239" s="130"/>
      <c r="G239" s="129"/>
      <c r="H239" s="131"/>
      <c r="I239" s="132"/>
      <c r="J239" s="130"/>
      <c r="K239" s="93"/>
      <c r="L239" s="54"/>
      <c r="M239" s="54"/>
      <c r="N239" s="56"/>
    </row>
    <row r="240" spans="3:16" ht="15" outlineLevel="1" thickBot="1">
      <c r="C240" s="18"/>
      <c r="D240" s="72">
        <f>E232</f>
        <v>5838.0769230769229</v>
      </c>
      <c r="E240" s="72">
        <f ca="1">K232</f>
        <v>7742.153169230769</v>
      </c>
      <c r="F240" s="73">
        <f ca="1">(E240-D240)/D240</f>
        <v>0.32614785163713023</v>
      </c>
      <c r="G240" s="72">
        <f ca="1">E240-D240</f>
        <v>1904.0762461538461</v>
      </c>
      <c r="H240" s="72">
        <f>G232</f>
        <v>151790</v>
      </c>
      <c r="I240" s="72">
        <f ca="1">M232</f>
        <v>201295.98240000001</v>
      </c>
      <c r="J240" s="73">
        <f ca="1">(I240-H240)/H240</f>
        <v>0.32614785163713028</v>
      </c>
      <c r="K240" s="74">
        <f ca="1">I240-H240</f>
        <v>49505.982400000008</v>
      </c>
      <c r="L240" s="54"/>
      <c r="M240" s="54"/>
      <c r="N240" s="56"/>
    </row>
    <row r="241" spans="3:14" outlineLevel="1"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75"/>
      <c r="N241" s="54"/>
    </row>
    <row r="242" spans="3:14" outlineLevel="1"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75"/>
      <c r="N242" s="54"/>
    </row>
    <row r="243" spans="3:14" ht="15" outlineLevel="1" thickBot="1"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76"/>
      <c r="N243" s="54"/>
    </row>
    <row r="244" spans="3:14" outlineLevel="1">
      <c r="C244" s="77"/>
      <c r="D244" s="64"/>
      <c r="E244" s="64"/>
      <c r="F244" s="64"/>
      <c r="G244" s="64"/>
      <c r="H244" s="64"/>
      <c r="I244" s="64"/>
      <c r="J244" s="64"/>
      <c r="K244" s="65"/>
      <c r="L244" s="54"/>
      <c r="M244" s="75"/>
      <c r="N244" s="54"/>
    </row>
    <row r="245" spans="3:14" outlineLevel="1">
      <c r="C245" s="78" t="s">
        <v>115</v>
      </c>
      <c r="D245" s="67"/>
      <c r="E245" s="67"/>
      <c r="F245" s="67"/>
      <c r="G245" s="67"/>
      <c r="H245" s="67"/>
      <c r="I245" s="79"/>
      <c r="J245" s="67"/>
      <c r="K245" s="69"/>
      <c r="L245" s="54"/>
      <c r="M245" s="54"/>
      <c r="N245" s="56"/>
    </row>
    <row r="246" spans="3:14" ht="18" outlineLevel="1">
      <c r="C246" s="80">
        <v>1</v>
      </c>
      <c r="D246" s="81" t="str">
        <f>C224</f>
        <v xml:space="preserve">PAYROLL AND BENEFITS </v>
      </c>
      <c r="E246" s="67"/>
      <c r="F246" s="67"/>
      <c r="G246" s="67"/>
      <c r="H246" s="67"/>
      <c r="I246" s="82"/>
      <c r="J246" s="67"/>
      <c r="K246" s="69"/>
      <c r="L246" s="54"/>
      <c r="M246" s="54"/>
      <c r="N246" s="56"/>
    </row>
    <row r="247" spans="3:14" ht="18" outlineLevel="1">
      <c r="C247" s="80"/>
      <c r="D247" s="1101" t="s">
        <v>116</v>
      </c>
      <c r="E247" s="1101"/>
      <c r="F247" s="1101"/>
      <c r="G247" s="1101"/>
      <c r="H247" s="1101"/>
      <c r="I247" s="1101"/>
      <c r="J247" s="1101"/>
      <c r="K247" s="69"/>
      <c r="L247" s="54"/>
      <c r="M247" s="54"/>
      <c r="N247" s="56"/>
    </row>
    <row r="248" spans="3:14" ht="18" outlineLevel="1">
      <c r="C248" s="80"/>
      <c r="D248" s="81"/>
      <c r="E248" s="67"/>
      <c r="F248" s="67"/>
      <c r="G248" s="67"/>
      <c r="H248" s="67"/>
      <c r="I248" s="82"/>
      <c r="J248" s="67"/>
      <c r="K248" s="69"/>
      <c r="L248" s="54"/>
      <c r="M248" s="54"/>
      <c r="N248" s="56"/>
    </row>
    <row r="249" spans="3:14" ht="18" outlineLevel="1">
      <c r="C249" s="80">
        <v>2</v>
      </c>
      <c r="D249" s="81" t="str">
        <f>C225</f>
        <v>MANAGEMENT FEE / LEASING</v>
      </c>
      <c r="E249" s="67"/>
      <c r="F249" s="67"/>
      <c r="G249" s="67"/>
      <c r="H249" s="84"/>
      <c r="I249" s="67"/>
      <c r="J249" s="67"/>
      <c r="K249" s="69"/>
      <c r="L249" s="54"/>
      <c r="M249" s="54"/>
      <c r="N249" s="56"/>
    </row>
    <row r="250" spans="3:14" ht="18" outlineLevel="1">
      <c r="C250" s="80"/>
      <c r="D250" s="1101" t="s">
        <v>117</v>
      </c>
      <c r="E250" s="1101"/>
      <c r="F250" s="1101"/>
      <c r="G250" s="1101"/>
      <c r="H250" s="1101"/>
      <c r="I250" s="1101"/>
      <c r="J250" s="1101"/>
      <c r="K250" s="69"/>
      <c r="L250" s="54"/>
      <c r="M250" s="54"/>
      <c r="N250" s="56"/>
    </row>
    <row r="251" spans="3:14" ht="18" outlineLevel="1">
      <c r="C251" s="80"/>
      <c r="D251" s="81"/>
      <c r="E251" s="67"/>
      <c r="F251" s="67"/>
      <c r="G251" s="67"/>
      <c r="H251" s="84"/>
      <c r="I251" s="67"/>
      <c r="J251" s="67"/>
      <c r="K251" s="69"/>
      <c r="L251" s="54"/>
      <c r="M251" s="54"/>
      <c r="N251" s="56"/>
    </row>
    <row r="252" spans="3:14" ht="18" outlineLevel="1">
      <c r="C252" s="80">
        <v>3</v>
      </c>
      <c r="D252" s="81" t="str">
        <f>C230</f>
        <v>PROPERTY TAX</v>
      </c>
      <c r="E252" s="67"/>
      <c r="F252" s="67"/>
      <c r="G252" s="67"/>
      <c r="H252" s="84"/>
      <c r="I252" s="67"/>
      <c r="J252" s="67"/>
      <c r="K252" s="69"/>
      <c r="L252" s="54"/>
      <c r="M252" s="54"/>
      <c r="N252" s="56"/>
    </row>
    <row r="253" spans="3:14" ht="18" outlineLevel="1">
      <c r="C253" s="80"/>
      <c r="D253" s="1101" t="s">
        <v>118</v>
      </c>
      <c r="E253" s="1101"/>
      <c r="F253" s="1101"/>
      <c r="G253" s="1101"/>
      <c r="H253" s="1101"/>
      <c r="I253" s="1101"/>
      <c r="J253" s="1101"/>
      <c r="K253" s="85"/>
      <c r="L253" s="54"/>
      <c r="M253" s="54"/>
      <c r="N253" s="56"/>
    </row>
    <row r="254" spans="3:14" ht="18" outlineLevel="1">
      <c r="C254" s="80"/>
      <c r="D254" s="81"/>
      <c r="E254" s="67"/>
      <c r="F254" s="67"/>
      <c r="G254" s="67"/>
      <c r="H254" s="86"/>
      <c r="I254" s="67"/>
      <c r="J254" s="67"/>
      <c r="K254" s="85"/>
      <c r="L254" s="54"/>
      <c r="M254" s="54"/>
      <c r="N254" s="56"/>
    </row>
    <row r="255" spans="3:14" ht="15" outlineLevel="1" thickBot="1">
      <c r="C255" s="87"/>
      <c r="D255" s="88"/>
      <c r="E255" s="88"/>
      <c r="F255" s="88"/>
      <c r="G255" s="88"/>
      <c r="H255" s="89"/>
      <c r="I255" s="90"/>
      <c r="J255" s="90"/>
      <c r="K255" s="91"/>
      <c r="L255" s="54"/>
      <c r="M255" s="54"/>
      <c r="N255" s="56"/>
    </row>
    <row r="256" spans="3:14" ht="15" outlineLevel="1" thickBot="1"/>
    <row r="257" spans="2:14" outlineLevel="1">
      <c r="C257" s="101" t="s">
        <v>145</v>
      </c>
      <c r="D257" s="103"/>
      <c r="E257" s="107"/>
      <c r="F257" s="107"/>
      <c r="G257" s="107"/>
      <c r="H257" s="107"/>
      <c r="I257" s="107"/>
      <c r="J257" s="107"/>
      <c r="K257" s="107"/>
      <c r="L257" s="107"/>
      <c r="M257" s="107"/>
      <c r="N257" s="108"/>
    </row>
    <row r="258" spans="2:14" outlineLevel="1">
      <c r="C258" s="71"/>
      <c r="D258" s="20" t="s">
        <v>146</v>
      </c>
      <c r="E258" s="109">
        <v>1</v>
      </c>
      <c r="F258" s="109">
        <f>E258+1</f>
        <v>2</v>
      </c>
      <c r="G258" s="109">
        <f t="shared" ref="G258:N258" si="36">F258+1</f>
        <v>3</v>
      </c>
      <c r="H258" s="109">
        <f t="shared" si="36"/>
        <v>4</v>
      </c>
      <c r="I258" s="109">
        <f t="shared" si="36"/>
        <v>5</v>
      </c>
      <c r="J258" s="109">
        <f t="shared" si="36"/>
        <v>6</v>
      </c>
      <c r="K258" s="109">
        <f t="shared" si="36"/>
        <v>7</v>
      </c>
      <c r="L258" s="109">
        <f t="shared" si="36"/>
        <v>8</v>
      </c>
      <c r="M258" s="109">
        <f t="shared" si="36"/>
        <v>9</v>
      </c>
      <c r="N258" s="110">
        <f t="shared" si="36"/>
        <v>10</v>
      </c>
    </row>
    <row r="259" spans="2:14" ht="15" outlineLevel="1" thickBot="1">
      <c r="C259" s="105"/>
      <c r="D259" s="16"/>
      <c r="E259" s="196">
        <v>0</v>
      </c>
      <c r="F259" s="197">
        <v>0.01</v>
      </c>
      <c r="G259" s="197">
        <v>0.01</v>
      </c>
      <c r="H259" s="197">
        <v>0.01</v>
      </c>
      <c r="I259" s="197">
        <v>0.02</v>
      </c>
      <c r="J259" s="197">
        <v>0.02</v>
      </c>
      <c r="K259" s="197">
        <v>0.02</v>
      </c>
      <c r="L259" s="197">
        <v>0.02</v>
      </c>
      <c r="M259" s="197">
        <v>0.02</v>
      </c>
      <c r="N259" s="198">
        <v>0.02</v>
      </c>
    </row>
    <row r="260" spans="2:14" outlineLevel="1">
      <c r="C260" s="334"/>
      <c r="D260" s="20"/>
      <c r="E260" s="335"/>
      <c r="F260" s="336"/>
      <c r="G260" s="336"/>
      <c r="H260" s="336"/>
      <c r="I260" s="336"/>
      <c r="J260" s="336"/>
      <c r="K260" s="336"/>
      <c r="L260" s="336"/>
      <c r="M260" s="336"/>
      <c r="N260" s="336"/>
    </row>
    <row r="261" spans="2:14" outlineLevel="1">
      <c r="C261" s="334" t="s">
        <v>302</v>
      </c>
      <c r="D261" s="20"/>
      <c r="E261" s="168">
        <v>0</v>
      </c>
      <c r="F261" s="336"/>
      <c r="G261" s="336"/>
      <c r="H261" s="336"/>
      <c r="I261" s="336"/>
      <c r="J261" s="336"/>
      <c r="K261" s="336"/>
      <c r="L261" s="336"/>
      <c r="M261" s="336"/>
      <c r="N261" s="336"/>
    </row>
    <row r="263" spans="2:14" ht="18">
      <c r="B263" s="471" t="s">
        <v>230</v>
      </c>
    </row>
    <row r="264" spans="2:14" hidden="1" outlineLevel="1"/>
    <row r="265" spans="2:14" hidden="1" outlineLevel="1">
      <c r="C265" s="23" t="s">
        <v>231</v>
      </c>
      <c r="I265" s="4"/>
      <c r="J265" s="4"/>
      <c r="K265" s="4"/>
      <c r="L265" s="4"/>
      <c r="M265" s="4"/>
    </row>
    <row r="266" spans="2:14" hidden="1" outlineLevel="1">
      <c r="G266" s="133" t="s">
        <v>151</v>
      </c>
      <c r="H266" s="133"/>
      <c r="I266" s="4"/>
      <c r="J266" s="4"/>
      <c r="K266" s="4"/>
      <c r="L266" s="4"/>
      <c r="M266" s="4"/>
    </row>
    <row r="267" spans="2:14" hidden="1" outlineLevel="1">
      <c r="C267" s="134" t="s">
        <v>152</v>
      </c>
      <c r="D267" s="352">
        <f>F84</f>
        <v>11179908</v>
      </c>
      <c r="G267" s="135"/>
      <c r="H267" s="136"/>
      <c r="I267" s="4"/>
      <c r="J267" s="4"/>
      <c r="K267" s="4"/>
      <c r="L267" s="4"/>
      <c r="M267" s="4"/>
    </row>
    <row r="268" spans="2:14" hidden="1" outlineLevel="1">
      <c r="C268" s="137" t="s">
        <v>153</v>
      </c>
      <c r="D268" s="353">
        <v>0.8</v>
      </c>
      <c r="E268" s="31"/>
      <c r="G268" s="138" t="s">
        <v>55</v>
      </c>
      <c r="H268" s="376">
        <v>1000</v>
      </c>
      <c r="I268" s="4"/>
      <c r="J268" s="4"/>
      <c r="K268" s="4" t="s">
        <v>316</v>
      </c>
      <c r="L268" s="4"/>
      <c r="M268" s="27">
        <f>D273/12*D269</f>
        <v>37266.36</v>
      </c>
    </row>
    <row r="269" spans="2:14" hidden="1" outlineLevel="1">
      <c r="C269" s="137" t="s">
        <v>154</v>
      </c>
      <c r="D269" s="139">
        <f>D267*D268</f>
        <v>8943926.4000000004</v>
      </c>
      <c r="E269" s="8"/>
      <c r="G269" s="138" t="s">
        <v>155</v>
      </c>
      <c r="H269" s="376">
        <f>D269*0.005</f>
        <v>44719.632000000005</v>
      </c>
      <c r="I269" s="4"/>
      <c r="J269" s="4"/>
      <c r="K269" s="4"/>
      <c r="L269" s="4"/>
      <c r="M269" s="4"/>
    </row>
    <row r="270" spans="2:14" hidden="1" outlineLevel="1">
      <c r="C270" s="140"/>
      <c r="D270" s="139"/>
      <c r="E270" s="141"/>
      <c r="G270" s="138" t="s">
        <v>156</v>
      </c>
      <c r="H270" s="376">
        <f>D269*0.005</f>
        <v>44719.632000000005</v>
      </c>
      <c r="I270" s="4"/>
      <c r="J270" s="4"/>
      <c r="K270" s="4" t="s">
        <v>317</v>
      </c>
      <c r="L270" s="4"/>
      <c r="M270" s="374">
        <f>PMT(D273/12,D274*12,-D269)</f>
        <v>48012.930861491179</v>
      </c>
    </row>
    <row r="271" spans="2:14" hidden="1" outlineLevel="1">
      <c r="C271" s="140" t="s">
        <v>157</v>
      </c>
      <c r="D271" s="139">
        <f>D267-D269</f>
        <v>2235981.5999999996</v>
      </c>
      <c r="E271" s="11"/>
      <c r="F271" s="27"/>
      <c r="G271" s="381" t="s">
        <v>158</v>
      </c>
      <c r="H271" s="376">
        <f>D269*0.0025</f>
        <v>22359.816000000003</v>
      </c>
      <c r="I271" s="4"/>
      <c r="J271" s="4"/>
      <c r="K271" s="4" t="s">
        <v>185</v>
      </c>
      <c r="L271" s="4"/>
      <c r="M271" s="374">
        <f>M270-M268</f>
        <v>10746.570861491178</v>
      </c>
    </row>
    <row r="272" spans="2:14" hidden="1" outlineLevel="1">
      <c r="C272" s="137" t="s">
        <v>320</v>
      </c>
      <c r="D272" s="168">
        <v>20</v>
      </c>
      <c r="G272" s="138" t="s">
        <v>54</v>
      </c>
      <c r="H272" s="376">
        <f>D269/1000*1.1</f>
        <v>9838.3190400000003</v>
      </c>
      <c r="I272" s="4"/>
      <c r="J272" s="4"/>
      <c r="K272" s="4"/>
      <c r="L272" s="4"/>
      <c r="M272" s="4"/>
    </row>
    <row r="273" spans="3:13" hidden="1" outlineLevel="1">
      <c r="C273" s="137" t="s">
        <v>159</v>
      </c>
      <c r="D273" s="353">
        <v>0.05</v>
      </c>
      <c r="G273" s="138" t="s">
        <v>56</v>
      </c>
      <c r="H273" s="376">
        <v>6000</v>
      </c>
      <c r="I273" s="4"/>
      <c r="J273" s="4"/>
      <c r="K273" s="4"/>
      <c r="L273" s="4"/>
      <c r="M273" s="4"/>
    </row>
    <row r="274" spans="3:13" hidden="1" outlineLevel="1">
      <c r="C274" s="137" t="s">
        <v>160</v>
      </c>
      <c r="D274" s="168">
        <v>30</v>
      </c>
      <c r="E274" s="11"/>
      <c r="G274" s="138" t="s">
        <v>57</v>
      </c>
      <c r="H274" s="376">
        <v>6000</v>
      </c>
      <c r="I274" s="4"/>
      <c r="J274" s="4"/>
      <c r="K274" s="4"/>
      <c r="L274" s="4"/>
      <c r="M274" s="4"/>
    </row>
    <row r="275" spans="3:13" hidden="1" outlineLevel="1">
      <c r="C275" s="137" t="s">
        <v>319</v>
      </c>
      <c r="D275" s="168">
        <v>15</v>
      </c>
      <c r="G275" s="138" t="s">
        <v>161</v>
      </c>
      <c r="H275" s="376">
        <v>0</v>
      </c>
      <c r="I275" s="4"/>
      <c r="J275" s="4"/>
      <c r="K275" s="4"/>
      <c r="L275" s="4"/>
      <c r="M275" s="4"/>
    </row>
    <row r="276" spans="3:13" hidden="1" outlineLevel="1">
      <c r="C276" s="137" t="s">
        <v>391</v>
      </c>
      <c r="D276" s="547">
        <f ca="1">E$906/D269</f>
        <v>3.990216198559058E-2</v>
      </c>
      <c r="G276" s="138" t="s">
        <v>162</v>
      </c>
      <c r="H276" s="376">
        <v>0</v>
      </c>
      <c r="I276" s="4"/>
      <c r="J276" s="4"/>
      <c r="K276" s="4"/>
      <c r="L276" s="4"/>
      <c r="M276" s="4"/>
    </row>
    <row r="277" spans="3:13" hidden="1" outlineLevel="1">
      <c r="C277" s="142" t="s">
        <v>390</v>
      </c>
      <c r="D277" s="548">
        <f ca="1">E$906/(D269*D273)</f>
        <v>0.79804323971181146</v>
      </c>
      <c r="G277" s="138" t="s">
        <v>163</v>
      </c>
      <c r="H277" s="376">
        <v>0</v>
      </c>
      <c r="I277" s="4"/>
      <c r="J277" s="4"/>
      <c r="K277" s="4"/>
      <c r="L277" s="4"/>
      <c r="M277" s="4"/>
    </row>
    <row r="278" spans="3:13" hidden="1" outlineLevel="1">
      <c r="C278" s="15"/>
      <c r="D278" s="15"/>
      <c r="G278" s="138" t="s">
        <v>164</v>
      </c>
      <c r="H278" s="376">
        <v>15000</v>
      </c>
      <c r="I278" s="4"/>
      <c r="J278" s="4"/>
      <c r="K278" s="4"/>
      <c r="L278" s="4"/>
      <c r="M278" s="4"/>
    </row>
    <row r="279" spans="3:13" hidden="1" outlineLevel="1">
      <c r="C279" s="14"/>
      <c r="D279" s="143"/>
      <c r="G279" s="144" t="s">
        <v>165</v>
      </c>
      <c r="H279" s="376">
        <v>2500</v>
      </c>
      <c r="I279" s="4"/>
      <c r="J279" s="4"/>
      <c r="K279" s="4"/>
      <c r="L279" s="4"/>
      <c r="M279" s="4"/>
    </row>
    <row r="280" spans="3:13" hidden="1" outlineLevel="1">
      <c r="C280" s="15"/>
      <c r="D280" s="15"/>
      <c r="G280" s="145" t="s">
        <v>166</v>
      </c>
      <c r="H280" s="146">
        <f>SUM(H267:H278)</f>
        <v>149637.39904000002</v>
      </c>
      <c r="I280" s="4"/>
      <c r="J280" s="4"/>
      <c r="K280" s="4"/>
      <c r="L280" s="4"/>
      <c r="M280" s="4"/>
    </row>
    <row r="281" spans="3:13" hidden="1" outlineLevel="1">
      <c r="C281" s="15"/>
      <c r="D281" s="15"/>
      <c r="G281" s="147" t="s">
        <v>167</v>
      </c>
      <c r="H281" s="148">
        <f>H280/D269</f>
        <v>1.6730616101670964E-2</v>
      </c>
      <c r="I281" s="4"/>
      <c r="J281" s="4"/>
      <c r="K281" s="4"/>
      <c r="L281" s="4"/>
      <c r="M281" s="4"/>
    </row>
    <row r="282" spans="3:13" hidden="1" outlineLevel="1">
      <c r="C282" s="15"/>
      <c r="D282" s="15"/>
      <c r="G282" s="9"/>
      <c r="H282" s="149"/>
      <c r="I282" s="4"/>
      <c r="J282" s="4"/>
      <c r="K282" s="4"/>
      <c r="L282" s="4"/>
      <c r="M282" s="4"/>
    </row>
    <row r="283" spans="3:13" ht="15" hidden="1" customHeight="1" outlineLevel="1">
      <c r="D283" s="15"/>
      <c r="I283" s="15"/>
      <c r="J283" s="4"/>
      <c r="K283" s="4"/>
      <c r="L283" s="4"/>
      <c r="M283" s="4"/>
    </row>
    <row r="284" spans="3:13" hidden="1" outlineLevel="1">
      <c r="H284" s="15"/>
      <c r="I284" s="15"/>
      <c r="J284" s="4"/>
      <c r="K284" s="4"/>
      <c r="L284" s="4"/>
      <c r="M284" s="4"/>
    </row>
    <row r="285" spans="3:13" hidden="1" outlineLevel="1">
      <c r="C285" s="23" t="s">
        <v>232</v>
      </c>
    </row>
    <row r="286" spans="3:13" hidden="1" outlineLevel="1">
      <c r="J286" s="4"/>
      <c r="K286" s="4"/>
      <c r="L286" s="4"/>
      <c r="M286" s="4"/>
    </row>
    <row r="287" spans="3:13" hidden="1" outlineLevel="1">
      <c r="G287" s="133" t="s">
        <v>151</v>
      </c>
      <c r="H287" s="133"/>
      <c r="I287" s="4"/>
      <c r="J287" s="4"/>
      <c r="K287" s="4"/>
      <c r="L287" s="4"/>
      <c r="M287" s="4"/>
    </row>
    <row r="288" spans="3:13" hidden="1" outlineLevel="1">
      <c r="C288" s="134" t="s">
        <v>189</v>
      </c>
      <c r="D288" s="354">
        <f>D271</f>
        <v>2235981.5999999996</v>
      </c>
      <c r="E288" s="8"/>
      <c r="G288" s="138" t="s">
        <v>55</v>
      </c>
      <c r="H288" s="376"/>
      <c r="I288" s="4"/>
      <c r="J288" s="4"/>
      <c r="K288" s="4" t="s">
        <v>316</v>
      </c>
      <c r="L288" s="4"/>
      <c r="M288" s="27">
        <f>D293/12*D290</f>
        <v>0</v>
      </c>
    </row>
    <row r="289" spans="3:13" hidden="1" outlineLevel="1">
      <c r="C289" s="137" t="s">
        <v>153</v>
      </c>
      <c r="D289" s="380">
        <v>0</v>
      </c>
      <c r="E289" s="31"/>
      <c r="G289" s="138" t="s">
        <v>155</v>
      </c>
      <c r="H289" s="376"/>
      <c r="I289" s="4"/>
      <c r="J289" s="4"/>
      <c r="K289" s="4"/>
      <c r="L289" s="4"/>
      <c r="M289" s="4"/>
    </row>
    <row r="290" spans="3:13" hidden="1" outlineLevel="1">
      <c r="C290" s="137" t="s">
        <v>154</v>
      </c>
      <c r="D290" s="355">
        <f>D288*D289</f>
        <v>0</v>
      </c>
      <c r="E290" s="8"/>
      <c r="G290" s="138" t="s">
        <v>156</v>
      </c>
      <c r="H290" s="376"/>
      <c r="I290" s="4"/>
      <c r="J290" s="4"/>
      <c r="K290" s="4"/>
      <c r="L290" s="4"/>
      <c r="M290" s="4"/>
    </row>
    <row r="291" spans="3:13" hidden="1" outlineLevel="1">
      <c r="C291" s="140" t="s">
        <v>190</v>
      </c>
      <c r="D291" s="355">
        <f>D288-D290</f>
        <v>2235981.5999999996</v>
      </c>
      <c r="G291" s="381" t="s">
        <v>158</v>
      </c>
      <c r="H291" s="376"/>
      <c r="I291" s="4"/>
      <c r="J291" s="4"/>
      <c r="K291" s="4"/>
      <c r="L291" s="4"/>
      <c r="M291" s="4"/>
    </row>
    <row r="292" spans="3:13" hidden="1" outlineLevel="1">
      <c r="C292" s="137" t="s">
        <v>320</v>
      </c>
      <c r="D292" s="168">
        <v>20</v>
      </c>
      <c r="E292" s="11"/>
      <c r="G292" s="138" t="s">
        <v>54</v>
      </c>
      <c r="H292" s="376"/>
      <c r="I292" s="4"/>
      <c r="J292" s="4"/>
      <c r="K292" s="4"/>
      <c r="L292" s="4"/>
      <c r="M292" s="4"/>
    </row>
    <row r="293" spans="3:13" hidden="1" outlineLevel="1">
      <c r="C293" s="137" t="s">
        <v>159</v>
      </c>
      <c r="D293" s="163">
        <v>0.1</v>
      </c>
      <c r="G293" s="138" t="s">
        <v>56</v>
      </c>
      <c r="H293" s="376"/>
      <c r="I293" s="4"/>
      <c r="J293" s="4"/>
      <c r="K293" s="4"/>
      <c r="L293" s="4"/>
      <c r="M293" s="4"/>
    </row>
    <row r="294" spans="3:13" hidden="1" outlineLevel="1">
      <c r="C294" s="137" t="s">
        <v>160</v>
      </c>
      <c r="D294" s="168">
        <v>30</v>
      </c>
      <c r="G294" s="138" t="s">
        <v>57</v>
      </c>
      <c r="H294" s="376"/>
      <c r="I294" s="4"/>
      <c r="J294" s="4"/>
      <c r="K294" s="4"/>
      <c r="L294" s="4"/>
      <c r="M294" s="4"/>
    </row>
    <row r="295" spans="3:13" hidden="1" outlineLevel="1">
      <c r="C295" s="137" t="s">
        <v>319</v>
      </c>
      <c r="D295" s="168">
        <v>15</v>
      </c>
      <c r="G295" s="138" t="s">
        <v>161</v>
      </c>
      <c r="H295" s="376"/>
      <c r="I295" s="4"/>
      <c r="J295" s="4"/>
      <c r="K295" s="4"/>
      <c r="L295" s="4"/>
      <c r="M295" s="4"/>
    </row>
    <row r="296" spans="3:13" hidden="1" outlineLevel="1">
      <c r="C296" s="137" t="s">
        <v>391</v>
      </c>
      <c r="D296" s="547">
        <f ca="1">IFERROR(E$906/D289,0)</f>
        <v>0</v>
      </c>
      <c r="G296" s="138" t="s">
        <v>162</v>
      </c>
      <c r="H296" s="376"/>
      <c r="I296" s="4"/>
      <c r="J296" s="4"/>
      <c r="K296" s="4"/>
      <c r="L296" s="4"/>
      <c r="M296" s="4"/>
    </row>
    <row r="297" spans="3:13" hidden="1" outlineLevel="1">
      <c r="C297" s="142" t="s">
        <v>390</v>
      </c>
      <c r="D297" s="548">
        <f ca="1">IFERROR(E$906/(D289*D293),0)</f>
        <v>0</v>
      </c>
      <c r="G297" s="138" t="s">
        <v>163</v>
      </c>
      <c r="H297" s="376"/>
      <c r="I297" s="4"/>
      <c r="J297" s="4"/>
      <c r="K297" s="4"/>
      <c r="L297" s="4"/>
      <c r="M297" s="4"/>
    </row>
    <row r="298" spans="3:13" hidden="1" outlineLevel="1">
      <c r="G298" s="138" t="s">
        <v>164</v>
      </c>
      <c r="H298" s="376"/>
      <c r="I298" s="4"/>
      <c r="J298" s="4"/>
      <c r="K298" s="4"/>
      <c r="L298" s="4"/>
      <c r="M298" s="4"/>
    </row>
    <row r="299" spans="3:13" hidden="1" outlineLevel="1">
      <c r="C299" s="15"/>
      <c r="D299" s="15"/>
      <c r="G299" s="356" t="s">
        <v>165</v>
      </c>
      <c r="H299" s="376"/>
      <c r="I299" s="4"/>
      <c r="J299" s="4"/>
      <c r="K299" s="4"/>
      <c r="L299" s="4"/>
      <c r="M299" s="4"/>
    </row>
    <row r="300" spans="3:13" hidden="1" outlineLevel="1">
      <c r="C300" s="15"/>
      <c r="D300" s="15"/>
      <c r="G300" s="145" t="s">
        <v>166</v>
      </c>
      <c r="H300" s="146">
        <f>SUM(H288:H299)</f>
        <v>0</v>
      </c>
      <c r="I300" s="4"/>
      <c r="J300" s="4"/>
      <c r="K300" s="4"/>
      <c r="L300" s="4"/>
      <c r="M300" s="4"/>
    </row>
    <row r="301" spans="3:13" hidden="1" outlineLevel="1">
      <c r="C301" s="15"/>
      <c r="D301" s="15"/>
      <c r="G301" s="357" t="s">
        <v>167</v>
      </c>
      <c r="H301" s="358" t="e">
        <f>H300/D290</f>
        <v>#DIV/0!</v>
      </c>
      <c r="I301" s="4"/>
      <c r="J301" s="4"/>
      <c r="K301" s="4"/>
      <c r="L301" s="4"/>
      <c r="M301" s="4"/>
    </row>
    <row r="302" spans="3:13" hidden="1" outlineLevel="1">
      <c r="C302" s="15"/>
      <c r="D302" s="15"/>
      <c r="I302" s="4"/>
      <c r="J302" s="4"/>
      <c r="K302" s="4"/>
      <c r="L302" s="4"/>
      <c r="M302" s="4"/>
    </row>
    <row r="303" spans="3:13" hidden="1" outlineLevel="1">
      <c r="D303" s="15"/>
      <c r="I303" s="4"/>
      <c r="J303" s="4"/>
      <c r="K303" s="4"/>
      <c r="L303" s="4"/>
      <c r="M303" s="4"/>
    </row>
    <row r="304" spans="3:13" hidden="1" outlineLevel="1"/>
    <row r="305" spans="1:17" hidden="1" outlineLevel="1">
      <c r="C305" s="23" t="s">
        <v>233</v>
      </c>
    </row>
    <row r="306" spans="1:17" hidden="1" outlineLevel="1">
      <c r="G306" s="133" t="s">
        <v>151</v>
      </c>
      <c r="H306" s="133"/>
    </row>
    <row r="307" spans="1:17" ht="15" hidden="1" outlineLevel="1" thickBot="1">
      <c r="G307" s="359"/>
      <c r="H307" s="375"/>
      <c r="P307" s="5"/>
      <c r="Q307" s="5"/>
    </row>
    <row r="308" spans="1:17" ht="15" hidden="1" outlineLevel="1" thickTop="1">
      <c r="C308" s="4" t="s">
        <v>304</v>
      </c>
      <c r="D308" s="168">
        <v>26</v>
      </c>
      <c r="G308" s="138" t="s">
        <v>55</v>
      </c>
      <c r="H308" s="376">
        <v>1000</v>
      </c>
      <c r="K308" s="4" t="s">
        <v>427</v>
      </c>
      <c r="L308" s="4"/>
      <c r="M308" s="27">
        <f ca="1">D315/12*(D317+E317)</f>
        <v>45992.969366252386</v>
      </c>
    </row>
    <row r="309" spans="1:17" hidden="1" outlineLevel="1">
      <c r="C309" s="4" t="s">
        <v>188</v>
      </c>
      <c r="D309" s="413">
        <v>3.5000000000000003E-2</v>
      </c>
      <c r="E309" s="163">
        <f>Summary!C98</f>
        <v>0</v>
      </c>
      <c r="F309" s="555" t="s">
        <v>440</v>
      </c>
      <c r="G309" s="138" t="s">
        <v>155</v>
      </c>
      <c r="H309" s="376">
        <f ca="1">D315*0.005</f>
        <v>58096.38235737144</v>
      </c>
    </row>
    <row r="310" spans="1:17" hidden="1" outlineLevel="1">
      <c r="A310" s="360"/>
      <c r="G310" s="138" t="s">
        <v>175</v>
      </c>
      <c r="H310" s="376">
        <f ca="1">D315*0.005</f>
        <v>58096.38235737144</v>
      </c>
      <c r="K310" s="363" t="s">
        <v>177</v>
      </c>
      <c r="L310" s="364"/>
      <c r="M310" s="365">
        <f ca="1">D315</f>
        <v>11619276.471474288</v>
      </c>
    </row>
    <row r="311" spans="1:17" hidden="1" outlineLevel="1">
      <c r="A311" s="360"/>
      <c r="G311" s="381" t="s">
        <v>321</v>
      </c>
      <c r="H311" s="376">
        <f ca="1">D315*0.0025</f>
        <v>29048.19117868572</v>
      </c>
      <c r="K311" s="367" t="s">
        <v>179</v>
      </c>
      <c r="L311" s="368"/>
      <c r="M311" s="369">
        <f>D269+D290</f>
        <v>8943926.4000000004</v>
      </c>
    </row>
    <row r="312" spans="1:17" hidden="1" outlineLevel="1">
      <c r="C312" s="4" t="s">
        <v>425</v>
      </c>
      <c r="D312" s="200">
        <f ca="1">SUMIF(E823:N824,ROUNDUP(D308/12,0),E906:N906)</f>
        <v>625653.34846400016</v>
      </c>
      <c r="G312" s="138" t="s">
        <v>54</v>
      </c>
      <c r="H312" s="376">
        <f ca="1">D315/1000*1.1</f>
        <v>12781.204118621717</v>
      </c>
      <c r="K312" s="140" t="s">
        <v>180</v>
      </c>
      <c r="L312" s="14"/>
      <c r="M312" s="369">
        <f ca="1">H320</f>
        <v>188522.1600120503</v>
      </c>
    </row>
    <row r="313" spans="1:17" hidden="1" outlineLevel="1">
      <c r="C313" s="134" t="s">
        <v>176</v>
      </c>
      <c r="D313" s="361">
        <f ca="1">SUMIF(E823:N824,ROUNDUP(D308/12,0),E906:N906)/(D309+E309)</f>
        <v>17875809.956114288</v>
      </c>
      <c r="E313" s="362"/>
      <c r="F313" s="10"/>
      <c r="G313" s="138" t="s">
        <v>56</v>
      </c>
      <c r="H313" s="376">
        <v>6000</v>
      </c>
      <c r="K313" s="419"/>
      <c r="L313" s="20"/>
      <c r="M313" s="420"/>
    </row>
    <row r="314" spans="1:17" hidden="1" outlineLevel="1">
      <c r="C314" s="137" t="s">
        <v>178</v>
      </c>
      <c r="D314" s="379">
        <v>0.65</v>
      </c>
      <c r="E314" s="163">
        <f>Summary!C97</f>
        <v>0</v>
      </c>
      <c r="F314" s="555" t="s">
        <v>440</v>
      </c>
      <c r="G314" s="138" t="s">
        <v>57</v>
      </c>
      <c r="H314" s="376">
        <v>6000</v>
      </c>
      <c r="K314" s="2"/>
      <c r="L314" s="1"/>
      <c r="M314" s="3"/>
      <c r="Q314" s="366"/>
    </row>
    <row r="315" spans="1:17" hidden="1" outlineLevel="1">
      <c r="C315" s="137" t="s">
        <v>154</v>
      </c>
      <c r="D315" s="370">
        <f ca="1">D313*(D314+E314)</f>
        <v>11619276.471474288</v>
      </c>
      <c r="E315" s="10"/>
      <c r="F315" s="10"/>
      <c r="G315" s="138" t="s">
        <v>161</v>
      </c>
      <c r="H315" s="376">
        <v>0</v>
      </c>
      <c r="K315" s="371" t="s">
        <v>181</v>
      </c>
      <c r="L315" s="421"/>
      <c r="M315" s="422">
        <f ca="1">M310-M311-M312-M313</f>
        <v>2486827.9114622371</v>
      </c>
      <c r="N315" s="4" t="s">
        <v>330</v>
      </c>
      <c r="Q315" s="366"/>
    </row>
    <row r="316" spans="1:17" hidden="1" outlineLevel="1">
      <c r="C316" s="137" t="s">
        <v>320</v>
      </c>
      <c r="D316" s="378">
        <v>120</v>
      </c>
      <c r="E316" s="10"/>
      <c r="F316" s="10"/>
      <c r="G316" s="138" t="s">
        <v>162</v>
      </c>
      <c r="H316" s="376">
        <v>0</v>
      </c>
      <c r="K316" s="4"/>
      <c r="L316" s="4"/>
      <c r="M316" s="27"/>
      <c r="Q316" s="366"/>
    </row>
    <row r="317" spans="1:17" hidden="1" outlineLevel="1">
      <c r="C317" s="137" t="s">
        <v>159</v>
      </c>
      <c r="D317" s="353">
        <v>4.7500000000000001E-2</v>
      </c>
      <c r="E317" s="163">
        <f>Summary!C62</f>
        <v>0</v>
      </c>
      <c r="F317" s="555" t="s">
        <v>440</v>
      </c>
      <c r="G317" s="138" t="s">
        <v>163</v>
      </c>
      <c r="H317" s="376">
        <v>0</v>
      </c>
      <c r="K317" s="4"/>
      <c r="L317" s="4"/>
      <c r="M317" s="4"/>
      <c r="Q317" s="366"/>
    </row>
    <row r="318" spans="1:17" hidden="1" outlineLevel="1">
      <c r="C318" s="137" t="s">
        <v>160</v>
      </c>
      <c r="D318" s="378">
        <v>30</v>
      </c>
      <c r="E318" s="10"/>
      <c r="F318" s="10"/>
      <c r="G318" s="138" t="s">
        <v>164</v>
      </c>
      <c r="H318" s="376">
        <v>15000</v>
      </c>
      <c r="K318" s="4" t="s">
        <v>428</v>
      </c>
      <c r="L318" s="4"/>
      <c r="M318" s="571">
        <f>D968</f>
        <v>2235981.5999999996</v>
      </c>
      <c r="Q318" s="10"/>
    </row>
    <row r="319" spans="1:17" hidden="1" outlineLevel="1">
      <c r="C319" s="137" t="s">
        <v>319</v>
      </c>
      <c r="D319" s="168">
        <v>0</v>
      </c>
      <c r="E319" s="10"/>
      <c r="F319" s="10"/>
      <c r="G319" s="144" t="s">
        <v>165</v>
      </c>
      <c r="H319" s="376">
        <v>2500</v>
      </c>
      <c r="K319" s="4" t="s">
        <v>429</v>
      </c>
      <c r="L319" s="4"/>
      <c r="M319" s="571">
        <f ca="1">SUMIF(E823:N824,ROUNDUP(D308/12,0)+1,E919:N919)</f>
        <v>-69386.131209979212</v>
      </c>
      <c r="Q319" s="10"/>
    </row>
    <row r="320" spans="1:17" hidden="1" outlineLevel="1">
      <c r="C320" s="137" t="s">
        <v>392</v>
      </c>
      <c r="D320" s="547">
        <f ca="1">G$906/D315</f>
        <v>5.3846153846153849E-2</v>
      </c>
      <c r="E320" s="10"/>
      <c r="F320" s="10"/>
      <c r="G320" s="145" t="s">
        <v>166</v>
      </c>
      <c r="H320" s="146">
        <f ca="1">SUM(H308:H319)</f>
        <v>188522.1600120503</v>
      </c>
      <c r="K320" s="4"/>
      <c r="Q320" s="10"/>
    </row>
    <row r="321" spans="2:17" hidden="1" outlineLevel="1">
      <c r="C321" s="142" t="s">
        <v>393</v>
      </c>
      <c r="D321" s="548">
        <f ca="1">G$906/(D315*(D317+E317))</f>
        <v>1.1336032388663968</v>
      </c>
      <c r="E321" s="10"/>
      <c r="F321" s="10"/>
      <c r="G321" s="373" t="s">
        <v>167</v>
      </c>
      <c r="H321" s="148">
        <f ca="1">H320/D315</f>
        <v>1.6224948298190382E-2</v>
      </c>
      <c r="K321" s="4"/>
      <c r="N321" s="10"/>
      <c r="O321" s="10"/>
      <c r="P321" s="10"/>
      <c r="Q321" s="10"/>
    </row>
    <row r="322" spans="2:17" hidden="1" outlineLevel="1">
      <c r="C322" s="4" t="s">
        <v>1</v>
      </c>
      <c r="D322" s="571">
        <f ca="1">-SUMIF(E823:N824,ROUNDUP(D308/12,0),E917:N917)</f>
        <v>702142.32406676514</v>
      </c>
      <c r="I322" s="4"/>
      <c r="J322" s="372"/>
      <c r="K322" s="15"/>
      <c r="N322" s="10"/>
      <c r="O322" s="10"/>
      <c r="P322" s="10"/>
      <c r="Q322" s="10"/>
    </row>
    <row r="323" spans="2:17" hidden="1" outlineLevel="1">
      <c r="C323" s="4" t="s">
        <v>341</v>
      </c>
      <c r="D323" s="418">
        <f>PMT(D317+E317,D318,-1)</f>
        <v>6.3209453946024938E-2</v>
      </c>
      <c r="I323" s="4"/>
      <c r="J323" s="4"/>
      <c r="K323" s="4"/>
      <c r="L323" s="4"/>
      <c r="M323" s="4"/>
    </row>
    <row r="324" spans="2:17" hidden="1" outlineLevel="1"/>
    <row r="325" spans="2:17" collapsed="1"/>
    <row r="326" spans="2:17" ht="18">
      <c r="B326" s="471" t="s">
        <v>251</v>
      </c>
    </row>
    <row r="327" spans="2:17" hidden="1" outlineLevel="1">
      <c r="H327" s="21" t="s">
        <v>1135</v>
      </c>
    </row>
    <row r="328" spans="2:17" hidden="1" outlineLevel="1">
      <c r="C328" s="4" t="s">
        <v>328</v>
      </c>
      <c r="E328" s="168">
        <v>48</v>
      </c>
      <c r="H328" s="4" t="s">
        <v>183</v>
      </c>
      <c r="I328" s="168"/>
    </row>
    <row r="329" spans="2:17" hidden="1" outlineLevel="1">
      <c r="C329" s="4" t="s">
        <v>240</v>
      </c>
      <c r="E329" s="163">
        <v>3.5000000000000003E-2</v>
      </c>
      <c r="F329" s="163">
        <f>+Summary!C51</f>
        <v>0</v>
      </c>
      <c r="G329" s="555" t="s">
        <v>440</v>
      </c>
      <c r="H329" s="4" t="s">
        <v>1136</v>
      </c>
      <c r="I329" s="168"/>
    </row>
    <row r="330" spans="2:17" hidden="1" outlineLevel="1">
      <c r="C330" s="4" t="s">
        <v>303</v>
      </c>
      <c r="E330" s="337">
        <v>0.03</v>
      </c>
      <c r="H330" s="4" t="s">
        <v>1138</v>
      </c>
      <c r="I330" s="168"/>
    </row>
    <row r="331" spans="2:17" hidden="1" outlineLevel="1">
      <c r="K331" s="4" t="s">
        <v>428</v>
      </c>
      <c r="L331" s="4"/>
      <c r="M331" s="571">
        <f>+M318</f>
        <v>2235981.5999999996</v>
      </c>
    </row>
    <row r="332" spans="2:17" hidden="1" outlineLevel="1">
      <c r="C332" s="4" t="s">
        <v>426</v>
      </c>
      <c r="E332" s="200">
        <f ca="1">SUMIF(E823:N824,ROUNDUP(E328/12,0),E906:N906)</f>
        <v>657953.62360256002</v>
      </c>
      <c r="K332" s="4" t="s">
        <v>430</v>
      </c>
      <c r="L332" s="4"/>
      <c r="M332" s="571">
        <f ca="1">SUMIF(E823:N824,ROUNDUP(E328/12,0),E919:N919)</f>
        <v>-69386.131209979212</v>
      </c>
    </row>
    <row r="333" spans="2:17" hidden="1" outlineLevel="1">
      <c r="C333" s="4" t="s">
        <v>331</v>
      </c>
      <c r="E333" s="200">
        <f ca="1">(SUMIF(E823:N824,ROUNDUP(E328/12,0),E906:N906)/(E329+$F$329)*(1-E330))</f>
        <v>18234714.711270947</v>
      </c>
    </row>
    <row r="334" spans="2:17" hidden="1" outlineLevel="1">
      <c r="C334" s="4" t="s">
        <v>560</v>
      </c>
      <c r="E334" s="200">
        <f ca="1">(SUMIF(E823:N824,ROUNDUP(E328/12,0),E906:N906)/(E329+$F$329))</f>
        <v>18798674.960073143</v>
      </c>
    </row>
    <row r="335" spans="2:17" hidden="1" outlineLevel="1"/>
    <row r="336" spans="2:17" hidden="1" outlineLevel="1"/>
    <row r="337" spans="2:21" collapsed="1"/>
    <row r="338" spans="2:21" ht="18">
      <c r="B338" s="22" t="s">
        <v>281</v>
      </c>
    </row>
    <row r="339" spans="2:21" outlineLevel="1">
      <c r="I339"/>
      <c r="J339"/>
      <c r="K339"/>
      <c r="M339" s="5" t="s">
        <v>1127</v>
      </c>
      <c r="N339" s="1075" t="s">
        <v>1128</v>
      </c>
    </row>
    <row r="340" spans="2:21" outlineLevel="1">
      <c r="I340"/>
      <c r="J340"/>
      <c r="K340"/>
      <c r="N340" s="5"/>
      <c r="O340" s="1069" t="s">
        <v>1122</v>
      </c>
    </row>
    <row r="341" spans="2:21" outlineLevel="1">
      <c r="C341" s="21" t="s">
        <v>267</v>
      </c>
      <c r="I341"/>
      <c r="J341"/>
      <c r="M341"/>
      <c r="N341" s="5"/>
      <c r="O341" s="1069" t="s">
        <v>1123</v>
      </c>
      <c r="R341" s="5"/>
      <c r="S341" s="5"/>
      <c r="U341" s="959">
        <f>Summary!C83</f>
        <v>0</v>
      </c>
    </row>
    <row r="342" spans="2:21" outlineLevel="1">
      <c r="G342" s="247" t="s">
        <v>388</v>
      </c>
      <c r="H342" s="247"/>
      <c r="I342" s="247"/>
      <c r="J342" s="1066" t="s">
        <v>1119</v>
      </c>
      <c r="K342" s="26" t="s">
        <v>1125</v>
      </c>
      <c r="M342" s="247" t="s">
        <v>1118</v>
      </c>
      <c r="N342" s="247"/>
      <c r="O342" s="247"/>
      <c r="P342" s="1066" t="s">
        <v>1121</v>
      </c>
      <c r="R342" s="26" t="s">
        <v>273</v>
      </c>
      <c r="S342" s="5"/>
      <c r="T342" s="4" t="s">
        <v>917</v>
      </c>
    </row>
    <row r="343" spans="2:21" outlineLevel="1">
      <c r="C343" s="23" t="s">
        <v>268</v>
      </c>
      <c r="D343" s="246" t="s">
        <v>269</v>
      </c>
      <c r="E343" s="4" t="s">
        <v>276</v>
      </c>
      <c r="G343" s="28" t="s">
        <v>275</v>
      </c>
      <c r="H343" s="28" t="s">
        <v>278</v>
      </c>
      <c r="I343" s="5" t="s">
        <v>280</v>
      </c>
      <c r="J343" s="1067" t="s">
        <v>1120</v>
      </c>
      <c r="K343" s="26" t="s">
        <v>183</v>
      </c>
      <c r="M343" s="28" t="s">
        <v>275</v>
      </c>
      <c r="N343" s="28" t="s">
        <v>278</v>
      </c>
      <c r="O343" s="5" t="s">
        <v>280</v>
      </c>
      <c r="P343" s="1067" t="s">
        <v>1120</v>
      </c>
      <c r="R343" s="246" t="s">
        <v>274</v>
      </c>
      <c r="S343" s="5"/>
      <c r="T343" s="4" t="s">
        <v>918</v>
      </c>
      <c r="U343" s="960" t="s">
        <v>440</v>
      </c>
    </row>
    <row r="344" spans="2:21" outlineLevel="1">
      <c r="B344" s="556">
        <f>B129</f>
        <v>1</v>
      </c>
      <c r="C344" s="4" t="str">
        <f>E129</f>
        <v>Studio</v>
      </c>
      <c r="D344" s="243">
        <f>C129</f>
        <v>0</v>
      </c>
      <c r="E344" s="273"/>
      <c r="G344" s="275"/>
      <c r="H344" s="275"/>
      <c r="I344" s="275"/>
      <c r="J344" s="1068">
        <f>IF(D344=0,0,IFERROR(MATCH($D344,$E439:$AB439,0),"Buyouts not completed"))</f>
        <v>0</v>
      </c>
      <c r="K344" s="275"/>
      <c r="M344" s="275"/>
      <c r="N344" s="275"/>
      <c r="O344" s="275"/>
      <c r="P344" s="1068">
        <f>IFERROR(IF(D344=0,0,MATCH($D344,$E594:$AB594,0)),"not leased up in 24 months")</f>
        <v>0</v>
      </c>
      <c r="R344" s="275"/>
      <c r="S344" s="5"/>
      <c r="T344" s="958">
        <f t="shared" ref="T344:T373" si="37">MAX(0,D344-E344-U344)</f>
        <v>0</v>
      </c>
      <c r="U344" s="961">
        <f t="shared" ref="U344:U373" si="38">ROUNDUP(D344*$U$341,0)</f>
        <v>0</v>
      </c>
    </row>
    <row r="345" spans="2:21" outlineLevel="1">
      <c r="B345" s="556">
        <f t="shared" ref="B345:B373" si="39">B130</f>
        <v>2</v>
      </c>
      <c r="C345" s="4" t="str">
        <f t="shared" ref="C345:C373" si="40">E130</f>
        <v xml:space="preserve">1 Bed / 1 Bath </v>
      </c>
      <c r="D345" s="243">
        <f>C130</f>
        <v>0</v>
      </c>
      <c r="E345" s="273"/>
      <c r="G345" s="275"/>
      <c r="H345" s="275"/>
      <c r="I345" s="275"/>
      <c r="J345" s="1068">
        <f t="shared" ref="J345:J373" si="41">IF(D345=0,0,IFERROR(MATCH($D345,$E440:$AB440,0),"Buyouts not completed"))</f>
        <v>0</v>
      </c>
      <c r="K345" s="275"/>
      <c r="M345" s="275"/>
      <c r="N345" s="275"/>
      <c r="O345" s="275"/>
      <c r="P345" s="1068">
        <f t="shared" ref="P345:P373" si="42">IFERROR(IF(D345=0,0,MATCH($D345,$E595:$AB595,0)),"not leased up in 24 months")</f>
        <v>0</v>
      </c>
      <c r="R345" s="275"/>
      <c r="S345" s="5"/>
      <c r="T345" s="958">
        <f t="shared" si="37"/>
        <v>0</v>
      </c>
      <c r="U345" s="961">
        <f t="shared" si="38"/>
        <v>0</v>
      </c>
    </row>
    <row r="346" spans="2:21" outlineLevel="1">
      <c r="B346" s="556">
        <f t="shared" si="39"/>
        <v>3</v>
      </c>
      <c r="C346" s="4" t="str">
        <f t="shared" si="40"/>
        <v xml:space="preserve">1 Bed / 1 Bath </v>
      </c>
      <c r="D346" s="243">
        <f>C131</f>
        <v>0</v>
      </c>
      <c r="E346" s="273"/>
      <c r="G346" s="275"/>
      <c r="H346" s="275"/>
      <c r="I346" s="275"/>
      <c r="J346" s="1068">
        <f t="shared" si="41"/>
        <v>0</v>
      </c>
      <c r="K346" s="275"/>
      <c r="M346" s="275"/>
      <c r="N346" s="275"/>
      <c r="O346" s="275"/>
      <c r="P346" s="1068">
        <f t="shared" si="42"/>
        <v>0</v>
      </c>
      <c r="R346" s="275"/>
      <c r="S346" s="5"/>
      <c r="T346" s="958">
        <f t="shared" si="37"/>
        <v>0</v>
      </c>
      <c r="U346" s="961">
        <f t="shared" si="38"/>
        <v>0</v>
      </c>
    </row>
    <row r="347" spans="2:21" outlineLevel="1">
      <c r="B347" s="556">
        <f t="shared" si="39"/>
        <v>4</v>
      </c>
      <c r="C347" s="4" t="str">
        <f t="shared" si="40"/>
        <v xml:space="preserve">1 Bed / 1 Bath </v>
      </c>
      <c r="D347" s="243">
        <f>C132</f>
        <v>26</v>
      </c>
      <c r="E347" s="273">
        <v>1</v>
      </c>
      <c r="G347" s="275">
        <v>1</v>
      </c>
      <c r="H347" s="275">
        <v>3</v>
      </c>
      <c r="I347" s="275">
        <v>2</v>
      </c>
      <c r="J347" s="1068" t="str">
        <f t="shared" si="41"/>
        <v>Buyouts not completed</v>
      </c>
      <c r="K347" s="275" t="s">
        <v>1126</v>
      </c>
      <c r="M347" s="275">
        <v>1</v>
      </c>
      <c r="N347" s="275">
        <v>3</v>
      </c>
      <c r="O347" s="275">
        <v>3</v>
      </c>
      <c r="P347" s="1068" t="str">
        <f t="shared" si="42"/>
        <v>not leased up in 24 months</v>
      </c>
      <c r="R347" s="275"/>
      <c r="S347" s="5"/>
      <c r="T347" s="958">
        <f t="shared" si="37"/>
        <v>25</v>
      </c>
      <c r="U347" s="961">
        <f t="shared" si="38"/>
        <v>0</v>
      </c>
    </row>
    <row r="348" spans="2:21" outlineLevel="1">
      <c r="B348" s="556">
        <f t="shared" si="39"/>
        <v>5</v>
      </c>
      <c r="C348" s="4" t="str">
        <f t="shared" si="40"/>
        <v xml:space="preserve">2 Bed / 1 Bath </v>
      </c>
      <c r="D348" s="243">
        <f t="shared" ref="D348:D373" si="43">C133</f>
        <v>0</v>
      </c>
      <c r="E348" s="273"/>
      <c r="G348" s="275"/>
      <c r="H348" s="275"/>
      <c r="I348" s="275"/>
      <c r="J348" s="1068">
        <f t="shared" si="41"/>
        <v>0</v>
      </c>
      <c r="K348" s="275"/>
      <c r="M348" s="275"/>
      <c r="N348" s="275"/>
      <c r="O348" s="275"/>
      <c r="P348" s="1068">
        <f t="shared" si="42"/>
        <v>0</v>
      </c>
      <c r="R348" s="275"/>
      <c r="S348" s="5"/>
      <c r="T348" s="958">
        <f t="shared" si="37"/>
        <v>0</v>
      </c>
      <c r="U348" s="961">
        <f t="shared" si="38"/>
        <v>0</v>
      </c>
    </row>
    <row r="349" spans="2:21" outlineLevel="1">
      <c r="B349" s="556">
        <f t="shared" si="39"/>
        <v>6</v>
      </c>
      <c r="C349" s="4" t="str">
        <f t="shared" si="40"/>
        <v xml:space="preserve">2 Bed / 1 Bath </v>
      </c>
      <c r="D349" s="243">
        <f t="shared" si="43"/>
        <v>0</v>
      </c>
      <c r="E349" s="273"/>
      <c r="G349" s="275"/>
      <c r="H349" s="275"/>
      <c r="I349" s="275"/>
      <c r="J349" s="1068">
        <f t="shared" si="41"/>
        <v>0</v>
      </c>
      <c r="K349" s="275"/>
      <c r="M349" s="275"/>
      <c r="N349" s="275"/>
      <c r="O349" s="275"/>
      <c r="P349" s="1068">
        <f t="shared" si="42"/>
        <v>0</v>
      </c>
      <c r="R349" s="275"/>
      <c r="S349" s="5"/>
      <c r="T349" s="958">
        <f t="shared" si="37"/>
        <v>0</v>
      </c>
      <c r="U349" s="961">
        <f t="shared" si="38"/>
        <v>0</v>
      </c>
    </row>
    <row r="350" spans="2:21" outlineLevel="1">
      <c r="B350" s="556">
        <f t="shared" si="39"/>
        <v>7</v>
      </c>
      <c r="C350" s="4" t="str">
        <f t="shared" si="40"/>
        <v xml:space="preserve">2 Bed / 1 Bath </v>
      </c>
      <c r="D350" s="243">
        <f t="shared" si="43"/>
        <v>0</v>
      </c>
      <c r="E350" s="273"/>
      <c r="G350" s="275"/>
      <c r="H350" s="275"/>
      <c r="I350" s="275"/>
      <c r="J350" s="1068">
        <f t="shared" si="41"/>
        <v>0</v>
      </c>
      <c r="K350" s="275"/>
      <c r="M350" s="275"/>
      <c r="N350" s="275"/>
      <c r="O350" s="275"/>
      <c r="P350" s="1068">
        <f t="shared" si="42"/>
        <v>0</v>
      </c>
      <c r="R350" s="275"/>
      <c r="S350" s="5"/>
      <c r="T350" s="958">
        <f t="shared" si="37"/>
        <v>0</v>
      </c>
      <c r="U350" s="961">
        <f t="shared" si="38"/>
        <v>0</v>
      </c>
    </row>
    <row r="351" spans="2:21" outlineLevel="1">
      <c r="B351" s="556">
        <f t="shared" si="39"/>
        <v>8</v>
      </c>
      <c r="C351" s="4" t="str">
        <f t="shared" si="40"/>
        <v xml:space="preserve">2 Bed / 2 Bath </v>
      </c>
      <c r="D351" s="243">
        <f t="shared" si="43"/>
        <v>0</v>
      </c>
      <c r="E351" s="273"/>
      <c r="G351" s="275"/>
      <c r="H351" s="275"/>
      <c r="I351" s="275"/>
      <c r="J351" s="1068">
        <f t="shared" si="41"/>
        <v>0</v>
      </c>
      <c r="K351" s="275"/>
      <c r="M351" s="275"/>
      <c r="N351" s="275"/>
      <c r="O351" s="275"/>
      <c r="P351" s="1068">
        <f t="shared" si="42"/>
        <v>0</v>
      </c>
      <c r="R351" s="275"/>
      <c r="S351" s="5"/>
      <c r="T351" s="958">
        <f t="shared" si="37"/>
        <v>0</v>
      </c>
      <c r="U351" s="961">
        <f t="shared" si="38"/>
        <v>0</v>
      </c>
    </row>
    <row r="352" spans="2:21" outlineLevel="1">
      <c r="B352" s="556">
        <f t="shared" si="39"/>
        <v>9</v>
      </c>
      <c r="C352" s="4" t="str">
        <f t="shared" si="40"/>
        <v>2 Bed / 1 Bath + Den</v>
      </c>
      <c r="D352" s="243">
        <f t="shared" si="43"/>
        <v>0</v>
      </c>
      <c r="E352" s="273"/>
      <c r="G352" s="275"/>
      <c r="H352" s="275"/>
      <c r="I352" s="275"/>
      <c r="J352" s="1068">
        <f t="shared" si="41"/>
        <v>0</v>
      </c>
      <c r="K352" s="275"/>
      <c r="M352" s="275"/>
      <c r="N352" s="275"/>
      <c r="O352" s="275"/>
      <c r="P352" s="1068">
        <f t="shared" si="42"/>
        <v>0</v>
      </c>
      <c r="R352" s="275"/>
      <c r="S352" s="5"/>
      <c r="T352" s="958">
        <f t="shared" si="37"/>
        <v>0</v>
      </c>
      <c r="U352" s="961">
        <f t="shared" si="38"/>
        <v>0</v>
      </c>
    </row>
    <row r="353" spans="2:21" outlineLevel="1">
      <c r="B353" s="556">
        <f t="shared" si="39"/>
        <v>10</v>
      </c>
      <c r="C353" s="4" t="str">
        <f t="shared" si="40"/>
        <v xml:space="preserve">2 Bed / 2 Bath </v>
      </c>
      <c r="D353" s="243">
        <f t="shared" si="43"/>
        <v>0</v>
      </c>
      <c r="E353" s="273"/>
      <c r="G353" s="275"/>
      <c r="H353" s="275"/>
      <c r="I353" s="275"/>
      <c r="J353" s="1068">
        <f t="shared" si="41"/>
        <v>0</v>
      </c>
      <c r="K353" s="275"/>
      <c r="M353" s="275"/>
      <c r="N353" s="275"/>
      <c r="O353" s="275"/>
      <c r="P353" s="1068">
        <f t="shared" si="42"/>
        <v>0</v>
      </c>
      <c r="R353" s="275"/>
      <c r="S353" s="5"/>
      <c r="T353" s="958">
        <f t="shared" si="37"/>
        <v>0</v>
      </c>
      <c r="U353" s="961">
        <f t="shared" si="38"/>
        <v>0</v>
      </c>
    </row>
    <row r="354" spans="2:21" outlineLevel="1">
      <c r="B354" s="556">
        <f t="shared" si="39"/>
        <v>11</v>
      </c>
      <c r="C354" s="4" t="str">
        <f t="shared" si="40"/>
        <v xml:space="preserve">2 Bed / 1.5 Bath </v>
      </c>
      <c r="D354" s="243">
        <f t="shared" si="43"/>
        <v>0</v>
      </c>
      <c r="E354" s="273"/>
      <c r="G354" s="275"/>
      <c r="H354" s="275"/>
      <c r="I354" s="275"/>
      <c r="J354" s="1068">
        <f t="shared" si="41"/>
        <v>0</v>
      </c>
      <c r="K354" s="275"/>
      <c r="M354" s="275"/>
      <c r="N354" s="275"/>
      <c r="O354" s="275"/>
      <c r="P354" s="1068">
        <f t="shared" si="42"/>
        <v>0</v>
      </c>
      <c r="R354" s="275"/>
      <c r="S354" s="5"/>
      <c r="T354" s="958">
        <f t="shared" si="37"/>
        <v>0</v>
      </c>
      <c r="U354" s="961">
        <f t="shared" si="38"/>
        <v>0</v>
      </c>
    </row>
    <row r="355" spans="2:21" outlineLevel="1">
      <c r="B355" s="556">
        <f t="shared" si="39"/>
        <v>12</v>
      </c>
      <c r="C355" s="4" t="str">
        <f t="shared" si="40"/>
        <v xml:space="preserve">3 Bed / 2 Bath </v>
      </c>
      <c r="D355" s="243">
        <f t="shared" si="43"/>
        <v>0</v>
      </c>
      <c r="E355" s="273"/>
      <c r="G355" s="275"/>
      <c r="H355" s="275"/>
      <c r="I355" s="275"/>
      <c r="J355" s="1068">
        <f t="shared" si="41"/>
        <v>0</v>
      </c>
      <c r="K355" s="275"/>
      <c r="M355" s="275"/>
      <c r="N355" s="275"/>
      <c r="O355" s="275"/>
      <c r="P355" s="1068">
        <f t="shared" si="42"/>
        <v>0</v>
      </c>
      <c r="R355" s="275"/>
      <c r="S355" s="5"/>
      <c r="T355" s="958">
        <f t="shared" si="37"/>
        <v>0</v>
      </c>
      <c r="U355" s="961">
        <f t="shared" si="38"/>
        <v>0</v>
      </c>
    </row>
    <row r="356" spans="2:21" outlineLevel="1">
      <c r="B356" s="556">
        <f t="shared" si="39"/>
        <v>13</v>
      </c>
      <c r="C356" s="4" t="str">
        <f t="shared" si="40"/>
        <v>3 Bed / 2 Bath House</v>
      </c>
      <c r="D356" s="243">
        <f t="shared" si="43"/>
        <v>0</v>
      </c>
      <c r="E356" s="273"/>
      <c r="G356" s="275"/>
      <c r="H356" s="275"/>
      <c r="I356" s="275"/>
      <c r="J356" s="1068">
        <f t="shared" si="41"/>
        <v>0</v>
      </c>
      <c r="K356" s="275"/>
      <c r="M356" s="275"/>
      <c r="N356" s="275"/>
      <c r="O356" s="275"/>
      <c r="P356" s="1068">
        <f t="shared" si="42"/>
        <v>0</v>
      </c>
      <c r="R356" s="275"/>
      <c r="S356" s="5"/>
      <c r="T356" s="958">
        <f t="shared" si="37"/>
        <v>0</v>
      </c>
      <c r="U356" s="961">
        <f t="shared" si="38"/>
        <v>0</v>
      </c>
    </row>
    <row r="357" spans="2:21" outlineLevel="1">
      <c r="B357" s="556">
        <f t="shared" si="39"/>
        <v>14</v>
      </c>
      <c r="C357" s="4" t="str">
        <f t="shared" si="40"/>
        <v xml:space="preserve">3 Bed / 2 Bath </v>
      </c>
      <c r="D357" s="243">
        <f t="shared" si="43"/>
        <v>0</v>
      </c>
      <c r="E357" s="273"/>
      <c r="G357" s="275"/>
      <c r="H357" s="275"/>
      <c r="I357" s="275"/>
      <c r="J357" s="1068">
        <f t="shared" si="41"/>
        <v>0</v>
      </c>
      <c r="K357" s="275"/>
      <c r="M357" s="275"/>
      <c r="N357" s="275"/>
      <c r="O357" s="275"/>
      <c r="P357" s="1068">
        <f t="shared" si="42"/>
        <v>0</v>
      </c>
      <c r="R357" s="275"/>
      <c r="S357" s="5"/>
      <c r="T357" s="958">
        <f t="shared" si="37"/>
        <v>0</v>
      </c>
      <c r="U357" s="961">
        <f t="shared" si="38"/>
        <v>0</v>
      </c>
    </row>
    <row r="358" spans="2:21" outlineLevel="1">
      <c r="B358" s="556">
        <f t="shared" si="39"/>
        <v>15</v>
      </c>
      <c r="C358" s="4" t="str">
        <f t="shared" si="40"/>
        <v xml:space="preserve">1 Bed / 1 Bath </v>
      </c>
      <c r="D358" s="243">
        <f t="shared" si="43"/>
        <v>0</v>
      </c>
      <c r="E358" s="273"/>
      <c r="G358" s="275"/>
      <c r="H358" s="275"/>
      <c r="I358" s="275"/>
      <c r="J358" s="1068">
        <f t="shared" si="41"/>
        <v>0</v>
      </c>
      <c r="K358" s="275"/>
      <c r="M358" s="275"/>
      <c r="N358" s="275"/>
      <c r="O358" s="275"/>
      <c r="P358" s="1068">
        <f t="shared" si="42"/>
        <v>0</v>
      </c>
      <c r="R358" s="275"/>
      <c r="S358" s="5"/>
      <c r="T358" s="958">
        <f t="shared" si="37"/>
        <v>0</v>
      </c>
      <c r="U358" s="961">
        <f t="shared" si="38"/>
        <v>0</v>
      </c>
    </row>
    <row r="359" spans="2:21" outlineLevel="1">
      <c r="B359" s="556">
        <f t="shared" si="39"/>
        <v>16</v>
      </c>
      <c r="C359" s="4" t="str">
        <f t="shared" si="40"/>
        <v xml:space="preserve">2 Bed / 2 Bath </v>
      </c>
      <c r="D359" s="243">
        <f t="shared" si="43"/>
        <v>0</v>
      </c>
      <c r="E359" s="273"/>
      <c r="G359" s="275"/>
      <c r="H359" s="275"/>
      <c r="I359" s="275"/>
      <c r="J359" s="1068">
        <f t="shared" si="41"/>
        <v>0</v>
      </c>
      <c r="K359" s="275"/>
      <c r="M359" s="275"/>
      <c r="N359" s="275"/>
      <c r="O359" s="275"/>
      <c r="P359" s="1068">
        <f t="shared" si="42"/>
        <v>0</v>
      </c>
      <c r="R359" s="275"/>
      <c r="S359" s="5"/>
      <c r="T359" s="958">
        <f t="shared" si="37"/>
        <v>0</v>
      </c>
      <c r="U359" s="961">
        <f t="shared" si="38"/>
        <v>0</v>
      </c>
    </row>
    <row r="360" spans="2:21" outlineLevel="1">
      <c r="B360" s="556">
        <f t="shared" si="39"/>
        <v>17</v>
      </c>
      <c r="C360" s="4" t="str">
        <f t="shared" si="40"/>
        <v xml:space="preserve">4 Bed / 2 Bath Penthouse </v>
      </c>
      <c r="D360" s="243">
        <f t="shared" si="43"/>
        <v>0</v>
      </c>
      <c r="E360" s="273"/>
      <c r="G360" s="275"/>
      <c r="H360" s="275"/>
      <c r="I360" s="275"/>
      <c r="J360" s="1068">
        <f t="shared" si="41"/>
        <v>0</v>
      </c>
      <c r="K360" s="275"/>
      <c r="M360" s="275"/>
      <c r="N360" s="275"/>
      <c r="O360" s="275"/>
      <c r="P360" s="1068">
        <f t="shared" si="42"/>
        <v>0</v>
      </c>
      <c r="R360" s="275"/>
      <c r="S360" s="5"/>
      <c r="T360" s="958">
        <f t="shared" si="37"/>
        <v>0</v>
      </c>
      <c r="U360" s="961">
        <f t="shared" si="38"/>
        <v>0</v>
      </c>
    </row>
    <row r="361" spans="2:21" outlineLevel="1">
      <c r="B361" s="556">
        <f t="shared" si="39"/>
        <v>18</v>
      </c>
      <c r="C361" s="4" t="str">
        <f t="shared" si="40"/>
        <v xml:space="preserve">2 Bed / 2 Bath </v>
      </c>
      <c r="D361" s="243">
        <f t="shared" si="43"/>
        <v>0</v>
      </c>
      <c r="E361" s="273"/>
      <c r="G361" s="275"/>
      <c r="H361" s="275"/>
      <c r="I361" s="275"/>
      <c r="J361" s="1068">
        <f t="shared" si="41"/>
        <v>0</v>
      </c>
      <c r="K361" s="275"/>
      <c r="M361" s="275"/>
      <c r="N361" s="275"/>
      <c r="O361" s="275"/>
      <c r="P361" s="1068">
        <f t="shared" si="42"/>
        <v>0</v>
      </c>
      <c r="R361" s="275"/>
      <c r="S361" s="5"/>
      <c r="T361" s="958">
        <f t="shared" si="37"/>
        <v>0</v>
      </c>
      <c r="U361" s="961">
        <f t="shared" si="38"/>
        <v>0</v>
      </c>
    </row>
    <row r="362" spans="2:21" outlineLevel="1">
      <c r="B362" s="556">
        <f t="shared" si="39"/>
        <v>19</v>
      </c>
      <c r="C362" s="4">
        <f t="shared" si="40"/>
        <v>0</v>
      </c>
      <c r="D362" s="243">
        <f t="shared" si="43"/>
        <v>0</v>
      </c>
      <c r="E362" s="273"/>
      <c r="G362" s="275"/>
      <c r="H362" s="275"/>
      <c r="I362" s="275"/>
      <c r="J362" s="1068">
        <f t="shared" si="41"/>
        <v>0</v>
      </c>
      <c r="K362" s="275"/>
      <c r="M362" s="275"/>
      <c r="N362" s="275"/>
      <c r="O362" s="275"/>
      <c r="P362" s="1068">
        <f t="shared" si="42"/>
        <v>0</v>
      </c>
      <c r="R362" s="275"/>
      <c r="S362" s="5"/>
      <c r="T362" s="958">
        <f t="shared" si="37"/>
        <v>0</v>
      </c>
      <c r="U362" s="961">
        <f t="shared" si="38"/>
        <v>0</v>
      </c>
    </row>
    <row r="363" spans="2:21" outlineLevel="1">
      <c r="B363" s="556">
        <f t="shared" si="39"/>
        <v>20</v>
      </c>
      <c r="C363" s="4">
        <f t="shared" si="40"/>
        <v>0</v>
      </c>
      <c r="D363" s="243">
        <f t="shared" si="43"/>
        <v>0</v>
      </c>
      <c r="E363" s="273"/>
      <c r="G363" s="275"/>
      <c r="H363" s="275"/>
      <c r="I363" s="275"/>
      <c r="J363" s="1068">
        <f t="shared" si="41"/>
        <v>0</v>
      </c>
      <c r="K363" s="275"/>
      <c r="M363" s="275"/>
      <c r="N363" s="275"/>
      <c r="O363" s="275"/>
      <c r="P363" s="1068">
        <f t="shared" si="42"/>
        <v>0</v>
      </c>
      <c r="R363" s="275"/>
      <c r="S363" s="5"/>
      <c r="T363" s="958">
        <f t="shared" si="37"/>
        <v>0</v>
      </c>
      <c r="U363" s="961">
        <f t="shared" si="38"/>
        <v>0</v>
      </c>
    </row>
    <row r="364" spans="2:21" outlineLevel="1">
      <c r="B364" s="556">
        <f t="shared" si="39"/>
        <v>21</v>
      </c>
      <c r="C364" s="4">
        <f t="shared" si="40"/>
        <v>0</v>
      </c>
      <c r="D364" s="243">
        <f t="shared" si="43"/>
        <v>0</v>
      </c>
      <c r="E364" s="273"/>
      <c r="G364" s="275"/>
      <c r="H364" s="275"/>
      <c r="I364" s="275"/>
      <c r="J364" s="1068">
        <f t="shared" si="41"/>
        <v>0</v>
      </c>
      <c r="K364" s="275"/>
      <c r="M364" s="275"/>
      <c r="N364" s="275"/>
      <c r="O364" s="275"/>
      <c r="P364" s="1068">
        <f t="shared" si="42"/>
        <v>0</v>
      </c>
      <c r="R364" s="275"/>
      <c r="S364" s="5"/>
      <c r="T364" s="958">
        <f t="shared" si="37"/>
        <v>0</v>
      </c>
      <c r="U364" s="961">
        <f t="shared" si="38"/>
        <v>0</v>
      </c>
    </row>
    <row r="365" spans="2:21" outlineLevel="1">
      <c r="B365" s="556">
        <f t="shared" si="39"/>
        <v>22</v>
      </c>
      <c r="C365" s="4">
        <f t="shared" si="40"/>
        <v>0</v>
      </c>
      <c r="D365" s="243">
        <f t="shared" si="43"/>
        <v>0</v>
      </c>
      <c r="E365" s="273"/>
      <c r="G365" s="275"/>
      <c r="H365" s="275"/>
      <c r="I365" s="275"/>
      <c r="J365" s="1068">
        <f t="shared" si="41"/>
        <v>0</v>
      </c>
      <c r="K365" s="275"/>
      <c r="M365" s="275"/>
      <c r="N365" s="275"/>
      <c r="O365" s="275"/>
      <c r="P365" s="1068">
        <f t="shared" si="42"/>
        <v>0</v>
      </c>
      <c r="R365" s="275"/>
      <c r="S365" s="5"/>
      <c r="T365" s="958">
        <f t="shared" si="37"/>
        <v>0</v>
      </c>
      <c r="U365" s="961">
        <f t="shared" si="38"/>
        <v>0</v>
      </c>
    </row>
    <row r="366" spans="2:21" outlineLevel="1">
      <c r="B366" s="556">
        <f t="shared" si="39"/>
        <v>23</v>
      </c>
      <c r="C366" s="4">
        <f t="shared" si="40"/>
        <v>0</v>
      </c>
      <c r="D366" s="243">
        <f t="shared" si="43"/>
        <v>0</v>
      </c>
      <c r="E366" s="273"/>
      <c r="G366" s="275"/>
      <c r="H366" s="275"/>
      <c r="I366" s="275"/>
      <c r="J366" s="1068">
        <f t="shared" si="41"/>
        <v>0</v>
      </c>
      <c r="K366" s="275"/>
      <c r="M366" s="275"/>
      <c r="N366" s="275"/>
      <c r="O366" s="275"/>
      <c r="P366" s="1068">
        <f t="shared" si="42"/>
        <v>0</v>
      </c>
      <c r="R366" s="275"/>
      <c r="S366" s="5"/>
      <c r="T366" s="958">
        <f t="shared" si="37"/>
        <v>0</v>
      </c>
      <c r="U366" s="961">
        <f t="shared" si="38"/>
        <v>0</v>
      </c>
    </row>
    <row r="367" spans="2:21" outlineLevel="1">
      <c r="B367" s="556">
        <f t="shared" si="39"/>
        <v>24</v>
      </c>
      <c r="C367" s="4">
        <f t="shared" si="40"/>
        <v>0</v>
      </c>
      <c r="D367" s="243">
        <f t="shared" si="43"/>
        <v>0</v>
      </c>
      <c r="E367" s="273"/>
      <c r="G367" s="275"/>
      <c r="H367" s="275"/>
      <c r="I367" s="275"/>
      <c r="J367" s="1068">
        <f t="shared" si="41"/>
        <v>0</v>
      </c>
      <c r="K367" s="275"/>
      <c r="M367" s="275"/>
      <c r="N367" s="275"/>
      <c r="O367" s="275"/>
      <c r="P367" s="1068">
        <f t="shared" si="42"/>
        <v>0</v>
      </c>
      <c r="R367" s="275"/>
      <c r="S367" s="5"/>
      <c r="T367" s="958">
        <f t="shared" si="37"/>
        <v>0</v>
      </c>
      <c r="U367" s="961">
        <f t="shared" si="38"/>
        <v>0</v>
      </c>
    </row>
    <row r="368" spans="2:21" outlineLevel="1">
      <c r="B368" s="556">
        <f t="shared" si="39"/>
        <v>25</v>
      </c>
      <c r="C368" s="4">
        <f t="shared" si="40"/>
        <v>0</v>
      </c>
      <c r="D368" s="243">
        <f t="shared" si="43"/>
        <v>0</v>
      </c>
      <c r="E368" s="273"/>
      <c r="G368" s="275"/>
      <c r="H368" s="275"/>
      <c r="I368" s="275"/>
      <c r="J368" s="1068">
        <f t="shared" si="41"/>
        <v>0</v>
      </c>
      <c r="K368" s="275"/>
      <c r="M368" s="275"/>
      <c r="N368" s="275"/>
      <c r="O368" s="275"/>
      <c r="P368" s="1068">
        <f t="shared" si="42"/>
        <v>0</v>
      </c>
      <c r="R368" s="275"/>
      <c r="S368" s="5"/>
      <c r="T368" s="958">
        <f t="shared" si="37"/>
        <v>0</v>
      </c>
      <c r="U368" s="961">
        <f t="shared" si="38"/>
        <v>0</v>
      </c>
    </row>
    <row r="369" spans="2:28" outlineLevel="1">
      <c r="B369" s="556">
        <f t="shared" si="39"/>
        <v>26</v>
      </c>
      <c r="C369" s="4">
        <f t="shared" si="40"/>
        <v>0</v>
      </c>
      <c r="D369" s="243">
        <f t="shared" si="43"/>
        <v>0</v>
      </c>
      <c r="E369" s="273"/>
      <c r="G369" s="275"/>
      <c r="H369" s="275"/>
      <c r="I369" s="275"/>
      <c r="J369" s="1068">
        <f t="shared" si="41"/>
        <v>0</v>
      </c>
      <c r="K369" s="275"/>
      <c r="M369" s="275"/>
      <c r="N369" s="275"/>
      <c r="O369" s="275"/>
      <c r="P369" s="1068">
        <f t="shared" si="42"/>
        <v>0</v>
      </c>
      <c r="R369" s="275"/>
      <c r="S369" s="5"/>
      <c r="T369" s="958">
        <f t="shared" si="37"/>
        <v>0</v>
      </c>
      <c r="U369" s="961">
        <f t="shared" si="38"/>
        <v>0</v>
      </c>
    </row>
    <row r="370" spans="2:28" outlineLevel="1">
      <c r="B370" s="556">
        <f t="shared" si="39"/>
        <v>27</v>
      </c>
      <c r="C370" s="4">
        <f t="shared" si="40"/>
        <v>0</v>
      </c>
      <c r="D370" s="243">
        <f t="shared" si="43"/>
        <v>0</v>
      </c>
      <c r="E370" s="273"/>
      <c r="G370" s="275"/>
      <c r="H370" s="275"/>
      <c r="I370" s="275"/>
      <c r="J370" s="1068">
        <f t="shared" si="41"/>
        <v>0</v>
      </c>
      <c r="K370" s="275"/>
      <c r="M370" s="275"/>
      <c r="N370" s="275"/>
      <c r="O370" s="275"/>
      <c r="P370" s="1068">
        <f t="shared" si="42"/>
        <v>0</v>
      </c>
      <c r="R370" s="275"/>
      <c r="S370" s="5"/>
      <c r="T370" s="958">
        <f t="shared" si="37"/>
        <v>0</v>
      </c>
      <c r="U370" s="961">
        <f t="shared" si="38"/>
        <v>0</v>
      </c>
    </row>
    <row r="371" spans="2:28" outlineLevel="1">
      <c r="B371" s="556">
        <f t="shared" si="39"/>
        <v>28</v>
      </c>
      <c r="C371" s="4">
        <f t="shared" si="40"/>
        <v>0</v>
      </c>
      <c r="D371" s="243">
        <f t="shared" si="43"/>
        <v>0</v>
      </c>
      <c r="E371" s="273"/>
      <c r="G371" s="275"/>
      <c r="H371" s="275"/>
      <c r="I371" s="275"/>
      <c r="J371" s="1068">
        <f t="shared" si="41"/>
        <v>0</v>
      </c>
      <c r="K371" s="275"/>
      <c r="M371" s="275"/>
      <c r="N371" s="275"/>
      <c r="O371" s="275"/>
      <c r="P371" s="1068">
        <f t="shared" si="42"/>
        <v>0</v>
      </c>
      <c r="R371" s="275"/>
      <c r="S371" s="5"/>
      <c r="T371" s="958">
        <f t="shared" si="37"/>
        <v>0</v>
      </c>
      <c r="U371" s="961">
        <f t="shared" si="38"/>
        <v>0</v>
      </c>
    </row>
    <row r="372" spans="2:28" outlineLevel="1">
      <c r="B372" s="556">
        <f t="shared" si="39"/>
        <v>29</v>
      </c>
      <c r="C372" s="4">
        <f t="shared" si="40"/>
        <v>0</v>
      </c>
      <c r="D372" s="243">
        <f t="shared" si="43"/>
        <v>0</v>
      </c>
      <c r="E372" s="273"/>
      <c r="G372" s="275"/>
      <c r="H372" s="275"/>
      <c r="I372" s="275"/>
      <c r="J372" s="1068">
        <f t="shared" si="41"/>
        <v>0</v>
      </c>
      <c r="K372" s="275"/>
      <c r="M372" s="275"/>
      <c r="N372" s="275"/>
      <c r="O372" s="275"/>
      <c r="P372" s="1068">
        <f t="shared" si="42"/>
        <v>0</v>
      </c>
      <c r="R372" s="275"/>
      <c r="S372" s="5"/>
      <c r="T372" s="958">
        <f t="shared" si="37"/>
        <v>0</v>
      </c>
      <c r="U372" s="961">
        <f t="shared" si="38"/>
        <v>0</v>
      </c>
    </row>
    <row r="373" spans="2:28" outlineLevel="1">
      <c r="B373" s="556">
        <f t="shared" si="39"/>
        <v>30</v>
      </c>
      <c r="C373" s="4">
        <f t="shared" si="40"/>
        <v>0</v>
      </c>
      <c r="D373" s="243">
        <f t="shared" si="43"/>
        <v>0</v>
      </c>
      <c r="E373" s="273"/>
      <c r="G373" s="275"/>
      <c r="H373" s="275"/>
      <c r="I373" s="275"/>
      <c r="J373" s="1068">
        <f t="shared" si="41"/>
        <v>0</v>
      </c>
      <c r="K373" s="275"/>
      <c r="M373" s="275"/>
      <c r="N373" s="275"/>
      <c r="O373" s="275"/>
      <c r="P373" s="1068">
        <f t="shared" si="42"/>
        <v>0</v>
      </c>
      <c r="R373" s="275"/>
      <c r="S373" s="5"/>
      <c r="T373" s="958">
        <f t="shared" si="37"/>
        <v>0</v>
      </c>
      <c r="U373" s="961">
        <f t="shared" si="38"/>
        <v>0</v>
      </c>
    </row>
    <row r="374" spans="2:28" outlineLevel="1">
      <c r="B374" s="555"/>
    </row>
    <row r="375" spans="2:28" outlineLevel="1">
      <c r="D375" s="4" t="s">
        <v>187</v>
      </c>
      <c r="E375" s="250">
        <v>1</v>
      </c>
      <c r="F375" s="250">
        <f>E375+1</f>
        <v>2</v>
      </c>
      <c r="G375" s="250">
        <f t="shared" ref="G375:AB375" si="44">F375+1</f>
        <v>3</v>
      </c>
      <c r="H375" s="250">
        <f t="shared" si="44"/>
        <v>4</v>
      </c>
      <c r="I375" s="250">
        <f t="shared" si="44"/>
        <v>5</v>
      </c>
      <c r="J375" s="250">
        <f t="shared" si="44"/>
        <v>6</v>
      </c>
      <c r="K375" s="250">
        <f t="shared" si="44"/>
        <v>7</v>
      </c>
      <c r="L375" s="250">
        <f t="shared" si="44"/>
        <v>8</v>
      </c>
      <c r="M375" s="250">
        <f t="shared" si="44"/>
        <v>9</v>
      </c>
      <c r="N375" s="250">
        <f t="shared" si="44"/>
        <v>10</v>
      </c>
      <c r="O375" s="250">
        <f t="shared" si="44"/>
        <v>11</v>
      </c>
      <c r="P375" s="250">
        <f t="shared" si="44"/>
        <v>12</v>
      </c>
      <c r="Q375" s="250">
        <f t="shared" si="44"/>
        <v>13</v>
      </c>
      <c r="R375" s="250">
        <f t="shared" si="44"/>
        <v>14</v>
      </c>
      <c r="S375" s="250">
        <f t="shared" si="44"/>
        <v>15</v>
      </c>
      <c r="T375" s="250">
        <f t="shared" si="44"/>
        <v>16</v>
      </c>
      <c r="U375" s="250">
        <f t="shared" si="44"/>
        <v>17</v>
      </c>
      <c r="V375" s="250">
        <f t="shared" si="44"/>
        <v>18</v>
      </c>
      <c r="W375" s="250">
        <f t="shared" si="44"/>
        <v>19</v>
      </c>
      <c r="X375" s="250">
        <f t="shared" si="44"/>
        <v>20</v>
      </c>
      <c r="Y375" s="250">
        <f t="shared" si="44"/>
        <v>21</v>
      </c>
      <c r="Z375" s="250">
        <f t="shared" si="44"/>
        <v>22</v>
      </c>
      <c r="AA375" s="250">
        <f t="shared" si="44"/>
        <v>23</v>
      </c>
      <c r="AB375" s="250">
        <f t="shared" si="44"/>
        <v>24</v>
      </c>
    </row>
    <row r="376" spans="2:28" outlineLevel="1">
      <c r="C376" s="21" t="s">
        <v>290</v>
      </c>
    </row>
    <row r="377" spans="2:28" outlineLevel="1">
      <c r="B377" s="556">
        <f>B344</f>
        <v>1</v>
      </c>
      <c r="C377" s="248" t="str">
        <f>C344</f>
        <v>Studio</v>
      </c>
      <c r="D377" s="248">
        <v>1</v>
      </c>
      <c r="E377" s="248">
        <f t="array" ref="E377:AB377">IFERROR(--(MOD(E$375:AB$375,H344)=0),0)</f>
        <v>0</v>
      </c>
      <c r="F377" s="248">
        <v>0</v>
      </c>
      <c r="G377" s="248">
        <v>0</v>
      </c>
      <c r="H377" s="248">
        <v>0</v>
      </c>
      <c r="I377" s="248">
        <v>0</v>
      </c>
      <c r="J377" s="249">
        <v>0</v>
      </c>
      <c r="K377" s="249">
        <v>0</v>
      </c>
      <c r="L377" s="249">
        <v>0</v>
      </c>
      <c r="M377" s="249">
        <v>0</v>
      </c>
      <c r="N377" s="248">
        <v>0</v>
      </c>
      <c r="O377" s="248">
        <v>0</v>
      </c>
      <c r="P377" s="248">
        <v>0</v>
      </c>
      <c r="Q377" s="248">
        <v>0</v>
      </c>
      <c r="R377" s="248">
        <v>0</v>
      </c>
      <c r="S377" s="248">
        <v>0</v>
      </c>
      <c r="T377" s="248">
        <v>0</v>
      </c>
      <c r="U377" s="248">
        <v>0</v>
      </c>
      <c r="V377" s="248">
        <v>0</v>
      </c>
      <c r="W377" s="248">
        <v>0</v>
      </c>
      <c r="X377" s="248">
        <v>0</v>
      </c>
      <c r="Y377" s="248">
        <v>0</v>
      </c>
      <c r="Z377" s="248">
        <v>0</v>
      </c>
      <c r="AA377" s="248">
        <v>0</v>
      </c>
      <c r="AB377" s="248">
        <v>0</v>
      </c>
    </row>
    <row r="378" spans="2:28" outlineLevel="1">
      <c r="B378" s="556">
        <f t="shared" ref="B378:C393" si="45">B345</f>
        <v>2</v>
      </c>
      <c r="C378" s="248" t="str">
        <f t="shared" si="45"/>
        <v xml:space="preserve">1 Bed / 1 Bath </v>
      </c>
      <c r="D378" s="248">
        <v>1</v>
      </c>
      <c r="E378" s="248">
        <f t="array" ref="E378:AB378">IFERROR(--(MOD(E$375:AB$375,H345)=0),0)</f>
        <v>0</v>
      </c>
      <c r="F378" s="248">
        <v>0</v>
      </c>
      <c r="G378" s="248">
        <v>0</v>
      </c>
      <c r="H378" s="248">
        <v>0</v>
      </c>
      <c r="I378" s="248">
        <v>0</v>
      </c>
      <c r="J378" s="249">
        <v>0</v>
      </c>
      <c r="K378" s="249">
        <v>0</v>
      </c>
      <c r="L378" s="249">
        <v>0</v>
      </c>
      <c r="M378" s="249">
        <v>0</v>
      </c>
      <c r="N378" s="248">
        <v>0</v>
      </c>
      <c r="O378" s="248">
        <v>0</v>
      </c>
      <c r="P378" s="248">
        <v>0</v>
      </c>
      <c r="Q378" s="248">
        <v>0</v>
      </c>
      <c r="R378" s="248">
        <v>0</v>
      </c>
      <c r="S378" s="248">
        <v>0</v>
      </c>
      <c r="T378" s="248">
        <v>0</v>
      </c>
      <c r="U378" s="248">
        <v>0</v>
      </c>
      <c r="V378" s="248">
        <v>0</v>
      </c>
      <c r="W378" s="248">
        <v>0</v>
      </c>
      <c r="X378" s="248">
        <v>0</v>
      </c>
      <c r="Y378" s="248">
        <v>0</v>
      </c>
      <c r="Z378" s="248">
        <v>0</v>
      </c>
      <c r="AA378" s="248">
        <v>0</v>
      </c>
      <c r="AB378" s="248">
        <v>0</v>
      </c>
    </row>
    <row r="379" spans="2:28" outlineLevel="1">
      <c r="B379" s="556">
        <f t="shared" si="45"/>
        <v>3</v>
      </c>
      <c r="C379" s="248" t="str">
        <f t="shared" si="45"/>
        <v xml:space="preserve">1 Bed / 1 Bath </v>
      </c>
      <c r="D379" s="248">
        <v>1</v>
      </c>
      <c r="E379" s="248">
        <f t="array" ref="E379:AB379">IFERROR(--(MOD(E$375:AB$375,H346)=0),0)</f>
        <v>0</v>
      </c>
      <c r="F379" s="248">
        <v>0</v>
      </c>
      <c r="G379" s="248">
        <v>0</v>
      </c>
      <c r="H379" s="248">
        <v>0</v>
      </c>
      <c r="I379" s="248">
        <v>0</v>
      </c>
      <c r="J379" s="249">
        <v>0</v>
      </c>
      <c r="K379" s="249">
        <v>0</v>
      </c>
      <c r="L379" s="249">
        <v>0</v>
      </c>
      <c r="M379" s="249">
        <v>0</v>
      </c>
      <c r="N379" s="248">
        <v>0</v>
      </c>
      <c r="O379" s="248">
        <v>0</v>
      </c>
      <c r="P379" s="248">
        <v>0</v>
      </c>
      <c r="Q379" s="248">
        <v>0</v>
      </c>
      <c r="R379" s="248">
        <v>0</v>
      </c>
      <c r="S379" s="248">
        <v>0</v>
      </c>
      <c r="T379" s="248">
        <v>0</v>
      </c>
      <c r="U379" s="248">
        <v>0</v>
      </c>
      <c r="V379" s="248">
        <v>0</v>
      </c>
      <c r="W379" s="248">
        <v>0</v>
      </c>
      <c r="X379" s="248">
        <v>0</v>
      </c>
      <c r="Y379" s="248">
        <v>0</v>
      </c>
      <c r="Z379" s="248">
        <v>0</v>
      </c>
      <c r="AA379" s="248">
        <v>0</v>
      </c>
      <c r="AB379" s="248">
        <v>0</v>
      </c>
    </row>
    <row r="380" spans="2:28" outlineLevel="1">
      <c r="B380" s="556">
        <f t="shared" si="45"/>
        <v>4</v>
      </c>
      <c r="C380" s="248" t="str">
        <f t="shared" si="45"/>
        <v xml:space="preserve">1 Bed / 1 Bath </v>
      </c>
      <c r="D380" s="248">
        <v>1</v>
      </c>
      <c r="E380" s="248">
        <f t="array" ref="E380:AB380">IFERROR(--(MOD(E$375:AB$375,H347)=0),0)</f>
        <v>0</v>
      </c>
      <c r="F380" s="248">
        <v>0</v>
      </c>
      <c r="G380" s="248">
        <v>1</v>
      </c>
      <c r="H380" s="248">
        <v>0</v>
      </c>
      <c r="I380" s="248">
        <v>0</v>
      </c>
      <c r="J380" s="249">
        <v>1</v>
      </c>
      <c r="K380" s="249">
        <v>0</v>
      </c>
      <c r="L380" s="249">
        <v>0</v>
      </c>
      <c r="M380" s="249">
        <v>1</v>
      </c>
      <c r="N380" s="248">
        <v>0</v>
      </c>
      <c r="O380" s="248">
        <v>0</v>
      </c>
      <c r="P380" s="248">
        <v>1</v>
      </c>
      <c r="Q380" s="248">
        <v>0</v>
      </c>
      <c r="R380" s="248">
        <v>0</v>
      </c>
      <c r="S380" s="248">
        <v>1</v>
      </c>
      <c r="T380" s="248">
        <v>0</v>
      </c>
      <c r="U380" s="248">
        <v>0</v>
      </c>
      <c r="V380" s="248">
        <v>1</v>
      </c>
      <c r="W380" s="248">
        <v>0</v>
      </c>
      <c r="X380" s="248">
        <v>0</v>
      </c>
      <c r="Y380" s="248">
        <v>1</v>
      </c>
      <c r="Z380" s="248">
        <v>0</v>
      </c>
      <c r="AA380" s="248">
        <v>0</v>
      </c>
      <c r="AB380" s="248">
        <v>1</v>
      </c>
    </row>
    <row r="381" spans="2:28" outlineLevel="1">
      <c r="B381" s="556">
        <f t="shared" si="45"/>
        <v>5</v>
      </c>
      <c r="C381" s="248" t="str">
        <f t="shared" si="45"/>
        <v xml:space="preserve">2 Bed / 1 Bath </v>
      </c>
      <c r="D381" s="248">
        <v>1</v>
      </c>
      <c r="E381" s="248">
        <f t="array" ref="E381:AB381">IFERROR(--(MOD(E$375:AB$375,H348)=0),0)</f>
        <v>0</v>
      </c>
      <c r="F381" s="248">
        <v>0</v>
      </c>
      <c r="G381" s="248">
        <v>0</v>
      </c>
      <c r="H381" s="248">
        <v>0</v>
      </c>
      <c r="I381" s="248">
        <v>0</v>
      </c>
      <c r="J381" s="249">
        <v>0</v>
      </c>
      <c r="K381" s="249">
        <v>0</v>
      </c>
      <c r="L381" s="249">
        <v>0</v>
      </c>
      <c r="M381" s="249">
        <v>0</v>
      </c>
      <c r="N381" s="248">
        <v>0</v>
      </c>
      <c r="O381" s="248">
        <v>0</v>
      </c>
      <c r="P381" s="248">
        <v>0</v>
      </c>
      <c r="Q381" s="248">
        <v>0</v>
      </c>
      <c r="R381" s="248">
        <v>0</v>
      </c>
      <c r="S381" s="248">
        <v>0</v>
      </c>
      <c r="T381" s="248">
        <v>0</v>
      </c>
      <c r="U381" s="248">
        <v>0</v>
      </c>
      <c r="V381" s="248">
        <v>0</v>
      </c>
      <c r="W381" s="248">
        <v>0</v>
      </c>
      <c r="X381" s="248">
        <v>0</v>
      </c>
      <c r="Y381" s="248">
        <v>0</v>
      </c>
      <c r="Z381" s="248">
        <v>0</v>
      </c>
      <c r="AA381" s="248">
        <v>0</v>
      </c>
      <c r="AB381" s="248">
        <v>0</v>
      </c>
    </row>
    <row r="382" spans="2:28" outlineLevel="1">
      <c r="B382" s="556">
        <f t="shared" si="45"/>
        <v>6</v>
      </c>
      <c r="C382" s="248" t="str">
        <f t="shared" si="45"/>
        <v xml:space="preserve">2 Bed / 1 Bath </v>
      </c>
      <c r="D382" s="248">
        <v>1</v>
      </c>
      <c r="E382" s="248">
        <f t="array" ref="E382:AB382">IFERROR(--(MOD(E$375:AB$375,H349)=0),0)</f>
        <v>0</v>
      </c>
      <c r="F382" s="248">
        <v>0</v>
      </c>
      <c r="G382" s="248">
        <v>0</v>
      </c>
      <c r="H382" s="248">
        <v>0</v>
      </c>
      <c r="I382" s="248">
        <v>0</v>
      </c>
      <c r="J382" s="249">
        <v>0</v>
      </c>
      <c r="K382" s="249">
        <v>0</v>
      </c>
      <c r="L382" s="249">
        <v>0</v>
      </c>
      <c r="M382" s="249">
        <v>0</v>
      </c>
      <c r="N382" s="248">
        <v>0</v>
      </c>
      <c r="O382" s="248">
        <v>0</v>
      </c>
      <c r="P382" s="248">
        <v>0</v>
      </c>
      <c r="Q382" s="248">
        <v>0</v>
      </c>
      <c r="R382" s="248">
        <v>0</v>
      </c>
      <c r="S382" s="248">
        <v>0</v>
      </c>
      <c r="T382" s="248">
        <v>0</v>
      </c>
      <c r="U382" s="248">
        <v>0</v>
      </c>
      <c r="V382" s="248">
        <v>0</v>
      </c>
      <c r="W382" s="248">
        <v>0</v>
      </c>
      <c r="X382" s="248">
        <v>0</v>
      </c>
      <c r="Y382" s="248">
        <v>0</v>
      </c>
      <c r="Z382" s="248">
        <v>0</v>
      </c>
      <c r="AA382" s="248">
        <v>0</v>
      </c>
      <c r="AB382" s="248">
        <v>0</v>
      </c>
    </row>
    <row r="383" spans="2:28" outlineLevel="1">
      <c r="B383" s="556">
        <f t="shared" si="45"/>
        <v>7</v>
      </c>
      <c r="C383" s="248" t="str">
        <f t="shared" si="45"/>
        <v xml:space="preserve">2 Bed / 1 Bath </v>
      </c>
      <c r="D383" s="248">
        <v>1</v>
      </c>
      <c r="E383" s="248">
        <f t="array" ref="E383:AB383">IFERROR(--(MOD(E$375:AB$375,H350)=0),0)</f>
        <v>0</v>
      </c>
      <c r="F383" s="248">
        <v>0</v>
      </c>
      <c r="G383" s="248">
        <v>0</v>
      </c>
      <c r="H383" s="248">
        <v>0</v>
      </c>
      <c r="I383" s="248">
        <v>0</v>
      </c>
      <c r="J383" s="249">
        <v>0</v>
      </c>
      <c r="K383" s="249">
        <v>0</v>
      </c>
      <c r="L383" s="249">
        <v>0</v>
      </c>
      <c r="M383" s="249">
        <v>0</v>
      </c>
      <c r="N383" s="248">
        <v>0</v>
      </c>
      <c r="O383" s="248">
        <v>0</v>
      </c>
      <c r="P383" s="248">
        <v>0</v>
      </c>
      <c r="Q383" s="248">
        <v>0</v>
      </c>
      <c r="R383" s="248">
        <v>0</v>
      </c>
      <c r="S383" s="248">
        <v>0</v>
      </c>
      <c r="T383" s="248">
        <v>0</v>
      </c>
      <c r="U383" s="248">
        <v>0</v>
      </c>
      <c r="V383" s="248">
        <v>0</v>
      </c>
      <c r="W383" s="248">
        <v>0</v>
      </c>
      <c r="X383" s="248">
        <v>0</v>
      </c>
      <c r="Y383" s="248">
        <v>0</v>
      </c>
      <c r="Z383" s="248">
        <v>0</v>
      </c>
      <c r="AA383" s="248">
        <v>0</v>
      </c>
      <c r="AB383" s="248">
        <v>0</v>
      </c>
    </row>
    <row r="384" spans="2:28" outlineLevel="1">
      <c r="B384" s="556">
        <f t="shared" si="45"/>
        <v>8</v>
      </c>
      <c r="C384" s="248" t="str">
        <f t="shared" si="45"/>
        <v xml:space="preserve">2 Bed / 2 Bath </v>
      </c>
      <c r="D384" s="248">
        <v>1</v>
      </c>
      <c r="E384" s="248">
        <f t="array" ref="E384:AB384">IFERROR(--(MOD(E$375:AB$375,H351)=0),0)</f>
        <v>0</v>
      </c>
      <c r="F384" s="248">
        <v>0</v>
      </c>
      <c r="G384" s="248">
        <v>0</v>
      </c>
      <c r="H384" s="248">
        <v>0</v>
      </c>
      <c r="I384" s="248">
        <v>0</v>
      </c>
      <c r="J384" s="249">
        <v>0</v>
      </c>
      <c r="K384" s="249">
        <v>0</v>
      </c>
      <c r="L384" s="249">
        <v>0</v>
      </c>
      <c r="M384" s="249">
        <v>0</v>
      </c>
      <c r="N384" s="248">
        <v>0</v>
      </c>
      <c r="O384" s="248">
        <v>0</v>
      </c>
      <c r="P384" s="248">
        <v>0</v>
      </c>
      <c r="Q384" s="248">
        <v>0</v>
      </c>
      <c r="R384" s="248">
        <v>0</v>
      </c>
      <c r="S384" s="248">
        <v>0</v>
      </c>
      <c r="T384" s="248">
        <v>0</v>
      </c>
      <c r="U384" s="248">
        <v>0</v>
      </c>
      <c r="V384" s="248">
        <v>0</v>
      </c>
      <c r="W384" s="248">
        <v>0</v>
      </c>
      <c r="X384" s="248">
        <v>0</v>
      </c>
      <c r="Y384" s="248">
        <v>0</v>
      </c>
      <c r="Z384" s="248">
        <v>0</v>
      </c>
      <c r="AA384" s="248">
        <v>0</v>
      </c>
      <c r="AB384" s="248">
        <v>0</v>
      </c>
    </row>
    <row r="385" spans="2:28" outlineLevel="1">
      <c r="B385" s="556">
        <f t="shared" si="45"/>
        <v>9</v>
      </c>
      <c r="C385" s="248" t="str">
        <f t="shared" si="45"/>
        <v>2 Bed / 1 Bath + Den</v>
      </c>
      <c r="D385" s="248">
        <v>1</v>
      </c>
      <c r="E385" s="248">
        <f t="array" ref="E385:AB385">IFERROR(--(MOD(E$375:AB$375,H352)=0),0)</f>
        <v>0</v>
      </c>
      <c r="F385" s="248">
        <v>0</v>
      </c>
      <c r="G385" s="248">
        <v>0</v>
      </c>
      <c r="H385" s="248">
        <v>0</v>
      </c>
      <c r="I385" s="248">
        <v>0</v>
      </c>
      <c r="J385" s="249">
        <v>0</v>
      </c>
      <c r="K385" s="249">
        <v>0</v>
      </c>
      <c r="L385" s="249">
        <v>0</v>
      </c>
      <c r="M385" s="249">
        <v>0</v>
      </c>
      <c r="N385" s="248">
        <v>0</v>
      </c>
      <c r="O385" s="248">
        <v>0</v>
      </c>
      <c r="P385" s="248">
        <v>0</v>
      </c>
      <c r="Q385" s="248">
        <v>0</v>
      </c>
      <c r="R385" s="248">
        <v>0</v>
      </c>
      <c r="S385" s="248">
        <v>0</v>
      </c>
      <c r="T385" s="248">
        <v>0</v>
      </c>
      <c r="U385" s="248">
        <v>0</v>
      </c>
      <c r="V385" s="248">
        <v>0</v>
      </c>
      <c r="W385" s="248">
        <v>0</v>
      </c>
      <c r="X385" s="248">
        <v>0</v>
      </c>
      <c r="Y385" s="248">
        <v>0</v>
      </c>
      <c r="Z385" s="248">
        <v>0</v>
      </c>
      <c r="AA385" s="248">
        <v>0</v>
      </c>
      <c r="AB385" s="248">
        <v>0</v>
      </c>
    </row>
    <row r="386" spans="2:28" outlineLevel="1">
      <c r="B386" s="556">
        <f t="shared" si="45"/>
        <v>10</v>
      </c>
      <c r="C386" s="248" t="str">
        <f t="shared" si="45"/>
        <v xml:space="preserve">2 Bed / 2 Bath </v>
      </c>
      <c r="D386" s="248">
        <v>1</v>
      </c>
      <c r="E386" s="248">
        <f t="array" ref="E386:AB386">IFERROR(--(MOD(E$375:AB$375,H353)=0),0)</f>
        <v>0</v>
      </c>
      <c r="F386" s="248">
        <v>0</v>
      </c>
      <c r="G386" s="248">
        <v>0</v>
      </c>
      <c r="H386" s="248">
        <v>0</v>
      </c>
      <c r="I386" s="248">
        <v>0</v>
      </c>
      <c r="J386" s="249">
        <v>0</v>
      </c>
      <c r="K386" s="249">
        <v>0</v>
      </c>
      <c r="L386" s="249">
        <v>0</v>
      </c>
      <c r="M386" s="249">
        <v>0</v>
      </c>
      <c r="N386" s="248">
        <v>0</v>
      </c>
      <c r="O386" s="248">
        <v>0</v>
      </c>
      <c r="P386" s="248">
        <v>0</v>
      </c>
      <c r="Q386" s="248">
        <v>0</v>
      </c>
      <c r="R386" s="248">
        <v>0</v>
      </c>
      <c r="S386" s="248">
        <v>0</v>
      </c>
      <c r="T386" s="248">
        <v>0</v>
      </c>
      <c r="U386" s="248">
        <v>0</v>
      </c>
      <c r="V386" s="248">
        <v>0</v>
      </c>
      <c r="W386" s="248">
        <v>0</v>
      </c>
      <c r="X386" s="248">
        <v>0</v>
      </c>
      <c r="Y386" s="248">
        <v>0</v>
      </c>
      <c r="Z386" s="248">
        <v>0</v>
      </c>
      <c r="AA386" s="248">
        <v>0</v>
      </c>
      <c r="AB386" s="248">
        <v>0</v>
      </c>
    </row>
    <row r="387" spans="2:28" outlineLevel="1">
      <c r="B387" s="556">
        <f t="shared" si="45"/>
        <v>11</v>
      </c>
      <c r="C387" s="248" t="str">
        <f t="shared" si="45"/>
        <v xml:space="preserve">2 Bed / 1.5 Bath </v>
      </c>
      <c r="D387" s="248">
        <v>1</v>
      </c>
      <c r="E387" s="248">
        <f t="array" ref="E387:AB387">IFERROR(--(MOD(E$375:AB$375,H354)=0),0)</f>
        <v>0</v>
      </c>
      <c r="F387" s="248">
        <v>0</v>
      </c>
      <c r="G387" s="248">
        <v>0</v>
      </c>
      <c r="H387" s="248">
        <v>0</v>
      </c>
      <c r="I387" s="248">
        <v>0</v>
      </c>
      <c r="J387" s="249">
        <v>0</v>
      </c>
      <c r="K387" s="249">
        <v>0</v>
      </c>
      <c r="L387" s="249">
        <v>0</v>
      </c>
      <c r="M387" s="249">
        <v>0</v>
      </c>
      <c r="N387" s="248">
        <v>0</v>
      </c>
      <c r="O387" s="248">
        <v>0</v>
      </c>
      <c r="P387" s="248">
        <v>0</v>
      </c>
      <c r="Q387" s="248">
        <v>0</v>
      </c>
      <c r="R387" s="248">
        <v>0</v>
      </c>
      <c r="S387" s="248">
        <v>0</v>
      </c>
      <c r="T387" s="248">
        <v>0</v>
      </c>
      <c r="U387" s="248">
        <v>0</v>
      </c>
      <c r="V387" s="248">
        <v>0</v>
      </c>
      <c r="W387" s="248">
        <v>0</v>
      </c>
      <c r="X387" s="248">
        <v>0</v>
      </c>
      <c r="Y387" s="248">
        <v>0</v>
      </c>
      <c r="Z387" s="248">
        <v>0</v>
      </c>
      <c r="AA387" s="248">
        <v>0</v>
      </c>
      <c r="AB387" s="248">
        <v>0</v>
      </c>
    </row>
    <row r="388" spans="2:28" outlineLevel="1">
      <c r="B388" s="556">
        <f t="shared" si="45"/>
        <v>12</v>
      </c>
      <c r="C388" s="248" t="str">
        <f t="shared" si="45"/>
        <v xml:space="preserve">3 Bed / 2 Bath </v>
      </c>
      <c r="D388" s="248">
        <v>1</v>
      </c>
      <c r="E388" s="248">
        <f t="array" ref="E388:AB388">IFERROR(--(MOD(E$375:AB$375,H355)=0),0)</f>
        <v>0</v>
      </c>
      <c r="F388" s="248">
        <v>0</v>
      </c>
      <c r="G388" s="248">
        <v>0</v>
      </c>
      <c r="H388" s="248">
        <v>0</v>
      </c>
      <c r="I388" s="248">
        <v>0</v>
      </c>
      <c r="J388" s="249">
        <v>0</v>
      </c>
      <c r="K388" s="249">
        <v>0</v>
      </c>
      <c r="L388" s="249">
        <v>0</v>
      </c>
      <c r="M388" s="249">
        <v>0</v>
      </c>
      <c r="N388" s="248">
        <v>0</v>
      </c>
      <c r="O388" s="248">
        <v>0</v>
      </c>
      <c r="P388" s="248">
        <v>0</v>
      </c>
      <c r="Q388" s="248">
        <v>0</v>
      </c>
      <c r="R388" s="248">
        <v>0</v>
      </c>
      <c r="S388" s="248">
        <v>0</v>
      </c>
      <c r="T388" s="248">
        <v>0</v>
      </c>
      <c r="U388" s="248">
        <v>0</v>
      </c>
      <c r="V388" s="248">
        <v>0</v>
      </c>
      <c r="W388" s="248">
        <v>0</v>
      </c>
      <c r="X388" s="248">
        <v>0</v>
      </c>
      <c r="Y388" s="248">
        <v>0</v>
      </c>
      <c r="Z388" s="248">
        <v>0</v>
      </c>
      <c r="AA388" s="248">
        <v>0</v>
      </c>
      <c r="AB388" s="248">
        <v>0</v>
      </c>
    </row>
    <row r="389" spans="2:28" outlineLevel="1">
      <c r="B389" s="556">
        <f t="shared" si="45"/>
        <v>13</v>
      </c>
      <c r="C389" s="248" t="str">
        <f t="shared" si="45"/>
        <v>3 Bed / 2 Bath House</v>
      </c>
      <c r="D389" s="248">
        <v>1</v>
      </c>
      <c r="E389" s="248">
        <f t="array" ref="E389:AB389">IFERROR(--(MOD(E$375:AB$375,H356)=0),0)</f>
        <v>0</v>
      </c>
      <c r="F389" s="248">
        <v>0</v>
      </c>
      <c r="G389" s="248">
        <v>0</v>
      </c>
      <c r="H389" s="248">
        <v>0</v>
      </c>
      <c r="I389" s="248">
        <v>0</v>
      </c>
      <c r="J389" s="249">
        <v>0</v>
      </c>
      <c r="K389" s="249">
        <v>0</v>
      </c>
      <c r="L389" s="249">
        <v>0</v>
      </c>
      <c r="M389" s="249">
        <v>0</v>
      </c>
      <c r="N389" s="248">
        <v>0</v>
      </c>
      <c r="O389" s="248">
        <v>0</v>
      </c>
      <c r="P389" s="248">
        <v>0</v>
      </c>
      <c r="Q389" s="248">
        <v>0</v>
      </c>
      <c r="R389" s="248">
        <v>0</v>
      </c>
      <c r="S389" s="248">
        <v>0</v>
      </c>
      <c r="T389" s="248">
        <v>0</v>
      </c>
      <c r="U389" s="248">
        <v>0</v>
      </c>
      <c r="V389" s="248">
        <v>0</v>
      </c>
      <c r="W389" s="248">
        <v>0</v>
      </c>
      <c r="X389" s="248">
        <v>0</v>
      </c>
      <c r="Y389" s="248">
        <v>0</v>
      </c>
      <c r="Z389" s="248">
        <v>0</v>
      </c>
      <c r="AA389" s="248">
        <v>0</v>
      </c>
      <c r="AB389" s="248">
        <v>0</v>
      </c>
    </row>
    <row r="390" spans="2:28" outlineLevel="1">
      <c r="B390" s="556">
        <f t="shared" si="45"/>
        <v>14</v>
      </c>
      <c r="C390" s="248" t="str">
        <f t="shared" si="45"/>
        <v xml:space="preserve">3 Bed / 2 Bath </v>
      </c>
      <c r="D390" s="248">
        <v>1</v>
      </c>
      <c r="E390" s="248">
        <f t="array" ref="E390:AB390">IFERROR(--(MOD(E$375:AB$375,H357)=0),0)</f>
        <v>0</v>
      </c>
      <c r="F390" s="248">
        <v>0</v>
      </c>
      <c r="G390" s="248">
        <v>0</v>
      </c>
      <c r="H390" s="248">
        <v>0</v>
      </c>
      <c r="I390" s="248">
        <v>0</v>
      </c>
      <c r="J390" s="249">
        <v>0</v>
      </c>
      <c r="K390" s="249">
        <v>0</v>
      </c>
      <c r="L390" s="249">
        <v>0</v>
      </c>
      <c r="M390" s="249">
        <v>0</v>
      </c>
      <c r="N390" s="248">
        <v>0</v>
      </c>
      <c r="O390" s="248">
        <v>0</v>
      </c>
      <c r="P390" s="248">
        <v>0</v>
      </c>
      <c r="Q390" s="248">
        <v>0</v>
      </c>
      <c r="R390" s="248">
        <v>0</v>
      </c>
      <c r="S390" s="248">
        <v>0</v>
      </c>
      <c r="T390" s="248">
        <v>0</v>
      </c>
      <c r="U390" s="248">
        <v>0</v>
      </c>
      <c r="V390" s="248">
        <v>0</v>
      </c>
      <c r="W390" s="248">
        <v>0</v>
      </c>
      <c r="X390" s="248">
        <v>0</v>
      </c>
      <c r="Y390" s="248">
        <v>0</v>
      </c>
      <c r="Z390" s="248">
        <v>0</v>
      </c>
      <c r="AA390" s="248">
        <v>0</v>
      </c>
      <c r="AB390" s="248">
        <v>0</v>
      </c>
    </row>
    <row r="391" spans="2:28" outlineLevel="1">
      <c r="B391" s="556">
        <f t="shared" si="45"/>
        <v>15</v>
      </c>
      <c r="C391" s="248" t="str">
        <f t="shared" si="45"/>
        <v xml:space="preserve">1 Bed / 1 Bath </v>
      </c>
      <c r="D391" s="248">
        <v>1</v>
      </c>
      <c r="E391" s="248">
        <f t="array" ref="E391:AB391">IFERROR(--(MOD(E$375:AB$375,H358)=0),0)</f>
        <v>0</v>
      </c>
      <c r="F391" s="248">
        <v>0</v>
      </c>
      <c r="G391" s="248">
        <v>0</v>
      </c>
      <c r="H391" s="248">
        <v>0</v>
      </c>
      <c r="I391" s="248">
        <v>0</v>
      </c>
      <c r="J391" s="249">
        <v>0</v>
      </c>
      <c r="K391" s="249">
        <v>0</v>
      </c>
      <c r="L391" s="249">
        <v>0</v>
      </c>
      <c r="M391" s="249">
        <v>0</v>
      </c>
      <c r="N391" s="248">
        <v>0</v>
      </c>
      <c r="O391" s="248">
        <v>0</v>
      </c>
      <c r="P391" s="248">
        <v>0</v>
      </c>
      <c r="Q391" s="248">
        <v>0</v>
      </c>
      <c r="R391" s="248">
        <v>0</v>
      </c>
      <c r="S391" s="248">
        <v>0</v>
      </c>
      <c r="T391" s="248">
        <v>0</v>
      </c>
      <c r="U391" s="248">
        <v>0</v>
      </c>
      <c r="V391" s="248">
        <v>0</v>
      </c>
      <c r="W391" s="248">
        <v>0</v>
      </c>
      <c r="X391" s="248">
        <v>0</v>
      </c>
      <c r="Y391" s="248">
        <v>0</v>
      </c>
      <c r="Z391" s="248">
        <v>0</v>
      </c>
      <c r="AA391" s="248">
        <v>0</v>
      </c>
      <c r="AB391" s="248">
        <v>0</v>
      </c>
    </row>
    <row r="392" spans="2:28" outlineLevel="1">
      <c r="B392" s="556">
        <f t="shared" si="45"/>
        <v>16</v>
      </c>
      <c r="C392" s="248" t="str">
        <f t="shared" si="45"/>
        <v xml:space="preserve">2 Bed / 2 Bath </v>
      </c>
      <c r="D392" s="248">
        <v>1</v>
      </c>
      <c r="E392" s="248">
        <f t="array" ref="E392:AB392">IFERROR(--(MOD(E$375:AB$375,H359)=0),0)</f>
        <v>0</v>
      </c>
      <c r="F392" s="248">
        <v>0</v>
      </c>
      <c r="G392" s="248">
        <v>0</v>
      </c>
      <c r="H392" s="248">
        <v>0</v>
      </c>
      <c r="I392" s="248">
        <v>0</v>
      </c>
      <c r="J392" s="249">
        <v>0</v>
      </c>
      <c r="K392" s="249">
        <v>0</v>
      </c>
      <c r="L392" s="249">
        <v>0</v>
      </c>
      <c r="M392" s="249">
        <v>0</v>
      </c>
      <c r="N392" s="248">
        <v>0</v>
      </c>
      <c r="O392" s="248">
        <v>0</v>
      </c>
      <c r="P392" s="248">
        <v>0</v>
      </c>
      <c r="Q392" s="248">
        <v>0</v>
      </c>
      <c r="R392" s="248">
        <v>0</v>
      </c>
      <c r="S392" s="248">
        <v>0</v>
      </c>
      <c r="T392" s="248">
        <v>0</v>
      </c>
      <c r="U392" s="248">
        <v>0</v>
      </c>
      <c r="V392" s="248">
        <v>0</v>
      </c>
      <c r="W392" s="248">
        <v>0</v>
      </c>
      <c r="X392" s="248">
        <v>0</v>
      </c>
      <c r="Y392" s="248">
        <v>0</v>
      </c>
      <c r="Z392" s="248">
        <v>0</v>
      </c>
      <c r="AA392" s="248">
        <v>0</v>
      </c>
      <c r="AB392" s="248">
        <v>0</v>
      </c>
    </row>
    <row r="393" spans="2:28" outlineLevel="1">
      <c r="B393" s="556">
        <f t="shared" si="45"/>
        <v>17</v>
      </c>
      <c r="C393" s="248" t="str">
        <f t="shared" si="45"/>
        <v xml:space="preserve">4 Bed / 2 Bath Penthouse </v>
      </c>
      <c r="D393" s="248">
        <v>1</v>
      </c>
      <c r="E393" s="248">
        <f t="array" ref="E393:AB393">IFERROR(--(MOD(E$375:AB$375,H360)=0),0)</f>
        <v>0</v>
      </c>
      <c r="F393" s="248">
        <v>0</v>
      </c>
      <c r="G393" s="248">
        <v>0</v>
      </c>
      <c r="H393" s="248">
        <v>0</v>
      </c>
      <c r="I393" s="248">
        <v>0</v>
      </c>
      <c r="J393" s="249">
        <v>0</v>
      </c>
      <c r="K393" s="249">
        <v>0</v>
      </c>
      <c r="L393" s="249">
        <v>0</v>
      </c>
      <c r="M393" s="249">
        <v>0</v>
      </c>
      <c r="N393" s="248">
        <v>0</v>
      </c>
      <c r="O393" s="248">
        <v>0</v>
      </c>
      <c r="P393" s="248">
        <v>0</v>
      </c>
      <c r="Q393" s="248">
        <v>0</v>
      </c>
      <c r="R393" s="248">
        <v>0</v>
      </c>
      <c r="S393" s="248">
        <v>0</v>
      </c>
      <c r="T393" s="248">
        <v>0</v>
      </c>
      <c r="U393" s="248">
        <v>0</v>
      </c>
      <c r="V393" s="248">
        <v>0</v>
      </c>
      <c r="W393" s="248">
        <v>0</v>
      </c>
      <c r="X393" s="248">
        <v>0</v>
      </c>
      <c r="Y393" s="248">
        <v>0</v>
      </c>
      <c r="Z393" s="248">
        <v>0</v>
      </c>
      <c r="AA393" s="248">
        <v>0</v>
      </c>
      <c r="AB393" s="248">
        <v>0</v>
      </c>
    </row>
    <row r="394" spans="2:28" outlineLevel="1">
      <c r="B394" s="556">
        <f t="shared" ref="B394:C406" si="46">B361</f>
        <v>18</v>
      </c>
      <c r="C394" s="248" t="str">
        <f t="shared" si="46"/>
        <v xml:space="preserve">2 Bed / 2 Bath </v>
      </c>
      <c r="D394" s="248">
        <v>1</v>
      </c>
      <c r="E394" s="248">
        <f t="array" ref="E394:AB394">IFERROR(--(MOD(E$375:AB$375,H361)=0),0)</f>
        <v>0</v>
      </c>
      <c r="F394" s="248">
        <v>0</v>
      </c>
      <c r="G394" s="248">
        <v>0</v>
      </c>
      <c r="H394" s="248">
        <v>0</v>
      </c>
      <c r="I394" s="248">
        <v>0</v>
      </c>
      <c r="J394" s="249">
        <v>0</v>
      </c>
      <c r="K394" s="249">
        <v>0</v>
      </c>
      <c r="L394" s="249">
        <v>0</v>
      </c>
      <c r="M394" s="249">
        <v>0</v>
      </c>
      <c r="N394" s="248">
        <v>0</v>
      </c>
      <c r="O394" s="248">
        <v>0</v>
      </c>
      <c r="P394" s="248">
        <v>0</v>
      </c>
      <c r="Q394" s="248">
        <v>0</v>
      </c>
      <c r="R394" s="248">
        <v>0</v>
      </c>
      <c r="S394" s="248">
        <v>0</v>
      </c>
      <c r="T394" s="248">
        <v>0</v>
      </c>
      <c r="U394" s="248">
        <v>0</v>
      </c>
      <c r="V394" s="248">
        <v>0</v>
      </c>
      <c r="W394" s="248">
        <v>0</v>
      </c>
      <c r="X394" s="248">
        <v>0</v>
      </c>
      <c r="Y394" s="248">
        <v>0</v>
      </c>
      <c r="Z394" s="248">
        <v>0</v>
      </c>
      <c r="AA394" s="248">
        <v>0</v>
      </c>
      <c r="AB394" s="248">
        <v>0</v>
      </c>
    </row>
    <row r="395" spans="2:28" outlineLevel="1">
      <c r="B395" s="556">
        <f t="shared" si="46"/>
        <v>19</v>
      </c>
      <c r="C395" s="248">
        <f t="shared" si="46"/>
        <v>0</v>
      </c>
      <c r="D395" s="248">
        <v>1</v>
      </c>
      <c r="E395" s="248">
        <f t="array" ref="E395:AB395">IFERROR(--(MOD(E$375:AB$375,H362)=0),0)</f>
        <v>0</v>
      </c>
      <c r="F395" s="248">
        <v>0</v>
      </c>
      <c r="G395" s="248">
        <v>0</v>
      </c>
      <c r="H395" s="248">
        <v>0</v>
      </c>
      <c r="I395" s="248">
        <v>0</v>
      </c>
      <c r="J395" s="249">
        <v>0</v>
      </c>
      <c r="K395" s="249">
        <v>0</v>
      </c>
      <c r="L395" s="249">
        <v>0</v>
      </c>
      <c r="M395" s="249">
        <v>0</v>
      </c>
      <c r="N395" s="248">
        <v>0</v>
      </c>
      <c r="O395" s="248">
        <v>0</v>
      </c>
      <c r="P395" s="248">
        <v>0</v>
      </c>
      <c r="Q395" s="248">
        <v>0</v>
      </c>
      <c r="R395" s="248">
        <v>0</v>
      </c>
      <c r="S395" s="248">
        <v>0</v>
      </c>
      <c r="T395" s="248">
        <v>0</v>
      </c>
      <c r="U395" s="248">
        <v>0</v>
      </c>
      <c r="V395" s="248">
        <v>0</v>
      </c>
      <c r="W395" s="248">
        <v>0</v>
      </c>
      <c r="X395" s="248">
        <v>0</v>
      </c>
      <c r="Y395" s="248">
        <v>0</v>
      </c>
      <c r="Z395" s="248">
        <v>0</v>
      </c>
      <c r="AA395" s="248">
        <v>0</v>
      </c>
      <c r="AB395" s="248">
        <v>0</v>
      </c>
    </row>
    <row r="396" spans="2:28" outlineLevel="1">
      <c r="B396" s="556">
        <f t="shared" si="46"/>
        <v>20</v>
      </c>
      <c r="C396" s="248">
        <f t="shared" si="46"/>
        <v>0</v>
      </c>
      <c r="D396" s="248">
        <v>1</v>
      </c>
      <c r="E396" s="248">
        <f t="array" ref="E396:AB396">IFERROR(--(MOD(E$375:AB$375,H363)=0),0)</f>
        <v>0</v>
      </c>
      <c r="F396" s="248">
        <v>0</v>
      </c>
      <c r="G396" s="248">
        <v>0</v>
      </c>
      <c r="H396" s="248">
        <v>0</v>
      </c>
      <c r="I396" s="248">
        <v>0</v>
      </c>
      <c r="J396" s="249">
        <v>0</v>
      </c>
      <c r="K396" s="249">
        <v>0</v>
      </c>
      <c r="L396" s="249">
        <v>0</v>
      </c>
      <c r="M396" s="249">
        <v>0</v>
      </c>
      <c r="N396" s="248">
        <v>0</v>
      </c>
      <c r="O396" s="248">
        <v>0</v>
      </c>
      <c r="P396" s="248">
        <v>0</v>
      </c>
      <c r="Q396" s="248">
        <v>0</v>
      </c>
      <c r="R396" s="248">
        <v>0</v>
      </c>
      <c r="S396" s="248">
        <v>0</v>
      </c>
      <c r="T396" s="248">
        <v>0</v>
      </c>
      <c r="U396" s="248">
        <v>0</v>
      </c>
      <c r="V396" s="248">
        <v>0</v>
      </c>
      <c r="W396" s="248">
        <v>0</v>
      </c>
      <c r="X396" s="248">
        <v>0</v>
      </c>
      <c r="Y396" s="248">
        <v>0</v>
      </c>
      <c r="Z396" s="248">
        <v>0</v>
      </c>
      <c r="AA396" s="248">
        <v>0</v>
      </c>
      <c r="AB396" s="248">
        <v>0</v>
      </c>
    </row>
    <row r="397" spans="2:28" outlineLevel="1">
      <c r="B397" s="556">
        <f t="shared" si="46"/>
        <v>21</v>
      </c>
      <c r="C397" s="248">
        <f t="shared" si="46"/>
        <v>0</v>
      </c>
      <c r="D397" s="248">
        <v>1</v>
      </c>
      <c r="E397" s="248">
        <f t="array" ref="E397:AB397">IFERROR(--(MOD(E$375:AB$375,H364)=0),0)</f>
        <v>0</v>
      </c>
      <c r="F397" s="248">
        <v>0</v>
      </c>
      <c r="G397" s="248">
        <v>0</v>
      </c>
      <c r="H397" s="248">
        <v>0</v>
      </c>
      <c r="I397" s="248">
        <v>0</v>
      </c>
      <c r="J397" s="249">
        <v>0</v>
      </c>
      <c r="K397" s="249">
        <v>0</v>
      </c>
      <c r="L397" s="249">
        <v>0</v>
      </c>
      <c r="M397" s="249">
        <v>0</v>
      </c>
      <c r="N397" s="248">
        <v>0</v>
      </c>
      <c r="O397" s="248">
        <v>0</v>
      </c>
      <c r="P397" s="248">
        <v>0</v>
      </c>
      <c r="Q397" s="248">
        <v>0</v>
      </c>
      <c r="R397" s="248">
        <v>0</v>
      </c>
      <c r="S397" s="248">
        <v>0</v>
      </c>
      <c r="T397" s="248">
        <v>0</v>
      </c>
      <c r="U397" s="248">
        <v>0</v>
      </c>
      <c r="V397" s="248">
        <v>0</v>
      </c>
      <c r="W397" s="248">
        <v>0</v>
      </c>
      <c r="X397" s="248">
        <v>0</v>
      </c>
      <c r="Y397" s="248">
        <v>0</v>
      </c>
      <c r="Z397" s="248">
        <v>0</v>
      </c>
      <c r="AA397" s="248">
        <v>0</v>
      </c>
      <c r="AB397" s="248">
        <v>0</v>
      </c>
    </row>
    <row r="398" spans="2:28" outlineLevel="1">
      <c r="B398" s="556">
        <f t="shared" si="46"/>
        <v>22</v>
      </c>
      <c r="C398" s="248">
        <f t="shared" si="46"/>
        <v>0</v>
      </c>
      <c r="D398" s="248">
        <v>1</v>
      </c>
      <c r="E398" s="248">
        <f t="array" ref="E398:AB398">IFERROR(--(MOD(E$375:AB$375,H365)=0),0)</f>
        <v>0</v>
      </c>
      <c r="F398" s="248">
        <v>0</v>
      </c>
      <c r="G398" s="248">
        <v>0</v>
      </c>
      <c r="H398" s="248">
        <v>0</v>
      </c>
      <c r="I398" s="248">
        <v>0</v>
      </c>
      <c r="J398" s="249">
        <v>0</v>
      </c>
      <c r="K398" s="249">
        <v>0</v>
      </c>
      <c r="L398" s="249">
        <v>0</v>
      </c>
      <c r="M398" s="249">
        <v>0</v>
      </c>
      <c r="N398" s="248">
        <v>0</v>
      </c>
      <c r="O398" s="248">
        <v>0</v>
      </c>
      <c r="P398" s="248">
        <v>0</v>
      </c>
      <c r="Q398" s="248">
        <v>0</v>
      </c>
      <c r="R398" s="248">
        <v>0</v>
      </c>
      <c r="S398" s="248">
        <v>0</v>
      </c>
      <c r="T398" s="248">
        <v>0</v>
      </c>
      <c r="U398" s="248">
        <v>0</v>
      </c>
      <c r="V398" s="248">
        <v>0</v>
      </c>
      <c r="W398" s="248">
        <v>0</v>
      </c>
      <c r="X398" s="248">
        <v>0</v>
      </c>
      <c r="Y398" s="248">
        <v>0</v>
      </c>
      <c r="Z398" s="248">
        <v>0</v>
      </c>
      <c r="AA398" s="248">
        <v>0</v>
      </c>
      <c r="AB398" s="248">
        <v>0</v>
      </c>
    </row>
    <row r="399" spans="2:28" outlineLevel="1">
      <c r="B399" s="556">
        <f t="shared" si="46"/>
        <v>23</v>
      </c>
      <c r="C399" s="248">
        <f t="shared" si="46"/>
        <v>0</v>
      </c>
      <c r="D399" s="248">
        <v>1</v>
      </c>
      <c r="E399" s="248">
        <f t="array" ref="E399:AB399">IFERROR(--(MOD(E$375:AB$375,H366)=0),0)</f>
        <v>0</v>
      </c>
      <c r="F399" s="248">
        <v>0</v>
      </c>
      <c r="G399" s="248">
        <v>0</v>
      </c>
      <c r="H399" s="248">
        <v>0</v>
      </c>
      <c r="I399" s="248">
        <v>0</v>
      </c>
      <c r="J399" s="249">
        <v>0</v>
      </c>
      <c r="K399" s="249">
        <v>0</v>
      </c>
      <c r="L399" s="249">
        <v>0</v>
      </c>
      <c r="M399" s="249">
        <v>0</v>
      </c>
      <c r="N399" s="248">
        <v>0</v>
      </c>
      <c r="O399" s="248">
        <v>0</v>
      </c>
      <c r="P399" s="248">
        <v>0</v>
      </c>
      <c r="Q399" s="248">
        <v>0</v>
      </c>
      <c r="R399" s="248">
        <v>0</v>
      </c>
      <c r="S399" s="248">
        <v>0</v>
      </c>
      <c r="T399" s="248">
        <v>0</v>
      </c>
      <c r="U399" s="248">
        <v>0</v>
      </c>
      <c r="V399" s="248">
        <v>0</v>
      </c>
      <c r="W399" s="248">
        <v>0</v>
      </c>
      <c r="X399" s="248">
        <v>0</v>
      </c>
      <c r="Y399" s="248">
        <v>0</v>
      </c>
      <c r="Z399" s="248">
        <v>0</v>
      </c>
      <c r="AA399" s="248">
        <v>0</v>
      </c>
      <c r="AB399" s="248">
        <v>0</v>
      </c>
    </row>
    <row r="400" spans="2:28" outlineLevel="1">
      <c r="B400" s="556">
        <f t="shared" si="46"/>
        <v>24</v>
      </c>
      <c r="C400" s="248">
        <f t="shared" si="46"/>
        <v>0</v>
      </c>
      <c r="D400" s="248">
        <v>1</v>
      </c>
      <c r="E400" s="248">
        <f t="array" ref="E400:AB400">IFERROR(--(MOD(E$375:AB$375,H367)=0),0)</f>
        <v>0</v>
      </c>
      <c r="F400" s="248">
        <v>0</v>
      </c>
      <c r="G400" s="248">
        <v>0</v>
      </c>
      <c r="H400" s="248">
        <v>0</v>
      </c>
      <c r="I400" s="248">
        <v>0</v>
      </c>
      <c r="J400" s="249">
        <v>0</v>
      </c>
      <c r="K400" s="249">
        <v>0</v>
      </c>
      <c r="L400" s="249">
        <v>0</v>
      </c>
      <c r="M400" s="249">
        <v>0</v>
      </c>
      <c r="N400" s="248">
        <v>0</v>
      </c>
      <c r="O400" s="248">
        <v>0</v>
      </c>
      <c r="P400" s="248">
        <v>0</v>
      </c>
      <c r="Q400" s="248">
        <v>0</v>
      </c>
      <c r="R400" s="248">
        <v>0</v>
      </c>
      <c r="S400" s="248">
        <v>0</v>
      </c>
      <c r="T400" s="248">
        <v>0</v>
      </c>
      <c r="U400" s="248">
        <v>0</v>
      </c>
      <c r="V400" s="248">
        <v>0</v>
      </c>
      <c r="W400" s="248">
        <v>0</v>
      </c>
      <c r="X400" s="248">
        <v>0</v>
      </c>
      <c r="Y400" s="248">
        <v>0</v>
      </c>
      <c r="Z400" s="248">
        <v>0</v>
      </c>
      <c r="AA400" s="248">
        <v>0</v>
      </c>
      <c r="AB400" s="248">
        <v>0</v>
      </c>
    </row>
    <row r="401" spans="2:28" outlineLevel="1">
      <c r="B401" s="556">
        <f t="shared" si="46"/>
        <v>25</v>
      </c>
      <c r="C401" s="248">
        <f t="shared" si="46"/>
        <v>0</v>
      </c>
      <c r="D401" s="248">
        <v>1</v>
      </c>
      <c r="E401" s="248">
        <f t="array" ref="E401:AB401">IFERROR(--(MOD(E$375:AB$375,H368)=0),0)</f>
        <v>0</v>
      </c>
      <c r="F401" s="248">
        <v>0</v>
      </c>
      <c r="G401" s="248">
        <v>0</v>
      </c>
      <c r="H401" s="248">
        <v>0</v>
      </c>
      <c r="I401" s="248">
        <v>0</v>
      </c>
      <c r="J401" s="249">
        <v>0</v>
      </c>
      <c r="K401" s="249">
        <v>0</v>
      </c>
      <c r="L401" s="249">
        <v>0</v>
      </c>
      <c r="M401" s="249">
        <v>0</v>
      </c>
      <c r="N401" s="248">
        <v>0</v>
      </c>
      <c r="O401" s="248">
        <v>0</v>
      </c>
      <c r="P401" s="248">
        <v>0</v>
      </c>
      <c r="Q401" s="248">
        <v>0</v>
      </c>
      <c r="R401" s="248">
        <v>0</v>
      </c>
      <c r="S401" s="248">
        <v>0</v>
      </c>
      <c r="T401" s="248">
        <v>0</v>
      </c>
      <c r="U401" s="248">
        <v>0</v>
      </c>
      <c r="V401" s="248">
        <v>0</v>
      </c>
      <c r="W401" s="248">
        <v>0</v>
      </c>
      <c r="X401" s="248">
        <v>0</v>
      </c>
      <c r="Y401" s="248">
        <v>0</v>
      </c>
      <c r="Z401" s="248">
        <v>0</v>
      </c>
      <c r="AA401" s="248">
        <v>0</v>
      </c>
      <c r="AB401" s="248">
        <v>0</v>
      </c>
    </row>
    <row r="402" spans="2:28" outlineLevel="1">
      <c r="B402" s="556">
        <f t="shared" si="46"/>
        <v>26</v>
      </c>
      <c r="C402" s="248">
        <f t="shared" si="46"/>
        <v>0</v>
      </c>
      <c r="D402" s="248">
        <v>1</v>
      </c>
      <c r="E402" s="248">
        <f t="array" ref="E402:AB402">IFERROR(--(MOD(E$375:AB$375,H369)=0),0)</f>
        <v>0</v>
      </c>
      <c r="F402" s="248">
        <v>0</v>
      </c>
      <c r="G402" s="248">
        <v>0</v>
      </c>
      <c r="H402" s="248">
        <v>0</v>
      </c>
      <c r="I402" s="248">
        <v>0</v>
      </c>
      <c r="J402" s="249">
        <v>0</v>
      </c>
      <c r="K402" s="249">
        <v>0</v>
      </c>
      <c r="L402" s="249">
        <v>0</v>
      </c>
      <c r="M402" s="249">
        <v>0</v>
      </c>
      <c r="N402" s="248">
        <v>0</v>
      </c>
      <c r="O402" s="248">
        <v>0</v>
      </c>
      <c r="P402" s="248">
        <v>0</v>
      </c>
      <c r="Q402" s="248">
        <v>0</v>
      </c>
      <c r="R402" s="248">
        <v>0</v>
      </c>
      <c r="S402" s="248">
        <v>0</v>
      </c>
      <c r="T402" s="248">
        <v>0</v>
      </c>
      <c r="U402" s="248">
        <v>0</v>
      </c>
      <c r="V402" s="248">
        <v>0</v>
      </c>
      <c r="W402" s="248">
        <v>0</v>
      </c>
      <c r="X402" s="248">
        <v>0</v>
      </c>
      <c r="Y402" s="248">
        <v>0</v>
      </c>
      <c r="Z402" s="248">
        <v>0</v>
      </c>
      <c r="AA402" s="248">
        <v>0</v>
      </c>
      <c r="AB402" s="248">
        <v>0</v>
      </c>
    </row>
    <row r="403" spans="2:28" outlineLevel="1">
      <c r="B403" s="556">
        <f t="shared" si="46"/>
        <v>27</v>
      </c>
      <c r="C403" s="248">
        <f t="shared" si="46"/>
        <v>0</v>
      </c>
      <c r="D403" s="248">
        <v>1</v>
      </c>
      <c r="E403" s="248">
        <f t="array" ref="E403:AB403">IFERROR(--(MOD(E$375:AB$375,H370)=0),0)</f>
        <v>0</v>
      </c>
      <c r="F403" s="248">
        <v>0</v>
      </c>
      <c r="G403" s="248">
        <v>0</v>
      </c>
      <c r="H403" s="248">
        <v>0</v>
      </c>
      <c r="I403" s="248">
        <v>0</v>
      </c>
      <c r="J403" s="249">
        <v>0</v>
      </c>
      <c r="K403" s="249">
        <v>0</v>
      </c>
      <c r="L403" s="249">
        <v>0</v>
      </c>
      <c r="M403" s="249">
        <v>0</v>
      </c>
      <c r="N403" s="248">
        <v>0</v>
      </c>
      <c r="O403" s="248">
        <v>0</v>
      </c>
      <c r="P403" s="248">
        <v>0</v>
      </c>
      <c r="Q403" s="248">
        <v>0</v>
      </c>
      <c r="R403" s="248">
        <v>0</v>
      </c>
      <c r="S403" s="248">
        <v>0</v>
      </c>
      <c r="T403" s="248">
        <v>0</v>
      </c>
      <c r="U403" s="248">
        <v>0</v>
      </c>
      <c r="V403" s="248">
        <v>0</v>
      </c>
      <c r="W403" s="248">
        <v>0</v>
      </c>
      <c r="X403" s="248">
        <v>0</v>
      </c>
      <c r="Y403" s="248">
        <v>0</v>
      </c>
      <c r="Z403" s="248">
        <v>0</v>
      </c>
      <c r="AA403" s="248">
        <v>0</v>
      </c>
      <c r="AB403" s="248">
        <v>0</v>
      </c>
    </row>
    <row r="404" spans="2:28" outlineLevel="1">
      <c r="B404" s="556">
        <f t="shared" si="46"/>
        <v>28</v>
      </c>
      <c r="C404" s="248">
        <f t="shared" si="46"/>
        <v>0</v>
      </c>
      <c r="D404" s="248">
        <v>1</v>
      </c>
      <c r="E404" s="248">
        <f t="array" ref="E404:AB404">IFERROR(--(MOD(E$375:AB$375,H371)=0),0)</f>
        <v>0</v>
      </c>
      <c r="F404" s="248">
        <v>0</v>
      </c>
      <c r="G404" s="248">
        <v>0</v>
      </c>
      <c r="H404" s="248">
        <v>0</v>
      </c>
      <c r="I404" s="248">
        <v>0</v>
      </c>
      <c r="J404" s="249">
        <v>0</v>
      </c>
      <c r="K404" s="249">
        <v>0</v>
      </c>
      <c r="L404" s="249">
        <v>0</v>
      </c>
      <c r="M404" s="249">
        <v>0</v>
      </c>
      <c r="N404" s="248">
        <v>0</v>
      </c>
      <c r="O404" s="248">
        <v>0</v>
      </c>
      <c r="P404" s="248">
        <v>0</v>
      </c>
      <c r="Q404" s="248">
        <v>0</v>
      </c>
      <c r="R404" s="248">
        <v>0</v>
      </c>
      <c r="S404" s="248">
        <v>0</v>
      </c>
      <c r="T404" s="248">
        <v>0</v>
      </c>
      <c r="U404" s="248">
        <v>0</v>
      </c>
      <c r="V404" s="248">
        <v>0</v>
      </c>
      <c r="W404" s="248">
        <v>0</v>
      </c>
      <c r="X404" s="248">
        <v>0</v>
      </c>
      <c r="Y404" s="248">
        <v>0</v>
      </c>
      <c r="Z404" s="248">
        <v>0</v>
      </c>
      <c r="AA404" s="248">
        <v>0</v>
      </c>
      <c r="AB404" s="248">
        <v>0</v>
      </c>
    </row>
    <row r="405" spans="2:28" outlineLevel="1">
      <c r="B405" s="556">
        <f t="shared" si="46"/>
        <v>29</v>
      </c>
      <c r="C405" s="248">
        <f t="shared" si="46"/>
        <v>0</v>
      </c>
      <c r="D405" s="248">
        <v>1</v>
      </c>
      <c r="E405" s="248">
        <f t="array" ref="E405:AB405">IFERROR(--(MOD(E$375:AB$375,H372)=0),0)</f>
        <v>0</v>
      </c>
      <c r="F405" s="248">
        <v>0</v>
      </c>
      <c r="G405" s="248">
        <v>0</v>
      </c>
      <c r="H405" s="248">
        <v>0</v>
      </c>
      <c r="I405" s="248">
        <v>0</v>
      </c>
      <c r="J405" s="249">
        <v>0</v>
      </c>
      <c r="K405" s="249">
        <v>0</v>
      </c>
      <c r="L405" s="249">
        <v>0</v>
      </c>
      <c r="M405" s="249">
        <v>0</v>
      </c>
      <c r="N405" s="248">
        <v>0</v>
      </c>
      <c r="O405" s="248">
        <v>0</v>
      </c>
      <c r="P405" s="248">
        <v>0</v>
      </c>
      <c r="Q405" s="248">
        <v>0</v>
      </c>
      <c r="R405" s="248">
        <v>0</v>
      </c>
      <c r="S405" s="248">
        <v>0</v>
      </c>
      <c r="T405" s="248">
        <v>0</v>
      </c>
      <c r="U405" s="248">
        <v>0</v>
      </c>
      <c r="V405" s="248">
        <v>0</v>
      </c>
      <c r="W405" s="248">
        <v>0</v>
      </c>
      <c r="X405" s="248">
        <v>0</v>
      </c>
      <c r="Y405" s="248">
        <v>0</v>
      </c>
      <c r="Z405" s="248">
        <v>0</v>
      </c>
      <c r="AA405" s="248">
        <v>0</v>
      </c>
      <c r="AB405" s="248">
        <v>0</v>
      </c>
    </row>
    <row r="406" spans="2:28" outlineLevel="1">
      <c r="B406" s="556">
        <f t="shared" si="46"/>
        <v>30</v>
      </c>
      <c r="C406" s="248">
        <f t="shared" si="46"/>
        <v>0</v>
      </c>
      <c r="D406" s="248">
        <v>1</v>
      </c>
      <c r="E406" s="248">
        <f t="array" ref="E406:AB406">IFERROR(--(MOD(E$375:AB$375,H373)=0),0)</f>
        <v>0</v>
      </c>
      <c r="F406" s="248">
        <v>0</v>
      </c>
      <c r="G406" s="248">
        <v>0</v>
      </c>
      <c r="H406" s="248">
        <v>0</v>
      </c>
      <c r="I406" s="248">
        <v>0</v>
      </c>
      <c r="J406" s="249">
        <v>0</v>
      </c>
      <c r="K406" s="249">
        <v>0</v>
      </c>
      <c r="L406" s="249">
        <v>0</v>
      </c>
      <c r="M406" s="249">
        <v>0</v>
      </c>
      <c r="N406" s="248">
        <v>0</v>
      </c>
      <c r="O406" s="248">
        <v>0</v>
      </c>
      <c r="P406" s="248">
        <v>0</v>
      </c>
      <c r="Q406" s="248">
        <v>0</v>
      </c>
      <c r="R406" s="248">
        <v>0</v>
      </c>
      <c r="S406" s="248">
        <v>0</v>
      </c>
      <c r="T406" s="248">
        <v>0</v>
      </c>
      <c r="U406" s="248">
        <v>0</v>
      </c>
      <c r="V406" s="248">
        <v>0</v>
      </c>
      <c r="W406" s="248">
        <v>0</v>
      </c>
      <c r="X406" s="248">
        <v>0</v>
      </c>
      <c r="Y406" s="248">
        <v>0</v>
      </c>
      <c r="Z406" s="248">
        <v>0</v>
      </c>
      <c r="AA406" s="248">
        <v>0</v>
      </c>
      <c r="AB406" s="248">
        <v>0</v>
      </c>
    </row>
    <row r="407" spans="2:28" outlineLevel="1">
      <c r="B407" s="556"/>
      <c r="C407" s="21" t="s">
        <v>283</v>
      </c>
    </row>
    <row r="408" spans="2:28" outlineLevel="1">
      <c r="B408" s="556">
        <f>B377</f>
        <v>1</v>
      </c>
      <c r="C408" s="248" t="str">
        <f>C377</f>
        <v>Studio</v>
      </c>
      <c r="D408" s="248"/>
      <c r="E408" s="248">
        <f t="array" ref="E408:AB408">IF(E$375:AB$375&lt;$I344,0,D377:AB377)</f>
        <v>1</v>
      </c>
      <c r="F408" s="248">
        <v>0</v>
      </c>
      <c r="G408" s="248">
        <v>0</v>
      </c>
      <c r="H408" s="248">
        <v>0</v>
      </c>
      <c r="I408" s="249">
        <v>0</v>
      </c>
      <c r="J408" s="249">
        <v>0</v>
      </c>
      <c r="K408" s="249">
        <v>0</v>
      </c>
      <c r="L408" s="249">
        <v>0</v>
      </c>
      <c r="M408" s="249">
        <v>0</v>
      </c>
      <c r="N408" s="248">
        <v>0</v>
      </c>
      <c r="O408" s="248">
        <v>0</v>
      </c>
      <c r="P408" s="248">
        <v>0</v>
      </c>
      <c r="Q408" s="248">
        <v>0</v>
      </c>
      <c r="R408" s="248">
        <v>0</v>
      </c>
      <c r="S408" s="248">
        <v>0</v>
      </c>
      <c r="T408" s="248">
        <v>0</v>
      </c>
      <c r="U408" s="248">
        <v>0</v>
      </c>
      <c r="V408" s="248">
        <v>0</v>
      </c>
      <c r="W408" s="248">
        <v>0</v>
      </c>
      <c r="X408" s="248">
        <v>0</v>
      </c>
      <c r="Y408" s="248">
        <v>0</v>
      </c>
      <c r="Z408" s="248">
        <v>0</v>
      </c>
      <c r="AA408" s="248">
        <v>0</v>
      </c>
      <c r="AB408" s="248">
        <v>0</v>
      </c>
    </row>
    <row r="409" spans="2:28" outlineLevel="1">
      <c r="B409" s="556">
        <f t="shared" ref="B409:C424" si="47">B378</f>
        <v>2</v>
      </c>
      <c r="C409" s="248" t="str">
        <f t="shared" si="47"/>
        <v xml:space="preserve">1 Bed / 1 Bath </v>
      </c>
      <c r="D409" s="248"/>
      <c r="E409" s="248">
        <f t="array" ref="E409:AB409">IF(E$375:AB$375&lt;$I345,0,D378:AB378)</f>
        <v>1</v>
      </c>
      <c r="F409" s="248">
        <v>0</v>
      </c>
      <c r="G409" s="248">
        <v>0</v>
      </c>
      <c r="H409" s="248">
        <v>0</v>
      </c>
      <c r="I409" s="249">
        <v>0</v>
      </c>
      <c r="J409" s="249">
        <v>0</v>
      </c>
      <c r="K409" s="249">
        <v>0</v>
      </c>
      <c r="L409" s="249">
        <v>0</v>
      </c>
      <c r="M409" s="249">
        <v>0</v>
      </c>
      <c r="N409" s="248">
        <v>0</v>
      </c>
      <c r="O409" s="248">
        <v>0</v>
      </c>
      <c r="P409" s="248">
        <v>0</v>
      </c>
      <c r="Q409" s="248">
        <v>0</v>
      </c>
      <c r="R409" s="248">
        <v>0</v>
      </c>
      <c r="S409" s="248">
        <v>0</v>
      </c>
      <c r="T409" s="248">
        <v>0</v>
      </c>
      <c r="U409" s="248">
        <v>0</v>
      </c>
      <c r="V409" s="248">
        <v>0</v>
      </c>
      <c r="W409" s="248">
        <v>0</v>
      </c>
      <c r="X409" s="248">
        <v>0</v>
      </c>
      <c r="Y409" s="248">
        <v>0</v>
      </c>
      <c r="Z409" s="248">
        <v>0</v>
      </c>
      <c r="AA409" s="248">
        <v>0</v>
      </c>
      <c r="AB409" s="248">
        <v>0</v>
      </c>
    </row>
    <row r="410" spans="2:28" outlineLevel="1">
      <c r="B410" s="556">
        <f t="shared" si="47"/>
        <v>3</v>
      </c>
      <c r="C410" s="248" t="str">
        <f t="shared" si="47"/>
        <v xml:space="preserve">1 Bed / 1 Bath </v>
      </c>
      <c r="D410" s="248"/>
      <c r="E410" s="248">
        <f t="array" ref="E410:AB410">IF(E$375:AB$375&lt;$I346,0,D379:AB379)</f>
        <v>1</v>
      </c>
      <c r="F410" s="248">
        <v>0</v>
      </c>
      <c r="G410" s="248">
        <v>0</v>
      </c>
      <c r="H410" s="248">
        <v>0</v>
      </c>
      <c r="I410" s="249">
        <v>0</v>
      </c>
      <c r="J410" s="249">
        <v>0</v>
      </c>
      <c r="K410" s="249">
        <v>0</v>
      </c>
      <c r="L410" s="249">
        <v>0</v>
      </c>
      <c r="M410" s="249">
        <v>0</v>
      </c>
      <c r="N410" s="248">
        <v>0</v>
      </c>
      <c r="O410" s="248">
        <v>0</v>
      </c>
      <c r="P410" s="248">
        <v>0</v>
      </c>
      <c r="Q410" s="248">
        <v>0</v>
      </c>
      <c r="R410" s="248">
        <v>0</v>
      </c>
      <c r="S410" s="248">
        <v>0</v>
      </c>
      <c r="T410" s="248">
        <v>0</v>
      </c>
      <c r="U410" s="248">
        <v>0</v>
      </c>
      <c r="V410" s="248">
        <v>0</v>
      </c>
      <c r="W410" s="248">
        <v>0</v>
      </c>
      <c r="X410" s="248">
        <v>0</v>
      </c>
      <c r="Y410" s="248">
        <v>0</v>
      </c>
      <c r="Z410" s="248">
        <v>0</v>
      </c>
      <c r="AA410" s="248">
        <v>0</v>
      </c>
      <c r="AB410" s="248">
        <v>0</v>
      </c>
    </row>
    <row r="411" spans="2:28" outlineLevel="1">
      <c r="B411" s="556">
        <f t="shared" si="47"/>
        <v>4</v>
      </c>
      <c r="C411" s="248" t="str">
        <f t="shared" si="47"/>
        <v xml:space="preserve">1 Bed / 1 Bath </v>
      </c>
      <c r="D411" s="248"/>
      <c r="E411" s="248">
        <f t="array" ref="E411:AB411">IF(E$375:AB$375&lt;$I347,0,D380:AB380)</f>
        <v>0</v>
      </c>
      <c r="F411" s="248">
        <v>0</v>
      </c>
      <c r="G411" s="248">
        <v>0</v>
      </c>
      <c r="H411" s="248">
        <v>1</v>
      </c>
      <c r="I411" s="249">
        <v>0</v>
      </c>
      <c r="J411" s="249">
        <v>0</v>
      </c>
      <c r="K411" s="249">
        <v>1</v>
      </c>
      <c r="L411" s="249">
        <v>0</v>
      </c>
      <c r="M411" s="249">
        <v>0</v>
      </c>
      <c r="N411" s="248">
        <v>1</v>
      </c>
      <c r="O411" s="248">
        <v>0</v>
      </c>
      <c r="P411" s="248">
        <v>0</v>
      </c>
      <c r="Q411" s="248">
        <v>1</v>
      </c>
      <c r="R411" s="248">
        <v>0</v>
      </c>
      <c r="S411" s="248">
        <v>0</v>
      </c>
      <c r="T411" s="248">
        <v>1</v>
      </c>
      <c r="U411" s="248">
        <v>0</v>
      </c>
      <c r="V411" s="248">
        <v>0</v>
      </c>
      <c r="W411" s="248">
        <v>1</v>
      </c>
      <c r="X411" s="248">
        <v>0</v>
      </c>
      <c r="Y411" s="248">
        <v>0</v>
      </c>
      <c r="Z411" s="248">
        <v>1</v>
      </c>
      <c r="AA411" s="248">
        <v>0</v>
      </c>
      <c r="AB411" s="248">
        <v>0</v>
      </c>
    </row>
    <row r="412" spans="2:28" outlineLevel="1">
      <c r="B412" s="556">
        <f t="shared" si="47"/>
        <v>5</v>
      </c>
      <c r="C412" s="248" t="str">
        <f t="shared" si="47"/>
        <v xml:space="preserve">2 Bed / 1 Bath </v>
      </c>
      <c r="D412" s="248"/>
      <c r="E412" s="248">
        <f t="array" ref="E412:AB412">IF(E$375:AB$375&lt;$I348,0,D381:AB381)</f>
        <v>1</v>
      </c>
      <c r="F412" s="248">
        <v>0</v>
      </c>
      <c r="G412" s="248">
        <v>0</v>
      </c>
      <c r="H412" s="248">
        <v>0</v>
      </c>
      <c r="I412" s="249">
        <v>0</v>
      </c>
      <c r="J412" s="249">
        <v>0</v>
      </c>
      <c r="K412" s="249">
        <v>0</v>
      </c>
      <c r="L412" s="249">
        <v>0</v>
      </c>
      <c r="M412" s="249">
        <v>0</v>
      </c>
      <c r="N412" s="248">
        <v>0</v>
      </c>
      <c r="O412" s="248">
        <v>0</v>
      </c>
      <c r="P412" s="248">
        <v>0</v>
      </c>
      <c r="Q412" s="248">
        <v>0</v>
      </c>
      <c r="R412" s="248">
        <v>0</v>
      </c>
      <c r="S412" s="248">
        <v>0</v>
      </c>
      <c r="T412" s="248">
        <v>0</v>
      </c>
      <c r="U412" s="248">
        <v>0</v>
      </c>
      <c r="V412" s="248">
        <v>0</v>
      </c>
      <c r="W412" s="248">
        <v>0</v>
      </c>
      <c r="X412" s="248">
        <v>0</v>
      </c>
      <c r="Y412" s="248">
        <v>0</v>
      </c>
      <c r="Z412" s="248">
        <v>0</v>
      </c>
      <c r="AA412" s="248">
        <v>0</v>
      </c>
      <c r="AB412" s="248">
        <v>0</v>
      </c>
    </row>
    <row r="413" spans="2:28" outlineLevel="1">
      <c r="B413" s="556">
        <f t="shared" si="47"/>
        <v>6</v>
      </c>
      <c r="C413" s="248" t="str">
        <f t="shared" si="47"/>
        <v xml:space="preserve">2 Bed / 1 Bath </v>
      </c>
      <c r="D413" s="248"/>
      <c r="E413" s="248">
        <f t="array" ref="E413:AB413">IF(E$375:AB$375&lt;$I349,0,D382:AB382)</f>
        <v>1</v>
      </c>
      <c r="F413" s="248">
        <v>0</v>
      </c>
      <c r="G413" s="248">
        <v>0</v>
      </c>
      <c r="H413" s="248">
        <v>0</v>
      </c>
      <c r="I413" s="249">
        <v>0</v>
      </c>
      <c r="J413" s="249">
        <v>0</v>
      </c>
      <c r="K413" s="249">
        <v>0</v>
      </c>
      <c r="L413" s="249">
        <v>0</v>
      </c>
      <c r="M413" s="249">
        <v>0</v>
      </c>
      <c r="N413" s="248">
        <v>0</v>
      </c>
      <c r="O413" s="248">
        <v>0</v>
      </c>
      <c r="P413" s="248">
        <v>0</v>
      </c>
      <c r="Q413" s="248">
        <v>0</v>
      </c>
      <c r="R413" s="248">
        <v>0</v>
      </c>
      <c r="S413" s="248">
        <v>0</v>
      </c>
      <c r="T413" s="248">
        <v>0</v>
      </c>
      <c r="U413" s="248">
        <v>0</v>
      </c>
      <c r="V413" s="248">
        <v>0</v>
      </c>
      <c r="W413" s="248">
        <v>0</v>
      </c>
      <c r="X413" s="248">
        <v>0</v>
      </c>
      <c r="Y413" s="248">
        <v>0</v>
      </c>
      <c r="Z413" s="248">
        <v>0</v>
      </c>
      <c r="AA413" s="248">
        <v>0</v>
      </c>
      <c r="AB413" s="248">
        <v>0</v>
      </c>
    </row>
    <row r="414" spans="2:28" outlineLevel="1">
      <c r="B414" s="556">
        <f t="shared" si="47"/>
        <v>7</v>
      </c>
      <c r="C414" s="248" t="str">
        <f t="shared" si="47"/>
        <v xml:space="preserve">2 Bed / 1 Bath </v>
      </c>
      <c r="D414" s="248"/>
      <c r="E414" s="248">
        <f t="array" ref="E414:AB414">IF(E$375:AB$375&lt;$I350,0,D383:AB383)</f>
        <v>1</v>
      </c>
      <c r="F414" s="248">
        <v>0</v>
      </c>
      <c r="G414" s="248">
        <v>0</v>
      </c>
      <c r="H414" s="248">
        <v>0</v>
      </c>
      <c r="I414" s="249">
        <v>0</v>
      </c>
      <c r="J414" s="249">
        <v>0</v>
      </c>
      <c r="K414" s="249">
        <v>0</v>
      </c>
      <c r="L414" s="249">
        <v>0</v>
      </c>
      <c r="M414" s="249">
        <v>0</v>
      </c>
      <c r="N414" s="248">
        <v>0</v>
      </c>
      <c r="O414" s="248">
        <v>0</v>
      </c>
      <c r="P414" s="248">
        <v>0</v>
      </c>
      <c r="Q414" s="248">
        <v>0</v>
      </c>
      <c r="R414" s="248">
        <v>0</v>
      </c>
      <c r="S414" s="248">
        <v>0</v>
      </c>
      <c r="T414" s="248">
        <v>0</v>
      </c>
      <c r="U414" s="248">
        <v>0</v>
      </c>
      <c r="V414" s="248">
        <v>0</v>
      </c>
      <c r="W414" s="248">
        <v>0</v>
      </c>
      <c r="X414" s="248">
        <v>0</v>
      </c>
      <c r="Y414" s="248">
        <v>0</v>
      </c>
      <c r="Z414" s="248">
        <v>0</v>
      </c>
      <c r="AA414" s="248">
        <v>0</v>
      </c>
      <c r="AB414" s="248">
        <v>0</v>
      </c>
    </row>
    <row r="415" spans="2:28" outlineLevel="1">
      <c r="B415" s="556">
        <f t="shared" si="47"/>
        <v>8</v>
      </c>
      <c r="C415" s="248" t="str">
        <f t="shared" si="47"/>
        <v xml:space="preserve">2 Bed / 2 Bath </v>
      </c>
      <c r="D415" s="248"/>
      <c r="E415" s="248">
        <f t="array" ref="E415:AB415">IF(E$375:AB$375&lt;$I351,0,D384:AB384)</f>
        <v>1</v>
      </c>
      <c r="F415" s="248">
        <v>0</v>
      </c>
      <c r="G415" s="248">
        <v>0</v>
      </c>
      <c r="H415" s="248">
        <v>0</v>
      </c>
      <c r="I415" s="249">
        <v>0</v>
      </c>
      <c r="J415" s="249">
        <v>0</v>
      </c>
      <c r="K415" s="249">
        <v>0</v>
      </c>
      <c r="L415" s="249">
        <v>0</v>
      </c>
      <c r="M415" s="249">
        <v>0</v>
      </c>
      <c r="N415" s="248">
        <v>0</v>
      </c>
      <c r="O415" s="248">
        <v>0</v>
      </c>
      <c r="P415" s="248">
        <v>0</v>
      </c>
      <c r="Q415" s="248">
        <v>0</v>
      </c>
      <c r="R415" s="248">
        <v>0</v>
      </c>
      <c r="S415" s="248">
        <v>0</v>
      </c>
      <c r="T415" s="248">
        <v>0</v>
      </c>
      <c r="U415" s="248">
        <v>0</v>
      </c>
      <c r="V415" s="248">
        <v>0</v>
      </c>
      <c r="W415" s="248">
        <v>0</v>
      </c>
      <c r="X415" s="248">
        <v>0</v>
      </c>
      <c r="Y415" s="248">
        <v>0</v>
      </c>
      <c r="Z415" s="248">
        <v>0</v>
      </c>
      <c r="AA415" s="248">
        <v>0</v>
      </c>
      <c r="AB415" s="248">
        <v>0</v>
      </c>
    </row>
    <row r="416" spans="2:28" outlineLevel="1">
      <c r="B416" s="556">
        <f t="shared" si="47"/>
        <v>9</v>
      </c>
      <c r="C416" s="248" t="str">
        <f t="shared" si="47"/>
        <v>2 Bed / 1 Bath + Den</v>
      </c>
      <c r="D416" s="248"/>
      <c r="E416" s="248">
        <f t="array" ref="E416:AB416">IF(E$375:AB$375&lt;$I352,0,D385:AB385)</f>
        <v>1</v>
      </c>
      <c r="F416" s="248">
        <v>0</v>
      </c>
      <c r="G416" s="248">
        <v>0</v>
      </c>
      <c r="H416" s="248">
        <v>0</v>
      </c>
      <c r="I416" s="249">
        <v>0</v>
      </c>
      <c r="J416" s="249">
        <v>0</v>
      </c>
      <c r="K416" s="249">
        <v>0</v>
      </c>
      <c r="L416" s="249">
        <v>0</v>
      </c>
      <c r="M416" s="249">
        <v>0</v>
      </c>
      <c r="N416" s="248">
        <v>0</v>
      </c>
      <c r="O416" s="248">
        <v>0</v>
      </c>
      <c r="P416" s="248">
        <v>0</v>
      </c>
      <c r="Q416" s="248">
        <v>0</v>
      </c>
      <c r="R416" s="248">
        <v>0</v>
      </c>
      <c r="S416" s="248">
        <v>0</v>
      </c>
      <c r="T416" s="248">
        <v>0</v>
      </c>
      <c r="U416" s="248">
        <v>0</v>
      </c>
      <c r="V416" s="248">
        <v>0</v>
      </c>
      <c r="W416" s="248">
        <v>0</v>
      </c>
      <c r="X416" s="248">
        <v>0</v>
      </c>
      <c r="Y416" s="248">
        <v>0</v>
      </c>
      <c r="Z416" s="248">
        <v>0</v>
      </c>
      <c r="AA416" s="248">
        <v>0</v>
      </c>
      <c r="AB416" s="248">
        <v>0</v>
      </c>
    </row>
    <row r="417" spans="2:28" outlineLevel="1">
      <c r="B417" s="556">
        <f t="shared" si="47"/>
        <v>10</v>
      </c>
      <c r="C417" s="248" t="str">
        <f t="shared" si="47"/>
        <v xml:space="preserve">2 Bed / 2 Bath </v>
      </c>
      <c r="D417" s="248"/>
      <c r="E417" s="248">
        <f t="array" ref="E417:AB417">IF(E$375:AB$375&lt;$I353,0,D386:AB386)</f>
        <v>1</v>
      </c>
      <c r="F417" s="248">
        <v>0</v>
      </c>
      <c r="G417" s="248">
        <v>0</v>
      </c>
      <c r="H417" s="248">
        <v>0</v>
      </c>
      <c r="I417" s="249">
        <v>0</v>
      </c>
      <c r="J417" s="249">
        <v>0</v>
      </c>
      <c r="K417" s="249">
        <v>0</v>
      </c>
      <c r="L417" s="249">
        <v>0</v>
      </c>
      <c r="M417" s="249">
        <v>0</v>
      </c>
      <c r="N417" s="248">
        <v>0</v>
      </c>
      <c r="O417" s="248">
        <v>0</v>
      </c>
      <c r="P417" s="248">
        <v>0</v>
      </c>
      <c r="Q417" s="248">
        <v>0</v>
      </c>
      <c r="R417" s="248">
        <v>0</v>
      </c>
      <c r="S417" s="248">
        <v>0</v>
      </c>
      <c r="T417" s="248">
        <v>0</v>
      </c>
      <c r="U417" s="248">
        <v>0</v>
      </c>
      <c r="V417" s="248">
        <v>0</v>
      </c>
      <c r="W417" s="248">
        <v>0</v>
      </c>
      <c r="X417" s="248">
        <v>0</v>
      </c>
      <c r="Y417" s="248">
        <v>0</v>
      </c>
      <c r="Z417" s="248">
        <v>0</v>
      </c>
      <c r="AA417" s="248">
        <v>0</v>
      </c>
      <c r="AB417" s="248">
        <v>0</v>
      </c>
    </row>
    <row r="418" spans="2:28" outlineLevel="1">
      <c r="B418" s="556">
        <f t="shared" si="47"/>
        <v>11</v>
      </c>
      <c r="C418" s="248" t="str">
        <f t="shared" si="47"/>
        <v xml:space="preserve">2 Bed / 1.5 Bath </v>
      </c>
      <c r="D418" s="248"/>
      <c r="E418" s="248">
        <f t="array" ref="E418:AB418">IF(E$375:AB$375&lt;$I354,0,D387:AB387)</f>
        <v>1</v>
      </c>
      <c r="F418" s="248">
        <v>0</v>
      </c>
      <c r="G418" s="248">
        <v>0</v>
      </c>
      <c r="H418" s="248">
        <v>0</v>
      </c>
      <c r="I418" s="249">
        <v>0</v>
      </c>
      <c r="J418" s="249">
        <v>0</v>
      </c>
      <c r="K418" s="249">
        <v>0</v>
      </c>
      <c r="L418" s="249">
        <v>0</v>
      </c>
      <c r="M418" s="249">
        <v>0</v>
      </c>
      <c r="N418" s="248">
        <v>0</v>
      </c>
      <c r="O418" s="248">
        <v>0</v>
      </c>
      <c r="P418" s="248">
        <v>0</v>
      </c>
      <c r="Q418" s="248">
        <v>0</v>
      </c>
      <c r="R418" s="248">
        <v>0</v>
      </c>
      <c r="S418" s="248">
        <v>0</v>
      </c>
      <c r="T418" s="248">
        <v>0</v>
      </c>
      <c r="U418" s="248">
        <v>0</v>
      </c>
      <c r="V418" s="248">
        <v>0</v>
      </c>
      <c r="W418" s="248">
        <v>0</v>
      </c>
      <c r="X418" s="248">
        <v>0</v>
      </c>
      <c r="Y418" s="248">
        <v>0</v>
      </c>
      <c r="Z418" s="248">
        <v>0</v>
      </c>
      <c r="AA418" s="248">
        <v>0</v>
      </c>
      <c r="AB418" s="248">
        <v>0</v>
      </c>
    </row>
    <row r="419" spans="2:28" outlineLevel="1">
      <c r="B419" s="556">
        <f t="shared" si="47"/>
        <v>12</v>
      </c>
      <c r="C419" s="248" t="str">
        <f t="shared" si="47"/>
        <v xml:space="preserve">3 Bed / 2 Bath </v>
      </c>
      <c r="D419" s="248"/>
      <c r="E419" s="248">
        <f t="array" ref="E419:AB419">IF(E$375:AB$375&lt;$I355,0,D388:AB388)</f>
        <v>1</v>
      </c>
      <c r="F419" s="248">
        <v>0</v>
      </c>
      <c r="G419" s="248">
        <v>0</v>
      </c>
      <c r="H419" s="248">
        <v>0</v>
      </c>
      <c r="I419" s="249">
        <v>0</v>
      </c>
      <c r="J419" s="249">
        <v>0</v>
      </c>
      <c r="K419" s="249">
        <v>0</v>
      </c>
      <c r="L419" s="249">
        <v>0</v>
      </c>
      <c r="M419" s="249">
        <v>0</v>
      </c>
      <c r="N419" s="248">
        <v>0</v>
      </c>
      <c r="O419" s="248">
        <v>0</v>
      </c>
      <c r="P419" s="248">
        <v>0</v>
      </c>
      <c r="Q419" s="248">
        <v>0</v>
      </c>
      <c r="R419" s="248">
        <v>0</v>
      </c>
      <c r="S419" s="248">
        <v>0</v>
      </c>
      <c r="T419" s="248">
        <v>0</v>
      </c>
      <c r="U419" s="248">
        <v>0</v>
      </c>
      <c r="V419" s="248">
        <v>0</v>
      </c>
      <c r="W419" s="248">
        <v>0</v>
      </c>
      <c r="X419" s="248">
        <v>0</v>
      </c>
      <c r="Y419" s="248">
        <v>0</v>
      </c>
      <c r="Z419" s="248">
        <v>0</v>
      </c>
      <c r="AA419" s="248">
        <v>0</v>
      </c>
      <c r="AB419" s="248">
        <v>0</v>
      </c>
    </row>
    <row r="420" spans="2:28" outlineLevel="1">
      <c r="B420" s="556">
        <f t="shared" si="47"/>
        <v>13</v>
      </c>
      <c r="C420" s="248" t="str">
        <f t="shared" si="47"/>
        <v>3 Bed / 2 Bath House</v>
      </c>
      <c r="D420" s="248"/>
      <c r="E420" s="248">
        <f t="array" ref="E420:AB420">IF(E$375:AB$375&lt;$I356,0,D389:AB389)</f>
        <v>1</v>
      </c>
      <c r="F420" s="248">
        <v>0</v>
      </c>
      <c r="G420" s="248">
        <v>0</v>
      </c>
      <c r="H420" s="248">
        <v>0</v>
      </c>
      <c r="I420" s="249">
        <v>0</v>
      </c>
      <c r="J420" s="249">
        <v>0</v>
      </c>
      <c r="K420" s="249">
        <v>0</v>
      </c>
      <c r="L420" s="249">
        <v>0</v>
      </c>
      <c r="M420" s="249">
        <v>0</v>
      </c>
      <c r="N420" s="248">
        <v>0</v>
      </c>
      <c r="O420" s="248">
        <v>0</v>
      </c>
      <c r="P420" s="248">
        <v>0</v>
      </c>
      <c r="Q420" s="248">
        <v>0</v>
      </c>
      <c r="R420" s="248">
        <v>0</v>
      </c>
      <c r="S420" s="248">
        <v>0</v>
      </c>
      <c r="T420" s="248">
        <v>0</v>
      </c>
      <c r="U420" s="248">
        <v>0</v>
      </c>
      <c r="V420" s="248">
        <v>0</v>
      </c>
      <c r="W420" s="248">
        <v>0</v>
      </c>
      <c r="X420" s="248">
        <v>0</v>
      </c>
      <c r="Y420" s="248">
        <v>0</v>
      </c>
      <c r="Z420" s="248">
        <v>0</v>
      </c>
      <c r="AA420" s="248">
        <v>0</v>
      </c>
      <c r="AB420" s="248">
        <v>0</v>
      </c>
    </row>
    <row r="421" spans="2:28" outlineLevel="1">
      <c r="B421" s="556">
        <f t="shared" si="47"/>
        <v>14</v>
      </c>
      <c r="C421" s="248" t="str">
        <f t="shared" si="47"/>
        <v xml:space="preserve">3 Bed / 2 Bath </v>
      </c>
      <c r="D421" s="248"/>
      <c r="E421" s="248">
        <f t="array" ref="E421:AB421">IF(E$375:AB$375&lt;$I357,0,D390:AB390)</f>
        <v>1</v>
      </c>
      <c r="F421" s="248">
        <v>0</v>
      </c>
      <c r="G421" s="248">
        <v>0</v>
      </c>
      <c r="H421" s="248">
        <v>0</v>
      </c>
      <c r="I421" s="249">
        <v>0</v>
      </c>
      <c r="J421" s="249">
        <v>0</v>
      </c>
      <c r="K421" s="249">
        <v>0</v>
      </c>
      <c r="L421" s="249">
        <v>0</v>
      </c>
      <c r="M421" s="249">
        <v>0</v>
      </c>
      <c r="N421" s="248">
        <v>0</v>
      </c>
      <c r="O421" s="248">
        <v>0</v>
      </c>
      <c r="P421" s="248">
        <v>0</v>
      </c>
      <c r="Q421" s="248">
        <v>0</v>
      </c>
      <c r="R421" s="248">
        <v>0</v>
      </c>
      <c r="S421" s="248">
        <v>0</v>
      </c>
      <c r="T421" s="248">
        <v>0</v>
      </c>
      <c r="U421" s="248">
        <v>0</v>
      </c>
      <c r="V421" s="248">
        <v>0</v>
      </c>
      <c r="W421" s="248">
        <v>0</v>
      </c>
      <c r="X421" s="248">
        <v>0</v>
      </c>
      <c r="Y421" s="248">
        <v>0</v>
      </c>
      <c r="Z421" s="248">
        <v>0</v>
      </c>
      <c r="AA421" s="248">
        <v>0</v>
      </c>
      <c r="AB421" s="248">
        <v>0</v>
      </c>
    </row>
    <row r="422" spans="2:28" outlineLevel="1">
      <c r="B422" s="556">
        <f t="shared" si="47"/>
        <v>15</v>
      </c>
      <c r="C422" s="248" t="str">
        <f t="shared" si="47"/>
        <v xml:space="preserve">1 Bed / 1 Bath </v>
      </c>
      <c r="D422" s="248"/>
      <c r="E422" s="248">
        <f t="array" ref="E422:AB422">IF(E$375:AB$375&lt;$I358,0,D391:AB391)</f>
        <v>1</v>
      </c>
      <c r="F422" s="248">
        <v>0</v>
      </c>
      <c r="G422" s="248">
        <v>0</v>
      </c>
      <c r="H422" s="248">
        <v>0</v>
      </c>
      <c r="I422" s="249">
        <v>0</v>
      </c>
      <c r="J422" s="249">
        <v>0</v>
      </c>
      <c r="K422" s="249">
        <v>0</v>
      </c>
      <c r="L422" s="249">
        <v>0</v>
      </c>
      <c r="M422" s="249">
        <v>0</v>
      </c>
      <c r="N422" s="248">
        <v>0</v>
      </c>
      <c r="O422" s="248">
        <v>0</v>
      </c>
      <c r="P422" s="248">
        <v>0</v>
      </c>
      <c r="Q422" s="248">
        <v>0</v>
      </c>
      <c r="R422" s="248">
        <v>0</v>
      </c>
      <c r="S422" s="248">
        <v>0</v>
      </c>
      <c r="T422" s="248">
        <v>0</v>
      </c>
      <c r="U422" s="248">
        <v>0</v>
      </c>
      <c r="V422" s="248">
        <v>0</v>
      </c>
      <c r="W422" s="248">
        <v>0</v>
      </c>
      <c r="X422" s="248">
        <v>0</v>
      </c>
      <c r="Y422" s="248">
        <v>0</v>
      </c>
      <c r="Z422" s="248">
        <v>0</v>
      </c>
      <c r="AA422" s="248">
        <v>0</v>
      </c>
      <c r="AB422" s="248">
        <v>0</v>
      </c>
    </row>
    <row r="423" spans="2:28" outlineLevel="1">
      <c r="B423" s="556">
        <f t="shared" si="47"/>
        <v>16</v>
      </c>
      <c r="C423" s="248" t="str">
        <f t="shared" si="47"/>
        <v xml:space="preserve">2 Bed / 2 Bath </v>
      </c>
      <c r="D423" s="248"/>
      <c r="E423" s="248">
        <f t="array" ref="E423:AB423">IF(E$375:AB$375&lt;$I359,0,D392:AB392)</f>
        <v>1</v>
      </c>
      <c r="F423" s="248">
        <v>0</v>
      </c>
      <c r="G423" s="248">
        <v>0</v>
      </c>
      <c r="H423" s="248">
        <v>0</v>
      </c>
      <c r="I423" s="249">
        <v>0</v>
      </c>
      <c r="J423" s="249">
        <v>0</v>
      </c>
      <c r="K423" s="249">
        <v>0</v>
      </c>
      <c r="L423" s="249">
        <v>0</v>
      </c>
      <c r="M423" s="249">
        <v>0</v>
      </c>
      <c r="N423" s="248">
        <v>0</v>
      </c>
      <c r="O423" s="248">
        <v>0</v>
      </c>
      <c r="P423" s="248">
        <v>0</v>
      </c>
      <c r="Q423" s="248">
        <v>0</v>
      </c>
      <c r="R423" s="248">
        <v>0</v>
      </c>
      <c r="S423" s="248">
        <v>0</v>
      </c>
      <c r="T423" s="248">
        <v>0</v>
      </c>
      <c r="U423" s="248">
        <v>0</v>
      </c>
      <c r="V423" s="248">
        <v>0</v>
      </c>
      <c r="W423" s="248">
        <v>0</v>
      </c>
      <c r="X423" s="248">
        <v>0</v>
      </c>
      <c r="Y423" s="248">
        <v>0</v>
      </c>
      <c r="Z423" s="248">
        <v>0</v>
      </c>
      <c r="AA423" s="248">
        <v>0</v>
      </c>
      <c r="AB423" s="248">
        <v>0</v>
      </c>
    </row>
    <row r="424" spans="2:28" outlineLevel="1">
      <c r="B424" s="556">
        <f t="shared" si="47"/>
        <v>17</v>
      </c>
      <c r="C424" s="248" t="str">
        <f t="shared" si="47"/>
        <v xml:space="preserve">4 Bed / 2 Bath Penthouse </v>
      </c>
      <c r="D424" s="248"/>
      <c r="E424" s="248">
        <f t="array" ref="E424:AB424">IF(E$375:AB$375&lt;$I360,0,D393:AB393)</f>
        <v>1</v>
      </c>
      <c r="F424" s="248">
        <v>0</v>
      </c>
      <c r="G424" s="248">
        <v>0</v>
      </c>
      <c r="H424" s="248">
        <v>0</v>
      </c>
      <c r="I424" s="249">
        <v>0</v>
      </c>
      <c r="J424" s="249">
        <v>0</v>
      </c>
      <c r="K424" s="249">
        <v>0</v>
      </c>
      <c r="L424" s="249">
        <v>0</v>
      </c>
      <c r="M424" s="249">
        <v>0</v>
      </c>
      <c r="N424" s="248">
        <v>0</v>
      </c>
      <c r="O424" s="248">
        <v>0</v>
      </c>
      <c r="P424" s="248">
        <v>0</v>
      </c>
      <c r="Q424" s="248">
        <v>0</v>
      </c>
      <c r="R424" s="248">
        <v>0</v>
      </c>
      <c r="S424" s="248">
        <v>0</v>
      </c>
      <c r="T424" s="248">
        <v>0</v>
      </c>
      <c r="U424" s="248">
        <v>0</v>
      </c>
      <c r="V424" s="248">
        <v>0</v>
      </c>
      <c r="W424" s="248">
        <v>0</v>
      </c>
      <c r="X424" s="248">
        <v>0</v>
      </c>
      <c r="Y424" s="248">
        <v>0</v>
      </c>
      <c r="Z424" s="248">
        <v>0</v>
      </c>
      <c r="AA424" s="248">
        <v>0</v>
      </c>
      <c r="AB424" s="248">
        <v>0</v>
      </c>
    </row>
    <row r="425" spans="2:28" outlineLevel="1">
      <c r="B425" s="556">
        <f t="shared" ref="B425:C437" si="48">B394</f>
        <v>18</v>
      </c>
      <c r="C425" s="248" t="str">
        <f t="shared" si="48"/>
        <v xml:space="preserve">2 Bed / 2 Bath </v>
      </c>
      <c r="D425" s="248"/>
      <c r="E425" s="248">
        <f t="array" ref="E425:AB425">IF(E$375:AB$375&lt;$I361,0,D394:AB394)</f>
        <v>1</v>
      </c>
      <c r="F425" s="248">
        <v>0</v>
      </c>
      <c r="G425" s="248">
        <v>0</v>
      </c>
      <c r="H425" s="248">
        <v>0</v>
      </c>
      <c r="I425" s="249">
        <v>0</v>
      </c>
      <c r="J425" s="249">
        <v>0</v>
      </c>
      <c r="K425" s="249">
        <v>0</v>
      </c>
      <c r="L425" s="249">
        <v>0</v>
      </c>
      <c r="M425" s="249">
        <v>0</v>
      </c>
      <c r="N425" s="248">
        <v>0</v>
      </c>
      <c r="O425" s="248">
        <v>0</v>
      </c>
      <c r="P425" s="248">
        <v>0</v>
      </c>
      <c r="Q425" s="248">
        <v>0</v>
      </c>
      <c r="R425" s="248">
        <v>0</v>
      </c>
      <c r="S425" s="248">
        <v>0</v>
      </c>
      <c r="T425" s="248">
        <v>0</v>
      </c>
      <c r="U425" s="248">
        <v>0</v>
      </c>
      <c r="V425" s="248">
        <v>0</v>
      </c>
      <c r="W425" s="248">
        <v>0</v>
      </c>
      <c r="X425" s="248">
        <v>0</v>
      </c>
      <c r="Y425" s="248">
        <v>0</v>
      </c>
      <c r="Z425" s="248">
        <v>0</v>
      </c>
      <c r="AA425" s="248">
        <v>0</v>
      </c>
      <c r="AB425" s="248">
        <v>0</v>
      </c>
    </row>
    <row r="426" spans="2:28" outlineLevel="1">
      <c r="B426" s="556">
        <f t="shared" si="48"/>
        <v>19</v>
      </c>
      <c r="C426" s="248">
        <f t="shared" si="48"/>
        <v>0</v>
      </c>
      <c r="D426" s="248"/>
      <c r="E426" s="248">
        <f t="array" ref="E426:AB426">IF(E$375:AB$375&lt;$I362,0,D395:AB395)</f>
        <v>1</v>
      </c>
      <c r="F426" s="248">
        <v>0</v>
      </c>
      <c r="G426" s="248">
        <v>0</v>
      </c>
      <c r="H426" s="248">
        <v>0</v>
      </c>
      <c r="I426" s="249">
        <v>0</v>
      </c>
      <c r="J426" s="249">
        <v>0</v>
      </c>
      <c r="K426" s="249">
        <v>0</v>
      </c>
      <c r="L426" s="249">
        <v>0</v>
      </c>
      <c r="M426" s="249">
        <v>0</v>
      </c>
      <c r="N426" s="248">
        <v>0</v>
      </c>
      <c r="O426" s="248">
        <v>0</v>
      </c>
      <c r="P426" s="248">
        <v>0</v>
      </c>
      <c r="Q426" s="248">
        <v>0</v>
      </c>
      <c r="R426" s="248">
        <v>0</v>
      </c>
      <c r="S426" s="248">
        <v>0</v>
      </c>
      <c r="T426" s="248">
        <v>0</v>
      </c>
      <c r="U426" s="248">
        <v>0</v>
      </c>
      <c r="V426" s="248">
        <v>0</v>
      </c>
      <c r="W426" s="248">
        <v>0</v>
      </c>
      <c r="X426" s="248">
        <v>0</v>
      </c>
      <c r="Y426" s="248">
        <v>0</v>
      </c>
      <c r="Z426" s="248">
        <v>0</v>
      </c>
      <c r="AA426" s="248">
        <v>0</v>
      </c>
      <c r="AB426" s="248">
        <v>0</v>
      </c>
    </row>
    <row r="427" spans="2:28" outlineLevel="1">
      <c r="B427" s="556">
        <f t="shared" si="48"/>
        <v>20</v>
      </c>
      <c r="C427" s="248">
        <f t="shared" si="48"/>
        <v>0</v>
      </c>
      <c r="D427" s="248"/>
      <c r="E427" s="248">
        <f t="array" ref="E427:AB427">IF(E$375:AB$375&lt;$I363,0,D396:AB396)</f>
        <v>1</v>
      </c>
      <c r="F427" s="248">
        <v>0</v>
      </c>
      <c r="G427" s="248">
        <v>0</v>
      </c>
      <c r="H427" s="248">
        <v>0</v>
      </c>
      <c r="I427" s="249">
        <v>0</v>
      </c>
      <c r="J427" s="249">
        <v>0</v>
      </c>
      <c r="K427" s="249">
        <v>0</v>
      </c>
      <c r="L427" s="249">
        <v>0</v>
      </c>
      <c r="M427" s="249">
        <v>0</v>
      </c>
      <c r="N427" s="248">
        <v>0</v>
      </c>
      <c r="O427" s="248">
        <v>0</v>
      </c>
      <c r="P427" s="248">
        <v>0</v>
      </c>
      <c r="Q427" s="248">
        <v>0</v>
      </c>
      <c r="R427" s="248">
        <v>0</v>
      </c>
      <c r="S427" s="248">
        <v>0</v>
      </c>
      <c r="T427" s="248">
        <v>0</v>
      </c>
      <c r="U427" s="248">
        <v>0</v>
      </c>
      <c r="V427" s="248">
        <v>0</v>
      </c>
      <c r="W427" s="248">
        <v>0</v>
      </c>
      <c r="X427" s="248">
        <v>0</v>
      </c>
      <c r="Y427" s="248">
        <v>0</v>
      </c>
      <c r="Z427" s="248">
        <v>0</v>
      </c>
      <c r="AA427" s="248">
        <v>0</v>
      </c>
      <c r="AB427" s="248">
        <v>0</v>
      </c>
    </row>
    <row r="428" spans="2:28" outlineLevel="1">
      <c r="B428" s="556">
        <f t="shared" si="48"/>
        <v>21</v>
      </c>
      <c r="C428" s="248">
        <f t="shared" si="48"/>
        <v>0</v>
      </c>
      <c r="D428" s="248"/>
      <c r="E428" s="248">
        <f t="array" ref="E428:AB428">IF(E$375:AB$375&lt;$I364,0,D397:AB397)</f>
        <v>1</v>
      </c>
      <c r="F428" s="248">
        <v>0</v>
      </c>
      <c r="G428" s="248">
        <v>0</v>
      </c>
      <c r="H428" s="248">
        <v>0</v>
      </c>
      <c r="I428" s="249">
        <v>0</v>
      </c>
      <c r="J428" s="249">
        <v>0</v>
      </c>
      <c r="K428" s="249">
        <v>0</v>
      </c>
      <c r="L428" s="249">
        <v>0</v>
      </c>
      <c r="M428" s="249">
        <v>0</v>
      </c>
      <c r="N428" s="248">
        <v>0</v>
      </c>
      <c r="O428" s="248">
        <v>0</v>
      </c>
      <c r="P428" s="248">
        <v>0</v>
      </c>
      <c r="Q428" s="248">
        <v>0</v>
      </c>
      <c r="R428" s="248">
        <v>0</v>
      </c>
      <c r="S428" s="248">
        <v>0</v>
      </c>
      <c r="T428" s="248">
        <v>0</v>
      </c>
      <c r="U428" s="248">
        <v>0</v>
      </c>
      <c r="V428" s="248">
        <v>0</v>
      </c>
      <c r="W428" s="248">
        <v>0</v>
      </c>
      <c r="X428" s="248">
        <v>0</v>
      </c>
      <c r="Y428" s="248">
        <v>0</v>
      </c>
      <c r="Z428" s="248">
        <v>0</v>
      </c>
      <c r="AA428" s="248">
        <v>0</v>
      </c>
      <c r="AB428" s="248">
        <v>0</v>
      </c>
    </row>
    <row r="429" spans="2:28" outlineLevel="1">
      <c r="B429" s="556">
        <f t="shared" si="48"/>
        <v>22</v>
      </c>
      <c r="C429" s="248">
        <f t="shared" si="48"/>
        <v>0</v>
      </c>
      <c r="D429" s="248"/>
      <c r="E429" s="248">
        <f t="array" ref="E429:AB429">IF(E$375:AB$375&lt;$I365,0,D398:AB398)</f>
        <v>1</v>
      </c>
      <c r="F429" s="248">
        <v>0</v>
      </c>
      <c r="G429" s="248">
        <v>0</v>
      </c>
      <c r="H429" s="248">
        <v>0</v>
      </c>
      <c r="I429" s="249">
        <v>0</v>
      </c>
      <c r="J429" s="249">
        <v>0</v>
      </c>
      <c r="K429" s="249">
        <v>0</v>
      </c>
      <c r="L429" s="249">
        <v>0</v>
      </c>
      <c r="M429" s="249">
        <v>0</v>
      </c>
      <c r="N429" s="248">
        <v>0</v>
      </c>
      <c r="O429" s="248">
        <v>0</v>
      </c>
      <c r="P429" s="248">
        <v>0</v>
      </c>
      <c r="Q429" s="248">
        <v>0</v>
      </c>
      <c r="R429" s="248">
        <v>0</v>
      </c>
      <c r="S429" s="248">
        <v>0</v>
      </c>
      <c r="T429" s="248">
        <v>0</v>
      </c>
      <c r="U429" s="248">
        <v>0</v>
      </c>
      <c r="V429" s="248">
        <v>0</v>
      </c>
      <c r="W429" s="248">
        <v>0</v>
      </c>
      <c r="X429" s="248">
        <v>0</v>
      </c>
      <c r="Y429" s="248">
        <v>0</v>
      </c>
      <c r="Z429" s="248">
        <v>0</v>
      </c>
      <c r="AA429" s="248">
        <v>0</v>
      </c>
      <c r="AB429" s="248">
        <v>0</v>
      </c>
    </row>
    <row r="430" spans="2:28" outlineLevel="1">
      <c r="B430" s="556">
        <f t="shared" si="48"/>
        <v>23</v>
      </c>
      <c r="C430" s="248">
        <f t="shared" si="48"/>
        <v>0</v>
      </c>
      <c r="D430" s="248"/>
      <c r="E430" s="248">
        <f t="array" ref="E430:AB430">IF(E$375:AB$375&lt;$I366,0,D399:AB399)</f>
        <v>1</v>
      </c>
      <c r="F430" s="248">
        <v>0</v>
      </c>
      <c r="G430" s="248">
        <v>0</v>
      </c>
      <c r="H430" s="248">
        <v>0</v>
      </c>
      <c r="I430" s="249">
        <v>0</v>
      </c>
      <c r="J430" s="249">
        <v>0</v>
      </c>
      <c r="K430" s="249">
        <v>0</v>
      </c>
      <c r="L430" s="249">
        <v>0</v>
      </c>
      <c r="M430" s="249">
        <v>0</v>
      </c>
      <c r="N430" s="248">
        <v>0</v>
      </c>
      <c r="O430" s="248">
        <v>0</v>
      </c>
      <c r="P430" s="248">
        <v>0</v>
      </c>
      <c r="Q430" s="248">
        <v>0</v>
      </c>
      <c r="R430" s="248">
        <v>0</v>
      </c>
      <c r="S430" s="248">
        <v>0</v>
      </c>
      <c r="T430" s="248">
        <v>0</v>
      </c>
      <c r="U430" s="248">
        <v>0</v>
      </c>
      <c r="V430" s="248">
        <v>0</v>
      </c>
      <c r="W430" s="248">
        <v>0</v>
      </c>
      <c r="X430" s="248">
        <v>0</v>
      </c>
      <c r="Y430" s="248">
        <v>0</v>
      </c>
      <c r="Z430" s="248">
        <v>0</v>
      </c>
      <c r="AA430" s="248">
        <v>0</v>
      </c>
      <c r="AB430" s="248">
        <v>0</v>
      </c>
    </row>
    <row r="431" spans="2:28" outlineLevel="1">
      <c r="B431" s="556">
        <f t="shared" si="48"/>
        <v>24</v>
      </c>
      <c r="C431" s="248">
        <f t="shared" si="48"/>
        <v>0</v>
      </c>
      <c r="D431" s="248"/>
      <c r="E431" s="248">
        <f t="array" ref="E431:AB431">IF(E$375:AB$375&lt;$I367,0,D400:AB400)</f>
        <v>1</v>
      </c>
      <c r="F431" s="248">
        <v>0</v>
      </c>
      <c r="G431" s="248">
        <v>0</v>
      </c>
      <c r="H431" s="248">
        <v>0</v>
      </c>
      <c r="I431" s="249">
        <v>0</v>
      </c>
      <c r="J431" s="249">
        <v>0</v>
      </c>
      <c r="K431" s="249">
        <v>0</v>
      </c>
      <c r="L431" s="249">
        <v>0</v>
      </c>
      <c r="M431" s="249">
        <v>0</v>
      </c>
      <c r="N431" s="248">
        <v>0</v>
      </c>
      <c r="O431" s="248">
        <v>0</v>
      </c>
      <c r="P431" s="248">
        <v>0</v>
      </c>
      <c r="Q431" s="248">
        <v>0</v>
      </c>
      <c r="R431" s="248">
        <v>0</v>
      </c>
      <c r="S431" s="248">
        <v>0</v>
      </c>
      <c r="T431" s="248">
        <v>0</v>
      </c>
      <c r="U431" s="248">
        <v>0</v>
      </c>
      <c r="V431" s="248">
        <v>0</v>
      </c>
      <c r="W431" s="248">
        <v>0</v>
      </c>
      <c r="X431" s="248">
        <v>0</v>
      </c>
      <c r="Y431" s="248">
        <v>0</v>
      </c>
      <c r="Z431" s="248">
        <v>0</v>
      </c>
      <c r="AA431" s="248">
        <v>0</v>
      </c>
      <c r="AB431" s="248">
        <v>0</v>
      </c>
    </row>
    <row r="432" spans="2:28" outlineLevel="1">
      <c r="B432" s="556">
        <f t="shared" si="48"/>
        <v>25</v>
      </c>
      <c r="C432" s="248">
        <f t="shared" si="48"/>
        <v>0</v>
      </c>
      <c r="D432" s="248"/>
      <c r="E432" s="248">
        <f t="array" ref="E432:AB432">IF(E$375:AB$375&lt;$I368,0,D401:AB401)</f>
        <v>1</v>
      </c>
      <c r="F432" s="248">
        <v>0</v>
      </c>
      <c r="G432" s="248">
        <v>0</v>
      </c>
      <c r="H432" s="248">
        <v>0</v>
      </c>
      <c r="I432" s="249">
        <v>0</v>
      </c>
      <c r="J432" s="249">
        <v>0</v>
      </c>
      <c r="K432" s="249">
        <v>0</v>
      </c>
      <c r="L432" s="249">
        <v>0</v>
      </c>
      <c r="M432" s="249">
        <v>0</v>
      </c>
      <c r="N432" s="248">
        <v>0</v>
      </c>
      <c r="O432" s="248">
        <v>0</v>
      </c>
      <c r="P432" s="248">
        <v>0</v>
      </c>
      <c r="Q432" s="248">
        <v>0</v>
      </c>
      <c r="R432" s="248">
        <v>0</v>
      </c>
      <c r="S432" s="248">
        <v>0</v>
      </c>
      <c r="T432" s="248">
        <v>0</v>
      </c>
      <c r="U432" s="248">
        <v>0</v>
      </c>
      <c r="V432" s="248">
        <v>0</v>
      </c>
      <c r="W432" s="248">
        <v>0</v>
      </c>
      <c r="X432" s="248">
        <v>0</v>
      </c>
      <c r="Y432" s="248">
        <v>0</v>
      </c>
      <c r="Z432" s="248">
        <v>0</v>
      </c>
      <c r="AA432" s="248">
        <v>0</v>
      </c>
      <c r="AB432" s="248">
        <v>0</v>
      </c>
    </row>
    <row r="433" spans="2:31" outlineLevel="1">
      <c r="B433" s="556">
        <f t="shared" si="48"/>
        <v>26</v>
      </c>
      <c r="C433" s="248">
        <f t="shared" si="48"/>
        <v>0</v>
      </c>
      <c r="D433" s="248"/>
      <c r="E433" s="248">
        <f t="array" ref="E433:AB433">IF(E$375:AB$375&lt;$I369,0,D402:AB402)</f>
        <v>1</v>
      </c>
      <c r="F433" s="248">
        <v>0</v>
      </c>
      <c r="G433" s="248">
        <v>0</v>
      </c>
      <c r="H433" s="248">
        <v>0</v>
      </c>
      <c r="I433" s="249">
        <v>0</v>
      </c>
      <c r="J433" s="249">
        <v>0</v>
      </c>
      <c r="K433" s="249">
        <v>0</v>
      </c>
      <c r="L433" s="249">
        <v>0</v>
      </c>
      <c r="M433" s="249">
        <v>0</v>
      </c>
      <c r="N433" s="248">
        <v>0</v>
      </c>
      <c r="O433" s="248">
        <v>0</v>
      </c>
      <c r="P433" s="248">
        <v>0</v>
      </c>
      <c r="Q433" s="248">
        <v>0</v>
      </c>
      <c r="R433" s="248">
        <v>0</v>
      </c>
      <c r="S433" s="248">
        <v>0</v>
      </c>
      <c r="T433" s="248">
        <v>0</v>
      </c>
      <c r="U433" s="248">
        <v>0</v>
      </c>
      <c r="V433" s="248">
        <v>0</v>
      </c>
      <c r="W433" s="248">
        <v>0</v>
      </c>
      <c r="X433" s="248">
        <v>0</v>
      </c>
      <c r="Y433" s="248">
        <v>0</v>
      </c>
      <c r="Z433" s="248">
        <v>0</v>
      </c>
      <c r="AA433" s="248">
        <v>0</v>
      </c>
      <c r="AB433" s="248">
        <v>0</v>
      </c>
    </row>
    <row r="434" spans="2:31" outlineLevel="1">
      <c r="B434" s="556">
        <f t="shared" si="48"/>
        <v>27</v>
      </c>
      <c r="C434" s="248">
        <f t="shared" si="48"/>
        <v>0</v>
      </c>
      <c r="D434" s="248"/>
      <c r="E434" s="248">
        <f t="array" ref="E434:AB434">IF(E$375:AB$375&lt;$I370,0,D403:AB403)</f>
        <v>1</v>
      </c>
      <c r="F434" s="248">
        <v>0</v>
      </c>
      <c r="G434" s="248">
        <v>0</v>
      </c>
      <c r="H434" s="248">
        <v>0</v>
      </c>
      <c r="I434" s="249">
        <v>0</v>
      </c>
      <c r="J434" s="249">
        <v>0</v>
      </c>
      <c r="K434" s="249">
        <v>0</v>
      </c>
      <c r="L434" s="249">
        <v>0</v>
      </c>
      <c r="M434" s="249">
        <v>0</v>
      </c>
      <c r="N434" s="248">
        <v>0</v>
      </c>
      <c r="O434" s="248">
        <v>0</v>
      </c>
      <c r="P434" s="248">
        <v>0</v>
      </c>
      <c r="Q434" s="248">
        <v>0</v>
      </c>
      <c r="R434" s="248">
        <v>0</v>
      </c>
      <c r="S434" s="248">
        <v>0</v>
      </c>
      <c r="T434" s="248">
        <v>0</v>
      </c>
      <c r="U434" s="248">
        <v>0</v>
      </c>
      <c r="V434" s="248">
        <v>0</v>
      </c>
      <c r="W434" s="248">
        <v>0</v>
      </c>
      <c r="X434" s="248">
        <v>0</v>
      </c>
      <c r="Y434" s="248">
        <v>0</v>
      </c>
      <c r="Z434" s="248">
        <v>0</v>
      </c>
      <c r="AA434" s="248">
        <v>0</v>
      </c>
      <c r="AB434" s="248">
        <v>0</v>
      </c>
    </row>
    <row r="435" spans="2:31" outlineLevel="1">
      <c r="B435" s="556">
        <f t="shared" si="48"/>
        <v>28</v>
      </c>
      <c r="C435" s="248">
        <f t="shared" si="48"/>
        <v>0</v>
      </c>
      <c r="D435" s="248"/>
      <c r="E435" s="248">
        <f t="array" ref="E435:AB435">IF(E$375:AB$375&lt;$I371,0,D404:AB404)</f>
        <v>1</v>
      </c>
      <c r="F435" s="248">
        <v>0</v>
      </c>
      <c r="G435" s="248">
        <v>0</v>
      </c>
      <c r="H435" s="248">
        <v>0</v>
      </c>
      <c r="I435" s="249">
        <v>0</v>
      </c>
      <c r="J435" s="249">
        <v>0</v>
      </c>
      <c r="K435" s="249">
        <v>0</v>
      </c>
      <c r="L435" s="249">
        <v>0</v>
      </c>
      <c r="M435" s="249">
        <v>0</v>
      </c>
      <c r="N435" s="248">
        <v>0</v>
      </c>
      <c r="O435" s="248">
        <v>0</v>
      </c>
      <c r="P435" s="248">
        <v>0</v>
      </c>
      <c r="Q435" s="248">
        <v>0</v>
      </c>
      <c r="R435" s="248">
        <v>0</v>
      </c>
      <c r="S435" s="248">
        <v>0</v>
      </c>
      <c r="T435" s="248">
        <v>0</v>
      </c>
      <c r="U435" s="248">
        <v>0</v>
      </c>
      <c r="V435" s="248">
        <v>0</v>
      </c>
      <c r="W435" s="248">
        <v>0</v>
      </c>
      <c r="X435" s="248">
        <v>0</v>
      </c>
      <c r="Y435" s="248">
        <v>0</v>
      </c>
      <c r="Z435" s="248">
        <v>0</v>
      </c>
      <c r="AA435" s="248">
        <v>0</v>
      </c>
      <c r="AB435" s="248">
        <v>0</v>
      </c>
    </row>
    <row r="436" spans="2:31" outlineLevel="1">
      <c r="B436" s="556">
        <f t="shared" si="48"/>
        <v>29</v>
      </c>
      <c r="C436" s="248">
        <f t="shared" si="48"/>
        <v>0</v>
      </c>
      <c r="D436" s="248"/>
      <c r="E436" s="248">
        <f t="array" ref="E436:AB436">IF(E$375:AB$375&lt;$I372,0,D405:AB405)</f>
        <v>1</v>
      </c>
      <c r="F436" s="248">
        <v>0</v>
      </c>
      <c r="G436" s="248">
        <v>0</v>
      </c>
      <c r="H436" s="248">
        <v>0</v>
      </c>
      <c r="I436" s="249">
        <v>0</v>
      </c>
      <c r="J436" s="249">
        <v>0</v>
      </c>
      <c r="K436" s="249">
        <v>0</v>
      </c>
      <c r="L436" s="249">
        <v>0</v>
      </c>
      <c r="M436" s="249">
        <v>0</v>
      </c>
      <c r="N436" s="248">
        <v>0</v>
      </c>
      <c r="O436" s="248">
        <v>0</v>
      </c>
      <c r="P436" s="248">
        <v>0</v>
      </c>
      <c r="Q436" s="248">
        <v>0</v>
      </c>
      <c r="R436" s="248">
        <v>0</v>
      </c>
      <c r="S436" s="248">
        <v>0</v>
      </c>
      <c r="T436" s="248">
        <v>0</v>
      </c>
      <c r="U436" s="248">
        <v>0</v>
      </c>
      <c r="V436" s="248">
        <v>0</v>
      </c>
      <c r="W436" s="248">
        <v>0</v>
      </c>
      <c r="X436" s="248">
        <v>0</v>
      </c>
      <c r="Y436" s="248">
        <v>0</v>
      </c>
      <c r="Z436" s="248">
        <v>0</v>
      </c>
      <c r="AA436" s="248">
        <v>0</v>
      </c>
      <c r="AB436" s="248">
        <v>0</v>
      </c>
    </row>
    <row r="437" spans="2:31" outlineLevel="1">
      <c r="B437" s="556">
        <f t="shared" si="48"/>
        <v>30</v>
      </c>
      <c r="C437" s="248">
        <f t="shared" si="48"/>
        <v>0</v>
      </c>
      <c r="D437" s="248"/>
      <c r="E437" s="248">
        <f t="array" ref="E437:AB437">IF(E$375:AB$375&lt;$I373,0,D406:AB406)</f>
        <v>1</v>
      </c>
      <c r="F437" s="248">
        <v>0</v>
      </c>
      <c r="G437" s="248">
        <v>0</v>
      </c>
      <c r="H437" s="248">
        <v>0</v>
      </c>
      <c r="I437" s="249">
        <v>0</v>
      </c>
      <c r="J437" s="249">
        <v>0</v>
      </c>
      <c r="K437" s="249">
        <v>0</v>
      </c>
      <c r="L437" s="249">
        <v>0</v>
      </c>
      <c r="M437" s="249">
        <v>0</v>
      </c>
      <c r="N437" s="248">
        <v>0</v>
      </c>
      <c r="O437" s="248">
        <v>0</v>
      </c>
      <c r="P437" s="248">
        <v>0</v>
      </c>
      <c r="Q437" s="248">
        <v>0</v>
      </c>
      <c r="R437" s="248">
        <v>0</v>
      </c>
      <c r="S437" s="248">
        <v>0</v>
      </c>
      <c r="T437" s="248">
        <v>0</v>
      </c>
      <c r="U437" s="248">
        <v>0</v>
      </c>
      <c r="V437" s="248">
        <v>0</v>
      </c>
      <c r="W437" s="248">
        <v>0</v>
      </c>
      <c r="X437" s="248">
        <v>0</v>
      </c>
      <c r="Y437" s="248">
        <v>0</v>
      </c>
      <c r="Z437" s="248">
        <v>0</v>
      </c>
      <c r="AA437" s="248">
        <v>0</v>
      </c>
      <c r="AB437" s="248">
        <v>0</v>
      </c>
    </row>
    <row r="438" spans="2:31" outlineLevel="1">
      <c r="B438" s="556"/>
      <c r="C438" s="21" t="s">
        <v>284</v>
      </c>
    </row>
    <row r="439" spans="2:31" outlineLevel="1">
      <c r="B439" s="556">
        <f t="shared" ref="B439:C454" si="49">B408</f>
        <v>1</v>
      </c>
      <c r="C439" s="248" t="str">
        <f>C408</f>
        <v>Studio</v>
      </c>
      <c r="D439" s="248">
        <f>E344</f>
        <v>0</v>
      </c>
      <c r="E439" s="248">
        <f t="shared" ref="E439:AB449" si="50">D439+E470</f>
        <v>0</v>
      </c>
      <c r="F439" s="248">
        <f t="shared" si="50"/>
        <v>0</v>
      </c>
      <c r="G439" s="248">
        <f t="shared" si="50"/>
        <v>0</v>
      </c>
      <c r="H439" s="248">
        <f t="shared" si="50"/>
        <v>0</v>
      </c>
      <c r="I439" s="248">
        <f t="shared" si="50"/>
        <v>0</v>
      </c>
      <c r="J439" s="248">
        <f t="shared" si="50"/>
        <v>0</v>
      </c>
      <c r="K439" s="248">
        <f t="shared" si="50"/>
        <v>0</v>
      </c>
      <c r="L439" s="248">
        <f t="shared" si="50"/>
        <v>0</v>
      </c>
      <c r="M439" s="248">
        <f t="shared" si="50"/>
        <v>0</v>
      </c>
      <c r="N439" s="248">
        <f t="shared" si="50"/>
        <v>0</v>
      </c>
      <c r="O439" s="248">
        <f t="shared" si="50"/>
        <v>0</v>
      </c>
      <c r="P439" s="248">
        <f t="shared" si="50"/>
        <v>0</v>
      </c>
      <c r="Q439" s="248">
        <f t="shared" si="50"/>
        <v>0</v>
      </c>
      <c r="R439" s="248">
        <f t="shared" si="50"/>
        <v>0</v>
      </c>
      <c r="S439" s="248">
        <f t="shared" si="50"/>
        <v>0</v>
      </c>
      <c r="T439" s="248">
        <f t="shared" si="50"/>
        <v>0</v>
      </c>
      <c r="U439" s="248">
        <f t="shared" si="50"/>
        <v>0</v>
      </c>
      <c r="V439" s="248">
        <f t="shared" si="50"/>
        <v>0</v>
      </c>
      <c r="W439" s="248">
        <f t="shared" si="50"/>
        <v>0</v>
      </c>
      <c r="X439" s="248">
        <f t="shared" si="50"/>
        <v>0</v>
      </c>
      <c r="Y439" s="248">
        <f t="shared" si="50"/>
        <v>0</v>
      </c>
      <c r="Z439" s="248">
        <f t="shared" si="50"/>
        <v>0</v>
      </c>
      <c r="AA439" s="248">
        <f t="shared" si="50"/>
        <v>0</v>
      </c>
      <c r="AB439" s="248">
        <f t="shared" si="50"/>
        <v>0</v>
      </c>
    </row>
    <row r="440" spans="2:31" outlineLevel="1">
      <c r="B440" s="556">
        <f t="shared" si="49"/>
        <v>2</v>
      </c>
      <c r="C440" s="248" t="str">
        <f>C409</f>
        <v xml:space="preserve">1 Bed / 1 Bath </v>
      </c>
      <c r="D440" s="248">
        <f>E345</f>
        <v>0</v>
      </c>
      <c r="E440" s="248">
        <f t="shared" si="50"/>
        <v>0</v>
      </c>
      <c r="F440" s="248">
        <f t="shared" si="50"/>
        <v>0</v>
      </c>
      <c r="G440" s="248">
        <f t="shared" si="50"/>
        <v>0</v>
      </c>
      <c r="H440" s="248">
        <f t="shared" si="50"/>
        <v>0</v>
      </c>
      <c r="I440" s="248">
        <f t="shared" si="50"/>
        <v>0</v>
      </c>
      <c r="J440" s="248">
        <f t="shared" si="50"/>
        <v>0</v>
      </c>
      <c r="K440" s="248">
        <f t="shared" si="50"/>
        <v>0</v>
      </c>
      <c r="L440" s="248">
        <f t="shared" si="50"/>
        <v>0</v>
      </c>
      <c r="M440" s="248">
        <f t="shared" si="50"/>
        <v>0</v>
      </c>
      <c r="N440" s="248">
        <f t="shared" si="50"/>
        <v>0</v>
      </c>
      <c r="O440" s="248">
        <f t="shared" si="50"/>
        <v>0</v>
      </c>
      <c r="P440" s="248">
        <f t="shared" si="50"/>
        <v>0</v>
      </c>
      <c r="Q440" s="248">
        <f t="shared" si="50"/>
        <v>0</v>
      </c>
      <c r="R440" s="248">
        <f t="shared" si="50"/>
        <v>0</v>
      </c>
      <c r="S440" s="248">
        <f t="shared" si="50"/>
        <v>0</v>
      </c>
      <c r="T440" s="248">
        <f t="shared" si="50"/>
        <v>0</v>
      </c>
      <c r="U440" s="248">
        <f t="shared" si="50"/>
        <v>0</v>
      </c>
      <c r="V440" s="248">
        <f t="shared" si="50"/>
        <v>0</v>
      </c>
      <c r="W440" s="248">
        <f t="shared" si="50"/>
        <v>0</v>
      </c>
      <c r="X440" s="248">
        <f t="shared" si="50"/>
        <v>0</v>
      </c>
      <c r="Y440" s="248">
        <f t="shared" si="50"/>
        <v>0</v>
      </c>
      <c r="Z440" s="248">
        <f t="shared" si="50"/>
        <v>0</v>
      </c>
      <c r="AA440" s="248">
        <f t="shared" si="50"/>
        <v>0</v>
      </c>
      <c r="AB440" s="248">
        <f t="shared" si="50"/>
        <v>0</v>
      </c>
      <c r="AE440" s="4" t="s">
        <v>389</v>
      </c>
    </row>
    <row r="441" spans="2:31" outlineLevel="1">
      <c r="B441" s="556">
        <f t="shared" si="49"/>
        <v>3</v>
      </c>
      <c r="C441" s="248" t="str">
        <f>C410</f>
        <v xml:space="preserve">1 Bed / 1 Bath </v>
      </c>
      <c r="D441" s="248">
        <f>E346</f>
        <v>0</v>
      </c>
      <c r="E441" s="248">
        <f t="shared" si="50"/>
        <v>0</v>
      </c>
      <c r="F441" s="248">
        <f t="shared" si="50"/>
        <v>0</v>
      </c>
      <c r="G441" s="248">
        <f t="shared" si="50"/>
        <v>0</v>
      </c>
      <c r="H441" s="248">
        <f t="shared" si="50"/>
        <v>0</v>
      </c>
      <c r="I441" s="248">
        <f t="shared" si="50"/>
        <v>0</v>
      </c>
      <c r="J441" s="248">
        <f t="shared" si="50"/>
        <v>0</v>
      </c>
      <c r="K441" s="248">
        <f t="shared" si="50"/>
        <v>0</v>
      </c>
      <c r="L441" s="248">
        <f t="shared" si="50"/>
        <v>0</v>
      </c>
      <c r="M441" s="248">
        <f t="shared" si="50"/>
        <v>0</v>
      </c>
      <c r="N441" s="248">
        <f t="shared" si="50"/>
        <v>0</v>
      </c>
      <c r="O441" s="248">
        <f t="shared" si="50"/>
        <v>0</v>
      </c>
      <c r="P441" s="248">
        <f t="shared" si="50"/>
        <v>0</v>
      </c>
      <c r="Q441" s="248">
        <f t="shared" si="50"/>
        <v>0</v>
      </c>
      <c r="R441" s="248">
        <f t="shared" si="50"/>
        <v>0</v>
      </c>
      <c r="S441" s="248">
        <f t="shared" si="50"/>
        <v>0</v>
      </c>
      <c r="T441" s="248">
        <f t="shared" si="50"/>
        <v>0</v>
      </c>
      <c r="U441" s="248">
        <f t="shared" si="50"/>
        <v>0</v>
      </c>
      <c r="V441" s="248">
        <f t="shared" si="50"/>
        <v>0</v>
      </c>
      <c r="W441" s="248">
        <f t="shared" si="50"/>
        <v>0</v>
      </c>
      <c r="X441" s="248">
        <f t="shared" si="50"/>
        <v>0</v>
      </c>
      <c r="Y441" s="248">
        <f t="shared" si="50"/>
        <v>0</v>
      </c>
      <c r="Z441" s="248">
        <f t="shared" si="50"/>
        <v>0</v>
      </c>
      <c r="AA441" s="248">
        <f t="shared" si="50"/>
        <v>0</v>
      </c>
      <c r="AB441" s="248">
        <f t="shared" si="50"/>
        <v>0</v>
      </c>
    </row>
    <row r="442" spans="2:31" outlineLevel="1">
      <c r="B442" s="556">
        <f t="shared" si="49"/>
        <v>4</v>
      </c>
      <c r="C442" s="248" t="str">
        <f>C411</f>
        <v xml:space="preserve">1 Bed / 1 Bath </v>
      </c>
      <c r="D442" s="248">
        <f>E347</f>
        <v>1</v>
      </c>
      <c r="E442" s="248">
        <f t="shared" si="50"/>
        <v>1</v>
      </c>
      <c r="F442" s="248">
        <f t="shared" si="50"/>
        <v>1</v>
      </c>
      <c r="G442" s="248">
        <f t="shared" si="50"/>
        <v>1</v>
      </c>
      <c r="H442" s="248">
        <f t="shared" si="50"/>
        <v>2</v>
      </c>
      <c r="I442" s="248">
        <f t="shared" si="50"/>
        <v>2</v>
      </c>
      <c r="J442" s="248">
        <f t="shared" si="50"/>
        <v>2</v>
      </c>
      <c r="K442" s="248">
        <f t="shared" si="50"/>
        <v>3</v>
      </c>
      <c r="L442" s="248">
        <f t="shared" si="50"/>
        <v>3</v>
      </c>
      <c r="M442" s="248">
        <f t="shared" si="50"/>
        <v>3</v>
      </c>
      <c r="N442" s="248">
        <f t="shared" si="50"/>
        <v>4</v>
      </c>
      <c r="O442" s="248">
        <f t="shared" si="50"/>
        <v>4</v>
      </c>
      <c r="P442" s="248">
        <f t="shared" si="50"/>
        <v>4</v>
      </c>
      <c r="Q442" s="248">
        <f t="shared" si="50"/>
        <v>5</v>
      </c>
      <c r="R442" s="248">
        <f t="shared" si="50"/>
        <v>5</v>
      </c>
      <c r="S442" s="248">
        <f t="shared" si="50"/>
        <v>5</v>
      </c>
      <c r="T442" s="248">
        <f t="shared" si="50"/>
        <v>6</v>
      </c>
      <c r="U442" s="248">
        <f t="shared" si="50"/>
        <v>6</v>
      </c>
      <c r="V442" s="248">
        <f t="shared" si="50"/>
        <v>6</v>
      </c>
      <c r="W442" s="248">
        <f t="shared" si="50"/>
        <v>7</v>
      </c>
      <c r="X442" s="248">
        <f t="shared" si="50"/>
        <v>7</v>
      </c>
      <c r="Y442" s="248">
        <f t="shared" si="50"/>
        <v>7</v>
      </c>
      <c r="Z442" s="248">
        <f t="shared" si="50"/>
        <v>8</v>
      </c>
      <c r="AA442" s="248">
        <f t="shared" si="50"/>
        <v>8</v>
      </c>
      <c r="AB442" s="248">
        <f t="shared" si="50"/>
        <v>8</v>
      </c>
    </row>
    <row r="443" spans="2:31" outlineLevel="1">
      <c r="B443" s="556">
        <f t="shared" si="49"/>
        <v>5</v>
      </c>
      <c r="C443" s="248" t="str">
        <f t="shared" si="49"/>
        <v xml:space="preserve">2 Bed / 1 Bath </v>
      </c>
      <c r="D443" s="248">
        <f t="shared" ref="D443:D468" si="51">E348</f>
        <v>0</v>
      </c>
      <c r="E443" s="248">
        <f t="shared" si="50"/>
        <v>0</v>
      </c>
      <c r="F443" s="248">
        <f t="shared" si="50"/>
        <v>0</v>
      </c>
      <c r="G443" s="248">
        <f t="shared" si="50"/>
        <v>0</v>
      </c>
      <c r="H443" s="248">
        <f t="shared" si="50"/>
        <v>0</v>
      </c>
      <c r="I443" s="248">
        <f t="shared" si="50"/>
        <v>0</v>
      </c>
      <c r="J443" s="248">
        <f t="shared" si="50"/>
        <v>0</v>
      </c>
      <c r="K443" s="248">
        <f t="shared" si="50"/>
        <v>0</v>
      </c>
      <c r="L443" s="248">
        <f t="shared" si="50"/>
        <v>0</v>
      </c>
      <c r="M443" s="248">
        <f t="shared" si="50"/>
        <v>0</v>
      </c>
      <c r="N443" s="248">
        <f t="shared" si="50"/>
        <v>0</v>
      </c>
      <c r="O443" s="248">
        <f t="shared" si="50"/>
        <v>0</v>
      </c>
      <c r="P443" s="248">
        <f t="shared" si="50"/>
        <v>0</v>
      </c>
      <c r="Q443" s="248">
        <f t="shared" si="50"/>
        <v>0</v>
      </c>
      <c r="R443" s="248">
        <f t="shared" si="50"/>
        <v>0</v>
      </c>
      <c r="S443" s="248">
        <f t="shared" si="50"/>
        <v>0</v>
      </c>
      <c r="T443" s="248">
        <f t="shared" si="50"/>
        <v>0</v>
      </c>
      <c r="U443" s="248">
        <f t="shared" si="50"/>
        <v>0</v>
      </c>
      <c r="V443" s="248">
        <f t="shared" si="50"/>
        <v>0</v>
      </c>
      <c r="W443" s="248">
        <f t="shared" si="50"/>
        <v>0</v>
      </c>
      <c r="X443" s="248">
        <f t="shared" si="50"/>
        <v>0</v>
      </c>
      <c r="Y443" s="248">
        <f t="shared" si="50"/>
        <v>0</v>
      </c>
      <c r="Z443" s="248">
        <f t="shared" si="50"/>
        <v>0</v>
      </c>
      <c r="AA443" s="248">
        <f t="shared" si="50"/>
        <v>0</v>
      </c>
      <c r="AB443" s="248">
        <f t="shared" si="50"/>
        <v>0</v>
      </c>
    </row>
    <row r="444" spans="2:31" outlineLevel="1">
      <c r="B444" s="556">
        <f t="shared" si="49"/>
        <v>6</v>
      </c>
      <c r="C444" s="248" t="str">
        <f t="shared" si="49"/>
        <v xml:space="preserve">2 Bed / 1 Bath </v>
      </c>
      <c r="D444" s="248">
        <f t="shared" si="51"/>
        <v>0</v>
      </c>
      <c r="E444" s="248">
        <f t="shared" si="50"/>
        <v>0</v>
      </c>
      <c r="F444" s="248">
        <f t="shared" si="50"/>
        <v>0</v>
      </c>
      <c r="G444" s="248">
        <f t="shared" si="50"/>
        <v>0</v>
      </c>
      <c r="H444" s="248">
        <f t="shared" si="50"/>
        <v>0</v>
      </c>
      <c r="I444" s="248">
        <f t="shared" si="50"/>
        <v>0</v>
      </c>
      <c r="J444" s="248">
        <f t="shared" si="50"/>
        <v>0</v>
      </c>
      <c r="K444" s="248">
        <f t="shared" si="50"/>
        <v>0</v>
      </c>
      <c r="L444" s="248">
        <f t="shared" si="50"/>
        <v>0</v>
      </c>
      <c r="M444" s="248">
        <f t="shared" si="50"/>
        <v>0</v>
      </c>
      <c r="N444" s="248">
        <f t="shared" si="50"/>
        <v>0</v>
      </c>
      <c r="O444" s="248">
        <f t="shared" si="50"/>
        <v>0</v>
      </c>
      <c r="P444" s="248">
        <f t="shared" si="50"/>
        <v>0</v>
      </c>
      <c r="Q444" s="248">
        <f t="shared" si="50"/>
        <v>0</v>
      </c>
      <c r="R444" s="248">
        <f t="shared" si="50"/>
        <v>0</v>
      </c>
      <c r="S444" s="248">
        <f t="shared" si="50"/>
        <v>0</v>
      </c>
      <c r="T444" s="248">
        <f t="shared" si="50"/>
        <v>0</v>
      </c>
      <c r="U444" s="248">
        <f t="shared" si="50"/>
        <v>0</v>
      </c>
      <c r="V444" s="248">
        <f t="shared" si="50"/>
        <v>0</v>
      </c>
      <c r="W444" s="248">
        <f t="shared" si="50"/>
        <v>0</v>
      </c>
      <c r="X444" s="248">
        <f t="shared" si="50"/>
        <v>0</v>
      </c>
      <c r="Y444" s="248">
        <f t="shared" si="50"/>
        <v>0</v>
      </c>
      <c r="Z444" s="248">
        <f t="shared" si="50"/>
        <v>0</v>
      </c>
      <c r="AA444" s="248">
        <f t="shared" si="50"/>
        <v>0</v>
      </c>
      <c r="AB444" s="248">
        <f t="shared" si="50"/>
        <v>0</v>
      </c>
    </row>
    <row r="445" spans="2:31" outlineLevel="1">
      <c r="B445" s="556">
        <f t="shared" si="49"/>
        <v>7</v>
      </c>
      <c r="C445" s="248" t="str">
        <f t="shared" si="49"/>
        <v xml:space="preserve">2 Bed / 1 Bath </v>
      </c>
      <c r="D445" s="248">
        <f t="shared" si="51"/>
        <v>0</v>
      </c>
      <c r="E445" s="248">
        <f t="shared" si="50"/>
        <v>0</v>
      </c>
      <c r="F445" s="248">
        <f t="shared" si="50"/>
        <v>0</v>
      </c>
      <c r="G445" s="248">
        <f t="shared" si="50"/>
        <v>0</v>
      </c>
      <c r="H445" s="248">
        <f t="shared" si="50"/>
        <v>0</v>
      </c>
      <c r="I445" s="248">
        <f t="shared" si="50"/>
        <v>0</v>
      </c>
      <c r="J445" s="248">
        <f t="shared" si="50"/>
        <v>0</v>
      </c>
      <c r="K445" s="248">
        <f t="shared" si="50"/>
        <v>0</v>
      </c>
      <c r="L445" s="248">
        <f t="shared" si="50"/>
        <v>0</v>
      </c>
      <c r="M445" s="248">
        <f t="shared" si="50"/>
        <v>0</v>
      </c>
      <c r="N445" s="248">
        <f t="shared" si="50"/>
        <v>0</v>
      </c>
      <c r="O445" s="248">
        <f t="shared" si="50"/>
        <v>0</v>
      </c>
      <c r="P445" s="248">
        <f t="shared" si="50"/>
        <v>0</v>
      </c>
      <c r="Q445" s="248">
        <f t="shared" si="50"/>
        <v>0</v>
      </c>
      <c r="R445" s="248">
        <f t="shared" si="50"/>
        <v>0</v>
      </c>
      <c r="S445" s="248">
        <f t="shared" si="50"/>
        <v>0</v>
      </c>
      <c r="T445" s="248">
        <f t="shared" si="50"/>
        <v>0</v>
      </c>
      <c r="U445" s="248">
        <f t="shared" si="50"/>
        <v>0</v>
      </c>
      <c r="V445" s="248">
        <f t="shared" si="50"/>
        <v>0</v>
      </c>
      <c r="W445" s="248">
        <f t="shared" si="50"/>
        <v>0</v>
      </c>
      <c r="X445" s="248">
        <f t="shared" si="50"/>
        <v>0</v>
      </c>
      <c r="Y445" s="248">
        <f t="shared" si="50"/>
        <v>0</v>
      </c>
      <c r="Z445" s="248">
        <f t="shared" si="50"/>
        <v>0</v>
      </c>
      <c r="AA445" s="248">
        <f t="shared" si="50"/>
        <v>0</v>
      </c>
      <c r="AB445" s="248">
        <f t="shared" si="50"/>
        <v>0</v>
      </c>
    </row>
    <row r="446" spans="2:31" outlineLevel="1">
      <c r="B446" s="556">
        <f t="shared" si="49"/>
        <v>8</v>
      </c>
      <c r="C446" s="248" t="str">
        <f t="shared" si="49"/>
        <v xml:space="preserve">2 Bed / 2 Bath </v>
      </c>
      <c r="D446" s="248">
        <f t="shared" si="51"/>
        <v>0</v>
      </c>
      <c r="E446" s="248">
        <f t="shared" si="50"/>
        <v>0</v>
      </c>
      <c r="F446" s="248">
        <f t="shared" si="50"/>
        <v>0</v>
      </c>
      <c r="G446" s="248">
        <f t="shared" si="50"/>
        <v>0</v>
      </c>
      <c r="H446" s="248">
        <f t="shared" si="50"/>
        <v>0</v>
      </c>
      <c r="I446" s="248">
        <f t="shared" si="50"/>
        <v>0</v>
      </c>
      <c r="J446" s="248">
        <f t="shared" si="50"/>
        <v>0</v>
      </c>
      <c r="K446" s="248">
        <f t="shared" si="50"/>
        <v>0</v>
      </c>
      <c r="L446" s="248">
        <f t="shared" si="50"/>
        <v>0</v>
      </c>
      <c r="M446" s="248">
        <f t="shared" si="50"/>
        <v>0</v>
      </c>
      <c r="N446" s="248">
        <f t="shared" si="50"/>
        <v>0</v>
      </c>
      <c r="O446" s="248">
        <f t="shared" si="50"/>
        <v>0</v>
      </c>
      <c r="P446" s="248">
        <f t="shared" si="50"/>
        <v>0</v>
      </c>
      <c r="Q446" s="248">
        <f t="shared" si="50"/>
        <v>0</v>
      </c>
      <c r="R446" s="248">
        <f t="shared" si="50"/>
        <v>0</v>
      </c>
      <c r="S446" s="248">
        <f t="shared" si="50"/>
        <v>0</v>
      </c>
      <c r="T446" s="248">
        <f t="shared" si="50"/>
        <v>0</v>
      </c>
      <c r="U446" s="248">
        <f t="shared" si="50"/>
        <v>0</v>
      </c>
      <c r="V446" s="248">
        <f t="shared" si="50"/>
        <v>0</v>
      </c>
      <c r="W446" s="248">
        <f t="shared" si="50"/>
        <v>0</v>
      </c>
      <c r="X446" s="248">
        <f t="shared" si="50"/>
        <v>0</v>
      </c>
      <c r="Y446" s="248">
        <f t="shared" si="50"/>
        <v>0</v>
      </c>
      <c r="Z446" s="248">
        <f t="shared" si="50"/>
        <v>0</v>
      </c>
      <c r="AA446" s="248">
        <f t="shared" si="50"/>
        <v>0</v>
      </c>
      <c r="AB446" s="248">
        <f t="shared" si="50"/>
        <v>0</v>
      </c>
    </row>
    <row r="447" spans="2:31" outlineLevel="1">
      <c r="B447" s="556">
        <f t="shared" si="49"/>
        <v>9</v>
      </c>
      <c r="C447" s="248" t="str">
        <f t="shared" si="49"/>
        <v>2 Bed / 1 Bath + Den</v>
      </c>
      <c r="D447" s="248">
        <f t="shared" si="51"/>
        <v>0</v>
      </c>
      <c r="E447" s="248">
        <f t="shared" si="50"/>
        <v>0</v>
      </c>
      <c r="F447" s="248">
        <f t="shared" si="50"/>
        <v>0</v>
      </c>
      <c r="G447" s="248">
        <f t="shared" si="50"/>
        <v>0</v>
      </c>
      <c r="H447" s="248">
        <f t="shared" si="50"/>
        <v>0</v>
      </c>
      <c r="I447" s="248">
        <f t="shared" si="50"/>
        <v>0</v>
      </c>
      <c r="J447" s="248">
        <f t="shared" si="50"/>
        <v>0</v>
      </c>
      <c r="K447" s="248">
        <f t="shared" si="50"/>
        <v>0</v>
      </c>
      <c r="L447" s="248">
        <f t="shared" si="50"/>
        <v>0</v>
      </c>
      <c r="M447" s="248">
        <f t="shared" si="50"/>
        <v>0</v>
      </c>
      <c r="N447" s="248">
        <f t="shared" si="50"/>
        <v>0</v>
      </c>
      <c r="O447" s="248">
        <f t="shared" si="50"/>
        <v>0</v>
      </c>
      <c r="P447" s="248">
        <f t="shared" si="50"/>
        <v>0</v>
      </c>
      <c r="Q447" s="248">
        <f t="shared" si="50"/>
        <v>0</v>
      </c>
      <c r="R447" s="248">
        <f t="shared" si="50"/>
        <v>0</v>
      </c>
      <c r="S447" s="248">
        <f t="shared" si="50"/>
        <v>0</v>
      </c>
      <c r="T447" s="248">
        <f t="shared" si="50"/>
        <v>0</v>
      </c>
      <c r="U447" s="248">
        <f t="shared" si="50"/>
        <v>0</v>
      </c>
      <c r="V447" s="248">
        <f t="shared" si="50"/>
        <v>0</v>
      </c>
      <c r="W447" s="248">
        <f t="shared" si="50"/>
        <v>0</v>
      </c>
      <c r="X447" s="248">
        <f t="shared" si="50"/>
        <v>0</v>
      </c>
      <c r="Y447" s="248">
        <f t="shared" si="50"/>
        <v>0</v>
      </c>
      <c r="Z447" s="248">
        <f t="shared" si="50"/>
        <v>0</v>
      </c>
      <c r="AA447" s="248">
        <f t="shared" si="50"/>
        <v>0</v>
      </c>
      <c r="AB447" s="248">
        <f t="shared" si="50"/>
        <v>0</v>
      </c>
    </row>
    <row r="448" spans="2:31" outlineLevel="1">
      <c r="B448" s="556">
        <f t="shared" si="49"/>
        <v>10</v>
      </c>
      <c r="C448" s="248" t="str">
        <f t="shared" si="49"/>
        <v xml:space="preserve">2 Bed / 2 Bath </v>
      </c>
      <c r="D448" s="248">
        <f t="shared" si="51"/>
        <v>0</v>
      </c>
      <c r="E448" s="248">
        <f t="shared" si="50"/>
        <v>0</v>
      </c>
      <c r="F448" s="248">
        <f t="shared" si="50"/>
        <v>0</v>
      </c>
      <c r="G448" s="248">
        <f t="shared" si="50"/>
        <v>0</v>
      </c>
      <c r="H448" s="248">
        <f t="shared" si="50"/>
        <v>0</v>
      </c>
      <c r="I448" s="248">
        <f t="shared" si="50"/>
        <v>0</v>
      </c>
      <c r="J448" s="248">
        <f t="shared" si="50"/>
        <v>0</v>
      </c>
      <c r="K448" s="248">
        <f t="shared" si="50"/>
        <v>0</v>
      </c>
      <c r="L448" s="248">
        <f t="shared" si="50"/>
        <v>0</v>
      </c>
      <c r="M448" s="248">
        <f t="shared" si="50"/>
        <v>0</v>
      </c>
      <c r="N448" s="248">
        <f t="shared" si="50"/>
        <v>0</v>
      </c>
      <c r="O448" s="248">
        <f t="shared" si="50"/>
        <v>0</v>
      </c>
      <c r="P448" s="248">
        <f t="shared" si="50"/>
        <v>0</v>
      </c>
      <c r="Q448" s="248">
        <f t="shared" si="50"/>
        <v>0</v>
      </c>
      <c r="R448" s="248">
        <f t="shared" si="50"/>
        <v>0</v>
      </c>
      <c r="S448" s="248">
        <f t="shared" si="50"/>
        <v>0</v>
      </c>
      <c r="T448" s="248">
        <f t="shared" si="50"/>
        <v>0</v>
      </c>
      <c r="U448" s="248">
        <f t="shared" si="50"/>
        <v>0</v>
      </c>
      <c r="V448" s="248">
        <f t="shared" si="50"/>
        <v>0</v>
      </c>
      <c r="W448" s="248">
        <f t="shared" si="50"/>
        <v>0</v>
      </c>
      <c r="X448" s="248">
        <f t="shared" si="50"/>
        <v>0</v>
      </c>
      <c r="Y448" s="248">
        <f t="shared" si="50"/>
        <v>0</v>
      </c>
      <c r="Z448" s="248">
        <f t="shared" si="50"/>
        <v>0</v>
      </c>
      <c r="AA448" s="248">
        <f t="shared" si="50"/>
        <v>0</v>
      </c>
      <c r="AB448" s="248">
        <f t="shared" si="50"/>
        <v>0</v>
      </c>
    </row>
    <row r="449" spans="2:28" outlineLevel="1">
      <c r="B449" s="556">
        <f t="shared" si="49"/>
        <v>11</v>
      </c>
      <c r="C449" s="248" t="str">
        <f t="shared" si="49"/>
        <v xml:space="preserve">2 Bed / 1.5 Bath </v>
      </c>
      <c r="D449" s="248">
        <f t="shared" si="51"/>
        <v>0</v>
      </c>
      <c r="E449" s="248">
        <f t="shared" si="50"/>
        <v>0</v>
      </c>
      <c r="F449" s="248">
        <f t="shared" si="50"/>
        <v>0</v>
      </c>
      <c r="G449" s="248">
        <f t="shared" si="50"/>
        <v>0</v>
      </c>
      <c r="H449" s="248">
        <f t="shared" si="50"/>
        <v>0</v>
      </c>
      <c r="I449" s="248">
        <f t="shared" si="50"/>
        <v>0</v>
      </c>
      <c r="J449" s="248">
        <f t="shared" si="50"/>
        <v>0</v>
      </c>
      <c r="K449" s="248">
        <f t="shared" si="50"/>
        <v>0</v>
      </c>
      <c r="L449" s="248">
        <f t="shared" si="50"/>
        <v>0</v>
      </c>
      <c r="M449" s="248">
        <f t="shared" si="50"/>
        <v>0</v>
      </c>
      <c r="N449" s="248">
        <f t="shared" si="50"/>
        <v>0</v>
      </c>
      <c r="O449" s="248">
        <f t="shared" si="50"/>
        <v>0</v>
      </c>
      <c r="P449" s="248">
        <f t="shared" si="50"/>
        <v>0</v>
      </c>
      <c r="Q449" s="248">
        <f t="shared" si="50"/>
        <v>0</v>
      </c>
      <c r="R449" s="248">
        <f t="shared" si="50"/>
        <v>0</v>
      </c>
      <c r="S449" s="248">
        <f t="shared" si="50"/>
        <v>0</v>
      </c>
      <c r="T449" s="248">
        <f t="shared" ref="T449:AB464" si="52">S449+T480</f>
        <v>0</v>
      </c>
      <c r="U449" s="248">
        <f t="shared" si="52"/>
        <v>0</v>
      </c>
      <c r="V449" s="248">
        <f t="shared" si="52"/>
        <v>0</v>
      </c>
      <c r="W449" s="248">
        <f t="shared" si="52"/>
        <v>0</v>
      </c>
      <c r="X449" s="248">
        <f t="shared" si="52"/>
        <v>0</v>
      </c>
      <c r="Y449" s="248">
        <f t="shared" si="52"/>
        <v>0</v>
      </c>
      <c r="Z449" s="248">
        <f t="shared" si="52"/>
        <v>0</v>
      </c>
      <c r="AA449" s="248">
        <f t="shared" si="52"/>
        <v>0</v>
      </c>
      <c r="AB449" s="248">
        <f t="shared" si="52"/>
        <v>0</v>
      </c>
    </row>
    <row r="450" spans="2:28" outlineLevel="1">
      <c r="B450" s="556">
        <f t="shared" si="49"/>
        <v>12</v>
      </c>
      <c r="C450" s="248" t="str">
        <f t="shared" si="49"/>
        <v xml:space="preserve">3 Bed / 2 Bath </v>
      </c>
      <c r="D450" s="248">
        <f t="shared" si="51"/>
        <v>0</v>
      </c>
      <c r="E450" s="248">
        <f t="shared" ref="E450:T465" si="53">D450+E481</f>
        <v>0</v>
      </c>
      <c r="F450" s="248">
        <f t="shared" si="53"/>
        <v>0</v>
      </c>
      <c r="G450" s="248">
        <f t="shared" si="53"/>
        <v>0</v>
      </c>
      <c r="H450" s="248">
        <f t="shared" si="53"/>
        <v>0</v>
      </c>
      <c r="I450" s="248">
        <f t="shared" si="53"/>
        <v>0</v>
      </c>
      <c r="J450" s="248">
        <f t="shared" si="53"/>
        <v>0</v>
      </c>
      <c r="K450" s="248">
        <f t="shared" si="53"/>
        <v>0</v>
      </c>
      <c r="L450" s="248">
        <f t="shared" si="53"/>
        <v>0</v>
      </c>
      <c r="M450" s="248">
        <f t="shared" si="53"/>
        <v>0</v>
      </c>
      <c r="N450" s="248">
        <f t="shared" si="53"/>
        <v>0</v>
      </c>
      <c r="O450" s="248">
        <f t="shared" si="53"/>
        <v>0</v>
      </c>
      <c r="P450" s="248">
        <f t="shared" si="53"/>
        <v>0</v>
      </c>
      <c r="Q450" s="248">
        <f t="shared" si="53"/>
        <v>0</v>
      </c>
      <c r="R450" s="248">
        <f t="shared" si="53"/>
        <v>0</v>
      </c>
      <c r="S450" s="248">
        <f t="shared" si="53"/>
        <v>0</v>
      </c>
      <c r="T450" s="248">
        <f t="shared" si="52"/>
        <v>0</v>
      </c>
      <c r="U450" s="248">
        <f t="shared" si="52"/>
        <v>0</v>
      </c>
      <c r="V450" s="248">
        <f t="shared" si="52"/>
        <v>0</v>
      </c>
      <c r="W450" s="248">
        <f t="shared" si="52"/>
        <v>0</v>
      </c>
      <c r="X450" s="248">
        <f t="shared" si="52"/>
        <v>0</v>
      </c>
      <c r="Y450" s="248">
        <f t="shared" si="52"/>
        <v>0</v>
      </c>
      <c r="Z450" s="248">
        <f t="shared" si="52"/>
        <v>0</v>
      </c>
      <c r="AA450" s="248">
        <f t="shared" si="52"/>
        <v>0</v>
      </c>
      <c r="AB450" s="248">
        <f t="shared" si="52"/>
        <v>0</v>
      </c>
    </row>
    <row r="451" spans="2:28" outlineLevel="1">
      <c r="B451" s="556">
        <f t="shared" si="49"/>
        <v>13</v>
      </c>
      <c r="C451" s="248" t="str">
        <f t="shared" si="49"/>
        <v>3 Bed / 2 Bath House</v>
      </c>
      <c r="D451" s="248">
        <f t="shared" si="51"/>
        <v>0</v>
      </c>
      <c r="E451" s="248">
        <f t="shared" si="53"/>
        <v>0</v>
      </c>
      <c r="F451" s="248">
        <f t="shared" si="53"/>
        <v>0</v>
      </c>
      <c r="G451" s="248">
        <f t="shared" si="53"/>
        <v>0</v>
      </c>
      <c r="H451" s="248">
        <f t="shared" si="53"/>
        <v>0</v>
      </c>
      <c r="I451" s="248">
        <f t="shared" si="53"/>
        <v>0</v>
      </c>
      <c r="J451" s="248">
        <f t="shared" si="53"/>
        <v>0</v>
      </c>
      <c r="K451" s="248">
        <f t="shared" si="53"/>
        <v>0</v>
      </c>
      <c r="L451" s="248">
        <f t="shared" si="53"/>
        <v>0</v>
      </c>
      <c r="M451" s="248">
        <f t="shared" si="53"/>
        <v>0</v>
      </c>
      <c r="N451" s="248">
        <f t="shared" si="53"/>
        <v>0</v>
      </c>
      <c r="O451" s="248">
        <f t="shared" si="53"/>
        <v>0</v>
      </c>
      <c r="P451" s="248">
        <f t="shared" si="53"/>
        <v>0</v>
      </c>
      <c r="Q451" s="248">
        <f t="shared" si="53"/>
        <v>0</v>
      </c>
      <c r="R451" s="248">
        <f t="shared" si="53"/>
        <v>0</v>
      </c>
      <c r="S451" s="248">
        <f t="shared" si="53"/>
        <v>0</v>
      </c>
      <c r="T451" s="248">
        <f t="shared" si="52"/>
        <v>0</v>
      </c>
      <c r="U451" s="248">
        <f t="shared" si="52"/>
        <v>0</v>
      </c>
      <c r="V451" s="248">
        <f t="shared" si="52"/>
        <v>0</v>
      </c>
      <c r="W451" s="248">
        <f t="shared" si="52"/>
        <v>0</v>
      </c>
      <c r="X451" s="248">
        <f t="shared" si="52"/>
        <v>0</v>
      </c>
      <c r="Y451" s="248">
        <f t="shared" si="52"/>
        <v>0</v>
      </c>
      <c r="Z451" s="248">
        <f t="shared" si="52"/>
        <v>0</v>
      </c>
      <c r="AA451" s="248">
        <f t="shared" si="52"/>
        <v>0</v>
      </c>
      <c r="AB451" s="248">
        <f t="shared" si="52"/>
        <v>0</v>
      </c>
    </row>
    <row r="452" spans="2:28" outlineLevel="1">
      <c r="B452" s="556">
        <f t="shared" si="49"/>
        <v>14</v>
      </c>
      <c r="C452" s="248" t="str">
        <f t="shared" si="49"/>
        <v xml:space="preserve">3 Bed / 2 Bath </v>
      </c>
      <c r="D452" s="248">
        <f t="shared" si="51"/>
        <v>0</v>
      </c>
      <c r="E452" s="248">
        <f t="shared" si="53"/>
        <v>0</v>
      </c>
      <c r="F452" s="248">
        <f t="shared" si="53"/>
        <v>0</v>
      </c>
      <c r="G452" s="248">
        <f t="shared" si="53"/>
        <v>0</v>
      </c>
      <c r="H452" s="248">
        <f t="shared" si="53"/>
        <v>0</v>
      </c>
      <c r="I452" s="248">
        <f t="shared" si="53"/>
        <v>0</v>
      </c>
      <c r="J452" s="248">
        <f t="shared" si="53"/>
        <v>0</v>
      </c>
      <c r="K452" s="248">
        <f t="shared" si="53"/>
        <v>0</v>
      </c>
      <c r="L452" s="248">
        <f t="shared" si="53"/>
        <v>0</v>
      </c>
      <c r="M452" s="248">
        <f t="shared" si="53"/>
        <v>0</v>
      </c>
      <c r="N452" s="248">
        <f t="shared" si="53"/>
        <v>0</v>
      </c>
      <c r="O452" s="248">
        <f t="shared" si="53"/>
        <v>0</v>
      </c>
      <c r="P452" s="248">
        <f t="shared" si="53"/>
        <v>0</v>
      </c>
      <c r="Q452" s="248">
        <f t="shared" si="53"/>
        <v>0</v>
      </c>
      <c r="R452" s="248">
        <f t="shared" si="53"/>
        <v>0</v>
      </c>
      <c r="S452" s="248">
        <f t="shared" si="53"/>
        <v>0</v>
      </c>
      <c r="T452" s="248">
        <f t="shared" si="52"/>
        <v>0</v>
      </c>
      <c r="U452" s="248">
        <f t="shared" si="52"/>
        <v>0</v>
      </c>
      <c r="V452" s="248">
        <f t="shared" si="52"/>
        <v>0</v>
      </c>
      <c r="W452" s="248">
        <f t="shared" si="52"/>
        <v>0</v>
      </c>
      <c r="X452" s="248">
        <f t="shared" si="52"/>
        <v>0</v>
      </c>
      <c r="Y452" s="248">
        <f t="shared" si="52"/>
        <v>0</v>
      </c>
      <c r="Z452" s="248">
        <f t="shared" si="52"/>
        <v>0</v>
      </c>
      <c r="AA452" s="248">
        <f t="shared" si="52"/>
        <v>0</v>
      </c>
      <c r="AB452" s="248">
        <f t="shared" si="52"/>
        <v>0</v>
      </c>
    </row>
    <row r="453" spans="2:28" outlineLevel="1">
      <c r="B453" s="556">
        <f t="shared" si="49"/>
        <v>15</v>
      </c>
      <c r="C453" s="248" t="str">
        <f t="shared" si="49"/>
        <v xml:space="preserve">1 Bed / 1 Bath </v>
      </c>
      <c r="D453" s="248">
        <f t="shared" si="51"/>
        <v>0</v>
      </c>
      <c r="E453" s="248">
        <f t="shared" si="53"/>
        <v>0</v>
      </c>
      <c r="F453" s="248">
        <f t="shared" si="53"/>
        <v>0</v>
      </c>
      <c r="G453" s="248">
        <f t="shared" si="53"/>
        <v>0</v>
      </c>
      <c r="H453" s="248">
        <f t="shared" si="53"/>
        <v>0</v>
      </c>
      <c r="I453" s="248">
        <f t="shared" si="53"/>
        <v>0</v>
      </c>
      <c r="J453" s="248">
        <f t="shared" si="53"/>
        <v>0</v>
      </c>
      <c r="K453" s="248">
        <f t="shared" si="53"/>
        <v>0</v>
      </c>
      <c r="L453" s="248">
        <f t="shared" si="53"/>
        <v>0</v>
      </c>
      <c r="M453" s="248">
        <f t="shared" si="53"/>
        <v>0</v>
      </c>
      <c r="N453" s="248">
        <f t="shared" si="53"/>
        <v>0</v>
      </c>
      <c r="O453" s="248">
        <f t="shared" si="53"/>
        <v>0</v>
      </c>
      <c r="P453" s="248">
        <f t="shared" si="53"/>
        <v>0</v>
      </c>
      <c r="Q453" s="248">
        <f t="shared" si="53"/>
        <v>0</v>
      </c>
      <c r="R453" s="248">
        <f t="shared" si="53"/>
        <v>0</v>
      </c>
      <c r="S453" s="248">
        <f t="shared" si="53"/>
        <v>0</v>
      </c>
      <c r="T453" s="248">
        <f t="shared" si="52"/>
        <v>0</v>
      </c>
      <c r="U453" s="248">
        <f t="shared" si="52"/>
        <v>0</v>
      </c>
      <c r="V453" s="248">
        <f t="shared" si="52"/>
        <v>0</v>
      </c>
      <c r="W453" s="248">
        <f t="shared" si="52"/>
        <v>0</v>
      </c>
      <c r="X453" s="248">
        <f t="shared" si="52"/>
        <v>0</v>
      </c>
      <c r="Y453" s="248">
        <f t="shared" si="52"/>
        <v>0</v>
      </c>
      <c r="Z453" s="248">
        <f t="shared" si="52"/>
        <v>0</v>
      </c>
      <c r="AA453" s="248">
        <f t="shared" si="52"/>
        <v>0</v>
      </c>
      <c r="AB453" s="248">
        <f t="shared" si="52"/>
        <v>0</v>
      </c>
    </row>
    <row r="454" spans="2:28" outlineLevel="1">
      <c r="B454" s="556">
        <f t="shared" si="49"/>
        <v>16</v>
      </c>
      <c r="C454" s="248" t="str">
        <f t="shared" si="49"/>
        <v xml:space="preserve">2 Bed / 2 Bath </v>
      </c>
      <c r="D454" s="248">
        <f t="shared" si="51"/>
        <v>0</v>
      </c>
      <c r="E454" s="248">
        <f t="shared" si="53"/>
        <v>0</v>
      </c>
      <c r="F454" s="248">
        <f t="shared" si="53"/>
        <v>0</v>
      </c>
      <c r="G454" s="248">
        <f t="shared" si="53"/>
        <v>0</v>
      </c>
      <c r="H454" s="248">
        <f t="shared" si="53"/>
        <v>0</v>
      </c>
      <c r="I454" s="248">
        <f t="shared" si="53"/>
        <v>0</v>
      </c>
      <c r="J454" s="248">
        <f t="shared" si="53"/>
        <v>0</v>
      </c>
      <c r="K454" s="248">
        <f t="shared" si="53"/>
        <v>0</v>
      </c>
      <c r="L454" s="248">
        <f t="shared" si="53"/>
        <v>0</v>
      </c>
      <c r="M454" s="248">
        <f t="shared" si="53"/>
        <v>0</v>
      </c>
      <c r="N454" s="248">
        <f t="shared" si="53"/>
        <v>0</v>
      </c>
      <c r="O454" s="248">
        <f t="shared" si="53"/>
        <v>0</v>
      </c>
      <c r="P454" s="248">
        <f t="shared" si="53"/>
        <v>0</v>
      </c>
      <c r="Q454" s="248">
        <f t="shared" si="53"/>
        <v>0</v>
      </c>
      <c r="R454" s="248">
        <f t="shared" si="53"/>
        <v>0</v>
      </c>
      <c r="S454" s="248">
        <f t="shared" si="53"/>
        <v>0</v>
      </c>
      <c r="T454" s="248">
        <f t="shared" si="52"/>
        <v>0</v>
      </c>
      <c r="U454" s="248">
        <f t="shared" si="52"/>
        <v>0</v>
      </c>
      <c r="V454" s="248">
        <f t="shared" si="52"/>
        <v>0</v>
      </c>
      <c r="W454" s="248">
        <f t="shared" si="52"/>
        <v>0</v>
      </c>
      <c r="X454" s="248">
        <f t="shared" si="52"/>
        <v>0</v>
      </c>
      <c r="Y454" s="248">
        <f t="shared" si="52"/>
        <v>0</v>
      </c>
      <c r="Z454" s="248">
        <f t="shared" si="52"/>
        <v>0</v>
      </c>
      <c r="AA454" s="248">
        <f t="shared" si="52"/>
        <v>0</v>
      </c>
      <c r="AB454" s="248">
        <f t="shared" si="52"/>
        <v>0</v>
      </c>
    </row>
    <row r="455" spans="2:28" outlineLevel="1">
      <c r="B455" s="556">
        <f t="shared" ref="B455:C468" si="54">B424</f>
        <v>17</v>
      </c>
      <c r="C455" s="248" t="str">
        <f t="shared" si="54"/>
        <v xml:space="preserve">4 Bed / 2 Bath Penthouse </v>
      </c>
      <c r="D455" s="248">
        <f t="shared" si="51"/>
        <v>0</v>
      </c>
      <c r="E455" s="248">
        <f t="shared" si="53"/>
        <v>0</v>
      </c>
      <c r="F455" s="248">
        <f t="shared" si="53"/>
        <v>0</v>
      </c>
      <c r="G455" s="248">
        <f t="shared" si="53"/>
        <v>0</v>
      </c>
      <c r="H455" s="248">
        <f t="shared" si="53"/>
        <v>0</v>
      </c>
      <c r="I455" s="248">
        <f t="shared" si="53"/>
        <v>0</v>
      </c>
      <c r="J455" s="248">
        <f t="shared" si="53"/>
        <v>0</v>
      </c>
      <c r="K455" s="248">
        <f t="shared" si="53"/>
        <v>0</v>
      </c>
      <c r="L455" s="248">
        <f t="shared" si="53"/>
        <v>0</v>
      </c>
      <c r="M455" s="248">
        <f t="shared" si="53"/>
        <v>0</v>
      </c>
      <c r="N455" s="248">
        <f t="shared" si="53"/>
        <v>0</v>
      </c>
      <c r="O455" s="248">
        <f t="shared" si="53"/>
        <v>0</v>
      </c>
      <c r="P455" s="248">
        <f t="shared" si="53"/>
        <v>0</v>
      </c>
      <c r="Q455" s="248">
        <f t="shared" si="53"/>
        <v>0</v>
      </c>
      <c r="R455" s="248">
        <f t="shared" si="53"/>
        <v>0</v>
      </c>
      <c r="S455" s="248">
        <f t="shared" si="53"/>
        <v>0</v>
      </c>
      <c r="T455" s="248">
        <f t="shared" si="52"/>
        <v>0</v>
      </c>
      <c r="U455" s="248">
        <f t="shared" si="52"/>
        <v>0</v>
      </c>
      <c r="V455" s="248">
        <f t="shared" si="52"/>
        <v>0</v>
      </c>
      <c r="W455" s="248">
        <f t="shared" si="52"/>
        <v>0</v>
      </c>
      <c r="X455" s="248">
        <f t="shared" si="52"/>
        <v>0</v>
      </c>
      <c r="Y455" s="248">
        <f t="shared" si="52"/>
        <v>0</v>
      </c>
      <c r="Z455" s="248">
        <f t="shared" si="52"/>
        <v>0</v>
      </c>
      <c r="AA455" s="248">
        <f t="shared" si="52"/>
        <v>0</v>
      </c>
      <c r="AB455" s="248">
        <f t="shared" si="52"/>
        <v>0</v>
      </c>
    </row>
    <row r="456" spans="2:28" outlineLevel="1">
      <c r="B456" s="556">
        <f t="shared" si="54"/>
        <v>18</v>
      </c>
      <c r="C456" s="248" t="str">
        <f t="shared" si="54"/>
        <v xml:space="preserve">2 Bed / 2 Bath </v>
      </c>
      <c r="D456" s="248">
        <f t="shared" si="51"/>
        <v>0</v>
      </c>
      <c r="E456" s="248">
        <f t="shared" si="53"/>
        <v>0</v>
      </c>
      <c r="F456" s="248">
        <f t="shared" si="53"/>
        <v>0</v>
      </c>
      <c r="G456" s="248">
        <f t="shared" si="53"/>
        <v>0</v>
      </c>
      <c r="H456" s="248">
        <f t="shared" si="53"/>
        <v>0</v>
      </c>
      <c r="I456" s="248">
        <f t="shared" si="53"/>
        <v>0</v>
      </c>
      <c r="J456" s="248">
        <f t="shared" si="53"/>
        <v>0</v>
      </c>
      <c r="K456" s="248">
        <f t="shared" si="53"/>
        <v>0</v>
      </c>
      <c r="L456" s="248">
        <f t="shared" si="53"/>
        <v>0</v>
      </c>
      <c r="M456" s="248">
        <f t="shared" si="53"/>
        <v>0</v>
      </c>
      <c r="N456" s="248">
        <f t="shared" si="53"/>
        <v>0</v>
      </c>
      <c r="O456" s="248">
        <f t="shared" si="53"/>
        <v>0</v>
      </c>
      <c r="P456" s="248">
        <f t="shared" si="53"/>
        <v>0</v>
      </c>
      <c r="Q456" s="248">
        <f t="shared" si="53"/>
        <v>0</v>
      </c>
      <c r="R456" s="248">
        <f t="shared" si="53"/>
        <v>0</v>
      </c>
      <c r="S456" s="248">
        <f t="shared" si="53"/>
        <v>0</v>
      </c>
      <c r="T456" s="248">
        <f t="shared" si="52"/>
        <v>0</v>
      </c>
      <c r="U456" s="248">
        <f t="shared" si="52"/>
        <v>0</v>
      </c>
      <c r="V456" s="248">
        <f t="shared" si="52"/>
        <v>0</v>
      </c>
      <c r="W456" s="248">
        <f t="shared" si="52"/>
        <v>0</v>
      </c>
      <c r="X456" s="248">
        <f t="shared" si="52"/>
        <v>0</v>
      </c>
      <c r="Y456" s="248">
        <f t="shared" si="52"/>
        <v>0</v>
      </c>
      <c r="Z456" s="248">
        <f t="shared" si="52"/>
        <v>0</v>
      </c>
      <c r="AA456" s="248">
        <f t="shared" si="52"/>
        <v>0</v>
      </c>
      <c r="AB456" s="248">
        <f t="shared" si="52"/>
        <v>0</v>
      </c>
    </row>
    <row r="457" spans="2:28" outlineLevel="1">
      <c r="B457" s="556">
        <f t="shared" si="54"/>
        <v>19</v>
      </c>
      <c r="C457" s="248">
        <f t="shared" si="54"/>
        <v>0</v>
      </c>
      <c r="D457" s="248">
        <f t="shared" si="51"/>
        <v>0</v>
      </c>
      <c r="E457" s="248">
        <f t="shared" si="53"/>
        <v>0</v>
      </c>
      <c r="F457" s="248">
        <f t="shared" si="53"/>
        <v>0</v>
      </c>
      <c r="G457" s="248">
        <f t="shared" si="53"/>
        <v>0</v>
      </c>
      <c r="H457" s="248">
        <f t="shared" si="53"/>
        <v>0</v>
      </c>
      <c r="I457" s="248">
        <f t="shared" si="53"/>
        <v>0</v>
      </c>
      <c r="J457" s="248">
        <f t="shared" si="53"/>
        <v>0</v>
      </c>
      <c r="K457" s="248">
        <f t="shared" si="53"/>
        <v>0</v>
      </c>
      <c r="L457" s="248">
        <f t="shared" si="53"/>
        <v>0</v>
      </c>
      <c r="M457" s="248">
        <f t="shared" si="53"/>
        <v>0</v>
      </c>
      <c r="N457" s="248">
        <f t="shared" si="53"/>
        <v>0</v>
      </c>
      <c r="O457" s="248">
        <f t="shared" si="53"/>
        <v>0</v>
      </c>
      <c r="P457" s="248">
        <f t="shared" si="53"/>
        <v>0</v>
      </c>
      <c r="Q457" s="248">
        <f t="shared" si="53"/>
        <v>0</v>
      </c>
      <c r="R457" s="248">
        <f t="shared" si="53"/>
        <v>0</v>
      </c>
      <c r="S457" s="248">
        <f t="shared" si="53"/>
        <v>0</v>
      </c>
      <c r="T457" s="248">
        <f t="shared" si="52"/>
        <v>0</v>
      </c>
      <c r="U457" s="248">
        <f t="shared" si="52"/>
        <v>0</v>
      </c>
      <c r="V457" s="248">
        <f t="shared" si="52"/>
        <v>0</v>
      </c>
      <c r="W457" s="248">
        <f t="shared" si="52"/>
        <v>0</v>
      </c>
      <c r="X457" s="248">
        <f t="shared" si="52"/>
        <v>0</v>
      </c>
      <c r="Y457" s="248">
        <f t="shared" si="52"/>
        <v>0</v>
      </c>
      <c r="Z457" s="248">
        <f t="shared" si="52"/>
        <v>0</v>
      </c>
      <c r="AA457" s="248">
        <f t="shared" si="52"/>
        <v>0</v>
      </c>
      <c r="AB457" s="248">
        <f t="shared" si="52"/>
        <v>0</v>
      </c>
    </row>
    <row r="458" spans="2:28" outlineLevel="1">
      <c r="B458" s="556">
        <f t="shared" si="54"/>
        <v>20</v>
      </c>
      <c r="C458" s="248">
        <f t="shared" si="54"/>
        <v>0</v>
      </c>
      <c r="D458" s="248">
        <f t="shared" si="51"/>
        <v>0</v>
      </c>
      <c r="E458" s="248">
        <f t="shared" si="53"/>
        <v>0</v>
      </c>
      <c r="F458" s="248">
        <f t="shared" si="53"/>
        <v>0</v>
      </c>
      <c r="G458" s="248">
        <f t="shared" si="53"/>
        <v>0</v>
      </c>
      <c r="H458" s="248">
        <f t="shared" si="53"/>
        <v>0</v>
      </c>
      <c r="I458" s="248">
        <f t="shared" si="53"/>
        <v>0</v>
      </c>
      <c r="J458" s="248">
        <f t="shared" si="53"/>
        <v>0</v>
      </c>
      <c r="K458" s="248">
        <f t="shared" si="53"/>
        <v>0</v>
      </c>
      <c r="L458" s="248">
        <f t="shared" si="53"/>
        <v>0</v>
      </c>
      <c r="M458" s="248">
        <f t="shared" si="53"/>
        <v>0</v>
      </c>
      <c r="N458" s="248">
        <f t="shared" si="53"/>
        <v>0</v>
      </c>
      <c r="O458" s="248">
        <f t="shared" si="53"/>
        <v>0</v>
      </c>
      <c r="P458" s="248">
        <f t="shared" si="53"/>
        <v>0</v>
      </c>
      <c r="Q458" s="248">
        <f t="shared" si="53"/>
        <v>0</v>
      </c>
      <c r="R458" s="248">
        <f t="shared" si="53"/>
        <v>0</v>
      </c>
      <c r="S458" s="248">
        <f t="shared" si="53"/>
        <v>0</v>
      </c>
      <c r="T458" s="248">
        <f t="shared" si="52"/>
        <v>0</v>
      </c>
      <c r="U458" s="248">
        <f t="shared" si="52"/>
        <v>0</v>
      </c>
      <c r="V458" s="248">
        <f t="shared" si="52"/>
        <v>0</v>
      </c>
      <c r="W458" s="248">
        <f t="shared" si="52"/>
        <v>0</v>
      </c>
      <c r="X458" s="248">
        <f t="shared" si="52"/>
        <v>0</v>
      </c>
      <c r="Y458" s="248">
        <f t="shared" si="52"/>
        <v>0</v>
      </c>
      <c r="Z458" s="248">
        <f t="shared" si="52"/>
        <v>0</v>
      </c>
      <c r="AA458" s="248">
        <f t="shared" si="52"/>
        <v>0</v>
      </c>
      <c r="AB458" s="248">
        <f t="shared" si="52"/>
        <v>0</v>
      </c>
    </row>
    <row r="459" spans="2:28" outlineLevel="1">
      <c r="B459" s="556">
        <f t="shared" si="54"/>
        <v>21</v>
      </c>
      <c r="C459" s="248">
        <f t="shared" si="54"/>
        <v>0</v>
      </c>
      <c r="D459" s="248">
        <f t="shared" si="51"/>
        <v>0</v>
      </c>
      <c r="E459" s="248">
        <f t="shared" si="53"/>
        <v>0</v>
      </c>
      <c r="F459" s="248">
        <f t="shared" si="53"/>
        <v>0</v>
      </c>
      <c r="G459" s="248">
        <f t="shared" si="53"/>
        <v>0</v>
      </c>
      <c r="H459" s="248">
        <f t="shared" si="53"/>
        <v>0</v>
      </c>
      <c r="I459" s="248">
        <f t="shared" si="53"/>
        <v>0</v>
      </c>
      <c r="J459" s="248">
        <f t="shared" si="53"/>
        <v>0</v>
      </c>
      <c r="K459" s="248">
        <f t="shared" si="53"/>
        <v>0</v>
      </c>
      <c r="L459" s="248">
        <f t="shared" si="53"/>
        <v>0</v>
      </c>
      <c r="M459" s="248">
        <f t="shared" si="53"/>
        <v>0</v>
      </c>
      <c r="N459" s="248">
        <f t="shared" si="53"/>
        <v>0</v>
      </c>
      <c r="O459" s="248">
        <f t="shared" si="53"/>
        <v>0</v>
      </c>
      <c r="P459" s="248">
        <f t="shared" si="53"/>
        <v>0</v>
      </c>
      <c r="Q459" s="248">
        <f t="shared" si="53"/>
        <v>0</v>
      </c>
      <c r="R459" s="248">
        <f t="shared" si="53"/>
        <v>0</v>
      </c>
      <c r="S459" s="248">
        <f t="shared" si="53"/>
        <v>0</v>
      </c>
      <c r="T459" s="248">
        <f t="shared" si="52"/>
        <v>0</v>
      </c>
      <c r="U459" s="248">
        <f t="shared" si="52"/>
        <v>0</v>
      </c>
      <c r="V459" s="248">
        <f t="shared" si="52"/>
        <v>0</v>
      </c>
      <c r="W459" s="248">
        <f t="shared" si="52"/>
        <v>0</v>
      </c>
      <c r="X459" s="248">
        <f t="shared" si="52"/>
        <v>0</v>
      </c>
      <c r="Y459" s="248">
        <f t="shared" si="52"/>
        <v>0</v>
      </c>
      <c r="Z459" s="248">
        <f t="shared" si="52"/>
        <v>0</v>
      </c>
      <c r="AA459" s="248">
        <f t="shared" si="52"/>
        <v>0</v>
      </c>
      <c r="AB459" s="248">
        <f t="shared" si="52"/>
        <v>0</v>
      </c>
    </row>
    <row r="460" spans="2:28" outlineLevel="1">
      <c r="B460" s="556">
        <f t="shared" si="54"/>
        <v>22</v>
      </c>
      <c r="C460" s="248">
        <f t="shared" si="54"/>
        <v>0</v>
      </c>
      <c r="D460" s="248">
        <f t="shared" si="51"/>
        <v>0</v>
      </c>
      <c r="E460" s="248">
        <f t="shared" si="53"/>
        <v>0</v>
      </c>
      <c r="F460" s="248">
        <f t="shared" si="53"/>
        <v>0</v>
      </c>
      <c r="G460" s="248">
        <f t="shared" si="53"/>
        <v>0</v>
      </c>
      <c r="H460" s="248">
        <f t="shared" si="53"/>
        <v>0</v>
      </c>
      <c r="I460" s="248">
        <f t="shared" si="53"/>
        <v>0</v>
      </c>
      <c r="J460" s="248">
        <f t="shared" si="53"/>
        <v>0</v>
      </c>
      <c r="K460" s="248">
        <f t="shared" si="53"/>
        <v>0</v>
      </c>
      <c r="L460" s="248">
        <f t="shared" si="53"/>
        <v>0</v>
      </c>
      <c r="M460" s="248">
        <f t="shared" si="53"/>
        <v>0</v>
      </c>
      <c r="N460" s="248">
        <f t="shared" si="53"/>
        <v>0</v>
      </c>
      <c r="O460" s="248">
        <f t="shared" si="53"/>
        <v>0</v>
      </c>
      <c r="P460" s="248">
        <f t="shared" si="53"/>
        <v>0</v>
      </c>
      <c r="Q460" s="248">
        <f t="shared" si="53"/>
        <v>0</v>
      </c>
      <c r="R460" s="248">
        <f t="shared" si="53"/>
        <v>0</v>
      </c>
      <c r="S460" s="248">
        <f t="shared" si="53"/>
        <v>0</v>
      </c>
      <c r="T460" s="248">
        <f t="shared" si="52"/>
        <v>0</v>
      </c>
      <c r="U460" s="248">
        <f t="shared" si="52"/>
        <v>0</v>
      </c>
      <c r="V460" s="248">
        <f t="shared" si="52"/>
        <v>0</v>
      </c>
      <c r="W460" s="248">
        <f t="shared" si="52"/>
        <v>0</v>
      </c>
      <c r="X460" s="248">
        <f t="shared" si="52"/>
        <v>0</v>
      </c>
      <c r="Y460" s="248">
        <f t="shared" si="52"/>
        <v>0</v>
      </c>
      <c r="Z460" s="248">
        <f t="shared" si="52"/>
        <v>0</v>
      </c>
      <c r="AA460" s="248">
        <f t="shared" si="52"/>
        <v>0</v>
      </c>
      <c r="AB460" s="248">
        <f t="shared" si="52"/>
        <v>0</v>
      </c>
    </row>
    <row r="461" spans="2:28" outlineLevel="1">
      <c r="B461" s="556">
        <f t="shared" si="54"/>
        <v>23</v>
      </c>
      <c r="C461" s="248">
        <f t="shared" si="54"/>
        <v>0</v>
      </c>
      <c r="D461" s="248">
        <f t="shared" si="51"/>
        <v>0</v>
      </c>
      <c r="E461" s="248">
        <f t="shared" si="53"/>
        <v>0</v>
      </c>
      <c r="F461" s="248">
        <f t="shared" si="53"/>
        <v>0</v>
      </c>
      <c r="G461" s="248">
        <f t="shared" si="53"/>
        <v>0</v>
      </c>
      <c r="H461" s="248">
        <f t="shared" si="53"/>
        <v>0</v>
      </c>
      <c r="I461" s="248">
        <f t="shared" si="53"/>
        <v>0</v>
      </c>
      <c r="J461" s="248">
        <f t="shared" si="53"/>
        <v>0</v>
      </c>
      <c r="K461" s="248">
        <f t="shared" si="53"/>
        <v>0</v>
      </c>
      <c r="L461" s="248">
        <f t="shared" si="53"/>
        <v>0</v>
      </c>
      <c r="M461" s="248">
        <f t="shared" si="53"/>
        <v>0</v>
      </c>
      <c r="N461" s="248">
        <f t="shared" si="53"/>
        <v>0</v>
      </c>
      <c r="O461" s="248">
        <f t="shared" si="53"/>
        <v>0</v>
      </c>
      <c r="P461" s="248">
        <f t="shared" si="53"/>
        <v>0</v>
      </c>
      <c r="Q461" s="248">
        <f t="shared" si="53"/>
        <v>0</v>
      </c>
      <c r="R461" s="248">
        <f t="shared" si="53"/>
        <v>0</v>
      </c>
      <c r="S461" s="248">
        <f t="shared" si="53"/>
        <v>0</v>
      </c>
      <c r="T461" s="248">
        <f t="shared" si="52"/>
        <v>0</v>
      </c>
      <c r="U461" s="248">
        <f t="shared" si="52"/>
        <v>0</v>
      </c>
      <c r="V461" s="248">
        <f t="shared" si="52"/>
        <v>0</v>
      </c>
      <c r="W461" s="248">
        <f t="shared" si="52"/>
        <v>0</v>
      </c>
      <c r="X461" s="248">
        <f t="shared" si="52"/>
        <v>0</v>
      </c>
      <c r="Y461" s="248">
        <f t="shared" si="52"/>
        <v>0</v>
      </c>
      <c r="Z461" s="248">
        <f t="shared" si="52"/>
        <v>0</v>
      </c>
      <c r="AA461" s="248">
        <f t="shared" si="52"/>
        <v>0</v>
      </c>
      <c r="AB461" s="248">
        <f t="shared" si="52"/>
        <v>0</v>
      </c>
    </row>
    <row r="462" spans="2:28" outlineLevel="1">
      <c r="B462" s="556">
        <f t="shared" si="54"/>
        <v>24</v>
      </c>
      <c r="C462" s="248">
        <f t="shared" si="54"/>
        <v>0</v>
      </c>
      <c r="D462" s="248">
        <f t="shared" si="51"/>
        <v>0</v>
      </c>
      <c r="E462" s="248">
        <f t="shared" si="53"/>
        <v>0</v>
      </c>
      <c r="F462" s="248">
        <f t="shared" si="53"/>
        <v>0</v>
      </c>
      <c r="G462" s="248">
        <f t="shared" si="53"/>
        <v>0</v>
      </c>
      <c r="H462" s="248">
        <f t="shared" si="53"/>
        <v>0</v>
      </c>
      <c r="I462" s="248">
        <f t="shared" si="53"/>
        <v>0</v>
      </c>
      <c r="J462" s="248">
        <f t="shared" si="53"/>
        <v>0</v>
      </c>
      <c r="K462" s="248">
        <f t="shared" si="53"/>
        <v>0</v>
      </c>
      <c r="L462" s="248">
        <f t="shared" si="53"/>
        <v>0</v>
      </c>
      <c r="M462" s="248">
        <f t="shared" si="53"/>
        <v>0</v>
      </c>
      <c r="N462" s="248">
        <f t="shared" si="53"/>
        <v>0</v>
      </c>
      <c r="O462" s="248">
        <f t="shared" si="53"/>
        <v>0</v>
      </c>
      <c r="P462" s="248">
        <f t="shared" si="53"/>
        <v>0</v>
      </c>
      <c r="Q462" s="248">
        <f t="shared" si="53"/>
        <v>0</v>
      </c>
      <c r="R462" s="248">
        <f t="shared" si="53"/>
        <v>0</v>
      </c>
      <c r="S462" s="248">
        <f t="shared" si="53"/>
        <v>0</v>
      </c>
      <c r="T462" s="248">
        <f t="shared" si="52"/>
        <v>0</v>
      </c>
      <c r="U462" s="248">
        <f t="shared" si="52"/>
        <v>0</v>
      </c>
      <c r="V462" s="248">
        <f t="shared" si="52"/>
        <v>0</v>
      </c>
      <c r="W462" s="248">
        <f t="shared" si="52"/>
        <v>0</v>
      </c>
      <c r="X462" s="248">
        <f t="shared" si="52"/>
        <v>0</v>
      </c>
      <c r="Y462" s="248">
        <f t="shared" si="52"/>
        <v>0</v>
      </c>
      <c r="Z462" s="248">
        <f t="shared" si="52"/>
        <v>0</v>
      </c>
      <c r="AA462" s="248">
        <f t="shared" si="52"/>
        <v>0</v>
      </c>
      <c r="AB462" s="248">
        <f t="shared" si="52"/>
        <v>0</v>
      </c>
    </row>
    <row r="463" spans="2:28" outlineLevel="1">
      <c r="B463" s="556">
        <f t="shared" si="54"/>
        <v>25</v>
      </c>
      <c r="C463" s="248">
        <f t="shared" si="54"/>
        <v>0</v>
      </c>
      <c r="D463" s="248">
        <f t="shared" si="51"/>
        <v>0</v>
      </c>
      <c r="E463" s="248">
        <f t="shared" si="53"/>
        <v>0</v>
      </c>
      <c r="F463" s="248">
        <f t="shared" si="53"/>
        <v>0</v>
      </c>
      <c r="G463" s="248">
        <f t="shared" si="53"/>
        <v>0</v>
      </c>
      <c r="H463" s="248">
        <f t="shared" si="53"/>
        <v>0</v>
      </c>
      <c r="I463" s="248">
        <f t="shared" si="53"/>
        <v>0</v>
      </c>
      <c r="J463" s="248">
        <f t="shared" si="53"/>
        <v>0</v>
      </c>
      <c r="K463" s="248">
        <f t="shared" si="53"/>
        <v>0</v>
      </c>
      <c r="L463" s="248">
        <f t="shared" si="53"/>
        <v>0</v>
      </c>
      <c r="M463" s="248">
        <f t="shared" si="53"/>
        <v>0</v>
      </c>
      <c r="N463" s="248">
        <f t="shared" si="53"/>
        <v>0</v>
      </c>
      <c r="O463" s="248">
        <f t="shared" si="53"/>
        <v>0</v>
      </c>
      <c r="P463" s="248">
        <f t="shared" si="53"/>
        <v>0</v>
      </c>
      <c r="Q463" s="248">
        <f t="shared" si="53"/>
        <v>0</v>
      </c>
      <c r="R463" s="248">
        <f t="shared" si="53"/>
        <v>0</v>
      </c>
      <c r="S463" s="248">
        <f t="shared" si="53"/>
        <v>0</v>
      </c>
      <c r="T463" s="248">
        <f t="shared" si="52"/>
        <v>0</v>
      </c>
      <c r="U463" s="248">
        <f t="shared" si="52"/>
        <v>0</v>
      </c>
      <c r="V463" s="248">
        <f t="shared" si="52"/>
        <v>0</v>
      </c>
      <c r="W463" s="248">
        <f t="shared" si="52"/>
        <v>0</v>
      </c>
      <c r="X463" s="248">
        <f t="shared" si="52"/>
        <v>0</v>
      </c>
      <c r="Y463" s="248">
        <f t="shared" si="52"/>
        <v>0</v>
      </c>
      <c r="Z463" s="248">
        <f t="shared" si="52"/>
        <v>0</v>
      </c>
      <c r="AA463" s="248">
        <f t="shared" si="52"/>
        <v>0</v>
      </c>
      <c r="AB463" s="248">
        <f t="shared" si="52"/>
        <v>0</v>
      </c>
    </row>
    <row r="464" spans="2:28" outlineLevel="1">
      <c r="B464" s="556">
        <f t="shared" si="54"/>
        <v>26</v>
      </c>
      <c r="C464" s="248">
        <f t="shared" si="54"/>
        <v>0</v>
      </c>
      <c r="D464" s="248">
        <f t="shared" si="51"/>
        <v>0</v>
      </c>
      <c r="E464" s="248">
        <f t="shared" si="53"/>
        <v>0</v>
      </c>
      <c r="F464" s="248">
        <f t="shared" si="53"/>
        <v>0</v>
      </c>
      <c r="G464" s="248">
        <f t="shared" si="53"/>
        <v>0</v>
      </c>
      <c r="H464" s="248">
        <f t="shared" si="53"/>
        <v>0</v>
      </c>
      <c r="I464" s="248">
        <f t="shared" si="53"/>
        <v>0</v>
      </c>
      <c r="J464" s="248">
        <f t="shared" si="53"/>
        <v>0</v>
      </c>
      <c r="K464" s="248">
        <f t="shared" si="53"/>
        <v>0</v>
      </c>
      <c r="L464" s="248">
        <f t="shared" si="53"/>
        <v>0</v>
      </c>
      <c r="M464" s="248">
        <f t="shared" si="53"/>
        <v>0</v>
      </c>
      <c r="N464" s="248">
        <f t="shared" si="53"/>
        <v>0</v>
      </c>
      <c r="O464" s="248">
        <f t="shared" si="53"/>
        <v>0</v>
      </c>
      <c r="P464" s="248">
        <f t="shared" si="53"/>
        <v>0</v>
      </c>
      <c r="Q464" s="248">
        <f t="shared" si="53"/>
        <v>0</v>
      </c>
      <c r="R464" s="248">
        <f t="shared" si="53"/>
        <v>0</v>
      </c>
      <c r="S464" s="248">
        <f t="shared" si="53"/>
        <v>0</v>
      </c>
      <c r="T464" s="248">
        <f t="shared" si="52"/>
        <v>0</v>
      </c>
      <c r="U464" s="248">
        <f t="shared" si="52"/>
        <v>0</v>
      </c>
      <c r="V464" s="248">
        <f t="shared" si="52"/>
        <v>0</v>
      </c>
      <c r="W464" s="248">
        <f t="shared" si="52"/>
        <v>0</v>
      </c>
      <c r="X464" s="248">
        <f t="shared" si="52"/>
        <v>0</v>
      </c>
      <c r="Y464" s="248">
        <f t="shared" si="52"/>
        <v>0</v>
      </c>
      <c r="Z464" s="248">
        <f t="shared" si="52"/>
        <v>0</v>
      </c>
      <c r="AA464" s="248">
        <f t="shared" si="52"/>
        <v>0</v>
      </c>
      <c r="AB464" s="248">
        <f t="shared" si="52"/>
        <v>0</v>
      </c>
    </row>
    <row r="465" spans="2:28" outlineLevel="1">
      <c r="B465" s="556">
        <f t="shared" si="54"/>
        <v>27</v>
      </c>
      <c r="C465" s="248">
        <f t="shared" si="54"/>
        <v>0</v>
      </c>
      <c r="D465" s="248">
        <f t="shared" si="51"/>
        <v>0</v>
      </c>
      <c r="E465" s="248">
        <f t="shared" si="53"/>
        <v>0</v>
      </c>
      <c r="F465" s="248">
        <f t="shared" si="53"/>
        <v>0</v>
      </c>
      <c r="G465" s="248">
        <f t="shared" si="53"/>
        <v>0</v>
      </c>
      <c r="H465" s="248">
        <f t="shared" si="53"/>
        <v>0</v>
      </c>
      <c r="I465" s="248">
        <f t="shared" si="53"/>
        <v>0</v>
      </c>
      <c r="J465" s="248">
        <f t="shared" si="53"/>
        <v>0</v>
      </c>
      <c r="K465" s="248">
        <f t="shared" si="53"/>
        <v>0</v>
      </c>
      <c r="L465" s="248">
        <f t="shared" si="53"/>
        <v>0</v>
      </c>
      <c r="M465" s="248">
        <f t="shared" si="53"/>
        <v>0</v>
      </c>
      <c r="N465" s="248">
        <f t="shared" si="53"/>
        <v>0</v>
      </c>
      <c r="O465" s="248">
        <f t="shared" si="53"/>
        <v>0</v>
      </c>
      <c r="P465" s="248">
        <f t="shared" si="53"/>
        <v>0</v>
      </c>
      <c r="Q465" s="248">
        <f t="shared" si="53"/>
        <v>0</v>
      </c>
      <c r="R465" s="248">
        <f t="shared" si="53"/>
        <v>0</v>
      </c>
      <c r="S465" s="248">
        <f t="shared" si="53"/>
        <v>0</v>
      </c>
      <c r="T465" s="248">
        <f t="shared" si="53"/>
        <v>0</v>
      </c>
      <c r="U465" s="248">
        <f t="shared" ref="U465:AB468" si="55">T465+U496</f>
        <v>0</v>
      </c>
      <c r="V465" s="248">
        <f t="shared" si="55"/>
        <v>0</v>
      </c>
      <c r="W465" s="248">
        <f t="shared" si="55"/>
        <v>0</v>
      </c>
      <c r="X465" s="248">
        <f t="shared" si="55"/>
        <v>0</v>
      </c>
      <c r="Y465" s="248">
        <f t="shared" si="55"/>
        <v>0</v>
      </c>
      <c r="Z465" s="248">
        <f t="shared" si="55"/>
        <v>0</v>
      </c>
      <c r="AA465" s="248">
        <f t="shared" si="55"/>
        <v>0</v>
      </c>
      <c r="AB465" s="248">
        <f t="shared" si="55"/>
        <v>0</v>
      </c>
    </row>
    <row r="466" spans="2:28" outlineLevel="1">
      <c r="B466" s="556">
        <f t="shared" si="54"/>
        <v>28</v>
      </c>
      <c r="C466" s="248">
        <f t="shared" si="54"/>
        <v>0</v>
      </c>
      <c r="D466" s="248">
        <f t="shared" si="51"/>
        <v>0</v>
      </c>
      <c r="E466" s="248">
        <f t="shared" ref="E466:T468" si="56">D466+E497</f>
        <v>0</v>
      </c>
      <c r="F466" s="248">
        <f t="shared" si="56"/>
        <v>0</v>
      </c>
      <c r="G466" s="248">
        <f t="shared" si="56"/>
        <v>0</v>
      </c>
      <c r="H466" s="248">
        <f t="shared" si="56"/>
        <v>0</v>
      </c>
      <c r="I466" s="248">
        <f t="shared" si="56"/>
        <v>0</v>
      </c>
      <c r="J466" s="248">
        <f t="shared" si="56"/>
        <v>0</v>
      </c>
      <c r="K466" s="248">
        <f t="shared" si="56"/>
        <v>0</v>
      </c>
      <c r="L466" s="248">
        <f t="shared" si="56"/>
        <v>0</v>
      </c>
      <c r="M466" s="248">
        <f t="shared" si="56"/>
        <v>0</v>
      </c>
      <c r="N466" s="248">
        <f t="shared" si="56"/>
        <v>0</v>
      </c>
      <c r="O466" s="248">
        <f t="shared" si="56"/>
        <v>0</v>
      </c>
      <c r="P466" s="248">
        <f t="shared" si="56"/>
        <v>0</v>
      </c>
      <c r="Q466" s="248">
        <f t="shared" si="56"/>
        <v>0</v>
      </c>
      <c r="R466" s="248">
        <f t="shared" si="56"/>
        <v>0</v>
      </c>
      <c r="S466" s="248">
        <f t="shared" si="56"/>
        <v>0</v>
      </c>
      <c r="T466" s="248">
        <f t="shared" si="56"/>
        <v>0</v>
      </c>
      <c r="U466" s="248">
        <f t="shared" si="55"/>
        <v>0</v>
      </c>
      <c r="V466" s="248">
        <f t="shared" si="55"/>
        <v>0</v>
      </c>
      <c r="W466" s="248">
        <f t="shared" si="55"/>
        <v>0</v>
      </c>
      <c r="X466" s="248">
        <f t="shared" si="55"/>
        <v>0</v>
      </c>
      <c r="Y466" s="248">
        <f t="shared" si="55"/>
        <v>0</v>
      </c>
      <c r="Z466" s="248">
        <f t="shared" si="55"/>
        <v>0</v>
      </c>
      <c r="AA466" s="248">
        <f t="shared" si="55"/>
        <v>0</v>
      </c>
      <c r="AB466" s="248">
        <f t="shared" si="55"/>
        <v>0</v>
      </c>
    </row>
    <row r="467" spans="2:28" outlineLevel="1">
      <c r="B467" s="556">
        <f t="shared" si="54"/>
        <v>29</v>
      </c>
      <c r="C467" s="248">
        <f t="shared" si="54"/>
        <v>0</v>
      </c>
      <c r="D467" s="248">
        <f t="shared" si="51"/>
        <v>0</v>
      </c>
      <c r="E467" s="248">
        <f t="shared" si="56"/>
        <v>0</v>
      </c>
      <c r="F467" s="248">
        <f t="shared" si="56"/>
        <v>0</v>
      </c>
      <c r="G467" s="248">
        <f t="shared" si="56"/>
        <v>0</v>
      </c>
      <c r="H467" s="248">
        <f t="shared" si="56"/>
        <v>0</v>
      </c>
      <c r="I467" s="248">
        <f t="shared" si="56"/>
        <v>0</v>
      </c>
      <c r="J467" s="248">
        <f t="shared" si="56"/>
        <v>0</v>
      </c>
      <c r="K467" s="248">
        <f t="shared" si="56"/>
        <v>0</v>
      </c>
      <c r="L467" s="248">
        <f t="shared" si="56"/>
        <v>0</v>
      </c>
      <c r="M467" s="248">
        <f t="shared" si="56"/>
        <v>0</v>
      </c>
      <c r="N467" s="248">
        <f t="shared" si="56"/>
        <v>0</v>
      </c>
      <c r="O467" s="248">
        <f t="shared" si="56"/>
        <v>0</v>
      </c>
      <c r="P467" s="248">
        <f t="shared" si="56"/>
        <v>0</v>
      </c>
      <c r="Q467" s="248">
        <f t="shared" si="56"/>
        <v>0</v>
      </c>
      <c r="R467" s="248">
        <f t="shared" si="56"/>
        <v>0</v>
      </c>
      <c r="S467" s="248">
        <f t="shared" si="56"/>
        <v>0</v>
      </c>
      <c r="T467" s="248">
        <f t="shared" si="56"/>
        <v>0</v>
      </c>
      <c r="U467" s="248">
        <f t="shared" si="55"/>
        <v>0</v>
      </c>
      <c r="V467" s="248">
        <f t="shared" si="55"/>
        <v>0</v>
      </c>
      <c r="W467" s="248">
        <f t="shared" si="55"/>
        <v>0</v>
      </c>
      <c r="X467" s="248">
        <f t="shared" si="55"/>
        <v>0</v>
      </c>
      <c r="Y467" s="248">
        <f t="shared" si="55"/>
        <v>0</v>
      </c>
      <c r="Z467" s="248">
        <f t="shared" si="55"/>
        <v>0</v>
      </c>
      <c r="AA467" s="248">
        <f t="shared" si="55"/>
        <v>0</v>
      </c>
      <c r="AB467" s="248">
        <f t="shared" si="55"/>
        <v>0</v>
      </c>
    </row>
    <row r="468" spans="2:28" outlineLevel="1">
      <c r="B468" s="556">
        <f t="shared" si="54"/>
        <v>30</v>
      </c>
      <c r="C468" s="248">
        <f t="shared" si="54"/>
        <v>0</v>
      </c>
      <c r="D468" s="248">
        <f t="shared" si="51"/>
        <v>0</v>
      </c>
      <c r="E468" s="248">
        <f t="shared" si="56"/>
        <v>0</v>
      </c>
      <c r="F468" s="248">
        <f t="shared" si="56"/>
        <v>0</v>
      </c>
      <c r="G468" s="248">
        <f t="shared" si="56"/>
        <v>0</v>
      </c>
      <c r="H468" s="248">
        <f t="shared" si="56"/>
        <v>0</v>
      </c>
      <c r="I468" s="248">
        <f t="shared" si="56"/>
        <v>0</v>
      </c>
      <c r="J468" s="248">
        <f t="shared" si="56"/>
        <v>0</v>
      </c>
      <c r="K468" s="248">
        <f t="shared" si="56"/>
        <v>0</v>
      </c>
      <c r="L468" s="248">
        <f t="shared" si="56"/>
        <v>0</v>
      </c>
      <c r="M468" s="248">
        <f t="shared" si="56"/>
        <v>0</v>
      </c>
      <c r="N468" s="248">
        <f t="shared" si="56"/>
        <v>0</v>
      </c>
      <c r="O468" s="248">
        <f t="shared" si="56"/>
        <v>0</v>
      </c>
      <c r="P468" s="248">
        <f t="shared" si="56"/>
        <v>0</v>
      </c>
      <c r="Q468" s="248">
        <f t="shared" si="56"/>
        <v>0</v>
      </c>
      <c r="R468" s="248">
        <f t="shared" si="56"/>
        <v>0</v>
      </c>
      <c r="S468" s="248">
        <f t="shared" si="56"/>
        <v>0</v>
      </c>
      <c r="T468" s="248">
        <f t="shared" si="56"/>
        <v>0</v>
      </c>
      <c r="U468" s="248">
        <f t="shared" si="55"/>
        <v>0</v>
      </c>
      <c r="V468" s="248">
        <f t="shared" si="55"/>
        <v>0</v>
      </c>
      <c r="W468" s="248">
        <f t="shared" si="55"/>
        <v>0</v>
      </c>
      <c r="X468" s="248">
        <f t="shared" si="55"/>
        <v>0</v>
      </c>
      <c r="Y468" s="248">
        <f t="shared" si="55"/>
        <v>0</v>
      </c>
      <c r="Z468" s="248">
        <f t="shared" si="55"/>
        <v>0</v>
      </c>
      <c r="AA468" s="248">
        <f t="shared" si="55"/>
        <v>0</v>
      </c>
      <c r="AB468" s="248">
        <f t="shared" si="55"/>
        <v>0</v>
      </c>
    </row>
    <row r="469" spans="2:28" outlineLevel="1">
      <c r="B469" s="556"/>
      <c r="C469" s="21" t="s">
        <v>282</v>
      </c>
    </row>
    <row r="470" spans="2:28" outlineLevel="1">
      <c r="B470" s="556"/>
      <c r="C470" s="4" t="str">
        <f t="shared" ref="C470:C485" si="57">C439</f>
        <v>Studio</v>
      </c>
      <c r="D470" s="248"/>
      <c r="E470" s="4">
        <f t="shared" ref="E470:AB470" si="58">IF(D439&lt;($T344+$E344),E408*MIN($G344,($T344+$E344)-D439),0)</f>
        <v>0</v>
      </c>
      <c r="F470" s="4">
        <f t="shared" si="58"/>
        <v>0</v>
      </c>
      <c r="G470" s="4">
        <f t="shared" si="58"/>
        <v>0</v>
      </c>
      <c r="H470" s="4">
        <f t="shared" si="58"/>
        <v>0</v>
      </c>
      <c r="I470" s="4">
        <f t="shared" si="58"/>
        <v>0</v>
      </c>
      <c r="J470" s="4">
        <f t="shared" si="58"/>
        <v>0</v>
      </c>
      <c r="K470" s="4">
        <f t="shared" si="58"/>
        <v>0</v>
      </c>
      <c r="L470" s="4">
        <f t="shared" si="58"/>
        <v>0</v>
      </c>
      <c r="M470" s="4">
        <f t="shared" si="58"/>
        <v>0</v>
      </c>
      <c r="N470" s="4">
        <f t="shared" si="58"/>
        <v>0</v>
      </c>
      <c r="O470" s="4">
        <f t="shared" si="58"/>
        <v>0</v>
      </c>
      <c r="P470" s="4">
        <f t="shared" si="58"/>
        <v>0</v>
      </c>
      <c r="Q470" s="4">
        <f t="shared" si="58"/>
        <v>0</v>
      </c>
      <c r="R470" s="4">
        <f t="shared" si="58"/>
        <v>0</v>
      </c>
      <c r="S470" s="4">
        <f t="shared" si="58"/>
        <v>0</v>
      </c>
      <c r="T470" s="4">
        <f t="shared" si="58"/>
        <v>0</v>
      </c>
      <c r="U470" s="4">
        <f t="shared" si="58"/>
        <v>0</v>
      </c>
      <c r="V470" s="4">
        <f t="shared" si="58"/>
        <v>0</v>
      </c>
      <c r="W470" s="4">
        <f t="shared" si="58"/>
        <v>0</v>
      </c>
      <c r="X470" s="4">
        <f t="shared" si="58"/>
        <v>0</v>
      </c>
      <c r="Y470" s="4">
        <f t="shared" si="58"/>
        <v>0</v>
      </c>
      <c r="Z470" s="4">
        <f t="shared" si="58"/>
        <v>0</v>
      </c>
      <c r="AA470" s="4">
        <f t="shared" si="58"/>
        <v>0</v>
      </c>
      <c r="AB470" s="4">
        <f t="shared" si="58"/>
        <v>0</v>
      </c>
    </row>
    <row r="471" spans="2:28" outlineLevel="1">
      <c r="B471" s="556"/>
      <c r="C471" s="4" t="str">
        <f t="shared" si="57"/>
        <v xml:space="preserve">1 Bed / 1 Bath </v>
      </c>
      <c r="D471" s="248"/>
      <c r="E471" s="4">
        <f t="shared" ref="E471:AB471" si="59">IF(D440&lt;($T345+$E345),E409*MIN($G345,($T345+$E345)-D440),0)</f>
        <v>0</v>
      </c>
      <c r="F471" s="4">
        <f t="shared" si="59"/>
        <v>0</v>
      </c>
      <c r="G471" s="4">
        <f t="shared" si="59"/>
        <v>0</v>
      </c>
      <c r="H471" s="4">
        <f t="shared" si="59"/>
        <v>0</v>
      </c>
      <c r="I471" s="4">
        <f t="shared" si="59"/>
        <v>0</v>
      </c>
      <c r="J471" s="4">
        <f t="shared" si="59"/>
        <v>0</v>
      </c>
      <c r="K471" s="4">
        <f t="shared" si="59"/>
        <v>0</v>
      </c>
      <c r="L471" s="4">
        <f t="shared" si="59"/>
        <v>0</v>
      </c>
      <c r="M471" s="4">
        <f t="shared" si="59"/>
        <v>0</v>
      </c>
      <c r="N471" s="4">
        <f t="shared" si="59"/>
        <v>0</v>
      </c>
      <c r="O471" s="4">
        <f t="shared" si="59"/>
        <v>0</v>
      </c>
      <c r="P471" s="4">
        <f t="shared" si="59"/>
        <v>0</v>
      </c>
      <c r="Q471" s="4">
        <f t="shared" si="59"/>
        <v>0</v>
      </c>
      <c r="R471" s="4">
        <f t="shared" si="59"/>
        <v>0</v>
      </c>
      <c r="S471" s="4">
        <f t="shared" si="59"/>
        <v>0</v>
      </c>
      <c r="T471" s="4">
        <f t="shared" si="59"/>
        <v>0</v>
      </c>
      <c r="U471" s="4">
        <f t="shared" si="59"/>
        <v>0</v>
      </c>
      <c r="V471" s="4">
        <f t="shared" si="59"/>
        <v>0</v>
      </c>
      <c r="W471" s="4">
        <f t="shared" si="59"/>
        <v>0</v>
      </c>
      <c r="X471" s="4">
        <f t="shared" si="59"/>
        <v>0</v>
      </c>
      <c r="Y471" s="4">
        <f t="shared" si="59"/>
        <v>0</v>
      </c>
      <c r="Z471" s="4">
        <f t="shared" si="59"/>
        <v>0</v>
      </c>
      <c r="AA471" s="4">
        <f t="shared" si="59"/>
        <v>0</v>
      </c>
      <c r="AB471" s="4">
        <f t="shared" si="59"/>
        <v>0</v>
      </c>
    </row>
    <row r="472" spans="2:28" outlineLevel="1">
      <c r="B472" s="556"/>
      <c r="C472" s="4" t="str">
        <f t="shared" si="57"/>
        <v xml:space="preserve">1 Bed / 1 Bath </v>
      </c>
      <c r="D472" s="248"/>
      <c r="E472" s="4">
        <f t="shared" ref="E472:AB472" si="60">IF(D441&lt;($T346+$E346),E410*MIN($G346,($T346+$E346)-D441),0)</f>
        <v>0</v>
      </c>
      <c r="F472" s="4">
        <f t="shared" si="60"/>
        <v>0</v>
      </c>
      <c r="G472" s="4">
        <f t="shared" si="60"/>
        <v>0</v>
      </c>
      <c r="H472" s="4">
        <f t="shared" si="60"/>
        <v>0</v>
      </c>
      <c r="I472" s="4">
        <f t="shared" si="60"/>
        <v>0</v>
      </c>
      <c r="J472" s="4">
        <f t="shared" si="60"/>
        <v>0</v>
      </c>
      <c r="K472" s="4">
        <f t="shared" si="60"/>
        <v>0</v>
      </c>
      <c r="L472" s="4">
        <f t="shared" si="60"/>
        <v>0</v>
      </c>
      <c r="M472" s="4">
        <f t="shared" si="60"/>
        <v>0</v>
      </c>
      <c r="N472" s="4">
        <f t="shared" si="60"/>
        <v>0</v>
      </c>
      <c r="O472" s="4">
        <f t="shared" si="60"/>
        <v>0</v>
      </c>
      <c r="P472" s="4">
        <f t="shared" si="60"/>
        <v>0</v>
      </c>
      <c r="Q472" s="4">
        <f t="shared" si="60"/>
        <v>0</v>
      </c>
      <c r="R472" s="4">
        <f t="shared" si="60"/>
        <v>0</v>
      </c>
      <c r="S472" s="4">
        <f t="shared" si="60"/>
        <v>0</v>
      </c>
      <c r="T472" s="4">
        <f t="shared" si="60"/>
        <v>0</v>
      </c>
      <c r="U472" s="4">
        <f t="shared" si="60"/>
        <v>0</v>
      </c>
      <c r="V472" s="4">
        <f t="shared" si="60"/>
        <v>0</v>
      </c>
      <c r="W472" s="4">
        <f t="shared" si="60"/>
        <v>0</v>
      </c>
      <c r="X472" s="4">
        <f t="shared" si="60"/>
        <v>0</v>
      </c>
      <c r="Y472" s="4">
        <f t="shared" si="60"/>
        <v>0</v>
      </c>
      <c r="Z472" s="4">
        <f t="shared" si="60"/>
        <v>0</v>
      </c>
      <c r="AA472" s="4">
        <f t="shared" si="60"/>
        <v>0</v>
      </c>
      <c r="AB472" s="4">
        <f t="shared" si="60"/>
        <v>0</v>
      </c>
    </row>
    <row r="473" spans="2:28" outlineLevel="1">
      <c r="B473" s="556"/>
      <c r="C473" s="4" t="str">
        <f t="shared" si="57"/>
        <v xml:space="preserve">1 Bed / 1 Bath </v>
      </c>
      <c r="D473" s="248"/>
      <c r="E473" s="4">
        <f t="shared" ref="E473:AB473" si="61">IF(D442&lt;($T347+$E347),E411*MIN($G347,($T347+$E347)-D442),0)</f>
        <v>0</v>
      </c>
      <c r="F473" s="4">
        <f t="shared" si="61"/>
        <v>0</v>
      </c>
      <c r="G473" s="4">
        <f t="shared" si="61"/>
        <v>0</v>
      </c>
      <c r="H473" s="4">
        <f t="shared" si="61"/>
        <v>1</v>
      </c>
      <c r="I473" s="4">
        <f t="shared" si="61"/>
        <v>0</v>
      </c>
      <c r="J473" s="4">
        <f t="shared" si="61"/>
        <v>0</v>
      </c>
      <c r="K473" s="4">
        <f t="shared" si="61"/>
        <v>1</v>
      </c>
      <c r="L473" s="4">
        <f t="shared" si="61"/>
        <v>0</v>
      </c>
      <c r="M473" s="4">
        <f t="shared" si="61"/>
        <v>0</v>
      </c>
      <c r="N473" s="4">
        <f t="shared" si="61"/>
        <v>1</v>
      </c>
      <c r="O473" s="4">
        <f t="shared" si="61"/>
        <v>0</v>
      </c>
      <c r="P473" s="4">
        <f t="shared" si="61"/>
        <v>0</v>
      </c>
      <c r="Q473" s="4">
        <f t="shared" si="61"/>
        <v>1</v>
      </c>
      <c r="R473" s="4">
        <f t="shared" si="61"/>
        <v>0</v>
      </c>
      <c r="S473" s="4">
        <f t="shared" si="61"/>
        <v>0</v>
      </c>
      <c r="T473" s="4">
        <f t="shared" si="61"/>
        <v>1</v>
      </c>
      <c r="U473" s="4">
        <f t="shared" si="61"/>
        <v>0</v>
      </c>
      <c r="V473" s="4">
        <f t="shared" si="61"/>
        <v>0</v>
      </c>
      <c r="W473" s="4">
        <f t="shared" si="61"/>
        <v>1</v>
      </c>
      <c r="X473" s="4">
        <f t="shared" si="61"/>
        <v>0</v>
      </c>
      <c r="Y473" s="4">
        <f t="shared" si="61"/>
        <v>0</v>
      </c>
      <c r="Z473" s="4">
        <f t="shared" si="61"/>
        <v>1</v>
      </c>
      <c r="AA473" s="4">
        <f t="shared" si="61"/>
        <v>0</v>
      </c>
      <c r="AB473" s="4">
        <f t="shared" si="61"/>
        <v>0</v>
      </c>
    </row>
    <row r="474" spans="2:28" outlineLevel="1">
      <c r="B474" s="556"/>
      <c r="C474" s="10" t="str">
        <f t="shared" si="57"/>
        <v xml:space="preserve">2 Bed / 1 Bath </v>
      </c>
      <c r="D474" s="248"/>
      <c r="E474" s="4">
        <f t="shared" ref="E474:AB474" si="62">IF(D443&lt;($T348+$E348),E412*MIN($G348,($T348+$E348)-D443),0)</f>
        <v>0</v>
      </c>
      <c r="F474" s="4">
        <f t="shared" si="62"/>
        <v>0</v>
      </c>
      <c r="G474" s="4">
        <f t="shared" si="62"/>
        <v>0</v>
      </c>
      <c r="H474" s="4">
        <f t="shared" si="62"/>
        <v>0</v>
      </c>
      <c r="I474" s="4">
        <f t="shared" si="62"/>
        <v>0</v>
      </c>
      <c r="J474" s="4">
        <f t="shared" si="62"/>
        <v>0</v>
      </c>
      <c r="K474" s="4">
        <f t="shared" si="62"/>
        <v>0</v>
      </c>
      <c r="L474" s="4">
        <f t="shared" si="62"/>
        <v>0</v>
      </c>
      <c r="M474" s="4">
        <f t="shared" si="62"/>
        <v>0</v>
      </c>
      <c r="N474" s="4">
        <f t="shared" si="62"/>
        <v>0</v>
      </c>
      <c r="O474" s="4">
        <f t="shared" si="62"/>
        <v>0</v>
      </c>
      <c r="P474" s="4">
        <f t="shared" si="62"/>
        <v>0</v>
      </c>
      <c r="Q474" s="4">
        <f t="shared" si="62"/>
        <v>0</v>
      </c>
      <c r="R474" s="4">
        <f t="shared" si="62"/>
        <v>0</v>
      </c>
      <c r="S474" s="4">
        <f t="shared" si="62"/>
        <v>0</v>
      </c>
      <c r="T474" s="4">
        <f t="shared" si="62"/>
        <v>0</v>
      </c>
      <c r="U474" s="4">
        <f t="shared" si="62"/>
        <v>0</v>
      </c>
      <c r="V474" s="4">
        <f t="shared" si="62"/>
        <v>0</v>
      </c>
      <c r="W474" s="4">
        <f t="shared" si="62"/>
        <v>0</v>
      </c>
      <c r="X474" s="4">
        <f t="shared" si="62"/>
        <v>0</v>
      </c>
      <c r="Y474" s="4">
        <f t="shared" si="62"/>
        <v>0</v>
      </c>
      <c r="Z474" s="4">
        <f t="shared" si="62"/>
        <v>0</v>
      </c>
      <c r="AA474" s="4">
        <f t="shared" si="62"/>
        <v>0</v>
      </c>
      <c r="AB474" s="4">
        <f t="shared" si="62"/>
        <v>0</v>
      </c>
    </row>
    <row r="475" spans="2:28" outlineLevel="1">
      <c r="B475" s="556"/>
      <c r="C475" s="10" t="str">
        <f t="shared" si="57"/>
        <v xml:space="preserve">2 Bed / 1 Bath </v>
      </c>
      <c r="D475" s="248"/>
      <c r="E475" s="4">
        <f t="shared" ref="E475:AB475" si="63">IF(D444&lt;($T349+$E349),E413*MIN($G349,($T349+$E349)-D444),0)</f>
        <v>0</v>
      </c>
      <c r="F475" s="4">
        <f t="shared" si="63"/>
        <v>0</v>
      </c>
      <c r="G475" s="4">
        <f t="shared" si="63"/>
        <v>0</v>
      </c>
      <c r="H475" s="4">
        <f t="shared" si="63"/>
        <v>0</v>
      </c>
      <c r="I475" s="4">
        <f t="shared" si="63"/>
        <v>0</v>
      </c>
      <c r="J475" s="4">
        <f t="shared" si="63"/>
        <v>0</v>
      </c>
      <c r="K475" s="4">
        <f t="shared" si="63"/>
        <v>0</v>
      </c>
      <c r="L475" s="4">
        <f t="shared" si="63"/>
        <v>0</v>
      </c>
      <c r="M475" s="4">
        <f t="shared" si="63"/>
        <v>0</v>
      </c>
      <c r="N475" s="4">
        <f t="shared" si="63"/>
        <v>0</v>
      </c>
      <c r="O475" s="4">
        <f t="shared" si="63"/>
        <v>0</v>
      </c>
      <c r="P475" s="4">
        <f t="shared" si="63"/>
        <v>0</v>
      </c>
      <c r="Q475" s="4">
        <f t="shared" si="63"/>
        <v>0</v>
      </c>
      <c r="R475" s="4">
        <f t="shared" si="63"/>
        <v>0</v>
      </c>
      <c r="S475" s="4">
        <f t="shared" si="63"/>
        <v>0</v>
      </c>
      <c r="T475" s="4">
        <f t="shared" si="63"/>
        <v>0</v>
      </c>
      <c r="U475" s="4">
        <f t="shared" si="63"/>
        <v>0</v>
      </c>
      <c r="V475" s="4">
        <f t="shared" si="63"/>
        <v>0</v>
      </c>
      <c r="W475" s="4">
        <f t="shared" si="63"/>
        <v>0</v>
      </c>
      <c r="X475" s="4">
        <f t="shared" si="63"/>
        <v>0</v>
      </c>
      <c r="Y475" s="4">
        <f t="shared" si="63"/>
        <v>0</v>
      </c>
      <c r="Z475" s="4">
        <f t="shared" si="63"/>
        <v>0</v>
      </c>
      <c r="AA475" s="4">
        <f t="shared" si="63"/>
        <v>0</v>
      </c>
      <c r="AB475" s="4">
        <f t="shared" si="63"/>
        <v>0</v>
      </c>
    </row>
    <row r="476" spans="2:28" outlineLevel="1">
      <c r="B476" s="556"/>
      <c r="C476" s="10" t="str">
        <f t="shared" si="57"/>
        <v xml:space="preserve">2 Bed / 1 Bath </v>
      </c>
      <c r="D476" s="248"/>
      <c r="E476" s="4">
        <f t="shared" ref="E476:AB476" si="64">IF(D445&lt;($T350+$E350),E414*MIN($G350,($T350+$E350)-D445),0)</f>
        <v>0</v>
      </c>
      <c r="F476" s="4">
        <f t="shared" si="64"/>
        <v>0</v>
      </c>
      <c r="G476" s="4">
        <f t="shared" si="64"/>
        <v>0</v>
      </c>
      <c r="H476" s="4">
        <f t="shared" si="64"/>
        <v>0</v>
      </c>
      <c r="I476" s="4">
        <f t="shared" si="64"/>
        <v>0</v>
      </c>
      <c r="J476" s="4">
        <f t="shared" si="64"/>
        <v>0</v>
      </c>
      <c r="K476" s="4">
        <f t="shared" si="64"/>
        <v>0</v>
      </c>
      <c r="L476" s="4">
        <f t="shared" si="64"/>
        <v>0</v>
      </c>
      <c r="M476" s="4">
        <f t="shared" si="64"/>
        <v>0</v>
      </c>
      <c r="N476" s="4">
        <f t="shared" si="64"/>
        <v>0</v>
      </c>
      <c r="O476" s="4">
        <f t="shared" si="64"/>
        <v>0</v>
      </c>
      <c r="P476" s="4">
        <f t="shared" si="64"/>
        <v>0</v>
      </c>
      <c r="Q476" s="4">
        <f t="shared" si="64"/>
        <v>0</v>
      </c>
      <c r="R476" s="4">
        <f t="shared" si="64"/>
        <v>0</v>
      </c>
      <c r="S476" s="4">
        <f t="shared" si="64"/>
        <v>0</v>
      </c>
      <c r="T476" s="4">
        <f t="shared" si="64"/>
        <v>0</v>
      </c>
      <c r="U476" s="4">
        <f t="shared" si="64"/>
        <v>0</v>
      </c>
      <c r="V476" s="4">
        <f t="shared" si="64"/>
        <v>0</v>
      </c>
      <c r="W476" s="4">
        <f t="shared" si="64"/>
        <v>0</v>
      </c>
      <c r="X476" s="4">
        <f t="shared" si="64"/>
        <v>0</v>
      </c>
      <c r="Y476" s="4">
        <f t="shared" si="64"/>
        <v>0</v>
      </c>
      <c r="Z476" s="4">
        <f t="shared" si="64"/>
        <v>0</v>
      </c>
      <c r="AA476" s="4">
        <f t="shared" si="64"/>
        <v>0</v>
      </c>
      <c r="AB476" s="4">
        <f t="shared" si="64"/>
        <v>0</v>
      </c>
    </row>
    <row r="477" spans="2:28" outlineLevel="1">
      <c r="B477" s="556"/>
      <c r="C477" s="10" t="str">
        <f t="shared" si="57"/>
        <v xml:space="preserve">2 Bed / 2 Bath </v>
      </c>
      <c r="D477" s="248"/>
      <c r="E477" s="4">
        <f t="shared" ref="E477:AB477" si="65">IF(D446&lt;($T351+$E351),E415*MIN($G351,($T351+$E351)-D446),0)</f>
        <v>0</v>
      </c>
      <c r="F477" s="4">
        <f t="shared" si="65"/>
        <v>0</v>
      </c>
      <c r="G477" s="4">
        <f t="shared" si="65"/>
        <v>0</v>
      </c>
      <c r="H477" s="4">
        <f t="shared" si="65"/>
        <v>0</v>
      </c>
      <c r="I477" s="4">
        <f t="shared" si="65"/>
        <v>0</v>
      </c>
      <c r="J477" s="4">
        <f t="shared" si="65"/>
        <v>0</v>
      </c>
      <c r="K477" s="4">
        <f t="shared" si="65"/>
        <v>0</v>
      </c>
      <c r="L477" s="4">
        <f t="shared" si="65"/>
        <v>0</v>
      </c>
      <c r="M477" s="4">
        <f t="shared" si="65"/>
        <v>0</v>
      </c>
      <c r="N477" s="4">
        <f t="shared" si="65"/>
        <v>0</v>
      </c>
      <c r="O477" s="4">
        <f t="shared" si="65"/>
        <v>0</v>
      </c>
      <c r="P477" s="4">
        <f t="shared" si="65"/>
        <v>0</v>
      </c>
      <c r="Q477" s="4">
        <f t="shared" si="65"/>
        <v>0</v>
      </c>
      <c r="R477" s="4">
        <f t="shared" si="65"/>
        <v>0</v>
      </c>
      <c r="S477" s="4">
        <f t="shared" si="65"/>
        <v>0</v>
      </c>
      <c r="T477" s="4">
        <f t="shared" si="65"/>
        <v>0</v>
      </c>
      <c r="U477" s="4">
        <f t="shared" si="65"/>
        <v>0</v>
      </c>
      <c r="V477" s="4">
        <f t="shared" si="65"/>
        <v>0</v>
      </c>
      <c r="W477" s="4">
        <f t="shared" si="65"/>
        <v>0</v>
      </c>
      <c r="X477" s="4">
        <f t="shared" si="65"/>
        <v>0</v>
      </c>
      <c r="Y477" s="4">
        <f t="shared" si="65"/>
        <v>0</v>
      </c>
      <c r="Z477" s="4">
        <f t="shared" si="65"/>
        <v>0</v>
      </c>
      <c r="AA477" s="4">
        <f t="shared" si="65"/>
        <v>0</v>
      </c>
      <c r="AB477" s="4">
        <f t="shared" si="65"/>
        <v>0</v>
      </c>
    </row>
    <row r="478" spans="2:28" outlineLevel="1">
      <c r="B478" s="556"/>
      <c r="C478" s="10" t="str">
        <f t="shared" si="57"/>
        <v>2 Bed / 1 Bath + Den</v>
      </c>
      <c r="D478" s="248"/>
      <c r="E478" s="4">
        <f t="shared" ref="E478:AB478" si="66">IF(D447&lt;($T352+$E352),E416*MIN($G352,($T352+$E352)-D447),0)</f>
        <v>0</v>
      </c>
      <c r="F478" s="4">
        <f t="shared" si="66"/>
        <v>0</v>
      </c>
      <c r="G478" s="4">
        <f t="shared" si="66"/>
        <v>0</v>
      </c>
      <c r="H478" s="4">
        <f t="shared" si="66"/>
        <v>0</v>
      </c>
      <c r="I478" s="4">
        <f t="shared" si="66"/>
        <v>0</v>
      </c>
      <c r="J478" s="4">
        <f t="shared" si="66"/>
        <v>0</v>
      </c>
      <c r="K478" s="4">
        <f t="shared" si="66"/>
        <v>0</v>
      </c>
      <c r="L478" s="4">
        <f t="shared" si="66"/>
        <v>0</v>
      </c>
      <c r="M478" s="4">
        <f t="shared" si="66"/>
        <v>0</v>
      </c>
      <c r="N478" s="4">
        <f t="shared" si="66"/>
        <v>0</v>
      </c>
      <c r="O478" s="4">
        <f t="shared" si="66"/>
        <v>0</v>
      </c>
      <c r="P478" s="4">
        <f t="shared" si="66"/>
        <v>0</v>
      </c>
      <c r="Q478" s="4">
        <f t="shared" si="66"/>
        <v>0</v>
      </c>
      <c r="R478" s="4">
        <f t="shared" si="66"/>
        <v>0</v>
      </c>
      <c r="S478" s="4">
        <f t="shared" si="66"/>
        <v>0</v>
      </c>
      <c r="T478" s="4">
        <f t="shared" si="66"/>
        <v>0</v>
      </c>
      <c r="U478" s="4">
        <f t="shared" si="66"/>
        <v>0</v>
      </c>
      <c r="V478" s="4">
        <f t="shared" si="66"/>
        <v>0</v>
      </c>
      <c r="W478" s="4">
        <f t="shared" si="66"/>
        <v>0</v>
      </c>
      <c r="X478" s="4">
        <f t="shared" si="66"/>
        <v>0</v>
      </c>
      <c r="Y478" s="4">
        <f t="shared" si="66"/>
        <v>0</v>
      </c>
      <c r="Z478" s="4">
        <f t="shared" si="66"/>
        <v>0</v>
      </c>
      <c r="AA478" s="4">
        <f t="shared" si="66"/>
        <v>0</v>
      </c>
      <c r="AB478" s="4">
        <f t="shared" si="66"/>
        <v>0</v>
      </c>
    </row>
    <row r="479" spans="2:28" outlineLevel="1">
      <c r="B479" s="556"/>
      <c r="C479" s="10" t="str">
        <f t="shared" si="57"/>
        <v xml:space="preserve">2 Bed / 2 Bath </v>
      </c>
      <c r="D479" s="248"/>
      <c r="E479" s="4">
        <f t="shared" ref="E479:AB479" si="67">IF(D448&lt;($T353+$E353),E417*MIN($G353,($T353+$E353)-D448),0)</f>
        <v>0</v>
      </c>
      <c r="F479" s="4">
        <f t="shared" si="67"/>
        <v>0</v>
      </c>
      <c r="G479" s="4">
        <f t="shared" si="67"/>
        <v>0</v>
      </c>
      <c r="H479" s="4">
        <f t="shared" si="67"/>
        <v>0</v>
      </c>
      <c r="I479" s="4">
        <f t="shared" si="67"/>
        <v>0</v>
      </c>
      <c r="J479" s="4">
        <f t="shared" si="67"/>
        <v>0</v>
      </c>
      <c r="K479" s="4">
        <f t="shared" si="67"/>
        <v>0</v>
      </c>
      <c r="L479" s="4">
        <f t="shared" si="67"/>
        <v>0</v>
      </c>
      <c r="M479" s="4">
        <f t="shared" si="67"/>
        <v>0</v>
      </c>
      <c r="N479" s="4">
        <f t="shared" si="67"/>
        <v>0</v>
      </c>
      <c r="O479" s="4">
        <f t="shared" si="67"/>
        <v>0</v>
      </c>
      <c r="P479" s="4">
        <f t="shared" si="67"/>
        <v>0</v>
      </c>
      <c r="Q479" s="4">
        <f t="shared" si="67"/>
        <v>0</v>
      </c>
      <c r="R479" s="4">
        <f t="shared" si="67"/>
        <v>0</v>
      </c>
      <c r="S479" s="4">
        <f t="shared" si="67"/>
        <v>0</v>
      </c>
      <c r="T479" s="4">
        <f t="shared" si="67"/>
        <v>0</v>
      </c>
      <c r="U479" s="4">
        <f t="shared" si="67"/>
        <v>0</v>
      </c>
      <c r="V479" s="4">
        <f t="shared" si="67"/>
        <v>0</v>
      </c>
      <c r="W479" s="4">
        <f t="shared" si="67"/>
        <v>0</v>
      </c>
      <c r="X479" s="4">
        <f t="shared" si="67"/>
        <v>0</v>
      </c>
      <c r="Y479" s="4">
        <f t="shared" si="67"/>
        <v>0</v>
      </c>
      <c r="Z479" s="4">
        <f t="shared" si="67"/>
        <v>0</v>
      </c>
      <c r="AA479" s="4">
        <f t="shared" si="67"/>
        <v>0</v>
      </c>
      <c r="AB479" s="4">
        <f t="shared" si="67"/>
        <v>0</v>
      </c>
    </row>
    <row r="480" spans="2:28" outlineLevel="1">
      <c r="B480" s="556"/>
      <c r="C480" s="10" t="str">
        <f t="shared" si="57"/>
        <v xml:space="preserve">2 Bed / 1.5 Bath </v>
      </c>
      <c r="D480" s="248"/>
      <c r="E480" s="4">
        <f t="shared" ref="E480:AB480" si="68">IF(D449&lt;($T354+$E354),E418*MIN($G354,($T354+$E354)-D449),0)</f>
        <v>0</v>
      </c>
      <c r="F480" s="4">
        <f t="shared" si="68"/>
        <v>0</v>
      </c>
      <c r="G480" s="4">
        <f t="shared" si="68"/>
        <v>0</v>
      </c>
      <c r="H480" s="4">
        <f t="shared" si="68"/>
        <v>0</v>
      </c>
      <c r="I480" s="4">
        <f t="shared" si="68"/>
        <v>0</v>
      </c>
      <c r="J480" s="4">
        <f t="shared" si="68"/>
        <v>0</v>
      </c>
      <c r="K480" s="4">
        <f t="shared" si="68"/>
        <v>0</v>
      </c>
      <c r="L480" s="4">
        <f t="shared" si="68"/>
        <v>0</v>
      </c>
      <c r="M480" s="4">
        <f t="shared" si="68"/>
        <v>0</v>
      </c>
      <c r="N480" s="4">
        <f t="shared" si="68"/>
        <v>0</v>
      </c>
      <c r="O480" s="4">
        <f t="shared" si="68"/>
        <v>0</v>
      </c>
      <c r="P480" s="4">
        <f t="shared" si="68"/>
        <v>0</v>
      </c>
      <c r="Q480" s="4">
        <f t="shared" si="68"/>
        <v>0</v>
      </c>
      <c r="R480" s="4">
        <f t="shared" si="68"/>
        <v>0</v>
      </c>
      <c r="S480" s="4">
        <f t="shared" si="68"/>
        <v>0</v>
      </c>
      <c r="T480" s="4">
        <f t="shared" si="68"/>
        <v>0</v>
      </c>
      <c r="U480" s="4">
        <f t="shared" si="68"/>
        <v>0</v>
      </c>
      <c r="V480" s="4">
        <f t="shared" si="68"/>
        <v>0</v>
      </c>
      <c r="W480" s="4">
        <f t="shared" si="68"/>
        <v>0</v>
      </c>
      <c r="X480" s="4">
        <f t="shared" si="68"/>
        <v>0</v>
      </c>
      <c r="Y480" s="4">
        <f t="shared" si="68"/>
        <v>0</v>
      </c>
      <c r="Z480" s="4">
        <f t="shared" si="68"/>
        <v>0</v>
      </c>
      <c r="AA480" s="4">
        <f t="shared" si="68"/>
        <v>0</v>
      </c>
      <c r="AB480" s="4">
        <f t="shared" si="68"/>
        <v>0</v>
      </c>
    </row>
    <row r="481" spans="2:28" outlineLevel="1">
      <c r="B481" s="556"/>
      <c r="C481" s="10" t="str">
        <f t="shared" si="57"/>
        <v xml:space="preserve">3 Bed / 2 Bath </v>
      </c>
      <c r="D481" s="248"/>
      <c r="E481" s="4">
        <f t="shared" ref="E481:AB481" si="69">IF(D450&lt;($T355+$E355),E419*MIN($G355,($T355+$E355)-D450),0)</f>
        <v>0</v>
      </c>
      <c r="F481" s="4">
        <f t="shared" si="69"/>
        <v>0</v>
      </c>
      <c r="G481" s="4">
        <f t="shared" si="69"/>
        <v>0</v>
      </c>
      <c r="H481" s="4">
        <f t="shared" si="69"/>
        <v>0</v>
      </c>
      <c r="I481" s="4">
        <f t="shared" si="69"/>
        <v>0</v>
      </c>
      <c r="J481" s="4">
        <f t="shared" si="69"/>
        <v>0</v>
      </c>
      <c r="K481" s="4">
        <f t="shared" si="69"/>
        <v>0</v>
      </c>
      <c r="L481" s="4">
        <f t="shared" si="69"/>
        <v>0</v>
      </c>
      <c r="M481" s="4">
        <f t="shared" si="69"/>
        <v>0</v>
      </c>
      <c r="N481" s="4">
        <f t="shared" si="69"/>
        <v>0</v>
      </c>
      <c r="O481" s="4">
        <f t="shared" si="69"/>
        <v>0</v>
      </c>
      <c r="P481" s="4">
        <f t="shared" si="69"/>
        <v>0</v>
      </c>
      <c r="Q481" s="4">
        <f t="shared" si="69"/>
        <v>0</v>
      </c>
      <c r="R481" s="4">
        <f t="shared" si="69"/>
        <v>0</v>
      </c>
      <c r="S481" s="4">
        <f t="shared" si="69"/>
        <v>0</v>
      </c>
      <c r="T481" s="4">
        <f t="shared" si="69"/>
        <v>0</v>
      </c>
      <c r="U481" s="4">
        <f t="shared" si="69"/>
        <v>0</v>
      </c>
      <c r="V481" s="4">
        <f t="shared" si="69"/>
        <v>0</v>
      </c>
      <c r="W481" s="4">
        <f t="shared" si="69"/>
        <v>0</v>
      </c>
      <c r="X481" s="4">
        <f t="shared" si="69"/>
        <v>0</v>
      </c>
      <c r="Y481" s="4">
        <f t="shared" si="69"/>
        <v>0</v>
      </c>
      <c r="Z481" s="4">
        <f t="shared" si="69"/>
        <v>0</v>
      </c>
      <c r="AA481" s="4">
        <f t="shared" si="69"/>
        <v>0</v>
      </c>
      <c r="AB481" s="4">
        <f t="shared" si="69"/>
        <v>0</v>
      </c>
    </row>
    <row r="482" spans="2:28" outlineLevel="1">
      <c r="B482" s="556"/>
      <c r="C482" s="10" t="str">
        <f t="shared" si="57"/>
        <v>3 Bed / 2 Bath House</v>
      </c>
      <c r="D482" s="248"/>
      <c r="E482" s="4">
        <f t="shared" ref="E482:AB482" si="70">IF(D451&lt;($T356+$E356),E420*MIN($G356,($T356+$E356)-D451),0)</f>
        <v>0</v>
      </c>
      <c r="F482" s="4">
        <f t="shared" si="70"/>
        <v>0</v>
      </c>
      <c r="G482" s="4">
        <f t="shared" si="70"/>
        <v>0</v>
      </c>
      <c r="H482" s="4">
        <f t="shared" si="70"/>
        <v>0</v>
      </c>
      <c r="I482" s="4">
        <f t="shared" si="70"/>
        <v>0</v>
      </c>
      <c r="J482" s="4">
        <f t="shared" si="70"/>
        <v>0</v>
      </c>
      <c r="K482" s="4">
        <f t="shared" si="70"/>
        <v>0</v>
      </c>
      <c r="L482" s="4">
        <f t="shared" si="70"/>
        <v>0</v>
      </c>
      <c r="M482" s="4">
        <f t="shared" si="70"/>
        <v>0</v>
      </c>
      <c r="N482" s="4">
        <f t="shared" si="70"/>
        <v>0</v>
      </c>
      <c r="O482" s="4">
        <f t="shared" si="70"/>
        <v>0</v>
      </c>
      <c r="P482" s="4">
        <f t="shared" si="70"/>
        <v>0</v>
      </c>
      <c r="Q482" s="4">
        <f t="shared" si="70"/>
        <v>0</v>
      </c>
      <c r="R482" s="4">
        <f t="shared" si="70"/>
        <v>0</v>
      </c>
      <c r="S482" s="4">
        <f t="shared" si="70"/>
        <v>0</v>
      </c>
      <c r="T482" s="4">
        <f t="shared" si="70"/>
        <v>0</v>
      </c>
      <c r="U482" s="4">
        <f t="shared" si="70"/>
        <v>0</v>
      </c>
      <c r="V482" s="4">
        <f t="shared" si="70"/>
        <v>0</v>
      </c>
      <c r="W482" s="4">
        <f t="shared" si="70"/>
        <v>0</v>
      </c>
      <c r="X482" s="4">
        <f t="shared" si="70"/>
        <v>0</v>
      </c>
      <c r="Y482" s="4">
        <f t="shared" si="70"/>
        <v>0</v>
      </c>
      <c r="Z482" s="4">
        <f t="shared" si="70"/>
        <v>0</v>
      </c>
      <c r="AA482" s="4">
        <f t="shared" si="70"/>
        <v>0</v>
      </c>
      <c r="AB482" s="4">
        <f t="shared" si="70"/>
        <v>0</v>
      </c>
    </row>
    <row r="483" spans="2:28" outlineLevel="1">
      <c r="B483" s="556"/>
      <c r="C483" s="10" t="str">
        <f t="shared" si="57"/>
        <v xml:space="preserve">3 Bed / 2 Bath </v>
      </c>
      <c r="D483" s="248"/>
      <c r="E483" s="4">
        <f t="shared" ref="E483:AB483" si="71">IF(D452&lt;($T357+$E357),E421*MIN($G357,($T357+$E357)-D452),0)</f>
        <v>0</v>
      </c>
      <c r="F483" s="4">
        <f t="shared" si="71"/>
        <v>0</v>
      </c>
      <c r="G483" s="4">
        <f t="shared" si="71"/>
        <v>0</v>
      </c>
      <c r="H483" s="4">
        <f t="shared" si="71"/>
        <v>0</v>
      </c>
      <c r="I483" s="4">
        <f t="shared" si="71"/>
        <v>0</v>
      </c>
      <c r="J483" s="4">
        <f t="shared" si="71"/>
        <v>0</v>
      </c>
      <c r="K483" s="4">
        <f t="shared" si="71"/>
        <v>0</v>
      </c>
      <c r="L483" s="4">
        <f t="shared" si="71"/>
        <v>0</v>
      </c>
      <c r="M483" s="4">
        <f t="shared" si="71"/>
        <v>0</v>
      </c>
      <c r="N483" s="4">
        <f t="shared" si="71"/>
        <v>0</v>
      </c>
      <c r="O483" s="4">
        <f t="shared" si="71"/>
        <v>0</v>
      </c>
      <c r="P483" s="4">
        <f t="shared" si="71"/>
        <v>0</v>
      </c>
      <c r="Q483" s="4">
        <f t="shared" si="71"/>
        <v>0</v>
      </c>
      <c r="R483" s="4">
        <f t="shared" si="71"/>
        <v>0</v>
      </c>
      <c r="S483" s="4">
        <f t="shared" si="71"/>
        <v>0</v>
      </c>
      <c r="T483" s="4">
        <f t="shared" si="71"/>
        <v>0</v>
      </c>
      <c r="U483" s="4">
        <f t="shared" si="71"/>
        <v>0</v>
      </c>
      <c r="V483" s="4">
        <f t="shared" si="71"/>
        <v>0</v>
      </c>
      <c r="W483" s="4">
        <f t="shared" si="71"/>
        <v>0</v>
      </c>
      <c r="X483" s="4">
        <f t="shared" si="71"/>
        <v>0</v>
      </c>
      <c r="Y483" s="4">
        <f t="shared" si="71"/>
        <v>0</v>
      </c>
      <c r="Z483" s="4">
        <f t="shared" si="71"/>
        <v>0</v>
      </c>
      <c r="AA483" s="4">
        <f t="shared" si="71"/>
        <v>0</v>
      </c>
      <c r="AB483" s="4">
        <f t="shared" si="71"/>
        <v>0</v>
      </c>
    </row>
    <row r="484" spans="2:28" outlineLevel="1">
      <c r="B484" s="556"/>
      <c r="C484" s="10" t="str">
        <f t="shared" si="57"/>
        <v xml:space="preserve">1 Bed / 1 Bath </v>
      </c>
      <c r="D484" s="248"/>
      <c r="E484" s="4">
        <f t="shared" ref="E484:AB484" si="72">IF(D453&lt;($T358+$E358),E422*MIN($G358,($T358+$E358)-D453),0)</f>
        <v>0</v>
      </c>
      <c r="F484" s="4">
        <f t="shared" si="72"/>
        <v>0</v>
      </c>
      <c r="G484" s="4">
        <f t="shared" si="72"/>
        <v>0</v>
      </c>
      <c r="H484" s="4">
        <f t="shared" si="72"/>
        <v>0</v>
      </c>
      <c r="I484" s="4">
        <f t="shared" si="72"/>
        <v>0</v>
      </c>
      <c r="J484" s="4">
        <f t="shared" si="72"/>
        <v>0</v>
      </c>
      <c r="K484" s="4">
        <f t="shared" si="72"/>
        <v>0</v>
      </c>
      <c r="L484" s="4">
        <f t="shared" si="72"/>
        <v>0</v>
      </c>
      <c r="M484" s="4">
        <f t="shared" si="72"/>
        <v>0</v>
      </c>
      <c r="N484" s="4">
        <f t="shared" si="72"/>
        <v>0</v>
      </c>
      <c r="O484" s="4">
        <f t="shared" si="72"/>
        <v>0</v>
      </c>
      <c r="P484" s="4">
        <f t="shared" si="72"/>
        <v>0</v>
      </c>
      <c r="Q484" s="4">
        <f t="shared" si="72"/>
        <v>0</v>
      </c>
      <c r="R484" s="4">
        <f t="shared" si="72"/>
        <v>0</v>
      </c>
      <c r="S484" s="4">
        <f t="shared" si="72"/>
        <v>0</v>
      </c>
      <c r="T484" s="4">
        <f t="shared" si="72"/>
        <v>0</v>
      </c>
      <c r="U484" s="4">
        <f t="shared" si="72"/>
        <v>0</v>
      </c>
      <c r="V484" s="4">
        <f t="shared" si="72"/>
        <v>0</v>
      </c>
      <c r="W484" s="4">
        <f t="shared" si="72"/>
        <v>0</v>
      </c>
      <c r="X484" s="4">
        <f t="shared" si="72"/>
        <v>0</v>
      </c>
      <c r="Y484" s="4">
        <f t="shared" si="72"/>
        <v>0</v>
      </c>
      <c r="Z484" s="4">
        <f t="shared" si="72"/>
        <v>0</v>
      </c>
      <c r="AA484" s="4">
        <f t="shared" si="72"/>
        <v>0</v>
      </c>
      <c r="AB484" s="4">
        <f t="shared" si="72"/>
        <v>0</v>
      </c>
    </row>
    <row r="485" spans="2:28" outlineLevel="1">
      <c r="B485" s="556"/>
      <c r="C485" s="10" t="str">
        <f t="shared" si="57"/>
        <v xml:space="preserve">2 Bed / 2 Bath </v>
      </c>
      <c r="D485" s="248"/>
      <c r="E485" s="4">
        <f t="shared" ref="E485:AB485" si="73">IF(D454&lt;($T359+$E359),E423*MIN($G359,($T359+$E359)-D454),0)</f>
        <v>0</v>
      </c>
      <c r="F485" s="4">
        <f t="shared" si="73"/>
        <v>0</v>
      </c>
      <c r="G485" s="4">
        <f t="shared" si="73"/>
        <v>0</v>
      </c>
      <c r="H485" s="4">
        <f t="shared" si="73"/>
        <v>0</v>
      </c>
      <c r="I485" s="4">
        <f t="shared" si="73"/>
        <v>0</v>
      </c>
      <c r="J485" s="4">
        <f t="shared" si="73"/>
        <v>0</v>
      </c>
      <c r="K485" s="4">
        <f t="shared" si="73"/>
        <v>0</v>
      </c>
      <c r="L485" s="4">
        <f t="shared" si="73"/>
        <v>0</v>
      </c>
      <c r="M485" s="4">
        <f t="shared" si="73"/>
        <v>0</v>
      </c>
      <c r="N485" s="4">
        <f t="shared" si="73"/>
        <v>0</v>
      </c>
      <c r="O485" s="4">
        <f t="shared" si="73"/>
        <v>0</v>
      </c>
      <c r="P485" s="4">
        <f t="shared" si="73"/>
        <v>0</v>
      </c>
      <c r="Q485" s="4">
        <f t="shared" si="73"/>
        <v>0</v>
      </c>
      <c r="R485" s="4">
        <f t="shared" si="73"/>
        <v>0</v>
      </c>
      <c r="S485" s="4">
        <f t="shared" si="73"/>
        <v>0</v>
      </c>
      <c r="T485" s="4">
        <f t="shared" si="73"/>
        <v>0</v>
      </c>
      <c r="U485" s="4">
        <f t="shared" si="73"/>
        <v>0</v>
      </c>
      <c r="V485" s="4">
        <f t="shared" si="73"/>
        <v>0</v>
      </c>
      <c r="W485" s="4">
        <f t="shared" si="73"/>
        <v>0</v>
      </c>
      <c r="X485" s="4">
        <f t="shared" si="73"/>
        <v>0</v>
      </c>
      <c r="Y485" s="4">
        <f t="shared" si="73"/>
        <v>0</v>
      </c>
      <c r="Z485" s="4">
        <f t="shared" si="73"/>
        <v>0</v>
      </c>
      <c r="AA485" s="4">
        <f t="shared" si="73"/>
        <v>0</v>
      </c>
      <c r="AB485" s="4">
        <f t="shared" si="73"/>
        <v>0</v>
      </c>
    </row>
    <row r="486" spans="2:28" outlineLevel="1">
      <c r="B486" s="556"/>
      <c r="C486" s="10" t="str">
        <f t="shared" ref="C486:C499" si="74">C455</f>
        <v xml:space="preserve">4 Bed / 2 Bath Penthouse </v>
      </c>
      <c r="D486" s="248"/>
      <c r="E486" s="4">
        <f t="shared" ref="E486:AB486" si="75">IF(D455&lt;($T360+$E360),E424*MIN($G360,($T360+$E360)-D455),0)</f>
        <v>0</v>
      </c>
      <c r="F486" s="4">
        <f t="shared" si="75"/>
        <v>0</v>
      </c>
      <c r="G486" s="4">
        <f t="shared" si="75"/>
        <v>0</v>
      </c>
      <c r="H486" s="4">
        <f t="shared" si="75"/>
        <v>0</v>
      </c>
      <c r="I486" s="4">
        <f t="shared" si="75"/>
        <v>0</v>
      </c>
      <c r="J486" s="4">
        <f t="shared" si="75"/>
        <v>0</v>
      </c>
      <c r="K486" s="4">
        <f t="shared" si="75"/>
        <v>0</v>
      </c>
      <c r="L486" s="4">
        <f t="shared" si="75"/>
        <v>0</v>
      </c>
      <c r="M486" s="4">
        <f t="shared" si="75"/>
        <v>0</v>
      </c>
      <c r="N486" s="4">
        <f t="shared" si="75"/>
        <v>0</v>
      </c>
      <c r="O486" s="4">
        <f t="shared" si="75"/>
        <v>0</v>
      </c>
      <c r="P486" s="4">
        <f t="shared" si="75"/>
        <v>0</v>
      </c>
      <c r="Q486" s="4">
        <f t="shared" si="75"/>
        <v>0</v>
      </c>
      <c r="R486" s="4">
        <f t="shared" si="75"/>
        <v>0</v>
      </c>
      <c r="S486" s="4">
        <f t="shared" si="75"/>
        <v>0</v>
      </c>
      <c r="T486" s="4">
        <f t="shared" si="75"/>
        <v>0</v>
      </c>
      <c r="U486" s="4">
        <f t="shared" si="75"/>
        <v>0</v>
      </c>
      <c r="V486" s="4">
        <f t="shared" si="75"/>
        <v>0</v>
      </c>
      <c r="W486" s="4">
        <f t="shared" si="75"/>
        <v>0</v>
      </c>
      <c r="X486" s="4">
        <f t="shared" si="75"/>
        <v>0</v>
      </c>
      <c r="Y486" s="4">
        <f t="shared" si="75"/>
        <v>0</v>
      </c>
      <c r="Z486" s="4">
        <f t="shared" si="75"/>
        <v>0</v>
      </c>
      <c r="AA486" s="4">
        <f t="shared" si="75"/>
        <v>0</v>
      </c>
      <c r="AB486" s="4">
        <f t="shared" si="75"/>
        <v>0</v>
      </c>
    </row>
    <row r="487" spans="2:28" outlineLevel="1">
      <c r="B487" s="556"/>
      <c r="C487" s="10" t="str">
        <f t="shared" si="74"/>
        <v xml:space="preserve">2 Bed / 2 Bath </v>
      </c>
      <c r="D487" s="248"/>
      <c r="E487" s="4">
        <f t="shared" ref="E487:AB487" si="76">IF(D456&lt;($T361+$E361),E425*MIN($G361,($T361+$E361)-D456),0)</f>
        <v>0</v>
      </c>
      <c r="F487" s="4">
        <f t="shared" si="76"/>
        <v>0</v>
      </c>
      <c r="G487" s="4">
        <f t="shared" si="76"/>
        <v>0</v>
      </c>
      <c r="H487" s="4">
        <f t="shared" si="76"/>
        <v>0</v>
      </c>
      <c r="I487" s="4">
        <f t="shared" si="76"/>
        <v>0</v>
      </c>
      <c r="J487" s="4">
        <f t="shared" si="76"/>
        <v>0</v>
      </c>
      <c r="K487" s="4">
        <f t="shared" si="76"/>
        <v>0</v>
      </c>
      <c r="L487" s="4">
        <f t="shared" si="76"/>
        <v>0</v>
      </c>
      <c r="M487" s="4">
        <f t="shared" si="76"/>
        <v>0</v>
      </c>
      <c r="N487" s="4">
        <f t="shared" si="76"/>
        <v>0</v>
      </c>
      <c r="O487" s="4">
        <f t="shared" si="76"/>
        <v>0</v>
      </c>
      <c r="P487" s="4">
        <f t="shared" si="76"/>
        <v>0</v>
      </c>
      <c r="Q487" s="4">
        <f t="shared" si="76"/>
        <v>0</v>
      </c>
      <c r="R487" s="4">
        <f t="shared" si="76"/>
        <v>0</v>
      </c>
      <c r="S487" s="4">
        <f t="shared" si="76"/>
        <v>0</v>
      </c>
      <c r="T487" s="4">
        <f t="shared" si="76"/>
        <v>0</v>
      </c>
      <c r="U487" s="4">
        <f t="shared" si="76"/>
        <v>0</v>
      </c>
      <c r="V487" s="4">
        <f t="shared" si="76"/>
        <v>0</v>
      </c>
      <c r="W487" s="4">
        <f t="shared" si="76"/>
        <v>0</v>
      </c>
      <c r="X487" s="4">
        <f t="shared" si="76"/>
        <v>0</v>
      </c>
      <c r="Y487" s="4">
        <f t="shared" si="76"/>
        <v>0</v>
      </c>
      <c r="Z487" s="4">
        <f t="shared" si="76"/>
        <v>0</v>
      </c>
      <c r="AA487" s="4">
        <f t="shared" si="76"/>
        <v>0</v>
      </c>
      <c r="AB487" s="4">
        <f t="shared" si="76"/>
        <v>0</v>
      </c>
    </row>
    <row r="488" spans="2:28" outlineLevel="1">
      <c r="B488" s="556"/>
      <c r="C488" s="10">
        <f t="shared" si="74"/>
        <v>0</v>
      </c>
      <c r="D488" s="248"/>
      <c r="E488" s="4">
        <f t="shared" ref="E488:AB488" si="77">IF(D457&lt;($T362+$E362),E426*MIN($G362,($T362+$E362)-D457),0)</f>
        <v>0</v>
      </c>
      <c r="F488" s="4">
        <f t="shared" si="77"/>
        <v>0</v>
      </c>
      <c r="G488" s="4">
        <f t="shared" si="77"/>
        <v>0</v>
      </c>
      <c r="H488" s="4">
        <f t="shared" si="77"/>
        <v>0</v>
      </c>
      <c r="I488" s="4">
        <f t="shared" si="77"/>
        <v>0</v>
      </c>
      <c r="J488" s="4">
        <f t="shared" si="77"/>
        <v>0</v>
      </c>
      <c r="K488" s="4">
        <f t="shared" si="77"/>
        <v>0</v>
      </c>
      <c r="L488" s="4">
        <f t="shared" si="77"/>
        <v>0</v>
      </c>
      <c r="M488" s="4">
        <f t="shared" si="77"/>
        <v>0</v>
      </c>
      <c r="N488" s="4">
        <f t="shared" si="77"/>
        <v>0</v>
      </c>
      <c r="O488" s="4">
        <f t="shared" si="77"/>
        <v>0</v>
      </c>
      <c r="P488" s="4">
        <f t="shared" si="77"/>
        <v>0</v>
      </c>
      <c r="Q488" s="4">
        <f t="shared" si="77"/>
        <v>0</v>
      </c>
      <c r="R488" s="4">
        <f t="shared" si="77"/>
        <v>0</v>
      </c>
      <c r="S488" s="4">
        <f t="shared" si="77"/>
        <v>0</v>
      </c>
      <c r="T488" s="4">
        <f t="shared" si="77"/>
        <v>0</v>
      </c>
      <c r="U488" s="4">
        <f t="shared" si="77"/>
        <v>0</v>
      </c>
      <c r="V488" s="4">
        <f t="shared" si="77"/>
        <v>0</v>
      </c>
      <c r="W488" s="4">
        <f t="shared" si="77"/>
        <v>0</v>
      </c>
      <c r="X488" s="4">
        <f t="shared" si="77"/>
        <v>0</v>
      </c>
      <c r="Y488" s="4">
        <f t="shared" si="77"/>
        <v>0</v>
      </c>
      <c r="Z488" s="4">
        <f t="shared" si="77"/>
        <v>0</v>
      </c>
      <c r="AA488" s="4">
        <f t="shared" si="77"/>
        <v>0</v>
      </c>
      <c r="AB488" s="4">
        <f t="shared" si="77"/>
        <v>0</v>
      </c>
    </row>
    <row r="489" spans="2:28" outlineLevel="1">
      <c r="B489" s="556"/>
      <c r="C489" s="10">
        <f t="shared" si="74"/>
        <v>0</v>
      </c>
      <c r="D489" s="248"/>
      <c r="E489" s="4">
        <f t="shared" ref="E489:AB489" si="78">IF(D458&lt;($T363+$E363),E427*MIN($G363,($T363+$E363)-D458),0)</f>
        <v>0</v>
      </c>
      <c r="F489" s="4">
        <f t="shared" si="78"/>
        <v>0</v>
      </c>
      <c r="G489" s="4">
        <f t="shared" si="78"/>
        <v>0</v>
      </c>
      <c r="H489" s="4">
        <f t="shared" si="78"/>
        <v>0</v>
      </c>
      <c r="I489" s="4">
        <f t="shared" si="78"/>
        <v>0</v>
      </c>
      <c r="J489" s="4">
        <f t="shared" si="78"/>
        <v>0</v>
      </c>
      <c r="K489" s="4">
        <f t="shared" si="78"/>
        <v>0</v>
      </c>
      <c r="L489" s="4">
        <f t="shared" si="78"/>
        <v>0</v>
      </c>
      <c r="M489" s="4">
        <f t="shared" si="78"/>
        <v>0</v>
      </c>
      <c r="N489" s="4">
        <f t="shared" si="78"/>
        <v>0</v>
      </c>
      <c r="O489" s="4">
        <f t="shared" si="78"/>
        <v>0</v>
      </c>
      <c r="P489" s="4">
        <f t="shared" si="78"/>
        <v>0</v>
      </c>
      <c r="Q489" s="4">
        <f t="shared" si="78"/>
        <v>0</v>
      </c>
      <c r="R489" s="4">
        <f t="shared" si="78"/>
        <v>0</v>
      </c>
      <c r="S489" s="4">
        <f t="shared" si="78"/>
        <v>0</v>
      </c>
      <c r="T489" s="4">
        <f t="shared" si="78"/>
        <v>0</v>
      </c>
      <c r="U489" s="4">
        <f t="shared" si="78"/>
        <v>0</v>
      </c>
      <c r="V489" s="4">
        <f t="shared" si="78"/>
        <v>0</v>
      </c>
      <c r="W489" s="4">
        <f t="shared" si="78"/>
        <v>0</v>
      </c>
      <c r="X489" s="4">
        <f t="shared" si="78"/>
        <v>0</v>
      </c>
      <c r="Y489" s="4">
        <f t="shared" si="78"/>
        <v>0</v>
      </c>
      <c r="Z489" s="4">
        <f t="shared" si="78"/>
        <v>0</v>
      </c>
      <c r="AA489" s="4">
        <f t="shared" si="78"/>
        <v>0</v>
      </c>
      <c r="AB489" s="4">
        <f t="shared" si="78"/>
        <v>0</v>
      </c>
    </row>
    <row r="490" spans="2:28" outlineLevel="1">
      <c r="B490" s="556"/>
      <c r="C490" s="10">
        <f t="shared" si="74"/>
        <v>0</v>
      </c>
      <c r="D490" s="248"/>
      <c r="E490" s="4">
        <f t="shared" ref="E490:AB490" si="79">IF(D459&lt;($T364+$E364),E428*MIN($G364,($T364+$E364)-D459),0)</f>
        <v>0</v>
      </c>
      <c r="F490" s="4">
        <f t="shared" si="79"/>
        <v>0</v>
      </c>
      <c r="G490" s="4">
        <f t="shared" si="79"/>
        <v>0</v>
      </c>
      <c r="H490" s="4">
        <f t="shared" si="79"/>
        <v>0</v>
      </c>
      <c r="I490" s="4">
        <f t="shared" si="79"/>
        <v>0</v>
      </c>
      <c r="J490" s="4">
        <f t="shared" si="79"/>
        <v>0</v>
      </c>
      <c r="K490" s="4">
        <f t="shared" si="79"/>
        <v>0</v>
      </c>
      <c r="L490" s="4">
        <f t="shared" si="79"/>
        <v>0</v>
      </c>
      <c r="M490" s="4">
        <f t="shared" si="79"/>
        <v>0</v>
      </c>
      <c r="N490" s="4">
        <f t="shared" si="79"/>
        <v>0</v>
      </c>
      <c r="O490" s="4">
        <f t="shared" si="79"/>
        <v>0</v>
      </c>
      <c r="P490" s="4">
        <f t="shared" si="79"/>
        <v>0</v>
      </c>
      <c r="Q490" s="4">
        <f t="shared" si="79"/>
        <v>0</v>
      </c>
      <c r="R490" s="4">
        <f t="shared" si="79"/>
        <v>0</v>
      </c>
      <c r="S490" s="4">
        <f t="shared" si="79"/>
        <v>0</v>
      </c>
      <c r="T490" s="4">
        <f t="shared" si="79"/>
        <v>0</v>
      </c>
      <c r="U490" s="4">
        <f t="shared" si="79"/>
        <v>0</v>
      </c>
      <c r="V490" s="4">
        <f t="shared" si="79"/>
        <v>0</v>
      </c>
      <c r="W490" s="4">
        <f t="shared" si="79"/>
        <v>0</v>
      </c>
      <c r="X490" s="4">
        <f t="shared" si="79"/>
        <v>0</v>
      </c>
      <c r="Y490" s="4">
        <f t="shared" si="79"/>
        <v>0</v>
      </c>
      <c r="Z490" s="4">
        <f t="shared" si="79"/>
        <v>0</v>
      </c>
      <c r="AA490" s="4">
        <f t="shared" si="79"/>
        <v>0</v>
      </c>
      <c r="AB490" s="4">
        <f t="shared" si="79"/>
        <v>0</v>
      </c>
    </row>
    <row r="491" spans="2:28" outlineLevel="1">
      <c r="B491" s="556"/>
      <c r="C491" s="10">
        <f t="shared" si="74"/>
        <v>0</v>
      </c>
      <c r="D491" s="248"/>
      <c r="E491" s="4">
        <f t="shared" ref="E491:AB491" si="80">IF(D460&lt;($T365+$E365),E429*MIN($G365,($T365+$E365)-D460),0)</f>
        <v>0</v>
      </c>
      <c r="F491" s="4">
        <f t="shared" si="80"/>
        <v>0</v>
      </c>
      <c r="G491" s="4">
        <f t="shared" si="80"/>
        <v>0</v>
      </c>
      <c r="H491" s="4">
        <f t="shared" si="80"/>
        <v>0</v>
      </c>
      <c r="I491" s="4">
        <f t="shared" si="80"/>
        <v>0</v>
      </c>
      <c r="J491" s="4">
        <f t="shared" si="80"/>
        <v>0</v>
      </c>
      <c r="K491" s="4">
        <f t="shared" si="80"/>
        <v>0</v>
      </c>
      <c r="L491" s="4">
        <f t="shared" si="80"/>
        <v>0</v>
      </c>
      <c r="M491" s="4">
        <f t="shared" si="80"/>
        <v>0</v>
      </c>
      <c r="N491" s="4">
        <f t="shared" si="80"/>
        <v>0</v>
      </c>
      <c r="O491" s="4">
        <f t="shared" si="80"/>
        <v>0</v>
      </c>
      <c r="P491" s="4">
        <f t="shared" si="80"/>
        <v>0</v>
      </c>
      <c r="Q491" s="4">
        <f t="shared" si="80"/>
        <v>0</v>
      </c>
      <c r="R491" s="4">
        <f t="shared" si="80"/>
        <v>0</v>
      </c>
      <c r="S491" s="4">
        <f t="shared" si="80"/>
        <v>0</v>
      </c>
      <c r="T491" s="4">
        <f t="shared" si="80"/>
        <v>0</v>
      </c>
      <c r="U491" s="4">
        <f t="shared" si="80"/>
        <v>0</v>
      </c>
      <c r="V491" s="4">
        <f t="shared" si="80"/>
        <v>0</v>
      </c>
      <c r="W491" s="4">
        <f t="shared" si="80"/>
        <v>0</v>
      </c>
      <c r="X491" s="4">
        <f t="shared" si="80"/>
        <v>0</v>
      </c>
      <c r="Y491" s="4">
        <f t="shared" si="80"/>
        <v>0</v>
      </c>
      <c r="Z491" s="4">
        <f t="shared" si="80"/>
        <v>0</v>
      </c>
      <c r="AA491" s="4">
        <f t="shared" si="80"/>
        <v>0</v>
      </c>
      <c r="AB491" s="4">
        <f t="shared" si="80"/>
        <v>0</v>
      </c>
    </row>
    <row r="492" spans="2:28" outlineLevel="1">
      <c r="B492" s="556"/>
      <c r="C492" s="10">
        <f t="shared" si="74"/>
        <v>0</v>
      </c>
      <c r="D492" s="248"/>
      <c r="E492" s="4">
        <f t="shared" ref="E492:AB492" si="81">IF(D461&lt;($T366+$E366),E430*MIN($G366,($T366+$E366)-D461),0)</f>
        <v>0</v>
      </c>
      <c r="F492" s="4">
        <f t="shared" si="81"/>
        <v>0</v>
      </c>
      <c r="G492" s="4">
        <f t="shared" si="81"/>
        <v>0</v>
      </c>
      <c r="H492" s="4">
        <f t="shared" si="81"/>
        <v>0</v>
      </c>
      <c r="I492" s="4">
        <f t="shared" si="81"/>
        <v>0</v>
      </c>
      <c r="J492" s="4">
        <f t="shared" si="81"/>
        <v>0</v>
      </c>
      <c r="K492" s="4">
        <f t="shared" si="81"/>
        <v>0</v>
      </c>
      <c r="L492" s="4">
        <f t="shared" si="81"/>
        <v>0</v>
      </c>
      <c r="M492" s="4">
        <f t="shared" si="81"/>
        <v>0</v>
      </c>
      <c r="N492" s="4">
        <f t="shared" si="81"/>
        <v>0</v>
      </c>
      <c r="O492" s="4">
        <f t="shared" si="81"/>
        <v>0</v>
      </c>
      <c r="P492" s="4">
        <f t="shared" si="81"/>
        <v>0</v>
      </c>
      <c r="Q492" s="4">
        <f t="shared" si="81"/>
        <v>0</v>
      </c>
      <c r="R492" s="4">
        <f t="shared" si="81"/>
        <v>0</v>
      </c>
      <c r="S492" s="4">
        <f t="shared" si="81"/>
        <v>0</v>
      </c>
      <c r="T492" s="4">
        <f t="shared" si="81"/>
        <v>0</v>
      </c>
      <c r="U492" s="4">
        <f t="shared" si="81"/>
        <v>0</v>
      </c>
      <c r="V492" s="4">
        <f t="shared" si="81"/>
        <v>0</v>
      </c>
      <c r="W492" s="4">
        <f t="shared" si="81"/>
        <v>0</v>
      </c>
      <c r="X492" s="4">
        <f t="shared" si="81"/>
        <v>0</v>
      </c>
      <c r="Y492" s="4">
        <f t="shared" si="81"/>
        <v>0</v>
      </c>
      <c r="Z492" s="4">
        <f t="shared" si="81"/>
        <v>0</v>
      </c>
      <c r="AA492" s="4">
        <f t="shared" si="81"/>
        <v>0</v>
      </c>
      <c r="AB492" s="4">
        <f t="shared" si="81"/>
        <v>0</v>
      </c>
    </row>
    <row r="493" spans="2:28" outlineLevel="1">
      <c r="B493" s="556"/>
      <c r="C493" s="10">
        <f t="shared" si="74"/>
        <v>0</v>
      </c>
      <c r="D493" s="248"/>
      <c r="E493" s="4">
        <f t="shared" ref="E493:AB493" si="82">IF(D462&lt;($T367+$E367),E431*MIN($G367,($T367+$E367)-D462),0)</f>
        <v>0</v>
      </c>
      <c r="F493" s="4">
        <f t="shared" si="82"/>
        <v>0</v>
      </c>
      <c r="G493" s="4">
        <f t="shared" si="82"/>
        <v>0</v>
      </c>
      <c r="H493" s="4">
        <f t="shared" si="82"/>
        <v>0</v>
      </c>
      <c r="I493" s="4">
        <f t="shared" si="82"/>
        <v>0</v>
      </c>
      <c r="J493" s="4">
        <f t="shared" si="82"/>
        <v>0</v>
      </c>
      <c r="K493" s="4">
        <f t="shared" si="82"/>
        <v>0</v>
      </c>
      <c r="L493" s="4">
        <f t="shared" si="82"/>
        <v>0</v>
      </c>
      <c r="M493" s="4">
        <f t="shared" si="82"/>
        <v>0</v>
      </c>
      <c r="N493" s="4">
        <f t="shared" si="82"/>
        <v>0</v>
      </c>
      <c r="O493" s="4">
        <f t="shared" si="82"/>
        <v>0</v>
      </c>
      <c r="P493" s="4">
        <f t="shared" si="82"/>
        <v>0</v>
      </c>
      <c r="Q493" s="4">
        <f t="shared" si="82"/>
        <v>0</v>
      </c>
      <c r="R493" s="4">
        <f t="shared" si="82"/>
        <v>0</v>
      </c>
      <c r="S493" s="4">
        <f t="shared" si="82"/>
        <v>0</v>
      </c>
      <c r="T493" s="4">
        <f t="shared" si="82"/>
        <v>0</v>
      </c>
      <c r="U493" s="4">
        <f t="shared" si="82"/>
        <v>0</v>
      </c>
      <c r="V493" s="4">
        <f t="shared" si="82"/>
        <v>0</v>
      </c>
      <c r="W493" s="4">
        <f t="shared" si="82"/>
        <v>0</v>
      </c>
      <c r="X493" s="4">
        <f t="shared" si="82"/>
        <v>0</v>
      </c>
      <c r="Y493" s="4">
        <f t="shared" si="82"/>
        <v>0</v>
      </c>
      <c r="Z493" s="4">
        <f t="shared" si="82"/>
        <v>0</v>
      </c>
      <c r="AA493" s="4">
        <f t="shared" si="82"/>
        <v>0</v>
      </c>
      <c r="AB493" s="4">
        <f t="shared" si="82"/>
        <v>0</v>
      </c>
    </row>
    <row r="494" spans="2:28" outlineLevel="1">
      <c r="B494" s="556"/>
      <c r="C494" s="10">
        <f t="shared" si="74"/>
        <v>0</v>
      </c>
      <c r="D494" s="248"/>
      <c r="E494" s="4">
        <f t="shared" ref="E494:AB494" si="83">IF(D463&lt;($T368+$E368),E432*MIN($G368,($T368+$E368)-D463),0)</f>
        <v>0</v>
      </c>
      <c r="F494" s="4">
        <f t="shared" si="83"/>
        <v>0</v>
      </c>
      <c r="G494" s="4">
        <f t="shared" si="83"/>
        <v>0</v>
      </c>
      <c r="H494" s="4">
        <f t="shared" si="83"/>
        <v>0</v>
      </c>
      <c r="I494" s="4">
        <f t="shared" si="83"/>
        <v>0</v>
      </c>
      <c r="J494" s="4">
        <f t="shared" si="83"/>
        <v>0</v>
      </c>
      <c r="K494" s="4">
        <f t="shared" si="83"/>
        <v>0</v>
      </c>
      <c r="L494" s="4">
        <f t="shared" si="83"/>
        <v>0</v>
      </c>
      <c r="M494" s="4">
        <f t="shared" si="83"/>
        <v>0</v>
      </c>
      <c r="N494" s="4">
        <f t="shared" si="83"/>
        <v>0</v>
      </c>
      <c r="O494" s="4">
        <f t="shared" si="83"/>
        <v>0</v>
      </c>
      <c r="P494" s="4">
        <f t="shared" si="83"/>
        <v>0</v>
      </c>
      <c r="Q494" s="4">
        <f t="shared" si="83"/>
        <v>0</v>
      </c>
      <c r="R494" s="4">
        <f t="shared" si="83"/>
        <v>0</v>
      </c>
      <c r="S494" s="4">
        <f t="shared" si="83"/>
        <v>0</v>
      </c>
      <c r="T494" s="4">
        <f t="shared" si="83"/>
        <v>0</v>
      </c>
      <c r="U494" s="4">
        <f t="shared" si="83"/>
        <v>0</v>
      </c>
      <c r="V494" s="4">
        <f t="shared" si="83"/>
        <v>0</v>
      </c>
      <c r="W494" s="4">
        <f t="shared" si="83"/>
        <v>0</v>
      </c>
      <c r="X494" s="4">
        <f t="shared" si="83"/>
        <v>0</v>
      </c>
      <c r="Y494" s="4">
        <f t="shared" si="83"/>
        <v>0</v>
      </c>
      <c r="Z494" s="4">
        <f t="shared" si="83"/>
        <v>0</v>
      </c>
      <c r="AA494" s="4">
        <f t="shared" si="83"/>
        <v>0</v>
      </c>
      <c r="AB494" s="4">
        <f t="shared" si="83"/>
        <v>0</v>
      </c>
    </row>
    <row r="495" spans="2:28" outlineLevel="1">
      <c r="B495" s="556"/>
      <c r="C495" s="10">
        <f t="shared" si="74"/>
        <v>0</v>
      </c>
      <c r="D495" s="248"/>
      <c r="E495" s="4">
        <f t="shared" ref="E495:AB495" si="84">IF(D464&lt;($T369+$E369),E433*MIN($G369,($T369+$E369)-D464),0)</f>
        <v>0</v>
      </c>
      <c r="F495" s="4">
        <f t="shared" si="84"/>
        <v>0</v>
      </c>
      <c r="G495" s="4">
        <f t="shared" si="84"/>
        <v>0</v>
      </c>
      <c r="H495" s="4">
        <f t="shared" si="84"/>
        <v>0</v>
      </c>
      <c r="I495" s="4">
        <f t="shared" si="84"/>
        <v>0</v>
      </c>
      <c r="J495" s="4">
        <f t="shared" si="84"/>
        <v>0</v>
      </c>
      <c r="K495" s="4">
        <f t="shared" si="84"/>
        <v>0</v>
      </c>
      <c r="L495" s="4">
        <f t="shared" si="84"/>
        <v>0</v>
      </c>
      <c r="M495" s="4">
        <f t="shared" si="84"/>
        <v>0</v>
      </c>
      <c r="N495" s="4">
        <f t="shared" si="84"/>
        <v>0</v>
      </c>
      <c r="O495" s="4">
        <f t="shared" si="84"/>
        <v>0</v>
      </c>
      <c r="P495" s="4">
        <f t="shared" si="84"/>
        <v>0</v>
      </c>
      <c r="Q495" s="4">
        <f t="shared" si="84"/>
        <v>0</v>
      </c>
      <c r="R495" s="4">
        <f t="shared" si="84"/>
        <v>0</v>
      </c>
      <c r="S495" s="4">
        <f t="shared" si="84"/>
        <v>0</v>
      </c>
      <c r="T495" s="4">
        <f t="shared" si="84"/>
        <v>0</v>
      </c>
      <c r="U495" s="4">
        <f t="shared" si="84"/>
        <v>0</v>
      </c>
      <c r="V495" s="4">
        <f t="shared" si="84"/>
        <v>0</v>
      </c>
      <c r="W495" s="4">
        <f t="shared" si="84"/>
        <v>0</v>
      </c>
      <c r="X495" s="4">
        <f t="shared" si="84"/>
        <v>0</v>
      </c>
      <c r="Y495" s="4">
        <f t="shared" si="84"/>
        <v>0</v>
      </c>
      <c r="Z495" s="4">
        <f t="shared" si="84"/>
        <v>0</v>
      </c>
      <c r="AA495" s="4">
        <f t="shared" si="84"/>
        <v>0</v>
      </c>
      <c r="AB495" s="4">
        <f t="shared" si="84"/>
        <v>0</v>
      </c>
    </row>
    <row r="496" spans="2:28" outlineLevel="1">
      <c r="B496" s="556"/>
      <c r="C496" s="10">
        <f t="shared" si="74"/>
        <v>0</v>
      </c>
      <c r="D496" s="248"/>
      <c r="E496" s="4">
        <f t="shared" ref="E496:AB496" si="85">IF(D465&lt;($T370+$E370),E434*MIN($G370,($T370+$E370)-D465),0)</f>
        <v>0</v>
      </c>
      <c r="F496" s="4">
        <f t="shared" si="85"/>
        <v>0</v>
      </c>
      <c r="G496" s="4">
        <f t="shared" si="85"/>
        <v>0</v>
      </c>
      <c r="H496" s="4">
        <f t="shared" si="85"/>
        <v>0</v>
      </c>
      <c r="I496" s="4">
        <f t="shared" si="85"/>
        <v>0</v>
      </c>
      <c r="J496" s="4">
        <f t="shared" si="85"/>
        <v>0</v>
      </c>
      <c r="K496" s="4">
        <f t="shared" si="85"/>
        <v>0</v>
      </c>
      <c r="L496" s="4">
        <f t="shared" si="85"/>
        <v>0</v>
      </c>
      <c r="M496" s="4">
        <f t="shared" si="85"/>
        <v>0</v>
      </c>
      <c r="N496" s="4">
        <f t="shared" si="85"/>
        <v>0</v>
      </c>
      <c r="O496" s="4">
        <f t="shared" si="85"/>
        <v>0</v>
      </c>
      <c r="P496" s="4">
        <f t="shared" si="85"/>
        <v>0</v>
      </c>
      <c r="Q496" s="4">
        <f t="shared" si="85"/>
        <v>0</v>
      </c>
      <c r="R496" s="4">
        <f t="shared" si="85"/>
        <v>0</v>
      </c>
      <c r="S496" s="4">
        <f t="shared" si="85"/>
        <v>0</v>
      </c>
      <c r="T496" s="4">
        <f t="shared" si="85"/>
        <v>0</v>
      </c>
      <c r="U496" s="4">
        <f t="shared" si="85"/>
        <v>0</v>
      </c>
      <c r="V496" s="4">
        <f t="shared" si="85"/>
        <v>0</v>
      </c>
      <c r="W496" s="4">
        <f t="shared" si="85"/>
        <v>0</v>
      </c>
      <c r="X496" s="4">
        <f t="shared" si="85"/>
        <v>0</v>
      </c>
      <c r="Y496" s="4">
        <f t="shared" si="85"/>
        <v>0</v>
      </c>
      <c r="Z496" s="4">
        <f t="shared" si="85"/>
        <v>0</v>
      </c>
      <c r="AA496" s="4">
        <f t="shared" si="85"/>
        <v>0</v>
      </c>
      <c r="AB496" s="4">
        <f t="shared" si="85"/>
        <v>0</v>
      </c>
    </row>
    <row r="497" spans="2:28" outlineLevel="1">
      <c r="B497" s="556"/>
      <c r="C497" s="10">
        <f t="shared" si="74"/>
        <v>0</v>
      </c>
      <c r="D497" s="248"/>
      <c r="E497" s="4">
        <f t="shared" ref="E497:AB497" si="86">IF(D466&lt;($T371+$E371),E435*MIN($G371,($T371+$E371)-D466),0)</f>
        <v>0</v>
      </c>
      <c r="F497" s="4">
        <f t="shared" si="86"/>
        <v>0</v>
      </c>
      <c r="G497" s="4">
        <f t="shared" si="86"/>
        <v>0</v>
      </c>
      <c r="H497" s="4">
        <f t="shared" si="86"/>
        <v>0</v>
      </c>
      <c r="I497" s="4">
        <f t="shared" si="86"/>
        <v>0</v>
      </c>
      <c r="J497" s="4">
        <f t="shared" si="86"/>
        <v>0</v>
      </c>
      <c r="K497" s="4">
        <f t="shared" si="86"/>
        <v>0</v>
      </c>
      <c r="L497" s="4">
        <f t="shared" si="86"/>
        <v>0</v>
      </c>
      <c r="M497" s="4">
        <f t="shared" si="86"/>
        <v>0</v>
      </c>
      <c r="N497" s="4">
        <f t="shared" si="86"/>
        <v>0</v>
      </c>
      <c r="O497" s="4">
        <f t="shared" si="86"/>
        <v>0</v>
      </c>
      <c r="P497" s="4">
        <f t="shared" si="86"/>
        <v>0</v>
      </c>
      <c r="Q497" s="4">
        <f t="shared" si="86"/>
        <v>0</v>
      </c>
      <c r="R497" s="4">
        <f t="shared" si="86"/>
        <v>0</v>
      </c>
      <c r="S497" s="4">
        <f t="shared" si="86"/>
        <v>0</v>
      </c>
      <c r="T497" s="4">
        <f t="shared" si="86"/>
        <v>0</v>
      </c>
      <c r="U497" s="4">
        <f t="shared" si="86"/>
        <v>0</v>
      </c>
      <c r="V497" s="4">
        <f t="shared" si="86"/>
        <v>0</v>
      </c>
      <c r="W497" s="4">
        <f t="shared" si="86"/>
        <v>0</v>
      </c>
      <c r="X497" s="4">
        <f t="shared" si="86"/>
        <v>0</v>
      </c>
      <c r="Y497" s="4">
        <f t="shared" si="86"/>
        <v>0</v>
      </c>
      <c r="Z497" s="4">
        <f t="shared" si="86"/>
        <v>0</v>
      </c>
      <c r="AA497" s="4">
        <f t="shared" si="86"/>
        <v>0</v>
      </c>
      <c r="AB497" s="4">
        <f t="shared" si="86"/>
        <v>0</v>
      </c>
    </row>
    <row r="498" spans="2:28" outlineLevel="1">
      <c r="B498" s="556"/>
      <c r="C498" s="10">
        <f t="shared" si="74"/>
        <v>0</v>
      </c>
      <c r="D498" s="248"/>
      <c r="E498" s="4">
        <f t="shared" ref="E498:AB498" si="87">IF(D467&lt;($T372+$E372),E436*MIN($G372,($T372+$E372)-D467),0)</f>
        <v>0</v>
      </c>
      <c r="F498" s="4">
        <f t="shared" si="87"/>
        <v>0</v>
      </c>
      <c r="G498" s="4">
        <f t="shared" si="87"/>
        <v>0</v>
      </c>
      <c r="H498" s="4">
        <f t="shared" si="87"/>
        <v>0</v>
      </c>
      <c r="I498" s="4">
        <f t="shared" si="87"/>
        <v>0</v>
      </c>
      <c r="J498" s="4">
        <f t="shared" si="87"/>
        <v>0</v>
      </c>
      <c r="K498" s="4">
        <f t="shared" si="87"/>
        <v>0</v>
      </c>
      <c r="L498" s="4">
        <f t="shared" si="87"/>
        <v>0</v>
      </c>
      <c r="M498" s="4">
        <f t="shared" si="87"/>
        <v>0</v>
      </c>
      <c r="N498" s="4">
        <f t="shared" si="87"/>
        <v>0</v>
      </c>
      <c r="O498" s="4">
        <f t="shared" si="87"/>
        <v>0</v>
      </c>
      <c r="P498" s="4">
        <f t="shared" si="87"/>
        <v>0</v>
      </c>
      <c r="Q498" s="4">
        <f t="shared" si="87"/>
        <v>0</v>
      </c>
      <c r="R498" s="4">
        <f t="shared" si="87"/>
        <v>0</v>
      </c>
      <c r="S498" s="4">
        <f t="shared" si="87"/>
        <v>0</v>
      </c>
      <c r="T498" s="4">
        <f t="shared" si="87"/>
        <v>0</v>
      </c>
      <c r="U498" s="4">
        <f t="shared" si="87"/>
        <v>0</v>
      </c>
      <c r="V498" s="4">
        <f t="shared" si="87"/>
        <v>0</v>
      </c>
      <c r="W498" s="4">
        <f t="shared" si="87"/>
        <v>0</v>
      </c>
      <c r="X498" s="4">
        <f t="shared" si="87"/>
        <v>0</v>
      </c>
      <c r="Y498" s="4">
        <f t="shared" si="87"/>
        <v>0</v>
      </c>
      <c r="Z498" s="4">
        <f t="shared" si="87"/>
        <v>0</v>
      </c>
      <c r="AA498" s="4">
        <f t="shared" si="87"/>
        <v>0</v>
      </c>
      <c r="AB498" s="4">
        <f t="shared" si="87"/>
        <v>0</v>
      </c>
    </row>
    <row r="499" spans="2:28" outlineLevel="1">
      <c r="B499" s="556"/>
      <c r="C499" s="10">
        <f t="shared" si="74"/>
        <v>0</v>
      </c>
      <c r="D499" s="248"/>
      <c r="E499" s="4">
        <f t="shared" ref="E499:AB499" si="88">IF(D468&lt;($T373+$E373),E437*MIN($G373,($T373+$E373)-D468),0)</f>
        <v>0</v>
      </c>
      <c r="F499" s="4">
        <f t="shared" si="88"/>
        <v>0</v>
      </c>
      <c r="G499" s="4">
        <f t="shared" si="88"/>
        <v>0</v>
      </c>
      <c r="H499" s="4">
        <f t="shared" si="88"/>
        <v>0</v>
      </c>
      <c r="I499" s="4">
        <f t="shared" si="88"/>
        <v>0</v>
      </c>
      <c r="J499" s="4">
        <f t="shared" si="88"/>
        <v>0</v>
      </c>
      <c r="K499" s="4">
        <f t="shared" si="88"/>
        <v>0</v>
      </c>
      <c r="L499" s="4">
        <f t="shared" si="88"/>
        <v>0</v>
      </c>
      <c r="M499" s="4">
        <f t="shared" si="88"/>
        <v>0</v>
      </c>
      <c r="N499" s="4">
        <f t="shared" si="88"/>
        <v>0</v>
      </c>
      <c r="O499" s="4">
        <f t="shared" si="88"/>
        <v>0</v>
      </c>
      <c r="P499" s="4">
        <f t="shared" si="88"/>
        <v>0</v>
      </c>
      <c r="Q499" s="4">
        <f t="shared" si="88"/>
        <v>0</v>
      </c>
      <c r="R499" s="4">
        <f t="shared" si="88"/>
        <v>0</v>
      </c>
      <c r="S499" s="4">
        <f t="shared" si="88"/>
        <v>0</v>
      </c>
      <c r="T499" s="4">
        <f t="shared" si="88"/>
        <v>0</v>
      </c>
      <c r="U499" s="4">
        <f t="shared" si="88"/>
        <v>0</v>
      </c>
      <c r="V499" s="4">
        <f t="shared" si="88"/>
        <v>0</v>
      </c>
      <c r="W499" s="4">
        <f t="shared" si="88"/>
        <v>0</v>
      </c>
      <c r="X499" s="4">
        <f t="shared" si="88"/>
        <v>0</v>
      </c>
      <c r="Y499" s="4">
        <f t="shared" si="88"/>
        <v>0</v>
      </c>
      <c r="Z499" s="4">
        <f t="shared" si="88"/>
        <v>0</v>
      </c>
      <c r="AA499" s="4">
        <f t="shared" si="88"/>
        <v>0</v>
      </c>
      <c r="AB499" s="4">
        <f t="shared" si="88"/>
        <v>0</v>
      </c>
    </row>
    <row r="500" spans="2:28" outlineLevel="1">
      <c r="B500" s="556"/>
      <c r="C500" s="21" t="s">
        <v>1117</v>
      </c>
      <c r="D500" s="10"/>
      <c r="I500" s="4"/>
      <c r="J500" s="4"/>
      <c r="K500" s="4"/>
      <c r="L500" s="4"/>
      <c r="M500" s="4"/>
    </row>
    <row r="501" spans="2:28" outlineLevel="1">
      <c r="B501" s="556"/>
      <c r="C501" s="10" t="str">
        <f>C470</f>
        <v>Studio</v>
      </c>
      <c r="D501" s="10"/>
      <c r="E501" s="4">
        <f t="array" ref="E501:AB501">IF(E$375:AB$375&lt;$O344,0,IFERROR(--(MOD(E$375:AB$375,N344)=0),0))</f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</row>
    <row r="502" spans="2:28" outlineLevel="1">
      <c r="B502" s="556"/>
      <c r="C502" s="10" t="str">
        <f t="shared" ref="C502:C530" si="89">C471</f>
        <v xml:space="preserve">1 Bed / 1 Bath </v>
      </c>
      <c r="D502" s="10"/>
      <c r="E502" s="4">
        <f t="array" ref="E502:AB502">IF(E$375:AB$375&lt;$O345,0,IFERROR(--(MOD(E$375:AB$375,N345)=0),0))</f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</row>
    <row r="503" spans="2:28" outlineLevel="1">
      <c r="B503" s="556"/>
      <c r="C503" s="10" t="str">
        <f t="shared" si="89"/>
        <v xml:space="preserve">1 Bed / 1 Bath </v>
      </c>
      <c r="D503" s="10"/>
      <c r="E503" s="4">
        <f t="array" ref="E503:AB503">IF(E$375:AB$375&lt;$O346,0,IFERROR(--(MOD(E$375:AB$375,N346)=0),0))</f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</row>
    <row r="504" spans="2:28" outlineLevel="1">
      <c r="B504" s="556"/>
      <c r="C504" s="10" t="str">
        <f t="shared" si="89"/>
        <v xml:space="preserve">1 Bed / 1 Bath </v>
      </c>
      <c r="D504" s="10"/>
      <c r="E504" s="4">
        <f t="array" ref="E504:AB504">IF(E$375:AB$375&lt;$O347,0,IFERROR(--(MOD(E$375:AB$375,N347)=0),0))</f>
        <v>0</v>
      </c>
      <c r="F504" s="4">
        <v>0</v>
      </c>
      <c r="G504" s="4">
        <v>1</v>
      </c>
      <c r="H504" s="4">
        <v>0</v>
      </c>
      <c r="I504" s="4">
        <v>0</v>
      </c>
      <c r="J504" s="4">
        <v>1</v>
      </c>
      <c r="K504" s="4">
        <v>0</v>
      </c>
      <c r="L504" s="4">
        <v>0</v>
      </c>
      <c r="M504" s="4">
        <v>1</v>
      </c>
      <c r="N504" s="4">
        <v>0</v>
      </c>
      <c r="O504" s="4">
        <v>0</v>
      </c>
      <c r="P504" s="4">
        <v>1</v>
      </c>
      <c r="Q504" s="4">
        <v>0</v>
      </c>
      <c r="R504" s="4">
        <v>0</v>
      </c>
      <c r="S504" s="4">
        <v>1</v>
      </c>
      <c r="T504" s="4">
        <v>0</v>
      </c>
      <c r="U504" s="4">
        <v>0</v>
      </c>
      <c r="V504" s="4">
        <v>1</v>
      </c>
      <c r="W504" s="4">
        <v>0</v>
      </c>
      <c r="X504" s="4">
        <v>0</v>
      </c>
      <c r="Y504" s="4">
        <v>1</v>
      </c>
      <c r="Z504" s="4">
        <v>0</v>
      </c>
      <c r="AA504" s="4">
        <v>0</v>
      </c>
      <c r="AB504" s="4">
        <v>1</v>
      </c>
    </row>
    <row r="505" spans="2:28" outlineLevel="1">
      <c r="B505" s="556"/>
      <c r="C505" s="10" t="str">
        <f t="shared" si="89"/>
        <v xml:space="preserve">2 Bed / 1 Bath </v>
      </c>
      <c r="D505" s="10"/>
      <c r="E505" s="4">
        <f t="array" ref="E505:AB505">IF(E$375:AB$375&lt;$O348,0,IFERROR(--(MOD(E$375:AB$375,N348)=0),0))</f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</row>
    <row r="506" spans="2:28" outlineLevel="1">
      <c r="B506" s="556"/>
      <c r="C506" s="10" t="str">
        <f t="shared" si="89"/>
        <v xml:space="preserve">2 Bed / 1 Bath </v>
      </c>
      <c r="D506" s="10"/>
      <c r="E506" s="4">
        <f t="array" ref="E506:AB506">IF(E$375:AB$375&lt;$O349,0,IFERROR(--(MOD(E$375:AB$375,N349)=0),0))</f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</row>
    <row r="507" spans="2:28" outlineLevel="1">
      <c r="B507" s="556"/>
      <c r="C507" s="10" t="str">
        <f t="shared" si="89"/>
        <v xml:space="preserve">2 Bed / 1 Bath </v>
      </c>
      <c r="D507" s="10"/>
      <c r="E507" s="4">
        <f t="array" ref="E507:AB507">IF(E$375:AB$375&lt;$O350,0,IFERROR(--(MOD(E$375:AB$375,N350)=0),0))</f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</row>
    <row r="508" spans="2:28" outlineLevel="1">
      <c r="B508" s="556"/>
      <c r="C508" s="10" t="str">
        <f t="shared" si="89"/>
        <v xml:space="preserve">2 Bed / 2 Bath </v>
      </c>
      <c r="D508" s="10"/>
      <c r="E508" s="4">
        <f t="array" ref="E508:AB508">IF(E$375:AB$375&lt;$O351,0,IFERROR(--(MOD(E$375:AB$375,N351)=0),0))</f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</row>
    <row r="509" spans="2:28" outlineLevel="1">
      <c r="B509" s="556"/>
      <c r="C509" s="10" t="str">
        <f t="shared" si="89"/>
        <v>2 Bed / 1 Bath + Den</v>
      </c>
      <c r="D509" s="10"/>
      <c r="E509" s="4">
        <f t="array" ref="E509:AB509">IF(E$375:AB$375&lt;$O352,0,IFERROR(--(MOD(E$375:AB$375,N352)=0),0))</f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</row>
    <row r="510" spans="2:28" outlineLevel="1">
      <c r="B510" s="556"/>
      <c r="C510" s="10" t="str">
        <f t="shared" si="89"/>
        <v xml:space="preserve">2 Bed / 2 Bath </v>
      </c>
      <c r="D510" s="10"/>
      <c r="E510" s="4">
        <f t="array" ref="E510:AB510">IF(E$375:AB$375&lt;$O353,0,IFERROR(--(MOD(E$375:AB$375,N353)=0),0))</f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</row>
    <row r="511" spans="2:28" outlineLevel="1">
      <c r="B511" s="556"/>
      <c r="C511" s="10" t="str">
        <f t="shared" si="89"/>
        <v xml:space="preserve">2 Bed / 1.5 Bath </v>
      </c>
      <c r="D511" s="10"/>
      <c r="E511" s="4">
        <f t="array" ref="E511:AB511">IF(E$375:AB$375&lt;$O354,0,IFERROR(--(MOD(E$375:AB$375,N354)=0),0))</f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</row>
    <row r="512" spans="2:28" outlineLevel="1">
      <c r="B512" s="556"/>
      <c r="C512" s="10" t="str">
        <f t="shared" si="89"/>
        <v xml:space="preserve">3 Bed / 2 Bath </v>
      </c>
      <c r="D512" s="10"/>
      <c r="E512" s="4">
        <f t="array" ref="E512:AB512">IF(E$375:AB$375&lt;$O355,0,IFERROR(--(MOD(E$375:AB$375,N355)=0),0))</f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</row>
    <row r="513" spans="2:28" outlineLevel="1">
      <c r="B513" s="556"/>
      <c r="C513" s="10" t="str">
        <f t="shared" si="89"/>
        <v>3 Bed / 2 Bath House</v>
      </c>
      <c r="D513" s="10"/>
      <c r="E513" s="4">
        <f t="array" ref="E513:AB513">IF(E$375:AB$375&lt;$O356,0,IFERROR(--(MOD(E$375:AB$375,N356)=0),0))</f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</row>
    <row r="514" spans="2:28" outlineLevel="1">
      <c r="B514" s="556"/>
      <c r="C514" s="10" t="str">
        <f t="shared" si="89"/>
        <v xml:space="preserve">3 Bed / 2 Bath </v>
      </c>
      <c r="D514" s="10"/>
      <c r="E514" s="4">
        <f t="array" ref="E514:AB514">IF(E$375:AB$375&lt;$O357,0,IFERROR(--(MOD(E$375:AB$375,N357)=0),0))</f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</row>
    <row r="515" spans="2:28" outlineLevel="1">
      <c r="B515" s="556"/>
      <c r="C515" s="10" t="str">
        <f t="shared" si="89"/>
        <v xml:space="preserve">1 Bed / 1 Bath </v>
      </c>
      <c r="D515" s="10"/>
      <c r="E515" s="4">
        <f t="array" ref="E515:AB515">IF(E$375:AB$375&lt;$O358,0,IFERROR(--(MOD(E$375:AB$375,N358)=0),0))</f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</row>
    <row r="516" spans="2:28" outlineLevel="1">
      <c r="B516" s="556"/>
      <c r="C516" s="10" t="str">
        <f t="shared" si="89"/>
        <v xml:space="preserve">2 Bed / 2 Bath </v>
      </c>
      <c r="D516" s="10"/>
      <c r="E516" s="4">
        <f t="array" ref="E516:AB516">IF(E$375:AB$375&lt;$O359,0,IFERROR(--(MOD(E$375:AB$375,N359)=0),0))</f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</row>
    <row r="517" spans="2:28" outlineLevel="1">
      <c r="B517" s="556"/>
      <c r="C517" s="10" t="str">
        <f t="shared" si="89"/>
        <v xml:space="preserve">4 Bed / 2 Bath Penthouse </v>
      </c>
      <c r="D517" s="10"/>
      <c r="E517" s="4">
        <f t="array" ref="E517:AB517">IF(E$375:AB$375&lt;$O360,0,IFERROR(--(MOD(E$375:AB$375,N360)=0),0))</f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</row>
    <row r="518" spans="2:28" outlineLevel="1">
      <c r="B518" s="556"/>
      <c r="C518" s="10" t="str">
        <f t="shared" si="89"/>
        <v xml:space="preserve">2 Bed / 2 Bath </v>
      </c>
      <c r="D518" s="10"/>
      <c r="E518" s="4">
        <f t="array" ref="E518:AB518">IF(E$375:AB$375&lt;$O361,0,IFERROR(--(MOD(E$375:AB$375,N361)=0),0))</f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</row>
    <row r="519" spans="2:28" outlineLevel="1">
      <c r="B519" s="556"/>
      <c r="C519" s="10">
        <f t="shared" si="89"/>
        <v>0</v>
      </c>
      <c r="D519" s="10"/>
      <c r="E519" s="4">
        <f t="array" ref="E519:AB519">IF(E$375:AB$375&lt;$O362,0,IFERROR(--(MOD(E$375:AB$375,N362)=0),0))</f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</row>
    <row r="520" spans="2:28" outlineLevel="1">
      <c r="B520" s="556"/>
      <c r="C520" s="10">
        <f t="shared" si="89"/>
        <v>0</v>
      </c>
      <c r="D520" s="10"/>
      <c r="E520" s="4">
        <f t="array" ref="E520:AB520">IF(E$375:AB$375&lt;$O363,0,IFERROR(--(MOD(E$375:AB$375,N363)=0),0))</f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</row>
    <row r="521" spans="2:28" outlineLevel="1">
      <c r="B521" s="556"/>
      <c r="C521" s="10">
        <f t="shared" si="89"/>
        <v>0</v>
      </c>
      <c r="D521" s="10"/>
      <c r="E521" s="4">
        <f t="array" ref="E521:AB521">IF(E$375:AB$375&lt;$O364,0,IFERROR(--(MOD(E$375:AB$375,N364)=0),0))</f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</row>
    <row r="522" spans="2:28" outlineLevel="1">
      <c r="B522" s="556"/>
      <c r="C522" s="10">
        <f t="shared" si="89"/>
        <v>0</v>
      </c>
      <c r="D522" s="10"/>
      <c r="E522" s="4">
        <f t="array" ref="E522:AB522">IF(E$375:AB$375&lt;$O365,0,IFERROR(--(MOD(E$375:AB$375,N365)=0),0))</f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</row>
    <row r="523" spans="2:28" outlineLevel="1">
      <c r="B523" s="556"/>
      <c r="C523" s="10">
        <f t="shared" si="89"/>
        <v>0</v>
      </c>
      <c r="D523" s="10"/>
      <c r="E523" s="4">
        <f t="array" ref="E523:AB523">IF(E$375:AB$375&lt;$O366,0,IFERROR(--(MOD(E$375:AB$375,N366)=0),0))</f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</row>
    <row r="524" spans="2:28" outlineLevel="1">
      <c r="B524" s="556"/>
      <c r="C524" s="10">
        <f t="shared" si="89"/>
        <v>0</v>
      </c>
      <c r="D524" s="10"/>
      <c r="E524" s="4">
        <f t="array" ref="E524:AB524">IF(E$375:AB$375&lt;$O367,0,IFERROR(--(MOD(E$375:AB$375,N367)=0),0))</f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</row>
    <row r="525" spans="2:28" outlineLevel="1">
      <c r="B525" s="556"/>
      <c r="C525" s="10">
        <f t="shared" si="89"/>
        <v>0</v>
      </c>
      <c r="D525" s="10"/>
      <c r="E525" s="4">
        <f t="array" ref="E525:AB525">IF(E$375:AB$375&lt;$O368,0,IFERROR(--(MOD(E$375:AB$375,N368)=0),0))</f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</row>
    <row r="526" spans="2:28" outlineLevel="1">
      <c r="B526" s="556"/>
      <c r="C526" s="10">
        <f t="shared" si="89"/>
        <v>0</v>
      </c>
      <c r="D526" s="10"/>
      <c r="E526" s="4">
        <f t="array" ref="E526:AB526">IF(E$375:AB$375&lt;$O369,0,IFERROR(--(MOD(E$375:AB$375,N369)=0),0))</f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</row>
    <row r="527" spans="2:28" outlineLevel="1">
      <c r="B527" s="556"/>
      <c r="C527" s="10">
        <f t="shared" si="89"/>
        <v>0</v>
      </c>
      <c r="D527" s="10"/>
      <c r="E527" s="4">
        <f t="array" ref="E527:AB527">IF(E$375:AB$375&lt;$O370,0,IFERROR(--(MOD(E$375:AB$375,N370)=0),0))</f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</row>
    <row r="528" spans="2:28" outlineLevel="1">
      <c r="B528" s="556"/>
      <c r="C528" s="10">
        <f t="shared" si="89"/>
        <v>0</v>
      </c>
      <c r="D528" s="10"/>
      <c r="E528" s="4">
        <f t="array" ref="E528:AB528">IF(E$375:AB$375&lt;$O371,0,IFERROR(--(MOD(E$375:AB$375,N371)=0),0))</f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</row>
    <row r="529" spans="2:28" outlineLevel="1">
      <c r="B529" s="556"/>
      <c r="C529" s="10">
        <f t="shared" si="89"/>
        <v>0</v>
      </c>
      <c r="D529" s="10"/>
      <c r="E529" s="4">
        <f t="array" ref="E529:AB529">IF(E$375:AB$375&lt;$O372,0,IFERROR(--(MOD(E$375:AB$375,N372)=0),0))</f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</row>
    <row r="530" spans="2:28" outlineLevel="1">
      <c r="B530" s="556"/>
      <c r="C530" s="10">
        <f t="shared" si="89"/>
        <v>0</v>
      </c>
      <c r="D530" s="10"/>
      <c r="E530" s="4">
        <f t="array" ref="E530:AB530">IF(E$375:AB$375&lt;$O373,0,IFERROR(--(MOD(E$375:AB$375,N373)=0),0))</f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</row>
    <row r="531" spans="2:28" outlineLevel="1">
      <c r="B531" s="556"/>
      <c r="C531" s="21" t="s">
        <v>285</v>
      </c>
    </row>
    <row r="532" spans="2:28" outlineLevel="1">
      <c r="B532" s="556"/>
      <c r="C532" s="4" t="str">
        <f t="shared" ref="C532:C561" si="90">C470</f>
        <v>Studio</v>
      </c>
      <c r="E532" s="4">
        <f>IF(SUM($D532:D532)&lt;($D344-$U344),E501*MIN($M344,($D344-$U344)-SUM($D532:D532)),0)</f>
        <v>0</v>
      </c>
      <c r="F532" s="4">
        <f>IF(SUM($D532:E532)&lt;($D344-$U344),F501*MIN($M344,($D344-$U344)-SUM($D532:E532)),0)</f>
        <v>0</v>
      </c>
      <c r="G532" s="4">
        <f>IF(SUM($D532:F532)&lt;($D344-$U344),G501*MIN($M344,($D344-$U344)-SUM($D532:F532)),0)</f>
        <v>0</v>
      </c>
      <c r="H532" s="4">
        <f>IF(SUM($D532:G532)&lt;($D344-$U344),H501*MIN($M344,($D344-$U344)-SUM($D532:G532)),0)</f>
        <v>0</v>
      </c>
      <c r="I532" s="4">
        <f>IF(SUM($D532:H532)&lt;($D344-$U344),I501*MIN($M344,($D344-$U344)-SUM($D532:H532)),0)</f>
        <v>0</v>
      </c>
      <c r="J532" s="4">
        <f>IF(SUM($D532:I532)&lt;($D344-$U344),J501*MIN($M344,($D344-$U344)-SUM($D532:I532)),0)</f>
        <v>0</v>
      </c>
      <c r="K532" s="4">
        <f>IF(SUM($D532:J532)&lt;($D344-$U344),K501*MIN($M344,($D344-$U344)-SUM($D532:J532)),0)</f>
        <v>0</v>
      </c>
      <c r="L532" s="4">
        <f>IF(SUM($D532:K532)&lt;($D344-$U344),L501*MIN($M344,($D344-$U344)-SUM($D532:K532)),0)</f>
        <v>0</v>
      </c>
      <c r="M532" s="4">
        <f>IF(SUM($D532:L532)&lt;($D344-$U344),M501*MIN($M344,($D344-$U344)-SUM($D532:L532)),0)</f>
        <v>0</v>
      </c>
      <c r="N532" s="4">
        <f>IF(SUM($D532:M532)&lt;($D344-$U344),N501*MIN($M344,($D344-$U344)-SUM($D532:M532)),0)</f>
        <v>0</v>
      </c>
      <c r="O532" s="4">
        <f>IF(SUM($D532:N532)&lt;($D344-$U344),O501*MIN($M344,($D344-$U344)-SUM($D532:N532)),0)</f>
        <v>0</v>
      </c>
      <c r="P532" s="4">
        <f>IF(SUM($D532:O532)&lt;($D344-$U344),P501*MIN($M344,($D344-$U344)-SUM($D532:O532)),0)</f>
        <v>0</v>
      </c>
      <c r="Q532" s="4">
        <f>IF(SUM($D532:P532)&lt;($D344-$U344),Q501*MIN($M344,($D344-$U344)-SUM($D532:P532)),0)</f>
        <v>0</v>
      </c>
      <c r="R532" s="4">
        <f>IF(SUM($D532:Q532)&lt;($D344-$U344),R501*MIN($M344,($D344-$U344)-SUM($D532:Q532)),0)</f>
        <v>0</v>
      </c>
      <c r="S532" s="4">
        <f>IF(SUM($D532:R532)&lt;($D344-$U344),S501*MIN($M344,($D344-$U344)-SUM($D532:R532)),0)</f>
        <v>0</v>
      </c>
      <c r="T532" s="4">
        <f>IF(SUM($D532:S532)&lt;($D344-$U344),T501*MIN($M344,($D344-$U344)-SUM($D532:S532)),0)</f>
        <v>0</v>
      </c>
      <c r="U532" s="4">
        <f>IF(SUM($D532:T532)&lt;($D344-$U344),U501*MIN($M344,($D344-$U344)-SUM($D532:T532)),0)</f>
        <v>0</v>
      </c>
      <c r="V532" s="4">
        <f>IF(SUM($D532:U532)&lt;($D344-$U344),V501*MIN($M344,($D344-$U344)-SUM($D532:U532)),0)</f>
        <v>0</v>
      </c>
      <c r="W532" s="4">
        <f>IF(SUM($D532:V532)&lt;($D344-$U344),W501*MIN($M344,($D344-$U344)-SUM($D532:V532)),0)</f>
        <v>0</v>
      </c>
      <c r="X532" s="4">
        <f>IF(SUM($D532:W532)&lt;($D344-$U344),X501*MIN($M344,($D344-$U344)-SUM($D532:W532)),0)</f>
        <v>0</v>
      </c>
      <c r="Y532" s="4">
        <f>IF(SUM($D532:X532)&lt;($D344-$U344),Y501*MIN($M344,($D344-$U344)-SUM($D532:X532)),0)</f>
        <v>0</v>
      </c>
      <c r="Z532" s="4">
        <f>IF(SUM($D532:Y532)&lt;($D344-$U344),Z501*MIN($M344,($D344-$U344)-SUM($D532:Y532)),0)</f>
        <v>0</v>
      </c>
      <c r="AA532" s="4">
        <f>IF(SUM($D532:Z532)&lt;($D344-$U344),AA501*MIN($M344,($D344-$U344)-SUM($D532:Z532)),0)</f>
        <v>0</v>
      </c>
      <c r="AB532" s="4">
        <f>IF(SUM($D532:AA532)&lt;($D344-$U344),AB501*MIN($M344,($D344-$U344)-SUM($D532:AA532)),0)</f>
        <v>0</v>
      </c>
    </row>
    <row r="533" spans="2:28" outlineLevel="1">
      <c r="B533" s="556"/>
      <c r="C533" s="4" t="str">
        <f t="shared" si="90"/>
        <v xml:space="preserve">1 Bed / 1 Bath </v>
      </c>
      <c r="E533" s="4">
        <f>IF(SUM($D533:D533)&lt;($D345-$U345),E502*MIN($M345,($D345-$U345)-SUM($D533:D533)),0)</f>
        <v>0</v>
      </c>
      <c r="F533" s="4">
        <f>IF(SUM($D533:E533)&lt;($D345-$U345),F502*MIN($M345,($D345-$U345)-SUM($D533:E533)),0)</f>
        <v>0</v>
      </c>
      <c r="G533" s="4">
        <f>IF(SUM($D533:F533)&lt;($D345-$U345),G502*MIN($M345,($D345-$U345)-SUM($D533:F533)),0)</f>
        <v>0</v>
      </c>
      <c r="H533" s="4">
        <f>IF(SUM($D533:G533)&lt;($D345-$U345),H502*MIN($M345,($D345-$U345)-SUM($D533:G533)),0)</f>
        <v>0</v>
      </c>
      <c r="I533" s="4">
        <f>IF(SUM($D533:H533)&lt;($D345-$U345),I502*MIN($M345,($D345-$U345)-SUM($D533:H533)),0)</f>
        <v>0</v>
      </c>
      <c r="J533" s="4">
        <f>IF(SUM($D533:I533)&lt;($D345-$U345),J502*MIN($M345,($D345-$U345)-SUM($D533:I533)),0)</f>
        <v>0</v>
      </c>
      <c r="K533" s="4">
        <f>IF(SUM($D533:J533)&lt;($D345-$U345),K502*MIN($M345,($D345-$U345)-SUM($D533:J533)),0)</f>
        <v>0</v>
      </c>
      <c r="L533" s="4">
        <f>IF(SUM($D533:K533)&lt;($D345-$U345),L502*MIN($M345,($D345-$U345)-SUM($D533:K533)),0)</f>
        <v>0</v>
      </c>
      <c r="M533" s="4">
        <f>IF(SUM($D533:L533)&lt;($D345-$U345),M502*MIN($M345,($D345-$U345)-SUM($D533:L533)),0)</f>
        <v>0</v>
      </c>
      <c r="N533" s="4">
        <f>IF(SUM($D533:M533)&lt;($D345-$U345),N502*MIN($M345,($D345-$U345)-SUM($D533:M533)),0)</f>
        <v>0</v>
      </c>
      <c r="O533" s="4">
        <f>IF(SUM($D533:N533)&lt;($D345-$U345),O502*MIN($M345,($D345-$U345)-SUM($D533:N533)),0)</f>
        <v>0</v>
      </c>
      <c r="P533" s="4">
        <f>IF(SUM($D533:O533)&lt;($D345-$U345),P502*MIN($M345,($D345-$U345)-SUM($D533:O533)),0)</f>
        <v>0</v>
      </c>
      <c r="Q533" s="4">
        <f>IF(SUM($D533:P533)&lt;($D345-$U345),Q502*MIN($M345,($D345-$U345)-SUM($D533:P533)),0)</f>
        <v>0</v>
      </c>
      <c r="R533" s="4">
        <f>IF(SUM($D533:Q533)&lt;($D345-$U345),R502*MIN($M345,($D345-$U345)-SUM($D533:Q533)),0)</f>
        <v>0</v>
      </c>
      <c r="S533" s="4">
        <f>IF(SUM($D533:R533)&lt;($D345-$U345),S502*MIN($M345,($D345-$U345)-SUM($D533:R533)),0)</f>
        <v>0</v>
      </c>
      <c r="T533" s="4">
        <f>IF(SUM($D533:S533)&lt;($D345-$U345),T502*MIN($M345,($D345-$U345)-SUM($D533:S533)),0)</f>
        <v>0</v>
      </c>
      <c r="U533" s="4">
        <f>IF(SUM($D533:T533)&lt;($D345-$U345),U502*MIN($M345,($D345-$U345)-SUM($D533:T533)),0)</f>
        <v>0</v>
      </c>
      <c r="V533" s="4">
        <f>IF(SUM($D533:U533)&lt;($D345-$U345),V502*MIN($M345,($D345-$U345)-SUM($D533:U533)),0)</f>
        <v>0</v>
      </c>
      <c r="W533" s="4">
        <f>IF(SUM($D533:V533)&lt;($D345-$U345),W502*MIN($M345,($D345-$U345)-SUM($D533:V533)),0)</f>
        <v>0</v>
      </c>
      <c r="X533" s="4">
        <f>IF(SUM($D533:W533)&lt;($D345-$U345),X502*MIN($M345,($D345-$U345)-SUM($D533:W533)),0)</f>
        <v>0</v>
      </c>
      <c r="Y533" s="4">
        <f>IF(SUM($D533:X533)&lt;($D345-$U345),Y502*MIN($M345,($D345-$U345)-SUM($D533:X533)),0)</f>
        <v>0</v>
      </c>
      <c r="Z533" s="4">
        <f>IF(SUM($D533:Y533)&lt;($D345-$U345),Z502*MIN($M345,($D345-$U345)-SUM($D533:Y533)),0)</f>
        <v>0</v>
      </c>
      <c r="AA533" s="4">
        <f>IF(SUM($D533:Z533)&lt;($D345-$U345),AA502*MIN($M345,($D345-$U345)-SUM($D533:Z533)),0)</f>
        <v>0</v>
      </c>
      <c r="AB533" s="4">
        <f>IF(SUM($D533:AA533)&lt;($D345-$U345),AB502*MIN($M345,($D345-$U345)-SUM($D533:AA533)),0)</f>
        <v>0</v>
      </c>
    </row>
    <row r="534" spans="2:28" outlineLevel="1">
      <c r="B534" s="556"/>
      <c r="C534" s="4" t="str">
        <f t="shared" si="90"/>
        <v xml:space="preserve">1 Bed / 1 Bath </v>
      </c>
      <c r="E534" s="4">
        <f>IF(SUM($D534:D534)&lt;($D346-$U346),E503*MIN($M346,($D346-$U346)-SUM($D534:D534)),0)</f>
        <v>0</v>
      </c>
      <c r="F534" s="4">
        <f>IF(SUM($D534:E534)&lt;($D346-$U346),F503*MIN($M346,($D346-$U346)-SUM($D534:E534)),0)</f>
        <v>0</v>
      </c>
      <c r="G534" s="4">
        <f>IF(SUM($D534:F534)&lt;($D346-$U346),G503*MIN($M346,($D346-$U346)-SUM($D534:F534)),0)</f>
        <v>0</v>
      </c>
      <c r="H534" s="4">
        <f>IF(SUM($D534:G534)&lt;($D346-$U346),H503*MIN($M346,($D346-$U346)-SUM($D534:G534)),0)</f>
        <v>0</v>
      </c>
      <c r="I534" s="4">
        <f>IF(SUM($D534:H534)&lt;($D346-$U346),I503*MIN($M346,($D346-$U346)-SUM($D534:H534)),0)</f>
        <v>0</v>
      </c>
      <c r="J534" s="4">
        <f>IF(SUM($D534:I534)&lt;($D346-$U346),J503*MIN($M346,($D346-$U346)-SUM($D534:I534)),0)</f>
        <v>0</v>
      </c>
      <c r="K534" s="4">
        <f>IF(SUM($D534:J534)&lt;($D346-$U346),K503*MIN($M346,($D346-$U346)-SUM($D534:J534)),0)</f>
        <v>0</v>
      </c>
      <c r="L534" s="4">
        <f>IF(SUM($D534:K534)&lt;($D346-$U346),L503*MIN($M346,($D346-$U346)-SUM($D534:K534)),0)</f>
        <v>0</v>
      </c>
      <c r="M534" s="4">
        <f>IF(SUM($D534:L534)&lt;($D346-$U346),M503*MIN($M346,($D346-$U346)-SUM($D534:L534)),0)</f>
        <v>0</v>
      </c>
      <c r="N534" s="4">
        <f>IF(SUM($D534:M534)&lt;($D346-$U346),N503*MIN($M346,($D346-$U346)-SUM($D534:M534)),0)</f>
        <v>0</v>
      </c>
      <c r="O534" s="4">
        <f>IF(SUM($D534:N534)&lt;($D346-$U346),O503*MIN($M346,($D346-$U346)-SUM($D534:N534)),0)</f>
        <v>0</v>
      </c>
      <c r="P534" s="4">
        <f>IF(SUM($D534:O534)&lt;($D346-$U346),P503*MIN($M346,($D346-$U346)-SUM($D534:O534)),0)</f>
        <v>0</v>
      </c>
      <c r="Q534" s="4">
        <f>IF(SUM($D534:P534)&lt;($D346-$U346),Q503*MIN($M346,($D346-$U346)-SUM($D534:P534)),0)</f>
        <v>0</v>
      </c>
      <c r="R534" s="4">
        <f>IF(SUM($D534:Q534)&lt;($D346-$U346),R503*MIN($M346,($D346-$U346)-SUM($D534:Q534)),0)</f>
        <v>0</v>
      </c>
      <c r="S534" s="4">
        <f>IF(SUM($D534:R534)&lt;($D346-$U346),S503*MIN($M346,($D346-$U346)-SUM($D534:R534)),0)</f>
        <v>0</v>
      </c>
      <c r="T534" s="4">
        <f>IF(SUM($D534:S534)&lt;($D346-$U346),T503*MIN($M346,($D346-$U346)-SUM($D534:S534)),0)</f>
        <v>0</v>
      </c>
      <c r="U534" s="4">
        <f>IF(SUM($D534:T534)&lt;($D346-$U346),U503*MIN($M346,($D346-$U346)-SUM($D534:T534)),0)</f>
        <v>0</v>
      </c>
      <c r="V534" s="4">
        <f>IF(SUM($D534:U534)&lt;($D346-$U346),V503*MIN($M346,($D346-$U346)-SUM($D534:U534)),0)</f>
        <v>0</v>
      </c>
      <c r="W534" s="4">
        <f>IF(SUM($D534:V534)&lt;($D346-$U346),W503*MIN($M346,($D346-$U346)-SUM($D534:V534)),0)</f>
        <v>0</v>
      </c>
      <c r="X534" s="4">
        <f>IF(SUM($D534:W534)&lt;($D346-$U346),X503*MIN($M346,($D346-$U346)-SUM($D534:W534)),0)</f>
        <v>0</v>
      </c>
      <c r="Y534" s="4">
        <f>IF(SUM($D534:X534)&lt;($D346-$U346),Y503*MIN($M346,($D346-$U346)-SUM($D534:X534)),0)</f>
        <v>0</v>
      </c>
      <c r="Z534" s="4">
        <f>IF(SUM($D534:Y534)&lt;($D346-$U346),Z503*MIN($M346,($D346-$U346)-SUM($D534:Y534)),0)</f>
        <v>0</v>
      </c>
      <c r="AA534" s="4">
        <f>IF(SUM($D534:Z534)&lt;($D346-$U346),AA503*MIN($M346,($D346-$U346)-SUM($D534:Z534)),0)</f>
        <v>0</v>
      </c>
      <c r="AB534" s="4">
        <f>IF(SUM($D534:AA534)&lt;($D346-$U346),AB503*MIN($M346,($D346-$U346)-SUM($D534:AA534)),0)</f>
        <v>0</v>
      </c>
    </row>
    <row r="535" spans="2:28" outlineLevel="1">
      <c r="B535" s="556"/>
      <c r="C535" s="4" t="str">
        <f t="shared" si="90"/>
        <v xml:space="preserve">1 Bed / 1 Bath </v>
      </c>
      <c r="E535" s="4">
        <f>IF(SUM($D535:D535)&lt;($D347-$U347),E504*MIN($M347,($D347-$U347)-SUM($D535:D535)),0)</f>
        <v>0</v>
      </c>
      <c r="F535" s="4">
        <f>IF(SUM($D535:E535)&lt;($D347-$U347),F504*MIN($M347,($D347-$U347)-SUM($D535:E535)),0)</f>
        <v>0</v>
      </c>
      <c r="G535" s="4">
        <f>IF(SUM($D535:F535)&lt;($D347-$U347),G504*MIN($M347,($D347-$U347)-SUM($D535:F535)),0)</f>
        <v>1</v>
      </c>
      <c r="H535" s="4">
        <f>IF(SUM($D535:G535)&lt;($D347-$U347),H504*MIN($M347,($D347-$U347)-SUM($D535:G535)),0)</f>
        <v>0</v>
      </c>
      <c r="I535" s="4">
        <f>IF(SUM($D535:H535)&lt;($D347-$U347),I504*MIN($M347,($D347-$U347)-SUM($D535:H535)),0)</f>
        <v>0</v>
      </c>
      <c r="J535" s="4">
        <f>IF(SUM($D535:I535)&lt;($D347-$U347),J504*MIN($M347,($D347-$U347)-SUM($D535:I535)),0)</f>
        <v>1</v>
      </c>
      <c r="K535" s="4">
        <f>IF(SUM($D535:J535)&lt;($D347-$U347),K504*MIN($M347,($D347-$U347)-SUM($D535:J535)),0)</f>
        <v>0</v>
      </c>
      <c r="L535" s="4">
        <f>IF(SUM($D535:K535)&lt;($D347-$U347),L504*MIN($M347,($D347-$U347)-SUM($D535:K535)),0)</f>
        <v>0</v>
      </c>
      <c r="M535" s="4">
        <f>IF(SUM($D535:L535)&lt;($D347-$U347),M504*MIN($M347,($D347-$U347)-SUM($D535:L535)),0)</f>
        <v>1</v>
      </c>
      <c r="N535" s="4">
        <f>IF(SUM($D535:M535)&lt;($D347-$U347),N504*MIN($M347,($D347-$U347)-SUM($D535:M535)),0)</f>
        <v>0</v>
      </c>
      <c r="O535" s="4">
        <f>IF(SUM($D535:N535)&lt;($D347-$U347),O504*MIN($M347,($D347-$U347)-SUM($D535:N535)),0)</f>
        <v>0</v>
      </c>
      <c r="P535" s="4">
        <f>IF(SUM($D535:O535)&lt;($D347-$U347),P504*MIN($M347,($D347-$U347)-SUM($D535:O535)),0)</f>
        <v>1</v>
      </c>
      <c r="Q535" s="4">
        <f>IF(SUM($D535:P535)&lt;($D347-$U347),Q504*MIN($M347,($D347-$U347)-SUM($D535:P535)),0)</f>
        <v>0</v>
      </c>
      <c r="R535" s="4">
        <f>IF(SUM($D535:Q535)&lt;($D347-$U347),R504*MIN($M347,($D347-$U347)-SUM($D535:Q535)),0)</f>
        <v>0</v>
      </c>
      <c r="S535" s="4">
        <f>IF(SUM($D535:R535)&lt;($D347-$U347),S504*MIN($M347,($D347-$U347)-SUM($D535:R535)),0)</f>
        <v>1</v>
      </c>
      <c r="T535" s="4">
        <f>IF(SUM($D535:S535)&lt;($D347-$U347),T504*MIN($M347,($D347-$U347)-SUM($D535:S535)),0)</f>
        <v>0</v>
      </c>
      <c r="U535" s="4">
        <f>IF(SUM($D535:T535)&lt;($D347-$U347),U504*MIN($M347,($D347-$U347)-SUM($D535:T535)),0)</f>
        <v>0</v>
      </c>
      <c r="V535" s="4">
        <f>IF(SUM($D535:U535)&lt;($D347-$U347),V504*MIN($M347,($D347-$U347)-SUM($D535:U535)),0)</f>
        <v>1</v>
      </c>
      <c r="W535" s="4">
        <f>IF(SUM($D535:V535)&lt;($D347-$U347),W504*MIN($M347,($D347-$U347)-SUM($D535:V535)),0)</f>
        <v>0</v>
      </c>
      <c r="X535" s="4">
        <f>IF(SUM($D535:W535)&lt;($D347-$U347),X504*MIN($M347,($D347-$U347)-SUM($D535:W535)),0)</f>
        <v>0</v>
      </c>
      <c r="Y535" s="4">
        <f>IF(SUM($D535:X535)&lt;($D347-$U347),Y504*MIN($M347,($D347-$U347)-SUM($D535:X535)),0)</f>
        <v>1</v>
      </c>
      <c r="Z535" s="4">
        <f>IF(SUM($D535:Y535)&lt;($D347-$U347),Z504*MIN($M347,($D347-$U347)-SUM($D535:Y535)),0)</f>
        <v>0</v>
      </c>
      <c r="AA535" s="4">
        <f>IF(SUM($D535:Z535)&lt;($D347-$U347),AA504*MIN($M347,($D347-$U347)-SUM($D535:Z535)),0)</f>
        <v>0</v>
      </c>
      <c r="AB535" s="4">
        <f>IF(SUM($D535:AA535)&lt;($D347-$U347),AB504*MIN($M347,($D347-$U347)-SUM($D535:AA535)),0)</f>
        <v>1</v>
      </c>
    </row>
    <row r="536" spans="2:28" outlineLevel="1">
      <c r="B536" s="556"/>
      <c r="C536" s="10" t="str">
        <f t="shared" si="90"/>
        <v xml:space="preserve">2 Bed / 1 Bath </v>
      </c>
      <c r="D536" s="10"/>
      <c r="E536" s="4">
        <f>IF(SUM($D536:D536)&lt;($D348-$U348),E505*MIN($M348,($D348-$U348)-SUM($D536:D536)),0)</f>
        <v>0</v>
      </c>
      <c r="F536" s="4">
        <f>IF(SUM($D536:E536)&lt;($D348-$U348),F505*MIN($M348,($D348-$U348)-SUM($D536:E536)),0)</f>
        <v>0</v>
      </c>
      <c r="G536" s="4">
        <f>IF(SUM($D536:F536)&lt;($D348-$U348),G505*MIN($M348,($D348-$U348)-SUM($D536:F536)),0)</f>
        <v>0</v>
      </c>
      <c r="H536" s="4">
        <f>IF(SUM($D536:G536)&lt;($D348-$U348),H505*MIN($M348,($D348-$U348)-SUM($D536:G536)),0)</f>
        <v>0</v>
      </c>
      <c r="I536" s="4">
        <f>IF(SUM($D536:H536)&lt;($D348-$U348),I505*MIN($M348,($D348-$U348)-SUM($D536:H536)),0)</f>
        <v>0</v>
      </c>
      <c r="J536" s="4">
        <f>IF(SUM($D536:I536)&lt;($D348-$U348),J505*MIN($M348,($D348-$U348)-SUM($D536:I536)),0)</f>
        <v>0</v>
      </c>
      <c r="K536" s="4">
        <f>IF(SUM($D536:J536)&lt;($D348-$U348),K505*MIN($M348,($D348-$U348)-SUM($D536:J536)),0)</f>
        <v>0</v>
      </c>
      <c r="L536" s="4">
        <f>IF(SUM($D536:K536)&lt;($D348-$U348),L505*MIN($M348,($D348-$U348)-SUM($D536:K536)),0)</f>
        <v>0</v>
      </c>
      <c r="M536" s="4">
        <f>IF(SUM($D536:L536)&lt;($D348-$U348),M505*MIN($M348,($D348-$U348)-SUM($D536:L536)),0)</f>
        <v>0</v>
      </c>
      <c r="N536" s="4">
        <f>IF(SUM($D536:M536)&lt;($D348-$U348),N505*MIN($M348,($D348-$U348)-SUM($D536:M536)),0)</f>
        <v>0</v>
      </c>
      <c r="O536" s="4">
        <f>IF(SUM($D536:N536)&lt;($D348-$U348),O505*MIN($M348,($D348-$U348)-SUM($D536:N536)),0)</f>
        <v>0</v>
      </c>
      <c r="P536" s="4">
        <f>IF(SUM($D536:O536)&lt;($D348-$U348),P505*MIN($M348,($D348-$U348)-SUM($D536:O536)),0)</f>
        <v>0</v>
      </c>
      <c r="Q536" s="4">
        <f>IF(SUM($D536:P536)&lt;($D348-$U348),Q505*MIN($M348,($D348-$U348)-SUM($D536:P536)),0)</f>
        <v>0</v>
      </c>
      <c r="R536" s="4">
        <f>IF(SUM($D536:Q536)&lt;($D348-$U348),R505*MIN($M348,($D348-$U348)-SUM($D536:Q536)),0)</f>
        <v>0</v>
      </c>
      <c r="S536" s="4">
        <f>IF(SUM($D536:R536)&lt;($D348-$U348),S505*MIN($M348,($D348-$U348)-SUM($D536:R536)),0)</f>
        <v>0</v>
      </c>
      <c r="T536" s="4">
        <f>IF(SUM($D536:S536)&lt;($D348-$U348),T505*MIN($M348,($D348-$U348)-SUM($D536:S536)),0)</f>
        <v>0</v>
      </c>
      <c r="U536" s="4">
        <f>IF(SUM($D536:T536)&lt;($D348-$U348),U505*MIN($M348,($D348-$U348)-SUM($D536:T536)),0)</f>
        <v>0</v>
      </c>
      <c r="V536" s="4">
        <f>IF(SUM($D536:U536)&lt;($D348-$U348),V505*MIN($M348,($D348-$U348)-SUM($D536:U536)),0)</f>
        <v>0</v>
      </c>
      <c r="W536" s="4">
        <f>IF(SUM($D536:V536)&lt;($D348-$U348),W505*MIN($M348,($D348-$U348)-SUM($D536:V536)),0)</f>
        <v>0</v>
      </c>
      <c r="X536" s="4">
        <f>IF(SUM($D536:W536)&lt;($D348-$U348),X505*MIN($M348,($D348-$U348)-SUM($D536:W536)),0)</f>
        <v>0</v>
      </c>
      <c r="Y536" s="4">
        <f>IF(SUM($D536:X536)&lt;($D348-$U348),Y505*MIN($M348,($D348-$U348)-SUM($D536:X536)),0)</f>
        <v>0</v>
      </c>
      <c r="Z536" s="4">
        <f>IF(SUM($D536:Y536)&lt;($D348-$U348),Z505*MIN($M348,($D348-$U348)-SUM($D536:Y536)),0)</f>
        <v>0</v>
      </c>
      <c r="AA536" s="4">
        <f>IF(SUM($D536:Z536)&lt;($D348-$U348),AA505*MIN($M348,($D348-$U348)-SUM($D536:Z536)),0)</f>
        <v>0</v>
      </c>
      <c r="AB536" s="4">
        <f>IF(SUM($D536:AA536)&lt;($D348-$U348),AB505*MIN($M348,($D348-$U348)-SUM($D536:AA536)),0)</f>
        <v>0</v>
      </c>
    </row>
    <row r="537" spans="2:28" outlineLevel="1">
      <c r="B537" s="556"/>
      <c r="C537" s="10" t="str">
        <f t="shared" si="90"/>
        <v xml:space="preserve">2 Bed / 1 Bath </v>
      </c>
      <c r="D537" s="10"/>
      <c r="E537" s="4">
        <f>IF(SUM($D537:D537)&lt;($D349-$U349),E506*MIN($M349,($D349-$U349)-SUM($D537:D537)),0)</f>
        <v>0</v>
      </c>
      <c r="F537" s="4">
        <f>IF(SUM($D537:E537)&lt;($D349-$U349),F506*MIN($M349,($D349-$U349)-SUM($D537:E537)),0)</f>
        <v>0</v>
      </c>
      <c r="G537" s="4">
        <f>IF(SUM($D537:F537)&lt;($D349-$U349),G506*MIN($M349,($D349-$U349)-SUM($D537:F537)),0)</f>
        <v>0</v>
      </c>
      <c r="H537" s="4">
        <f>IF(SUM($D537:G537)&lt;($D349-$U349),H506*MIN($M349,($D349-$U349)-SUM($D537:G537)),0)</f>
        <v>0</v>
      </c>
      <c r="I537" s="4">
        <f>IF(SUM($D537:H537)&lt;($D349-$U349),I506*MIN($M349,($D349-$U349)-SUM($D537:H537)),0)</f>
        <v>0</v>
      </c>
      <c r="J537" s="4">
        <f>IF(SUM($D537:I537)&lt;($D349-$U349),J506*MIN($M349,($D349-$U349)-SUM($D537:I537)),0)</f>
        <v>0</v>
      </c>
      <c r="K537" s="4">
        <f>IF(SUM($D537:J537)&lt;($D349-$U349),K506*MIN($M349,($D349-$U349)-SUM($D537:J537)),0)</f>
        <v>0</v>
      </c>
      <c r="L537" s="4">
        <f>IF(SUM($D537:K537)&lt;($D349-$U349),L506*MIN($M349,($D349-$U349)-SUM($D537:K537)),0)</f>
        <v>0</v>
      </c>
      <c r="M537" s="4">
        <f>IF(SUM($D537:L537)&lt;($D349-$U349),M506*MIN($M349,($D349-$U349)-SUM($D537:L537)),0)</f>
        <v>0</v>
      </c>
      <c r="N537" s="4">
        <f>IF(SUM($D537:M537)&lt;($D349-$U349),N506*MIN($M349,($D349-$U349)-SUM($D537:M537)),0)</f>
        <v>0</v>
      </c>
      <c r="O537" s="4">
        <f>IF(SUM($D537:N537)&lt;($D349-$U349),O506*MIN($M349,($D349-$U349)-SUM($D537:N537)),0)</f>
        <v>0</v>
      </c>
      <c r="P537" s="4">
        <f>IF(SUM($D537:O537)&lt;($D349-$U349),P506*MIN($M349,($D349-$U349)-SUM($D537:O537)),0)</f>
        <v>0</v>
      </c>
      <c r="Q537" s="4">
        <f>IF(SUM($D537:P537)&lt;($D349-$U349),Q506*MIN($M349,($D349-$U349)-SUM($D537:P537)),0)</f>
        <v>0</v>
      </c>
      <c r="R537" s="4">
        <f>IF(SUM($D537:Q537)&lt;($D349-$U349),R506*MIN($M349,($D349-$U349)-SUM($D537:Q537)),0)</f>
        <v>0</v>
      </c>
      <c r="S537" s="4">
        <f>IF(SUM($D537:R537)&lt;($D349-$U349),S506*MIN($M349,($D349-$U349)-SUM($D537:R537)),0)</f>
        <v>0</v>
      </c>
      <c r="T537" s="4">
        <f>IF(SUM($D537:S537)&lt;($D349-$U349),T506*MIN($M349,($D349-$U349)-SUM($D537:S537)),0)</f>
        <v>0</v>
      </c>
      <c r="U537" s="4">
        <f>IF(SUM($D537:T537)&lt;($D349-$U349),U506*MIN($M349,($D349-$U349)-SUM($D537:T537)),0)</f>
        <v>0</v>
      </c>
      <c r="V537" s="4">
        <f>IF(SUM($D537:U537)&lt;($D349-$U349),V506*MIN($M349,($D349-$U349)-SUM($D537:U537)),0)</f>
        <v>0</v>
      </c>
      <c r="W537" s="4">
        <f>IF(SUM($D537:V537)&lt;($D349-$U349),W506*MIN($M349,($D349-$U349)-SUM($D537:V537)),0)</f>
        <v>0</v>
      </c>
      <c r="X537" s="4">
        <f>IF(SUM($D537:W537)&lt;($D349-$U349),X506*MIN($M349,($D349-$U349)-SUM($D537:W537)),0)</f>
        <v>0</v>
      </c>
      <c r="Y537" s="4">
        <f>IF(SUM($D537:X537)&lt;($D349-$U349),Y506*MIN($M349,($D349-$U349)-SUM($D537:X537)),0)</f>
        <v>0</v>
      </c>
      <c r="Z537" s="4">
        <f>IF(SUM($D537:Y537)&lt;($D349-$U349),Z506*MIN($M349,($D349-$U349)-SUM($D537:Y537)),0)</f>
        <v>0</v>
      </c>
      <c r="AA537" s="4">
        <f>IF(SUM($D537:Z537)&lt;($D349-$U349),AA506*MIN($M349,($D349-$U349)-SUM($D537:Z537)),0)</f>
        <v>0</v>
      </c>
      <c r="AB537" s="4">
        <f>IF(SUM($D537:AA537)&lt;($D349-$U349),AB506*MIN($M349,($D349-$U349)-SUM($D537:AA537)),0)</f>
        <v>0</v>
      </c>
    </row>
    <row r="538" spans="2:28" outlineLevel="1">
      <c r="B538" s="556"/>
      <c r="C538" s="10" t="str">
        <f t="shared" si="90"/>
        <v xml:space="preserve">2 Bed / 1 Bath </v>
      </c>
      <c r="D538" s="10"/>
      <c r="E538" s="4">
        <f>IF(SUM($D538:D538)&lt;($D350-$U350),E507*MIN($M350,($D350-$U350)-SUM($D538:D538)),0)</f>
        <v>0</v>
      </c>
      <c r="F538" s="4">
        <f>IF(SUM($D538:E538)&lt;($D350-$U350),F507*MIN($M350,($D350-$U350)-SUM($D538:E538)),0)</f>
        <v>0</v>
      </c>
      <c r="G538" s="4">
        <f>IF(SUM($D538:F538)&lt;($D350-$U350),G507*MIN($M350,($D350-$U350)-SUM($D538:F538)),0)</f>
        <v>0</v>
      </c>
      <c r="H538" s="4">
        <f>IF(SUM($D538:G538)&lt;($D350-$U350),H507*MIN($M350,($D350-$U350)-SUM($D538:G538)),0)</f>
        <v>0</v>
      </c>
      <c r="I538" s="4">
        <f>IF(SUM($D538:H538)&lt;($D350-$U350),I507*MIN($M350,($D350-$U350)-SUM($D538:H538)),0)</f>
        <v>0</v>
      </c>
      <c r="J538" s="4">
        <f>IF(SUM($D538:I538)&lt;($D350-$U350),J507*MIN($M350,($D350-$U350)-SUM($D538:I538)),0)</f>
        <v>0</v>
      </c>
      <c r="K538" s="4">
        <f>IF(SUM($D538:J538)&lt;($D350-$U350),K507*MIN($M350,($D350-$U350)-SUM($D538:J538)),0)</f>
        <v>0</v>
      </c>
      <c r="L538" s="4">
        <f>IF(SUM($D538:K538)&lt;($D350-$U350),L507*MIN($M350,($D350-$U350)-SUM($D538:K538)),0)</f>
        <v>0</v>
      </c>
      <c r="M538" s="4">
        <f>IF(SUM($D538:L538)&lt;($D350-$U350),M507*MIN($M350,($D350-$U350)-SUM($D538:L538)),0)</f>
        <v>0</v>
      </c>
      <c r="N538" s="4">
        <f>IF(SUM($D538:M538)&lt;($D350-$U350),N507*MIN($M350,($D350-$U350)-SUM($D538:M538)),0)</f>
        <v>0</v>
      </c>
      <c r="O538" s="4">
        <f>IF(SUM($D538:N538)&lt;($D350-$U350),O507*MIN($M350,($D350-$U350)-SUM($D538:N538)),0)</f>
        <v>0</v>
      </c>
      <c r="P538" s="4">
        <f>IF(SUM($D538:O538)&lt;($D350-$U350),P507*MIN($M350,($D350-$U350)-SUM($D538:O538)),0)</f>
        <v>0</v>
      </c>
      <c r="Q538" s="4">
        <f>IF(SUM($D538:P538)&lt;($D350-$U350),Q507*MIN($M350,($D350-$U350)-SUM($D538:P538)),0)</f>
        <v>0</v>
      </c>
      <c r="R538" s="4">
        <f>IF(SUM($D538:Q538)&lt;($D350-$U350),R507*MIN($M350,($D350-$U350)-SUM($D538:Q538)),0)</f>
        <v>0</v>
      </c>
      <c r="S538" s="4">
        <f>IF(SUM($D538:R538)&lt;($D350-$U350),S507*MIN($M350,($D350-$U350)-SUM($D538:R538)),0)</f>
        <v>0</v>
      </c>
      <c r="T538" s="4">
        <f>IF(SUM($D538:S538)&lt;($D350-$U350),T507*MIN($M350,($D350-$U350)-SUM($D538:S538)),0)</f>
        <v>0</v>
      </c>
      <c r="U538" s="4">
        <f>IF(SUM($D538:T538)&lt;($D350-$U350),U507*MIN($M350,($D350-$U350)-SUM($D538:T538)),0)</f>
        <v>0</v>
      </c>
      <c r="V538" s="4">
        <f>IF(SUM($D538:U538)&lt;($D350-$U350),V507*MIN($M350,($D350-$U350)-SUM($D538:U538)),0)</f>
        <v>0</v>
      </c>
      <c r="W538" s="4">
        <f>IF(SUM($D538:V538)&lt;($D350-$U350),W507*MIN($M350,($D350-$U350)-SUM($D538:V538)),0)</f>
        <v>0</v>
      </c>
      <c r="X538" s="4">
        <f>IF(SUM($D538:W538)&lt;($D350-$U350),X507*MIN($M350,($D350-$U350)-SUM($D538:W538)),0)</f>
        <v>0</v>
      </c>
      <c r="Y538" s="4">
        <f>IF(SUM($D538:X538)&lt;($D350-$U350),Y507*MIN($M350,($D350-$U350)-SUM($D538:X538)),0)</f>
        <v>0</v>
      </c>
      <c r="Z538" s="4">
        <f>IF(SUM($D538:Y538)&lt;($D350-$U350),Z507*MIN($M350,($D350-$U350)-SUM($D538:Y538)),0)</f>
        <v>0</v>
      </c>
      <c r="AA538" s="4">
        <f>IF(SUM($D538:Z538)&lt;($D350-$U350),AA507*MIN($M350,($D350-$U350)-SUM($D538:Z538)),0)</f>
        <v>0</v>
      </c>
      <c r="AB538" s="4">
        <f>IF(SUM($D538:AA538)&lt;($D350-$U350),AB507*MIN($M350,($D350-$U350)-SUM($D538:AA538)),0)</f>
        <v>0</v>
      </c>
    </row>
    <row r="539" spans="2:28" outlineLevel="1">
      <c r="B539" s="556"/>
      <c r="C539" s="10" t="str">
        <f t="shared" si="90"/>
        <v xml:space="preserve">2 Bed / 2 Bath </v>
      </c>
      <c r="D539" s="10"/>
      <c r="E539" s="4">
        <f>IF(SUM($D539:D539)&lt;($D351-$U351),E508*MIN($M351,($D351-$U351)-SUM($D539:D539)),0)</f>
        <v>0</v>
      </c>
      <c r="F539" s="4">
        <f>IF(SUM($D539:E539)&lt;($D351-$U351),F508*MIN($M351,($D351-$U351)-SUM($D539:E539)),0)</f>
        <v>0</v>
      </c>
      <c r="G539" s="4">
        <f>IF(SUM($D539:F539)&lt;($D351-$U351),G508*MIN($M351,($D351-$U351)-SUM($D539:F539)),0)</f>
        <v>0</v>
      </c>
      <c r="H539" s="4">
        <f>IF(SUM($D539:G539)&lt;($D351-$U351),H508*MIN($M351,($D351-$U351)-SUM($D539:G539)),0)</f>
        <v>0</v>
      </c>
      <c r="I539" s="4">
        <f>IF(SUM($D539:H539)&lt;($D351-$U351),I508*MIN($M351,($D351-$U351)-SUM($D539:H539)),0)</f>
        <v>0</v>
      </c>
      <c r="J539" s="4">
        <f>IF(SUM($D539:I539)&lt;($D351-$U351),J508*MIN($M351,($D351-$U351)-SUM($D539:I539)),0)</f>
        <v>0</v>
      </c>
      <c r="K539" s="4">
        <f>IF(SUM($D539:J539)&lt;($D351-$U351),K508*MIN($M351,($D351-$U351)-SUM($D539:J539)),0)</f>
        <v>0</v>
      </c>
      <c r="L539" s="4">
        <f>IF(SUM($D539:K539)&lt;($D351-$U351),L508*MIN($M351,($D351-$U351)-SUM($D539:K539)),0)</f>
        <v>0</v>
      </c>
      <c r="M539" s="4">
        <f>IF(SUM($D539:L539)&lt;($D351-$U351),M508*MIN($M351,($D351-$U351)-SUM($D539:L539)),0)</f>
        <v>0</v>
      </c>
      <c r="N539" s="4">
        <f>IF(SUM($D539:M539)&lt;($D351-$U351),N508*MIN($M351,($D351-$U351)-SUM($D539:M539)),0)</f>
        <v>0</v>
      </c>
      <c r="O539" s="4">
        <f>IF(SUM($D539:N539)&lt;($D351-$U351),O508*MIN($M351,($D351-$U351)-SUM($D539:N539)),0)</f>
        <v>0</v>
      </c>
      <c r="P539" s="4">
        <f>IF(SUM($D539:O539)&lt;($D351-$U351),P508*MIN($M351,($D351-$U351)-SUM($D539:O539)),0)</f>
        <v>0</v>
      </c>
      <c r="Q539" s="4">
        <f>IF(SUM($D539:P539)&lt;($D351-$U351),Q508*MIN($M351,($D351-$U351)-SUM($D539:P539)),0)</f>
        <v>0</v>
      </c>
      <c r="R539" s="4">
        <f>IF(SUM($D539:Q539)&lt;($D351-$U351),R508*MIN($M351,($D351-$U351)-SUM($D539:Q539)),0)</f>
        <v>0</v>
      </c>
      <c r="S539" s="4">
        <f>IF(SUM($D539:R539)&lt;($D351-$U351),S508*MIN($M351,($D351-$U351)-SUM($D539:R539)),0)</f>
        <v>0</v>
      </c>
      <c r="T539" s="4">
        <f>IF(SUM($D539:S539)&lt;($D351-$U351),T508*MIN($M351,($D351-$U351)-SUM($D539:S539)),0)</f>
        <v>0</v>
      </c>
      <c r="U539" s="4">
        <f>IF(SUM($D539:T539)&lt;($D351-$U351),U508*MIN($M351,($D351-$U351)-SUM($D539:T539)),0)</f>
        <v>0</v>
      </c>
      <c r="V539" s="4">
        <f>IF(SUM($D539:U539)&lt;($D351-$U351),V508*MIN($M351,($D351-$U351)-SUM($D539:U539)),0)</f>
        <v>0</v>
      </c>
      <c r="W539" s="4">
        <f>IF(SUM($D539:V539)&lt;($D351-$U351),W508*MIN($M351,($D351-$U351)-SUM($D539:V539)),0)</f>
        <v>0</v>
      </c>
      <c r="X539" s="4">
        <f>IF(SUM($D539:W539)&lt;($D351-$U351),X508*MIN($M351,($D351-$U351)-SUM($D539:W539)),0)</f>
        <v>0</v>
      </c>
      <c r="Y539" s="4">
        <f>IF(SUM($D539:X539)&lt;($D351-$U351),Y508*MIN($M351,($D351-$U351)-SUM($D539:X539)),0)</f>
        <v>0</v>
      </c>
      <c r="Z539" s="4">
        <f>IF(SUM($D539:Y539)&lt;($D351-$U351),Z508*MIN($M351,($D351-$U351)-SUM($D539:Y539)),0)</f>
        <v>0</v>
      </c>
      <c r="AA539" s="4">
        <f>IF(SUM($D539:Z539)&lt;($D351-$U351),AA508*MIN($M351,($D351-$U351)-SUM($D539:Z539)),0)</f>
        <v>0</v>
      </c>
      <c r="AB539" s="4">
        <f>IF(SUM($D539:AA539)&lt;($D351-$U351),AB508*MIN($M351,($D351-$U351)-SUM($D539:AA539)),0)</f>
        <v>0</v>
      </c>
    </row>
    <row r="540" spans="2:28" outlineLevel="1">
      <c r="B540" s="556"/>
      <c r="C540" s="10" t="str">
        <f t="shared" si="90"/>
        <v>2 Bed / 1 Bath + Den</v>
      </c>
      <c r="D540" s="10"/>
      <c r="E540" s="4">
        <f>IF(SUM($D540:D540)&lt;($D352-$U352),E509*MIN($M352,($D352-$U352)-SUM($D540:D540)),0)</f>
        <v>0</v>
      </c>
      <c r="F540" s="4">
        <f>IF(SUM($D540:E540)&lt;($D352-$U352),F509*MIN($M352,($D352-$U352)-SUM($D540:E540)),0)</f>
        <v>0</v>
      </c>
      <c r="G540" s="4">
        <f>IF(SUM($D540:F540)&lt;($D352-$U352),G509*MIN($M352,($D352-$U352)-SUM($D540:F540)),0)</f>
        <v>0</v>
      </c>
      <c r="H540" s="4">
        <f>IF(SUM($D540:G540)&lt;($D352-$U352),H509*MIN($M352,($D352-$U352)-SUM($D540:G540)),0)</f>
        <v>0</v>
      </c>
      <c r="I540" s="4">
        <f>IF(SUM($D540:H540)&lt;($D352-$U352),I509*MIN($M352,($D352-$U352)-SUM($D540:H540)),0)</f>
        <v>0</v>
      </c>
      <c r="J540" s="4">
        <f>IF(SUM($D540:I540)&lt;($D352-$U352),J509*MIN($M352,($D352-$U352)-SUM($D540:I540)),0)</f>
        <v>0</v>
      </c>
      <c r="K540" s="4">
        <f>IF(SUM($D540:J540)&lt;($D352-$U352),K509*MIN($M352,($D352-$U352)-SUM($D540:J540)),0)</f>
        <v>0</v>
      </c>
      <c r="L540" s="4">
        <f>IF(SUM($D540:K540)&lt;($D352-$U352),L509*MIN($M352,($D352-$U352)-SUM($D540:K540)),0)</f>
        <v>0</v>
      </c>
      <c r="M540" s="4">
        <f>IF(SUM($D540:L540)&lt;($D352-$U352),M509*MIN($M352,($D352-$U352)-SUM($D540:L540)),0)</f>
        <v>0</v>
      </c>
      <c r="N540" s="4">
        <f>IF(SUM($D540:M540)&lt;($D352-$U352),N509*MIN($M352,($D352-$U352)-SUM($D540:M540)),0)</f>
        <v>0</v>
      </c>
      <c r="O540" s="4">
        <f>IF(SUM($D540:N540)&lt;($D352-$U352),O509*MIN($M352,($D352-$U352)-SUM($D540:N540)),0)</f>
        <v>0</v>
      </c>
      <c r="P540" s="4">
        <f>IF(SUM($D540:O540)&lt;($D352-$U352),P509*MIN($M352,($D352-$U352)-SUM($D540:O540)),0)</f>
        <v>0</v>
      </c>
      <c r="Q540" s="4">
        <f>IF(SUM($D540:P540)&lt;($D352-$U352),Q509*MIN($M352,($D352-$U352)-SUM($D540:P540)),0)</f>
        <v>0</v>
      </c>
      <c r="R540" s="4">
        <f>IF(SUM($D540:Q540)&lt;($D352-$U352),R509*MIN($M352,($D352-$U352)-SUM($D540:Q540)),0)</f>
        <v>0</v>
      </c>
      <c r="S540" s="4">
        <f>IF(SUM($D540:R540)&lt;($D352-$U352),S509*MIN($M352,($D352-$U352)-SUM($D540:R540)),0)</f>
        <v>0</v>
      </c>
      <c r="T540" s="4">
        <f>IF(SUM($D540:S540)&lt;($D352-$U352),T509*MIN($M352,($D352-$U352)-SUM($D540:S540)),0)</f>
        <v>0</v>
      </c>
      <c r="U540" s="4">
        <f>IF(SUM($D540:T540)&lt;($D352-$U352),U509*MIN($M352,($D352-$U352)-SUM($D540:T540)),0)</f>
        <v>0</v>
      </c>
      <c r="V540" s="4">
        <f>IF(SUM($D540:U540)&lt;($D352-$U352),V509*MIN($M352,($D352-$U352)-SUM($D540:U540)),0)</f>
        <v>0</v>
      </c>
      <c r="W540" s="4">
        <f>IF(SUM($D540:V540)&lt;($D352-$U352),W509*MIN($M352,($D352-$U352)-SUM($D540:V540)),0)</f>
        <v>0</v>
      </c>
      <c r="X540" s="4">
        <f>IF(SUM($D540:W540)&lt;($D352-$U352),X509*MIN($M352,($D352-$U352)-SUM($D540:W540)),0)</f>
        <v>0</v>
      </c>
      <c r="Y540" s="4">
        <f>IF(SUM($D540:X540)&lt;($D352-$U352),Y509*MIN($M352,($D352-$U352)-SUM($D540:X540)),0)</f>
        <v>0</v>
      </c>
      <c r="Z540" s="4">
        <f>IF(SUM($D540:Y540)&lt;($D352-$U352),Z509*MIN($M352,($D352-$U352)-SUM($D540:Y540)),0)</f>
        <v>0</v>
      </c>
      <c r="AA540" s="4">
        <f>IF(SUM($D540:Z540)&lt;($D352-$U352),AA509*MIN($M352,($D352-$U352)-SUM($D540:Z540)),0)</f>
        <v>0</v>
      </c>
      <c r="AB540" s="4">
        <f>IF(SUM($D540:AA540)&lt;($D352-$U352),AB509*MIN($M352,($D352-$U352)-SUM($D540:AA540)),0)</f>
        <v>0</v>
      </c>
    </row>
    <row r="541" spans="2:28" outlineLevel="1">
      <c r="B541" s="556"/>
      <c r="C541" s="10" t="str">
        <f t="shared" si="90"/>
        <v xml:space="preserve">2 Bed / 2 Bath </v>
      </c>
      <c r="D541" s="10"/>
      <c r="E541" s="4">
        <f>IF(SUM($D541:D541)&lt;($D353-$U353),E510*MIN($M353,($D353-$U353)-SUM($D541:D541)),0)</f>
        <v>0</v>
      </c>
      <c r="F541" s="4">
        <f>IF(SUM($D541:E541)&lt;($D353-$U353),F510*MIN($M353,($D353-$U353)-SUM($D541:E541)),0)</f>
        <v>0</v>
      </c>
      <c r="G541" s="4">
        <f>IF(SUM($D541:F541)&lt;($D353-$U353),G510*MIN($M353,($D353-$U353)-SUM($D541:F541)),0)</f>
        <v>0</v>
      </c>
      <c r="H541" s="4">
        <f>IF(SUM($D541:G541)&lt;($D353-$U353),H510*MIN($M353,($D353-$U353)-SUM($D541:G541)),0)</f>
        <v>0</v>
      </c>
      <c r="I541" s="4">
        <f>IF(SUM($D541:H541)&lt;($D353-$U353),I510*MIN($M353,($D353-$U353)-SUM($D541:H541)),0)</f>
        <v>0</v>
      </c>
      <c r="J541" s="4">
        <f>IF(SUM($D541:I541)&lt;($D353-$U353),J510*MIN($M353,($D353-$U353)-SUM($D541:I541)),0)</f>
        <v>0</v>
      </c>
      <c r="K541" s="4">
        <f>IF(SUM($D541:J541)&lt;($D353-$U353),K510*MIN($M353,($D353-$U353)-SUM($D541:J541)),0)</f>
        <v>0</v>
      </c>
      <c r="L541" s="4">
        <f>IF(SUM($D541:K541)&lt;($D353-$U353),L510*MIN($M353,($D353-$U353)-SUM($D541:K541)),0)</f>
        <v>0</v>
      </c>
      <c r="M541" s="4">
        <f>IF(SUM($D541:L541)&lt;($D353-$U353),M510*MIN($M353,($D353-$U353)-SUM($D541:L541)),0)</f>
        <v>0</v>
      </c>
      <c r="N541" s="4">
        <f>IF(SUM($D541:M541)&lt;($D353-$U353),N510*MIN($M353,($D353-$U353)-SUM($D541:M541)),0)</f>
        <v>0</v>
      </c>
      <c r="O541" s="4">
        <f>IF(SUM($D541:N541)&lt;($D353-$U353),O510*MIN($M353,($D353-$U353)-SUM($D541:N541)),0)</f>
        <v>0</v>
      </c>
      <c r="P541" s="4">
        <f>IF(SUM($D541:O541)&lt;($D353-$U353),P510*MIN($M353,($D353-$U353)-SUM($D541:O541)),0)</f>
        <v>0</v>
      </c>
      <c r="Q541" s="4">
        <f>IF(SUM($D541:P541)&lt;($D353-$U353),Q510*MIN($M353,($D353-$U353)-SUM($D541:P541)),0)</f>
        <v>0</v>
      </c>
      <c r="R541" s="4">
        <f>IF(SUM($D541:Q541)&lt;($D353-$U353),R510*MIN($M353,($D353-$U353)-SUM($D541:Q541)),0)</f>
        <v>0</v>
      </c>
      <c r="S541" s="4">
        <f>IF(SUM($D541:R541)&lt;($D353-$U353),S510*MIN($M353,($D353-$U353)-SUM($D541:R541)),0)</f>
        <v>0</v>
      </c>
      <c r="T541" s="4">
        <f>IF(SUM($D541:S541)&lt;($D353-$U353),T510*MIN($M353,($D353-$U353)-SUM($D541:S541)),0)</f>
        <v>0</v>
      </c>
      <c r="U541" s="4">
        <f>IF(SUM($D541:T541)&lt;($D353-$U353),U510*MIN($M353,($D353-$U353)-SUM($D541:T541)),0)</f>
        <v>0</v>
      </c>
      <c r="V541" s="4">
        <f>IF(SUM($D541:U541)&lt;($D353-$U353),V510*MIN($M353,($D353-$U353)-SUM($D541:U541)),0)</f>
        <v>0</v>
      </c>
      <c r="W541" s="4">
        <f>IF(SUM($D541:V541)&lt;($D353-$U353),W510*MIN($M353,($D353-$U353)-SUM($D541:V541)),0)</f>
        <v>0</v>
      </c>
      <c r="X541" s="4">
        <f>IF(SUM($D541:W541)&lt;($D353-$U353),X510*MIN($M353,($D353-$U353)-SUM($D541:W541)),0)</f>
        <v>0</v>
      </c>
      <c r="Y541" s="4">
        <f>IF(SUM($D541:X541)&lt;($D353-$U353),Y510*MIN($M353,($D353-$U353)-SUM($D541:X541)),0)</f>
        <v>0</v>
      </c>
      <c r="Z541" s="4">
        <f>IF(SUM($D541:Y541)&lt;($D353-$U353),Z510*MIN($M353,($D353-$U353)-SUM($D541:Y541)),0)</f>
        <v>0</v>
      </c>
      <c r="AA541" s="4">
        <f>IF(SUM($D541:Z541)&lt;($D353-$U353),AA510*MIN($M353,($D353-$U353)-SUM($D541:Z541)),0)</f>
        <v>0</v>
      </c>
      <c r="AB541" s="4">
        <f>IF(SUM($D541:AA541)&lt;($D353-$U353),AB510*MIN($M353,($D353-$U353)-SUM($D541:AA541)),0)</f>
        <v>0</v>
      </c>
    </row>
    <row r="542" spans="2:28" outlineLevel="1">
      <c r="B542" s="556"/>
      <c r="C542" s="10" t="str">
        <f t="shared" si="90"/>
        <v xml:space="preserve">2 Bed / 1.5 Bath </v>
      </c>
      <c r="D542" s="10"/>
      <c r="E542" s="4">
        <f>IF(SUM($D542:D542)&lt;($D354-$U354),E511*MIN($M354,($D354-$U354)-SUM($D542:D542)),0)</f>
        <v>0</v>
      </c>
      <c r="F542" s="4">
        <f>IF(SUM($D542:E542)&lt;($D354-$U354),F511*MIN($M354,($D354-$U354)-SUM($D542:E542)),0)</f>
        <v>0</v>
      </c>
      <c r="G542" s="4">
        <f>IF(SUM($D542:F542)&lt;($D354-$U354),G511*MIN($M354,($D354-$U354)-SUM($D542:F542)),0)</f>
        <v>0</v>
      </c>
      <c r="H542" s="4">
        <f>IF(SUM($D542:G542)&lt;($D354-$U354),H511*MIN($M354,($D354-$U354)-SUM($D542:G542)),0)</f>
        <v>0</v>
      </c>
      <c r="I542" s="4">
        <f>IF(SUM($D542:H542)&lt;($D354-$U354),I511*MIN($M354,($D354-$U354)-SUM($D542:H542)),0)</f>
        <v>0</v>
      </c>
      <c r="J542" s="4">
        <f>IF(SUM($D542:I542)&lt;($D354-$U354),J511*MIN($M354,($D354-$U354)-SUM($D542:I542)),0)</f>
        <v>0</v>
      </c>
      <c r="K542" s="4">
        <f>IF(SUM($D542:J542)&lt;($D354-$U354),K511*MIN($M354,($D354-$U354)-SUM($D542:J542)),0)</f>
        <v>0</v>
      </c>
      <c r="L542" s="4">
        <f>IF(SUM($D542:K542)&lt;($D354-$U354),L511*MIN($M354,($D354-$U354)-SUM($D542:K542)),0)</f>
        <v>0</v>
      </c>
      <c r="M542" s="4">
        <f>IF(SUM($D542:L542)&lt;($D354-$U354),M511*MIN($M354,($D354-$U354)-SUM($D542:L542)),0)</f>
        <v>0</v>
      </c>
      <c r="N542" s="4">
        <f>IF(SUM($D542:M542)&lt;($D354-$U354),N511*MIN($M354,($D354-$U354)-SUM($D542:M542)),0)</f>
        <v>0</v>
      </c>
      <c r="O542" s="4">
        <f>IF(SUM($D542:N542)&lt;($D354-$U354),O511*MIN($M354,($D354-$U354)-SUM($D542:N542)),0)</f>
        <v>0</v>
      </c>
      <c r="P542" s="4">
        <f>IF(SUM($D542:O542)&lt;($D354-$U354),P511*MIN($M354,($D354-$U354)-SUM($D542:O542)),0)</f>
        <v>0</v>
      </c>
      <c r="Q542" s="4">
        <f>IF(SUM($D542:P542)&lt;($D354-$U354),Q511*MIN($M354,($D354-$U354)-SUM($D542:P542)),0)</f>
        <v>0</v>
      </c>
      <c r="R542" s="4">
        <f>IF(SUM($D542:Q542)&lt;($D354-$U354),R511*MIN($M354,($D354-$U354)-SUM($D542:Q542)),0)</f>
        <v>0</v>
      </c>
      <c r="S542" s="4">
        <f>IF(SUM($D542:R542)&lt;($D354-$U354),S511*MIN($M354,($D354-$U354)-SUM($D542:R542)),0)</f>
        <v>0</v>
      </c>
      <c r="T542" s="4">
        <f>IF(SUM($D542:S542)&lt;($D354-$U354),T511*MIN($M354,($D354-$U354)-SUM($D542:S542)),0)</f>
        <v>0</v>
      </c>
      <c r="U542" s="4">
        <f>IF(SUM($D542:T542)&lt;($D354-$U354),U511*MIN($M354,($D354-$U354)-SUM($D542:T542)),0)</f>
        <v>0</v>
      </c>
      <c r="V542" s="4">
        <f>IF(SUM($D542:U542)&lt;($D354-$U354),V511*MIN($M354,($D354-$U354)-SUM($D542:U542)),0)</f>
        <v>0</v>
      </c>
      <c r="W542" s="4">
        <f>IF(SUM($D542:V542)&lt;($D354-$U354),W511*MIN($M354,($D354-$U354)-SUM($D542:V542)),0)</f>
        <v>0</v>
      </c>
      <c r="X542" s="4">
        <f>IF(SUM($D542:W542)&lt;($D354-$U354),X511*MIN($M354,($D354-$U354)-SUM($D542:W542)),0)</f>
        <v>0</v>
      </c>
      <c r="Y542" s="4">
        <f>IF(SUM($D542:X542)&lt;($D354-$U354),Y511*MIN($M354,($D354-$U354)-SUM($D542:X542)),0)</f>
        <v>0</v>
      </c>
      <c r="Z542" s="4">
        <f>IF(SUM($D542:Y542)&lt;($D354-$U354),Z511*MIN($M354,($D354-$U354)-SUM($D542:Y542)),0)</f>
        <v>0</v>
      </c>
      <c r="AA542" s="4">
        <f>IF(SUM($D542:Z542)&lt;($D354-$U354),AA511*MIN($M354,($D354-$U354)-SUM($D542:Z542)),0)</f>
        <v>0</v>
      </c>
      <c r="AB542" s="4">
        <f>IF(SUM($D542:AA542)&lt;($D354-$U354),AB511*MIN($M354,($D354-$U354)-SUM($D542:AA542)),0)</f>
        <v>0</v>
      </c>
    </row>
    <row r="543" spans="2:28" outlineLevel="1">
      <c r="B543" s="556"/>
      <c r="C543" s="10" t="str">
        <f t="shared" si="90"/>
        <v xml:space="preserve">3 Bed / 2 Bath </v>
      </c>
      <c r="D543" s="10"/>
      <c r="E543" s="4">
        <f>IF(SUM($D543:D543)&lt;($D355-$U355),E512*MIN($M355,($D355-$U355)-SUM($D543:D543)),0)</f>
        <v>0</v>
      </c>
      <c r="F543" s="4">
        <f>IF(SUM($D543:E543)&lt;($D355-$U355),F512*MIN($M355,($D355-$U355)-SUM($D543:E543)),0)</f>
        <v>0</v>
      </c>
      <c r="G543" s="4">
        <f>IF(SUM($D543:F543)&lt;($D355-$U355),G512*MIN($M355,($D355-$U355)-SUM($D543:F543)),0)</f>
        <v>0</v>
      </c>
      <c r="H543" s="4">
        <f>IF(SUM($D543:G543)&lt;($D355-$U355),H512*MIN($M355,($D355-$U355)-SUM($D543:G543)),0)</f>
        <v>0</v>
      </c>
      <c r="I543" s="4">
        <f>IF(SUM($D543:H543)&lt;($D355-$U355),I512*MIN($M355,($D355-$U355)-SUM($D543:H543)),0)</f>
        <v>0</v>
      </c>
      <c r="J543" s="4">
        <f>IF(SUM($D543:I543)&lt;($D355-$U355),J512*MIN($M355,($D355-$U355)-SUM($D543:I543)),0)</f>
        <v>0</v>
      </c>
      <c r="K543" s="4">
        <f>IF(SUM($D543:J543)&lt;($D355-$U355),K512*MIN($M355,($D355-$U355)-SUM($D543:J543)),0)</f>
        <v>0</v>
      </c>
      <c r="L543" s="4">
        <f>IF(SUM($D543:K543)&lt;($D355-$U355),L512*MIN($M355,($D355-$U355)-SUM($D543:K543)),0)</f>
        <v>0</v>
      </c>
      <c r="M543" s="4">
        <f>IF(SUM($D543:L543)&lt;($D355-$U355),M512*MIN($M355,($D355-$U355)-SUM($D543:L543)),0)</f>
        <v>0</v>
      </c>
      <c r="N543" s="4">
        <f>IF(SUM($D543:M543)&lt;($D355-$U355),N512*MIN($M355,($D355-$U355)-SUM($D543:M543)),0)</f>
        <v>0</v>
      </c>
      <c r="O543" s="4">
        <f>IF(SUM($D543:N543)&lt;($D355-$U355),O512*MIN($M355,($D355-$U355)-SUM($D543:N543)),0)</f>
        <v>0</v>
      </c>
      <c r="P543" s="4">
        <f>IF(SUM($D543:O543)&lt;($D355-$U355),P512*MIN($M355,($D355-$U355)-SUM($D543:O543)),0)</f>
        <v>0</v>
      </c>
      <c r="Q543" s="4">
        <f>IF(SUM($D543:P543)&lt;($D355-$U355),Q512*MIN($M355,($D355-$U355)-SUM($D543:P543)),0)</f>
        <v>0</v>
      </c>
      <c r="R543" s="4">
        <f>IF(SUM($D543:Q543)&lt;($D355-$U355),R512*MIN($M355,($D355-$U355)-SUM($D543:Q543)),0)</f>
        <v>0</v>
      </c>
      <c r="S543" s="4">
        <f>IF(SUM($D543:R543)&lt;($D355-$U355),S512*MIN($M355,($D355-$U355)-SUM($D543:R543)),0)</f>
        <v>0</v>
      </c>
      <c r="T543" s="4">
        <f>IF(SUM($D543:S543)&lt;($D355-$U355),T512*MIN($M355,($D355-$U355)-SUM($D543:S543)),0)</f>
        <v>0</v>
      </c>
      <c r="U543" s="4">
        <f>IF(SUM($D543:T543)&lt;($D355-$U355),U512*MIN($M355,($D355-$U355)-SUM($D543:T543)),0)</f>
        <v>0</v>
      </c>
      <c r="V543" s="4">
        <f>IF(SUM($D543:U543)&lt;($D355-$U355),V512*MIN($M355,($D355-$U355)-SUM($D543:U543)),0)</f>
        <v>0</v>
      </c>
      <c r="W543" s="4">
        <f>IF(SUM($D543:V543)&lt;($D355-$U355),W512*MIN($M355,($D355-$U355)-SUM($D543:V543)),0)</f>
        <v>0</v>
      </c>
      <c r="X543" s="4">
        <f>IF(SUM($D543:W543)&lt;($D355-$U355),X512*MIN($M355,($D355-$U355)-SUM($D543:W543)),0)</f>
        <v>0</v>
      </c>
      <c r="Y543" s="4">
        <f>IF(SUM($D543:X543)&lt;($D355-$U355),Y512*MIN($M355,($D355-$U355)-SUM($D543:X543)),0)</f>
        <v>0</v>
      </c>
      <c r="Z543" s="4">
        <f>IF(SUM($D543:Y543)&lt;($D355-$U355),Z512*MIN($M355,($D355-$U355)-SUM($D543:Y543)),0)</f>
        <v>0</v>
      </c>
      <c r="AA543" s="4">
        <f>IF(SUM($D543:Z543)&lt;($D355-$U355),AA512*MIN($M355,($D355-$U355)-SUM($D543:Z543)),0)</f>
        <v>0</v>
      </c>
      <c r="AB543" s="4">
        <f>IF(SUM($D543:AA543)&lt;($D355-$U355),AB512*MIN($M355,($D355-$U355)-SUM($D543:AA543)),0)</f>
        <v>0</v>
      </c>
    </row>
    <row r="544" spans="2:28" outlineLevel="1">
      <c r="B544" s="556"/>
      <c r="C544" s="10" t="str">
        <f t="shared" si="90"/>
        <v>3 Bed / 2 Bath House</v>
      </c>
      <c r="D544" s="10"/>
      <c r="E544" s="4">
        <f>IF(SUM($D544:D544)&lt;($D356-$U356),E513*MIN($M356,($D356-$U356)-SUM($D544:D544)),0)</f>
        <v>0</v>
      </c>
      <c r="F544" s="4">
        <f>IF(SUM($D544:E544)&lt;($D356-$U356),F513*MIN($M356,($D356-$U356)-SUM($D544:E544)),0)</f>
        <v>0</v>
      </c>
      <c r="G544" s="4">
        <f>IF(SUM($D544:F544)&lt;($D356-$U356),G513*MIN($M356,($D356-$U356)-SUM($D544:F544)),0)</f>
        <v>0</v>
      </c>
      <c r="H544" s="4">
        <f>IF(SUM($D544:G544)&lt;($D356-$U356),H513*MIN($M356,($D356-$U356)-SUM($D544:G544)),0)</f>
        <v>0</v>
      </c>
      <c r="I544" s="4">
        <f>IF(SUM($D544:H544)&lt;($D356-$U356),I513*MIN($M356,($D356-$U356)-SUM($D544:H544)),0)</f>
        <v>0</v>
      </c>
      <c r="J544" s="4">
        <f>IF(SUM($D544:I544)&lt;($D356-$U356),J513*MIN($M356,($D356-$U356)-SUM($D544:I544)),0)</f>
        <v>0</v>
      </c>
      <c r="K544" s="4">
        <f>IF(SUM($D544:J544)&lt;($D356-$U356),K513*MIN($M356,($D356-$U356)-SUM($D544:J544)),0)</f>
        <v>0</v>
      </c>
      <c r="L544" s="4">
        <f>IF(SUM($D544:K544)&lt;($D356-$U356),L513*MIN($M356,($D356-$U356)-SUM($D544:K544)),0)</f>
        <v>0</v>
      </c>
      <c r="M544" s="4">
        <f>IF(SUM($D544:L544)&lt;($D356-$U356),M513*MIN($M356,($D356-$U356)-SUM($D544:L544)),0)</f>
        <v>0</v>
      </c>
      <c r="N544" s="4">
        <f>IF(SUM($D544:M544)&lt;($D356-$U356),N513*MIN($M356,($D356-$U356)-SUM($D544:M544)),0)</f>
        <v>0</v>
      </c>
      <c r="O544" s="4">
        <f>IF(SUM($D544:N544)&lt;($D356-$U356),O513*MIN($M356,($D356-$U356)-SUM($D544:N544)),0)</f>
        <v>0</v>
      </c>
      <c r="P544" s="4">
        <f>IF(SUM($D544:O544)&lt;($D356-$U356),P513*MIN($M356,($D356-$U356)-SUM($D544:O544)),0)</f>
        <v>0</v>
      </c>
      <c r="Q544" s="4">
        <f>IF(SUM($D544:P544)&lt;($D356-$U356),Q513*MIN($M356,($D356-$U356)-SUM($D544:P544)),0)</f>
        <v>0</v>
      </c>
      <c r="R544" s="4">
        <f>IF(SUM($D544:Q544)&lt;($D356-$U356),R513*MIN($M356,($D356-$U356)-SUM($D544:Q544)),0)</f>
        <v>0</v>
      </c>
      <c r="S544" s="4">
        <f>IF(SUM($D544:R544)&lt;($D356-$U356),S513*MIN($M356,($D356-$U356)-SUM($D544:R544)),0)</f>
        <v>0</v>
      </c>
      <c r="T544" s="4">
        <f>IF(SUM($D544:S544)&lt;($D356-$U356),T513*MIN($M356,($D356-$U356)-SUM($D544:S544)),0)</f>
        <v>0</v>
      </c>
      <c r="U544" s="4">
        <f>IF(SUM($D544:T544)&lt;($D356-$U356),U513*MIN($M356,($D356-$U356)-SUM($D544:T544)),0)</f>
        <v>0</v>
      </c>
      <c r="V544" s="4">
        <f>IF(SUM($D544:U544)&lt;($D356-$U356),V513*MIN($M356,($D356-$U356)-SUM($D544:U544)),0)</f>
        <v>0</v>
      </c>
      <c r="W544" s="4">
        <f>IF(SUM($D544:V544)&lt;($D356-$U356),W513*MIN($M356,($D356-$U356)-SUM($D544:V544)),0)</f>
        <v>0</v>
      </c>
      <c r="X544" s="4">
        <f>IF(SUM($D544:W544)&lt;($D356-$U356),X513*MIN($M356,($D356-$U356)-SUM($D544:W544)),0)</f>
        <v>0</v>
      </c>
      <c r="Y544" s="4">
        <f>IF(SUM($D544:X544)&lt;($D356-$U356),Y513*MIN($M356,($D356-$U356)-SUM($D544:X544)),0)</f>
        <v>0</v>
      </c>
      <c r="Z544" s="4">
        <f>IF(SUM($D544:Y544)&lt;($D356-$U356),Z513*MIN($M356,($D356-$U356)-SUM($D544:Y544)),0)</f>
        <v>0</v>
      </c>
      <c r="AA544" s="4">
        <f>IF(SUM($D544:Z544)&lt;($D356-$U356),AA513*MIN($M356,($D356-$U356)-SUM($D544:Z544)),0)</f>
        <v>0</v>
      </c>
      <c r="AB544" s="4">
        <f>IF(SUM($D544:AA544)&lt;($D356-$U356),AB513*MIN($M356,($D356-$U356)-SUM($D544:AA544)),0)</f>
        <v>0</v>
      </c>
    </row>
    <row r="545" spans="2:28" outlineLevel="1">
      <c r="B545" s="556"/>
      <c r="C545" s="10" t="str">
        <f t="shared" si="90"/>
        <v xml:space="preserve">3 Bed / 2 Bath </v>
      </c>
      <c r="D545" s="10"/>
      <c r="E545" s="4">
        <f>IF(SUM($D545:D545)&lt;($D357-$U357),E514*MIN($M357,($D357-$U357)-SUM($D545:D545)),0)</f>
        <v>0</v>
      </c>
      <c r="F545" s="4">
        <f>IF(SUM($D545:E545)&lt;($D357-$U357),F514*MIN($M357,($D357-$U357)-SUM($D545:E545)),0)</f>
        <v>0</v>
      </c>
      <c r="G545" s="4">
        <f>IF(SUM($D545:F545)&lt;($D357-$U357),G514*MIN($M357,($D357-$U357)-SUM($D545:F545)),0)</f>
        <v>0</v>
      </c>
      <c r="H545" s="4">
        <f>IF(SUM($D545:G545)&lt;($D357-$U357),H514*MIN($M357,($D357-$U357)-SUM($D545:G545)),0)</f>
        <v>0</v>
      </c>
      <c r="I545" s="4">
        <f>IF(SUM($D545:H545)&lt;($D357-$U357),I514*MIN($M357,($D357-$U357)-SUM($D545:H545)),0)</f>
        <v>0</v>
      </c>
      <c r="J545" s="4">
        <f>IF(SUM($D545:I545)&lt;($D357-$U357),J514*MIN($M357,($D357-$U357)-SUM($D545:I545)),0)</f>
        <v>0</v>
      </c>
      <c r="K545" s="4">
        <f>IF(SUM($D545:J545)&lt;($D357-$U357),K514*MIN($M357,($D357-$U357)-SUM($D545:J545)),0)</f>
        <v>0</v>
      </c>
      <c r="L545" s="4">
        <f>IF(SUM($D545:K545)&lt;($D357-$U357),L514*MIN($M357,($D357-$U357)-SUM($D545:K545)),0)</f>
        <v>0</v>
      </c>
      <c r="M545" s="4">
        <f>IF(SUM($D545:L545)&lt;($D357-$U357),M514*MIN($M357,($D357-$U357)-SUM($D545:L545)),0)</f>
        <v>0</v>
      </c>
      <c r="N545" s="4">
        <f>IF(SUM($D545:M545)&lt;($D357-$U357),N514*MIN($M357,($D357-$U357)-SUM($D545:M545)),0)</f>
        <v>0</v>
      </c>
      <c r="O545" s="4">
        <f>IF(SUM($D545:N545)&lt;($D357-$U357),O514*MIN($M357,($D357-$U357)-SUM($D545:N545)),0)</f>
        <v>0</v>
      </c>
      <c r="P545" s="4">
        <f>IF(SUM($D545:O545)&lt;($D357-$U357),P514*MIN($M357,($D357-$U357)-SUM($D545:O545)),0)</f>
        <v>0</v>
      </c>
      <c r="Q545" s="4">
        <f>IF(SUM($D545:P545)&lt;($D357-$U357),Q514*MIN($M357,($D357-$U357)-SUM($D545:P545)),0)</f>
        <v>0</v>
      </c>
      <c r="R545" s="4">
        <f>IF(SUM($D545:Q545)&lt;($D357-$U357),R514*MIN($M357,($D357-$U357)-SUM($D545:Q545)),0)</f>
        <v>0</v>
      </c>
      <c r="S545" s="4">
        <f>IF(SUM($D545:R545)&lt;($D357-$U357),S514*MIN($M357,($D357-$U357)-SUM($D545:R545)),0)</f>
        <v>0</v>
      </c>
      <c r="T545" s="4">
        <f>IF(SUM($D545:S545)&lt;($D357-$U357),T514*MIN($M357,($D357-$U357)-SUM($D545:S545)),0)</f>
        <v>0</v>
      </c>
      <c r="U545" s="4">
        <f>IF(SUM($D545:T545)&lt;($D357-$U357),U514*MIN($M357,($D357-$U357)-SUM($D545:T545)),0)</f>
        <v>0</v>
      </c>
      <c r="V545" s="4">
        <f>IF(SUM($D545:U545)&lt;($D357-$U357),V514*MIN($M357,($D357-$U357)-SUM($D545:U545)),0)</f>
        <v>0</v>
      </c>
      <c r="W545" s="4">
        <f>IF(SUM($D545:V545)&lt;($D357-$U357),W514*MIN($M357,($D357-$U357)-SUM($D545:V545)),0)</f>
        <v>0</v>
      </c>
      <c r="X545" s="4">
        <f>IF(SUM($D545:W545)&lt;($D357-$U357),X514*MIN($M357,($D357-$U357)-SUM($D545:W545)),0)</f>
        <v>0</v>
      </c>
      <c r="Y545" s="4">
        <f>IF(SUM($D545:X545)&lt;($D357-$U357),Y514*MIN($M357,($D357-$U357)-SUM($D545:X545)),0)</f>
        <v>0</v>
      </c>
      <c r="Z545" s="4">
        <f>IF(SUM($D545:Y545)&lt;($D357-$U357),Z514*MIN($M357,($D357-$U357)-SUM($D545:Y545)),0)</f>
        <v>0</v>
      </c>
      <c r="AA545" s="4">
        <f>IF(SUM($D545:Z545)&lt;($D357-$U357),AA514*MIN($M357,($D357-$U357)-SUM($D545:Z545)),0)</f>
        <v>0</v>
      </c>
      <c r="AB545" s="4">
        <f>IF(SUM($D545:AA545)&lt;($D357-$U357),AB514*MIN($M357,($D357-$U357)-SUM($D545:AA545)),0)</f>
        <v>0</v>
      </c>
    </row>
    <row r="546" spans="2:28" outlineLevel="1">
      <c r="B546" s="556"/>
      <c r="C546" s="10" t="str">
        <f t="shared" si="90"/>
        <v xml:space="preserve">1 Bed / 1 Bath </v>
      </c>
      <c r="D546" s="10"/>
      <c r="E546" s="4">
        <f>IF(SUM($D546:D546)&lt;($D358-$U358),E515*MIN($M358,($D358-$U358)-SUM($D546:D546)),0)</f>
        <v>0</v>
      </c>
      <c r="F546" s="4">
        <f>IF(SUM($D546:E546)&lt;($D358-$U358),F515*MIN($M358,($D358-$U358)-SUM($D546:E546)),0)</f>
        <v>0</v>
      </c>
      <c r="G546" s="4">
        <f>IF(SUM($D546:F546)&lt;($D358-$U358),G515*MIN($M358,($D358-$U358)-SUM($D546:F546)),0)</f>
        <v>0</v>
      </c>
      <c r="H546" s="4">
        <f>IF(SUM($D546:G546)&lt;($D358-$U358),H515*MIN($M358,($D358-$U358)-SUM($D546:G546)),0)</f>
        <v>0</v>
      </c>
      <c r="I546" s="4">
        <f>IF(SUM($D546:H546)&lt;($D358-$U358),I515*MIN($M358,($D358-$U358)-SUM($D546:H546)),0)</f>
        <v>0</v>
      </c>
      <c r="J546" s="4">
        <f>IF(SUM($D546:I546)&lt;($D358-$U358),J515*MIN($M358,($D358-$U358)-SUM($D546:I546)),0)</f>
        <v>0</v>
      </c>
      <c r="K546" s="4">
        <f>IF(SUM($D546:J546)&lt;($D358-$U358),K515*MIN($M358,($D358-$U358)-SUM($D546:J546)),0)</f>
        <v>0</v>
      </c>
      <c r="L546" s="4">
        <f>IF(SUM($D546:K546)&lt;($D358-$U358),L515*MIN($M358,($D358-$U358)-SUM($D546:K546)),0)</f>
        <v>0</v>
      </c>
      <c r="M546" s="4">
        <f>IF(SUM($D546:L546)&lt;($D358-$U358),M515*MIN($M358,($D358-$U358)-SUM($D546:L546)),0)</f>
        <v>0</v>
      </c>
      <c r="N546" s="4">
        <f>IF(SUM($D546:M546)&lt;($D358-$U358),N515*MIN($M358,($D358-$U358)-SUM($D546:M546)),0)</f>
        <v>0</v>
      </c>
      <c r="O546" s="4">
        <f>IF(SUM($D546:N546)&lt;($D358-$U358),O515*MIN($M358,($D358-$U358)-SUM($D546:N546)),0)</f>
        <v>0</v>
      </c>
      <c r="P546" s="4">
        <f>IF(SUM($D546:O546)&lt;($D358-$U358),P515*MIN($M358,($D358-$U358)-SUM($D546:O546)),0)</f>
        <v>0</v>
      </c>
      <c r="Q546" s="4">
        <f>IF(SUM($D546:P546)&lt;($D358-$U358),Q515*MIN($M358,($D358-$U358)-SUM($D546:P546)),0)</f>
        <v>0</v>
      </c>
      <c r="R546" s="4">
        <f>IF(SUM($D546:Q546)&lt;($D358-$U358),R515*MIN($M358,($D358-$U358)-SUM($D546:Q546)),0)</f>
        <v>0</v>
      </c>
      <c r="S546" s="4">
        <f>IF(SUM($D546:R546)&lt;($D358-$U358),S515*MIN($M358,($D358-$U358)-SUM($D546:R546)),0)</f>
        <v>0</v>
      </c>
      <c r="T546" s="4">
        <f>IF(SUM($D546:S546)&lt;($D358-$U358),T515*MIN($M358,($D358-$U358)-SUM($D546:S546)),0)</f>
        <v>0</v>
      </c>
      <c r="U546" s="4">
        <f>IF(SUM($D546:T546)&lt;($D358-$U358),U515*MIN($M358,($D358-$U358)-SUM($D546:T546)),0)</f>
        <v>0</v>
      </c>
      <c r="V546" s="4">
        <f>IF(SUM($D546:U546)&lt;($D358-$U358),V515*MIN($M358,($D358-$U358)-SUM($D546:U546)),0)</f>
        <v>0</v>
      </c>
      <c r="W546" s="4">
        <f>IF(SUM($D546:V546)&lt;($D358-$U358),W515*MIN($M358,($D358-$U358)-SUM($D546:V546)),0)</f>
        <v>0</v>
      </c>
      <c r="X546" s="4">
        <f>IF(SUM($D546:W546)&lt;($D358-$U358),X515*MIN($M358,($D358-$U358)-SUM($D546:W546)),0)</f>
        <v>0</v>
      </c>
      <c r="Y546" s="4">
        <f>IF(SUM($D546:X546)&lt;($D358-$U358),Y515*MIN($M358,($D358-$U358)-SUM($D546:X546)),0)</f>
        <v>0</v>
      </c>
      <c r="Z546" s="4">
        <f>IF(SUM($D546:Y546)&lt;($D358-$U358),Z515*MIN($M358,($D358-$U358)-SUM($D546:Y546)),0)</f>
        <v>0</v>
      </c>
      <c r="AA546" s="4">
        <f>IF(SUM($D546:Z546)&lt;($D358-$U358),AA515*MIN($M358,($D358-$U358)-SUM($D546:Z546)),0)</f>
        <v>0</v>
      </c>
      <c r="AB546" s="4">
        <f>IF(SUM($D546:AA546)&lt;($D358-$U358),AB515*MIN($M358,($D358-$U358)-SUM($D546:AA546)),0)</f>
        <v>0</v>
      </c>
    </row>
    <row r="547" spans="2:28" outlineLevel="1">
      <c r="B547" s="556"/>
      <c r="C547" s="10" t="str">
        <f t="shared" si="90"/>
        <v xml:space="preserve">2 Bed / 2 Bath </v>
      </c>
      <c r="D547" s="10"/>
      <c r="E547" s="4">
        <f>IF(SUM($D547:D547)&lt;($D359-$U359),E516*MIN($M359,($D359-$U359)-SUM($D547:D547)),0)</f>
        <v>0</v>
      </c>
      <c r="F547" s="4">
        <f>IF(SUM($D547:E547)&lt;($D359-$U359),F516*MIN($M359,($D359-$U359)-SUM($D547:E547)),0)</f>
        <v>0</v>
      </c>
      <c r="G547" s="4">
        <f>IF(SUM($D547:F547)&lt;($D359-$U359),G516*MIN($M359,($D359-$U359)-SUM($D547:F547)),0)</f>
        <v>0</v>
      </c>
      <c r="H547" s="4">
        <f>IF(SUM($D547:G547)&lt;($D359-$U359),H516*MIN($M359,($D359-$U359)-SUM($D547:G547)),0)</f>
        <v>0</v>
      </c>
      <c r="I547" s="4">
        <f>IF(SUM($D547:H547)&lt;($D359-$U359),I516*MIN($M359,($D359-$U359)-SUM($D547:H547)),0)</f>
        <v>0</v>
      </c>
      <c r="J547" s="4">
        <f>IF(SUM($D547:I547)&lt;($D359-$U359),J516*MIN($M359,($D359-$U359)-SUM($D547:I547)),0)</f>
        <v>0</v>
      </c>
      <c r="K547" s="4">
        <f>IF(SUM($D547:J547)&lt;($D359-$U359),K516*MIN($M359,($D359-$U359)-SUM($D547:J547)),0)</f>
        <v>0</v>
      </c>
      <c r="L547" s="4">
        <f>IF(SUM($D547:K547)&lt;($D359-$U359),L516*MIN($M359,($D359-$U359)-SUM($D547:K547)),0)</f>
        <v>0</v>
      </c>
      <c r="M547" s="4">
        <f>IF(SUM($D547:L547)&lt;($D359-$U359),M516*MIN($M359,($D359-$U359)-SUM($D547:L547)),0)</f>
        <v>0</v>
      </c>
      <c r="N547" s="4">
        <f>IF(SUM($D547:M547)&lt;($D359-$U359),N516*MIN($M359,($D359-$U359)-SUM($D547:M547)),0)</f>
        <v>0</v>
      </c>
      <c r="O547" s="4">
        <f>IF(SUM($D547:N547)&lt;($D359-$U359),O516*MIN($M359,($D359-$U359)-SUM($D547:N547)),0)</f>
        <v>0</v>
      </c>
      <c r="P547" s="4">
        <f>IF(SUM($D547:O547)&lt;($D359-$U359),P516*MIN($M359,($D359-$U359)-SUM($D547:O547)),0)</f>
        <v>0</v>
      </c>
      <c r="Q547" s="4">
        <f>IF(SUM($D547:P547)&lt;($D359-$U359),Q516*MIN($M359,($D359-$U359)-SUM($D547:P547)),0)</f>
        <v>0</v>
      </c>
      <c r="R547" s="4">
        <f>IF(SUM($D547:Q547)&lt;($D359-$U359),R516*MIN($M359,($D359-$U359)-SUM($D547:Q547)),0)</f>
        <v>0</v>
      </c>
      <c r="S547" s="4">
        <f>IF(SUM($D547:R547)&lt;($D359-$U359),S516*MIN($M359,($D359-$U359)-SUM($D547:R547)),0)</f>
        <v>0</v>
      </c>
      <c r="T547" s="4">
        <f>IF(SUM($D547:S547)&lt;($D359-$U359),T516*MIN($M359,($D359-$U359)-SUM($D547:S547)),0)</f>
        <v>0</v>
      </c>
      <c r="U547" s="4">
        <f>IF(SUM($D547:T547)&lt;($D359-$U359),U516*MIN($M359,($D359-$U359)-SUM($D547:T547)),0)</f>
        <v>0</v>
      </c>
      <c r="V547" s="4">
        <f>IF(SUM($D547:U547)&lt;($D359-$U359),V516*MIN($M359,($D359-$U359)-SUM($D547:U547)),0)</f>
        <v>0</v>
      </c>
      <c r="W547" s="4">
        <f>IF(SUM($D547:V547)&lt;($D359-$U359),W516*MIN($M359,($D359-$U359)-SUM($D547:V547)),0)</f>
        <v>0</v>
      </c>
      <c r="X547" s="4">
        <f>IF(SUM($D547:W547)&lt;($D359-$U359),X516*MIN($M359,($D359-$U359)-SUM($D547:W547)),0)</f>
        <v>0</v>
      </c>
      <c r="Y547" s="4">
        <f>IF(SUM($D547:X547)&lt;($D359-$U359),Y516*MIN($M359,($D359-$U359)-SUM($D547:X547)),0)</f>
        <v>0</v>
      </c>
      <c r="Z547" s="4">
        <f>IF(SUM($D547:Y547)&lt;($D359-$U359),Z516*MIN($M359,($D359-$U359)-SUM($D547:Y547)),0)</f>
        <v>0</v>
      </c>
      <c r="AA547" s="4">
        <f>IF(SUM($D547:Z547)&lt;($D359-$U359),AA516*MIN($M359,($D359-$U359)-SUM($D547:Z547)),0)</f>
        <v>0</v>
      </c>
      <c r="AB547" s="4">
        <f>IF(SUM($D547:AA547)&lt;($D359-$U359),AB516*MIN($M359,($D359-$U359)-SUM($D547:AA547)),0)</f>
        <v>0</v>
      </c>
    </row>
    <row r="548" spans="2:28" outlineLevel="1">
      <c r="B548" s="556"/>
      <c r="C548" s="10" t="str">
        <f t="shared" si="90"/>
        <v xml:space="preserve">4 Bed / 2 Bath Penthouse </v>
      </c>
      <c r="D548" s="10"/>
      <c r="E548" s="4">
        <f>IF(SUM($D548:D548)&lt;($D360-$U360),E517*MIN($M360,($D360-$U360)-SUM($D548:D548)),0)</f>
        <v>0</v>
      </c>
      <c r="F548" s="4">
        <f>IF(SUM($D548:E548)&lt;($D360-$U360),F517*MIN($M360,($D360-$U360)-SUM($D548:E548)),0)</f>
        <v>0</v>
      </c>
      <c r="G548" s="4">
        <f>IF(SUM($D548:F548)&lt;($D360-$U360),G517*MIN($M360,($D360-$U360)-SUM($D548:F548)),0)</f>
        <v>0</v>
      </c>
      <c r="H548" s="4">
        <f>IF(SUM($D548:G548)&lt;($D360-$U360),H517*MIN($M360,($D360-$U360)-SUM($D548:G548)),0)</f>
        <v>0</v>
      </c>
      <c r="I548" s="4">
        <f>IF(SUM($D548:H548)&lt;($D360-$U360),I517*MIN($M360,($D360-$U360)-SUM($D548:H548)),0)</f>
        <v>0</v>
      </c>
      <c r="J548" s="4">
        <f>IF(SUM($D548:I548)&lt;($D360-$U360),J517*MIN($M360,($D360-$U360)-SUM($D548:I548)),0)</f>
        <v>0</v>
      </c>
      <c r="K548" s="4">
        <f>IF(SUM($D548:J548)&lt;($D360-$U360),K517*MIN($M360,($D360-$U360)-SUM($D548:J548)),0)</f>
        <v>0</v>
      </c>
      <c r="L548" s="4">
        <f>IF(SUM($D548:K548)&lt;($D360-$U360),L517*MIN($M360,($D360-$U360)-SUM($D548:K548)),0)</f>
        <v>0</v>
      </c>
      <c r="M548" s="4">
        <f>IF(SUM($D548:L548)&lt;($D360-$U360),M517*MIN($M360,($D360-$U360)-SUM($D548:L548)),0)</f>
        <v>0</v>
      </c>
      <c r="N548" s="4">
        <f>IF(SUM($D548:M548)&lt;($D360-$U360),N517*MIN($M360,($D360-$U360)-SUM($D548:M548)),0)</f>
        <v>0</v>
      </c>
      <c r="O548" s="4">
        <f>IF(SUM($D548:N548)&lt;($D360-$U360),O517*MIN($M360,($D360-$U360)-SUM($D548:N548)),0)</f>
        <v>0</v>
      </c>
      <c r="P548" s="4">
        <f>IF(SUM($D548:O548)&lt;($D360-$U360),P517*MIN($M360,($D360-$U360)-SUM($D548:O548)),0)</f>
        <v>0</v>
      </c>
      <c r="Q548" s="4">
        <f>IF(SUM($D548:P548)&lt;($D360-$U360),Q517*MIN($M360,($D360-$U360)-SUM($D548:P548)),0)</f>
        <v>0</v>
      </c>
      <c r="R548" s="4">
        <f>IF(SUM($D548:Q548)&lt;($D360-$U360),R517*MIN($M360,($D360-$U360)-SUM($D548:Q548)),0)</f>
        <v>0</v>
      </c>
      <c r="S548" s="4">
        <f>IF(SUM($D548:R548)&lt;($D360-$U360),S517*MIN($M360,($D360-$U360)-SUM($D548:R548)),0)</f>
        <v>0</v>
      </c>
      <c r="T548" s="4">
        <f>IF(SUM($D548:S548)&lt;($D360-$U360),T517*MIN($M360,($D360-$U360)-SUM($D548:S548)),0)</f>
        <v>0</v>
      </c>
      <c r="U548" s="4">
        <f>IF(SUM($D548:T548)&lt;($D360-$U360),U517*MIN($M360,($D360-$U360)-SUM($D548:T548)),0)</f>
        <v>0</v>
      </c>
      <c r="V548" s="4">
        <f>IF(SUM($D548:U548)&lt;($D360-$U360),V517*MIN($M360,($D360-$U360)-SUM($D548:U548)),0)</f>
        <v>0</v>
      </c>
      <c r="W548" s="4">
        <f>IF(SUM($D548:V548)&lt;($D360-$U360),W517*MIN($M360,($D360-$U360)-SUM($D548:V548)),0)</f>
        <v>0</v>
      </c>
      <c r="X548" s="4">
        <f>IF(SUM($D548:W548)&lt;($D360-$U360),X517*MIN($M360,($D360-$U360)-SUM($D548:W548)),0)</f>
        <v>0</v>
      </c>
      <c r="Y548" s="4">
        <f>IF(SUM($D548:X548)&lt;($D360-$U360),Y517*MIN($M360,($D360-$U360)-SUM($D548:X548)),0)</f>
        <v>0</v>
      </c>
      <c r="Z548" s="4">
        <f>IF(SUM($D548:Y548)&lt;($D360-$U360),Z517*MIN($M360,($D360-$U360)-SUM($D548:Y548)),0)</f>
        <v>0</v>
      </c>
      <c r="AA548" s="4">
        <f>IF(SUM($D548:Z548)&lt;($D360-$U360),AA517*MIN($M360,($D360-$U360)-SUM($D548:Z548)),0)</f>
        <v>0</v>
      </c>
      <c r="AB548" s="4">
        <f>IF(SUM($D548:AA548)&lt;($D360-$U360),AB517*MIN($M360,($D360-$U360)-SUM($D548:AA548)),0)</f>
        <v>0</v>
      </c>
    </row>
    <row r="549" spans="2:28" outlineLevel="1">
      <c r="B549" s="556"/>
      <c r="C549" s="10" t="str">
        <f t="shared" si="90"/>
        <v xml:space="preserve">2 Bed / 2 Bath </v>
      </c>
      <c r="D549" s="10"/>
      <c r="E549" s="4">
        <f>IF(SUM($D549:D549)&lt;($D361-$U361),E518*MIN($M361,($D361-$U361)-SUM($D549:D549)),0)</f>
        <v>0</v>
      </c>
      <c r="F549" s="4">
        <f>IF(SUM($D549:E549)&lt;($D361-$U361),F518*MIN($M361,($D361-$U361)-SUM($D549:E549)),0)</f>
        <v>0</v>
      </c>
      <c r="G549" s="4">
        <f>IF(SUM($D549:F549)&lt;($D361-$U361),G518*MIN($M361,($D361-$U361)-SUM($D549:F549)),0)</f>
        <v>0</v>
      </c>
      <c r="H549" s="4">
        <f>IF(SUM($D549:G549)&lt;($D361-$U361),H518*MIN($M361,($D361-$U361)-SUM($D549:G549)),0)</f>
        <v>0</v>
      </c>
      <c r="I549" s="4">
        <f>IF(SUM($D549:H549)&lt;($D361-$U361),I518*MIN($M361,($D361-$U361)-SUM($D549:H549)),0)</f>
        <v>0</v>
      </c>
      <c r="J549" s="4">
        <f>IF(SUM($D549:I549)&lt;($D361-$U361),J518*MIN($M361,($D361-$U361)-SUM($D549:I549)),0)</f>
        <v>0</v>
      </c>
      <c r="K549" s="4">
        <f>IF(SUM($D549:J549)&lt;($D361-$U361),K518*MIN($M361,($D361-$U361)-SUM($D549:J549)),0)</f>
        <v>0</v>
      </c>
      <c r="L549" s="4">
        <f>IF(SUM($D549:K549)&lt;($D361-$U361),L518*MIN($M361,($D361-$U361)-SUM($D549:K549)),0)</f>
        <v>0</v>
      </c>
      <c r="M549" s="4">
        <f>IF(SUM($D549:L549)&lt;($D361-$U361),M518*MIN($M361,($D361-$U361)-SUM($D549:L549)),0)</f>
        <v>0</v>
      </c>
      <c r="N549" s="4">
        <f>IF(SUM($D549:M549)&lt;($D361-$U361),N518*MIN($M361,($D361-$U361)-SUM($D549:M549)),0)</f>
        <v>0</v>
      </c>
      <c r="O549" s="4">
        <f>IF(SUM($D549:N549)&lt;($D361-$U361),O518*MIN($M361,($D361-$U361)-SUM($D549:N549)),0)</f>
        <v>0</v>
      </c>
      <c r="P549" s="4">
        <f>IF(SUM($D549:O549)&lt;($D361-$U361),P518*MIN($M361,($D361-$U361)-SUM($D549:O549)),0)</f>
        <v>0</v>
      </c>
      <c r="Q549" s="4">
        <f>IF(SUM($D549:P549)&lt;($D361-$U361),Q518*MIN($M361,($D361-$U361)-SUM($D549:P549)),0)</f>
        <v>0</v>
      </c>
      <c r="R549" s="4">
        <f>IF(SUM($D549:Q549)&lt;($D361-$U361),R518*MIN($M361,($D361-$U361)-SUM($D549:Q549)),0)</f>
        <v>0</v>
      </c>
      <c r="S549" s="4">
        <f>IF(SUM($D549:R549)&lt;($D361-$U361),S518*MIN($M361,($D361-$U361)-SUM($D549:R549)),0)</f>
        <v>0</v>
      </c>
      <c r="T549" s="4">
        <f>IF(SUM($D549:S549)&lt;($D361-$U361),T518*MIN($M361,($D361-$U361)-SUM($D549:S549)),0)</f>
        <v>0</v>
      </c>
      <c r="U549" s="4">
        <f>IF(SUM($D549:T549)&lt;($D361-$U361),U518*MIN($M361,($D361-$U361)-SUM($D549:T549)),0)</f>
        <v>0</v>
      </c>
      <c r="V549" s="4">
        <f>IF(SUM($D549:U549)&lt;($D361-$U361),V518*MIN($M361,($D361-$U361)-SUM($D549:U549)),0)</f>
        <v>0</v>
      </c>
      <c r="W549" s="4">
        <f>IF(SUM($D549:V549)&lt;($D361-$U361),W518*MIN($M361,($D361-$U361)-SUM($D549:V549)),0)</f>
        <v>0</v>
      </c>
      <c r="X549" s="4">
        <f>IF(SUM($D549:W549)&lt;($D361-$U361),X518*MIN($M361,($D361-$U361)-SUM($D549:W549)),0)</f>
        <v>0</v>
      </c>
      <c r="Y549" s="4">
        <f>IF(SUM($D549:X549)&lt;($D361-$U361),Y518*MIN($M361,($D361-$U361)-SUM($D549:X549)),0)</f>
        <v>0</v>
      </c>
      <c r="Z549" s="4">
        <f>IF(SUM($D549:Y549)&lt;($D361-$U361),Z518*MIN($M361,($D361-$U361)-SUM($D549:Y549)),0)</f>
        <v>0</v>
      </c>
      <c r="AA549" s="4">
        <f>IF(SUM($D549:Z549)&lt;($D361-$U361),AA518*MIN($M361,($D361-$U361)-SUM($D549:Z549)),0)</f>
        <v>0</v>
      </c>
      <c r="AB549" s="4">
        <f>IF(SUM($D549:AA549)&lt;($D361-$U361),AB518*MIN($M361,($D361-$U361)-SUM($D549:AA549)),0)</f>
        <v>0</v>
      </c>
    </row>
    <row r="550" spans="2:28" outlineLevel="1">
      <c r="B550" s="556"/>
      <c r="C550" s="10">
        <f t="shared" si="90"/>
        <v>0</v>
      </c>
      <c r="D550" s="10"/>
      <c r="E550" s="4">
        <f>IF(SUM($D550:D550)&lt;($D362-$U362),E519*MIN($M362,($D362-$U362)-SUM($D550:D550)),0)</f>
        <v>0</v>
      </c>
      <c r="F550" s="4">
        <f>IF(SUM($D550:E550)&lt;($D362-$U362),F519*MIN($M362,($D362-$U362)-SUM($D550:E550)),0)</f>
        <v>0</v>
      </c>
      <c r="G550" s="4">
        <f>IF(SUM($D550:F550)&lt;($D362-$U362),G519*MIN($M362,($D362-$U362)-SUM($D550:F550)),0)</f>
        <v>0</v>
      </c>
      <c r="H550" s="4">
        <f>IF(SUM($D550:G550)&lt;($D362-$U362),H519*MIN($M362,($D362-$U362)-SUM($D550:G550)),0)</f>
        <v>0</v>
      </c>
      <c r="I550" s="4">
        <f>IF(SUM($D550:H550)&lt;($D362-$U362),I519*MIN($M362,($D362-$U362)-SUM($D550:H550)),0)</f>
        <v>0</v>
      </c>
      <c r="J550" s="4">
        <f>IF(SUM($D550:I550)&lt;($D362-$U362),J519*MIN($M362,($D362-$U362)-SUM($D550:I550)),0)</f>
        <v>0</v>
      </c>
      <c r="K550" s="4">
        <f>IF(SUM($D550:J550)&lt;($D362-$U362),K519*MIN($M362,($D362-$U362)-SUM($D550:J550)),0)</f>
        <v>0</v>
      </c>
      <c r="L550" s="4">
        <f>IF(SUM($D550:K550)&lt;($D362-$U362),L519*MIN($M362,($D362-$U362)-SUM($D550:K550)),0)</f>
        <v>0</v>
      </c>
      <c r="M550" s="4">
        <f>IF(SUM($D550:L550)&lt;($D362-$U362),M519*MIN($M362,($D362-$U362)-SUM($D550:L550)),0)</f>
        <v>0</v>
      </c>
      <c r="N550" s="4">
        <f>IF(SUM($D550:M550)&lt;($D362-$U362),N519*MIN($M362,($D362-$U362)-SUM($D550:M550)),0)</f>
        <v>0</v>
      </c>
      <c r="O550" s="4">
        <f>IF(SUM($D550:N550)&lt;($D362-$U362),O519*MIN($M362,($D362-$U362)-SUM($D550:N550)),0)</f>
        <v>0</v>
      </c>
      <c r="P550" s="4">
        <f>IF(SUM($D550:O550)&lt;($D362-$U362),P519*MIN($M362,($D362-$U362)-SUM($D550:O550)),0)</f>
        <v>0</v>
      </c>
      <c r="Q550" s="4">
        <f>IF(SUM($D550:P550)&lt;($D362-$U362),Q519*MIN($M362,($D362-$U362)-SUM($D550:P550)),0)</f>
        <v>0</v>
      </c>
      <c r="R550" s="4">
        <f>IF(SUM($D550:Q550)&lt;($D362-$U362),R519*MIN($M362,($D362-$U362)-SUM($D550:Q550)),0)</f>
        <v>0</v>
      </c>
      <c r="S550" s="4">
        <f>IF(SUM($D550:R550)&lt;($D362-$U362),S519*MIN($M362,($D362-$U362)-SUM($D550:R550)),0)</f>
        <v>0</v>
      </c>
      <c r="T550" s="4">
        <f>IF(SUM($D550:S550)&lt;($D362-$U362),T519*MIN($M362,($D362-$U362)-SUM($D550:S550)),0)</f>
        <v>0</v>
      </c>
      <c r="U550" s="4">
        <f>IF(SUM($D550:T550)&lt;($D362-$U362),U519*MIN($M362,($D362-$U362)-SUM($D550:T550)),0)</f>
        <v>0</v>
      </c>
      <c r="V550" s="4">
        <f>IF(SUM($D550:U550)&lt;($D362-$U362),V519*MIN($M362,($D362-$U362)-SUM($D550:U550)),0)</f>
        <v>0</v>
      </c>
      <c r="W550" s="4">
        <f>IF(SUM($D550:V550)&lt;($D362-$U362),W519*MIN($M362,($D362-$U362)-SUM($D550:V550)),0)</f>
        <v>0</v>
      </c>
      <c r="X550" s="4">
        <f>IF(SUM($D550:W550)&lt;($D362-$U362),X519*MIN($M362,($D362-$U362)-SUM($D550:W550)),0)</f>
        <v>0</v>
      </c>
      <c r="Y550" s="4">
        <f>IF(SUM($D550:X550)&lt;($D362-$U362),Y519*MIN($M362,($D362-$U362)-SUM($D550:X550)),0)</f>
        <v>0</v>
      </c>
      <c r="Z550" s="4">
        <f>IF(SUM($D550:Y550)&lt;($D362-$U362),Z519*MIN($M362,($D362-$U362)-SUM($D550:Y550)),0)</f>
        <v>0</v>
      </c>
      <c r="AA550" s="4">
        <f>IF(SUM($D550:Z550)&lt;($D362-$U362),AA519*MIN($M362,($D362-$U362)-SUM($D550:Z550)),0)</f>
        <v>0</v>
      </c>
      <c r="AB550" s="4">
        <f>IF(SUM($D550:AA550)&lt;($D362-$U362),AB519*MIN($M362,($D362-$U362)-SUM($D550:AA550)),0)</f>
        <v>0</v>
      </c>
    </row>
    <row r="551" spans="2:28" outlineLevel="1">
      <c r="B551" s="556"/>
      <c r="C551" s="10">
        <f t="shared" si="90"/>
        <v>0</v>
      </c>
      <c r="D551" s="10"/>
      <c r="E551" s="4">
        <f>IF(SUM($D551:D551)&lt;($D363-$U363),E520*MIN($M363,($D363-$U363)-SUM($D551:D551)),0)</f>
        <v>0</v>
      </c>
      <c r="F551" s="4">
        <f>IF(SUM($D551:E551)&lt;($D363-$U363),F520*MIN($M363,($D363-$U363)-SUM($D551:E551)),0)</f>
        <v>0</v>
      </c>
      <c r="G551" s="4">
        <f>IF(SUM($D551:F551)&lt;($D363-$U363),G520*MIN($M363,($D363-$U363)-SUM($D551:F551)),0)</f>
        <v>0</v>
      </c>
      <c r="H551" s="4">
        <f>IF(SUM($D551:G551)&lt;($D363-$U363),H520*MIN($M363,($D363-$U363)-SUM($D551:G551)),0)</f>
        <v>0</v>
      </c>
      <c r="I551" s="4">
        <f>IF(SUM($D551:H551)&lt;($D363-$U363),I520*MIN($M363,($D363-$U363)-SUM($D551:H551)),0)</f>
        <v>0</v>
      </c>
      <c r="J551" s="4">
        <f>IF(SUM($D551:I551)&lt;($D363-$U363),J520*MIN($M363,($D363-$U363)-SUM($D551:I551)),0)</f>
        <v>0</v>
      </c>
      <c r="K551" s="4">
        <f>IF(SUM($D551:J551)&lt;($D363-$U363),K520*MIN($M363,($D363-$U363)-SUM($D551:J551)),0)</f>
        <v>0</v>
      </c>
      <c r="L551" s="4">
        <f>IF(SUM($D551:K551)&lt;($D363-$U363),L520*MIN($M363,($D363-$U363)-SUM($D551:K551)),0)</f>
        <v>0</v>
      </c>
      <c r="M551" s="4">
        <f>IF(SUM($D551:L551)&lt;($D363-$U363),M520*MIN($M363,($D363-$U363)-SUM($D551:L551)),0)</f>
        <v>0</v>
      </c>
      <c r="N551" s="4">
        <f>IF(SUM($D551:M551)&lt;($D363-$U363),N520*MIN($M363,($D363-$U363)-SUM($D551:M551)),0)</f>
        <v>0</v>
      </c>
      <c r="O551" s="4">
        <f>IF(SUM($D551:N551)&lt;($D363-$U363),O520*MIN($M363,($D363-$U363)-SUM($D551:N551)),0)</f>
        <v>0</v>
      </c>
      <c r="P551" s="4">
        <f>IF(SUM($D551:O551)&lt;($D363-$U363),P520*MIN($M363,($D363-$U363)-SUM($D551:O551)),0)</f>
        <v>0</v>
      </c>
      <c r="Q551" s="4">
        <f>IF(SUM($D551:P551)&lt;($D363-$U363),Q520*MIN($M363,($D363-$U363)-SUM($D551:P551)),0)</f>
        <v>0</v>
      </c>
      <c r="R551" s="4">
        <f>IF(SUM($D551:Q551)&lt;($D363-$U363),R520*MIN($M363,($D363-$U363)-SUM($D551:Q551)),0)</f>
        <v>0</v>
      </c>
      <c r="S551" s="4">
        <f>IF(SUM($D551:R551)&lt;($D363-$U363),S520*MIN($M363,($D363-$U363)-SUM($D551:R551)),0)</f>
        <v>0</v>
      </c>
      <c r="T551" s="4">
        <f>IF(SUM($D551:S551)&lt;($D363-$U363),T520*MIN($M363,($D363-$U363)-SUM($D551:S551)),0)</f>
        <v>0</v>
      </c>
      <c r="U551" s="4">
        <f>IF(SUM($D551:T551)&lt;($D363-$U363),U520*MIN($M363,($D363-$U363)-SUM($D551:T551)),0)</f>
        <v>0</v>
      </c>
      <c r="V551" s="4">
        <f>IF(SUM($D551:U551)&lt;($D363-$U363),V520*MIN($M363,($D363-$U363)-SUM($D551:U551)),0)</f>
        <v>0</v>
      </c>
      <c r="W551" s="4">
        <f>IF(SUM($D551:V551)&lt;($D363-$U363),W520*MIN($M363,($D363-$U363)-SUM($D551:V551)),0)</f>
        <v>0</v>
      </c>
      <c r="X551" s="4">
        <f>IF(SUM($D551:W551)&lt;($D363-$U363),X520*MIN($M363,($D363-$U363)-SUM($D551:W551)),0)</f>
        <v>0</v>
      </c>
      <c r="Y551" s="4">
        <f>IF(SUM($D551:X551)&lt;($D363-$U363),Y520*MIN($M363,($D363-$U363)-SUM($D551:X551)),0)</f>
        <v>0</v>
      </c>
      <c r="Z551" s="4">
        <f>IF(SUM($D551:Y551)&lt;($D363-$U363),Z520*MIN($M363,($D363-$U363)-SUM($D551:Y551)),0)</f>
        <v>0</v>
      </c>
      <c r="AA551" s="4">
        <f>IF(SUM($D551:Z551)&lt;($D363-$U363),AA520*MIN($M363,($D363-$U363)-SUM($D551:Z551)),0)</f>
        <v>0</v>
      </c>
      <c r="AB551" s="4">
        <f>IF(SUM($D551:AA551)&lt;($D363-$U363),AB520*MIN($M363,($D363-$U363)-SUM($D551:AA551)),0)</f>
        <v>0</v>
      </c>
    </row>
    <row r="552" spans="2:28" outlineLevel="1">
      <c r="B552" s="556"/>
      <c r="C552" s="10">
        <f t="shared" si="90"/>
        <v>0</v>
      </c>
      <c r="D552" s="10"/>
      <c r="E552" s="4">
        <f>IF(SUM($D552:D552)&lt;($D364-$U364),E521*MIN($M364,($D364-$U364)-SUM($D552:D552)),0)</f>
        <v>0</v>
      </c>
      <c r="F552" s="4">
        <f>IF(SUM($D552:E552)&lt;($D364-$U364),F521*MIN($M364,($D364-$U364)-SUM($D552:E552)),0)</f>
        <v>0</v>
      </c>
      <c r="G552" s="4">
        <f>IF(SUM($D552:F552)&lt;($D364-$U364),G521*MIN($M364,($D364-$U364)-SUM($D552:F552)),0)</f>
        <v>0</v>
      </c>
      <c r="H552" s="4">
        <f>IF(SUM($D552:G552)&lt;($D364-$U364),H521*MIN($M364,($D364-$U364)-SUM($D552:G552)),0)</f>
        <v>0</v>
      </c>
      <c r="I552" s="4">
        <f>IF(SUM($D552:H552)&lt;($D364-$U364),I521*MIN($M364,($D364-$U364)-SUM($D552:H552)),0)</f>
        <v>0</v>
      </c>
      <c r="J552" s="4">
        <f>IF(SUM($D552:I552)&lt;($D364-$U364),J521*MIN($M364,($D364-$U364)-SUM($D552:I552)),0)</f>
        <v>0</v>
      </c>
      <c r="K552" s="4">
        <f>IF(SUM($D552:J552)&lt;($D364-$U364),K521*MIN($M364,($D364-$U364)-SUM($D552:J552)),0)</f>
        <v>0</v>
      </c>
      <c r="L552" s="4">
        <f>IF(SUM($D552:K552)&lt;($D364-$U364),L521*MIN($M364,($D364-$U364)-SUM($D552:K552)),0)</f>
        <v>0</v>
      </c>
      <c r="M552" s="4">
        <f>IF(SUM($D552:L552)&lt;($D364-$U364),M521*MIN($M364,($D364-$U364)-SUM($D552:L552)),0)</f>
        <v>0</v>
      </c>
      <c r="N552" s="4">
        <f>IF(SUM($D552:M552)&lt;($D364-$U364),N521*MIN($M364,($D364-$U364)-SUM($D552:M552)),0)</f>
        <v>0</v>
      </c>
      <c r="O552" s="4">
        <f>IF(SUM($D552:N552)&lt;($D364-$U364),O521*MIN($M364,($D364-$U364)-SUM($D552:N552)),0)</f>
        <v>0</v>
      </c>
      <c r="P552" s="4">
        <f>IF(SUM($D552:O552)&lt;($D364-$U364),P521*MIN($M364,($D364-$U364)-SUM($D552:O552)),0)</f>
        <v>0</v>
      </c>
      <c r="Q552" s="4">
        <f>IF(SUM($D552:P552)&lt;($D364-$U364),Q521*MIN($M364,($D364-$U364)-SUM($D552:P552)),0)</f>
        <v>0</v>
      </c>
      <c r="R552" s="4">
        <f>IF(SUM($D552:Q552)&lt;($D364-$U364),R521*MIN($M364,($D364-$U364)-SUM($D552:Q552)),0)</f>
        <v>0</v>
      </c>
      <c r="S552" s="4">
        <f>IF(SUM($D552:R552)&lt;($D364-$U364),S521*MIN($M364,($D364-$U364)-SUM($D552:R552)),0)</f>
        <v>0</v>
      </c>
      <c r="T552" s="4">
        <f>IF(SUM($D552:S552)&lt;($D364-$U364),T521*MIN($M364,($D364-$U364)-SUM($D552:S552)),0)</f>
        <v>0</v>
      </c>
      <c r="U552" s="4">
        <f>IF(SUM($D552:T552)&lt;($D364-$U364),U521*MIN($M364,($D364-$U364)-SUM($D552:T552)),0)</f>
        <v>0</v>
      </c>
      <c r="V552" s="4">
        <f>IF(SUM($D552:U552)&lt;($D364-$U364),V521*MIN($M364,($D364-$U364)-SUM($D552:U552)),0)</f>
        <v>0</v>
      </c>
      <c r="W552" s="4">
        <f>IF(SUM($D552:V552)&lt;($D364-$U364),W521*MIN($M364,($D364-$U364)-SUM($D552:V552)),0)</f>
        <v>0</v>
      </c>
      <c r="X552" s="4">
        <f>IF(SUM($D552:W552)&lt;($D364-$U364),X521*MIN($M364,($D364-$U364)-SUM($D552:W552)),0)</f>
        <v>0</v>
      </c>
      <c r="Y552" s="4">
        <f>IF(SUM($D552:X552)&lt;($D364-$U364),Y521*MIN($M364,($D364-$U364)-SUM($D552:X552)),0)</f>
        <v>0</v>
      </c>
      <c r="Z552" s="4">
        <f>IF(SUM($D552:Y552)&lt;($D364-$U364),Z521*MIN($M364,($D364-$U364)-SUM($D552:Y552)),0)</f>
        <v>0</v>
      </c>
      <c r="AA552" s="4">
        <f>IF(SUM($D552:Z552)&lt;($D364-$U364),AA521*MIN($M364,($D364-$U364)-SUM($D552:Z552)),0)</f>
        <v>0</v>
      </c>
      <c r="AB552" s="4">
        <f>IF(SUM($D552:AA552)&lt;($D364-$U364),AB521*MIN($M364,($D364-$U364)-SUM($D552:AA552)),0)</f>
        <v>0</v>
      </c>
    </row>
    <row r="553" spans="2:28" outlineLevel="1">
      <c r="B553" s="556"/>
      <c r="C553" s="10">
        <f t="shared" si="90"/>
        <v>0</v>
      </c>
      <c r="D553" s="10"/>
      <c r="E553" s="4">
        <f>IF(SUM($D553:D553)&lt;($D365-$U365),E522*MIN($M365,($D365-$U365)-SUM($D553:D553)),0)</f>
        <v>0</v>
      </c>
      <c r="F553" s="4">
        <f>IF(SUM($D553:E553)&lt;($D365-$U365),F522*MIN($M365,($D365-$U365)-SUM($D553:E553)),0)</f>
        <v>0</v>
      </c>
      <c r="G553" s="4">
        <f>IF(SUM($D553:F553)&lt;($D365-$U365),G522*MIN($M365,($D365-$U365)-SUM($D553:F553)),0)</f>
        <v>0</v>
      </c>
      <c r="H553" s="4">
        <f>IF(SUM($D553:G553)&lt;($D365-$U365),H522*MIN($M365,($D365-$U365)-SUM($D553:G553)),0)</f>
        <v>0</v>
      </c>
      <c r="I553" s="4">
        <f>IF(SUM($D553:H553)&lt;($D365-$U365),I522*MIN($M365,($D365-$U365)-SUM($D553:H553)),0)</f>
        <v>0</v>
      </c>
      <c r="J553" s="4">
        <f>IF(SUM($D553:I553)&lt;($D365-$U365),J522*MIN($M365,($D365-$U365)-SUM($D553:I553)),0)</f>
        <v>0</v>
      </c>
      <c r="K553" s="4">
        <f>IF(SUM($D553:J553)&lt;($D365-$U365),K522*MIN($M365,($D365-$U365)-SUM($D553:J553)),0)</f>
        <v>0</v>
      </c>
      <c r="L553" s="4">
        <f>IF(SUM($D553:K553)&lt;($D365-$U365),L522*MIN($M365,($D365-$U365)-SUM($D553:K553)),0)</f>
        <v>0</v>
      </c>
      <c r="M553" s="4">
        <f>IF(SUM($D553:L553)&lt;($D365-$U365),M522*MIN($M365,($D365-$U365)-SUM($D553:L553)),0)</f>
        <v>0</v>
      </c>
      <c r="N553" s="4">
        <f>IF(SUM($D553:M553)&lt;($D365-$U365),N522*MIN($M365,($D365-$U365)-SUM($D553:M553)),0)</f>
        <v>0</v>
      </c>
      <c r="O553" s="4">
        <f>IF(SUM($D553:N553)&lt;($D365-$U365),O522*MIN($M365,($D365-$U365)-SUM($D553:N553)),0)</f>
        <v>0</v>
      </c>
      <c r="P553" s="4">
        <f>IF(SUM($D553:O553)&lt;($D365-$U365),P522*MIN($M365,($D365-$U365)-SUM($D553:O553)),0)</f>
        <v>0</v>
      </c>
      <c r="Q553" s="4">
        <f>IF(SUM($D553:P553)&lt;($D365-$U365),Q522*MIN($M365,($D365-$U365)-SUM($D553:P553)),0)</f>
        <v>0</v>
      </c>
      <c r="R553" s="4">
        <f>IF(SUM($D553:Q553)&lt;($D365-$U365),R522*MIN($M365,($D365-$U365)-SUM($D553:Q553)),0)</f>
        <v>0</v>
      </c>
      <c r="S553" s="4">
        <f>IF(SUM($D553:R553)&lt;($D365-$U365),S522*MIN($M365,($D365-$U365)-SUM($D553:R553)),0)</f>
        <v>0</v>
      </c>
      <c r="T553" s="4">
        <f>IF(SUM($D553:S553)&lt;($D365-$U365),T522*MIN($M365,($D365-$U365)-SUM($D553:S553)),0)</f>
        <v>0</v>
      </c>
      <c r="U553" s="4">
        <f>IF(SUM($D553:T553)&lt;($D365-$U365),U522*MIN($M365,($D365-$U365)-SUM($D553:T553)),0)</f>
        <v>0</v>
      </c>
      <c r="V553" s="4">
        <f>IF(SUM($D553:U553)&lt;($D365-$U365),V522*MIN($M365,($D365-$U365)-SUM($D553:U553)),0)</f>
        <v>0</v>
      </c>
      <c r="W553" s="4">
        <f>IF(SUM($D553:V553)&lt;($D365-$U365),W522*MIN($M365,($D365-$U365)-SUM($D553:V553)),0)</f>
        <v>0</v>
      </c>
      <c r="X553" s="4">
        <f>IF(SUM($D553:W553)&lt;($D365-$U365),X522*MIN($M365,($D365-$U365)-SUM($D553:W553)),0)</f>
        <v>0</v>
      </c>
      <c r="Y553" s="4">
        <f>IF(SUM($D553:X553)&lt;($D365-$U365),Y522*MIN($M365,($D365-$U365)-SUM($D553:X553)),0)</f>
        <v>0</v>
      </c>
      <c r="Z553" s="4">
        <f>IF(SUM($D553:Y553)&lt;($D365-$U365),Z522*MIN($M365,($D365-$U365)-SUM($D553:Y553)),0)</f>
        <v>0</v>
      </c>
      <c r="AA553" s="4">
        <f>IF(SUM($D553:Z553)&lt;($D365-$U365),AA522*MIN($M365,($D365-$U365)-SUM($D553:Z553)),0)</f>
        <v>0</v>
      </c>
      <c r="AB553" s="4">
        <f>IF(SUM($D553:AA553)&lt;($D365-$U365),AB522*MIN($M365,($D365-$U365)-SUM($D553:AA553)),0)</f>
        <v>0</v>
      </c>
    </row>
    <row r="554" spans="2:28" outlineLevel="1">
      <c r="B554" s="556"/>
      <c r="C554" s="10">
        <f t="shared" si="90"/>
        <v>0</v>
      </c>
      <c r="D554" s="10"/>
      <c r="E554" s="4">
        <f>IF(SUM($D554:D554)&lt;($D366-$U366),E523*MIN($M366,($D366-$U366)-SUM($D554:D554)),0)</f>
        <v>0</v>
      </c>
      <c r="F554" s="4">
        <f>IF(SUM($D554:E554)&lt;($D366-$U366),F523*MIN($M366,($D366-$U366)-SUM($D554:E554)),0)</f>
        <v>0</v>
      </c>
      <c r="G554" s="4">
        <f>IF(SUM($D554:F554)&lt;($D366-$U366),G523*MIN($M366,($D366-$U366)-SUM($D554:F554)),0)</f>
        <v>0</v>
      </c>
      <c r="H554" s="4">
        <f>IF(SUM($D554:G554)&lt;($D366-$U366),H523*MIN($M366,($D366-$U366)-SUM($D554:G554)),0)</f>
        <v>0</v>
      </c>
      <c r="I554" s="4">
        <f>IF(SUM($D554:H554)&lt;($D366-$U366),I523*MIN($M366,($D366-$U366)-SUM($D554:H554)),0)</f>
        <v>0</v>
      </c>
      <c r="J554" s="4">
        <f>IF(SUM($D554:I554)&lt;($D366-$U366),J523*MIN($M366,($D366-$U366)-SUM($D554:I554)),0)</f>
        <v>0</v>
      </c>
      <c r="K554" s="4">
        <f>IF(SUM($D554:J554)&lt;($D366-$U366),K523*MIN($M366,($D366-$U366)-SUM($D554:J554)),0)</f>
        <v>0</v>
      </c>
      <c r="L554" s="4">
        <f>IF(SUM($D554:K554)&lt;($D366-$U366),L523*MIN($M366,($D366-$U366)-SUM($D554:K554)),0)</f>
        <v>0</v>
      </c>
      <c r="M554" s="4">
        <f>IF(SUM($D554:L554)&lt;($D366-$U366),M523*MIN($M366,($D366-$U366)-SUM($D554:L554)),0)</f>
        <v>0</v>
      </c>
      <c r="N554" s="4">
        <f>IF(SUM($D554:M554)&lt;($D366-$U366),N523*MIN($M366,($D366-$U366)-SUM($D554:M554)),0)</f>
        <v>0</v>
      </c>
      <c r="O554" s="4">
        <f>IF(SUM($D554:N554)&lt;($D366-$U366),O523*MIN($M366,($D366-$U366)-SUM($D554:N554)),0)</f>
        <v>0</v>
      </c>
      <c r="P554" s="4">
        <f>IF(SUM($D554:O554)&lt;($D366-$U366),P523*MIN($M366,($D366-$U366)-SUM($D554:O554)),0)</f>
        <v>0</v>
      </c>
      <c r="Q554" s="4">
        <f>IF(SUM($D554:P554)&lt;($D366-$U366),Q523*MIN($M366,($D366-$U366)-SUM($D554:P554)),0)</f>
        <v>0</v>
      </c>
      <c r="R554" s="4">
        <f>IF(SUM($D554:Q554)&lt;($D366-$U366),R523*MIN($M366,($D366-$U366)-SUM($D554:Q554)),0)</f>
        <v>0</v>
      </c>
      <c r="S554" s="4">
        <f>IF(SUM($D554:R554)&lt;($D366-$U366),S523*MIN($M366,($D366-$U366)-SUM($D554:R554)),0)</f>
        <v>0</v>
      </c>
      <c r="T554" s="4">
        <f>IF(SUM($D554:S554)&lt;($D366-$U366),T523*MIN($M366,($D366-$U366)-SUM($D554:S554)),0)</f>
        <v>0</v>
      </c>
      <c r="U554" s="4">
        <f>IF(SUM($D554:T554)&lt;($D366-$U366),U523*MIN($M366,($D366-$U366)-SUM($D554:T554)),0)</f>
        <v>0</v>
      </c>
      <c r="V554" s="4">
        <f>IF(SUM($D554:U554)&lt;($D366-$U366),V523*MIN($M366,($D366-$U366)-SUM($D554:U554)),0)</f>
        <v>0</v>
      </c>
      <c r="W554" s="4">
        <f>IF(SUM($D554:V554)&lt;($D366-$U366),W523*MIN($M366,($D366-$U366)-SUM($D554:V554)),0)</f>
        <v>0</v>
      </c>
      <c r="X554" s="4">
        <f>IF(SUM($D554:W554)&lt;($D366-$U366),X523*MIN($M366,($D366-$U366)-SUM($D554:W554)),0)</f>
        <v>0</v>
      </c>
      <c r="Y554" s="4">
        <f>IF(SUM($D554:X554)&lt;($D366-$U366),Y523*MIN($M366,($D366-$U366)-SUM($D554:X554)),0)</f>
        <v>0</v>
      </c>
      <c r="Z554" s="4">
        <f>IF(SUM($D554:Y554)&lt;($D366-$U366),Z523*MIN($M366,($D366-$U366)-SUM($D554:Y554)),0)</f>
        <v>0</v>
      </c>
      <c r="AA554" s="4">
        <f>IF(SUM($D554:Z554)&lt;($D366-$U366),AA523*MIN($M366,($D366-$U366)-SUM($D554:Z554)),0)</f>
        <v>0</v>
      </c>
      <c r="AB554" s="4">
        <f>IF(SUM($D554:AA554)&lt;($D366-$U366),AB523*MIN($M366,($D366-$U366)-SUM($D554:AA554)),0)</f>
        <v>0</v>
      </c>
    </row>
    <row r="555" spans="2:28" outlineLevel="1">
      <c r="B555" s="556"/>
      <c r="C555" s="10">
        <f t="shared" si="90"/>
        <v>0</v>
      </c>
      <c r="D555" s="10"/>
      <c r="E555" s="4">
        <f>IF(SUM($D555:D555)&lt;($D367-$U367),E524*MIN($M367,($D367-$U367)-SUM($D555:D555)),0)</f>
        <v>0</v>
      </c>
      <c r="F555" s="4">
        <f>IF(SUM($D555:E555)&lt;($D367-$U367),F524*MIN($M367,($D367-$U367)-SUM($D555:E555)),0)</f>
        <v>0</v>
      </c>
      <c r="G555" s="4">
        <f>IF(SUM($D555:F555)&lt;($D367-$U367),G524*MIN($M367,($D367-$U367)-SUM($D555:F555)),0)</f>
        <v>0</v>
      </c>
      <c r="H555" s="4">
        <f>IF(SUM($D555:G555)&lt;($D367-$U367),H524*MIN($M367,($D367-$U367)-SUM($D555:G555)),0)</f>
        <v>0</v>
      </c>
      <c r="I555" s="4">
        <f>IF(SUM($D555:H555)&lt;($D367-$U367),I524*MIN($M367,($D367-$U367)-SUM($D555:H555)),0)</f>
        <v>0</v>
      </c>
      <c r="J555" s="4">
        <f>IF(SUM($D555:I555)&lt;($D367-$U367),J524*MIN($M367,($D367-$U367)-SUM($D555:I555)),0)</f>
        <v>0</v>
      </c>
      <c r="K555" s="4">
        <f>IF(SUM($D555:J555)&lt;($D367-$U367),K524*MIN($M367,($D367-$U367)-SUM($D555:J555)),0)</f>
        <v>0</v>
      </c>
      <c r="L555" s="4">
        <f>IF(SUM($D555:K555)&lt;($D367-$U367),L524*MIN($M367,($D367-$U367)-SUM($D555:K555)),0)</f>
        <v>0</v>
      </c>
      <c r="M555" s="4">
        <f>IF(SUM($D555:L555)&lt;($D367-$U367),M524*MIN($M367,($D367-$U367)-SUM($D555:L555)),0)</f>
        <v>0</v>
      </c>
      <c r="N555" s="4">
        <f>IF(SUM($D555:M555)&lt;($D367-$U367),N524*MIN($M367,($D367-$U367)-SUM($D555:M555)),0)</f>
        <v>0</v>
      </c>
      <c r="O555" s="4">
        <f>IF(SUM($D555:N555)&lt;($D367-$U367),O524*MIN($M367,($D367-$U367)-SUM($D555:N555)),0)</f>
        <v>0</v>
      </c>
      <c r="P555" s="4">
        <f>IF(SUM($D555:O555)&lt;($D367-$U367),P524*MIN($M367,($D367-$U367)-SUM($D555:O555)),0)</f>
        <v>0</v>
      </c>
      <c r="Q555" s="4">
        <f>IF(SUM($D555:P555)&lt;($D367-$U367),Q524*MIN($M367,($D367-$U367)-SUM($D555:P555)),0)</f>
        <v>0</v>
      </c>
      <c r="R555" s="4">
        <f>IF(SUM($D555:Q555)&lt;($D367-$U367),R524*MIN($M367,($D367-$U367)-SUM($D555:Q555)),0)</f>
        <v>0</v>
      </c>
      <c r="S555" s="4">
        <f>IF(SUM($D555:R555)&lt;($D367-$U367),S524*MIN($M367,($D367-$U367)-SUM($D555:R555)),0)</f>
        <v>0</v>
      </c>
      <c r="T555" s="4">
        <f>IF(SUM($D555:S555)&lt;($D367-$U367),T524*MIN($M367,($D367-$U367)-SUM($D555:S555)),0)</f>
        <v>0</v>
      </c>
      <c r="U555" s="4">
        <f>IF(SUM($D555:T555)&lt;($D367-$U367),U524*MIN($M367,($D367-$U367)-SUM($D555:T555)),0)</f>
        <v>0</v>
      </c>
      <c r="V555" s="4">
        <f>IF(SUM($D555:U555)&lt;($D367-$U367),V524*MIN($M367,($D367-$U367)-SUM($D555:U555)),0)</f>
        <v>0</v>
      </c>
      <c r="W555" s="4">
        <f>IF(SUM($D555:V555)&lt;($D367-$U367),W524*MIN($M367,($D367-$U367)-SUM($D555:V555)),0)</f>
        <v>0</v>
      </c>
      <c r="X555" s="4">
        <f>IF(SUM($D555:W555)&lt;($D367-$U367),X524*MIN($M367,($D367-$U367)-SUM($D555:W555)),0)</f>
        <v>0</v>
      </c>
      <c r="Y555" s="4">
        <f>IF(SUM($D555:X555)&lt;($D367-$U367),Y524*MIN($M367,($D367-$U367)-SUM($D555:X555)),0)</f>
        <v>0</v>
      </c>
      <c r="Z555" s="4">
        <f>IF(SUM($D555:Y555)&lt;($D367-$U367),Z524*MIN($M367,($D367-$U367)-SUM($D555:Y555)),0)</f>
        <v>0</v>
      </c>
      <c r="AA555" s="4">
        <f>IF(SUM($D555:Z555)&lt;($D367-$U367),AA524*MIN($M367,($D367-$U367)-SUM($D555:Z555)),0)</f>
        <v>0</v>
      </c>
      <c r="AB555" s="4">
        <f>IF(SUM($D555:AA555)&lt;($D367-$U367),AB524*MIN($M367,($D367-$U367)-SUM($D555:AA555)),0)</f>
        <v>0</v>
      </c>
    </row>
    <row r="556" spans="2:28" outlineLevel="1">
      <c r="B556" s="556"/>
      <c r="C556" s="10">
        <f t="shared" si="90"/>
        <v>0</v>
      </c>
      <c r="D556" s="10"/>
      <c r="E556" s="4">
        <f>IF(SUM($D556:D556)&lt;($D368-$U368),E525*MIN($M368,($D368-$U368)-SUM($D556:D556)),0)</f>
        <v>0</v>
      </c>
      <c r="F556" s="4">
        <f>IF(SUM($D556:E556)&lt;($D368-$U368),F525*MIN($M368,($D368-$U368)-SUM($D556:E556)),0)</f>
        <v>0</v>
      </c>
      <c r="G556" s="4">
        <f>IF(SUM($D556:F556)&lt;($D368-$U368),G525*MIN($M368,($D368-$U368)-SUM($D556:F556)),0)</f>
        <v>0</v>
      </c>
      <c r="H556" s="4">
        <f>IF(SUM($D556:G556)&lt;($D368-$U368),H525*MIN($M368,($D368-$U368)-SUM($D556:G556)),0)</f>
        <v>0</v>
      </c>
      <c r="I556" s="4">
        <f>IF(SUM($D556:H556)&lt;($D368-$U368),I525*MIN($M368,($D368-$U368)-SUM($D556:H556)),0)</f>
        <v>0</v>
      </c>
      <c r="J556" s="4">
        <f>IF(SUM($D556:I556)&lt;($D368-$U368),J525*MIN($M368,($D368-$U368)-SUM($D556:I556)),0)</f>
        <v>0</v>
      </c>
      <c r="K556" s="4">
        <f>IF(SUM($D556:J556)&lt;($D368-$U368),K525*MIN($M368,($D368-$U368)-SUM($D556:J556)),0)</f>
        <v>0</v>
      </c>
      <c r="L556" s="4">
        <f>IF(SUM($D556:K556)&lt;($D368-$U368),L525*MIN($M368,($D368-$U368)-SUM($D556:K556)),0)</f>
        <v>0</v>
      </c>
      <c r="M556" s="4">
        <f>IF(SUM($D556:L556)&lt;($D368-$U368),M525*MIN($M368,($D368-$U368)-SUM($D556:L556)),0)</f>
        <v>0</v>
      </c>
      <c r="N556" s="4">
        <f>IF(SUM($D556:M556)&lt;($D368-$U368),N525*MIN($M368,($D368-$U368)-SUM($D556:M556)),0)</f>
        <v>0</v>
      </c>
      <c r="O556" s="4">
        <f>IF(SUM($D556:N556)&lt;($D368-$U368),O525*MIN($M368,($D368-$U368)-SUM($D556:N556)),0)</f>
        <v>0</v>
      </c>
      <c r="P556" s="4">
        <f>IF(SUM($D556:O556)&lt;($D368-$U368),P525*MIN($M368,($D368-$U368)-SUM($D556:O556)),0)</f>
        <v>0</v>
      </c>
      <c r="Q556" s="4">
        <f>IF(SUM($D556:P556)&lt;($D368-$U368),Q525*MIN($M368,($D368-$U368)-SUM($D556:P556)),0)</f>
        <v>0</v>
      </c>
      <c r="R556" s="4">
        <f>IF(SUM($D556:Q556)&lt;($D368-$U368),R525*MIN($M368,($D368-$U368)-SUM($D556:Q556)),0)</f>
        <v>0</v>
      </c>
      <c r="S556" s="4">
        <f>IF(SUM($D556:R556)&lt;($D368-$U368),S525*MIN($M368,($D368-$U368)-SUM($D556:R556)),0)</f>
        <v>0</v>
      </c>
      <c r="T556" s="4">
        <f>IF(SUM($D556:S556)&lt;($D368-$U368),T525*MIN($M368,($D368-$U368)-SUM($D556:S556)),0)</f>
        <v>0</v>
      </c>
      <c r="U556" s="4">
        <f>IF(SUM($D556:T556)&lt;($D368-$U368),U525*MIN($M368,($D368-$U368)-SUM($D556:T556)),0)</f>
        <v>0</v>
      </c>
      <c r="V556" s="4">
        <f>IF(SUM($D556:U556)&lt;($D368-$U368),V525*MIN($M368,($D368-$U368)-SUM($D556:U556)),0)</f>
        <v>0</v>
      </c>
      <c r="W556" s="4">
        <f>IF(SUM($D556:V556)&lt;($D368-$U368),W525*MIN($M368,($D368-$U368)-SUM($D556:V556)),0)</f>
        <v>0</v>
      </c>
      <c r="X556" s="4">
        <f>IF(SUM($D556:W556)&lt;($D368-$U368),X525*MIN($M368,($D368-$U368)-SUM($D556:W556)),0)</f>
        <v>0</v>
      </c>
      <c r="Y556" s="4">
        <f>IF(SUM($D556:X556)&lt;($D368-$U368),Y525*MIN($M368,($D368-$U368)-SUM($D556:X556)),0)</f>
        <v>0</v>
      </c>
      <c r="Z556" s="4">
        <f>IF(SUM($D556:Y556)&lt;($D368-$U368),Z525*MIN($M368,($D368-$U368)-SUM($D556:Y556)),0)</f>
        <v>0</v>
      </c>
      <c r="AA556" s="4">
        <f>IF(SUM($D556:Z556)&lt;($D368-$U368),AA525*MIN($M368,($D368-$U368)-SUM($D556:Z556)),0)</f>
        <v>0</v>
      </c>
      <c r="AB556" s="4">
        <f>IF(SUM($D556:AA556)&lt;($D368-$U368),AB525*MIN($M368,($D368-$U368)-SUM($D556:AA556)),0)</f>
        <v>0</v>
      </c>
    </row>
    <row r="557" spans="2:28" outlineLevel="1">
      <c r="B557" s="556"/>
      <c r="C557" s="10">
        <f t="shared" si="90"/>
        <v>0</v>
      </c>
      <c r="D557" s="10"/>
      <c r="E557" s="4">
        <f>IF(SUM($D557:D557)&lt;($D369-$U369),E526*MIN($M369,($D369-$U369)-SUM($D557:D557)),0)</f>
        <v>0</v>
      </c>
      <c r="F557" s="4">
        <f>IF(SUM($D557:E557)&lt;($D369-$U369),F526*MIN($M369,($D369-$U369)-SUM($D557:E557)),0)</f>
        <v>0</v>
      </c>
      <c r="G557" s="4">
        <f>IF(SUM($D557:F557)&lt;($D369-$U369),G526*MIN($M369,($D369-$U369)-SUM($D557:F557)),0)</f>
        <v>0</v>
      </c>
      <c r="H557" s="4">
        <f>IF(SUM($D557:G557)&lt;($D369-$U369),H526*MIN($M369,($D369-$U369)-SUM($D557:G557)),0)</f>
        <v>0</v>
      </c>
      <c r="I557" s="4">
        <f>IF(SUM($D557:H557)&lt;($D369-$U369),I526*MIN($M369,($D369-$U369)-SUM($D557:H557)),0)</f>
        <v>0</v>
      </c>
      <c r="J557" s="4">
        <f>IF(SUM($D557:I557)&lt;($D369-$U369),J526*MIN($M369,($D369-$U369)-SUM($D557:I557)),0)</f>
        <v>0</v>
      </c>
      <c r="K557" s="4">
        <f>IF(SUM($D557:J557)&lt;($D369-$U369),K526*MIN($M369,($D369-$U369)-SUM($D557:J557)),0)</f>
        <v>0</v>
      </c>
      <c r="L557" s="4">
        <f>IF(SUM($D557:K557)&lt;($D369-$U369),L526*MIN($M369,($D369-$U369)-SUM($D557:K557)),0)</f>
        <v>0</v>
      </c>
      <c r="M557" s="4">
        <f>IF(SUM($D557:L557)&lt;($D369-$U369),M526*MIN($M369,($D369-$U369)-SUM($D557:L557)),0)</f>
        <v>0</v>
      </c>
      <c r="N557" s="4">
        <f>IF(SUM($D557:M557)&lt;($D369-$U369),N526*MIN($M369,($D369-$U369)-SUM($D557:M557)),0)</f>
        <v>0</v>
      </c>
      <c r="O557" s="4">
        <f>IF(SUM($D557:N557)&lt;($D369-$U369),O526*MIN($M369,($D369-$U369)-SUM($D557:N557)),0)</f>
        <v>0</v>
      </c>
      <c r="P557" s="4">
        <f>IF(SUM($D557:O557)&lt;($D369-$U369),P526*MIN($M369,($D369-$U369)-SUM($D557:O557)),0)</f>
        <v>0</v>
      </c>
      <c r="Q557" s="4">
        <f>IF(SUM($D557:P557)&lt;($D369-$U369),Q526*MIN($M369,($D369-$U369)-SUM($D557:P557)),0)</f>
        <v>0</v>
      </c>
      <c r="R557" s="4">
        <f>IF(SUM($D557:Q557)&lt;($D369-$U369),R526*MIN($M369,($D369-$U369)-SUM($D557:Q557)),0)</f>
        <v>0</v>
      </c>
      <c r="S557" s="4">
        <f>IF(SUM($D557:R557)&lt;($D369-$U369),S526*MIN($M369,($D369-$U369)-SUM($D557:R557)),0)</f>
        <v>0</v>
      </c>
      <c r="T557" s="4">
        <f>IF(SUM($D557:S557)&lt;($D369-$U369),T526*MIN($M369,($D369-$U369)-SUM($D557:S557)),0)</f>
        <v>0</v>
      </c>
      <c r="U557" s="4">
        <f>IF(SUM($D557:T557)&lt;($D369-$U369),U526*MIN($M369,($D369-$U369)-SUM($D557:T557)),0)</f>
        <v>0</v>
      </c>
      <c r="V557" s="4">
        <f>IF(SUM($D557:U557)&lt;($D369-$U369),V526*MIN($M369,($D369-$U369)-SUM($D557:U557)),0)</f>
        <v>0</v>
      </c>
      <c r="W557" s="4">
        <f>IF(SUM($D557:V557)&lt;($D369-$U369),W526*MIN($M369,($D369-$U369)-SUM($D557:V557)),0)</f>
        <v>0</v>
      </c>
      <c r="X557" s="4">
        <f>IF(SUM($D557:W557)&lt;($D369-$U369),X526*MIN($M369,($D369-$U369)-SUM($D557:W557)),0)</f>
        <v>0</v>
      </c>
      <c r="Y557" s="4">
        <f>IF(SUM($D557:X557)&lt;($D369-$U369),Y526*MIN($M369,($D369-$U369)-SUM($D557:X557)),0)</f>
        <v>0</v>
      </c>
      <c r="Z557" s="4">
        <f>IF(SUM($D557:Y557)&lt;($D369-$U369),Z526*MIN($M369,($D369-$U369)-SUM($D557:Y557)),0)</f>
        <v>0</v>
      </c>
      <c r="AA557" s="4">
        <f>IF(SUM($D557:Z557)&lt;($D369-$U369),AA526*MIN($M369,($D369-$U369)-SUM($D557:Z557)),0)</f>
        <v>0</v>
      </c>
      <c r="AB557" s="4">
        <f>IF(SUM($D557:AA557)&lt;($D369-$U369),AB526*MIN($M369,($D369-$U369)-SUM($D557:AA557)),0)</f>
        <v>0</v>
      </c>
    </row>
    <row r="558" spans="2:28" outlineLevel="1">
      <c r="B558" s="556"/>
      <c r="C558" s="10">
        <f t="shared" si="90"/>
        <v>0</v>
      </c>
      <c r="D558" s="10"/>
      <c r="E558" s="4">
        <f>IF(SUM($D558:D558)&lt;($D370-$U370),E527*MIN($M370,($D370-$U370)-SUM($D558:D558)),0)</f>
        <v>0</v>
      </c>
      <c r="F558" s="4">
        <f>IF(SUM($D558:E558)&lt;($D370-$U370),F527*MIN($M370,($D370-$U370)-SUM($D558:E558)),0)</f>
        <v>0</v>
      </c>
      <c r="G558" s="4">
        <f>IF(SUM($D558:F558)&lt;($D370-$U370),G527*MIN($M370,($D370-$U370)-SUM($D558:F558)),0)</f>
        <v>0</v>
      </c>
      <c r="H558" s="4">
        <f>IF(SUM($D558:G558)&lt;($D370-$U370),H527*MIN($M370,($D370-$U370)-SUM($D558:G558)),0)</f>
        <v>0</v>
      </c>
      <c r="I558" s="4">
        <f>IF(SUM($D558:H558)&lt;($D370-$U370),I527*MIN($M370,($D370-$U370)-SUM($D558:H558)),0)</f>
        <v>0</v>
      </c>
      <c r="J558" s="4">
        <f>IF(SUM($D558:I558)&lt;($D370-$U370),J527*MIN($M370,($D370-$U370)-SUM($D558:I558)),0)</f>
        <v>0</v>
      </c>
      <c r="K558" s="4">
        <f>IF(SUM($D558:J558)&lt;($D370-$U370),K527*MIN($M370,($D370-$U370)-SUM($D558:J558)),0)</f>
        <v>0</v>
      </c>
      <c r="L558" s="4">
        <f>IF(SUM($D558:K558)&lt;($D370-$U370),L527*MIN($M370,($D370-$U370)-SUM($D558:K558)),0)</f>
        <v>0</v>
      </c>
      <c r="M558" s="4">
        <f>IF(SUM($D558:L558)&lt;($D370-$U370),M527*MIN($M370,($D370-$U370)-SUM($D558:L558)),0)</f>
        <v>0</v>
      </c>
      <c r="N558" s="4">
        <f>IF(SUM($D558:M558)&lt;($D370-$U370),N527*MIN($M370,($D370-$U370)-SUM($D558:M558)),0)</f>
        <v>0</v>
      </c>
      <c r="O558" s="4">
        <f>IF(SUM($D558:N558)&lt;($D370-$U370),O527*MIN($M370,($D370-$U370)-SUM($D558:N558)),0)</f>
        <v>0</v>
      </c>
      <c r="P558" s="4">
        <f>IF(SUM($D558:O558)&lt;($D370-$U370),P527*MIN($M370,($D370-$U370)-SUM($D558:O558)),0)</f>
        <v>0</v>
      </c>
      <c r="Q558" s="4">
        <f>IF(SUM($D558:P558)&lt;($D370-$U370),Q527*MIN($M370,($D370-$U370)-SUM($D558:P558)),0)</f>
        <v>0</v>
      </c>
      <c r="R558" s="4">
        <f>IF(SUM($D558:Q558)&lt;($D370-$U370),R527*MIN($M370,($D370-$U370)-SUM($D558:Q558)),0)</f>
        <v>0</v>
      </c>
      <c r="S558" s="4">
        <f>IF(SUM($D558:R558)&lt;($D370-$U370),S527*MIN($M370,($D370-$U370)-SUM($D558:R558)),0)</f>
        <v>0</v>
      </c>
      <c r="T558" s="4">
        <f>IF(SUM($D558:S558)&lt;($D370-$U370),T527*MIN($M370,($D370-$U370)-SUM($D558:S558)),0)</f>
        <v>0</v>
      </c>
      <c r="U558" s="4">
        <f>IF(SUM($D558:T558)&lt;($D370-$U370),U527*MIN($M370,($D370-$U370)-SUM($D558:T558)),0)</f>
        <v>0</v>
      </c>
      <c r="V558" s="4">
        <f>IF(SUM($D558:U558)&lt;($D370-$U370),V527*MIN($M370,($D370-$U370)-SUM($D558:U558)),0)</f>
        <v>0</v>
      </c>
      <c r="W558" s="4">
        <f>IF(SUM($D558:V558)&lt;($D370-$U370),W527*MIN($M370,($D370-$U370)-SUM($D558:V558)),0)</f>
        <v>0</v>
      </c>
      <c r="X558" s="4">
        <f>IF(SUM($D558:W558)&lt;($D370-$U370),X527*MIN($M370,($D370-$U370)-SUM($D558:W558)),0)</f>
        <v>0</v>
      </c>
      <c r="Y558" s="4">
        <f>IF(SUM($D558:X558)&lt;($D370-$U370),Y527*MIN($M370,($D370-$U370)-SUM($D558:X558)),0)</f>
        <v>0</v>
      </c>
      <c r="Z558" s="4">
        <f>IF(SUM($D558:Y558)&lt;($D370-$U370),Z527*MIN($M370,($D370-$U370)-SUM($D558:Y558)),0)</f>
        <v>0</v>
      </c>
      <c r="AA558" s="4">
        <f>IF(SUM($D558:Z558)&lt;($D370-$U370),AA527*MIN($M370,($D370-$U370)-SUM($D558:Z558)),0)</f>
        <v>0</v>
      </c>
      <c r="AB558" s="4">
        <f>IF(SUM($D558:AA558)&lt;($D370-$U370),AB527*MIN($M370,($D370-$U370)-SUM($D558:AA558)),0)</f>
        <v>0</v>
      </c>
    </row>
    <row r="559" spans="2:28" outlineLevel="1">
      <c r="B559" s="556"/>
      <c r="C559" s="10">
        <f t="shared" si="90"/>
        <v>0</v>
      </c>
      <c r="D559" s="10"/>
      <c r="E559" s="4">
        <f>IF(SUM($D559:D559)&lt;($D371-$U371),E528*MIN($M371,($D371-$U371)-SUM($D559:D559)),0)</f>
        <v>0</v>
      </c>
      <c r="F559" s="4">
        <f>IF(SUM($D559:E559)&lt;($D371-$U371),F528*MIN($M371,($D371-$U371)-SUM($D559:E559)),0)</f>
        <v>0</v>
      </c>
      <c r="G559" s="4">
        <f>IF(SUM($D559:F559)&lt;($D371-$U371),G528*MIN($M371,($D371-$U371)-SUM($D559:F559)),0)</f>
        <v>0</v>
      </c>
      <c r="H559" s="4">
        <f>IF(SUM($D559:G559)&lt;($D371-$U371),H528*MIN($M371,($D371-$U371)-SUM($D559:G559)),0)</f>
        <v>0</v>
      </c>
      <c r="I559" s="4">
        <f>IF(SUM($D559:H559)&lt;($D371-$U371),I528*MIN($M371,($D371-$U371)-SUM($D559:H559)),0)</f>
        <v>0</v>
      </c>
      <c r="J559" s="4">
        <f>IF(SUM($D559:I559)&lt;($D371-$U371),J528*MIN($M371,($D371-$U371)-SUM($D559:I559)),0)</f>
        <v>0</v>
      </c>
      <c r="K559" s="4">
        <f>IF(SUM($D559:J559)&lt;($D371-$U371),K528*MIN($M371,($D371-$U371)-SUM($D559:J559)),0)</f>
        <v>0</v>
      </c>
      <c r="L559" s="4">
        <f>IF(SUM($D559:K559)&lt;($D371-$U371),L528*MIN($M371,($D371-$U371)-SUM($D559:K559)),0)</f>
        <v>0</v>
      </c>
      <c r="M559" s="4">
        <f>IF(SUM($D559:L559)&lt;($D371-$U371),M528*MIN($M371,($D371-$U371)-SUM($D559:L559)),0)</f>
        <v>0</v>
      </c>
      <c r="N559" s="4">
        <f>IF(SUM($D559:M559)&lt;($D371-$U371),N528*MIN($M371,($D371-$U371)-SUM($D559:M559)),0)</f>
        <v>0</v>
      </c>
      <c r="O559" s="4">
        <f>IF(SUM($D559:N559)&lt;($D371-$U371),O528*MIN($M371,($D371-$U371)-SUM($D559:N559)),0)</f>
        <v>0</v>
      </c>
      <c r="P559" s="4">
        <f>IF(SUM($D559:O559)&lt;($D371-$U371),P528*MIN($M371,($D371-$U371)-SUM($D559:O559)),0)</f>
        <v>0</v>
      </c>
      <c r="Q559" s="4">
        <f>IF(SUM($D559:P559)&lt;($D371-$U371),Q528*MIN($M371,($D371-$U371)-SUM($D559:P559)),0)</f>
        <v>0</v>
      </c>
      <c r="R559" s="4">
        <f>IF(SUM($D559:Q559)&lt;($D371-$U371),R528*MIN($M371,($D371-$U371)-SUM($D559:Q559)),0)</f>
        <v>0</v>
      </c>
      <c r="S559" s="4">
        <f>IF(SUM($D559:R559)&lt;($D371-$U371),S528*MIN($M371,($D371-$U371)-SUM($D559:R559)),0)</f>
        <v>0</v>
      </c>
      <c r="T559" s="4">
        <f>IF(SUM($D559:S559)&lt;($D371-$U371),T528*MIN($M371,($D371-$U371)-SUM($D559:S559)),0)</f>
        <v>0</v>
      </c>
      <c r="U559" s="4">
        <f>IF(SUM($D559:T559)&lt;($D371-$U371),U528*MIN($M371,($D371-$U371)-SUM($D559:T559)),0)</f>
        <v>0</v>
      </c>
      <c r="V559" s="4">
        <f>IF(SUM($D559:U559)&lt;($D371-$U371),V528*MIN($M371,($D371-$U371)-SUM($D559:U559)),0)</f>
        <v>0</v>
      </c>
      <c r="W559" s="4">
        <f>IF(SUM($D559:V559)&lt;($D371-$U371),W528*MIN($M371,($D371-$U371)-SUM($D559:V559)),0)</f>
        <v>0</v>
      </c>
      <c r="X559" s="4">
        <f>IF(SUM($D559:W559)&lt;($D371-$U371),X528*MIN($M371,($D371-$U371)-SUM($D559:W559)),0)</f>
        <v>0</v>
      </c>
      <c r="Y559" s="4">
        <f>IF(SUM($D559:X559)&lt;($D371-$U371),Y528*MIN($M371,($D371-$U371)-SUM($D559:X559)),0)</f>
        <v>0</v>
      </c>
      <c r="Z559" s="4">
        <f>IF(SUM($D559:Y559)&lt;($D371-$U371),Z528*MIN($M371,($D371-$U371)-SUM($D559:Y559)),0)</f>
        <v>0</v>
      </c>
      <c r="AA559" s="4">
        <f>IF(SUM($D559:Z559)&lt;($D371-$U371),AA528*MIN($M371,($D371-$U371)-SUM($D559:Z559)),0)</f>
        <v>0</v>
      </c>
      <c r="AB559" s="4">
        <f>IF(SUM($D559:AA559)&lt;($D371-$U371),AB528*MIN($M371,($D371-$U371)-SUM($D559:AA559)),0)</f>
        <v>0</v>
      </c>
    </row>
    <row r="560" spans="2:28" outlineLevel="1">
      <c r="B560" s="556"/>
      <c r="C560" s="10">
        <f t="shared" si="90"/>
        <v>0</v>
      </c>
      <c r="D560" s="10"/>
      <c r="E560" s="4">
        <f>IF(SUM($D560:D560)&lt;($D372-$U372),E529*MIN($M372,($D372-$U372)-SUM($D560:D560)),0)</f>
        <v>0</v>
      </c>
      <c r="F560" s="4">
        <f>IF(SUM($D560:E560)&lt;($D372-$U372),F529*MIN($M372,($D372-$U372)-SUM($D560:E560)),0)</f>
        <v>0</v>
      </c>
      <c r="G560" s="4">
        <f>IF(SUM($D560:F560)&lt;($D372-$U372),G529*MIN($M372,($D372-$U372)-SUM($D560:F560)),0)</f>
        <v>0</v>
      </c>
      <c r="H560" s="4">
        <f>IF(SUM($D560:G560)&lt;($D372-$U372),H529*MIN($M372,($D372-$U372)-SUM($D560:G560)),0)</f>
        <v>0</v>
      </c>
      <c r="I560" s="4">
        <f>IF(SUM($D560:H560)&lt;($D372-$U372),I529*MIN($M372,($D372-$U372)-SUM($D560:H560)),0)</f>
        <v>0</v>
      </c>
      <c r="J560" s="4">
        <f>IF(SUM($D560:I560)&lt;($D372-$U372),J529*MIN($M372,($D372-$U372)-SUM($D560:I560)),0)</f>
        <v>0</v>
      </c>
      <c r="K560" s="4">
        <f>IF(SUM($D560:J560)&lt;($D372-$U372),K529*MIN($M372,($D372-$U372)-SUM($D560:J560)),0)</f>
        <v>0</v>
      </c>
      <c r="L560" s="4">
        <f>IF(SUM($D560:K560)&lt;($D372-$U372),L529*MIN($M372,($D372-$U372)-SUM($D560:K560)),0)</f>
        <v>0</v>
      </c>
      <c r="M560" s="4">
        <f>IF(SUM($D560:L560)&lt;($D372-$U372),M529*MIN($M372,($D372-$U372)-SUM($D560:L560)),0)</f>
        <v>0</v>
      </c>
      <c r="N560" s="4">
        <f>IF(SUM($D560:M560)&lt;($D372-$U372),N529*MIN($M372,($D372-$U372)-SUM($D560:M560)),0)</f>
        <v>0</v>
      </c>
      <c r="O560" s="4">
        <f>IF(SUM($D560:N560)&lt;($D372-$U372),O529*MIN($M372,($D372-$U372)-SUM($D560:N560)),0)</f>
        <v>0</v>
      </c>
      <c r="P560" s="4">
        <f>IF(SUM($D560:O560)&lt;($D372-$U372),P529*MIN($M372,($D372-$U372)-SUM($D560:O560)),0)</f>
        <v>0</v>
      </c>
      <c r="Q560" s="4">
        <f>IF(SUM($D560:P560)&lt;($D372-$U372),Q529*MIN($M372,($D372-$U372)-SUM($D560:P560)),0)</f>
        <v>0</v>
      </c>
      <c r="R560" s="4">
        <f>IF(SUM($D560:Q560)&lt;($D372-$U372),R529*MIN($M372,($D372-$U372)-SUM($D560:Q560)),0)</f>
        <v>0</v>
      </c>
      <c r="S560" s="4">
        <f>IF(SUM($D560:R560)&lt;($D372-$U372),S529*MIN($M372,($D372-$U372)-SUM($D560:R560)),0)</f>
        <v>0</v>
      </c>
      <c r="T560" s="4">
        <f>IF(SUM($D560:S560)&lt;($D372-$U372),T529*MIN($M372,($D372-$U372)-SUM($D560:S560)),0)</f>
        <v>0</v>
      </c>
      <c r="U560" s="4">
        <f>IF(SUM($D560:T560)&lt;($D372-$U372),U529*MIN($M372,($D372-$U372)-SUM($D560:T560)),0)</f>
        <v>0</v>
      </c>
      <c r="V560" s="4">
        <f>IF(SUM($D560:U560)&lt;($D372-$U372),V529*MIN($M372,($D372-$U372)-SUM($D560:U560)),0)</f>
        <v>0</v>
      </c>
      <c r="W560" s="4">
        <f>IF(SUM($D560:V560)&lt;($D372-$U372),W529*MIN($M372,($D372-$U372)-SUM($D560:V560)),0)</f>
        <v>0</v>
      </c>
      <c r="X560" s="4">
        <f>IF(SUM($D560:W560)&lt;($D372-$U372),X529*MIN($M372,($D372-$U372)-SUM($D560:W560)),0)</f>
        <v>0</v>
      </c>
      <c r="Y560" s="4">
        <f>IF(SUM($D560:X560)&lt;($D372-$U372),Y529*MIN($M372,($D372-$U372)-SUM($D560:X560)),0)</f>
        <v>0</v>
      </c>
      <c r="Z560" s="4">
        <f>IF(SUM($D560:Y560)&lt;($D372-$U372),Z529*MIN($M372,($D372-$U372)-SUM($D560:Y560)),0)</f>
        <v>0</v>
      </c>
      <c r="AA560" s="4">
        <f>IF(SUM($D560:Z560)&lt;($D372-$U372),AA529*MIN($M372,($D372-$U372)-SUM($D560:Z560)),0)</f>
        <v>0</v>
      </c>
      <c r="AB560" s="4">
        <f>IF(SUM($D560:AA560)&lt;($D372-$U372),AB529*MIN($M372,($D372-$U372)-SUM($D560:AA560)),0)</f>
        <v>0</v>
      </c>
    </row>
    <row r="561" spans="2:28" outlineLevel="1">
      <c r="B561" s="556"/>
      <c r="C561" s="10">
        <f t="shared" si="90"/>
        <v>0</v>
      </c>
      <c r="D561" s="10"/>
      <c r="E561" s="4">
        <f>IF(SUM($D561:D561)&lt;($D373-$U373),E530*MIN($M373,($D373-$U373)-SUM($D561:D561)),0)</f>
        <v>0</v>
      </c>
      <c r="F561" s="4">
        <f>IF(SUM($D561:E561)&lt;($D373-$U373),F530*MIN($M373,($D373-$U373)-SUM($D561:E561)),0)</f>
        <v>0</v>
      </c>
      <c r="G561" s="4">
        <f>IF(SUM($D561:F561)&lt;($D373-$U373),G530*MIN($M373,($D373-$U373)-SUM($D561:F561)),0)</f>
        <v>0</v>
      </c>
      <c r="H561" s="4">
        <f>IF(SUM($D561:G561)&lt;($D373-$U373),H530*MIN($M373,($D373-$U373)-SUM($D561:G561)),0)</f>
        <v>0</v>
      </c>
      <c r="I561" s="4">
        <f>IF(SUM($D561:H561)&lt;($D373-$U373),I530*MIN($M373,($D373-$U373)-SUM($D561:H561)),0)</f>
        <v>0</v>
      </c>
      <c r="J561" s="4">
        <f>IF(SUM($D561:I561)&lt;($D373-$U373),J530*MIN($M373,($D373-$U373)-SUM($D561:I561)),0)</f>
        <v>0</v>
      </c>
      <c r="K561" s="4">
        <f>IF(SUM($D561:J561)&lt;($D373-$U373),K530*MIN($M373,($D373-$U373)-SUM($D561:J561)),0)</f>
        <v>0</v>
      </c>
      <c r="L561" s="4">
        <f>IF(SUM($D561:K561)&lt;($D373-$U373),L530*MIN($M373,($D373-$U373)-SUM($D561:K561)),0)</f>
        <v>0</v>
      </c>
      <c r="M561" s="4">
        <f>IF(SUM($D561:L561)&lt;($D373-$U373),M530*MIN($M373,($D373-$U373)-SUM($D561:L561)),0)</f>
        <v>0</v>
      </c>
      <c r="N561" s="4">
        <f>IF(SUM($D561:M561)&lt;($D373-$U373),N530*MIN($M373,($D373-$U373)-SUM($D561:M561)),0)</f>
        <v>0</v>
      </c>
      <c r="O561" s="4">
        <f>IF(SUM($D561:N561)&lt;($D373-$U373),O530*MIN($M373,($D373-$U373)-SUM($D561:N561)),0)</f>
        <v>0</v>
      </c>
      <c r="P561" s="4">
        <f>IF(SUM($D561:O561)&lt;($D373-$U373),P530*MIN($M373,($D373-$U373)-SUM($D561:O561)),0)</f>
        <v>0</v>
      </c>
      <c r="Q561" s="4">
        <f>IF(SUM($D561:P561)&lt;($D373-$U373),Q530*MIN($M373,($D373-$U373)-SUM($D561:P561)),0)</f>
        <v>0</v>
      </c>
      <c r="R561" s="4">
        <f>IF(SUM($D561:Q561)&lt;($D373-$U373),R530*MIN($M373,($D373-$U373)-SUM($D561:Q561)),0)</f>
        <v>0</v>
      </c>
      <c r="S561" s="4">
        <f>IF(SUM($D561:R561)&lt;($D373-$U373),S530*MIN($M373,($D373-$U373)-SUM($D561:R561)),0)</f>
        <v>0</v>
      </c>
      <c r="T561" s="4">
        <f>IF(SUM($D561:S561)&lt;($D373-$U373),T530*MIN($M373,($D373-$U373)-SUM($D561:S561)),0)</f>
        <v>0</v>
      </c>
      <c r="U561" s="4">
        <f>IF(SUM($D561:T561)&lt;($D373-$U373),U530*MIN($M373,($D373-$U373)-SUM($D561:T561)),0)</f>
        <v>0</v>
      </c>
      <c r="V561" s="4">
        <f>IF(SUM($D561:U561)&lt;($D373-$U373),V530*MIN($M373,($D373-$U373)-SUM($D561:U561)),0)</f>
        <v>0</v>
      </c>
      <c r="W561" s="4">
        <f>IF(SUM($D561:V561)&lt;($D373-$U373),W530*MIN($M373,($D373-$U373)-SUM($D561:V561)),0)</f>
        <v>0</v>
      </c>
      <c r="X561" s="4">
        <f>IF(SUM($D561:W561)&lt;($D373-$U373),X530*MIN($M373,($D373-$U373)-SUM($D561:W561)),0)</f>
        <v>0</v>
      </c>
      <c r="Y561" s="4">
        <f>IF(SUM($D561:X561)&lt;($D373-$U373),Y530*MIN($M373,($D373-$U373)-SUM($D561:X561)),0)</f>
        <v>0</v>
      </c>
      <c r="Z561" s="4">
        <f>IF(SUM($D561:Y561)&lt;($D373-$U373),Z530*MIN($M373,($D373-$U373)-SUM($D561:Y561)),0)</f>
        <v>0</v>
      </c>
      <c r="AA561" s="4">
        <f>IF(SUM($D561:Z561)&lt;($D373-$U373),AA530*MIN($M373,($D373-$U373)-SUM($D561:Z561)),0)</f>
        <v>0</v>
      </c>
      <c r="AB561" s="4">
        <f>IF(SUM($D561:AA561)&lt;($D373-$U373),AB530*MIN($M373,($D373-$U373)-SUM($D561:AA561)),0)</f>
        <v>0</v>
      </c>
    </row>
    <row r="562" spans="2:28" outlineLevel="1">
      <c r="B562" s="556"/>
      <c r="C562" s="21" t="s">
        <v>286</v>
      </c>
    </row>
    <row r="563" spans="2:28" outlineLevel="1">
      <c r="B563" s="556"/>
      <c r="C563" s="4" t="str">
        <f>C532</f>
        <v>Studio</v>
      </c>
      <c r="D563" s="1070">
        <f t="shared" ref="D563:D592" si="91">$D344-D439</f>
        <v>0</v>
      </c>
      <c r="E563" s="252">
        <f>IF($K344="Natural",$D344-E439,IF(E$375&lt;$K344,$D563,0))</f>
        <v>0</v>
      </c>
      <c r="F563" s="252">
        <f t="shared" ref="F563:AB563" si="92">IF($K344="Natural",$D344-F439,IF(F$375&lt;$K344,$D563,0))</f>
        <v>0</v>
      </c>
      <c r="G563" s="252">
        <f t="shared" si="92"/>
        <v>0</v>
      </c>
      <c r="H563" s="252">
        <f t="shared" si="92"/>
        <v>0</v>
      </c>
      <c r="I563" s="252">
        <f t="shared" si="92"/>
        <v>0</v>
      </c>
      <c r="J563" s="252">
        <f t="shared" si="92"/>
        <v>0</v>
      </c>
      <c r="K563" s="252">
        <f t="shared" si="92"/>
        <v>0</v>
      </c>
      <c r="L563" s="252">
        <f t="shared" si="92"/>
        <v>0</v>
      </c>
      <c r="M563" s="252">
        <f t="shared" si="92"/>
        <v>0</v>
      </c>
      <c r="N563" s="252">
        <f t="shared" si="92"/>
        <v>0</v>
      </c>
      <c r="O563" s="252">
        <f t="shared" si="92"/>
        <v>0</v>
      </c>
      <c r="P563" s="252">
        <f t="shared" si="92"/>
        <v>0</v>
      </c>
      <c r="Q563" s="252">
        <f t="shared" si="92"/>
        <v>0</v>
      </c>
      <c r="R563" s="252">
        <f t="shared" si="92"/>
        <v>0</v>
      </c>
      <c r="S563" s="252">
        <f t="shared" si="92"/>
        <v>0</v>
      </c>
      <c r="T563" s="252">
        <f t="shared" si="92"/>
        <v>0</v>
      </c>
      <c r="U563" s="252">
        <f t="shared" si="92"/>
        <v>0</v>
      </c>
      <c r="V563" s="252">
        <f t="shared" si="92"/>
        <v>0</v>
      </c>
      <c r="W563" s="252">
        <f t="shared" si="92"/>
        <v>0</v>
      </c>
      <c r="X563" s="252">
        <f t="shared" si="92"/>
        <v>0</v>
      </c>
      <c r="Y563" s="252">
        <f t="shared" si="92"/>
        <v>0</v>
      </c>
      <c r="Z563" s="252">
        <f t="shared" si="92"/>
        <v>0</v>
      </c>
      <c r="AA563" s="252">
        <f t="shared" si="92"/>
        <v>0</v>
      </c>
      <c r="AB563" s="252">
        <f t="shared" si="92"/>
        <v>0</v>
      </c>
    </row>
    <row r="564" spans="2:28" outlineLevel="1">
      <c r="B564" s="556"/>
      <c r="C564" s="4" t="str">
        <f>C533</f>
        <v xml:space="preserve">1 Bed / 1 Bath </v>
      </c>
      <c r="D564" s="1070">
        <f t="shared" si="91"/>
        <v>0</v>
      </c>
      <c r="E564" s="252">
        <f t="shared" ref="E564:AB564" si="93">IF($K345="Natural",$D345-E440,IF(E$375&lt;$K345,$D564,0))</f>
        <v>0</v>
      </c>
      <c r="F564" s="252">
        <f t="shared" si="93"/>
        <v>0</v>
      </c>
      <c r="G564" s="252">
        <f t="shared" si="93"/>
        <v>0</v>
      </c>
      <c r="H564" s="252">
        <f t="shared" si="93"/>
        <v>0</v>
      </c>
      <c r="I564" s="252">
        <f t="shared" si="93"/>
        <v>0</v>
      </c>
      <c r="J564" s="252">
        <f t="shared" si="93"/>
        <v>0</v>
      </c>
      <c r="K564" s="252">
        <f t="shared" si="93"/>
        <v>0</v>
      </c>
      <c r="L564" s="252">
        <f t="shared" si="93"/>
        <v>0</v>
      </c>
      <c r="M564" s="252">
        <f t="shared" si="93"/>
        <v>0</v>
      </c>
      <c r="N564" s="252">
        <f t="shared" si="93"/>
        <v>0</v>
      </c>
      <c r="O564" s="252">
        <f t="shared" si="93"/>
        <v>0</v>
      </c>
      <c r="P564" s="252">
        <f t="shared" si="93"/>
        <v>0</v>
      </c>
      <c r="Q564" s="252">
        <f t="shared" si="93"/>
        <v>0</v>
      </c>
      <c r="R564" s="252">
        <f t="shared" si="93"/>
        <v>0</v>
      </c>
      <c r="S564" s="252">
        <f t="shared" si="93"/>
        <v>0</v>
      </c>
      <c r="T564" s="252">
        <f t="shared" si="93"/>
        <v>0</v>
      </c>
      <c r="U564" s="252">
        <f t="shared" si="93"/>
        <v>0</v>
      </c>
      <c r="V564" s="252">
        <f t="shared" si="93"/>
        <v>0</v>
      </c>
      <c r="W564" s="252">
        <f t="shared" si="93"/>
        <v>0</v>
      </c>
      <c r="X564" s="252">
        <f t="shared" si="93"/>
        <v>0</v>
      </c>
      <c r="Y564" s="252">
        <f t="shared" si="93"/>
        <v>0</v>
      </c>
      <c r="Z564" s="252">
        <f t="shared" si="93"/>
        <v>0</v>
      </c>
      <c r="AA564" s="252">
        <f t="shared" si="93"/>
        <v>0</v>
      </c>
      <c r="AB564" s="252">
        <f t="shared" si="93"/>
        <v>0</v>
      </c>
    </row>
    <row r="565" spans="2:28" outlineLevel="1">
      <c r="B565" s="556"/>
      <c r="C565" s="4" t="str">
        <f>C534</f>
        <v xml:space="preserve">1 Bed / 1 Bath </v>
      </c>
      <c r="D565" s="1070">
        <f t="shared" si="91"/>
        <v>0</v>
      </c>
      <c r="E565" s="252">
        <f t="shared" ref="E565:AB565" si="94">IF($K346="Natural",$D346-E441,IF(E$375&lt;$K346,$D565,0))</f>
        <v>0</v>
      </c>
      <c r="F565" s="252">
        <f t="shared" si="94"/>
        <v>0</v>
      </c>
      <c r="G565" s="252">
        <f t="shared" si="94"/>
        <v>0</v>
      </c>
      <c r="H565" s="252">
        <f t="shared" si="94"/>
        <v>0</v>
      </c>
      <c r="I565" s="252">
        <f t="shared" si="94"/>
        <v>0</v>
      </c>
      <c r="J565" s="252">
        <f t="shared" si="94"/>
        <v>0</v>
      </c>
      <c r="K565" s="252">
        <f t="shared" si="94"/>
        <v>0</v>
      </c>
      <c r="L565" s="252">
        <f t="shared" si="94"/>
        <v>0</v>
      </c>
      <c r="M565" s="252">
        <f t="shared" si="94"/>
        <v>0</v>
      </c>
      <c r="N565" s="252">
        <f t="shared" si="94"/>
        <v>0</v>
      </c>
      <c r="O565" s="252">
        <f t="shared" si="94"/>
        <v>0</v>
      </c>
      <c r="P565" s="252">
        <f t="shared" si="94"/>
        <v>0</v>
      </c>
      <c r="Q565" s="252">
        <f t="shared" si="94"/>
        <v>0</v>
      </c>
      <c r="R565" s="252">
        <f t="shared" si="94"/>
        <v>0</v>
      </c>
      <c r="S565" s="252">
        <f t="shared" si="94"/>
        <v>0</v>
      </c>
      <c r="T565" s="252">
        <f t="shared" si="94"/>
        <v>0</v>
      </c>
      <c r="U565" s="252">
        <f t="shared" si="94"/>
        <v>0</v>
      </c>
      <c r="V565" s="252">
        <f t="shared" si="94"/>
        <v>0</v>
      </c>
      <c r="W565" s="252">
        <f t="shared" si="94"/>
        <v>0</v>
      </c>
      <c r="X565" s="252">
        <f t="shared" si="94"/>
        <v>0</v>
      </c>
      <c r="Y565" s="252">
        <f t="shared" si="94"/>
        <v>0</v>
      </c>
      <c r="Z565" s="252">
        <f t="shared" si="94"/>
        <v>0</v>
      </c>
      <c r="AA565" s="252">
        <f t="shared" si="94"/>
        <v>0</v>
      </c>
      <c r="AB565" s="252">
        <f t="shared" si="94"/>
        <v>0</v>
      </c>
    </row>
    <row r="566" spans="2:28" outlineLevel="1">
      <c r="B566" s="556"/>
      <c r="C566" s="4" t="str">
        <f>C535</f>
        <v xml:space="preserve">1 Bed / 1 Bath </v>
      </c>
      <c r="D566" s="1070">
        <f t="shared" si="91"/>
        <v>25</v>
      </c>
      <c r="E566" s="252">
        <f t="shared" ref="E566:AB566" si="95">IF($K347="Natural",$D347-E442,IF(E$375&lt;$K347,$D566,0))</f>
        <v>25</v>
      </c>
      <c r="F566" s="252">
        <f t="shared" si="95"/>
        <v>25</v>
      </c>
      <c r="G566" s="252">
        <f t="shared" si="95"/>
        <v>25</v>
      </c>
      <c r="H566" s="252">
        <f t="shared" si="95"/>
        <v>24</v>
      </c>
      <c r="I566" s="252">
        <f t="shared" si="95"/>
        <v>24</v>
      </c>
      <c r="J566" s="252">
        <f t="shared" si="95"/>
        <v>24</v>
      </c>
      <c r="K566" s="252">
        <f t="shared" si="95"/>
        <v>23</v>
      </c>
      <c r="L566" s="252">
        <f t="shared" si="95"/>
        <v>23</v>
      </c>
      <c r="M566" s="252">
        <f t="shared" si="95"/>
        <v>23</v>
      </c>
      <c r="N566" s="252">
        <f t="shared" si="95"/>
        <v>22</v>
      </c>
      <c r="O566" s="252">
        <f t="shared" si="95"/>
        <v>22</v>
      </c>
      <c r="P566" s="252">
        <f t="shared" si="95"/>
        <v>22</v>
      </c>
      <c r="Q566" s="252">
        <f t="shared" si="95"/>
        <v>21</v>
      </c>
      <c r="R566" s="252">
        <f t="shared" si="95"/>
        <v>21</v>
      </c>
      <c r="S566" s="252">
        <f t="shared" si="95"/>
        <v>21</v>
      </c>
      <c r="T566" s="252">
        <f t="shared" si="95"/>
        <v>20</v>
      </c>
      <c r="U566" s="252">
        <f t="shared" si="95"/>
        <v>20</v>
      </c>
      <c r="V566" s="252">
        <f t="shared" si="95"/>
        <v>20</v>
      </c>
      <c r="W566" s="252">
        <f t="shared" si="95"/>
        <v>19</v>
      </c>
      <c r="X566" s="252">
        <f t="shared" si="95"/>
        <v>19</v>
      </c>
      <c r="Y566" s="252">
        <f t="shared" si="95"/>
        <v>19</v>
      </c>
      <c r="Z566" s="252">
        <f t="shared" si="95"/>
        <v>18</v>
      </c>
      <c r="AA566" s="252">
        <f t="shared" si="95"/>
        <v>18</v>
      </c>
      <c r="AB566" s="252">
        <f t="shared" si="95"/>
        <v>18</v>
      </c>
    </row>
    <row r="567" spans="2:28" outlineLevel="1">
      <c r="B567" s="556"/>
      <c r="C567" s="10" t="str">
        <f t="shared" ref="C567:C592" si="96">C536</f>
        <v xml:space="preserve">2 Bed / 1 Bath </v>
      </c>
      <c r="D567" s="1070">
        <f t="shared" si="91"/>
        <v>0</v>
      </c>
      <c r="E567" s="252">
        <f t="shared" ref="E567:AB567" si="97">IF($K348="Natural",$D348-E443,IF(E$375&lt;$K348,$D567,0))</f>
        <v>0</v>
      </c>
      <c r="F567" s="252">
        <f t="shared" si="97"/>
        <v>0</v>
      </c>
      <c r="G567" s="252">
        <f t="shared" si="97"/>
        <v>0</v>
      </c>
      <c r="H567" s="252">
        <f t="shared" si="97"/>
        <v>0</v>
      </c>
      <c r="I567" s="252">
        <f t="shared" si="97"/>
        <v>0</v>
      </c>
      <c r="J567" s="252">
        <f t="shared" si="97"/>
        <v>0</v>
      </c>
      <c r="K567" s="252">
        <f t="shared" si="97"/>
        <v>0</v>
      </c>
      <c r="L567" s="252">
        <f t="shared" si="97"/>
        <v>0</v>
      </c>
      <c r="M567" s="252">
        <f t="shared" si="97"/>
        <v>0</v>
      </c>
      <c r="N567" s="252">
        <f t="shared" si="97"/>
        <v>0</v>
      </c>
      <c r="O567" s="252">
        <f t="shared" si="97"/>
        <v>0</v>
      </c>
      <c r="P567" s="252">
        <f t="shared" si="97"/>
        <v>0</v>
      </c>
      <c r="Q567" s="252">
        <f t="shared" si="97"/>
        <v>0</v>
      </c>
      <c r="R567" s="252">
        <f t="shared" si="97"/>
        <v>0</v>
      </c>
      <c r="S567" s="252">
        <f t="shared" si="97"/>
        <v>0</v>
      </c>
      <c r="T567" s="252">
        <f t="shared" si="97"/>
        <v>0</v>
      </c>
      <c r="U567" s="252">
        <f t="shared" si="97"/>
        <v>0</v>
      </c>
      <c r="V567" s="252">
        <f t="shared" si="97"/>
        <v>0</v>
      </c>
      <c r="W567" s="252">
        <f t="shared" si="97"/>
        <v>0</v>
      </c>
      <c r="X567" s="252">
        <f t="shared" si="97"/>
        <v>0</v>
      </c>
      <c r="Y567" s="252">
        <f t="shared" si="97"/>
        <v>0</v>
      </c>
      <c r="Z567" s="252">
        <f t="shared" si="97"/>
        <v>0</v>
      </c>
      <c r="AA567" s="252">
        <f t="shared" si="97"/>
        <v>0</v>
      </c>
      <c r="AB567" s="252">
        <f t="shared" si="97"/>
        <v>0</v>
      </c>
    </row>
    <row r="568" spans="2:28" outlineLevel="1">
      <c r="B568" s="556"/>
      <c r="C568" s="10" t="str">
        <f t="shared" si="96"/>
        <v xml:space="preserve">2 Bed / 1 Bath </v>
      </c>
      <c r="D568" s="1070">
        <f t="shared" si="91"/>
        <v>0</v>
      </c>
      <c r="E568" s="252">
        <f t="shared" ref="E568:AB568" si="98">IF($K349="Natural",$D349-E444,IF(E$375&lt;$K349,$D568,0))</f>
        <v>0</v>
      </c>
      <c r="F568" s="252">
        <f t="shared" si="98"/>
        <v>0</v>
      </c>
      <c r="G568" s="252">
        <f t="shared" si="98"/>
        <v>0</v>
      </c>
      <c r="H568" s="252">
        <f t="shared" si="98"/>
        <v>0</v>
      </c>
      <c r="I568" s="252">
        <f t="shared" si="98"/>
        <v>0</v>
      </c>
      <c r="J568" s="252">
        <f t="shared" si="98"/>
        <v>0</v>
      </c>
      <c r="K568" s="252">
        <f t="shared" si="98"/>
        <v>0</v>
      </c>
      <c r="L568" s="252">
        <f t="shared" si="98"/>
        <v>0</v>
      </c>
      <c r="M568" s="252">
        <f t="shared" si="98"/>
        <v>0</v>
      </c>
      <c r="N568" s="252">
        <f t="shared" si="98"/>
        <v>0</v>
      </c>
      <c r="O568" s="252">
        <f t="shared" si="98"/>
        <v>0</v>
      </c>
      <c r="P568" s="252">
        <f t="shared" si="98"/>
        <v>0</v>
      </c>
      <c r="Q568" s="252">
        <f t="shared" si="98"/>
        <v>0</v>
      </c>
      <c r="R568" s="252">
        <f t="shared" si="98"/>
        <v>0</v>
      </c>
      <c r="S568" s="252">
        <f t="shared" si="98"/>
        <v>0</v>
      </c>
      <c r="T568" s="252">
        <f t="shared" si="98"/>
        <v>0</v>
      </c>
      <c r="U568" s="252">
        <f t="shared" si="98"/>
        <v>0</v>
      </c>
      <c r="V568" s="252">
        <f t="shared" si="98"/>
        <v>0</v>
      </c>
      <c r="W568" s="252">
        <f t="shared" si="98"/>
        <v>0</v>
      </c>
      <c r="X568" s="252">
        <f t="shared" si="98"/>
        <v>0</v>
      </c>
      <c r="Y568" s="252">
        <f t="shared" si="98"/>
        <v>0</v>
      </c>
      <c r="Z568" s="252">
        <f t="shared" si="98"/>
        <v>0</v>
      </c>
      <c r="AA568" s="252">
        <f t="shared" si="98"/>
        <v>0</v>
      </c>
      <c r="AB568" s="252">
        <f t="shared" si="98"/>
        <v>0</v>
      </c>
    </row>
    <row r="569" spans="2:28" outlineLevel="1">
      <c r="B569" s="556"/>
      <c r="C569" s="10" t="str">
        <f t="shared" si="96"/>
        <v xml:space="preserve">2 Bed / 1 Bath </v>
      </c>
      <c r="D569" s="1070">
        <f t="shared" si="91"/>
        <v>0</v>
      </c>
      <c r="E569" s="252">
        <f t="shared" ref="E569:AB569" si="99">IF($K350="Natural",$D350-E445,IF(E$375&lt;$K350,$D569,0))</f>
        <v>0</v>
      </c>
      <c r="F569" s="252">
        <f t="shared" si="99"/>
        <v>0</v>
      </c>
      <c r="G569" s="252">
        <f t="shared" si="99"/>
        <v>0</v>
      </c>
      <c r="H569" s="252">
        <f t="shared" si="99"/>
        <v>0</v>
      </c>
      <c r="I569" s="252">
        <f t="shared" si="99"/>
        <v>0</v>
      </c>
      <c r="J569" s="252">
        <f t="shared" si="99"/>
        <v>0</v>
      </c>
      <c r="K569" s="252">
        <f t="shared" si="99"/>
        <v>0</v>
      </c>
      <c r="L569" s="252">
        <f t="shared" si="99"/>
        <v>0</v>
      </c>
      <c r="M569" s="252">
        <f t="shared" si="99"/>
        <v>0</v>
      </c>
      <c r="N569" s="252">
        <f t="shared" si="99"/>
        <v>0</v>
      </c>
      <c r="O569" s="252">
        <f t="shared" si="99"/>
        <v>0</v>
      </c>
      <c r="P569" s="252">
        <f t="shared" si="99"/>
        <v>0</v>
      </c>
      <c r="Q569" s="252">
        <f t="shared" si="99"/>
        <v>0</v>
      </c>
      <c r="R569" s="252">
        <f t="shared" si="99"/>
        <v>0</v>
      </c>
      <c r="S569" s="252">
        <f t="shared" si="99"/>
        <v>0</v>
      </c>
      <c r="T569" s="252">
        <f t="shared" si="99"/>
        <v>0</v>
      </c>
      <c r="U569" s="252">
        <f t="shared" si="99"/>
        <v>0</v>
      </c>
      <c r="V569" s="252">
        <f t="shared" si="99"/>
        <v>0</v>
      </c>
      <c r="W569" s="252">
        <f t="shared" si="99"/>
        <v>0</v>
      </c>
      <c r="X569" s="252">
        <f t="shared" si="99"/>
        <v>0</v>
      </c>
      <c r="Y569" s="252">
        <f t="shared" si="99"/>
        <v>0</v>
      </c>
      <c r="Z569" s="252">
        <f t="shared" si="99"/>
        <v>0</v>
      </c>
      <c r="AA569" s="252">
        <f t="shared" si="99"/>
        <v>0</v>
      </c>
      <c r="AB569" s="252">
        <f t="shared" si="99"/>
        <v>0</v>
      </c>
    </row>
    <row r="570" spans="2:28" outlineLevel="1">
      <c r="B570" s="556"/>
      <c r="C570" s="10" t="str">
        <f t="shared" si="96"/>
        <v xml:space="preserve">2 Bed / 2 Bath </v>
      </c>
      <c r="D570" s="1070">
        <f t="shared" si="91"/>
        <v>0</v>
      </c>
      <c r="E570" s="252">
        <f t="shared" ref="E570:AB570" si="100">IF($K351="Natural",$D351-E446,IF(E$375&lt;$K351,$D570,0))</f>
        <v>0</v>
      </c>
      <c r="F570" s="252">
        <f t="shared" si="100"/>
        <v>0</v>
      </c>
      <c r="G570" s="252">
        <f t="shared" si="100"/>
        <v>0</v>
      </c>
      <c r="H570" s="252">
        <f t="shared" si="100"/>
        <v>0</v>
      </c>
      <c r="I570" s="252">
        <f t="shared" si="100"/>
        <v>0</v>
      </c>
      <c r="J570" s="252">
        <f t="shared" si="100"/>
        <v>0</v>
      </c>
      <c r="K570" s="252">
        <f t="shared" si="100"/>
        <v>0</v>
      </c>
      <c r="L570" s="252">
        <f t="shared" si="100"/>
        <v>0</v>
      </c>
      <c r="M570" s="252">
        <f t="shared" si="100"/>
        <v>0</v>
      </c>
      <c r="N570" s="252">
        <f t="shared" si="100"/>
        <v>0</v>
      </c>
      <c r="O570" s="252">
        <f t="shared" si="100"/>
        <v>0</v>
      </c>
      <c r="P570" s="252">
        <f t="shared" si="100"/>
        <v>0</v>
      </c>
      <c r="Q570" s="252">
        <f t="shared" si="100"/>
        <v>0</v>
      </c>
      <c r="R570" s="252">
        <f t="shared" si="100"/>
        <v>0</v>
      </c>
      <c r="S570" s="252">
        <f t="shared" si="100"/>
        <v>0</v>
      </c>
      <c r="T570" s="252">
        <f t="shared" si="100"/>
        <v>0</v>
      </c>
      <c r="U570" s="252">
        <f t="shared" si="100"/>
        <v>0</v>
      </c>
      <c r="V570" s="252">
        <f t="shared" si="100"/>
        <v>0</v>
      </c>
      <c r="W570" s="252">
        <f t="shared" si="100"/>
        <v>0</v>
      </c>
      <c r="X570" s="252">
        <f t="shared" si="100"/>
        <v>0</v>
      </c>
      <c r="Y570" s="252">
        <f t="shared" si="100"/>
        <v>0</v>
      </c>
      <c r="Z570" s="252">
        <f t="shared" si="100"/>
        <v>0</v>
      </c>
      <c r="AA570" s="252">
        <f t="shared" si="100"/>
        <v>0</v>
      </c>
      <c r="AB570" s="252">
        <f t="shared" si="100"/>
        <v>0</v>
      </c>
    </row>
    <row r="571" spans="2:28" outlineLevel="1">
      <c r="B571" s="556"/>
      <c r="C571" s="10" t="str">
        <f t="shared" si="96"/>
        <v>2 Bed / 1 Bath + Den</v>
      </c>
      <c r="D571" s="1070">
        <f t="shared" si="91"/>
        <v>0</v>
      </c>
      <c r="E571" s="252">
        <f t="shared" ref="E571:AB571" si="101">IF($K352="Natural",$D352-E447,IF(E$375&lt;$K352,$D571,0))</f>
        <v>0</v>
      </c>
      <c r="F571" s="252">
        <f t="shared" si="101"/>
        <v>0</v>
      </c>
      <c r="G571" s="252">
        <f t="shared" si="101"/>
        <v>0</v>
      </c>
      <c r="H571" s="252">
        <f t="shared" si="101"/>
        <v>0</v>
      </c>
      <c r="I571" s="252">
        <f t="shared" si="101"/>
        <v>0</v>
      </c>
      <c r="J571" s="252">
        <f t="shared" si="101"/>
        <v>0</v>
      </c>
      <c r="K571" s="252">
        <f t="shared" si="101"/>
        <v>0</v>
      </c>
      <c r="L571" s="252">
        <f t="shared" si="101"/>
        <v>0</v>
      </c>
      <c r="M571" s="252">
        <f t="shared" si="101"/>
        <v>0</v>
      </c>
      <c r="N571" s="252">
        <f t="shared" si="101"/>
        <v>0</v>
      </c>
      <c r="O571" s="252">
        <f t="shared" si="101"/>
        <v>0</v>
      </c>
      <c r="P571" s="252">
        <f t="shared" si="101"/>
        <v>0</v>
      </c>
      <c r="Q571" s="252">
        <f t="shared" si="101"/>
        <v>0</v>
      </c>
      <c r="R571" s="252">
        <f t="shared" si="101"/>
        <v>0</v>
      </c>
      <c r="S571" s="252">
        <f t="shared" si="101"/>
        <v>0</v>
      </c>
      <c r="T571" s="252">
        <f t="shared" si="101"/>
        <v>0</v>
      </c>
      <c r="U571" s="252">
        <f t="shared" si="101"/>
        <v>0</v>
      </c>
      <c r="V571" s="252">
        <f t="shared" si="101"/>
        <v>0</v>
      </c>
      <c r="W571" s="252">
        <f t="shared" si="101"/>
        <v>0</v>
      </c>
      <c r="X571" s="252">
        <f t="shared" si="101"/>
        <v>0</v>
      </c>
      <c r="Y571" s="252">
        <f t="shared" si="101"/>
        <v>0</v>
      </c>
      <c r="Z571" s="252">
        <f t="shared" si="101"/>
        <v>0</v>
      </c>
      <c r="AA571" s="252">
        <f t="shared" si="101"/>
        <v>0</v>
      </c>
      <c r="AB571" s="252">
        <f t="shared" si="101"/>
        <v>0</v>
      </c>
    </row>
    <row r="572" spans="2:28" outlineLevel="1">
      <c r="B572" s="556"/>
      <c r="C572" s="10" t="str">
        <f t="shared" si="96"/>
        <v xml:space="preserve">2 Bed / 2 Bath </v>
      </c>
      <c r="D572" s="1070">
        <f t="shared" si="91"/>
        <v>0</v>
      </c>
      <c r="E572" s="252">
        <f t="shared" ref="E572:AB572" si="102">IF($K353="Natural",$D353-E448,IF(E$375&lt;$K353,$D572,0))</f>
        <v>0</v>
      </c>
      <c r="F572" s="252">
        <f t="shared" si="102"/>
        <v>0</v>
      </c>
      <c r="G572" s="252">
        <f t="shared" si="102"/>
        <v>0</v>
      </c>
      <c r="H572" s="252">
        <f t="shared" si="102"/>
        <v>0</v>
      </c>
      <c r="I572" s="252">
        <f t="shared" si="102"/>
        <v>0</v>
      </c>
      <c r="J572" s="252">
        <f t="shared" si="102"/>
        <v>0</v>
      </c>
      <c r="K572" s="252">
        <f t="shared" si="102"/>
        <v>0</v>
      </c>
      <c r="L572" s="252">
        <f t="shared" si="102"/>
        <v>0</v>
      </c>
      <c r="M572" s="252">
        <f t="shared" si="102"/>
        <v>0</v>
      </c>
      <c r="N572" s="252">
        <f t="shared" si="102"/>
        <v>0</v>
      </c>
      <c r="O572" s="252">
        <f t="shared" si="102"/>
        <v>0</v>
      </c>
      <c r="P572" s="252">
        <f t="shared" si="102"/>
        <v>0</v>
      </c>
      <c r="Q572" s="252">
        <f t="shared" si="102"/>
        <v>0</v>
      </c>
      <c r="R572" s="252">
        <f t="shared" si="102"/>
        <v>0</v>
      </c>
      <c r="S572" s="252">
        <f t="shared" si="102"/>
        <v>0</v>
      </c>
      <c r="T572" s="252">
        <f t="shared" si="102"/>
        <v>0</v>
      </c>
      <c r="U572" s="252">
        <f t="shared" si="102"/>
        <v>0</v>
      </c>
      <c r="V572" s="252">
        <f t="shared" si="102"/>
        <v>0</v>
      </c>
      <c r="W572" s="252">
        <f t="shared" si="102"/>
        <v>0</v>
      </c>
      <c r="X572" s="252">
        <f t="shared" si="102"/>
        <v>0</v>
      </c>
      <c r="Y572" s="252">
        <f t="shared" si="102"/>
        <v>0</v>
      </c>
      <c r="Z572" s="252">
        <f t="shared" si="102"/>
        <v>0</v>
      </c>
      <c r="AA572" s="252">
        <f t="shared" si="102"/>
        <v>0</v>
      </c>
      <c r="AB572" s="252">
        <f t="shared" si="102"/>
        <v>0</v>
      </c>
    </row>
    <row r="573" spans="2:28" outlineLevel="1">
      <c r="B573" s="556"/>
      <c r="C573" s="10" t="str">
        <f t="shared" si="96"/>
        <v xml:space="preserve">2 Bed / 1.5 Bath </v>
      </c>
      <c r="D573" s="1070">
        <f t="shared" si="91"/>
        <v>0</v>
      </c>
      <c r="E573" s="252">
        <f t="shared" ref="E573:AB573" si="103">IF($K354="Natural",$D354-E449,IF(E$375&lt;$K354,$D573,0))</f>
        <v>0</v>
      </c>
      <c r="F573" s="252">
        <f t="shared" si="103"/>
        <v>0</v>
      </c>
      <c r="G573" s="252">
        <f t="shared" si="103"/>
        <v>0</v>
      </c>
      <c r="H573" s="252">
        <f t="shared" si="103"/>
        <v>0</v>
      </c>
      <c r="I573" s="252">
        <f t="shared" si="103"/>
        <v>0</v>
      </c>
      <c r="J573" s="252">
        <f t="shared" si="103"/>
        <v>0</v>
      </c>
      <c r="K573" s="252">
        <f t="shared" si="103"/>
        <v>0</v>
      </c>
      <c r="L573" s="252">
        <f t="shared" si="103"/>
        <v>0</v>
      </c>
      <c r="M573" s="252">
        <f t="shared" si="103"/>
        <v>0</v>
      </c>
      <c r="N573" s="252">
        <f t="shared" si="103"/>
        <v>0</v>
      </c>
      <c r="O573" s="252">
        <f t="shared" si="103"/>
        <v>0</v>
      </c>
      <c r="P573" s="252">
        <f t="shared" si="103"/>
        <v>0</v>
      </c>
      <c r="Q573" s="252">
        <f t="shared" si="103"/>
        <v>0</v>
      </c>
      <c r="R573" s="252">
        <f t="shared" si="103"/>
        <v>0</v>
      </c>
      <c r="S573" s="252">
        <f t="shared" si="103"/>
        <v>0</v>
      </c>
      <c r="T573" s="252">
        <f t="shared" si="103"/>
        <v>0</v>
      </c>
      <c r="U573" s="252">
        <f t="shared" si="103"/>
        <v>0</v>
      </c>
      <c r="V573" s="252">
        <f t="shared" si="103"/>
        <v>0</v>
      </c>
      <c r="W573" s="252">
        <f t="shared" si="103"/>
        <v>0</v>
      </c>
      <c r="X573" s="252">
        <f t="shared" si="103"/>
        <v>0</v>
      </c>
      <c r="Y573" s="252">
        <f t="shared" si="103"/>
        <v>0</v>
      </c>
      <c r="Z573" s="252">
        <f t="shared" si="103"/>
        <v>0</v>
      </c>
      <c r="AA573" s="252">
        <f t="shared" si="103"/>
        <v>0</v>
      </c>
      <c r="AB573" s="252">
        <f t="shared" si="103"/>
        <v>0</v>
      </c>
    </row>
    <row r="574" spans="2:28" outlineLevel="1">
      <c r="B574" s="556"/>
      <c r="C574" s="10" t="str">
        <f t="shared" si="96"/>
        <v xml:space="preserve">3 Bed / 2 Bath </v>
      </c>
      <c r="D574" s="1070">
        <f t="shared" si="91"/>
        <v>0</v>
      </c>
      <c r="E574" s="252">
        <f t="shared" ref="E574:AB574" si="104">IF($K355="Natural",$D355-E450,IF(E$375&lt;$K355,$D574,0))</f>
        <v>0</v>
      </c>
      <c r="F574" s="252">
        <f t="shared" si="104"/>
        <v>0</v>
      </c>
      <c r="G574" s="252">
        <f t="shared" si="104"/>
        <v>0</v>
      </c>
      <c r="H574" s="252">
        <f t="shared" si="104"/>
        <v>0</v>
      </c>
      <c r="I574" s="252">
        <f t="shared" si="104"/>
        <v>0</v>
      </c>
      <c r="J574" s="252">
        <f t="shared" si="104"/>
        <v>0</v>
      </c>
      <c r="K574" s="252">
        <f t="shared" si="104"/>
        <v>0</v>
      </c>
      <c r="L574" s="252">
        <f t="shared" si="104"/>
        <v>0</v>
      </c>
      <c r="M574" s="252">
        <f t="shared" si="104"/>
        <v>0</v>
      </c>
      <c r="N574" s="252">
        <f t="shared" si="104"/>
        <v>0</v>
      </c>
      <c r="O574" s="252">
        <f t="shared" si="104"/>
        <v>0</v>
      </c>
      <c r="P574" s="252">
        <f t="shared" si="104"/>
        <v>0</v>
      </c>
      <c r="Q574" s="252">
        <f t="shared" si="104"/>
        <v>0</v>
      </c>
      <c r="R574" s="252">
        <f t="shared" si="104"/>
        <v>0</v>
      </c>
      <c r="S574" s="252">
        <f t="shared" si="104"/>
        <v>0</v>
      </c>
      <c r="T574" s="252">
        <f t="shared" si="104"/>
        <v>0</v>
      </c>
      <c r="U574" s="252">
        <f t="shared" si="104"/>
        <v>0</v>
      </c>
      <c r="V574" s="252">
        <f t="shared" si="104"/>
        <v>0</v>
      </c>
      <c r="W574" s="252">
        <f t="shared" si="104"/>
        <v>0</v>
      </c>
      <c r="X574" s="252">
        <f t="shared" si="104"/>
        <v>0</v>
      </c>
      <c r="Y574" s="252">
        <f t="shared" si="104"/>
        <v>0</v>
      </c>
      <c r="Z574" s="252">
        <f t="shared" si="104"/>
        <v>0</v>
      </c>
      <c r="AA574" s="252">
        <f t="shared" si="104"/>
        <v>0</v>
      </c>
      <c r="AB574" s="252">
        <f t="shared" si="104"/>
        <v>0</v>
      </c>
    </row>
    <row r="575" spans="2:28" outlineLevel="1">
      <c r="B575" s="556"/>
      <c r="C575" s="10" t="str">
        <f t="shared" si="96"/>
        <v>3 Bed / 2 Bath House</v>
      </c>
      <c r="D575" s="1070">
        <f t="shared" si="91"/>
        <v>0</v>
      </c>
      <c r="E575" s="252">
        <f t="shared" ref="E575:AB575" si="105">IF($K356="Natural",$D356-E451,IF(E$375&lt;$K356,$D575,0))</f>
        <v>0</v>
      </c>
      <c r="F575" s="252">
        <f t="shared" si="105"/>
        <v>0</v>
      </c>
      <c r="G575" s="252">
        <f t="shared" si="105"/>
        <v>0</v>
      </c>
      <c r="H575" s="252">
        <f t="shared" si="105"/>
        <v>0</v>
      </c>
      <c r="I575" s="252">
        <f t="shared" si="105"/>
        <v>0</v>
      </c>
      <c r="J575" s="252">
        <f t="shared" si="105"/>
        <v>0</v>
      </c>
      <c r="K575" s="252">
        <f t="shared" si="105"/>
        <v>0</v>
      </c>
      <c r="L575" s="252">
        <f t="shared" si="105"/>
        <v>0</v>
      </c>
      <c r="M575" s="252">
        <f t="shared" si="105"/>
        <v>0</v>
      </c>
      <c r="N575" s="252">
        <f t="shared" si="105"/>
        <v>0</v>
      </c>
      <c r="O575" s="252">
        <f t="shared" si="105"/>
        <v>0</v>
      </c>
      <c r="P575" s="252">
        <f t="shared" si="105"/>
        <v>0</v>
      </c>
      <c r="Q575" s="252">
        <f t="shared" si="105"/>
        <v>0</v>
      </c>
      <c r="R575" s="252">
        <f t="shared" si="105"/>
        <v>0</v>
      </c>
      <c r="S575" s="252">
        <f t="shared" si="105"/>
        <v>0</v>
      </c>
      <c r="T575" s="252">
        <f t="shared" si="105"/>
        <v>0</v>
      </c>
      <c r="U575" s="252">
        <f t="shared" si="105"/>
        <v>0</v>
      </c>
      <c r="V575" s="252">
        <f t="shared" si="105"/>
        <v>0</v>
      </c>
      <c r="W575" s="252">
        <f t="shared" si="105"/>
        <v>0</v>
      </c>
      <c r="X575" s="252">
        <f t="shared" si="105"/>
        <v>0</v>
      </c>
      <c r="Y575" s="252">
        <f t="shared" si="105"/>
        <v>0</v>
      </c>
      <c r="Z575" s="252">
        <f t="shared" si="105"/>
        <v>0</v>
      </c>
      <c r="AA575" s="252">
        <f t="shared" si="105"/>
        <v>0</v>
      </c>
      <c r="AB575" s="252">
        <f t="shared" si="105"/>
        <v>0</v>
      </c>
    </row>
    <row r="576" spans="2:28" outlineLevel="1">
      <c r="B576" s="556"/>
      <c r="C576" s="10" t="str">
        <f t="shared" si="96"/>
        <v xml:space="preserve">3 Bed / 2 Bath </v>
      </c>
      <c r="D576" s="1070">
        <f t="shared" si="91"/>
        <v>0</v>
      </c>
      <c r="E576" s="252">
        <f t="shared" ref="E576:AB576" si="106">IF($K357="Natural",$D357-E452,IF(E$375&lt;$K357,$D576,0))</f>
        <v>0</v>
      </c>
      <c r="F576" s="252">
        <f t="shared" si="106"/>
        <v>0</v>
      </c>
      <c r="G576" s="252">
        <f t="shared" si="106"/>
        <v>0</v>
      </c>
      <c r="H576" s="252">
        <f t="shared" si="106"/>
        <v>0</v>
      </c>
      <c r="I576" s="252">
        <f t="shared" si="106"/>
        <v>0</v>
      </c>
      <c r="J576" s="252">
        <f t="shared" si="106"/>
        <v>0</v>
      </c>
      <c r="K576" s="252">
        <f t="shared" si="106"/>
        <v>0</v>
      </c>
      <c r="L576" s="252">
        <f t="shared" si="106"/>
        <v>0</v>
      </c>
      <c r="M576" s="252">
        <f t="shared" si="106"/>
        <v>0</v>
      </c>
      <c r="N576" s="252">
        <f t="shared" si="106"/>
        <v>0</v>
      </c>
      <c r="O576" s="252">
        <f t="shared" si="106"/>
        <v>0</v>
      </c>
      <c r="P576" s="252">
        <f t="shared" si="106"/>
        <v>0</v>
      </c>
      <c r="Q576" s="252">
        <f t="shared" si="106"/>
        <v>0</v>
      </c>
      <c r="R576" s="252">
        <f t="shared" si="106"/>
        <v>0</v>
      </c>
      <c r="S576" s="252">
        <f t="shared" si="106"/>
        <v>0</v>
      </c>
      <c r="T576" s="252">
        <f t="shared" si="106"/>
        <v>0</v>
      </c>
      <c r="U576" s="252">
        <f t="shared" si="106"/>
        <v>0</v>
      </c>
      <c r="V576" s="252">
        <f t="shared" si="106"/>
        <v>0</v>
      </c>
      <c r="W576" s="252">
        <f t="shared" si="106"/>
        <v>0</v>
      </c>
      <c r="X576" s="252">
        <f t="shared" si="106"/>
        <v>0</v>
      </c>
      <c r="Y576" s="252">
        <f t="shared" si="106"/>
        <v>0</v>
      </c>
      <c r="Z576" s="252">
        <f t="shared" si="106"/>
        <v>0</v>
      </c>
      <c r="AA576" s="252">
        <f t="shared" si="106"/>
        <v>0</v>
      </c>
      <c r="AB576" s="252">
        <f t="shared" si="106"/>
        <v>0</v>
      </c>
    </row>
    <row r="577" spans="2:28" outlineLevel="1">
      <c r="B577" s="556"/>
      <c r="C577" s="10" t="str">
        <f t="shared" si="96"/>
        <v xml:space="preserve">1 Bed / 1 Bath </v>
      </c>
      <c r="D577" s="1070">
        <f t="shared" si="91"/>
        <v>0</v>
      </c>
      <c r="E577" s="252">
        <f t="shared" ref="E577:AB577" si="107">IF($K358="Natural",$D358-E453,IF(E$375&lt;$K358,$D577,0))</f>
        <v>0</v>
      </c>
      <c r="F577" s="252">
        <f t="shared" si="107"/>
        <v>0</v>
      </c>
      <c r="G577" s="252">
        <f t="shared" si="107"/>
        <v>0</v>
      </c>
      <c r="H577" s="252">
        <f t="shared" si="107"/>
        <v>0</v>
      </c>
      <c r="I577" s="252">
        <f t="shared" si="107"/>
        <v>0</v>
      </c>
      <c r="J577" s="252">
        <f t="shared" si="107"/>
        <v>0</v>
      </c>
      <c r="K577" s="252">
        <f t="shared" si="107"/>
        <v>0</v>
      </c>
      <c r="L577" s="252">
        <f t="shared" si="107"/>
        <v>0</v>
      </c>
      <c r="M577" s="252">
        <f t="shared" si="107"/>
        <v>0</v>
      </c>
      <c r="N577" s="252">
        <f t="shared" si="107"/>
        <v>0</v>
      </c>
      <c r="O577" s="252">
        <f t="shared" si="107"/>
        <v>0</v>
      </c>
      <c r="P577" s="252">
        <f t="shared" si="107"/>
        <v>0</v>
      </c>
      <c r="Q577" s="252">
        <f t="shared" si="107"/>
        <v>0</v>
      </c>
      <c r="R577" s="252">
        <f t="shared" si="107"/>
        <v>0</v>
      </c>
      <c r="S577" s="252">
        <f t="shared" si="107"/>
        <v>0</v>
      </c>
      <c r="T577" s="252">
        <f t="shared" si="107"/>
        <v>0</v>
      </c>
      <c r="U577" s="252">
        <f t="shared" si="107"/>
        <v>0</v>
      </c>
      <c r="V577" s="252">
        <f t="shared" si="107"/>
        <v>0</v>
      </c>
      <c r="W577" s="252">
        <f t="shared" si="107"/>
        <v>0</v>
      </c>
      <c r="X577" s="252">
        <f t="shared" si="107"/>
        <v>0</v>
      </c>
      <c r="Y577" s="252">
        <f t="shared" si="107"/>
        <v>0</v>
      </c>
      <c r="Z577" s="252">
        <f t="shared" si="107"/>
        <v>0</v>
      </c>
      <c r="AA577" s="252">
        <f t="shared" si="107"/>
        <v>0</v>
      </c>
      <c r="AB577" s="252">
        <f t="shared" si="107"/>
        <v>0</v>
      </c>
    </row>
    <row r="578" spans="2:28" outlineLevel="1">
      <c r="B578" s="556"/>
      <c r="C578" s="10" t="str">
        <f t="shared" si="96"/>
        <v xml:space="preserve">2 Bed / 2 Bath </v>
      </c>
      <c r="D578" s="1070">
        <f t="shared" si="91"/>
        <v>0</v>
      </c>
      <c r="E578" s="252">
        <f t="shared" ref="E578:AB578" si="108">IF($K359="Natural",$D359-E454,IF(E$375&lt;$K359,$D578,0))</f>
        <v>0</v>
      </c>
      <c r="F578" s="252">
        <f t="shared" si="108"/>
        <v>0</v>
      </c>
      <c r="G578" s="252">
        <f t="shared" si="108"/>
        <v>0</v>
      </c>
      <c r="H578" s="252">
        <f t="shared" si="108"/>
        <v>0</v>
      </c>
      <c r="I578" s="252">
        <f t="shared" si="108"/>
        <v>0</v>
      </c>
      <c r="J578" s="252">
        <f t="shared" si="108"/>
        <v>0</v>
      </c>
      <c r="K578" s="252">
        <f t="shared" si="108"/>
        <v>0</v>
      </c>
      <c r="L578" s="252">
        <f t="shared" si="108"/>
        <v>0</v>
      </c>
      <c r="M578" s="252">
        <f t="shared" si="108"/>
        <v>0</v>
      </c>
      <c r="N578" s="252">
        <f t="shared" si="108"/>
        <v>0</v>
      </c>
      <c r="O578" s="252">
        <f t="shared" si="108"/>
        <v>0</v>
      </c>
      <c r="P578" s="252">
        <f t="shared" si="108"/>
        <v>0</v>
      </c>
      <c r="Q578" s="252">
        <f t="shared" si="108"/>
        <v>0</v>
      </c>
      <c r="R578" s="252">
        <f t="shared" si="108"/>
        <v>0</v>
      </c>
      <c r="S578" s="252">
        <f t="shared" si="108"/>
        <v>0</v>
      </c>
      <c r="T578" s="252">
        <f t="shared" si="108"/>
        <v>0</v>
      </c>
      <c r="U578" s="252">
        <f t="shared" si="108"/>
        <v>0</v>
      </c>
      <c r="V578" s="252">
        <f t="shared" si="108"/>
        <v>0</v>
      </c>
      <c r="W578" s="252">
        <f t="shared" si="108"/>
        <v>0</v>
      </c>
      <c r="X578" s="252">
        <f t="shared" si="108"/>
        <v>0</v>
      </c>
      <c r="Y578" s="252">
        <f t="shared" si="108"/>
        <v>0</v>
      </c>
      <c r="Z578" s="252">
        <f t="shared" si="108"/>
        <v>0</v>
      </c>
      <c r="AA578" s="252">
        <f t="shared" si="108"/>
        <v>0</v>
      </c>
      <c r="AB578" s="252">
        <f t="shared" si="108"/>
        <v>0</v>
      </c>
    </row>
    <row r="579" spans="2:28" outlineLevel="1">
      <c r="B579" s="556"/>
      <c r="C579" s="10" t="str">
        <f t="shared" si="96"/>
        <v xml:space="preserve">4 Bed / 2 Bath Penthouse </v>
      </c>
      <c r="D579" s="1070">
        <f t="shared" si="91"/>
        <v>0</v>
      </c>
      <c r="E579" s="252">
        <f t="shared" ref="E579:AB579" si="109">IF($K360="Natural",$D360-E455,IF(E$375&lt;$K360,$D579,0))</f>
        <v>0</v>
      </c>
      <c r="F579" s="252">
        <f t="shared" si="109"/>
        <v>0</v>
      </c>
      <c r="G579" s="252">
        <f t="shared" si="109"/>
        <v>0</v>
      </c>
      <c r="H579" s="252">
        <f t="shared" si="109"/>
        <v>0</v>
      </c>
      <c r="I579" s="252">
        <f t="shared" si="109"/>
        <v>0</v>
      </c>
      <c r="J579" s="252">
        <f t="shared" si="109"/>
        <v>0</v>
      </c>
      <c r="K579" s="252">
        <f t="shared" si="109"/>
        <v>0</v>
      </c>
      <c r="L579" s="252">
        <f t="shared" si="109"/>
        <v>0</v>
      </c>
      <c r="M579" s="252">
        <f t="shared" si="109"/>
        <v>0</v>
      </c>
      <c r="N579" s="252">
        <f t="shared" si="109"/>
        <v>0</v>
      </c>
      <c r="O579" s="252">
        <f t="shared" si="109"/>
        <v>0</v>
      </c>
      <c r="P579" s="252">
        <f t="shared" si="109"/>
        <v>0</v>
      </c>
      <c r="Q579" s="252">
        <f t="shared" si="109"/>
        <v>0</v>
      </c>
      <c r="R579" s="252">
        <f t="shared" si="109"/>
        <v>0</v>
      </c>
      <c r="S579" s="252">
        <f t="shared" si="109"/>
        <v>0</v>
      </c>
      <c r="T579" s="252">
        <f t="shared" si="109"/>
        <v>0</v>
      </c>
      <c r="U579" s="252">
        <f t="shared" si="109"/>
        <v>0</v>
      </c>
      <c r="V579" s="252">
        <f t="shared" si="109"/>
        <v>0</v>
      </c>
      <c r="W579" s="252">
        <f t="shared" si="109"/>
        <v>0</v>
      </c>
      <c r="X579" s="252">
        <f t="shared" si="109"/>
        <v>0</v>
      </c>
      <c r="Y579" s="252">
        <f t="shared" si="109"/>
        <v>0</v>
      </c>
      <c r="Z579" s="252">
        <f t="shared" si="109"/>
        <v>0</v>
      </c>
      <c r="AA579" s="252">
        <f t="shared" si="109"/>
        <v>0</v>
      </c>
      <c r="AB579" s="252">
        <f t="shared" si="109"/>
        <v>0</v>
      </c>
    </row>
    <row r="580" spans="2:28" outlineLevel="1">
      <c r="B580" s="556"/>
      <c r="C580" s="10" t="str">
        <f t="shared" si="96"/>
        <v xml:space="preserve">2 Bed / 2 Bath </v>
      </c>
      <c r="D580" s="1070">
        <f t="shared" si="91"/>
        <v>0</v>
      </c>
      <c r="E580" s="252">
        <f t="shared" ref="E580:AB580" si="110">IF($K361="Natural",$D361-E456,IF(E$375&lt;$K361,$D580,0))</f>
        <v>0</v>
      </c>
      <c r="F580" s="252">
        <f t="shared" si="110"/>
        <v>0</v>
      </c>
      <c r="G580" s="252">
        <f t="shared" si="110"/>
        <v>0</v>
      </c>
      <c r="H580" s="252">
        <f t="shared" si="110"/>
        <v>0</v>
      </c>
      <c r="I580" s="252">
        <f t="shared" si="110"/>
        <v>0</v>
      </c>
      <c r="J580" s="252">
        <f t="shared" si="110"/>
        <v>0</v>
      </c>
      <c r="K580" s="252">
        <f t="shared" si="110"/>
        <v>0</v>
      </c>
      <c r="L580" s="252">
        <f t="shared" si="110"/>
        <v>0</v>
      </c>
      <c r="M580" s="252">
        <f t="shared" si="110"/>
        <v>0</v>
      </c>
      <c r="N580" s="252">
        <f t="shared" si="110"/>
        <v>0</v>
      </c>
      <c r="O580" s="252">
        <f t="shared" si="110"/>
        <v>0</v>
      </c>
      <c r="P580" s="252">
        <f t="shared" si="110"/>
        <v>0</v>
      </c>
      <c r="Q580" s="252">
        <f t="shared" si="110"/>
        <v>0</v>
      </c>
      <c r="R580" s="252">
        <f t="shared" si="110"/>
        <v>0</v>
      </c>
      <c r="S580" s="252">
        <f t="shared" si="110"/>
        <v>0</v>
      </c>
      <c r="T580" s="252">
        <f t="shared" si="110"/>
        <v>0</v>
      </c>
      <c r="U580" s="252">
        <f t="shared" si="110"/>
        <v>0</v>
      </c>
      <c r="V580" s="252">
        <f t="shared" si="110"/>
        <v>0</v>
      </c>
      <c r="W580" s="252">
        <f t="shared" si="110"/>
        <v>0</v>
      </c>
      <c r="X580" s="252">
        <f t="shared" si="110"/>
        <v>0</v>
      </c>
      <c r="Y580" s="252">
        <f t="shared" si="110"/>
        <v>0</v>
      </c>
      <c r="Z580" s="252">
        <f t="shared" si="110"/>
        <v>0</v>
      </c>
      <c r="AA580" s="252">
        <f t="shared" si="110"/>
        <v>0</v>
      </c>
      <c r="AB580" s="252">
        <f t="shared" si="110"/>
        <v>0</v>
      </c>
    </row>
    <row r="581" spans="2:28" outlineLevel="1">
      <c r="B581" s="556"/>
      <c r="C581" s="10">
        <f t="shared" si="96"/>
        <v>0</v>
      </c>
      <c r="D581" s="1070">
        <f t="shared" si="91"/>
        <v>0</v>
      </c>
      <c r="E581" s="252">
        <f t="shared" ref="E581:AB581" si="111">IF($K362="Natural",$D362-E457,IF(E$375&lt;$K362,$D581,0))</f>
        <v>0</v>
      </c>
      <c r="F581" s="252">
        <f t="shared" si="111"/>
        <v>0</v>
      </c>
      <c r="G581" s="252">
        <f t="shared" si="111"/>
        <v>0</v>
      </c>
      <c r="H581" s="252">
        <f t="shared" si="111"/>
        <v>0</v>
      </c>
      <c r="I581" s="252">
        <f t="shared" si="111"/>
        <v>0</v>
      </c>
      <c r="J581" s="252">
        <f t="shared" si="111"/>
        <v>0</v>
      </c>
      <c r="K581" s="252">
        <f t="shared" si="111"/>
        <v>0</v>
      </c>
      <c r="L581" s="252">
        <f t="shared" si="111"/>
        <v>0</v>
      </c>
      <c r="M581" s="252">
        <f t="shared" si="111"/>
        <v>0</v>
      </c>
      <c r="N581" s="252">
        <f t="shared" si="111"/>
        <v>0</v>
      </c>
      <c r="O581" s="252">
        <f t="shared" si="111"/>
        <v>0</v>
      </c>
      <c r="P581" s="252">
        <f t="shared" si="111"/>
        <v>0</v>
      </c>
      <c r="Q581" s="252">
        <f t="shared" si="111"/>
        <v>0</v>
      </c>
      <c r="R581" s="252">
        <f t="shared" si="111"/>
        <v>0</v>
      </c>
      <c r="S581" s="252">
        <f t="shared" si="111"/>
        <v>0</v>
      </c>
      <c r="T581" s="252">
        <f t="shared" si="111"/>
        <v>0</v>
      </c>
      <c r="U581" s="252">
        <f t="shared" si="111"/>
        <v>0</v>
      </c>
      <c r="V581" s="252">
        <f t="shared" si="111"/>
        <v>0</v>
      </c>
      <c r="W581" s="252">
        <f t="shared" si="111"/>
        <v>0</v>
      </c>
      <c r="X581" s="252">
        <f t="shared" si="111"/>
        <v>0</v>
      </c>
      <c r="Y581" s="252">
        <f t="shared" si="111"/>
        <v>0</v>
      </c>
      <c r="Z581" s="252">
        <f t="shared" si="111"/>
        <v>0</v>
      </c>
      <c r="AA581" s="252">
        <f t="shared" si="111"/>
        <v>0</v>
      </c>
      <c r="AB581" s="252">
        <f t="shared" si="111"/>
        <v>0</v>
      </c>
    </row>
    <row r="582" spans="2:28" outlineLevel="1">
      <c r="B582" s="556"/>
      <c r="C582" s="10">
        <f t="shared" si="96"/>
        <v>0</v>
      </c>
      <c r="D582" s="1070">
        <f t="shared" si="91"/>
        <v>0</v>
      </c>
      <c r="E582" s="252">
        <f t="shared" ref="E582:AB582" si="112">IF($K363="Natural",$D363-E458,IF(E$375&lt;$K363,$D582,0))</f>
        <v>0</v>
      </c>
      <c r="F582" s="252">
        <f t="shared" si="112"/>
        <v>0</v>
      </c>
      <c r="G582" s="252">
        <f t="shared" si="112"/>
        <v>0</v>
      </c>
      <c r="H582" s="252">
        <f t="shared" si="112"/>
        <v>0</v>
      </c>
      <c r="I582" s="252">
        <f t="shared" si="112"/>
        <v>0</v>
      </c>
      <c r="J582" s="252">
        <f t="shared" si="112"/>
        <v>0</v>
      </c>
      <c r="K582" s="252">
        <f t="shared" si="112"/>
        <v>0</v>
      </c>
      <c r="L582" s="252">
        <f t="shared" si="112"/>
        <v>0</v>
      </c>
      <c r="M582" s="252">
        <f t="shared" si="112"/>
        <v>0</v>
      </c>
      <c r="N582" s="252">
        <f t="shared" si="112"/>
        <v>0</v>
      </c>
      <c r="O582" s="252">
        <f t="shared" si="112"/>
        <v>0</v>
      </c>
      <c r="P582" s="252">
        <f t="shared" si="112"/>
        <v>0</v>
      </c>
      <c r="Q582" s="252">
        <f t="shared" si="112"/>
        <v>0</v>
      </c>
      <c r="R582" s="252">
        <f t="shared" si="112"/>
        <v>0</v>
      </c>
      <c r="S582" s="252">
        <f t="shared" si="112"/>
        <v>0</v>
      </c>
      <c r="T582" s="252">
        <f t="shared" si="112"/>
        <v>0</v>
      </c>
      <c r="U582" s="252">
        <f t="shared" si="112"/>
        <v>0</v>
      </c>
      <c r="V582" s="252">
        <f t="shared" si="112"/>
        <v>0</v>
      </c>
      <c r="W582" s="252">
        <f t="shared" si="112"/>
        <v>0</v>
      </c>
      <c r="X582" s="252">
        <f t="shared" si="112"/>
        <v>0</v>
      </c>
      <c r="Y582" s="252">
        <f t="shared" si="112"/>
        <v>0</v>
      </c>
      <c r="Z582" s="252">
        <f t="shared" si="112"/>
        <v>0</v>
      </c>
      <c r="AA582" s="252">
        <f t="shared" si="112"/>
        <v>0</v>
      </c>
      <c r="AB582" s="252">
        <f t="shared" si="112"/>
        <v>0</v>
      </c>
    </row>
    <row r="583" spans="2:28" outlineLevel="1">
      <c r="B583" s="556"/>
      <c r="C583" s="10">
        <f t="shared" si="96"/>
        <v>0</v>
      </c>
      <c r="D583" s="1070">
        <f t="shared" si="91"/>
        <v>0</v>
      </c>
      <c r="E583" s="252">
        <f t="shared" ref="E583:AB583" si="113">IF($K364="Natural",$D364-E459,IF(E$375&lt;$K364,$D583,0))</f>
        <v>0</v>
      </c>
      <c r="F583" s="252">
        <f t="shared" si="113"/>
        <v>0</v>
      </c>
      <c r="G583" s="252">
        <f t="shared" si="113"/>
        <v>0</v>
      </c>
      <c r="H583" s="252">
        <f t="shared" si="113"/>
        <v>0</v>
      </c>
      <c r="I583" s="252">
        <f t="shared" si="113"/>
        <v>0</v>
      </c>
      <c r="J583" s="252">
        <f t="shared" si="113"/>
        <v>0</v>
      </c>
      <c r="K583" s="252">
        <f t="shared" si="113"/>
        <v>0</v>
      </c>
      <c r="L583" s="252">
        <f t="shared" si="113"/>
        <v>0</v>
      </c>
      <c r="M583" s="252">
        <f t="shared" si="113"/>
        <v>0</v>
      </c>
      <c r="N583" s="252">
        <f t="shared" si="113"/>
        <v>0</v>
      </c>
      <c r="O583" s="252">
        <f t="shared" si="113"/>
        <v>0</v>
      </c>
      <c r="P583" s="252">
        <f t="shared" si="113"/>
        <v>0</v>
      </c>
      <c r="Q583" s="252">
        <f t="shared" si="113"/>
        <v>0</v>
      </c>
      <c r="R583" s="252">
        <f t="shared" si="113"/>
        <v>0</v>
      </c>
      <c r="S583" s="252">
        <f t="shared" si="113"/>
        <v>0</v>
      </c>
      <c r="T583" s="252">
        <f t="shared" si="113"/>
        <v>0</v>
      </c>
      <c r="U583" s="252">
        <f t="shared" si="113"/>
        <v>0</v>
      </c>
      <c r="V583" s="252">
        <f t="shared" si="113"/>
        <v>0</v>
      </c>
      <c r="W583" s="252">
        <f t="shared" si="113"/>
        <v>0</v>
      </c>
      <c r="X583" s="252">
        <f t="shared" si="113"/>
        <v>0</v>
      </c>
      <c r="Y583" s="252">
        <f t="shared" si="113"/>
        <v>0</v>
      </c>
      <c r="Z583" s="252">
        <f t="shared" si="113"/>
        <v>0</v>
      </c>
      <c r="AA583" s="252">
        <f t="shared" si="113"/>
        <v>0</v>
      </c>
      <c r="AB583" s="252">
        <f t="shared" si="113"/>
        <v>0</v>
      </c>
    </row>
    <row r="584" spans="2:28" outlineLevel="1">
      <c r="B584" s="556"/>
      <c r="C584" s="10">
        <f t="shared" si="96"/>
        <v>0</v>
      </c>
      <c r="D584" s="1070">
        <f t="shared" si="91"/>
        <v>0</v>
      </c>
      <c r="E584" s="252">
        <f t="shared" ref="E584:AB584" si="114">IF($K365="Natural",$D365-E460,IF(E$375&lt;$K365,$D584,0))</f>
        <v>0</v>
      </c>
      <c r="F584" s="252">
        <f t="shared" si="114"/>
        <v>0</v>
      </c>
      <c r="G584" s="252">
        <f t="shared" si="114"/>
        <v>0</v>
      </c>
      <c r="H584" s="252">
        <f t="shared" si="114"/>
        <v>0</v>
      </c>
      <c r="I584" s="252">
        <f t="shared" si="114"/>
        <v>0</v>
      </c>
      <c r="J584" s="252">
        <f t="shared" si="114"/>
        <v>0</v>
      </c>
      <c r="K584" s="252">
        <f t="shared" si="114"/>
        <v>0</v>
      </c>
      <c r="L584" s="252">
        <f t="shared" si="114"/>
        <v>0</v>
      </c>
      <c r="M584" s="252">
        <f t="shared" si="114"/>
        <v>0</v>
      </c>
      <c r="N584" s="252">
        <f t="shared" si="114"/>
        <v>0</v>
      </c>
      <c r="O584" s="252">
        <f t="shared" si="114"/>
        <v>0</v>
      </c>
      <c r="P584" s="252">
        <f t="shared" si="114"/>
        <v>0</v>
      </c>
      <c r="Q584" s="252">
        <f t="shared" si="114"/>
        <v>0</v>
      </c>
      <c r="R584" s="252">
        <f t="shared" si="114"/>
        <v>0</v>
      </c>
      <c r="S584" s="252">
        <f t="shared" si="114"/>
        <v>0</v>
      </c>
      <c r="T584" s="252">
        <f t="shared" si="114"/>
        <v>0</v>
      </c>
      <c r="U584" s="252">
        <f t="shared" si="114"/>
        <v>0</v>
      </c>
      <c r="V584" s="252">
        <f t="shared" si="114"/>
        <v>0</v>
      </c>
      <c r="W584" s="252">
        <f t="shared" si="114"/>
        <v>0</v>
      </c>
      <c r="X584" s="252">
        <f t="shared" si="114"/>
        <v>0</v>
      </c>
      <c r="Y584" s="252">
        <f t="shared" si="114"/>
        <v>0</v>
      </c>
      <c r="Z584" s="252">
        <f t="shared" si="114"/>
        <v>0</v>
      </c>
      <c r="AA584" s="252">
        <f t="shared" si="114"/>
        <v>0</v>
      </c>
      <c r="AB584" s="252">
        <f t="shared" si="114"/>
        <v>0</v>
      </c>
    </row>
    <row r="585" spans="2:28" outlineLevel="1">
      <c r="B585" s="556"/>
      <c r="C585" s="10">
        <f t="shared" si="96"/>
        <v>0</v>
      </c>
      <c r="D585" s="1070">
        <f t="shared" si="91"/>
        <v>0</v>
      </c>
      <c r="E585" s="252">
        <f t="shared" ref="E585:AB585" si="115">IF($K366="Natural",$D366-E461,IF(E$375&lt;$K366,$D585,0))</f>
        <v>0</v>
      </c>
      <c r="F585" s="252">
        <f t="shared" si="115"/>
        <v>0</v>
      </c>
      <c r="G585" s="252">
        <f t="shared" si="115"/>
        <v>0</v>
      </c>
      <c r="H585" s="252">
        <f t="shared" si="115"/>
        <v>0</v>
      </c>
      <c r="I585" s="252">
        <f t="shared" si="115"/>
        <v>0</v>
      </c>
      <c r="J585" s="252">
        <f t="shared" si="115"/>
        <v>0</v>
      </c>
      <c r="K585" s="252">
        <f t="shared" si="115"/>
        <v>0</v>
      </c>
      <c r="L585" s="252">
        <f t="shared" si="115"/>
        <v>0</v>
      </c>
      <c r="M585" s="252">
        <f t="shared" si="115"/>
        <v>0</v>
      </c>
      <c r="N585" s="252">
        <f t="shared" si="115"/>
        <v>0</v>
      </c>
      <c r="O585" s="252">
        <f t="shared" si="115"/>
        <v>0</v>
      </c>
      <c r="P585" s="252">
        <f t="shared" si="115"/>
        <v>0</v>
      </c>
      <c r="Q585" s="252">
        <f t="shared" si="115"/>
        <v>0</v>
      </c>
      <c r="R585" s="252">
        <f t="shared" si="115"/>
        <v>0</v>
      </c>
      <c r="S585" s="252">
        <f t="shared" si="115"/>
        <v>0</v>
      </c>
      <c r="T585" s="252">
        <f t="shared" si="115"/>
        <v>0</v>
      </c>
      <c r="U585" s="252">
        <f t="shared" si="115"/>
        <v>0</v>
      </c>
      <c r="V585" s="252">
        <f t="shared" si="115"/>
        <v>0</v>
      </c>
      <c r="W585" s="252">
        <f t="shared" si="115"/>
        <v>0</v>
      </c>
      <c r="X585" s="252">
        <f t="shared" si="115"/>
        <v>0</v>
      </c>
      <c r="Y585" s="252">
        <f t="shared" si="115"/>
        <v>0</v>
      </c>
      <c r="Z585" s="252">
        <f t="shared" si="115"/>
        <v>0</v>
      </c>
      <c r="AA585" s="252">
        <f t="shared" si="115"/>
        <v>0</v>
      </c>
      <c r="AB585" s="252">
        <f t="shared" si="115"/>
        <v>0</v>
      </c>
    </row>
    <row r="586" spans="2:28" outlineLevel="1">
      <c r="B586" s="556"/>
      <c r="C586" s="10">
        <f t="shared" si="96"/>
        <v>0</v>
      </c>
      <c r="D586" s="1070">
        <f t="shared" si="91"/>
        <v>0</v>
      </c>
      <c r="E586" s="252">
        <f t="shared" ref="E586:AB586" si="116">IF($K367="Natural",$D367-E462,IF(E$375&lt;$K367,$D586,0))</f>
        <v>0</v>
      </c>
      <c r="F586" s="252">
        <f t="shared" si="116"/>
        <v>0</v>
      </c>
      <c r="G586" s="252">
        <f t="shared" si="116"/>
        <v>0</v>
      </c>
      <c r="H586" s="252">
        <f t="shared" si="116"/>
        <v>0</v>
      </c>
      <c r="I586" s="252">
        <f t="shared" si="116"/>
        <v>0</v>
      </c>
      <c r="J586" s="252">
        <f t="shared" si="116"/>
        <v>0</v>
      </c>
      <c r="K586" s="252">
        <f t="shared" si="116"/>
        <v>0</v>
      </c>
      <c r="L586" s="252">
        <f t="shared" si="116"/>
        <v>0</v>
      </c>
      <c r="M586" s="252">
        <f t="shared" si="116"/>
        <v>0</v>
      </c>
      <c r="N586" s="252">
        <f t="shared" si="116"/>
        <v>0</v>
      </c>
      <c r="O586" s="252">
        <f t="shared" si="116"/>
        <v>0</v>
      </c>
      <c r="P586" s="252">
        <f t="shared" si="116"/>
        <v>0</v>
      </c>
      <c r="Q586" s="252">
        <f t="shared" si="116"/>
        <v>0</v>
      </c>
      <c r="R586" s="252">
        <f t="shared" si="116"/>
        <v>0</v>
      </c>
      <c r="S586" s="252">
        <f t="shared" si="116"/>
        <v>0</v>
      </c>
      <c r="T586" s="252">
        <f t="shared" si="116"/>
        <v>0</v>
      </c>
      <c r="U586" s="252">
        <f t="shared" si="116"/>
        <v>0</v>
      </c>
      <c r="V586" s="252">
        <f t="shared" si="116"/>
        <v>0</v>
      </c>
      <c r="W586" s="252">
        <f t="shared" si="116"/>
        <v>0</v>
      </c>
      <c r="X586" s="252">
        <f t="shared" si="116"/>
        <v>0</v>
      </c>
      <c r="Y586" s="252">
        <f t="shared" si="116"/>
        <v>0</v>
      </c>
      <c r="Z586" s="252">
        <f t="shared" si="116"/>
        <v>0</v>
      </c>
      <c r="AA586" s="252">
        <f t="shared" si="116"/>
        <v>0</v>
      </c>
      <c r="AB586" s="252">
        <f t="shared" si="116"/>
        <v>0</v>
      </c>
    </row>
    <row r="587" spans="2:28" outlineLevel="1">
      <c r="B587" s="556"/>
      <c r="C587" s="10">
        <f t="shared" si="96"/>
        <v>0</v>
      </c>
      <c r="D587" s="1070">
        <f t="shared" si="91"/>
        <v>0</v>
      </c>
      <c r="E587" s="252">
        <f t="shared" ref="E587:AB587" si="117">IF($K368="Natural",$D368-E463,IF(E$375&lt;$K368,$D587,0))</f>
        <v>0</v>
      </c>
      <c r="F587" s="252">
        <f t="shared" si="117"/>
        <v>0</v>
      </c>
      <c r="G587" s="252">
        <f t="shared" si="117"/>
        <v>0</v>
      </c>
      <c r="H587" s="252">
        <f t="shared" si="117"/>
        <v>0</v>
      </c>
      <c r="I587" s="252">
        <f t="shared" si="117"/>
        <v>0</v>
      </c>
      <c r="J587" s="252">
        <f t="shared" si="117"/>
        <v>0</v>
      </c>
      <c r="K587" s="252">
        <f t="shared" si="117"/>
        <v>0</v>
      </c>
      <c r="L587" s="252">
        <f t="shared" si="117"/>
        <v>0</v>
      </c>
      <c r="M587" s="252">
        <f t="shared" si="117"/>
        <v>0</v>
      </c>
      <c r="N587" s="252">
        <f t="shared" si="117"/>
        <v>0</v>
      </c>
      <c r="O587" s="252">
        <f t="shared" si="117"/>
        <v>0</v>
      </c>
      <c r="P587" s="252">
        <f t="shared" si="117"/>
        <v>0</v>
      </c>
      <c r="Q587" s="252">
        <f t="shared" si="117"/>
        <v>0</v>
      </c>
      <c r="R587" s="252">
        <f t="shared" si="117"/>
        <v>0</v>
      </c>
      <c r="S587" s="252">
        <f t="shared" si="117"/>
        <v>0</v>
      </c>
      <c r="T587" s="252">
        <f t="shared" si="117"/>
        <v>0</v>
      </c>
      <c r="U587" s="252">
        <f t="shared" si="117"/>
        <v>0</v>
      </c>
      <c r="V587" s="252">
        <f t="shared" si="117"/>
        <v>0</v>
      </c>
      <c r="W587" s="252">
        <f t="shared" si="117"/>
        <v>0</v>
      </c>
      <c r="X587" s="252">
        <f t="shared" si="117"/>
        <v>0</v>
      </c>
      <c r="Y587" s="252">
        <f t="shared" si="117"/>
        <v>0</v>
      </c>
      <c r="Z587" s="252">
        <f t="shared" si="117"/>
        <v>0</v>
      </c>
      <c r="AA587" s="252">
        <f t="shared" si="117"/>
        <v>0</v>
      </c>
      <c r="AB587" s="252">
        <f t="shared" si="117"/>
        <v>0</v>
      </c>
    </row>
    <row r="588" spans="2:28" outlineLevel="1">
      <c r="B588" s="556"/>
      <c r="C588" s="10">
        <f t="shared" si="96"/>
        <v>0</v>
      </c>
      <c r="D588" s="1070">
        <f t="shared" si="91"/>
        <v>0</v>
      </c>
      <c r="E588" s="252">
        <f t="shared" ref="E588:AB588" si="118">IF($K369="Natural",$D369-E464,IF(E$375&lt;$K369,$D588,0))</f>
        <v>0</v>
      </c>
      <c r="F588" s="252">
        <f t="shared" si="118"/>
        <v>0</v>
      </c>
      <c r="G588" s="252">
        <f t="shared" si="118"/>
        <v>0</v>
      </c>
      <c r="H588" s="252">
        <f t="shared" si="118"/>
        <v>0</v>
      </c>
      <c r="I588" s="252">
        <f t="shared" si="118"/>
        <v>0</v>
      </c>
      <c r="J588" s="252">
        <f t="shared" si="118"/>
        <v>0</v>
      </c>
      <c r="K588" s="252">
        <f t="shared" si="118"/>
        <v>0</v>
      </c>
      <c r="L588" s="252">
        <f t="shared" si="118"/>
        <v>0</v>
      </c>
      <c r="M588" s="252">
        <f t="shared" si="118"/>
        <v>0</v>
      </c>
      <c r="N588" s="252">
        <f t="shared" si="118"/>
        <v>0</v>
      </c>
      <c r="O588" s="252">
        <f t="shared" si="118"/>
        <v>0</v>
      </c>
      <c r="P588" s="252">
        <f t="shared" si="118"/>
        <v>0</v>
      </c>
      <c r="Q588" s="252">
        <f t="shared" si="118"/>
        <v>0</v>
      </c>
      <c r="R588" s="252">
        <f t="shared" si="118"/>
        <v>0</v>
      </c>
      <c r="S588" s="252">
        <f t="shared" si="118"/>
        <v>0</v>
      </c>
      <c r="T588" s="252">
        <f t="shared" si="118"/>
        <v>0</v>
      </c>
      <c r="U588" s="252">
        <f t="shared" si="118"/>
        <v>0</v>
      </c>
      <c r="V588" s="252">
        <f t="shared" si="118"/>
        <v>0</v>
      </c>
      <c r="W588" s="252">
        <f t="shared" si="118"/>
        <v>0</v>
      </c>
      <c r="X588" s="252">
        <f t="shared" si="118"/>
        <v>0</v>
      </c>
      <c r="Y588" s="252">
        <f t="shared" si="118"/>
        <v>0</v>
      </c>
      <c r="Z588" s="252">
        <f t="shared" si="118"/>
        <v>0</v>
      </c>
      <c r="AA588" s="252">
        <f t="shared" si="118"/>
        <v>0</v>
      </c>
      <c r="AB588" s="252">
        <f t="shared" si="118"/>
        <v>0</v>
      </c>
    </row>
    <row r="589" spans="2:28" outlineLevel="1">
      <c r="B589" s="556"/>
      <c r="C589" s="10">
        <f t="shared" si="96"/>
        <v>0</v>
      </c>
      <c r="D589" s="1070">
        <f t="shared" si="91"/>
        <v>0</v>
      </c>
      <c r="E589" s="252">
        <f t="shared" ref="E589:AB589" si="119">IF($K370="Natural",$D370-E465,IF(E$375&lt;$K370,$D589,0))</f>
        <v>0</v>
      </c>
      <c r="F589" s="252">
        <f t="shared" si="119"/>
        <v>0</v>
      </c>
      <c r="G589" s="252">
        <f t="shared" si="119"/>
        <v>0</v>
      </c>
      <c r="H589" s="252">
        <f t="shared" si="119"/>
        <v>0</v>
      </c>
      <c r="I589" s="252">
        <f t="shared" si="119"/>
        <v>0</v>
      </c>
      <c r="J589" s="252">
        <f t="shared" si="119"/>
        <v>0</v>
      </c>
      <c r="K589" s="252">
        <f t="shared" si="119"/>
        <v>0</v>
      </c>
      <c r="L589" s="252">
        <f t="shared" si="119"/>
        <v>0</v>
      </c>
      <c r="M589" s="252">
        <f t="shared" si="119"/>
        <v>0</v>
      </c>
      <c r="N589" s="252">
        <f t="shared" si="119"/>
        <v>0</v>
      </c>
      <c r="O589" s="252">
        <f t="shared" si="119"/>
        <v>0</v>
      </c>
      <c r="P589" s="252">
        <f t="shared" si="119"/>
        <v>0</v>
      </c>
      <c r="Q589" s="252">
        <f t="shared" si="119"/>
        <v>0</v>
      </c>
      <c r="R589" s="252">
        <f t="shared" si="119"/>
        <v>0</v>
      </c>
      <c r="S589" s="252">
        <f t="shared" si="119"/>
        <v>0</v>
      </c>
      <c r="T589" s="252">
        <f t="shared" si="119"/>
        <v>0</v>
      </c>
      <c r="U589" s="252">
        <f t="shared" si="119"/>
        <v>0</v>
      </c>
      <c r="V589" s="252">
        <f t="shared" si="119"/>
        <v>0</v>
      </c>
      <c r="W589" s="252">
        <f t="shared" si="119"/>
        <v>0</v>
      </c>
      <c r="X589" s="252">
        <f t="shared" si="119"/>
        <v>0</v>
      </c>
      <c r="Y589" s="252">
        <f t="shared" si="119"/>
        <v>0</v>
      </c>
      <c r="Z589" s="252">
        <f t="shared" si="119"/>
        <v>0</v>
      </c>
      <c r="AA589" s="252">
        <f t="shared" si="119"/>
        <v>0</v>
      </c>
      <c r="AB589" s="252">
        <f t="shared" si="119"/>
        <v>0</v>
      </c>
    </row>
    <row r="590" spans="2:28" outlineLevel="1">
      <c r="B590" s="556"/>
      <c r="C590" s="10">
        <f t="shared" si="96"/>
        <v>0</v>
      </c>
      <c r="D590" s="1070">
        <f t="shared" si="91"/>
        <v>0</v>
      </c>
      <c r="E590" s="252">
        <f t="shared" ref="E590:AB590" si="120">IF($K371="Natural",$D371-E466,IF(E$375&lt;$K371,$D590,0))</f>
        <v>0</v>
      </c>
      <c r="F590" s="252">
        <f t="shared" si="120"/>
        <v>0</v>
      </c>
      <c r="G590" s="252">
        <f t="shared" si="120"/>
        <v>0</v>
      </c>
      <c r="H590" s="252">
        <f t="shared" si="120"/>
        <v>0</v>
      </c>
      <c r="I590" s="252">
        <f t="shared" si="120"/>
        <v>0</v>
      </c>
      <c r="J590" s="252">
        <f t="shared" si="120"/>
        <v>0</v>
      </c>
      <c r="K590" s="252">
        <f t="shared" si="120"/>
        <v>0</v>
      </c>
      <c r="L590" s="252">
        <f t="shared" si="120"/>
        <v>0</v>
      </c>
      <c r="M590" s="252">
        <f t="shared" si="120"/>
        <v>0</v>
      </c>
      <c r="N590" s="252">
        <f t="shared" si="120"/>
        <v>0</v>
      </c>
      <c r="O590" s="252">
        <f t="shared" si="120"/>
        <v>0</v>
      </c>
      <c r="P590" s="252">
        <f t="shared" si="120"/>
        <v>0</v>
      </c>
      <c r="Q590" s="252">
        <f t="shared" si="120"/>
        <v>0</v>
      </c>
      <c r="R590" s="252">
        <f t="shared" si="120"/>
        <v>0</v>
      </c>
      <c r="S590" s="252">
        <f t="shared" si="120"/>
        <v>0</v>
      </c>
      <c r="T590" s="252">
        <f t="shared" si="120"/>
        <v>0</v>
      </c>
      <c r="U590" s="252">
        <f t="shared" si="120"/>
        <v>0</v>
      </c>
      <c r="V590" s="252">
        <f t="shared" si="120"/>
        <v>0</v>
      </c>
      <c r="W590" s="252">
        <f t="shared" si="120"/>
        <v>0</v>
      </c>
      <c r="X590" s="252">
        <f t="shared" si="120"/>
        <v>0</v>
      </c>
      <c r="Y590" s="252">
        <f t="shared" si="120"/>
        <v>0</v>
      </c>
      <c r="Z590" s="252">
        <f t="shared" si="120"/>
        <v>0</v>
      </c>
      <c r="AA590" s="252">
        <f t="shared" si="120"/>
        <v>0</v>
      </c>
      <c r="AB590" s="252">
        <f t="shared" si="120"/>
        <v>0</v>
      </c>
    </row>
    <row r="591" spans="2:28" outlineLevel="1">
      <c r="B591" s="556"/>
      <c r="C591" s="10">
        <f t="shared" si="96"/>
        <v>0</v>
      </c>
      <c r="D591" s="1070">
        <f t="shared" si="91"/>
        <v>0</v>
      </c>
      <c r="E591" s="252">
        <f t="shared" ref="E591:AB591" si="121">IF($K372="Natural",$D372-E467,IF(E$375&lt;$K372,$D591,0))</f>
        <v>0</v>
      </c>
      <c r="F591" s="252">
        <f t="shared" si="121"/>
        <v>0</v>
      </c>
      <c r="G591" s="252">
        <f t="shared" si="121"/>
        <v>0</v>
      </c>
      <c r="H591" s="252">
        <f t="shared" si="121"/>
        <v>0</v>
      </c>
      <c r="I591" s="252">
        <f t="shared" si="121"/>
        <v>0</v>
      </c>
      <c r="J591" s="252">
        <f t="shared" si="121"/>
        <v>0</v>
      </c>
      <c r="K591" s="252">
        <f t="shared" si="121"/>
        <v>0</v>
      </c>
      <c r="L591" s="252">
        <f t="shared" si="121"/>
        <v>0</v>
      </c>
      <c r="M591" s="252">
        <f t="shared" si="121"/>
        <v>0</v>
      </c>
      <c r="N591" s="252">
        <f t="shared" si="121"/>
        <v>0</v>
      </c>
      <c r="O591" s="252">
        <f t="shared" si="121"/>
        <v>0</v>
      </c>
      <c r="P591" s="252">
        <f t="shared" si="121"/>
        <v>0</v>
      </c>
      <c r="Q591" s="252">
        <f t="shared" si="121"/>
        <v>0</v>
      </c>
      <c r="R591" s="252">
        <f t="shared" si="121"/>
        <v>0</v>
      </c>
      <c r="S591" s="252">
        <f t="shared" si="121"/>
        <v>0</v>
      </c>
      <c r="T591" s="252">
        <f t="shared" si="121"/>
        <v>0</v>
      </c>
      <c r="U591" s="252">
        <f t="shared" si="121"/>
        <v>0</v>
      </c>
      <c r="V591" s="252">
        <f t="shared" si="121"/>
        <v>0</v>
      </c>
      <c r="W591" s="252">
        <f t="shared" si="121"/>
        <v>0</v>
      </c>
      <c r="X591" s="252">
        <f t="shared" si="121"/>
        <v>0</v>
      </c>
      <c r="Y591" s="252">
        <f t="shared" si="121"/>
        <v>0</v>
      </c>
      <c r="Z591" s="252">
        <f t="shared" si="121"/>
        <v>0</v>
      </c>
      <c r="AA591" s="252">
        <f t="shared" si="121"/>
        <v>0</v>
      </c>
      <c r="AB591" s="252">
        <f t="shared" si="121"/>
        <v>0</v>
      </c>
    </row>
    <row r="592" spans="2:28" outlineLevel="1">
      <c r="B592" s="556"/>
      <c r="C592" s="10">
        <f t="shared" si="96"/>
        <v>0</v>
      </c>
      <c r="D592" s="1070">
        <f t="shared" si="91"/>
        <v>0</v>
      </c>
      <c r="E592" s="252">
        <f t="shared" ref="E592:AB592" si="122">IF($K373="Natural",$D373-E468,IF(E$375&lt;$K373,$D592,0))</f>
        <v>0</v>
      </c>
      <c r="F592" s="252">
        <f t="shared" si="122"/>
        <v>0</v>
      </c>
      <c r="G592" s="252">
        <f t="shared" si="122"/>
        <v>0</v>
      </c>
      <c r="H592" s="252">
        <f t="shared" si="122"/>
        <v>0</v>
      </c>
      <c r="I592" s="252">
        <f t="shared" si="122"/>
        <v>0</v>
      </c>
      <c r="J592" s="252">
        <f t="shared" si="122"/>
        <v>0</v>
      </c>
      <c r="K592" s="252">
        <f t="shared" si="122"/>
        <v>0</v>
      </c>
      <c r="L592" s="252">
        <f t="shared" si="122"/>
        <v>0</v>
      </c>
      <c r="M592" s="252">
        <f t="shared" si="122"/>
        <v>0</v>
      </c>
      <c r="N592" s="252">
        <f t="shared" si="122"/>
        <v>0</v>
      </c>
      <c r="O592" s="252">
        <f t="shared" si="122"/>
        <v>0</v>
      </c>
      <c r="P592" s="252">
        <f t="shared" si="122"/>
        <v>0</v>
      </c>
      <c r="Q592" s="252">
        <f t="shared" si="122"/>
        <v>0</v>
      </c>
      <c r="R592" s="252">
        <f t="shared" si="122"/>
        <v>0</v>
      </c>
      <c r="S592" s="252">
        <f t="shared" si="122"/>
        <v>0</v>
      </c>
      <c r="T592" s="252">
        <f t="shared" si="122"/>
        <v>0</v>
      </c>
      <c r="U592" s="252">
        <f t="shared" si="122"/>
        <v>0</v>
      </c>
      <c r="V592" s="252">
        <f t="shared" si="122"/>
        <v>0</v>
      </c>
      <c r="W592" s="252">
        <f t="shared" si="122"/>
        <v>0</v>
      </c>
      <c r="X592" s="252">
        <f t="shared" si="122"/>
        <v>0</v>
      </c>
      <c r="Y592" s="252">
        <f t="shared" si="122"/>
        <v>0</v>
      </c>
      <c r="Z592" s="252">
        <f t="shared" si="122"/>
        <v>0</v>
      </c>
      <c r="AA592" s="252">
        <f t="shared" si="122"/>
        <v>0</v>
      </c>
      <c r="AB592" s="252">
        <f t="shared" si="122"/>
        <v>0</v>
      </c>
    </row>
    <row r="593" spans="2:28" outlineLevel="1">
      <c r="B593" s="556"/>
      <c r="C593" s="21" t="s">
        <v>287</v>
      </c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</row>
    <row r="594" spans="2:28" outlineLevel="1">
      <c r="B594" s="556"/>
      <c r="C594" s="4" t="str">
        <f>C563</f>
        <v>Studio</v>
      </c>
      <c r="E594" s="4">
        <f>SUM($E532:E532)</f>
        <v>0</v>
      </c>
      <c r="F594" s="4">
        <f>SUM($E532:F532)</f>
        <v>0</v>
      </c>
      <c r="G594" s="4">
        <f>SUM($E532:G532)</f>
        <v>0</v>
      </c>
      <c r="H594" s="4">
        <f>SUM($E532:H532)</f>
        <v>0</v>
      </c>
      <c r="I594" s="4">
        <f>SUM($E532:I532)</f>
        <v>0</v>
      </c>
      <c r="J594" s="4">
        <f>SUM($E532:J532)</f>
        <v>0</v>
      </c>
      <c r="K594" s="4">
        <f>SUM($E532:K532)</f>
        <v>0</v>
      </c>
      <c r="L594" s="4">
        <f>SUM($E532:L532)</f>
        <v>0</v>
      </c>
      <c r="M594" s="4">
        <f>SUM($E532:M532)</f>
        <v>0</v>
      </c>
      <c r="N594" s="4">
        <f>SUM($E532:N532)</f>
        <v>0</v>
      </c>
      <c r="O594" s="4">
        <f>SUM($E532:O532)</f>
        <v>0</v>
      </c>
      <c r="P594" s="4">
        <f>SUM($E532:P532)</f>
        <v>0</v>
      </c>
      <c r="Q594" s="4">
        <f>SUM($E532:Q532)</f>
        <v>0</v>
      </c>
      <c r="R594" s="4">
        <f>SUM($E532:R532)</f>
        <v>0</v>
      </c>
      <c r="S594" s="4">
        <f>SUM($E532:S532)</f>
        <v>0</v>
      </c>
      <c r="T594" s="4">
        <f>SUM($E532:T532)</f>
        <v>0</v>
      </c>
      <c r="U594" s="4">
        <f>SUM($E532:U532)</f>
        <v>0</v>
      </c>
      <c r="V594" s="4">
        <f>SUM($E532:V532)</f>
        <v>0</v>
      </c>
      <c r="W594" s="4">
        <f>SUM($E532:W532)</f>
        <v>0</v>
      </c>
      <c r="X594" s="4">
        <f>SUM($E532:X532)</f>
        <v>0</v>
      </c>
      <c r="Y594" s="4">
        <f>SUM($E532:Y532)</f>
        <v>0</v>
      </c>
      <c r="Z594" s="4">
        <f>SUM($E532:Z532)</f>
        <v>0</v>
      </c>
      <c r="AA594" s="4">
        <f>SUM($E532:AA532)</f>
        <v>0</v>
      </c>
      <c r="AB594" s="4">
        <f>SUM($E532:AB532)</f>
        <v>0</v>
      </c>
    </row>
    <row r="595" spans="2:28" outlineLevel="1">
      <c r="B595" s="556"/>
      <c r="C595" s="4" t="str">
        <f>C564</f>
        <v xml:space="preserve">1 Bed / 1 Bath </v>
      </c>
      <c r="E595" s="4">
        <f>SUM($E533:E533)</f>
        <v>0</v>
      </c>
      <c r="F595" s="4">
        <f>SUM($E533:F533)</f>
        <v>0</v>
      </c>
      <c r="G595" s="4">
        <f>SUM($E533:G533)</f>
        <v>0</v>
      </c>
      <c r="H595" s="4">
        <f>SUM($E533:H533)</f>
        <v>0</v>
      </c>
      <c r="I595" s="4">
        <f>SUM($E533:I533)</f>
        <v>0</v>
      </c>
      <c r="J595" s="4">
        <f>SUM($E533:J533)</f>
        <v>0</v>
      </c>
      <c r="K595" s="4">
        <f>SUM($E533:K533)</f>
        <v>0</v>
      </c>
      <c r="L595" s="4">
        <f>SUM($E533:L533)</f>
        <v>0</v>
      </c>
      <c r="M595" s="4">
        <f>SUM($E533:M533)</f>
        <v>0</v>
      </c>
      <c r="N595" s="4">
        <f>SUM($E533:N533)</f>
        <v>0</v>
      </c>
      <c r="O595" s="4">
        <f>SUM($E533:O533)</f>
        <v>0</v>
      </c>
      <c r="P595" s="4">
        <f>SUM($E533:P533)</f>
        <v>0</v>
      </c>
      <c r="Q595" s="4">
        <f>SUM($E533:Q533)</f>
        <v>0</v>
      </c>
      <c r="R595" s="4">
        <f>SUM($E533:R533)</f>
        <v>0</v>
      </c>
      <c r="S595" s="4">
        <f>SUM($E533:S533)</f>
        <v>0</v>
      </c>
      <c r="T595" s="4">
        <f>SUM($E533:T533)</f>
        <v>0</v>
      </c>
      <c r="U595" s="4">
        <f>SUM($E533:U533)</f>
        <v>0</v>
      </c>
      <c r="V595" s="4">
        <f>SUM($E533:V533)</f>
        <v>0</v>
      </c>
      <c r="W595" s="4">
        <f>SUM($E533:W533)</f>
        <v>0</v>
      </c>
      <c r="X595" s="4">
        <f>SUM($E533:X533)</f>
        <v>0</v>
      </c>
      <c r="Y595" s="4">
        <f>SUM($E533:Y533)</f>
        <v>0</v>
      </c>
      <c r="Z595" s="4">
        <f>SUM($E533:Z533)</f>
        <v>0</v>
      </c>
      <c r="AA595" s="4">
        <f>SUM($E533:AA533)</f>
        <v>0</v>
      </c>
      <c r="AB595" s="4">
        <f>SUM($E533:AB533)</f>
        <v>0</v>
      </c>
    </row>
    <row r="596" spans="2:28" outlineLevel="1">
      <c r="B596" s="556"/>
      <c r="C596" s="4" t="str">
        <f>C565</f>
        <v xml:space="preserve">1 Bed / 1 Bath </v>
      </c>
      <c r="E596" s="4">
        <f>SUM($E534:E534)</f>
        <v>0</v>
      </c>
      <c r="F596" s="4">
        <f>SUM($E534:F534)</f>
        <v>0</v>
      </c>
      <c r="G596" s="4">
        <f>SUM($E534:G534)</f>
        <v>0</v>
      </c>
      <c r="H596" s="4">
        <f>SUM($E534:H534)</f>
        <v>0</v>
      </c>
      <c r="I596" s="4">
        <f>SUM($E534:I534)</f>
        <v>0</v>
      </c>
      <c r="J596" s="4">
        <f>SUM($E534:J534)</f>
        <v>0</v>
      </c>
      <c r="K596" s="4">
        <f>SUM($E534:K534)</f>
        <v>0</v>
      </c>
      <c r="L596" s="4">
        <f>SUM($E534:L534)</f>
        <v>0</v>
      </c>
      <c r="M596" s="4">
        <f>SUM($E534:M534)</f>
        <v>0</v>
      </c>
      <c r="N596" s="4">
        <f>SUM($E534:N534)</f>
        <v>0</v>
      </c>
      <c r="O596" s="4">
        <f>SUM($E534:O534)</f>
        <v>0</v>
      </c>
      <c r="P596" s="4">
        <f>SUM($E534:P534)</f>
        <v>0</v>
      </c>
      <c r="Q596" s="4">
        <f>SUM($E534:Q534)</f>
        <v>0</v>
      </c>
      <c r="R596" s="4">
        <f>SUM($E534:R534)</f>
        <v>0</v>
      </c>
      <c r="S596" s="4">
        <f>SUM($E534:S534)</f>
        <v>0</v>
      </c>
      <c r="T596" s="4">
        <f>SUM($E534:T534)</f>
        <v>0</v>
      </c>
      <c r="U596" s="4">
        <f>SUM($E534:U534)</f>
        <v>0</v>
      </c>
      <c r="V596" s="4">
        <f>SUM($E534:V534)</f>
        <v>0</v>
      </c>
      <c r="W596" s="4">
        <f>SUM($E534:W534)</f>
        <v>0</v>
      </c>
      <c r="X596" s="4">
        <f>SUM($E534:X534)</f>
        <v>0</v>
      </c>
      <c r="Y596" s="4">
        <f>SUM($E534:Y534)</f>
        <v>0</v>
      </c>
      <c r="Z596" s="4">
        <f>SUM($E534:Z534)</f>
        <v>0</v>
      </c>
      <c r="AA596" s="4">
        <f>SUM($E534:AA534)</f>
        <v>0</v>
      </c>
      <c r="AB596" s="4">
        <f>SUM($E534:AB534)</f>
        <v>0</v>
      </c>
    </row>
    <row r="597" spans="2:28" outlineLevel="1">
      <c r="B597" s="556"/>
      <c r="C597" s="4" t="str">
        <f>C566</f>
        <v xml:space="preserve">1 Bed / 1 Bath </v>
      </c>
      <c r="E597" s="4">
        <f>SUM($E535:E535)</f>
        <v>0</v>
      </c>
      <c r="F597" s="4">
        <f>SUM($E535:F535)</f>
        <v>0</v>
      </c>
      <c r="G597" s="4">
        <f>SUM($E535:G535)</f>
        <v>1</v>
      </c>
      <c r="H597" s="4">
        <f>SUM($E535:H535)</f>
        <v>1</v>
      </c>
      <c r="I597" s="4">
        <f>SUM($E535:I535)</f>
        <v>1</v>
      </c>
      <c r="J597" s="4">
        <f>SUM($E535:J535)</f>
        <v>2</v>
      </c>
      <c r="K597" s="4">
        <f>SUM($E535:K535)</f>
        <v>2</v>
      </c>
      <c r="L597" s="4">
        <f>SUM($E535:L535)</f>
        <v>2</v>
      </c>
      <c r="M597" s="4">
        <f>SUM($E535:M535)</f>
        <v>3</v>
      </c>
      <c r="N597" s="4">
        <f>SUM($E535:N535)</f>
        <v>3</v>
      </c>
      <c r="O597" s="4">
        <f>SUM($E535:O535)</f>
        <v>3</v>
      </c>
      <c r="P597" s="4">
        <f>SUM($E535:P535)</f>
        <v>4</v>
      </c>
      <c r="Q597" s="4">
        <f>SUM($E535:Q535)</f>
        <v>4</v>
      </c>
      <c r="R597" s="4">
        <f>SUM($E535:R535)</f>
        <v>4</v>
      </c>
      <c r="S597" s="4">
        <f>SUM($E535:S535)</f>
        <v>5</v>
      </c>
      <c r="T597" s="4">
        <f>SUM($E535:T535)</f>
        <v>5</v>
      </c>
      <c r="U597" s="4">
        <f>SUM($E535:U535)</f>
        <v>5</v>
      </c>
      <c r="V597" s="4">
        <f>SUM($E535:V535)</f>
        <v>6</v>
      </c>
      <c r="W597" s="4">
        <f>SUM($E535:W535)</f>
        <v>6</v>
      </c>
      <c r="X597" s="4">
        <f>SUM($E535:X535)</f>
        <v>6</v>
      </c>
      <c r="Y597" s="4">
        <f>SUM($E535:Y535)</f>
        <v>7</v>
      </c>
      <c r="Z597" s="4">
        <f>SUM($E535:Z535)</f>
        <v>7</v>
      </c>
      <c r="AA597" s="4">
        <f>SUM($E535:AA535)</f>
        <v>7</v>
      </c>
      <c r="AB597" s="4">
        <f>SUM($E535:AB535)</f>
        <v>8</v>
      </c>
    </row>
    <row r="598" spans="2:28" outlineLevel="1">
      <c r="B598" s="556"/>
      <c r="C598" s="10" t="str">
        <f t="shared" ref="C598:C623" si="123">C567</f>
        <v xml:space="preserve">2 Bed / 1 Bath </v>
      </c>
      <c r="E598" s="4">
        <f>SUM($E536:E536)</f>
        <v>0</v>
      </c>
      <c r="F598" s="4">
        <f>SUM($E536:F536)</f>
        <v>0</v>
      </c>
      <c r="G598" s="4">
        <f>SUM($E536:G536)</f>
        <v>0</v>
      </c>
      <c r="H598" s="4">
        <f>SUM($E536:H536)</f>
        <v>0</v>
      </c>
      <c r="I598" s="4">
        <f>SUM($E536:I536)</f>
        <v>0</v>
      </c>
      <c r="J598" s="4">
        <f>SUM($E536:J536)</f>
        <v>0</v>
      </c>
      <c r="K598" s="4">
        <f>SUM($E536:K536)</f>
        <v>0</v>
      </c>
      <c r="L598" s="4">
        <f>SUM($E536:L536)</f>
        <v>0</v>
      </c>
      <c r="M598" s="4">
        <f>SUM($E536:M536)</f>
        <v>0</v>
      </c>
      <c r="N598" s="4">
        <f>SUM($E536:N536)</f>
        <v>0</v>
      </c>
      <c r="O598" s="4">
        <f>SUM($E536:O536)</f>
        <v>0</v>
      </c>
      <c r="P598" s="4">
        <f>SUM($E536:P536)</f>
        <v>0</v>
      </c>
      <c r="Q598" s="4">
        <f>SUM($E536:Q536)</f>
        <v>0</v>
      </c>
      <c r="R598" s="4">
        <f>SUM($E536:R536)</f>
        <v>0</v>
      </c>
      <c r="S598" s="4">
        <f>SUM($E536:S536)</f>
        <v>0</v>
      </c>
      <c r="T598" s="4">
        <f>SUM($E536:T536)</f>
        <v>0</v>
      </c>
      <c r="U598" s="4">
        <f>SUM($E536:U536)</f>
        <v>0</v>
      </c>
      <c r="V598" s="4">
        <f>SUM($E536:V536)</f>
        <v>0</v>
      </c>
      <c r="W598" s="4">
        <f>SUM($E536:W536)</f>
        <v>0</v>
      </c>
      <c r="X598" s="4">
        <f>SUM($E536:X536)</f>
        <v>0</v>
      </c>
      <c r="Y598" s="4">
        <f>SUM($E536:Y536)</f>
        <v>0</v>
      </c>
      <c r="Z598" s="4">
        <f>SUM($E536:Z536)</f>
        <v>0</v>
      </c>
      <c r="AA598" s="4">
        <f>SUM($E536:AA536)</f>
        <v>0</v>
      </c>
      <c r="AB598" s="4">
        <f>SUM($E536:AB536)</f>
        <v>0</v>
      </c>
    </row>
    <row r="599" spans="2:28" outlineLevel="1">
      <c r="B599" s="556"/>
      <c r="C599" s="10" t="str">
        <f t="shared" si="123"/>
        <v xml:space="preserve">2 Bed / 1 Bath </v>
      </c>
      <c r="E599" s="4">
        <f>SUM($E537:E537)</f>
        <v>0</v>
      </c>
      <c r="F599" s="4">
        <f>SUM($E537:F537)</f>
        <v>0</v>
      </c>
      <c r="G599" s="4">
        <f>SUM($E537:G537)</f>
        <v>0</v>
      </c>
      <c r="H599" s="4">
        <f>SUM($E537:H537)</f>
        <v>0</v>
      </c>
      <c r="I599" s="4">
        <f>SUM($E537:I537)</f>
        <v>0</v>
      </c>
      <c r="J599" s="4">
        <f>SUM($E537:J537)</f>
        <v>0</v>
      </c>
      <c r="K599" s="4">
        <f>SUM($E537:K537)</f>
        <v>0</v>
      </c>
      <c r="L599" s="4">
        <f>SUM($E537:L537)</f>
        <v>0</v>
      </c>
      <c r="M599" s="4">
        <f>SUM($E537:M537)</f>
        <v>0</v>
      </c>
      <c r="N599" s="4">
        <f>SUM($E537:N537)</f>
        <v>0</v>
      </c>
      <c r="O599" s="4">
        <f>SUM($E537:O537)</f>
        <v>0</v>
      </c>
      <c r="P599" s="4">
        <f>SUM($E537:P537)</f>
        <v>0</v>
      </c>
      <c r="Q599" s="4">
        <f>SUM($E537:Q537)</f>
        <v>0</v>
      </c>
      <c r="R599" s="4">
        <f>SUM($E537:R537)</f>
        <v>0</v>
      </c>
      <c r="S599" s="4">
        <f>SUM($E537:S537)</f>
        <v>0</v>
      </c>
      <c r="T599" s="4">
        <f>SUM($E537:T537)</f>
        <v>0</v>
      </c>
      <c r="U599" s="4">
        <f>SUM($E537:U537)</f>
        <v>0</v>
      </c>
      <c r="V599" s="4">
        <f>SUM($E537:V537)</f>
        <v>0</v>
      </c>
      <c r="W599" s="4">
        <f>SUM($E537:W537)</f>
        <v>0</v>
      </c>
      <c r="X599" s="4">
        <f>SUM($E537:X537)</f>
        <v>0</v>
      </c>
      <c r="Y599" s="4">
        <f>SUM($E537:Y537)</f>
        <v>0</v>
      </c>
      <c r="Z599" s="4">
        <f>SUM($E537:Z537)</f>
        <v>0</v>
      </c>
      <c r="AA599" s="4">
        <f>SUM($E537:AA537)</f>
        <v>0</v>
      </c>
      <c r="AB599" s="4">
        <f>SUM($E537:AB537)</f>
        <v>0</v>
      </c>
    </row>
    <row r="600" spans="2:28" outlineLevel="1">
      <c r="B600" s="556"/>
      <c r="C600" s="10" t="str">
        <f t="shared" si="123"/>
        <v xml:space="preserve">2 Bed / 1 Bath </v>
      </c>
      <c r="E600" s="4">
        <f>SUM($E538:E538)</f>
        <v>0</v>
      </c>
      <c r="F600" s="4">
        <f>SUM($E538:F538)</f>
        <v>0</v>
      </c>
      <c r="G600" s="4">
        <f>SUM($E538:G538)</f>
        <v>0</v>
      </c>
      <c r="H600" s="4">
        <f>SUM($E538:H538)</f>
        <v>0</v>
      </c>
      <c r="I600" s="4">
        <f>SUM($E538:I538)</f>
        <v>0</v>
      </c>
      <c r="J600" s="4">
        <f>SUM($E538:J538)</f>
        <v>0</v>
      </c>
      <c r="K600" s="4">
        <f>SUM($E538:K538)</f>
        <v>0</v>
      </c>
      <c r="L600" s="4">
        <f>SUM($E538:L538)</f>
        <v>0</v>
      </c>
      <c r="M600" s="4">
        <f>SUM($E538:M538)</f>
        <v>0</v>
      </c>
      <c r="N600" s="4">
        <f>SUM($E538:N538)</f>
        <v>0</v>
      </c>
      <c r="O600" s="4">
        <f>SUM($E538:O538)</f>
        <v>0</v>
      </c>
      <c r="P600" s="4">
        <f>SUM($E538:P538)</f>
        <v>0</v>
      </c>
      <c r="Q600" s="4">
        <f>SUM($E538:Q538)</f>
        <v>0</v>
      </c>
      <c r="R600" s="4">
        <f>SUM($E538:R538)</f>
        <v>0</v>
      </c>
      <c r="S600" s="4">
        <f>SUM($E538:S538)</f>
        <v>0</v>
      </c>
      <c r="T600" s="4">
        <f>SUM($E538:T538)</f>
        <v>0</v>
      </c>
      <c r="U600" s="4">
        <f>SUM($E538:U538)</f>
        <v>0</v>
      </c>
      <c r="V600" s="4">
        <f>SUM($E538:V538)</f>
        <v>0</v>
      </c>
      <c r="W600" s="4">
        <f>SUM($E538:W538)</f>
        <v>0</v>
      </c>
      <c r="X600" s="4">
        <f>SUM($E538:X538)</f>
        <v>0</v>
      </c>
      <c r="Y600" s="4">
        <f>SUM($E538:Y538)</f>
        <v>0</v>
      </c>
      <c r="Z600" s="4">
        <f>SUM($E538:Z538)</f>
        <v>0</v>
      </c>
      <c r="AA600" s="4">
        <f>SUM($E538:AA538)</f>
        <v>0</v>
      </c>
      <c r="AB600" s="4">
        <f>SUM($E538:AB538)</f>
        <v>0</v>
      </c>
    </row>
    <row r="601" spans="2:28" outlineLevel="1">
      <c r="B601" s="556"/>
      <c r="C601" s="10" t="str">
        <f t="shared" si="123"/>
        <v xml:space="preserve">2 Bed / 2 Bath </v>
      </c>
      <c r="E601" s="4">
        <f>SUM($E539:E539)</f>
        <v>0</v>
      </c>
      <c r="F601" s="4">
        <f>SUM($E539:F539)</f>
        <v>0</v>
      </c>
      <c r="G601" s="4">
        <f>SUM($E539:G539)</f>
        <v>0</v>
      </c>
      <c r="H601" s="4">
        <f>SUM($E539:H539)</f>
        <v>0</v>
      </c>
      <c r="I601" s="4">
        <f>SUM($E539:I539)</f>
        <v>0</v>
      </c>
      <c r="J601" s="4">
        <f>SUM($E539:J539)</f>
        <v>0</v>
      </c>
      <c r="K601" s="4">
        <f>SUM($E539:K539)</f>
        <v>0</v>
      </c>
      <c r="L601" s="4">
        <f>SUM($E539:L539)</f>
        <v>0</v>
      </c>
      <c r="M601" s="4">
        <f>SUM($E539:M539)</f>
        <v>0</v>
      </c>
      <c r="N601" s="4">
        <f>SUM($E539:N539)</f>
        <v>0</v>
      </c>
      <c r="O601" s="4">
        <f>SUM($E539:O539)</f>
        <v>0</v>
      </c>
      <c r="P601" s="4">
        <f>SUM($E539:P539)</f>
        <v>0</v>
      </c>
      <c r="Q601" s="4">
        <f>SUM($E539:Q539)</f>
        <v>0</v>
      </c>
      <c r="R601" s="4">
        <f>SUM($E539:R539)</f>
        <v>0</v>
      </c>
      <c r="S601" s="4">
        <f>SUM($E539:S539)</f>
        <v>0</v>
      </c>
      <c r="T601" s="4">
        <f>SUM($E539:T539)</f>
        <v>0</v>
      </c>
      <c r="U601" s="4">
        <f>SUM($E539:U539)</f>
        <v>0</v>
      </c>
      <c r="V601" s="4">
        <f>SUM($E539:V539)</f>
        <v>0</v>
      </c>
      <c r="W601" s="4">
        <f>SUM($E539:W539)</f>
        <v>0</v>
      </c>
      <c r="X601" s="4">
        <f>SUM($E539:X539)</f>
        <v>0</v>
      </c>
      <c r="Y601" s="4">
        <f>SUM($E539:Y539)</f>
        <v>0</v>
      </c>
      <c r="Z601" s="4">
        <f>SUM($E539:Z539)</f>
        <v>0</v>
      </c>
      <c r="AA601" s="4">
        <f>SUM($E539:AA539)</f>
        <v>0</v>
      </c>
      <c r="AB601" s="4">
        <f>SUM($E539:AB539)</f>
        <v>0</v>
      </c>
    </row>
    <row r="602" spans="2:28" outlineLevel="1">
      <c r="B602" s="556"/>
      <c r="C602" s="10" t="str">
        <f t="shared" si="123"/>
        <v>2 Bed / 1 Bath + Den</v>
      </c>
      <c r="E602" s="4">
        <f>SUM($E540:E540)</f>
        <v>0</v>
      </c>
      <c r="F602" s="4">
        <f>SUM($E540:F540)</f>
        <v>0</v>
      </c>
      <c r="G602" s="4">
        <f>SUM($E540:G540)</f>
        <v>0</v>
      </c>
      <c r="H602" s="4">
        <f>SUM($E540:H540)</f>
        <v>0</v>
      </c>
      <c r="I602" s="4">
        <f>SUM($E540:I540)</f>
        <v>0</v>
      </c>
      <c r="J602" s="4">
        <f>SUM($E540:J540)</f>
        <v>0</v>
      </c>
      <c r="K602" s="4">
        <f>SUM($E540:K540)</f>
        <v>0</v>
      </c>
      <c r="L602" s="4">
        <f>SUM($E540:L540)</f>
        <v>0</v>
      </c>
      <c r="M602" s="4">
        <f>SUM($E540:M540)</f>
        <v>0</v>
      </c>
      <c r="N602" s="4">
        <f>SUM($E540:N540)</f>
        <v>0</v>
      </c>
      <c r="O602" s="4">
        <f>SUM($E540:O540)</f>
        <v>0</v>
      </c>
      <c r="P602" s="4">
        <f>SUM($E540:P540)</f>
        <v>0</v>
      </c>
      <c r="Q602" s="4">
        <f>SUM($E540:Q540)</f>
        <v>0</v>
      </c>
      <c r="R602" s="4">
        <f>SUM($E540:R540)</f>
        <v>0</v>
      </c>
      <c r="S602" s="4">
        <f>SUM($E540:S540)</f>
        <v>0</v>
      </c>
      <c r="T602" s="4">
        <f>SUM($E540:T540)</f>
        <v>0</v>
      </c>
      <c r="U602" s="4">
        <f>SUM($E540:U540)</f>
        <v>0</v>
      </c>
      <c r="V602" s="4">
        <f>SUM($E540:V540)</f>
        <v>0</v>
      </c>
      <c r="W602" s="4">
        <f>SUM($E540:W540)</f>
        <v>0</v>
      </c>
      <c r="X602" s="4">
        <f>SUM($E540:X540)</f>
        <v>0</v>
      </c>
      <c r="Y602" s="4">
        <f>SUM($E540:Y540)</f>
        <v>0</v>
      </c>
      <c r="Z602" s="4">
        <f>SUM($E540:Z540)</f>
        <v>0</v>
      </c>
      <c r="AA602" s="4">
        <f>SUM($E540:AA540)</f>
        <v>0</v>
      </c>
      <c r="AB602" s="4">
        <f>SUM($E540:AB540)</f>
        <v>0</v>
      </c>
    </row>
    <row r="603" spans="2:28" outlineLevel="1">
      <c r="B603" s="556"/>
      <c r="C603" s="10" t="str">
        <f t="shared" si="123"/>
        <v xml:space="preserve">2 Bed / 2 Bath </v>
      </c>
      <c r="E603" s="4">
        <f>SUM($E541:E541)</f>
        <v>0</v>
      </c>
      <c r="F603" s="4">
        <f>SUM($E541:F541)</f>
        <v>0</v>
      </c>
      <c r="G603" s="4">
        <f>SUM($E541:G541)</f>
        <v>0</v>
      </c>
      <c r="H603" s="4">
        <f>SUM($E541:H541)</f>
        <v>0</v>
      </c>
      <c r="I603" s="4">
        <f>SUM($E541:I541)</f>
        <v>0</v>
      </c>
      <c r="J603" s="4">
        <f>SUM($E541:J541)</f>
        <v>0</v>
      </c>
      <c r="K603" s="4">
        <f>SUM($E541:K541)</f>
        <v>0</v>
      </c>
      <c r="L603" s="4">
        <f>SUM($E541:L541)</f>
        <v>0</v>
      </c>
      <c r="M603" s="4">
        <f>SUM($E541:M541)</f>
        <v>0</v>
      </c>
      <c r="N603" s="4">
        <f>SUM($E541:N541)</f>
        <v>0</v>
      </c>
      <c r="O603" s="4">
        <f>SUM($E541:O541)</f>
        <v>0</v>
      </c>
      <c r="P603" s="4">
        <f>SUM($E541:P541)</f>
        <v>0</v>
      </c>
      <c r="Q603" s="4">
        <f>SUM($E541:Q541)</f>
        <v>0</v>
      </c>
      <c r="R603" s="4">
        <f>SUM($E541:R541)</f>
        <v>0</v>
      </c>
      <c r="S603" s="4">
        <f>SUM($E541:S541)</f>
        <v>0</v>
      </c>
      <c r="T603" s="4">
        <f>SUM($E541:T541)</f>
        <v>0</v>
      </c>
      <c r="U603" s="4">
        <f>SUM($E541:U541)</f>
        <v>0</v>
      </c>
      <c r="V603" s="4">
        <f>SUM($E541:V541)</f>
        <v>0</v>
      </c>
      <c r="W603" s="4">
        <f>SUM($E541:W541)</f>
        <v>0</v>
      </c>
      <c r="X603" s="4">
        <f>SUM($E541:X541)</f>
        <v>0</v>
      </c>
      <c r="Y603" s="4">
        <f>SUM($E541:Y541)</f>
        <v>0</v>
      </c>
      <c r="Z603" s="4">
        <f>SUM($E541:Z541)</f>
        <v>0</v>
      </c>
      <c r="AA603" s="4">
        <f>SUM($E541:AA541)</f>
        <v>0</v>
      </c>
      <c r="AB603" s="4">
        <f>SUM($E541:AB541)</f>
        <v>0</v>
      </c>
    </row>
    <row r="604" spans="2:28" outlineLevel="1">
      <c r="B604" s="556"/>
      <c r="C604" s="10" t="str">
        <f t="shared" si="123"/>
        <v xml:space="preserve">2 Bed / 1.5 Bath </v>
      </c>
      <c r="E604" s="4">
        <f>SUM($E542:E542)</f>
        <v>0</v>
      </c>
      <c r="F604" s="4">
        <f>SUM($E542:F542)</f>
        <v>0</v>
      </c>
      <c r="G604" s="4">
        <f>SUM($E542:G542)</f>
        <v>0</v>
      </c>
      <c r="H604" s="4">
        <f>SUM($E542:H542)</f>
        <v>0</v>
      </c>
      <c r="I604" s="4">
        <f>SUM($E542:I542)</f>
        <v>0</v>
      </c>
      <c r="J604" s="4">
        <f>SUM($E542:J542)</f>
        <v>0</v>
      </c>
      <c r="K604" s="4">
        <f>SUM($E542:K542)</f>
        <v>0</v>
      </c>
      <c r="L604" s="4">
        <f>SUM($E542:L542)</f>
        <v>0</v>
      </c>
      <c r="M604" s="4">
        <f>SUM($E542:M542)</f>
        <v>0</v>
      </c>
      <c r="N604" s="4">
        <f>SUM($E542:N542)</f>
        <v>0</v>
      </c>
      <c r="O604" s="4">
        <f>SUM($E542:O542)</f>
        <v>0</v>
      </c>
      <c r="P604" s="4">
        <f>SUM($E542:P542)</f>
        <v>0</v>
      </c>
      <c r="Q604" s="4">
        <f>SUM($E542:Q542)</f>
        <v>0</v>
      </c>
      <c r="R604" s="4">
        <f>SUM($E542:R542)</f>
        <v>0</v>
      </c>
      <c r="S604" s="4">
        <f>SUM($E542:S542)</f>
        <v>0</v>
      </c>
      <c r="T604" s="4">
        <f>SUM($E542:T542)</f>
        <v>0</v>
      </c>
      <c r="U604" s="4">
        <f>SUM($E542:U542)</f>
        <v>0</v>
      </c>
      <c r="V604" s="4">
        <f>SUM($E542:V542)</f>
        <v>0</v>
      </c>
      <c r="W604" s="4">
        <f>SUM($E542:W542)</f>
        <v>0</v>
      </c>
      <c r="X604" s="4">
        <f>SUM($E542:X542)</f>
        <v>0</v>
      </c>
      <c r="Y604" s="4">
        <f>SUM($E542:Y542)</f>
        <v>0</v>
      </c>
      <c r="Z604" s="4">
        <f>SUM($E542:Z542)</f>
        <v>0</v>
      </c>
      <c r="AA604" s="4">
        <f>SUM($E542:AA542)</f>
        <v>0</v>
      </c>
      <c r="AB604" s="4">
        <f>SUM($E542:AB542)</f>
        <v>0</v>
      </c>
    </row>
    <row r="605" spans="2:28" outlineLevel="1">
      <c r="B605" s="556"/>
      <c r="C605" s="10" t="str">
        <f t="shared" si="123"/>
        <v xml:space="preserve">3 Bed / 2 Bath </v>
      </c>
      <c r="E605" s="4">
        <f>SUM($E543:E543)</f>
        <v>0</v>
      </c>
      <c r="F605" s="4">
        <f>SUM($E543:F543)</f>
        <v>0</v>
      </c>
      <c r="G605" s="4">
        <f>SUM($E543:G543)</f>
        <v>0</v>
      </c>
      <c r="H605" s="4">
        <f>SUM($E543:H543)</f>
        <v>0</v>
      </c>
      <c r="I605" s="4">
        <f>SUM($E543:I543)</f>
        <v>0</v>
      </c>
      <c r="J605" s="4">
        <f>SUM($E543:J543)</f>
        <v>0</v>
      </c>
      <c r="K605" s="4">
        <f>SUM($E543:K543)</f>
        <v>0</v>
      </c>
      <c r="L605" s="4">
        <f>SUM($E543:L543)</f>
        <v>0</v>
      </c>
      <c r="M605" s="4">
        <f>SUM($E543:M543)</f>
        <v>0</v>
      </c>
      <c r="N605" s="4">
        <f>SUM($E543:N543)</f>
        <v>0</v>
      </c>
      <c r="O605" s="4">
        <f>SUM($E543:O543)</f>
        <v>0</v>
      </c>
      <c r="P605" s="4">
        <f>SUM($E543:P543)</f>
        <v>0</v>
      </c>
      <c r="Q605" s="4">
        <f>SUM($E543:Q543)</f>
        <v>0</v>
      </c>
      <c r="R605" s="4">
        <f>SUM($E543:R543)</f>
        <v>0</v>
      </c>
      <c r="S605" s="4">
        <f>SUM($E543:S543)</f>
        <v>0</v>
      </c>
      <c r="T605" s="4">
        <f>SUM($E543:T543)</f>
        <v>0</v>
      </c>
      <c r="U605" s="4">
        <f>SUM($E543:U543)</f>
        <v>0</v>
      </c>
      <c r="V605" s="4">
        <f>SUM($E543:V543)</f>
        <v>0</v>
      </c>
      <c r="W605" s="4">
        <f>SUM($E543:W543)</f>
        <v>0</v>
      </c>
      <c r="X605" s="4">
        <f>SUM($E543:X543)</f>
        <v>0</v>
      </c>
      <c r="Y605" s="4">
        <f>SUM($E543:Y543)</f>
        <v>0</v>
      </c>
      <c r="Z605" s="4">
        <f>SUM($E543:Z543)</f>
        <v>0</v>
      </c>
      <c r="AA605" s="4">
        <f>SUM($E543:AA543)</f>
        <v>0</v>
      </c>
      <c r="AB605" s="4">
        <f>SUM($E543:AB543)</f>
        <v>0</v>
      </c>
    </row>
    <row r="606" spans="2:28" outlineLevel="1">
      <c r="B606" s="556"/>
      <c r="C606" s="10" t="str">
        <f t="shared" si="123"/>
        <v>3 Bed / 2 Bath House</v>
      </c>
      <c r="E606" s="4">
        <f>SUM($E544:E544)</f>
        <v>0</v>
      </c>
      <c r="F606" s="4">
        <f>SUM($E544:F544)</f>
        <v>0</v>
      </c>
      <c r="G606" s="4">
        <f>SUM($E544:G544)</f>
        <v>0</v>
      </c>
      <c r="H606" s="4">
        <f>SUM($E544:H544)</f>
        <v>0</v>
      </c>
      <c r="I606" s="4">
        <f>SUM($E544:I544)</f>
        <v>0</v>
      </c>
      <c r="J606" s="4">
        <f>SUM($E544:J544)</f>
        <v>0</v>
      </c>
      <c r="K606" s="4">
        <f>SUM($E544:K544)</f>
        <v>0</v>
      </c>
      <c r="L606" s="4">
        <f>SUM($E544:L544)</f>
        <v>0</v>
      </c>
      <c r="M606" s="4">
        <f>SUM($E544:M544)</f>
        <v>0</v>
      </c>
      <c r="N606" s="4">
        <f>SUM($E544:N544)</f>
        <v>0</v>
      </c>
      <c r="O606" s="4">
        <f>SUM($E544:O544)</f>
        <v>0</v>
      </c>
      <c r="P606" s="4">
        <f>SUM($E544:P544)</f>
        <v>0</v>
      </c>
      <c r="Q606" s="4">
        <f>SUM($E544:Q544)</f>
        <v>0</v>
      </c>
      <c r="R606" s="4">
        <f>SUM($E544:R544)</f>
        <v>0</v>
      </c>
      <c r="S606" s="4">
        <f>SUM($E544:S544)</f>
        <v>0</v>
      </c>
      <c r="T606" s="4">
        <f>SUM($E544:T544)</f>
        <v>0</v>
      </c>
      <c r="U606" s="4">
        <f>SUM($E544:U544)</f>
        <v>0</v>
      </c>
      <c r="V606" s="4">
        <f>SUM($E544:V544)</f>
        <v>0</v>
      </c>
      <c r="W606" s="4">
        <f>SUM($E544:W544)</f>
        <v>0</v>
      </c>
      <c r="X606" s="4">
        <f>SUM($E544:X544)</f>
        <v>0</v>
      </c>
      <c r="Y606" s="4">
        <f>SUM($E544:Y544)</f>
        <v>0</v>
      </c>
      <c r="Z606" s="4">
        <f>SUM($E544:Z544)</f>
        <v>0</v>
      </c>
      <c r="AA606" s="4">
        <f>SUM($E544:AA544)</f>
        <v>0</v>
      </c>
      <c r="AB606" s="4">
        <f>SUM($E544:AB544)</f>
        <v>0</v>
      </c>
    </row>
    <row r="607" spans="2:28" outlineLevel="1">
      <c r="B607" s="556"/>
      <c r="C607" s="10" t="str">
        <f t="shared" si="123"/>
        <v xml:space="preserve">3 Bed / 2 Bath </v>
      </c>
      <c r="E607" s="4">
        <f>SUM($E545:E545)</f>
        <v>0</v>
      </c>
      <c r="F607" s="4">
        <f>SUM($E545:F545)</f>
        <v>0</v>
      </c>
      <c r="G607" s="4">
        <f>SUM($E545:G545)</f>
        <v>0</v>
      </c>
      <c r="H607" s="4">
        <f>SUM($E545:H545)</f>
        <v>0</v>
      </c>
      <c r="I607" s="4">
        <f>SUM($E545:I545)</f>
        <v>0</v>
      </c>
      <c r="J607" s="4">
        <f>SUM($E545:J545)</f>
        <v>0</v>
      </c>
      <c r="K607" s="4">
        <f>SUM($E545:K545)</f>
        <v>0</v>
      </c>
      <c r="L607" s="4">
        <f>SUM($E545:L545)</f>
        <v>0</v>
      </c>
      <c r="M607" s="4">
        <f>SUM($E545:M545)</f>
        <v>0</v>
      </c>
      <c r="N607" s="4">
        <f>SUM($E545:N545)</f>
        <v>0</v>
      </c>
      <c r="O607" s="4">
        <f>SUM($E545:O545)</f>
        <v>0</v>
      </c>
      <c r="P607" s="4">
        <f>SUM($E545:P545)</f>
        <v>0</v>
      </c>
      <c r="Q607" s="4">
        <f>SUM($E545:Q545)</f>
        <v>0</v>
      </c>
      <c r="R607" s="4">
        <f>SUM($E545:R545)</f>
        <v>0</v>
      </c>
      <c r="S607" s="4">
        <f>SUM($E545:S545)</f>
        <v>0</v>
      </c>
      <c r="T607" s="4">
        <f>SUM($E545:T545)</f>
        <v>0</v>
      </c>
      <c r="U607" s="4">
        <f>SUM($E545:U545)</f>
        <v>0</v>
      </c>
      <c r="V607" s="4">
        <f>SUM($E545:V545)</f>
        <v>0</v>
      </c>
      <c r="W607" s="4">
        <f>SUM($E545:W545)</f>
        <v>0</v>
      </c>
      <c r="X607" s="4">
        <f>SUM($E545:X545)</f>
        <v>0</v>
      </c>
      <c r="Y607" s="4">
        <f>SUM($E545:Y545)</f>
        <v>0</v>
      </c>
      <c r="Z607" s="4">
        <f>SUM($E545:Z545)</f>
        <v>0</v>
      </c>
      <c r="AA607" s="4">
        <f>SUM($E545:AA545)</f>
        <v>0</v>
      </c>
      <c r="AB607" s="4">
        <f>SUM($E545:AB545)</f>
        <v>0</v>
      </c>
    </row>
    <row r="608" spans="2:28" outlineLevel="1">
      <c r="B608" s="556"/>
      <c r="C608" s="10" t="str">
        <f t="shared" si="123"/>
        <v xml:space="preserve">1 Bed / 1 Bath </v>
      </c>
      <c r="E608" s="4">
        <f>SUM($E546:E546)</f>
        <v>0</v>
      </c>
      <c r="F608" s="4">
        <f>SUM($E546:F546)</f>
        <v>0</v>
      </c>
      <c r="G608" s="4">
        <f>SUM($E546:G546)</f>
        <v>0</v>
      </c>
      <c r="H608" s="4">
        <f>SUM($E546:H546)</f>
        <v>0</v>
      </c>
      <c r="I608" s="4">
        <f>SUM($E546:I546)</f>
        <v>0</v>
      </c>
      <c r="J608" s="4">
        <f>SUM($E546:J546)</f>
        <v>0</v>
      </c>
      <c r="K608" s="4">
        <f>SUM($E546:K546)</f>
        <v>0</v>
      </c>
      <c r="L608" s="4">
        <f>SUM($E546:L546)</f>
        <v>0</v>
      </c>
      <c r="M608" s="4">
        <f>SUM($E546:M546)</f>
        <v>0</v>
      </c>
      <c r="N608" s="4">
        <f>SUM($E546:N546)</f>
        <v>0</v>
      </c>
      <c r="O608" s="4">
        <f>SUM($E546:O546)</f>
        <v>0</v>
      </c>
      <c r="P608" s="4">
        <f>SUM($E546:P546)</f>
        <v>0</v>
      </c>
      <c r="Q608" s="4">
        <f>SUM($E546:Q546)</f>
        <v>0</v>
      </c>
      <c r="R608" s="4">
        <f>SUM($E546:R546)</f>
        <v>0</v>
      </c>
      <c r="S608" s="4">
        <f>SUM($E546:S546)</f>
        <v>0</v>
      </c>
      <c r="T608" s="4">
        <f>SUM($E546:T546)</f>
        <v>0</v>
      </c>
      <c r="U608" s="4">
        <f>SUM($E546:U546)</f>
        <v>0</v>
      </c>
      <c r="V608" s="4">
        <f>SUM($E546:V546)</f>
        <v>0</v>
      </c>
      <c r="W608" s="4">
        <f>SUM($E546:W546)</f>
        <v>0</v>
      </c>
      <c r="X608" s="4">
        <f>SUM($E546:X546)</f>
        <v>0</v>
      </c>
      <c r="Y608" s="4">
        <f>SUM($E546:Y546)</f>
        <v>0</v>
      </c>
      <c r="Z608" s="4">
        <f>SUM($E546:Z546)</f>
        <v>0</v>
      </c>
      <c r="AA608" s="4">
        <f>SUM($E546:AA546)</f>
        <v>0</v>
      </c>
      <c r="AB608" s="4">
        <f>SUM($E546:AB546)</f>
        <v>0</v>
      </c>
    </row>
    <row r="609" spans="2:28" outlineLevel="1">
      <c r="B609" s="556"/>
      <c r="C609" s="10" t="str">
        <f t="shared" si="123"/>
        <v xml:space="preserve">2 Bed / 2 Bath </v>
      </c>
      <c r="E609" s="4">
        <f>SUM($E547:E547)</f>
        <v>0</v>
      </c>
      <c r="F609" s="4">
        <f>SUM($E547:F547)</f>
        <v>0</v>
      </c>
      <c r="G609" s="4">
        <f>SUM($E547:G547)</f>
        <v>0</v>
      </c>
      <c r="H609" s="4">
        <f>SUM($E547:H547)</f>
        <v>0</v>
      </c>
      <c r="I609" s="4">
        <f>SUM($E547:I547)</f>
        <v>0</v>
      </c>
      <c r="J609" s="4">
        <f>SUM($E547:J547)</f>
        <v>0</v>
      </c>
      <c r="K609" s="4">
        <f>SUM($E547:K547)</f>
        <v>0</v>
      </c>
      <c r="L609" s="4">
        <f>SUM($E547:L547)</f>
        <v>0</v>
      </c>
      <c r="M609" s="4">
        <f>SUM($E547:M547)</f>
        <v>0</v>
      </c>
      <c r="N609" s="4">
        <f>SUM($E547:N547)</f>
        <v>0</v>
      </c>
      <c r="O609" s="4">
        <f>SUM($E547:O547)</f>
        <v>0</v>
      </c>
      <c r="P609" s="4">
        <f>SUM($E547:P547)</f>
        <v>0</v>
      </c>
      <c r="Q609" s="4">
        <f>SUM($E547:Q547)</f>
        <v>0</v>
      </c>
      <c r="R609" s="4">
        <f>SUM($E547:R547)</f>
        <v>0</v>
      </c>
      <c r="S609" s="4">
        <f>SUM($E547:S547)</f>
        <v>0</v>
      </c>
      <c r="T609" s="4">
        <f>SUM($E547:T547)</f>
        <v>0</v>
      </c>
      <c r="U609" s="4">
        <f>SUM($E547:U547)</f>
        <v>0</v>
      </c>
      <c r="V609" s="4">
        <f>SUM($E547:V547)</f>
        <v>0</v>
      </c>
      <c r="W609" s="4">
        <f>SUM($E547:W547)</f>
        <v>0</v>
      </c>
      <c r="X609" s="4">
        <f>SUM($E547:X547)</f>
        <v>0</v>
      </c>
      <c r="Y609" s="4">
        <f>SUM($E547:Y547)</f>
        <v>0</v>
      </c>
      <c r="Z609" s="4">
        <f>SUM($E547:Z547)</f>
        <v>0</v>
      </c>
      <c r="AA609" s="4">
        <f>SUM($E547:AA547)</f>
        <v>0</v>
      </c>
      <c r="AB609" s="4">
        <f>SUM($E547:AB547)</f>
        <v>0</v>
      </c>
    </row>
    <row r="610" spans="2:28" outlineLevel="1">
      <c r="B610" s="556"/>
      <c r="C610" s="10" t="str">
        <f t="shared" si="123"/>
        <v xml:space="preserve">4 Bed / 2 Bath Penthouse </v>
      </c>
      <c r="E610" s="4">
        <f>SUM($E548:E548)</f>
        <v>0</v>
      </c>
      <c r="F610" s="4">
        <f>SUM($E548:F548)</f>
        <v>0</v>
      </c>
      <c r="G610" s="4">
        <f>SUM($E548:G548)</f>
        <v>0</v>
      </c>
      <c r="H610" s="4">
        <f>SUM($E548:H548)</f>
        <v>0</v>
      </c>
      <c r="I610" s="4">
        <f>SUM($E548:I548)</f>
        <v>0</v>
      </c>
      <c r="J610" s="4">
        <f>SUM($E548:J548)</f>
        <v>0</v>
      </c>
      <c r="K610" s="4">
        <f>SUM($E548:K548)</f>
        <v>0</v>
      </c>
      <c r="L610" s="4">
        <f>SUM($E548:L548)</f>
        <v>0</v>
      </c>
      <c r="M610" s="4">
        <f>SUM($E548:M548)</f>
        <v>0</v>
      </c>
      <c r="N610" s="4">
        <f>SUM($E548:N548)</f>
        <v>0</v>
      </c>
      <c r="O610" s="4">
        <f>SUM($E548:O548)</f>
        <v>0</v>
      </c>
      <c r="P610" s="4">
        <f>SUM($E548:P548)</f>
        <v>0</v>
      </c>
      <c r="Q610" s="4">
        <f>SUM($E548:Q548)</f>
        <v>0</v>
      </c>
      <c r="R610" s="4">
        <f>SUM($E548:R548)</f>
        <v>0</v>
      </c>
      <c r="S610" s="4">
        <f>SUM($E548:S548)</f>
        <v>0</v>
      </c>
      <c r="T610" s="4">
        <f>SUM($E548:T548)</f>
        <v>0</v>
      </c>
      <c r="U610" s="4">
        <f>SUM($E548:U548)</f>
        <v>0</v>
      </c>
      <c r="V610" s="4">
        <f>SUM($E548:V548)</f>
        <v>0</v>
      </c>
      <c r="W610" s="4">
        <f>SUM($E548:W548)</f>
        <v>0</v>
      </c>
      <c r="X610" s="4">
        <f>SUM($E548:X548)</f>
        <v>0</v>
      </c>
      <c r="Y610" s="4">
        <f>SUM($E548:Y548)</f>
        <v>0</v>
      </c>
      <c r="Z610" s="4">
        <f>SUM($E548:Z548)</f>
        <v>0</v>
      </c>
      <c r="AA610" s="4">
        <f>SUM($E548:AA548)</f>
        <v>0</v>
      </c>
      <c r="AB610" s="4">
        <f>SUM($E548:AB548)</f>
        <v>0</v>
      </c>
    </row>
    <row r="611" spans="2:28" outlineLevel="1">
      <c r="B611" s="556"/>
      <c r="C611" s="10" t="str">
        <f t="shared" si="123"/>
        <v xml:space="preserve">2 Bed / 2 Bath </v>
      </c>
      <c r="E611" s="4">
        <f>SUM($E549:E549)</f>
        <v>0</v>
      </c>
      <c r="F611" s="4">
        <f>SUM($E549:F549)</f>
        <v>0</v>
      </c>
      <c r="G611" s="4">
        <f>SUM($E549:G549)</f>
        <v>0</v>
      </c>
      <c r="H611" s="4">
        <f>SUM($E549:H549)</f>
        <v>0</v>
      </c>
      <c r="I611" s="4">
        <f>SUM($E549:I549)</f>
        <v>0</v>
      </c>
      <c r="J611" s="4">
        <f>SUM($E549:J549)</f>
        <v>0</v>
      </c>
      <c r="K611" s="4">
        <f>SUM($E549:K549)</f>
        <v>0</v>
      </c>
      <c r="L611" s="4">
        <f>SUM($E549:L549)</f>
        <v>0</v>
      </c>
      <c r="M611" s="4">
        <f>SUM($E549:M549)</f>
        <v>0</v>
      </c>
      <c r="N611" s="4">
        <f>SUM($E549:N549)</f>
        <v>0</v>
      </c>
      <c r="O611" s="4">
        <f>SUM($E549:O549)</f>
        <v>0</v>
      </c>
      <c r="P611" s="4">
        <f>SUM($E549:P549)</f>
        <v>0</v>
      </c>
      <c r="Q611" s="4">
        <f>SUM($E549:Q549)</f>
        <v>0</v>
      </c>
      <c r="R611" s="4">
        <f>SUM($E549:R549)</f>
        <v>0</v>
      </c>
      <c r="S611" s="4">
        <f>SUM($E549:S549)</f>
        <v>0</v>
      </c>
      <c r="T611" s="4">
        <f>SUM($E549:T549)</f>
        <v>0</v>
      </c>
      <c r="U611" s="4">
        <f>SUM($E549:U549)</f>
        <v>0</v>
      </c>
      <c r="V611" s="4">
        <f>SUM($E549:V549)</f>
        <v>0</v>
      </c>
      <c r="W611" s="4">
        <f>SUM($E549:W549)</f>
        <v>0</v>
      </c>
      <c r="X611" s="4">
        <f>SUM($E549:X549)</f>
        <v>0</v>
      </c>
      <c r="Y611" s="4">
        <f>SUM($E549:Y549)</f>
        <v>0</v>
      </c>
      <c r="Z611" s="4">
        <f>SUM($E549:Z549)</f>
        <v>0</v>
      </c>
      <c r="AA611" s="4">
        <f>SUM($E549:AA549)</f>
        <v>0</v>
      </c>
      <c r="AB611" s="4">
        <f>SUM($E549:AB549)</f>
        <v>0</v>
      </c>
    </row>
    <row r="612" spans="2:28" outlineLevel="1">
      <c r="B612" s="556"/>
      <c r="C612" s="10">
        <f t="shared" si="123"/>
        <v>0</v>
      </c>
      <c r="E612" s="4">
        <f>SUM($E550:E550)</f>
        <v>0</v>
      </c>
      <c r="F612" s="4">
        <f>SUM($E550:F550)</f>
        <v>0</v>
      </c>
      <c r="G612" s="4">
        <f>SUM($E550:G550)</f>
        <v>0</v>
      </c>
      <c r="H612" s="4">
        <f>SUM($E550:H550)</f>
        <v>0</v>
      </c>
      <c r="I612" s="4">
        <f>SUM($E550:I550)</f>
        <v>0</v>
      </c>
      <c r="J612" s="4">
        <f>SUM($E550:J550)</f>
        <v>0</v>
      </c>
      <c r="K612" s="4">
        <f>SUM($E550:K550)</f>
        <v>0</v>
      </c>
      <c r="L612" s="4">
        <f>SUM($E550:L550)</f>
        <v>0</v>
      </c>
      <c r="M612" s="4">
        <f>SUM($E550:M550)</f>
        <v>0</v>
      </c>
      <c r="N612" s="4">
        <f>SUM($E550:N550)</f>
        <v>0</v>
      </c>
      <c r="O612" s="4">
        <f>SUM($E550:O550)</f>
        <v>0</v>
      </c>
      <c r="P612" s="4">
        <f>SUM($E550:P550)</f>
        <v>0</v>
      </c>
      <c r="Q612" s="4">
        <f>SUM($E550:Q550)</f>
        <v>0</v>
      </c>
      <c r="R612" s="4">
        <f>SUM($E550:R550)</f>
        <v>0</v>
      </c>
      <c r="S612" s="4">
        <f>SUM($E550:S550)</f>
        <v>0</v>
      </c>
      <c r="T612" s="4">
        <f>SUM($E550:T550)</f>
        <v>0</v>
      </c>
      <c r="U612" s="4">
        <f>SUM($E550:U550)</f>
        <v>0</v>
      </c>
      <c r="V612" s="4">
        <f>SUM($E550:V550)</f>
        <v>0</v>
      </c>
      <c r="W612" s="4">
        <f>SUM($E550:W550)</f>
        <v>0</v>
      </c>
      <c r="X612" s="4">
        <f>SUM($E550:X550)</f>
        <v>0</v>
      </c>
      <c r="Y612" s="4">
        <f>SUM($E550:Y550)</f>
        <v>0</v>
      </c>
      <c r="Z612" s="4">
        <f>SUM($E550:Z550)</f>
        <v>0</v>
      </c>
      <c r="AA612" s="4">
        <f>SUM($E550:AA550)</f>
        <v>0</v>
      </c>
      <c r="AB612" s="4">
        <f>SUM($E550:AB550)</f>
        <v>0</v>
      </c>
    </row>
    <row r="613" spans="2:28" outlineLevel="1">
      <c r="B613" s="556"/>
      <c r="C613" s="10">
        <f t="shared" si="123"/>
        <v>0</v>
      </c>
      <c r="E613" s="4">
        <f>SUM($E551:E551)</f>
        <v>0</v>
      </c>
      <c r="F613" s="4">
        <f>SUM($E551:F551)</f>
        <v>0</v>
      </c>
      <c r="G613" s="4">
        <f>SUM($E551:G551)</f>
        <v>0</v>
      </c>
      <c r="H613" s="4">
        <f>SUM($E551:H551)</f>
        <v>0</v>
      </c>
      <c r="I613" s="4">
        <f>SUM($E551:I551)</f>
        <v>0</v>
      </c>
      <c r="J613" s="4">
        <f>SUM($E551:J551)</f>
        <v>0</v>
      </c>
      <c r="K613" s="4">
        <f>SUM($E551:K551)</f>
        <v>0</v>
      </c>
      <c r="L613" s="4">
        <f>SUM($E551:L551)</f>
        <v>0</v>
      </c>
      <c r="M613" s="4">
        <f>SUM($E551:M551)</f>
        <v>0</v>
      </c>
      <c r="N613" s="4">
        <f>SUM($E551:N551)</f>
        <v>0</v>
      </c>
      <c r="O613" s="4">
        <f>SUM($E551:O551)</f>
        <v>0</v>
      </c>
      <c r="P613" s="4">
        <f>SUM($E551:P551)</f>
        <v>0</v>
      </c>
      <c r="Q613" s="4">
        <f>SUM($E551:Q551)</f>
        <v>0</v>
      </c>
      <c r="R613" s="4">
        <f>SUM($E551:R551)</f>
        <v>0</v>
      </c>
      <c r="S613" s="4">
        <f>SUM($E551:S551)</f>
        <v>0</v>
      </c>
      <c r="T613" s="4">
        <f>SUM($E551:T551)</f>
        <v>0</v>
      </c>
      <c r="U613" s="4">
        <f>SUM($E551:U551)</f>
        <v>0</v>
      </c>
      <c r="V613" s="4">
        <f>SUM($E551:V551)</f>
        <v>0</v>
      </c>
      <c r="W613" s="4">
        <f>SUM($E551:W551)</f>
        <v>0</v>
      </c>
      <c r="X613" s="4">
        <f>SUM($E551:X551)</f>
        <v>0</v>
      </c>
      <c r="Y613" s="4">
        <f>SUM($E551:Y551)</f>
        <v>0</v>
      </c>
      <c r="Z613" s="4">
        <f>SUM($E551:Z551)</f>
        <v>0</v>
      </c>
      <c r="AA613" s="4">
        <f>SUM($E551:AA551)</f>
        <v>0</v>
      </c>
      <c r="AB613" s="4">
        <f>SUM($E551:AB551)</f>
        <v>0</v>
      </c>
    </row>
    <row r="614" spans="2:28" outlineLevel="1">
      <c r="B614" s="556"/>
      <c r="C614" s="10">
        <f t="shared" si="123"/>
        <v>0</v>
      </c>
      <c r="E614" s="4">
        <f>SUM($E552:E552)</f>
        <v>0</v>
      </c>
      <c r="F614" s="4">
        <f>SUM($E552:F552)</f>
        <v>0</v>
      </c>
      <c r="G614" s="4">
        <f>SUM($E552:G552)</f>
        <v>0</v>
      </c>
      <c r="H614" s="4">
        <f>SUM($E552:H552)</f>
        <v>0</v>
      </c>
      <c r="I614" s="4">
        <f>SUM($E552:I552)</f>
        <v>0</v>
      </c>
      <c r="J614" s="4">
        <f>SUM($E552:J552)</f>
        <v>0</v>
      </c>
      <c r="K614" s="4">
        <f>SUM($E552:K552)</f>
        <v>0</v>
      </c>
      <c r="L614" s="4">
        <f>SUM($E552:L552)</f>
        <v>0</v>
      </c>
      <c r="M614" s="4">
        <f>SUM($E552:M552)</f>
        <v>0</v>
      </c>
      <c r="N614" s="4">
        <f>SUM($E552:N552)</f>
        <v>0</v>
      </c>
      <c r="O614" s="4">
        <f>SUM($E552:O552)</f>
        <v>0</v>
      </c>
      <c r="P614" s="4">
        <f>SUM($E552:P552)</f>
        <v>0</v>
      </c>
      <c r="Q614" s="4">
        <f>SUM($E552:Q552)</f>
        <v>0</v>
      </c>
      <c r="R614" s="4">
        <f>SUM($E552:R552)</f>
        <v>0</v>
      </c>
      <c r="S614" s="4">
        <f>SUM($E552:S552)</f>
        <v>0</v>
      </c>
      <c r="T614" s="4">
        <f>SUM($E552:T552)</f>
        <v>0</v>
      </c>
      <c r="U614" s="4">
        <f>SUM($E552:U552)</f>
        <v>0</v>
      </c>
      <c r="V614" s="4">
        <f>SUM($E552:V552)</f>
        <v>0</v>
      </c>
      <c r="W614" s="4">
        <f>SUM($E552:W552)</f>
        <v>0</v>
      </c>
      <c r="X614" s="4">
        <f>SUM($E552:X552)</f>
        <v>0</v>
      </c>
      <c r="Y614" s="4">
        <f>SUM($E552:Y552)</f>
        <v>0</v>
      </c>
      <c r="Z614" s="4">
        <f>SUM($E552:Z552)</f>
        <v>0</v>
      </c>
      <c r="AA614" s="4">
        <f>SUM($E552:AA552)</f>
        <v>0</v>
      </c>
      <c r="AB614" s="4">
        <f>SUM($E552:AB552)</f>
        <v>0</v>
      </c>
    </row>
    <row r="615" spans="2:28" outlineLevel="1">
      <c r="B615" s="556"/>
      <c r="C615" s="10">
        <f t="shared" si="123"/>
        <v>0</v>
      </c>
      <c r="E615" s="4">
        <f>SUM($E553:E553)</f>
        <v>0</v>
      </c>
      <c r="F615" s="4">
        <f>SUM($E553:F553)</f>
        <v>0</v>
      </c>
      <c r="G615" s="4">
        <f>SUM($E553:G553)</f>
        <v>0</v>
      </c>
      <c r="H615" s="4">
        <f>SUM($E553:H553)</f>
        <v>0</v>
      </c>
      <c r="I615" s="4">
        <f>SUM($E553:I553)</f>
        <v>0</v>
      </c>
      <c r="J615" s="4">
        <f>SUM($E553:J553)</f>
        <v>0</v>
      </c>
      <c r="K615" s="4">
        <f>SUM($E553:K553)</f>
        <v>0</v>
      </c>
      <c r="L615" s="4">
        <f>SUM($E553:L553)</f>
        <v>0</v>
      </c>
      <c r="M615" s="4">
        <f>SUM($E553:M553)</f>
        <v>0</v>
      </c>
      <c r="N615" s="4">
        <f>SUM($E553:N553)</f>
        <v>0</v>
      </c>
      <c r="O615" s="4">
        <f>SUM($E553:O553)</f>
        <v>0</v>
      </c>
      <c r="P615" s="4">
        <f>SUM($E553:P553)</f>
        <v>0</v>
      </c>
      <c r="Q615" s="4">
        <f>SUM($E553:Q553)</f>
        <v>0</v>
      </c>
      <c r="R615" s="4">
        <f>SUM($E553:R553)</f>
        <v>0</v>
      </c>
      <c r="S615" s="4">
        <f>SUM($E553:S553)</f>
        <v>0</v>
      </c>
      <c r="T615" s="4">
        <f>SUM($E553:T553)</f>
        <v>0</v>
      </c>
      <c r="U615" s="4">
        <f>SUM($E553:U553)</f>
        <v>0</v>
      </c>
      <c r="V615" s="4">
        <f>SUM($E553:V553)</f>
        <v>0</v>
      </c>
      <c r="W615" s="4">
        <f>SUM($E553:W553)</f>
        <v>0</v>
      </c>
      <c r="X615" s="4">
        <f>SUM($E553:X553)</f>
        <v>0</v>
      </c>
      <c r="Y615" s="4">
        <f>SUM($E553:Y553)</f>
        <v>0</v>
      </c>
      <c r="Z615" s="4">
        <f>SUM($E553:Z553)</f>
        <v>0</v>
      </c>
      <c r="AA615" s="4">
        <f>SUM($E553:AA553)</f>
        <v>0</v>
      </c>
      <c r="AB615" s="4">
        <f>SUM($E553:AB553)</f>
        <v>0</v>
      </c>
    </row>
    <row r="616" spans="2:28" outlineLevel="1">
      <c r="B616" s="556"/>
      <c r="C616" s="10">
        <f t="shared" si="123"/>
        <v>0</v>
      </c>
      <c r="E616" s="4">
        <f>SUM($E554:E554)</f>
        <v>0</v>
      </c>
      <c r="F616" s="4">
        <f>SUM($E554:F554)</f>
        <v>0</v>
      </c>
      <c r="G616" s="4">
        <f>SUM($E554:G554)</f>
        <v>0</v>
      </c>
      <c r="H616" s="4">
        <f>SUM($E554:H554)</f>
        <v>0</v>
      </c>
      <c r="I616" s="4">
        <f>SUM($E554:I554)</f>
        <v>0</v>
      </c>
      <c r="J616" s="4">
        <f>SUM($E554:J554)</f>
        <v>0</v>
      </c>
      <c r="K616" s="4">
        <f>SUM($E554:K554)</f>
        <v>0</v>
      </c>
      <c r="L616" s="4">
        <f>SUM($E554:L554)</f>
        <v>0</v>
      </c>
      <c r="M616" s="4">
        <f>SUM($E554:M554)</f>
        <v>0</v>
      </c>
      <c r="N616" s="4">
        <f>SUM($E554:N554)</f>
        <v>0</v>
      </c>
      <c r="O616" s="4">
        <f>SUM($E554:O554)</f>
        <v>0</v>
      </c>
      <c r="P616" s="4">
        <f>SUM($E554:P554)</f>
        <v>0</v>
      </c>
      <c r="Q616" s="4">
        <f>SUM($E554:Q554)</f>
        <v>0</v>
      </c>
      <c r="R616" s="4">
        <f>SUM($E554:R554)</f>
        <v>0</v>
      </c>
      <c r="S616" s="4">
        <f>SUM($E554:S554)</f>
        <v>0</v>
      </c>
      <c r="T616" s="4">
        <f>SUM($E554:T554)</f>
        <v>0</v>
      </c>
      <c r="U616" s="4">
        <f>SUM($E554:U554)</f>
        <v>0</v>
      </c>
      <c r="V616" s="4">
        <f>SUM($E554:V554)</f>
        <v>0</v>
      </c>
      <c r="W616" s="4">
        <f>SUM($E554:W554)</f>
        <v>0</v>
      </c>
      <c r="X616" s="4">
        <f>SUM($E554:X554)</f>
        <v>0</v>
      </c>
      <c r="Y616" s="4">
        <f>SUM($E554:Y554)</f>
        <v>0</v>
      </c>
      <c r="Z616" s="4">
        <f>SUM($E554:Z554)</f>
        <v>0</v>
      </c>
      <c r="AA616" s="4">
        <f>SUM($E554:AA554)</f>
        <v>0</v>
      </c>
      <c r="AB616" s="4">
        <f>SUM($E554:AB554)</f>
        <v>0</v>
      </c>
    </row>
    <row r="617" spans="2:28" outlineLevel="1">
      <c r="B617" s="556"/>
      <c r="C617" s="10">
        <f t="shared" si="123"/>
        <v>0</v>
      </c>
      <c r="E617" s="4">
        <f>SUM($E555:E555)</f>
        <v>0</v>
      </c>
      <c r="F617" s="4">
        <f>SUM($E555:F555)</f>
        <v>0</v>
      </c>
      <c r="G617" s="4">
        <f>SUM($E555:G555)</f>
        <v>0</v>
      </c>
      <c r="H617" s="4">
        <f>SUM($E555:H555)</f>
        <v>0</v>
      </c>
      <c r="I617" s="4">
        <f>SUM($E555:I555)</f>
        <v>0</v>
      </c>
      <c r="J617" s="4">
        <f>SUM($E555:J555)</f>
        <v>0</v>
      </c>
      <c r="K617" s="4">
        <f>SUM($E555:K555)</f>
        <v>0</v>
      </c>
      <c r="L617" s="4">
        <f>SUM($E555:L555)</f>
        <v>0</v>
      </c>
      <c r="M617" s="4">
        <f>SUM($E555:M555)</f>
        <v>0</v>
      </c>
      <c r="N617" s="4">
        <f>SUM($E555:N555)</f>
        <v>0</v>
      </c>
      <c r="O617" s="4">
        <f>SUM($E555:O555)</f>
        <v>0</v>
      </c>
      <c r="P617" s="4">
        <f>SUM($E555:P555)</f>
        <v>0</v>
      </c>
      <c r="Q617" s="4">
        <f>SUM($E555:Q555)</f>
        <v>0</v>
      </c>
      <c r="R617" s="4">
        <f>SUM($E555:R555)</f>
        <v>0</v>
      </c>
      <c r="S617" s="4">
        <f>SUM($E555:S555)</f>
        <v>0</v>
      </c>
      <c r="T617" s="4">
        <f>SUM($E555:T555)</f>
        <v>0</v>
      </c>
      <c r="U617" s="4">
        <f>SUM($E555:U555)</f>
        <v>0</v>
      </c>
      <c r="V617" s="4">
        <f>SUM($E555:V555)</f>
        <v>0</v>
      </c>
      <c r="W617" s="4">
        <f>SUM($E555:W555)</f>
        <v>0</v>
      </c>
      <c r="X617" s="4">
        <f>SUM($E555:X555)</f>
        <v>0</v>
      </c>
      <c r="Y617" s="4">
        <f>SUM($E555:Y555)</f>
        <v>0</v>
      </c>
      <c r="Z617" s="4">
        <f>SUM($E555:Z555)</f>
        <v>0</v>
      </c>
      <c r="AA617" s="4">
        <f>SUM($E555:AA555)</f>
        <v>0</v>
      </c>
      <c r="AB617" s="4">
        <f>SUM($E555:AB555)</f>
        <v>0</v>
      </c>
    </row>
    <row r="618" spans="2:28" outlineLevel="1">
      <c r="B618" s="556"/>
      <c r="C618" s="10">
        <f t="shared" si="123"/>
        <v>0</v>
      </c>
      <c r="E618" s="4">
        <f>SUM($E556:E556)</f>
        <v>0</v>
      </c>
      <c r="F618" s="4">
        <f>SUM($E556:F556)</f>
        <v>0</v>
      </c>
      <c r="G618" s="4">
        <f>SUM($E556:G556)</f>
        <v>0</v>
      </c>
      <c r="H618" s="4">
        <f>SUM($E556:H556)</f>
        <v>0</v>
      </c>
      <c r="I618" s="4">
        <f>SUM($E556:I556)</f>
        <v>0</v>
      </c>
      <c r="J618" s="4">
        <f>SUM($E556:J556)</f>
        <v>0</v>
      </c>
      <c r="K618" s="4">
        <f>SUM($E556:K556)</f>
        <v>0</v>
      </c>
      <c r="L618" s="4">
        <f>SUM($E556:L556)</f>
        <v>0</v>
      </c>
      <c r="M618" s="4">
        <f>SUM($E556:M556)</f>
        <v>0</v>
      </c>
      <c r="N618" s="4">
        <f>SUM($E556:N556)</f>
        <v>0</v>
      </c>
      <c r="O618" s="4">
        <f>SUM($E556:O556)</f>
        <v>0</v>
      </c>
      <c r="P618" s="4">
        <f>SUM($E556:P556)</f>
        <v>0</v>
      </c>
      <c r="Q618" s="4">
        <f>SUM($E556:Q556)</f>
        <v>0</v>
      </c>
      <c r="R618" s="4">
        <f>SUM($E556:R556)</f>
        <v>0</v>
      </c>
      <c r="S618" s="4">
        <f>SUM($E556:S556)</f>
        <v>0</v>
      </c>
      <c r="T618" s="4">
        <f>SUM($E556:T556)</f>
        <v>0</v>
      </c>
      <c r="U618" s="4">
        <f>SUM($E556:U556)</f>
        <v>0</v>
      </c>
      <c r="V618" s="4">
        <f>SUM($E556:V556)</f>
        <v>0</v>
      </c>
      <c r="W618" s="4">
        <f>SUM($E556:W556)</f>
        <v>0</v>
      </c>
      <c r="X618" s="4">
        <f>SUM($E556:X556)</f>
        <v>0</v>
      </c>
      <c r="Y618" s="4">
        <f>SUM($E556:Y556)</f>
        <v>0</v>
      </c>
      <c r="Z618" s="4">
        <f>SUM($E556:Z556)</f>
        <v>0</v>
      </c>
      <c r="AA618" s="4">
        <f>SUM($E556:AA556)</f>
        <v>0</v>
      </c>
      <c r="AB618" s="4">
        <f>SUM($E556:AB556)</f>
        <v>0</v>
      </c>
    </row>
    <row r="619" spans="2:28" outlineLevel="1">
      <c r="B619" s="556"/>
      <c r="C619" s="10">
        <f t="shared" si="123"/>
        <v>0</v>
      </c>
      <c r="E619" s="4">
        <f>SUM($E557:E557)</f>
        <v>0</v>
      </c>
      <c r="F619" s="4">
        <f>SUM($E557:F557)</f>
        <v>0</v>
      </c>
      <c r="G619" s="4">
        <f>SUM($E557:G557)</f>
        <v>0</v>
      </c>
      <c r="H619" s="4">
        <f>SUM($E557:H557)</f>
        <v>0</v>
      </c>
      <c r="I619" s="4">
        <f>SUM($E557:I557)</f>
        <v>0</v>
      </c>
      <c r="J619" s="4">
        <f>SUM($E557:J557)</f>
        <v>0</v>
      </c>
      <c r="K619" s="4">
        <f>SUM($E557:K557)</f>
        <v>0</v>
      </c>
      <c r="L619" s="4">
        <f>SUM($E557:L557)</f>
        <v>0</v>
      </c>
      <c r="M619" s="4">
        <f>SUM($E557:M557)</f>
        <v>0</v>
      </c>
      <c r="N619" s="4">
        <f>SUM($E557:N557)</f>
        <v>0</v>
      </c>
      <c r="O619" s="4">
        <f>SUM($E557:O557)</f>
        <v>0</v>
      </c>
      <c r="P619" s="4">
        <f>SUM($E557:P557)</f>
        <v>0</v>
      </c>
      <c r="Q619" s="4">
        <f>SUM($E557:Q557)</f>
        <v>0</v>
      </c>
      <c r="R619" s="4">
        <f>SUM($E557:R557)</f>
        <v>0</v>
      </c>
      <c r="S619" s="4">
        <f>SUM($E557:S557)</f>
        <v>0</v>
      </c>
      <c r="T619" s="4">
        <f>SUM($E557:T557)</f>
        <v>0</v>
      </c>
      <c r="U619" s="4">
        <f>SUM($E557:U557)</f>
        <v>0</v>
      </c>
      <c r="V619" s="4">
        <f>SUM($E557:V557)</f>
        <v>0</v>
      </c>
      <c r="W619" s="4">
        <f>SUM($E557:W557)</f>
        <v>0</v>
      </c>
      <c r="X619" s="4">
        <f>SUM($E557:X557)</f>
        <v>0</v>
      </c>
      <c r="Y619" s="4">
        <f>SUM($E557:Y557)</f>
        <v>0</v>
      </c>
      <c r="Z619" s="4">
        <f>SUM($E557:Z557)</f>
        <v>0</v>
      </c>
      <c r="AA619" s="4">
        <f>SUM($E557:AA557)</f>
        <v>0</v>
      </c>
      <c r="AB619" s="4">
        <f>SUM($E557:AB557)</f>
        <v>0</v>
      </c>
    </row>
    <row r="620" spans="2:28" outlineLevel="1">
      <c r="B620" s="556"/>
      <c r="C620" s="10">
        <f t="shared" si="123"/>
        <v>0</v>
      </c>
      <c r="E620" s="4">
        <f>SUM($E558:E558)</f>
        <v>0</v>
      </c>
      <c r="F620" s="4">
        <f>SUM($E558:F558)</f>
        <v>0</v>
      </c>
      <c r="G620" s="4">
        <f>SUM($E558:G558)</f>
        <v>0</v>
      </c>
      <c r="H620" s="4">
        <f>SUM($E558:H558)</f>
        <v>0</v>
      </c>
      <c r="I620" s="4">
        <f>SUM($E558:I558)</f>
        <v>0</v>
      </c>
      <c r="J620" s="4">
        <f>SUM($E558:J558)</f>
        <v>0</v>
      </c>
      <c r="K620" s="4">
        <f>SUM($E558:K558)</f>
        <v>0</v>
      </c>
      <c r="L620" s="4">
        <f>SUM($E558:L558)</f>
        <v>0</v>
      </c>
      <c r="M620" s="4">
        <f>SUM($E558:M558)</f>
        <v>0</v>
      </c>
      <c r="N620" s="4">
        <f>SUM($E558:N558)</f>
        <v>0</v>
      </c>
      <c r="O620" s="4">
        <f>SUM($E558:O558)</f>
        <v>0</v>
      </c>
      <c r="P620" s="4">
        <f>SUM($E558:P558)</f>
        <v>0</v>
      </c>
      <c r="Q620" s="4">
        <f>SUM($E558:Q558)</f>
        <v>0</v>
      </c>
      <c r="R620" s="4">
        <f>SUM($E558:R558)</f>
        <v>0</v>
      </c>
      <c r="S620" s="4">
        <f>SUM($E558:S558)</f>
        <v>0</v>
      </c>
      <c r="T620" s="4">
        <f>SUM($E558:T558)</f>
        <v>0</v>
      </c>
      <c r="U620" s="4">
        <f>SUM($E558:U558)</f>
        <v>0</v>
      </c>
      <c r="V620" s="4">
        <f>SUM($E558:V558)</f>
        <v>0</v>
      </c>
      <c r="W620" s="4">
        <f>SUM($E558:W558)</f>
        <v>0</v>
      </c>
      <c r="X620" s="4">
        <f>SUM($E558:X558)</f>
        <v>0</v>
      </c>
      <c r="Y620" s="4">
        <f>SUM($E558:Y558)</f>
        <v>0</v>
      </c>
      <c r="Z620" s="4">
        <f>SUM($E558:Z558)</f>
        <v>0</v>
      </c>
      <c r="AA620" s="4">
        <f>SUM($E558:AA558)</f>
        <v>0</v>
      </c>
      <c r="AB620" s="4">
        <f>SUM($E558:AB558)</f>
        <v>0</v>
      </c>
    </row>
    <row r="621" spans="2:28" outlineLevel="1">
      <c r="B621" s="556"/>
      <c r="C621" s="10">
        <f t="shared" si="123"/>
        <v>0</v>
      </c>
      <c r="E621" s="4">
        <f>SUM($E559:E559)</f>
        <v>0</v>
      </c>
      <c r="F621" s="4">
        <f>SUM($E559:F559)</f>
        <v>0</v>
      </c>
      <c r="G621" s="4">
        <f>SUM($E559:G559)</f>
        <v>0</v>
      </c>
      <c r="H621" s="4">
        <f>SUM($E559:H559)</f>
        <v>0</v>
      </c>
      <c r="I621" s="4">
        <f>SUM($E559:I559)</f>
        <v>0</v>
      </c>
      <c r="J621" s="4">
        <f>SUM($E559:J559)</f>
        <v>0</v>
      </c>
      <c r="K621" s="4">
        <f>SUM($E559:K559)</f>
        <v>0</v>
      </c>
      <c r="L621" s="4">
        <f>SUM($E559:L559)</f>
        <v>0</v>
      </c>
      <c r="M621" s="4">
        <f>SUM($E559:M559)</f>
        <v>0</v>
      </c>
      <c r="N621" s="4">
        <f>SUM($E559:N559)</f>
        <v>0</v>
      </c>
      <c r="O621" s="4">
        <f>SUM($E559:O559)</f>
        <v>0</v>
      </c>
      <c r="P621" s="4">
        <f>SUM($E559:P559)</f>
        <v>0</v>
      </c>
      <c r="Q621" s="4">
        <f>SUM($E559:Q559)</f>
        <v>0</v>
      </c>
      <c r="R621" s="4">
        <f>SUM($E559:R559)</f>
        <v>0</v>
      </c>
      <c r="S621" s="4">
        <f>SUM($E559:S559)</f>
        <v>0</v>
      </c>
      <c r="T621" s="4">
        <f>SUM($E559:T559)</f>
        <v>0</v>
      </c>
      <c r="U621" s="4">
        <f>SUM($E559:U559)</f>
        <v>0</v>
      </c>
      <c r="V621" s="4">
        <f>SUM($E559:V559)</f>
        <v>0</v>
      </c>
      <c r="W621" s="4">
        <f>SUM($E559:W559)</f>
        <v>0</v>
      </c>
      <c r="X621" s="4">
        <f>SUM($E559:X559)</f>
        <v>0</v>
      </c>
      <c r="Y621" s="4">
        <f>SUM($E559:Y559)</f>
        <v>0</v>
      </c>
      <c r="Z621" s="4">
        <f>SUM($E559:Z559)</f>
        <v>0</v>
      </c>
      <c r="AA621" s="4">
        <f>SUM($E559:AA559)</f>
        <v>0</v>
      </c>
      <c r="AB621" s="4">
        <f>SUM($E559:AB559)</f>
        <v>0</v>
      </c>
    </row>
    <row r="622" spans="2:28" outlineLevel="1">
      <c r="B622" s="556"/>
      <c r="C622" s="10">
        <f t="shared" si="123"/>
        <v>0</v>
      </c>
      <c r="E622" s="4">
        <f>SUM($E560:E560)</f>
        <v>0</v>
      </c>
      <c r="F622" s="4">
        <f>SUM($E560:F560)</f>
        <v>0</v>
      </c>
      <c r="G622" s="4">
        <f>SUM($E560:G560)</f>
        <v>0</v>
      </c>
      <c r="H622" s="4">
        <f>SUM($E560:H560)</f>
        <v>0</v>
      </c>
      <c r="I622" s="4">
        <f>SUM($E560:I560)</f>
        <v>0</v>
      </c>
      <c r="J622" s="4">
        <f>SUM($E560:J560)</f>
        <v>0</v>
      </c>
      <c r="K622" s="4">
        <f>SUM($E560:K560)</f>
        <v>0</v>
      </c>
      <c r="L622" s="4">
        <f>SUM($E560:L560)</f>
        <v>0</v>
      </c>
      <c r="M622" s="4">
        <f>SUM($E560:M560)</f>
        <v>0</v>
      </c>
      <c r="N622" s="4">
        <f>SUM($E560:N560)</f>
        <v>0</v>
      </c>
      <c r="O622" s="4">
        <f>SUM($E560:O560)</f>
        <v>0</v>
      </c>
      <c r="P622" s="4">
        <f>SUM($E560:P560)</f>
        <v>0</v>
      </c>
      <c r="Q622" s="4">
        <f>SUM($E560:Q560)</f>
        <v>0</v>
      </c>
      <c r="R622" s="4">
        <f>SUM($E560:R560)</f>
        <v>0</v>
      </c>
      <c r="S622" s="4">
        <f>SUM($E560:S560)</f>
        <v>0</v>
      </c>
      <c r="T622" s="4">
        <f>SUM($E560:T560)</f>
        <v>0</v>
      </c>
      <c r="U622" s="4">
        <f>SUM($E560:U560)</f>
        <v>0</v>
      </c>
      <c r="V622" s="4">
        <f>SUM($E560:V560)</f>
        <v>0</v>
      </c>
      <c r="W622" s="4">
        <f>SUM($E560:W560)</f>
        <v>0</v>
      </c>
      <c r="X622" s="4">
        <f>SUM($E560:X560)</f>
        <v>0</v>
      </c>
      <c r="Y622" s="4">
        <f>SUM($E560:Y560)</f>
        <v>0</v>
      </c>
      <c r="Z622" s="4">
        <f>SUM($E560:Z560)</f>
        <v>0</v>
      </c>
      <c r="AA622" s="4">
        <f>SUM($E560:AA560)</f>
        <v>0</v>
      </c>
      <c r="AB622" s="4">
        <f>SUM($E560:AB560)</f>
        <v>0</v>
      </c>
    </row>
    <row r="623" spans="2:28" outlineLevel="1">
      <c r="B623" s="556"/>
      <c r="C623" s="10">
        <f t="shared" si="123"/>
        <v>0</v>
      </c>
      <c r="E623" s="4">
        <f>SUM($E561:E561)</f>
        <v>0</v>
      </c>
      <c r="F623" s="4">
        <f>SUM($E561:F561)</f>
        <v>0</v>
      </c>
      <c r="G623" s="4">
        <f>SUM($E561:G561)</f>
        <v>0</v>
      </c>
      <c r="H623" s="4">
        <f>SUM($E561:H561)</f>
        <v>0</v>
      </c>
      <c r="I623" s="4">
        <f>SUM($E561:I561)</f>
        <v>0</v>
      </c>
      <c r="J623" s="4">
        <f>SUM($E561:J561)</f>
        <v>0</v>
      </c>
      <c r="K623" s="4">
        <f>SUM($E561:K561)</f>
        <v>0</v>
      </c>
      <c r="L623" s="4">
        <f>SUM($E561:L561)</f>
        <v>0</v>
      </c>
      <c r="M623" s="4">
        <f>SUM($E561:M561)</f>
        <v>0</v>
      </c>
      <c r="N623" s="4">
        <f>SUM($E561:N561)</f>
        <v>0</v>
      </c>
      <c r="O623" s="4">
        <f>SUM($E561:O561)</f>
        <v>0</v>
      </c>
      <c r="P623" s="4">
        <f>SUM($E561:P561)</f>
        <v>0</v>
      </c>
      <c r="Q623" s="4">
        <f>SUM($E561:Q561)</f>
        <v>0</v>
      </c>
      <c r="R623" s="4">
        <f>SUM($E561:R561)</f>
        <v>0</v>
      </c>
      <c r="S623" s="4">
        <f>SUM($E561:S561)</f>
        <v>0</v>
      </c>
      <c r="T623" s="4">
        <f>SUM($E561:T561)</f>
        <v>0</v>
      </c>
      <c r="U623" s="4">
        <f>SUM($E561:U561)</f>
        <v>0</v>
      </c>
      <c r="V623" s="4">
        <f>SUM($E561:V561)</f>
        <v>0</v>
      </c>
      <c r="W623" s="4">
        <f>SUM($E561:W561)</f>
        <v>0</v>
      </c>
      <c r="X623" s="4">
        <f>SUM($E561:X561)</f>
        <v>0</v>
      </c>
      <c r="Y623" s="4">
        <f>SUM($E561:Y561)</f>
        <v>0</v>
      </c>
      <c r="Z623" s="4">
        <f>SUM($E561:Z561)</f>
        <v>0</v>
      </c>
      <c r="AA623" s="4">
        <f>SUM($E561:AA561)</f>
        <v>0</v>
      </c>
      <c r="AB623" s="4">
        <f>SUM($E561:AB561)</f>
        <v>0</v>
      </c>
    </row>
    <row r="624" spans="2:28" outlineLevel="1"/>
    <row r="625" spans="2:38" outlineLevel="1"/>
    <row r="626" spans="2:38" outlineLevel="1"/>
    <row r="627" spans="2:38" outlineLevel="1"/>
    <row r="628" spans="2:38" outlineLevel="1">
      <c r="D628" s="5" t="s">
        <v>182</v>
      </c>
      <c r="E628" s="4">
        <v>1</v>
      </c>
      <c r="F628" s="4">
        <v>1</v>
      </c>
      <c r="G628" s="4">
        <v>1</v>
      </c>
      <c r="H628" s="4">
        <v>1</v>
      </c>
      <c r="I628" s="4">
        <v>1</v>
      </c>
      <c r="J628" s="4">
        <v>1</v>
      </c>
      <c r="K628" s="4">
        <v>1</v>
      </c>
      <c r="L628" s="4">
        <v>1</v>
      </c>
      <c r="M628" s="4">
        <v>1</v>
      </c>
      <c r="N628" s="4">
        <v>1</v>
      </c>
      <c r="O628" s="4">
        <v>1</v>
      </c>
      <c r="P628" s="4">
        <v>1</v>
      </c>
      <c r="Q628" s="4">
        <v>2</v>
      </c>
      <c r="R628" s="4">
        <v>2</v>
      </c>
      <c r="S628" s="4">
        <v>2</v>
      </c>
      <c r="T628" s="4">
        <v>2</v>
      </c>
      <c r="U628" s="4">
        <v>2</v>
      </c>
      <c r="V628" s="4">
        <v>2</v>
      </c>
      <c r="W628" s="4">
        <v>2</v>
      </c>
      <c r="X628" s="4">
        <v>2</v>
      </c>
      <c r="Y628" s="4">
        <v>2</v>
      </c>
      <c r="Z628" s="4">
        <v>2</v>
      </c>
      <c r="AA628" s="4">
        <v>2</v>
      </c>
      <c r="AB628" s="4">
        <v>2</v>
      </c>
    </row>
    <row r="629" spans="2:38" s="5" customFormat="1" ht="15" customHeight="1" outlineLevel="1">
      <c r="D629" s="202" t="s">
        <v>187</v>
      </c>
      <c r="E629" s="203">
        <v>1</v>
      </c>
      <c r="F629" s="20">
        <f>E629+1</f>
        <v>2</v>
      </c>
      <c r="G629" s="20">
        <f t="shared" ref="G629:AB629" si="124">F629+1</f>
        <v>3</v>
      </c>
      <c r="H629" s="20">
        <f t="shared" si="124"/>
        <v>4</v>
      </c>
      <c r="I629" s="20">
        <f t="shared" si="124"/>
        <v>5</v>
      </c>
      <c r="J629" s="20">
        <f t="shared" si="124"/>
        <v>6</v>
      </c>
      <c r="K629" s="20">
        <f t="shared" si="124"/>
        <v>7</v>
      </c>
      <c r="L629" s="20">
        <f t="shared" si="124"/>
        <v>8</v>
      </c>
      <c r="M629" s="20">
        <f t="shared" si="124"/>
        <v>9</v>
      </c>
      <c r="N629" s="20">
        <f t="shared" si="124"/>
        <v>10</v>
      </c>
      <c r="O629" s="20">
        <f t="shared" si="124"/>
        <v>11</v>
      </c>
      <c r="P629" s="20">
        <f t="shared" si="124"/>
        <v>12</v>
      </c>
      <c r="Q629" s="20">
        <f t="shared" si="124"/>
        <v>13</v>
      </c>
      <c r="R629" s="20">
        <f t="shared" si="124"/>
        <v>14</v>
      </c>
      <c r="S629" s="20">
        <f t="shared" si="124"/>
        <v>15</v>
      </c>
      <c r="T629" s="20">
        <f t="shared" si="124"/>
        <v>16</v>
      </c>
      <c r="U629" s="20">
        <f t="shared" si="124"/>
        <v>17</v>
      </c>
      <c r="V629" s="20">
        <f t="shared" si="124"/>
        <v>18</v>
      </c>
      <c r="W629" s="20">
        <f t="shared" si="124"/>
        <v>19</v>
      </c>
      <c r="X629" s="20">
        <f t="shared" si="124"/>
        <v>20</v>
      </c>
      <c r="Y629" s="20">
        <f t="shared" si="124"/>
        <v>21</v>
      </c>
      <c r="Z629" s="20">
        <f t="shared" si="124"/>
        <v>22</v>
      </c>
      <c r="AA629" s="20">
        <f t="shared" si="124"/>
        <v>23</v>
      </c>
      <c r="AB629" s="20">
        <f t="shared" si="124"/>
        <v>24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2:38" ht="15" customHeight="1" outlineLevel="1">
      <c r="D630" s="32"/>
      <c r="E630" s="20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38" ht="15" customHeight="1" outlineLevel="1">
      <c r="C631" s="86" t="s">
        <v>200</v>
      </c>
      <c r="D631" s="256">
        <f>E631</f>
        <v>26</v>
      </c>
      <c r="E631" s="253">
        <f>C159</f>
        <v>26</v>
      </c>
      <c r="F631" s="254">
        <f>E631</f>
        <v>26</v>
      </c>
      <c r="G631" s="255">
        <f t="shared" ref="G631:AB631" si="125">F631</f>
        <v>26</v>
      </c>
      <c r="H631" s="255">
        <f t="shared" si="125"/>
        <v>26</v>
      </c>
      <c r="I631" s="255">
        <f t="shared" si="125"/>
        <v>26</v>
      </c>
      <c r="J631" s="255">
        <f t="shared" si="125"/>
        <v>26</v>
      </c>
      <c r="K631" s="255">
        <f t="shared" si="125"/>
        <v>26</v>
      </c>
      <c r="L631" s="255">
        <f t="shared" si="125"/>
        <v>26</v>
      </c>
      <c r="M631" s="255">
        <f t="shared" si="125"/>
        <v>26</v>
      </c>
      <c r="N631" s="255">
        <f t="shared" si="125"/>
        <v>26</v>
      </c>
      <c r="O631" s="255">
        <f t="shared" si="125"/>
        <v>26</v>
      </c>
      <c r="P631" s="255">
        <f t="shared" si="125"/>
        <v>26</v>
      </c>
      <c r="Q631" s="255">
        <f t="shared" si="125"/>
        <v>26</v>
      </c>
      <c r="R631" s="255">
        <f t="shared" si="125"/>
        <v>26</v>
      </c>
      <c r="S631" s="255">
        <f t="shared" si="125"/>
        <v>26</v>
      </c>
      <c r="T631" s="255">
        <f t="shared" si="125"/>
        <v>26</v>
      </c>
      <c r="U631" s="255">
        <f t="shared" si="125"/>
        <v>26</v>
      </c>
      <c r="V631" s="255">
        <f t="shared" si="125"/>
        <v>26</v>
      </c>
      <c r="W631" s="255">
        <f t="shared" si="125"/>
        <v>26</v>
      </c>
      <c r="X631" s="255">
        <f t="shared" si="125"/>
        <v>26</v>
      </c>
      <c r="Y631" s="255">
        <f t="shared" si="125"/>
        <v>26</v>
      </c>
      <c r="Z631" s="255">
        <f t="shared" si="125"/>
        <v>26</v>
      </c>
      <c r="AA631" s="255">
        <f t="shared" si="125"/>
        <v>26</v>
      </c>
      <c r="AB631" s="255">
        <f t="shared" si="125"/>
        <v>26</v>
      </c>
    </row>
    <row r="632" spans="2:38" ht="15" customHeight="1" outlineLevel="1">
      <c r="C632" s="86" t="s">
        <v>288</v>
      </c>
      <c r="D632" s="256">
        <f>SUM(D563:D566)</f>
        <v>25</v>
      </c>
      <c r="E632" s="280">
        <f>SUM(E563:E592)</f>
        <v>25</v>
      </c>
      <c r="F632" s="281">
        <f t="shared" ref="F632:AB632" si="126">SUM(F563:F592)</f>
        <v>25</v>
      </c>
      <c r="G632" s="281">
        <f t="shared" si="126"/>
        <v>25</v>
      </c>
      <c r="H632" s="281">
        <f t="shared" si="126"/>
        <v>24</v>
      </c>
      <c r="I632" s="281">
        <f t="shared" si="126"/>
        <v>24</v>
      </c>
      <c r="J632" s="281">
        <f t="shared" si="126"/>
        <v>24</v>
      </c>
      <c r="K632" s="281">
        <f t="shared" si="126"/>
        <v>23</v>
      </c>
      <c r="L632" s="281">
        <f t="shared" si="126"/>
        <v>23</v>
      </c>
      <c r="M632" s="281">
        <f t="shared" si="126"/>
        <v>23</v>
      </c>
      <c r="N632" s="281">
        <f t="shared" si="126"/>
        <v>22</v>
      </c>
      <c r="O632" s="281">
        <f t="shared" si="126"/>
        <v>22</v>
      </c>
      <c r="P632" s="281">
        <f t="shared" si="126"/>
        <v>22</v>
      </c>
      <c r="Q632" s="281">
        <f t="shared" si="126"/>
        <v>21</v>
      </c>
      <c r="R632" s="281">
        <f t="shared" si="126"/>
        <v>21</v>
      </c>
      <c r="S632" s="281">
        <f t="shared" si="126"/>
        <v>21</v>
      </c>
      <c r="T632" s="281">
        <f t="shared" si="126"/>
        <v>20</v>
      </c>
      <c r="U632" s="281">
        <f t="shared" si="126"/>
        <v>20</v>
      </c>
      <c r="V632" s="281">
        <f t="shared" si="126"/>
        <v>20</v>
      </c>
      <c r="W632" s="281">
        <f t="shared" si="126"/>
        <v>19</v>
      </c>
      <c r="X632" s="281">
        <f t="shared" si="126"/>
        <v>19</v>
      </c>
      <c r="Y632" s="281">
        <f t="shared" si="126"/>
        <v>19</v>
      </c>
      <c r="Z632" s="281">
        <f t="shared" si="126"/>
        <v>18</v>
      </c>
      <c r="AA632" s="281">
        <f t="shared" si="126"/>
        <v>18</v>
      </c>
      <c r="AB632" s="281">
        <f t="shared" si="126"/>
        <v>18</v>
      </c>
    </row>
    <row r="633" spans="2:38" ht="15" customHeight="1" outlineLevel="1">
      <c r="C633" s="86" t="s">
        <v>289</v>
      </c>
      <c r="D633" s="256">
        <v>0</v>
      </c>
      <c r="E633" s="282">
        <f>SUM(E594:E623)</f>
        <v>0</v>
      </c>
      <c r="F633" s="281">
        <f t="shared" ref="F633:AB633" si="127">SUM(F594:F623)</f>
        <v>0</v>
      </c>
      <c r="G633" s="281">
        <f t="shared" si="127"/>
        <v>1</v>
      </c>
      <c r="H633" s="281">
        <f t="shared" si="127"/>
        <v>1</v>
      </c>
      <c r="I633" s="281">
        <f t="shared" si="127"/>
        <v>1</v>
      </c>
      <c r="J633" s="281">
        <f t="shared" si="127"/>
        <v>2</v>
      </c>
      <c r="K633" s="281">
        <f t="shared" si="127"/>
        <v>2</v>
      </c>
      <c r="L633" s="281">
        <f t="shared" si="127"/>
        <v>2</v>
      </c>
      <c r="M633" s="281">
        <f t="shared" si="127"/>
        <v>3</v>
      </c>
      <c r="N633" s="281">
        <f t="shared" si="127"/>
        <v>3</v>
      </c>
      <c r="O633" s="281">
        <f t="shared" si="127"/>
        <v>3</v>
      </c>
      <c r="P633" s="281">
        <f t="shared" si="127"/>
        <v>4</v>
      </c>
      <c r="Q633" s="281">
        <f t="shared" si="127"/>
        <v>4</v>
      </c>
      <c r="R633" s="281">
        <f t="shared" si="127"/>
        <v>4</v>
      </c>
      <c r="S633" s="281">
        <f t="shared" si="127"/>
        <v>5</v>
      </c>
      <c r="T633" s="281">
        <f t="shared" si="127"/>
        <v>5</v>
      </c>
      <c r="U633" s="281">
        <f t="shared" si="127"/>
        <v>5</v>
      </c>
      <c r="V633" s="281">
        <f t="shared" si="127"/>
        <v>6</v>
      </c>
      <c r="W633" s="281">
        <f t="shared" si="127"/>
        <v>6</v>
      </c>
      <c r="X633" s="281">
        <f t="shared" si="127"/>
        <v>6</v>
      </c>
      <c r="Y633" s="281">
        <f t="shared" si="127"/>
        <v>7</v>
      </c>
      <c r="Z633" s="281">
        <f t="shared" si="127"/>
        <v>7</v>
      </c>
      <c r="AA633" s="281">
        <f t="shared" si="127"/>
        <v>7</v>
      </c>
      <c r="AB633" s="281">
        <f t="shared" si="127"/>
        <v>8</v>
      </c>
    </row>
    <row r="634" spans="2:38" ht="15" customHeight="1" outlineLevel="1">
      <c r="C634" s="86" t="s">
        <v>201</v>
      </c>
      <c r="D634" s="256">
        <f>D632+D633</f>
        <v>25</v>
      </c>
      <c r="E634" s="280">
        <f>E632+E633</f>
        <v>25</v>
      </c>
      <c r="F634" s="281">
        <f t="shared" ref="F634:AB634" si="128">F632+F633</f>
        <v>25</v>
      </c>
      <c r="G634" s="281">
        <f t="shared" si="128"/>
        <v>26</v>
      </c>
      <c r="H634" s="281">
        <f t="shared" si="128"/>
        <v>25</v>
      </c>
      <c r="I634" s="281">
        <f t="shared" si="128"/>
        <v>25</v>
      </c>
      <c r="J634" s="281">
        <f t="shared" si="128"/>
        <v>26</v>
      </c>
      <c r="K634" s="281">
        <f t="shared" si="128"/>
        <v>25</v>
      </c>
      <c r="L634" s="281">
        <f t="shared" si="128"/>
        <v>25</v>
      </c>
      <c r="M634" s="281">
        <f t="shared" si="128"/>
        <v>26</v>
      </c>
      <c r="N634" s="281">
        <f t="shared" si="128"/>
        <v>25</v>
      </c>
      <c r="O634" s="281">
        <f t="shared" si="128"/>
        <v>25</v>
      </c>
      <c r="P634" s="281">
        <f t="shared" si="128"/>
        <v>26</v>
      </c>
      <c r="Q634" s="281">
        <f t="shared" si="128"/>
        <v>25</v>
      </c>
      <c r="R634" s="281">
        <f t="shared" si="128"/>
        <v>25</v>
      </c>
      <c r="S634" s="281">
        <f t="shared" si="128"/>
        <v>26</v>
      </c>
      <c r="T634" s="281">
        <f t="shared" si="128"/>
        <v>25</v>
      </c>
      <c r="U634" s="281">
        <f t="shared" si="128"/>
        <v>25</v>
      </c>
      <c r="V634" s="281">
        <f t="shared" si="128"/>
        <v>26</v>
      </c>
      <c r="W634" s="281">
        <f t="shared" si="128"/>
        <v>25</v>
      </c>
      <c r="X634" s="281">
        <f t="shared" si="128"/>
        <v>25</v>
      </c>
      <c r="Y634" s="281">
        <f t="shared" si="128"/>
        <v>26</v>
      </c>
      <c r="Z634" s="281">
        <f t="shared" si="128"/>
        <v>25</v>
      </c>
      <c r="AA634" s="281">
        <f t="shared" si="128"/>
        <v>25</v>
      </c>
      <c r="AB634" s="281">
        <f t="shared" si="128"/>
        <v>26</v>
      </c>
    </row>
    <row r="635" spans="2:38" ht="15" customHeight="1" outlineLevel="1">
      <c r="C635" s="86" t="s">
        <v>202</v>
      </c>
      <c r="D635" s="257">
        <f>D634/D631</f>
        <v>0.96153846153846156</v>
      </c>
      <c r="E635" s="205">
        <f>E634/E631</f>
        <v>0.96153846153846156</v>
      </c>
      <c r="F635" s="206">
        <f t="shared" ref="F635:AB635" si="129">F634/F631</f>
        <v>0.96153846153846156</v>
      </c>
      <c r="G635" s="206">
        <f t="shared" si="129"/>
        <v>1</v>
      </c>
      <c r="H635" s="206">
        <f t="shared" si="129"/>
        <v>0.96153846153846156</v>
      </c>
      <c r="I635" s="206">
        <f t="shared" si="129"/>
        <v>0.96153846153846156</v>
      </c>
      <c r="J635" s="206">
        <f t="shared" si="129"/>
        <v>1</v>
      </c>
      <c r="K635" s="206">
        <f t="shared" si="129"/>
        <v>0.96153846153846156</v>
      </c>
      <c r="L635" s="206">
        <f t="shared" si="129"/>
        <v>0.96153846153846156</v>
      </c>
      <c r="M635" s="206">
        <f t="shared" si="129"/>
        <v>1</v>
      </c>
      <c r="N635" s="206">
        <f t="shared" si="129"/>
        <v>0.96153846153846156</v>
      </c>
      <c r="O635" s="206">
        <f t="shared" si="129"/>
        <v>0.96153846153846156</v>
      </c>
      <c r="P635" s="206">
        <f t="shared" si="129"/>
        <v>1</v>
      </c>
      <c r="Q635" s="206">
        <f t="shared" si="129"/>
        <v>0.96153846153846156</v>
      </c>
      <c r="R635" s="206">
        <f t="shared" si="129"/>
        <v>0.96153846153846156</v>
      </c>
      <c r="S635" s="206">
        <f t="shared" si="129"/>
        <v>1</v>
      </c>
      <c r="T635" s="206">
        <f t="shared" si="129"/>
        <v>0.96153846153846156</v>
      </c>
      <c r="U635" s="206">
        <f t="shared" si="129"/>
        <v>0.96153846153846156</v>
      </c>
      <c r="V635" s="206">
        <f t="shared" si="129"/>
        <v>1</v>
      </c>
      <c r="W635" s="206">
        <f t="shared" si="129"/>
        <v>0.96153846153846156</v>
      </c>
      <c r="X635" s="206">
        <f t="shared" si="129"/>
        <v>0.96153846153846156</v>
      </c>
      <c r="Y635" s="206">
        <f t="shared" si="129"/>
        <v>1</v>
      </c>
      <c r="Z635" s="206">
        <f t="shared" si="129"/>
        <v>0.96153846153846156</v>
      </c>
      <c r="AA635" s="206">
        <f t="shared" si="129"/>
        <v>0.96153846153846156</v>
      </c>
      <c r="AB635" s="206">
        <f t="shared" si="129"/>
        <v>1</v>
      </c>
    </row>
    <row r="636" spans="2:38" ht="15" customHeight="1" outlineLevel="1">
      <c r="C636" s="207"/>
      <c r="D636" s="229"/>
      <c r="E636" s="208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</row>
    <row r="637" spans="2:38" outlineLevel="1">
      <c r="C637" s="23" t="s">
        <v>28</v>
      </c>
      <c r="D637" s="229"/>
      <c r="E637" s="210"/>
      <c r="I637" s="4"/>
      <c r="J637" s="4"/>
      <c r="K637" s="4"/>
      <c r="L637" s="4"/>
      <c r="M637" s="4"/>
    </row>
    <row r="638" spans="2:38" outlineLevel="1">
      <c r="C638" s="211" t="s">
        <v>29</v>
      </c>
      <c r="D638" s="229"/>
      <c r="E638" s="210"/>
      <c r="F638" s="15"/>
      <c r="G638" s="15"/>
      <c r="H638" s="15"/>
      <c r="I638" s="15"/>
      <c r="J638" s="15"/>
      <c r="K638" s="4"/>
      <c r="L638" s="4"/>
      <c r="M638" s="4"/>
    </row>
    <row r="639" spans="2:38" outlineLevel="1">
      <c r="B639" s="556">
        <f>B594</f>
        <v>0</v>
      </c>
      <c r="C639" s="212" t="str">
        <f>C594</f>
        <v>Studio</v>
      </c>
      <c r="D639" s="260">
        <f t="shared" ref="D639:D668" si="130">I129</f>
        <v>0</v>
      </c>
      <c r="E639" s="261">
        <f t="shared" ref="E639:AB639" si="131">($L129*($D344-$U344)+$H129*$U344)*(1+HLOOKUP(E$628,$E$181:$N$182,2,FALSE))</f>
        <v>0</v>
      </c>
      <c r="F639" s="262">
        <f t="shared" si="131"/>
        <v>0</v>
      </c>
      <c r="G639" s="262">
        <f t="shared" si="131"/>
        <v>0</v>
      </c>
      <c r="H639" s="262">
        <f t="shared" si="131"/>
        <v>0</v>
      </c>
      <c r="I639" s="262">
        <f t="shared" si="131"/>
        <v>0</v>
      </c>
      <c r="J639" s="262">
        <f t="shared" si="131"/>
        <v>0</v>
      </c>
      <c r="K639" s="262">
        <f t="shared" si="131"/>
        <v>0</v>
      </c>
      <c r="L639" s="262">
        <f t="shared" si="131"/>
        <v>0</v>
      </c>
      <c r="M639" s="262">
        <f t="shared" si="131"/>
        <v>0</v>
      </c>
      <c r="N639" s="262">
        <f t="shared" si="131"/>
        <v>0</v>
      </c>
      <c r="O639" s="262">
        <f t="shared" si="131"/>
        <v>0</v>
      </c>
      <c r="P639" s="262">
        <f t="shared" si="131"/>
        <v>0</v>
      </c>
      <c r="Q639" s="262">
        <f t="shared" si="131"/>
        <v>0</v>
      </c>
      <c r="R639" s="262">
        <f t="shared" si="131"/>
        <v>0</v>
      </c>
      <c r="S639" s="262">
        <f t="shared" si="131"/>
        <v>0</v>
      </c>
      <c r="T639" s="262">
        <f t="shared" si="131"/>
        <v>0</v>
      </c>
      <c r="U639" s="262">
        <f t="shared" si="131"/>
        <v>0</v>
      </c>
      <c r="V639" s="262">
        <f t="shared" si="131"/>
        <v>0</v>
      </c>
      <c r="W639" s="262">
        <f t="shared" si="131"/>
        <v>0</v>
      </c>
      <c r="X639" s="262">
        <f t="shared" si="131"/>
        <v>0</v>
      </c>
      <c r="Y639" s="262">
        <f t="shared" si="131"/>
        <v>0</v>
      </c>
      <c r="Z639" s="262">
        <f t="shared" si="131"/>
        <v>0</v>
      </c>
      <c r="AA639" s="262">
        <f t="shared" si="131"/>
        <v>0</v>
      </c>
      <c r="AB639" s="262">
        <f t="shared" si="131"/>
        <v>0</v>
      </c>
    </row>
    <row r="640" spans="2:38" outlineLevel="1">
      <c r="B640" s="556">
        <f t="shared" ref="B640:C655" si="132">B595</f>
        <v>0</v>
      </c>
      <c r="C640" s="212" t="str">
        <f t="shared" si="132"/>
        <v xml:space="preserve">1 Bed / 1 Bath </v>
      </c>
      <c r="D640" s="260">
        <f t="shared" si="130"/>
        <v>0</v>
      </c>
      <c r="E640" s="261">
        <f t="shared" ref="E640:AB640" si="133">($L130*($D345-$U345)+$H130*$U345)*(1+HLOOKUP(E$628,$E$181:$N$182,2,FALSE))</f>
        <v>0</v>
      </c>
      <c r="F640" s="262">
        <f t="shared" si="133"/>
        <v>0</v>
      </c>
      <c r="G640" s="262">
        <f t="shared" si="133"/>
        <v>0</v>
      </c>
      <c r="H640" s="262">
        <f t="shared" si="133"/>
        <v>0</v>
      </c>
      <c r="I640" s="262">
        <f t="shared" si="133"/>
        <v>0</v>
      </c>
      <c r="J640" s="262">
        <f t="shared" si="133"/>
        <v>0</v>
      </c>
      <c r="K640" s="262">
        <f t="shared" si="133"/>
        <v>0</v>
      </c>
      <c r="L640" s="262">
        <f t="shared" si="133"/>
        <v>0</v>
      </c>
      <c r="M640" s="262">
        <f t="shared" si="133"/>
        <v>0</v>
      </c>
      <c r="N640" s="262">
        <f t="shared" si="133"/>
        <v>0</v>
      </c>
      <c r="O640" s="262">
        <f t="shared" si="133"/>
        <v>0</v>
      </c>
      <c r="P640" s="262">
        <f t="shared" si="133"/>
        <v>0</v>
      </c>
      <c r="Q640" s="262">
        <f t="shared" si="133"/>
        <v>0</v>
      </c>
      <c r="R640" s="262">
        <f t="shared" si="133"/>
        <v>0</v>
      </c>
      <c r="S640" s="262">
        <f t="shared" si="133"/>
        <v>0</v>
      </c>
      <c r="T640" s="262">
        <f t="shared" si="133"/>
        <v>0</v>
      </c>
      <c r="U640" s="262">
        <f t="shared" si="133"/>
        <v>0</v>
      </c>
      <c r="V640" s="262">
        <f t="shared" si="133"/>
        <v>0</v>
      </c>
      <c r="W640" s="262">
        <f t="shared" si="133"/>
        <v>0</v>
      </c>
      <c r="X640" s="262">
        <f t="shared" si="133"/>
        <v>0</v>
      </c>
      <c r="Y640" s="262">
        <f t="shared" si="133"/>
        <v>0</v>
      </c>
      <c r="Z640" s="262">
        <f t="shared" si="133"/>
        <v>0</v>
      </c>
      <c r="AA640" s="262">
        <f t="shared" si="133"/>
        <v>0</v>
      </c>
      <c r="AB640" s="262">
        <f t="shared" si="133"/>
        <v>0</v>
      </c>
    </row>
    <row r="641" spans="2:28" outlineLevel="1">
      <c r="B641" s="556">
        <f t="shared" si="132"/>
        <v>0</v>
      </c>
      <c r="C641" s="212" t="str">
        <f t="shared" si="132"/>
        <v xml:space="preserve">1 Bed / 1 Bath </v>
      </c>
      <c r="D641" s="260">
        <f t="shared" si="130"/>
        <v>0</v>
      </c>
      <c r="E641" s="261">
        <f t="shared" ref="E641:AB641" si="134">($L131*($D346-$U346)+$H131*$U346)*(1+HLOOKUP(E$628,$E$181:$N$182,2,FALSE))</f>
        <v>0</v>
      </c>
      <c r="F641" s="262">
        <f t="shared" si="134"/>
        <v>0</v>
      </c>
      <c r="G641" s="262">
        <f t="shared" si="134"/>
        <v>0</v>
      </c>
      <c r="H641" s="262">
        <f t="shared" si="134"/>
        <v>0</v>
      </c>
      <c r="I641" s="262">
        <f t="shared" si="134"/>
        <v>0</v>
      </c>
      <c r="J641" s="262">
        <f t="shared" si="134"/>
        <v>0</v>
      </c>
      <c r="K641" s="262">
        <f t="shared" si="134"/>
        <v>0</v>
      </c>
      <c r="L641" s="262">
        <f t="shared" si="134"/>
        <v>0</v>
      </c>
      <c r="M641" s="262">
        <f t="shared" si="134"/>
        <v>0</v>
      </c>
      <c r="N641" s="262">
        <f t="shared" si="134"/>
        <v>0</v>
      </c>
      <c r="O641" s="262">
        <f t="shared" si="134"/>
        <v>0</v>
      </c>
      <c r="P641" s="262">
        <f t="shared" si="134"/>
        <v>0</v>
      </c>
      <c r="Q641" s="262">
        <f t="shared" si="134"/>
        <v>0</v>
      </c>
      <c r="R641" s="262">
        <f t="shared" si="134"/>
        <v>0</v>
      </c>
      <c r="S641" s="262">
        <f t="shared" si="134"/>
        <v>0</v>
      </c>
      <c r="T641" s="262">
        <f t="shared" si="134"/>
        <v>0</v>
      </c>
      <c r="U641" s="262">
        <f t="shared" si="134"/>
        <v>0</v>
      </c>
      <c r="V641" s="262">
        <f t="shared" si="134"/>
        <v>0</v>
      </c>
      <c r="W641" s="262">
        <f t="shared" si="134"/>
        <v>0</v>
      </c>
      <c r="X641" s="262">
        <f t="shared" si="134"/>
        <v>0</v>
      </c>
      <c r="Y641" s="262">
        <f t="shared" si="134"/>
        <v>0</v>
      </c>
      <c r="Z641" s="262">
        <f t="shared" si="134"/>
        <v>0</v>
      </c>
      <c r="AA641" s="262">
        <f t="shared" si="134"/>
        <v>0</v>
      </c>
      <c r="AB641" s="262">
        <f t="shared" si="134"/>
        <v>0</v>
      </c>
    </row>
    <row r="642" spans="2:28" outlineLevel="1">
      <c r="B642" s="556">
        <f t="shared" si="132"/>
        <v>0</v>
      </c>
      <c r="C642" s="212" t="str">
        <f t="shared" si="132"/>
        <v xml:space="preserve">1 Bed / 1 Bath </v>
      </c>
      <c r="D642" s="260">
        <f t="shared" si="130"/>
        <v>41236</v>
      </c>
      <c r="E642" s="261">
        <f t="shared" ref="E642:AB642" si="135">($L132*($D347-$U347)+$H132*$U347)*(1+HLOOKUP(E$628,$E$181:$N$182,2,FALSE))</f>
        <v>68900</v>
      </c>
      <c r="F642" s="262">
        <f t="shared" si="135"/>
        <v>68900</v>
      </c>
      <c r="G642" s="262">
        <f t="shared" si="135"/>
        <v>68900</v>
      </c>
      <c r="H642" s="262">
        <f t="shared" si="135"/>
        <v>68900</v>
      </c>
      <c r="I642" s="262">
        <f t="shared" si="135"/>
        <v>68900</v>
      </c>
      <c r="J642" s="262">
        <f t="shared" si="135"/>
        <v>68900</v>
      </c>
      <c r="K642" s="262">
        <f t="shared" si="135"/>
        <v>68900</v>
      </c>
      <c r="L642" s="262">
        <f t="shared" si="135"/>
        <v>68900</v>
      </c>
      <c r="M642" s="262">
        <f t="shared" si="135"/>
        <v>68900</v>
      </c>
      <c r="N642" s="262">
        <f t="shared" si="135"/>
        <v>68900</v>
      </c>
      <c r="O642" s="262">
        <f t="shared" si="135"/>
        <v>68900</v>
      </c>
      <c r="P642" s="262">
        <f t="shared" si="135"/>
        <v>68900</v>
      </c>
      <c r="Q642" s="262">
        <f t="shared" si="135"/>
        <v>71656</v>
      </c>
      <c r="R642" s="262">
        <f t="shared" si="135"/>
        <v>71656</v>
      </c>
      <c r="S642" s="262">
        <f t="shared" si="135"/>
        <v>71656</v>
      </c>
      <c r="T642" s="262">
        <f t="shared" si="135"/>
        <v>71656</v>
      </c>
      <c r="U642" s="262">
        <f t="shared" si="135"/>
        <v>71656</v>
      </c>
      <c r="V642" s="262">
        <f t="shared" si="135"/>
        <v>71656</v>
      </c>
      <c r="W642" s="262">
        <f t="shared" si="135"/>
        <v>71656</v>
      </c>
      <c r="X642" s="262">
        <f t="shared" si="135"/>
        <v>71656</v>
      </c>
      <c r="Y642" s="262">
        <f t="shared" si="135"/>
        <v>71656</v>
      </c>
      <c r="Z642" s="262">
        <f t="shared" si="135"/>
        <v>71656</v>
      </c>
      <c r="AA642" s="262">
        <f t="shared" si="135"/>
        <v>71656</v>
      </c>
      <c r="AB642" s="262">
        <f t="shared" si="135"/>
        <v>71656</v>
      </c>
    </row>
    <row r="643" spans="2:28" outlineLevel="1">
      <c r="B643" s="556">
        <f t="shared" si="132"/>
        <v>0</v>
      </c>
      <c r="C643" s="212" t="str">
        <f t="shared" si="132"/>
        <v xml:space="preserve">2 Bed / 1 Bath </v>
      </c>
      <c r="D643" s="260">
        <f t="shared" si="130"/>
        <v>0</v>
      </c>
      <c r="E643" s="261">
        <f t="shared" ref="E643:AB643" si="136">($L133*($D348-$U348)+$H133*$U348)*(1+HLOOKUP(E$628,$E$181:$N$182,2,FALSE))</f>
        <v>0</v>
      </c>
      <c r="F643" s="262">
        <f t="shared" si="136"/>
        <v>0</v>
      </c>
      <c r="G643" s="262">
        <f t="shared" si="136"/>
        <v>0</v>
      </c>
      <c r="H643" s="262">
        <f t="shared" si="136"/>
        <v>0</v>
      </c>
      <c r="I643" s="262">
        <f t="shared" si="136"/>
        <v>0</v>
      </c>
      <c r="J643" s="262">
        <f t="shared" si="136"/>
        <v>0</v>
      </c>
      <c r="K643" s="262">
        <f t="shared" si="136"/>
        <v>0</v>
      </c>
      <c r="L643" s="262">
        <f t="shared" si="136"/>
        <v>0</v>
      </c>
      <c r="M643" s="262">
        <f t="shared" si="136"/>
        <v>0</v>
      </c>
      <c r="N643" s="262">
        <f t="shared" si="136"/>
        <v>0</v>
      </c>
      <c r="O643" s="262">
        <f t="shared" si="136"/>
        <v>0</v>
      </c>
      <c r="P643" s="262">
        <f t="shared" si="136"/>
        <v>0</v>
      </c>
      <c r="Q643" s="262">
        <f t="shared" si="136"/>
        <v>0</v>
      </c>
      <c r="R643" s="262">
        <f t="shared" si="136"/>
        <v>0</v>
      </c>
      <c r="S643" s="262">
        <f t="shared" si="136"/>
        <v>0</v>
      </c>
      <c r="T643" s="262">
        <f t="shared" si="136"/>
        <v>0</v>
      </c>
      <c r="U643" s="262">
        <f t="shared" si="136"/>
        <v>0</v>
      </c>
      <c r="V643" s="262">
        <f t="shared" si="136"/>
        <v>0</v>
      </c>
      <c r="W643" s="262">
        <f t="shared" si="136"/>
        <v>0</v>
      </c>
      <c r="X643" s="262">
        <f t="shared" si="136"/>
        <v>0</v>
      </c>
      <c r="Y643" s="262">
        <f t="shared" si="136"/>
        <v>0</v>
      </c>
      <c r="Z643" s="262">
        <f t="shared" si="136"/>
        <v>0</v>
      </c>
      <c r="AA643" s="262">
        <f t="shared" si="136"/>
        <v>0</v>
      </c>
      <c r="AB643" s="262">
        <f t="shared" si="136"/>
        <v>0</v>
      </c>
    </row>
    <row r="644" spans="2:28" outlineLevel="1">
      <c r="B644" s="556">
        <f t="shared" si="132"/>
        <v>0</v>
      </c>
      <c r="C644" s="212" t="str">
        <f t="shared" si="132"/>
        <v xml:space="preserve">2 Bed / 1 Bath </v>
      </c>
      <c r="D644" s="260">
        <f t="shared" si="130"/>
        <v>0</v>
      </c>
      <c r="E644" s="261">
        <f t="shared" ref="E644:AB644" si="137">($L134*($D349-$U349)+$H134*$U349)*(1+HLOOKUP(E$628,$E$181:$N$182,2,FALSE))</f>
        <v>0</v>
      </c>
      <c r="F644" s="262">
        <f t="shared" si="137"/>
        <v>0</v>
      </c>
      <c r="G644" s="262">
        <f t="shared" si="137"/>
        <v>0</v>
      </c>
      <c r="H644" s="262">
        <f t="shared" si="137"/>
        <v>0</v>
      </c>
      <c r="I644" s="262">
        <f t="shared" si="137"/>
        <v>0</v>
      </c>
      <c r="J644" s="262">
        <f t="shared" si="137"/>
        <v>0</v>
      </c>
      <c r="K644" s="262">
        <f t="shared" si="137"/>
        <v>0</v>
      </c>
      <c r="L644" s="262">
        <f t="shared" si="137"/>
        <v>0</v>
      </c>
      <c r="M644" s="262">
        <f t="shared" si="137"/>
        <v>0</v>
      </c>
      <c r="N644" s="262">
        <f t="shared" si="137"/>
        <v>0</v>
      </c>
      <c r="O644" s="262">
        <f t="shared" si="137"/>
        <v>0</v>
      </c>
      <c r="P644" s="262">
        <f t="shared" si="137"/>
        <v>0</v>
      </c>
      <c r="Q644" s="262">
        <f t="shared" si="137"/>
        <v>0</v>
      </c>
      <c r="R644" s="262">
        <f t="shared" si="137"/>
        <v>0</v>
      </c>
      <c r="S644" s="262">
        <f t="shared" si="137"/>
        <v>0</v>
      </c>
      <c r="T644" s="262">
        <f t="shared" si="137"/>
        <v>0</v>
      </c>
      <c r="U644" s="262">
        <f t="shared" si="137"/>
        <v>0</v>
      </c>
      <c r="V644" s="262">
        <f t="shared" si="137"/>
        <v>0</v>
      </c>
      <c r="W644" s="262">
        <f t="shared" si="137"/>
        <v>0</v>
      </c>
      <c r="X644" s="262">
        <f t="shared" si="137"/>
        <v>0</v>
      </c>
      <c r="Y644" s="262">
        <f t="shared" si="137"/>
        <v>0</v>
      </c>
      <c r="Z644" s="262">
        <f t="shared" si="137"/>
        <v>0</v>
      </c>
      <c r="AA644" s="262">
        <f t="shared" si="137"/>
        <v>0</v>
      </c>
      <c r="AB644" s="262">
        <f t="shared" si="137"/>
        <v>0</v>
      </c>
    </row>
    <row r="645" spans="2:28" outlineLevel="1">
      <c r="B645" s="556">
        <f t="shared" si="132"/>
        <v>0</v>
      </c>
      <c r="C645" s="212" t="str">
        <f t="shared" si="132"/>
        <v xml:space="preserve">2 Bed / 1 Bath </v>
      </c>
      <c r="D645" s="260">
        <f t="shared" si="130"/>
        <v>0</v>
      </c>
      <c r="E645" s="261">
        <f t="shared" ref="E645:AB645" si="138">($L135*($D350-$U350)+$H135*$U350)*(1+HLOOKUP(E$628,$E$181:$N$182,2,FALSE))</f>
        <v>0</v>
      </c>
      <c r="F645" s="262">
        <f t="shared" si="138"/>
        <v>0</v>
      </c>
      <c r="G645" s="262">
        <f t="shared" si="138"/>
        <v>0</v>
      </c>
      <c r="H645" s="262">
        <f t="shared" si="138"/>
        <v>0</v>
      </c>
      <c r="I645" s="262">
        <f t="shared" si="138"/>
        <v>0</v>
      </c>
      <c r="J645" s="262">
        <f t="shared" si="138"/>
        <v>0</v>
      </c>
      <c r="K645" s="262">
        <f t="shared" si="138"/>
        <v>0</v>
      </c>
      <c r="L645" s="262">
        <f t="shared" si="138"/>
        <v>0</v>
      </c>
      <c r="M645" s="262">
        <f t="shared" si="138"/>
        <v>0</v>
      </c>
      <c r="N645" s="262">
        <f t="shared" si="138"/>
        <v>0</v>
      </c>
      <c r="O645" s="262">
        <f t="shared" si="138"/>
        <v>0</v>
      </c>
      <c r="P645" s="262">
        <f t="shared" si="138"/>
        <v>0</v>
      </c>
      <c r="Q645" s="262">
        <f t="shared" si="138"/>
        <v>0</v>
      </c>
      <c r="R645" s="262">
        <f t="shared" si="138"/>
        <v>0</v>
      </c>
      <c r="S645" s="262">
        <f t="shared" si="138"/>
        <v>0</v>
      </c>
      <c r="T645" s="262">
        <f t="shared" si="138"/>
        <v>0</v>
      </c>
      <c r="U645" s="262">
        <f t="shared" si="138"/>
        <v>0</v>
      </c>
      <c r="V645" s="262">
        <f t="shared" si="138"/>
        <v>0</v>
      </c>
      <c r="W645" s="262">
        <f t="shared" si="138"/>
        <v>0</v>
      </c>
      <c r="X645" s="262">
        <f t="shared" si="138"/>
        <v>0</v>
      </c>
      <c r="Y645" s="262">
        <f t="shared" si="138"/>
        <v>0</v>
      </c>
      <c r="Z645" s="262">
        <f t="shared" si="138"/>
        <v>0</v>
      </c>
      <c r="AA645" s="262">
        <f t="shared" si="138"/>
        <v>0</v>
      </c>
      <c r="AB645" s="262">
        <f t="shared" si="138"/>
        <v>0</v>
      </c>
    </row>
    <row r="646" spans="2:28" outlineLevel="1">
      <c r="B646" s="556">
        <f t="shared" si="132"/>
        <v>0</v>
      </c>
      <c r="C646" s="212" t="str">
        <f t="shared" si="132"/>
        <v xml:space="preserve">2 Bed / 2 Bath </v>
      </c>
      <c r="D646" s="260">
        <f t="shared" si="130"/>
        <v>0</v>
      </c>
      <c r="E646" s="261">
        <f t="shared" ref="E646:AB646" si="139">($L136*($D351-$U351)+$H136*$U351)*(1+HLOOKUP(E$628,$E$181:$N$182,2,FALSE))</f>
        <v>0</v>
      </c>
      <c r="F646" s="262">
        <f t="shared" si="139"/>
        <v>0</v>
      </c>
      <c r="G646" s="262">
        <f t="shared" si="139"/>
        <v>0</v>
      </c>
      <c r="H646" s="262">
        <f t="shared" si="139"/>
        <v>0</v>
      </c>
      <c r="I646" s="262">
        <f t="shared" si="139"/>
        <v>0</v>
      </c>
      <c r="J646" s="262">
        <f t="shared" si="139"/>
        <v>0</v>
      </c>
      <c r="K646" s="262">
        <f t="shared" si="139"/>
        <v>0</v>
      </c>
      <c r="L646" s="262">
        <f t="shared" si="139"/>
        <v>0</v>
      </c>
      <c r="M646" s="262">
        <f t="shared" si="139"/>
        <v>0</v>
      </c>
      <c r="N646" s="262">
        <f t="shared" si="139"/>
        <v>0</v>
      </c>
      <c r="O646" s="262">
        <f t="shared" si="139"/>
        <v>0</v>
      </c>
      <c r="P646" s="262">
        <f t="shared" si="139"/>
        <v>0</v>
      </c>
      <c r="Q646" s="262">
        <f t="shared" si="139"/>
        <v>0</v>
      </c>
      <c r="R646" s="262">
        <f t="shared" si="139"/>
        <v>0</v>
      </c>
      <c r="S646" s="262">
        <f t="shared" si="139"/>
        <v>0</v>
      </c>
      <c r="T646" s="262">
        <f t="shared" si="139"/>
        <v>0</v>
      </c>
      <c r="U646" s="262">
        <f t="shared" si="139"/>
        <v>0</v>
      </c>
      <c r="V646" s="262">
        <f t="shared" si="139"/>
        <v>0</v>
      </c>
      <c r="W646" s="262">
        <f t="shared" si="139"/>
        <v>0</v>
      </c>
      <c r="X646" s="262">
        <f t="shared" si="139"/>
        <v>0</v>
      </c>
      <c r="Y646" s="262">
        <f t="shared" si="139"/>
        <v>0</v>
      </c>
      <c r="Z646" s="262">
        <f t="shared" si="139"/>
        <v>0</v>
      </c>
      <c r="AA646" s="262">
        <f t="shared" si="139"/>
        <v>0</v>
      </c>
      <c r="AB646" s="262">
        <f t="shared" si="139"/>
        <v>0</v>
      </c>
    </row>
    <row r="647" spans="2:28" outlineLevel="1">
      <c r="B647" s="556">
        <f t="shared" si="132"/>
        <v>0</v>
      </c>
      <c r="C647" s="212" t="str">
        <f t="shared" si="132"/>
        <v>2 Bed / 1 Bath + Den</v>
      </c>
      <c r="D647" s="260">
        <f t="shared" si="130"/>
        <v>0</v>
      </c>
      <c r="E647" s="261">
        <f t="shared" ref="E647:AB647" si="140">($L137*($D352-$U352)+$H137*$U352)*(1+HLOOKUP(E$628,$E$181:$N$182,2,FALSE))</f>
        <v>0</v>
      </c>
      <c r="F647" s="262">
        <f t="shared" si="140"/>
        <v>0</v>
      </c>
      <c r="G647" s="262">
        <f t="shared" si="140"/>
        <v>0</v>
      </c>
      <c r="H647" s="262">
        <f t="shared" si="140"/>
        <v>0</v>
      </c>
      <c r="I647" s="262">
        <f t="shared" si="140"/>
        <v>0</v>
      </c>
      <c r="J647" s="262">
        <f t="shared" si="140"/>
        <v>0</v>
      </c>
      <c r="K647" s="262">
        <f t="shared" si="140"/>
        <v>0</v>
      </c>
      <c r="L647" s="262">
        <f t="shared" si="140"/>
        <v>0</v>
      </c>
      <c r="M647" s="262">
        <f t="shared" si="140"/>
        <v>0</v>
      </c>
      <c r="N647" s="262">
        <f t="shared" si="140"/>
        <v>0</v>
      </c>
      <c r="O647" s="262">
        <f t="shared" si="140"/>
        <v>0</v>
      </c>
      <c r="P647" s="262">
        <f t="shared" si="140"/>
        <v>0</v>
      </c>
      <c r="Q647" s="262">
        <f t="shared" si="140"/>
        <v>0</v>
      </c>
      <c r="R647" s="262">
        <f t="shared" si="140"/>
        <v>0</v>
      </c>
      <c r="S647" s="262">
        <f t="shared" si="140"/>
        <v>0</v>
      </c>
      <c r="T647" s="262">
        <f t="shared" si="140"/>
        <v>0</v>
      </c>
      <c r="U647" s="262">
        <f t="shared" si="140"/>
        <v>0</v>
      </c>
      <c r="V647" s="262">
        <f t="shared" si="140"/>
        <v>0</v>
      </c>
      <c r="W647" s="262">
        <f t="shared" si="140"/>
        <v>0</v>
      </c>
      <c r="X647" s="262">
        <f t="shared" si="140"/>
        <v>0</v>
      </c>
      <c r="Y647" s="262">
        <f t="shared" si="140"/>
        <v>0</v>
      </c>
      <c r="Z647" s="262">
        <f t="shared" si="140"/>
        <v>0</v>
      </c>
      <c r="AA647" s="262">
        <f t="shared" si="140"/>
        <v>0</v>
      </c>
      <c r="AB647" s="262">
        <f t="shared" si="140"/>
        <v>0</v>
      </c>
    </row>
    <row r="648" spans="2:28" outlineLevel="1">
      <c r="B648" s="556">
        <f t="shared" si="132"/>
        <v>0</v>
      </c>
      <c r="C648" s="212" t="str">
        <f t="shared" si="132"/>
        <v xml:space="preserve">2 Bed / 2 Bath </v>
      </c>
      <c r="D648" s="260">
        <f t="shared" si="130"/>
        <v>0</v>
      </c>
      <c r="E648" s="261">
        <f t="shared" ref="E648:AB648" si="141">($L138*($D353-$U353)+$H138*$U353)*(1+HLOOKUP(E$628,$E$181:$N$182,2,FALSE))</f>
        <v>0</v>
      </c>
      <c r="F648" s="262">
        <f t="shared" si="141"/>
        <v>0</v>
      </c>
      <c r="G648" s="262">
        <f t="shared" si="141"/>
        <v>0</v>
      </c>
      <c r="H648" s="262">
        <f t="shared" si="141"/>
        <v>0</v>
      </c>
      <c r="I648" s="262">
        <f t="shared" si="141"/>
        <v>0</v>
      </c>
      <c r="J648" s="262">
        <f t="shared" si="141"/>
        <v>0</v>
      </c>
      <c r="K648" s="262">
        <f t="shared" si="141"/>
        <v>0</v>
      </c>
      <c r="L648" s="262">
        <f t="shared" si="141"/>
        <v>0</v>
      </c>
      <c r="M648" s="262">
        <f t="shared" si="141"/>
        <v>0</v>
      </c>
      <c r="N648" s="262">
        <f t="shared" si="141"/>
        <v>0</v>
      </c>
      <c r="O648" s="262">
        <f t="shared" si="141"/>
        <v>0</v>
      </c>
      <c r="P648" s="262">
        <f t="shared" si="141"/>
        <v>0</v>
      </c>
      <c r="Q648" s="262">
        <f t="shared" si="141"/>
        <v>0</v>
      </c>
      <c r="R648" s="262">
        <f t="shared" si="141"/>
        <v>0</v>
      </c>
      <c r="S648" s="262">
        <f t="shared" si="141"/>
        <v>0</v>
      </c>
      <c r="T648" s="262">
        <f t="shared" si="141"/>
        <v>0</v>
      </c>
      <c r="U648" s="262">
        <f t="shared" si="141"/>
        <v>0</v>
      </c>
      <c r="V648" s="262">
        <f t="shared" si="141"/>
        <v>0</v>
      </c>
      <c r="W648" s="262">
        <f t="shared" si="141"/>
        <v>0</v>
      </c>
      <c r="X648" s="262">
        <f t="shared" si="141"/>
        <v>0</v>
      </c>
      <c r="Y648" s="262">
        <f t="shared" si="141"/>
        <v>0</v>
      </c>
      <c r="Z648" s="262">
        <f t="shared" si="141"/>
        <v>0</v>
      </c>
      <c r="AA648" s="262">
        <f t="shared" si="141"/>
        <v>0</v>
      </c>
      <c r="AB648" s="262">
        <f t="shared" si="141"/>
        <v>0</v>
      </c>
    </row>
    <row r="649" spans="2:28" outlineLevel="1">
      <c r="B649" s="556">
        <f t="shared" si="132"/>
        <v>0</v>
      </c>
      <c r="C649" s="212" t="str">
        <f t="shared" si="132"/>
        <v xml:space="preserve">2 Bed / 1.5 Bath </v>
      </c>
      <c r="D649" s="260">
        <f t="shared" si="130"/>
        <v>0</v>
      </c>
      <c r="E649" s="261">
        <f t="shared" ref="E649:AB649" si="142">($L139*($D354-$U354)+$H139*$U354)*(1+HLOOKUP(E$628,$E$181:$N$182,2,FALSE))</f>
        <v>0</v>
      </c>
      <c r="F649" s="262">
        <f t="shared" si="142"/>
        <v>0</v>
      </c>
      <c r="G649" s="262">
        <f t="shared" si="142"/>
        <v>0</v>
      </c>
      <c r="H649" s="262">
        <f t="shared" si="142"/>
        <v>0</v>
      </c>
      <c r="I649" s="262">
        <f t="shared" si="142"/>
        <v>0</v>
      </c>
      <c r="J649" s="262">
        <f t="shared" si="142"/>
        <v>0</v>
      </c>
      <c r="K649" s="262">
        <f t="shared" si="142"/>
        <v>0</v>
      </c>
      <c r="L649" s="262">
        <f t="shared" si="142"/>
        <v>0</v>
      </c>
      <c r="M649" s="262">
        <f t="shared" si="142"/>
        <v>0</v>
      </c>
      <c r="N649" s="262">
        <f t="shared" si="142"/>
        <v>0</v>
      </c>
      <c r="O649" s="262">
        <f t="shared" si="142"/>
        <v>0</v>
      </c>
      <c r="P649" s="262">
        <f t="shared" si="142"/>
        <v>0</v>
      </c>
      <c r="Q649" s="262">
        <f t="shared" si="142"/>
        <v>0</v>
      </c>
      <c r="R649" s="262">
        <f t="shared" si="142"/>
        <v>0</v>
      </c>
      <c r="S649" s="262">
        <f t="shared" si="142"/>
        <v>0</v>
      </c>
      <c r="T649" s="262">
        <f t="shared" si="142"/>
        <v>0</v>
      </c>
      <c r="U649" s="262">
        <f t="shared" si="142"/>
        <v>0</v>
      </c>
      <c r="V649" s="262">
        <f t="shared" si="142"/>
        <v>0</v>
      </c>
      <c r="W649" s="262">
        <f t="shared" si="142"/>
        <v>0</v>
      </c>
      <c r="X649" s="262">
        <f t="shared" si="142"/>
        <v>0</v>
      </c>
      <c r="Y649" s="262">
        <f t="shared" si="142"/>
        <v>0</v>
      </c>
      <c r="Z649" s="262">
        <f t="shared" si="142"/>
        <v>0</v>
      </c>
      <c r="AA649" s="262">
        <f t="shared" si="142"/>
        <v>0</v>
      </c>
      <c r="AB649" s="262">
        <f t="shared" si="142"/>
        <v>0</v>
      </c>
    </row>
    <row r="650" spans="2:28" outlineLevel="1">
      <c r="B650" s="556">
        <f t="shared" si="132"/>
        <v>0</v>
      </c>
      <c r="C650" s="212" t="str">
        <f t="shared" si="132"/>
        <v xml:space="preserve">3 Bed / 2 Bath </v>
      </c>
      <c r="D650" s="260">
        <f t="shared" si="130"/>
        <v>0</v>
      </c>
      <c r="E650" s="261">
        <f t="shared" ref="E650:AB650" si="143">($L140*($D355-$U355)+$H140*$U355)*(1+HLOOKUP(E$628,$E$181:$N$182,2,FALSE))</f>
        <v>0</v>
      </c>
      <c r="F650" s="262">
        <f t="shared" si="143"/>
        <v>0</v>
      </c>
      <c r="G650" s="262">
        <f t="shared" si="143"/>
        <v>0</v>
      </c>
      <c r="H650" s="262">
        <f t="shared" si="143"/>
        <v>0</v>
      </c>
      <c r="I650" s="262">
        <f t="shared" si="143"/>
        <v>0</v>
      </c>
      <c r="J650" s="262">
        <f t="shared" si="143"/>
        <v>0</v>
      </c>
      <c r="K650" s="262">
        <f t="shared" si="143"/>
        <v>0</v>
      </c>
      <c r="L650" s="262">
        <f t="shared" si="143"/>
        <v>0</v>
      </c>
      <c r="M650" s="262">
        <f t="shared" si="143"/>
        <v>0</v>
      </c>
      <c r="N650" s="262">
        <f t="shared" si="143"/>
        <v>0</v>
      </c>
      <c r="O650" s="262">
        <f t="shared" si="143"/>
        <v>0</v>
      </c>
      <c r="P650" s="262">
        <f t="shared" si="143"/>
        <v>0</v>
      </c>
      <c r="Q650" s="262">
        <f t="shared" si="143"/>
        <v>0</v>
      </c>
      <c r="R650" s="262">
        <f t="shared" si="143"/>
        <v>0</v>
      </c>
      <c r="S650" s="262">
        <f t="shared" si="143"/>
        <v>0</v>
      </c>
      <c r="T650" s="262">
        <f t="shared" si="143"/>
        <v>0</v>
      </c>
      <c r="U650" s="262">
        <f t="shared" si="143"/>
        <v>0</v>
      </c>
      <c r="V650" s="262">
        <f t="shared" si="143"/>
        <v>0</v>
      </c>
      <c r="W650" s="262">
        <f t="shared" si="143"/>
        <v>0</v>
      </c>
      <c r="X650" s="262">
        <f t="shared" si="143"/>
        <v>0</v>
      </c>
      <c r="Y650" s="262">
        <f t="shared" si="143"/>
        <v>0</v>
      </c>
      <c r="Z650" s="262">
        <f t="shared" si="143"/>
        <v>0</v>
      </c>
      <c r="AA650" s="262">
        <f t="shared" si="143"/>
        <v>0</v>
      </c>
      <c r="AB650" s="262">
        <f t="shared" si="143"/>
        <v>0</v>
      </c>
    </row>
    <row r="651" spans="2:28" outlineLevel="1">
      <c r="B651" s="556">
        <f t="shared" si="132"/>
        <v>0</v>
      </c>
      <c r="C651" s="212" t="str">
        <f t="shared" si="132"/>
        <v>3 Bed / 2 Bath House</v>
      </c>
      <c r="D651" s="260">
        <f t="shared" si="130"/>
        <v>0</v>
      </c>
      <c r="E651" s="261">
        <f t="shared" ref="E651:AB651" si="144">($L141*($D356-$U356)+$H141*$U356)*(1+HLOOKUP(E$628,$E$181:$N$182,2,FALSE))</f>
        <v>0</v>
      </c>
      <c r="F651" s="262">
        <f t="shared" si="144"/>
        <v>0</v>
      </c>
      <c r="G651" s="262">
        <f t="shared" si="144"/>
        <v>0</v>
      </c>
      <c r="H651" s="262">
        <f t="shared" si="144"/>
        <v>0</v>
      </c>
      <c r="I651" s="262">
        <f t="shared" si="144"/>
        <v>0</v>
      </c>
      <c r="J651" s="262">
        <f t="shared" si="144"/>
        <v>0</v>
      </c>
      <c r="K651" s="262">
        <f t="shared" si="144"/>
        <v>0</v>
      </c>
      <c r="L651" s="262">
        <f t="shared" si="144"/>
        <v>0</v>
      </c>
      <c r="M651" s="262">
        <f t="shared" si="144"/>
        <v>0</v>
      </c>
      <c r="N651" s="262">
        <f t="shared" si="144"/>
        <v>0</v>
      </c>
      <c r="O651" s="262">
        <f t="shared" si="144"/>
        <v>0</v>
      </c>
      <c r="P651" s="262">
        <f t="shared" si="144"/>
        <v>0</v>
      </c>
      <c r="Q651" s="262">
        <f t="shared" si="144"/>
        <v>0</v>
      </c>
      <c r="R651" s="262">
        <f t="shared" si="144"/>
        <v>0</v>
      </c>
      <c r="S651" s="262">
        <f t="shared" si="144"/>
        <v>0</v>
      </c>
      <c r="T651" s="262">
        <f t="shared" si="144"/>
        <v>0</v>
      </c>
      <c r="U651" s="262">
        <f t="shared" si="144"/>
        <v>0</v>
      </c>
      <c r="V651" s="262">
        <f t="shared" si="144"/>
        <v>0</v>
      </c>
      <c r="W651" s="262">
        <f t="shared" si="144"/>
        <v>0</v>
      </c>
      <c r="X651" s="262">
        <f t="shared" si="144"/>
        <v>0</v>
      </c>
      <c r="Y651" s="262">
        <f t="shared" si="144"/>
        <v>0</v>
      </c>
      <c r="Z651" s="262">
        <f t="shared" si="144"/>
        <v>0</v>
      </c>
      <c r="AA651" s="262">
        <f t="shared" si="144"/>
        <v>0</v>
      </c>
      <c r="AB651" s="262">
        <f t="shared" si="144"/>
        <v>0</v>
      </c>
    </row>
    <row r="652" spans="2:28" outlineLevel="1">
      <c r="B652" s="556">
        <f t="shared" si="132"/>
        <v>0</v>
      </c>
      <c r="C652" s="212" t="str">
        <f t="shared" si="132"/>
        <v xml:space="preserve">3 Bed / 2 Bath </v>
      </c>
      <c r="D652" s="260">
        <f t="shared" si="130"/>
        <v>0</v>
      </c>
      <c r="E652" s="261">
        <f t="shared" ref="E652:AB652" si="145">($L142*($D357-$U357)+$H142*$U357)*(1+HLOOKUP(E$628,$E$181:$N$182,2,FALSE))</f>
        <v>0</v>
      </c>
      <c r="F652" s="262">
        <f t="shared" si="145"/>
        <v>0</v>
      </c>
      <c r="G652" s="262">
        <f t="shared" si="145"/>
        <v>0</v>
      </c>
      <c r="H652" s="262">
        <f t="shared" si="145"/>
        <v>0</v>
      </c>
      <c r="I652" s="262">
        <f t="shared" si="145"/>
        <v>0</v>
      </c>
      <c r="J652" s="262">
        <f t="shared" si="145"/>
        <v>0</v>
      </c>
      <c r="K652" s="262">
        <f t="shared" si="145"/>
        <v>0</v>
      </c>
      <c r="L652" s="262">
        <f t="shared" si="145"/>
        <v>0</v>
      </c>
      <c r="M652" s="262">
        <f t="shared" si="145"/>
        <v>0</v>
      </c>
      <c r="N652" s="262">
        <f t="shared" si="145"/>
        <v>0</v>
      </c>
      <c r="O652" s="262">
        <f t="shared" si="145"/>
        <v>0</v>
      </c>
      <c r="P652" s="262">
        <f t="shared" si="145"/>
        <v>0</v>
      </c>
      <c r="Q652" s="262">
        <f t="shared" si="145"/>
        <v>0</v>
      </c>
      <c r="R652" s="262">
        <f t="shared" si="145"/>
        <v>0</v>
      </c>
      <c r="S652" s="262">
        <f t="shared" si="145"/>
        <v>0</v>
      </c>
      <c r="T652" s="262">
        <f t="shared" si="145"/>
        <v>0</v>
      </c>
      <c r="U652" s="262">
        <f t="shared" si="145"/>
        <v>0</v>
      </c>
      <c r="V652" s="262">
        <f t="shared" si="145"/>
        <v>0</v>
      </c>
      <c r="W652" s="262">
        <f t="shared" si="145"/>
        <v>0</v>
      </c>
      <c r="X652" s="262">
        <f t="shared" si="145"/>
        <v>0</v>
      </c>
      <c r="Y652" s="262">
        <f t="shared" si="145"/>
        <v>0</v>
      </c>
      <c r="Z652" s="262">
        <f t="shared" si="145"/>
        <v>0</v>
      </c>
      <c r="AA652" s="262">
        <f t="shared" si="145"/>
        <v>0</v>
      </c>
      <c r="AB652" s="262">
        <f t="shared" si="145"/>
        <v>0</v>
      </c>
    </row>
    <row r="653" spans="2:28" outlineLevel="1">
      <c r="B653" s="556">
        <f t="shared" si="132"/>
        <v>0</v>
      </c>
      <c r="C653" s="212" t="str">
        <f t="shared" si="132"/>
        <v xml:space="preserve">1 Bed / 1 Bath </v>
      </c>
      <c r="D653" s="260">
        <f t="shared" si="130"/>
        <v>0</v>
      </c>
      <c r="E653" s="261">
        <f t="shared" ref="E653:AB653" si="146">($L143*($D358-$U358)+$H143*$U358)*(1+HLOOKUP(E$628,$E$181:$N$182,2,FALSE))</f>
        <v>0</v>
      </c>
      <c r="F653" s="262">
        <f t="shared" si="146"/>
        <v>0</v>
      </c>
      <c r="G653" s="262">
        <f t="shared" si="146"/>
        <v>0</v>
      </c>
      <c r="H653" s="262">
        <f t="shared" si="146"/>
        <v>0</v>
      </c>
      <c r="I653" s="262">
        <f t="shared" si="146"/>
        <v>0</v>
      </c>
      <c r="J653" s="262">
        <f t="shared" si="146"/>
        <v>0</v>
      </c>
      <c r="K653" s="262">
        <f t="shared" si="146"/>
        <v>0</v>
      </c>
      <c r="L653" s="262">
        <f t="shared" si="146"/>
        <v>0</v>
      </c>
      <c r="M653" s="262">
        <f t="shared" si="146"/>
        <v>0</v>
      </c>
      <c r="N653" s="262">
        <f t="shared" si="146"/>
        <v>0</v>
      </c>
      <c r="O653" s="262">
        <f t="shared" si="146"/>
        <v>0</v>
      </c>
      <c r="P653" s="262">
        <f t="shared" si="146"/>
        <v>0</v>
      </c>
      <c r="Q653" s="262">
        <f t="shared" si="146"/>
        <v>0</v>
      </c>
      <c r="R653" s="262">
        <f t="shared" si="146"/>
        <v>0</v>
      </c>
      <c r="S653" s="262">
        <f t="shared" si="146"/>
        <v>0</v>
      </c>
      <c r="T653" s="262">
        <f t="shared" si="146"/>
        <v>0</v>
      </c>
      <c r="U653" s="262">
        <f t="shared" si="146"/>
        <v>0</v>
      </c>
      <c r="V653" s="262">
        <f t="shared" si="146"/>
        <v>0</v>
      </c>
      <c r="W653" s="262">
        <f t="shared" si="146"/>
        <v>0</v>
      </c>
      <c r="X653" s="262">
        <f t="shared" si="146"/>
        <v>0</v>
      </c>
      <c r="Y653" s="262">
        <f t="shared" si="146"/>
        <v>0</v>
      </c>
      <c r="Z653" s="262">
        <f t="shared" si="146"/>
        <v>0</v>
      </c>
      <c r="AA653" s="262">
        <f t="shared" si="146"/>
        <v>0</v>
      </c>
      <c r="AB653" s="262">
        <f t="shared" si="146"/>
        <v>0</v>
      </c>
    </row>
    <row r="654" spans="2:28" outlineLevel="1">
      <c r="B654" s="556">
        <f t="shared" si="132"/>
        <v>0</v>
      </c>
      <c r="C654" s="212" t="str">
        <f t="shared" si="132"/>
        <v xml:space="preserve">2 Bed / 2 Bath </v>
      </c>
      <c r="D654" s="260">
        <f t="shared" si="130"/>
        <v>0</v>
      </c>
      <c r="E654" s="261">
        <f t="shared" ref="E654:AB654" si="147">($L144*($D359-$U359)+$H144*$U359)*(1+HLOOKUP(E$628,$E$181:$N$182,2,FALSE))</f>
        <v>0</v>
      </c>
      <c r="F654" s="262">
        <f t="shared" si="147"/>
        <v>0</v>
      </c>
      <c r="G654" s="262">
        <f t="shared" si="147"/>
        <v>0</v>
      </c>
      <c r="H654" s="262">
        <f t="shared" si="147"/>
        <v>0</v>
      </c>
      <c r="I654" s="262">
        <f t="shared" si="147"/>
        <v>0</v>
      </c>
      <c r="J654" s="262">
        <f t="shared" si="147"/>
        <v>0</v>
      </c>
      <c r="K654" s="262">
        <f t="shared" si="147"/>
        <v>0</v>
      </c>
      <c r="L654" s="262">
        <f t="shared" si="147"/>
        <v>0</v>
      </c>
      <c r="M654" s="262">
        <f t="shared" si="147"/>
        <v>0</v>
      </c>
      <c r="N654" s="262">
        <f t="shared" si="147"/>
        <v>0</v>
      </c>
      <c r="O654" s="262">
        <f t="shared" si="147"/>
        <v>0</v>
      </c>
      <c r="P654" s="262">
        <f t="shared" si="147"/>
        <v>0</v>
      </c>
      <c r="Q654" s="262">
        <f t="shared" si="147"/>
        <v>0</v>
      </c>
      <c r="R654" s="262">
        <f t="shared" si="147"/>
        <v>0</v>
      </c>
      <c r="S654" s="262">
        <f t="shared" si="147"/>
        <v>0</v>
      </c>
      <c r="T654" s="262">
        <f t="shared" si="147"/>
        <v>0</v>
      </c>
      <c r="U654" s="262">
        <f t="shared" si="147"/>
        <v>0</v>
      </c>
      <c r="V654" s="262">
        <f t="shared" si="147"/>
        <v>0</v>
      </c>
      <c r="W654" s="262">
        <f t="shared" si="147"/>
        <v>0</v>
      </c>
      <c r="X654" s="262">
        <f t="shared" si="147"/>
        <v>0</v>
      </c>
      <c r="Y654" s="262">
        <f t="shared" si="147"/>
        <v>0</v>
      </c>
      <c r="Z654" s="262">
        <f t="shared" si="147"/>
        <v>0</v>
      </c>
      <c r="AA654" s="262">
        <f t="shared" si="147"/>
        <v>0</v>
      </c>
      <c r="AB654" s="262">
        <f t="shared" si="147"/>
        <v>0</v>
      </c>
    </row>
    <row r="655" spans="2:28" outlineLevel="1">
      <c r="B655" s="556">
        <f t="shared" si="132"/>
        <v>0</v>
      </c>
      <c r="C655" s="212" t="str">
        <f t="shared" si="132"/>
        <v xml:space="preserve">4 Bed / 2 Bath Penthouse </v>
      </c>
      <c r="D655" s="260">
        <f t="shared" si="130"/>
        <v>0</v>
      </c>
      <c r="E655" s="261">
        <f t="shared" ref="E655:AB655" si="148">($L145*($D360-$U360)+$H145*$U360)*(1+HLOOKUP(E$628,$E$181:$N$182,2,FALSE))</f>
        <v>0</v>
      </c>
      <c r="F655" s="262">
        <f t="shared" si="148"/>
        <v>0</v>
      </c>
      <c r="G655" s="262">
        <f t="shared" si="148"/>
        <v>0</v>
      </c>
      <c r="H655" s="262">
        <f t="shared" si="148"/>
        <v>0</v>
      </c>
      <c r="I655" s="262">
        <f t="shared" si="148"/>
        <v>0</v>
      </c>
      <c r="J655" s="262">
        <f t="shared" si="148"/>
        <v>0</v>
      </c>
      <c r="K655" s="262">
        <f t="shared" si="148"/>
        <v>0</v>
      </c>
      <c r="L655" s="262">
        <f t="shared" si="148"/>
        <v>0</v>
      </c>
      <c r="M655" s="262">
        <f t="shared" si="148"/>
        <v>0</v>
      </c>
      <c r="N655" s="262">
        <f t="shared" si="148"/>
        <v>0</v>
      </c>
      <c r="O655" s="262">
        <f t="shared" si="148"/>
        <v>0</v>
      </c>
      <c r="P655" s="262">
        <f t="shared" si="148"/>
        <v>0</v>
      </c>
      <c r="Q655" s="262">
        <f t="shared" si="148"/>
        <v>0</v>
      </c>
      <c r="R655" s="262">
        <f t="shared" si="148"/>
        <v>0</v>
      </c>
      <c r="S655" s="262">
        <f t="shared" si="148"/>
        <v>0</v>
      </c>
      <c r="T655" s="262">
        <f t="shared" si="148"/>
        <v>0</v>
      </c>
      <c r="U655" s="262">
        <f t="shared" si="148"/>
        <v>0</v>
      </c>
      <c r="V655" s="262">
        <f t="shared" si="148"/>
        <v>0</v>
      </c>
      <c r="W655" s="262">
        <f t="shared" si="148"/>
        <v>0</v>
      </c>
      <c r="X655" s="262">
        <f t="shared" si="148"/>
        <v>0</v>
      </c>
      <c r="Y655" s="262">
        <f t="shared" si="148"/>
        <v>0</v>
      </c>
      <c r="Z655" s="262">
        <f t="shared" si="148"/>
        <v>0</v>
      </c>
      <c r="AA655" s="262">
        <f t="shared" si="148"/>
        <v>0</v>
      </c>
      <c r="AB655" s="262">
        <f t="shared" si="148"/>
        <v>0</v>
      </c>
    </row>
    <row r="656" spans="2:28" outlineLevel="1">
      <c r="B656" s="556">
        <f t="shared" ref="B656:C668" si="149">B611</f>
        <v>0</v>
      </c>
      <c r="C656" s="212" t="str">
        <f t="shared" si="149"/>
        <v xml:space="preserve">2 Bed / 2 Bath </v>
      </c>
      <c r="D656" s="260">
        <f t="shared" si="130"/>
        <v>0</v>
      </c>
      <c r="E656" s="261">
        <f t="shared" ref="E656:AB656" si="150">($L146*($D361-$U361)+$H146*$U361)*(1+HLOOKUP(E$628,$E$181:$N$182,2,FALSE))</f>
        <v>0</v>
      </c>
      <c r="F656" s="262">
        <f t="shared" si="150"/>
        <v>0</v>
      </c>
      <c r="G656" s="262">
        <f t="shared" si="150"/>
        <v>0</v>
      </c>
      <c r="H656" s="262">
        <f t="shared" si="150"/>
        <v>0</v>
      </c>
      <c r="I656" s="262">
        <f t="shared" si="150"/>
        <v>0</v>
      </c>
      <c r="J656" s="262">
        <f t="shared" si="150"/>
        <v>0</v>
      </c>
      <c r="K656" s="262">
        <f t="shared" si="150"/>
        <v>0</v>
      </c>
      <c r="L656" s="262">
        <f t="shared" si="150"/>
        <v>0</v>
      </c>
      <c r="M656" s="262">
        <f t="shared" si="150"/>
        <v>0</v>
      </c>
      <c r="N656" s="262">
        <f t="shared" si="150"/>
        <v>0</v>
      </c>
      <c r="O656" s="262">
        <f t="shared" si="150"/>
        <v>0</v>
      </c>
      <c r="P656" s="262">
        <f t="shared" si="150"/>
        <v>0</v>
      </c>
      <c r="Q656" s="262">
        <f t="shared" si="150"/>
        <v>0</v>
      </c>
      <c r="R656" s="262">
        <f t="shared" si="150"/>
        <v>0</v>
      </c>
      <c r="S656" s="262">
        <f t="shared" si="150"/>
        <v>0</v>
      </c>
      <c r="T656" s="262">
        <f t="shared" si="150"/>
        <v>0</v>
      </c>
      <c r="U656" s="262">
        <f t="shared" si="150"/>
        <v>0</v>
      </c>
      <c r="V656" s="262">
        <f t="shared" si="150"/>
        <v>0</v>
      </c>
      <c r="W656" s="262">
        <f t="shared" si="150"/>
        <v>0</v>
      </c>
      <c r="X656" s="262">
        <f t="shared" si="150"/>
        <v>0</v>
      </c>
      <c r="Y656" s="262">
        <f t="shared" si="150"/>
        <v>0</v>
      </c>
      <c r="Z656" s="262">
        <f t="shared" si="150"/>
        <v>0</v>
      </c>
      <c r="AA656" s="262">
        <f t="shared" si="150"/>
        <v>0</v>
      </c>
      <c r="AB656" s="262">
        <f t="shared" si="150"/>
        <v>0</v>
      </c>
    </row>
    <row r="657" spans="2:28" outlineLevel="1">
      <c r="B657" s="556">
        <f t="shared" si="149"/>
        <v>0</v>
      </c>
      <c r="C657" s="212">
        <f t="shared" si="149"/>
        <v>0</v>
      </c>
      <c r="D657" s="260">
        <f t="shared" si="130"/>
        <v>0</v>
      </c>
      <c r="E657" s="261">
        <f t="shared" ref="E657:AB657" si="151">($L147*($D362-$U362)+$H147*$U362)*(1+HLOOKUP(E$628,$E$181:$N$182,2,FALSE))</f>
        <v>0</v>
      </c>
      <c r="F657" s="262">
        <f t="shared" si="151"/>
        <v>0</v>
      </c>
      <c r="G657" s="262">
        <f t="shared" si="151"/>
        <v>0</v>
      </c>
      <c r="H657" s="262">
        <f t="shared" si="151"/>
        <v>0</v>
      </c>
      <c r="I657" s="262">
        <f t="shared" si="151"/>
        <v>0</v>
      </c>
      <c r="J657" s="262">
        <f t="shared" si="151"/>
        <v>0</v>
      </c>
      <c r="K657" s="262">
        <f t="shared" si="151"/>
        <v>0</v>
      </c>
      <c r="L657" s="262">
        <f t="shared" si="151"/>
        <v>0</v>
      </c>
      <c r="M657" s="262">
        <f t="shared" si="151"/>
        <v>0</v>
      </c>
      <c r="N657" s="262">
        <f t="shared" si="151"/>
        <v>0</v>
      </c>
      <c r="O657" s="262">
        <f t="shared" si="151"/>
        <v>0</v>
      </c>
      <c r="P657" s="262">
        <f t="shared" si="151"/>
        <v>0</v>
      </c>
      <c r="Q657" s="262">
        <f t="shared" si="151"/>
        <v>0</v>
      </c>
      <c r="R657" s="262">
        <f t="shared" si="151"/>
        <v>0</v>
      </c>
      <c r="S657" s="262">
        <f t="shared" si="151"/>
        <v>0</v>
      </c>
      <c r="T657" s="262">
        <f t="shared" si="151"/>
        <v>0</v>
      </c>
      <c r="U657" s="262">
        <f t="shared" si="151"/>
        <v>0</v>
      </c>
      <c r="V657" s="262">
        <f t="shared" si="151"/>
        <v>0</v>
      </c>
      <c r="W657" s="262">
        <f t="shared" si="151"/>
        <v>0</v>
      </c>
      <c r="X657" s="262">
        <f t="shared" si="151"/>
        <v>0</v>
      </c>
      <c r="Y657" s="262">
        <f t="shared" si="151"/>
        <v>0</v>
      </c>
      <c r="Z657" s="262">
        <f t="shared" si="151"/>
        <v>0</v>
      </c>
      <c r="AA657" s="262">
        <f t="shared" si="151"/>
        <v>0</v>
      </c>
      <c r="AB657" s="262">
        <f t="shared" si="151"/>
        <v>0</v>
      </c>
    </row>
    <row r="658" spans="2:28" outlineLevel="1">
      <c r="B658" s="556">
        <f t="shared" si="149"/>
        <v>0</v>
      </c>
      <c r="C658" s="212">
        <f t="shared" si="149"/>
        <v>0</v>
      </c>
      <c r="D658" s="260">
        <f t="shared" si="130"/>
        <v>0</v>
      </c>
      <c r="E658" s="261">
        <f t="shared" ref="E658:AB658" si="152">($L148*($D363-$U363)+$H148*$U363)*(1+HLOOKUP(E$628,$E$181:$N$182,2,FALSE))</f>
        <v>0</v>
      </c>
      <c r="F658" s="262">
        <f t="shared" si="152"/>
        <v>0</v>
      </c>
      <c r="G658" s="262">
        <f t="shared" si="152"/>
        <v>0</v>
      </c>
      <c r="H658" s="262">
        <f t="shared" si="152"/>
        <v>0</v>
      </c>
      <c r="I658" s="262">
        <f t="shared" si="152"/>
        <v>0</v>
      </c>
      <c r="J658" s="262">
        <f t="shared" si="152"/>
        <v>0</v>
      </c>
      <c r="K658" s="262">
        <f t="shared" si="152"/>
        <v>0</v>
      </c>
      <c r="L658" s="262">
        <f t="shared" si="152"/>
        <v>0</v>
      </c>
      <c r="M658" s="262">
        <f t="shared" si="152"/>
        <v>0</v>
      </c>
      <c r="N658" s="262">
        <f t="shared" si="152"/>
        <v>0</v>
      </c>
      <c r="O658" s="262">
        <f t="shared" si="152"/>
        <v>0</v>
      </c>
      <c r="P658" s="262">
        <f t="shared" si="152"/>
        <v>0</v>
      </c>
      <c r="Q658" s="262">
        <f t="shared" si="152"/>
        <v>0</v>
      </c>
      <c r="R658" s="262">
        <f t="shared" si="152"/>
        <v>0</v>
      </c>
      <c r="S658" s="262">
        <f t="shared" si="152"/>
        <v>0</v>
      </c>
      <c r="T658" s="262">
        <f t="shared" si="152"/>
        <v>0</v>
      </c>
      <c r="U658" s="262">
        <f t="shared" si="152"/>
        <v>0</v>
      </c>
      <c r="V658" s="262">
        <f t="shared" si="152"/>
        <v>0</v>
      </c>
      <c r="W658" s="262">
        <f t="shared" si="152"/>
        <v>0</v>
      </c>
      <c r="X658" s="262">
        <f t="shared" si="152"/>
        <v>0</v>
      </c>
      <c r="Y658" s="262">
        <f t="shared" si="152"/>
        <v>0</v>
      </c>
      <c r="Z658" s="262">
        <f t="shared" si="152"/>
        <v>0</v>
      </c>
      <c r="AA658" s="262">
        <f t="shared" si="152"/>
        <v>0</v>
      </c>
      <c r="AB658" s="262">
        <f t="shared" si="152"/>
        <v>0</v>
      </c>
    </row>
    <row r="659" spans="2:28" outlineLevel="1">
      <c r="B659" s="556">
        <f t="shared" si="149"/>
        <v>0</v>
      </c>
      <c r="C659" s="212">
        <f t="shared" si="149"/>
        <v>0</v>
      </c>
      <c r="D659" s="260">
        <f t="shared" si="130"/>
        <v>0</v>
      </c>
      <c r="E659" s="261">
        <f t="shared" ref="E659:AB659" si="153">($L149*($D364-$U364)+$H149*$U364)*(1+HLOOKUP(E$628,$E$181:$N$182,2,FALSE))</f>
        <v>0</v>
      </c>
      <c r="F659" s="262">
        <f t="shared" si="153"/>
        <v>0</v>
      </c>
      <c r="G659" s="262">
        <f t="shared" si="153"/>
        <v>0</v>
      </c>
      <c r="H659" s="262">
        <f t="shared" si="153"/>
        <v>0</v>
      </c>
      <c r="I659" s="262">
        <f t="shared" si="153"/>
        <v>0</v>
      </c>
      <c r="J659" s="262">
        <f t="shared" si="153"/>
        <v>0</v>
      </c>
      <c r="K659" s="262">
        <f t="shared" si="153"/>
        <v>0</v>
      </c>
      <c r="L659" s="262">
        <f t="shared" si="153"/>
        <v>0</v>
      </c>
      <c r="M659" s="262">
        <f t="shared" si="153"/>
        <v>0</v>
      </c>
      <c r="N659" s="262">
        <f t="shared" si="153"/>
        <v>0</v>
      </c>
      <c r="O659" s="262">
        <f t="shared" si="153"/>
        <v>0</v>
      </c>
      <c r="P659" s="262">
        <f t="shared" si="153"/>
        <v>0</v>
      </c>
      <c r="Q659" s="262">
        <f t="shared" si="153"/>
        <v>0</v>
      </c>
      <c r="R659" s="262">
        <f t="shared" si="153"/>
        <v>0</v>
      </c>
      <c r="S659" s="262">
        <f t="shared" si="153"/>
        <v>0</v>
      </c>
      <c r="T659" s="262">
        <f t="shared" si="153"/>
        <v>0</v>
      </c>
      <c r="U659" s="262">
        <f t="shared" si="153"/>
        <v>0</v>
      </c>
      <c r="V659" s="262">
        <f t="shared" si="153"/>
        <v>0</v>
      </c>
      <c r="W659" s="262">
        <f t="shared" si="153"/>
        <v>0</v>
      </c>
      <c r="X659" s="262">
        <f t="shared" si="153"/>
        <v>0</v>
      </c>
      <c r="Y659" s="262">
        <f t="shared" si="153"/>
        <v>0</v>
      </c>
      <c r="Z659" s="262">
        <f t="shared" si="153"/>
        <v>0</v>
      </c>
      <c r="AA659" s="262">
        <f t="shared" si="153"/>
        <v>0</v>
      </c>
      <c r="AB659" s="262">
        <f t="shared" si="153"/>
        <v>0</v>
      </c>
    </row>
    <row r="660" spans="2:28" outlineLevel="1">
      <c r="B660" s="556">
        <f t="shared" si="149"/>
        <v>0</v>
      </c>
      <c r="C660" s="212">
        <f t="shared" si="149"/>
        <v>0</v>
      </c>
      <c r="D660" s="260">
        <f t="shared" si="130"/>
        <v>0</v>
      </c>
      <c r="E660" s="261">
        <f t="shared" ref="E660:AB660" si="154">($L150*($D365-$U365)+$H150*$U365)*(1+HLOOKUP(E$628,$E$181:$N$182,2,FALSE))</f>
        <v>0</v>
      </c>
      <c r="F660" s="262">
        <f t="shared" si="154"/>
        <v>0</v>
      </c>
      <c r="G660" s="262">
        <f t="shared" si="154"/>
        <v>0</v>
      </c>
      <c r="H660" s="262">
        <f t="shared" si="154"/>
        <v>0</v>
      </c>
      <c r="I660" s="262">
        <f t="shared" si="154"/>
        <v>0</v>
      </c>
      <c r="J660" s="262">
        <f t="shared" si="154"/>
        <v>0</v>
      </c>
      <c r="K660" s="262">
        <f t="shared" si="154"/>
        <v>0</v>
      </c>
      <c r="L660" s="262">
        <f t="shared" si="154"/>
        <v>0</v>
      </c>
      <c r="M660" s="262">
        <f t="shared" si="154"/>
        <v>0</v>
      </c>
      <c r="N660" s="262">
        <f t="shared" si="154"/>
        <v>0</v>
      </c>
      <c r="O660" s="262">
        <f t="shared" si="154"/>
        <v>0</v>
      </c>
      <c r="P660" s="262">
        <f t="shared" si="154"/>
        <v>0</v>
      </c>
      <c r="Q660" s="262">
        <f t="shared" si="154"/>
        <v>0</v>
      </c>
      <c r="R660" s="262">
        <f t="shared" si="154"/>
        <v>0</v>
      </c>
      <c r="S660" s="262">
        <f t="shared" si="154"/>
        <v>0</v>
      </c>
      <c r="T660" s="262">
        <f t="shared" si="154"/>
        <v>0</v>
      </c>
      <c r="U660" s="262">
        <f t="shared" si="154"/>
        <v>0</v>
      </c>
      <c r="V660" s="262">
        <f t="shared" si="154"/>
        <v>0</v>
      </c>
      <c r="W660" s="262">
        <f t="shared" si="154"/>
        <v>0</v>
      </c>
      <c r="X660" s="262">
        <f t="shared" si="154"/>
        <v>0</v>
      </c>
      <c r="Y660" s="262">
        <f t="shared" si="154"/>
        <v>0</v>
      </c>
      <c r="Z660" s="262">
        <f t="shared" si="154"/>
        <v>0</v>
      </c>
      <c r="AA660" s="262">
        <f t="shared" si="154"/>
        <v>0</v>
      </c>
      <c r="AB660" s="262">
        <f t="shared" si="154"/>
        <v>0</v>
      </c>
    </row>
    <row r="661" spans="2:28" outlineLevel="1">
      <c r="B661" s="556">
        <f t="shared" si="149"/>
        <v>0</v>
      </c>
      <c r="C661" s="212">
        <f t="shared" si="149"/>
        <v>0</v>
      </c>
      <c r="D661" s="260">
        <f t="shared" si="130"/>
        <v>0</v>
      </c>
      <c r="E661" s="261">
        <f t="shared" ref="E661:AB661" si="155">($L151*($D366-$U366)+$H151*$U366)*(1+HLOOKUP(E$628,$E$181:$N$182,2,FALSE))</f>
        <v>0</v>
      </c>
      <c r="F661" s="262">
        <f t="shared" si="155"/>
        <v>0</v>
      </c>
      <c r="G661" s="262">
        <f t="shared" si="155"/>
        <v>0</v>
      </c>
      <c r="H661" s="262">
        <f t="shared" si="155"/>
        <v>0</v>
      </c>
      <c r="I661" s="262">
        <f t="shared" si="155"/>
        <v>0</v>
      </c>
      <c r="J661" s="262">
        <f t="shared" si="155"/>
        <v>0</v>
      </c>
      <c r="K661" s="262">
        <f t="shared" si="155"/>
        <v>0</v>
      </c>
      <c r="L661" s="262">
        <f t="shared" si="155"/>
        <v>0</v>
      </c>
      <c r="M661" s="262">
        <f t="shared" si="155"/>
        <v>0</v>
      </c>
      <c r="N661" s="262">
        <f t="shared" si="155"/>
        <v>0</v>
      </c>
      <c r="O661" s="262">
        <f t="shared" si="155"/>
        <v>0</v>
      </c>
      <c r="P661" s="262">
        <f t="shared" si="155"/>
        <v>0</v>
      </c>
      <c r="Q661" s="262">
        <f t="shared" si="155"/>
        <v>0</v>
      </c>
      <c r="R661" s="262">
        <f t="shared" si="155"/>
        <v>0</v>
      </c>
      <c r="S661" s="262">
        <f t="shared" si="155"/>
        <v>0</v>
      </c>
      <c r="T661" s="262">
        <f t="shared" si="155"/>
        <v>0</v>
      </c>
      <c r="U661" s="262">
        <f t="shared" si="155"/>
        <v>0</v>
      </c>
      <c r="V661" s="262">
        <f t="shared" si="155"/>
        <v>0</v>
      </c>
      <c r="W661" s="262">
        <f t="shared" si="155"/>
        <v>0</v>
      </c>
      <c r="X661" s="262">
        <f t="shared" si="155"/>
        <v>0</v>
      </c>
      <c r="Y661" s="262">
        <f t="shared" si="155"/>
        <v>0</v>
      </c>
      <c r="Z661" s="262">
        <f t="shared" si="155"/>
        <v>0</v>
      </c>
      <c r="AA661" s="262">
        <f t="shared" si="155"/>
        <v>0</v>
      </c>
      <c r="AB661" s="262">
        <f t="shared" si="155"/>
        <v>0</v>
      </c>
    </row>
    <row r="662" spans="2:28" outlineLevel="1">
      <c r="B662" s="556">
        <f t="shared" si="149"/>
        <v>0</v>
      </c>
      <c r="C662" s="212">
        <f t="shared" si="149"/>
        <v>0</v>
      </c>
      <c r="D662" s="260">
        <f t="shared" si="130"/>
        <v>0</v>
      </c>
      <c r="E662" s="261">
        <f t="shared" ref="E662:AB662" si="156">($L152*($D367-$U367)+$H152*$U367)*(1+HLOOKUP(E$628,$E$181:$N$182,2,FALSE))</f>
        <v>0</v>
      </c>
      <c r="F662" s="262">
        <f t="shared" si="156"/>
        <v>0</v>
      </c>
      <c r="G662" s="262">
        <f t="shared" si="156"/>
        <v>0</v>
      </c>
      <c r="H662" s="262">
        <f t="shared" si="156"/>
        <v>0</v>
      </c>
      <c r="I662" s="262">
        <f t="shared" si="156"/>
        <v>0</v>
      </c>
      <c r="J662" s="262">
        <f t="shared" si="156"/>
        <v>0</v>
      </c>
      <c r="K662" s="262">
        <f t="shared" si="156"/>
        <v>0</v>
      </c>
      <c r="L662" s="262">
        <f t="shared" si="156"/>
        <v>0</v>
      </c>
      <c r="M662" s="262">
        <f t="shared" si="156"/>
        <v>0</v>
      </c>
      <c r="N662" s="262">
        <f t="shared" si="156"/>
        <v>0</v>
      </c>
      <c r="O662" s="262">
        <f t="shared" si="156"/>
        <v>0</v>
      </c>
      <c r="P662" s="262">
        <f t="shared" si="156"/>
        <v>0</v>
      </c>
      <c r="Q662" s="262">
        <f t="shared" si="156"/>
        <v>0</v>
      </c>
      <c r="R662" s="262">
        <f t="shared" si="156"/>
        <v>0</v>
      </c>
      <c r="S662" s="262">
        <f t="shared" si="156"/>
        <v>0</v>
      </c>
      <c r="T662" s="262">
        <f t="shared" si="156"/>
        <v>0</v>
      </c>
      <c r="U662" s="262">
        <f t="shared" si="156"/>
        <v>0</v>
      </c>
      <c r="V662" s="262">
        <f t="shared" si="156"/>
        <v>0</v>
      </c>
      <c r="W662" s="262">
        <f t="shared" si="156"/>
        <v>0</v>
      </c>
      <c r="X662" s="262">
        <f t="shared" si="156"/>
        <v>0</v>
      </c>
      <c r="Y662" s="262">
        <f t="shared" si="156"/>
        <v>0</v>
      </c>
      <c r="Z662" s="262">
        <f t="shared" si="156"/>
        <v>0</v>
      </c>
      <c r="AA662" s="262">
        <f t="shared" si="156"/>
        <v>0</v>
      </c>
      <c r="AB662" s="262">
        <f t="shared" si="156"/>
        <v>0</v>
      </c>
    </row>
    <row r="663" spans="2:28" outlineLevel="1">
      <c r="B663" s="556">
        <f t="shared" si="149"/>
        <v>0</v>
      </c>
      <c r="C663" s="212">
        <f t="shared" si="149"/>
        <v>0</v>
      </c>
      <c r="D663" s="260">
        <f t="shared" si="130"/>
        <v>0</v>
      </c>
      <c r="E663" s="261">
        <f t="shared" ref="E663:AB663" si="157">($L153*($D368-$U368)+$H153*$U368)*(1+HLOOKUP(E$628,$E$181:$N$182,2,FALSE))</f>
        <v>0</v>
      </c>
      <c r="F663" s="262">
        <f t="shared" si="157"/>
        <v>0</v>
      </c>
      <c r="G663" s="262">
        <f t="shared" si="157"/>
        <v>0</v>
      </c>
      <c r="H663" s="262">
        <f t="shared" si="157"/>
        <v>0</v>
      </c>
      <c r="I663" s="262">
        <f t="shared" si="157"/>
        <v>0</v>
      </c>
      <c r="J663" s="262">
        <f t="shared" si="157"/>
        <v>0</v>
      </c>
      <c r="K663" s="262">
        <f t="shared" si="157"/>
        <v>0</v>
      </c>
      <c r="L663" s="262">
        <f t="shared" si="157"/>
        <v>0</v>
      </c>
      <c r="M663" s="262">
        <f t="shared" si="157"/>
        <v>0</v>
      </c>
      <c r="N663" s="262">
        <f t="shared" si="157"/>
        <v>0</v>
      </c>
      <c r="O663" s="262">
        <f t="shared" si="157"/>
        <v>0</v>
      </c>
      <c r="P663" s="262">
        <f t="shared" si="157"/>
        <v>0</v>
      </c>
      <c r="Q663" s="262">
        <f t="shared" si="157"/>
        <v>0</v>
      </c>
      <c r="R663" s="262">
        <f t="shared" si="157"/>
        <v>0</v>
      </c>
      <c r="S663" s="262">
        <f t="shared" si="157"/>
        <v>0</v>
      </c>
      <c r="T663" s="262">
        <f t="shared" si="157"/>
        <v>0</v>
      </c>
      <c r="U663" s="262">
        <f t="shared" si="157"/>
        <v>0</v>
      </c>
      <c r="V663" s="262">
        <f t="shared" si="157"/>
        <v>0</v>
      </c>
      <c r="W663" s="262">
        <f t="shared" si="157"/>
        <v>0</v>
      </c>
      <c r="X663" s="262">
        <f t="shared" si="157"/>
        <v>0</v>
      </c>
      <c r="Y663" s="262">
        <f t="shared" si="157"/>
        <v>0</v>
      </c>
      <c r="Z663" s="262">
        <f t="shared" si="157"/>
        <v>0</v>
      </c>
      <c r="AA663" s="262">
        <f t="shared" si="157"/>
        <v>0</v>
      </c>
      <c r="AB663" s="262">
        <f t="shared" si="157"/>
        <v>0</v>
      </c>
    </row>
    <row r="664" spans="2:28" outlineLevel="1">
      <c r="B664" s="556">
        <f t="shared" si="149"/>
        <v>0</v>
      </c>
      <c r="C664" s="212">
        <f t="shared" si="149"/>
        <v>0</v>
      </c>
      <c r="D664" s="260">
        <f t="shared" si="130"/>
        <v>0</v>
      </c>
      <c r="E664" s="261">
        <f t="shared" ref="E664:AB664" si="158">($L154*($D369-$U369)+$H154*$U369)*(1+HLOOKUP(E$628,$E$181:$N$182,2,FALSE))</f>
        <v>0</v>
      </c>
      <c r="F664" s="262">
        <f t="shared" si="158"/>
        <v>0</v>
      </c>
      <c r="G664" s="262">
        <f t="shared" si="158"/>
        <v>0</v>
      </c>
      <c r="H664" s="262">
        <f t="shared" si="158"/>
        <v>0</v>
      </c>
      <c r="I664" s="262">
        <f t="shared" si="158"/>
        <v>0</v>
      </c>
      <c r="J664" s="262">
        <f t="shared" si="158"/>
        <v>0</v>
      </c>
      <c r="K664" s="262">
        <f t="shared" si="158"/>
        <v>0</v>
      </c>
      <c r="L664" s="262">
        <f t="shared" si="158"/>
        <v>0</v>
      </c>
      <c r="M664" s="262">
        <f t="shared" si="158"/>
        <v>0</v>
      </c>
      <c r="N664" s="262">
        <f t="shared" si="158"/>
        <v>0</v>
      </c>
      <c r="O664" s="262">
        <f t="shared" si="158"/>
        <v>0</v>
      </c>
      <c r="P664" s="262">
        <f t="shared" si="158"/>
        <v>0</v>
      </c>
      <c r="Q664" s="262">
        <f t="shared" si="158"/>
        <v>0</v>
      </c>
      <c r="R664" s="262">
        <f t="shared" si="158"/>
        <v>0</v>
      </c>
      <c r="S664" s="262">
        <f t="shared" si="158"/>
        <v>0</v>
      </c>
      <c r="T664" s="262">
        <f t="shared" si="158"/>
        <v>0</v>
      </c>
      <c r="U664" s="262">
        <f t="shared" si="158"/>
        <v>0</v>
      </c>
      <c r="V664" s="262">
        <f t="shared" si="158"/>
        <v>0</v>
      </c>
      <c r="W664" s="262">
        <f t="shared" si="158"/>
        <v>0</v>
      </c>
      <c r="X664" s="262">
        <f t="shared" si="158"/>
        <v>0</v>
      </c>
      <c r="Y664" s="262">
        <f t="shared" si="158"/>
        <v>0</v>
      </c>
      <c r="Z664" s="262">
        <f t="shared" si="158"/>
        <v>0</v>
      </c>
      <c r="AA664" s="262">
        <f t="shared" si="158"/>
        <v>0</v>
      </c>
      <c r="AB664" s="262">
        <f t="shared" si="158"/>
        <v>0</v>
      </c>
    </row>
    <row r="665" spans="2:28" outlineLevel="1">
      <c r="B665" s="556">
        <f t="shared" si="149"/>
        <v>0</v>
      </c>
      <c r="C665" s="212">
        <f t="shared" si="149"/>
        <v>0</v>
      </c>
      <c r="D665" s="260">
        <f t="shared" si="130"/>
        <v>0</v>
      </c>
      <c r="E665" s="261">
        <f t="shared" ref="E665:AB665" si="159">($L155*($D370-$U370)+$H155*$U370)*(1+HLOOKUP(E$628,$E$181:$N$182,2,FALSE))</f>
        <v>0</v>
      </c>
      <c r="F665" s="262">
        <f t="shared" si="159"/>
        <v>0</v>
      </c>
      <c r="G665" s="262">
        <f t="shared" si="159"/>
        <v>0</v>
      </c>
      <c r="H665" s="262">
        <f t="shared" si="159"/>
        <v>0</v>
      </c>
      <c r="I665" s="262">
        <f t="shared" si="159"/>
        <v>0</v>
      </c>
      <c r="J665" s="262">
        <f t="shared" si="159"/>
        <v>0</v>
      </c>
      <c r="K665" s="262">
        <f t="shared" si="159"/>
        <v>0</v>
      </c>
      <c r="L665" s="262">
        <f t="shared" si="159"/>
        <v>0</v>
      </c>
      <c r="M665" s="262">
        <f t="shared" si="159"/>
        <v>0</v>
      </c>
      <c r="N665" s="262">
        <f t="shared" si="159"/>
        <v>0</v>
      </c>
      <c r="O665" s="262">
        <f t="shared" si="159"/>
        <v>0</v>
      </c>
      <c r="P665" s="262">
        <f t="shared" si="159"/>
        <v>0</v>
      </c>
      <c r="Q665" s="262">
        <f t="shared" si="159"/>
        <v>0</v>
      </c>
      <c r="R665" s="262">
        <f t="shared" si="159"/>
        <v>0</v>
      </c>
      <c r="S665" s="262">
        <f t="shared" si="159"/>
        <v>0</v>
      </c>
      <c r="T665" s="262">
        <f t="shared" si="159"/>
        <v>0</v>
      </c>
      <c r="U665" s="262">
        <f t="shared" si="159"/>
        <v>0</v>
      </c>
      <c r="V665" s="262">
        <f t="shared" si="159"/>
        <v>0</v>
      </c>
      <c r="W665" s="262">
        <f t="shared" si="159"/>
        <v>0</v>
      </c>
      <c r="X665" s="262">
        <f t="shared" si="159"/>
        <v>0</v>
      </c>
      <c r="Y665" s="262">
        <f t="shared" si="159"/>
        <v>0</v>
      </c>
      <c r="Z665" s="262">
        <f t="shared" si="159"/>
        <v>0</v>
      </c>
      <c r="AA665" s="262">
        <f t="shared" si="159"/>
        <v>0</v>
      </c>
      <c r="AB665" s="262">
        <f t="shared" si="159"/>
        <v>0</v>
      </c>
    </row>
    <row r="666" spans="2:28" outlineLevel="1">
      <c r="B666" s="556">
        <f t="shared" si="149"/>
        <v>0</v>
      </c>
      <c r="C666" s="212">
        <f t="shared" si="149"/>
        <v>0</v>
      </c>
      <c r="D666" s="260">
        <f t="shared" si="130"/>
        <v>0</v>
      </c>
      <c r="E666" s="261">
        <f t="shared" ref="E666:AB666" si="160">($L156*($D371-$U371)+$H156*$U371)*(1+HLOOKUP(E$628,$E$181:$N$182,2,FALSE))</f>
        <v>0</v>
      </c>
      <c r="F666" s="262">
        <f t="shared" si="160"/>
        <v>0</v>
      </c>
      <c r="G666" s="262">
        <f t="shared" si="160"/>
        <v>0</v>
      </c>
      <c r="H666" s="262">
        <f t="shared" si="160"/>
        <v>0</v>
      </c>
      <c r="I666" s="262">
        <f t="shared" si="160"/>
        <v>0</v>
      </c>
      <c r="J666" s="262">
        <f t="shared" si="160"/>
        <v>0</v>
      </c>
      <c r="K666" s="262">
        <f t="shared" si="160"/>
        <v>0</v>
      </c>
      <c r="L666" s="262">
        <f t="shared" si="160"/>
        <v>0</v>
      </c>
      <c r="M666" s="262">
        <f t="shared" si="160"/>
        <v>0</v>
      </c>
      <c r="N666" s="262">
        <f t="shared" si="160"/>
        <v>0</v>
      </c>
      <c r="O666" s="262">
        <f t="shared" si="160"/>
        <v>0</v>
      </c>
      <c r="P666" s="262">
        <f t="shared" si="160"/>
        <v>0</v>
      </c>
      <c r="Q666" s="262">
        <f t="shared" si="160"/>
        <v>0</v>
      </c>
      <c r="R666" s="262">
        <f t="shared" si="160"/>
        <v>0</v>
      </c>
      <c r="S666" s="262">
        <f t="shared" si="160"/>
        <v>0</v>
      </c>
      <c r="T666" s="262">
        <f t="shared" si="160"/>
        <v>0</v>
      </c>
      <c r="U666" s="262">
        <f t="shared" si="160"/>
        <v>0</v>
      </c>
      <c r="V666" s="262">
        <f t="shared" si="160"/>
        <v>0</v>
      </c>
      <c r="W666" s="262">
        <f t="shared" si="160"/>
        <v>0</v>
      </c>
      <c r="X666" s="262">
        <f t="shared" si="160"/>
        <v>0</v>
      </c>
      <c r="Y666" s="262">
        <f t="shared" si="160"/>
        <v>0</v>
      </c>
      <c r="Z666" s="262">
        <f t="shared" si="160"/>
        <v>0</v>
      </c>
      <c r="AA666" s="262">
        <f t="shared" si="160"/>
        <v>0</v>
      </c>
      <c r="AB666" s="262">
        <f t="shared" si="160"/>
        <v>0</v>
      </c>
    </row>
    <row r="667" spans="2:28" outlineLevel="1">
      <c r="B667" s="556">
        <f t="shared" si="149"/>
        <v>0</v>
      </c>
      <c r="C667" s="212">
        <f t="shared" si="149"/>
        <v>0</v>
      </c>
      <c r="D667" s="260">
        <f t="shared" si="130"/>
        <v>0</v>
      </c>
      <c r="E667" s="261">
        <f t="shared" ref="E667:AB667" si="161">($L157*($D372-$U372)+$H157*$U372)*(1+HLOOKUP(E$628,$E$181:$N$182,2,FALSE))</f>
        <v>0</v>
      </c>
      <c r="F667" s="262">
        <f t="shared" si="161"/>
        <v>0</v>
      </c>
      <c r="G667" s="262">
        <f t="shared" si="161"/>
        <v>0</v>
      </c>
      <c r="H667" s="262">
        <f t="shared" si="161"/>
        <v>0</v>
      </c>
      <c r="I667" s="262">
        <f t="shared" si="161"/>
        <v>0</v>
      </c>
      <c r="J667" s="262">
        <f t="shared" si="161"/>
        <v>0</v>
      </c>
      <c r="K667" s="262">
        <f t="shared" si="161"/>
        <v>0</v>
      </c>
      <c r="L667" s="262">
        <f t="shared" si="161"/>
        <v>0</v>
      </c>
      <c r="M667" s="262">
        <f t="shared" si="161"/>
        <v>0</v>
      </c>
      <c r="N667" s="262">
        <f t="shared" si="161"/>
        <v>0</v>
      </c>
      <c r="O667" s="262">
        <f t="shared" si="161"/>
        <v>0</v>
      </c>
      <c r="P667" s="262">
        <f t="shared" si="161"/>
        <v>0</v>
      </c>
      <c r="Q667" s="262">
        <f t="shared" si="161"/>
        <v>0</v>
      </c>
      <c r="R667" s="262">
        <f t="shared" si="161"/>
        <v>0</v>
      </c>
      <c r="S667" s="262">
        <f t="shared" si="161"/>
        <v>0</v>
      </c>
      <c r="T667" s="262">
        <f t="shared" si="161"/>
        <v>0</v>
      </c>
      <c r="U667" s="262">
        <f t="shared" si="161"/>
        <v>0</v>
      </c>
      <c r="V667" s="262">
        <f t="shared" si="161"/>
        <v>0</v>
      </c>
      <c r="W667" s="262">
        <f t="shared" si="161"/>
        <v>0</v>
      </c>
      <c r="X667" s="262">
        <f t="shared" si="161"/>
        <v>0</v>
      </c>
      <c r="Y667" s="262">
        <f t="shared" si="161"/>
        <v>0</v>
      </c>
      <c r="Z667" s="262">
        <f t="shared" si="161"/>
        <v>0</v>
      </c>
      <c r="AA667" s="262">
        <f t="shared" si="161"/>
        <v>0</v>
      </c>
      <c r="AB667" s="262">
        <f t="shared" si="161"/>
        <v>0</v>
      </c>
    </row>
    <row r="668" spans="2:28" outlineLevel="1">
      <c r="B668" s="556">
        <f t="shared" si="149"/>
        <v>0</v>
      </c>
      <c r="C668" s="215">
        <f t="shared" si="149"/>
        <v>0</v>
      </c>
      <c r="D668" s="558">
        <f t="shared" si="130"/>
        <v>0</v>
      </c>
      <c r="E668" s="264">
        <f t="shared" ref="E668:AB668" si="162">($L158*($D373-$U373)+$H158*$U373)*(1+HLOOKUP(E$628,$E$181:$N$182,2,FALSE))</f>
        <v>0</v>
      </c>
      <c r="F668" s="265">
        <f t="shared" si="162"/>
        <v>0</v>
      </c>
      <c r="G668" s="265">
        <f t="shared" si="162"/>
        <v>0</v>
      </c>
      <c r="H668" s="265">
        <f t="shared" si="162"/>
        <v>0</v>
      </c>
      <c r="I668" s="265">
        <f t="shared" si="162"/>
        <v>0</v>
      </c>
      <c r="J668" s="265">
        <f t="shared" si="162"/>
        <v>0</v>
      </c>
      <c r="K668" s="265">
        <f t="shared" si="162"/>
        <v>0</v>
      </c>
      <c r="L668" s="265">
        <f t="shared" si="162"/>
        <v>0</v>
      </c>
      <c r="M668" s="265">
        <f t="shared" si="162"/>
        <v>0</v>
      </c>
      <c r="N668" s="265">
        <f t="shared" si="162"/>
        <v>0</v>
      </c>
      <c r="O668" s="265">
        <f t="shared" si="162"/>
        <v>0</v>
      </c>
      <c r="P668" s="265">
        <f t="shared" si="162"/>
        <v>0</v>
      </c>
      <c r="Q668" s="265">
        <f t="shared" si="162"/>
        <v>0</v>
      </c>
      <c r="R668" s="265">
        <f t="shared" si="162"/>
        <v>0</v>
      </c>
      <c r="S668" s="265">
        <f t="shared" si="162"/>
        <v>0</v>
      </c>
      <c r="T668" s="265">
        <f t="shared" si="162"/>
        <v>0</v>
      </c>
      <c r="U668" s="265">
        <f t="shared" si="162"/>
        <v>0</v>
      </c>
      <c r="V668" s="265">
        <f t="shared" si="162"/>
        <v>0</v>
      </c>
      <c r="W668" s="265">
        <f t="shared" si="162"/>
        <v>0</v>
      </c>
      <c r="X668" s="265">
        <f t="shared" si="162"/>
        <v>0</v>
      </c>
      <c r="Y668" s="265">
        <f t="shared" si="162"/>
        <v>0</v>
      </c>
      <c r="Z668" s="265">
        <f t="shared" si="162"/>
        <v>0</v>
      </c>
      <c r="AA668" s="265">
        <f t="shared" si="162"/>
        <v>0</v>
      </c>
      <c r="AB668" s="265">
        <f t="shared" si="162"/>
        <v>0</v>
      </c>
    </row>
    <row r="669" spans="2:28" outlineLevel="1">
      <c r="C669" s="21" t="s">
        <v>260</v>
      </c>
      <c r="D669" s="260">
        <f>SUM(D639:D668)</f>
        <v>41236</v>
      </c>
      <c r="E669" s="261">
        <f t="shared" ref="E669:AB669" si="163">SUM(E639:E668)</f>
        <v>68900</v>
      </c>
      <c r="F669" s="266">
        <f t="shared" si="163"/>
        <v>68900</v>
      </c>
      <c r="G669" s="266">
        <f t="shared" si="163"/>
        <v>68900</v>
      </c>
      <c r="H669" s="266">
        <f t="shared" si="163"/>
        <v>68900</v>
      </c>
      <c r="I669" s="266">
        <f t="shared" si="163"/>
        <v>68900</v>
      </c>
      <c r="J669" s="266">
        <f t="shared" si="163"/>
        <v>68900</v>
      </c>
      <c r="K669" s="266">
        <f t="shared" si="163"/>
        <v>68900</v>
      </c>
      <c r="L669" s="266">
        <f t="shared" si="163"/>
        <v>68900</v>
      </c>
      <c r="M669" s="266">
        <f t="shared" si="163"/>
        <v>68900</v>
      </c>
      <c r="N669" s="266">
        <f t="shared" si="163"/>
        <v>68900</v>
      </c>
      <c r="O669" s="266">
        <f t="shared" si="163"/>
        <v>68900</v>
      </c>
      <c r="P669" s="266">
        <f t="shared" si="163"/>
        <v>68900</v>
      </c>
      <c r="Q669" s="266">
        <f t="shared" si="163"/>
        <v>71656</v>
      </c>
      <c r="R669" s="266">
        <f t="shared" si="163"/>
        <v>71656</v>
      </c>
      <c r="S669" s="266">
        <f t="shared" si="163"/>
        <v>71656</v>
      </c>
      <c r="T669" s="266">
        <f t="shared" si="163"/>
        <v>71656</v>
      </c>
      <c r="U669" s="266">
        <f t="shared" si="163"/>
        <v>71656</v>
      </c>
      <c r="V669" s="266">
        <f t="shared" si="163"/>
        <v>71656</v>
      </c>
      <c r="W669" s="266">
        <f t="shared" si="163"/>
        <v>71656</v>
      </c>
      <c r="X669" s="266">
        <f t="shared" si="163"/>
        <v>71656</v>
      </c>
      <c r="Y669" s="266">
        <f t="shared" si="163"/>
        <v>71656</v>
      </c>
      <c r="Z669" s="266">
        <f t="shared" si="163"/>
        <v>71656</v>
      </c>
      <c r="AA669" s="266">
        <f t="shared" si="163"/>
        <v>71656</v>
      </c>
      <c r="AB669" s="266">
        <f t="shared" si="163"/>
        <v>71656</v>
      </c>
    </row>
    <row r="670" spans="2:28" outlineLevel="1">
      <c r="C670" s="21"/>
      <c r="D670" s="258"/>
      <c r="E670" s="213"/>
      <c r="I670" s="4"/>
      <c r="J670" s="4"/>
      <c r="K670" s="4"/>
      <c r="L670" s="4"/>
      <c r="M670" s="4"/>
    </row>
    <row r="671" spans="2:28" outlineLevel="1">
      <c r="C671" s="21" t="s">
        <v>291</v>
      </c>
      <c r="D671" s="258"/>
      <c r="E671" s="213"/>
      <c r="I671" s="4"/>
      <c r="J671" s="4"/>
      <c r="K671" s="4"/>
      <c r="L671" s="4"/>
      <c r="M671" s="4"/>
    </row>
    <row r="672" spans="2:28" outlineLevel="1">
      <c r="B672" s="556">
        <f>B639</f>
        <v>0</v>
      </c>
      <c r="C672" s="212" t="str">
        <f>C639</f>
        <v>Studio</v>
      </c>
      <c r="D672" s="260">
        <f>D639</f>
        <v>0</v>
      </c>
      <c r="E672" s="261">
        <f t="shared" ref="E672:AB672" si="164">E563*$H129+E594*$M129+($C129-E563-E594)*$M129</f>
        <v>0</v>
      </c>
      <c r="F672" s="262">
        <f t="shared" si="164"/>
        <v>0</v>
      </c>
      <c r="G672" s="262">
        <f t="shared" si="164"/>
        <v>0</v>
      </c>
      <c r="H672" s="262">
        <f t="shared" si="164"/>
        <v>0</v>
      </c>
      <c r="I672" s="262">
        <f t="shared" si="164"/>
        <v>0</v>
      </c>
      <c r="J672" s="262">
        <f t="shared" si="164"/>
        <v>0</v>
      </c>
      <c r="K672" s="262">
        <f t="shared" si="164"/>
        <v>0</v>
      </c>
      <c r="L672" s="262">
        <f t="shared" si="164"/>
        <v>0</v>
      </c>
      <c r="M672" s="262">
        <f t="shared" si="164"/>
        <v>0</v>
      </c>
      <c r="N672" s="262">
        <f t="shared" si="164"/>
        <v>0</v>
      </c>
      <c r="O672" s="262">
        <f t="shared" si="164"/>
        <v>0</v>
      </c>
      <c r="P672" s="262">
        <f t="shared" si="164"/>
        <v>0</v>
      </c>
      <c r="Q672" s="262">
        <f t="shared" si="164"/>
        <v>0</v>
      </c>
      <c r="R672" s="262">
        <f t="shared" si="164"/>
        <v>0</v>
      </c>
      <c r="S672" s="262">
        <f t="shared" si="164"/>
        <v>0</v>
      </c>
      <c r="T672" s="262">
        <f t="shared" si="164"/>
        <v>0</v>
      </c>
      <c r="U672" s="262">
        <f t="shared" si="164"/>
        <v>0</v>
      </c>
      <c r="V672" s="262">
        <f t="shared" si="164"/>
        <v>0</v>
      </c>
      <c r="W672" s="262">
        <f t="shared" si="164"/>
        <v>0</v>
      </c>
      <c r="X672" s="262">
        <f t="shared" si="164"/>
        <v>0</v>
      </c>
      <c r="Y672" s="262">
        <f t="shared" si="164"/>
        <v>0</v>
      </c>
      <c r="Z672" s="262">
        <f t="shared" si="164"/>
        <v>0</v>
      </c>
      <c r="AA672" s="262">
        <f t="shared" si="164"/>
        <v>0</v>
      </c>
      <c r="AB672" s="262">
        <f t="shared" si="164"/>
        <v>0</v>
      </c>
    </row>
    <row r="673" spans="2:28" outlineLevel="1">
      <c r="B673" s="556">
        <f t="shared" ref="B673:D688" si="165">B640</f>
        <v>0</v>
      </c>
      <c r="C673" s="212" t="str">
        <f t="shared" si="165"/>
        <v xml:space="preserve">1 Bed / 1 Bath </v>
      </c>
      <c r="D673" s="260">
        <f>D640</f>
        <v>0</v>
      </c>
      <c r="E673" s="261">
        <f t="shared" ref="E673:AB673" si="166">E564*$H130+E595*$M130+($C130-E564-E595)*$M130</f>
        <v>0</v>
      </c>
      <c r="F673" s="262">
        <f t="shared" si="166"/>
        <v>0</v>
      </c>
      <c r="G673" s="262">
        <f t="shared" si="166"/>
        <v>0</v>
      </c>
      <c r="H673" s="262">
        <f t="shared" si="166"/>
        <v>0</v>
      </c>
      <c r="I673" s="262">
        <f t="shared" si="166"/>
        <v>0</v>
      </c>
      <c r="J673" s="262">
        <f t="shared" si="166"/>
        <v>0</v>
      </c>
      <c r="K673" s="262">
        <f t="shared" si="166"/>
        <v>0</v>
      </c>
      <c r="L673" s="262">
        <f t="shared" si="166"/>
        <v>0</v>
      </c>
      <c r="M673" s="262">
        <f t="shared" si="166"/>
        <v>0</v>
      </c>
      <c r="N673" s="262">
        <f t="shared" si="166"/>
        <v>0</v>
      </c>
      <c r="O673" s="262">
        <f t="shared" si="166"/>
        <v>0</v>
      </c>
      <c r="P673" s="262">
        <f t="shared" si="166"/>
        <v>0</v>
      </c>
      <c r="Q673" s="262">
        <f t="shared" si="166"/>
        <v>0</v>
      </c>
      <c r="R673" s="262">
        <f t="shared" si="166"/>
        <v>0</v>
      </c>
      <c r="S673" s="262">
        <f t="shared" si="166"/>
        <v>0</v>
      </c>
      <c r="T673" s="262">
        <f t="shared" si="166"/>
        <v>0</v>
      </c>
      <c r="U673" s="262">
        <f t="shared" si="166"/>
        <v>0</v>
      </c>
      <c r="V673" s="262">
        <f t="shared" si="166"/>
        <v>0</v>
      </c>
      <c r="W673" s="262">
        <f t="shared" si="166"/>
        <v>0</v>
      </c>
      <c r="X673" s="262">
        <f t="shared" si="166"/>
        <v>0</v>
      </c>
      <c r="Y673" s="262">
        <f t="shared" si="166"/>
        <v>0</v>
      </c>
      <c r="Z673" s="262">
        <f t="shared" si="166"/>
        <v>0</v>
      </c>
      <c r="AA673" s="262">
        <f t="shared" si="166"/>
        <v>0</v>
      </c>
      <c r="AB673" s="262">
        <f t="shared" si="166"/>
        <v>0</v>
      </c>
    </row>
    <row r="674" spans="2:28" outlineLevel="1">
      <c r="B674" s="556">
        <f t="shared" si="165"/>
        <v>0</v>
      </c>
      <c r="C674" s="212" t="str">
        <f t="shared" si="165"/>
        <v xml:space="preserve">1 Bed / 1 Bath </v>
      </c>
      <c r="D674" s="260">
        <f>D641</f>
        <v>0</v>
      </c>
      <c r="E674" s="261">
        <f t="shared" ref="E674:AB674" si="167">E565*$H131+E596*$M131+($C131-E565-E596)*$M131</f>
        <v>0</v>
      </c>
      <c r="F674" s="262">
        <f t="shared" si="167"/>
        <v>0</v>
      </c>
      <c r="G674" s="262">
        <f t="shared" si="167"/>
        <v>0</v>
      </c>
      <c r="H674" s="262">
        <f t="shared" si="167"/>
        <v>0</v>
      </c>
      <c r="I674" s="262">
        <f t="shared" si="167"/>
        <v>0</v>
      </c>
      <c r="J674" s="262">
        <f t="shared" si="167"/>
        <v>0</v>
      </c>
      <c r="K674" s="262">
        <f t="shared" si="167"/>
        <v>0</v>
      </c>
      <c r="L674" s="262">
        <f t="shared" si="167"/>
        <v>0</v>
      </c>
      <c r="M674" s="262">
        <f t="shared" si="167"/>
        <v>0</v>
      </c>
      <c r="N674" s="262">
        <f t="shared" si="167"/>
        <v>0</v>
      </c>
      <c r="O674" s="262">
        <f t="shared" si="167"/>
        <v>0</v>
      </c>
      <c r="P674" s="262">
        <f t="shared" si="167"/>
        <v>0</v>
      </c>
      <c r="Q674" s="262">
        <f t="shared" si="167"/>
        <v>0</v>
      </c>
      <c r="R674" s="262">
        <f t="shared" si="167"/>
        <v>0</v>
      </c>
      <c r="S674" s="262">
        <f t="shared" si="167"/>
        <v>0</v>
      </c>
      <c r="T674" s="262">
        <f t="shared" si="167"/>
        <v>0</v>
      </c>
      <c r="U674" s="262">
        <f t="shared" si="167"/>
        <v>0</v>
      </c>
      <c r="V674" s="262">
        <f t="shared" si="167"/>
        <v>0</v>
      </c>
      <c r="W674" s="262">
        <f t="shared" si="167"/>
        <v>0</v>
      </c>
      <c r="X674" s="262">
        <f t="shared" si="167"/>
        <v>0</v>
      </c>
      <c r="Y674" s="262">
        <f t="shared" si="167"/>
        <v>0</v>
      </c>
      <c r="Z674" s="262">
        <f t="shared" si="167"/>
        <v>0</v>
      </c>
      <c r="AA674" s="262">
        <f t="shared" si="167"/>
        <v>0</v>
      </c>
      <c r="AB674" s="262">
        <f t="shared" si="167"/>
        <v>0</v>
      </c>
    </row>
    <row r="675" spans="2:28" outlineLevel="1">
      <c r="B675" s="556">
        <f t="shared" si="165"/>
        <v>0</v>
      </c>
      <c r="C675" s="212" t="str">
        <f t="shared" si="165"/>
        <v xml:space="preserve">1 Bed / 1 Bath </v>
      </c>
      <c r="D675" s="260">
        <f>D642</f>
        <v>41236</v>
      </c>
      <c r="E675" s="261">
        <f t="shared" ref="E675:AB675" si="168">E566*$H132+E597*$M132+($C132-E566-E597)*$M132</f>
        <v>42300</v>
      </c>
      <c r="F675" s="262">
        <f t="shared" si="168"/>
        <v>42300</v>
      </c>
      <c r="G675" s="262">
        <f t="shared" si="168"/>
        <v>42300</v>
      </c>
      <c r="H675" s="262">
        <f t="shared" si="168"/>
        <v>43364</v>
      </c>
      <c r="I675" s="262">
        <f t="shared" si="168"/>
        <v>43364</v>
      </c>
      <c r="J675" s="262">
        <f t="shared" si="168"/>
        <v>43364</v>
      </c>
      <c r="K675" s="262">
        <f t="shared" si="168"/>
        <v>44428</v>
      </c>
      <c r="L675" s="262">
        <f t="shared" si="168"/>
        <v>44428</v>
      </c>
      <c r="M675" s="262">
        <f t="shared" si="168"/>
        <v>44428</v>
      </c>
      <c r="N675" s="262">
        <f t="shared" si="168"/>
        <v>45492</v>
      </c>
      <c r="O675" s="262">
        <f t="shared" si="168"/>
        <v>45492</v>
      </c>
      <c r="P675" s="262">
        <f t="shared" si="168"/>
        <v>45492</v>
      </c>
      <c r="Q675" s="262">
        <f t="shared" si="168"/>
        <v>46556</v>
      </c>
      <c r="R675" s="262">
        <f t="shared" si="168"/>
        <v>46556</v>
      </c>
      <c r="S675" s="262">
        <f t="shared" si="168"/>
        <v>46556</v>
      </c>
      <c r="T675" s="262">
        <f t="shared" si="168"/>
        <v>47620</v>
      </c>
      <c r="U675" s="262">
        <f t="shared" si="168"/>
        <v>47620</v>
      </c>
      <c r="V675" s="262">
        <f t="shared" si="168"/>
        <v>47620</v>
      </c>
      <c r="W675" s="262">
        <f t="shared" si="168"/>
        <v>48684</v>
      </c>
      <c r="X675" s="262">
        <f t="shared" si="168"/>
        <v>48684</v>
      </c>
      <c r="Y675" s="262">
        <f t="shared" si="168"/>
        <v>48684</v>
      </c>
      <c r="Z675" s="262">
        <f t="shared" si="168"/>
        <v>49748</v>
      </c>
      <c r="AA675" s="262">
        <f t="shared" si="168"/>
        <v>49748</v>
      </c>
      <c r="AB675" s="262">
        <f t="shared" si="168"/>
        <v>49748</v>
      </c>
    </row>
    <row r="676" spans="2:28" outlineLevel="1">
      <c r="B676" s="556">
        <f t="shared" si="165"/>
        <v>0</v>
      </c>
      <c r="C676" s="212" t="str">
        <f t="shared" si="165"/>
        <v xml:space="preserve">2 Bed / 1 Bath </v>
      </c>
      <c r="D676" s="260">
        <f t="shared" si="165"/>
        <v>0</v>
      </c>
      <c r="E676" s="261">
        <f t="shared" ref="E676:AB676" si="169">E567*$H133+E598*$M133+($C133-E567-E598)*$M133</f>
        <v>0</v>
      </c>
      <c r="F676" s="262">
        <f t="shared" si="169"/>
        <v>0</v>
      </c>
      <c r="G676" s="262">
        <f t="shared" si="169"/>
        <v>0</v>
      </c>
      <c r="H676" s="262">
        <f t="shared" si="169"/>
        <v>0</v>
      </c>
      <c r="I676" s="262">
        <f t="shared" si="169"/>
        <v>0</v>
      </c>
      <c r="J676" s="262">
        <f t="shared" si="169"/>
        <v>0</v>
      </c>
      <c r="K676" s="262">
        <f t="shared" si="169"/>
        <v>0</v>
      </c>
      <c r="L676" s="262">
        <f t="shared" si="169"/>
        <v>0</v>
      </c>
      <c r="M676" s="262">
        <f t="shared" si="169"/>
        <v>0</v>
      </c>
      <c r="N676" s="262">
        <f t="shared" si="169"/>
        <v>0</v>
      </c>
      <c r="O676" s="262">
        <f t="shared" si="169"/>
        <v>0</v>
      </c>
      <c r="P676" s="262">
        <f t="shared" si="169"/>
        <v>0</v>
      </c>
      <c r="Q676" s="262">
        <f t="shared" si="169"/>
        <v>0</v>
      </c>
      <c r="R676" s="262">
        <f t="shared" si="169"/>
        <v>0</v>
      </c>
      <c r="S676" s="262">
        <f t="shared" si="169"/>
        <v>0</v>
      </c>
      <c r="T676" s="262">
        <f t="shared" si="169"/>
        <v>0</v>
      </c>
      <c r="U676" s="262">
        <f t="shared" si="169"/>
        <v>0</v>
      </c>
      <c r="V676" s="262">
        <f t="shared" si="169"/>
        <v>0</v>
      </c>
      <c r="W676" s="262">
        <f t="shared" si="169"/>
        <v>0</v>
      </c>
      <c r="X676" s="262">
        <f t="shared" si="169"/>
        <v>0</v>
      </c>
      <c r="Y676" s="262">
        <f t="shared" si="169"/>
        <v>0</v>
      </c>
      <c r="Z676" s="262">
        <f t="shared" si="169"/>
        <v>0</v>
      </c>
      <c r="AA676" s="262">
        <f t="shared" si="169"/>
        <v>0</v>
      </c>
      <c r="AB676" s="262">
        <f t="shared" si="169"/>
        <v>0</v>
      </c>
    </row>
    <row r="677" spans="2:28" outlineLevel="1">
      <c r="B677" s="556">
        <f t="shared" si="165"/>
        <v>0</v>
      </c>
      <c r="C677" s="212" t="str">
        <f t="shared" si="165"/>
        <v xml:space="preserve">2 Bed / 1 Bath </v>
      </c>
      <c r="D677" s="260">
        <f t="shared" si="165"/>
        <v>0</v>
      </c>
      <c r="E677" s="261">
        <f t="shared" ref="E677:AB677" si="170">E568*$H134+E599*$M134+($C134-E568-E599)*$M134</f>
        <v>0</v>
      </c>
      <c r="F677" s="262">
        <f t="shared" si="170"/>
        <v>0</v>
      </c>
      <c r="G677" s="262">
        <f t="shared" si="170"/>
        <v>0</v>
      </c>
      <c r="H677" s="262">
        <f t="shared" si="170"/>
        <v>0</v>
      </c>
      <c r="I677" s="262">
        <f t="shared" si="170"/>
        <v>0</v>
      </c>
      <c r="J677" s="262">
        <f t="shared" si="170"/>
        <v>0</v>
      </c>
      <c r="K677" s="262">
        <f t="shared" si="170"/>
        <v>0</v>
      </c>
      <c r="L677" s="262">
        <f t="shared" si="170"/>
        <v>0</v>
      </c>
      <c r="M677" s="262">
        <f t="shared" si="170"/>
        <v>0</v>
      </c>
      <c r="N677" s="262">
        <f t="shared" si="170"/>
        <v>0</v>
      </c>
      <c r="O677" s="262">
        <f t="shared" si="170"/>
        <v>0</v>
      </c>
      <c r="P677" s="262">
        <f t="shared" si="170"/>
        <v>0</v>
      </c>
      <c r="Q677" s="262">
        <f t="shared" si="170"/>
        <v>0</v>
      </c>
      <c r="R677" s="262">
        <f t="shared" si="170"/>
        <v>0</v>
      </c>
      <c r="S677" s="262">
        <f t="shared" si="170"/>
        <v>0</v>
      </c>
      <c r="T677" s="262">
        <f t="shared" si="170"/>
        <v>0</v>
      </c>
      <c r="U677" s="262">
        <f t="shared" si="170"/>
        <v>0</v>
      </c>
      <c r="V677" s="262">
        <f t="shared" si="170"/>
        <v>0</v>
      </c>
      <c r="W677" s="262">
        <f t="shared" si="170"/>
        <v>0</v>
      </c>
      <c r="X677" s="262">
        <f t="shared" si="170"/>
        <v>0</v>
      </c>
      <c r="Y677" s="262">
        <f t="shared" si="170"/>
        <v>0</v>
      </c>
      <c r="Z677" s="262">
        <f t="shared" si="170"/>
        <v>0</v>
      </c>
      <c r="AA677" s="262">
        <f t="shared" si="170"/>
        <v>0</v>
      </c>
      <c r="AB677" s="262">
        <f t="shared" si="170"/>
        <v>0</v>
      </c>
    </row>
    <row r="678" spans="2:28" outlineLevel="1">
      <c r="B678" s="556">
        <f t="shared" si="165"/>
        <v>0</v>
      </c>
      <c r="C678" s="212" t="str">
        <f t="shared" si="165"/>
        <v xml:space="preserve">2 Bed / 1 Bath </v>
      </c>
      <c r="D678" s="260">
        <f t="shared" si="165"/>
        <v>0</v>
      </c>
      <c r="E678" s="261">
        <f t="shared" ref="E678:AB678" si="171">E569*$H135+E600*$M135+($C135-E569-E600)*$M135</f>
        <v>0</v>
      </c>
      <c r="F678" s="262">
        <f t="shared" si="171"/>
        <v>0</v>
      </c>
      <c r="G678" s="262">
        <f t="shared" si="171"/>
        <v>0</v>
      </c>
      <c r="H678" s="262">
        <f t="shared" si="171"/>
        <v>0</v>
      </c>
      <c r="I678" s="262">
        <f t="shared" si="171"/>
        <v>0</v>
      </c>
      <c r="J678" s="262">
        <f t="shared" si="171"/>
        <v>0</v>
      </c>
      <c r="K678" s="262">
        <f t="shared" si="171"/>
        <v>0</v>
      </c>
      <c r="L678" s="262">
        <f t="shared" si="171"/>
        <v>0</v>
      </c>
      <c r="M678" s="262">
        <f t="shared" si="171"/>
        <v>0</v>
      </c>
      <c r="N678" s="262">
        <f t="shared" si="171"/>
        <v>0</v>
      </c>
      <c r="O678" s="262">
        <f t="shared" si="171"/>
        <v>0</v>
      </c>
      <c r="P678" s="262">
        <f t="shared" si="171"/>
        <v>0</v>
      </c>
      <c r="Q678" s="262">
        <f t="shared" si="171"/>
        <v>0</v>
      </c>
      <c r="R678" s="262">
        <f t="shared" si="171"/>
        <v>0</v>
      </c>
      <c r="S678" s="262">
        <f t="shared" si="171"/>
        <v>0</v>
      </c>
      <c r="T678" s="262">
        <f t="shared" si="171"/>
        <v>0</v>
      </c>
      <c r="U678" s="262">
        <f t="shared" si="171"/>
        <v>0</v>
      </c>
      <c r="V678" s="262">
        <f t="shared" si="171"/>
        <v>0</v>
      </c>
      <c r="W678" s="262">
        <f t="shared" si="171"/>
        <v>0</v>
      </c>
      <c r="X678" s="262">
        <f t="shared" si="171"/>
        <v>0</v>
      </c>
      <c r="Y678" s="262">
        <f t="shared" si="171"/>
        <v>0</v>
      </c>
      <c r="Z678" s="262">
        <f t="shared" si="171"/>
        <v>0</v>
      </c>
      <c r="AA678" s="262">
        <f t="shared" si="171"/>
        <v>0</v>
      </c>
      <c r="AB678" s="262">
        <f t="shared" si="171"/>
        <v>0</v>
      </c>
    </row>
    <row r="679" spans="2:28" outlineLevel="1">
      <c r="B679" s="556">
        <f t="shared" si="165"/>
        <v>0</v>
      </c>
      <c r="C679" s="212" t="str">
        <f t="shared" si="165"/>
        <v xml:space="preserve">2 Bed / 2 Bath </v>
      </c>
      <c r="D679" s="260">
        <f t="shared" si="165"/>
        <v>0</v>
      </c>
      <c r="E679" s="261">
        <f t="shared" ref="E679:AB679" si="172">E570*$H136+E601*$M136+($C136-E570-E601)*$M136</f>
        <v>0</v>
      </c>
      <c r="F679" s="262">
        <f t="shared" si="172"/>
        <v>0</v>
      </c>
      <c r="G679" s="262">
        <f t="shared" si="172"/>
        <v>0</v>
      </c>
      <c r="H679" s="262">
        <f t="shared" si="172"/>
        <v>0</v>
      </c>
      <c r="I679" s="262">
        <f t="shared" si="172"/>
        <v>0</v>
      </c>
      <c r="J679" s="262">
        <f t="shared" si="172"/>
        <v>0</v>
      </c>
      <c r="K679" s="262">
        <f t="shared" si="172"/>
        <v>0</v>
      </c>
      <c r="L679" s="262">
        <f t="shared" si="172"/>
        <v>0</v>
      </c>
      <c r="M679" s="262">
        <f t="shared" si="172"/>
        <v>0</v>
      </c>
      <c r="N679" s="262">
        <f t="shared" si="172"/>
        <v>0</v>
      </c>
      <c r="O679" s="262">
        <f t="shared" si="172"/>
        <v>0</v>
      </c>
      <c r="P679" s="262">
        <f t="shared" si="172"/>
        <v>0</v>
      </c>
      <c r="Q679" s="262">
        <f t="shared" si="172"/>
        <v>0</v>
      </c>
      <c r="R679" s="262">
        <f t="shared" si="172"/>
        <v>0</v>
      </c>
      <c r="S679" s="262">
        <f t="shared" si="172"/>
        <v>0</v>
      </c>
      <c r="T679" s="262">
        <f t="shared" si="172"/>
        <v>0</v>
      </c>
      <c r="U679" s="262">
        <f t="shared" si="172"/>
        <v>0</v>
      </c>
      <c r="V679" s="262">
        <f t="shared" si="172"/>
        <v>0</v>
      </c>
      <c r="W679" s="262">
        <f t="shared" si="172"/>
        <v>0</v>
      </c>
      <c r="X679" s="262">
        <f t="shared" si="172"/>
        <v>0</v>
      </c>
      <c r="Y679" s="262">
        <f t="shared" si="172"/>
        <v>0</v>
      </c>
      <c r="Z679" s="262">
        <f t="shared" si="172"/>
        <v>0</v>
      </c>
      <c r="AA679" s="262">
        <f t="shared" si="172"/>
        <v>0</v>
      </c>
      <c r="AB679" s="262">
        <f t="shared" si="172"/>
        <v>0</v>
      </c>
    </row>
    <row r="680" spans="2:28" outlineLevel="1">
      <c r="B680" s="556">
        <f t="shared" si="165"/>
        <v>0</v>
      </c>
      <c r="C680" s="212" t="str">
        <f t="shared" si="165"/>
        <v>2 Bed / 1 Bath + Den</v>
      </c>
      <c r="D680" s="260">
        <f t="shared" si="165"/>
        <v>0</v>
      </c>
      <c r="E680" s="261">
        <f t="shared" ref="E680:AB680" si="173">E571*$H137+E602*$M137+($C137-E571-E602)*$M137</f>
        <v>0</v>
      </c>
      <c r="F680" s="262">
        <f t="shared" si="173"/>
        <v>0</v>
      </c>
      <c r="G680" s="262">
        <f t="shared" si="173"/>
        <v>0</v>
      </c>
      <c r="H680" s="262">
        <f t="shared" si="173"/>
        <v>0</v>
      </c>
      <c r="I680" s="262">
        <f t="shared" si="173"/>
        <v>0</v>
      </c>
      <c r="J680" s="262">
        <f t="shared" si="173"/>
        <v>0</v>
      </c>
      <c r="K680" s="262">
        <f t="shared" si="173"/>
        <v>0</v>
      </c>
      <c r="L680" s="262">
        <f t="shared" si="173"/>
        <v>0</v>
      </c>
      <c r="M680" s="262">
        <f t="shared" si="173"/>
        <v>0</v>
      </c>
      <c r="N680" s="262">
        <f t="shared" si="173"/>
        <v>0</v>
      </c>
      <c r="O680" s="262">
        <f t="shared" si="173"/>
        <v>0</v>
      </c>
      <c r="P680" s="262">
        <f t="shared" si="173"/>
        <v>0</v>
      </c>
      <c r="Q680" s="262">
        <f t="shared" si="173"/>
        <v>0</v>
      </c>
      <c r="R680" s="262">
        <f t="shared" si="173"/>
        <v>0</v>
      </c>
      <c r="S680" s="262">
        <f t="shared" si="173"/>
        <v>0</v>
      </c>
      <c r="T680" s="262">
        <f t="shared" si="173"/>
        <v>0</v>
      </c>
      <c r="U680" s="262">
        <f t="shared" si="173"/>
        <v>0</v>
      </c>
      <c r="V680" s="262">
        <f t="shared" si="173"/>
        <v>0</v>
      </c>
      <c r="W680" s="262">
        <f t="shared" si="173"/>
        <v>0</v>
      </c>
      <c r="X680" s="262">
        <f t="shared" si="173"/>
        <v>0</v>
      </c>
      <c r="Y680" s="262">
        <f t="shared" si="173"/>
        <v>0</v>
      </c>
      <c r="Z680" s="262">
        <f t="shared" si="173"/>
        <v>0</v>
      </c>
      <c r="AA680" s="262">
        <f t="shared" si="173"/>
        <v>0</v>
      </c>
      <c r="AB680" s="262">
        <f t="shared" si="173"/>
        <v>0</v>
      </c>
    </row>
    <row r="681" spans="2:28" outlineLevel="1">
      <c r="B681" s="556">
        <f t="shared" si="165"/>
        <v>0</v>
      </c>
      <c r="C681" s="212" t="str">
        <f t="shared" si="165"/>
        <v xml:space="preserve">2 Bed / 2 Bath </v>
      </c>
      <c r="D681" s="260">
        <f t="shared" si="165"/>
        <v>0</v>
      </c>
      <c r="E681" s="261">
        <f t="shared" ref="E681:AB681" si="174">E572*$H138+E603*$M138+($C138-E572-E603)*$M138</f>
        <v>0</v>
      </c>
      <c r="F681" s="262">
        <f t="shared" si="174"/>
        <v>0</v>
      </c>
      <c r="G681" s="262">
        <f t="shared" si="174"/>
        <v>0</v>
      </c>
      <c r="H681" s="262">
        <f t="shared" si="174"/>
        <v>0</v>
      </c>
      <c r="I681" s="262">
        <f t="shared" si="174"/>
        <v>0</v>
      </c>
      <c r="J681" s="262">
        <f t="shared" si="174"/>
        <v>0</v>
      </c>
      <c r="K681" s="262">
        <f t="shared" si="174"/>
        <v>0</v>
      </c>
      <c r="L681" s="262">
        <f t="shared" si="174"/>
        <v>0</v>
      </c>
      <c r="M681" s="262">
        <f t="shared" si="174"/>
        <v>0</v>
      </c>
      <c r="N681" s="262">
        <f t="shared" si="174"/>
        <v>0</v>
      </c>
      <c r="O681" s="262">
        <f t="shared" si="174"/>
        <v>0</v>
      </c>
      <c r="P681" s="262">
        <f t="shared" si="174"/>
        <v>0</v>
      </c>
      <c r="Q681" s="262">
        <f t="shared" si="174"/>
        <v>0</v>
      </c>
      <c r="R681" s="262">
        <f t="shared" si="174"/>
        <v>0</v>
      </c>
      <c r="S681" s="262">
        <f t="shared" si="174"/>
        <v>0</v>
      </c>
      <c r="T681" s="262">
        <f t="shared" si="174"/>
        <v>0</v>
      </c>
      <c r="U681" s="262">
        <f t="shared" si="174"/>
        <v>0</v>
      </c>
      <c r="V681" s="262">
        <f t="shared" si="174"/>
        <v>0</v>
      </c>
      <c r="W681" s="262">
        <f t="shared" si="174"/>
        <v>0</v>
      </c>
      <c r="X681" s="262">
        <f t="shared" si="174"/>
        <v>0</v>
      </c>
      <c r="Y681" s="262">
        <f t="shared" si="174"/>
        <v>0</v>
      </c>
      <c r="Z681" s="262">
        <f t="shared" si="174"/>
        <v>0</v>
      </c>
      <c r="AA681" s="262">
        <f t="shared" si="174"/>
        <v>0</v>
      </c>
      <c r="AB681" s="262">
        <f t="shared" si="174"/>
        <v>0</v>
      </c>
    </row>
    <row r="682" spans="2:28" outlineLevel="1">
      <c r="B682" s="556">
        <f t="shared" si="165"/>
        <v>0</v>
      </c>
      <c r="C682" s="212" t="str">
        <f t="shared" si="165"/>
        <v xml:space="preserve">2 Bed / 1.5 Bath </v>
      </c>
      <c r="D682" s="260">
        <f t="shared" si="165"/>
        <v>0</v>
      </c>
      <c r="E682" s="261">
        <f t="shared" ref="E682:S682" si="175">E573*$H139+E604*$M139+($C139-E573-E604)*$M139</f>
        <v>0</v>
      </c>
      <c r="F682" s="262">
        <f t="shared" si="175"/>
        <v>0</v>
      </c>
      <c r="G682" s="262">
        <f t="shared" si="175"/>
        <v>0</v>
      </c>
      <c r="H682" s="262">
        <f t="shared" si="175"/>
        <v>0</v>
      </c>
      <c r="I682" s="262">
        <f t="shared" si="175"/>
        <v>0</v>
      </c>
      <c r="J682" s="262">
        <f t="shared" si="175"/>
        <v>0</v>
      </c>
      <c r="K682" s="262">
        <f t="shared" si="175"/>
        <v>0</v>
      </c>
      <c r="L682" s="262">
        <f t="shared" si="175"/>
        <v>0</v>
      </c>
      <c r="M682" s="262">
        <f t="shared" si="175"/>
        <v>0</v>
      </c>
      <c r="N682" s="262">
        <f t="shared" si="175"/>
        <v>0</v>
      </c>
      <c r="O682" s="262">
        <f t="shared" si="175"/>
        <v>0</v>
      </c>
      <c r="P682" s="262">
        <f t="shared" si="175"/>
        <v>0</v>
      </c>
      <c r="Q682" s="262">
        <f t="shared" si="175"/>
        <v>0</v>
      </c>
      <c r="R682" s="262">
        <f t="shared" si="175"/>
        <v>0</v>
      </c>
      <c r="S682" s="262">
        <f t="shared" si="175"/>
        <v>0</v>
      </c>
      <c r="T682" s="262">
        <f t="shared" ref="T682:AB682" si="176">T573*$H139+T604*$M139+($C139-T573-T604)*$M139</f>
        <v>0</v>
      </c>
      <c r="U682" s="262">
        <f t="shared" si="176"/>
        <v>0</v>
      </c>
      <c r="V682" s="262">
        <f t="shared" si="176"/>
        <v>0</v>
      </c>
      <c r="W682" s="262">
        <f t="shared" si="176"/>
        <v>0</v>
      </c>
      <c r="X682" s="262">
        <f t="shared" si="176"/>
        <v>0</v>
      </c>
      <c r="Y682" s="262">
        <f t="shared" si="176"/>
        <v>0</v>
      </c>
      <c r="Z682" s="262">
        <f t="shared" si="176"/>
        <v>0</v>
      </c>
      <c r="AA682" s="262">
        <f t="shared" si="176"/>
        <v>0</v>
      </c>
      <c r="AB682" s="262">
        <f t="shared" si="176"/>
        <v>0</v>
      </c>
    </row>
    <row r="683" spans="2:28" outlineLevel="1">
      <c r="B683" s="556">
        <f t="shared" si="165"/>
        <v>0</v>
      </c>
      <c r="C683" s="212" t="str">
        <f t="shared" si="165"/>
        <v xml:space="preserve">3 Bed / 2 Bath </v>
      </c>
      <c r="D683" s="260">
        <f t="shared" si="165"/>
        <v>0</v>
      </c>
      <c r="E683" s="261">
        <f t="shared" ref="E683:S683" si="177">E574*$H140+E605*$M140+($C140-E574-E605)*$M140</f>
        <v>0</v>
      </c>
      <c r="F683" s="262">
        <f t="shared" si="177"/>
        <v>0</v>
      </c>
      <c r="G683" s="262">
        <f t="shared" si="177"/>
        <v>0</v>
      </c>
      <c r="H683" s="262">
        <f t="shared" si="177"/>
        <v>0</v>
      </c>
      <c r="I683" s="262">
        <f t="shared" si="177"/>
        <v>0</v>
      </c>
      <c r="J683" s="262">
        <f t="shared" si="177"/>
        <v>0</v>
      </c>
      <c r="K683" s="262">
        <f t="shared" si="177"/>
        <v>0</v>
      </c>
      <c r="L683" s="262">
        <f t="shared" si="177"/>
        <v>0</v>
      </c>
      <c r="M683" s="262">
        <f t="shared" si="177"/>
        <v>0</v>
      </c>
      <c r="N683" s="262">
        <f t="shared" si="177"/>
        <v>0</v>
      </c>
      <c r="O683" s="262">
        <f t="shared" si="177"/>
        <v>0</v>
      </c>
      <c r="P683" s="262">
        <f t="shared" si="177"/>
        <v>0</v>
      </c>
      <c r="Q683" s="262">
        <f t="shared" si="177"/>
        <v>0</v>
      </c>
      <c r="R683" s="262">
        <f t="shared" si="177"/>
        <v>0</v>
      </c>
      <c r="S683" s="262">
        <f t="shared" si="177"/>
        <v>0</v>
      </c>
      <c r="T683" s="262">
        <f t="shared" ref="T683:AB683" si="178">T574*$H140+T605*$M140+($C140-T574-T605)*$M140</f>
        <v>0</v>
      </c>
      <c r="U683" s="262">
        <f t="shared" si="178"/>
        <v>0</v>
      </c>
      <c r="V683" s="262">
        <f t="shared" si="178"/>
        <v>0</v>
      </c>
      <c r="W683" s="262">
        <f t="shared" si="178"/>
        <v>0</v>
      </c>
      <c r="X683" s="262">
        <f t="shared" si="178"/>
        <v>0</v>
      </c>
      <c r="Y683" s="262">
        <f t="shared" si="178"/>
        <v>0</v>
      </c>
      <c r="Z683" s="262">
        <f t="shared" si="178"/>
        <v>0</v>
      </c>
      <c r="AA683" s="262">
        <f t="shared" si="178"/>
        <v>0</v>
      </c>
      <c r="AB683" s="262">
        <f t="shared" si="178"/>
        <v>0</v>
      </c>
    </row>
    <row r="684" spans="2:28" outlineLevel="1">
      <c r="B684" s="556">
        <f t="shared" si="165"/>
        <v>0</v>
      </c>
      <c r="C684" s="212" t="str">
        <f t="shared" si="165"/>
        <v>3 Bed / 2 Bath House</v>
      </c>
      <c r="D684" s="260">
        <f t="shared" si="165"/>
        <v>0</v>
      </c>
      <c r="E684" s="261">
        <f t="shared" ref="E684:S684" si="179">E575*$H141+E606*$M141+($C141-E575-E606)*$M141</f>
        <v>0</v>
      </c>
      <c r="F684" s="262">
        <f t="shared" si="179"/>
        <v>0</v>
      </c>
      <c r="G684" s="262">
        <f t="shared" si="179"/>
        <v>0</v>
      </c>
      <c r="H684" s="262">
        <f t="shared" si="179"/>
        <v>0</v>
      </c>
      <c r="I684" s="262">
        <f t="shared" si="179"/>
        <v>0</v>
      </c>
      <c r="J684" s="262">
        <f t="shared" si="179"/>
        <v>0</v>
      </c>
      <c r="K684" s="262">
        <f t="shared" si="179"/>
        <v>0</v>
      </c>
      <c r="L684" s="262">
        <f t="shared" si="179"/>
        <v>0</v>
      </c>
      <c r="M684" s="262">
        <f t="shared" si="179"/>
        <v>0</v>
      </c>
      <c r="N684" s="262">
        <f t="shared" si="179"/>
        <v>0</v>
      </c>
      <c r="O684" s="262">
        <f t="shared" si="179"/>
        <v>0</v>
      </c>
      <c r="P684" s="262">
        <f t="shared" si="179"/>
        <v>0</v>
      </c>
      <c r="Q684" s="262">
        <f t="shared" si="179"/>
        <v>0</v>
      </c>
      <c r="R684" s="262">
        <f t="shared" si="179"/>
        <v>0</v>
      </c>
      <c r="S684" s="262">
        <f t="shared" si="179"/>
        <v>0</v>
      </c>
      <c r="T684" s="262">
        <f t="shared" ref="T684:AB684" si="180">T575*$H141+T606*$M141+($C141-T575-T606)*$M141</f>
        <v>0</v>
      </c>
      <c r="U684" s="262">
        <f t="shared" si="180"/>
        <v>0</v>
      </c>
      <c r="V684" s="262">
        <f t="shared" si="180"/>
        <v>0</v>
      </c>
      <c r="W684" s="262">
        <f t="shared" si="180"/>
        <v>0</v>
      </c>
      <c r="X684" s="262">
        <f t="shared" si="180"/>
        <v>0</v>
      </c>
      <c r="Y684" s="262">
        <f t="shared" si="180"/>
        <v>0</v>
      </c>
      <c r="Z684" s="262">
        <f t="shared" si="180"/>
        <v>0</v>
      </c>
      <c r="AA684" s="262">
        <f t="shared" si="180"/>
        <v>0</v>
      </c>
      <c r="AB684" s="262">
        <f t="shared" si="180"/>
        <v>0</v>
      </c>
    </row>
    <row r="685" spans="2:28" outlineLevel="1">
      <c r="B685" s="556">
        <f t="shared" si="165"/>
        <v>0</v>
      </c>
      <c r="C685" s="212" t="str">
        <f t="shared" si="165"/>
        <v xml:space="preserve">3 Bed / 2 Bath </v>
      </c>
      <c r="D685" s="260">
        <f t="shared" si="165"/>
        <v>0</v>
      </c>
      <c r="E685" s="261">
        <f t="shared" ref="E685:S685" si="181">E576*$H142+E607*$M142+($C142-E576-E607)*$M142</f>
        <v>0</v>
      </c>
      <c r="F685" s="262">
        <f t="shared" si="181"/>
        <v>0</v>
      </c>
      <c r="G685" s="262">
        <f t="shared" si="181"/>
        <v>0</v>
      </c>
      <c r="H685" s="262">
        <f t="shared" si="181"/>
        <v>0</v>
      </c>
      <c r="I685" s="262">
        <f t="shared" si="181"/>
        <v>0</v>
      </c>
      <c r="J685" s="262">
        <f t="shared" si="181"/>
        <v>0</v>
      </c>
      <c r="K685" s="262">
        <f t="shared" si="181"/>
        <v>0</v>
      </c>
      <c r="L685" s="262">
        <f t="shared" si="181"/>
        <v>0</v>
      </c>
      <c r="M685" s="262">
        <f t="shared" si="181"/>
        <v>0</v>
      </c>
      <c r="N685" s="262">
        <f t="shared" si="181"/>
        <v>0</v>
      </c>
      <c r="O685" s="262">
        <f t="shared" si="181"/>
        <v>0</v>
      </c>
      <c r="P685" s="262">
        <f t="shared" si="181"/>
        <v>0</v>
      </c>
      <c r="Q685" s="262">
        <f t="shared" si="181"/>
        <v>0</v>
      </c>
      <c r="R685" s="262">
        <f t="shared" si="181"/>
        <v>0</v>
      </c>
      <c r="S685" s="262">
        <f t="shared" si="181"/>
        <v>0</v>
      </c>
      <c r="T685" s="262">
        <f t="shared" ref="T685:AB685" si="182">T576*$H142+T607*$M142+($C142-T576-T607)*$M142</f>
        <v>0</v>
      </c>
      <c r="U685" s="262">
        <f t="shared" si="182"/>
        <v>0</v>
      </c>
      <c r="V685" s="262">
        <f t="shared" si="182"/>
        <v>0</v>
      </c>
      <c r="W685" s="262">
        <f t="shared" si="182"/>
        <v>0</v>
      </c>
      <c r="X685" s="262">
        <f t="shared" si="182"/>
        <v>0</v>
      </c>
      <c r="Y685" s="262">
        <f t="shared" si="182"/>
        <v>0</v>
      </c>
      <c r="Z685" s="262">
        <f t="shared" si="182"/>
        <v>0</v>
      </c>
      <c r="AA685" s="262">
        <f t="shared" si="182"/>
        <v>0</v>
      </c>
      <c r="AB685" s="262">
        <f t="shared" si="182"/>
        <v>0</v>
      </c>
    </row>
    <row r="686" spans="2:28" outlineLevel="1">
      <c r="B686" s="556">
        <f t="shared" si="165"/>
        <v>0</v>
      </c>
      <c r="C686" s="212" t="str">
        <f t="shared" si="165"/>
        <v xml:space="preserve">1 Bed / 1 Bath </v>
      </c>
      <c r="D686" s="260">
        <f t="shared" si="165"/>
        <v>0</v>
      </c>
      <c r="E686" s="261">
        <f t="shared" ref="E686:S686" si="183">E577*$H143+E608*$M143+($C143-E577-E608)*$M143</f>
        <v>0</v>
      </c>
      <c r="F686" s="262">
        <f t="shared" si="183"/>
        <v>0</v>
      </c>
      <c r="G686" s="262">
        <f t="shared" si="183"/>
        <v>0</v>
      </c>
      <c r="H686" s="262">
        <f t="shared" si="183"/>
        <v>0</v>
      </c>
      <c r="I686" s="262">
        <f t="shared" si="183"/>
        <v>0</v>
      </c>
      <c r="J686" s="262">
        <f t="shared" si="183"/>
        <v>0</v>
      </c>
      <c r="K686" s="262">
        <f t="shared" si="183"/>
        <v>0</v>
      </c>
      <c r="L686" s="262">
        <f t="shared" si="183"/>
        <v>0</v>
      </c>
      <c r="M686" s="262">
        <f t="shared" si="183"/>
        <v>0</v>
      </c>
      <c r="N686" s="262">
        <f t="shared" si="183"/>
        <v>0</v>
      </c>
      <c r="O686" s="262">
        <f t="shared" si="183"/>
        <v>0</v>
      </c>
      <c r="P686" s="262">
        <f t="shared" si="183"/>
        <v>0</v>
      </c>
      <c r="Q686" s="262">
        <f t="shared" si="183"/>
        <v>0</v>
      </c>
      <c r="R686" s="262">
        <f t="shared" si="183"/>
        <v>0</v>
      </c>
      <c r="S686" s="262">
        <f t="shared" si="183"/>
        <v>0</v>
      </c>
      <c r="T686" s="262">
        <f t="shared" ref="T686:AB686" si="184">T577*$H143+T608*$M143+($C143-T577-T608)*$M143</f>
        <v>0</v>
      </c>
      <c r="U686" s="262">
        <f t="shared" si="184"/>
        <v>0</v>
      </c>
      <c r="V686" s="262">
        <f t="shared" si="184"/>
        <v>0</v>
      </c>
      <c r="W686" s="262">
        <f t="shared" si="184"/>
        <v>0</v>
      </c>
      <c r="X686" s="262">
        <f t="shared" si="184"/>
        <v>0</v>
      </c>
      <c r="Y686" s="262">
        <f t="shared" si="184"/>
        <v>0</v>
      </c>
      <c r="Z686" s="262">
        <f t="shared" si="184"/>
        <v>0</v>
      </c>
      <c r="AA686" s="262">
        <f t="shared" si="184"/>
        <v>0</v>
      </c>
      <c r="AB686" s="262">
        <f t="shared" si="184"/>
        <v>0</v>
      </c>
    </row>
    <row r="687" spans="2:28" outlineLevel="1">
      <c r="B687" s="556">
        <f t="shared" si="165"/>
        <v>0</v>
      </c>
      <c r="C687" s="212" t="str">
        <f t="shared" si="165"/>
        <v xml:space="preserve">2 Bed / 2 Bath </v>
      </c>
      <c r="D687" s="260">
        <f t="shared" si="165"/>
        <v>0</v>
      </c>
      <c r="E687" s="261">
        <f t="shared" ref="E687:S687" si="185">E578*$H144+E609*$M144+($C144-E578-E609)*$M144</f>
        <v>0</v>
      </c>
      <c r="F687" s="262">
        <f t="shared" si="185"/>
        <v>0</v>
      </c>
      <c r="G687" s="262">
        <f t="shared" si="185"/>
        <v>0</v>
      </c>
      <c r="H687" s="262">
        <f t="shared" si="185"/>
        <v>0</v>
      </c>
      <c r="I687" s="262">
        <f t="shared" si="185"/>
        <v>0</v>
      </c>
      <c r="J687" s="262">
        <f t="shared" si="185"/>
        <v>0</v>
      </c>
      <c r="K687" s="262">
        <f t="shared" si="185"/>
        <v>0</v>
      </c>
      <c r="L687" s="262">
        <f t="shared" si="185"/>
        <v>0</v>
      </c>
      <c r="M687" s="262">
        <f t="shared" si="185"/>
        <v>0</v>
      </c>
      <c r="N687" s="262">
        <f t="shared" si="185"/>
        <v>0</v>
      </c>
      <c r="O687" s="262">
        <f t="shared" si="185"/>
        <v>0</v>
      </c>
      <c r="P687" s="262">
        <f t="shared" si="185"/>
        <v>0</v>
      </c>
      <c r="Q687" s="262">
        <f t="shared" si="185"/>
        <v>0</v>
      </c>
      <c r="R687" s="262">
        <f t="shared" si="185"/>
        <v>0</v>
      </c>
      <c r="S687" s="262">
        <f t="shared" si="185"/>
        <v>0</v>
      </c>
      <c r="T687" s="262">
        <f t="shared" ref="T687:AB687" si="186">T578*$H144+T609*$M144+($C144-T578-T609)*$M144</f>
        <v>0</v>
      </c>
      <c r="U687" s="262">
        <f t="shared" si="186"/>
        <v>0</v>
      </c>
      <c r="V687" s="262">
        <f t="shared" si="186"/>
        <v>0</v>
      </c>
      <c r="W687" s="262">
        <f t="shared" si="186"/>
        <v>0</v>
      </c>
      <c r="X687" s="262">
        <f t="shared" si="186"/>
        <v>0</v>
      </c>
      <c r="Y687" s="262">
        <f t="shared" si="186"/>
        <v>0</v>
      </c>
      <c r="Z687" s="262">
        <f t="shared" si="186"/>
        <v>0</v>
      </c>
      <c r="AA687" s="262">
        <f t="shared" si="186"/>
        <v>0</v>
      </c>
      <c r="AB687" s="262">
        <f t="shared" si="186"/>
        <v>0</v>
      </c>
    </row>
    <row r="688" spans="2:28" outlineLevel="1">
      <c r="B688" s="556">
        <f t="shared" si="165"/>
        <v>0</v>
      </c>
      <c r="C688" s="212" t="str">
        <f t="shared" si="165"/>
        <v xml:space="preserve">4 Bed / 2 Bath Penthouse </v>
      </c>
      <c r="D688" s="260">
        <f t="shared" si="165"/>
        <v>0</v>
      </c>
      <c r="E688" s="261">
        <f t="shared" ref="E688:S688" si="187">E579*$H145+E610*$M145+($C145-E579-E610)*$M145</f>
        <v>0</v>
      </c>
      <c r="F688" s="262">
        <f t="shared" si="187"/>
        <v>0</v>
      </c>
      <c r="G688" s="262">
        <f t="shared" si="187"/>
        <v>0</v>
      </c>
      <c r="H688" s="262">
        <f t="shared" si="187"/>
        <v>0</v>
      </c>
      <c r="I688" s="262">
        <f t="shared" si="187"/>
        <v>0</v>
      </c>
      <c r="J688" s="262">
        <f t="shared" si="187"/>
        <v>0</v>
      </c>
      <c r="K688" s="262">
        <f t="shared" si="187"/>
        <v>0</v>
      </c>
      <c r="L688" s="262">
        <f t="shared" si="187"/>
        <v>0</v>
      </c>
      <c r="M688" s="262">
        <f t="shared" si="187"/>
        <v>0</v>
      </c>
      <c r="N688" s="262">
        <f t="shared" si="187"/>
        <v>0</v>
      </c>
      <c r="O688" s="262">
        <f t="shared" si="187"/>
        <v>0</v>
      </c>
      <c r="P688" s="262">
        <f t="shared" si="187"/>
        <v>0</v>
      </c>
      <c r="Q688" s="262">
        <f t="shared" si="187"/>
        <v>0</v>
      </c>
      <c r="R688" s="262">
        <f t="shared" si="187"/>
        <v>0</v>
      </c>
      <c r="S688" s="262">
        <f t="shared" si="187"/>
        <v>0</v>
      </c>
      <c r="T688" s="262">
        <f t="shared" ref="T688:AB688" si="188">T579*$H145+T610*$M145+($C145-T579-T610)*$M145</f>
        <v>0</v>
      </c>
      <c r="U688" s="262">
        <f t="shared" si="188"/>
        <v>0</v>
      </c>
      <c r="V688" s="262">
        <f t="shared" si="188"/>
        <v>0</v>
      </c>
      <c r="W688" s="262">
        <f t="shared" si="188"/>
        <v>0</v>
      </c>
      <c r="X688" s="262">
        <f t="shared" si="188"/>
        <v>0</v>
      </c>
      <c r="Y688" s="262">
        <f t="shared" si="188"/>
        <v>0</v>
      </c>
      <c r="Z688" s="262">
        <f t="shared" si="188"/>
        <v>0</v>
      </c>
      <c r="AA688" s="262">
        <f t="shared" si="188"/>
        <v>0</v>
      </c>
      <c r="AB688" s="262">
        <f t="shared" si="188"/>
        <v>0</v>
      </c>
    </row>
    <row r="689" spans="2:28" outlineLevel="1">
      <c r="B689" s="556">
        <f t="shared" ref="B689:D701" si="189">B656</f>
        <v>0</v>
      </c>
      <c r="C689" s="212" t="str">
        <f t="shared" si="189"/>
        <v xml:space="preserve">2 Bed / 2 Bath </v>
      </c>
      <c r="D689" s="260">
        <f t="shared" si="189"/>
        <v>0</v>
      </c>
      <c r="E689" s="261">
        <f t="shared" ref="E689:S689" si="190">E580*$H146+E611*$M146+($C146-E580-E611)*$M146</f>
        <v>0</v>
      </c>
      <c r="F689" s="262">
        <f t="shared" si="190"/>
        <v>0</v>
      </c>
      <c r="G689" s="262">
        <f t="shared" si="190"/>
        <v>0</v>
      </c>
      <c r="H689" s="262">
        <f t="shared" si="190"/>
        <v>0</v>
      </c>
      <c r="I689" s="262">
        <f t="shared" si="190"/>
        <v>0</v>
      </c>
      <c r="J689" s="262">
        <f t="shared" si="190"/>
        <v>0</v>
      </c>
      <c r="K689" s="262">
        <f t="shared" si="190"/>
        <v>0</v>
      </c>
      <c r="L689" s="262">
        <f t="shared" si="190"/>
        <v>0</v>
      </c>
      <c r="M689" s="262">
        <f t="shared" si="190"/>
        <v>0</v>
      </c>
      <c r="N689" s="262">
        <f t="shared" si="190"/>
        <v>0</v>
      </c>
      <c r="O689" s="262">
        <f t="shared" si="190"/>
        <v>0</v>
      </c>
      <c r="P689" s="262">
        <f t="shared" si="190"/>
        <v>0</v>
      </c>
      <c r="Q689" s="262">
        <f t="shared" si="190"/>
        <v>0</v>
      </c>
      <c r="R689" s="262">
        <f t="shared" si="190"/>
        <v>0</v>
      </c>
      <c r="S689" s="262">
        <f t="shared" si="190"/>
        <v>0</v>
      </c>
      <c r="T689" s="262">
        <f t="shared" ref="T689:AB689" si="191">T580*$H146+T611*$M146+($C146-T580-T611)*$M146</f>
        <v>0</v>
      </c>
      <c r="U689" s="262">
        <f t="shared" si="191"/>
        <v>0</v>
      </c>
      <c r="V689" s="262">
        <f t="shared" si="191"/>
        <v>0</v>
      </c>
      <c r="W689" s="262">
        <f t="shared" si="191"/>
        <v>0</v>
      </c>
      <c r="X689" s="262">
        <f t="shared" si="191"/>
        <v>0</v>
      </c>
      <c r="Y689" s="262">
        <f t="shared" si="191"/>
        <v>0</v>
      </c>
      <c r="Z689" s="262">
        <f t="shared" si="191"/>
        <v>0</v>
      </c>
      <c r="AA689" s="262">
        <f t="shared" si="191"/>
        <v>0</v>
      </c>
      <c r="AB689" s="262">
        <f t="shared" si="191"/>
        <v>0</v>
      </c>
    </row>
    <row r="690" spans="2:28" outlineLevel="1">
      <c r="B690" s="556">
        <f t="shared" si="189"/>
        <v>0</v>
      </c>
      <c r="C690" s="212">
        <f t="shared" si="189"/>
        <v>0</v>
      </c>
      <c r="D690" s="260">
        <f t="shared" si="189"/>
        <v>0</v>
      </c>
      <c r="E690" s="261">
        <f t="shared" ref="E690:S690" si="192">E581*$H147+E612*$M147+($C147-E581-E612)*$M147</f>
        <v>0</v>
      </c>
      <c r="F690" s="262">
        <f t="shared" si="192"/>
        <v>0</v>
      </c>
      <c r="G690" s="262">
        <f t="shared" si="192"/>
        <v>0</v>
      </c>
      <c r="H690" s="262">
        <f t="shared" si="192"/>
        <v>0</v>
      </c>
      <c r="I690" s="262">
        <f t="shared" si="192"/>
        <v>0</v>
      </c>
      <c r="J690" s="262">
        <f t="shared" si="192"/>
        <v>0</v>
      </c>
      <c r="K690" s="262">
        <f t="shared" si="192"/>
        <v>0</v>
      </c>
      <c r="L690" s="262">
        <f t="shared" si="192"/>
        <v>0</v>
      </c>
      <c r="M690" s="262">
        <f t="shared" si="192"/>
        <v>0</v>
      </c>
      <c r="N690" s="262">
        <f t="shared" si="192"/>
        <v>0</v>
      </c>
      <c r="O690" s="262">
        <f t="shared" si="192"/>
        <v>0</v>
      </c>
      <c r="P690" s="262">
        <f t="shared" si="192"/>
        <v>0</v>
      </c>
      <c r="Q690" s="262">
        <f t="shared" si="192"/>
        <v>0</v>
      </c>
      <c r="R690" s="262">
        <f t="shared" si="192"/>
        <v>0</v>
      </c>
      <c r="S690" s="262">
        <f t="shared" si="192"/>
        <v>0</v>
      </c>
      <c r="T690" s="262">
        <f t="shared" ref="T690:AB690" si="193">T581*$H147+T612*$M147+($C147-T581-T612)*$M147</f>
        <v>0</v>
      </c>
      <c r="U690" s="262">
        <f t="shared" si="193"/>
        <v>0</v>
      </c>
      <c r="V690" s="262">
        <f t="shared" si="193"/>
        <v>0</v>
      </c>
      <c r="W690" s="262">
        <f t="shared" si="193"/>
        <v>0</v>
      </c>
      <c r="X690" s="262">
        <f t="shared" si="193"/>
        <v>0</v>
      </c>
      <c r="Y690" s="262">
        <f t="shared" si="193"/>
        <v>0</v>
      </c>
      <c r="Z690" s="262">
        <f t="shared" si="193"/>
        <v>0</v>
      </c>
      <c r="AA690" s="262">
        <f t="shared" si="193"/>
        <v>0</v>
      </c>
      <c r="AB690" s="262">
        <f t="shared" si="193"/>
        <v>0</v>
      </c>
    </row>
    <row r="691" spans="2:28" outlineLevel="1">
      <c r="B691" s="556">
        <f t="shared" si="189"/>
        <v>0</v>
      </c>
      <c r="C691" s="212">
        <f t="shared" si="189"/>
        <v>0</v>
      </c>
      <c r="D691" s="260">
        <f t="shared" si="189"/>
        <v>0</v>
      </c>
      <c r="E691" s="261">
        <f t="shared" ref="E691:S691" si="194">E582*$H148+E613*$M148+($C148-E582-E613)*$M148</f>
        <v>0</v>
      </c>
      <c r="F691" s="262">
        <f t="shared" si="194"/>
        <v>0</v>
      </c>
      <c r="G691" s="262">
        <f t="shared" si="194"/>
        <v>0</v>
      </c>
      <c r="H691" s="262">
        <f t="shared" si="194"/>
        <v>0</v>
      </c>
      <c r="I691" s="262">
        <f t="shared" si="194"/>
        <v>0</v>
      </c>
      <c r="J691" s="262">
        <f t="shared" si="194"/>
        <v>0</v>
      </c>
      <c r="K691" s="262">
        <f t="shared" si="194"/>
        <v>0</v>
      </c>
      <c r="L691" s="262">
        <f t="shared" si="194"/>
        <v>0</v>
      </c>
      <c r="M691" s="262">
        <f t="shared" si="194"/>
        <v>0</v>
      </c>
      <c r="N691" s="262">
        <f t="shared" si="194"/>
        <v>0</v>
      </c>
      <c r="O691" s="262">
        <f t="shared" si="194"/>
        <v>0</v>
      </c>
      <c r="P691" s="262">
        <f t="shared" si="194"/>
        <v>0</v>
      </c>
      <c r="Q691" s="262">
        <f t="shared" si="194"/>
        <v>0</v>
      </c>
      <c r="R691" s="262">
        <f t="shared" si="194"/>
        <v>0</v>
      </c>
      <c r="S691" s="262">
        <f t="shared" si="194"/>
        <v>0</v>
      </c>
      <c r="T691" s="262">
        <f t="shared" ref="T691:AB691" si="195">T582*$H148+T613*$M148+($C148-T582-T613)*$M148</f>
        <v>0</v>
      </c>
      <c r="U691" s="262">
        <f t="shared" si="195"/>
        <v>0</v>
      </c>
      <c r="V691" s="262">
        <f t="shared" si="195"/>
        <v>0</v>
      </c>
      <c r="W691" s="262">
        <f t="shared" si="195"/>
        <v>0</v>
      </c>
      <c r="X691" s="262">
        <f t="shared" si="195"/>
        <v>0</v>
      </c>
      <c r="Y691" s="262">
        <f t="shared" si="195"/>
        <v>0</v>
      </c>
      <c r="Z691" s="262">
        <f t="shared" si="195"/>
        <v>0</v>
      </c>
      <c r="AA691" s="262">
        <f t="shared" si="195"/>
        <v>0</v>
      </c>
      <c r="AB691" s="262">
        <f t="shared" si="195"/>
        <v>0</v>
      </c>
    </row>
    <row r="692" spans="2:28" outlineLevel="1">
      <c r="B692" s="556">
        <f t="shared" si="189"/>
        <v>0</v>
      </c>
      <c r="C692" s="212">
        <f t="shared" si="189"/>
        <v>0</v>
      </c>
      <c r="D692" s="260">
        <f t="shared" si="189"/>
        <v>0</v>
      </c>
      <c r="E692" s="261">
        <f t="shared" ref="E692:S692" si="196">E583*$H149+E614*$M149+($C149-E583-E614)*$M149</f>
        <v>0</v>
      </c>
      <c r="F692" s="262">
        <f t="shared" si="196"/>
        <v>0</v>
      </c>
      <c r="G692" s="262">
        <f t="shared" si="196"/>
        <v>0</v>
      </c>
      <c r="H692" s="262">
        <f t="shared" si="196"/>
        <v>0</v>
      </c>
      <c r="I692" s="262">
        <f t="shared" si="196"/>
        <v>0</v>
      </c>
      <c r="J692" s="262">
        <f t="shared" si="196"/>
        <v>0</v>
      </c>
      <c r="K692" s="262">
        <f t="shared" si="196"/>
        <v>0</v>
      </c>
      <c r="L692" s="262">
        <f t="shared" si="196"/>
        <v>0</v>
      </c>
      <c r="M692" s="262">
        <f t="shared" si="196"/>
        <v>0</v>
      </c>
      <c r="N692" s="262">
        <f t="shared" si="196"/>
        <v>0</v>
      </c>
      <c r="O692" s="262">
        <f t="shared" si="196"/>
        <v>0</v>
      </c>
      <c r="P692" s="262">
        <f t="shared" si="196"/>
        <v>0</v>
      </c>
      <c r="Q692" s="262">
        <f t="shared" si="196"/>
        <v>0</v>
      </c>
      <c r="R692" s="262">
        <f t="shared" si="196"/>
        <v>0</v>
      </c>
      <c r="S692" s="262">
        <f t="shared" si="196"/>
        <v>0</v>
      </c>
      <c r="T692" s="262">
        <f t="shared" ref="T692:AB692" si="197">T583*$H149+T614*$M149+($C149-T583-T614)*$M149</f>
        <v>0</v>
      </c>
      <c r="U692" s="262">
        <f t="shared" si="197"/>
        <v>0</v>
      </c>
      <c r="V692" s="262">
        <f t="shared" si="197"/>
        <v>0</v>
      </c>
      <c r="W692" s="262">
        <f t="shared" si="197"/>
        <v>0</v>
      </c>
      <c r="X692" s="262">
        <f t="shared" si="197"/>
        <v>0</v>
      </c>
      <c r="Y692" s="262">
        <f t="shared" si="197"/>
        <v>0</v>
      </c>
      <c r="Z692" s="262">
        <f t="shared" si="197"/>
        <v>0</v>
      </c>
      <c r="AA692" s="262">
        <f t="shared" si="197"/>
        <v>0</v>
      </c>
      <c r="AB692" s="262">
        <f t="shared" si="197"/>
        <v>0</v>
      </c>
    </row>
    <row r="693" spans="2:28" outlineLevel="1">
      <c r="B693" s="556">
        <f t="shared" si="189"/>
        <v>0</v>
      </c>
      <c r="C693" s="212">
        <f t="shared" si="189"/>
        <v>0</v>
      </c>
      <c r="D693" s="260">
        <f t="shared" si="189"/>
        <v>0</v>
      </c>
      <c r="E693" s="261">
        <f t="shared" ref="E693:S693" si="198">E584*$H150+E615*$M150+($C150-E584-E615)*$M150</f>
        <v>0</v>
      </c>
      <c r="F693" s="262">
        <f t="shared" si="198"/>
        <v>0</v>
      </c>
      <c r="G693" s="262">
        <f t="shared" si="198"/>
        <v>0</v>
      </c>
      <c r="H693" s="262">
        <f t="shared" si="198"/>
        <v>0</v>
      </c>
      <c r="I693" s="262">
        <f t="shared" si="198"/>
        <v>0</v>
      </c>
      <c r="J693" s="262">
        <f t="shared" si="198"/>
        <v>0</v>
      </c>
      <c r="K693" s="262">
        <f t="shared" si="198"/>
        <v>0</v>
      </c>
      <c r="L693" s="262">
        <f t="shared" si="198"/>
        <v>0</v>
      </c>
      <c r="M693" s="262">
        <f t="shared" si="198"/>
        <v>0</v>
      </c>
      <c r="N693" s="262">
        <f t="shared" si="198"/>
        <v>0</v>
      </c>
      <c r="O693" s="262">
        <f t="shared" si="198"/>
        <v>0</v>
      </c>
      <c r="P693" s="262">
        <f t="shared" si="198"/>
        <v>0</v>
      </c>
      <c r="Q693" s="262">
        <f t="shared" si="198"/>
        <v>0</v>
      </c>
      <c r="R693" s="262">
        <f t="shared" si="198"/>
        <v>0</v>
      </c>
      <c r="S693" s="262">
        <f t="shared" si="198"/>
        <v>0</v>
      </c>
      <c r="T693" s="262">
        <f t="shared" ref="T693:AB693" si="199">T584*$H150+T615*$M150+($C150-T584-T615)*$M150</f>
        <v>0</v>
      </c>
      <c r="U693" s="262">
        <f t="shared" si="199"/>
        <v>0</v>
      </c>
      <c r="V693" s="262">
        <f t="shared" si="199"/>
        <v>0</v>
      </c>
      <c r="W693" s="262">
        <f t="shared" si="199"/>
        <v>0</v>
      </c>
      <c r="X693" s="262">
        <f t="shared" si="199"/>
        <v>0</v>
      </c>
      <c r="Y693" s="262">
        <f t="shared" si="199"/>
        <v>0</v>
      </c>
      <c r="Z693" s="262">
        <f t="shared" si="199"/>
        <v>0</v>
      </c>
      <c r="AA693" s="262">
        <f t="shared" si="199"/>
        <v>0</v>
      </c>
      <c r="AB693" s="262">
        <f t="shared" si="199"/>
        <v>0</v>
      </c>
    </row>
    <row r="694" spans="2:28" outlineLevel="1">
      <c r="B694" s="556">
        <f t="shared" si="189"/>
        <v>0</v>
      </c>
      <c r="C694" s="212">
        <f t="shared" si="189"/>
        <v>0</v>
      </c>
      <c r="D694" s="260">
        <f t="shared" si="189"/>
        <v>0</v>
      </c>
      <c r="E694" s="261">
        <f t="shared" ref="E694:S694" si="200">E585*$H151+E616*$M151+($C151-E585-E616)*$M151</f>
        <v>0</v>
      </c>
      <c r="F694" s="262">
        <f t="shared" si="200"/>
        <v>0</v>
      </c>
      <c r="G694" s="262">
        <f t="shared" si="200"/>
        <v>0</v>
      </c>
      <c r="H694" s="262">
        <f t="shared" si="200"/>
        <v>0</v>
      </c>
      <c r="I694" s="262">
        <f t="shared" si="200"/>
        <v>0</v>
      </c>
      <c r="J694" s="262">
        <f t="shared" si="200"/>
        <v>0</v>
      </c>
      <c r="K694" s="262">
        <f t="shared" si="200"/>
        <v>0</v>
      </c>
      <c r="L694" s="262">
        <f t="shared" si="200"/>
        <v>0</v>
      </c>
      <c r="M694" s="262">
        <f t="shared" si="200"/>
        <v>0</v>
      </c>
      <c r="N694" s="262">
        <f t="shared" si="200"/>
        <v>0</v>
      </c>
      <c r="O694" s="262">
        <f t="shared" si="200"/>
        <v>0</v>
      </c>
      <c r="P694" s="262">
        <f t="shared" si="200"/>
        <v>0</v>
      </c>
      <c r="Q694" s="262">
        <f t="shared" si="200"/>
        <v>0</v>
      </c>
      <c r="R694" s="262">
        <f t="shared" si="200"/>
        <v>0</v>
      </c>
      <c r="S694" s="262">
        <f t="shared" si="200"/>
        <v>0</v>
      </c>
      <c r="T694" s="262">
        <f t="shared" ref="T694:AB694" si="201">T585*$H151+T616*$M151+($C151-T585-T616)*$M151</f>
        <v>0</v>
      </c>
      <c r="U694" s="262">
        <f t="shared" si="201"/>
        <v>0</v>
      </c>
      <c r="V694" s="262">
        <f t="shared" si="201"/>
        <v>0</v>
      </c>
      <c r="W694" s="262">
        <f t="shared" si="201"/>
        <v>0</v>
      </c>
      <c r="X694" s="262">
        <f t="shared" si="201"/>
        <v>0</v>
      </c>
      <c r="Y694" s="262">
        <f t="shared" si="201"/>
        <v>0</v>
      </c>
      <c r="Z694" s="262">
        <f t="shared" si="201"/>
        <v>0</v>
      </c>
      <c r="AA694" s="262">
        <f t="shared" si="201"/>
        <v>0</v>
      </c>
      <c r="AB694" s="262">
        <f t="shared" si="201"/>
        <v>0</v>
      </c>
    </row>
    <row r="695" spans="2:28" outlineLevel="1">
      <c r="B695" s="556">
        <f t="shared" si="189"/>
        <v>0</v>
      </c>
      <c r="C695" s="212">
        <f t="shared" si="189"/>
        <v>0</v>
      </c>
      <c r="D695" s="260">
        <f t="shared" si="189"/>
        <v>0</v>
      </c>
      <c r="E695" s="261">
        <f t="shared" ref="E695:S695" si="202">E586*$H152+E617*$M152+($C152-E586-E617)*$M152</f>
        <v>0</v>
      </c>
      <c r="F695" s="262">
        <f t="shared" si="202"/>
        <v>0</v>
      </c>
      <c r="G695" s="262">
        <f t="shared" si="202"/>
        <v>0</v>
      </c>
      <c r="H695" s="262">
        <f t="shared" si="202"/>
        <v>0</v>
      </c>
      <c r="I695" s="262">
        <f t="shared" si="202"/>
        <v>0</v>
      </c>
      <c r="J695" s="262">
        <f t="shared" si="202"/>
        <v>0</v>
      </c>
      <c r="K695" s="262">
        <f t="shared" si="202"/>
        <v>0</v>
      </c>
      <c r="L695" s="262">
        <f t="shared" si="202"/>
        <v>0</v>
      </c>
      <c r="M695" s="262">
        <f t="shared" si="202"/>
        <v>0</v>
      </c>
      <c r="N695" s="262">
        <f t="shared" si="202"/>
        <v>0</v>
      </c>
      <c r="O695" s="262">
        <f t="shared" si="202"/>
        <v>0</v>
      </c>
      <c r="P695" s="262">
        <f t="shared" si="202"/>
        <v>0</v>
      </c>
      <c r="Q695" s="262">
        <f t="shared" si="202"/>
        <v>0</v>
      </c>
      <c r="R695" s="262">
        <f t="shared" si="202"/>
        <v>0</v>
      </c>
      <c r="S695" s="262">
        <f t="shared" si="202"/>
        <v>0</v>
      </c>
      <c r="T695" s="262">
        <f t="shared" ref="T695:AB695" si="203">T586*$H152+T617*$M152+($C152-T586-T617)*$M152</f>
        <v>0</v>
      </c>
      <c r="U695" s="262">
        <f t="shared" si="203"/>
        <v>0</v>
      </c>
      <c r="V695" s="262">
        <f t="shared" si="203"/>
        <v>0</v>
      </c>
      <c r="W695" s="262">
        <f t="shared" si="203"/>
        <v>0</v>
      </c>
      <c r="X695" s="262">
        <f t="shared" si="203"/>
        <v>0</v>
      </c>
      <c r="Y695" s="262">
        <f t="shared" si="203"/>
        <v>0</v>
      </c>
      <c r="Z695" s="262">
        <f t="shared" si="203"/>
        <v>0</v>
      </c>
      <c r="AA695" s="262">
        <f t="shared" si="203"/>
        <v>0</v>
      </c>
      <c r="AB695" s="262">
        <f t="shared" si="203"/>
        <v>0</v>
      </c>
    </row>
    <row r="696" spans="2:28" outlineLevel="1">
      <c r="B696" s="556">
        <f t="shared" si="189"/>
        <v>0</v>
      </c>
      <c r="C696" s="212">
        <f t="shared" si="189"/>
        <v>0</v>
      </c>
      <c r="D696" s="260">
        <f t="shared" si="189"/>
        <v>0</v>
      </c>
      <c r="E696" s="261">
        <f t="shared" ref="E696:S696" si="204">E587*$H153+E618*$M153+($C153-E587-E618)*$M153</f>
        <v>0</v>
      </c>
      <c r="F696" s="262">
        <f t="shared" si="204"/>
        <v>0</v>
      </c>
      <c r="G696" s="262">
        <f t="shared" si="204"/>
        <v>0</v>
      </c>
      <c r="H696" s="262">
        <f t="shared" si="204"/>
        <v>0</v>
      </c>
      <c r="I696" s="262">
        <f t="shared" si="204"/>
        <v>0</v>
      </c>
      <c r="J696" s="262">
        <f t="shared" si="204"/>
        <v>0</v>
      </c>
      <c r="K696" s="262">
        <f t="shared" si="204"/>
        <v>0</v>
      </c>
      <c r="L696" s="262">
        <f t="shared" si="204"/>
        <v>0</v>
      </c>
      <c r="M696" s="262">
        <f t="shared" si="204"/>
        <v>0</v>
      </c>
      <c r="N696" s="262">
        <f t="shared" si="204"/>
        <v>0</v>
      </c>
      <c r="O696" s="262">
        <f t="shared" si="204"/>
        <v>0</v>
      </c>
      <c r="P696" s="262">
        <f t="shared" si="204"/>
        <v>0</v>
      </c>
      <c r="Q696" s="262">
        <f t="shared" si="204"/>
        <v>0</v>
      </c>
      <c r="R696" s="262">
        <f t="shared" si="204"/>
        <v>0</v>
      </c>
      <c r="S696" s="262">
        <f t="shared" si="204"/>
        <v>0</v>
      </c>
      <c r="T696" s="262">
        <f t="shared" ref="T696:AB696" si="205">T587*$H153+T618*$M153+($C153-T587-T618)*$M153</f>
        <v>0</v>
      </c>
      <c r="U696" s="262">
        <f t="shared" si="205"/>
        <v>0</v>
      </c>
      <c r="V696" s="262">
        <f t="shared" si="205"/>
        <v>0</v>
      </c>
      <c r="W696" s="262">
        <f t="shared" si="205"/>
        <v>0</v>
      </c>
      <c r="X696" s="262">
        <f t="shared" si="205"/>
        <v>0</v>
      </c>
      <c r="Y696" s="262">
        <f t="shared" si="205"/>
        <v>0</v>
      </c>
      <c r="Z696" s="262">
        <f t="shared" si="205"/>
        <v>0</v>
      </c>
      <c r="AA696" s="262">
        <f t="shared" si="205"/>
        <v>0</v>
      </c>
      <c r="AB696" s="262">
        <f t="shared" si="205"/>
        <v>0</v>
      </c>
    </row>
    <row r="697" spans="2:28" outlineLevel="1">
      <c r="B697" s="556">
        <f t="shared" si="189"/>
        <v>0</v>
      </c>
      <c r="C697" s="212">
        <f t="shared" si="189"/>
        <v>0</v>
      </c>
      <c r="D697" s="260">
        <f t="shared" si="189"/>
        <v>0</v>
      </c>
      <c r="E697" s="261">
        <f t="shared" ref="E697:S697" si="206">E588*$H154+E619*$M154+($C154-E588-E619)*$M154</f>
        <v>0</v>
      </c>
      <c r="F697" s="262">
        <f t="shared" si="206"/>
        <v>0</v>
      </c>
      <c r="G697" s="262">
        <f t="shared" si="206"/>
        <v>0</v>
      </c>
      <c r="H697" s="262">
        <f t="shared" si="206"/>
        <v>0</v>
      </c>
      <c r="I697" s="262">
        <f t="shared" si="206"/>
        <v>0</v>
      </c>
      <c r="J697" s="262">
        <f t="shared" si="206"/>
        <v>0</v>
      </c>
      <c r="K697" s="262">
        <f t="shared" si="206"/>
        <v>0</v>
      </c>
      <c r="L697" s="262">
        <f t="shared" si="206"/>
        <v>0</v>
      </c>
      <c r="M697" s="262">
        <f t="shared" si="206"/>
        <v>0</v>
      </c>
      <c r="N697" s="262">
        <f t="shared" si="206"/>
        <v>0</v>
      </c>
      <c r="O697" s="262">
        <f t="shared" si="206"/>
        <v>0</v>
      </c>
      <c r="P697" s="262">
        <f t="shared" si="206"/>
        <v>0</v>
      </c>
      <c r="Q697" s="262">
        <f t="shared" si="206"/>
        <v>0</v>
      </c>
      <c r="R697" s="262">
        <f t="shared" si="206"/>
        <v>0</v>
      </c>
      <c r="S697" s="262">
        <f t="shared" si="206"/>
        <v>0</v>
      </c>
      <c r="T697" s="262">
        <f t="shared" ref="T697:AB697" si="207">T588*$H154+T619*$M154+($C154-T588-T619)*$M154</f>
        <v>0</v>
      </c>
      <c r="U697" s="262">
        <f t="shared" si="207"/>
        <v>0</v>
      </c>
      <c r="V697" s="262">
        <f t="shared" si="207"/>
        <v>0</v>
      </c>
      <c r="W697" s="262">
        <f t="shared" si="207"/>
        <v>0</v>
      </c>
      <c r="X697" s="262">
        <f t="shared" si="207"/>
        <v>0</v>
      </c>
      <c r="Y697" s="262">
        <f t="shared" si="207"/>
        <v>0</v>
      </c>
      <c r="Z697" s="262">
        <f t="shared" si="207"/>
        <v>0</v>
      </c>
      <c r="AA697" s="262">
        <f t="shared" si="207"/>
        <v>0</v>
      </c>
      <c r="AB697" s="262">
        <f t="shared" si="207"/>
        <v>0</v>
      </c>
    </row>
    <row r="698" spans="2:28" outlineLevel="1">
      <c r="B698" s="556">
        <f t="shared" si="189"/>
        <v>0</v>
      </c>
      <c r="C698" s="212">
        <f t="shared" si="189"/>
        <v>0</v>
      </c>
      <c r="D698" s="260">
        <f t="shared" si="189"/>
        <v>0</v>
      </c>
      <c r="E698" s="261">
        <f t="shared" ref="E698:S698" si="208">E589*$H155+E620*$M155+($C155-E589-E620)*$M155</f>
        <v>0</v>
      </c>
      <c r="F698" s="262">
        <f t="shared" si="208"/>
        <v>0</v>
      </c>
      <c r="G698" s="262">
        <f t="shared" si="208"/>
        <v>0</v>
      </c>
      <c r="H698" s="262">
        <f t="shared" si="208"/>
        <v>0</v>
      </c>
      <c r="I698" s="262">
        <f t="shared" si="208"/>
        <v>0</v>
      </c>
      <c r="J698" s="262">
        <f t="shared" si="208"/>
        <v>0</v>
      </c>
      <c r="K698" s="262">
        <f t="shared" si="208"/>
        <v>0</v>
      </c>
      <c r="L698" s="262">
        <f t="shared" si="208"/>
        <v>0</v>
      </c>
      <c r="M698" s="262">
        <f t="shared" si="208"/>
        <v>0</v>
      </c>
      <c r="N698" s="262">
        <f t="shared" si="208"/>
        <v>0</v>
      </c>
      <c r="O698" s="262">
        <f t="shared" si="208"/>
        <v>0</v>
      </c>
      <c r="P698" s="262">
        <f t="shared" si="208"/>
        <v>0</v>
      </c>
      <c r="Q698" s="262">
        <f t="shared" si="208"/>
        <v>0</v>
      </c>
      <c r="R698" s="262">
        <f t="shared" si="208"/>
        <v>0</v>
      </c>
      <c r="S698" s="262">
        <f t="shared" si="208"/>
        <v>0</v>
      </c>
      <c r="T698" s="262">
        <f t="shared" ref="T698:AB698" si="209">T589*$H155+T620*$M155+($C155-T589-T620)*$M155</f>
        <v>0</v>
      </c>
      <c r="U698" s="262">
        <f t="shared" si="209"/>
        <v>0</v>
      </c>
      <c r="V698" s="262">
        <f t="shared" si="209"/>
        <v>0</v>
      </c>
      <c r="W698" s="262">
        <f t="shared" si="209"/>
        <v>0</v>
      </c>
      <c r="X698" s="262">
        <f t="shared" si="209"/>
        <v>0</v>
      </c>
      <c r="Y698" s="262">
        <f t="shared" si="209"/>
        <v>0</v>
      </c>
      <c r="Z698" s="262">
        <f t="shared" si="209"/>
        <v>0</v>
      </c>
      <c r="AA698" s="262">
        <f t="shared" si="209"/>
        <v>0</v>
      </c>
      <c r="AB698" s="262">
        <f t="shared" si="209"/>
        <v>0</v>
      </c>
    </row>
    <row r="699" spans="2:28" outlineLevel="1">
      <c r="B699" s="556">
        <f t="shared" si="189"/>
        <v>0</v>
      </c>
      <c r="C699" s="212">
        <f t="shared" si="189"/>
        <v>0</v>
      </c>
      <c r="D699" s="260">
        <f t="shared" si="189"/>
        <v>0</v>
      </c>
      <c r="E699" s="261">
        <f t="shared" ref="E699:S699" si="210">E590*$H156+E621*$M156+($C156-E590-E621)*$M156</f>
        <v>0</v>
      </c>
      <c r="F699" s="262">
        <f t="shared" si="210"/>
        <v>0</v>
      </c>
      <c r="G699" s="262">
        <f t="shared" si="210"/>
        <v>0</v>
      </c>
      <c r="H699" s="262">
        <f t="shared" si="210"/>
        <v>0</v>
      </c>
      <c r="I699" s="262">
        <f t="shared" si="210"/>
        <v>0</v>
      </c>
      <c r="J699" s="262">
        <f t="shared" si="210"/>
        <v>0</v>
      </c>
      <c r="K699" s="262">
        <f t="shared" si="210"/>
        <v>0</v>
      </c>
      <c r="L699" s="262">
        <f t="shared" si="210"/>
        <v>0</v>
      </c>
      <c r="M699" s="262">
        <f t="shared" si="210"/>
        <v>0</v>
      </c>
      <c r="N699" s="262">
        <f t="shared" si="210"/>
        <v>0</v>
      </c>
      <c r="O699" s="262">
        <f t="shared" si="210"/>
        <v>0</v>
      </c>
      <c r="P699" s="262">
        <f t="shared" si="210"/>
        <v>0</v>
      </c>
      <c r="Q699" s="262">
        <f t="shared" si="210"/>
        <v>0</v>
      </c>
      <c r="R699" s="262">
        <f t="shared" si="210"/>
        <v>0</v>
      </c>
      <c r="S699" s="262">
        <f t="shared" si="210"/>
        <v>0</v>
      </c>
      <c r="T699" s="262">
        <f t="shared" ref="T699:AB699" si="211">T590*$H156+T621*$M156+($C156-T590-T621)*$M156</f>
        <v>0</v>
      </c>
      <c r="U699" s="262">
        <f t="shared" si="211"/>
        <v>0</v>
      </c>
      <c r="V699" s="262">
        <f t="shared" si="211"/>
        <v>0</v>
      </c>
      <c r="W699" s="262">
        <f t="shared" si="211"/>
        <v>0</v>
      </c>
      <c r="X699" s="262">
        <f t="shared" si="211"/>
        <v>0</v>
      </c>
      <c r="Y699" s="262">
        <f t="shared" si="211"/>
        <v>0</v>
      </c>
      <c r="Z699" s="262">
        <f t="shared" si="211"/>
        <v>0</v>
      </c>
      <c r="AA699" s="262">
        <f t="shared" si="211"/>
        <v>0</v>
      </c>
      <c r="AB699" s="262">
        <f t="shared" si="211"/>
        <v>0</v>
      </c>
    </row>
    <row r="700" spans="2:28" outlineLevel="1">
      <c r="B700" s="556">
        <f t="shared" si="189"/>
        <v>0</v>
      </c>
      <c r="C700" s="212">
        <f t="shared" si="189"/>
        <v>0</v>
      </c>
      <c r="D700" s="260">
        <f t="shared" si="189"/>
        <v>0</v>
      </c>
      <c r="E700" s="261">
        <f t="shared" ref="E700:S700" si="212">E591*$H157+E622*$M157+($C157-E591-E622)*$M157</f>
        <v>0</v>
      </c>
      <c r="F700" s="262">
        <f t="shared" si="212"/>
        <v>0</v>
      </c>
      <c r="G700" s="262">
        <f t="shared" si="212"/>
        <v>0</v>
      </c>
      <c r="H700" s="262">
        <f t="shared" si="212"/>
        <v>0</v>
      </c>
      <c r="I700" s="262">
        <f t="shared" si="212"/>
        <v>0</v>
      </c>
      <c r="J700" s="262">
        <f t="shared" si="212"/>
        <v>0</v>
      </c>
      <c r="K700" s="262">
        <f t="shared" si="212"/>
        <v>0</v>
      </c>
      <c r="L700" s="262">
        <f t="shared" si="212"/>
        <v>0</v>
      </c>
      <c r="M700" s="262">
        <f t="shared" si="212"/>
        <v>0</v>
      </c>
      <c r="N700" s="262">
        <f t="shared" si="212"/>
        <v>0</v>
      </c>
      <c r="O700" s="262">
        <f t="shared" si="212"/>
        <v>0</v>
      </c>
      <c r="P700" s="262">
        <f t="shared" si="212"/>
        <v>0</v>
      </c>
      <c r="Q700" s="262">
        <f t="shared" si="212"/>
        <v>0</v>
      </c>
      <c r="R700" s="262">
        <f t="shared" si="212"/>
        <v>0</v>
      </c>
      <c r="S700" s="262">
        <f t="shared" si="212"/>
        <v>0</v>
      </c>
      <c r="T700" s="262">
        <f t="shared" ref="T700:AB700" si="213">T591*$H157+T622*$M157+($C157-T591-T622)*$M157</f>
        <v>0</v>
      </c>
      <c r="U700" s="262">
        <f t="shared" si="213"/>
        <v>0</v>
      </c>
      <c r="V700" s="262">
        <f t="shared" si="213"/>
        <v>0</v>
      </c>
      <c r="W700" s="262">
        <f t="shared" si="213"/>
        <v>0</v>
      </c>
      <c r="X700" s="262">
        <f t="shared" si="213"/>
        <v>0</v>
      </c>
      <c r="Y700" s="262">
        <f t="shared" si="213"/>
        <v>0</v>
      </c>
      <c r="Z700" s="262">
        <f t="shared" si="213"/>
        <v>0</v>
      </c>
      <c r="AA700" s="262">
        <f t="shared" si="213"/>
        <v>0</v>
      </c>
      <c r="AB700" s="262">
        <f t="shared" si="213"/>
        <v>0</v>
      </c>
    </row>
    <row r="701" spans="2:28" outlineLevel="1">
      <c r="B701" s="556">
        <f t="shared" si="189"/>
        <v>0</v>
      </c>
      <c r="C701" s="215">
        <f t="shared" si="189"/>
        <v>0</v>
      </c>
      <c r="D701" s="558">
        <f t="shared" si="189"/>
        <v>0</v>
      </c>
      <c r="E701" s="264">
        <f t="shared" ref="E701:S701" si="214">E592*$H158+E623*$M158+($C158-E592-E623)*$M158</f>
        <v>0</v>
      </c>
      <c r="F701" s="265">
        <f t="shared" si="214"/>
        <v>0</v>
      </c>
      <c r="G701" s="265">
        <f t="shared" si="214"/>
        <v>0</v>
      </c>
      <c r="H701" s="265">
        <f t="shared" si="214"/>
        <v>0</v>
      </c>
      <c r="I701" s="265">
        <f t="shared" si="214"/>
        <v>0</v>
      </c>
      <c r="J701" s="265">
        <f t="shared" si="214"/>
        <v>0</v>
      </c>
      <c r="K701" s="265">
        <f t="shared" si="214"/>
        <v>0</v>
      </c>
      <c r="L701" s="265">
        <f t="shared" si="214"/>
        <v>0</v>
      </c>
      <c r="M701" s="265">
        <f t="shared" si="214"/>
        <v>0</v>
      </c>
      <c r="N701" s="265">
        <f t="shared" si="214"/>
        <v>0</v>
      </c>
      <c r="O701" s="265">
        <f t="shared" si="214"/>
        <v>0</v>
      </c>
      <c r="P701" s="265">
        <f t="shared" si="214"/>
        <v>0</v>
      </c>
      <c r="Q701" s="265">
        <f t="shared" si="214"/>
        <v>0</v>
      </c>
      <c r="R701" s="265">
        <f t="shared" si="214"/>
        <v>0</v>
      </c>
      <c r="S701" s="265">
        <f t="shared" si="214"/>
        <v>0</v>
      </c>
      <c r="T701" s="265">
        <f t="shared" ref="T701:AB701" si="215">T592*$H158+T623*$M158+($C158-T592-T623)*$M158</f>
        <v>0</v>
      </c>
      <c r="U701" s="265">
        <f t="shared" si="215"/>
        <v>0</v>
      </c>
      <c r="V701" s="265">
        <f t="shared" si="215"/>
        <v>0</v>
      </c>
      <c r="W701" s="265">
        <f t="shared" si="215"/>
        <v>0</v>
      </c>
      <c r="X701" s="265">
        <f t="shared" si="215"/>
        <v>0</v>
      </c>
      <c r="Y701" s="265">
        <f t="shared" si="215"/>
        <v>0</v>
      </c>
      <c r="Z701" s="265">
        <f t="shared" si="215"/>
        <v>0</v>
      </c>
      <c r="AA701" s="265">
        <f t="shared" si="215"/>
        <v>0</v>
      </c>
      <c r="AB701" s="265">
        <f t="shared" si="215"/>
        <v>0</v>
      </c>
    </row>
    <row r="702" spans="2:28" outlineLevel="1">
      <c r="C702" s="21" t="s">
        <v>262</v>
      </c>
      <c r="D702" s="260">
        <f>SUM(D672:D701)</f>
        <v>41236</v>
      </c>
      <c r="E702" s="261">
        <f t="shared" ref="E702:AB702" si="216">SUM(E672:E701)</f>
        <v>42300</v>
      </c>
      <c r="F702" s="266">
        <f t="shared" si="216"/>
        <v>42300</v>
      </c>
      <c r="G702" s="266">
        <f t="shared" si="216"/>
        <v>42300</v>
      </c>
      <c r="H702" s="266">
        <f t="shared" si="216"/>
        <v>43364</v>
      </c>
      <c r="I702" s="266">
        <f t="shared" si="216"/>
        <v>43364</v>
      </c>
      <c r="J702" s="266">
        <f t="shared" si="216"/>
        <v>43364</v>
      </c>
      <c r="K702" s="266">
        <f t="shared" si="216"/>
        <v>44428</v>
      </c>
      <c r="L702" s="266">
        <f t="shared" si="216"/>
        <v>44428</v>
      </c>
      <c r="M702" s="266">
        <f t="shared" si="216"/>
        <v>44428</v>
      </c>
      <c r="N702" s="266">
        <f t="shared" si="216"/>
        <v>45492</v>
      </c>
      <c r="O702" s="266">
        <f t="shared" si="216"/>
        <v>45492</v>
      </c>
      <c r="P702" s="266">
        <f t="shared" si="216"/>
        <v>45492</v>
      </c>
      <c r="Q702" s="266">
        <f t="shared" si="216"/>
        <v>46556</v>
      </c>
      <c r="R702" s="266">
        <f t="shared" si="216"/>
        <v>46556</v>
      </c>
      <c r="S702" s="266">
        <f t="shared" si="216"/>
        <v>46556</v>
      </c>
      <c r="T702" s="266">
        <f t="shared" si="216"/>
        <v>47620</v>
      </c>
      <c r="U702" s="266">
        <f t="shared" si="216"/>
        <v>47620</v>
      </c>
      <c r="V702" s="266">
        <f t="shared" si="216"/>
        <v>47620</v>
      </c>
      <c r="W702" s="266">
        <f t="shared" si="216"/>
        <v>48684</v>
      </c>
      <c r="X702" s="266">
        <f t="shared" si="216"/>
        <v>48684</v>
      </c>
      <c r="Y702" s="266">
        <f t="shared" si="216"/>
        <v>48684</v>
      </c>
      <c r="Z702" s="266">
        <f t="shared" si="216"/>
        <v>49748</v>
      </c>
      <c r="AA702" s="266">
        <f t="shared" si="216"/>
        <v>49748</v>
      </c>
      <c r="AB702" s="266">
        <f t="shared" si="216"/>
        <v>49748</v>
      </c>
    </row>
    <row r="703" spans="2:28" outlineLevel="1">
      <c r="C703" s="21"/>
      <c r="D703" s="260"/>
      <c r="E703" s="261"/>
      <c r="F703" s="266"/>
      <c r="G703" s="266"/>
      <c r="H703" s="266"/>
      <c r="I703" s="266"/>
      <c r="J703" s="266"/>
      <c r="K703" s="266"/>
      <c r="L703" s="266"/>
      <c r="M703" s="266"/>
      <c r="N703" s="266"/>
      <c r="O703" s="266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  <c r="AA703" s="266"/>
      <c r="AB703" s="266"/>
    </row>
    <row r="704" spans="2:28" outlineLevel="1">
      <c r="C704" s="240" t="s">
        <v>263</v>
      </c>
      <c r="D704" s="267"/>
      <c r="E704" s="259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2:28" outlineLevel="1">
      <c r="B705" s="556">
        <f>B672</f>
        <v>0</v>
      </c>
      <c r="C705" s="212" t="str">
        <f>C672</f>
        <v>Studio</v>
      </c>
      <c r="D705" s="260">
        <f t="shared" ref="D705:D734" si="217">-E344*H129</f>
        <v>0</v>
      </c>
      <c r="E705" s="261">
        <f t="shared" ref="E705:AB705" si="218">IFERROR(-($D344-E563-E594)*($M129*($D344-$U344)+$H129*$U344)/$D344,0)</f>
        <v>0</v>
      </c>
      <c r="F705" s="262">
        <f t="shared" si="218"/>
        <v>0</v>
      </c>
      <c r="G705" s="262">
        <f t="shared" si="218"/>
        <v>0</v>
      </c>
      <c r="H705" s="262">
        <f t="shared" si="218"/>
        <v>0</v>
      </c>
      <c r="I705" s="262">
        <f t="shared" si="218"/>
        <v>0</v>
      </c>
      <c r="J705" s="262">
        <f t="shared" si="218"/>
        <v>0</v>
      </c>
      <c r="K705" s="262">
        <f t="shared" si="218"/>
        <v>0</v>
      </c>
      <c r="L705" s="262">
        <f t="shared" si="218"/>
        <v>0</v>
      </c>
      <c r="M705" s="262">
        <f t="shared" si="218"/>
        <v>0</v>
      </c>
      <c r="N705" s="262">
        <f t="shared" si="218"/>
        <v>0</v>
      </c>
      <c r="O705" s="262">
        <f t="shared" si="218"/>
        <v>0</v>
      </c>
      <c r="P705" s="262">
        <f t="shared" si="218"/>
        <v>0</v>
      </c>
      <c r="Q705" s="262">
        <f t="shared" si="218"/>
        <v>0</v>
      </c>
      <c r="R705" s="262">
        <f t="shared" si="218"/>
        <v>0</v>
      </c>
      <c r="S705" s="262">
        <f t="shared" si="218"/>
        <v>0</v>
      </c>
      <c r="T705" s="262">
        <f t="shared" si="218"/>
        <v>0</v>
      </c>
      <c r="U705" s="262">
        <f t="shared" si="218"/>
        <v>0</v>
      </c>
      <c r="V705" s="262">
        <f t="shared" si="218"/>
        <v>0</v>
      </c>
      <c r="W705" s="262">
        <f t="shared" si="218"/>
        <v>0</v>
      </c>
      <c r="X705" s="262">
        <f t="shared" si="218"/>
        <v>0</v>
      </c>
      <c r="Y705" s="262">
        <f t="shared" si="218"/>
        <v>0</v>
      </c>
      <c r="Z705" s="262">
        <f t="shared" si="218"/>
        <v>0</v>
      </c>
      <c r="AA705" s="262">
        <f t="shared" si="218"/>
        <v>0</v>
      </c>
      <c r="AB705" s="262">
        <f t="shared" si="218"/>
        <v>0</v>
      </c>
    </row>
    <row r="706" spans="2:28" outlineLevel="1">
      <c r="B706" s="556">
        <f t="shared" ref="B706:C721" si="219">B673</f>
        <v>0</v>
      </c>
      <c r="C706" s="212" t="str">
        <f t="shared" si="219"/>
        <v xml:space="preserve">1 Bed / 1 Bath </v>
      </c>
      <c r="D706" s="260">
        <f t="shared" si="217"/>
        <v>0</v>
      </c>
      <c r="E706" s="261">
        <f t="shared" ref="E706:AB706" si="220">IFERROR(-($D345-E564-E595)*($M130*($D345-$U345)+$H130*$U345)/$D345,0)</f>
        <v>0</v>
      </c>
      <c r="F706" s="262">
        <f t="shared" si="220"/>
        <v>0</v>
      </c>
      <c r="G706" s="262">
        <f t="shared" si="220"/>
        <v>0</v>
      </c>
      <c r="H706" s="262">
        <f t="shared" si="220"/>
        <v>0</v>
      </c>
      <c r="I706" s="262">
        <f t="shared" si="220"/>
        <v>0</v>
      </c>
      <c r="J706" s="262">
        <f t="shared" si="220"/>
        <v>0</v>
      </c>
      <c r="K706" s="262">
        <f t="shared" si="220"/>
        <v>0</v>
      </c>
      <c r="L706" s="262">
        <f t="shared" si="220"/>
        <v>0</v>
      </c>
      <c r="M706" s="262">
        <f t="shared" si="220"/>
        <v>0</v>
      </c>
      <c r="N706" s="262">
        <f t="shared" si="220"/>
        <v>0</v>
      </c>
      <c r="O706" s="262">
        <f t="shared" si="220"/>
        <v>0</v>
      </c>
      <c r="P706" s="262">
        <f t="shared" si="220"/>
        <v>0</v>
      </c>
      <c r="Q706" s="262">
        <f t="shared" si="220"/>
        <v>0</v>
      </c>
      <c r="R706" s="262">
        <f t="shared" si="220"/>
        <v>0</v>
      </c>
      <c r="S706" s="262">
        <f t="shared" si="220"/>
        <v>0</v>
      </c>
      <c r="T706" s="262">
        <f t="shared" si="220"/>
        <v>0</v>
      </c>
      <c r="U706" s="262">
        <f t="shared" si="220"/>
        <v>0</v>
      </c>
      <c r="V706" s="262">
        <f t="shared" si="220"/>
        <v>0</v>
      </c>
      <c r="W706" s="262">
        <f t="shared" si="220"/>
        <v>0</v>
      </c>
      <c r="X706" s="262">
        <f t="shared" si="220"/>
        <v>0</v>
      </c>
      <c r="Y706" s="262">
        <f t="shared" si="220"/>
        <v>0</v>
      </c>
      <c r="Z706" s="262">
        <f t="shared" si="220"/>
        <v>0</v>
      </c>
      <c r="AA706" s="262">
        <f t="shared" si="220"/>
        <v>0</v>
      </c>
      <c r="AB706" s="262">
        <f t="shared" si="220"/>
        <v>0</v>
      </c>
    </row>
    <row r="707" spans="2:28" outlineLevel="1">
      <c r="B707" s="556">
        <f t="shared" si="219"/>
        <v>0</v>
      </c>
      <c r="C707" s="212" t="str">
        <f t="shared" si="219"/>
        <v xml:space="preserve">1 Bed / 1 Bath </v>
      </c>
      <c r="D707" s="260">
        <f t="shared" si="217"/>
        <v>0</v>
      </c>
      <c r="E707" s="261">
        <f t="shared" ref="E707:AB707" si="221">IFERROR(-($D346-E565-E596)*($M131*($D346-$U346)+$H131*$U346)/$D346,0)</f>
        <v>0</v>
      </c>
      <c r="F707" s="262">
        <f t="shared" si="221"/>
        <v>0</v>
      </c>
      <c r="G707" s="262">
        <f t="shared" si="221"/>
        <v>0</v>
      </c>
      <c r="H707" s="262">
        <f t="shared" si="221"/>
        <v>0</v>
      </c>
      <c r="I707" s="262">
        <f t="shared" si="221"/>
        <v>0</v>
      </c>
      <c r="J707" s="262">
        <f t="shared" si="221"/>
        <v>0</v>
      </c>
      <c r="K707" s="262">
        <f t="shared" si="221"/>
        <v>0</v>
      </c>
      <c r="L707" s="262">
        <f t="shared" si="221"/>
        <v>0</v>
      </c>
      <c r="M707" s="262">
        <f t="shared" si="221"/>
        <v>0</v>
      </c>
      <c r="N707" s="262">
        <f t="shared" si="221"/>
        <v>0</v>
      </c>
      <c r="O707" s="262">
        <f t="shared" si="221"/>
        <v>0</v>
      </c>
      <c r="P707" s="262">
        <f t="shared" si="221"/>
        <v>0</v>
      </c>
      <c r="Q707" s="262">
        <f t="shared" si="221"/>
        <v>0</v>
      </c>
      <c r="R707" s="262">
        <f t="shared" si="221"/>
        <v>0</v>
      </c>
      <c r="S707" s="262">
        <f t="shared" si="221"/>
        <v>0</v>
      </c>
      <c r="T707" s="262">
        <f t="shared" si="221"/>
        <v>0</v>
      </c>
      <c r="U707" s="262">
        <f t="shared" si="221"/>
        <v>0</v>
      </c>
      <c r="V707" s="262">
        <f t="shared" si="221"/>
        <v>0</v>
      </c>
      <c r="W707" s="262">
        <f t="shared" si="221"/>
        <v>0</v>
      </c>
      <c r="X707" s="262">
        <f t="shared" si="221"/>
        <v>0</v>
      </c>
      <c r="Y707" s="262">
        <f t="shared" si="221"/>
        <v>0</v>
      </c>
      <c r="Z707" s="262">
        <f t="shared" si="221"/>
        <v>0</v>
      </c>
      <c r="AA707" s="262">
        <f t="shared" si="221"/>
        <v>0</v>
      </c>
      <c r="AB707" s="262">
        <f t="shared" si="221"/>
        <v>0</v>
      </c>
    </row>
    <row r="708" spans="2:28" outlineLevel="1">
      <c r="B708" s="556">
        <f t="shared" si="219"/>
        <v>0</v>
      </c>
      <c r="C708" s="212" t="str">
        <f t="shared" si="219"/>
        <v xml:space="preserve">1 Bed / 1 Bath </v>
      </c>
      <c r="D708" s="260">
        <f t="shared" si="217"/>
        <v>-1586</v>
      </c>
      <c r="E708" s="261">
        <f t="shared" ref="E708:AB708" si="222">IFERROR(-($D347-E566-E597)*($M132*($D347-$U347)+$H132*$U347)/$D347,0)</f>
        <v>-2650</v>
      </c>
      <c r="F708" s="262">
        <f t="shared" si="222"/>
        <v>-2650</v>
      </c>
      <c r="G708" s="262">
        <f t="shared" si="222"/>
        <v>0</v>
      </c>
      <c r="H708" s="262">
        <f t="shared" si="222"/>
        <v>-2650</v>
      </c>
      <c r="I708" s="262">
        <f t="shared" si="222"/>
        <v>-2650</v>
      </c>
      <c r="J708" s="262">
        <f t="shared" si="222"/>
        <v>0</v>
      </c>
      <c r="K708" s="262">
        <f t="shared" si="222"/>
        <v>-2650</v>
      </c>
      <c r="L708" s="262">
        <f t="shared" si="222"/>
        <v>-2650</v>
      </c>
      <c r="M708" s="262">
        <f t="shared" si="222"/>
        <v>0</v>
      </c>
      <c r="N708" s="262">
        <f t="shared" si="222"/>
        <v>-2650</v>
      </c>
      <c r="O708" s="262">
        <f t="shared" si="222"/>
        <v>-2650</v>
      </c>
      <c r="P708" s="262">
        <f t="shared" si="222"/>
        <v>0</v>
      </c>
      <c r="Q708" s="262">
        <f t="shared" si="222"/>
        <v>-2650</v>
      </c>
      <c r="R708" s="262">
        <f t="shared" si="222"/>
        <v>-2650</v>
      </c>
      <c r="S708" s="262">
        <f t="shared" si="222"/>
        <v>0</v>
      </c>
      <c r="T708" s="262">
        <f t="shared" si="222"/>
        <v>-2650</v>
      </c>
      <c r="U708" s="262">
        <f t="shared" si="222"/>
        <v>-2650</v>
      </c>
      <c r="V708" s="262">
        <f t="shared" si="222"/>
        <v>0</v>
      </c>
      <c r="W708" s="262">
        <f t="shared" si="222"/>
        <v>-2650</v>
      </c>
      <c r="X708" s="262">
        <f t="shared" si="222"/>
        <v>-2650</v>
      </c>
      <c r="Y708" s="262">
        <f t="shared" si="222"/>
        <v>0</v>
      </c>
      <c r="Z708" s="262">
        <f t="shared" si="222"/>
        <v>-2650</v>
      </c>
      <c r="AA708" s="262">
        <f t="shared" si="222"/>
        <v>-2650</v>
      </c>
      <c r="AB708" s="262">
        <f t="shared" si="222"/>
        <v>0</v>
      </c>
    </row>
    <row r="709" spans="2:28" outlineLevel="1">
      <c r="B709" s="556">
        <f t="shared" si="219"/>
        <v>0</v>
      </c>
      <c r="C709" s="212" t="str">
        <f t="shared" si="219"/>
        <v xml:space="preserve">2 Bed / 1 Bath </v>
      </c>
      <c r="D709" s="260">
        <f t="shared" si="217"/>
        <v>0</v>
      </c>
      <c r="E709" s="261">
        <f t="shared" ref="E709:AB709" si="223">IFERROR(-($D348-E567-E598)*($M133*($D348-$U348)+$H133*$U348)/$D348,0)</f>
        <v>0</v>
      </c>
      <c r="F709" s="262">
        <f t="shared" si="223"/>
        <v>0</v>
      </c>
      <c r="G709" s="262">
        <f t="shared" si="223"/>
        <v>0</v>
      </c>
      <c r="H709" s="262">
        <f t="shared" si="223"/>
        <v>0</v>
      </c>
      <c r="I709" s="262">
        <f t="shared" si="223"/>
        <v>0</v>
      </c>
      <c r="J709" s="262">
        <f t="shared" si="223"/>
        <v>0</v>
      </c>
      <c r="K709" s="262">
        <f t="shared" si="223"/>
        <v>0</v>
      </c>
      <c r="L709" s="262">
        <f t="shared" si="223"/>
        <v>0</v>
      </c>
      <c r="M709" s="262">
        <f t="shared" si="223"/>
        <v>0</v>
      </c>
      <c r="N709" s="262">
        <f t="shared" si="223"/>
        <v>0</v>
      </c>
      <c r="O709" s="262">
        <f t="shared" si="223"/>
        <v>0</v>
      </c>
      <c r="P709" s="262">
        <f t="shared" si="223"/>
        <v>0</v>
      </c>
      <c r="Q709" s="262">
        <f t="shared" si="223"/>
        <v>0</v>
      </c>
      <c r="R709" s="262">
        <f t="shared" si="223"/>
        <v>0</v>
      </c>
      <c r="S709" s="262">
        <f t="shared" si="223"/>
        <v>0</v>
      </c>
      <c r="T709" s="262">
        <f t="shared" si="223"/>
        <v>0</v>
      </c>
      <c r="U709" s="262">
        <f t="shared" si="223"/>
        <v>0</v>
      </c>
      <c r="V709" s="262">
        <f t="shared" si="223"/>
        <v>0</v>
      </c>
      <c r="W709" s="262">
        <f t="shared" si="223"/>
        <v>0</v>
      </c>
      <c r="X709" s="262">
        <f t="shared" si="223"/>
        <v>0</v>
      </c>
      <c r="Y709" s="262">
        <f t="shared" si="223"/>
        <v>0</v>
      </c>
      <c r="Z709" s="262">
        <f t="shared" si="223"/>
        <v>0</v>
      </c>
      <c r="AA709" s="262">
        <f t="shared" si="223"/>
        <v>0</v>
      </c>
      <c r="AB709" s="262">
        <f t="shared" si="223"/>
        <v>0</v>
      </c>
    </row>
    <row r="710" spans="2:28" outlineLevel="1">
      <c r="B710" s="556">
        <f t="shared" si="219"/>
        <v>0</v>
      </c>
      <c r="C710" s="212" t="str">
        <f t="shared" si="219"/>
        <v xml:space="preserve">2 Bed / 1 Bath </v>
      </c>
      <c r="D710" s="260">
        <f t="shared" si="217"/>
        <v>0</v>
      </c>
      <c r="E710" s="261">
        <f t="shared" ref="E710:AB710" si="224">IFERROR(-($D349-E568-E599)*($M134*($D349-$U349)+$H134*$U349)/$D349,0)</f>
        <v>0</v>
      </c>
      <c r="F710" s="262">
        <f t="shared" si="224"/>
        <v>0</v>
      </c>
      <c r="G710" s="262">
        <f t="shared" si="224"/>
        <v>0</v>
      </c>
      <c r="H710" s="262">
        <f t="shared" si="224"/>
        <v>0</v>
      </c>
      <c r="I710" s="262">
        <f t="shared" si="224"/>
        <v>0</v>
      </c>
      <c r="J710" s="262">
        <f t="shared" si="224"/>
        <v>0</v>
      </c>
      <c r="K710" s="262">
        <f t="shared" si="224"/>
        <v>0</v>
      </c>
      <c r="L710" s="262">
        <f t="shared" si="224"/>
        <v>0</v>
      </c>
      <c r="M710" s="262">
        <f t="shared" si="224"/>
        <v>0</v>
      </c>
      <c r="N710" s="262">
        <f t="shared" si="224"/>
        <v>0</v>
      </c>
      <c r="O710" s="262">
        <f t="shared" si="224"/>
        <v>0</v>
      </c>
      <c r="P710" s="262">
        <f t="shared" si="224"/>
        <v>0</v>
      </c>
      <c r="Q710" s="262">
        <f t="shared" si="224"/>
        <v>0</v>
      </c>
      <c r="R710" s="262">
        <f t="shared" si="224"/>
        <v>0</v>
      </c>
      <c r="S710" s="262">
        <f t="shared" si="224"/>
        <v>0</v>
      </c>
      <c r="T710" s="262">
        <f t="shared" si="224"/>
        <v>0</v>
      </c>
      <c r="U710" s="262">
        <f t="shared" si="224"/>
        <v>0</v>
      </c>
      <c r="V710" s="262">
        <f t="shared" si="224"/>
        <v>0</v>
      </c>
      <c r="W710" s="262">
        <f t="shared" si="224"/>
        <v>0</v>
      </c>
      <c r="X710" s="262">
        <f t="shared" si="224"/>
        <v>0</v>
      </c>
      <c r="Y710" s="262">
        <f t="shared" si="224"/>
        <v>0</v>
      </c>
      <c r="Z710" s="262">
        <f t="shared" si="224"/>
        <v>0</v>
      </c>
      <c r="AA710" s="262">
        <f t="shared" si="224"/>
        <v>0</v>
      </c>
      <c r="AB710" s="262">
        <f t="shared" si="224"/>
        <v>0</v>
      </c>
    </row>
    <row r="711" spans="2:28" outlineLevel="1">
      <c r="B711" s="556">
        <f t="shared" si="219"/>
        <v>0</v>
      </c>
      <c r="C711" s="212" t="str">
        <f t="shared" si="219"/>
        <v xml:space="preserve">2 Bed / 1 Bath </v>
      </c>
      <c r="D711" s="260">
        <f t="shared" si="217"/>
        <v>0</v>
      </c>
      <c r="E711" s="261">
        <f t="shared" ref="E711:AB711" si="225">IFERROR(-($D350-E569-E600)*($M135*($D350-$U350)+$H135*$U350)/$D350,0)</f>
        <v>0</v>
      </c>
      <c r="F711" s="262">
        <f t="shared" si="225"/>
        <v>0</v>
      </c>
      <c r="G711" s="262">
        <f t="shared" si="225"/>
        <v>0</v>
      </c>
      <c r="H711" s="262">
        <f t="shared" si="225"/>
        <v>0</v>
      </c>
      <c r="I711" s="262">
        <f t="shared" si="225"/>
        <v>0</v>
      </c>
      <c r="J711" s="262">
        <f t="shared" si="225"/>
        <v>0</v>
      </c>
      <c r="K711" s="262">
        <f t="shared" si="225"/>
        <v>0</v>
      </c>
      <c r="L711" s="262">
        <f t="shared" si="225"/>
        <v>0</v>
      </c>
      <c r="M711" s="262">
        <f t="shared" si="225"/>
        <v>0</v>
      </c>
      <c r="N711" s="262">
        <f t="shared" si="225"/>
        <v>0</v>
      </c>
      <c r="O711" s="262">
        <f t="shared" si="225"/>
        <v>0</v>
      </c>
      <c r="P711" s="262">
        <f t="shared" si="225"/>
        <v>0</v>
      </c>
      <c r="Q711" s="262">
        <f t="shared" si="225"/>
        <v>0</v>
      </c>
      <c r="R711" s="262">
        <f t="shared" si="225"/>
        <v>0</v>
      </c>
      <c r="S711" s="262">
        <f t="shared" si="225"/>
        <v>0</v>
      </c>
      <c r="T711" s="262">
        <f t="shared" si="225"/>
        <v>0</v>
      </c>
      <c r="U711" s="262">
        <f t="shared" si="225"/>
        <v>0</v>
      </c>
      <c r="V711" s="262">
        <f t="shared" si="225"/>
        <v>0</v>
      </c>
      <c r="W711" s="262">
        <f t="shared" si="225"/>
        <v>0</v>
      </c>
      <c r="X711" s="262">
        <f t="shared" si="225"/>
        <v>0</v>
      </c>
      <c r="Y711" s="262">
        <f t="shared" si="225"/>
        <v>0</v>
      </c>
      <c r="Z711" s="262">
        <f t="shared" si="225"/>
        <v>0</v>
      </c>
      <c r="AA711" s="262">
        <f t="shared" si="225"/>
        <v>0</v>
      </c>
      <c r="AB711" s="262">
        <f t="shared" si="225"/>
        <v>0</v>
      </c>
    </row>
    <row r="712" spans="2:28" outlineLevel="1">
      <c r="B712" s="556">
        <f t="shared" si="219"/>
        <v>0</v>
      </c>
      <c r="C712" s="212" t="str">
        <f t="shared" si="219"/>
        <v xml:space="preserve">2 Bed / 2 Bath </v>
      </c>
      <c r="D712" s="260">
        <f t="shared" si="217"/>
        <v>0</v>
      </c>
      <c r="E712" s="261">
        <f t="shared" ref="E712:AB712" si="226">IFERROR(-($D351-E570-E601)*($M136*($D351-$U351)+$H136*$U351)/$D351,0)</f>
        <v>0</v>
      </c>
      <c r="F712" s="262">
        <f t="shared" si="226"/>
        <v>0</v>
      </c>
      <c r="G712" s="262">
        <f t="shared" si="226"/>
        <v>0</v>
      </c>
      <c r="H712" s="262">
        <f t="shared" si="226"/>
        <v>0</v>
      </c>
      <c r="I712" s="262">
        <f t="shared" si="226"/>
        <v>0</v>
      </c>
      <c r="J712" s="262">
        <f t="shared" si="226"/>
        <v>0</v>
      </c>
      <c r="K712" s="262">
        <f t="shared" si="226"/>
        <v>0</v>
      </c>
      <c r="L712" s="262">
        <f t="shared" si="226"/>
        <v>0</v>
      </c>
      <c r="M712" s="262">
        <f t="shared" si="226"/>
        <v>0</v>
      </c>
      <c r="N712" s="262">
        <f t="shared" si="226"/>
        <v>0</v>
      </c>
      <c r="O712" s="262">
        <f t="shared" si="226"/>
        <v>0</v>
      </c>
      <c r="P712" s="262">
        <f t="shared" si="226"/>
        <v>0</v>
      </c>
      <c r="Q712" s="262">
        <f t="shared" si="226"/>
        <v>0</v>
      </c>
      <c r="R712" s="262">
        <f t="shared" si="226"/>
        <v>0</v>
      </c>
      <c r="S712" s="262">
        <f t="shared" si="226"/>
        <v>0</v>
      </c>
      <c r="T712" s="262">
        <f t="shared" si="226"/>
        <v>0</v>
      </c>
      <c r="U712" s="262">
        <f t="shared" si="226"/>
        <v>0</v>
      </c>
      <c r="V712" s="262">
        <f t="shared" si="226"/>
        <v>0</v>
      </c>
      <c r="W712" s="262">
        <f t="shared" si="226"/>
        <v>0</v>
      </c>
      <c r="X712" s="262">
        <f t="shared" si="226"/>
        <v>0</v>
      </c>
      <c r="Y712" s="262">
        <f t="shared" si="226"/>
        <v>0</v>
      </c>
      <c r="Z712" s="262">
        <f t="shared" si="226"/>
        <v>0</v>
      </c>
      <c r="AA712" s="262">
        <f t="shared" si="226"/>
        <v>0</v>
      </c>
      <c r="AB712" s="262">
        <f t="shared" si="226"/>
        <v>0</v>
      </c>
    </row>
    <row r="713" spans="2:28" outlineLevel="1">
      <c r="B713" s="556">
        <f t="shared" si="219"/>
        <v>0</v>
      </c>
      <c r="C713" s="212" t="str">
        <f t="shared" si="219"/>
        <v>2 Bed / 1 Bath + Den</v>
      </c>
      <c r="D713" s="260">
        <f t="shared" si="217"/>
        <v>0</v>
      </c>
      <c r="E713" s="261">
        <f t="shared" ref="E713:AB713" si="227">IFERROR(-($D352-E571-E602)*($M137*($D352-$U352)+$H137*$U352)/$D352,0)</f>
        <v>0</v>
      </c>
      <c r="F713" s="262">
        <f t="shared" si="227"/>
        <v>0</v>
      </c>
      <c r="G713" s="262">
        <f t="shared" si="227"/>
        <v>0</v>
      </c>
      <c r="H713" s="262">
        <f t="shared" si="227"/>
        <v>0</v>
      </c>
      <c r="I713" s="262">
        <f t="shared" si="227"/>
        <v>0</v>
      </c>
      <c r="J713" s="262">
        <f t="shared" si="227"/>
        <v>0</v>
      </c>
      <c r="K713" s="262">
        <f t="shared" si="227"/>
        <v>0</v>
      </c>
      <c r="L713" s="262">
        <f t="shared" si="227"/>
        <v>0</v>
      </c>
      <c r="M713" s="262">
        <f t="shared" si="227"/>
        <v>0</v>
      </c>
      <c r="N713" s="262">
        <f t="shared" si="227"/>
        <v>0</v>
      </c>
      <c r="O713" s="262">
        <f t="shared" si="227"/>
        <v>0</v>
      </c>
      <c r="P713" s="262">
        <f t="shared" si="227"/>
        <v>0</v>
      </c>
      <c r="Q713" s="262">
        <f t="shared" si="227"/>
        <v>0</v>
      </c>
      <c r="R713" s="262">
        <f t="shared" si="227"/>
        <v>0</v>
      </c>
      <c r="S713" s="262">
        <f t="shared" si="227"/>
        <v>0</v>
      </c>
      <c r="T713" s="262">
        <f t="shared" si="227"/>
        <v>0</v>
      </c>
      <c r="U713" s="262">
        <f t="shared" si="227"/>
        <v>0</v>
      </c>
      <c r="V713" s="262">
        <f t="shared" si="227"/>
        <v>0</v>
      </c>
      <c r="W713" s="262">
        <f t="shared" si="227"/>
        <v>0</v>
      </c>
      <c r="X713" s="262">
        <f t="shared" si="227"/>
        <v>0</v>
      </c>
      <c r="Y713" s="262">
        <f t="shared" si="227"/>
        <v>0</v>
      </c>
      <c r="Z713" s="262">
        <f t="shared" si="227"/>
        <v>0</v>
      </c>
      <c r="AA713" s="262">
        <f t="shared" si="227"/>
        <v>0</v>
      </c>
      <c r="AB713" s="262">
        <f t="shared" si="227"/>
        <v>0</v>
      </c>
    </row>
    <row r="714" spans="2:28" outlineLevel="1">
      <c r="B714" s="556">
        <f t="shared" si="219"/>
        <v>0</v>
      </c>
      <c r="C714" s="212" t="str">
        <f t="shared" si="219"/>
        <v xml:space="preserve">2 Bed / 2 Bath </v>
      </c>
      <c r="D714" s="260">
        <f t="shared" si="217"/>
        <v>0</v>
      </c>
      <c r="E714" s="261">
        <f t="shared" ref="E714:AB714" si="228">IFERROR(-($D353-E572-E603)*($M138*($D353-$U353)+$H138*$U353)/$D353,0)</f>
        <v>0</v>
      </c>
      <c r="F714" s="262">
        <f t="shared" si="228"/>
        <v>0</v>
      </c>
      <c r="G714" s="262">
        <f t="shared" si="228"/>
        <v>0</v>
      </c>
      <c r="H714" s="262">
        <f t="shared" si="228"/>
        <v>0</v>
      </c>
      <c r="I714" s="262">
        <f t="shared" si="228"/>
        <v>0</v>
      </c>
      <c r="J714" s="262">
        <f t="shared" si="228"/>
        <v>0</v>
      </c>
      <c r="K714" s="262">
        <f t="shared" si="228"/>
        <v>0</v>
      </c>
      <c r="L714" s="262">
        <f t="shared" si="228"/>
        <v>0</v>
      </c>
      <c r="M714" s="262">
        <f t="shared" si="228"/>
        <v>0</v>
      </c>
      <c r="N714" s="262">
        <f t="shared" si="228"/>
        <v>0</v>
      </c>
      <c r="O714" s="262">
        <f t="shared" si="228"/>
        <v>0</v>
      </c>
      <c r="P714" s="262">
        <f t="shared" si="228"/>
        <v>0</v>
      </c>
      <c r="Q714" s="262">
        <f t="shared" si="228"/>
        <v>0</v>
      </c>
      <c r="R714" s="262">
        <f t="shared" si="228"/>
        <v>0</v>
      </c>
      <c r="S714" s="262">
        <f t="shared" si="228"/>
        <v>0</v>
      </c>
      <c r="T714" s="262">
        <f t="shared" si="228"/>
        <v>0</v>
      </c>
      <c r="U714" s="262">
        <f t="shared" si="228"/>
        <v>0</v>
      </c>
      <c r="V714" s="262">
        <f t="shared" si="228"/>
        <v>0</v>
      </c>
      <c r="W714" s="262">
        <f t="shared" si="228"/>
        <v>0</v>
      </c>
      <c r="X714" s="262">
        <f t="shared" si="228"/>
        <v>0</v>
      </c>
      <c r="Y714" s="262">
        <f t="shared" si="228"/>
        <v>0</v>
      </c>
      <c r="Z714" s="262">
        <f t="shared" si="228"/>
        <v>0</v>
      </c>
      <c r="AA714" s="262">
        <f t="shared" si="228"/>
        <v>0</v>
      </c>
      <c r="AB714" s="262">
        <f t="shared" si="228"/>
        <v>0</v>
      </c>
    </row>
    <row r="715" spans="2:28" outlineLevel="1">
      <c r="B715" s="556">
        <f t="shared" si="219"/>
        <v>0</v>
      </c>
      <c r="C715" s="212" t="str">
        <f t="shared" si="219"/>
        <v xml:space="preserve">2 Bed / 1.5 Bath </v>
      </c>
      <c r="D715" s="260">
        <f t="shared" si="217"/>
        <v>0</v>
      </c>
      <c r="E715" s="261">
        <f t="shared" ref="E715:AB715" si="229">IFERROR(-($D354-E573-E604)*($M139*($D354-$U354)+$H139*$U354)/$D354,0)</f>
        <v>0</v>
      </c>
      <c r="F715" s="262">
        <f t="shared" si="229"/>
        <v>0</v>
      </c>
      <c r="G715" s="262">
        <f t="shared" si="229"/>
        <v>0</v>
      </c>
      <c r="H715" s="262">
        <f t="shared" si="229"/>
        <v>0</v>
      </c>
      <c r="I715" s="262">
        <f t="shared" si="229"/>
        <v>0</v>
      </c>
      <c r="J715" s="262">
        <f t="shared" si="229"/>
        <v>0</v>
      </c>
      <c r="K715" s="262">
        <f t="shared" si="229"/>
        <v>0</v>
      </c>
      <c r="L715" s="262">
        <f t="shared" si="229"/>
        <v>0</v>
      </c>
      <c r="M715" s="262">
        <f t="shared" si="229"/>
        <v>0</v>
      </c>
      <c r="N715" s="262">
        <f t="shared" si="229"/>
        <v>0</v>
      </c>
      <c r="O715" s="262">
        <f t="shared" si="229"/>
        <v>0</v>
      </c>
      <c r="P715" s="262">
        <f t="shared" si="229"/>
        <v>0</v>
      </c>
      <c r="Q715" s="262">
        <f t="shared" si="229"/>
        <v>0</v>
      </c>
      <c r="R715" s="262">
        <f t="shared" si="229"/>
        <v>0</v>
      </c>
      <c r="S715" s="262">
        <f t="shared" si="229"/>
        <v>0</v>
      </c>
      <c r="T715" s="262">
        <f t="shared" si="229"/>
        <v>0</v>
      </c>
      <c r="U715" s="262">
        <f t="shared" si="229"/>
        <v>0</v>
      </c>
      <c r="V715" s="262">
        <f t="shared" si="229"/>
        <v>0</v>
      </c>
      <c r="W715" s="262">
        <f t="shared" si="229"/>
        <v>0</v>
      </c>
      <c r="X715" s="262">
        <f t="shared" si="229"/>
        <v>0</v>
      </c>
      <c r="Y715" s="262">
        <f t="shared" si="229"/>
        <v>0</v>
      </c>
      <c r="Z715" s="262">
        <f t="shared" si="229"/>
        <v>0</v>
      </c>
      <c r="AA715" s="262">
        <f t="shared" si="229"/>
        <v>0</v>
      </c>
      <c r="AB715" s="262">
        <f t="shared" si="229"/>
        <v>0</v>
      </c>
    </row>
    <row r="716" spans="2:28" outlineLevel="1">
      <c r="B716" s="556">
        <f t="shared" si="219"/>
        <v>0</v>
      </c>
      <c r="C716" s="212" t="str">
        <f t="shared" si="219"/>
        <v xml:space="preserve">3 Bed / 2 Bath </v>
      </c>
      <c r="D716" s="260">
        <f t="shared" si="217"/>
        <v>0</v>
      </c>
      <c r="E716" s="261">
        <f t="shared" ref="E716:AB716" si="230">IFERROR(-($D355-E574-E605)*($M140*($D355-$U355)+$H140*$U355)/$D355,0)</f>
        <v>0</v>
      </c>
      <c r="F716" s="262">
        <f t="shared" si="230"/>
        <v>0</v>
      </c>
      <c r="G716" s="262">
        <f t="shared" si="230"/>
        <v>0</v>
      </c>
      <c r="H716" s="262">
        <f t="shared" si="230"/>
        <v>0</v>
      </c>
      <c r="I716" s="262">
        <f t="shared" si="230"/>
        <v>0</v>
      </c>
      <c r="J716" s="262">
        <f t="shared" si="230"/>
        <v>0</v>
      </c>
      <c r="K716" s="262">
        <f t="shared" si="230"/>
        <v>0</v>
      </c>
      <c r="L716" s="262">
        <f t="shared" si="230"/>
        <v>0</v>
      </c>
      <c r="M716" s="262">
        <f t="shared" si="230"/>
        <v>0</v>
      </c>
      <c r="N716" s="262">
        <f t="shared" si="230"/>
        <v>0</v>
      </c>
      <c r="O716" s="262">
        <f t="shared" si="230"/>
        <v>0</v>
      </c>
      <c r="P716" s="262">
        <f t="shared" si="230"/>
        <v>0</v>
      </c>
      <c r="Q716" s="262">
        <f t="shared" si="230"/>
        <v>0</v>
      </c>
      <c r="R716" s="262">
        <f t="shared" si="230"/>
        <v>0</v>
      </c>
      <c r="S716" s="262">
        <f t="shared" si="230"/>
        <v>0</v>
      </c>
      <c r="T716" s="262">
        <f t="shared" si="230"/>
        <v>0</v>
      </c>
      <c r="U716" s="262">
        <f t="shared" si="230"/>
        <v>0</v>
      </c>
      <c r="V716" s="262">
        <f t="shared" si="230"/>
        <v>0</v>
      </c>
      <c r="W716" s="262">
        <f t="shared" si="230"/>
        <v>0</v>
      </c>
      <c r="X716" s="262">
        <f t="shared" si="230"/>
        <v>0</v>
      </c>
      <c r="Y716" s="262">
        <f t="shared" si="230"/>
        <v>0</v>
      </c>
      <c r="Z716" s="262">
        <f t="shared" si="230"/>
        <v>0</v>
      </c>
      <c r="AA716" s="262">
        <f t="shared" si="230"/>
        <v>0</v>
      </c>
      <c r="AB716" s="262">
        <f t="shared" si="230"/>
        <v>0</v>
      </c>
    </row>
    <row r="717" spans="2:28" outlineLevel="1">
      <c r="B717" s="556">
        <f t="shared" si="219"/>
        <v>0</v>
      </c>
      <c r="C717" s="212" t="str">
        <f t="shared" si="219"/>
        <v>3 Bed / 2 Bath House</v>
      </c>
      <c r="D717" s="260">
        <f t="shared" si="217"/>
        <v>0</v>
      </c>
      <c r="E717" s="261">
        <f t="shared" ref="E717:AB717" si="231">IFERROR(-($D356-E575-E606)*($M141*($D356-$U356)+$H141*$U356)/$D356,0)</f>
        <v>0</v>
      </c>
      <c r="F717" s="262">
        <f t="shared" si="231"/>
        <v>0</v>
      </c>
      <c r="G717" s="262">
        <f t="shared" si="231"/>
        <v>0</v>
      </c>
      <c r="H717" s="262">
        <f t="shared" si="231"/>
        <v>0</v>
      </c>
      <c r="I717" s="262">
        <f t="shared" si="231"/>
        <v>0</v>
      </c>
      <c r="J717" s="262">
        <f t="shared" si="231"/>
        <v>0</v>
      </c>
      <c r="K717" s="262">
        <f t="shared" si="231"/>
        <v>0</v>
      </c>
      <c r="L717" s="262">
        <f t="shared" si="231"/>
        <v>0</v>
      </c>
      <c r="M717" s="262">
        <f t="shared" si="231"/>
        <v>0</v>
      </c>
      <c r="N717" s="262">
        <f t="shared" si="231"/>
        <v>0</v>
      </c>
      <c r="O717" s="262">
        <f t="shared" si="231"/>
        <v>0</v>
      </c>
      <c r="P717" s="262">
        <f t="shared" si="231"/>
        <v>0</v>
      </c>
      <c r="Q717" s="262">
        <f t="shared" si="231"/>
        <v>0</v>
      </c>
      <c r="R717" s="262">
        <f t="shared" si="231"/>
        <v>0</v>
      </c>
      <c r="S717" s="262">
        <f t="shared" si="231"/>
        <v>0</v>
      </c>
      <c r="T717" s="262">
        <f t="shared" si="231"/>
        <v>0</v>
      </c>
      <c r="U717" s="262">
        <f t="shared" si="231"/>
        <v>0</v>
      </c>
      <c r="V717" s="262">
        <f t="shared" si="231"/>
        <v>0</v>
      </c>
      <c r="W717" s="262">
        <f t="shared" si="231"/>
        <v>0</v>
      </c>
      <c r="X717" s="262">
        <f t="shared" si="231"/>
        <v>0</v>
      </c>
      <c r="Y717" s="262">
        <f t="shared" si="231"/>
        <v>0</v>
      </c>
      <c r="Z717" s="262">
        <f t="shared" si="231"/>
        <v>0</v>
      </c>
      <c r="AA717" s="262">
        <f t="shared" si="231"/>
        <v>0</v>
      </c>
      <c r="AB717" s="262">
        <f t="shared" si="231"/>
        <v>0</v>
      </c>
    </row>
    <row r="718" spans="2:28" outlineLevel="1">
      <c r="B718" s="556">
        <f t="shared" si="219"/>
        <v>0</v>
      </c>
      <c r="C718" s="212" t="str">
        <f t="shared" si="219"/>
        <v xml:space="preserve">3 Bed / 2 Bath </v>
      </c>
      <c r="D718" s="260">
        <f t="shared" si="217"/>
        <v>0</v>
      </c>
      <c r="E718" s="261">
        <f t="shared" ref="E718:AB718" si="232">IFERROR(-($D357-E576-E607)*($M142*($D357-$U357)+$H142*$U357)/$D357,0)</f>
        <v>0</v>
      </c>
      <c r="F718" s="262">
        <f t="shared" si="232"/>
        <v>0</v>
      </c>
      <c r="G718" s="262">
        <f t="shared" si="232"/>
        <v>0</v>
      </c>
      <c r="H718" s="262">
        <f t="shared" si="232"/>
        <v>0</v>
      </c>
      <c r="I718" s="262">
        <f t="shared" si="232"/>
        <v>0</v>
      </c>
      <c r="J718" s="262">
        <f t="shared" si="232"/>
        <v>0</v>
      </c>
      <c r="K718" s="262">
        <f t="shared" si="232"/>
        <v>0</v>
      </c>
      <c r="L718" s="262">
        <f t="shared" si="232"/>
        <v>0</v>
      </c>
      <c r="M718" s="262">
        <f t="shared" si="232"/>
        <v>0</v>
      </c>
      <c r="N718" s="262">
        <f t="shared" si="232"/>
        <v>0</v>
      </c>
      <c r="O718" s="262">
        <f t="shared" si="232"/>
        <v>0</v>
      </c>
      <c r="P718" s="262">
        <f t="shared" si="232"/>
        <v>0</v>
      </c>
      <c r="Q718" s="262">
        <f t="shared" si="232"/>
        <v>0</v>
      </c>
      <c r="R718" s="262">
        <f t="shared" si="232"/>
        <v>0</v>
      </c>
      <c r="S718" s="262">
        <f t="shared" si="232"/>
        <v>0</v>
      </c>
      <c r="T718" s="262">
        <f t="shared" si="232"/>
        <v>0</v>
      </c>
      <c r="U718" s="262">
        <f t="shared" si="232"/>
        <v>0</v>
      </c>
      <c r="V718" s="262">
        <f t="shared" si="232"/>
        <v>0</v>
      </c>
      <c r="W718" s="262">
        <f t="shared" si="232"/>
        <v>0</v>
      </c>
      <c r="X718" s="262">
        <f t="shared" si="232"/>
        <v>0</v>
      </c>
      <c r="Y718" s="262">
        <f t="shared" si="232"/>
        <v>0</v>
      </c>
      <c r="Z718" s="262">
        <f t="shared" si="232"/>
        <v>0</v>
      </c>
      <c r="AA718" s="262">
        <f t="shared" si="232"/>
        <v>0</v>
      </c>
      <c r="AB718" s="262">
        <f t="shared" si="232"/>
        <v>0</v>
      </c>
    </row>
    <row r="719" spans="2:28" outlineLevel="1">
      <c r="B719" s="556">
        <f t="shared" si="219"/>
        <v>0</v>
      </c>
      <c r="C719" s="212" t="str">
        <f t="shared" si="219"/>
        <v xml:space="preserve">1 Bed / 1 Bath </v>
      </c>
      <c r="D719" s="260">
        <f t="shared" si="217"/>
        <v>0</v>
      </c>
      <c r="E719" s="261">
        <f t="shared" ref="E719:AB719" si="233">IFERROR(-($D358-E577-E608)*($M143*($D358-$U358)+$H143*$U358)/$D358,0)</f>
        <v>0</v>
      </c>
      <c r="F719" s="262">
        <f t="shared" si="233"/>
        <v>0</v>
      </c>
      <c r="G719" s="262">
        <f t="shared" si="233"/>
        <v>0</v>
      </c>
      <c r="H719" s="262">
        <f t="shared" si="233"/>
        <v>0</v>
      </c>
      <c r="I719" s="262">
        <f t="shared" si="233"/>
        <v>0</v>
      </c>
      <c r="J719" s="262">
        <f t="shared" si="233"/>
        <v>0</v>
      </c>
      <c r="K719" s="262">
        <f t="shared" si="233"/>
        <v>0</v>
      </c>
      <c r="L719" s="262">
        <f t="shared" si="233"/>
        <v>0</v>
      </c>
      <c r="M719" s="262">
        <f t="shared" si="233"/>
        <v>0</v>
      </c>
      <c r="N719" s="262">
        <f t="shared" si="233"/>
        <v>0</v>
      </c>
      <c r="O719" s="262">
        <f t="shared" si="233"/>
        <v>0</v>
      </c>
      <c r="P719" s="262">
        <f t="shared" si="233"/>
        <v>0</v>
      </c>
      <c r="Q719" s="262">
        <f t="shared" si="233"/>
        <v>0</v>
      </c>
      <c r="R719" s="262">
        <f t="shared" si="233"/>
        <v>0</v>
      </c>
      <c r="S719" s="262">
        <f t="shared" si="233"/>
        <v>0</v>
      </c>
      <c r="T719" s="262">
        <f t="shared" si="233"/>
        <v>0</v>
      </c>
      <c r="U719" s="262">
        <f t="shared" si="233"/>
        <v>0</v>
      </c>
      <c r="V719" s="262">
        <f t="shared" si="233"/>
        <v>0</v>
      </c>
      <c r="W719" s="262">
        <f t="shared" si="233"/>
        <v>0</v>
      </c>
      <c r="X719" s="262">
        <f t="shared" si="233"/>
        <v>0</v>
      </c>
      <c r="Y719" s="262">
        <f t="shared" si="233"/>
        <v>0</v>
      </c>
      <c r="Z719" s="262">
        <f t="shared" si="233"/>
        <v>0</v>
      </c>
      <c r="AA719" s="262">
        <f t="shared" si="233"/>
        <v>0</v>
      </c>
      <c r="AB719" s="262">
        <f t="shared" si="233"/>
        <v>0</v>
      </c>
    </row>
    <row r="720" spans="2:28" outlineLevel="1">
      <c r="B720" s="556">
        <f t="shared" si="219"/>
        <v>0</v>
      </c>
      <c r="C720" s="212" t="str">
        <f t="shared" si="219"/>
        <v xml:space="preserve">2 Bed / 2 Bath </v>
      </c>
      <c r="D720" s="260">
        <f t="shared" si="217"/>
        <v>0</v>
      </c>
      <c r="E720" s="261">
        <f t="shared" ref="E720:AB720" si="234">IFERROR(-($D359-E578-E609)*($M144*($D359-$U359)+$H144*$U359)/$D359,0)</f>
        <v>0</v>
      </c>
      <c r="F720" s="262">
        <f t="shared" si="234"/>
        <v>0</v>
      </c>
      <c r="G720" s="262">
        <f t="shared" si="234"/>
        <v>0</v>
      </c>
      <c r="H720" s="262">
        <f t="shared" si="234"/>
        <v>0</v>
      </c>
      <c r="I720" s="262">
        <f t="shared" si="234"/>
        <v>0</v>
      </c>
      <c r="J720" s="262">
        <f t="shared" si="234"/>
        <v>0</v>
      </c>
      <c r="K720" s="262">
        <f t="shared" si="234"/>
        <v>0</v>
      </c>
      <c r="L720" s="262">
        <f t="shared" si="234"/>
        <v>0</v>
      </c>
      <c r="M720" s="262">
        <f t="shared" si="234"/>
        <v>0</v>
      </c>
      <c r="N720" s="262">
        <f t="shared" si="234"/>
        <v>0</v>
      </c>
      <c r="O720" s="262">
        <f t="shared" si="234"/>
        <v>0</v>
      </c>
      <c r="P720" s="262">
        <f t="shared" si="234"/>
        <v>0</v>
      </c>
      <c r="Q720" s="262">
        <f t="shared" si="234"/>
        <v>0</v>
      </c>
      <c r="R720" s="262">
        <f t="shared" si="234"/>
        <v>0</v>
      </c>
      <c r="S720" s="262">
        <f t="shared" si="234"/>
        <v>0</v>
      </c>
      <c r="T720" s="262">
        <f t="shared" si="234"/>
        <v>0</v>
      </c>
      <c r="U720" s="262">
        <f t="shared" si="234"/>
        <v>0</v>
      </c>
      <c r="V720" s="262">
        <f t="shared" si="234"/>
        <v>0</v>
      </c>
      <c r="W720" s="262">
        <f t="shared" si="234"/>
        <v>0</v>
      </c>
      <c r="X720" s="262">
        <f t="shared" si="234"/>
        <v>0</v>
      </c>
      <c r="Y720" s="262">
        <f t="shared" si="234"/>
        <v>0</v>
      </c>
      <c r="Z720" s="262">
        <f t="shared" si="234"/>
        <v>0</v>
      </c>
      <c r="AA720" s="262">
        <f t="shared" si="234"/>
        <v>0</v>
      </c>
      <c r="AB720" s="262">
        <f t="shared" si="234"/>
        <v>0</v>
      </c>
    </row>
    <row r="721" spans="2:28" outlineLevel="1">
      <c r="B721" s="556">
        <f t="shared" si="219"/>
        <v>0</v>
      </c>
      <c r="C721" s="212" t="str">
        <f t="shared" si="219"/>
        <v xml:space="preserve">4 Bed / 2 Bath Penthouse </v>
      </c>
      <c r="D721" s="260">
        <f t="shared" si="217"/>
        <v>0</v>
      </c>
      <c r="E721" s="261">
        <f t="shared" ref="E721:AB721" si="235">IFERROR(-($D360-E579-E610)*($M145*($D360-$U360)+$H145*$U360)/$D360,0)</f>
        <v>0</v>
      </c>
      <c r="F721" s="262">
        <f t="shared" si="235"/>
        <v>0</v>
      </c>
      <c r="G721" s="262">
        <f t="shared" si="235"/>
        <v>0</v>
      </c>
      <c r="H721" s="262">
        <f t="shared" si="235"/>
        <v>0</v>
      </c>
      <c r="I721" s="262">
        <f t="shared" si="235"/>
        <v>0</v>
      </c>
      <c r="J721" s="262">
        <f t="shared" si="235"/>
        <v>0</v>
      </c>
      <c r="K721" s="262">
        <f t="shared" si="235"/>
        <v>0</v>
      </c>
      <c r="L721" s="262">
        <f t="shared" si="235"/>
        <v>0</v>
      </c>
      <c r="M721" s="262">
        <f t="shared" si="235"/>
        <v>0</v>
      </c>
      <c r="N721" s="262">
        <f t="shared" si="235"/>
        <v>0</v>
      </c>
      <c r="O721" s="262">
        <f t="shared" si="235"/>
        <v>0</v>
      </c>
      <c r="P721" s="262">
        <f t="shared" si="235"/>
        <v>0</v>
      </c>
      <c r="Q721" s="262">
        <f t="shared" si="235"/>
        <v>0</v>
      </c>
      <c r="R721" s="262">
        <f t="shared" si="235"/>
        <v>0</v>
      </c>
      <c r="S721" s="262">
        <f t="shared" si="235"/>
        <v>0</v>
      </c>
      <c r="T721" s="262">
        <f t="shared" si="235"/>
        <v>0</v>
      </c>
      <c r="U721" s="262">
        <f t="shared" si="235"/>
        <v>0</v>
      </c>
      <c r="V721" s="262">
        <f t="shared" si="235"/>
        <v>0</v>
      </c>
      <c r="W721" s="262">
        <f t="shared" si="235"/>
        <v>0</v>
      </c>
      <c r="X721" s="262">
        <f t="shared" si="235"/>
        <v>0</v>
      </c>
      <c r="Y721" s="262">
        <f t="shared" si="235"/>
        <v>0</v>
      </c>
      <c r="Z721" s="262">
        <f t="shared" si="235"/>
        <v>0</v>
      </c>
      <c r="AA721" s="262">
        <f t="shared" si="235"/>
        <v>0</v>
      </c>
      <c r="AB721" s="262">
        <f t="shared" si="235"/>
        <v>0</v>
      </c>
    </row>
    <row r="722" spans="2:28" outlineLevel="1">
      <c r="B722" s="556">
        <f t="shared" ref="B722:C734" si="236">B689</f>
        <v>0</v>
      </c>
      <c r="C722" s="212" t="str">
        <f t="shared" si="236"/>
        <v xml:space="preserve">2 Bed / 2 Bath </v>
      </c>
      <c r="D722" s="260">
        <f t="shared" si="217"/>
        <v>0</v>
      </c>
      <c r="E722" s="261">
        <f t="shared" ref="E722:AB722" si="237">IFERROR(-($D361-E580-E611)*($M146*($D361-$U361)+$H146*$U361)/$D361,0)</f>
        <v>0</v>
      </c>
      <c r="F722" s="262">
        <f t="shared" si="237"/>
        <v>0</v>
      </c>
      <c r="G722" s="262">
        <f t="shared" si="237"/>
        <v>0</v>
      </c>
      <c r="H722" s="262">
        <f t="shared" si="237"/>
        <v>0</v>
      </c>
      <c r="I722" s="262">
        <f t="shared" si="237"/>
        <v>0</v>
      </c>
      <c r="J722" s="262">
        <f t="shared" si="237"/>
        <v>0</v>
      </c>
      <c r="K722" s="262">
        <f t="shared" si="237"/>
        <v>0</v>
      </c>
      <c r="L722" s="262">
        <f t="shared" si="237"/>
        <v>0</v>
      </c>
      <c r="M722" s="262">
        <f t="shared" si="237"/>
        <v>0</v>
      </c>
      <c r="N722" s="262">
        <f t="shared" si="237"/>
        <v>0</v>
      </c>
      <c r="O722" s="262">
        <f t="shared" si="237"/>
        <v>0</v>
      </c>
      <c r="P722" s="262">
        <f t="shared" si="237"/>
        <v>0</v>
      </c>
      <c r="Q722" s="262">
        <f t="shared" si="237"/>
        <v>0</v>
      </c>
      <c r="R722" s="262">
        <f t="shared" si="237"/>
        <v>0</v>
      </c>
      <c r="S722" s="262">
        <f t="shared" si="237"/>
        <v>0</v>
      </c>
      <c r="T722" s="262">
        <f t="shared" si="237"/>
        <v>0</v>
      </c>
      <c r="U722" s="262">
        <f t="shared" si="237"/>
        <v>0</v>
      </c>
      <c r="V722" s="262">
        <f t="shared" si="237"/>
        <v>0</v>
      </c>
      <c r="W722" s="262">
        <f t="shared" si="237"/>
        <v>0</v>
      </c>
      <c r="X722" s="262">
        <f t="shared" si="237"/>
        <v>0</v>
      </c>
      <c r="Y722" s="262">
        <f t="shared" si="237"/>
        <v>0</v>
      </c>
      <c r="Z722" s="262">
        <f t="shared" si="237"/>
        <v>0</v>
      </c>
      <c r="AA722" s="262">
        <f t="shared" si="237"/>
        <v>0</v>
      </c>
      <c r="AB722" s="262">
        <f t="shared" si="237"/>
        <v>0</v>
      </c>
    </row>
    <row r="723" spans="2:28" outlineLevel="1">
      <c r="B723" s="556">
        <f t="shared" si="236"/>
        <v>0</v>
      </c>
      <c r="C723" s="212">
        <f t="shared" si="236"/>
        <v>0</v>
      </c>
      <c r="D723" s="260">
        <f t="shared" si="217"/>
        <v>0</v>
      </c>
      <c r="E723" s="261">
        <f t="shared" ref="E723:AB723" si="238">IFERROR(-($D362-E581-E612)*($M147*($D362-$U362)+$H147*$U362)/$D362,0)</f>
        <v>0</v>
      </c>
      <c r="F723" s="262">
        <f t="shared" si="238"/>
        <v>0</v>
      </c>
      <c r="G723" s="262">
        <f t="shared" si="238"/>
        <v>0</v>
      </c>
      <c r="H723" s="262">
        <f t="shared" si="238"/>
        <v>0</v>
      </c>
      <c r="I723" s="262">
        <f t="shared" si="238"/>
        <v>0</v>
      </c>
      <c r="J723" s="262">
        <f t="shared" si="238"/>
        <v>0</v>
      </c>
      <c r="K723" s="262">
        <f t="shared" si="238"/>
        <v>0</v>
      </c>
      <c r="L723" s="262">
        <f t="shared" si="238"/>
        <v>0</v>
      </c>
      <c r="M723" s="262">
        <f t="shared" si="238"/>
        <v>0</v>
      </c>
      <c r="N723" s="262">
        <f t="shared" si="238"/>
        <v>0</v>
      </c>
      <c r="O723" s="262">
        <f t="shared" si="238"/>
        <v>0</v>
      </c>
      <c r="P723" s="262">
        <f t="shared" si="238"/>
        <v>0</v>
      </c>
      <c r="Q723" s="262">
        <f t="shared" si="238"/>
        <v>0</v>
      </c>
      <c r="R723" s="262">
        <f t="shared" si="238"/>
        <v>0</v>
      </c>
      <c r="S723" s="262">
        <f t="shared" si="238"/>
        <v>0</v>
      </c>
      <c r="T723" s="262">
        <f t="shared" si="238"/>
        <v>0</v>
      </c>
      <c r="U723" s="262">
        <f t="shared" si="238"/>
        <v>0</v>
      </c>
      <c r="V723" s="262">
        <f t="shared" si="238"/>
        <v>0</v>
      </c>
      <c r="W723" s="262">
        <f t="shared" si="238"/>
        <v>0</v>
      </c>
      <c r="X723" s="262">
        <f t="shared" si="238"/>
        <v>0</v>
      </c>
      <c r="Y723" s="262">
        <f t="shared" si="238"/>
        <v>0</v>
      </c>
      <c r="Z723" s="262">
        <f t="shared" si="238"/>
        <v>0</v>
      </c>
      <c r="AA723" s="262">
        <f t="shared" si="238"/>
        <v>0</v>
      </c>
      <c r="AB723" s="262">
        <f t="shared" si="238"/>
        <v>0</v>
      </c>
    </row>
    <row r="724" spans="2:28" outlineLevel="1">
      <c r="B724" s="556">
        <f t="shared" si="236"/>
        <v>0</v>
      </c>
      <c r="C724" s="212">
        <f t="shared" si="236"/>
        <v>0</v>
      </c>
      <c r="D724" s="260">
        <f t="shared" si="217"/>
        <v>0</v>
      </c>
      <c r="E724" s="261">
        <f t="shared" ref="E724:AB724" si="239">IFERROR(-($D363-E582-E613)*($M148*($D363-$U363)+$H148*$U363)/$D363,0)</f>
        <v>0</v>
      </c>
      <c r="F724" s="262">
        <f t="shared" si="239"/>
        <v>0</v>
      </c>
      <c r="G724" s="262">
        <f t="shared" si="239"/>
        <v>0</v>
      </c>
      <c r="H724" s="262">
        <f t="shared" si="239"/>
        <v>0</v>
      </c>
      <c r="I724" s="262">
        <f t="shared" si="239"/>
        <v>0</v>
      </c>
      <c r="J724" s="262">
        <f t="shared" si="239"/>
        <v>0</v>
      </c>
      <c r="K724" s="262">
        <f t="shared" si="239"/>
        <v>0</v>
      </c>
      <c r="L724" s="262">
        <f t="shared" si="239"/>
        <v>0</v>
      </c>
      <c r="M724" s="262">
        <f t="shared" si="239"/>
        <v>0</v>
      </c>
      <c r="N724" s="262">
        <f t="shared" si="239"/>
        <v>0</v>
      </c>
      <c r="O724" s="262">
        <f t="shared" si="239"/>
        <v>0</v>
      </c>
      <c r="P724" s="262">
        <f t="shared" si="239"/>
        <v>0</v>
      </c>
      <c r="Q724" s="262">
        <f t="shared" si="239"/>
        <v>0</v>
      </c>
      <c r="R724" s="262">
        <f t="shared" si="239"/>
        <v>0</v>
      </c>
      <c r="S724" s="262">
        <f t="shared" si="239"/>
        <v>0</v>
      </c>
      <c r="T724" s="262">
        <f t="shared" si="239"/>
        <v>0</v>
      </c>
      <c r="U724" s="262">
        <f t="shared" si="239"/>
        <v>0</v>
      </c>
      <c r="V724" s="262">
        <f t="shared" si="239"/>
        <v>0</v>
      </c>
      <c r="W724" s="262">
        <f t="shared" si="239"/>
        <v>0</v>
      </c>
      <c r="X724" s="262">
        <f t="shared" si="239"/>
        <v>0</v>
      </c>
      <c r="Y724" s="262">
        <f t="shared" si="239"/>
        <v>0</v>
      </c>
      <c r="Z724" s="262">
        <f t="shared" si="239"/>
        <v>0</v>
      </c>
      <c r="AA724" s="262">
        <f t="shared" si="239"/>
        <v>0</v>
      </c>
      <c r="AB724" s="262">
        <f t="shared" si="239"/>
        <v>0</v>
      </c>
    </row>
    <row r="725" spans="2:28" outlineLevel="1">
      <c r="B725" s="556">
        <f t="shared" si="236"/>
        <v>0</v>
      </c>
      <c r="C725" s="212">
        <f t="shared" si="236"/>
        <v>0</v>
      </c>
      <c r="D725" s="260">
        <f t="shared" si="217"/>
        <v>0</v>
      </c>
      <c r="E725" s="261">
        <f t="shared" ref="E725:AB725" si="240">IFERROR(-($D364-E583-E614)*($M149*($D364-$U364)+$H149*$U364)/$D364,0)</f>
        <v>0</v>
      </c>
      <c r="F725" s="262">
        <f t="shared" si="240"/>
        <v>0</v>
      </c>
      <c r="G725" s="262">
        <f t="shared" si="240"/>
        <v>0</v>
      </c>
      <c r="H725" s="262">
        <f t="shared" si="240"/>
        <v>0</v>
      </c>
      <c r="I725" s="262">
        <f t="shared" si="240"/>
        <v>0</v>
      </c>
      <c r="J725" s="262">
        <f t="shared" si="240"/>
        <v>0</v>
      </c>
      <c r="K725" s="262">
        <f t="shared" si="240"/>
        <v>0</v>
      </c>
      <c r="L725" s="262">
        <f t="shared" si="240"/>
        <v>0</v>
      </c>
      <c r="M725" s="262">
        <f t="shared" si="240"/>
        <v>0</v>
      </c>
      <c r="N725" s="262">
        <f t="shared" si="240"/>
        <v>0</v>
      </c>
      <c r="O725" s="262">
        <f t="shared" si="240"/>
        <v>0</v>
      </c>
      <c r="P725" s="262">
        <f t="shared" si="240"/>
        <v>0</v>
      </c>
      <c r="Q725" s="262">
        <f t="shared" si="240"/>
        <v>0</v>
      </c>
      <c r="R725" s="262">
        <f t="shared" si="240"/>
        <v>0</v>
      </c>
      <c r="S725" s="262">
        <f t="shared" si="240"/>
        <v>0</v>
      </c>
      <c r="T725" s="262">
        <f t="shared" si="240"/>
        <v>0</v>
      </c>
      <c r="U725" s="262">
        <f t="shared" si="240"/>
        <v>0</v>
      </c>
      <c r="V725" s="262">
        <f t="shared" si="240"/>
        <v>0</v>
      </c>
      <c r="W725" s="262">
        <f t="shared" si="240"/>
        <v>0</v>
      </c>
      <c r="X725" s="262">
        <f t="shared" si="240"/>
        <v>0</v>
      </c>
      <c r="Y725" s="262">
        <f t="shared" si="240"/>
        <v>0</v>
      </c>
      <c r="Z725" s="262">
        <f t="shared" si="240"/>
        <v>0</v>
      </c>
      <c r="AA725" s="262">
        <f t="shared" si="240"/>
        <v>0</v>
      </c>
      <c r="AB725" s="262">
        <f t="shared" si="240"/>
        <v>0</v>
      </c>
    </row>
    <row r="726" spans="2:28" outlineLevel="1">
      <c r="B726" s="556">
        <f t="shared" si="236"/>
        <v>0</v>
      </c>
      <c r="C726" s="212">
        <f t="shared" si="236"/>
        <v>0</v>
      </c>
      <c r="D726" s="260">
        <f t="shared" si="217"/>
        <v>0</v>
      </c>
      <c r="E726" s="261">
        <f t="shared" ref="E726:AB726" si="241">IFERROR(-($D365-E584-E615)*($M150*($D365-$U365)+$H150*$U365)/$D365,0)</f>
        <v>0</v>
      </c>
      <c r="F726" s="262">
        <f t="shared" si="241"/>
        <v>0</v>
      </c>
      <c r="G726" s="262">
        <f t="shared" si="241"/>
        <v>0</v>
      </c>
      <c r="H726" s="262">
        <f t="shared" si="241"/>
        <v>0</v>
      </c>
      <c r="I726" s="262">
        <f t="shared" si="241"/>
        <v>0</v>
      </c>
      <c r="J726" s="262">
        <f t="shared" si="241"/>
        <v>0</v>
      </c>
      <c r="K726" s="262">
        <f t="shared" si="241"/>
        <v>0</v>
      </c>
      <c r="L726" s="262">
        <f t="shared" si="241"/>
        <v>0</v>
      </c>
      <c r="M726" s="262">
        <f t="shared" si="241"/>
        <v>0</v>
      </c>
      <c r="N726" s="262">
        <f t="shared" si="241"/>
        <v>0</v>
      </c>
      <c r="O726" s="262">
        <f t="shared" si="241"/>
        <v>0</v>
      </c>
      <c r="P726" s="262">
        <f t="shared" si="241"/>
        <v>0</v>
      </c>
      <c r="Q726" s="262">
        <f t="shared" si="241"/>
        <v>0</v>
      </c>
      <c r="R726" s="262">
        <f t="shared" si="241"/>
        <v>0</v>
      </c>
      <c r="S726" s="262">
        <f t="shared" si="241"/>
        <v>0</v>
      </c>
      <c r="T726" s="262">
        <f t="shared" si="241"/>
        <v>0</v>
      </c>
      <c r="U726" s="262">
        <f t="shared" si="241"/>
        <v>0</v>
      </c>
      <c r="V726" s="262">
        <f t="shared" si="241"/>
        <v>0</v>
      </c>
      <c r="W726" s="262">
        <f t="shared" si="241"/>
        <v>0</v>
      </c>
      <c r="X726" s="262">
        <f t="shared" si="241"/>
        <v>0</v>
      </c>
      <c r="Y726" s="262">
        <f t="shared" si="241"/>
        <v>0</v>
      </c>
      <c r="Z726" s="262">
        <f t="shared" si="241"/>
        <v>0</v>
      </c>
      <c r="AA726" s="262">
        <f t="shared" si="241"/>
        <v>0</v>
      </c>
      <c r="AB726" s="262">
        <f t="shared" si="241"/>
        <v>0</v>
      </c>
    </row>
    <row r="727" spans="2:28" outlineLevel="1">
      <c r="B727" s="556">
        <f t="shared" si="236"/>
        <v>0</v>
      </c>
      <c r="C727" s="212">
        <f t="shared" si="236"/>
        <v>0</v>
      </c>
      <c r="D727" s="260">
        <f t="shared" si="217"/>
        <v>0</v>
      </c>
      <c r="E727" s="261">
        <f t="shared" ref="E727:AB727" si="242">IFERROR(-($D366-E585-E616)*($M151*($D366-$U366)+$H151*$U366)/$D366,0)</f>
        <v>0</v>
      </c>
      <c r="F727" s="262">
        <f t="shared" si="242"/>
        <v>0</v>
      </c>
      <c r="G727" s="262">
        <f t="shared" si="242"/>
        <v>0</v>
      </c>
      <c r="H727" s="262">
        <f t="shared" si="242"/>
        <v>0</v>
      </c>
      <c r="I727" s="262">
        <f t="shared" si="242"/>
        <v>0</v>
      </c>
      <c r="J727" s="262">
        <f t="shared" si="242"/>
        <v>0</v>
      </c>
      <c r="K727" s="262">
        <f t="shared" si="242"/>
        <v>0</v>
      </c>
      <c r="L727" s="262">
        <f t="shared" si="242"/>
        <v>0</v>
      </c>
      <c r="M727" s="262">
        <f t="shared" si="242"/>
        <v>0</v>
      </c>
      <c r="N727" s="262">
        <f t="shared" si="242"/>
        <v>0</v>
      </c>
      <c r="O727" s="262">
        <f t="shared" si="242"/>
        <v>0</v>
      </c>
      <c r="P727" s="262">
        <f t="shared" si="242"/>
        <v>0</v>
      </c>
      <c r="Q727" s="262">
        <f t="shared" si="242"/>
        <v>0</v>
      </c>
      <c r="R727" s="262">
        <f t="shared" si="242"/>
        <v>0</v>
      </c>
      <c r="S727" s="262">
        <f t="shared" si="242"/>
        <v>0</v>
      </c>
      <c r="T727" s="262">
        <f t="shared" si="242"/>
        <v>0</v>
      </c>
      <c r="U727" s="262">
        <f t="shared" si="242"/>
        <v>0</v>
      </c>
      <c r="V727" s="262">
        <f t="shared" si="242"/>
        <v>0</v>
      </c>
      <c r="W727" s="262">
        <f t="shared" si="242"/>
        <v>0</v>
      </c>
      <c r="X727" s="262">
        <f t="shared" si="242"/>
        <v>0</v>
      </c>
      <c r="Y727" s="262">
        <f t="shared" si="242"/>
        <v>0</v>
      </c>
      <c r="Z727" s="262">
        <f t="shared" si="242"/>
        <v>0</v>
      </c>
      <c r="AA727" s="262">
        <f t="shared" si="242"/>
        <v>0</v>
      </c>
      <c r="AB727" s="262">
        <f t="shared" si="242"/>
        <v>0</v>
      </c>
    </row>
    <row r="728" spans="2:28" outlineLevel="1">
      <c r="B728" s="556">
        <f t="shared" si="236"/>
        <v>0</v>
      </c>
      <c r="C728" s="212">
        <f t="shared" si="236"/>
        <v>0</v>
      </c>
      <c r="D728" s="260">
        <f t="shared" si="217"/>
        <v>0</v>
      </c>
      <c r="E728" s="261">
        <f t="shared" ref="E728:AB728" si="243">IFERROR(-($D367-E586-E617)*($M152*($D367-$U367)+$H152*$U367)/$D367,0)</f>
        <v>0</v>
      </c>
      <c r="F728" s="262">
        <f t="shared" si="243"/>
        <v>0</v>
      </c>
      <c r="G728" s="262">
        <f t="shared" si="243"/>
        <v>0</v>
      </c>
      <c r="H728" s="262">
        <f t="shared" si="243"/>
        <v>0</v>
      </c>
      <c r="I728" s="262">
        <f t="shared" si="243"/>
        <v>0</v>
      </c>
      <c r="J728" s="262">
        <f t="shared" si="243"/>
        <v>0</v>
      </c>
      <c r="K728" s="262">
        <f t="shared" si="243"/>
        <v>0</v>
      </c>
      <c r="L728" s="262">
        <f t="shared" si="243"/>
        <v>0</v>
      </c>
      <c r="M728" s="262">
        <f t="shared" si="243"/>
        <v>0</v>
      </c>
      <c r="N728" s="262">
        <f t="shared" si="243"/>
        <v>0</v>
      </c>
      <c r="O728" s="262">
        <f t="shared" si="243"/>
        <v>0</v>
      </c>
      <c r="P728" s="262">
        <f t="shared" si="243"/>
        <v>0</v>
      </c>
      <c r="Q728" s="262">
        <f t="shared" si="243"/>
        <v>0</v>
      </c>
      <c r="R728" s="262">
        <f t="shared" si="243"/>
        <v>0</v>
      </c>
      <c r="S728" s="262">
        <f t="shared" si="243"/>
        <v>0</v>
      </c>
      <c r="T728" s="262">
        <f t="shared" si="243"/>
        <v>0</v>
      </c>
      <c r="U728" s="262">
        <f t="shared" si="243"/>
        <v>0</v>
      </c>
      <c r="V728" s="262">
        <f t="shared" si="243"/>
        <v>0</v>
      </c>
      <c r="W728" s="262">
        <f t="shared" si="243"/>
        <v>0</v>
      </c>
      <c r="X728" s="262">
        <f t="shared" si="243"/>
        <v>0</v>
      </c>
      <c r="Y728" s="262">
        <f t="shared" si="243"/>
        <v>0</v>
      </c>
      <c r="Z728" s="262">
        <f t="shared" si="243"/>
        <v>0</v>
      </c>
      <c r="AA728" s="262">
        <f t="shared" si="243"/>
        <v>0</v>
      </c>
      <c r="AB728" s="262">
        <f t="shared" si="243"/>
        <v>0</v>
      </c>
    </row>
    <row r="729" spans="2:28" outlineLevel="1">
      <c r="B729" s="556">
        <f t="shared" si="236"/>
        <v>0</v>
      </c>
      <c r="C729" s="212">
        <f t="shared" si="236"/>
        <v>0</v>
      </c>
      <c r="D729" s="260">
        <f t="shared" si="217"/>
        <v>0</v>
      </c>
      <c r="E729" s="261">
        <f t="shared" ref="E729:AB729" si="244">IFERROR(-($D368-E587-E618)*($M153*($D368-$U368)+$H153*$U368)/$D368,0)</f>
        <v>0</v>
      </c>
      <c r="F729" s="262">
        <f t="shared" si="244"/>
        <v>0</v>
      </c>
      <c r="G729" s="262">
        <f t="shared" si="244"/>
        <v>0</v>
      </c>
      <c r="H729" s="262">
        <f t="shared" si="244"/>
        <v>0</v>
      </c>
      <c r="I729" s="262">
        <f t="shared" si="244"/>
        <v>0</v>
      </c>
      <c r="J729" s="262">
        <f t="shared" si="244"/>
        <v>0</v>
      </c>
      <c r="K729" s="262">
        <f t="shared" si="244"/>
        <v>0</v>
      </c>
      <c r="L729" s="262">
        <f t="shared" si="244"/>
        <v>0</v>
      </c>
      <c r="M729" s="262">
        <f t="shared" si="244"/>
        <v>0</v>
      </c>
      <c r="N729" s="262">
        <f t="shared" si="244"/>
        <v>0</v>
      </c>
      <c r="O729" s="262">
        <f t="shared" si="244"/>
        <v>0</v>
      </c>
      <c r="P729" s="262">
        <f t="shared" si="244"/>
        <v>0</v>
      </c>
      <c r="Q729" s="262">
        <f t="shared" si="244"/>
        <v>0</v>
      </c>
      <c r="R729" s="262">
        <f t="shared" si="244"/>
        <v>0</v>
      </c>
      <c r="S729" s="262">
        <f t="shared" si="244"/>
        <v>0</v>
      </c>
      <c r="T729" s="262">
        <f t="shared" si="244"/>
        <v>0</v>
      </c>
      <c r="U729" s="262">
        <f t="shared" si="244"/>
        <v>0</v>
      </c>
      <c r="V729" s="262">
        <f t="shared" si="244"/>
        <v>0</v>
      </c>
      <c r="W729" s="262">
        <f t="shared" si="244"/>
        <v>0</v>
      </c>
      <c r="X729" s="262">
        <f t="shared" si="244"/>
        <v>0</v>
      </c>
      <c r="Y729" s="262">
        <f t="shared" si="244"/>
        <v>0</v>
      </c>
      <c r="Z729" s="262">
        <f t="shared" si="244"/>
        <v>0</v>
      </c>
      <c r="AA729" s="262">
        <f t="shared" si="244"/>
        <v>0</v>
      </c>
      <c r="AB729" s="262">
        <f t="shared" si="244"/>
        <v>0</v>
      </c>
    </row>
    <row r="730" spans="2:28" outlineLevel="1">
      <c r="B730" s="556">
        <f t="shared" si="236"/>
        <v>0</v>
      </c>
      <c r="C730" s="212">
        <f t="shared" si="236"/>
        <v>0</v>
      </c>
      <c r="D730" s="260">
        <f t="shared" si="217"/>
        <v>0</v>
      </c>
      <c r="E730" s="261">
        <f t="shared" ref="E730:AB730" si="245">IFERROR(-($D369-E588-E619)*($M154*($D369-$U369)+$H154*$U369)/$D369,0)</f>
        <v>0</v>
      </c>
      <c r="F730" s="262">
        <f t="shared" si="245"/>
        <v>0</v>
      </c>
      <c r="G730" s="262">
        <f t="shared" si="245"/>
        <v>0</v>
      </c>
      <c r="H730" s="262">
        <f t="shared" si="245"/>
        <v>0</v>
      </c>
      <c r="I730" s="262">
        <f t="shared" si="245"/>
        <v>0</v>
      </c>
      <c r="J730" s="262">
        <f t="shared" si="245"/>
        <v>0</v>
      </c>
      <c r="K730" s="262">
        <f t="shared" si="245"/>
        <v>0</v>
      </c>
      <c r="L730" s="262">
        <f t="shared" si="245"/>
        <v>0</v>
      </c>
      <c r="M730" s="262">
        <f t="shared" si="245"/>
        <v>0</v>
      </c>
      <c r="N730" s="262">
        <f t="shared" si="245"/>
        <v>0</v>
      </c>
      <c r="O730" s="262">
        <f t="shared" si="245"/>
        <v>0</v>
      </c>
      <c r="P730" s="262">
        <f t="shared" si="245"/>
        <v>0</v>
      </c>
      <c r="Q730" s="262">
        <f t="shared" si="245"/>
        <v>0</v>
      </c>
      <c r="R730" s="262">
        <f t="shared" si="245"/>
        <v>0</v>
      </c>
      <c r="S730" s="262">
        <f t="shared" si="245"/>
        <v>0</v>
      </c>
      <c r="T730" s="262">
        <f t="shared" si="245"/>
        <v>0</v>
      </c>
      <c r="U730" s="262">
        <f t="shared" si="245"/>
        <v>0</v>
      </c>
      <c r="V730" s="262">
        <f t="shared" si="245"/>
        <v>0</v>
      </c>
      <c r="W730" s="262">
        <f t="shared" si="245"/>
        <v>0</v>
      </c>
      <c r="X730" s="262">
        <f t="shared" si="245"/>
        <v>0</v>
      </c>
      <c r="Y730" s="262">
        <f t="shared" si="245"/>
        <v>0</v>
      </c>
      <c r="Z730" s="262">
        <f t="shared" si="245"/>
        <v>0</v>
      </c>
      <c r="AA730" s="262">
        <f t="shared" si="245"/>
        <v>0</v>
      </c>
      <c r="AB730" s="262">
        <f t="shared" si="245"/>
        <v>0</v>
      </c>
    </row>
    <row r="731" spans="2:28" outlineLevel="1">
      <c r="B731" s="556">
        <f t="shared" si="236"/>
        <v>0</v>
      </c>
      <c r="C731" s="212">
        <f t="shared" si="236"/>
        <v>0</v>
      </c>
      <c r="D731" s="260">
        <f t="shared" si="217"/>
        <v>0</v>
      </c>
      <c r="E731" s="261">
        <f t="shared" ref="E731:AB731" si="246">IFERROR(-($D370-E589-E620)*($M155*($D370-$U370)+$H155*$U370)/$D370,0)</f>
        <v>0</v>
      </c>
      <c r="F731" s="262">
        <f t="shared" si="246"/>
        <v>0</v>
      </c>
      <c r="G731" s="262">
        <f t="shared" si="246"/>
        <v>0</v>
      </c>
      <c r="H731" s="262">
        <f t="shared" si="246"/>
        <v>0</v>
      </c>
      <c r="I731" s="262">
        <f t="shared" si="246"/>
        <v>0</v>
      </c>
      <c r="J731" s="262">
        <f t="shared" si="246"/>
        <v>0</v>
      </c>
      <c r="K731" s="262">
        <f t="shared" si="246"/>
        <v>0</v>
      </c>
      <c r="L731" s="262">
        <f t="shared" si="246"/>
        <v>0</v>
      </c>
      <c r="M731" s="262">
        <f t="shared" si="246"/>
        <v>0</v>
      </c>
      <c r="N731" s="262">
        <f t="shared" si="246"/>
        <v>0</v>
      </c>
      <c r="O731" s="262">
        <f t="shared" si="246"/>
        <v>0</v>
      </c>
      <c r="P731" s="262">
        <f t="shared" si="246"/>
        <v>0</v>
      </c>
      <c r="Q731" s="262">
        <f t="shared" si="246"/>
        <v>0</v>
      </c>
      <c r="R731" s="262">
        <f t="shared" si="246"/>
        <v>0</v>
      </c>
      <c r="S731" s="262">
        <f t="shared" si="246"/>
        <v>0</v>
      </c>
      <c r="T731" s="262">
        <f t="shared" si="246"/>
        <v>0</v>
      </c>
      <c r="U731" s="262">
        <f t="shared" si="246"/>
        <v>0</v>
      </c>
      <c r="V731" s="262">
        <f t="shared" si="246"/>
        <v>0</v>
      </c>
      <c r="W731" s="262">
        <f t="shared" si="246"/>
        <v>0</v>
      </c>
      <c r="X731" s="262">
        <f t="shared" si="246"/>
        <v>0</v>
      </c>
      <c r="Y731" s="262">
        <f t="shared" si="246"/>
        <v>0</v>
      </c>
      <c r="Z731" s="262">
        <f t="shared" si="246"/>
        <v>0</v>
      </c>
      <c r="AA731" s="262">
        <f t="shared" si="246"/>
        <v>0</v>
      </c>
      <c r="AB731" s="262">
        <f t="shared" si="246"/>
        <v>0</v>
      </c>
    </row>
    <row r="732" spans="2:28" outlineLevel="1">
      <c r="B732" s="556">
        <f t="shared" si="236"/>
        <v>0</v>
      </c>
      <c r="C732" s="212">
        <f t="shared" si="236"/>
        <v>0</v>
      </c>
      <c r="D732" s="260">
        <f t="shared" si="217"/>
        <v>0</v>
      </c>
      <c r="E732" s="261">
        <f t="shared" ref="E732:AB732" si="247">IFERROR(-($D371-E590-E621)*($M156*($D371-$U371)+$H156*$U371)/$D371,0)</f>
        <v>0</v>
      </c>
      <c r="F732" s="262">
        <f t="shared" si="247"/>
        <v>0</v>
      </c>
      <c r="G732" s="262">
        <f t="shared" si="247"/>
        <v>0</v>
      </c>
      <c r="H732" s="262">
        <f t="shared" si="247"/>
        <v>0</v>
      </c>
      <c r="I732" s="262">
        <f t="shared" si="247"/>
        <v>0</v>
      </c>
      <c r="J732" s="262">
        <f t="shared" si="247"/>
        <v>0</v>
      </c>
      <c r="K732" s="262">
        <f t="shared" si="247"/>
        <v>0</v>
      </c>
      <c r="L732" s="262">
        <f t="shared" si="247"/>
        <v>0</v>
      </c>
      <c r="M732" s="262">
        <f t="shared" si="247"/>
        <v>0</v>
      </c>
      <c r="N732" s="262">
        <f t="shared" si="247"/>
        <v>0</v>
      </c>
      <c r="O732" s="262">
        <f t="shared" si="247"/>
        <v>0</v>
      </c>
      <c r="P732" s="262">
        <f t="shared" si="247"/>
        <v>0</v>
      </c>
      <c r="Q732" s="262">
        <f t="shared" si="247"/>
        <v>0</v>
      </c>
      <c r="R732" s="262">
        <f t="shared" si="247"/>
        <v>0</v>
      </c>
      <c r="S732" s="262">
        <f t="shared" si="247"/>
        <v>0</v>
      </c>
      <c r="T732" s="262">
        <f t="shared" si="247"/>
        <v>0</v>
      </c>
      <c r="U732" s="262">
        <f t="shared" si="247"/>
        <v>0</v>
      </c>
      <c r="V732" s="262">
        <f t="shared" si="247"/>
        <v>0</v>
      </c>
      <c r="W732" s="262">
        <f t="shared" si="247"/>
        <v>0</v>
      </c>
      <c r="X732" s="262">
        <f t="shared" si="247"/>
        <v>0</v>
      </c>
      <c r="Y732" s="262">
        <f t="shared" si="247"/>
        <v>0</v>
      </c>
      <c r="Z732" s="262">
        <f t="shared" si="247"/>
        <v>0</v>
      </c>
      <c r="AA732" s="262">
        <f t="shared" si="247"/>
        <v>0</v>
      </c>
      <c r="AB732" s="262">
        <f t="shared" si="247"/>
        <v>0</v>
      </c>
    </row>
    <row r="733" spans="2:28" outlineLevel="1">
      <c r="B733" s="556">
        <f t="shared" si="236"/>
        <v>0</v>
      </c>
      <c r="C733" s="212">
        <f t="shared" si="236"/>
        <v>0</v>
      </c>
      <c r="D733" s="260">
        <f t="shared" si="217"/>
        <v>0</v>
      </c>
      <c r="E733" s="261">
        <f t="shared" ref="E733:AB733" si="248">IFERROR(-($D372-E591-E622)*($M157*($D372-$U372)+$H157*$U372)/$D372,0)</f>
        <v>0</v>
      </c>
      <c r="F733" s="262">
        <f t="shared" si="248"/>
        <v>0</v>
      </c>
      <c r="G733" s="262">
        <f t="shared" si="248"/>
        <v>0</v>
      </c>
      <c r="H733" s="262">
        <f t="shared" si="248"/>
        <v>0</v>
      </c>
      <c r="I733" s="262">
        <f t="shared" si="248"/>
        <v>0</v>
      </c>
      <c r="J733" s="262">
        <f t="shared" si="248"/>
        <v>0</v>
      </c>
      <c r="K733" s="262">
        <f t="shared" si="248"/>
        <v>0</v>
      </c>
      <c r="L733" s="262">
        <f t="shared" si="248"/>
        <v>0</v>
      </c>
      <c r="M733" s="262">
        <f t="shared" si="248"/>
        <v>0</v>
      </c>
      <c r="N733" s="262">
        <f t="shared" si="248"/>
        <v>0</v>
      </c>
      <c r="O733" s="262">
        <f t="shared" si="248"/>
        <v>0</v>
      </c>
      <c r="P733" s="262">
        <f t="shared" si="248"/>
        <v>0</v>
      </c>
      <c r="Q733" s="262">
        <f t="shared" si="248"/>
        <v>0</v>
      </c>
      <c r="R733" s="262">
        <f t="shared" si="248"/>
        <v>0</v>
      </c>
      <c r="S733" s="262">
        <f t="shared" si="248"/>
        <v>0</v>
      </c>
      <c r="T733" s="262">
        <f t="shared" si="248"/>
        <v>0</v>
      </c>
      <c r="U733" s="262">
        <f t="shared" si="248"/>
        <v>0</v>
      </c>
      <c r="V733" s="262">
        <f t="shared" si="248"/>
        <v>0</v>
      </c>
      <c r="W733" s="262">
        <f t="shared" si="248"/>
        <v>0</v>
      </c>
      <c r="X733" s="262">
        <f t="shared" si="248"/>
        <v>0</v>
      </c>
      <c r="Y733" s="262">
        <f t="shared" si="248"/>
        <v>0</v>
      </c>
      <c r="Z733" s="262">
        <f t="shared" si="248"/>
        <v>0</v>
      </c>
      <c r="AA733" s="262">
        <f t="shared" si="248"/>
        <v>0</v>
      </c>
      <c r="AB733" s="262">
        <f t="shared" si="248"/>
        <v>0</v>
      </c>
    </row>
    <row r="734" spans="2:28" outlineLevel="1">
      <c r="B734" s="556">
        <f t="shared" si="236"/>
        <v>0</v>
      </c>
      <c r="C734" s="215">
        <f t="shared" si="236"/>
        <v>0</v>
      </c>
      <c r="D734" s="558">
        <f t="shared" si="217"/>
        <v>0</v>
      </c>
      <c r="E734" s="264">
        <f t="shared" ref="E734:AB734" si="249">IFERROR(-($D373-E592-E623)*($M158*($D373-$U373)+$H158*$U373)/$D373,0)</f>
        <v>0</v>
      </c>
      <c r="F734" s="265">
        <f t="shared" si="249"/>
        <v>0</v>
      </c>
      <c r="G734" s="265">
        <f t="shared" si="249"/>
        <v>0</v>
      </c>
      <c r="H734" s="265">
        <f t="shared" si="249"/>
        <v>0</v>
      </c>
      <c r="I734" s="265">
        <f t="shared" si="249"/>
        <v>0</v>
      </c>
      <c r="J734" s="265">
        <f t="shared" si="249"/>
        <v>0</v>
      </c>
      <c r="K734" s="265">
        <f t="shared" si="249"/>
        <v>0</v>
      </c>
      <c r="L734" s="265">
        <f t="shared" si="249"/>
        <v>0</v>
      </c>
      <c r="M734" s="265">
        <f t="shared" si="249"/>
        <v>0</v>
      </c>
      <c r="N734" s="265">
        <f t="shared" si="249"/>
        <v>0</v>
      </c>
      <c r="O734" s="265">
        <f t="shared" si="249"/>
        <v>0</v>
      </c>
      <c r="P734" s="265">
        <f t="shared" si="249"/>
        <v>0</v>
      </c>
      <c r="Q734" s="265">
        <f t="shared" si="249"/>
        <v>0</v>
      </c>
      <c r="R734" s="265">
        <f t="shared" si="249"/>
        <v>0</v>
      </c>
      <c r="S734" s="265">
        <f t="shared" si="249"/>
        <v>0</v>
      </c>
      <c r="T734" s="265">
        <f t="shared" si="249"/>
        <v>0</v>
      </c>
      <c r="U734" s="265">
        <f t="shared" si="249"/>
        <v>0</v>
      </c>
      <c r="V734" s="265">
        <f t="shared" si="249"/>
        <v>0</v>
      </c>
      <c r="W734" s="265">
        <f t="shared" si="249"/>
        <v>0</v>
      </c>
      <c r="X734" s="265">
        <f t="shared" si="249"/>
        <v>0</v>
      </c>
      <c r="Y734" s="265">
        <f t="shared" si="249"/>
        <v>0</v>
      </c>
      <c r="Z734" s="265">
        <f t="shared" si="249"/>
        <v>0</v>
      </c>
      <c r="AA734" s="265">
        <f t="shared" si="249"/>
        <v>0</v>
      </c>
      <c r="AB734" s="265">
        <f t="shared" si="249"/>
        <v>0</v>
      </c>
    </row>
    <row r="735" spans="2:28" outlineLevel="1">
      <c r="C735" s="21" t="s">
        <v>293</v>
      </c>
      <c r="D735" s="260">
        <f t="shared" ref="D735" si="250">SUM(D705:D734)</f>
        <v>-1586</v>
      </c>
      <c r="E735" s="261">
        <f>SUM(E705:E734)</f>
        <v>-2650</v>
      </c>
      <c r="F735" s="266">
        <f t="shared" ref="F735:AB735" si="251">SUM(F705:F734)</f>
        <v>-2650</v>
      </c>
      <c r="G735" s="266">
        <f t="shared" si="251"/>
        <v>0</v>
      </c>
      <c r="H735" s="266">
        <f t="shared" si="251"/>
        <v>-2650</v>
      </c>
      <c r="I735" s="266">
        <f t="shared" si="251"/>
        <v>-2650</v>
      </c>
      <c r="J735" s="266">
        <f t="shared" si="251"/>
        <v>0</v>
      </c>
      <c r="K735" s="266">
        <f t="shared" si="251"/>
        <v>-2650</v>
      </c>
      <c r="L735" s="266">
        <f t="shared" si="251"/>
        <v>-2650</v>
      </c>
      <c r="M735" s="266">
        <f t="shared" si="251"/>
        <v>0</v>
      </c>
      <c r="N735" s="266">
        <f t="shared" si="251"/>
        <v>-2650</v>
      </c>
      <c r="O735" s="266">
        <f t="shared" si="251"/>
        <v>-2650</v>
      </c>
      <c r="P735" s="266">
        <f t="shared" si="251"/>
        <v>0</v>
      </c>
      <c r="Q735" s="266">
        <f t="shared" si="251"/>
        <v>-2650</v>
      </c>
      <c r="R735" s="266">
        <f t="shared" si="251"/>
        <v>-2650</v>
      </c>
      <c r="S735" s="266">
        <f t="shared" si="251"/>
        <v>0</v>
      </c>
      <c r="T735" s="266">
        <f t="shared" si="251"/>
        <v>-2650</v>
      </c>
      <c r="U735" s="266">
        <f t="shared" si="251"/>
        <v>-2650</v>
      </c>
      <c r="V735" s="266">
        <f t="shared" si="251"/>
        <v>0</v>
      </c>
      <c r="W735" s="266">
        <f t="shared" si="251"/>
        <v>-2650</v>
      </c>
      <c r="X735" s="266">
        <f t="shared" si="251"/>
        <v>-2650</v>
      </c>
      <c r="Y735" s="266">
        <f t="shared" si="251"/>
        <v>0</v>
      </c>
      <c r="Z735" s="266">
        <f t="shared" si="251"/>
        <v>-2650</v>
      </c>
      <c r="AA735" s="266">
        <f t="shared" si="251"/>
        <v>-2650</v>
      </c>
      <c r="AB735" s="266">
        <f t="shared" si="251"/>
        <v>0</v>
      </c>
    </row>
    <row r="736" spans="2:28" outlineLevel="1">
      <c r="C736" s="240" t="s">
        <v>292</v>
      </c>
      <c r="D736" s="260"/>
      <c r="E736" s="261">
        <f t="shared" ref="E736:AB736" si="252">-HLOOKUP(E628,$E$173:$N$174,2,FALSE)*E702</f>
        <v>0</v>
      </c>
      <c r="F736" s="262">
        <f t="shared" si="252"/>
        <v>0</v>
      </c>
      <c r="G736" s="262">
        <f t="shared" si="252"/>
        <v>0</v>
      </c>
      <c r="H736" s="262">
        <f t="shared" si="252"/>
        <v>0</v>
      </c>
      <c r="I736" s="262">
        <f t="shared" si="252"/>
        <v>0</v>
      </c>
      <c r="J736" s="262">
        <f t="shared" si="252"/>
        <v>0</v>
      </c>
      <c r="K736" s="262">
        <f t="shared" si="252"/>
        <v>0</v>
      </c>
      <c r="L736" s="262">
        <f t="shared" si="252"/>
        <v>0</v>
      </c>
      <c r="M736" s="262">
        <f t="shared" si="252"/>
        <v>0</v>
      </c>
      <c r="N736" s="262">
        <f t="shared" si="252"/>
        <v>0</v>
      </c>
      <c r="O736" s="262">
        <f t="shared" si="252"/>
        <v>0</v>
      </c>
      <c r="P736" s="262">
        <f t="shared" si="252"/>
        <v>0</v>
      </c>
      <c r="Q736" s="262">
        <f t="shared" si="252"/>
        <v>-2327.8000000000002</v>
      </c>
      <c r="R736" s="262">
        <f t="shared" si="252"/>
        <v>-2327.8000000000002</v>
      </c>
      <c r="S736" s="262">
        <f t="shared" si="252"/>
        <v>-2327.8000000000002</v>
      </c>
      <c r="T736" s="262">
        <f t="shared" si="252"/>
        <v>-2381</v>
      </c>
      <c r="U736" s="262">
        <f t="shared" si="252"/>
        <v>-2381</v>
      </c>
      <c r="V736" s="262">
        <f t="shared" si="252"/>
        <v>-2381</v>
      </c>
      <c r="W736" s="262">
        <f t="shared" si="252"/>
        <v>-2434.2000000000003</v>
      </c>
      <c r="X736" s="262">
        <f t="shared" si="252"/>
        <v>-2434.2000000000003</v>
      </c>
      <c r="Y736" s="262">
        <f t="shared" si="252"/>
        <v>-2434.2000000000003</v>
      </c>
      <c r="Z736" s="262">
        <f t="shared" si="252"/>
        <v>-2487.4</v>
      </c>
      <c r="AA736" s="262">
        <f t="shared" si="252"/>
        <v>-2487.4</v>
      </c>
      <c r="AB736" s="262">
        <f t="shared" si="252"/>
        <v>-2487.4</v>
      </c>
    </row>
    <row r="737" spans="2:28" outlineLevel="1">
      <c r="C737" s="240"/>
      <c r="D737" s="260"/>
      <c r="E737" s="261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  <c r="AB737" s="262"/>
    </row>
    <row r="738" spans="2:28" outlineLevel="1">
      <c r="C738" s="240" t="s">
        <v>294</v>
      </c>
      <c r="D738" s="267"/>
      <c r="E738" s="259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2:28" outlineLevel="1">
      <c r="B739" s="556">
        <f>B705</f>
        <v>0</v>
      </c>
      <c r="C739" s="212" t="str">
        <f>C705</f>
        <v>Studio</v>
      </c>
      <c r="D739" s="260"/>
      <c r="E739" s="261">
        <f t="shared" ref="E739:AB739" ca="1" si="253">IF(E594=IFERROR(OFFSET(E594,0,-$R344)+0,0),0,-$M129)</f>
        <v>0</v>
      </c>
      <c r="F739" s="262">
        <f t="shared" ca="1" si="253"/>
        <v>0</v>
      </c>
      <c r="G739" s="262">
        <f t="shared" ca="1" si="253"/>
        <v>0</v>
      </c>
      <c r="H739" s="262">
        <f t="shared" ca="1" si="253"/>
        <v>0</v>
      </c>
      <c r="I739" s="262">
        <f t="shared" ca="1" si="253"/>
        <v>0</v>
      </c>
      <c r="J739" s="262">
        <f t="shared" ca="1" si="253"/>
        <v>0</v>
      </c>
      <c r="K739" s="262">
        <f t="shared" ca="1" si="253"/>
        <v>0</v>
      </c>
      <c r="L739" s="262">
        <f t="shared" ca="1" si="253"/>
        <v>0</v>
      </c>
      <c r="M739" s="262">
        <f t="shared" ca="1" si="253"/>
        <v>0</v>
      </c>
      <c r="N739" s="262">
        <f t="shared" ca="1" si="253"/>
        <v>0</v>
      </c>
      <c r="O739" s="262">
        <f t="shared" ca="1" si="253"/>
        <v>0</v>
      </c>
      <c r="P739" s="262">
        <f t="shared" ca="1" si="253"/>
        <v>0</v>
      </c>
      <c r="Q739" s="262">
        <f t="shared" ca="1" si="253"/>
        <v>0</v>
      </c>
      <c r="R739" s="262">
        <f t="shared" ca="1" si="253"/>
        <v>0</v>
      </c>
      <c r="S739" s="262">
        <f t="shared" ca="1" si="253"/>
        <v>0</v>
      </c>
      <c r="T739" s="262">
        <f t="shared" ca="1" si="253"/>
        <v>0</v>
      </c>
      <c r="U739" s="262">
        <f t="shared" ca="1" si="253"/>
        <v>0</v>
      </c>
      <c r="V739" s="262">
        <f t="shared" ca="1" si="253"/>
        <v>0</v>
      </c>
      <c r="W739" s="262">
        <f t="shared" ca="1" si="253"/>
        <v>0</v>
      </c>
      <c r="X739" s="262">
        <f t="shared" ca="1" si="253"/>
        <v>0</v>
      </c>
      <c r="Y739" s="262">
        <f t="shared" ca="1" si="253"/>
        <v>0</v>
      </c>
      <c r="Z739" s="262">
        <f t="shared" ca="1" si="253"/>
        <v>0</v>
      </c>
      <c r="AA739" s="262">
        <f t="shared" ca="1" si="253"/>
        <v>0</v>
      </c>
      <c r="AB739" s="262">
        <f t="shared" ca="1" si="253"/>
        <v>0</v>
      </c>
    </row>
    <row r="740" spans="2:28" outlineLevel="1">
      <c r="B740" s="556">
        <f t="shared" ref="B740:C755" si="254">B706</f>
        <v>0</v>
      </c>
      <c r="C740" s="212" t="str">
        <f t="shared" si="254"/>
        <v xml:space="preserve">1 Bed / 1 Bath </v>
      </c>
      <c r="D740" s="260"/>
      <c r="E740" s="261">
        <f t="shared" ref="E740:AB740" ca="1" si="255">IF(E595=IFERROR(OFFSET(E595,0,-$R345)+0,0),0,-$M130)</f>
        <v>0</v>
      </c>
      <c r="F740" s="262">
        <f t="shared" ca="1" si="255"/>
        <v>0</v>
      </c>
      <c r="G740" s="262">
        <f t="shared" ca="1" si="255"/>
        <v>0</v>
      </c>
      <c r="H740" s="262">
        <f t="shared" ca="1" si="255"/>
        <v>0</v>
      </c>
      <c r="I740" s="262">
        <f t="shared" ca="1" si="255"/>
        <v>0</v>
      </c>
      <c r="J740" s="262">
        <f t="shared" ca="1" si="255"/>
        <v>0</v>
      </c>
      <c r="K740" s="262">
        <f t="shared" ca="1" si="255"/>
        <v>0</v>
      </c>
      <c r="L740" s="262">
        <f t="shared" ca="1" si="255"/>
        <v>0</v>
      </c>
      <c r="M740" s="262">
        <f t="shared" ca="1" si="255"/>
        <v>0</v>
      </c>
      <c r="N740" s="262">
        <f t="shared" ca="1" si="255"/>
        <v>0</v>
      </c>
      <c r="O740" s="262">
        <f t="shared" ca="1" si="255"/>
        <v>0</v>
      </c>
      <c r="P740" s="262">
        <f t="shared" ca="1" si="255"/>
        <v>0</v>
      </c>
      <c r="Q740" s="262">
        <f t="shared" ca="1" si="255"/>
        <v>0</v>
      </c>
      <c r="R740" s="262">
        <f t="shared" ca="1" si="255"/>
        <v>0</v>
      </c>
      <c r="S740" s="262">
        <f t="shared" ca="1" si="255"/>
        <v>0</v>
      </c>
      <c r="T740" s="262">
        <f t="shared" ca="1" si="255"/>
        <v>0</v>
      </c>
      <c r="U740" s="262">
        <f t="shared" ca="1" si="255"/>
        <v>0</v>
      </c>
      <c r="V740" s="262">
        <f t="shared" ca="1" si="255"/>
        <v>0</v>
      </c>
      <c r="W740" s="262">
        <f t="shared" ca="1" si="255"/>
        <v>0</v>
      </c>
      <c r="X740" s="262">
        <f t="shared" ca="1" si="255"/>
        <v>0</v>
      </c>
      <c r="Y740" s="262">
        <f t="shared" ca="1" si="255"/>
        <v>0</v>
      </c>
      <c r="Z740" s="262">
        <f t="shared" ca="1" si="255"/>
        <v>0</v>
      </c>
      <c r="AA740" s="262">
        <f t="shared" ca="1" si="255"/>
        <v>0</v>
      </c>
      <c r="AB740" s="262">
        <f t="shared" ca="1" si="255"/>
        <v>0</v>
      </c>
    </row>
    <row r="741" spans="2:28" outlineLevel="1">
      <c r="B741" s="556">
        <f t="shared" si="254"/>
        <v>0</v>
      </c>
      <c r="C741" s="212" t="str">
        <f t="shared" si="254"/>
        <v xml:space="preserve">1 Bed / 1 Bath </v>
      </c>
      <c r="D741" s="260"/>
      <c r="E741" s="261">
        <f t="shared" ref="E741:AB741" ca="1" si="256">IF(E596=IFERROR(OFFSET(E596,0,-$R346)+0,0),0,-$M131)</f>
        <v>0</v>
      </c>
      <c r="F741" s="262">
        <f t="shared" ca="1" si="256"/>
        <v>0</v>
      </c>
      <c r="G741" s="262">
        <f t="shared" ca="1" si="256"/>
        <v>0</v>
      </c>
      <c r="H741" s="262">
        <f t="shared" ca="1" si="256"/>
        <v>0</v>
      </c>
      <c r="I741" s="262">
        <f t="shared" ca="1" si="256"/>
        <v>0</v>
      </c>
      <c r="J741" s="262">
        <f t="shared" ca="1" si="256"/>
        <v>0</v>
      </c>
      <c r="K741" s="262">
        <f t="shared" ca="1" si="256"/>
        <v>0</v>
      </c>
      <c r="L741" s="262">
        <f t="shared" ca="1" si="256"/>
        <v>0</v>
      </c>
      <c r="M741" s="262">
        <f t="shared" ca="1" si="256"/>
        <v>0</v>
      </c>
      <c r="N741" s="262">
        <f t="shared" ca="1" si="256"/>
        <v>0</v>
      </c>
      <c r="O741" s="262">
        <f t="shared" ca="1" si="256"/>
        <v>0</v>
      </c>
      <c r="P741" s="262">
        <f t="shared" ca="1" si="256"/>
        <v>0</v>
      </c>
      <c r="Q741" s="262">
        <f t="shared" ca="1" si="256"/>
        <v>0</v>
      </c>
      <c r="R741" s="262">
        <f t="shared" ca="1" si="256"/>
        <v>0</v>
      </c>
      <c r="S741" s="262">
        <f t="shared" ca="1" si="256"/>
        <v>0</v>
      </c>
      <c r="T741" s="262">
        <f t="shared" ca="1" si="256"/>
        <v>0</v>
      </c>
      <c r="U741" s="262">
        <f t="shared" ca="1" si="256"/>
        <v>0</v>
      </c>
      <c r="V741" s="262">
        <f t="shared" ca="1" si="256"/>
        <v>0</v>
      </c>
      <c r="W741" s="262">
        <f t="shared" ca="1" si="256"/>
        <v>0</v>
      </c>
      <c r="X741" s="262">
        <f t="shared" ca="1" si="256"/>
        <v>0</v>
      </c>
      <c r="Y741" s="262">
        <f t="shared" ca="1" si="256"/>
        <v>0</v>
      </c>
      <c r="Z741" s="262">
        <f t="shared" ca="1" si="256"/>
        <v>0</v>
      </c>
      <c r="AA741" s="262">
        <f t="shared" ca="1" si="256"/>
        <v>0</v>
      </c>
      <c r="AB741" s="262">
        <f t="shared" ca="1" si="256"/>
        <v>0</v>
      </c>
    </row>
    <row r="742" spans="2:28" outlineLevel="1">
      <c r="B742" s="556">
        <f t="shared" si="254"/>
        <v>0</v>
      </c>
      <c r="C742" s="212" t="str">
        <f t="shared" si="254"/>
        <v xml:space="preserve">1 Bed / 1 Bath </v>
      </c>
      <c r="D742" s="260"/>
      <c r="E742" s="261">
        <f t="shared" ref="E742:AB742" ca="1" si="257">IF(E597=IFERROR(OFFSET(E597,0,-$R347)+0,0),0,-$M132)</f>
        <v>0</v>
      </c>
      <c r="F742" s="262">
        <f t="shared" ca="1" si="257"/>
        <v>0</v>
      </c>
      <c r="G742" s="262">
        <f t="shared" ca="1" si="257"/>
        <v>0</v>
      </c>
      <c r="H742" s="262">
        <f t="shared" ca="1" si="257"/>
        <v>0</v>
      </c>
      <c r="I742" s="262">
        <f t="shared" ca="1" si="257"/>
        <v>0</v>
      </c>
      <c r="J742" s="262">
        <f t="shared" ca="1" si="257"/>
        <v>0</v>
      </c>
      <c r="K742" s="262">
        <f t="shared" ca="1" si="257"/>
        <v>0</v>
      </c>
      <c r="L742" s="262">
        <f t="shared" ca="1" si="257"/>
        <v>0</v>
      </c>
      <c r="M742" s="262">
        <f t="shared" ca="1" si="257"/>
        <v>0</v>
      </c>
      <c r="N742" s="262">
        <f t="shared" ca="1" si="257"/>
        <v>0</v>
      </c>
      <c r="O742" s="262">
        <f t="shared" ca="1" si="257"/>
        <v>0</v>
      </c>
      <c r="P742" s="262">
        <f t="shared" ca="1" si="257"/>
        <v>0</v>
      </c>
      <c r="Q742" s="262">
        <f t="shared" ca="1" si="257"/>
        <v>0</v>
      </c>
      <c r="R742" s="262">
        <f t="shared" ca="1" si="257"/>
        <v>0</v>
      </c>
      <c r="S742" s="262">
        <f t="shared" ca="1" si="257"/>
        <v>0</v>
      </c>
      <c r="T742" s="262">
        <f t="shared" ca="1" si="257"/>
        <v>0</v>
      </c>
      <c r="U742" s="262">
        <f t="shared" ca="1" si="257"/>
        <v>0</v>
      </c>
      <c r="V742" s="262">
        <f t="shared" ca="1" si="257"/>
        <v>0</v>
      </c>
      <c r="W742" s="262">
        <f t="shared" ca="1" si="257"/>
        <v>0</v>
      </c>
      <c r="X742" s="262">
        <f t="shared" ca="1" si="257"/>
        <v>0</v>
      </c>
      <c r="Y742" s="262">
        <f t="shared" ca="1" si="257"/>
        <v>0</v>
      </c>
      <c r="Z742" s="262">
        <f t="shared" ca="1" si="257"/>
        <v>0</v>
      </c>
      <c r="AA742" s="262">
        <f t="shared" ca="1" si="257"/>
        <v>0</v>
      </c>
      <c r="AB742" s="262">
        <f t="shared" ca="1" si="257"/>
        <v>0</v>
      </c>
    </row>
    <row r="743" spans="2:28" outlineLevel="1">
      <c r="B743" s="556">
        <f t="shared" si="254"/>
        <v>0</v>
      </c>
      <c r="C743" s="212" t="str">
        <f t="shared" si="254"/>
        <v xml:space="preserve">2 Bed / 1 Bath </v>
      </c>
      <c r="D743" s="260"/>
      <c r="E743" s="261">
        <f t="shared" ref="E743:AB743" ca="1" si="258">IF(E598=IFERROR(OFFSET(E598,0,-$R348)+0,0),0,-$M133)</f>
        <v>0</v>
      </c>
      <c r="F743" s="262">
        <f t="shared" ca="1" si="258"/>
        <v>0</v>
      </c>
      <c r="G743" s="262">
        <f t="shared" ca="1" si="258"/>
        <v>0</v>
      </c>
      <c r="H743" s="262">
        <f t="shared" ca="1" si="258"/>
        <v>0</v>
      </c>
      <c r="I743" s="262">
        <f t="shared" ca="1" si="258"/>
        <v>0</v>
      </c>
      <c r="J743" s="262">
        <f t="shared" ca="1" si="258"/>
        <v>0</v>
      </c>
      <c r="K743" s="262">
        <f t="shared" ca="1" si="258"/>
        <v>0</v>
      </c>
      <c r="L743" s="262">
        <f t="shared" ca="1" si="258"/>
        <v>0</v>
      </c>
      <c r="M743" s="262">
        <f t="shared" ca="1" si="258"/>
        <v>0</v>
      </c>
      <c r="N743" s="262">
        <f t="shared" ca="1" si="258"/>
        <v>0</v>
      </c>
      <c r="O743" s="262">
        <f t="shared" ca="1" si="258"/>
        <v>0</v>
      </c>
      <c r="P743" s="262">
        <f t="shared" ca="1" si="258"/>
        <v>0</v>
      </c>
      <c r="Q743" s="262">
        <f t="shared" ca="1" si="258"/>
        <v>0</v>
      </c>
      <c r="R743" s="262">
        <f t="shared" ca="1" si="258"/>
        <v>0</v>
      </c>
      <c r="S743" s="262">
        <f t="shared" ca="1" si="258"/>
        <v>0</v>
      </c>
      <c r="T743" s="262">
        <f t="shared" ca="1" si="258"/>
        <v>0</v>
      </c>
      <c r="U743" s="262">
        <f t="shared" ca="1" si="258"/>
        <v>0</v>
      </c>
      <c r="V743" s="262">
        <f t="shared" ca="1" si="258"/>
        <v>0</v>
      </c>
      <c r="W743" s="262">
        <f t="shared" ca="1" si="258"/>
        <v>0</v>
      </c>
      <c r="X743" s="262">
        <f t="shared" ca="1" si="258"/>
        <v>0</v>
      </c>
      <c r="Y743" s="262">
        <f t="shared" ca="1" si="258"/>
        <v>0</v>
      </c>
      <c r="Z743" s="262">
        <f t="shared" ca="1" si="258"/>
        <v>0</v>
      </c>
      <c r="AA743" s="262">
        <f t="shared" ca="1" si="258"/>
        <v>0</v>
      </c>
      <c r="AB743" s="262">
        <f t="shared" ca="1" si="258"/>
        <v>0</v>
      </c>
    </row>
    <row r="744" spans="2:28" outlineLevel="1">
      <c r="B744" s="556">
        <f t="shared" si="254"/>
        <v>0</v>
      </c>
      <c r="C744" s="212" t="str">
        <f t="shared" si="254"/>
        <v xml:space="preserve">2 Bed / 1 Bath </v>
      </c>
      <c r="D744" s="260"/>
      <c r="E744" s="261">
        <f t="shared" ref="E744:AB744" ca="1" si="259">IF(E599=IFERROR(OFFSET(E599,0,-$R349)+0,0),0,-$M134)</f>
        <v>0</v>
      </c>
      <c r="F744" s="262">
        <f t="shared" ca="1" si="259"/>
        <v>0</v>
      </c>
      <c r="G744" s="262">
        <f t="shared" ca="1" si="259"/>
        <v>0</v>
      </c>
      <c r="H744" s="262">
        <f t="shared" ca="1" si="259"/>
        <v>0</v>
      </c>
      <c r="I744" s="262">
        <f t="shared" ca="1" si="259"/>
        <v>0</v>
      </c>
      <c r="J744" s="262">
        <f t="shared" ca="1" si="259"/>
        <v>0</v>
      </c>
      <c r="K744" s="262">
        <f t="shared" ca="1" si="259"/>
        <v>0</v>
      </c>
      <c r="L744" s="262">
        <f t="shared" ca="1" si="259"/>
        <v>0</v>
      </c>
      <c r="M744" s="262">
        <f t="shared" ca="1" si="259"/>
        <v>0</v>
      </c>
      <c r="N744" s="262">
        <f t="shared" ca="1" si="259"/>
        <v>0</v>
      </c>
      <c r="O744" s="262">
        <f t="shared" ca="1" si="259"/>
        <v>0</v>
      </c>
      <c r="P744" s="262">
        <f t="shared" ca="1" si="259"/>
        <v>0</v>
      </c>
      <c r="Q744" s="262">
        <f t="shared" ca="1" si="259"/>
        <v>0</v>
      </c>
      <c r="R744" s="262">
        <f t="shared" ca="1" si="259"/>
        <v>0</v>
      </c>
      <c r="S744" s="262">
        <f t="shared" ca="1" si="259"/>
        <v>0</v>
      </c>
      <c r="T744" s="262">
        <f t="shared" ca="1" si="259"/>
        <v>0</v>
      </c>
      <c r="U744" s="262">
        <f t="shared" ca="1" si="259"/>
        <v>0</v>
      </c>
      <c r="V744" s="262">
        <f t="shared" ca="1" si="259"/>
        <v>0</v>
      </c>
      <c r="W744" s="262">
        <f t="shared" ca="1" si="259"/>
        <v>0</v>
      </c>
      <c r="X744" s="262">
        <f t="shared" ca="1" si="259"/>
        <v>0</v>
      </c>
      <c r="Y744" s="262">
        <f t="shared" ca="1" si="259"/>
        <v>0</v>
      </c>
      <c r="Z744" s="262">
        <f t="shared" ca="1" si="259"/>
        <v>0</v>
      </c>
      <c r="AA744" s="262">
        <f t="shared" ca="1" si="259"/>
        <v>0</v>
      </c>
      <c r="AB744" s="262">
        <f t="shared" ca="1" si="259"/>
        <v>0</v>
      </c>
    </row>
    <row r="745" spans="2:28" outlineLevel="1">
      <c r="B745" s="556">
        <f t="shared" si="254"/>
        <v>0</v>
      </c>
      <c r="C745" s="212" t="str">
        <f t="shared" si="254"/>
        <v xml:space="preserve">2 Bed / 1 Bath </v>
      </c>
      <c r="D745" s="260"/>
      <c r="E745" s="261">
        <f t="shared" ref="E745:AB745" ca="1" si="260">IF(E600=IFERROR(OFFSET(E600,0,-$R350)+0,0),0,-$M135)</f>
        <v>0</v>
      </c>
      <c r="F745" s="262">
        <f t="shared" ca="1" si="260"/>
        <v>0</v>
      </c>
      <c r="G745" s="262">
        <f t="shared" ca="1" si="260"/>
        <v>0</v>
      </c>
      <c r="H745" s="262">
        <f t="shared" ca="1" si="260"/>
        <v>0</v>
      </c>
      <c r="I745" s="262">
        <f t="shared" ca="1" si="260"/>
        <v>0</v>
      </c>
      <c r="J745" s="262">
        <f t="shared" ca="1" si="260"/>
        <v>0</v>
      </c>
      <c r="K745" s="262">
        <f t="shared" ca="1" si="260"/>
        <v>0</v>
      </c>
      <c r="L745" s="262">
        <f t="shared" ca="1" si="260"/>
        <v>0</v>
      </c>
      <c r="M745" s="262">
        <f t="shared" ca="1" si="260"/>
        <v>0</v>
      </c>
      <c r="N745" s="262">
        <f t="shared" ca="1" si="260"/>
        <v>0</v>
      </c>
      <c r="O745" s="262">
        <f t="shared" ca="1" si="260"/>
        <v>0</v>
      </c>
      <c r="P745" s="262">
        <f t="shared" ca="1" si="260"/>
        <v>0</v>
      </c>
      <c r="Q745" s="262">
        <f t="shared" ca="1" si="260"/>
        <v>0</v>
      </c>
      <c r="R745" s="262">
        <f t="shared" ca="1" si="260"/>
        <v>0</v>
      </c>
      <c r="S745" s="262">
        <f t="shared" ca="1" si="260"/>
        <v>0</v>
      </c>
      <c r="T745" s="262">
        <f t="shared" ca="1" si="260"/>
        <v>0</v>
      </c>
      <c r="U745" s="262">
        <f t="shared" ca="1" si="260"/>
        <v>0</v>
      </c>
      <c r="V745" s="262">
        <f t="shared" ca="1" si="260"/>
        <v>0</v>
      </c>
      <c r="W745" s="262">
        <f t="shared" ca="1" si="260"/>
        <v>0</v>
      </c>
      <c r="X745" s="262">
        <f t="shared" ca="1" si="260"/>
        <v>0</v>
      </c>
      <c r="Y745" s="262">
        <f t="shared" ca="1" si="260"/>
        <v>0</v>
      </c>
      <c r="Z745" s="262">
        <f t="shared" ca="1" si="260"/>
        <v>0</v>
      </c>
      <c r="AA745" s="262">
        <f t="shared" ca="1" si="260"/>
        <v>0</v>
      </c>
      <c r="AB745" s="262">
        <f t="shared" ca="1" si="260"/>
        <v>0</v>
      </c>
    </row>
    <row r="746" spans="2:28" outlineLevel="1">
      <c r="B746" s="556">
        <f t="shared" si="254"/>
        <v>0</v>
      </c>
      <c r="C746" s="212" t="str">
        <f t="shared" si="254"/>
        <v xml:space="preserve">2 Bed / 2 Bath </v>
      </c>
      <c r="D746" s="260"/>
      <c r="E746" s="261">
        <f t="shared" ref="E746:AB746" ca="1" si="261">IF(E601=IFERROR(OFFSET(E601,0,-$R351)+0,0),0,-$M136)</f>
        <v>0</v>
      </c>
      <c r="F746" s="262">
        <f t="shared" ca="1" si="261"/>
        <v>0</v>
      </c>
      <c r="G746" s="262">
        <f t="shared" ca="1" si="261"/>
        <v>0</v>
      </c>
      <c r="H746" s="262">
        <f t="shared" ca="1" si="261"/>
        <v>0</v>
      </c>
      <c r="I746" s="262">
        <f t="shared" ca="1" si="261"/>
        <v>0</v>
      </c>
      <c r="J746" s="262">
        <f t="shared" ca="1" si="261"/>
        <v>0</v>
      </c>
      <c r="K746" s="262">
        <f t="shared" ca="1" si="261"/>
        <v>0</v>
      </c>
      <c r="L746" s="262">
        <f t="shared" ca="1" si="261"/>
        <v>0</v>
      </c>
      <c r="M746" s="262">
        <f t="shared" ca="1" si="261"/>
        <v>0</v>
      </c>
      <c r="N746" s="262">
        <f t="shared" ca="1" si="261"/>
        <v>0</v>
      </c>
      <c r="O746" s="262">
        <f t="shared" ca="1" si="261"/>
        <v>0</v>
      </c>
      <c r="P746" s="262">
        <f t="shared" ca="1" si="261"/>
        <v>0</v>
      </c>
      <c r="Q746" s="262">
        <f t="shared" ca="1" si="261"/>
        <v>0</v>
      </c>
      <c r="R746" s="262">
        <f t="shared" ca="1" si="261"/>
        <v>0</v>
      </c>
      <c r="S746" s="262">
        <f t="shared" ca="1" si="261"/>
        <v>0</v>
      </c>
      <c r="T746" s="262">
        <f t="shared" ca="1" si="261"/>
        <v>0</v>
      </c>
      <c r="U746" s="262">
        <f t="shared" ca="1" si="261"/>
        <v>0</v>
      </c>
      <c r="V746" s="262">
        <f t="shared" ca="1" si="261"/>
        <v>0</v>
      </c>
      <c r="W746" s="262">
        <f t="shared" ca="1" si="261"/>
        <v>0</v>
      </c>
      <c r="X746" s="262">
        <f t="shared" ca="1" si="261"/>
        <v>0</v>
      </c>
      <c r="Y746" s="262">
        <f t="shared" ca="1" si="261"/>
        <v>0</v>
      </c>
      <c r="Z746" s="262">
        <f t="shared" ca="1" si="261"/>
        <v>0</v>
      </c>
      <c r="AA746" s="262">
        <f t="shared" ca="1" si="261"/>
        <v>0</v>
      </c>
      <c r="AB746" s="262">
        <f t="shared" ca="1" si="261"/>
        <v>0</v>
      </c>
    </row>
    <row r="747" spans="2:28" outlineLevel="1">
      <c r="B747" s="556">
        <f t="shared" si="254"/>
        <v>0</v>
      </c>
      <c r="C747" s="212" t="str">
        <f t="shared" si="254"/>
        <v>2 Bed / 1 Bath + Den</v>
      </c>
      <c r="D747" s="260"/>
      <c r="E747" s="261">
        <f t="shared" ref="E747:AB747" ca="1" si="262">IF(E602=IFERROR(OFFSET(E602,0,-$R352)+0,0),0,-$M137)</f>
        <v>0</v>
      </c>
      <c r="F747" s="262">
        <f t="shared" ca="1" si="262"/>
        <v>0</v>
      </c>
      <c r="G747" s="262">
        <f t="shared" ca="1" si="262"/>
        <v>0</v>
      </c>
      <c r="H747" s="262">
        <f t="shared" ca="1" si="262"/>
        <v>0</v>
      </c>
      <c r="I747" s="262">
        <f t="shared" ca="1" si="262"/>
        <v>0</v>
      </c>
      <c r="J747" s="262">
        <f t="shared" ca="1" si="262"/>
        <v>0</v>
      </c>
      <c r="K747" s="262">
        <f t="shared" ca="1" si="262"/>
        <v>0</v>
      </c>
      <c r="L747" s="262">
        <f t="shared" ca="1" si="262"/>
        <v>0</v>
      </c>
      <c r="M747" s="262">
        <f t="shared" ca="1" si="262"/>
        <v>0</v>
      </c>
      <c r="N747" s="262">
        <f t="shared" ca="1" si="262"/>
        <v>0</v>
      </c>
      <c r="O747" s="262">
        <f t="shared" ca="1" si="262"/>
        <v>0</v>
      </c>
      <c r="P747" s="262">
        <f t="shared" ca="1" si="262"/>
        <v>0</v>
      </c>
      <c r="Q747" s="262">
        <f t="shared" ca="1" si="262"/>
        <v>0</v>
      </c>
      <c r="R747" s="262">
        <f t="shared" ca="1" si="262"/>
        <v>0</v>
      </c>
      <c r="S747" s="262">
        <f t="shared" ca="1" si="262"/>
        <v>0</v>
      </c>
      <c r="T747" s="262">
        <f t="shared" ca="1" si="262"/>
        <v>0</v>
      </c>
      <c r="U747" s="262">
        <f t="shared" ca="1" si="262"/>
        <v>0</v>
      </c>
      <c r="V747" s="262">
        <f t="shared" ca="1" si="262"/>
        <v>0</v>
      </c>
      <c r="W747" s="262">
        <f t="shared" ca="1" si="262"/>
        <v>0</v>
      </c>
      <c r="X747" s="262">
        <f t="shared" ca="1" si="262"/>
        <v>0</v>
      </c>
      <c r="Y747" s="262">
        <f t="shared" ca="1" si="262"/>
        <v>0</v>
      </c>
      <c r="Z747" s="262">
        <f t="shared" ca="1" si="262"/>
        <v>0</v>
      </c>
      <c r="AA747" s="262">
        <f t="shared" ca="1" si="262"/>
        <v>0</v>
      </c>
      <c r="AB747" s="262">
        <f t="shared" ca="1" si="262"/>
        <v>0</v>
      </c>
    </row>
    <row r="748" spans="2:28" outlineLevel="1">
      <c r="B748" s="556">
        <f t="shared" si="254"/>
        <v>0</v>
      </c>
      <c r="C748" s="212" t="str">
        <f t="shared" si="254"/>
        <v xml:space="preserve">2 Bed / 2 Bath </v>
      </c>
      <c r="D748" s="260"/>
      <c r="E748" s="261">
        <f t="shared" ref="E748:AB748" ca="1" si="263">IF(E603=IFERROR(OFFSET(E603,0,-$R353)+0,0),0,-$M138)</f>
        <v>0</v>
      </c>
      <c r="F748" s="262">
        <f t="shared" ca="1" si="263"/>
        <v>0</v>
      </c>
      <c r="G748" s="262">
        <f t="shared" ca="1" si="263"/>
        <v>0</v>
      </c>
      <c r="H748" s="262">
        <f t="shared" ca="1" si="263"/>
        <v>0</v>
      </c>
      <c r="I748" s="262">
        <f t="shared" ca="1" si="263"/>
        <v>0</v>
      </c>
      <c r="J748" s="262">
        <f t="shared" ca="1" si="263"/>
        <v>0</v>
      </c>
      <c r="K748" s="262">
        <f t="shared" ca="1" si="263"/>
        <v>0</v>
      </c>
      <c r="L748" s="262">
        <f t="shared" ca="1" si="263"/>
        <v>0</v>
      </c>
      <c r="M748" s="262">
        <f t="shared" ca="1" si="263"/>
        <v>0</v>
      </c>
      <c r="N748" s="262">
        <f t="shared" ca="1" si="263"/>
        <v>0</v>
      </c>
      <c r="O748" s="262">
        <f t="shared" ca="1" si="263"/>
        <v>0</v>
      </c>
      <c r="P748" s="262">
        <f t="shared" ca="1" si="263"/>
        <v>0</v>
      </c>
      <c r="Q748" s="262">
        <f t="shared" ca="1" si="263"/>
        <v>0</v>
      </c>
      <c r="R748" s="262">
        <f t="shared" ca="1" si="263"/>
        <v>0</v>
      </c>
      <c r="S748" s="262">
        <f t="shared" ca="1" si="263"/>
        <v>0</v>
      </c>
      <c r="T748" s="262">
        <f t="shared" ca="1" si="263"/>
        <v>0</v>
      </c>
      <c r="U748" s="262">
        <f t="shared" ca="1" si="263"/>
        <v>0</v>
      </c>
      <c r="V748" s="262">
        <f t="shared" ca="1" si="263"/>
        <v>0</v>
      </c>
      <c r="W748" s="262">
        <f t="shared" ca="1" si="263"/>
        <v>0</v>
      </c>
      <c r="X748" s="262">
        <f t="shared" ca="1" si="263"/>
        <v>0</v>
      </c>
      <c r="Y748" s="262">
        <f t="shared" ca="1" si="263"/>
        <v>0</v>
      </c>
      <c r="Z748" s="262">
        <f t="shared" ca="1" si="263"/>
        <v>0</v>
      </c>
      <c r="AA748" s="262">
        <f t="shared" ca="1" si="263"/>
        <v>0</v>
      </c>
      <c r="AB748" s="262">
        <f t="shared" ca="1" si="263"/>
        <v>0</v>
      </c>
    </row>
    <row r="749" spans="2:28" outlineLevel="1">
      <c r="B749" s="556">
        <f t="shared" si="254"/>
        <v>0</v>
      </c>
      <c r="C749" s="212" t="str">
        <f t="shared" si="254"/>
        <v xml:space="preserve">2 Bed / 1.5 Bath </v>
      </c>
      <c r="D749" s="260"/>
      <c r="E749" s="261">
        <f t="shared" ref="E749:AB749" ca="1" si="264">IF(E604=IFERROR(OFFSET(E604,0,-$R354)+0,0),0,-$M139)</f>
        <v>0</v>
      </c>
      <c r="F749" s="262">
        <f t="shared" ca="1" si="264"/>
        <v>0</v>
      </c>
      <c r="G749" s="262">
        <f t="shared" ca="1" si="264"/>
        <v>0</v>
      </c>
      <c r="H749" s="262">
        <f t="shared" ca="1" si="264"/>
        <v>0</v>
      </c>
      <c r="I749" s="262">
        <f t="shared" ca="1" si="264"/>
        <v>0</v>
      </c>
      <c r="J749" s="262">
        <f t="shared" ca="1" si="264"/>
        <v>0</v>
      </c>
      <c r="K749" s="262">
        <f t="shared" ca="1" si="264"/>
        <v>0</v>
      </c>
      <c r="L749" s="262">
        <f t="shared" ca="1" si="264"/>
        <v>0</v>
      </c>
      <c r="M749" s="262">
        <f t="shared" ca="1" si="264"/>
        <v>0</v>
      </c>
      <c r="N749" s="262">
        <f t="shared" ca="1" si="264"/>
        <v>0</v>
      </c>
      <c r="O749" s="262">
        <f t="shared" ca="1" si="264"/>
        <v>0</v>
      </c>
      <c r="P749" s="262">
        <f t="shared" ca="1" si="264"/>
        <v>0</v>
      </c>
      <c r="Q749" s="262">
        <f t="shared" ca="1" si="264"/>
        <v>0</v>
      </c>
      <c r="R749" s="262">
        <f t="shared" ca="1" si="264"/>
        <v>0</v>
      </c>
      <c r="S749" s="262">
        <f t="shared" ca="1" si="264"/>
        <v>0</v>
      </c>
      <c r="T749" s="262">
        <f t="shared" ca="1" si="264"/>
        <v>0</v>
      </c>
      <c r="U749" s="262">
        <f t="shared" ca="1" si="264"/>
        <v>0</v>
      </c>
      <c r="V749" s="262">
        <f t="shared" ca="1" si="264"/>
        <v>0</v>
      </c>
      <c r="W749" s="262">
        <f t="shared" ca="1" si="264"/>
        <v>0</v>
      </c>
      <c r="X749" s="262">
        <f t="shared" ca="1" si="264"/>
        <v>0</v>
      </c>
      <c r="Y749" s="262">
        <f t="shared" ca="1" si="264"/>
        <v>0</v>
      </c>
      <c r="Z749" s="262">
        <f t="shared" ca="1" si="264"/>
        <v>0</v>
      </c>
      <c r="AA749" s="262">
        <f t="shared" ca="1" si="264"/>
        <v>0</v>
      </c>
      <c r="AB749" s="262">
        <f t="shared" ca="1" si="264"/>
        <v>0</v>
      </c>
    </row>
    <row r="750" spans="2:28" outlineLevel="1">
      <c r="B750" s="556">
        <f t="shared" si="254"/>
        <v>0</v>
      </c>
      <c r="C750" s="212" t="str">
        <f t="shared" si="254"/>
        <v xml:space="preserve">3 Bed / 2 Bath </v>
      </c>
      <c r="D750" s="260"/>
      <c r="E750" s="261">
        <f t="shared" ref="E750:AB750" ca="1" si="265">IF(E605=IFERROR(OFFSET(E605,0,-$R355)+0,0),0,-$M140)</f>
        <v>0</v>
      </c>
      <c r="F750" s="262">
        <f t="shared" ca="1" si="265"/>
        <v>0</v>
      </c>
      <c r="G750" s="262">
        <f t="shared" ca="1" si="265"/>
        <v>0</v>
      </c>
      <c r="H750" s="262">
        <f t="shared" ca="1" si="265"/>
        <v>0</v>
      </c>
      <c r="I750" s="262">
        <f t="shared" ca="1" si="265"/>
        <v>0</v>
      </c>
      <c r="J750" s="262">
        <f t="shared" ca="1" si="265"/>
        <v>0</v>
      </c>
      <c r="K750" s="262">
        <f t="shared" ca="1" si="265"/>
        <v>0</v>
      </c>
      <c r="L750" s="262">
        <f t="shared" ca="1" si="265"/>
        <v>0</v>
      </c>
      <c r="M750" s="262">
        <f t="shared" ca="1" si="265"/>
        <v>0</v>
      </c>
      <c r="N750" s="262">
        <f t="shared" ca="1" si="265"/>
        <v>0</v>
      </c>
      <c r="O750" s="262">
        <f t="shared" ca="1" si="265"/>
        <v>0</v>
      </c>
      <c r="P750" s="262">
        <f t="shared" ca="1" si="265"/>
        <v>0</v>
      </c>
      <c r="Q750" s="262">
        <f t="shared" ca="1" si="265"/>
        <v>0</v>
      </c>
      <c r="R750" s="262">
        <f t="shared" ca="1" si="265"/>
        <v>0</v>
      </c>
      <c r="S750" s="262">
        <f t="shared" ca="1" si="265"/>
        <v>0</v>
      </c>
      <c r="T750" s="262">
        <f t="shared" ca="1" si="265"/>
        <v>0</v>
      </c>
      <c r="U750" s="262">
        <f t="shared" ca="1" si="265"/>
        <v>0</v>
      </c>
      <c r="V750" s="262">
        <f t="shared" ca="1" si="265"/>
        <v>0</v>
      </c>
      <c r="W750" s="262">
        <f t="shared" ca="1" si="265"/>
        <v>0</v>
      </c>
      <c r="X750" s="262">
        <f t="shared" ca="1" si="265"/>
        <v>0</v>
      </c>
      <c r="Y750" s="262">
        <f t="shared" ca="1" si="265"/>
        <v>0</v>
      </c>
      <c r="Z750" s="262">
        <f t="shared" ca="1" si="265"/>
        <v>0</v>
      </c>
      <c r="AA750" s="262">
        <f t="shared" ca="1" si="265"/>
        <v>0</v>
      </c>
      <c r="AB750" s="262">
        <f t="shared" ca="1" si="265"/>
        <v>0</v>
      </c>
    </row>
    <row r="751" spans="2:28" outlineLevel="1">
      <c r="B751" s="556">
        <f t="shared" si="254"/>
        <v>0</v>
      </c>
      <c r="C751" s="212" t="str">
        <f t="shared" si="254"/>
        <v>3 Bed / 2 Bath House</v>
      </c>
      <c r="D751" s="260"/>
      <c r="E751" s="261">
        <f t="shared" ref="E751:AB751" ca="1" si="266">IF(E606=IFERROR(OFFSET(E606,0,-$R356)+0,0),0,-$M141)</f>
        <v>0</v>
      </c>
      <c r="F751" s="262">
        <f t="shared" ca="1" si="266"/>
        <v>0</v>
      </c>
      <c r="G751" s="262">
        <f t="shared" ca="1" si="266"/>
        <v>0</v>
      </c>
      <c r="H751" s="262">
        <f t="shared" ca="1" si="266"/>
        <v>0</v>
      </c>
      <c r="I751" s="262">
        <f t="shared" ca="1" si="266"/>
        <v>0</v>
      </c>
      <c r="J751" s="262">
        <f t="shared" ca="1" si="266"/>
        <v>0</v>
      </c>
      <c r="K751" s="262">
        <f t="shared" ca="1" si="266"/>
        <v>0</v>
      </c>
      <c r="L751" s="262">
        <f t="shared" ca="1" si="266"/>
        <v>0</v>
      </c>
      <c r="M751" s="262">
        <f t="shared" ca="1" si="266"/>
        <v>0</v>
      </c>
      <c r="N751" s="262">
        <f t="shared" ca="1" si="266"/>
        <v>0</v>
      </c>
      <c r="O751" s="262">
        <f t="shared" ca="1" si="266"/>
        <v>0</v>
      </c>
      <c r="P751" s="262">
        <f t="shared" ca="1" si="266"/>
        <v>0</v>
      </c>
      <c r="Q751" s="262">
        <f t="shared" ca="1" si="266"/>
        <v>0</v>
      </c>
      <c r="R751" s="262">
        <f t="shared" ca="1" si="266"/>
        <v>0</v>
      </c>
      <c r="S751" s="262">
        <f t="shared" ca="1" si="266"/>
        <v>0</v>
      </c>
      <c r="T751" s="262">
        <f t="shared" ca="1" si="266"/>
        <v>0</v>
      </c>
      <c r="U751" s="262">
        <f t="shared" ca="1" si="266"/>
        <v>0</v>
      </c>
      <c r="V751" s="262">
        <f t="shared" ca="1" si="266"/>
        <v>0</v>
      </c>
      <c r="W751" s="262">
        <f t="shared" ca="1" si="266"/>
        <v>0</v>
      </c>
      <c r="X751" s="262">
        <f t="shared" ca="1" si="266"/>
        <v>0</v>
      </c>
      <c r="Y751" s="262">
        <f t="shared" ca="1" si="266"/>
        <v>0</v>
      </c>
      <c r="Z751" s="262">
        <f t="shared" ca="1" si="266"/>
        <v>0</v>
      </c>
      <c r="AA751" s="262">
        <f t="shared" ca="1" si="266"/>
        <v>0</v>
      </c>
      <c r="AB751" s="262">
        <f t="shared" ca="1" si="266"/>
        <v>0</v>
      </c>
    </row>
    <row r="752" spans="2:28" outlineLevel="1">
      <c r="B752" s="556">
        <f t="shared" si="254"/>
        <v>0</v>
      </c>
      <c r="C752" s="212" t="str">
        <f t="shared" si="254"/>
        <v xml:space="preserve">3 Bed / 2 Bath </v>
      </c>
      <c r="D752" s="260"/>
      <c r="E752" s="261">
        <f t="shared" ref="E752:AB752" ca="1" si="267">IF(E607=IFERROR(OFFSET(E607,0,-$R357)+0,0),0,-$M142)</f>
        <v>0</v>
      </c>
      <c r="F752" s="262">
        <f t="shared" ca="1" si="267"/>
        <v>0</v>
      </c>
      <c r="G752" s="262">
        <f t="shared" ca="1" si="267"/>
        <v>0</v>
      </c>
      <c r="H752" s="262">
        <f t="shared" ca="1" si="267"/>
        <v>0</v>
      </c>
      <c r="I752" s="262">
        <f t="shared" ca="1" si="267"/>
        <v>0</v>
      </c>
      <c r="J752" s="262">
        <f t="shared" ca="1" si="267"/>
        <v>0</v>
      </c>
      <c r="K752" s="262">
        <f t="shared" ca="1" si="267"/>
        <v>0</v>
      </c>
      <c r="L752" s="262">
        <f t="shared" ca="1" si="267"/>
        <v>0</v>
      </c>
      <c r="M752" s="262">
        <f t="shared" ca="1" si="267"/>
        <v>0</v>
      </c>
      <c r="N752" s="262">
        <f t="shared" ca="1" si="267"/>
        <v>0</v>
      </c>
      <c r="O752" s="262">
        <f t="shared" ca="1" si="267"/>
        <v>0</v>
      </c>
      <c r="P752" s="262">
        <f t="shared" ca="1" si="267"/>
        <v>0</v>
      </c>
      <c r="Q752" s="262">
        <f t="shared" ca="1" si="267"/>
        <v>0</v>
      </c>
      <c r="R752" s="262">
        <f t="shared" ca="1" si="267"/>
        <v>0</v>
      </c>
      <c r="S752" s="262">
        <f t="shared" ca="1" si="267"/>
        <v>0</v>
      </c>
      <c r="T752" s="262">
        <f t="shared" ca="1" si="267"/>
        <v>0</v>
      </c>
      <c r="U752" s="262">
        <f t="shared" ca="1" si="267"/>
        <v>0</v>
      </c>
      <c r="V752" s="262">
        <f t="shared" ca="1" si="267"/>
        <v>0</v>
      </c>
      <c r="W752" s="262">
        <f t="shared" ca="1" si="267"/>
        <v>0</v>
      </c>
      <c r="X752" s="262">
        <f t="shared" ca="1" si="267"/>
        <v>0</v>
      </c>
      <c r="Y752" s="262">
        <f t="shared" ca="1" si="267"/>
        <v>0</v>
      </c>
      <c r="Z752" s="262">
        <f t="shared" ca="1" si="267"/>
        <v>0</v>
      </c>
      <c r="AA752" s="262">
        <f t="shared" ca="1" si="267"/>
        <v>0</v>
      </c>
      <c r="AB752" s="262">
        <f t="shared" ca="1" si="267"/>
        <v>0</v>
      </c>
    </row>
    <row r="753" spans="2:28" outlineLevel="1">
      <c r="B753" s="556">
        <f t="shared" si="254"/>
        <v>0</v>
      </c>
      <c r="C753" s="212" t="str">
        <f t="shared" si="254"/>
        <v xml:space="preserve">1 Bed / 1 Bath </v>
      </c>
      <c r="D753" s="260"/>
      <c r="E753" s="261">
        <f t="shared" ref="E753:AB753" ca="1" si="268">IF(E608=IFERROR(OFFSET(E608,0,-$R358)+0,0),0,-$M143)</f>
        <v>0</v>
      </c>
      <c r="F753" s="262">
        <f t="shared" ca="1" si="268"/>
        <v>0</v>
      </c>
      <c r="G753" s="262">
        <f t="shared" ca="1" si="268"/>
        <v>0</v>
      </c>
      <c r="H753" s="262">
        <f t="shared" ca="1" si="268"/>
        <v>0</v>
      </c>
      <c r="I753" s="262">
        <f t="shared" ca="1" si="268"/>
        <v>0</v>
      </c>
      <c r="J753" s="262">
        <f t="shared" ca="1" si="268"/>
        <v>0</v>
      </c>
      <c r="K753" s="262">
        <f t="shared" ca="1" si="268"/>
        <v>0</v>
      </c>
      <c r="L753" s="262">
        <f t="shared" ca="1" si="268"/>
        <v>0</v>
      </c>
      <c r="M753" s="262">
        <f t="shared" ca="1" si="268"/>
        <v>0</v>
      </c>
      <c r="N753" s="262">
        <f t="shared" ca="1" si="268"/>
        <v>0</v>
      </c>
      <c r="O753" s="262">
        <f t="shared" ca="1" si="268"/>
        <v>0</v>
      </c>
      <c r="P753" s="262">
        <f t="shared" ca="1" si="268"/>
        <v>0</v>
      </c>
      <c r="Q753" s="262">
        <f t="shared" ca="1" si="268"/>
        <v>0</v>
      </c>
      <c r="R753" s="262">
        <f t="shared" ca="1" si="268"/>
        <v>0</v>
      </c>
      <c r="S753" s="262">
        <f t="shared" ca="1" si="268"/>
        <v>0</v>
      </c>
      <c r="T753" s="262">
        <f t="shared" ca="1" si="268"/>
        <v>0</v>
      </c>
      <c r="U753" s="262">
        <f t="shared" ca="1" si="268"/>
        <v>0</v>
      </c>
      <c r="V753" s="262">
        <f t="shared" ca="1" si="268"/>
        <v>0</v>
      </c>
      <c r="W753" s="262">
        <f t="shared" ca="1" si="268"/>
        <v>0</v>
      </c>
      <c r="X753" s="262">
        <f t="shared" ca="1" si="268"/>
        <v>0</v>
      </c>
      <c r="Y753" s="262">
        <f t="shared" ca="1" si="268"/>
        <v>0</v>
      </c>
      <c r="Z753" s="262">
        <f t="shared" ca="1" si="268"/>
        <v>0</v>
      </c>
      <c r="AA753" s="262">
        <f t="shared" ca="1" si="268"/>
        <v>0</v>
      </c>
      <c r="AB753" s="262">
        <f t="shared" ca="1" si="268"/>
        <v>0</v>
      </c>
    </row>
    <row r="754" spans="2:28" outlineLevel="1">
      <c r="B754" s="556">
        <f t="shared" si="254"/>
        <v>0</v>
      </c>
      <c r="C754" s="212" t="str">
        <f t="shared" si="254"/>
        <v xml:space="preserve">2 Bed / 2 Bath </v>
      </c>
      <c r="D754" s="260"/>
      <c r="E754" s="261">
        <f t="shared" ref="E754:AB754" ca="1" si="269">IF(E609=IFERROR(OFFSET(E609,0,-$R359)+0,0),0,-$M144)</f>
        <v>0</v>
      </c>
      <c r="F754" s="262">
        <f t="shared" ca="1" si="269"/>
        <v>0</v>
      </c>
      <c r="G754" s="262">
        <f t="shared" ca="1" si="269"/>
        <v>0</v>
      </c>
      <c r="H754" s="262">
        <f t="shared" ca="1" si="269"/>
        <v>0</v>
      </c>
      <c r="I754" s="262">
        <f t="shared" ca="1" si="269"/>
        <v>0</v>
      </c>
      <c r="J754" s="262">
        <f t="shared" ca="1" si="269"/>
        <v>0</v>
      </c>
      <c r="K754" s="262">
        <f t="shared" ca="1" si="269"/>
        <v>0</v>
      </c>
      <c r="L754" s="262">
        <f t="shared" ca="1" si="269"/>
        <v>0</v>
      </c>
      <c r="M754" s="262">
        <f t="shared" ca="1" si="269"/>
        <v>0</v>
      </c>
      <c r="N754" s="262">
        <f t="shared" ca="1" si="269"/>
        <v>0</v>
      </c>
      <c r="O754" s="262">
        <f t="shared" ca="1" si="269"/>
        <v>0</v>
      </c>
      <c r="P754" s="262">
        <f t="shared" ca="1" si="269"/>
        <v>0</v>
      </c>
      <c r="Q754" s="262">
        <f t="shared" ca="1" si="269"/>
        <v>0</v>
      </c>
      <c r="R754" s="262">
        <f t="shared" ca="1" si="269"/>
        <v>0</v>
      </c>
      <c r="S754" s="262">
        <f t="shared" ca="1" si="269"/>
        <v>0</v>
      </c>
      <c r="T754" s="262">
        <f t="shared" ca="1" si="269"/>
        <v>0</v>
      </c>
      <c r="U754" s="262">
        <f t="shared" ca="1" si="269"/>
        <v>0</v>
      </c>
      <c r="V754" s="262">
        <f t="shared" ca="1" si="269"/>
        <v>0</v>
      </c>
      <c r="W754" s="262">
        <f t="shared" ca="1" si="269"/>
        <v>0</v>
      </c>
      <c r="X754" s="262">
        <f t="shared" ca="1" si="269"/>
        <v>0</v>
      </c>
      <c r="Y754" s="262">
        <f t="shared" ca="1" si="269"/>
        <v>0</v>
      </c>
      <c r="Z754" s="262">
        <f t="shared" ca="1" si="269"/>
        <v>0</v>
      </c>
      <c r="AA754" s="262">
        <f t="shared" ca="1" si="269"/>
        <v>0</v>
      </c>
      <c r="AB754" s="262">
        <f t="shared" ca="1" si="269"/>
        <v>0</v>
      </c>
    </row>
    <row r="755" spans="2:28" outlineLevel="1">
      <c r="B755" s="556">
        <f t="shared" si="254"/>
        <v>0</v>
      </c>
      <c r="C755" s="212" t="str">
        <f t="shared" si="254"/>
        <v xml:space="preserve">4 Bed / 2 Bath Penthouse </v>
      </c>
      <c r="D755" s="260"/>
      <c r="E755" s="261">
        <f t="shared" ref="E755:AB755" ca="1" si="270">IF(E610=IFERROR(OFFSET(E610,0,-$R360)+0,0),0,-$M145)</f>
        <v>0</v>
      </c>
      <c r="F755" s="262">
        <f t="shared" ca="1" si="270"/>
        <v>0</v>
      </c>
      <c r="G755" s="262">
        <f t="shared" ca="1" si="270"/>
        <v>0</v>
      </c>
      <c r="H755" s="262">
        <f t="shared" ca="1" si="270"/>
        <v>0</v>
      </c>
      <c r="I755" s="262">
        <f t="shared" ca="1" si="270"/>
        <v>0</v>
      </c>
      <c r="J755" s="262">
        <f t="shared" ca="1" si="270"/>
        <v>0</v>
      </c>
      <c r="K755" s="262">
        <f t="shared" ca="1" si="270"/>
        <v>0</v>
      </c>
      <c r="L755" s="262">
        <f t="shared" ca="1" si="270"/>
        <v>0</v>
      </c>
      <c r="M755" s="262">
        <f t="shared" ca="1" si="270"/>
        <v>0</v>
      </c>
      <c r="N755" s="262">
        <f t="shared" ca="1" si="270"/>
        <v>0</v>
      </c>
      <c r="O755" s="262">
        <f t="shared" ca="1" si="270"/>
        <v>0</v>
      </c>
      <c r="P755" s="262">
        <f t="shared" ca="1" si="270"/>
        <v>0</v>
      </c>
      <c r="Q755" s="262">
        <f t="shared" ca="1" si="270"/>
        <v>0</v>
      </c>
      <c r="R755" s="262">
        <f t="shared" ca="1" si="270"/>
        <v>0</v>
      </c>
      <c r="S755" s="262">
        <f t="shared" ca="1" si="270"/>
        <v>0</v>
      </c>
      <c r="T755" s="262">
        <f t="shared" ca="1" si="270"/>
        <v>0</v>
      </c>
      <c r="U755" s="262">
        <f t="shared" ca="1" si="270"/>
        <v>0</v>
      </c>
      <c r="V755" s="262">
        <f t="shared" ca="1" si="270"/>
        <v>0</v>
      </c>
      <c r="W755" s="262">
        <f t="shared" ca="1" si="270"/>
        <v>0</v>
      </c>
      <c r="X755" s="262">
        <f t="shared" ca="1" si="270"/>
        <v>0</v>
      </c>
      <c r="Y755" s="262">
        <f t="shared" ca="1" si="270"/>
        <v>0</v>
      </c>
      <c r="Z755" s="262">
        <f t="shared" ca="1" si="270"/>
        <v>0</v>
      </c>
      <c r="AA755" s="262">
        <f t="shared" ca="1" si="270"/>
        <v>0</v>
      </c>
      <c r="AB755" s="262">
        <f t="shared" ca="1" si="270"/>
        <v>0</v>
      </c>
    </row>
    <row r="756" spans="2:28" outlineLevel="1">
      <c r="B756" s="556">
        <f t="shared" ref="B756:C768" si="271">B722</f>
        <v>0</v>
      </c>
      <c r="C756" s="212" t="str">
        <f t="shared" si="271"/>
        <v xml:space="preserve">2 Bed / 2 Bath </v>
      </c>
      <c r="D756" s="260"/>
      <c r="E756" s="261">
        <f t="shared" ref="E756:AB756" ca="1" si="272">IF(E611=IFERROR(OFFSET(E611,0,-$R361)+0,0),0,-$M146)</f>
        <v>0</v>
      </c>
      <c r="F756" s="262">
        <f t="shared" ca="1" si="272"/>
        <v>0</v>
      </c>
      <c r="G756" s="262">
        <f t="shared" ca="1" si="272"/>
        <v>0</v>
      </c>
      <c r="H756" s="262">
        <f t="shared" ca="1" si="272"/>
        <v>0</v>
      </c>
      <c r="I756" s="262">
        <f t="shared" ca="1" si="272"/>
        <v>0</v>
      </c>
      <c r="J756" s="262">
        <f t="shared" ca="1" si="272"/>
        <v>0</v>
      </c>
      <c r="K756" s="262">
        <f t="shared" ca="1" si="272"/>
        <v>0</v>
      </c>
      <c r="L756" s="262">
        <f t="shared" ca="1" si="272"/>
        <v>0</v>
      </c>
      <c r="M756" s="262">
        <f t="shared" ca="1" si="272"/>
        <v>0</v>
      </c>
      <c r="N756" s="262">
        <f t="shared" ca="1" si="272"/>
        <v>0</v>
      </c>
      <c r="O756" s="262">
        <f t="shared" ca="1" si="272"/>
        <v>0</v>
      </c>
      <c r="P756" s="262">
        <f t="shared" ca="1" si="272"/>
        <v>0</v>
      </c>
      <c r="Q756" s="262">
        <f t="shared" ca="1" si="272"/>
        <v>0</v>
      </c>
      <c r="R756" s="262">
        <f t="shared" ca="1" si="272"/>
        <v>0</v>
      </c>
      <c r="S756" s="262">
        <f t="shared" ca="1" si="272"/>
        <v>0</v>
      </c>
      <c r="T756" s="262">
        <f t="shared" ca="1" si="272"/>
        <v>0</v>
      </c>
      <c r="U756" s="262">
        <f t="shared" ca="1" si="272"/>
        <v>0</v>
      </c>
      <c r="V756" s="262">
        <f t="shared" ca="1" si="272"/>
        <v>0</v>
      </c>
      <c r="W756" s="262">
        <f t="shared" ca="1" si="272"/>
        <v>0</v>
      </c>
      <c r="X756" s="262">
        <f t="shared" ca="1" si="272"/>
        <v>0</v>
      </c>
      <c r="Y756" s="262">
        <f t="shared" ca="1" si="272"/>
        <v>0</v>
      </c>
      <c r="Z756" s="262">
        <f t="shared" ca="1" si="272"/>
        <v>0</v>
      </c>
      <c r="AA756" s="262">
        <f t="shared" ca="1" si="272"/>
        <v>0</v>
      </c>
      <c r="AB756" s="262">
        <f t="shared" ca="1" si="272"/>
        <v>0</v>
      </c>
    </row>
    <row r="757" spans="2:28" outlineLevel="1">
      <c r="B757" s="556">
        <f t="shared" si="271"/>
        <v>0</v>
      </c>
      <c r="C757" s="212">
        <f t="shared" si="271"/>
        <v>0</v>
      </c>
      <c r="D757" s="260"/>
      <c r="E757" s="261">
        <f t="shared" ref="E757:AB757" ca="1" si="273">IF(E612=IFERROR(OFFSET(E612,0,-$R362)+0,0),0,-$M147)</f>
        <v>0</v>
      </c>
      <c r="F757" s="262">
        <f t="shared" ca="1" si="273"/>
        <v>0</v>
      </c>
      <c r="G757" s="262">
        <f t="shared" ca="1" si="273"/>
        <v>0</v>
      </c>
      <c r="H757" s="262">
        <f t="shared" ca="1" si="273"/>
        <v>0</v>
      </c>
      <c r="I757" s="262">
        <f t="shared" ca="1" si="273"/>
        <v>0</v>
      </c>
      <c r="J757" s="262">
        <f t="shared" ca="1" si="273"/>
        <v>0</v>
      </c>
      <c r="K757" s="262">
        <f t="shared" ca="1" si="273"/>
        <v>0</v>
      </c>
      <c r="L757" s="262">
        <f t="shared" ca="1" si="273"/>
        <v>0</v>
      </c>
      <c r="M757" s="262">
        <f t="shared" ca="1" si="273"/>
        <v>0</v>
      </c>
      <c r="N757" s="262">
        <f t="shared" ca="1" si="273"/>
        <v>0</v>
      </c>
      <c r="O757" s="262">
        <f t="shared" ca="1" si="273"/>
        <v>0</v>
      </c>
      <c r="P757" s="262">
        <f t="shared" ca="1" si="273"/>
        <v>0</v>
      </c>
      <c r="Q757" s="262">
        <f t="shared" ca="1" si="273"/>
        <v>0</v>
      </c>
      <c r="R757" s="262">
        <f t="shared" ca="1" si="273"/>
        <v>0</v>
      </c>
      <c r="S757" s="262">
        <f t="shared" ca="1" si="273"/>
        <v>0</v>
      </c>
      <c r="T757" s="262">
        <f t="shared" ca="1" si="273"/>
        <v>0</v>
      </c>
      <c r="U757" s="262">
        <f t="shared" ca="1" si="273"/>
        <v>0</v>
      </c>
      <c r="V757" s="262">
        <f t="shared" ca="1" si="273"/>
        <v>0</v>
      </c>
      <c r="W757" s="262">
        <f t="shared" ca="1" si="273"/>
        <v>0</v>
      </c>
      <c r="X757" s="262">
        <f t="shared" ca="1" si="273"/>
        <v>0</v>
      </c>
      <c r="Y757" s="262">
        <f t="shared" ca="1" si="273"/>
        <v>0</v>
      </c>
      <c r="Z757" s="262">
        <f t="shared" ca="1" si="273"/>
        <v>0</v>
      </c>
      <c r="AA757" s="262">
        <f t="shared" ca="1" si="273"/>
        <v>0</v>
      </c>
      <c r="AB757" s="262">
        <f t="shared" ca="1" si="273"/>
        <v>0</v>
      </c>
    </row>
    <row r="758" spans="2:28" outlineLevel="1">
      <c r="B758" s="556">
        <f t="shared" si="271"/>
        <v>0</v>
      </c>
      <c r="C758" s="212">
        <f t="shared" si="271"/>
        <v>0</v>
      </c>
      <c r="D758" s="260"/>
      <c r="E758" s="261">
        <f t="shared" ref="E758:AB758" ca="1" si="274">IF(E613=IFERROR(OFFSET(E613,0,-$R363)+0,0),0,-$M148)</f>
        <v>0</v>
      </c>
      <c r="F758" s="262">
        <f t="shared" ca="1" si="274"/>
        <v>0</v>
      </c>
      <c r="G758" s="262">
        <f t="shared" ca="1" si="274"/>
        <v>0</v>
      </c>
      <c r="H758" s="262">
        <f t="shared" ca="1" si="274"/>
        <v>0</v>
      </c>
      <c r="I758" s="262">
        <f t="shared" ca="1" si="274"/>
        <v>0</v>
      </c>
      <c r="J758" s="262">
        <f t="shared" ca="1" si="274"/>
        <v>0</v>
      </c>
      <c r="K758" s="262">
        <f t="shared" ca="1" si="274"/>
        <v>0</v>
      </c>
      <c r="L758" s="262">
        <f t="shared" ca="1" si="274"/>
        <v>0</v>
      </c>
      <c r="M758" s="262">
        <f t="shared" ca="1" si="274"/>
        <v>0</v>
      </c>
      <c r="N758" s="262">
        <f t="shared" ca="1" si="274"/>
        <v>0</v>
      </c>
      <c r="O758" s="262">
        <f t="shared" ca="1" si="274"/>
        <v>0</v>
      </c>
      <c r="P758" s="262">
        <f t="shared" ca="1" si="274"/>
        <v>0</v>
      </c>
      <c r="Q758" s="262">
        <f t="shared" ca="1" si="274"/>
        <v>0</v>
      </c>
      <c r="R758" s="262">
        <f t="shared" ca="1" si="274"/>
        <v>0</v>
      </c>
      <c r="S758" s="262">
        <f t="shared" ca="1" si="274"/>
        <v>0</v>
      </c>
      <c r="T758" s="262">
        <f t="shared" ca="1" si="274"/>
        <v>0</v>
      </c>
      <c r="U758" s="262">
        <f t="shared" ca="1" si="274"/>
        <v>0</v>
      </c>
      <c r="V758" s="262">
        <f t="shared" ca="1" si="274"/>
        <v>0</v>
      </c>
      <c r="W758" s="262">
        <f t="shared" ca="1" si="274"/>
        <v>0</v>
      </c>
      <c r="X758" s="262">
        <f t="shared" ca="1" si="274"/>
        <v>0</v>
      </c>
      <c r="Y758" s="262">
        <f t="shared" ca="1" si="274"/>
        <v>0</v>
      </c>
      <c r="Z758" s="262">
        <f t="shared" ca="1" si="274"/>
        <v>0</v>
      </c>
      <c r="AA758" s="262">
        <f t="shared" ca="1" si="274"/>
        <v>0</v>
      </c>
      <c r="AB758" s="262">
        <f t="shared" ca="1" si="274"/>
        <v>0</v>
      </c>
    </row>
    <row r="759" spans="2:28" outlineLevel="1">
      <c r="B759" s="556">
        <f t="shared" si="271"/>
        <v>0</v>
      </c>
      <c r="C759" s="212">
        <f t="shared" si="271"/>
        <v>0</v>
      </c>
      <c r="D759" s="260"/>
      <c r="E759" s="261">
        <f t="shared" ref="E759:AB759" ca="1" si="275">IF(E614=IFERROR(OFFSET(E614,0,-$R364)+0,0),0,-$M149)</f>
        <v>0</v>
      </c>
      <c r="F759" s="262">
        <f t="shared" ca="1" si="275"/>
        <v>0</v>
      </c>
      <c r="G759" s="262">
        <f t="shared" ca="1" si="275"/>
        <v>0</v>
      </c>
      <c r="H759" s="262">
        <f t="shared" ca="1" si="275"/>
        <v>0</v>
      </c>
      <c r="I759" s="262">
        <f t="shared" ca="1" si="275"/>
        <v>0</v>
      </c>
      <c r="J759" s="262">
        <f t="shared" ca="1" si="275"/>
        <v>0</v>
      </c>
      <c r="K759" s="262">
        <f t="shared" ca="1" si="275"/>
        <v>0</v>
      </c>
      <c r="L759" s="262">
        <f t="shared" ca="1" si="275"/>
        <v>0</v>
      </c>
      <c r="M759" s="262">
        <f t="shared" ca="1" si="275"/>
        <v>0</v>
      </c>
      <c r="N759" s="262">
        <f t="shared" ca="1" si="275"/>
        <v>0</v>
      </c>
      <c r="O759" s="262">
        <f t="shared" ca="1" si="275"/>
        <v>0</v>
      </c>
      <c r="P759" s="262">
        <f t="shared" ca="1" si="275"/>
        <v>0</v>
      </c>
      <c r="Q759" s="262">
        <f t="shared" ca="1" si="275"/>
        <v>0</v>
      </c>
      <c r="R759" s="262">
        <f t="shared" ca="1" si="275"/>
        <v>0</v>
      </c>
      <c r="S759" s="262">
        <f t="shared" ca="1" si="275"/>
        <v>0</v>
      </c>
      <c r="T759" s="262">
        <f t="shared" ca="1" si="275"/>
        <v>0</v>
      </c>
      <c r="U759" s="262">
        <f t="shared" ca="1" si="275"/>
        <v>0</v>
      </c>
      <c r="V759" s="262">
        <f t="shared" ca="1" si="275"/>
        <v>0</v>
      </c>
      <c r="W759" s="262">
        <f t="shared" ca="1" si="275"/>
        <v>0</v>
      </c>
      <c r="X759" s="262">
        <f t="shared" ca="1" si="275"/>
        <v>0</v>
      </c>
      <c r="Y759" s="262">
        <f t="shared" ca="1" si="275"/>
        <v>0</v>
      </c>
      <c r="Z759" s="262">
        <f t="shared" ca="1" si="275"/>
        <v>0</v>
      </c>
      <c r="AA759" s="262">
        <f t="shared" ca="1" si="275"/>
        <v>0</v>
      </c>
      <c r="AB759" s="262">
        <f t="shared" ca="1" si="275"/>
        <v>0</v>
      </c>
    </row>
    <row r="760" spans="2:28" outlineLevel="1">
      <c r="B760" s="556">
        <f t="shared" si="271"/>
        <v>0</v>
      </c>
      <c r="C760" s="212">
        <f t="shared" si="271"/>
        <v>0</v>
      </c>
      <c r="D760" s="260"/>
      <c r="E760" s="261">
        <f t="shared" ref="E760:AB760" ca="1" si="276">IF(E615=IFERROR(OFFSET(E615,0,-$R365)+0,0),0,-$M150)</f>
        <v>0</v>
      </c>
      <c r="F760" s="262">
        <f t="shared" ca="1" si="276"/>
        <v>0</v>
      </c>
      <c r="G760" s="262">
        <f t="shared" ca="1" si="276"/>
        <v>0</v>
      </c>
      <c r="H760" s="262">
        <f t="shared" ca="1" si="276"/>
        <v>0</v>
      </c>
      <c r="I760" s="262">
        <f t="shared" ca="1" si="276"/>
        <v>0</v>
      </c>
      <c r="J760" s="262">
        <f t="shared" ca="1" si="276"/>
        <v>0</v>
      </c>
      <c r="K760" s="262">
        <f t="shared" ca="1" si="276"/>
        <v>0</v>
      </c>
      <c r="L760" s="262">
        <f t="shared" ca="1" si="276"/>
        <v>0</v>
      </c>
      <c r="M760" s="262">
        <f t="shared" ca="1" si="276"/>
        <v>0</v>
      </c>
      <c r="N760" s="262">
        <f t="shared" ca="1" si="276"/>
        <v>0</v>
      </c>
      <c r="O760" s="262">
        <f t="shared" ca="1" si="276"/>
        <v>0</v>
      </c>
      <c r="P760" s="262">
        <f t="shared" ca="1" si="276"/>
        <v>0</v>
      </c>
      <c r="Q760" s="262">
        <f t="shared" ca="1" si="276"/>
        <v>0</v>
      </c>
      <c r="R760" s="262">
        <f t="shared" ca="1" si="276"/>
        <v>0</v>
      </c>
      <c r="S760" s="262">
        <f t="shared" ca="1" si="276"/>
        <v>0</v>
      </c>
      <c r="T760" s="262">
        <f t="shared" ca="1" si="276"/>
        <v>0</v>
      </c>
      <c r="U760" s="262">
        <f t="shared" ca="1" si="276"/>
        <v>0</v>
      </c>
      <c r="V760" s="262">
        <f t="shared" ca="1" si="276"/>
        <v>0</v>
      </c>
      <c r="W760" s="262">
        <f t="shared" ca="1" si="276"/>
        <v>0</v>
      </c>
      <c r="X760" s="262">
        <f t="shared" ca="1" si="276"/>
        <v>0</v>
      </c>
      <c r="Y760" s="262">
        <f t="shared" ca="1" si="276"/>
        <v>0</v>
      </c>
      <c r="Z760" s="262">
        <f t="shared" ca="1" si="276"/>
        <v>0</v>
      </c>
      <c r="AA760" s="262">
        <f t="shared" ca="1" si="276"/>
        <v>0</v>
      </c>
      <c r="AB760" s="262">
        <f t="shared" ca="1" si="276"/>
        <v>0</v>
      </c>
    </row>
    <row r="761" spans="2:28" outlineLevel="1">
      <c r="B761" s="556">
        <f t="shared" si="271"/>
        <v>0</v>
      </c>
      <c r="C761" s="212">
        <f t="shared" si="271"/>
        <v>0</v>
      </c>
      <c r="D761" s="260"/>
      <c r="E761" s="261">
        <f t="shared" ref="E761:AB761" ca="1" si="277">IF(E616=IFERROR(OFFSET(E616,0,-$R366)+0,0),0,-$M151)</f>
        <v>0</v>
      </c>
      <c r="F761" s="262">
        <f t="shared" ca="1" si="277"/>
        <v>0</v>
      </c>
      <c r="G761" s="262">
        <f t="shared" ca="1" si="277"/>
        <v>0</v>
      </c>
      <c r="H761" s="262">
        <f t="shared" ca="1" si="277"/>
        <v>0</v>
      </c>
      <c r="I761" s="262">
        <f t="shared" ca="1" si="277"/>
        <v>0</v>
      </c>
      <c r="J761" s="262">
        <f t="shared" ca="1" si="277"/>
        <v>0</v>
      </c>
      <c r="K761" s="262">
        <f t="shared" ca="1" si="277"/>
        <v>0</v>
      </c>
      <c r="L761" s="262">
        <f t="shared" ca="1" si="277"/>
        <v>0</v>
      </c>
      <c r="M761" s="262">
        <f t="shared" ca="1" si="277"/>
        <v>0</v>
      </c>
      <c r="N761" s="262">
        <f t="shared" ca="1" si="277"/>
        <v>0</v>
      </c>
      <c r="O761" s="262">
        <f t="shared" ca="1" si="277"/>
        <v>0</v>
      </c>
      <c r="P761" s="262">
        <f t="shared" ca="1" si="277"/>
        <v>0</v>
      </c>
      <c r="Q761" s="262">
        <f t="shared" ca="1" si="277"/>
        <v>0</v>
      </c>
      <c r="R761" s="262">
        <f t="shared" ca="1" si="277"/>
        <v>0</v>
      </c>
      <c r="S761" s="262">
        <f t="shared" ca="1" si="277"/>
        <v>0</v>
      </c>
      <c r="T761" s="262">
        <f t="shared" ca="1" si="277"/>
        <v>0</v>
      </c>
      <c r="U761" s="262">
        <f t="shared" ca="1" si="277"/>
        <v>0</v>
      </c>
      <c r="V761" s="262">
        <f t="shared" ca="1" si="277"/>
        <v>0</v>
      </c>
      <c r="W761" s="262">
        <f t="shared" ca="1" si="277"/>
        <v>0</v>
      </c>
      <c r="X761" s="262">
        <f t="shared" ca="1" si="277"/>
        <v>0</v>
      </c>
      <c r="Y761" s="262">
        <f t="shared" ca="1" si="277"/>
        <v>0</v>
      </c>
      <c r="Z761" s="262">
        <f t="shared" ca="1" si="277"/>
        <v>0</v>
      </c>
      <c r="AA761" s="262">
        <f t="shared" ca="1" si="277"/>
        <v>0</v>
      </c>
      <c r="AB761" s="262">
        <f t="shared" ca="1" si="277"/>
        <v>0</v>
      </c>
    </row>
    <row r="762" spans="2:28" outlineLevel="1">
      <c r="B762" s="556">
        <f t="shared" si="271"/>
        <v>0</v>
      </c>
      <c r="C762" s="212">
        <f t="shared" si="271"/>
        <v>0</v>
      </c>
      <c r="D762" s="260"/>
      <c r="E762" s="261">
        <f t="shared" ref="E762:AB762" ca="1" si="278">IF(E617=IFERROR(OFFSET(E617,0,-$R367)+0,0),0,-$M152)</f>
        <v>0</v>
      </c>
      <c r="F762" s="262">
        <f t="shared" ca="1" si="278"/>
        <v>0</v>
      </c>
      <c r="G762" s="262">
        <f t="shared" ca="1" si="278"/>
        <v>0</v>
      </c>
      <c r="H762" s="262">
        <f t="shared" ca="1" si="278"/>
        <v>0</v>
      </c>
      <c r="I762" s="262">
        <f t="shared" ca="1" si="278"/>
        <v>0</v>
      </c>
      <c r="J762" s="262">
        <f t="shared" ca="1" si="278"/>
        <v>0</v>
      </c>
      <c r="K762" s="262">
        <f t="shared" ca="1" si="278"/>
        <v>0</v>
      </c>
      <c r="L762" s="262">
        <f t="shared" ca="1" si="278"/>
        <v>0</v>
      </c>
      <c r="M762" s="262">
        <f t="shared" ca="1" si="278"/>
        <v>0</v>
      </c>
      <c r="N762" s="262">
        <f t="shared" ca="1" si="278"/>
        <v>0</v>
      </c>
      <c r="O762" s="262">
        <f t="shared" ca="1" si="278"/>
        <v>0</v>
      </c>
      <c r="P762" s="262">
        <f t="shared" ca="1" si="278"/>
        <v>0</v>
      </c>
      <c r="Q762" s="262">
        <f t="shared" ca="1" si="278"/>
        <v>0</v>
      </c>
      <c r="R762" s="262">
        <f t="shared" ca="1" si="278"/>
        <v>0</v>
      </c>
      <c r="S762" s="262">
        <f t="shared" ca="1" si="278"/>
        <v>0</v>
      </c>
      <c r="T762" s="262">
        <f t="shared" ca="1" si="278"/>
        <v>0</v>
      </c>
      <c r="U762" s="262">
        <f t="shared" ca="1" si="278"/>
        <v>0</v>
      </c>
      <c r="V762" s="262">
        <f t="shared" ca="1" si="278"/>
        <v>0</v>
      </c>
      <c r="W762" s="262">
        <f t="shared" ca="1" si="278"/>
        <v>0</v>
      </c>
      <c r="X762" s="262">
        <f t="shared" ca="1" si="278"/>
        <v>0</v>
      </c>
      <c r="Y762" s="262">
        <f t="shared" ca="1" si="278"/>
        <v>0</v>
      </c>
      <c r="Z762" s="262">
        <f t="shared" ca="1" si="278"/>
        <v>0</v>
      </c>
      <c r="AA762" s="262">
        <f t="shared" ca="1" si="278"/>
        <v>0</v>
      </c>
      <c r="AB762" s="262">
        <f t="shared" ca="1" si="278"/>
        <v>0</v>
      </c>
    </row>
    <row r="763" spans="2:28" outlineLevel="1">
      <c r="B763" s="556">
        <f t="shared" si="271"/>
        <v>0</v>
      </c>
      <c r="C763" s="212">
        <f t="shared" si="271"/>
        <v>0</v>
      </c>
      <c r="D763" s="260"/>
      <c r="E763" s="261">
        <f t="shared" ref="E763:AB763" ca="1" si="279">IF(E618=IFERROR(OFFSET(E618,0,-$R368)+0,0),0,-$M153)</f>
        <v>0</v>
      </c>
      <c r="F763" s="262">
        <f t="shared" ca="1" si="279"/>
        <v>0</v>
      </c>
      <c r="G763" s="262">
        <f t="shared" ca="1" si="279"/>
        <v>0</v>
      </c>
      <c r="H763" s="262">
        <f t="shared" ca="1" si="279"/>
        <v>0</v>
      </c>
      <c r="I763" s="262">
        <f t="shared" ca="1" si="279"/>
        <v>0</v>
      </c>
      <c r="J763" s="262">
        <f t="shared" ca="1" si="279"/>
        <v>0</v>
      </c>
      <c r="K763" s="262">
        <f t="shared" ca="1" si="279"/>
        <v>0</v>
      </c>
      <c r="L763" s="262">
        <f t="shared" ca="1" si="279"/>
        <v>0</v>
      </c>
      <c r="M763" s="262">
        <f t="shared" ca="1" si="279"/>
        <v>0</v>
      </c>
      <c r="N763" s="262">
        <f t="shared" ca="1" si="279"/>
        <v>0</v>
      </c>
      <c r="O763" s="262">
        <f t="shared" ca="1" si="279"/>
        <v>0</v>
      </c>
      <c r="P763" s="262">
        <f t="shared" ca="1" si="279"/>
        <v>0</v>
      </c>
      <c r="Q763" s="262">
        <f t="shared" ca="1" si="279"/>
        <v>0</v>
      </c>
      <c r="R763" s="262">
        <f t="shared" ca="1" si="279"/>
        <v>0</v>
      </c>
      <c r="S763" s="262">
        <f t="shared" ca="1" si="279"/>
        <v>0</v>
      </c>
      <c r="T763" s="262">
        <f t="shared" ca="1" si="279"/>
        <v>0</v>
      </c>
      <c r="U763" s="262">
        <f t="shared" ca="1" si="279"/>
        <v>0</v>
      </c>
      <c r="V763" s="262">
        <f t="shared" ca="1" si="279"/>
        <v>0</v>
      </c>
      <c r="W763" s="262">
        <f t="shared" ca="1" si="279"/>
        <v>0</v>
      </c>
      <c r="X763" s="262">
        <f t="shared" ca="1" si="279"/>
        <v>0</v>
      </c>
      <c r="Y763" s="262">
        <f t="shared" ca="1" si="279"/>
        <v>0</v>
      </c>
      <c r="Z763" s="262">
        <f t="shared" ca="1" si="279"/>
        <v>0</v>
      </c>
      <c r="AA763" s="262">
        <f t="shared" ca="1" si="279"/>
        <v>0</v>
      </c>
      <c r="AB763" s="262">
        <f t="shared" ca="1" si="279"/>
        <v>0</v>
      </c>
    </row>
    <row r="764" spans="2:28" outlineLevel="1">
      <c r="B764" s="556">
        <f t="shared" si="271"/>
        <v>0</v>
      </c>
      <c r="C764" s="212">
        <f t="shared" si="271"/>
        <v>0</v>
      </c>
      <c r="D764" s="260"/>
      <c r="E764" s="261">
        <f t="shared" ref="E764:AB764" ca="1" si="280">IF(E619=IFERROR(OFFSET(E619,0,-$R369)+0,0),0,-$M154)</f>
        <v>0</v>
      </c>
      <c r="F764" s="262">
        <f t="shared" ca="1" si="280"/>
        <v>0</v>
      </c>
      <c r="G764" s="262">
        <f t="shared" ca="1" si="280"/>
        <v>0</v>
      </c>
      <c r="H764" s="262">
        <f t="shared" ca="1" si="280"/>
        <v>0</v>
      </c>
      <c r="I764" s="262">
        <f t="shared" ca="1" si="280"/>
        <v>0</v>
      </c>
      <c r="J764" s="262">
        <f t="shared" ca="1" si="280"/>
        <v>0</v>
      </c>
      <c r="K764" s="262">
        <f t="shared" ca="1" si="280"/>
        <v>0</v>
      </c>
      <c r="L764" s="262">
        <f t="shared" ca="1" si="280"/>
        <v>0</v>
      </c>
      <c r="M764" s="262">
        <f t="shared" ca="1" si="280"/>
        <v>0</v>
      </c>
      <c r="N764" s="262">
        <f t="shared" ca="1" si="280"/>
        <v>0</v>
      </c>
      <c r="O764" s="262">
        <f t="shared" ca="1" si="280"/>
        <v>0</v>
      </c>
      <c r="P764" s="262">
        <f t="shared" ca="1" si="280"/>
        <v>0</v>
      </c>
      <c r="Q764" s="262">
        <f t="shared" ca="1" si="280"/>
        <v>0</v>
      </c>
      <c r="R764" s="262">
        <f t="shared" ca="1" si="280"/>
        <v>0</v>
      </c>
      <c r="S764" s="262">
        <f t="shared" ca="1" si="280"/>
        <v>0</v>
      </c>
      <c r="T764" s="262">
        <f t="shared" ca="1" si="280"/>
        <v>0</v>
      </c>
      <c r="U764" s="262">
        <f t="shared" ca="1" si="280"/>
        <v>0</v>
      </c>
      <c r="V764" s="262">
        <f t="shared" ca="1" si="280"/>
        <v>0</v>
      </c>
      <c r="W764" s="262">
        <f t="shared" ca="1" si="280"/>
        <v>0</v>
      </c>
      <c r="X764" s="262">
        <f t="shared" ca="1" si="280"/>
        <v>0</v>
      </c>
      <c r="Y764" s="262">
        <f t="shared" ca="1" si="280"/>
        <v>0</v>
      </c>
      <c r="Z764" s="262">
        <f t="shared" ca="1" si="280"/>
        <v>0</v>
      </c>
      <c r="AA764" s="262">
        <f t="shared" ca="1" si="280"/>
        <v>0</v>
      </c>
      <c r="AB764" s="262">
        <f t="shared" ca="1" si="280"/>
        <v>0</v>
      </c>
    </row>
    <row r="765" spans="2:28" outlineLevel="1">
      <c r="B765" s="556">
        <f t="shared" si="271"/>
        <v>0</v>
      </c>
      <c r="C765" s="212">
        <f t="shared" si="271"/>
        <v>0</v>
      </c>
      <c r="D765" s="260"/>
      <c r="E765" s="261">
        <f t="shared" ref="E765:AB765" ca="1" si="281">IF(E620=IFERROR(OFFSET(E620,0,-$R370)+0,0),0,-$M155)</f>
        <v>0</v>
      </c>
      <c r="F765" s="262">
        <f t="shared" ca="1" si="281"/>
        <v>0</v>
      </c>
      <c r="G765" s="262">
        <f t="shared" ca="1" si="281"/>
        <v>0</v>
      </c>
      <c r="H765" s="262">
        <f t="shared" ca="1" si="281"/>
        <v>0</v>
      </c>
      <c r="I765" s="262">
        <f t="shared" ca="1" si="281"/>
        <v>0</v>
      </c>
      <c r="J765" s="262">
        <f t="shared" ca="1" si="281"/>
        <v>0</v>
      </c>
      <c r="K765" s="262">
        <f t="shared" ca="1" si="281"/>
        <v>0</v>
      </c>
      <c r="L765" s="262">
        <f t="shared" ca="1" si="281"/>
        <v>0</v>
      </c>
      <c r="M765" s="262">
        <f t="shared" ca="1" si="281"/>
        <v>0</v>
      </c>
      <c r="N765" s="262">
        <f t="shared" ca="1" si="281"/>
        <v>0</v>
      </c>
      <c r="O765" s="262">
        <f t="shared" ca="1" si="281"/>
        <v>0</v>
      </c>
      <c r="P765" s="262">
        <f t="shared" ca="1" si="281"/>
        <v>0</v>
      </c>
      <c r="Q765" s="262">
        <f t="shared" ca="1" si="281"/>
        <v>0</v>
      </c>
      <c r="R765" s="262">
        <f t="shared" ca="1" si="281"/>
        <v>0</v>
      </c>
      <c r="S765" s="262">
        <f t="shared" ca="1" si="281"/>
        <v>0</v>
      </c>
      <c r="T765" s="262">
        <f t="shared" ca="1" si="281"/>
        <v>0</v>
      </c>
      <c r="U765" s="262">
        <f t="shared" ca="1" si="281"/>
        <v>0</v>
      </c>
      <c r="V765" s="262">
        <f t="shared" ca="1" si="281"/>
        <v>0</v>
      </c>
      <c r="W765" s="262">
        <f t="shared" ca="1" si="281"/>
        <v>0</v>
      </c>
      <c r="X765" s="262">
        <f t="shared" ca="1" si="281"/>
        <v>0</v>
      </c>
      <c r="Y765" s="262">
        <f t="shared" ca="1" si="281"/>
        <v>0</v>
      </c>
      <c r="Z765" s="262">
        <f t="shared" ca="1" si="281"/>
        <v>0</v>
      </c>
      <c r="AA765" s="262">
        <f t="shared" ca="1" si="281"/>
        <v>0</v>
      </c>
      <c r="AB765" s="262">
        <f t="shared" ca="1" si="281"/>
        <v>0</v>
      </c>
    </row>
    <row r="766" spans="2:28" outlineLevel="1">
      <c r="B766" s="556">
        <f t="shared" si="271"/>
        <v>0</v>
      </c>
      <c r="C766" s="212">
        <f t="shared" si="271"/>
        <v>0</v>
      </c>
      <c r="D766" s="260"/>
      <c r="E766" s="261">
        <f t="shared" ref="E766:AB766" ca="1" si="282">IF(E621=IFERROR(OFFSET(E621,0,-$R371)+0,0),0,-$M156)</f>
        <v>0</v>
      </c>
      <c r="F766" s="262">
        <f t="shared" ca="1" si="282"/>
        <v>0</v>
      </c>
      <c r="G766" s="262">
        <f t="shared" ca="1" si="282"/>
        <v>0</v>
      </c>
      <c r="H766" s="262">
        <f t="shared" ca="1" si="282"/>
        <v>0</v>
      </c>
      <c r="I766" s="262">
        <f t="shared" ca="1" si="282"/>
        <v>0</v>
      </c>
      <c r="J766" s="262">
        <f t="shared" ca="1" si="282"/>
        <v>0</v>
      </c>
      <c r="K766" s="262">
        <f t="shared" ca="1" si="282"/>
        <v>0</v>
      </c>
      <c r="L766" s="262">
        <f t="shared" ca="1" si="282"/>
        <v>0</v>
      </c>
      <c r="M766" s="262">
        <f t="shared" ca="1" si="282"/>
        <v>0</v>
      </c>
      <c r="N766" s="262">
        <f t="shared" ca="1" si="282"/>
        <v>0</v>
      </c>
      <c r="O766" s="262">
        <f t="shared" ca="1" si="282"/>
        <v>0</v>
      </c>
      <c r="P766" s="262">
        <f t="shared" ca="1" si="282"/>
        <v>0</v>
      </c>
      <c r="Q766" s="262">
        <f t="shared" ca="1" si="282"/>
        <v>0</v>
      </c>
      <c r="R766" s="262">
        <f t="shared" ca="1" si="282"/>
        <v>0</v>
      </c>
      <c r="S766" s="262">
        <f t="shared" ca="1" si="282"/>
        <v>0</v>
      </c>
      <c r="T766" s="262">
        <f t="shared" ca="1" si="282"/>
        <v>0</v>
      </c>
      <c r="U766" s="262">
        <f t="shared" ca="1" si="282"/>
        <v>0</v>
      </c>
      <c r="V766" s="262">
        <f t="shared" ca="1" si="282"/>
        <v>0</v>
      </c>
      <c r="W766" s="262">
        <f t="shared" ca="1" si="282"/>
        <v>0</v>
      </c>
      <c r="X766" s="262">
        <f t="shared" ca="1" si="282"/>
        <v>0</v>
      </c>
      <c r="Y766" s="262">
        <f t="shared" ca="1" si="282"/>
        <v>0</v>
      </c>
      <c r="Z766" s="262">
        <f t="shared" ca="1" si="282"/>
        <v>0</v>
      </c>
      <c r="AA766" s="262">
        <f t="shared" ca="1" si="282"/>
        <v>0</v>
      </c>
      <c r="AB766" s="262">
        <f t="shared" ca="1" si="282"/>
        <v>0</v>
      </c>
    </row>
    <row r="767" spans="2:28" outlineLevel="1">
      <c r="B767" s="556">
        <f t="shared" si="271"/>
        <v>0</v>
      </c>
      <c r="C767" s="212">
        <f t="shared" si="271"/>
        <v>0</v>
      </c>
      <c r="D767" s="260"/>
      <c r="E767" s="261">
        <f t="shared" ref="E767:AB767" ca="1" si="283">IF(E622=IFERROR(OFFSET(E622,0,-$R372)+0,0),0,-$M157)</f>
        <v>0</v>
      </c>
      <c r="F767" s="262">
        <f t="shared" ca="1" si="283"/>
        <v>0</v>
      </c>
      <c r="G767" s="262">
        <f t="shared" ca="1" si="283"/>
        <v>0</v>
      </c>
      <c r="H767" s="262">
        <f t="shared" ca="1" si="283"/>
        <v>0</v>
      </c>
      <c r="I767" s="262">
        <f t="shared" ca="1" si="283"/>
        <v>0</v>
      </c>
      <c r="J767" s="262">
        <f t="shared" ca="1" si="283"/>
        <v>0</v>
      </c>
      <c r="K767" s="262">
        <f t="shared" ca="1" si="283"/>
        <v>0</v>
      </c>
      <c r="L767" s="262">
        <f t="shared" ca="1" si="283"/>
        <v>0</v>
      </c>
      <c r="M767" s="262">
        <f t="shared" ca="1" si="283"/>
        <v>0</v>
      </c>
      <c r="N767" s="262">
        <f t="shared" ca="1" si="283"/>
        <v>0</v>
      </c>
      <c r="O767" s="262">
        <f t="shared" ca="1" si="283"/>
        <v>0</v>
      </c>
      <c r="P767" s="262">
        <f t="shared" ca="1" si="283"/>
        <v>0</v>
      </c>
      <c r="Q767" s="262">
        <f t="shared" ca="1" si="283"/>
        <v>0</v>
      </c>
      <c r="R767" s="262">
        <f t="shared" ca="1" si="283"/>
        <v>0</v>
      </c>
      <c r="S767" s="262">
        <f t="shared" ca="1" si="283"/>
        <v>0</v>
      </c>
      <c r="T767" s="262">
        <f t="shared" ca="1" si="283"/>
        <v>0</v>
      </c>
      <c r="U767" s="262">
        <f t="shared" ca="1" si="283"/>
        <v>0</v>
      </c>
      <c r="V767" s="262">
        <f t="shared" ca="1" si="283"/>
        <v>0</v>
      </c>
      <c r="W767" s="262">
        <f t="shared" ca="1" si="283"/>
        <v>0</v>
      </c>
      <c r="X767" s="262">
        <f t="shared" ca="1" si="283"/>
        <v>0</v>
      </c>
      <c r="Y767" s="262">
        <f t="shared" ca="1" si="283"/>
        <v>0</v>
      </c>
      <c r="Z767" s="262">
        <f t="shared" ca="1" si="283"/>
        <v>0</v>
      </c>
      <c r="AA767" s="262">
        <f t="shared" ca="1" si="283"/>
        <v>0</v>
      </c>
      <c r="AB767" s="262">
        <f t="shared" ca="1" si="283"/>
        <v>0</v>
      </c>
    </row>
    <row r="768" spans="2:28" outlineLevel="1">
      <c r="B768" s="556">
        <f>B734</f>
        <v>0</v>
      </c>
      <c r="C768" s="215">
        <f t="shared" si="271"/>
        <v>0</v>
      </c>
      <c r="D768" s="558"/>
      <c r="E768" s="264">
        <f t="shared" ref="E768:AB768" ca="1" si="284">IF(E623=IFERROR(OFFSET(E623,0,-$R373)+0,0),0,-$M158)</f>
        <v>0</v>
      </c>
      <c r="F768" s="265">
        <f t="shared" ca="1" si="284"/>
        <v>0</v>
      </c>
      <c r="G768" s="265">
        <f t="shared" ca="1" si="284"/>
        <v>0</v>
      </c>
      <c r="H768" s="265">
        <f t="shared" ca="1" si="284"/>
        <v>0</v>
      </c>
      <c r="I768" s="265">
        <f t="shared" ca="1" si="284"/>
        <v>0</v>
      </c>
      <c r="J768" s="265">
        <f t="shared" ca="1" si="284"/>
        <v>0</v>
      </c>
      <c r="K768" s="265">
        <f t="shared" ca="1" si="284"/>
        <v>0</v>
      </c>
      <c r="L768" s="265">
        <f t="shared" ca="1" si="284"/>
        <v>0</v>
      </c>
      <c r="M768" s="265">
        <f t="shared" ca="1" si="284"/>
        <v>0</v>
      </c>
      <c r="N768" s="265">
        <f t="shared" ca="1" si="284"/>
        <v>0</v>
      </c>
      <c r="O768" s="265">
        <f t="shared" ca="1" si="284"/>
        <v>0</v>
      </c>
      <c r="P768" s="265">
        <f t="shared" ca="1" si="284"/>
        <v>0</v>
      </c>
      <c r="Q768" s="265">
        <f t="shared" ca="1" si="284"/>
        <v>0</v>
      </c>
      <c r="R768" s="265">
        <f t="shared" ca="1" si="284"/>
        <v>0</v>
      </c>
      <c r="S768" s="265">
        <f t="shared" ca="1" si="284"/>
        <v>0</v>
      </c>
      <c r="T768" s="265">
        <f t="shared" ca="1" si="284"/>
        <v>0</v>
      </c>
      <c r="U768" s="265">
        <f t="shared" ca="1" si="284"/>
        <v>0</v>
      </c>
      <c r="V768" s="265">
        <f t="shared" ca="1" si="284"/>
        <v>0</v>
      </c>
      <c r="W768" s="265">
        <f t="shared" ca="1" si="284"/>
        <v>0</v>
      </c>
      <c r="X768" s="265">
        <f t="shared" ca="1" si="284"/>
        <v>0</v>
      </c>
      <c r="Y768" s="265">
        <f t="shared" ca="1" si="284"/>
        <v>0</v>
      </c>
      <c r="Z768" s="265">
        <f t="shared" ca="1" si="284"/>
        <v>0</v>
      </c>
      <c r="AA768" s="265">
        <f t="shared" ca="1" si="284"/>
        <v>0</v>
      </c>
      <c r="AB768" s="265">
        <f t="shared" ca="1" si="284"/>
        <v>0</v>
      </c>
    </row>
    <row r="769" spans="3:28" outlineLevel="1">
      <c r="C769" s="21" t="s">
        <v>294</v>
      </c>
      <c r="D769" s="260">
        <f t="shared" ref="D769" si="285">SUM(D739:D768)</f>
        <v>0</v>
      </c>
      <c r="E769" s="261">
        <f ca="1">SUM(E739:E768)</f>
        <v>0</v>
      </c>
      <c r="F769" s="266">
        <f t="shared" ref="F769:AB769" ca="1" si="286">SUM(F739:F768)</f>
        <v>0</v>
      </c>
      <c r="G769" s="266">
        <f t="shared" ca="1" si="286"/>
        <v>0</v>
      </c>
      <c r="H769" s="266">
        <f t="shared" ca="1" si="286"/>
        <v>0</v>
      </c>
      <c r="I769" s="266">
        <f t="shared" ca="1" si="286"/>
        <v>0</v>
      </c>
      <c r="J769" s="266">
        <f t="shared" ca="1" si="286"/>
        <v>0</v>
      </c>
      <c r="K769" s="266">
        <f t="shared" ca="1" si="286"/>
        <v>0</v>
      </c>
      <c r="L769" s="266">
        <f t="shared" ca="1" si="286"/>
        <v>0</v>
      </c>
      <c r="M769" s="266">
        <f t="shared" ca="1" si="286"/>
        <v>0</v>
      </c>
      <c r="N769" s="266">
        <f t="shared" ca="1" si="286"/>
        <v>0</v>
      </c>
      <c r="O769" s="266">
        <f t="shared" ca="1" si="286"/>
        <v>0</v>
      </c>
      <c r="P769" s="266">
        <f t="shared" ca="1" si="286"/>
        <v>0</v>
      </c>
      <c r="Q769" s="266">
        <f t="shared" ca="1" si="286"/>
        <v>0</v>
      </c>
      <c r="R769" s="266">
        <f t="shared" ca="1" si="286"/>
        <v>0</v>
      </c>
      <c r="S769" s="266">
        <f t="shared" ca="1" si="286"/>
        <v>0</v>
      </c>
      <c r="T769" s="266">
        <f t="shared" ca="1" si="286"/>
        <v>0</v>
      </c>
      <c r="U769" s="266">
        <f t="shared" ca="1" si="286"/>
        <v>0</v>
      </c>
      <c r="V769" s="266">
        <f t="shared" ca="1" si="286"/>
        <v>0</v>
      </c>
      <c r="W769" s="266">
        <f t="shared" ca="1" si="286"/>
        <v>0</v>
      </c>
      <c r="X769" s="266">
        <f t="shared" ca="1" si="286"/>
        <v>0</v>
      </c>
      <c r="Y769" s="266">
        <f t="shared" ca="1" si="286"/>
        <v>0</v>
      </c>
      <c r="Z769" s="266">
        <f t="shared" ca="1" si="286"/>
        <v>0</v>
      </c>
      <c r="AA769" s="266">
        <f t="shared" ca="1" si="286"/>
        <v>0</v>
      </c>
      <c r="AB769" s="266">
        <f t="shared" ca="1" si="286"/>
        <v>0</v>
      </c>
    </row>
    <row r="770" spans="3:28" ht="16.5" customHeight="1" outlineLevel="1">
      <c r="C770" s="241" t="s">
        <v>295</v>
      </c>
      <c r="D770" s="260"/>
      <c r="E770" s="261">
        <f t="shared" ref="E770:AB770" si="287">-HLOOKUP(E628,$E$164:$N$165,2,FALSE)*E702</f>
        <v>0</v>
      </c>
      <c r="F770" s="262">
        <f t="shared" si="287"/>
        <v>0</v>
      </c>
      <c r="G770" s="262">
        <f t="shared" si="287"/>
        <v>0</v>
      </c>
      <c r="H770" s="262">
        <f t="shared" si="287"/>
        <v>0</v>
      </c>
      <c r="I770" s="262">
        <f t="shared" si="287"/>
        <v>0</v>
      </c>
      <c r="J770" s="262">
        <f t="shared" si="287"/>
        <v>0</v>
      </c>
      <c r="K770" s="262">
        <f t="shared" si="287"/>
        <v>0</v>
      </c>
      <c r="L770" s="262">
        <f t="shared" si="287"/>
        <v>0</v>
      </c>
      <c r="M770" s="262">
        <f t="shared" si="287"/>
        <v>0</v>
      </c>
      <c r="N770" s="262">
        <f t="shared" si="287"/>
        <v>0</v>
      </c>
      <c r="O770" s="262">
        <f t="shared" si="287"/>
        <v>0</v>
      </c>
      <c r="P770" s="262">
        <f t="shared" si="287"/>
        <v>0</v>
      </c>
      <c r="Q770" s="262">
        <f t="shared" si="287"/>
        <v>0</v>
      </c>
      <c r="R770" s="262">
        <f t="shared" si="287"/>
        <v>0</v>
      </c>
      <c r="S770" s="262">
        <f t="shared" si="287"/>
        <v>0</v>
      </c>
      <c r="T770" s="262">
        <f t="shared" si="287"/>
        <v>0</v>
      </c>
      <c r="U770" s="262">
        <f t="shared" si="287"/>
        <v>0</v>
      </c>
      <c r="V770" s="262">
        <f t="shared" si="287"/>
        <v>0</v>
      </c>
      <c r="W770" s="262">
        <f t="shared" si="287"/>
        <v>0</v>
      </c>
      <c r="X770" s="262">
        <f t="shared" si="287"/>
        <v>0</v>
      </c>
      <c r="Y770" s="262">
        <f t="shared" si="287"/>
        <v>0</v>
      </c>
      <c r="Z770" s="262">
        <f t="shared" si="287"/>
        <v>0</v>
      </c>
      <c r="AA770" s="262">
        <f t="shared" si="287"/>
        <v>0</v>
      </c>
      <c r="AB770" s="262">
        <f t="shared" si="287"/>
        <v>0</v>
      </c>
    </row>
    <row r="771" spans="3:28" outlineLevel="1">
      <c r="C771" s="268" t="s">
        <v>296</v>
      </c>
      <c r="D771" s="263"/>
      <c r="E771" s="264">
        <f>-HLOOKUP(E628,$E$170:$N$171,2,FALSE)*E702</f>
        <v>0</v>
      </c>
      <c r="F771" s="269">
        <f t="shared" ref="F771:AB771" si="288">-HLOOKUP(F628,$E$170:$N$171,2,FALSE)*F702</f>
        <v>0</v>
      </c>
      <c r="G771" s="269">
        <f t="shared" si="288"/>
        <v>0</v>
      </c>
      <c r="H771" s="269">
        <f t="shared" si="288"/>
        <v>0</v>
      </c>
      <c r="I771" s="269">
        <f t="shared" si="288"/>
        <v>0</v>
      </c>
      <c r="J771" s="269">
        <f t="shared" si="288"/>
        <v>0</v>
      </c>
      <c r="K771" s="269">
        <f t="shared" si="288"/>
        <v>0</v>
      </c>
      <c r="L771" s="269">
        <f t="shared" si="288"/>
        <v>0</v>
      </c>
      <c r="M771" s="269">
        <f t="shared" si="288"/>
        <v>0</v>
      </c>
      <c r="N771" s="269">
        <f t="shared" si="288"/>
        <v>0</v>
      </c>
      <c r="O771" s="269">
        <f t="shared" si="288"/>
        <v>0</v>
      </c>
      <c r="P771" s="269">
        <f t="shared" si="288"/>
        <v>0</v>
      </c>
      <c r="Q771" s="269">
        <f t="shared" si="288"/>
        <v>-465.56</v>
      </c>
      <c r="R771" s="269">
        <f t="shared" si="288"/>
        <v>-465.56</v>
      </c>
      <c r="S771" s="269">
        <f t="shared" si="288"/>
        <v>-465.56</v>
      </c>
      <c r="T771" s="269">
        <f t="shared" si="288"/>
        <v>-476.2</v>
      </c>
      <c r="U771" s="269">
        <f t="shared" si="288"/>
        <v>-476.2</v>
      </c>
      <c r="V771" s="269">
        <f t="shared" si="288"/>
        <v>-476.2</v>
      </c>
      <c r="W771" s="269">
        <f t="shared" si="288"/>
        <v>-486.84000000000003</v>
      </c>
      <c r="X771" s="269">
        <f t="shared" si="288"/>
        <v>-486.84000000000003</v>
      </c>
      <c r="Y771" s="269">
        <f t="shared" si="288"/>
        <v>-486.84000000000003</v>
      </c>
      <c r="Z771" s="269">
        <f t="shared" si="288"/>
        <v>-497.48</v>
      </c>
      <c r="AA771" s="269">
        <f t="shared" si="288"/>
        <v>-497.48</v>
      </c>
      <c r="AB771" s="269">
        <f t="shared" si="288"/>
        <v>-497.48</v>
      </c>
    </row>
    <row r="772" spans="3:28" ht="14.25" customHeight="1" outlineLevel="1">
      <c r="C772" s="10"/>
      <c r="D772" s="260"/>
      <c r="E772" s="261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  <c r="AB772" s="262"/>
    </row>
    <row r="773" spans="3:28" outlineLevel="1">
      <c r="C773" s="218" t="s">
        <v>266</v>
      </c>
      <c r="D773" s="260">
        <f>SUM(D702:D771)</f>
        <v>38064</v>
      </c>
      <c r="E773" s="261">
        <f ca="1">SUM(E702,E735:E736,E769:E771)</f>
        <v>39650</v>
      </c>
      <c r="F773" s="262">
        <f t="shared" ref="F773:AB773" ca="1" si="289">SUM(F702,F735:F736,F769:F771)</f>
        <v>39650</v>
      </c>
      <c r="G773" s="262">
        <f t="shared" ca="1" si="289"/>
        <v>42300</v>
      </c>
      <c r="H773" s="262">
        <f t="shared" ca="1" si="289"/>
        <v>40714</v>
      </c>
      <c r="I773" s="262">
        <f t="shared" ca="1" si="289"/>
        <v>40714</v>
      </c>
      <c r="J773" s="262">
        <f t="shared" ca="1" si="289"/>
        <v>43364</v>
      </c>
      <c r="K773" s="262">
        <f t="shared" ca="1" si="289"/>
        <v>41778</v>
      </c>
      <c r="L773" s="262">
        <f t="shared" ca="1" si="289"/>
        <v>41778</v>
      </c>
      <c r="M773" s="262">
        <f t="shared" ca="1" si="289"/>
        <v>44428</v>
      </c>
      <c r="N773" s="262">
        <f t="shared" ca="1" si="289"/>
        <v>42842</v>
      </c>
      <c r="O773" s="262">
        <f t="shared" ca="1" si="289"/>
        <v>42842</v>
      </c>
      <c r="P773" s="262">
        <f t="shared" ca="1" si="289"/>
        <v>45492</v>
      </c>
      <c r="Q773" s="262">
        <f t="shared" ca="1" si="289"/>
        <v>41112.639999999999</v>
      </c>
      <c r="R773" s="262">
        <f t="shared" ca="1" si="289"/>
        <v>41112.639999999999</v>
      </c>
      <c r="S773" s="262">
        <f t="shared" ca="1" si="289"/>
        <v>43762.64</v>
      </c>
      <c r="T773" s="262">
        <f t="shared" ca="1" si="289"/>
        <v>42112.800000000003</v>
      </c>
      <c r="U773" s="262">
        <f t="shared" ca="1" si="289"/>
        <v>42112.800000000003</v>
      </c>
      <c r="V773" s="262">
        <f t="shared" ca="1" si="289"/>
        <v>44762.8</v>
      </c>
      <c r="W773" s="262">
        <f t="shared" ca="1" si="289"/>
        <v>43112.960000000006</v>
      </c>
      <c r="X773" s="262">
        <f t="shared" ca="1" si="289"/>
        <v>43112.960000000006</v>
      </c>
      <c r="Y773" s="262">
        <f t="shared" ca="1" si="289"/>
        <v>45762.960000000006</v>
      </c>
      <c r="Z773" s="262">
        <f t="shared" ca="1" si="289"/>
        <v>44113.119999999995</v>
      </c>
      <c r="AA773" s="262">
        <f t="shared" ca="1" si="289"/>
        <v>44113.119999999995</v>
      </c>
      <c r="AB773" s="262">
        <f t="shared" ca="1" si="289"/>
        <v>46763.119999999995</v>
      </c>
    </row>
    <row r="774" spans="3:28" outlineLevel="1">
      <c r="C774" s="218"/>
      <c r="D774" s="231"/>
      <c r="E774" s="219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3:28" outlineLevel="1">
      <c r="C775" s="23" t="s">
        <v>14</v>
      </c>
      <c r="D775" s="227"/>
      <c r="E775" s="210"/>
      <c r="I775" s="4"/>
      <c r="J775" s="4"/>
      <c r="K775" s="4"/>
      <c r="L775" s="4"/>
      <c r="M775" s="4"/>
    </row>
    <row r="776" spans="3:28" outlineLevel="1">
      <c r="C776" s="232" t="str">
        <f>C871</f>
        <v>Laundry Income</v>
      </c>
      <c r="D776" s="260"/>
      <c r="E776" s="261">
        <f t="shared" ref="E776:AB776" si="290">$I189*E$635</f>
        <v>0</v>
      </c>
      <c r="F776" s="262">
        <f t="shared" si="290"/>
        <v>0</v>
      </c>
      <c r="G776" s="262">
        <f t="shared" si="290"/>
        <v>0</v>
      </c>
      <c r="H776" s="262">
        <f t="shared" si="290"/>
        <v>0</v>
      </c>
      <c r="I776" s="262">
        <f t="shared" si="290"/>
        <v>0</v>
      </c>
      <c r="J776" s="262">
        <f t="shared" si="290"/>
        <v>0</v>
      </c>
      <c r="K776" s="262">
        <f t="shared" si="290"/>
        <v>0</v>
      </c>
      <c r="L776" s="262">
        <f t="shared" si="290"/>
        <v>0</v>
      </c>
      <c r="M776" s="262">
        <f t="shared" si="290"/>
        <v>0</v>
      </c>
      <c r="N776" s="262">
        <f t="shared" si="290"/>
        <v>0</v>
      </c>
      <c r="O776" s="262">
        <f t="shared" si="290"/>
        <v>0</v>
      </c>
      <c r="P776" s="262">
        <f t="shared" si="290"/>
        <v>0</v>
      </c>
      <c r="Q776" s="262">
        <f t="shared" si="290"/>
        <v>0</v>
      </c>
      <c r="R776" s="262">
        <f t="shared" si="290"/>
        <v>0</v>
      </c>
      <c r="S776" s="262">
        <f t="shared" si="290"/>
        <v>0</v>
      </c>
      <c r="T776" s="262">
        <f t="shared" si="290"/>
        <v>0</v>
      </c>
      <c r="U776" s="262">
        <f t="shared" si="290"/>
        <v>0</v>
      </c>
      <c r="V776" s="262">
        <f t="shared" si="290"/>
        <v>0</v>
      </c>
      <c r="W776" s="262">
        <f t="shared" si="290"/>
        <v>0</v>
      </c>
      <c r="X776" s="262">
        <f t="shared" si="290"/>
        <v>0</v>
      </c>
      <c r="Y776" s="262">
        <f t="shared" si="290"/>
        <v>0</v>
      </c>
      <c r="Z776" s="262">
        <f t="shared" si="290"/>
        <v>0</v>
      </c>
      <c r="AA776" s="262">
        <f t="shared" si="290"/>
        <v>0</v>
      </c>
      <c r="AB776" s="262">
        <f t="shared" si="290"/>
        <v>0</v>
      </c>
    </row>
    <row r="777" spans="3:28" outlineLevel="1">
      <c r="C777" s="232" t="str">
        <f t="shared" ref="C777:C792" si="291">C872</f>
        <v>Recovery Fm Deposits (Damages etc)</v>
      </c>
      <c r="D777" s="260"/>
      <c r="E777" s="261">
        <f t="shared" ref="E777:AB777" si="292">$I190*E$635</f>
        <v>0</v>
      </c>
      <c r="F777" s="262">
        <f t="shared" si="292"/>
        <v>0</v>
      </c>
      <c r="G777" s="262">
        <f t="shared" si="292"/>
        <v>0</v>
      </c>
      <c r="H777" s="262">
        <f t="shared" si="292"/>
        <v>0</v>
      </c>
      <c r="I777" s="262">
        <f t="shared" si="292"/>
        <v>0</v>
      </c>
      <c r="J777" s="262">
        <f t="shared" si="292"/>
        <v>0</v>
      </c>
      <c r="K777" s="262">
        <f t="shared" si="292"/>
        <v>0</v>
      </c>
      <c r="L777" s="262">
        <f t="shared" si="292"/>
        <v>0</v>
      </c>
      <c r="M777" s="262">
        <f t="shared" si="292"/>
        <v>0</v>
      </c>
      <c r="N777" s="262">
        <f t="shared" si="292"/>
        <v>0</v>
      </c>
      <c r="O777" s="262">
        <f t="shared" si="292"/>
        <v>0</v>
      </c>
      <c r="P777" s="262">
        <f t="shared" si="292"/>
        <v>0</v>
      </c>
      <c r="Q777" s="262">
        <f t="shared" si="292"/>
        <v>0</v>
      </c>
      <c r="R777" s="262">
        <f t="shared" si="292"/>
        <v>0</v>
      </c>
      <c r="S777" s="262">
        <f t="shared" si="292"/>
        <v>0</v>
      </c>
      <c r="T777" s="262">
        <f t="shared" si="292"/>
        <v>0</v>
      </c>
      <c r="U777" s="262">
        <f t="shared" si="292"/>
        <v>0</v>
      </c>
      <c r="V777" s="262">
        <f t="shared" si="292"/>
        <v>0</v>
      </c>
      <c r="W777" s="262">
        <f t="shared" si="292"/>
        <v>0</v>
      </c>
      <c r="X777" s="262">
        <f t="shared" si="292"/>
        <v>0</v>
      </c>
      <c r="Y777" s="262">
        <f t="shared" si="292"/>
        <v>0</v>
      </c>
      <c r="Z777" s="262">
        <f t="shared" si="292"/>
        <v>0</v>
      </c>
      <c r="AA777" s="262">
        <f t="shared" si="292"/>
        <v>0</v>
      </c>
      <c r="AB777" s="262">
        <f t="shared" si="292"/>
        <v>0</v>
      </c>
    </row>
    <row r="778" spans="3:28" outlineLevel="1">
      <c r="C778" s="232" t="str">
        <f t="shared" si="291"/>
        <v>Recovery from Collections</v>
      </c>
      <c r="D778" s="260"/>
      <c r="E778" s="261">
        <f t="shared" ref="E778:AB778" si="293">$I191*E$635</f>
        <v>0</v>
      </c>
      <c r="F778" s="262">
        <f t="shared" si="293"/>
        <v>0</v>
      </c>
      <c r="G778" s="262">
        <f t="shared" si="293"/>
        <v>0</v>
      </c>
      <c r="H778" s="262">
        <f t="shared" si="293"/>
        <v>0</v>
      </c>
      <c r="I778" s="262">
        <f t="shared" si="293"/>
        <v>0</v>
      </c>
      <c r="J778" s="262">
        <f t="shared" si="293"/>
        <v>0</v>
      </c>
      <c r="K778" s="262">
        <f t="shared" si="293"/>
        <v>0</v>
      </c>
      <c r="L778" s="262">
        <f t="shared" si="293"/>
        <v>0</v>
      </c>
      <c r="M778" s="262">
        <f t="shared" si="293"/>
        <v>0</v>
      </c>
      <c r="N778" s="262">
        <f t="shared" si="293"/>
        <v>0</v>
      </c>
      <c r="O778" s="262">
        <f t="shared" si="293"/>
        <v>0</v>
      </c>
      <c r="P778" s="262">
        <f t="shared" si="293"/>
        <v>0</v>
      </c>
      <c r="Q778" s="262">
        <f t="shared" si="293"/>
        <v>0</v>
      </c>
      <c r="R778" s="262">
        <f t="shared" si="293"/>
        <v>0</v>
      </c>
      <c r="S778" s="262">
        <f t="shared" si="293"/>
        <v>0</v>
      </c>
      <c r="T778" s="262">
        <f t="shared" si="293"/>
        <v>0</v>
      </c>
      <c r="U778" s="262">
        <f t="shared" si="293"/>
        <v>0</v>
      </c>
      <c r="V778" s="262">
        <f t="shared" si="293"/>
        <v>0</v>
      </c>
      <c r="W778" s="262">
        <f t="shared" si="293"/>
        <v>0</v>
      </c>
      <c r="X778" s="262">
        <f t="shared" si="293"/>
        <v>0</v>
      </c>
      <c r="Y778" s="262">
        <f t="shared" si="293"/>
        <v>0</v>
      </c>
      <c r="Z778" s="262">
        <f t="shared" si="293"/>
        <v>0</v>
      </c>
      <c r="AA778" s="262">
        <f t="shared" si="293"/>
        <v>0</v>
      </c>
      <c r="AB778" s="262">
        <f t="shared" si="293"/>
        <v>0</v>
      </c>
    </row>
    <row r="779" spans="3:28" outlineLevel="1">
      <c r="C779" s="232" t="str">
        <f t="shared" si="291"/>
        <v>Application Fees</v>
      </c>
      <c r="D779" s="260"/>
      <c r="E779" s="261">
        <f t="shared" ref="E779:AB779" si="294">$I192*E$635</f>
        <v>0</v>
      </c>
      <c r="F779" s="262">
        <f t="shared" si="294"/>
        <v>0</v>
      </c>
      <c r="G779" s="262">
        <f t="shared" si="294"/>
        <v>0</v>
      </c>
      <c r="H779" s="262">
        <f t="shared" si="294"/>
        <v>0</v>
      </c>
      <c r="I779" s="262">
        <f t="shared" si="294"/>
        <v>0</v>
      </c>
      <c r="J779" s="262">
        <f t="shared" si="294"/>
        <v>0</v>
      </c>
      <c r="K779" s="262">
        <f t="shared" si="294"/>
        <v>0</v>
      </c>
      <c r="L779" s="262">
        <f t="shared" si="294"/>
        <v>0</v>
      </c>
      <c r="M779" s="262">
        <f t="shared" si="294"/>
        <v>0</v>
      </c>
      <c r="N779" s="262">
        <f t="shared" si="294"/>
        <v>0</v>
      </c>
      <c r="O779" s="262">
        <f t="shared" si="294"/>
        <v>0</v>
      </c>
      <c r="P779" s="262">
        <f t="shared" si="294"/>
        <v>0</v>
      </c>
      <c r="Q779" s="262">
        <f t="shared" si="294"/>
        <v>0</v>
      </c>
      <c r="R779" s="262">
        <f t="shared" si="294"/>
        <v>0</v>
      </c>
      <c r="S779" s="262">
        <f t="shared" si="294"/>
        <v>0</v>
      </c>
      <c r="T779" s="262">
        <f t="shared" si="294"/>
        <v>0</v>
      </c>
      <c r="U779" s="262">
        <f t="shared" si="294"/>
        <v>0</v>
      </c>
      <c r="V779" s="262">
        <f t="shared" si="294"/>
        <v>0</v>
      </c>
      <c r="W779" s="262">
        <f t="shared" si="294"/>
        <v>0</v>
      </c>
      <c r="X779" s="262">
        <f t="shared" si="294"/>
        <v>0</v>
      </c>
      <c r="Y779" s="262">
        <f t="shared" si="294"/>
        <v>0</v>
      </c>
      <c r="Z779" s="262">
        <f t="shared" si="294"/>
        <v>0</v>
      </c>
      <c r="AA779" s="262">
        <f t="shared" si="294"/>
        <v>0</v>
      </c>
      <c r="AB779" s="262">
        <f t="shared" si="294"/>
        <v>0</v>
      </c>
    </row>
    <row r="780" spans="3:28" outlineLevel="1">
      <c r="C780" s="232" t="str">
        <f t="shared" si="291"/>
        <v>Cancellation Fees</v>
      </c>
      <c r="D780" s="260"/>
      <c r="E780" s="261">
        <f t="shared" ref="E780:AB780" si="295">$I193*E$635</f>
        <v>0</v>
      </c>
      <c r="F780" s="262">
        <f t="shared" si="295"/>
        <v>0</v>
      </c>
      <c r="G780" s="262">
        <f t="shared" si="295"/>
        <v>0</v>
      </c>
      <c r="H780" s="262">
        <f t="shared" si="295"/>
        <v>0</v>
      </c>
      <c r="I780" s="262">
        <f t="shared" si="295"/>
        <v>0</v>
      </c>
      <c r="J780" s="262">
        <f t="shared" si="295"/>
        <v>0</v>
      </c>
      <c r="K780" s="262">
        <f t="shared" si="295"/>
        <v>0</v>
      </c>
      <c r="L780" s="262">
        <f t="shared" si="295"/>
        <v>0</v>
      </c>
      <c r="M780" s="262">
        <f t="shared" si="295"/>
        <v>0</v>
      </c>
      <c r="N780" s="262">
        <f t="shared" si="295"/>
        <v>0</v>
      </c>
      <c r="O780" s="262">
        <f t="shared" si="295"/>
        <v>0</v>
      </c>
      <c r="P780" s="262">
        <f t="shared" si="295"/>
        <v>0</v>
      </c>
      <c r="Q780" s="262">
        <f t="shared" si="295"/>
        <v>0</v>
      </c>
      <c r="R780" s="262">
        <f t="shared" si="295"/>
        <v>0</v>
      </c>
      <c r="S780" s="262">
        <f t="shared" si="295"/>
        <v>0</v>
      </c>
      <c r="T780" s="262">
        <f t="shared" si="295"/>
        <v>0</v>
      </c>
      <c r="U780" s="262">
        <f t="shared" si="295"/>
        <v>0</v>
      </c>
      <c r="V780" s="262">
        <f t="shared" si="295"/>
        <v>0</v>
      </c>
      <c r="W780" s="262">
        <f t="shared" si="295"/>
        <v>0</v>
      </c>
      <c r="X780" s="262">
        <f t="shared" si="295"/>
        <v>0</v>
      </c>
      <c r="Y780" s="262">
        <f t="shared" si="295"/>
        <v>0</v>
      </c>
      <c r="Z780" s="262">
        <f t="shared" si="295"/>
        <v>0</v>
      </c>
      <c r="AA780" s="262">
        <f t="shared" si="295"/>
        <v>0</v>
      </c>
      <c r="AB780" s="262">
        <f t="shared" si="295"/>
        <v>0</v>
      </c>
    </row>
    <row r="781" spans="3:28" outlineLevel="1">
      <c r="C781" s="232" t="str">
        <f t="shared" si="291"/>
        <v>Pet Rent</v>
      </c>
      <c r="D781" s="260"/>
      <c r="E781" s="261">
        <f t="shared" ref="E781:AB781" si="296">$I194*E$635</f>
        <v>0</v>
      </c>
      <c r="F781" s="262">
        <f t="shared" si="296"/>
        <v>0</v>
      </c>
      <c r="G781" s="262">
        <f t="shared" si="296"/>
        <v>0</v>
      </c>
      <c r="H781" s="262">
        <f t="shared" si="296"/>
        <v>0</v>
      </c>
      <c r="I781" s="262">
        <f t="shared" si="296"/>
        <v>0</v>
      </c>
      <c r="J781" s="262">
        <f t="shared" si="296"/>
        <v>0</v>
      </c>
      <c r="K781" s="262">
        <f t="shared" si="296"/>
        <v>0</v>
      </c>
      <c r="L781" s="262">
        <f t="shared" si="296"/>
        <v>0</v>
      </c>
      <c r="M781" s="262">
        <f t="shared" si="296"/>
        <v>0</v>
      </c>
      <c r="N781" s="262">
        <f t="shared" si="296"/>
        <v>0</v>
      </c>
      <c r="O781" s="262">
        <f t="shared" si="296"/>
        <v>0</v>
      </c>
      <c r="P781" s="262">
        <f t="shared" si="296"/>
        <v>0</v>
      </c>
      <c r="Q781" s="262">
        <f t="shared" si="296"/>
        <v>0</v>
      </c>
      <c r="R781" s="262">
        <f t="shared" si="296"/>
        <v>0</v>
      </c>
      <c r="S781" s="262">
        <f t="shared" si="296"/>
        <v>0</v>
      </c>
      <c r="T781" s="262">
        <f t="shared" si="296"/>
        <v>0</v>
      </c>
      <c r="U781" s="262">
        <f t="shared" si="296"/>
        <v>0</v>
      </c>
      <c r="V781" s="262">
        <f t="shared" si="296"/>
        <v>0</v>
      </c>
      <c r="W781" s="262">
        <f t="shared" si="296"/>
        <v>0</v>
      </c>
      <c r="X781" s="262">
        <f t="shared" si="296"/>
        <v>0</v>
      </c>
      <c r="Y781" s="262">
        <f t="shared" si="296"/>
        <v>0</v>
      </c>
      <c r="Z781" s="262">
        <f t="shared" si="296"/>
        <v>0</v>
      </c>
      <c r="AA781" s="262">
        <f t="shared" si="296"/>
        <v>0</v>
      </c>
      <c r="AB781" s="262">
        <f t="shared" si="296"/>
        <v>0</v>
      </c>
    </row>
    <row r="782" spans="3:28" outlineLevel="1">
      <c r="C782" s="232" t="str">
        <f t="shared" si="291"/>
        <v>Month-to-month Premiums</v>
      </c>
      <c r="D782" s="260"/>
      <c r="E782" s="261">
        <f t="shared" ref="E782:AB782" si="297">$I195*E$635</f>
        <v>0</v>
      </c>
      <c r="F782" s="262">
        <f t="shared" si="297"/>
        <v>0</v>
      </c>
      <c r="G782" s="262">
        <f t="shared" si="297"/>
        <v>0</v>
      </c>
      <c r="H782" s="262">
        <f t="shared" si="297"/>
        <v>0</v>
      </c>
      <c r="I782" s="262">
        <f t="shared" si="297"/>
        <v>0</v>
      </c>
      <c r="J782" s="262">
        <f t="shared" si="297"/>
        <v>0</v>
      </c>
      <c r="K782" s="262">
        <f t="shared" si="297"/>
        <v>0</v>
      </c>
      <c r="L782" s="262">
        <f t="shared" si="297"/>
        <v>0</v>
      </c>
      <c r="M782" s="262">
        <f t="shared" si="297"/>
        <v>0</v>
      </c>
      <c r="N782" s="262">
        <f t="shared" si="297"/>
        <v>0</v>
      </c>
      <c r="O782" s="262">
        <f t="shared" si="297"/>
        <v>0</v>
      </c>
      <c r="P782" s="262">
        <f t="shared" si="297"/>
        <v>0</v>
      </c>
      <c r="Q782" s="262">
        <f t="shared" si="297"/>
        <v>0</v>
      </c>
      <c r="R782" s="262">
        <f t="shared" si="297"/>
        <v>0</v>
      </c>
      <c r="S782" s="262">
        <f t="shared" si="297"/>
        <v>0</v>
      </c>
      <c r="T782" s="262">
        <f t="shared" si="297"/>
        <v>0</v>
      </c>
      <c r="U782" s="262">
        <f t="shared" si="297"/>
        <v>0</v>
      </c>
      <c r="V782" s="262">
        <f t="shared" si="297"/>
        <v>0</v>
      </c>
      <c r="W782" s="262">
        <f t="shared" si="297"/>
        <v>0</v>
      </c>
      <c r="X782" s="262">
        <f t="shared" si="297"/>
        <v>0</v>
      </c>
      <c r="Y782" s="262">
        <f t="shared" si="297"/>
        <v>0</v>
      </c>
      <c r="Z782" s="262">
        <f t="shared" si="297"/>
        <v>0</v>
      </c>
      <c r="AA782" s="262">
        <f t="shared" si="297"/>
        <v>0</v>
      </c>
      <c r="AB782" s="262">
        <f t="shared" si="297"/>
        <v>0</v>
      </c>
    </row>
    <row r="783" spans="3:28" outlineLevel="1">
      <c r="C783" s="232" t="str">
        <f t="shared" si="291"/>
        <v>Late Charges</v>
      </c>
      <c r="D783" s="260"/>
      <c r="E783" s="261">
        <f t="shared" ref="E783:AB783" si="298">$I196*E$635</f>
        <v>0</v>
      </c>
      <c r="F783" s="262">
        <f t="shared" si="298"/>
        <v>0</v>
      </c>
      <c r="G783" s="262">
        <f t="shared" si="298"/>
        <v>0</v>
      </c>
      <c r="H783" s="262">
        <f t="shared" si="298"/>
        <v>0</v>
      </c>
      <c r="I783" s="262">
        <f t="shared" si="298"/>
        <v>0</v>
      </c>
      <c r="J783" s="262">
        <f t="shared" si="298"/>
        <v>0</v>
      </c>
      <c r="K783" s="262">
        <f t="shared" si="298"/>
        <v>0</v>
      </c>
      <c r="L783" s="262">
        <f t="shared" si="298"/>
        <v>0</v>
      </c>
      <c r="M783" s="262">
        <f t="shared" si="298"/>
        <v>0</v>
      </c>
      <c r="N783" s="262">
        <f t="shared" si="298"/>
        <v>0</v>
      </c>
      <c r="O783" s="262">
        <f t="shared" si="298"/>
        <v>0</v>
      </c>
      <c r="P783" s="262">
        <f t="shared" si="298"/>
        <v>0</v>
      </c>
      <c r="Q783" s="262">
        <f t="shared" si="298"/>
        <v>0</v>
      </c>
      <c r="R783" s="262">
        <f t="shared" si="298"/>
        <v>0</v>
      </c>
      <c r="S783" s="262">
        <f t="shared" si="298"/>
        <v>0</v>
      </c>
      <c r="T783" s="262">
        <f t="shared" si="298"/>
        <v>0</v>
      </c>
      <c r="U783" s="262">
        <f t="shared" si="298"/>
        <v>0</v>
      </c>
      <c r="V783" s="262">
        <f t="shared" si="298"/>
        <v>0</v>
      </c>
      <c r="W783" s="262">
        <f t="shared" si="298"/>
        <v>0</v>
      </c>
      <c r="X783" s="262">
        <f t="shared" si="298"/>
        <v>0</v>
      </c>
      <c r="Y783" s="262">
        <f t="shared" si="298"/>
        <v>0</v>
      </c>
      <c r="Z783" s="262">
        <f t="shared" si="298"/>
        <v>0</v>
      </c>
      <c r="AA783" s="262">
        <f t="shared" si="298"/>
        <v>0</v>
      </c>
      <c r="AB783" s="262">
        <f t="shared" si="298"/>
        <v>0</v>
      </c>
    </row>
    <row r="784" spans="3:28" outlineLevel="1">
      <c r="C784" s="232" t="str">
        <f t="shared" si="291"/>
        <v>Credit Fee Income</v>
      </c>
      <c r="D784" s="260"/>
      <c r="E784" s="261">
        <f t="shared" ref="E784:AB784" si="299">$I197*E$635</f>
        <v>0</v>
      </c>
      <c r="F784" s="262">
        <f t="shared" si="299"/>
        <v>0</v>
      </c>
      <c r="G784" s="262">
        <f t="shared" si="299"/>
        <v>0</v>
      </c>
      <c r="H784" s="262">
        <f t="shared" si="299"/>
        <v>0</v>
      </c>
      <c r="I784" s="262">
        <f t="shared" si="299"/>
        <v>0</v>
      </c>
      <c r="J784" s="262">
        <f t="shared" si="299"/>
        <v>0</v>
      </c>
      <c r="K784" s="262">
        <f t="shared" si="299"/>
        <v>0</v>
      </c>
      <c r="L784" s="262">
        <f t="shared" si="299"/>
        <v>0</v>
      </c>
      <c r="M784" s="262">
        <f t="shared" si="299"/>
        <v>0</v>
      </c>
      <c r="N784" s="262">
        <f t="shared" si="299"/>
        <v>0</v>
      </c>
      <c r="O784" s="262">
        <f t="shared" si="299"/>
        <v>0</v>
      </c>
      <c r="P784" s="262">
        <f t="shared" si="299"/>
        <v>0</v>
      </c>
      <c r="Q784" s="262">
        <f t="shared" si="299"/>
        <v>0</v>
      </c>
      <c r="R784" s="262">
        <f t="shared" si="299"/>
        <v>0</v>
      </c>
      <c r="S784" s="262">
        <f t="shared" si="299"/>
        <v>0</v>
      </c>
      <c r="T784" s="262">
        <f t="shared" si="299"/>
        <v>0</v>
      </c>
      <c r="U784" s="262">
        <f t="shared" si="299"/>
        <v>0</v>
      </c>
      <c r="V784" s="262">
        <f t="shared" si="299"/>
        <v>0</v>
      </c>
      <c r="W784" s="262">
        <f t="shared" si="299"/>
        <v>0</v>
      </c>
      <c r="X784" s="262">
        <f t="shared" si="299"/>
        <v>0</v>
      </c>
      <c r="Y784" s="262">
        <f t="shared" si="299"/>
        <v>0</v>
      </c>
      <c r="Z784" s="262">
        <f t="shared" si="299"/>
        <v>0</v>
      </c>
      <c r="AA784" s="262">
        <f t="shared" si="299"/>
        <v>0</v>
      </c>
      <c r="AB784" s="262">
        <f t="shared" si="299"/>
        <v>0</v>
      </c>
    </row>
    <row r="785" spans="3:29" outlineLevel="1">
      <c r="C785" s="232" t="str">
        <f t="shared" si="291"/>
        <v>Vending Income</v>
      </c>
      <c r="D785" s="260"/>
      <c r="E785" s="261">
        <f t="shared" ref="E785:AB785" si="300">$I198*E$635</f>
        <v>0</v>
      </c>
      <c r="F785" s="262">
        <f t="shared" si="300"/>
        <v>0</v>
      </c>
      <c r="G785" s="262">
        <f t="shared" si="300"/>
        <v>0</v>
      </c>
      <c r="H785" s="262">
        <f t="shared" si="300"/>
        <v>0</v>
      </c>
      <c r="I785" s="262">
        <f t="shared" si="300"/>
        <v>0</v>
      </c>
      <c r="J785" s="262">
        <f t="shared" si="300"/>
        <v>0</v>
      </c>
      <c r="K785" s="262">
        <f t="shared" si="300"/>
        <v>0</v>
      </c>
      <c r="L785" s="262">
        <f t="shared" si="300"/>
        <v>0</v>
      </c>
      <c r="M785" s="262">
        <f t="shared" si="300"/>
        <v>0</v>
      </c>
      <c r="N785" s="262">
        <f t="shared" si="300"/>
        <v>0</v>
      </c>
      <c r="O785" s="262">
        <f t="shared" si="300"/>
        <v>0</v>
      </c>
      <c r="P785" s="262">
        <f t="shared" si="300"/>
        <v>0</v>
      </c>
      <c r="Q785" s="262">
        <f t="shared" si="300"/>
        <v>0</v>
      </c>
      <c r="R785" s="262">
        <f t="shared" si="300"/>
        <v>0</v>
      </c>
      <c r="S785" s="262">
        <f t="shared" si="300"/>
        <v>0</v>
      </c>
      <c r="T785" s="262">
        <f t="shared" si="300"/>
        <v>0</v>
      </c>
      <c r="U785" s="262">
        <f t="shared" si="300"/>
        <v>0</v>
      </c>
      <c r="V785" s="262">
        <f t="shared" si="300"/>
        <v>0</v>
      </c>
      <c r="W785" s="262">
        <f t="shared" si="300"/>
        <v>0</v>
      </c>
      <c r="X785" s="262">
        <f t="shared" si="300"/>
        <v>0</v>
      </c>
      <c r="Y785" s="262">
        <f t="shared" si="300"/>
        <v>0</v>
      </c>
      <c r="Z785" s="262">
        <f t="shared" si="300"/>
        <v>0</v>
      </c>
      <c r="AA785" s="262">
        <f t="shared" si="300"/>
        <v>0</v>
      </c>
      <c r="AB785" s="262">
        <f t="shared" si="300"/>
        <v>0</v>
      </c>
    </row>
    <row r="786" spans="3:29" outlineLevel="1">
      <c r="C786" s="232" t="str">
        <f t="shared" si="291"/>
        <v>Utility Reimbursement Income</v>
      </c>
      <c r="D786" s="260"/>
      <c r="E786" s="261">
        <f t="shared" ref="E786:S786" si="301">$I199*E$635</f>
        <v>750</v>
      </c>
      <c r="F786" s="262">
        <f t="shared" si="301"/>
        <v>750</v>
      </c>
      <c r="G786" s="262">
        <f t="shared" si="301"/>
        <v>780</v>
      </c>
      <c r="H786" s="262">
        <f t="shared" si="301"/>
        <v>750</v>
      </c>
      <c r="I786" s="262">
        <f t="shared" si="301"/>
        <v>750</v>
      </c>
      <c r="J786" s="262">
        <f t="shared" si="301"/>
        <v>780</v>
      </c>
      <c r="K786" s="262">
        <f t="shared" si="301"/>
        <v>750</v>
      </c>
      <c r="L786" s="262">
        <f t="shared" si="301"/>
        <v>750</v>
      </c>
      <c r="M786" s="262">
        <f t="shared" si="301"/>
        <v>780</v>
      </c>
      <c r="N786" s="262">
        <f t="shared" si="301"/>
        <v>750</v>
      </c>
      <c r="O786" s="262">
        <f t="shared" si="301"/>
        <v>750</v>
      </c>
      <c r="P786" s="262">
        <f t="shared" si="301"/>
        <v>780</v>
      </c>
      <c r="Q786" s="262">
        <f t="shared" si="301"/>
        <v>750</v>
      </c>
      <c r="R786" s="262">
        <f t="shared" si="301"/>
        <v>750</v>
      </c>
      <c r="S786" s="262">
        <f t="shared" si="301"/>
        <v>780</v>
      </c>
      <c r="T786" s="262">
        <f t="shared" ref="T786:AB786" si="302">$I199*T$635</f>
        <v>750</v>
      </c>
      <c r="U786" s="262">
        <f t="shared" si="302"/>
        <v>750</v>
      </c>
      <c r="V786" s="262">
        <f t="shared" si="302"/>
        <v>780</v>
      </c>
      <c r="W786" s="262">
        <f t="shared" si="302"/>
        <v>750</v>
      </c>
      <c r="X786" s="262">
        <f t="shared" si="302"/>
        <v>750</v>
      </c>
      <c r="Y786" s="262">
        <f t="shared" si="302"/>
        <v>780</v>
      </c>
      <c r="Z786" s="262">
        <f t="shared" si="302"/>
        <v>750</v>
      </c>
      <c r="AA786" s="262">
        <f t="shared" si="302"/>
        <v>750</v>
      </c>
      <c r="AB786" s="262">
        <f t="shared" si="302"/>
        <v>780</v>
      </c>
    </row>
    <row r="787" spans="3:29" outlineLevel="1">
      <c r="C787" s="232" t="str">
        <f t="shared" si="291"/>
        <v>Parking Income</v>
      </c>
      <c r="D787" s="260"/>
      <c r="E787" s="261">
        <f t="shared" ref="E787:S787" si="303">$I200*E$635</f>
        <v>0</v>
      </c>
      <c r="F787" s="262">
        <f t="shared" si="303"/>
        <v>0</v>
      </c>
      <c r="G787" s="262">
        <f t="shared" si="303"/>
        <v>0</v>
      </c>
      <c r="H787" s="262">
        <f t="shared" si="303"/>
        <v>0</v>
      </c>
      <c r="I787" s="262">
        <f t="shared" si="303"/>
        <v>0</v>
      </c>
      <c r="J787" s="262">
        <f t="shared" si="303"/>
        <v>0</v>
      </c>
      <c r="K787" s="262">
        <f t="shared" si="303"/>
        <v>0</v>
      </c>
      <c r="L787" s="262">
        <f t="shared" si="303"/>
        <v>0</v>
      </c>
      <c r="M787" s="262">
        <f t="shared" si="303"/>
        <v>0</v>
      </c>
      <c r="N787" s="262">
        <f t="shared" si="303"/>
        <v>0</v>
      </c>
      <c r="O787" s="262">
        <f t="shared" si="303"/>
        <v>0</v>
      </c>
      <c r="P787" s="262">
        <f t="shared" si="303"/>
        <v>0</v>
      </c>
      <c r="Q787" s="262">
        <f t="shared" si="303"/>
        <v>0</v>
      </c>
      <c r="R787" s="262">
        <f t="shared" si="303"/>
        <v>0</v>
      </c>
      <c r="S787" s="262">
        <f t="shared" si="303"/>
        <v>0</v>
      </c>
      <c r="T787" s="262">
        <f t="shared" ref="T787:AB787" si="304">$I200*T$635</f>
        <v>0</v>
      </c>
      <c r="U787" s="262">
        <f t="shared" si="304"/>
        <v>0</v>
      </c>
      <c r="V787" s="262">
        <f t="shared" si="304"/>
        <v>0</v>
      </c>
      <c r="W787" s="262">
        <f t="shared" si="304"/>
        <v>0</v>
      </c>
      <c r="X787" s="262">
        <f t="shared" si="304"/>
        <v>0</v>
      </c>
      <c r="Y787" s="262">
        <f t="shared" si="304"/>
        <v>0</v>
      </c>
      <c r="Z787" s="262">
        <f t="shared" si="304"/>
        <v>0</v>
      </c>
      <c r="AA787" s="262">
        <f t="shared" si="304"/>
        <v>0</v>
      </c>
      <c r="AB787" s="262">
        <f t="shared" si="304"/>
        <v>0</v>
      </c>
    </row>
    <row r="788" spans="3:29" outlineLevel="1">
      <c r="C788" s="232" t="str">
        <f t="shared" si="291"/>
        <v>Storage Space Income</v>
      </c>
      <c r="D788" s="260"/>
      <c r="E788" s="261">
        <f t="shared" ref="E788:S788" si="305">$I201*E$635</f>
        <v>0</v>
      </c>
      <c r="F788" s="262">
        <f t="shared" si="305"/>
        <v>0</v>
      </c>
      <c r="G788" s="262">
        <f t="shared" si="305"/>
        <v>0</v>
      </c>
      <c r="H788" s="262">
        <f t="shared" si="305"/>
        <v>0</v>
      </c>
      <c r="I788" s="262">
        <f t="shared" si="305"/>
        <v>0</v>
      </c>
      <c r="J788" s="262">
        <f t="shared" si="305"/>
        <v>0</v>
      </c>
      <c r="K788" s="262">
        <f t="shared" si="305"/>
        <v>0</v>
      </c>
      <c r="L788" s="262">
        <f t="shared" si="305"/>
        <v>0</v>
      </c>
      <c r="M788" s="262">
        <f t="shared" si="305"/>
        <v>0</v>
      </c>
      <c r="N788" s="262">
        <f t="shared" si="305"/>
        <v>0</v>
      </c>
      <c r="O788" s="262">
        <f t="shared" si="305"/>
        <v>0</v>
      </c>
      <c r="P788" s="262">
        <f t="shared" si="305"/>
        <v>0</v>
      </c>
      <c r="Q788" s="262">
        <f t="shared" si="305"/>
        <v>0</v>
      </c>
      <c r="R788" s="262">
        <f t="shared" si="305"/>
        <v>0</v>
      </c>
      <c r="S788" s="262">
        <f t="shared" si="305"/>
        <v>0</v>
      </c>
      <c r="T788" s="262">
        <f t="shared" ref="T788:AB788" si="306">$I201*T$635</f>
        <v>0</v>
      </c>
      <c r="U788" s="262">
        <f t="shared" si="306"/>
        <v>0</v>
      </c>
      <c r="V788" s="262">
        <f t="shared" si="306"/>
        <v>0</v>
      </c>
      <c r="W788" s="262">
        <f t="shared" si="306"/>
        <v>0</v>
      </c>
      <c r="X788" s="262">
        <f t="shared" si="306"/>
        <v>0</v>
      </c>
      <c r="Y788" s="262">
        <f t="shared" si="306"/>
        <v>0</v>
      </c>
      <c r="Z788" s="262">
        <f t="shared" si="306"/>
        <v>0</v>
      </c>
      <c r="AA788" s="262">
        <f t="shared" si="306"/>
        <v>0</v>
      </c>
      <c r="AB788" s="262">
        <f t="shared" si="306"/>
        <v>0</v>
      </c>
    </row>
    <row r="789" spans="3:29" outlineLevel="1">
      <c r="C789" s="232" t="str">
        <f t="shared" si="291"/>
        <v>Cleaning Income</v>
      </c>
      <c r="D789" s="260"/>
      <c r="E789" s="261">
        <f t="shared" ref="E789:S789" si="307">$I202*E$635</f>
        <v>0</v>
      </c>
      <c r="F789" s="262">
        <f t="shared" si="307"/>
        <v>0</v>
      </c>
      <c r="G789" s="262">
        <f t="shared" si="307"/>
        <v>0</v>
      </c>
      <c r="H789" s="262">
        <f t="shared" si="307"/>
        <v>0</v>
      </c>
      <c r="I789" s="262">
        <f t="shared" si="307"/>
        <v>0</v>
      </c>
      <c r="J789" s="262">
        <f t="shared" si="307"/>
        <v>0</v>
      </c>
      <c r="K789" s="262">
        <f t="shared" si="307"/>
        <v>0</v>
      </c>
      <c r="L789" s="262">
        <f t="shared" si="307"/>
        <v>0</v>
      </c>
      <c r="M789" s="262">
        <f t="shared" si="307"/>
        <v>0</v>
      </c>
      <c r="N789" s="262">
        <f t="shared" si="307"/>
        <v>0</v>
      </c>
      <c r="O789" s="262">
        <f t="shared" si="307"/>
        <v>0</v>
      </c>
      <c r="P789" s="262">
        <f t="shared" si="307"/>
        <v>0</v>
      </c>
      <c r="Q789" s="262">
        <f t="shared" si="307"/>
        <v>0</v>
      </c>
      <c r="R789" s="262">
        <f t="shared" si="307"/>
        <v>0</v>
      </c>
      <c r="S789" s="262">
        <f t="shared" si="307"/>
        <v>0</v>
      </c>
      <c r="T789" s="262">
        <f t="shared" ref="T789:AB789" si="308">$I202*T$635</f>
        <v>0</v>
      </c>
      <c r="U789" s="262">
        <f t="shared" si="308"/>
        <v>0</v>
      </c>
      <c r="V789" s="262">
        <f t="shared" si="308"/>
        <v>0</v>
      </c>
      <c r="W789" s="262">
        <f t="shared" si="308"/>
        <v>0</v>
      </c>
      <c r="X789" s="262">
        <f t="shared" si="308"/>
        <v>0</v>
      </c>
      <c r="Y789" s="262">
        <f t="shared" si="308"/>
        <v>0</v>
      </c>
      <c r="Z789" s="262">
        <f t="shared" si="308"/>
        <v>0</v>
      </c>
      <c r="AA789" s="262">
        <f t="shared" si="308"/>
        <v>0</v>
      </c>
      <c r="AB789" s="262">
        <f t="shared" si="308"/>
        <v>0</v>
      </c>
    </row>
    <row r="790" spans="3:29" outlineLevel="1">
      <c r="C790" s="232" t="str">
        <f t="shared" si="291"/>
        <v>Furniture Income</v>
      </c>
      <c r="D790" s="260"/>
      <c r="E790" s="261">
        <f t="shared" ref="E790:S790" si="309">$I203*E$635</f>
        <v>0</v>
      </c>
      <c r="F790" s="262">
        <f t="shared" si="309"/>
        <v>0</v>
      </c>
      <c r="G790" s="262">
        <f t="shared" si="309"/>
        <v>0</v>
      </c>
      <c r="H790" s="262">
        <f t="shared" si="309"/>
        <v>0</v>
      </c>
      <c r="I790" s="262">
        <f t="shared" si="309"/>
        <v>0</v>
      </c>
      <c r="J790" s="262">
        <f t="shared" si="309"/>
        <v>0</v>
      </c>
      <c r="K790" s="262">
        <f t="shared" si="309"/>
        <v>0</v>
      </c>
      <c r="L790" s="262">
        <f t="shared" si="309"/>
        <v>0</v>
      </c>
      <c r="M790" s="262">
        <f t="shared" si="309"/>
        <v>0</v>
      </c>
      <c r="N790" s="262">
        <f t="shared" si="309"/>
        <v>0</v>
      </c>
      <c r="O790" s="262">
        <f t="shared" si="309"/>
        <v>0</v>
      </c>
      <c r="P790" s="262">
        <f t="shared" si="309"/>
        <v>0</v>
      </c>
      <c r="Q790" s="262">
        <f t="shared" si="309"/>
        <v>0</v>
      </c>
      <c r="R790" s="262">
        <f t="shared" si="309"/>
        <v>0</v>
      </c>
      <c r="S790" s="262">
        <f t="shared" si="309"/>
        <v>0</v>
      </c>
      <c r="T790" s="262">
        <f t="shared" ref="T790:AB790" si="310">$I203*T$635</f>
        <v>0</v>
      </c>
      <c r="U790" s="262">
        <f t="shared" si="310"/>
        <v>0</v>
      </c>
      <c r="V790" s="262">
        <f t="shared" si="310"/>
        <v>0</v>
      </c>
      <c r="W790" s="262">
        <f t="shared" si="310"/>
        <v>0</v>
      </c>
      <c r="X790" s="262">
        <f t="shared" si="310"/>
        <v>0</v>
      </c>
      <c r="Y790" s="262">
        <f t="shared" si="310"/>
        <v>0</v>
      </c>
      <c r="Z790" s="262">
        <f t="shared" si="310"/>
        <v>0</v>
      </c>
      <c r="AA790" s="262">
        <f t="shared" si="310"/>
        <v>0</v>
      </c>
      <c r="AB790" s="262">
        <f t="shared" si="310"/>
        <v>0</v>
      </c>
    </row>
    <row r="791" spans="3:29" outlineLevel="1">
      <c r="C791" s="232" t="str">
        <f t="shared" si="291"/>
        <v>Legal Fees Reimbursement</v>
      </c>
      <c r="D791" s="260"/>
      <c r="E791" s="261">
        <f t="shared" ref="E791:S791" si="311">$I204*E$635</f>
        <v>0</v>
      </c>
      <c r="F791" s="262">
        <f t="shared" si="311"/>
        <v>0</v>
      </c>
      <c r="G791" s="262">
        <f t="shared" si="311"/>
        <v>0</v>
      </c>
      <c r="H791" s="262">
        <f t="shared" si="311"/>
        <v>0</v>
      </c>
      <c r="I791" s="262">
        <f t="shared" si="311"/>
        <v>0</v>
      </c>
      <c r="J791" s="262">
        <f t="shared" si="311"/>
        <v>0</v>
      </c>
      <c r="K791" s="262">
        <f t="shared" si="311"/>
        <v>0</v>
      </c>
      <c r="L791" s="262">
        <f t="shared" si="311"/>
        <v>0</v>
      </c>
      <c r="M791" s="262">
        <f t="shared" si="311"/>
        <v>0</v>
      </c>
      <c r="N791" s="262">
        <f t="shared" si="311"/>
        <v>0</v>
      </c>
      <c r="O791" s="262">
        <f t="shared" si="311"/>
        <v>0</v>
      </c>
      <c r="P791" s="262">
        <f t="shared" si="311"/>
        <v>0</v>
      </c>
      <c r="Q791" s="262">
        <f t="shared" si="311"/>
        <v>0</v>
      </c>
      <c r="R791" s="262">
        <f t="shared" si="311"/>
        <v>0</v>
      </c>
      <c r="S791" s="262">
        <f t="shared" si="311"/>
        <v>0</v>
      </c>
      <c r="T791" s="262">
        <f t="shared" ref="T791:AB791" si="312">$I204*T$635</f>
        <v>0</v>
      </c>
      <c r="U791" s="262">
        <f t="shared" si="312"/>
        <v>0</v>
      </c>
      <c r="V791" s="262">
        <f t="shared" si="312"/>
        <v>0</v>
      </c>
      <c r="W791" s="262">
        <f t="shared" si="312"/>
        <v>0</v>
      </c>
      <c r="X791" s="262">
        <f t="shared" si="312"/>
        <v>0</v>
      </c>
      <c r="Y791" s="262">
        <f t="shared" si="312"/>
        <v>0</v>
      </c>
      <c r="Z791" s="262">
        <f t="shared" si="312"/>
        <v>0</v>
      </c>
      <c r="AA791" s="262">
        <f t="shared" si="312"/>
        <v>0</v>
      </c>
      <c r="AB791" s="262">
        <f t="shared" si="312"/>
        <v>0</v>
      </c>
    </row>
    <row r="792" spans="3:29" ht="16.5" customHeight="1" outlineLevel="1">
      <c r="C792" s="232" t="str">
        <f t="shared" si="291"/>
        <v>Misc.</v>
      </c>
      <c r="D792" s="263"/>
      <c r="E792" s="264">
        <f t="shared" ref="E792:S792" si="313">$I205*E$635</f>
        <v>0</v>
      </c>
      <c r="F792" s="269">
        <f t="shared" si="313"/>
        <v>0</v>
      </c>
      <c r="G792" s="269">
        <f t="shared" si="313"/>
        <v>0</v>
      </c>
      <c r="H792" s="269">
        <f t="shared" si="313"/>
        <v>0</v>
      </c>
      <c r="I792" s="269">
        <f t="shared" si="313"/>
        <v>0</v>
      </c>
      <c r="J792" s="269">
        <f t="shared" si="313"/>
        <v>0</v>
      </c>
      <c r="K792" s="269">
        <f t="shared" si="313"/>
        <v>0</v>
      </c>
      <c r="L792" s="269">
        <f t="shared" si="313"/>
        <v>0</v>
      </c>
      <c r="M792" s="269">
        <f t="shared" si="313"/>
        <v>0</v>
      </c>
      <c r="N792" s="269">
        <f t="shared" si="313"/>
        <v>0</v>
      </c>
      <c r="O792" s="269">
        <f t="shared" si="313"/>
        <v>0</v>
      </c>
      <c r="P792" s="269">
        <f t="shared" si="313"/>
        <v>0</v>
      </c>
      <c r="Q792" s="269">
        <f t="shared" si="313"/>
        <v>0</v>
      </c>
      <c r="R792" s="269">
        <f t="shared" si="313"/>
        <v>0</v>
      </c>
      <c r="S792" s="269">
        <f t="shared" si="313"/>
        <v>0</v>
      </c>
      <c r="T792" s="269">
        <f t="shared" ref="T792:AB792" si="314">$I205*T$635</f>
        <v>0</v>
      </c>
      <c r="U792" s="269">
        <f t="shared" si="314"/>
        <v>0</v>
      </c>
      <c r="V792" s="269">
        <f t="shared" si="314"/>
        <v>0</v>
      </c>
      <c r="W792" s="269">
        <f t="shared" si="314"/>
        <v>0</v>
      </c>
      <c r="X792" s="269">
        <f t="shared" si="314"/>
        <v>0</v>
      </c>
      <c r="Y792" s="269">
        <f t="shared" si="314"/>
        <v>0</v>
      </c>
      <c r="Z792" s="269">
        <f t="shared" si="314"/>
        <v>0</v>
      </c>
      <c r="AA792" s="269">
        <f t="shared" si="314"/>
        <v>0</v>
      </c>
      <c r="AB792" s="269">
        <f t="shared" si="314"/>
        <v>0</v>
      </c>
    </row>
    <row r="793" spans="3:29" outlineLevel="1">
      <c r="C793" s="83" t="s">
        <v>30</v>
      </c>
      <c r="D793" s="260"/>
      <c r="E793" s="261">
        <f>SUM(E776:E792)</f>
        <v>750</v>
      </c>
      <c r="F793" s="262">
        <f>SUM(F776:F792)</f>
        <v>750</v>
      </c>
      <c r="G793" s="262">
        <f t="shared" ref="G793:N793" si="315">SUM(G776:G792)</f>
        <v>780</v>
      </c>
      <c r="H793" s="262">
        <f t="shared" si="315"/>
        <v>750</v>
      </c>
      <c r="I793" s="262">
        <f t="shared" si="315"/>
        <v>750</v>
      </c>
      <c r="J793" s="262">
        <f t="shared" si="315"/>
        <v>780</v>
      </c>
      <c r="K793" s="262">
        <f t="shared" si="315"/>
        <v>750</v>
      </c>
      <c r="L793" s="262">
        <f t="shared" si="315"/>
        <v>750</v>
      </c>
      <c r="M793" s="262">
        <f t="shared" si="315"/>
        <v>780</v>
      </c>
      <c r="N793" s="262">
        <f t="shared" si="315"/>
        <v>750</v>
      </c>
      <c r="O793" s="262">
        <f>SUM(O776:O792)</f>
        <v>750</v>
      </c>
      <c r="P793" s="262">
        <f>SUM(P776:P792)</f>
        <v>780</v>
      </c>
      <c r="Q793" s="262">
        <f t="shared" ref="Q793:AC793" si="316">SUM(Q776:Q792)</f>
        <v>750</v>
      </c>
      <c r="R793" s="262">
        <f t="shared" si="316"/>
        <v>750</v>
      </c>
      <c r="S793" s="262">
        <f t="shared" si="316"/>
        <v>780</v>
      </c>
      <c r="T793" s="262">
        <f t="shared" si="316"/>
        <v>750</v>
      </c>
      <c r="U793" s="262">
        <f t="shared" si="316"/>
        <v>750</v>
      </c>
      <c r="V793" s="262">
        <f t="shared" si="316"/>
        <v>780</v>
      </c>
      <c r="W793" s="262">
        <f t="shared" si="316"/>
        <v>750</v>
      </c>
      <c r="X793" s="262">
        <f t="shared" si="316"/>
        <v>750</v>
      </c>
      <c r="Y793" s="262">
        <f t="shared" si="316"/>
        <v>780</v>
      </c>
      <c r="Z793" s="262">
        <f t="shared" si="316"/>
        <v>750</v>
      </c>
      <c r="AA793" s="262">
        <f t="shared" si="316"/>
        <v>750</v>
      </c>
      <c r="AB793" s="262">
        <f t="shared" si="316"/>
        <v>780</v>
      </c>
      <c r="AC793" s="262">
        <f t="shared" si="316"/>
        <v>0</v>
      </c>
    </row>
    <row r="794" spans="3:29" outlineLevel="1">
      <c r="C794" s="67"/>
      <c r="D794" s="217"/>
      <c r="E794" s="20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3:29" ht="15" outlineLevel="1" thickBot="1">
      <c r="C795" s="21" t="s">
        <v>259</v>
      </c>
      <c r="D795" s="270">
        <f>D773+D793</f>
        <v>38064</v>
      </c>
      <c r="E795" s="271">
        <f t="shared" ref="E795:AB795" ca="1" si="317">E773+E793</f>
        <v>40400</v>
      </c>
      <c r="F795" s="272">
        <f t="shared" ca="1" si="317"/>
        <v>40400</v>
      </c>
      <c r="G795" s="272">
        <f t="shared" ca="1" si="317"/>
        <v>43080</v>
      </c>
      <c r="H795" s="272">
        <f t="shared" ca="1" si="317"/>
        <v>41464</v>
      </c>
      <c r="I795" s="272">
        <f t="shared" ca="1" si="317"/>
        <v>41464</v>
      </c>
      <c r="J795" s="272">
        <f t="shared" ca="1" si="317"/>
        <v>44144</v>
      </c>
      <c r="K795" s="272">
        <f t="shared" ca="1" si="317"/>
        <v>42528</v>
      </c>
      <c r="L795" s="272">
        <f t="shared" ca="1" si="317"/>
        <v>42528</v>
      </c>
      <c r="M795" s="272">
        <f t="shared" ca="1" si="317"/>
        <v>45208</v>
      </c>
      <c r="N795" s="272">
        <f t="shared" ca="1" si="317"/>
        <v>43592</v>
      </c>
      <c r="O795" s="272">
        <f t="shared" ca="1" si="317"/>
        <v>43592</v>
      </c>
      <c r="P795" s="272">
        <f t="shared" ca="1" si="317"/>
        <v>46272</v>
      </c>
      <c r="Q795" s="272">
        <f t="shared" ca="1" si="317"/>
        <v>41862.639999999999</v>
      </c>
      <c r="R795" s="272">
        <f t="shared" ca="1" si="317"/>
        <v>41862.639999999999</v>
      </c>
      <c r="S795" s="272">
        <f t="shared" ca="1" si="317"/>
        <v>44542.64</v>
      </c>
      <c r="T795" s="272">
        <f t="shared" ca="1" si="317"/>
        <v>42862.8</v>
      </c>
      <c r="U795" s="272">
        <f t="shared" ca="1" si="317"/>
        <v>42862.8</v>
      </c>
      <c r="V795" s="272">
        <f t="shared" ca="1" si="317"/>
        <v>45542.8</v>
      </c>
      <c r="W795" s="272">
        <f t="shared" ca="1" si="317"/>
        <v>43862.960000000006</v>
      </c>
      <c r="X795" s="272">
        <f t="shared" ca="1" si="317"/>
        <v>43862.960000000006</v>
      </c>
      <c r="Y795" s="272">
        <f t="shared" ca="1" si="317"/>
        <v>46542.960000000006</v>
      </c>
      <c r="Z795" s="272">
        <f t="shared" ca="1" si="317"/>
        <v>44863.119999999995</v>
      </c>
      <c r="AA795" s="272">
        <f t="shared" ca="1" si="317"/>
        <v>44863.119999999995</v>
      </c>
      <c r="AB795" s="272">
        <f t="shared" ca="1" si="317"/>
        <v>47543.119999999995</v>
      </c>
    </row>
    <row r="796" spans="3:29" ht="15" outlineLevel="1" thickTop="1">
      <c r="D796" s="220"/>
      <c r="E796" s="221"/>
      <c r="I796" s="4"/>
      <c r="J796" s="4"/>
      <c r="K796" s="4"/>
      <c r="L796" s="4"/>
      <c r="M796" s="4"/>
    </row>
    <row r="797" spans="3:29" outlineLevel="1">
      <c r="E797" s="210"/>
      <c r="I797" s="4"/>
      <c r="J797" s="4"/>
      <c r="K797" s="4"/>
      <c r="L797" s="4"/>
      <c r="M797" s="4"/>
    </row>
    <row r="798" spans="3:29" outlineLevel="1">
      <c r="C798" s="234" t="str">
        <f t="shared" ref="C798:C805" si="318">C224</f>
        <v xml:space="preserve">PAYROLL AND BENEFITS </v>
      </c>
      <c r="D798" s="235"/>
      <c r="E798" s="261">
        <f>-$G224/12*(1+HLOOKUP(E$628,$E$258:$N259,2,FALSE))</f>
        <v>-500</v>
      </c>
      <c r="F798" s="262">
        <f>-$G224/12*(1+HLOOKUP(F$628,$E$258:$N259,2,FALSE))</f>
        <v>-500</v>
      </c>
      <c r="G798" s="262">
        <f>-$G224/12*(1+HLOOKUP(G$628,$E$258:$N259,2,FALSE))</f>
        <v>-500</v>
      </c>
      <c r="H798" s="262">
        <f>-$G224/12*(1+HLOOKUP(H$628,$E$258:$N259,2,FALSE))</f>
        <v>-500</v>
      </c>
      <c r="I798" s="262">
        <f>-$G224/12*(1+HLOOKUP(I$628,$E$258:$N259,2,FALSE))</f>
        <v>-500</v>
      </c>
      <c r="J798" s="262">
        <f>-$G224/12*(1+HLOOKUP(J$628,$E$258:$N259,2,FALSE))</f>
        <v>-500</v>
      </c>
      <c r="K798" s="262">
        <f>-$G224/12*(1+HLOOKUP(K$628,$E$258:$N259,2,FALSE))</f>
        <v>-500</v>
      </c>
      <c r="L798" s="262">
        <f>-$G224/12*(1+HLOOKUP(L$628,$E$258:$N259,2,FALSE))</f>
        <v>-500</v>
      </c>
      <c r="M798" s="262">
        <f>-$G224/12*(1+HLOOKUP(M$628,$E$258:$N259,2,FALSE))</f>
        <v>-500</v>
      </c>
      <c r="N798" s="262">
        <f>-$G224/12*(1+HLOOKUP(N$628,$E$258:$N259,2,FALSE))</f>
        <v>-500</v>
      </c>
      <c r="O798" s="262">
        <f>-$G224/12*(1+HLOOKUP(O$628,$E$258:$N259,2,FALSE))</f>
        <v>-500</v>
      </c>
      <c r="P798" s="262">
        <f>-$G224/12*(1+HLOOKUP(P$628,$E$258:$N259,2,FALSE))</f>
        <v>-500</v>
      </c>
      <c r="Q798" s="262">
        <f>-$G224/12*(1+HLOOKUP(Q$628,$E$258:$N259,2,FALSE))</f>
        <v>-505</v>
      </c>
      <c r="R798" s="262">
        <f>-$G224/12*(1+HLOOKUP(R$628,$E$258:$N259,2,FALSE))</f>
        <v>-505</v>
      </c>
      <c r="S798" s="262">
        <f>-$G224/12*(1+HLOOKUP(S$628,$E$258:$N259,2,FALSE))</f>
        <v>-505</v>
      </c>
      <c r="T798" s="262">
        <f>-$G224/12*(1+HLOOKUP(T$628,$E$258:$N259,2,FALSE))</f>
        <v>-505</v>
      </c>
      <c r="U798" s="262">
        <f>-$G224/12*(1+HLOOKUP(U$628,$E$258:$N259,2,FALSE))</f>
        <v>-505</v>
      </c>
      <c r="V798" s="262">
        <f>-$G224/12*(1+HLOOKUP(V$628,$E$258:$N259,2,FALSE))</f>
        <v>-505</v>
      </c>
      <c r="W798" s="262">
        <f>-$G224/12*(1+HLOOKUP(W$628,$E$258:$N259,2,FALSE))</f>
        <v>-505</v>
      </c>
      <c r="X798" s="262">
        <f>-$G224/12*(1+HLOOKUP(X$628,$E$258:$N259,2,FALSE))</f>
        <v>-505</v>
      </c>
      <c r="Y798" s="262">
        <f>-$G224/12*(1+HLOOKUP(Y$628,$E$258:$N259,2,FALSE))</f>
        <v>-505</v>
      </c>
      <c r="Z798" s="262">
        <f>-$G224/12*(1+HLOOKUP(Z$628,$E$258:$N259,2,FALSE))</f>
        <v>-505</v>
      </c>
      <c r="AA798" s="262">
        <f>-$G224/12*(1+HLOOKUP(AA$628,$E$258:$N259,2,FALSE))</f>
        <v>-505</v>
      </c>
      <c r="AB798" s="262">
        <f>-$G224/12*(1+HLOOKUP(AB$628,$E$258:$N259,2,FALSE))</f>
        <v>-505</v>
      </c>
    </row>
    <row r="799" spans="3:29" outlineLevel="1">
      <c r="C799" s="234" t="str">
        <f t="shared" si="318"/>
        <v>MANAGEMENT FEE / LEASING</v>
      </c>
      <c r="D799" s="235"/>
      <c r="E799" s="261">
        <f>-$G225/12*(1+HLOOKUP(E$628,$E$258:$N260,2,FALSE))</f>
        <v>-965.58333333333337</v>
      </c>
      <c r="F799" s="262">
        <f>-$G225/12*(1+HLOOKUP(F$628,$E$258:$N260,2,FALSE))</f>
        <v>-965.58333333333337</v>
      </c>
      <c r="G799" s="262">
        <f>-$G225/12*(1+HLOOKUP(G$628,$E$258:$N260,2,FALSE))</f>
        <v>-965.58333333333337</v>
      </c>
      <c r="H799" s="262">
        <f>-$G225/12*(1+HLOOKUP(H$628,$E$258:$N260,2,FALSE))</f>
        <v>-965.58333333333337</v>
      </c>
      <c r="I799" s="262">
        <f>-$G225/12*(1+HLOOKUP(I$628,$E$258:$N260,2,FALSE))</f>
        <v>-965.58333333333337</v>
      </c>
      <c r="J799" s="262">
        <f>-$G225/12*(1+HLOOKUP(J$628,$E$258:$N260,2,FALSE))</f>
        <v>-965.58333333333337</v>
      </c>
      <c r="K799" s="262">
        <f>-$G225/12*(1+HLOOKUP(K$628,$E$258:$N260,2,FALSE))</f>
        <v>-965.58333333333337</v>
      </c>
      <c r="L799" s="262">
        <f>-$G225/12*(1+HLOOKUP(L$628,$E$258:$N260,2,FALSE))</f>
        <v>-965.58333333333337</v>
      </c>
      <c r="M799" s="262">
        <f>-$G225/12*(1+HLOOKUP(M$628,$E$258:$N260,2,FALSE))</f>
        <v>-965.58333333333337</v>
      </c>
      <c r="N799" s="262">
        <f>-$G225/12*(1+HLOOKUP(N$628,$E$258:$N260,2,FALSE))</f>
        <v>-965.58333333333337</v>
      </c>
      <c r="O799" s="262">
        <f>-$G225/12*(1+HLOOKUP(O$628,$E$258:$N260,2,FALSE))</f>
        <v>-965.58333333333337</v>
      </c>
      <c r="P799" s="262">
        <f>-$G225/12*(1+HLOOKUP(P$628,$E$258:$N260,2,FALSE))</f>
        <v>-965.58333333333337</v>
      </c>
      <c r="Q799" s="262">
        <f>-$G225/12*(1+HLOOKUP(Q$628,$E$258:$N260,2,FALSE))</f>
        <v>-975.23916666666673</v>
      </c>
      <c r="R799" s="262">
        <f>-$G225/12*(1+HLOOKUP(R$628,$E$258:$N260,2,FALSE))</f>
        <v>-975.23916666666673</v>
      </c>
      <c r="S799" s="262">
        <f>-$G225/12*(1+HLOOKUP(S$628,$E$258:$N260,2,FALSE))</f>
        <v>-975.23916666666673</v>
      </c>
      <c r="T799" s="262">
        <f>-$G225/12*(1+HLOOKUP(T$628,$E$258:$N260,2,FALSE))</f>
        <v>-975.23916666666673</v>
      </c>
      <c r="U799" s="262">
        <f>-$G225/12*(1+HLOOKUP(U$628,$E$258:$N260,2,FALSE))</f>
        <v>-975.23916666666673</v>
      </c>
      <c r="V799" s="262">
        <f>-$G225/12*(1+HLOOKUP(V$628,$E$258:$N260,2,FALSE))</f>
        <v>-975.23916666666673</v>
      </c>
      <c r="W799" s="262">
        <f>-$G225/12*(1+HLOOKUP(W$628,$E$258:$N260,2,FALSE))</f>
        <v>-975.23916666666673</v>
      </c>
      <c r="X799" s="262">
        <f>-$G225/12*(1+HLOOKUP(X$628,$E$258:$N260,2,FALSE))</f>
        <v>-975.23916666666673</v>
      </c>
      <c r="Y799" s="262">
        <f>-$G225/12*(1+HLOOKUP(Y$628,$E$258:$N260,2,FALSE))</f>
        <v>-975.23916666666673</v>
      </c>
      <c r="Z799" s="262">
        <f>-$G225/12*(1+HLOOKUP(Z$628,$E$258:$N260,2,FALSE))</f>
        <v>-975.23916666666673</v>
      </c>
      <c r="AA799" s="262">
        <f>-$G225/12*(1+HLOOKUP(AA$628,$E$258:$N260,2,FALSE))</f>
        <v>-975.23916666666673</v>
      </c>
      <c r="AB799" s="262">
        <f>-$G225/12*(1+HLOOKUP(AB$628,$E$258:$N260,2,FALSE))</f>
        <v>-975.23916666666673</v>
      </c>
    </row>
    <row r="800" spans="3:29" outlineLevel="1">
      <c r="C800" s="234" t="str">
        <f t="shared" si="318"/>
        <v>ADMIN. EXPENSES / FEES</v>
      </c>
      <c r="D800" s="235"/>
      <c r="E800" s="261">
        <f>-$G226/12*(1+HLOOKUP(E$628,$E$258:$N261,2,FALSE))</f>
        <v>-125</v>
      </c>
      <c r="F800" s="262">
        <f>-$G226/12*(1+HLOOKUP(F$628,$E$258:$N261,2,FALSE))</f>
        <v>-125</v>
      </c>
      <c r="G800" s="262">
        <f>-$G226/12*(1+HLOOKUP(G$628,$E$258:$N261,2,FALSE))</f>
        <v>-125</v>
      </c>
      <c r="H800" s="262">
        <f>-$G226/12*(1+HLOOKUP(H$628,$E$258:$N261,2,FALSE))</f>
        <v>-125</v>
      </c>
      <c r="I800" s="262">
        <f>-$G226/12*(1+HLOOKUP(I$628,$E$258:$N261,2,FALSE))</f>
        <v>-125</v>
      </c>
      <c r="J800" s="262">
        <f>-$G226/12*(1+HLOOKUP(J$628,$E$258:$N261,2,FALSE))</f>
        <v>-125</v>
      </c>
      <c r="K800" s="262">
        <f>-$G226/12*(1+HLOOKUP(K$628,$E$258:$N261,2,FALSE))</f>
        <v>-125</v>
      </c>
      <c r="L800" s="262">
        <f>-$G226/12*(1+HLOOKUP(L$628,$E$258:$N261,2,FALSE))</f>
        <v>-125</v>
      </c>
      <c r="M800" s="262">
        <f>-$G226/12*(1+HLOOKUP(M$628,$E$258:$N261,2,FALSE))</f>
        <v>-125</v>
      </c>
      <c r="N800" s="262">
        <f>-$G226/12*(1+HLOOKUP(N$628,$E$258:$N261,2,FALSE))</f>
        <v>-125</v>
      </c>
      <c r="O800" s="262">
        <f>-$G226/12*(1+HLOOKUP(O$628,$E$258:$N261,2,FALSE))</f>
        <v>-125</v>
      </c>
      <c r="P800" s="262">
        <f>-$G226/12*(1+HLOOKUP(P$628,$E$258:$N261,2,FALSE))</f>
        <v>-125</v>
      </c>
      <c r="Q800" s="262">
        <f>-$G226/12*(1+HLOOKUP(Q$628,$E$258:$N261,2,FALSE))</f>
        <v>-126.25</v>
      </c>
      <c r="R800" s="262">
        <f>-$G226/12*(1+HLOOKUP(R$628,$E$258:$N261,2,FALSE))</f>
        <v>-126.25</v>
      </c>
      <c r="S800" s="262">
        <f>-$G226/12*(1+HLOOKUP(S$628,$E$258:$N261,2,FALSE))</f>
        <v>-126.25</v>
      </c>
      <c r="T800" s="262">
        <f>-$G226/12*(1+HLOOKUP(T$628,$E$258:$N261,2,FALSE))</f>
        <v>-126.25</v>
      </c>
      <c r="U800" s="262">
        <f>-$G226/12*(1+HLOOKUP(U$628,$E$258:$N261,2,FALSE))</f>
        <v>-126.25</v>
      </c>
      <c r="V800" s="262">
        <f>-$G226/12*(1+HLOOKUP(V$628,$E$258:$N261,2,FALSE))</f>
        <v>-126.25</v>
      </c>
      <c r="W800" s="262">
        <f>-$G226/12*(1+HLOOKUP(W$628,$E$258:$N261,2,FALSE))</f>
        <v>-126.25</v>
      </c>
      <c r="X800" s="262">
        <f>-$G226/12*(1+HLOOKUP(X$628,$E$258:$N261,2,FALSE))</f>
        <v>-126.25</v>
      </c>
      <c r="Y800" s="262">
        <f>-$G226/12*(1+HLOOKUP(Y$628,$E$258:$N261,2,FALSE))</f>
        <v>-126.25</v>
      </c>
      <c r="Z800" s="262">
        <f>-$G226/12*(1+HLOOKUP(Z$628,$E$258:$N261,2,FALSE))</f>
        <v>-126.25</v>
      </c>
      <c r="AA800" s="262">
        <f>-$G226/12*(1+HLOOKUP(AA$628,$E$258:$N261,2,FALSE))</f>
        <v>-126.25</v>
      </c>
      <c r="AB800" s="262">
        <f>-$G226/12*(1+HLOOKUP(AB$628,$E$258:$N261,2,FALSE))</f>
        <v>-126.25</v>
      </c>
    </row>
    <row r="801" spans="3:29" outlineLevel="1">
      <c r="C801" s="234" t="str">
        <f t="shared" si="318"/>
        <v>UTILITIES EXPENSES</v>
      </c>
      <c r="D801" s="235"/>
      <c r="E801" s="261">
        <f>-$G227/12*(1+HLOOKUP(E$628,$E$258:$N262,2,FALSE))</f>
        <v>-750</v>
      </c>
      <c r="F801" s="262">
        <f>-$G227/12*(1+HLOOKUP(F$628,$E$258:$N262,2,FALSE))</f>
        <v>-750</v>
      </c>
      <c r="G801" s="262">
        <f>-$G227/12*(1+HLOOKUP(G$628,$E$258:$N262,2,FALSE))</f>
        <v>-750</v>
      </c>
      <c r="H801" s="262">
        <f>-$G227/12*(1+HLOOKUP(H$628,$E$258:$N262,2,FALSE))</f>
        <v>-750</v>
      </c>
      <c r="I801" s="262">
        <f>-$G227/12*(1+HLOOKUP(I$628,$E$258:$N262,2,FALSE))</f>
        <v>-750</v>
      </c>
      <c r="J801" s="262">
        <f>-$G227/12*(1+HLOOKUP(J$628,$E$258:$N262,2,FALSE))</f>
        <v>-750</v>
      </c>
      <c r="K801" s="262">
        <f>-$G227/12*(1+HLOOKUP(K$628,$E$258:$N262,2,FALSE))</f>
        <v>-750</v>
      </c>
      <c r="L801" s="262">
        <f>-$G227/12*(1+HLOOKUP(L$628,$E$258:$N262,2,FALSE))</f>
        <v>-750</v>
      </c>
      <c r="M801" s="262">
        <f>-$G227/12*(1+HLOOKUP(M$628,$E$258:$N262,2,FALSE))</f>
        <v>-750</v>
      </c>
      <c r="N801" s="262">
        <f>-$G227/12*(1+HLOOKUP(N$628,$E$258:$N262,2,FALSE))</f>
        <v>-750</v>
      </c>
      <c r="O801" s="262">
        <f>-$G227/12*(1+HLOOKUP(O$628,$E$258:$N262,2,FALSE))</f>
        <v>-750</v>
      </c>
      <c r="P801" s="262">
        <f>-$G227/12*(1+HLOOKUP(P$628,$E$258:$N262,2,FALSE))</f>
        <v>-750</v>
      </c>
      <c r="Q801" s="262">
        <f>-$G227/12*(1+HLOOKUP(Q$628,$E$258:$N262,2,FALSE))</f>
        <v>-757.5</v>
      </c>
      <c r="R801" s="262">
        <f>-$G227/12*(1+HLOOKUP(R$628,$E$258:$N262,2,FALSE))</f>
        <v>-757.5</v>
      </c>
      <c r="S801" s="262">
        <f>-$G227/12*(1+HLOOKUP(S$628,$E$258:$N262,2,FALSE))</f>
        <v>-757.5</v>
      </c>
      <c r="T801" s="262">
        <f>-$G227/12*(1+HLOOKUP(T$628,$E$258:$N262,2,FALSE))</f>
        <v>-757.5</v>
      </c>
      <c r="U801" s="262">
        <f>-$G227/12*(1+HLOOKUP(U$628,$E$258:$N262,2,FALSE))</f>
        <v>-757.5</v>
      </c>
      <c r="V801" s="262">
        <f>-$G227/12*(1+HLOOKUP(V$628,$E$258:$N262,2,FALSE))</f>
        <v>-757.5</v>
      </c>
      <c r="W801" s="262">
        <f>-$G227/12*(1+HLOOKUP(W$628,$E$258:$N262,2,FALSE))</f>
        <v>-757.5</v>
      </c>
      <c r="X801" s="262">
        <f>-$G227/12*(1+HLOOKUP(X$628,$E$258:$N262,2,FALSE))</f>
        <v>-757.5</v>
      </c>
      <c r="Y801" s="262">
        <f>-$G227/12*(1+HLOOKUP(Y$628,$E$258:$N262,2,FALSE))</f>
        <v>-757.5</v>
      </c>
      <c r="Z801" s="262">
        <f>-$G227/12*(1+HLOOKUP(Z$628,$E$258:$N262,2,FALSE))</f>
        <v>-757.5</v>
      </c>
      <c r="AA801" s="262">
        <f>-$G227/12*(1+HLOOKUP(AA$628,$E$258:$N262,2,FALSE))</f>
        <v>-757.5</v>
      </c>
      <c r="AB801" s="262">
        <f>-$G227/12*(1+HLOOKUP(AB$628,$E$258:$N262,2,FALSE))</f>
        <v>-757.5</v>
      </c>
    </row>
    <row r="802" spans="3:29" outlineLevel="1">
      <c r="C802" s="234" t="str">
        <f t="shared" si="318"/>
        <v>OPERATIONS AND MAINTENANCE</v>
      </c>
      <c r="D802" s="235"/>
      <c r="E802" s="261">
        <f>-$G228/12*(1+HLOOKUP(E$628,$E$258:$N263,2,FALSE))</f>
        <v>-1329.1666666666667</v>
      </c>
      <c r="F802" s="262">
        <f>-$G228/12*(1+HLOOKUP(F$628,$E$258:$N263,2,FALSE))</f>
        <v>-1329.1666666666667</v>
      </c>
      <c r="G802" s="262">
        <f>-$G228/12*(1+HLOOKUP(G$628,$E$258:$N263,2,FALSE))</f>
        <v>-1329.1666666666667</v>
      </c>
      <c r="H802" s="262">
        <f>-$G228/12*(1+HLOOKUP(H$628,$E$258:$N263,2,FALSE))</f>
        <v>-1329.1666666666667</v>
      </c>
      <c r="I802" s="262">
        <f>-$G228/12*(1+HLOOKUP(I$628,$E$258:$N263,2,FALSE))</f>
        <v>-1329.1666666666667</v>
      </c>
      <c r="J802" s="262">
        <f>-$G228/12*(1+HLOOKUP(J$628,$E$258:$N263,2,FALSE))</f>
        <v>-1329.1666666666667</v>
      </c>
      <c r="K802" s="262">
        <f>-$G228/12*(1+HLOOKUP(K$628,$E$258:$N263,2,FALSE))</f>
        <v>-1329.1666666666667</v>
      </c>
      <c r="L802" s="262">
        <f>-$G228/12*(1+HLOOKUP(L$628,$E$258:$N263,2,FALSE))</f>
        <v>-1329.1666666666667</v>
      </c>
      <c r="M802" s="262">
        <f>-$G228/12*(1+HLOOKUP(M$628,$E$258:$N263,2,FALSE))</f>
        <v>-1329.1666666666667</v>
      </c>
      <c r="N802" s="262">
        <f>-$G228/12*(1+HLOOKUP(N$628,$E$258:$N263,2,FALSE))</f>
        <v>-1329.1666666666667</v>
      </c>
      <c r="O802" s="262">
        <f>-$G228/12*(1+HLOOKUP(O$628,$E$258:$N263,2,FALSE))</f>
        <v>-1329.1666666666667</v>
      </c>
      <c r="P802" s="262">
        <f>-$G228/12*(1+HLOOKUP(P$628,$E$258:$N263,2,FALSE))</f>
        <v>-1329.1666666666667</v>
      </c>
      <c r="Q802" s="262">
        <f>-$G228/12*(1+HLOOKUP(Q$628,$E$258:$N263,2,FALSE))</f>
        <v>-1342.4583333333335</v>
      </c>
      <c r="R802" s="262">
        <f>-$G228/12*(1+HLOOKUP(R$628,$E$258:$N263,2,FALSE))</f>
        <v>-1342.4583333333335</v>
      </c>
      <c r="S802" s="262">
        <f>-$G228/12*(1+HLOOKUP(S$628,$E$258:$N263,2,FALSE))</f>
        <v>-1342.4583333333335</v>
      </c>
      <c r="T802" s="262">
        <f>-$G228/12*(1+HLOOKUP(T$628,$E$258:$N263,2,FALSE))</f>
        <v>-1342.4583333333335</v>
      </c>
      <c r="U802" s="262">
        <f>-$G228/12*(1+HLOOKUP(U$628,$E$258:$N263,2,FALSE))</f>
        <v>-1342.4583333333335</v>
      </c>
      <c r="V802" s="262">
        <f>-$G228/12*(1+HLOOKUP(V$628,$E$258:$N263,2,FALSE))</f>
        <v>-1342.4583333333335</v>
      </c>
      <c r="W802" s="262">
        <f>-$G228/12*(1+HLOOKUP(W$628,$E$258:$N263,2,FALSE))</f>
        <v>-1342.4583333333335</v>
      </c>
      <c r="X802" s="262">
        <f>-$G228/12*(1+HLOOKUP(X$628,$E$258:$N263,2,FALSE))</f>
        <v>-1342.4583333333335</v>
      </c>
      <c r="Y802" s="262">
        <f>-$G228/12*(1+HLOOKUP(Y$628,$E$258:$N263,2,FALSE))</f>
        <v>-1342.4583333333335</v>
      </c>
      <c r="Z802" s="262">
        <f>-$G228/12*(1+HLOOKUP(Z$628,$E$258:$N263,2,FALSE))</f>
        <v>-1342.4583333333335</v>
      </c>
      <c r="AA802" s="262">
        <f>-$G228/12*(1+HLOOKUP(AA$628,$E$258:$N263,2,FALSE))</f>
        <v>-1342.4583333333335</v>
      </c>
      <c r="AB802" s="262">
        <f>-$G228/12*(1+HLOOKUP(AB$628,$E$258:$N263,2,FALSE))</f>
        <v>-1342.4583333333335</v>
      </c>
    </row>
    <row r="803" spans="3:29" outlineLevel="1">
      <c r="C803" s="234" t="str">
        <f t="shared" si="318"/>
        <v>INSURANCE</v>
      </c>
      <c r="D803" s="235"/>
      <c r="E803" s="261">
        <f>-$G229/12*(1+HLOOKUP(E$628,$E$258:$N264,2,FALSE))</f>
        <v>-333.33333333333331</v>
      </c>
      <c r="F803" s="262">
        <f>-$G229/12*(1+HLOOKUP(F$628,$E$258:$N264,2,FALSE))</f>
        <v>-333.33333333333331</v>
      </c>
      <c r="G803" s="262">
        <f>-$G229/12*(1+HLOOKUP(G$628,$E$258:$N264,2,FALSE))</f>
        <v>-333.33333333333331</v>
      </c>
      <c r="H803" s="262">
        <f>-$G229/12*(1+HLOOKUP(H$628,$E$258:$N264,2,FALSE))</f>
        <v>-333.33333333333331</v>
      </c>
      <c r="I803" s="262">
        <f>-$G229/12*(1+HLOOKUP(I$628,$E$258:$N264,2,FALSE))</f>
        <v>-333.33333333333331</v>
      </c>
      <c r="J803" s="262">
        <f>-$G229/12*(1+HLOOKUP(J$628,$E$258:$N264,2,FALSE))</f>
        <v>-333.33333333333331</v>
      </c>
      <c r="K803" s="262">
        <f>-$G229/12*(1+HLOOKUP(K$628,$E$258:$N264,2,FALSE))</f>
        <v>-333.33333333333331</v>
      </c>
      <c r="L803" s="262">
        <f>-$G229/12*(1+HLOOKUP(L$628,$E$258:$N264,2,FALSE))</f>
        <v>-333.33333333333331</v>
      </c>
      <c r="M803" s="262">
        <f>-$G229/12*(1+HLOOKUP(M$628,$E$258:$N264,2,FALSE))</f>
        <v>-333.33333333333331</v>
      </c>
      <c r="N803" s="262">
        <f>-$G229/12*(1+HLOOKUP(N$628,$E$258:$N264,2,FALSE))</f>
        <v>-333.33333333333331</v>
      </c>
      <c r="O803" s="262">
        <f>-$G229/12*(1+HLOOKUP(O$628,$E$258:$N264,2,FALSE))</f>
        <v>-333.33333333333331</v>
      </c>
      <c r="P803" s="262">
        <f>-$G229/12*(1+HLOOKUP(P$628,$E$258:$N264,2,FALSE))</f>
        <v>-333.33333333333331</v>
      </c>
      <c r="Q803" s="262">
        <f>-$G229/12*(1+HLOOKUP(Q$628,$E$258:$N264,2,FALSE))</f>
        <v>-336.66666666666663</v>
      </c>
      <c r="R803" s="262">
        <f>-$G229/12*(1+HLOOKUP(R$628,$E$258:$N264,2,FALSE))</f>
        <v>-336.66666666666663</v>
      </c>
      <c r="S803" s="262">
        <f>-$G229/12*(1+HLOOKUP(S$628,$E$258:$N264,2,FALSE))</f>
        <v>-336.66666666666663</v>
      </c>
      <c r="T803" s="262">
        <f>-$G229/12*(1+HLOOKUP(T$628,$E$258:$N264,2,FALSE))</f>
        <v>-336.66666666666663</v>
      </c>
      <c r="U803" s="262">
        <f>-$G229/12*(1+HLOOKUP(U$628,$E$258:$N264,2,FALSE))</f>
        <v>-336.66666666666663</v>
      </c>
      <c r="V803" s="262">
        <f>-$G229/12*(1+HLOOKUP(V$628,$E$258:$N264,2,FALSE))</f>
        <v>-336.66666666666663</v>
      </c>
      <c r="W803" s="262">
        <f>-$G229/12*(1+HLOOKUP(W$628,$E$258:$N264,2,FALSE))</f>
        <v>-336.66666666666663</v>
      </c>
      <c r="X803" s="262">
        <f>-$G229/12*(1+HLOOKUP(X$628,$E$258:$N264,2,FALSE))</f>
        <v>-336.66666666666663</v>
      </c>
      <c r="Y803" s="262">
        <f>-$G229/12*(1+HLOOKUP(Y$628,$E$258:$N264,2,FALSE))</f>
        <v>-336.66666666666663</v>
      </c>
      <c r="Z803" s="262">
        <f>-$G229/12*(1+HLOOKUP(Z$628,$E$258:$N264,2,FALSE))</f>
        <v>-336.66666666666663</v>
      </c>
      <c r="AA803" s="262">
        <f>-$G229/12*(1+HLOOKUP(AA$628,$E$258:$N264,2,FALSE))</f>
        <v>-336.66666666666663</v>
      </c>
      <c r="AB803" s="262">
        <f>-$G229/12*(1+HLOOKUP(AB$628,$E$258:$N264,2,FALSE))</f>
        <v>-336.66666666666663</v>
      </c>
    </row>
    <row r="804" spans="3:29" outlineLevel="1">
      <c r="C804" s="234" t="str">
        <f t="shared" si="318"/>
        <v>PROPERTY TAX</v>
      </c>
      <c r="D804" s="235"/>
      <c r="E804" s="261">
        <f>-$G230/12*(1+HLOOKUP(E$628,$E$258:$N265,2,FALSE))</f>
        <v>-8646.0833333333339</v>
      </c>
      <c r="F804" s="262">
        <f>-$G230/12*(1+HLOOKUP(F$628,$E$258:$N265,2,FALSE))</f>
        <v>-8646.0833333333339</v>
      </c>
      <c r="G804" s="262">
        <f>-$G230/12*(1+HLOOKUP(G$628,$E$258:$N265,2,FALSE))</f>
        <v>-8646.0833333333339</v>
      </c>
      <c r="H804" s="262">
        <f>-$G230/12*(1+HLOOKUP(H$628,$E$258:$N265,2,FALSE))</f>
        <v>-8646.0833333333339</v>
      </c>
      <c r="I804" s="262">
        <f>-$G230/12*(1+HLOOKUP(I$628,$E$258:$N265,2,FALSE))</f>
        <v>-8646.0833333333339</v>
      </c>
      <c r="J804" s="262">
        <f>-$G230/12*(1+HLOOKUP(J$628,$E$258:$N265,2,FALSE))</f>
        <v>-8646.0833333333339</v>
      </c>
      <c r="K804" s="262">
        <f>-$G230/12*(1+HLOOKUP(K$628,$E$258:$N265,2,FALSE))</f>
        <v>-8646.0833333333339</v>
      </c>
      <c r="L804" s="262">
        <f>-$G230/12*(1+HLOOKUP(L$628,$E$258:$N265,2,FALSE))</f>
        <v>-8646.0833333333339</v>
      </c>
      <c r="M804" s="262">
        <f>-$G230/12*(1+HLOOKUP(M$628,$E$258:$N265,2,FALSE))</f>
        <v>-8646.0833333333339</v>
      </c>
      <c r="N804" s="262">
        <f>-$G230/12*(1+HLOOKUP(N$628,$E$258:$N265,2,FALSE))</f>
        <v>-8646.0833333333339</v>
      </c>
      <c r="O804" s="262">
        <f>-$G230/12*(1+HLOOKUP(O$628,$E$258:$N265,2,FALSE))</f>
        <v>-8646.0833333333339</v>
      </c>
      <c r="P804" s="262">
        <f>-$G230/12*(1+HLOOKUP(P$628,$E$258:$N265,2,FALSE))</f>
        <v>-8646.0833333333339</v>
      </c>
      <c r="Q804" s="262">
        <f>-$G230/12*(1+HLOOKUP(Q$628,$E$258:$N265,2,FALSE))</f>
        <v>-8732.5441666666666</v>
      </c>
      <c r="R804" s="262">
        <f>-$G230/12*(1+HLOOKUP(R$628,$E$258:$N265,2,FALSE))</f>
        <v>-8732.5441666666666</v>
      </c>
      <c r="S804" s="262">
        <f>-$G230/12*(1+HLOOKUP(S$628,$E$258:$N265,2,FALSE))</f>
        <v>-8732.5441666666666</v>
      </c>
      <c r="T804" s="262">
        <f>-$G230/12*(1+HLOOKUP(T$628,$E$258:$N265,2,FALSE))</f>
        <v>-8732.5441666666666</v>
      </c>
      <c r="U804" s="262">
        <f>-$G230/12*(1+HLOOKUP(U$628,$E$258:$N265,2,FALSE))</f>
        <v>-8732.5441666666666</v>
      </c>
      <c r="V804" s="262">
        <f>-$G230/12*(1+HLOOKUP(V$628,$E$258:$N265,2,FALSE))</f>
        <v>-8732.5441666666666</v>
      </c>
      <c r="W804" s="262">
        <f>-$G230/12*(1+HLOOKUP(W$628,$E$258:$N265,2,FALSE))</f>
        <v>-8732.5441666666666</v>
      </c>
      <c r="X804" s="262">
        <f>-$G230/12*(1+HLOOKUP(X$628,$E$258:$N265,2,FALSE))</f>
        <v>-8732.5441666666666</v>
      </c>
      <c r="Y804" s="262">
        <f>-$G230/12*(1+HLOOKUP(Y$628,$E$258:$N265,2,FALSE))</f>
        <v>-8732.5441666666666</v>
      </c>
      <c r="Z804" s="262">
        <f>-$G230/12*(1+HLOOKUP(Z$628,$E$258:$N265,2,FALSE))</f>
        <v>-8732.5441666666666</v>
      </c>
      <c r="AA804" s="262">
        <f>-$G230/12*(1+HLOOKUP(AA$628,$E$258:$N265,2,FALSE))</f>
        <v>-8732.5441666666666</v>
      </c>
      <c r="AB804" s="262">
        <f>-$G230/12*(1+HLOOKUP(AB$628,$E$258:$N265,2,FALSE))</f>
        <v>-8732.5441666666666</v>
      </c>
    </row>
    <row r="805" spans="3:29" outlineLevel="1">
      <c r="C805" s="1073" t="str">
        <f t="shared" si="318"/>
        <v>TURNOVER</v>
      </c>
      <c r="D805" s="235"/>
      <c r="E805" s="261">
        <f>IF($N$339="Turn",-F535*$O$231,0)</f>
        <v>0</v>
      </c>
      <c r="F805" s="262">
        <f t="shared" ref="F805:AB805" si="319">IF($N$339="Turn",-G535*$O$231,0)</f>
        <v>-1500</v>
      </c>
      <c r="G805" s="262">
        <f t="shared" si="319"/>
        <v>0</v>
      </c>
      <c r="H805" s="262">
        <f t="shared" si="319"/>
        <v>0</v>
      </c>
      <c r="I805" s="262">
        <f t="shared" si="319"/>
        <v>-1500</v>
      </c>
      <c r="J805" s="262">
        <f t="shared" si="319"/>
        <v>0</v>
      </c>
      <c r="K805" s="262">
        <f t="shared" si="319"/>
        <v>0</v>
      </c>
      <c r="L805" s="262">
        <f t="shared" si="319"/>
        <v>-1500</v>
      </c>
      <c r="M805" s="262">
        <f t="shared" si="319"/>
        <v>0</v>
      </c>
      <c r="N805" s="262">
        <f t="shared" si="319"/>
        <v>0</v>
      </c>
      <c r="O805" s="262">
        <f t="shared" si="319"/>
        <v>-1500</v>
      </c>
      <c r="P805" s="262">
        <f t="shared" si="319"/>
        <v>0</v>
      </c>
      <c r="Q805" s="262">
        <f t="shared" si="319"/>
        <v>0</v>
      </c>
      <c r="R805" s="262">
        <f t="shared" si="319"/>
        <v>-1500</v>
      </c>
      <c r="S805" s="262">
        <f t="shared" si="319"/>
        <v>0</v>
      </c>
      <c r="T805" s="262">
        <f t="shared" si="319"/>
        <v>0</v>
      </c>
      <c r="U805" s="262">
        <f t="shared" si="319"/>
        <v>-1500</v>
      </c>
      <c r="V805" s="262">
        <f t="shared" si="319"/>
        <v>0</v>
      </c>
      <c r="W805" s="262">
        <f t="shared" si="319"/>
        <v>0</v>
      </c>
      <c r="X805" s="262">
        <f t="shared" si="319"/>
        <v>-1500</v>
      </c>
      <c r="Y805" s="262">
        <f t="shared" si="319"/>
        <v>0</v>
      </c>
      <c r="Z805" s="262">
        <f t="shared" si="319"/>
        <v>0</v>
      </c>
      <c r="AA805" s="262">
        <f t="shared" si="319"/>
        <v>-1500</v>
      </c>
      <c r="AB805" s="262">
        <f t="shared" si="319"/>
        <v>0</v>
      </c>
    </row>
    <row r="806" spans="3:29" outlineLevel="1">
      <c r="D806" s="217"/>
      <c r="E806" s="20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3:29" outlineLevel="1">
      <c r="C807" s="222" t="s">
        <v>17</v>
      </c>
      <c r="D807" s="260">
        <f>SUM(D798:D805)</f>
        <v>0</v>
      </c>
      <c r="E807" s="261">
        <f t="shared" ref="E807:N807" si="320">SUM(E798:E806)</f>
        <v>-12649.166666666668</v>
      </c>
      <c r="F807" s="262">
        <f t="shared" si="320"/>
        <v>-14149.166666666668</v>
      </c>
      <c r="G807" s="262">
        <f t="shared" si="320"/>
        <v>-12649.166666666668</v>
      </c>
      <c r="H807" s="262">
        <f t="shared" si="320"/>
        <v>-12649.166666666668</v>
      </c>
      <c r="I807" s="262">
        <f t="shared" si="320"/>
        <v>-14149.166666666668</v>
      </c>
      <c r="J807" s="262">
        <f t="shared" si="320"/>
        <v>-12649.166666666668</v>
      </c>
      <c r="K807" s="262">
        <f t="shared" si="320"/>
        <v>-12649.166666666668</v>
      </c>
      <c r="L807" s="262">
        <f t="shared" si="320"/>
        <v>-14149.166666666668</v>
      </c>
      <c r="M807" s="262">
        <f t="shared" si="320"/>
        <v>-12649.166666666668</v>
      </c>
      <c r="N807" s="262">
        <f t="shared" si="320"/>
        <v>-12649.166666666668</v>
      </c>
      <c r="O807" s="262">
        <f>SUM(O798:O806)</f>
        <v>-14149.166666666668</v>
      </c>
      <c r="P807" s="262">
        <f>SUM(P798:P806)</f>
        <v>-12649.166666666668</v>
      </c>
      <c r="Q807" s="262">
        <f t="shared" ref="Q807:AB807" si="321">SUM(Q798:Q806)</f>
        <v>-12775.658333333333</v>
      </c>
      <c r="R807" s="262">
        <f t="shared" si="321"/>
        <v>-14275.658333333333</v>
      </c>
      <c r="S807" s="262">
        <f t="shared" si="321"/>
        <v>-12775.658333333333</v>
      </c>
      <c r="T807" s="262">
        <f t="shared" si="321"/>
        <v>-12775.658333333333</v>
      </c>
      <c r="U807" s="262">
        <f t="shared" si="321"/>
        <v>-14275.658333333333</v>
      </c>
      <c r="V807" s="262">
        <f t="shared" si="321"/>
        <v>-12775.658333333333</v>
      </c>
      <c r="W807" s="262">
        <f t="shared" si="321"/>
        <v>-12775.658333333333</v>
      </c>
      <c r="X807" s="262">
        <f t="shared" si="321"/>
        <v>-14275.658333333333</v>
      </c>
      <c r="Y807" s="262">
        <f t="shared" si="321"/>
        <v>-12775.658333333333</v>
      </c>
      <c r="Z807" s="262">
        <f t="shared" si="321"/>
        <v>-12775.658333333333</v>
      </c>
      <c r="AA807" s="262">
        <f t="shared" si="321"/>
        <v>-14275.658333333333</v>
      </c>
      <c r="AB807" s="262">
        <f t="shared" si="321"/>
        <v>-12775.658333333333</v>
      </c>
      <c r="AC807" s="262"/>
    </row>
    <row r="808" spans="3:29" ht="8.25" customHeight="1" outlineLevel="1">
      <c r="C808" s="225"/>
      <c r="D808" s="230"/>
      <c r="E808" s="213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</row>
    <row r="809" spans="3:29" ht="15" outlineLevel="1" thickBot="1">
      <c r="D809" s="236"/>
      <c r="E809" s="237"/>
      <c r="F809" s="238"/>
      <c r="G809" s="238"/>
      <c r="H809" s="238"/>
      <c r="I809" s="238"/>
      <c r="J809" s="233"/>
      <c r="K809" s="233"/>
      <c r="L809" s="238"/>
      <c r="M809" s="233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</row>
    <row r="810" spans="3:29" ht="16.2" outlineLevel="1" thickTop="1">
      <c r="C810" s="224" t="s">
        <v>33</v>
      </c>
      <c r="D810" s="260">
        <f t="shared" ref="D810" si="322">D795-D807</f>
        <v>38064</v>
      </c>
      <c r="E810" s="261">
        <f ca="1">E795+E807</f>
        <v>27750.833333333332</v>
      </c>
      <c r="F810" s="262">
        <f t="shared" ref="F810:AB810" ca="1" si="323">F795+F807</f>
        <v>26250.833333333332</v>
      </c>
      <c r="G810" s="262">
        <f t="shared" ca="1" si="323"/>
        <v>30430.833333333332</v>
      </c>
      <c r="H810" s="262">
        <f t="shared" ca="1" si="323"/>
        <v>28814.833333333332</v>
      </c>
      <c r="I810" s="262">
        <f t="shared" ca="1" si="323"/>
        <v>27314.833333333332</v>
      </c>
      <c r="J810" s="262">
        <f t="shared" ca="1" si="323"/>
        <v>31494.833333333332</v>
      </c>
      <c r="K810" s="262">
        <f t="shared" ca="1" si="323"/>
        <v>29878.833333333332</v>
      </c>
      <c r="L810" s="262">
        <f t="shared" ca="1" si="323"/>
        <v>28378.833333333332</v>
      </c>
      <c r="M810" s="262">
        <f t="shared" ca="1" si="323"/>
        <v>32558.833333333332</v>
      </c>
      <c r="N810" s="262">
        <f t="shared" ca="1" si="323"/>
        <v>30942.833333333332</v>
      </c>
      <c r="O810" s="262">
        <f t="shared" ca="1" si="323"/>
        <v>29442.833333333332</v>
      </c>
      <c r="P810" s="262">
        <f t="shared" ca="1" si="323"/>
        <v>33622.833333333328</v>
      </c>
      <c r="Q810" s="262">
        <f t="shared" ca="1" si="323"/>
        <v>29086.981666666667</v>
      </c>
      <c r="R810" s="262">
        <f t="shared" ca="1" si="323"/>
        <v>27586.981666666667</v>
      </c>
      <c r="S810" s="262">
        <f t="shared" ca="1" si="323"/>
        <v>31766.981666666667</v>
      </c>
      <c r="T810" s="262">
        <f t="shared" ca="1" si="323"/>
        <v>30087.14166666667</v>
      </c>
      <c r="U810" s="262">
        <f t="shared" ca="1" si="323"/>
        <v>28587.14166666667</v>
      </c>
      <c r="V810" s="262">
        <f t="shared" ca="1" si="323"/>
        <v>32767.14166666667</v>
      </c>
      <c r="W810" s="262">
        <f t="shared" ca="1" si="323"/>
        <v>31087.301666666674</v>
      </c>
      <c r="X810" s="262">
        <f t="shared" ca="1" si="323"/>
        <v>29587.301666666674</v>
      </c>
      <c r="Y810" s="262">
        <f t="shared" ca="1" si="323"/>
        <v>33767.301666666674</v>
      </c>
      <c r="Z810" s="262">
        <f t="shared" ca="1" si="323"/>
        <v>32087.461666666662</v>
      </c>
      <c r="AA810" s="262">
        <f t="shared" ca="1" si="323"/>
        <v>30587.461666666662</v>
      </c>
      <c r="AB810" s="262">
        <f t="shared" ca="1" si="323"/>
        <v>34767.461666666662</v>
      </c>
    </row>
    <row r="811" spans="3:29" ht="15.6" outlineLevel="1">
      <c r="C811" s="973" t="s">
        <v>926</v>
      </c>
      <c r="D811" s="260"/>
      <c r="E811" s="261">
        <f>SUM(E812:E813)</f>
        <v>0</v>
      </c>
      <c r="F811" s="262">
        <f t="shared" ref="F811:AB811" si="324">SUM(F812:F813)</f>
        <v>0</v>
      </c>
      <c r="G811" s="262">
        <f t="shared" si="324"/>
        <v>0</v>
      </c>
      <c r="H811" s="262">
        <f t="shared" si="324"/>
        <v>0</v>
      </c>
      <c r="I811" s="262">
        <f t="shared" si="324"/>
        <v>0</v>
      </c>
      <c r="J811" s="262">
        <f t="shared" si="324"/>
        <v>0</v>
      </c>
      <c r="K811" s="262">
        <f t="shared" si="324"/>
        <v>0</v>
      </c>
      <c r="L811" s="262">
        <f t="shared" si="324"/>
        <v>0</v>
      </c>
      <c r="M811" s="262">
        <f t="shared" si="324"/>
        <v>0</v>
      </c>
      <c r="N811" s="262">
        <f t="shared" si="324"/>
        <v>0</v>
      </c>
      <c r="O811" s="262">
        <f t="shared" si="324"/>
        <v>0</v>
      </c>
      <c r="P811" s="262">
        <f t="shared" si="324"/>
        <v>0</v>
      </c>
      <c r="Q811" s="262">
        <f t="shared" si="324"/>
        <v>0</v>
      </c>
      <c r="R811" s="262">
        <f t="shared" si="324"/>
        <v>0</v>
      </c>
      <c r="S811" s="262">
        <f t="shared" si="324"/>
        <v>0</v>
      </c>
      <c r="T811" s="262">
        <f t="shared" si="324"/>
        <v>0</v>
      </c>
      <c r="U811" s="262">
        <f t="shared" si="324"/>
        <v>0</v>
      </c>
      <c r="V811" s="262">
        <f t="shared" si="324"/>
        <v>0</v>
      </c>
      <c r="W811" s="262">
        <f t="shared" si="324"/>
        <v>0</v>
      </c>
      <c r="X811" s="262">
        <f t="shared" si="324"/>
        <v>0</v>
      </c>
      <c r="Y811" s="262">
        <f t="shared" si="324"/>
        <v>0</v>
      </c>
      <c r="Z811" s="262">
        <f t="shared" si="324"/>
        <v>0</v>
      </c>
      <c r="AA811" s="262">
        <f t="shared" si="324"/>
        <v>0</v>
      </c>
      <c r="AB811" s="262">
        <f t="shared" si="324"/>
        <v>0</v>
      </c>
    </row>
    <row r="812" spans="3:29" ht="15.6" outlineLevel="1">
      <c r="C812" s="974" t="s">
        <v>924</v>
      </c>
      <c r="D812" s="260"/>
      <c r="E812" s="261">
        <f>-SUM(E470:E499)*$H$52</f>
        <v>0</v>
      </c>
      <c r="F812" s="262">
        <f t="shared" ref="F812:AB812" si="325">-SUM(F470:F499)*$H$52</f>
        <v>0</v>
      </c>
      <c r="G812" s="262">
        <f t="shared" si="325"/>
        <v>0</v>
      </c>
      <c r="H812" s="262">
        <f t="shared" si="325"/>
        <v>0</v>
      </c>
      <c r="I812" s="262">
        <f t="shared" si="325"/>
        <v>0</v>
      </c>
      <c r="J812" s="262">
        <f t="shared" si="325"/>
        <v>0</v>
      </c>
      <c r="K812" s="262">
        <f t="shared" si="325"/>
        <v>0</v>
      </c>
      <c r="L812" s="262">
        <f t="shared" si="325"/>
        <v>0</v>
      </c>
      <c r="M812" s="262">
        <f t="shared" si="325"/>
        <v>0</v>
      </c>
      <c r="N812" s="262">
        <f t="shared" si="325"/>
        <v>0</v>
      </c>
      <c r="O812" s="262">
        <f t="shared" si="325"/>
        <v>0</v>
      </c>
      <c r="P812" s="262">
        <f t="shared" si="325"/>
        <v>0</v>
      </c>
      <c r="Q812" s="262">
        <f t="shared" si="325"/>
        <v>0</v>
      </c>
      <c r="R812" s="262">
        <f t="shared" si="325"/>
        <v>0</v>
      </c>
      <c r="S812" s="262">
        <f t="shared" si="325"/>
        <v>0</v>
      </c>
      <c r="T812" s="262">
        <f t="shared" si="325"/>
        <v>0</v>
      </c>
      <c r="U812" s="262">
        <f t="shared" si="325"/>
        <v>0</v>
      </c>
      <c r="V812" s="262">
        <f t="shared" si="325"/>
        <v>0</v>
      </c>
      <c r="W812" s="262">
        <f t="shared" si="325"/>
        <v>0</v>
      </c>
      <c r="X812" s="262">
        <f t="shared" si="325"/>
        <v>0</v>
      </c>
      <c r="Y812" s="262">
        <f t="shared" si="325"/>
        <v>0</v>
      </c>
      <c r="Z812" s="262">
        <f t="shared" si="325"/>
        <v>0</v>
      </c>
      <c r="AA812" s="262">
        <f t="shared" si="325"/>
        <v>0</v>
      </c>
      <c r="AB812" s="262">
        <f t="shared" si="325"/>
        <v>0</v>
      </c>
    </row>
    <row r="813" spans="3:29" ht="15.6" outlineLevel="1">
      <c r="C813" s="974" t="s">
        <v>927</v>
      </c>
      <c r="D813" s="260"/>
      <c r="E813" s="261">
        <f t="array" ref="E813">-SUM(D563:D592-E563:E592)*$I$52</f>
        <v>0</v>
      </c>
      <c r="F813" s="262">
        <f t="array" ref="F813">-SUM(E563:E592-F563:F592)*$I$52</f>
        <v>0</v>
      </c>
      <c r="G813" s="262">
        <f t="array" ref="G813">-SUM(F563:F592-G563:G592)*$I$52</f>
        <v>0</v>
      </c>
      <c r="H813" s="262">
        <f t="array" ref="H813">-SUM(G563:G592-H563:H592)*$I$52</f>
        <v>0</v>
      </c>
      <c r="I813" s="262">
        <f t="array" ref="I813">-SUM(H563:H592-I563:I592)*$I$52</f>
        <v>0</v>
      </c>
      <c r="J813" s="262">
        <f t="array" ref="J813">-SUM(I563:I592-J563:J592)*$I$52</f>
        <v>0</v>
      </c>
      <c r="K813" s="262">
        <f t="array" ref="K813">-SUM(J563:J592-K563:K592)*$I$52</f>
        <v>0</v>
      </c>
      <c r="L813" s="262">
        <f t="array" ref="L813">-SUM(K563:K592-L563:L592)*$I$52</f>
        <v>0</v>
      </c>
      <c r="M813" s="262">
        <f t="array" ref="M813">-SUM(L563:L592-M563:M592)*$I$52</f>
        <v>0</v>
      </c>
      <c r="N813" s="262">
        <f t="array" ref="N813">-SUM(M563:M592-N563:N592)*$I$52</f>
        <v>0</v>
      </c>
      <c r="O813" s="262">
        <f t="array" ref="O813">-SUM(N563:N592-O563:O592)*$I$52</f>
        <v>0</v>
      </c>
      <c r="P813" s="262">
        <f t="array" ref="P813">-SUM(O563:O592-P563:P592)*$I$52</f>
        <v>0</v>
      </c>
      <c r="Q813" s="262">
        <f t="array" ref="Q813">-SUM(P563:P592-Q563:Q592)*$I$52</f>
        <v>0</v>
      </c>
      <c r="R813" s="262">
        <f t="array" ref="R813">-SUM(Q563:Q592-R563:R592)*$I$52</f>
        <v>0</v>
      </c>
      <c r="S813" s="262">
        <f t="array" ref="S813">-SUM(R563:R592-S563:S592)*$I$52</f>
        <v>0</v>
      </c>
      <c r="T813" s="262">
        <f t="array" ref="T813">-SUM(S563:S592-T563:T592)*$I$52</f>
        <v>0</v>
      </c>
      <c r="U813" s="262">
        <f t="array" ref="U813">-SUM(T563:T592-U563:U592)*$I$52</f>
        <v>0</v>
      </c>
      <c r="V813" s="262">
        <f t="array" ref="V813">-SUM(U563:U592-V563:V592)*$I$52</f>
        <v>0</v>
      </c>
      <c r="W813" s="262">
        <f t="array" ref="W813">-SUM(V563:V592-W563:W592)*$I$52</f>
        <v>0</v>
      </c>
      <c r="X813" s="262">
        <f t="array" ref="X813">-SUM(W563:W592-X563:X592)*$I$52</f>
        <v>0</v>
      </c>
      <c r="Y813" s="262">
        <f t="array" ref="Y813">-SUM(X563:X592-Y563:Y592)*$I$52</f>
        <v>0</v>
      </c>
      <c r="Z813" s="262">
        <f t="array" ref="Z813">-SUM(Y563:Y592-Z563:Z592)*$I$52</f>
        <v>0</v>
      </c>
      <c r="AA813" s="262">
        <f t="array" ref="AA813">-SUM(Z563:Z592-AA563:AA592)*$I$52</f>
        <v>0</v>
      </c>
      <c r="AB813" s="262">
        <f t="array" ref="AB813">-SUM(AA563:AA592-AB563:AB592)*$I$52</f>
        <v>0</v>
      </c>
    </row>
    <row r="814" spans="3:29" ht="15.6" outlineLevel="1">
      <c r="C814" s="973" t="s">
        <v>484</v>
      </c>
      <c r="D814" s="260"/>
      <c r="E814" s="261">
        <f>IF($N$339="Rehab",IF(AND(E$629&gt;=MIN($K$344:$K$373),E$629&lt;MIN($O$344:$O$373)),-$F$74/(MIN($O$344:$O$373)-MIN($K$344:$K$373)),0),0)</f>
        <v>0</v>
      </c>
      <c r="F814" s="262">
        <f t="shared" ref="F814:AB814" si="326">IF($N$339="Rehab",IF(AND(F$629&gt;=MIN($K$344:$K$373),F$629&lt;MIN($O$344:$O$373)),-$F$74/(MIN($O$344:$O$373)-MIN($K$344:$K$373)),0),0)</f>
        <v>0</v>
      </c>
      <c r="G814" s="262">
        <f t="shared" si="326"/>
        <v>0</v>
      </c>
      <c r="H814" s="262">
        <f t="shared" si="326"/>
        <v>0</v>
      </c>
      <c r="I814" s="262">
        <f t="shared" si="326"/>
        <v>0</v>
      </c>
      <c r="J814" s="262">
        <f t="shared" si="326"/>
        <v>0</v>
      </c>
      <c r="K814" s="262">
        <f t="shared" si="326"/>
        <v>0</v>
      </c>
      <c r="L814" s="262">
        <f t="shared" si="326"/>
        <v>0</v>
      </c>
      <c r="M814" s="262">
        <f t="shared" si="326"/>
        <v>0</v>
      </c>
      <c r="N814" s="262">
        <f t="shared" si="326"/>
        <v>0</v>
      </c>
      <c r="O814" s="262">
        <f t="shared" si="326"/>
        <v>0</v>
      </c>
      <c r="P814" s="262">
        <f t="shared" si="326"/>
        <v>0</v>
      </c>
      <c r="Q814" s="262">
        <f t="shared" si="326"/>
        <v>0</v>
      </c>
      <c r="R814" s="262">
        <f t="shared" si="326"/>
        <v>0</v>
      </c>
      <c r="S814" s="262">
        <f t="shared" si="326"/>
        <v>0</v>
      </c>
      <c r="T814" s="262">
        <f t="shared" si="326"/>
        <v>0</v>
      </c>
      <c r="U814" s="262">
        <f t="shared" si="326"/>
        <v>0</v>
      </c>
      <c r="V814" s="262">
        <f t="shared" si="326"/>
        <v>0</v>
      </c>
      <c r="W814" s="262">
        <f t="shared" si="326"/>
        <v>0</v>
      </c>
      <c r="X814" s="262">
        <f t="shared" si="326"/>
        <v>0</v>
      </c>
      <c r="Y814" s="262">
        <f t="shared" si="326"/>
        <v>0</v>
      </c>
      <c r="Z814" s="262">
        <f t="shared" si="326"/>
        <v>0</v>
      </c>
      <c r="AA814" s="262">
        <f t="shared" si="326"/>
        <v>0</v>
      </c>
      <c r="AB814" s="262">
        <f t="shared" si="326"/>
        <v>0</v>
      </c>
    </row>
    <row r="815" spans="3:29" outlineLevel="1">
      <c r="C815" s="225" t="s">
        <v>301</v>
      </c>
      <c r="D815" s="223"/>
      <c r="E815" s="261">
        <f>$E$913/12</f>
        <v>0</v>
      </c>
      <c r="F815" s="262">
        <f t="shared" ref="F815:P815" si="327">$E$913/12</f>
        <v>0</v>
      </c>
      <c r="G815" s="262">
        <f t="shared" si="327"/>
        <v>0</v>
      </c>
      <c r="H815" s="262">
        <f t="shared" si="327"/>
        <v>0</v>
      </c>
      <c r="I815" s="262">
        <f t="shared" si="327"/>
        <v>0</v>
      </c>
      <c r="J815" s="262">
        <f t="shared" si="327"/>
        <v>0</v>
      </c>
      <c r="K815" s="262">
        <f t="shared" si="327"/>
        <v>0</v>
      </c>
      <c r="L815" s="262">
        <f t="shared" si="327"/>
        <v>0</v>
      </c>
      <c r="M815" s="262">
        <f t="shared" si="327"/>
        <v>0</v>
      </c>
      <c r="N815" s="262">
        <f t="shared" si="327"/>
        <v>0</v>
      </c>
      <c r="O815" s="262">
        <f t="shared" si="327"/>
        <v>0</v>
      </c>
      <c r="P815" s="262">
        <f t="shared" si="327"/>
        <v>0</v>
      </c>
      <c r="Q815" s="262">
        <f>$F$913/12</f>
        <v>0</v>
      </c>
      <c r="R815" s="262">
        <f t="shared" ref="R815:AB815" si="328">$F$913/12</f>
        <v>0</v>
      </c>
      <c r="S815" s="262">
        <f t="shared" si="328"/>
        <v>0</v>
      </c>
      <c r="T815" s="262">
        <f t="shared" si="328"/>
        <v>0</v>
      </c>
      <c r="U815" s="262">
        <f t="shared" si="328"/>
        <v>0</v>
      </c>
      <c r="V815" s="262">
        <f t="shared" si="328"/>
        <v>0</v>
      </c>
      <c r="W815" s="262">
        <f t="shared" si="328"/>
        <v>0</v>
      </c>
      <c r="X815" s="262">
        <f t="shared" si="328"/>
        <v>0</v>
      </c>
      <c r="Y815" s="262">
        <f t="shared" si="328"/>
        <v>0</v>
      </c>
      <c r="Z815" s="262">
        <f t="shared" si="328"/>
        <v>0</v>
      </c>
      <c r="AA815" s="262">
        <f t="shared" si="328"/>
        <v>0</v>
      </c>
      <c r="AB815" s="262">
        <f t="shared" si="328"/>
        <v>0</v>
      </c>
    </row>
    <row r="816" spans="3:29" outlineLevel="1">
      <c r="C816" s="21" t="s">
        <v>309</v>
      </c>
      <c r="E816" s="346">
        <f ca="1">E810+E811+E814+E815</f>
        <v>27750.833333333332</v>
      </c>
      <c r="F816" s="346">
        <f t="shared" ref="F816:AB816" ca="1" si="329">F810+F811+F814+F815</f>
        <v>26250.833333333332</v>
      </c>
      <c r="G816" s="346">
        <f t="shared" ca="1" si="329"/>
        <v>30430.833333333332</v>
      </c>
      <c r="H816" s="346">
        <f t="shared" ca="1" si="329"/>
        <v>28814.833333333332</v>
      </c>
      <c r="I816" s="346">
        <f t="shared" ca="1" si="329"/>
        <v>27314.833333333332</v>
      </c>
      <c r="J816" s="346">
        <f t="shared" ca="1" si="329"/>
        <v>31494.833333333332</v>
      </c>
      <c r="K816" s="346">
        <f t="shared" ca="1" si="329"/>
        <v>29878.833333333332</v>
      </c>
      <c r="L816" s="346">
        <f t="shared" ca="1" si="329"/>
        <v>28378.833333333332</v>
      </c>
      <c r="M816" s="346">
        <f t="shared" ca="1" si="329"/>
        <v>32558.833333333332</v>
      </c>
      <c r="N816" s="346">
        <f t="shared" ca="1" si="329"/>
        <v>30942.833333333332</v>
      </c>
      <c r="O816" s="346">
        <f t="shared" ca="1" si="329"/>
        <v>29442.833333333332</v>
      </c>
      <c r="P816" s="346">
        <f t="shared" ca="1" si="329"/>
        <v>33622.833333333328</v>
      </c>
      <c r="Q816" s="346">
        <f t="shared" ca="1" si="329"/>
        <v>29086.981666666667</v>
      </c>
      <c r="R816" s="346">
        <f t="shared" ca="1" si="329"/>
        <v>27586.981666666667</v>
      </c>
      <c r="S816" s="346">
        <f t="shared" ca="1" si="329"/>
        <v>31766.981666666667</v>
      </c>
      <c r="T816" s="346">
        <f t="shared" ca="1" si="329"/>
        <v>30087.14166666667</v>
      </c>
      <c r="U816" s="346">
        <f t="shared" ca="1" si="329"/>
        <v>28587.14166666667</v>
      </c>
      <c r="V816" s="346">
        <f t="shared" ca="1" si="329"/>
        <v>32767.14166666667</v>
      </c>
      <c r="W816" s="346">
        <f t="shared" ca="1" si="329"/>
        <v>31087.301666666674</v>
      </c>
      <c r="X816" s="346">
        <f t="shared" ca="1" si="329"/>
        <v>29587.301666666674</v>
      </c>
      <c r="Y816" s="346">
        <f t="shared" ca="1" si="329"/>
        <v>33767.301666666674</v>
      </c>
      <c r="Z816" s="346">
        <f t="shared" ca="1" si="329"/>
        <v>32087.461666666662</v>
      </c>
      <c r="AA816" s="346">
        <f t="shared" ca="1" si="329"/>
        <v>30587.461666666662</v>
      </c>
      <c r="AB816" s="346">
        <f t="shared" ca="1" si="329"/>
        <v>34767.461666666662</v>
      </c>
    </row>
    <row r="817" spans="2:38" outlineLevel="1"/>
    <row r="818" spans="2:38" outlineLevel="1"/>
    <row r="819" spans="2:38" outlineLevel="1"/>
    <row r="821" spans="2:38" ht="18">
      <c r="B821" s="22" t="s">
        <v>252</v>
      </c>
    </row>
    <row r="822" spans="2:38" hidden="1" outlineLevel="1">
      <c r="E822" s="312" t="s">
        <v>299</v>
      </c>
      <c r="F822" s="312"/>
    </row>
    <row r="823" spans="2:38" s="5" customFormat="1" hidden="1" outlineLevel="1">
      <c r="C823" s="5" t="s">
        <v>26</v>
      </c>
      <c r="D823" s="226" t="s">
        <v>27</v>
      </c>
      <c r="E823" s="306">
        <v>1</v>
      </c>
      <c r="F823" s="307">
        <f>E823+1</f>
        <v>2</v>
      </c>
      <c r="G823" s="20">
        <f t="shared" ref="G823:N823" si="330">F823+1</f>
        <v>3</v>
      </c>
      <c r="H823" s="20">
        <f t="shared" si="330"/>
        <v>4</v>
      </c>
      <c r="I823" s="20">
        <f t="shared" si="330"/>
        <v>5</v>
      </c>
      <c r="J823" s="20">
        <f t="shared" si="330"/>
        <v>6</v>
      </c>
      <c r="K823" s="20">
        <f t="shared" si="330"/>
        <v>7</v>
      </c>
      <c r="L823" s="20">
        <f t="shared" si="330"/>
        <v>8</v>
      </c>
      <c r="M823" s="20">
        <f t="shared" si="330"/>
        <v>9</v>
      </c>
      <c r="N823" s="20">
        <f t="shared" si="330"/>
        <v>10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2:38" ht="3.75" hidden="1" customHeight="1" outlineLevel="1">
      <c r="D824" s="217"/>
      <c r="E824" s="308"/>
      <c r="F824" s="309"/>
      <c r="G824" s="28"/>
      <c r="H824" s="28"/>
      <c r="I824" s="28"/>
      <c r="J824" s="28"/>
      <c r="K824" s="28"/>
      <c r="L824" s="28"/>
      <c r="M824" s="28"/>
      <c r="N824" s="28"/>
    </row>
    <row r="825" spans="2:38" ht="10.5" hidden="1" customHeight="1" outlineLevel="1">
      <c r="D825" s="472"/>
      <c r="E825" s="310"/>
      <c r="F825" s="311"/>
      <c r="G825" s="15"/>
      <c r="H825" s="15"/>
      <c r="I825" s="15"/>
      <c r="J825" s="15"/>
      <c r="K825" s="15"/>
      <c r="L825" s="15"/>
      <c r="M825" s="15"/>
      <c r="N825" s="15"/>
    </row>
    <row r="826" spans="2:38" ht="14.25" hidden="1" customHeight="1" outlineLevel="1">
      <c r="C826" s="4" t="s">
        <v>349</v>
      </c>
      <c r="D826" s="472"/>
      <c r="E826" s="473">
        <f>1+E864/E862</f>
        <v>0.95975335641820059</v>
      </c>
      <c r="F826" s="474">
        <f t="shared" ref="F826:N826" si="331">1+F864/F862</f>
        <v>0.91331062745749569</v>
      </c>
      <c r="G826" s="475">
        <f t="shared" si="331"/>
        <v>0.96938775510204078</v>
      </c>
      <c r="H826" s="475">
        <f t="shared" si="331"/>
        <v>0.96938775510204078</v>
      </c>
      <c r="I826" s="475">
        <f t="shared" si="331"/>
        <v>0.96907216494845361</v>
      </c>
      <c r="J826" s="475">
        <f t="shared" si="331"/>
        <v>0.96842105263157896</v>
      </c>
      <c r="K826" s="475">
        <f t="shared" si="331"/>
        <v>0.96842105263157896</v>
      </c>
      <c r="L826" s="475">
        <f t="shared" si="331"/>
        <v>0.96842105263157896</v>
      </c>
      <c r="M826" s="475">
        <f t="shared" si="331"/>
        <v>0.96842105263157896</v>
      </c>
      <c r="N826" s="475">
        <f t="shared" si="331"/>
        <v>0.96842105263157896</v>
      </c>
    </row>
    <row r="827" spans="2:38" hidden="1" outlineLevel="1">
      <c r="D827" s="227"/>
      <c r="E827" s="310"/>
      <c r="F827" s="311"/>
      <c r="G827" s="15"/>
      <c r="H827" s="15"/>
      <c r="I827" s="15"/>
      <c r="J827" s="15"/>
      <c r="K827" s="4"/>
      <c r="L827" s="4"/>
      <c r="M827" s="4"/>
    </row>
    <row r="828" spans="2:38" hidden="1" outlineLevel="1">
      <c r="C828" s="23" t="s">
        <v>28</v>
      </c>
      <c r="D828" s="227"/>
      <c r="E828" s="310"/>
      <c r="F828" s="312"/>
      <c r="I828" s="4"/>
      <c r="J828" s="4"/>
      <c r="K828" s="4"/>
      <c r="L828" s="4"/>
      <c r="M828" s="4"/>
    </row>
    <row r="829" spans="2:38" hidden="1" outlineLevel="1">
      <c r="C829" s="211" t="s">
        <v>29</v>
      </c>
      <c r="D829" s="227"/>
      <c r="E829" s="310"/>
      <c r="F829" s="312"/>
      <c r="I829" s="4"/>
      <c r="J829" s="4"/>
      <c r="K829" s="4"/>
      <c r="L829" s="4"/>
      <c r="M829" s="4"/>
    </row>
    <row r="830" spans="2:38" hidden="1" outlineLevel="1">
      <c r="B830" s="556">
        <v>1</v>
      </c>
      <c r="C830" s="212" t="str">
        <f t="shared" ref="C830:C859" si="332">E129</f>
        <v>Studio</v>
      </c>
      <c r="D830" s="283">
        <f t="shared" ref="D830:D859" si="333">J129</f>
        <v>0</v>
      </c>
      <c r="E830" s="313">
        <f t="shared" ref="E830:F859" si="334">SUMIF($E$628:$AB$628,E$823,$E639:$AB639)</f>
        <v>0</v>
      </c>
      <c r="F830" s="314">
        <f t="shared" si="334"/>
        <v>0</v>
      </c>
      <c r="G830" s="284">
        <f t="shared" ref="G830:N839" si="335">F830*(1+HLOOKUP(G$823,$E$181:$N$182,2,FALSE))</f>
        <v>0</v>
      </c>
      <c r="H830" s="284">
        <f t="shared" si="335"/>
        <v>0</v>
      </c>
      <c r="I830" s="284">
        <f t="shared" si="335"/>
        <v>0</v>
      </c>
      <c r="J830" s="284">
        <f t="shared" si="335"/>
        <v>0</v>
      </c>
      <c r="K830" s="284">
        <f t="shared" si="335"/>
        <v>0</v>
      </c>
      <c r="L830" s="284">
        <f t="shared" si="335"/>
        <v>0</v>
      </c>
      <c r="M830" s="284">
        <f t="shared" si="335"/>
        <v>0</v>
      </c>
      <c r="N830" s="284">
        <f t="shared" si="335"/>
        <v>0</v>
      </c>
    </row>
    <row r="831" spans="2:38" hidden="1" outlineLevel="1">
      <c r="B831" s="556">
        <f>B830+1</f>
        <v>2</v>
      </c>
      <c r="C831" s="212" t="str">
        <f t="shared" si="332"/>
        <v xml:space="preserve">1 Bed / 1 Bath </v>
      </c>
      <c r="D831" s="283">
        <f t="shared" si="333"/>
        <v>0</v>
      </c>
      <c r="E831" s="313">
        <f t="shared" si="334"/>
        <v>0</v>
      </c>
      <c r="F831" s="314">
        <f t="shared" si="334"/>
        <v>0</v>
      </c>
      <c r="G831" s="284">
        <f t="shared" si="335"/>
        <v>0</v>
      </c>
      <c r="H831" s="284">
        <f t="shared" si="335"/>
        <v>0</v>
      </c>
      <c r="I831" s="284">
        <f t="shared" si="335"/>
        <v>0</v>
      </c>
      <c r="J831" s="284">
        <f t="shared" si="335"/>
        <v>0</v>
      </c>
      <c r="K831" s="284">
        <f t="shared" si="335"/>
        <v>0</v>
      </c>
      <c r="L831" s="284">
        <f t="shared" si="335"/>
        <v>0</v>
      </c>
      <c r="M831" s="284">
        <f t="shared" si="335"/>
        <v>0</v>
      </c>
      <c r="N831" s="284">
        <f t="shared" si="335"/>
        <v>0</v>
      </c>
    </row>
    <row r="832" spans="2:38" hidden="1" outlineLevel="1">
      <c r="B832" s="556">
        <f t="shared" ref="B832:B859" si="336">B831+1</f>
        <v>3</v>
      </c>
      <c r="C832" s="212" t="str">
        <f t="shared" si="332"/>
        <v xml:space="preserve">1 Bed / 1 Bath </v>
      </c>
      <c r="D832" s="283">
        <f t="shared" si="333"/>
        <v>0</v>
      </c>
      <c r="E832" s="313">
        <f t="shared" si="334"/>
        <v>0</v>
      </c>
      <c r="F832" s="314">
        <f t="shared" si="334"/>
        <v>0</v>
      </c>
      <c r="G832" s="284">
        <f t="shared" si="335"/>
        <v>0</v>
      </c>
      <c r="H832" s="284">
        <f t="shared" si="335"/>
        <v>0</v>
      </c>
      <c r="I832" s="284">
        <f t="shared" si="335"/>
        <v>0</v>
      </c>
      <c r="J832" s="284">
        <f t="shared" si="335"/>
        <v>0</v>
      </c>
      <c r="K832" s="284">
        <f t="shared" si="335"/>
        <v>0</v>
      </c>
      <c r="L832" s="284">
        <f t="shared" si="335"/>
        <v>0</v>
      </c>
      <c r="M832" s="284">
        <f t="shared" si="335"/>
        <v>0</v>
      </c>
      <c r="N832" s="284">
        <f t="shared" si="335"/>
        <v>0</v>
      </c>
    </row>
    <row r="833" spans="2:14" hidden="1" outlineLevel="1">
      <c r="B833" s="556">
        <f t="shared" si="336"/>
        <v>4</v>
      </c>
      <c r="C833" s="557" t="str">
        <f t="shared" si="332"/>
        <v xml:space="preserve">1 Bed / 1 Bath </v>
      </c>
      <c r="D833" s="559">
        <f t="shared" si="333"/>
        <v>494832</v>
      </c>
      <c r="E833" s="313">
        <f t="shared" si="334"/>
        <v>826800</v>
      </c>
      <c r="F833" s="315">
        <f t="shared" si="334"/>
        <v>859872</v>
      </c>
      <c r="G833" s="286">
        <f t="shared" si="335"/>
        <v>894266.88</v>
      </c>
      <c r="H833" s="286">
        <f t="shared" si="335"/>
        <v>930037.55520000006</v>
      </c>
      <c r="I833" s="286">
        <f t="shared" si="335"/>
        <v>967239.05740800011</v>
      </c>
      <c r="J833" s="286">
        <f t="shared" si="335"/>
        <v>1005928.6197043201</v>
      </c>
      <c r="K833" s="286">
        <f t="shared" si="335"/>
        <v>1046165.7644924929</v>
      </c>
      <c r="L833" s="286">
        <f t="shared" si="335"/>
        <v>1088012.3950721927</v>
      </c>
      <c r="M833" s="286">
        <f t="shared" si="335"/>
        <v>1131532.8908750804</v>
      </c>
      <c r="N833" s="286">
        <f t="shared" si="335"/>
        <v>1176794.2065100835</v>
      </c>
    </row>
    <row r="834" spans="2:14" hidden="1" outlineLevel="1">
      <c r="B834" s="556">
        <f t="shared" si="336"/>
        <v>5</v>
      </c>
      <c r="C834" s="557" t="str">
        <f t="shared" si="332"/>
        <v xml:space="preserve">2 Bed / 1 Bath </v>
      </c>
      <c r="D834" s="559">
        <f t="shared" si="333"/>
        <v>0</v>
      </c>
      <c r="E834" s="313">
        <f t="shared" si="334"/>
        <v>0</v>
      </c>
      <c r="F834" s="315">
        <f t="shared" si="334"/>
        <v>0</v>
      </c>
      <c r="G834" s="286">
        <f t="shared" si="335"/>
        <v>0</v>
      </c>
      <c r="H834" s="286">
        <f t="shared" si="335"/>
        <v>0</v>
      </c>
      <c r="I834" s="286">
        <f t="shared" si="335"/>
        <v>0</v>
      </c>
      <c r="J834" s="286">
        <f t="shared" si="335"/>
        <v>0</v>
      </c>
      <c r="K834" s="286">
        <f t="shared" si="335"/>
        <v>0</v>
      </c>
      <c r="L834" s="286">
        <f t="shared" si="335"/>
        <v>0</v>
      </c>
      <c r="M834" s="286">
        <f t="shared" si="335"/>
        <v>0</v>
      </c>
      <c r="N834" s="286">
        <f t="shared" si="335"/>
        <v>0</v>
      </c>
    </row>
    <row r="835" spans="2:14" hidden="1" outlineLevel="1">
      <c r="B835" s="556">
        <f t="shared" si="336"/>
        <v>6</v>
      </c>
      <c r="C835" s="557" t="str">
        <f t="shared" si="332"/>
        <v xml:space="preserve">2 Bed / 1 Bath </v>
      </c>
      <c r="D835" s="559">
        <f t="shared" si="333"/>
        <v>0</v>
      </c>
      <c r="E835" s="313">
        <f t="shared" si="334"/>
        <v>0</v>
      </c>
      <c r="F835" s="315">
        <f t="shared" si="334"/>
        <v>0</v>
      </c>
      <c r="G835" s="286">
        <f t="shared" si="335"/>
        <v>0</v>
      </c>
      <c r="H835" s="286">
        <f t="shared" si="335"/>
        <v>0</v>
      </c>
      <c r="I835" s="286">
        <f t="shared" si="335"/>
        <v>0</v>
      </c>
      <c r="J835" s="286">
        <f t="shared" si="335"/>
        <v>0</v>
      </c>
      <c r="K835" s="286">
        <f t="shared" si="335"/>
        <v>0</v>
      </c>
      <c r="L835" s="286">
        <f t="shared" si="335"/>
        <v>0</v>
      </c>
      <c r="M835" s="286">
        <f t="shared" si="335"/>
        <v>0</v>
      </c>
      <c r="N835" s="286">
        <f t="shared" si="335"/>
        <v>0</v>
      </c>
    </row>
    <row r="836" spans="2:14" hidden="1" outlineLevel="1">
      <c r="B836" s="556">
        <f t="shared" si="336"/>
        <v>7</v>
      </c>
      <c r="C836" s="557" t="str">
        <f t="shared" si="332"/>
        <v xml:space="preserve">2 Bed / 1 Bath </v>
      </c>
      <c r="D836" s="559">
        <f t="shared" si="333"/>
        <v>0</v>
      </c>
      <c r="E836" s="313">
        <f t="shared" si="334"/>
        <v>0</v>
      </c>
      <c r="F836" s="315">
        <f t="shared" si="334"/>
        <v>0</v>
      </c>
      <c r="G836" s="286">
        <f t="shared" si="335"/>
        <v>0</v>
      </c>
      <c r="H836" s="286">
        <f t="shared" si="335"/>
        <v>0</v>
      </c>
      <c r="I836" s="286">
        <f t="shared" si="335"/>
        <v>0</v>
      </c>
      <c r="J836" s="286">
        <f t="shared" si="335"/>
        <v>0</v>
      </c>
      <c r="K836" s="286">
        <f t="shared" si="335"/>
        <v>0</v>
      </c>
      <c r="L836" s="286">
        <f t="shared" si="335"/>
        <v>0</v>
      </c>
      <c r="M836" s="286">
        <f t="shared" si="335"/>
        <v>0</v>
      </c>
      <c r="N836" s="286">
        <f t="shared" si="335"/>
        <v>0</v>
      </c>
    </row>
    <row r="837" spans="2:14" hidden="1" outlineLevel="1">
      <c r="B837" s="556">
        <f t="shared" si="336"/>
        <v>8</v>
      </c>
      <c r="C837" s="557" t="str">
        <f t="shared" si="332"/>
        <v xml:space="preserve">2 Bed / 2 Bath </v>
      </c>
      <c r="D837" s="559">
        <f t="shared" si="333"/>
        <v>0</v>
      </c>
      <c r="E837" s="313">
        <f t="shared" si="334"/>
        <v>0</v>
      </c>
      <c r="F837" s="315">
        <f t="shared" si="334"/>
        <v>0</v>
      </c>
      <c r="G837" s="286">
        <f t="shared" si="335"/>
        <v>0</v>
      </c>
      <c r="H837" s="286">
        <f t="shared" si="335"/>
        <v>0</v>
      </c>
      <c r="I837" s="286">
        <f t="shared" si="335"/>
        <v>0</v>
      </c>
      <c r="J837" s="286">
        <f t="shared" si="335"/>
        <v>0</v>
      </c>
      <c r="K837" s="286">
        <f t="shared" si="335"/>
        <v>0</v>
      </c>
      <c r="L837" s="286">
        <f t="shared" si="335"/>
        <v>0</v>
      </c>
      <c r="M837" s="286">
        <f t="shared" si="335"/>
        <v>0</v>
      </c>
      <c r="N837" s="286">
        <f t="shared" si="335"/>
        <v>0</v>
      </c>
    </row>
    <row r="838" spans="2:14" hidden="1" outlineLevel="1">
      <c r="B838" s="556">
        <f t="shared" si="336"/>
        <v>9</v>
      </c>
      <c r="C838" s="557" t="str">
        <f t="shared" si="332"/>
        <v>2 Bed / 1 Bath + Den</v>
      </c>
      <c r="D838" s="559">
        <f t="shared" si="333"/>
        <v>0</v>
      </c>
      <c r="E838" s="313">
        <f t="shared" si="334"/>
        <v>0</v>
      </c>
      <c r="F838" s="315">
        <f t="shared" si="334"/>
        <v>0</v>
      </c>
      <c r="G838" s="286">
        <f t="shared" si="335"/>
        <v>0</v>
      </c>
      <c r="H838" s="286">
        <f t="shared" si="335"/>
        <v>0</v>
      </c>
      <c r="I838" s="286">
        <f t="shared" si="335"/>
        <v>0</v>
      </c>
      <c r="J838" s="286">
        <f t="shared" si="335"/>
        <v>0</v>
      </c>
      <c r="K838" s="286">
        <f t="shared" si="335"/>
        <v>0</v>
      </c>
      <c r="L838" s="286">
        <f t="shared" si="335"/>
        <v>0</v>
      </c>
      <c r="M838" s="286">
        <f t="shared" si="335"/>
        <v>0</v>
      </c>
      <c r="N838" s="286">
        <f t="shared" si="335"/>
        <v>0</v>
      </c>
    </row>
    <row r="839" spans="2:14" hidden="1" outlineLevel="1">
      <c r="B839" s="556">
        <f t="shared" si="336"/>
        <v>10</v>
      </c>
      <c r="C839" s="557" t="str">
        <f t="shared" si="332"/>
        <v xml:space="preserve">2 Bed / 2 Bath </v>
      </c>
      <c r="D839" s="559">
        <f t="shared" si="333"/>
        <v>0</v>
      </c>
      <c r="E839" s="313">
        <f t="shared" si="334"/>
        <v>0</v>
      </c>
      <c r="F839" s="315">
        <f t="shared" si="334"/>
        <v>0</v>
      </c>
      <c r="G839" s="286">
        <f t="shared" si="335"/>
        <v>0</v>
      </c>
      <c r="H839" s="286">
        <f t="shared" si="335"/>
        <v>0</v>
      </c>
      <c r="I839" s="286">
        <f t="shared" si="335"/>
        <v>0</v>
      </c>
      <c r="J839" s="286">
        <f t="shared" si="335"/>
        <v>0</v>
      </c>
      <c r="K839" s="286">
        <f t="shared" si="335"/>
        <v>0</v>
      </c>
      <c r="L839" s="286">
        <f t="shared" si="335"/>
        <v>0</v>
      </c>
      <c r="M839" s="286">
        <f t="shared" si="335"/>
        <v>0</v>
      </c>
      <c r="N839" s="286">
        <f t="shared" si="335"/>
        <v>0</v>
      </c>
    </row>
    <row r="840" spans="2:14" hidden="1" outlineLevel="1">
      <c r="B840" s="556">
        <f t="shared" si="336"/>
        <v>11</v>
      </c>
      <c r="C840" s="557" t="str">
        <f t="shared" si="332"/>
        <v xml:space="preserve">2 Bed / 1.5 Bath </v>
      </c>
      <c r="D840" s="559">
        <f t="shared" si="333"/>
        <v>0</v>
      </c>
      <c r="E840" s="313">
        <f t="shared" si="334"/>
        <v>0</v>
      </c>
      <c r="F840" s="315">
        <f t="shared" si="334"/>
        <v>0</v>
      </c>
      <c r="G840" s="286">
        <f t="shared" ref="G840:N849" si="337">F840*(1+HLOOKUP(G$823,$E$181:$N$182,2,FALSE))</f>
        <v>0</v>
      </c>
      <c r="H840" s="286">
        <f t="shared" si="337"/>
        <v>0</v>
      </c>
      <c r="I840" s="286">
        <f t="shared" si="337"/>
        <v>0</v>
      </c>
      <c r="J840" s="286">
        <f t="shared" si="337"/>
        <v>0</v>
      </c>
      <c r="K840" s="286">
        <f t="shared" si="337"/>
        <v>0</v>
      </c>
      <c r="L840" s="286">
        <f t="shared" si="337"/>
        <v>0</v>
      </c>
      <c r="M840" s="286">
        <f t="shared" si="337"/>
        <v>0</v>
      </c>
      <c r="N840" s="286">
        <f t="shared" si="337"/>
        <v>0</v>
      </c>
    </row>
    <row r="841" spans="2:14" hidden="1" outlineLevel="1">
      <c r="B841" s="556">
        <f t="shared" si="336"/>
        <v>12</v>
      </c>
      <c r="C841" s="557" t="str">
        <f t="shared" si="332"/>
        <v xml:space="preserve">3 Bed / 2 Bath </v>
      </c>
      <c r="D841" s="559">
        <f t="shared" si="333"/>
        <v>0</v>
      </c>
      <c r="E841" s="313">
        <f t="shared" si="334"/>
        <v>0</v>
      </c>
      <c r="F841" s="315">
        <f t="shared" si="334"/>
        <v>0</v>
      </c>
      <c r="G841" s="286">
        <f t="shared" si="337"/>
        <v>0</v>
      </c>
      <c r="H841" s="286">
        <f t="shared" si="337"/>
        <v>0</v>
      </c>
      <c r="I841" s="286">
        <f t="shared" si="337"/>
        <v>0</v>
      </c>
      <c r="J841" s="286">
        <f t="shared" si="337"/>
        <v>0</v>
      </c>
      <c r="K841" s="286">
        <f t="shared" si="337"/>
        <v>0</v>
      </c>
      <c r="L841" s="286">
        <f t="shared" si="337"/>
        <v>0</v>
      </c>
      <c r="M841" s="286">
        <f t="shared" si="337"/>
        <v>0</v>
      </c>
      <c r="N841" s="286">
        <f t="shared" si="337"/>
        <v>0</v>
      </c>
    </row>
    <row r="842" spans="2:14" hidden="1" outlineLevel="1">
      <c r="B842" s="556">
        <f t="shared" si="336"/>
        <v>13</v>
      </c>
      <c r="C842" s="557" t="str">
        <f t="shared" si="332"/>
        <v>3 Bed / 2 Bath House</v>
      </c>
      <c r="D842" s="559">
        <f t="shared" si="333"/>
        <v>0</v>
      </c>
      <c r="E842" s="313">
        <f t="shared" si="334"/>
        <v>0</v>
      </c>
      <c r="F842" s="315">
        <f t="shared" si="334"/>
        <v>0</v>
      </c>
      <c r="G842" s="286">
        <f t="shared" si="337"/>
        <v>0</v>
      </c>
      <c r="H842" s="286">
        <f t="shared" si="337"/>
        <v>0</v>
      </c>
      <c r="I842" s="286">
        <f t="shared" si="337"/>
        <v>0</v>
      </c>
      <c r="J842" s="286">
        <f t="shared" si="337"/>
        <v>0</v>
      </c>
      <c r="K842" s="286">
        <f t="shared" si="337"/>
        <v>0</v>
      </c>
      <c r="L842" s="286">
        <f t="shared" si="337"/>
        <v>0</v>
      </c>
      <c r="M842" s="286">
        <f t="shared" si="337"/>
        <v>0</v>
      </c>
      <c r="N842" s="286">
        <f t="shared" si="337"/>
        <v>0</v>
      </c>
    </row>
    <row r="843" spans="2:14" hidden="1" outlineLevel="1">
      <c r="B843" s="556">
        <f t="shared" si="336"/>
        <v>14</v>
      </c>
      <c r="C843" s="557" t="str">
        <f t="shared" si="332"/>
        <v xml:space="preserve">3 Bed / 2 Bath </v>
      </c>
      <c r="D843" s="559">
        <f t="shared" si="333"/>
        <v>0</v>
      </c>
      <c r="E843" s="313">
        <f t="shared" si="334"/>
        <v>0</v>
      </c>
      <c r="F843" s="315">
        <f t="shared" si="334"/>
        <v>0</v>
      </c>
      <c r="G843" s="286">
        <f t="shared" si="337"/>
        <v>0</v>
      </c>
      <c r="H843" s="286">
        <f t="shared" si="337"/>
        <v>0</v>
      </c>
      <c r="I843" s="286">
        <f t="shared" si="337"/>
        <v>0</v>
      </c>
      <c r="J843" s="286">
        <f t="shared" si="337"/>
        <v>0</v>
      </c>
      <c r="K843" s="286">
        <f t="shared" si="337"/>
        <v>0</v>
      </c>
      <c r="L843" s="286">
        <f t="shared" si="337"/>
        <v>0</v>
      </c>
      <c r="M843" s="286">
        <f t="shared" si="337"/>
        <v>0</v>
      </c>
      <c r="N843" s="286">
        <f t="shared" si="337"/>
        <v>0</v>
      </c>
    </row>
    <row r="844" spans="2:14" hidden="1" outlineLevel="1">
      <c r="B844" s="556">
        <f t="shared" si="336"/>
        <v>15</v>
      </c>
      <c r="C844" s="557" t="str">
        <f t="shared" si="332"/>
        <v xml:space="preserve">1 Bed / 1 Bath </v>
      </c>
      <c r="D844" s="559">
        <f t="shared" si="333"/>
        <v>0</v>
      </c>
      <c r="E844" s="313">
        <f t="shared" si="334"/>
        <v>0</v>
      </c>
      <c r="F844" s="315">
        <f t="shared" si="334"/>
        <v>0</v>
      </c>
      <c r="G844" s="286">
        <f t="shared" si="337"/>
        <v>0</v>
      </c>
      <c r="H844" s="286">
        <f t="shared" si="337"/>
        <v>0</v>
      </c>
      <c r="I844" s="286">
        <f t="shared" si="337"/>
        <v>0</v>
      </c>
      <c r="J844" s="286">
        <f t="shared" si="337"/>
        <v>0</v>
      </c>
      <c r="K844" s="286">
        <f t="shared" si="337"/>
        <v>0</v>
      </c>
      <c r="L844" s="286">
        <f t="shared" si="337"/>
        <v>0</v>
      </c>
      <c r="M844" s="286">
        <f t="shared" si="337"/>
        <v>0</v>
      </c>
      <c r="N844" s="286">
        <f t="shared" si="337"/>
        <v>0</v>
      </c>
    </row>
    <row r="845" spans="2:14" hidden="1" outlineLevel="1">
      <c r="B845" s="556">
        <f t="shared" si="336"/>
        <v>16</v>
      </c>
      <c r="C845" s="557" t="str">
        <f t="shared" si="332"/>
        <v xml:space="preserve">2 Bed / 2 Bath </v>
      </c>
      <c r="D845" s="559">
        <f t="shared" si="333"/>
        <v>0</v>
      </c>
      <c r="E845" s="313">
        <f t="shared" si="334"/>
        <v>0</v>
      </c>
      <c r="F845" s="315">
        <f t="shared" si="334"/>
        <v>0</v>
      </c>
      <c r="G845" s="286">
        <f t="shared" si="337"/>
        <v>0</v>
      </c>
      <c r="H845" s="286">
        <f t="shared" si="337"/>
        <v>0</v>
      </c>
      <c r="I845" s="286">
        <f t="shared" si="337"/>
        <v>0</v>
      </c>
      <c r="J845" s="286">
        <f t="shared" si="337"/>
        <v>0</v>
      </c>
      <c r="K845" s="286">
        <f t="shared" si="337"/>
        <v>0</v>
      </c>
      <c r="L845" s="286">
        <f t="shared" si="337"/>
        <v>0</v>
      </c>
      <c r="M845" s="286">
        <f t="shared" si="337"/>
        <v>0</v>
      </c>
      <c r="N845" s="286">
        <f t="shared" si="337"/>
        <v>0</v>
      </c>
    </row>
    <row r="846" spans="2:14" hidden="1" outlineLevel="1">
      <c r="B846" s="556">
        <f t="shared" si="336"/>
        <v>17</v>
      </c>
      <c r="C846" s="557" t="str">
        <f t="shared" si="332"/>
        <v xml:space="preserve">4 Bed / 2 Bath Penthouse </v>
      </c>
      <c r="D846" s="559">
        <f t="shared" si="333"/>
        <v>0</v>
      </c>
      <c r="E846" s="313">
        <f t="shared" si="334"/>
        <v>0</v>
      </c>
      <c r="F846" s="315">
        <f t="shared" si="334"/>
        <v>0</v>
      </c>
      <c r="G846" s="286">
        <f t="shared" si="337"/>
        <v>0</v>
      </c>
      <c r="H846" s="286">
        <f t="shared" si="337"/>
        <v>0</v>
      </c>
      <c r="I846" s="286">
        <f t="shared" si="337"/>
        <v>0</v>
      </c>
      <c r="J846" s="286">
        <f t="shared" si="337"/>
        <v>0</v>
      </c>
      <c r="K846" s="286">
        <f t="shared" si="337"/>
        <v>0</v>
      </c>
      <c r="L846" s="286">
        <f t="shared" si="337"/>
        <v>0</v>
      </c>
      <c r="M846" s="286">
        <f t="shared" si="337"/>
        <v>0</v>
      </c>
      <c r="N846" s="286">
        <f t="shared" si="337"/>
        <v>0</v>
      </c>
    </row>
    <row r="847" spans="2:14" hidden="1" outlineLevel="1">
      <c r="B847" s="556">
        <f t="shared" si="336"/>
        <v>18</v>
      </c>
      <c r="C847" s="557" t="str">
        <f t="shared" si="332"/>
        <v xml:space="preserve">2 Bed / 2 Bath </v>
      </c>
      <c r="D847" s="559">
        <f t="shared" si="333"/>
        <v>0</v>
      </c>
      <c r="E847" s="313">
        <f t="shared" si="334"/>
        <v>0</v>
      </c>
      <c r="F847" s="315">
        <f t="shared" si="334"/>
        <v>0</v>
      </c>
      <c r="G847" s="286">
        <f t="shared" si="337"/>
        <v>0</v>
      </c>
      <c r="H847" s="286">
        <f t="shared" si="337"/>
        <v>0</v>
      </c>
      <c r="I847" s="286">
        <f t="shared" si="337"/>
        <v>0</v>
      </c>
      <c r="J847" s="286">
        <f t="shared" si="337"/>
        <v>0</v>
      </c>
      <c r="K847" s="286">
        <f t="shared" si="337"/>
        <v>0</v>
      </c>
      <c r="L847" s="286">
        <f t="shared" si="337"/>
        <v>0</v>
      </c>
      <c r="M847" s="286">
        <f t="shared" si="337"/>
        <v>0</v>
      </c>
      <c r="N847" s="286">
        <f t="shared" si="337"/>
        <v>0</v>
      </c>
    </row>
    <row r="848" spans="2:14" hidden="1" outlineLevel="1">
      <c r="B848" s="556">
        <f t="shared" si="336"/>
        <v>19</v>
      </c>
      <c r="C848" s="557">
        <f t="shared" si="332"/>
        <v>0</v>
      </c>
      <c r="D848" s="559">
        <f t="shared" si="333"/>
        <v>0</v>
      </c>
      <c r="E848" s="313">
        <f t="shared" si="334"/>
        <v>0</v>
      </c>
      <c r="F848" s="315">
        <f t="shared" si="334"/>
        <v>0</v>
      </c>
      <c r="G848" s="286">
        <f t="shared" si="337"/>
        <v>0</v>
      </c>
      <c r="H848" s="286">
        <f t="shared" si="337"/>
        <v>0</v>
      </c>
      <c r="I848" s="286">
        <f t="shared" si="337"/>
        <v>0</v>
      </c>
      <c r="J848" s="286">
        <f t="shared" si="337"/>
        <v>0</v>
      </c>
      <c r="K848" s="286">
        <f t="shared" si="337"/>
        <v>0</v>
      </c>
      <c r="L848" s="286">
        <f t="shared" si="337"/>
        <v>0</v>
      </c>
      <c r="M848" s="286">
        <f t="shared" si="337"/>
        <v>0</v>
      </c>
      <c r="N848" s="286">
        <f t="shared" si="337"/>
        <v>0</v>
      </c>
    </row>
    <row r="849" spans="2:14" hidden="1" outlineLevel="1">
      <c r="B849" s="556">
        <f t="shared" si="336"/>
        <v>20</v>
      </c>
      <c r="C849" s="557">
        <f t="shared" si="332"/>
        <v>0</v>
      </c>
      <c r="D849" s="559">
        <f t="shared" si="333"/>
        <v>0</v>
      </c>
      <c r="E849" s="313">
        <f t="shared" si="334"/>
        <v>0</v>
      </c>
      <c r="F849" s="315">
        <f t="shared" si="334"/>
        <v>0</v>
      </c>
      <c r="G849" s="286">
        <f t="shared" si="337"/>
        <v>0</v>
      </c>
      <c r="H849" s="286">
        <f t="shared" si="337"/>
        <v>0</v>
      </c>
      <c r="I849" s="286">
        <f t="shared" si="337"/>
        <v>0</v>
      </c>
      <c r="J849" s="286">
        <f t="shared" si="337"/>
        <v>0</v>
      </c>
      <c r="K849" s="286">
        <f t="shared" si="337"/>
        <v>0</v>
      </c>
      <c r="L849" s="286">
        <f t="shared" si="337"/>
        <v>0</v>
      </c>
      <c r="M849" s="286">
        <f t="shared" si="337"/>
        <v>0</v>
      </c>
      <c r="N849" s="286">
        <f t="shared" si="337"/>
        <v>0</v>
      </c>
    </row>
    <row r="850" spans="2:14" hidden="1" outlineLevel="1">
      <c r="B850" s="556">
        <f t="shared" si="336"/>
        <v>21</v>
      </c>
      <c r="C850" s="557">
        <f t="shared" si="332"/>
        <v>0</v>
      </c>
      <c r="D850" s="559">
        <f t="shared" si="333"/>
        <v>0</v>
      </c>
      <c r="E850" s="313">
        <f t="shared" si="334"/>
        <v>0</v>
      </c>
      <c r="F850" s="315">
        <f t="shared" si="334"/>
        <v>0</v>
      </c>
      <c r="G850" s="286">
        <f t="shared" ref="G850:N859" si="338">F850*(1+HLOOKUP(G$823,$E$181:$N$182,2,FALSE))</f>
        <v>0</v>
      </c>
      <c r="H850" s="286">
        <f t="shared" si="338"/>
        <v>0</v>
      </c>
      <c r="I850" s="286">
        <f t="shared" si="338"/>
        <v>0</v>
      </c>
      <c r="J850" s="286">
        <f t="shared" si="338"/>
        <v>0</v>
      </c>
      <c r="K850" s="286">
        <f t="shared" si="338"/>
        <v>0</v>
      </c>
      <c r="L850" s="286">
        <f t="shared" si="338"/>
        <v>0</v>
      </c>
      <c r="M850" s="286">
        <f t="shared" si="338"/>
        <v>0</v>
      </c>
      <c r="N850" s="286">
        <f t="shared" si="338"/>
        <v>0</v>
      </c>
    </row>
    <row r="851" spans="2:14" hidden="1" outlineLevel="1">
      <c r="B851" s="556">
        <f t="shared" si="336"/>
        <v>22</v>
      </c>
      <c r="C851" s="557">
        <f t="shared" si="332"/>
        <v>0</v>
      </c>
      <c r="D851" s="559">
        <f t="shared" si="333"/>
        <v>0</v>
      </c>
      <c r="E851" s="313">
        <f t="shared" si="334"/>
        <v>0</v>
      </c>
      <c r="F851" s="315">
        <f t="shared" si="334"/>
        <v>0</v>
      </c>
      <c r="G851" s="286">
        <f t="shared" si="338"/>
        <v>0</v>
      </c>
      <c r="H851" s="286">
        <f t="shared" si="338"/>
        <v>0</v>
      </c>
      <c r="I851" s="286">
        <f t="shared" si="338"/>
        <v>0</v>
      </c>
      <c r="J851" s="286">
        <f t="shared" si="338"/>
        <v>0</v>
      </c>
      <c r="K851" s="286">
        <f t="shared" si="338"/>
        <v>0</v>
      </c>
      <c r="L851" s="286">
        <f t="shared" si="338"/>
        <v>0</v>
      </c>
      <c r="M851" s="286">
        <f t="shared" si="338"/>
        <v>0</v>
      </c>
      <c r="N851" s="286">
        <f t="shared" si="338"/>
        <v>0</v>
      </c>
    </row>
    <row r="852" spans="2:14" hidden="1" outlineLevel="1">
      <c r="B852" s="556">
        <f t="shared" si="336"/>
        <v>23</v>
      </c>
      <c r="C852" s="557">
        <f t="shared" si="332"/>
        <v>0</v>
      </c>
      <c r="D852" s="559">
        <f t="shared" si="333"/>
        <v>0</v>
      </c>
      <c r="E852" s="313">
        <f t="shared" si="334"/>
        <v>0</v>
      </c>
      <c r="F852" s="315">
        <f t="shared" si="334"/>
        <v>0</v>
      </c>
      <c r="G852" s="286">
        <f t="shared" si="338"/>
        <v>0</v>
      </c>
      <c r="H852" s="286">
        <f t="shared" si="338"/>
        <v>0</v>
      </c>
      <c r="I852" s="286">
        <f t="shared" si="338"/>
        <v>0</v>
      </c>
      <c r="J852" s="286">
        <f t="shared" si="338"/>
        <v>0</v>
      </c>
      <c r="K852" s="286">
        <f t="shared" si="338"/>
        <v>0</v>
      </c>
      <c r="L852" s="286">
        <f t="shared" si="338"/>
        <v>0</v>
      </c>
      <c r="M852" s="286">
        <f t="shared" si="338"/>
        <v>0</v>
      </c>
      <c r="N852" s="286">
        <f t="shared" si="338"/>
        <v>0</v>
      </c>
    </row>
    <row r="853" spans="2:14" hidden="1" outlineLevel="1">
      <c r="B853" s="556">
        <f t="shared" si="336"/>
        <v>24</v>
      </c>
      <c r="C853" s="557">
        <f t="shared" si="332"/>
        <v>0</v>
      </c>
      <c r="D853" s="559">
        <f t="shared" si="333"/>
        <v>0</v>
      </c>
      <c r="E853" s="313">
        <f t="shared" si="334"/>
        <v>0</v>
      </c>
      <c r="F853" s="315">
        <f t="shared" si="334"/>
        <v>0</v>
      </c>
      <c r="G853" s="286">
        <f t="shared" si="338"/>
        <v>0</v>
      </c>
      <c r="H853" s="286">
        <f t="shared" si="338"/>
        <v>0</v>
      </c>
      <c r="I853" s="286">
        <f t="shared" si="338"/>
        <v>0</v>
      </c>
      <c r="J853" s="286">
        <f t="shared" si="338"/>
        <v>0</v>
      </c>
      <c r="K853" s="286">
        <f t="shared" si="338"/>
        <v>0</v>
      </c>
      <c r="L853" s="286">
        <f t="shared" si="338"/>
        <v>0</v>
      </c>
      <c r="M853" s="286">
        <f t="shared" si="338"/>
        <v>0</v>
      </c>
      <c r="N853" s="286">
        <f t="shared" si="338"/>
        <v>0</v>
      </c>
    </row>
    <row r="854" spans="2:14" hidden="1" outlineLevel="1">
      <c r="B854" s="556">
        <f t="shared" si="336"/>
        <v>25</v>
      </c>
      <c r="C854" s="557">
        <f t="shared" si="332"/>
        <v>0</v>
      </c>
      <c r="D854" s="559">
        <f t="shared" si="333"/>
        <v>0</v>
      </c>
      <c r="E854" s="313">
        <f t="shared" si="334"/>
        <v>0</v>
      </c>
      <c r="F854" s="315">
        <f t="shared" si="334"/>
        <v>0</v>
      </c>
      <c r="G854" s="286">
        <f t="shared" si="338"/>
        <v>0</v>
      </c>
      <c r="H854" s="286">
        <f t="shared" si="338"/>
        <v>0</v>
      </c>
      <c r="I854" s="286">
        <f t="shared" si="338"/>
        <v>0</v>
      </c>
      <c r="J854" s="286">
        <f t="shared" si="338"/>
        <v>0</v>
      </c>
      <c r="K854" s="286">
        <f t="shared" si="338"/>
        <v>0</v>
      </c>
      <c r="L854" s="286">
        <f t="shared" si="338"/>
        <v>0</v>
      </c>
      <c r="M854" s="286">
        <f t="shared" si="338"/>
        <v>0</v>
      </c>
      <c r="N854" s="286">
        <f t="shared" si="338"/>
        <v>0</v>
      </c>
    </row>
    <row r="855" spans="2:14" hidden="1" outlineLevel="1">
      <c r="B855" s="556">
        <f t="shared" si="336"/>
        <v>26</v>
      </c>
      <c r="C855" s="557">
        <f t="shared" si="332"/>
        <v>0</v>
      </c>
      <c r="D855" s="559">
        <f t="shared" si="333"/>
        <v>0</v>
      </c>
      <c r="E855" s="313">
        <f t="shared" si="334"/>
        <v>0</v>
      </c>
      <c r="F855" s="315">
        <f t="shared" si="334"/>
        <v>0</v>
      </c>
      <c r="G855" s="286">
        <f t="shared" si="338"/>
        <v>0</v>
      </c>
      <c r="H855" s="286">
        <f t="shared" si="338"/>
        <v>0</v>
      </c>
      <c r="I855" s="286">
        <f t="shared" si="338"/>
        <v>0</v>
      </c>
      <c r="J855" s="286">
        <f t="shared" si="338"/>
        <v>0</v>
      </c>
      <c r="K855" s="286">
        <f t="shared" si="338"/>
        <v>0</v>
      </c>
      <c r="L855" s="286">
        <f t="shared" si="338"/>
        <v>0</v>
      </c>
      <c r="M855" s="286">
        <f t="shared" si="338"/>
        <v>0</v>
      </c>
      <c r="N855" s="286">
        <f t="shared" si="338"/>
        <v>0</v>
      </c>
    </row>
    <row r="856" spans="2:14" hidden="1" outlineLevel="1">
      <c r="B856" s="556">
        <f t="shared" si="336"/>
        <v>27</v>
      </c>
      <c r="C856" s="557">
        <f t="shared" si="332"/>
        <v>0</v>
      </c>
      <c r="D856" s="559">
        <f t="shared" si="333"/>
        <v>0</v>
      </c>
      <c r="E856" s="313">
        <f t="shared" si="334"/>
        <v>0</v>
      </c>
      <c r="F856" s="315">
        <f t="shared" si="334"/>
        <v>0</v>
      </c>
      <c r="G856" s="286">
        <f t="shared" si="338"/>
        <v>0</v>
      </c>
      <c r="H856" s="286">
        <f t="shared" si="338"/>
        <v>0</v>
      </c>
      <c r="I856" s="286">
        <f t="shared" si="338"/>
        <v>0</v>
      </c>
      <c r="J856" s="286">
        <f t="shared" si="338"/>
        <v>0</v>
      </c>
      <c r="K856" s="286">
        <f t="shared" si="338"/>
        <v>0</v>
      </c>
      <c r="L856" s="286">
        <f t="shared" si="338"/>
        <v>0</v>
      </c>
      <c r="M856" s="286">
        <f t="shared" si="338"/>
        <v>0</v>
      </c>
      <c r="N856" s="286">
        <f t="shared" si="338"/>
        <v>0</v>
      </c>
    </row>
    <row r="857" spans="2:14" hidden="1" outlineLevel="1">
      <c r="B857" s="556">
        <f t="shared" si="336"/>
        <v>28</v>
      </c>
      <c r="C857" s="557">
        <f t="shared" si="332"/>
        <v>0</v>
      </c>
      <c r="D857" s="559">
        <f t="shared" si="333"/>
        <v>0</v>
      </c>
      <c r="E857" s="313">
        <f t="shared" si="334"/>
        <v>0</v>
      </c>
      <c r="F857" s="315">
        <f t="shared" si="334"/>
        <v>0</v>
      </c>
      <c r="G857" s="286">
        <f t="shared" si="338"/>
        <v>0</v>
      </c>
      <c r="H857" s="286">
        <f t="shared" si="338"/>
        <v>0</v>
      </c>
      <c r="I857" s="286">
        <f t="shared" si="338"/>
        <v>0</v>
      </c>
      <c r="J857" s="286">
        <f t="shared" si="338"/>
        <v>0</v>
      </c>
      <c r="K857" s="286">
        <f t="shared" si="338"/>
        <v>0</v>
      </c>
      <c r="L857" s="286">
        <f t="shared" si="338"/>
        <v>0</v>
      </c>
      <c r="M857" s="286">
        <f t="shared" si="338"/>
        <v>0</v>
      </c>
      <c r="N857" s="286">
        <f t="shared" si="338"/>
        <v>0</v>
      </c>
    </row>
    <row r="858" spans="2:14" hidden="1" outlineLevel="1">
      <c r="B858" s="556">
        <f t="shared" si="336"/>
        <v>29</v>
      </c>
      <c r="C858" s="557">
        <f t="shared" si="332"/>
        <v>0</v>
      </c>
      <c r="D858" s="559">
        <f t="shared" si="333"/>
        <v>0</v>
      </c>
      <c r="E858" s="313">
        <f t="shared" si="334"/>
        <v>0</v>
      </c>
      <c r="F858" s="315">
        <f t="shared" si="334"/>
        <v>0</v>
      </c>
      <c r="G858" s="286">
        <f t="shared" si="338"/>
        <v>0</v>
      </c>
      <c r="H858" s="286">
        <f t="shared" si="338"/>
        <v>0</v>
      </c>
      <c r="I858" s="286">
        <f t="shared" si="338"/>
        <v>0</v>
      </c>
      <c r="J858" s="286">
        <f t="shared" si="338"/>
        <v>0</v>
      </c>
      <c r="K858" s="286">
        <f t="shared" si="338"/>
        <v>0</v>
      </c>
      <c r="L858" s="286">
        <f t="shared" si="338"/>
        <v>0</v>
      </c>
      <c r="M858" s="286">
        <f t="shared" si="338"/>
        <v>0</v>
      </c>
      <c r="N858" s="286">
        <f t="shared" si="338"/>
        <v>0</v>
      </c>
    </row>
    <row r="859" spans="2:14" hidden="1" outlineLevel="1">
      <c r="B859" s="556">
        <f t="shared" si="336"/>
        <v>30</v>
      </c>
      <c r="C859" s="215">
        <f t="shared" si="332"/>
        <v>0</v>
      </c>
      <c r="D859" s="325">
        <f t="shared" si="333"/>
        <v>0</v>
      </c>
      <c r="E859" s="326">
        <f t="shared" si="334"/>
        <v>0</v>
      </c>
      <c r="F859" s="327">
        <f t="shared" si="334"/>
        <v>0</v>
      </c>
      <c r="G859" s="328">
        <f t="shared" si="338"/>
        <v>0</v>
      </c>
      <c r="H859" s="328">
        <f t="shared" si="338"/>
        <v>0</v>
      </c>
      <c r="I859" s="328">
        <f t="shared" si="338"/>
        <v>0</v>
      </c>
      <c r="J859" s="328">
        <f t="shared" si="338"/>
        <v>0</v>
      </c>
      <c r="K859" s="328">
        <f t="shared" si="338"/>
        <v>0</v>
      </c>
      <c r="L859" s="328">
        <f t="shared" si="338"/>
        <v>0</v>
      </c>
      <c r="M859" s="328">
        <f t="shared" si="338"/>
        <v>0</v>
      </c>
      <c r="N859" s="328">
        <f t="shared" si="338"/>
        <v>0</v>
      </c>
    </row>
    <row r="860" spans="2:14" hidden="1" outlineLevel="1">
      <c r="C860" s="21" t="s">
        <v>260</v>
      </c>
      <c r="D860" s="285">
        <f t="shared" ref="D860" si="339">SUM(D828:D859)</f>
        <v>494832</v>
      </c>
      <c r="E860" s="313">
        <f>SUM(E828:E859)</f>
        <v>826800</v>
      </c>
      <c r="F860" s="315">
        <f t="shared" ref="F860:N860" si="340">SUM(F828:F859)</f>
        <v>859872</v>
      </c>
      <c r="G860" s="286">
        <f t="shared" si="340"/>
        <v>894266.88</v>
      </c>
      <c r="H860" s="286">
        <f t="shared" si="340"/>
        <v>930037.55520000006</v>
      </c>
      <c r="I860" s="286">
        <f t="shared" si="340"/>
        <v>967239.05740800011</v>
      </c>
      <c r="J860" s="286">
        <f t="shared" si="340"/>
        <v>1005928.6197043201</v>
      </c>
      <c r="K860" s="286">
        <f t="shared" si="340"/>
        <v>1046165.7644924929</v>
      </c>
      <c r="L860" s="286">
        <f t="shared" si="340"/>
        <v>1088012.3950721927</v>
      </c>
      <c r="M860" s="286">
        <f t="shared" si="340"/>
        <v>1131532.8908750804</v>
      </c>
      <c r="N860" s="286">
        <f t="shared" si="340"/>
        <v>1176794.2065100835</v>
      </c>
    </row>
    <row r="861" spans="2:14" ht="21.75" hidden="1" customHeight="1" outlineLevel="1">
      <c r="C861" s="4" t="s">
        <v>261</v>
      </c>
      <c r="D861" s="287"/>
      <c r="E861" s="313">
        <f>E862-E860</f>
        <v>-300048</v>
      </c>
      <c r="F861" s="314">
        <f>F862-F860</f>
        <v>-282048</v>
      </c>
      <c r="G861" s="284">
        <f t="shared" ref="G861:N861" si="341">-HLOOKUP(G$823,$E$167:$N$168,2,FALSE)*G860</f>
        <v>-17885.337599999999</v>
      </c>
      <c r="H861" s="284">
        <f t="shared" si="341"/>
        <v>-18600.751104000003</v>
      </c>
      <c r="I861" s="284">
        <f t="shared" si="341"/>
        <v>-29017.171722240004</v>
      </c>
      <c r="J861" s="284">
        <f t="shared" si="341"/>
        <v>-50296.430985216008</v>
      </c>
      <c r="K861" s="284">
        <f t="shared" si="341"/>
        <v>-52308.288224624644</v>
      </c>
      <c r="L861" s="284">
        <f t="shared" si="341"/>
        <v>-54400.619753609637</v>
      </c>
      <c r="M861" s="284">
        <f t="shared" si="341"/>
        <v>-56576.644543754024</v>
      </c>
      <c r="N861" s="284">
        <f t="shared" si="341"/>
        <v>-58839.71032550418</v>
      </c>
    </row>
    <row r="862" spans="2:14" hidden="1" outlineLevel="1">
      <c r="C862" s="83" t="s">
        <v>262</v>
      </c>
      <c r="D862" s="285">
        <f>D860</f>
        <v>494832</v>
      </c>
      <c r="E862" s="313">
        <f>SUMIF($E$628:$AB$628,E$823,$E702:$AB702)</f>
        <v>526752</v>
      </c>
      <c r="F862" s="314">
        <f>SUMIF($E$628:$AB$628,F$823,$E702:$AB702)</f>
        <v>577824</v>
      </c>
      <c r="G862" s="284">
        <f>G860+G861</f>
        <v>876381.54240000003</v>
      </c>
      <c r="H862" s="284">
        <f t="shared" ref="H862:N862" si="342">H860+H861</f>
        <v>911436.80409600004</v>
      </c>
      <c r="I862" s="284">
        <f t="shared" si="342"/>
        <v>938221.88568576006</v>
      </c>
      <c r="J862" s="284">
        <f t="shared" si="342"/>
        <v>955632.18871910404</v>
      </c>
      <c r="K862" s="284">
        <f t="shared" si="342"/>
        <v>993857.47626786819</v>
      </c>
      <c r="L862" s="284">
        <f t="shared" si="342"/>
        <v>1033611.775318583</v>
      </c>
      <c r="M862" s="284">
        <f t="shared" si="342"/>
        <v>1074956.2463313264</v>
      </c>
      <c r="N862" s="284">
        <f t="shared" si="342"/>
        <v>1117954.4961845793</v>
      </c>
    </row>
    <row r="863" spans="2:14" hidden="1" outlineLevel="1">
      <c r="C863" s="83"/>
      <c r="D863" s="285"/>
      <c r="E863" s="313"/>
      <c r="F863" s="314"/>
      <c r="G863" s="284"/>
      <c r="H863" s="284"/>
      <c r="I863" s="284"/>
      <c r="J863" s="284"/>
      <c r="K863" s="284"/>
      <c r="L863" s="284"/>
      <c r="M863" s="284"/>
      <c r="N863" s="284"/>
    </row>
    <row r="864" spans="2:14" hidden="1" outlineLevel="1">
      <c r="C864" s="240" t="s">
        <v>263</v>
      </c>
      <c r="D864" s="329"/>
      <c r="E864" s="313">
        <f>SUMIF($E$628:$AB$628,E$823,$E735:$AB735)+SUMIF($E$628:$AB$628,E$823,$E736:$AB736)</f>
        <v>-21200</v>
      </c>
      <c r="F864" s="315">
        <f>SUMIF($E$628:$AB$628,F$823,$E735:$AB735)+SUMIF($E$628:$AB$628,F$823,$E736:$AB736)</f>
        <v>-50091.200000000012</v>
      </c>
      <c r="G864" s="286">
        <f t="shared" ref="G864:N864" si="343">-HLOOKUP(G$823,$E$173:$N$174,2,FALSE)*G$860</f>
        <v>-26828.006399999998</v>
      </c>
      <c r="H864" s="286">
        <f t="shared" si="343"/>
        <v>-27901.126656</v>
      </c>
      <c r="I864" s="286">
        <f t="shared" si="343"/>
        <v>-29017.171722240004</v>
      </c>
      <c r="J864" s="286">
        <f t="shared" si="343"/>
        <v>-30177.858591129603</v>
      </c>
      <c r="K864" s="286">
        <f t="shared" si="343"/>
        <v>-31384.972934774785</v>
      </c>
      <c r="L864" s="286">
        <f t="shared" si="343"/>
        <v>-32640.371852165779</v>
      </c>
      <c r="M864" s="286">
        <f t="shared" si="343"/>
        <v>-33945.986726252413</v>
      </c>
      <c r="N864" s="286">
        <f t="shared" si="343"/>
        <v>-35303.826195302507</v>
      </c>
    </row>
    <row r="865" spans="3:14" ht="16.5" hidden="1" customHeight="1" outlineLevel="1">
      <c r="C865" s="241" t="s">
        <v>264</v>
      </c>
      <c r="D865" s="285">
        <v>0</v>
      </c>
      <c r="E865" s="313">
        <f ca="1">SUMIF($E$628:$AB$628,E$823,$E769:$AB769)+SUMIF($E$628:$AB$628,E$823,$E770:$AB770)</f>
        <v>0</v>
      </c>
      <c r="F865" s="315">
        <f ca="1">SUMIF($E$628:$AB$628,F$823,$E769:$AB769)+SUMIF($E$628:$AB$628,F$823,$E770:$AB770)</f>
        <v>0</v>
      </c>
      <c r="G865" s="286">
        <f t="shared" ref="G865:N865" si="344">-HLOOKUP(G$823,$E$164:$N$165,2,FALSE)*G$860</f>
        <v>-8942.6687999999995</v>
      </c>
      <c r="H865" s="286">
        <f t="shared" si="344"/>
        <v>-9300.3755520000013</v>
      </c>
      <c r="I865" s="286">
        <f t="shared" si="344"/>
        <v>-9672.3905740800019</v>
      </c>
      <c r="J865" s="286">
        <f t="shared" si="344"/>
        <v>-10059.2861970432</v>
      </c>
      <c r="K865" s="286">
        <f t="shared" si="344"/>
        <v>-10461.65764492493</v>
      </c>
      <c r="L865" s="286">
        <f t="shared" si="344"/>
        <v>-10880.123950721927</v>
      </c>
      <c r="M865" s="286">
        <f t="shared" si="344"/>
        <v>-11315.328908750804</v>
      </c>
      <c r="N865" s="286">
        <f t="shared" si="344"/>
        <v>-11767.942065100835</v>
      </c>
    </row>
    <row r="866" spans="3:14" hidden="1" outlineLevel="1">
      <c r="C866" s="242" t="s">
        <v>265</v>
      </c>
      <c r="D866" s="285"/>
      <c r="E866" s="313">
        <f>SUMIF($E$628:$AB$628,E$823,$E771:$AB771)</f>
        <v>0</v>
      </c>
      <c r="F866" s="315">
        <f>SUMIF($E$628:$AB$628,F$823,$E771:$AB771)</f>
        <v>-5778.24</v>
      </c>
      <c r="G866" s="286">
        <f t="shared" ref="G866:N866" si="345">-HLOOKUP(G$823,$E$170:$N$171,2,FALSE)*G$860</f>
        <v>-8942.6687999999995</v>
      </c>
      <c r="H866" s="286">
        <f t="shared" si="345"/>
        <v>-9300.3755520000013</v>
      </c>
      <c r="I866" s="286">
        <f t="shared" si="345"/>
        <v>-9672.3905740800019</v>
      </c>
      <c r="J866" s="286">
        <f t="shared" si="345"/>
        <v>-10059.2861970432</v>
      </c>
      <c r="K866" s="286">
        <f t="shared" si="345"/>
        <v>-10461.65764492493</v>
      </c>
      <c r="L866" s="286">
        <f t="shared" si="345"/>
        <v>-10880.123950721927</v>
      </c>
      <c r="M866" s="286">
        <f t="shared" si="345"/>
        <v>-11315.328908750804</v>
      </c>
      <c r="N866" s="286">
        <f t="shared" si="345"/>
        <v>-11767.942065100835</v>
      </c>
    </row>
    <row r="867" spans="3:14" ht="5.55" hidden="1" customHeight="1" outlineLevel="1">
      <c r="C867" s="10"/>
      <c r="D867" s="288"/>
      <c r="E867" s="316"/>
      <c r="F867" s="317"/>
      <c r="G867" s="289"/>
      <c r="H867" s="289"/>
      <c r="I867" s="289"/>
      <c r="J867" s="289"/>
      <c r="K867" s="289"/>
      <c r="L867" s="289"/>
      <c r="M867" s="289"/>
      <c r="N867" s="289"/>
    </row>
    <row r="868" spans="3:14" hidden="1" outlineLevel="1">
      <c r="C868" s="218" t="s">
        <v>266</v>
      </c>
      <c r="D868" s="285">
        <f t="shared" ref="D868:M868" si="346">SUM(D862:D866)</f>
        <v>494832</v>
      </c>
      <c r="E868" s="313">
        <f t="shared" ca="1" si="346"/>
        <v>505552</v>
      </c>
      <c r="F868" s="314">
        <f t="shared" ca="1" si="346"/>
        <v>521954.56000000006</v>
      </c>
      <c r="G868" s="284">
        <f t="shared" si="346"/>
        <v>831668.19840000011</v>
      </c>
      <c r="H868" s="284">
        <f t="shared" si="346"/>
        <v>864934.92633599997</v>
      </c>
      <c r="I868" s="284">
        <f t="shared" si="346"/>
        <v>889859.93281535991</v>
      </c>
      <c r="J868" s="284">
        <f t="shared" si="346"/>
        <v>905335.75773388788</v>
      </c>
      <c r="K868" s="284">
        <f t="shared" si="346"/>
        <v>941549.18804324348</v>
      </c>
      <c r="L868" s="284">
        <f t="shared" si="346"/>
        <v>979211.15556497336</v>
      </c>
      <c r="M868" s="284">
        <f t="shared" si="346"/>
        <v>1018379.6017875725</v>
      </c>
      <c r="N868" s="284">
        <f>SUM(N862:N866)</f>
        <v>1059114.7858590751</v>
      </c>
    </row>
    <row r="869" spans="3:14" hidden="1" outlineLevel="1">
      <c r="C869" s="218"/>
      <c r="D869" s="285"/>
      <c r="E869" s="313"/>
      <c r="F869" s="314"/>
      <c r="G869" s="284"/>
      <c r="H869" s="284"/>
      <c r="I869" s="284"/>
      <c r="J869" s="284"/>
      <c r="K869" s="284"/>
      <c r="L869" s="284"/>
      <c r="M869" s="284"/>
      <c r="N869" s="284"/>
    </row>
    <row r="870" spans="3:14" hidden="1" outlineLevel="1">
      <c r="C870" s="23" t="s">
        <v>14</v>
      </c>
      <c r="D870" s="285"/>
      <c r="E870" s="313"/>
      <c r="F870" s="314"/>
      <c r="G870" s="284"/>
      <c r="H870" s="284"/>
      <c r="I870" s="284"/>
      <c r="J870" s="284"/>
      <c r="K870" s="284"/>
      <c r="L870" s="284"/>
      <c r="M870" s="284"/>
      <c r="N870" s="284"/>
    </row>
    <row r="871" spans="3:14" hidden="1" outlineLevel="1">
      <c r="C871" s="232" t="str">
        <f t="shared" ref="C871:C887" si="347">C189</f>
        <v>Laundry Income</v>
      </c>
      <c r="D871" s="285"/>
      <c r="E871" s="313">
        <f t="shared" ref="E871:F887" si="348">SUMIF($E$628:$AB$628,E$823,$E776:$AB776)</f>
        <v>0</v>
      </c>
      <c r="F871" s="314">
        <f t="shared" si="348"/>
        <v>0</v>
      </c>
      <c r="G871" s="284">
        <f t="shared" ref="G871:N880" si="349">F871*(1+HLOOKUP(G$823,$E$181:$N$182,2,FALSE))</f>
        <v>0</v>
      </c>
      <c r="H871" s="284">
        <f t="shared" si="349"/>
        <v>0</v>
      </c>
      <c r="I871" s="284">
        <f t="shared" si="349"/>
        <v>0</v>
      </c>
      <c r="J871" s="284">
        <f t="shared" si="349"/>
        <v>0</v>
      </c>
      <c r="K871" s="284">
        <f t="shared" si="349"/>
        <v>0</v>
      </c>
      <c r="L871" s="284">
        <f t="shared" si="349"/>
        <v>0</v>
      </c>
      <c r="M871" s="284">
        <f t="shared" si="349"/>
        <v>0</v>
      </c>
      <c r="N871" s="284">
        <f t="shared" si="349"/>
        <v>0</v>
      </c>
    </row>
    <row r="872" spans="3:14" hidden="1" outlineLevel="1">
      <c r="C872" s="232" t="str">
        <f t="shared" si="347"/>
        <v>Recovery Fm Deposits (Damages etc)</v>
      </c>
      <c r="D872" s="285"/>
      <c r="E872" s="313">
        <f t="shared" si="348"/>
        <v>0</v>
      </c>
      <c r="F872" s="314">
        <f t="shared" si="348"/>
        <v>0</v>
      </c>
      <c r="G872" s="284">
        <f t="shared" si="349"/>
        <v>0</v>
      </c>
      <c r="H872" s="284">
        <f t="shared" si="349"/>
        <v>0</v>
      </c>
      <c r="I872" s="284">
        <f t="shared" si="349"/>
        <v>0</v>
      </c>
      <c r="J872" s="284">
        <f t="shared" si="349"/>
        <v>0</v>
      </c>
      <c r="K872" s="284">
        <f t="shared" si="349"/>
        <v>0</v>
      </c>
      <c r="L872" s="284">
        <f t="shared" si="349"/>
        <v>0</v>
      </c>
      <c r="M872" s="284">
        <f t="shared" si="349"/>
        <v>0</v>
      </c>
      <c r="N872" s="284">
        <f t="shared" si="349"/>
        <v>0</v>
      </c>
    </row>
    <row r="873" spans="3:14" hidden="1" outlineLevel="1">
      <c r="C873" s="232" t="str">
        <f t="shared" si="347"/>
        <v>Recovery from Collections</v>
      </c>
      <c r="D873" s="285"/>
      <c r="E873" s="313">
        <f t="shared" si="348"/>
        <v>0</v>
      </c>
      <c r="F873" s="314">
        <f t="shared" si="348"/>
        <v>0</v>
      </c>
      <c r="G873" s="284">
        <f t="shared" si="349"/>
        <v>0</v>
      </c>
      <c r="H873" s="284">
        <f t="shared" si="349"/>
        <v>0</v>
      </c>
      <c r="I873" s="284">
        <f t="shared" si="349"/>
        <v>0</v>
      </c>
      <c r="J873" s="284">
        <f t="shared" si="349"/>
        <v>0</v>
      </c>
      <c r="K873" s="284">
        <f t="shared" si="349"/>
        <v>0</v>
      </c>
      <c r="L873" s="284">
        <f t="shared" si="349"/>
        <v>0</v>
      </c>
      <c r="M873" s="284">
        <f t="shared" si="349"/>
        <v>0</v>
      </c>
      <c r="N873" s="284">
        <f t="shared" si="349"/>
        <v>0</v>
      </c>
    </row>
    <row r="874" spans="3:14" hidden="1" outlineLevel="1">
      <c r="C874" s="232" t="str">
        <f t="shared" si="347"/>
        <v>Application Fees</v>
      </c>
      <c r="D874" s="285"/>
      <c r="E874" s="313">
        <f t="shared" si="348"/>
        <v>0</v>
      </c>
      <c r="F874" s="314">
        <f t="shared" si="348"/>
        <v>0</v>
      </c>
      <c r="G874" s="284">
        <f t="shared" si="349"/>
        <v>0</v>
      </c>
      <c r="H874" s="284">
        <f t="shared" si="349"/>
        <v>0</v>
      </c>
      <c r="I874" s="284">
        <f t="shared" si="349"/>
        <v>0</v>
      </c>
      <c r="J874" s="284">
        <f t="shared" si="349"/>
        <v>0</v>
      </c>
      <c r="K874" s="284">
        <f t="shared" si="349"/>
        <v>0</v>
      </c>
      <c r="L874" s="284">
        <f t="shared" si="349"/>
        <v>0</v>
      </c>
      <c r="M874" s="284">
        <f t="shared" si="349"/>
        <v>0</v>
      </c>
      <c r="N874" s="284">
        <f t="shared" si="349"/>
        <v>0</v>
      </c>
    </row>
    <row r="875" spans="3:14" hidden="1" outlineLevel="1">
      <c r="C875" s="232" t="str">
        <f t="shared" si="347"/>
        <v>Cancellation Fees</v>
      </c>
      <c r="D875" s="285"/>
      <c r="E875" s="313">
        <f t="shared" si="348"/>
        <v>0</v>
      </c>
      <c r="F875" s="314">
        <f t="shared" si="348"/>
        <v>0</v>
      </c>
      <c r="G875" s="284">
        <f t="shared" si="349"/>
        <v>0</v>
      </c>
      <c r="H875" s="284">
        <f t="shared" si="349"/>
        <v>0</v>
      </c>
      <c r="I875" s="284">
        <f t="shared" si="349"/>
        <v>0</v>
      </c>
      <c r="J875" s="284">
        <f t="shared" si="349"/>
        <v>0</v>
      </c>
      <c r="K875" s="284">
        <f t="shared" si="349"/>
        <v>0</v>
      </c>
      <c r="L875" s="284">
        <f t="shared" si="349"/>
        <v>0</v>
      </c>
      <c r="M875" s="284">
        <f t="shared" si="349"/>
        <v>0</v>
      </c>
      <c r="N875" s="284">
        <f t="shared" si="349"/>
        <v>0</v>
      </c>
    </row>
    <row r="876" spans="3:14" hidden="1" outlineLevel="1">
      <c r="C876" s="232" t="str">
        <f t="shared" si="347"/>
        <v>Pet Rent</v>
      </c>
      <c r="D876" s="285"/>
      <c r="E876" s="313">
        <f t="shared" si="348"/>
        <v>0</v>
      </c>
      <c r="F876" s="314">
        <f t="shared" si="348"/>
        <v>0</v>
      </c>
      <c r="G876" s="284">
        <f t="shared" si="349"/>
        <v>0</v>
      </c>
      <c r="H876" s="284">
        <f t="shared" si="349"/>
        <v>0</v>
      </c>
      <c r="I876" s="284">
        <f t="shared" si="349"/>
        <v>0</v>
      </c>
      <c r="J876" s="284">
        <f t="shared" si="349"/>
        <v>0</v>
      </c>
      <c r="K876" s="284">
        <f t="shared" si="349"/>
        <v>0</v>
      </c>
      <c r="L876" s="284">
        <f t="shared" si="349"/>
        <v>0</v>
      </c>
      <c r="M876" s="284">
        <f t="shared" si="349"/>
        <v>0</v>
      </c>
      <c r="N876" s="284">
        <f t="shared" si="349"/>
        <v>0</v>
      </c>
    </row>
    <row r="877" spans="3:14" hidden="1" outlineLevel="1">
      <c r="C877" s="232" t="str">
        <f t="shared" si="347"/>
        <v>Month-to-month Premiums</v>
      </c>
      <c r="D877" s="285"/>
      <c r="E877" s="313">
        <f t="shared" si="348"/>
        <v>0</v>
      </c>
      <c r="F877" s="314">
        <f t="shared" si="348"/>
        <v>0</v>
      </c>
      <c r="G877" s="284">
        <f t="shared" si="349"/>
        <v>0</v>
      </c>
      <c r="H877" s="284">
        <f t="shared" si="349"/>
        <v>0</v>
      </c>
      <c r="I877" s="284">
        <f t="shared" si="349"/>
        <v>0</v>
      </c>
      <c r="J877" s="284">
        <f t="shared" si="349"/>
        <v>0</v>
      </c>
      <c r="K877" s="284">
        <f t="shared" si="349"/>
        <v>0</v>
      </c>
      <c r="L877" s="284">
        <f t="shared" si="349"/>
        <v>0</v>
      </c>
      <c r="M877" s="284">
        <f t="shared" si="349"/>
        <v>0</v>
      </c>
      <c r="N877" s="284">
        <f t="shared" si="349"/>
        <v>0</v>
      </c>
    </row>
    <row r="878" spans="3:14" hidden="1" outlineLevel="1">
      <c r="C878" s="232" t="str">
        <f t="shared" si="347"/>
        <v>Late Charges</v>
      </c>
      <c r="D878" s="285"/>
      <c r="E878" s="313">
        <f t="shared" si="348"/>
        <v>0</v>
      </c>
      <c r="F878" s="314">
        <f t="shared" si="348"/>
        <v>0</v>
      </c>
      <c r="G878" s="284">
        <f t="shared" si="349"/>
        <v>0</v>
      </c>
      <c r="H878" s="284">
        <f t="shared" si="349"/>
        <v>0</v>
      </c>
      <c r="I878" s="284">
        <f t="shared" si="349"/>
        <v>0</v>
      </c>
      <c r="J878" s="284">
        <f t="shared" si="349"/>
        <v>0</v>
      </c>
      <c r="K878" s="284">
        <f t="shared" si="349"/>
        <v>0</v>
      </c>
      <c r="L878" s="284">
        <f t="shared" si="349"/>
        <v>0</v>
      </c>
      <c r="M878" s="284">
        <f t="shared" si="349"/>
        <v>0</v>
      </c>
      <c r="N878" s="284">
        <f t="shared" si="349"/>
        <v>0</v>
      </c>
    </row>
    <row r="879" spans="3:14" hidden="1" outlineLevel="1">
      <c r="C879" s="232" t="str">
        <f t="shared" si="347"/>
        <v>Credit Fee Income</v>
      </c>
      <c r="D879" s="285"/>
      <c r="E879" s="313">
        <f t="shared" si="348"/>
        <v>0</v>
      </c>
      <c r="F879" s="314">
        <f t="shared" si="348"/>
        <v>0</v>
      </c>
      <c r="G879" s="284">
        <f t="shared" si="349"/>
        <v>0</v>
      </c>
      <c r="H879" s="284">
        <f t="shared" si="349"/>
        <v>0</v>
      </c>
      <c r="I879" s="284">
        <f t="shared" si="349"/>
        <v>0</v>
      </c>
      <c r="J879" s="284">
        <f t="shared" si="349"/>
        <v>0</v>
      </c>
      <c r="K879" s="284">
        <f t="shared" si="349"/>
        <v>0</v>
      </c>
      <c r="L879" s="284">
        <f t="shared" si="349"/>
        <v>0</v>
      </c>
      <c r="M879" s="284">
        <f t="shared" si="349"/>
        <v>0</v>
      </c>
      <c r="N879" s="284">
        <f t="shared" si="349"/>
        <v>0</v>
      </c>
    </row>
    <row r="880" spans="3:14" hidden="1" outlineLevel="1">
      <c r="C880" s="232" t="str">
        <f t="shared" si="347"/>
        <v>Vending Income</v>
      </c>
      <c r="D880" s="285"/>
      <c r="E880" s="313">
        <f t="shared" si="348"/>
        <v>0</v>
      </c>
      <c r="F880" s="314">
        <f t="shared" si="348"/>
        <v>0</v>
      </c>
      <c r="G880" s="284">
        <f t="shared" si="349"/>
        <v>0</v>
      </c>
      <c r="H880" s="284">
        <f t="shared" si="349"/>
        <v>0</v>
      </c>
      <c r="I880" s="284">
        <f t="shared" si="349"/>
        <v>0</v>
      </c>
      <c r="J880" s="284">
        <f t="shared" si="349"/>
        <v>0</v>
      </c>
      <c r="K880" s="284">
        <f t="shared" si="349"/>
        <v>0</v>
      </c>
      <c r="L880" s="284">
        <f t="shared" si="349"/>
        <v>0</v>
      </c>
      <c r="M880" s="284">
        <f t="shared" si="349"/>
        <v>0</v>
      </c>
      <c r="N880" s="284">
        <f t="shared" si="349"/>
        <v>0</v>
      </c>
    </row>
    <row r="881" spans="3:14" hidden="1" outlineLevel="1">
      <c r="C881" s="232" t="str">
        <f t="shared" si="347"/>
        <v>Utility Reimbursement Income</v>
      </c>
      <c r="D881" s="285"/>
      <c r="E881" s="313">
        <f t="shared" si="348"/>
        <v>9120</v>
      </c>
      <c r="F881" s="314">
        <f t="shared" si="348"/>
        <v>9120</v>
      </c>
      <c r="G881" s="284">
        <f t="shared" ref="G881:N887" si="350">F881*(1+HLOOKUP(G$823,$E$181:$N$182,2,FALSE))</f>
        <v>9484.8000000000011</v>
      </c>
      <c r="H881" s="284">
        <f t="shared" si="350"/>
        <v>9864.1920000000009</v>
      </c>
      <c r="I881" s="284">
        <f t="shared" si="350"/>
        <v>10258.759680000001</v>
      </c>
      <c r="J881" s="284">
        <f t="shared" si="350"/>
        <v>10669.110067200001</v>
      </c>
      <c r="K881" s="284">
        <f t="shared" si="350"/>
        <v>11095.874469888002</v>
      </c>
      <c r="L881" s="284">
        <f t="shared" si="350"/>
        <v>11539.709448683523</v>
      </c>
      <c r="M881" s="284">
        <f t="shared" si="350"/>
        <v>12001.297826630864</v>
      </c>
      <c r="N881" s="284">
        <f t="shared" si="350"/>
        <v>12481.349739696099</v>
      </c>
    </row>
    <row r="882" spans="3:14" hidden="1" outlineLevel="1">
      <c r="C882" s="232" t="str">
        <f t="shared" si="347"/>
        <v>Parking Income</v>
      </c>
      <c r="D882" s="285"/>
      <c r="E882" s="313">
        <f t="shared" si="348"/>
        <v>0</v>
      </c>
      <c r="F882" s="314">
        <f t="shared" si="348"/>
        <v>0</v>
      </c>
      <c r="G882" s="284">
        <f t="shared" si="350"/>
        <v>0</v>
      </c>
      <c r="H882" s="284">
        <f t="shared" si="350"/>
        <v>0</v>
      </c>
      <c r="I882" s="284">
        <f t="shared" si="350"/>
        <v>0</v>
      </c>
      <c r="J882" s="284">
        <f t="shared" si="350"/>
        <v>0</v>
      </c>
      <c r="K882" s="284">
        <f t="shared" si="350"/>
        <v>0</v>
      </c>
      <c r="L882" s="284">
        <f t="shared" si="350"/>
        <v>0</v>
      </c>
      <c r="M882" s="284">
        <f t="shared" si="350"/>
        <v>0</v>
      </c>
      <c r="N882" s="284">
        <f t="shared" si="350"/>
        <v>0</v>
      </c>
    </row>
    <row r="883" spans="3:14" hidden="1" outlineLevel="1">
      <c r="C883" s="232" t="str">
        <f t="shared" si="347"/>
        <v>Storage Space Income</v>
      </c>
      <c r="D883" s="285"/>
      <c r="E883" s="313">
        <f t="shared" si="348"/>
        <v>0</v>
      </c>
      <c r="F883" s="314">
        <f t="shared" si="348"/>
        <v>0</v>
      </c>
      <c r="G883" s="284">
        <f t="shared" si="350"/>
        <v>0</v>
      </c>
      <c r="H883" s="284">
        <f t="shared" si="350"/>
        <v>0</v>
      </c>
      <c r="I883" s="284">
        <f t="shared" si="350"/>
        <v>0</v>
      </c>
      <c r="J883" s="284">
        <f t="shared" si="350"/>
        <v>0</v>
      </c>
      <c r="K883" s="284">
        <f t="shared" si="350"/>
        <v>0</v>
      </c>
      <c r="L883" s="284">
        <f t="shared" si="350"/>
        <v>0</v>
      </c>
      <c r="M883" s="284">
        <f t="shared" si="350"/>
        <v>0</v>
      </c>
      <c r="N883" s="284">
        <f t="shared" si="350"/>
        <v>0</v>
      </c>
    </row>
    <row r="884" spans="3:14" hidden="1" outlineLevel="1">
      <c r="C884" s="232" t="str">
        <f t="shared" si="347"/>
        <v>Cleaning Income</v>
      </c>
      <c r="D884" s="285"/>
      <c r="E884" s="313">
        <f t="shared" si="348"/>
        <v>0</v>
      </c>
      <c r="F884" s="314">
        <f t="shared" si="348"/>
        <v>0</v>
      </c>
      <c r="G884" s="284">
        <f t="shared" si="350"/>
        <v>0</v>
      </c>
      <c r="H884" s="284">
        <f t="shared" si="350"/>
        <v>0</v>
      </c>
      <c r="I884" s="284">
        <f t="shared" si="350"/>
        <v>0</v>
      </c>
      <c r="J884" s="284">
        <f t="shared" si="350"/>
        <v>0</v>
      </c>
      <c r="K884" s="284">
        <f t="shared" si="350"/>
        <v>0</v>
      </c>
      <c r="L884" s="284">
        <f t="shared" si="350"/>
        <v>0</v>
      </c>
      <c r="M884" s="284">
        <f t="shared" si="350"/>
        <v>0</v>
      </c>
      <c r="N884" s="284">
        <f t="shared" si="350"/>
        <v>0</v>
      </c>
    </row>
    <row r="885" spans="3:14" hidden="1" outlineLevel="1">
      <c r="C885" s="232" t="str">
        <f t="shared" si="347"/>
        <v>Furniture Income</v>
      </c>
      <c r="D885" s="285"/>
      <c r="E885" s="313">
        <f t="shared" si="348"/>
        <v>0</v>
      </c>
      <c r="F885" s="314">
        <f t="shared" si="348"/>
        <v>0</v>
      </c>
      <c r="G885" s="284">
        <f t="shared" si="350"/>
        <v>0</v>
      </c>
      <c r="H885" s="284">
        <f t="shared" si="350"/>
        <v>0</v>
      </c>
      <c r="I885" s="284">
        <f t="shared" si="350"/>
        <v>0</v>
      </c>
      <c r="J885" s="284">
        <f t="shared" si="350"/>
        <v>0</v>
      </c>
      <c r="K885" s="284">
        <f t="shared" si="350"/>
        <v>0</v>
      </c>
      <c r="L885" s="284">
        <f t="shared" si="350"/>
        <v>0</v>
      </c>
      <c r="M885" s="284">
        <f t="shared" si="350"/>
        <v>0</v>
      </c>
      <c r="N885" s="284">
        <f t="shared" si="350"/>
        <v>0</v>
      </c>
    </row>
    <row r="886" spans="3:14" hidden="1" outlineLevel="1">
      <c r="C886" s="232" t="str">
        <f t="shared" si="347"/>
        <v>Legal Fees Reimbursement</v>
      </c>
      <c r="D886" s="285"/>
      <c r="E886" s="313">
        <f t="shared" si="348"/>
        <v>0</v>
      </c>
      <c r="F886" s="314">
        <f t="shared" si="348"/>
        <v>0</v>
      </c>
      <c r="G886" s="284">
        <f t="shared" si="350"/>
        <v>0</v>
      </c>
      <c r="H886" s="284">
        <f t="shared" si="350"/>
        <v>0</v>
      </c>
      <c r="I886" s="284">
        <f t="shared" si="350"/>
        <v>0</v>
      </c>
      <c r="J886" s="284">
        <f t="shared" si="350"/>
        <v>0</v>
      </c>
      <c r="K886" s="284">
        <f t="shared" si="350"/>
        <v>0</v>
      </c>
      <c r="L886" s="284">
        <f t="shared" si="350"/>
        <v>0</v>
      </c>
      <c r="M886" s="284">
        <f t="shared" si="350"/>
        <v>0</v>
      </c>
      <c r="N886" s="284">
        <f t="shared" si="350"/>
        <v>0</v>
      </c>
    </row>
    <row r="887" spans="3:14" ht="16.5" hidden="1" customHeight="1" outlineLevel="1" thickBot="1">
      <c r="C887" s="232" t="str">
        <f t="shared" si="347"/>
        <v>Misc.</v>
      </c>
      <c r="D887" s="290"/>
      <c r="E887" s="318">
        <f t="shared" si="348"/>
        <v>0</v>
      </c>
      <c r="F887" s="319">
        <f t="shared" si="348"/>
        <v>0</v>
      </c>
      <c r="G887" s="291">
        <f t="shared" si="350"/>
        <v>0</v>
      </c>
      <c r="H887" s="291">
        <f t="shared" si="350"/>
        <v>0</v>
      </c>
      <c r="I887" s="291">
        <f t="shared" si="350"/>
        <v>0</v>
      </c>
      <c r="J887" s="291">
        <f t="shared" si="350"/>
        <v>0</v>
      </c>
      <c r="K887" s="291">
        <f t="shared" si="350"/>
        <v>0</v>
      </c>
      <c r="L887" s="291">
        <f t="shared" si="350"/>
        <v>0</v>
      </c>
      <c r="M887" s="291">
        <f t="shared" si="350"/>
        <v>0</v>
      </c>
      <c r="N887" s="291">
        <f t="shared" si="350"/>
        <v>0</v>
      </c>
    </row>
    <row r="888" spans="3:14" hidden="1" outlineLevel="1">
      <c r="C888" s="83" t="s">
        <v>30</v>
      </c>
      <c r="D888" s="285">
        <f>E206</f>
        <v>0</v>
      </c>
      <c r="E888" s="313">
        <f>SUM(E871:E887)</f>
        <v>9120</v>
      </c>
      <c r="F888" s="315">
        <f>SUM(F871:F887)</f>
        <v>9120</v>
      </c>
      <c r="G888" s="284">
        <f t="shared" ref="G888:N888" si="351">SUM(G871:G887)</f>
        <v>9484.8000000000011</v>
      </c>
      <c r="H888" s="284">
        <f t="shared" si="351"/>
        <v>9864.1920000000009</v>
      </c>
      <c r="I888" s="284">
        <f t="shared" si="351"/>
        <v>10258.759680000001</v>
      </c>
      <c r="J888" s="284">
        <f t="shared" si="351"/>
        <v>10669.110067200001</v>
      </c>
      <c r="K888" s="284">
        <f t="shared" si="351"/>
        <v>11095.874469888002</v>
      </c>
      <c r="L888" s="284">
        <f t="shared" si="351"/>
        <v>11539.709448683523</v>
      </c>
      <c r="M888" s="284">
        <f t="shared" si="351"/>
        <v>12001.297826630864</v>
      </c>
      <c r="N888" s="284">
        <f t="shared" si="351"/>
        <v>12481.349739696099</v>
      </c>
    </row>
    <row r="889" spans="3:14" hidden="1" outlineLevel="1">
      <c r="C889" s="67"/>
      <c r="D889" s="288"/>
      <c r="E889" s="316"/>
      <c r="F889" s="317"/>
      <c r="G889" s="289"/>
      <c r="H889" s="289"/>
      <c r="I889" s="289"/>
      <c r="J889" s="289"/>
      <c r="K889" s="289"/>
      <c r="L889" s="289"/>
      <c r="M889" s="289"/>
      <c r="N889" s="289"/>
    </row>
    <row r="890" spans="3:14" ht="15" hidden="1" outlineLevel="1" thickBot="1">
      <c r="C890" s="21" t="s">
        <v>259</v>
      </c>
      <c r="D890" s="292">
        <f t="shared" ref="D890" si="352">D868+D888</f>
        <v>494832</v>
      </c>
      <c r="E890" s="320">
        <f ca="1">E868+E888</f>
        <v>514672</v>
      </c>
      <c r="F890" s="321">
        <f t="shared" ref="F890:N890" ca="1" si="353">F868+F888</f>
        <v>531074.56000000006</v>
      </c>
      <c r="G890" s="293">
        <f>G868+G888</f>
        <v>841152.99840000016</v>
      </c>
      <c r="H890" s="293">
        <f t="shared" si="353"/>
        <v>874799.11833600001</v>
      </c>
      <c r="I890" s="293">
        <f t="shared" si="353"/>
        <v>900118.69249535992</v>
      </c>
      <c r="J890" s="293">
        <f t="shared" si="353"/>
        <v>916004.86780108791</v>
      </c>
      <c r="K890" s="293">
        <f t="shared" si="353"/>
        <v>952645.06251313153</v>
      </c>
      <c r="L890" s="293">
        <f t="shared" si="353"/>
        <v>990750.8650136569</v>
      </c>
      <c r="M890" s="293">
        <f t="shared" si="353"/>
        <v>1030380.8996142034</v>
      </c>
      <c r="N890" s="293">
        <f t="shared" si="353"/>
        <v>1071596.1355987713</v>
      </c>
    </row>
    <row r="891" spans="3:14" ht="15" hidden="1" outlineLevel="1" thickTop="1">
      <c r="D891" s="283"/>
      <c r="E891" s="313"/>
      <c r="F891" s="322"/>
      <c r="G891" s="284"/>
      <c r="H891" s="284"/>
      <c r="I891" s="284"/>
      <c r="J891" s="284"/>
      <c r="K891" s="284"/>
      <c r="L891" s="284"/>
      <c r="M891" s="284"/>
      <c r="N891" s="284"/>
    </row>
    <row r="892" spans="3:14" hidden="1" outlineLevel="1">
      <c r="C892" s="23" t="s">
        <v>31</v>
      </c>
      <c r="D892" s="285"/>
      <c r="E892" s="313"/>
      <c r="F892" s="314"/>
      <c r="G892" s="284"/>
      <c r="H892" s="284"/>
      <c r="I892" s="284"/>
      <c r="J892" s="284"/>
      <c r="K892" s="284"/>
      <c r="L892" s="284"/>
      <c r="M892" s="284"/>
      <c r="N892" s="284"/>
    </row>
    <row r="893" spans="3:14" hidden="1" outlineLevel="1">
      <c r="C893" s="234" t="str">
        <f t="shared" ref="C893:C900" si="354">C224</f>
        <v xml:space="preserve">PAYROLL AND BENEFITS </v>
      </c>
      <c r="D893" s="295">
        <f t="shared" ref="D893:D900" si="355">-G224</f>
        <v>-6000</v>
      </c>
      <c r="E893" s="313">
        <f t="shared" ref="E893:F900" si="356">SUMIF($E$628:$AB$628,E$823,$E798:$AB798)</f>
        <v>-6000</v>
      </c>
      <c r="F893" s="314">
        <f t="shared" si="356"/>
        <v>-6060</v>
      </c>
      <c r="G893" s="284">
        <f>-$M224*(1+HLOOKUP(G$823,$E$258:$N$259,2,FALSE))</f>
        <v>-6060</v>
      </c>
      <c r="H893" s="284">
        <f t="shared" ref="H893:N893" si="357">-$M224*(1+HLOOKUP(H$823,$E$258:$N$259,2,FALSE))</f>
        <v>-6060</v>
      </c>
      <c r="I893" s="284">
        <f t="shared" si="357"/>
        <v>-6120</v>
      </c>
      <c r="J893" s="284">
        <f t="shared" si="357"/>
        <v>-6120</v>
      </c>
      <c r="K893" s="284">
        <f t="shared" si="357"/>
        <v>-6120</v>
      </c>
      <c r="L893" s="284">
        <f t="shared" si="357"/>
        <v>-6120</v>
      </c>
      <c r="M893" s="284">
        <f t="shared" si="357"/>
        <v>-6120</v>
      </c>
      <c r="N893" s="284">
        <f t="shared" si="357"/>
        <v>-6120</v>
      </c>
    </row>
    <row r="894" spans="3:14" hidden="1" outlineLevel="1">
      <c r="C894" s="1073" t="str">
        <f t="shared" si="354"/>
        <v>MANAGEMENT FEE / LEASING</v>
      </c>
      <c r="D894" s="295">
        <f t="shared" si="355"/>
        <v>-11587</v>
      </c>
      <c r="E894" s="313">
        <f t="shared" si="356"/>
        <v>-11587.000000000002</v>
      </c>
      <c r="F894" s="314">
        <f t="shared" si="356"/>
        <v>-11702.869999999997</v>
      </c>
      <c r="G894" s="284">
        <f>-$O$225*G890</f>
        <v>-33646.11993600001</v>
      </c>
      <c r="H894" s="284">
        <f t="shared" ref="H894:N894" si="358">-$O$225*H890</f>
        <v>-34991.96473344</v>
      </c>
      <c r="I894" s="284">
        <f t="shared" si="358"/>
        <v>-36004.747699814397</v>
      </c>
      <c r="J894" s="284">
        <f t="shared" si="358"/>
        <v>-36640.194712043514</v>
      </c>
      <c r="K894" s="284">
        <f t="shared" si="358"/>
        <v>-38105.802500525264</v>
      </c>
      <c r="L894" s="284">
        <f t="shared" si="358"/>
        <v>-39630.034600546278</v>
      </c>
      <c r="M894" s="284">
        <f t="shared" si="358"/>
        <v>-41215.235984568135</v>
      </c>
      <c r="N894" s="284">
        <f t="shared" si="358"/>
        <v>-42863.84542395085</v>
      </c>
    </row>
    <row r="895" spans="3:14" hidden="1" outlineLevel="1">
      <c r="C895" s="234" t="str">
        <f t="shared" si="354"/>
        <v>ADMIN. EXPENSES / FEES</v>
      </c>
      <c r="D895" s="295">
        <f t="shared" si="355"/>
        <v>-1500</v>
      </c>
      <c r="E895" s="313">
        <f t="shared" si="356"/>
        <v>-1500</v>
      </c>
      <c r="F895" s="314">
        <f t="shared" si="356"/>
        <v>-1515</v>
      </c>
      <c r="G895" s="284">
        <f t="shared" ref="G895:N900" si="359">-$M226*(1+HLOOKUP(G$823,$E$258:$N$259,2,FALSE))</f>
        <v>-1515</v>
      </c>
      <c r="H895" s="284">
        <f t="shared" si="359"/>
        <v>-1515</v>
      </c>
      <c r="I895" s="284">
        <f t="shared" si="359"/>
        <v>-1530</v>
      </c>
      <c r="J895" s="284">
        <f t="shared" si="359"/>
        <v>-1530</v>
      </c>
      <c r="K895" s="284">
        <f t="shared" si="359"/>
        <v>-1530</v>
      </c>
      <c r="L895" s="284">
        <f t="shared" si="359"/>
        <v>-1530</v>
      </c>
      <c r="M895" s="284">
        <f t="shared" si="359"/>
        <v>-1530</v>
      </c>
      <c r="N895" s="284">
        <f t="shared" si="359"/>
        <v>-1530</v>
      </c>
    </row>
    <row r="896" spans="3:14" hidden="1" outlineLevel="1">
      <c r="C896" s="234" t="str">
        <f t="shared" si="354"/>
        <v>UTILITIES EXPENSES</v>
      </c>
      <c r="D896" s="295">
        <f t="shared" si="355"/>
        <v>-9000</v>
      </c>
      <c r="E896" s="313">
        <f t="shared" si="356"/>
        <v>-9000</v>
      </c>
      <c r="F896" s="314">
        <f t="shared" si="356"/>
        <v>-9090</v>
      </c>
      <c r="G896" s="284">
        <f t="shared" si="359"/>
        <v>-30300</v>
      </c>
      <c r="H896" s="284">
        <f t="shared" si="359"/>
        <v>-30300</v>
      </c>
      <c r="I896" s="284">
        <f t="shared" si="359"/>
        <v>-30600</v>
      </c>
      <c r="J896" s="284">
        <f t="shared" si="359"/>
        <v>-30600</v>
      </c>
      <c r="K896" s="284">
        <f t="shared" si="359"/>
        <v>-30600</v>
      </c>
      <c r="L896" s="284">
        <f t="shared" si="359"/>
        <v>-30600</v>
      </c>
      <c r="M896" s="284">
        <f t="shared" si="359"/>
        <v>-30600</v>
      </c>
      <c r="N896" s="284">
        <f t="shared" si="359"/>
        <v>-30600</v>
      </c>
    </row>
    <row r="897" spans="3:15" hidden="1" outlineLevel="1">
      <c r="C897" s="234" t="str">
        <f t="shared" si="354"/>
        <v>OPERATIONS AND MAINTENANCE</v>
      </c>
      <c r="D897" s="295">
        <f t="shared" si="355"/>
        <v>-15950</v>
      </c>
      <c r="E897" s="313">
        <f t="shared" si="356"/>
        <v>-15949.999999999998</v>
      </c>
      <c r="F897" s="314">
        <f t="shared" si="356"/>
        <v>-16109.500000000005</v>
      </c>
      <c r="G897" s="284">
        <f t="shared" si="359"/>
        <v>-25250</v>
      </c>
      <c r="H897" s="284">
        <f t="shared" si="359"/>
        <v>-25250</v>
      </c>
      <c r="I897" s="284">
        <f t="shared" si="359"/>
        <v>-25500</v>
      </c>
      <c r="J897" s="284">
        <f t="shared" si="359"/>
        <v>-25500</v>
      </c>
      <c r="K897" s="284">
        <f t="shared" si="359"/>
        <v>-25500</v>
      </c>
      <c r="L897" s="284">
        <f t="shared" si="359"/>
        <v>-25500</v>
      </c>
      <c r="M897" s="284">
        <f t="shared" si="359"/>
        <v>-25500</v>
      </c>
      <c r="N897" s="284">
        <f t="shared" si="359"/>
        <v>-25500</v>
      </c>
    </row>
    <row r="898" spans="3:15" hidden="1" outlineLevel="1">
      <c r="C898" s="234" t="str">
        <f t="shared" si="354"/>
        <v>INSURANCE</v>
      </c>
      <c r="D898" s="295">
        <f t="shared" si="355"/>
        <v>-4000</v>
      </c>
      <c r="E898" s="313">
        <f t="shared" si="356"/>
        <v>-4000.0000000000005</v>
      </c>
      <c r="F898" s="314">
        <f t="shared" si="356"/>
        <v>-4039.9999999999986</v>
      </c>
      <c r="G898" s="284">
        <f t="shared" si="359"/>
        <v>-6060</v>
      </c>
      <c r="H898" s="284">
        <f t="shared" si="359"/>
        <v>-6060</v>
      </c>
      <c r="I898" s="284">
        <f t="shared" si="359"/>
        <v>-6120</v>
      </c>
      <c r="J898" s="284">
        <f t="shared" si="359"/>
        <v>-6120</v>
      </c>
      <c r="K898" s="284">
        <f t="shared" si="359"/>
        <v>-6120</v>
      </c>
      <c r="L898" s="284">
        <f t="shared" si="359"/>
        <v>-6120</v>
      </c>
      <c r="M898" s="284">
        <f t="shared" si="359"/>
        <v>-6120</v>
      </c>
      <c r="N898" s="284">
        <f t="shared" si="359"/>
        <v>-6120</v>
      </c>
    </row>
    <row r="899" spans="3:15" hidden="1" outlineLevel="1">
      <c r="C899" s="234" t="str">
        <f t="shared" si="354"/>
        <v>PROPERTY TAX</v>
      </c>
      <c r="D899" s="295">
        <f t="shared" si="355"/>
        <v>-103753</v>
      </c>
      <c r="E899" s="313">
        <f t="shared" si="356"/>
        <v>-103752.99999999999</v>
      </c>
      <c r="F899" s="314">
        <f t="shared" si="356"/>
        <v>-104790.52999999997</v>
      </c>
      <c r="G899" s="284">
        <f t="shared" si="359"/>
        <v>-104790.53</v>
      </c>
      <c r="H899" s="284">
        <f t="shared" si="359"/>
        <v>-104790.53</v>
      </c>
      <c r="I899" s="284">
        <f t="shared" si="359"/>
        <v>-105828.06</v>
      </c>
      <c r="J899" s="284">
        <f t="shared" si="359"/>
        <v>-105828.06</v>
      </c>
      <c r="K899" s="284">
        <f t="shared" si="359"/>
        <v>-105828.06</v>
      </c>
      <c r="L899" s="284">
        <f t="shared" si="359"/>
        <v>-105828.06</v>
      </c>
      <c r="M899" s="284">
        <f t="shared" si="359"/>
        <v>-105828.06</v>
      </c>
      <c r="N899" s="284">
        <f t="shared" si="359"/>
        <v>-105828.06</v>
      </c>
    </row>
    <row r="900" spans="3:15" hidden="1" outlineLevel="1">
      <c r="C900" s="234" t="str">
        <f t="shared" si="354"/>
        <v>TURNOVER</v>
      </c>
      <c r="D900" s="295">
        <f t="shared" si="355"/>
        <v>0</v>
      </c>
      <c r="E900" s="313">
        <f t="shared" si="356"/>
        <v>-6000</v>
      </c>
      <c r="F900" s="314">
        <f t="shared" si="356"/>
        <v>-6000</v>
      </c>
      <c r="G900" s="284">
        <f t="shared" si="359"/>
        <v>-7878</v>
      </c>
      <c r="H900" s="284">
        <f t="shared" si="359"/>
        <v>-7878</v>
      </c>
      <c r="I900" s="284">
        <f t="shared" si="359"/>
        <v>-7956</v>
      </c>
      <c r="J900" s="284">
        <f t="shared" si="359"/>
        <v>-7956</v>
      </c>
      <c r="K900" s="284">
        <f t="shared" si="359"/>
        <v>-7956</v>
      </c>
      <c r="L900" s="284">
        <f t="shared" si="359"/>
        <v>-7956</v>
      </c>
      <c r="M900" s="284">
        <f t="shared" si="359"/>
        <v>-7956</v>
      </c>
      <c r="N900" s="284">
        <f t="shared" si="359"/>
        <v>-7956</v>
      </c>
    </row>
    <row r="901" spans="3:15" hidden="1" outlineLevel="1">
      <c r="D901" s="288"/>
      <c r="E901" s="316"/>
      <c r="F901" s="317"/>
      <c r="G901" s="289"/>
      <c r="H901" s="289"/>
      <c r="I901" s="289"/>
      <c r="J901" s="289"/>
      <c r="K901" s="289"/>
      <c r="L901" s="289"/>
      <c r="M901" s="289"/>
      <c r="N901" s="289"/>
    </row>
    <row r="902" spans="3:15" hidden="1" outlineLevel="1">
      <c r="C902" s="222" t="s">
        <v>32</v>
      </c>
      <c r="D902" s="285">
        <f>SUM(D893:D900)</f>
        <v>-151790</v>
      </c>
      <c r="E902" s="313">
        <f>SUM(E893:E901)</f>
        <v>-157790</v>
      </c>
      <c r="F902" s="314">
        <f t="shared" ref="F902:N902" si="360">SUM(F893:F901)</f>
        <v>-159307.89999999997</v>
      </c>
      <c r="G902" s="284">
        <f t="shared" si="360"/>
        <v>-215499.649936</v>
      </c>
      <c r="H902" s="284">
        <f t="shared" si="360"/>
        <v>-216845.49473343999</v>
      </c>
      <c r="I902" s="284">
        <f t="shared" si="360"/>
        <v>-219658.80769981438</v>
      </c>
      <c r="J902" s="284">
        <f t="shared" si="360"/>
        <v>-220294.2547120435</v>
      </c>
      <c r="K902" s="284">
        <f t="shared" si="360"/>
        <v>-221759.86250052525</v>
      </c>
      <c r="L902" s="284">
        <f t="shared" si="360"/>
        <v>-223284.09460054629</v>
      </c>
      <c r="M902" s="284">
        <f t="shared" si="360"/>
        <v>-224869.29598456813</v>
      </c>
      <c r="N902" s="284">
        <f t="shared" si="360"/>
        <v>-226517.90542395084</v>
      </c>
    </row>
    <row r="903" spans="3:15" ht="8.25" hidden="1" customHeight="1" outlineLevel="1">
      <c r="C903" s="225"/>
      <c r="D903" s="285"/>
      <c r="E903" s="313"/>
      <c r="F903" s="314"/>
      <c r="G903" s="284"/>
      <c r="H903" s="284"/>
      <c r="I903" s="284"/>
      <c r="J903" s="284"/>
      <c r="K903" s="284"/>
      <c r="L903" s="284"/>
      <c r="M903" s="284"/>
      <c r="N903" s="284"/>
    </row>
    <row r="904" spans="3:15" hidden="1" outlineLevel="1">
      <c r="C904" s="222" t="s">
        <v>300</v>
      </c>
      <c r="D904" s="285">
        <f>D902/$C$159</f>
        <v>-5838.0769230769229</v>
      </c>
      <c r="E904" s="323">
        <f t="shared" ref="E904:N904" si="361">E902/$C$159</f>
        <v>-6068.8461538461543</v>
      </c>
      <c r="F904" s="324">
        <f t="shared" si="361"/>
        <v>-6127.2269230769216</v>
      </c>
      <c r="G904" s="296">
        <f t="shared" si="361"/>
        <v>-8288.4480744615394</v>
      </c>
      <c r="H904" s="296">
        <f t="shared" si="361"/>
        <v>-8340.2113359015384</v>
      </c>
      <c r="I904" s="296">
        <f t="shared" si="361"/>
        <v>-8448.4156807620911</v>
      </c>
      <c r="J904" s="296">
        <f t="shared" si="361"/>
        <v>-8472.8559504632121</v>
      </c>
      <c r="K904" s="296">
        <f t="shared" si="361"/>
        <v>-8529.2254807894333</v>
      </c>
      <c r="L904" s="296">
        <f t="shared" si="361"/>
        <v>-8587.8497923287032</v>
      </c>
      <c r="M904" s="296">
        <f t="shared" si="361"/>
        <v>-8648.8190763295443</v>
      </c>
      <c r="N904" s="296">
        <f t="shared" si="361"/>
        <v>-8712.2271316904171</v>
      </c>
    </row>
    <row r="905" spans="3:15" ht="15" hidden="1" outlineLevel="1" thickBot="1">
      <c r="D905" s="297"/>
      <c r="E905" s="320"/>
      <c r="F905" s="321"/>
      <c r="G905" s="293"/>
      <c r="H905" s="293"/>
      <c r="I905" s="293"/>
      <c r="J905" s="293"/>
      <c r="K905" s="293"/>
      <c r="L905" s="293"/>
      <c r="M905" s="293"/>
      <c r="N905" s="293"/>
    </row>
    <row r="906" spans="3:15" ht="16.2" hidden="1" outlineLevel="1" thickTop="1">
      <c r="C906" s="224" t="s">
        <v>33</v>
      </c>
      <c r="D906" s="298">
        <f t="shared" ref="D906" si="362">D890+D902</f>
        <v>343042</v>
      </c>
      <c r="E906" s="315">
        <f ca="1">E890+E902</f>
        <v>356882</v>
      </c>
      <c r="F906" s="314">
        <f t="shared" ref="F906:N906" ca="1" si="363">F890+F902</f>
        <v>371766.66000000009</v>
      </c>
      <c r="G906" s="284">
        <f t="shared" si="363"/>
        <v>625653.34846400016</v>
      </c>
      <c r="H906" s="284">
        <f t="shared" si="363"/>
        <v>657953.62360256002</v>
      </c>
      <c r="I906" s="284">
        <f t="shared" si="363"/>
        <v>680459.8847955456</v>
      </c>
      <c r="J906" s="284">
        <f t="shared" si="363"/>
        <v>695710.61308904435</v>
      </c>
      <c r="K906" s="284">
        <f t="shared" si="363"/>
        <v>730885.20001260634</v>
      </c>
      <c r="L906" s="284">
        <f t="shared" si="363"/>
        <v>767466.77041311061</v>
      </c>
      <c r="M906" s="284">
        <f t="shared" si="363"/>
        <v>805511.60362963518</v>
      </c>
      <c r="N906" s="284">
        <f t="shared" si="363"/>
        <v>845078.2301748204</v>
      </c>
    </row>
    <row r="907" spans="3:15" hidden="1" outlineLevel="1">
      <c r="C907" s="216" t="s">
        <v>34</v>
      </c>
      <c r="D907" s="332">
        <f>D906/D908</f>
        <v>3.0683794535697431E-2</v>
      </c>
      <c r="E907" s="330">
        <f t="shared" ref="E907:N907" ca="1" si="364">E906/$D$908</f>
        <v>3.1921729588472461E-2</v>
      </c>
      <c r="F907" s="330">
        <f t="shared" ca="1" si="364"/>
        <v>3.3253105481726691E-2</v>
      </c>
      <c r="G907" s="331">
        <f t="shared" si="364"/>
        <v>5.596229847902149E-2</v>
      </c>
      <c r="H907" s="331">
        <f t="shared" si="364"/>
        <v>5.8851434520083706E-2</v>
      </c>
      <c r="I907" s="331">
        <f t="shared" si="364"/>
        <v>6.0864533482345794E-2</v>
      </c>
      <c r="J907" s="331">
        <f t="shared" si="364"/>
        <v>6.2228652783998251E-2</v>
      </c>
      <c r="K907" s="331">
        <f t="shared" si="364"/>
        <v>6.5374885018070483E-2</v>
      </c>
      <c r="L907" s="331">
        <f t="shared" si="364"/>
        <v>6.864696654150558E-2</v>
      </c>
      <c r="M907" s="331">
        <f t="shared" si="364"/>
        <v>7.20499313258781E-2</v>
      </c>
      <c r="N907" s="331">
        <f t="shared" si="364"/>
        <v>7.558901470162549E-2</v>
      </c>
    </row>
    <row r="908" spans="3:15" hidden="1" outlineLevel="1">
      <c r="C908" s="225"/>
      <c r="D908" s="299">
        <f>F84</f>
        <v>11179908</v>
      </c>
      <c r="E908" s="315"/>
      <c r="F908" s="315"/>
      <c r="G908" s="294"/>
      <c r="H908" s="294"/>
      <c r="I908" s="294"/>
      <c r="J908" s="294"/>
      <c r="K908" s="294"/>
      <c r="L908" s="294"/>
      <c r="M908" s="294"/>
      <c r="N908" s="294"/>
    </row>
    <row r="909" spans="3:15" s="333" customFormat="1" hidden="1" outlineLevel="1">
      <c r="C909" s="239" t="s">
        <v>340</v>
      </c>
      <c r="D909" s="285"/>
      <c r="E909" s="415">
        <f ca="1">E906/E890</f>
        <v>0.69341638946746664</v>
      </c>
      <c r="F909" s="416">
        <f t="shared" ref="F909:N909" ca="1" si="365">F906/F890</f>
        <v>0.70002724287904139</v>
      </c>
      <c r="G909" s="417">
        <f t="shared" si="365"/>
        <v>0.74380445609073165</v>
      </c>
      <c r="H909" s="417">
        <f t="shared" si="365"/>
        <v>0.75211966931801111</v>
      </c>
      <c r="I909" s="417">
        <f t="shared" si="365"/>
        <v>0.75596684133859748</v>
      </c>
      <c r="J909" s="417">
        <f t="shared" si="365"/>
        <v>0.75950536677728564</v>
      </c>
      <c r="K909" s="417">
        <f t="shared" si="365"/>
        <v>0.76721669882431331</v>
      </c>
      <c r="L909" s="417">
        <f t="shared" si="365"/>
        <v>0.77463144117722427</v>
      </c>
      <c r="M909" s="417">
        <f t="shared" si="365"/>
        <v>0.78176100113194635</v>
      </c>
      <c r="N909" s="417">
        <f t="shared" si="365"/>
        <v>0.78861634724225615</v>
      </c>
      <c r="O909" s="4"/>
    </row>
    <row r="910" spans="3:15" ht="15" hidden="1" customHeight="1" outlineLevel="1">
      <c r="C910" s="225"/>
      <c r="D910" s="329"/>
      <c r="E910" s="313"/>
      <c r="F910" s="315"/>
      <c r="G910" s="286"/>
      <c r="H910" s="286"/>
      <c r="I910" s="286"/>
      <c r="J910" s="286"/>
      <c r="K910" s="286"/>
      <c r="L910" s="286"/>
      <c r="M910" s="286"/>
      <c r="N910" s="286"/>
    </row>
    <row r="911" spans="3:15" ht="15.75" hidden="1" customHeight="1" outlineLevel="1">
      <c r="C911" s="225" t="s">
        <v>928</v>
      </c>
      <c r="D911" s="329"/>
      <c r="E911" s="313">
        <f>SUMIF($E$628:$AB$628,E$823,$E811:$AB811)</f>
        <v>0</v>
      </c>
      <c r="F911" s="315">
        <f>SUMIF($E$628:$AB$628,F$823,$E811:$AB811)</f>
        <v>0</v>
      </c>
      <c r="G911" s="286"/>
      <c r="H911" s="286"/>
      <c r="I911" s="286"/>
      <c r="J911" s="286"/>
      <c r="K911" s="286"/>
      <c r="L911" s="286"/>
      <c r="M911" s="286"/>
      <c r="N911" s="286"/>
    </row>
    <row r="912" spans="3:15" ht="15.75" hidden="1" customHeight="1" outlineLevel="1">
      <c r="C912" s="225" t="s">
        <v>484</v>
      </c>
      <c r="D912" s="329"/>
      <c r="E912" s="313">
        <f>SUMIF($E$628:$AB$628,E$823,$E814:$AB814)</f>
        <v>0</v>
      </c>
      <c r="F912" s="315">
        <f>SUMIF($E$628:$AB$628,F$823,$E814:$AB814)</f>
        <v>0</v>
      </c>
      <c r="G912" s="286"/>
      <c r="H912" s="286"/>
      <c r="I912" s="286"/>
      <c r="J912" s="286"/>
      <c r="K912" s="286"/>
      <c r="L912" s="286"/>
      <c r="M912" s="286"/>
      <c r="N912" s="286"/>
    </row>
    <row r="913" spans="2:88" hidden="1" outlineLevel="1">
      <c r="C913" s="222" t="s">
        <v>301</v>
      </c>
      <c r="D913" s="329"/>
      <c r="E913" s="313">
        <f>-$E$261*$C$159*(1+HLOOKUP(E823,$E$258:$N259,2,FALSE))</f>
        <v>0</v>
      </c>
      <c r="F913" s="315">
        <f>E913*(1+HLOOKUP(F823,$E$258:$N259,2,FALSE))</f>
        <v>0</v>
      </c>
      <c r="G913" s="286">
        <f>F913*(1+HLOOKUP(G823,$E$258:$N259,2,FALSE))</f>
        <v>0</v>
      </c>
      <c r="H913" s="286">
        <f>G913*(1+HLOOKUP(H823,$E$258:$N259,2,FALSE))</f>
        <v>0</v>
      </c>
      <c r="I913" s="286">
        <f>H913*(1+HLOOKUP(I823,$E$258:$N259,2,FALSE))</f>
        <v>0</v>
      </c>
      <c r="J913" s="286">
        <f>I913*(1+HLOOKUP(J823,$E$258:$N259,2,FALSE))</f>
        <v>0</v>
      </c>
      <c r="K913" s="286">
        <f>J913*(1+HLOOKUP(K823,$E$258:$N259,2,FALSE))</f>
        <v>0</v>
      </c>
      <c r="L913" s="286">
        <f>K913*(1+HLOOKUP(L823,$E$258:$N259,2,FALSE))</f>
        <v>0</v>
      </c>
      <c r="M913" s="286">
        <f>L913*(1+HLOOKUP(M823,$E$258:$N259,2,FALSE))</f>
        <v>0</v>
      </c>
      <c r="N913" s="286">
        <f>M913*(1+HLOOKUP(N823,$E$258:$N259,2,FALSE))</f>
        <v>0</v>
      </c>
    </row>
    <row r="914" spans="2:88" hidden="1" outlineLevel="1">
      <c r="D914" s="288"/>
      <c r="E914" s="316"/>
      <c r="F914" s="317"/>
      <c r="G914" s="289"/>
      <c r="H914" s="289"/>
      <c r="I914" s="289"/>
      <c r="J914" s="289"/>
      <c r="K914" s="289"/>
      <c r="L914" s="289"/>
      <c r="M914" s="289"/>
      <c r="N914" s="289"/>
    </row>
    <row r="915" spans="2:88" hidden="1" outlineLevel="1">
      <c r="C915" s="4" t="s">
        <v>193</v>
      </c>
      <c r="D915" s="329"/>
      <c r="E915" s="313">
        <f ca="1">E906+E911+E913</f>
        <v>356882</v>
      </c>
      <c r="F915" s="315">
        <f t="shared" ref="F915:N915" ca="1" si="366">F906+F911+F913</f>
        <v>371766.66000000009</v>
      </c>
      <c r="G915" s="286">
        <f t="shared" si="366"/>
        <v>625653.34846400016</v>
      </c>
      <c r="H915" s="286">
        <f t="shared" si="366"/>
        <v>657953.62360256002</v>
      </c>
      <c r="I915" s="286">
        <f t="shared" si="366"/>
        <v>680459.8847955456</v>
      </c>
      <c r="J915" s="286">
        <f t="shared" si="366"/>
        <v>695710.61308904435</v>
      </c>
      <c r="K915" s="286">
        <f t="shared" si="366"/>
        <v>730885.20001260634</v>
      </c>
      <c r="L915" s="286">
        <f t="shared" si="366"/>
        <v>767466.77041311061</v>
      </c>
      <c r="M915" s="286">
        <f t="shared" si="366"/>
        <v>805511.60362963518</v>
      </c>
      <c r="N915" s="286">
        <f t="shared" si="366"/>
        <v>845078.2301748204</v>
      </c>
    </row>
    <row r="916" spans="2:88" hidden="1" outlineLevel="1">
      <c r="D916" s="338"/>
      <c r="E916" s="315"/>
      <c r="F916" s="315"/>
      <c r="G916" s="286"/>
      <c r="H916" s="286"/>
      <c r="I916" s="286"/>
      <c r="J916" s="286"/>
      <c r="K916" s="286"/>
      <c r="L916" s="286"/>
      <c r="M916" s="286"/>
      <c r="N916" s="286"/>
    </row>
    <row r="917" spans="2:88" hidden="1" outlineLevel="1">
      <c r="C917" s="4" t="s">
        <v>1</v>
      </c>
      <c r="D917" s="338"/>
      <c r="E917" s="315">
        <f t="shared" ref="E917:N917" si="367">SUMIF($E$926:$DT$926,E823,$E$954:$DT$954)</f>
        <v>-447196.31999999989</v>
      </c>
      <c r="F917" s="315">
        <f t="shared" si="367"/>
        <v>-543915.45775342057</v>
      </c>
      <c r="G917" s="286">
        <f t="shared" ca="1" si="367"/>
        <v>-702142.32406676514</v>
      </c>
      <c r="H917" s="286">
        <f t="shared" ca="1" si="367"/>
        <v>-727339.75481253909</v>
      </c>
      <c r="I917" s="286">
        <f t="shared" ca="1" si="367"/>
        <v>0</v>
      </c>
      <c r="J917" s="286">
        <f t="shared" ca="1" si="367"/>
        <v>0</v>
      </c>
      <c r="K917" s="286">
        <f t="shared" ca="1" si="367"/>
        <v>0</v>
      </c>
      <c r="L917" s="286">
        <f t="shared" si="367"/>
        <v>0</v>
      </c>
      <c r="M917" s="286">
        <f t="shared" si="367"/>
        <v>0</v>
      </c>
      <c r="N917" s="286">
        <f t="shared" si="367"/>
        <v>0</v>
      </c>
    </row>
    <row r="918" spans="2:88" hidden="1" outlineLevel="1">
      <c r="D918" s="338"/>
      <c r="E918" s="315"/>
      <c r="F918" s="315"/>
      <c r="G918" s="286"/>
      <c r="H918" s="286"/>
      <c r="I918" s="286"/>
      <c r="J918" s="286"/>
      <c r="K918" s="286"/>
      <c r="L918" s="286"/>
      <c r="M918" s="286"/>
      <c r="N918" s="286"/>
    </row>
    <row r="919" spans="2:88" hidden="1" outlineLevel="1">
      <c r="C919" s="4" t="s">
        <v>344</v>
      </c>
      <c r="D919" s="338"/>
      <c r="E919" s="315">
        <f t="shared" ref="E919:N919" ca="1" si="368">SUMIF($E$926:$DT$926,E823,$E$956:$DT$956)</f>
        <v>-90314.320000000051</v>
      </c>
      <c r="F919" s="315">
        <f t="shared" ca="1" si="368"/>
        <v>-172148.79775342066</v>
      </c>
      <c r="G919" s="286">
        <f t="shared" ca="1" si="368"/>
        <v>-76488.975602764869</v>
      </c>
      <c r="H919" s="286">
        <f t="shared" ca="1" si="368"/>
        <v>-69386.131209979212</v>
      </c>
      <c r="I919" s="286">
        <f t="shared" ca="1" si="368"/>
        <v>0</v>
      </c>
      <c r="J919" s="286">
        <f t="shared" ca="1" si="368"/>
        <v>0</v>
      </c>
      <c r="K919" s="286">
        <f t="shared" ca="1" si="368"/>
        <v>0</v>
      </c>
      <c r="L919" s="286">
        <f t="shared" si="368"/>
        <v>0</v>
      </c>
      <c r="M919" s="286">
        <f t="shared" si="368"/>
        <v>0</v>
      </c>
      <c r="N919" s="286">
        <f t="shared" si="368"/>
        <v>0</v>
      </c>
    </row>
    <row r="920" spans="2:88" hidden="1" outlineLevel="1">
      <c r="C920" s="4" t="s">
        <v>334</v>
      </c>
      <c r="D920" s="338"/>
      <c r="E920" s="315"/>
      <c r="F920" s="315"/>
      <c r="G920" s="286"/>
      <c r="H920" s="286"/>
      <c r="I920" s="286"/>
      <c r="J920" s="286"/>
      <c r="K920" s="286"/>
      <c r="L920" s="286"/>
      <c r="M920" s="286"/>
      <c r="N920" s="286"/>
    </row>
    <row r="921" spans="2:88" hidden="1" outlineLevel="1">
      <c r="C921" s="4" t="s">
        <v>336</v>
      </c>
      <c r="D921" s="338">
        <f>D968</f>
        <v>2235981.5999999996</v>
      </c>
      <c r="E921" s="312"/>
      <c r="F921" s="312"/>
    </row>
    <row r="922" spans="2:88" hidden="1" outlineLevel="1">
      <c r="C922" s="4" t="s">
        <v>335</v>
      </c>
      <c r="D922" s="338"/>
      <c r="E922" s="330">
        <f t="shared" ref="E922:N922" ca="1" si="369">E919/$D$921</f>
        <v>-4.0391352057637712E-2</v>
      </c>
      <c r="F922" s="330">
        <f t="shared" ca="1" si="369"/>
        <v>-7.6990256875736671E-2</v>
      </c>
      <c r="G922" s="206">
        <f t="shared" ca="1" si="369"/>
        <v>-3.4208231231761872E-2</v>
      </c>
      <c r="H922" s="206">
        <f t="shared" ca="1" si="369"/>
        <v>-3.1031619942659287E-2</v>
      </c>
      <c r="I922" s="206">
        <f t="shared" ca="1" si="369"/>
        <v>0</v>
      </c>
      <c r="J922" s="206">
        <f t="shared" ca="1" si="369"/>
        <v>0</v>
      </c>
      <c r="K922" s="206">
        <f t="shared" ca="1" si="369"/>
        <v>0</v>
      </c>
      <c r="L922" s="206">
        <f t="shared" si="369"/>
        <v>0</v>
      </c>
      <c r="M922" s="206">
        <f t="shared" si="369"/>
        <v>0</v>
      </c>
      <c r="N922" s="206">
        <f t="shared" si="369"/>
        <v>0</v>
      </c>
    </row>
    <row r="923" spans="2:88" collapsed="1">
      <c r="G923" s="286"/>
      <c r="H923" s="286"/>
      <c r="I923" s="286"/>
      <c r="J923" s="286"/>
      <c r="K923" s="286"/>
      <c r="L923" s="286"/>
      <c r="M923" s="286"/>
      <c r="N923" s="286"/>
    </row>
    <row r="924" spans="2:88" ht="18">
      <c r="B924" s="836" t="s">
        <v>308</v>
      </c>
      <c r="I924" s="4"/>
      <c r="J924" s="4"/>
      <c r="K924" s="4"/>
      <c r="L924" s="4"/>
      <c r="M924" s="4"/>
    </row>
    <row r="925" spans="2:88" hidden="1" outlineLevel="1">
      <c r="I925" s="4"/>
      <c r="J925" s="4"/>
      <c r="K925" s="4"/>
      <c r="L925" s="4"/>
      <c r="M925" s="4"/>
    </row>
    <row r="926" spans="2:88" hidden="1" outlineLevel="1">
      <c r="D926" s="340" t="s">
        <v>182</v>
      </c>
      <c r="E926" s="4">
        <f t="shared" ref="E926:P926" si="370">ROUNDUP(E927/12,0)</f>
        <v>1</v>
      </c>
      <c r="F926" s="4">
        <f t="shared" si="370"/>
        <v>1</v>
      </c>
      <c r="G926" s="4">
        <f t="shared" si="370"/>
        <v>1</v>
      </c>
      <c r="H926" s="4">
        <f t="shared" si="370"/>
        <v>1</v>
      </c>
      <c r="I926" s="4">
        <f t="shared" si="370"/>
        <v>1</v>
      </c>
      <c r="J926" s="4">
        <f t="shared" si="370"/>
        <v>1</v>
      </c>
      <c r="K926" s="4">
        <f t="shared" si="370"/>
        <v>1</v>
      </c>
      <c r="L926" s="4">
        <f t="shared" si="370"/>
        <v>1</v>
      </c>
      <c r="M926" s="4">
        <f t="shared" si="370"/>
        <v>1</v>
      </c>
      <c r="N926" s="4">
        <f t="shared" si="370"/>
        <v>1</v>
      </c>
      <c r="O926" s="4">
        <f t="shared" si="370"/>
        <v>1</v>
      </c>
      <c r="P926" s="4">
        <f t="shared" si="370"/>
        <v>1</v>
      </c>
      <c r="Q926" s="4">
        <f>ROUNDUP(Q927/12,0)</f>
        <v>2</v>
      </c>
      <c r="R926" s="4">
        <f t="shared" ref="R926:CC926" si="371">ROUNDUP(R927/12,0)</f>
        <v>2</v>
      </c>
      <c r="S926" s="4">
        <f t="shared" si="371"/>
        <v>2</v>
      </c>
      <c r="T926" s="4">
        <f t="shared" si="371"/>
        <v>2</v>
      </c>
      <c r="U926" s="4">
        <f t="shared" si="371"/>
        <v>2</v>
      </c>
      <c r="V926" s="4">
        <f t="shared" si="371"/>
        <v>2</v>
      </c>
      <c r="W926" s="4">
        <f t="shared" si="371"/>
        <v>2</v>
      </c>
      <c r="X926" s="4">
        <f t="shared" si="371"/>
        <v>2</v>
      </c>
      <c r="Y926" s="4">
        <f t="shared" si="371"/>
        <v>2</v>
      </c>
      <c r="Z926" s="4">
        <f t="shared" si="371"/>
        <v>2</v>
      </c>
      <c r="AA926" s="4">
        <f t="shared" si="371"/>
        <v>2</v>
      </c>
      <c r="AB926" s="4">
        <f t="shared" si="371"/>
        <v>2</v>
      </c>
      <c r="AC926" s="4">
        <f t="shared" si="371"/>
        <v>3</v>
      </c>
      <c r="AD926" s="4">
        <f t="shared" si="371"/>
        <v>3</v>
      </c>
      <c r="AE926" s="4">
        <f t="shared" si="371"/>
        <v>3</v>
      </c>
      <c r="AF926" s="4">
        <f t="shared" si="371"/>
        <v>3</v>
      </c>
      <c r="AG926" s="4">
        <f t="shared" si="371"/>
        <v>3</v>
      </c>
      <c r="AH926" s="4">
        <f t="shared" si="371"/>
        <v>3</v>
      </c>
      <c r="AI926" s="4">
        <f t="shared" si="371"/>
        <v>3</v>
      </c>
      <c r="AJ926" s="4">
        <f t="shared" si="371"/>
        <v>3</v>
      </c>
      <c r="AK926" s="4">
        <f t="shared" si="371"/>
        <v>3</v>
      </c>
      <c r="AL926" s="4">
        <f t="shared" si="371"/>
        <v>3</v>
      </c>
      <c r="AM926" s="4">
        <f t="shared" si="371"/>
        <v>3</v>
      </c>
      <c r="AN926" s="4">
        <f t="shared" si="371"/>
        <v>3</v>
      </c>
      <c r="AO926" s="4">
        <f t="shared" si="371"/>
        <v>4</v>
      </c>
      <c r="AP926" s="4">
        <f t="shared" si="371"/>
        <v>4</v>
      </c>
      <c r="AQ926" s="4">
        <f t="shared" si="371"/>
        <v>4</v>
      </c>
      <c r="AR926" s="4">
        <f t="shared" si="371"/>
        <v>4</v>
      </c>
      <c r="AS926" s="4">
        <f t="shared" si="371"/>
        <v>4</v>
      </c>
      <c r="AT926" s="4">
        <f t="shared" si="371"/>
        <v>4</v>
      </c>
      <c r="AU926" s="4">
        <f t="shared" si="371"/>
        <v>4</v>
      </c>
      <c r="AV926" s="4">
        <f t="shared" si="371"/>
        <v>4</v>
      </c>
      <c r="AW926" s="4">
        <f t="shared" si="371"/>
        <v>4</v>
      </c>
      <c r="AX926" s="4">
        <f t="shared" si="371"/>
        <v>4</v>
      </c>
      <c r="AY926" s="4">
        <f t="shared" si="371"/>
        <v>4</v>
      </c>
      <c r="AZ926" s="4">
        <f t="shared" si="371"/>
        <v>4</v>
      </c>
      <c r="BA926" s="4">
        <f t="shared" si="371"/>
        <v>5</v>
      </c>
      <c r="BB926" s="4">
        <f t="shared" si="371"/>
        <v>5</v>
      </c>
      <c r="BC926" s="4">
        <f t="shared" si="371"/>
        <v>5</v>
      </c>
      <c r="BD926" s="4">
        <f t="shared" si="371"/>
        <v>5</v>
      </c>
      <c r="BE926" s="4">
        <f t="shared" si="371"/>
        <v>5</v>
      </c>
      <c r="BF926" s="4">
        <f t="shared" si="371"/>
        <v>5</v>
      </c>
      <c r="BG926" s="4">
        <f t="shared" si="371"/>
        <v>5</v>
      </c>
      <c r="BH926" s="4">
        <f t="shared" si="371"/>
        <v>5</v>
      </c>
      <c r="BI926" s="4">
        <f t="shared" si="371"/>
        <v>5</v>
      </c>
      <c r="BJ926" s="4">
        <f t="shared" si="371"/>
        <v>5</v>
      </c>
      <c r="BK926" s="4">
        <f t="shared" si="371"/>
        <v>5</v>
      </c>
      <c r="BL926" s="4">
        <f t="shared" si="371"/>
        <v>5</v>
      </c>
      <c r="BM926" s="4">
        <f t="shared" si="371"/>
        <v>6</v>
      </c>
      <c r="BN926" s="4">
        <f t="shared" si="371"/>
        <v>6</v>
      </c>
      <c r="BO926" s="4">
        <f t="shared" si="371"/>
        <v>6</v>
      </c>
      <c r="BP926" s="4">
        <f t="shared" si="371"/>
        <v>6</v>
      </c>
      <c r="BQ926" s="4">
        <f t="shared" si="371"/>
        <v>6</v>
      </c>
      <c r="BR926" s="4">
        <f t="shared" si="371"/>
        <v>6</v>
      </c>
      <c r="BS926" s="4">
        <f t="shared" si="371"/>
        <v>6</v>
      </c>
      <c r="BT926" s="4">
        <f t="shared" si="371"/>
        <v>6</v>
      </c>
      <c r="BU926" s="4">
        <f t="shared" si="371"/>
        <v>6</v>
      </c>
      <c r="BV926" s="4">
        <f t="shared" si="371"/>
        <v>6</v>
      </c>
      <c r="BW926" s="4">
        <f t="shared" si="371"/>
        <v>6</v>
      </c>
      <c r="BX926" s="4">
        <f t="shared" si="371"/>
        <v>6</v>
      </c>
      <c r="BY926" s="4">
        <f t="shared" si="371"/>
        <v>7</v>
      </c>
      <c r="BZ926" s="4">
        <f t="shared" si="371"/>
        <v>7</v>
      </c>
      <c r="CA926" s="4">
        <f t="shared" si="371"/>
        <v>7</v>
      </c>
      <c r="CB926" s="4">
        <f t="shared" si="371"/>
        <v>7</v>
      </c>
      <c r="CC926" s="4">
        <f t="shared" si="371"/>
        <v>7</v>
      </c>
      <c r="CD926" s="4">
        <f t="shared" ref="CD926:CJ926" si="372">ROUNDUP(CD927/12,0)</f>
        <v>7</v>
      </c>
      <c r="CE926" s="4">
        <f t="shared" si="372"/>
        <v>7</v>
      </c>
      <c r="CF926" s="4">
        <f t="shared" si="372"/>
        <v>7</v>
      </c>
      <c r="CG926" s="4">
        <f t="shared" si="372"/>
        <v>7</v>
      </c>
      <c r="CH926" s="4">
        <f t="shared" si="372"/>
        <v>7</v>
      </c>
      <c r="CI926" s="4">
        <f t="shared" si="372"/>
        <v>7</v>
      </c>
      <c r="CJ926" s="4">
        <f t="shared" si="372"/>
        <v>7</v>
      </c>
    </row>
    <row r="927" spans="2:88" hidden="1" outlineLevel="1">
      <c r="D927" s="202" t="s">
        <v>183</v>
      </c>
      <c r="E927" s="203">
        <v>1</v>
      </c>
      <c r="F927" s="4">
        <f>E927+1</f>
        <v>2</v>
      </c>
      <c r="G927" s="4">
        <f t="shared" ref="G927:BR927" si="373">F927+1</f>
        <v>3</v>
      </c>
      <c r="H927" s="4">
        <f t="shared" si="373"/>
        <v>4</v>
      </c>
      <c r="I927" s="4">
        <f t="shared" si="373"/>
        <v>5</v>
      </c>
      <c r="J927" s="4">
        <f t="shared" si="373"/>
        <v>6</v>
      </c>
      <c r="K927" s="4">
        <f t="shared" si="373"/>
        <v>7</v>
      </c>
      <c r="L927" s="4">
        <f t="shared" si="373"/>
        <v>8</v>
      </c>
      <c r="M927" s="4">
        <f t="shared" si="373"/>
        <v>9</v>
      </c>
      <c r="N927" s="4">
        <f t="shared" si="373"/>
        <v>10</v>
      </c>
      <c r="O927" s="4">
        <f t="shared" si="373"/>
        <v>11</v>
      </c>
      <c r="P927" s="4">
        <f t="shared" si="373"/>
        <v>12</v>
      </c>
      <c r="Q927" s="4">
        <f t="shared" si="373"/>
        <v>13</v>
      </c>
      <c r="R927" s="4">
        <f t="shared" si="373"/>
        <v>14</v>
      </c>
      <c r="S927" s="4">
        <f t="shared" si="373"/>
        <v>15</v>
      </c>
      <c r="T927" s="4">
        <f t="shared" si="373"/>
        <v>16</v>
      </c>
      <c r="U927" s="4">
        <f t="shared" si="373"/>
        <v>17</v>
      </c>
      <c r="V927" s="4">
        <f t="shared" si="373"/>
        <v>18</v>
      </c>
      <c r="W927" s="4">
        <f t="shared" si="373"/>
        <v>19</v>
      </c>
      <c r="X927" s="4">
        <f t="shared" si="373"/>
        <v>20</v>
      </c>
      <c r="Y927" s="4">
        <f t="shared" si="373"/>
        <v>21</v>
      </c>
      <c r="Z927" s="4">
        <f t="shared" si="373"/>
        <v>22</v>
      </c>
      <c r="AA927" s="4">
        <f t="shared" si="373"/>
        <v>23</v>
      </c>
      <c r="AB927" s="4">
        <f t="shared" si="373"/>
        <v>24</v>
      </c>
      <c r="AC927" s="4">
        <f t="shared" si="373"/>
        <v>25</v>
      </c>
      <c r="AD927" s="4">
        <f t="shared" si="373"/>
        <v>26</v>
      </c>
      <c r="AE927" s="4">
        <f t="shared" si="373"/>
        <v>27</v>
      </c>
      <c r="AF927" s="4">
        <f t="shared" si="373"/>
        <v>28</v>
      </c>
      <c r="AG927" s="4">
        <f t="shared" si="373"/>
        <v>29</v>
      </c>
      <c r="AH927" s="4">
        <f t="shared" si="373"/>
        <v>30</v>
      </c>
      <c r="AI927" s="4">
        <f t="shared" si="373"/>
        <v>31</v>
      </c>
      <c r="AJ927" s="4">
        <f t="shared" si="373"/>
        <v>32</v>
      </c>
      <c r="AK927" s="4">
        <f t="shared" si="373"/>
        <v>33</v>
      </c>
      <c r="AL927" s="4">
        <f t="shared" si="373"/>
        <v>34</v>
      </c>
      <c r="AM927" s="4">
        <f t="shared" si="373"/>
        <v>35</v>
      </c>
      <c r="AN927" s="4">
        <f t="shared" si="373"/>
        <v>36</v>
      </c>
      <c r="AO927" s="4">
        <f t="shared" si="373"/>
        <v>37</v>
      </c>
      <c r="AP927" s="4">
        <f t="shared" si="373"/>
        <v>38</v>
      </c>
      <c r="AQ927" s="4">
        <f t="shared" si="373"/>
        <v>39</v>
      </c>
      <c r="AR927" s="4">
        <f t="shared" si="373"/>
        <v>40</v>
      </c>
      <c r="AS927" s="4">
        <f t="shared" si="373"/>
        <v>41</v>
      </c>
      <c r="AT927" s="4">
        <f t="shared" si="373"/>
        <v>42</v>
      </c>
      <c r="AU927" s="4">
        <f t="shared" si="373"/>
        <v>43</v>
      </c>
      <c r="AV927" s="4">
        <f t="shared" si="373"/>
        <v>44</v>
      </c>
      <c r="AW927" s="4">
        <f t="shared" si="373"/>
        <v>45</v>
      </c>
      <c r="AX927" s="4">
        <f t="shared" si="373"/>
        <v>46</v>
      </c>
      <c r="AY927" s="4">
        <f t="shared" si="373"/>
        <v>47</v>
      </c>
      <c r="AZ927" s="4">
        <f t="shared" si="373"/>
        <v>48</v>
      </c>
      <c r="BA927" s="4">
        <f t="shared" si="373"/>
        <v>49</v>
      </c>
      <c r="BB927" s="4">
        <f t="shared" si="373"/>
        <v>50</v>
      </c>
      <c r="BC927" s="4">
        <f t="shared" si="373"/>
        <v>51</v>
      </c>
      <c r="BD927" s="4">
        <f t="shared" si="373"/>
        <v>52</v>
      </c>
      <c r="BE927" s="4">
        <f t="shared" si="373"/>
        <v>53</v>
      </c>
      <c r="BF927" s="4">
        <f t="shared" si="373"/>
        <v>54</v>
      </c>
      <c r="BG927" s="4">
        <f t="shared" si="373"/>
        <v>55</v>
      </c>
      <c r="BH927" s="4">
        <f t="shared" si="373"/>
        <v>56</v>
      </c>
      <c r="BI927" s="4">
        <f t="shared" si="373"/>
        <v>57</v>
      </c>
      <c r="BJ927" s="4">
        <f t="shared" si="373"/>
        <v>58</v>
      </c>
      <c r="BK927" s="4">
        <f t="shared" si="373"/>
        <v>59</v>
      </c>
      <c r="BL927" s="4">
        <f t="shared" si="373"/>
        <v>60</v>
      </c>
      <c r="BM927" s="4">
        <f t="shared" si="373"/>
        <v>61</v>
      </c>
      <c r="BN927" s="4">
        <f t="shared" si="373"/>
        <v>62</v>
      </c>
      <c r="BO927" s="4">
        <f t="shared" si="373"/>
        <v>63</v>
      </c>
      <c r="BP927" s="4">
        <f t="shared" si="373"/>
        <v>64</v>
      </c>
      <c r="BQ927" s="4">
        <f t="shared" si="373"/>
        <v>65</v>
      </c>
      <c r="BR927" s="4">
        <f t="shared" si="373"/>
        <v>66</v>
      </c>
      <c r="BS927" s="4">
        <f t="shared" ref="BS927:BX927" si="374">BR927+1</f>
        <v>67</v>
      </c>
      <c r="BT927" s="4">
        <f t="shared" si="374"/>
        <v>68</v>
      </c>
      <c r="BU927" s="4">
        <f t="shared" si="374"/>
        <v>69</v>
      </c>
      <c r="BV927" s="4">
        <f t="shared" si="374"/>
        <v>70</v>
      </c>
      <c r="BW927" s="4">
        <f t="shared" si="374"/>
        <v>71</v>
      </c>
      <c r="BX927" s="4">
        <f t="shared" si="374"/>
        <v>72</v>
      </c>
      <c r="BY927" s="4">
        <f t="shared" ref="BY927" si="375">BX927+1</f>
        <v>73</v>
      </c>
      <c r="BZ927" s="4">
        <f t="shared" ref="BZ927" si="376">BY927+1</f>
        <v>74</v>
      </c>
      <c r="CA927" s="4">
        <f t="shared" ref="CA927" si="377">BZ927+1</f>
        <v>75</v>
      </c>
      <c r="CB927" s="4">
        <f t="shared" ref="CB927" si="378">CA927+1</f>
        <v>76</v>
      </c>
      <c r="CC927" s="4">
        <f t="shared" ref="CC927" si="379">CB927+1</f>
        <v>77</v>
      </c>
      <c r="CD927" s="4">
        <f t="shared" ref="CD927" si="380">CC927+1</f>
        <v>78</v>
      </c>
      <c r="CE927" s="4">
        <f t="shared" ref="CE927" si="381">CD927+1</f>
        <v>79</v>
      </c>
      <c r="CF927" s="4">
        <f t="shared" ref="CF927" si="382">CE927+1</f>
        <v>80</v>
      </c>
      <c r="CG927" s="4">
        <f t="shared" ref="CG927" si="383">CF927+1</f>
        <v>81</v>
      </c>
      <c r="CH927" s="4">
        <f t="shared" ref="CH927" si="384">CG927+1</f>
        <v>82</v>
      </c>
      <c r="CI927" s="4">
        <f t="shared" ref="CI927" si="385">CH927+1</f>
        <v>83</v>
      </c>
      <c r="CJ927" s="4">
        <f t="shared" ref="CJ927" si="386">CI927+1</f>
        <v>84</v>
      </c>
    </row>
    <row r="928" spans="2:88" hidden="1" outlineLevel="1">
      <c r="D928" s="202"/>
      <c r="E928" s="20"/>
      <c r="I928" s="4"/>
      <c r="J928" s="4"/>
      <c r="K928" s="4"/>
      <c r="L928" s="4"/>
      <c r="M928" s="4"/>
    </row>
    <row r="929" spans="3:124" hidden="1" outlineLevel="1">
      <c r="C929" s="21" t="s">
        <v>193</v>
      </c>
      <c r="D929" s="347"/>
      <c r="E929" s="345">
        <f t="shared" ref="E929:AJ929" ca="1" si="387">IF(E927&lt;=24,E816,SUMIF($E$823:$N$823,E926,$E$915:$N$915)/12)</f>
        <v>27750.833333333332</v>
      </c>
      <c r="F929" s="345">
        <f t="shared" ca="1" si="387"/>
        <v>26250.833333333332</v>
      </c>
      <c r="G929" s="345">
        <f t="shared" ca="1" si="387"/>
        <v>30430.833333333332</v>
      </c>
      <c r="H929" s="345">
        <f t="shared" ca="1" si="387"/>
        <v>28814.833333333332</v>
      </c>
      <c r="I929" s="345">
        <f t="shared" ca="1" si="387"/>
        <v>27314.833333333332</v>
      </c>
      <c r="J929" s="345">
        <f t="shared" ca="1" si="387"/>
        <v>31494.833333333332</v>
      </c>
      <c r="K929" s="345">
        <f t="shared" ca="1" si="387"/>
        <v>29878.833333333332</v>
      </c>
      <c r="L929" s="345">
        <f t="shared" ca="1" si="387"/>
        <v>28378.833333333332</v>
      </c>
      <c r="M929" s="345">
        <f t="shared" ca="1" si="387"/>
        <v>32558.833333333332</v>
      </c>
      <c r="N929" s="345">
        <f t="shared" ca="1" si="387"/>
        <v>30942.833333333332</v>
      </c>
      <c r="O929" s="345">
        <f t="shared" ca="1" si="387"/>
        <v>29442.833333333332</v>
      </c>
      <c r="P929" s="345">
        <f t="shared" ca="1" si="387"/>
        <v>33622.833333333328</v>
      </c>
      <c r="Q929" s="345">
        <f t="shared" ca="1" si="387"/>
        <v>29086.981666666667</v>
      </c>
      <c r="R929" s="345">
        <f t="shared" ca="1" si="387"/>
        <v>27586.981666666667</v>
      </c>
      <c r="S929" s="345">
        <f t="shared" ca="1" si="387"/>
        <v>31766.981666666667</v>
      </c>
      <c r="T929" s="345">
        <f t="shared" ca="1" si="387"/>
        <v>30087.14166666667</v>
      </c>
      <c r="U929" s="345">
        <f t="shared" ca="1" si="387"/>
        <v>28587.14166666667</v>
      </c>
      <c r="V929" s="345">
        <f t="shared" ca="1" si="387"/>
        <v>32767.14166666667</v>
      </c>
      <c r="W929" s="345">
        <f t="shared" ca="1" si="387"/>
        <v>31087.301666666674</v>
      </c>
      <c r="X929" s="345">
        <f t="shared" ca="1" si="387"/>
        <v>29587.301666666674</v>
      </c>
      <c r="Y929" s="345">
        <f t="shared" ca="1" si="387"/>
        <v>33767.301666666674</v>
      </c>
      <c r="Z929" s="345">
        <f t="shared" ca="1" si="387"/>
        <v>32087.461666666662</v>
      </c>
      <c r="AA929" s="345">
        <f t="shared" ca="1" si="387"/>
        <v>30587.461666666662</v>
      </c>
      <c r="AB929" s="345">
        <f t="shared" ca="1" si="387"/>
        <v>34767.461666666662</v>
      </c>
      <c r="AC929" s="345">
        <f t="shared" si="387"/>
        <v>52137.779038666682</v>
      </c>
      <c r="AD929" s="345">
        <f t="shared" si="387"/>
        <v>52137.779038666682</v>
      </c>
      <c r="AE929" s="345">
        <f t="shared" si="387"/>
        <v>52137.779038666682</v>
      </c>
      <c r="AF929" s="345">
        <f t="shared" si="387"/>
        <v>52137.779038666682</v>
      </c>
      <c r="AG929" s="345">
        <f t="shared" si="387"/>
        <v>52137.779038666682</v>
      </c>
      <c r="AH929" s="345">
        <f t="shared" si="387"/>
        <v>52137.779038666682</v>
      </c>
      <c r="AI929" s="345">
        <f t="shared" si="387"/>
        <v>52137.779038666682</v>
      </c>
      <c r="AJ929" s="345">
        <f t="shared" si="387"/>
        <v>52137.779038666682</v>
      </c>
      <c r="AK929" s="345">
        <f t="shared" ref="AK929:BP929" si="388">IF(AK927&lt;=24,AK816,SUMIF($E$823:$N$823,AK926,$E$915:$N$915)/12)</f>
        <v>52137.779038666682</v>
      </c>
      <c r="AL929" s="345">
        <f t="shared" si="388"/>
        <v>52137.779038666682</v>
      </c>
      <c r="AM929" s="345">
        <f t="shared" si="388"/>
        <v>52137.779038666682</v>
      </c>
      <c r="AN929" s="345">
        <f t="shared" si="388"/>
        <v>52137.779038666682</v>
      </c>
      <c r="AO929" s="345">
        <f t="shared" si="388"/>
        <v>54829.468633546669</v>
      </c>
      <c r="AP929" s="345">
        <f t="shared" si="388"/>
        <v>54829.468633546669</v>
      </c>
      <c r="AQ929" s="345">
        <f t="shared" si="388"/>
        <v>54829.468633546669</v>
      </c>
      <c r="AR929" s="345">
        <f t="shared" si="388"/>
        <v>54829.468633546669</v>
      </c>
      <c r="AS929" s="345">
        <f t="shared" si="388"/>
        <v>54829.468633546669</v>
      </c>
      <c r="AT929" s="345">
        <f t="shared" si="388"/>
        <v>54829.468633546669</v>
      </c>
      <c r="AU929" s="345">
        <f t="shared" si="388"/>
        <v>54829.468633546669</v>
      </c>
      <c r="AV929" s="345">
        <f t="shared" si="388"/>
        <v>54829.468633546669</v>
      </c>
      <c r="AW929" s="345">
        <f t="shared" si="388"/>
        <v>54829.468633546669</v>
      </c>
      <c r="AX929" s="345">
        <f t="shared" si="388"/>
        <v>54829.468633546669</v>
      </c>
      <c r="AY929" s="345">
        <f t="shared" si="388"/>
        <v>54829.468633546669</v>
      </c>
      <c r="AZ929" s="345">
        <f t="shared" si="388"/>
        <v>54829.468633546669</v>
      </c>
      <c r="BA929" s="345">
        <f t="shared" si="388"/>
        <v>56704.990399628798</v>
      </c>
      <c r="BB929" s="345">
        <f t="shared" si="388"/>
        <v>56704.990399628798</v>
      </c>
      <c r="BC929" s="345">
        <f t="shared" si="388"/>
        <v>56704.990399628798</v>
      </c>
      <c r="BD929" s="345">
        <f t="shared" si="388"/>
        <v>56704.990399628798</v>
      </c>
      <c r="BE929" s="345">
        <f t="shared" si="388"/>
        <v>56704.990399628798</v>
      </c>
      <c r="BF929" s="345">
        <f t="shared" si="388"/>
        <v>56704.990399628798</v>
      </c>
      <c r="BG929" s="345">
        <f t="shared" si="388"/>
        <v>56704.990399628798</v>
      </c>
      <c r="BH929" s="345">
        <f t="shared" si="388"/>
        <v>56704.990399628798</v>
      </c>
      <c r="BI929" s="345">
        <f t="shared" si="388"/>
        <v>56704.990399628798</v>
      </c>
      <c r="BJ929" s="345">
        <f t="shared" si="388"/>
        <v>56704.990399628798</v>
      </c>
      <c r="BK929" s="345">
        <f t="shared" si="388"/>
        <v>56704.990399628798</v>
      </c>
      <c r="BL929" s="345">
        <f t="shared" si="388"/>
        <v>56704.990399628798</v>
      </c>
      <c r="BM929" s="345">
        <f t="shared" si="388"/>
        <v>57975.884424087031</v>
      </c>
      <c r="BN929" s="345">
        <f t="shared" si="388"/>
        <v>57975.884424087031</v>
      </c>
      <c r="BO929" s="345">
        <f t="shared" si="388"/>
        <v>57975.884424087031</v>
      </c>
      <c r="BP929" s="345">
        <f t="shared" si="388"/>
        <v>57975.884424087031</v>
      </c>
      <c r="BQ929" s="345">
        <f t="shared" ref="BQ929:CJ929" si="389">IF(BQ927&lt;=24,BQ816,SUMIF($E$823:$N$823,BQ926,$E$915:$N$915)/12)</f>
        <v>57975.884424087031</v>
      </c>
      <c r="BR929" s="345">
        <f t="shared" si="389"/>
        <v>57975.884424087031</v>
      </c>
      <c r="BS929" s="345">
        <f t="shared" si="389"/>
        <v>57975.884424087031</v>
      </c>
      <c r="BT929" s="345">
        <f t="shared" si="389"/>
        <v>57975.884424087031</v>
      </c>
      <c r="BU929" s="345">
        <f t="shared" si="389"/>
        <v>57975.884424087031</v>
      </c>
      <c r="BV929" s="345">
        <f t="shared" si="389"/>
        <v>57975.884424087031</v>
      </c>
      <c r="BW929" s="345">
        <f t="shared" si="389"/>
        <v>57975.884424087031</v>
      </c>
      <c r="BX929" s="345">
        <f t="shared" si="389"/>
        <v>57975.884424087031</v>
      </c>
      <c r="BY929" s="345">
        <f t="shared" si="389"/>
        <v>60907.10000105053</v>
      </c>
      <c r="BZ929" s="345">
        <f t="shared" si="389"/>
        <v>60907.10000105053</v>
      </c>
      <c r="CA929" s="345">
        <f t="shared" si="389"/>
        <v>60907.10000105053</v>
      </c>
      <c r="CB929" s="345">
        <f t="shared" si="389"/>
        <v>60907.10000105053</v>
      </c>
      <c r="CC929" s="345">
        <f t="shared" si="389"/>
        <v>60907.10000105053</v>
      </c>
      <c r="CD929" s="345">
        <f t="shared" si="389"/>
        <v>60907.10000105053</v>
      </c>
      <c r="CE929" s="345">
        <f t="shared" si="389"/>
        <v>60907.10000105053</v>
      </c>
      <c r="CF929" s="345">
        <f t="shared" si="389"/>
        <v>60907.10000105053</v>
      </c>
      <c r="CG929" s="345">
        <f t="shared" si="389"/>
        <v>60907.10000105053</v>
      </c>
      <c r="CH929" s="345">
        <f t="shared" si="389"/>
        <v>60907.10000105053</v>
      </c>
      <c r="CI929" s="345">
        <f t="shared" si="389"/>
        <v>60907.10000105053</v>
      </c>
      <c r="CJ929" s="345">
        <f t="shared" si="389"/>
        <v>60907.10000105053</v>
      </c>
      <c r="CK929" s="345"/>
      <c r="CL929" s="345"/>
      <c r="CM929" s="345"/>
      <c r="CN929" s="345"/>
      <c r="CO929" s="345"/>
      <c r="CP929" s="345"/>
      <c r="CQ929" s="345"/>
      <c r="CR929" s="345"/>
      <c r="CS929" s="345"/>
      <c r="CT929" s="345"/>
      <c r="CU929" s="345"/>
      <c r="CV929" s="345"/>
      <c r="CW929" s="345"/>
      <c r="CX929" s="345"/>
      <c r="CY929" s="345"/>
      <c r="CZ929" s="345"/>
      <c r="DA929" s="345"/>
      <c r="DB929" s="345"/>
      <c r="DC929" s="345"/>
      <c r="DD929" s="345"/>
      <c r="DE929" s="345"/>
      <c r="DF929" s="345"/>
      <c r="DG929" s="345"/>
      <c r="DH929" s="345"/>
      <c r="DI929" s="345"/>
      <c r="DJ929" s="345"/>
      <c r="DK929" s="345"/>
      <c r="DL929" s="345"/>
      <c r="DM929" s="345"/>
      <c r="DN929" s="345"/>
      <c r="DO929" s="345"/>
      <c r="DP929" s="345"/>
      <c r="DQ929" s="345"/>
      <c r="DR929" s="345"/>
      <c r="DS929" s="345"/>
      <c r="DT929" s="345"/>
    </row>
    <row r="930" spans="3:124" hidden="1" outlineLevel="1">
      <c r="D930" s="348"/>
      <c r="E930" s="300"/>
      <c r="F930" s="302"/>
      <c r="G930" s="286"/>
      <c r="H930" s="286"/>
      <c r="I930" s="286"/>
      <c r="J930" s="286"/>
      <c r="K930" s="286"/>
      <c r="L930" s="286"/>
      <c r="M930" s="286"/>
      <c r="N930" s="286"/>
    </row>
    <row r="931" spans="3:124" hidden="1" outlineLevel="1">
      <c r="C931" s="23" t="s">
        <v>310</v>
      </c>
      <c r="D931" s="349"/>
      <c r="E931" s="300"/>
      <c r="F931" s="301"/>
      <c r="H931" s="284"/>
      <c r="I931" s="284"/>
      <c r="J931" s="284"/>
      <c r="K931" s="284"/>
      <c r="L931" s="284"/>
      <c r="M931" s="284"/>
      <c r="N931" s="284"/>
    </row>
    <row r="932" spans="3:124" hidden="1" outlineLevel="1">
      <c r="C932" s="232" t="s">
        <v>184</v>
      </c>
      <c r="D932" s="349"/>
      <c r="E932" s="300">
        <f>D936</f>
        <v>8943926.4000000004</v>
      </c>
      <c r="F932" s="301">
        <f t="shared" ref="F932:BQ932" si="390">E936</f>
        <v>8943926.4000000004</v>
      </c>
      <c r="G932" s="301">
        <f t="shared" si="390"/>
        <v>8943926.4000000004</v>
      </c>
      <c r="H932" s="301">
        <f t="shared" si="390"/>
        <v>8943926.4000000004</v>
      </c>
      <c r="I932" s="301">
        <f t="shared" si="390"/>
        <v>8943926.4000000004</v>
      </c>
      <c r="J932" s="301">
        <f t="shared" si="390"/>
        <v>8943926.4000000004</v>
      </c>
      <c r="K932" s="301">
        <f t="shared" si="390"/>
        <v>8943926.4000000004</v>
      </c>
      <c r="L932" s="301">
        <f t="shared" si="390"/>
        <v>8943926.4000000004</v>
      </c>
      <c r="M932" s="301">
        <f t="shared" si="390"/>
        <v>8943926.4000000004</v>
      </c>
      <c r="N932" s="301">
        <f t="shared" si="390"/>
        <v>8943926.4000000004</v>
      </c>
      <c r="O932" s="301">
        <f t="shared" si="390"/>
        <v>8943926.4000000004</v>
      </c>
      <c r="P932" s="301">
        <f t="shared" si="390"/>
        <v>8943926.4000000004</v>
      </c>
      <c r="Q932" s="301">
        <f t="shared" si="390"/>
        <v>8943926.4000000004</v>
      </c>
      <c r="R932" s="301">
        <f t="shared" si="390"/>
        <v>8943926.4000000004</v>
      </c>
      <c r="S932" s="301">
        <f t="shared" si="390"/>
        <v>8943926.4000000004</v>
      </c>
      <c r="T932" s="301">
        <f t="shared" si="390"/>
        <v>8943926.4000000004</v>
      </c>
      <c r="U932" s="301">
        <f t="shared" si="390"/>
        <v>8933179.8291385099</v>
      </c>
      <c r="V932" s="301">
        <f t="shared" si="390"/>
        <v>8922388.4808984287</v>
      </c>
      <c r="W932" s="301">
        <f t="shared" si="390"/>
        <v>8911552.1687073484</v>
      </c>
      <c r="X932" s="301">
        <f t="shared" si="390"/>
        <v>8900670.7052154709</v>
      </c>
      <c r="Y932" s="301">
        <f t="shared" si="390"/>
        <v>8889743.9022923782</v>
      </c>
      <c r="Z932" s="301">
        <f t="shared" si="390"/>
        <v>8878771.5710237715</v>
      </c>
      <c r="AA932" s="301">
        <f t="shared" si="390"/>
        <v>8867753.5217082128</v>
      </c>
      <c r="AB932" s="301">
        <f t="shared" si="390"/>
        <v>8856689.5638538394</v>
      </c>
      <c r="AC932" s="301">
        <f t="shared" si="390"/>
        <v>8845579.5061750729</v>
      </c>
      <c r="AD932" s="301">
        <f t="shared" si="390"/>
        <v>8834423.1565893106</v>
      </c>
      <c r="AE932" s="301">
        <f t="shared" si="390"/>
        <v>0</v>
      </c>
      <c r="AF932" s="301">
        <f t="shared" si="390"/>
        <v>0</v>
      </c>
      <c r="AG932" s="301">
        <f t="shared" si="390"/>
        <v>0</v>
      </c>
      <c r="AH932" s="301">
        <f t="shared" si="390"/>
        <v>0</v>
      </c>
      <c r="AI932" s="301">
        <f t="shared" si="390"/>
        <v>0</v>
      </c>
      <c r="AJ932" s="301">
        <f t="shared" si="390"/>
        <v>0</v>
      </c>
      <c r="AK932" s="301">
        <f t="shared" si="390"/>
        <v>0</v>
      </c>
      <c r="AL932" s="301">
        <f t="shared" si="390"/>
        <v>0</v>
      </c>
      <c r="AM932" s="301">
        <f t="shared" si="390"/>
        <v>0</v>
      </c>
      <c r="AN932" s="301">
        <f t="shared" si="390"/>
        <v>0</v>
      </c>
      <c r="AO932" s="301">
        <f t="shared" si="390"/>
        <v>0</v>
      </c>
      <c r="AP932" s="301">
        <f t="shared" si="390"/>
        <v>0</v>
      </c>
      <c r="AQ932" s="301">
        <f t="shared" si="390"/>
        <v>0</v>
      </c>
      <c r="AR932" s="301">
        <f t="shared" si="390"/>
        <v>0</v>
      </c>
      <c r="AS932" s="301">
        <f t="shared" si="390"/>
        <v>0</v>
      </c>
      <c r="AT932" s="301">
        <f t="shared" si="390"/>
        <v>0</v>
      </c>
      <c r="AU932" s="301">
        <f t="shared" si="390"/>
        <v>0</v>
      </c>
      <c r="AV932" s="301">
        <f t="shared" si="390"/>
        <v>0</v>
      </c>
      <c r="AW932" s="301">
        <f t="shared" si="390"/>
        <v>0</v>
      </c>
      <c r="AX932" s="301">
        <f t="shared" si="390"/>
        <v>0</v>
      </c>
      <c r="AY932" s="301">
        <f t="shared" si="390"/>
        <v>0</v>
      </c>
      <c r="AZ932" s="301">
        <f t="shared" si="390"/>
        <v>0</v>
      </c>
      <c r="BA932" s="301">
        <f t="shared" si="390"/>
        <v>0</v>
      </c>
      <c r="BB932" s="301">
        <f t="shared" si="390"/>
        <v>0</v>
      </c>
      <c r="BC932" s="301">
        <f t="shared" si="390"/>
        <v>0</v>
      </c>
      <c r="BD932" s="301">
        <f t="shared" si="390"/>
        <v>0</v>
      </c>
      <c r="BE932" s="301">
        <f t="shared" si="390"/>
        <v>0</v>
      </c>
      <c r="BF932" s="301">
        <f t="shared" si="390"/>
        <v>0</v>
      </c>
      <c r="BG932" s="301">
        <f t="shared" si="390"/>
        <v>0</v>
      </c>
      <c r="BH932" s="301">
        <f t="shared" si="390"/>
        <v>0</v>
      </c>
      <c r="BI932" s="301">
        <f t="shared" si="390"/>
        <v>0</v>
      </c>
      <c r="BJ932" s="301">
        <f t="shared" si="390"/>
        <v>0</v>
      </c>
      <c r="BK932" s="301">
        <f t="shared" si="390"/>
        <v>0</v>
      </c>
      <c r="BL932" s="301">
        <f t="shared" si="390"/>
        <v>0</v>
      </c>
      <c r="BM932" s="301">
        <f t="shared" si="390"/>
        <v>0</v>
      </c>
      <c r="BN932" s="301">
        <f t="shared" si="390"/>
        <v>0</v>
      </c>
      <c r="BO932" s="301">
        <f t="shared" si="390"/>
        <v>0</v>
      </c>
      <c r="BP932" s="301">
        <f t="shared" si="390"/>
        <v>0</v>
      </c>
      <c r="BQ932" s="301">
        <f t="shared" si="390"/>
        <v>0</v>
      </c>
      <c r="BR932" s="301">
        <f t="shared" ref="BR932:BX932" si="391">BQ936</f>
        <v>0</v>
      </c>
      <c r="BS932" s="301">
        <f t="shared" si="391"/>
        <v>0</v>
      </c>
      <c r="BT932" s="301">
        <f t="shared" si="391"/>
        <v>0</v>
      </c>
      <c r="BU932" s="301">
        <f t="shared" si="391"/>
        <v>0</v>
      </c>
      <c r="BV932" s="301">
        <f t="shared" si="391"/>
        <v>0</v>
      </c>
      <c r="BW932" s="301">
        <f t="shared" si="391"/>
        <v>0</v>
      </c>
      <c r="BX932" s="301">
        <f t="shared" si="391"/>
        <v>0</v>
      </c>
      <c r="BY932" s="301">
        <f t="shared" ref="BY932" si="392">BX936</f>
        <v>0</v>
      </c>
      <c r="BZ932" s="301">
        <f t="shared" ref="BZ932" si="393">BY936</f>
        <v>0</v>
      </c>
      <c r="CA932" s="301">
        <f t="shared" ref="CA932" si="394">BZ936</f>
        <v>0</v>
      </c>
      <c r="CB932" s="301">
        <f t="shared" ref="CB932" si="395">CA936</f>
        <v>0</v>
      </c>
      <c r="CC932" s="301">
        <f t="shared" ref="CC932" si="396">CB936</f>
        <v>0</v>
      </c>
      <c r="CD932" s="301">
        <f t="shared" ref="CD932" si="397">CC936</f>
        <v>0</v>
      </c>
      <c r="CE932" s="301">
        <f t="shared" ref="CE932" si="398">CD936</f>
        <v>0</v>
      </c>
      <c r="CF932" s="301">
        <f t="shared" ref="CF932" si="399">CE936</f>
        <v>0</v>
      </c>
      <c r="CG932" s="301">
        <f t="shared" ref="CG932" si="400">CF936</f>
        <v>0</v>
      </c>
      <c r="CH932" s="301">
        <f t="shared" ref="CH932" si="401">CG936</f>
        <v>0</v>
      </c>
      <c r="CI932" s="301">
        <f t="shared" ref="CI932" si="402">CH936</f>
        <v>0</v>
      </c>
      <c r="CJ932" s="301">
        <f t="shared" ref="CJ932" si="403">CI936</f>
        <v>0</v>
      </c>
      <c r="CK932" s="301"/>
      <c r="CL932" s="301"/>
      <c r="CM932" s="301"/>
      <c r="CN932" s="301"/>
      <c r="CO932" s="301"/>
      <c r="CP932" s="301"/>
      <c r="CQ932" s="301"/>
      <c r="CR932" s="301"/>
      <c r="CS932" s="301"/>
      <c r="CT932" s="301"/>
      <c r="CU932" s="301"/>
      <c r="CV932" s="301"/>
      <c r="CW932" s="301"/>
      <c r="CX932" s="301"/>
      <c r="CY932" s="301"/>
      <c r="CZ932" s="301"/>
      <c r="DA932" s="301"/>
      <c r="DB932" s="301"/>
      <c r="DC932" s="301"/>
      <c r="DD932" s="301"/>
      <c r="DE932" s="301"/>
      <c r="DF932" s="301"/>
      <c r="DG932" s="301"/>
      <c r="DH932" s="301"/>
      <c r="DI932" s="301"/>
      <c r="DJ932" s="301"/>
      <c r="DK932" s="301"/>
      <c r="DL932" s="301"/>
      <c r="DM932" s="301"/>
      <c r="DN932" s="301"/>
      <c r="DO932" s="301"/>
      <c r="DP932" s="301"/>
      <c r="DQ932" s="301"/>
      <c r="DR932" s="301"/>
      <c r="DS932" s="301"/>
      <c r="DT932" s="301"/>
    </row>
    <row r="933" spans="3:124" hidden="1" outlineLevel="1">
      <c r="C933" s="232" t="s">
        <v>314</v>
      </c>
      <c r="D933" s="349"/>
      <c r="E933" s="341">
        <f t="shared" ref="E933:BP933" si="404">-IF(E927&lt;=$D$275,$M$268,IPMT($D$273/12,E927-$D$275,$D$274*12,-$D$269))*(E932&lt;&gt;0)</f>
        <v>-37266.36</v>
      </c>
      <c r="F933" s="301">
        <f t="shared" si="404"/>
        <v>-37266.36</v>
      </c>
      <c r="G933" s="301">
        <f t="shared" si="404"/>
        <v>-37266.36</v>
      </c>
      <c r="H933" s="301">
        <f t="shared" si="404"/>
        <v>-37266.36</v>
      </c>
      <c r="I933" s="301">
        <f t="shared" si="404"/>
        <v>-37266.36</v>
      </c>
      <c r="J933" s="301">
        <f t="shared" si="404"/>
        <v>-37266.36</v>
      </c>
      <c r="K933" s="301">
        <f t="shared" si="404"/>
        <v>-37266.36</v>
      </c>
      <c r="L933" s="301">
        <f t="shared" si="404"/>
        <v>-37266.36</v>
      </c>
      <c r="M933" s="301">
        <f t="shared" si="404"/>
        <v>-37266.36</v>
      </c>
      <c r="N933" s="301">
        <f t="shared" si="404"/>
        <v>-37266.36</v>
      </c>
      <c r="O933" s="301">
        <f t="shared" si="404"/>
        <v>-37266.36</v>
      </c>
      <c r="P933" s="301">
        <f t="shared" si="404"/>
        <v>-37266.36</v>
      </c>
      <c r="Q933" s="301">
        <f t="shared" si="404"/>
        <v>-37266.36</v>
      </c>
      <c r="R933" s="301">
        <f t="shared" si="404"/>
        <v>-37266.36</v>
      </c>
      <c r="S933" s="301">
        <f t="shared" si="404"/>
        <v>-37266.36</v>
      </c>
      <c r="T933" s="301">
        <f t="shared" si="404"/>
        <v>-37266.36</v>
      </c>
      <c r="U933" s="301">
        <f t="shared" si="404"/>
        <v>-37221.58262141046</v>
      </c>
      <c r="V933" s="301">
        <f t="shared" si="404"/>
        <v>-37176.61867041012</v>
      </c>
      <c r="W933" s="301">
        <f t="shared" si="404"/>
        <v>-37131.467369613951</v>
      </c>
      <c r="X933" s="301">
        <f t="shared" si="404"/>
        <v>-37086.127938397796</v>
      </c>
      <c r="Y933" s="301">
        <f t="shared" si="404"/>
        <v>-37040.599592884901</v>
      </c>
      <c r="Z933" s="301">
        <f t="shared" si="404"/>
        <v>-36994.881545932381</v>
      </c>
      <c r="AA933" s="301">
        <f t="shared" si="404"/>
        <v>-36948.973007117551</v>
      </c>
      <c r="AB933" s="301">
        <f t="shared" si="404"/>
        <v>-36902.873182724325</v>
      </c>
      <c r="AC933" s="301">
        <f t="shared" si="404"/>
        <v>-36856.581275729463</v>
      </c>
      <c r="AD933" s="301">
        <f t="shared" si="404"/>
        <v>-36810.096485788796</v>
      </c>
      <c r="AE933" s="301">
        <f t="shared" si="404"/>
        <v>0</v>
      </c>
      <c r="AF933" s="301">
        <f t="shared" si="404"/>
        <v>0</v>
      </c>
      <c r="AG933" s="301">
        <f t="shared" si="404"/>
        <v>0</v>
      </c>
      <c r="AH933" s="301">
        <f t="shared" si="404"/>
        <v>0</v>
      </c>
      <c r="AI933" s="301">
        <f t="shared" si="404"/>
        <v>0</v>
      </c>
      <c r="AJ933" s="301">
        <f t="shared" si="404"/>
        <v>0</v>
      </c>
      <c r="AK933" s="301">
        <f t="shared" si="404"/>
        <v>0</v>
      </c>
      <c r="AL933" s="301">
        <f t="shared" si="404"/>
        <v>0</v>
      </c>
      <c r="AM933" s="301">
        <f t="shared" si="404"/>
        <v>0</v>
      </c>
      <c r="AN933" s="301">
        <f t="shared" si="404"/>
        <v>0</v>
      </c>
      <c r="AO933" s="301">
        <f t="shared" si="404"/>
        <v>0</v>
      </c>
      <c r="AP933" s="301">
        <f t="shared" si="404"/>
        <v>0</v>
      </c>
      <c r="AQ933" s="301">
        <f t="shared" si="404"/>
        <v>0</v>
      </c>
      <c r="AR933" s="301">
        <f t="shared" si="404"/>
        <v>0</v>
      </c>
      <c r="AS933" s="301">
        <f t="shared" si="404"/>
        <v>0</v>
      </c>
      <c r="AT933" s="301">
        <f t="shared" si="404"/>
        <v>0</v>
      </c>
      <c r="AU933" s="301">
        <f t="shared" si="404"/>
        <v>0</v>
      </c>
      <c r="AV933" s="301">
        <f t="shared" si="404"/>
        <v>0</v>
      </c>
      <c r="AW933" s="301">
        <f t="shared" si="404"/>
        <v>0</v>
      </c>
      <c r="AX933" s="301">
        <f t="shared" si="404"/>
        <v>0</v>
      </c>
      <c r="AY933" s="301">
        <f t="shared" si="404"/>
        <v>0</v>
      </c>
      <c r="AZ933" s="301">
        <f t="shared" si="404"/>
        <v>0</v>
      </c>
      <c r="BA933" s="301">
        <f t="shared" si="404"/>
        <v>0</v>
      </c>
      <c r="BB933" s="301">
        <f t="shared" si="404"/>
        <v>0</v>
      </c>
      <c r="BC933" s="301">
        <f t="shared" si="404"/>
        <v>0</v>
      </c>
      <c r="BD933" s="301">
        <f t="shared" si="404"/>
        <v>0</v>
      </c>
      <c r="BE933" s="301">
        <f t="shared" si="404"/>
        <v>0</v>
      </c>
      <c r="BF933" s="301">
        <f t="shared" si="404"/>
        <v>0</v>
      </c>
      <c r="BG933" s="301">
        <f t="shared" si="404"/>
        <v>0</v>
      </c>
      <c r="BH933" s="301">
        <f t="shared" si="404"/>
        <v>0</v>
      </c>
      <c r="BI933" s="301">
        <f t="shared" si="404"/>
        <v>0</v>
      </c>
      <c r="BJ933" s="301">
        <f t="shared" si="404"/>
        <v>0</v>
      </c>
      <c r="BK933" s="301">
        <f t="shared" si="404"/>
        <v>0</v>
      </c>
      <c r="BL933" s="301">
        <f t="shared" si="404"/>
        <v>0</v>
      </c>
      <c r="BM933" s="301">
        <f t="shared" si="404"/>
        <v>0</v>
      </c>
      <c r="BN933" s="301">
        <f t="shared" si="404"/>
        <v>0</v>
      </c>
      <c r="BO933" s="301">
        <f t="shared" si="404"/>
        <v>0</v>
      </c>
      <c r="BP933" s="301">
        <f t="shared" si="404"/>
        <v>0</v>
      </c>
      <c r="BQ933" s="301">
        <f t="shared" ref="BQ933:BX933" si="405">-IF(BQ927&lt;=$D$275,$M$268,IPMT($D$273/12,BQ927-$D$275,$D$274*12,-$D$269))*(BQ932&lt;&gt;0)</f>
        <v>0</v>
      </c>
      <c r="BR933" s="301">
        <f t="shared" si="405"/>
        <v>0</v>
      </c>
      <c r="BS933" s="301">
        <f t="shared" si="405"/>
        <v>0</v>
      </c>
      <c r="BT933" s="301">
        <f t="shared" si="405"/>
        <v>0</v>
      </c>
      <c r="BU933" s="301">
        <f t="shared" si="405"/>
        <v>0</v>
      </c>
      <c r="BV933" s="301">
        <f t="shared" si="405"/>
        <v>0</v>
      </c>
      <c r="BW933" s="301">
        <f t="shared" si="405"/>
        <v>0</v>
      </c>
      <c r="BX933" s="301">
        <f t="shared" si="405"/>
        <v>0</v>
      </c>
      <c r="BY933" s="301">
        <f t="shared" ref="BY933:CJ933" si="406">-IF(BY927&lt;=$D$275,$M$268,IPMT($D$273/12,BY927-$D$275,$D$274*12,-$D$269))*(BY932&lt;&gt;0)</f>
        <v>0</v>
      </c>
      <c r="BZ933" s="301">
        <f t="shared" si="406"/>
        <v>0</v>
      </c>
      <c r="CA933" s="301">
        <f t="shared" si="406"/>
        <v>0</v>
      </c>
      <c r="CB933" s="301">
        <f t="shared" si="406"/>
        <v>0</v>
      </c>
      <c r="CC933" s="301">
        <f t="shared" si="406"/>
        <v>0</v>
      </c>
      <c r="CD933" s="301">
        <f t="shared" si="406"/>
        <v>0</v>
      </c>
      <c r="CE933" s="301">
        <f t="shared" si="406"/>
        <v>0</v>
      </c>
      <c r="CF933" s="301">
        <f t="shared" si="406"/>
        <v>0</v>
      </c>
      <c r="CG933" s="301">
        <f t="shared" si="406"/>
        <v>0</v>
      </c>
      <c r="CH933" s="301">
        <f t="shared" si="406"/>
        <v>0</v>
      </c>
      <c r="CI933" s="301">
        <f t="shared" si="406"/>
        <v>0</v>
      </c>
      <c r="CJ933" s="301">
        <f t="shared" si="406"/>
        <v>0</v>
      </c>
      <c r="CK933" s="301"/>
      <c r="CL933" s="301"/>
      <c r="CM933" s="301"/>
      <c r="CN933" s="301"/>
      <c r="CO933" s="301"/>
      <c r="CP933" s="301"/>
      <c r="CQ933" s="301"/>
      <c r="CR933" s="301"/>
      <c r="CS933" s="301"/>
      <c r="CT933" s="301"/>
      <c r="CU933" s="301"/>
      <c r="CV933" s="301"/>
      <c r="CW933" s="301"/>
      <c r="CX933" s="301"/>
      <c r="CY933" s="301"/>
      <c r="CZ933" s="301"/>
      <c r="DA933" s="301"/>
      <c r="DB933" s="301"/>
      <c r="DC933" s="301"/>
      <c r="DD933" s="301"/>
      <c r="DE933" s="301"/>
      <c r="DF933" s="301"/>
      <c r="DG933" s="301"/>
      <c r="DH933" s="301"/>
      <c r="DI933" s="301"/>
      <c r="DJ933" s="301"/>
      <c r="DK933" s="301"/>
      <c r="DL933" s="301"/>
      <c r="DM933" s="301"/>
      <c r="DN933" s="301"/>
      <c r="DO933" s="301"/>
      <c r="DP933" s="301"/>
      <c r="DQ933" s="301"/>
      <c r="DR933" s="301"/>
      <c r="DS933" s="301"/>
      <c r="DT933" s="301"/>
    </row>
    <row r="934" spans="3:124" hidden="1" outlineLevel="1">
      <c r="C934" s="232" t="s">
        <v>315</v>
      </c>
      <c r="D934" s="349"/>
      <c r="E934" s="341">
        <f t="shared" ref="E934:BP934" si="407">-IF(E927&lt;=$D$275,0,PPMT($D$273/12,E927-$D$275,$D$274*12,-$D$269))*(E932&lt;&gt;0)</f>
        <v>0</v>
      </c>
      <c r="F934" s="342">
        <f t="shared" si="407"/>
        <v>0</v>
      </c>
      <c r="G934" s="342">
        <f t="shared" si="407"/>
        <v>0</v>
      </c>
      <c r="H934" s="342">
        <f t="shared" si="407"/>
        <v>0</v>
      </c>
      <c r="I934" s="342">
        <f t="shared" si="407"/>
        <v>0</v>
      </c>
      <c r="J934" s="342">
        <f t="shared" si="407"/>
        <v>0</v>
      </c>
      <c r="K934" s="342">
        <f t="shared" si="407"/>
        <v>0</v>
      </c>
      <c r="L934" s="342">
        <f t="shared" si="407"/>
        <v>0</v>
      </c>
      <c r="M934" s="342">
        <f t="shared" si="407"/>
        <v>0</v>
      </c>
      <c r="N934" s="342">
        <f t="shared" si="407"/>
        <v>0</v>
      </c>
      <c r="O934" s="342">
        <f t="shared" si="407"/>
        <v>0</v>
      </c>
      <c r="P934" s="342">
        <f t="shared" si="407"/>
        <v>0</v>
      </c>
      <c r="Q934" s="342">
        <f t="shared" si="407"/>
        <v>0</v>
      </c>
      <c r="R934" s="342">
        <f t="shared" si="407"/>
        <v>0</v>
      </c>
      <c r="S934" s="342">
        <f t="shared" si="407"/>
        <v>0</v>
      </c>
      <c r="T934" s="342">
        <f t="shared" si="407"/>
        <v>-10746.570861491178</v>
      </c>
      <c r="U934" s="342">
        <f t="shared" si="407"/>
        <v>-10791.348240080724</v>
      </c>
      <c r="V934" s="342">
        <f t="shared" si="407"/>
        <v>-10836.312191081062</v>
      </c>
      <c r="W934" s="342">
        <f t="shared" si="407"/>
        <v>-10881.463491877234</v>
      </c>
      <c r="X934" s="342">
        <f t="shared" si="407"/>
        <v>-10926.802923093388</v>
      </c>
      <c r="Y934" s="342">
        <f t="shared" si="407"/>
        <v>-10972.331268606278</v>
      </c>
      <c r="Z934" s="342">
        <f t="shared" si="407"/>
        <v>-11018.049315558803</v>
      </c>
      <c r="AA934" s="342">
        <f t="shared" si="407"/>
        <v>-11063.957854373633</v>
      </c>
      <c r="AB934" s="342">
        <f t="shared" si="407"/>
        <v>-11110.057678766854</v>
      </c>
      <c r="AC934" s="342">
        <f t="shared" si="407"/>
        <v>-11156.349585761718</v>
      </c>
      <c r="AD934" s="342">
        <f t="shared" si="407"/>
        <v>-11202.83437570239</v>
      </c>
      <c r="AE934" s="342">
        <f t="shared" si="407"/>
        <v>0</v>
      </c>
      <c r="AF934" s="342">
        <f t="shared" si="407"/>
        <v>0</v>
      </c>
      <c r="AG934" s="342">
        <f t="shared" si="407"/>
        <v>0</v>
      </c>
      <c r="AH934" s="342">
        <f t="shared" si="407"/>
        <v>0</v>
      </c>
      <c r="AI934" s="342">
        <f t="shared" si="407"/>
        <v>0</v>
      </c>
      <c r="AJ934" s="342">
        <f t="shared" si="407"/>
        <v>0</v>
      </c>
      <c r="AK934" s="342">
        <f t="shared" si="407"/>
        <v>0</v>
      </c>
      <c r="AL934" s="342">
        <f t="shared" si="407"/>
        <v>0</v>
      </c>
      <c r="AM934" s="342">
        <f t="shared" si="407"/>
        <v>0</v>
      </c>
      <c r="AN934" s="342">
        <f t="shared" si="407"/>
        <v>0</v>
      </c>
      <c r="AO934" s="342">
        <f t="shared" si="407"/>
        <v>0</v>
      </c>
      <c r="AP934" s="342">
        <f t="shared" si="407"/>
        <v>0</v>
      </c>
      <c r="AQ934" s="342">
        <f t="shared" si="407"/>
        <v>0</v>
      </c>
      <c r="AR934" s="342">
        <f t="shared" si="407"/>
        <v>0</v>
      </c>
      <c r="AS934" s="342">
        <f t="shared" si="407"/>
        <v>0</v>
      </c>
      <c r="AT934" s="342">
        <f t="shared" si="407"/>
        <v>0</v>
      </c>
      <c r="AU934" s="342">
        <f t="shared" si="407"/>
        <v>0</v>
      </c>
      <c r="AV934" s="342">
        <f t="shared" si="407"/>
        <v>0</v>
      </c>
      <c r="AW934" s="342">
        <f t="shared" si="407"/>
        <v>0</v>
      </c>
      <c r="AX934" s="342">
        <f t="shared" si="407"/>
        <v>0</v>
      </c>
      <c r="AY934" s="342">
        <f t="shared" si="407"/>
        <v>0</v>
      </c>
      <c r="AZ934" s="342">
        <f t="shared" si="407"/>
        <v>0</v>
      </c>
      <c r="BA934" s="342">
        <f t="shared" si="407"/>
        <v>0</v>
      </c>
      <c r="BB934" s="342">
        <f t="shared" si="407"/>
        <v>0</v>
      </c>
      <c r="BC934" s="342">
        <f t="shared" si="407"/>
        <v>0</v>
      </c>
      <c r="BD934" s="342">
        <f t="shared" si="407"/>
        <v>0</v>
      </c>
      <c r="BE934" s="342">
        <f t="shared" si="407"/>
        <v>0</v>
      </c>
      <c r="BF934" s="342">
        <f t="shared" si="407"/>
        <v>0</v>
      </c>
      <c r="BG934" s="342">
        <f t="shared" si="407"/>
        <v>0</v>
      </c>
      <c r="BH934" s="342">
        <f t="shared" si="407"/>
        <v>0</v>
      </c>
      <c r="BI934" s="342">
        <f t="shared" si="407"/>
        <v>0</v>
      </c>
      <c r="BJ934" s="342">
        <f t="shared" si="407"/>
        <v>0</v>
      </c>
      <c r="BK934" s="342">
        <f t="shared" si="407"/>
        <v>0</v>
      </c>
      <c r="BL934" s="342">
        <f t="shared" si="407"/>
        <v>0</v>
      </c>
      <c r="BM934" s="342">
        <f t="shared" si="407"/>
        <v>0</v>
      </c>
      <c r="BN934" s="342">
        <f t="shared" si="407"/>
        <v>0</v>
      </c>
      <c r="BO934" s="342">
        <f t="shared" si="407"/>
        <v>0</v>
      </c>
      <c r="BP934" s="342">
        <f t="shared" si="407"/>
        <v>0</v>
      </c>
      <c r="BQ934" s="342">
        <f t="shared" ref="BQ934:BX934" si="408">-IF(BQ927&lt;=$D$275,0,PPMT($D$273/12,BQ927-$D$275,$D$274*12,-$D$269))*(BQ932&lt;&gt;0)</f>
        <v>0</v>
      </c>
      <c r="BR934" s="342">
        <f t="shared" si="408"/>
        <v>0</v>
      </c>
      <c r="BS934" s="342">
        <f t="shared" si="408"/>
        <v>0</v>
      </c>
      <c r="BT934" s="342">
        <f t="shared" si="408"/>
        <v>0</v>
      </c>
      <c r="BU934" s="342">
        <f t="shared" si="408"/>
        <v>0</v>
      </c>
      <c r="BV934" s="342">
        <f t="shared" si="408"/>
        <v>0</v>
      </c>
      <c r="BW934" s="342">
        <f t="shared" si="408"/>
        <v>0</v>
      </c>
      <c r="BX934" s="342">
        <f t="shared" si="408"/>
        <v>0</v>
      </c>
      <c r="BY934" s="342">
        <f t="shared" ref="BY934:CJ934" si="409">-IF(BY927&lt;=$D$275,0,PPMT($D$273/12,BY927-$D$275,$D$274*12,-$D$269))*(BY932&lt;&gt;0)</f>
        <v>0</v>
      </c>
      <c r="BZ934" s="342">
        <f t="shared" si="409"/>
        <v>0</v>
      </c>
      <c r="CA934" s="342">
        <f t="shared" si="409"/>
        <v>0</v>
      </c>
      <c r="CB934" s="342">
        <f t="shared" si="409"/>
        <v>0</v>
      </c>
      <c r="CC934" s="342">
        <f t="shared" si="409"/>
        <v>0</v>
      </c>
      <c r="CD934" s="342">
        <f t="shared" si="409"/>
        <v>0</v>
      </c>
      <c r="CE934" s="342">
        <f t="shared" si="409"/>
        <v>0</v>
      </c>
      <c r="CF934" s="342">
        <f t="shared" si="409"/>
        <v>0</v>
      </c>
      <c r="CG934" s="342">
        <f t="shared" si="409"/>
        <v>0</v>
      </c>
      <c r="CH934" s="342">
        <f t="shared" si="409"/>
        <v>0</v>
      </c>
      <c r="CI934" s="342">
        <f t="shared" si="409"/>
        <v>0</v>
      </c>
      <c r="CJ934" s="342">
        <f t="shared" si="409"/>
        <v>0</v>
      </c>
      <c r="CK934" s="342"/>
      <c r="CL934" s="342"/>
      <c r="CM934" s="342"/>
      <c r="CN934" s="342"/>
      <c r="CO934" s="342"/>
      <c r="CP934" s="342"/>
      <c r="CQ934" s="342"/>
      <c r="CR934" s="342"/>
      <c r="CS934" s="342"/>
      <c r="CT934" s="342"/>
      <c r="CU934" s="342"/>
      <c r="CV934" s="342"/>
      <c r="CW934" s="342"/>
      <c r="CX934" s="342"/>
      <c r="CY934" s="342"/>
      <c r="CZ934" s="342"/>
      <c r="DA934" s="342"/>
      <c r="DB934" s="342"/>
      <c r="DC934" s="342"/>
      <c r="DD934" s="342"/>
      <c r="DE934" s="342"/>
      <c r="DF934" s="342"/>
      <c r="DG934" s="342"/>
      <c r="DH934" s="342"/>
      <c r="DI934" s="342"/>
      <c r="DJ934" s="342"/>
      <c r="DK934" s="342"/>
      <c r="DL934" s="342"/>
      <c r="DM934" s="342"/>
      <c r="DN934" s="342"/>
      <c r="DO934" s="342"/>
      <c r="DP934" s="342"/>
      <c r="DQ934" s="342"/>
      <c r="DR934" s="342"/>
      <c r="DS934" s="342"/>
      <c r="DT934" s="342"/>
    </row>
    <row r="935" spans="3:124" hidden="1" outlineLevel="1">
      <c r="C935" s="232" t="s">
        <v>318</v>
      </c>
      <c r="D935" s="349"/>
      <c r="E935" s="300">
        <f t="shared" ref="E935:BP935" si="410">IF(E927=$D$308,-E932-E934,0)</f>
        <v>0</v>
      </c>
      <c r="F935" s="301">
        <f t="shared" si="410"/>
        <v>0</v>
      </c>
      <c r="G935" s="301">
        <f t="shared" si="410"/>
        <v>0</v>
      </c>
      <c r="H935" s="301">
        <f t="shared" si="410"/>
        <v>0</v>
      </c>
      <c r="I935" s="301">
        <f t="shared" si="410"/>
        <v>0</v>
      </c>
      <c r="J935" s="301">
        <f t="shared" si="410"/>
        <v>0</v>
      </c>
      <c r="K935" s="301">
        <f t="shared" si="410"/>
        <v>0</v>
      </c>
      <c r="L935" s="301">
        <f t="shared" si="410"/>
        <v>0</v>
      </c>
      <c r="M935" s="301">
        <f t="shared" si="410"/>
        <v>0</v>
      </c>
      <c r="N935" s="301">
        <f t="shared" si="410"/>
        <v>0</v>
      </c>
      <c r="O935" s="301">
        <f t="shared" si="410"/>
        <v>0</v>
      </c>
      <c r="P935" s="301">
        <f t="shared" si="410"/>
        <v>0</v>
      </c>
      <c r="Q935" s="301">
        <f t="shared" si="410"/>
        <v>0</v>
      </c>
      <c r="R935" s="301">
        <f t="shared" si="410"/>
        <v>0</v>
      </c>
      <c r="S935" s="301">
        <f t="shared" si="410"/>
        <v>0</v>
      </c>
      <c r="T935" s="301">
        <f t="shared" si="410"/>
        <v>0</v>
      </c>
      <c r="U935" s="301">
        <f t="shared" si="410"/>
        <v>0</v>
      </c>
      <c r="V935" s="301">
        <f t="shared" si="410"/>
        <v>0</v>
      </c>
      <c r="W935" s="301">
        <f t="shared" si="410"/>
        <v>0</v>
      </c>
      <c r="X935" s="301">
        <f t="shared" si="410"/>
        <v>0</v>
      </c>
      <c r="Y935" s="301">
        <f t="shared" si="410"/>
        <v>0</v>
      </c>
      <c r="Z935" s="301">
        <f t="shared" si="410"/>
        <v>0</v>
      </c>
      <c r="AA935" s="301">
        <f t="shared" si="410"/>
        <v>0</v>
      </c>
      <c r="AB935" s="301">
        <f t="shared" si="410"/>
        <v>0</v>
      </c>
      <c r="AC935" s="301">
        <f t="shared" si="410"/>
        <v>0</v>
      </c>
      <c r="AD935" s="301">
        <f t="shared" si="410"/>
        <v>-8823220.3222136088</v>
      </c>
      <c r="AE935" s="301">
        <f t="shared" si="410"/>
        <v>0</v>
      </c>
      <c r="AF935" s="301">
        <f t="shared" si="410"/>
        <v>0</v>
      </c>
      <c r="AG935" s="301">
        <f t="shared" si="410"/>
        <v>0</v>
      </c>
      <c r="AH935" s="301">
        <f t="shared" si="410"/>
        <v>0</v>
      </c>
      <c r="AI935" s="301">
        <f t="shared" si="410"/>
        <v>0</v>
      </c>
      <c r="AJ935" s="301">
        <f t="shared" si="410"/>
        <v>0</v>
      </c>
      <c r="AK935" s="301">
        <f t="shared" si="410"/>
        <v>0</v>
      </c>
      <c r="AL935" s="301">
        <f t="shared" si="410"/>
        <v>0</v>
      </c>
      <c r="AM935" s="301">
        <f t="shared" si="410"/>
        <v>0</v>
      </c>
      <c r="AN935" s="301">
        <f t="shared" si="410"/>
        <v>0</v>
      </c>
      <c r="AO935" s="301">
        <f t="shared" si="410"/>
        <v>0</v>
      </c>
      <c r="AP935" s="301">
        <f t="shared" si="410"/>
        <v>0</v>
      </c>
      <c r="AQ935" s="301">
        <f t="shared" si="410"/>
        <v>0</v>
      </c>
      <c r="AR935" s="301">
        <f t="shared" si="410"/>
        <v>0</v>
      </c>
      <c r="AS935" s="301">
        <f t="shared" si="410"/>
        <v>0</v>
      </c>
      <c r="AT935" s="301">
        <f t="shared" si="410"/>
        <v>0</v>
      </c>
      <c r="AU935" s="301">
        <f t="shared" si="410"/>
        <v>0</v>
      </c>
      <c r="AV935" s="301">
        <f t="shared" si="410"/>
        <v>0</v>
      </c>
      <c r="AW935" s="301">
        <f t="shared" si="410"/>
        <v>0</v>
      </c>
      <c r="AX935" s="301">
        <f t="shared" si="410"/>
        <v>0</v>
      </c>
      <c r="AY935" s="301">
        <f t="shared" si="410"/>
        <v>0</v>
      </c>
      <c r="AZ935" s="301">
        <f t="shared" si="410"/>
        <v>0</v>
      </c>
      <c r="BA935" s="301">
        <f t="shared" si="410"/>
        <v>0</v>
      </c>
      <c r="BB935" s="301">
        <f t="shared" si="410"/>
        <v>0</v>
      </c>
      <c r="BC935" s="301">
        <f t="shared" si="410"/>
        <v>0</v>
      </c>
      <c r="BD935" s="301">
        <f t="shared" si="410"/>
        <v>0</v>
      </c>
      <c r="BE935" s="301">
        <f t="shared" si="410"/>
        <v>0</v>
      </c>
      <c r="BF935" s="301">
        <f t="shared" si="410"/>
        <v>0</v>
      </c>
      <c r="BG935" s="301">
        <f t="shared" si="410"/>
        <v>0</v>
      </c>
      <c r="BH935" s="301">
        <f t="shared" si="410"/>
        <v>0</v>
      </c>
      <c r="BI935" s="301">
        <f t="shared" si="410"/>
        <v>0</v>
      </c>
      <c r="BJ935" s="301">
        <f t="shared" si="410"/>
        <v>0</v>
      </c>
      <c r="BK935" s="301">
        <f t="shared" si="410"/>
        <v>0</v>
      </c>
      <c r="BL935" s="301">
        <f t="shared" si="410"/>
        <v>0</v>
      </c>
      <c r="BM935" s="301">
        <f t="shared" si="410"/>
        <v>0</v>
      </c>
      <c r="BN935" s="301">
        <f t="shared" si="410"/>
        <v>0</v>
      </c>
      <c r="BO935" s="301">
        <f t="shared" si="410"/>
        <v>0</v>
      </c>
      <c r="BP935" s="301">
        <f t="shared" si="410"/>
        <v>0</v>
      </c>
      <c r="BQ935" s="301">
        <f t="shared" ref="BQ935:BX935" si="411">IF(BQ927=$D$308,-BQ932-BQ934,0)</f>
        <v>0</v>
      </c>
      <c r="BR935" s="301">
        <f t="shared" si="411"/>
        <v>0</v>
      </c>
      <c r="BS935" s="301">
        <f t="shared" si="411"/>
        <v>0</v>
      </c>
      <c r="BT935" s="301">
        <f t="shared" si="411"/>
        <v>0</v>
      </c>
      <c r="BU935" s="301">
        <f t="shared" si="411"/>
        <v>0</v>
      </c>
      <c r="BV935" s="301">
        <f t="shared" si="411"/>
        <v>0</v>
      </c>
      <c r="BW935" s="301">
        <f t="shared" si="411"/>
        <v>0</v>
      </c>
      <c r="BX935" s="301">
        <f t="shared" si="411"/>
        <v>0</v>
      </c>
      <c r="BY935" s="301">
        <f t="shared" ref="BY935:CJ935" si="412">IF(BY927=$D$308,-BY932-BY934,0)</f>
        <v>0</v>
      </c>
      <c r="BZ935" s="301">
        <f t="shared" si="412"/>
        <v>0</v>
      </c>
      <c r="CA935" s="301">
        <f t="shared" si="412"/>
        <v>0</v>
      </c>
      <c r="CB935" s="301">
        <f t="shared" si="412"/>
        <v>0</v>
      </c>
      <c r="CC935" s="301">
        <f t="shared" si="412"/>
        <v>0</v>
      </c>
      <c r="CD935" s="301">
        <f t="shared" si="412"/>
        <v>0</v>
      </c>
      <c r="CE935" s="301">
        <f t="shared" si="412"/>
        <v>0</v>
      </c>
      <c r="CF935" s="301">
        <f t="shared" si="412"/>
        <v>0</v>
      </c>
      <c r="CG935" s="301">
        <f t="shared" si="412"/>
        <v>0</v>
      </c>
      <c r="CH935" s="301">
        <f t="shared" si="412"/>
        <v>0</v>
      </c>
      <c r="CI935" s="301">
        <f t="shared" si="412"/>
        <v>0</v>
      </c>
      <c r="CJ935" s="301">
        <f t="shared" si="412"/>
        <v>0</v>
      </c>
      <c r="CK935" s="301"/>
      <c r="CL935" s="301"/>
      <c r="CM935" s="301"/>
      <c r="CN935" s="301"/>
      <c r="CO935" s="301"/>
      <c r="CP935" s="301"/>
      <c r="CQ935" s="301"/>
      <c r="CR935" s="301"/>
      <c r="CS935" s="301"/>
      <c r="CT935" s="301"/>
      <c r="CU935" s="301"/>
      <c r="CV935" s="301"/>
      <c r="CW935" s="301"/>
      <c r="CX935" s="301"/>
      <c r="CY935" s="301"/>
      <c r="CZ935" s="301"/>
      <c r="DA935" s="301"/>
      <c r="DB935" s="301"/>
      <c r="DC935" s="301"/>
      <c r="DD935" s="301"/>
      <c r="DE935" s="301"/>
      <c r="DF935" s="301"/>
      <c r="DG935" s="301"/>
      <c r="DH935" s="301"/>
      <c r="DI935" s="301"/>
      <c r="DJ935" s="301"/>
      <c r="DK935" s="301"/>
      <c r="DL935" s="301"/>
      <c r="DM935" s="301"/>
      <c r="DN935" s="301"/>
      <c r="DO935" s="301"/>
      <c r="DP935" s="301"/>
      <c r="DQ935" s="301"/>
      <c r="DR935" s="301"/>
      <c r="DS935" s="301"/>
      <c r="DT935" s="301"/>
    </row>
    <row r="936" spans="3:124" hidden="1" outlineLevel="1">
      <c r="C936" s="232" t="s">
        <v>186</v>
      </c>
      <c r="D936" s="349">
        <f>D269</f>
        <v>8943926.4000000004</v>
      </c>
      <c r="E936" s="300">
        <f>E932+E934+E935</f>
        <v>8943926.4000000004</v>
      </c>
      <c r="F936" s="301">
        <f t="shared" ref="F936:BQ936" si="413">F932+F934+F935</f>
        <v>8943926.4000000004</v>
      </c>
      <c r="G936" s="301">
        <f t="shared" si="413"/>
        <v>8943926.4000000004</v>
      </c>
      <c r="H936" s="301">
        <f t="shared" si="413"/>
        <v>8943926.4000000004</v>
      </c>
      <c r="I936" s="301">
        <f t="shared" si="413"/>
        <v>8943926.4000000004</v>
      </c>
      <c r="J936" s="301">
        <f t="shared" si="413"/>
        <v>8943926.4000000004</v>
      </c>
      <c r="K936" s="301">
        <f t="shared" si="413"/>
        <v>8943926.4000000004</v>
      </c>
      <c r="L936" s="301">
        <f t="shared" si="413"/>
        <v>8943926.4000000004</v>
      </c>
      <c r="M936" s="301">
        <f t="shared" si="413"/>
        <v>8943926.4000000004</v>
      </c>
      <c r="N936" s="301">
        <f t="shared" si="413"/>
        <v>8943926.4000000004</v>
      </c>
      <c r="O936" s="301">
        <f t="shared" si="413"/>
        <v>8943926.4000000004</v>
      </c>
      <c r="P936" s="301">
        <f t="shared" si="413"/>
        <v>8943926.4000000004</v>
      </c>
      <c r="Q936" s="301">
        <f t="shared" si="413"/>
        <v>8943926.4000000004</v>
      </c>
      <c r="R936" s="301">
        <f t="shared" si="413"/>
        <v>8943926.4000000004</v>
      </c>
      <c r="S936" s="301">
        <f t="shared" si="413"/>
        <v>8943926.4000000004</v>
      </c>
      <c r="T936" s="301">
        <f t="shared" si="413"/>
        <v>8933179.8291385099</v>
      </c>
      <c r="U936" s="301">
        <f t="shared" si="413"/>
        <v>8922388.4808984287</v>
      </c>
      <c r="V936" s="301">
        <f t="shared" si="413"/>
        <v>8911552.1687073484</v>
      </c>
      <c r="W936" s="301">
        <f t="shared" si="413"/>
        <v>8900670.7052154709</v>
      </c>
      <c r="X936" s="301">
        <f t="shared" si="413"/>
        <v>8889743.9022923782</v>
      </c>
      <c r="Y936" s="301">
        <f t="shared" si="413"/>
        <v>8878771.5710237715</v>
      </c>
      <c r="Z936" s="301">
        <f t="shared" si="413"/>
        <v>8867753.5217082128</v>
      </c>
      <c r="AA936" s="301">
        <f t="shared" si="413"/>
        <v>8856689.5638538394</v>
      </c>
      <c r="AB936" s="301">
        <f t="shared" si="413"/>
        <v>8845579.5061750729</v>
      </c>
      <c r="AC936" s="301">
        <f t="shared" si="413"/>
        <v>8834423.1565893106</v>
      </c>
      <c r="AD936" s="301">
        <f t="shared" si="413"/>
        <v>0</v>
      </c>
      <c r="AE936" s="301">
        <f t="shared" si="413"/>
        <v>0</v>
      </c>
      <c r="AF936" s="301">
        <f t="shared" si="413"/>
        <v>0</v>
      </c>
      <c r="AG936" s="301">
        <f t="shared" si="413"/>
        <v>0</v>
      </c>
      <c r="AH936" s="301">
        <f t="shared" si="413"/>
        <v>0</v>
      </c>
      <c r="AI936" s="301">
        <f t="shared" si="413"/>
        <v>0</v>
      </c>
      <c r="AJ936" s="301">
        <f t="shared" si="413"/>
        <v>0</v>
      </c>
      <c r="AK936" s="301">
        <f t="shared" si="413"/>
        <v>0</v>
      </c>
      <c r="AL936" s="301">
        <f t="shared" si="413"/>
        <v>0</v>
      </c>
      <c r="AM936" s="301">
        <f t="shared" si="413"/>
        <v>0</v>
      </c>
      <c r="AN936" s="301">
        <f t="shared" si="413"/>
        <v>0</v>
      </c>
      <c r="AO936" s="301">
        <f t="shared" si="413"/>
        <v>0</v>
      </c>
      <c r="AP936" s="301">
        <f t="shared" si="413"/>
        <v>0</v>
      </c>
      <c r="AQ936" s="301">
        <f t="shared" si="413"/>
        <v>0</v>
      </c>
      <c r="AR936" s="301">
        <f t="shared" si="413"/>
        <v>0</v>
      </c>
      <c r="AS936" s="301">
        <f t="shared" si="413"/>
        <v>0</v>
      </c>
      <c r="AT936" s="301">
        <f t="shared" si="413"/>
        <v>0</v>
      </c>
      <c r="AU936" s="301">
        <f t="shared" si="413"/>
        <v>0</v>
      </c>
      <c r="AV936" s="301">
        <f t="shared" si="413"/>
        <v>0</v>
      </c>
      <c r="AW936" s="301">
        <f t="shared" si="413"/>
        <v>0</v>
      </c>
      <c r="AX936" s="301">
        <f t="shared" si="413"/>
        <v>0</v>
      </c>
      <c r="AY936" s="301">
        <f t="shared" si="413"/>
        <v>0</v>
      </c>
      <c r="AZ936" s="301">
        <f t="shared" si="413"/>
        <v>0</v>
      </c>
      <c r="BA936" s="301">
        <f t="shared" si="413"/>
        <v>0</v>
      </c>
      <c r="BB936" s="301">
        <f t="shared" si="413"/>
        <v>0</v>
      </c>
      <c r="BC936" s="301">
        <f t="shared" si="413"/>
        <v>0</v>
      </c>
      <c r="BD936" s="301">
        <f t="shared" si="413"/>
        <v>0</v>
      </c>
      <c r="BE936" s="301">
        <f t="shared" si="413"/>
        <v>0</v>
      </c>
      <c r="BF936" s="301">
        <f t="shared" si="413"/>
        <v>0</v>
      </c>
      <c r="BG936" s="301">
        <f t="shared" si="413"/>
        <v>0</v>
      </c>
      <c r="BH936" s="301">
        <f t="shared" si="413"/>
        <v>0</v>
      </c>
      <c r="BI936" s="301">
        <f t="shared" si="413"/>
        <v>0</v>
      </c>
      <c r="BJ936" s="301">
        <f t="shared" si="413"/>
        <v>0</v>
      </c>
      <c r="BK936" s="301">
        <f t="shared" si="413"/>
        <v>0</v>
      </c>
      <c r="BL936" s="301">
        <f t="shared" si="413"/>
        <v>0</v>
      </c>
      <c r="BM936" s="301">
        <f t="shared" si="413"/>
        <v>0</v>
      </c>
      <c r="BN936" s="301">
        <f t="shared" si="413"/>
        <v>0</v>
      </c>
      <c r="BO936" s="301">
        <f t="shared" si="413"/>
        <v>0</v>
      </c>
      <c r="BP936" s="301">
        <f t="shared" si="413"/>
        <v>0</v>
      </c>
      <c r="BQ936" s="301">
        <f t="shared" si="413"/>
        <v>0</v>
      </c>
      <c r="BR936" s="301">
        <f t="shared" ref="BR936:BX936" si="414">BR932+BR934+BR935</f>
        <v>0</v>
      </c>
      <c r="BS936" s="301">
        <f t="shared" si="414"/>
        <v>0</v>
      </c>
      <c r="BT936" s="301">
        <f t="shared" si="414"/>
        <v>0</v>
      </c>
      <c r="BU936" s="301">
        <f t="shared" si="414"/>
        <v>0</v>
      </c>
      <c r="BV936" s="301">
        <f t="shared" si="414"/>
        <v>0</v>
      </c>
      <c r="BW936" s="301">
        <f t="shared" si="414"/>
        <v>0</v>
      </c>
      <c r="BX936" s="301">
        <f t="shared" si="414"/>
        <v>0</v>
      </c>
      <c r="BY936" s="301">
        <f t="shared" ref="BY936:CJ936" si="415">BY932+BY934+BY935</f>
        <v>0</v>
      </c>
      <c r="BZ936" s="301">
        <f t="shared" si="415"/>
        <v>0</v>
      </c>
      <c r="CA936" s="301">
        <f t="shared" si="415"/>
        <v>0</v>
      </c>
      <c r="CB936" s="301">
        <f t="shared" si="415"/>
        <v>0</v>
      </c>
      <c r="CC936" s="301">
        <f t="shared" si="415"/>
        <v>0</v>
      </c>
      <c r="CD936" s="301">
        <f t="shared" si="415"/>
        <v>0</v>
      </c>
      <c r="CE936" s="301">
        <f t="shared" si="415"/>
        <v>0</v>
      </c>
      <c r="CF936" s="301">
        <f t="shared" si="415"/>
        <v>0</v>
      </c>
      <c r="CG936" s="301">
        <f t="shared" si="415"/>
        <v>0</v>
      </c>
      <c r="CH936" s="301">
        <f t="shared" si="415"/>
        <v>0</v>
      </c>
      <c r="CI936" s="301">
        <f t="shared" si="415"/>
        <v>0</v>
      </c>
      <c r="CJ936" s="301">
        <f t="shared" si="415"/>
        <v>0</v>
      </c>
      <c r="CK936" s="301"/>
      <c r="CL936" s="301"/>
      <c r="CM936" s="301"/>
      <c r="CN936" s="301"/>
      <c r="CO936" s="301"/>
      <c r="CP936" s="301"/>
      <c r="CQ936" s="301"/>
      <c r="CR936" s="301"/>
      <c r="CS936" s="301"/>
      <c r="CT936" s="301"/>
      <c r="CU936" s="301"/>
      <c r="CV936" s="301"/>
      <c r="CW936" s="301"/>
      <c r="CX936" s="301"/>
      <c r="CY936" s="301"/>
      <c r="CZ936" s="301"/>
      <c r="DA936" s="301"/>
      <c r="DB936" s="301"/>
      <c r="DC936" s="301"/>
      <c r="DD936" s="301"/>
      <c r="DE936" s="301"/>
      <c r="DF936" s="301"/>
      <c r="DG936" s="301"/>
      <c r="DH936" s="301"/>
      <c r="DI936" s="301"/>
      <c r="DJ936" s="301"/>
      <c r="DK936" s="301"/>
      <c r="DL936" s="301"/>
      <c r="DM936" s="301"/>
      <c r="DN936" s="301"/>
      <c r="DO936" s="301"/>
      <c r="DP936" s="301"/>
      <c r="DQ936" s="301"/>
      <c r="DR936" s="301"/>
      <c r="DS936" s="301"/>
      <c r="DT936" s="301"/>
    </row>
    <row r="937" spans="3:124" hidden="1" outlineLevel="1">
      <c r="C937" s="23" t="s">
        <v>311</v>
      </c>
      <c r="D937" s="349"/>
      <c r="E937" s="300"/>
      <c r="F937" s="301"/>
      <c r="G937" s="304"/>
      <c r="H937" s="284"/>
      <c r="I937" s="284"/>
      <c r="J937" s="284"/>
      <c r="K937" s="284"/>
      <c r="L937" s="284"/>
      <c r="M937" s="284"/>
      <c r="N937" s="284"/>
    </row>
    <row r="938" spans="3:124" hidden="1" outlineLevel="1">
      <c r="C938" s="232" t="s">
        <v>184</v>
      </c>
      <c r="D938" s="349"/>
      <c r="E938" s="300">
        <f>D942</f>
        <v>0</v>
      </c>
      <c r="F938" s="301">
        <f t="shared" ref="F938:BQ938" si="416">E942</f>
        <v>0</v>
      </c>
      <c r="G938" s="301">
        <f t="shared" si="416"/>
        <v>0</v>
      </c>
      <c r="H938" s="301">
        <f t="shared" si="416"/>
        <v>0</v>
      </c>
      <c r="I938" s="301">
        <f t="shared" si="416"/>
        <v>0</v>
      </c>
      <c r="J938" s="301">
        <f t="shared" si="416"/>
        <v>0</v>
      </c>
      <c r="K938" s="301">
        <f t="shared" si="416"/>
        <v>0</v>
      </c>
      <c r="L938" s="301">
        <f t="shared" si="416"/>
        <v>0</v>
      </c>
      <c r="M938" s="301">
        <f t="shared" si="416"/>
        <v>0</v>
      </c>
      <c r="N938" s="301">
        <f t="shared" si="416"/>
        <v>0</v>
      </c>
      <c r="O938" s="301">
        <f t="shared" si="416"/>
        <v>0</v>
      </c>
      <c r="P938" s="301">
        <f t="shared" si="416"/>
        <v>0</v>
      </c>
      <c r="Q938" s="301">
        <f t="shared" si="416"/>
        <v>0</v>
      </c>
      <c r="R938" s="301">
        <f t="shared" si="416"/>
        <v>0</v>
      </c>
      <c r="S938" s="301">
        <f t="shared" si="416"/>
        <v>0</v>
      </c>
      <c r="T938" s="301">
        <f t="shared" si="416"/>
        <v>0</v>
      </c>
      <c r="U938" s="301">
        <f t="shared" si="416"/>
        <v>0</v>
      </c>
      <c r="V938" s="301">
        <f t="shared" si="416"/>
        <v>0</v>
      </c>
      <c r="W938" s="301">
        <f t="shared" si="416"/>
        <v>0</v>
      </c>
      <c r="X938" s="301">
        <f t="shared" si="416"/>
        <v>0</v>
      </c>
      <c r="Y938" s="301">
        <f t="shared" si="416"/>
        <v>0</v>
      </c>
      <c r="Z938" s="301">
        <f t="shared" si="416"/>
        <v>0</v>
      </c>
      <c r="AA938" s="301">
        <f t="shared" si="416"/>
        <v>0</v>
      </c>
      <c r="AB938" s="301">
        <f t="shared" si="416"/>
        <v>0</v>
      </c>
      <c r="AC938" s="301">
        <f t="shared" si="416"/>
        <v>0</v>
      </c>
      <c r="AD938" s="301">
        <f t="shared" si="416"/>
        <v>0</v>
      </c>
      <c r="AE938" s="301">
        <f t="shared" si="416"/>
        <v>0</v>
      </c>
      <c r="AF938" s="301">
        <f t="shared" si="416"/>
        <v>0</v>
      </c>
      <c r="AG938" s="301">
        <f t="shared" si="416"/>
        <v>0</v>
      </c>
      <c r="AH938" s="301">
        <f t="shared" si="416"/>
        <v>0</v>
      </c>
      <c r="AI938" s="301">
        <f t="shared" si="416"/>
        <v>0</v>
      </c>
      <c r="AJ938" s="301">
        <f t="shared" si="416"/>
        <v>0</v>
      </c>
      <c r="AK938" s="301">
        <f t="shared" si="416"/>
        <v>0</v>
      </c>
      <c r="AL938" s="301">
        <f t="shared" si="416"/>
        <v>0</v>
      </c>
      <c r="AM938" s="301">
        <f t="shared" si="416"/>
        <v>0</v>
      </c>
      <c r="AN938" s="301">
        <f t="shared" si="416"/>
        <v>0</v>
      </c>
      <c r="AO938" s="301">
        <f t="shared" si="416"/>
        <v>0</v>
      </c>
      <c r="AP938" s="301">
        <f t="shared" si="416"/>
        <v>0</v>
      </c>
      <c r="AQ938" s="301">
        <f t="shared" si="416"/>
        <v>0</v>
      </c>
      <c r="AR938" s="301">
        <f t="shared" si="416"/>
        <v>0</v>
      </c>
      <c r="AS938" s="301">
        <f t="shared" si="416"/>
        <v>0</v>
      </c>
      <c r="AT938" s="301">
        <f t="shared" si="416"/>
        <v>0</v>
      </c>
      <c r="AU938" s="301">
        <f t="shared" si="416"/>
        <v>0</v>
      </c>
      <c r="AV938" s="301">
        <f t="shared" si="416"/>
        <v>0</v>
      </c>
      <c r="AW938" s="301">
        <f t="shared" si="416"/>
        <v>0</v>
      </c>
      <c r="AX938" s="301">
        <f t="shared" si="416"/>
        <v>0</v>
      </c>
      <c r="AY938" s="301">
        <f t="shared" si="416"/>
        <v>0</v>
      </c>
      <c r="AZ938" s="301">
        <f t="shared" si="416"/>
        <v>0</v>
      </c>
      <c r="BA938" s="301">
        <f t="shared" si="416"/>
        <v>0</v>
      </c>
      <c r="BB938" s="301">
        <f t="shared" si="416"/>
        <v>0</v>
      </c>
      <c r="BC938" s="301">
        <f t="shared" si="416"/>
        <v>0</v>
      </c>
      <c r="BD938" s="301">
        <f t="shared" si="416"/>
        <v>0</v>
      </c>
      <c r="BE938" s="301">
        <f t="shared" si="416"/>
        <v>0</v>
      </c>
      <c r="BF938" s="301">
        <f t="shared" si="416"/>
        <v>0</v>
      </c>
      <c r="BG938" s="301">
        <f t="shared" si="416"/>
        <v>0</v>
      </c>
      <c r="BH938" s="301">
        <f t="shared" si="416"/>
        <v>0</v>
      </c>
      <c r="BI938" s="301">
        <f t="shared" si="416"/>
        <v>0</v>
      </c>
      <c r="BJ938" s="301">
        <f t="shared" si="416"/>
        <v>0</v>
      </c>
      <c r="BK938" s="301">
        <f t="shared" si="416"/>
        <v>0</v>
      </c>
      <c r="BL938" s="301">
        <f t="shared" si="416"/>
        <v>0</v>
      </c>
      <c r="BM938" s="301">
        <f t="shared" si="416"/>
        <v>0</v>
      </c>
      <c r="BN938" s="301">
        <f t="shared" si="416"/>
        <v>0</v>
      </c>
      <c r="BO938" s="301">
        <f t="shared" si="416"/>
        <v>0</v>
      </c>
      <c r="BP938" s="301">
        <f t="shared" si="416"/>
        <v>0</v>
      </c>
      <c r="BQ938" s="301">
        <f t="shared" si="416"/>
        <v>0</v>
      </c>
      <c r="BR938" s="301">
        <f t="shared" ref="BR938:BX938" si="417">BQ942</f>
        <v>0</v>
      </c>
      <c r="BS938" s="301">
        <f t="shared" si="417"/>
        <v>0</v>
      </c>
      <c r="BT938" s="301">
        <f t="shared" si="417"/>
        <v>0</v>
      </c>
      <c r="BU938" s="301">
        <f t="shared" si="417"/>
        <v>0</v>
      </c>
      <c r="BV938" s="301">
        <f t="shared" si="417"/>
        <v>0</v>
      </c>
      <c r="BW938" s="301">
        <f t="shared" si="417"/>
        <v>0</v>
      </c>
      <c r="BX938" s="301">
        <f t="shared" si="417"/>
        <v>0</v>
      </c>
      <c r="BY938" s="301">
        <f t="shared" ref="BY938" si="418">BX942</f>
        <v>0</v>
      </c>
      <c r="BZ938" s="301">
        <f t="shared" ref="BZ938" si="419">BY942</f>
        <v>0</v>
      </c>
      <c r="CA938" s="301">
        <f t="shared" ref="CA938" si="420">BZ942</f>
        <v>0</v>
      </c>
      <c r="CB938" s="301">
        <f t="shared" ref="CB938" si="421">CA942</f>
        <v>0</v>
      </c>
      <c r="CC938" s="301">
        <f t="shared" ref="CC938" si="422">CB942</f>
        <v>0</v>
      </c>
      <c r="CD938" s="301">
        <f t="shared" ref="CD938" si="423">CC942</f>
        <v>0</v>
      </c>
      <c r="CE938" s="301">
        <f t="shared" ref="CE938" si="424">CD942</f>
        <v>0</v>
      </c>
      <c r="CF938" s="301">
        <f t="shared" ref="CF938" si="425">CE942</f>
        <v>0</v>
      </c>
      <c r="CG938" s="301">
        <f t="shared" ref="CG938" si="426">CF942</f>
        <v>0</v>
      </c>
      <c r="CH938" s="301">
        <f t="shared" ref="CH938" si="427">CG942</f>
        <v>0</v>
      </c>
      <c r="CI938" s="301">
        <f t="shared" ref="CI938" si="428">CH942</f>
        <v>0</v>
      </c>
      <c r="CJ938" s="301">
        <f t="shared" ref="CJ938" si="429">CI942</f>
        <v>0</v>
      </c>
      <c r="CK938" s="301"/>
      <c r="CL938" s="301"/>
      <c r="CM938" s="301"/>
      <c r="CN938" s="301"/>
      <c r="CO938" s="301"/>
      <c r="CP938" s="301"/>
      <c r="CQ938" s="301"/>
      <c r="CR938" s="301"/>
      <c r="CS938" s="301"/>
      <c r="CT938" s="301"/>
      <c r="CU938" s="301"/>
      <c r="CV938" s="301"/>
      <c r="CW938" s="301"/>
      <c r="CX938" s="301"/>
      <c r="CY938" s="301"/>
      <c r="CZ938" s="301"/>
      <c r="DA938" s="301"/>
      <c r="DB938" s="301"/>
      <c r="DC938" s="301"/>
      <c r="DD938" s="301"/>
      <c r="DE938" s="301"/>
      <c r="DF938" s="301"/>
      <c r="DG938" s="301"/>
      <c r="DH938" s="301"/>
      <c r="DI938" s="301"/>
      <c r="DJ938" s="301"/>
      <c r="DK938" s="301"/>
      <c r="DL938" s="301"/>
      <c r="DM938" s="301"/>
      <c r="DN938" s="301"/>
      <c r="DO938" s="301"/>
      <c r="DP938" s="301"/>
      <c r="DQ938" s="301"/>
      <c r="DR938" s="301"/>
      <c r="DS938" s="301"/>
      <c r="DT938" s="301"/>
    </row>
    <row r="939" spans="3:124" hidden="1" outlineLevel="1">
      <c r="C939" s="232" t="s">
        <v>314</v>
      </c>
      <c r="D939" s="349"/>
      <c r="E939" s="341">
        <f>-IF(E927&lt;=$D$295,$M$288,IPMT($D$293/12,E927-$D$295,$D$294*12,-$D$290))*(E938&lt;&gt;0)</f>
        <v>0</v>
      </c>
      <c r="F939" s="301">
        <f t="shared" ref="F939:BQ939" si="430">-IF(F927&lt;=$D$295,$M$288,IPMT($D$293/12,F927-$D$295,$D$294*12,-$D$290))*(F938&lt;&gt;0)</f>
        <v>0</v>
      </c>
      <c r="G939" s="301">
        <f t="shared" si="430"/>
        <v>0</v>
      </c>
      <c r="H939" s="301">
        <f t="shared" si="430"/>
        <v>0</v>
      </c>
      <c r="I939" s="301">
        <f t="shared" si="430"/>
        <v>0</v>
      </c>
      <c r="J939" s="301">
        <f t="shared" si="430"/>
        <v>0</v>
      </c>
      <c r="K939" s="301">
        <f t="shared" si="430"/>
        <v>0</v>
      </c>
      <c r="L939" s="301">
        <f t="shared" si="430"/>
        <v>0</v>
      </c>
      <c r="M939" s="301">
        <f t="shared" si="430"/>
        <v>0</v>
      </c>
      <c r="N939" s="301">
        <f t="shared" si="430"/>
        <v>0</v>
      </c>
      <c r="O939" s="301">
        <f t="shared" si="430"/>
        <v>0</v>
      </c>
      <c r="P939" s="301">
        <f t="shared" si="430"/>
        <v>0</v>
      </c>
      <c r="Q939" s="301">
        <f t="shared" si="430"/>
        <v>0</v>
      </c>
      <c r="R939" s="301">
        <f t="shared" si="430"/>
        <v>0</v>
      </c>
      <c r="S939" s="301">
        <f t="shared" si="430"/>
        <v>0</v>
      </c>
      <c r="T939" s="301">
        <f t="shared" si="430"/>
        <v>0</v>
      </c>
      <c r="U939" s="301">
        <f t="shared" si="430"/>
        <v>0</v>
      </c>
      <c r="V939" s="301">
        <f t="shared" si="430"/>
        <v>0</v>
      </c>
      <c r="W939" s="301">
        <f t="shared" si="430"/>
        <v>0</v>
      </c>
      <c r="X939" s="301">
        <f t="shared" si="430"/>
        <v>0</v>
      </c>
      <c r="Y939" s="301">
        <f t="shared" si="430"/>
        <v>0</v>
      </c>
      <c r="Z939" s="301">
        <f t="shared" si="430"/>
        <v>0</v>
      </c>
      <c r="AA939" s="301">
        <f t="shared" si="430"/>
        <v>0</v>
      </c>
      <c r="AB939" s="301">
        <f t="shared" si="430"/>
        <v>0</v>
      </c>
      <c r="AC939" s="301">
        <f t="shared" si="430"/>
        <v>0</v>
      </c>
      <c r="AD939" s="301">
        <f t="shared" si="430"/>
        <v>0</v>
      </c>
      <c r="AE939" s="301">
        <f t="shared" si="430"/>
        <v>0</v>
      </c>
      <c r="AF939" s="301">
        <f t="shared" si="430"/>
        <v>0</v>
      </c>
      <c r="AG939" s="301">
        <f t="shared" si="430"/>
        <v>0</v>
      </c>
      <c r="AH939" s="301">
        <f t="shared" si="430"/>
        <v>0</v>
      </c>
      <c r="AI939" s="301">
        <f t="shared" si="430"/>
        <v>0</v>
      </c>
      <c r="AJ939" s="301">
        <f t="shared" si="430"/>
        <v>0</v>
      </c>
      <c r="AK939" s="301">
        <f t="shared" si="430"/>
        <v>0</v>
      </c>
      <c r="AL939" s="301">
        <f t="shared" si="430"/>
        <v>0</v>
      </c>
      <c r="AM939" s="301">
        <f t="shared" si="430"/>
        <v>0</v>
      </c>
      <c r="AN939" s="301">
        <f t="shared" si="430"/>
        <v>0</v>
      </c>
      <c r="AO939" s="301">
        <f t="shared" si="430"/>
        <v>0</v>
      </c>
      <c r="AP939" s="301">
        <f t="shared" si="430"/>
        <v>0</v>
      </c>
      <c r="AQ939" s="301">
        <f t="shared" si="430"/>
        <v>0</v>
      </c>
      <c r="AR939" s="301">
        <f t="shared" si="430"/>
        <v>0</v>
      </c>
      <c r="AS939" s="301">
        <f t="shared" si="430"/>
        <v>0</v>
      </c>
      <c r="AT939" s="301">
        <f t="shared" si="430"/>
        <v>0</v>
      </c>
      <c r="AU939" s="301">
        <f t="shared" si="430"/>
        <v>0</v>
      </c>
      <c r="AV939" s="301">
        <f t="shared" si="430"/>
        <v>0</v>
      </c>
      <c r="AW939" s="301">
        <f t="shared" si="430"/>
        <v>0</v>
      </c>
      <c r="AX939" s="301">
        <f t="shared" si="430"/>
        <v>0</v>
      </c>
      <c r="AY939" s="301">
        <f t="shared" si="430"/>
        <v>0</v>
      </c>
      <c r="AZ939" s="301">
        <f t="shared" si="430"/>
        <v>0</v>
      </c>
      <c r="BA939" s="301">
        <f t="shared" si="430"/>
        <v>0</v>
      </c>
      <c r="BB939" s="301">
        <f t="shared" si="430"/>
        <v>0</v>
      </c>
      <c r="BC939" s="301">
        <f t="shared" si="430"/>
        <v>0</v>
      </c>
      <c r="BD939" s="301">
        <f t="shared" si="430"/>
        <v>0</v>
      </c>
      <c r="BE939" s="301">
        <f t="shared" si="430"/>
        <v>0</v>
      </c>
      <c r="BF939" s="301">
        <f t="shared" si="430"/>
        <v>0</v>
      </c>
      <c r="BG939" s="301">
        <f t="shared" si="430"/>
        <v>0</v>
      </c>
      <c r="BH939" s="301">
        <f t="shared" si="430"/>
        <v>0</v>
      </c>
      <c r="BI939" s="301">
        <f t="shared" si="430"/>
        <v>0</v>
      </c>
      <c r="BJ939" s="301">
        <f t="shared" si="430"/>
        <v>0</v>
      </c>
      <c r="BK939" s="301">
        <f t="shared" si="430"/>
        <v>0</v>
      </c>
      <c r="BL939" s="301">
        <f t="shared" si="430"/>
        <v>0</v>
      </c>
      <c r="BM939" s="301">
        <f t="shared" si="430"/>
        <v>0</v>
      </c>
      <c r="BN939" s="301">
        <f t="shared" si="430"/>
        <v>0</v>
      </c>
      <c r="BO939" s="301">
        <f t="shared" si="430"/>
        <v>0</v>
      </c>
      <c r="BP939" s="301">
        <f t="shared" si="430"/>
        <v>0</v>
      </c>
      <c r="BQ939" s="301">
        <f t="shared" si="430"/>
        <v>0</v>
      </c>
      <c r="BR939" s="301">
        <f t="shared" ref="BR939:BX939" si="431">-IF(BR927&lt;=$D$295,$M$288,IPMT($D$293/12,BR927-$D$295,$D$294*12,-$D$290))*(BR938&lt;&gt;0)</f>
        <v>0</v>
      </c>
      <c r="BS939" s="301">
        <f t="shared" si="431"/>
        <v>0</v>
      </c>
      <c r="BT939" s="301">
        <f t="shared" si="431"/>
        <v>0</v>
      </c>
      <c r="BU939" s="301">
        <f t="shared" si="431"/>
        <v>0</v>
      </c>
      <c r="BV939" s="301">
        <f t="shared" si="431"/>
        <v>0</v>
      </c>
      <c r="BW939" s="301">
        <f t="shared" si="431"/>
        <v>0</v>
      </c>
      <c r="BX939" s="301">
        <f t="shared" si="431"/>
        <v>0</v>
      </c>
      <c r="BY939" s="301">
        <f t="shared" ref="BY939:CJ939" si="432">-IF(BY927&lt;=$D$295,$M$288,IPMT($D$293/12,BY927-$D$295,$D$294*12,-$D$290))*(BY938&lt;&gt;0)</f>
        <v>0</v>
      </c>
      <c r="BZ939" s="301">
        <f t="shared" si="432"/>
        <v>0</v>
      </c>
      <c r="CA939" s="301">
        <f t="shared" si="432"/>
        <v>0</v>
      </c>
      <c r="CB939" s="301">
        <f t="shared" si="432"/>
        <v>0</v>
      </c>
      <c r="CC939" s="301">
        <f t="shared" si="432"/>
        <v>0</v>
      </c>
      <c r="CD939" s="301">
        <f t="shared" si="432"/>
        <v>0</v>
      </c>
      <c r="CE939" s="301">
        <f t="shared" si="432"/>
        <v>0</v>
      </c>
      <c r="CF939" s="301">
        <f t="shared" si="432"/>
        <v>0</v>
      </c>
      <c r="CG939" s="301">
        <f t="shared" si="432"/>
        <v>0</v>
      </c>
      <c r="CH939" s="301">
        <f t="shared" si="432"/>
        <v>0</v>
      </c>
      <c r="CI939" s="301">
        <f t="shared" si="432"/>
        <v>0</v>
      </c>
      <c r="CJ939" s="301">
        <f t="shared" si="432"/>
        <v>0</v>
      </c>
      <c r="CK939" s="301"/>
      <c r="CL939" s="301"/>
      <c r="CM939" s="301"/>
      <c r="CN939" s="301"/>
      <c r="CO939" s="301"/>
      <c r="CP939" s="301"/>
      <c r="CQ939" s="301"/>
      <c r="CR939" s="301"/>
      <c r="CS939" s="301"/>
      <c r="CT939" s="301"/>
      <c r="CU939" s="301"/>
      <c r="CV939" s="301"/>
      <c r="CW939" s="301"/>
      <c r="CX939" s="301"/>
      <c r="CY939" s="301"/>
      <c r="CZ939" s="301"/>
      <c r="DA939" s="301"/>
      <c r="DB939" s="301"/>
      <c r="DC939" s="301"/>
      <c r="DD939" s="301"/>
      <c r="DE939" s="301"/>
      <c r="DF939" s="301"/>
      <c r="DG939" s="301"/>
      <c r="DH939" s="301"/>
      <c r="DI939" s="301"/>
      <c r="DJ939" s="301"/>
      <c r="DK939" s="301"/>
      <c r="DL939" s="301"/>
      <c r="DM939" s="301"/>
      <c r="DN939" s="301"/>
      <c r="DO939" s="301"/>
      <c r="DP939" s="301"/>
      <c r="DQ939" s="301"/>
      <c r="DR939" s="301"/>
      <c r="DS939" s="301"/>
      <c r="DT939" s="301"/>
    </row>
    <row r="940" spans="3:124" hidden="1" outlineLevel="1">
      <c r="C940" s="232" t="s">
        <v>315</v>
      </c>
      <c r="D940" s="349"/>
      <c r="E940" s="341">
        <f t="shared" ref="E940:BP940" si="433">-IF(E927&lt;=$D$295,0,PPMT($D$293/12,E927-$D$295,$D$294*12,-$D$290))*(E938&lt;&gt;0)</f>
        <v>0</v>
      </c>
      <c r="F940" s="342">
        <f t="shared" si="433"/>
        <v>0</v>
      </c>
      <c r="G940" s="342">
        <f t="shared" si="433"/>
        <v>0</v>
      </c>
      <c r="H940" s="342">
        <f t="shared" si="433"/>
        <v>0</v>
      </c>
      <c r="I940" s="342">
        <f t="shared" si="433"/>
        <v>0</v>
      </c>
      <c r="J940" s="342">
        <f t="shared" si="433"/>
        <v>0</v>
      </c>
      <c r="K940" s="342">
        <f t="shared" si="433"/>
        <v>0</v>
      </c>
      <c r="L940" s="342">
        <f t="shared" si="433"/>
        <v>0</v>
      </c>
      <c r="M940" s="342">
        <f t="shared" si="433"/>
        <v>0</v>
      </c>
      <c r="N940" s="342">
        <f t="shared" si="433"/>
        <v>0</v>
      </c>
      <c r="O940" s="342">
        <f t="shared" si="433"/>
        <v>0</v>
      </c>
      <c r="P940" s="342">
        <f t="shared" si="433"/>
        <v>0</v>
      </c>
      <c r="Q940" s="342">
        <f t="shared" si="433"/>
        <v>0</v>
      </c>
      <c r="R940" s="342">
        <f t="shared" si="433"/>
        <v>0</v>
      </c>
      <c r="S940" s="342">
        <f t="shared" si="433"/>
        <v>0</v>
      </c>
      <c r="T940" s="342">
        <f t="shared" si="433"/>
        <v>0</v>
      </c>
      <c r="U940" s="342">
        <f t="shared" si="433"/>
        <v>0</v>
      </c>
      <c r="V940" s="342">
        <f t="shared" si="433"/>
        <v>0</v>
      </c>
      <c r="W940" s="342">
        <f t="shared" si="433"/>
        <v>0</v>
      </c>
      <c r="X940" s="342">
        <f t="shared" si="433"/>
        <v>0</v>
      </c>
      <c r="Y940" s="342">
        <f t="shared" si="433"/>
        <v>0</v>
      </c>
      <c r="Z940" s="342">
        <f t="shared" si="433"/>
        <v>0</v>
      </c>
      <c r="AA940" s="342">
        <f t="shared" si="433"/>
        <v>0</v>
      </c>
      <c r="AB940" s="342">
        <f t="shared" si="433"/>
        <v>0</v>
      </c>
      <c r="AC940" s="342">
        <f t="shared" si="433"/>
        <v>0</v>
      </c>
      <c r="AD940" s="342">
        <f t="shared" si="433"/>
        <v>0</v>
      </c>
      <c r="AE940" s="342">
        <f t="shared" si="433"/>
        <v>0</v>
      </c>
      <c r="AF940" s="342">
        <f t="shared" si="433"/>
        <v>0</v>
      </c>
      <c r="AG940" s="342">
        <f t="shared" si="433"/>
        <v>0</v>
      </c>
      <c r="AH940" s="342">
        <f t="shared" si="433"/>
        <v>0</v>
      </c>
      <c r="AI940" s="342">
        <f t="shared" si="433"/>
        <v>0</v>
      </c>
      <c r="AJ940" s="342">
        <f t="shared" si="433"/>
        <v>0</v>
      </c>
      <c r="AK940" s="342">
        <f t="shared" si="433"/>
        <v>0</v>
      </c>
      <c r="AL940" s="342">
        <f t="shared" si="433"/>
        <v>0</v>
      </c>
      <c r="AM940" s="342">
        <f t="shared" si="433"/>
        <v>0</v>
      </c>
      <c r="AN940" s="342">
        <f t="shared" si="433"/>
        <v>0</v>
      </c>
      <c r="AO940" s="342">
        <f t="shared" si="433"/>
        <v>0</v>
      </c>
      <c r="AP940" s="342">
        <f t="shared" si="433"/>
        <v>0</v>
      </c>
      <c r="AQ940" s="342">
        <f t="shared" si="433"/>
        <v>0</v>
      </c>
      <c r="AR940" s="342">
        <f t="shared" si="433"/>
        <v>0</v>
      </c>
      <c r="AS940" s="342">
        <f t="shared" si="433"/>
        <v>0</v>
      </c>
      <c r="AT940" s="342">
        <f t="shared" si="433"/>
        <v>0</v>
      </c>
      <c r="AU940" s="342">
        <f t="shared" si="433"/>
        <v>0</v>
      </c>
      <c r="AV940" s="342">
        <f t="shared" si="433"/>
        <v>0</v>
      </c>
      <c r="AW940" s="342">
        <f t="shared" si="433"/>
        <v>0</v>
      </c>
      <c r="AX940" s="342">
        <f t="shared" si="433"/>
        <v>0</v>
      </c>
      <c r="AY940" s="342">
        <f t="shared" si="433"/>
        <v>0</v>
      </c>
      <c r="AZ940" s="342">
        <f t="shared" si="433"/>
        <v>0</v>
      </c>
      <c r="BA940" s="342">
        <f t="shared" si="433"/>
        <v>0</v>
      </c>
      <c r="BB940" s="342">
        <f t="shared" si="433"/>
        <v>0</v>
      </c>
      <c r="BC940" s="342">
        <f t="shared" si="433"/>
        <v>0</v>
      </c>
      <c r="BD940" s="342">
        <f t="shared" si="433"/>
        <v>0</v>
      </c>
      <c r="BE940" s="342">
        <f t="shared" si="433"/>
        <v>0</v>
      </c>
      <c r="BF940" s="342">
        <f t="shared" si="433"/>
        <v>0</v>
      </c>
      <c r="BG940" s="342">
        <f t="shared" si="433"/>
        <v>0</v>
      </c>
      <c r="BH940" s="342">
        <f t="shared" si="433"/>
        <v>0</v>
      </c>
      <c r="BI940" s="342">
        <f t="shared" si="433"/>
        <v>0</v>
      </c>
      <c r="BJ940" s="342">
        <f t="shared" si="433"/>
        <v>0</v>
      </c>
      <c r="BK940" s="342">
        <f t="shared" si="433"/>
        <v>0</v>
      </c>
      <c r="BL940" s="342">
        <f t="shared" si="433"/>
        <v>0</v>
      </c>
      <c r="BM940" s="342">
        <f t="shared" si="433"/>
        <v>0</v>
      </c>
      <c r="BN940" s="342">
        <f t="shared" si="433"/>
        <v>0</v>
      </c>
      <c r="BO940" s="342">
        <f t="shared" si="433"/>
        <v>0</v>
      </c>
      <c r="BP940" s="342">
        <f t="shared" si="433"/>
        <v>0</v>
      </c>
      <c r="BQ940" s="342">
        <f t="shared" ref="BQ940:BX940" si="434">-IF(BQ927&lt;=$D$295,0,PPMT($D$293/12,BQ927-$D$295,$D$294*12,-$D$290))*(BQ938&lt;&gt;0)</f>
        <v>0</v>
      </c>
      <c r="BR940" s="342">
        <f t="shared" si="434"/>
        <v>0</v>
      </c>
      <c r="BS940" s="342">
        <f t="shared" si="434"/>
        <v>0</v>
      </c>
      <c r="BT940" s="342">
        <f t="shared" si="434"/>
        <v>0</v>
      </c>
      <c r="BU940" s="342">
        <f t="shared" si="434"/>
        <v>0</v>
      </c>
      <c r="BV940" s="342">
        <f t="shared" si="434"/>
        <v>0</v>
      </c>
      <c r="BW940" s="342">
        <f t="shared" si="434"/>
        <v>0</v>
      </c>
      <c r="BX940" s="342">
        <f t="shared" si="434"/>
        <v>0</v>
      </c>
      <c r="BY940" s="342">
        <f t="shared" ref="BY940:CJ940" si="435">-IF(BY927&lt;=$D$295,0,PPMT($D$293/12,BY927-$D$295,$D$294*12,-$D$290))*(BY938&lt;&gt;0)</f>
        <v>0</v>
      </c>
      <c r="BZ940" s="342">
        <f t="shared" si="435"/>
        <v>0</v>
      </c>
      <c r="CA940" s="342">
        <f t="shared" si="435"/>
        <v>0</v>
      </c>
      <c r="CB940" s="342">
        <f t="shared" si="435"/>
        <v>0</v>
      </c>
      <c r="CC940" s="342">
        <f t="shared" si="435"/>
        <v>0</v>
      </c>
      <c r="CD940" s="342">
        <f t="shared" si="435"/>
        <v>0</v>
      </c>
      <c r="CE940" s="342">
        <f t="shared" si="435"/>
        <v>0</v>
      </c>
      <c r="CF940" s="342">
        <f t="shared" si="435"/>
        <v>0</v>
      </c>
      <c r="CG940" s="342">
        <f t="shared" si="435"/>
        <v>0</v>
      </c>
      <c r="CH940" s="342">
        <f t="shared" si="435"/>
        <v>0</v>
      </c>
      <c r="CI940" s="342">
        <f t="shared" si="435"/>
        <v>0</v>
      </c>
      <c r="CJ940" s="342">
        <f t="shared" si="435"/>
        <v>0</v>
      </c>
      <c r="CK940" s="342"/>
      <c r="CL940" s="342"/>
      <c r="CM940" s="342"/>
      <c r="CN940" s="342"/>
      <c r="CO940" s="342"/>
      <c r="CP940" s="342"/>
      <c r="CQ940" s="342"/>
      <c r="CR940" s="342"/>
      <c r="CS940" s="342"/>
      <c r="CT940" s="342"/>
      <c r="CU940" s="342"/>
      <c r="CV940" s="342"/>
      <c r="CW940" s="342"/>
      <c r="CX940" s="342"/>
      <c r="CY940" s="342"/>
      <c r="CZ940" s="342"/>
      <c r="DA940" s="342"/>
      <c r="DB940" s="342"/>
      <c r="DC940" s="342"/>
      <c r="DD940" s="342"/>
      <c r="DE940" s="342"/>
      <c r="DF940" s="342"/>
      <c r="DG940" s="342"/>
      <c r="DH940" s="342"/>
      <c r="DI940" s="342"/>
      <c r="DJ940" s="342"/>
      <c r="DK940" s="342"/>
      <c r="DL940" s="342"/>
      <c r="DM940" s="342"/>
      <c r="DN940" s="342"/>
      <c r="DO940" s="342"/>
      <c r="DP940" s="342"/>
      <c r="DQ940" s="342"/>
      <c r="DR940" s="342"/>
      <c r="DS940" s="342"/>
      <c r="DT940" s="342"/>
    </row>
    <row r="941" spans="3:124" hidden="1" outlineLevel="1">
      <c r="C941" s="232" t="s">
        <v>318</v>
      </c>
      <c r="D941" s="349"/>
      <c r="E941" s="300">
        <f t="shared" ref="E941:BP941" si="436">IF(E927=$D$308,-E938-E940,0)</f>
        <v>0</v>
      </c>
      <c r="F941" s="301">
        <f t="shared" si="436"/>
        <v>0</v>
      </c>
      <c r="G941" s="301">
        <f t="shared" si="436"/>
        <v>0</v>
      </c>
      <c r="H941" s="301">
        <f t="shared" si="436"/>
        <v>0</v>
      </c>
      <c r="I941" s="301">
        <f t="shared" si="436"/>
        <v>0</v>
      </c>
      <c r="J941" s="301">
        <f t="shared" si="436"/>
        <v>0</v>
      </c>
      <c r="K941" s="301">
        <f t="shared" si="436"/>
        <v>0</v>
      </c>
      <c r="L941" s="301">
        <f t="shared" si="436"/>
        <v>0</v>
      </c>
      <c r="M941" s="301">
        <f t="shared" si="436"/>
        <v>0</v>
      </c>
      <c r="N941" s="301">
        <f t="shared" si="436"/>
        <v>0</v>
      </c>
      <c r="O941" s="301">
        <f t="shared" si="436"/>
        <v>0</v>
      </c>
      <c r="P941" s="301">
        <f t="shared" si="436"/>
        <v>0</v>
      </c>
      <c r="Q941" s="301">
        <f t="shared" si="436"/>
        <v>0</v>
      </c>
      <c r="R941" s="301">
        <f t="shared" si="436"/>
        <v>0</v>
      </c>
      <c r="S941" s="301">
        <f t="shared" si="436"/>
        <v>0</v>
      </c>
      <c r="T941" s="301">
        <f t="shared" si="436"/>
        <v>0</v>
      </c>
      <c r="U941" s="301">
        <f t="shared" si="436"/>
        <v>0</v>
      </c>
      <c r="V941" s="301">
        <f t="shared" si="436"/>
        <v>0</v>
      </c>
      <c r="W941" s="301">
        <f t="shared" si="436"/>
        <v>0</v>
      </c>
      <c r="X941" s="301">
        <f t="shared" si="436"/>
        <v>0</v>
      </c>
      <c r="Y941" s="301">
        <f t="shared" si="436"/>
        <v>0</v>
      </c>
      <c r="Z941" s="301">
        <f t="shared" si="436"/>
        <v>0</v>
      </c>
      <c r="AA941" s="301">
        <f t="shared" si="436"/>
        <v>0</v>
      </c>
      <c r="AB941" s="301">
        <f t="shared" si="436"/>
        <v>0</v>
      </c>
      <c r="AC941" s="301">
        <f t="shared" si="436"/>
        <v>0</v>
      </c>
      <c r="AD941" s="301">
        <f t="shared" si="436"/>
        <v>0</v>
      </c>
      <c r="AE941" s="301">
        <f t="shared" si="436"/>
        <v>0</v>
      </c>
      <c r="AF941" s="301">
        <f t="shared" si="436"/>
        <v>0</v>
      </c>
      <c r="AG941" s="301">
        <f t="shared" si="436"/>
        <v>0</v>
      </c>
      <c r="AH941" s="301">
        <f t="shared" si="436"/>
        <v>0</v>
      </c>
      <c r="AI941" s="301">
        <f t="shared" si="436"/>
        <v>0</v>
      </c>
      <c r="AJ941" s="301">
        <f t="shared" si="436"/>
        <v>0</v>
      </c>
      <c r="AK941" s="301">
        <f t="shared" si="436"/>
        <v>0</v>
      </c>
      <c r="AL941" s="301">
        <f t="shared" si="436"/>
        <v>0</v>
      </c>
      <c r="AM941" s="301">
        <f t="shared" si="436"/>
        <v>0</v>
      </c>
      <c r="AN941" s="301">
        <f t="shared" si="436"/>
        <v>0</v>
      </c>
      <c r="AO941" s="301">
        <f t="shared" si="436"/>
        <v>0</v>
      </c>
      <c r="AP941" s="301">
        <f t="shared" si="436"/>
        <v>0</v>
      </c>
      <c r="AQ941" s="301">
        <f t="shared" si="436"/>
        <v>0</v>
      </c>
      <c r="AR941" s="301">
        <f t="shared" si="436"/>
        <v>0</v>
      </c>
      <c r="AS941" s="301">
        <f t="shared" si="436"/>
        <v>0</v>
      </c>
      <c r="AT941" s="301">
        <f t="shared" si="436"/>
        <v>0</v>
      </c>
      <c r="AU941" s="301">
        <f t="shared" si="436"/>
        <v>0</v>
      </c>
      <c r="AV941" s="301">
        <f t="shared" si="436"/>
        <v>0</v>
      </c>
      <c r="AW941" s="301">
        <f t="shared" si="436"/>
        <v>0</v>
      </c>
      <c r="AX941" s="301">
        <f t="shared" si="436"/>
        <v>0</v>
      </c>
      <c r="AY941" s="301">
        <f t="shared" si="436"/>
        <v>0</v>
      </c>
      <c r="AZ941" s="301">
        <f t="shared" si="436"/>
        <v>0</v>
      </c>
      <c r="BA941" s="301">
        <f t="shared" si="436"/>
        <v>0</v>
      </c>
      <c r="BB941" s="301">
        <f t="shared" si="436"/>
        <v>0</v>
      </c>
      <c r="BC941" s="301">
        <f t="shared" si="436"/>
        <v>0</v>
      </c>
      <c r="BD941" s="301">
        <f t="shared" si="436"/>
        <v>0</v>
      </c>
      <c r="BE941" s="301">
        <f t="shared" si="436"/>
        <v>0</v>
      </c>
      <c r="BF941" s="301">
        <f t="shared" si="436"/>
        <v>0</v>
      </c>
      <c r="BG941" s="301">
        <f t="shared" si="436"/>
        <v>0</v>
      </c>
      <c r="BH941" s="301">
        <f t="shared" si="436"/>
        <v>0</v>
      </c>
      <c r="BI941" s="301">
        <f t="shared" si="436"/>
        <v>0</v>
      </c>
      <c r="BJ941" s="301">
        <f t="shared" si="436"/>
        <v>0</v>
      </c>
      <c r="BK941" s="301">
        <f t="shared" si="436"/>
        <v>0</v>
      </c>
      <c r="BL941" s="301">
        <f t="shared" si="436"/>
        <v>0</v>
      </c>
      <c r="BM941" s="301">
        <f t="shared" si="436"/>
        <v>0</v>
      </c>
      <c r="BN941" s="301">
        <f t="shared" si="436"/>
        <v>0</v>
      </c>
      <c r="BO941" s="301">
        <f t="shared" si="436"/>
        <v>0</v>
      </c>
      <c r="BP941" s="301">
        <f t="shared" si="436"/>
        <v>0</v>
      </c>
      <c r="BQ941" s="301">
        <f t="shared" ref="BQ941:BX941" si="437">IF(BQ927=$D$308,-BQ938-BQ940,0)</f>
        <v>0</v>
      </c>
      <c r="BR941" s="301">
        <f t="shared" si="437"/>
        <v>0</v>
      </c>
      <c r="BS941" s="301">
        <f t="shared" si="437"/>
        <v>0</v>
      </c>
      <c r="BT941" s="301">
        <f t="shared" si="437"/>
        <v>0</v>
      </c>
      <c r="BU941" s="301">
        <f t="shared" si="437"/>
        <v>0</v>
      </c>
      <c r="BV941" s="301">
        <f t="shared" si="437"/>
        <v>0</v>
      </c>
      <c r="BW941" s="301">
        <f t="shared" si="437"/>
        <v>0</v>
      </c>
      <c r="BX941" s="301">
        <f t="shared" si="437"/>
        <v>0</v>
      </c>
      <c r="BY941" s="301">
        <f t="shared" ref="BY941:CJ941" si="438">IF(BY927=$D$308,-BY938-BY940,0)</f>
        <v>0</v>
      </c>
      <c r="BZ941" s="301">
        <f t="shared" si="438"/>
        <v>0</v>
      </c>
      <c r="CA941" s="301">
        <f t="shared" si="438"/>
        <v>0</v>
      </c>
      <c r="CB941" s="301">
        <f t="shared" si="438"/>
        <v>0</v>
      </c>
      <c r="CC941" s="301">
        <f t="shared" si="438"/>
        <v>0</v>
      </c>
      <c r="CD941" s="301">
        <f t="shared" si="438"/>
        <v>0</v>
      </c>
      <c r="CE941" s="301">
        <f t="shared" si="438"/>
        <v>0</v>
      </c>
      <c r="CF941" s="301">
        <f t="shared" si="438"/>
        <v>0</v>
      </c>
      <c r="CG941" s="301">
        <f t="shared" si="438"/>
        <v>0</v>
      </c>
      <c r="CH941" s="301">
        <f t="shared" si="438"/>
        <v>0</v>
      </c>
      <c r="CI941" s="301">
        <f t="shared" si="438"/>
        <v>0</v>
      </c>
      <c r="CJ941" s="301">
        <f t="shared" si="438"/>
        <v>0</v>
      </c>
      <c r="CK941" s="301"/>
      <c r="CL941" s="301"/>
      <c r="CM941" s="301"/>
      <c r="CN941" s="301"/>
      <c r="CO941" s="301"/>
      <c r="CP941" s="301"/>
      <c r="CQ941" s="301"/>
      <c r="CR941" s="301"/>
      <c r="CS941" s="301"/>
      <c r="CT941" s="301"/>
      <c r="CU941" s="301"/>
      <c r="CV941" s="301"/>
      <c r="CW941" s="301"/>
      <c r="CX941" s="301"/>
      <c r="CY941" s="301"/>
      <c r="CZ941" s="301"/>
      <c r="DA941" s="301"/>
      <c r="DB941" s="301"/>
      <c r="DC941" s="301"/>
      <c r="DD941" s="301"/>
      <c r="DE941" s="301"/>
      <c r="DF941" s="301"/>
      <c r="DG941" s="301"/>
      <c r="DH941" s="301"/>
      <c r="DI941" s="301"/>
      <c r="DJ941" s="301"/>
      <c r="DK941" s="301"/>
      <c r="DL941" s="301"/>
      <c r="DM941" s="301"/>
      <c r="DN941" s="301"/>
      <c r="DO941" s="301"/>
      <c r="DP941" s="301"/>
      <c r="DQ941" s="301"/>
      <c r="DR941" s="301"/>
      <c r="DS941" s="301"/>
      <c r="DT941" s="301"/>
    </row>
    <row r="942" spans="3:124" hidden="1" outlineLevel="1">
      <c r="C942" s="232" t="s">
        <v>186</v>
      </c>
      <c r="D942" s="349">
        <f>D290</f>
        <v>0</v>
      </c>
      <c r="E942" s="300">
        <f>E938+E940+E941</f>
        <v>0</v>
      </c>
      <c r="F942" s="301">
        <f t="shared" ref="F942:BQ942" si="439">F938+F940+F941</f>
        <v>0</v>
      </c>
      <c r="G942" s="301">
        <f t="shared" si="439"/>
        <v>0</v>
      </c>
      <c r="H942" s="301">
        <f t="shared" si="439"/>
        <v>0</v>
      </c>
      <c r="I942" s="301">
        <f t="shared" si="439"/>
        <v>0</v>
      </c>
      <c r="J942" s="301">
        <f t="shared" si="439"/>
        <v>0</v>
      </c>
      <c r="K942" s="301">
        <f t="shared" si="439"/>
        <v>0</v>
      </c>
      <c r="L942" s="301">
        <f t="shared" si="439"/>
        <v>0</v>
      </c>
      <c r="M942" s="301">
        <f t="shared" si="439"/>
        <v>0</v>
      </c>
      <c r="N942" s="301">
        <f t="shared" si="439"/>
        <v>0</v>
      </c>
      <c r="O942" s="301">
        <f t="shared" si="439"/>
        <v>0</v>
      </c>
      <c r="P942" s="301">
        <f t="shared" si="439"/>
        <v>0</v>
      </c>
      <c r="Q942" s="301">
        <f t="shared" si="439"/>
        <v>0</v>
      </c>
      <c r="R942" s="301">
        <f t="shared" si="439"/>
        <v>0</v>
      </c>
      <c r="S942" s="301">
        <f t="shared" si="439"/>
        <v>0</v>
      </c>
      <c r="T942" s="301">
        <f t="shared" si="439"/>
        <v>0</v>
      </c>
      <c r="U942" s="301">
        <f t="shared" si="439"/>
        <v>0</v>
      </c>
      <c r="V942" s="301">
        <f t="shared" si="439"/>
        <v>0</v>
      </c>
      <c r="W942" s="301">
        <f t="shared" si="439"/>
        <v>0</v>
      </c>
      <c r="X942" s="301">
        <f t="shared" si="439"/>
        <v>0</v>
      </c>
      <c r="Y942" s="301">
        <f t="shared" si="439"/>
        <v>0</v>
      </c>
      <c r="Z942" s="301">
        <f t="shared" si="439"/>
        <v>0</v>
      </c>
      <c r="AA942" s="301">
        <f t="shared" si="439"/>
        <v>0</v>
      </c>
      <c r="AB942" s="301">
        <f t="shared" si="439"/>
        <v>0</v>
      </c>
      <c r="AC942" s="301">
        <f t="shared" si="439"/>
        <v>0</v>
      </c>
      <c r="AD942" s="301">
        <f t="shared" si="439"/>
        <v>0</v>
      </c>
      <c r="AE942" s="301">
        <f t="shared" si="439"/>
        <v>0</v>
      </c>
      <c r="AF942" s="301">
        <f t="shared" si="439"/>
        <v>0</v>
      </c>
      <c r="AG942" s="301">
        <f t="shared" si="439"/>
        <v>0</v>
      </c>
      <c r="AH942" s="301">
        <f t="shared" si="439"/>
        <v>0</v>
      </c>
      <c r="AI942" s="301">
        <f t="shared" si="439"/>
        <v>0</v>
      </c>
      <c r="AJ942" s="301">
        <f t="shared" si="439"/>
        <v>0</v>
      </c>
      <c r="AK942" s="301">
        <f t="shared" si="439"/>
        <v>0</v>
      </c>
      <c r="AL942" s="301">
        <f t="shared" si="439"/>
        <v>0</v>
      </c>
      <c r="AM942" s="301">
        <f t="shared" si="439"/>
        <v>0</v>
      </c>
      <c r="AN942" s="301">
        <f t="shared" si="439"/>
        <v>0</v>
      </c>
      <c r="AO942" s="301">
        <f t="shared" si="439"/>
        <v>0</v>
      </c>
      <c r="AP942" s="301">
        <f t="shared" si="439"/>
        <v>0</v>
      </c>
      <c r="AQ942" s="301">
        <f t="shared" si="439"/>
        <v>0</v>
      </c>
      <c r="AR942" s="301">
        <f t="shared" si="439"/>
        <v>0</v>
      </c>
      <c r="AS942" s="301">
        <f t="shared" si="439"/>
        <v>0</v>
      </c>
      <c r="AT942" s="301">
        <f t="shared" si="439"/>
        <v>0</v>
      </c>
      <c r="AU942" s="301">
        <f t="shared" si="439"/>
        <v>0</v>
      </c>
      <c r="AV942" s="301">
        <f t="shared" si="439"/>
        <v>0</v>
      </c>
      <c r="AW942" s="301">
        <f t="shared" si="439"/>
        <v>0</v>
      </c>
      <c r="AX942" s="301">
        <f t="shared" si="439"/>
        <v>0</v>
      </c>
      <c r="AY942" s="301">
        <f t="shared" si="439"/>
        <v>0</v>
      </c>
      <c r="AZ942" s="301">
        <f t="shared" si="439"/>
        <v>0</v>
      </c>
      <c r="BA942" s="301">
        <f t="shared" si="439"/>
        <v>0</v>
      </c>
      <c r="BB942" s="301">
        <f t="shared" si="439"/>
        <v>0</v>
      </c>
      <c r="BC942" s="301">
        <f t="shared" si="439"/>
        <v>0</v>
      </c>
      <c r="BD942" s="301">
        <f t="shared" si="439"/>
        <v>0</v>
      </c>
      <c r="BE942" s="301">
        <f t="shared" si="439"/>
        <v>0</v>
      </c>
      <c r="BF942" s="301">
        <f t="shared" si="439"/>
        <v>0</v>
      </c>
      <c r="BG942" s="301">
        <f t="shared" si="439"/>
        <v>0</v>
      </c>
      <c r="BH942" s="301">
        <f t="shared" si="439"/>
        <v>0</v>
      </c>
      <c r="BI942" s="301">
        <f t="shared" si="439"/>
        <v>0</v>
      </c>
      <c r="BJ942" s="301">
        <f t="shared" si="439"/>
        <v>0</v>
      </c>
      <c r="BK942" s="301">
        <f t="shared" si="439"/>
        <v>0</v>
      </c>
      <c r="BL942" s="301">
        <f t="shared" si="439"/>
        <v>0</v>
      </c>
      <c r="BM942" s="301">
        <f t="shared" si="439"/>
        <v>0</v>
      </c>
      <c r="BN942" s="301">
        <f t="shared" si="439"/>
        <v>0</v>
      </c>
      <c r="BO942" s="301">
        <f t="shared" si="439"/>
        <v>0</v>
      </c>
      <c r="BP942" s="301">
        <f t="shared" si="439"/>
        <v>0</v>
      </c>
      <c r="BQ942" s="301">
        <f t="shared" si="439"/>
        <v>0</v>
      </c>
      <c r="BR942" s="301">
        <f t="shared" ref="BR942:BX942" si="440">BR938+BR940+BR941</f>
        <v>0</v>
      </c>
      <c r="BS942" s="301">
        <f t="shared" si="440"/>
        <v>0</v>
      </c>
      <c r="BT942" s="301">
        <f t="shared" si="440"/>
        <v>0</v>
      </c>
      <c r="BU942" s="301">
        <f t="shared" si="440"/>
        <v>0</v>
      </c>
      <c r="BV942" s="301">
        <f t="shared" si="440"/>
        <v>0</v>
      </c>
      <c r="BW942" s="301">
        <f t="shared" si="440"/>
        <v>0</v>
      </c>
      <c r="BX942" s="301">
        <f t="shared" si="440"/>
        <v>0</v>
      </c>
      <c r="BY942" s="301">
        <f t="shared" ref="BY942:CJ942" si="441">BY938+BY940+BY941</f>
        <v>0</v>
      </c>
      <c r="BZ942" s="301">
        <f t="shared" si="441"/>
        <v>0</v>
      </c>
      <c r="CA942" s="301">
        <f t="shared" si="441"/>
        <v>0</v>
      </c>
      <c r="CB942" s="301">
        <f t="shared" si="441"/>
        <v>0</v>
      </c>
      <c r="CC942" s="301">
        <f t="shared" si="441"/>
        <v>0</v>
      </c>
      <c r="CD942" s="301">
        <f t="shared" si="441"/>
        <v>0</v>
      </c>
      <c r="CE942" s="301">
        <f t="shared" si="441"/>
        <v>0</v>
      </c>
      <c r="CF942" s="301">
        <f t="shared" si="441"/>
        <v>0</v>
      </c>
      <c r="CG942" s="301">
        <f t="shared" si="441"/>
        <v>0</v>
      </c>
      <c r="CH942" s="301">
        <f t="shared" si="441"/>
        <v>0</v>
      </c>
      <c r="CI942" s="301">
        <f t="shared" si="441"/>
        <v>0</v>
      </c>
      <c r="CJ942" s="301">
        <f t="shared" si="441"/>
        <v>0</v>
      </c>
      <c r="CK942" s="301"/>
      <c r="CL942" s="301"/>
      <c r="CM942" s="301"/>
      <c r="CN942" s="301"/>
      <c r="CO942" s="301"/>
      <c r="CP942" s="301"/>
      <c r="CQ942" s="301"/>
      <c r="CR942" s="301"/>
      <c r="CS942" s="301"/>
      <c r="CT942" s="301"/>
      <c r="CU942" s="301"/>
      <c r="CV942" s="301"/>
      <c r="CW942" s="301"/>
      <c r="CX942" s="301"/>
      <c r="CY942" s="301"/>
      <c r="CZ942" s="301"/>
      <c r="DA942" s="301"/>
      <c r="DB942" s="301"/>
      <c r="DC942" s="301"/>
      <c r="DD942" s="301"/>
      <c r="DE942" s="301"/>
      <c r="DF942" s="301"/>
      <c r="DG942" s="301"/>
      <c r="DH942" s="301"/>
      <c r="DI942" s="301"/>
      <c r="DJ942" s="301"/>
      <c r="DK942" s="301"/>
      <c r="DL942" s="301"/>
      <c r="DM942" s="301"/>
      <c r="DN942" s="301"/>
      <c r="DO942" s="301"/>
      <c r="DP942" s="301"/>
      <c r="DQ942" s="301"/>
      <c r="DR942" s="301"/>
      <c r="DS942" s="301"/>
      <c r="DT942" s="301"/>
    </row>
    <row r="943" spans="3:124" hidden="1" outlineLevel="1">
      <c r="C943" s="23" t="s">
        <v>312</v>
      </c>
      <c r="D943" s="349"/>
      <c r="E943" s="300"/>
      <c r="F943" s="301"/>
      <c r="G943" s="304"/>
      <c r="H943" s="284"/>
      <c r="I943" s="284"/>
      <c r="J943" s="284"/>
      <c r="K943" s="284"/>
      <c r="L943" s="284"/>
      <c r="M943" s="284"/>
      <c r="N943" s="284"/>
    </row>
    <row r="944" spans="3:124" hidden="1" outlineLevel="1">
      <c r="C944" s="232" t="s">
        <v>184</v>
      </c>
      <c r="D944" s="349"/>
      <c r="E944" s="300">
        <f>D949</f>
        <v>0</v>
      </c>
      <c r="F944" s="301">
        <f t="shared" ref="F944:BQ944" si="442">E949</f>
        <v>0</v>
      </c>
      <c r="G944" s="301">
        <f t="shared" si="442"/>
        <v>0</v>
      </c>
      <c r="H944" s="301">
        <f t="shared" si="442"/>
        <v>0</v>
      </c>
      <c r="I944" s="301">
        <f t="shared" si="442"/>
        <v>0</v>
      </c>
      <c r="J944" s="301">
        <f t="shared" si="442"/>
        <v>0</v>
      </c>
      <c r="K944" s="301">
        <f t="shared" si="442"/>
        <v>0</v>
      </c>
      <c r="L944" s="301">
        <f t="shared" si="442"/>
        <v>0</v>
      </c>
      <c r="M944" s="301">
        <f t="shared" si="442"/>
        <v>0</v>
      </c>
      <c r="N944" s="301">
        <f t="shared" si="442"/>
        <v>0</v>
      </c>
      <c r="O944" s="301">
        <f t="shared" si="442"/>
        <v>0</v>
      </c>
      <c r="P944" s="301">
        <f t="shared" si="442"/>
        <v>0</v>
      </c>
      <c r="Q944" s="301">
        <f t="shared" si="442"/>
        <v>0</v>
      </c>
      <c r="R944" s="301">
        <f t="shared" si="442"/>
        <v>0</v>
      </c>
      <c r="S944" s="301">
        <f t="shared" si="442"/>
        <v>0</v>
      </c>
      <c r="T944" s="301">
        <f t="shared" si="442"/>
        <v>0</v>
      </c>
      <c r="U944" s="301">
        <f t="shared" si="442"/>
        <v>0</v>
      </c>
      <c r="V944" s="301">
        <f t="shared" si="442"/>
        <v>0</v>
      </c>
      <c r="W944" s="301">
        <f t="shared" si="442"/>
        <v>0</v>
      </c>
      <c r="X944" s="301">
        <f t="shared" si="442"/>
        <v>0</v>
      </c>
      <c r="Y944" s="301">
        <f t="shared" si="442"/>
        <v>0</v>
      </c>
      <c r="Z944" s="301">
        <f t="shared" si="442"/>
        <v>0</v>
      </c>
      <c r="AA944" s="301">
        <f t="shared" si="442"/>
        <v>0</v>
      </c>
      <c r="AB944" s="301">
        <f t="shared" si="442"/>
        <v>0</v>
      </c>
      <c r="AC944" s="301">
        <f t="shared" si="442"/>
        <v>0</v>
      </c>
      <c r="AD944" s="301">
        <f t="shared" si="442"/>
        <v>0</v>
      </c>
      <c r="AE944" s="301">
        <f t="shared" ca="1" si="442"/>
        <v>11619276.471474288</v>
      </c>
      <c r="AF944" s="301">
        <f t="shared" ca="1" si="442"/>
        <v>11603076.435512764</v>
      </c>
      <c r="AG944" s="301">
        <f t="shared" ca="1" si="442"/>
        <v>11586812.274408892</v>
      </c>
      <c r="AH944" s="301">
        <f t="shared" ca="1" si="442"/>
        <v>11570483.734333983</v>
      </c>
      <c r="AI944" s="301">
        <f t="shared" ca="1" si="442"/>
        <v>11554090.560454611</v>
      </c>
      <c r="AJ944" s="301">
        <f t="shared" ca="1" si="442"/>
        <v>11537632.496928634</v>
      </c>
      <c r="AK944" s="301">
        <f t="shared" ca="1" si="442"/>
        <v>11521109.2869012</v>
      </c>
      <c r="AL944" s="301">
        <f t="shared" ca="1" si="442"/>
        <v>11504520.672500741</v>
      </c>
      <c r="AM944" s="301">
        <f t="shared" ca="1" si="442"/>
        <v>11487866.394834947</v>
      </c>
      <c r="AN944" s="301">
        <f t="shared" ca="1" si="442"/>
        <v>11471146.193986725</v>
      </c>
      <c r="AO944" s="301">
        <f t="shared" ca="1" si="442"/>
        <v>11454359.809010146</v>
      </c>
      <c r="AP944" s="301">
        <f t="shared" ca="1" si="442"/>
        <v>11437506.977926368</v>
      </c>
      <c r="AQ944" s="301">
        <f t="shared" ca="1" si="442"/>
        <v>11420587.43771955</v>
      </c>
      <c r="AR944" s="301">
        <f t="shared" ca="1" si="442"/>
        <v>11403600.924332747</v>
      </c>
      <c r="AS944" s="301">
        <f t="shared" ca="1" si="442"/>
        <v>11386547.172663787</v>
      </c>
      <c r="AT944" s="301">
        <f t="shared" ca="1" si="442"/>
        <v>11369425.916561138</v>
      </c>
      <c r="AU944" s="301">
        <f t="shared" ca="1" si="442"/>
        <v>11352236.888819749</v>
      </c>
      <c r="AV944" s="301">
        <f t="shared" ca="1" si="442"/>
        <v>11334979.821176883</v>
      </c>
      <c r="AW944" s="301">
        <f t="shared" ca="1" si="442"/>
        <v>11317654.444307931</v>
      </c>
      <c r="AX944" s="301">
        <f t="shared" ca="1" si="442"/>
        <v>11300260.487822207</v>
      </c>
      <c r="AY944" s="301">
        <f t="shared" ca="1" si="442"/>
        <v>11282797.680258727</v>
      </c>
      <c r="AZ944" s="301">
        <f t="shared" ca="1" si="442"/>
        <v>11265265.749081975</v>
      </c>
      <c r="BA944" s="301">
        <f t="shared" ca="1" si="442"/>
        <v>0</v>
      </c>
      <c r="BB944" s="301">
        <f t="shared" ca="1" si="442"/>
        <v>0</v>
      </c>
      <c r="BC944" s="301">
        <f t="shared" ca="1" si="442"/>
        <v>0</v>
      </c>
      <c r="BD944" s="301">
        <f t="shared" ca="1" si="442"/>
        <v>0</v>
      </c>
      <c r="BE944" s="301">
        <f t="shared" ca="1" si="442"/>
        <v>0</v>
      </c>
      <c r="BF944" s="301">
        <f t="shared" ca="1" si="442"/>
        <v>0</v>
      </c>
      <c r="BG944" s="301">
        <f t="shared" ca="1" si="442"/>
        <v>0</v>
      </c>
      <c r="BH944" s="301">
        <f t="shared" ca="1" si="442"/>
        <v>0</v>
      </c>
      <c r="BI944" s="301">
        <f t="shared" ca="1" si="442"/>
        <v>0</v>
      </c>
      <c r="BJ944" s="301">
        <f t="shared" ca="1" si="442"/>
        <v>0</v>
      </c>
      <c r="BK944" s="301">
        <f t="shared" ca="1" si="442"/>
        <v>0</v>
      </c>
      <c r="BL944" s="301">
        <f t="shared" ca="1" si="442"/>
        <v>0</v>
      </c>
      <c r="BM944" s="301">
        <f t="shared" ca="1" si="442"/>
        <v>0</v>
      </c>
      <c r="BN944" s="301">
        <f t="shared" ca="1" si="442"/>
        <v>0</v>
      </c>
      <c r="BO944" s="301">
        <f t="shared" ca="1" si="442"/>
        <v>0</v>
      </c>
      <c r="BP944" s="301">
        <f t="shared" ca="1" si="442"/>
        <v>0</v>
      </c>
      <c r="BQ944" s="301">
        <f t="shared" ca="1" si="442"/>
        <v>0</v>
      </c>
      <c r="BR944" s="301">
        <f t="shared" ref="BR944:BX944" ca="1" si="443">BQ949</f>
        <v>0</v>
      </c>
      <c r="BS944" s="301">
        <f t="shared" ca="1" si="443"/>
        <v>0</v>
      </c>
      <c r="BT944" s="301">
        <f t="shared" ca="1" si="443"/>
        <v>0</v>
      </c>
      <c r="BU944" s="301">
        <f t="shared" ca="1" si="443"/>
        <v>0</v>
      </c>
      <c r="BV944" s="301">
        <f t="shared" ca="1" si="443"/>
        <v>0</v>
      </c>
      <c r="BW944" s="301">
        <f t="shared" ca="1" si="443"/>
        <v>0</v>
      </c>
      <c r="BX944" s="301">
        <f t="shared" ca="1" si="443"/>
        <v>0</v>
      </c>
      <c r="BY944" s="301">
        <f t="shared" ref="BY944" ca="1" si="444">BX949</f>
        <v>0</v>
      </c>
      <c r="BZ944" s="301">
        <f t="shared" ref="BZ944" ca="1" si="445">BY949</f>
        <v>0</v>
      </c>
      <c r="CA944" s="301">
        <f t="shared" ref="CA944" ca="1" si="446">BZ949</f>
        <v>0</v>
      </c>
      <c r="CB944" s="301">
        <f t="shared" ref="CB944" ca="1" si="447">CA949</f>
        <v>0</v>
      </c>
      <c r="CC944" s="301">
        <f t="shared" ref="CC944" ca="1" si="448">CB949</f>
        <v>0</v>
      </c>
      <c r="CD944" s="301">
        <f t="shared" ref="CD944" ca="1" si="449">CC949</f>
        <v>0</v>
      </c>
      <c r="CE944" s="301">
        <f t="shared" ref="CE944" ca="1" si="450">CD949</f>
        <v>0</v>
      </c>
      <c r="CF944" s="301">
        <f t="shared" ref="CF944" ca="1" si="451">CE949</f>
        <v>0</v>
      </c>
      <c r="CG944" s="301">
        <f t="shared" ref="CG944" ca="1" si="452">CF949</f>
        <v>0</v>
      </c>
      <c r="CH944" s="301">
        <f t="shared" ref="CH944" ca="1" si="453">CG949</f>
        <v>0</v>
      </c>
      <c r="CI944" s="301">
        <f t="shared" ref="CI944" ca="1" si="454">CH949</f>
        <v>0</v>
      </c>
      <c r="CJ944" s="301">
        <f t="shared" ref="CJ944" ca="1" si="455">CI949</f>
        <v>0</v>
      </c>
      <c r="CK944" s="301"/>
      <c r="CL944" s="301"/>
      <c r="CM944" s="301"/>
      <c r="CN944" s="301"/>
      <c r="CO944" s="301"/>
      <c r="CP944" s="301"/>
      <c r="CQ944" s="301"/>
      <c r="CR944" s="301"/>
      <c r="CS944" s="301"/>
      <c r="CT944" s="301"/>
      <c r="CU944" s="301"/>
      <c r="CV944" s="301"/>
      <c r="CW944" s="301"/>
      <c r="CX944" s="301"/>
      <c r="CY944" s="301"/>
      <c r="CZ944" s="301"/>
      <c r="DA944" s="301"/>
      <c r="DB944" s="301"/>
      <c r="DC944" s="301"/>
      <c r="DD944" s="301"/>
      <c r="DE944" s="301"/>
      <c r="DF944" s="301"/>
      <c r="DG944" s="301"/>
      <c r="DH944" s="301"/>
      <c r="DI944" s="301"/>
      <c r="DJ944" s="301"/>
      <c r="DK944" s="301"/>
      <c r="DL944" s="301"/>
      <c r="DM944" s="301"/>
      <c r="DN944" s="301"/>
      <c r="DO944" s="301"/>
      <c r="DP944" s="301"/>
      <c r="DQ944" s="301"/>
      <c r="DR944" s="301"/>
      <c r="DS944" s="301"/>
      <c r="DT944" s="301"/>
    </row>
    <row r="945" spans="3:124" hidden="1" outlineLevel="1">
      <c r="C945" s="232" t="s">
        <v>314</v>
      </c>
      <c r="D945" s="349"/>
      <c r="E945" s="300">
        <f>-IF(E944&gt;0,IF(E927&lt;=$D$319,$M$308,IPMT(($D$317+$E$317)/12,E927,$D$318*12,-$D$315)),0)</f>
        <v>0</v>
      </c>
      <c r="F945" s="301">
        <f t="shared" ref="F945:BQ945" si="456">-IF(F944&gt;0,IF(F927&lt;=$D$319,$M$308,IPMT(($D$317+$E$317)/12,F927,$D$318*12,-$D$315)),0)</f>
        <v>0</v>
      </c>
      <c r="G945" s="301">
        <f t="shared" si="456"/>
        <v>0</v>
      </c>
      <c r="H945" s="301">
        <f t="shared" si="456"/>
        <v>0</v>
      </c>
      <c r="I945" s="301">
        <f t="shared" si="456"/>
        <v>0</v>
      </c>
      <c r="J945" s="301">
        <f t="shared" si="456"/>
        <v>0</v>
      </c>
      <c r="K945" s="301">
        <f t="shared" si="456"/>
        <v>0</v>
      </c>
      <c r="L945" s="301">
        <f t="shared" si="456"/>
        <v>0</v>
      </c>
      <c r="M945" s="301">
        <f t="shared" si="456"/>
        <v>0</v>
      </c>
      <c r="N945" s="301">
        <f t="shared" si="456"/>
        <v>0</v>
      </c>
      <c r="O945" s="301">
        <f t="shared" si="456"/>
        <v>0</v>
      </c>
      <c r="P945" s="301">
        <f t="shared" si="456"/>
        <v>0</v>
      </c>
      <c r="Q945" s="301">
        <f t="shared" si="456"/>
        <v>0</v>
      </c>
      <c r="R945" s="301">
        <f t="shared" si="456"/>
        <v>0</v>
      </c>
      <c r="S945" s="301">
        <f t="shared" si="456"/>
        <v>0</v>
      </c>
      <c r="T945" s="301">
        <f t="shared" si="456"/>
        <v>0</v>
      </c>
      <c r="U945" s="301">
        <f t="shared" si="456"/>
        <v>0</v>
      </c>
      <c r="V945" s="301">
        <f t="shared" si="456"/>
        <v>0</v>
      </c>
      <c r="W945" s="301">
        <f t="shared" si="456"/>
        <v>0</v>
      </c>
      <c r="X945" s="301">
        <f t="shared" si="456"/>
        <v>0</v>
      </c>
      <c r="Y945" s="301">
        <f t="shared" si="456"/>
        <v>0</v>
      </c>
      <c r="Z945" s="301">
        <f t="shared" si="456"/>
        <v>0</v>
      </c>
      <c r="AA945" s="301">
        <f t="shared" si="456"/>
        <v>0</v>
      </c>
      <c r="AB945" s="301">
        <f t="shared" si="456"/>
        <v>0</v>
      </c>
      <c r="AC945" s="301">
        <f t="shared" si="456"/>
        <v>0</v>
      </c>
      <c r="AD945" s="301">
        <f t="shared" si="456"/>
        <v>0</v>
      </c>
      <c r="AE945" s="301">
        <f t="shared" ca="1" si="456"/>
        <v>-44411.610272853897</v>
      </c>
      <c r="AF945" s="301">
        <f t="shared" ca="1" si="456"/>
        <v>-44347.485130506182</v>
      </c>
      <c r="AG945" s="301">
        <f t="shared" ca="1" si="456"/>
        <v>-44283.10615947003</v>
      </c>
      <c r="AH945" s="301">
        <f t="shared" ca="1" si="456"/>
        <v>-44218.472355006852</v>
      </c>
      <c r="AI945" s="301">
        <f t="shared" ca="1" si="456"/>
        <v>-44153.582708401009</v>
      </c>
      <c r="AJ945" s="301">
        <f t="shared" ca="1" si="456"/>
        <v>-44088.43620694401</v>
      </c>
      <c r="AK945" s="301">
        <f t="shared" ca="1" si="456"/>
        <v>-44023.031833918751</v>
      </c>
      <c r="AL945" s="301">
        <f t="shared" ca="1" si="456"/>
        <v>-43957.368568583595</v>
      </c>
      <c r="AM945" s="301">
        <f t="shared" ca="1" si="456"/>
        <v>-43891.445386156491</v>
      </c>
      <c r="AN945" s="301">
        <f t="shared" ca="1" si="456"/>
        <v>-43825.261257798964</v>
      </c>
      <c r="AO945" s="301">
        <f t="shared" ca="1" si="456"/>
        <v>-43758.815150599992</v>
      </c>
      <c r="AP945" s="301">
        <f t="shared" ca="1" si="456"/>
        <v>-43692.106027560032</v>
      </c>
      <c r="AQ945" s="301">
        <f t="shared" ca="1" si="456"/>
        <v>-43625.132847574714</v>
      </c>
      <c r="AR945" s="301">
        <f t="shared" ca="1" si="456"/>
        <v>-43557.894565418617</v>
      </c>
      <c r="AS945" s="301">
        <f t="shared" ca="1" si="456"/>
        <v>-43490.390131728986</v>
      </c>
      <c r="AT945" s="301">
        <f t="shared" ca="1" si="456"/>
        <v>-43422.618492989328</v>
      </c>
      <c r="AU945" s="301">
        <f t="shared" ca="1" si="456"/>
        <v>-43354.578591512996</v>
      </c>
      <c r="AV945" s="301">
        <f t="shared" ca="1" si="456"/>
        <v>-43286.269365426662</v>
      </c>
      <c r="AW945" s="301">
        <f t="shared" ca="1" si="456"/>
        <v>-43217.68974865372</v>
      </c>
      <c r="AX945" s="301">
        <f t="shared" ca="1" si="456"/>
        <v>-43148.838670897734</v>
      </c>
      <c r="AY945" s="301">
        <f t="shared" ca="1" si="456"/>
        <v>-43079.715057625624</v>
      </c>
      <c r="AZ945" s="301">
        <f t="shared" ca="1" si="456"/>
        <v>-43010.317830050975</v>
      </c>
      <c r="BA945" s="301">
        <f t="shared" ca="1" si="456"/>
        <v>0</v>
      </c>
      <c r="BB945" s="301">
        <f t="shared" ca="1" si="456"/>
        <v>0</v>
      </c>
      <c r="BC945" s="301">
        <f t="shared" ca="1" si="456"/>
        <v>0</v>
      </c>
      <c r="BD945" s="301">
        <f t="shared" ca="1" si="456"/>
        <v>0</v>
      </c>
      <c r="BE945" s="301">
        <f t="shared" ca="1" si="456"/>
        <v>0</v>
      </c>
      <c r="BF945" s="301">
        <f t="shared" ca="1" si="456"/>
        <v>0</v>
      </c>
      <c r="BG945" s="301">
        <f t="shared" ca="1" si="456"/>
        <v>0</v>
      </c>
      <c r="BH945" s="301">
        <f t="shared" ca="1" si="456"/>
        <v>0</v>
      </c>
      <c r="BI945" s="301">
        <f t="shared" ca="1" si="456"/>
        <v>0</v>
      </c>
      <c r="BJ945" s="301">
        <f t="shared" ca="1" si="456"/>
        <v>0</v>
      </c>
      <c r="BK945" s="301">
        <f t="shared" ca="1" si="456"/>
        <v>0</v>
      </c>
      <c r="BL945" s="301">
        <f t="shared" ca="1" si="456"/>
        <v>0</v>
      </c>
      <c r="BM945" s="301">
        <f t="shared" ca="1" si="456"/>
        <v>0</v>
      </c>
      <c r="BN945" s="301">
        <f t="shared" ca="1" si="456"/>
        <v>0</v>
      </c>
      <c r="BO945" s="301">
        <f t="shared" ca="1" si="456"/>
        <v>0</v>
      </c>
      <c r="BP945" s="301">
        <f t="shared" ca="1" si="456"/>
        <v>0</v>
      </c>
      <c r="BQ945" s="301">
        <f t="shared" ca="1" si="456"/>
        <v>0</v>
      </c>
      <c r="BR945" s="301">
        <f t="shared" ref="BR945:BX945" ca="1" si="457">-IF(BR944&gt;0,IF(BR927&lt;=$D$319,$M$308,IPMT(($D$317+$E$317)/12,BR927,$D$318*12,-$D$315)),0)</f>
        <v>0</v>
      </c>
      <c r="BS945" s="301">
        <f t="shared" ca="1" si="457"/>
        <v>0</v>
      </c>
      <c r="BT945" s="301">
        <f t="shared" ca="1" si="457"/>
        <v>0</v>
      </c>
      <c r="BU945" s="301">
        <f t="shared" ca="1" si="457"/>
        <v>0</v>
      </c>
      <c r="BV945" s="301">
        <f t="shared" ca="1" si="457"/>
        <v>0</v>
      </c>
      <c r="BW945" s="301">
        <f t="shared" ca="1" si="457"/>
        <v>0</v>
      </c>
      <c r="BX945" s="301">
        <f t="shared" ca="1" si="457"/>
        <v>0</v>
      </c>
      <c r="BY945" s="301">
        <f t="shared" ref="BY945:CJ945" ca="1" si="458">-IF(BY944&gt;0,IF(BY927&lt;=$D$319,$M$308,IPMT(($D$317+$E$317)/12,BY927,$D$318*12,-$D$315)),0)</f>
        <v>0</v>
      </c>
      <c r="BZ945" s="301">
        <f t="shared" ca="1" si="458"/>
        <v>0</v>
      </c>
      <c r="CA945" s="301">
        <f t="shared" ca="1" si="458"/>
        <v>0</v>
      </c>
      <c r="CB945" s="301">
        <f t="shared" ca="1" si="458"/>
        <v>0</v>
      </c>
      <c r="CC945" s="301">
        <f t="shared" ca="1" si="458"/>
        <v>0</v>
      </c>
      <c r="CD945" s="301">
        <f t="shared" ca="1" si="458"/>
        <v>0</v>
      </c>
      <c r="CE945" s="301">
        <f t="shared" ca="1" si="458"/>
        <v>0</v>
      </c>
      <c r="CF945" s="301">
        <f t="shared" ca="1" si="458"/>
        <v>0</v>
      </c>
      <c r="CG945" s="301">
        <f t="shared" ca="1" si="458"/>
        <v>0</v>
      </c>
      <c r="CH945" s="301">
        <f t="shared" ca="1" si="458"/>
        <v>0</v>
      </c>
      <c r="CI945" s="301">
        <f t="shared" ca="1" si="458"/>
        <v>0</v>
      </c>
      <c r="CJ945" s="301">
        <f t="shared" ca="1" si="458"/>
        <v>0</v>
      </c>
      <c r="CK945" s="301"/>
      <c r="CL945" s="301"/>
      <c r="CM945" s="301"/>
      <c r="CN945" s="301"/>
      <c r="CO945" s="301"/>
      <c r="CP945" s="301"/>
      <c r="CQ945" s="301"/>
      <c r="CR945" s="301"/>
      <c r="CS945" s="301"/>
      <c r="CT945" s="301"/>
      <c r="CU945" s="301"/>
      <c r="CV945" s="301"/>
      <c r="CW945" s="301"/>
      <c r="CX945" s="301"/>
      <c r="CY945" s="301"/>
      <c r="CZ945" s="301"/>
      <c r="DA945" s="301"/>
      <c r="DB945" s="301"/>
      <c r="DC945" s="301"/>
      <c r="DD945" s="301"/>
      <c r="DE945" s="301"/>
      <c r="DF945" s="301"/>
      <c r="DG945" s="301"/>
      <c r="DH945" s="301"/>
      <c r="DI945" s="301"/>
      <c r="DJ945" s="301"/>
      <c r="DK945" s="301"/>
      <c r="DL945" s="301"/>
      <c r="DM945" s="301"/>
      <c r="DN945" s="301"/>
      <c r="DO945" s="301"/>
      <c r="DP945" s="301"/>
      <c r="DQ945" s="301"/>
      <c r="DR945" s="301"/>
      <c r="DS945" s="301"/>
      <c r="DT945" s="301"/>
    </row>
    <row r="946" spans="3:124" hidden="1" outlineLevel="1">
      <c r="C946" s="232" t="s">
        <v>315</v>
      </c>
      <c r="D946" s="349"/>
      <c r="E946" s="300">
        <f>-IF(E944&gt;0,IF(E927&lt;=$D$319,0,PPMT(($D$317+$E$317)/12,E927,$D$318*12,-$D$315)),0)</f>
        <v>0</v>
      </c>
      <c r="F946" s="301">
        <f t="shared" ref="F946:BQ946" si="459">-IF(F944&gt;0,IF(F927&lt;=$D$319,0,PPMT(($D$317+$E$317)/12,F927,$D$318*12,-$D$315)),0)</f>
        <v>0</v>
      </c>
      <c r="G946" s="301">
        <f t="shared" si="459"/>
        <v>0</v>
      </c>
      <c r="H946" s="301">
        <f t="shared" si="459"/>
        <v>0</v>
      </c>
      <c r="I946" s="301">
        <f t="shared" si="459"/>
        <v>0</v>
      </c>
      <c r="J946" s="301">
        <f t="shared" si="459"/>
        <v>0</v>
      </c>
      <c r="K946" s="301">
        <f t="shared" si="459"/>
        <v>0</v>
      </c>
      <c r="L946" s="301">
        <f t="shared" si="459"/>
        <v>0</v>
      </c>
      <c r="M946" s="301">
        <f t="shared" si="459"/>
        <v>0</v>
      </c>
      <c r="N946" s="301">
        <f t="shared" si="459"/>
        <v>0</v>
      </c>
      <c r="O946" s="301">
        <f t="shared" si="459"/>
        <v>0</v>
      </c>
      <c r="P946" s="301">
        <f t="shared" si="459"/>
        <v>0</v>
      </c>
      <c r="Q946" s="301">
        <f t="shared" si="459"/>
        <v>0</v>
      </c>
      <c r="R946" s="301">
        <f t="shared" si="459"/>
        <v>0</v>
      </c>
      <c r="S946" s="301">
        <f t="shared" si="459"/>
        <v>0</v>
      </c>
      <c r="T946" s="301">
        <f t="shared" si="459"/>
        <v>0</v>
      </c>
      <c r="U946" s="301">
        <f t="shared" si="459"/>
        <v>0</v>
      </c>
      <c r="V946" s="301">
        <f t="shared" si="459"/>
        <v>0</v>
      </c>
      <c r="W946" s="301">
        <f t="shared" si="459"/>
        <v>0</v>
      </c>
      <c r="X946" s="301">
        <f t="shared" si="459"/>
        <v>0</v>
      </c>
      <c r="Y946" s="301">
        <f t="shared" si="459"/>
        <v>0</v>
      </c>
      <c r="Z946" s="301">
        <f t="shared" si="459"/>
        <v>0</v>
      </c>
      <c r="AA946" s="301">
        <f t="shared" si="459"/>
        <v>0</v>
      </c>
      <c r="AB946" s="301">
        <f t="shared" si="459"/>
        <v>0</v>
      </c>
      <c r="AC946" s="301">
        <f t="shared" si="459"/>
        <v>0</v>
      </c>
      <c r="AD946" s="301">
        <f t="shared" si="459"/>
        <v>0</v>
      </c>
      <c r="AE946" s="301">
        <f t="shared" ca="1" si="459"/>
        <v>-16200.035961524376</v>
      </c>
      <c r="AF946" s="301">
        <f t="shared" ca="1" si="459"/>
        <v>-16264.161103872078</v>
      </c>
      <c r="AG946" s="301">
        <f t="shared" ca="1" si="459"/>
        <v>-16328.54007490824</v>
      </c>
      <c r="AH946" s="301">
        <f t="shared" ca="1" si="459"/>
        <v>-16393.173879371418</v>
      </c>
      <c r="AI946" s="301">
        <f t="shared" ca="1" si="459"/>
        <v>-16458.063525977261</v>
      </c>
      <c r="AJ946" s="301">
        <f t="shared" ca="1" si="459"/>
        <v>-16523.210027434259</v>
      </c>
      <c r="AK946" s="301">
        <f t="shared" ca="1" si="459"/>
        <v>-16588.614400459519</v>
      </c>
      <c r="AL946" s="301">
        <f t="shared" ca="1" si="459"/>
        <v>-16654.277665794671</v>
      </c>
      <c r="AM946" s="301">
        <f t="shared" ca="1" si="459"/>
        <v>-16720.200848221775</v>
      </c>
      <c r="AN946" s="301">
        <f t="shared" ca="1" si="459"/>
        <v>-16786.384976579313</v>
      </c>
      <c r="AO946" s="301">
        <f t="shared" ca="1" si="459"/>
        <v>-16852.831083778277</v>
      </c>
      <c r="AP946" s="301">
        <f t="shared" ca="1" si="459"/>
        <v>-16919.54020681823</v>
      </c>
      <c r="AQ946" s="301">
        <f t="shared" ca="1" si="459"/>
        <v>-16986.513386803559</v>
      </c>
      <c r="AR946" s="301">
        <f t="shared" ca="1" si="459"/>
        <v>-17053.751668959652</v>
      </c>
      <c r="AS946" s="301">
        <f t="shared" ca="1" si="459"/>
        <v>-17121.256102649288</v>
      </c>
      <c r="AT946" s="301">
        <f t="shared" ca="1" si="459"/>
        <v>-17189.027741388938</v>
      </c>
      <c r="AU946" s="301">
        <f t="shared" ca="1" si="459"/>
        <v>-17257.06764286527</v>
      </c>
      <c r="AV946" s="301">
        <f t="shared" ca="1" si="459"/>
        <v>-17325.376868951615</v>
      </c>
      <c r="AW946" s="301">
        <f t="shared" ca="1" si="459"/>
        <v>-17393.95648572455</v>
      </c>
      <c r="AX946" s="301">
        <f t="shared" ca="1" si="459"/>
        <v>-17462.807563480535</v>
      </c>
      <c r="AY946" s="301">
        <f t="shared" ca="1" si="459"/>
        <v>-17531.931176752649</v>
      </c>
      <c r="AZ946" s="301">
        <f t="shared" ca="1" si="459"/>
        <v>-17601.328404327294</v>
      </c>
      <c r="BA946" s="301">
        <f t="shared" ca="1" si="459"/>
        <v>0</v>
      </c>
      <c r="BB946" s="301">
        <f t="shared" ca="1" si="459"/>
        <v>0</v>
      </c>
      <c r="BC946" s="301">
        <f t="shared" ca="1" si="459"/>
        <v>0</v>
      </c>
      <c r="BD946" s="301">
        <f t="shared" ca="1" si="459"/>
        <v>0</v>
      </c>
      <c r="BE946" s="301">
        <f t="shared" ca="1" si="459"/>
        <v>0</v>
      </c>
      <c r="BF946" s="301">
        <f t="shared" ca="1" si="459"/>
        <v>0</v>
      </c>
      <c r="BG946" s="301">
        <f t="shared" ca="1" si="459"/>
        <v>0</v>
      </c>
      <c r="BH946" s="301">
        <f t="shared" ca="1" si="459"/>
        <v>0</v>
      </c>
      <c r="BI946" s="301">
        <f t="shared" ca="1" si="459"/>
        <v>0</v>
      </c>
      <c r="BJ946" s="301">
        <f t="shared" ca="1" si="459"/>
        <v>0</v>
      </c>
      <c r="BK946" s="301">
        <f t="shared" ca="1" si="459"/>
        <v>0</v>
      </c>
      <c r="BL946" s="301">
        <f t="shared" ca="1" si="459"/>
        <v>0</v>
      </c>
      <c r="BM946" s="301">
        <f t="shared" ca="1" si="459"/>
        <v>0</v>
      </c>
      <c r="BN946" s="301">
        <f t="shared" ca="1" si="459"/>
        <v>0</v>
      </c>
      <c r="BO946" s="301">
        <f t="shared" ca="1" si="459"/>
        <v>0</v>
      </c>
      <c r="BP946" s="301">
        <f t="shared" ca="1" si="459"/>
        <v>0</v>
      </c>
      <c r="BQ946" s="301">
        <f t="shared" ca="1" si="459"/>
        <v>0</v>
      </c>
      <c r="BR946" s="301">
        <f t="shared" ref="BR946:BX946" ca="1" si="460">-IF(BR944&gt;0,IF(BR927&lt;=$D$319,0,PPMT(($D$317+$E$317)/12,BR927,$D$318*12,-$D$315)),0)</f>
        <v>0</v>
      </c>
      <c r="BS946" s="301">
        <f t="shared" ca="1" si="460"/>
        <v>0</v>
      </c>
      <c r="BT946" s="301">
        <f t="shared" ca="1" si="460"/>
        <v>0</v>
      </c>
      <c r="BU946" s="301">
        <f t="shared" ca="1" si="460"/>
        <v>0</v>
      </c>
      <c r="BV946" s="301">
        <f t="shared" ca="1" si="460"/>
        <v>0</v>
      </c>
      <c r="BW946" s="301">
        <f t="shared" ca="1" si="460"/>
        <v>0</v>
      </c>
      <c r="BX946" s="301">
        <f t="shared" ca="1" si="460"/>
        <v>0</v>
      </c>
      <c r="BY946" s="301">
        <f t="shared" ref="BY946:CJ946" ca="1" si="461">-IF(BY944&gt;0,IF(BY927&lt;=$D$319,0,PPMT(($D$317+$E$317)/12,BY927,$D$318*12,-$D$315)),0)</f>
        <v>0</v>
      </c>
      <c r="BZ946" s="301">
        <f t="shared" ca="1" si="461"/>
        <v>0</v>
      </c>
      <c r="CA946" s="301">
        <f t="shared" ca="1" si="461"/>
        <v>0</v>
      </c>
      <c r="CB946" s="301">
        <f t="shared" ca="1" si="461"/>
        <v>0</v>
      </c>
      <c r="CC946" s="301">
        <f t="shared" ca="1" si="461"/>
        <v>0</v>
      </c>
      <c r="CD946" s="301">
        <f t="shared" ca="1" si="461"/>
        <v>0</v>
      </c>
      <c r="CE946" s="301">
        <f t="shared" ca="1" si="461"/>
        <v>0</v>
      </c>
      <c r="CF946" s="301">
        <f t="shared" ca="1" si="461"/>
        <v>0</v>
      </c>
      <c r="CG946" s="301">
        <f t="shared" ca="1" si="461"/>
        <v>0</v>
      </c>
      <c r="CH946" s="301">
        <f t="shared" ca="1" si="461"/>
        <v>0</v>
      </c>
      <c r="CI946" s="301">
        <f t="shared" ca="1" si="461"/>
        <v>0</v>
      </c>
      <c r="CJ946" s="301">
        <f t="shared" ca="1" si="461"/>
        <v>0</v>
      </c>
      <c r="CK946" s="301"/>
      <c r="CL946" s="301"/>
      <c r="CM946" s="301"/>
      <c r="CN946" s="301"/>
      <c r="CO946" s="301"/>
      <c r="CP946" s="301"/>
      <c r="CQ946" s="301"/>
      <c r="CR946" s="301"/>
      <c r="CS946" s="301"/>
      <c r="CT946" s="301"/>
      <c r="CU946" s="301"/>
      <c r="CV946" s="301"/>
      <c r="CW946" s="301"/>
      <c r="CX946" s="301"/>
      <c r="CY946" s="301"/>
      <c r="CZ946" s="301"/>
      <c r="DA946" s="301"/>
      <c r="DB946" s="301"/>
      <c r="DC946" s="301"/>
      <c r="DD946" s="301"/>
      <c r="DE946" s="301"/>
      <c r="DF946" s="301"/>
      <c r="DG946" s="301"/>
      <c r="DH946" s="301"/>
      <c r="DI946" s="301"/>
      <c r="DJ946" s="301"/>
      <c r="DK946" s="301"/>
      <c r="DL946" s="301"/>
      <c r="DM946" s="301"/>
      <c r="DN946" s="301"/>
      <c r="DO946" s="301"/>
      <c r="DP946" s="301"/>
      <c r="DQ946" s="301"/>
      <c r="DR946" s="301"/>
      <c r="DS946" s="301"/>
      <c r="DT946" s="301"/>
    </row>
    <row r="947" spans="3:124" hidden="1" outlineLevel="1">
      <c r="C947" s="232" t="s">
        <v>329</v>
      </c>
      <c r="D947" s="349"/>
      <c r="E947" s="300">
        <f t="shared" ref="E947:BP947" si="462">IF(E927=$D$308,$D$315,0)</f>
        <v>0</v>
      </c>
      <c r="F947" s="301">
        <f t="shared" si="462"/>
        <v>0</v>
      </c>
      <c r="G947" s="301">
        <f t="shared" si="462"/>
        <v>0</v>
      </c>
      <c r="H947" s="301">
        <f t="shared" si="462"/>
        <v>0</v>
      </c>
      <c r="I947" s="301">
        <f t="shared" si="462"/>
        <v>0</v>
      </c>
      <c r="J947" s="301">
        <f t="shared" si="462"/>
        <v>0</v>
      </c>
      <c r="K947" s="301">
        <f t="shared" si="462"/>
        <v>0</v>
      </c>
      <c r="L947" s="301">
        <f t="shared" si="462"/>
        <v>0</v>
      </c>
      <c r="M947" s="301">
        <f t="shared" si="462"/>
        <v>0</v>
      </c>
      <c r="N947" s="301">
        <f t="shared" si="462"/>
        <v>0</v>
      </c>
      <c r="O947" s="301">
        <f t="shared" si="462"/>
        <v>0</v>
      </c>
      <c r="P947" s="301">
        <f t="shared" si="462"/>
        <v>0</v>
      </c>
      <c r="Q947" s="301">
        <f t="shared" si="462"/>
        <v>0</v>
      </c>
      <c r="R947" s="301">
        <f t="shared" si="462"/>
        <v>0</v>
      </c>
      <c r="S947" s="301">
        <f t="shared" si="462"/>
        <v>0</v>
      </c>
      <c r="T947" s="301">
        <f t="shared" si="462"/>
        <v>0</v>
      </c>
      <c r="U947" s="301">
        <f t="shared" si="462"/>
        <v>0</v>
      </c>
      <c r="V947" s="301">
        <f t="shared" si="462"/>
        <v>0</v>
      </c>
      <c r="W947" s="301">
        <f t="shared" si="462"/>
        <v>0</v>
      </c>
      <c r="X947" s="301">
        <f t="shared" si="462"/>
        <v>0</v>
      </c>
      <c r="Y947" s="301">
        <f t="shared" si="462"/>
        <v>0</v>
      </c>
      <c r="Z947" s="301">
        <f t="shared" si="462"/>
        <v>0</v>
      </c>
      <c r="AA947" s="301">
        <f t="shared" si="462"/>
        <v>0</v>
      </c>
      <c r="AB947" s="301">
        <f t="shared" si="462"/>
        <v>0</v>
      </c>
      <c r="AC947" s="301">
        <f t="shared" si="462"/>
        <v>0</v>
      </c>
      <c r="AD947" s="301">
        <f t="shared" ca="1" si="462"/>
        <v>11619276.471474288</v>
      </c>
      <c r="AE947" s="301">
        <f t="shared" si="462"/>
        <v>0</v>
      </c>
      <c r="AF947" s="301">
        <f t="shared" si="462"/>
        <v>0</v>
      </c>
      <c r="AG947" s="301">
        <f t="shared" si="462"/>
        <v>0</v>
      </c>
      <c r="AH947" s="301">
        <f t="shared" si="462"/>
        <v>0</v>
      </c>
      <c r="AI947" s="301">
        <f t="shared" si="462"/>
        <v>0</v>
      </c>
      <c r="AJ947" s="301">
        <f t="shared" si="462"/>
        <v>0</v>
      </c>
      <c r="AK947" s="301">
        <f t="shared" si="462"/>
        <v>0</v>
      </c>
      <c r="AL947" s="301">
        <f t="shared" si="462"/>
        <v>0</v>
      </c>
      <c r="AM947" s="301">
        <f t="shared" si="462"/>
        <v>0</v>
      </c>
      <c r="AN947" s="301">
        <f t="shared" si="462"/>
        <v>0</v>
      </c>
      <c r="AO947" s="301">
        <f t="shared" si="462"/>
        <v>0</v>
      </c>
      <c r="AP947" s="301">
        <f t="shared" si="462"/>
        <v>0</v>
      </c>
      <c r="AQ947" s="301">
        <f t="shared" si="462"/>
        <v>0</v>
      </c>
      <c r="AR947" s="301">
        <f t="shared" si="462"/>
        <v>0</v>
      </c>
      <c r="AS947" s="301">
        <f t="shared" si="462"/>
        <v>0</v>
      </c>
      <c r="AT947" s="301">
        <f t="shared" si="462"/>
        <v>0</v>
      </c>
      <c r="AU947" s="301">
        <f t="shared" si="462"/>
        <v>0</v>
      </c>
      <c r="AV947" s="301">
        <f t="shared" si="462"/>
        <v>0</v>
      </c>
      <c r="AW947" s="301">
        <f t="shared" si="462"/>
        <v>0</v>
      </c>
      <c r="AX947" s="301">
        <f t="shared" si="462"/>
        <v>0</v>
      </c>
      <c r="AY947" s="301">
        <f t="shared" si="462"/>
        <v>0</v>
      </c>
      <c r="AZ947" s="301">
        <f t="shared" si="462"/>
        <v>0</v>
      </c>
      <c r="BA947" s="301">
        <f t="shared" si="462"/>
        <v>0</v>
      </c>
      <c r="BB947" s="301">
        <f t="shared" si="462"/>
        <v>0</v>
      </c>
      <c r="BC947" s="301">
        <f t="shared" si="462"/>
        <v>0</v>
      </c>
      <c r="BD947" s="301">
        <f t="shared" si="462"/>
        <v>0</v>
      </c>
      <c r="BE947" s="301">
        <f t="shared" si="462"/>
        <v>0</v>
      </c>
      <c r="BF947" s="301">
        <f t="shared" si="462"/>
        <v>0</v>
      </c>
      <c r="BG947" s="301">
        <f t="shared" si="462"/>
        <v>0</v>
      </c>
      <c r="BH947" s="301">
        <f t="shared" si="462"/>
        <v>0</v>
      </c>
      <c r="BI947" s="301">
        <f t="shared" si="462"/>
        <v>0</v>
      </c>
      <c r="BJ947" s="301">
        <f t="shared" si="462"/>
        <v>0</v>
      </c>
      <c r="BK947" s="301">
        <f t="shared" si="462"/>
        <v>0</v>
      </c>
      <c r="BL947" s="301">
        <f t="shared" si="462"/>
        <v>0</v>
      </c>
      <c r="BM947" s="301">
        <f t="shared" si="462"/>
        <v>0</v>
      </c>
      <c r="BN947" s="301">
        <f t="shared" si="462"/>
        <v>0</v>
      </c>
      <c r="BO947" s="301">
        <f t="shared" si="462"/>
        <v>0</v>
      </c>
      <c r="BP947" s="301">
        <f t="shared" si="462"/>
        <v>0</v>
      </c>
      <c r="BQ947" s="301">
        <f t="shared" ref="BQ947:BX947" si="463">IF(BQ927=$D$308,$D$315,0)</f>
        <v>0</v>
      </c>
      <c r="BR947" s="301">
        <f t="shared" si="463"/>
        <v>0</v>
      </c>
      <c r="BS947" s="301">
        <f t="shared" si="463"/>
        <v>0</v>
      </c>
      <c r="BT947" s="301">
        <f t="shared" si="463"/>
        <v>0</v>
      </c>
      <c r="BU947" s="301">
        <f t="shared" si="463"/>
        <v>0</v>
      </c>
      <c r="BV947" s="301">
        <f t="shared" si="463"/>
        <v>0</v>
      </c>
      <c r="BW947" s="301">
        <f t="shared" si="463"/>
        <v>0</v>
      </c>
      <c r="BX947" s="301">
        <f t="shared" si="463"/>
        <v>0</v>
      </c>
      <c r="BY947" s="301">
        <f t="shared" ref="BY947:CJ947" si="464">IF(BY927=$D$308,$D$315,0)</f>
        <v>0</v>
      </c>
      <c r="BZ947" s="301">
        <f t="shared" si="464"/>
        <v>0</v>
      </c>
      <c r="CA947" s="301">
        <f t="shared" si="464"/>
        <v>0</v>
      </c>
      <c r="CB947" s="301">
        <f t="shared" si="464"/>
        <v>0</v>
      </c>
      <c r="CC947" s="301">
        <f t="shared" si="464"/>
        <v>0</v>
      </c>
      <c r="CD947" s="301">
        <f t="shared" si="464"/>
        <v>0</v>
      </c>
      <c r="CE947" s="301">
        <f t="shared" si="464"/>
        <v>0</v>
      </c>
      <c r="CF947" s="301">
        <f t="shared" si="464"/>
        <v>0</v>
      </c>
      <c r="CG947" s="301">
        <f t="shared" si="464"/>
        <v>0</v>
      </c>
      <c r="CH947" s="301">
        <f t="shared" si="464"/>
        <v>0</v>
      </c>
      <c r="CI947" s="301">
        <f t="shared" si="464"/>
        <v>0</v>
      </c>
      <c r="CJ947" s="301">
        <f t="shared" si="464"/>
        <v>0</v>
      </c>
      <c r="CK947" s="301"/>
      <c r="CL947" s="301"/>
      <c r="CM947" s="301"/>
      <c r="CN947" s="301"/>
      <c r="CO947" s="301"/>
      <c r="CP947" s="301"/>
      <c r="CQ947" s="301"/>
      <c r="CR947" s="301"/>
      <c r="CS947" s="301"/>
      <c r="CT947" s="301"/>
      <c r="CU947" s="301"/>
      <c r="CV947" s="301"/>
      <c r="CW947" s="301"/>
      <c r="CX947" s="301"/>
      <c r="CY947" s="301"/>
      <c r="CZ947" s="301"/>
      <c r="DA947" s="301"/>
      <c r="DB947" s="301"/>
      <c r="DC947" s="301"/>
      <c r="DD947" s="301"/>
      <c r="DE947" s="301"/>
      <c r="DF947" s="301"/>
      <c r="DG947" s="301"/>
      <c r="DH947" s="301"/>
      <c r="DI947" s="301"/>
      <c r="DJ947" s="301"/>
      <c r="DK947" s="301"/>
      <c r="DL947" s="301"/>
      <c r="DM947" s="301"/>
      <c r="DN947" s="301"/>
      <c r="DO947" s="301"/>
      <c r="DP947" s="301"/>
      <c r="DQ947" s="301"/>
      <c r="DR947" s="301"/>
      <c r="DS947" s="301"/>
      <c r="DT947" s="301"/>
    </row>
    <row r="948" spans="3:124" hidden="1" outlineLevel="1">
      <c r="C948" s="232" t="s">
        <v>333</v>
      </c>
      <c r="D948" s="349"/>
      <c r="E948" s="300">
        <f t="shared" ref="E948:BP948" si="465">IF(E927=$E$328,-E944-E946,0)</f>
        <v>0</v>
      </c>
      <c r="F948" s="301">
        <f t="shared" si="465"/>
        <v>0</v>
      </c>
      <c r="G948" s="301">
        <f t="shared" si="465"/>
        <v>0</v>
      </c>
      <c r="H948" s="301">
        <f t="shared" si="465"/>
        <v>0</v>
      </c>
      <c r="I948" s="301">
        <f t="shared" si="465"/>
        <v>0</v>
      </c>
      <c r="J948" s="301">
        <f t="shared" si="465"/>
        <v>0</v>
      </c>
      <c r="K948" s="301">
        <f t="shared" si="465"/>
        <v>0</v>
      </c>
      <c r="L948" s="301">
        <f t="shared" si="465"/>
        <v>0</v>
      </c>
      <c r="M948" s="301">
        <f t="shared" si="465"/>
        <v>0</v>
      </c>
      <c r="N948" s="301">
        <f t="shared" si="465"/>
        <v>0</v>
      </c>
      <c r="O948" s="301">
        <f t="shared" si="465"/>
        <v>0</v>
      </c>
      <c r="P948" s="301">
        <f t="shared" si="465"/>
        <v>0</v>
      </c>
      <c r="Q948" s="301">
        <f t="shared" si="465"/>
        <v>0</v>
      </c>
      <c r="R948" s="301">
        <f t="shared" si="465"/>
        <v>0</v>
      </c>
      <c r="S948" s="301">
        <f t="shared" si="465"/>
        <v>0</v>
      </c>
      <c r="T948" s="301">
        <f t="shared" si="465"/>
        <v>0</v>
      </c>
      <c r="U948" s="301">
        <f t="shared" si="465"/>
        <v>0</v>
      </c>
      <c r="V948" s="301">
        <f t="shared" si="465"/>
        <v>0</v>
      </c>
      <c r="W948" s="301">
        <f t="shared" si="465"/>
        <v>0</v>
      </c>
      <c r="X948" s="301">
        <f t="shared" si="465"/>
        <v>0</v>
      </c>
      <c r="Y948" s="301">
        <f t="shared" si="465"/>
        <v>0</v>
      </c>
      <c r="Z948" s="301">
        <f t="shared" si="465"/>
        <v>0</v>
      </c>
      <c r="AA948" s="301">
        <f t="shared" si="465"/>
        <v>0</v>
      </c>
      <c r="AB948" s="301">
        <f t="shared" si="465"/>
        <v>0</v>
      </c>
      <c r="AC948" s="301">
        <f t="shared" si="465"/>
        <v>0</v>
      </c>
      <c r="AD948" s="301">
        <f t="shared" si="465"/>
        <v>0</v>
      </c>
      <c r="AE948" s="301">
        <f t="shared" si="465"/>
        <v>0</v>
      </c>
      <c r="AF948" s="301">
        <f t="shared" si="465"/>
        <v>0</v>
      </c>
      <c r="AG948" s="301">
        <f t="shared" si="465"/>
        <v>0</v>
      </c>
      <c r="AH948" s="301">
        <f t="shared" si="465"/>
        <v>0</v>
      </c>
      <c r="AI948" s="301">
        <f t="shared" si="465"/>
        <v>0</v>
      </c>
      <c r="AJ948" s="301">
        <f t="shared" si="465"/>
        <v>0</v>
      </c>
      <c r="AK948" s="301">
        <f t="shared" si="465"/>
        <v>0</v>
      </c>
      <c r="AL948" s="301">
        <f t="shared" si="465"/>
        <v>0</v>
      </c>
      <c r="AM948" s="301">
        <f t="shared" si="465"/>
        <v>0</v>
      </c>
      <c r="AN948" s="301">
        <f t="shared" si="465"/>
        <v>0</v>
      </c>
      <c r="AO948" s="301">
        <f t="shared" si="465"/>
        <v>0</v>
      </c>
      <c r="AP948" s="301">
        <f t="shared" si="465"/>
        <v>0</v>
      </c>
      <c r="AQ948" s="301">
        <f t="shared" si="465"/>
        <v>0</v>
      </c>
      <c r="AR948" s="301">
        <f t="shared" si="465"/>
        <v>0</v>
      </c>
      <c r="AS948" s="301">
        <f t="shared" si="465"/>
        <v>0</v>
      </c>
      <c r="AT948" s="301">
        <f t="shared" si="465"/>
        <v>0</v>
      </c>
      <c r="AU948" s="301">
        <f t="shared" si="465"/>
        <v>0</v>
      </c>
      <c r="AV948" s="301">
        <f t="shared" si="465"/>
        <v>0</v>
      </c>
      <c r="AW948" s="301">
        <f t="shared" si="465"/>
        <v>0</v>
      </c>
      <c r="AX948" s="301">
        <f t="shared" si="465"/>
        <v>0</v>
      </c>
      <c r="AY948" s="301">
        <f t="shared" si="465"/>
        <v>0</v>
      </c>
      <c r="AZ948" s="301">
        <f t="shared" ca="1" si="465"/>
        <v>-11247664.420677647</v>
      </c>
      <c r="BA948" s="301">
        <f t="shared" si="465"/>
        <v>0</v>
      </c>
      <c r="BB948" s="301">
        <f t="shared" si="465"/>
        <v>0</v>
      </c>
      <c r="BC948" s="301">
        <f t="shared" si="465"/>
        <v>0</v>
      </c>
      <c r="BD948" s="301">
        <f t="shared" si="465"/>
        <v>0</v>
      </c>
      <c r="BE948" s="301">
        <f t="shared" si="465"/>
        <v>0</v>
      </c>
      <c r="BF948" s="301">
        <f t="shared" si="465"/>
        <v>0</v>
      </c>
      <c r="BG948" s="301">
        <f t="shared" si="465"/>
        <v>0</v>
      </c>
      <c r="BH948" s="301">
        <f t="shared" si="465"/>
        <v>0</v>
      </c>
      <c r="BI948" s="301">
        <f t="shared" si="465"/>
        <v>0</v>
      </c>
      <c r="BJ948" s="301">
        <f t="shared" si="465"/>
        <v>0</v>
      </c>
      <c r="BK948" s="301">
        <f t="shared" si="465"/>
        <v>0</v>
      </c>
      <c r="BL948" s="301">
        <f t="shared" si="465"/>
        <v>0</v>
      </c>
      <c r="BM948" s="301">
        <f t="shared" si="465"/>
        <v>0</v>
      </c>
      <c r="BN948" s="301">
        <f t="shared" si="465"/>
        <v>0</v>
      </c>
      <c r="BO948" s="301">
        <f t="shared" si="465"/>
        <v>0</v>
      </c>
      <c r="BP948" s="301">
        <f t="shared" si="465"/>
        <v>0</v>
      </c>
      <c r="BQ948" s="301">
        <f t="shared" ref="BQ948:BX948" si="466">IF(BQ927=$E$328,-BQ944-BQ946,0)</f>
        <v>0</v>
      </c>
      <c r="BR948" s="301">
        <f t="shared" si="466"/>
        <v>0</v>
      </c>
      <c r="BS948" s="301">
        <f t="shared" si="466"/>
        <v>0</v>
      </c>
      <c r="BT948" s="301">
        <f t="shared" si="466"/>
        <v>0</v>
      </c>
      <c r="BU948" s="301">
        <f t="shared" si="466"/>
        <v>0</v>
      </c>
      <c r="BV948" s="301">
        <f t="shared" si="466"/>
        <v>0</v>
      </c>
      <c r="BW948" s="301">
        <f t="shared" si="466"/>
        <v>0</v>
      </c>
      <c r="BX948" s="301">
        <f t="shared" si="466"/>
        <v>0</v>
      </c>
      <c r="BY948" s="301">
        <f t="shared" ref="BY948:CJ948" si="467">IF(BY927=$E$328,-BY944-BY946,0)</f>
        <v>0</v>
      </c>
      <c r="BZ948" s="301">
        <f t="shared" si="467"/>
        <v>0</v>
      </c>
      <c r="CA948" s="301">
        <f t="shared" si="467"/>
        <v>0</v>
      </c>
      <c r="CB948" s="301">
        <f t="shared" si="467"/>
        <v>0</v>
      </c>
      <c r="CC948" s="301">
        <f t="shared" si="467"/>
        <v>0</v>
      </c>
      <c r="CD948" s="301">
        <f t="shared" si="467"/>
        <v>0</v>
      </c>
      <c r="CE948" s="301">
        <f t="shared" si="467"/>
        <v>0</v>
      </c>
      <c r="CF948" s="301">
        <f t="shared" si="467"/>
        <v>0</v>
      </c>
      <c r="CG948" s="301">
        <f t="shared" si="467"/>
        <v>0</v>
      </c>
      <c r="CH948" s="301">
        <f t="shared" si="467"/>
        <v>0</v>
      </c>
      <c r="CI948" s="301">
        <f t="shared" si="467"/>
        <v>0</v>
      </c>
      <c r="CJ948" s="301">
        <f t="shared" si="467"/>
        <v>0</v>
      </c>
      <c r="CK948" s="301"/>
      <c r="CL948" s="301"/>
      <c r="CM948" s="301"/>
      <c r="CN948" s="301"/>
      <c r="CO948" s="301"/>
      <c r="CP948" s="301"/>
      <c r="CQ948" s="301"/>
      <c r="CR948" s="301"/>
      <c r="CS948" s="301"/>
      <c r="CT948" s="301"/>
      <c r="CU948" s="301"/>
      <c r="CV948" s="301"/>
      <c r="CW948" s="301"/>
      <c r="CX948" s="301"/>
      <c r="CY948" s="301"/>
      <c r="CZ948" s="301"/>
      <c r="DA948" s="301"/>
      <c r="DB948" s="301"/>
      <c r="DC948" s="301"/>
      <c r="DD948" s="301"/>
      <c r="DE948" s="301"/>
      <c r="DF948" s="301"/>
      <c r="DG948" s="301"/>
      <c r="DH948" s="301"/>
      <c r="DI948" s="301"/>
      <c r="DJ948" s="301"/>
      <c r="DK948" s="301"/>
      <c r="DL948" s="301"/>
      <c r="DM948" s="301"/>
      <c r="DN948" s="301"/>
      <c r="DO948" s="301"/>
      <c r="DP948" s="301"/>
      <c r="DQ948" s="301"/>
      <c r="DR948" s="301"/>
      <c r="DS948" s="301"/>
      <c r="DT948" s="301"/>
    </row>
    <row r="949" spans="3:124" hidden="1" outlineLevel="1">
      <c r="C949" s="232" t="s">
        <v>186</v>
      </c>
      <c r="D949" s="349">
        <v>0</v>
      </c>
      <c r="E949" s="300">
        <f>E944+E946+E947+E948</f>
        <v>0</v>
      </c>
      <c r="F949" s="301">
        <f t="shared" ref="F949:BQ949" si="468">F944+F946+F947+F948</f>
        <v>0</v>
      </c>
      <c r="G949" s="301">
        <f t="shared" si="468"/>
        <v>0</v>
      </c>
      <c r="H949" s="301">
        <f t="shared" si="468"/>
        <v>0</v>
      </c>
      <c r="I949" s="301">
        <f t="shared" si="468"/>
        <v>0</v>
      </c>
      <c r="J949" s="301">
        <f t="shared" si="468"/>
        <v>0</v>
      </c>
      <c r="K949" s="301">
        <f t="shared" si="468"/>
        <v>0</v>
      </c>
      <c r="L949" s="301">
        <f t="shared" si="468"/>
        <v>0</v>
      </c>
      <c r="M949" s="301">
        <f t="shared" si="468"/>
        <v>0</v>
      </c>
      <c r="N949" s="301">
        <f t="shared" si="468"/>
        <v>0</v>
      </c>
      <c r="O949" s="301">
        <f t="shared" si="468"/>
        <v>0</v>
      </c>
      <c r="P949" s="301">
        <f t="shared" si="468"/>
        <v>0</v>
      </c>
      <c r="Q949" s="301">
        <f t="shared" si="468"/>
        <v>0</v>
      </c>
      <c r="R949" s="301">
        <f t="shared" si="468"/>
        <v>0</v>
      </c>
      <c r="S949" s="301">
        <f t="shared" si="468"/>
        <v>0</v>
      </c>
      <c r="T949" s="301">
        <f t="shared" si="468"/>
        <v>0</v>
      </c>
      <c r="U949" s="301">
        <f t="shared" si="468"/>
        <v>0</v>
      </c>
      <c r="V949" s="301">
        <f t="shared" si="468"/>
        <v>0</v>
      </c>
      <c r="W949" s="301">
        <f t="shared" si="468"/>
        <v>0</v>
      </c>
      <c r="X949" s="301">
        <f t="shared" si="468"/>
        <v>0</v>
      </c>
      <c r="Y949" s="301">
        <f t="shared" si="468"/>
        <v>0</v>
      </c>
      <c r="Z949" s="301">
        <f t="shared" si="468"/>
        <v>0</v>
      </c>
      <c r="AA949" s="301">
        <f t="shared" si="468"/>
        <v>0</v>
      </c>
      <c r="AB949" s="301">
        <f t="shared" si="468"/>
        <v>0</v>
      </c>
      <c r="AC949" s="301">
        <f t="shared" si="468"/>
        <v>0</v>
      </c>
      <c r="AD949" s="301">
        <f t="shared" ca="1" si="468"/>
        <v>11619276.471474288</v>
      </c>
      <c r="AE949" s="301">
        <f t="shared" ca="1" si="468"/>
        <v>11603076.435512764</v>
      </c>
      <c r="AF949" s="301">
        <f t="shared" ca="1" si="468"/>
        <v>11586812.274408892</v>
      </c>
      <c r="AG949" s="301">
        <f t="shared" ca="1" si="468"/>
        <v>11570483.734333983</v>
      </c>
      <c r="AH949" s="301">
        <f t="shared" ca="1" si="468"/>
        <v>11554090.560454611</v>
      </c>
      <c r="AI949" s="301">
        <f t="shared" ca="1" si="468"/>
        <v>11537632.496928634</v>
      </c>
      <c r="AJ949" s="301">
        <f t="shared" ca="1" si="468"/>
        <v>11521109.2869012</v>
      </c>
      <c r="AK949" s="301">
        <f t="shared" ca="1" si="468"/>
        <v>11504520.672500741</v>
      </c>
      <c r="AL949" s="301">
        <f t="shared" ca="1" si="468"/>
        <v>11487866.394834947</v>
      </c>
      <c r="AM949" s="301">
        <f t="shared" ca="1" si="468"/>
        <v>11471146.193986725</v>
      </c>
      <c r="AN949" s="301">
        <f t="shared" ca="1" si="468"/>
        <v>11454359.809010146</v>
      </c>
      <c r="AO949" s="301">
        <f t="shared" ca="1" si="468"/>
        <v>11437506.977926368</v>
      </c>
      <c r="AP949" s="301">
        <f t="shared" ca="1" si="468"/>
        <v>11420587.43771955</v>
      </c>
      <c r="AQ949" s="301">
        <f t="shared" ca="1" si="468"/>
        <v>11403600.924332747</v>
      </c>
      <c r="AR949" s="301">
        <f t="shared" ca="1" si="468"/>
        <v>11386547.172663787</v>
      </c>
      <c r="AS949" s="301">
        <f t="shared" ca="1" si="468"/>
        <v>11369425.916561138</v>
      </c>
      <c r="AT949" s="301">
        <f t="shared" ca="1" si="468"/>
        <v>11352236.888819749</v>
      </c>
      <c r="AU949" s="301">
        <f t="shared" ca="1" si="468"/>
        <v>11334979.821176883</v>
      </c>
      <c r="AV949" s="301">
        <f t="shared" ca="1" si="468"/>
        <v>11317654.444307931</v>
      </c>
      <c r="AW949" s="301">
        <f t="shared" ca="1" si="468"/>
        <v>11300260.487822207</v>
      </c>
      <c r="AX949" s="301">
        <f t="shared" ca="1" si="468"/>
        <v>11282797.680258727</v>
      </c>
      <c r="AY949" s="301">
        <f t="shared" ca="1" si="468"/>
        <v>11265265.749081975</v>
      </c>
      <c r="AZ949" s="301">
        <f t="shared" ca="1" si="468"/>
        <v>0</v>
      </c>
      <c r="BA949" s="301">
        <f t="shared" ca="1" si="468"/>
        <v>0</v>
      </c>
      <c r="BB949" s="301">
        <f t="shared" ca="1" si="468"/>
        <v>0</v>
      </c>
      <c r="BC949" s="301">
        <f t="shared" ca="1" si="468"/>
        <v>0</v>
      </c>
      <c r="BD949" s="301">
        <f t="shared" ca="1" si="468"/>
        <v>0</v>
      </c>
      <c r="BE949" s="301">
        <f t="shared" ca="1" si="468"/>
        <v>0</v>
      </c>
      <c r="BF949" s="301">
        <f t="shared" ca="1" si="468"/>
        <v>0</v>
      </c>
      <c r="BG949" s="301">
        <f t="shared" ca="1" si="468"/>
        <v>0</v>
      </c>
      <c r="BH949" s="301">
        <f t="shared" ca="1" si="468"/>
        <v>0</v>
      </c>
      <c r="BI949" s="301">
        <f t="shared" ca="1" si="468"/>
        <v>0</v>
      </c>
      <c r="BJ949" s="301">
        <f t="shared" ca="1" si="468"/>
        <v>0</v>
      </c>
      <c r="BK949" s="301">
        <f t="shared" ca="1" si="468"/>
        <v>0</v>
      </c>
      <c r="BL949" s="301">
        <f t="shared" ca="1" si="468"/>
        <v>0</v>
      </c>
      <c r="BM949" s="301">
        <f t="shared" ca="1" si="468"/>
        <v>0</v>
      </c>
      <c r="BN949" s="301">
        <f t="shared" ca="1" si="468"/>
        <v>0</v>
      </c>
      <c r="BO949" s="301">
        <f t="shared" ca="1" si="468"/>
        <v>0</v>
      </c>
      <c r="BP949" s="301">
        <f t="shared" ca="1" si="468"/>
        <v>0</v>
      </c>
      <c r="BQ949" s="301">
        <f t="shared" ca="1" si="468"/>
        <v>0</v>
      </c>
      <c r="BR949" s="301">
        <f t="shared" ref="BR949:BX949" ca="1" si="469">BR944+BR946+BR947+BR948</f>
        <v>0</v>
      </c>
      <c r="BS949" s="301">
        <f t="shared" ca="1" si="469"/>
        <v>0</v>
      </c>
      <c r="BT949" s="301">
        <f t="shared" ca="1" si="469"/>
        <v>0</v>
      </c>
      <c r="BU949" s="301">
        <f t="shared" ca="1" si="469"/>
        <v>0</v>
      </c>
      <c r="BV949" s="301">
        <f t="shared" ca="1" si="469"/>
        <v>0</v>
      </c>
      <c r="BW949" s="301">
        <f t="shared" ca="1" si="469"/>
        <v>0</v>
      </c>
      <c r="BX949" s="301">
        <f t="shared" ca="1" si="469"/>
        <v>0</v>
      </c>
      <c r="BY949" s="301">
        <f t="shared" ref="BY949:CJ949" ca="1" si="470">BY944+BY946+BY947+BY948</f>
        <v>0</v>
      </c>
      <c r="BZ949" s="301">
        <f t="shared" ca="1" si="470"/>
        <v>0</v>
      </c>
      <c r="CA949" s="301">
        <f t="shared" ca="1" si="470"/>
        <v>0</v>
      </c>
      <c r="CB949" s="301">
        <f t="shared" ca="1" si="470"/>
        <v>0</v>
      </c>
      <c r="CC949" s="301">
        <f t="shared" ca="1" si="470"/>
        <v>0</v>
      </c>
      <c r="CD949" s="301">
        <f t="shared" ca="1" si="470"/>
        <v>0</v>
      </c>
      <c r="CE949" s="301">
        <f t="shared" ca="1" si="470"/>
        <v>0</v>
      </c>
      <c r="CF949" s="301">
        <f t="shared" ca="1" si="470"/>
        <v>0</v>
      </c>
      <c r="CG949" s="301">
        <f t="shared" ca="1" si="470"/>
        <v>0</v>
      </c>
      <c r="CH949" s="301">
        <f t="shared" ca="1" si="470"/>
        <v>0</v>
      </c>
      <c r="CI949" s="301">
        <f t="shared" ca="1" si="470"/>
        <v>0</v>
      </c>
      <c r="CJ949" s="301">
        <f t="shared" ca="1" si="470"/>
        <v>0</v>
      </c>
      <c r="CK949" s="301"/>
      <c r="CL949" s="301"/>
      <c r="CM949" s="301"/>
      <c r="CN949" s="301"/>
      <c r="CO949" s="301"/>
      <c r="CP949" s="301"/>
      <c r="CQ949" s="301"/>
      <c r="CR949" s="301"/>
      <c r="CS949" s="301"/>
      <c r="CT949" s="301"/>
      <c r="CU949" s="301"/>
      <c r="CV949" s="301"/>
      <c r="CW949" s="301"/>
      <c r="CX949" s="301"/>
      <c r="CY949" s="301"/>
      <c r="CZ949" s="301"/>
      <c r="DA949" s="301"/>
      <c r="DB949" s="301"/>
      <c r="DC949" s="301"/>
      <c r="DD949" s="301"/>
      <c r="DE949" s="301"/>
      <c r="DF949" s="301"/>
      <c r="DG949" s="301"/>
      <c r="DH949" s="301"/>
      <c r="DI949" s="301"/>
      <c r="DJ949" s="301"/>
      <c r="DK949" s="301"/>
      <c r="DL949" s="301"/>
      <c r="DM949" s="301"/>
      <c r="DN949" s="301"/>
      <c r="DO949" s="301"/>
      <c r="DP949" s="301"/>
      <c r="DQ949" s="301"/>
      <c r="DR949" s="301"/>
      <c r="DS949" s="301"/>
      <c r="DT949" s="301"/>
    </row>
    <row r="950" spans="3:124" hidden="1" outlineLevel="1">
      <c r="D950" s="348"/>
      <c r="E950" s="300"/>
      <c r="F950" s="302"/>
      <c r="G950" s="286"/>
      <c r="H950" s="286"/>
      <c r="I950" s="286"/>
      <c r="J950" s="286"/>
      <c r="K950" s="286"/>
      <c r="L950" s="286"/>
      <c r="M950" s="286"/>
      <c r="N950" s="286"/>
    </row>
    <row r="951" spans="3:124" hidden="1" outlineLevel="1">
      <c r="C951" s="23" t="s">
        <v>313</v>
      </c>
      <c r="D951" s="349"/>
      <c r="E951" s="300"/>
      <c r="F951" s="301"/>
      <c r="G951" s="304"/>
      <c r="H951" s="284"/>
      <c r="I951" s="284"/>
      <c r="J951" s="284"/>
      <c r="K951" s="284"/>
      <c r="L951" s="284"/>
      <c r="M951" s="284"/>
      <c r="N951" s="284"/>
    </row>
    <row r="952" spans="3:124" hidden="1" outlineLevel="1">
      <c r="C952" s="232" t="s">
        <v>35</v>
      </c>
      <c r="D952" s="349"/>
      <c r="E952" s="341">
        <f>E933+E939+E945</f>
        <v>-37266.36</v>
      </c>
      <c r="F952" s="301">
        <f t="shared" ref="F952:BQ953" si="471">F933+F939+F945</f>
        <v>-37266.36</v>
      </c>
      <c r="G952" s="301">
        <f t="shared" si="471"/>
        <v>-37266.36</v>
      </c>
      <c r="H952" s="301">
        <f t="shared" si="471"/>
        <v>-37266.36</v>
      </c>
      <c r="I952" s="301">
        <f t="shared" si="471"/>
        <v>-37266.36</v>
      </c>
      <c r="J952" s="301">
        <f t="shared" si="471"/>
        <v>-37266.36</v>
      </c>
      <c r="K952" s="301">
        <f t="shared" si="471"/>
        <v>-37266.36</v>
      </c>
      <c r="L952" s="301">
        <f t="shared" si="471"/>
        <v>-37266.36</v>
      </c>
      <c r="M952" s="301">
        <f t="shared" si="471"/>
        <v>-37266.36</v>
      </c>
      <c r="N952" s="301">
        <f t="shared" si="471"/>
        <v>-37266.36</v>
      </c>
      <c r="O952" s="301">
        <f t="shared" si="471"/>
        <v>-37266.36</v>
      </c>
      <c r="P952" s="301">
        <f t="shared" si="471"/>
        <v>-37266.36</v>
      </c>
      <c r="Q952" s="301">
        <f t="shared" si="471"/>
        <v>-37266.36</v>
      </c>
      <c r="R952" s="301">
        <f t="shared" si="471"/>
        <v>-37266.36</v>
      </c>
      <c r="S952" s="301">
        <f t="shared" si="471"/>
        <v>-37266.36</v>
      </c>
      <c r="T952" s="301">
        <f t="shared" si="471"/>
        <v>-37266.36</v>
      </c>
      <c r="U952" s="301">
        <f t="shared" si="471"/>
        <v>-37221.58262141046</v>
      </c>
      <c r="V952" s="301">
        <f t="shared" si="471"/>
        <v>-37176.61867041012</v>
      </c>
      <c r="W952" s="301">
        <f t="shared" si="471"/>
        <v>-37131.467369613951</v>
      </c>
      <c r="X952" s="301">
        <f t="shared" si="471"/>
        <v>-37086.127938397796</v>
      </c>
      <c r="Y952" s="301">
        <f t="shared" si="471"/>
        <v>-37040.599592884901</v>
      </c>
      <c r="Z952" s="301">
        <f t="shared" si="471"/>
        <v>-36994.881545932381</v>
      </c>
      <c r="AA952" s="301">
        <f t="shared" si="471"/>
        <v>-36948.973007117551</v>
      </c>
      <c r="AB952" s="301">
        <f t="shared" si="471"/>
        <v>-36902.873182724325</v>
      </c>
      <c r="AC952" s="301">
        <f t="shared" si="471"/>
        <v>-36856.581275729463</v>
      </c>
      <c r="AD952" s="301">
        <f t="shared" si="471"/>
        <v>-36810.096485788796</v>
      </c>
      <c r="AE952" s="301">
        <f t="shared" ca="1" si="471"/>
        <v>-44411.610272853897</v>
      </c>
      <c r="AF952" s="301">
        <f t="shared" ca="1" si="471"/>
        <v>-44347.485130506182</v>
      </c>
      <c r="AG952" s="301">
        <f t="shared" ca="1" si="471"/>
        <v>-44283.10615947003</v>
      </c>
      <c r="AH952" s="301">
        <f t="shared" ca="1" si="471"/>
        <v>-44218.472355006852</v>
      </c>
      <c r="AI952" s="301">
        <f t="shared" ca="1" si="471"/>
        <v>-44153.582708401009</v>
      </c>
      <c r="AJ952" s="301">
        <f t="shared" ca="1" si="471"/>
        <v>-44088.43620694401</v>
      </c>
      <c r="AK952" s="301">
        <f t="shared" ca="1" si="471"/>
        <v>-44023.031833918751</v>
      </c>
      <c r="AL952" s="301">
        <f t="shared" ca="1" si="471"/>
        <v>-43957.368568583595</v>
      </c>
      <c r="AM952" s="301">
        <f t="shared" ca="1" si="471"/>
        <v>-43891.445386156491</v>
      </c>
      <c r="AN952" s="301">
        <f t="shared" ca="1" si="471"/>
        <v>-43825.261257798964</v>
      </c>
      <c r="AO952" s="301">
        <f t="shared" ca="1" si="471"/>
        <v>-43758.815150599992</v>
      </c>
      <c r="AP952" s="301">
        <f t="shared" ca="1" si="471"/>
        <v>-43692.106027560032</v>
      </c>
      <c r="AQ952" s="301">
        <f t="shared" ca="1" si="471"/>
        <v>-43625.132847574714</v>
      </c>
      <c r="AR952" s="301">
        <f t="shared" ca="1" si="471"/>
        <v>-43557.894565418617</v>
      </c>
      <c r="AS952" s="301">
        <f t="shared" ca="1" si="471"/>
        <v>-43490.390131728986</v>
      </c>
      <c r="AT952" s="301">
        <f t="shared" ca="1" si="471"/>
        <v>-43422.618492989328</v>
      </c>
      <c r="AU952" s="301">
        <f t="shared" ca="1" si="471"/>
        <v>-43354.578591512996</v>
      </c>
      <c r="AV952" s="301">
        <f t="shared" ca="1" si="471"/>
        <v>-43286.269365426662</v>
      </c>
      <c r="AW952" s="301">
        <f t="shared" ca="1" si="471"/>
        <v>-43217.68974865372</v>
      </c>
      <c r="AX952" s="301">
        <f t="shared" ca="1" si="471"/>
        <v>-43148.838670897734</v>
      </c>
      <c r="AY952" s="301">
        <f t="shared" ca="1" si="471"/>
        <v>-43079.715057625624</v>
      </c>
      <c r="AZ952" s="301">
        <f t="shared" ca="1" si="471"/>
        <v>-43010.317830050975</v>
      </c>
      <c r="BA952" s="301">
        <f t="shared" ca="1" si="471"/>
        <v>0</v>
      </c>
      <c r="BB952" s="301">
        <f t="shared" ca="1" si="471"/>
        <v>0</v>
      </c>
      <c r="BC952" s="301">
        <f t="shared" ca="1" si="471"/>
        <v>0</v>
      </c>
      <c r="BD952" s="301">
        <f t="shared" ca="1" si="471"/>
        <v>0</v>
      </c>
      <c r="BE952" s="301">
        <f t="shared" ca="1" si="471"/>
        <v>0</v>
      </c>
      <c r="BF952" s="301">
        <f t="shared" ca="1" si="471"/>
        <v>0</v>
      </c>
      <c r="BG952" s="301">
        <f t="shared" ca="1" si="471"/>
        <v>0</v>
      </c>
      <c r="BH952" s="301">
        <f t="shared" ca="1" si="471"/>
        <v>0</v>
      </c>
      <c r="BI952" s="301">
        <f t="shared" ca="1" si="471"/>
        <v>0</v>
      </c>
      <c r="BJ952" s="301">
        <f t="shared" ca="1" si="471"/>
        <v>0</v>
      </c>
      <c r="BK952" s="301">
        <f t="shared" ca="1" si="471"/>
        <v>0</v>
      </c>
      <c r="BL952" s="301">
        <f t="shared" ca="1" si="471"/>
        <v>0</v>
      </c>
      <c r="BM952" s="301">
        <f t="shared" ca="1" si="471"/>
        <v>0</v>
      </c>
      <c r="BN952" s="301">
        <f t="shared" ca="1" si="471"/>
        <v>0</v>
      </c>
      <c r="BO952" s="301">
        <f t="shared" ca="1" si="471"/>
        <v>0</v>
      </c>
      <c r="BP952" s="301">
        <f t="shared" ca="1" si="471"/>
        <v>0</v>
      </c>
      <c r="BQ952" s="301">
        <f t="shared" ca="1" si="471"/>
        <v>0</v>
      </c>
      <c r="BR952" s="301">
        <f t="shared" ref="BR952:BX953" ca="1" si="472">BR933+BR939+BR945</f>
        <v>0</v>
      </c>
      <c r="BS952" s="301">
        <f t="shared" ca="1" si="472"/>
        <v>0</v>
      </c>
      <c r="BT952" s="301">
        <f t="shared" ca="1" si="472"/>
        <v>0</v>
      </c>
      <c r="BU952" s="301">
        <f t="shared" ca="1" si="472"/>
        <v>0</v>
      </c>
      <c r="BV952" s="301">
        <f t="shared" ca="1" si="472"/>
        <v>0</v>
      </c>
      <c r="BW952" s="301">
        <f t="shared" ca="1" si="472"/>
        <v>0</v>
      </c>
      <c r="BX952" s="301">
        <f t="shared" ca="1" si="472"/>
        <v>0</v>
      </c>
      <c r="BY952" s="301">
        <f t="shared" ref="BY952:CJ952" ca="1" si="473">BY933+BY939+BY945</f>
        <v>0</v>
      </c>
      <c r="BZ952" s="301">
        <f t="shared" ca="1" si="473"/>
        <v>0</v>
      </c>
      <c r="CA952" s="301">
        <f t="shared" ca="1" si="473"/>
        <v>0</v>
      </c>
      <c r="CB952" s="301">
        <f t="shared" ca="1" si="473"/>
        <v>0</v>
      </c>
      <c r="CC952" s="301">
        <f t="shared" ca="1" si="473"/>
        <v>0</v>
      </c>
      <c r="CD952" s="301">
        <f t="shared" ca="1" si="473"/>
        <v>0</v>
      </c>
      <c r="CE952" s="301">
        <f t="shared" ca="1" si="473"/>
        <v>0</v>
      </c>
      <c r="CF952" s="301">
        <f t="shared" ca="1" si="473"/>
        <v>0</v>
      </c>
      <c r="CG952" s="301">
        <f t="shared" ca="1" si="473"/>
        <v>0</v>
      </c>
      <c r="CH952" s="301">
        <f t="shared" ca="1" si="473"/>
        <v>0</v>
      </c>
      <c r="CI952" s="301">
        <f t="shared" ca="1" si="473"/>
        <v>0</v>
      </c>
      <c r="CJ952" s="301">
        <f t="shared" ca="1" si="473"/>
        <v>0</v>
      </c>
      <c r="CK952" s="301"/>
      <c r="CL952" s="301"/>
      <c r="CM952" s="301"/>
      <c r="CN952" s="301"/>
      <c r="CO952" s="301"/>
      <c r="CP952" s="301"/>
      <c r="CQ952" s="301"/>
      <c r="CR952" s="301"/>
      <c r="CS952" s="301"/>
      <c r="CT952" s="301"/>
      <c r="CU952" s="301"/>
      <c r="CV952" s="301"/>
      <c r="CW952" s="301"/>
      <c r="CX952" s="301"/>
      <c r="CY952" s="301"/>
      <c r="CZ952" s="301"/>
      <c r="DA952" s="301"/>
      <c r="DB952" s="301"/>
      <c r="DC952" s="301"/>
      <c r="DD952" s="301"/>
      <c r="DE952" s="301"/>
      <c r="DF952" s="301"/>
      <c r="DG952" s="301"/>
      <c r="DH952" s="301"/>
      <c r="DI952" s="301"/>
      <c r="DJ952" s="301"/>
      <c r="DK952" s="301"/>
      <c r="DL952" s="301"/>
      <c r="DM952" s="301"/>
      <c r="DN952" s="301"/>
      <c r="DO952" s="301"/>
      <c r="DP952" s="301"/>
      <c r="DQ952" s="301"/>
      <c r="DR952" s="301"/>
      <c r="DS952" s="301"/>
      <c r="DT952" s="301"/>
    </row>
    <row r="953" spans="3:124" hidden="1" outlineLevel="1">
      <c r="C953" s="232" t="s">
        <v>36</v>
      </c>
      <c r="D953" s="349"/>
      <c r="E953" s="341">
        <f>E934+E940+E946</f>
        <v>0</v>
      </c>
      <c r="F953" s="342">
        <f t="shared" si="471"/>
        <v>0</v>
      </c>
      <c r="G953" s="342">
        <f t="shared" si="471"/>
        <v>0</v>
      </c>
      <c r="H953" s="342">
        <f t="shared" si="471"/>
        <v>0</v>
      </c>
      <c r="I953" s="342">
        <f t="shared" si="471"/>
        <v>0</v>
      </c>
      <c r="J953" s="342">
        <f t="shared" si="471"/>
        <v>0</v>
      </c>
      <c r="K953" s="342">
        <f t="shared" si="471"/>
        <v>0</v>
      </c>
      <c r="L953" s="342">
        <f t="shared" si="471"/>
        <v>0</v>
      </c>
      <c r="M953" s="342">
        <f t="shared" si="471"/>
        <v>0</v>
      </c>
      <c r="N953" s="342">
        <f t="shared" si="471"/>
        <v>0</v>
      </c>
      <c r="O953" s="342">
        <f t="shared" si="471"/>
        <v>0</v>
      </c>
      <c r="P953" s="342">
        <f t="shared" si="471"/>
        <v>0</v>
      </c>
      <c r="Q953" s="342">
        <f t="shared" si="471"/>
        <v>0</v>
      </c>
      <c r="R953" s="342">
        <f t="shared" si="471"/>
        <v>0</v>
      </c>
      <c r="S953" s="342">
        <f t="shared" si="471"/>
        <v>0</v>
      </c>
      <c r="T953" s="342">
        <f t="shared" si="471"/>
        <v>-10746.570861491178</v>
      </c>
      <c r="U953" s="342">
        <f t="shared" si="471"/>
        <v>-10791.348240080724</v>
      </c>
      <c r="V953" s="342">
        <f t="shared" si="471"/>
        <v>-10836.312191081062</v>
      </c>
      <c r="W953" s="342">
        <f t="shared" si="471"/>
        <v>-10881.463491877234</v>
      </c>
      <c r="X953" s="342">
        <f t="shared" si="471"/>
        <v>-10926.802923093388</v>
      </c>
      <c r="Y953" s="342">
        <f t="shared" si="471"/>
        <v>-10972.331268606278</v>
      </c>
      <c r="Z953" s="342">
        <f t="shared" si="471"/>
        <v>-11018.049315558803</v>
      </c>
      <c r="AA953" s="342">
        <f t="shared" si="471"/>
        <v>-11063.957854373633</v>
      </c>
      <c r="AB953" s="342">
        <f t="shared" si="471"/>
        <v>-11110.057678766854</v>
      </c>
      <c r="AC953" s="342">
        <f t="shared" si="471"/>
        <v>-11156.349585761718</v>
      </c>
      <c r="AD953" s="342">
        <f t="shared" si="471"/>
        <v>-11202.83437570239</v>
      </c>
      <c r="AE953" s="342">
        <f t="shared" ca="1" si="471"/>
        <v>-16200.035961524376</v>
      </c>
      <c r="AF953" s="342">
        <f t="shared" ca="1" si="471"/>
        <v>-16264.161103872078</v>
      </c>
      <c r="AG953" s="342">
        <f t="shared" ca="1" si="471"/>
        <v>-16328.54007490824</v>
      </c>
      <c r="AH953" s="342">
        <f t="shared" ca="1" si="471"/>
        <v>-16393.173879371418</v>
      </c>
      <c r="AI953" s="342">
        <f t="shared" ca="1" si="471"/>
        <v>-16458.063525977261</v>
      </c>
      <c r="AJ953" s="342">
        <f t="shared" ca="1" si="471"/>
        <v>-16523.210027434259</v>
      </c>
      <c r="AK953" s="342">
        <f t="shared" ca="1" si="471"/>
        <v>-16588.614400459519</v>
      </c>
      <c r="AL953" s="342">
        <f t="shared" ca="1" si="471"/>
        <v>-16654.277665794671</v>
      </c>
      <c r="AM953" s="342">
        <f t="shared" ca="1" si="471"/>
        <v>-16720.200848221775</v>
      </c>
      <c r="AN953" s="342">
        <f t="shared" ca="1" si="471"/>
        <v>-16786.384976579313</v>
      </c>
      <c r="AO953" s="342">
        <f t="shared" ca="1" si="471"/>
        <v>-16852.831083778277</v>
      </c>
      <c r="AP953" s="342">
        <f t="shared" ca="1" si="471"/>
        <v>-16919.54020681823</v>
      </c>
      <c r="AQ953" s="342">
        <f t="shared" ca="1" si="471"/>
        <v>-16986.513386803559</v>
      </c>
      <c r="AR953" s="342">
        <f t="shared" ca="1" si="471"/>
        <v>-17053.751668959652</v>
      </c>
      <c r="AS953" s="342">
        <f t="shared" ca="1" si="471"/>
        <v>-17121.256102649288</v>
      </c>
      <c r="AT953" s="342">
        <f t="shared" ca="1" si="471"/>
        <v>-17189.027741388938</v>
      </c>
      <c r="AU953" s="342">
        <f t="shared" ca="1" si="471"/>
        <v>-17257.06764286527</v>
      </c>
      <c r="AV953" s="342">
        <f t="shared" ca="1" si="471"/>
        <v>-17325.376868951615</v>
      </c>
      <c r="AW953" s="342">
        <f t="shared" ca="1" si="471"/>
        <v>-17393.95648572455</v>
      </c>
      <c r="AX953" s="342">
        <f t="shared" ca="1" si="471"/>
        <v>-17462.807563480535</v>
      </c>
      <c r="AY953" s="342">
        <f t="shared" ca="1" si="471"/>
        <v>-17531.931176752649</v>
      </c>
      <c r="AZ953" s="342">
        <f t="shared" ca="1" si="471"/>
        <v>-17601.328404327294</v>
      </c>
      <c r="BA953" s="342">
        <f t="shared" ca="1" si="471"/>
        <v>0</v>
      </c>
      <c r="BB953" s="342">
        <f t="shared" ca="1" si="471"/>
        <v>0</v>
      </c>
      <c r="BC953" s="342">
        <f t="shared" ca="1" si="471"/>
        <v>0</v>
      </c>
      <c r="BD953" s="342">
        <f t="shared" ca="1" si="471"/>
        <v>0</v>
      </c>
      <c r="BE953" s="342">
        <f t="shared" ca="1" si="471"/>
        <v>0</v>
      </c>
      <c r="BF953" s="342">
        <f t="shared" ca="1" si="471"/>
        <v>0</v>
      </c>
      <c r="BG953" s="342">
        <f t="shared" ca="1" si="471"/>
        <v>0</v>
      </c>
      <c r="BH953" s="342">
        <f t="shared" ca="1" si="471"/>
        <v>0</v>
      </c>
      <c r="BI953" s="342">
        <f t="shared" ca="1" si="471"/>
        <v>0</v>
      </c>
      <c r="BJ953" s="342">
        <f t="shared" ca="1" si="471"/>
        <v>0</v>
      </c>
      <c r="BK953" s="342">
        <f t="shared" ca="1" si="471"/>
        <v>0</v>
      </c>
      <c r="BL953" s="342">
        <f t="shared" ca="1" si="471"/>
        <v>0</v>
      </c>
      <c r="BM953" s="342">
        <f t="shared" ca="1" si="471"/>
        <v>0</v>
      </c>
      <c r="BN953" s="342">
        <f t="shared" ca="1" si="471"/>
        <v>0</v>
      </c>
      <c r="BO953" s="342">
        <f t="shared" ca="1" si="471"/>
        <v>0</v>
      </c>
      <c r="BP953" s="342">
        <f t="shared" ca="1" si="471"/>
        <v>0</v>
      </c>
      <c r="BQ953" s="342">
        <f t="shared" ca="1" si="471"/>
        <v>0</v>
      </c>
      <c r="BR953" s="342">
        <f t="shared" ca="1" si="472"/>
        <v>0</v>
      </c>
      <c r="BS953" s="342">
        <f t="shared" ca="1" si="472"/>
        <v>0</v>
      </c>
      <c r="BT953" s="342">
        <f t="shared" ca="1" si="472"/>
        <v>0</v>
      </c>
      <c r="BU953" s="342">
        <f t="shared" ca="1" si="472"/>
        <v>0</v>
      </c>
      <c r="BV953" s="342">
        <f t="shared" ca="1" si="472"/>
        <v>0</v>
      </c>
      <c r="BW953" s="342">
        <f t="shared" ca="1" si="472"/>
        <v>0</v>
      </c>
      <c r="BX953" s="342">
        <f t="shared" ca="1" si="472"/>
        <v>0</v>
      </c>
      <c r="BY953" s="342">
        <f t="shared" ref="BY953:CJ953" ca="1" si="474">BY934+BY940+BY946</f>
        <v>0</v>
      </c>
      <c r="BZ953" s="342">
        <f t="shared" ca="1" si="474"/>
        <v>0</v>
      </c>
      <c r="CA953" s="342">
        <f t="shared" ca="1" si="474"/>
        <v>0</v>
      </c>
      <c r="CB953" s="342">
        <f t="shared" ca="1" si="474"/>
        <v>0</v>
      </c>
      <c r="CC953" s="342">
        <f t="shared" ca="1" si="474"/>
        <v>0</v>
      </c>
      <c r="CD953" s="342">
        <f t="shared" ca="1" si="474"/>
        <v>0</v>
      </c>
      <c r="CE953" s="342">
        <f t="shared" ca="1" si="474"/>
        <v>0</v>
      </c>
      <c r="CF953" s="342">
        <f t="shared" ca="1" si="474"/>
        <v>0</v>
      </c>
      <c r="CG953" s="342">
        <f t="shared" ca="1" si="474"/>
        <v>0</v>
      </c>
      <c r="CH953" s="342">
        <f t="shared" ca="1" si="474"/>
        <v>0</v>
      </c>
      <c r="CI953" s="342">
        <f t="shared" ca="1" si="474"/>
        <v>0</v>
      </c>
      <c r="CJ953" s="342">
        <f t="shared" ca="1" si="474"/>
        <v>0</v>
      </c>
      <c r="CK953" s="342"/>
      <c r="CL953" s="342"/>
      <c r="CM953" s="342"/>
      <c r="CN953" s="342"/>
      <c r="CO953" s="342"/>
      <c r="CP953" s="342"/>
      <c r="CQ953" s="342"/>
      <c r="CR953" s="342"/>
      <c r="CS953" s="342"/>
      <c r="CT953" s="342"/>
      <c r="CU953" s="342"/>
      <c r="CV953" s="342"/>
      <c r="CW953" s="342"/>
      <c r="CX953" s="342"/>
      <c r="CY953" s="342"/>
      <c r="CZ953" s="342"/>
      <c r="DA953" s="342"/>
      <c r="DB953" s="342"/>
      <c r="DC953" s="342"/>
      <c r="DD953" s="342"/>
      <c r="DE953" s="342"/>
      <c r="DF953" s="342"/>
      <c r="DG953" s="342"/>
      <c r="DH953" s="342"/>
      <c r="DI953" s="342"/>
      <c r="DJ953" s="342"/>
      <c r="DK953" s="342"/>
      <c r="DL953" s="342"/>
      <c r="DM953" s="342"/>
      <c r="DN953" s="342"/>
      <c r="DO953" s="342"/>
      <c r="DP953" s="342"/>
      <c r="DQ953" s="342"/>
      <c r="DR953" s="342"/>
      <c r="DS953" s="342"/>
      <c r="DT953" s="342"/>
    </row>
    <row r="954" spans="3:124" hidden="1" outlineLevel="1">
      <c r="C954" s="4" t="s">
        <v>37</v>
      </c>
      <c r="D954" s="349"/>
      <c r="E954" s="300">
        <f>SUM(E952:E953)</f>
        <v>-37266.36</v>
      </c>
      <c r="F954" s="301">
        <f t="shared" ref="F954:BQ954" si="475">SUM(F952:F953)</f>
        <v>-37266.36</v>
      </c>
      <c r="G954" s="301">
        <f t="shared" si="475"/>
        <v>-37266.36</v>
      </c>
      <c r="H954" s="301">
        <f t="shared" si="475"/>
        <v>-37266.36</v>
      </c>
      <c r="I954" s="301">
        <f t="shared" si="475"/>
        <v>-37266.36</v>
      </c>
      <c r="J954" s="301">
        <f t="shared" si="475"/>
        <v>-37266.36</v>
      </c>
      <c r="K954" s="301">
        <f t="shared" si="475"/>
        <v>-37266.36</v>
      </c>
      <c r="L954" s="301">
        <f t="shared" si="475"/>
        <v>-37266.36</v>
      </c>
      <c r="M954" s="301">
        <f t="shared" si="475"/>
        <v>-37266.36</v>
      </c>
      <c r="N954" s="301">
        <f t="shared" si="475"/>
        <v>-37266.36</v>
      </c>
      <c r="O954" s="301">
        <f t="shared" si="475"/>
        <v>-37266.36</v>
      </c>
      <c r="P954" s="301">
        <f t="shared" si="475"/>
        <v>-37266.36</v>
      </c>
      <c r="Q954" s="301">
        <f t="shared" si="475"/>
        <v>-37266.36</v>
      </c>
      <c r="R954" s="301">
        <f t="shared" si="475"/>
        <v>-37266.36</v>
      </c>
      <c r="S954" s="301">
        <f t="shared" si="475"/>
        <v>-37266.36</v>
      </c>
      <c r="T954" s="301">
        <f t="shared" si="475"/>
        <v>-48012.930861491179</v>
      </c>
      <c r="U954" s="301">
        <f t="shared" si="475"/>
        <v>-48012.930861491186</v>
      </c>
      <c r="V954" s="301">
        <f t="shared" si="475"/>
        <v>-48012.930861491186</v>
      </c>
      <c r="W954" s="301">
        <f t="shared" si="475"/>
        <v>-48012.930861491186</v>
      </c>
      <c r="X954" s="301">
        <f t="shared" si="475"/>
        <v>-48012.930861491186</v>
      </c>
      <c r="Y954" s="301">
        <f t="shared" si="475"/>
        <v>-48012.930861491179</v>
      </c>
      <c r="Z954" s="301">
        <f t="shared" si="475"/>
        <v>-48012.930861491186</v>
      </c>
      <c r="AA954" s="301">
        <f t="shared" si="475"/>
        <v>-48012.930861491186</v>
      </c>
      <c r="AB954" s="301">
        <f t="shared" si="475"/>
        <v>-48012.930861491179</v>
      </c>
      <c r="AC954" s="301">
        <f t="shared" si="475"/>
        <v>-48012.930861491179</v>
      </c>
      <c r="AD954" s="301">
        <f t="shared" si="475"/>
        <v>-48012.930861491186</v>
      </c>
      <c r="AE954" s="301">
        <f t="shared" ca="1" si="475"/>
        <v>-60611.646234378277</v>
      </c>
      <c r="AF954" s="301">
        <f t="shared" ca="1" si="475"/>
        <v>-60611.646234378262</v>
      </c>
      <c r="AG954" s="301">
        <f t="shared" ca="1" si="475"/>
        <v>-60611.64623437827</v>
      </c>
      <c r="AH954" s="301">
        <f t="shared" ca="1" si="475"/>
        <v>-60611.64623437827</v>
      </c>
      <c r="AI954" s="301">
        <f t="shared" ca="1" si="475"/>
        <v>-60611.64623437827</v>
      </c>
      <c r="AJ954" s="301">
        <f t="shared" ca="1" si="475"/>
        <v>-60611.64623437827</v>
      </c>
      <c r="AK954" s="301">
        <f t="shared" ca="1" si="475"/>
        <v>-60611.64623437827</v>
      </c>
      <c r="AL954" s="301">
        <f t="shared" ca="1" si="475"/>
        <v>-60611.646234378262</v>
      </c>
      <c r="AM954" s="301">
        <f t="shared" ca="1" si="475"/>
        <v>-60611.646234378262</v>
      </c>
      <c r="AN954" s="301">
        <f t="shared" ca="1" si="475"/>
        <v>-60611.646234378277</v>
      </c>
      <c r="AO954" s="301">
        <f t="shared" ca="1" si="475"/>
        <v>-60611.64623437827</v>
      </c>
      <c r="AP954" s="301">
        <f t="shared" ca="1" si="475"/>
        <v>-60611.646234378262</v>
      </c>
      <c r="AQ954" s="301">
        <f t="shared" ca="1" si="475"/>
        <v>-60611.646234378277</v>
      </c>
      <c r="AR954" s="301">
        <f t="shared" ca="1" si="475"/>
        <v>-60611.64623437827</v>
      </c>
      <c r="AS954" s="301">
        <f t="shared" ca="1" si="475"/>
        <v>-60611.646234378277</v>
      </c>
      <c r="AT954" s="301">
        <f t="shared" ca="1" si="475"/>
        <v>-60611.646234378262</v>
      </c>
      <c r="AU954" s="301">
        <f t="shared" ca="1" si="475"/>
        <v>-60611.646234378262</v>
      </c>
      <c r="AV954" s="301">
        <f t="shared" ca="1" si="475"/>
        <v>-60611.646234378277</v>
      </c>
      <c r="AW954" s="301">
        <f t="shared" ca="1" si="475"/>
        <v>-60611.64623437827</v>
      </c>
      <c r="AX954" s="301">
        <f t="shared" ca="1" si="475"/>
        <v>-60611.64623437827</v>
      </c>
      <c r="AY954" s="301">
        <f t="shared" ca="1" si="475"/>
        <v>-60611.646234378277</v>
      </c>
      <c r="AZ954" s="301">
        <f t="shared" ca="1" si="475"/>
        <v>-60611.64623437827</v>
      </c>
      <c r="BA954" s="301">
        <f t="shared" ca="1" si="475"/>
        <v>0</v>
      </c>
      <c r="BB954" s="301">
        <f t="shared" ca="1" si="475"/>
        <v>0</v>
      </c>
      <c r="BC954" s="301">
        <f t="shared" ca="1" si="475"/>
        <v>0</v>
      </c>
      <c r="BD954" s="301">
        <f t="shared" ca="1" si="475"/>
        <v>0</v>
      </c>
      <c r="BE954" s="301">
        <f t="shared" ca="1" si="475"/>
        <v>0</v>
      </c>
      <c r="BF954" s="301">
        <f t="shared" ca="1" si="475"/>
        <v>0</v>
      </c>
      <c r="BG954" s="301">
        <f t="shared" ca="1" si="475"/>
        <v>0</v>
      </c>
      <c r="BH954" s="301">
        <f t="shared" ca="1" si="475"/>
        <v>0</v>
      </c>
      <c r="BI954" s="301">
        <f t="shared" ca="1" si="475"/>
        <v>0</v>
      </c>
      <c r="BJ954" s="301">
        <f t="shared" ca="1" si="475"/>
        <v>0</v>
      </c>
      <c r="BK954" s="301">
        <f t="shared" ca="1" si="475"/>
        <v>0</v>
      </c>
      <c r="BL954" s="301">
        <f t="shared" ca="1" si="475"/>
        <v>0</v>
      </c>
      <c r="BM954" s="301">
        <f t="shared" ca="1" si="475"/>
        <v>0</v>
      </c>
      <c r="BN954" s="301">
        <f t="shared" ca="1" si="475"/>
        <v>0</v>
      </c>
      <c r="BO954" s="301">
        <f t="shared" ca="1" si="475"/>
        <v>0</v>
      </c>
      <c r="BP954" s="301">
        <f t="shared" ca="1" si="475"/>
        <v>0</v>
      </c>
      <c r="BQ954" s="301">
        <f t="shared" ca="1" si="475"/>
        <v>0</v>
      </c>
      <c r="BR954" s="301">
        <f t="shared" ref="BR954:BX954" ca="1" si="476">SUM(BR952:BR953)</f>
        <v>0</v>
      </c>
      <c r="BS954" s="301">
        <f t="shared" ca="1" si="476"/>
        <v>0</v>
      </c>
      <c r="BT954" s="301">
        <f t="shared" ca="1" si="476"/>
        <v>0</v>
      </c>
      <c r="BU954" s="301">
        <f t="shared" ca="1" si="476"/>
        <v>0</v>
      </c>
      <c r="BV954" s="301">
        <f t="shared" ca="1" si="476"/>
        <v>0</v>
      </c>
      <c r="BW954" s="301">
        <f t="shared" ca="1" si="476"/>
        <v>0</v>
      </c>
      <c r="BX954" s="301">
        <f t="shared" ca="1" si="476"/>
        <v>0</v>
      </c>
      <c r="BY954" s="301">
        <f t="shared" ref="BY954:CJ954" ca="1" si="477">SUM(BY952:BY953)</f>
        <v>0</v>
      </c>
      <c r="BZ954" s="301">
        <f t="shared" ca="1" si="477"/>
        <v>0</v>
      </c>
      <c r="CA954" s="301">
        <f t="shared" ca="1" si="477"/>
        <v>0</v>
      </c>
      <c r="CB954" s="301">
        <f t="shared" ca="1" si="477"/>
        <v>0</v>
      </c>
      <c r="CC954" s="301">
        <f t="shared" ca="1" si="477"/>
        <v>0</v>
      </c>
      <c r="CD954" s="301">
        <f t="shared" ca="1" si="477"/>
        <v>0</v>
      </c>
      <c r="CE954" s="301">
        <f t="shared" ca="1" si="477"/>
        <v>0</v>
      </c>
      <c r="CF954" s="301">
        <f t="shared" ca="1" si="477"/>
        <v>0</v>
      </c>
      <c r="CG954" s="301">
        <f t="shared" ca="1" si="477"/>
        <v>0</v>
      </c>
      <c r="CH954" s="301">
        <f t="shared" ca="1" si="477"/>
        <v>0</v>
      </c>
      <c r="CI954" s="301">
        <f t="shared" ca="1" si="477"/>
        <v>0</v>
      </c>
      <c r="CJ954" s="301">
        <f t="shared" ca="1" si="477"/>
        <v>0</v>
      </c>
      <c r="CK954" s="301"/>
      <c r="CL954" s="301"/>
      <c r="CM954" s="301"/>
      <c r="CN954" s="301"/>
      <c r="CO954" s="301"/>
      <c r="CP954" s="301"/>
      <c r="CQ954" s="301"/>
      <c r="CR954" s="301"/>
      <c r="CS954" s="301"/>
      <c r="CT954" s="301"/>
      <c r="CU954" s="301"/>
      <c r="CV954" s="301"/>
      <c r="CW954" s="301"/>
      <c r="CX954" s="301"/>
      <c r="CY954" s="301"/>
      <c r="CZ954" s="301"/>
      <c r="DA954" s="301"/>
      <c r="DB954" s="301"/>
      <c r="DC954" s="301"/>
      <c r="DD954" s="301"/>
      <c r="DE954" s="301"/>
      <c r="DF954" s="301"/>
      <c r="DG954" s="301"/>
      <c r="DH954" s="301"/>
      <c r="DI954" s="301"/>
      <c r="DJ954" s="301"/>
      <c r="DK954" s="301"/>
      <c r="DL954" s="301"/>
      <c r="DM954" s="301"/>
      <c r="DN954" s="301"/>
      <c r="DO954" s="301"/>
      <c r="DP954" s="301"/>
      <c r="DQ954" s="301"/>
      <c r="DR954" s="301"/>
      <c r="DS954" s="301"/>
      <c r="DT954" s="301"/>
    </row>
    <row r="955" spans="3:124" hidden="1" outlineLevel="1">
      <c r="D955" s="349"/>
      <c r="E955" s="300"/>
      <c r="F955" s="301"/>
      <c r="G955" s="301"/>
      <c r="H955" s="301"/>
      <c r="I955" s="301"/>
      <c r="J955" s="301"/>
      <c r="K955" s="301"/>
      <c r="L955" s="301"/>
      <c r="M955" s="301"/>
      <c r="N955" s="301"/>
    </row>
    <row r="956" spans="3:124" hidden="1" outlineLevel="1">
      <c r="C956" s="4" t="s">
        <v>344</v>
      </c>
      <c r="D956" s="350"/>
      <c r="E956" s="302">
        <f ca="1">(E929+E954)*(E927&lt;=$E$328)</f>
        <v>-9515.5266666666685</v>
      </c>
      <c r="F956" s="301">
        <f t="shared" ref="F956:BQ956" ca="1" si="478">(F929+F954)*(F927&lt;=$E$328)</f>
        <v>-11015.526666666668</v>
      </c>
      <c r="G956" s="301">
        <f t="shared" ca="1" si="478"/>
        <v>-6835.5266666666685</v>
      </c>
      <c r="H956" s="301">
        <f t="shared" ca="1" si="478"/>
        <v>-8451.5266666666685</v>
      </c>
      <c r="I956" s="301">
        <f t="shared" ca="1" si="478"/>
        <v>-9951.5266666666685</v>
      </c>
      <c r="J956" s="301">
        <f t="shared" ca="1" si="478"/>
        <v>-5771.5266666666685</v>
      </c>
      <c r="K956" s="301">
        <f t="shared" ca="1" si="478"/>
        <v>-7387.5266666666685</v>
      </c>
      <c r="L956" s="301">
        <f t="shared" ca="1" si="478"/>
        <v>-8887.5266666666685</v>
      </c>
      <c r="M956" s="301">
        <f t="shared" ca="1" si="478"/>
        <v>-4707.5266666666685</v>
      </c>
      <c r="N956" s="301">
        <f t="shared" ca="1" si="478"/>
        <v>-6323.5266666666685</v>
      </c>
      <c r="O956" s="301">
        <f t="shared" ca="1" si="478"/>
        <v>-7823.5266666666685</v>
      </c>
      <c r="P956" s="301">
        <f t="shared" ca="1" si="478"/>
        <v>-3643.5266666666721</v>
      </c>
      <c r="Q956" s="301">
        <f t="shared" ca="1" si="478"/>
        <v>-8179.378333333334</v>
      </c>
      <c r="R956" s="301">
        <f t="shared" ca="1" si="478"/>
        <v>-9679.378333333334</v>
      </c>
      <c r="S956" s="301">
        <f t="shared" ca="1" si="478"/>
        <v>-5499.378333333334</v>
      </c>
      <c r="T956" s="301">
        <f t="shared" ca="1" si="478"/>
        <v>-17925.789194824509</v>
      </c>
      <c r="U956" s="301">
        <f t="shared" ca="1" si="478"/>
        <v>-19425.789194824516</v>
      </c>
      <c r="V956" s="301">
        <f t="shared" ca="1" si="478"/>
        <v>-15245.789194824516</v>
      </c>
      <c r="W956" s="301">
        <f t="shared" ca="1" si="478"/>
        <v>-16925.629194824513</v>
      </c>
      <c r="X956" s="301">
        <f t="shared" ca="1" si="478"/>
        <v>-18425.629194824513</v>
      </c>
      <c r="Y956" s="301">
        <f t="shared" ca="1" si="478"/>
        <v>-14245.629194824505</v>
      </c>
      <c r="Z956" s="301">
        <f t="shared" ca="1" si="478"/>
        <v>-15925.469194824524</v>
      </c>
      <c r="AA956" s="301">
        <f t="shared" ca="1" si="478"/>
        <v>-17425.469194824524</v>
      </c>
      <c r="AB956" s="301">
        <f t="shared" ca="1" si="478"/>
        <v>-13245.469194824516</v>
      </c>
      <c r="AC956" s="301">
        <f t="shared" si="478"/>
        <v>4124.8481771755032</v>
      </c>
      <c r="AD956" s="301">
        <f t="shared" si="478"/>
        <v>4124.8481771754959</v>
      </c>
      <c r="AE956" s="301">
        <f t="shared" ca="1" si="478"/>
        <v>-8473.8671957115948</v>
      </c>
      <c r="AF956" s="301">
        <f t="shared" ca="1" si="478"/>
        <v>-8473.8671957115803</v>
      </c>
      <c r="AG956" s="301">
        <f t="shared" ca="1" si="478"/>
        <v>-8473.8671957115876</v>
      </c>
      <c r="AH956" s="301">
        <f t="shared" ca="1" si="478"/>
        <v>-8473.8671957115876</v>
      </c>
      <c r="AI956" s="301">
        <f t="shared" ca="1" si="478"/>
        <v>-8473.8671957115876</v>
      </c>
      <c r="AJ956" s="301">
        <f t="shared" ca="1" si="478"/>
        <v>-8473.8671957115876</v>
      </c>
      <c r="AK956" s="301">
        <f t="shared" ca="1" si="478"/>
        <v>-8473.8671957115876</v>
      </c>
      <c r="AL956" s="301">
        <f t="shared" ca="1" si="478"/>
        <v>-8473.8671957115803</v>
      </c>
      <c r="AM956" s="301">
        <f t="shared" ca="1" si="478"/>
        <v>-8473.8671957115803</v>
      </c>
      <c r="AN956" s="301">
        <f t="shared" ca="1" si="478"/>
        <v>-8473.8671957115948</v>
      </c>
      <c r="AO956" s="301">
        <f t="shared" ca="1" si="478"/>
        <v>-5782.177600831601</v>
      </c>
      <c r="AP956" s="301">
        <f t="shared" ca="1" si="478"/>
        <v>-5782.1776008315937</v>
      </c>
      <c r="AQ956" s="301">
        <f t="shared" ca="1" si="478"/>
        <v>-5782.1776008316083</v>
      </c>
      <c r="AR956" s="301">
        <f t="shared" ca="1" si="478"/>
        <v>-5782.177600831601</v>
      </c>
      <c r="AS956" s="301">
        <f t="shared" ca="1" si="478"/>
        <v>-5782.1776008316083</v>
      </c>
      <c r="AT956" s="301">
        <f t="shared" ca="1" si="478"/>
        <v>-5782.1776008315937</v>
      </c>
      <c r="AU956" s="301">
        <f t="shared" ca="1" si="478"/>
        <v>-5782.1776008315937</v>
      </c>
      <c r="AV956" s="301">
        <f t="shared" ca="1" si="478"/>
        <v>-5782.1776008316083</v>
      </c>
      <c r="AW956" s="301">
        <f t="shared" ca="1" si="478"/>
        <v>-5782.177600831601</v>
      </c>
      <c r="AX956" s="301">
        <f t="shared" ca="1" si="478"/>
        <v>-5782.177600831601</v>
      </c>
      <c r="AY956" s="301">
        <f t="shared" ca="1" si="478"/>
        <v>-5782.1776008316083</v>
      </c>
      <c r="AZ956" s="301">
        <f t="shared" ca="1" si="478"/>
        <v>-5782.177600831601</v>
      </c>
      <c r="BA956" s="301">
        <f t="shared" ca="1" si="478"/>
        <v>0</v>
      </c>
      <c r="BB956" s="301">
        <f t="shared" ca="1" si="478"/>
        <v>0</v>
      </c>
      <c r="BC956" s="301">
        <f t="shared" ca="1" si="478"/>
        <v>0</v>
      </c>
      <c r="BD956" s="301">
        <f t="shared" ca="1" si="478"/>
        <v>0</v>
      </c>
      <c r="BE956" s="301">
        <f t="shared" ca="1" si="478"/>
        <v>0</v>
      </c>
      <c r="BF956" s="301">
        <f t="shared" ca="1" si="478"/>
        <v>0</v>
      </c>
      <c r="BG956" s="301">
        <f t="shared" ca="1" si="478"/>
        <v>0</v>
      </c>
      <c r="BH956" s="301">
        <f t="shared" ca="1" si="478"/>
        <v>0</v>
      </c>
      <c r="BI956" s="301">
        <f t="shared" ca="1" si="478"/>
        <v>0</v>
      </c>
      <c r="BJ956" s="301">
        <f t="shared" ca="1" si="478"/>
        <v>0</v>
      </c>
      <c r="BK956" s="301">
        <f t="shared" ca="1" si="478"/>
        <v>0</v>
      </c>
      <c r="BL956" s="301">
        <f t="shared" ca="1" si="478"/>
        <v>0</v>
      </c>
      <c r="BM956" s="301">
        <f t="shared" ca="1" si="478"/>
        <v>0</v>
      </c>
      <c r="BN956" s="301">
        <f t="shared" ca="1" si="478"/>
        <v>0</v>
      </c>
      <c r="BO956" s="301">
        <f t="shared" ca="1" si="478"/>
        <v>0</v>
      </c>
      <c r="BP956" s="301">
        <f t="shared" ca="1" si="478"/>
        <v>0</v>
      </c>
      <c r="BQ956" s="301">
        <f t="shared" ca="1" si="478"/>
        <v>0</v>
      </c>
      <c r="BR956" s="301">
        <f t="shared" ref="BR956:BX956" ca="1" si="479">(BR929+BR954)*(BR927&lt;=$E$328)</f>
        <v>0</v>
      </c>
      <c r="BS956" s="301">
        <f t="shared" ca="1" si="479"/>
        <v>0</v>
      </c>
      <c r="BT956" s="301">
        <f t="shared" ca="1" si="479"/>
        <v>0</v>
      </c>
      <c r="BU956" s="301">
        <f t="shared" ca="1" si="479"/>
        <v>0</v>
      </c>
      <c r="BV956" s="301">
        <f t="shared" ca="1" si="479"/>
        <v>0</v>
      </c>
      <c r="BW956" s="301">
        <f t="shared" ca="1" si="479"/>
        <v>0</v>
      </c>
      <c r="BX956" s="301">
        <f t="shared" ca="1" si="479"/>
        <v>0</v>
      </c>
      <c r="BY956" s="301">
        <f t="shared" ref="BY956:CJ956" ca="1" si="480">(BY929+BY954)*(BY927&lt;=$E$328)</f>
        <v>0</v>
      </c>
      <c r="BZ956" s="301">
        <f t="shared" ca="1" si="480"/>
        <v>0</v>
      </c>
      <c r="CA956" s="301">
        <f t="shared" ca="1" si="480"/>
        <v>0</v>
      </c>
      <c r="CB956" s="301">
        <f t="shared" ca="1" si="480"/>
        <v>0</v>
      </c>
      <c r="CC956" s="301">
        <f t="shared" ca="1" si="480"/>
        <v>0</v>
      </c>
      <c r="CD956" s="301">
        <f t="shared" ca="1" si="480"/>
        <v>0</v>
      </c>
      <c r="CE956" s="301">
        <f t="shared" ca="1" si="480"/>
        <v>0</v>
      </c>
      <c r="CF956" s="301">
        <f t="shared" ca="1" si="480"/>
        <v>0</v>
      </c>
      <c r="CG956" s="301">
        <f t="shared" ca="1" si="480"/>
        <v>0</v>
      </c>
      <c r="CH956" s="301">
        <f t="shared" ca="1" si="480"/>
        <v>0</v>
      </c>
      <c r="CI956" s="301">
        <f t="shared" ca="1" si="480"/>
        <v>0</v>
      </c>
      <c r="CJ956" s="301">
        <f t="shared" ca="1" si="480"/>
        <v>0</v>
      </c>
      <c r="CK956" s="301"/>
      <c r="CL956" s="301"/>
      <c r="CM956" s="301"/>
      <c r="CN956" s="301"/>
      <c r="CO956" s="301"/>
      <c r="CP956" s="301"/>
      <c r="CQ956" s="301"/>
      <c r="CR956" s="301"/>
      <c r="CS956" s="301"/>
      <c r="CT956" s="301"/>
      <c r="CU956" s="301"/>
      <c r="CV956" s="301"/>
      <c r="CW956" s="301"/>
      <c r="CX956" s="301"/>
      <c r="CY956" s="301"/>
      <c r="CZ956" s="301"/>
      <c r="DA956" s="301"/>
      <c r="DB956" s="301"/>
      <c r="DC956" s="301"/>
      <c r="DD956" s="301"/>
      <c r="DE956" s="301"/>
      <c r="DF956" s="301"/>
      <c r="DG956" s="301"/>
      <c r="DH956" s="301"/>
      <c r="DI956" s="301"/>
      <c r="DJ956" s="301"/>
      <c r="DK956" s="301"/>
      <c r="DL956" s="301"/>
      <c r="DM956" s="301"/>
      <c r="DN956" s="301"/>
      <c r="DO956" s="301"/>
      <c r="DP956" s="301"/>
      <c r="DQ956" s="301"/>
      <c r="DR956" s="301"/>
      <c r="DS956" s="301"/>
      <c r="DT956" s="301"/>
    </row>
    <row r="957" spans="3:124" hidden="1" outlineLevel="1">
      <c r="C957" s="4" t="s">
        <v>38</v>
      </c>
      <c r="D957" s="350"/>
      <c r="E957" s="302">
        <f ca="1">(E929+E954+E947+E935+E941)*(E927&lt;=$E$328)</f>
        <v>-9515.5266666666685</v>
      </c>
      <c r="F957" s="301">
        <f t="shared" ref="F957:BQ957" ca="1" si="481">(F929+F954+F947+F935+F941)*(F927&lt;=$E$328)</f>
        <v>-11015.526666666668</v>
      </c>
      <c r="G957" s="301">
        <f t="shared" ca="1" si="481"/>
        <v>-6835.5266666666685</v>
      </c>
      <c r="H957" s="301">
        <f t="shared" ca="1" si="481"/>
        <v>-8451.5266666666685</v>
      </c>
      <c r="I957" s="301">
        <f t="shared" ca="1" si="481"/>
        <v>-9951.5266666666685</v>
      </c>
      <c r="J957" s="301">
        <f t="shared" ca="1" si="481"/>
        <v>-5771.5266666666685</v>
      </c>
      <c r="K957" s="301">
        <f t="shared" ca="1" si="481"/>
        <v>-7387.5266666666685</v>
      </c>
      <c r="L957" s="301">
        <f t="shared" ca="1" si="481"/>
        <v>-8887.5266666666685</v>
      </c>
      <c r="M957" s="301">
        <f t="shared" ca="1" si="481"/>
        <v>-4707.5266666666685</v>
      </c>
      <c r="N957" s="301">
        <f t="shared" ca="1" si="481"/>
        <v>-6323.5266666666685</v>
      </c>
      <c r="O957" s="284">
        <f t="shared" ca="1" si="481"/>
        <v>-7823.5266666666685</v>
      </c>
      <c r="P957" s="284">
        <f t="shared" ca="1" si="481"/>
        <v>-3643.5266666666721</v>
      </c>
      <c r="Q957" s="284">
        <f t="shared" ca="1" si="481"/>
        <v>-8179.378333333334</v>
      </c>
      <c r="R957" s="284">
        <f t="shared" ca="1" si="481"/>
        <v>-9679.378333333334</v>
      </c>
      <c r="S957" s="284">
        <f t="shared" ca="1" si="481"/>
        <v>-5499.378333333334</v>
      </c>
      <c r="T957" s="284">
        <f t="shared" ca="1" si="481"/>
        <v>-17925.789194824509</v>
      </c>
      <c r="U957" s="284">
        <f t="shared" ca="1" si="481"/>
        <v>-19425.789194824516</v>
      </c>
      <c r="V957" s="284">
        <f t="shared" ca="1" si="481"/>
        <v>-15245.789194824516</v>
      </c>
      <c r="W957" s="284">
        <f t="shared" ca="1" si="481"/>
        <v>-16925.629194824513</v>
      </c>
      <c r="X957" s="284">
        <f t="shared" ca="1" si="481"/>
        <v>-18425.629194824513</v>
      </c>
      <c r="Y957" s="284">
        <f t="shared" ca="1" si="481"/>
        <v>-14245.629194824505</v>
      </c>
      <c r="Z957" s="284">
        <f t="shared" ca="1" si="481"/>
        <v>-15925.469194824524</v>
      </c>
      <c r="AA957" s="284">
        <f t="shared" ca="1" si="481"/>
        <v>-17425.469194824524</v>
      </c>
      <c r="AB957" s="284">
        <f t="shared" ca="1" si="481"/>
        <v>-13245.469194824516</v>
      </c>
      <c r="AC957" s="302">
        <f t="shared" si="481"/>
        <v>4124.8481771755032</v>
      </c>
      <c r="AD957" s="302">
        <f t="shared" ca="1" si="481"/>
        <v>2800180.9974378552</v>
      </c>
      <c r="AE957" s="284">
        <f t="shared" ca="1" si="481"/>
        <v>-8473.8671957115948</v>
      </c>
      <c r="AF957" s="284">
        <f t="shared" ca="1" si="481"/>
        <v>-8473.8671957115803</v>
      </c>
      <c r="AG957" s="284">
        <f t="shared" ca="1" si="481"/>
        <v>-8473.8671957115876</v>
      </c>
      <c r="AH957" s="284">
        <f t="shared" ca="1" si="481"/>
        <v>-8473.8671957115876</v>
      </c>
      <c r="AI957" s="284">
        <f t="shared" ca="1" si="481"/>
        <v>-8473.8671957115876</v>
      </c>
      <c r="AJ957" s="284">
        <f t="shared" ca="1" si="481"/>
        <v>-8473.8671957115876</v>
      </c>
      <c r="AK957" s="284">
        <f t="shared" ca="1" si="481"/>
        <v>-8473.8671957115876</v>
      </c>
      <c r="AL957" s="284">
        <f t="shared" ca="1" si="481"/>
        <v>-8473.8671957115803</v>
      </c>
      <c r="AM957" s="284">
        <f t="shared" ca="1" si="481"/>
        <v>-8473.8671957115803</v>
      </c>
      <c r="AN957" s="284">
        <f t="shared" ca="1" si="481"/>
        <v>-8473.8671957115948</v>
      </c>
      <c r="AO957" s="284">
        <f t="shared" ca="1" si="481"/>
        <v>-5782.177600831601</v>
      </c>
      <c r="AP957" s="284">
        <f t="shared" ca="1" si="481"/>
        <v>-5782.1776008315937</v>
      </c>
      <c r="AQ957" s="284">
        <f t="shared" ca="1" si="481"/>
        <v>-5782.1776008316083</v>
      </c>
      <c r="AR957" s="284">
        <f t="shared" ca="1" si="481"/>
        <v>-5782.177600831601</v>
      </c>
      <c r="AS957" s="284">
        <f t="shared" ca="1" si="481"/>
        <v>-5782.1776008316083</v>
      </c>
      <c r="AT957" s="284">
        <f t="shared" ca="1" si="481"/>
        <v>-5782.1776008315937</v>
      </c>
      <c r="AU957" s="284">
        <f t="shared" ca="1" si="481"/>
        <v>-5782.1776008315937</v>
      </c>
      <c r="AV957" s="284">
        <f t="shared" ca="1" si="481"/>
        <v>-5782.1776008316083</v>
      </c>
      <c r="AW957" s="284">
        <f t="shared" ca="1" si="481"/>
        <v>-5782.177600831601</v>
      </c>
      <c r="AX957" s="284">
        <f t="shared" ca="1" si="481"/>
        <v>-5782.177600831601</v>
      </c>
      <c r="AY957" s="284">
        <f t="shared" ca="1" si="481"/>
        <v>-5782.1776008316083</v>
      </c>
      <c r="AZ957" s="284">
        <f t="shared" ca="1" si="481"/>
        <v>-5782.177600831601</v>
      </c>
      <c r="BA957" s="284">
        <f t="shared" ca="1" si="481"/>
        <v>0</v>
      </c>
      <c r="BB957" s="284">
        <f t="shared" ca="1" si="481"/>
        <v>0</v>
      </c>
      <c r="BC957" s="284">
        <f t="shared" ca="1" si="481"/>
        <v>0</v>
      </c>
      <c r="BD957" s="284">
        <f t="shared" ca="1" si="481"/>
        <v>0</v>
      </c>
      <c r="BE957" s="284">
        <f t="shared" ca="1" si="481"/>
        <v>0</v>
      </c>
      <c r="BF957" s="284">
        <f t="shared" ca="1" si="481"/>
        <v>0</v>
      </c>
      <c r="BG957" s="284">
        <f t="shared" ca="1" si="481"/>
        <v>0</v>
      </c>
      <c r="BH957" s="284">
        <f t="shared" ca="1" si="481"/>
        <v>0</v>
      </c>
      <c r="BI957" s="284">
        <f t="shared" ca="1" si="481"/>
        <v>0</v>
      </c>
      <c r="BJ957" s="284">
        <f t="shared" ca="1" si="481"/>
        <v>0</v>
      </c>
      <c r="BK957" s="284">
        <f t="shared" ca="1" si="481"/>
        <v>0</v>
      </c>
      <c r="BL957" s="284">
        <f t="shared" ca="1" si="481"/>
        <v>0</v>
      </c>
      <c r="BM957" s="284">
        <f t="shared" ca="1" si="481"/>
        <v>0</v>
      </c>
      <c r="BN957" s="284">
        <f t="shared" ca="1" si="481"/>
        <v>0</v>
      </c>
      <c r="BO957" s="284">
        <f t="shared" ca="1" si="481"/>
        <v>0</v>
      </c>
      <c r="BP957" s="284">
        <f t="shared" ca="1" si="481"/>
        <v>0</v>
      </c>
      <c r="BQ957" s="284">
        <f t="shared" ca="1" si="481"/>
        <v>0</v>
      </c>
      <c r="BR957" s="284">
        <f t="shared" ref="BR957:CJ957" ca="1" si="482">(BR929+BR954+BR947+BR935+BR941)*(BR927&lt;=$E$328)</f>
        <v>0</v>
      </c>
      <c r="BS957" s="284">
        <f t="shared" ca="1" si="482"/>
        <v>0</v>
      </c>
      <c r="BT957" s="284">
        <f t="shared" ca="1" si="482"/>
        <v>0</v>
      </c>
      <c r="BU957" s="284">
        <f t="shared" ca="1" si="482"/>
        <v>0</v>
      </c>
      <c r="BV957" s="284">
        <f t="shared" ca="1" si="482"/>
        <v>0</v>
      </c>
      <c r="BW957" s="284">
        <f t="shared" ca="1" si="482"/>
        <v>0</v>
      </c>
      <c r="BX957" s="284">
        <f t="shared" ca="1" si="482"/>
        <v>0</v>
      </c>
      <c r="BY957" s="284">
        <f t="shared" ca="1" si="482"/>
        <v>0</v>
      </c>
      <c r="BZ957" s="284">
        <f t="shared" ca="1" si="482"/>
        <v>0</v>
      </c>
      <c r="CA957" s="284">
        <f t="shared" ca="1" si="482"/>
        <v>0</v>
      </c>
      <c r="CB957" s="284">
        <f t="shared" ca="1" si="482"/>
        <v>0</v>
      </c>
      <c r="CC957" s="284">
        <f t="shared" ca="1" si="482"/>
        <v>0</v>
      </c>
      <c r="CD957" s="284">
        <f t="shared" ca="1" si="482"/>
        <v>0</v>
      </c>
      <c r="CE957" s="284">
        <f t="shared" ca="1" si="482"/>
        <v>0</v>
      </c>
      <c r="CF957" s="284">
        <f t="shared" ca="1" si="482"/>
        <v>0</v>
      </c>
      <c r="CG957" s="284">
        <f t="shared" ca="1" si="482"/>
        <v>0</v>
      </c>
      <c r="CH957" s="284">
        <f t="shared" ca="1" si="482"/>
        <v>0</v>
      </c>
      <c r="CI957" s="284">
        <f t="shared" ca="1" si="482"/>
        <v>0</v>
      </c>
      <c r="CJ957" s="284">
        <f t="shared" ca="1" si="482"/>
        <v>0</v>
      </c>
      <c r="CK957" s="284"/>
      <c r="CL957" s="284"/>
      <c r="CM957" s="284"/>
      <c r="CN957" s="284"/>
      <c r="CO957" s="284"/>
      <c r="CP957" s="284"/>
      <c r="CQ957" s="284"/>
      <c r="CR957" s="284"/>
      <c r="CS957" s="284"/>
      <c r="CT957" s="284"/>
      <c r="CU957" s="284"/>
      <c r="CV957" s="284"/>
      <c r="CW957" s="284"/>
      <c r="CX957" s="284"/>
      <c r="CY957" s="284"/>
      <c r="CZ957" s="284"/>
      <c r="DA957" s="284"/>
      <c r="DB957" s="284"/>
      <c r="DC957" s="284"/>
      <c r="DD957" s="284"/>
      <c r="DE957" s="284"/>
      <c r="DF957" s="284"/>
      <c r="DG957" s="284"/>
      <c r="DH957" s="284"/>
      <c r="DI957" s="284"/>
      <c r="DJ957" s="284"/>
      <c r="DK957" s="284"/>
      <c r="DL957" s="284"/>
      <c r="DM957" s="284"/>
      <c r="DN957" s="284"/>
      <c r="DO957" s="284"/>
      <c r="DP957" s="284"/>
      <c r="DQ957" s="284"/>
      <c r="DR957" s="284"/>
      <c r="DS957" s="284"/>
      <c r="DT957" s="284"/>
    </row>
    <row r="958" spans="3:124" hidden="1" outlineLevel="1">
      <c r="C958" s="4" t="s">
        <v>332</v>
      </c>
      <c r="D958" s="350">
        <f>E79+F74</f>
        <v>2264500</v>
      </c>
      <c r="E958" s="302">
        <f t="shared" ref="E958:AR958" ca="1" si="483">MAX(0,D958+E957*(E957&lt;0))</f>
        <v>2254984.4733333332</v>
      </c>
      <c r="F958" s="301">
        <f t="shared" ca="1" si="483"/>
        <v>2243968.9466666663</v>
      </c>
      <c r="G958" s="301">
        <f t="shared" ca="1" si="483"/>
        <v>2237133.4199999995</v>
      </c>
      <c r="H958" s="301">
        <f t="shared" ca="1" si="483"/>
        <v>2228681.8933333326</v>
      </c>
      <c r="I958" s="301">
        <f t="shared" ca="1" si="483"/>
        <v>2218730.3666666658</v>
      </c>
      <c r="J958" s="301">
        <f t="shared" ca="1" si="483"/>
        <v>2212958.8399999989</v>
      </c>
      <c r="K958" s="301">
        <f t="shared" ca="1" si="483"/>
        <v>2205571.3133333321</v>
      </c>
      <c r="L958" s="301">
        <f t="shared" ca="1" si="483"/>
        <v>2196683.7866666652</v>
      </c>
      <c r="M958" s="301">
        <f t="shared" ca="1" si="483"/>
        <v>2191976.2599999984</v>
      </c>
      <c r="N958" s="301">
        <f t="shared" ca="1" si="483"/>
        <v>2185652.7333333315</v>
      </c>
      <c r="O958" s="284">
        <f t="shared" ca="1" si="483"/>
        <v>2177829.2066666647</v>
      </c>
      <c r="P958" s="284">
        <f t="shared" ca="1" si="483"/>
        <v>2174185.6799999978</v>
      </c>
      <c r="Q958" s="284">
        <f t="shared" ca="1" si="483"/>
        <v>2166006.3016666644</v>
      </c>
      <c r="R958" s="284">
        <f t="shared" ca="1" si="483"/>
        <v>2156326.923333331</v>
      </c>
      <c r="S958" s="284">
        <f t="shared" ca="1" si="483"/>
        <v>2150827.5449999976</v>
      </c>
      <c r="T958" s="284">
        <f t="shared" ca="1" si="483"/>
        <v>2132901.755805173</v>
      </c>
      <c r="U958" s="284">
        <f t="shared" ca="1" si="483"/>
        <v>2113475.9666103483</v>
      </c>
      <c r="V958" s="284">
        <f t="shared" ca="1" si="483"/>
        <v>2098230.1774155237</v>
      </c>
      <c r="W958" s="284">
        <f t="shared" ca="1" si="483"/>
        <v>2081304.5482206992</v>
      </c>
      <c r="X958" s="284">
        <f t="shared" ca="1" si="483"/>
        <v>2062878.9190258747</v>
      </c>
      <c r="Y958" s="284">
        <f t="shared" ca="1" si="483"/>
        <v>2048633.2898310502</v>
      </c>
      <c r="Z958" s="284">
        <f t="shared" ca="1" si="483"/>
        <v>2032707.8206362256</v>
      </c>
      <c r="AA958" s="284">
        <f t="shared" ca="1" si="483"/>
        <v>2015282.3514414011</v>
      </c>
      <c r="AB958" s="284">
        <f t="shared" ca="1" si="483"/>
        <v>2002036.8822465765</v>
      </c>
      <c r="AC958" s="284">
        <f t="shared" ca="1" si="483"/>
        <v>2002036.8822465765</v>
      </c>
      <c r="AD958" s="284">
        <f t="shared" ca="1" si="483"/>
        <v>2002036.8822465765</v>
      </c>
      <c r="AE958" s="284">
        <f t="shared" ca="1" si="483"/>
        <v>1993563.0150508648</v>
      </c>
      <c r="AF958" s="284">
        <f t="shared" ca="1" si="483"/>
        <v>1985089.1478551533</v>
      </c>
      <c r="AG958" s="284">
        <f t="shared" ca="1" si="483"/>
        <v>1976615.2806594418</v>
      </c>
      <c r="AH958" s="284">
        <f t="shared" ca="1" si="483"/>
        <v>1968141.4134637304</v>
      </c>
      <c r="AI958" s="284">
        <f t="shared" ca="1" si="483"/>
        <v>1959667.5462680189</v>
      </c>
      <c r="AJ958" s="284">
        <f t="shared" ca="1" si="483"/>
        <v>1951193.6790723074</v>
      </c>
      <c r="AK958" s="284">
        <f t="shared" ca="1" si="483"/>
        <v>1942719.811876596</v>
      </c>
      <c r="AL958" s="284">
        <f t="shared" ca="1" si="483"/>
        <v>1934245.9446808845</v>
      </c>
      <c r="AM958" s="284">
        <f t="shared" ca="1" si="483"/>
        <v>1925772.077485173</v>
      </c>
      <c r="AN958" s="284">
        <f t="shared" ca="1" si="483"/>
        <v>1917298.2102894613</v>
      </c>
      <c r="AO958" s="284">
        <f t="shared" ca="1" si="483"/>
        <v>1911516.0326886298</v>
      </c>
      <c r="AP958" s="284">
        <f t="shared" ca="1" si="483"/>
        <v>1905733.8550877983</v>
      </c>
      <c r="AQ958" s="284">
        <f t="shared" ca="1" si="483"/>
        <v>1899951.6774869668</v>
      </c>
      <c r="AR958" s="284">
        <f t="shared" ca="1" si="483"/>
        <v>1894169.4998861353</v>
      </c>
      <c r="AS958" s="284">
        <f ca="1">MAX(0,AR958+AS957*(AS957&lt;0))</f>
        <v>1888387.3222853038</v>
      </c>
      <c r="AT958" s="284">
        <f t="shared" ref="AT958:BX958" ca="1" si="484">MAX(0,AS958+AT957*(AT957&lt;0))</f>
        <v>1882605.1446844724</v>
      </c>
      <c r="AU958" s="284">
        <f t="shared" ca="1" si="484"/>
        <v>1876822.9670836409</v>
      </c>
      <c r="AV958" s="284">
        <f t="shared" ca="1" si="484"/>
        <v>1871040.7894828091</v>
      </c>
      <c r="AW958" s="284">
        <f t="shared" ca="1" si="484"/>
        <v>1865258.6118819776</v>
      </c>
      <c r="AX958" s="284">
        <f t="shared" ca="1" si="484"/>
        <v>1859476.4342811462</v>
      </c>
      <c r="AY958" s="284">
        <f t="shared" ca="1" si="484"/>
        <v>1853694.2566803144</v>
      </c>
      <c r="AZ958" s="284">
        <f t="shared" ca="1" si="484"/>
        <v>1847912.0790794829</v>
      </c>
      <c r="BA958" s="284">
        <f t="shared" ca="1" si="484"/>
        <v>1847912.0790794829</v>
      </c>
      <c r="BB958" s="284">
        <f t="shared" ca="1" si="484"/>
        <v>1847912.0790794829</v>
      </c>
      <c r="BC958" s="284">
        <f t="shared" ca="1" si="484"/>
        <v>1847912.0790794829</v>
      </c>
      <c r="BD958" s="284">
        <f t="shared" ca="1" si="484"/>
        <v>1847912.0790794829</v>
      </c>
      <c r="BE958" s="284">
        <f t="shared" ca="1" si="484"/>
        <v>1847912.0790794829</v>
      </c>
      <c r="BF958" s="284">
        <f t="shared" ca="1" si="484"/>
        <v>1847912.0790794829</v>
      </c>
      <c r="BG958" s="284">
        <f t="shared" ca="1" si="484"/>
        <v>1847912.0790794829</v>
      </c>
      <c r="BH958" s="284">
        <f t="shared" ca="1" si="484"/>
        <v>1847912.0790794829</v>
      </c>
      <c r="BI958" s="284">
        <f t="shared" ca="1" si="484"/>
        <v>1847912.0790794829</v>
      </c>
      <c r="BJ958" s="284">
        <f t="shared" ca="1" si="484"/>
        <v>1847912.0790794829</v>
      </c>
      <c r="BK958" s="284">
        <f t="shared" ca="1" si="484"/>
        <v>1847912.0790794829</v>
      </c>
      <c r="BL958" s="284">
        <f t="shared" ca="1" si="484"/>
        <v>1847912.0790794829</v>
      </c>
      <c r="BM958" s="284">
        <f t="shared" ca="1" si="484"/>
        <v>1847912.0790794829</v>
      </c>
      <c r="BN958" s="284">
        <f t="shared" ca="1" si="484"/>
        <v>1847912.0790794829</v>
      </c>
      <c r="BO958" s="284">
        <f t="shared" ca="1" si="484"/>
        <v>1847912.0790794829</v>
      </c>
      <c r="BP958" s="284">
        <f t="shared" ca="1" si="484"/>
        <v>1847912.0790794829</v>
      </c>
      <c r="BQ958" s="284">
        <f t="shared" ca="1" si="484"/>
        <v>1847912.0790794829</v>
      </c>
      <c r="BR958" s="284">
        <f t="shared" ca="1" si="484"/>
        <v>1847912.0790794829</v>
      </c>
      <c r="BS958" s="284">
        <f t="shared" ca="1" si="484"/>
        <v>1847912.0790794829</v>
      </c>
      <c r="BT958" s="284">
        <f t="shared" ca="1" si="484"/>
        <v>1847912.0790794829</v>
      </c>
      <c r="BU958" s="284">
        <f t="shared" ca="1" si="484"/>
        <v>1847912.0790794829</v>
      </c>
      <c r="BV958" s="284">
        <f t="shared" ca="1" si="484"/>
        <v>1847912.0790794829</v>
      </c>
      <c r="BW958" s="284">
        <f t="shared" ca="1" si="484"/>
        <v>1847912.0790794829</v>
      </c>
      <c r="BX958" s="284">
        <f t="shared" ca="1" si="484"/>
        <v>1847912.0790794829</v>
      </c>
      <c r="BY958" s="284">
        <f t="shared" ref="BY958" ca="1" si="485">MAX(0,BX958+BY957*(BY957&lt;0))</f>
        <v>1847912.0790794829</v>
      </c>
      <c r="BZ958" s="284">
        <f t="shared" ref="BZ958" ca="1" si="486">MAX(0,BY958+BZ957*(BZ957&lt;0))</f>
        <v>1847912.0790794829</v>
      </c>
      <c r="CA958" s="284">
        <f t="shared" ref="CA958" ca="1" si="487">MAX(0,BZ958+CA957*(CA957&lt;0))</f>
        <v>1847912.0790794829</v>
      </c>
      <c r="CB958" s="284">
        <f t="shared" ref="CB958" ca="1" si="488">MAX(0,CA958+CB957*(CB957&lt;0))</f>
        <v>1847912.0790794829</v>
      </c>
      <c r="CC958" s="284">
        <f t="shared" ref="CC958" ca="1" si="489">MAX(0,CB958+CC957*(CC957&lt;0))</f>
        <v>1847912.0790794829</v>
      </c>
      <c r="CD958" s="284">
        <f t="shared" ref="CD958" ca="1" si="490">MAX(0,CC958+CD957*(CD957&lt;0))</f>
        <v>1847912.0790794829</v>
      </c>
      <c r="CE958" s="284">
        <f t="shared" ref="CE958" ca="1" si="491">MAX(0,CD958+CE957*(CE957&lt;0))</f>
        <v>1847912.0790794829</v>
      </c>
      <c r="CF958" s="284">
        <f t="shared" ref="CF958" ca="1" si="492">MAX(0,CE958+CF957*(CF957&lt;0))</f>
        <v>1847912.0790794829</v>
      </c>
      <c r="CG958" s="284">
        <f t="shared" ref="CG958" ca="1" si="493">MAX(0,CF958+CG957*(CG957&lt;0))</f>
        <v>1847912.0790794829</v>
      </c>
      <c r="CH958" s="284">
        <f t="shared" ref="CH958" ca="1" si="494">MAX(0,CG958+CH957*(CH957&lt;0))</f>
        <v>1847912.0790794829</v>
      </c>
      <c r="CI958" s="284">
        <f t="shared" ref="CI958" ca="1" si="495">MAX(0,CH958+CI957*(CI957&lt;0))</f>
        <v>1847912.0790794829</v>
      </c>
      <c r="CJ958" s="284">
        <f t="shared" ref="CJ958" ca="1" si="496">MAX(0,CI958+CJ957*(CJ957&lt;0))</f>
        <v>1847912.0790794829</v>
      </c>
      <c r="CK958" s="284"/>
      <c r="CL958" s="284"/>
      <c r="CM958" s="284"/>
      <c r="CN958" s="284"/>
      <c r="CO958" s="284"/>
      <c r="CP958" s="284"/>
      <c r="CQ958" s="284"/>
      <c r="CR958" s="284"/>
      <c r="CS958" s="284"/>
      <c r="CT958" s="284"/>
      <c r="CU958" s="284"/>
      <c r="CV958" s="284"/>
      <c r="CW958" s="284"/>
      <c r="CX958" s="284"/>
      <c r="CY958" s="284"/>
      <c r="CZ958" s="284"/>
      <c r="DA958" s="284"/>
      <c r="DB958" s="284"/>
      <c r="DC958" s="284"/>
      <c r="DD958" s="284"/>
      <c r="DE958" s="284"/>
      <c r="DF958" s="284"/>
      <c r="DG958" s="284"/>
      <c r="DH958" s="284"/>
      <c r="DI958" s="284"/>
      <c r="DJ958" s="284"/>
      <c r="DK958" s="284"/>
      <c r="DL958" s="284"/>
      <c r="DM958" s="284"/>
      <c r="DN958" s="284"/>
      <c r="DO958" s="284"/>
      <c r="DP958" s="284"/>
      <c r="DQ958" s="284"/>
      <c r="DR958" s="284"/>
      <c r="DS958" s="284"/>
      <c r="DT958" s="284"/>
    </row>
    <row r="959" spans="3:124" hidden="1" outlineLevel="1">
      <c r="D959" s="350"/>
      <c r="E959" s="302"/>
      <c r="F959" s="301"/>
      <c r="G959" s="301"/>
      <c r="H959" s="301"/>
      <c r="I959" s="301"/>
      <c r="J959" s="301"/>
      <c r="K959" s="301"/>
      <c r="L959" s="301"/>
      <c r="M959" s="301"/>
      <c r="N959" s="301"/>
    </row>
    <row r="960" spans="3:124" s="10" customFormat="1" hidden="1" outlineLevel="1">
      <c r="D960" s="351"/>
      <c r="E960" s="301"/>
      <c r="F960" s="301"/>
      <c r="G960" s="301"/>
      <c r="H960" s="301"/>
      <c r="I960" s="301"/>
      <c r="J960" s="301"/>
      <c r="K960" s="301"/>
      <c r="L960" s="301"/>
      <c r="M960" s="301"/>
      <c r="N960" s="301"/>
      <c r="O960" s="4"/>
      <c r="P960" s="4"/>
      <c r="Q960" s="4"/>
      <c r="R960" s="4"/>
      <c r="S960" s="4"/>
      <c r="T960" s="4"/>
      <c r="U960" s="4"/>
      <c r="V960" s="4"/>
      <c r="W960" s="4"/>
      <c r="X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 spans="3:124" s="10" customFormat="1" hidden="1" outlineLevel="1">
      <c r="C961" s="10" t="s">
        <v>331</v>
      </c>
      <c r="D961" s="351"/>
      <c r="E961" s="301">
        <f t="shared" ref="E961:BP961" si="497">IF(E927=$E$328,$E$333,0)</f>
        <v>0</v>
      </c>
      <c r="F961" s="301">
        <f t="shared" si="497"/>
        <v>0</v>
      </c>
      <c r="G961" s="301">
        <f t="shared" si="497"/>
        <v>0</v>
      </c>
      <c r="H961" s="301">
        <f t="shared" si="497"/>
        <v>0</v>
      </c>
      <c r="I961" s="301">
        <f t="shared" si="497"/>
        <v>0</v>
      </c>
      <c r="J961" s="301">
        <f t="shared" si="497"/>
        <v>0</v>
      </c>
      <c r="K961" s="301">
        <f t="shared" si="497"/>
        <v>0</v>
      </c>
      <c r="L961" s="301">
        <f t="shared" si="497"/>
        <v>0</v>
      </c>
      <c r="M961" s="301">
        <f t="shared" si="497"/>
        <v>0</v>
      </c>
      <c r="N961" s="301">
        <f t="shared" si="497"/>
        <v>0</v>
      </c>
      <c r="O961" s="284">
        <f t="shared" si="497"/>
        <v>0</v>
      </c>
      <c r="P961" s="284">
        <f t="shared" si="497"/>
        <v>0</v>
      </c>
      <c r="Q961" s="284">
        <f t="shared" si="497"/>
        <v>0</v>
      </c>
      <c r="R961" s="284">
        <f t="shared" si="497"/>
        <v>0</v>
      </c>
      <c r="S961" s="284">
        <f t="shared" si="497"/>
        <v>0</v>
      </c>
      <c r="T961" s="284">
        <f t="shared" si="497"/>
        <v>0</v>
      </c>
      <c r="U961" s="284">
        <f t="shared" si="497"/>
        <v>0</v>
      </c>
      <c r="V961" s="284">
        <f t="shared" si="497"/>
        <v>0</v>
      </c>
      <c r="W961" s="284">
        <f t="shared" si="497"/>
        <v>0</v>
      </c>
      <c r="X961" s="284">
        <f t="shared" si="497"/>
        <v>0</v>
      </c>
      <c r="Y961" s="301">
        <f t="shared" si="497"/>
        <v>0</v>
      </c>
      <c r="Z961" s="301">
        <f t="shared" si="497"/>
        <v>0</v>
      </c>
      <c r="AA961" s="301">
        <f t="shared" si="497"/>
        <v>0</v>
      </c>
      <c r="AB961" s="301">
        <f t="shared" si="497"/>
        <v>0</v>
      </c>
      <c r="AC961" s="284">
        <f t="shared" si="497"/>
        <v>0</v>
      </c>
      <c r="AD961" s="284">
        <f t="shared" si="497"/>
        <v>0</v>
      </c>
      <c r="AE961" s="284">
        <f t="shared" si="497"/>
        <v>0</v>
      </c>
      <c r="AF961" s="284">
        <f t="shared" si="497"/>
        <v>0</v>
      </c>
      <c r="AG961" s="284">
        <f t="shared" si="497"/>
        <v>0</v>
      </c>
      <c r="AH961" s="284">
        <f t="shared" si="497"/>
        <v>0</v>
      </c>
      <c r="AI961" s="284">
        <f t="shared" si="497"/>
        <v>0</v>
      </c>
      <c r="AJ961" s="284">
        <f t="shared" si="497"/>
        <v>0</v>
      </c>
      <c r="AK961" s="284">
        <f t="shared" si="497"/>
        <v>0</v>
      </c>
      <c r="AL961" s="284">
        <f t="shared" si="497"/>
        <v>0</v>
      </c>
      <c r="AM961" s="301">
        <f t="shared" si="497"/>
        <v>0</v>
      </c>
      <c r="AN961" s="301">
        <f t="shared" si="497"/>
        <v>0</v>
      </c>
      <c r="AO961" s="301">
        <f t="shared" si="497"/>
        <v>0</v>
      </c>
      <c r="AP961" s="301">
        <f t="shared" si="497"/>
        <v>0</v>
      </c>
      <c r="AQ961" s="301">
        <f t="shared" si="497"/>
        <v>0</v>
      </c>
      <c r="AR961" s="301">
        <f t="shared" si="497"/>
        <v>0</v>
      </c>
      <c r="AS961" s="301">
        <f t="shared" si="497"/>
        <v>0</v>
      </c>
      <c r="AT961" s="301">
        <f t="shared" si="497"/>
        <v>0</v>
      </c>
      <c r="AU961" s="301">
        <f t="shared" si="497"/>
        <v>0</v>
      </c>
      <c r="AV961" s="301">
        <f t="shared" si="497"/>
        <v>0</v>
      </c>
      <c r="AW961" s="301">
        <f t="shared" si="497"/>
        <v>0</v>
      </c>
      <c r="AX961" s="301">
        <f t="shared" si="497"/>
        <v>0</v>
      </c>
      <c r="AY961" s="301">
        <f t="shared" si="497"/>
        <v>0</v>
      </c>
      <c r="AZ961" s="301">
        <f t="shared" ca="1" si="497"/>
        <v>18234714.711270947</v>
      </c>
      <c r="BA961" s="301">
        <f t="shared" si="497"/>
        <v>0</v>
      </c>
      <c r="BB961" s="301">
        <f t="shared" si="497"/>
        <v>0</v>
      </c>
      <c r="BC961" s="301">
        <f t="shared" si="497"/>
        <v>0</v>
      </c>
      <c r="BD961" s="301">
        <f t="shared" si="497"/>
        <v>0</v>
      </c>
      <c r="BE961" s="301">
        <f t="shared" si="497"/>
        <v>0</v>
      </c>
      <c r="BF961" s="301">
        <f t="shared" si="497"/>
        <v>0</v>
      </c>
      <c r="BG961" s="301">
        <f t="shared" si="497"/>
        <v>0</v>
      </c>
      <c r="BH961" s="301">
        <f t="shared" si="497"/>
        <v>0</v>
      </c>
      <c r="BI961" s="301">
        <f t="shared" si="497"/>
        <v>0</v>
      </c>
      <c r="BJ961" s="301">
        <f t="shared" si="497"/>
        <v>0</v>
      </c>
      <c r="BK961" s="301">
        <f t="shared" si="497"/>
        <v>0</v>
      </c>
      <c r="BL961" s="301">
        <f t="shared" si="497"/>
        <v>0</v>
      </c>
      <c r="BM961" s="301">
        <f t="shared" si="497"/>
        <v>0</v>
      </c>
      <c r="BN961" s="301">
        <f t="shared" si="497"/>
        <v>0</v>
      </c>
      <c r="BO961" s="301">
        <f t="shared" si="497"/>
        <v>0</v>
      </c>
      <c r="BP961" s="301">
        <f t="shared" si="497"/>
        <v>0</v>
      </c>
      <c r="BQ961" s="301">
        <f t="shared" ref="BQ961:BX961" si="498">IF(BQ927=$E$328,$E$333,0)</f>
        <v>0</v>
      </c>
      <c r="BR961" s="301">
        <f t="shared" si="498"/>
        <v>0</v>
      </c>
      <c r="BS961" s="301">
        <f t="shared" si="498"/>
        <v>0</v>
      </c>
      <c r="BT961" s="301">
        <f t="shared" si="498"/>
        <v>0</v>
      </c>
      <c r="BU961" s="301">
        <f t="shared" si="498"/>
        <v>0</v>
      </c>
      <c r="BV961" s="301">
        <f t="shared" si="498"/>
        <v>0</v>
      </c>
      <c r="BW961" s="301">
        <f t="shared" si="498"/>
        <v>0</v>
      </c>
      <c r="BX961" s="301">
        <f t="shared" si="498"/>
        <v>0</v>
      </c>
      <c r="BY961" s="301">
        <f t="shared" ref="BY961:CJ961" si="499">IF(BY927=$E$328,$E$333,0)</f>
        <v>0</v>
      </c>
      <c r="BZ961" s="301">
        <f t="shared" si="499"/>
        <v>0</v>
      </c>
      <c r="CA961" s="301">
        <f t="shared" si="499"/>
        <v>0</v>
      </c>
      <c r="CB961" s="301">
        <f t="shared" si="499"/>
        <v>0</v>
      </c>
      <c r="CC961" s="301">
        <f t="shared" si="499"/>
        <v>0</v>
      </c>
      <c r="CD961" s="301">
        <f t="shared" si="499"/>
        <v>0</v>
      </c>
      <c r="CE961" s="301">
        <f t="shared" si="499"/>
        <v>0</v>
      </c>
      <c r="CF961" s="301">
        <f t="shared" si="499"/>
        <v>0</v>
      </c>
      <c r="CG961" s="301">
        <f t="shared" si="499"/>
        <v>0</v>
      </c>
      <c r="CH961" s="301">
        <f t="shared" si="499"/>
        <v>0</v>
      </c>
      <c r="CI961" s="301">
        <f t="shared" si="499"/>
        <v>0</v>
      </c>
      <c r="CJ961" s="301">
        <f t="shared" si="499"/>
        <v>0</v>
      </c>
      <c r="CK961" s="301"/>
      <c r="CL961" s="301"/>
      <c r="CM961" s="301"/>
      <c r="CN961" s="301"/>
      <c r="CO961" s="301"/>
      <c r="CP961" s="301"/>
      <c r="CQ961" s="301"/>
      <c r="CR961" s="301"/>
      <c r="CS961" s="301"/>
      <c r="CT961" s="301"/>
      <c r="CU961" s="301"/>
      <c r="CV961" s="301"/>
      <c r="CW961" s="301"/>
      <c r="CX961" s="301"/>
      <c r="CY961" s="301"/>
      <c r="CZ961" s="301"/>
      <c r="DA961" s="301"/>
      <c r="DB961" s="301"/>
      <c r="DC961" s="301"/>
      <c r="DD961" s="301"/>
      <c r="DE961" s="301"/>
      <c r="DF961" s="301"/>
      <c r="DG961" s="301"/>
      <c r="DH961" s="301"/>
      <c r="DI961" s="301"/>
      <c r="DJ961" s="301"/>
      <c r="DK961" s="301"/>
      <c r="DL961" s="301"/>
      <c r="DM961" s="301"/>
      <c r="DN961" s="301"/>
      <c r="DO961" s="301"/>
      <c r="DP961" s="301"/>
      <c r="DQ961" s="301"/>
      <c r="DR961" s="301"/>
      <c r="DS961" s="301"/>
      <c r="DT961" s="301"/>
    </row>
    <row r="962" spans="3:124" s="10" customFormat="1" hidden="1" outlineLevel="1">
      <c r="C962" s="10" t="s">
        <v>487</v>
      </c>
      <c r="D962" s="351"/>
      <c r="E962" s="301">
        <f>IF(E927=$E$328,$F$84,0)</f>
        <v>0</v>
      </c>
      <c r="F962" s="301">
        <f t="shared" ref="F962:BQ962" si="500">IF(F927=$E$328,$F$84,0)</f>
        <v>0</v>
      </c>
      <c r="G962" s="301">
        <f t="shared" si="500"/>
        <v>0</v>
      </c>
      <c r="H962" s="301">
        <f t="shared" si="500"/>
        <v>0</v>
      </c>
      <c r="I962" s="301">
        <f t="shared" si="500"/>
        <v>0</v>
      </c>
      <c r="J962" s="301">
        <f t="shared" si="500"/>
        <v>0</v>
      </c>
      <c r="K962" s="301">
        <f t="shared" si="500"/>
        <v>0</v>
      </c>
      <c r="L962" s="301">
        <f t="shared" si="500"/>
        <v>0</v>
      </c>
      <c r="M962" s="301">
        <f t="shared" si="500"/>
        <v>0</v>
      </c>
      <c r="N962" s="301">
        <f t="shared" si="500"/>
        <v>0</v>
      </c>
      <c r="O962" s="284">
        <f t="shared" si="500"/>
        <v>0</v>
      </c>
      <c r="P962" s="284">
        <f t="shared" si="500"/>
        <v>0</v>
      </c>
      <c r="Q962" s="284">
        <f t="shared" si="500"/>
        <v>0</v>
      </c>
      <c r="R962" s="284">
        <f t="shared" si="500"/>
        <v>0</v>
      </c>
      <c r="S962" s="284">
        <f t="shared" si="500"/>
        <v>0</v>
      </c>
      <c r="T962" s="284">
        <f t="shared" si="500"/>
        <v>0</v>
      </c>
      <c r="U962" s="284">
        <f t="shared" si="500"/>
        <v>0</v>
      </c>
      <c r="V962" s="284">
        <f t="shared" si="500"/>
        <v>0</v>
      </c>
      <c r="W962" s="284">
        <f t="shared" si="500"/>
        <v>0</v>
      </c>
      <c r="X962" s="284">
        <f t="shared" si="500"/>
        <v>0</v>
      </c>
      <c r="Y962" s="301">
        <f t="shared" si="500"/>
        <v>0</v>
      </c>
      <c r="Z962" s="301">
        <f t="shared" si="500"/>
        <v>0</v>
      </c>
      <c r="AA962" s="301">
        <f t="shared" si="500"/>
        <v>0</v>
      </c>
      <c r="AB962" s="301">
        <f t="shared" si="500"/>
        <v>0</v>
      </c>
      <c r="AC962" s="284">
        <f t="shared" si="500"/>
        <v>0</v>
      </c>
      <c r="AD962" s="284">
        <f t="shared" si="500"/>
        <v>0</v>
      </c>
      <c r="AE962" s="284">
        <f t="shared" si="500"/>
        <v>0</v>
      </c>
      <c r="AF962" s="284">
        <f t="shared" si="500"/>
        <v>0</v>
      </c>
      <c r="AG962" s="284">
        <f t="shared" si="500"/>
        <v>0</v>
      </c>
      <c r="AH962" s="284">
        <f t="shared" si="500"/>
        <v>0</v>
      </c>
      <c r="AI962" s="284">
        <f t="shared" si="500"/>
        <v>0</v>
      </c>
      <c r="AJ962" s="284">
        <f t="shared" si="500"/>
        <v>0</v>
      </c>
      <c r="AK962" s="284">
        <f t="shared" si="500"/>
        <v>0</v>
      </c>
      <c r="AL962" s="284">
        <f t="shared" si="500"/>
        <v>0</v>
      </c>
      <c r="AM962" s="301">
        <f t="shared" si="500"/>
        <v>0</v>
      </c>
      <c r="AN962" s="301">
        <f t="shared" si="500"/>
        <v>0</v>
      </c>
      <c r="AO962" s="301">
        <f t="shared" si="500"/>
        <v>0</v>
      </c>
      <c r="AP962" s="301">
        <f t="shared" si="500"/>
        <v>0</v>
      </c>
      <c r="AQ962" s="301">
        <f t="shared" si="500"/>
        <v>0</v>
      </c>
      <c r="AR962" s="301">
        <f t="shared" si="500"/>
        <v>0</v>
      </c>
      <c r="AS962" s="301">
        <f t="shared" si="500"/>
        <v>0</v>
      </c>
      <c r="AT962" s="301">
        <f t="shared" si="500"/>
        <v>0</v>
      </c>
      <c r="AU962" s="301">
        <f t="shared" si="500"/>
        <v>0</v>
      </c>
      <c r="AV962" s="301">
        <f t="shared" si="500"/>
        <v>0</v>
      </c>
      <c r="AW962" s="301">
        <f t="shared" si="500"/>
        <v>0</v>
      </c>
      <c r="AX962" s="301">
        <f t="shared" si="500"/>
        <v>0</v>
      </c>
      <c r="AY962" s="301">
        <f t="shared" si="500"/>
        <v>0</v>
      </c>
      <c r="AZ962" s="301">
        <f t="shared" si="500"/>
        <v>11179908</v>
      </c>
      <c r="BA962" s="301">
        <f t="shared" si="500"/>
        <v>0</v>
      </c>
      <c r="BB962" s="301">
        <f t="shared" si="500"/>
        <v>0</v>
      </c>
      <c r="BC962" s="301">
        <f t="shared" si="500"/>
        <v>0</v>
      </c>
      <c r="BD962" s="301">
        <f t="shared" si="500"/>
        <v>0</v>
      </c>
      <c r="BE962" s="301">
        <f t="shared" si="500"/>
        <v>0</v>
      </c>
      <c r="BF962" s="301">
        <f t="shared" si="500"/>
        <v>0</v>
      </c>
      <c r="BG962" s="301">
        <f t="shared" si="500"/>
        <v>0</v>
      </c>
      <c r="BH962" s="301">
        <f t="shared" si="500"/>
        <v>0</v>
      </c>
      <c r="BI962" s="301">
        <f t="shared" si="500"/>
        <v>0</v>
      </c>
      <c r="BJ962" s="301">
        <f t="shared" si="500"/>
        <v>0</v>
      </c>
      <c r="BK962" s="301">
        <f t="shared" si="500"/>
        <v>0</v>
      </c>
      <c r="BL962" s="301">
        <f t="shared" si="500"/>
        <v>0</v>
      </c>
      <c r="BM962" s="301">
        <f t="shared" si="500"/>
        <v>0</v>
      </c>
      <c r="BN962" s="301">
        <f t="shared" si="500"/>
        <v>0</v>
      </c>
      <c r="BO962" s="301">
        <f t="shared" si="500"/>
        <v>0</v>
      </c>
      <c r="BP962" s="301">
        <f t="shared" si="500"/>
        <v>0</v>
      </c>
      <c r="BQ962" s="301">
        <f t="shared" si="500"/>
        <v>0</v>
      </c>
      <c r="BR962" s="301">
        <f t="shared" ref="BR962:CJ962" si="501">IF(BR927=$E$328,$F$84,0)</f>
        <v>0</v>
      </c>
      <c r="BS962" s="301">
        <f t="shared" si="501"/>
        <v>0</v>
      </c>
      <c r="BT962" s="301">
        <f t="shared" si="501"/>
        <v>0</v>
      </c>
      <c r="BU962" s="301">
        <f t="shared" si="501"/>
        <v>0</v>
      </c>
      <c r="BV962" s="301">
        <f t="shared" si="501"/>
        <v>0</v>
      </c>
      <c r="BW962" s="301">
        <f t="shared" si="501"/>
        <v>0</v>
      </c>
      <c r="BX962" s="301">
        <f t="shared" si="501"/>
        <v>0</v>
      </c>
      <c r="BY962" s="301">
        <f t="shared" si="501"/>
        <v>0</v>
      </c>
      <c r="BZ962" s="301">
        <f t="shared" si="501"/>
        <v>0</v>
      </c>
      <c r="CA962" s="301">
        <f t="shared" si="501"/>
        <v>0</v>
      </c>
      <c r="CB962" s="301">
        <f t="shared" si="501"/>
        <v>0</v>
      </c>
      <c r="CC962" s="301">
        <f t="shared" si="501"/>
        <v>0</v>
      </c>
      <c r="CD962" s="301">
        <f t="shared" si="501"/>
        <v>0</v>
      </c>
      <c r="CE962" s="301">
        <f t="shared" si="501"/>
        <v>0</v>
      </c>
      <c r="CF962" s="301">
        <f t="shared" si="501"/>
        <v>0</v>
      </c>
      <c r="CG962" s="301">
        <f t="shared" si="501"/>
        <v>0</v>
      </c>
      <c r="CH962" s="301">
        <f t="shared" si="501"/>
        <v>0</v>
      </c>
      <c r="CI962" s="301">
        <f t="shared" si="501"/>
        <v>0</v>
      </c>
      <c r="CJ962" s="301">
        <f t="shared" si="501"/>
        <v>0</v>
      </c>
      <c r="CK962" s="301"/>
      <c r="CL962" s="301"/>
      <c r="CM962" s="301"/>
      <c r="CN962" s="301"/>
      <c r="CO962" s="301"/>
      <c r="CP962" s="301"/>
      <c r="CQ962" s="301"/>
      <c r="CR962" s="301"/>
      <c r="CS962" s="301"/>
      <c r="CT962" s="301"/>
      <c r="CU962" s="301"/>
      <c r="CV962" s="301"/>
      <c r="CW962" s="301"/>
      <c r="CX962" s="301"/>
      <c r="CY962" s="301"/>
      <c r="CZ962" s="301"/>
      <c r="DA962" s="301"/>
      <c r="DB962" s="301"/>
      <c r="DC962" s="301"/>
      <c r="DD962" s="301"/>
      <c r="DE962" s="301"/>
      <c r="DF962" s="301"/>
      <c r="DG962" s="301"/>
      <c r="DH962" s="301"/>
      <c r="DI962" s="301"/>
      <c r="DJ962" s="301"/>
      <c r="DK962" s="301"/>
      <c r="DL962" s="301"/>
      <c r="DM962" s="301"/>
      <c r="DN962" s="301"/>
      <c r="DO962" s="301"/>
      <c r="DP962" s="301"/>
      <c r="DQ962" s="301"/>
      <c r="DR962" s="301"/>
      <c r="DS962" s="301"/>
      <c r="DT962" s="301"/>
    </row>
    <row r="963" spans="3:124" s="10" customFormat="1" hidden="1" outlineLevel="1">
      <c r="C963" s="10" t="s">
        <v>486</v>
      </c>
      <c r="D963" s="351"/>
      <c r="E963" s="301">
        <f>E961+E948</f>
        <v>0</v>
      </c>
      <c r="F963" s="301">
        <f t="shared" ref="F963:BQ963" si="502">F961+F948</f>
        <v>0</v>
      </c>
      <c r="G963" s="301">
        <f t="shared" si="502"/>
        <v>0</v>
      </c>
      <c r="H963" s="301">
        <f t="shared" si="502"/>
        <v>0</v>
      </c>
      <c r="I963" s="301">
        <f t="shared" si="502"/>
        <v>0</v>
      </c>
      <c r="J963" s="301">
        <f t="shared" si="502"/>
        <v>0</v>
      </c>
      <c r="K963" s="301">
        <f t="shared" si="502"/>
        <v>0</v>
      </c>
      <c r="L963" s="301">
        <f t="shared" si="502"/>
        <v>0</v>
      </c>
      <c r="M963" s="301">
        <f t="shared" si="502"/>
        <v>0</v>
      </c>
      <c r="N963" s="301">
        <f t="shared" si="502"/>
        <v>0</v>
      </c>
      <c r="O963" s="301">
        <f t="shared" si="502"/>
        <v>0</v>
      </c>
      <c r="P963" s="301">
        <f t="shared" si="502"/>
        <v>0</v>
      </c>
      <c r="Q963" s="301">
        <f t="shared" si="502"/>
        <v>0</v>
      </c>
      <c r="R963" s="301">
        <f t="shared" si="502"/>
        <v>0</v>
      </c>
      <c r="S963" s="301">
        <f t="shared" si="502"/>
        <v>0</v>
      </c>
      <c r="T963" s="301">
        <f t="shared" si="502"/>
        <v>0</v>
      </c>
      <c r="U963" s="301">
        <f t="shared" si="502"/>
        <v>0</v>
      </c>
      <c r="V963" s="301">
        <f t="shared" si="502"/>
        <v>0</v>
      </c>
      <c r="W963" s="301">
        <f t="shared" si="502"/>
        <v>0</v>
      </c>
      <c r="X963" s="301">
        <f t="shared" si="502"/>
        <v>0</v>
      </c>
      <c r="Y963" s="301">
        <f t="shared" si="502"/>
        <v>0</v>
      </c>
      <c r="Z963" s="301">
        <f t="shared" si="502"/>
        <v>0</v>
      </c>
      <c r="AA963" s="301">
        <f t="shared" si="502"/>
        <v>0</v>
      </c>
      <c r="AB963" s="301">
        <f t="shared" si="502"/>
        <v>0</v>
      </c>
      <c r="AC963" s="301">
        <f t="shared" si="502"/>
        <v>0</v>
      </c>
      <c r="AD963" s="301">
        <f t="shared" si="502"/>
        <v>0</v>
      </c>
      <c r="AE963" s="301">
        <f t="shared" si="502"/>
        <v>0</v>
      </c>
      <c r="AF963" s="301">
        <f t="shared" si="502"/>
        <v>0</v>
      </c>
      <c r="AG963" s="301">
        <f t="shared" si="502"/>
        <v>0</v>
      </c>
      <c r="AH963" s="301">
        <f t="shared" si="502"/>
        <v>0</v>
      </c>
      <c r="AI963" s="301">
        <f t="shared" si="502"/>
        <v>0</v>
      </c>
      <c r="AJ963" s="301">
        <f t="shared" si="502"/>
        <v>0</v>
      </c>
      <c r="AK963" s="301">
        <f t="shared" si="502"/>
        <v>0</v>
      </c>
      <c r="AL963" s="301">
        <f t="shared" si="502"/>
        <v>0</v>
      </c>
      <c r="AM963" s="301">
        <f t="shared" si="502"/>
        <v>0</v>
      </c>
      <c r="AN963" s="301">
        <f t="shared" si="502"/>
        <v>0</v>
      </c>
      <c r="AO963" s="301">
        <f t="shared" si="502"/>
        <v>0</v>
      </c>
      <c r="AP963" s="301">
        <f t="shared" si="502"/>
        <v>0</v>
      </c>
      <c r="AQ963" s="301">
        <f t="shared" si="502"/>
        <v>0</v>
      </c>
      <c r="AR963" s="301">
        <f t="shared" si="502"/>
        <v>0</v>
      </c>
      <c r="AS963" s="301">
        <f t="shared" si="502"/>
        <v>0</v>
      </c>
      <c r="AT963" s="301">
        <f t="shared" si="502"/>
        <v>0</v>
      </c>
      <c r="AU963" s="301">
        <f t="shared" si="502"/>
        <v>0</v>
      </c>
      <c r="AV963" s="301">
        <f t="shared" si="502"/>
        <v>0</v>
      </c>
      <c r="AW963" s="301">
        <f t="shared" si="502"/>
        <v>0</v>
      </c>
      <c r="AX963" s="301">
        <f t="shared" si="502"/>
        <v>0</v>
      </c>
      <c r="AY963" s="301">
        <f t="shared" si="502"/>
        <v>0</v>
      </c>
      <c r="AZ963" s="301">
        <f t="shared" ca="1" si="502"/>
        <v>6987050.2905933</v>
      </c>
      <c r="BA963" s="301">
        <f t="shared" si="502"/>
        <v>0</v>
      </c>
      <c r="BB963" s="301">
        <f t="shared" si="502"/>
        <v>0</v>
      </c>
      <c r="BC963" s="301">
        <f t="shared" si="502"/>
        <v>0</v>
      </c>
      <c r="BD963" s="301">
        <f t="shared" si="502"/>
        <v>0</v>
      </c>
      <c r="BE963" s="301">
        <f t="shared" si="502"/>
        <v>0</v>
      </c>
      <c r="BF963" s="301">
        <f t="shared" si="502"/>
        <v>0</v>
      </c>
      <c r="BG963" s="301">
        <f t="shared" si="502"/>
        <v>0</v>
      </c>
      <c r="BH963" s="301">
        <f t="shared" si="502"/>
        <v>0</v>
      </c>
      <c r="BI963" s="301">
        <f t="shared" si="502"/>
        <v>0</v>
      </c>
      <c r="BJ963" s="301">
        <f t="shared" si="502"/>
        <v>0</v>
      </c>
      <c r="BK963" s="301">
        <f t="shared" si="502"/>
        <v>0</v>
      </c>
      <c r="BL963" s="301">
        <f t="shared" si="502"/>
        <v>0</v>
      </c>
      <c r="BM963" s="301">
        <f t="shared" si="502"/>
        <v>0</v>
      </c>
      <c r="BN963" s="301">
        <f t="shared" si="502"/>
        <v>0</v>
      </c>
      <c r="BO963" s="301">
        <f t="shared" si="502"/>
        <v>0</v>
      </c>
      <c r="BP963" s="301">
        <f t="shared" si="502"/>
        <v>0</v>
      </c>
      <c r="BQ963" s="301">
        <f t="shared" si="502"/>
        <v>0</v>
      </c>
      <c r="BR963" s="301">
        <f t="shared" ref="BR963:CJ963" si="503">BR961+BR948</f>
        <v>0</v>
      </c>
      <c r="BS963" s="301">
        <f t="shared" si="503"/>
        <v>0</v>
      </c>
      <c r="BT963" s="301">
        <f t="shared" si="503"/>
        <v>0</v>
      </c>
      <c r="BU963" s="301">
        <f t="shared" si="503"/>
        <v>0</v>
      </c>
      <c r="BV963" s="301">
        <f t="shared" si="503"/>
        <v>0</v>
      </c>
      <c r="BW963" s="301">
        <f t="shared" si="503"/>
        <v>0</v>
      </c>
      <c r="BX963" s="301">
        <f t="shared" si="503"/>
        <v>0</v>
      </c>
      <c r="BY963" s="301">
        <f t="shared" si="503"/>
        <v>0</v>
      </c>
      <c r="BZ963" s="301">
        <f t="shared" si="503"/>
        <v>0</v>
      </c>
      <c r="CA963" s="301">
        <f t="shared" si="503"/>
        <v>0</v>
      </c>
      <c r="CB963" s="301">
        <f t="shared" si="503"/>
        <v>0</v>
      </c>
      <c r="CC963" s="301">
        <f t="shared" si="503"/>
        <v>0</v>
      </c>
      <c r="CD963" s="301">
        <f t="shared" si="503"/>
        <v>0</v>
      </c>
      <c r="CE963" s="301">
        <f t="shared" si="503"/>
        <v>0</v>
      </c>
      <c r="CF963" s="301">
        <f t="shared" si="503"/>
        <v>0</v>
      </c>
      <c r="CG963" s="301">
        <f t="shared" si="503"/>
        <v>0</v>
      </c>
      <c r="CH963" s="301">
        <f t="shared" si="503"/>
        <v>0</v>
      </c>
      <c r="CI963" s="301">
        <f t="shared" si="503"/>
        <v>0</v>
      </c>
      <c r="CJ963" s="301">
        <f t="shared" si="503"/>
        <v>0</v>
      </c>
      <c r="CK963" s="301"/>
      <c r="CL963" s="301"/>
      <c r="CM963" s="301"/>
      <c r="CN963" s="301"/>
      <c r="CO963" s="301"/>
      <c r="CP963" s="301"/>
      <c r="CQ963" s="301"/>
      <c r="CR963" s="301"/>
      <c r="CS963" s="301"/>
      <c r="CT963" s="301"/>
      <c r="CU963" s="301"/>
      <c r="CV963" s="301"/>
      <c r="CW963" s="301"/>
      <c r="CX963" s="301"/>
      <c r="CY963" s="301"/>
      <c r="CZ963" s="301"/>
      <c r="DA963" s="301"/>
      <c r="DB963" s="301"/>
      <c r="DC963" s="301"/>
      <c r="DD963" s="301"/>
      <c r="DE963" s="301"/>
      <c r="DF963" s="301"/>
      <c r="DG963" s="301"/>
      <c r="DH963" s="301"/>
      <c r="DI963" s="301"/>
      <c r="DJ963" s="301"/>
      <c r="DK963" s="301"/>
      <c r="DL963" s="301"/>
      <c r="DM963" s="301"/>
      <c r="DN963" s="301"/>
      <c r="DO963" s="301"/>
      <c r="DP963" s="301"/>
      <c r="DQ963" s="301"/>
      <c r="DR963" s="301"/>
      <c r="DS963" s="301"/>
      <c r="DT963" s="301"/>
    </row>
    <row r="964" spans="3:124" s="10" customFormat="1" hidden="1" outlineLevel="1">
      <c r="D964" s="351"/>
      <c r="E964" s="302"/>
      <c r="F964" s="301"/>
      <c r="G964" s="304"/>
      <c r="H964" s="301"/>
      <c r="I964" s="301"/>
      <c r="J964" s="301"/>
      <c r="K964" s="301"/>
      <c r="L964" s="301"/>
      <c r="M964" s="301"/>
      <c r="N964" s="301"/>
      <c r="O964" s="4"/>
      <c r="P964" s="4"/>
      <c r="Q964" s="4"/>
      <c r="R964" s="4"/>
      <c r="S964" s="4"/>
      <c r="T964" s="4"/>
      <c r="U964" s="4"/>
      <c r="V964" s="4"/>
      <c r="W964" s="4"/>
      <c r="X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 spans="3:124" s="10" customFormat="1" hidden="1" outlineLevel="1">
      <c r="C965" s="10" t="s">
        <v>326</v>
      </c>
      <c r="D965" s="351"/>
      <c r="E965" s="305">
        <f>D968*(D968&gt;0)</f>
        <v>2235981.5999999996</v>
      </c>
      <c r="F965" s="305">
        <f t="shared" ref="F965:BQ965" ca="1" si="504">E968*(E968&gt;0)</f>
        <v>2235981.5999999996</v>
      </c>
      <c r="G965" s="301">
        <f t="shared" ca="1" si="504"/>
        <v>2235981.5999999996</v>
      </c>
      <c r="H965" s="301">
        <f t="shared" ca="1" si="504"/>
        <v>2235981.5999999996</v>
      </c>
      <c r="I965" s="301">
        <f t="shared" ca="1" si="504"/>
        <v>2235981.5999999996</v>
      </c>
      <c r="J965" s="301">
        <f t="shared" ca="1" si="504"/>
        <v>2235981.5999999996</v>
      </c>
      <c r="K965" s="301">
        <f t="shared" ca="1" si="504"/>
        <v>2235981.5999999996</v>
      </c>
      <c r="L965" s="301">
        <f t="shared" ca="1" si="504"/>
        <v>2235981.5999999996</v>
      </c>
      <c r="M965" s="301">
        <f t="shared" ca="1" si="504"/>
        <v>2235981.5999999996</v>
      </c>
      <c r="N965" s="301">
        <f t="shared" ca="1" si="504"/>
        <v>2235981.5999999996</v>
      </c>
      <c r="O965" s="301">
        <f t="shared" ca="1" si="504"/>
        <v>2235981.5999999996</v>
      </c>
      <c r="P965" s="301">
        <f t="shared" ca="1" si="504"/>
        <v>2235981.5999999996</v>
      </c>
      <c r="Q965" s="301">
        <f t="shared" ca="1" si="504"/>
        <v>2235981.5999999996</v>
      </c>
      <c r="R965" s="301">
        <f t="shared" ca="1" si="504"/>
        <v>2235981.5999999996</v>
      </c>
      <c r="S965" s="301">
        <f t="shared" ca="1" si="504"/>
        <v>2235981.5999999996</v>
      </c>
      <c r="T965" s="301">
        <f t="shared" ca="1" si="504"/>
        <v>2235981.5999999996</v>
      </c>
      <c r="U965" s="301">
        <f t="shared" ca="1" si="504"/>
        <v>2235981.5999999996</v>
      </c>
      <c r="V965" s="301">
        <f t="shared" ca="1" si="504"/>
        <v>2235981.5999999996</v>
      </c>
      <c r="W965" s="301">
        <f t="shared" ca="1" si="504"/>
        <v>2235981.5999999996</v>
      </c>
      <c r="X965" s="301">
        <f t="shared" ca="1" si="504"/>
        <v>2235981.5999999996</v>
      </c>
      <c r="Y965" s="301">
        <f t="shared" ca="1" si="504"/>
        <v>2235981.5999999996</v>
      </c>
      <c r="Z965" s="301">
        <f t="shared" ca="1" si="504"/>
        <v>2235981.5999999996</v>
      </c>
      <c r="AA965" s="301">
        <f t="shared" ca="1" si="504"/>
        <v>2235981.5999999996</v>
      </c>
      <c r="AB965" s="301">
        <f t="shared" ca="1" si="504"/>
        <v>2235981.5999999996</v>
      </c>
      <c r="AC965" s="301">
        <f t="shared" ca="1" si="504"/>
        <v>2235981.5999999996</v>
      </c>
      <c r="AD965" s="301">
        <f t="shared" ca="1" si="504"/>
        <v>2231856.7518228241</v>
      </c>
      <c r="AE965" s="301">
        <f t="shared" ca="1" si="504"/>
        <v>0</v>
      </c>
      <c r="AF965" s="301">
        <f t="shared" ca="1" si="504"/>
        <v>0</v>
      </c>
      <c r="AG965" s="301">
        <f t="shared" ca="1" si="504"/>
        <v>0</v>
      </c>
      <c r="AH965" s="301">
        <f t="shared" ca="1" si="504"/>
        <v>0</v>
      </c>
      <c r="AI965" s="301">
        <f t="shared" ca="1" si="504"/>
        <v>0</v>
      </c>
      <c r="AJ965" s="301">
        <f t="shared" ca="1" si="504"/>
        <v>0</v>
      </c>
      <c r="AK965" s="301">
        <f t="shared" ca="1" si="504"/>
        <v>0</v>
      </c>
      <c r="AL965" s="301">
        <f t="shared" ca="1" si="504"/>
        <v>0</v>
      </c>
      <c r="AM965" s="301">
        <f t="shared" ca="1" si="504"/>
        <v>0</v>
      </c>
      <c r="AN965" s="301">
        <f t="shared" ca="1" si="504"/>
        <v>0</v>
      </c>
      <c r="AO965" s="301">
        <f t="shared" ca="1" si="504"/>
        <v>0</v>
      </c>
      <c r="AP965" s="301">
        <f t="shared" ca="1" si="504"/>
        <v>0</v>
      </c>
      <c r="AQ965" s="301">
        <f t="shared" ca="1" si="504"/>
        <v>0</v>
      </c>
      <c r="AR965" s="301">
        <f t="shared" ca="1" si="504"/>
        <v>0</v>
      </c>
      <c r="AS965" s="301">
        <f t="shared" ca="1" si="504"/>
        <v>0</v>
      </c>
      <c r="AT965" s="301">
        <f t="shared" ca="1" si="504"/>
        <v>0</v>
      </c>
      <c r="AU965" s="301">
        <f t="shared" ca="1" si="504"/>
        <v>0</v>
      </c>
      <c r="AV965" s="301">
        <f t="shared" ca="1" si="504"/>
        <v>0</v>
      </c>
      <c r="AW965" s="301">
        <f t="shared" ca="1" si="504"/>
        <v>0</v>
      </c>
      <c r="AX965" s="301">
        <f t="shared" ca="1" si="504"/>
        <v>0</v>
      </c>
      <c r="AY965" s="301">
        <f t="shared" ca="1" si="504"/>
        <v>0</v>
      </c>
      <c r="AZ965" s="301">
        <f t="shared" ca="1" si="504"/>
        <v>0</v>
      </c>
      <c r="BA965" s="301">
        <f t="shared" ca="1" si="504"/>
        <v>0</v>
      </c>
      <c r="BB965" s="301">
        <f t="shared" ca="1" si="504"/>
        <v>0</v>
      </c>
      <c r="BC965" s="301">
        <f t="shared" ca="1" si="504"/>
        <v>0</v>
      </c>
      <c r="BD965" s="301">
        <f t="shared" ca="1" si="504"/>
        <v>0</v>
      </c>
      <c r="BE965" s="301">
        <f t="shared" ca="1" si="504"/>
        <v>0</v>
      </c>
      <c r="BF965" s="301">
        <f t="shared" ca="1" si="504"/>
        <v>0</v>
      </c>
      <c r="BG965" s="301">
        <f t="shared" ca="1" si="504"/>
        <v>0</v>
      </c>
      <c r="BH965" s="301">
        <f t="shared" ca="1" si="504"/>
        <v>0</v>
      </c>
      <c r="BI965" s="301">
        <f t="shared" ca="1" si="504"/>
        <v>0</v>
      </c>
      <c r="BJ965" s="301">
        <f t="shared" ca="1" si="504"/>
        <v>0</v>
      </c>
      <c r="BK965" s="301">
        <f t="shared" ca="1" si="504"/>
        <v>0</v>
      </c>
      <c r="BL965" s="301">
        <f t="shared" ca="1" si="504"/>
        <v>0</v>
      </c>
      <c r="BM965" s="301">
        <f t="shared" ca="1" si="504"/>
        <v>0</v>
      </c>
      <c r="BN965" s="301">
        <f t="shared" ca="1" si="504"/>
        <v>0</v>
      </c>
      <c r="BO965" s="301">
        <f t="shared" ca="1" si="504"/>
        <v>0</v>
      </c>
      <c r="BP965" s="301">
        <f t="shared" ca="1" si="504"/>
        <v>0</v>
      </c>
      <c r="BQ965" s="301">
        <f t="shared" ca="1" si="504"/>
        <v>0</v>
      </c>
      <c r="BR965" s="301">
        <f t="shared" ref="BR965:BX965" ca="1" si="505">BQ968*(BQ968&gt;0)</f>
        <v>0</v>
      </c>
      <c r="BS965" s="301">
        <f t="shared" ca="1" si="505"/>
        <v>0</v>
      </c>
      <c r="BT965" s="301">
        <f t="shared" ca="1" si="505"/>
        <v>0</v>
      </c>
      <c r="BU965" s="301">
        <f t="shared" ca="1" si="505"/>
        <v>0</v>
      </c>
      <c r="BV965" s="301">
        <f t="shared" ca="1" si="505"/>
        <v>0</v>
      </c>
      <c r="BW965" s="301">
        <f t="shared" ca="1" si="505"/>
        <v>0</v>
      </c>
      <c r="BX965" s="301">
        <f t="shared" ca="1" si="505"/>
        <v>0</v>
      </c>
      <c r="BY965" s="301">
        <f t="shared" ref="BY965" ca="1" si="506">BX968*(BX968&gt;0)</f>
        <v>0</v>
      </c>
      <c r="BZ965" s="301">
        <f t="shared" ref="BZ965" ca="1" si="507">BY968*(BY968&gt;0)</f>
        <v>0</v>
      </c>
      <c r="CA965" s="301">
        <f t="shared" ref="CA965" ca="1" si="508">BZ968*(BZ968&gt;0)</f>
        <v>0</v>
      </c>
      <c r="CB965" s="301">
        <f t="shared" ref="CB965" ca="1" si="509">CA968*(CA968&gt;0)</f>
        <v>0</v>
      </c>
      <c r="CC965" s="301">
        <f t="shared" ref="CC965" ca="1" si="510">CB968*(CB968&gt;0)</f>
        <v>0</v>
      </c>
      <c r="CD965" s="301">
        <f t="shared" ref="CD965" ca="1" si="511">CC968*(CC968&gt;0)</f>
        <v>0</v>
      </c>
      <c r="CE965" s="301">
        <f t="shared" ref="CE965" ca="1" si="512">CD968*(CD968&gt;0)</f>
        <v>0</v>
      </c>
      <c r="CF965" s="301">
        <f t="shared" ref="CF965" ca="1" si="513">CE968*(CE968&gt;0)</f>
        <v>0</v>
      </c>
      <c r="CG965" s="301">
        <f t="shared" ref="CG965" ca="1" si="514">CF968*(CF968&gt;0)</f>
        <v>0</v>
      </c>
      <c r="CH965" s="301">
        <f t="shared" ref="CH965" ca="1" si="515">CG968*(CG968&gt;0)</f>
        <v>0</v>
      </c>
      <c r="CI965" s="301">
        <f t="shared" ref="CI965" ca="1" si="516">CH968*(CH968&gt;0)</f>
        <v>0</v>
      </c>
      <c r="CJ965" s="301">
        <f t="shared" ref="CJ965" ca="1" si="517">CI968*(CI968&gt;0)</f>
        <v>0</v>
      </c>
      <c r="CK965" s="301"/>
      <c r="CL965" s="301"/>
      <c r="CM965" s="301"/>
      <c r="CN965" s="301"/>
      <c r="CO965" s="301"/>
      <c r="CP965" s="301"/>
      <c r="CQ965" s="301"/>
      <c r="CR965" s="301"/>
      <c r="CS965" s="301"/>
      <c r="CT965" s="301"/>
      <c r="CU965" s="301"/>
      <c r="CV965" s="301"/>
      <c r="CW965" s="301"/>
      <c r="CX965" s="301"/>
      <c r="CY965" s="301"/>
      <c r="CZ965" s="301"/>
      <c r="DA965" s="301"/>
      <c r="DB965" s="301"/>
      <c r="DC965" s="301"/>
      <c r="DD965" s="301"/>
      <c r="DE965" s="301"/>
      <c r="DF965" s="301"/>
      <c r="DG965" s="301"/>
      <c r="DH965" s="301"/>
      <c r="DI965" s="301"/>
      <c r="DJ965" s="301"/>
      <c r="DK965" s="301"/>
      <c r="DL965" s="301"/>
      <c r="DM965" s="301"/>
      <c r="DN965" s="301"/>
      <c r="DO965" s="301"/>
      <c r="DP965" s="301"/>
      <c r="DQ965" s="301"/>
      <c r="DR965" s="301"/>
      <c r="DS965" s="301"/>
      <c r="DT965" s="301"/>
    </row>
    <row r="966" spans="3:124" s="10" customFormat="1" hidden="1" outlineLevel="1">
      <c r="C966" s="10" t="s">
        <v>39</v>
      </c>
      <c r="D966" s="351"/>
      <c r="E966" s="411">
        <f t="shared" ref="E966:BK966" ca="1" si="518">-(E957+E961)*(E957&gt;0)+E948</f>
        <v>0</v>
      </c>
      <c r="F966" s="412">
        <f t="shared" ca="1" si="518"/>
        <v>0</v>
      </c>
      <c r="G966" s="412">
        <f t="shared" ca="1" si="518"/>
        <v>0</v>
      </c>
      <c r="H966" s="412">
        <f t="shared" ca="1" si="518"/>
        <v>0</v>
      </c>
      <c r="I966" s="412">
        <f t="shared" ca="1" si="518"/>
        <v>0</v>
      </c>
      <c r="J966" s="412">
        <f t="shared" ca="1" si="518"/>
        <v>0</v>
      </c>
      <c r="K966" s="412">
        <f t="shared" ca="1" si="518"/>
        <v>0</v>
      </c>
      <c r="L966" s="412">
        <f t="shared" ca="1" si="518"/>
        <v>0</v>
      </c>
      <c r="M966" s="412">
        <f t="shared" ca="1" si="518"/>
        <v>0</v>
      </c>
      <c r="N966" s="412">
        <f t="shared" ca="1" si="518"/>
        <v>0</v>
      </c>
      <c r="O966" s="412">
        <f t="shared" ca="1" si="518"/>
        <v>0</v>
      </c>
      <c r="P966" s="412">
        <f t="shared" ca="1" si="518"/>
        <v>0</v>
      </c>
      <c r="Q966" s="412">
        <f t="shared" ca="1" si="518"/>
        <v>0</v>
      </c>
      <c r="R966" s="412">
        <f t="shared" ca="1" si="518"/>
        <v>0</v>
      </c>
      <c r="S966" s="412">
        <f t="shared" ca="1" si="518"/>
        <v>0</v>
      </c>
      <c r="T966" s="412">
        <f t="shared" ca="1" si="518"/>
        <v>0</v>
      </c>
      <c r="U966" s="412">
        <f t="shared" ca="1" si="518"/>
        <v>0</v>
      </c>
      <c r="V966" s="412">
        <f t="shared" ca="1" si="518"/>
        <v>0</v>
      </c>
      <c r="W966" s="412">
        <f t="shared" ca="1" si="518"/>
        <v>0</v>
      </c>
      <c r="X966" s="412">
        <f t="shared" ca="1" si="518"/>
        <v>0</v>
      </c>
      <c r="Y966" s="412">
        <f t="shared" ca="1" si="518"/>
        <v>0</v>
      </c>
      <c r="Z966" s="412">
        <f t="shared" ca="1" si="518"/>
        <v>0</v>
      </c>
      <c r="AA966" s="412">
        <f t="shared" ca="1" si="518"/>
        <v>0</v>
      </c>
      <c r="AB966" s="412">
        <f t="shared" ca="1" si="518"/>
        <v>0</v>
      </c>
      <c r="AC966" s="412">
        <f t="shared" si="518"/>
        <v>-4124.8481771755032</v>
      </c>
      <c r="AD966" s="412">
        <f t="shared" ca="1" si="518"/>
        <v>-2800180.9974378552</v>
      </c>
      <c r="AE966" s="412">
        <f t="shared" ca="1" si="518"/>
        <v>0</v>
      </c>
      <c r="AF966" s="412">
        <f t="shared" ca="1" si="518"/>
        <v>0</v>
      </c>
      <c r="AG966" s="412">
        <f t="shared" ca="1" si="518"/>
        <v>0</v>
      </c>
      <c r="AH966" s="412">
        <f t="shared" ca="1" si="518"/>
        <v>0</v>
      </c>
      <c r="AI966" s="412">
        <f t="shared" ca="1" si="518"/>
        <v>0</v>
      </c>
      <c r="AJ966" s="412">
        <f t="shared" ca="1" si="518"/>
        <v>0</v>
      </c>
      <c r="AK966" s="412">
        <f t="shared" ca="1" si="518"/>
        <v>0</v>
      </c>
      <c r="AL966" s="412">
        <f t="shared" ca="1" si="518"/>
        <v>0</v>
      </c>
      <c r="AM966" s="412">
        <f t="shared" ca="1" si="518"/>
        <v>0</v>
      </c>
      <c r="AN966" s="412">
        <f t="shared" ca="1" si="518"/>
        <v>0</v>
      </c>
      <c r="AO966" s="412">
        <f t="shared" ca="1" si="518"/>
        <v>0</v>
      </c>
      <c r="AP966" s="412">
        <f t="shared" ca="1" si="518"/>
        <v>0</v>
      </c>
      <c r="AQ966" s="412">
        <f t="shared" ca="1" si="518"/>
        <v>0</v>
      </c>
      <c r="AR966" s="412">
        <f t="shared" ca="1" si="518"/>
        <v>0</v>
      </c>
      <c r="AS966" s="412">
        <f t="shared" ca="1" si="518"/>
        <v>0</v>
      </c>
      <c r="AT966" s="412">
        <f t="shared" ca="1" si="518"/>
        <v>0</v>
      </c>
      <c r="AU966" s="412">
        <f t="shared" ca="1" si="518"/>
        <v>0</v>
      </c>
      <c r="AV966" s="412">
        <f t="shared" ca="1" si="518"/>
        <v>0</v>
      </c>
      <c r="AW966" s="412">
        <f t="shared" ca="1" si="518"/>
        <v>0</v>
      </c>
      <c r="AX966" s="412">
        <f t="shared" ca="1" si="518"/>
        <v>0</v>
      </c>
      <c r="AY966" s="412">
        <f t="shared" ca="1" si="518"/>
        <v>0</v>
      </c>
      <c r="AZ966" s="412">
        <f t="shared" ca="1" si="518"/>
        <v>-11247664.420677647</v>
      </c>
      <c r="BA966" s="412">
        <f t="shared" ca="1" si="518"/>
        <v>0</v>
      </c>
      <c r="BB966" s="412">
        <f t="shared" ca="1" si="518"/>
        <v>0</v>
      </c>
      <c r="BC966" s="412">
        <f t="shared" ca="1" si="518"/>
        <v>0</v>
      </c>
      <c r="BD966" s="412">
        <f t="shared" ca="1" si="518"/>
        <v>0</v>
      </c>
      <c r="BE966" s="412">
        <f t="shared" ca="1" si="518"/>
        <v>0</v>
      </c>
      <c r="BF966" s="412">
        <f t="shared" ca="1" si="518"/>
        <v>0</v>
      </c>
      <c r="BG966" s="412">
        <f t="shared" ca="1" si="518"/>
        <v>0</v>
      </c>
      <c r="BH966" s="412">
        <f t="shared" ca="1" si="518"/>
        <v>0</v>
      </c>
      <c r="BI966" s="412">
        <f t="shared" ca="1" si="518"/>
        <v>0</v>
      </c>
      <c r="BJ966" s="412">
        <f t="shared" ca="1" si="518"/>
        <v>0</v>
      </c>
      <c r="BK966" s="412">
        <f t="shared" ca="1" si="518"/>
        <v>0</v>
      </c>
      <c r="BL966" s="412">
        <f ca="1">-(BL957+BL961)*(BL957&gt;0)+BL948</f>
        <v>0</v>
      </c>
      <c r="BM966" s="412">
        <f t="shared" ref="BM966:CJ966" ca="1" si="519">-(BM957+BM961)*(BM957&gt;0)+BM948</f>
        <v>0</v>
      </c>
      <c r="BN966" s="412">
        <f t="shared" ca="1" si="519"/>
        <v>0</v>
      </c>
      <c r="BO966" s="412">
        <f t="shared" ca="1" si="519"/>
        <v>0</v>
      </c>
      <c r="BP966" s="412">
        <f t="shared" ca="1" si="519"/>
        <v>0</v>
      </c>
      <c r="BQ966" s="412">
        <f t="shared" ca="1" si="519"/>
        <v>0</v>
      </c>
      <c r="BR966" s="412">
        <f t="shared" ca="1" si="519"/>
        <v>0</v>
      </c>
      <c r="BS966" s="412">
        <f t="shared" ca="1" si="519"/>
        <v>0</v>
      </c>
      <c r="BT966" s="412">
        <f t="shared" ca="1" si="519"/>
        <v>0</v>
      </c>
      <c r="BU966" s="412">
        <f t="shared" ca="1" si="519"/>
        <v>0</v>
      </c>
      <c r="BV966" s="412">
        <f t="shared" ca="1" si="519"/>
        <v>0</v>
      </c>
      <c r="BW966" s="412">
        <f t="shared" ca="1" si="519"/>
        <v>0</v>
      </c>
      <c r="BX966" s="412">
        <f t="shared" ca="1" si="519"/>
        <v>0</v>
      </c>
      <c r="BY966" s="412">
        <f t="shared" ca="1" si="519"/>
        <v>0</v>
      </c>
      <c r="BZ966" s="412">
        <f t="shared" ca="1" si="519"/>
        <v>0</v>
      </c>
      <c r="CA966" s="412">
        <f t="shared" ca="1" si="519"/>
        <v>0</v>
      </c>
      <c r="CB966" s="412">
        <f t="shared" ca="1" si="519"/>
        <v>0</v>
      </c>
      <c r="CC966" s="412">
        <f t="shared" ca="1" si="519"/>
        <v>0</v>
      </c>
      <c r="CD966" s="412">
        <f t="shared" ca="1" si="519"/>
        <v>0</v>
      </c>
      <c r="CE966" s="412">
        <f t="shared" ca="1" si="519"/>
        <v>0</v>
      </c>
      <c r="CF966" s="412">
        <f t="shared" ca="1" si="519"/>
        <v>0</v>
      </c>
      <c r="CG966" s="412">
        <f t="shared" ca="1" si="519"/>
        <v>0</v>
      </c>
      <c r="CH966" s="412">
        <f t="shared" ca="1" si="519"/>
        <v>0</v>
      </c>
      <c r="CI966" s="412">
        <f t="shared" ca="1" si="519"/>
        <v>0</v>
      </c>
      <c r="CJ966" s="412">
        <f t="shared" ca="1" si="519"/>
        <v>0</v>
      </c>
      <c r="CK966" s="412"/>
      <c r="CL966" s="412"/>
      <c r="CM966" s="412"/>
      <c r="CN966" s="412"/>
      <c r="CO966" s="412"/>
      <c r="CP966" s="412"/>
      <c r="CQ966" s="412"/>
      <c r="CR966" s="412"/>
      <c r="CS966" s="412"/>
      <c r="CT966" s="412"/>
      <c r="CU966" s="412"/>
      <c r="CV966" s="412"/>
      <c r="CW966" s="412"/>
      <c r="CX966" s="412"/>
      <c r="CY966" s="412"/>
      <c r="CZ966" s="412"/>
      <c r="DA966" s="412"/>
      <c r="DB966" s="412"/>
      <c r="DC966" s="412"/>
      <c r="DD966" s="412"/>
      <c r="DE966" s="412"/>
      <c r="DF966" s="412"/>
      <c r="DG966" s="412"/>
      <c r="DH966" s="412"/>
      <c r="DI966" s="412"/>
      <c r="DJ966" s="412"/>
      <c r="DK966" s="412"/>
      <c r="DL966" s="412"/>
      <c r="DM966" s="412"/>
      <c r="DN966" s="412"/>
      <c r="DO966" s="412"/>
      <c r="DP966" s="412"/>
      <c r="DQ966" s="412"/>
      <c r="DR966" s="412"/>
      <c r="DS966" s="412"/>
      <c r="DT966" s="412"/>
    </row>
    <row r="967" spans="3:124" s="10" customFormat="1" hidden="1" outlineLevel="1">
      <c r="C967" s="10" t="s">
        <v>242</v>
      </c>
      <c r="D967" s="351">
        <f>F84-D936-D942-D949</f>
        <v>2235981.5999999996</v>
      </c>
      <c r="E967" s="412">
        <f t="shared" ref="E967:L967" ca="1" si="520">-MAX(E957,E957+D958)*AND(E957&lt;0,E958&lt;=0)</f>
        <v>0</v>
      </c>
      <c r="F967" s="412">
        <f t="shared" ca="1" si="520"/>
        <v>0</v>
      </c>
      <c r="G967" s="412">
        <f t="shared" ca="1" si="520"/>
        <v>0</v>
      </c>
      <c r="H967" s="412">
        <f t="shared" ca="1" si="520"/>
        <v>0</v>
      </c>
      <c r="I967" s="412">
        <f t="shared" ca="1" si="520"/>
        <v>0</v>
      </c>
      <c r="J967" s="412">
        <f t="shared" ca="1" si="520"/>
        <v>0</v>
      </c>
      <c r="K967" s="412">
        <f t="shared" ca="1" si="520"/>
        <v>0</v>
      </c>
      <c r="L967" s="412">
        <f t="shared" ca="1" si="520"/>
        <v>0</v>
      </c>
      <c r="M967" s="412">
        <f ca="1">-MAX(M957,M957+L958)*AND(M957&lt;0,M958&lt;=0)</f>
        <v>0</v>
      </c>
      <c r="N967" s="412">
        <f t="shared" ref="N967:BY967" ca="1" si="521">-MAX(N957,N957+M958)*AND(N957&lt;0,N958&lt;=0)</f>
        <v>0</v>
      </c>
      <c r="O967" s="412">
        <f t="shared" ca="1" si="521"/>
        <v>0</v>
      </c>
      <c r="P967" s="412">
        <f t="shared" ca="1" si="521"/>
        <v>0</v>
      </c>
      <c r="Q967" s="412">
        <f t="shared" ca="1" si="521"/>
        <v>0</v>
      </c>
      <c r="R967" s="412">
        <f t="shared" ca="1" si="521"/>
        <v>0</v>
      </c>
      <c r="S967" s="412">
        <f t="shared" ca="1" si="521"/>
        <v>0</v>
      </c>
      <c r="T967" s="412">
        <f t="shared" ca="1" si="521"/>
        <v>0</v>
      </c>
      <c r="U967" s="412">
        <f t="shared" ca="1" si="521"/>
        <v>0</v>
      </c>
      <c r="V967" s="412">
        <f t="shared" ca="1" si="521"/>
        <v>0</v>
      </c>
      <c r="W967" s="412">
        <f t="shared" ca="1" si="521"/>
        <v>0</v>
      </c>
      <c r="X967" s="412">
        <f t="shared" ca="1" si="521"/>
        <v>0</v>
      </c>
      <c r="Y967" s="412">
        <f t="shared" ca="1" si="521"/>
        <v>0</v>
      </c>
      <c r="Z967" s="412">
        <f t="shared" ca="1" si="521"/>
        <v>0</v>
      </c>
      <c r="AA967" s="412">
        <f t="shared" ca="1" si="521"/>
        <v>0</v>
      </c>
      <c r="AB967" s="412">
        <f t="shared" ca="1" si="521"/>
        <v>0</v>
      </c>
      <c r="AC967" s="412">
        <f t="shared" ca="1" si="521"/>
        <v>0</v>
      </c>
      <c r="AD967" s="412">
        <f t="shared" ca="1" si="521"/>
        <v>0</v>
      </c>
      <c r="AE967" s="412">
        <f t="shared" ca="1" si="521"/>
        <v>0</v>
      </c>
      <c r="AF967" s="412">
        <f t="shared" ca="1" si="521"/>
        <v>0</v>
      </c>
      <c r="AG967" s="412">
        <f t="shared" ca="1" si="521"/>
        <v>0</v>
      </c>
      <c r="AH967" s="412">
        <f t="shared" ca="1" si="521"/>
        <v>0</v>
      </c>
      <c r="AI967" s="412">
        <f t="shared" ca="1" si="521"/>
        <v>0</v>
      </c>
      <c r="AJ967" s="412">
        <f t="shared" ca="1" si="521"/>
        <v>0</v>
      </c>
      <c r="AK967" s="412">
        <f t="shared" ca="1" si="521"/>
        <v>0</v>
      </c>
      <c r="AL967" s="412">
        <f t="shared" ca="1" si="521"/>
        <v>0</v>
      </c>
      <c r="AM967" s="412">
        <f t="shared" ca="1" si="521"/>
        <v>0</v>
      </c>
      <c r="AN967" s="412">
        <f t="shared" ca="1" si="521"/>
        <v>0</v>
      </c>
      <c r="AO967" s="412">
        <f t="shared" ca="1" si="521"/>
        <v>0</v>
      </c>
      <c r="AP967" s="412">
        <f t="shared" ca="1" si="521"/>
        <v>0</v>
      </c>
      <c r="AQ967" s="412">
        <f t="shared" ca="1" si="521"/>
        <v>0</v>
      </c>
      <c r="AR967" s="412">
        <f t="shared" ca="1" si="521"/>
        <v>0</v>
      </c>
      <c r="AS967" s="412">
        <f t="shared" ca="1" si="521"/>
        <v>0</v>
      </c>
      <c r="AT967" s="412">
        <f t="shared" ca="1" si="521"/>
        <v>0</v>
      </c>
      <c r="AU967" s="412">
        <f t="shared" ca="1" si="521"/>
        <v>0</v>
      </c>
      <c r="AV967" s="412">
        <f t="shared" ca="1" si="521"/>
        <v>0</v>
      </c>
      <c r="AW967" s="412">
        <f t="shared" ca="1" si="521"/>
        <v>0</v>
      </c>
      <c r="AX967" s="412">
        <f t="shared" ca="1" si="521"/>
        <v>0</v>
      </c>
      <c r="AY967" s="412">
        <f t="shared" ca="1" si="521"/>
        <v>0</v>
      </c>
      <c r="AZ967" s="412">
        <f t="shared" ca="1" si="521"/>
        <v>0</v>
      </c>
      <c r="BA967" s="412">
        <f t="shared" ca="1" si="521"/>
        <v>0</v>
      </c>
      <c r="BB967" s="412">
        <f t="shared" ca="1" si="521"/>
        <v>0</v>
      </c>
      <c r="BC967" s="412">
        <f t="shared" ca="1" si="521"/>
        <v>0</v>
      </c>
      <c r="BD967" s="412">
        <f t="shared" ca="1" si="521"/>
        <v>0</v>
      </c>
      <c r="BE967" s="412">
        <f t="shared" ca="1" si="521"/>
        <v>0</v>
      </c>
      <c r="BF967" s="412">
        <f t="shared" ca="1" si="521"/>
        <v>0</v>
      </c>
      <c r="BG967" s="412">
        <f t="shared" ca="1" si="521"/>
        <v>0</v>
      </c>
      <c r="BH967" s="412">
        <f t="shared" ca="1" si="521"/>
        <v>0</v>
      </c>
      <c r="BI967" s="412">
        <f t="shared" ca="1" si="521"/>
        <v>0</v>
      </c>
      <c r="BJ967" s="412">
        <f t="shared" ca="1" si="521"/>
        <v>0</v>
      </c>
      <c r="BK967" s="412">
        <f t="shared" ca="1" si="521"/>
        <v>0</v>
      </c>
      <c r="BL967" s="412">
        <f t="shared" ca="1" si="521"/>
        <v>0</v>
      </c>
      <c r="BM967" s="412">
        <f t="shared" ca="1" si="521"/>
        <v>0</v>
      </c>
      <c r="BN967" s="412">
        <f t="shared" ca="1" si="521"/>
        <v>0</v>
      </c>
      <c r="BO967" s="412">
        <f t="shared" ca="1" si="521"/>
        <v>0</v>
      </c>
      <c r="BP967" s="412">
        <f t="shared" ca="1" si="521"/>
        <v>0</v>
      </c>
      <c r="BQ967" s="412">
        <f t="shared" ca="1" si="521"/>
        <v>0</v>
      </c>
      <c r="BR967" s="412">
        <f t="shared" ca="1" si="521"/>
        <v>0</v>
      </c>
      <c r="BS967" s="412">
        <f t="shared" ca="1" si="521"/>
        <v>0</v>
      </c>
      <c r="BT967" s="412">
        <f t="shared" ca="1" si="521"/>
        <v>0</v>
      </c>
      <c r="BU967" s="412">
        <f t="shared" ca="1" si="521"/>
        <v>0</v>
      </c>
      <c r="BV967" s="412">
        <f t="shared" ca="1" si="521"/>
        <v>0</v>
      </c>
      <c r="BW967" s="412">
        <f t="shared" ca="1" si="521"/>
        <v>0</v>
      </c>
      <c r="BX967" s="412">
        <f t="shared" ca="1" si="521"/>
        <v>0</v>
      </c>
      <c r="BY967" s="412">
        <f t="shared" ca="1" si="521"/>
        <v>0</v>
      </c>
      <c r="BZ967" s="412">
        <f t="shared" ref="BZ967:CJ967" ca="1" si="522">-MAX(BZ957,BZ957+BY958)*AND(BZ957&lt;0,BZ958&lt;=0)</f>
        <v>0</v>
      </c>
      <c r="CA967" s="412">
        <f t="shared" ca="1" si="522"/>
        <v>0</v>
      </c>
      <c r="CB967" s="412">
        <f t="shared" ca="1" si="522"/>
        <v>0</v>
      </c>
      <c r="CC967" s="412">
        <f t="shared" ca="1" si="522"/>
        <v>0</v>
      </c>
      <c r="CD967" s="412">
        <f t="shared" ca="1" si="522"/>
        <v>0</v>
      </c>
      <c r="CE967" s="412">
        <f t="shared" ca="1" si="522"/>
        <v>0</v>
      </c>
      <c r="CF967" s="412">
        <f t="shared" ca="1" si="522"/>
        <v>0</v>
      </c>
      <c r="CG967" s="412">
        <f t="shared" ca="1" si="522"/>
        <v>0</v>
      </c>
      <c r="CH967" s="412">
        <f t="shared" ca="1" si="522"/>
        <v>0</v>
      </c>
      <c r="CI967" s="412">
        <f t="shared" ca="1" si="522"/>
        <v>0</v>
      </c>
      <c r="CJ967" s="412">
        <f t="shared" ca="1" si="522"/>
        <v>0</v>
      </c>
      <c r="CK967" s="412"/>
      <c r="CL967" s="412"/>
      <c r="CM967" s="412"/>
      <c r="CN967" s="412"/>
      <c r="CO967" s="412"/>
      <c r="CP967" s="412"/>
      <c r="CQ967" s="412"/>
      <c r="CR967" s="412"/>
      <c r="CS967" s="412"/>
      <c r="CT967" s="412"/>
      <c r="CU967" s="412"/>
      <c r="CV967" s="412"/>
      <c r="CW967" s="412"/>
      <c r="CX967" s="412"/>
      <c r="CY967" s="412"/>
      <c r="CZ967" s="412"/>
      <c r="DA967" s="412"/>
      <c r="DB967" s="412"/>
      <c r="DC967" s="412"/>
      <c r="DD967" s="412"/>
      <c r="DE967" s="412"/>
      <c r="DF967" s="412"/>
      <c r="DG967" s="412"/>
      <c r="DH967" s="412"/>
      <c r="DI967" s="412"/>
      <c r="DJ967" s="412"/>
      <c r="DK967" s="412"/>
      <c r="DL967" s="412"/>
      <c r="DM967" s="412"/>
      <c r="DN967" s="412"/>
      <c r="DO967" s="412"/>
      <c r="DP967" s="412"/>
      <c r="DQ967" s="412"/>
      <c r="DR967" s="412"/>
      <c r="DS967" s="412"/>
      <c r="DT967" s="412"/>
    </row>
    <row r="968" spans="3:124" s="10" customFormat="1" hidden="1" outlineLevel="1">
      <c r="C968" s="10" t="s">
        <v>327</v>
      </c>
      <c r="D968" s="351">
        <f>SUM(D965:D967)</f>
        <v>2235981.5999999996</v>
      </c>
      <c r="E968" s="305">
        <f ca="1">SUM(E965:E967)</f>
        <v>2235981.5999999996</v>
      </c>
      <c r="F968" s="305">
        <f t="shared" ref="F968:BQ968" ca="1" si="523">SUM(F965:F967)</f>
        <v>2235981.5999999996</v>
      </c>
      <c r="G968" s="305">
        <f t="shared" ca="1" si="523"/>
        <v>2235981.5999999996</v>
      </c>
      <c r="H968" s="305">
        <f t="shared" ca="1" si="523"/>
        <v>2235981.5999999996</v>
      </c>
      <c r="I968" s="305">
        <f t="shared" ca="1" si="523"/>
        <v>2235981.5999999996</v>
      </c>
      <c r="J968" s="305">
        <f t="shared" ca="1" si="523"/>
        <v>2235981.5999999996</v>
      </c>
      <c r="K968" s="305">
        <f t="shared" ca="1" si="523"/>
        <v>2235981.5999999996</v>
      </c>
      <c r="L968" s="305">
        <f t="shared" ca="1" si="523"/>
        <v>2235981.5999999996</v>
      </c>
      <c r="M968" s="305">
        <f t="shared" ca="1" si="523"/>
        <v>2235981.5999999996</v>
      </c>
      <c r="N968" s="305">
        <f t="shared" ca="1" si="523"/>
        <v>2235981.5999999996</v>
      </c>
      <c r="O968" s="305">
        <f t="shared" ca="1" si="523"/>
        <v>2235981.5999999996</v>
      </c>
      <c r="P968" s="305">
        <f t="shared" ca="1" si="523"/>
        <v>2235981.5999999996</v>
      </c>
      <c r="Q968" s="305">
        <f t="shared" ca="1" si="523"/>
        <v>2235981.5999999996</v>
      </c>
      <c r="R968" s="305">
        <f t="shared" ca="1" si="523"/>
        <v>2235981.5999999996</v>
      </c>
      <c r="S968" s="305">
        <f t="shared" ca="1" si="523"/>
        <v>2235981.5999999996</v>
      </c>
      <c r="T968" s="305">
        <f t="shared" ca="1" si="523"/>
        <v>2235981.5999999996</v>
      </c>
      <c r="U968" s="305">
        <f t="shared" ca="1" si="523"/>
        <v>2235981.5999999996</v>
      </c>
      <c r="V968" s="305">
        <f t="shared" ca="1" si="523"/>
        <v>2235981.5999999996</v>
      </c>
      <c r="W968" s="305">
        <f t="shared" ca="1" si="523"/>
        <v>2235981.5999999996</v>
      </c>
      <c r="X968" s="305">
        <f t="shared" ca="1" si="523"/>
        <v>2235981.5999999996</v>
      </c>
      <c r="Y968" s="305">
        <f t="shared" ca="1" si="523"/>
        <v>2235981.5999999996</v>
      </c>
      <c r="Z968" s="305">
        <f t="shared" ca="1" si="523"/>
        <v>2235981.5999999996</v>
      </c>
      <c r="AA968" s="305">
        <f t="shared" ca="1" si="523"/>
        <v>2235981.5999999996</v>
      </c>
      <c r="AB968" s="305">
        <f t="shared" ca="1" si="523"/>
        <v>2235981.5999999996</v>
      </c>
      <c r="AC968" s="305">
        <f t="shared" ca="1" si="523"/>
        <v>2231856.7518228241</v>
      </c>
      <c r="AD968" s="305">
        <f t="shared" ca="1" si="523"/>
        <v>-568324.2456150311</v>
      </c>
      <c r="AE968" s="305">
        <f t="shared" ca="1" si="523"/>
        <v>0</v>
      </c>
      <c r="AF968" s="305">
        <f t="shared" ca="1" si="523"/>
        <v>0</v>
      </c>
      <c r="AG968" s="305">
        <f t="shared" ca="1" si="523"/>
        <v>0</v>
      </c>
      <c r="AH968" s="305">
        <f t="shared" ca="1" si="523"/>
        <v>0</v>
      </c>
      <c r="AI968" s="305">
        <f t="shared" ca="1" si="523"/>
        <v>0</v>
      </c>
      <c r="AJ968" s="305">
        <f t="shared" ca="1" si="523"/>
        <v>0</v>
      </c>
      <c r="AK968" s="305">
        <f t="shared" ca="1" si="523"/>
        <v>0</v>
      </c>
      <c r="AL968" s="305">
        <f t="shared" ca="1" si="523"/>
        <v>0</v>
      </c>
      <c r="AM968" s="305">
        <f t="shared" ca="1" si="523"/>
        <v>0</v>
      </c>
      <c r="AN968" s="305">
        <f t="shared" ca="1" si="523"/>
        <v>0</v>
      </c>
      <c r="AO968" s="305">
        <f t="shared" ca="1" si="523"/>
        <v>0</v>
      </c>
      <c r="AP968" s="305">
        <f t="shared" ca="1" si="523"/>
        <v>0</v>
      </c>
      <c r="AQ968" s="305">
        <f t="shared" ca="1" si="523"/>
        <v>0</v>
      </c>
      <c r="AR968" s="305">
        <f t="shared" ca="1" si="523"/>
        <v>0</v>
      </c>
      <c r="AS968" s="305">
        <f t="shared" ca="1" si="523"/>
        <v>0</v>
      </c>
      <c r="AT968" s="305">
        <f t="shared" ca="1" si="523"/>
        <v>0</v>
      </c>
      <c r="AU968" s="305">
        <f t="shared" ca="1" si="523"/>
        <v>0</v>
      </c>
      <c r="AV968" s="305">
        <f t="shared" ca="1" si="523"/>
        <v>0</v>
      </c>
      <c r="AW968" s="305">
        <f t="shared" ca="1" si="523"/>
        <v>0</v>
      </c>
      <c r="AX968" s="305">
        <f t="shared" ca="1" si="523"/>
        <v>0</v>
      </c>
      <c r="AY968" s="305">
        <f t="shared" ca="1" si="523"/>
        <v>0</v>
      </c>
      <c r="AZ968" s="305">
        <f t="shared" ca="1" si="523"/>
        <v>-11247664.420677647</v>
      </c>
      <c r="BA968" s="305">
        <f t="shared" ca="1" si="523"/>
        <v>0</v>
      </c>
      <c r="BB968" s="305">
        <f t="shared" ca="1" si="523"/>
        <v>0</v>
      </c>
      <c r="BC968" s="305">
        <f t="shared" ca="1" si="523"/>
        <v>0</v>
      </c>
      <c r="BD968" s="305">
        <f t="shared" ca="1" si="523"/>
        <v>0</v>
      </c>
      <c r="BE968" s="305">
        <f t="shared" ca="1" si="523"/>
        <v>0</v>
      </c>
      <c r="BF968" s="305">
        <f t="shared" ca="1" si="523"/>
        <v>0</v>
      </c>
      <c r="BG968" s="305">
        <f t="shared" ca="1" si="523"/>
        <v>0</v>
      </c>
      <c r="BH968" s="305">
        <f t="shared" ca="1" si="523"/>
        <v>0</v>
      </c>
      <c r="BI968" s="305">
        <f t="shared" ca="1" si="523"/>
        <v>0</v>
      </c>
      <c r="BJ968" s="305">
        <f t="shared" ca="1" si="523"/>
        <v>0</v>
      </c>
      <c r="BK968" s="305">
        <f t="shared" ca="1" si="523"/>
        <v>0</v>
      </c>
      <c r="BL968" s="305">
        <f t="shared" ca="1" si="523"/>
        <v>0</v>
      </c>
      <c r="BM968" s="305">
        <f t="shared" ca="1" si="523"/>
        <v>0</v>
      </c>
      <c r="BN968" s="305">
        <f t="shared" ca="1" si="523"/>
        <v>0</v>
      </c>
      <c r="BO968" s="305">
        <f t="shared" ca="1" si="523"/>
        <v>0</v>
      </c>
      <c r="BP968" s="305">
        <f t="shared" ca="1" si="523"/>
        <v>0</v>
      </c>
      <c r="BQ968" s="305">
        <f t="shared" ca="1" si="523"/>
        <v>0</v>
      </c>
      <c r="BR968" s="305">
        <f t="shared" ref="BR968:BX968" ca="1" si="524">SUM(BR965:BR967)</f>
        <v>0</v>
      </c>
      <c r="BS968" s="305">
        <f t="shared" ca="1" si="524"/>
        <v>0</v>
      </c>
      <c r="BT968" s="305">
        <f t="shared" ca="1" si="524"/>
        <v>0</v>
      </c>
      <c r="BU968" s="305">
        <f t="shared" ca="1" si="524"/>
        <v>0</v>
      </c>
      <c r="BV968" s="305">
        <f t="shared" ca="1" si="524"/>
        <v>0</v>
      </c>
      <c r="BW968" s="305">
        <f t="shared" ca="1" si="524"/>
        <v>0</v>
      </c>
      <c r="BX968" s="305">
        <f t="shared" ca="1" si="524"/>
        <v>0</v>
      </c>
      <c r="BY968" s="305">
        <f t="shared" ref="BY968:CJ968" ca="1" si="525">SUM(BY965:BY967)</f>
        <v>0</v>
      </c>
      <c r="BZ968" s="305">
        <f t="shared" ca="1" si="525"/>
        <v>0</v>
      </c>
      <c r="CA968" s="305">
        <f t="shared" ca="1" si="525"/>
        <v>0</v>
      </c>
      <c r="CB968" s="305">
        <f t="shared" ca="1" si="525"/>
        <v>0</v>
      </c>
      <c r="CC968" s="305">
        <f t="shared" ca="1" si="525"/>
        <v>0</v>
      </c>
      <c r="CD968" s="305">
        <f t="shared" ca="1" si="525"/>
        <v>0</v>
      </c>
      <c r="CE968" s="305">
        <f t="shared" ca="1" si="525"/>
        <v>0</v>
      </c>
      <c r="CF968" s="305">
        <f t="shared" ca="1" si="525"/>
        <v>0</v>
      </c>
      <c r="CG968" s="305">
        <f t="shared" ca="1" si="525"/>
        <v>0</v>
      </c>
      <c r="CH968" s="305">
        <f t="shared" ca="1" si="525"/>
        <v>0</v>
      </c>
      <c r="CI968" s="305">
        <f t="shared" ca="1" si="525"/>
        <v>0</v>
      </c>
      <c r="CJ968" s="305">
        <f t="shared" ca="1" si="525"/>
        <v>0</v>
      </c>
      <c r="CK968" s="305"/>
      <c r="CL968" s="305"/>
      <c r="CM968" s="305"/>
      <c r="CN968" s="305"/>
      <c r="CO968" s="305"/>
      <c r="CP968" s="305"/>
      <c r="CQ968" s="305"/>
      <c r="CR968" s="305"/>
      <c r="CS968" s="305"/>
      <c r="CT968" s="305"/>
      <c r="CU968" s="305"/>
      <c r="CV968" s="305"/>
      <c r="CW968" s="305"/>
      <c r="CX968" s="305"/>
      <c r="CY968" s="305"/>
      <c r="CZ968" s="305"/>
      <c r="DA968" s="305"/>
      <c r="DB968" s="305"/>
      <c r="DC968" s="305"/>
      <c r="DD968" s="305"/>
      <c r="DE968" s="305"/>
      <c r="DF968" s="305"/>
      <c r="DG968" s="305"/>
      <c r="DH968" s="305"/>
      <c r="DI968" s="305"/>
      <c r="DJ968" s="305"/>
      <c r="DK968" s="305"/>
      <c r="DL968" s="305"/>
      <c r="DM968" s="305"/>
      <c r="DN968" s="305"/>
      <c r="DO968" s="305"/>
      <c r="DP968" s="305"/>
      <c r="DQ968" s="305"/>
      <c r="DR968" s="305"/>
      <c r="DS968" s="305"/>
      <c r="DT968" s="305"/>
    </row>
    <row r="969" spans="3:124" s="10" customFormat="1" hidden="1" outlineLevel="1">
      <c r="D969" s="351"/>
      <c r="E969" s="305"/>
      <c r="F969" s="301"/>
      <c r="G969" s="301"/>
      <c r="H969" s="301"/>
      <c r="I969" s="301"/>
      <c r="J969" s="301"/>
      <c r="K969" s="301"/>
      <c r="L969" s="301"/>
      <c r="M969" s="301"/>
      <c r="N969" s="301"/>
      <c r="O969" s="4"/>
      <c r="P969" s="4"/>
      <c r="Q969" s="4"/>
      <c r="R969" s="4"/>
      <c r="S969" s="4"/>
      <c r="T969" s="4"/>
      <c r="U969" s="4"/>
      <c r="V969" s="4"/>
      <c r="W969" s="4"/>
      <c r="X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 spans="3:124" s="10" customFormat="1" hidden="1" outlineLevel="1">
      <c r="D970" s="351"/>
      <c r="E970" s="303"/>
      <c r="F970" s="301"/>
      <c r="G970" s="301"/>
      <c r="H970" s="301"/>
      <c r="I970" s="301"/>
      <c r="J970" s="301"/>
      <c r="K970" s="301"/>
      <c r="L970" s="301"/>
      <c r="M970" s="301"/>
      <c r="N970" s="301"/>
      <c r="O970" s="4"/>
      <c r="P970" s="4"/>
      <c r="Q970" s="4"/>
      <c r="R970" s="4"/>
      <c r="S970" s="4"/>
      <c r="T970" s="4"/>
      <c r="U970" s="4"/>
      <c r="V970" s="4"/>
      <c r="W970" s="4"/>
      <c r="X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 spans="3:124" hidden="1" outlineLevel="1"/>
    <row r="972" spans="3:124" hidden="1" outlineLevel="1"/>
    <row r="973" spans="3:124" hidden="1" outlineLevel="1">
      <c r="D973" s="414">
        <f>D5</f>
        <v>43497</v>
      </c>
      <c r="E973" s="414">
        <f>EOMONTH(D5,0)</f>
        <v>43524</v>
      </c>
      <c r="F973" s="414">
        <f>EOMONTH(E973,1)</f>
        <v>43555</v>
      </c>
      <c r="G973" s="414">
        <f t="shared" ref="G973:BR973" si="526">EOMONTH(F973,1)</f>
        <v>43585</v>
      </c>
      <c r="H973" s="414">
        <f t="shared" si="526"/>
        <v>43616</v>
      </c>
      <c r="I973" s="414">
        <f t="shared" si="526"/>
        <v>43646</v>
      </c>
      <c r="J973" s="414">
        <f t="shared" si="526"/>
        <v>43677</v>
      </c>
      <c r="K973" s="414">
        <f t="shared" si="526"/>
        <v>43708</v>
      </c>
      <c r="L973" s="414">
        <f t="shared" si="526"/>
        <v>43738</v>
      </c>
      <c r="M973" s="414">
        <f t="shared" si="526"/>
        <v>43769</v>
      </c>
      <c r="N973" s="414">
        <f t="shared" si="526"/>
        <v>43799</v>
      </c>
      <c r="O973" s="414">
        <f t="shared" si="526"/>
        <v>43830</v>
      </c>
      <c r="P973" s="414">
        <f t="shared" si="526"/>
        <v>43861</v>
      </c>
      <c r="Q973" s="414">
        <f t="shared" si="526"/>
        <v>43890</v>
      </c>
      <c r="R973" s="414">
        <f t="shared" si="526"/>
        <v>43921</v>
      </c>
      <c r="S973" s="414">
        <f t="shared" si="526"/>
        <v>43951</v>
      </c>
      <c r="T973" s="414">
        <f t="shared" si="526"/>
        <v>43982</v>
      </c>
      <c r="U973" s="414">
        <f t="shared" si="526"/>
        <v>44012</v>
      </c>
      <c r="V973" s="414">
        <f t="shared" si="526"/>
        <v>44043</v>
      </c>
      <c r="W973" s="414">
        <f t="shared" si="526"/>
        <v>44074</v>
      </c>
      <c r="X973" s="414">
        <f t="shared" si="526"/>
        <v>44104</v>
      </c>
      <c r="Y973" s="414">
        <f t="shared" si="526"/>
        <v>44135</v>
      </c>
      <c r="Z973" s="414">
        <f t="shared" si="526"/>
        <v>44165</v>
      </c>
      <c r="AA973" s="414">
        <f t="shared" si="526"/>
        <v>44196</v>
      </c>
      <c r="AB973" s="414">
        <f t="shared" si="526"/>
        <v>44227</v>
      </c>
      <c r="AC973" s="414">
        <f t="shared" si="526"/>
        <v>44255</v>
      </c>
      <c r="AD973" s="414">
        <f t="shared" si="526"/>
        <v>44286</v>
      </c>
      <c r="AE973" s="414">
        <f t="shared" si="526"/>
        <v>44316</v>
      </c>
      <c r="AF973" s="414">
        <f t="shared" si="526"/>
        <v>44347</v>
      </c>
      <c r="AG973" s="414">
        <f t="shared" si="526"/>
        <v>44377</v>
      </c>
      <c r="AH973" s="414">
        <f t="shared" si="526"/>
        <v>44408</v>
      </c>
      <c r="AI973" s="414">
        <f t="shared" si="526"/>
        <v>44439</v>
      </c>
      <c r="AJ973" s="414">
        <f t="shared" si="526"/>
        <v>44469</v>
      </c>
      <c r="AK973" s="414">
        <f t="shared" si="526"/>
        <v>44500</v>
      </c>
      <c r="AL973" s="414">
        <f t="shared" si="526"/>
        <v>44530</v>
      </c>
      <c r="AM973" s="414">
        <f t="shared" si="526"/>
        <v>44561</v>
      </c>
      <c r="AN973" s="414">
        <f t="shared" si="526"/>
        <v>44592</v>
      </c>
      <c r="AO973" s="414">
        <f t="shared" si="526"/>
        <v>44620</v>
      </c>
      <c r="AP973" s="414">
        <f t="shared" si="526"/>
        <v>44651</v>
      </c>
      <c r="AQ973" s="414">
        <f t="shared" si="526"/>
        <v>44681</v>
      </c>
      <c r="AR973" s="414">
        <f t="shared" si="526"/>
        <v>44712</v>
      </c>
      <c r="AS973" s="414">
        <f t="shared" si="526"/>
        <v>44742</v>
      </c>
      <c r="AT973" s="414">
        <f t="shared" si="526"/>
        <v>44773</v>
      </c>
      <c r="AU973" s="414">
        <f t="shared" si="526"/>
        <v>44804</v>
      </c>
      <c r="AV973" s="414">
        <f t="shared" si="526"/>
        <v>44834</v>
      </c>
      <c r="AW973" s="414">
        <f t="shared" si="526"/>
        <v>44865</v>
      </c>
      <c r="AX973" s="414">
        <f t="shared" si="526"/>
        <v>44895</v>
      </c>
      <c r="AY973" s="414">
        <f t="shared" si="526"/>
        <v>44926</v>
      </c>
      <c r="AZ973" s="414">
        <f t="shared" si="526"/>
        <v>44957</v>
      </c>
      <c r="BA973" s="414">
        <f t="shared" si="526"/>
        <v>44985</v>
      </c>
      <c r="BB973" s="414">
        <f t="shared" si="526"/>
        <v>45016</v>
      </c>
      <c r="BC973" s="414">
        <f t="shared" si="526"/>
        <v>45046</v>
      </c>
      <c r="BD973" s="414">
        <f t="shared" si="526"/>
        <v>45077</v>
      </c>
      <c r="BE973" s="414">
        <f t="shared" si="526"/>
        <v>45107</v>
      </c>
      <c r="BF973" s="414">
        <f t="shared" si="526"/>
        <v>45138</v>
      </c>
      <c r="BG973" s="414">
        <f t="shared" si="526"/>
        <v>45169</v>
      </c>
      <c r="BH973" s="414">
        <f t="shared" si="526"/>
        <v>45199</v>
      </c>
      <c r="BI973" s="414">
        <f t="shared" si="526"/>
        <v>45230</v>
      </c>
      <c r="BJ973" s="414">
        <f t="shared" si="526"/>
        <v>45260</v>
      </c>
      <c r="BK973" s="414">
        <f t="shared" si="526"/>
        <v>45291</v>
      </c>
      <c r="BL973" s="414">
        <f t="shared" si="526"/>
        <v>45322</v>
      </c>
      <c r="BM973" s="414">
        <f t="shared" si="526"/>
        <v>45351</v>
      </c>
      <c r="BN973" s="414">
        <f t="shared" si="526"/>
        <v>45382</v>
      </c>
      <c r="BO973" s="414">
        <f t="shared" si="526"/>
        <v>45412</v>
      </c>
      <c r="BP973" s="414">
        <f t="shared" si="526"/>
        <v>45443</v>
      </c>
      <c r="BQ973" s="414">
        <f t="shared" si="526"/>
        <v>45473</v>
      </c>
      <c r="BR973" s="414">
        <f t="shared" si="526"/>
        <v>45504</v>
      </c>
      <c r="BS973" s="414">
        <f t="shared" ref="BS973:BX973" si="527">EOMONTH(BR973,1)</f>
        <v>45535</v>
      </c>
      <c r="BT973" s="414">
        <f t="shared" si="527"/>
        <v>45565</v>
      </c>
      <c r="BU973" s="414">
        <f t="shared" si="527"/>
        <v>45596</v>
      </c>
      <c r="BV973" s="414">
        <f t="shared" si="527"/>
        <v>45626</v>
      </c>
      <c r="BW973" s="414">
        <f t="shared" si="527"/>
        <v>45657</v>
      </c>
      <c r="BX973" s="414">
        <f t="shared" si="527"/>
        <v>45688</v>
      </c>
      <c r="BY973" s="414">
        <f t="shared" ref="BY973" si="528">EOMONTH(BX973,1)</f>
        <v>45716</v>
      </c>
      <c r="BZ973" s="414">
        <f t="shared" ref="BZ973" si="529">EOMONTH(BY973,1)</f>
        <v>45747</v>
      </c>
      <c r="CA973" s="414">
        <f t="shared" ref="CA973" si="530">EOMONTH(BZ973,1)</f>
        <v>45777</v>
      </c>
      <c r="CB973" s="414">
        <f t="shared" ref="CB973" si="531">EOMONTH(CA973,1)</f>
        <v>45808</v>
      </c>
      <c r="CC973" s="414">
        <f t="shared" ref="CC973" si="532">EOMONTH(CB973,1)</f>
        <v>45838</v>
      </c>
      <c r="CD973" s="414">
        <f t="shared" ref="CD973" si="533">EOMONTH(CC973,1)</f>
        <v>45869</v>
      </c>
      <c r="CE973" s="414">
        <f t="shared" ref="CE973" si="534">EOMONTH(CD973,1)</f>
        <v>45900</v>
      </c>
      <c r="CF973" s="414">
        <f t="shared" ref="CF973" si="535">EOMONTH(CE973,1)</f>
        <v>45930</v>
      </c>
      <c r="CG973" s="414">
        <f t="shared" ref="CG973" si="536">EOMONTH(CF973,1)</f>
        <v>45961</v>
      </c>
      <c r="CH973" s="414">
        <f t="shared" ref="CH973" si="537">EOMONTH(CG973,1)</f>
        <v>45991</v>
      </c>
      <c r="CI973" s="414">
        <f t="shared" ref="CI973" si="538">EOMONTH(CH973,1)</f>
        <v>46022</v>
      </c>
      <c r="CJ973" s="414">
        <f t="shared" ref="CJ973" si="539">EOMONTH(CI973,1)</f>
        <v>46053</v>
      </c>
      <c r="CK973" s="414"/>
      <c r="CL973" s="414"/>
      <c r="CM973" s="414"/>
      <c r="CN973" s="414"/>
      <c r="CO973" s="414"/>
      <c r="CP973" s="414"/>
      <c r="CQ973" s="414"/>
      <c r="CR973" s="414"/>
      <c r="CS973" s="414"/>
      <c r="CT973" s="414"/>
      <c r="CU973" s="414"/>
      <c r="CV973" s="414"/>
      <c r="CW973" s="414"/>
      <c r="CX973" s="414"/>
      <c r="CY973" s="414"/>
      <c r="CZ973" s="414"/>
      <c r="DA973" s="414"/>
      <c r="DB973" s="414"/>
      <c r="DC973" s="414"/>
      <c r="DD973" s="414"/>
      <c r="DE973" s="414"/>
      <c r="DF973" s="414"/>
      <c r="DG973" s="414"/>
      <c r="DH973" s="414"/>
      <c r="DI973" s="414"/>
      <c r="DJ973" s="414"/>
      <c r="DK973" s="414"/>
      <c r="DL973" s="414"/>
      <c r="DM973" s="414"/>
      <c r="DN973" s="414"/>
      <c r="DO973" s="414"/>
      <c r="DP973" s="414"/>
      <c r="DQ973" s="414"/>
      <c r="DR973" s="414"/>
      <c r="DS973" s="414"/>
      <c r="DT973" s="414"/>
    </row>
    <row r="974" spans="3:124" hidden="1" outlineLevel="1">
      <c r="C974" s="4" t="s">
        <v>337</v>
      </c>
      <c r="D974" s="284">
        <f>-D908</f>
        <v>-11179908</v>
      </c>
      <c r="E974" s="345">
        <f ca="1">(E929+E961)*(E927&lt;=$E$328)</f>
        <v>27750.833333333332</v>
      </c>
      <c r="F974" s="345">
        <f t="shared" ref="F974:BQ974" ca="1" si="540">(F929+F961)*(F927&lt;=$E$328)</f>
        <v>26250.833333333332</v>
      </c>
      <c r="G974" s="345">
        <f t="shared" ca="1" si="540"/>
        <v>30430.833333333332</v>
      </c>
      <c r="H974" s="345">
        <f t="shared" ca="1" si="540"/>
        <v>28814.833333333332</v>
      </c>
      <c r="I974" s="345">
        <f t="shared" ca="1" si="540"/>
        <v>27314.833333333332</v>
      </c>
      <c r="J974" s="345">
        <f t="shared" ca="1" si="540"/>
        <v>31494.833333333332</v>
      </c>
      <c r="K974" s="345">
        <f t="shared" ca="1" si="540"/>
        <v>29878.833333333332</v>
      </c>
      <c r="L974" s="345">
        <f t="shared" ca="1" si="540"/>
        <v>28378.833333333332</v>
      </c>
      <c r="M974" s="345">
        <f t="shared" ca="1" si="540"/>
        <v>32558.833333333332</v>
      </c>
      <c r="N974" s="345">
        <f t="shared" ca="1" si="540"/>
        <v>30942.833333333332</v>
      </c>
      <c r="O974" s="345">
        <f t="shared" ca="1" si="540"/>
        <v>29442.833333333332</v>
      </c>
      <c r="P974" s="345">
        <f t="shared" ca="1" si="540"/>
        <v>33622.833333333328</v>
      </c>
      <c r="Q974" s="345">
        <f t="shared" ca="1" si="540"/>
        <v>29086.981666666667</v>
      </c>
      <c r="R974" s="345">
        <f t="shared" ca="1" si="540"/>
        <v>27586.981666666667</v>
      </c>
      <c r="S974" s="345">
        <f t="shared" ca="1" si="540"/>
        <v>31766.981666666667</v>
      </c>
      <c r="T974" s="345">
        <f t="shared" ca="1" si="540"/>
        <v>30087.14166666667</v>
      </c>
      <c r="U974" s="345">
        <f t="shared" ca="1" si="540"/>
        <v>28587.14166666667</v>
      </c>
      <c r="V974" s="345">
        <f t="shared" ca="1" si="540"/>
        <v>32767.14166666667</v>
      </c>
      <c r="W974" s="345">
        <f t="shared" ca="1" si="540"/>
        <v>31087.301666666674</v>
      </c>
      <c r="X974" s="345">
        <f t="shared" ca="1" si="540"/>
        <v>29587.301666666674</v>
      </c>
      <c r="Y974" s="345">
        <f t="shared" ca="1" si="540"/>
        <v>33767.301666666674</v>
      </c>
      <c r="Z974" s="345">
        <f t="shared" ca="1" si="540"/>
        <v>32087.461666666662</v>
      </c>
      <c r="AA974" s="345">
        <f t="shared" ca="1" si="540"/>
        <v>30587.461666666662</v>
      </c>
      <c r="AB974" s="345">
        <f t="shared" ca="1" si="540"/>
        <v>34767.461666666662</v>
      </c>
      <c r="AC974" s="345">
        <f t="shared" si="540"/>
        <v>52137.779038666682</v>
      </c>
      <c r="AD974" s="345">
        <f t="shared" si="540"/>
        <v>52137.779038666682</v>
      </c>
      <c r="AE974" s="345">
        <f t="shared" si="540"/>
        <v>52137.779038666682</v>
      </c>
      <c r="AF974" s="345">
        <f t="shared" si="540"/>
        <v>52137.779038666682</v>
      </c>
      <c r="AG974" s="345">
        <f t="shared" si="540"/>
        <v>52137.779038666682</v>
      </c>
      <c r="AH974" s="345">
        <f t="shared" si="540"/>
        <v>52137.779038666682</v>
      </c>
      <c r="AI974" s="345">
        <f t="shared" si="540"/>
        <v>52137.779038666682</v>
      </c>
      <c r="AJ974" s="345">
        <f t="shared" si="540"/>
        <v>52137.779038666682</v>
      </c>
      <c r="AK974" s="345">
        <f t="shared" si="540"/>
        <v>52137.779038666682</v>
      </c>
      <c r="AL974" s="345">
        <f t="shared" si="540"/>
        <v>52137.779038666682</v>
      </c>
      <c r="AM974" s="345">
        <f t="shared" si="540"/>
        <v>52137.779038666682</v>
      </c>
      <c r="AN974" s="345">
        <f t="shared" si="540"/>
        <v>52137.779038666682</v>
      </c>
      <c r="AO974" s="345">
        <f t="shared" si="540"/>
        <v>54829.468633546669</v>
      </c>
      <c r="AP974" s="345">
        <f t="shared" si="540"/>
        <v>54829.468633546669</v>
      </c>
      <c r="AQ974" s="345">
        <f t="shared" si="540"/>
        <v>54829.468633546669</v>
      </c>
      <c r="AR974" s="345">
        <f t="shared" si="540"/>
        <v>54829.468633546669</v>
      </c>
      <c r="AS974" s="345">
        <f t="shared" si="540"/>
        <v>54829.468633546669</v>
      </c>
      <c r="AT974" s="345">
        <f t="shared" si="540"/>
        <v>54829.468633546669</v>
      </c>
      <c r="AU974" s="345">
        <f t="shared" si="540"/>
        <v>54829.468633546669</v>
      </c>
      <c r="AV974" s="345">
        <f t="shared" si="540"/>
        <v>54829.468633546669</v>
      </c>
      <c r="AW974" s="345">
        <f t="shared" si="540"/>
        <v>54829.468633546669</v>
      </c>
      <c r="AX974" s="345">
        <f t="shared" si="540"/>
        <v>54829.468633546669</v>
      </c>
      <c r="AY974" s="345">
        <f t="shared" si="540"/>
        <v>54829.468633546669</v>
      </c>
      <c r="AZ974" s="345">
        <f t="shared" ca="1" si="540"/>
        <v>18289544.179904494</v>
      </c>
      <c r="BA974" s="345">
        <f t="shared" si="540"/>
        <v>0</v>
      </c>
      <c r="BB974" s="345">
        <f t="shared" si="540"/>
        <v>0</v>
      </c>
      <c r="BC974" s="345">
        <f t="shared" si="540"/>
        <v>0</v>
      </c>
      <c r="BD974" s="345">
        <f t="shared" si="540"/>
        <v>0</v>
      </c>
      <c r="BE974" s="345">
        <f t="shared" si="540"/>
        <v>0</v>
      </c>
      <c r="BF974" s="345">
        <f t="shared" si="540"/>
        <v>0</v>
      </c>
      <c r="BG974" s="345">
        <f t="shared" si="540"/>
        <v>0</v>
      </c>
      <c r="BH974" s="345">
        <f t="shared" si="540"/>
        <v>0</v>
      </c>
      <c r="BI974" s="345">
        <f t="shared" si="540"/>
        <v>0</v>
      </c>
      <c r="BJ974" s="345">
        <f t="shared" si="540"/>
        <v>0</v>
      </c>
      <c r="BK974" s="345">
        <f t="shared" si="540"/>
        <v>0</v>
      </c>
      <c r="BL974" s="345">
        <f t="shared" si="540"/>
        <v>0</v>
      </c>
      <c r="BM974" s="345">
        <f t="shared" si="540"/>
        <v>0</v>
      </c>
      <c r="BN974" s="345">
        <f t="shared" si="540"/>
        <v>0</v>
      </c>
      <c r="BO974" s="345">
        <f t="shared" si="540"/>
        <v>0</v>
      </c>
      <c r="BP974" s="345">
        <f t="shared" si="540"/>
        <v>0</v>
      </c>
      <c r="BQ974" s="345">
        <f t="shared" si="540"/>
        <v>0</v>
      </c>
      <c r="BR974" s="345">
        <f t="shared" ref="BR974:CJ974" si="541">(BR929+BR961)*(BR927&lt;=$E$328)</f>
        <v>0</v>
      </c>
      <c r="BS974" s="345">
        <f t="shared" si="541"/>
        <v>0</v>
      </c>
      <c r="BT974" s="345">
        <f t="shared" si="541"/>
        <v>0</v>
      </c>
      <c r="BU974" s="345">
        <f t="shared" si="541"/>
        <v>0</v>
      </c>
      <c r="BV974" s="345">
        <f t="shared" si="541"/>
        <v>0</v>
      </c>
      <c r="BW974" s="345">
        <f t="shared" si="541"/>
        <v>0</v>
      </c>
      <c r="BX974" s="345">
        <f t="shared" si="541"/>
        <v>0</v>
      </c>
      <c r="BY974" s="345">
        <f t="shared" si="541"/>
        <v>0</v>
      </c>
      <c r="BZ974" s="345">
        <f t="shared" si="541"/>
        <v>0</v>
      </c>
      <c r="CA974" s="345">
        <f t="shared" si="541"/>
        <v>0</v>
      </c>
      <c r="CB974" s="345">
        <f t="shared" si="541"/>
        <v>0</v>
      </c>
      <c r="CC974" s="345">
        <f t="shared" si="541"/>
        <v>0</v>
      </c>
      <c r="CD974" s="345">
        <f t="shared" si="541"/>
        <v>0</v>
      </c>
      <c r="CE974" s="345">
        <f t="shared" si="541"/>
        <v>0</v>
      </c>
      <c r="CF974" s="345">
        <f t="shared" si="541"/>
        <v>0</v>
      </c>
      <c r="CG974" s="345">
        <f t="shared" si="541"/>
        <v>0</v>
      </c>
      <c r="CH974" s="345">
        <f t="shared" si="541"/>
        <v>0</v>
      </c>
      <c r="CI974" s="345">
        <f t="shared" si="541"/>
        <v>0</v>
      </c>
      <c r="CJ974" s="345">
        <f t="shared" si="541"/>
        <v>0</v>
      </c>
      <c r="CK974" s="345"/>
      <c r="CL974" s="345"/>
      <c r="CM974" s="345"/>
      <c r="CN974" s="345"/>
      <c r="CO974" s="345"/>
      <c r="CP974" s="345"/>
      <c r="CQ974" s="345"/>
      <c r="CR974" s="345"/>
      <c r="CS974" s="345"/>
      <c r="CT974" s="345"/>
      <c r="CU974" s="345"/>
      <c r="CV974" s="345"/>
      <c r="CW974" s="345"/>
      <c r="CX974" s="345"/>
      <c r="CY974" s="345"/>
      <c r="CZ974" s="345"/>
      <c r="DA974" s="345"/>
      <c r="DB974" s="345"/>
      <c r="DC974" s="345"/>
      <c r="DD974" s="345"/>
      <c r="DE974" s="345"/>
      <c r="DF974" s="345"/>
      <c r="DG974" s="345"/>
      <c r="DH974" s="345"/>
      <c r="DI974" s="345"/>
      <c r="DJ974" s="345"/>
      <c r="DK974" s="345"/>
      <c r="DL974" s="345"/>
      <c r="DM974" s="345"/>
      <c r="DN974" s="345"/>
      <c r="DO974" s="345"/>
      <c r="DP974" s="345"/>
      <c r="DQ974" s="345"/>
      <c r="DR974" s="345"/>
      <c r="DS974" s="345"/>
      <c r="DT974" s="345"/>
    </row>
    <row r="975" spans="3:124" hidden="1" outlineLevel="1"/>
    <row r="976" spans="3:124" hidden="1" outlineLevel="1">
      <c r="C976" s="4" t="s">
        <v>40</v>
      </c>
      <c r="D976" s="228">
        <f ca="1">XIRR(D974:DT974,D973:DT973)</f>
        <v>0.16913502812385561</v>
      </c>
    </row>
    <row r="977" spans="2:124" hidden="1" outlineLevel="1"/>
    <row r="978" spans="2:124" hidden="1" outlineLevel="1"/>
    <row r="979" spans="2:124" hidden="1" outlineLevel="1">
      <c r="C979" s="4" t="s">
        <v>339</v>
      </c>
      <c r="D979" s="284">
        <f>-D968</f>
        <v>-2235981.5999999996</v>
      </c>
      <c r="E979" s="284">
        <f ca="1">-(E966+E967)</f>
        <v>0</v>
      </c>
      <c r="F979" s="284">
        <f t="shared" ref="F979:BQ979" ca="1" si="542">-(F966+F967)</f>
        <v>0</v>
      </c>
      <c r="G979" s="284">
        <f t="shared" ca="1" si="542"/>
        <v>0</v>
      </c>
      <c r="H979" s="284">
        <f t="shared" ca="1" si="542"/>
        <v>0</v>
      </c>
      <c r="I979" s="284">
        <f t="shared" ca="1" si="542"/>
        <v>0</v>
      </c>
      <c r="J979" s="284">
        <f t="shared" ca="1" si="542"/>
        <v>0</v>
      </c>
      <c r="K979" s="284">
        <f t="shared" ca="1" si="542"/>
        <v>0</v>
      </c>
      <c r="L979" s="284">
        <f t="shared" ca="1" si="542"/>
        <v>0</v>
      </c>
      <c r="M979" s="284">
        <f t="shared" ca="1" si="542"/>
        <v>0</v>
      </c>
      <c r="N979" s="284">
        <f t="shared" ca="1" si="542"/>
        <v>0</v>
      </c>
      <c r="O979" s="284">
        <f t="shared" ca="1" si="542"/>
        <v>0</v>
      </c>
      <c r="P979" s="284">
        <f t="shared" ca="1" si="542"/>
        <v>0</v>
      </c>
      <c r="Q979" s="284">
        <f t="shared" ca="1" si="542"/>
        <v>0</v>
      </c>
      <c r="R979" s="284">
        <f t="shared" ca="1" si="542"/>
        <v>0</v>
      </c>
      <c r="S979" s="284">
        <f t="shared" ca="1" si="542"/>
        <v>0</v>
      </c>
      <c r="T979" s="284">
        <f t="shared" ca="1" si="542"/>
        <v>0</v>
      </c>
      <c r="U979" s="284">
        <f t="shared" ca="1" si="542"/>
        <v>0</v>
      </c>
      <c r="V979" s="284">
        <f t="shared" ca="1" si="542"/>
        <v>0</v>
      </c>
      <c r="W979" s="284">
        <f t="shared" ca="1" si="542"/>
        <v>0</v>
      </c>
      <c r="X979" s="284">
        <f t="shared" ca="1" si="542"/>
        <v>0</v>
      </c>
      <c r="Y979" s="284">
        <f t="shared" ca="1" si="542"/>
        <v>0</v>
      </c>
      <c r="Z979" s="284">
        <f t="shared" ca="1" si="542"/>
        <v>0</v>
      </c>
      <c r="AA979" s="284">
        <f t="shared" ca="1" si="542"/>
        <v>0</v>
      </c>
      <c r="AB979" s="284">
        <f t="shared" ca="1" si="542"/>
        <v>0</v>
      </c>
      <c r="AC979" s="284">
        <f t="shared" ca="1" si="542"/>
        <v>4124.8481771755032</v>
      </c>
      <c r="AD979" s="284">
        <f t="shared" ca="1" si="542"/>
        <v>2800180.9974378552</v>
      </c>
      <c r="AE979" s="284">
        <f t="shared" ca="1" si="542"/>
        <v>0</v>
      </c>
      <c r="AF979" s="284">
        <f t="shared" ca="1" si="542"/>
        <v>0</v>
      </c>
      <c r="AG979" s="284">
        <f t="shared" ca="1" si="542"/>
        <v>0</v>
      </c>
      <c r="AH979" s="284">
        <f t="shared" ca="1" si="542"/>
        <v>0</v>
      </c>
      <c r="AI979" s="284">
        <f t="shared" ca="1" si="542"/>
        <v>0</v>
      </c>
      <c r="AJ979" s="284">
        <f t="shared" ca="1" si="542"/>
        <v>0</v>
      </c>
      <c r="AK979" s="284">
        <f t="shared" ca="1" si="542"/>
        <v>0</v>
      </c>
      <c r="AL979" s="284">
        <f t="shared" ca="1" si="542"/>
        <v>0</v>
      </c>
      <c r="AM979" s="284">
        <f t="shared" ca="1" si="542"/>
        <v>0</v>
      </c>
      <c r="AN979" s="284">
        <f t="shared" ca="1" si="542"/>
        <v>0</v>
      </c>
      <c r="AO979" s="284">
        <f t="shared" ca="1" si="542"/>
        <v>0</v>
      </c>
      <c r="AP979" s="284">
        <f t="shared" ca="1" si="542"/>
        <v>0</v>
      </c>
      <c r="AQ979" s="284">
        <f t="shared" ca="1" si="542"/>
        <v>0</v>
      </c>
      <c r="AR979" s="284">
        <f t="shared" ca="1" si="542"/>
        <v>0</v>
      </c>
      <c r="AS979" s="284">
        <f t="shared" ca="1" si="542"/>
        <v>0</v>
      </c>
      <c r="AT979" s="284">
        <f t="shared" ca="1" si="542"/>
        <v>0</v>
      </c>
      <c r="AU979" s="284">
        <f t="shared" ca="1" si="542"/>
        <v>0</v>
      </c>
      <c r="AV979" s="284">
        <f t="shared" ca="1" si="542"/>
        <v>0</v>
      </c>
      <c r="AW979" s="284">
        <f t="shared" ca="1" si="542"/>
        <v>0</v>
      </c>
      <c r="AX979" s="284">
        <f t="shared" ca="1" si="542"/>
        <v>0</v>
      </c>
      <c r="AY979" s="284">
        <f t="shared" ca="1" si="542"/>
        <v>0</v>
      </c>
      <c r="AZ979" s="284">
        <f t="shared" ca="1" si="542"/>
        <v>11247664.420677647</v>
      </c>
      <c r="BA979" s="284">
        <f t="shared" ca="1" si="542"/>
        <v>0</v>
      </c>
      <c r="BB979" s="284">
        <f t="shared" ca="1" si="542"/>
        <v>0</v>
      </c>
      <c r="BC979" s="284">
        <f t="shared" ca="1" si="542"/>
        <v>0</v>
      </c>
      <c r="BD979" s="284">
        <f t="shared" ca="1" si="542"/>
        <v>0</v>
      </c>
      <c r="BE979" s="284">
        <f t="shared" ca="1" si="542"/>
        <v>0</v>
      </c>
      <c r="BF979" s="284">
        <f t="shared" ca="1" si="542"/>
        <v>0</v>
      </c>
      <c r="BG979" s="284">
        <f t="shared" ca="1" si="542"/>
        <v>0</v>
      </c>
      <c r="BH979" s="284">
        <f t="shared" ca="1" si="542"/>
        <v>0</v>
      </c>
      <c r="BI979" s="284">
        <f t="shared" ca="1" si="542"/>
        <v>0</v>
      </c>
      <c r="BJ979" s="284">
        <f t="shared" ca="1" si="542"/>
        <v>0</v>
      </c>
      <c r="BK979" s="284">
        <f t="shared" ca="1" si="542"/>
        <v>0</v>
      </c>
      <c r="BL979" s="284">
        <f t="shared" ca="1" si="542"/>
        <v>0</v>
      </c>
      <c r="BM979" s="284">
        <f t="shared" ca="1" si="542"/>
        <v>0</v>
      </c>
      <c r="BN979" s="284">
        <f t="shared" ca="1" si="542"/>
        <v>0</v>
      </c>
      <c r="BO979" s="284">
        <f t="shared" ca="1" si="542"/>
        <v>0</v>
      </c>
      <c r="BP979" s="284">
        <f t="shared" ca="1" si="542"/>
        <v>0</v>
      </c>
      <c r="BQ979" s="284">
        <f t="shared" ca="1" si="542"/>
        <v>0</v>
      </c>
      <c r="BR979" s="284">
        <f t="shared" ref="BR979:BX979" ca="1" si="543">-(BR966+BR967)</f>
        <v>0</v>
      </c>
      <c r="BS979" s="284">
        <f t="shared" ca="1" si="543"/>
        <v>0</v>
      </c>
      <c r="BT979" s="284">
        <f t="shared" ca="1" si="543"/>
        <v>0</v>
      </c>
      <c r="BU979" s="284">
        <f t="shared" ca="1" si="543"/>
        <v>0</v>
      </c>
      <c r="BV979" s="284">
        <f t="shared" ca="1" si="543"/>
        <v>0</v>
      </c>
      <c r="BW979" s="284">
        <f t="shared" ca="1" si="543"/>
        <v>0</v>
      </c>
      <c r="BX979" s="284">
        <f t="shared" ca="1" si="543"/>
        <v>0</v>
      </c>
      <c r="BY979" s="284">
        <f t="shared" ref="BY979:CJ979" ca="1" si="544">-(BY966+BY967)</f>
        <v>0</v>
      </c>
      <c r="BZ979" s="284">
        <f t="shared" ca="1" si="544"/>
        <v>0</v>
      </c>
      <c r="CA979" s="284">
        <f t="shared" ca="1" si="544"/>
        <v>0</v>
      </c>
      <c r="CB979" s="284">
        <f t="shared" ca="1" si="544"/>
        <v>0</v>
      </c>
      <c r="CC979" s="284">
        <f t="shared" ca="1" si="544"/>
        <v>0</v>
      </c>
      <c r="CD979" s="284">
        <f t="shared" ca="1" si="544"/>
        <v>0</v>
      </c>
      <c r="CE979" s="284">
        <f t="shared" ca="1" si="544"/>
        <v>0</v>
      </c>
      <c r="CF979" s="284">
        <f t="shared" ca="1" si="544"/>
        <v>0</v>
      </c>
      <c r="CG979" s="284">
        <f t="shared" ca="1" si="544"/>
        <v>0</v>
      </c>
      <c r="CH979" s="284">
        <f t="shared" ca="1" si="544"/>
        <v>0</v>
      </c>
      <c r="CI979" s="284">
        <f t="shared" ca="1" si="544"/>
        <v>0</v>
      </c>
      <c r="CJ979" s="284">
        <f t="shared" ca="1" si="544"/>
        <v>0</v>
      </c>
      <c r="CK979" s="284"/>
      <c r="CL979" s="284"/>
      <c r="CM979" s="284"/>
      <c r="CN979" s="284"/>
      <c r="CO979" s="284"/>
      <c r="CP979" s="284"/>
      <c r="CQ979" s="284"/>
      <c r="CR979" s="284"/>
      <c r="CS979" s="284"/>
      <c r="CT979" s="284"/>
      <c r="CU979" s="284"/>
      <c r="CV979" s="284"/>
      <c r="CW979" s="284"/>
      <c r="CX979" s="284"/>
      <c r="CY979" s="284"/>
      <c r="CZ979" s="284"/>
      <c r="DA979" s="284"/>
      <c r="DB979" s="284"/>
      <c r="DC979" s="284"/>
      <c r="DD979" s="284"/>
      <c r="DE979" s="284"/>
      <c r="DF979" s="284"/>
      <c r="DG979" s="284"/>
      <c r="DH979" s="284"/>
      <c r="DI979" s="284"/>
      <c r="DJ979" s="284"/>
      <c r="DK979" s="284"/>
      <c r="DL979" s="284"/>
      <c r="DM979" s="284"/>
      <c r="DN979" s="284"/>
      <c r="DO979" s="284"/>
      <c r="DP979" s="284"/>
      <c r="DQ979" s="284"/>
      <c r="DR979" s="284"/>
      <c r="DS979" s="284"/>
      <c r="DT979" s="284"/>
    </row>
    <row r="980" spans="2:124" hidden="1" outlineLevel="1"/>
    <row r="981" spans="2:124" hidden="1" outlineLevel="1">
      <c r="C981" s="4" t="s">
        <v>243</v>
      </c>
      <c r="D981" s="228">
        <f ca="1">XIRR(D979:DT979,D973:DT973)</f>
        <v>0.70031491518020639</v>
      </c>
    </row>
    <row r="982" spans="2:124" hidden="1" outlineLevel="1"/>
    <row r="983" spans="2:124" collapsed="1"/>
    <row r="984" spans="2:124" ht="18">
      <c r="B984" s="836" t="s">
        <v>562</v>
      </c>
    </row>
    <row r="985" spans="2:124" hidden="1" outlineLevel="1"/>
    <row r="986" spans="2:124" hidden="1" outlineLevel="1">
      <c r="C986" s="863" t="s">
        <v>563</v>
      </c>
      <c r="D986" s="864" t="s">
        <v>669</v>
      </c>
      <c r="E986" s="864" t="s">
        <v>670</v>
      </c>
      <c r="F986" s="864" t="s">
        <v>671</v>
      </c>
      <c r="G986" s="864" t="s">
        <v>672</v>
      </c>
      <c r="H986" s="864" t="s">
        <v>673</v>
      </c>
      <c r="I986" s="864" t="s">
        <v>674</v>
      </c>
      <c r="J986" s="864" t="s">
        <v>675</v>
      </c>
      <c r="K986" s="865" t="s">
        <v>676</v>
      </c>
      <c r="L986" s="865" t="s">
        <v>677</v>
      </c>
      <c r="M986" s="865" t="s">
        <v>678</v>
      </c>
      <c r="N986" s="865" t="s">
        <v>679</v>
      </c>
      <c r="O986" s="865" t="s">
        <v>680</v>
      </c>
      <c r="P986" s="865" t="s">
        <v>18</v>
      </c>
    </row>
    <row r="987" spans="2:124" hidden="1" outlineLevel="1">
      <c r="C987" s="880" t="s">
        <v>564</v>
      </c>
      <c r="D987" s="868"/>
      <c r="E987" s="868"/>
      <c r="F987" s="868"/>
      <c r="G987" s="868"/>
      <c r="H987" s="868"/>
      <c r="I987" s="868"/>
      <c r="J987" s="868"/>
      <c r="K987" s="868"/>
      <c r="L987" s="868"/>
      <c r="M987" s="868"/>
      <c r="N987" s="868"/>
      <c r="O987" s="868"/>
      <c r="P987" s="868"/>
    </row>
    <row r="988" spans="2:124" hidden="1" outlineLevel="1">
      <c r="C988" s="880" t="s">
        <v>565</v>
      </c>
      <c r="D988" s="868"/>
      <c r="E988" s="868"/>
      <c r="F988" s="868"/>
      <c r="G988" s="868"/>
      <c r="H988" s="868"/>
      <c r="I988" s="868"/>
      <c r="J988" s="868"/>
      <c r="K988" s="868"/>
      <c r="L988" s="868"/>
      <c r="M988" s="868"/>
      <c r="N988" s="868"/>
      <c r="O988" s="868"/>
      <c r="P988" s="868"/>
    </row>
    <row r="989" spans="2:124" hidden="1" outlineLevel="1">
      <c r="C989" s="870" t="s">
        <v>566</v>
      </c>
      <c r="D989" s="871" t="s">
        <v>634</v>
      </c>
      <c r="E989" s="871">
        <v>762</v>
      </c>
      <c r="F989" s="871">
        <v>1214</v>
      </c>
      <c r="G989" s="871">
        <v>1253</v>
      </c>
      <c r="H989" s="871">
        <v>-243</v>
      </c>
      <c r="I989" s="871">
        <v>-1349</v>
      </c>
      <c r="J989" s="871">
        <v>5459</v>
      </c>
      <c r="K989" s="907">
        <v>378</v>
      </c>
      <c r="L989" s="907">
        <v>439</v>
      </c>
      <c r="M989" s="907">
        <v>-1473</v>
      </c>
      <c r="N989" s="907">
        <v>2268</v>
      </c>
      <c r="O989" s="907">
        <v>-7411</v>
      </c>
      <c r="P989" s="869">
        <v>1298</v>
      </c>
    </row>
    <row r="990" spans="2:124" hidden="1" outlineLevel="1">
      <c r="C990" s="870" t="s">
        <v>568</v>
      </c>
      <c r="D990" s="871" t="s">
        <v>634</v>
      </c>
      <c r="E990" s="871">
        <v>33808</v>
      </c>
      <c r="F990" s="871">
        <v>35499</v>
      </c>
      <c r="G990" s="871">
        <v>35485</v>
      </c>
      <c r="H990" s="871">
        <v>35319</v>
      </c>
      <c r="I990" s="871">
        <v>35433</v>
      </c>
      <c r="J990" s="871">
        <v>1250</v>
      </c>
      <c r="K990" s="907">
        <v>36883</v>
      </c>
      <c r="L990" s="907">
        <v>33031</v>
      </c>
      <c r="M990" s="907">
        <v>32968</v>
      </c>
      <c r="N990" s="907">
        <v>32094</v>
      </c>
      <c r="O990" s="907">
        <v>30941</v>
      </c>
      <c r="P990" s="869">
        <v>342712</v>
      </c>
    </row>
    <row r="991" spans="2:124" hidden="1" outlineLevel="1">
      <c r="C991" s="870" t="s">
        <v>569</v>
      </c>
      <c r="D991" s="871" t="s">
        <v>634</v>
      </c>
      <c r="E991" s="871"/>
      <c r="F991" s="871"/>
      <c r="G991" s="871"/>
      <c r="H991" s="871"/>
      <c r="I991" s="871"/>
      <c r="J991" s="871" t="s">
        <v>634</v>
      </c>
      <c r="K991" s="907" t="s">
        <v>634</v>
      </c>
      <c r="L991" s="907" t="s">
        <v>634</v>
      </c>
      <c r="M991" s="907" t="s">
        <v>634</v>
      </c>
      <c r="N991" s="907" t="s">
        <v>634</v>
      </c>
      <c r="O991" s="907">
        <v>-160</v>
      </c>
      <c r="P991" s="869">
        <v>-160</v>
      </c>
    </row>
    <row r="992" spans="2:124" hidden="1" outlineLevel="1">
      <c r="C992" s="870" t="s">
        <v>635</v>
      </c>
      <c r="D992" s="871" t="s">
        <v>634</v>
      </c>
      <c r="E992" s="871"/>
      <c r="F992" s="871"/>
      <c r="G992" s="871"/>
      <c r="H992" s="871"/>
      <c r="I992" s="871"/>
      <c r="J992" s="871" t="s">
        <v>634</v>
      </c>
      <c r="K992" s="907" t="s">
        <v>634</v>
      </c>
      <c r="L992" s="907" t="s">
        <v>634</v>
      </c>
      <c r="M992" s="907" t="s">
        <v>634</v>
      </c>
      <c r="N992" s="907" t="s">
        <v>634</v>
      </c>
      <c r="O992" s="907">
        <v>-105</v>
      </c>
      <c r="P992" s="869">
        <v>-105</v>
      </c>
    </row>
    <row r="993" spans="3:16" hidden="1" outlineLevel="1">
      <c r="C993" s="870" t="s">
        <v>622</v>
      </c>
      <c r="D993" s="871" t="s">
        <v>634</v>
      </c>
      <c r="E993" s="871">
        <v>79</v>
      </c>
      <c r="F993" s="871">
        <v>43</v>
      </c>
      <c r="G993" s="871">
        <v>83</v>
      </c>
      <c r="H993" s="871">
        <v>65</v>
      </c>
      <c r="I993" s="871">
        <v>58</v>
      </c>
      <c r="J993" s="871" t="s">
        <v>634</v>
      </c>
      <c r="K993" s="907">
        <v>54</v>
      </c>
      <c r="L993" s="907">
        <v>65</v>
      </c>
      <c r="M993" s="907">
        <v>105</v>
      </c>
      <c r="N993" s="907">
        <v>76</v>
      </c>
      <c r="O993" s="907">
        <v>76</v>
      </c>
      <c r="P993" s="869">
        <v>704</v>
      </c>
    </row>
    <row r="994" spans="3:16" hidden="1" outlineLevel="1">
      <c r="C994" s="870" t="s">
        <v>571</v>
      </c>
      <c r="D994" s="871" t="s">
        <v>634</v>
      </c>
      <c r="E994" s="871">
        <v>95</v>
      </c>
      <c r="F994" s="871">
        <v>135</v>
      </c>
      <c r="G994" s="871">
        <v>233</v>
      </c>
      <c r="H994" s="871">
        <v>160</v>
      </c>
      <c r="I994" s="871">
        <v>117</v>
      </c>
      <c r="J994" s="871" t="s">
        <v>634</v>
      </c>
      <c r="K994" s="907">
        <v>136</v>
      </c>
      <c r="L994" s="907">
        <v>158</v>
      </c>
      <c r="M994" s="907">
        <v>134</v>
      </c>
      <c r="N994" s="907" t="s">
        <v>634</v>
      </c>
      <c r="O994" s="907">
        <v>186</v>
      </c>
      <c r="P994" s="869">
        <v>1354</v>
      </c>
    </row>
    <row r="995" spans="3:16" hidden="1" outlineLevel="1">
      <c r="C995" s="870" t="s">
        <v>623</v>
      </c>
      <c r="D995" s="871" t="s">
        <v>634</v>
      </c>
      <c r="E995" s="871"/>
      <c r="F995" s="871"/>
      <c r="G995" s="871"/>
      <c r="H995" s="871"/>
      <c r="I995" s="871"/>
      <c r="J995" s="871" t="s">
        <v>634</v>
      </c>
      <c r="K995" s="907" t="s">
        <v>634</v>
      </c>
      <c r="L995" s="907">
        <v>270</v>
      </c>
      <c r="M995" s="907">
        <v>12</v>
      </c>
      <c r="N995" s="907" t="s">
        <v>634</v>
      </c>
      <c r="O995" s="907" t="s">
        <v>634</v>
      </c>
      <c r="P995" s="869">
        <v>282</v>
      </c>
    </row>
    <row r="996" spans="3:16" hidden="1" outlineLevel="1">
      <c r="C996" s="870" t="s">
        <v>624</v>
      </c>
      <c r="D996" s="871" t="s">
        <v>634</v>
      </c>
      <c r="E996" s="871"/>
      <c r="F996" s="871"/>
      <c r="G996" s="871"/>
      <c r="H996" s="871"/>
      <c r="I996" s="871"/>
      <c r="J996" s="871" t="s">
        <v>634</v>
      </c>
      <c r="K996" s="907" t="s">
        <v>634</v>
      </c>
      <c r="L996" s="907" t="s">
        <v>634</v>
      </c>
      <c r="M996" s="907" t="s">
        <v>634</v>
      </c>
      <c r="N996" s="873">
        <v>-1345</v>
      </c>
      <c r="O996" s="907" t="s">
        <v>634</v>
      </c>
      <c r="P996" s="869">
        <v>-1345</v>
      </c>
    </row>
    <row r="997" spans="3:16" hidden="1" outlineLevel="1">
      <c r="C997" s="870" t="s">
        <v>572</v>
      </c>
      <c r="D997" s="871" t="s">
        <v>634</v>
      </c>
      <c r="E997" s="871" t="s">
        <v>634</v>
      </c>
      <c r="F997" s="871" t="s">
        <v>634</v>
      </c>
      <c r="G997" s="871" t="s">
        <v>634</v>
      </c>
      <c r="H997" s="871" t="s">
        <v>634</v>
      </c>
      <c r="I997" s="871" t="s">
        <v>634</v>
      </c>
      <c r="J997" s="871" t="s">
        <v>634</v>
      </c>
      <c r="K997" s="907">
        <v>1</v>
      </c>
      <c r="L997" s="907" t="s">
        <v>634</v>
      </c>
      <c r="M997" s="907" t="s">
        <v>634</v>
      </c>
      <c r="N997" s="907" t="s">
        <v>634</v>
      </c>
      <c r="O997" s="907" t="s">
        <v>634</v>
      </c>
      <c r="P997" s="908">
        <v>1</v>
      </c>
    </row>
    <row r="998" spans="3:16" hidden="1" outlineLevel="1">
      <c r="C998" s="867" t="s">
        <v>574</v>
      </c>
      <c r="D998" s="878" t="s">
        <v>634</v>
      </c>
      <c r="E998" s="878">
        <v>34745</v>
      </c>
      <c r="F998" s="878">
        <v>36891</v>
      </c>
      <c r="G998" s="878">
        <v>37054</v>
      </c>
      <c r="H998" s="878">
        <v>35302</v>
      </c>
      <c r="I998" s="878">
        <v>34259</v>
      </c>
      <c r="J998" s="878">
        <v>6709</v>
      </c>
      <c r="K998" s="909">
        <v>37453</v>
      </c>
      <c r="L998" s="909">
        <v>33962</v>
      </c>
      <c r="M998" s="909">
        <v>31746</v>
      </c>
      <c r="N998" s="909">
        <v>33093</v>
      </c>
      <c r="O998" s="909">
        <v>23526</v>
      </c>
      <c r="P998" s="869">
        <v>344739</v>
      </c>
    </row>
    <row r="999" spans="3:16" hidden="1" outlineLevel="1">
      <c r="C999" s="880" t="s">
        <v>575</v>
      </c>
      <c r="D999" s="868"/>
      <c r="E999" s="868"/>
      <c r="F999" s="868"/>
      <c r="G999" s="868"/>
      <c r="H999" s="868"/>
      <c r="I999" s="868"/>
      <c r="J999" s="868"/>
      <c r="K999" s="868"/>
      <c r="L999" s="868"/>
      <c r="M999" s="868"/>
      <c r="N999" s="868"/>
      <c r="O999" s="868"/>
      <c r="P999" s="869"/>
    </row>
    <row r="1000" spans="3:16" hidden="1" outlineLevel="1">
      <c r="C1000" s="881" t="s">
        <v>109</v>
      </c>
      <c r="D1000" s="868"/>
      <c r="E1000" s="868"/>
      <c r="F1000" s="868"/>
      <c r="G1000" s="868"/>
      <c r="H1000" s="868"/>
      <c r="I1000" s="868"/>
      <c r="J1000" s="868"/>
      <c r="K1000" s="868"/>
      <c r="L1000" s="868"/>
      <c r="M1000" s="868"/>
      <c r="N1000" s="868"/>
      <c r="O1000" s="868"/>
      <c r="P1000" s="869"/>
    </row>
    <row r="1001" spans="3:16" hidden="1" outlineLevel="1">
      <c r="C1001" s="870" t="s">
        <v>625</v>
      </c>
      <c r="D1001" s="871"/>
      <c r="E1001" s="871">
        <v>1256</v>
      </c>
      <c r="F1001" s="871">
        <v>1256</v>
      </c>
      <c r="G1001" s="871">
        <v>7542</v>
      </c>
      <c r="H1001" s="871">
        <v>1631</v>
      </c>
      <c r="I1001" s="871">
        <v>1631</v>
      </c>
      <c r="J1001" s="871"/>
      <c r="K1001" s="907">
        <v>-3460</v>
      </c>
      <c r="L1001" s="907"/>
      <c r="M1001" s="907"/>
      <c r="N1001" s="907"/>
      <c r="O1001" s="907"/>
      <c r="P1001" s="869">
        <v>9855</v>
      </c>
    </row>
    <row r="1002" spans="3:16" hidden="1" outlineLevel="1">
      <c r="C1002" s="870" t="s">
        <v>576</v>
      </c>
      <c r="D1002" s="882"/>
      <c r="E1002" s="882" t="s">
        <v>634</v>
      </c>
      <c r="F1002" s="882">
        <v>7312</v>
      </c>
      <c r="G1002" s="882" t="s">
        <v>634</v>
      </c>
      <c r="H1002" s="882" t="s">
        <v>634</v>
      </c>
      <c r="I1002" s="882">
        <v>310</v>
      </c>
      <c r="J1002" s="882"/>
      <c r="K1002" s="910" t="s">
        <v>634</v>
      </c>
      <c r="L1002" s="910"/>
      <c r="M1002" s="910"/>
      <c r="N1002" s="910"/>
      <c r="O1002" s="910"/>
      <c r="P1002" s="908">
        <v>7622</v>
      </c>
    </row>
    <row r="1003" spans="3:16" hidden="1" outlineLevel="1">
      <c r="C1003" s="881" t="s">
        <v>578</v>
      </c>
      <c r="D1003" s="885" t="s">
        <v>634</v>
      </c>
      <c r="E1003" s="885">
        <v>1256</v>
      </c>
      <c r="F1003" s="885">
        <v>8568</v>
      </c>
      <c r="G1003" s="885">
        <v>7542</v>
      </c>
      <c r="H1003" s="885">
        <v>1631</v>
      </c>
      <c r="I1003" s="885">
        <v>1941</v>
      </c>
      <c r="J1003" s="885" t="s">
        <v>634</v>
      </c>
      <c r="K1003" s="868">
        <v>-3460</v>
      </c>
      <c r="L1003" s="868" t="s">
        <v>634</v>
      </c>
      <c r="M1003" s="868" t="s">
        <v>634</v>
      </c>
      <c r="N1003" s="868" t="s">
        <v>634</v>
      </c>
      <c r="O1003" s="868" t="s">
        <v>634</v>
      </c>
      <c r="P1003" s="869">
        <v>17477</v>
      </c>
    </row>
    <row r="1004" spans="3:16" hidden="1" outlineLevel="1">
      <c r="C1004" s="886" t="s">
        <v>579</v>
      </c>
      <c r="D1004" s="868"/>
      <c r="E1004" s="868"/>
      <c r="F1004" s="868"/>
      <c r="G1004" s="868"/>
      <c r="H1004" s="868"/>
      <c r="I1004" s="868"/>
      <c r="J1004" s="868"/>
      <c r="K1004" s="868"/>
      <c r="L1004" s="868"/>
      <c r="M1004" s="868"/>
      <c r="N1004" s="868"/>
      <c r="O1004" s="868"/>
      <c r="P1004" s="869"/>
    </row>
    <row r="1005" spans="3:16" hidden="1" outlineLevel="1">
      <c r="C1005" s="870" t="s">
        <v>627</v>
      </c>
      <c r="D1005" s="871"/>
      <c r="E1005" s="871">
        <v>511</v>
      </c>
      <c r="F1005" s="871" t="s">
        <v>634</v>
      </c>
      <c r="G1005" s="871" t="s">
        <v>634</v>
      </c>
      <c r="H1005" s="871" t="s">
        <v>634</v>
      </c>
      <c r="I1005" s="871" t="s">
        <v>634</v>
      </c>
      <c r="J1005" s="871"/>
      <c r="K1005" s="907" t="s">
        <v>634</v>
      </c>
      <c r="L1005" s="907"/>
      <c r="M1005" s="907"/>
      <c r="N1005" s="907"/>
      <c r="O1005" s="907"/>
      <c r="P1005" s="869">
        <v>511</v>
      </c>
    </row>
    <row r="1006" spans="3:16" hidden="1" outlineLevel="1">
      <c r="C1006" s="870" t="s">
        <v>582</v>
      </c>
      <c r="D1006" s="871" t="s">
        <v>634</v>
      </c>
      <c r="E1006" s="871" t="s">
        <v>634</v>
      </c>
      <c r="F1006" s="871" t="s">
        <v>634</v>
      </c>
      <c r="G1006" s="871" t="s">
        <v>634</v>
      </c>
      <c r="H1006" s="871">
        <v>5342</v>
      </c>
      <c r="I1006" s="871" t="s">
        <v>634</v>
      </c>
      <c r="J1006" s="871" t="s">
        <v>634</v>
      </c>
      <c r="K1006" s="907" t="s">
        <v>634</v>
      </c>
      <c r="L1006" s="907" t="s">
        <v>634</v>
      </c>
      <c r="M1006" s="907" t="s">
        <v>634</v>
      </c>
      <c r="N1006" s="907" t="s">
        <v>634</v>
      </c>
      <c r="O1006" s="907">
        <v>5494</v>
      </c>
      <c r="P1006" s="869">
        <v>10836</v>
      </c>
    </row>
    <row r="1007" spans="3:16" hidden="1" outlineLevel="1">
      <c r="C1007" s="870" t="s">
        <v>626</v>
      </c>
      <c r="D1007" s="871"/>
      <c r="E1007" s="871">
        <v>1126</v>
      </c>
      <c r="F1007" s="871" t="s">
        <v>634</v>
      </c>
      <c r="G1007" s="871" t="s">
        <v>634</v>
      </c>
      <c r="H1007" s="871" t="s">
        <v>634</v>
      </c>
      <c r="I1007" s="871" t="s">
        <v>634</v>
      </c>
      <c r="J1007" s="871"/>
      <c r="K1007" s="907" t="s">
        <v>634</v>
      </c>
      <c r="L1007" s="907"/>
      <c r="M1007" s="907"/>
      <c r="N1007" s="907"/>
      <c r="O1007" s="907"/>
      <c r="P1007" s="869">
        <v>1126</v>
      </c>
    </row>
    <row r="1008" spans="3:16" hidden="1" outlineLevel="1">
      <c r="C1008" s="870" t="s">
        <v>591</v>
      </c>
      <c r="D1008" s="871"/>
      <c r="E1008" s="871" t="s">
        <v>634</v>
      </c>
      <c r="F1008" s="871" t="s">
        <v>634</v>
      </c>
      <c r="G1008" s="871">
        <v>142</v>
      </c>
      <c r="H1008" s="871" t="s">
        <v>634</v>
      </c>
      <c r="I1008" s="871" t="s">
        <v>634</v>
      </c>
      <c r="J1008" s="871"/>
      <c r="K1008" s="907" t="s">
        <v>634</v>
      </c>
      <c r="L1008" s="907"/>
      <c r="M1008" s="907"/>
      <c r="N1008" s="907"/>
      <c r="O1008" s="907"/>
      <c r="P1008" s="869">
        <v>142</v>
      </c>
    </row>
    <row r="1009" spans="3:16" hidden="1" outlineLevel="1">
      <c r="C1009" s="870" t="s">
        <v>583</v>
      </c>
      <c r="D1009" s="871"/>
      <c r="E1009" s="871">
        <v>637</v>
      </c>
      <c r="F1009" s="871" t="s">
        <v>634</v>
      </c>
      <c r="G1009" s="871" t="s">
        <v>634</v>
      </c>
      <c r="H1009" s="871" t="s">
        <v>634</v>
      </c>
      <c r="I1009" s="871" t="s">
        <v>634</v>
      </c>
      <c r="J1009" s="871"/>
      <c r="K1009" s="907" t="s">
        <v>634</v>
      </c>
      <c r="L1009" s="907"/>
      <c r="M1009" s="907"/>
      <c r="N1009" s="907"/>
      <c r="O1009" s="907"/>
      <c r="P1009" s="869">
        <v>637</v>
      </c>
    </row>
    <row r="1010" spans="3:16" hidden="1" outlineLevel="1">
      <c r="C1010" s="870" t="s">
        <v>580</v>
      </c>
      <c r="D1010" s="882" t="s">
        <v>634</v>
      </c>
      <c r="E1010" s="882"/>
      <c r="F1010" s="882"/>
      <c r="G1010" s="882"/>
      <c r="H1010" s="882"/>
      <c r="I1010" s="882"/>
      <c r="J1010" s="882" t="s">
        <v>634</v>
      </c>
      <c r="K1010" s="910" t="s">
        <v>634</v>
      </c>
      <c r="L1010" s="910" t="s">
        <v>634</v>
      </c>
      <c r="M1010" s="910" t="s">
        <v>634</v>
      </c>
      <c r="N1010" s="910" t="s">
        <v>634</v>
      </c>
      <c r="O1010" s="910" t="s">
        <v>634</v>
      </c>
      <c r="P1010" s="908" t="s">
        <v>634</v>
      </c>
    </row>
    <row r="1011" spans="3:16" hidden="1" outlineLevel="1">
      <c r="C1011" s="881" t="s">
        <v>584</v>
      </c>
      <c r="D1011" s="885" t="s">
        <v>634</v>
      </c>
      <c r="E1011" s="885">
        <v>2274</v>
      </c>
      <c r="F1011" s="885" t="s">
        <v>634</v>
      </c>
      <c r="G1011" s="885">
        <v>142</v>
      </c>
      <c r="H1011" s="885">
        <v>5342</v>
      </c>
      <c r="I1011" s="885" t="s">
        <v>634</v>
      </c>
      <c r="J1011" s="885" t="s">
        <v>634</v>
      </c>
      <c r="K1011" s="868" t="s">
        <v>634</v>
      </c>
      <c r="L1011" s="868" t="s">
        <v>634</v>
      </c>
      <c r="M1011" s="868" t="s">
        <v>634</v>
      </c>
      <c r="N1011" s="868" t="s">
        <v>634</v>
      </c>
      <c r="O1011" s="868">
        <v>5494</v>
      </c>
      <c r="P1011" s="869">
        <v>13252</v>
      </c>
    </row>
    <row r="1012" spans="3:16" hidden="1" outlineLevel="1">
      <c r="C1012" s="881" t="s">
        <v>585</v>
      </c>
      <c r="D1012" s="868"/>
      <c r="E1012" s="868"/>
      <c r="F1012" s="868"/>
      <c r="G1012" s="868"/>
      <c r="H1012" s="868"/>
      <c r="I1012" s="868"/>
      <c r="J1012" s="868"/>
      <c r="K1012" s="868"/>
      <c r="L1012" s="868"/>
      <c r="M1012" s="868"/>
      <c r="N1012" s="868"/>
      <c r="O1012" s="868"/>
      <c r="P1012" s="869"/>
    </row>
    <row r="1013" spans="3:16" hidden="1" outlineLevel="1">
      <c r="C1013" s="870" t="s">
        <v>586</v>
      </c>
      <c r="D1013" s="871"/>
      <c r="E1013" s="871" t="s">
        <v>634</v>
      </c>
      <c r="F1013" s="871" t="s">
        <v>634</v>
      </c>
      <c r="G1013" s="871" t="s">
        <v>634</v>
      </c>
      <c r="H1013" s="871" t="s">
        <v>634</v>
      </c>
      <c r="I1013" s="871" t="s">
        <v>634</v>
      </c>
      <c r="J1013" s="871"/>
      <c r="K1013" s="907">
        <v>1050</v>
      </c>
      <c r="L1013" s="907"/>
      <c r="M1013" s="907"/>
      <c r="N1013" s="907"/>
      <c r="O1013" s="907"/>
      <c r="P1013" s="869">
        <v>1050</v>
      </c>
    </row>
    <row r="1014" spans="3:16" hidden="1" outlineLevel="1">
      <c r="C1014" s="870" t="s">
        <v>587</v>
      </c>
      <c r="D1014" s="871" t="s">
        <v>634</v>
      </c>
      <c r="E1014" s="871">
        <v>1902</v>
      </c>
      <c r="F1014" s="871">
        <v>2019</v>
      </c>
      <c r="G1014" s="871">
        <v>2025</v>
      </c>
      <c r="H1014" s="871">
        <v>1929</v>
      </c>
      <c r="I1014" s="871">
        <v>1526</v>
      </c>
      <c r="J1014" s="871">
        <v>369</v>
      </c>
      <c r="K1014" s="907">
        <v>2398</v>
      </c>
      <c r="L1014" s="907">
        <v>1468</v>
      </c>
      <c r="M1014" s="907">
        <v>2107</v>
      </c>
      <c r="N1014" s="907">
        <v>1625</v>
      </c>
      <c r="O1014" s="907">
        <v>1060</v>
      </c>
      <c r="P1014" s="869">
        <v>18428</v>
      </c>
    </row>
    <row r="1015" spans="3:16" hidden="1" outlineLevel="1">
      <c r="C1015" s="870" t="s">
        <v>628</v>
      </c>
      <c r="D1015" s="871" t="s">
        <v>634</v>
      </c>
      <c r="E1015" s="871"/>
      <c r="F1015" s="871"/>
      <c r="G1015" s="871"/>
      <c r="H1015" s="871"/>
      <c r="I1015" s="871"/>
      <c r="J1015" s="871" t="s">
        <v>634</v>
      </c>
      <c r="K1015" s="907" t="s">
        <v>634</v>
      </c>
      <c r="L1015" s="907" t="s">
        <v>634</v>
      </c>
      <c r="M1015" s="907" t="s">
        <v>634</v>
      </c>
      <c r="N1015" s="907">
        <v>1260</v>
      </c>
      <c r="O1015" s="907" t="s">
        <v>634</v>
      </c>
      <c r="P1015" s="869">
        <v>1260</v>
      </c>
    </row>
    <row r="1016" spans="3:16" hidden="1" outlineLevel="1">
      <c r="C1016" s="870" t="s">
        <v>636</v>
      </c>
      <c r="D1016" s="882"/>
      <c r="E1016" s="882">
        <v>300</v>
      </c>
      <c r="F1016" s="882" t="s">
        <v>634</v>
      </c>
      <c r="G1016" s="882" t="s">
        <v>634</v>
      </c>
      <c r="H1016" s="882" t="s">
        <v>634</v>
      </c>
      <c r="I1016" s="882" t="s">
        <v>634</v>
      </c>
      <c r="J1016" s="882"/>
      <c r="K1016" s="910" t="s">
        <v>634</v>
      </c>
      <c r="L1016" s="910"/>
      <c r="M1016" s="910"/>
      <c r="N1016" s="910"/>
      <c r="O1016" s="910"/>
      <c r="P1016" s="908">
        <v>300</v>
      </c>
    </row>
    <row r="1017" spans="3:16" hidden="1" outlineLevel="1">
      <c r="C1017" s="881" t="s">
        <v>588</v>
      </c>
      <c r="D1017" s="885" t="s">
        <v>634</v>
      </c>
      <c r="E1017" s="885">
        <v>2202</v>
      </c>
      <c r="F1017" s="885">
        <v>2019</v>
      </c>
      <c r="G1017" s="885">
        <v>2025</v>
      </c>
      <c r="H1017" s="885">
        <v>1929</v>
      </c>
      <c r="I1017" s="885">
        <v>1526</v>
      </c>
      <c r="J1017" s="885">
        <v>369</v>
      </c>
      <c r="K1017" s="868">
        <v>3448</v>
      </c>
      <c r="L1017" s="868">
        <v>1468</v>
      </c>
      <c r="M1017" s="868">
        <v>2107</v>
      </c>
      <c r="N1017" s="868">
        <v>2885</v>
      </c>
      <c r="O1017" s="868">
        <v>1060</v>
      </c>
      <c r="P1017" s="869">
        <v>21038</v>
      </c>
    </row>
    <row r="1018" spans="3:16" hidden="1" outlineLevel="1">
      <c r="C1018" s="881" t="s">
        <v>589</v>
      </c>
      <c r="D1018" s="868"/>
      <c r="E1018" s="868"/>
      <c r="F1018" s="868"/>
      <c r="G1018" s="868"/>
      <c r="H1018" s="868"/>
      <c r="I1018" s="868"/>
      <c r="J1018" s="868"/>
      <c r="K1018" s="868"/>
      <c r="L1018" s="868"/>
      <c r="M1018" s="868"/>
      <c r="N1018" s="868"/>
      <c r="O1018" s="868"/>
      <c r="P1018" s="869"/>
    </row>
    <row r="1019" spans="3:16" hidden="1" outlineLevel="1">
      <c r="C1019" s="870" t="s">
        <v>590</v>
      </c>
      <c r="D1019" s="871" t="s">
        <v>634</v>
      </c>
      <c r="E1019" s="871">
        <v>442</v>
      </c>
      <c r="F1019" s="871" t="s">
        <v>634</v>
      </c>
      <c r="G1019" s="871" t="s">
        <v>634</v>
      </c>
      <c r="H1019" s="871" t="s">
        <v>634</v>
      </c>
      <c r="I1019" s="871" t="s">
        <v>634</v>
      </c>
      <c r="J1019" s="871">
        <v>300</v>
      </c>
      <c r="K1019" s="872">
        <v>1772</v>
      </c>
      <c r="L1019" s="872" t="s">
        <v>634</v>
      </c>
      <c r="M1019" s="872">
        <v>242</v>
      </c>
      <c r="N1019" s="872" t="s">
        <v>634</v>
      </c>
      <c r="O1019" s="872" t="s">
        <v>634</v>
      </c>
      <c r="P1019" s="869">
        <v>2756</v>
      </c>
    </row>
    <row r="1020" spans="3:16" hidden="1" outlineLevel="1">
      <c r="C1020" s="870" t="s">
        <v>593</v>
      </c>
      <c r="D1020" s="871" t="s">
        <v>634</v>
      </c>
      <c r="E1020" s="871">
        <v>165</v>
      </c>
      <c r="F1020" s="871">
        <v>520</v>
      </c>
      <c r="G1020" s="871">
        <v>240</v>
      </c>
      <c r="H1020" s="871">
        <v>120</v>
      </c>
      <c r="I1020" s="871" t="s">
        <v>634</v>
      </c>
      <c r="J1020" s="871" t="s">
        <v>634</v>
      </c>
      <c r="K1020" s="872">
        <v>360</v>
      </c>
      <c r="L1020" s="872">
        <v>120</v>
      </c>
      <c r="M1020" s="872" t="s">
        <v>634</v>
      </c>
      <c r="N1020" s="872">
        <v>120</v>
      </c>
      <c r="O1020" s="872">
        <v>240</v>
      </c>
      <c r="P1020" s="869">
        <v>1885</v>
      </c>
    </row>
    <row r="1021" spans="3:16" hidden="1" outlineLevel="1">
      <c r="C1021" s="870" t="s">
        <v>594</v>
      </c>
      <c r="D1021" s="871" t="s">
        <v>634</v>
      </c>
      <c r="E1021" s="871">
        <v>215</v>
      </c>
      <c r="F1021" s="871">
        <v>166</v>
      </c>
      <c r="G1021" s="871">
        <v>150</v>
      </c>
      <c r="H1021" s="871" t="s">
        <v>634</v>
      </c>
      <c r="I1021" s="871" t="s">
        <v>634</v>
      </c>
      <c r="J1021" s="871" t="s">
        <v>634</v>
      </c>
      <c r="K1021" s="872" t="s">
        <v>634</v>
      </c>
      <c r="L1021" s="872">
        <v>100</v>
      </c>
      <c r="M1021" s="872">
        <v>329</v>
      </c>
      <c r="N1021" s="872" t="s">
        <v>634</v>
      </c>
      <c r="O1021" s="872" t="s">
        <v>634</v>
      </c>
      <c r="P1021" s="869">
        <v>960</v>
      </c>
    </row>
    <row r="1022" spans="3:16" hidden="1" outlineLevel="1">
      <c r="C1022" s="870" t="s">
        <v>603</v>
      </c>
      <c r="D1022" s="871" t="s">
        <v>634</v>
      </c>
      <c r="E1022" s="871"/>
      <c r="F1022" s="871"/>
      <c r="G1022" s="871"/>
      <c r="H1022" s="871"/>
      <c r="I1022" s="871"/>
      <c r="J1022" s="871" t="s">
        <v>634</v>
      </c>
      <c r="K1022" s="872" t="s">
        <v>634</v>
      </c>
      <c r="L1022" s="872" t="s">
        <v>634</v>
      </c>
      <c r="M1022" s="872" t="s">
        <v>634</v>
      </c>
      <c r="N1022" s="872">
        <v>116</v>
      </c>
      <c r="O1022" s="872" t="s">
        <v>634</v>
      </c>
      <c r="P1022" s="869">
        <v>116</v>
      </c>
    </row>
    <row r="1023" spans="3:16" hidden="1" outlineLevel="1">
      <c r="C1023" s="870" t="s">
        <v>601</v>
      </c>
      <c r="D1023" s="871"/>
      <c r="E1023" s="871" t="s">
        <v>634</v>
      </c>
      <c r="F1023" s="871">
        <v>125</v>
      </c>
      <c r="G1023" s="871" t="s">
        <v>634</v>
      </c>
      <c r="H1023" s="871" t="s">
        <v>634</v>
      </c>
      <c r="I1023" s="871" t="s">
        <v>634</v>
      </c>
      <c r="J1023" s="871"/>
      <c r="K1023" s="872" t="s">
        <v>634</v>
      </c>
      <c r="L1023" s="872"/>
      <c r="M1023" s="872"/>
      <c r="N1023" s="872"/>
      <c r="O1023" s="872"/>
      <c r="P1023" s="869">
        <v>125</v>
      </c>
    </row>
    <row r="1024" spans="3:16" hidden="1" outlineLevel="1">
      <c r="C1024" s="870" t="s">
        <v>596</v>
      </c>
      <c r="D1024" s="871" t="s">
        <v>634</v>
      </c>
      <c r="E1024" s="871">
        <v>99</v>
      </c>
      <c r="F1024" s="871">
        <v>152</v>
      </c>
      <c r="G1024" s="871" t="s">
        <v>634</v>
      </c>
      <c r="H1024" s="871" t="s">
        <v>634</v>
      </c>
      <c r="I1024" s="871">
        <v>15</v>
      </c>
      <c r="J1024" s="871">
        <v>222</v>
      </c>
      <c r="K1024" s="872">
        <v>340</v>
      </c>
      <c r="L1024" s="872" t="s">
        <v>634</v>
      </c>
      <c r="M1024" s="872" t="s">
        <v>634</v>
      </c>
      <c r="N1024" s="872">
        <v>615</v>
      </c>
      <c r="O1024" s="872">
        <v>20</v>
      </c>
      <c r="P1024" s="869">
        <v>1462</v>
      </c>
    </row>
    <row r="1025" spans="3:16" hidden="1" outlineLevel="1">
      <c r="C1025" s="870" t="s">
        <v>637</v>
      </c>
      <c r="D1025" s="871"/>
      <c r="E1025" s="871" t="s">
        <v>634</v>
      </c>
      <c r="F1025" s="871">
        <v>825</v>
      </c>
      <c r="G1025" s="871" t="s">
        <v>634</v>
      </c>
      <c r="H1025" s="871" t="s">
        <v>634</v>
      </c>
      <c r="I1025" s="871" t="s">
        <v>634</v>
      </c>
      <c r="J1025" s="871"/>
      <c r="K1025" s="872" t="s">
        <v>634</v>
      </c>
      <c r="L1025" s="872"/>
      <c r="M1025" s="872"/>
      <c r="N1025" s="872"/>
      <c r="O1025" s="872"/>
      <c r="P1025" s="869">
        <v>825</v>
      </c>
    </row>
    <row r="1026" spans="3:16" hidden="1" outlineLevel="1">
      <c r="C1026" s="870" t="s">
        <v>597</v>
      </c>
      <c r="D1026" s="871" t="s">
        <v>634</v>
      </c>
      <c r="E1026" s="871" t="s">
        <v>634</v>
      </c>
      <c r="F1026" s="871">
        <v>2030</v>
      </c>
      <c r="G1026" s="871">
        <v>270</v>
      </c>
      <c r="H1026" s="871" t="s">
        <v>634</v>
      </c>
      <c r="I1026" s="871" t="s">
        <v>634</v>
      </c>
      <c r="J1026" s="871" t="s">
        <v>634</v>
      </c>
      <c r="K1026" s="872" t="s">
        <v>634</v>
      </c>
      <c r="L1026" s="872">
        <v>150</v>
      </c>
      <c r="M1026" s="872" t="s">
        <v>634</v>
      </c>
      <c r="N1026" s="872" t="s">
        <v>634</v>
      </c>
      <c r="O1026" s="872" t="s">
        <v>634</v>
      </c>
      <c r="P1026" s="869">
        <v>2450</v>
      </c>
    </row>
    <row r="1027" spans="3:16" hidden="1" outlineLevel="1">
      <c r="C1027" s="870" t="s">
        <v>638</v>
      </c>
      <c r="D1027" s="871"/>
      <c r="E1027" s="871" t="s">
        <v>634</v>
      </c>
      <c r="F1027" s="871" t="s">
        <v>634</v>
      </c>
      <c r="G1027" s="871" t="s">
        <v>634</v>
      </c>
      <c r="H1027" s="871" t="s">
        <v>634</v>
      </c>
      <c r="I1027" s="871">
        <v>35</v>
      </c>
      <c r="J1027" s="871"/>
      <c r="K1027" s="872" t="s">
        <v>634</v>
      </c>
      <c r="L1027" s="872"/>
      <c r="M1027" s="872"/>
      <c r="N1027" s="872"/>
      <c r="O1027" s="872"/>
      <c r="P1027" s="869">
        <v>35</v>
      </c>
    </row>
    <row r="1028" spans="3:16" hidden="1" outlineLevel="1">
      <c r="C1028" s="870" t="s">
        <v>598</v>
      </c>
      <c r="D1028" s="871" t="s">
        <v>634</v>
      </c>
      <c r="E1028" s="871">
        <v>298</v>
      </c>
      <c r="F1028" s="871">
        <v>115</v>
      </c>
      <c r="G1028" s="871">
        <v>220</v>
      </c>
      <c r="H1028" s="871">
        <v>453</v>
      </c>
      <c r="I1028" s="871" t="s">
        <v>634</v>
      </c>
      <c r="J1028" s="871" t="s">
        <v>634</v>
      </c>
      <c r="K1028" s="872" t="s">
        <v>634</v>
      </c>
      <c r="L1028" s="872" t="s">
        <v>634</v>
      </c>
      <c r="M1028" s="872">
        <v>1383</v>
      </c>
      <c r="N1028" s="872">
        <v>149</v>
      </c>
      <c r="O1028" s="872">
        <v>54</v>
      </c>
      <c r="P1028" s="869">
        <v>2672</v>
      </c>
    </row>
    <row r="1029" spans="3:16" hidden="1" outlineLevel="1">
      <c r="C1029" s="870" t="s">
        <v>600</v>
      </c>
      <c r="D1029" s="871" t="s">
        <v>634</v>
      </c>
      <c r="E1029" s="871">
        <v>1444</v>
      </c>
      <c r="F1029" s="871">
        <v>777</v>
      </c>
      <c r="G1029" s="871" t="s">
        <v>634</v>
      </c>
      <c r="H1029" s="871">
        <v>1304</v>
      </c>
      <c r="I1029" s="871">
        <v>583</v>
      </c>
      <c r="J1029" s="871" t="s">
        <v>634</v>
      </c>
      <c r="K1029" s="872" t="s">
        <v>634</v>
      </c>
      <c r="L1029" s="872">
        <v>1002</v>
      </c>
      <c r="M1029" s="872">
        <v>683</v>
      </c>
      <c r="N1029" s="872">
        <v>555</v>
      </c>
      <c r="O1029" s="872">
        <v>368</v>
      </c>
      <c r="P1029" s="869">
        <v>6716</v>
      </c>
    </row>
    <row r="1030" spans="3:16" hidden="1" outlineLevel="1">
      <c r="C1030" s="870" t="s">
        <v>599</v>
      </c>
      <c r="D1030" s="871"/>
      <c r="E1030" s="871">
        <v>100</v>
      </c>
      <c r="F1030" s="871" t="s">
        <v>634</v>
      </c>
      <c r="G1030" s="871" t="s">
        <v>634</v>
      </c>
      <c r="H1030" s="871">
        <v>700</v>
      </c>
      <c r="I1030" s="871" t="s">
        <v>634</v>
      </c>
      <c r="J1030" s="871"/>
      <c r="K1030" s="872" t="s">
        <v>634</v>
      </c>
      <c r="L1030" s="872"/>
      <c r="M1030" s="872"/>
      <c r="N1030" s="872"/>
      <c r="O1030" s="872"/>
      <c r="P1030" s="869">
        <v>800</v>
      </c>
    </row>
    <row r="1031" spans="3:16" hidden="1" outlineLevel="1">
      <c r="C1031" s="870" t="s">
        <v>602</v>
      </c>
      <c r="D1031" s="871" t="s">
        <v>634</v>
      </c>
      <c r="E1031" s="871">
        <v>265</v>
      </c>
      <c r="F1031" s="871">
        <v>990</v>
      </c>
      <c r="G1031" s="871">
        <v>515</v>
      </c>
      <c r="H1031" s="871">
        <v>1707</v>
      </c>
      <c r="I1031" s="871">
        <v>135</v>
      </c>
      <c r="J1031" s="871">
        <v>240</v>
      </c>
      <c r="K1031" s="872">
        <v>1224</v>
      </c>
      <c r="L1031" s="872">
        <v>125</v>
      </c>
      <c r="M1031" s="872">
        <v>640</v>
      </c>
      <c r="N1031" s="872">
        <v>882</v>
      </c>
      <c r="O1031" s="872">
        <v>600</v>
      </c>
      <c r="P1031" s="869">
        <v>7323</v>
      </c>
    </row>
    <row r="1032" spans="3:16" hidden="1" outlineLevel="1">
      <c r="C1032" s="870" t="s">
        <v>639</v>
      </c>
      <c r="D1032" s="882"/>
      <c r="E1032" s="882" t="s">
        <v>634</v>
      </c>
      <c r="F1032" s="882" t="s">
        <v>634</v>
      </c>
      <c r="G1032" s="882" t="s">
        <v>634</v>
      </c>
      <c r="H1032" s="882">
        <v>85</v>
      </c>
      <c r="I1032" s="882" t="s">
        <v>634</v>
      </c>
      <c r="J1032" s="882"/>
      <c r="K1032" s="883" t="s">
        <v>634</v>
      </c>
      <c r="L1032" s="883"/>
      <c r="M1032" s="883"/>
      <c r="N1032" s="883"/>
      <c r="O1032" s="883"/>
      <c r="P1032" s="908">
        <v>85</v>
      </c>
    </row>
    <row r="1033" spans="3:16" hidden="1" outlineLevel="1">
      <c r="C1033" s="911" t="s">
        <v>604</v>
      </c>
      <c r="D1033" s="885" t="s">
        <v>634</v>
      </c>
      <c r="E1033" s="885">
        <v>3028</v>
      </c>
      <c r="F1033" s="885">
        <v>5700</v>
      </c>
      <c r="G1033" s="885">
        <v>1395</v>
      </c>
      <c r="H1033" s="885">
        <v>4369</v>
      </c>
      <c r="I1033" s="885">
        <v>769</v>
      </c>
      <c r="J1033" s="885">
        <v>762</v>
      </c>
      <c r="K1033" s="868">
        <v>3695</v>
      </c>
      <c r="L1033" s="868">
        <v>1497</v>
      </c>
      <c r="M1033" s="868">
        <v>3277</v>
      </c>
      <c r="N1033" s="868">
        <v>2437</v>
      </c>
      <c r="O1033" s="868">
        <v>1282</v>
      </c>
      <c r="P1033" s="869">
        <v>28210</v>
      </c>
    </row>
    <row r="1034" spans="3:16" hidden="1" outlineLevel="1">
      <c r="C1034" s="912" t="s">
        <v>605</v>
      </c>
      <c r="D1034" s="872"/>
      <c r="E1034" s="872"/>
      <c r="F1034" s="872"/>
      <c r="G1034" s="872"/>
      <c r="H1034" s="872"/>
      <c r="I1034" s="872"/>
      <c r="J1034" s="872"/>
      <c r="K1034" s="872"/>
      <c r="L1034" s="872"/>
      <c r="M1034" s="872"/>
      <c r="N1034" s="872"/>
      <c r="O1034" s="872"/>
      <c r="P1034" s="869"/>
    </row>
    <row r="1035" spans="3:16" hidden="1" outlineLevel="1">
      <c r="C1035" s="870" t="s">
        <v>607</v>
      </c>
      <c r="D1035" s="871" t="s">
        <v>634</v>
      </c>
      <c r="E1035" s="871" t="s">
        <v>634</v>
      </c>
      <c r="F1035" s="871" t="s">
        <v>634</v>
      </c>
      <c r="G1035" s="871" t="s">
        <v>634</v>
      </c>
      <c r="H1035" s="871" t="s">
        <v>634</v>
      </c>
      <c r="I1035" s="871" t="s">
        <v>634</v>
      </c>
      <c r="J1035" s="871" t="s">
        <v>634</v>
      </c>
      <c r="K1035" s="872">
        <v>250</v>
      </c>
      <c r="L1035" s="872">
        <v>250</v>
      </c>
      <c r="M1035" s="872" t="s">
        <v>634</v>
      </c>
      <c r="N1035" s="872">
        <v>250</v>
      </c>
      <c r="O1035" s="872">
        <v>125</v>
      </c>
      <c r="P1035" s="869">
        <v>875</v>
      </c>
    </row>
    <row r="1036" spans="3:16" hidden="1" outlineLevel="1">
      <c r="C1036" s="870" t="s">
        <v>606</v>
      </c>
      <c r="D1036" s="882" t="s">
        <v>634</v>
      </c>
      <c r="E1036" s="882">
        <v>138</v>
      </c>
      <c r="F1036" s="882" t="s">
        <v>634</v>
      </c>
      <c r="G1036" s="882" t="s">
        <v>634</v>
      </c>
      <c r="H1036" s="882">
        <v>138</v>
      </c>
      <c r="I1036" s="882" t="s">
        <v>634</v>
      </c>
      <c r="J1036" s="882" t="s">
        <v>634</v>
      </c>
      <c r="K1036" s="883">
        <v>700</v>
      </c>
      <c r="L1036" s="883">
        <v>378</v>
      </c>
      <c r="M1036" s="883" t="s">
        <v>634</v>
      </c>
      <c r="N1036" s="883" t="s">
        <v>634</v>
      </c>
      <c r="O1036" s="883">
        <v>252</v>
      </c>
      <c r="P1036" s="908">
        <v>1606</v>
      </c>
    </row>
    <row r="1037" spans="3:16" hidden="1" outlineLevel="1">
      <c r="C1037" s="881" t="s">
        <v>608</v>
      </c>
      <c r="D1037" s="913" t="s">
        <v>634</v>
      </c>
      <c r="E1037" s="913">
        <v>138</v>
      </c>
      <c r="F1037" s="913" t="s">
        <v>634</v>
      </c>
      <c r="G1037" s="913" t="s">
        <v>634</v>
      </c>
      <c r="H1037" s="913">
        <v>138</v>
      </c>
      <c r="I1037" s="913" t="s">
        <v>634</v>
      </c>
      <c r="J1037" s="913" t="s">
        <v>634</v>
      </c>
      <c r="K1037" s="889">
        <v>950</v>
      </c>
      <c r="L1037" s="889">
        <v>628</v>
      </c>
      <c r="M1037" s="889" t="s">
        <v>634</v>
      </c>
      <c r="N1037" s="889">
        <v>250</v>
      </c>
      <c r="O1037" s="889">
        <v>377</v>
      </c>
      <c r="P1037" s="869">
        <v>2481</v>
      </c>
    </row>
    <row r="1038" spans="3:16" hidden="1" outlineLevel="1">
      <c r="C1038" s="881" t="s">
        <v>609</v>
      </c>
      <c r="D1038" s="200"/>
      <c r="E1038" s="200"/>
      <c r="F1038" s="200"/>
      <c r="G1038" s="200"/>
      <c r="H1038" s="200"/>
      <c r="I1038" s="200"/>
      <c r="J1038" s="200"/>
      <c r="K1038" s="862"/>
      <c r="L1038" s="862"/>
      <c r="M1038" s="862"/>
      <c r="N1038" s="862"/>
      <c r="O1038" s="862"/>
      <c r="P1038" s="869"/>
    </row>
    <row r="1039" spans="3:16" hidden="1" outlineLevel="1">
      <c r="C1039" s="870" t="s">
        <v>612</v>
      </c>
      <c r="D1039" s="871" t="s">
        <v>634</v>
      </c>
      <c r="E1039" s="871">
        <v>458</v>
      </c>
      <c r="F1039" s="871">
        <v>409</v>
      </c>
      <c r="G1039" s="871">
        <v>473</v>
      </c>
      <c r="H1039" s="871">
        <v>401</v>
      </c>
      <c r="I1039" s="871">
        <v>357</v>
      </c>
      <c r="J1039" s="871" t="s">
        <v>634</v>
      </c>
      <c r="K1039" s="872">
        <v>365</v>
      </c>
      <c r="L1039" s="872">
        <v>1334</v>
      </c>
      <c r="M1039" s="872">
        <v>1492</v>
      </c>
      <c r="N1039" s="872">
        <v>-381</v>
      </c>
      <c r="O1039" s="872">
        <v>-69</v>
      </c>
      <c r="P1039" s="869">
        <v>4840</v>
      </c>
    </row>
    <row r="1040" spans="3:16" hidden="1" outlineLevel="1">
      <c r="C1040" s="870" t="s">
        <v>613</v>
      </c>
      <c r="D1040" s="871" t="s">
        <v>634</v>
      </c>
      <c r="E1040" s="871">
        <v>102</v>
      </c>
      <c r="F1040" s="871">
        <v>102</v>
      </c>
      <c r="G1040" s="871">
        <v>191</v>
      </c>
      <c r="H1040" s="871">
        <v>152</v>
      </c>
      <c r="I1040" s="871">
        <v>152</v>
      </c>
      <c r="J1040" s="871">
        <v>163</v>
      </c>
      <c r="K1040" s="872">
        <v>327</v>
      </c>
      <c r="L1040" s="872">
        <v>163</v>
      </c>
      <c r="M1040" s="872">
        <v>231</v>
      </c>
      <c r="N1040" s="872">
        <v>198</v>
      </c>
      <c r="O1040" s="872">
        <v>210</v>
      </c>
      <c r="P1040" s="869">
        <v>1991</v>
      </c>
    </row>
    <row r="1041" spans="3:16" hidden="1" outlineLevel="1">
      <c r="C1041" s="870" t="s">
        <v>630</v>
      </c>
      <c r="D1041" s="871" t="s">
        <v>634</v>
      </c>
      <c r="E1041" s="871">
        <v>561</v>
      </c>
      <c r="F1041" s="871">
        <v>451</v>
      </c>
      <c r="G1041" s="871">
        <v>451</v>
      </c>
      <c r="H1041" s="871">
        <v>451</v>
      </c>
      <c r="I1041" s="871">
        <v>451</v>
      </c>
      <c r="J1041" s="871" t="s">
        <v>634</v>
      </c>
      <c r="K1041" s="872">
        <v>451</v>
      </c>
      <c r="L1041" s="872">
        <v>1865</v>
      </c>
      <c r="M1041" s="872">
        <v>-451</v>
      </c>
      <c r="N1041" s="872">
        <v>525</v>
      </c>
      <c r="O1041" s="872">
        <v>451</v>
      </c>
      <c r="P1041" s="869">
        <v>5207</v>
      </c>
    </row>
    <row r="1042" spans="3:16" hidden="1" outlineLevel="1">
      <c r="C1042" s="870" t="s">
        <v>610</v>
      </c>
      <c r="D1042" s="882" t="s">
        <v>634</v>
      </c>
      <c r="E1042" s="882" t="s">
        <v>634</v>
      </c>
      <c r="F1042" s="882">
        <v>4749</v>
      </c>
      <c r="G1042" s="882" t="s">
        <v>634</v>
      </c>
      <c r="H1042" s="882">
        <v>5032</v>
      </c>
      <c r="I1042" s="882" t="s">
        <v>634</v>
      </c>
      <c r="J1042" s="882" t="s">
        <v>634</v>
      </c>
      <c r="K1042" s="883">
        <v>3432</v>
      </c>
      <c r="L1042" s="883">
        <v>2226</v>
      </c>
      <c r="M1042" s="883">
        <v>550</v>
      </c>
      <c r="N1042" s="883">
        <v>2737</v>
      </c>
      <c r="O1042" s="883">
        <v>2326</v>
      </c>
      <c r="P1042" s="908">
        <v>21051</v>
      </c>
    </row>
    <row r="1043" spans="3:16" hidden="1" outlineLevel="1">
      <c r="C1043" s="881" t="s">
        <v>614</v>
      </c>
      <c r="D1043" s="887" t="s">
        <v>634</v>
      </c>
      <c r="E1043" s="887">
        <v>1121</v>
      </c>
      <c r="F1043" s="887">
        <v>5711</v>
      </c>
      <c r="G1043" s="887">
        <v>1115</v>
      </c>
      <c r="H1043" s="887">
        <v>6036</v>
      </c>
      <c r="I1043" s="887">
        <v>960</v>
      </c>
      <c r="J1043" s="887">
        <v>163</v>
      </c>
      <c r="K1043" s="888">
        <v>4575</v>
      </c>
      <c r="L1043" s="888">
        <v>5588</v>
      </c>
      <c r="M1043" s="888">
        <v>1822</v>
      </c>
      <c r="N1043" s="888">
        <v>3078</v>
      </c>
      <c r="O1043" s="888">
        <v>2919</v>
      </c>
      <c r="P1043" s="869">
        <v>33089</v>
      </c>
    </row>
    <row r="1044" spans="3:16" hidden="1" outlineLevel="1">
      <c r="C1044" s="881" t="s">
        <v>631</v>
      </c>
      <c r="D1044" s="200"/>
      <c r="E1044" s="200"/>
      <c r="F1044" s="200"/>
      <c r="G1044" s="200"/>
      <c r="H1044" s="200"/>
      <c r="I1044" s="200"/>
      <c r="J1044" s="200"/>
      <c r="K1044" s="862"/>
      <c r="L1044" s="862"/>
      <c r="M1044" s="862"/>
      <c r="N1044" s="862"/>
      <c r="O1044" s="862"/>
      <c r="P1044" s="869"/>
    </row>
    <row r="1045" spans="3:16" hidden="1" outlineLevel="1">
      <c r="C1045" s="870" t="s">
        <v>632</v>
      </c>
      <c r="D1045" s="871"/>
      <c r="E1045" s="871">
        <v>6</v>
      </c>
      <c r="F1045" s="871" t="s">
        <v>634</v>
      </c>
      <c r="G1045" s="871" t="s">
        <v>634</v>
      </c>
      <c r="H1045" s="871" t="s">
        <v>634</v>
      </c>
      <c r="I1045" s="871" t="s">
        <v>634</v>
      </c>
      <c r="J1045" s="871"/>
      <c r="K1045" s="872" t="s">
        <v>634</v>
      </c>
      <c r="L1045" s="872"/>
      <c r="M1045" s="872"/>
      <c r="N1045" s="872"/>
      <c r="O1045" s="872"/>
      <c r="P1045" s="869">
        <v>6</v>
      </c>
    </row>
    <row r="1046" spans="3:16" hidden="1" outlineLevel="1">
      <c r="C1046" s="881" t="s">
        <v>633</v>
      </c>
      <c r="D1046" s="887" t="s">
        <v>634</v>
      </c>
      <c r="E1046" s="887">
        <v>6</v>
      </c>
      <c r="F1046" s="887" t="s">
        <v>634</v>
      </c>
      <c r="G1046" s="887" t="s">
        <v>634</v>
      </c>
      <c r="H1046" s="887" t="s">
        <v>634</v>
      </c>
      <c r="I1046" s="887" t="s">
        <v>634</v>
      </c>
      <c r="J1046" s="887" t="s">
        <v>634</v>
      </c>
      <c r="K1046" s="888" t="s">
        <v>634</v>
      </c>
      <c r="L1046" s="888" t="s">
        <v>634</v>
      </c>
      <c r="M1046" s="888" t="s">
        <v>634</v>
      </c>
      <c r="N1046" s="888" t="s">
        <v>634</v>
      </c>
      <c r="O1046" s="888" t="s">
        <v>634</v>
      </c>
      <c r="P1046" s="869">
        <v>6</v>
      </c>
    </row>
    <row r="1047" spans="3:16" hidden="1" outlineLevel="1">
      <c r="D1047" s="200"/>
      <c r="E1047" s="200"/>
      <c r="F1047" s="200"/>
      <c r="G1047" s="200"/>
      <c r="H1047" s="200"/>
      <c r="I1047" s="200"/>
      <c r="J1047" s="200"/>
      <c r="K1047" s="862"/>
      <c r="L1047" s="862"/>
      <c r="M1047" s="862"/>
      <c r="N1047" s="862"/>
      <c r="O1047" s="862"/>
      <c r="P1047" s="908"/>
    </row>
    <row r="1048" spans="3:16" hidden="1" outlineLevel="1">
      <c r="C1048" s="867" t="s">
        <v>615</v>
      </c>
      <c r="D1048" s="878" t="s">
        <v>634</v>
      </c>
      <c r="E1048" s="878">
        <v>10025</v>
      </c>
      <c r="F1048" s="878">
        <v>21999</v>
      </c>
      <c r="G1048" s="878">
        <v>12219</v>
      </c>
      <c r="H1048" s="878">
        <v>19445</v>
      </c>
      <c r="I1048" s="878">
        <v>5196</v>
      </c>
      <c r="J1048" s="878">
        <v>1294</v>
      </c>
      <c r="K1048" s="879">
        <v>9208</v>
      </c>
      <c r="L1048" s="879">
        <v>9181</v>
      </c>
      <c r="M1048" s="879">
        <v>7207</v>
      </c>
      <c r="N1048" s="879">
        <v>8649</v>
      </c>
      <c r="O1048" s="879">
        <v>11131</v>
      </c>
      <c r="P1048" s="879">
        <v>115554</v>
      </c>
    </row>
    <row r="1049" spans="3:16" hidden="1" outlineLevel="1">
      <c r="C1049" s="899"/>
      <c r="D1049" s="872"/>
      <c r="E1049" s="872"/>
      <c r="F1049" s="872"/>
      <c r="G1049" s="872"/>
      <c r="H1049" s="872"/>
      <c r="I1049" s="872"/>
      <c r="J1049" s="872"/>
      <c r="K1049" s="872"/>
      <c r="L1049" s="872"/>
      <c r="M1049" s="872"/>
      <c r="N1049" s="872"/>
      <c r="O1049" s="872"/>
      <c r="P1049" s="869"/>
    </row>
    <row r="1050" spans="3:16" hidden="1" outlineLevel="1">
      <c r="C1050" s="867" t="s">
        <v>616</v>
      </c>
      <c r="D1050" s="885" t="s">
        <v>634</v>
      </c>
      <c r="E1050" s="885">
        <v>24720</v>
      </c>
      <c r="F1050" s="885">
        <v>14893</v>
      </c>
      <c r="G1050" s="885">
        <v>24835</v>
      </c>
      <c r="H1050" s="885">
        <v>15856</v>
      </c>
      <c r="I1050" s="885">
        <v>29063</v>
      </c>
      <c r="J1050" s="885">
        <v>5416</v>
      </c>
      <c r="K1050" s="868">
        <v>28244</v>
      </c>
      <c r="L1050" s="868">
        <v>24781</v>
      </c>
      <c r="M1050" s="868">
        <v>24539</v>
      </c>
      <c r="N1050" s="868">
        <v>24444</v>
      </c>
      <c r="O1050" s="868">
        <v>12395</v>
      </c>
      <c r="P1050" s="869">
        <v>229186</v>
      </c>
    </row>
    <row r="1051" spans="3:16" hidden="1" outlineLevel="1"/>
    <row r="1052" spans="3:16" hidden="1" outlineLevel="1"/>
    <row r="1053" spans="3:16" hidden="1" outlineLevel="1"/>
    <row r="1054" spans="3:16" hidden="1" outlineLevel="1"/>
    <row r="1055" spans="3:16" hidden="1" outlineLevel="1"/>
    <row r="1056" spans="3:16" hidden="1" outlineLevel="1"/>
    <row r="1057" hidden="1" outlineLevel="1"/>
    <row r="1058" hidden="1" outlineLevel="1"/>
    <row r="1059" hidden="1" outlineLevel="1"/>
    <row r="1060" hidden="1" outlineLevel="1"/>
    <row r="1061" hidden="1" outlineLevel="1"/>
    <row r="1062" hidden="1" outlineLevel="1"/>
    <row r="1063" hidden="1" outlineLevel="1"/>
    <row r="1064" hidden="1" outlineLevel="1"/>
    <row r="1065" hidden="1" outlineLevel="1"/>
    <row r="1066" hidden="1" outlineLevel="1"/>
    <row r="1067" hidden="1" outlineLevel="1"/>
    <row r="1068" hidden="1" outlineLevel="1"/>
    <row r="1069" hidden="1" outlineLevel="1"/>
    <row r="1070" hidden="1" outlineLevel="1"/>
    <row r="1071" hidden="1" outlineLevel="1"/>
    <row r="1072" hidden="1" outlineLevel="1"/>
    <row r="1073" hidden="1" outlineLevel="1"/>
    <row r="1074" hidden="1" outlineLevel="1"/>
    <row r="1075" hidden="1" outlineLevel="1"/>
    <row r="1076" hidden="1" outlineLevel="1"/>
    <row r="1077" hidden="1" outlineLevel="1"/>
    <row r="1078" hidden="1" outlineLevel="1"/>
    <row r="1079" hidden="1" outlineLevel="1"/>
    <row r="1080" hidden="1" outlineLevel="1"/>
    <row r="1081" hidden="1" outlineLevel="1"/>
    <row r="1082" hidden="1" outlineLevel="1"/>
    <row r="1083" hidden="1" outlineLevel="1"/>
    <row r="1084" hidden="1" outlineLevel="1"/>
    <row r="1085" hidden="1" outlineLevel="1"/>
    <row r="1086" hidden="1" outlineLevel="1"/>
    <row r="1087" hidden="1" outlineLevel="1"/>
    <row r="1088" collapsed="1"/>
    <row r="1089" spans="2:16" ht="18">
      <c r="B1089" s="836" t="s">
        <v>713</v>
      </c>
    </row>
    <row r="1091" spans="2:16" ht="27" customHeight="1">
      <c r="C1091" s="955" t="s">
        <v>913</v>
      </c>
      <c r="D1091" s="955" t="s">
        <v>714</v>
      </c>
      <c r="E1091" s="955" t="s">
        <v>715</v>
      </c>
      <c r="F1091" s="955" t="s">
        <v>716</v>
      </c>
      <c r="G1091" s="955" t="s">
        <v>394</v>
      </c>
      <c r="H1091" s="955" t="s">
        <v>717</v>
      </c>
      <c r="I1091" s="955" t="s">
        <v>718</v>
      </c>
      <c r="J1091" s="955" t="s">
        <v>719</v>
      </c>
      <c r="K1091" s="954" t="s">
        <v>902</v>
      </c>
      <c r="L1091" s="954" t="s">
        <v>903</v>
      </c>
      <c r="M1091" s="956" t="s">
        <v>904</v>
      </c>
      <c r="N1091" s="956" t="s">
        <v>909</v>
      </c>
      <c r="O1091" s="956" t="s">
        <v>914</v>
      </c>
      <c r="P1091" s="956" t="s">
        <v>911</v>
      </c>
    </row>
    <row r="1092" spans="2:16">
      <c r="B1092" s="4">
        <v>1</v>
      </c>
      <c r="C1092" s="948">
        <v>1</v>
      </c>
      <c r="D1092" s="948" t="s">
        <v>797</v>
      </c>
      <c r="E1092" s="948" t="s">
        <v>725</v>
      </c>
      <c r="F1092" s="948"/>
      <c r="G1092" s="948">
        <v>2</v>
      </c>
      <c r="H1092" s="948" t="s">
        <v>860</v>
      </c>
      <c r="I1092" s="948" t="s">
        <v>861</v>
      </c>
      <c r="J1092" s="948" t="s">
        <v>723</v>
      </c>
      <c r="K1092" s="950" t="s">
        <v>194</v>
      </c>
      <c r="L1092" s="950"/>
      <c r="M1092" s="4" t="s">
        <v>908</v>
      </c>
      <c r="N1092" s="4">
        <v>1642.85</v>
      </c>
      <c r="O1092" s="4">
        <v>2350</v>
      </c>
    </row>
    <row r="1093" spans="2:16">
      <c r="B1093" s="4">
        <f>B1092+1</f>
        <v>2</v>
      </c>
      <c r="C1093" s="948">
        <v>2</v>
      </c>
      <c r="D1093" s="948" t="s">
        <v>797</v>
      </c>
      <c r="E1093" s="948" t="s">
        <v>725</v>
      </c>
      <c r="F1093" s="948"/>
      <c r="G1093" s="948">
        <v>2</v>
      </c>
      <c r="H1093" s="948" t="s">
        <v>862</v>
      </c>
      <c r="I1093" s="948" t="s">
        <v>863</v>
      </c>
      <c r="J1093" s="948" t="s">
        <v>723</v>
      </c>
      <c r="K1093" s="950" t="s">
        <v>194</v>
      </c>
      <c r="L1093" s="950"/>
      <c r="M1093" s="4" t="s">
        <v>908</v>
      </c>
      <c r="N1093" s="4">
        <v>1143.9000000000001</v>
      </c>
      <c r="O1093" s="4">
        <v>2350</v>
      </c>
    </row>
    <row r="1094" spans="2:16">
      <c r="B1094" s="4">
        <f t="shared" ref="B1094:B1124" si="545">B1093+1</f>
        <v>3</v>
      </c>
      <c r="C1094" s="948">
        <v>3</v>
      </c>
      <c r="D1094" s="948" t="s">
        <v>797</v>
      </c>
      <c r="E1094" s="948" t="s">
        <v>725</v>
      </c>
      <c r="F1094" s="948"/>
      <c r="G1094" s="948">
        <v>1</v>
      </c>
      <c r="H1094" s="948" t="s">
        <v>864</v>
      </c>
      <c r="I1094" s="948" t="s">
        <v>865</v>
      </c>
      <c r="J1094" s="948" t="s">
        <v>723</v>
      </c>
      <c r="K1094" s="950" t="s">
        <v>194</v>
      </c>
      <c r="L1094" s="950"/>
      <c r="M1094" s="4" t="s">
        <v>908</v>
      </c>
      <c r="N1094" s="4">
        <v>1385.33</v>
      </c>
      <c r="O1094" s="4">
        <v>2350</v>
      </c>
    </row>
    <row r="1095" spans="2:16">
      <c r="B1095" s="4">
        <f t="shared" si="545"/>
        <v>4</v>
      </c>
      <c r="C1095" s="948">
        <v>4</v>
      </c>
      <c r="D1095" s="948" t="s">
        <v>797</v>
      </c>
      <c r="E1095" s="948" t="s">
        <v>725</v>
      </c>
      <c r="F1095" s="948"/>
      <c r="G1095" s="948">
        <v>1</v>
      </c>
      <c r="H1095" s="948" t="s">
        <v>866</v>
      </c>
      <c r="I1095" s="948" t="s">
        <v>867</v>
      </c>
      <c r="J1095" s="948" t="s">
        <v>723</v>
      </c>
      <c r="K1095" s="950" t="s">
        <v>194</v>
      </c>
      <c r="L1095" s="950"/>
      <c r="M1095" s="4" t="s">
        <v>908</v>
      </c>
      <c r="N1095" s="4">
        <v>1321.57</v>
      </c>
      <c r="O1095" s="4">
        <v>2350</v>
      </c>
    </row>
    <row r="1096" spans="2:16">
      <c r="B1096" s="4">
        <f t="shared" si="545"/>
        <v>5</v>
      </c>
      <c r="C1096" s="948">
        <v>5</v>
      </c>
      <c r="D1096" s="948" t="s">
        <v>797</v>
      </c>
      <c r="E1096" s="948" t="s">
        <v>797</v>
      </c>
      <c r="F1096" s="948"/>
      <c r="G1096" s="948">
        <v>1</v>
      </c>
      <c r="H1096" s="948" t="s">
        <v>868</v>
      </c>
      <c r="I1096" s="948" t="s">
        <v>869</v>
      </c>
      <c r="J1096" s="948" t="s">
        <v>723</v>
      </c>
      <c r="K1096" s="950" t="s">
        <v>194</v>
      </c>
      <c r="L1096" s="950"/>
      <c r="M1096" s="4" t="s">
        <v>908</v>
      </c>
      <c r="N1096" s="4">
        <v>1085.97</v>
      </c>
      <c r="O1096" s="4">
        <v>2350</v>
      </c>
    </row>
    <row r="1097" spans="2:16">
      <c r="B1097" s="4">
        <f t="shared" si="545"/>
        <v>6</v>
      </c>
      <c r="C1097" s="948">
        <v>6</v>
      </c>
      <c r="D1097" s="948" t="s">
        <v>797</v>
      </c>
      <c r="E1097" s="948" t="s">
        <v>725</v>
      </c>
      <c r="F1097" s="948"/>
      <c r="G1097" s="948">
        <v>1</v>
      </c>
      <c r="H1097" s="948" t="s">
        <v>870</v>
      </c>
      <c r="I1097" s="948" t="s">
        <v>871</v>
      </c>
      <c r="J1097" s="948" t="s">
        <v>723</v>
      </c>
      <c r="K1097" s="950" t="s">
        <v>194</v>
      </c>
      <c r="L1097" s="950"/>
      <c r="M1097" s="4" t="s">
        <v>908</v>
      </c>
      <c r="N1097" s="4">
        <v>1524.36</v>
      </c>
      <c r="O1097" s="4">
        <v>2350</v>
      </c>
    </row>
    <row r="1098" spans="2:16">
      <c r="B1098" s="4">
        <f t="shared" si="545"/>
        <v>7</v>
      </c>
      <c r="C1098" s="948">
        <v>7</v>
      </c>
      <c r="D1098" s="948"/>
      <c r="E1098" s="948"/>
      <c r="F1098" s="948"/>
      <c r="G1098" s="948"/>
      <c r="H1098" s="948"/>
      <c r="I1098" s="948"/>
      <c r="J1098" s="948"/>
      <c r="K1098" s="950" t="s">
        <v>239</v>
      </c>
      <c r="L1098" s="950"/>
      <c r="M1098" s="4" t="s">
        <v>908</v>
      </c>
      <c r="O1098" s="4">
        <v>2350</v>
      </c>
    </row>
    <row r="1099" spans="2:16">
      <c r="B1099" s="4">
        <f t="shared" si="545"/>
        <v>8</v>
      </c>
      <c r="C1099" s="948">
        <v>8</v>
      </c>
      <c r="D1099" s="948"/>
      <c r="E1099" s="948"/>
      <c r="F1099" s="948"/>
      <c r="G1099" s="948"/>
      <c r="H1099" s="948"/>
      <c r="I1099" s="948"/>
      <c r="J1099" s="948"/>
      <c r="K1099" s="950" t="s">
        <v>239</v>
      </c>
      <c r="L1099" s="950"/>
      <c r="M1099" s="4" t="s">
        <v>908</v>
      </c>
      <c r="O1099" s="4">
        <v>2350</v>
      </c>
    </row>
    <row r="1100" spans="2:16">
      <c r="B1100" s="4">
        <f t="shared" si="545"/>
        <v>9</v>
      </c>
      <c r="C1100" s="948">
        <v>9</v>
      </c>
      <c r="D1100" s="948" t="s">
        <v>797</v>
      </c>
      <c r="E1100" s="948" t="s">
        <v>797</v>
      </c>
      <c r="F1100" s="948"/>
      <c r="G1100" s="948">
        <v>1</v>
      </c>
      <c r="H1100" s="948" t="s">
        <v>872</v>
      </c>
      <c r="I1100" s="948" t="s">
        <v>873</v>
      </c>
      <c r="J1100" s="948" t="s">
        <v>723</v>
      </c>
      <c r="K1100" s="950" t="s">
        <v>194</v>
      </c>
      <c r="L1100" s="950"/>
      <c r="M1100" s="4" t="s">
        <v>908</v>
      </c>
      <c r="N1100" s="4">
        <v>1346.9</v>
      </c>
      <c r="O1100" s="4">
        <v>2350</v>
      </c>
    </row>
    <row r="1101" spans="2:16">
      <c r="B1101" s="4">
        <f t="shared" si="545"/>
        <v>10</v>
      </c>
      <c r="C1101" s="948">
        <v>10</v>
      </c>
      <c r="D1101" s="948"/>
      <c r="E1101" s="948"/>
      <c r="F1101" s="948"/>
      <c r="G1101" s="948"/>
      <c r="H1101" s="948"/>
      <c r="I1101" s="948"/>
      <c r="J1101" s="948"/>
      <c r="K1101" s="950" t="s">
        <v>239</v>
      </c>
      <c r="L1101" s="950"/>
      <c r="M1101" s="4" t="s">
        <v>908</v>
      </c>
      <c r="O1101" s="4">
        <v>2350</v>
      </c>
    </row>
    <row r="1102" spans="2:16">
      <c r="B1102" s="4">
        <f t="shared" si="545"/>
        <v>11</v>
      </c>
      <c r="C1102" s="948">
        <v>11</v>
      </c>
      <c r="D1102" s="948" t="s">
        <v>797</v>
      </c>
      <c r="E1102" s="948" t="s">
        <v>725</v>
      </c>
      <c r="F1102" s="948"/>
      <c r="G1102" s="948">
        <v>1</v>
      </c>
      <c r="H1102" s="948" t="s">
        <v>874</v>
      </c>
      <c r="I1102" s="948" t="s">
        <v>875</v>
      </c>
      <c r="J1102" s="948" t="s">
        <v>723</v>
      </c>
      <c r="K1102" s="950" t="s">
        <v>194</v>
      </c>
      <c r="L1102" s="950"/>
      <c r="M1102" s="4" t="s">
        <v>908</v>
      </c>
      <c r="N1102" s="4">
        <v>1795</v>
      </c>
      <c r="O1102" s="4">
        <v>2350</v>
      </c>
    </row>
    <row r="1103" spans="2:16">
      <c r="B1103" s="4">
        <f t="shared" si="545"/>
        <v>12</v>
      </c>
      <c r="C1103" s="948">
        <v>12</v>
      </c>
      <c r="D1103" s="948"/>
      <c r="E1103" s="948"/>
      <c r="F1103" s="948"/>
      <c r="G1103" s="948">
        <v>1</v>
      </c>
      <c r="H1103" s="948" t="s">
        <v>876</v>
      </c>
      <c r="I1103" s="948" t="s">
        <v>877</v>
      </c>
      <c r="J1103" s="948" t="s">
        <v>723</v>
      </c>
      <c r="K1103" s="950" t="s">
        <v>194</v>
      </c>
      <c r="L1103" s="950"/>
      <c r="M1103" s="4" t="s">
        <v>908</v>
      </c>
      <c r="O1103" s="4">
        <v>2350</v>
      </c>
    </row>
    <row r="1104" spans="2:16">
      <c r="B1104" s="4">
        <f t="shared" si="545"/>
        <v>13</v>
      </c>
      <c r="C1104" s="948">
        <v>14</v>
      </c>
      <c r="D1104" s="948" t="s">
        <v>797</v>
      </c>
      <c r="E1104" s="948" t="s">
        <v>797</v>
      </c>
      <c r="F1104" s="948"/>
      <c r="G1104" s="948">
        <v>1</v>
      </c>
      <c r="H1104" s="948" t="s">
        <v>878</v>
      </c>
      <c r="I1104" s="948" t="s">
        <v>879</v>
      </c>
      <c r="J1104" s="948" t="s">
        <v>723</v>
      </c>
      <c r="K1104" s="950" t="s">
        <v>194</v>
      </c>
      <c r="L1104" s="950"/>
      <c r="M1104" s="4" t="s">
        <v>908</v>
      </c>
      <c r="N1104" s="4">
        <v>1269.4100000000001</v>
      </c>
      <c r="O1104" s="4">
        <v>2350</v>
      </c>
    </row>
    <row r="1105" spans="2:15">
      <c r="B1105" s="4">
        <f t="shared" si="545"/>
        <v>14</v>
      </c>
      <c r="C1105" s="948">
        <v>15</v>
      </c>
      <c r="D1105" s="948" t="s">
        <v>797</v>
      </c>
      <c r="E1105" s="948" t="s">
        <v>797</v>
      </c>
      <c r="F1105" s="948"/>
      <c r="G1105" s="948">
        <v>1</v>
      </c>
      <c r="H1105" s="948" t="s">
        <v>880</v>
      </c>
      <c r="I1105" s="948" t="s">
        <v>881</v>
      </c>
      <c r="J1105" s="948" t="s">
        <v>723</v>
      </c>
      <c r="K1105" s="950" t="s">
        <v>194</v>
      </c>
      <c r="L1105" s="950"/>
      <c r="M1105" s="4" t="s">
        <v>908</v>
      </c>
      <c r="N1105" s="4">
        <v>1275.2</v>
      </c>
      <c r="O1105" s="4">
        <v>2350</v>
      </c>
    </row>
    <row r="1106" spans="2:15">
      <c r="B1106" s="4">
        <f t="shared" si="545"/>
        <v>15</v>
      </c>
      <c r="C1106" s="948"/>
      <c r="D1106" s="948"/>
      <c r="E1106" s="948"/>
      <c r="F1106" s="948"/>
      <c r="G1106" s="948"/>
      <c r="H1106" s="948"/>
      <c r="I1106" s="948"/>
      <c r="J1106" s="948"/>
      <c r="K1106" s="950" t="s">
        <v>239</v>
      </c>
      <c r="L1106" s="950"/>
      <c r="M1106" s="4" t="s">
        <v>908</v>
      </c>
      <c r="O1106" s="4">
        <v>2350</v>
      </c>
    </row>
    <row r="1107" spans="2:15">
      <c r="B1107" s="4">
        <f t="shared" si="545"/>
        <v>16</v>
      </c>
      <c r="C1107" s="948">
        <v>1</v>
      </c>
      <c r="D1107" s="948" t="s">
        <v>797</v>
      </c>
      <c r="E1107" s="948" t="s">
        <v>725</v>
      </c>
      <c r="F1107" s="948"/>
      <c r="G1107" s="948">
        <v>1</v>
      </c>
      <c r="H1107" s="948" t="s">
        <v>882</v>
      </c>
      <c r="I1107" s="948" t="s">
        <v>883</v>
      </c>
      <c r="J1107" s="948" t="s">
        <v>723</v>
      </c>
      <c r="K1107" s="950" t="s">
        <v>194</v>
      </c>
      <c r="L1107" s="950"/>
      <c r="M1107" s="4" t="s">
        <v>908</v>
      </c>
      <c r="N1107" s="4">
        <v>1275.2</v>
      </c>
      <c r="O1107" s="4">
        <v>2350</v>
      </c>
    </row>
    <row r="1108" spans="2:15">
      <c r="B1108" s="4">
        <f t="shared" si="545"/>
        <v>17</v>
      </c>
      <c r="C1108" s="948">
        <v>2</v>
      </c>
      <c r="D1108" s="948" t="s">
        <v>797</v>
      </c>
      <c r="E1108" s="948" t="s">
        <v>725</v>
      </c>
      <c r="F1108" s="948"/>
      <c r="G1108" s="948">
        <v>2</v>
      </c>
      <c r="H1108" s="948" t="s">
        <v>777</v>
      </c>
      <c r="I1108" s="948" t="s">
        <v>884</v>
      </c>
      <c r="J1108" s="948" t="s">
        <v>723</v>
      </c>
      <c r="K1108" s="950" t="s">
        <v>194</v>
      </c>
      <c r="L1108" s="950"/>
      <c r="M1108" s="4" t="s">
        <v>908</v>
      </c>
      <c r="N1108" s="4">
        <v>1539.85</v>
      </c>
      <c r="O1108" s="4">
        <v>2350</v>
      </c>
    </row>
    <row r="1109" spans="2:15">
      <c r="B1109" s="4">
        <f t="shared" si="545"/>
        <v>18</v>
      </c>
      <c r="C1109" s="948">
        <v>3</v>
      </c>
      <c r="D1109" s="948" t="s">
        <v>797</v>
      </c>
      <c r="E1109" s="948" t="s">
        <v>725</v>
      </c>
      <c r="F1109" s="948"/>
      <c r="G1109" s="948">
        <v>1</v>
      </c>
      <c r="H1109" s="948" t="s">
        <v>770</v>
      </c>
      <c r="I1109" s="948" t="s">
        <v>885</v>
      </c>
      <c r="J1109" s="948" t="s">
        <v>723</v>
      </c>
      <c r="K1109" s="950" t="s">
        <v>194</v>
      </c>
      <c r="L1109" s="950"/>
      <c r="M1109" s="4" t="s">
        <v>908</v>
      </c>
      <c r="N1109" s="4">
        <v>1692.14</v>
      </c>
      <c r="O1109" s="4">
        <v>2350</v>
      </c>
    </row>
    <row r="1110" spans="2:15">
      <c r="B1110" s="4">
        <f t="shared" si="545"/>
        <v>19</v>
      </c>
      <c r="C1110" s="948">
        <v>4</v>
      </c>
      <c r="D1110" s="948"/>
      <c r="E1110" s="948"/>
      <c r="F1110" s="948"/>
      <c r="G1110" s="948">
        <v>1</v>
      </c>
      <c r="H1110" s="948" t="s">
        <v>886</v>
      </c>
      <c r="I1110" s="948" t="s">
        <v>887</v>
      </c>
      <c r="J1110" s="948" t="s">
        <v>723</v>
      </c>
      <c r="K1110" s="950" t="s">
        <v>194</v>
      </c>
      <c r="L1110" s="950"/>
      <c r="M1110" s="4" t="s">
        <v>908</v>
      </c>
      <c r="N1110" s="4">
        <v>1352.86</v>
      </c>
      <c r="O1110" s="4">
        <v>2350</v>
      </c>
    </row>
    <row r="1111" spans="2:15">
      <c r="B1111" s="4">
        <f t="shared" si="545"/>
        <v>20</v>
      </c>
      <c r="C1111" s="948">
        <v>5</v>
      </c>
      <c r="D1111" s="948" t="s">
        <v>797</v>
      </c>
      <c r="E1111" s="948" t="s">
        <v>725</v>
      </c>
      <c r="F1111" s="948"/>
      <c r="G1111" s="948">
        <v>2</v>
      </c>
      <c r="H1111" s="948" t="s">
        <v>888</v>
      </c>
      <c r="I1111" s="948" t="s">
        <v>889</v>
      </c>
      <c r="J1111" s="948" t="s">
        <v>723</v>
      </c>
      <c r="K1111" s="950" t="s">
        <v>194</v>
      </c>
      <c r="L1111" s="950"/>
      <c r="M1111" s="4" t="s">
        <v>908</v>
      </c>
      <c r="N1111" s="4">
        <v>1087.3900000000001</v>
      </c>
      <c r="O1111" s="4">
        <v>2350</v>
      </c>
    </row>
    <row r="1112" spans="2:15">
      <c r="B1112" s="4">
        <f t="shared" si="545"/>
        <v>21</v>
      </c>
      <c r="C1112" s="948">
        <v>6</v>
      </c>
      <c r="D1112" s="948" t="s">
        <v>797</v>
      </c>
      <c r="E1112" s="948" t="s">
        <v>725</v>
      </c>
      <c r="F1112" s="948"/>
      <c r="G1112" s="948">
        <v>1</v>
      </c>
      <c r="H1112" s="948" t="s">
        <v>890</v>
      </c>
      <c r="I1112" s="948" t="s">
        <v>891</v>
      </c>
      <c r="J1112" s="948" t="s">
        <v>723</v>
      </c>
      <c r="K1112" s="950" t="s">
        <v>194</v>
      </c>
      <c r="L1112" s="950"/>
      <c r="M1112" s="4" t="s">
        <v>908</v>
      </c>
      <c r="N1112" s="4">
        <v>1699.5</v>
      </c>
      <c r="O1112" s="4">
        <v>2350</v>
      </c>
    </row>
    <row r="1113" spans="2:15">
      <c r="B1113" s="4">
        <f t="shared" si="545"/>
        <v>22</v>
      </c>
      <c r="C1113" s="948">
        <v>7</v>
      </c>
      <c r="D1113" s="948" t="s">
        <v>797</v>
      </c>
      <c r="E1113" s="948" t="s">
        <v>725</v>
      </c>
      <c r="F1113" s="948"/>
      <c r="G1113" s="948">
        <v>1</v>
      </c>
      <c r="H1113" s="948" t="s">
        <v>892</v>
      </c>
      <c r="I1113" s="948" t="s">
        <v>893</v>
      </c>
      <c r="J1113" s="948" t="s">
        <v>723</v>
      </c>
      <c r="K1113" s="950" t="s">
        <v>194</v>
      </c>
      <c r="L1113" s="950"/>
      <c r="M1113" s="4" t="s">
        <v>908</v>
      </c>
      <c r="N1113" s="4">
        <v>1848.85</v>
      </c>
      <c r="O1113" s="4">
        <v>2350</v>
      </c>
    </row>
    <row r="1114" spans="2:15">
      <c r="B1114" s="4">
        <f t="shared" si="545"/>
        <v>23</v>
      </c>
      <c r="C1114" s="948">
        <v>8</v>
      </c>
      <c r="D1114" s="948" t="s">
        <v>797</v>
      </c>
      <c r="E1114" s="948" t="s">
        <v>725</v>
      </c>
      <c r="F1114" s="948"/>
      <c r="G1114" s="948">
        <v>1</v>
      </c>
      <c r="H1114" s="948" t="s">
        <v>894</v>
      </c>
      <c r="I1114" s="948" t="s">
        <v>895</v>
      </c>
      <c r="J1114" s="948" t="s">
        <v>723</v>
      </c>
      <c r="K1114" s="950" t="s">
        <v>194</v>
      </c>
      <c r="L1114" s="950"/>
      <c r="M1114" s="4" t="s">
        <v>908</v>
      </c>
      <c r="N1114" s="4">
        <v>1373.87</v>
      </c>
      <c r="O1114" s="4">
        <v>2350</v>
      </c>
    </row>
    <row r="1115" spans="2:15">
      <c r="B1115" s="4">
        <f t="shared" si="545"/>
        <v>24</v>
      </c>
      <c r="C1115" s="948">
        <v>9</v>
      </c>
      <c r="D1115" s="948"/>
      <c r="E1115" s="948"/>
      <c r="F1115" s="948"/>
      <c r="G1115" s="948"/>
      <c r="H1115" s="948"/>
      <c r="I1115" s="948"/>
      <c r="J1115" s="948"/>
      <c r="K1115" s="950" t="s">
        <v>239</v>
      </c>
      <c r="L1115" s="950"/>
      <c r="M1115" s="4" t="s">
        <v>908</v>
      </c>
      <c r="O1115" s="4">
        <v>2350</v>
      </c>
    </row>
    <row r="1116" spans="2:15">
      <c r="B1116" s="4">
        <f t="shared" si="545"/>
        <v>25</v>
      </c>
      <c r="C1116" s="948">
        <v>10</v>
      </c>
      <c r="D1116" s="948" t="s">
        <v>797</v>
      </c>
      <c r="E1116" s="948" t="s">
        <v>725</v>
      </c>
      <c r="F1116" s="948"/>
      <c r="G1116" s="948">
        <v>2</v>
      </c>
      <c r="H1116" s="948" t="s">
        <v>896</v>
      </c>
      <c r="I1116" s="948" t="s">
        <v>897</v>
      </c>
      <c r="J1116" s="948" t="s">
        <v>723</v>
      </c>
      <c r="K1116" s="950" t="s">
        <v>194</v>
      </c>
      <c r="L1116" s="950"/>
      <c r="M1116" s="4" t="s">
        <v>908</v>
      </c>
      <c r="N1116" s="4">
        <v>1373.87</v>
      </c>
      <c r="O1116" s="4">
        <v>2350</v>
      </c>
    </row>
    <row r="1117" spans="2:15">
      <c r="B1117" s="4">
        <f t="shared" si="545"/>
        <v>26</v>
      </c>
      <c r="C1117" s="948">
        <v>11</v>
      </c>
      <c r="D1117" s="948" t="s">
        <v>797</v>
      </c>
      <c r="E1117" s="948" t="s">
        <v>725</v>
      </c>
      <c r="F1117" s="948"/>
      <c r="G1117" s="948">
        <v>2</v>
      </c>
      <c r="H1117" s="948" t="s">
        <v>898</v>
      </c>
      <c r="I1117" s="948" t="s">
        <v>899</v>
      </c>
      <c r="J1117" s="948" t="s">
        <v>723</v>
      </c>
      <c r="K1117" s="950" t="s">
        <v>194</v>
      </c>
      <c r="L1117" s="950"/>
      <c r="M1117" s="4" t="s">
        <v>908</v>
      </c>
      <c r="N1117" s="4">
        <v>1692.14</v>
      </c>
      <c r="O1117" s="4">
        <v>2350</v>
      </c>
    </row>
    <row r="1118" spans="2:15">
      <c r="B1118" s="4">
        <f t="shared" si="545"/>
        <v>27</v>
      </c>
      <c r="C1118" s="948">
        <v>12</v>
      </c>
      <c r="D1118" s="948" t="s">
        <v>797</v>
      </c>
      <c r="E1118" s="948" t="s">
        <v>725</v>
      </c>
      <c r="F1118" s="948"/>
      <c r="G1118" s="948">
        <v>2</v>
      </c>
      <c r="H1118" s="948" t="s">
        <v>900</v>
      </c>
      <c r="I1118" s="948" t="s">
        <v>901</v>
      </c>
      <c r="J1118" s="948" t="s">
        <v>723</v>
      </c>
      <c r="K1118" s="950" t="s">
        <v>194</v>
      </c>
      <c r="L1118" s="950"/>
      <c r="M1118" s="4" t="s">
        <v>908</v>
      </c>
      <c r="N1118" s="4">
        <v>1848.85</v>
      </c>
      <c r="O1118" s="4">
        <v>2350</v>
      </c>
    </row>
    <row r="1119" spans="2:15">
      <c r="B1119" s="4">
        <f t="shared" si="545"/>
        <v>28</v>
      </c>
      <c r="C1119" s="26"/>
      <c r="D1119" s="26"/>
      <c r="E1119" s="26"/>
      <c r="F1119" s="26"/>
      <c r="G1119" s="26"/>
      <c r="H1119" s="26"/>
      <c r="I1119" s="26"/>
      <c r="J1119" s="26"/>
      <c r="K1119" s="950"/>
      <c r="L1119" s="950"/>
      <c r="M1119" s="4"/>
    </row>
    <row r="1120" spans="2:15">
      <c r="B1120" s="4">
        <f t="shared" si="545"/>
        <v>29</v>
      </c>
      <c r="C1120" s="26"/>
      <c r="D1120" s="26"/>
      <c r="E1120" s="26"/>
      <c r="F1120" s="26"/>
      <c r="G1120" s="26"/>
      <c r="H1120" s="26"/>
      <c r="I1120" s="26"/>
      <c r="J1120" s="26"/>
      <c r="K1120" s="950"/>
      <c r="L1120" s="950"/>
      <c r="M1120" s="4"/>
    </row>
    <row r="1121" spans="2:13">
      <c r="B1121" s="4">
        <f t="shared" si="545"/>
        <v>30</v>
      </c>
      <c r="C1121" s="26"/>
      <c r="D1121" s="26"/>
      <c r="E1121" s="26"/>
      <c r="F1121" s="26"/>
      <c r="G1121" s="26"/>
      <c r="H1121" s="26"/>
      <c r="I1121" s="26"/>
      <c r="J1121" s="26"/>
      <c r="K1121" s="950"/>
      <c r="L1121" s="950"/>
      <c r="M1121" s="4"/>
    </row>
    <row r="1122" spans="2:13">
      <c r="B1122" s="4">
        <f t="shared" si="545"/>
        <v>31</v>
      </c>
      <c r="K1122" s="951"/>
      <c r="L1122" s="951"/>
      <c r="M1122" s="4"/>
    </row>
    <row r="1123" spans="2:13">
      <c r="B1123" s="4">
        <f t="shared" si="545"/>
        <v>32</v>
      </c>
      <c r="G1123" s="5"/>
      <c r="H1123" s="5"/>
      <c r="K1123" s="951"/>
      <c r="L1123" s="951"/>
      <c r="M1123" s="4"/>
    </row>
    <row r="1124" spans="2:13">
      <c r="B1124" s="4">
        <f t="shared" si="545"/>
        <v>33</v>
      </c>
      <c r="G1124" s="5"/>
      <c r="H1124" s="5"/>
      <c r="K1124" s="951"/>
      <c r="L1124" s="951"/>
      <c r="M1124" s="4"/>
    </row>
    <row r="1125" spans="2:13">
      <c r="I1125" s="4"/>
    </row>
    <row r="1126" spans="2:13">
      <c r="I1126" s="4"/>
    </row>
    <row r="1127" spans="2:13">
      <c r="I1127" s="4"/>
    </row>
  </sheetData>
  <mergeCells count="9">
    <mergeCell ref="D247:J247"/>
    <mergeCell ref="D250:J250"/>
    <mergeCell ref="D253:J253"/>
    <mergeCell ref="D46:E46"/>
    <mergeCell ref="D53:E53"/>
    <mergeCell ref="D59:E59"/>
    <mergeCell ref="D74:E74"/>
    <mergeCell ref="D78:E78"/>
    <mergeCell ref="D84:E84"/>
  </mergeCells>
  <printOptions horizontalCentered="1"/>
  <pageMargins left="0.2" right="0.2" top="0.75" bottom="0.75" header="0.3" footer="0.3"/>
  <pageSetup scale="10" orientation="portrait" r:id="rId1"/>
  <headerFooter>
    <oddFooter>&amp;L&amp;D&amp;CBear Capital Partners, Inc.&amp;R&amp;F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3707-5D7B-4F01-9F21-F4C96646B334}">
  <sheetPr>
    <tabColor rgb="FFFF0000"/>
    <pageSetUpPr fitToPage="1"/>
  </sheetPr>
  <dimension ref="A2:DT1636"/>
  <sheetViews>
    <sheetView showGridLines="0" topLeftCell="A289" zoomScaleNormal="100" workbookViewId="0">
      <selection activeCell="G224" sqref="G224"/>
    </sheetView>
  </sheetViews>
  <sheetFormatPr defaultColWidth="8.77734375" defaultRowHeight="14.4" outlineLevelRow="1"/>
  <cols>
    <col min="1" max="1" width="8.77734375" style="4"/>
    <col min="2" max="2" width="15.21875" style="4" customWidth="1"/>
    <col min="3" max="3" width="28.5546875" style="4" customWidth="1"/>
    <col min="4" max="4" width="23.44140625" style="4" customWidth="1"/>
    <col min="5" max="5" width="22.44140625" style="4" customWidth="1"/>
    <col min="6" max="6" width="18" style="4" customWidth="1"/>
    <col min="7" max="7" width="17.77734375" style="4" customWidth="1"/>
    <col min="8" max="8" width="14.77734375" style="4" customWidth="1"/>
    <col min="9" max="13" width="15.77734375" style="5" customWidth="1"/>
    <col min="14" max="16" width="20.77734375" style="4" customWidth="1"/>
    <col min="17" max="17" width="16.21875" style="4" customWidth="1"/>
    <col min="18" max="23" width="15.21875" style="4" customWidth="1"/>
    <col min="24" max="24" width="20" style="4" customWidth="1"/>
    <col min="25" max="25" width="17.77734375" style="4" customWidth="1"/>
    <col min="26" max="28" width="15.21875" style="4" customWidth="1"/>
    <col min="29" max="29" width="12.77734375" style="4" bestFit="1" customWidth="1"/>
    <col min="30" max="30" width="14.21875" style="4" customWidth="1"/>
    <col min="31" max="51" width="12.77734375" style="4" bestFit="1" customWidth="1"/>
    <col min="52" max="52" width="14.21875" style="4" bestFit="1" customWidth="1"/>
    <col min="53" max="77" width="12.77734375" style="4" bestFit="1" customWidth="1"/>
    <col min="78" max="124" width="9.44140625" style="4" bestFit="1" customWidth="1"/>
    <col min="125" max="16384" width="8.77734375" style="4"/>
  </cols>
  <sheetData>
    <row r="2" spans="2:16" ht="21">
      <c r="B2" s="464" t="str">
        <f ca="1">MID(CELL("filename",A1),FIND("]",CELL("filename",A1))+1,255)</f>
        <v>Castle Heights (DEV)</v>
      </c>
      <c r="M2" s="37"/>
      <c r="N2" s="37"/>
      <c r="O2" s="37"/>
      <c r="P2" s="37"/>
    </row>
    <row r="3" spans="2:16" ht="18">
      <c r="B3" s="22" t="s">
        <v>298</v>
      </c>
      <c r="M3" s="37"/>
      <c r="N3" s="37"/>
      <c r="O3" s="37"/>
      <c r="P3" s="37"/>
    </row>
    <row r="4" spans="2:16" ht="15.6" outlineLevel="1">
      <c r="M4" s="37"/>
      <c r="N4" s="37"/>
      <c r="O4" s="37"/>
      <c r="P4" s="37"/>
    </row>
    <row r="5" spans="2:16" outlineLevel="1">
      <c r="C5" s="4" t="s">
        <v>338</v>
      </c>
      <c r="D5" s="596">
        <f>Summary!C2</f>
        <v>43497</v>
      </c>
      <c r="M5" s="4"/>
    </row>
    <row r="6" spans="2:16" outlineLevel="1">
      <c r="M6" s="4"/>
    </row>
    <row r="7" spans="2:16" ht="16.5" customHeight="1" outlineLevel="1">
      <c r="C7" s="21" t="s">
        <v>2</v>
      </c>
      <c r="I7" s="4"/>
      <c r="M7" s="4"/>
    </row>
    <row r="8" spans="2:16" ht="16.5" customHeight="1" outlineLevel="1">
      <c r="I8" s="4"/>
      <c r="M8" s="4"/>
    </row>
    <row r="9" spans="2:16" ht="16.5" customHeight="1" outlineLevel="1">
      <c r="C9" s="21" t="s">
        <v>3</v>
      </c>
      <c r="D9" s="633" t="str">
        <f>Summary!B11</f>
        <v xml:space="preserve"> Prop #11- Castle Heights LA 90034</v>
      </c>
      <c r="E9" s="634"/>
      <c r="I9" s="4"/>
      <c r="M9" s="4"/>
    </row>
    <row r="10" spans="2:16" ht="16.5" customHeight="1" outlineLevel="1">
      <c r="C10" s="21" t="s">
        <v>4</v>
      </c>
      <c r="D10" s="630">
        <v>1953</v>
      </c>
      <c r="I10" s="4"/>
      <c r="M10" s="4"/>
    </row>
    <row r="11" spans="2:16" ht="16.5" customHeight="1" outlineLevel="1">
      <c r="C11" s="21" t="s">
        <v>5</v>
      </c>
      <c r="D11" s="170">
        <v>21268</v>
      </c>
      <c r="I11" s="4"/>
      <c r="M11" s="4"/>
    </row>
    <row r="12" spans="2:16" ht="16.5" customHeight="1" outlineLevel="1">
      <c r="I12" s="4"/>
      <c r="M12" s="4"/>
    </row>
    <row r="13" spans="2:16" ht="16.5" customHeight="1" outlineLevel="1">
      <c r="C13" s="21" t="s">
        <v>6</v>
      </c>
      <c r="I13" s="4"/>
      <c r="M13" s="4"/>
    </row>
    <row r="14" spans="2:16" ht="16.5" customHeight="1" outlineLevel="1">
      <c r="I14" s="4"/>
      <c r="M14" s="4"/>
    </row>
    <row r="15" spans="2:16" ht="16.5" customHeight="1" outlineLevel="1">
      <c r="C15" s="597" t="s">
        <v>7</v>
      </c>
      <c r="D15" s="598"/>
      <c r="E15" s="599"/>
      <c r="I15" s="4"/>
      <c r="M15" s="4"/>
    </row>
    <row r="16" spans="2:16" ht="16.5" customHeight="1" outlineLevel="1">
      <c r="C16" s="597" t="s">
        <v>8</v>
      </c>
      <c r="D16" s="598"/>
      <c r="E16" s="599"/>
      <c r="I16" s="4"/>
      <c r="M16" s="4"/>
    </row>
    <row r="17" spans="3:17" ht="16.5" customHeight="1" outlineLevel="1">
      <c r="C17" s="597" t="s">
        <v>9</v>
      </c>
      <c r="D17" s="598"/>
      <c r="E17" s="599"/>
      <c r="I17" s="4"/>
      <c r="M17" s="10"/>
      <c r="N17" s="10"/>
      <c r="O17" s="10"/>
      <c r="P17" s="10"/>
      <c r="Q17" s="10"/>
    </row>
    <row r="18" spans="3:17" ht="16.5" customHeight="1" outlineLevel="1">
      <c r="C18" s="597" t="s">
        <v>10</v>
      </c>
      <c r="D18" s="598"/>
      <c r="E18" s="599"/>
      <c r="I18" s="4"/>
      <c r="M18" s="4"/>
    </row>
    <row r="19" spans="3:17" ht="16.5" customHeight="1" outlineLevel="1">
      <c r="I19" s="4"/>
      <c r="M19" s="4"/>
    </row>
    <row r="20" spans="3:17" ht="16.5" customHeight="1" outlineLevel="1">
      <c r="I20" s="4"/>
      <c r="M20" s="4"/>
    </row>
    <row r="21" spans="3:17" ht="16.5" customHeight="1" outlineLevel="1">
      <c r="C21" s="21" t="s">
        <v>11</v>
      </c>
      <c r="I21" s="4"/>
      <c r="M21" s="4"/>
    </row>
    <row r="22" spans="3:17" ht="16.5" customHeight="1" outlineLevel="1">
      <c r="I22" s="4"/>
      <c r="M22" s="4"/>
    </row>
    <row r="23" spans="3:17" ht="16.5" customHeight="1" outlineLevel="1">
      <c r="C23" s="600" t="s">
        <v>12</v>
      </c>
      <c r="D23" s="601"/>
      <c r="E23" s="602"/>
      <c r="F23" s="10"/>
      <c r="G23" s="10"/>
      <c r="H23" s="10"/>
      <c r="I23" s="10"/>
      <c r="M23" s="4"/>
    </row>
    <row r="24" spans="3:17" ht="16.5" customHeight="1" outlineLevel="1">
      <c r="C24" s="600"/>
      <c r="D24" s="601"/>
      <c r="E24" s="602"/>
      <c r="I24" s="4"/>
      <c r="M24" s="4"/>
    </row>
    <row r="25" spans="3:17" ht="16.5" customHeight="1" outlineLevel="1">
      <c r="I25" s="4"/>
      <c r="M25" s="4"/>
      <c r="P25" s="151"/>
    </row>
    <row r="26" spans="3:17" ht="16.5" customHeight="1" outlineLevel="1">
      <c r="C26" s="21" t="s">
        <v>195</v>
      </c>
      <c r="I26" s="4"/>
      <c r="M26" s="152"/>
      <c r="P26" s="151"/>
    </row>
    <row r="27" spans="3:17" ht="16.5" customHeight="1" outlineLevel="1">
      <c r="C27" s="4" t="s">
        <v>196</v>
      </c>
      <c r="E27" s="154">
        <f>E328</f>
        <v>48</v>
      </c>
      <c r="F27" s="155" t="s">
        <v>197</v>
      </c>
      <c r="I27" s="4"/>
      <c r="M27" s="4"/>
      <c r="P27" s="151"/>
    </row>
    <row r="28" spans="3:17" ht="16.5" customHeight="1" outlineLevel="1">
      <c r="C28" s="4" t="s">
        <v>241</v>
      </c>
      <c r="E28" s="427">
        <f>D907</f>
        <v>3.7950629701543205E-2</v>
      </c>
      <c r="F28" s="156"/>
      <c r="M28" s="4"/>
      <c r="P28" s="151"/>
    </row>
    <row r="29" spans="3:17" ht="16.5" customHeight="1" outlineLevel="1">
      <c r="C29" s="4" t="s">
        <v>342</v>
      </c>
      <c r="E29" s="423">
        <f>SUMIF(E823:N823,E27/12,E907:N907)</f>
        <v>6.2151874418594433E-2</v>
      </c>
      <c r="F29" s="156"/>
    </row>
    <row r="30" spans="3:17" ht="16.5" customHeight="1" outlineLevel="1">
      <c r="C30" s="4" t="s">
        <v>40</v>
      </c>
      <c r="E30" s="423">
        <f ca="1">D976</f>
        <v>0.16428909897804264</v>
      </c>
    </row>
    <row r="31" spans="3:17" ht="16.5" customHeight="1" outlineLevel="1"/>
    <row r="32" spans="3:17" ht="16.5" customHeight="1" outlineLevel="1">
      <c r="C32" s="4" t="s">
        <v>198</v>
      </c>
      <c r="E32" s="153">
        <f ca="1">-SUMIF(D979:DT979,"&lt;0",D979:DT979)</f>
        <v>4044697.7199999997</v>
      </c>
      <c r="F32" s="156"/>
    </row>
    <row r="33" spans="2:15" ht="16.5" customHeight="1" outlineLevel="1">
      <c r="C33" s="4" t="s">
        <v>350</v>
      </c>
      <c r="E33" s="152">
        <f ca="1">SUMIF(D979:DT979,"&gt;0",D979:DT979)/-SUMIF(D979:DT979,"&lt;0",D979:DT979)</f>
        <v>7.6202135515675371</v>
      </c>
      <c r="F33" s="152" t="s">
        <v>41</v>
      </c>
      <c r="G33" s="152"/>
    </row>
    <row r="34" spans="2:15" ht="16.5" customHeight="1" outlineLevel="1">
      <c r="C34" s="4" t="s">
        <v>343</v>
      </c>
      <c r="E34" s="424">
        <f ca="1">SUMIF(E823:N823,E27/12,E922:N922)</f>
        <v>1.890501999185476E-2</v>
      </c>
      <c r="F34" s="153"/>
    </row>
    <row r="35" spans="2:15" ht="16.5" customHeight="1" outlineLevel="1">
      <c r="C35" s="425" t="s">
        <v>345</v>
      </c>
      <c r="D35" s="425"/>
      <c r="E35" s="426">
        <f>D323</f>
        <v>6.3209453946024938E-2</v>
      </c>
      <c r="F35" s="153"/>
    </row>
    <row r="36" spans="2:15" ht="16.5" customHeight="1" outlineLevel="1">
      <c r="C36" s="4" t="s">
        <v>199</v>
      </c>
      <c r="E36" s="153">
        <f ca="1">SUM(D979:DT979)</f>
        <v>26776762.657938313</v>
      </c>
      <c r="F36" s="153"/>
    </row>
    <row r="37" spans="2:15" ht="16.5" customHeight="1" outlineLevel="1">
      <c r="C37" s="4" t="s">
        <v>243</v>
      </c>
      <c r="E37" s="427">
        <f ca="1">D981</f>
        <v>0.74519530534744272</v>
      </c>
    </row>
    <row r="39" spans="2:15" ht="18">
      <c r="B39" s="471" t="s">
        <v>15</v>
      </c>
    </row>
    <row r="40" spans="2:15" outlineLevel="1"/>
    <row r="41" spans="2:15" outlineLevel="1">
      <c r="I41" s="4"/>
      <c r="J41" s="4"/>
      <c r="K41" s="4"/>
      <c r="L41" s="4"/>
      <c r="M41" s="4"/>
    </row>
    <row r="42" spans="2:15" outlineLevel="1">
      <c r="D42" s="957" t="s">
        <v>215</v>
      </c>
      <c r="E42" s="957"/>
      <c r="F42" s="6">
        <f>SUM(E43:E45)</f>
        <v>1000</v>
      </c>
      <c r="I42" s="4"/>
      <c r="J42" s="4"/>
      <c r="K42" s="4"/>
      <c r="L42" s="4"/>
      <c r="M42" s="4"/>
    </row>
    <row r="43" spans="2:15" outlineLevel="1">
      <c r="D43" s="4" t="s">
        <v>42</v>
      </c>
      <c r="E43" s="161">
        <v>0</v>
      </c>
      <c r="F43" s="7"/>
      <c r="I43" s="4"/>
      <c r="J43" s="4"/>
      <c r="K43" s="4"/>
      <c r="L43" s="4"/>
      <c r="M43" s="4"/>
    </row>
    <row r="44" spans="2:15" outlineLevel="1">
      <c r="D44" s="4" t="s">
        <v>43</v>
      </c>
      <c r="E44" s="161">
        <v>0</v>
      </c>
      <c r="F44" s="7"/>
      <c r="I44" s="4"/>
      <c r="J44" s="4"/>
      <c r="K44" s="4"/>
      <c r="L44" s="4"/>
      <c r="M44" s="4"/>
    </row>
    <row r="45" spans="2:15" outlineLevel="1">
      <c r="D45" s="4" t="s">
        <v>44</v>
      </c>
      <c r="E45" s="158">
        <v>1000</v>
      </c>
      <c r="F45" s="7"/>
      <c r="I45" s="4"/>
      <c r="J45" s="4"/>
      <c r="K45" s="4"/>
      <c r="L45" s="4"/>
      <c r="M45" s="4"/>
    </row>
    <row r="46" spans="2:15" outlineLevel="1">
      <c r="D46" s="1100" t="s">
        <v>45</v>
      </c>
      <c r="E46" s="1100"/>
      <c r="F46" s="6">
        <f>SUM(E47:E52)</f>
        <v>9464000</v>
      </c>
      <c r="I46" s="4"/>
      <c r="J46" s="4"/>
      <c r="K46" s="4"/>
      <c r="L46" s="4"/>
      <c r="M46" s="4"/>
    </row>
    <row r="47" spans="2:15" outlineLevel="1">
      <c r="D47" s="4" t="s">
        <v>0</v>
      </c>
      <c r="E47" s="158">
        <v>8550000</v>
      </c>
      <c r="F47" s="832"/>
      <c r="G47" s="248"/>
      <c r="H47" s="248"/>
      <c r="I47" s="248"/>
      <c r="J47" s="248"/>
      <c r="K47" s="248"/>
      <c r="L47" s="248"/>
      <c r="M47" s="248"/>
      <c r="N47" s="248" t="s">
        <v>537</v>
      </c>
      <c r="O47" s="833"/>
    </row>
    <row r="48" spans="2:15" outlineLevel="1">
      <c r="D48" s="4" t="s">
        <v>46</v>
      </c>
      <c r="E48" s="162"/>
      <c r="F48" s="7"/>
      <c r="I48" s="4"/>
      <c r="J48" s="4"/>
      <c r="K48" s="4"/>
      <c r="L48" s="4"/>
      <c r="M48" s="4"/>
      <c r="N48" s="248" t="s">
        <v>538</v>
      </c>
      <c r="O48" s="833"/>
    </row>
    <row r="49" spans="4:15" outlineLevel="1">
      <c r="D49" s="4" t="s">
        <v>47</v>
      </c>
      <c r="E49" s="162"/>
      <c r="F49" s="7"/>
      <c r="I49" s="4"/>
      <c r="J49" s="4"/>
      <c r="K49" s="4"/>
      <c r="L49" s="4"/>
      <c r="M49" s="4"/>
      <c r="N49" s="248" t="s">
        <v>539</v>
      </c>
      <c r="O49" s="833"/>
    </row>
    <row r="50" spans="4:15" outlineLevel="1">
      <c r="D50" s="4" t="s">
        <v>48</v>
      </c>
      <c r="E50" s="162"/>
      <c r="F50" s="7"/>
      <c r="G50" s="969" t="s">
        <v>923</v>
      </c>
      <c r="H50" s="969" t="s">
        <v>924</v>
      </c>
      <c r="I50" s="969" t="s">
        <v>925</v>
      </c>
      <c r="J50" s="4"/>
      <c r="K50" s="4"/>
      <c r="L50" s="4"/>
      <c r="M50" s="4"/>
      <c r="N50" s="248" t="s">
        <v>540</v>
      </c>
      <c r="O50" s="833"/>
    </row>
    <row r="51" spans="4:15" outlineLevel="1">
      <c r="D51" s="4" t="s">
        <v>219</v>
      </c>
      <c r="E51" s="970">
        <f>G51*C159</f>
        <v>910000</v>
      </c>
      <c r="F51" s="7"/>
      <c r="G51" s="967">
        <v>35000</v>
      </c>
      <c r="H51" s="968">
        <v>0.5</v>
      </c>
      <c r="I51" s="968">
        <v>0.5</v>
      </c>
      <c r="J51" s="4"/>
      <c r="K51" s="4"/>
      <c r="L51" s="4"/>
      <c r="M51" s="4"/>
      <c r="N51" s="248" t="s">
        <v>541</v>
      </c>
      <c r="O51" s="833"/>
    </row>
    <row r="52" spans="4:15" outlineLevel="1">
      <c r="D52" s="4" t="s">
        <v>217</v>
      </c>
      <c r="E52" s="158">
        <v>4000</v>
      </c>
      <c r="F52" s="7"/>
      <c r="H52" s="200">
        <f>G51*H51</f>
        <v>17500</v>
      </c>
      <c r="I52" s="200">
        <f>G51*I51</f>
        <v>17500</v>
      </c>
      <c r="J52" s="4"/>
      <c r="K52" s="4"/>
      <c r="L52" s="4"/>
      <c r="M52" s="4"/>
      <c r="N52" s="248" t="s">
        <v>542</v>
      </c>
      <c r="O52" s="833"/>
    </row>
    <row r="53" spans="4:15" outlineLevel="1">
      <c r="D53" s="1100" t="s">
        <v>49</v>
      </c>
      <c r="E53" s="1100"/>
      <c r="F53" s="6">
        <f>SUM(E54:E58)</f>
        <v>185408</v>
      </c>
      <c r="I53" s="4"/>
      <c r="J53" s="4"/>
      <c r="K53" s="4"/>
      <c r="L53" s="4"/>
      <c r="M53" s="4"/>
      <c r="N53" s="248" t="s">
        <v>543</v>
      </c>
      <c r="O53" s="833"/>
    </row>
    <row r="54" spans="4:15" outlineLevel="1">
      <c r="D54" s="4" t="s">
        <v>50</v>
      </c>
      <c r="E54" s="158">
        <v>0</v>
      </c>
      <c r="F54" s="7"/>
      <c r="I54" s="4"/>
      <c r="J54" s="4"/>
      <c r="K54" s="4"/>
      <c r="L54" s="4"/>
      <c r="M54" s="4"/>
      <c r="N54" s="248" t="s">
        <v>544</v>
      </c>
      <c r="O54" s="833"/>
    </row>
    <row r="55" spans="4:15" outlineLevel="1">
      <c r="D55" s="9" t="s">
        <v>51</v>
      </c>
      <c r="E55" s="160">
        <f>E47*0.02</f>
        <v>171000</v>
      </c>
      <c r="I55" s="4"/>
      <c r="J55" s="4"/>
      <c r="K55" s="4"/>
      <c r="L55" s="4"/>
      <c r="M55" s="4"/>
      <c r="N55" s="248" t="s">
        <v>545</v>
      </c>
      <c r="O55" s="833"/>
    </row>
    <row r="56" spans="4:15" outlineLevel="1">
      <c r="D56" s="10" t="s">
        <v>218</v>
      </c>
      <c r="E56" s="160">
        <v>2500</v>
      </c>
      <c r="I56" s="4"/>
      <c r="J56" s="4"/>
      <c r="K56" s="4"/>
      <c r="L56" s="4"/>
      <c r="M56" s="4"/>
      <c r="N56" s="248" t="s">
        <v>546</v>
      </c>
      <c r="O56" s="833"/>
    </row>
    <row r="57" spans="4:15" outlineLevel="1">
      <c r="D57" s="4" t="s">
        <v>212</v>
      </c>
      <c r="E57" s="158">
        <f>2528+3000</f>
        <v>5528</v>
      </c>
      <c r="F57" s="11"/>
      <c r="I57" s="4"/>
      <c r="J57" s="4"/>
      <c r="K57" s="4"/>
      <c r="L57" s="4"/>
      <c r="M57" s="4"/>
    </row>
    <row r="58" spans="4:15" outlineLevel="1">
      <c r="D58" s="4" t="s">
        <v>52</v>
      </c>
      <c r="E58" s="158">
        <f>2600+2780+1000</f>
        <v>6380</v>
      </c>
      <c r="I58" s="4"/>
      <c r="J58" s="4"/>
      <c r="K58" s="4"/>
      <c r="L58" s="4"/>
      <c r="M58" s="4"/>
    </row>
    <row r="59" spans="4:15" outlineLevel="1">
      <c r="D59" s="1102" t="s">
        <v>216</v>
      </c>
      <c r="E59" s="1102"/>
      <c r="F59" s="6">
        <f>SUM(E60:E73)</f>
        <v>120000</v>
      </c>
      <c r="I59" s="4"/>
      <c r="J59" s="4"/>
      <c r="K59" s="4"/>
      <c r="L59" s="4"/>
      <c r="M59" s="4"/>
    </row>
    <row r="60" spans="4:15" outlineLevel="1">
      <c r="D60" s="4" t="s">
        <v>210</v>
      </c>
      <c r="E60" s="158">
        <v>20000</v>
      </c>
      <c r="F60" s="7"/>
      <c r="I60" s="4"/>
      <c r="J60" s="410" t="s">
        <v>324</v>
      </c>
      <c r="K60" s="410" t="s">
        <v>325</v>
      </c>
      <c r="L60" s="410" t="s">
        <v>18</v>
      </c>
      <c r="M60" s="4"/>
    </row>
    <row r="61" spans="4:15" ht="15.75" customHeight="1" outlineLevel="1">
      <c r="D61" s="4" t="s">
        <v>209</v>
      </c>
      <c r="E61" s="158">
        <v>20000</v>
      </c>
      <c r="F61" s="7"/>
      <c r="H61" s="4" t="s">
        <v>55</v>
      </c>
      <c r="I61" s="4"/>
      <c r="J61" s="345">
        <f>H268</f>
        <v>1000</v>
      </c>
      <c r="K61" s="345">
        <f>H288</f>
        <v>0</v>
      </c>
      <c r="L61" s="345">
        <f>J61+K61</f>
        <v>1000</v>
      </c>
      <c r="M61" s="4"/>
    </row>
    <row r="62" spans="4:15" ht="15" customHeight="1" outlineLevel="1">
      <c r="D62" s="4" t="s">
        <v>213</v>
      </c>
      <c r="E62" s="158">
        <v>20000</v>
      </c>
      <c r="F62" s="7"/>
      <c r="H62" s="4" t="s">
        <v>155</v>
      </c>
      <c r="I62" s="4"/>
      <c r="J62" s="345">
        <f t="shared" ref="J62:J72" si="0">H269</f>
        <v>34922.576000000001</v>
      </c>
      <c r="K62" s="345">
        <f t="shared" ref="K62:K72" si="1">H289</f>
        <v>0</v>
      </c>
      <c r="L62" s="345">
        <f t="shared" ref="L62:L72" si="2">J62+K62</f>
        <v>34922.576000000001</v>
      </c>
      <c r="M62" s="4"/>
    </row>
    <row r="63" spans="4:15" ht="15" customHeight="1" outlineLevel="1">
      <c r="D63" s="12" t="s">
        <v>211</v>
      </c>
      <c r="E63" s="158">
        <v>20000</v>
      </c>
      <c r="F63" s="7"/>
      <c r="H63" s="4" t="s">
        <v>156</v>
      </c>
      <c r="I63" s="4"/>
      <c r="J63" s="345">
        <f t="shared" si="0"/>
        <v>34922.576000000001</v>
      </c>
      <c r="K63" s="345">
        <f t="shared" si="1"/>
        <v>0</v>
      </c>
      <c r="L63" s="345">
        <f t="shared" si="2"/>
        <v>34922.576000000001</v>
      </c>
      <c r="M63" s="4"/>
    </row>
    <row r="64" spans="4:15" ht="15" customHeight="1" outlineLevel="1">
      <c r="D64" s="12" t="s">
        <v>220</v>
      </c>
      <c r="E64" s="158">
        <v>20000</v>
      </c>
      <c r="F64" s="7"/>
      <c r="H64" s="333" t="s">
        <v>158</v>
      </c>
      <c r="I64" s="4"/>
      <c r="J64" s="345">
        <f t="shared" si="0"/>
        <v>17461.288</v>
      </c>
      <c r="K64" s="345">
        <f t="shared" si="1"/>
        <v>0</v>
      </c>
      <c r="L64" s="345">
        <f t="shared" si="2"/>
        <v>17461.288</v>
      </c>
      <c r="M64" s="4"/>
    </row>
    <row r="65" spans="4:14" outlineLevel="1">
      <c r="D65" s="4" t="s">
        <v>221</v>
      </c>
      <c r="E65" s="158">
        <v>20000</v>
      </c>
      <c r="F65" s="7"/>
      <c r="H65" s="4" t="s">
        <v>54</v>
      </c>
      <c r="I65" s="4"/>
      <c r="J65" s="345">
        <f t="shared" si="0"/>
        <v>7682.9667200000004</v>
      </c>
      <c r="K65" s="345">
        <f t="shared" si="1"/>
        <v>0</v>
      </c>
      <c r="L65" s="345">
        <f t="shared" si="2"/>
        <v>7682.9667200000004</v>
      </c>
      <c r="M65" s="4"/>
    </row>
    <row r="66" spans="4:14" outlineLevel="1">
      <c r="D66" s="4" t="s">
        <v>162</v>
      </c>
      <c r="E66" s="158">
        <v>0</v>
      </c>
      <c r="F66" s="7"/>
      <c r="H66" s="4" t="s">
        <v>56</v>
      </c>
      <c r="I66" s="4"/>
      <c r="J66" s="345">
        <f t="shared" si="0"/>
        <v>6000</v>
      </c>
      <c r="K66" s="345">
        <f t="shared" si="1"/>
        <v>0</v>
      </c>
      <c r="L66" s="345">
        <f t="shared" si="2"/>
        <v>6000</v>
      </c>
      <c r="M66" s="4"/>
    </row>
    <row r="67" spans="4:14" outlineLevel="1">
      <c r="D67" s="4" t="s">
        <v>163</v>
      </c>
      <c r="E67" s="158">
        <v>0</v>
      </c>
      <c r="F67" s="7"/>
      <c r="H67" s="4" t="s">
        <v>57</v>
      </c>
      <c r="I67" s="4"/>
      <c r="J67" s="345">
        <f t="shared" si="0"/>
        <v>6000</v>
      </c>
      <c r="K67" s="345">
        <f t="shared" si="1"/>
        <v>0</v>
      </c>
      <c r="L67" s="345">
        <f t="shared" si="2"/>
        <v>6000</v>
      </c>
      <c r="M67" s="4"/>
    </row>
    <row r="68" spans="4:14" outlineLevel="1">
      <c r="D68" s="4" t="s">
        <v>53</v>
      </c>
      <c r="E68" s="158">
        <v>0</v>
      </c>
      <c r="H68" s="4" t="s">
        <v>161</v>
      </c>
      <c r="I68" s="4"/>
      <c r="J68" s="345">
        <f t="shared" si="0"/>
        <v>0</v>
      </c>
      <c r="K68" s="345">
        <f t="shared" si="1"/>
        <v>0</v>
      </c>
      <c r="L68" s="345">
        <f t="shared" si="2"/>
        <v>0</v>
      </c>
      <c r="M68" s="4"/>
    </row>
    <row r="69" spans="4:14" outlineLevel="1">
      <c r="D69" s="4" t="s">
        <v>165</v>
      </c>
      <c r="E69" s="158">
        <v>0</v>
      </c>
      <c r="H69" s="4" t="s">
        <v>162</v>
      </c>
      <c r="I69" s="4"/>
      <c r="J69" s="345">
        <f t="shared" si="0"/>
        <v>0</v>
      </c>
      <c r="K69" s="345">
        <f t="shared" si="1"/>
        <v>0</v>
      </c>
      <c r="L69" s="345">
        <f t="shared" si="2"/>
        <v>0</v>
      </c>
      <c r="M69" s="4"/>
    </row>
    <row r="70" spans="4:14" outlineLevel="1">
      <c r="D70" s="12" t="s">
        <v>56</v>
      </c>
      <c r="E70" s="161">
        <v>0</v>
      </c>
      <c r="F70" s="7"/>
      <c r="H70" s="4" t="s">
        <v>163</v>
      </c>
      <c r="I70" s="4"/>
      <c r="J70" s="345">
        <f t="shared" si="0"/>
        <v>0</v>
      </c>
      <c r="K70" s="345">
        <f t="shared" si="1"/>
        <v>0</v>
      </c>
      <c r="L70" s="345">
        <f t="shared" si="2"/>
        <v>0</v>
      </c>
      <c r="M70" s="4"/>
    </row>
    <row r="71" spans="4:14" outlineLevel="1">
      <c r="D71" s="12" t="s">
        <v>57</v>
      </c>
      <c r="E71" s="161">
        <v>0</v>
      </c>
      <c r="F71" s="7"/>
      <c r="H71" s="4" t="s">
        <v>164</v>
      </c>
      <c r="I71" s="4"/>
      <c r="J71" s="345">
        <f t="shared" si="0"/>
        <v>15000</v>
      </c>
      <c r="K71" s="345">
        <f t="shared" si="1"/>
        <v>0</v>
      </c>
      <c r="L71" s="345">
        <f t="shared" si="2"/>
        <v>15000</v>
      </c>
      <c r="M71" s="4"/>
    </row>
    <row r="72" spans="4:14" outlineLevel="1">
      <c r="D72" s="12" t="s">
        <v>58</v>
      </c>
      <c r="E72" s="161">
        <v>0</v>
      </c>
      <c r="F72" s="7"/>
      <c r="H72" s="408" t="s">
        <v>165</v>
      </c>
      <c r="I72" s="408"/>
      <c r="J72" s="409">
        <f t="shared" si="0"/>
        <v>2500</v>
      </c>
      <c r="K72" s="409">
        <f t="shared" si="1"/>
        <v>0</v>
      </c>
      <c r="L72" s="409">
        <f t="shared" si="2"/>
        <v>2500</v>
      </c>
      <c r="M72" s="4"/>
    </row>
    <row r="73" spans="4:14" ht="15" outlineLevel="1" thickBot="1">
      <c r="D73" s="12" t="s">
        <v>59</v>
      </c>
      <c r="E73" s="161">
        <v>0</v>
      </c>
      <c r="F73" s="7"/>
      <c r="H73" s="21" t="s">
        <v>18</v>
      </c>
      <c r="I73" s="21"/>
      <c r="J73" s="407">
        <f>SUM(J61:J72)</f>
        <v>125489.40672</v>
      </c>
      <c r="K73" s="407">
        <f t="shared" ref="K73:L73" si="3">SUM(K61:K72)</f>
        <v>0</v>
      </c>
      <c r="L73" s="407">
        <f t="shared" si="3"/>
        <v>125489.40672</v>
      </c>
      <c r="M73" s="4"/>
    </row>
    <row r="74" spans="4:14" ht="15" outlineLevel="1" thickTop="1">
      <c r="D74" s="1103" t="s">
        <v>60</v>
      </c>
      <c r="E74" s="1102"/>
      <c r="F74" s="6">
        <f>SUM(E75:E77)</f>
        <v>0</v>
      </c>
      <c r="I74" s="4"/>
      <c r="J74" s="4"/>
      <c r="K74" s="4"/>
      <c r="L74" s="4"/>
      <c r="M74" s="4"/>
    </row>
    <row r="75" spans="4:14" outlineLevel="1">
      <c r="D75" s="9" t="s">
        <v>61</v>
      </c>
      <c r="E75" s="8">
        <f>H118</f>
        <v>0</v>
      </c>
      <c r="F75" s="7"/>
      <c r="I75" s="4"/>
      <c r="J75" s="4"/>
      <c r="K75" s="4"/>
      <c r="L75" s="4"/>
      <c r="M75" s="4"/>
    </row>
    <row r="76" spans="4:14" outlineLevel="1">
      <c r="D76" s="9" t="s">
        <v>62</v>
      </c>
      <c r="E76" s="8">
        <f>H108</f>
        <v>0</v>
      </c>
      <c r="F76" s="7"/>
      <c r="I76" s="4"/>
      <c r="J76" s="4"/>
      <c r="K76" s="4"/>
      <c r="L76" s="4"/>
      <c r="M76" s="4"/>
    </row>
    <row r="77" spans="4:14" outlineLevel="1">
      <c r="D77" s="4" t="s">
        <v>63</v>
      </c>
      <c r="E77" s="8">
        <f>H120</f>
        <v>0</v>
      </c>
      <c r="I77" s="4"/>
      <c r="J77" s="4"/>
      <c r="K77" s="4"/>
      <c r="L77" s="4"/>
      <c r="M77" s="4"/>
    </row>
    <row r="78" spans="4:14" ht="15" outlineLevel="1" thickBot="1">
      <c r="D78" s="1100" t="s">
        <v>64</v>
      </c>
      <c r="E78" s="1100"/>
      <c r="F78" s="13">
        <f>SUM(F42:F74)</f>
        <v>9770408</v>
      </c>
      <c r="I78" s="4"/>
      <c r="J78" s="4"/>
      <c r="K78" s="4"/>
      <c r="L78" s="4"/>
      <c r="M78" s="4"/>
    </row>
    <row r="79" spans="4:14" ht="15" outlineLevel="1" thickTop="1">
      <c r="D79" s="14" t="s">
        <v>65</v>
      </c>
      <c r="E79" s="161">
        <f>920000</f>
        <v>920000</v>
      </c>
      <c r="H79" s="4" t="s">
        <v>1062</v>
      </c>
      <c r="K79" s="1025">
        <f ca="1">-SUMIF(E979:DT979,"&lt;0",E979:DT979)</f>
        <v>283804.92</v>
      </c>
      <c r="M79" s="428">
        <f ca="1">-SUMIF(E956:DT956,"&lt;0",E956:DT956)-F74</f>
        <v>1126235.53</v>
      </c>
      <c r="N79" s="4" t="s">
        <v>559</v>
      </c>
    </row>
    <row r="80" spans="4:14" outlineLevel="1">
      <c r="D80" s="15" t="s">
        <v>214</v>
      </c>
      <c r="E80" s="158">
        <v>0</v>
      </c>
      <c r="I80" s="4"/>
      <c r="J80" s="4"/>
      <c r="K80" s="4"/>
      <c r="L80" s="4"/>
      <c r="M80" s="4"/>
    </row>
    <row r="81" spans="2:13" outlineLevel="1">
      <c r="D81" s="4" t="s">
        <v>322</v>
      </c>
      <c r="E81" s="158">
        <v>35000</v>
      </c>
      <c r="I81" s="4"/>
      <c r="J81" s="4"/>
      <c r="K81" s="4"/>
      <c r="L81" s="4"/>
      <c r="M81" s="4"/>
    </row>
    <row r="82" spans="2:13" outlineLevel="1">
      <c r="D82" s="4" t="s">
        <v>323</v>
      </c>
      <c r="E82" s="158">
        <v>20000</v>
      </c>
      <c r="I82" s="4"/>
      <c r="J82" s="4"/>
      <c r="K82" s="4"/>
      <c r="L82" s="4"/>
      <c r="M82" s="4"/>
    </row>
    <row r="83" spans="2:13" outlineLevel="1">
      <c r="D83" s="4" t="s">
        <v>16</v>
      </c>
      <c r="E83" s="162">
        <v>0</v>
      </c>
      <c r="I83" s="4"/>
      <c r="J83" s="4"/>
      <c r="K83" s="4"/>
      <c r="L83" s="4"/>
      <c r="M83" s="4"/>
    </row>
    <row r="84" spans="2:13" ht="15" outlineLevel="1" thickBot="1">
      <c r="D84" s="1100" t="s">
        <v>66</v>
      </c>
      <c r="E84" s="1100"/>
      <c r="F84" s="13">
        <f>SUM(E79:E83)+F78</f>
        <v>10745408</v>
      </c>
      <c r="I84" s="4"/>
      <c r="J84" s="4"/>
      <c r="K84" s="4"/>
      <c r="L84" s="4"/>
      <c r="M84" s="4"/>
    </row>
    <row r="85" spans="2:13" ht="15" outlineLevel="1" thickTop="1">
      <c r="I85" s="4"/>
      <c r="J85" s="4"/>
      <c r="K85" s="4"/>
      <c r="L85" s="4"/>
      <c r="M85" s="4"/>
    </row>
    <row r="86" spans="2:13" outlineLevel="1">
      <c r="E86" s="11"/>
    </row>
    <row r="88" spans="2:13" ht="18">
      <c r="B88" s="471" t="s">
        <v>226</v>
      </c>
      <c r="I88" s="4"/>
      <c r="J88" s="4"/>
      <c r="K88" s="4"/>
      <c r="L88" s="4"/>
      <c r="M88" s="4"/>
    </row>
    <row r="89" spans="2:13" outlineLevel="1">
      <c r="I89" s="4"/>
      <c r="J89" s="4"/>
      <c r="K89" s="4"/>
      <c r="L89" s="4"/>
      <c r="M89" s="4"/>
    </row>
    <row r="90" spans="2:13" ht="16.2" outlineLevel="1">
      <c r="C90" s="23" t="s">
        <v>77</v>
      </c>
      <c r="H90" s="24" t="s">
        <v>76</v>
      </c>
      <c r="I90" s="25" t="s">
        <v>78</v>
      </c>
      <c r="J90" s="4"/>
      <c r="K90" s="4"/>
      <c r="L90" s="4"/>
      <c r="M90" s="4"/>
    </row>
    <row r="91" spans="2:13" outlineLevel="1">
      <c r="D91" s="4" t="s">
        <v>79</v>
      </c>
      <c r="H91" s="158"/>
      <c r="I91" s="26"/>
      <c r="J91" s="4"/>
      <c r="K91" s="4"/>
      <c r="L91" s="4"/>
      <c r="M91" s="4"/>
    </row>
    <row r="92" spans="2:13" outlineLevel="1">
      <c r="D92" s="4" t="s">
        <v>80</v>
      </c>
      <c r="H92" s="158"/>
      <c r="I92" s="26"/>
      <c r="J92" s="4"/>
      <c r="K92" s="4"/>
      <c r="L92" s="4"/>
      <c r="M92" s="4"/>
    </row>
    <row r="93" spans="2:13" outlineLevel="1">
      <c r="D93" s="4" t="s">
        <v>81</v>
      </c>
      <c r="H93" s="158"/>
      <c r="I93" s="26"/>
      <c r="J93" s="27"/>
      <c r="K93" s="4"/>
      <c r="L93" s="4"/>
      <c r="M93" s="4"/>
    </row>
    <row r="94" spans="2:13" outlineLevel="1">
      <c r="D94" s="4" t="s">
        <v>82</v>
      </c>
      <c r="H94" s="158"/>
      <c r="I94" s="26"/>
      <c r="J94" s="27"/>
      <c r="K94" s="4"/>
      <c r="L94" s="4"/>
      <c r="M94" s="4"/>
    </row>
    <row r="95" spans="2:13" outlineLevel="1">
      <c r="D95" s="4" t="s">
        <v>83</v>
      </c>
      <c r="H95" s="158"/>
      <c r="I95" s="26"/>
      <c r="J95" s="27"/>
      <c r="K95" s="11"/>
      <c r="L95" s="4"/>
      <c r="M95" s="4"/>
    </row>
    <row r="96" spans="2:13" outlineLevel="1">
      <c r="D96" s="4" t="s">
        <v>84</v>
      </c>
      <c r="H96" s="158"/>
      <c r="I96" s="26"/>
      <c r="J96" s="4"/>
      <c r="K96" s="4"/>
      <c r="L96" s="4"/>
      <c r="M96" s="4"/>
    </row>
    <row r="97" spans="3:13" outlineLevel="1">
      <c r="D97" s="4" t="s">
        <v>85</v>
      </c>
      <c r="H97" s="158"/>
      <c r="I97" s="26"/>
      <c r="J97" s="4"/>
      <c r="K97" s="4"/>
      <c r="L97" s="4"/>
      <c r="M97" s="4"/>
    </row>
    <row r="98" spans="3:13" outlineLevel="1">
      <c r="D98" s="4" t="s">
        <v>86</v>
      </c>
      <c r="H98" s="158"/>
      <c r="I98" s="26"/>
      <c r="J98" s="4"/>
      <c r="K98" s="4"/>
      <c r="L98" s="4"/>
      <c r="M98" s="4"/>
    </row>
    <row r="99" spans="3:13" outlineLevel="1">
      <c r="D99" s="4" t="s">
        <v>87</v>
      </c>
      <c r="H99" s="158"/>
      <c r="I99" s="26"/>
      <c r="J99" s="4"/>
      <c r="K99" s="4"/>
      <c r="L99" s="4"/>
      <c r="M99" s="4"/>
    </row>
    <row r="100" spans="3:13" outlineLevel="1">
      <c r="D100" s="4" t="s">
        <v>88</v>
      </c>
      <c r="H100" s="158"/>
      <c r="I100" s="26"/>
      <c r="J100" s="4"/>
      <c r="K100" s="4"/>
      <c r="L100" s="4"/>
      <c r="M100" s="4"/>
    </row>
    <row r="101" spans="3:13" outlineLevel="1">
      <c r="D101" s="4" t="s">
        <v>89</v>
      </c>
      <c r="H101" s="158"/>
      <c r="I101" s="26"/>
      <c r="J101" s="4"/>
      <c r="K101" s="4"/>
      <c r="L101" s="4"/>
      <c r="M101" s="4"/>
    </row>
    <row r="102" spans="3:13" outlineLevel="1">
      <c r="D102" s="4" t="s">
        <v>541</v>
      </c>
      <c r="H102" s="158"/>
      <c r="I102" s="26"/>
      <c r="J102" s="4"/>
      <c r="K102" s="4"/>
      <c r="L102" s="4"/>
      <c r="M102" s="4"/>
    </row>
    <row r="103" spans="3:13" outlineLevel="1">
      <c r="D103" s="4" t="s">
        <v>542</v>
      </c>
      <c r="H103" s="158"/>
      <c r="I103" s="26"/>
      <c r="J103" s="4"/>
      <c r="K103" s="4"/>
      <c r="L103" s="4"/>
      <c r="M103" s="4"/>
    </row>
    <row r="104" spans="3:13" outlineLevel="1">
      <c r="D104" s="4" t="s">
        <v>543</v>
      </c>
      <c r="H104" s="158"/>
      <c r="I104" s="26"/>
      <c r="J104" s="4"/>
      <c r="K104" s="4"/>
      <c r="L104" s="4"/>
      <c r="M104" s="4"/>
    </row>
    <row r="105" spans="3:13" outlineLevel="1">
      <c r="D105" s="4" t="s">
        <v>544</v>
      </c>
      <c r="H105" s="158"/>
      <c r="I105" s="26"/>
      <c r="J105" s="4"/>
      <c r="K105" s="4"/>
      <c r="L105" s="4"/>
      <c r="M105" s="4"/>
    </row>
    <row r="106" spans="3:13" outlineLevel="1">
      <c r="D106" s="4" t="s">
        <v>545</v>
      </c>
      <c r="H106" s="158"/>
      <c r="I106" s="26"/>
      <c r="J106" s="4"/>
      <c r="K106" s="4"/>
      <c r="L106" s="4"/>
      <c r="M106" s="4"/>
    </row>
    <row r="107" spans="3:13" outlineLevel="1">
      <c r="D107" s="408" t="s">
        <v>546</v>
      </c>
      <c r="E107" s="28"/>
      <c r="F107" s="28"/>
      <c r="G107" s="28"/>
      <c r="H107" s="158"/>
      <c r="I107" s="26"/>
      <c r="J107" s="4"/>
      <c r="K107" s="4"/>
      <c r="L107" s="4"/>
      <c r="M107" s="4"/>
    </row>
    <row r="108" spans="3:13" outlineLevel="1">
      <c r="G108" s="21" t="s">
        <v>90</v>
      </c>
      <c r="H108" s="29">
        <f>SUM(H91:H107)</f>
        <v>0</v>
      </c>
      <c r="I108" s="26"/>
      <c r="J108" s="4"/>
      <c r="K108" s="4"/>
      <c r="L108" s="4"/>
      <c r="M108" s="4"/>
    </row>
    <row r="109" spans="3:13" outlineLevel="1">
      <c r="I109" s="26"/>
      <c r="J109" s="4"/>
      <c r="K109" s="4"/>
      <c r="L109" s="4"/>
      <c r="M109" s="4"/>
    </row>
    <row r="110" spans="3:13" outlineLevel="1">
      <c r="I110" s="26"/>
      <c r="J110" s="4"/>
      <c r="K110" s="4"/>
      <c r="L110" s="4"/>
      <c r="M110" s="4"/>
    </row>
    <row r="111" spans="3:13" outlineLevel="1">
      <c r="C111" s="23" t="s">
        <v>91</v>
      </c>
      <c r="I111" s="26"/>
      <c r="J111" s="4"/>
      <c r="K111" s="4" t="s">
        <v>250</v>
      </c>
      <c r="L111" s="4"/>
      <c r="M111" s="4"/>
    </row>
    <row r="112" spans="3:13" outlineLevel="1">
      <c r="D112" s="15" t="s">
        <v>547</v>
      </c>
      <c r="H112" s="30">
        <f t="shared" ref="H112:H117" si="4">I112*($C$159*K112)</f>
        <v>0</v>
      </c>
      <c r="I112" s="159"/>
      <c r="J112" s="15" t="s">
        <v>92</v>
      </c>
      <c r="K112" s="377">
        <v>1</v>
      </c>
      <c r="L112" s="4"/>
      <c r="M112" s="4"/>
    </row>
    <row r="113" spans="2:38" outlineLevel="1">
      <c r="D113" s="15" t="s">
        <v>548</v>
      </c>
      <c r="H113" s="30">
        <f t="shared" si="4"/>
        <v>0</v>
      </c>
      <c r="I113" s="159"/>
      <c r="J113" s="15" t="s">
        <v>92</v>
      </c>
      <c r="K113" s="377">
        <v>1</v>
      </c>
      <c r="L113" s="4"/>
      <c r="M113" s="4"/>
    </row>
    <row r="114" spans="2:38" outlineLevel="1">
      <c r="D114" s="15" t="s">
        <v>549</v>
      </c>
      <c r="H114" s="30">
        <f t="shared" si="4"/>
        <v>0</v>
      </c>
      <c r="I114" s="159"/>
      <c r="J114" s="15" t="s">
        <v>92</v>
      </c>
      <c r="K114" s="377">
        <v>1</v>
      </c>
      <c r="L114" s="4"/>
      <c r="M114" s="4"/>
    </row>
    <row r="115" spans="2:38" outlineLevel="1">
      <c r="D115" s="15" t="s">
        <v>550</v>
      </c>
      <c r="H115" s="30">
        <f t="shared" si="4"/>
        <v>0</v>
      </c>
      <c r="I115" s="159"/>
      <c r="J115" s="15" t="s">
        <v>92</v>
      </c>
      <c r="K115" s="377">
        <v>1</v>
      </c>
      <c r="L115" s="4"/>
      <c r="M115" s="4"/>
    </row>
    <row r="116" spans="2:38" outlineLevel="1">
      <c r="D116" s="15" t="s">
        <v>551</v>
      </c>
      <c r="H116" s="30">
        <f t="shared" si="4"/>
        <v>0</v>
      </c>
      <c r="I116" s="159"/>
      <c r="J116" s="15" t="s">
        <v>92</v>
      </c>
      <c r="K116" s="377">
        <v>1</v>
      </c>
      <c r="L116" s="4"/>
      <c r="M116" s="4"/>
    </row>
    <row r="117" spans="2:38" outlineLevel="1">
      <c r="D117" s="408" t="s">
        <v>552</v>
      </c>
      <c r="E117" s="28"/>
      <c r="F117" s="28"/>
      <c r="G117" s="28"/>
      <c r="H117" s="32">
        <f t="shared" si="4"/>
        <v>0</v>
      </c>
      <c r="I117" s="159"/>
      <c r="J117" s="28" t="s">
        <v>92</v>
      </c>
      <c r="K117" s="377">
        <v>1</v>
      </c>
      <c r="L117" s="4"/>
      <c r="M117" s="4"/>
    </row>
    <row r="118" spans="2:38" outlineLevel="1">
      <c r="H118" s="11">
        <f>SUM(H112:H117)</f>
        <v>0</v>
      </c>
      <c r="I118" s="33">
        <f>H118/$C$159</f>
        <v>0</v>
      </c>
      <c r="J118" s="15" t="s">
        <v>92</v>
      </c>
      <c r="K118" s="15"/>
      <c r="L118" s="4"/>
      <c r="M118" s="4"/>
    </row>
    <row r="119" spans="2:38" outlineLevel="1">
      <c r="H119" s="11"/>
      <c r="I119" s="34"/>
      <c r="J119" s="15"/>
      <c r="K119" s="15"/>
      <c r="L119" s="4"/>
      <c r="M119" s="4"/>
    </row>
    <row r="120" spans="2:38" outlineLevel="1">
      <c r="C120" s="4" t="s">
        <v>93</v>
      </c>
      <c r="F120" s="4" t="s">
        <v>93</v>
      </c>
      <c r="G120" s="157">
        <v>0.1</v>
      </c>
      <c r="H120" s="11">
        <f>(H108+H118)*G120</f>
        <v>0</v>
      </c>
      <c r="I120" s="34"/>
      <c r="J120" s="15"/>
      <c r="K120" s="15"/>
      <c r="L120" s="4"/>
      <c r="M120" s="4"/>
    </row>
    <row r="121" spans="2:38" outlineLevel="1">
      <c r="H121" s="11"/>
      <c r="I121" s="34"/>
      <c r="J121" s="15"/>
      <c r="K121" s="15"/>
      <c r="L121" s="4"/>
      <c r="M121" s="4"/>
    </row>
    <row r="122" spans="2:38" outlineLevel="1">
      <c r="H122" s="11"/>
      <c r="I122" s="34"/>
      <c r="J122" s="15"/>
      <c r="K122" s="15"/>
      <c r="L122" s="4"/>
      <c r="M122" s="4"/>
    </row>
    <row r="123" spans="2:38" ht="15.6" outlineLevel="1">
      <c r="C123" s="23" t="s">
        <v>94</v>
      </c>
      <c r="H123" s="35">
        <f>+H108+H118+H120</f>
        <v>0</v>
      </c>
      <c r="I123" s="36">
        <f>H123/$C$159</f>
        <v>0</v>
      </c>
      <c r="J123" s="15" t="s">
        <v>92</v>
      </c>
      <c r="K123" s="15"/>
      <c r="L123" s="4"/>
      <c r="M123" s="4"/>
    </row>
    <row r="124" spans="2:38" outlineLevel="1"/>
    <row r="126" spans="2:38" ht="18">
      <c r="B126" s="471" t="s">
        <v>227</v>
      </c>
      <c r="Q126" s="54"/>
    </row>
    <row r="127" spans="2:38" s="54" customFormat="1" outlineLevel="1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587">
        <f>+Summary!C73</f>
        <v>0</v>
      </c>
      <c r="N127" s="67"/>
      <c r="O127" s="67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2:38" s="54" customFormat="1" ht="58.2" outlineLevel="1" thickBot="1">
      <c r="B128" s="549" t="s">
        <v>394</v>
      </c>
      <c r="C128" s="382" t="s">
        <v>19</v>
      </c>
      <c r="D128" s="383" t="s">
        <v>20</v>
      </c>
      <c r="E128" s="382" t="s">
        <v>21</v>
      </c>
      <c r="F128" s="382" t="s">
        <v>22</v>
      </c>
      <c r="G128" s="382" t="s">
        <v>23</v>
      </c>
      <c r="H128" s="383" t="s">
        <v>67</v>
      </c>
      <c r="I128" s="383" t="s">
        <v>68</v>
      </c>
      <c r="J128" s="383" t="s">
        <v>69</v>
      </c>
      <c r="K128" s="382" t="s">
        <v>25</v>
      </c>
      <c r="L128" s="383" t="s">
        <v>24</v>
      </c>
      <c r="M128" s="585" t="s">
        <v>442</v>
      </c>
      <c r="N128" s="383" t="s">
        <v>70</v>
      </c>
      <c r="O128" s="383" t="s">
        <v>71</v>
      </c>
      <c r="P128" s="382" t="s">
        <v>25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2:38" s="67" customFormat="1" outlineLevel="1">
      <c r="B129" s="554">
        <v>1</v>
      </c>
      <c r="C129" s="385"/>
      <c r="D129" s="384">
        <f>C129/C$159</f>
        <v>0</v>
      </c>
      <c r="E129" s="385" t="s">
        <v>223</v>
      </c>
      <c r="F129" s="386">
        <v>450</v>
      </c>
      <c r="G129" s="387">
        <f>F129*C129</f>
        <v>0</v>
      </c>
      <c r="H129" s="388"/>
      <c r="I129" s="389">
        <f>C129*H129</f>
        <v>0</v>
      </c>
      <c r="J129" s="389">
        <f>I129*12</f>
        <v>0</v>
      </c>
      <c r="K129" s="390">
        <f>IFERROR(H129/F129,0)</f>
        <v>0</v>
      </c>
      <c r="L129" s="391"/>
      <c r="M129" s="583">
        <f>L129+M$127</f>
        <v>0</v>
      </c>
      <c r="N129" s="76">
        <f t="shared" ref="N129:N158" si="5">M129*C129</f>
        <v>0</v>
      </c>
      <c r="O129" s="76">
        <f>N129*12</f>
        <v>0</v>
      </c>
      <c r="P129" s="390">
        <f t="shared" ref="P129:P158" si="6">IFERROR(M129/F129,0)</f>
        <v>0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2:38" s="67" customFormat="1" outlineLevel="1">
      <c r="B130" s="554">
        <f>B129+1</f>
        <v>2</v>
      </c>
      <c r="C130" s="392"/>
      <c r="D130" s="384">
        <f t="shared" ref="D130:D158" si="7">C130/C$159</f>
        <v>0</v>
      </c>
      <c r="E130" s="392" t="s">
        <v>222</v>
      </c>
      <c r="F130" s="393">
        <v>589</v>
      </c>
      <c r="G130" s="387">
        <f>F130*C130</f>
        <v>0</v>
      </c>
      <c r="H130" s="394"/>
      <c r="I130" s="389">
        <f>C130*H130</f>
        <v>0</v>
      </c>
      <c r="J130" s="389">
        <f>I130*12</f>
        <v>0</v>
      </c>
      <c r="K130" s="390">
        <f t="shared" ref="K130:K158" si="8">IFERROR(H130/F130,0)</f>
        <v>0</v>
      </c>
      <c r="L130" s="171"/>
      <c r="M130" s="583">
        <f t="shared" ref="M130:M158" si="9">L130+M$127</f>
        <v>0</v>
      </c>
      <c r="N130" s="76">
        <f t="shared" si="5"/>
        <v>0</v>
      </c>
      <c r="O130" s="76">
        <f>N130*12</f>
        <v>0</v>
      </c>
      <c r="P130" s="390">
        <f t="shared" si="6"/>
        <v>0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2:38" s="67" customFormat="1" outlineLevel="1">
      <c r="B131" s="554">
        <f t="shared" ref="B131:B158" si="10">B130+1</f>
        <v>3</v>
      </c>
      <c r="C131" s="392"/>
      <c r="D131" s="384">
        <f t="shared" si="7"/>
        <v>0</v>
      </c>
      <c r="E131" s="392" t="s">
        <v>222</v>
      </c>
      <c r="F131" s="393">
        <v>600</v>
      </c>
      <c r="G131" s="387">
        <f>F131*C131</f>
        <v>0</v>
      </c>
      <c r="H131" s="394"/>
      <c r="I131" s="389">
        <f>C131*H131</f>
        <v>0</v>
      </c>
      <c r="J131" s="389">
        <f>I131*12</f>
        <v>0</v>
      </c>
      <c r="K131" s="390">
        <f t="shared" si="8"/>
        <v>0</v>
      </c>
      <c r="L131" s="171"/>
      <c r="M131" s="583">
        <f t="shared" si="9"/>
        <v>0</v>
      </c>
      <c r="N131" s="76">
        <f t="shared" si="5"/>
        <v>0</v>
      </c>
      <c r="O131" s="76">
        <f>N131*12</f>
        <v>0</v>
      </c>
      <c r="P131" s="390">
        <f t="shared" si="6"/>
        <v>0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2:38" s="54" customFormat="1" ht="15" customHeight="1" outlineLevel="1">
      <c r="B132" s="554">
        <f t="shared" si="10"/>
        <v>4</v>
      </c>
      <c r="C132" s="550">
        <v>26</v>
      </c>
      <c r="D132" s="384">
        <f t="shared" si="7"/>
        <v>1</v>
      </c>
      <c r="E132" s="550" t="s">
        <v>222</v>
      </c>
      <c r="F132" s="551">
        <v>700</v>
      </c>
      <c r="G132" s="387">
        <f>F132*C132</f>
        <v>18200</v>
      </c>
      <c r="H132" s="552">
        <v>1586</v>
      </c>
      <c r="I132" s="389">
        <f>C132*H132</f>
        <v>41236</v>
      </c>
      <c r="J132" s="389">
        <f>I132*12</f>
        <v>494832</v>
      </c>
      <c r="K132" s="390">
        <f t="shared" si="8"/>
        <v>2.2657142857142856</v>
      </c>
      <c r="L132" s="553">
        <v>2650</v>
      </c>
      <c r="M132" s="583">
        <f t="shared" si="9"/>
        <v>2650</v>
      </c>
      <c r="N132" s="76">
        <f t="shared" si="5"/>
        <v>68900</v>
      </c>
      <c r="O132" s="76">
        <f>N132*12</f>
        <v>826800</v>
      </c>
      <c r="P132" s="390">
        <f t="shared" si="6"/>
        <v>3.7857142857142856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2:38" s="54" customFormat="1" ht="15" customHeight="1" outlineLevel="1">
      <c r="B133" s="554">
        <f t="shared" si="10"/>
        <v>5</v>
      </c>
      <c r="C133" s="550"/>
      <c r="D133" s="384">
        <f t="shared" si="7"/>
        <v>0</v>
      </c>
      <c r="E133" s="550" t="s">
        <v>224</v>
      </c>
      <c r="F133" s="551">
        <v>845</v>
      </c>
      <c r="G133" s="387">
        <f t="shared" ref="G133:G158" si="11">F133*C133</f>
        <v>0</v>
      </c>
      <c r="H133" s="552"/>
      <c r="I133" s="389">
        <f t="shared" ref="I133:I158" si="12">C133*H133</f>
        <v>0</v>
      </c>
      <c r="J133" s="389">
        <f t="shared" ref="J133:J158" si="13">I133*12</f>
        <v>0</v>
      </c>
      <c r="K133" s="390">
        <f t="shared" si="8"/>
        <v>0</v>
      </c>
      <c r="L133" s="553"/>
      <c r="M133" s="583">
        <f t="shared" si="9"/>
        <v>0</v>
      </c>
      <c r="N133" s="76">
        <f t="shared" si="5"/>
        <v>0</v>
      </c>
      <c r="O133" s="76">
        <f t="shared" ref="O133:O158" si="14">N133*12</f>
        <v>0</v>
      </c>
      <c r="P133" s="390">
        <f t="shared" si="6"/>
        <v>0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2:38" s="54" customFormat="1" ht="15" customHeight="1" outlineLevel="1">
      <c r="B134" s="554">
        <f t="shared" si="10"/>
        <v>6</v>
      </c>
      <c r="C134" s="550"/>
      <c r="D134" s="384">
        <f t="shared" si="7"/>
        <v>0</v>
      </c>
      <c r="E134" s="550" t="s">
        <v>224</v>
      </c>
      <c r="F134" s="551">
        <v>850</v>
      </c>
      <c r="G134" s="387">
        <f t="shared" si="11"/>
        <v>0</v>
      </c>
      <c r="H134" s="552"/>
      <c r="I134" s="389">
        <f t="shared" si="12"/>
        <v>0</v>
      </c>
      <c r="J134" s="389">
        <f t="shared" si="13"/>
        <v>0</v>
      </c>
      <c r="K134" s="390">
        <f t="shared" si="8"/>
        <v>0</v>
      </c>
      <c r="L134" s="553"/>
      <c r="M134" s="583">
        <f t="shared" si="9"/>
        <v>0</v>
      </c>
      <c r="N134" s="76">
        <f t="shared" si="5"/>
        <v>0</v>
      </c>
      <c r="O134" s="76">
        <f t="shared" si="14"/>
        <v>0</v>
      </c>
      <c r="P134" s="390">
        <f t="shared" si="6"/>
        <v>0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2:38" s="54" customFormat="1" ht="15" customHeight="1" outlineLevel="1">
      <c r="B135" s="554">
        <f t="shared" si="10"/>
        <v>7</v>
      </c>
      <c r="C135" s="550"/>
      <c r="D135" s="384">
        <f t="shared" si="7"/>
        <v>0</v>
      </c>
      <c r="E135" s="550" t="s">
        <v>224</v>
      </c>
      <c r="F135" s="551">
        <v>945</v>
      </c>
      <c r="G135" s="387">
        <f t="shared" si="11"/>
        <v>0</v>
      </c>
      <c r="H135" s="552"/>
      <c r="I135" s="389">
        <f t="shared" si="12"/>
        <v>0</v>
      </c>
      <c r="J135" s="389">
        <f t="shared" si="13"/>
        <v>0</v>
      </c>
      <c r="K135" s="390">
        <f t="shared" si="8"/>
        <v>0</v>
      </c>
      <c r="L135" s="553"/>
      <c r="M135" s="583">
        <f t="shared" si="9"/>
        <v>0</v>
      </c>
      <c r="N135" s="76">
        <f t="shared" si="5"/>
        <v>0</v>
      </c>
      <c r="O135" s="76">
        <f t="shared" si="14"/>
        <v>0</v>
      </c>
      <c r="P135" s="390">
        <f t="shared" si="6"/>
        <v>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2:38" s="54" customFormat="1" ht="15" customHeight="1" outlineLevel="1">
      <c r="B136" s="554">
        <f t="shared" si="10"/>
        <v>8</v>
      </c>
      <c r="C136" s="550"/>
      <c r="D136" s="384">
        <f t="shared" si="7"/>
        <v>0</v>
      </c>
      <c r="E136" s="550" t="s">
        <v>466</v>
      </c>
      <c r="F136" s="551">
        <v>1000</v>
      </c>
      <c r="G136" s="387">
        <f t="shared" si="11"/>
        <v>0</v>
      </c>
      <c r="H136" s="552"/>
      <c r="I136" s="389">
        <f t="shared" si="12"/>
        <v>0</v>
      </c>
      <c r="J136" s="389">
        <f t="shared" si="13"/>
        <v>0</v>
      </c>
      <c r="K136" s="390">
        <f t="shared" si="8"/>
        <v>0</v>
      </c>
      <c r="L136" s="553"/>
      <c r="M136" s="583">
        <f t="shared" si="9"/>
        <v>0</v>
      </c>
      <c r="N136" s="76">
        <f t="shared" si="5"/>
        <v>0</v>
      </c>
      <c r="O136" s="76">
        <f t="shared" si="14"/>
        <v>0</v>
      </c>
      <c r="P136" s="390">
        <f t="shared" si="6"/>
        <v>0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2:38" s="54" customFormat="1" ht="15" customHeight="1" outlineLevel="1">
      <c r="B137" s="554">
        <f t="shared" si="10"/>
        <v>9</v>
      </c>
      <c r="C137" s="550"/>
      <c r="D137" s="384">
        <f t="shared" si="7"/>
        <v>0</v>
      </c>
      <c r="E137" s="550" t="s">
        <v>470</v>
      </c>
      <c r="F137" s="551">
        <v>1065</v>
      </c>
      <c r="G137" s="387">
        <f t="shared" si="11"/>
        <v>0</v>
      </c>
      <c r="H137" s="552"/>
      <c r="I137" s="389">
        <f t="shared" si="12"/>
        <v>0</v>
      </c>
      <c r="J137" s="389">
        <f t="shared" si="13"/>
        <v>0</v>
      </c>
      <c r="K137" s="390">
        <f t="shared" si="8"/>
        <v>0</v>
      </c>
      <c r="L137" s="553"/>
      <c r="M137" s="583">
        <f t="shared" si="9"/>
        <v>0</v>
      </c>
      <c r="N137" s="76">
        <f t="shared" si="5"/>
        <v>0</v>
      </c>
      <c r="O137" s="76">
        <f t="shared" si="14"/>
        <v>0</v>
      </c>
      <c r="P137" s="390">
        <f t="shared" si="6"/>
        <v>0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2:38" s="54" customFormat="1" ht="15" customHeight="1" outlineLevel="1">
      <c r="B138" s="554">
        <f t="shared" si="10"/>
        <v>10</v>
      </c>
      <c r="C138" s="550"/>
      <c r="D138" s="384">
        <f t="shared" si="7"/>
        <v>0</v>
      </c>
      <c r="E138" s="550" t="s">
        <v>466</v>
      </c>
      <c r="F138" s="551">
        <v>1100</v>
      </c>
      <c r="G138" s="387">
        <f t="shared" si="11"/>
        <v>0</v>
      </c>
      <c r="H138" s="552"/>
      <c r="I138" s="389">
        <f t="shared" si="12"/>
        <v>0</v>
      </c>
      <c r="J138" s="389">
        <f t="shared" si="13"/>
        <v>0</v>
      </c>
      <c r="K138" s="390">
        <f t="shared" si="8"/>
        <v>0</v>
      </c>
      <c r="L138" s="553"/>
      <c r="M138" s="583">
        <f t="shared" si="9"/>
        <v>0</v>
      </c>
      <c r="N138" s="76">
        <f t="shared" si="5"/>
        <v>0</v>
      </c>
      <c r="O138" s="76">
        <f t="shared" si="14"/>
        <v>0</v>
      </c>
      <c r="P138" s="390">
        <f t="shared" si="6"/>
        <v>0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2:38" s="54" customFormat="1" ht="15" customHeight="1" outlineLevel="1">
      <c r="B139" s="554">
        <f t="shared" si="10"/>
        <v>11</v>
      </c>
      <c r="C139" s="550"/>
      <c r="D139" s="384">
        <f t="shared" si="7"/>
        <v>0</v>
      </c>
      <c r="E139" s="550" t="s">
        <v>225</v>
      </c>
      <c r="F139" s="551">
        <v>970</v>
      </c>
      <c r="G139" s="387">
        <f t="shared" si="11"/>
        <v>0</v>
      </c>
      <c r="H139" s="552"/>
      <c r="I139" s="389">
        <f t="shared" si="12"/>
        <v>0</v>
      </c>
      <c r="J139" s="389">
        <f t="shared" si="13"/>
        <v>0</v>
      </c>
      <c r="K139" s="390">
        <f t="shared" si="8"/>
        <v>0</v>
      </c>
      <c r="L139" s="553"/>
      <c r="M139" s="583">
        <f t="shared" si="9"/>
        <v>0</v>
      </c>
      <c r="N139" s="76">
        <f t="shared" si="5"/>
        <v>0</v>
      </c>
      <c r="O139" s="76">
        <f t="shared" si="14"/>
        <v>0</v>
      </c>
      <c r="P139" s="390">
        <f t="shared" si="6"/>
        <v>0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2:38" s="54" customFormat="1" ht="15" customHeight="1" outlineLevel="1">
      <c r="B140" s="554">
        <f t="shared" si="10"/>
        <v>12</v>
      </c>
      <c r="C140" s="550"/>
      <c r="D140" s="384">
        <f t="shared" si="7"/>
        <v>0</v>
      </c>
      <c r="E140" s="550" t="s">
        <v>468</v>
      </c>
      <c r="F140" s="551">
        <v>950</v>
      </c>
      <c r="G140" s="387">
        <f t="shared" si="11"/>
        <v>0</v>
      </c>
      <c r="H140" s="552"/>
      <c r="I140" s="389">
        <f t="shared" si="12"/>
        <v>0</v>
      </c>
      <c r="J140" s="389">
        <f t="shared" si="13"/>
        <v>0</v>
      </c>
      <c r="K140" s="390">
        <f t="shared" si="8"/>
        <v>0</v>
      </c>
      <c r="L140" s="553"/>
      <c r="M140" s="583">
        <f t="shared" si="9"/>
        <v>0</v>
      </c>
      <c r="N140" s="76">
        <f t="shared" si="5"/>
        <v>0</v>
      </c>
      <c r="O140" s="76">
        <f t="shared" si="14"/>
        <v>0</v>
      </c>
      <c r="P140" s="390">
        <f t="shared" si="6"/>
        <v>0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2:38" s="54" customFormat="1" ht="15" customHeight="1" outlineLevel="1">
      <c r="B141" s="554">
        <f t="shared" si="10"/>
        <v>13</v>
      </c>
      <c r="C141" s="550"/>
      <c r="D141" s="384">
        <f t="shared" si="7"/>
        <v>0</v>
      </c>
      <c r="E141" s="550" t="s">
        <v>471</v>
      </c>
      <c r="F141" s="551">
        <v>1300</v>
      </c>
      <c r="G141" s="387">
        <f t="shared" si="11"/>
        <v>0</v>
      </c>
      <c r="H141" s="552"/>
      <c r="I141" s="389">
        <f t="shared" si="12"/>
        <v>0</v>
      </c>
      <c r="J141" s="389">
        <f t="shared" si="13"/>
        <v>0</v>
      </c>
      <c r="K141" s="390">
        <f t="shared" si="8"/>
        <v>0</v>
      </c>
      <c r="L141" s="553"/>
      <c r="M141" s="583">
        <f t="shared" si="9"/>
        <v>0</v>
      </c>
      <c r="N141" s="76">
        <f t="shared" si="5"/>
        <v>0</v>
      </c>
      <c r="O141" s="76">
        <f t="shared" si="14"/>
        <v>0</v>
      </c>
      <c r="P141" s="390">
        <f t="shared" si="6"/>
        <v>0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2:38" s="54" customFormat="1" ht="15" customHeight="1" outlineLevel="1">
      <c r="B142" s="554">
        <f t="shared" si="10"/>
        <v>14</v>
      </c>
      <c r="C142" s="550"/>
      <c r="D142" s="384">
        <f t="shared" si="7"/>
        <v>0</v>
      </c>
      <c r="E142" s="550" t="s">
        <v>468</v>
      </c>
      <c r="F142" s="551">
        <v>1500</v>
      </c>
      <c r="G142" s="387">
        <f t="shared" si="11"/>
        <v>0</v>
      </c>
      <c r="H142" s="552"/>
      <c r="I142" s="389">
        <f t="shared" si="12"/>
        <v>0</v>
      </c>
      <c r="J142" s="389">
        <f t="shared" si="13"/>
        <v>0</v>
      </c>
      <c r="K142" s="390">
        <f t="shared" si="8"/>
        <v>0</v>
      </c>
      <c r="L142" s="553"/>
      <c r="M142" s="583">
        <f t="shared" si="9"/>
        <v>0</v>
      </c>
      <c r="N142" s="76">
        <f t="shared" si="5"/>
        <v>0</v>
      </c>
      <c r="O142" s="76">
        <f t="shared" si="14"/>
        <v>0</v>
      </c>
      <c r="P142" s="390">
        <f t="shared" si="6"/>
        <v>0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2:38" s="54" customFormat="1" ht="15" customHeight="1" outlineLevel="1">
      <c r="B143" s="554">
        <f t="shared" si="10"/>
        <v>15</v>
      </c>
      <c r="C143" s="550"/>
      <c r="D143" s="384">
        <f t="shared" si="7"/>
        <v>0</v>
      </c>
      <c r="E143" s="550" t="s">
        <v>222</v>
      </c>
      <c r="F143" s="551">
        <v>790</v>
      </c>
      <c r="G143" s="387">
        <f t="shared" si="11"/>
        <v>0</v>
      </c>
      <c r="H143" s="552"/>
      <c r="I143" s="389">
        <f t="shared" si="12"/>
        <v>0</v>
      </c>
      <c r="J143" s="389">
        <f t="shared" si="13"/>
        <v>0</v>
      </c>
      <c r="K143" s="390">
        <f t="shared" si="8"/>
        <v>0</v>
      </c>
      <c r="L143" s="553"/>
      <c r="M143" s="583">
        <f t="shared" si="9"/>
        <v>0</v>
      </c>
      <c r="N143" s="76">
        <f t="shared" si="5"/>
        <v>0</v>
      </c>
      <c r="O143" s="76">
        <f t="shared" si="14"/>
        <v>0</v>
      </c>
      <c r="P143" s="390">
        <f t="shared" si="6"/>
        <v>0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2:38" s="54" customFormat="1" ht="15" customHeight="1" outlineLevel="1">
      <c r="B144" s="554">
        <f t="shared" si="10"/>
        <v>16</v>
      </c>
      <c r="C144" s="550"/>
      <c r="D144" s="384">
        <f t="shared" si="7"/>
        <v>0</v>
      </c>
      <c r="E144" s="550" t="s">
        <v>466</v>
      </c>
      <c r="F144" s="551">
        <v>1150</v>
      </c>
      <c r="G144" s="387">
        <f t="shared" si="11"/>
        <v>0</v>
      </c>
      <c r="H144" s="552"/>
      <c r="I144" s="389">
        <f t="shared" si="12"/>
        <v>0</v>
      </c>
      <c r="J144" s="389">
        <f t="shared" si="13"/>
        <v>0</v>
      </c>
      <c r="K144" s="390">
        <f t="shared" si="8"/>
        <v>0</v>
      </c>
      <c r="L144" s="553"/>
      <c r="M144" s="583">
        <f t="shared" si="9"/>
        <v>0</v>
      </c>
      <c r="N144" s="76">
        <f t="shared" si="5"/>
        <v>0</v>
      </c>
      <c r="O144" s="76">
        <f t="shared" si="14"/>
        <v>0</v>
      </c>
      <c r="P144" s="390">
        <f t="shared" si="6"/>
        <v>0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2:38" s="54" customFormat="1" ht="15" customHeight="1" outlineLevel="1">
      <c r="B145" s="554">
        <f t="shared" si="10"/>
        <v>17</v>
      </c>
      <c r="C145" s="550"/>
      <c r="D145" s="384">
        <f t="shared" si="7"/>
        <v>0</v>
      </c>
      <c r="E145" s="550" t="s">
        <v>469</v>
      </c>
      <c r="F145" s="551">
        <v>4100</v>
      </c>
      <c r="G145" s="387">
        <f t="shared" si="11"/>
        <v>0</v>
      </c>
      <c r="H145" s="552"/>
      <c r="I145" s="389">
        <f t="shared" si="12"/>
        <v>0</v>
      </c>
      <c r="J145" s="389">
        <f t="shared" si="13"/>
        <v>0</v>
      </c>
      <c r="K145" s="390">
        <f t="shared" si="8"/>
        <v>0</v>
      </c>
      <c r="L145" s="553"/>
      <c r="M145" s="583">
        <f t="shared" si="9"/>
        <v>0</v>
      </c>
      <c r="N145" s="76">
        <f t="shared" si="5"/>
        <v>0</v>
      </c>
      <c r="O145" s="76">
        <f t="shared" si="14"/>
        <v>0</v>
      </c>
      <c r="P145" s="390">
        <f t="shared" si="6"/>
        <v>0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2:38" s="54" customFormat="1" ht="15" customHeight="1" outlineLevel="1">
      <c r="B146" s="554">
        <f t="shared" si="10"/>
        <v>18</v>
      </c>
      <c r="C146" s="550"/>
      <c r="D146" s="384">
        <f t="shared" si="7"/>
        <v>0</v>
      </c>
      <c r="E146" s="550" t="s">
        <v>466</v>
      </c>
      <c r="F146" s="551">
        <v>1050</v>
      </c>
      <c r="G146" s="387">
        <f t="shared" si="11"/>
        <v>0</v>
      </c>
      <c r="H146" s="552"/>
      <c r="I146" s="389">
        <f t="shared" si="12"/>
        <v>0</v>
      </c>
      <c r="J146" s="389">
        <f t="shared" si="13"/>
        <v>0</v>
      </c>
      <c r="K146" s="390">
        <f t="shared" si="8"/>
        <v>0</v>
      </c>
      <c r="L146" s="553"/>
      <c r="M146" s="583">
        <f t="shared" si="9"/>
        <v>0</v>
      </c>
      <c r="N146" s="76">
        <f t="shared" si="5"/>
        <v>0</v>
      </c>
      <c r="O146" s="76">
        <f t="shared" si="14"/>
        <v>0</v>
      </c>
      <c r="P146" s="390">
        <f t="shared" si="6"/>
        <v>0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2:38" s="54" customFormat="1" ht="15" customHeight="1" outlineLevel="1">
      <c r="B147" s="554">
        <f t="shared" si="10"/>
        <v>19</v>
      </c>
      <c r="C147" s="550"/>
      <c r="D147" s="384">
        <f t="shared" si="7"/>
        <v>0</v>
      </c>
      <c r="E147" s="550"/>
      <c r="F147" s="551"/>
      <c r="G147" s="387">
        <f t="shared" si="11"/>
        <v>0</v>
      </c>
      <c r="H147" s="552"/>
      <c r="I147" s="389">
        <f t="shared" si="12"/>
        <v>0</v>
      </c>
      <c r="J147" s="389">
        <f t="shared" si="13"/>
        <v>0</v>
      </c>
      <c r="K147" s="390">
        <f t="shared" si="8"/>
        <v>0</v>
      </c>
      <c r="L147" s="553"/>
      <c r="M147" s="583">
        <f t="shared" si="9"/>
        <v>0</v>
      </c>
      <c r="N147" s="76">
        <f t="shared" si="5"/>
        <v>0</v>
      </c>
      <c r="O147" s="76">
        <f t="shared" si="14"/>
        <v>0</v>
      </c>
      <c r="P147" s="390">
        <f t="shared" si="6"/>
        <v>0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2:38" s="54" customFormat="1" ht="15" customHeight="1" outlineLevel="1">
      <c r="B148" s="554">
        <f t="shared" si="10"/>
        <v>20</v>
      </c>
      <c r="C148" s="550"/>
      <c r="D148" s="384">
        <f t="shared" si="7"/>
        <v>0</v>
      </c>
      <c r="E148" s="550"/>
      <c r="F148" s="551"/>
      <c r="G148" s="387">
        <f t="shared" si="11"/>
        <v>0</v>
      </c>
      <c r="H148" s="552"/>
      <c r="I148" s="389">
        <f t="shared" si="12"/>
        <v>0</v>
      </c>
      <c r="J148" s="389">
        <f t="shared" si="13"/>
        <v>0</v>
      </c>
      <c r="K148" s="390">
        <f t="shared" si="8"/>
        <v>0</v>
      </c>
      <c r="L148" s="553"/>
      <c r="M148" s="583">
        <f t="shared" si="9"/>
        <v>0</v>
      </c>
      <c r="N148" s="76">
        <f t="shared" si="5"/>
        <v>0</v>
      </c>
      <c r="O148" s="76">
        <f t="shared" si="14"/>
        <v>0</v>
      </c>
      <c r="P148" s="390">
        <f t="shared" si="6"/>
        <v>0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2:38" s="54" customFormat="1" ht="15" customHeight="1" outlineLevel="1">
      <c r="B149" s="554">
        <f t="shared" si="10"/>
        <v>21</v>
      </c>
      <c r="C149" s="550"/>
      <c r="D149" s="384">
        <f t="shared" si="7"/>
        <v>0</v>
      </c>
      <c r="E149" s="550"/>
      <c r="F149" s="551"/>
      <c r="G149" s="387">
        <f t="shared" si="11"/>
        <v>0</v>
      </c>
      <c r="H149" s="552"/>
      <c r="I149" s="389">
        <f t="shared" si="12"/>
        <v>0</v>
      </c>
      <c r="J149" s="389">
        <f t="shared" si="13"/>
        <v>0</v>
      </c>
      <c r="K149" s="390">
        <f t="shared" si="8"/>
        <v>0</v>
      </c>
      <c r="L149" s="553"/>
      <c r="M149" s="583">
        <f t="shared" si="9"/>
        <v>0</v>
      </c>
      <c r="N149" s="76">
        <f t="shared" si="5"/>
        <v>0</v>
      </c>
      <c r="O149" s="76">
        <f t="shared" si="14"/>
        <v>0</v>
      </c>
      <c r="P149" s="390">
        <f t="shared" si="6"/>
        <v>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2:38" s="54" customFormat="1" ht="15" customHeight="1" outlineLevel="1">
      <c r="B150" s="554">
        <f t="shared" si="10"/>
        <v>22</v>
      </c>
      <c r="C150" s="550"/>
      <c r="D150" s="384">
        <f t="shared" si="7"/>
        <v>0</v>
      </c>
      <c r="E150" s="550"/>
      <c r="F150" s="551"/>
      <c r="G150" s="387">
        <f t="shared" si="11"/>
        <v>0</v>
      </c>
      <c r="H150" s="552"/>
      <c r="I150" s="389">
        <f t="shared" si="12"/>
        <v>0</v>
      </c>
      <c r="J150" s="389">
        <f t="shared" si="13"/>
        <v>0</v>
      </c>
      <c r="K150" s="390">
        <f t="shared" si="8"/>
        <v>0</v>
      </c>
      <c r="L150" s="553"/>
      <c r="M150" s="583">
        <f t="shared" si="9"/>
        <v>0</v>
      </c>
      <c r="N150" s="76">
        <f t="shared" si="5"/>
        <v>0</v>
      </c>
      <c r="O150" s="76">
        <f t="shared" si="14"/>
        <v>0</v>
      </c>
      <c r="P150" s="390">
        <f t="shared" si="6"/>
        <v>0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2:38" s="54" customFormat="1" ht="15" customHeight="1" outlineLevel="1">
      <c r="B151" s="554">
        <f t="shared" si="10"/>
        <v>23</v>
      </c>
      <c r="C151" s="550"/>
      <c r="D151" s="384">
        <f t="shared" si="7"/>
        <v>0</v>
      </c>
      <c r="E151" s="550"/>
      <c r="F151" s="551"/>
      <c r="G151" s="387">
        <f t="shared" si="11"/>
        <v>0</v>
      </c>
      <c r="H151" s="552"/>
      <c r="I151" s="389">
        <f t="shared" si="12"/>
        <v>0</v>
      </c>
      <c r="J151" s="389">
        <f t="shared" si="13"/>
        <v>0</v>
      </c>
      <c r="K151" s="390">
        <f t="shared" si="8"/>
        <v>0</v>
      </c>
      <c r="L151" s="553"/>
      <c r="M151" s="583">
        <f t="shared" si="9"/>
        <v>0</v>
      </c>
      <c r="N151" s="76">
        <f t="shared" si="5"/>
        <v>0</v>
      </c>
      <c r="O151" s="76">
        <f t="shared" si="14"/>
        <v>0</v>
      </c>
      <c r="P151" s="390">
        <f t="shared" si="6"/>
        <v>0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2:38" s="54" customFormat="1" ht="15" customHeight="1" outlineLevel="1">
      <c r="B152" s="554">
        <f t="shared" si="10"/>
        <v>24</v>
      </c>
      <c r="C152" s="550"/>
      <c r="D152" s="384">
        <f t="shared" si="7"/>
        <v>0</v>
      </c>
      <c r="E152" s="550"/>
      <c r="F152" s="551"/>
      <c r="G152" s="387">
        <f t="shared" si="11"/>
        <v>0</v>
      </c>
      <c r="H152" s="552"/>
      <c r="I152" s="389">
        <f t="shared" si="12"/>
        <v>0</v>
      </c>
      <c r="J152" s="389">
        <f t="shared" si="13"/>
        <v>0</v>
      </c>
      <c r="K152" s="390">
        <f t="shared" si="8"/>
        <v>0</v>
      </c>
      <c r="L152" s="553"/>
      <c r="M152" s="583">
        <f t="shared" si="9"/>
        <v>0</v>
      </c>
      <c r="N152" s="76">
        <f t="shared" si="5"/>
        <v>0</v>
      </c>
      <c r="O152" s="76">
        <f t="shared" si="14"/>
        <v>0</v>
      </c>
      <c r="P152" s="390">
        <f t="shared" si="6"/>
        <v>0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2:38" s="54" customFormat="1" ht="15" customHeight="1" outlineLevel="1">
      <c r="B153" s="554">
        <f t="shared" si="10"/>
        <v>25</v>
      </c>
      <c r="C153" s="550"/>
      <c r="D153" s="384">
        <f t="shared" si="7"/>
        <v>0</v>
      </c>
      <c r="E153" s="550"/>
      <c r="F153" s="551"/>
      <c r="G153" s="387">
        <f t="shared" si="11"/>
        <v>0</v>
      </c>
      <c r="H153" s="552"/>
      <c r="I153" s="389">
        <f t="shared" si="12"/>
        <v>0</v>
      </c>
      <c r="J153" s="389">
        <f t="shared" si="13"/>
        <v>0</v>
      </c>
      <c r="K153" s="390">
        <f t="shared" si="8"/>
        <v>0</v>
      </c>
      <c r="L153" s="553"/>
      <c r="M153" s="583">
        <f t="shared" si="9"/>
        <v>0</v>
      </c>
      <c r="N153" s="76">
        <f t="shared" si="5"/>
        <v>0</v>
      </c>
      <c r="O153" s="76">
        <f t="shared" si="14"/>
        <v>0</v>
      </c>
      <c r="P153" s="390">
        <f t="shared" si="6"/>
        <v>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2:38" s="54" customFormat="1" ht="15" customHeight="1" outlineLevel="1">
      <c r="B154" s="554">
        <f t="shared" si="10"/>
        <v>26</v>
      </c>
      <c r="C154" s="550"/>
      <c r="D154" s="384">
        <f t="shared" si="7"/>
        <v>0</v>
      </c>
      <c r="E154" s="550"/>
      <c r="F154" s="551"/>
      <c r="G154" s="387">
        <f t="shared" si="11"/>
        <v>0</v>
      </c>
      <c r="H154" s="552"/>
      <c r="I154" s="389">
        <f t="shared" si="12"/>
        <v>0</v>
      </c>
      <c r="J154" s="389">
        <f t="shared" si="13"/>
        <v>0</v>
      </c>
      <c r="K154" s="390">
        <f t="shared" si="8"/>
        <v>0</v>
      </c>
      <c r="L154" s="553"/>
      <c r="M154" s="583">
        <f t="shared" si="9"/>
        <v>0</v>
      </c>
      <c r="N154" s="76">
        <f t="shared" si="5"/>
        <v>0</v>
      </c>
      <c r="O154" s="76">
        <f t="shared" si="14"/>
        <v>0</v>
      </c>
      <c r="P154" s="390">
        <f t="shared" si="6"/>
        <v>0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2:38" s="54" customFormat="1" ht="15" customHeight="1" outlineLevel="1">
      <c r="B155" s="554">
        <f t="shared" si="10"/>
        <v>27</v>
      </c>
      <c r="C155" s="550"/>
      <c r="D155" s="384">
        <f t="shared" si="7"/>
        <v>0</v>
      </c>
      <c r="E155" s="550"/>
      <c r="F155" s="551"/>
      <c r="G155" s="387">
        <f t="shared" si="11"/>
        <v>0</v>
      </c>
      <c r="H155" s="552"/>
      <c r="I155" s="389">
        <f t="shared" si="12"/>
        <v>0</v>
      </c>
      <c r="J155" s="389">
        <f t="shared" si="13"/>
        <v>0</v>
      </c>
      <c r="K155" s="390">
        <f t="shared" si="8"/>
        <v>0</v>
      </c>
      <c r="L155" s="553"/>
      <c r="M155" s="583">
        <f t="shared" si="9"/>
        <v>0</v>
      </c>
      <c r="N155" s="76">
        <f t="shared" si="5"/>
        <v>0</v>
      </c>
      <c r="O155" s="76">
        <f t="shared" si="14"/>
        <v>0</v>
      </c>
      <c r="P155" s="390">
        <f t="shared" si="6"/>
        <v>0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2:38" s="54" customFormat="1" ht="15" customHeight="1" outlineLevel="1">
      <c r="B156" s="554">
        <f t="shared" si="10"/>
        <v>28</v>
      </c>
      <c r="C156" s="550"/>
      <c r="D156" s="384">
        <f t="shared" si="7"/>
        <v>0</v>
      </c>
      <c r="E156" s="550"/>
      <c r="F156" s="551"/>
      <c r="G156" s="387">
        <f t="shared" si="11"/>
        <v>0</v>
      </c>
      <c r="H156" s="552"/>
      <c r="I156" s="389">
        <f t="shared" si="12"/>
        <v>0</v>
      </c>
      <c r="J156" s="389">
        <f t="shared" si="13"/>
        <v>0</v>
      </c>
      <c r="K156" s="390">
        <f t="shared" si="8"/>
        <v>0</v>
      </c>
      <c r="L156" s="553"/>
      <c r="M156" s="583">
        <f t="shared" si="9"/>
        <v>0</v>
      </c>
      <c r="N156" s="76">
        <f t="shared" si="5"/>
        <v>0</v>
      </c>
      <c r="O156" s="76">
        <f t="shared" si="14"/>
        <v>0</v>
      </c>
      <c r="P156" s="390">
        <f t="shared" si="6"/>
        <v>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2:38" s="54" customFormat="1" ht="15" customHeight="1" outlineLevel="1">
      <c r="B157" s="554">
        <f t="shared" si="10"/>
        <v>29</v>
      </c>
      <c r="C157" s="550"/>
      <c r="D157" s="384">
        <f t="shared" si="7"/>
        <v>0</v>
      </c>
      <c r="E157" s="550"/>
      <c r="F157" s="551"/>
      <c r="G157" s="387">
        <f t="shared" si="11"/>
        <v>0</v>
      </c>
      <c r="H157" s="552"/>
      <c r="I157" s="389">
        <f t="shared" si="12"/>
        <v>0</v>
      </c>
      <c r="J157" s="389">
        <f t="shared" si="13"/>
        <v>0</v>
      </c>
      <c r="K157" s="390">
        <f t="shared" si="8"/>
        <v>0</v>
      </c>
      <c r="L157" s="553"/>
      <c r="M157" s="583">
        <f t="shared" si="9"/>
        <v>0</v>
      </c>
      <c r="N157" s="76">
        <f t="shared" si="5"/>
        <v>0</v>
      </c>
      <c r="O157" s="76">
        <f t="shared" si="14"/>
        <v>0</v>
      </c>
      <c r="P157" s="390">
        <f t="shared" si="6"/>
        <v>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2:38" s="54" customFormat="1" ht="15" customHeight="1" outlineLevel="1">
      <c r="B158" s="554">
        <f t="shared" si="10"/>
        <v>30</v>
      </c>
      <c r="C158" s="392"/>
      <c r="D158" s="395">
        <f t="shared" si="7"/>
        <v>0</v>
      </c>
      <c r="E158" s="392"/>
      <c r="F158" s="393"/>
      <c r="G158" s="396">
        <f t="shared" si="11"/>
        <v>0</v>
      </c>
      <c r="H158" s="394"/>
      <c r="I158" s="397">
        <f t="shared" si="12"/>
        <v>0</v>
      </c>
      <c r="J158" s="397">
        <f t="shared" si="13"/>
        <v>0</v>
      </c>
      <c r="K158" s="398">
        <f t="shared" si="8"/>
        <v>0</v>
      </c>
      <c r="L158" s="171"/>
      <c r="M158" s="584">
        <f t="shared" si="9"/>
        <v>0</v>
      </c>
      <c r="N158" s="399">
        <f t="shared" si="5"/>
        <v>0</v>
      </c>
      <c r="O158" s="399">
        <f t="shared" si="14"/>
        <v>0</v>
      </c>
      <c r="P158" s="398">
        <f t="shared" si="6"/>
        <v>0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2:38" s="54" customFormat="1" ht="17.25" customHeight="1" outlineLevel="1">
      <c r="C159" s="400">
        <f>SUM(C129:C158)</f>
        <v>26</v>
      </c>
      <c r="D159" s="401">
        <f>SUM(D129:D158)</f>
        <v>1</v>
      </c>
      <c r="E159" s="53"/>
      <c r="F159" s="402"/>
      <c r="G159" s="400">
        <f>SUM(G129:G158)</f>
        <v>18200</v>
      </c>
      <c r="H159" s="403">
        <f>SUMPRODUCT(H129:H158,$C129:$C158)/$C159</f>
        <v>1586</v>
      </c>
      <c r="I159" s="403">
        <f>SUM(I129:I158)</f>
        <v>41236</v>
      </c>
      <c r="J159" s="403">
        <f>SUM(J129:J158)</f>
        <v>494832</v>
      </c>
      <c r="K159" s="57">
        <f>I159/G159</f>
        <v>2.2657142857142856</v>
      </c>
      <c r="L159" s="403">
        <f>SUMPRODUCT(L129:L158,$C129:$C158)/$C159</f>
        <v>2650</v>
      </c>
      <c r="M159" s="403">
        <f>SUMPRODUCT(M129:M158,$C129:$C158)/$C159</f>
        <v>2650</v>
      </c>
      <c r="N159" s="58">
        <f>SUM(N129:N158)</f>
        <v>68900</v>
      </c>
      <c r="O159" s="58">
        <f>SUM(O129:O158)</f>
        <v>826800</v>
      </c>
      <c r="P159" s="57">
        <f>+N159/G159</f>
        <v>3.7857142857142856</v>
      </c>
      <c r="Q159" s="4"/>
      <c r="R159" s="4"/>
      <c r="S159" s="4"/>
      <c r="T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2:38" s="54" customFormat="1" outlineLevel="1">
      <c r="G160" s="59"/>
      <c r="M160" s="60"/>
      <c r="Q160" s="4"/>
      <c r="R160" s="4"/>
      <c r="S160" s="4"/>
      <c r="T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3:38" s="54" customFormat="1" outlineLevel="1">
      <c r="G161" s="404"/>
      <c r="H161" s="404"/>
      <c r="I161" s="404"/>
      <c r="J161" s="404"/>
      <c r="K161" s="404"/>
      <c r="P161" s="405"/>
      <c r="Q161" s="4"/>
      <c r="R161" s="4"/>
      <c r="S161" s="4"/>
      <c r="T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3:38" s="54" customFormat="1" ht="15" outlineLevel="1" thickBot="1">
      <c r="D162" s="206"/>
      <c r="E162" s="225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3:38" outlineLevel="1">
      <c r="C163" s="101" t="s">
        <v>147</v>
      </c>
      <c r="D163" s="102"/>
      <c r="E163" s="106"/>
      <c r="F163" s="107"/>
      <c r="G163" s="107"/>
      <c r="H163" s="107"/>
      <c r="I163" s="107"/>
      <c r="J163" s="107"/>
      <c r="K163" s="107"/>
      <c r="L163" s="107"/>
      <c r="M163" s="107"/>
      <c r="N163" s="108"/>
    </row>
    <row r="164" spans="3:38" outlineLevel="1">
      <c r="C164" s="17"/>
      <c r="D164" s="20"/>
      <c r="E164" s="109">
        <v>1</v>
      </c>
      <c r="F164" s="109">
        <f>E164+1</f>
        <v>2</v>
      </c>
      <c r="G164" s="109">
        <f t="shared" ref="G164:N164" si="15">F164+1</f>
        <v>3</v>
      </c>
      <c r="H164" s="109">
        <f t="shared" si="15"/>
        <v>4</v>
      </c>
      <c r="I164" s="109">
        <f t="shared" si="15"/>
        <v>5</v>
      </c>
      <c r="J164" s="109">
        <f t="shared" si="15"/>
        <v>6</v>
      </c>
      <c r="K164" s="109">
        <f t="shared" si="15"/>
        <v>7</v>
      </c>
      <c r="L164" s="109">
        <f t="shared" si="15"/>
        <v>8</v>
      </c>
      <c r="M164" s="109">
        <f t="shared" si="15"/>
        <v>9</v>
      </c>
      <c r="N164" s="110">
        <f t="shared" si="15"/>
        <v>10</v>
      </c>
    </row>
    <row r="165" spans="3:38" outlineLevel="1">
      <c r="C165" s="71"/>
      <c r="D165" s="20" t="s">
        <v>148</v>
      </c>
      <c r="E165" s="163">
        <v>0</v>
      </c>
      <c r="F165" s="163">
        <v>0</v>
      </c>
      <c r="G165" s="163">
        <v>0.01</v>
      </c>
      <c r="H165" s="163">
        <v>0.01</v>
      </c>
      <c r="I165" s="163">
        <v>0.01</v>
      </c>
      <c r="J165" s="163">
        <v>0.01</v>
      </c>
      <c r="K165" s="163">
        <v>0.01</v>
      </c>
      <c r="L165" s="163">
        <v>0.01</v>
      </c>
      <c r="M165" s="163">
        <v>0.01</v>
      </c>
      <c r="N165" s="164">
        <v>0.01</v>
      </c>
    </row>
    <row r="166" spans="3:38" outlineLevel="1">
      <c r="C166" s="71"/>
      <c r="D166" s="20"/>
      <c r="E166" s="111"/>
      <c r="F166" s="112"/>
      <c r="G166" s="112"/>
      <c r="H166" s="112"/>
      <c r="I166" s="112"/>
      <c r="J166" s="112"/>
      <c r="K166" s="112"/>
      <c r="L166" s="112"/>
      <c r="M166" s="112"/>
      <c r="N166" s="113"/>
    </row>
    <row r="167" spans="3:38" outlineLevel="1">
      <c r="C167" s="17"/>
      <c r="D167" s="20"/>
      <c r="E167" s="109">
        <v>1</v>
      </c>
      <c r="F167" s="109">
        <f>E167+1</f>
        <v>2</v>
      </c>
      <c r="G167" s="109">
        <f t="shared" ref="G167:N167" si="16">F167+1</f>
        <v>3</v>
      </c>
      <c r="H167" s="109">
        <f t="shared" si="16"/>
        <v>4</v>
      </c>
      <c r="I167" s="109">
        <f t="shared" si="16"/>
        <v>5</v>
      </c>
      <c r="J167" s="109">
        <f t="shared" si="16"/>
        <v>6</v>
      </c>
      <c r="K167" s="109">
        <f t="shared" si="16"/>
        <v>7</v>
      </c>
      <c r="L167" s="109">
        <f t="shared" si="16"/>
        <v>8</v>
      </c>
      <c r="M167" s="109">
        <f t="shared" si="16"/>
        <v>9</v>
      </c>
      <c r="N167" s="110">
        <f t="shared" si="16"/>
        <v>10</v>
      </c>
    </row>
    <row r="168" spans="3:38" outlineLevel="1">
      <c r="C168" s="71"/>
      <c r="D168" s="20" t="s">
        <v>307</v>
      </c>
      <c r="E168" s="163">
        <v>0</v>
      </c>
      <c r="F168" s="163">
        <v>0</v>
      </c>
      <c r="G168" s="163">
        <v>0.02</v>
      </c>
      <c r="H168" s="163">
        <v>0.02</v>
      </c>
      <c r="I168" s="163">
        <v>0.03</v>
      </c>
      <c r="J168" s="163">
        <v>0.05</v>
      </c>
      <c r="K168" s="163">
        <v>0.05</v>
      </c>
      <c r="L168" s="163">
        <v>0.05</v>
      </c>
      <c r="M168" s="163">
        <v>0.05</v>
      </c>
      <c r="N168" s="164">
        <v>0.05</v>
      </c>
    </row>
    <row r="169" spans="3:38" outlineLevel="1">
      <c r="C169" s="71"/>
      <c r="D169" s="20"/>
      <c r="E169" s="336"/>
      <c r="F169" s="336"/>
      <c r="G169" s="336"/>
      <c r="H169" s="336"/>
      <c r="I169" s="336"/>
      <c r="J169" s="336"/>
      <c r="K169" s="336"/>
      <c r="L169" s="336"/>
      <c r="M169" s="336"/>
      <c r="N169" s="339"/>
    </row>
    <row r="170" spans="3:38" outlineLevel="1">
      <c r="C170" s="71"/>
      <c r="D170" s="20"/>
      <c r="E170" s="109">
        <v>1</v>
      </c>
      <c r="F170" s="109">
        <f>E170+1</f>
        <v>2</v>
      </c>
      <c r="G170" s="109">
        <f t="shared" ref="G170:N170" si="17">F170+1</f>
        <v>3</v>
      </c>
      <c r="H170" s="109">
        <f t="shared" si="17"/>
        <v>4</v>
      </c>
      <c r="I170" s="109">
        <f t="shared" si="17"/>
        <v>5</v>
      </c>
      <c r="J170" s="109">
        <f t="shared" si="17"/>
        <v>6</v>
      </c>
      <c r="K170" s="109">
        <f t="shared" si="17"/>
        <v>7</v>
      </c>
      <c r="L170" s="109">
        <f t="shared" si="17"/>
        <v>8</v>
      </c>
      <c r="M170" s="109">
        <f t="shared" si="17"/>
        <v>9</v>
      </c>
      <c r="N170" s="110">
        <f t="shared" si="17"/>
        <v>10</v>
      </c>
    </row>
    <row r="171" spans="3:38" outlineLevel="1">
      <c r="C171" s="71"/>
      <c r="D171" s="20" t="s">
        <v>149</v>
      </c>
      <c r="E171" s="163">
        <v>0</v>
      </c>
      <c r="F171" s="163">
        <v>0.01</v>
      </c>
      <c r="G171" s="163">
        <v>0.01</v>
      </c>
      <c r="H171" s="163">
        <v>0.01</v>
      </c>
      <c r="I171" s="163">
        <v>0.01</v>
      </c>
      <c r="J171" s="163">
        <v>0.01</v>
      </c>
      <c r="K171" s="163">
        <v>0.01</v>
      </c>
      <c r="L171" s="163">
        <v>0.01</v>
      </c>
      <c r="M171" s="163">
        <v>0.01</v>
      </c>
      <c r="N171" s="164">
        <v>0.01</v>
      </c>
    </row>
    <row r="172" spans="3:38" outlineLevel="1">
      <c r="C172" s="71"/>
      <c r="D172" s="20"/>
      <c r="E172" s="111"/>
      <c r="F172" s="112"/>
      <c r="G172" s="112"/>
      <c r="H172" s="112"/>
      <c r="I172" s="112"/>
      <c r="J172" s="112"/>
      <c r="K172" s="112"/>
      <c r="L172" s="112"/>
      <c r="M172" s="112"/>
      <c r="N172" s="113"/>
    </row>
    <row r="173" spans="3:38" outlineLevel="1">
      <c r="C173" s="71"/>
      <c r="D173" s="20"/>
      <c r="E173" s="109">
        <v>1</v>
      </c>
      <c r="F173" s="109">
        <f>E173+1</f>
        <v>2</v>
      </c>
      <c r="G173" s="109">
        <f t="shared" ref="G173:N173" si="18">F173+1</f>
        <v>3</v>
      </c>
      <c r="H173" s="109">
        <f t="shared" si="18"/>
        <v>4</v>
      </c>
      <c r="I173" s="109">
        <f t="shared" si="18"/>
        <v>5</v>
      </c>
      <c r="J173" s="109">
        <f t="shared" si="18"/>
        <v>6</v>
      </c>
      <c r="K173" s="109">
        <f t="shared" si="18"/>
        <v>7</v>
      </c>
      <c r="L173" s="109">
        <f t="shared" si="18"/>
        <v>8</v>
      </c>
      <c r="M173" s="109">
        <f t="shared" si="18"/>
        <v>9</v>
      </c>
      <c r="N173" s="110">
        <f t="shared" si="18"/>
        <v>10</v>
      </c>
    </row>
    <row r="174" spans="3:38" ht="15" outlineLevel="1" thickBot="1">
      <c r="C174" s="105"/>
      <c r="D174" s="16" t="s">
        <v>150</v>
      </c>
      <c r="E174" s="165">
        <v>0</v>
      </c>
      <c r="F174" s="166">
        <v>0.05</v>
      </c>
      <c r="G174" s="166">
        <v>0.03</v>
      </c>
      <c r="H174" s="166">
        <v>0.03</v>
      </c>
      <c r="I174" s="166">
        <v>0.03</v>
      </c>
      <c r="J174" s="166">
        <v>0.03</v>
      </c>
      <c r="K174" s="166">
        <v>0.03</v>
      </c>
      <c r="L174" s="166">
        <v>0.03</v>
      </c>
      <c r="M174" s="166">
        <v>0.03</v>
      </c>
      <c r="N174" s="167">
        <v>0.03</v>
      </c>
    </row>
    <row r="175" spans="3:38" ht="15" outlineLevel="1" thickBot="1">
      <c r="I175" s="4"/>
      <c r="J175" s="4"/>
      <c r="K175" s="4"/>
      <c r="L175" s="4"/>
      <c r="M175" s="4"/>
    </row>
    <row r="176" spans="3:38" outlineLevel="1">
      <c r="F176" s="114">
        <f>10*365</f>
        <v>3650</v>
      </c>
      <c r="G176" s="103" t="s">
        <v>203</v>
      </c>
      <c r="H176" s="103"/>
      <c r="I176" s="104"/>
      <c r="J176" s="4"/>
      <c r="K176" s="4"/>
      <c r="L176" s="4"/>
      <c r="M176" s="4"/>
    </row>
    <row r="177" spans="2:14" outlineLevel="1">
      <c r="F177" s="115">
        <f>F176*F174</f>
        <v>182.5</v>
      </c>
      <c r="G177" s="15" t="s">
        <v>204</v>
      </c>
      <c r="H177" s="15"/>
      <c r="I177" s="116"/>
      <c r="J177" s="4"/>
      <c r="K177" s="4"/>
      <c r="L177" s="4"/>
      <c r="M177" s="4"/>
    </row>
    <row r="178" spans="2:14" ht="15" outlineLevel="1" thickBot="1">
      <c r="F178" s="117">
        <f>F177/C159</f>
        <v>7.0192307692307692</v>
      </c>
      <c r="G178" s="19" t="s">
        <v>205</v>
      </c>
      <c r="H178" s="19"/>
      <c r="I178" s="118"/>
      <c r="J178" s="4"/>
      <c r="K178" s="4"/>
      <c r="L178" s="4"/>
      <c r="M178" s="4"/>
    </row>
    <row r="179" spans="2:14" ht="15" outlineLevel="1" thickBot="1">
      <c r="D179" s="119"/>
      <c r="E179" s="15"/>
      <c r="F179" s="15"/>
      <c r="G179" s="15"/>
      <c r="I179" s="4"/>
      <c r="J179" s="4"/>
      <c r="K179" s="4"/>
      <c r="L179" s="4"/>
      <c r="M179" s="4"/>
    </row>
    <row r="180" spans="2:14" outlineLevel="1">
      <c r="C180" s="101" t="s">
        <v>143</v>
      </c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4"/>
    </row>
    <row r="181" spans="2:14" outlineLevel="1">
      <c r="C181" s="71"/>
      <c r="D181" s="20" t="s">
        <v>144</v>
      </c>
      <c r="E181" s="109">
        <v>1</v>
      </c>
      <c r="F181" s="109">
        <f>E181+1</f>
        <v>2</v>
      </c>
      <c r="G181" s="109">
        <f t="shared" ref="G181:N181" si="19">F181+1</f>
        <v>3</v>
      </c>
      <c r="H181" s="109">
        <f t="shared" si="19"/>
        <v>4</v>
      </c>
      <c r="I181" s="109">
        <f t="shared" si="19"/>
        <v>5</v>
      </c>
      <c r="J181" s="109">
        <f t="shared" si="19"/>
        <v>6</v>
      </c>
      <c r="K181" s="109">
        <f t="shared" si="19"/>
        <v>7</v>
      </c>
      <c r="L181" s="109">
        <f t="shared" si="19"/>
        <v>8</v>
      </c>
      <c r="M181" s="109">
        <f t="shared" si="19"/>
        <v>9</v>
      </c>
      <c r="N181" s="110">
        <f t="shared" si="19"/>
        <v>10</v>
      </c>
    </row>
    <row r="182" spans="2:14" ht="15" outlineLevel="1" thickBot="1">
      <c r="C182" s="105"/>
      <c r="D182" s="16"/>
      <c r="E182" s="168">
        <v>0</v>
      </c>
      <c r="F182" s="163">
        <v>0.04</v>
      </c>
      <c r="G182" s="163">
        <v>0.04</v>
      </c>
      <c r="H182" s="163">
        <v>0.04</v>
      </c>
      <c r="I182" s="163">
        <v>0.04</v>
      </c>
      <c r="J182" s="163">
        <v>0.04</v>
      </c>
      <c r="K182" s="163">
        <v>0.04</v>
      </c>
      <c r="L182" s="163">
        <v>0.04</v>
      </c>
      <c r="M182" s="163">
        <v>0.04</v>
      </c>
      <c r="N182" s="163">
        <v>0.04</v>
      </c>
    </row>
    <row r="183" spans="2:14" outlineLevel="1"/>
    <row r="185" spans="2:14" ht="18">
      <c r="B185" s="471" t="s">
        <v>229</v>
      </c>
    </row>
    <row r="186" spans="2:14" ht="18.600000000000001" outlineLevel="1" thickBot="1">
      <c r="B186" s="22"/>
      <c r="I186" s="4"/>
    </row>
    <row r="187" spans="2:14" ht="43.2" outlineLevel="1">
      <c r="C187" s="53" t="s">
        <v>119</v>
      </c>
      <c r="D187" s="94" t="s">
        <v>120</v>
      </c>
      <c r="E187" s="94" t="s">
        <v>348</v>
      </c>
      <c r="F187" s="94" t="s">
        <v>347</v>
      </c>
      <c r="G187" s="94" t="s">
        <v>121</v>
      </c>
      <c r="H187" s="461" t="s">
        <v>122</v>
      </c>
      <c r="I187" s="440" t="s">
        <v>123</v>
      </c>
      <c r="J187" s="172" t="s">
        <v>124</v>
      </c>
    </row>
    <row r="188" spans="2:14" ht="15" outlineLevel="1" thickBot="1">
      <c r="C188" s="90"/>
      <c r="D188" s="90"/>
      <c r="E188" s="90"/>
      <c r="F188" s="90"/>
      <c r="G188" s="90"/>
      <c r="H188" s="462"/>
      <c r="I188" s="67"/>
      <c r="J188" s="69"/>
    </row>
    <row r="189" spans="2:14" outlineLevel="1">
      <c r="C189" s="95" t="s">
        <v>1147</v>
      </c>
      <c r="D189" s="443">
        <f>E189/$C$159</f>
        <v>0</v>
      </c>
      <c r="E189" s="444">
        <v>0</v>
      </c>
      <c r="F189" s="445">
        <f>E189/$C$159/12</f>
        <v>0</v>
      </c>
      <c r="G189" s="447">
        <f>E189/$G$159</f>
        <v>0</v>
      </c>
      <c r="H189" s="446">
        <v>0</v>
      </c>
      <c r="I189" s="447">
        <f t="shared" ref="I189:I198" si="20">J189*$C$159</f>
        <v>0</v>
      </c>
      <c r="J189" s="448">
        <v>0</v>
      </c>
    </row>
    <row r="190" spans="2:14" ht="28.8" outlineLevel="1">
      <c r="C190" s="96" t="s">
        <v>1146</v>
      </c>
      <c r="D190" s="443">
        <f t="shared" ref="D190:D205" si="21">E190/$C$159</f>
        <v>0</v>
      </c>
      <c r="E190" s="449">
        <v>0</v>
      </c>
      <c r="F190" s="445">
        <f t="shared" ref="F190:F205" si="22">E190/$C$159/12</f>
        <v>0</v>
      </c>
      <c r="G190" s="451">
        <f t="shared" ref="G190:G205" si="23">E190/$G$159</f>
        <v>0</v>
      </c>
      <c r="H190" s="450">
        <f t="shared" ref="H190:H195" si="24">E190</f>
        <v>0</v>
      </c>
      <c r="I190" s="451">
        <f t="shared" si="20"/>
        <v>0</v>
      </c>
      <c r="J190" s="452">
        <v>0</v>
      </c>
    </row>
    <row r="191" spans="2:14" outlineLevel="1">
      <c r="C191" s="95" t="s">
        <v>1148</v>
      </c>
      <c r="D191" s="443">
        <f t="shared" si="21"/>
        <v>0</v>
      </c>
      <c r="E191" s="449">
        <v>0</v>
      </c>
      <c r="F191" s="445">
        <f t="shared" si="22"/>
        <v>0</v>
      </c>
      <c r="G191" s="451">
        <f t="shared" si="23"/>
        <v>0</v>
      </c>
      <c r="H191" s="450">
        <f t="shared" si="24"/>
        <v>0</v>
      </c>
      <c r="I191" s="451">
        <f t="shared" si="20"/>
        <v>0</v>
      </c>
      <c r="J191" s="452">
        <v>0</v>
      </c>
    </row>
    <row r="192" spans="2:14" outlineLevel="1">
      <c r="C192" s="95" t="s">
        <v>1149</v>
      </c>
      <c r="D192" s="443">
        <f t="shared" si="21"/>
        <v>0</v>
      </c>
      <c r="E192" s="449">
        <v>0</v>
      </c>
      <c r="F192" s="445">
        <f t="shared" si="22"/>
        <v>0</v>
      </c>
      <c r="G192" s="451">
        <f t="shared" si="23"/>
        <v>0</v>
      </c>
      <c r="H192" s="450">
        <f t="shared" si="24"/>
        <v>0</v>
      </c>
      <c r="I192" s="451">
        <f t="shared" si="20"/>
        <v>0</v>
      </c>
      <c r="J192" s="452">
        <v>0</v>
      </c>
    </row>
    <row r="193" spans="2:10" outlineLevel="1">
      <c r="C193" s="95" t="s">
        <v>1150</v>
      </c>
      <c r="D193" s="443">
        <f t="shared" si="21"/>
        <v>0</v>
      </c>
      <c r="E193" s="449">
        <v>0</v>
      </c>
      <c r="F193" s="445">
        <f t="shared" si="22"/>
        <v>0</v>
      </c>
      <c r="G193" s="451">
        <f t="shared" si="23"/>
        <v>0</v>
      </c>
      <c r="H193" s="450">
        <f t="shared" si="24"/>
        <v>0</v>
      </c>
      <c r="I193" s="451">
        <f t="shared" si="20"/>
        <v>0</v>
      </c>
      <c r="J193" s="452">
        <v>0</v>
      </c>
    </row>
    <row r="194" spans="2:10" outlineLevel="1">
      <c r="C194" s="95" t="s">
        <v>1151</v>
      </c>
      <c r="D194" s="443">
        <f t="shared" si="21"/>
        <v>0</v>
      </c>
      <c r="E194" s="449">
        <v>0</v>
      </c>
      <c r="F194" s="445">
        <f t="shared" si="22"/>
        <v>0</v>
      </c>
      <c r="G194" s="451">
        <f t="shared" si="23"/>
        <v>0</v>
      </c>
      <c r="H194" s="450">
        <f t="shared" si="24"/>
        <v>0</v>
      </c>
      <c r="I194" s="451">
        <f t="shared" si="20"/>
        <v>0</v>
      </c>
      <c r="J194" s="452">
        <v>0</v>
      </c>
    </row>
    <row r="195" spans="2:10" outlineLevel="1">
      <c r="C195" s="95" t="s">
        <v>1152</v>
      </c>
      <c r="D195" s="443">
        <f t="shared" si="21"/>
        <v>0</v>
      </c>
      <c r="E195" s="449">
        <v>0</v>
      </c>
      <c r="F195" s="445">
        <f t="shared" si="22"/>
        <v>0</v>
      </c>
      <c r="G195" s="451">
        <f t="shared" si="23"/>
        <v>0</v>
      </c>
      <c r="H195" s="450">
        <f t="shared" si="24"/>
        <v>0</v>
      </c>
      <c r="I195" s="451">
        <f t="shared" si="20"/>
        <v>0</v>
      </c>
      <c r="J195" s="452">
        <v>0</v>
      </c>
    </row>
    <row r="196" spans="2:10" outlineLevel="1">
      <c r="C196" s="95" t="s">
        <v>1153</v>
      </c>
      <c r="D196" s="443">
        <f t="shared" si="21"/>
        <v>0</v>
      </c>
      <c r="E196" s="449">
        <v>0</v>
      </c>
      <c r="F196" s="445">
        <f t="shared" si="22"/>
        <v>0</v>
      </c>
      <c r="G196" s="451">
        <f t="shared" si="23"/>
        <v>0</v>
      </c>
      <c r="H196" s="450">
        <f>E196</f>
        <v>0</v>
      </c>
      <c r="I196" s="451">
        <f t="shared" si="20"/>
        <v>0</v>
      </c>
      <c r="J196" s="452">
        <v>0</v>
      </c>
    </row>
    <row r="197" spans="2:10" outlineLevel="1">
      <c r="C197" s="95" t="s">
        <v>1154</v>
      </c>
      <c r="D197" s="443">
        <f t="shared" si="21"/>
        <v>0</v>
      </c>
      <c r="E197" s="449">
        <v>0</v>
      </c>
      <c r="F197" s="445">
        <f t="shared" si="22"/>
        <v>0</v>
      </c>
      <c r="G197" s="451">
        <f t="shared" si="23"/>
        <v>0</v>
      </c>
      <c r="H197" s="450">
        <f>E197</f>
        <v>0</v>
      </c>
      <c r="I197" s="451">
        <f t="shared" si="20"/>
        <v>0</v>
      </c>
      <c r="J197" s="452">
        <v>0</v>
      </c>
    </row>
    <row r="198" spans="2:10" outlineLevel="1">
      <c r="C198" s="95" t="s">
        <v>1155</v>
      </c>
      <c r="D198" s="443">
        <f t="shared" si="21"/>
        <v>0</v>
      </c>
      <c r="E198" s="449">
        <v>0</v>
      </c>
      <c r="F198" s="445">
        <f t="shared" si="22"/>
        <v>0</v>
      </c>
      <c r="G198" s="451">
        <f t="shared" si="23"/>
        <v>0</v>
      </c>
      <c r="H198" s="450">
        <f>E198</f>
        <v>0</v>
      </c>
      <c r="I198" s="451">
        <f t="shared" si="20"/>
        <v>0</v>
      </c>
      <c r="J198" s="452">
        <v>0</v>
      </c>
    </row>
    <row r="199" spans="2:10" outlineLevel="1">
      <c r="C199" s="97" t="s">
        <v>1156</v>
      </c>
      <c r="D199" s="443">
        <f t="shared" si="21"/>
        <v>0</v>
      </c>
      <c r="E199" s="449">
        <v>0</v>
      </c>
      <c r="F199" s="445">
        <f t="shared" si="22"/>
        <v>0</v>
      </c>
      <c r="G199" s="453">
        <f t="shared" si="23"/>
        <v>0</v>
      </c>
      <c r="H199" s="450">
        <f>I199*12</f>
        <v>9360</v>
      </c>
      <c r="I199" s="453">
        <f>J199*$C$159</f>
        <v>780</v>
      </c>
      <c r="J199" s="454">
        <v>30</v>
      </c>
    </row>
    <row r="200" spans="2:10" outlineLevel="1">
      <c r="C200" s="97" t="s">
        <v>1157</v>
      </c>
      <c r="D200" s="443">
        <f t="shared" si="21"/>
        <v>0</v>
      </c>
      <c r="E200" s="449">
        <v>0</v>
      </c>
      <c r="F200" s="455">
        <f t="shared" si="22"/>
        <v>0</v>
      </c>
      <c r="G200" s="453">
        <f t="shared" si="23"/>
        <v>0</v>
      </c>
      <c r="H200" s="450">
        <f>I200*12</f>
        <v>0</v>
      </c>
      <c r="I200" s="451">
        <f t="shared" ref="I200:I205" si="25">J200*$C$159</f>
        <v>0</v>
      </c>
      <c r="J200" s="452">
        <v>0</v>
      </c>
    </row>
    <row r="201" spans="2:10" outlineLevel="1">
      <c r="C201" s="95" t="s">
        <v>1158</v>
      </c>
      <c r="D201" s="443">
        <f t="shared" si="21"/>
        <v>0</v>
      </c>
      <c r="E201" s="449">
        <v>0</v>
      </c>
      <c r="F201" s="445">
        <f t="shared" si="22"/>
        <v>0</v>
      </c>
      <c r="G201" s="451">
        <f t="shared" si="23"/>
        <v>0</v>
      </c>
      <c r="H201" s="450">
        <f>E201</f>
        <v>0</v>
      </c>
      <c r="I201" s="451">
        <f t="shared" si="25"/>
        <v>0</v>
      </c>
      <c r="J201" s="452">
        <v>0</v>
      </c>
    </row>
    <row r="202" spans="2:10" outlineLevel="1">
      <c r="C202" s="95" t="s">
        <v>1159</v>
      </c>
      <c r="D202" s="443">
        <f t="shared" si="21"/>
        <v>0</v>
      </c>
      <c r="E202" s="449">
        <v>0</v>
      </c>
      <c r="F202" s="445">
        <f t="shared" si="22"/>
        <v>0</v>
      </c>
      <c r="G202" s="451">
        <f t="shared" si="23"/>
        <v>0</v>
      </c>
      <c r="H202" s="450">
        <f>E202</f>
        <v>0</v>
      </c>
      <c r="I202" s="451">
        <f t="shared" si="25"/>
        <v>0</v>
      </c>
      <c r="J202" s="452">
        <v>0</v>
      </c>
    </row>
    <row r="203" spans="2:10" outlineLevel="1">
      <c r="C203" s="95" t="s">
        <v>1160</v>
      </c>
      <c r="D203" s="443">
        <f t="shared" si="21"/>
        <v>0</v>
      </c>
      <c r="E203" s="449">
        <v>0</v>
      </c>
      <c r="F203" s="445">
        <f t="shared" si="22"/>
        <v>0</v>
      </c>
      <c r="G203" s="451">
        <f t="shared" si="23"/>
        <v>0</v>
      </c>
      <c r="H203" s="450">
        <f>E203</f>
        <v>0</v>
      </c>
      <c r="I203" s="451">
        <f t="shared" si="25"/>
        <v>0</v>
      </c>
      <c r="J203" s="452">
        <v>0</v>
      </c>
    </row>
    <row r="204" spans="2:10" outlineLevel="1">
      <c r="C204" s="95" t="s">
        <v>1161</v>
      </c>
      <c r="D204" s="443">
        <f t="shared" si="21"/>
        <v>0</v>
      </c>
      <c r="E204" s="449">
        <v>0</v>
      </c>
      <c r="F204" s="445">
        <f t="shared" si="22"/>
        <v>0</v>
      </c>
      <c r="G204" s="451">
        <f t="shared" si="23"/>
        <v>0</v>
      </c>
      <c r="H204" s="450">
        <f>E204</f>
        <v>0</v>
      </c>
      <c r="I204" s="451">
        <f t="shared" si="25"/>
        <v>0</v>
      </c>
      <c r="J204" s="452">
        <v>0</v>
      </c>
    </row>
    <row r="205" spans="2:10" ht="15" outlineLevel="1" thickBot="1">
      <c r="C205" s="98" t="s">
        <v>1162</v>
      </c>
      <c r="D205" s="443">
        <f t="shared" si="21"/>
        <v>0</v>
      </c>
      <c r="E205" s="449">
        <v>0</v>
      </c>
      <c r="F205" s="445">
        <f t="shared" si="22"/>
        <v>0</v>
      </c>
      <c r="G205" s="459">
        <f t="shared" si="23"/>
        <v>0</v>
      </c>
      <c r="H205" s="456">
        <f>E205</f>
        <v>0</v>
      </c>
      <c r="I205" s="457">
        <f t="shared" si="25"/>
        <v>0</v>
      </c>
      <c r="J205" s="458">
        <v>0</v>
      </c>
    </row>
    <row r="206" spans="2:10" ht="15" outlineLevel="1" thickBot="1">
      <c r="C206" s="99" t="s">
        <v>142</v>
      </c>
      <c r="D206" s="100">
        <f>SUM(D189:D205)</f>
        <v>0</v>
      </c>
      <c r="E206" s="100">
        <f t="shared" ref="E206:I206" si="26">SUM(E189:E205)</f>
        <v>0</v>
      </c>
      <c r="F206" s="100">
        <f t="shared" si="26"/>
        <v>0</v>
      </c>
      <c r="G206" s="460">
        <f t="shared" si="26"/>
        <v>0</v>
      </c>
      <c r="H206" s="463">
        <f t="shared" si="26"/>
        <v>9360</v>
      </c>
      <c r="I206" s="441">
        <f t="shared" si="26"/>
        <v>780</v>
      </c>
      <c r="J206" s="442">
        <f>SUM(J189:J205)</f>
        <v>30</v>
      </c>
    </row>
    <row r="207" spans="2:10" ht="18.600000000000001" outlineLevel="1" thickTop="1">
      <c r="B207" s="22"/>
    </row>
    <row r="208" spans="2:10" ht="18">
      <c r="B208" s="22"/>
    </row>
    <row r="209" spans="2:14" ht="18">
      <c r="B209" s="471" t="s">
        <v>228</v>
      </c>
    </row>
    <row r="210" spans="2:14" outlineLevel="1"/>
    <row r="211" spans="2:14" outlineLevel="1"/>
    <row r="212" spans="2:14" outlineLevel="1">
      <c r="C212" s="21" t="s">
        <v>258</v>
      </c>
    </row>
    <row r="213" spans="2:14" outlineLevel="1">
      <c r="C213" s="21" t="s">
        <v>169</v>
      </c>
      <c r="D213" s="21"/>
      <c r="E213" s="21" t="s">
        <v>170</v>
      </c>
      <c r="F213" s="21"/>
      <c r="G213" s="21" t="s">
        <v>171</v>
      </c>
      <c r="H213" s="21"/>
      <c r="I213" s="199" t="s">
        <v>172</v>
      </c>
    </row>
    <row r="214" spans="2:14" ht="15.6" outlineLevel="1">
      <c r="C214" s="4" t="s">
        <v>173</v>
      </c>
      <c r="E214" s="200">
        <f>E47</f>
        <v>8550000</v>
      </c>
      <c r="G214" s="406">
        <v>1.19303E-2</v>
      </c>
      <c r="I214" s="201">
        <f>E214*G214</f>
        <v>102004.065</v>
      </c>
    </row>
    <row r="215" spans="2:14" outlineLevel="1"/>
    <row r="216" spans="2:14" outlineLevel="1"/>
    <row r="217" spans="2:14" outlineLevel="1"/>
    <row r="218" spans="2:14" outlineLevel="1"/>
    <row r="219" spans="2:14" outlineLevel="1"/>
    <row r="220" spans="2:14" outlineLevel="1"/>
    <row r="221" spans="2:14" ht="15" outlineLevel="1" thickBot="1"/>
    <row r="222" spans="2:14" ht="16.5" customHeight="1" outlineLevel="1" thickTop="1" thickBot="1">
      <c r="C222" s="38"/>
      <c r="D222" s="120" t="s">
        <v>1133</v>
      </c>
      <c r="E222" s="92"/>
      <c r="F222" s="92"/>
      <c r="G222" s="121"/>
      <c r="H222" s="120" t="s">
        <v>95</v>
      </c>
      <c r="I222" s="92"/>
      <c r="J222" s="92"/>
      <c r="K222" s="92"/>
      <c r="L222" s="92"/>
      <c r="M222" s="121"/>
      <c r="N222" s="191"/>
    </row>
    <row r="223" spans="2:14" ht="43.8" outlineLevel="1" thickBot="1">
      <c r="C223" s="39" t="s">
        <v>96</v>
      </c>
      <c r="D223" s="181" t="s">
        <v>256</v>
      </c>
      <c r="E223" s="182" t="s">
        <v>255</v>
      </c>
      <c r="F223" s="182" t="s">
        <v>207</v>
      </c>
      <c r="G223" s="276" t="s">
        <v>1132</v>
      </c>
      <c r="H223" s="40" t="s">
        <v>97</v>
      </c>
      <c r="I223" s="41" t="s">
        <v>98</v>
      </c>
      <c r="J223" s="41" t="s">
        <v>99</v>
      </c>
      <c r="K223" s="41" t="s">
        <v>100</v>
      </c>
      <c r="L223" s="40" t="s">
        <v>101</v>
      </c>
      <c r="M223" s="194" t="s">
        <v>102</v>
      </c>
      <c r="N223" s="192" t="s">
        <v>103</v>
      </c>
    </row>
    <row r="224" spans="2:14" outlineLevel="1">
      <c r="C224" s="42" t="s">
        <v>104</v>
      </c>
      <c r="D224" s="183">
        <f>E224/12</f>
        <v>0</v>
      </c>
      <c r="E224" s="184">
        <f>G224/$C$159</f>
        <v>0</v>
      </c>
      <c r="F224" s="185">
        <f>G224/$G$159</f>
        <v>0</v>
      </c>
      <c r="G224" s="186">
        <v>0</v>
      </c>
      <c r="H224" s="43">
        <f t="shared" ref="H224:H231" si="27">M224/12</f>
        <v>500</v>
      </c>
      <c r="I224" s="45">
        <f>H224/$C$159</f>
        <v>19.23076923076923</v>
      </c>
      <c r="J224" s="45">
        <f>H224/$G$159</f>
        <v>2.7472527472527472E-2</v>
      </c>
      <c r="K224" s="45">
        <f>M224/$C$159</f>
        <v>230.76923076923077</v>
      </c>
      <c r="L224" s="47">
        <f>M224/$G$159</f>
        <v>0.32967032967032966</v>
      </c>
      <c r="M224" s="177">
        <v>6000</v>
      </c>
      <c r="N224" s="173">
        <v>1</v>
      </c>
    </row>
    <row r="225" spans="3:16" outlineLevel="1">
      <c r="C225" s="42" t="s">
        <v>105</v>
      </c>
      <c r="D225" s="183">
        <f>E225/12</f>
        <v>37.137820512820511</v>
      </c>
      <c r="E225" s="184">
        <f t="shared" ref="E225:E231" si="28">G225/$C$159</f>
        <v>445.65384615384613</v>
      </c>
      <c r="F225" s="185">
        <f t="shared" ref="F225:F231" si="29">G225/$G$159</f>
        <v>0.63664835164835165</v>
      </c>
      <c r="G225" s="187">
        <f>11587</f>
        <v>11587</v>
      </c>
      <c r="H225" s="43">
        <f t="shared" ca="1" si="27"/>
        <v>2621.84</v>
      </c>
      <c r="I225" s="44">
        <f t="shared" ref="I225:I231" ca="1" si="30">H225/$C$159</f>
        <v>100.84</v>
      </c>
      <c r="J225" s="45">
        <f t="shared" ref="J225:J231" ca="1" si="31">H225/$G$159</f>
        <v>0.14405714285714286</v>
      </c>
      <c r="K225" s="46">
        <f t="shared" ref="K225:K231" ca="1" si="32">M225/$C$159</f>
        <v>1210.0800000000002</v>
      </c>
      <c r="L225" s="47">
        <f t="shared" ref="L225:L231" ca="1" si="33">M225/$G$159</f>
        <v>1.7286857142857144</v>
      </c>
      <c r="M225" s="279">
        <f ca="1">O225*SUM(Q795:AB795)</f>
        <v>31462.080000000002</v>
      </c>
      <c r="N225" s="277">
        <v>2</v>
      </c>
      <c r="O225" s="278">
        <v>0.04</v>
      </c>
      <c r="P225" s="4" t="s">
        <v>297</v>
      </c>
    </row>
    <row r="226" spans="3:16" outlineLevel="1">
      <c r="C226" s="42" t="s">
        <v>106</v>
      </c>
      <c r="D226" s="183">
        <f t="shared" ref="D226:D231" si="34">E226/12</f>
        <v>4.8076923076923075</v>
      </c>
      <c r="E226" s="184">
        <f t="shared" si="28"/>
        <v>57.692307692307693</v>
      </c>
      <c r="F226" s="185">
        <f t="shared" si="29"/>
        <v>8.2417582417582416E-2</v>
      </c>
      <c r="G226" s="188">
        <f>1500</f>
        <v>1500</v>
      </c>
      <c r="H226" s="43">
        <f t="shared" si="27"/>
        <v>125</v>
      </c>
      <c r="I226" s="44">
        <f t="shared" si="30"/>
        <v>4.8076923076923075</v>
      </c>
      <c r="J226" s="45">
        <f t="shared" si="31"/>
        <v>6.868131868131868E-3</v>
      </c>
      <c r="K226" s="46">
        <f t="shared" si="32"/>
        <v>57.692307692307693</v>
      </c>
      <c r="L226" s="47">
        <f t="shared" si="33"/>
        <v>8.2417582417582416E-2</v>
      </c>
      <c r="M226" s="178">
        <v>1500</v>
      </c>
      <c r="N226" s="174"/>
    </row>
    <row r="227" spans="3:16" outlineLevel="1">
      <c r="C227" s="42" t="s">
        <v>107</v>
      </c>
      <c r="D227" s="183">
        <f>E227/12</f>
        <v>28.846153846153843</v>
      </c>
      <c r="E227" s="184">
        <f t="shared" si="28"/>
        <v>346.15384615384613</v>
      </c>
      <c r="F227" s="185">
        <f t="shared" si="29"/>
        <v>0.49450549450549453</v>
      </c>
      <c r="G227" s="188">
        <f>9000</f>
        <v>9000</v>
      </c>
      <c r="H227" s="43">
        <f t="shared" si="27"/>
        <v>2500</v>
      </c>
      <c r="I227" s="44">
        <f t="shared" si="30"/>
        <v>96.15384615384616</v>
      </c>
      <c r="J227" s="45">
        <f t="shared" si="31"/>
        <v>0.13736263736263737</v>
      </c>
      <c r="K227" s="46">
        <f t="shared" si="32"/>
        <v>1153.8461538461538</v>
      </c>
      <c r="L227" s="47">
        <f t="shared" si="33"/>
        <v>1.6483516483516483</v>
      </c>
      <c r="M227" s="178">
        <v>30000</v>
      </c>
      <c r="N227" s="175"/>
    </row>
    <row r="228" spans="3:16" outlineLevel="1">
      <c r="C228" s="42" t="s">
        <v>108</v>
      </c>
      <c r="D228" s="183">
        <f t="shared" si="34"/>
        <v>51.121794871794869</v>
      </c>
      <c r="E228" s="184">
        <f t="shared" si="28"/>
        <v>613.46153846153845</v>
      </c>
      <c r="F228" s="185">
        <f t="shared" si="29"/>
        <v>0.87637362637362637</v>
      </c>
      <c r="G228" s="188">
        <f>8000+5000+2950</f>
        <v>15950</v>
      </c>
      <c r="H228" s="43">
        <f t="shared" si="27"/>
        <v>2083.3333333333335</v>
      </c>
      <c r="I228" s="44">
        <f t="shared" si="30"/>
        <v>80.128205128205138</v>
      </c>
      <c r="J228" s="45">
        <f t="shared" si="31"/>
        <v>0.11446886446886448</v>
      </c>
      <c r="K228" s="46">
        <f t="shared" si="32"/>
        <v>961.53846153846155</v>
      </c>
      <c r="L228" s="47">
        <f t="shared" si="33"/>
        <v>1.3736263736263736</v>
      </c>
      <c r="M228" s="178">
        <v>25000</v>
      </c>
      <c r="N228" s="174"/>
    </row>
    <row r="229" spans="3:16" outlineLevel="1">
      <c r="C229" s="42" t="s">
        <v>109</v>
      </c>
      <c r="D229" s="183">
        <f t="shared" si="34"/>
        <v>12.820512820512819</v>
      </c>
      <c r="E229" s="184">
        <f t="shared" si="28"/>
        <v>153.84615384615384</v>
      </c>
      <c r="F229" s="185">
        <f t="shared" si="29"/>
        <v>0.21978021978021978</v>
      </c>
      <c r="G229" s="188">
        <v>4000</v>
      </c>
      <c r="H229" s="43">
        <f t="shared" si="27"/>
        <v>500</v>
      </c>
      <c r="I229" s="44">
        <f t="shared" si="30"/>
        <v>19.23076923076923</v>
      </c>
      <c r="J229" s="45">
        <f t="shared" si="31"/>
        <v>2.7472527472527472E-2</v>
      </c>
      <c r="K229" s="46">
        <f t="shared" si="32"/>
        <v>230.76923076923077</v>
      </c>
      <c r="L229" s="47">
        <f t="shared" si="33"/>
        <v>0.32967032967032966</v>
      </c>
      <c r="M229" s="178">
        <v>6000</v>
      </c>
      <c r="N229" s="175"/>
    </row>
    <row r="230" spans="3:16" outlineLevel="1">
      <c r="C230" s="42" t="s">
        <v>110</v>
      </c>
      <c r="D230" s="183">
        <f>E230/12</f>
        <v>144.23076923076923</v>
      </c>
      <c r="E230" s="184">
        <f t="shared" si="28"/>
        <v>1730.7692307692307</v>
      </c>
      <c r="F230" s="185">
        <f t="shared" si="29"/>
        <v>2.4725274725274726</v>
      </c>
      <c r="G230" s="189">
        <v>45000</v>
      </c>
      <c r="H230" s="43">
        <f t="shared" si="27"/>
        <v>8500.3387500000008</v>
      </c>
      <c r="I230" s="44">
        <f t="shared" si="30"/>
        <v>326.93610576923078</v>
      </c>
      <c r="J230" s="45">
        <f t="shared" si="31"/>
        <v>0.46705157967032973</v>
      </c>
      <c r="K230" s="46">
        <f t="shared" si="32"/>
        <v>3923.2332692307691</v>
      </c>
      <c r="L230" s="47">
        <f t="shared" si="33"/>
        <v>5.6046189560439563</v>
      </c>
      <c r="M230" s="178">
        <f>I214</f>
        <v>102004.065</v>
      </c>
      <c r="N230" s="174">
        <v>3</v>
      </c>
    </row>
    <row r="231" spans="3:16" ht="15" outlineLevel="1" thickBot="1">
      <c r="C231" s="48"/>
      <c r="D231" s="183">
        <f t="shared" si="34"/>
        <v>0</v>
      </c>
      <c r="E231" s="184">
        <f t="shared" si="28"/>
        <v>0</v>
      </c>
      <c r="F231" s="185">
        <f t="shared" si="29"/>
        <v>0</v>
      </c>
      <c r="G231" s="190">
        <v>0</v>
      </c>
      <c r="H231" s="43">
        <f t="shared" si="27"/>
        <v>0</v>
      </c>
      <c r="I231" s="44">
        <f t="shared" si="30"/>
        <v>0</v>
      </c>
      <c r="J231" s="45">
        <f t="shared" si="31"/>
        <v>0</v>
      </c>
      <c r="K231" s="46">
        <f t="shared" si="32"/>
        <v>0</v>
      </c>
      <c r="L231" s="47">
        <f t="shared" si="33"/>
        <v>0</v>
      </c>
      <c r="M231" s="179">
        <f>O232*C159*O231</f>
        <v>0</v>
      </c>
      <c r="N231" s="176"/>
    </row>
    <row r="232" spans="3:16" ht="15.6" outlineLevel="1" thickTop="1" thickBot="1">
      <c r="C232" s="49" t="s">
        <v>111</v>
      </c>
      <c r="D232" s="50">
        <f t="shared" ref="D232:M232" si="35">SUM(D224:D231)</f>
        <v>278.96474358974353</v>
      </c>
      <c r="E232" s="51">
        <f t="shared" si="35"/>
        <v>3347.5769230769229</v>
      </c>
      <c r="F232" s="52">
        <f t="shared" si="35"/>
        <v>4.7822527472527474</v>
      </c>
      <c r="G232" s="180">
        <f t="shared" si="35"/>
        <v>87037</v>
      </c>
      <c r="H232" s="51">
        <f t="shared" ca="1" si="35"/>
        <v>16830.512083333335</v>
      </c>
      <c r="I232" s="51">
        <f t="shared" ca="1" si="35"/>
        <v>647.32738782051285</v>
      </c>
      <c r="J232" s="52">
        <f t="shared" ca="1" si="35"/>
        <v>0.92475341117216125</v>
      </c>
      <c r="K232" s="51">
        <f t="shared" ca="1" si="35"/>
        <v>7767.9286538461538</v>
      </c>
      <c r="L232" s="52">
        <f t="shared" ca="1" si="35"/>
        <v>11.097040934065934</v>
      </c>
      <c r="M232" s="195">
        <f t="shared" ca="1" si="35"/>
        <v>201966.14500000002</v>
      </c>
      <c r="N232" s="193"/>
      <c r="O232" s="835"/>
    </row>
    <row r="233" spans="3:16" outlineLevel="1">
      <c r="C233" s="53"/>
      <c r="D233" s="53"/>
      <c r="E233" s="53"/>
      <c r="F233" s="53"/>
      <c r="G233" s="53"/>
      <c r="H233" s="54"/>
      <c r="I233" s="54"/>
      <c r="J233" s="54"/>
      <c r="K233" s="54"/>
      <c r="L233" s="54"/>
      <c r="M233" s="55"/>
      <c r="N233" s="56"/>
    </row>
    <row r="234" spans="3:16" outlineLevel="1">
      <c r="C234" s="53"/>
      <c r="D234" s="53"/>
      <c r="E234" s="53"/>
      <c r="F234" s="57"/>
      <c r="G234" s="58"/>
      <c r="H234" s="59"/>
      <c r="I234" s="60"/>
      <c r="J234" s="60"/>
      <c r="K234" s="54"/>
      <c r="L234" s="60"/>
      <c r="M234" s="61"/>
      <c r="N234" s="56"/>
    </row>
    <row r="235" spans="3:16" ht="15" outlineLevel="1" thickBot="1">
      <c r="C235" s="53"/>
      <c r="D235" s="53"/>
      <c r="E235" s="53"/>
      <c r="F235" s="53"/>
      <c r="G235" s="57"/>
      <c r="H235" s="54"/>
      <c r="I235" s="54"/>
      <c r="J235" s="54"/>
      <c r="K235" s="54"/>
      <c r="L235" s="54"/>
      <c r="M235" s="60"/>
      <c r="N235" s="56"/>
    </row>
    <row r="236" spans="3:16" outlineLevel="1">
      <c r="C236" s="62" t="s">
        <v>72</v>
      </c>
      <c r="D236" s="63"/>
      <c r="E236" s="63"/>
      <c r="F236" s="63"/>
      <c r="G236" s="63"/>
      <c r="H236" s="64"/>
      <c r="I236" s="64"/>
      <c r="J236" s="64"/>
      <c r="K236" s="65"/>
      <c r="L236" s="54"/>
      <c r="M236" s="61"/>
      <c r="N236" s="56"/>
    </row>
    <row r="237" spans="3:16" outlineLevel="1">
      <c r="C237" s="66"/>
      <c r="D237" s="67"/>
      <c r="E237" s="68"/>
      <c r="F237" s="68"/>
      <c r="G237" s="68"/>
      <c r="H237" s="67"/>
      <c r="I237" s="67"/>
      <c r="J237" s="67"/>
      <c r="K237" s="69"/>
      <c r="L237" s="54"/>
      <c r="M237" s="60"/>
      <c r="N237" s="56"/>
    </row>
    <row r="238" spans="3:16" ht="60" customHeight="1" outlineLevel="1">
      <c r="C238" s="70" t="s">
        <v>75</v>
      </c>
      <c r="D238" s="122" t="s">
        <v>112</v>
      </c>
      <c r="E238" s="123" t="s">
        <v>113</v>
      </c>
      <c r="F238" s="124" t="s">
        <v>73</v>
      </c>
      <c r="G238" s="123" t="s">
        <v>74</v>
      </c>
      <c r="H238" s="125" t="s">
        <v>257</v>
      </c>
      <c r="I238" s="126" t="s">
        <v>114</v>
      </c>
      <c r="J238" s="123" t="s">
        <v>73</v>
      </c>
      <c r="K238" s="127" t="s">
        <v>305</v>
      </c>
      <c r="L238" s="54"/>
      <c r="M238" s="60"/>
      <c r="N238" s="56"/>
    </row>
    <row r="239" spans="3:16" ht="21.75" customHeight="1" outlineLevel="1">
      <c r="C239" s="71"/>
      <c r="D239" s="128"/>
      <c r="E239" s="129"/>
      <c r="F239" s="130"/>
      <c r="G239" s="129"/>
      <c r="H239" s="131"/>
      <c r="I239" s="132"/>
      <c r="J239" s="130"/>
      <c r="K239" s="93"/>
      <c r="L239" s="54"/>
      <c r="M239" s="54"/>
      <c r="N239" s="56"/>
    </row>
    <row r="240" spans="3:16" ht="15" outlineLevel="1" thickBot="1">
      <c r="C240" s="18"/>
      <c r="D240" s="72">
        <f>E232</f>
        <v>3347.5769230769229</v>
      </c>
      <c r="E240" s="72">
        <f ca="1">K232</f>
        <v>7767.9286538461538</v>
      </c>
      <c r="F240" s="73">
        <f ca="1">(E240-D240)/D240</f>
        <v>1.3204630789204592</v>
      </c>
      <c r="G240" s="72">
        <f ca="1">E240-D240</f>
        <v>4420.3517307692309</v>
      </c>
      <c r="H240" s="72">
        <f>G232</f>
        <v>87037</v>
      </c>
      <c r="I240" s="72">
        <f ca="1">M232</f>
        <v>201966.14500000002</v>
      </c>
      <c r="J240" s="73">
        <f ca="1">(I240-H240)/H240</f>
        <v>1.3204630789204592</v>
      </c>
      <c r="K240" s="74">
        <f ca="1">I240-H240</f>
        <v>114929.14500000002</v>
      </c>
      <c r="L240" s="54"/>
      <c r="M240" s="54"/>
      <c r="N240" s="56"/>
    </row>
    <row r="241" spans="3:14" outlineLevel="1"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75"/>
      <c r="N241" s="54"/>
    </row>
    <row r="242" spans="3:14" outlineLevel="1"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75"/>
      <c r="N242" s="54"/>
    </row>
    <row r="243" spans="3:14" ht="15" outlineLevel="1" thickBot="1"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76"/>
      <c r="N243" s="54"/>
    </row>
    <row r="244" spans="3:14" outlineLevel="1">
      <c r="C244" s="77"/>
      <c r="D244" s="64"/>
      <c r="E244" s="64"/>
      <c r="F244" s="64"/>
      <c r="G244" s="64"/>
      <c r="H244" s="64"/>
      <c r="I244" s="64"/>
      <c r="J244" s="64"/>
      <c r="K244" s="65"/>
      <c r="L244" s="54"/>
      <c r="M244" s="75"/>
      <c r="N244" s="54"/>
    </row>
    <row r="245" spans="3:14" outlineLevel="1">
      <c r="C245" s="78" t="s">
        <v>115</v>
      </c>
      <c r="D245" s="67"/>
      <c r="E245" s="67"/>
      <c r="F245" s="67"/>
      <c r="G245" s="67"/>
      <c r="H245" s="67"/>
      <c r="I245" s="79"/>
      <c r="J245" s="67"/>
      <c r="K245" s="69"/>
      <c r="L245" s="54"/>
      <c r="M245" s="54"/>
      <c r="N245" s="56"/>
    </row>
    <row r="246" spans="3:14" ht="18" outlineLevel="1">
      <c r="C246" s="80">
        <v>1</v>
      </c>
      <c r="D246" s="81" t="str">
        <f>C224</f>
        <v xml:space="preserve">PAYROLL AND BENEFITS </v>
      </c>
      <c r="E246" s="67"/>
      <c r="F246" s="67"/>
      <c r="G246" s="67"/>
      <c r="H246" s="67"/>
      <c r="I246" s="82"/>
      <c r="J246" s="67"/>
      <c r="K246" s="69"/>
      <c r="L246" s="54"/>
      <c r="M246" s="54"/>
      <c r="N246" s="56"/>
    </row>
    <row r="247" spans="3:14" ht="18" outlineLevel="1">
      <c r="C247" s="80"/>
      <c r="D247" s="1101" t="s">
        <v>116</v>
      </c>
      <c r="E247" s="1101"/>
      <c r="F247" s="1101"/>
      <c r="G247" s="1101"/>
      <c r="H247" s="1101"/>
      <c r="I247" s="1101"/>
      <c r="J247" s="1101"/>
      <c r="K247" s="69"/>
      <c r="L247" s="54"/>
      <c r="M247" s="54"/>
      <c r="N247" s="56"/>
    </row>
    <row r="248" spans="3:14" ht="18" outlineLevel="1">
      <c r="C248" s="80"/>
      <c r="D248" s="81"/>
      <c r="E248" s="67"/>
      <c r="F248" s="67"/>
      <c r="G248" s="67"/>
      <c r="H248" s="67"/>
      <c r="I248" s="82"/>
      <c r="J248" s="67"/>
      <c r="K248" s="69"/>
      <c r="L248" s="54"/>
      <c r="M248" s="54"/>
      <c r="N248" s="56"/>
    </row>
    <row r="249" spans="3:14" ht="18" outlineLevel="1">
      <c r="C249" s="80">
        <v>2</v>
      </c>
      <c r="D249" s="81" t="str">
        <f>C225</f>
        <v>MANAGEMENT FEE / LEASING</v>
      </c>
      <c r="E249" s="67"/>
      <c r="F249" s="67"/>
      <c r="G249" s="67"/>
      <c r="H249" s="84"/>
      <c r="I249" s="67"/>
      <c r="J249" s="67"/>
      <c r="K249" s="69"/>
      <c r="L249" s="54"/>
      <c r="M249" s="54"/>
      <c r="N249" s="56"/>
    </row>
    <row r="250" spans="3:14" ht="18" outlineLevel="1">
      <c r="C250" s="80"/>
      <c r="D250" s="1101" t="s">
        <v>117</v>
      </c>
      <c r="E250" s="1101"/>
      <c r="F250" s="1101"/>
      <c r="G250" s="1101"/>
      <c r="H250" s="1101"/>
      <c r="I250" s="1101"/>
      <c r="J250" s="1101"/>
      <c r="K250" s="69"/>
      <c r="L250" s="54"/>
      <c r="M250" s="54"/>
      <c r="N250" s="56"/>
    </row>
    <row r="251" spans="3:14" ht="18" outlineLevel="1">
      <c r="C251" s="80"/>
      <c r="D251" s="81"/>
      <c r="E251" s="67"/>
      <c r="F251" s="67"/>
      <c r="G251" s="67"/>
      <c r="H251" s="84"/>
      <c r="I251" s="67"/>
      <c r="J251" s="67"/>
      <c r="K251" s="69"/>
      <c r="L251" s="54"/>
      <c r="M251" s="54"/>
      <c r="N251" s="56"/>
    </row>
    <row r="252" spans="3:14" ht="18" outlineLevel="1">
      <c r="C252" s="80">
        <v>3</v>
      </c>
      <c r="D252" s="81" t="str">
        <f>C230</f>
        <v>PROPERTY TAX</v>
      </c>
      <c r="E252" s="67"/>
      <c r="F252" s="67"/>
      <c r="G252" s="67"/>
      <c r="H252" s="84"/>
      <c r="I252" s="67"/>
      <c r="J252" s="67"/>
      <c r="K252" s="69"/>
      <c r="L252" s="54"/>
      <c r="M252" s="54"/>
      <c r="N252" s="56"/>
    </row>
    <row r="253" spans="3:14" ht="18" outlineLevel="1">
      <c r="C253" s="80"/>
      <c r="D253" s="1101" t="s">
        <v>118</v>
      </c>
      <c r="E253" s="1101"/>
      <c r="F253" s="1101"/>
      <c r="G253" s="1101"/>
      <c r="H253" s="1101"/>
      <c r="I253" s="1101"/>
      <c r="J253" s="1101"/>
      <c r="K253" s="85"/>
      <c r="L253" s="54"/>
      <c r="M253" s="54"/>
      <c r="N253" s="56"/>
    </row>
    <row r="254" spans="3:14" ht="18" outlineLevel="1">
      <c r="C254" s="80"/>
      <c r="D254" s="81"/>
      <c r="E254" s="67"/>
      <c r="F254" s="67"/>
      <c r="G254" s="67"/>
      <c r="H254" s="86"/>
      <c r="I254" s="67"/>
      <c r="J254" s="67"/>
      <c r="K254" s="85"/>
      <c r="L254" s="54"/>
      <c r="M254" s="54"/>
      <c r="N254" s="56"/>
    </row>
    <row r="255" spans="3:14" ht="15" outlineLevel="1" thickBot="1">
      <c r="C255" s="87"/>
      <c r="D255" s="88"/>
      <c r="E255" s="88"/>
      <c r="F255" s="88"/>
      <c r="G255" s="88"/>
      <c r="H255" s="89"/>
      <c r="I255" s="90"/>
      <c r="J255" s="90"/>
      <c r="K255" s="91"/>
      <c r="L255" s="54"/>
      <c r="M255" s="54"/>
      <c r="N255" s="56"/>
    </row>
    <row r="256" spans="3:14" ht="15" outlineLevel="1" thickBot="1"/>
    <row r="257" spans="2:14" outlineLevel="1">
      <c r="C257" s="101" t="s">
        <v>145</v>
      </c>
      <c r="D257" s="103"/>
      <c r="E257" s="107"/>
      <c r="F257" s="107"/>
      <c r="G257" s="107"/>
      <c r="H257" s="107"/>
      <c r="I257" s="107"/>
      <c r="J257" s="107"/>
      <c r="K257" s="107"/>
      <c r="L257" s="107"/>
      <c r="M257" s="107"/>
      <c r="N257" s="108"/>
    </row>
    <row r="258" spans="2:14" outlineLevel="1">
      <c r="C258" s="71"/>
      <c r="D258" s="20" t="s">
        <v>146</v>
      </c>
      <c r="E258" s="109">
        <v>1</v>
      </c>
      <c r="F258" s="109">
        <f>E258+1</f>
        <v>2</v>
      </c>
      <c r="G258" s="109">
        <f t="shared" ref="G258:N258" si="36">F258+1</f>
        <v>3</v>
      </c>
      <c r="H258" s="109">
        <f t="shared" si="36"/>
        <v>4</v>
      </c>
      <c r="I258" s="109">
        <f t="shared" si="36"/>
        <v>5</v>
      </c>
      <c r="J258" s="109">
        <f t="shared" si="36"/>
        <v>6</v>
      </c>
      <c r="K258" s="109">
        <f t="shared" si="36"/>
        <v>7</v>
      </c>
      <c r="L258" s="109">
        <f t="shared" si="36"/>
        <v>8</v>
      </c>
      <c r="M258" s="109">
        <f t="shared" si="36"/>
        <v>9</v>
      </c>
      <c r="N258" s="110">
        <f t="shared" si="36"/>
        <v>10</v>
      </c>
    </row>
    <row r="259" spans="2:14" ht="15" outlineLevel="1" thickBot="1">
      <c r="C259" s="105"/>
      <c r="D259" s="16"/>
      <c r="E259" s="196">
        <v>0</v>
      </c>
      <c r="F259" s="197">
        <v>0.01</v>
      </c>
      <c r="G259" s="197">
        <v>0.01</v>
      </c>
      <c r="H259" s="197">
        <v>0.01</v>
      </c>
      <c r="I259" s="197">
        <v>0.02</v>
      </c>
      <c r="J259" s="197">
        <v>0.02</v>
      </c>
      <c r="K259" s="197">
        <v>0.02</v>
      </c>
      <c r="L259" s="197">
        <v>0.02</v>
      </c>
      <c r="M259" s="197">
        <v>0.02</v>
      </c>
      <c r="N259" s="198">
        <v>0.02</v>
      </c>
    </row>
    <row r="260" spans="2:14" outlineLevel="1">
      <c r="C260" s="334"/>
      <c r="D260" s="20"/>
      <c r="E260" s="335"/>
      <c r="F260" s="336"/>
      <c r="G260" s="336"/>
      <c r="H260" s="336"/>
      <c r="I260" s="336"/>
      <c r="J260" s="336"/>
      <c r="K260" s="336"/>
      <c r="L260" s="336"/>
      <c r="M260" s="336"/>
      <c r="N260" s="336"/>
    </row>
    <row r="261" spans="2:14" outlineLevel="1">
      <c r="C261" s="334" t="s">
        <v>302</v>
      </c>
      <c r="D261" s="20"/>
      <c r="E261" s="168">
        <v>0</v>
      </c>
      <c r="F261" s="336"/>
      <c r="G261" s="336"/>
      <c r="H261" s="336"/>
      <c r="I261" s="336"/>
      <c r="J261" s="336"/>
      <c r="K261" s="336"/>
      <c r="L261" s="336"/>
      <c r="M261" s="336"/>
      <c r="N261" s="336"/>
    </row>
    <row r="263" spans="2:14" ht="18">
      <c r="B263" s="471" t="s">
        <v>230</v>
      </c>
    </row>
    <row r="264" spans="2:14" outlineLevel="1"/>
    <row r="265" spans="2:14" outlineLevel="1">
      <c r="C265" s="23" t="s">
        <v>231</v>
      </c>
      <c r="I265" s="4"/>
      <c r="J265" s="4"/>
      <c r="K265" s="4"/>
      <c r="L265" s="4"/>
      <c r="M265" s="4"/>
    </row>
    <row r="266" spans="2:14" outlineLevel="1">
      <c r="G266" s="133" t="s">
        <v>151</v>
      </c>
      <c r="H266" s="133"/>
      <c r="I266" s="4"/>
      <c r="J266" s="4"/>
      <c r="K266" s="4"/>
      <c r="L266" s="4"/>
      <c r="M266" s="4"/>
    </row>
    <row r="267" spans="2:14" outlineLevel="1">
      <c r="C267" s="134" t="s">
        <v>152</v>
      </c>
      <c r="D267" s="352">
        <f>F84</f>
        <v>10745408</v>
      </c>
      <c r="G267" s="135"/>
      <c r="H267" s="136"/>
      <c r="I267" s="4"/>
      <c r="J267" s="4"/>
      <c r="K267" s="4"/>
      <c r="L267" s="4"/>
      <c r="M267" s="4"/>
    </row>
    <row r="268" spans="2:14" outlineLevel="1">
      <c r="C268" s="137" t="s">
        <v>153</v>
      </c>
      <c r="D268" s="353">
        <v>0.65</v>
      </c>
      <c r="E268" s="31"/>
      <c r="G268" s="138" t="s">
        <v>55</v>
      </c>
      <c r="H268" s="376">
        <v>1000</v>
      </c>
      <c r="I268" s="4"/>
      <c r="J268" s="4"/>
      <c r="K268" s="4" t="s">
        <v>316</v>
      </c>
      <c r="L268" s="4"/>
      <c r="M268" s="27">
        <f>D273/12*D269</f>
        <v>29102.146666666667</v>
      </c>
    </row>
    <row r="269" spans="2:14" outlineLevel="1">
      <c r="C269" s="137" t="s">
        <v>154</v>
      </c>
      <c r="D269" s="139">
        <f>D267*D268</f>
        <v>6984515.2000000002</v>
      </c>
      <c r="E269" s="8"/>
      <c r="G269" s="138" t="s">
        <v>155</v>
      </c>
      <c r="H269" s="376">
        <f>D269*0.005</f>
        <v>34922.576000000001</v>
      </c>
      <c r="I269" s="4"/>
      <c r="J269" s="4"/>
      <c r="K269" s="4"/>
      <c r="L269" s="4"/>
      <c r="M269" s="4"/>
    </row>
    <row r="270" spans="2:14" outlineLevel="1">
      <c r="C270" s="140"/>
      <c r="D270" s="139"/>
      <c r="E270" s="141"/>
      <c r="G270" s="138" t="s">
        <v>156</v>
      </c>
      <c r="H270" s="376">
        <f>D269*0.005</f>
        <v>34922.576000000001</v>
      </c>
      <c r="I270" s="4"/>
      <c r="J270" s="4"/>
      <c r="K270" s="4" t="s">
        <v>317</v>
      </c>
      <c r="L270" s="4"/>
      <c r="M270" s="374">
        <f>PMT(D273/12,D274*12,-D269)</f>
        <v>37494.387856169546</v>
      </c>
    </row>
    <row r="271" spans="2:14" outlineLevel="1">
      <c r="C271" s="140" t="s">
        <v>157</v>
      </c>
      <c r="D271" s="139">
        <f>D267-D269</f>
        <v>3760892.8</v>
      </c>
      <c r="E271" s="11"/>
      <c r="F271" s="27"/>
      <c r="G271" s="381" t="s">
        <v>158</v>
      </c>
      <c r="H271" s="376">
        <f>D269*0.0025</f>
        <v>17461.288</v>
      </c>
      <c r="I271" s="4"/>
      <c r="J271" s="4"/>
      <c r="K271" s="4" t="s">
        <v>185</v>
      </c>
      <c r="L271" s="4"/>
      <c r="M271" s="374">
        <f>M270-M268</f>
        <v>8392.2411895028781</v>
      </c>
    </row>
    <row r="272" spans="2:14" outlineLevel="1">
      <c r="C272" s="137" t="s">
        <v>320</v>
      </c>
      <c r="D272" s="168">
        <v>20</v>
      </c>
      <c r="G272" s="138" t="s">
        <v>54</v>
      </c>
      <c r="H272" s="376">
        <f>D269/1000*1.1</f>
        <v>7682.9667200000004</v>
      </c>
      <c r="I272" s="4"/>
      <c r="J272" s="4"/>
      <c r="K272" s="4"/>
      <c r="L272" s="4"/>
      <c r="M272" s="4"/>
    </row>
    <row r="273" spans="3:13" outlineLevel="1">
      <c r="C273" s="137" t="s">
        <v>159</v>
      </c>
      <c r="D273" s="353">
        <v>0.05</v>
      </c>
      <c r="G273" s="138" t="s">
        <v>56</v>
      </c>
      <c r="H273" s="376">
        <v>6000</v>
      </c>
      <c r="I273" s="4"/>
      <c r="J273" s="4"/>
      <c r="K273" s="4"/>
      <c r="L273" s="4"/>
      <c r="M273" s="4"/>
    </row>
    <row r="274" spans="3:13" outlineLevel="1">
      <c r="C274" s="137" t="s">
        <v>160</v>
      </c>
      <c r="D274" s="168">
        <v>30</v>
      </c>
      <c r="E274" s="11"/>
      <c r="G274" s="138" t="s">
        <v>57</v>
      </c>
      <c r="H274" s="376">
        <v>6000</v>
      </c>
      <c r="I274" s="4"/>
      <c r="J274" s="4"/>
      <c r="K274" s="4"/>
      <c r="L274" s="4"/>
      <c r="M274" s="4"/>
    </row>
    <row r="275" spans="3:13" outlineLevel="1">
      <c r="C275" s="137" t="s">
        <v>319</v>
      </c>
      <c r="D275" s="168">
        <v>15</v>
      </c>
      <c r="G275" s="138" t="s">
        <v>161</v>
      </c>
      <c r="H275" s="376">
        <v>0</v>
      </c>
      <c r="I275" s="4"/>
      <c r="J275" s="4"/>
      <c r="K275" s="4"/>
      <c r="L275" s="4"/>
      <c r="M275" s="4"/>
    </row>
    <row r="276" spans="3:13" outlineLevel="1">
      <c r="C276" s="137" t="s">
        <v>391</v>
      </c>
      <c r="D276" s="547">
        <f ca="1">E$906/D269</f>
        <v>1.8800875399340528E-2</v>
      </c>
      <c r="G276" s="138" t="s">
        <v>162</v>
      </c>
      <c r="H276" s="376">
        <v>0</v>
      </c>
      <c r="I276" s="4"/>
      <c r="J276" s="4"/>
      <c r="K276" s="4"/>
      <c r="L276" s="4"/>
      <c r="M276" s="4"/>
    </row>
    <row r="277" spans="3:13" outlineLevel="1">
      <c r="C277" s="142" t="s">
        <v>390</v>
      </c>
      <c r="D277" s="548">
        <f ca="1">E$906/(D269*D273)</f>
        <v>0.37601750798681061</v>
      </c>
      <c r="G277" s="138" t="s">
        <v>163</v>
      </c>
      <c r="H277" s="376">
        <v>0</v>
      </c>
      <c r="I277" s="4"/>
      <c r="J277" s="4"/>
      <c r="K277" s="4"/>
      <c r="L277" s="4"/>
      <c r="M277" s="4"/>
    </row>
    <row r="278" spans="3:13" outlineLevel="1">
      <c r="C278" s="15"/>
      <c r="D278" s="15"/>
      <c r="G278" s="138" t="s">
        <v>164</v>
      </c>
      <c r="H278" s="376">
        <v>15000</v>
      </c>
      <c r="I278" s="4"/>
      <c r="J278" s="4"/>
      <c r="K278" s="4"/>
      <c r="L278" s="4"/>
      <c r="M278" s="4"/>
    </row>
    <row r="279" spans="3:13" outlineLevel="1">
      <c r="C279" s="14"/>
      <c r="D279" s="143"/>
      <c r="G279" s="144" t="s">
        <v>165</v>
      </c>
      <c r="H279" s="376">
        <v>2500</v>
      </c>
      <c r="I279" s="4"/>
      <c r="J279" s="4"/>
      <c r="K279" s="4"/>
      <c r="L279" s="4"/>
      <c r="M279" s="4"/>
    </row>
    <row r="280" spans="3:13" outlineLevel="1">
      <c r="C280" s="15"/>
      <c r="D280" s="15"/>
      <c r="G280" s="145" t="s">
        <v>166</v>
      </c>
      <c r="H280" s="146">
        <f>SUM(H267:H278)</f>
        <v>122989.40672</v>
      </c>
      <c r="I280" s="4"/>
      <c r="J280" s="4"/>
      <c r="K280" s="4"/>
      <c r="L280" s="4"/>
      <c r="M280" s="4"/>
    </row>
    <row r="281" spans="3:13" outlineLevel="1">
      <c r="C281" s="15"/>
      <c r="D281" s="15"/>
      <c r="G281" s="147" t="s">
        <v>167</v>
      </c>
      <c r="H281" s="148">
        <f>H280/D269</f>
        <v>1.7608868074336783E-2</v>
      </c>
      <c r="I281" s="4"/>
      <c r="J281" s="4"/>
      <c r="K281" s="4"/>
      <c r="L281" s="4"/>
      <c r="M281" s="4"/>
    </row>
    <row r="282" spans="3:13" outlineLevel="1">
      <c r="C282" s="15"/>
      <c r="D282" s="15"/>
      <c r="G282" s="9"/>
      <c r="H282" s="149"/>
      <c r="I282" s="4"/>
      <c r="J282" s="4"/>
      <c r="K282" s="4"/>
      <c r="L282" s="4"/>
      <c r="M282" s="4"/>
    </row>
    <row r="283" spans="3:13" ht="15" customHeight="1" outlineLevel="1">
      <c r="D283" s="15"/>
      <c r="I283" s="15"/>
      <c r="J283" s="4"/>
      <c r="K283" s="4"/>
      <c r="L283" s="4"/>
      <c r="M283" s="4"/>
    </row>
    <row r="284" spans="3:13" outlineLevel="1">
      <c r="H284" s="15"/>
      <c r="I284" s="15"/>
      <c r="J284" s="4"/>
      <c r="K284" s="4"/>
      <c r="L284" s="4"/>
      <c r="M284" s="4"/>
    </row>
    <row r="285" spans="3:13" outlineLevel="1">
      <c r="C285" s="23" t="s">
        <v>232</v>
      </c>
    </row>
    <row r="286" spans="3:13" outlineLevel="1">
      <c r="J286" s="4"/>
      <c r="K286" s="4"/>
      <c r="L286" s="4"/>
      <c r="M286" s="4"/>
    </row>
    <row r="287" spans="3:13" outlineLevel="1">
      <c r="G287" s="133" t="s">
        <v>151</v>
      </c>
      <c r="H287" s="133"/>
      <c r="I287" s="4"/>
      <c r="J287" s="4"/>
      <c r="K287" s="4"/>
      <c r="L287" s="4"/>
      <c r="M287" s="4"/>
    </row>
    <row r="288" spans="3:13" outlineLevel="1">
      <c r="C288" s="134" t="s">
        <v>189</v>
      </c>
      <c r="D288" s="354">
        <f>D271</f>
        <v>3760892.8</v>
      </c>
      <c r="E288" s="8"/>
      <c r="G288" s="138" t="s">
        <v>55</v>
      </c>
      <c r="H288" s="376"/>
      <c r="I288" s="4"/>
      <c r="J288" s="4"/>
      <c r="K288" s="4" t="s">
        <v>316</v>
      </c>
      <c r="L288" s="4"/>
      <c r="M288" s="27">
        <f>D293/12*D290</f>
        <v>0</v>
      </c>
    </row>
    <row r="289" spans="3:13" outlineLevel="1">
      <c r="C289" s="137" t="s">
        <v>153</v>
      </c>
      <c r="D289" s="380">
        <v>0</v>
      </c>
      <c r="E289" s="31"/>
      <c r="G289" s="138" t="s">
        <v>155</v>
      </c>
      <c r="H289" s="376"/>
      <c r="I289" s="4"/>
      <c r="J289" s="4"/>
      <c r="K289" s="4"/>
      <c r="L289" s="4"/>
      <c r="M289" s="4"/>
    </row>
    <row r="290" spans="3:13" outlineLevel="1">
      <c r="C290" s="137" t="s">
        <v>154</v>
      </c>
      <c r="D290" s="355">
        <f>D288*D289</f>
        <v>0</v>
      </c>
      <c r="E290" s="8"/>
      <c r="G290" s="138" t="s">
        <v>156</v>
      </c>
      <c r="H290" s="376"/>
      <c r="I290" s="4"/>
      <c r="J290" s="4"/>
      <c r="K290" s="4"/>
      <c r="L290" s="4"/>
      <c r="M290" s="4"/>
    </row>
    <row r="291" spans="3:13" outlineLevel="1">
      <c r="C291" s="140" t="s">
        <v>190</v>
      </c>
      <c r="D291" s="355">
        <f>D288-D290</f>
        <v>3760892.8</v>
      </c>
      <c r="G291" s="381" t="s">
        <v>158</v>
      </c>
      <c r="H291" s="376"/>
      <c r="I291" s="4"/>
      <c r="J291" s="4"/>
      <c r="K291" s="4"/>
      <c r="L291" s="4"/>
      <c r="M291" s="4"/>
    </row>
    <row r="292" spans="3:13" outlineLevel="1">
      <c r="C292" s="137" t="s">
        <v>320</v>
      </c>
      <c r="D292" s="168">
        <v>20</v>
      </c>
      <c r="E292" s="11"/>
      <c r="G292" s="138" t="s">
        <v>54</v>
      </c>
      <c r="H292" s="376"/>
      <c r="I292" s="4"/>
      <c r="J292" s="4"/>
      <c r="K292" s="4"/>
      <c r="L292" s="4"/>
      <c r="M292" s="4"/>
    </row>
    <row r="293" spans="3:13" outlineLevel="1">
      <c r="C293" s="137" t="s">
        <v>159</v>
      </c>
      <c r="D293" s="163">
        <v>0.1</v>
      </c>
      <c r="G293" s="138" t="s">
        <v>56</v>
      </c>
      <c r="H293" s="376"/>
      <c r="I293" s="4"/>
      <c r="J293" s="4"/>
      <c r="K293" s="4"/>
      <c r="L293" s="4"/>
      <c r="M293" s="4"/>
    </row>
    <row r="294" spans="3:13" outlineLevel="1">
      <c r="C294" s="137" t="s">
        <v>160</v>
      </c>
      <c r="D294" s="168">
        <v>30</v>
      </c>
      <c r="G294" s="138" t="s">
        <v>57</v>
      </c>
      <c r="H294" s="376"/>
      <c r="I294" s="4"/>
      <c r="J294" s="4"/>
      <c r="K294" s="4"/>
      <c r="L294" s="4"/>
      <c r="M294" s="4"/>
    </row>
    <row r="295" spans="3:13" outlineLevel="1">
      <c r="C295" s="137" t="s">
        <v>319</v>
      </c>
      <c r="D295" s="168">
        <v>15</v>
      </c>
      <c r="G295" s="138" t="s">
        <v>161</v>
      </c>
      <c r="H295" s="376"/>
      <c r="I295" s="4"/>
      <c r="J295" s="4"/>
      <c r="K295" s="4"/>
      <c r="L295" s="4"/>
      <c r="M295" s="4"/>
    </row>
    <row r="296" spans="3:13" outlineLevel="1">
      <c r="C296" s="137" t="s">
        <v>391</v>
      </c>
      <c r="D296" s="547">
        <f ca="1">IFERROR(E$906/D289,0)</f>
        <v>0</v>
      </c>
      <c r="G296" s="138" t="s">
        <v>162</v>
      </c>
      <c r="H296" s="376"/>
      <c r="I296" s="4"/>
      <c r="J296" s="4"/>
      <c r="K296" s="4"/>
      <c r="L296" s="4"/>
      <c r="M296" s="4"/>
    </row>
    <row r="297" spans="3:13" outlineLevel="1">
      <c r="C297" s="142" t="s">
        <v>390</v>
      </c>
      <c r="D297" s="548">
        <f ca="1">IFERROR(E$906/(D289*D293),0)</f>
        <v>0</v>
      </c>
      <c r="G297" s="138" t="s">
        <v>163</v>
      </c>
      <c r="H297" s="376"/>
      <c r="I297" s="4"/>
      <c r="J297" s="4"/>
      <c r="K297" s="4"/>
      <c r="L297" s="4"/>
      <c r="M297" s="4"/>
    </row>
    <row r="298" spans="3:13" outlineLevel="1">
      <c r="G298" s="138" t="s">
        <v>164</v>
      </c>
      <c r="H298" s="376"/>
      <c r="I298" s="4"/>
      <c r="J298" s="4"/>
      <c r="K298" s="4"/>
      <c r="L298" s="4"/>
      <c r="M298" s="4"/>
    </row>
    <row r="299" spans="3:13" outlineLevel="1">
      <c r="C299" s="15"/>
      <c r="D299" s="15"/>
      <c r="G299" s="356" t="s">
        <v>165</v>
      </c>
      <c r="H299" s="376"/>
      <c r="I299" s="4"/>
      <c r="J299" s="4"/>
      <c r="K299" s="4"/>
      <c r="L299" s="4"/>
      <c r="M299" s="4"/>
    </row>
    <row r="300" spans="3:13" outlineLevel="1">
      <c r="C300" s="15"/>
      <c r="D300" s="15"/>
      <c r="G300" s="145" t="s">
        <v>166</v>
      </c>
      <c r="H300" s="146">
        <f>SUM(H288:H299)</f>
        <v>0</v>
      </c>
      <c r="I300" s="4"/>
      <c r="J300" s="4"/>
      <c r="K300" s="4"/>
      <c r="L300" s="4"/>
      <c r="M300" s="4"/>
    </row>
    <row r="301" spans="3:13" outlineLevel="1">
      <c r="C301" s="15"/>
      <c r="D301" s="15"/>
      <c r="G301" s="357" t="s">
        <v>167</v>
      </c>
      <c r="H301" s="358" t="e">
        <f>H300/D290</f>
        <v>#DIV/0!</v>
      </c>
      <c r="I301" s="4"/>
      <c r="J301" s="4"/>
      <c r="K301" s="4"/>
      <c r="L301" s="4"/>
      <c r="M301" s="4"/>
    </row>
    <row r="302" spans="3:13" outlineLevel="1">
      <c r="C302" s="15"/>
      <c r="D302" s="15"/>
      <c r="I302" s="4"/>
      <c r="J302" s="4"/>
      <c r="K302" s="4"/>
      <c r="L302" s="4"/>
      <c r="M302" s="4"/>
    </row>
    <row r="303" spans="3:13" outlineLevel="1">
      <c r="D303" s="15"/>
      <c r="I303" s="4"/>
      <c r="J303" s="4"/>
      <c r="K303" s="4"/>
      <c r="L303" s="4"/>
      <c r="M303" s="4"/>
    </row>
    <row r="304" spans="3:13" outlineLevel="1"/>
    <row r="305" spans="1:17" outlineLevel="1">
      <c r="C305" s="23" t="s">
        <v>233</v>
      </c>
    </row>
    <row r="306" spans="1:17" outlineLevel="1">
      <c r="G306" s="133" t="s">
        <v>151</v>
      </c>
      <c r="H306" s="133"/>
    </row>
    <row r="307" spans="1:17" ht="15" outlineLevel="1" thickBot="1">
      <c r="G307" s="359"/>
      <c r="H307" s="375"/>
      <c r="P307" s="5"/>
      <c r="Q307" s="5"/>
    </row>
    <row r="308" spans="1:17" ht="15" outlineLevel="1" thickTop="1">
      <c r="C308" s="4" t="s">
        <v>304</v>
      </c>
      <c r="D308" s="168">
        <v>26</v>
      </c>
      <c r="G308" s="138" t="s">
        <v>55</v>
      </c>
      <c r="H308" s="376">
        <v>1000</v>
      </c>
      <c r="K308" s="4" t="s">
        <v>427</v>
      </c>
      <c r="L308" s="4"/>
      <c r="M308" s="27">
        <f ca="1">D315/12*(D317+E317)</f>
        <v>37735.032460831259</v>
      </c>
    </row>
    <row r="309" spans="1:17" outlineLevel="1">
      <c r="C309" s="4" t="s">
        <v>188</v>
      </c>
      <c r="D309" s="413">
        <v>0.04</v>
      </c>
      <c r="E309" s="163">
        <f>Summary!C98</f>
        <v>0</v>
      </c>
      <c r="F309" s="555" t="s">
        <v>440</v>
      </c>
      <c r="G309" s="138" t="s">
        <v>155</v>
      </c>
      <c r="H309" s="376">
        <f ca="1">D315*0.005</f>
        <v>47665.304161050015</v>
      </c>
    </row>
    <row r="310" spans="1:17" outlineLevel="1">
      <c r="A310" s="360"/>
      <c r="G310" s="138" t="s">
        <v>175</v>
      </c>
      <c r="H310" s="376">
        <f ca="1">D315*0.005</f>
        <v>47665.304161050015</v>
      </c>
      <c r="K310" s="363" t="s">
        <v>177</v>
      </c>
      <c r="L310" s="364"/>
      <c r="M310" s="365">
        <f ca="1">D315</f>
        <v>9533060.8322100025</v>
      </c>
    </row>
    <row r="311" spans="1:17" outlineLevel="1">
      <c r="A311" s="360"/>
      <c r="G311" s="381" t="s">
        <v>321</v>
      </c>
      <c r="H311" s="376">
        <f ca="1">D315*0.0025</f>
        <v>23832.652080525007</v>
      </c>
      <c r="K311" s="367" t="s">
        <v>179</v>
      </c>
      <c r="L311" s="368"/>
      <c r="M311" s="369">
        <f>D269+D290</f>
        <v>6984515.2000000002</v>
      </c>
    </row>
    <row r="312" spans="1:17" outlineLevel="1">
      <c r="C312" s="4" t="s">
        <v>425</v>
      </c>
      <c r="D312" s="200">
        <f ca="1">SUMIF(E823:N824,ROUNDUP(D308/12,0),E906:N906)</f>
        <v>635537.38881400018</v>
      </c>
      <c r="G312" s="138" t="s">
        <v>54</v>
      </c>
      <c r="H312" s="376">
        <f ca="1">D315/1000*1.1</f>
        <v>10486.366915431005</v>
      </c>
      <c r="K312" s="140" t="s">
        <v>180</v>
      </c>
      <c r="L312" s="14"/>
      <c r="M312" s="369">
        <f ca="1">H320</f>
        <v>160149.62731805604</v>
      </c>
    </row>
    <row r="313" spans="1:17" outlineLevel="1">
      <c r="C313" s="134" t="s">
        <v>176</v>
      </c>
      <c r="D313" s="361">
        <f ca="1">SUMIF(E823:N824,ROUNDUP(D308/12,0),E906:N906)/(D309+E309)</f>
        <v>15888434.720350005</v>
      </c>
      <c r="E313" s="362"/>
      <c r="F313" s="10"/>
      <c r="G313" s="138" t="s">
        <v>56</v>
      </c>
      <c r="H313" s="376">
        <v>6000</v>
      </c>
      <c r="K313" s="419"/>
      <c r="L313" s="20"/>
      <c r="M313" s="420"/>
    </row>
    <row r="314" spans="1:17" outlineLevel="1">
      <c r="C314" s="137" t="s">
        <v>178</v>
      </c>
      <c r="D314" s="379">
        <v>0.6</v>
      </c>
      <c r="E314" s="163">
        <f>Summary!C97</f>
        <v>0</v>
      </c>
      <c r="F314" s="555" t="s">
        <v>440</v>
      </c>
      <c r="G314" s="138" t="s">
        <v>57</v>
      </c>
      <c r="H314" s="376">
        <v>6000</v>
      </c>
      <c r="K314" s="2"/>
      <c r="L314" s="1"/>
      <c r="M314" s="3"/>
      <c r="Q314" s="366"/>
    </row>
    <row r="315" spans="1:17" outlineLevel="1">
      <c r="C315" s="137" t="s">
        <v>154</v>
      </c>
      <c r="D315" s="370">
        <f ca="1">D313*(D314+E314)</f>
        <v>9533060.8322100025</v>
      </c>
      <c r="E315" s="10"/>
      <c r="F315" s="10"/>
      <c r="G315" s="138" t="s">
        <v>161</v>
      </c>
      <c r="H315" s="376">
        <v>0</v>
      </c>
      <c r="K315" s="371" t="s">
        <v>181</v>
      </c>
      <c r="L315" s="421"/>
      <c r="M315" s="422">
        <f ca="1">M310-M311-M312-M313</f>
        <v>2388396.0048919464</v>
      </c>
      <c r="N315" s="4" t="s">
        <v>330</v>
      </c>
      <c r="Q315" s="366"/>
    </row>
    <row r="316" spans="1:17" outlineLevel="1">
      <c r="C316" s="137" t="s">
        <v>320</v>
      </c>
      <c r="D316" s="378">
        <v>120</v>
      </c>
      <c r="E316" s="10"/>
      <c r="F316" s="10"/>
      <c r="G316" s="138" t="s">
        <v>162</v>
      </c>
      <c r="H316" s="376">
        <v>0</v>
      </c>
      <c r="K316" s="4"/>
      <c r="L316" s="4"/>
      <c r="M316" s="27"/>
      <c r="Q316" s="366"/>
    </row>
    <row r="317" spans="1:17" outlineLevel="1">
      <c r="C317" s="137" t="s">
        <v>159</v>
      </c>
      <c r="D317" s="353">
        <v>4.7500000000000001E-2</v>
      </c>
      <c r="E317" s="163">
        <f>Summary!C62</f>
        <v>0</v>
      </c>
      <c r="F317" s="555" t="s">
        <v>440</v>
      </c>
      <c r="G317" s="138" t="s">
        <v>163</v>
      </c>
      <c r="H317" s="376">
        <v>0</v>
      </c>
      <c r="K317" s="4"/>
      <c r="L317" s="4"/>
      <c r="M317" s="4"/>
      <c r="Q317" s="366"/>
    </row>
    <row r="318" spans="1:17" outlineLevel="1">
      <c r="C318" s="137" t="s">
        <v>160</v>
      </c>
      <c r="D318" s="378">
        <v>30</v>
      </c>
      <c r="E318" s="10"/>
      <c r="F318" s="10"/>
      <c r="G318" s="138" t="s">
        <v>164</v>
      </c>
      <c r="H318" s="376">
        <v>15000</v>
      </c>
      <c r="K318" s="4" t="s">
        <v>428</v>
      </c>
      <c r="L318" s="4"/>
      <c r="M318" s="571">
        <f>D968</f>
        <v>3760892.8</v>
      </c>
      <c r="Q318" s="10"/>
    </row>
    <row r="319" spans="1:17" outlineLevel="1">
      <c r="C319" s="137" t="s">
        <v>319</v>
      </c>
      <c r="D319" s="168">
        <v>0</v>
      </c>
      <c r="E319" s="10"/>
      <c r="F319" s="10"/>
      <c r="G319" s="144" t="s">
        <v>165</v>
      </c>
      <c r="H319" s="376">
        <v>2500</v>
      </c>
      <c r="K319" s="4" t="s">
        <v>429</v>
      </c>
      <c r="L319" s="4"/>
      <c r="M319" s="571">
        <f ca="1">SUMIF(E823:N824,ROUNDUP(D308/12,0)+1,E919:N919)</f>
        <v>71099.753571222624</v>
      </c>
      <c r="Q319" s="10"/>
    </row>
    <row r="320" spans="1:17" outlineLevel="1">
      <c r="C320" s="137" t="s">
        <v>392</v>
      </c>
      <c r="D320" s="547">
        <f ca="1">G$906/D315</f>
        <v>6.6666666666666666E-2</v>
      </c>
      <c r="E320" s="10"/>
      <c r="F320" s="10"/>
      <c r="G320" s="145" t="s">
        <v>166</v>
      </c>
      <c r="H320" s="146">
        <f ca="1">SUM(H308:H319)</f>
        <v>160149.62731805604</v>
      </c>
      <c r="K320" s="4"/>
      <c r="Q320" s="10"/>
    </row>
    <row r="321" spans="2:17" outlineLevel="1">
      <c r="C321" s="142" t="s">
        <v>393</v>
      </c>
      <c r="D321" s="548">
        <f ca="1">G$906/(D315*(D317+E317))</f>
        <v>1.4035087719298245</v>
      </c>
      <c r="E321" s="10"/>
      <c r="F321" s="10"/>
      <c r="G321" s="373" t="s">
        <v>167</v>
      </c>
      <c r="H321" s="148">
        <f ca="1">H320/D315</f>
        <v>1.6799392150834449E-2</v>
      </c>
      <c r="K321" s="4"/>
      <c r="N321" s="10"/>
      <c r="O321" s="10"/>
      <c r="P321" s="10"/>
      <c r="Q321" s="10"/>
    </row>
    <row r="322" spans="2:17" outlineLevel="1">
      <c r="C322" s="4" t="s">
        <v>1</v>
      </c>
      <c r="D322" s="571">
        <f ca="1">-SUMIF(E823:N824,ROUNDUP(D308/12,0),E917:N917)</f>
        <v>572278.35489678686</v>
      </c>
      <c r="I322" s="4"/>
      <c r="J322" s="372"/>
      <c r="K322" s="15"/>
      <c r="N322" s="10"/>
      <c r="O322" s="10"/>
      <c r="P322" s="10"/>
      <c r="Q322" s="10"/>
    </row>
    <row r="323" spans="2:17" outlineLevel="1">
      <c r="C323" s="4" t="s">
        <v>341</v>
      </c>
      <c r="D323" s="418">
        <f>PMT(D317+E317,D318,-1)</f>
        <v>6.3209453946024938E-2</v>
      </c>
      <c r="I323" s="4"/>
      <c r="J323" s="4"/>
      <c r="K323" s="4"/>
      <c r="L323" s="4"/>
      <c r="M323" s="4"/>
    </row>
    <row r="324" spans="2:17" outlineLevel="1"/>
    <row r="326" spans="2:17" ht="18">
      <c r="B326" s="471" t="s">
        <v>251</v>
      </c>
    </row>
    <row r="327" spans="2:17" outlineLevel="1">
      <c r="H327" s="4" t="s">
        <v>1135</v>
      </c>
    </row>
    <row r="328" spans="2:17" outlineLevel="1">
      <c r="C328" s="4" t="s">
        <v>328</v>
      </c>
      <c r="E328" s="168">
        <v>48</v>
      </c>
      <c r="H328" s="4" t="s">
        <v>183</v>
      </c>
      <c r="I328" s="168"/>
    </row>
    <row r="329" spans="2:17" outlineLevel="1">
      <c r="C329" s="4" t="s">
        <v>240</v>
      </c>
      <c r="E329" s="163">
        <v>3.5000000000000003E-2</v>
      </c>
      <c r="F329" s="163">
        <f>+Summary!C51</f>
        <v>0</v>
      </c>
      <c r="G329" s="555" t="s">
        <v>440</v>
      </c>
      <c r="H329" s="4" t="s">
        <v>1136</v>
      </c>
      <c r="I329" s="168"/>
    </row>
    <row r="330" spans="2:17" outlineLevel="1">
      <c r="C330" s="4" t="s">
        <v>303</v>
      </c>
      <c r="E330" s="337">
        <v>0.03</v>
      </c>
    </row>
    <row r="331" spans="2:17" outlineLevel="1">
      <c r="K331" s="4" t="s">
        <v>428</v>
      </c>
      <c r="L331" s="4"/>
      <c r="M331" s="571">
        <f>+M318</f>
        <v>3760892.8</v>
      </c>
    </row>
    <row r="332" spans="2:17" outlineLevel="1">
      <c r="C332" s="4" t="s">
        <v>426</v>
      </c>
      <c r="E332" s="200">
        <f ca="1">SUMIF(E823:N824,ROUNDUP(E328/12,0),E906:N906)</f>
        <v>667847.24859255995</v>
      </c>
      <c r="K332" s="4" t="s">
        <v>430</v>
      </c>
      <c r="L332" s="4"/>
      <c r="M332" s="571">
        <f ca="1">SUMIF(E823:N824,ROUNDUP(E328/12,0),E919:N919)</f>
        <v>71099.753571222624</v>
      </c>
    </row>
    <row r="333" spans="2:17" outlineLevel="1">
      <c r="C333" s="4" t="s">
        <v>331</v>
      </c>
      <c r="E333" s="200">
        <f ca="1">(SUMIF(E823:N824,ROUNDUP(E328/12,0),E906:N906)/(E329+$F$329)*(1-E330))</f>
        <v>18508909.4609938</v>
      </c>
    </row>
    <row r="334" spans="2:17" outlineLevel="1">
      <c r="C334" s="4" t="s">
        <v>560</v>
      </c>
      <c r="E334" s="200">
        <f ca="1">(SUMIF(E823:N824,ROUNDUP(E328/12,0),E906:N906)/(E329+$F$329))</f>
        <v>19081349.959787425</v>
      </c>
    </row>
    <row r="335" spans="2:17" outlineLevel="1"/>
    <row r="336" spans="2:17" outlineLevel="1"/>
    <row r="338" spans="2:21" ht="18">
      <c r="B338" s="836" t="s">
        <v>281</v>
      </c>
    </row>
    <row r="339" spans="2:21" outlineLevel="1">
      <c r="I339"/>
      <c r="J339"/>
      <c r="K339"/>
      <c r="M339" s="5" t="s">
        <v>1127</v>
      </c>
      <c r="N339" s="1076" t="s">
        <v>415</v>
      </c>
    </row>
    <row r="340" spans="2:21" outlineLevel="1">
      <c r="I340"/>
      <c r="J340"/>
      <c r="K340"/>
      <c r="N340" s="5"/>
      <c r="O340" s="1069" t="s">
        <v>1122</v>
      </c>
    </row>
    <row r="341" spans="2:21" outlineLevel="1">
      <c r="C341" s="21" t="s">
        <v>267</v>
      </c>
      <c r="I341"/>
      <c r="J341"/>
      <c r="M341"/>
      <c r="N341" s="5"/>
      <c r="O341" s="1069" t="s">
        <v>1123</v>
      </c>
      <c r="R341" s="5"/>
      <c r="S341" s="5"/>
      <c r="U341" s="959">
        <f>Summary!C83</f>
        <v>0</v>
      </c>
    </row>
    <row r="342" spans="2:21" outlineLevel="1">
      <c r="G342" s="247" t="s">
        <v>388</v>
      </c>
      <c r="H342" s="247"/>
      <c r="I342" s="247"/>
      <c r="J342" s="1066" t="s">
        <v>1119</v>
      </c>
      <c r="K342" s="26" t="s">
        <v>1125</v>
      </c>
      <c r="M342" s="247" t="s">
        <v>1118</v>
      </c>
      <c r="N342" s="247"/>
      <c r="O342" s="247"/>
      <c r="P342" s="1066" t="s">
        <v>1121</v>
      </c>
      <c r="R342" s="26" t="s">
        <v>273</v>
      </c>
      <c r="S342" s="5"/>
      <c r="T342" s="4" t="s">
        <v>917</v>
      </c>
    </row>
    <row r="343" spans="2:21" outlineLevel="1">
      <c r="C343" s="23" t="s">
        <v>268</v>
      </c>
      <c r="D343" s="246" t="s">
        <v>269</v>
      </c>
      <c r="E343" s="4" t="s">
        <v>276</v>
      </c>
      <c r="G343" s="28" t="s">
        <v>275</v>
      </c>
      <c r="H343" s="28" t="s">
        <v>278</v>
      </c>
      <c r="I343" s="5" t="s">
        <v>280</v>
      </c>
      <c r="J343" s="1067" t="s">
        <v>1120</v>
      </c>
      <c r="K343" s="26" t="s">
        <v>183</v>
      </c>
      <c r="M343" s="28" t="s">
        <v>275</v>
      </c>
      <c r="N343" s="28" t="s">
        <v>278</v>
      </c>
      <c r="O343" s="5" t="s">
        <v>280</v>
      </c>
      <c r="P343" s="1067" t="s">
        <v>1120</v>
      </c>
      <c r="R343" s="246" t="s">
        <v>274</v>
      </c>
      <c r="S343" s="5"/>
      <c r="T343" s="4" t="s">
        <v>918</v>
      </c>
      <c r="U343" s="960" t="s">
        <v>440</v>
      </c>
    </row>
    <row r="344" spans="2:21" outlineLevel="1">
      <c r="B344" s="556">
        <f>B129</f>
        <v>1</v>
      </c>
      <c r="C344" s="4" t="str">
        <f>E129</f>
        <v>Studio</v>
      </c>
      <c r="D344" s="243">
        <f>C129</f>
        <v>0</v>
      </c>
      <c r="E344" s="273"/>
      <c r="G344" s="275"/>
      <c r="H344" s="275"/>
      <c r="I344" s="275"/>
      <c r="J344" s="1068">
        <f>IF(D344=0,0,IFERROR(MATCH($D344,$E439:$AB439,0),"Buyouts not completed"))</f>
        <v>0</v>
      </c>
      <c r="K344" s="275"/>
      <c r="M344" s="275"/>
      <c r="N344" s="275"/>
      <c r="O344" s="275"/>
      <c r="P344" s="1068">
        <f>IFERROR(IF(D344=0,0,MATCH($D344,$E594:$AB594,0)),"not leased up in 24 months")</f>
        <v>0</v>
      </c>
      <c r="R344" s="275"/>
      <c r="S344" s="5"/>
      <c r="T344" s="958">
        <f t="shared" ref="T344:T373" si="37">MAX(0,D344-E344-U344)</f>
        <v>0</v>
      </c>
      <c r="U344" s="961">
        <f t="shared" ref="U344:U373" si="38">ROUNDUP(D344*$U$341,0)</f>
        <v>0</v>
      </c>
    </row>
    <row r="345" spans="2:21" outlineLevel="1">
      <c r="B345" s="556">
        <f t="shared" ref="B345:B373" si="39">B130</f>
        <v>2</v>
      </c>
      <c r="C345" s="4" t="str">
        <f t="shared" ref="C345:C373" si="40">E130</f>
        <v xml:space="preserve">1 Bed / 1 Bath </v>
      </c>
      <c r="D345" s="243">
        <f>C130</f>
        <v>0</v>
      </c>
      <c r="E345" s="273"/>
      <c r="G345" s="275"/>
      <c r="H345" s="275"/>
      <c r="I345" s="275"/>
      <c r="J345" s="1068">
        <f t="shared" ref="J345:J373" si="41">IF(D345=0,0,IFERROR(MATCH($D345,$E440:$AB440,0),"Buyouts not completed"))</f>
        <v>0</v>
      </c>
      <c r="K345" s="275"/>
      <c r="M345" s="275"/>
      <c r="N345" s="275"/>
      <c r="O345" s="275"/>
      <c r="P345" s="1068">
        <f t="shared" ref="P345:P373" si="42">IFERROR(IF(D345=0,0,MATCH($D345,$E595:$AB595,0)),"not leased up in 24 months")</f>
        <v>0</v>
      </c>
      <c r="R345" s="275"/>
      <c r="S345" s="5"/>
      <c r="T345" s="958">
        <f t="shared" si="37"/>
        <v>0</v>
      </c>
      <c r="U345" s="961">
        <f t="shared" si="38"/>
        <v>0</v>
      </c>
    </row>
    <row r="346" spans="2:21" outlineLevel="1">
      <c r="B346" s="556">
        <f t="shared" si="39"/>
        <v>3</v>
      </c>
      <c r="C346" s="4" t="str">
        <f t="shared" si="40"/>
        <v xml:space="preserve">1 Bed / 1 Bath </v>
      </c>
      <c r="D346" s="243">
        <f>C131</f>
        <v>0</v>
      </c>
      <c r="E346" s="273"/>
      <c r="G346" s="275"/>
      <c r="H346" s="275"/>
      <c r="I346" s="275"/>
      <c r="J346" s="1068">
        <f t="shared" si="41"/>
        <v>0</v>
      </c>
      <c r="K346" s="275"/>
      <c r="M346" s="275"/>
      <c r="N346" s="275"/>
      <c r="O346" s="275"/>
      <c r="P346" s="1068">
        <f t="shared" si="42"/>
        <v>0</v>
      </c>
      <c r="R346" s="275"/>
      <c r="S346" s="5"/>
      <c r="T346" s="958">
        <f t="shared" si="37"/>
        <v>0</v>
      </c>
      <c r="U346" s="961">
        <f t="shared" si="38"/>
        <v>0</v>
      </c>
    </row>
    <row r="347" spans="2:21" outlineLevel="1">
      <c r="B347" s="556">
        <f t="shared" si="39"/>
        <v>4</v>
      </c>
      <c r="C347" s="4" t="str">
        <f t="shared" si="40"/>
        <v xml:space="preserve">1 Bed / 1 Bath </v>
      </c>
      <c r="D347" s="243">
        <f>C132</f>
        <v>26</v>
      </c>
      <c r="E347" s="273">
        <v>1</v>
      </c>
      <c r="G347" s="275">
        <v>3</v>
      </c>
      <c r="H347" s="275">
        <v>1</v>
      </c>
      <c r="I347" s="275">
        <v>1</v>
      </c>
      <c r="J347" s="1068">
        <f t="shared" si="41"/>
        <v>9</v>
      </c>
      <c r="K347" s="275" t="s">
        <v>1126</v>
      </c>
      <c r="M347" s="275">
        <v>100</v>
      </c>
      <c r="N347" s="275">
        <v>2</v>
      </c>
      <c r="O347" s="275">
        <v>11</v>
      </c>
      <c r="P347" s="1068">
        <f t="shared" si="42"/>
        <v>12</v>
      </c>
      <c r="R347" s="275">
        <v>0</v>
      </c>
      <c r="S347" s="5"/>
      <c r="T347" s="958">
        <f t="shared" si="37"/>
        <v>25</v>
      </c>
      <c r="U347" s="961">
        <f t="shared" si="38"/>
        <v>0</v>
      </c>
    </row>
    <row r="348" spans="2:21" outlineLevel="1">
      <c r="B348" s="556">
        <f t="shared" si="39"/>
        <v>5</v>
      </c>
      <c r="C348" s="4" t="str">
        <f t="shared" si="40"/>
        <v xml:space="preserve">2 Bed / 1 Bath </v>
      </c>
      <c r="D348" s="243">
        <f t="shared" ref="D348:D373" si="43">C133</f>
        <v>0</v>
      </c>
      <c r="E348" s="273"/>
      <c r="G348" s="275"/>
      <c r="H348" s="275"/>
      <c r="I348" s="275"/>
      <c r="J348" s="1068">
        <f t="shared" si="41"/>
        <v>0</v>
      </c>
      <c r="K348" s="275"/>
      <c r="M348" s="275"/>
      <c r="N348" s="275"/>
      <c r="O348" s="275"/>
      <c r="P348" s="1068">
        <f t="shared" si="42"/>
        <v>0</v>
      </c>
      <c r="R348" s="275"/>
      <c r="S348" s="5"/>
      <c r="T348" s="958">
        <f t="shared" si="37"/>
        <v>0</v>
      </c>
      <c r="U348" s="961">
        <f t="shared" si="38"/>
        <v>0</v>
      </c>
    </row>
    <row r="349" spans="2:21" outlineLevel="1">
      <c r="B349" s="556">
        <f t="shared" si="39"/>
        <v>6</v>
      </c>
      <c r="C349" s="4" t="str">
        <f t="shared" si="40"/>
        <v xml:space="preserve">2 Bed / 1 Bath </v>
      </c>
      <c r="D349" s="243">
        <f t="shared" si="43"/>
        <v>0</v>
      </c>
      <c r="E349" s="273"/>
      <c r="G349" s="275"/>
      <c r="H349" s="275"/>
      <c r="I349" s="275"/>
      <c r="J349" s="1068">
        <f t="shared" si="41"/>
        <v>0</v>
      </c>
      <c r="K349" s="275"/>
      <c r="M349" s="275"/>
      <c r="N349" s="275"/>
      <c r="O349" s="275"/>
      <c r="P349" s="1068">
        <f t="shared" si="42"/>
        <v>0</v>
      </c>
      <c r="R349" s="275"/>
      <c r="S349" s="5"/>
      <c r="T349" s="958">
        <f t="shared" si="37"/>
        <v>0</v>
      </c>
      <c r="U349" s="961">
        <f t="shared" si="38"/>
        <v>0</v>
      </c>
    </row>
    <row r="350" spans="2:21" outlineLevel="1">
      <c r="B350" s="556">
        <f t="shared" si="39"/>
        <v>7</v>
      </c>
      <c r="C350" s="4" t="str">
        <f t="shared" si="40"/>
        <v xml:space="preserve">2 Bed / 1 Bath </v>
      </c>
      <c r="D350" s="243">
        <f t="shared" si="43"/>
        <v>0</v>
      </c>
      <c r="E350" s="273"/>
      <c r="G350" s="275"/>
      <c r="H350" s="275"/>
      <c r="I350" s="275"/>
      <c r="J350" s="1068">
        <f t="shared" si="41"/>
        <v>0</v>
      </c>
      <c r="K350" s="275"/>
      <c r="M350" s="275"/>
      <c r="N350" s="275"/>
      <c r="O350" s="275"/>
      <c r="P350" s="1068">
        <f t="shared" si="42"/>
        <v>0</v>
      </c>
      <c r="R350" s="275"/>
      <c r="S350" s="5"/>
      <c r="T350" s="958">
        <f t="shared" si="37"/>
        <v>0</v>
      </c>
      <c r="U350" s="961">
        <f t="shared" si="38"/>
        <v>0</v>
      </c>
    </row>
    <row r="351" spans="2:21" outlineLevel="1">
      <c r="B351" s="556">
        <f t="shared" si="39"/>
        <v>8</v>
      </c>
      <c r="C351" s="4" t="str">
        <f t="shared" si="40"/>
        <v xml:space="preserve">2 Bed / 2 Bath </v>
      </c>
      <c r="D351" s="243">
        <f t="shared" si="43"/>
        <v>0</v>
      </c>
      <c r="E351" s="273"/>
      <c r="G351" s="275"/>
      <c r="H351" s="275"/>
      <c r="I351" s="275"/>
      <c r="J351" s="1068">
        <f t="shared" si="41"/>
        <v>0</v>
      </c>
      <c r="K351" s="275" t="s">
        <v>1124</v>
      </c>
      <c r="M351" s="275">
        <v>2</v>
      </c>
      <c r="N351" s="275">
        <v>3</v>
      </c>
      <c r="O351" s="275">
        <v>11</v>
      </c>
      <c r="P351" s="1068">
        <f t="shared" si="42"/>
        <v>0</v>
      </c>
      <c r="R351" s="275"/>
      <c r="S351" s="5"/>
      <c r="T351" s="958">
        <f t="shared" si="37"/>
        <v>0</v>
      </c>
      <c r="U351" s="961">
        <f t="shared" si="38"/>
        <v>0</v>
      </c>
    </row>
    <row r="352" spans="2:21" outlineLevel="1">
      <c r="B352" s="556">
        <f t="shared" si="39"/>
        <v>9</v>
      </c>
      <c r="C352" s="4" t="str">
        <f t="shared" si="40"/>
        <v>2 Bed / 1 Bath + Den</v>
      </c>
      <c r="D352" s="243">
        <f t="shared" si="43"/>
        <v>0</v>
      </c>
      <c r="E352" s="273"/>
      <c r="G352" s="275"/>
      <c r="H352" s="275"/>
      <c r="I352" s="275"/>
      <c r="J352" s="1068">
        <f t="shared" si="41"/>
        <v>0</v>
      </c>
      <c r="K352" s="275"/>
      <c r="M352" s="275"/>
      <c r="N352" s="275"/>
      <c r="O352" s="275"/>
      <c r="P352" s="1068">
        <f t="shared" si="42"/>
        <v>0</v>
      </c>
      <c r="R352" s="275"/>
      <c r="S352" s="5"/>
      <c r="T352" s="958">
        <f t="shared" si="37"/>
        <v>0</v>
      </c>
      <c r="U352" s="961">
        <f t="shared" si="38"/>
        <v>0</v>
      </c>
    </row>
    <row r="353" spans="2:21" outlineLevel="1">
      <c r="B353" s="556">
        <f t="shared" si="39"/>
        <v>10</v>
      </c>
      <c r="C353" s="4" t="str">
        <f t="shared" si="40"/>
        <v xml:space="preserve">2 Bed / 2 Bath </v>
      </c>
      <c r="D353" s="243">
        <f t="shared" si="43"/>
        <v>0</v>
      </c>
      <c r="E353" s="273"/>
      <c r="G353" s="275"/>
      <c r="H353" s="275"/>
      <c r="I353" s="275"/>
      <c r="J353" s="1068">
        <f t="shared" si="41"/>
        <v>0</v>
      </c>
      <c r="K353" s="275"/>
      <c r="M353" s="275"/>
      <c r="N353" s="275"/>
      <c r="O353" s="275"/>
      <c r="P353" s="1068">
        <f t="shared" si="42"/>
        <v>0</v>
      </c>
      <c r="R353" s="275"/>
      <c r="S353" s="5"/>
      <c r="T353" s="958">
        <f t="shared" si="37"/>
        <v>0</v>
      </c>
      <c r="U353" s="961">
        <f t="shared" si="38"/>
        <v>0</v>
      </c>
    </row>
    <row r="354" spans="2:21" outlineLevel="1">
      <c r="B354" s="556">
        <f t="shared" si="39"/>
        <v>11</v>
      </c>
      <c r="C354" s="4" t="str">
        <f t="shared" si="40"/>
        <v xml:space="preserve">2 Bed / 1.5 Bath </v>
      </c>
      <c r="D354" s="243">
        <f t="shared" si="43"/>
        <v>0</v>
      </c>
      <c r="E354" s="273"/>
      <c r="G354" s="275"/>
      <c r="H354" s="275"/>
      <c r="I354" s="275"/>
      <c r="J354" s="1068">
        <f t="shared" si="41"/>
        <v>0</v>
      </c>
      <c r="K354" s="275"/>
      <c r="M354" s="275"/>
      <c r="N354" s="275"/>
      <c r="O354" s="275"/>
      <c r="P354" s="1068">
        <f t="shared" si="42"/>
        <v>0</v>
      </c>
      <c r="R354" s="275"/>
      <c r="S354" s="5"/>
      <c r="T354" s="958">
        <f t="shared" si="37"/>
        <v>0</v>
      </c>
      <c r="U354" s="961">
        <f t="shared" si="38"/>
        <v>0</v>
      </c>
    </row>
    <row r="355" spans="2:21" outlineLevel="1">
      <c r="B355" s="556">
        <f t="shared" si="39"/>
        <v>12</v>
      </c>
      <c r="C355" s="4" t="str">
        <f t="shared" si="40"/>
        <v xml:space="preserve">3 Bed / 2 Bath </v>
      </c>
      <c r="D355" s="243">
        <f t="shared" si="43"/>
        <v>0</v>
      </c>
      <c r="E355" s="273"/>
      <c r="G355" s="275"/>
      <c r="H355" s="275"/>
      <c r="I355" s="275"/>
      <c r="J355" s="1068">
        <f t="shared" si="41"/>
        <v>0</v>
      </c>
      <c r="K355" s="275"/>
      <c r="M355" s="275"/>
      <c r="N355" s="275"/>
      <c r="O355" s="275"/>
      <c r="P355" s="1068">
        <f t="shared" si="42"/>
        <v>0</v>
      </c>
      <c r="R355" s="275"/>
      <c r="S355" s="5"/>
      <c r="T355" s="958">
        <f t="shared" si="37"/>
        <v>0</v>
      </c>
      <c r="U355" s="961">
        <f t="shared" si="38"/>
        <v>0</v>
      </c>
    </row>
    <row r="356" spans="2:21" outlineLevel="1">
      <c r="B356" s="556">
        <f t="shared" si="39"/>
        <v>13</v>
      </c>
      <c r="C356" s="4" t="str">
        <f t="shared" si="40"/>
        <v>3 Bed / 2 Bath House</v>
      </c>
      <c r="D356" s="243">
        <f t="shared" si="43"/>
        <v>0</v>
      </c>
      <c r="E356" s="273"/>
      <c r="G356" s="275"/>
      <c r="H356" s="275"/>
      <c r="I356" s="275"/>
      <c r="J356" s="1068">
        <f t="shared" si="41"/>
        <v>0</v>
      </c>
      <c r="K356" s="275"/>
      <c r="M356" s="275"/>
      <c r="N356" s="275"/>
      <c r="O356" s="275"/>
      <c r="P356" s="1068">
        <f t="shared" si="42"/>
        <v>0</v>
      </c>
      <c r="R356" s="275"/>
      <c r="S356" s="5"/>
      <c r="T356" s="958">
        <f t="shared" si="37"/>
        <v>0</v>
      </c>
      <c r="U356" s="961">
        <f t="shared" si="38"/>
        <v>0</v>
      </c>
    </row>
    <row r="357" spans="2:21" outlineLevel="1">
      <c r="B357" s="556">
        <f t="shared" si="39"/>
        <v>14</v>
      </c>
      <c r="C357" s="4" t="str">
        <f t="shared" si="40"/>
        <v xml:space="preserve">3 Bed / 2 Bath </v>
      </c>
      <c r="D357" s="243">
        <f t="shared" si="43"/>
        <v>0</v>
      </c>
      <c r="E357" s="273"/>
      <c r="G357" s="275"/>
      <c r="H357" s="275"/>
      <c r="I357" s="275"/>
      <c r="J357" s="1068">
        <f t="shared" si="41"/>
        <v>0</v>
      </c>
      <c r="K357" s="275"/>
      <c r="M357" s="275"/>
      <c r="N357" s="275"/>
      <c r="O357" s="275"/>
      <c r="P357" s="1068">
        <f t="shared" si="42"/>
        <v>0</v>
      </c>
      <c r="R357" s="275"/>
      <c r="S357" s="5"/>
      <c r="T357" s="958">
        <f t="shared" si="37"/>
        <v>0</v>
      </c>
      <c r="U357" s="961">
        <f t="shared" si="38"/>
        <v>0</v>
      </c>
    </row>
    <row r="358" spans="2:21" outlineLevel="1">
      <c r="B358" s="556">
        <f t="shared" si="39"/>
        <v>15</v>
      </c>
      <c r="C358" s="4" t="str">
        <f t="shared" si="40"/>
        <v xml:space="preserve">1 Bed / 1 Bath </v>
      </c>
      <c r="D358" s="243">
        <f t="shared" si="43"/>
        <v>0</v>
      </c>
      <c r="E358" s="273"/>
      <c r="G358" s="275"/>
      <c r="H358" s="275"/>
      <c r="I358" s="275"/>
      <c r="J358" s="1068">
        <f t="shared" si="41"/>
        <v>0</v>
      </c>
      <c r="K358" s="275"/>
      <c r="M358" s="275"/>
      <c r="N358" s="275"/>
      <c r="O358" s="275"/>
      <c r="P358" s="1068">
        <f t="shared" si="42"/>
        <v>0</v>
      </c>
      <c r="R358" s="275"/>
      <c r="S358" s="5"/>
      <c r="T358" s="958">
        <f t="shared" si="37"/>
        <v>0</v>
      </c>
      <c r="U358" s="961">
        <f t="shared" si="38"/>
        <v>0</v>
      </c>
    </row>
    <row r="359" spans="2:21" outlineLevel="1">
      <c r="B359" s="556">
        <f t="shared" si="39"/>
        <v>16</v>
      </c>
      <c r="C359" s="4" t="str">
        <f t="shared" si="40"/>
        <v xml:space="preserve">2 Bed / 2 Bath </v>
      </c>
      <c r="D359" s="243">
        <f t="shared" si="43"/>
        <v>0</v>
      </c>
      <c r="E359" s="273"/>
      <c r="G359" s="275"/>
      <c r="H359" s="275"/>
      <c r="I359" s="275"/>
      <c r="J359" s="1068">
        <f t="shared" si="41"/>
        <v>0</v>
      </c>
      <c r="K359" s="275"/>
      <c r="M359" s="275"/>
      <c r="N359" s="275"/>
      <c r="O359" s="275"/>
      <c r="P359" s="1068">
        <f t="shared" si="42"/>
        <v>0</v>
      </c>
      <c r="R359" s="275"/>
      <c r="S359" s="5"/>
      <c r="T359" s="958">
        <f t="shared" si="37"/>
        <v>0</v>
      </c>
      <c r="U359" s="961">
        <f t="shared" si="38"/>
        <v>0</v>
      </c>
    </row>
    <row r="360" spans="2:21" outlineLevel="1">
      <c r="B360" s="556">
        <f t="shared" si="39"/>
        <v>17</v>
      </c>
      <c r="C360" s="4" t="str">
        <f t="shared" si="40"/>
        <v xml:space="preserve">4 Bed / 2 Bath Penthouse </v>
      </c>
      <c r="D360" s="243">
        <f t="shared" si="43"/>
        <v>0</v>
      </c>
      <c r="E360" s="273"/>
      <c r="G360" s="275"/>
      <c r="H360" s="275"/>
      <c r="I360" s="275"/>
      <c r="J360" s="1068">
        <f t="shared" si="41"/>
        <v>0</v>
      </c>
      <c r="K360" s="275"/>
      <c r="M360" s="275"/>
      <c r="N360" s="275"/>
      <c r="O360" s="275"/>
      <c r="P360" s="1068">
        <f t="shared" si="42"/>
        <v>0</v>
      </c>
      <c r="R360" s="275"/>
      <c r="S360" s="5"/>
      <c r="T360" s="958">
        <f t="shared" si="37"/>
        <v>0</v>
      </c>
      <c r="U360" s="961">
        <f t="shared" si="38"/>
        <v>0</v>
      </c>
    </row>
    <row r="361" spans="2:21" outlineLevel="1">
      <c r="B361" s="556">
        <f t="shared" si="39"/>
        <v>18</v>
      </c>
      <c r="C361" s="4" t="str">
        <f t="shared" si="40"/>
        <v xml:space="preserve">2 Bed / 2 Bath </v>
      </c>
      <c r="D361" s="243">
        <f t="shared" si="43"/>
        <v>0</v>
      </c>
      <c r="E361" s="273"/>
      <c r="G361" s="275"/>
      <c r="H361" s="275"/>
      <c r="I361" s="275"/>
      <c r="J361" s="1068">
        <f t="shared" si="41"/>
        <v>0</v>
      </c>
      <c r="K361" s="275"/>
      <c r="M361" s="275"/>
      <c r="N361" s="275"/>
      <c r="O361" s="275"/>
      <c r="P361" s="1068">
        <f t="shared" si="42"/>
        <v>0</v>
      </c>
      <c r="R361" s="275"/>
      <c r="S361" s="5"/>
      <c r="T361" s="958">
        <f t="shared" si="37"/>
        <v>0</v>
      </c>
      <c r="U361" s="961">
        <f t="shared" si="38"/>
        <v>0</v>
      </c>
    </row>
    <row r="362" spans="2:21" outlineLevel="1">
      <c r="B362" s="556">
        <f t="shared" si="39"/>
        <v>19</v>
      </c>
      <c r="C362" s="4">
        <f t="shared" si="40"/>
        <v>0</v>
      </c>
      <c r="D362" s="243">
        <f t="shared" si="43"/>
        <v>0</v>
      </c>
      <c r="E362" s="273"/>
      <c r="G362" s="275"/>
      <c r="H362" s="275"/>
      <c r="I362" s="275"/>
      <c r="J362" s="1068">
        <f t="shared" si="41"/>
        <v>0</v>
      </c>
      <c r="K362" s="275"/>
      <c r="M362" s="275"/>
      <c r="N362" s="275"/>
      <c r="O362" s="275"/>
      <c r="P362" s="1068">
        <f t="shared" si="42"/>
        <v>0</v>
      </c>
      <c r="R362" s="275"/>
      <c r="S362" s="5"/>
      <c r="T362" s="958">
        <f t="shared" si="37"/>
        <v>0</v>
      </c>
      <c r="U362" s="961">
        <f t="shared" si="38"/>
        <v>0</v>
      </c>
    </row>
    <row r="363" spans="2:21" outlineLevel="1">
      <c r="B363" s="556">
        <f t="shared" si="39"/>
        <v>20</v>
      </c>
      <c r="C363" s="4">
        <f t="shared" si="40"/>
        <v>0</v>
      </c>
      <c r="D363" s="243">
        <f t="shared" si="43"/>
        <v>0</v>
      </c>
      <c r="E363" s="273"/>
      <c r="G363" s="275"/>
      <c r="H363" s="275"/>
      <c r="I363" s="275"/>
      <c r="J363" s="1068">
        <f t="shared" si="41"/>
        <v>0</v>
      </c>
      <c r="K363" s="275"/>
      <c r="M363" s="275"/>
      <c r="N363" s="275"/>
      <c r="O363" s="275"/>
      <c r="P363" s="1068">
        <f t="shared" si="42"/>
        <v>0</v>
      </c>
      <c r="R363" s="275"/>
      <c r="S363" s="5"/>
      <c r="T363" s="958">
        <f t="shared" si="37"/>
        <v>0</v>
      </c>
      <c r="U363" s="961">
        <f t="shared" si="38"/>
        <v>0</v>
      </c>
    </row>
    <row r="364" spans="2:21" outlineLevel="1">
      <c r="B364" s="556">
        <f t="shared" si="39"/>
        <v>21</v>
      </c>
      <c r="C364" s="4">
        <f t="shared" si="40"/>
        <v>0</v>
      </c>
      <c r="D364" s="243">
        <f t="shared" si="43"/>
        <v>0</v>
      </c>
      <c r="E364" s="273"/>
      <c r="G364" s="275"/>
      <c r="H364" s="275"/>
      <c r="I364" s="275"/>
      <c r="J364" s="1068">
        <f t="shared" si="41"/>
        <v>0</v>
      </c>
      <c r="K364" s="275"/>
      <c r="M364" s="275"/>
      <c r="N364" s="275"/>
      <c r="O364" s="275"/>
      <c r="P364" s="1068">
        <f t="shared" si="42"/>
        <v>0</v>
      </c>
      <c r="R364" s="275"/>
      <c r="S364" s="5"/>
      <c r="T364" s="958">
        <f t="shared" si="37"/>
        <v>0</v>
      </c>
      <c r="U364" s="961">
        <f t="shared" si="38"/>
        <v>0</v>
      </c>
    </row>
    <row r="365" spans="2:21" outlineLevel="1">
      <c r="B365" s="556">
        <f t="shared" si="39"/>
        <v>22</v>
      </c>
      <c r="C365" s="4">
        <f t="shared" si="40"/>
        <v>0</v>
      </c>
      <c r="D365" s="243">
        <f t="shared" si="43"/>
        <v>0</v>
      </c>
      <c r="E365" s="273"/>
      <c r="G365" s="275"/>
      <c r="H365" s="275"/>
      <c r="I365" s="275"/>
      <c r="J365" s="1068">
        <f t="shared" si="41"/>
        <v>0</v>
      </c>
      <c r="K365" s="275"/>
      <c r="M365" s="275"/>
      <c r="N365" s="275"/>
      <c r="O365" s="275"/>
      <c r="P365" s="1068">
        <f t="shared" si="42"/>
        <v>0</v>
      </c>
      <c r="R365" s="275"/>
      <c r="S365" s="5"/>
      <c r="T365" s="958">
        <f t="shared" si="37"/>
        <v>0</v>
      </c>
      <c r="U365" s="961">
        <f t="shared" si="38"/>
        <v>0</v>
      </c>
    </row>
    <row r="366" spans="2:21" outlineLevel="1">
      <c r="B366" s="556">
        <f t="shared" si="39"/>
        <v>23</v>
      </c>
      <c r="C366" s="4">
        <f t="shared" si="40"/>
        <v>0</v>
      </c>
      <c r="D366" s="243">
        <f t="shared" si="43"/>
        <v>0</v>
      </c>
      <c r="E366" s="273"/>
      <c r="G366" s="275"/>
      <c r="H366" s="275"/>
      <c r="I366" s="275"/>
      <c r="J366" s="1068">
        <f t="shared" si="41"/>
        <v>0</v>
      </c>
      <c r="K366" s="275"/>
      <c r="M366" s="275"/>
      <c r="N366" s="275"/>
      <c r="O366" s="275"/>
      <c r="P366" s="1068">
        <f t="shared" si="42"/>
        <v>0</v>
      </c>
      <c r="R366" s="275"/>
      <c r="S366" s="5"/>
      <c r="T366" s="958">
        <f t="shared" si="37"/>
        <v>0</v>
      </c>
      <c r="U366" s="961">
        <f t="shared" si="38"/>
        <v>0</v>
      </c>
    </row>
    <row r="367" spans="2:21" outlineLevel="1">
      <c r="B367" s="556">
        <f t="shared" si="39"/>
        <v>24</v>
      </c>
      <c r="C367" s="4">
        <f t="shared" si="40"/>
        <v>0</v>
      </c>
      <c r="D367" s="243">
        <f t="shared" si="43"/>
        <v>0</v>
      </c>
      <c r="E367" s="273"/>
      <c r="G367" s="275"/>
      <c r="H367" s="275"/>
      <c r="I367" s="275"/>
      <c r="J367" s="1068">
        <f t="shared" si="41"/>
        <v>0</v>
      </c>
      <c r="K367" s="275"/>
      <c r="M367" s="275"/>
      <c r="N367" s="275"/>
      <c r="O367" s="275"/>
      <c r="P367" s="1068">
        <f t="shared" si="42"/>
        <v>0</v>
      </c>
      <c r="R367" s="275"/>
      <c r="S367" s="5"/>
      <c r="T367" s="958">
        <f t="shared" si="37"/>
        <v>0</v>
      </c>
      <c r="U367" s="961">
        <f t="shared" si="38"/>
        <v>0</v>
      </c>
    </row>
    <row r="368" spans="2:21" outlineLevel="1">
      <c r="B368" s="556">
        <f t="shared" si="39"/>
        <v>25</v>
      </c>
      <c r="C368" s="4">
        <f t="shared" si="40"/>
        <v>0</v>
      </c>
      <c r="D368" s="243">
        <f t="shared" si="43"/>
        <v>0</v>
      </c>
      <c r="E368" s="273"/>
      <c r="G368" s="275"/>
      <c r="H368" s="275"/>
      <c r="I368" s="275"/>
      <c r="J368" s="1068">
        <f t="shared" si="41"/>
        <v>0</v>
      </c>
      <c r="K368" s="275"/>
      <c r="M368" s="275"/>
      <c r="N368" s="275"/>
      <c r="O368" s="275"/>
      <c r="P368" s="1068">
        <f t="shared" si="42"/>
        <v>0</v>
      </c>
      <c r="R368" s="275"/>
      <c r="S368" s="5"/>
      <c r="T368" s="958">
        <f t="shared" si="37"/>
        <v>0</v>
      </c>
      <c r="U368" s="961">
        <f t="shared" si="38"/>
        <v>0</v>
      </c>
    </row>
    <row r="369" spans="2:28" outlineLevel="1">
      <c r="B369" s="556">
        <f t="shared" si="39"/>
        <v>26</v>
      </c>
      <c r="C369" s="4">
        <f t="shared" si="40"/>
        <v>0</v>
      </c>
      <c r="D369" s="243">
        <f t="shared" si="43"/>
        <v>0</v>
      </c>
      <c r="E369" s="273"/>
      <c r="G369" s="275"/>
      <c r="H369" s="275"/>
      <c r="I369" s="275"/>
      <c r="J369" s="1068">
        <f t="shared" si="41"/>
        <v>0</v>
      </c>
      <c r="K369" s="275"/>
      <c r="M369" s="275"/>
      <c r="N369" s="275"/>
      <c r="O369" s="275"/>
      <c r="P369" s="1068">
        <f t="shared" si="42"/>
        <v>0</v>
      </c>
      <c r="R369" s="275"/>
      <c r="S369" s="5"/>
      <c r="T369" s="958">
        <f t="shared" si="37"/>
        <v>0</v>
      </c>
      <c r="U369" s="961">
        <f t="shared" si="38"/>
        <v>0</v>
      </c>
    </row>
    <row r="370" spans="2:28" outlineLevel="1">
      <c r="B370" s="556">
        <f t="shared" si="39"/>
        <v>27</v>
      </c>
      <c r="C370" s="4">
        <f t="shared" si="40"/>
        <v>0</v>
      </c>
      <c r="D370" s="243">
        <f t="shared" si="43"/>
        <v>0</v>
      </c>
      <c r="E370" s="273"/>
      <c r="G370" s="275"/>
      <c r="H370" s="275"/>
      <c r="I370" s="275"/>
      <c r="J370" s="1068">
        <f t="shared" si="41"/>
        <v>0</v>
      </c>
      <c r="K370" s="275"/>
      <c r="M370" s="275"/>
      <c r="N370" s="275"/>
      <c r="O370" s="275"/>
      <c r="P370" s="1068">
        <f t="shared" si="42"/>
        <v>0</v>
      </c>
      <c r="R370" s="275"/>
      <c r="S370" s="5"/>
      <c r="T370" s="958">
        <f t="shared" si="37"/>
        <v>0</v>
      </c>
      <c r="U370" s="961">
        <f t="shared" si="38"/>
        <v>0</v>
      </c>
    </row>
    <row r="371" spans="2:28" outlineLevel="1">
      <c r="B371" s="556">
        <f t="shared" si="39"/>
        <v>28</v>
      </c>
      <c r="C371" s="4">
        <f t="shared" si="40"/>
        <v>0</v>
      </c>
      <c r="D371" s="243">
        <f t="shared" si="43"/>
        <v>0</v>
      </c>
      <c r="E371" s="273"/>
      <c r="G371" s="275"/>
      <c r="H371" s="275"/>
      <c r="I371" s="275"/>
      <c r="J371" s="1068">
        <f t="shared" si="41"/>
        <v>0</v>
      </c>
      <c r="K371" s="275"/>
      <c r="M371" s="275"/>
      <c r="N371" s="275"/>
      <c r="O371" s="275"/>
      <c r="P371" s="1068">
        <f t="shared" si="42"/>
        <v>0</v>
      </c>
      <c r="R371" s="275"/>
      <c r="S371" s="5"/>
      <c r="T371" s="958">
        <f t="shared" si="37"/>
        <v>0</v>
      </c>
      <c r="U371" s="961">
        <f t="shared" si="38"/>
        <v>0</v>
      </c>
    </row>
    <row r="372" spans="2:28" outlineLevel="1">
      <c r="B372" s="556">
        <f t="shared" si="39"/>
        <v>29</v>
      </c>
      <c r="C372" s="4">
        <f t="shared" si="40"/>
        <v>0</v>
      </c>
      <c r="D372" s="243">
        <f t="shared" si="43"/>
        <v>0</v>
      </c>
      <c r="E372" s="273"/>
      <c r="G372" s="275"/>
      <c r="H372" s="275"/>
      <c r="I372" s="275"/>
      <c r="J372" s="1068">
        <f t="shared" si="41"/>
        <v>0</v>
      </c>
      <c r="K372" s="275"/>
      <c r="M372" s="275"/>
      <c r="N372" s="275"/>
      <c r="O372" s="275"/>
      <c r="P372" s="1068">
        <f t="shared" si="42"/>
        <v>0</v>
      </c>
      <c r="R372" s="275"/>
      <c r="S372" s="5"/>
      <c r="T372" s="958">
        <f t="shared" si="37"/>
        <v>0</v>
      </c>
      <c r="U372" s="961">
        <f t="shared" si="38"/>
        <v>0</v>
      </c>
    </row>
    <row r="373" spans="2:28" outlineLevel="1">
      <c r="B373" s="556">
        <f t="shared" si="39"/>
        <v>30</v>
      </c>
      <c r="C373" s="4">
        <f t="shared" si="40"/>
        <v>0</v>
      </c>
      <c r="D373" s="243">
        <f t="shared" si="43"/>
        <v>0</v>
      </c>
      <c r="E373" s="273"/>
      <c r="G373" s="275"/>
      <c r="H373" s="275"/>
      <c r="I373" s="275"/>
      <c r="J373" s="1068">
        <f t="shared" si="41"/>
        <v>0</v>
      </c>
      <c r="K373" s="275"/>
      <c r="M373" s="275"/>
      <c r="N373" s="275"/>
      <c r="O373" s="275"/>
      <c r="P373" s="1068">
        <f t="shared" si="42"/>
        <v>0</v>
      </c>
      <c r="R373" s="275"/>
      <c r="S373" s="5"/>
      <c r="T373" s="958">
        <f t="shared" si="37"/>
        <v>0</v>
      </c>
      <c r="U373" s="961">
        <f t="shared" si="38"/>
        <v>0</v>
      </c>
    </row>
    <row r="374" spans="2:28" outlineLevel="1">
      <c r="B374" s="555"/>
    </row>
    <row r="375" spans="2:28" outlineLevel="1">
      <c r="D375" s="4" t="s">
        <v>187</v>
      </c>
      <c r="E375" s="250">
        <v>1</v>
      </c>
      <c r="F375" s="250">
        <f>E375+1</f>
        <v>2</v>
      </c>
      <c r="G375" s="250">
        <f t="shared" ref="G375:AB375" si="44">F375+1</f>
        <v>3</v>
      </c>
      <c r="H375" s="250">
        <f t="shared" si="44"/>
        <v>4</v>
      </c>
      <c r="I375" s="250">
        <f t="shared" si="44"/>
        <v>5</v>
      </c>
      <c r="J375" s="250">
        <f t="shared" si="44"/>
        <v>6</v>
      </c>
      <c r="K375" s="250">
        <f t="shared" si="44"/>
        <v>7</v>
      </c>
      <c r="L375" s="250">
        <f t="shared" si="44"/>
        <v>8</v>
      </c>
      <c r="M375" s="250">
        <f t="shared" si="44"/>
        <v>9</v>
      </c>
      <c r="N375" s="250">
        <f t="shared" si="44"/>
        <v>10</v>
      </c>
      <c r="O375" s="250">
        <f t="shared" si="44"/>
        <v>11</v>
      </c>
      <c r="P375" s="250">
        <f t="shared" si="44"/>
        <v>12</v>
      </c>
      <c r="Q375" s="250">
        <f t="shared" si="44"/>
        <v>13</v>
      </c>
      <c r="R375" s="250">
        <f t="shared" si="44"/>
        <v>14</v>
      </c>
      <c r="S375" s="250">
        <f t="shared" si="44"/>
        <v>15</v>
      </c>
      <c r="T375" s="250">
        <f t="shared" si="44"/>
        <v>16</v>
      </c>
      <c r="U375" s="250">
        <f t="shared" si="44"/>
        <v>17</v>
      </c>
      <c r="V375" s="250">
        <f t="shared" si="44"/>
        <v>18</v>
      </c>
      <c r="W375" s="250">
        <f t="shared" si="44"/>
        <v>19</v>
      </c>
      <c r="X375" s="250">
        <f t="shared" si="44"/>
        <v>20</v>
      </c>
      <c r="Y375" s="250">
        <f t="shared" si="44"/>
        <v>21</v>
      </c>
      <c r="Z375" s="250">
        <f t="shared" si="44"/>
        <v>22</v>
      </c>
      <c r="AA375" s="250">
        <f t="shared" si="44"/>
        <v>23</v>
      </c>
      <c r="AB375" s="250">
        <f t="shared" si="44"/>
        <v>24</v>
      </c>
    </row>
    <row r="376" spans="2:28" outlineLevel="1">
      <c r="C376" s="21" t="s">
        <v>290</v>
      </c>
    </row>
    <row r="377" spans="2:28" outlineLevel="1">
      <c r="B377" s="556">
        <f>B344</f>
        <v>1</v>
      </c>
      <c r="C377" s="248" t="str">
        <f>C344</f>
        <v>Studio</v>
      </c>
      <c r="D377" s="248">
        <v>1</v>
      </c>
      <c r="E377" s="248">
        <f t="array" ref="E377:AB377">IFERROR(--(MOD(E$375:AB$375,H344)=0),0)</f>
        <v>0</v>
      </c>
      <c r="F377" s="248">
        <v>0</v>
      </c>
      <c r="G377" s="248">
        <v>0</v>
      </c>
      <c r="H377" s="248">
        <v>0</v>
      </c>
      <c r="I377" s="248">
        <v>0</v>
      </c>
      <c r="J377" s="249">
        <v>0</v>
      </c>
      <c r="K377" s="249">
        <v>0</v>
      </c>
      <c r="L377" s="249">
        <v>0</v>
      </c>
      <c r="M377" s="249">
        <v>0</v>
      </c>
      <c r="N377" s="248">
        <v>0</v>
      </c>
      <c r="O377" s="248">
        <v>0</v>
      </c>
      <c r="P377" s="248">
        <v>0</v>
      </c>
      <c r="Q377" s="248">
        <v>0</v>
      </c>
      <c r="R377" s="248">
        <v>0</v>
      </c>
      <c r="S377" s="248">
        <v>0</v>
      </c>
      <c r="T377" s="248">
        <v>0</v>
      </c>
      <c r="U377" s="248">
        <v>0</v>
      </c>
      <c r="V377" s="248">
        <v>0</v>
      </c>
      <c r="W377" s="248">
        <v>0</v>
      </c>
      <c r="X377" s="248">
        <v>0</v>
      </c>
      <c r="Y377" s="248">
        <v>0</v>
      </c>
      <c r="Z377" s="248">
        <v>0</v>
      </c>
      <c r="AA377" s="248">
        <v>0</v>
      </c>
      <c r="AB377" s="248">
        <v>0</v>
      </c>
    </row>
    <row r="378" spans="2:28" outlineLevel="1">
      <c r="B378" s="556">
        <f t="shared" ref="B378:C393" si="45">B345</f>
        <v>2</v>
      </c>
      <c r="C378" s="248" t="str">
        <f t="shared" si="45"/>
        <v xml:space="preserve">1 Bed / 1 Bath </v>
      </c>
      <c r="D378" s="248">
        <v>1</v>
      </c>
      <c r="E378" s="248">
        <f t="array" ref="E378:AB378">IFERROR(--(MOD(E$375:AB$375,H345)=0),0)</f>
        <v>0</v>
      </c>
      <c r="F378" s="248">
        <v>0</v>
      </c>
      <c r="G378" s="248">
        <v>0</v>
      </c>
      <c r="H378" s="248">
        <v>0</v>
      </c>
      <c r="I378" s="248">
        <v>0</v>
      </c>
      <c r="J378" s="249">
        <v>0</v>
      </c>
      <c r="K378" s="249">
        <v>0</v>
      </c>
      <c r="L378" s="249">
        <v>0</v>
      </c>
      <c r="M378" s="249">
        <v>0</v>
      </c>
      <c r="N378" s="248">
        <v>0</v>
      </c>
      <c r="O378" s="248">
        <v>0</v>
      </c>
      <c r="P378" s="248">
        <v>0</v>
      </c>
      <c r="Q378" s="248">
        <v>0</v>
      </c>
      <c r="R378" s="248">
        <v>0</v>
      </c>
      <c r="S378" s="248">
        <v>0</v>
      </c>
      <c r="T378" s="248">
        <v>0</v>
      </c>
      <c r="U378" s="248">
        <v>0</v>
      </c>
      <c r="V378" s="248">
        <v>0</v>
      </c>
      <c r="W378" s="248">
        <v>0</v>
      </c>
      <c r="X378" s="248">
        <v>0</v>
      </c>
      <c r="Y378" s="248">
        <v>0</v>
      </c>
      <c r="Z378" s="248">
        <v>0</v>
      </c>
      <c r="AA378" s="248">
        <v>0</v>
      </c>
      <c r="AB378" s="248">
        <v>0</v>
      </c>
    </row>
    <row r="379" spans="2:28" outlineLevel="1">
      <c r="B379" s="556">
        <f t="shared" si="45"/>
        <v>3</v>
      </c>
      <c r="C379" s="248" t="str">
        <f t="shared" si="45"/>
        <v xml:space="preserve">1 Bed / 1 Bath </v>
      </c>
      <c r="D379" s="248">
        <v>1</v>
      </c>
      <c r="E379" s="248">
        <f t="array" ref="E379:AB379">IFERROR(--(MOD(E$375:AB$375,H346)=0),0)</f>
        <v>0</v>
      </c>
      <c r="F379" s="248">
        <v>0</v>
      </c>
      <c r="G379" s="248">
        <v>0</v>
      </c>
      <c r="H379" s="248">
        <v>0</v>
      </c>
      <c r="I379" s="248">
        <v>0</v>
      </c>
      <c r="J379" s="249">
        <v>0</v>
      </c>
      <c r="K379" s="249">
        <v>0</v>
      </c>
      <c r="L379" s="249">
        <v>0</v>
      </c>
      <c r="M379" s="249">
        <v>0</v>
      </c>
      <c r="N379" s="248">
        <v>0</v>
      </c>
      <c r="O379" s="248">
        <v>0</v>
      </c>
      <c r="P379" s="248">
        <v>0</v>
      </c>
      <c r="Q379" s="248">
        <v>0</v>
      </c>
      <c r="R379" s="248">
        <v>0</v>
      </c>
      <c r="S379" s="248">
        <v>0</v>
      </c>
      <c r="T379" s="248">
        <v>0</v>
      </c>
      <c r="U379" s="248">
        <v>0</v>
      </c>
      <c r="V379" s="248">
        <v>0</v>
      </c>
      <c r="W379" s="248">
        <v>0</v>
      </c>
      <c r="X379" s="248">
        <v>0</v>
      </c>
      <c r="Y379" s="248">
        <v>0</v>
      </c>
      <c r="Z379" s="248">
        <v>0</v>
      </c>
      <c r="AA379" s="248">
        <v>0</v>
      </c>
      <c r="AB379" s="248">
        <v>0</v>
      </c>
    </row>
    <row r="380" spans="2:28" outlineLevel="1">
      <c r="B380" s="556">
        <f t="shared" si="45"/>
        <v>4</v>
      </c>
      <c r="C380" s="248" t="str">
        <f t="shared" si="45"/>
        <v xml:space="preserve">1 Bed / 1 Bath </v>
      </c>
      <c r="D380" s="248">
        <v>1</v>
      </c>
      <c r="E380" s="248">
        <f t="array" ref="E380:AB380">IFERROR(--(MOD(E$375:AB$375,H347)=0),0)</f>
        <v>1</v>
      </c>
      <c r="F380" s="248">
        <v>1</v>
      </c>
      <c r="G380" s="248">
        <v>1</v>
      </c>
      <c r="H380" s="248">
        <v>1</v>
      </c>
      <c r="I380" s="248">
        <v>1</v>
      </c>
      <c r="J380" s="249">
        <v>1</v>
      </c>
      <c r="K380" s="249">
        <v>1</v>
      </c>
      <c r="L380" s="249">
        <v>1</v>
      </c>
      <c r="M380" s="249">
        <v>1</v>
      </c>
      <c r="N380" s="248">
        <v>1</v>
      </c>
      <c r="O380" s="248">
        <v>1</v>
      </c>
      <c r="P380" s="248">
        <v>1</v>
      </c>
      <c r="Q380" s="248">
        <v>1</v>
      </c>
      <c r="R380" s="248">
        <v>1</v>
      </c>
      <c r="S380" s="248">
        <v>1</v>
      </c>
      <c r="T380" s="248">
        <v>1</v>
      </c>
      <c r="U380" s="248">
        <v>1</v>
      </c>
      <c r="V380" s="248">
        <v>1</v>
      </c>
      <c r="W380" s="248">
        <v>1</v>
      </c>
      <c r="X380" s="248">
        <v>1</v>
      </c>
      <c r="Y380" s="248">
        <v>1</v>
      </c>
      <c r="Z380" s="248">
        <v>1</v>
      </c>
      <c r="AA380" s="248">
        <v>1</v>
      </c>
      <c r="AB380" s="248">
        <v>1</v>
      </c>
    </row>
    <row r="381" spans="2:28" outlineLevel="1">
      <c r="B381" s="556">
        <f t="shared" si="45"/>
        <v>5</v>
      </c>
      <c r="C381" s="248" t="str">
        <f t="shared" si="45"/>
        <v xml:space="preserve">2 Bed / 1 Bath </v>
      </c>
      <c r="D381" s="248">
        <v>1</v>
      </c>
      <c r="E381" s="248">
        <f t="array" ref="E381:AB381">IFERROR(--(MOD(E$375:AB$375,H348)=0),0)</f>
        <v>0</v>
      </c>
      <c r="F381" s="248">
        <v>0</v>
      </c>
      <c r="G381" s="248">
        <v>0</v>
      </c>
      <c r="H381" s="248">
        <v>0</v>
      </c>
      <c r="I381" s="248">
        <v>0</v>
      </c>
      <c r="J381" s="249">
        <v>0</v>
      </c>
      <c r="K381" s="249">
        <v>0</v>
      </c>
      <c r="L381" s="249">
        <v>0</v>
      </c>
      <c r="M381" s="249">
        <v>0</v>
      </c>
      <c r="N381" s="248">
        <v>0</v>
      </c>
      <c r="O381" s="248">
        <v>0</v>
      </c>
      <c r="P381" s="248">
        <v>0</v>
      </c>
      <c r="Q381" s="248">
        <v>0</v>
      </c>
      <c r="R381" s="248">
        <v>0</v>
      </c>
      <c r="S381" s="248">
        <v>0</v>
      </c>
      <c r="T381" s="248">
        <v>0</v>
      </c>
      <c r="U381" s="248">
        <v>0</v>
      </c>
      <c r="V381" s="248">
        <v>0</v>
      </c>
      <c r="W381" s="248">
        <v>0</v>
      </c>
      <c r="X381" s="248">
        <v>0</v>
      </c>
      <c r="Y381" s="248">
        <v>0</v>
      </c>
      <c r="Z381" s="248">
        <v>0</v>
      </c>
      <c r="AA381" s="248">
        <v>0</v>
      </c>
      <c r="AB381" s="248">
        <v>0</v>
      </c>
    </row>
    <row r="382" spans="2:28" outlineLevel="1">
      <c r="B382" s="556">
        <f t="shared" si="45"/>
        <v>6</v>
      </c>
      <c r="C382" s="248" t="str">
        <f t="shared" si="45"/>
        <v xml:space="preserve">2 Bed / 1 Bath </v>
      </c>
      <c r="D382" s="248">
        <v>1</v>
      </c>
      <c r="E382" s="248">
        <f t="array" ref="E382:AB382">IFERROR(--(MOD(E$375:AB$375,H349)=0),0)</f>
        <v>0</v>
      </c>
      <c r="F382" s="248">
        <v>0</v>
      </c>
      <c r="G382" s="248">
        <v>0</v>
      </c>
      <c r="H382" s="248">
        <v>0</v>
      </c>
      <c r="I382" s="248">
        <v>0</v>
      </c>
      <c r="J382" s="249">
        <v>0</v>
      </c>
      <c r="K382" s="249">
        <v>0</v>
      </c>
      <c r="L382" s="249">
        <v>0</v>
      </c>
      <c r="M382" s="249">
        <v>0</v>
      </c>
      <c r="N382" s="248">
        <v>0</v>
      </c>
      <c r="O382" s="248">
        <v>0</v>
      </c>
      <c r="P382" s="248">
        <v>0</v>
      </c>
      <c r="Q382" s="248">
        <v>0</v>
      </c>
      <c r="R382" s="248">
        <v>0</v>
      </c>
      <c r="S382" s="248">
        <v>0</v>
      </c>
      <c r="T382" s="248">
        <v>0</v>
      </c>
      <c r="U382" s="248">
        <v>0</v>
      </c>
      <c r="V382" s="248">
        <v>0</v>
      </c>
      <c r="W382" s="248">
        <v>0</v>
      </c>
      <c r="X382" s="248">
        <v>0</v>
      </c>
      <c r="Y382" s="248">
        <v>0</v>
      </c>
      <c r="Z382" s="248">
        <v>0</v>
      </c>
      <c r="AA382" s="248">
        <v>0</v>
      </c>
      <c r="AB382" s="248">
        <v>0</v>
      </c>
    </row>
    <row r="383" spans="2:28" outlineLevel="1">
      <c r="B383" s="556">
        <f t="shared" si="45"/>
        <v>7</v>
      </c>
      <c r="C383" s="248" t="str">
        <f t="shared" si="45"/>
        <v xml:space="preserve">2 Bed / 1 Bath </v>
      </c>
      <c r="D383" s="248">
        <v>1</v>
      </c>
      <c r="E383" s="248">
        <f t="array" ref="E383:AB383">IFERROR(--(MOD(E$375:AB$375,H350)=0),0)</f>
        <v>0</v>
      </c>
      <c r="F383" s="248">
        <v>0</v>
      </c>
      <c r="G383" s="248">
        <v>0</v>
      </c>
      <c r="H383" s="248">
        <v>0</v>
      </c>
      <c r="I383" s="248">
        <v>0</v>
      </c>
      <c r="J383" s="249">
        <v>0</v>
      </c>
      <c r="K383" s="249">
        <v>0</v>
      </c>
      <c r="L383" s="249">
        <v>0</v>
      </c>
      <c r="M383" s="249">
        <v>0</v>
      </c>
      <c r="N383" s="248">
        <v>0</v>
      </c>
      <c r="O383" s="248">
        <v>0</v>
      </c>
      <c r="P383" s="248">
        <v>0</v>
      </c>
      <c r="Q383" s="248">
        <v>0</v>
      </c>
      <c r="R383" s="248">
        <v>0</v>
      </c>
      <c r="S383" s="248">
        <v>0</v>
      </c>
      <c r="T383" s="248">
        <v>0</v>
      </c>
      <c r="U383" s="248">
        <v>0</v>
      </c>
      <c r="V383" s="248">
        <v>0</v>
      </c>
      <c r="W383" s="248">
        <v>0</v>
      </c>
      <c r="X383" s="248">
        <v>0</v>
      </c>
      <c r="Y383" s="248">
        <v>0</v>
      </c>
      <c r="Z383" s="248">
        <v>0</v>
      </c>
      <c r="AA383" s="248">
        <v>0</v>
      </c>
      <c r="AB383" s="248">
        <v>0</v>
      </c>
    </row>
    <row r="384" spans="2:28" outlineLevel="1">
      <c r="B384" s="556">
        <f t="shared" si="45"/>
        <v>8</v>
      </c>
      <c r="C384" s="248" t="str">
        <f t="shared" si="45"/>
        <v xml:space="preserve">2 Bed / 2 Bath </v>
      </c>
      <c r="D384" s="248">
        <v>1</v>
      </c>
      <c r="E384" s="248">
        <f t="array" ref="E384:AB384">IFERROR(--(MOD(E$375:AB$375,H351)=0),0)</f>
        <v>0</v>
      </c>
      <c r="F384" s="248">
        <v>0</v>
      </c>
      <c r="G384" s="248">
        <v>0</v>
      </c>
      <c r="H384" s="248">
        <v>0</v>
      </c>
      <c r="I384" s="248">
        <v>0</v>
      </c>
      <c r="J384" s="249">
        <v>0</v>
      </c>
      <c r="K384" s="249">
        <v>0</v>
      </c>
      <c r="L384" s="249">
        <v>0</v>
      </c>
      <c r="M384" s="249">
        <v>0</v>
      </c>
      <c r="N384" s="248">
        <v>0</v>
      </c>
      <c r="O384" s="248">
        <v>0</v>
      </c>
      <c r="P384" s="248">
        <v>0</v>
      </c>
      <c r="Q384" s="248">
        <v>0</v>
      </c>
      <c r="R384" s="248">
        <v>0</v>
      </c>
      <c r="S384" s="248">
        <v>0</v>
      </c>
      <c r="T384" s="248">
        <v>0</v>
      </c>
      <c r="U384" s="248">
        <v>0</v>
      </c>
      <c r="V384" s="248">
        <v>0</v>
      </c>
      <c r="W384" s="248">
        <v>0</v>
      </c>
      <c r="X384" s="248">
        <v>0</v>
      </c>
      <c r="Y384" s="248">
        <v>0</v>
      </c>
      <c r="Z384" s="248">
        <v>0</v>
      </c>
      <c r="AA384" s="248">
        <v>0</v>
      </c>
      <c r="AB384" s="248">
        <v>0</v>
      </c>
    </row>
    <row r="385" spans="2:28" outlineLevel="1">
      <c r="B385" s="556">
        <f t="shared" si="45"/>
        <v>9</v>
      </c>
      <c r="C385" s="248" t="str">
        <f t="shared" si="45"/>
        <v>2 Bed / 1 Bath + Den</v>
      </c>
      <c r="D385" s="248">
        <v>1</v>
      </c>
      <c r="E385" s="248">
        <f t="array" ref="E385:AB385">IFERROR(--(MOD(E$375:AB$375,H352)=0),0)</f>
        <v>0</v>
      </c>
      <c r="F385" s="248">
        <v>0</v>
      </c>
      <c r="G385" s="248">
        <v>0</v>
      </c>
      <c r="H385" s="248">
        <v>0</v>
      </c>
      <c r="I385" s="248">
        <v>0</v>
      </c>
      <c r="J385" s="249">
        <v>0</v>
      </c>
      <c r="K385" s="249">
        <v>0</v>
      </c>
      <c r="L385" s="249">
        <v>0</v>
      </c>
      <c r="M385" s="249">
        <v>0</v>
      </c>
      <c r="N385" s="248">
        <v>0</v>
      </c>
      <c r="O385" s="248">
        <v>0</v>
      </c>
      <c r="P385" s="248">
        <v>0</v>
      </c>
      <c r="Q385" s="248">
        <v>0</v>
      </c>
      <c r="R385" s="248">
        <v>0</v>
      </c>
      <c r="S385" s="248">
        <v>0</v>
      </c>
      <c r="T385" s="248">
        <v>0</v>
      </c>
      <c r="U385" s="248">
        <v>0</v>
      </c>
      <c r="V385" s="248">
        <v>0</v>
      </c>
      <c r="W385" s="248">
        <v>0</v>
      </c>
      <c r="X385" s="248">
        <v>0</v>
      </c>
      <c r="Y385" s="248">
        <v>0</v>
      </c>
      <c r="Z385" s="248">
        <v>0</v>
      </c>
      <c r="AA385" s="248">
        <v>0</v>
      </c>
      <c r="AB385" s="248">
        <v>0</v>
      </c>
    </row>
    <row r="386" spans="2:28" outlineLevel="1">
      <c r="B386" s="556">
        <f t="shared" si="45"/>
        <v>10</v>
      </c>
      <c r="C386" s="248" t="str">
        <f t="shared" si="45"/>
        <v xml:space="preserve">2 Bed / 2 Bath </v>
      </c>
      <c r="D386" s="248">
        <v>1</v>
      </c>
      <c r="E386" s="248">
        <f t="array" ref="E386:AB386">IFERROR(--(MOD(E$375:AB$375,H353)=0),0)</f>
        <v>0</v>
      </c>
      <c r="F386" s="248">
        <v>0</v>
      </c>
      <c r="G386" s="248">
        <v>0</v>
      </c>
      <c r="H386" s="248">
        <v>0</v>
      </c>
      <c r="I386" s="248">
        <v>0</v>
      </c>
      <c r="J386" s="249">
        <v>0</v>
      </c>
      <c r="K386" s="249">
        <v>0</v>
      </c>
      <c r="L386" s="249">
        <v>0</v>
      </c>
      <c r="M386" s="249">
        <v>0</v>
      </c>
      <c r="N386" s="248">
        <v>0</v>
      </c>
      <c r="O386" s="248">
        <v>0</v>
      </c>
      <c r="P386" s="248">
        <v>0</v>
      </c>
      <c r="Q386" s="248">
        <v>0</v>
      </c>
      <c r="R386" s="248">
        <v>0</v>
      </c>
      <c r="S386" s="248">
        <v>0</v>
      </c>
      <c r="T386" s="248">
        <v>0</v>
      </c>
      <c r="U386" s="248">
        <v>0</v>
      </c>
      <c r="V386" s="248">
        <v>0</v>
      </c>
      <c r="W386" s="248">
        <v>0</v>
      </c>
      <c r="X386" s="248">
        <v>0</v>
      </c>
      <c r="Y386" s="248">
        <v>0</v>
      </c>
      <c r="Z386" s="248">
        <v>0</v>
      </c>
      <c r="AA386" s="248">
        <v>0</v>
      </c>
      <c r="AB386" s="248">
        <v>0</v>
      </c>
    </row>
    <row r="387" spans="2:28" outlineLevel="1">
      <c r="B387" s="556">
        <f t="shared" si="45"/>
        <v>11</v>
      </c>
      <c r="C387" s="248" t="str">
        <f t="shared" si="45"/>
        <v xml:space="preserve">2 Bed / 1.5 Bath </v>
      </c>
      <c r="D387" s="248">
        <v>1</v>
      </c>
      <c r="E387" s="248">
        <f t="array" ref="E387:AB387">IFERROR(--(MOD(E$375:AB$375,H354)=0),0)</f>
        <v>0</v>
      </c>
      <c r="F387" s="248">
        <v>0</v>
      </c>
      <c r="G387" s="248">
        <v>0</v>
      </c>
      <c r="H387" s="248">
        <v>0</v>
      </c>
      <c r="I387" s="248">
        <v>0</v>
      </c>
      <c r="J387" s="249">
        <v>0</v>
      </c>
      <c r="K387" s="249">
        <v>0</v>
      </c>
      <c r="L387" s="249">
        <v>0</v>
      </c>
      <c r="M387" s="249">
        <v>0</v>
      </c>
      <c r="N387" s="248">
        <v>0</v>
      </c>
      <c r="O387" s="248">
        <v>0</v>
      </c>
      <c r="P387" s="248">
        <v>0</v>
      </c>
      <c r="Q387" s="248">
        <v>0</v>
      </c>
      <c r="R387" s="248">
        <v>0</v>
      </c>
      <c r="S387" s="248">
        <v>0</v>
      </c>
      <c r="T387" s="248">
        <v>0</v>
      </c>
      <c r="U387" s="248">
        <v>0</v>
      </c>
      <c r="V387" s="248">
        <v>0</v>
      </c>
      <c r="W387" s="248">
        <v>0</v>
      </c>
      <c r="X387" s="248">
        <v>0</v>
      </c>
      <c r="Y387" s="248">
        <v>0</v>
      </c>
      <c r="Z387" s="248">
        <v>0</v>
      </c>
      <c r="AA387" s="248">
        <v>0</v>
      </c>
      <c r="AB387" s="248">
        <v>0</v>
      </c>
    </row>
    <row r="388" spans="2:28" outlineLevel="1">
      <c r="B388" s="556">
        <f t="shared" si="45"/>
        <v>12</v>
      </c>
      <c r="C388" s="248" t="str">
        <f t="shared" si="45"/>
        <v xml:space="preserve">3 Bed / 2 Bath </v>
      </c>
      <c r="D388" s="248">
        <v>1</v>
      </c>
      <c r="E388" s="248">
        <f t="array" ref="E388:AB388">IFERROR(--(MOD(E$375:AB$375,H355)=0),0)</f>
        <v>0</v>
      </c>
      <c r="F388" s="248">
        <v>0</v>
      </c>
      <c r="G388" s="248">
        <v>0</v>
      </c>
      <c r="H388" s="248">
        <v>0</v>
      </c>
      <c r="I388" s="248">
        <v>0</v>
      </c>
      <c r="J388" s="249">
        <v>0</v>
      </c>
      <c r="K388" s="249">
        <v>0</v>
      </c>
      <c r="L388" s="249">
        <v>0</v>
      </c>
      <c r="M388" s="249">
        <v>0</v>
      </c>
      <c r="N388" s="248">
        <v>0</v>
      </c>
      <c r="O388" s="248">
        <v>0</v>
      </c>
      <c r="P388" s="248">
        <v>0</v>
      </c>
      <c r="Q388" s="248">
        <v>0</v>
      </c>
      <c r="R388" s="248">
        <v>0</v>
      </c>
      <c r="S388" s="248">
        <v>0</v>
      </c>
      <c r="T388" s="248">
        <v>0</v>
      </c>
      <c r="U388" s="248">
        <v>0</v>
      </c>
      <c r="V388" s="248">
        <v>0</v>
      </c>
      <c r="W388" s="248">
        <v>0</v>
      </c>
      <c r="X388" s="248">
        <v>0</v>
      </c>
      <c r="Y388" s="248">
        <v>0</v>
      </c>
      <c r="Z388" s="248">
        <v>0</v>
      </c>
      <c r="AA388" s="248">
        <v>0</v>
      </c>
      <c r="AB388" s="248">
        <v>0</v>
      </c>
    </row>
    <row r="389" spans="2:28" outlineLevel="1">
      <c r="B389" s="556">
        <f t="shared" si="45"/>
        <v>13</v>
      </c>
      <c r="C389" s="248" t="str">
        <f t="shared" si="45"/>
        <v>3 Bed / 2 Bath House</v>
      </c>
      <c r="D389" s="248">
        <v>1</v>
      </c>
      <c r="E389" s="248">
        <f t="array" ref="E389:AB389">IFERROR(--(MOD(E$375:AB$375,H356)=0),0)</f>
        <v>0</v>
      </c>
      <c r="F389" s="248">
        <v>0</v>
      </c>
      <c r="G389" s="248">
        <v>0</v>
      </c>
      <c r="H389" s="248">
        <v>0</v>
      </c>
      <c r="I389" s="248">
        <v>0</v>
      </c>
      <c r="J389" s="249">
        <v>0</v>
      </c>
      <c r="K389" s="249">
        <v>0</v>
      </c>
      <c r="L389" s="249">
        <v>0</v>
      </c>
      <c r="M389" s="249">
        <v>0</v>
      </c>
      <c r="N389" s="248">
        <v>0</v>
      </c>
      <c r="O389" s="248">
        <v>0</v>
      </c>
      <c r="P389" s="248">
        <v>0</v>
      </c>
      <c r="Q389" s="248">
        <v>0</v>
      </c>
      <c r="R389" s="248">
        <v>0</v>
      </c>
      <c r="S389" s="248">
        <v>0</v>
      </c>
      <c r="T389" s="248">
        <v>0</v>
      </c>
      <c r="U389" s="248">
        <v>0</v>
      </c>
      <c r="V389" s="248">
        <v>0</v>
      </c>
      <c r="W389" s="248">
        <v>0</v>
      </c>
      <c r="X389" s="248">
        <v>0</v>
      </c>
      <c r="Y389" s="248">
        <v>0</v>
      </c>
      <c r="Z389" s="248">
        <v>0</v>
      </c>
      <c r="AA389" s="248">
        <v>0</v>
      </c>
      <c r="AB389" s="248">
        <v>0</v>
      </c>
    </row>
    <row r="390" spans="2:28" outlineLevel="1">
      <c r="B390" s="556">
        <f t="shared" si="45"/>
        <v>14</v>
      </c>
      <c r="C390" s="248" t="str">
        <f t="shared" si="45"/>
        <v xml:space="preserve">3 Bed / 2 Bath </v>
      </c>
      <c r="D390" s="248">
        <v>1</v>
      </c>
      <c r="E390" s="248">
        <f t="array" ref="E390:AB390">IFERROR(--(MOD(E$375:AB$375,H357)=0),0)</f>
        <v>0</v>
      </c>
      <c r="F390" s="248">
        <v>0</v>
      </c>
      <c r="G390" s="248">
        <v>0</v>
      </c>
      <c r="H390" s="248">
        <v>0</v>
      </c>
      <c r="I390" s="248">
        <v>0</v>
      </c>
      <c r="J390" s="249">
        <v>0</v>
      </c>
      <c r="K390" s="249">
        <v>0</v>
      </c>
      <c r="L390" s="249">
        <v>0</v>
      </c>
      <c r="M390" s="249">
        <v>0</v>
      </c>
      <c r="N390" s="248">
        <v>0</v>
      </c>
      <c r="O390" s="248">
        <v>0</v>
      </c>
      <c r="P390" s="248">
        <v>0</v>
      </c>
      <c r="Q390" s="248">
        <v>0</v>
      </c>
      <c r="R390" s="248">
        <v>0</v>
      </c>
      <c r="S390" s="248">
        <v>0</v>
      </c>
      <c r="T390" s="248">
        <v>0</v>
      </c>
      <c r="U390" s="248">
        <v>0</v>
      </c>
      <c r="V390" s="248">
        <v>0</v>
      </c>
      <c r="W390" s="248">
        <v>0</v>
      </c>
      <c r="X390" s="248">
        <v>0</v>
      </c>
      <c r="Y390" s="248">
        <v>0</v>
      </c>
      <c r="Z390" s="248">
        <v>0</v>
      </c>
      <c r="AA390" s="248">
        <v>0</v>
      </c>
      <c r="AB390" s="248">
        <v>0</v>
      </c>
    </row>
    <row r="391" spans="2:28" outlineLevel="1">
      <c r="B391" s="556">
        <f t="shared" si="45"/>
        <v>15</v>
      </c>
      <c r="C391" s="248" t="str">
        <f t="shared" si="45"/>
        <v xml:space="preserve">1 Bed / 1 Bath </v>
      </c>
      <c r="D391" s="248">
        <v>1</v>
      </c>
      <c r="E391" s="248">
        <f t="array" ref="E391:AB391">IFERROR(--(MOD(E$375:AB$375,H358)=0),0)</f>
        <v>0</v>
      </c>
      <c r="F391" s="248">
        <v>0</v>
      </c>
      <c r="G391" s="248">
        <v>0</v>
      </c>
      <c r="H391" s="248">
        <v>0</v>
      </c>
      <c r="I391" s="248">
        <v>0</v>
      </c>
      <c r="J391" s="249">
        <v>0</v>
      </c>
      <c r="K391" s="249">
        <v>0</v>
      </c>
      <c r="L391" s="249">
        <v>0</v>
      </c>
      <c r="M391" s="249">
        <v>0</v>
      </c>
      <c r="N391" s="248">
        <v>0</v>
      </c>
      <c r="O391" s="248">
        <v>0</v>
      </c>
      <c r="P391" s="248">
        <v>0</v>
      </c>
      <c r="Q391" s="248">
        <v>0</v>
      </c>
      <c r="R391" s="248">
        <v>0</v>
      </c>
      <c r="S391" s="248">
        <v>0</v>
      </c>
      <c r="T391" s="248">
        <v>0</v>
      </c>
      <c r="U391" s="248">
        <v>0</v>
      </c>
      <c r="V391" s="248">
        <v>0</v>
      </c>
      <c r="W391" s="248">
        <v>0</v>
      </c>
      <c r="X391" s="248">
        <v>0</v>
      </c>
      <c r="Y391" s="248">
        <v>0</v>
      </c>
      <c r="Z391" s="248">
        <v>0</v>
      </c>
      <c r="AA391" s="248">
        <v>0</v>
      </c>
      <c r="AB391" s="248">
        <v>0</v>
      </c>
    </row>
    <row r="392" spans="2:28" outlineLevel="1">
      <c r="B392" s="556">
        <f t="shared" si="45"/>
        <v>16</v>
      </c>
      <c r="C392" s="248" t="str">
        <f t="shared" si="45"/>
        <v xml:space="preserve">2 Bed / 2 Bath </v>
      </c>
      <c r="D392" s="248">
        <v>1</v>
      </c>
      <c r="E392" s="248">
        <f t="array" ref="E392:AB392">IFERROR(--(MOD(E$375:AB$375,H359)=0),0)</f>
        <v>0</v>
      </c>
      <c r="F392" s="248">
        <v>0</v>
      </c>
      <c r="G392" s="248">
        <v>0</v>
      </c>
      <c r="H392" s="248">
        <v>0</v>
      </c>
      <c r="I392" s="248">
        <v>0</v>
      </c>
      <c r="J392" s="249">
        <v>0</v>
      </c>
      <c r="K392" s="249">
        <v>0</v>
      </c>
      <c r="L392" s="249">
        <v>0</v>
      </c>
      <c r="M392" s="249">
        <v>0</v>
      </c>
      <c r="N392" s="248">
        <v>0</v>
      </c>
      <c r="O392" s="248">
        <v>0</v>
      </c>
      <c r="P392" s="248">
        <v>0</v>
      </c>
      <c r="Q392" s="248">
        <v>0</v>
      </c>
      <c r="R392" s="248">
        <v>0</v>
      </c>
      <c r="S392" s="248">
        <v>0</v>
      </c>
      <c r="T392" s="248">
        <v>0</v>
      </c>
      <c r="U392" s="248">
        <v>0</v>
      </c>
      <c r="V392" s="248">
        <v>0</v>
      </c>
      <c r="W392" s="248">
        <v>0</v>
      </c>
      <c r="X392" s="248">
        <v>0</v>
      </c>
      <c r="Y392" s="248">
        <v>0</v>
      </c>
      <c r="Z392" s="248">
        <v>0</v>
      </c>
      <c r="AA392" s="248">
        <v>0</v>
      </c>
      <c r="AB392" s="248">
        <v>0</v>
      </c>
    </row>
    <row r="393" spans="2:28" outlineLevel="1">
      <c r="B393" s="556">
        <f t="shared" si="45"/>
        <v>17</v>
      </c>
      <c r="C393" s="248" t="str">
        <f t="shared" si="45"/>
        <v xml:space="preserve">4 Bed / 2 Bath Penthouse </v>
      </c>
      <c r="D393" s="248">
        <v>1</v>
      </c>
      <c r="E393" s="248">
        <f t="array" ref="E393:AB393">IFERROR(--(MOD(E$375:AB$375,H360)=0),0)</f>
        <v>0</v>
      </c>
      <c r="F393" s="248">
        <v>0</v>
      </c>
      <c r="G393" s="248">
        <v>0</v>
      </c>
      <c r="H393" s="248">
        <v>0</v>
      </c>
      <c r="I393" s="248">
        <v>0</v>
      </c>
      <c r="J393" s="249">
        <v>0</v>
      </c>
      <c r="K393" s="249">
        <v>0</v>
      </c>
      <c r="L393" s="249">
        <v>0</v>
      </c>
      <c r="M393" s="249">
        <v>0</v>
      </c>
      <c r="N393" s="248">
        <v>0</v>
      </c>
      <c r="O393" s="248">
        <v>0</v>
      </c>
      <c r="P393" s="248">
        <v>0</v>
      </c>
      <c r="Q393" s="248">
        <v>0</v>
      </c>
      <c r="R393" s="248">
        <v>0</v>
      </c>
      <c r="S393" s="248">
        <v>0</v>
      </c>
      <c r="T393" s="248">
        <v>0</v>
      </c>
      <c r="U393" s="248">
        <v>0</v>
      </c>
      <c r="V393" s="248">
        <v>0</v>
      </c>
      <c r="W393" s="248">
        <v>0</v>
      </c>
      <c r="X393" s="248">
        <v>0</v>
      </c>
      <c r="Y393" s="248">
        <v>0</v>
      </c>
      <c r="Z393" s="248">
        <v>0</v>
      </c>
      <c r="AA393" s="248">
        <v>0</v>
      </c>
      <c r="AB393" s="248">
        <v>0</v>
      </c>
    </row>
    <row r="394" spans="2:28" outlineLevel="1">
      <c r="B394" s="556">
        <f t="shared" ref="B394:C406" si="46">B361</f>
        <v>18</v>
      </c>
      <c r="C394" s="248" t="str">
        <f t="shared" si="46"/>
        <v xml:space="preserve">2 Bed / 2 Bath </v>
      </c>
      <c r="D394" s="248">
        <v>1</v>
      </c>
      <c r="E394" s="248">
        <f t="array" ref="E394:AB394">IFERROR(--(MOD(E$375:AB$375,H361)=0),0)</f>
        <v>0</v>
      </c>
      <c r="F394" s="248">
        <v>0</v>
      </c>
      <c r="G394" s="248">
        <v>0</v>
      </c>
      <c r="H394" s="248">
        <v>0</v>
      </c>
      <c r="I394" s="248">
        <v>0</v>
      </c>
      <c r="J394" s="249">
        <v>0</v>
      </c>
      <c r="K394" s="249">
        <v>0</v>
      </c>
      <c r="L394" s="249">
        <v>0</v>
      </c>
      <c r="M394" s="249">
        <v>0</v>
      </c>
      <c r="N394" s="248">
        <v>0</v>
      </c>
      <c r="O394" s="248">
        <v>0</v>
      </c>
      <c r="P394" s="248">
        <v>0</v>
      </c>
      <c r="Q394" s="248">
        <v>0</v>
      </c>
      <c r="R394" s="248">
        <v>0</v>
      </c>
      <c r="S394" s="248">
        <v>0</v>
      </c>
      <c r="T394" s="248">
        <v>0</v>
      </c>
      <c r="U394" s="248">
        <v>0</v>
      </c>
      <c r="V394" s="248">
        <v>0</v>
      </c>
      <c r="W394" s="248">
        <v>0</v>
      </c>
      <c r="X394" s="248">
        <v>0</v>
      </c>
      <c r="Y394" s="248">
        <v>0</v>
      </c>
      <c r="Z394" s="248">
        <v>0</v>
      </c>
      <c r="AA394" s="248">
        <v>0</v>
      </c>
      <c r="AB394" s="248">
        <v>0</v>
      </c>
    </row>
    <row r="395" spans="2:28" outlineLevel="1">
      <c r="B395" s="556">
        <f t="shared" si="46"/>
        <v>19</v>
      </c>
      <c r="C395" s="248">
        <f t="shared" si="46"/>
        <v>0</v>
      </c>
      <c r="D395" s="248">
        <v>1</v>
      </c>
      <c r="E395" s="248">
        <f t="array" ref="E395:AB395">IFERROR(--(MOD(E$375:AB$375,H362)=0),0)</f>
        <v>0</v>
      </c>
      <c r="F395" s="248">
        <v>0</v>
      </c>
      <c r="G395" s="248">
        <v>0</v>
      </c>
      <c r="H395" s="248">
        <v>0</v>
      </c>
      <c r="I395" s="248">
        <v>0</v>
      </c>
      <c r="J395" s="249">
        <v>0</v>
      </c>
      <c r="K395" s="249">
        <v>0</v>
      </c>
      <c r="L395" s="249">
        <v>0</v>
      </c>
      <c r="M395" s="249">
        <v>0</v>
      </c>
      <c r="N395" s="248">
        <v>0</v>
      </c>
      <c r="O395" s="248">
        <v>0</v>
      </c>
      <c r="P395" s="248">
        <v>0</v>
      </c>
      <c r="Q395" s="248">
        <v>0</v>
      </c>
      <c r="R395" s="248">
        <v>0</v>
      </c>
      <c r="S395" s="248">
        <v>0</v>
      </c>
      <c r="T395" s="248">
        <v>0</v>
      </c>
      <c r="U395" s="248">
        <v>0</v>
      </c>
      <c r="V395" s="248">
        <v>0</v>
      </c>
      <c r="W395" s="248">
        <v>0</v>
      </c>
      <c r="X395" s="248">
        <v>0</v>
      </c>
      <c r="Y395" s="248">
        <v>0</v>
      </c>
      <c r="Z395" s="248">
        <v>0</v>
      </c>
      <c r="AA395" s="248">
        <v>0</v>
      </c>
      <c r="AB395" s="248">
        <v>0</v>
      </c>
    </row>
    <row r="396" spans="2:28" outlineLevel="1">
      <c r="B396" s="556">
        <f t="shared" si="46"/>
        <v>20</v>
      </c>
      <c r="C396" s="248">
        <f t="shared" si="46"/>
        <v>0</v>
      </c>
      <c r="D396" s="248">
        <v>1</v>
      </c>
      <c r="E396" s="248">
        <f t="array" ref="E396:AB396">IFERROR(--(MOD(E$375:AB$375,H363)=0),0)</f>
        <v>0</v>
      </c>
      <c r="F396" s="248">
        <v>0</v>
      </c>
      <c r="G396" s="248">
        <v>0</v>
      </c>
      <c r="H396" s="248">
        <v>0</v>
      </c>
      <c r="I396" s="248">
        <v>0</v>
      </c>
      <c r="J396" s="249">
        <v>0</v>
      </c>
      <c r="K396" s="249">
        <v>0</v>
      </c>
      <c r="L396" s="249">
        <v>0</v>
      </c>
      <c r="M396" s="249">
        <v>0</v>
      </c>
      <c r="N396" s="248">
        <v>0</v>
      </c>
      <c r="O396" s="248">
        <v>0</v>
      </c>
      <c r="P396" s="248">
        <v>0</v>
      </c>
      <c r="Q396" s="248">
        <v>0</v>
      </c>
      <c r="R396" s="248">
        <v>0</v>
      </c>
      <c r="S396" s="248">
        <v>0</v>
      </c>
      <c r="T396" s="248">
        <v>0</v>
      </c>
      <c r="U396" s="248">
        <v>0</v>
      </c>
      <c r="V396" s="248">
        <v>0</v>
      </c>
      <c r="W396" s="248">
        <v>0</v>
      </c>
      <c r="X396" s="248">
        <v>0</v>
      </c>
      <c r="Y396" s="248">
        <v>0</v>
      </c>
      <c r="Z396" s="248">
        <v>0</v>
      </c>
      <c r="AA396" s="248">
        <v>0</v>
      </c>
      <c r="AB396" s="248">
        <v>0</v>
      </c>
    </row>
    <row r="397" spans="2:28" outlineLevel="1">
      <c r="B397" s="556">
        <f t="shared" si="46"/>
        <v>21</v>
      </c>
      <c r="C397" s="248">
        <f t="shared" si="46"/>
        <v>0</v>
      </c>
      <c r="D397" s="248">
        <v>1</v>
      </c>
      <c r="E397" s="248">
        <f t="array" ref="E397:AB397">IFERROR(--(MOD(E$375:AB$375,H364)=0),0)</f>
        <v>0</v>
      </c>
      <c r="F397" s="248">
        <v>0</v>
      </c>
      <c r="G397" s="248">
        <v>0</v>
      </c>
      <c r="H397" s="248">
        <v>0</v>
      </c>
      <c r="I397" s="248">
        <v>0</v>
      </c>
      <c r="J397" s="249">
        <v>0</v>
      </c>
      <c r="K397" s="249">
        <v>0</v>
      </c>
      <c r="L397" s="249">
        <v>0</v>
      </c>
      <c r="M397" s="249">
        <v>0</v>
      </c>
      <c r="N397" s="248">
        <v>0</v>
      </c>
      <c r="O397" s="248">
        <v>0</v>
      </c>
      <c r="P397" s="248">
        <v>0</v>
      </c>
      <c r="Q397" s="248">
        <v>0</v>
      </c>
      <c r="R397" s="248">
        <v>0</v>
      </c>
      <c r="S397" s="248">
        <v>0</v>
      </c>
      <c r="T397" s="248">
        <v>0</v>
      </c>
      <c r="U397" s="248">
        <v>0</v>
      </c>
      <c r="V397" s="248">
        <v>0</v>
      </c>
      <c r="W397" s="248">
        <v>0</v>
      </c>
      <c r="X397" s="248">
        <v>0</v>
      </c>
      <c r="Y397" s="248">
        <v>0</v>
      </c>
      <c r="Z397" s="248">
        <v>0</v>
      </c>
      <c r="AA397" s="248">
        <v>0</v>
      </c>
      <c r="AB397" s="248">
        <v>0</v>
      </c>
    </row>
    <row r="398" spans="2:28" outlineLevel="1">
      <c r="B398" s="556">
        <f t="shared" si="46"/>
        <v>22</v>
      </c>
      <c r="C398" s="248">
        <f t="shared" si="46"/>
        <v>0</v>
      </c>
      <c r="D398" s="248">
        <v>1</v>
      </c>
      <c r="E398" s="248">
        <f t="array" ref="E398:AB398">IFERROR(--(MOD(E$375:AB$375,H365)=0),0)</f>
        <v>0</v>
      </c>
      <c r="F398" s="248">
        <v>0</v>
      </c>
      <c r="G398" s="248">
        <v>0</v>
      </c>
      <c r="H398" s="248">
        <v>0</v>
      </c>
      <c r="I398" s="248">
        <v>0</v>
      </c>
      <c r="J398" s="249">
        <v>0</v>
      </c>
      <c r="K398" s="249">
        <v>0</v>
      </c>
      <c r="L398" s="249">
        <v>0</v>
      </c>
      <c r="M398" s="249">
        <v>0</v>
      </c>
      <c r="N398" s="248">
        <v>0</v>
      </c>
      <c r="O398" s="248">
        <v>0</v>
      </c>
      <c r="P398" s="248">
        <v>0</v>
      </c>
      <c r="Q398" s="248">
        <v>0</v>
      </c>
      <c r="R398" s="248">
        <v>0</v>
      </c>
      <c r="S398" s="248">
        <v>0</v>
      </c>
      <c r="T398" s="248">
        <v>0</v>
      </c>
      <c r="U398" s="248">
        <v>0</v>
      </c>
      <c r="V398" s="248">
        <v>0</v>
      </c>
      <c r="W398" s="248">
        <v>0</v>
      </c>
      <c r="X398" s="248">
        <v>0</v>
      </c>
      <c r="Y398" s="248">
        <v>0</v>
      </c>
      <c r="Z398" s="248">
        <v>0</v>
      </c>
      <c r="AA398" s="248">
        <v>0</v>
      </c>
      <c r="AB398" s="248">
        <v>0</v>
      </c>
    </row>
    <row r="399" spans="2:28" outlineLevel="1">
      <c r="B399" s="556">
        <f t="shared" si="46"/>
        <v>23</v>
      </c>
      <c r="C399" s="248">
        <f t="shared" si="46"/>
        <v>0</v>
      </c>
      <c r="D399" s="248">
        <v>1</v>
      </c>
      <c r="E399" s="248">
        <f t="array" ref="E399:AB399">IFERROR(--(MOD(E$375:AB$375,H366)=0),0)</f>
        <v>0</v>
      </c>
      <c r="F399" s="248">
        <v>0</v>
      </c>
      <c r="G399" s="248">
        <v>0</v>
      </c>
      <c r="H399" s="248">
        <v>0</v>
      </c>
      <c r="I399" s="248">
        <v>0</v>
      </c>
      <c r="J399" s="249">
        <v>0</v>
      </c>
      <c r="K399" s="249">
        <v>0</v>
      </c>
      <c r="L399" s="249">
        <v>0</v>
      </c>
      <c r="M399" s="249">
        <v>0</v>
      </c>
      <c r="N399" s="248">
        <v>0</v>
      </c>
      <c r="O399" s="248">
        <v>0</v>
      </c>
      <c r="P399" s="248">
        <v>0</v>
      </c>
      <c r="Q399" s="248">
        <v>0</v>
      </c>
      <c r="R399" s="248">
        <v>0</v>
      </c>
      <c r="S399" s="248">
        <v>0</v>
      </c>
      <c r="T399" s="248">
        <v>0</v>
      </c>
      <c r="U399" s="248">
        <v>0</v>
      </c>
      <c r="V399" s="248">
        <v>0</v>
      </c>
      <c r="W399" s="248">
        <v>0</v>
      </c>
      <c r="X399" s="248">
        <v>0</v>
      </c>
      <c r="Y399" s="248">
        <v>0</v>
      </c>
      <c r="Z399" s="248">
        <v>0</v>
      </c>
      <c r="AA399" s="248">
        <v>0</v>
      </c>
      <c r="AB399" s="248">
        <v>0</v>
      </c>
    </row>
    <row r="400" spans="2:28" outlineLevel="1">
      <c r="B400" s="556">
        <f t="shared" si="46"/>
        <v>24</v>
      </c>
      <c r="C400" s="248">
        <f t="shared" si="46"/>
        <v>0</v>
      </c>
      <c r="D400" s="248">
        <v>1</v>
      </c>
      <c r="E400" s="248">
        <f t="array" ref="E400:AB400">IFERROR(--(MOD(E$375:AB$375,H367)=0),0)</f>
        <v>0</v>
      </c>
      <c r="F400" s="248">
        <v>0</v>
      </c>
      <c r="G400" s="248">
        <v>0</v>
      </c>
      <c r="H400" s="248">
        <v>0</v>
      </c>
      <c r="I400" s="248">
        <v>0</v>
      </c>
      <c r="J400" s="249">
        <v>0</v>
      </c>
      <c r="K400" s="249">
        <v>0</v>
      </c>
      <c r="L400" s="249">
        <v>0</v>
      </c>
      <c r="M400" s="249">
        <v>0</v>
      </c>
      <c r="N400" s="248">
        <v>0</v>
      </c>
      <c r="O400" s="248">
        <v>0</v>
      </c>
      <c r="P400" s="248">
        <v>0</v>
      </c>
      <c r="Q400" s="248">
        <v>0</v>
      </c>
      <c r="R400" s="248">
        <v>0</v>
      </c>
      <c r="S400" s="248">
        <v>0</v>
      </c>
      <c r="T400" s="248">
        <v>0</v>
      </c>
      <c r="U400" s="248">
        <v>0</v>
      </c>
      <c r="V400" s="248">
        <v>0</v>
      </c>
      <c r="W400" s="248">
        <v>0</v>
      </c>
      <c r="X400" s="248">
        <v>0</v>
      </c>
      <c r="Y400" s="248">
        <v>0</v>
      </c>
      <c r="Z400" s="248">
        <v>0</v>
      </c>
      <c r="AA400" s="248">
        <v>0</v>
      </c>
      <c r="AB400" s="248">
        <v>0</v>
      </c>
    </row>
    <row r="401" spans="2:28" outlineLevel="1">
      <c r="B401" s="556">
        <f t="shared" si="46"/>
        <v>25</v>
      </c>
      <c r="C401" s="248">
        <f t="shared" si="46"/>
        <v>0</v>
      </c>
      <c r="D401" s="248">
        <v>1</v>
      </c>
      <c r="E401" s="248">
        <f t="array" ref="E401:AB401">IFERROR(--(MOD(E$375:AB$375,H368)=0),0)</f>
        <v>0</v>
      </c>
      <c r="F401" s="248">
        <v>0</v>
      </c>
      <c r="G401" s="248">
        <v>0</v>
      </c>
      <c r="H401" s="248">
        <v>0</v>
      </c>
      <c r="I401" s="248">
        <v>0</v>
      </c>
      <c r="J401" s="249">
        <v>0</v>
      </c>
      <c r="K401" s="249">
        <v>0</v>
      </c>
      <c r="L401" s="249">
        <v>0</v>
      </c>
      <c r="M401" s="249">
        <v>0</v>
      </c>
      <c r="N401" s="248">
        <v>0</v>
      </c>
      <c r="O401" s="248">
        <v>0</v>
      </c>
      <c r="P401" s="248">
        <v>0</v>
      </c>
      <c r="Q401" s="248">
        <v>0</v>
      </c>
      <c r="R401" s="248">
        <v>0</v>
      </c>
      <c r="S401" s="248">
        <v>0</v>
      </c>
      <c r="T401" s="248">
        <v>0</v>
      </c>
      <c r="U401" s="248">
        <v>0</v>
      </c>
      <c r="V401" s="248">
        <v>0</v>
      </c>
      <c r="W401" s="248">
        <v>0</v>
      </c>
      <c r="X401" s="248">
        <v>0</v>
      </c>
      <c r="Y401" s="248">
        <v>0</v>
      </c>
      <c r="Z401" s="248">
        <v>0</v>
      </c>
      <c r="AA401" s="248">
        <v>0</v>
      </c>
      <c r="AB401" s="248">
        <v>0</v>
      </c>
    </row>
    <row r="402" spans="2:28" outlineLevel="1">
      <c r="B402" s="556">
        <f t="shared" si="46"/>
        <v>26</v>
      </c>
      <c r="C402" s="248">
        <f t="shared" si="46"/>
        <v>0</v>
      </c>
      <c r="D402" s="248">
        <v>1</v>
      </c>
      <c r="E402" s="248">
        <f t="array" ref="E402:AB402">IFERROR(--(MOD(E$375:AB$375,H369)=0),0)</f>
        <v>0</v>
      </c>
      <c r="F402" s="248">
        <v>0</v>
      </c>
      <c r="G402" s="248">
        <v>0</v>
      </c>
      <c r="H402" s="248">
        <v>0</v>
      </c>
      <c r="I402" s="248">
        <v>0</v>
      </c>
      <c r="J402" s="249">
        <v>0</v>
      </c>
      <c r="K402" s="249">
        <v>0</v>
      </c>
      <c r="L402" s="249">
        <v>0</v>
      </c>
      <c r="M402" s="249">
        <v>0</v>
      </c>
      <c r="N402" s="248">
        <v>0</v>
      </c>
      <c r="O402" s="248">
        <v>0</v>
      </c>
      <c r="P402" s="248">
        <v>0</v>
      </c>
      <c r="Q402" s="248">
        <v>0</v>
      </c>
      <c r="R402" s="248">
        <v>0</v>
      </c>
      <c r="S402" s="248">
        <v>0</v>
      </c>
      <c r="T402" s="248">
        <v>0</v>
      </c>
      <c r="U402" s="248">
        <v>0</v>
      </c>
      <c r="V402" s="248">
        <v>0</v>
      </c>
      <c r="W402" s="248">
        <v>0</v>
      </c>
      <c r="X402" s="248">
        <v>0</v>
      </c>
      <c r="Y402" s="248">
        <v>0</v>
      </c>
      <c r="Z402" s="248">
        <v>0</v>
      </c>
      <c r="AA402" s="248">
        <v>0</v>
      </c>
      <c r="AB402" s="248">
        <v>0</v>
      </c>
    </row>
    <row r="403" spans="2:28" outlineLevel="1">
      <c r="B403" s="556">
        <f t="shared" si="46"/>
        <v>27</v>
      </c>
      <c r="C403" s="248">
        <f t="shared" si="46"/>
        <v>0</v>
      </c>
      <c r="D403" s="248">
        <v>1</v>
      </c>
      <c r="E403" s="248">
        <f t="array" ref="E403:AB403">IFERROR(--(MOD(E$375:AB$375,H370)=0),0)</f>
        <v>0</v>
      </c>
      <c r="F403" s="248">
        <v>0</v>
      </c>
      <c r="G403" s="248">
        <v>0</v>
      </c>
      <c r="H403" s="248">
        <v>0</v>
      </c>
      <c r="I403" s="248">
        <v>0</v>
      </c>
      <c r="J403" s="249">
        <v>0</v>
      </c>
      <c r="K403" s="249">
        <v>0</v>
      </c>
      <c r="L403" s="249">
        <v>0</v>
      </c>
      <c r="M403" s="249">
        <v>0</v>
      </c>
      <c r="N403" s="248">
        <v>0</v>
      </c>
      <c r="O403" s="248">
        <v>0</v>
      </c>
      <c r="P403" s="248">
        <v>0</v>
      </c>
      <c r="Q403" s="248">
        <v>0</v>
      </c>
      <c r="R403" s="248">
        <v>0</v>
      </c>
      <c r="S403" s="248">
        <v>0</v>
      </c>
      <c r="T403" s="248">
        <v>0</v>
      </c>
      <c r="U403" s="248">
        <v>0</v>
      </c>
      <c r="V403" s="248">
        <v>0</v>
      </c>
      <c r="W403" s="248">
        <v>0</v>
      </c>
      <c r="X403" s="248">
        <v>0</v>
      </c>
      <c r="Y403" s="248">
        <v>0</v>
      </c>
      <c r="Z403" s="248">
        <v>0</v>
      </c>
      <c r="AA403" s="248">
        <v>0</v>
      </c>
      <c r="AB403" s="248">
        <v>0</v>
      </c>
    </row>
    <row r="404" spans="2:28" outlineLevel="1">
      <c r="B404" s="556">
        <f t="shared" si="46"/>
        <v>28</v>
      </c>
      <c r="C404" s="248">
        <f t="shared" si="46"/>
        <v>0</v>
      </c>
      <c r="D404" s="248">
        <v>1</v>
      </c>
      <c r="E404" s="248">
        <f t="array" ref="E404:AB404">IFERROR(--(MOD(E$375:AB$375,H371)=0),0)</f>
        <v>0</v>
      </c>
      <c r="F404" s="248">
        <v>0</v>
      </c>
      <c r="G404" s="248">
        <v>0</v>
      </c>
      <c r="H404" s="248">
        <v>0</v>
      </c>
      <c r="I404" s="248">
        <v>0</v>
      </c>
      <c r="J404" s="249">
        <v>0</v>
      </c>
      <c r="K404" s="249">
        <v>0</v>
      </c>
      <c r="L404" s="249">
        <v>0</v>
      </c>
      <c r="M404" s="249">
        <v>0</v>
      </c>
      <c r="N404" s="248">
        <v>0</v>
      </c>
      <c r="O404" s="248">
        <v>0</v>
      </c>
      <c r="P404" s="248">
        <v>0</v>
      </c>
      <c r="Q404" s="248">
        <v>0</v>
      </c>
      <c r="R404" s="248">
        <v>0</v>
      </c>
      <c r="S404" s="248">
        <v>0</v>
      </c>
      <c r="T404" s="248">
        <v>0</v>
      </c>
      <c r="U404" s="248">
        <v>0</v>
      </c>
      <c r="V404" s="248">
        <v>0</v>
      </c>
      <c r="W404" s="248">
        <v>0</v>
      </c>
      <c r="X404" s="248">
        <v>0</v>
      </c>
      <c r="Y404" s="248">
        <v>0</v>
      </c>
      <c r="Z404" s="248">
        <v>0</v>
      </c>
      <c r="AA404" s="248">
        <v>0</v>
      </c>
      <c r="AB404" s="248">
        <v>0</v>
      </c>
    </row>
    <row r="405" spans="2:28" outlineLevel="1">
      <c r="B405" s="556">
        <f t="shared" si="46"/>
        <v>29</v>
      </c>
      <c r="C405" s="248">
        <f t="shared" si="46"/>
        <v>0</v>
      </c>
      <c r="D405" s="248">
        <v>1</v>
      </c>
      <c r="E405" s="248">
        <f t="array" ref="E405:AB405">IFERROR(--(MOD(E$375:AB$375,H372)=0),0)</f>
        <v>0</v>
      </c>
      <c r="F405" s="248">
        <v>0</v>
      </c>
      <c r="G405" s="248">
        <v>0</v>
      </c>
      <c r="H405" s="248">
        <v>0</v>
      </c>
      <c r="I405" s="248">
        <v>0</v>
      </c>
      <c r="J405" s="249">
        <v>0</v>
      </c>
      <c r="K405" s="249">
        <v>0</v>
      </c>
      <c r="L405" s="249">
        <v>0</v>
      </c>
      <c r="M405" s="249">
        <v>0</v>
      </c>
      <c r="N405" s="248">
        <v>0</v>
      </c>
      <c r="O405" s="248">
        <v>0</v>
      </c>
      <c r="P405" s="248">
        <v>0</v>
      </c>
      <c r="Q405" s="248">
        <v>0</v>
      </c>
      <c r="R405" s="248">
        <v>0</v>
      </c>
      <c r="S405" s="248">
        <v>0</v>
      </c>
      <c r="T405" s="248">
        <v>0</v>
      </c>
      <c r="U405" s="248">
        <v>0</v>
      </c>
      <c r="V405" s="248">
        <v>0</v>
      </c>
      <c r="W405" s="248">
        <v>0</v>
      </c>
      <c r="X405" s="248">
        <v>0</v>
      </c>
      <c r="Y405" s="248">
        <v>0</v>
      </c>
      <c r="Z405" s="248">
        <v>0</v>
      </c>
      <c r="AA405" s="248">
        <v>0</v>
      </c>
      <c r="AB405" s="248">
        <v>0</v>
      </c>
    </row>
    <row r="406" spans="2:28" outlineLevel="1">
      <c r="B406" s="556">
        <f t="shared" si="46"/>
        <v>30</v>
      </c>
      <c r="C406" s="248">
        <f t="shared" si="46"/>
        <v>0</v>
      </c>
      <c r="D406" s="248">
        <v>1</v>
      </c>
      <c r="E406" s="248">
        <f t="array" ref="E406:AB406">IFERROR(--(MOD(E$375:AB$375,H373)=0),0)</f>
        <v>0</v>
      </c>
      <c r="F406" s="248">
        <v>0</v>
      </c>
      <c r="G406" s="248">
        <v>0</v>
      </c>
      <c r="H406" s="248">
        <v>0</v>
      </c>
      <c r="I406" s="248">
        <v>0</v>
      </c>
      <c r="J406" s="249">
        <v>0</v>
      </c>
      <c r="K406" s="249">
        <v>0</v>
      </c>
      <c r="L406" s="249">
        <v>0</v>
      </c>
      <c r="M406" s="249">
        <v>0</v>
      </c>
      <c r="N406" s="248">
        <v>0</v>
      </c>
      <c r="O406" s="248">
        <v>0</v>
      </c>
      <c r="P406" s="248">
        <v>0</v>
      </c>
      <c r="Q406" s="248">
        <v>0</v>
      </c>
      <c r="R406" s="248">
        <v>0</v>
      </c>
      <c r="S406" s="248">
        <v>0</v>
      </c>
      <c r="T406" s="248">
        <v>0</v>
      </c>
      <c r="U406" s="248">
        <v>0</v>
      </c>
      <c r="V406" s="248">
        <v>0</v>
      </c>
      <c r="W406" s="248">
        <v>0</v>
      </c>
      <c r="X406" s="248">
        <v>0</v>
      </c>
      <c r="Y406" s="248">
        <v>0</v>
      </c>
      <c r="Z406" s="248">
        <v>0</v>
      </c>
      <c r="AA406" s="248">
        <v>0</v>
      </c>
      <c r="AB406" s="248">
        <v>0</v>
      </c>
    </row>
    <row r="407" spans="2:28" outlineLevel="1">
      <c r="B407" s="556"/>
      <c r="C407" s="21" t="s">
        <v>283</v>
      </c>
    </row>
    <row r="408" spans="2:28" outlineLevel="1">
      <c r="B408" s="556">
        <f>B377</f>
        <v>1</v>
      </c>
      <c r="C408" s="248" t="str">
        <f>C377</f>
        <v>Studio</v>
      </c>
      <c r="D408" s="248"/>
      <c r="E408" s="248">
        <f t="array" ref="E408:AB408">IF(E$375:AB$375&lt;$I344,0,D377:AB377)</f>
        <v>1</v>
      </c>
      <c r="F408" s="248">
        <v>0</v>
      </c>
      <c r="G408" s="248">
        <v>0</v>
      </c>
      <c r="H408" s="248">
        <v>0</v>
      </c>
      <c r="I408" s="249">
        <v>0</v>
      </c>
      <c r="J408" s="249">
        <v>0</v>
      </c>
      <c r="K408" s="249">
        <v>0</v>
      </c>
      <c r="L408" s="249">
        <v>0</v>
      </c>
      <c r="M408" s="249">
        <v>0</v>
      </c>
      <c r="N408" s="248">
        <v>0</v>
      </c>
      <c r="O408" s="248">
        <v>0</v>
      </c>
      <c r="P408" s="248">
        <v>0</v>
      </c>
      <c r="Q408" s="248">
        <v>0</v>
      </c>
      <c r="R408" s="248">
        <v>0</v>
      </c>
      <c r="S408" s="248">
        <v>0</v>
      </c>
      <c r="T408" s="248">
        <v>0</v>
      </c>
      <c r="U408" s="248">
        <v>0</v>
      </c>
      <c r="V408" s="248">
        <v>0</v>
      </c>
      <c r="W408" s="248">
        <v>0</v>
      </c>
      <c r="X408" s="248">
        <v>0</v>
      </c>
      <c r="Y408" s="248">
        <v>0</v>
      </c>
      <c r="Z408" s="248">
        <v>0</v>
      </c>
      <c r="AA408" s="248">
        <v>0</v>
      </c>
      <c r="AB408" s="248">
        <v>0</v>
      </c>
    </row>
    <row r="409" spans="2:28" outlineLevel="1">
      <c r="B409" s="556">
        <f t="shared" ref="B409:C424" si="47">B378</f>
        <v>2</v>
      </c>
      <c r="C409" s="248" t="str">
        <f t="shared" si="47"/>
        <v xml:space="preserve">1 Bed / 1 Bath </v>
      </c>
      <c r="D409" s="248"/>
      <c r="E409" s="248">
        <f t="array" ref="E409:AB409">IF(E$375:AB$375&lt;$I345,0,D378:AB378)</f>
        <v>1</v>
      </c>
      <c r="F409" s="248">
        <v>0</v>
      </c>
      <c r="G409" s="248">
        <v>0</v>
      </c>
      <c r="H409" s="248">
        <v>0</v>
      </c>
      <c r="I409" s="249">
        <v>0</v>
      </c>
      <c r="J409" s="249">
        <v>0</v>
      </c>
      <c r="K409" s="249">
        <v>0</v>
      </c>
      <c r="L409" s="249">
        <v>0</v>
      </c>
      <c r="M409" s="249">
        <v>0</v>
      </c>
      <c r="N409" s="248">
        <v>0</v>
      </c>
      <c r="O409" s="248">
        <v>0</v>
      </c>
      <c r="P409" s="248">
        <v>0</v>
      </c>
      <c r="Q409" s="248">
        <v>0</v>
      </c>
      <c r="R409" s="248">
        <v>0</v>
      </c>
      <c r="S409" s="248">
        <v>0</v>
      </c>
      <c r="T409" s="248">
        <v>0</v>
      </c>
      <c r="U409" s="248">
        <v>0</v>
      </c>
      <c r="V409" s="248">
        <v>0</v>
      </c>
      <c r="W409" s="248">
        <v>0</v>
      </c>
      <c r="X409" s="248">
        <v>0</v>
      </c>
      <c r="Y409" s="248">
        <v>0</v>
      </c>
      <c r="Z409" s="248">
        <v>0</v>
      </c>
      <c r="AA409" s="248">
        <v>0</v>
      </c>
      <c r="AB409" s="248">
        <v>0</v>
      </c>
    </row>
    <row r="410" spans="2:28" outlineLevel="1">
      <c r="B410" s="556">
        <f t="shared" si="47"/>
        <v>3</v>
      </c>
      <c r="C410" s="248" t="str">
        <f t="shared" si="47"/>
        <v xml:space="preserve">1 Bed / 1 Bath </v>
      </c>
      <c r="D410" s="248"/>
      <c r="E410" s="248">
        <f t="array" ref="E410:AB410">IF(E$375:AB$375&lt;$I346,0,D379:AB379)</f>
        <v>1</v>
      </c>
      <c r="F410" s="248">
        <v>0</v>
      </c>
      <c r="G410" s="248">
        <v>0</v>
      </c>
      <c r="H410" s="248">
        <v>0</v>
      </c>
      <c r="I410" s="249">
        <v>0</v>
      </c>
      <c r="J410" s="249">
        <v>0</v>
      </c>
      <c r="K410" s="249">
        <v>0</v>
      </c>
      <c r="L410" s="249">
        <v>0</v>
      </c>
      <c r="M410" s="249">
        <v>0</v>
      </c>
      <c r="N410" s="248">
        <v>0</v>
      </c>
      <c r="O410" s="248">
        <v>0</v>
      </c>
      <c r="P410" s="248">
        <v>0</v>
      </c>
      <c r="Q410" s="248">
        <v>0</v>
      </c>
      <c r="R410" s="248">
        <v>0</v>
      </c>
      <c r="S410" s="248">
        <v>0</v>
      </c>
      <c r="T410" s="248">
        <v>0</v>
      </c>
      <c r="U410" s="248">
        <v>0</v>
      </c>
      <c r="V410" s="248">
        <v>0</v>
      </c>
      <c r="W410" s="248">
        <v>0</v>
      </c>
      <c r="X410" s="248">
        <v>0</v>
      </c>
      <c r="Y410" s="248">
        <v>0</v>
      </c>
      <c r="Z410" s="248">
        <v>0</v>
      </c>
      <c r="AA410" s="248">
        <v>0</v>
      </c>
      <c r="AB410" s="248">
        <v>0</v>
      </c>
    </row>
    <row r="411" spans="2:28" outlineLevel="1">
      <c r="B411" s="556">
        <f t="shared" si="47"/>
        <v>4</v>
      </c>
      <c r="C411" s="248" t="str">
        <f t="shared" si="47"/>
        <v xml:space="preserve">1 Bed / 1 Bath </v>
      </c>
      <c r="D411" s="248"/>
      <c r="E411" s="248">
        <f t="array" ref="E411:AB411">IF(E$375:AB$375&lt;$I347,0,D380:AB380)</f>
        <v>1</v>
      </c>
      <c r="F411" s="248">
        <v>1</v>
      </c>
      <c r="G411" s="248">
        <v>1</v>
      </c>
      <c r="H411" s="248">
        <v>1</v>
      </c>
      <c r="I411" s="249">
        <v>1</v>
      </c>
      <c r="J411" s="249">
        <v>1</v>
      </c>
      <c r="K411" s="249">
        <v>1</v>
      </c>
      <c r="L411" s="249">
        <v>1</v>
      </c>
      <c r="M411" s="249">
        <v>1</v>
      </c>
      <c r="N411" s="248">
        <v>1</v>
      </c>
      <c r="O411" s="248">
        <v>1</v>
      </c>
      <c r="P411" s="248">
        <v>1</v>
      </c>
      <c r="Q411" s="248">
        <v>1</v>
      </c>
      <c r="R411" s="248">
        <v>1</v>
      </c>
      <c r="S411" s="248">
        <v>1</v>
      </c>
      <c r="T411" s="248">
        <v>1</v>
      </c>
      <c r="U411" s="248">
        <v>1</v>
      </c>
      <c r="V411" s="248">
        <v>1</v>
      </c>
      <c r="W411" s="248">
        <v>1</v>
      </c>
      <c r="X411" s="248">
        <v>1</v>
      </c>
      <c r="Y411" s="248">
        <v>1</v>
      </c>
      <c r="Z411" s="248">
        <v>1</v>
      </c>
      <c r="AA411" s="248">
        <v>1</v>
      </c>
      <c r="AB411" s="248">
        <v>1</v>
      </c>
    </row>
    <row r="412" spans="2:28" outlineLevel="1">
      <c r="B412" s="556">
        <f t="shared" si="47"/>
        <v>5</v>
      </c>
      <c r="C412" s="248" t="str">
        <f t="shared" si="47"/>
        <v xml:space="preserve">2 Bed / 1 Bath </v>
      </c>
      <c r="D412" s="248"/>
      <c r="E412" s="248">
        <f t="array" ref="E412:AB412">IF(E$375:AB$375&lt;$I348,0,D381:AB381)</f>
        <v>1</v>
      </c>
      <c r="F412" s="248">
        <v>0</v>
      </c>
      <c r="G412" s="248">
        <v>0</v>
      </c>
      <c r="H412" s="248">
        <v>0</v>
      </c>
      <c r="I412" s="249">
        <v>0</v>
      </c>
      <c r="J412" s="249">
        <v>0</v>
      </c>
      <c r="K412" s="249">
        <v>0</v>
      </c>
      <c r="L412" s="249">
        <v>0</v>
      </c>
      <c r="M412" s="249">
        <v>0</v>
      </c>
      <c r="N412" s="248">
        <v>0</v>
      </c>
      <c r="O412" s="248">
        <v>0</v>
      </c>
      <c r="P412" s="248">
        <v>0</v>
      </c>
      <c r="Q412" s="248">
        <v>0</v>
      </c>
      <c r="R412" s="248">
        <v>0</v>
      </c>
      <c r="S412" s="248">
        <v>0</v>
      </c>
      <c r="T412" s="248">
        <v>0</v>
      </c>
      <c r="U412" s="248">
        <v>0</v>
      </c>
      <c r="V412" s="248">
        <v>0</v>
      </c>
      <c r="W412" s="248">
        <v>0</v>
      </c>
      <c r="X412" s="248">
        <v>0</v>
      </c>
      <c r="Y412" s="248">
        <v>0</v>
      </c>
      <c r="Z412" s="248">
        <v>0</v>
      </c>
      <c r="AA412" s="248">
        <v>0</v>
      </c>
      <c r="AB412" s="248">
        <v>0</v>
      </c>
    </row>
    <row r="413" spans="2:28" outlineLevel="1">
      <c r="B413" s="556">
        <f t="shared" si="47"/>
        <v>6</v>
      </c>
      <c r="C413" s="248" t="str">
        <f t="shared" si="47"/>
        <v xml:space="preserve">2 Bed / 1 Bath </v>
      </c>
      <c r="D413" s="248"/>
      <c r="E413" s="248">
        <f t="array" ref="E413:AB413">IF(E$375:AB$375&lt;$I349,0,D382:AB382)</f>
        <v>1</v>
      </c>
      <c r="F413" s="248">
        <v>0</v>
      </c>
      <c r="G413" s="248">
        <v>0</v>
      </c>
      <c r="H413" s="248">
        <v>0</v>
      </c>
      <c r="I413" s="249">
        <v>0</v>
      </c>
      <c r="J413" s="249">
        <v>0</v>
      </c>
      <c r="K413" s="249">
        <v>0</v>
      </c>
      <c r="L413" s="249">
        <v>0</v>
      </c>
      <c r="M413" s="249">
        <v>0</v>
      </c>
      <c r="N413" s="248">
        <v>0</v>
      </c>
      <c r="O413" s="248">
        <v>0</v>
      </c>
      <c r="P413" s="248">
        <v>0</v>
      </c>
      <c r="Q413" s="248">
        <v>0</v>
      </c>
      <c r="R413" s="248">
        <v>0</v>
      </c>
      <c r="S413" s="248">
        <v>0</v>
      </c>
      <c r="T413" s="248">
        <v>0</v>
      </c>
      <c r="U413" s="248">
        <v>0</v>
      </c>
      <c r="V413" s="248">
        <v>0</v>
      </c>
      <c r="W413" s="248">
        <v>0</v>
      </c>
      <c r="X413" s="248">
        <v>0</v>
      </c>
      <c r="Y413" s="248">
        <v>0</v>
      </c>
      <c r="Z413" s="248">
        <v>0</v>
      </c>
      <c r="AA413" s="248">
        <v>0</v>
      </c>
      <c r="AB413" s="248">
        <v>0</v>
      </c>
    </row>
    <row r="414" spans="2:28" outlineLevel="1">
      <c r="B414" s="556">
        <f t="shared" si="47"/>
        <v>7</v>
      </c>
      <c r="C414" s="248" t="str">
        <f t="shared" si="47"/>
        <v xml:space="preserve">2 Bed / 1 Bath </v>
      </c>
      <c r="D414" s="248"/>
      <c r="E414" s="248">
        <f t="array" ref="E414:AB414">IF(E$375:AB$375&lt;$I350,0,D383:AB383)</f>
        <v>1</v>
      </c>
      <c r="F414" s="248">
        <v>0</v>
      </c>
      <c r="G414" s="248">
        <v>0</v>
      </c>
      <c r="H414" s="248">
        <v>0</v>
      </c>
      <c r="I414" s="249">
        <v>0</v>
      </c>
      <c r="J414" s="249">
        <v>0</v>
      </c>
      <c r="K414" s="249">
        <v>0</v>
      </c>
      <c r="L414" s="249">
        <v>0</v>
      </c>
      <c r="M414" s="249">
        <v>0</v>
      </c>
      <c r="N414" s="248">
        <v>0</v>
      </c>
      <c r="O414" s="248">
        <v>0</v>
      </c>
      <c r="P414" s="248">
        <v>0</v>
      </c>
      <c r="Q414" s="248">
        <v>0</v>
      </c>
      <c r="R414" s="248">
        <v>0</v>
      </c>
      <c r="S414" s="248">
        <v>0</v>
      </c>
      <c r="T414" s="248">
        <v>0</v>
      </c>
      <c r="U414" s="248">
        <v>0</v>
      </c>
      <c r="V414" s="248">
        <v>0</v>
      </c>
      <c r="W414" s="248">
        <v>0</v>
      </c>
      <c r="X414" s="248">
        <v>0</v>
      </c>
      <c r="Y414" s="248">
        <v>0</v>
      </c>
      <c r="Z414" s="248">
        <v>0</v>
      </c>
      <c r="AA414" s="248">
        <v>0</v>
      </c>
      <c r="AB414" s="248">
        <v>0</v>
      </c>
    </row>
    <row r="415" spans="2:28" outlineLevel="1">
      <c r="B415" s="556">
        <f t="shared" si="47"/>
        <v>8</v>
      </c>
      <c r="C415" s="248" t="str">
        <f t="shared" si="47"/>
        <v xml:space="preserve">2 Bed / 2 Bath </v>
      </c>
      <c r="D415" s="248"/>
      <c r="E415" s="248">
        <f t="array" ref="E415:AB415">IF(E$375:AB$375&lt;$I351,0,D384:AB384)</f>
        <v>1</v>
      </c>
      <c r="F415" s="248">
        <v>0</v>
      </c>
      <c r="G415" s="248">
        <v>0</v>
      </c>
      <c r="H415" s="248">
        <v>0</v>
      </c>
      <c r="I415" s="249">
        <v>0</v>
      </c>
      <c r="J415" s="249">
        <v>0</v>
      </c>
      <c r="K415" s="249">
        <v>0</v>
      </c>
      <c r="L415" s="249">
        <v>0</v>
      </c>
      <c r="M415" s="249">
        <v>0</v>
      </c>
      <c r="N415" s="248">
        <v>0</v>
      </c>
      <c r="O415" s="248">
        <v>0</v>
      </c>
      <c r="P415" s="248">
        <v>0</v>
      </c>
      <c r="Q415" s="248">
        <v>0</v>
      </c>
      <c r="R415" s="248">
        <v>0</v>
      </c>
      <c r="S415" s="248">
        <v>0</v>
      </c>
      <c r="T415" s="248">
        <v>0</v>
      </c>
      <c r="U415" s="248">
        <v>0</v>
      </c>
      <c r="V415" s="248">
        <v>0</v>
      </c>
      <c r="W415" s="248">
        <v>0</v>
      </c>
      <c r="X415" s="248">
        <v>0</v>
      </c>
      <c r="Y415" s="248">
        <v>0</v>
      </c>
      <c r="Z415" s="248">
        <v>0</v>
      </c>
      <c r="AA415" s="248">
        <v>0</v>
      </c>
      <c r="AB415" s="248">
        <v>0</v>
      </c>
    </row>
    <row r="416" spans="2:28" outlineLevel="1">
      <c r="B416" s="556">
        <f t="shared" si="47"/>
        <v>9</v>
      </c>
      <c r="C416" s="248" t="str">
        <f t="shared" si="47"/>
        <v>2 Bed / 1 Bath + Den</v>
      </c>
      <c r="D416" s="248"/>
      <c r="E416" s="248">
        <f t="array" ref="E416:AB416">IF(E$375:AB$375&lt;$I352,0,D385:AB385)</f>
        <v>1</v>
      </c>
      <c r="F416" s="248">
        <v>0</v>
      </c>
      <c r="G416" s="248">
        <v>0</v>
      </c>
      <c r="H416" s="248">
        <v>0</v>
      </c>
      <c r="I416" s="249">
        <v>0</v>
      </c>
      <c r="J416" s="249">
        <v>0</v>
      </c>
      <c r="K416" s="249">
        <v>0</v>
      </c>
      <c r="L416" s="249">
        <v>0</v>
      </c>
      <c r="M416" s="249">
        <v>0</v>
      </c>
      <c r="N416" s="248">
        <v>0</v>
      </c>
      <c r="O416" s="248">
        <v>0</v>
      </c>
      <c r="P416" s="248">
        <v>0</v>
      </c>
      <c r="Q416" s="248">
        <v>0</v>
      </c>
      <c r="R416" s="248">
        <v>0</v>
      </c>
      <c r="S416" s="248">
        <v>0</v>
      </c>
      <c r="T416" s="248">
        <v>0</v>
      </c>
      <c r="U416" s="248">
        <v>0</v>
      </c>
      <c r="V416" s="248">
        <v>0</v>
      </c>
      <c r="W416" s="248">
        <v>0</v>
      </c>
      <c r="X416" s="248">
        <v>0</v>
      </c>
      <c r="Y416" s="248">
        <v>0</v>
      </c>
      <c r="Z416" s="248">
        <v>0</v>
      </c>
      <c r="AA416" s="248">
        <v>0</v>
      </c>
      <c r="AB416" s="248">
        <v>0</v>
      </c>
    </row>
    <row r="417" spans="2:28" outlineLevel="1">
      <c r="B417" s="556">
        <f t="shared" si="47"/>
        <v>10</v>
      </c>
      <c r="C417" s="248" t="str">
        <f t="shared" si="47"/>
        <v xml:space="preserve">2 Bed / 2 Bath </v>
      </c>
      <c r="D417" s="248"/>
      <c r="E417" s="248">
        <f t="array" ref="E417:AB417">IF(E$375:AB$375&lt;$I353,0,D386:AB386)</f>
        <v>1</v>
      </c>
      <c r="F417" s="248">
        <v>0</v>
      </c>
      <c r="G417" s="248">
        <v>0</v>
      </c>
      <c r="H417" s="248">
        <v>0</v>
      </c>
      <c r="I417" s="249">
        <v>0</v>
      </c>
      <c r="J417" s="249">
        <v>0</v>
      </c>
      <c r="K417" s="249">
        <v>0</v>
      </c>
      <c r="L417" s="249">
        <v>0</v>
      </c>
      <c r="M417" s="249">
        <v>0</v>
      </c>
      <c r="N417" s="248">
        <v>0</v>
      </c>
      <c r="O417" s="248">
        <v>0</v>
      </c>
      <c r="P417" s="248">
        <v>0</v>
      </c>
      <c r="Q417" s="248">
        <v>0</v>
      </c>
      <c r="R417" s="248">
        <v>0</v>
      </c>
      <c r="S417" s="248">
        <v>0</v>
      </c>
      <c r="T417" s="248">
        <v>0</v>
      </c>
      <c r="U417" s="248">
        <v>0</v>
      </c>
      <c r="V417" s="248">
        <v>0</v>
      </c>
      <c r="W417" s="248">
        <v>0</v>
      </c>
      <c r="X417" s="248">
        <v>0</v>
      </c>
      <c r="Y417" s="248">
        <v>0</v>
      </c>
      <c r="Z417" s="248">
        <v>0</v>
      </c>
      <c r="AA417" s="248">
        <v>0</v>
      </c>
      <c r="AB417" s="248">
        <v>0</v>
      </c>
    </row>
    <row r="418" spans="2:28" outlineLevel="1">
      <c r="B418" s="556">
        <f t="shared" si="47"/>
        <v>11</v>
      </c>
      <c r="C418" s="248" t="str">
        <f t="shared" si="47"/>
        <v xml:space="preserve">2 Bed / 1.5 Bath </v>
      </c>
      <c r="D418" s="248"/>
      <c r="E418" s="248">
        <f t="array" ref="E418:AB418">IF(E$375:AB$375&lt;$I354,0,D387:AB387)</f>
        <v>1</v>
      </c>
      <c r="F418" s="248">
        <v>0</v>
      </c>
      <c r="G418" s="248">
        <v>0</v>
      </c>
      <c r="H418" s="248">
        <v>0</v>
      </c>
      <c r="I418" s="249">
        <v>0</v>
      </c>
      <c r="J418" s="249">
        <v>0</v>
      </c>
      <c r="K418" s="249">
        <v>0</v>
      </c>
      <c r="L418" s="249">
        <v>0</v>
      </c>
      <c r="M418" s="249">
        <v>0</v>
      </c>
      <c r="N418" s="248">
        <v>0</v>
      </c>
      <c r="O418" s="248">
        <v>0</v>
      </c>
      <c r="P418" s="248">
        <v>0</v>
      </c>
      <c r="Q418" s="248">
        <v>0</v>
      </c>
      <c r="R418" s="248">
        <v>0</v>
      </c>
      <c r="S418" s="248">
        <v>0</v>
      </c>
      <c r="T418" s="248">
        <v>0</v>
      </c>
      <c r="U418" s="248">
        <v>0</v>
      </c>
      <c r="V418" s="248">
        <v>0</v>
      </c>
      <c r="W418" s="248">
        <v>0</v>
      </c>
      <c r="X418" s="248">
        <v>0</v>
      </c>
      <c r="Y418" s="248">
        <v>0</v>
      </c>
      <c r="Z418" s="248">
        <v>0</v>
      </c>
      <c r="AA418" s="248">
        <v>0</v>
      </c>
      <c r="AB418" s="248">
        <v>0</v>
      </c>
    </row>
    <row r="419" spans="2:28" outlineLevel="1">
      <c r="B419" s="556">
        <f t="shared" si="47"/>
        <v>12</v>
      </c>
      <c r="C419" s="248" t="str">
        <f t="shared" si="47"/>
        <v xml:space="preserve">3 Bed / 2 Bath </v>
      </c>
      <c r="D419" s="248"/>
      <c r="E419" s="248">
        <f t="array" ref="E419:AB419">IF(E$375:AB$375&lt;$I355,0,D388:AB388)</f>
        <v>1</v>
      </c>
      <c r="F419" s="248">
        <v>0</v>
      </c>
      <c r="G419" s="248">
        <v>0</v>
      </c>
      <c r="H419" s="248">
        <v>0</v>
      </c>
      <c r="I419" s="249">
        <v>0</v>
      </c>
      <c r="J419" s="249">
        <v>0</v>
      </c>
      <c r="K419" s="249">
        <v>0</v>
      </c>
      <c r="L419" s="249">
        <v>0</v>
      </c>
      <c r="M419" s="249">
        <v>0</v>
      </c>
      <c r="N419" s="248">
        <v>0</v>
      </c>
      <c r="O419" s="248">
        <v>0</v>
      </c>
      <c r="P419" s="248">
        <v>0</v>
      </c>
      <c r="Q419" s="248">
        <v>0</v>
      </c>
      <c r="R419" s="248">
        <v>0</v>
      </c>
      <c r="S419" s="248">
        <v>0</v>
      </c>
      <c r="T419" s="248">
        <v>0</v>
      </c>
      <c r="U419" s="248">
        <v>0</v>
      </c>
      <c r="V419" s="248">
        <v>0</v>
      </c>
      <c r="W419" s="248">
        <v>0</v>
      </c>
      <c r="X419" s="248">
        <v>0</v>
      </c>
      <c r="Y419" s="248">
        <v>0</v>
      </c>
      <c r="Z419" s="248">
        <v>0</v>
      </c>
      <c r="AA419" s="248">
        <v>0</v>
      </c>
      <c r="AB419" s="248">
        <v>0</v>
      </c>
    </row>
    <row r="420" spans="2:28" outlineLevel="1">
      <c r="B420" s="556">
        <f t="shared" si="47"/>
        <v>13</v>
      </c>
      <c r="C420" s="248" t="str">
        <f t="shared" si="47"/>
        <v>3 Bed / 2 Bath House</v>
      </c>
      <c r="D420" s="248"/>
      <c r="E420" s="248">
        <f t="array" ref="E420:AB420">IF(E$375:AB$375&lt;$I356,0,D389:AB389)</f>
        <v>1</v>
      </c>
      <c r="F420" s="248">
        <v>0</v>
      </c>
      <c r="G420" s="248">
        <v>0</v>
      </c>
      <c r="H420" s="248">
        <v>0</v>
      </c>
      <c r="I420" s="249">
        <v>0</v>
      </c>
      <c r="J420" s="249">
        <v>0</v>
      </c>
      <c r="K420" s="249">
        <v>0</v>
      </c>
      <c r="L420" s="249">
        <v>0</v>
      </c>
      <c r="M420" s="249">
        <v>0</v>
      </c>
      <c r="N420" s="248">
        <v>0</v>
      </c>
      <c r="O420" s="248">
        <v>0</v>
      </c>
      <c r="P420" s="248">
        <v>0</v>
      </c>
      <c r="Q420" s="248">
        <v>0</v>
      </c>
      <c r="R420" s="248">
        <v>0</v>
      </c>
      <c r="S420" s="248">
        <v>0</v>
      </c>
      <c r="T420" s="248">
        <v>0</v>
      </c>
      <c r="U420" s="248">
        <v>0</v>
      </c>
      <c r="V420" s="248">
        <v>0</v>
      </c>
      <c r="W420" s="248">
        <v>0</v>
      </c>
      <c r="X420" s="248">
        <v>0</v>
      </c>
      <c r="Y420" s="248">
        <v>0</v>
      </c>
      <c r="Z420" s="248">
        <v>0</v>
      </c>
      <c r="AA420" s="248">
        <v>0</v>
      </c>
      <c r="AB420" s="248">
        <v>0</v>
      </c>
    </row>
    <row r="421" spans="2:28" outlineLevel="1">
      <c r="B421" s="556">
        <f t="shared" si="47"/>
        <v>14</v>
      </c>
      <c r="C421" s="248" t="str">
        <f t="shared" si="47"/>
        <v xml:space="preserve">3 Bed / 2 Bath </v>
      </c>
      <c r="D421" s="248"/>
      <c r="E421" s="248">
        <f t="array" ref="E421:AB421">IF(E$375:AB$375&lt;$I357,0,D390:AB390)</f>
        <v>1</v>
      </c>
      <c r="F421" s="248">
        <v>0</v>
      </c>
      <c r="G421" s="248">
        <v>0</v>
      </c>
      <c r="H421" s="248">
        <v>0</v>
      </c>
      <c r="I421" s="249">
        <v>0</v>
      </c>
      <c r="J421" s="249">
        <v>0</v>
      </c>
      <c r="K421" s="249">
        <v>0</v>
      </c>
      <c r="L421" s="249">
        <v>0</v>
      </c>
      <c r="M421" s="249">
        <v>0</v>
      </c>
      <c r="N421" s="248">
        <v>0</v>
      </c>
      <c r="O421" s="248">
        <v>0</v>
      </c>
      <c r="P421" s="248">
        <v>0</v>
      </c>
      <c r="Q421" s="248">
        <v>0</v>
      </c>
      <c r="R421" s="248">
        <v>0</v>
      </c>
      <c r="S421" s="248">
        <v>0</v>
      </c>
      <c r="T421" s="248">
        <v>0</v>
      </c>
      <c r="U421" s="248">
        <v>0</v>
      </c>
      <c r="V421" s="248">
        <v>0</v>
      </c>
      <c r="W421" s="248">
        <v>0</v>
      </c>
      <c r="X421" s="248">
        <v>0</v>
      </c>
      <c r="Y421" s="248">
        <v>0</v>
      </c>
      <c r="Z421" s="248">
        <v>0</v>
      </c>
      <c r="AA421" s="248">
        <v>0</v>
      </c>
      <c r="AB421" s="248">
        <v>0</v>
      </c>
    </row>
    <row r="422" spans="2:28" outlineLevel="1">
      <c r="B422" s="556">
        <f t="shared" si="47"/>
        <v>15</v>
      </c>
      <c r="C422" s="248" t="str">
        <f t="shared" si="47"/>
        <v xml:space="preserve">1 Bed / 1 Bath </v>
      </c>
      <c r="D422" s="248"/>
      <c r="E422" s="248">
        <f t="array" ref="E422:AB422">IF(E$375:AB$375&lt;$I358,0,D391:AB391)</f>
        <v>1</v>
      </c>
      <c r="F422" s="248">
        <v>0</v>
      </c>
      <c r="G422" s="248">
        <v>0</v>
      </c>
      <c r="H422" s="248">
        <v>0</v>
      </c>
      <c r="I422" s="249">
        <v>0</v>
      </c>
      <c r="J422" s="249">
        <v>0</v>
      </c>
      <c r="K422" s="249">
        <v>0</v>
      </c>
      <c r="L422" s="249">
        <v>0</v>
      </c>
      <c r="M422" s="249">
        <v>0</v>
      </c>
      <c r="N422" s="248">
        <v>0</v>
      </c>
      <c r="O422" s="248">
        <v>0</v>
      </c>
      <c r="P422" s="248">
        <v>0</v>
      </c>
      <c r="Q422" s="248">
        <v>0</v>
      </c>
      <c r="R422" s="248">
        <v>0</v>
      </c>
      <c r="S422" s="248">
        <v>0</v>
      </c>
      <c r="T422" s="248">
        <v>0</v>
      </c>
      <c r="U422" s="248">
        <v>0</v>
      </c>
      <c r="V422" s="248">
        <v>0</v>
      </c>
      <c r="W422" s="248">
        <v>0</v>
      </c>
      <c r="X422" s="248">
        <v>0</v>
      </c>
      <c r="Y422" s="248">
        <v>0</v>
      </c>
      <c r="Z422" s="248">
        <v>0</v>
      </c>
      <c r="AA422" s="248">
        <v>0</v>
      </c>
      <c r="AB422" s="248">
        <v>0</v>
      </c>
    </row>
    <row r="423" spans="2:28" outlineLevel="1">
      <c r="B423" s="556">
        <f t="shared" si="47"/>
        <v>16</v>
      </c>
      <c r="C423" s="248" t="str">
        <f t="shared" si="47"/>
        <v xml:space="preserve">2 Bed / 2 Bath </v>
      </c>
      <c r="D423" s="248"/>
      <c r="E423" s="248">
        <f t="array" ref="E423:AB423">IF(E$375:AB$375&lt;$I359,0,D392:AB392)</f>
        <v>1</v>
      </c>
      <c r="F423" s="248">
        <v>0</v>
      </c>
      <c r="G423" s="248">
        <v>0</v>
      </c>
      <c r="H423" s="248">
        <v>0</v>
      </c>
      <c r="I423" s="249">
        <v>0</v>
      </c>
      <c r="J423" s="249">
        <v>0</v>
      </c>
      <c r="K423" s="249">
        <v>0</v>
      </c>
      <c r="L423" s="249">
        <v>0</v>
      </c>
      <c r="M423" s="249">
        <v>0</v>
      </c>
      <c r="N423" s="248">
        <v>0</v>
      </c>
      <c r="O423" s="248">
        <v>0</v>
      </c>
      <c r="P423" s="248">
        <v>0</v>
      </c>
      <c r="Q423" s="248">
        <v>0</v>
      </c>
      <c r="R423" s="248">
        <v>0</v>
      </c>
      <c r="S423" s="248">
        <v>0</v>
      </c>
      <c r="T423" s="248">
        <v>0</v>
      </c>
      <c r="U423" s="248">
        <v>0</v>
      </c>
      <c r="V423" s="248">
        <v>0</v>
      </c>
      <c r="W423" s="248">
        <v>0</v>
      </c>
      <c r="X423" s="248">
        <v>0</v>
      </c>
      <c r="Y423" s="248">
        <v>0</v>
      </c>
      <c r="Z423" s="248">
        <v>0</v>
      </c>
      <c r="AA423" s="248">
        <v>0</v>
      </c>
      <c r="AB423" s="248">
        <v>0</v>
      </c>
    </row>
    <row r="424" spans="2:28" outlineLevel="1">
      <c r="B424" s="556">
        <f t="shared" si="47"/>
        <v>17</v>
      </c>
      <c r="C424" s="248" t="str">
        <f t="shared" si="47"/>
        <v xml:space="preserve">4 Bed / 2 Bath Penthouse </v>
      </c>
      <c r="D424" s="248"/>
      <c r="E424" s="248">
        <f t="array" ref="E424:AB424">IF(E$375:AB$375&lt;$I360,0,D393:AB393)</f>
        <v>1</v>
      </c>
      <c r="F424" s="248">
        <v>0</v>
      </c>
      <c r="G424" s="248">
        <v>0</v>
      </c>
      <c r="H424" s="248">
        <v>0</v>
      </c>
      <c r="I424" s="249">
        <v>0</v>
      </c>
      <c r="J424" s="249">
        <v>0</v>
      </c>
      <c r="K424" s="249">
        <v>0</v>
      </c>
      <c r="L424" s="249">
        <v>0</v>
      </c>
      <c r="M424" s="249">
        <v>0</v>
      </c>
      <c r="N424" s="248">
        <v>0</v>
      </c>
      <c r="O424" s="248">
        <v>0</v>
      </c>
      <c r="P424" s="248">
        <v>0</v>
      </c>
      <c r="Q424" s="248">
        <v>0</v>
      </c>
      <c r="R424" s="248">
        <v>0</v>
      </c>
      <c r="S424" s="248">
        <v>0</v>
      </c>
      <c r="T424" s="248">
        <v>0</v>
      </c>
      <c r="U424" s="248">
        <v>0</v>
      </c>
      <c r="V424" s="248">
        <v>0</v>
      </c>
      <c r="W424" s="248">
        <v>0</v>
      </c>
      <c r="X424" s="248">
        <v>0</v>
      </c>
      <c r="Y424" s="248">
        <v>0</v>
      </c>
      <c r="Z424" s="248">
        <v>0</v>
      </c>
      <c r="AA424" s="248">
        <v>0</v>
      </c>
      <c r="AB424" s="248">
        <v>0</v>
      </c>
    </row>
    <row r="425" spans="2:28" outlineLevel="1">
      <c r="B425" s="556">
        <f t="shared" ref="B425:C437" si="48">B394</f>
        <v>18</v>
      </c>
      <c r="C425" s="248" t="str">
        <f t="shared" si="48"/>
        <v xml:space="preserve">2 Bed / 2 Bath </v>
      </c>
      <c r="D425" s="248"/>
      <c r="E425" s="248">
        <f t="array" ref="E425:AB425">IF(E$375:AB$375&lt;$I361,0,D394:AB394)</f>
        <v>1</v>
      </c>
      <c r="F425" s="248">
        <v>0</v>
      </c>
      <c r="G425" s="248">
        <v>0</v>
      </c>
      <c r="H425" s="248">
        <v>0</v>
      </c>
      <c r="I425" s="249">
        <v>0</v>
      </c>
      <c r="J425" s="249">
        <v>0</v>
      </c>
      <c r="K425" s="249">
        <v>0</v>
      </c>
      <c r="L425" s="249">
        <v>0</v>
      </c>
      <c r="M425" s="249">
        <v>0</v>
      </c>
      <c r="N425" s="248">
        <v>0</v>
      </c>
      <c r="O425" s="248">
        <v>0</v>
      </c>
      <c r="P425" s="248">
        <v>0</v>
      </c>
      <c r="Q425" s="248">
        <v>0</v>
      </c>
      <c r="R425" s="248">
        <v>0</v>
      </c>
      <c r="S425" s="248">
        <v>0</v>
      </c>
      <c r="T425" s="248">
        <v>0</v>
      </c>
      <c r="U425" s="248">
        <v>0</v>
      </c>
      <c r="V425" s="248">
        <v>0</v>
      </c>
      <c r="W425" s="248">
        <v>0</v>
      </c>
      <c r="X425" s="248">
        <v>0</v>
      </c>
      <c r="Y425" s="248">
        <v>0</v>
      </c>
      <c r="Z425" s="248">
        <v>0</v>
      </c>
      <c r="AA425" s="248">
        <v>0</v>
      </c>
      <c r="AB425" s="248">
        <v>0</v>
      </c>
    </row>
    <row r="426" spans="2:28" outlineLevel="1">
      <c r="B426" s="556">
        <f t="shared" si="48"/>
        <v>19</v>
      </c>
      <c r="C426" s="248">
        <f t="shared" si="48"/>
        <v>0</v>
      </c>
      <c r="D426" s="248"/>
      <c r="E426" s="248">
        <f t="array" ref="E426:AB426">IF(E$375:AB$375&lt;$I362,0,D395:AB395)</f>
        <v>1</v>
      </c>
      <c r="F426" s="248">
        <v>0</v>
      </c>
      <c r="G426" s="248">
        <v>0</v>
      </c>
      <c r="H426" s="248">
        <v>0</v>
      </c>
      <c r="I426" s="249">
        <v>0</v>
      </c>
      <c r="J426" s="249">
        <v>0</v>
      </c>
      <c r="K426" s="249">
        <v>0</v>
      </c>
      <c r="L426" s="249">
        <v>0</v>
      </c>
      <c r="M426" s="249">
        <v>0</v>
      </c>
      <c r="N426" s="248">
        <v>0</v>
      </c>
      <c r="O426" s="248">
        <v>0</v>
      </c>
      <c r="P426" s="248">
        <v>0</v>
      </c>
      <c r="Q426" s="248">
        <v>0</v>
      </c>
      <c r="R426" s="248">
        <v>0</v>
      </c>
      <c r="S426" s="248">
        <v>0</v>
      </c>
      <c r="T426" s="248">
        <v>0</v>
      </c>
      <c r="U426" s="248">
        <v>0</v>
      </c>
      <c r="V426" s="248">
        <v>0</v>
      </c>
      <c r="W426" s="248">
        <v>0</v>
      </c>
      <c r="X426" s="248">
        <v>0</v>
      </c>
      <c r="Y426" s="248">
        <v>0</v>
      </c>
      <c r="Z426" s="248">
        <v>0</v>
      </c>
      <c r="AA426" s="248">
        <v>0</v>
      </c>
      <c r="AB426" s="248">
        <v>0</v>
      </c>
    </row>
    <row r="427" spans="2:28" outlineLevel="1">
      <c r="B427" s="556">
        <f t="shared" si="48"/>
        <v>20</v>
      </c>
      <c r="C427" s="248">
        <f t="shared" si="48"/>
        <v>0</v>
      </c>
      <c r="D427" s="248"/>
      <c r="E427" s="248">
        <f t="array" ref="E427:AB427">IF(E$375:AB$375&lt;$I363,0,D396:AB396)</f>
        <v>1</v>
      </c>
      <c r="F427" s="248">
        <v>0</v>
      </c>
      <c r="G427" s="248">
        <v>0</v>
      </c>
      <c r="H427" s="248">
        <v>0</v>
      </c>
      <c r="I427" s="249">
        <v>0</v>
      </c>
      <c r="J427" s="249">
        <v>0</v>
      </c>
      <c r="K427" s="249">
        <v>0</v>
      </c>
      <c r="L427" s="249">
        <v>0</v>
      </c>
      <c r="M427" s="249">
        <v>0</v>
      </c>
      <c r="N427" s="248">
        <v>0</v>
      </c>
      <c r="O427" s="248">
        <v>0</v>
      </c>
      <c r="P427" s="248">
        <v>0</v>
      </c>
      <c r="Q427" s="248">
        <v>0</v>
      </c>
      <c r="R427" s="248">
        <v>0</v>
      </c>
      <c r="S427" s="248">
        <v>0</v>
      </c>
      <c r="T427" s="248">
        <v>0</v>
      </c>
      <c r="U427" s="248">
        <v>0</v>
      </c>
      <c r="V427" s="248">
        <v>0</v>
      </c>
      <c r="W427" s="248">
        <v>0</v>
      </c>
      <c r="X427" s="248">
        <v>0</v>
      </c>
      <c r="Y427" s="248">
        <v>0</v>
      </c>
      <c r="Z427" s="248">
        <v>0</v>
      </c>
      <c r="AA427" s="248">
        <v>0</v>
      </c>
      <c r="AB427" s="248">
        <v>0</v>
      </c>
    </row>
    <row r="428" spans="2:28" outlineLevel="1">
      <c r="B428" s="556">
        <f t="shared" si="48"/>
        <v>21</v>
      </c>
      <c r="C428" s="248">
        <f t="shared" si="48"/>
        <v>0</v>
      </c>
      <c r="D428" s="248"/>
      <c r="E428" s="248">
        <f t="array" ref="E428:AB428">IF(E$375:AB$375&lt;$I364,0,D397:AB397)</f>
        <v>1</v>
      </c>
      <c r="F428" s="248">
        <v>0</v>
      </c>
      <c r="G428" s="248">
        <v>0</v>
      </c>
      <c r="H428" s="248">
        <v>0</v>
      </c>
      <c r="I428" s="249">
        <v>0</v>
      </c>
      <c r="J428" s="249">
        <v>0</v>
      </c>
      <c r="K428" s="249">
        <v>0</v>
      </c>
      <c r="L428" s="249">
        <v>0</v>
      </c>
      <c r="M428" s="249">
        <v>0</v>
      </c>
      <c r="N428" s="248">
        <v>0</v>
      </c>
      <c r="O428" s="248">
        <v>0</v>
      </c>
      <c r="P428" s="248">
        <v>0</v>
      </c>
      <c r="Q428" s="248">
        <v>0</v>
      </c>
      <c r="R428" s="248">
        <v>0</v>
      </c>
      <c r="S428" s="248">
        <v>0</v>
      </c>
      <c r="T428" s="248">
        <v>0</v>
      </c>
      <c r="U428" s="248">
        <v>0</v>
      </c>
      <c r="V428" s="248">
        <v>0</v>
      </c>
      <c r="W428" s="248">
        <v>0</v>
      </c>
      <c r="X428" s="248">
        <v>0</v>
      </c>
      <c r="Y428" s="248">
        <v>0</v>
      </c>
      <c r="Z428" s="248">
        <v>0</v>
      </c>
      <c r="AA428" s="248">
        <v>0</v>
      </c>
      <c r="AB428" s="248">
        <v>0</v>
      </c>
    </row>
    <row r="429" spans="2:28" outlineLevel="1">
      <c r="B429" s="556">
        <f t="shared" si="48"/>
        <v>22</v>
      </c>
      <c r="C429" s="248">
        <f t="shared" si="48"/>
        <v>0</v>
      </c>
      <c r="D429" s="248"/>
      <c r="E429" s="248">
        <f t="array" ref="E429:AB429">IF(E$375:AB$375&lt;$I365,0,D398:AB398)</f>
        <v>1</v>
      </c>
      <c r="F429" s="248">
        <v>0</v>
      </c>
      <c r="G429" s="248">
        <v>0</v>
      </c>
      <c r="H429" s="248">
        <v>0</v>
      </c>
      <c r="I429" s="249">
        <v>0</v>
      </c>
      <c r="J429" s="249">
        <v>0</v>
      </c>
      <c r="K429" s="249">
        <v>0</v>
      </c>
      <c r="L429" s="249">
        <v>0</v>
      </c>
      <c r="M429" s="249">
        <v>0</v>
      </c>
      <c r="N429" s="248">
        <v>0</v>
      </c>
      <c r="O429" s="248">
        <v>0</v>
      </c>
      <c r="P429" s="248">
        <v>0</v>
      </c>
      <c r="Q429" s="248">
        <v>0</v>
      </c>
      <c r="R429" s="248">
        <v>0</v>
      </c>
      <c r="S429" s="248">
        <v>0</v>
      </c>
      <c r="T429" s="248">
        <v>0</v>
      </c>
      <c r="U429" s="248">
        <v>0</v>
      </c>
      <c r="V429" s="248">
        <v>0</v>
      </c>
      <c r="W429" s="248">
        <v>0</v>
      </c>
      <c r="X429" s="248">
        <v>0</v>
      </c>
      <c r="Y429" s="248">
        <v>0</v>
      </c>
      <c r="Z429" s="248">
        <v>0</v>
      </c>
      <c r="AA429" s="248">
        <v>0</v>
      </c>
      <c r="AB429" s="248">
        <v>0</v>
      </c>
    </row>
    <row r="430" spans="2:28" outlineLevel="1">
      <c r="B430" s="556">
        <f t="shared" si="48"/>
        <v>23</v>
      </c>
      <c r="C430" s="248">
        <f t="shared" si="48"/>
        <v>0</v>
      </c>
      <c r="D430" s="248"/>
      <c r="E430" s="248">
        <f t="array" ref="E430:AB430">IF(E$375:AB$375&lt;$I366,0,D399:AB399)</f>
        <v>1</v>
      </c>
      <c r="F430" s="248">
        <v>0</v>
      </c>
      <c r="G430" s="248">
        <v>0</v>
      </c>
      <c r="H430" s="248">
        <v>0</v>
      </c>
      <c r="I430" s="249">
        <v>0</v>
      </c>
      <c r="J430" s="249">
        <v>0</v>
      </c>
      <c r="K430" s="249">
        <v>0</v>
      </c>
      <c r="L430" s="249">
        <v>0</v>
      </c>
      <c r="M430" s="249">
        <v>0</v>
      </c>
      <c r="N430" s="248">
        <v>0</v>
      </c>
      <c r="O430" s="248">
        <v>0</v>
      </c>
      <c r="P430" s="248">
        <v>0</v>
      </c>
      <c r="Q430" s="248">
        <v>0</v>
      </c>
      <c r="R430" s="248">
        <v>0</v>
      </c>
      <c r="S430" s="248">
        <v>0</v>
      </c>
      <c r="T430" s="248">
        <v>0</v>
      </c>
      <c r="U430" s="248">
        <v>0</v>
      </c>
      <c r="V430" s="248">
        <v>0</v>
      </c>
      <c r="W430" s="248">
        <v>0</v>
      </c>
      <c r="X430" s="248">
        <v>0</v>
      </c>
      <c r="Y430" s="248">
        <v>0</v>
      </c>
      <c r="Z430" s="248">
        <v>0</v>
      </c>
      <c r="AA430" s="248">
        <v>0</v>
      </c>
      <c r="AB430" s="248">
        <v>0</v>
      </c>
    </row>
    <row r="431" spans="2:28" outlineLevel="1">
      <c r="B431" s="556">
        <f t="shared" si="48"/>
        <v>24</v>
      </c>
      <c r="C431" s="248">
        <f t="shared" si="48"/>
        <v>0</v>
      </c>
      <c r="D431" s="248"/>
      <c r="E431" s="248">
        <f t="array" ref="E431:AB431">IF(E$375:AB$375&lt;$I367,0,D400:AB400)</f>
        <v>1</v>
      </c>
      <c r="F431" s="248">
        <v>0</v>
      </c>
      <c r="G431" s="248">
        <v>0</v>
      </c>
      <c r="H431" s="248">
        <v>0</v>
      </c>
      <c r="I431" s="249">
        <v>0</v>
      </c>
      <c r="J431" s="249">
        <v>0</v>
      </c>
      <c r="K431" s="249">
        <v>0</v>
      </c>
      <c r="L431" s="249">
        <v>0</v>
      </c>
      <c r="M431" s="249">
        <v>0</v>
      </c>
      <c r="N431" s="248">
        <v>0</v>
      </c>
      <c r="O431" s="248">
        <v>0</v>
      </c>
      <c r="P431" s="248">
        <v>0</v>
      </c>
      <c r="Q431" s="248">
        <v>0</v>
      </c>
      <c r="R431" s="248">
        <v>0</v>
      </c>
      <c r="S431" s="248">
        <v>0</v>
      </c>
      <c r="T431" s="248">
        <v>0</v>
      </c>
      <c r="U431" s="248">
        <v>0</v>
      </c>
      <c r="V431" s="248">
        <v>0</v>
      </c>
      <c r="W431" s="248">
        <v>0</v>
      </c>
      <c r="X431" s="248">
        <v>0</v>
      </c>
      <c r="Y431" s="248">
        <v>0</v>
      </c>
      <c r="Z431" s="248">
        <v>0</v>
      </c>
      <c r="AA431" s="248">
        <v>0</v>
      </c>
      <c r="AB431" s="248">
        <v>0</v>
      </c>
    </row>
    <row r="432" spans="2:28" outlineLevel="1">
      <c r="B432" s="556">
        <f t="shared" si="48"/>
        <v>25</v>
      </c>
      <c r="C432" s="248">
        <f t="shared" si="48"/>
        <v>0</v>
      </c>
      <c r="D432" s="248"/>
      <c r="E432" s="248">
        <f t="array" ref="E432:AB432">IF(E$375:AB$375&lt;$I368,0,D401:AB401)</f>
        <v>1</v>
      </c>
      <c r="F432" s="248">
        <v>0</v>
      </c>
      <c r="G432" s="248">
        <v>0</v>
      </c>
      <c r="H432" s="248">
        <v>0</v>
      </c>
      <c r="I432" s="249">
        <v>0</v>
      </c>
      <c r="J432" s="249">
        <v>0</v>
      </c>
      <c r="K432" s="249">
        <v>0</v>
      </c>
      <c r="L432" s="249">
        <v>0</v>
      </c>
      <c r="M432" s="249">
        <v>0</v>
      </c>
      <c r="N432" s="248">
        <v>0</v>
      </c>
      <c r="O432" s="248">
        <v>0</v>
      </c>
      <c r="P432" s="248">
        <v>0</v>
      </c>
      <c r="Q432" s="248">
        <v>0</v>
      </c>
      <c r="R432" s="248">
        <v>0</v>
      </c>
      <c r="S432" s="248">
        <v>0</v>
      </c>
      <c r="T432" s="248">
        <v>0</v>
      </c>
      <c r="U432" s="248">
        <v>0</v>
      </c>
      <c r="V432" s="248">
        <v>0</v>
      </c>
      <c r="W432" s="248">
        <v>0</v>
      </c>
      <c r="X432" s="248">
        <v>0</v>
      </c>
      <c r="Y432" s="248">
        <v>0</v>
      </c>
      <c r="Z432" s="248">
        <v>0</v>
      </c>
      <c r="AA432" s="248">
        <v>0</v>
      </c>
      <c r="AB432" s="248">
        <v>0</v>
      </c>
    </row>
    <row r="433" spans="2:31" outlineLevel="1">
      <c r="B433" s="556">
        <f t="shared" si="48"/>
        <v>26</v>
      </c>
      <c r="C433" s="248">
        <f t="shared" si="48"/>
        <v>0</v>
      </c>
      <c r="D433" s="248"/>
      <c r="E433" s="248">
        <f t="array" ref="E433:AB433">IF(E$375:AB$375&lt;$I369,0,D402:AB402)</f>
        <v>1</v>
      </c>
      <c r="F433" s="248">
        <v>0</v>
      </c>
      <c r="G433" s="248">
        <v>0</v>
      </c>
      <c r="H433" s="248">
        <v>0</v>
      </c>
      <c r="I433" s="249">
        <v>0</v>
      </c>
      <c r="J433" s="249">
        <v>0</v>
      </c>
      <c r="K433" s="249">
        <v>0</v>
      </c>
      <c r="L433" s="249">
        <v>0</v>
      </c>
      <c r="M433" s="249">
        <v>0</v>
      </c>
      <c r="N433" s="248">
        <v>0</v>
      </c>
      <c r="O433" s="248">
        <v>0</v>
      </c>
      <c r="P433" s="248">
        <v>0</v>
      </c>
      <c r="Q433" s="248">
        <v>0</v>
      </c>
      <c r="R433" s="248">
        <v>0</v>
      </c>
      <c r="S433" s="248">
        <v>0</v>
      </c>
      <c r="T433" s="248">
        <v>0</v>
      </c>
      <c r="U433" s="248">
        <v>0</v>
      </c>
      <c r="V433" s="248">
        <v>0</v>
      </c>
      <c r="W433" s="248">
        <v>0</v>
      </c>
      <c r="X433" s="248">
        <v>0</v>
      </c>
      <c r="Y433" s="248">
        <v>0</v>
      </c>
      <c r="Z433" s="248">
        <v>0</v>
      </c>
      <c r="AA433" s="248">
        <v>0</v>
      </c>
      <c r="AB433" s="248">
        <v>0</v>
      </c>
    </row>
    <row r="434" spans="2:31" outlineLevel="1">
      <c r="B434" s="556">
        <f t="shared" si="48"/>
        <v>27</v>
      </c>
      <c r="C434" s="248">
        <f t="shared" si="48"/>
        <v>0</v>
      </c>
      <c r="D434" s="248"/>
      <c r="E434" s="248">
        <f t="array" ref="E434:AB434">IF(E$375:AB$375&lt;$I370,0,D403:AB403)</f>
        <v>1</v>
      </c>
      <c r="F434" s="248">
        <v>0</v>
      </c>
      <c r="G434" s="248">
        <v>0</v>
      </c>
      <c r="H434" s="248">
        <v>0</v>
      </c>
      <c r="I434" s="249">
        <v>0</v>
      </c>
      <c r="J434" s="249">
        <v>0</v>
      </c>
      <c r="K434" s="249">
        <v>0</v>
      </c>
      <c r="L434" s="249">
        <v>0</v>
      </c>
      <c r="M434" s="249">
        <v>0</v>
      </c>
      <c r="N434" s="248">
        <v>0</v>
      </c>
      <c r="O434" s="248">
        <v>0</v>
      </c>
      <c r="P434" s="248">
        <v>0</v>
      </c>
      <c r="Q434" s="248">
        <v>0</v>
      </c>
      <c r="R434" s="248">
        <v>0</v>
      </c>
      <c r="S434" s="248">
        <v>0</v>
      </c>
      <c r="T434" s="248">
        <v>0</v>
      </c>
      <c r="U434" s="248">
        <v>0</v>
      </c>
      <c r="V434" s="248">
        <v>0</v>
      </c>
      <c r="W434" s="248">
        <v>0</v>
      </c>
      <c r="X434" s="248">
        <v>0</v>
      </c>
      <c r="Y434" s="248">
        <v>0</v>
      </c>
      <c r="Z434" s="248">
        <v>0</v>
      </c>
      <c r="AA434" s="248">
        <v>0</v>
      </c>
      <c r="AB434" s="248">
        <v>0</v>
      </c>
    </row>
    <row r="435" spans="2:31" outlineLevel="1">
      <c r="B435" s="556">
        <f t="shared" si="48"/>
        <v>28</v>
      </c>
      <c r="C435" s="248">
        <f t="shared" si="48"/>
        <v>0</v>
      </c>
      <c r="D435" s="248"/>
      <c r="E435" s="248">
        <f t="array" ref="E435:AB435">IF(E$375:AB$375&lt;$I371,0,D404:AB404)</f>
        <v>1</v>
      </c>
      <c r="F435" s="248">
        <v>0</v>
      </c>
      <c r="G435" s="248">
        <v>0</v>
      </c>
      <c r="H435" s="248">
        <v>0</v>
      </c>
      <c r="I435" s="249">
        <v>0</v>
      </c>
      <c r="J435" s="249">
        <v>0</v>
      </c>
      <c r="K435" s="249">
        <v>0</v>
      </c>
      <c r="L435" s="249">
        <v>0</v>
      </c>
      <c r="M435" s="249">
        <v>0</v>
      </c>
      <c r="N435" s="248">
        <v>0</v>
      </c>
      <c r="O435" s="248">
        <v>0</v>
      </c>
      <c r="P435" s="248">
        <v>0</v>
      </c>
      <c r="Q435" s="248">
        <v>0</v>
      </c>
      <c r="R435" s="248">
        <v>0</v>
      </c>
      <c r="S435" s="248">
        <v>0</v>
      </c>
      <c r="T435" s="248">
        <v>0</v>
      </c>
      <c r="U435" s="248">
        <v>0</v>
      </c>
      <c r="V435" s="248">
        <v>0</v>
      </c>
      <c r="W435" s="248">
        <v>0</v>
      </c>
      <c r="X435" s="248">
        <v>0</v>
      </c>
      <c r="Y435" s="248">
        <v>0</v>
      </c>
      <c r="Z435" s="248">
        <v>0</v>
      </c>
      <c r="AA435" s="248">
        <v>0</v>
      </c>
      <c r="AB435" s="248">
        <v>0</v>
      </c>
    </row>
    <row r="436" spans="2:31" outlineLevel="1">
      <c r="B436" s="556">
        <f t="shared" si="48"/>
        <v>29</v>
      </c>
      <c r="C436" s="248">
        <f t="shared" si="48"/>
        <v>0</v>
      </c>
      <c r="D436" s="248"/>
      <c r="E436" s="248">
        <f t="array" ref="E436:AB436">IF(E$375:AB$375&lt;$I372,0,D405:AB405)</f>
        <v>1</v>
      </c>
      <c r="F436" s="248">
        <v>0</v>
      </c>
      <c r="G436" s="248">
        <v>0</v>
      </c>
      <c r="H436" s="248">
        <v>0</v>
      </c>
      <c r="I436" s="249">
        <v>0</v>
      </c>
      <c r="J436" s="249">
        <v>0</v>
      </c>
      <c r="K436" s="249">
        <v>0</v>
      </c>
      <c r="L436" s="249">
        <v>0</v>
      </c>
      <c r="M436" s="249">
        <v>0</v>
      </c>
      <c r="N436" s="248">
        <v>0</v>
      </c>
      <c r="O436" s="248">
        <v>0</v>
      </c>
      <c r="P436" s="248">
        <v>0</v>
      </c>
      <c r="Q436" s="248">
        <v>0</v>
      </c>
      <c r="R436" s="248">
        <v>0</v>
      </c>
      <c r="S436" s="248">
        <v>0</v>
      </c>
      <c r="T436" s="248">
        <v>0</v>
      </c>
      <c r="U436" s="248">
        <v>0</v>
      </c>
      <c r="V436" s="248">
        <v>0</v>
      </c>
      <c r="W436" s="248">
        <v>0</v>
      </c>
      <c r="X436" s="248">
        <v>0</v>
      </c>
      <c r="Y436" s="248">
        <v>0</v>
      </c>
      <c r="Z436" s="248">
        <v>0</v>
      </c>
      <c r="AA436" s="248">
        <v>0</v>
      </c>
      <c r="AB436" s="248">
        <v>0</v>
      </c>
    </row>
    <row r="437" spans="2:31" outlineLevel="1">
      <c r="B437" s="556">
        <f t="shared" si="48"/>
        <v>30</v>
      </c>
      <c r="C437" s="248">
        <f t="shared" si="48"/>
        <v>0</v>
      </c>
      <c r="D437" s="248"/>
      <c r="E437" s="248">
        <f t="array" ref="E437:AB437">IF(E$375:AB$375&lt;$I373,0,D406:AB406)</f>
        <v>1</v>
      </c>
      <c r="F437" s="248">
        <v>0</v>
      </c>
      <c r="G437" s="248">
        <v>0</v>
      </c>
      <c r="H437" s="248">
        <v>0</v>
      </c>
      <c r="I437" s="249">
        <v>0</v>
      </c>
      <c r="J437" s="249">
        <v>0</v>
      </c>
      <c r="K437" s="249">
        <v>0</v>
      </c>
      <c r="L437" s="249">
        <v>0</v>
      </c>
      <c r="M437" s="249">
        <v>0</v>
      </c>
      <c r="N437" s="248">
        <v>0</v>
      </c>
      <c r="O437" s="248">
        <v>0</v>
      </c>
      <c r="P437" s="248">
        <v>0</v>
      </c>
      <c r="Q437" s="248">
        <v>0</v>
      </c>
      <c r="R437" s="248">
        <v>0</v>
      </c>
      <c r="S437" s="248">
        <v>0</v>
      </c>
      <c r="T437" s="248">
        <v>0</v>
      </c>
      <c r="U437" s="248">
        <v>0</v>
      </c>
      <c r="V437" s="248">
        <v>0</v>
      </c>
      <c r="W437" s="248">
        <v>0</v>
      </c>
      <c r="X437" s="248">
        <v>0</v>
      </c>
      <c r="Y437" s="248">
        <v>0</v>
      </c>
      <c r="Z437" s="248">
        <v>0</v>
      </c>
      <c r="AA437" s="248">
        <v>0</v>
      </c>
      <c r="AB437" s="248">
        <v>0</v>
      </c>
    </row>
    <row r="438" spans="2:31" outlineLevel="1">
      <c r="B438" s="556"/>
      <c r="C438" s="21" t="s">
        <v>284</v>
      </c>
    </row>
    <row r="439" spans="2:31" outlineLevel="1">
      <c r="B439" s="556">
        <f t="shared" ref="B439:C454" si="49">B408</f>
        <v>1</v>
      </c>
      <c r="C439" s="248" t="str">
        <f>C408</f>
        <v>Studio</v>
      </c>
      <c r="D439" s="248">
        <f>E344</f>
        <v>0</v>
      </c>
      <c r="E439" s="248">
        <f t="shared" ref="E439:AB449" si="50">D439+E470</f>
        <v>0</v>
      </c>
      <c r="F439" s="248">
        <f t="shared" si="50"/>
        <v>0</v>
      </c>
      <c r="G439" s="248">
        <f t="shared" si="50"/>
        <v>0</v>
      </c>
      <c r="H439" s="248">
        <f t="shared" si="50"/>
        <v>0</v>
      </c>
      <c r="I439" s="248">
        <f t="shared" si="50"/>
        <v>0</v>
      </c>
      <c r="J439" s="248">
        <f t="shared" si="50"/>
        <v>0</v>
      </c>
      <c r="K439" s="248">
        <f t="shared" si="50"/>
        <v>0</v>
      </c>
      <c r="L439" s="248">
        <f t="shared" si="50"/>
        <v>0</v>
      </c>
      <c r="M439" s="248">
        <f t="shared" si="50"/>
        <v>0</v>
      </c>
      <c r="N439" s="248">
        <f t="shared" si="50"/>
        <v>0</v>
      </c>
      <c r="O439" s="248">
        <f t="shared" si="50"/>
        <v>0</v>
      </c>
      <c r="P439" s="248">
        <f t="shared" si="50"/>
        <v>0</v>
      </c>
      <c r="Q439" s="248">
        <f t="shared" si="50"/>
        <v>0</v>
      </c>
      <c r="R439" s="248">
        <f t="shared" si="50"/>
        <v>0</v>
      </c>
      <c r="S439" s="248">
        <f t="shared" si="50"/>
        <v>0</v>
      </c>
      <c r="T439" s="248">
        <f t="shared" si="50"/>
        <v>0</v>
      </c>
      <c r="U439" s="248">
        <f t="shared" si="50"/>
        <v>0</v>
      </c>
      <c r="V439" s="248">
        <f t="shared" si="50"/>
        <v>0</v>
      </c>
      <c r="W439" s="248">
        <f t="shared" si="50"/>
        <v>0</v>
      </c>
      <c r="X439" s="248">
        <f t="shared" si="50"/>
        <v>0</v>
      </c>
      <c r="Y439" s="248">
        <f t="shared" si="50"/>
        <v>0</v>
      </c>
      <c r="Z439" s="248">
        <f t="shared" si="50"/>
        <v>0</v>
      </c>
      <c r="AA439" s="248">
        <f t="shared" si="50"/>
        <v>0</v>
      </c>
      <c r="AB439" s="248">
        <f t="shared" si="50"/>
        <v>0</v>
      </c>
    </row>
    <row r="440" spans="2:31" outlineLevel="1">
      <c r="B440" s="556">
        <f t="shared" si="49"/>
        <v>2</v>
      </c>
      <c r="C440" s="248" t="str">
        <f>C409</f>
        <v xml:space="preserve">1 Bed / 1 Bath </v>
      </c>
      <c r="D440" s="248">
        <f>E345</f>
        <v>0</v>
      </c>
      <c r="E440" s="248">
        <f t="shared" si="50"/>
        <v>0</v>
      </c>
      <c r="F440" s="248">
        <f t="shared" si="50"/>
        <v>0</v>
      </c>
      <c r="G440" s="248">
        <f t="shared" si="50"/>
        <v>0</v>
      </c>
      <c r="H440" s="248">
        <f t="shared" si="50"/>
        <v>0</v>
      </c>
      <c r="I440" s="248">
        <f t="shared" si="50"/>
        <v>0</v>
      </c>
      <c r="J440" s="248">
        <f t="shared" si="50"/>
        <v>0</v>
      </c>
      <c r="K440" s="248">
        <f t="shared" si="50"/>
        <v>0</v>
      </c>
      <c r="L440" s="248">
        <f t="shared" si="50"/>
        <v>0</v>
      </c>
      <c r="M440" s="248">
        <f t="shared" si="50"/>
        <v>0</v>
      </c>
      <c r="N440" s="248">
        <f t="shared" si="50"/>
        <v>0</v>
      </c>
      <c r="O440" s="248">
        <f t="shared" si="50"/>
        <v>0</v>
      </c>
      <c r="P440" s="248">
        <f t="shared" si="50"/>
        <v>0</v>
      </c>
      <c r="Q440" s="248">
        <f t="shared" si="50"/>
        <v>0</v>
      </c>
      <c r="R440" s="248">
        <f t="shared" si="50"/>
        <v>0</v>
      </c>
      <c r="S440" s="248">
        <f t="shared" si="50"/>
        <v>0</v>
      </c>
      <c r="T440" s="248">
        <f t="shared" si="50"/>
        <v>0</v>
      </c>
      <c r="U440" s="248">
        <f t="shared" si="50"/>
        <v>0</v>
      </c>
      <c r="V440" s="248">
        <f t="shared" si="50"/>
        <v>0</v>
      </c>
      <c r="W440" s="248">
        <f t="shared" si="50"/>
        <v>0</v>
      </c>
      <c r="X440" s="248">
        <f t="shared" si="50"/>
        <v>0</v>
      </c>
      <c r="Y440" s="248">
        <f t="shared" si="50"/>
        <v>0</v>
      </c>
      <c r="Z440" s="248">
        <f t="shared" si="50"/>
        <v>0</v>
      </c>
      <c r="AA440" s="248">
        <f t="shared" si="50"/>
        <v>0</v>
      </c>
      <c r="AB440" s="248">
        <f t="shared" si="50"/>
        <v>0</v>
      </c>
      <c r="AE440" s="4" t="s">
        <v>389</v>
      </c>
    </row>
    <row r="441" spans="2:31" outlineLevel="1">
      <c r="B441" s="556">
        <f t="shared" si="49"/>
        <v>3</v>
      </c>
      <c r="C441" s="248" t="str">
        <f>C410</f>
        <v xml:space="preserve">1 Bed / 1 Bath </v>
      </c>
      <c r="D441" s="248">
        <f>E346</f>
        <v>0</v>
      </c>
      <c r="E441" s="248">
        <f t="shared" si="50"/>
        <v>0</v>
      </c>
      <c r="F441" s="248">
        <f t="shared" si="50"/>
        <v>0</v>
      </c>
      <c r="G441" s="248">
        <f t="shared" si="50"/>
        <v>0</v>
      </c>
      <c r="H441" s="248">
        <f t="shared" si="50"/>
        <v>0</v>
      </c>
      <c r="I441" s="248">
        <f t="shared" si="50"/>
        <v>0</v>
      </c>
      <c r="J441" s="248">
        <f t="shared" si="50"/>
        <v>0</v>
      </c>
      <c r="K441" s="248">
        <f t="shared" si="50"/>
        <v>0</v>
      </c>
      <c r="L441" s="248">
        <f t="shared" si="50"/>
        <v>0</v>
      </c>
      <c r="M441" s="248">
        <f t="shared" si="50"/>
        <v>0</v>
      </c>
      <c r="N441" s="248">
        <f t="shared" si="50"/>
        <v>0</v>
      </c>
      <c r="O441" s="248">
        <f t="shared" si="50"/>
        <v>0</v>
      </c>
      <c r="P441" s="248">
        <f t="shared" si="50"/>
        <v>0</v>
      </c>
      <c r="Q441" s="248">
        <f t="shared" si="50"/>
        <v>0</v>
      </c>
      <c r="R441" s="248">
        <f t="shared" si="50"/>
        <v>0</v>
      </c>
      <c r="S441" s="248">
        <f t="shared" si="50"/>
        <v>0</v>
      </c>
      <c r="T441" s="248">
        <f t="shared" si="50"/>
        <v>0</v>
      </c>
      <c r="U441" s="248">
        <f t="shared" si="50"/>
        <v>0</v>
      </c>
      <c r="V441" s="248">
        <f t="shared" si="50"/>
        <v>0</v>
      </c>
      <c r="W441" s="248">
        <f t="shared" si="50"/>
        <v>0</v>
      </c>
      <c r="X441" s="248">
        <f t="shared" si="50"/>
        <v>0</v>
      </c>
      <c r="Y441" s="248">
        <f t="shared" si="50"/>
        <v>0</v>
      </c>
      <c r="Z441" s="248">
        <f t="shared" si="50"/>
        <v>0</v>
      </c>
      <c r="AA441" s="248">
        <f t="shared" si="50"/>
        <v>0</v>
      </c>
      <c r="AB441" s="248">
        <f t="shared" si="50"/>
        <v>0</v>
      </c>
    </row>
    <row r="442" spans="2:31" outlineLevel="1">
      <c r="B442" s="556">
        <f t="shared" si="49"/>
        <v>4</v>
      </c>
      <c r="C442" s="248" t="str">
        <f>C411</f>
        <v xml:space="preserve">1 Bed / 1 Bath </v>
      </c>
      <c r="D442" s="248">
        <f>E347</f>
        <v>1</v>
      </c>
      <c r="E442" s="248">
        <f t="shared" si="50"/>
        <v>4</v>
      </c>
      <c r="F442" s="248">
        <f t="shared" si="50"/>
        <v>7</v>
      </c>
      <c r="G442" s="248">
        <f t="shared" si="50"/>
        <v>10</v>
      </c>
      <c r="H442" s="248">
        <f t="shared" si="50"/>
        <v>13</v>
      </c>
      <c r="I442" s="248">
        <f t="shared" si="50"/>
        <v>16</v>
      </c>
      <c r="J442" s="248">
        <f t="shared" si="50"/>
        <v>19</v>
      </c>
      <c r="K442" s="248">
        <f t="shared" si="50"/>
        <v>22</v>
      </c>
      <c r="L442" s="248">
        <f t="shared" si="50"/>
        <v>25</v>
      </c>
      <c r="M442" s="248">
        <f t="shared" si="50"/>
        <v>26</v>
      </c>
      <c r="N442" s="248">
        <f t="shared" si="50"/>
        <v>26</v>
      </c>
      <c r="O442" s="248">
        <f t="shared" si="50"/>
        <v>26</v>
      </c>
      <c r="P442" s="248">
        <f t="shared" si="50"/>
        <v>26</v>
      </c>
      <c r="Q442" s="248">
        <f t="shared" si="50"/>
        <v>26</v>
      </c>
      <c r="R442" s="248">
        <f t="shared" si="50"/>
        <v>26</v>
      </c>
      <c r="S442" s="248">
        <f t="shared" si="50"/>
        <v>26</v>
      </c>
      <c r="T442" s="248">
        <f t="shared" si="50"/>
        <v>26</v>
      </c>
      <c r="U442" s="248">
        <f t="shared" si="50"/>
        <v>26</v>
      </c>
      <c r="V442" s="248">
        <f t="shared" si="50"/>
        <v>26</v>
      </c>
      <c r="W442" s="248">
        <f t="shared" si="50"/>
        <v>26</v>
      </c>
      <c r="X442" s="248">
        <f t="shared" si="50"/>
        <v>26</v>
      </c>
      <c r="Y442" s="248">
        <f t="shared" si="50"/>
        <v>26</v>
      </c>
      <c r="Z442" s="248">
        <f t="shared" si="50"/>
        <v>26</v>
      </c>
      <c r="AA442" s="248">
        <f t="shared" si="50"/>
        <v>26</v>
      </c>
      <c r="AB442" s="248">
        <f t="shared" si="50"/>
        <v>26</v>
      </c>
    </row>
    <row r="443" spans="2:31" outlineLevel="1">
      <c r="B443" s="556">
        <f t="shared" si="49"/>
        <v>5</v>
      </c>
      <c r="C443" s="248" t="str">
        <f t="shared" si="49"/>
        <v xml:space="preserve">2 Bed / 1 Bath </v>
      </c>
      <c r="D443" s="248">
        <f t="shared" ref="D443:D468" si="51">E348</f>
        <v>0</v>
      </c>
      <c r="E443" s="248">
        <f t="shared" si="50"/>
        <v>0</v>
      </c>
      <c r="F443" s="248">
        <f t="shared" si="50"/>
        <v>0</v>
      </c>
      <c r="G443" s="248">
        <f t="shared" si="50"/>
        <v>0</v>
      </c>
      <c r="H443" s="248">
        <f t="shared" si="50"/>
        <v>0</v>
      </c>
      <c r="I443" s="248">
        <f t="shared" si="50"/>
        <v>0</v>
      </c>
      <c r="J443" s="248">
        <f t="shared" si="50"/>
        <v>0</v>
      </c>
      <c r="K443" s="248">
        <f t="shared" si="50"/>
        <v>0</v>
      </c>
      <c r="L443" s="248">
        <f t="shared" si="50"/>
        <v>0</v>
      </c>
      <c r="M443" s="248">
        <f t="shared" si="50"/>
        <v>0</v>
      </c>
      <c r="N443" s="248">
        <f t="shared" si="50"/>
        <v>0</v>
      </c>
      <c r="O443" s="248">
        <f t="shared" si="50"/>
        <v>0</v>
      </c>
      <c r="P443" s="248">
        <f t="shared" si="50"/>
        <v>0</v>
      </c>
      <c r="Q443" s="248">
        <f t="shared" si="50"/>
        <v>0</v>
      </c>
      <c r="R443" s="248">
        <f t="shared" si="50"/>
        <v>0</v>
      </c>
      <c r="S443" s="248">
        <f t="shared" si="50"/>
        <v>0</v>
      </c>
      <c r="T443" s="248">
        <f t="shared" si="50"/>
        <v>0</v>
      </c>
      <c r="U443" s="248">
        <f t="shared" si="50"/>
        <v>0</v>
      </c>
      <c r="V443" s="248">
        <f t="shared" si="50"/>
        <v>0</v>
      </c>
      <c r="W443" s="248">
        <f t="shared" si="50"/>
        <v>0</v>
      </c>
      <c r="X443" s="248">
        <f t="shared" si="50"/>
        <v>0</v>
      </c>
      <c r="Y443" s="248">
        <f t="shared" si="50"/>
        <v>0</v>
      </c>
      <c r="Z443" s="248">
        <f t="shared" si="50"/>
        <v>0</v>
      </c>
      <c r="AA443" s="248">
        <f t="shared" si="50"/>
        <v>0</v>
      </c>
      <c r="AB443" s="248">
        <f t="shared" si="50"/>
        <v>0</v>
      </c>
    </row>
    <row r="444" spans="2:31" outlineLevel="1">
      <c r="B444" s="556">
        <f t="shared" si="49"/>
        <v>6</v>
      </c>
      <c r="C444" s="248" t="str">
        <f t="shared" si="49"/>
        <v xml:space="preserve">2 Bed / 1 Bath </v>
      </c>
      <c r="D444" s="248">
        <f t="shared" si="51"/>
        <v>0</v>
      </c>
      <c r="E444" s="248">
        <f t="shared" si="50"/>
        <v>0</v>
      </c>
      <c r="F444" s="248">
        <f t="shared" si="50"/>
        <v>0</v>
      </c>
      <c r="G444" s="248">
        <f t="shared" si="50"/>
        <v>0</v>
      </c>
      <c r="H444" s="248">
        <f t="shared" si="50"/>
        <v>0</v>
      </c>
      <c r="I444" s="248">
        <f t="shared" si="50"/>
        <v>0</v>
      </c>
      <c r="J444" s="248">
        <f t="shared" si="50"/>
        <v>0</v>
      </c>
      <c r="K444" s="248">
        <f t="shared" si="50"/>
        <v>0</v>
      </c>
      <c r="L444" s="248">
        <f t="shared" si="50"/>
        <v>0</v>
      </c>
      <c r="M444" s="248">
        <f t="shared" si="50"/>
        <v>0</v>
      </c>
      <c r="N444" s="248">
        <f t="shared" si="50"/>
        <v>0</v>
      </c>
      <c r="O444" s="248">
        <f t="shared" si="50"/>
        <v>0</v>
      </c>
      <c r="P444" s="248">
        <f t="shared" si="50"/>
        <v>0</v>
      </c>
      <c r="Q444" s="248">
        <f t="shared" si="50"/>
        <v>0</v>
      </c>
      <c r="R444" s="248">
        <f t="shared" si="50"/>
        <v>0</v>
      </c>
      <c r="S444" s="248">
        <f t="shared" si="50"/>
        <v>0</v>
      </c>
      <c r="T444" s="248">
        <f t="shared" si="50"/>
        <v>0</v>
      </c>
      <c r="U444" s="248">
        <f t="shared" si="50"/>
        <v>0</v>
      </c>
      <c r="V444" s="248">
        <f t="shared" si="50"/>
        <v>0</v>
      </c>
      <c r="W444" s="248">
        <f t="shared" si="50"/>
        <v>0</v>
      </c>
      <c r="X444" s="248">
        <f t="shared" si="50"/>
        <v>0</v>
      </c>
      <c r="Y444" s="248">
        <f t="shared" si="50"/>
        <v>0</v>
      </c>
      <c r="Z444" s="248">
        <f t="shared" si="50"/>
        <v>0</v>
      </c>
      <c r="AA444" s="248">
        <f t="shared" si="50"/>
        <v>0</v>
      </c>
      <c r="AB444" s="248">
        <f t="shared" si="50"/>
        <v>0</v>
      </c>
    </row>
    <row r="445" spans="2:31" outlineLevel="1">
      <c r="B445" s="556">
        <f t="shared" si="49"/>
        <v>7</v>
      </c>
      <c r="C445" s="248" t="str">
        <f t="shared" si="49"/>
        <v xml:space="preserve">2 Bed / 1 Bath </v>
      </c>
      <c r="D445" s="248">
        <f t="shared" si="51"/>
        <v>0</v>
      </c>
      <c r="E445" s="248">
        <f t="shared" si="50"/>
        <v>0</v>
      </c>
      <c r="F445" s="248">
        <f t="shared" si="50"/>
        <v>0</v>
      </c>
      <c r="G445" s="248">
        <f t="shared" si="50"/>
        <v>0</v>
      </c>
      <c r="H445" s="248">
        <f t="shared" si="50"/>
        <v>0</v>
      </c>
      <c r="I445" s="248">
        <f t="shared" si="50"/>
        <v>0</v>
      </c>
      <c r="J445" s="248">
        <f t="shared" si="50"/>
        <v>0</v>
      </c>
      <c r="K445" s="248">
        <f t="shared" si="50"/>
        <v>0</v>
      </c>
      <c r="L445" s="248">
        <f t="shared" si="50"/>
        <v>0</v>
      </c>
      <c r="M445" s="248">
        <f t="shared" si="50"/>
        <v>0</v>
      </c>
      <c r="N445" s="248">
        <f t="shared" si="50"/>
        <v>0</v>
      </c>
      <c r="O445" s="248">
        <f t="shared" si="50"/>
        <v>0</v>
      </c>
      <c r="P445" s="248">
        <f t="shared" si="50"/>
        <v>0</v>
      </c>
      <c r="Q445" s="248">
        <f t="shared" si="50"/>
        <v>0</v>
      </c>
      <c r="R445" s="248">
        <f t="shared" si="50"/>
        <v>0</v>
      </c>
      <c r="S445" s="248">
        <f t="shared" si="50"/>
        <v>0</v>
      </c>
      <c r="T445" s="248">
        <f t="shared" si="50"/>
        <v>0</v>
      </c>
      <c r="U445" s="248">
        <f t="shared" si="50"/>
        <v>0</v>
      </c>
      <c r="V445" s="248">
        <f t="shared" si="50"/>
        <v>0</v>
      </c>
      <c r="W445" s="248">
        <f t="shared" si="50"/>
        <v>0</v>
      </c>
      <c r="X445" s="248">
        <f t="shared" si="50"/>
        <v>0</v>
      </c>
      <c r="Y445" s="248">
        <f t="shared" si="50"/>
        <v>0</v>
      </c>
      <c r="Z445" s="248">
        <f t="shared" si="50"/>
        <v>0</v>
      </c>
      <c r="AA445" s="248">
        <f t="shared" si="50"/>
        <v>0</v>
      </c>
      <c r="AB445" s="248">
        <f t="shared" si="50"/>
        <v>0</v>
      </c>
    </row>
    <row r="446" spans="2:31" outlineLevel="1">
      <c r="B446" s="556">
        <f t="shared" si="49"/>
        <v>8</v>
      </c>
      <c r="C446" s="248" t="str">
        <f t="shared" si="49"/>
        <v xml:space="preserve">2 Bed / 2 Bath </v>
      </c>
      <c r="D446" s="248">
        <f t="shared" si="51"/>
        <v>0</v>
      </c>
      <c r="E446" s="248">
        <f t="shared" si="50"/>
        <v>0</v>
      </c>
      <c r="F446" s="248">
        <f t="shared" si="50"/>
        <v>0</v>
      </c>
      <c r="G446" s="248">
        <f t="shared" si="50"/>
        <v>0</v>
      </c>
      <c r="H446" s="248">
        <f t="shared" si="50"/>
        <v>0</v>
      </c>
      <c r="I446" s="248">
        <f t="shared" si="50"/>
        <v>0</v>
      </c>
      <c r="J446" s="248">
        <f t="shared" si="50"/>
        <v>0</v>
      </c>
      <c r="K446" s="248">
        <f t="shared" si="50"/>
        <v>0</v>
      </c>
      <c r="L446" s="248">
        <f t="shared" si="50"/>
        <v>0</v>
      </c>
      <c r="M446" s="248">
        <f t="shared" si="50"/>
        <v>0</v>
      </c>
      <c r="N446" s="248">
        <f t="shared" si="50"/>
        <v>0</v>
      </c>
      <c r="O446" s="248">
        <f t="shared" si="50"/>
        <v>0</v>
      </c>
      <c r="P446" s="248">
        <f t="shared" si="50"/>
        <v>0</v>
      </c>
      <c r="Q446" s="248">
        <f t="shared" si="50"/>
        <v>0</v>
      </c>
      <c r="R446" s="248">
        <f t="shared" si="50"/>
        <v>0</v>
      </c>
      <c r="S446" s="248">
        <f t="shared" si="50"/>
        <v>0</v>
      </c>
      <c r="T446" s="248">
        <f t="shared" si="50"/>
        <v>0</v>
      </c>
      <c r="U446" s="248">
        <f t="shared" si="50"/>
        <v>0</v>
      </c>
      <c r="V446" s="248">
        <f t="shared" si="50"/>
        <v>0</v>
      </c>
      <c r="W446" s="248">
        <f t="shared" si="50"/>
        <v>0</v>
      </c>
      <c r="X446" s="248">
        <f t="shared" si="50"/>
        <v>0</v>
      </c>
      <c r="Y446" s="248">
        <f t="shared" si="50"/>
        <v>0</v>
      </c>
      <c r="Z446" s="248">
        <f t="shared" si="50"/>
        <v>0</v>
      </c>
      <c r="AA446" s="248">
        <f t="shared" si="50"/>
        <v>0</v>
      </c>
      <c r="AB446" s="248">
        <f t="shared" si="50"/>
        <v>0</v>
      </c>
    </row>
    <row r="447" spans="2:31" outlineLevel="1">
      <c r="B447" s="556">
        <f t="shared" si="49"/>
        <v>9</v>
      </c>
      <c r="C447" s="248" t="str">
        <f t="shared" si="49"/>
        <v>2 Bed / 1 Bath + Den</v>
      </c>
      <c r="D447" s="248">
        <f t="shared" si="51"/>
        <v>0</v>
      </c>
      <c r="E447" s="248">
        <f t="shared" si="50"/>
        <v>0</v>
      </c>
      <c r="F447" s="248">
        <f t="shared" si="50"/>
        <v>0</v>
      </c>
      <c r="G447" s="248">
        <f t="shared" si="50"/>
        <v>0</v>
      </c>
      <c r="H447" s="248">
        <f t="shared" si="50"/>
        <v>0</v>
      </c>
      <c r="I447" s="248">
        <f t="shared" si="50"/>
        <v>0</v>
      </c>
      <c r="J447" s="248">
        <f t="shared" si="50"/>
        <v>0</v>
      </c>
      <c r="K447" s="248">
        <f t="shared" si="50"/>
        <v>0</v>
      </c>
      <c r="L447" s="248">
        <f t="shared" si="50"/>
        <v>0</v>
      </c>
      <c r="M447" s="248">
        <f t="shared" si="50"/>
        <v>0</v>
      </c>
      <c r="N447" s="248">
        <f t="shared" si="50"/>
        <v>0</v>
      </c>
      <c r="O447" s="248">
        <f t="shared" si="50"/>
        <v>0</v>
      </c>
      <c r="P447" s="248">
        <f t="shared" si="50"/>
        <v>0</v>
      </c>
      <c r="Q447" s="248">
        <f t="shared" si="50"/>
        <v>0</v>
      </c>
      <c r="R447" s="248">
        <f t="shared" si="50"/>
        <v>0</v>
      </c>
      <c r="S447" s="248">
        <f t="shared" si="50"/>
        <v>0</v>
      </c>
      <c r="T447" s="248">
        <f t="shared" si="50"/>
        <v>0</v>
      </c>
      <c r="U447" s="248">
        <f t="shared" si="50"/>
        <v>0</v>
      </c>
      <c r="V447" s="248">
        <f t="shared" si="50"/>
        <v>0</v>
      </c>
      <c r="W447" s="248">
        <f t="shared" si="50"/>
        <v>0</v>
      </c>
      <c r="X447" s="248">
        <f t="shared" si="50"/>
        <v>0</v>
      </c>
      <c r="Y447" s="248">
        <f t="shared" si="50"/>
        <v>0</v>
      </c>
      <c r="Z447" s="248">
        <f t="shared" si="50"/>
        <v>0</v>
      </c>
      <c r="AA447" s="248">
        <f t="shared" si="50"/>
        <v>0</v>
      </c>
      <c r="AB447" s="248">
        <f t="shared" si="50"/>
        <v>0</v>
      </c>
    </row>
    <row r="448" spans="2:31" outlineLevel="1">
      <c r="B448" s="556">
        <f t="shared" si="49"/>
        <v>10</v>
      </c>
      <c r="C448" s="248" t="str">
        <f t="shared" si="49"/>
        <v xml:space="preserve">2 Bed / 2 Bath </v>
      </c>
      <c r="D448" s="248">
        <f t="shared" si="51"/>
        <v>0</v>
      </c>
      <c r="E448" s="248">
        <f t="shared" si="50"/>
        <v>0</v>
      </c>
      <c r="F448" s="248">
        <f t="shared" si="50"/>
        <v>0</v>
      </c>
      <c r="G448" s="248">
        <f t="shared" si="50"/>
        <v>0</v>
      </c>
      <c r="H448" s="248">
        <f t="shared" si="50"/>
        <v>0</v>
      </c>
      <c r="I448" s="248">
        <f t="shared" si="50"/>
        <v>0</v>
      </c>
      <c r="J448" s="248">
        <f t="shared" si="50"/>
        <v>0</v>
      </c>
      <c r="K448" s="248">
        <f t="shared" si="50"/>
        <v>0</v>
      </c>
      <c r="L448" s="248">
        <f t="shared" si="50"/>
        <v>0</v>
      </c>
      <c r="M448" s="248">
        <f t="shared" si="50"/>
        <v>0</v>
      </c>
      <c r="N448" s="248">
        <f t="shared" si="50"/>
        <v>0</v>
      </c>
      <c r="O448" s="248">
        <f t="shared" si="50"/>
        <v>0</v>
      </c>
      <c r="P448" s="248">
        <f t="shared" si="50"/>
        <v>0</v>
      </c>
      <c r="Q448" s="248">
        <f t="shared" si="50"/>
        <v>0</v>
      </c>
      <c r="R448" s="248">
        <f t="shared" si="50"/>
        <v>0</v>
      </c>
      <c r="S448" s="248">
        <f t="shared" si="50"/>
        <v>0</v>
      </c>
      <c r="T448" s="248">
        <f t="shared" si="50"/>
        <v>0</v>
      </c>
      <c r="U448" s="248">
        <f t="shared" si="50"/>
        <v>0</v>
      </c>
      <c r="V448" s="248">
        <f t="shared" si="50"/>
        <v>0</v>
      </c>
      <c r="W448" s="248">
        <f t="shared" si="50"/>
        <v>0</v>
      </c>
      <c r="X448" s="248">
        <f t="shared" si="50"/>
        <v>0</v>
      </c>
      <c r="Y448" s="248">
        <f t="shared" si="50"/>
        <v>0</v>
      </c>
      <c r="Z448" s="248">
        <f t="shared" si="50"/>
        <v>0</v>
      </c>
      <c r="AA448" s="248">
        <f t="shared" si="50"/>
        <v>0</v>
      </c>
      <c r="AB448" s="248">
        <f t="shared" si="50"/>
        <v>0</v>
      </c>
    </row>
    <row r="449" spans="2:28" outlineLevel="1">
      <c r="B449" s="556">
        <f t="shared" si="49"/>
        <v>11</v>
      </c>
      <c r="C449" s="248" t="str">
        <f t="shared" si="49"/>
        <v xml:space="preserve">2 Bed / 1.5 Bath </v>
      </c>
      <c r="D449" s="248">
        <f t="shared" si="51"/>
        <v>0</v>
      </c>
      <c r="E449" s="248">
        <f t="shared" si="50"/>
        <v>0</v>
      </c>
      <c r="F449" s="248">
        <f t="shared" si="50"/>
        <v>0</v>
      </c>
      <c r="G449" s="248">
        <f t="shared" si="50"/>
        <v>0</v>
      </c>
      <c r="H449" s="248">
        <f t="shared" si="50"/>
        <v>0</v>
      </c>
      <c r="I449" s="248">
        <f t="shared" si="50"/>
        <v>0</v>
      </c>
      <c r="J449" s="248">
        <f t="shared" si="50"/>
        <v>0</v>
      </c>
      <c r="K449" s="248">
        <f t="shared" si="50"/>
        <v>0</v>
      </c>
      <c r="L449" s="248">
        <f t="shared" si="50"/>
        <v>0</v>
      </c>
      <c r="M449" s="248">
        <f t="shared" si="50"/>
        <v>0</v>
      </c>
      <c r="N449" s="248">
        <f t="shared" si="50"/>
        <v>0</v>
      </c>
      <c r="O449" s="248">
        <f t="shared" si="50"/>
        <v>0</v>
      </c>
      <c r="P449" s="248">
        <f t="shared" si="50"/>
        <v>0</v>
      </c>
      <c r="Q449" s="248">
        <f t="shared" si="50"/>
        <v>0</v>
      </c>
      <c r="R449" s="248">
        <f t="shared" si="50"/>
        <v>0</v>
      </c>
      <c r="S449" s="248">
        <f t="shared" si="50"/>
        <v>0</v>
      </c>
      <c r="T449" s="248">
        <f t="shared" ref="T449:AB464" si="52">S449+T480</f>
        <v>0</v>
      </c>
      <c r="U449" s="248">
        <f t="shared" si="52"/>
        <v>0</v>
      </c>
      <c r="V449" s="248">
        <f t="shared" si="52"/>
        <v>0</v>
      </c>
      <c r="W449" s="248">
        <f t="shared" si="52"/>
        <v>0</v>
      </c>
      <c r="X449" s="248">
        <f t="shared" si="52"/>
        <v>0</v>
      </c>
      <c r="Y449" s="248">
        <f t="shared" si="52"/>
        <v>0</v>
      </c>
      <c r="Z449" s="248">
        <f t="shared" si="52"/>
        <v>0</v>
      </c>
      <c r="AA449" s="248">
        <f t="shared" si="52"/>
        <v>0</v>
      </c>
      <c r="AB449" s="248">
        <f t="shared" si="52"/>
        <v>0</v>
      </c>
    </row>
    <row r="450" spans="2:28" outlineLevel="1">
      <c r="B450" s="556">
        <f t="shared" si="49"/>
        <v>12</v>
      </c>
      <c r="C450" s="248" t="str">
        <f t="shared" si="49"/>
        <v xml:space="preserve">3 Bed / 2 Bath </v>
      </c>
      <c r="D450" s="248">
        <f t="shared" si="51"/>
        <v>0</v>
      </c>
      <c r="E450" s="248">
        <f t="shared" ref="E450:T465" si="53">D450+E481</f>
        <v>0</v>
      </c>
      <c r="F450" s="248">
        <f t="shared" si="53"/>
        <v>0</v>
      </c>
      <c r="G450" s="248">
        <f t="shared" si="53"/>
        <v>0</v>
      </c>
      <c r="H450" s="248">
        <f t="shared" si="53"/>
        <v>0</v>
      </c>
      <c r="I450" s="248">
        <f t="shared" si="53"/>
        <v>0</v>
      </c>
      <c r="J450" s="248">
        <f t="shared" si="53"/>
        <v>0</v>
      </c>
      <c r="K450" s="248">
        <f t="shared" si="53"/>
        <v>0</v>
      </c>
      <c r="L450" s="248">
        <f t="shared" si="53"/>
        <v>0</v>
      </c>
      <c r="M450" s="248">
        <f t="shared" si="53"/>
        <v>0</v>
      </c>
      <c r="N450" s="248">
        <f t="shared" si="53"/>
        <v>0</v>
      </c>
      <c r="O450" s="248">
        <f t="shared" si="53"/>
        <v>0</v>
      </c>
      <c r="P450" s="248">
        <f t="shared" si="53"/>
        <v>0</v>
      </c>
      <c r="Q450" s="248">
        <f t="shared" si="53"/>
        <v>0</v>
      </c>
      <c r="R450" s="248">
        <f t="shared" si="53"/>
        <v>0</v>
      </c>
      <c r="S450" s="248">
        <f t="shared" si="53"/>
        <v>0</v>
      </c>
      <c r="T450" s="248">
        <f t="shared" si="52"/>
        <v>0</v>
      </c>
      <c r="U450" s="248">
        <f t="shared" si="52"/>
        <v>0</v>
      </c>
      <c r="V450" s="248">
        <f t="shared" si="52"/>
        <v>0</v>
      </c>
      <c r="W450" s="248">
        <f t="shared" si="52"/>
        <v>0</v>
      </c>
      <c r="X450" s="248">
        <f t="shared" si="52"/>
        <v>0</v>
      </c>
      <c r="Y450" s="248">
        <f t="shared" si="52"/>
        <v>0</v>
      </c>
      <c r="Z450" s="248">
        <f t="shared" si="52"/>
        <v>0</v>
      </c>
      <c r="AA450" s="248">
        <f t="shared" si="52"/>
        <v>0</v>
      </c>
      <c r="AB450" s="248">
        <f t="shared" si="52"/>
        <v>0</v>
      </c>
    </row>
    <row r="451" spans="2:28" outlineLevel="1">
      <c r="B451" s="556">
        <f t="shared" si="49"/>
        <v>13</v>
      </c>
      <c r="C451" s="248" t="str">
        <f t="shared" si="49"/>
        <v>3 Bed / 2 Bath House</v>
      </c>
      <c r="D451" s="248">
        <f t="shared" si="51"/>
        <v>0</v>
      </c>
      <c r="E451" s="248">
        <f t="shared" si="53"/>
        <v>0</v>
      </c>
      <c r="F451" s="248">
        <f t="shared" si="53"/>
        <v>0</v>
      </c>
      <c r="G451" s="248">
        <f t="shared" si="53"/>
        <v>0</v>
      </c>
      <c r="H451" s="248">
        <f t="shared" si="53"/>
        <v>0</v>
      </c>
      <c r="I451" s="248">
        <f t="shared" si="53"/>
        <v>0</v>
      </c>
      <c r="J451" s="248">
        <f t="shared" si="53"/>
        <v>0</v>
      </c>
      <c r="K451" s="248">
        <f t="shared" si="53"/>
        <v>0</v>
      </c>
      <c r="L451" s="248">
        <f t="shared" si="53"/>
        <v>0</v>
      </c>
      <c r="M451" s="248">
        <f t="shared" si="53"/>
        <v>0</v>
      </c>
      <c r="N451" s="248">
        <f t="shared" si="53"/>
        <v>0</v>
      </c>
      <c r="O451" s="248">
        <f t="shared" si="53"/>
        <v>0</v>
      </c>
      <c r="P451" s="248">
        <f t="shared" si="53"/>
        <v>0</v>
      </c>
      <c r="Q451" s="248">
        <f t="shared" si="53"/>
        <v>0</v>
      </c>
      <c r="R451" s="248">
        <f t="shared" si="53"/>
        <v>0</v>
      </c>
      <c r="S451" s="248">
        <f t="shared" si="53"/>
        <v>0</v>
      </c>
      <c r="T451" s="248">
        <f t="shared" si="52"/>
        <v>0</v>
      </c>
      <c r="U451" s="248">
        <f t="shared" si="52"/>
        <v>0</v>
      </c>
      <c r="V451" s="248">
        <f t="shared" si="52"/>
        <v>0</v>
      </c>
      <c r="W451" s="248">
        <f t="shared" si="52"/>
        <v>0</v>
      </c>
      <c r="X451" s="248">
        <f t="shared" si="52"/>
        <v>0</v>
      </c>
      <c r="Y451" s="248">
        <f t="shared" si="52"/>
        <v>0</v>
      </c>
      <c r="Z451" s="248">
        <f t="shared" si="52"/>
        <v>0</v>
      </c>
      <c r="AA451" s="248">
        <f t="shared" si="52"/>
        <v>0</v>
      </c>
      <c r="AB451" s="248">
        <f t="shared" si="52"/>
        <v>0</v>
      </c>
    </row>
    <row r="452" spans="2:28" outlineLevel="1">
      <c r="B452" s="556">
        <f t="shared" si="49"/>
        <v>14</v>
      </c>
      <c r="C452" s="248" t="str">
        <f t="shared" si="49"/>
        <v xml:space="preserve">3 Bed / 2 Bath </v>
      </c>
      <c r="D452" s="248">
        <f t="shared" si="51"/>
        <v>0</v>
      </c>
      <c r="E452" s="248">
        <f t="shared" si="53"/>
        <v>0</v>
      </c>
      <c r="F452" s="248">
        <f t="shared" si="53"/>
        <v>0</v>
      </c>
      <c r="G452" s="248">
        <f t="shared" si="53"/>
        <v>0</v>
      </c>
      <c r="H452" s="248">
        <f t="shared" si="53"/>
        <v>0</v>
      </c>
      <c r="I452" s="248">
        <f t="shared" si="53"/>
        <v>0</v>
      </c>
      <c r="J452" s="248">
        <f t="shared" si="53"/>
        <v>0</v>
      </c>
      <c r="K452" s="248">
        <f t="shared" si="53"/>
        <v>0</v>
      </c>
      <c r="L452" s="248">
        <f t="shared" si="53"/>
        <v>0</v>
      </c>
      <c r="M452" s="248">
        <f t="shared" si="53"/>
        <v>0</v>
      </c>
      <c r="N452" s="248">
        <f t="shared" si="53"/>
        <v>0</v>
      </c>
      <c r="O452" s="248">
        <f t="shared" si="53"/>
        <v>0</v>
      </c>
      <c r="P452" s="248">
        <f t="shared" si="53"/>
        <v>0</v>
      </c>
      <c r="Q452" s="248">
        <f t="shared" si="53"/>
        <v>0</v>
      </c>
      <c r="R452" s="248">
        <f t="shared" si="53"/>
        <v>0</v>
      </c>
      <c r="S452" s="248">
        <f t="shared" si="53"/>
        <v>0</v>
      </c>
      <c r="T452" s="248">
        <f t="shared" si="52"/>
        <v>0</v>
      </c>
      <c r="U452" s="248">
        <f t="shared" si="52"/>
        <v>0</v>
      </c>
      <c r="V452" s="248">
        <f t="shared" si="52"/>
        <v>0</v>
      </c>
      <c r="W452" s="248">
        <f t="shared" si="52"/>
        <v>0</v>
      </c>
      <c r="X452" s="248">
        <f t="shared" si="52"/>
        <v>0</v>
      </c>
      <c r="Y452" s="248">
        <f t="shared" si="52"/>
        <v>0</v>
      </c>
      <c r="Z452" s="248">
        <f t="shared" si="52"/>
        <v>0</v>
      </c>
      <c r="AA452" s="248">
        <f t="shared" si="52"/>
        <v>0</v>
      </c>
      <c r="AB452" s="248">
        <f t="shared" si="52"/>
        <v>0</v>
      </c>
    </row>
    <row r="453" spans="2:28" outlineLevel="1">
      <c r="B453" s="556">
        <f t="shared" si="49"/>
        <v>15</v>
      </c>
      <c r="C453" s="248" t="str">
        <f t="shared" si="49"/>
        <v xml:space="preserve">1 Bed / 1 Bath </v>
      </c>
      <c r="D453" s="248">
        <f t="shared" si="51"/>
        <v>0</v>
      </c>
      <c r="E453" s="248">
        <f t="shared" si="53"/>
        <v>0</v>
      </c>
      <c r="F453" s="248">
        <f t="shared" si="53"/>
        <v>0</v>
      </c>
      <c r="G453" s="248">
        <f t="shared" si="53"/>
        <v>0</v>
      </c>
      <c r="H453" s="248">
        <f t="shared" si="53"/>
        <v>0</v>
      </c>
      <c r="I453" s="248">
        <f t="shared" si="53"/>
        <v>0</v>
      </c>
      <c r="J453" s="248">
        <f t="shared" si="53"/>
        <v>0</v>
      </c>
      <c r="K453" s="248">
        <f t="shared" si="53"/>
        <v>0</v>
      </c>
      <c r="L453" s="248">
        <f t="shared" si="53"/>
        <v>0</v>
      </c>
      <c r="M453" s="248">
        <f t="shared" si="53"/>
        <v>0</v>
      </c>
      <c r="N453" s="248">
        <f t="shared" si="53"/>
        <v>0</v>
      </c>
      <c r="O453" s="248">
        <f t="shared" si="53"/>
        <v>0</v>
      </c>
      <c r="P453" s="248">
        <f t="shared" si="53"/>
        <v>0</v>
      </c>
      <c r="Q453" s="248">
        <f t="shared" si="53"/>
        <v>0</v>
      </c>
      <c r="R453" s="248">
        <f t="shared" si="53"/>
        <v>0</v>
      </c>
      <c r="S453" s="248">
        <f t="shared" si="53"/>
        <v>0</v>
      </c>
      <c r="T453" s="248">
        <f t="shared" si="52"/>
        <v>0</v>
      </c>
      <c r="U453" s="248">
        <f t="shared" si="52"/>
        <v>0</v>
      </c>
      <c r="V453" s="248">
        <f t="shared" si="52"/>
        <v>0</v>
      </c>
      <c r="W453" s="248">
        <f t="shared" si="52"/>
        <v>0</v>
      </c>
      <c r="X453" s="248">
        <f t="shared" si="52"/>
        <v>0</v>
      </c>
      <c r="Y453" s="248">
        <f t="shared" si="52"/>
        <v>0</v>
      </c>
      <c r="Z453" s="248">
        <f t="shared" si="52"/>
        <v>0</v>
      </c>
      <c r="AA453" s="248">
        <f t="shared" si="52"/>
        <v>0</v>
      </c>
      <c r="AB453" s="248">
        <f t="shared" si="52"/>
        <v>0</v>
      </c>
    </row>
    <row r="454" spans="2:28" outlineLevel="1">
      <c r="B454" s="556">
        <f t="shared" si="49"/>
        <v>16</v>
      </c>
      <c r="C454" s="248" t="str">
        <f t="shared" si="49"/>
        <v xml:space="preserve">2 Bed / 2 Bath </v>
      </c>
      <c r="D454" s="248">
        <f t="shared" si="51"/>
        <v>0</v>
      </c>
      <c r="E454" s="248">
        <f t="shared" si="53"/>
        <v>0</v>
      </c>
      <c r="F454" s="248">
        <f t="shared" si="53"/>
        <v>0</v>
      </c>
      <c r="G454" s="248">
        <f t="shared" si="53"/>
        <v>0</v>
      </c>
      <c r="H454" s="248">
        <f t="shared" si="53"/>
        <v>0</v>
      </c>
      <c r="I454" s="248">
        <f t="shared" si="53"/>
        <v>0</v>
      </c>
      <c r="J454" s="248">
        <f t="shared" si="53"/>
        <v>0</v>
      </c>
      <c r="K454" s="248">
        <f t="shared" si="53"/>
        <v>0</v>
      </c>
      <c r="L454" s="248">
        <f t="shared" si="53"/>
        <v>0</v>
      </c>
      <c r="M454" s="248">
        <f t="shared" si="53"/>
        <v>0</v>
      </c>
      <c r="N454" s="248">
        <f t="shared" si="53"/>
        <v>0</v>
      </c>
      <c r="O454" s="248">
        <f t="shared" si="53"/>
        <v>0</v>
      </c>
      <c r="P454" s="248">
        <f t="shared" si="53"/>
        <v>0</v>
      </c>
      <c r="Q454" s="248">
        <f t="shared" si="53"/>
        <v>0</v>
      </c>
      <c r="R454" s="248">
        <f t="shared" si="53"/>
        <v>0</v>
      </c>
      <c r="S454" s="248">
        <f t="shared" si="53"/>
        <v>0</v>
      </c>
      <c r="T454" s="248">
        <f t="shared" si="52"/>
        <v>0</v>
      </c>
      <c r="U454" s="248">
        <f t="shared" si="52"/>
        <v>0</v>
      </c>
      <c r="V454" s="248">
        <f t="shared" si="52"/>
        <v>0</v>
      </c>
      <c r="W454" s="248">
        <f t="shared" si="52"/>
        <v>0</v>
      </c>
      <c r="X454" s="248">
        <f t="shared" si="52"/>
        <v>0</v>
      </c>
      <c r="Y454" s="248">
        <f t="shared" si="52"/>
        <v>0</v>
      </c>
      <c r="Z454" s="248">
        <f t="shared" si="52"/>
        <v>0</v>
      </c>
      <c r="AA454" s="248">
        <f t="shared" si="52"/>
        <v>0</v>
      </c>
      <c r="AB454" s="248">
        <f t="shared" si="52"/>
        <v>0</v>
      </c>
    </row>
    <row r="455" spans="2:28" outlineLevel="1">
      <c r="B455" s="556">
        <f t="shared" ref="B455:C468" si="54">B424</f>
        <v>17</v>
      </c>
      <c r="C455" s="248" t="str">
        <f t="shared" si="54"/>
        <v xml:space="preserve">4 Bed / 2 Bath Penthouse </v>
      </c>
      <c r="D455" s="248">
        <f t="shared" si="51"/>
        <v>0</v>
      </c>
      <c r="E455" s="248">
        <f t="shared" si="53"/>
        <v>0</v>
      </c>
      <c r="F455" s="248">
        <f t="shared" si="53"/>
        <v>0</v>
      </c>
      <c r="G455" s="248">
        <f t="shared" si="53"/>
        <v>0</v>
      </c>
      <c r="H455" s="248">
        <f t="shared" si="53"/>
        <v>0</v>
      </c>
      <c r="I455" s="248">
        <f t="shared" si="53"/>
        <v>0</v>
      </c>
      <c r="J455" s="248">
        <f t="shared" si="53"/>
        <v>0</v>
      </c>
      <c r="K455" s="248">
        <f t="shared" si="53"/>
        <v>0</v>
      </c>
      <c r="L455" s="248">
        <f t="shared" si="53"/>
        <v>0</v>
      </c>
      <c r="M455" s="248">
        <f t="shared" si="53"/>
        <v>0</v>
      </c>
      <c r="N455" s="248">
        <f t="shared" si="53"/>
        <v>0</v>
      </c>
      <c r="O455" s="248">
        <f t="shared" si="53"/>
        <v>0</v>
      </c>
      <c r="P455" s="248">
        <f t="shared" si="53"/>
        <v>0</v>
      </c>
      <c r="Q455" s="248">
        <f t="shared" si="53"/>
        <v>0</v>
      </c>
      <c r="R455" s="248">
        <f t="shared" si="53"/>
        <v>0</v>
      </c>
      <c r="S455" s="248">
        <f t="shared" si="53"/>
        <v>0</v>
      </c>
      <c r="T455" s="248">
        <f t="shared" si="52"/>
        <v>0</v>
      </c>
      <c r="U455" s="248">
        <f t="shared" si="52"/>
        <v>0</v>
      </c>
      <c r="V455" s="248">
        <f t="shared" si="52"/>
        <v>0</v>
      </c>
      <c r="W455" s="248">
        <f t="shared" si="52"/>
        <v>0</v>
      </c>
      <c r="X455" s="248">
        <f t="shared" si="52"/>
        <v>0</v>
      </c>
      <c r="Y455" s="248">
        <f t="shared" si="52"/>
        <v>0</v>
      </c>
      <c r="Z455" s="248">
        <f t="shared" si="52"/>
        <v>0</v>
      </c>
      <c r="AA455" s="248">
        <f t="shared" si="52"/>
        <v>0</v>
      </c>
      <c r="AB455" s="248">
        <f t="shared" si="52"/>
        <v>0</v>
      </c>
    </row>
    <row r="456" spans="2:28" outlineLevel="1">
      <c r="B456" s="556">
        <f t="shared" si="54"/>
        <v>18</v>
      </c>
      <c r="C456" s="248" t="str">
        <f t="shared" si="54"/>
        <v xml:space="preserve">2 Bed / 2 Bath </v>
      </c>
      <c r="D456" s="248">
        <f t="shared" si="51"/>
        <v>0</v>
      </c>
      <c r="E456" s="248">
        <f t="shared" si="53"/>
        <v>0</v>
      </c>
      <c r="F456" s="248">
        <f t="shared" si="53"/>
        <v>0</v>
      </c>
      <c r="G456" s="248">
        <f t="shared" si="53"/>
        <v>0</v>
      </c>
      <c r="H456" s="248">
        <f t="shared" si="53"/>
        <v>0</v>
      </c>
      <c r="I456" s="248">
        <f t="shared" si="53"/>
        <v>0</v>
      </c>
      <c r="J456" s="248">
        <f t="shared" si="53"/>
        <v>0</v>
      </c>
      <c r="K456" s="248">
        <f t="shared" si="53"/>
        <v>0</v>
      </c>
      <c r="L456" s="248">
        <f t="shared" si="53"/>
        <v>0</v>
      </c>
      <c r="M456" s="248">
        <f t="shared" si="53"/>
        <v>0</v>
      </c>
      <c r="N456" s="248">
        <f t="shared" si="53"/>
        <v>0</v>
      </c>
      <c r="O456" s="248">
        <f t="shared" si="53"/>
        <v>0</v>
      </c>
      <c r="P456" s="248">
        <f t="shared" si="53"/>
        <v>0</v>
      </c>
      <c r="Q456" s="248">
        <f t="shared" si="53"/>
        <v>0</v>
      </c>
      <c r="R456" s="248">
        <f t="shared" si="53"/>
        <v>0</v>
      </c>
      <c r="S456" s="248">
        <f t="shared" si="53"/>
        <v>0</v>
      </c>
      <c r="T456" s="248">
        <f t="shared" si="52"/>
        <v>0</v>
      </c>
      <c r="U456" s="248">
        <f t="shared" si="52"/>
        <v>0</v>
      </c>
      <c r="V456" s="248">
        <f t="shared" si="52"/>
        <v>0</v>
      </c>
      <c r="W456" s="248">
        <f t="shared" si="52"/>
        <v>0</v>
      </c>
      <c r="X456" s="248">
        <f t="shared" si="52"/>
        <v>0</v>
      </c>
      <c r="Y456" s="248">
        <f t="shared" si="52"/>
        <v>0</v>
      </c>
      <c r="Z456" s="248">
        <f t="shared" si="52"/>
        <v>0</v>
      </c>
      <c r="AA456" s="248">
        <f t="shared" si="52"/>
        <v>0</v>
      </c>
      <c r="AB456" s="248">
        <f t="shared" si="52"/>
        <v>0</v>
      </c>
    </row>
    <row r="457" spans="2:28" outlineLevel="1">
      <c r="B457" s="556">
        <f t="shared" si="54"/>
        <v>19</v>
      </c>
      <c r="C457" s="248">
        <f t="shared" si="54"/>
        <v>0</v>
      </c>
      <c r="D457" s="248">
        <f t="shared" si="51"/>
        <v>0</v>
      </c>
      <c r="E457" s="248">
        <f t="shared" si="53"/>
        <v>0</v>
      </c>
      <c r="F457" s="248">
        <f t="shared" si="53"/>
        <v>0</v>
      </c>
      <c r="G457" s="248">
        <f t="shared" si="53"/>
        <v>0</v>
      </c>
      <c r="H457" s="248">
        <f t="shared" si="53"/>
        <v>0</v>
      </c>
      <c r="I457" s="248">
        <f t="shared" si="53"/>
        <v>0</v>
      </c>
      <c r="J457" s="248">
        <f t="shared" si="53"/>
        <v>0</v>
      </c>
      <c r="K457" s="248">
        <f t="shared" si="53"/>
        <v>0</v>
      </c>
      <c r="L457" s="248">
        <f t="shared" si="53"/>
        <v>0</v>
      </c>
      <c r="M457" s="248">
        <f t="shared" si="53"/>
        <v>0</v>
      </c>
      <c r="N457" s="248">
        <f t="shared" si="53"/>
        <v>0</v>
      </c>
      <c r="O457" s="248">
        <f t="shared" si="53"/>
        <v>0</v>
      </c>
      <c r="P457" s="248">
        <f t="shared" si="53"/>
        <v>0</v>
      </c>
      <c r="Q457" s="248">
        <f t="shared" si="53"/>
        <v>0</v>
      </c>
      <c r="R457" s="248">
        <f t="shared" si="53"/>
        <v>0</v>
      </c>
      <c r="S457" s="248">
        <f t="shared" si="53"/>
        <v>0</v>
      </c>
      <c r="T457" s="248">
        <f t="shared" si="52"/>
        <v>0</v>
      </c>
      <c r="U457" s="248">
        <f t="shared" si="52"/>
        <v>0</v>
      </c>
      <c r="V457" s="248">
        <f t="shared" si="52"/>
        <v>0</v>
      </c>
      <c r="W457" s="248">
        <f t="shared" si="52"/>
        <v>0</v>
      </c>
      <c r="X457" s="248">
        <f t="shared" si="52"/>
        <v>0</v>
      </c>
      <c r="Y457" s="248">
        <f t="shared" si="52"/>
        <v>0</v>
      </c>
      <c r="Z457" s="248">
        <f t="shared" si="52"/>
        <v>0</v>
      </c>
      <c r="AA457" s="248">
        <f t="shared" si="52"/>
        <v>0</v>
      </c>
      <c r="AB457" s="248">
        <f t="shared" si="52"/>
        <v>0</v>
      </c>
    </row>
    <row r="458" spans="2:28" outlineLevel="1">
      <c r="B458" s="556">
        <f t="shared" si="54"/>
        <v>20</v>
      </c>
      <c r="C458" s="248">
        <f t="shared" si="54"/>
        <v>0</v>
      </c>
      <c r="D458" s="248">
        <f t="shared" si="51"/>
        <v>0</v>
      </c>
      <c r="E458" s="248">
        <f t="shared" si="53"/>
        <v>0</v>
      </c>
      <c r="F458" s="248">
        <f t="shared" si="53"/>
        <v>0</v>
      </c>
      <c r="G458" s="248">
        <f t="shared" si="53"/>
        <v>0</v>
      </c>
      <c r="H458" s="248">
        <f t="shared" si="53"/>
        <v>0</v>
      </c>
      <c r="I458" s="248">
        <f t="shared" si="53"/>
        <v>0</v>
      </c>
      <c r="J458" s="248">
        <f t="shared" si="53"/>
        <v>0</v>
      </c>
      <c r="K458" s="248">
        <f t="shared" si="53"/>
        <v>0</v>
      </c>
      <c r="L458" s="248">
        <f t="shared" si="53"/>
        <v>0</v>
      </c>
      <c r="M458" s="248">
        <f t="shared" si="53"/>
        <v>0</v>
      </c>
      <c r="N458" s="248">
        <f t="shared" si="53"/>
        <v>0</v>
      </c>
      <c r="O458" s="248">
        <f t="shared" si="53"/>
        <v>0</v>
      </c>
      <c r="P458" s="248">
        <f t="shared" si="53"/>
        <v>0</v>
      </c>
      <c r="Q458" s="248">
        <f t="shared" si="53"/>
        <v>0</v>
      </c>
      <c r="R458" s="248">
        <f t="shared" si="53"/>
        <v>0</v>
      </c>
      <c r="S458" s="248">
        <f t="shared" si="53"/>
        <v>0</v>
      </c>
      <c r="T458" s="248">
        <f t="shared" si="52"/>
        <v>0</v>
      </c>
      <c r="U458" s="248">
        <f t="shared" si="52"/>
        <v>0</v>
      </c>
      <c r="V458" s="248">
        <f t="shared" si="52"/>
        <v>0</v>
      </c>
      <c r="W458" s="248">
        <f t="shared" si="52"/>
        <v>0</v>
      </c>
      <c r="X458" s="248">
        <f t="shared" si="52"/>
        <v>0</v>
      </c>
      <c r="Y458" s="248">
        <f t="shared" si="52"/>
        <v>0</v>
      </c>
      <c r="Z458" s="248">
        <f t="shared" si="52"/>
        <v>0</v>
      </c>
      <c r="AA458" s="248">
        <f t="shared" si="52"/>
        <v>0</v>
      </c>
      <c r="AB458" s="248">
        <f t="shared" si="52"/>
        <v>0</v>
      </c>
    </row>
    <row r="459" spans="2:28" outlineLevel="1">
      <c r="B459" s="556">
        <f t="shared" si="54"/>
        <v>21</v>
      </c>
      <c r="C459" s="248">
        <f t="shared" si="54"/>
        <v>0</v>
      </c>
      <c r="D459" s="248">
        <f t="shared" si="51"/>
        <v>0</v>
      </c>
      <c r="E459" s="248">
        <f t="shared" si="53"/>
        <v>0</v>
      </c>
      <c r="F459" s="248">
        <f t="shared" si="53"/>
        <v>0</v>
      </c>
      <c r="G459" s="248">
        <f t="shared" si="53"/>
        <v>0</v>
      </c>
      <c r="H459" s="248">
        <f t="shared" si="53"/>
        <v>0</v>
      </c>
      <c r="I459" s="248">
        <f t="shared" si="53"/>
        <v>0</v>
      </c>
      <c r="J459" s="248">
        <f t="shared" si="53"/>
        <v>0</v>
      </c>
      <c r="K459" s="248">
        <f t="shared" si="53"/>
        <v>0</v>
      </c>
      <c r="L459" s="248">
        <f t="shared" si="53"/>
        <v>0</v>
      </c>
      <c r="M459" s="248">
        <f t="shared" si="53"/>
        <v>0</v>
      </c>
      <c r="N459" s="248">
        <f t="shared" si="53"/>
        <v>0</v>
      </c>
      <c r="O459" s="248">
        <f t="shared" si="53"/>
        <v>0</v>
      </c>
      <c r="P459" s="248">
        <f t="shared" si="53"/>
        <v>0</v>
      </c>
      <c r="Q459" s="248">
        <f t="shared" si="53"/>
        <v>0</v>
      </c>
      <c r="R459" s="248">
        <f t="shared" si="53"/>
        <v>0</v>
      </c>
      <c r="S459" s="248">
        <f t="shared" si="53"/>
        <v>0</v>
      </c>
      <c r="T459" s="248">
        <f t="shared" si="52"/>
        <v>0</v>
      </c>
      <c r="U459" s="248">
        <f t="shared" si="52"/>
        <v>0</v>
      </c>
      <c r="V459" s="248">
        <f t="shared" si="52"/>
        <v>0</v>
      </c>
      <c r="W459" s="248">
        <f t="shared" si="52"/>
        <v>0</v>
      </c>
      <c r="X459" s="248">
        <f t="shared" si="52"/>
        <v>0</v>
      </c>
      <c r="Y459" s="248">
        <f t="shared" si="52"/>
        <v>0</v>
      </c>
      <c r="Z459" s="248">
        <f t="shared" si="52"/>
        <v>0</v>
      </c>
      <c r="AA459" s="248">
        <f t="shared" si="52"/>
        <v>0</v>
      </c>
      <c r="AB459" s="248">
        <f t="shared" si="52"/>
        <v>0</v>
      </c>
    </row>
    <row r="460" spans="2:28" outlineLevel="1">
      <c r="B460" s="556">
        <f t="shared" si="54"/>
        <v>22</v>
      </c>
      <c r="C460" s="248">
        <f t="shared" si="54"/>
        <v>0</v>
      </c>
      <c r="D460" s="248">
        <f t="shared" si="51"/>
        <v>0</v>
      </c>
      <c r="E460" s="248">
        <f t="shared" si="53"/>
        <v>0</v>
      </c>
      <c r="F460" s="248">
        <f t="shared" si="53"/>
        <v>0</v>
      </c>
      <c r="G460" s="248">
        <f t="shared" si="53"/>
        <v>0</v>
      </c>
      <c r="H460" s="248">
        <f t="shared" si="53"/>
        <v>0</v>
      </c>
      <c r="I460" s="248">
        <f t="shared" si="53"/>
        <v>0</v>
      </c>
      <c r="J460" s="248">
        <f t="shared" si="53"/>
        <v>0</v>
      </c>
      <c r="K460" s="248">
        <f t="shared" si="53"/>
        <v>0</v>
      </c>
      <c r="L460" s="248">
        <f t="shared" si="53"/>
        <v>0</v>
      </c>
      <c r="M460" s="248">
        <f t="shared" si="53"/>
        <v>0</v>
      </c>
      <c r="N460" s="248">
        <f t="shared" si="53"/>
        <v>0</v>
      </c>
      <c r="O460" s="248">
        <f t="shared" si="53"/>
        <v>0</v>
      </c>
      <c r="P460" s="248">
        <f t="shared" si="53"/>
        <v>0</v>
      </c>
      <c r="Q460" s="248">
        <f t="shared" si="53"/>
        <v>0</v>
      </c>
      <c r="R460" s="248">
        <f t="shared" si="53"/>
        <v>0</v>
      </c>
      <c r="S460" s="248">
        <f t="shared" si="53"/>
        <v>0</v>
      </c>
      <c r="T460" s="248">
        <f t="shared" si="52"/>
        <v>0</v>
      </c>
      <c r="U460" s="248">
        <f t="shared" si="52"/>
        <v>0</v>
      </c>
      <c r="V460" s="248">
        <f t="shared" si="52"/>
        <v>0</v>
      </c>
      <c r="W460" s="248">
        <f t="shared" si="52"/>
        <v>0</v>
      </c>
      <c r="X460" s="248">
        <f t="shared" si="52"/>
        <v>0</v>
      </c>
      <c r="Y460" s="248">
        <f t="shared" si="52"/>
        <v>0</v>
      </c>
      <c r="Z460" s="248">
        <f t="shared" si="52"/>
        <v>0</v>
      </c>
      <c r="AA460" s="248">
        <f t="shared" si="52"/>
        <v>0</v>
      </c>
      <c r="AB460" s="248">
        <f t="shared" si="52"/>
        <v>0</v>
      </c>
    </row>
    <row r="461" spans="2:28" outlineLevel="1">
      <c r="B461" s="556">
        <f t="shared" si="54"/>
        <v>23</v>
      </c>
      <c r="C461" s="248">
        <f t="shared" si="54"/>
        <v>0</v>
      </c>
      <c r="D461" s="248">
        <f t="shared" si="51"/>
        <v>0</v>
      </c>
      <c r="E461" s="248">
        <f t="shared" si="53"/>
        <v>0</v>
      </c>
      <c r="F461" s="248">
        <f t="shared" si="53"/>
        <v>0</v>
      </c>
      <c r="G461" s="248">
        <f t="shared" si="53"/>
        <v>0</v>
      </c>
      <c r="H461" s="248">
        <f t="shared" si="53"/>
        <v>0</v>
      </c>
      <c r="I461" s="248">
        <f t="shared" si="53"/>
        <v>0</v>
      </c>
      <c r="J461" s="248">
        <f t="shared" si="53"/>
        <v>0</v>
      </c>
      <c r="K461" s="248">
        <f t="shared" si="53"/>
        <v>0</v>
      </c>
      <c r="L461" s="248">
        <f t="shared" si="53"/>
        <v>0</v>
      </c>
      <c r="M461" s="248">
        <f t="shared" si="53"/>
        <v>0</v>
      </c>
      <c r="N461" s="248">
        <f t="shared" si="53"/>
        <v>0</v>
      </c>
      <c r="O461" s="248">
        <f t="shared" si="53"/>
        <v>0</v>
      </c>
      <c r="P461" s="248">
        <f t="shared" si="53"/>
        <v>0</v>
      </c>
      <c r="Q461" s="248">
        <f t="shared" si="53"/>
        <v>0</v>
      </c>
      <c r="R461" s="248">
        <f t="shared" si="53"/>
        <v>0</v>
      </c>
      <c r="S461" s="248">
        <f t="shared" si="53"/>
        <v>0</v>
      </c>
      <c r="T461" s="248">
        <f t="shared" si="52"/>
        <v>0</v>
      </c>
      <c r="U461" s="248">
        <f t="shared" si="52"/>
        <v>0</v>
      </c>
      <c r="V461" s="248">
        <f t="shared" si="52"/>
        <v>0</v>
      </c>
      <c r="W461" s="248">
        <f t="shared" si="52"/>
        <v>0</v>
      </c>
      <c r="X461" s="248">
        <f t="shared" si="52"/>
        <v>0</v>
      </c>
      <c r="Y461" s="248">
        <f t="shared" si="52"/>
        <v>0</v>
      </c>
      <c r="Z461" s="248">
        <f t="shared" si="52"/>
        <v>0</v>
      </c>
      <c r="AA461" s="248">
        <f t="shared" si="52"/>
        <v>0</v>
      </c>
      <c r="AB461" s="248">
        <f t="shared" si="52"/>
        <v>0</v>
      </c>
    </row>
    <row r="462" spans="2:28" outlineLevel="1">
      <c r="B462" s="556">
        <f t="shared" si="54"/>
        <v>24</v>
      </c>
      <c r="C462" s="248">
        <f t="shared" si="54"/>
        <v>0</v>
      </c>
      <c r="D462" s="248">
        <f t="shared" si="51"/>
        <v>0</v>
      </c>
      <c r="E462" s="248">
        <f t="shared" si="53"/>
        <v>0</v>
      </c>
      <c r="F462" s="248">
        <f t="shared" si="53"/>
        <v>0</v>
      </c>
      <c r="G462" s="248">
        <f t="shared" si="53"/>
        <v>0</v>
      </c>
      <c r="H462" s="248">
        <f t="shared" si="53"/>
        <v>0</v>
      </c>
      <c r="I462" s="248">
        <f t="shared" si="53"/>
        <v>0</v>
      </c>
      <c r="J462" s="248">
        <f t="shared" si="53"/>
        <v>0</v>
      </c>
      <c r="K462" s="248">
        <f t="shared" si="53"/>
        <v>0</v>
      </c>
      <c r="L462" s="248">
        <f t="shared" si="53"/>
        <v>0</v>
      </c>
      <c r="M462" s="248">
        <f t="shared" si="53"/>
        <v>0</v>
      </c>
      <c r="N462" s="248">
        <f t="shared" si="53"/>
        <v>0</v>
      </c>
      <c r="O462" s="248">
        <f t="shared" si="53"/>
        <v>0</v>
      </c>
      <c r="P462" s="248">
        <f t="shared" si="53"/>
        <v>0</v>
      </c>
      <c r="Q462" s="248">
        <f t="shared" si="53"/>
        <v>0</v>
      </c>
      <c r="R462" s="248">
        <f t="shared" si="53"/>
        <v>0</v>
      </c>
      <c r="S462" s="248">
        <f t="shared" si="53"/>
        <v>0</v>
      </c>
      <c r="T462" s="248">
        <f t="shared" si="52"/>
        <v>0</v>
      </c>
      <c r="U462" s="248">
        <f t="shared" si="52"/>
        <v>0</v>
      </c>
      <c r="V462" s="248">
        <f t="shared" si="52"/>
        <v>0</v>
      </c>
      <c r="W462" s="248">
        <f t="shared" si="52"/>
        <v>0</v>
      </c>
      <c r="X462" s="248">
        <f t="shared" si="52"/>
        <v>0</v>
      </c>
      <c r="Y462" s="248">
        <f t="shared" si="52"/>
        <v>0</v>
      </c>
      <c r="Z462" s="248">
        <f t="shared" si="52"/>
        <v>0</v>
      </c>
      <c r="AA462" s="248">
        <f t="shared" si="52"/>
        <v>0</v>
      </c>
      <c r="AB462" s="248">
        <f t="shared" si="52"/>
        <v>0</v>
      </c>
    </row>
    <row r="463" spans="2:28" outlineLevel="1">
      <c r="B463" s="556">
        <f t="shared" si="54"/>
        <v>25</v>
      </c>
      <c r="C463" s="248">
        <f t="shared" si="54"/>
        <v>0</v>
      </c>
      <c r="D463" s="248">
        <f t="shared" si="51"/>
        <v>0</v>
      </c>
      <c r="E463" s="248">
        <f t="shared" si="53"/>
        <v>0</v>
      </c>
      <c r="F463" s="248">
        <f t="shared" si="53"/>
        <v>0</v>
      </c>
      <c r="G463" s="248">
        <f t="shared" si="53"/>
        <v>0</v>
      </c>
      <c r="H463" s="248">
        <f t="shared" si="53"/>
        <v>0</v>
      </c>
      <c r="I463" s="248">
        <f t="shared" si="53"/>
        <v>0</v>
      </c>
      <c r="J463" s="248">
        <f t="shared" si="53"/>
        <v>0</v>
      </c>
      <c r="K463" s="248">
        <f t="shared" si="53"/>
        <v>0</v>
      </c>
      <c r="L463" s="248">
        <f t="shared" si="53"/>
        <v>0</v>
      </c>
      <c r="M463" s="248">
        <f t="shared" si="53"/>
        <v>0</v>
      </c>
      <c r="N463" s="248">
        <f t="shared" si="53"/>
        <v>0</v>
      </c>
      <c r="O463" s="248">
        <f t="shared" si="53"/>
        <v>0</v>
      </c>
      <c r="P463" s="248">
        <f t="shared" si="53"/>
        <v>0</v>
      </c>
      <c r="Q463" s="248">
        <f t="shared" si="53"/>
        <v>0</v>
      </c>
      <c r="R463" s="248">
        <f t="shared" si="53"/>
        <v>0</v>
      </c>
      <c r="S463" s="248">
        <f t="shared" si="53"/>
        <v>0</v>
      </c>
      <c r="T463" s="248">
        <f t="shared" si="52"/>
        <v>0</v>
      </c>
      <c r="U463" s="248">
        <f t="shared" si="52"/>
        <v>0</v>
      </c>
      <c r="V463" s="248">
        <f t="shared" si="52"/>
        <v>0</v>
      </c>
      <c r="W463" s="248">
        <f t="shared" si="52"/>
        <v>0</v>
      </c>
      <c r="X463" s="248">
        <f t="shared" si="52"/>
        <v>0</v>
      </c>
      <c r="Y463" s="248">
        <f t="shared" si="52"/>
        <v>0</v>
      </c>
      <c r="Z463" s="248">
        <f t="shared" si="52"/>
        <v>0</v>
      </c>
      <c r="AA463" s="248">
        <f t="shared" si="52"/>
        <v>0</v>
      </c>
      <c r="AB463" s="248">
        <f t="shared" si="52"/>
        <v>0</v>
      </c>
    </row>
    <row r="464" spans="2:28" outlineLevel="1">
      <c r="B464" s="556">
        <f t="shared" si="54"/>
        <v>26</v>
      </c>
      <c r="C464" s="248">
        <f t="shared" si="54"/>
        <v>0</v>
      </c>
      <c r="D464" s="248">
        <f t="shared" si="51"/>
        <v>0</v>
      </c>
      <c r="E464" s="248">
        <f t="shared" si="53"/>
        <v>0</v>
      </c>
      <c r="F464" s="248">
        <f t="shared" si="53"/>
        <v>0</v>
      </c>
      <c r="G464" s="248">
        <f t="shared" si="53"/>
        <v>0</v>
      </c>
      <c r="H464" s="248">
        <f t="shared" si="53"/>
        <v>0</v>
      </c>
      <c r="I464" s="248">
        <f t="shared" si="53"/>
        <v>0</v>
      </c>
      <c r="J464" s="248">
        <f t="shared" si="53"/>
        <v>0</v>
      </c>
      <c r="K464" s="248">
        <f t="shared" si="53"/>
        <v>0</v>
      </c>
      <c r="L464" s="248">
        <f t="shared" si="53"/>
        <v>0</v>
      </c>
      <c r="M464" s="248">
        <f t="shared" si="53"/>
        <v>0</v>
      </c>
      <c r="N464" s="248">
        <f t="shared" si="53"/>
        <v>0</v>
      </c>
      <c r="O464" s="248">
        <f t="shared" si="53"/>
        <v>0</v>
      </c>
      <c r="P464" s="248">
        <f t="shared" si="53"/>
        <v>0</v>
      </c>
      <c r="Q464" s="248">
        <f t="shared" si="53"/>
        <v>0</v>
      </c>
      <c r="R464" s="248">
        <f t="shared" si="53"/>
        <v>0</v>
      </c>
      <c r="S464" s="248">
        <f t="shared" si="53"/>
        <v>0</v>
      </c>
      <c r="T464" s="248">
        <f t="shared" si="52"/>
        <v>0</v>
      </c>
      <c r="U464" s="248">
        <f t="shared" si="52"/>
        <v>0</v>
      </c>
      <c r="V464" s="248">
        <f t="shared" si="52"/>
        <v>0</v>
      </c>
      <c r="W464" s="248">
        <f t="shared" si="52"/>
        <v>0</v>
      </c>
      <c r="X464" s="248">
        <f t="shared" si="52"/>
        <v>0</v>
      </c>
      <c r="Y464" s="248">
        <f t="shared" si="52"/>
        <v>0</v>
      </c>
      <c r="Z464" s="248">
        <f t="shared" si="52"/>
        <v>0</v>
      </c>
      <c r="AA464" s="248">
        <f t="shared" si="52"/>
        <v>0</v>
      </c>
      <c r="AB464" s="248">
        <f t="shared" si="52"/>
        <v>0</v>
      </c>
    </row>
    <row r="465" spans="2:28" outlineLevel="1">
      <c r="B465" s="556">
        <f t="shared" si="54"/>
        <v>27</v>
      </c>
      <c r="C465" s="248">
        <f t="shared" si="54"/>
        <v>0</v>
      </c>
      <c r="D465" s="248">
        <f t="shared" si="51"/>
        <v>0</v>
      </c>
      <c r="E465" s="248">
        <f t="shared" si="53"/>
        <v>0</v>
      </c>
      <c r="F465" s="248">
        <f t="shared" si="53"/>
        <v>0</v>
      </c>
      <c r="G465" s="248">
        <f t="shared" si="53"/>
        <v>0</v>
      </c>
      <c r="H465" s="248">
        <f t="shared" si="53"/>
        <v>0</v>
      </c>
      <c r="I465" s="248">
        <f t="shared" si="53"/>
        <v>0</v>
      </c>
      <c r="J465" s="248">
        <f t="shared" si="53"/>
        <v>0</v>
      </c>
      <c r="K465" s="248">
        <f t="shared" si="53"/>
        <v>0</v>
      </c>
      <c r="L465" s="248">
        <f t="shared" si="53"/>
        <v>0</v>
      </c>
      <c r="M465" s="248">
        <f t="shared" si="53"/>
        <v>0</v>
      </c>
      <c r="N465" s="248">
        <f t="shared" si="53"/>
        <v>0</v>
      </c>
      <c r="O465" s="248">
        <f t="shared" si="53"/>
        <v>0</v>
      </c>
      <c r="P465" s="248">
        <f t="shared" si="53"/>
        <v>0</v>
      </c>
      <c r="Q465" s="248">
        <f t="shared" si="53"/>
        <v>0</v>
      </c>
      <c r="R465" s="248">
        <f t="shared" si="53"/>
        <v>0</v>
      </c>
      <c r="S465" s="248">
        <f t="shared" si="53"/>
        <v>0</v>
      </c>
      <c r="T465" s="248">
        <f t="shared" si="53"/>
        <v>0</v>
      </c>
      <c r="U465" s="248">
        <f t="shared" ref="U465:AB468" si="55">T465+U496</f>
        <v>0</v>
      </c>
      <c r="V465" s="248">
        <f t="shared" si="55"/>
        <v>0</v>
      </c>
      <c r="W465" s="248">
        <f t="shared" si="55"/>
        <v>0</v>
      </c>
      <c r="X465" s="248">
        <f t="shared" si="55"/>
        <v>0</v>
      </c>
      <c r="Y465" s="248">
        <f t="shared" si="55"/>
        <v>0</v>
      </c>
      <c r="Z465" s="248">
        <f t="shared" si="55"/>
        <v>0</v>
      </c>
      <c r="AA465" s="248">
        <f t="shared" si="55"/>
        <v>0</v>
      </c>
      <c r="AB465" s="248">
        <f t="shared" si="55"/>
        <v>0</v>
      </c>
    </row>
    <row r="466" spans="2:28" outlineLevel="1">
      <c r="B466" s="556">
        <f t="shared" si="54"/>
        <v>28</v>
      </c>
      <c r="C466" s="248">
        <f t="shared" si="54"/>
        <v>0</v>
      </c>
      <c r="D466" s="248">
        <f t="shared" si="51"/>
        <v>0</v>
      </c>
      <c r="E466" s="248">
        <f t="shared" ref="E466:T468" si="56">D466+E497</f>
        <v>0</v>
      </c>
      <c r="F466" s="248">
        <f t="shared" si="56"/>
        <v>0</v>
      </c>
      <c r="G466" s="248">
        <f t="shared" si="56"/>
        <v>0</v>
      </c>
      <c r="H466" s="248">
        <f t="shared" si="56"/>
        <v>0</v>
      </c>
      <c r="I466" s="248">
        <f t="shared" si="56"/>
        <v>0</v>
      </c>
      <c r="J466" s="248">
        <f t="shared" si="56"/>
        <v>0</v>
      </c>
      <c r="K466" s="248">
        <f t="shared" si="56"/>
        <v>0</v>
      </c>
      <c r="L466" s="248">
        <f t="shared" si="56"/>
        <v>0</v>
      </c>
      <c r="M466" s="248">
        <f t="shared" si="56"/>
        <v>0</v>
      </c>
      <c r="N466" s="248">
        <f t="shared" si="56"/>
        <v>0</v>
      </c>
      <c r="O466" s="248">
        <f t="shared" si="56"/>
        <v>0</v>
      </c>
      <c r="P466" s="248">
        <f t="shared" si="56"/>
        <v>0</v>
      </c>
      <c r="Q466" s="248">
        <f t="shared" si="56"/>
        <v>0</v>
      </c>
      <c r="R466" s="248">
        <f t="shared" si="56"/>
        <v>0</v>
      </c>
      <c r="S466" s="248">
        <f t="shared" si="56"/>
        <v>0</v>
      </c>
      <c r="T466" s="248">
        <f t="shared" si="56"/>
        <v>0</v>
      </c>
      <c r="U466" s="248">
        <f t="shared" si="55"/>
        <v>0</v>
      </c>
      <c r="V466" s="248">
        <f t="shared" si="55"/>
        <v>0</v>
      </c>
      <c r="W466" s="248">
        <f t="shared" si="55"/>
        <v>0</v>
      </c>
      <c r="X466" s="248">
        <f t="shared" si="55"/>
        <v>0</v>
      </c>
      <c r="Y466" s="248">
        <f t="shared" si="55"/>
        <v>0</v>
      </c>
      <c r="Z466" s="248">
        <f t="shared" si="55"/>
        <v>0</v>
      </c>
      <c r="AA466" s="248">
        <f t="shared" si="55"/>
        <v>0</v>
      </c>
      <c r="AB466" s="248">
        <f t="shared" si="55"/>
        <v>0</v>
      </c>
    </row>
    <row r="467" spans="2:28" outlineLevel="1">
      <c r="B467" s="556">
        <f t="shared" si="54"/>
        <v>29</v>
      </c>
      <c r="C467" s="248">
        <f t="shared" si="54"/>
        <v>0</v>
      </c>
      <c r="D467" s="248">
        <f t="shared" si="51"/>
        <v>0</v>
      </c>
      <c r="E467" s="248">
        <f t="shared" si="56"/>
        <v>0</v>
      </c>
      <c r="F467" s="248">
        <f t="shared" si="56"/>
        <v>0</v>
      </c>
      <c r="G467" s="248">
        <f t="shared" si="56"/>
        <v>0</v>
      </c>
      <c r="H467" s="248">
        <f t="shared" si="56"/>
        <v>0</v>
      </c>
      <c r="I467" s="248">
        <f t="shared" si="56"/>
        <v>0</v>
      </c>
      <c r="J467" s="248">
        <f t="shared" si="56"/>
        <v>0</v>
      </c>
      <c r="K467" s="248">
        <f t="shared" si="56"/>
        <v>0</v>
      </c>
      <c r="L467" s="248">
        <f t="shared" si="56"/>
        <v>0</v>
      </c>
      <c r="M467" s="248">
        <f t="shared" si="56"/>
        <v>0</v>
      </c>
      <c r="N467" s="248">
        <f t="shared" si="56"/>
        <v>0</v>
      </c>
      <c r="O467" s="248">
        <f t="shared" si="56"/>
        <v>0</v>
      </c>
      <c r="P467" s="248">
        <f t="shared" si="56"/>
        <v>0</v>
      </c>
      <c r="Q467" s="248">
        <f t="shared" si="56"/>
        <v>0</v>
      </c>
      <c r="R467" s="248">
        <f t="shared" si="56"/>
        <v>0</v>
      </c>
      <c r="S467" s="248">
        <f t="shared" si="56"/>
        <v>0</v>
      </c>
      <c r="T467" s="248">
        <f t="shared" si="56"/>
        <v>0</v>
      </c>
      <c r="U467" s="248">
        <f t="shared" si="55"/>
        <v>0</v>
      </c>
      <c r="V467" s="248">
        <f t="shared" si="55"/>
        <v>0</v>
      </c>
      <c r="W467" s="248">
        <f t="shared" si="55"/>
        <v>0</v>
      </c>
      <c r="X467" s="248">
        <f t="shared" si="55"/>
        <v>0</v>
      </c>
      <c r="Y467" s="248">
        <f t="shared" si="55"/>
        <v>0</v>
      </c>
      <c r="Z467" s="248">
        <f t="shared" si="55"/>
        <v>0</v>
      </c>
      <c r="AA467" s="248">
        <f t="shared" si="55"/>
        <v>0</v>
      </c>
      <c r="AB467" s="248">
        <f t="shared" si="55"/>
        <v>0</v>
      </c>
    </row>
    <row r="468" spans="2:28" outlineLevel="1">
      <c r="B468" s="556">
        <f t="shared" si="54"/>
        <v>30</v>
      </c>
      <c r="C468" s="248">
        <f t="shared" si="54"/>
        <v>0</v>
      </c>
      <c r="D468" s="248">
        <f t="shared" si="51"/>
        <v>0</v>
      </c>
      <c r="E468" s="248">
        <f t="shared" si="56"/>
        <v>0</v>
      </c>
      <c r="F468" s="248">
        <f t="shared" si="56"/>
        <v>0</v>
      </c>
      <c r="G468" s="248">
        <f t="shared" si="56"/>
        <v>0</v>
      </c>
      <c r="H468" s="248">
        <f t="shared" si="56"/>
        <v>0</v>
      </c>
      <c r="I468" s="248">
        <f t="shared" si="56"/>
        <v>0</v>
      </c>
      <c r="J468" s="248">
        <f t="shared" si="56"/>
        <v>0</v>
      </c>
      <c r="K468" s="248">
        <f t="shared" si="56"/>
        <v>0</v>
      </c>
      <c r="L468" s="248">
        <f t="shared" si="56"/>
        <v>0</v>
      </c>
      <c r="M468" s="248">
        <f t="shared" si="56"/>
        <v>0</v>
      </c>
      <c r="N468" s="248">
        <f t="shared" si="56"/>
        <v>0</v>
      </c>
      <c r="O468" s="248">
        <f t="shared" si="56"/>
        <v>0</v>
      </c>
      <c r="P468" s="248">
        <f t="shared" si="56"/>
        <v>0</v>
      </c>
      <c r="Q468" s="248">
        <f t="shared" si="56"/>
        <v>0</v>
      </c>
      <c r="R468" s="248">
        <f t="shared" si="56"/>
        <v>0</v>
      </c>
      <c r="S468" s="248">
        <f t="shared" si="56"/>
        <v>0</v>
      </c>
      <c r="T468" s="248">
        <f t="shared" si="56"/>
        <v>0</v>
      </c>
      <c r="U468" s="248">
        <f t="shared" si="55"/>
        <v>0</v>
      </c>
      <c r="V468" s="248">
        <f t="shared" si="55"/>
        <v>0</v>
      </c>
      <c r="W468" s="248">
        <f t="shared" si="55"/>
        <v>0</v>
      </c>
      <c r="X468" s="248">
        <f t="shared" si="55"/>
        <v>0</v>
      </c>
      <c r="Y468" s="248">
        <f t="shared" si="55"/>
        <v>0</v>
      </c>
      <c r="Z468" s="248">
        <f t="shared" si="55"/>
        <v>0</v>
      </c>
      <c r="AA468" s="248">
        <f t="shared" si="55"/>
        <v>0</v>
      </c>
      <c r="AB468" s="248">
        <f t="shared" si="55"/>
        <v>0</v>
      </c>
    </row>
    <row r="469" spans="2:28" outlineLevel="1">
      <c r="B469" s="556"/>
      <c r="C469" s="21" t="s">
        <v>282</v>
      </c>
    </row>
    <row r="470" spans="2:28" outlineLevel="1">
      <c r="B470" s="556"/>
      <c r="C470" s="4" t="str">
        <f t="shared" ref="C470:C499" si="57">C439</f>
        <v>Studio</v>
      </c>
      <c r="D470" s="248"/>
      <c r="E470" s="4">
        <f t="shared" ref="E470:AB470" si="58">IF(D439&lt;($T344+$E344),E408*MIN($G344,($T344+$E344)-D439),0)</f>
        <v>0</v>
      </c>
      <c r="F470" s="4">
        <f t="shared" si="58"/>
        <v>0</v>
      </c>
      <c r="G470" s="4">
        <f t="shared" si="58"/>
        <v>0</v>
      </c>
      <c r="H470" s="4">
        <f t="shared" si="58"/>
        <v>0</v>
      </c>
      <c r="I470" s="4">
        <f t="shared" si="58"/>
        <v>0</v>
      </c>
      <c r="J470" s="4">
        <f t="shared" si="58"/>
        <v>0</v>
      </c>
      <c r="K470" s="4">
        <f t="shared" si="58"/>
        <v>0</v>
      </c>
      <c r="L470" s="4">
        <f t="shared" si="58"/>
        <v>0</v>
      </c>
      <c r="M470" s="4">
        <f t="shared" si="58"/>
        <v>0</v>
      </c>
      <c r="N470" s="4">
        <f t="shared" si="58"/>
        <v>0</v>
      </c>
      <c r="O470" s="4">
        <f t="shared" si="58"/>
        <v>0</v>
      </c>
      <c r="P470" s="4">
        <f t="shared" si="58"/>
        <v>0</v>
      </c>
      <c r="Q470" s="4">
        <f t="shared" si="58"/>
        <v>0</v>
      </c>
      <c r="R470" s="4">
        <f t="shared" si="58"/>
        <v>0</v>
      </c>
      <c r="S470" s="4">
        <f t="shared" si="58"/>
        <v>0</v>
      </c>
      <c r="T470" s="4">
        <f t="shared" si="58"/>
        <v>0</v>
      </c>
      <c r="U470" s="4">
        <f t="shared" si="58"/>
        <v>0</v>
      </c>
      <c r="V470" s="4">
        <f t="shared" si="58"/>
        <v>0</v>
      </c>
      <c r="W470" s="4">
        <f t="shared" si="58"/>
        <v>0</v>
      </c>
      <c r="X470" s="4">
        <f t="shared" si="58"/>
        <v>0</v>
      </c>
      <c r="Y470" s="4">
        <f t="shared" si="58"/>
        <v>0</v>
      </c>
      <c r="Z470" s="4">
        <f t="shared" si="58"/>
        <v>0</v>
      </c>
      <c r="AA470" s="4">
        <f t="shared" si="58"/>
        <v>0</v>
      </c>
      <c r="AB470" s="4">
        <f t="shared" si="58"/>
        <v>0</v>
      </c>
    </row>
    <row r="471" spans="2:28" outlineLevel="1">
      <c r="B471" s="556"/>
      <c r="C471" s="4" t="str">
        <f t="shared" si="57"/>
        <v xml:space="preserve">1 Bed / 1 Bath </v>
      </c>
      <c r="D471" s="248"/>
      <c r="E471" s="4">
        <f t="shared" ref="E471:AB471" si="59">IF(D440&lt;($T345+$E345),E409*MIN($G345,($T345+$E345)-D440),0)</f>
        <v>0</v>
      </c>
      <c r="F471" s="4">
        <f t="shared" si="59"/>
        <v>0</v>
      </c>
      <c r="G471" s="4">
        <f t="shared" si="59"/>
        <v>0</v>
      </c>
      <c r="H471" s="4">
        <f t="shared" si="59"/>
        <v>0</v>
      </c>
      <c r="I471" s="4">
        <f t="shared" si="59"/>
        <v>0</v>
      </c>
      <c r="J471" s="4">
        <f t="shared" si="59"/>
        <v>0</v>
      </c>
      <c r="K471" s="4">
        <f t="shared" si="59"/>
        <v>0</v>
      </c>
      <c r="L471" s="4">
        <f t="shared" si="59"/>
        <v>0</v>
      </c>
      <c r="M471" s="4">
        <f t="shared" si="59"/>
        <v>0</v>
      </c>
      <c r="N471" s="4">
        <f t="shared" si="59"/>
        <v>0</v>
      </c>
      <c r="O471" s="4">
        <f t="shared" si="59"/>
        <v>0</v>
      </c>
      <c r="P471" s="4">
        <f t="shared" si="59"/>
        <v>0</v>
      </c>
      <c r="Q471" s="4">
        <f t="shared" si="59"/>
        <v>0</v>
      </c>
      <c r="R471" s="4">
        <f t="shared" si="59"/>
        <v>0</v>
      </c>
      <c r="S471" s="4">
        <f t="shared" si="59"/>
        <v>0</v>
      </c>
      <c r="T471" s="4">
        <f t="shared" si="59"/>
        <v>0</v>
      </c>
      <c r="U471" s="4">
        <f t="shared" si="59"/>
        <v>0</v>
      </c>
      <c r="V471" s="4">
        <f t="shared" si="59"/>
        <v>0</v>
      </c>
      <c r="W471" s="4">
        <f t="shared" si="59"/>
        <v>0</v>
      </c>
      <c r="X471" s="4">
        <f t="shared" si="59"/>
        <v>0</v>
      </c>
      <c r="Y471" s="4">
        <f t="shared" si="59"/>
        <v>0</v>
      </c>
      <c r="Z471" s="4">
        <f t="shared" si="59"/>
        <v>0</v>
      </c>
      <c r="AA471" s="4">
        <f t="shared" si="59"/>
        <v>0</v>
      </c>
      <c r="AB471" s="4">
        <f t="shared" si="59"/>
        <v>0</v>
      </c>
    </row>
    <row r="472" spans="2:28" outlineLevel="1">
      <c r="B472" s="556"/>
      <c r="C472" s="4" t="str">
        <f t="shared" si="57"/>
        <v xml:space="preserve">1 Bed / 1 Bath </v>
      </c>
      <c r="D472" s="248"/>
      <c r="E472" s="4">
        <f t="shared" ref="E472:AB472" si="60">IF(D441&lt;($T346+$E346),E410*MIN($G346,($T346+$E346)-D441),0)</f>
        <v>0</v>
      </c>
      <c r="F472" s="4">
        <f t="shared" si="60"/>
        <v>0</v>
      </c>
      <c r="G472" s="4">
        <f t="shared" si="60"/>
        <v>0</v>
      </c>
      <c r="H472" s="4">
        <f t="shared" si="60"/>
        <v>0</v>
      </c>
      <c r="I472" s="4">
        <f t="shared" si="60"/>
        <v>0</v>
      </c>
      <c r="J472" s="4">
        <f t="shared" si="60"/>
        <v>0</v>
      </c>
      <c r="K472" s="4">
        <f t="shared" si="60"/>
        <v>0</v>
      </c>
      <c r="L472" s="4">
        <f t="shared" si="60"/>
        <v>0</v>
      </c>
      <c r="M472" s="4">
        <f t="shared" si="60"/>
        <v>0</v>
      </c>
      <c r="N472" s="4">
        <f t="shared" si="60"/>
        <v>0</v>
      </c>
      <c r="O472" s="4">
        <f t="shared" si="60"/>
        <v>0</v>
      </c>
      <c r="P472" s="4">
        <f t="shared" si="60"/>
        <v>0</v>
      </c>
      <c r="Q472" s="4">
        <f t="shared" si="60"/>
        <v>0</v>
      </c>
      <c r="R472" s="4">
        <f t="shared" si="60"/>
        <v>0</v>
      </c>
      <c r="S472" s="4">
        <f t="shared" si="60"/>
        <v>0</v>
      </c>
      <c r="T472" s="4">
        <f t="shared" si="60"/>
        <v>0</v>
      </c>
      <c r="U472" s="4">
        <f t="shared" si="60"/>
        <v>0</v>
      </c>
      <c r="V472" s="4">
        <f t="shared" si="60"/>
        <v>0</v>
      </c>
      <c r="W472" s="4">
        <f t="shared" si="60"/>
        <v>0</v>
      </c>
      <c r="X472" s="4">
        <f t="shared" si="60"/>
        <v>0</v>
      </c>
      <c r="Y472" s="4">
        <f t="shared" si="60"/>
        <v>0</v>
      </c>
      <c r="Z472" s="4">
        <f t="shared" si="60"/>
        <v>0</v>
      </c>
      <c r="AA472" s="4">
        <f t="shared" si="60"/>
        <v>0</v>
      </c>
      <c r="AB472" s="4">
        <f t="shared" si="60"/>
        <v>0</v>
      </c>
    </row>
    <row r="473" spans="2:28" outlineLevel="1">
      <c r="B473" s="556"/>
      <c r="C473" s="4" t="str">
        <f t="shared" si="57"/>
        <v xml:space="preserve">1 Bed / 1 Bath </v>
      </c>
      <c r="D473" s="248"/>
      <c r="E473" s="4">
        <f t="shared" ref="E473:AB473" si="61">IF(D442&lt;($T347+$E347),E411*MIN($G347,($T347+$E347)-D442),0)</f>
        <v>3</v>
      </c>
      <c r="F473" s="4">
        <f t="shared" si="61"/>
        <v>3</v>
      </c>
      <c r="G473" s="4">
        <f t="shared" si="61"/>
        <v>3</v>
      </c>
      <c r="H473" s="4">
        <f t="shared" si="61"/>
        <v>3</v>
      </c>
      <c r="I473" s="4">
        <f t="shared" si="61"/>
        <v>3</v>
      </c>
      <c r="J473" s="4">
        <f t="shared" si="61"/>
        <v>3</v>
      </c>
      <c r="K473" s="4">
        <f t="shared" si="61"/>
        <v>3</v>
      </c>
      <c r="L473" s="4">
        <f t="shared" si="61"/>
        <v>3</v>
      </c>
      <c r="M473" s="4">
        <f t="shared" si="61"/>
        <v>1</v>
      </c>
      <c r="N473" s="4">
        <f t="shared" si="61"/>
        <v>0</v>
      </c>
      <c r="O473" s="4">
        <f t="shared" si="61"/>
        <v>0</v>
      </c>
      <c r="P473" s="4">
        <f t="shared" si="61"/>
        <v>0</v>
      </c>
      <c r="Q473" s="4">
        <f t="shared" si="61"/>
        <v>0</v>
      </c>
      <c r="R473" s="4">
        <f t="shared" si="61"/>
        <v>0</v>
      </c>
      <c r="S473" s="4">
        <f t="shared" si="61"/>
        <v>0</v>
      </c>
      <c r="T473" s="4">
        <f t="shared" si="61"/>
        <v>0</v>
      </c>
      <c r="U473" s="4">
        <f t="shared" si="61"/>
        <v>0</v>
      </c>
      <c r="V473" s="4">
        <f t="shared" si="61"/>
        <v>0</v>
      </c>
      <c r="W473" s="4">
        <f t="shared" si="61"/>
        <v>0</v>
      </c>
      <c r="X473" s="4">
        <f t="shared" si="61"/>
        <v>0</v>
      </c>
      <c r="Y473" s="4">
        <f t="shared" si="61"/>
        <v>0</v>
      </c>
      <c r="Z473" s="4">
        <f t="shared" si="61"/>
        <v>0</v>
      </c>
      <c r="AA473" s="4">
        <f t="shared" si="61"/>
        <v>0</v>
      </c>
      <c r="AB473" s="4">
        <f t="shared" si="61"/>
        <v>0</v>
      </c>
    </row>
    <row r="474" spans="2:28" outlineLevel="1">
      <c r="B474" s="556"/>
      <c r="C474" s="10" t="str">
        <f t="shared" si="57"/>
        <v xml:space="preserve">2 Bed / 1 Bath </v>
      </c>
      <c r="D474" s="248"/>
      <c r="E474" s="4">
        <f t="shared" ref="E474:AB474" si="62">IF(D443&lt;($T348+$E348),E412*MIN($G348,($T348+$E348)-D443),0)</f>
        <v>0</v>
      </c>
      <c r="F474" s="4">
        <f t="shared" si="62"/>
        <v>0</v>
      </c>
      <c r="G474" s="4">
        <f t="shared" si="62"/>
        <v>0</v>
      </c>
      <c r="H474" s="4">
        <f t="shared" si="62"/>
        <v>0</v>
      </c>
      <c r="I474" s="4">
        <f t="shared" si="62"/>
        <v>0</v>
      </c>
      <c r="J474" s="4">
        <f t="shared" si="62"/>
        <v>0</v>
      </c>
      <c r="K474" s="4">
        <f t="shared" si="62"/>
        <v>0</v>
      </c>
      <c r="L474" s="4">
        <f t="shared" si="62"/>
        <v>0</v>
      </c>
      <c r="M474" s="4">
        <f t="shared" si="62"/>
        <v>0</v>
      </c>
      <c r="N474" s="4">
        <f t="shared" si="62"/>
        <v>0</v>
      </c>
      <c r="O474" s="4">
        <f t="shared" si="62"/>
        <v>0</v>
      </c>
      <c r="P474" s="4">
        <f t="shared" si="62"/>
        <v>0</v>
      </c>
      <c r="Q474" s="4">
        <f t="shared" si="62"/>
        <v>0</v>
      </c>
      <c r="R474" s="4">
        <f t="shared" si="62"/>
        <v>0</v>
      </c>
      <c r="S474" s="4">
        <f t="shared" si="62"/>
        <v>0</v>
      </c>
      <c r="T474" s="4">
        <f t="shared" si="62"/>
        <v>0</v>
      </c>
      <c r="U474" s="4">
        <f t="shared" si="62"/>
        <v>0</v>
      </c>
      <c r="V474" s="4">
        <f t="shared" si="62"/>
        <v>0</v>
      </c>
      <c r="W474" s="4">
        <f t="shared" si="62"/>
        <v>0</v>
      </c>
      <c r="X474" s="4">
        <f t="shared" si="62"/>
        <v>0</v>
      </c>
      <c r="Y474" s="4">
        <f t="shared" si="62"/>
        <v>0</v>
      </c>
      <c r="Z474" s="4">
        <f t="shared" si="62"/>
        <v>0</v>
      </c>
      <c r="AA474" s="4">
        <f t="shared" si="62"/>
        <v>0</v>
      </c>
      <c r="AB474" s="4">
        <f t="shared" si="62"/>
        <v>0</v>
      </c>
    </row>
    <row r="475" spans="2:28" outlineLevel="1">
      <c r="B475" s="556"/>
      <c r="C475" s="10" t="str">
        <f t="shared" si="57"/>
        <v xml:space="preserve">2 Bed / 1 Bath </v>
      </c>
      <c r="D475" s="248"/>
      <c r="E475" s="4">
        <f t="shared" ref="E475:AB475" si="63">IF(D444&lt;($T349+$E349),E413*MIN($G349,($T349+$E349)-D444),0)</f>
        <v>0</v>
      </c>
      <c r="F475" s="4">
        <f t="shared" si="63"/>
        <v>0</v>
      </c>
      <c r="G475" s="4">
        <f t="shared" si="63"/>
        <v>0</v>
      </c>
      <c r="H475" s="4">
        <f t="shared" si="63"/>
        <v>0</v>
      </c>
      <c r="I475" s="4">
        <f t="shared" si="63"/>
        <v>0</v>
      </c>
      <c r="J475" s="4">
        <f t="shared" si="63"/>
        <v>0</v>
      </c>
      <c r="K475" s="4">
        <f t="shared" si="63"/>
        <v>0</v>
      </c>
      <c r="L475" s="4">
        <f t="shared" si="63"/>
        <v>0</v>
      </c>
      <c r="M475" s="4">
        <f t="shared" si="63"/>
        <v>0</v>
      </c>
      <c r="N475" s="4">
        <f t="shared" si="63"/>
        <v>0</v>
      </c>
      <c r="O475" s="4">
        <f t="shared" si="63"/>
        <v>0</v>
      </c>
      <c r="P475" s="4">
        <f t="shared" si="63"/>
        <v>0</v>
      </c>
      <c r="Q475" s="4">
        <f t="shared" si="63"/>
        <v>0</v>
      </c>
      <c r="R475" s="4">
        <f t="shared" si="63"/>
        <v>0</v>
      </c>
      <c r="S475" s="4">
        <f t="shared" si="63"/>
        <v>0</v>
      </c>
      <c r="T475" s="4">
        <f t="shared" si="63"/>
        <v>0</v>
      </c>
      <c r="U475" s="4">
        <f t="shared" si="63"/>
        <v>0</v>
      </c>
      <c r="V475" s="4">
        <f t="shared" si="63"/>
        <v>0</v>
      </c>
      <c r="W475" s="4">
        <f t="shared" si="63"/>
        <v>0</v>
      </c>
      <c r="X475" s="4">
        <f t="shared" si="63"/>
        <v>0</v>
      </c>
      <c r="Y475" s="4">
        <f t="shared" si="63"/>
        <v>0</v>
      </c>
      <c r="Z475" s="4">
        <f t="shared" si="63"/>
        <v>0</v>
      </c>
      <c r="AA475" s="4">
        <f t="shared" si="63"/>
        <v>0</v>
      </c>
      <c r="AB475" s="4">
        <f t="shared" si="63"/>
        <v>0</v>
      </c>
    </row>
    <row r="476" spans="2:28" outlineLevel="1">
      <c r="B476" s="556"/>
      <c r="C476" s="10" t="str">
        <f t="shared" si="57"/>
        <v xml:space="preserve">2 Bed / 1 Bath </v>
      </c>
      <c r="D476" s="248"/>
      <c r="E476" s="4">
        <f t="shared" ref="E476:AB476" si="64">IF(D445&lt;($T350+$E350),E414*MIN($G350,($T350+$E350)-D445),0)</f>
        <v>0</v>
      </c>
      <c r="F476" s="4">
        <f t="shared" si="64"/>
        <v>0</v>
      </c>
      <c r="G476" s="4">
        <f t="shared" si="64"/>
        <v>0</v>
      </c>
      <c r="H476" s="4">
        <f t="shared" si="64"/>
        <v>0</v>
      </c>
      <c r="I476" s="4">
        <f t="shared" si="64"/>
        <v>0</v>
      </c>
      <c r="J476" s="4">
        <f t="shared" si="64"/>
        <v>0</v>
      </c>
      <c r="K476" s="4">
        <f t="shared" si="64"/>
        <v>0</v>
      </c>
      <c r="L476" s="4">
        <f t="shared" si="64"/>
        <v>0</v>
      </c>
      <c r="M476" s="4">
        <f t="shared" si="64"/>
        <v>0</v>
      </c>
      <c r="N476" s="4">
        <f t="shared" si="64"/>
        <v>0</v>
      </c>
      <c r="O476" s="4">
        <f t="shared" si="64"/>
        <v>0</v>
      </c>
      <c r="P476" s="4">
        <f t="shared" si="64"/>
        <v>0</v>
      </c>
      <c r="Q476" s="4">
        <f t="shared" si="64"/>
        <v>0</v>
      </c>
      <c r="R476" s="4">
        <f t="shared" si="64"/>
        <v>0</v>
      </c>
      <c r="S476" s="4">
        <f t="shared" si="64"/>
        <v>0</v>
      </c>
      <c r="T476" s="4">
        <f t="shared" si="64"/>
        <v>0</v>
      </c>
      <c r="U476" s="4">
        <f t="shared" si="64"/>
        <v>0</v>
      </c>
      <c r="V476" s="4">
        <f t="shared" si="64"/>
        <v>0</v>
      </c>
      <c r="W476" s="4">
        <f t="shared" si="64"/>
        <v>0</v>
      </c>
      <c r="X476" s="4">
        <f t="shared" si="64"/>
        <v>0</v>
      </c>
      <c r="Y476" s="4">
        <f t="shared" si="64"/>
        <v>0</v>
      </c>
      <c r="Z476" s="4">
        <f t="shared" si="64"/>
        <v>0</v>
      </c>
      <c r="AA476" s="4">
        <f t="shared" si="64"/>
        <v>0</v>
      </c>
      <c r="AB476" s="4">
        <f t="shared" si="64"/>
        <v>0</v>
      </c>
    </row>
    <row r="477" spans="2:28" outlineLevel="1">
      <c r="B477" s="556"/>
      <c r="C477" s="10" t="str">
        <f t="shared" si="57"/>
        <v xml:space="preserve">2 Bed / 2 Bath </v>
      </c>
      <c r="D477" s="248"/>
      <c r="E477" s="4">
        <f t="shared" ref="E477:AB477" si="65">IF(D446&lt;($T351+$E351),E415*MIN($G351,($T351+$E351)-D446),0)</f>
        <v>0</v>
      </c>
      <c r="F477" s="4">
        <f t="shared" si="65"/>
        <v>0</v>
      </c>
      <c r="G477" s="4">
        <f t="shared" si="65"/>
        <v>0</v>
      </c>
      <c r="H477" s="4">
        <f t="shared" si="65"/>
        <v>0</v>
      </c>
      <c r="I477" s="4">
        <f t="shared" si="65"/>
        <v>0</v>
      </c>
      <c r="J477" s="4">
        <f t="shared" si="65"/>
        <v>0</v>
      </c>
      <c r="K477" s="4">
        <f t="shared" si="65"/>
        <v>0</v>
      </c>
      <c r="L477" s="4">
        <f t="shared" si="65"/>
        <v>0</v>
      </c>
      <c r="M477" s="4">
        <f t="shared" si="65"/>
        <v>0</v>
      </c>
      <c r="N477" s="4">
        <f t="shared" si="65"/>
        <v>0</v>
      </c>
      <c r="O477" s="4">
        <f t="shared" si="65"/>
        <v>0</v>
      </c>
      <c r="P477" s="4">
        <f t="shared" si="65"/>
        <v>0</v>
      </c>
      <c r="Q477" s="4">
        <f t="shared" si="65"/>
        <v>0</v>
      </c>
      <c r="R477" s="4">
        <f t="shared" si="65"/>
        <v>0</v>
      </c>
      <c r="S477" s="4">
        <f t="shared" si="65"/>
        <v>0</v>
      </c>
      <c r="T477" s="4">
        <f t="shared" si="65"/>
        <v>0</v>
      </c>
      <c r="U477" s="4">
        <f t="shared" si="65"/>
        <v>0</v>
      </c>
      <c r="V477" s="4">
        <f t="shared" si="65"/>
        <v>0</v>
      </c>
      <c r="W477" s="4">
        <f t="shared" si="65"/>
        <v>0</v>
      </c>
      <c r="X477" s="4">
        <f t="shared" si="65"/>
        <v>0</v>
      </c>
      <c r="Y477" s="4">
        <f t="shared" si="65"/>
        <v>0</v>
      </c>
      <c r="Z477" s="4">
        <f t="shared" si="65"/>
        <v>0</v>
      </c>
      <c r="AA477" s="4">
        <f t="shared" si="65"/>
        <v>0</v>
      </c>
      <c r="AB477" s="4">
        <f t="shared" si="65"/>
        <v>0</v>
      </c>
    </row>
    <row r="478" spans="2:28" outlineLevel="1">
      <c r="B478" s="556"/>
      <c r="C478" s="10" t="str">
        <f t="shared" si="57"/>
        <v>2 Bed / 1 Bath + Den</v>
      </c>
      <c r="D478" s="248"/>
      <c r="E478" s="4">
        <f t="shared" ref="E478:AB478" si="66">IF(D447&lt;($T352+$E352),E416*MIN($G352,($T352+$E352)-D447),0)</f>
        <v>0</v>
      </c>
      <c r="F478" s="4">
        <f t="shared" si="66"/>
        <v>0</v>
      </c>
      <c r="G478" s="4">
        <f t="shared" si="66"/>
        <v>0</v>
      </c>
      <c r="H478" s="4">
        <f t="shared" si="66"/>
        <v>0</v>
      </c>
      <c r="I478" s="4">
        <f t="shared" si="66"/>
        <v>0</v>
      </c>
      <c r="J478" s="4">
        <f t="shared" si="66"/>
        <v>0</v>
      </c>
      <c r="K478" s="4">
        <f t="shared" si="66"/>
        <v>0</v>
      </c>
      <c r="L478" s="4">
        <f t="shared" si="66"/>
        <v>0</v>
      </c>
      <c r="M478" s="4">
        <f t="shared" si="66"/>
        <v>0</v>
      </c>
      <c r="N478" s="4">
        <f t="shared" si="66"/>
        <v>0</v>
      </c>
      <c r="O478" s="4">
        <f t="shared" si="66"/>
        <v>0</v>
      </c>
      <c r="P478" s="4">
        <f t="shared" si="66"/>
        <v>0</v>
      </c>
      <c r="Q478" s="4">
        <f t="shared" si="66"/>
        <v>0</v>
      </c>
      <c r="R478" s="4">
        <f t="shared" si="66"/>
        <v>0</v>
      </c>
      <c r="S478" s="4">
        <f t="shared" si="66"/>
        <v>0</v>
      </c>
      <c r="T478" s="4">
        <f t="shared" si="66"/>
        <v>0</v>
      </c>
      <c r="U478" s="4">
        <f t="shared" si="66"/>
        <v>0</v>
      </c>
      <c r="V478" s="4">
        <f t="shared" si="66"/>
        <v>0</v>
      </c>
      <c r="W478" s="4">
        <f t="shared" si="66"/>
        <v>0</v>
      </c>
      <c r="X478" s="4">
        <f t="shared" si="66"/>
        <v>0</v>
      </c>
      <c r="Y478" s="4">
        <f t="shared" si="66"/>
        <v>0</v>
      </c>
      <c r="Z478" s="4">
        <f t="shared" si="66"/>
        <v>0</v>
      </c>
      <c r="AA478" s="4">
        <f t="shared" si="66"/>
        <v>0</v>
      </c>
      <c r="AB478" s="4">
        <f t="shared" si="66"/>
        <v>0</v>
      </c>
    </row>
    <row r="479" spans="2:28" outlineLevel="1">
      <c r="B479" s="556"/>
      <c r="C479" s="10" t="str">
        <f t="shared" si="57"/>
        <v xml:space="preserve">2 Bed / 2 Bath </v>
      </c>
      <c r="D479" s="248"/>
      <c r="E479" s="4">
        <f t="shared" ref="E479:AB479" si="67">IF(D448&lt;($T353+$E353),E417*MIN($G353,($T353+$E353)-D448),0)</f>
        <v>0</v>
      </c>
      <c r="F479" s="4">
        <f t="shared" si="67"/>
        <v>0</v>
      </c>
      <c r="G479" s="4">
        <f t="shared" si="67"/>
        <v>0</v>
      </c>
      <c r="H479" s="4">
        <f t="shared" si="67"/>
        <v>0</v>
      </c>
      <c r="I479" s="4">
        <f t="shared" si="67"/>
        <v>0</v>
      </c>
      <c r="J479" s="4">
        <f t="shared" si="67"/>
        <v>0</v>
      </c>
      <c r="K479" s="4">
        <f t="shared" si="67"/>
        <v>0</v>
      </c>
      <c r="L479" s="4">
        <f t="shared" si="67"/>
        <v>0</v>
      </c>
      <c r="M479" s="4">
        <f t="shared" si="67"/>
        <v>0</v>
      </c>
      <c r="N479" s="4">
        <f t="shared" si="67"/>
        <v>0</v>
      </c>
      <c r="O479" s="4">
        <f t="shared" si="67"/>
        <v>0</v>
      </c>
      <c r="P479" s="4">
        <f t="shared" si="67"/>
        <v>0</v>
      </c>
      <c r="Q479" s="4">
        <f t="shared" si="67"/>
        <v>0</v>
      </c>
      <c r="R479" s="4">
        <f t="shared" si="67"/>
        <v>0</v>
      </c>
      <c r="S479" s="4">
        <f t="shared" si="67"/>
        <v>0</v>
      </c>
      <c r="T479" s="4">
        <f t="shared" si="67"/>
        <v>0</v>
      </c>
      <c r="U479" s="4">
        <f t="shared" si="67"/>
        <v>0</v>
      </c>
      <c r="V479" s="4">
        <f t="shared" si="67"/>
        <v>0</v>
      </c>
      <c r="W479" s="4">
        <f t="shared" si="67"/>
        <v>0</v>
      </c>
      <c r="X479" s="4">
        <f t="shared" si="67"/>
        <v>0</v>
      </c>
      <c r="Y479" s="4">
        <f t="shared" si="67"/>
        <v>0</v>
      </c>
      <c r="Z479" s="4">
        <f t="shared" si="67"/>
        <v>0</v>
      </c>
      <c r="AA479" s="4">
        <f t="shared" si="67"/>
        <v>0</v>
      </c>
      <c r="AB479" s="4">
        <f t="shared" si="67"/>
        <v>0</v>
      </c>
    </row>
    <row r="480" spans="2:28" outlineLevel="1">
      <c r="B480" s="556"/>
      <c r="C480" s="10" t="str">
        <f t="shared" si="57"/>
        <v xml:space="preserve">2 Bed / 1.5 Bath </v>
      </c>
      <c r="D480" s="248"/>
      <c r="E480" s="4">
        <f t="shared" ref="E480:AB480" si="68">IF(D449&lt;($T354+$E354),E418*MIN($G354,($T354+$E354)-D449),0)</f>
        <v>0</v>
      </c>
      <c r="F480" s="4">
        <f t="shared" si="68"/>
        <v>0</v>
      </c>
      <c r="G480" s="4">
        <f t="shared" si="68"/>
        <v>0</v>
      </c>
      <c r="H480" s="4">
        <f t="shared" si="68"/>
        <v>0</v>
      </c>
      <c r="I480" s="4">
        <f t="shared" si="68"/>
        <v>0</v>
      </c>
      <c r="J480" s="4">
        <f t="shared" si="68"/>
        <v>0</v>
      </c>
      <c r="K480" s="4">
        <f t="shared" si="68"/>
        <v>0</v>
      </c>
      <c r="L480" s="4">
        <f t="shared" si="68"/>
        <v>0</v>
      </c>
      <c r="M480" s="4">
        <f t="shared" si="68"/>
        <v>0</v>
      </c>
      <c r="N480" s="4">
        <f t="shared" si="68"/>
        <v>0</v>
      </c>
      <c r="O480" s="4">
        <f t="shared" si="68"/>
        <v>0</v>
      </c>
      <c r="P480" s="4">
        <f t="shared" si="68"/>
        <v>0</v>
      </c>
      <c r="Q480" s="4">
        <f t="shared" si="68"/>
        <v>0</v>
      </c>
      <c r="R480" s="4">
        <f t="shared" si="68"/>
        <v>0</v>
      </c>
      <c r="S480" s="4">
        <f t="shared" si="68"/>
        <v>0</v>
      </c>
      <c r="T480" s="4">
        <f t="shared" si="68"/>
        <v>0</v>
      </c>
      <c r="U480" s="4">
        <f t="shared" si="68"/>
        <v>0</v>
      </c>
      <c r="V480" s="4">
        <f t="shared" si="68"/>
        <v>0</v>
      </c>
      <c r="W480" s="4">
        <f t="shared" si="68"/>
        <v>0</v>
      </c>
      <c r="X480" s="4">
        <f t="shared" si="68"/>
        <v>0</v>
      </c>
      <c r="Y480" s="4">
        <f t="shared" si="68"/>
        <v>0</v>
      </c>
      <c r="Z480" s="4">
        <f t="shared" si="68"/>
        <v>0</v>
      </c>
      <c r="AA480" s="4">
        <f t="shared" si="68"/>
        <v>0</v>
      </c>
      <c r="AB480" s="4">
        <f t="shared" si="68"/>
        <v>0</v>
      </c>
    </row>
    <row r="481" spans="2:28" outlineLevel="1">
      <c r="B481" s="556"/>
      <c r="C481" s="10" t="str">
        <f t="shared" si="57"/>
        <v xml:space="preserve">3 Bed / 2 Bath </v>
      </c>
      <c r="D481" s="248"/>
      <c r="E481" s="4">
        <f t="shared" ref="E481:AB481" si="69">IF(D450&lt;($T355+$E355),E419*MIN($G355,($T355+$E355)-D450),0)</f>
        <v>0</v>
      </c>
      <c r="F481" s="4">
        <f t="shared" si="69"/>
        <v>0</v>
      </c>
      <c r="G481" s="4">
        <f t="shared" si="69"/>
        <v>0</v>
      </c>
      <c r="H481" s="4">
        <f t="shared" si="69"/>
        <v>0</v>
      </c>
      <c r="I481" s="4">
        <f t="shared" si="69"/>
        <v>0</v>
      </c>
      <c r="J481" s="4">
        <f t="shared" si="69"/>
        <v>0</v>
      </c>
      <c r="K481" s="4">
        <f t="shared" si="69"/>
        <v>0</v>
      </c>
      <c r="L481" s="4">
        <f t="shared" si="69"/>
        <v>0</v>
      </c>
      <c r="M481" s="4">
        <f t="shared" si="69"/>
        <v>0</v>
      </c>
      <c r="N481" s="4">
        <f t="shared" si="69"/>
        <v>0</v>
      </c>
      <c r="O481" s="4">
        <f t="shared" si="69"/>
        <v>0</v>
      </c>
      <c r="P481" s="4">
        <f t="shared" si="69"/>
        <v>0</v>
      </c>
      <c r="Q481" s="4">
        <f t="shared" si="69"/>
        <v>0</v>
      </c>
      <c r="R481" s="4">
        <f t="shared" si="69"/>
        <v>0</v>
      </c>
      <c r="S481" s="4">
        <f t="shared" si="69"/>
        <v>0</v>
      </c>
      <c r="T481" s="4">
        <f t="shared" si="69"/>
        <v>0</v>
      </c>
      <c r="U481" s="4">
        <f t="shared" si="69"/>
        <v>0</v>
      </c>
      <c r="V481" s="4">
        <f t="shared" si="69"/>
        <v>0</v>
      </c>
      <c r="W481" s="4">
        <f t="shared" si="69"/>
        <v>0</v>
      </c>
      <c r="X481" s="4">
        <f t="shared" si="69"/>
        <v>0</v>
      </c>
      <c r="Y481" s="4">
        <f t="shared" si="69"/>
        <v>0</v>
      </c>
      <c r="Z481" s="4">
        <f t="shared" si="69"/>
        <v>0</v>
      </c>
      <c r="AA481" s="4">
        <f t="shared" si="69"/>
        <v>0</v>
      </c>
      <c r="AB481" s="4">
        <f t="shared" si="69"/>
        <v>0</v>
      </c>
    </row>
    <row r="482" spans="2:28" outlineLevel="1">
      <c r="B482" s="556"/>
      <c r="C482" s="10" t="str">
        <f t="shared" si="57"/>
        <v>3 Bed / 2 Bath House</v>
      </c>
      <c r="D482" s="248"/>
      <c r="E482" s="4">
        <f t="shared" ref="E482:AB482" si="70">IF(D451&lt;($T356+$E356),E420*MIN($G356,($T356+$E356)-D451),0)</f>
        <v>0</v>
      </c>
      <c r="F482" s="4">
        <f t="shared" si="70"/>
        <v>0</v>
      </c>
      <c r="G482" s="4">
        <f t="shared" si="70"/>
        <v>0</v>
      </c>
      <c r="H482" s="4">
        <f t="shared" si="70"/>
        <v>0</v>
      </c>
      <c r="I482" s="4">
        <f t="shared" si="70"/>
        <v>0</v>
      </c>
      <c r="J482" s="4">
        <f t="shared" si="70"/>
        <v>0</v>
      </c>
      <c r="K482" s="4">
        <f t="shared" si="70"/>
        <v>0</v>
      </c>
      <c r="L482" s="4">
        <f t="shared" si="70"/>
        <v>0</v>
      </c>
      <c r="M482" s="4">
        <f t="shared" si="70"/>
        <v>0</v>
      </c>
      <c r="N482" s="4">
        <f t="shared" si="70"/>
        <v>0</v>
      </c>
      <c r="O482" s="4">
        <f t="shared" si="70"/>
        <v>0</v>
      </c>
      <c r="P482" s="4">
        <f t="shared" si="70"/>
        <v>0</v>
      </c>
      <c r="Q482" s="4">
        <f t="shared" si="70"/>
        <v>0</v>
      </c>
      <c r="R482" s="4">
        <f t="shared" si="70"/>
        <v>0</v>
      </c>
      <c r="S482" s="4">
        <f t="shared" si="70"/>
        <v>0</v>
      </c>
      <c r="T482" s="4">
        <f t="shared" si="70"/>
        <v>0</v>
      </c>
      <c r="U482" s="4">
        <f t="shared" si="70"/>
        <v>0</v>
      </c>
      <c r="V482" s="4">
        <f t="shared" si="70"/>
        <v>0</v>
      </c>
      <c r="W482" s="4">
        <f t="shared" si="70"/>
        <v>0</v>
      </c>
      <c r="X482" s="4">
        <f t="shared" si="70"/>
        <v>0</v>
      </c>
      <c r="Y482" s="4">
        <f t="shared" si="70"/>
        <v>0</v>
      </c>
      <c r="Z482" s="4">
        <f t="shared" si="70"/>
        <v>0</v>
      </c>
      <c r="AA482" s="4">
        <f t="shared" si="70"/>
        <v>0</v>
      </c>
      <c r="AB482" s="4">
        <f t="shared" si="70"/>
        <v>0</v>
      </c>
    </row>
    <row r="483" spans="2:28" outlineLevel="1">
      <c r="B483" s="556"/>
      <c r="C483" s="10" t="str">
        <f t="shared" si="57"/>
        <v xml:space="preserve">3 Bed / 2 Bath </v>
      </c>
      <c r="D483" s="248"/>
      <c r="E483" s="4">
        <f t="shared" ref="E483:AB483" si="71">IF(D452&lt;($T357+$E357),E421*MIN($G357,($T357+$E357)-D452),0)</f>
        <v>0</v>
      </c>
      <c r="F483" s="4">
        <f t="shared" si="71"/>
        <v>0</v>
      </c>
      <c r="G483" s="4">
        <f t="shared" si="71"/>
        <v>0</v>
      </c>
      <c r="H483" s="4">
        <f t="shared" si="71"/>
        <v>0</v>
      </c>
      <c r="I483" s="4">
        <f t="shared" si="71"/>
        <v>0</v>
      </c>
      <c r="J483" s="4">
        <f t="shared" si="71"/>
        <v>0</v>
      </c>
      <c r="K483" s="4">
        <f t="shared" si="71"/>
        <v>0</v>
      </c>
      <c r="L483" s="4">
        <f t="shared" si="71"/>
        <v>0</v>
      </c>
      <c r="M483" s="4">
        <f t="shared" si="71"/>
        <v>0</v>
      </c>
      <c r="N483" s="4">
        <f t="shared" si="71"/>
        <v>0</v>
      </c>
      <c r="O483" s="4">
        <f t="shared" si="71"/>
        <v>0</v>
      </c>
      <c r="P483" s="4">
        <f t="shared" si="71"/>
        <v>0</v>
      </c>
      <c r="Q483" s="4">
        <f t="shared" si="71"/>
        <v>0</v>
      </c>
      <c r="R483" s="4">
        <f t="shared" si="71"/>
        <v>0</v>
      </c>
      <c r="S483" s="4">
        <f t="shared" si="71"/>
        <v>0</v>
      </c>
      <c r="T483" s="4">
        <f t="shared" si="71"/>
        <v>0</v>
      </c>
      <c r="U483" s="4">
        <f t="shared" si="71"/>
        <v>0</v>
      </c>
      <c r="V483" s="4">
        <f t="shared" si="71"/>
        <v>0</v>
      </c>
      <c r="W483" s="4">
        <f t="shared" si="71"/>
        <v>0</v>
      </c>
      <c r="X483" s="4">
        <f t="shared" si="71"/>
        <v>0</v>
      </c>
      <c r="Y483" s="4">
        <f t="shared" si="71"/>
        <v>0</v>
      </c>
      <c r="Z483" s="4">
        <f t="shared" si="71"/>
        <v>0</v>
      </c>
      <c r="AA483" s="4">
        <f t="shared" si="71"/>
        <v>0</v>
      </c>
      <c r="AB483" s="4">
        <f t="shared" si="71"/>
        <v>0</v>
      </c>
    </row>
    <row r="484" spans="2:28" outlineLevel="1">
      <c r="B484" s="556"/>
      <c r="C484" s="10" t="str">
        <f t="shared" si="57"/>
        <v xml:space="preserve">1 Bed / 1 Bath </v>
      </c>
      <c r="D484" s="248"/>
      <c r="E484" s="4">
        <f t="shared" ref="E484:AB484" si="72">IF(D453&lt;($T358+$E358),E422*MIN($G358,($T358+$E358)-D453),0)</f>
        <v>0</v>
      </c>
      <c r="F484" s="4">
        <f t="shared" si="72"/>
        <v>0</v>
      </c>
      <c r="G484" s="4">
        <f t="shared" si="72"/>
        <v>0</v>
      </c>
      <c r="H484" s="4">
        <f t="shared" si="72"/>
        <v>0</v>
      </c>
      <c r="I484" s="4">
        <f t="shared" si="72"/>
        <v>0</v>
      </c>
      <c r="J484" s="4">
        <f t="shared" si="72"/>
        <v>0</v>
      </c>
      <c r="K484" s="4">
        <f t="shared" si="72"/>
        <v>0</v>
      </c>
      <c r="L484" s="4">
        <f t="shared" si="72"/>
        <v>0</v>
      </c>
      <c r="M484" s="4">
        <f t="shared" si="72"/>
        <v>0</v>
      </c>
      <c r="N484" s="4">
        <f t="shared" si="72"/>
        <v>0</v>
      </c>
      <c r="O484" s="4">
        <f t="shared" si="72"/>
        <v>0</v>
      </c>
      <c r="P484" s="4">
        <f t="shared" si="72"/>
        <v>0</v>
      </c>
      <c r="Q484" s="4">
        <f t="shared" si="72"/>
        <v>0</v>
      </c>
      <c r="R484" s="4">
        <f t="shared" si="72"/>
        <v>0</v>
      </c>
      <c r="S484" s="4">
        <f t="shared" si="72"/>
        <v>0</v>
      </c>
      <c r="T484" s="4">
        <f t="shared" si="72"/>
        <v>0</v>
      </c>
      <c r="U484" s="4">
        <f t="shared" si="72"/>
        <v>0</v>
      </c>
      <c r="V484" s="4">
        <f t="shared" si="72"/>
        <v>0</v>
      </c>
      <c r="W484" s="4">
        <f t="shared" si="72"/>
        <v>0</v>
      </c>
      <c r="X484" s="4">
        <f t="shared" si="72"/>
        <v>0</v>
      </c>
      <c r="Y484" s="4">
        <f t="shared" si="72"/>
        <v>0</v>
      </c>
      <c r="Z484" s="4">
        <f t="shared" si="72"/>
        <v>0</v>
      </c>
      <c r="AA484" s="4">
        <f t="shared" si="72"/>
        <v>0</v>
      </c>
      <c r="AB484" s="4">
        <f t="shared" si="72"/>
        <v>0</v>
      </c>
    </row>
    <row r="485" spans="2:28" outlineLevel="1">
      <c r="B485" s="556"/>
      <c r="C485" s="10" t="str">
        <f t="shared" si="57"/>
        <v xml:space="preserve">2 Bed / 2 Bath </v>
      </c>
      <c r="D485" s="248"/>
      <c r="E485" s="4">
        <f t="shared" ref="E485:AB485" si="73">IF(D454&lt;($T359+$E359),E423*MIN($G359,($T359+$E359)-D454),0)</f>
        <v>0</v>
      </c>
      <c r="F485" s="4">
        <f t="shared" si="73"/>
        <v>0</v>
      </c>
      <c r="G485" s="4">
        <f t="shared" si="73"/>
        <v>0</v>
      </c>
      <c r="H485" s="4">
        <f t="shared" si="73"/>
        <v>0</v>
      </c>
      <c r="I485" s="4">
        <f t="shared" si="73"/>
        <v>0</v>
      </c>
      <c r="J485" s="4">
        <f t="shared" si="73"/>
        <v>0</v>
      </c>
      <c r="K485" s="4">
        <f t="shared" si="73"/>
        <v>0</v>
      </c>
      <c r="L485" s="4">
        <f t="shared" si="73"/>
        <v>0</v>
      </c>
      <c r="M485" s="4">
        <f t="shared" si="73"/>
        <v>0</v>
      </c>
      <c r="N485" s="4">
        <f t="shared" si="73"/>
        <v>0</v>
      </c>
      <c r="O485" s="4">
        <f t="shared" si="73"/>
        <v>0</v>
      </c>
      <c r="P485" s="4">
        <f t="shared" si="73"/>
        <v>0</v>
      </c>
      <c r="Q485" s="4">
        <f t="shared" si="73"/>
        <v>0</v>
      </c>
      <c r="R485" s="4">
        <f t="shared" si="73"/>
        <v>0</v>
      </c>
      <c r="S485" s="4">
        <f t="shared" si="73"/>
        <v>0</v>
      </c>
      <c r="T485" s="4">
        <f t="shared" si="73"/>
        <v>0</v>
      </c>
      <c r="U485" s="4">
        <f t="shared" si="73"/>
        <v>0</v>
      </c>
      <c r="V485" s="4">
        <f t="shared" si="73"/>
        <v>0</v>
      </c>
      <c r="W485" s="4">
        <f t="shared" si="73"/>
        <v>0</v>
      </c>
      <c r="X485" s="4">
        <f t="shared" si="73"/>
        <v>0</v>
      </c>
      <c r="Y485" s="4">
        <f t="shared" si="73"/>
        <v>0</v>
      </c>
      <c r="Z485" s="4">
        <f t="shared" si="73"/>
        <v>0</v>
      </c>
      <c r="AA485" s="4">
        <f t="shared" si="73"/>
        <v>0</v>
      </c>
      <c r="AB485" s="4">
        <f t="shared" si="73"/>
        <v>0</v>
      </c>
    </row>
    <row r="486" spans="2:28" outlineLevel="1">
      <c r="B486" s="556"/>
      <c r="C486" s="10" t="str">
        <f t="shared" si="57"/>
        <v xml:space="preserve">4 Bed / 2 Bath Penthouse </v>
      </c>
      <c r="D486" s="248"/>
      <c r="E486" s="4">
        <f t="shared" ref="E486:AB486" si="74">IF(D455&lt;($T360+$E360),E424*MIN($G360,($T360+$E360)-D455),0)</f>
        <v>0</v>
      </c>
      <c r="F486" s="4">
        <f t="shared" si="74"/>
        <v>0</v>
      </c>
      <c r="G486" s="4">
        <f t="shared" si="74"/>
        <v>0</v>
      </c>
      <c r="H486" s="4">
        <f t="shared" si="74"/>
        <v>0</v>
      </c>
      <c r="I486" s="4">
        <f t="shared" si="74"/>
        <v>0</v>
      </c>
      <c r="J486" s="4">
        <f t="shared" si="74"/>
        <v>0</v>
      </c>
      <c r="K486" s="4">
        <f t="shared" si="74"/>
        <v>0</v>
      </c>
      <c r="L486" s="4">
        <f t="shared" si="74"/>
        <v>0</v>
      </c>
      <c r="M486" s="4">
        <f t="shared" si="74"/>
        <v>0</v>
      </c>
      <c r="N486" s="4">
        <f t="shared" si="74"/>
        <v>0</v>
      </c>
      <c r="O486" s="4">
        <f t="shared" si="74"/>
        <v>0</v>
      </c>
      <c r="P486" s="4">
        <f t="shared" si="74"/>
        <v>0</v>
      </c>
      <c r="Q486" s="4">
        <f t="shared" si="74"/>
        <v>0</v>
      </c>
      <c r="R486" s="4">
        <f t="shared" si="74"/>
        <v>0</v>
      </c>
      <c r="S486" s="4">
        <f t="shared" si="74"/>
        <v>0</v>
      </c>
      <c r="T486" s="4">
        <f t="shared" si="74"/>
        <v>0</v>
      </c>
      <c r="U486" s="4">
        <f t="shared" si="74"/>
        <v>0</v>
      </c>
      <c r="V486" s="4">
        <f t="shared" si="74"/>
        <v>0</v>
      </c>
      <c r="W486" s="4">
        <f t="shared" si="74"/>
        <v>0</v>
      </c>
      <c r="X486" s="4">
        <f t="shared" si="74"/>
        <v>0</v>
      </c>
      <c r="Y486" s="4">
        <f t="shared" si="74"/>
        <v>0</v>
      </c>
      <c r="Z486" s="4">
        <f t="shared" si="74"/>
        <v>0</v>
      </c>
      <c r="AA486" s="4">
        <f t="shared" si="74"/>
        <v>0</v>
      </c>
      <c r="AB486" s="4">
        <f t="shared" si="74"/>
        <v>0</v>
      </c>
    </row>
    <row r="487" spans="2:28" outlineLevel="1">
      <c r="B487" s="556"/>
      <c r="C487" s="10" t="str">
        <f t="shared" si="57"/>
        <v xml:space="preserve">2 Bed / 2 Bath </v>
      </c>
      <c r="D487" s="248"/>
      <c r="E487" s="4">
        <f t="shared" ref="E487:AB487" si="75">IF(D456&lt;($T361+$E361),E425*MIN($G361,($T361+$E361)-D456),0)</f>
        <v>0</v>
      </c>
      <c r="F487" s="4">
        <f t="shared" si="75"/>
        <v>0</v>
      </c>
      <c r="G487" s="4">
        <f t="shared" si="75"/>
        <v>0</v>
      </c>
      <c r="H487" s="4">
        <f t="shared" si="75"/>
        <v>0</v>
      </c>
      <c r="I487" s="4">
        <f t="shared" si="75"/>
        <v>0</v>
      </c>
      <c r="J487" s="4">
        <f t="shared" si="75"/>
        <v>0</v>
      </c>
      <c r="K487" s="4">
        <f t="shared" si="75"/>
        <v>0</v>
      </c>
      <c r="L487" s="4">
        <f t="shared" si="75"/>
        <v>0</v>
      </c>
      <c r="M487" s="4">
        <f t="shared" si="75"/>
        <v>0</v>
      </c>
      <c r="N487" s="4">
        <f t="shared" si="75"/>
        <v>0</v>
      </c>
      <c r="O487" s="4">
        <f t="shared" si="75"/>
        <v>0</v>
      </c>
      <c r="P487" s="4">
        <f t="shared" si="75"/>
        <v>0</v>
      </c>
      <c r="Q487" s="4">
        <f t="shared" si="75"/>
        <v>0</v>
      </c>
      <c r="R487" s="4">
        <f t="shared" si="75"/>
        <v>0</v>
      </c>
      <c r="S487" s="4">
        <f t="shared" si="75"/>
        <v>0</v>
      </c>
      <c r="T487" s="4">
        <f t="shared" si="75"/>
        <v>0</v>
      </c>
      <c r="U487" s="4">
        <f t="shared" si="75"/>
        <v>0</v>
      </c>
      <c r="V487" s="4">
        <f t="shared" si="75"/>
        <v>0</v>
      </c>
      <c r="W487" s="4">
        <f t="shared" si="75"/>
        <v>0</v>
      </c>
      <c r="X487" s="4">
        <f t="shared" si="75"/>
        <v>0</v>
      </c>
      <c r="Y487" s="4">
        <f t="shared" si="75"/>
        <v>0</v>
      </c>
      <c r="Z487" s="4">
        <f t="shared" si="75"/>
        <v>0</v>
      </c>
      <c r="AA487" s="4">
        <f t="shared" si="75"/>
        <v>0</v>
      </c>
      <c r="AB487" s="4">
        <f t="shared" si="75"/>
        <v>0</v>
      </c>
    </row>
    <row r="488" spans="2:28" outlineLevel="1">
      <c r="B488" s="556"/>
      <c r="C488" s="10">
        <f t="shared" si="57"/>
        <v>0</v>
      </c>
      <c r="D488" s="248"/>
      <c r="E488" s="4">
        <f t="shared" ref="E488:AB488" si="76">IF(D457&lt;($T362+$E362),E426*MIN($G362,($T362+$E362)-D457),0)</f>
        <v>0</v>
      </c>
      <c r="F488" s="4">
        <f t="shared" si="76"/>
        <v>0</v>
      </c>
      <c r="G488" s="4">
        <f t="shared" si="76"/>
        <v>0</v>
      </c>
      <c r="H488" s="4">
        <f t="shared" si="76"/>
        <v>0</v>
      </c>
      <c r="I488" s="4">
        <f t="shared" si="76"/>
        <v>0</v>
      </c>
      <c r="J488" s="4">
        <f t="shared" si="76"/>
        <v>0</v>
      </c>
      <c r="K488" s="4">
        <f t="shared" si="76"/>
        <v>0</v>
      </c>
      <c r="L488" s="4">
        <f t="shared" si="76"/>
        <v>0</v>
      </c>
      <c r="M488" s="4">
        <f t="shared" si="76"/>
        <v>0</v>
      </c>
      <c r="N488" s="4">
        <f t="shared" si="76"/>
        <v>0</v>
      </c>
      <c r="O488" s="4">
        <f t="shared" si="76"/>
        <v>0</v>
      </c>
      <c r="P488" s="4">
        <f t="shared" si="76"/>
        <v>0</v>
      </c>
      <c r="Q488" s="4">
        <f t="shared" si="76"/>
        <v>0</v>
      </c>
      <c r="R488" s="4">
        <f t="shared" si="76"/>
        <v>0</v>
      </c>
      <c r="S488" s="4">
        <f t="shared" si="76"/>
        <v>0</v>
      </c>
      <c r="T488" s="4">
        <f t="shared" si="76"/>
        <v>0</v>
      </c>
      <c r="U488" s="4">
        <f t="shared" si="76"/>
        <v>0</v>
      </c>
      <c r="V488" s="4">
        <f t="shared" si="76"/>
        <v>0</v>
      </c>
      <c r="W488" s="4">
        <f t="shared" si="76"/>
        <v>0</v>
      </c>
      <c r="X488" s="4">
        <f t="shared" si="76"/>
        <v>0</v>
      </c>
      <c r="Y488" s="4">
        <f t="shared" si="76"/>
        <v>0</v>
      </c>
      <c r="Z488" s="4">
        <f t="shared" si="76"/>
        <v>0</v>
      </c>
      <c r="AA488" s="4">
        <f t="shared" si="76"/>
        <v>0</v>
      </c>
      <c r="AB488" s="4">
        <f t="shared" si="76"/>
        <v>0</v>
      </c>
    </row>
    <row r="489" spans="2:28" outlineLevel="1">
      <c r="B489" s="556"/>
      <c r="C489" s="10">
        <f t="shared" si="57"/>
        <v>0</v>
      </c>
      <c r="D489" s="248"/>
      <c r="E489" s="4">
        <f t="shared" ref="E489:AB489" si="77">IF(D458&lt;($T363+$E363),E427*MIN($G363,($T363+$E363)-D458),0)</f>
        <v>0</v>
      </c>
      <c r="F489" s="4">
        <f t="shared" si="77"/>
        <v>0</v>
      </c>
      <c r="G489" s="4">
        <f t="shared" si="77"/>
        <v>0</v>
      </c>
      <c r="H489" s="4">
        <f t="shared" si="77"/>
        <v>0</v>
      </c>
      <c r="I489" s="4">
        <f t="shared" si="77"/>
        <v>0</v>
      </c>
      <c r="J489" s="4">
        <f t="shared" si="77"/>
        <v>0</v>
      </c>
      <c r="K489" s="4">
        <f t="shared" si="77"/>
        <v>0</v>
      </c>
      <c r="L489" s="4">
        <f t="shared" si="77"/>
        <v>0</v>
      </c>
      <c r="M489" s="4">
        <f t="shared" si="77"/>
        <v>0</v>
      </c>
      <c r="N489" s="4">
        <f t="shared" si="77"/>
        <v>0</v>
      </c>
      <c r="O489" s="4">
        <f t="shared" si="77"/>
        <v>0</v>
      </c>
      <c r="P489" s="4">
        <f t="shared" si="77"/>
        <v>0</v>
      </c>
      <c r="Q489" s="4">
        <f t="shared" si="77"/>
        <v>0</v>
      </c>
      <c r="R489" s="4">
        <f t="shared" si="77"/>
        <v>0</v>
      </c>
      <c r="S489" s="4">
        <f t="shared" si="77"/>
        <v>0</v>
      </c>
      <c r="T489" s="4">
        <f t="shared" si="77"/>
        <v>0</v>
      </c>
      <c r="U489" s="4">
        <f t="shared" si="77"/>
        <v>0</v>
      </c>
      <c r="V489" s="4">
        <f t="shared" si="77"/>
        <v>0</v>
      </c>
      <c r="W489" s="4">
        <f t="shared" si="77"/>
        <v>0</v>
      </c>
      <c r="X489" s="4">
        <f t="shared" si="77"/>
        <v>0</v>
      </c>
      <c r="Y489" s="4">
        <f t="shared" si="77"/>
        <v>0</v>
      </c>
      <c r="Z489" s="4">
        <f t="shared" si="77"/>
        <v>0</v>
      </c>
      <c r="AA489" s="4">
        <f t="shared" si="77"/>
        <v>0</v>
      </c>
      <c r="AB489" s="4">
        <f t="shared" si="77"/>
        <v>0</v>
      </c>
    </row>
    <row r="490" spans="2:28" outlineLevel="1">
      <c r="B490" s="556"/>
      <c r="C490" s="10">
        <f t="shared" si="57"/>
        <v>0</v>
      </c>
      <c r="D490" s="248"/>
      <c r="E490" s="4">
        <f t="shared" ref="E490:AB490" si="78">IF(D459&lt;($T364+$E364),E428*MIN($G364,($T364+$E364)-D459),0)</f>
        <v>0</v>
      </c>
      <c r="F490" s="4">
        <f t="shared" si="78"/>
        <v>0</v>
      </c>
      <c r="G490" s="4">
        <f t="shared" si="78"/>
        <v>0</v>
      </c>
      <c r="H490" s="4">
        <f t="shared" si="78"/>
        <v>0</v>
      </c>
      <c r="I490" s="4">
        <f t="shared" si="78"/>
        <v>0</v>
      </c>
      <c r="J490" s="4">
        <f t="shared" si="78"/>
        <v>0</v>
      </c>
      <c r="K490" s="4">
        <f t="shared" si="78"/>
        <v>0</v>
      </c>
      <c r="L490" s="4">
        <f t="shared" si="78"/>
        <v>0</v>
      </c>
      <c r="M490" s="4">
        <f t="shared" si="78"/>
        <v>0</v>
      </c>
      <c r="N490" s="4">
        <f t="shared" si="78"/>
        <v>0</v>
      </c>
      <c r="O490" s="4">
        <f t="shared" si="78"/>
        <v>0</v>
      </c>
      <c r="P490" s="4">
        <f t="shared" si="78"/>
        <v>0</v>
      </c>
      <c r="Q490" s="4">
        <f t="shared" si="78"/>
        <v>0</v>
      </c>
      <c r="R490" s="4">
        <f t="shared" si="78"/>
        <v>0</v>
      </c>
      <c r="S490" s="4">
        <f t="shared" si="78"/>
        <v>0</v>
      </c>
      <c r="T490" s="4">
        <f t="shared" si="78"/>
        <v>0</v>
      </c>
      <c r="U490" s="4">
        <f t="shared" si="78"/>
        <v>0</v>
      </c>
      <c r="V490" s="4">
        <f t="shared" si="78"/>
        <v>0</v>
      </c>
      <c r="W490" s="4">
        <f t="shared" si="78"/>
        <v>0</v>
      </c>
      <c r="X490" s="4">
        <f t="shared" si="78"/>
        <v>0</v>
      </c>
      <c r="Y490" s="4">
        <f t="shared" si="78"/>
        <v>0</v>
      </c>
      <c r="Z490" s="4">
        <f t="shared" si="78"/>
        <v>0</v>
      </c>
      <c r="AA490" s="4">
        <f t="shared" si="78"/>
        <v>0</v>
      </c>
      <c r="AB490" s="4">
        <f t="shared" si="78"/>
        <v>0</v>
      </c>
    </row>
    <row r="491" spans="2:28" outlineLevel="1">
      <c r="B491" s="556"/>
      <c r="C491" s="10">
        <f t="shared" si="57"/>
        <v>0</v>
      </c>
      <c r="D491" s="248"/>
      <c r="E491" s="4">
        <f t="shared" ref="E491:AB491" si="79">IF(D460&lt;($T365+$E365),E429*MIN($G365,($T365+$E365)-D460),0)</f>
        <v>0</v>
      </c>
      <c r="F491" s="4">
        <f t="shared" si="79"/>
        <v>0</v>
      </c>
      <c r="G491" s="4">
        <f t="shared" si="79"/>
        <v>0</v>
      </c>
      <c r="H491" s="4">
        <f t="shared" si="79"/>
        <v>0</v>
      </c>
      <c r="I491" s="4">
        <f t="shared" si="79"/>
        <v>0</v>
      </c>
      <c r="J491" s="4">
        <f t="shared" si="79"/>
        <v>0</v>
      </c>
      <c r="K491" s="4">
        <f t="shared" si="79"/>
        <v>0</v>
      </c>
      <c r="L491" s="4">
        <f t="shared" si="79"/>
        <v>0</v>
      </c>
      <c r="M491" s="4">
        <f t="shared" si="79"/>
        <v>0</v>
      </c>
      <c r="N491" s="4">
        <f t="shared" si="79"/>
        <v>0</v>
      </c>
      <c r="O491" s="4">
        <f t="shared" si="79"/>
        <v>0</v>
      </c>
      <c r="P491" s="4">
        <f t="shared" si="79"/>
        <v>0</v>
      </c>
      <c r="Q491" s="4">
        <f t="shared" si="79"/>
        <v>0</v>
      </c>
      <c r="R491" s="4">
        <f t="shared" si="79"/>
        <v>0</v>
      </c>
      <c r="S491" s="4">
        <f t="shared" si="79"/>
        <v>0</v>
      </c>
      <c r="T491" s="4">
        <f t="shared" si="79"/>
        <v>0</v>
      </c>
      <c r="U491" s="4">
        <f t="shared" si="79"/>
        <v>0</v>
      </c>
      <c r="V491" s="4">
        <f t="shared" si="79"/>
        <v>0</v>
      </c>
      <c r="W491" s="4">
        <f t="shared" si="79"/>
        <v>0</v>
      </c>
      <c r="X491" s="4">
        <f t="shared" si="79"/>
        <v>0</v>
      </c>
      <c r="Y491" s="4">
        <f t="shared" si="79"/>
        <v>0</v>
      </c>
      <c r="Z491" s="4">
        <f t="shared" si="79"/>
        <v>0</v>
      </c>
      <c r="AA491" s="4">
        <f t="shared" si="79"/>
        <v>0</v>
      </c>
      <c r="AB491" s="4">
        <f t="shared" si="79"/>
        <v>0</v>
      </c>
    </row>
    <row r="492" spans="2:28" outlineLevel="1">
      <c r="B492" s="556"/>
      <c r="C492" s="10">
        <f t="shared" si="57"/>
        <v>0</v>
      </c>
      <c r="D492" s="248"/>
      <c r="E492" s="4">
        <f t="shared" ref="E492:AB492" si="80">IF(D461&lt;($T366+$E366),E430*MIN($G366,($T366+$E366)-D461),0)</f>
        <v>0</v>
      </c>
      <c r="F492" s="4">
        <f t="shared" si="80"/>
        <v>0</v>
      </c>
      <c r="G492" s="4">
        <f t="shared" si="80"/>
        <v>0</v>
      </c>
      <c r="H492" s="4">
        <f t="shared" si="80"/>
        <v>0</v>
      </c>
      <c r="I492" s="4">
        <f t="shared" si="80"/>
        <v>0</v>
      </c>
      <c r="J492" s="4">
        <f t="shared" si="80"/>
        <v>0</v>
      </c>
      <c r="K492" s="4">
        <f t="shared" si="80"/>
        <v>0</v>
      </c>
      <c r="L492" s="4">
        <f t="shared" si="80"/>
        <v>0</v>
      </c>
      <c r="M492" s="4">
        <f t="shared" si="80"/>
        <v>0</v>
      </c>
      <c r="N492" s="4">
        <f t="shared" si="80"/>
        <v>0</v>
      </c>
      <c r="O492" s="4">
        <f t="shared" si="80"/>
        <v>0</v>
      </c>
      <c r="P492" s="4">
        <f t="shared" si="80"/>
        <v>0</v>
      </c>
      <c r="Q492" s="4">
        <f t="shared" si="80"/>
        <v>0</v>
      </c>
      <c r="R492" s="4">
        <f t="shared" si="80"/>
        <v>0</v>
      </c>
      <c r="S492" s="4">
        <f t="shared" si="80"/>
        <v>0</v>
      </c>
      <c r="T492" s="4">
        <f t="shared" si="80"/>
        <v>0</v>
      </c>
      <c r="U492" s="4">
        <f t="shared" si="80"/>
        <v>0</v>
      </c>
      <c r="V492" s="4">
        <f t="shared" si="80"/>
        <v>0</v>
      </c>
      <c r="W492" s="4">
        <f t="shared" si="80"/>
        <v>0</v>
      </c>
      <c r="X492" s="4">
        <f t="shared" si="80"/>
        <v>0</v>
      </c>
      <c r="Y492" s="4">
        <f t="shared" si="80"/>
        <v>0</v>
      </c>
      <c r="Z492" s="4">
        <f t="shared" si="80"/>
        <v>0</v>
      </c>
      <c r="AA492" s="4">
        <f t="shared" si="80"/>
        <v>0</v>
      </c>
      <c r="AB492" s="4">
        <f t="shared" si="80"/>
        <v>0</v>
      </c>
    </row>
    <row r="493" spans="2:28" outlineLevel="1">
      <c r="B493" s="556"/>
      <c r="C493" s="10">
        <f t="shared" si="57"/>
        <v>0</v>
      </c>
      <c r="D493" s="248"/>
      <c r="E493" s="4">
        <f t="shared" ref="E493:AB493" si="81">IF(D462&lt;($T367+$E367),E431*MIN($G367,($T367+$E367)-D462),0)</f>
        <v>0</v>
      </c>
      <c r="F493" s="4">
        <f t="shared" si="81"/>
        <v>0</v>
      </c>
      <c r="G493" s="4">
        <f t="shared" si="81"/>
        <v>0</v>
      </c>
      <c r="H493" s="4">
        <f t="shared" si="81"/>
        <v>0</v>
      </c>
      <c r="I493" s="4">
        <f t="shared" si="81"/>
        <v>0</v>
      </c>
      <c r="J493" s="4">
        <f t="shared" si="81"/>
        <v>0</v>
      </c>
      <c r="K493" s="4">
        <f t="shared" si="81"/>
        <v>0</v>
      </c>
      <c r="L493" s="4">
        <f t="shared" si="81"/>
        <v>0</v>
      </c>
      <c r="M493" s="4">
        <f t="shared" si="81"/>
        <v>0</v>
      </c>
      <c r="N493" s="4">
        <f t="shared" si="81"/>
        <v>0</v>
      </c>
      <c r="O493" s="4">
        <f t="shared" si="81"/>
        <v>0</v>
      </c>
      <c r="P493" s="4">
        <f t="shared" si="81"/>
        <v>0</v>
      </c>
      <c r="Q493" s="4">
        <f t="shared" si="81"/>
        <v>0</v>
      </c>
      <c r="R493" s="4">
        <f t="shared" si="81"/>
        <v>0</v>
      </c>
      <c r="S493" s="4">
        <f t="shared" si="81"/>
        <v>0</v>
      </c>
      <c r="T493" s="4">
        <f t="shared" si="81"/>
        <v>0</v>
      </c>
      <c r="U493" s="4">
        <f t="shared" si="81"/>
        <v>0</v>
      </c>
      <c r="V493" s="4">
        <f t="shared" si="81"/>
        <v>0</v>
      </c>
      <c r="W493" s="4">
        <f t="shared" si="81"/>
        <v>0</v>
      </c>
      <c r="X493" s="4">
        <f t="shared" si="81"/>
        <v>0</v>
      </c>
      <c r="Y493" s="4">
        <f t="shared" si="81"/>
        <v>0</v>
      </c>
      <c r="Z493" s="4">
        <f t="shared" si="81"/>
        <v>0</v>
      </c>
      <c r="AA493" s="4">
        <f t="shared" si="81"/>
        <v>0</v>
      </c>
      <c r="AB493" s="4">
        <f t="shared" si="81"/>
        <v>0</v>
      </c>
    </row>
    <row r="494" spans="2:28" outlineLevel="1">
      <c r="B494" s="556"/>
      <c r="C494" s="10">
        <f t="shared" si="57"/>
        <v>0</v>
      </c>
      <c r="D494" s="248"/>
      <c r="E494" s="4">
        <f t="shared" ref="E494:AB494" si="82">IF(D463&lt;($T368+$E368),E432*MIN($G368,($T368+$E368)-D463),0)</f>
        <v>0</v>
      </c>
      <c r="F494" s="4">
        <f t="shared" si="82"/>
        <v>0</v>
      </c>
      <c r="G494" s="4">
        <f t="shared" si="82"/>
        <v>0</v>
      </c>
      <c r="H494" s="4">
        <f t="shared" si="82"/>
        <v>0</v>
      </c>
      <c r="I494" s="4">
        <f t="shared" si="82"/>
        <v>0</v>
      </c>
      <c r="J494" s="4">
        <f t="shared" si="82"/>
        <v>0</v>
      </c>
      <c r="K494" s="4">
        <f t="shared" si="82"/>
        <v>0</v>
      </c>
      <c r="L494" s="4">
        <f t="shared" si="82"/>
        <v>0</v>
      </c>
      <c r="M494" s="4">
        <f t="shared" si="82"/>
        <v>0</v>
      </c>
      <c r="N494" s="4">
        <f t="shared" si="82"/>
        <v>0</v>
      </c>
      <c r="O494" s="4">
        <f t="shared" si="82"/>
        <v>0</v>
      </c>
      <c r="P494" s="4">
        <f t="shared" si="82"/>
        <v>0</v>
      </c>
      <c r="Q494" s="4">
        <f t="shared" si="82"/>
        <v>0</v>
      </c>
      <c r="R494" s="4">
        <f t="shared" si="82"/>
        <v>0</v>
      </c>
      <c r="S494" s="4">
        <f t="shared" si="82"/>
        <v>0</v>
      </c>
      <c r="T494" s="4">
        <f t="shared" si="82"/>
        <v>0</v>
      </c>
      <c r="U494" s="4">
        <f t="shared" si="82"/>
        <v>0</v>
      </c>
      <c r="V494" s="4">
        <f t="shared" si="82"/>
        <v>0</v>
      </c>
      <c r="W494" s="4">
        <f t="shared" si="82"/>
        <v>0</v>
      </c>
      <c r="X494" s="4">
        <f t="shared" si="82"/>
        <v>0</v>
      </c>
      <c r="Y494" s="4">
        <f t="shared" si="82"/>
        <v>0</v>
      </c>
      <c r="Z494" s="4">
        <f t="shared" si="82"/>
        <v>0</v>
      </c>
      <c r="AA494" s="4">
        <f t="shared" si="82"/>
        <v>0</v>
      </c>
      <c r="AB494" s="4">
        <f t="shared" si="82"/>
        <v>0</v>
      </c>
    </row>
    <row r="495" spans="2:28" outlineLevel="1">
      <c r="B495" s="556"/>
      <c r="C495" s="10">
        <f t="shared" si="57"/>
        <v>0</v>
      </c>
      <c r="D495" s="248"/>
      <c r="E495" s="4">
        <f t="shared" ref="E495:AB495" si="83">IF(D464&lt;($T369+$E369),E433*MIN($G369,($T369+$E369)-D464),0)</f>
        <v>0</v>
      </c>
      <c r="F495" s="4">
        <f t="shared" si="83"/>
        <v>0</v>
      </c>
      <c r="G495" s="4">
        <f t="shared" si="83"/>
        <v>0</v>
      </c>
      <c r="H495" s="4">
        <f t="shared" si="83"/>
        <v>0</v>
      </c>
      <c r="I495" s="4">
        <f t="shared" si="83"/>
        <v>0</v>
      </c>
      <c r="J495" s="4">
        <f t="shared" si="83"/>
        <v>0</v>
      </c>
      <c r="K495" s="4">
        <f t="shared" si="83"/>
        <v>0</v>
      </c>
      <c r="L495" s="4">
        <f t="shared" si="83"/>
        <v>0</v>
      </c>
      <c r="M495" s="4">
        <f t="shared" si="83"/>
        <v>0</v>
      </c>
      <c r="N495" s="4">
        <f t="shared" si="83"/>
        <v>0</v>
      </c>
      <c r="O495" s="4">
        <f t="shared" si="83"/>
        <v>0</v>
      </c>
      <c r="P495" s="4">
        <f t="shared" si="83"/>
        <v>0</v>
      </c>
      <c r="Q495" s="4">
        <f t="shared" si="83"/>
        <v>0</v>
      </c>
      <c r="R495" s="4">
        <f t="shared" si="83"/>
        <v>0</v>
      </c>
      <c r="S495" s="4">
        <f t="shared" si="83"/>
        <v>0</v>
      </c>
      <c r="T495" s="4">
        <f t="shared" si="83"/>
        <v>0</v>
      </c>
      <c r="U495" s="4">
        <f t="shared" si="83"/>
        <v>0</v>
      </c>
      <c r="V495" s="4">
        <f t="shared" si="83"/>
        <v>0</v>
      </c>
      <c r="W495" s="4">
        <f t="shared" si="83"/>
        <v>0</v>
      </c>
      <c r="X495" s="4">
        <f t="shared" si="83"/>
        <v>0</v>
      </c>
      <c r="Y495" s="4">
        <f t="shared" si="83"/>
        <v>0</v>
      </c>
      <c r="Z495" s="4">
        <f t="shared" si="83"/>
        <v>0</v>
      </c>
      <c r="AA495" s="4">
        <f t="shared" si="83"/>
        <v>0</v>
      </c>
      <c r="AB495" s="4">
        <f t="shared" si="83"/>
        <v>0</v>
      </c>
    </row>
    <row r="496" spans="2:28" outlineLevel="1">
      <c r="B496" s="556"/>
      <c r="C496" s="10">
        <f t="shared" si="57"/>
        <v>0</v>
      </c>
      <c r="D496" s="248"/>
      <c r="E496" s="4">
        <f t="shared" ref="E496:AB496" si="84">IF(D465&lt;($T370+$E370),E434*MIN($G370,($T370+$E370)-D465),0)</f>
        <v>0</v>
      </c>
      <c r="F496" s="4">
        <f t="shared" si="84"/>
        <v>0</v>
      </c>
      <c r="G496" s="4">
        <f t="shared" si="84"/>
        <v>0</v>
      </c>
      <c r="H496" s="4">
        <f t="shared" si="84"/>
        <v>0</v>
      </c>
      <c r="I496" s="4">
        <f t="shared" si="84"/>
        <v>0</v>
      </c>
      <c r="J496" s="4">
        <f t="shared" si="84"/>
        <v>0</v>
      </c>
      <c r="K496" s="4">
        <f t="shared" si="84"/>
        <v>0</v>
      </c>
      <c r="L496" s="4">
        <f t="shared" si="84"/>
        <v>0</v>
      </c>
      <c r="M496" s="4">
        <f t="shared" si="84"/>
        <v>0</v>
      </c>
      <c r="N496" s="4">
        <f t="shared" si="84"/>
        <v>0</v>
      </c>
      <c r="O496" s="4">
        <f t="shared" si="84"/>
        <v>0</v>
      </c>
      <c r="P496" s="4">
        <f t="shared" si="84"/>
        <v>0</v>
      </c>
      <c r="Q496" s="4">
        <f t="shared" si="84"/>
        <v>0</v>
      </c>
      <c r="R496" s="4">
        <f t="shared" si="84"/>
        <v>0</v>
      </c>
      <c r="S496" s="4">
        <f t="shared" si="84"/>
        <v>0</v>
      </c>
      <c r="T496" s="4">
        <f t="shared" si="84"/>
        <v>0</v>
      </c>
      <c r="U496" s="4">
        <f t="shared" si="84"/>
        <v>0</v>
      </c>
      <c r="V496" s="4">
        <f t="shared" si="84"/>
        <v>0</v>
      </c>
      <c r="W496" s="4">
        <f t="shared" si="84"/>
        <v>0</v>
      </c>
      <c r="X496" s="4">
        <f t="shared" si="84"/>
        <v>0</v>
      </c>
      <c r="Y496" s="4">
        <f t="shared" si="84"/>
        <v>0</v>
      </c>
      <c r="Z496" s="4">
        <f t="shared" si="84"/>
        <v>0</v>
      </c>
      <c r="AA496" s="4">
        <f t="shared" si="84"/>
        <v>0</v>
      </c>
      <c r="AB496" s="4">
        <f t="shared" si="84"/>
        <v>0</v>
      </c>
    </row>
    <row r="497" spans="2:28" outlineLevel="1">
      <c r="B497" s="556"/>
      <c r="C497" s="10">
        <f t="shared" si="57"/>
        <v>0</v>
      </c>
      <c r="D497" s="248"/>
      <c r="E497" s="4">
        <f t="shared" ref="E497:AB497" si="85">IF(D466&lt;($T371+$E371),E435*MIN($G371,($T371+$E371)-D466),0)</f>
        <v>0</v>
      </c>
      <c r="F497" s="4">
        <f t="shared" si="85"/>
        <v>0</v>
      </c>
      <c r="G497" s="4">
        <f t="shared" si="85"/>
        <v>0</v>
      </c>
      <c r="H497" s="4">
        <f t="shared" si="85"/>
        <v>0</v>
      </c>
      <c r="I497" s="4">
        <f t="shared" si="85"/>
        <v>0</v>
      </c>
      <c r="J497" s="4">
        <f t="shared" si="85"/>
        <v>0</v>
      </c>
      <c r="K497" s="4">
        <f t="shared" si="85"/>
        <v>0</v>
      </c>
      <c r="L497" s="4">
        <f t="shared" si="85"/>
        <v>0</v>
      </c>
      <c r="M497" s="4">
        <f t="shared" si="85"/>
        <v>0</v>
      </c>
      <c r="N497" s="4">
        <f t="shared" si="85"/>
        <v>0</v>
      </c>
      <c r="O497" s="4">
        <f t="shared" si="85"/>
        <v>0</v>
      </c>
      <c r="P497" s="4">
        <f t="shared" si="85"/>
        <v>0</v>
      </c>
      <c r="Q497" s="4">
        <f t="shared" si="85"/>
        <v>0</v>
      </c>
      <c r="R497" s="4">
        <f t="shared" si="85"/>
        <v>0</v>
      </c>
      <c r="S497" s="4">
        <f t="shared" si="85"/>
        <v>0</v>
      </c>
      <c r="T497" s="4">
        <f t="shared" si="85"/>
        <v>0</v>
      </c>
      <c r="U497" s="4">
        <f t="shared" si="85"/>
        <v>0</v>
      </c>
      <c r="V497" s="4">
        <f t="shared" si="85"/>
        <v>0</v>
      </c>
      <c r="W497" s="4">
        <f t="shared" si="85"/>
        <v>0</v>
      </c>
      <c r="X497" s="4">
        <f t="shared" si="85"/>
        <v>0</v>
      </c>
      <c r="Y497" s="4">
        <f t="shared" si="85"/>
        <v>0</v>
      </c>
      <c r="Z497" s="4">
        <f t="shared" si="85"/>
        <v>0</v>
      </c>
      <c r="AA497" s="4">
        <f t="shared" si="85"/>
        <v>0</v>
      </c>
      <c r="AB497" s="4">
        <f t="shared" si="85"/>
        <v>0</v>
      </c>
    </row>
    <row r="498" spans="2:28" outlineLevel="1">
      <c r="B498" s="556"/>
      <c r="C498" s="10">
        <f t="shared" si="57"/>
        <v>0</v>
      </c>
      <c r="D498" s="248"/>
      <c r="E498" s="4">
        <f t="shared" ref="E498:AB498" si="86">IF(D467&lt;($T372+$E372),E436*MIN($G372,($T372+$E372)-D467),0)</f>
        <v>0</v>
      </c>
      <c r="F498" s="4">
        <f t="shared" si="86"/>
        <v>0</v>
      </c>
      <c r="G498" s="4">
        <f t="shared" si="86"/>
        <v>0</v>
      </c>
      <c r="H498" s="4">
        <f t="shared" si="86"/>
        <v>0</v>
      </c>
      <c r="I498" s="4">
        <f t="shared" si="86"/>
        <v>0</v>
      </c>
      <c r="J498" s="4">
        <f t="shared" si="86"/>
        <v>0</v>
      </c>
      <c r="K498" s="4">
        <f t="shared" si="86"/>
        <v>0</v>
      </c>
      <c r="L498" s="4">
        <f t="shared" si="86"/>
        <v>0</v>
      </c>
      <c r="M498" s="4">
        <f t="shared" si="86"/>
        <v>0</v>
      </c>
      <c r="N498" s="4">
        <f t="shared" si="86"/>
        <v>0</v>
      </c>
      <c r="O498" s="4">
        <f t="shared" si="86"/>
        <v>0</v>
      </c>
      <c r="P498" s="4">
        <f t="shared" si="86"/>
        <v>0</v>
      </c>
      <c r="Q498" s="4">
        <f t="shared" si="86"/>
        <v>0</v>
      </c>
      <c r="R498" s="4">
        <f t="shared" si="86"/>
        <v>0</v>
      </c>
      <c r="S498" s="4">
        <f t="shared" si="86"/>
        <v>0</v>
      </c>
      <c r="T498" s="4">
        <f t="shared" si="86"/>
        <v>0</v>
      </c>
      <c r="U498" s="4">
        <f t="shared" si="86"/>
        <v>0</v>
      </c>
      <c r="V498" s="4">
        <f t="shared" si="86"/>
        <v>0</v>
      </c>
      <c r="W498" s="4">
        <f t="shared" si="86"/>
        <v>0</v>
      </c>
      <c r="X498" s="4">
        <f t="shared" si="86"/>
        <v>0</v>
      </c>
      <c r="Y498" s="4">
        <f t="shared" si="86"/>
        <v>0</v>
      </c>
      <c r="Z498" s="4">
        <f t="shared" si="86"/>
        <v>0</v>
      </c>
      <c r="AA498" s="4">
        <f t="shared" si="86"/>
        <v>0</v>
      </c>
      <c r="AB498" s="4">
        <f t="shared" si="86"/>
        <v>0</v>
      </c>
    </row>
    <row r="499" spans="2:28" outlineLevel="1">
      <c r="B499" s="556"/>
      <c r="C499" s="10">
        <f t="shared" si="57"/>
        <v>0</v>
      </c>
      <c r="D499" s="248"/>
      <c r="E499" s="4">
        <f t="shared" ref="E499:AB499" si="87">IF(D468&lt;($T373+$E373),E437*MIN($G373,($T373+$E373)-D468),0)</f>
        <v>0</v>
      </c>
      <c r="F499" s="4">
        <f t="shared" si="87"/>
        <v>0</v>
      </c>
      <c r="G499" s="4">
        <f t="shared" si="87"/>
        <v>0</v>
      </c>
      <c r="H499" s="4">
        <f t="shared" si="87"/>
        <v>0</v>
      </c>
      <c r="I499" s="4">
        <f t="shared" si="87"/>
        <v>0</v>
      </c>
      <c r="J499" s="4">
        <f t="shared" si="87"/>
        <v>0</v>
      </c>
      <c r="K499" s="4">
        <f t="shared" si="87"/>
        <v>0</v>
      </c>
      <c r="L499" s="4">
        <f t="shared" si="87"/>
        <v>0</v>
      </c>
      <c r="M499" s="4">
        <f t="shared" si="87"/>
        <v>0</v>
      </c>
      <c r="N499" s="4">
        <f t="shared" si="87"/>
        <v>0</v>
      </c>
      <c r="O499" s="4">
        <f t="shared" si="87"/>
        <v>0</v>
      </c>
      <c r="P499" s="4">
        <f t="shared" si="87"/>
        <v>0</v>
      </c>
      <c r="Q499" s="4">
        <f t="shared" si="87"/>
        <v>0</v>
      </c>
      <c r="R499" s="4">
        <f t="shared" si="87"/>
        <v>0</v>
      </c>
      <c r="S499" s="4">
        <f t="shared" si="87"/>
        <v>0</v>
      </c>
      <c r="T499" s="4">
        <f t="shared" si="87"/>
        <v>0</v>
      </c>
      <c r="U499" s="4">
        <f t="shared" si="87"/>
        <v>0</v>
      </c>
      <c r="V499" s="4">
        <f t="shared" si="87"/>
        <v>0</v>
      </c>
      <c r="W499" s="4">
        <f t="shared" si="87"/>
        <v>0</v>
      </c>
      <c r="X499" s="4">
        <f t="shared" si="87"/>
        <v>0</v>
      </c>
      <c r="Y499" s="4">
        <f t="shared" si="87"/>
        <v>0</v>
      </c>
      <c r="Z499" s="4">
        <f t="shared" si="87"/>
        <v>0</v>
      </c>
      <c r="AA499" s="4">
        <f t="shared" si="87"/>
        <v>0</v>
      </c>
      <c r="AB499" s="4">
        <f t="shared" si="87"/>
        <v>0</v>
      </c>
    </row>
    <row r="500" spans="2:28" outlineLevel="1">
      <c r="B500" s="556"/>
      <c r="C500" s="21" t="s">
        <v>1117</v>
      </c>
      <c r="D500" s="10"/>
      <c r="I500" s="4"/>
      <c r="J500" s="4"/>
      <c r="K500" s="4"/>
      <c r="L500" s="4"/>
      <c r="M500" s="4"/>
    </row>
    <row r="501" spans="2:28" outlineLevel="1">
      <c r="B501" s="556"/>
      <c r="C501" s="10" t="str">
        <f>C470</f>
        <v>Studio</v>
      </c>
      <c r="D501" s="10"/>
      <c r="E501" s="4">
        <f t="array" ref="E501:AB501">IF(E$375:AB$375&lt;$O344,0,IFERROR(--(MOD(E$375:AB$375,N344)=0),0))</f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</row>
    <row r="502" spans="2:28" outlineLevel="1">
      <c r="B502" s="556"/>
      <c r="C502" s="10" t="str">
        <f t="shared" ref="C502:C530" si="88">C471</f>
        <v xml:space="preserve">1 Bed / 1 Bath </v>
      </c>
      <c r="D502" s="10"/>
      <c r="E502" s="4">
        <f t="array" ref="E502:AB502">IF(E$375:AB$375&lt;$O345,0,IFERROR(--(MOD(E$375:AB$375,N345)=0),0))</f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</row>
    <row r="503" spans="2:28" outlineLevel="1">
      <c r="B503" s="556"/>
      <c r="C503" s="10" t="str">
        <f t="shared" si="88"/>
        <v xml:space="preserve">1 Bed / 1 Bath </v>
      </c>
      <c r="D503" s="10"/>
      <c r="E503" s="4">
        <f t="array" ref="E503:AB503">IF(E$375:AB$375&lt;$O346,0,IFERROR(--(MOD(E$375:AB$375,N346)=0),0))</f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</row>
    <row r="504" spans="2:28" outlineLevel="1">
      <c r="B504" s="556"/>
      <c r="C504" s="10" t="str">
        <f t="shared" si="88"/>
        <v xml:space="preserve">1 Bed / 1 Bath </v>
      </c>
      <c r="D504" s="10"/>
      <c r="E504" s="4">
        <f t="array" ref="E504:AB504">IF(E$375:AB$375&lt;$O347,0,IFERROR(--(MOD(E$375:AB$375,N347)=0),0))</f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1</v>
      </c>
      <c r="Q504" s="4">
        <v>0</v>
      </c>
      <c r="R504" s="4">
        <v>1</v>
      </c>
      <c r="S504" s="4">
        <v>0</v>
      </c>
      <c r="T504" s="4">
        <v>1</v>
      </c>
      <c r="U504" s="4">
        <v>0</v>
      </c>
      <c r="V504" s="4">
        <v>1</v>
      </c>
      <c r="W504" s="4">
        <v>0</v>
      </c>
      <c r="X504" s="4">
        <v>1</v>
      </c>
      <c r="Y504" s="4">
        <v>0</v>
      </c>
      <c r="Z504" s="4">
        <v>1</v>
      </c>
      <c r="AA504" s="4">
        <v>0</v>
      </c>
      <c r="AB504" s="4">
        <v>1</v>
      </c>
    </row>
    <row r="505" spans="2:28" outlineLevel="1">
      <c r="B505" s="556"/>
      <c r="C505" s="10" t="str">
        <f t="shared" si="88"/>
        <v xml:space="preserve">2 Bed / 1 Bath </v>
      </c>
      <c r="D505" s="10"/>
      <c r="E505" s="4">
        <f t="array" ref="E505:AB505">IF(E$375:AB$375&lt;$O348,0,IFERROR(--(MOD(E$375:AB$375,N348)=0),0))</f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</row>
    <row r="506" spans="2:28" outlineLevel="1">
      <c r="B506" s="556"/>
      <c r="C506" s="10" t="str">
        <f t="shared" si="88"/>
        <v xml:space="preserve">2 Bed / 1 Bath </v>
      </c>
      <c r="D506" s="10"/>
      <c r="E506" s="4">
        <f t="array" ref="E506:AB506">IF(E$375:AB$375&lt;$O349,0,IFERROR(--(MOD(E$375:AB$375,N349)=0),0))</f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</row>
    <row r="507" spans="2:28" outlineLevel="1">
      <c r="B507" s="556"/>
      <c r="C507" s="10" t="str">
        <f t="shared" si="88"/>
        <v xml:space="preserve">2 Bed / 1 Bath </v>
      </c>
      <c r="D507" s="10"/>
      <c r="E507" s="4">
        <f t="array" ref="E507:AB507">IF(E$375:AB$375&lt;$O350,0,IFERROR(--(MOD(E$375:AB$375,N350)=0),0))</f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</row>
    <row r="508" spans="2:28" outlineLevel="1">
      <c r="B508" s="556"/>
      <c r="C508" s="10" t="str">
        <f t="shared" si="88"/>
        <v xml:space="preserve">2 Bed / 2 Bath </v>
      </c>
      <c r="D508" s="10"/>
      <c r="E508" s="4">
        <f t="array" ref="E508:AB508">IF(E$375:AB$375&lt;$O351,0,IFERROR(--(MOD(E$375:AB$375,N351)=0),0))</f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1</v>
      </c>
      <c r="Q508" s="4">
        <v>0</v>
      </c>
      <c r="R508" s="4">
        <v>0</v>
      </c>
      <c r="S508" s="4">
        <v>1</v>
      </c>
      <c r="T508" s="4">
        <v>0</v>
      </c>
      <c r="U508" s="4">
        <v>0</v>
      </c>
      <c r="V508" s="4">
        <v>1</v>
      </c>
      <c r="W508" s="4">
        <v>0</v>
      </c>
      <c r="X508" s="4">
        <v>0</v>
      </c>
      <c r="Y508" s="4">
        <v>1</v>
      </c>
      <c r="Z508" s="4">
        <v>0</v>
      </c>
      <c r="AA508" s="4">
        <v>0</v>
      </c>
      <c r="AB508" s="4">
        <v>1</v>
      </c>
    </row>
    <row r="509" spans="2:28" outlineLevel="1">
      <c r="B509" s="556"/>
      <c r="C509" s="10" t="str">
        <f t="shared" si="88"/>
        <v>2 Bed / 1 Bath + Den</v>
      </c>
      <c r="D509" s="10"/>
      <c r="E509" s="4">
        <f t="array" ref="E509:AB509">IF(E$375:AB$375&lt;$O352,0,IFERROR(--(MOD(E$375:AB$375,N352)=0),0))</f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</row>
    <row r="510" spans="2:28" outlineLevel="1">
      <c r="B510" s="556"/>
      <c r="C510" s="10" t="str">
        <f t="shared" si="88"/>
        <v xml:space="preserve">2 Bed / 2 Bath </v>
      </c>
      <c r="D510" s="10"/>
      <c r="E510" s="4">
        <f t="array" ref="E510:AB510">IF(E$375:AB$375&lt;$O353,0,IFERROR(--(MOD(E$375:AB$375,N353)=0),0))</f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</row>
    <row r="511" spans="2:28" outlineLevel="1">
      <c r="B511" s="556"/>
      <c r="C511" s="10" t="str">
        <f t="shared" si="88"/>
        <v xml:space="preserve">2 Bed / 1.5 Bath </v>
      </c>
      <c r="D511" s="10"/>
      <c r="E511" s="4">
        <f t="array" ref="E511:AB511">IF(E$375:AB$375&lt;$O354,0,IFERROR(--(MOD(E$375:AB$375,N354)=0),0))</f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</row>
    <row r="512" spans="2:28" outlineLevel="1">
      <c r="B512" s="556"/>
      <c r="C512" s="10" t="str">
        <f t="shared" si="88"/>
        <v xml:space="preserve">3 Bed / 2 Bath </v>
      </c>
      <c r="D512" s="10"/>
      <c r="E512" s="4">
        <f t="array" ref="E512:AB512">IF(E$375:AB$375&lt;$O355,0,IFERROR(--(MOD(E$375:AB$375,N355)=0),0))</f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</row>
    <row r="513" spans="2:28" outlineLevel="1">
      <c r="B513" s="556"/>
      <c r="C513" s="10" t="str">
        <f t="shared" si="88"/>
        <v>3 Bed / 2 Bath House</v>
      </c>
      <c r="D513" s="10"/>
      <c r="E513" s="4">
        <f t="array" ref="E513:AB513">IF(E$375:AB$375&lt;$O356,0,IFERROR(--(MOD(E$375:AB$375,N356)=0),0))</f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</row>
    <row r="514" spans="2:28" outlineLevel="1">
      <c r="B514" s="556"/>
      <c r="C514" s="10" t="str">
        <f t="shared" si="88"/>
        <v xml:space="preserve">3 Bed / 2 Bath </v>
      </c>
      <c r="D514" s="10"/>
      <c r="E514" s="4">
        <f t="array" ref="E514:AB514">IF(E$375:AB$375&lt;$O357,0,IFERROR(--(MOD(E$375:AB$375,N357)=0),0))</f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</row>
    <row r="515" spans="2:28" outlineLevel="1">
      <c r="B515" s="556"/>
      <c r="C515" s="10" t="str">
        <f t="shared" si="88"/>
        <v xml:space="preserve">1 Bed / 1 Bath </v>
      </c>
      <c r="D515" s="10"/>
      <c r="E515" s="4">
        <f t="array" ref="E515:AB515">IF(E$375:AB$375&lt;$O358,0,IFERROR(--(MOD(E$375:AB$375,N358)=0),0))</f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</row>
    <row r="516" spans="2:28" outlineLevel="1">
      <c r="B516" s="556"/>
      <c r="C516" s="10" t="str">
        <f t="shared" si="88"/>
        <v xml:space="preserve">2 Bed / 2 Bath </v>
      </c>
      <c r="D516" s="10"/>
      <c r="E516" s="4">
        <f t="array" ref="E516:AB516">IF(E$375:AB$375&lt;$O359,0,IFERROR(--(MOD(E$375:AB$375,N359)=0),0))</f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</row>
    <row r="517" spans="2:28" outlineLevel="1">
      <c r="B517" s="556"/>
      <c r="C517" s="10" t="str">
        <f t="shared" si="88"/>
        <v xml:space="preserve">4 Bed / 2 Bath Penthouse </v>
      </c>
      <c r="D517" s="10"/>
      <c r="E517" s="4">
        <f t="array" ref="E517:AB517">IF(E$375:AB$375&lt;$O360,0,IFERROR(--(MOD(E$375:AB$375,N360)=0),0))</f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</row>
    <row r="518" spans="2:28" outlineLevel="1">
      <c r="B518" s="556"/>
      <c r="C518" s="10" t="str">
        <f t="shared" si="88"/>
        <v xml:space="preserve">2 Bed / 2 Bath </v>
      </c>
      <c r="D518" s="10"/>
      <c r="E518" s="4">
        <f t="array" ref="E518:AB518">IF(E$375:AB$375&lt;$O361,0,IFERROR(--(MOD(E$375:AB$375,N361)=0),0))</f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</row>
    <row r="519" spans="2:28" outlineLevel="1">
      <c r="B519" s="556"/>
      <c r="C519" s="10">
        <f t="shared" si="88"/>
        <v>0</v>
      </c>
      <c r="D519" s="10"/>
      <c r="E519" s="4">
        <f t="array" ref="E519:AB519">IF(E$375:AB$375&lt;$O362,0,IFERROR(--(MOD(E$375:AB$375,N362)=0),0))</f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</row>
    <row r="520" spans="2:28" outlineLevel="1">
      <c r="B520" s="556"/>
      <c r="C520" s="10">
        <f t="shared" si="88"/>
        <v>0</v>
      </c>
      <c r="D520" s="10"/>
      <c r="E520" s="4">
        <f t="array" ref="E520:AB520">IF(E$375:AB$375&lt;$O363,0,IFERROR(--(MOD(E$375:AB$375,N363)=0),0))</f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</row>
    <row r="521" spans="2:28" outlineLevel="1">
      <c r="B521" s="556"/>
      <c r="C521" s="10">
        <f t="shared" si="88"/>
        <v>0</v>
      </c>
      <c r="D521" s="10"/>
      <c r="E521" s="4">
        <f t="array" ref="E521:AB521">IF(E$375:AB$375&lt;$O364,0,IFERROR(--(MOD(E$375:AB$375,N364)=0),0))</f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</row>
    <row r="522" spans="2:28" outlineLevel="1">
      <c r="B522" s="556"/>
      <c r="C522" s="10">
        <f t="shared" si="88"/>
        <v>0</v>
      </c>
      <c r="D522" s="10"/>
      <c r="E522" s="4">
        <f t="array" ref="E522:AB522">IF(E$375:AB$375&lt;$O365,0,IFERROR(--(MOD(E$375:AB$375,N365)=0),0))</f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</row>
    <row r="523" spans="2:28" outlineLevel="1">
      <c r="B523" s="556"/>
      <c r="C523" s="10">
        <f t="shared" si="88"/>
        <v>0</v>
      </c>
      <c r="D523" s="10"/>
      <c r="E523" s="4">
        <f t="array" ref="E523:AB523">IF(E$375:AB$375&lt;$O366,0,IFERROR(--(MOD(E$375:AB$375,N366)=0),0))</f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</row>
    <row r="524" spans="2:28" outlineLevel="1">
      <c r="B524" s="556"/>
      <c r="C524" s="10">
        <f t="shared" si="88"/>
        <v>0</v>
      </c>
      <c r="D524" s="10"/>
      <c r="E524" s="4">
        <f t="array" ref="E524:AB524">IF(E$375:AB$375&lt;$O367,0,IFERROR(--(MOD(E$375:AB$375,N367)=0),0))</f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</row>
    <row r="525" spans="2:28" outlineLevel="1">
      <c r="B525" s="556"/>
      <c r="C525" s="10">
        <f t="shared" si="88"/>
        <v>0</v>
      </c>
      <c r="D525" s="10"/>
      <c r="E525" s="4">
        <f t="array" ref="E525:AB525">IF(E$375:AB$375&lt;$O368,0,IFERROR(--(MOD(E$375:AB$375,N368)=0),0))</f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</row>
    <row r="526" spans="2:28" outlineLevel="1">
      <c r="B526" s="556"/>
      <c r="C526" s="10">
        <f t="shared" si="88"/>
        <v>0</v>
      </c>
      <c r="D526" s="10"/>
      <c r="E526" s="4">
        <f t="array" ref="E526:AB526">IF(E$375:AB$375&lt;$O369,0,IFERROR(--(MOD(E$375:AB$375,N369)=0),0))</f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</row>
    <row r="527" spans="2:28" outlineLevel="1">
      <c r="B527" s="556"/>
      <c r="C527" s="10">
        <f t="shared" si="88"/>
        <v>0</v>
      </c>
      <c r="D527" s="10"/>
      <c r="E527" s="4">
        <f t="array" ref="E527:AB527">IF(E$375:AB$375&lt;$O370,0,IFERROR(--(MOD(E$375:AB$375,N370)=0),0))</f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</row>
    <row r="528" spans="2:28" outlineLevel="1">
      <c r="B528" s="556"/>
      <c r="C528" s="10">
        <f t="shared" si="88"/>
        <v>0</v>
      </c>
      <c r="D528" s="10"/>
      <c r="E528" s="4">
        <f t="array" ref="E528:AB528">IF(E$375:AB$375&lt;$O371,0,IFERROR(--(MOD(E$375:AB$375,N371)=0),0))</f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</row>
    <row r="529" spans="2:28" outlineLevel="1">
      <c r="B529" s="556"/>
      <c r="C529" s="10">
        <f t="shared" si="88"/>
        <v>0</v>
      </c>
      <c r="D529" s="10"/>
      <c r="E529" s="4">
        <f t="array" ref="E529:AB529">IF(E$375:AB$375&lt;$O372,0,IFERROR(--(MOD(E$375:AB$375,N372)=0),0))</f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</row>
    <row r="530" spans="2:28" outlineLevel="1">
      <c r="B530" s="556"/>
      <c r="C530" s="10">
        <f t="shared" si="88"/>
        <v>0</v>
      </c>
      <c r="D530" s="10"/>
      <c r="E530" s="4">
        <f t="array" ref="E530:AB530">IF(E$375:AB$375&lt;$O373,0,IFERROR(--(MOD(E$375:AB$375,N373)=0),0))</f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</row>
    <row r="531" spans="2:28" outlineLevel="1">
      <c r="B531" s="556"/>
      <c r="C531" s="21" t="s">
        <v>285</v>
      </c>
    </row>
    <row r="532" spans="2:28" outlineLevel="1">
      <c r="B532" s="556"/>
      <c r="C532" s="4" t="str">
        <f t="shared" ref="C532:C561" si="89">C470</f>
        <v>Studio</v>
      </c>
      <c r="E532" s="4">
        <f>IF(SUM($D532:D532)&lt;($D344-$U344),E501*MIN($M344,($D344-$U344)-SUM($D532:D532)),0)</f>
        <v>0</v>
      </c>
      <c r="F532" s="4">
        <f>IF(SUM($D532:E532)&lt;($D344-$U344),F501*MIN($M344,($D344-$U344)-SUM($D532:E532)),0)</f>
        <v>0</v>
      </c>
      <c r="G532" s="4">
        <f>IF(SUM($D532:F532)&lt;($D344-$U344),G501*MIN($M344,($D344-$U344)-SUM($D532:F532)),0)</f>
        <v>0</v>
      </c>
      <c r="H532" s="4">
        <f>IF(SUM($D532:G532)&lt;($D344-$U344),H501*MIN($M344,($D344-$U344)-SUM($D532:G532)),0)</f>
        <v>0</v>
      </c>
      <c r="I532" s="4">
        <f>IF(SUM($D532:H532)&lt;($D344-$U344),I501*MIN($M344,($D344-$U344)-SUM($D532:H532)),0)</f>
        <v>0</v>
      </c>
      <c r="J532" s="4">
        <f>IF(SUM($D532:I532)&lt;($D344-$U344),J501*MIN($M344,($D344-$U344)-SUM($D532:I532)),0)</f>
        <v>0</v>
      </c>
      <c r="K532" s="4">
        <f>IF(SUM($D532:J532)&lt;($D344-$U344),K501*MIN($M344,($D344-$U344)-SUM($D532:J532)),0)</f>
        <v>0</v>
      </c>
      <c r="L532" s="4">
        <f>IF(SUM($D532:K532)&lt;($D344-$U344),L501*MIN($M344,($D344-$U344)-SUM($D532:K532)),0)</f>
        <v>0</v>
      </c>
      <c r="M532" s="4">
        <f>IF(SUM($D532:L532)&lt;($D344-$U344),M501*MIN($M344,($D344-$U344)-SUM($D532:L532)),0)</f>
        <v>0</v>
      </c>
      <c r="N532" s="4">
        <f>IF(SUM($D532:M532)&lt;($D344-$U344),N501*MIN($M344,($D344-$U344)-SUM($D532:M532)),0)</f>
        <v>0</v>
      </c>
      <c r="O532" s="4">
        <f>IF(SUM($D532:N532)&lt;($D344-$U344),O501*MIN($M344,($D344-$U344)-SUM($D532:N532)),0)</f>
        <v>0</v>
      </c>
      <c r="P532" s="4">
        <f>IF(SUM($D532:O532)&lt;($D344-$U344),P501*MIN($M344,($D344-$U344)-SUM($D532:O532)),0)</f>
        <v>0</v>
      </c>
      <c r="Q532" s="4">
        <f>IF(SUM($D532:P532)&lt;($D344-$U344),Q501*MIN($M344,($D344-$U344)-SUM($D532:P532)),0)</f>
        <v>0</v>
      </c>
      <c r="R532" s="4">
        <f>IF(SUM($D532:Q532)&lt;($D344-$U344),R501*MIN($M344,($D344-$U344)-SUM($D532:Q532)),0)</f>
        <v>0</v>
      </c>
      <c r="S532" s="4">
        <f>IF(SUM($D532:R532)&lt;($D344-$U344),S501*MIN($M344,($D344-$U344)-SUM($D532:R532)),0)</f>
        <v>0</v>
      </c>
      <c r="T532" s="4">
        <f>IF(SUM($D532:S532)&lt;($D344-$U344),T501*MIN($M344,($D344-$U344)-SUM($D532:S532)),0)</f>
        <v>0</v>
      </c>
      <c r="U532" s="4">
        <f>IF(SUM($D532:T532)&lt;($D344-$U344),U501*MIN($M344,($D344-$U344)-SUM($D532:T532)),0)</f>
        <v>0</v>
      </c>
      <c r="V532" s="4">
        <f>IF(SUM($D532:U532)&lt;($D344-$U344),V501*MIN($M344,($D344-$U344)-SUM($D532:U532)),0)</f>
        <v>0</v>
      </c>
      <c r="W532" s="4">
        <f>IF(SUM($D532:V532)&lt;($D344-$U344),W501*MIN($M344,($D344-$U344)-SUM($D532:V532)),0)</f>
        <v>0</v>
      </c>
      <c r="X532" s="4">
        <f>IF(SUM($D532:W532)&lt;($D344-$U344),X501*MIN($M344,($D344-$U344)-SUM($D532:W532)),0)</f>
        <v>0</v>
      </c>
      <c r="Y532" s="4">
        <f>IF(SUM($D532:X532)&lt;($D344-$U344),Y501*MIN($M344,($D344-$U344)-SUM($D532:X532)),0)</f>
        <v>0</v>
      </c>
      <c r="Z532" s="4">
        <f>IF(SUM($D532:Y532)&lt;($D344-$U344),Z501*MIN($M344,($D344-$U344)-SUM($D532:Y532)),0)</f>
        <v>0</v>
      </c>
      <c r="AA532" s="4">
        <f>IF(SUM($D532:Z532)&lt;($D344-$U344),AA501*MIN($M344,($D344-$U344)-SUM($D532:Z532)),0)</f>
        <v>0</v>
      </c>
      <c r="AB532" s="4">
        <f>IF(SUM($D532:AA532)&lt;($D344-$U344),AB501*MIN($M344,($D344-$U344)-SUM($D532:AA532)),0)</f>
        <v>0</v>
      </c>
    </row>
    <row r="533" spans="2:28" outlineLevel="1">
      <c r="B533" s="556"/>
      <c r="C533" s="4" t="str">
        <f t="shared" si="89"/>
        <v xml:space="preserve">1 Bed / 1 Bath </v>
      </c>
      <c r="E533" s="4">
        <f>IF(SUM($D533:D533)&lt;($D345-$U345),E502*MIN($M345,($D345-$U345)-SUM($D533:D533)),0)</f>
        <v>0</v>
      </c>
      <c r="F533" s="4">
        <f>IF(SUM($D533:E533)&lt;($D345-$U345),F502*MIN($M345,($D345-$U345)-SUM($D533:E533)),0)</f>
        <v>0</v>
      </c>
      <c r="G533" s="4">
        <f>IF(SUM($D533:F533)&lt;($D345-$U345),G502*MIN($M345,($D345-$U345)-SUM($D533:F533)),0)</f>
        <v>0</v>
      </c>
      <c r="H533" s="4">
        <f>IF(SUM($D533:G533)&lt;($D345-$U345),H502*MIN($M345,($D345-$U345)-SUM($D533:G533)),0)</f>
        <v>0</v>
      </c>
      <c r="I533" s="4">
        <f>IF(SUM($D533:H533)&lt;($D345-$U345),I502*MIN($M345,($D345-$U345)-SUM($D533:H533)),0)</f>
        <v>0</v>
      </c>
      <c r="J533" s="4">
        <f>IF(SUM($D533:I533)&lt;($D345-$U345),J502*MIN($M345,($D345-$U345)-SUM($D533:I533)),0)</f>
        <v>0</v>
      </c>
      <c r="K533" s="4">
        <f>IF(SUM($D533:J533)&lt;($D345-$U345),K502*MIN($M345,($D345-$U345)-SUM($D533:J533)),0)</f>
        <v>0</v>
      </c>
      <c r="L533" s="4">
        <f>IF(SUM($D533:K533)&lt;($D345-$U345),L502*MIN($M345,($D345-$U345)-SUM($D533:K533)),0)</f>
        <v>0</v>
      </c>
      <c r="M533" s="4">
        <f>IF(SUM($D533:L533)&lt;($D345-$U345),M502*MIN($M345,($D345-$U345)-SUM($D533:L533)),0)</f>
        <v>0</v>
      </c>
      <c r="N533" s="4">
        <f>IF(SUM($D533:M533)&lt;($D345-$U345),N502*MIN($M345,($D345-$U345)-SUM($D533:M533)),0)</f>
        <v>0</v>
      </c>
      <c r="O533" s="4">
        <f>IF(SUM($D533:N533)&lt;($D345-$U345),O502*MIN($M345,($D345-$U345)-SUM($D533:N533)),0)</f>
        <v>0</v>
      </c>
      <c r="P533" s="4">
        <f>IF(SUM($D533:O533)&lt;($D345-$U345),P502*MIN($M345,($D345-$U345)-SUM($D533:O533)),0)</f>
        <v>0</v>
      </c>
      <c r="Q533" s="4">
        <f>IF(SUM($D533:P533)&lt;($D345-$U345),Q502*MIN($M345,($D345-$U345)-SUM($D533:P533)),0)</f>
        <v>0</v>
      </c>
      <c r="R533" s="4">
        <f>IF(SUM($D533:Q533)&lt;($D345-$U345),R502*MIN($M345,($D345-$U345)-SUM($D533:Q533)),0)</f>
        <v>0</v>
      </c>
      <c r="S533" s="4">
        <f>IF(SUM($D533:R533)&lt;($D345-$U345),S502*MIN($M345,($D345-$U345)-SUM($D533:R533)),0)</f>
        <v>0</v>
      </c>
      <c r="T533" s="4">
        <f>IF(SUM($D533:S533)&lt;($D345-$U345),T502*MIN($M345,($D345-$U345)-SUM($D533:S533)),0)</f>
        <v>0</v>
      </c>
      <c r="U533" s="4">
        <f>IF(SUM($D533:T533)&lt;($D345-$U345),U502*MIN($M345,($D345-$U345)-SUM($D533:T533)),0)</f>
        <v>0</v>
      </c>
      <c r="V533" s="4">
        <f>IF(SUM($D533:U533)&lt;($D345-$U345),V502*MIN($M345,($D345-$U345)-SUM($D533:U533)),0)</f>
        <v>0</v>
      </c>
      <c r="W533" s="4">
        <f>IF(SUM($D533:V533)&lt;($D345-$U345),W502*MIN($M345,($D345-$U345)-SUM($D533:V533)),0)</f>
        <v>0</v>
      </c>
      <c r="X533" s="4">
        <f>IF(SUM($D533:W533)&lt;($D345-$U345),X502*MIN($M345,($D345-$U345)-SUM($D533:W533)),0)</f>
        <v>0</v>
      </c>
      <c r="Y533" s="4">
        <f>IF(SUM($D533:X533)&lt;($D345-$U345),Y502*MIN($M345,($D345-$U345)-SUM($D533:X533)),0)</f>
        <v>0</v>
      </c>
      <c r="Z533" s="4">
        <f>IF(SUM($D533:Y533)&lt;($D345-$U345),Z502*MIN($M345,($D345-$U345)-SUM($D533:Y533)),0)</f>
        <v>0</v>
      </c>
      <c r="AA533" s="4">
        <f>IF(SUM($D533:Z533)&lt;($D345-$U345),AA502*MIN($M345,($D345-$U345)-SUM($D533:Z533)),0)</f>
        <v>0</v>
      </c>
      <c r="AB533" s="4">
        <f>IF(SUM($D533:AA533)&lt;($D345-$U345),AB502*MIN($M345,($D345-$U345)-SUM($D533:AA533)),0)</f>
        <v>0</v>
      </c>
    </row>
    <row r="534" spans="2:28" outlineLevel="1">
      <c r="B534" s="556"/>
      <c r="C534" s="4" t="str">
        <f t="shared" si="89"/>
        <v xml:space="preserve">1 Bed / 1 Bath </v>
      </c>
      <c r="E534" s="4">
        <f>IF(SUM($D534:D534)&lt;($D346-$U346),E503*MIN($M346,($D346-$U346)-SUM($D534:D534)),0)</f>
        <v>0</v>
      </c>
      <c r="F534" s="4">
        <f>IF(SUM($D534:E534)&lt;($D346-$U346),F503*MIN($M346,($D346-$U346)-SUM($D534:E534)),0)</f>
        <v>0</v>
      </c>
      <c r="G534" s="4">
        <f>IF(SUM($D534:F534)&lt;($D346-$U346),G503*MIN($M346,($D346-$U346)-SUM($D534:F534)),0)</f>
        <v>0</v>
      </c>
      <c r="H534" s="4">
        <f>IF(SUM($D534:G534)&lt;($D346-$U346),H503*MIN($M346,($D346-$U346)-SUM($D534:G534)),0)</f>
        <v>0</v>
      </c>
      <c r="I534" s="4">
        <f>IF(SUM($D534:H534)&lt;($D346-$U346),I503*MIN($M346,($D346-$U346)-SUM($D534:H534)),0)</f>
        <v>0</v>
      </c>
      <c r="J534" s="4">
        <f>IF(SUM($D534:I534)&lt;($D346-$U346),J503*MIN($M346,($D346-$U346)-SUM($D534:I534)),0)</f>
        <v>0</v>
      </c>
      <c r="K534" s="4">
        <f>IF(SUM($D534:J534)&lt;($D346-$U346),K503*MIN($M346,($D346-$U346)-SUM($D534:J534)),0)</f>
        <v>0</v>
      </c>
      <c r="L534" s="4">
        <f>IF(SUM($D534:K534)&lt;($D346-$U346),L503*MIN($M346,($D346-$U346)-SUM($D534:K534)),0)</f>
        <v>0</v>
      </c>
      <c r="M534" s="4">
        <f>IF(SUM($D534:L534)&lt;($D346-$U346),M503*MIN($M346,($D346-$U346)-SUM($D534:L534)),0)</f>
        <v>0</v>
      </c>
      <c r="N534" s="4">
        <f>IF(SUM($D534:M534)&lt;($D346-$U346),N503*MIN($M346,($D346-$U346)-SUM($D534:M534)),0)</f>
        <v>0</v>
      </c>
      <c r="O534" s="4">
        <f>IF(SUM($D534:N534)&lt;($D346-$U346),O503*MIN($M346,($D346-$U346)-SUM($D534:N534)),0)</f>
        <v>0</v>
      </c>
      <c r="P534" s="4">
        <f>IF(SUM($D534:O534)&lt;($D346-$U346),P503*MIN($M346,($D346-$U346)-SUM($D534:O534)),0)</f>
        <v>0</v>
      </c>
      <c r="Q534" s="4">
        <f>IF(SUM($D534:P534)&lt;($D346-$U346),Q503*MIN($M346,($D346-$U346)-SUM($D534:P534)),0)</f>
        <v>0</v>
      </c>
      <c r="R534" s="4">
        <f>IF(SUM($D534:Q534)&lt;($D346-$U346),R503*MIN($M346,($D346-$U346)-SUM($D534:Q534)),0)</f>
        <v>0</v>
      </c>
      <c r="S534" s="4">
        <f>IF(SUM($D534:R534)&lt;($D346-$U346),S503*MIN($M346,($D346-$U346)-SUM($D534:R534)),0)</f>
        <v>0</v>
      </c>
      <c r="T534" s="4">
        <f>IF(SUM($D534:S534)&lt;($D346-$U346),T503*MIN($M346,($D346-$U346)-SUM($D534:S534)),0)</f>
        <v>0</v>
      </c>
      <c r="U534" s="4">
        <f>IF(SUM($D534:T534)&lt;($D346-$U346),U503*MIN($M346,($D346-$U346)-SUM($D534:T534)),0)</f>
        <v>0</v>
      </c>
      <c r="V534" s="4">
        <f>IF(SUM($D534:U534)&lt;($D346-$U346),V503*MIN($M346,($D346-$U346)-SUM($D534:U534)),0)</f>
        <v>0</v>
      </c>
      <c r="W534" s="4">
        <f>IF(SUM($D534:V534)&lt;($D346-$U346),W503*MIN($M346,($D346-$U346)-SUM($D534:V534)),0)</f>
        <v>0</v>
      </c>
      <c r="X534" s="4">
        <f>IF(SUM($D534:W534)&lt;($D346-$U346),X503*MIN($M346,($D346-$U346)-SUM($D534:W534)),0)</f>
        <v>0</v>
      </c>
      <c r="Y534" s="4">
        <f>IF(SUM($D534:X534)&lt;($D346-$U346),Y503*MIN($M346,($D346-$U346)-SUM($D534:X534)),0)</f>
        <v>0</v>
      </c>
      <c r="Z534" s="4">
        <f>IF(SUM($D534:Y534)&lt;($D346-$U346),Z503*MIN($M346,($D346-$U346)-SUM($D534:Y534)),0)</f>
        <v>0</v>
      </c>
      <c r="AA534" s="4">
        <f>IF(SUM($D534:Z534)&lt;($D346-$U346),AA503*MIN($M346,($D346-$U346)-SUM($D534:Z534)),0)</f>
        <v>0</v>
      </c>
      <c r="AB534" s="4">
        <f>IF(SUM($D534:AA534)&lt;($D346-$U346),AB503*MIN($M346,($D346-$U346)-SUM($D534:AA534)),0)</f>
        <v>0</v>
      </c>
    </row>
    <row r="535" spans="2:28" outlineLevel="1">
      <c r="B535" s="556"/>
      <c r="C535" s="4" t="str">
        <f t="shared" si="89"/>
        <v xml:space="preserve">1 Bed / 1 Bath </v>
      </c>
      <c r="E535" s="4">
        <f>IF(SUM($D535:D535)&lt;($D347-$U347),E504*MIN($M347,($D347-$U347)-SUM($D535:D535)),0)</f>
        <v>0</v>
      </c>
      <c r="F535" s="4">
        <f>IF(SUM($D535:E535)&lt;($D347-$U347),F504*MIN($M347,($D347-$U347)-SUM($D535:E535)),0)</f>
        <v>0</v>
      </c>
      <c r="G535" s="4">
        <f>IF(SUM($D535:F535)&lt;($D347-$U347),G504*MIN($M347,($D347-$U347)-SUM($D535:F535)),0)</f>
        <v>0</v>
      </c>
      <c r="H535" s="4">
        <f>IF(SUM($D535:G535)&lt;($D347-$U347),H504*MIN($M347,($D347-$U347)-SUM($D535:G535)),0)</f>
        <v>0</v>
      </c>
      <c r="I535" s="4">
        <f>IF(SUM($D535:H535)&lt;($D347-$U347),I504*MIN($M347,($D347-$U347)-SUM($D535:H535)),0)</f>
        <v>0</v>
      </c>
      <c r="J535" s="4">
        <f>IF(SUM($D535:I535)&lt;($D347-$U347),J504*MIN($M347,($D347-$U347)-SUM($D535:I535)),0)</f>
        <v>0</v>
      </c>
      <c r="K535" s="4">
        <f>IF(SUM($D535:J535)&lt;($D347-$U347),K504*MIN($M347,($D347-$U347)-SUM($D535:J535)),0)</f>
        <v>0</v>
      </c>
      <c r="L535" s="4">
        <f>IF(SUM($D535:K535)&lt;($D347-$U347),L504*MIN($M347,($D347-$U347)-SUM($D535:K535)),0)</f>
        <v>0</v>
      </c>
      <c r="M535" s="4">
        <f>IF(SUM($D535:L535)&lt;($D347-$U347),M504*MIN($M347,($D347-$U347)-SUM($D535:L535)),0)</f>
        <v>0</v>
      </c>
      <c r="N535" s="4">
        <f>IF(SUM($D535:M535)&lt;($D347-$U347),N504*MIN($M347,($D347-$U347)-SUM($D535:M535)),0)</f>
        <v>0</v>
      </c>
      <c r="O535" s="4">
        <f>IF(SUM($D535:N535)&lt;($D347-$U347),O504*MIN($M347,($D347-$U347)-SUM($D535:N535)),0)</f>
        <v>0</v>
      </c>
      <c r="P535" s="4">
        <f>IF(SUM($D535:O535)&lt;($D347-$U347),P504*MIN($M347,($D347-$U347)-SUM($D535:O535)),0)</f>
        <v>26</v>
      </c>
      <c r="Q535" s="4">
        <f>IF(SUM($D535:P535)&lt;($D347-$U347),Q504*MIN($M347,($D347-$U347)-SUM($D535:P535)),0)</f>
        <v>0</v>
      </c>
      <c r="R535" s="4">
        <f>IF(SUM($D535:Q535)&lt;($D347-$U347),R504*MIN($M347,($D347-$U347)-SUM($D535:Q535)),0)</f>
        <v>0</v>
      </c>
      <c r="S535" s="4">
        <f>IF(SUM($D535:R535)&lt;($D347-$U347),S504*MIN($M347,($D347-$U347)-SUM($D535:R535)),0)</f>
        <v>0</v>
      </c>
      <c r="T535" s="4">
        <f>IF(SUM($D535:S535)&lt;($D347-$U347),T504*MIN($M347,($D347-$U347)-SUM($D535:S535)),0)</f>
        <v>0</v>
      </c>
      <c r="U535" s="4">
        <f>IF(SUM($D535:T535)&lt;($D347-$U347),U504*MIN($M347,($D347-$U347)-SUM($D535:T535)),0)</f>
        <v>0</v>
      </c>
      <c r="V535" s="4">
        <f>IF(SUM($D535:U535)&lt;($D347-$U347),V504*MIN($M347,($D347-$U347)-SUM($D535:U535)),0)</f>
        <v>0</v>
      </c>
      <c r="W535" s="4">
        <f>IF(SUM($D535:V535)&lt;($D347-$U347),W504*MIN($M347,($D347-$U347)-SUM($D535:V535)),0)</f>
        <v>0</v>
      </c>
      <c r="X535" s="4">
        <f>IF(SUM($D535:W535)&lt;($D347-$U347),X504*MIN($M347,($D347-$U347)-SUM($D535:W535)),0)</f>
        <v>0</v>
      </c>
      <c r="Y535" s="4">
        <f>IF(SUM($D535:X535)&lt;($D347-$U347),Y504*MIN($M347,($D347-$U347)-SUM($D535:X535)),0)</f>
        <v>0</v>
      </c>
      <c r="Z535" s="4">
        <f>IF(SUM($D535:Y535)&lt;($D347-$U347),Z504*MIN($M347,($D347-$U347)-SUM($D535:Y535)),0)</f>
        <v>0</v>
      </c>
      <c r="AA535" s="4">
        <f>IF(SUM($D535:Z535)&lt;($D347-$U347),AA504*MIN($M347,($D347-$U347)-SUM($D535:Z535)),0)</f>
        <v>0</v>
      </c>
      <c r="AB535" s="4">
        <f>IF(SUM($D535:AA535)&lt;($D347-$U347),AB504*MIN($M347,($D347-$U347)-SUM($D535:AA535)),0)</f>
        <v>0</v>
      </c>
    </row>
    <row r="536" spans="2:28" outlineLevel="1">
      <c r="B536" s="556"/>
      <c r="C536" s="10" t="str">
        <f t="shared" si="89"/>
        <v xml:space="preserve">2 Bed / 1 Bath </v>
      </c>
      <c r="D536" s="10"/>
      <c r="E536" s="4">
        <f>IF(SUM($D536:D536)&lt;($D348-$U348),E505*MIN($M348,($D348-$U348)-SUM($D536:D536)),0)</f>
        <v>0</v>
      </c>
      <c r="F536" s="4">
        <f>IF(SUM($D536:E536)&lt;($D348-$U348),F505*MIN($M348,($D348-$U348)-SUM($D536:E536)),0)</f>
        <v>0</v>
      </c>
      <c r="G536" s="4">
        <f>IF(SUM($D536:F536)&lt;($D348-$U348),G505*MIN($M348,($D348-$U348)-SUM($D536:F536)),0)</f>
        <v>0</v>
      </c>
      <c r="H536" s="4">
        <f>IF(SUM($D536:G536)&lt;($D348-$U348),H505*MIN($M348,($D348-$U348)-SUM($D536:G536)),0)</f>
        <v>0</v>
      </c>
      <c r="I536" s="4">
        <f>IF(SUM($D536:H536)&lt;($D348-$U348),I505*MIN($M348,($D348-$U348)-SUM($D536:H536)),0)</f>
        <v>0</v>
      </c>
      <c r="J536" s="4">
        <f>IF(SUM($D536:I536)&lt;($D348-$U348),J505*MIN($M348,($D348-$U348)-SUM($D536:I536)),0)</f>
        <v>0</v>
      </c>
      <c r="K536" s="4">
        <f>IF(SUM($D536:J536)&lt;($D348-$U348),K505*MIN($M348,($D348-$U348)-SUM($D536:J536)),0)</f>
        <v>0</v>
      </c>
      <c r="L536" s="4">
        <f>IF(SUM($D536:K536)&lt;($D348-$U348),L505*MIN($M348,($D348-$U348)-SUM($D536:K536)),0)</f>
        <v>0</v>
      </c>
      <c r="M536" s="4">
        <f>IF(SUM($D536:L536)&lt;($D348-$U348),M505*MIN($M348,($D348-$U348)-SUM($D536:L536)),0)</f>
        <v>0</v>
      </c>
      <c r="N536" s="4">
        <f>IF(SUM($D536:M536)&lt;($D348-$U348),N505*MIN($M348,($D348-$U348)-SUM($D536:M536)),0)</f>
        <v>0</v>
      </c>
      <c r="O536" s="4">
        <f>IF(SUM($D536:N536)&lt;($D348-$U348),O505*MIN($M348,($D348-$U348)-SUM($D536:N536)),0)</f>
        <v>0</v>
      </c>
      <c r="P536" s="4">
        <f>IF(SUM($D536:O536)&lt;($D348-$U348),P505*MIN($M348,($D348-$U348)-SUM($D536:O536)),0)</f>
        <v>0</v>
      </c>
      <c r="Q536" s="4">
        <f>IF(SUM($D536:P536)&lt;($D348-$U348),Q505*MIN($M348,($D348-$U348)-SUM($D536:P536)),0)</f>
        <v>0</v>
      </c>
      <c r="R536" s="4">
        <f>IF(SUM($D536:Q536)&lt;($D348-$U348),R505*MIN($M348,($D348-$U348)-SUM($D536:Q536)),0)</f>
        <v>0</v>
      </c>
      <c r="S536" s="4">
        <f>IF(SUM($D536:R536)&lt;($D348-$U348),S505*MIN($M348,($D348-$U348)-SUM($D536:R536)),0)</f>
        <v>0</v>
      </c>
      <c r="T536" s="4">
        <f>IF(SUM($D536:S536)&lt;($D348-$U348),T505*MIN($M348,($D348-$U348)-SUM($D536:S536)),0)</f>
        <v>0</v>
      </c>
      <c r="U536" s="4">
        <f>IF(SUM($D536:T536)&lt;($D348-$U348),U505*MIN($M348,($D348-$U348)-SUM($D536:T536)),0)</f>
        <v>0</v>
      </c>
      <c r="V536" s="4">
        <f>IF(SUM($D536:U536)&lt;($D348-$U348),V505*MIN($M348,($D348-$U348)-SUM($D536:U536)),0)</f>
        <v>0</v>
      </c>
      <c r="W536" s="4">
        <f>IF(SUM($D536:V536)&lt;($D348-$U348),W505*MIN($M348,($D348-$U348)-SUM($D536:V536)),0)</f>
        <v>0</v>
      </c>
      <c r="X536" s="4">
        <f>IF(SUM($D536:W536)&lt;($D348-$U348),X505*MIN($M348,($D348-$U348)-SUM($D536:W536)),0)</f>
        <v>0</v>
      </c>
      <c r="Y536" s="4">
        <f>IF(SUM($D536:X536)&lt;($D348-$U348),Y505*MIN($M348,($D348-$U348)-SUM($D536:X536)),0)</f>
        <v>0</v>
      </c>
      <c r="Z536" s="4">
        <f>IF(SUM($D536:Y536)&lt;($D348-$U348),Z505*MIN($M348,($D348-$U348)-SUM($D536:Y536)),0)</f>
        <v>0</v>
      </c>
      <c r="AA536" s="4">
        <f>IF(SUM($D536:Z536)&lt;($D348-$U348),AA505*MIN($M348,($D348-$U348)-SUM($D536:Z536)),0)</f>
        <v>0</v>
      </c>
      <c r="AB536" s="4">
        <f>IF(SUM($D536:AA536)&lt;($D348-$U348),AB505*MIN($M348,($D348-$U348)-SUM($D536:AA536)),0)</f>
        <v>0</v>
      </c>
    </row>
    <row r="537" spans="2:28" outlineLevel="1">
      <c r="B537" s="556"/>
      <c r="C537" s="10" t="str">
        <f t="shared" si="89"/>
        <v xml:space="preserve">2 Bed / 1 Bath </v>
      </c>
      <c r="D537" s="10"/>
      <c r="E537" s="4">
        <f>IF(SUM($D537:D537)&lt;($D349-$U349),E506*MIN($M349,($D349-$U349)-SUM($D537:D537)),0)</f>
        <v>0</v>
      </c>
      <c r="F537" s="4">
        <f>IF(SUM($D537:E537)&lt;($D349-$U349),F506*MIN($M349,($D349-$U349)-SUM($D537:E537)),0)</f>
        <v>0</v>
      </c>
      <c r="G537" s="4">
        <f>IF(SUM($D537:F537)&lt;($D349-$U349),G506*MIN($M349,($D349-$U349)-SUM($D537:F537)),0)</f>
        <v>0</v>
      </c>
      <c r="H537" s="4">
        <f>IF(SUM($D537:G537)&lt;($D349-$U349),H506*MIN($M349,($D349-$U349)-SUM($D537:G537)),0)</f>
        <v>0</v>
      </c>
      <c r="I537" s="4">
        <f>IF(SUM($D537:H537)&lt;($D349-$U349),I506*MIN($M349,($D349-$U349)-SUM($D537:H537)),0)</f>
        <v>0</v>
      </c>
      <c r="J537" s="4">
        <f>IF(SUM($D537:I537)&lt;($D349-$U349),J506*MIN($M349,($D349-$U349)-SUM($D537:I537)),0)</f>
        <v>0</v>
      </c>
      <c r="K537" s="4">
        <f>IF(SUM($D537:J537)&lt;($D349-$U349),K506*MIN($M349,($D349-$U349)-SUM($D537:J537)),0)</f>
        <v>0</v>
      </c>
      <c r="L537" s="4">
        <f>IF(SUM($D537:K537)&lt;($D349-$U349),L506*MIN($M349,($D349-$U349)-SUM($D537:K537)),0)</f>
        <v>0</v>
      </c>
      <c r="M537" s="4">
        <f>IF(SUM($D537:L537)&lt;($D349-$U349),M506*MIN($M349,($D349-$U349)-SUM($D537:L537)),0)</f>
        <v>0</v>
      </c>
      <c r="N537" s="4">
        <f>IF(SUM($D537:M537)&lt;($D349-$U349),N506*MIN($M349,($D349-$U349)-SUM($D537:M537)),0)</f>
        <v>0</v>
      </c>
      <c r="O537" s="4">
        <f>IF(SUM($D537:N537)&lt;($D349-$U349),O506*MIN($M349,($D349-$U349)-SUM($D537:N537)),0)</f>
        <v>0</v>
      </c>
      <c r="P537" s="4">
        <f>IF(SUM($D537:O537)&lt;($D349-$U349),P506*MIN($M349,($D349-$U349)-SUM($D537:O537)),0)</f>
        <v>0</v>
      </c>
      <c r="Q537" s="4">
        <f>IF(SUM($D537:P537)&lt;($D349-$U349),Q506*MIN($M349,($D349-$U349)-SUM($D537:P537)),0)</f>
        <v>0</v>
      </c>
      <c r="R537" s="4">
        <f>IF(SUM($D537:Q537)&lt;($D349-$U349),R506*MIN($M349,($D349-$U349)-SUM($D537:Q537)),0)</f>
        <v>0</v>
      </c>
      <c r="S537" s="4">
        <f>IF(SUM($D537:R537)&lt;($D349-$U349),S506*MIN($M349,($D349-$U349)-SUM($D537:R537)),0)</f>
        <v>0</v>
      </c>
      <c r="T537" s="4">
        <f>IF(SUM($D537:S537)&lt;($D349-$U349),T506*MIN($M349,($D349-$U349)-SUM($D537:S537)),0)</f>
        <v>0</v>
      </c>
      <c r="U537" s="4">
        <f>IF(SUM($D537:T537)&lt;($D349-$U349),U506*MIN($M349,($D349-$U349)-SUM($D537:T537)),0)</f>
        <v>0</v>
      </c>
      <c r="V537" s="4">
        <f>IF(SUM($D537:U537)&lt;($D349-$U349),V506*MIN($M349,($D349-$U349)-SUM($D537:U537)),0)</f>
        <v>0</v>
      </c>
      <c r="W537" s="4">
        <f>IF(SUM($D537:V537)&lt;($D349-$U349),W506*MIN($M349,($D349-$U349)-SUM($D537:V537)),0)</f>
        <v>0</v>
      </c>
      <c r="X537" s="4">
        <f>IF(SUM($D537:W537)&lt;($D349-$U349),X506*MIN($M349,($D349-$U349)-SUM($D537:W537)),0)</f>
        <v>0</v>
      </c>
      <c r="Y537" s="4">
        <f>IF(SUM($D537:X537)&lt;($D349-$U349),Y506*MIN($M349,($D349-$U349)-SUM($D537:X537)),0)</f>
        <v>0</v>
      </c>
      <c r="Z537" s="4">
        <f>IF(SUM($D537:Y537)&lt;($D349-$U349),Z506*MIN($M349,($D349-$U349)-SUM($D537:Y537)),0)</f>
        <v>0</v>
      </c>
      <c r="AA537" s="4">
        <f>IF(SUM($D537:Z537)&lt;($D349-$U349),AA506*MIN($M349,($D349-$U349)-SUM($D537:Z537)),0)</f>
        <v>0</v>
      </c>
      <c r="AB537" s="4">
        <f>IF(SUM($D537:AA537)&lt;($D349-$U349),AB506*MIN($M349,($D349-$U349)-SUM($D537:AA537)),0)</f>
        <v>0</v>
      </c>
    </row>
    <row r="538" spans="2:28" outlineLevel="1">
      <c r="B538" s="556"/>
      <c r="C538" s="10" t="str">
        <f t="shared" si="89"/>
        <v xml:space="preserve">2 Bed / 1 Bath </v>
      </c>
      <c r="D538" s="10"/>
      <c r="E538" s="4">
        <f>IF(SUM($D538:D538)&lt;($D350-$U350),E507*MIN($M350,($D350-$U350)-SUM($D538:D538)),0)</f>
        <v>0</v>
      </c>
      <c r="F538" s="4">
        <f>IF(SUM($D538:E538)&lt;($D350-$U350),F507*MIN($M350,($D350-$U350)-SUM($D538:E538)),0)</f>
        <v>0</v>
      </c>
      <c r="G538" s="4">
        <f>IF(SUM($D538:F538)&lt;($D350-$U350),G507*MIN($M350,($D350-$U350)-SUM($D538:F538)),0)</f>
        <v>0</v>
      </c>
      <c r="H538" s="4">
        <f>IF(SUM($D538:G538)&lt;($D350-$U350),H507*MIN($M350,($D350-$U350)-SUM($D538:G538)),0)</f>
        <v>0</v>
      </c>
      <c r="I538" s="4">
        <f>IF(SUM($D538:H538)&lt;($D350-$U350),I507*MIN($M350,($D350-$U350)-SUM($D538:H538)),0)</f>
        <v>0</v>
      </c>
      <c r="J538" s="4">
        <f>IF(SUM($D538:I538)&lt;($D350-$U350),J507*MIN($M350,($D350-$U350)-SUM($D538:I538)),0)</f>
        <v>0</v>
      </c>
      <c r="K538" s="4">
        <f>IF(SUM($D538:J538)&lt;($D350-$U350),K507*MIN($M350,($D350-$U350)-SUM($D538:J538)),0)</f>
        <v>0</v>
      </c>
      <c r="L538" s="4">
        <f>IF(SUM($D538:K538)&lt;($D350-$U350),L507*MIN($M350,($D350-$U350)-SUM($D538:K538)),0)</f>
        <v>0</v>
      </c>
      <c r="M538" s="4">
        <f>IF(SUM($D538:L538)&lt;($D350-$U350),M507*MIN($M350,($D350-$U350)-SUM($D538:L538)),0)</f>
        <v>0</v>
      </c>
      <c r="N538" s="4">
        <f>IF(SUM($D538:M538)&lt;($D350-$U350),N507*MIN($M350,($D350-$U350)-SUM($D538:M538)),0)</f>
        <v>0</v>
      </c>
      <c r="O538" s="4">
        <f>IF(SUM($D538:N538)&lt;($D350-$U350),O507*MIN($M350,($D350-$U350)-SUM($D538:N538)),0)</f>
        <v>0</v>
      </c>
      <c r="P538" s="4">
        <f>IF(SUM($D538:O538)&lt;($D350-$U350),P507*MIN($M350,($D350-$U350)-SUM($D538:O538)),0)</f>
        <v>0</v>
      </c>
      <c r="Q538" s="4">
        <f>IF(SUM($D538:P538)&lt;($D350-$U350),Q507*MIN($M350,($D350-$U350)-SUM($D538:P538)),0)</f>
        <v>0</v>
      </c>
      <c r="R538" s="4">
        <f>IF(SUM($D538:Q538)&lt;($D350-$U350),R507*MIN($M350,($D350-$U350)-SUM($D538:Q538)),0)</f>
        <v>0</v>
      </c>
      <c r="S538" s="4">
        <f>IF(SUM($D538:R538)&lt;($D350-$U350),S507*MIN($M350,($D350-$U350)-SUM($D538:R538)),0)</f>
        <v>0</v>
      </c>
      <c r="T538" s="4">
        <f>IF(SUM($D538:S538)&lt;($D350-$U350),T507*MIN($M350,($D350-$U350)-SUM($D538:S538)),0)</f>
        <v>0</v>
      </c>
      <c r="U538" s="4">
        <f>IF(SUM($D538:T538)&lt;($D350-$U350),U507*MIN($M350,($D350-$U350)-SUM($D538:T538)),0)</f>
        <v>0</v>
      </c>
      <c r="V538" s="4">
        <f>IF(SUM($D538:U538)&lt;($D350-$U350),V507*MIN($M350,($D350-$U350)-SUM($D538:U538)),0)</f>
        <v>0</v>
      </c>
      <c r="W538" s="4">
        <f>IF(SUM($D538:V538)&lt;($D350-$U350),W507*MIN($M350,($D350-$U350)-SUM($D538:V538)),0)</f>
        <v>0</v>
      </c>
      <c r="X538" s="4">
        <f>IF(SUM($D538:W538)&lt;($D350-$U350),X507*MIN($M350,($D350-$U350)-SUM($D538:W538)),0)</f>
        <v>0</v>
      </c>
      <c r="Y538" s="4">
        <f>IF(SUM($D538:X538)&lt;($D350-$U350),Y507*MIN($M350,($D350-$U350)-SUM($D538:X538)),0)</f>
        <v>0</v>
      </c>
      <c r="Z538" s="4">
        <f>IF(SUM($D538:Y538)&lt;($D350-$U350),Z507*MIN($M350,($D350-$U350)-SUM($D538:Y538)),0)</f>
        <v>0</v>
      </c>
      <c r="AA538" s="4">
        <f>IF(SUM($D538:Z538)&lt;($D350-$U350),AA507*MIN($M350,($D350-$U350)-SUM($D538:Z538)),0)</f>
        <v>0</v>
      </c>
      <c r="AB538" s="4">
        <f>IF(SUM($D538:AA538)&lt;($D350-$U350),AB507*MIN($M350,($D350-$U350)-SUM($D538:AA538)),0)</f>
        <v>0</v>
      </c>
    </row>
    <row r="539" spans="2:28" outlineLevel="1">
      <c r="B539" s="556"/>
      <c r="C539" s="10" t="str">
        <f t="shared" si="89"/>
        <v xml:space="preserve">2 Bed / 2 Bath </v>
      </c>
      <c r="D539" s="10"/>
      <c r="E539" s="4">
        <f>IF(SUM($D539:D539)&lt;($D351-$U351),E508*MIN($M351,($D351-$U351)-SUM($D539:D539)),0)</f>
        <v>0</v>
      </c>
      <c r="F539" s="4">
        <f>IF(SUM($D539:E539)&lt;($D351-$U351),F508*MIN($M351,($D351-$U351)-SUM($D539:E539)),0)</f>
        <v>0</v>
      </c>
      <c r="G539" s="4">
        <f>IF(SUM($D539:F539)&lt;($D351-$U351),G508*MIN($M351,($D351-$U351)-SUM($D539:F539)),0)</f>
        <v>0</v>
      </c>
      <c r="H539" s="4">
        <f>IF(SUM($D539:G539)&lt;($D351-$U351),H508*MIN($M351,($D351-$U351)-SUM($D539:G539)),0)</f>
        <v>0</v>
      </c>
      <c r="I539" s="4">
        <f>IF(SUM($D539:H539)&lt;($D351-$U351),I508*MIN($M351,($D351-$U351)-SUM($D539:H539)),0)</f>
        <v>0</v>
      </c>
      <c r="J539" s="4">
        <f>IF(SUM($D539:I539)&lt;($D351-$U351),J508*MIN($M351,($D351-$U351)-SUM($D539:I539)),0)</f>
        <v>0</v>
      </c>
      <c r="K539" s="4">
        <f>IF(SUM($D539:J539)&lt;($D351-$U351),K508*MIN($M351,($D351-$U351)-SUM($D539:J539)),0)</f>
        <v>0</v>
      </c>
      <c r="L539" s="4">
        <f>IF(SUM($D539:K539)&lt;($D351-$U351),L508*MIN($M351,($D351-$U351)-SUM($D539:K539)),0)</f>
        <v>0</v>
      </c>
      <c r="M539" s="4">
        <f>IF(SUM($D539:L539)&lt;($D351-$U351),M508*MIN($M351,($D351-$U351)-SUM($D539:L539)),0)</f>
        <v>0</v>
      </c>
      <c r="N539" s="4">
        <f>IF(SUM($D539:M539)&lt;($D351-$U351),N508*MIN($M351,($D351-$U351)-SUM($D539:M539)),0)</f>
        <v>0</v>
      </c>
      <c r="O539" s="4">
        <f>IF(SUM($D539:N539)&lt;($D351-$U351),O508*MIN($M351,($D351-$U351)-SUM($D539:N539)),0)</f>
        <v>0</v>
      </c>
      <c r="P539" s="4">
        <f>IF(SUM($D539:O539)&lt;($D351-$U351),P508*MIN($M351,($D351-$U351)-SUM($D539:O539)),0)</f>
        <v>0</v>
      </c>
      <c r="Q539" s="4">
        <f>IF(SUM($D539:P539)&lt;($D351-$U351),Q508*MIN($M351,($D351-$U351)-SUM($D539:P539)),0)</f>
        <v>0</v>
      </c>
      <c r="R539" s="4">
        <f>IF(SUM($D539:Q539)&lt;($D351-$U351),R508*MIN($M351,($D351-$U351)-SUM($D539:Q539)),0)</f>
        <v>0</v>
      </c>
      <c r="S539" s="4">
        <f>IF(SUM($D539:R539)&lt;($D351-$U351),S508*MIN($M351,($D351-$U351)-SUM($D539:R539)),0)</f>
        <v>0</v>
      </c>
      <c r="T539" s="4">
        <f>IF(SUM($D539:S539)&lt;($D351-$U351),T508*MIN($M351,($D351-$U351)-SUM($D539:S539)),0)</f>
        <v>0</v>
      </c>
      <c r="U539" s="4">
        <f>IF(SUM($D539:T539)&lt;($D351-$U351),U508*MIN($M351,($D351-$U351)-SUM($D539:T539)),0)</f>
        <v>0</v>
      </c>
      <c r="V539" s="4">
        <f>IF(SUM($D539:U539)&lt;($D351-$U351),V508*MIN($M351,($D351-$U351)-SUM($D539:U539)),0)</f>
        <v>0</v>
      </c>
      <c r="W539" s="4">
        <f>IF(SUM($D539:V539)&lt;($D351-$U351),W508*MIN($M351,($D351-$U351)-SUM($D539:V539)),0)</f>
        <v>0</v>
      </c>
      <c r="X539" s="4">
        <f>IF(SUM($D539:W539)&lt;($D351-$U351),X508*MIN($M351,($D351-$U351)-SUM($D539:W539)),0)</f>
        <v>0</v>
      </c>
      <c r="Y539" s="4">
        <f>IF(SUM($D539:X539)&lt;($D351-$U351),Y508*MIN($M351,($D351-$U351)-SUM($D539:X539)),0)</f>
        <v>0</v>
      </c>
      <c r="Z539" s="4">
        <f>IF(SUM($D539:Y539)&lt;($D351-$U351),Z508*MIN($M351,($D351-$U351)-SUM($D539:Y539)),0)</f>
        <v>0</v>
      </c>
      <c r="AA539" s="4">
        <f>IF(SUM($D539:Z539)&lt;($D351-$U351),AA508*MIN($M351,($D351-$U351)-SUM($D539:Z539)),0)</f>
        <v>0</v>
      </c>
      <c r="AB539" s="4">
        <f>IF(SUM($D539:AA539)&lt;($D351-$U351),AB508*MIN($M351,($D351-$U351)-SUM($D539:AA539)),0)</f>
        <v>0</v>
      </c>
    </row>
    <row r="540" spans="2:28" outlineLevel="1">
      <c r="B540" s="556"/>
      <c r="C540" s="10" t="str">
        <f t="shared" si="89"/>
        <v>2 Bed / 1 Bath + Den</v>
      </c>
      <c r="D540" s="10"/>
      <c r="E540" s="4">
        <f>IF(SUM($D540:D540)&lt;($D352-$U352),E509*MIN($M352,($D352-$U352)-SUM($D540:D540)),0)</f>
        <v>0</v>
      </c>
      <c r="F540" s="4">
        <f>IF(SUM($D540:E540)&lt;($D352-$U352),F509*MIN($M352,($D352-$U352)-SUM($D540:E540)),0)</f>
        <v>0</v>
      </c>
      <c r="G540" s="4">
        <f>IF(SUM($D540:F540)&lt;($D352-$U352),G509*MIN($M352,($D352-$U352)-SUM($D540:F540)),0)</f>
        <v>0</v>
      </c>
      <c r="H540" s="4">
        <f>IF(SUM($D540:G540)&lt;($D352-$U352),H509*MIN($M352,($D352-$U352)-SUM($D540:G540)),0)</f>
        <v>0</v>
      </c>
      <c r="I540" s="4">
        <f>IF(SUM($D540:H540)&lt;($D352-$U352),I509*MIN($M352,($D352-$U352)-SUM($D540:H540)),0)</f>
        <v>0</v>
      </c>
      <c r="J540" s="4">
        <f>IF(SUM($D540:I540)&lt;($D352-$U352),J509*MIN($M352,($D352-$U352)-SUM($D540:I540)),0)</f>
        <v>0</v>
      </c>
      <c r="K540" s="4">
        <f>IF(SUM($D540:J540)&lt;($D352-$U352),K509*MIN($M352,($D352-$U352)-SUM($D540:J540)),0)</f>
        <v>0</v>
      </c>
      <c r="L540" s="4">
        <f>IF(SUM($D540:K540)&lt;($D352-$U352),L509*MIN($M352,($D352-$U352)-SUM($D540:K540)),0)</f>
        <v>0</v>
      </c>
      <c r="M540" s="4">
        <f>IF(SUM($D540:L540)&lt;($D352-$U352),M509*MIN($M352,($D352-$U352)-SUM($D540:L540)),0)</f>
        <v>0</v>
      </c>
      <c r="N540" s="4">
        <f>IF(SUM($D540:M540)&lt;($D352-$U352),N509*MIN($M352,($D352-$U352)-SUM($D540:M540)),0)</f>
        <v>0</v>
      </c>
      <c r="O540" s="4">
        <f>IF(SUM($D540:N540)&lt;($D352-$U352),O509*MIN($M352,($D352-$U352)-SUM($D540:N540)),0)</f>
        <v>0</v>
      </c>
      <c r="P540" s="4">
        <f>IF(SUM($D540:O540)&lt;($D352-$U352),P509*MIN($M352,($D352-$U352)-SUM($D540:O540)),0)</f>
        <v>0</v>
      </c>
      <c r="Q540" s="4">
        <f>IF(SUM($D540:P540)&lt;($D352-$U352),Q509*MIN($M352,($D352-$U352)-SUM($D540:P540)),0)</f>
        <v>0</v>
      </c>
      <c r="R540" s="4">
        <f>IF(SUM($D540:Q540)&lt;($D352-$U352),R509*MIN($M352,($D352-$U352)-SUM($D540:Q540)),0)</f>
        <v>0</v>
      </c>
      <c r="S540" s="4">
        <f>IF(SUM($D540:R540)&lt;($D352-$U352),S509*MIN($M352,($D352-$U352)-SUM($D540:R540)),0)</f>
        <v>0</v>
      </c>
      <c r="T540" s="4">
        <f>IF(SUM($D540:S540)&lt;($D352-$U352),T509*MIN($M352,($D352-$U352)-SUM($D540:S540)),0)</f>
        <v>0</v>
      </c>
      <c r="U540" s="4">
        <f>IF(SUM($D540:T540)&lt;($D352-$U352),U509*MIN($M352,($D352-$U352)-SUM($D540:T540)),0)</f>
        <v>0</v>
      </c>
      <c r="V540" s="4">
        <f>IF(SUM($D540:U540)&lt;($D352-$U352),V509*MIN($M352,($D352-$U352)-SUM($D540:U540)),0)</f>
        <v>0</v>
      </c>
      <c r="W540" s="4">
        <f>IF(SUM($D540:V540)&lt;($D352-$U352),W509*MIN($M352,($D352-$U352)-SUM($D540:V540)),0)</f>
        <v>0</v>
      </c>
      <c r="X540" s="4">
        <f>IF(SUM($D540:W540)&lt;($D352-$U352),X509*MIN($M352,($D352-$U352)-SUM($D540:W540)),0)</f>
        <v>0</v>
      </c>
      <c r="Y540" s="4">
        <f>IF(SUM($D540:X540)&lt;($D352-$U352),Y509*MIN($M352,($D352-$U352)-SUM($D540:X540)),0)</f>
        <v>0</v>
      </c>
      <c r="Z540" s="4">
        <f>IF(SUM($D540:Y540)&lt;($D352-$U352),Z509*MIN($M352,($D352-$U352)-SUM($D540:Y540)),0)</f>
        <v>0</v>
      </c>
      <c r="AA540" s="4">
        <f>IF(SUM($D540:Z540)&lt;($D352-$U352),AA509*MIN($M352,($D352-$U352)-SUM($D540:Z540)),0)</f>
        <v>0</v>
      </c>
      <c r="AB540" s="4">
        <f>IF(SUM($D540:AA540)&lt;($D352-$U352),AB509*MIN($M352,($D352-$U352)-SUM($D540:AA540)),0)</f>
        <v>0</v>
      </c>
    </row>
    <row r="541" spans="2:28" outlineLevel="1">
      <c r="B541" s="556"/>
      <c r="C541" s="10" t="str">
        <f t="shared" si="89"/>
        <v xml:space="preserve">2 Bed / 2 Bath </v>
      </c>
      <c r="D541" s="10"/>
      <c r="E541" s="4">
        <f>IF(SUM($D541:D541)&lt;($D353-$U353),E510*MIN($M353,($D353-$U353)-SUM($D541:D541)),0)</f>
        <v>0</v>
      </c>
      <c r="F541" s="4">
        <f>IF(SUM($D541:E541)&lt;($D353-$U353),F510*MIN($M353,($D353-$U353)-SUM($D541:E541)),0)</f>
        <v>0</v>
      </c>
      <c r="G541" s="4">
        <f>IF(SUM($D541:F541)&lt;($D353-$U353),G510*MIN($M353,($D353-$U353)-SUM($D541:F541)),0)</f>
        <v>0</v>
      </c>
      <c r="H541" s="4">
        <f>IF(SUM($D541:G541)&lt;($D353-$U353),H510*MIN($M353,($D353-$U353)-SUM($D541:G541)),0)</f>
        <v>0</v>
      </c>
      <c r="I541" s="4">
        <f>IF(SUM($D541:H541)&lt;($D353-$U353),I510*MIN($M353,($D353-$U353)-SUM($D541:H541)),0)</f>
        <v>0</v>
      </c>
      <c r="J541" s="4">
        <f>IF(SUM($D541:I541)&lt;($D353-$U353),J510*MIN($M353,($D353-$U353)-SUM($D541:I541)),0)</f>
        <v>0</v>
      </c>
      <c r="K541" s="4">
        <f>IF(SUM($D541:J541)&lt;($D353-$U353),K510*MIN($M353,($D353-$U353)-SUM($D541:J541)),0)</f>
        <v>0</v>
      </c>
      <c r="L541" s="4">
        <f>IF(SUM($D541:K541)&lt;($D353-$U353),L510*MIN($M353,($D353-$U353)-SUM($D541:K541)),0)</f>
        <v>0</v>
      </c>
      <c r="M541" s="4">
        <f>IF(SUM($D541:L541)&lt;($D353-$U353),M510*MIN($M353,($D353-$U353)-SUM($D541:L541)),0)</f>
        <v>0</v>
      </c>
      <c r="N541" s="4">
        <f>IF(SUM($D541:M541)&lt;($D353-$U353),N510*MIN($M353,($D353-$U353)-SUM($D541:M541)),0)</f>
        <v>0</v>
      </c>
      <c r="O541" s="4">
        <f>IF(SUM($D541:N541)&lt;($D353-$U353),O510*MIN($M353,($D353-$U353)-SUM($D541:N541)),0)</f>
        <v>0</v>
      </c>
      <c r="P541" s="4">
        <f>IF(SUM($D541:O541)&lt;($D353-$U353),P510*MIN($M353,($D353-$U353)-SUM($D541:O541)),0)</f>
        <v>0</v>
      </c>
      <c r="Q541" s="4">
        <f>IF(SUM($D541:P541)&lt;($D353-$U353),Q510*MIN($M353,($D353-$U353)-SUM($D541:P541)),0)</f>
        <v>0</v>
      </c>
      <c r="R541" s="4">
        <f>IF(SUM($D541:Q541)&lt;($D353-$U353),R510*MIN($M353,($D353-$U353)-SUM($D541:Q541)),0)</f>
        <v>0</v>
      </c>
      <c r="S541" s="4">
        <f>IF(SUM($D541:R541)&lt;($D353-$U353),S510*MIN($M353,($D353-$U353)-SUM($D541:R541)),0)</f>
        <v>0</v>
      </c>
      <c r="T541" s="4">
        <f>IF(SUM($D541:S541)&lt;($D353-$U353),T510*MIN($M353,($D353-$U353)-SUM($D541:S541)),0)</f>
        <v>0</v>
      </c>
      <c r="U541" s="4">
        <f>IF(SUM($D541:T541)&lt;($D353-$U353),U510*MIN($M353,($D353-$U353)-SUM($D541:T541)),0)</f>
        <v>0</v>
      </c>
      <c r="V541" s="4">
        <f>IF(SUM($D541:U541)&lt;($D353-$U353),V510*MIN($M353,($D353-$U353)-SUM($D541:U541)),0)</f>
        <v>0</v>
      </c>
      <c r="W541" s="4">
        <f>IF(SUM($D541:V541)&lt;($D353-$U353),W510*MIN($M353,($D353-$U353)-SUM($D541:V541)),0)</f>
        <v>0</v>
      </c>
      <c r="X541" s="4">
        <f>IF(SUM($D541:W541)&lt;($D353-$U353),X510*MIN($M353,($D353-$U353)-SUM($D541:W541)),0)</f>
        <v>0</v>
      </c>
      <c r="Y541" s="4">
        <f>IF(SUM($D541:X541)&lt;($D353-$U353),Y510*MIN($M353,($D353-$U353)-SUM($D541:X541)),0)</f>
        <v>0</v>
      </c>
      <c r="Z541" s="4">
        <f>IF(SUM($D541:Y541)&lt;($D353-$U353),Z510*MIN($M353,($D353-$U353)-SUM($D541:Y541)),0)</f>
        <v>0</v>
      </c>
      <c r="AA541" s="4">
        <f>IF(SUM($D541:Z541)&lt;($D353-$U353),AA510*MIN($M353,($D353-$U353)-SUM($D541:Z541)),0)</f>
        <v>0</v>
      </c>
      <c r="AB541" s="4">
        <f>IF(SUM($D541:AA541)&lt;($D353-$U353),AB510*MIN($M353,($D353-$U353)-SUM($D541:AA541)),0)</f>
        <v>0</v>
      </c>
    </row>
    <row r="542" spans="2:28" outlineLevel="1">
      <c r="B542" s="556"/>
      <c r="C542" s="10" t="str">
        <f t="shared" si="89"/>
        <v xml:space="preserve">2 Bed / 1.5 Bath </v>
      </c>
      <c r="D542" s="10"/>
      <c r="E542" s="4">
        <f>IF(SUM($D542:D542)&lt;($D354-$U354),E511*MIN($M354,($D354-$U354)-SUM($D542:D542)),0)</f>
        <v>0</v>
      </c>
      <c r="F542" s="4">
        <f>IF(SUM($D542:E542)&lt;($D354-$U354),F511*MIN($M354,($D354-$U354)-SUM($D542:E542)),0)</f>
        <v>0</v>
      </c>
      <c r="G542" s="4">
        <f>IF(SUM($D542:F542)&lt;($D354-$U354),G511*MIN($M354,($D354-$U354)-SUM($D542:F542)),0)</f>
        <v>0</v>
      </c>
      <c r="H542" s="4">
        <f>IF(SUM($D542:G542)&lt;($D354-$U354),H511*MIN($M354,($D354-$U354)-SUM($D542:G542)),0)</f>
        <v>0</v>
      </c>
      <c r="I542" s="4">
        <f>IF(SUM($D542:H542)&lt;($D354-$U354),I511*MIN($M354,($D354-$U354)-SUM($D542:H542)),0)</f>
        <v>0</v>
      </c>
      <c r="J542" s="4">
        <f>IF(SUM($D542:I542)&lt;($D354-$U354),J511*MIN($M354,($D354-$U354)-SUM($D542:I542)),0)</f>
        <v>0</v>
      </c>
      <c r="K542" s="4">
        <f>IF(SUM($D542:J542)&lt;($D354-$U354),K511*MIN($M354,($D354-$U354)-SUM($D542:J542)),0)</f>
        <v>0</v>
      </c>
      <c r="L542" s="4">
        <f>IF(SUM($D542:K542)&lt;($D354-$U354),L511*MIN($M354,($D354-$U354)-SUM($D542:K542)),0)</f>
        <v>0</v>
      </c>
      <c r="M542" s="4">
        <f>IF(SUM($D542:L542)&lt;($D354-$U354),M511*MIN($M354,($D354-$U354)-SUM($D542:L542)),0)</f>
        <v>0</v>
      </c>
      <c r="N542" s="4">
        <f>IF(SUM($D542:M542)&lt;($D354-$U354),N511*MIN($M354,($D354-$U354)-SUM($D542:M542)),0)</f>
        <v>0</v>
      </c>
      <c r="O542" s="4">
        <f>IF(SUM($D542:N542)&lt;($D354-$U354),O511*MIN($M354,($D354-$U354)-SUM($D542:N542)),0)</f>
        <v>0</v>
      </c>
      <c r="P542" s="4">
        <f>IF(SUM($D542:O542)&lt;($D354-$U354),P511*MIN($M354,($D354-$U354)-SUM($D542:O542)),0)</f>
        <v>0</v>
      </c>
      <c r="Q542" s="4">
        <f>IF(SUM($D542:P542)&lt;($D354-$U354),Q511*MIN($M354,($D354-$U354)-SUM($D542:P542)),0)</f>
        <v>0</v>
      </c>
      <c r="R542" s="4">
        <f>IF(SUM($D542:Q542)&lt;($D354-$U354),R511*MIN($M354,($D354-$U354)-SUM($D542:Q542)),0)</f>
        <v>0</v>
      </c>
      <c r="S542" s="4">
        <f>IF(SUM($D542:R542)&lt;($D354-$U354),S511*MIN($M354,($D354-$U354)-SUM($D542:R542)),0)</f>
        <v>0</v>
      </c>
      <c r="T542" s="4">
        <f>IF(SUM($D542:S542)&lt;($D354-$U354),T511*MIN($M354,($D354-$U354)-SUM($D542:S542)),0)</f>
        <v>0</v>
      </c>
      <c r="U542" s="4">
        <f>IF(SUM($D542:T542)&lt;($D354-$U354),U511*MIN($M354,($D354-$U354)-SUM($D542:T542)),0)</f>
        <v>0</v>
      </c>
      <c r="V542" s="4">
        <f>IF(SUM($D542:U542)&lt;($D354-$U354),V511*MIN($M354,($D354-$U354)-SUM($D542:U542)),0)</f>
        <v>0</v>
      </c>
      <c r="W542" s="4">
        <f>IF(SUM($D542:V542)&lt;($D354-$U354),W511*MIN($M354,($D354-$U354)-SUM($D542:V542)),0)</f>
        <v>0</v>
      </c>
      <c r="X542" s="4">
        <f>IF(SUM($D542:W542)&lt;($D354-$U354),X511*MIN($M354,($D354-$U354)-SUM($D542:W542)),0)</f>
        <v>0</v>
      </c>
      <c r="Y542" s="4">
        <f>IF(SUM($D542:X542)&lt;($D354-$U354),Y511*MIN($M354,($D354-$U354)-SUM($D542:X542)),0)</f>
        <v>0</v>
      </c>
      <c r="Z542" s="4">
        <f>IF(SUM($D542:Y542)&lt;($D354-$U354),Z511*MIN($M354,($D354-$U354)-SUM($D542:Y542)),0)</f>
        <v>0</v>
      </c>
      <c r="AA542" s="4">
        <f>IF(SUM($D542:Z542)&lt;($D354-$U354),AA511*MIN($M354,($D354-$U354)-SUM($D542:Z542)),0)</f>
        <v>0</v>
      </c>
      <c r="AB542" s="4">
        <f>IF(SUM($D542:AA542)&lt;($D354-$U354),AB511*MIN($M354,($D354-$U354)-SUM($D542:AA542)),0)</f>
        <v>0</v>
      </c>
    </row>
    <row r="543" spans="2:28" outlineLevel="1">
      <c r="B543" s="556"/>
      <c r="C543" s="10" t="str">
        <f t="shared" si="89"/>
        <v xml:space="preserve">3 Bed / 2 Bath </v>
      </c>
      <c r="D543" s="10"/>
      <c r="E543" s="4">
        <f>IF(SUM($D543:D543)&lt;($D355-$U355),E512*MIN($M355,($D355-$U355)-SUM($D543:D543)),0)</f>
        <v>0</v>
      </c>
      <c r="F543" s="4">
        <f>IF(SUM($D543:E543)&lt;($D355-$U355),F512*MIN($M355,($D355-$U355)-SUM($D543:E543)),0)</f>
        <v>0</v>
      </c>
      <c r="G543" s="4">
        <f>IF(SUM($D543:F543)&lt;($D355-$U355),G512*MIN($M355,($D355-$U355)-SUM($D543:F543)),0)</f>
        <v>0</v>
      </c>
      <c r="H543" s="4">
        <f>IF(SUM($D543:G543)&lt;($D355-$U355),H512*MIN($M355,($D355-$U355)-SUM($D543:G543)),0)</f>
        <v>0</v>
      </c>
      <c r="I543" s="4">
        <f>IF(SUM($D543:H543)&lt;($D355-$U355),I512*MIN($M355,($D355-$U355)-SUM($D543:H543)),0)</f>
        <v>0</v>
      </c>
      <c r="J543" s="4">
        <f>IF(SUM($D543:I543)&lt;($D355-$U355),J512*MIN($M355,($D355-$U355)-SUM($D543:I543)),0)</f>
        <v>0</v>
      </c>
      <c r="K543" s="4">
        <f>IF(SUM($D543:J543)&lt;($D355-$U355),K512*MIN($M355,($D355-$U355)-SUM($D543:J543)),0)</f>
        <v>0</v>
      </c>
      <c r="L543" s="4">
        <f>IF(SUM($D543:K543)&lt;($D355-$U355),L512*MIN($M355,($D355-$U355)-SUM($D543:K543)),0)</f>
        <v>0</v>
      </c>
      <c r="M543" s="4">
        <f>IF(SUM($D543:L543)&lt;($D355-$U355),M512*MIN($M355,($D355-$U355)-SUM($D543:L543)),0)</f>
        <v>0</v>
      </c>
      <c r="N543" s="4">
        <f>IF(SUM($D543:M543)&lt;($D355-$U355),N512*MIN($M355,($D355-$U355)-SUM($D543:M543)),0)</f>
        <v>0</v>
      </c>
      <c r="O543" s="4">
        <f>IF(SUM($D543:N543)&lt;($D355-$U355),O512*MIN($M355,($D355-$U355)-SUM($D543:N543)),0)</f>
        <v>0</v>
      </c>
      <c r="P543" s="4">
        <f>IF(SUM($D543:O543)&lt;($D355-$U355),P512*MIN($M355,($D355-$U355)-SUM($D543:O543)),0)</f>
        <v>0</v>
      </c>
      <c r="Q543" s="4">
        <f>IF(SUM($D543:P543)&lt;($D355-$U355),Q512*MIN($M355,($D355-$U355)-SUM($D543:P543)),0)</f>
        <v>0</v>
      </c>
      <c r="R543" s="4">
        <f>IF(SUM($D543:Q543)&lt;($D355-$U355),R512*MIN($M355,($D355-$U355)-SUM($D543:Q543)),0)</f>
        <v>0</v>
      </c>
      <c r="S543" s="4">
        <f>IF(SUM($D543:R543)&lt;($D355-$U355),S512*MIN($M355,($D355-$U355)-SUM($D543:R543)),0)</f>
        <v>0</v>
      </c>
      <c r="T543" s="4">
        <f>IF(SUM($D543:S543)&lt;($D355-$U355),T512*MIN($M355,($D355-$U355)-SUM($D543:S543)),0)</f>
        <v>0</v>
      </c>
      <c r="U543" s="4">
        <f>IF(SUM($D543:T543)&lt;($D355-$U355),U512*MIN($M355,($D355-$U355)-SUM($D543:T543)),0)</f>
        <v>0</v>
      </c>
      <c r="V543" s="4">
        <f>IF(SUM($D543:U543)&lt;($D355-$U355),V512*MIN($M355,($D355-$U355)-SUM($D543:U543)),0)</f>
        <v>0</v>
      </c>
      <c r="W543" s="4">
        <f>IF(SUM($D543:V543)&lt;($D355-$U355),W512*MIN($M355,($D355-$U355)-SUM($D543:V543)),0)</f>
        <v>0</v>
      </c>
      <c r="X543" s="4">
        <f>IF(SUM($D543:W543)&lt;($D355-$U355),X512*MIN($M355,($D355-$U355)-SUM($D543:W543)),0)</f>
        <v>0</v>
      </c>
      <c r="Y543" s="4">
        <f>IF(SUM($D543:X543)&lt;($D355-$U355),Y512*MIN($M355,($D355-$U355)-SUM($D543:X543)),0)</f>
        <v>0</v>
      </c>
      <c r="Z543" s="4">
        <f>IF(SUM($D543:Y543)&lt;($D355-$U355),Z512*MIN($M355,($D355-$U355)-SUM($D543:Y543)),0)</f>
        <v>0</v>
      </c>
      <c r="AA543" s="4">
        <f>IF(SUM($D543:Z543)&lt;($D355-$U355),AA512*MIN($M355,($D355-$U355)-SUM($D543:Z543)),0)</f>
        <v>0</v>
      </c>
      <c r="AB543" s="4">
        <f>IF(SUM($D543:AA543)&lt;($D355-$U355),AB512*MIN($M355,($D355-$U355)-SUM($D543:AA543)),0)</f>
        <v>0</v>
      </c>
    </row>
    <row r="544" spans="2:28" outlineLevel="1">
      <c r="B544" s="556"/>
      <c r="C544" s="10" t="str">
        <f t="shared" si="89"/>
        <v>3 Bed / 2 Bath House</v>
      </c>
      <c r="D544" s="10"/>
      <c r="E544" s="4">
        <f>IF(SUM($D544:D544)&lt;($D356-$U356),E513*MIN($M356,($D356-$U356)-SUM($D544:D544)),0)</f>
        <v>0</v>
      </c>
      <c r="F544" s="4">
        <f>IF(SUM($D544:E544)&lt;($D356-$U356),F513*MIN($M356,($D356-$U356)-SUM($D544:E544)),0)</f>
        <v>0</v>
      </c>
      <c r="G544" s="4">
        <f>IF(SUM($D544:F544)&lt;($D356-$U356),G513*MIN($M356,($D356-$U356)-SUM($D544:F544)),0)</f>
        <v>0</v>
      </c>
      <c r="H544" s="4">
        <f>IF(SUM($D544:G544)&lt;($D356-$U356),H513*MIN($M356,($D356-$U356)-SUM($D544:G544)),0)</f>
        <v>0</v>
      </c>
      <c r="I544" s="4">
        <f>IF(SUM($D544:H544)&lt;($D356-$U356),I513*MIN($M356,($D356-$U356)-SUM($D544:H544)),0)</f>
        <v>0</v>
      </c>
      <c r="J544" s="4">
        <f>IF(SUM($D544:I544)&lt;($D356-$U356),J513*MIN($M356,($D356-$U356)-SUM($D544:I544)),0)</f>
        <v>0</v>
      </c>
      <c r="K544" s="4">
        <f>IF(SUM($D544:J544)&lt;($D356-$U356),K513*MIN($M356,($D356-$U356)-SUM($D544:J544)),0)</f>
        <v>0</v>
      </c>
      <c r="L544" s="4">
        <f>IF(SUM($D544:K544)&lt;($D356-$U356),L513*MIN($M356,($D356-$U356)-SUM($D544:K544)),0)</f>
        <v>0</v>
      </c>
      <c r="M544" s="4">
        <f>IF(SUM($D544:L544)&lt;($D356-$U356),M513*MIN($M356,($D356-$U356)-SUM($D544:L544)),0)</f>
        <v>0</v>
      </c>
      <c r="N544" s="4">
        <f>IF(SUM($D544:M544)&lt;($D356-$U356),N513*MIN($M356,($D356-$U356)-SUM($D544:M544)),0)</f>
        <v>0</v>
      </c>
      <c r="O544" s="4">
        <f>IF(SUM($D544:N544)&lt;($D356-$U356),O513*MIN($M356,($D356-$U356)-SUM($D544:N544)),0)</f>
        <v>0</v>
      </c>
      <c r="P544" s="4">
        <f>IF(SUM($D544:O544)&lt;($D356-$U356),P513*MIN($M356,($D356-$U356)-SUM($D544:O544)),0)</f>
        <v>0</v>
      </c>
      <c r="Q544" s="4">
        <f>IF(SUM($D544:P544)&lt;($D356-$U356),Q513*MIN($M356,($D356-$U356)-SUM($D544:P544)),0)</f>
        <v>0</v>
      </c>
      <c r="R544" s="4">
        <f>IF(SUM($D544:Q544)&lt;($D356-$U356),R513*MIN($M356,($D356-$U356)-SUM($D544:Q544)),0)</f>
        <v>0</v>
      </c>
      <c r="S544" s="4">
        <f>IF(SUM($D544:R544)&lt;($D356-$U356),S513*MIN($M356,($D356-$U356)-SUM($D544:R544)),0)</f>
        <v>0</v>
      </c>
      <c r="T544" s="4">
        <f>IF(SUM($D544:S544)&lt;($D356-$U356),T513*MIN($M356,($D356-$U356)-SUM($D544:S544)),0)</f>
        <v>0</v>
      </c>
      <c r="U544" s="4">
        <f>IF(SUM($D544:T544)&lt;($D356-$U356),U513*MIN($M356,($D356-$U356)-SUM($D544:T544)),0)</f>
        <v>0</v>
      </c>
      <c r="V544" s="4">
        <f>IF(SUM($D544:U544)&lt;($D356-$U356),V513*MIN($M356,($D356-$U356)-SUM($D544:U544)),0)</f>
        <v>0</v>
      </c>
      <c r="W544" s="4">
        <f>IF(SUM($D544:V544)&lt;($D356-$U356),W513*MIN($M356,($D356-$U356)-SUM($D544:V544)),0)</f>
        <v>0</v>
      </c>
      <c r="X544" s="4">
        <f>IF(SUM($D544:W544)&lt;($D356-$U356),X513*MIN($M356,($D356-$U356)-SUM($D544:W544)),0)</f>
        <v>0</v>
      </c>
      <c r="Y544" s="4">
        <f>IF(SUM($D544:X544)&lt;($D356-$U356),Y513*MIN($M356,($D356-$U356)-SUM($D544:X544)),0)</f>
        <v>0</v>
      </c>
      <c r="Z544" s="4">
        <f>IF(SUM($D544:Y544)&lt;($D356-$U356),Z513*MIN($M356,($D356-$U356)-SUM($D544:Y544)),0)</f>
        <v>0</v>
      </c>
      <c r="AA544" s="4">
        <f>IF(SUM($D544:Z544)&lt;($D356-$U356),AA513*MIN($M356,($D356-$U356)-SUM($D544:Z544)),0)</f>
        <v>0</v>
      </c>
      <c r="AB544" s="4">
        <f>IF(SUM($D544:AA544)&lt;($D356-$U356),AB513*MIN($M356,($D356-$U356)-SUM($D544:AA544)),0)</f>
        <v>0</v>
      </c>
    </row>
    <row r="545" spans="2:28" outlineLevel="1">
      <c r="B545" s="556"/>
      <c r="C545" s="10" t="str">
        <f t="shared" si="89"/>
        <v xml:space="preserve">3 Bed / 2 Bath </v>
      </c>
      <c r="D545" s="10"/>
      <c r="E545" s="4">
        <f>IF(SUM($D545:D545)&lt;($D357-$U357),E514*MIN($M357,($D357-$U357)-SUM($D545:D545)),0)</f>
        <v>0</v>
      </c>
      <c r="F545" s="4">
        <f>IF(SUM($D545:E545)&lt;($D357-$U357),F514*MIN($M357,($D357-$U357)-SUM($D545:E545)),0)</f>
        <v>0</v>
      </c>
      <c r="G545" s="4">
        <f>IF(SUM($D545:F545)&lt;($D357-$U357),G514*MIN($M357,($D357-$U357)-SUM($D545:F545)),0)</f>
        <v>0</v>
      </c>
      <c r="H545" s="4">
        <f>IF(SUM($D545:G545)&lt;($D357-$U357),H514*MIN($M357,($D357-$U357)-SUM($D545:G545)),0)</f>
        <v>0</v>
      </c>
      <c r="I545" s="4">
        <f>IF(SUM($D545:H545)&lt;($D357-$U357),I514*MIN($M357,($D357-$U357)-SUM($D545:H545)),0)</f>
        <v>0</v>
      </c>
      <c r="J545" s="4">
        <f>IF(SUM($D545:I545)&lt;($D357-$U357),J514*MIN($M357,($D357-$U357)-SUM($D545:I545)),0)</f>
        <v>0</v>
      </c>
      <c r="K545" s="4">
        <f>IF(SUM($D545:J545)&lt;($D357-$U357),K514*MIN($M357,($D357-$U357)-SUM($D545:J545)),0)</f>
        <v>0</v>
      </c>
      <c r="L545" s="4">
        <f>IF(SUM($D545:K545)&lt;($D357-$U357),L514*MIN($M357,($D357-$U357)-SUM($D545:K545)),0)</f>
        <v>0</v>
      </c>
      <c r="M545" s="4">
        <f>IF(SUM($D545:L545)&lt;($D357-$U357),M514*MIN($M357,($D357-$U357)-SUM($D545:L545)),0)</f>
        <v>0</v>
      </c>
      <c r="N545" s="4">
        <f>IF(SUM($D545:M545)&lt;($D357-$U357),N514*MIN($M357,($D357-$U357)-SUM($D545:M545)),0)</f>
        <v>0</v>
      </c>
      <c r="O545" s="4">
        <f>IF(SUM($D545:N545)&lt;($D357-$U357),O514*MIN($M357,($D357-$U357)-SUM($D545:N545)),0)</f>
        <v>0</v>
      </c>
      <c r="P545" s="4">
        <f>IF(SUM($D545:O545)&lt;($D357-$U357),P514*MIN($M357,($D357-$U357)-SUM($D545:O545)),0)</f>
        <v>0</v>
      </c>
      <c r="Q545" s="4">
        <f>IF(SUM($D545:P545)&lt;($D357-$U357),Q514*MIN($M357,($D357-$U357)-SUM($D545:P545)),0)</f>
        <v>0</v>
      </c>
      <c r="R545" s="4">
        <f>IF(SUM($D545:Q545)&lt;($D357-$U357),R514*MIN($M357,($D357-$U357)-SUM($D545:Q545)),0)</f>
        <v>0</v>
      </c>
      <c r="S545" s="4">
        <f>IF(SUM($D545:R545)&lt;($D357-$U357),S514*MIN($M357,($D357-$U357)-SUM($D545:R545)),0)</f>
        <v>0</v>
      </c>
      <c r="T545" s="4">
        <f>IF(SUM($D545:S545)&lt;($D357-$U357),T514*MIN($M357,($D357-$U357)-SUM($D545:S545)),0)</f>
        <v>0</v>
      </c>
      <c r="U545" s="4">
        <f>IF(SUM($D545:T545)&lt;($D357-$U357),U514*MIN($M357,($D357-$U357)-SUM($D545:T545)),0)</f>
        <v>0</v>
      </c>
      <c r="V545" s="4">
        <f>IF(SUM($D545:U545)&lt;($D357-$U357),V514*MIN($M357,($D357-$U357)-SUM($D545:U545)),0)</f>
        <v>0</v>
      </c>
      <c r="W545" s="4">
        <f>IF(SUM($D545:V545)&lt;($D357-$U357),W514*MIN($M357,($D357-$U357)-SUM($D545:V545)),0)</f>
        <v>0</v>
      </c>
      <c r="X545" s="4">
        <f>IF(SUM($D545:W545)&lt;($D357-$U357),X514*MIN($M357,($D357-$U357)-SUM($D545:W545)),0)</f>
        <v>0</v>
      </c>
      <c r="Y545" s="4">
        <f>IF(SUM($D545:X545)&lt;($D357-$U357),Y514*MIN($M357,($D357-$U357)-SUM($D545:X545)),0)</f>
        <v>0</v>
      </c>
      <c r="Z545" s="4">
        <f>IF(SUM($D545:Y545)&lt;($D357-$U357),Z514*MIN($M357,($D357-$U357)-SUM($D545:Y545)),0)</f>
        <v>0</v>
      </c>
      <c r="AA545" s="4">
        <f>IF(SUM($D545:Z545)&lt;($D357-$U357),AA514*MIN($M357,($D357-$U357)-SUM($D545:Z545)),0)</f>
        <v>0</v>
      </c>
      <c r="AB545" s="4">
        <f>IF(SUM($D545:AA545)&lt;($D357-$U357),AB514*MIN($M357,($D357-$U357)-SUM($D545:AA545)),0)</f>
        <v>0</v>
      </c>
    </row>
    <row r="546" spans="2:28" outlineLevel="1">
      <c r="B546" s="556"/>
      <c r="C546" s="10" t="str">
        <f t="shared" si="89"/>
        <v xml:space="preserve">1 Bed / 1 Bath </v>
      </c>
      <c r="D546" s="10"/>
      <c r="E546" s="4">
        <f>IF(SUM($D546:D546)&lt;($D358-$U358),E515*MIN($M358,($D358-$U358)-SUM($D546:D546)),0)</f>
        <v>0</v>
      </c>
      <c r="F546" s="4">
        <f>IF(SUM($D546:E546)&lt;($D358-$U358),F515*MIN($M358,($D358-$U358)-SUM($D546:E546)),0)</f>
        <v>0</v>
      </c>
      <c r="G546" s="4">
        <f>IF(SUM($D546:F546)&lt;($D358-$U358),G515*MIN($M358,($D358-$U358)-SUM($D546:F546)),0)</f>
        <v>0</v>
      </c>
      <c r="H546" s="4">
        <f>IF(SUM($D546:G546)&lt;($D358-$U358),H515*MIN($M358,($D358-$U358)-SUM($D546:G546)),0)</f>
        <v>0</v>
      </c>
      <c r="I546" s="4">
        <f>IF(SUM($D546:H546)&lt;($D358-$U358),I515*MIN($M358,($D358-$U358)-SUM($D546:H546)),0)</f>
        <v>0</v>
      </c>
      <c r="J546" s="4">
        <f>IF(SUM($D546:I546)&lt;($D358-$U358),J515*MIN($M358,($D358-$U358)-SUM($D546:I546)),0)</f>
        <v>0</v>
      </c>
      <c r="K546" s="4">
        <f>IF(SUM($D546:J546)&lt;($D358-$U358),K515*MIN($M358,($D358-$U358)-SUM($D546:J546)),0)</f>
        <v>0</v>
      </c>
      <c r="L546" s="4">
        <f>IF(SUM($D546:K546)&lt;($D358-$U358),L515*MIN($M358,($D358-$U358)-SUM($D546:K546)),0)</f>
        <v>0</v>
      </c>
      <c r="M546" s="4">
        <f>IF(SUM($D546:L546)&lt;($D358-$U358),M515*MIN($M358,($D358-$U358)-SUM($D546:L546)),0)</f>
        <v>0</v>
      </c>
      <c r="N546" s="4">
        <f>IF(SUM($D546:M546)&lt;($D358-$U358),N515*MIN($M358,($D358-$U358)-SUM($D546:M546)),0)</f>
        <v>0</v>
      </c>
      <c r="O546" s="4">
        <f>IF(SUM($D546:N546)&lt;($D358-$U358),O515*MIN($M358,($D358-$U358)-SUM($D546:N546)),0)</f>
        <v>0</v>
      </c>
      <c r="P546" s="4">
        <f>IF(SUM($D546:O546)&lt;($D358-$U358),P515*MIN($M358,($D358-$U358)-SUM($D546:O546)),0)</f>
        <v>0</v>
      </c>
      <c r="Q546" s="4">
        <f>IF(SUM($D546:P546)&lt;($D358-$U358),Q515*MIN($M358,($D358-$U358)-SUM($D546:P546)),0)</f>
        <v>0</v>
      </c>
      <c r="R546" s="4">
        <f>IF(SUM($D546:Q546)&lt;($D358-$U358),R515*MIN($M358,($D358-$U358)-SUM($D546:Q546)),0)</f>
        <v>0</v>
      </c>
      <c r="S546" s="4">
        <f>IF(SUM($D546:R546)&lt;($D358-$U358),S515*MIN($M358,($D358-$U358)-SUM($D546:R546)),0)</f>
        <v>0</v>
      </c>
      <c r="T546" s="4">
        <f>IF(SUM($D546:S546)&lt;($D358-$U358),T515*MIN($M358,($D358-$U358)-SUM($D546:S546)),0)</f>
        <v>0</v>
      </c>
      <c r="U546" s="4">
        <f>IF(SUM($D546:T546)&lt;($D358-$U358),U515*MIN($M358,($D358-$U358)-SUM($D546:T546)),0)</f>
        <v>0</v>
      </c>
      <c r="V546" s="4">
        <f>IF(SUM($D546:U546)&lt;($D358-$U358),V515*MIN($M358,($D358-$U358)-SUM($D546:U546)),0)</f>
        <v>0</v>
      </c>
      <c r="W546" s="4">
        <f>IF(SUM($D546:V546)&lt;($D358-$U358),W515*MIN($M358,($D358-$U358)-SUM($D546:V546)),0)</f>
        <v>0</v>
      </c>
      <c r="X546" s="4">
        <f>IF(SUM($D546:W546)&lt;($D358-$U358),X515*MIN($M358,($D358-$U358)-SUM($D546:W546)),0)</f>
        <v>0</v>
      </c>
      <c r="Y546" s="4">
        <f>IF(SUM($D546:X546)&lt;($D358-$U358),Y515*MIN($M358,($D358-$U358)-SUM($D546:X546)),0)</f>
        <v>0</v>
      </c>
      <c r="Z546" s="4">
        <f>IF(SUM($D546:Y546)&lt;($D358-$U358),Z515*MIN($M358,($D358-$U358)-SUM($D546:Y546)),0)</f>
        <v>0</v>
      </c>
      <c r="AA546" s="4">
        <f>IF(SUM($D546:Z546)&lt;($D358-$U358),AA515*MIN($M358,($D358-$U358)-SUM($D546:Z546)),0)</f>
        <v>0</v>
      </c>
      <c r="AB546" s="4">
        <f>IF(SUM($D546:AA546)&lt;($D358-$U358),AB515*MIN($M358,($D358-$U358)-SUM($D546:AA546)),0)</f>
        <v>0</v>
      </c>
    </row>
    <row r="547" spans="2:28" outlineLevel="1">
      <c r="B547" s="556"/>
      <c r="C547" s="10" t="str">
        <f t="shared" si="89"/>
        <v xml:space="preserve">2 Bed / 2 Bath </v>
      </c>
      <c r="D547" s="10"/>
      <c r="E547" s="4">
        <f>IF(SUM($D547:D547)&lt;($D359-$U359),E516*MIN($M359,($D359-$U359)-SUM($D547:D547)),0)</f>
        <v>0</v>
      </c>
      <c r="F547" s="4">
        <f>IF(SUM($D547:E547)&lt;($D359-$U359),F516*MIN($M359,($D359-$U359)-SUM($D547:E547)),0)</f>
        <v>0</v>
      </c>
      <c r="G547" s="4">
        <f>IF(SUM($D547:F547)&lt;($D359-$U359),G516*MIN($M359,($D359-$U359)-SUM($D547:F547)),0)</f>
        <v>0</v>
      </c>
      <c r="H547" s="4">
        <f>IF(SUM($D547:G547)&lt;($D359-$U359),H516*MIN($M359,($D359-$U359)-SUM($D547:G547)),0)</f>
        <v>0</v>
      </c>
      <c r="I547" s="4">
        <f>IF(SUM($D547:H547)&lt;($D359-$U359),I516*MIN($M359,($D359-$U359)-SUM($D547:H547)),0)</f>
        <v>0</v>
      </c>
      <c r="J547" s="4">
        <f>IF(SUM($D547:I547)&lt;($D359-$U359),J516*MIN($M359,($D359-$U359)-SUM($D547:I547)),0)</f>
        <v>0</v>
      </c>
      <c r="K547" s="4">
        <f>IF(SUM($D547:J547)&lt;($D359-$U359),K516*MIN($M359,($D359-$U359)-SUM($D547:J547)),0)</f>
        <v>0</v>
      </c>
      <c r="L547" s="4">
        <f>IF(SUM($D547:K547)&lt;($D359-$U359),L516*MIN($M359,($D359-$U359)-SUM($D547:K547)),0)</f>
        <v>0</v>
      </c>
      <c r="M547" s="4">
        <f>IF(SUM($D547:L547)&lt;($D359-$U359),M516*MIN($M359,($D359-$U359)-SUM($D547:L547)),0)</f>
        <v>0</v>
      </c>
      <c r="N547" s="4">
        <f>IF(SUM($D547:M547)&lt;($D359-$U359),N516*MIN($M359,($D359-$U359)-SUM($D547:M547)),0)</f>
        <v>0</v>
      </c>
      <c r="O547" s="4">
        <f>IF(SUM($D547:N547)&lt;($D359-$U359),O516*MIN($M359,($D359-$U359)-SUM($D547:N547)),0)</f>
        <v>0</v>
      </c>
      <c r="P547" s="4">
        <f>IF(SUM($D547:O547)&lt;($D359-$U359),P516*MIN($M359,($D359-$U359)-SUM($D547:O547)),0)</f>
        <v>0</v>
      </c>
      <c r="Q547" s="4">
        <f>IF(SUM($D547:P547)&lt;($D359-$U359),Q516*MIN($M359,($D359-$U359)-SUM($D547:P547)),0)</f>
        <v>0</v>
      </c>
      <c r="R547" s="4">
        <f>IF(SUM($D547:Q547)&lt;($D359-$U359),R516*MIN($M359,($D359-$U359)-SUM($D547:Q547)),0)</f>
        <v>0</v>
      </c>
      <c r="S547" s="4">
        <f>IF(SUM($D547:R547)&lt;($D359-$U359),S516*MIN($M359,($D359-$U359)-SUM($D547:R547)),0)</f>
        <v>0</v>
      </c>
      <c r="T547" s="4">
        <f>IF(SUM($D547:S547)&lt;($D359-$U359),T516*MIN($M359,($D359-$U359)-SUM($D547:S547)),0)</f>
        <v>0</v>
      </c>
      <c r="U547" s="4">
        <f>IF(SUM($D547:T547)&lt;($D359-$U359),U516*MIN($M359,($D359-$U359)-SUM($D547:T547)),0)</f>
        <v>0</v>
      </c>
      <c r="V547" s="4">
        <f>IF(SUM($D547:U547)&lt;($D359-$U359),V516*MIN($M359,($D359-$U359)-SUM($D547:U547)),0)</f>
        <v>0</v>
      </c>
      <c r="W547" s="4">
        <f>IF(SUM($D547:V547)&lt;($D359-$U359),W516*MIN($M359,($D359-$U359)-SUM($D547:V547)),0)</f>
        <v>0</v>
      </c>
      <c r="X547" s="4">
        <f>IF(SUM($D547:W547)&lt;($D359-$U359),X516*MIN($M359,($D359-$U359)-SUM($D547:W547)),0)</f>
        <v>0</v>
      </c>
      <c r="Y547" s="4">
        <f>IF(SUM($D547:X547)&lt;($D359-$U359),Y516*MIN($M359,($D359-$U359)-SUM($D547:X547)),0)</f>
        <v>0</v>
      </c>
      <c r="Z547" s="4">
        <f>IF(SUM($D547:Y547)&lt;($D359-$U359),Z516*MIN($M359,($D359-$U359)-SUM($D547:Y547)),0)</f>
        <v>0</v>
      </c>
      <c r="AA547" s="4">
        <f>IF(SUM($D547:Z547)&lt;($D359-$U359),AA516*MIN($M359,($D359-$U359)-SUM($D547:Z547)),0)</f>
        <v>0</v>
      </c>
      <c r="AB547" s="4">
        <f>IF(SUM($D547:AA547)&lt;($D359-$U359),AB516*MIN($M359,($D359-$U359)-SUM($D547:AA547)),0)</f>
        <v>0</v>
      </c>
    </row>
    <row r="548" spans="2:28" outlineLevel="1">
      <c r="B548" s="556"/>
      <c r="C548" s="10" t="str">
        <f t="shared" si="89"/>
        <v xml:space="preserve">4 Bed / 2 Bath Penthouse </v>
      </c>
      <c r="D548" s="10"/>
      <c r="E548" s="4">
        <f>IF(SUM($D548:D548)&lt;($D360-$U360),E517*MIN($M360,($D360-$U360)-SUM($D548:D548)),0)</f>
        <v>0</v>
      </c>
      <c r="F548" s="4">
        <f>IF(SUM($D548:E548)&lt;($D360-$U360),F517*MIN($M360,($D360-$U360)-SUM($D548:E548)),0)</f>
        <v>0</v>
      </c>
      <c r="G548" s="4">
        <f>IF(SUM($D548:F548)&lt;($D360-$U360),G517*MIN($M360,($D360-$U360)-SUM($D548:F548)),0)</f>
        <v>0</v>
      </c>
      <c r="H548" s="4">
        <f>IF(SUM($D548:G548)&lt;($D360-$U360),H517*MIN($M360,($D360-$U360)-SUM($D548:G548)),0)</f>
        <v>0</v>
      </c>
      <c r="I548" s="4">
        <f>IF(SUM($D548:H548)&lt;($D360-$U360),I517*MIN($M360,($D360-$U360)-SUM($D548:H548)),0)</f>
        <v>0</v>
      </c>
      <c r="J548" s="4">
        <f>IF(SUM($D548:I548)&lt;($D360-$U360),J517*MIN($M360,($D360-$U360)-SUM($D548:I548)),0)</f>
        <v>0</v>
      </c>
      <c r="K548" s="4">
        <f>IF(SUM($D548:J548)&lt;($D360-$U360),K517*MIN($M360,($D360-$U360)-SUM($D548:J548)),0)</f>
        <v>0</v>
      </c>
      <c r="L548" s="4">
        <f>IF(SUM($D548:K548)&lt;($D360-$U360),L517*MIN($M360,($D360-$U360)-SUM($D548:K548)),0)</f>
        <v>0</v>
      </c>
      <c r="M548" s="4">
        <f>IF(SUM($D548:L548)&lt;($D360-$U360),M517*MIN($M360,($D360-$U360)-SUM($D548:L548)),0)</f>
        <v>0</v>
      </c>
      <c r="N548" s="4">
        <f>IF(SUM($D548:M548)&lt;($D360-$U360),N517*MIN($M360,($D360-$U360)-SUM($D548:M548)),0)</f>
        <v>0</v>
      </c>
      <c r="O548" s="4">
        <f>IF(SUM($D548:N548)&lt;($D360-$U360),O517*MIN($M360,($D360-$U360)-SUM($D548:N548)),0)</f>
        <v>0</v>
      </c>
      <c r="P548" s="4">
        <f>IF(SUM($D548:O548)&lt;($D360-$U360),P517*MIN($M360,($D360-$U360)-SUM($D548:O548)),0)</f>
        <v>0</v>
      </c>
      <c r="Q548" s="4">
        <f>IF(SUM($D548:P548)&lt;($D360-$U360),Q517*MIN($M360,($D360-$U360)-SUM($D548:P548)),0)</f>
        <v>0</v>
      </c>
      <c r="R548" s="4">
        <f>IF(SUM($D548:Q548)&lt;($D360-$U360),R517*MIN($M360,($D360-$U360)-SUM($D548:Q548)),0)</f>
        <v>0</v>
      </c>
      <c r="S548" s="4">
        <f>IF(SUM($D548:R548)&lt;($D360-$U360),S517*MIN($M360,($D360-$U360)-SUM($D548:R548)),0)</f>
        <v>0</v>
      </c>
      <c r="T548" s="4">
        <f>IF(SUM($D548:S548)&lt;($D360-$U360),T517*MIN($M360,($D360-$U360)-SUM($D548:S548)),0)</f>
        <v>0</v>
      </c>
      <c r="U548" s="4">
        <f>IF(SUM($D548:T548)&lt;($D360-$U360),U517*MIN($M360,($D360-$U360)-SUM($D548:T548)),0)</f>
        <v>0</v>
      </c>
      <c r="V548" s="4">
        <f>IF(SUM($D548:U548)&lt;($D360-$U360),V517*MIN($M360,($D360-$U360)-SUM($D548:U548)),0)</f>
        <v>0</v>
      </c>
      <c r="W548" s="4">
        <f>IF(SUM($D548:V548)&lt;($D360-$U360),W517*MIN($M360,($D360-$U360)-SUM($D548:V548)),0)</f>
        <v>0</v>
      </c>
      <c r="X548" s="4">
        <f>IF(SUM($D548:W548)&lt;($D360-$U360),X517*MIN($M360,($D360-$U360)-SUM($D548:W548)),0)</f>
        <v>0</v>
      </c>
      <c r="Y548" s="4">
        <f>IF(SUM($D548:X548)&lt;($D360-$U360),Y517*MIN($M360,($D360-$U360)-SUM($D548:X548)),0)</f>
        <v>0</v>
      </c>
      <c r="Z548" s="4">
        <f>IF(SUM($D548:Y548)&lt;($D360-$U360),Z517*MIN($M360,($D360-$U360)-SUM($D548:Y548)),0)</f>
        <v>0</v>
      </c>
      <c r="AA548" s="4">
        <f>IF(SUM($D548:Z548)&lt;($D360-$U360),AA517*MIN($M360,($D360-$U360)-SUM($D548:Z548)),0)</f>
        <v>0</v>
      </c>
      <c r="AB548" s="4">
        <f>IF(SUM($D548:AA548)&lt;($D360-$U360),AB517*MIN($M360,($D360-$U360)-SUM($D548:AA548)),0)</f>
        <v>0</v>
      </c>
    </row>
    <row r="549" spans="2:28" outlineLevel="1">
      <c r="B549" s="556"/>
      <c r="C549" s="10" t="str">
        <f t="shared" si="89"/>
        <v xml:space="preserve">2 Bed / 2 Bath </v>
      </c>
      <c r="D549" s="10"/>
      <c r="E549" s="4">
        <f>IF(SUM($D549:D549)&lt;($D361-$U361),E518*MIN($M361,($D361-$U361)-SUM($D549:D549)),0)</f>
        <v>0</v>
      </c>
      <c r="F549" s="4">
        <f>IF(SUM($D549:E549)&lt;($D361-$U361),F518*MIN($M361,($D361-$U361)-SUM($D549:E549)),0)</f>
        <v>0</v>
      </c>
      <c r="G549" s="4">
        <f>IF(SUM($D549:F549)&lt;($D361-$U361),G518*MIN($M361,($D361-$U361)-SUM($D549:F549)),0)</f>
        <v>0</v>
      </c>
      <c r="H549" s="4">
        <f>IF(SUM($D549:G549)&lt;($D361-$U361),H518*MIN($M361,($D361-$U361)-SUM($D549:G549)),0)</f>
        <v>0</v>
      </c>
      <c r="I549" s="4">
        <f>IF(SUM($D549:H549)&lt;($D361-$U361),I518*MIN($M361,($D361-$U361)-SUM($D549:H549)),0)</f>
        <v>0</v>
      </c>
      <c r="J549" s="4">
        <f>IF(SUM($D549:I549)&lt;($D361-$U361),J518*MIN($M361,($D361-$U361)-SUM($D549:I549)),0)</f>
        <v>0</v>
      </c>
      <c r="K549" s="4">
        <f>IF(SUM($D549:J549)&lt;($D361-$U361),K518*MIN($M361,($D361-$U361)-SUM($D549:J549)),0)</f>
        <v>0</v>
      </c>
      <c r="L549" s="4">
        <f>IF(SUM($D549:K549)&lt;($D361-$U361),L518*MIN($M361,($D361-$U361)-SUM($D549:K549)),0)</f>
        <v>0</v>
      </c>
      <c r="M549" s="4">
        <f>IF(SUM($D549:L549)&lt;($D361-$U361),M518*MIN($M361,($D361-$U361)-SUM($D549:L549)),0)</f>
        <v>0</v>
      </c>
      <c r="N549" s="4">
        <f>IF(SUM($D549:M549)&lt;($D361-$U361),N518*MIN($M361,($D361-$U361)-SUM($D549:M549)),0)</f>
        <v>0</v>
      </c>
      <c r="O549" s="4">
        <f>IF(SUM($D549:N549)&lt;($D361-$U361),O518*MIN($M361,($D361-$U361)-SUM($D549:N549)),0)</f>
        <v>0</v>
      </c>
      <c r="P549" s="4">
        <f>IF(SUM($D549:O549)&lt;($D361-$U361),P518*MIN($M361,($D361-$U361)-SUM($D549:O549)),0)</f>
        <v>0</v>
      </c>
      <c r="Q549" s="4">
        <f>IF(SUM($D549:P549)&lt;($D361-$U361),Q518*MIN($M361,($D361-$U361)-SUM($D549:P549)),0)</f>
        <v>0</v>
      </c>
      <c r="R549" s="4">
        <f>IF(SUM($D549:Q549)&lt;($D361-$U361),R518*MIN($M361,($D361-$U361)-SUM($D549:Q549)),0)</f>
        <v>0</v>
      </c>
      <c r="S549" s="4">
        <f>IF(SUM($D549:R549)&lt;($D361-$U361),S518*MIN($M361,($D361-$U361)-SUM($D549:R549)),0)</f>
        <v>0</v>
      </c>
      <c r="T549" s="4">
        <f>IF(SUM($D549:S549)&lt;($D361-$U361),T518*MIN($M361,($D361-$U361)-SUM($D549:S549)),0)</f>
        <v>0</v>
      </c>
      <c r="U549" s="4">
        <f>IF(SUM($D549:T549)&lt;($D361-$U361),U518*MIN($M361,($D361-$U361)-SUM($D549:T549)),0)</f>
        <v>0</v>
      </c>
      <c r="V549" s="4">
        <f>IF(SUM($D549:U549)&lt;($D361-$U361),V518*MIN($M361,($D361-$U361)-SUM($D549:U549)),0)</f>
        <v>0</v>
      </c>
      <c r="W549" s="4">
        <f>IF(SUM($D549:V549)&lt;($D361-$U361),W518*MIN($M361,($D361-$U361)-SUM($D549:V549)),0)</f>
        <v>0</v>
      </c>
      <c r="X549" s="4">
        <f>IF(SUM($D549:W549)&lt;($D361-$U361),X518*MIN($M361,($D361-$U361)-SUM($D549:W549)),0)</f>
        <v>0</v>
      </c>
      <c r="Y549" s="4">
        <f>IF(SUM($D549:X549)&lt;($D361-$U361),Y518*MIN($M361,($D361-$U361)-SUM($D549:X549)),0)</f>
        <v>0</v>
      </c>
      <c r="Z549" s="4">
        <f>IF(SUM($D549:Y549)&lt;($D361-$U361),Z518*MIN($M361,($D361-$U361)-SUM($D549:Y549)),0)</f>
        <v>0</v>
      </c>
      <c r="AA549" s="4">
        <f>IF(SUM($D549:Z549)&lt;($D361-$U361),AA518*MIN($M361,($D361-$U361)-SUM($D549:Z549)),0)</f>
        <v>0</v>
      </c>
      <c r="AB549" s="4">
        <f>IF(SUM($D549:AA549)&lt;($D361-$U361),AB518*MIN($M361,($D361-$U361)-SUM($D549:AA549)),0)</f>
        <v>0</v>
      </c>
    </row>
    <row r="550" spans="2:28" outlineLevel="1">
      <c r="B550" s="556"/>
      <c r="C550" s="10">
        <f t="shared" si="89"/>
        <v>0</v>
      </c>
      <c r="D550" s="10"/>
      <c r="E550" s="4">
        <f>IF(SUM($D550:D550)&lt;($D362-$U362),E519*MIN($M362,($D362-$U362)-SUM($D550:D550)),0)</f>
        <v>0</v>
      </c>
      <c r="F550" s="4">
        <f>IF(SUM($D550:E550)&lt;($D362-$U362),F519*MIN($M362,($D362-$U362)-SUM($D550:E550)),0)</f>
        <v>0</v>
      </c>
      <c r="G550" s="4">
        <f>IF(SUM($D550:F550)&lt;($D362-$U362),G519*MIN($M362,($D362-$U362)-SUM($D550:F550)),0)</f>
        <v>0</v>
      </c>
      <c r="H550" s="4">
        <f>IF(SUM($D550:G550)&lt;($D362-$U362),H519*MIN($M362,($D362-$U362)-SUM($D550:G550)),0)</f>
        <v>0</v>
      </c>
      <c r="I550" s="4">
        <f>IF(SUM($D550:H550)&lt;($D362-$U362),I519*MIN($M362,($D362-$U362)-SUM($D550:H550)),0)</f>
        <v>0</v>
      </c>
      <c r="J550" s="4">
        <f>IF(SUM($D550:I550)&lt;($D362-$U362),J519*MIN($M362,($D362-$U362)-SUM($D550:I550)),0)</f>
        <v>0</v>
      </c>
      <c r="K550" s="4">
        <f>IF(SUM($D550:J550)&lt;($D362-$U362),K519*MIN($M362,($D362-$U362)-SUM($D550:J550)),0)</f>
        <v>0</v>
      </c>
      <c r="L550" s="4">
        <f>IF(SUM($D550:K550)&lt;($D362-$U362),L519*MIN($M362,($D362-$U362)-SUM($D550:K550)),0)</f>
        <v>0</v>
      </c>
      <c r="M550" s="4">
        <f>IF(SUM($D550:L550)&lt;($D362-$U362),M519*MIN($M362,($D362-$U362)-SUM($D550:L550)),0)</f>
        <v>0</v>
      </c>
      <c r="N550" s="4">
        <f>IF(SUM($D550:M550)&lt;($D362-$U362),N519*MIN($M362,($D362-$U362)-SUM($D550:M550)),0)</f>
        <v>0</v>
      </c>
      <c r="O550" s="4">
        <f>IF(SUM($D550:N550)&lt;($D362-$U362),O519*MIN($M362,($D362-$U362)-SUM($D550:N550)),0)</f>
        <v>0</v>
      </c>
      <c r="P550" s="4">
        <f>IF(SUM($D550:O550)&lt;($D362-$U362),P519*MIN($M362,($D362-$U362)-SUM($D550:O550)),0)</f>
        <v>0</v>
      </c>
      <c r="Q550" s="4">
        <f>IF(SUM($D550:P550)&lt;($D362-$U362),Q519*MIN($M362,($D362-$U362)-SUM($D550:P550)),0)</f>
        <v>0</v>
      </c>
      <c r="R550" s="4">
        <f>IF(SUM($D550:Q550)&lt;($D362-$U362),R519*MIN($M362,($D362-$U362)-SUM($D550:Q550)),0)</f>
        <v>0</v>
      </c>
      <c r="S550" s="4">
        <f>IF(SUM($D550:R550)&lt;($D362-$U362),S519*MIN($M362,($D362-$U362)-SUM($D550:R550)),0)</f>
        <v>0</v>
      </c>
      <c r="T550" s="4">
        <f>IF(SUM($D550:S550)&lt;($D362-$U362),T519*MIN($M362,($D362-$U362)-SUM($D550:S550)),0)</f>
        <v>0</v>
      </c>
      <c r="U550" s="4">
        <f>IF(SUM($D550:T550)&lt;($D362-$U362),U519*MIN($M362,($D362-$U362)-SUM($D550:T550)),0)</f>
        <v>0</v>
      </c>
      <c r="V550" s="4">
        <f>IF(SUM($D550:U550)&lt;($D362-$U362),V519*MIN($M362,($D362-$U362)-SUM($D550:U550)),0)</f>
        <v>0</v>
      </c>
      <c r="W550" s="4">
        <f>IF(SUM($D550:V550)&lt;($D362-$U362),W519*MIN($M362,($D362-$U362)-SUM($D550:V550)),0)</f>
        <v>0</v>
      </c>
      <c r="X550" s="4">
        <f>IF(SUM($D550:W550)&lt;($D362-$U362),X519*MIN($M362,($D362-$U362)-SUM($D550:W550)),0)</f>
        <v>0</v>
      </c>
      <c r="Y550" s="4">
        <f>IF(SUM($D550:X550)&lt;($D362-$U362),Y519*MIN($M362,($D362-$U362)-SUM($D550:X550)),0)</f>
        <v>0</v>
      </c>
      <c r="Z550" s="4">
        <f>IF(SUM($D550:Y550)&lt;($D362-$U362),Z519*MIN($M362,($D362-$U362)-SUM($D550:Y550)),0)</f>
        <v>0</v>
      </c>
      <c r="AA550" s="4">
        <f>IF(SUM($D550:Z550)&lt;($D362-$U362),AA519*MIN($M362,($D362-$U362)-SUM($D550:Z550)),0)</f>
        <v>0</v>
      </c>
      <c r="AB550" s="4">
        <f>IF(SUM($D550:AA550)&lt;($D362-$U362),AB519*MIN($M362,($D362-$U362)-SUM($D550:AA550)),0)</f>
        <v>0</v>
      </c>
    </row>
    <row r="551" spans="2:28" outlineLevel="1">
      <c r="B551" s="556"/>
      <c r="C551" s="10">
        <f t="shared" si="89"/>
        <v>0</v>
      </c>
      <c r="D551" s="10"/>
      <c r="E551" s="4">
        <f>IF(SUM($D551:D551)&lt;($D363-$U363),E520*MIN($M363,($D363-$U363)-SUM($D551:D551)),0)</f>
        <v>0</v>
      </c>
      <c r="F551" s="4">
        <f>IF(SUM($D551:E551)&lt;($D363-$U363),F520*MIN($M363,($D363-$U363)-SUM($D551:E551)),0)</f>
        <v>0</v>
      </c>
      <c r="G551" s="4">
        <f>IF(SUM($D551:F551)&lt;($D363-$U363),G520*MIN($M363,($D363-$U363)-SUM($D551:F551)),0)</f>
        <v>0</v>
      </c>
      <c r="H551" s="4">
        <f>IF(SUM($D551:G551)&lt;($D363-$U363),H520*MIN($M363,($D363-$U363)-SUM($D551:G551)),0)</f>
        <v>0</v>
      </c>
      <c r="I551" s="4">
        <f>IF(SUM($D551:H551)&lt;($D363-$U363),I520*MIN($M363,($D363-$U363)-SUM($D551:H551)),0)</f>
        <v>0</v>
      </c>
      <c r="J551" s="4">
        <f>IF(SUM($D551:I551)&lt;($D363-$U363),J520*MIN($M363,($D363-$U363)-SUM($D551:I551)),0)</f>
        <v>0</v>
      </c>
      <c r="K551" s="4">
        <f>IF(SUM($D551:J551)&lt;($D363-$U363),K520*MIN($M363,($D363-$U363)-SUM($D551:J551)),0)</f>
        <v>0</v>
      </c>
      <c r="L551" s="4">
        <f>IF(SUM($D551:K551)&lt;($D363-$U363),L520*MIN($M363,($D363-$U363)-SUM($D551:K551)),0)</f>
        <v>0</v>
      </c>
      <c r="M551" s="4">
        <f>IF(SUM($D551:L551)&lt;($D363-$U363),M520*MIN($M363,($D363-$U363)-SUM($D551:L551)),0)</f>
        <v>0</v>
      </c>
      <c r="N551" s="4">
        <f>IF(SUM($D551:M551)&lt;($D363-$U363),N520*MIN($M363,($D363-$U363)-SUM($D551:M551)),0)</f>
        <v>0</v>
      </c>
      <c r="O551" s="4">
        <f>IF(SUM($D551:N551)&lt;($D363-$U363),O520*MIN($M363,($D363-$U363)-SUM($D551:N551)),0)</f>
        <v>0</v>
      </c>
      <c r="P551" s="4">
        <f>IF(SUM($D551:O551)&lt;($D363-$U363),P520*MIN($M363,($D363-$U363)-SUM($D551:O551)),0)</f>
        <v>0</v>
      </c>
      <c r="Q551" s="4">
        <f>IF(SUM($D551:P551)&lt;($D363-$U363),Q520*MIN($M363,($D363-$U363)-SUM($D551:P551)),0)</f>
        <v>0</v>
      </c>
      <c r="R551" s="4">
        <f>IF(SUM($D551:Q551)&lt;($D363-$U363),R520*MIN($M363,($D363-$U363)-SUM($D551:Q551)),0)</f>
        <v>0</v>
      </c>
      <c r="S551" s="4">
        <f>IF(SUM($D551:R551)&lt;($D363-$U363),S520*MIN($M363,($D363-$U363)-SUM($D551:R551)),0)</f>
        <v>0</v>
      </c>
      <c r="T551" s="4">
        <f>IF(SUM($D551:S551)&lt;($D363-$U363),T520*MIN($M363,($D363-$U363)-SUM($D551:S551)),0)</f>
        <v>0</v>
      </c>
      <c r="U551" s="4">
        <f>IF(SUM($D551:T551)&lt;($D363-$U363),U520*MIN($M363,($D363-$U363)-SUM($D551:T551)),0)</f>
        <v>0</v>
      </c>
      <c r="V551" s="4">
        <f>IF(SUM($D551:U551)&lt;($D363-$U363),V520*MIN($M363,($D363-$U363)-SUM($D551:U551)),0)</f>
        <v>0</v>
      </c>
      <c r="W551" s="4">
        <f>IF(SUM($D551:V551)&lt;($D363-$U363),W520*MIN($M363,($D363-$U363)-SUM($D551:V551)),0)</f>
        <v>0</v>
      </c>
      <c r="X551" s="4">
        <f>IF(SUM($D551:W551)&lt;($D363-$U363),X520*MIN($M363,($D363-$U363)-SUM($D551:W551)),0)</f>
        <v>0</v>
      </c>
      <c r="Y551" s="4">
        <f>IF(SUM($D551:X551)&lt;($D363-$U363),Y520*MIN($M363,($D363-$U363)-SUM($D551:X551)),0)</f>
        <v>0</v>
      </c>
      <c r="Z551" s="4">
        <f>IF(SUM($D551:Y551)&lt;($D363-$U363),Z520*MIN($M363,($D363-$U363)-SUM($D551:Y551)),0)</f>
        <v>0</v>
      </c>
      <c r="AA551" s="4">
        <f>IF(SUM($D551:Z551)&lt;($D363-$U363),AA520*MIN($M363,($D363-$U363)-SUM($D551:Z551)),0)</f>
        <v>0</v>
      </c>
      <c r="AB551" s="4">
        <f>IF(SUM($D551:AA551)&lt;($D363-$U363),AB520*MIN($M363,($D363-$U363)-SUM($D551:AA551)),0)</f>
        <v>0</v>
      </c>
    </row>
    <row r="552" spans="2:28" outlineLevel="1">
      <c r="B552" s="556"/>
      <c r="C552" s="10">
        <f t="shared" si="89"/>
        <v>0</v>
      </c>
      <c r="D552" s="10"/>
      <c r="E552" s="4">
        <f>IF(SUM($D552:D552)&lt;($D364-$U364),E521*MIN($M364,($D364-$U364)-SUM($D552:D552)),0)</f>
        <v>0</v>
      </c>
      <c r="F552" s="4">
        <f>IF(SUM($D552:E552)&lt;($D364-$U364),F521*MIN($M364,($D364-$U364)-SUM($D552:E552)),0)</f>
        <v>0</v>
      </c>
      <c r="G552" s="4">
        <f>IF(SUM($D552:F552)&lt;($D364-$U364),G521*MIN($M364,($D364-$U364)-SUM($D552:F552)),0)</f>
        <v>0</v>
      </c>
      <c r="H552" s="4">
        <f>IF(SUM($D552:G552)&lt;($D364-$U364),H521*MIN($M364,($D364-$U364)-SUM($D552:G552)),0)</f>
        <v>0</v>
      </c>
      <c r="I552" s="4">
        <f>IF(SUM($D552:H552)&lt;($D364-$U364),I521*MIN($M364,($D364-$U364)-SUM($D552:H552)),0)</f>
        <v>0</v>
      </c>
      <c r="J552" s="4">
        <f>IF(SUM($D552:I552)&lt;($D364-$U364),J521*MIN($M364,($D364-$U364)-SUM($D552:I552)),0)</f>
        <v>0</v>
      </c>
      <c r="K552" s="4">
        <f>IF(SUM($D552:J552)&lt;($D364-$U364),K521*MIN($M364,($D364-$U364)-SUM($D552:J552)),0)</f>
        <v>0</v>
      </c>
      <c r="L552" s="4">
        <f>IF(SUM($D552:K552)&lt;($D364-$U364),L521*MIN($M364,($D364-$U364)-SUM($D552:K552)),0)</f>
        <v>0</v>
      </c>
      <c r="M552" s="4">
        <f>IF(SUM($D552:L552)&lt;($D364-$U364),M521*MIN($M364,($D364-$U364)-SUM($D552:L552)),0)</f>
        <v>0</v>
      </c>
      <c r="N552" s="4">
        <f>IF(SUM($D552:M552)&lt;($D364-$U364),N521*MIN($M364,($D364-$U364)-SUM($D552:M552)),0)</f>
        <v>0</v>
      </c>
      <c r="O552" s="4">
        <f>IF(SUM($D552:N552)&lt;($D364-$U364),O521*MIN($M364,($D364-$U364)-SUM($D552:N552)),0)</f>
        <v>0</v>
      </c>
      <c r="P552" s="4">
        <f>IF(SUM($D552:O552)&lt;($D364-$U364),P521*MIN($M364,($D364-$U364)-SUM($D552:O552)),0)</f>
        <v>0</v>
      </c>
      <c r="Q552" s="4">
        <f>IF(SUM($D552:P552)&lt;($D364-$U364),Q521*MIN($M364,($D364-$U364)-SUM($D552:P552)),0)</f>
        <v>0</v>
      </c>
      <c r="R552" s="4">
        <f>IF(SUM($D552:Q552)&lt;($D364-$U364),R521*MIN($M364,($D364-$U364)-SUM($D552:Q552)),0)</f>
        <v>0</v>
      </c>
      <c r="S552" s="4">
        <f>IF(SUM($D552:R552)&lt;($D364-$U364),S521*MIN($M364,($D364-$U364)-SUM($D552:R552)),0)</f>
        <v>0</v>
      </c>
      <c r="T552" s="4">
        <f>IF(SUM($D552:S552)&lt;($D364-$U364),T521*MIN($M364,($D364-$U364)-SUM($D552:S552)),0)</f>
        <v>0</v>
      </c>
      <c r="U552" s="4">
        <f>IF(SUM($D552:T552)&lt;($D364-$U364),U521*MIN($M364,($D364-$U364)-SUM($D552:T552)),0)</f>
        <v>0</v>
      </c>
      <c r="V552" s="4">
        <f>IF(SUM($D552:U552)&lt;($D364-$U364),V521*MIN($M364,($D364-$U364)-SUM($D552:U552)),0)</f>
        <v>0</v>
      </c>
      <c r="W552" s="4">
        <f>IF(SUM($D552:V552)&lt;($D364-$U364),W521*MIN($M364,($D364-$U364)-SUM($D552:V552)),0)</f>
        <v>0</v>
      </c>
      <c r="X552" s="4">
        <f>IF(SUM($D552:W552)&lt;($D364-$U364),X521*MIN($M364,($D364-$U364)-SUM($D552:W552)),0)</f>
        <v>0</v>
      </c>
      <c r="Y552" s="4">
        <f>IF(SUM($D552:X552)&lt;($D364-$U364),Y521*MIN($M364,($D364-$U364)-SUM($D552:X552)),0)</f>
        <v>0</v>
      </c>
      <c r="Z552" s="4">
        <f>IF(SUM($D552:Y552)&lt;($D364-$U364),Z521*MIN($M364,($D364-$U364)-SUM($D552:Y552)),0)</f>
        <v>0</v>
      </c>
      <c r="AA552" s="4">
        <f>IF(SUM($D552:Z552)&lt;($D364-$U364),AA521*MIN($M364,($D364-$U364)-SUM($D552:Z552)),0)</f>
        <v>0</v>
      </c>
      <c r="AB552" s="4">
        <f>IF(SUM($D552:AA552)&lt;($D364-$U364),AB521*MIN($M364,($D364-$U364)-SUM($D552:AA552)),0)</f>
        <v>0</v>
      </c>
    </row>
    <row r="553" spans="2:28" outlineLevel="1">
      <c r="B553" s="556"/>
      <c r="C553" s="10">
        <f t="shared" si="89"/>
        <v>0</v>
      </c>
      <c r="D553" s="10"/>
      <c r="E553" s="4">
        <f>IF(SUM($D553:D553)&lt;($D365-$U365),E522*MIN($M365,($D365-$U365)-SUM($D553:D553)),0)</f>
        <v>0</v>
      </c>
      <c r="F553" s="4">
        <f>IF(SUM($D553:E553)&lt;($D365-$U365),F522*MIN($M365,($D365-$U365)-SUM($D553:E553)),0)</f>
        <v>0</v>
      </c>
      <c r="G553" s="4">
        <f>IF(SUM($D553:F553)&lt;($D365-$U365),G522*MIN($M365,($D365-$U365)-SUM($D553:F553)),0)</f>
        <v>0</v>
      </c>
      <c r="H553" s="4">
        <f>IF(SUM($D553:G553)&lt;($D365-$U365),H522*MIN($M365,($D365-$U365)-SUM($D553:G553)),0)</f>
        <v>0</v>
      </c>
      <c r="I553" s="4">
        <f>IF(SUM($D553:H553)&lt;($D365-$U365),I522*MIN($M365,($D365-$U365)-SUM($D553:H553)),0)</f>
        <v>0</v>
      </c>
      <c r="J553" s="4">
        <f>IF(SUM($D553:I553)&lt;($D365-$U365),J522*MIN($M365,($D365-$U365)-SUM($D553:I553)),0)</f>
        <v>0</v>
      </c>
      <c r="K553" s="4">
        <f>IF(SUM($D553:J553)&lt;($D365-$U365),K522*MIN($M365,($D365-$U365)-SUM($D553:J553)),0)</f>
        <v>0</v>
      </c>
      <c r="L553" s="4">
        <f>IF(SUM($D553:K553)&lt;($D365-$U365),L522*MIN($M365,($D365-$U365)-SUM($D553:K553)),0)</f>
        <v>0</v>
      </c>
      <c r="M553" s="4">
        <f>IF(SUM($D553:L553)&lt;($D365-$U365),M522*MIN($M365,($D365-$U365)-SUM($D553:L553)),0)</f>
        <v>0</v>
      </c>
      <c r="N553" s="4">
        <f>IF(SUM($D553:M553)&lt;($D365-$U365),N522*MIN($M365,($D365-$U365)-SUM($D553:M553)),0)</f>
        <v>0</v>
      </c>
      <c r="O553" s="4">
        <f>IF(SUM($D553:N553)&lt;($D365-$U365),O522*MIN($M365,($D365-$U365)-SUM($D553:N553)),0)</f>
        <v>0</v>
      </c>
      <c r="P553" s="4">
        <f>IF(SUM($D553:O553)&lt;($D365-$U365),P522*MIN($M365,($D365-$U365)-SUM($D553:O553)),0)</f>
        <v>0</v>
      </c>
      <c r="Q553" s="4">
        <f>IF(SUM($D553:P553)&lt;($D365-$U365),Q522*MIN($M365,($D365-$U365)-SUM($D553:P553)),0)</f>
        <v>0</v>
      </c>
      <c r="R553" s="4">
        <f>IF(SUM($D553:Q553)&lt;($D365-$U365),R522*MIN($M365,($D365-$U365)-SUM($D553:Q553)),0)</f>
        <v>0</v>
      </c>
      <c r="S553" s="4">
        <f>IF(SUM($D553:R553)&lt;($D365-$U365),S522*MIN($M365,($D365-$U365)-SUM($D553:R553)),0)</f>
        <v>0</v>
      </c>
      <c r="T553" s="4">
        <f>IF(SUM($D553:S553)&lt;($D365-$U365),T522*MIN($M365,($D365-$U365)-SUM($D553:S553)),0)</f>
        <v>0</v>
      </c>
      <c r="U553" s="4">
        <f>IF(SUM($D553:T553)&lt;($D365-$U365),U522*MIN($M365,($D365-$U365)-SUM($D553:T553)),0)</f>
        <v>0</v>
      </c>
      <c r="V553" s="4">
        <f>IF(SUM($D553:U553)&lt;($D365-$U365),V522*MIN($M365,($D365-$U365)-SUM($D553:U553)),0)</f>
        <v>0</v>
      </c>
      <c r="W553" s="4">
        <f>IF(SUM($D553:V553)&lt;($D365-$U365),W522*MIN($M365,($D365-$U365)-SUM($D553:V553)),0)</f>
        <v>0</v>
      </c>
      <c r="X553" s="4">
        <f>IF(SUM($D553:W553)&lt;($D365-$U365),X522*MIN($M365,($D365-$U365)-SUM($D553:W553)),0)</f>
        <v>0</v>
      </c>
      <c r="Y553" s="4">
        <f>IF(SUM($D553:X553)&lt;($D365-$U365),Y522*MIN($M365,($D365-$U365)-SUM($D553:X553)),0)</f>
        <v>0</v>
      </c>
      <c r="Z553" s="4">
        <f>IF(SUM($D553:Y553)&lt;($D365-$U365),Z522*MIN($M365,($D365-$U365)-SUM($D553:Y553)),0)</f>
        <v>0</v>
      </c>
      <c r="AA553" s="4">
        <f>IF(SUM($D553:Z553)&lt;($D365-$U365),AA522*MIN($M365,($D365-$U365)-SUM($D553:Z553)),0)</f>
        <v>0</v>
      </c>
      <c r="AB553" s="4">
        <f>IF(SUM($D553:AA553)&lt;($D365-$U365),AB522*MIN($M365,($D365-$U365)-SUM($D553:AA553)),0)</f>
        <v>0</v>
      </c>
    </row>
    <row r="554" spans="2:28" outlineLevel="1">
      <c r="B554" s="556"/>
      <c r="C554" s="10">
        <f t="shared" si="89"/>
        <v>0</v>
      </c>
      <c r="D554" s="10"/>
      <c r="E554" s="4">
        <f>IF(SUM($D554:D554)&lt;($D366-$U366),E523*MIN($M366,($D366-$U366)-SUM($D554:D554)),0)</f>
        <v>0</v>
      </c>
      <c r="F554" s="4">
        <f>IF(SUM($D554:E554)&lt;($D366-$U366),F523*MIN($M366,($D366-$U366)-SUM($D554:E554)),0)</f>
        <v>0</v>
      </c>
      <c r="G554" s="4">
        <f>IF(SUM($D554:F554)&lt;($D366-$U366),G523*MIN($M366,($D366-$U366)-SUM($D554:F554)),0)</f>
        <v>0</v>
      </c>
      <c r="H554" s="4">
        <f>IF(SUM($D554:G554)&lt;($D366-$U366),H523*MIN($M366,($D366-$U366)-SUM($D554:G554)),0)</f>
        <v>0</v>
      </c>
      <c r="I554" s="4">
        <f>IF(SUM($D554:H554)&lt;($D366-$U366),I523*MIN($M366,($D366-$U366)-SUM($D554:H554)),0)</f>
        <v>0</v>
      </c>
      <c r="J554" s="4">
        <f>IF(SUM($D554:I554)&lt;($D366-$U366),J523*MIN($M366,($D366-$U366)-SUM($D554:I554)),0)</f>
        <v>0</v>
      </c>
      <c r="K554" s="4">
        <f>IF(SUM($D554:J554)&lt;($D366-$U366),K523*MIN($M366,($D366-$U366)-SUM($D554:J554)),0)</f>
        <v>0</v>
      </c>
      <c r="L554" s="4">
        <f>IF(SUM($D554:K554)&lt;($D366-$U366),L523*MIN($M366,($D366-$U366)-SUM($D554:K554)),0)</f>
        <v>0</v>
      </c>
      <c r="M554" s="4">
        <f>IF(SUM($D554:L554)&lt;($D366-$U366),M523*MIN($M366,($D366-$U366)-SUM($D554:L554)),0)</f>
        <v>0</v>
      </c>
      <c r="N554" s="4">
        <f>IF(SUM($D554:M554)&lt;($D366-$U366),N523*MIN($M366,($D366-$U366)-SUM($D554:M554)),0)</f>
        <v>0</v>
      </c>
      <c r="O554" s="4">
        <f>IF(SUM($D554:N554)&lt;($D366-$U366),O523*MIN($M366,($D366-$U366)-SUM($D554:N554)),0)</f>
        <v>0</v>
      </c>
      <c r="P554" s="4">
        <f>IF(SUM($D554:O554)&lt;($D366-$U366),P523*MIN($M366,($D366-$U366)-SUM($D554:O554)),0)</f>
        <v>0</v>
      </c>
      <c r="Q554" s="4">
        <f>IF(SUM($D554:P554)&lt;($D366-$U366),Q523*MIN($M366,($D366-$U366)-SUM($D554:P554)),0)</f>
        <v>0</v>
      </c>
      <c r="R554" s="4">
        <f>IF(SUM($D554:Q554)&lt;($D366-$U366),R523*MIN($M366,($D366-$U366)-SUM($D554:Q554)),0)</f>
        <v>0</v>
      </c>
      <c r="S554" s="4">
        <f>IF(SUM($D554:R554)&lt;($D366-$U366),S523*MIN($M366,($D366-$U366)-SUM($D554:R554)),0)</f>
        <v>0</v>
      </c>
      <c r="T554" s="4">
        <f>IF(SUM($D554:S554)&lt;($D366-$U366),T523*MIN($M366,($D366-$U366)-SUM($D554:S554)),0)</f>
        <v>0</v>
      </c>
      <c r="U554" s="4">
        <f>IF(SUM($D554:T554)&lt;($D366-$U366),U523*MIN($M366,($D366-$U366)-SUM($D554:T554)),0)</f>
        <v>0</v>
      </c>
      <c r="V554" s="4">
        <f>IF(SUM($D554:U554)&lt;($D366-$U366),V523*MIN($M366,($D366-$U366)-SUM($D554:U554)),0)</f>
        <v>0</v>
      </c>
      <c r="W554" s="4">
        <f>IF(SUM($D554:V554)&lt;($D366-$U366),W523*MIN($M366,($D366-$U366)-SUM($D554:V554)),0)</f>
        <v>0</v>
      </c>
      <c r="X554" s="4">
        <f>IF(SUM($D554:W554)&lt;($D366-$U366),X523*MIN($M366,($D366-$U366)-SUM($D554:W554)),0)</f>
        <v>0</v>
      </c>
      <c r="Y554" s="4">
        <f>IF(SUM($D554:X554)&lt;($D366-$U366),Y523*MIN($M366,($D366-$U366)-SUM($D554:X554)),0)</f>
        <v>0</v>
      </c>
      <c r="Z554" s="4">
        <f>IF(SUM($D554:Y554)&lt;($D366-$U366),Z523*MIN($M366,($D366-$U366)-SUM($D554:Y554)),0)</f>
        <v>0</v>
      </c>
      <c r="AA554" s="4">
        <f>IF(SUM($D554:Z554)&lt;($D366-$U366),AA523*MIN($M366,($D366-$U366)-SUM($D554:Z554)),0)</f>
        <v>0</v>
      </c>
      <c r="AB554" s="4">
        <f>IF(SUM($D554:AA554)&lt;($D366-$U366),AB523*MIN($M366,($D366-$U366)-SUM($D554:AA554)),0)</f>
        <v>0</v>
      </c>
    </row>
    <row r="555" spans="2:28" outlineLevel="1">
      <c r="B555" s="556"/>
      <c r="C555" s="10">
        <f t="shared" si="89"/>
        <v>0</v>
      </c>
      <c r="D555" s="10"/>
      <c r="E555" s="4">
        <f>IF(SUM($D555:D555)&lt;($D367-$U367),E524*MIN($M367,($D367-$U367)-SUM($D555:D555)),0)</f>
        <v>0</v>
      </c>
      <c r="F555" s="4">
        <f>IF(SUM($D555:E555)&lt;($D367-$U367),F524*MIN($M367,($D367-$U367)-SUM($D555:E555)),0)</f>
        <v>0</v>
      </c>
      <c r="G555" s="4">
        <f>IF(SUM($D555:F555)&lt;($D367-$U367),G524*MIN($M367,($D367-$U367)-SUM($D555:F555)),0)</f>
        <v>0</v>
      </c>
      <c r="H555" s="4">
        <f>IF(SUM($D555:G555)&lt;($D367-$U367),H524*MIN($M367,($D367-$U367)-SUM($D555:G555)),0)</f>
        <v>0</v>
      </c>
      <c r="I555" s="4">
        <f>IF(SUM($D555:H555)&lt;($D367-$U367),I524*MIN($M367,($D367-$U367)-SUM($D555:H555)),0)</f>
        <v>0</v>
      </c>
      <c r="J555" s="4">
        <f>IF(SUM($D555:I555)&lt;($D367-$U367),J524*MIN($M367,($D367-$U367)-SUM($D555:I555)),0)</f>
        <v>0</v>
      </c>
      <c r="K555" s="4">
        <f>IF(SUM($D555:J555)&lt;($D367-$U367),K524*MIN($M367,($D367-$U367)-SUM($D555:J555)),0)</f>
        <v>0</v>
      </c>
      <c r="L555" s="4">
        <f>IF(SUM($D555:K555)&lt;($D367-$U367),L524*MIN($M367,($D367-$U367)-SUM($D555:K555)),0)</f>
        <v>0</v>
      </c>
      <c r="M555" s="4">
        <f>IF(SUM($D555:L555)&lt;($D367-$U367),M524*MIN($M367,($D367-$U367)-SUM($D555:L555)),0)</f>
        <v>0</v>
      </c>
      <c r="N555" s="4">
        <f>IF(SUM($D555:M555)&lt;($D367-$U367),N524*MIN($M367,($D367-$U367)-SUM($D555:M555)),0)</f>
        <v>0</v>
      </c>
      <c r="O555" s="4">
        <f>IF(SUM($D555:N555)&lt;($D367-$U367),O524*MIN($M367,($D367-$U367)-SUM($D555:N555)),0)</f>
        <v>0</v>
      </c>
      <c r="P555" s="4">
        <f>IF(SUM($D555:O555)&lt;($D367-$U367),P524*MIN($M367,($D367-$U367)-SUM($D555:O555)),0)</f>
        <v>0</v>
      </c>
      <c r="Q555" s="4">
        <f>IF(SUM($D555:P555)&lt;($D367-$U367),Q524*MIN($M367,($D367-$U367)-SUM($D555:P555)),0)</f>
        <v>0</v>
      </c>
      <c r="R555" s="4">
        <f>IF(SUM($D555:Q555)&lt;($D367-$U367),R524*MIN($M367,($D367-$U367)-SUM($D555:Q555)),0)</f>
        <v>0</v>
      </c>
      <c r="S555" s="4">
        <f>IF(SUM($D555:R555)&lt;($D367-$U367),S524*MIN($M367,($D367-$U367)-SUM($D555:R555)),0)</f>
        <v>0</v>
      </c>
      <c r="T555" s="4">
        <f>IF(SUM($D555:S555)&lt;($D367-$U367),T524*MIN($M367,($D367-$U367)-SUM($D555:S555)),0)</f>
        <v>0</v>
      </c>
      <c r="U555" s="4">
        <f>IF(SUM($D555:T555)&lt;($D367-$U367),U524*MIN($M367,($D367-$U367)-SUM($D555:T555)),0)</f>
        <v>0</v>
      </c>
      <c r="V555" s="4">
        <f>IF(SUM($D555:U555)&lt;($D367-$U367),V524*MIN($M367,($D367-$U367)-SUM($D555:U555)),0)</f>
        <v>0</v>
      </c>
      <c r="W555" s="4">
        <f>IF(SUM($D555:V555)&lt;($D367-$U367),W524*MIN($M367,($D367-$U367)-SUM($D555:V555)),0)</f>
        <v>0</v>
      </c>
      <c r="X555" s="4">
        <f>IF(SUM($D555:W555)&lt;($D367-$U367),X524*MIN($M367,($D367-$U367)-SUM($D555:W555)),0)</f>
        <v>0</v>
      </c>
      <c r="Y555" s="4">
        <f>IF(SUM($D555:X555)&lt;($D367-$U367),Y524*MIN($M367,($D367-$U367)-SUM($D555:X555)),0)</f>
        <v>0</v>
      </c>
      <c r="Z555" s="4">
        <f>IF(SUM($D555:Y555)&lt;($D367-$U367),Z524*MIN($M367,($D367-$U367)-SUM($D555:Y555)),0)</f>
        <v>0</v>
      </c>
      <c r="AA555" s="4">
        <f>IF(SUM($D555:Z555)&lt;($D367-$U367),AA524*MIN($M367,($D367-$U367)-SUM($D555:Z555)),0)</f>
        <v>0</v>
      </c>
      <c r="AB555" s="4">
        <f>IF(SUM($D555:AA555)&lt;($D367-$U367),AB524*MIN($M367,($D367-$U367)-SUM($D555:AA555)),0)</f>
        <v>0</v>
      </c>
    </row>
    <row r="556" spans="2:28" outlineLevel="1">
      <c r="B556" s="556"/>
      <c r="C556" s="10">
        <f t="shared" si="89"/>
        <v>0</v>
      </c>
      <c r="D556" s="10"/>
      <c r="E556" s="4">
        <f>IF(SUM($D556:D556)&lt;($D368-$U368),E525*MIN($M368,($D368-$U368)-SUM($D556:D556)),0)</f>
        <v>0</v>
      </c>
      <c r="F556" s="4">
        <f>IF(SUM($D556:E556)&lt;($D368-$U368),F525*MIN($M368,($D368-$U368)-SUM($D556:E556)),0)</f>
        <v>0</v>
      </c>
      <c r="G556" s="4">
        <f>IF(SUM($D556:F556)&lt;($D368-$U368),G525*MIN($M368,($D368-$U368)-SUM($D556:F556)),0)</f>
        <v>0</v>
      </c>
      <c r="H556" s="4">
        <f>IF(SUM($D556:G556)&lt;($D368-$U368),H525*MIN($M368,($D368-$U368)-SUM($D556:G556)),0)</f>
        <v>0</v>
      </c>
      <c r="I556" s="4">
        <f>IF(SUM($D556:H556)&lt;($D368-$U368),I525*MIN($M368,($D368-$U368)-SUM($D556:H556)),0)</f>
        <v>0</v>
      </c>
      <c r="J556" s="4">
        <f>IF(SUM($D556:I556)&lt;($D368-$U368),J525*MIN($M368,($D368-$U368)-SUM($D556:I556)),0)</f>
        <v>0</v>
      </c>
      <c r="K556" s="4">
        <f>IF(SUM($D556:J556)&lt;($D368-$U368),K525*MIN($M368,($D368-$U368)-SUM($D556:J556)),0)</f>
        <v>0</v>
      </c>
      <c r="L556" s="4">
        <f>IF(SUM($D556:K556)&lt;($D368-$U368),L525*MIN($M368,($D368-$U368)-SUM($D556:K556)),0)</f>
        <v>0</v>
      </c>
      <c r="M556" s="4">
        <f>IF(SUM($D556:L556)&lt;($D368-$U368),M525*MIN($M368,($D368-$U368)-SUM($D556:L556)),0)</f>
        <v>0</v>
      </c>
      <c r="N556" s="4">
        <f>IF(SUM($D556:M556)&lt;($D368-$U368),N525*MIN($M368,($D368-$U368)-SUM($D556:M556)),0)</f>
        <v>0</v>
      </c>
      <c r="O556" s="4">
        <f>IF(SUM($D556:N556)&lt;($D368-$U368),O525*MIN($M368,($D368-$U368)-SUM($D556:N556)),0)</f>
        <v>0</v>
      </c>
      <c r="P556" s="4">
        <f>IF(SUM($D556:O556)&lt;($D368-$U368),P525*MIN($M368,($D368-$U368)-SUM($D556:O556)),0)</f>
        <v>0</v>
      </c>
      <c r="Q556" s="4">
        <f>IF(SUM($D556:P556)&lt;($D368-$U368),Q525*MIN($M368,($D368-$U368)-SUM($D556:P556)),0)</f>
        <v>0</v>
      </c>
      <c r="R556" s="4">
        <f>IF(SUM($D556:Q556)&lt;($D368-$U368),R525*MIN($M368,($D368-$U368)-SUM($D556:Q556)),0)</f>
        <v>0</v>
      </c>
      <c r="S556" s="4">
        <f>IF(SUM($D556:R556)&lt;($D368-$U368),S525*MIN($M368,($D368-$U368)-SUM($D556:R556)),0)</f>
        <v>0</v>
      </c>
      <c r="T556" s="4">
        <f>IF(SUM($D556:S556)&lt;($D368-$U368),T525*MIN($M368,($D368-$U368)-SUM($D556:S556)),0)</f>
        <v>0</v>
      </c>
      <c r="U556" s="4">
        <f>IF(SUM($D556:T556)&lt;($D368-$U368),U525*MIN($M368,($D368-$U368)-SUM($D556:T556)),0)</f>
        <v>0</v>
      </c>
      <c r="V556" s="4">
        <f>IF(SUM($D556:U556)&lt;($D368-$U368),V525*MIN($M368,($D368-$U368)-SUM($D556:U556)),0)</f>
        <v>0</v>
      </c>
      <c r="W556" s="4">
        <f>IF(SUM($D556:V556)&lt;($D368-$U368),W525*MIN($M368,($D368-$U368)-SUM($D556:V556)),0)</f>
        <v>0</v>
      </c>
      <c r="X556" s="4">
        <f>IF(SUM($D556:W556)&lt;($D368-$U368),X525*MIN($M368,($D368-$U368)-SUM($D556:W556)),0)</f>
        <v>0</v>
      </c>
      <c r="Y556" s="4">
        <f>IF(SUM($D556:X556)&lt;($D368-$U368),Y525*MIN($M368,($D368-$U368)-SUM($D556:X556)),0)</f>
        <v>0</v>
      </c>
      <c r="Z556" s="4">
        <f>IF(SUM($D556:Y556)&lt;($D368-$U368),Z525*MIN($M368,($D368-$U368)-SUM($D556:Y556)),0)</f>
        <v>0</v>
      </c>
      <c r="AA556" s="4">
        <f>IF(SUM($D556:Z556)&lt;($D368-$U368),AA525*MIN($M368,($D368-$U368)-SUM($D556:Z556)),0)</f>
        <v>0</v>
      </c>
      <c r="AB556" s="4">
        <f>IF(SUM($D556:AA556)&lt;($D368-$U368),AB525*MIN($M368,($D368-$U368)-SUM($D556:AA556)),0)</f>
        <v>0</v>
      </c>
    </row>
    <row r="557" spans="2:28" outlineLevel="1">
      <c r="B557" s="556"/>
      <c r="C557" s="10">
        <f t="shared" si="89"/>
        <v>0</v>
      </c>
      <c r="D557" s="10"/>
      <c r="E557" s="4">
        <f>IF(SUM($D557:D557)&lt;($D369-$U369),E526*MIN($M369,($D369-$U369)-SUM($D557:D557)),0)</f>
        <v>0</v>
      </c>
      <c r="F557" s="4">
        <f>IF(SUM($D557:E557)&lt;($D369-$U369),F526*MIN($M369,($D369-$U369)-SUM($D557:E557)),0)</f>
        <v>0</v>
      </c>
      <c r="G557" s="4">
        <f>IF(SUM($D557:F557)&lt;($D369-$U369),G526*MIN($M369,($D369-$U369)-SUM($D557:F557)),0)</f>
        <v>0</v>
      </c>
      <c r="H557" s="4">
        <f>IF(SUM($D557:G557)&lt;($D369-$U369),H526*MIN($M369,($D369-$U369)-SUM($D557:G557)),0)</f>
        <v>0</v>
      </c>
      <c r="I557" s="4">
        <f>IF(SUM($D557:H557)&lt;($D369-$U369),I526*MIN($M369,($D369-$U369)-SUM($D557:H557)),0)</f>
        <v>0</v>
      </c>
      <c r="J557" s="4">
        <f>IF(SUM($D557:I557)&lt;($D369-$U369),J526*MIN($M369,($D369-$U369)-SUM($D557:I557)),0)</f>
        <v>0</v>
      </c>
      <c r="K557" s="4">
        <f>IF(SUM($D557:J557)&lt;($D369-$U369),K526*MIN($M369,($D369-$U369)-SUM($D557:J557)),0)</f>
        <v>0</v>
      </c>
      <c r="L557" s="4">
        <f>IF(SUM($D557:K557)&lt;($D369-$U369),L526*MIN($M369,($D369-$U369)-SUM($D557:K557)),0)</f>
        <v>0</v>
      </c>
      <c r="M557" s="4">
        <f>IF(SUM($D557:L557)&lt;($D369-$U369),M526*MIN($M369,($D369-$U369)-SUM($D557:L557)),0)</f>
        <v>0</v>
      </c>
      <c r="N557" s="4">
        <f>IF(SUM($D557:M557)&lt;($D369-$U369),N526*MIN($M369,($D369-$U369)-SUM($D557:M557)),0)</f>
        <v>0</v>
      </c>
      <c r="O557" s="4">
        <f>IF(SUM($D557:N557)&lt;($D369-$U369),O526*MIN($M369,($D369-$U369)-SUM($D557:N557)),0)</f>
        <v>0</v>
      </c>
      <c r="P557" s="4">
        <f>IF(SUM($D557:O557)&lt;($D369-$U369),P526*MIN($M369,($D369-$U369)-SUM($D557:O557)),0)</f>
        <v>0</v>
      </c>
      <c r="Q557" s="4">
        <f>IF(SUM($D557:P557)&lt;($D369-$U369),Q526*MIN($M369,($D369-$U369)-SUM($D557:P557)),0)</f>
        <v>0</v>
      </c>
      <c r="R557" s="4">
        <f>IF(SUM($D557:Q557)&lt;($D369-$U369),R526*MIN($M369,($D369-$U369)-SUM($D557:Q557)),0)</f>
        <v>0</v>
      </c>
      <c r="S557" s="4">
        <f>IF(SUM($D557:R557)&lt;($D369-$U369),S526*MIN($M369,($D369-$U369)-SUM($D557:R557)),0)</f>
        <v>0</v>
      </c>
      <c r="T557" s="4">
        <f>IF(SUM($D557:S557)&lt;($D369-$U369),T526*MIN($M369,($D369-$U369)-SUM($D557:S557)),0)</f>
        <v>0</v>
      </c>
      <c r="U557" s="4">
        <f>IF(SUM($D557:T557)&lt;($D369-$U369),U526*MIN($M369,($D369-$U369)-SUM($D557:T557)),0)</f>
        <v>0</v>
      </c>
      <c r="V557" s="4">
        <f>IF(SUM($D557:U557)&lt;($D369-$U369),V526*MIN($M369,($D369-$U369)-SUM($D557:U557)),0)</f>
        <v>0</v>
      </c>
      <c r="W557" s="4">
        <f>IF(SUM($D557:V557)&lt;($D369-$U369),W526*MIN($M369,($D369-$U369)-SUM($D557:V557)),0)</f>
        <v>0</v>
      </c>
      <c r="X557" s="4">
        <f>IF(SUM($D557:W557)&lt;($D369-$U369),X526*MIN($M369,($D369-$U369)-SUM($D557:W557)),0)</f>
        <v>0</v>
      </c>
      <c r="Y557" s="4">
        <f>IF(SUM($D557:X557)&lt;($D369-$U369),Y526*MIN($M369,($D369-$U369)-SUM($D557:X557)),0)</f>
        <v>0</v>
      </c>
      <c r="Z557" s="4">
        <f>IF(SUM($D557:Y557)&lt;($D369-$U369),Z526*MIN($M369,($D369-$U369)-SUM($D557:Y557)),0)</f>
        <v>0</v>
      </c>
      <c r="AA557" s="4">
        <f>IF(SUM($D557:Z557)&lt;($D369-$U369),AA526*MIN($M369,($D369-$U369)-SUM($D557:Z557)),0)</f>
        <v>0</v>
      </c>
      <c r="AB557" s="4">
        <f>IF(SUM($D557:AA557)&lt;($D369-$U369),AB526*MIN($M369,($D369-$U369)-SUM($D557:AA557)),0)</f>
        <v>0</v>
      </c>
    </row>
    <row r="558" spans="2:28" outlineLevel="1">
      <c r="B558" s="556"/>
      <c r="C558" s="10">
        <f t="shared" si="89"/>
        <v>0</v>
      </c>
      <c r="D558" s="10"/>
      <c r="E558" s="4">
        <f>IF(SUM($D558:D558)&lt;($D370-$U370),E527*MIN($M370,($D370-$U370)-SUM($D558:D558)),0)</f>
        <v>0</v>
      </c>
      <c r="F558" s="4">
        <f>IF(SUM($D558:E558)&lt;($D370-$U370),F527*MIN($M370,($D370-$U370)-SUM($D558:E558)),0)</f>
        <v>0</v>
      </c>
      <c r="G558" s="4">
        <f>IF(SUM($D558:F558)&lt;($D370-$U370),G527*MIN($M370,($D370-$U370)-SUM($D558:F558)),0)</f>
        <v>0</v>
      </c>
      <c r="H558" s="4">
        <f>IF(SUM($D558:G558)&lt;($D370-$U370),H527*MIN($M370,($D370-$U370)-SUM($D558:G558)),0)</f>
        <v>0</v>
      </c>
      <c r="I558" s="4">
        <f>IF(SUM($D558:H558)&lt;($D370-$U370),I527*MIN($M370,($D370-$U370)-SUM($D558:H558)),0)</f>
        <v>0</v>
      </c>
      <c r="J558" s="4">
        <f>IF(SUM($D558:I558)&lt;($D370-$U370),J527*MIN($M370,($D370-$U370)-SUM($D558:I558)),0)</f>
        <v>0</v>
      </c>
      <c r="K558" s="4">
        <f>IF(SUM($D558:J558)&lt;($D370-$U370),K527*MIN($M370,($D370-$U370)-SUM($D558:J558)),0)</f>
        <v>0</v>
      </c>
      <c r="L558" s="4">
        <f>IF(SUM($D558:K558)&lt;($D370-$U370),L527*MIN($M370,($D370-$U370)-SUM($D558:K558)),0)</f>
        <v>0</v>
      </c>
      <c r="M558" s="4">
        <f>IF(SUM($D558:L558)&lt;($D370-$U370),M527*MIN($M370,($D370-$U370)-SUM($D558:L558)),0)</f>
        <v>0</v>
      </c>
      <c r="N558" s="4">
        <f>IF(SUM($D558:M558)&lt;($D370-$U370),N527*MIN($M370,($D370-$U370)-SUM($D558:M558)),0)</f>
        <v>0</v>
      </c>
      <c r="O558" s="4">
        <f>IF(SUM($D558:N558)&lt;($D370-$U370),O527*MIN($M370,($D370-$U370)-SUM($D558:N558)),0)</f>
        <v>0</v>
      </c>
      <c r="P558" s="4">
        <f>IF(SUM($D558:O558)&lt;($D370-$U370),P527*MIN($M370,($D370-$U370)-SUM($D558:O558)),0)</f>
        <v>0</v>
      </c>
      <c r="Q558" s="4">
        <f>IF(SUM($D558:P558)&lt;($D370-$U370),Q527*MIN($M370,($D370-$U370)-SUM($D558:P558)),0)</f>
        <v>0</v>
      </c>
      <c r="R558" s="4">
        <f>IF(SUM($D558:Q558)&lt;($D370-$U370),R527*MIN($M370,($D370-$U370)-SUM($D558:Q558)),0)</f>
        <v>0</v>
      </c>
      <c r="S558" s="4">
        <f>IF(SUM($D558:R558)&lt;($D370-$U370),S527*MIN($M370,($D370-$U370)-SUM($D558:R558)),0)</f>
        <v>0</v>
      </c>
      <c r="T558" s="4">
        <f>IF(SUM($D558:S558)&lt;($D370-$U370),T527*MIN($M370,($D370-$U370)-SUM($D558:S558)),0)</f>
        <v>0</v>
      </c>
      <c r="U558" s="4">
        <f>IF(SUM($D558:T558)&lt;($D370-$U370),U527*MIN($M370,($D370-$U370)-SUM($D558:T558)),0)</f>
        <v>0</v>
      </c>
      <c r="V558" s="4">
        <f>IF(SUM($D558:U558)&lt;($D370-$U370),V527*MIN($M370,($D370-$U370)-SUM($D558:U558)),0)</f>
        <v>0</v>
      </c>
      <c r="W558" s="4">
        <f>IF(SUM($D558:V558)&lt;($D370-$U370),W527*MIN($M370,($D370-$U370)-SUM($D558:V558)),0)</f>
        <v>0</v>
      </c>
      <c r="X558" s="4">
        <f>IF(SUM($D558:W558)&lt;($D370-$U370),X527*MIN($M370,($D370-$U370)-SUM($D558:W558)),0)</f>
        <v>0</v>
      </c>
      <c r="Y558" s="4">
        <f>IF(SUM($D558:X558)&lt;($D370-$U370),Y527*MIN($M370,($D370-$U370)-SUM($D558:X558)),0)</f>
        <v>0</v>
      </c>
      <c r="Z558" s="4">
        <f>IF(SUM($D558:Y558)&lt;($D370-$U370),Z527*MIN($M370,($D370-$U370)-SUM($D558:Y558)),0)</f>
        <v>0</v>
      </c>
      <c r="AA558" s="4">
        <f>IF(SUM($D558:Z558)&lt;($D370-$U370),AA527*MIN($M370,($D370-$U370)-SUM($D558:Z558)),0)</f>
        <v>0</v>
      </c>
      <c r="AB558" s="4">
        <f>IF(SUM($D558:AA558)&lt;($D370-$U370),AB527*MIN($M370,($D370-$U370)-SUM($D558:AA558)),0)</f>
        <v>0</v>
      </c>
    </row>
    <row r="559" spans="2:28" outlineLevel="1">
      <c r="B559" s="556"/>
      <c r="C559" s="10">
        <f t="shared" si="89"/>
        <v>0</v>
      </c>
      <c r="D559" s="10"/>
      <c r="E559" s="4">
        <f>IF(SUM($D559:D559)&lt;($D371-$U371),E528*MIN($M371,($D371-$U371)-SUM($D559:D559)),0)</f>
        <v>0</v>
      </c>
      <c r="F559" s="4">
        <f>IF(SUM($D559:E559)&lt;($D371-$U371),F528*MIN($M371,($D371-$U371)-SUM($D559:E559)),0)</f>
        <v>0</v>
      </c>
      <c r="G559" s="4">
        <f>IF(SUM($D559:F559)&lt;($D371-$U371),G528*MIN($M371,($D371-$U371)-SUM($D559:F559)),0)</f>
        <v>0</v>
      </c>
      <c r="H559" s="4">
        <f>IF(SUM($D559:G559)&lt;($D371-$U371),H528*MIN($M371,($D371-$U371)-SUM($D559:G559)),0)</f>
        <v>0</v>
      </c>
      <c r="I559" s="4">
        <f>IF(SUM($D559:H559)&lt;($D371-$U371),I528*MIN($M371,($D371-$U371)-SUM($D559:H559)),0)</f>
        <v>0</v>
      </c>
      <c r="J559" s="4">
        <f>IF(SUM($D559:I559)&lt;($D371-$U371),J528*MIN($M371,($D371-$U371)-SUM($D559:I559)),0)</f>
        <v>0</v>
      </c>
      <c r="K559" s="4">
        <f>IF(SUM($D559:J559)&lt;($D371-$U371),K528*MIN($M371,($D371-$U371)-SUM($D559:J559)),0)</f>
        <v>0</v>
      </c>
      <c r="L559" s="4">
        <f>IF(SUM($D559:K559)&lt;($D371-$U371),L528*MIN($M371,($D371-$U371)-SUM($D559:K559)),0)</f>
        <v>0</v>
      </c>
      <c r="M559" s="4">
        <f>IF(SUM($D559:L559)&lt;($D371-$U371),M528*MIN($M371,($D371-$U371)-SUM($D559:L559)),0)</f>
        <v>0</v>
      </c>
      <c r="N559" s="4">
        <f>IF(SUM($D559:M559)&lt;($D371-$U371),N528*MIN($M371,($D371-$U371)-SUM($D559:M559)),0)</f>
        <v>0</v>
      </c>
      <c r="O559" s="4">
        <f>IF(SUM($D559:N559)&lt;($D371-$U371),O528*MIN($M371,($D371-$U371)-SUM($D559:N559)),0)</f>
        <v>0</v>
      </c>
      <c r="P559" s="4">
        <f>IF(SUM($D559:O559)&lt;($D371-$U371),P528*MIN($M371,($D371-$U371)-SUM($D559:O559)),0)</f>
        <v>0</v>
      </c>
      <c r="Q559" s="4">
        <f>IF(SUM($D559:P559)&lt;($D371-$U371),Q528*MIN($M371,($D371-$U371)-SUM($D559:P559)),0)</f>
        <v>0</v>
      </c>
      <c r="R559" s="4">
        <f>IF(SUM($D559:Q559)&lt;($D371-$U371),R528*MIN($M371,($D371-$U371)-SUM($D559:Q559)),0)</f>
        <v>0</v>
      </c>
      <c r="S559" s="4">
        <f>IF(SUM($D559:R559)&lt;($D371-$U371),S528*MIN($M371,($D371-$U371)-SUM($D559:R559)),0)</f>
        <v>0</v>
      </c>
      <c r="T559" s="4">
        <f>IF(SUM($D559:S559)&lt;($D371-$U371),T528*MIN($M371,($D371-$U371)-SUM($D559:S559)),0)</f>
        <v>0</v>
      </c>
      <c r="U559" s="4">
        <f>IF(SUM($D559:T559)&lt;($D371-$U371),U528*MIN($M371,($D371-$U371)-SUM($D559:T559)),0)</f>
        <v>0</v>
      </c>
      <c r="V559" s="4">
        <f>IF(SUM($D559:U559)&lt;($D371-$U371),V528*MIN($M371,($D371-$U371)-SUM($D559:U559)),0)</f>
        <v>0</v>
      </c>
      <c r="W559" s="4">
        <f>IF(SUM($D559:V559)&lt;($D371-$U371),W528*MIN($M371,($D371-$U371)-SUM($D559:V559)),0)</f>
        <v>0</v>
      </c>
      <c r="X559" s="4">
        <f>IF(SUM($D559:W559)&lt;($D371-$U371),X528*MIN($M371,($D371-$U371)-SUM($D559:W559)),0)</f>
        <v>0</v>
      </c>
      <c r="Y559" s="4">
        <f>IF(SUM($D559:X559)&lt;($D371-$U371),Y528*MIN($M371,($D371-$U371)-SUM($D559:X559)),0)</f>
        <v>0</v>
      </c>
      <c r="Z559" s="4">
        <f>IF(SUM($D559:Y559)&lt;($D371-$U371),Z528*MIN($M371,($D371-$U371)-SUM($D559:Y559)),0)</f>
        <v>0</v>
      </c>
      <c r="AA559" s="4">
        <f>IF(SUM($D559:Z559)&lt;($D371-$U371),AA528*MIN($M371,($D371-$U371)-SUM($D559:Z559)),0)</f>
        <v>0</v>
      </c>
      <c r="AB559" s="4">
        <f>IF(SUM($D559:AA559)&lt;($D371-$U371),AB528*MIN($M371,($D371-$U371)-SUM($D559:AA559)),0)</f>
        <v>0</v>
      </c>
    </row>
    <row r="560" spans="2:28" outlineLevel="1">
      <c r="B560" s="556"/>
      <c r="C560" s="10">
        <f t="shared" si="89"/>
        <v>0</v>
      </c>
      <c r="D560" s="10"/>
      <c r="E560" s="4">
        <f>IF(SUM($D560:D560)&lt;($D372-$U372),E529*MIN($M372,($D372-$U372)-SUM($D560:D560)),0)</f>
        <v>0</v>
      </c>
      <c r="F560" s="4">
        <f>IF(SUM($D560:E560)&lt;($D372-$U372),F529*MIN($M372,($D372-$U372)-SUM($D560:E560)),0)</f>
        <v>0</v>
      </c>
      <c r="G560" s="4">
        <f>IF(SUM($D560:F560)&lt;($D372-$U372),G529*MIN($M372,($D372-$U372)-SUM($D560:F560)),0)</f>
        <v>0</v>
      </c>
      <c r="H560" s="4">
        <f>IF(SUM($D560:G560)&lt;($D372-$U372),H529*MIN($M372,($D372-$U372)-SUM($D560:G560)),0)</f>
        <v>0</v>
      </c>
      <c r="I560" s="4">
        <f>IF(SUM($D560:H560)&lt;($D372-$U372),I529*MIN($M372,($D372-$U372)-SUM($D560:H560)),0)</f>
        <v>0</v>
      </c>
      <c r="J560" s="4">
        <f>IF(SUM($D560:I560)&lt;($D372-$U372),J529*MIN($M372,($D372-$U372)-SUM($D560:I560)),0)</f>
        <v>0</v>
      </c>
      <c r="K560" s="4">
        <f>IF(SUM($D560:J560)&lt;($D372-$U372),K529*MIN($M372,($D372-$U372)-SUM($D560:J560)),0)</f>
        <v>0</v>
      </c>
      <c r="L560" s="4">
        <f>IF(SUM($D560:K560)&lt;($D372-$U372),L529*MIN($M372,($D372-$U372)-SUM($D560:K560)),0)</f>
        <v>0</v>
      </c>
      <c r="M560" s="4">
        <f>IF(SUM($D560:L560)&lt;($D372-$U372),M529*MIN($M372,($D372-$U372)-SUM($D560:L560)),0)</f>
        <v>0</v>
      </c>
      <c r="N560" s="4">
        <f>IF(SUM($D560:M560)&lt;($D372-$U372),N529*MIN($M372,($D372-$U372)-SUM($D560:M560)),0)</f>
        <v>0</v>
      </c>
      <c r="O560" s="4">
        <f>IF(SUM($D560:N560)&lt;($D372-$U372),O529*MIN($M372,($D372-$U372)-SUM($D560:N560)),0)</f>
        <v>0</v>
      </c>
      <c r="P560" s="4">
        <f>IF(SUM($D560:O560)&lt;($D372-$U372),P529*MIN($M372,($D372-$U372)-SUM($D560:O560)),0)</f>
        <v>0</v>
      </c>
      <c r="Q560" s="4">
        <f>IF(SUM($D560:P560)&lt;($D372-$U372),Q529*MIN($M372,($D372-$U372)-SUM($D560:P560)),0)</f>
        <v>0</v>
      </c>
      <c r="R560" s="4">
        <f>IF(SUM($D560:Q560)&lt;($D372-$U372),R529*MIN($M372,($D372-$U372)-SUM($D560:Q560)),0)</f>
        <v>0</v>
      </c>
      <c r="S560" s="4">
        <f>IF(SUM($D560:R560)&lt;($D372-$U372),S529*MIN($M372,($D372-$U372)-SUM($D560:R560)),0)</f>
        <v>0</v>
      </c>
      <c r="T560" s="4">
        <f>IF(SUM($D560:S560)&lt;($D372-$U372),T529*MIN($M372,($D372-$U372)-SUM($D560:S560)),0)</f>
        <v>0</v>
      </c>
      <c r="U560" s="4">
        <f>IF(SUM($D560:T560)&lt;($D372-$U372),U529*MIN($M372,($D372-$U372)-SUM($D560:T560)),0)</f>
        <v>0</v>
      </c>
      <c r="V560" s="4">
        <f>IF(SUM($D560:U560)&lt;($D372-$U372),V529*MIN($M372,($D372-$U372)-SUM($D560:U560)),0)</f>
        <v>0</v>
      </c>
      <c r="W560" s="4">
        <f>IF(SUM($D560:V560)&lt;($D372-$U372),W529*MIN($M372,($D372-$U372)-SUM($D560:V560)),0)</f>
        <v>0</v>
      </c>
      <c r="X560" s="4">
        <f>IF(SUM($D560:W560)&lt;($D372-$U372),X529*MIN($M372,($D372-$U372)-SUM($D560:W560)),0)</f>
        <v>0</v>
      </c>
      <c r="Y560" s="4">
        <f>IF(SUM($D560:X560)&lt;($D372-$U372),Y529*MIN($M372,($D372-$U372)-SUM($D560:X560)),0)</f>
        <v>0</v>
      </c>
      <c r="Z560" s="4">
        <f>IF(SUM($D560:Y560)&lt;($D372-$U372),Z529*MIN($M372,($D372-$U372)-SUM($D560:Y560)),0)</f>
        <v>0</v>
      </c>
      <c r="AA560" s="4">
        <f>IF(SUM($D560:Z560)&lt;($D372-$U372),AA529*MIN($M372,($D372-$U372)-SUM($D560:Z560)),0)</f>
        <v>0</v>
      </c>
      <c r="AB560" s="4">
        <f>IF(SUM($D560:AA560)&lt;($D372-$U372),AB529*MIN($M372,($D372-$U372)-SUM($D560:AA560)),0)</f>
        <v>0</v>
      </c>
    </row>
    <row r="561" spans="2:28" outlineLevel="1">
      <c r="B561" s="556"/>
      <c r="C561" s="10">
        <f t="shared" si="89"/>
        <v>0</v>
      </c>
      <c r="D561" s="10"/>
      <c r="E561" s="4">
        <f>IF(SUM($D561:D561)&lt;($D373-$U373),E530*MIN($M373,($D373-$U373)-SUM($D561:D561)),0)</f>
        <v>0</v>
      </c>
      <c r="F561" s="4">
        <f>IF(SUM($D561:E561)&lt;($D373-$U373),F530*MIN($M373,($D373-$U373)-SUM($D561:E561)),0)</f>
        <v>0</v>
      </c>
      <c r="G561" s="4">
        <f>IF(SUM($D561:F561)&lt;($D373-$U373),G530*MIN($M373,($D373-$U373)-SUM($D561:F561)),0)</f>
        <v>0</v>
      </c>
      <c r="H561" s="4">
        <f>IF(SUM($D561:G561)&lt;($D373-$U373),H530*MIN($M373,($D373-$U373)-SUM($D561:G561)),0)</f>
        <v>0</v>
      </c>
      <c r="I561" s="4">
        <f>IF(SUM($D561:H561)&lt;($D373-$U373),I530*MIN($M373,($D373-$U373)-SUM($D561:H561)),0)</f>
        <v>0</v>
      </c>
      <c r="J561" s="4">
        <f>IF(SUM($D561:I561)&lt;($D373-$U373),J530*MIN($M373,($D373-$U373)-SUM($D561:I561)),0)</f>
        <v>0</v>
      </c>
      <c r="K561" s="4">
        <f>IF(SUM($D561:J561)&lt;($D373-$U373),K530*MIN($M373,($D373-$U373)-SUM($D561:J561)),0)</f>
        <v>0</v>
      </c>
      <c r="L561" s="4">
        <f>IF(SUM($D561:K561)&lt;($D373-$U373),L530*MIN($M373,($D373-$U373)-SUM($D561:K561)),0)</f>
        <v>0</v>
      </c>
      <c r="M561" s="4">
        <f>IF(SUM($D561:L561)&lt;($D373-$U373),M530*MIN($M373,($D373-$U373)-SUM($D561:L561)),0)</f>
        <v>0</v>
      </c>
      <c r="N561" s="4">
        <f>IF(SUM($D561:M561)&lt;($D373-$U373),N530*MIN($M373,($D373-$U373)-SUM($D561:M561)),0)</f>
        <v>0</v>
      </c>
      <c r="O561" s="4">
        <f>IF(SUM($D561:N561)&lt;($D373-$U373),O530*MIN($M373,($D373-$U373)-SUM($D561:N561)),0)</f>
        <v>0</v>
      </c>
      <c r="P561" s="4">
        <f>IF(SUM($D561:O561)&lt;($D373-$U373),P530*MIN($M373,($D373-$U373)-SUM($D561:O561)),0)</f>
        <v>0</v>
      </c>
      <c r="Q561" s="4">
        <f>IF(SUM($D561:P561)&lt;($D373-$U373),Q530*MIN($M373,($D373-$U373)-SUM($D561:P561)),0)</f>
        <v>0</v>
      </c>
      <c r="R561" s="4">
        <f>IF(SUM($D561:Q561)&lt;($D373-$U373),R530*MIN($M373,($D373-$U373)-SUM($D561:Q561)),0)</f>
        <v>0</v>
      </c>
      <c r="S561" s="4">
        <f>IF(SUM($D561:R561)&lt;($D373-$U373),S530*MIN($M373,($D373-$U373)-SUM($D561:R561)),0)</f>
        <v>0</v>
      </c>
      <c r="T561" s="4">
        <f>IF(SUM($D561:S561)&lt;($D373-$U373),T530*MIN($M373,($D373-$U373)-SUM($D561:S561)),0)</f>
        <v>0</v>
      </c>
      <c r="U561" s="4">
        <f>IF(SUM($D561:T561)&lt;($D373-$U373),U530*MIN($M373,($D373-$U373)-SUM($D561:T561)),0)</f>
        <v>0</v>
      </c>
      <c r="V561" s="4">
        <f>IF(SUM($D561:U561)&lt;($D373-$U373),V530*MIN($M373,($D373-$U373)-SUM($D561:U561)),0)</f>
        <v>0</v>
      </c>
      <c r="W561" s="4">
        <f>IF(SUM($D561:V561)&lt;($D373-$U373),W530*MIN($M373,($D373-$U373)-SUM($D561:V561)),0)</f>
        <v>0</v>
      </c>
      <c r="X561" s="4">
        <f>IF(SUM($D561:W561)&lt;($D373-$U373),X530*MIN($M373,($D373-$U373)-SUM($D561:W561)),0)</f>
        <v>0</v>
      </c>
      <c r="Y561" s="4">
        <f>IF(SUM($D561:X561)&lt;($D373-$U373),Y530*MIN($M373,($D373-$U373)-SUM($D561:X561)),0)</f>
        <v>0</v>
      </c>
      <c r="Z561" s="4">
        <f>IF(SUM($D561:Y561)&lt;($D373-$U373),Z530*MIN($M373,($D373-$U373)-SUM($D561:Y561)),0)</f>
        <v>0</v>
      </c>
      <c r="AA561" s="4">
        <f>IF(SUM($D561:Z561)&lt;($D373-$U373),AA530*MIN($M373,($D373-$U373)-SUM($D561:Z561)),0)</f>
        <v>0</v>
      </c>
      <c r="AB561" s="4">
        <f>IF(SUM($D561:AA561)&lt;($D373-$U373),AB530*MIN($M373,($D373-$U373)-SUM($D561:AA561)),0)</f>
        <v>0</v>
      </c>
    </row>
    <row r="562" spans="2:28" outlineLevel="1">
      <c r="B562" s="556"/>
      <c r="C562" s="21" t="s">
        <v>286</v>
      </c>
    </row>
    <row r="563" spans="2:28" outlineLevel="1">
      <c r="B563" s="556"/>
      <c r="C563" s="4" t="str">
        <f>C532</f>
        <v>Studio</v>
      </c>
      <c r="D563" s="1070">
        <f t="shared" ref="D563:D592" si="90">$D344-D439</f>
        <v>0</v>
      </c>
      <c r="E563" s="252">
        <f>IF($K344="Natural",$D344-E439,IF(E$375&lt;$K344,$D563,0))</f>
        <v>0</v>
      </c>
      <c r="F563" s="252">
        <f t="shared" ref="F563:AB563" si="91">IF($K344="Natural",$D344-F439,IF(F$375&lt;$K344,$D563,0))</f>
        <v>0</v>
      </c>
      <c r="G563" s="252">
        <f t="shared" si="91"/>
        <v>0</v>
      </c>
      <c r="H563" s="252">
        <f t="shared" si="91"/>
        <v>0</v>
      </c>
      <c r="I563" s="252">
        <f t="shared" si="91"/>
        <v>0</v>
      </c>
      <c r="J563" s="252">
        <f t="shared" si="91"/>
        <v>0</v>
      </c>
      <c r="K563" s="252">
        <f t="shared" si="91"/>
        <v>0</v>
      </c>
      <c r="L563" s="252">
        <f t="shared" si="91"/>
        <v>0</v>
      </c>
      <c r="M563" s="252">
        <f t="shared" si="91"/>
        <v>0</v>
      </c>
      <c r="N563" s="252">
        <f t="shared" si="91"/>
        <v>0</v>
      </c>
      <c r="O563" s="252">
        <f t="shared" si="91"/>
        <v>0</v>
      </c>
      <c r="P563" s="252">
        <f t="shared" si="91"/>
        <v>0</v>
      </c>
      <c r="Q563" s="252">
        <f t="shared" si="91"/>
        <v>0</v>
      </c>
      <c r="R563" s="252">
        <f t="shared" si="91"/>
        <v>0</v>
      </c>
      <c r="S563" s="252">
        <f t="shared" si="91"/>
        <v>0</v>
      </c>
      <c r="T563" s="252">
        <f t="shared" si="91"/>
        <v>0</v>
      </c>
      <c r="U563" s="252">
        <f t="shared" si="91"/>
        <v>0</v>
      </c>
      <c r="V563" s="252">
        <f t="shared" si="91"/>
        <v>0</v>
      </c>
      <c r="W563" s="252">
        <f t="shared" si="91"/>
        <v>0</v>
      </c>
      <c r="X563" s="252">
        <f t="shared" si="91"/>
        <v>0</v>
      </c>
      <c r="Y563" s="252">
        <f t="shared" si="91"/>
        <v>0</v>
      </c>
      <c r="Z563" s="252">
        <f t="shared" si="91"/>
        <v>0</v>
      </c>
      <c r="AA563" s="252">
        <f t="shared" si="91"/>
        <v>0</v>
      </c>
      <c r="AB563" s="252">
        <f t="shared" si="91"/>
        <v>0</v>
      </c>
    </row>
    <row r="564" spans="2:28" outlineLevel="1">
      <c r="B564" s="556"/>
      <c r="C564" s="4" t="str">
        <f>C533</f>
        <v xml:space="preserve">1 Bed / 1 Bath </v>
      </c>
      <c r="D564" s="1070">
        <f t="shared" si="90"/>
        <v>0</v>
      </c>
      <c r="E564" s="252">
        <f t="shared" ref="E564:AB564" si="92">IF($K345="Natural",$D345-E440,IF(E$375&lt;$K345,$D564,0))</f>
        <v>0</v>
      </c>
      <c r="F564" s="252">
        <f t="shared" si="92"/>
        <v>0</v>
      </c>
      <c r="G564" s="252">
        <f t="shared" si="92"/>
        <v>0</v>
      </c>
      <c r="H564" s="252">
        <f t="shared" si="92"/>
        <v>0</v>
      </c>
      <c r="I564" s="252">
        <f t="shared" si="92"/>
        <v>0</v>
      </c>
      <c r="J564" s="252">
        <f t="shared" si="92"/>
        <v>0</v>
      </c>
      <c r="K564" s="252">
        <f t="shared" si="92"/>
        <v>0</v>
      </c>
      <c r="L564" s="252">
        <f t="shared" si="92"/>
        <v>0</v>
      </c>
      <c r="M564" s="252">
        <f t="shared" si="92"/>
        <v>0</v>
      </c>
      <c r="N564" s="252">
        <f t="shared" si="92"/>
        <v>0</v>
      </c>
      <c r="O564" s="252">
        <f t="shared" si="92"/>
        <v>0</v>
      </c>
      <c r="P564" s="252">
        <f t="shared" si="92"/>
        <v>0</v>
      </c>
      <c r="Q564" s="252">
        <f t="shared" si="92"/>
        <v>0</v>
      </c>
      <c r="R564" s="252">
        <f t="shared" si="92"/>
        <v>0</v>
      </c>
      <c r="S564" s="252">
        <f t="shared" si="92"/>
        <v>0</v>
      </c>
      <c r="T564" s="252">
        <f t="shared" si="92"/>
        <v>0</v>
      </c>
      <c r="U564" s="252">
        <f t="shared" si="92"/>
        <v>0</v>
      </c>
      <c r="V564" s="252">
        <f t="shared" si="92"/>
        <v>0</v>
      </c>
      <c r="W564" s="252">
        <f t="shared" si="92"/>
        <v>0</v>
      </c>
      <c r="X564" s="252">
        <f t="shared" si="92"/>
        <v>0</v>
      </c>
      <c r="Y564" s="252">
        <f t="shared" si="92"/>
        <v>0</v>
      </c>
      <c r="Z564" s="252">
        <f t="shared" si="92"/>
        <v>0</v>
      </c>
      <c r="AA564" s="252">
        <f t="shared" si="92"/>
        <v>0</v>
      </c>
      <c r="AB564" s="252">
        <f t="shared" si="92"/>
        <v>0</v>
      </c>
    </row>
    <row r="565" spans="2:28" outlineLevel="1">
      <c r="B565" s="556"/>
      <c r="C565" s="4" t="str">
        <f>C534</f>
        <v xml:space="preserve">1 Bed / 1 Bath </v>
      </c>
      <c r="D565" s="1070">
        <f t="shared" si="90"/>
        <v>0</v>
      </c>
      <c r="E565" s="252">
        <f t="shared" ref="E565:AB565" si="93">IF($K346="Natural",$D346-E441,IF(E$375&lt;$K346,$D565,0))</f>
        <v>0</v>
      </c>
      <c r="F565" s="252">
        <f t="shared" si="93"/>
        <v>0</v>
      </c>
      <c r="G565" s="252">
        <f t="shared" si="93"/>
        <v>0</v>
      </c>
      <c r="H565" s="252">
        <f t="shared" si="93"/>
        <v>0</v>
      </c>
      <c r="I565" s="252">
        <f t="shared" si="93"/>
        <v>0</v>
      </c>
      <c r="J565" s="252">
        <f t="shared" si="93"/>
        <v>0</v>
      </c>
      <c r="K565" s="252">
        <f t="shared" si="93"/>
        <v>0</v>
      </c>
      <c r="L565" s="252">
        <f t="shared" si="93"/>
        <v>0</v>
      </c>
      <c r="M565" s="252">
        <f t="shared" si="93"/>
        <v>0</v>
      </c>
      <c r="N565" s="252">
        <f t="shared" si="93"/>
        <v>0</v>
      </c>
      <c r="O565" s="252">
        <f t="shared" si="93"/>
        <v>0</v>
      </c>
      <c r="P565" s="252">
        <f t="shared" si="93"/>
        <v>0</v>
      </c>
      <c r="Q565" s="252">
        <f t="shared" si="93"/>
        <v>0</v>
      </c>
      <c r="R565" s="252">
        <f t="shared" si="93"/>
        <v>0</v>
      </c>
      <c r="S565" s="252">
        <f t="shared" si="93"/>
        <v>0</v>
      </c>
      <c r="T565" s="252">
        <f t="shared" si="93"/>
        <v>0</v>
      </c>
      <c r="U565" s="252">
        <f t="shared" si="93"/>
        <v>0</v>
      </c>
      <c r="V565" s="252">
        <f t="shared" si="93"/>
        <v>0</v>
      </c>
      <c r="W565" s="252">
        <f t="shared" si="93"/>
        <v>0</v>
      </c>
      <c r="X565" s="252">
        <f t="shared" si="93"/>
        <v>0</v>
      </c>
      <c r="Y565" s="252">
        <f t="shared" si="93"/>
        <v>0</v>
      </c>
      <c r="Z565" s="252">
        <f t="shared" si="93"/>
        <v>0</v>
      </c>
      <c r="AA565" s="252">
        <f t="shared" si="93"/>
        <v>0</v>
      </c>
      <c r="AB565" s="252">
        <f t="shared" si="93"/>
        <v>0</v>
      </c>
    </row>
    <row r="566" spans="2:28" outlineLevel="1">
      <c r="B566" s="556"/>
      <c r="C566" s="4" t="str">
        <f>C535</f>
        <v xml:space="preserve">1 Bed / 1 Bath </v>
      </c>
      <c r="D566" s="1070">
        <f t="shared" si="90"/>
        <v>25</v>
      </c>
      <c r="E566" s="252">
        <f t="shared" ref="E566:AB566" si="94">IF($K347="Natural",$D347-E442,IF(E$375&lt;$K347,$D566,0))</f>
        <v>22</v>
      </c>
      <c r="F566" s="252">
        <f t="shared" si="94"/>
        <v>19</v>
      </c>
      <c r="G566" s="252">
        <f t="shared" si="94"/>
        <v>16</v>
      </c>
      <c r="H566" s="252">
        <f t="shared" si="94"/>
        <v>13</v>
      </c>
      <c r="I566" s="252">
        <f t="shared" si="94"/>
        <v>10</v>
      </c>
      <c r="J566" s="252">
        <f t="shared" si="94"/>
        <v>7</v>
      </c>
      <c r="K566" s="252">
        <f t="shared" si="94"/>
        <v>4</v>
      </c>
      <c r="L566" s="252">
        <f t="shared" si="94"/>
        <v>1</v>
      </c>
      <c r="M566" s="252">
        <f t="shared" si="94"/>
        <v>0</v>
      </c>
      <c r="N566" s="252">
        <f t="shared" si="94"/>
        <v>0</v>
      </c>
      <c r="O566" s="252">
        <f t="shared" si="94"/>
        <v>0</v>
      </c>
      <c r="P566" s="252">
        <f t="shared" si="94"/>
        <v>0</v>
      </c>
      <c r="Q566" s="252">
        <f t="shared" si="94"/>
        <v>0</v>
      </c>
      <c r="R566" s="252">
        <f t="shared" si="94"/>
        <v>0</v>
      </c>
      <c r="S566" s="252">
        <f t="shared" si="94"/>
        <v>0</v>
      </c>
      <c r="T566" s="252">
        <f t="shared" si="94"/>
        <v>0</v>
      </c>
      <c r="U566" s="252">
        <f t="shared" si="94"/>
        <v>0</v>
      </c>
      <c r="V566" s="252">
        <f t="shared" si="94"/>
        <v>0</v>
      </c>
      <c r="W566" s="252">
        <f t="shared" si="94"/>
        <v>0</v>
      </c>
      <c r="X566" s="252">
        <f t="shared" si="94"/>
        <v>0</v>
      </c>
      <c r="Y566" s="252">
        <f t="shared" si="94"/>
        <v>0</v>
      </c>
      <c r="Z566" s="252">
        <f t="shared" si="94"/>
        <v>0</v>
      </c>
      <c r="AA566" s="252">
        <f t="shared" si="94"/>
        <v>0</v>
      </c>
      <c r="AB566" s="252">
        <f t="shared" si="94"/>
        <v>0</v>
      </c>
    </row>
    <row r="567" spans="2:28" outlineLevel="1">
      <c r="B567" s="556"/>
      <c r="C567" s="10" t="str">
        <f t="shared" ref="C567:C592" si="95">C536</f>
        <v xml:space="preserve">2 Bed / 1 Bath </v>
      </c>
      <c r="D567" s="1070">
        <f t="shared" si="90"/>
        <v>0</v>
      </c>
      <c r="E567" s="252">
        <f t="shared" ref="E567:AB567" si="96">IF($K348="Natural",$D348-E443,IF(E$375&lt;$K348,$D567,0))</f>
        <v>0</v>
      </c>
      <c r="F567" s="252">
        <f t="shared" si="96"/>
        <v>0</v>
      </c>
      <c r="G567" s="252">
        <f t="shared" si="96"/>
        <v>0</v>
      </c>
      <c r="H567" s="252">
        <f t="shared" si="96"/>
        <v>0</v>
      </c>
      <c r="I567" s="252">
        <f t="shared" si="96"/>
        <v>0</v>
      </c>
      <c r="J567" s="252">
        <f t="shared" si="96"/>
        <v>0</v>
      </c>
      <c r="K567" s="252">
        <f t="shared" si="96"/>
        <v>0</v>
      </c>
      <c r="L567" s="252">
        <f t="shared" si="96"/>
        <v>0</v>
      </c>
      <c r="M567" s="252">
        <f t="shared" si="96"/>
        <v>0</v>
      </c>
      <c r="N567" s="252">
        <f t="shared" si="96"/>
        <v>0</v>
      </c>
      <c r="O567" s="252">
        <f t="shared" si="96"/>
        <v>0</v>
      </c>
      <c r="P567" s="252">
        <f t="shared" si="96"/>
        <v>0</v>
      </c>
      <c r="Q567" s="252">
        <f t="shared" si="96"/>
        <v>0</v>
      </c>
      <c r="R567" s="252">
        <f t="shared" si="96"/>
        <v>0</v>
      </c>
      <c r="S567" s="252">
        <f t="shared" si="96"/>
        <v>0</v>
      </c>
      <c r="T567" s="252">
        <f t="shared" si="96"/>
        <v>0</v>
      </c>
      <c r="U567" s="252">
        <f t="shared" si="96"/>
        <v>0</v>
      </c>
      <c r="V567" s="252">
        <f t="shared" si="96"/>
        <v>0</v>
      </c>
      <c r="W567" s="252">
        <f t="shared" si="96"/>
        <v>0</v>
      </c>
      <c r="X567" s="252">
        <f t="shared" si="96"/>
        <v>0</v>
      </c>
      <c r="Y567" s="252">
        <f t="shared" si="96"/>
        <v>0</v>
      </c>
      <c r="Z567" s="252">
        <f t="shared" si="96"/>
        <v>0</v>
      </c>
      <c r="AA567" s="252">
        <f t="shared" si="96"/>
        <v>0</v>
      </c>
      <c r="AB567" s="252">
        <f t="shared" si="96"/>
        <v>0</v>
      </c>
    </row>
    <row r="568" spans="2:28" outlineLevel="1">
      <c r="B568" s="556"/>
      <c r="C568" s="10" t="str">
        <f t="shared" si="95"/>
        <v xml:space="preserve">2 Bed / 1 Bath </v>
      </c>
      <c r="D568" s="1070">
        <f t="shared" si="90"/>
        <v>0</v>
      </c>
      <c r="E568" s="252">
        <f t="shared" ref="E568:AB568" si="97">IF($K349="Natural",$D349-E444,IF(E$375&lt;$K349,$D568,0))</f>
        <v>0</v>
      </c>
      <c r="F568" s="252">
        <f t="shared" si="97"/>
        <v>0</v>
      </c>
      <c r="G568" s="252">
        <f t="shared" si="97"/>
        <v>0</v>
      </c>
      <c r="H568" s="252">
        <f t="shared" si="97"/>
        <v>0</v>
      </c>
      <c r="I568" s="252">
        <f t="shared" si="97"/>
        <v>0</v>
      </c>
      <c r="J568" s="252">
        <f t="shared" si="97"/>
        <v>0</v>
      </c>
      <c r="K568" s="252">
        <f t="shared" si="97"/>
        <v>0</v>
      </c>
      <c r="L568" s="252">
        <f t="shared" si="97"/>
        <v>0</v>
      </c>
      <c r="M568" s="252">
        <f t="shared" si="97"/>
        <v>0</v>
      </c>
      <c r="N568" s="252">
        <f t="shared" si="97"/>
        <v>0</v>
      </c>
      <c r="O568" s="252">
        <f t="shared" si="97"/>
        <v>0</v>
      </c>
      <c r="P568" s="252">
        <f t="shared" si="97"/>
        <v>0</v>
      </c>
      <c r="Q568" s="252">
        <f t="shared" si="97"/>
        <v>0</v>
      </c>
      <c r="R568" s="252">
        <f t="shared" si="97"/>
        <v>0</v>
      </c>
      <c r="S568" s="252">
        <f t="shared" si="97"/>
        <v>0</v>
      </c>
      <c r="T568" s="252">
        <f t="shared" si="97"/>
        <v>0</v>
      </c>
      <c r="U568" s="252">
        <f t="shared" si="97"/>
        <v>0</v>
      </c>
      <c r="V568" s="252">
        <f t="shared" si="97"/>
        <v>0</v>
      </c>
      <c r="W568" s="252">
        <f t="shared" si="97"/>
        <v>0</v>
      </c>
      <c r="X568" s="252">
        <f t="shared" si="97"/>
        <v>0</v>
      </c>
      <c r="Y568" s="252">
        <f t="shared" si="97"/>
        <v>0</v>
      </c>
      <c r="Z568" s="252">
        <f t="shared" si="97"/>
        <v>0</v>
      </c>
      <c r="AA568" s="252">
        <f t="shared" si="97"/>
        <v>0</v>
      </c>
      <c r="AB568" s="252">
        <f t="shared" si="97"/>
        <v>0</v>
      </c>
    </row>
    <row r="569" spans="2:28" outlineLevel="1">
      <c r="B569" s="556"/>
      <c r="C569" s="10" t="str">
        <f t="shared" si="95"/>
        <v xml:space="preserve">2 Bed / 1 Bath </v>
      </c>
      <c r="D569" s="1070">
        <f t="shared" si="90"/>
        <v>0</v>
      </c>
      <c r="E569" s="252">
        <f t="shared" ref="E569:AB569" si="98">IF($K350="Natural",$D350-E445,IF(E$375&lt;$K350,$D569,0))</f>
        <v>0</v>
      </c>
      <c r="F569" s="252">
        <f t="shared" si="98"/>
        <v>0</v>
      </c>
      <c r="G569" s="252">
        <f t="shared" si="98"/>
        <v>0</v>
      </c>
      <c r="H569" s="252">
        <f t="shared" si="98"/>
        <v>0</v>
      </c>
      <c r="I569" s="252">
        <f t="shared" si="98"/>
        <v>0</v>
      </c>
      <c r="J569" s="252">
        <f t="shared" si="98"/>
        <v>0</v>
      </c>
      <c r="K569" s="252">
        <f t="shared" si="98"/>
        <v>0</v>
      </c>
      <c r="L569" s="252">
        <f t="shared" si="98"/>
        <v>0</v>
      </c>
      <c r="M569" s="252">
        <f t="shared" si="98"/>
        <v>0</v>
      </c>
      <c r="N569" s="252">
        <f t="shared" si="98"/>
        <v>0</v>
      </c>
      <c r="O569" s="252">
        <f t="shared" si="98"/>
        <v>0</v>
      </c>
      <c r="P569" s="252">
        <f t="shared" si="98"/>
        <v>0</v>
      </c>
      <c r="Q569" s="252">
        <f t="shared" si="98"/>
        <v>0</v>
      </c>
      <c r="R569" s="252">
        <f t="shared" si="98"/>
        <v>0</v>
      </c>
      <c r="S569" s="252">
        <f t="shared" si="98"/>
        <v>0</v>
      </c>
      <c r="T569" s="252">
        <f t="shared" si="98"/>
        <v>0</v>
      </c>
      <c r="U569" s="252">
        <f t="shared" si="98"/>
        <v>0</v>
      </c>
      <c r="V569" s="252">
        <f t="shared" si="98"/>
        <v>0</v>
      </c>
      <c r="W569" s="252">
        <f t="shared" si="98"/>
        <v>0</v>
      </c>
      <c r="X569" s="252">
        <f t="shared" si="98"/>
        <v>0</v>
      </c>
      <c r="Y569" s="252">
        <f t="shared" si="98"/>
        <v>0</v>
      </c>
      <c r="Z569" s="252">
        <f t="shared" si="98"/>
        <v>0</v>
      </c>
      <c r="AA569" s="252">
        <f t="shared" si="98"/>
        <v>0</v>
      </c>
      <c r="AB569" s="252">
        <f t="shared" si="98"/>
        <v>0</v>
      </c>
    </row>
    <row r="570" spans="2:28" outlineLevel="1">
      <c r="B570" s="556"/>
      <c r="C570" s="10" t="str">
        <f t="shared" si="95"/>
        <v xml:space="preserve">2 Bed / 2 Bath </v>
      </c>
      <c r="D570" s="1070">
        <f t="shared" si="90"/>
        <v>0</v>
      </c>
      <c r="E570" s="252">
        <f t="shared" ref="E570:AB570" si="99">IF($K351="Natural",$D351-E446,IF(E$375&lt;$K351,$D570,0))</f>
        <v>0</v>
      </c>
      <c r="F570" s="252">
        <f t="shared" si="99"/>
        <v>0</v>
      </c>
      <c r="G570" s="252">
        <f t="shared" si="99"/>
        <v>0</v>
      </c>
      <c r="H570" s="252">
        <f t="shared" si="99"/>
        <v>0</v>
      </c>
      <c r="I570" s="252">
        <f t="shared" si="99"/>
        <v>0</v>
      </c>
      <c r="J570" s="252">
        <f t="shared" si="99"/>
        <v>0</v>
      </c>
      <c r="K570" s="252">
        <f t="shared" si="99"/>
        <v>0</v>
      </c>
      <c r="L570" s="252">
        <f t="shared" si="99"/>
        <v>0</v>
      </c>
      <c r="M570" s="252">
        <f t="shared" si="99"/>
        <v>0</v>
      </c>
      <c r="N570" s="252">
        <f t="shared" si="99"/>
        <v>0</v>
      </c>
      <c r="O570" s="252">
        <f t="shared" si="99"/>
        <v>0</v>
      </c>
      <c r="P570" s="252">
        <f t="shared" si="99"/>
        <v>0</v>
      </c>
      <c r="Q570" s="252">
        <f t="shared" si="99"/>
        <v>0</v>
      </c>
      <c r="R570" s="252">
        <f t="shared" si="99"/>
        <v>0</v>
      </c>
      <c r="S570" s="252">
        <f t="shared" si="99"/>
        <v>0</v>
      </c>
      <c r="T570" s="252">
        <f t="shared" si="99"/>
        <v>0</v>
      </c>
      <c r="U570" s="252">
        <f t="shared" si="99"/>
        <v>0</v>
      </c>
      <c r="V570" s="252">
        <f t="shared" si="99"/>
        <v>0</v>
      </c>
      <c r="W570" s="252">
        <f t="shared" si="99"/>
        <v>0</v>
      </c>
      <c r="X570" s="252">
        <f t="shared" si="99"/>
        <v>0</v>
      </c>
      <c r="Y570" s="252">
        <f t="shared" si="99"/>
        <v>0</v>
      </c>
      <c r="Z570" s="252">
        <f t="shared" si="99"/>
        <v>0</v>
      </c>
      <c r="AA570" s="252">
        <f t="shared" si="99"/>
        <v>0</v>
      </c>
      <c r="AB570" s="252">
        <f t="shared" si="99"/>
        <v>0</v>
      </c>
    </row>
    <row r="571" spans="2:28" outlineLevel="1">
      <c r="B571" s="556"/>
      <c r="C571" s="10" t="str">
        <f t="shared" si="95"/>
        <v>2 Bed / 1 Bath + Den</v>
      </c>
      <c r="D571" s="1070">
        <f t="shared" si="90"/>
        <v>0</v>
      </c>
      <c r="E571" s="252">
        <f t="shared" ref="E571:AB571" si="100">IF($K352="Natural",$D352-E447,IF(E$375&lt;$K352,$D571,0))</f>
        <v>0</v>
      </c>
      <c r="F571" s="252">
        <f t="shared" si="100"/>
        <v>0</v>
      </c>
      <c r="G571" s="252">
        <f t="shared" si="100"/>
        <v>0</v>
      </c>
      <c r="H571" s="252">
        <f t="shared" si="100"/>
        <v>0</v>
      </c>
      <c r="I571" s="252">
        <f t="shared" si="100"/>
        <v>0</v>
      </c>
      <c r="J571" s="252">
        <f t="shared" si="100"/>
        <v>0</v>
      </c>
      <c r="K571" s="252">
        <f t="shared" si="100"/>
        <v>0</v>
      </c>
      <c r="L571" s="252">
        <f t="shared" si="100"/>
        <v>0</v>
      </c>
      <c r="M571" s="252">
        <f t="shared" si="100"/>
        <v>0</v>
      </c>
      <c r="N571" s="252">
        <f t="shared" si="100"/>
        <v>0</v>
      </c>
      <c r="O571" s="252">
        <f t="shared" si="100"/>
        <v>0</v>
      </c>
      <c r="P571" s="252">
        <f t="shared" si="100"/>
        <v>0</v>
      </c>
      <c r="Q571" s="252">
        <f t="shared" si="100"/>
        <v>0</v>
      </c>
      <c r="R571" s="252">
        <f t="shared" si="100"/>
        <v>0</v>
      </c>
      <c r="S571" s="252">
        <f t="shared" si="100"/>
        <v>0</v>
      </c>
      <c r="T571" s="252">
        <f t="shared" si="100"/>
        <v>0</v>
      </c>
      <c r="U571" s="252">
        <f t="shared" si="100"/>
        <v>0</v>
      </c>
      <c r="V571" s="252">
        <f t="shared" si="100"/>
        <v>0</v>
      </c>
      <c r="W571" s="252">
        <f t="shared" si="100"/>
        <v>0</v>
      </c>
      <c r="X571" s="252">
        <f t="shared" si="100"/>
        <v>0</v>
      </c>
      <c r="Y571" s="252">
        <f t="shared" si="100"/>
        <v>0</v>
      </c>
      <c r="Z571" s="252">
        <f t="shared" si="100"/>
        <v>0</v>
      </c>
      <c r="AA571" s="252">
        <f t="shared" si="100"/>
        <v>0</v>
      </c>
      <c r="AB571" s="252">
        <f t="shared" si="100"/>
        <v>0</v>
      </c>
    </row>
    <row r="572" spans="2:28" outlineLevel="1">
      <c r="B572" s="556"/>
      <c r="C572" s="10" t="str">
        <f t="shared" si="95"/>
        <v xml:space="preserve">2 Bed / 2 Bath </v>
      </c>
      <c r="D572" s="1070">
        <f t="shared" si="90"/>
        <v>0</v>
      </c>
      <c r="E572" s="252">
        <f t="shared" ref="E572:AB572" si="101">IF($K353="Natural",$D353-E448,IF(E$375&lt;$K353,$D572,0))</f>
        <v>0</v>
      </c>
      <c r="F572" s="252">
        <f t="shared" si="101"/>
        <v>0</v>
      </c>
      <c r="G572" s="252">
        <f t="shared" si="101"/>
        <v>0</v>
      </c>
      <c r="H572" s="252">
        <f t="shared" si="101"/>
        <v>0</v>
      </c>
      <c r="I572" s="252">
        <f t="shared" si="101"/>
        <v>0</v>
      </c>
      <c r="J572" s="252">
        <f t="shared" si="101"/>
        <v>0</v>
      </c>
      <c r="K572" s="252">
        <f t="shared" si="101"/>
        <v>0</v>
      </c>
      <c r="L572" s="252">
        <f t="shared" si="101"/>
        <v>0</v>
      </c>
      <c r="M572" s="252">
        <f t="shared" si="101"/>
        <v>0</v>
      </c>
      <c r="N572" s="252">
        <f t="shared" si="101"/>
        <v>0</v>
      </c>
      <c r="O572" s="252">
        <f t="shared" si="101"/>
        <v>0</v>
      </c>
      <c r="P572" s="252">
        <f t="shared" si="101"/>
        <v>0</v>
      </c>
      <c r="Q572" s="252">
        <f t="shared" si="101"/>
        <v>0</v>
      </c>
      <c r="R572" s="252">
        <f t="shared" si="101"/>
        <v>0</v>
      </c>
      <c r="S572" s="252">
        <f t="shared" si="101"/>
        <v>0</v>
      </c>
      <c r="T572" s="252">
        <f t="shared" si="101"/>
        <v>0</v>
      </c>
      <c r="U572" s="252">
        <f t="shared" si="101"/>
        <v>0</v>
      </c>
      <c r="V572" s="252">
        <f t="shared" si="101"/>
        <v>0</v>
      </c>
      <c r="W572" s="252">
        <f t="shared" si="101"/>
        <v>0</v>
      </c>
      <c r="X572" s="252">
        <f t="shared" si="101"/>
        <v>0</v>
      </c>
      <c r="Y572" s="252">
        <f t="shared" si="101"/>
        <v>0</v>
      </c>
      <c r="Z572" s="252">
        <f t="shared" si="101"/>
        <v>0</v>
      </c>
      <c r="AA572" s="252">
        <f t="shared" si="101"/>
        <v>0</v>
      </c>
      <c r="AB572" s="252">
        <f t="shared" si="101"/>
        <v>0</v>
      </c>
    </row>
    <row r="573" spans="2:28" outlineLevel="1">
      <c r="B573" s="556"/>
      <c r="C573" s="10" t="str">
        <f t="shared" si="95"/>
        <v xml:space="preserve">2 Bed / 1.5 Bath </v>
      </c>
      <c r="D573" s="1070">
        <f t="shared" si="90"/>
        <v>0</v>
      </c>
      <c r="E573" s="252">
        <f t="shared" ref="E573:AB573" si="102">IF($K354="Natural",$D354-E449,IF(E$375&lt;$K354,$D573,0))</f>
        <v>0</v>
      </c>
      <c r="F573" s="252">
        <f t="shared" si="102"/>
        <v>0</v>
      </c>
      <c r="G573" s="252">
        <f t="shared" si="102"/>
        <v>0</v>
      </c>
      <c r="H573" s="252">
        <f t="shared" si="102"/>
        <v>0</v>
      </c>
      <c r="I573" s="252">
        <f t="shared" si="102"/>
        <v>0</v>
      </c>
      <c r="J573" s="252">
        <f t="shared" si="102"/>
        <v>0</v>
      </c>
      <c r="K573" s="252">
        <f t="shared" si="102"/>
        <v>0</v>
      </c>
      <c r="L573" s="252">
        <f t="shared" si="102"/>
        <v>0</v>
      </c>
      <c r="M573" s="252">
        <f t="shared" si="102"/>
        <v>0</v>
      </c>
      <c r="N573" s="252">
        <f t="shared" si="102"/>
        <v>0</v>
      </c>
      <c r="O573" s="252">
        <f t="shared" si="102"/>
        <v>0</v>
      </c>
      <c r="P573" s="252">
        <f t="shared" si="102"/>
        <v>0</v>
      </c>
      <c r="Q573" s="252">
        <f t="shared" si="102"/>
        <v>0</v>
      </c>
      <c r="R573" s="252">
        <f t="shared" si="102"/>
        <v>0</v>
      </c>
      <c r="S573" s="252">
        <f t="shared" si="102"/>
        <v>0</v>
      </c>
      <c r="T573" s="252">
        <f t="shared" si="102"/>
        <v>0</v>
      </c>
      <c r="U573" s="252">
        <f t="shared" si="102"/>
        <v>0</v>
      </c>
      <c r="V573" s="252">
        <f t="shared" si="102"/>
        <v>0</v>
      </c>
      <c r="W573" s="252">
        <f t="shared" si="102"/>
        <v>0</v>
      </c>
      <c r="X573" s="252">
        <f t="shared" si="102"/>
        <v>0</v>
      </c>
      <c r="Y573" s="252">
        <f t="shared" si="102"/>
        <v>0</v>
      </c>
      <c r="Z573" s="252">
        <f t="shared" si="102"/>
        <v>0</v>
      </c>
      <c r="AA573" s="252">
        <f t="shared" si="102"/>
        <v>0</v>
      </c>
      <c r="AB573" s="252">
        <f t="shared" si="102"/>
        <v>0</v>
      </c>
    </row>
    <row r="574" spans="2:28" outlineLevel="1">
      <c r="B574" s="556"/>
      <c r="C574" s="10" t="str">
        <f t="shared" si="95"/>
        <v xml:space="preserve">3 Bed / 2 Bath </v>
      </c>
      <c r="D574" s="1070">
        <f t="shared" si="90"/>
        <v>0</v>
      </c>
      <c r="E574" s="252">
        <f t="shared" ref="E574:AB574" si="103">IF($K355="Natural",$D355-E450,IF(E$375&lt;$K355,$D574,0))</f>
        <v>0</v>
      </c>
      <c r="F574" s="252">
        <f t="shared" si="103"/>
        <v>0</v>
      </c>
      <c r="G574" s="252">
        <f t="shared" si="103"/>
        <v>0</v>
      </c>
      <c r="H574" s="252">
        <f t="shared" si="103"/>
        <v>0</v>
      </c>
      <c r="I574" s="252">
        <f t="shared" si="103"/>
        <v>0</v>
      </c>
      <c r="J574" s="252">
        <f t="shared" si="103"/>
        <v>0</v>
      </c>
      <c r="K574" s="252">
        <f t="shared" si="103"/>
        <v>0</v>
      </c>
      <c r="L574" s="252">
        <f t="shared" si="103"/>
        <v>0</v>
      </c>
      <c r="M574" s="252">
        <f t="shared" si="103"/>
        <v>0</v>
      </c>
      <c r="N574" s="252">
        <f t="shared" si="103"/>
        <v>0</v>
      </c>
      <c r="O574" s="252">
        <f t="shared" si="103"/>
        <v>0</v>
      </c>
      <c r="P574" s="252">
        <f t="shared" si="103"/>
        <v>0</v>
      </c>
      <c r="Q574" s="252">
        <f t="shared" si="103"/>
        <v>0</v>
      </c>
      <c r="R574" s="252">
        <f t="shared" si="103"/>
        <v>0</v>
      </c>
      <c r="S574" s="252">
        <f t="shared" si="103"/>
        <v>0</v>
      </c>
      <c r="T574" s="252">
        <f t="shared" si="103"/>
        <v>0</v>
      </c>
      <c r="U574" s="252">
        <f t="shared" si="103"/>
        <v>0</v>
      </c>
      <c r="V574" s="252">
        <f t="shared" si="103"/>
        <v>0</v>
      </c>
      <c r="W574" s="252">
        <f t="shared" si="103"/>
        <v>0</v>
      </c>
      <c r="X574" s="252">
        <f t="shared" si="103"/>
        <v>0</v>
      </c>
      <c r="Y574" s="252">
        <f t="shared" si="103"/>
        <v>0</v>
      </c>
      <c r="Z574" s="252">
        <f t="shared" si="103"/>
        <v>0</v>
      </c>
      <c r="AA574" s="252">
        <f t="shared" si="103"/>
        <v>0</v>
      </c>
      <c r="AB574" s="252">
        <f t="shared" si="103"/>
        <v>0</v>
      </c>
    </row>
    <row r="575" spans="2:28" outlineLevel="1">
      <c r="B575" s="556"/>
      <c r="C575" s="10" t="str">
        <f t="shared" si="95"/>
        <v>3 Bed / 2 Bath House</v>
      </c>
      <c r="D575" s="1070">
        <f t="shared" si="90"/>
        <v>0</v>
      </c>
      <c r="E575" s="252">
        <f t="shared" ref="E575:AB575" si="104">IF($K356="Natural",$D356-E451,IF(E$375&lt;$K356,$D575,0))</f>
        <v>0</v>
      </c>
      <c r="F575" s="252">
        <f t="shared" si="104"/>
        <v>0</v>
      </c>
      <c r="G575" s="252">
        <f t="shared" si="104"/>
        <v>0</v>
      </c>
      <c r="H575" s="252">
        <f t="shared" si="104"/>
        <v>0</v>
      </c>
      <c r="I575" s="252">
        <f t="shared" si="104"/>
        <v>0</v>
      </c>
      <c r="J575" s="252">
        <f t="shared" si="104"/>
        <v>0</v>
      </c>
      <c r="K575" s="252">
        <f t="shared" si="104"/>
        <v>0</v>
      </c>
      <c r="L575" s="252">
        <f t="shared" si="104"/>
        <v>0</v>
      </c>
      <c r="M575" s="252">
        <f t="shared" si="104"/>
        <v>0</v>
      </c>
      <c r="N575" s="252">
        <f t="shared" si="104"/>
        <v>0</v>
      </c>
      <c r="O575" s="252">
        <f t="shared" si="104"/>
        <v>0</v>
      </c>
      <c r="P575" s="252">
        <f t="shared" si="104"/>
        <v>0</v>
      </c>
      <c r="Q575" s="252">
        <f t="shared" si="104"/>
        <v>0</v>
      </c>
      <c r="R575" s="252">
        <f t="shared" si="104"/>
        <v>0</v>
      </c>
      <c r="S575" s="252">
        <f t="shared" si="104"/>
        <v>0</v>
      </c>
      <c r="T575" s="252">
        <f t="shared" si="104"/>
        <v>0</v>
      </c>
      <c r="U575" s="252">
        <f t="shared" si="104"/>
        <v>0</v>
      </c>
      <c r="V575" s="252">
        <f t="shared" si="104"/>
        <v>0</v>
      </c>
      <c r="W575" s="252">
        <f t="shared" si="104"/>
        <v>0</v>
      </c>
      <c r="X575" s="252">
        <f t="shared" si="104"/>
        <v>0</v>
      </c>
      <c r="Y575" s="252">
        <f t="shared" si="104"/>
        <v>0</v>
      </c>
      <c r="Z575" s="252">
        <f t="shared" si="104"/>
        <v>0</v>
      </c>
      <c r="AA575" s="252">
        <f t="shared" si="104"/>
        <v>0</v>
      </c>
      <c r="AB575" s="252">
        <f t="shared" si="104"/>
        <v>0</v>
      </c>
    </row>
    <row r="576" spans="2:28" outlineLevel="1">
      <c r="B576" s="556"/>
      <c r="C576" s="10" t="str">
        <f t="shared" si="95"/>
        <v xml:space="preserve">3 Bed / 2 Bath </v>
      </c>
      <c r="D576" s="1070">
        <f t="shared" si="90"/>
        <v>0</v>
      </c>
      <c r="E576" s="252">
        <f t="shared" ref="E576:AB576" si="105">IF($K357="Natural",$D357-E452,IF(E$375&lt;$K357,$D576,0))</f>
        <v>0</v>
      </c>
      <c r="F576" s="252">
        <f t="shared" si="105"/>
        <v>0</v>
      </c>
      <c r="G576" s="252">
        <f t="shared" si="105"/>
        <v>0</v>
      </c>
      <c r="H576" s="252">
        <f t="shared" si="105"/>
        <v>0</v>
      </c>
      <c r="I576" s="252">
        <f t="shared" si="105"/>
        <v>0</v>
      </c>
      <c r="J576" s="252">
        <f t="shared" si="105"/>
        <v>0</v>
      </c>
      <c r="K576" s="252">
        <f t="shared" si="105"/>
        <v>0</v>
      </c>
      <c r="L576" s="252">
        <f t="shared" si="105"/>
        <v>0</v>
      </c>
      <c r="M576" s="252">
        <f t="shared" si="105"/>
        <v>0</v>
      </c>
      <c r="N576" s="252">
        <f t="shared" si="105"/>
        <v>0</v>
      </c>
      <c r="O576" s="252">
        <f t="shared" si="105"/>
        <v>0</v>
      </c>
      <c r="P576" s="252">
        <f t="shared" si="105"/>
        <v>0</v>
      </c>
      <c r="Q576" s="252">
        <f t="shared" si="105"/>
        <v>0</v>
      </c>
      <c r="R576" s="252">
        <f t="shared" si="105"/>
        <v>0</v>
      </c>
      <c r="S576" s="252">
        <f t="shared" si="105"/>
        <v>0</v>
      </c>
      <c r="T576" s="252">
        <f t="shared" si="105"/>
        <v>0</v>
      </c>
      <c r="U576" s="252">
        <f t="shared" si="105"/>
        <v>0</v>
      </c>
      <c r="V576" s="252">
        <f t="shared" si="105"/>
        <v>0</v>
      </c>
      <c r="W576" s="252">
        <f t="shared" si="105"/>
        <v>0</v>
      </c>
      <c r="X576" s="252">
        <f t="shared" si="105"/>
        <v>0</v>
      </c>
      <c r="Y576" s="252">
        <f t="shared" si="105"/>
        <v>0</v>
      </c>
      <c r="Z576" s="252">
        <f t="shared" si="105"/>
        <v>0</v>
      </c>
      <c r="AA576" s="252">
        <f t="shared" si="105"/>
        <v>0</v>
      </c>
      <c r="AB576" s="252">
        <f t="shared" si="105"/>
        <v>0</v>
      </c>
    </row>
    <row r="577" spans="2:28" outlineLevel="1">
      <c r="B577" s="556"/>
      <c r="C577" s="10" t="str">
        <f t="shared" si="95"/>
        <v xml:space="preserve">1 Bed / 1 Bath </v>
      </c>
      <c r="D577" s="1070">
        <f t="shared" si="90"/>
        <v>0</v>
      </c>
      <c r="E577" s="252">
        <f t="shared" ref="E577:AB577" si="106">IF($K358="Natural",$D358-E453,IF(E$375&lt;$K358,$D577,0))</f>
        <v>0</v>
      </c>
      <c r="F577" s="252">
        <f t="shared" si="106"/>
        <v>0</v>
      </c>
      <c r="G577" s="252">
        <f t="shared" si="106"/>
        <v>0</v>
      </c>
      <c r="H577" s="252">
        <f t="shared" si="106"/>
        <v>0</v>
      </c>
      <c r="I577" s="252">
        <f t="shared" si="106"/>
        <v>0</v>
      </c>
      <c r="J577" s="252">
        <f t="shared" si="106"/>
        <v>0</v>
      </c>
      <c r="K577" s="252">
        <f t="shared" si="106"/>
        <v>0</v>
      </c>
      <c r="L577" s="252">
        <f t="shared" si="106"/>
        <v>0</v>
      </c>
      <c r="M577" s="252">
        <f t="shared" si="106"/>
        <v>0</v>
      </c>
      <c r="N577" s="252">
        <f t="shared" si="106"/>
        <v>0</v>
      </c>
      <c r="O577" s="252">
        <f t="shared" si="106"/>
        <v>0</v>
      </c>
      <c r="P577" s="252">
        <f t="shared" si="106"/>
        <v>0</v>
      </c>
      <c r="Q577" s="252">
        <f t="shared" si="106"/>
        <v>0</v>
      </c>
      <c r="R577" s="252">
        <f t="shared" si="106"/>
        <v>0</v>
      </c>
      <c r="S577" s="252">
        <f t="shared" si="106"/>
        <v>0</v>
      </c>
      <c r="T577" s="252">
        <f t="shared" si="106"/>
        <v>0</v>
      </c>
      <c r="U577" s="252">
        <f t="shared" si="106"/>
        <v>0</v>
      </c>
      <c r="V577" s="252">
        <f t="shared" si="106"/>
        <v>0</v>
      </c>
      <c r="W577" s="252">
        <f t="shared" si="106"/>
        <v>0</v>
      </c>
      <c r="X577" s="252">
        <f t="shared" si="106"/>
        <v>0</v>
      </c>
      <c r="Y577" s="252">
        <f t="shared" si="106"/>
        <v>0</v>
      </c>
      <c r="Z577" s="252">
        <f t="shared" si="106"/>
        <v>0</v>
      </c>
      <c r="AA577" s="252">
        <f t="shared" si="106"/>
        <v>0</v>
      </c>
      <c r="AB577" s="252">
        <f t="shared" si="106"/>
        <v>0</v>
      </c>
    </row>
    <row r="578" spans="2:28" outlineLevel="1">
      <c r="B578" s="556"/>
      <c r="C578" s="10" t="str">
        <f t="shared" si="95"/>
        <v xml:space="preserve">2 Bed / 2 Bath </v>
      </c>
      <c r="D578" s="1070">
        <f t="shared" si="90"/>
        <v>0</v>
      </c>
      <c r="E578" s="252">
        <f t="shared" ref="E578:AB578" si="107">IF($K359="Natural",$D359-E454,IF(E$375&lt;$K359,$D578,0))</f>
        <v>0</v>
      </c>
      <c r="F578" s="252">
        <f t="shared" si="107"/>
        <v>0</v>
      </c>
      <c r="G578" s="252">
        <f t="shared" si="107"/>
        <v>0</v>
      </c>
      <c r="H578" s="252">
        <f t="shared" si="107"/>
        <v>0</v>
      </c>
      <c r="I578" s="252">
        <f t="shared" si="107"/>
        <v>0</v>
      </c>
      <c r="J578" s="252">
        <f t="shared" si="107"/>
        <v>0</v>
      </c>
      <c r="K578" s="252">
        <f t="shared" si="107"/>
        <v>0</v>
      </c>
      <c r="L578" s="252">
        <f t="shared" si="107"/>
        <v>0</v>
      </c>
      <c r="M578" s="252">
        <f t="shared" si="107"/>
        <v>0</v>
      </c>
      <c r="N578" s="252">
        <f t="shared" si="107"/>
        <v>0</v>
      </c>
      <c r="O578" s="252">
        <f t="shared" si="107"/>
        <v>0</v>
      </c>
      <c r="P578" s="252">
        <f t="shared" si="107"/>
        <v>0</v>
      </c>
      <c r="Q578" s="252">
        <f t="shared" si="107"/>
        <v>0</v>
      </c>
      <c r="R578" s="252">
        <f t="shared" si="107"/>
        <v>0</v>
      </c>
      <c r="S578" s="252">
        <f t="shared" si="107"/>
        <v>0</v>
      </c>
      <c r="T578" s="252">
        <f t="shared" si="107"/>
        <v>0</v>
      </c>
      <c r="U578" s="252">
        <f t="shared" si="107"/>
        <v>0</v>
      </c>
      <c r="V578" s="252">
        <f t="shared" si="107"/>
        <v>0</v>
      </c>
      <c r="W578" s="252">
        <f t="shared" si="107"/>
        <v>0</v>
      </c>
      <c r="X578" s="252">
        <f t="shared" si="107"/>
        <v>0</v>
      </c>
      <c r="Y578" s="252">
        <f t="shared" si="107"/>
        <v>0</v>
      </c>
      <c r="Z578" s="252">
        <f t="shared" si="107"/>
        <v>0</v>
      </c>
      <c r="AA578" s="252">
        <f t="shared" si="107"/>
        <v>0</v>
      </c>
      <c r="AB578" s="252">
        <f t="shared" si="107"/>
        <v>0</v>
      </c>
    </row>
    <row r="579" spans="2:28" outlineLevel="1">
      <c r="B579" s="556"/>
      <c r="C579" s="10" t="str">
        <f t="shared" si="95"/>
        <v xml:space="preserve">4 Bed / 2 Bath Penthouse </v>
      </c>
      <c r="D579" s="1070">
        <f t="shared" si="90"/>
        <v>0</v>
      </c>
      <c r="E579" s="252">
        <f t="shared" ref="E579:AB579" si="108">IF($K360="Natural",$D360-E455,IF(E$375&lt;$K360,$D579,0))</f>
        <v>0</v>
      </c>
      <c r="F579" s="252">
        <f t="shared" si="108"/>
        <v>0</v>
      </c>
      <c r="G579" s="252">
        <f t="shared" si="108"/>
        <v>0</v>
      </c>
      <c r="H579" s="252">
        <f t="shared" si="108"/>
        <v>0</v>
      </c>
      <c r="I579" s="252">
        <f t="shared" si="108"/>
        <v>0</v>
      </c>
      <c r="J579" s="252">
        <f t="shared" si="108"/>
        <v>0</v>
      </c>
      <c r="K579" s="252">
        <f t="shared" si="108"/>
        <v>0</v>
      </c>
      <c r="L579" s="252">
        <f t="shared" si="108"/>
        <v>0</v>
      </c>
      <c r="M579" s="252">
        <f t="shared" si="108"/>
        <v>0</v>
      </c>
      <c r="N579" s="252">
        <f t="shared" si="108"/>
        <v>0</v>
      </c>
      <c r="O579" s="252">
        <f t="shared" si="108"/>
        <v>0</v>
      </c>
      <c r="P579" s="252">
        <f t="shared" si="108"/>
        <v>0</v>
      </c>
      <c r="Q579" s="252">
        <f t="shared" si="108"/>
        <v>0</v>
      </c>
      <c r="R579" s="252">
        <f t="shared" si="108"/>
        <v>0</v>
      </c>
      <c r="S579" s="252">
        <f t="shared" si="108"/>
        <v>0</v>
      </c>
      <c r="T579" s="252">
        <f t="shared" si="108"/>
        <v>0</v>
      </c>
      <c r="U579" s="252">
        <f t="shared" si="108"/>
        <v>0</v>
      </c>
      <c r="V579" s="252">
        <f t="shared" si="108"/>
        <v>0</v>
      </c>
      <c r="W579" s="252">
        <f t="shared" si="108"/>
        <v>0</v>
      </c>
      <c r="X579" s="252">
        <f t="shared" si="108"/>
        <v>0</v>
      </c>
      <c r="Y579" s="252">
        <f t="shared" si="108"/>
        <v>0</v>
      </c>
      <c r="Z579" s="252">
        <f t="shared" si="108"/>
        <v>0</v>
      </c>
      <c r="AA579" s="252">
        <f t="shared" si="108"/>
        <v>0</v>
      </c>
      <c r="AB579" s="252">
        <f t="shared" si="108"/>
        <v>0</v>
      </c>
    </row>
    <row r="580" spans="2:28" outlineLevel="1">
      <c r="B580" s="556"/>
      <c r="C580" s="10" t="str">
        <f t="shared" si="95"/>
        <v xml:space="preserve">2 Bed / 2 Bath </v>
      </c>
      <c r="D580" s="1070">
        <f t="shared" si="90"/>
        <v>0</v>
      </c>
      <c r="E580" s="252">
        <f t="shared" ref="E580:AB580" si="109">IF($K361="Natural",$D361-E456,IF(E$375&lt;$K361,$D580,0))</f>
        <v>0</v>
      </c>
      <c r="F580" s="252">
        <f t="shared" si="109"/>
        <v>0</v>
      </c>
      <c r="G580" s="252">
        <f t="shared" si="109"/>
        <v>0</v>
      </c>
      <c r="H580" s="252">
        <f t="shared" si="109"/>
        <v>0</v>
      </c>
      <c r="I580" s="252">
        <f t="shared" si="109"/>
        <v>0</v>
      </c>
      <c r="J580" s="252">
        <f t="shared" si="109"/>
        <v>0</v>
      </c>
      <c r="K580" s="252">
        <f t="shared" si="109"/>
        <v>0</v>
      </c>
      <c r="L580" s="252">
        <f t="shared" si="109"/>
        <v>0</v>
      </c>
      <c r="M580" s="252">
        <f t="shared" si="109"/>
        <v>0</v>
      </c>
      <c r="N580" s="252">
        <f t="shared" si="109"/>
        <v>0</v>
      </c>
      <c r="O580" s="252">
        <f t="shared" si="109"/>
        <v>0</v>
      </c>
      <c r="P580" s="252">
        <f t="shared" si="109"/>
        <v>0</v>
      </c>
      <c r="Q580" s="252">
        <f t="shared" si="109"/>
        <v>0</v>
      </c>
      <c r="R580" s="252">
        <f t="shared" si="109"/>
        <v>0</v>
      </c>
      <c r="S580" s="252">
        <f t="shared" si="109"/>
        <v>0</v>
      </c>
      <c r="T580" s="252">
        <f t="shared" si="109"/>
        <v>0</v>
      </c>
      <c r="U580" s="252">
        <f t="shared" si="109"/>
        <v>0</v>
      </c>
      <c r="V580" s="252">
        <f t="shared" si="109"/>
        <v>0</v>
      </c>
      <c r="W580" s="252">
        <f t="shared" si="109"/>
        <v>0</v>
      </c>
      <c r="X580" s="252">
        <f t="shared" si="109"/>
        <v>0</v>
      </c>
      <c r="Y580" s="252">
        <f t="shared" si="109"/>
        <v>0</v>
      </c>
      <c r="Z580" s="252">
        <f t="shared" si="109"/>
        <v>0</v>
      </c>
      <c r="AA580" s="252">
        <f t="shared" si="109"/>
        <v>0</v>
      </c>
      <c r="AB580" s="252">
        <f t="shared" si="109"/>
        <v>0</v>
      </c>
    </row>
    <row r="581" spans="2:28" outlineLevel="1">
      <c r="B581" s="556"/>
      <c r="C581" s="10">
        <f t="shared" si="95"/>
        <v>0</v>
      </c>
      <c r="D581" s="1070">
        <f t="shared" si="90"/>
        <v>0</v>
      </c>
      <c r="E581" s="252">
        <f t="shared" ref="E581:AB581" si="110">IF($K362="Natural",$D362-E457,IF(E$375&lt;$K362,$D581,0))</f>
        <v>0</v>
      </c>
      <c r="F581" s="252">
        <f t="shared" si="110"/>
        <v>0</v>
      </c>
      <c r="G581" s="252">
        <f t="shared" si="110"/>
        <v>0</v>
      </c>
      <c r="H581" s="252">
        <f t="shared" si="110"/>
        <v>0</v>
      </c>
      <c r="I581" s="252">
        <f t="shared" si="110"/>
        <v>0</v>
      </c>
      <c r="J581" s="252">
        <f t="shared" si="110"/>
        <v>0</v>
      </c>
      <c r="K581" s="252">
        <f t="shared" si="110"/>
        <v>0</v>
      </c>
      <c r="L581" s="252">
        <f t="shared" si="110"/>
        <v>0</v>
      </c>
      <c r="M581" s="252">
        <f t="shared" si="110"/>
        <v>0</v>
      </c>
      <c r="N581" s="252">
        <f t="shared" si="110"/>
        <v>0</v>
      </c>
      <c r="O581" s="252">
        <f t="shared" si="110"/>
        <v>0</v>
      </c>
      <c r="P581" s="252">
        <f t="shared" si="110"/>
        <v>0</v>
      </c>
      <c r="Q581" s="252">
        <f t="shared" si="110"/>
        <v>0</v>
      </c>
      <c r="R581" s="252">
        <f t="shared" si="110"/>
        <v>0</v>
      </c>
      <c r="S581" s="252">
        <f t="shared" si="110"/>
        <v>0</v>
      </c>
      <c r="T581" s="252">
        <f t="shared" si="110"/>
        <v>0</v>
      </c>
      <c r="U581" s="252">
        <f t="shared" si="110"/>
        <v>0</v>
      </c>
      <c r="V581" s="252">
        <f t="shared" si="110"/>
        <v>0</v>
      </c>
      <c r="W581" s="252">
        <f t="shared" si="110"/>
        <v>0</v>
      </c>
      <c r="X581" s="252">
        <f t="shared" si="110"/>
        <v>0</v>
      </c>
      <c r="Y581" s="252">
        <f t="shared" si="110"/>
        <v>0</v>
      </c>
      <c r="Z581" s="252">
        <f t="shared" si="110"/>
        <v>0</v>
      </c>
      <c r="AA581" s="252">
        <f t="shared" si="110"/>
        <v>0</v>
      </c>
      <c r="AB581" s="252">
        <f t="shared" si="110"/>
        <v>0</v>
      </c>
    </row>
    <row r="582" spans="2:28" outlineLevel="1">
      <c r="B582" s="556"/>
      <c r="C582" s="10">
        <f t="shared" si="95"/>
        <v>0</v>
      </c>
      <c r="D582" s="1070">
        <f t="shared" si="90"/>
        <v>0</v>
      </c>
      <c r="E582" s="252">
        <f t="shared" ref="E582:AB582" si="111">IF($K363="Natural",$D363-E458,IF(E$375&lt;$K363,$D582,0))</f>
        <v>0</v>
      </c>
      <c r="F582" s="252">
        <f t="shared" si="111"/>
        <v>0</v>
      </c>
      <c r="G582" s="252">
        <f t="shared" si="111"/>
        <v>0</v>
      </c>
      <c r="H582" s="252">
        <f t="shared" si="111"/>
        <v>0</v>
      </c>
      <c r="I582" s="252">
        <f t="shared" si="111"/>
        <v>0</v>
      </c>
      <c r="J582" s="252">
        <f t="shared" si="111"/>
        <v>0</v>
      </c>
      <c r="K582" s="252">
        <f t="shared" si="111"/>
        <v>0</v>
      </c>
      <c r="L582" s="252">
        <f t="shared" si="111"/>
        <v>0</v>
      </c>
      <c r="M582" s="252">
        <f t="shared" si="111"/>
        <v>0</v>
      </c>
      <c r="N582" s="252">
        <f t="shared" si="111"/>
        <v>0</v>
      </c>
      <c r="O582" s="252">
        <f t="shared" si="111"/>
        <v>0</v>
      </c>
      <c r="P582" s="252">
        <f t="shared" si="111"/>
        <v>0</v>
      </c>
      <c r="Q582" s="252">
        <f t="shared" si="111"/>
        <v>0</v>
      </c>
      <c r="R582" s="252">
        <f t="shared" si="111"/>
        <v>0</v>
      </c>
      <c r="S582" s="252">
        <f t="shared" si="111"/>
        <v>0</v>
      </c>
      <c r="T582" s="252">
        <f t="shared" si="111"/>
        <v>0</v>
      </c>
      <c r="U582" s="252">
        <f t="shared" si="111"/>
        <v>0</v>
      </c>
      <c r="V582" s="252">
        <f t="shared" si="111"/>
        <v>0</v>
      </c>
      <c r="W582" s="252">
        <f t="shared" si="111"/>
        <v>0</v>
      </c>
      <c r="X582" s="252">
        <f t="shared" si="111"/>
        <v>0</v>
      </c>
      <c r="Y582" s="252">
        <f t="shared" si="111"/>
        <v>0</v>
      </c>
      <c r="Z582" s="252">
        <f t="shared" si="111"/>
        <v>0</v>
      </c>
      <c r="AA582" s="252">
        <f t="shared" si="111"/>
        <v>0</v>
      </c>
      <c r="AB582" s="252">
        <f t="shared" si="111"/>
        <v>0</v>
      </c>
    </row>
    <row r="583" spans="2:28" outlineLevel="1">
      <c r="B583" s="556"/>
      <c r="C583" s="10">
        <f t="shared" si="95"/>
        <v>0</v>
      </c>
      <c r="D583" s="1070">
        <f t="shared" si="90"/>
        <v>0</v>
      </c>
      <c r="E583" s="252">
        <f t="shared" ref="E583:AB583" si="112">IF($K364="Natural",$D364-E459,IF(E$375&lt;$K364,$D583,0))</f>
        <v>0</v>
      </c>
      <c r="F583" s="252">
        <f t="shared" si="112"/>
        <v>0</v>
      </c>
      <c r="G583" s="252">
        <f t="shared" si="112"/>
        <v>0</v>
      </c>
      <c r="H583" s="252">
        <f t="shared" si="112"/>
        <v>0</v>
      </c>
      <c r="I583" s="252">
        <f t="shared" si="112"/>
        <v>0</v>
      </c>
      <c r="J583" s="252">
        <f t="shared" si="112"/>
        <v>0</v>
      </c>
      <c r="K583" s="252">
        <f t="shared" si="112"/>
        <v>0</v>
      </c>
      <c r="L583" s="252">
        <f t="shared" si="112"/>
        <v>0</v>
      </c>
      <c r="M583" s="252">
        <f t="shared" si="112"/>
        <v>0</v>
      </c>
      <c r="N583" s="252">
        <f t="shared" si="112"/>
        <v>0</v>
      </c>
      <c r="O583" s="252">
        <f t="shared" si="112"/>
        <v>0</v>
      </c>
      <c r="P583" s="252">
        <f t="shared" si="112"/>
        <v>0</v>
      </c>
      <c r="Q583" s="252">
        <f t="shared" si="112"/>
        <v>0</v>
      </c>
      <c r="R583" s="252">
        <f t="shared" si="112"/>
        <v>0</v>
      </c>
      <c r="S583" s="252">
        <f t="shared" si="112"/>
        <v>0</v>
      </c>
      <c r="T583" s="252">
        <f t="shared" si="112"/>
        <v>0</v>
      </c>
      <c r="U583" s="252">
        <f t="shared" si="112"/>
        <v>0</v>
      </c>
      <c r="V583" s="252">
        <f t="shared" si="112"/>
        <v>0</v>
      </c>
      <c r="W583" s="252">
        <f t="shared" si="112"/>
        <v>0</v>
      </c>
      <c r="X583" s="252">
        <f t="shared" si="112"/>
        <v>0</v>
      </c>
      <c r="Y583" s="252">
        <f t="shared" si="112"/>
        <v>0</v>
      </c>
      <c r="Z583" s="252">
        <f t="shared" si="112"/>
        <v>0</v>
      </c>
      <c r="AA583" s="252">
        <f t="shared" si="112"/>
        <v>0</v>
      </c>
      <c r="AB583" s="252">
        <f t="shared" si="112"/>
        <v>0</v>
      </c>
    </row>
    <row r="584" spans="2:28" outlineLevel="1">
      <c r="B584" s="556"/>
      <c r="C584" s="10">
        <f t="shared" si="95"/>
        <v>0</v>
      </c>
      <c r="D584" s="1070">
        <f t="shared" si="90"/>
        <v>0</v>
      </c>
      <c r="E584" s="252">
        <f t="shared" ref="E584:AB584" si="113">IF($K365="Natural",$D365-E460,IF(E$375&lt;$K365,$D584,0))</f>
        <v>0</v>
      </c>
      <c r="F584" s="252">
        <f t="shared" si="113"/>
        <v>0</v>
      </c>
      <c r="G584" s="252">
        <f t="shared" si="113"/>
        <v>0</v>
      </c>
      <c r="H584" s="252">
        <f t="shared" si="113"/>
        <v>0</v>
      </c>
      <c r="I584" s="252">
        <f t="shared" si="113"/>
        <v>0</v>
      </c>
      <c r="J584" s="252">
        <f t="shared" si="113"/>
        <v>0</v>
      </c>
      <c r="K584" s="252">
        <f t="shared" si="113"/>
        <v>0</v>
      </c>
      <c r="L584" s="252">
        <f t="shared" si="113"/>
        <v>0</v>
      </c>
      <c r="M584" s="252">
        <f t="shared" si="113"/>
        <v>0</v>
      </c>
      <c r="N584" s="252">
        <f t="shared" si="113"/>
        <v>0</v>
      </c>
      <c r="O584" s="252">
        <f t="shared" si="113"/>
        <v>0</v>
      </c>
      <c r="P584" s="252">
        <f t="shared" si="113"/>
        <v>0</v>
      </c>
      <c r="Q584" s="252">
        <f t="shared" si="113"/>
        <v>0</v>
      </c>
      <c r="R584" s="252">
        <f t="shared" si="113"/>
        <v>0</v>
      </c>
      <c r="S584" s="252">
        <f t="shared" si="113"/>
        <v>0</v>
      </c>
      <c r="T584" s="252">
        <f t="shared" si="113"/>
        <v>0</v>
      </c>
      <c r="U584" s="252">
        <f t="shared" si="113"/>
        <v>0</v>
      </c>
      <c r="V584" s="252">
        <f t="shared" si="113"/>
        <v>0</v>
      </c>
      <c r="W584" s="252">
        <f t="shared" si="113"/>
        <v>0</v>
      </c>
      <c r="X584" s="252">
        <f t="shared" si="113"/>
        <v>0</v>
      </c>
      <c r="Y584" s="252">
        <f t="shared" si="113"/>
        <v>0</v>
      </c>
      <c r="Z584" s="252">
        <f t="shared" si="113"/>
        <v>0</v>
      </c>
      <c r="AA584" s="252">
        <f t="shared" si="113"/>
        <v>0</v>
      </c>
      <c r="AB584" s="252">
        <f t="shared" si="113"/>
        <v>0</v>
      </c>
    </row>
    <row r="585" spans="2:28" outlineLevel="1">
      <c r="B585" s="556"/>
      <c r="C585" s="10">
        <f t="shared" si="95"/>
        <v>0</v>
      </c>
      <c r="D585" s="1070">
        <f t="shared" si="90"/>
        <v>0</v>
      </c>
      <c r="E585" s="252">
        <f t="shared" ref="E585:AB585" si="114">IF($K366="Natural",$D366-E461,IF(E$375&lt;$K366,$D585,0))</f>
        <v>0</v>
      </c>
      <c r="F585" s="252">
        <f t="shared" si="114"/>
        <v>0</v>
      </c>
      <c r="G585" s="252">
        <f t="shared" si="114"/>
        <v>0</v>
      </c>
      <c r="H585" s="252">
        <f t="shared" si="114"/>
        <v>0</v>
      </c>
      <c r="I585" s="252">
        <f t="shared" si="114"/>
        <v>0</v>
      </c>
      <c r="J585" s="252">
        <f t="shared" si="114"/>
        <v>0</v>
      </c>
      <c r="K585" s="252">
        <f t="shared" si="114"/>
        <v>0</v>
      </c>
      <c r="L585" s="252">
        <f t="shared" si="114"/>
        <v>0</v>
      </c>
      <c r="M585" s="252">
        <f t="shared" si="114"/>
        <v>0</v>
      </c>
      <c r="N585" s="252">
        <f t="shared" si="114"/>
        <v>0</v>
      </c>
      <c r="O585" s="252">
        <f t="shared" si="114"/>
        <v>0</v>
      </c>
      <c r="P585" s="252">
        <f t="shared" si="114"/>
        <v>0</v>
      </c>
      <c r="Q585" s="252">
        <f t="shared" si="114"/>
        <v>0</v>
      </c>
      <c r="R585" s="252">
        <f t="shared" si="114"/>
        <v>0</v>
      </c>
      <c r="S585" s="252">
        <f t="shared" si="114"/>
        <v>0</v>
      </c>
      <c r="T585" s="252">
        <f t="shared" si="114"/>
        <v>0</v>
      </c>
      <c r="U585" s="252">
        <f t="shared" si="114"/>
        <v>0</v>
      </c>
      <c r="V585" s="252">
        <f t="shared" si="114"/>
        <v>0</v>
      </c>
      <c r="W585" s="252">
        <f t="shared" si="114"/>
        <v>0</v>
      </c>
      <c r="X585" s="252">
        <f t="shared" si="114"/>
        <v>0</v>
      </c>
      <c r="Y585" s="252">
        <f t="shared" si="114"/>
        <v>0</v>
      </c>
      <c r="Z585" s="252">
        <f t="shared" si="114"/>
        <v>0</v>
      </c>
      <c r="AA585" s="252">
        <f t="shared" si="114"/>
        <v>0</v>
      </c>
      <c r="AB585" s="252">
        <f t="shared" si="114"/>
        <v>0</v>
      </c>
    </row>
    <row r="586" spans="2:28" outlineLevel="1">
      <c r="B586" s="556"/>
      <c r="C586" s="10">
        <f t="shared" si="95"/>
        <v>0</v>
      </c>
      <c r="D586" s="1070">
        <f t="shared" si="90"/>
        <v>0</v>
      </c>
      <c r="E586" s="252">
        <f t="shared" ref="E586:AB586" si="115">IF($K367="Natural",$D367-E462,IF(E$375&lt;$K367,$D586,0))</f>
        <v>0</v>
      </c>
      <c r="F586" s="252">
        <f t="shared" si="115"/>
        <v>0</v>
      </c>
      <c r="G586" s="252">
        <f t="shared" si="115"/>
        <v>0</v>
      </c>
      <c r="H586" s="252">
        <f t="shared" si="115"/>
        <v>0</v>
      </c>
      <c r="I586" s="252">
        <f t="shared" si="115"/>
        <v>0</v>
      </c>
      <c r="J586" s="252">
        <f t="shared" si="115"/>
        <v>0</v>
      </c>
      <c r="K586" s="252">
        <f t="shared" si="115"/>
        <v>0</v>
      </c>
      <c r="L586" s="252">
        <f t="shared" si="115"/>
        <v>0</v>
      </c>
      <c r="M586" s="252">
        <f t="shared" si="115"/>
        <v>0</v>
      </c>
      <c r="N586" s="252">
        <f t="shared" si="115"/>
        <v>0</v>
      </c>
      <c r="O586" s="252">
        <f t="shared" si="115"/>
        <v>0</v>
      </c>
      <c r="P586" s="252">
        <f t="shared" si="115"/>
        <v>0</v>
      </c>
      <c r="Q586" s="252">
        <f t="shared" si="115"/>
        <v>0</v>
      </c>
      <c r="R586" s="252">
        <f t="shared" si="115"/>
        <v>0</v>
      </c>
      <c r="S586" s="252">
        <f t="shared" si="115"/>
        <v>0</v>
      </c>
      <c r="T586" s="252">
        <f t="shared" si="115"/>
        <v>0</v>
      </c>
      <c r="U586" s="252">
        <f t="shared" si="115"/>
        <v>0</v>
      </c>
      <c r="V586" s="252">
        <f t="shared" si="115"/>
        <v>0</v>
      </c>
      <c r="W586" s="252">
        <f t="shared" si="115"/>
        <v>0</v>
      </c>
      <c r="X586" s="252">
        <f t="shared" si="115"/>
        <v>0</v>
      </c>
      <c r="Y586" s="252">
        <f t="shared" si="115"/>
        <v>0</v>
      </c>
      <c r="Z586" s="252">
        <f t="shared" si="115"/>
        <v>0</v>
      </c>
      <c r="AA586" s="252">
        <f t="shared" si="115"/>
        <v>0</v>
      </c>
      <c r="AB586" s="252">
        <f t="shared" si="115"/>
        <v>0</v>
      </c>
    </row>
    <row r="587" spans="2:28" outlineLevel="1">
      <c r="B587" s="556"/>
      <c r="C587" s="10">
        <f t="shared" si="95"/>
        <v>0</v>
      </c>
      <c r="D587" s="1070">
        <f t="shared" si="90"/>
        <v>0</v>
      </c>
      <c r="E587" s="252">
        <f t="shared" ref="E587:AB587" si="116">IF($K368="Natural",$D368-E463,IF(E$375&lt;$K368,$D587,0))</f>
        <v>0</v>
      </c>
      <c r="F587" s="252">
        <f t="shared" si="116"/>
        <v>0</v>
      </c>
      <c r="G587" s="252">
        <f t="shared" si="116"/>
        <v>0</v>
      </c>
      <c r="H587" s="252">
        <f t="shared" si="116"/>
        <v>0</v>
      </c>
      <c r="I587" s="252">
        <f t="shared" si="116"/>
        <v>0</v>
      </c>
      <c r="J587" s="252">
        <f t="shared" si="116"/>
        <v>0</v>
      </c>
      <c r="K587" s="252">
        <f t="shared" si="116"/>
        <v>0</v>
      </c>
      <c r="L587" s="252">
        <f t="shared" si="116"/>
        <v>0</v>
      </c>
      <c r="M587" s="252">
        <f t="shared" si="116"/>
        <v>0</v>
      </c>
      <c r="N587" s="252">
        <f t="shared" si="116"/>
        <v>0</v>
      </c>
      <c r="O587" s="252">
        <f t="shared" si="116"/>
        <v>0</v>
      </c>
      <c r="P587" s="252">
        <f t="shared" si="116"/>
        <v>0</v>
      </c>
      <c r="Q587" s="252">
        <f t="shared" si="116"/>
        <v>0</v>
      </c>
      <c r="R587" s="252">
        <f t="shared" si="116"/>
        <v>0</v>
      </c>
      <c r="S587" s="252">
        <f t="shared" si="116"/>
        <v>0</v>
      </c>
      <c r="T587" s="252">
        <f t="shared" si="116"/>
        <v>0</v>
      </c>
      <c r="U587" s="252">
        <f t="shared" si="116"/>
        <v>0</v>
      </c>
      <c r="V587" s="252">
        <f t="shared" si="116"/>
        <v>0</v>
      </c>
      <c r="W587" s="252">
        <f t="shared" si="116"/>
        <v>0</v>
      </c>
      <c r="X587" s="252">
        <f t="shared" si="116"/>
        <v>0</v>
      </c>
      <c r="Y587" s="252">
        <f t="shared" si="116"/>
        <v>0</v>
      </c>
      <c r="Z587" s="252">
        <f t="shared" si="116"/>
        <v>0</v>
      </c>
      <c r="AA587" s="252">
        <f t="shared" si="116"/>
        <v>0</v>
      </c>
      <c r="AB587" s="252">
        <f t="shared" si="116"/>
        <v>0</v>
      </c>
    </row>
    <row r="588" spans="2:28" outlineLevel="1">
      <c r="B588" s="556"/>
      <c r="C588" s="10">
        <f t="shared" si="95"/>
        <v>0</v>
      </c>
      <c r="D588" s="1070">
        <f t="shared" si="90"/>
        <v>0</v>
      </c>
      <c r="E588" s="252">
        <f t="shared" ref="E588:AB588" si="117">IF($K369="Natural",$D369-E464,IF(E$375&lt;$K369,$D588,0))</f>
        <v>0</v>
      </c>
      <c r="F588" s="252">
        <f t="shared" si="117"/>
        <v>0</v>
      </c>
      <c r="G588" s="252">
        <f t="shared" si="117"/>
        <v>0</v>
      </c>
      <c r="H588" s="252">
        <f t="shared" si="117"/>
        <v>0</v>
      </c>
      <c r="I588" s="252">
        <f t="shared" si="117"/>
        <v>0</v>
      </c>
      <c r="J588" s="252">
        <f t="shared" si="117"/>
        <v>0</v>
      </c>
      <c r="K588" s="252">
        <f t="shared" si="117"/>
        <v>0</v>
      </c>
      <c r="L588" s="252">
        <f t="shared" si="117"/>
        <v>0</v>
      </c>
      <c r="M588" s="252">
        <f t="shared" si="117"/>
        <v>0</v>
      </c>
      <c r="N588" s="252">
        <f t="shared" si="117"/>
        <v>0</v>
      </c>
      <c r="O588" s="252">
        <f t="shared" si="117"/>
        <v>0</v>
      </c>
      <c r="P588" s="252">
        <f t="shared" si="117"/>
        <v>0</v>
      </c>
      <c r="Q588" s="252">
        <f t="shared" si="117"/>
        <v>0</v>
      </c>
      <c r="R588" s="252">
        <f t="shared" si="117"/>
        <v>0</v>
      </c>
      <c r="S588" s="252">
        <f t="shared" si="117"/>
        <v>0</v>
      </c>
      <c r="T588" s="252">
        <f t="shared" si="117"/>
        <v>0</v>
      </c>
      <c r="U588" s="252">
        <f t="shared" si="117"/>
        <v>0</v>
      </c>
      <c r="V588" s="252">
        <f t="shared" si="117"/>
        <v>0</v>
      </c>
      <c r="W588" s="252">
        <f t="shared" si="117"/>
        <v>0</v>
      </c>
      <c r="X588" s="252">
        <f t="shared" si="117"/>
        <v>0</v>
      </c>
      <c r="Y588" s="252">
        <f t="shared" si="117"/>
        <v>0</v>
      </c>
      <c r="Z588" s="252">
        <f t="shared" si="117"/>
        <v>0</v>
      </c>
      <c r="AA588" s="252">
        <f t="shared" si="117"/>
        <v>0</v>
      </c>
      <c r="AB588" s="252">
        <f t="shared" si="117"/>
        <v>0</v>
      </c>
    </row>
    <row r="589" spans="2:28" outlineLevel="1">
      <c r="B589" s="556"/>
      <c r="C589" s="10">
        <f t="shared" si="95"/>
        <v>0</v>
      </c>
      <c r="D589" s="1070">
        <f t="shared" si="90"/>
        <v>0</v>
      </c>
      <c r="E589" s="252">
        <f t="shared" ref="E589:AB589" si="118">IF($K370="Natural",$D370-E465,IF(E$375&lt;$K370,$D589,0))</f>
        <v>0</v>
      </c>
      <c r="F589" s="252">
        <f t="shared" si="118"/>
        <v>0</v>
      </c>
      <c r="G589" s="252">
        <f t="shared" si="118"/>
        <v>0</v>
      </c>
      <c r="H589" s="252">
        <f t="shared" si="118"/>
        <v>0</v>
      </c>
      <c r="I589" s="252">
        <f t="shared" si="118"/>
        <v>0</v>
      </c>
      <c r="J589" s="252">
        <f t="shared" si="118"/>
        <v>0</v>
      </c>
      <c r="K589" s="252">
        <f t="shared" si="118"/>
        <v>0</v>
      </c>
      <c r="L589" s="252">
        <f t="shared" si="118"/>
        <v>0</v>
      </c>
      <c r="M589" s="252">
        <f t="shared" si="118"/>
        <v>0</v>
      </c>
      <c r="N589" s="252">
        <f t="shared" si="118"/>
        <v>0</v>
      </c>
      <c r="O589" s="252">
        <f t="shared" si="118"/>
        <v>0</v>
      </c>
      <c r="P589" s="252">
        <f t="shared" si="118"/>
        <v>0</v>
      </c>
      <c r="Q589" s="252">
        <f t="shared" si="118"/>
        <v>0</v>
      </c>
      <c r="R589" s="252">
        <f t="shared" si="118"/>
        <v>0</v>
      </c>
      <c r="S589" s="252">
        <f t="shared" si="118"/>
        <v>0</v>
      </c>
      <c r="T589" s="252">
        <f t="shared" si="118"/>
        <v>0</v>
      </c>
      <c r="U589" s="252">
        <f t="shared" si="118"/>
        <v>0</v>
      </c>
      <c r="V589" s="252">
        <f t="shared" si="118"/>
        <v>0</v>
      </c>
      <c r="W589" s="252">
        <f t="shared" si="118"/>
        <v>0</v>
      </c>
      <c r="X589" s="252">
        <f t="shared" si="118"/>
        <v>0</v>
      </c>
      <c r="Y589" s="252">
        <f t="shared" si="118"/>
        <v>0</v>
      </c>
      <c r="Z589" s="252">
        <f t="shared" si="118"/>
        <v>0</v>
      </c>
      <c r="AA589" s="252">
        <f t="shared" si="118"/>
        <v>0</v>
      </c>
      <c r="AB589" s="252">
        <f t="shared" si="118"/>
        <v>0</v>
      </c>
    </row>
    <row r="590" spans="2:28" outlineLevel="1">
      <c r="B590" s="556"/>
      <c r="C590" s="10">
        <f t="shared" si="95"/>
        <v>0</v>
      </c>
      <c r="D590" s="1070">
        <f t="shared" si="90"/>
        <v>0</v>
      </c>
      <c r="E590" s="252">
        <f t="shared" ref="E590:AB590" si="119">IF($K371="Natural",$D371-E466,IF(E$375&lt;$K371,$D590,0))</f>
        <v>0</v>
      </c>
      <c r="F590" s="252">
        <f t="shared" si="119"/>
        <v>0</v>
      </c>
      <c r="G590" s="252">
        <f t="shared" si="119"/>
        <v>0</v>
      </c>
      <c r="H590" s="252">
        <f t="shared" si="119"/>
        <v>0</v>
      </c>
      <c r="I590" s="252">
        <f t="shared" si="119"/>
        <v>0</v>
      </c>
      <c r="J590" s="252">
        <f t="shared" si="119"/>
        <v>0</v>
      </c>
      <c r="K590" s="252">
        <f t="shared" si="119"/>
        <v>0</v>
      </c>
      <c r="L590" s="252">
        <f t="shared" si="119"/>
        <v>0</v>
      </c>
      <c r="M590" s="252">
        <f t="shared" si="119"/>
        <v>0</v>
      </c>
      <c r="N590" s="252">
        <f t="shared" si="119"/>
        <v>0</v>
      </c>
      <c r="O590" s="252">
        <f t="shared" si="119"/>
        <v>0</v>
      </c>
      <c r="P590" s="252">
        <f t="shared" si="119"/>
        <v>0</v>
      </c>
      <c r="Q590" s="252">
        <f t="shared" si="119"/>
        <v>0</v>
      </c>
      <c r="R590" s="252">
        <f t="shared" si="119"/>
        <v>0</v>
      </c>
      <c r="S590" s="252">
        <f t="shared" si="119"/>
        <v>0</v>
      </c>
      <c r="T590" s="252">
        <f t="shared" si="119"/>
        <v>0</v>
      </c>
      <c r="U590" s="252">
        <f t="shared" si="119"/>
        <v>0</v>
      </c>
      <c r="V590" s="252">
        <f t="shared" si="119"/>
        <v>0</v>
      </c>
      <c r="W590" s="252">
        <f t="shared" si="119"/>
        <v>0</v>
      </c>
      <c r="X590" s="252">
        <f t="shared" si="119"/>
        <v>0</v>
      </c>
      <c r="Y590" s="252">
        <f t="shared" si="119"/>
        <v>0</v>
      </c>
      <c r="Z590" s="252">
        <f t="shared" si="119"/>
        <v>0</v>
      </c>
      <c r="AA590" s="252">
        <f t="shared" si="119"/>
        <v>0</v>
      </c>
      <c r="AB590" s="252">
        <f t="shared" si="119"/>
        <v>0</v>
      </c>
    </row>
    <row r="591" spans="2:28" outlineLevel="1">
      <c r="B591" s="556"/>
      <c r="C591" s="10">
        <f t="shared" si="95"/>
        <v>0</v>
      </c>
      <c r="D591" s="1070">
        <f t="shared" si="90"/>
        <v>0</v>
      </c>
      <c r="E591" s="252">
        <f t="shared" ref="E591:AB591" si="120">IF($K372="Natural",$D372-E467,IF(E$375&lt;$K372,$D591,0))</f>
        <v>0</v>
      </c>
      <c r="F591" s="252">
        <f t="shared" si="120"/>
        <v>0</v>
      </c>
      <c r="G591" s="252">
        <f t="shared" si="120"/>
        <v>0</v>
      </c>
      <c r="H591" s="252">
        <f t="shared" si="120"/>
        <v>0</v>
      </c>
      <c r="I591" s="252">
        <f t="shared" si="120"/>
        <v>0</v>
      </c>
      <c r="J591" s="252">
        <f t="shared" si="120"/>
        <v>0</v>
      </c>
      <c r="K591" s="252">
        <f t="shared" si="120"/>
        <v>0</v>
      </c>
      <c r="L591" s="252">
        <f t="shared" si="120"/>
        <v>0</v>
      </c>
      <c r="M591" s="252">
        <f t="shared" si="120"/>
        <v>0</v>
      </c>
      <c r="N591" s="252">
        <f t="shared" si="120"/>
        <v>0</v>
      </c>
      <c r="O591" s="252">
        <f t="shared" si="120"/>
        <v>0</v>
      </c>
      <c r="P591" s="252">
        <f t="shared" si="120"/>
        <v>0</v>
      </c>
      <c r="Q591" s="252">
        <f t="shared" si="120"/>
        <v>0</v>
      </c>
      <c r="R591" s="252">
        <f t="shared" si="120"/>
        <v>0</v>
      </c>
      <c r="S591" s="252">
        <f t="shared" si="120"/>
        <v>0</v>
      </c>
      <c r="T591" s="252">
        <f t="shared" si="120"/>
        <v>0</v>
      </c>
      <c r="U591" s="252">
        <f t="shared" si="120"/>
        <v>0</v>
      </c>
      <c r="V591" s="252">
        <f t="shared" si="120"/>
        <v>0</v>
      </c>
      <c r="W591" s="252">
        <f t="shared" si="120"/>
        <v>0</v>
      </c>
      <c r="X591" s="252">
        <f t="shared" si="120"/>
        <v>0</v>
      </c>
      <c r="Y591" s="252">
        <f t="shared" si="120"/>
        <v>0</v>
      </c>
      <c r="Z591" s="252">
        <f t="shared" si="120"/>
        <v>0</v>
      </c>
      <c r="AA591" s="252">
        <f t="shared" si="120"/>
        <v>0</v>
      </c>
      <c r="AB591" s="252">
        <f t="shared" si="120"/>
        <v>0</v>
      </c>
    </row>
    <row r="592" spans="2:28" outlineLevel="1">
      <c r="B592" s="556"/>
      <c r="C592" s="10">
        <f t="shared" si="95"/>
        <v>0</v>
      </c>
      <c r="D592" s="1070">
        <f t="shared" si="90"/>
        <v>0</v>
      </c>
      <c r="E592" s="252">
        <f t="shared" ref="E592:AB592" si="121">IF($K373="Natural",$D373-E468,IF(E$375&lt;$K373,$D592,0))</f>
        <v>0</v>
      </c>
      <c r="F592" s="252">
        <f t="shared" si="121"/>
        <v>0</v>
      </c>
      <c r="G592" s="252">
        <f t="shared" si="121"/>
        <v>0</v>
      </c>
      <c r="H592" s="252">
        <f t="shared" si="121"/>
        <v>0</v>
      </c>
      <c r="I592" s="252">
        <f t="shared" si="121"/>
        <v>0</v>
      </c>
      <c r="J592" s="252">
        <f t="shared" si="121"/>
        <v>0</v>
      </c>
      <c r="K592" s="252">
        <f t="shared" si="121"/>
        <v>0</v>
      </c>
      <c r="L592" s="252">
        <f t="shared" si="121"/>
        <v>0</v>
      </c>
      <c r="M592" s="252">
        <f t="shared" si="121"/>
        <v>0</v>
      </c>
      <c r="N592" s="252">
        <f t="shared" si="121"/>
        <v>0</v>
      </c>
      <c r="O592" s="252">
        <f t="shared" si="121"/>
        <v>0</v>
      </c>
      <c r="P592" s="252">
        <f t="shared" si="121"/>
        <v>0</v>
      </c>
      <c r="Q592" s="252">
        <f t="shared" si="121"/>
        <v>0</v>
      </c>
      <c r="R592" s="252">
        <f t="shared" si="121"/>
        <v>0</v>
      </c>
      <c r="S592" s="252">
        <f t="shared" si="121"/>
        <v>0</v>
      </c>
      <c r="T592" s="252">
        <f t="shared" si="121"/>
        <v>0</v>
      </c>
      <c r="U592" s="252">
        <f t="shared" si="121"/>
        <v>0</v>
      </c>
      <c r="V592" s="252">
        <f t="shared" si="121"/>
        <v>0</v>
      </c>
      <c r="W592" s="252">
        <f t="shared" si="121"/>
        <v>0</v>
      </c>
      <c r="X592" s="252">
        <f t="shared" si="121"/>
        <v>0</v>
      </c>
      <c r="Y592" s="252">
        <f t="shared" si="121"/>
        <v>0</v>
      </c>
      <c r="Z592" s="252">
        <f t="shared" si="121"/>
        <v>0</v>
      </c>
      <c r="AA592" s="252">
        <f t="shared" si="121"/>
        <v>0</v>
      </c>
      <c r="AB592" s="252">
        <f t="shared" si="121"/>
        <v>0</v>
      </c>
    </row>
    <row r="593" spans="2:28" outlineLevel="1">
      <c r="B593" s="556"/>
      <c r="C593" s="21" t="s">
        <v>287</v>
      </c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</row>
    <row r="594" spans="2:28" outlineLevel="1">
      <c r="B594" s="556"/>
      <c r="C594" s="4" t="str">
        <f>C563</f>
        <v>Studio</v>
      </c>
      <c r="E594" s="4">
        <f>SUM($E532:E532)</f>
        <v>0</v>
      </c>
      <c r="F594" s="4">
        <f>SUM($E532:F532)</f>
        <v>0</v>
      </c>
      <c r="G594" s="4">
        <f>SUM($E532:G532)</f>
        <v>0</v>
      </c>
      <c r="H594" s="4">
        <f>SUM($E532:H532)</f>
        <v>0</v>
      </c>
      <c r="I594" s="4">
        <f>SUM($E532:I532)</f>
        <v>0</v>
      </c>
      <c r="J594" s="4">
        <f>SUM($E532:J532)</f>
        <v>0</v>
      </c>
      <c r="K594" s="4">
        <f>SUM($E532:K532)</f>
        <v>0</v>
      </c>
      <c r="L594" s="4">
        <f>SUM($E532:L532)</f>
        <v>0</v>
      </c>
      <c r="M594" s="4">
        <f>SUM($E532:M532)</f>
        <v>0</v>
      </c>
      <c r="N594" s="4">
        <f>SUM($E532:N532)</f>
        <v>0</v>
      </c>
      <c r="O594" s="4">
        <f>SUM($E532:O532)</f>
        <v>0</v>
      </c>
      <c r="P594" s="4">
        <f>SUM($E532:P532)</f>
        <v>0</v>
      </c>
      <c r="Q594" s="4">
        <f>SUM($E532:Q532)</f>
        <v>0</v>
      </c>
      <c r="R594" s="4">
        <f>SUM($E532:R532)</f>
        <v>0</v>
      </c>
      <c r="S594" s="4">
        <f>SUM($E532:S532)</f>
        <v>0</v>
      </c>
      <c r="T594" s="4">
        <f>SUM($E532:T532)</f>
        <v>0</v>
      </c>
      <c r="U594" s="4">
        <f>SUM($E532:U532)</f>
        <v>0</v>
      </c>
      <c r="V594" s="4">
        <f>SUM($E532:V532)</f>
        <v>0</v>
      </c>
      <c r="W594" s="4">
        <f>SUM($E532:W532)</f>
        <v>0</v>
      </c>
      <c r="X594" s="4">
        <f>SUM($E532:X532)</f>
        <v>0</v>
      </c>
      <c r="Y594" s="4">
        <f>SUM($E532:Y532)</f>
        <v>0</v>
      </c>
      <c r="Z594" s="4">
        <f>SUM($E532:Z532)</f>
        <v>0</v>
      </c>
      <c r="AA594" s="4">
        <f>SUM($E532:AA532)</f>
        <v>0</v>
      </c>
      <c r="AB594" s="4">
        <f>SUM($E532:AB532)</f>
        <v>0</v>
      </c>
    </row>
    <row r="595" spans="2:28" outlineLevel="1">
      <c r="B595" s="556"/>
      <c r="C595" s="4" t="str">
        <f>C564</f>
        <v xml:space="preserve">1 Bed / 1 Bath </v>
      </c>
      <c r="E595" s="4">
        <f>SUM($E533:E533)</f>
        <v>0</v>
      </c>
      <c r="F595" s="4">
        <f>SUM($E533:F533)</f>
        <v>0</v>
      </c>
      <c r="G595" s="4">
        <f>SUM($E533:G533)</f>
        <v>0</v>
      </c>
      <c r="H595" s="4">
        <f>SUM($E533:H533)</f>
        <v>0</v>
      </c>
      <c r="I595" s="4">
        <f>SUM($E533:I533)</f>
        <v>0</v>
      </c>
      <c r="J595" s="4">
        <f>SUM($E533:J533)</f>
        <v>0</v>
      </c>
      <c r="K595" s="4">
        <f>SUM($E533:K533)</f>
        <v>0</v>
      </c>
      <c r="L595" s="4">
        <f>SUM($E533:L533)</f>
        <v>0</v>
      </c>
      <c r="M595" s="4">
        <f>SUM($E533:M533)</f>
        <v>0</v>
      </c>
      <c r="N595" s="4">
        <f>SUM($E533:N533)</f>
        <v>0</v>
      </c>
      <c r="O595" s="4">
        <f>SUM($E533:O533)</f>
        <v>0</v>
      </c>
      <c r="P595" s="4">
        <f>SUM($E533:P533)</f>
        <v>0</v>
      </c>
      <c r="Q595" s="4">
        <f>SUM($E533:Q533)</f>
        <v>0</v>
      </c>
      <c r="R595" s="4">
        <f>SUM($E533:R533)</f>
        <v>0</v>
      </c>
      <c r="S595" s="4">
        <f>SUM($E533:S533)</f>
        <v>0</v>
      </c>
      <c r="T595" s="4">
        <f>SUM($E533:T533)</f>
        <v>0</v>
      </c>
      <c r="U595" s="4">
        <f>SUM($E533:U533)</f>
        <v>0</v>
      </c>
      <c r="V595" s="4">
        <f>SUM($E533:V533)</f>
        <v>0</v>
      </c>
      <c r="W595" s="4">
        <f>SUM($E533:W533)</f>
        <v>0</v>
      </c>
      <c r="X595" s="4">
        <f>SUM($E533:X533)</f>
        <v>0</v>
      </c>
      <c r="Y595" s="4">
        <f>SUM($E533:Y533)</f>
        <v>0</v>
      </c>
      <c r="Z595" s="4">
        <f>SUM($E533:Z533)</f>
        <v>0</v>
      </c>
      <c r="AA595" s="4">
        <f>SUM($E533:AA533)</f>
        <v>0</v>
      </c>
      <c r="AB595" s="4">
        <f>SUM($E533:AB533)</f>
        <v>0</v>
      </c>
    </row>
    <row r="596" spans="2:28" outlineLevel="1">
      <c r="B596" s="556"/>
      <c r="C596" s="4" t="str">
        <f>C565</f>
        <v xml:space="preserve">1 Bed / 1 Bath </v>
      </c>
      <c r="E596" s="4">
        <f>SUM($E534:E534)</f>
        <v>0</v>
      </c>
      <c r="F596" s="4">
        <f>SUM($E534:F534)</f>
        <v>0</v>
      </c>
      <c r="G596" s="4">
        <f>SUM($E534:G534)</f>
        <v>0</v>
      </c>
      <c r="H596" s="4">
        <f>SUM($E534:H534)</f>
        <v>0</v>
      </c>
      <c r="I596" s="4">
        <f>SUM($E534:I534)</f>
        <v>0</v>
      </c>
      <c r="J596" s="4">
        <f>SUM($E534:J534)</f>
        <v>0</v>
      </c>
      <c r="K596" s="4">
        <f>SUM($E534:K534)</f>
        <v>0</v>
      </c>
      <c r="L596" s="4">
        <f>SUM($E534:L534)</f>
        <v>0</v>
      </c>
      <c r="M596" s="4">
        <f>SUM($E534:M534)</f>
        <v>0</v>
      </c>
      <c r="N596" s="4">
        <f>SUM($E534:N534)</f>
        <v>0</v>
      </c>
      <c r="O596" s="4">
        <f>SUM($E534:O534)</f>
        <v>0</v>
      </c>
      <c r="P596" s="4">
        <f>SUM($E534:P534)</f>
        <v>0</v>
      </c>
      <c r="Q596" s="4">
        <f>SUM($E534:Q534)</f>
        <v>0</v>
      </c>
      <c r="R596" s="4">
        <f>SUM($E534:R534)</f>
        <v>0</v>
      </c>
      <c r="S596" s="4">
        <f>SUM($E534:S534)</f>
        <v>0</v>
      </c>
      <c r="T596" s="4">
        <f>SUM($E534:T534)</f>
        <v>0</v>
      </c>
      <c r="U596" s="4">
        <f>SUM($E534:U534)</f>
        <v>0</v>
      </c>
      <c r="V596" s="4">
        <f>SUM($E534:V534)</f>
        <v>0</v>
      </c>
      <c r="W596" s="4">
        <f>SUM($E534:W534)</f>
        <v>0</v>
      </c>
      <c r="X596" s="4">
        <f>SUM($E534:X534)</f>
        <v>0</v>
      </c>
      <c r="Y596" s="4">
        <f>SUM($E534:Y534)</f>
        <v>0</v>
      </c>
      <c r="Z596" s="4">
        <f>SUM($E534:Z534)</f>
        <v>0</v>
      </c>
      <c r="AA596" s="4">
        <f>SUM($E534:AA534)</f>
        <v>0</v>
      </c>
      <c r="AB596" s="4">
        <f>SUM($E534:AB534)</f>
        <v>0</v>
      </c>
    </row>
    <row r="597" spans="2:28" outlineLevel="1">
      <c r="B597" s="556"/>
      <c r="C597" s="4" t="str">
        <f>C566</f>
        <v xml:space="preserve">1 Bed / 1 Bath </v>
      </c>
      <c r="E597" s="4">
        <f>SUM($E535:E535)</f>
        <v>0</v>
      </c>
      <c r="F597" s="4">
        <f>SUM($E535:F535)</f>
        <v>0</v>
      </c>
      <c r="G597" s="4">
        <f>SUM($E535:G535)</f>
        <v>0</v>
      </c>
      <c r="H597" s="4">
        <f>SUM($E535:H535)</f>
        <v>0</v>
      </c>
      <c r="I597" s="4">
        <f>SUM($E535:I535)</f>
        <v>0</v>
      </c>
      <c r="J597" s="4">
        <f>SUM($E535:J535)</f>
        <v>0</v>
      </c>
      <c r="K597" s="4">
        <f>SUM($E535:K535)</f>
        <v>0</v>
      </c>
      <c r="L597" s="4">
        <f>SUM($E535:L535)</f>
        <v>0</v>
      </c>
      <c r="M597" s="4">
        <f>SUM($E535:M535)</f>
        <v>0</v>
      </c>
      <c r="N597" s="4">
        <f>SUM($E535:N535)</f>
        <v>0</v>
      </c>
      <c r="O597" s="4">
        <f>SUM($E535:O535)</f>
        <v>0</v>
      </c>
      <c r="P597" s="4">
        <f>SUM($E535:P535)</f>
        <v>26</v>
      </c>
      <c r="Q597" s="4">
        <f>SUM($E535:Q535)</f>
        <v>26</v>
      </c>
      <c r="R597" s="4">
        <f>SUM($E535:R535)</f>
        <v>26</v>
      </c>
      <c r="S597" s="4">
        <f>SUM($E535:S535)</f>
        <v>26</v>
      </c>
      <c r="T597" s="4">
        <f>SUM($E535:T535)</f>
        <v>26</v>
      </c>
      <c r="U597" s="4">
        <f>SUM($E535:U535)</f>
        <v>26</v>
      </c>
      <c r="V597" s="4">
        <f>SUM($E535:V535)</f>
        <v>26</v>
      </c>
      <c r="W597" s="4">
        <f>SUM($E535:W535)</f>
        <v>26</v>
      </c>
      <c r="X597" s="4">
        <f>SUM($E535:X535)</f>
        <v>26</v>
      </c>
      <c r="Y597" s="4">
        <f>SUM($E535:Y535)</f>
        <v>26</v>
      </c>
      <c r="Z597" s="4">
        <f>SUM($E535:Z535)</f>
        <v>26</v>
      </c>
      <c r="AA597" s="4">
        <f>SUM($E535:AA535)</f>
        <v>26</v>
      </c>
      <c r="AB597" s="4">
        <f>SUM($E535:AB535)</f>
        <v>26</v>
      </c>
    </row>
    <row r="598" spans="2:28" outlineLevel="1">
      <c r="B598" s="556"/>
      <c r="C598" s="10" t="str">
        <f t="shared" ref="C598:C623" si="122">C567</f>
        <v xml:space="preserve">2 Bed / 1 Bath </v>
      </c>
      <c r="E598" s="4">
        <f>SUM($E536:E536)</f>
        <v>0</v>
      </c>
      <c r="F598" s="4">
        <f>SUM($E536:F536)</f>
        <v>0</v>
      </c>
      <c r="G598" s="4">
        <f>SUM($E536:G536)</f>
        <v>0</v>
      </c>
      <c r="H598" s="4">
        <f>SUM($E536:H536)</f>
        <v>0</v>
      </c>
      <c r="I598" s="4">
        <f>SUM($E536:I536)</f>
        <v>0</v>
      </c>
      <c r="J598" s="4">
        <f>SUM($E536:J536)</f>
        <v>0</v>
      </c>
      <c r="K598" s="4">
        <f>SUM($E536:K536)</f>
        <v>0</v>
      </c>
      <c r="L598" s="4">
        <f>SUM($E536:L536)</f>
        <v>0</v>
      </c>
      <c r="M598" s="4">
        <f>SUM($E536:M536)</f>
        <v>0</v>
      </c>
      <c r="N598" s="4">
        <f>SUM($E536:N536)</f>
        <v>0</v>
      </c>
      <c r="O598" s="4">
        <f>SUM($E536:O536)</f>
        <v>0</v>
      </c>
      <c r="P598" s="4">
        <f>SUM($E536:P536)</f>
        <v>0</v>
      </c>
      <c r="Q598" s="4">
        <f>SUM($E536:Q536)</f>
        <v>0</v>
      </c>
      <c r="R598" s="4">
        <f>SUM($E536:R536)</f>
        <v>0</v>
      </c>
      <c r="S598" s="4">
        <f>SUM($E536:S536)</f>
        <v>0</v>
      </c>
      <c r="T598" s="4">
        <f>SUM($E536:T536)</f>
        <v>0</v>
      </c>
      <c r="U598" s="4">
        <f>SUM($E536:U536)</f>
        <v>0</v>
      </c>
      <c r="V598" s="4">
        <f>SUM($E536:V536)</f>
        <v>0</v>
      </c>
      <c r="W598" s="4">
        <f>SUM($E536:W536)</f>
        <v>0</v>
      </c>
      <c r="X598" s="4">
        <f>SUM($E536:X536)</f>
        <v>0</v>
      </c>
      <c r="Y598" s="4">
        <f>SUM($E536:Y536)</f>
        <v>0</v>
      </c>
      <c r="Z598" s="4">
        <f>SUM($E536:Z536)</f>
        <v>0</v>
      </c>
      <c r="AA598" s="4">
        <f>SUM($E536:AA536)</f>
        <v>0</v>
      </c>
      <c r="AB598" s="4">
        <f>SUM($E536:AB536)</f>
        <v>0</v>
      </c>
    </row>
    <row r="599" spans="2:28" outlineLevel="1">
      <c r="B599" s="556"/>
      <c r="C599" s="10" t="str">
        <f t="shared" si="122"/>
        <v xml:space="preserve">2 Bed / 1 Bath </v>
      </c>
      <c r="E599" s="4">
        <f>SUM($E537:E537)</f>
        <v>0</v>
      </c>
      <c r="F599" s="4">
        <f>SUM($E537:F537)</f>
        <v>0</v>
      </c>
      <c r="G599" s="4">
        <f>SUM($E537:G537)</f>
        <v>0</v>
      </c>
      <c r="H599" s="4">
        <f>SUM($E537:H537)</f>
        <v>0</v>
      </c>
      <c r="I599" s="4">
        <f>SUM($E537:I537)</f>
        <v>0</v>
      </c>
      <c r="J599" s="4">
        <f>SUM($E537:J537)</f>
        <v>0</v>
      </c>
      <c r="K599" s="4">
        <f>SUM($E537:K537)</f>
        <v>0</v>
      </c>
      <c r="L599" s="4">
        <f>SUM($E537:L537)</f>
        <v>0</v>
      </c>
      <c r="M599" s="4">
        <f>SUM($E537:M537)</f>
        <v>0</v>
      </c>
      <c r="N599" s="4">
        <f>SUM($E537:N537)</f>
        <v>0</v>
      </c>
      <c r="O599" s="4">
        <f>SUM($E537:O537)</f>
        <v>0</v>
      </c>
      <c r="P599" s="4">
        <f>SUM($E537:P537)</f>
        <v>0</v>
      </c>
      <c r="Q599" s="4">
        <f>SUM($E537:Q537)</f>
        <v>0</v>
      </c>
      <c r="R599" s="4">
        <f>SUM($E537:R537)</f>
        <v>0</v>
      </c>
      <c r="S599" s="4">
        <f>SUM($E537:S537)</f>
        <v>0</v>
      </c>
      <c r="T599" s="4">
        <f>SUM($E537:T537)</f>
        <v>0</v>
      </c>
      <c r="U599" s="4">
        <f>SUM($E537:U537)</f>
        <v>0</v>
      </c>
      <c r="V599" s="4">
        <f>SUM($E537:V537)</f>
        <v>0</v>
      </c>
      <c r="W599" s="4">
        <f>SUM($E537:W537)</f>
        <v>0</v>
      </c>
      <c r="X599" s="4">
        <f>SUM($E537:X537)</f>
        <v>0</v>
      </c>
      <c r="Y599" s="4">
        <f>SUM($E537:Y537)</f>
        <v>0</v>
      </c>
      <c r="Z599" s="4">
        <f>SUM($E537:Z537)</f>
        <v>0</v>
      </c>
      <c r="AA599" s="4">
        <f>SUM($E537:AA537)</f>
        <v>0</v>
      </c>
      <c r="AB599" s="4">
        <f>SUM($E537:AB537)</f>
        <v>0</v>
      </c>
    </row>
    <row r="600" spans="2:28" outlineLevel="1">
      <c r="B600" s="556"/>
      <c r="C600" s="10" t="str">
        <f t="shared" si="122"/>
        <v xml:space="preserve">2 Bed / 1 Bath </v>
      </c>
      <c r="E600" s="4">
        <f>SUM($E538:E538)</f>
        <v>0</v>
      </c>
      <c r="F600" s="4">
        <f>SUM($E538:F538)</f>
        <v>0</v>
      </c>
      <c r="G600" s="4">
        <f>SUM($E538:G538)</f>
        <v>0</v>
      </c>
      <c r="H600" s="4">
        <f>SUM($E538:H538)</f>
        <v>0</v>
      </c>
      <c r="I600" s="4">
        <f>SUM($E538:I538)</f>
        <v>0</v>
      </c>
      <c r="J600" s="4">
        <f>SUM($E538:J538)</f>
        <v>0</v>
      </c>
      <c r="K600" s="4">
        <f>SUM($E538:K538)</f>
        <v>0</v>
      </c>
      <c r="L600" s="4">
        <f>SUM($E538:L538)</f>
        <v>0</v>
      </c>
      <c r="M600" s="4">
        <f>SUM($E538:M538)</f>
        <v>0</v>
      </c>
      <c r="N600" s="4">
        <f>SUM($E538:N538)</f>
        <v>0</v>
      </c>
      <c r="O600" s="4">
        <f>SUM($E538:O538)</f>
        <v>0</v>
      </c>
      <c r="P600" s="4">
        <f>SUM($E538:P538)</f>
        <v>0</v>
      </c>
      <c r="Q600" s="4">
        <f>SUM($E538:Q538)</f>
        <v>0</v>
      </c>
      <c r="R600" s="4">
        <f>SUM($E538:R538)</f>
        <v>0</v>
      </c>
      <c r="S600" s="4">
        <f>SUM($E538:S538)</f>
        <v>0</v>
      </c>
      <c r="T600" s="4">
        <f>SUM($E538:T538)</f>
        <v>0</v>
      </c>
      <c r="U600" s="4">
        <f>SUM($E538:U538)</f>
        <v>0</v>
      </c>
      <c r="V600" s="4">
        <f>SUM($E538:V538)</f>
        <v>0</v>
      </c>
      <c r="W600" s="4">
        <f>SUM($E538:W538)</f>
        <v>0</v>
      </c>
      <c r="X600" s="4">
        <f>SUM($E538:X538)</f>
        <v>0</v>
      </c>
      <c r="Y600" s="4">
        <f>SUM($E538:Y538)</f>
        <v>0</v>
      </c>
      <c r="Z600" s="4">
        <f>SUM($E538:Z538)</f>
        <v>0</v>
      </c>
      <c r="AA600" s="4">
        <f>SUM($E538:AA538)</f>
        <v>0</v>
      </c>
      <c r="AB600" s="4">
        <f>SUM($E538:AB538)</f>
        <v>0</v>
      </c>
    </row>
    <row r="601" spans="2:28" outlineLevel="1">
      <c r="B601" s="556"/>
      <c r="C601" s="10" t="str">
        <f t="shared" si="122"/>
        <v xml:space="preserve">2 Bed / 2 Bath </v>
      </c>
      <c r="E601" s="4">
        <f>SUM($E539:E539)</f>
        <v>0</v>
      </c>
      <c r="F601" s="4">
        <f>SUM($E539:F539)</f>
        <v>0</v>
      </c>
      <c r="G601" s="4">
        <f>SUM($E539:G539)</f>
        <v>0</v>
      </c>
      <c r="H601" s="4">
        <f>SUM($E539:H539)</f>
        <v>0</v>
      </c>
      <c r="I601" s="4">
        <f>SUM($E539:I539)</f>
        <v>0</v>
      </c>
      <c r="J601" s="4">
        <f>SUM($E539:J539)</f>
        <v>0</v>
      </c>
      <c r="K601" s="4">
        <f>SUM($E539:K539)</f>
        <v>0</v>
      </c>
      <c r="L601" s="4">
        <f>SUM($E539:L539)</f>
        <v>0</v>
      </c>
      <c r="M601" s="4">
        <f>SUM($E539:M539)</f>
        <v>0</v>
      </c>
      <c r="N601" s="4">
        <f>SUM($E539:N539)</f>
        <v>0</v>
      </c>
      <c r="O601" s="4">
        <f>SUM($E539:O539)</f>
        <v>0</v>
      </c>
      <c r="P601" s="4">
        <f>SUM($E539:P539)</f>
        <v>0</v>
      </c>
      <c r="Q601" s="4">
        <f>SUM($E539:Q539)</f>
        <v>0</v>
      </c>
      <c r="R601" s="4">
        <f>SUM($E539:R539)</f>
        <v>0</v>
      </c>
      <c r="S601" s="4">
        <f>SUM($E539:S539)</f>
        <v>0</v>
      </c>
      <c r="T601" s="4">
        <f>SUM($E539:T539)</f>
        <v>0</v>
      </c>
      <c r="U601" s="4">
        <f>SUM($E539:U539)</f>
        <v>0</v>
      </c>
      <c r="V601" s="4">
        <f>SUM($E539:V539)</f>
        <v>0</v>
      </c>
      <c r="W601" s="4">
        <f>SUM($E539:W539)</f>
        <v>0</v>
      </c>
      <c r="X601" s="4">
        <f>SUM($E539:X539)</f>
        <v>0</v>
      </c>
      <c r="Y601" s="4">
        <f>SUM($E539:Y539)</f>
        <v>0</v>
      </c>
      <c r="Z601" s="4">
        <f>SUM($E539:Z539)</f>
        <v>0</v>
      </c>
      <c r="AA601" s="4">
        <f>SUM($E539:AA539)</f>
        <v>0</v>
      </c>
      <c r="AB601" s="4">
        <f>SUM($E539:AB539)</f>
        <v>0</v>
      </c>
    </row>
    <row r="602" spans="2:28" outlineLevel="1">
      <c r="B602" s="556"/>
      <c r="C602" s="10" t="str">
        <f t="shared" si="122"/>
        <v>2 Bed / 1 Bath + Den</v>
      </c>
      <c r="E602" s="4">
        <f>SUM($E540:E540)</f>
        <v>0</v>
      </c>
      <c r="F602" s="4">
        <f>SUM($E540:F540)</f>
        <v>0</v>
      </c>
      <c r="G602" s="4">
        <f>SUM($E540:G540)</f>
        <v>0</v>
      </c>
      <c r="H602" s="4">
        <f>SUM($E540:H540)</f>
        <v>0</v>
      </c>
      <c r="I602" s="4">
        <f>SUM($E540:I540)</f>
        <v>0</v>
      </c>
      <c r="J602" s="4">
        <f>SUM($E540:J540)</f>
        <v>0</v>
      </c>
      <c r="K602" s="4">
        <f>SUM($E540:K540)</f>
        <v>0</v>
      </c>
      <c r="L602" s="4">
        <f>SUM($E540:L540)</f>
        <v>0</v>
      </c>
      <c r="M602" s="4">
        <f>SUM($E540:M540)</f>
        <v>0</v>
      </c>
      <c r="N602" s="4">
        <f>SUM($E540:N540)</f>
        <v>0</v>
      </c>
      <c r="O602" s="4">
        <f>SUM($E540:O540)</f>
        <v>0</v>
      </c>
      <c r="P602" s="4">
        <f>SUM($E540:P540)</f>
        <v>0</v>
      </c>
      <c r="Q602" s="4">
        <f>SUM($E540:Q540)</f>
        <v>0</v>
      </c>
      <c r="R602" s="4">
        <f>SUM($E540:R540)</f>
        <v>0</v>
      </c>
      <c r="S602" s="4">
        <f>SUM($E540:S540)</f>
        <v>0</v>
      </c>
      <c r="T602" s="4">
        <f>SUM($E540:T540)</f>
        <v>0</v>
      </c>
      <c r="U602" s="4">
        <f>SUM($E540:U540)</f>
        <v>0</v>
      </c>
      <c r="V602" s="4">
        <f>SUM($E540:V540)</f>
        <v>0</v>
      </c>
      <c r="W602" s="4">
        <f>SUM($E540:W540)</f>
        <v>0</v>
      </c>
      <c r="X602" s="4">
        <f>SUM($E540:X540)</f>
        <v>0</v>
      </c>
      <c r="Y602" s="4">
        <f>SUM($E540:Y540)</f>
        <v>0</v>
      </c>
      <c r="Z602" s="4">
        <f>SUM($E540:Z540)</f>
        <v>0</v>
      </c>
      <c r="AA602" s="4">
        <f>SUM($E540:AA540)</f>
        <v>0</v>
      </c>
      <c r="AB602" s="4">
        <f>SUM($E540:AB540)</f>
        <v>0</v>
      </c>
    </row>
    <row r="603" spans="2:28" outlineLevel="1">
      <c r="B603" s="556"/>
      <c r="C603" s="10" t="str">
        <f t="shared" si="122"/>
        <v xml:space="preserve">2 Bed / 2 Bath </v>
      </c>
      <c r="E603" s="4">
        <f>SUM($E541:E541)</f>
        <v>0</v>
      </c>
      <c r="F603" s="4">
        <f>SUM($E541:F541)</f>
        <v>0</v>
      </c>
      <c r="G603" s="4">
        <f>SUM($E541:G541)</f>
        <v>0</v>
      </c>
      <c r="H603" s="4">
        <f>SUM($E541:H541)</f>
        <v>0</v>
      </c>
      <c r="I603" s="4">
        <f>SUM($E541:I541)</f>
        <v>0</v>
      </c>
      <c r="J603" s="4">
        <f>SUM($E541:J541)</f>
        <v>0</v>
      </c>
      <c r="K603" s="4">
        <f>SUM($E541:K541)</f>
        <v>0</v>
      </c>
      <c r="L603" s="4">
        <f>SUM($E541:L541)</f>
        <v>0</v>
      </c>
      <c r="M603" s="4">
        <f>SUM($E541:M541)</f>
        <v>0</v>
      </c>
      <c r="N603" s="4">
        <f>SUM($E541:N541)</f>
        <v>0</v>
      </c>
      <c r="O603" s="4">
        <f>SUM($E541:O541)</f>
        <v>0</v>
      </c>
      <c r="P603" s="4">
        <f>SUM($E541:P541)</f>
        <v>0</v>
      </c>
      <c r="Q603" s="4">
        <f>SUM($E541:Q541)</f>
        <v>0</v>
      </c>
      <c r="R603" s="4">
        <f>SUM($E541:R541)</f>
        <v>0</v>
      </c>
      <c r="S603" s="4">
        <f>SUM($E541:S541)</f>
        <v>0</v>
      </c>
      <c r="T603" s="4">
        <f>SUM($E541:T541)</f>
        <v>0</v>
      </c>
      <c r="U603" s="4">
        <f>SUM($E541:U541)</f>
        <v>0</v>
      </c>
      <c r="V603" s="4">
        <f>SUM($E541:V541)</f>
        <v>0</v>
      </c>
      <c r="W603" s="4">
        <f>SUM($E541:W541)</f>
        <v>0</v>
      </c>
      <c r="X603" s="4">
        <f>SUM($E541:X541)</f>
        <v>0</v>
      </c>
      <c r="Y603" s="4">
        <f>SUM($E541:Y541)</f>
        <v>0</v>
      </c>
      <c r="Z603" s="4">
        <f>SUM($E541:Z541)</f>
        <v>0</v>
      </c>
      <c r="AA603" s="4">
        <f>SUM($E541:AA541)</f>
        <v>0</v>
      </c>
      <c r="AB603" s="4">
        <f>SUM($E541:AB541)</f>
        <v>0</v>
      </c>
    </row>
    <row r="604" spans="2:28" outlineLevel="1">
      <c r="B604" s="556"/>
      <c r="C604" s="10" t="str">
        <f t="shared" si="122"/>
        <v xml:space="preserve">2 Bed / 1.5 Bath </v>
      </c>
      <c r="E604" s="4">
        <f>SUM($E542:E542)</f>
        <v>0</v>
      </c>
      <c r="F604" s="4">
        <f>SUM($E542:F542)</f>
        <v>0</v>
      </c>
      <c r="G604" s="4">
        <f>SUM($E542:G542)</f>
        <v>0</v>
      </c>
      <c r="H604" s="4">
        <f>SUM($E542:H542)</f>
        <v>0</v>
      </c>
      <c r="I604" s="4">
        <f>SUM($E542:I542)</f>
        <v>0</v>
      </c>
      <c r="J604" s="4">
        <f>SUM($E542:J542)</f>
        <v>0</v>
      </c>
      <c r="K604" s="4">
        <f>SUM($E542:K542)</f>
        <v>0</v>
      </c>
      <c r="L604" s="4">
        <f>SUM($E542:L542)</f>
        <v>0</v>
      </c>
      <c r="M604" s="4">
        <f>SUM($E542:M542)</f>
        <v>0</v>
      </c>
      <c r="N604" s="4">
        <f>SUM($E542:N542)</f>
        <v>0</v>
      </c>
      <c r="O604" s="4">
        <f>SUM($E542:O542)</f>
        <v>0</v>
      </c>
      <c r="P604" s="4">
        <f>SUM($E542:P542)</f>
        <v>0</v>
      </c>
      <c r="Q604" s="4">
        <f>SUM($E542:Q542)</f>
        <v>0</v>
      </c>
      <c r="R604" s="4">
        <f>SUM($E542:R542)</f>
        <v>0</v>
      </c>
      <c r="S604" s="4">
        <f>SUM($E542:S542)</f>
        <v>0</v>
      </c>
      <c r="T604" s="4">
        <f>SUM($E542:T542)</f>
        <v>0</v>
      </c>
      <c r="U604" s="4">
        <f>SUM($E542:U542)</f>
        <v>0</v>
      </c>
      <c r="V604" s="4">
        <f>SUM($E542:V542)</f>
        <v>0</v>
      </c>
      <c r="W604" s="4">
        <f>SUM($E542:W542)</f>
        <v>0</v>
      </c>
      <c r="X604" s="4">
        <f>SUM($E542:X542)</f>
        <v>0</v>
      </c>
      <c r="Y604" s="4">
        <f>SUM($E542:Y542)</f>
        <v>0</v>
      </c>
      <c r="Z604" s="4">
        <f>SUM($E542:Z542)</f>
        <v>0</v>
      </c>
      <c r="AA604" s="4">
        <f>SUM($E542:AA542)</f>
        <v>0</v>
      </c>
      <c r="AB604" s="4">
        <f>SUM($E542:AB542)</f>
        <v>0</v>
      </c>
    </row>
    <row r="605" spans="2:28" outlineLevel="1">
      <c r="B605" s="556"/>
      <c r="C605" s="10" t="str">
        <f t="shared" si="122"/>
        <v xml:space="preserve">3 Bed / 2 Bath </v>
      </c>
      <c r="E605" s="4">
        <f>SUM($E543:E543)</f>
        <v>0</v>
      </c>
      <c r="F605" s="4">
        <f>SUM($E543:F543)</f>
        <v>0</v>
      </c>
      <c r="G605" s="4">
        <f>SUM($E543:G543)</f>
        <v>0</v>
      </c>
      <c r="H605" s="4">
        <f>SUM($E543:H543)</f>
        <v>0</v>
      </c>
      <c r="I605" s="4">
        <f>SUM($E543:I543)</f>
        <v>0</v>
      </c>
      <c r="J605" s="4">
        <f>SUM($E543:J543)</f>
        <v>0</v>
      </c>
      <c r="K605" s="4">
        <f>SUM($E543:K543)</f>
        <v>0</v>
      </c>
      <c r="L605" s="4">
        <f>SUM($E543:L543)</f>
        <v>0</v>
      </c>
      <c r="M605" s="4">
        <f>SUM($E543:M543)</f>
        <v>0</v>
      </c>
      <c r="N605" s="4">
        <f>SUM($E543:N543)</f>
        <v>0</v>
      </c>
      <c r="O605" s="4">
        <f>SUM($E543:O543)</f>
        <v>0</v>
      </c>
      <c r="P605" s="4">
        <f>SUM($E543:P543)</f>
        <v>0</v>
      </c>
      <c r="Q605" s="4">
        <f>SUM($E543:Q543)</f>
        <v>0</v>
      </c>
      <c r="R605" s="4">
        <f>SUM($E543:R543)</f>
        <v>0</v>
      </c>
      <c r="S605" s="4">
        <f>SUM($E543:S543)</f>
        <v>0</v>
      </c>
      <c r="T605" s="4">
        <f>SUM($E543:T543)</f>
        <v>0</v>
      </c>
      <c r="U605" s="4">
        <f>SUM($E543:U543)</f>
        <v>0</v>
      </c>
      <c r="V605" s="4">
        <f>SUM($E543:V543)</f>
        <v>0</v>
      </c>
      <c r="W605" s="4">
        <f>SUM($E543:W543)</f>
        <v>0</v>
      </c>
      <c r="X605" s="4">
        <f>SUM($E543:X543)</f>
        <v>0</v>
      </c>
      <c r="Y605" s="4">
        <f>SUM($E543:Y543)</f>
        <v>0</v>
      </c>
      <c r="Z605" s="4">
        <f>SUM($E543:Z543)</f>
        <v>0</v>
      </c>
      <c r="AA605" s="4">
        <f>SUM($E543:AA543)</f>
        <v>0</v>
      </c>
      <c r="AB605" s="4">
        <f>SUM($E543:AB543)</f>
        <v>0</v>
      </c>
    </row>
    <row r="606" spans="2:28" outlineLevel="1">
      <c r="B606" s="556"/>
      <c r="C606" s="10" t="str">
        <f t="shared" si="122"/>
        <v>3 Bed / 2 Bath House</v>
      </c>
      <c r="E606" s="4">
        <f>SUM($E544:E544)</f>
        <v>0</v>
      </c>
      <c r="F606" s="4">
        <f>SUM($E544:F544)</f>
        <v>0</v>
      </c>
      <c r="G606" s="4">
        <f>SUM($E544:G544)</f>
        <v>0</v>
      </c>
      <c r="H606" s="4">
        <f>SUM($E544:H544)</f>
        <v>0</v>
      </c>
      <c r="I606" s="4">
        <f>SUM($E544:I544)</f>
        <v>0</v>
      </c>
      <c r="J606" s="4">
        <f>SUM($E544:J544)</f>
        <v>0</v>
      </c>
      <c r="K606" s="4">
        <f>SUM($E544:K544)</f>
        <v>0</v>
      </c>
      <c r="L606" s="4">
        <f>SUM($E544:L544)</f>
        <v>0</v>
      </c>
      <c r="M606" s="4">
        <f>SUM($E544:M544)</f>
        <v>0</v>
      </c>
      <c r="N606" s="4">
        <f>SUM($E544:N544)</f>
        <v>0</v>
      </c>
      <c r="O606" s="4">
        <f>SUM($E544:O544)</f>
        <v>0</v>
      </c>
      <c r="P606" s="4">
        <f>SUM($E544:P544)</f>
        <v>0</v>
      </c>
      <c r="Q606" s="4">
        <f>SUM($E544:Q544)</f>
        <v>0</v>
      </c>
      <c r="R606" s="4">
        <f>SUM($E544:R544)</f>
        <v>0</v>
      </c>
      <c r="S606" s="4">
        <f>SUM($E544:S544)</f>
        <v>0</v>
      </c>
      <c r="T606" s="4">
        <f>SUM($E544:T544)</f>
        <v>0</v>
      </c>
      <c r="U606" s="4">
        <f>SUM($E544:U544)</f>
        <v>0</v>
      </c>
      <c r="V606" s="4">
        <f>SUM($E544:V544)</f>
        <v>0</v>
      </c>
      <c r="W606" s="4">
        <f>SUM($E544:W544)</f>
        <v>0</v>
      </c>
      <c r="X606" s="4">
        <f>SUM($E544:X544)</f>
        <v>0</v>
      </c>
      <c r="Y606" s="4">
        <f>SUM($E544:Y544)</f>
        <v>0</v>
      </c>
      <c r="Z606" s="4">
        <f>SUM($E544:Z544)</f>
        <v>0</v>
      </c>
      <c r="AA606" s="4">
        <f>SUM($E544:AA544)</f>
        <v>0</v>
      </c>
      <c r="AB606" s="4">
        <f>SUM($E544:AB544)</f>
        <v>0</v>
      </c>
    </row>
    <row r="607" spans="2:28" outlineLevel="1">
      <c r="B607" s="556"/>
      <c r="C607" s="10" t="str">
        <f t="shared" si="122"/>
        <v xml:space="preserve">3 Bed / 2 Bath </v>
      </c>
      <c r="E607" s="4">
        <f>SUM($E545:E545)</f>
        <v>0</v>
      </c>
      <c r="F607" s="4">
        <f>SUM($E545:F545)</f>
        <v>0</v>
      </c>
      <c r="G607" s="4">
        <f>SUM($E545:G545)</f>
        <v>0</v>
      </c>
      <c r="H607" s="4">
        <f>SUM($E545:H545)</f>
        <v>0</v>
      </c>
      <c r="I607" s="4">
        <f>SUM($E545:I545)</f>
        <v>0</v>
      </c>
      <c r="J607" s="4">
        <f>SUM($E545:J545)</f>
        <v>0</v>
      </c>
      <c r="K607" s="4">
        <f>SUM($E545:K545)</f>
        <v>0</v>
      </c>
      <c r="L607" s="4">
        <f>SUM($E545:L545)</f>
        <v>0</v>
      </c>
      <c r="M607" s="4">
        <f>SUM($E545:M545)</f>
        <v>0</v>
      </c>
      <c r="N607" s="4">
        <f>SUM($E545:N545)</f>
        <v>0</v>
      </c>
      <c r="O607" s="4">
        <f>SUM($E545:O545)</f>
        <v>0</v>
      </c>
      <c r="P607" s="4">
        <f>SUM($E545:P545)</f>
        <v>0</v>
      </c>
      <c r="Q607" s="4">
        <f>SUM($E545:Q545)</f>
        <v>0</v>
      </c>
      <c r="R607" s="4">
        <f>SUM($E545:R545)</f>
        <v>0</v>
      </c>
      <c r="S607" s="4">
        <f>SUM($E545:S545)</f>
        <v>0</v>
      </c>
      <c r="T607" s="4">
        <f>SUM($E545:T545)</f>
        <v>0</v>
      </c>
      <c r="U607" s="4">
        <f>SUM($E545:U545)</f>
        <v>0</v>
      </c>
      <c r="V607" s="4">
        <f>SUM($E545:V545)</f>
        <v>0</v>
      </c>
      <c r="W607" s="4">
        <f>SUM($E545:W545)</f>
        <v>0</v>
      </c>
      <c r="X607" s="4">
        <f>SUM($E545:X545)</f>
        <v>0</v>
      </c>
      <c r="Y607" s="4">
        <f>SUM($E545:Y545)</f>
        <v>0</v>
      </c>
      <c r="Z607" s="4">
        <f>SUM($E545:Z545)</f>
        <v>0</v>
      </c>
      <c r="AA607" s="4">
        <f>SUM($E545:AA545)</f>
        <v>0</v>
      </c>
      <c r="AB607" s="4">
        <f>SUM($E545:AB545)</f>
        <v>0</v>
      </c>
    </row>
    <row r="608" spans="2:28" outlineLevel="1">
      <c r="B608" s="556"/>
      <c r="C608" s="10" t="str">
        <f t="shared" si="122"/>
        <v xml:space="preserve">1 Bed / 1 Bath </v>
      </c>
      <c r="E608" s="4">
        <f>SUM($E546:E546)</f>
        <v>0</v>
      </c>
      <c r="F608" s="4">
        <f>SUM($E546:F546)</f>
        <v>0</v>
      </c>
      <c r="G608" s="4">
        <f>SUM($E546:G546)</f>
        <v>0</v>
      </c>
      <c r="H608" s="4">
        <f>SUM($E546:H546)</f>
        <v>0</v>
      </c>
      <c r="I608" s="4">
        <f>SUM($E546:I546)</f>
        <v>0</v>
      </c>
      <c r="J608" s="4">
        <f>SUM($E546:J546)</f>
        <v>0</v>
      </c>
      <c r="K608" s="4">
        <f>SUM($E546:K546)</f>
        <v>0</v>
      </c>
      <c r="L608" s="4">
        <f>SUM($E546:L546)</f>
        <v>0</v>
      </c>
      <c r="M608" s="4">
        <f>SUM($E546:M546)</f>
        <v>0</v>
      </c>
      <c r="N608" s="4">
        <f>SUM($E546:N546)</f>
        <v>0</v>
      </c>
      <c r="O608" s="4">
        <f>SUM($E546:O546)</f>
        <v>0</v>
      </c>
      <c r="P608" s="4">
        <f>SUM($E546:P546)</f>
        <v>0</v>
      </c>
      <c r="Q608" s="4">
        <f>SUM($E546:Q546)</f>
        <v>0</v>
      </c>
      <c r="R608" s="4">
        <f>SUM($E546:R546)</f>
        <v>0</v>
      </c>
      <c r="S608" s="4">
        <f>SUM($E546:S546)</f>
        <v>0</v>
      </c>
      <c r="T608" s="4">
        <f>SUM($E546:T546)</f>
        <v>0</v>
      </c>
      <c r="U608" s="4">
        <f>SUM($E546:U546)</f>
        <v>0</v>
      </c>
      <c r="V608" s="4">
        <f>SUM($E546:V546)</f>
        <v>0</v>
      </c>
      <c r="W608" s="4">
        <f>SUM($E546:W546)</f>
        <v>0</v>
      </c>
      <c r="X608" s="4">
        <f>SUM($E546:X546)</f>
        <v>0</v>
      </c>
      <c r="Y608" s="4">
        <f>SUM($E546:Y546)</f>
        <v>0</v>
      </c>
      <c r="Z608" s="4">
        <f>SUM($E546:Z546)</f>
        <v>0</v>
      </c>
      <c r="AA608" s="4">
        <f>SUM($E546:AA546)</f>
        <v>0</v>
      </c>
      <c r="AB608" s="4">
        <f>SUM($E546:AB546)</f>
        <v>0</v>
      </c>
    </row>
    <row r="609" spans="2:28" outlineLevel="1">
      <c r="B609" s="556"/>
      <c r="C609" s="10" t="str">
        <f t="shared" si="122"/>
        <v xml:space="preserve">2 Bed / 2 Bath </v>
      </c>
      <c r="E609" s="4">
        <f>SUM($E547:E547)</f>
        <v>0</v>
      </c>
      <c r="F609" s="4">
        <f>SUM($E547:F547)</f>
        <v>0</v>
      </c>
      <c r="G609" s="4">
        <f>SUM($E547:G547)</f>
        <v>0</v>
      </c>
      <c r="H609" s="4">
        <f>SUM($E547:H547)</f>
        <v>0</v>
      </c>
      <c r="I609" s="4">
        <f>SUM($E547:I547)</f>
        <v>0</v>
      </c>
      <c r="J609" s="4">
        <f>SUM($E547:J547)</f>
        <v>0</v>
      </c>
      <c r="K609" s="4">
        <f>SUM($E547:K547)</f>
        <v>0</v>
      </c>
      <c r="L609" s="4">
        <f>SUM($E547:L547)</f>
        <v>0</v>
      </c>
      <c r="M609" s="4">
        <f>SUM($E547:M547)</f>
        <v>0</v>
      </c>
      <c r="N609" s="4">
        <f>SUM($E547:N547)</f>
        <v>0</v>
      </c>
      <c r="O609" s="4">
        <f>SUM($E547:O547)</f>
        <v>0</v>
      </c>
      <c r="P609" s="4">
        <f>SUM($E547:P547)</f>
        <v>0</v>
      </c>
      <c r="Q609" s="4">
        <f>SUM($E547:Q547)</f>
        <v>0</v>
      </c>
      <c r="R609" s="4">
        <f>SUM($E547:R547)</f>
        <v>0</v>
      </c>
      <c r="S609" s="4">
        <f>SUM($E547:S547)</f>
        <v>0</v>
      </c>
      <c r="T609" s="4">
        <f>SUM($E547:T547)</f>
        <v>0</v>
      </c>
      <c r="U609" s="4">
        <f>SUM($E547:U547)</f>
        <v>0</v>
      </c>
      <c r="V609" s="4">
        <f>SUM($E547:V547)</f>
        <v>0</v>
      </c>
      <c r="W609" s="4">
        <f>SUM($E547:W547)</f>
        <v>0</v>
      </c>
      <c r="X609" s="4">
        <f>SUM($E547:X547)</f>
        <v>0</v>
      </c>
      <c r="Y609" s="4">
        <f>SUM($E547:Y547)</f>
        <v>0</v>
      </c>
      <c r="Z609" s="4">
        <f>SUM($E547:Z547)</f>
        <v>0</v>
      </c>
      <c r="AA609" s="4">
        <f>SUM($E547:AA547)</f>
        <v>0</v>
      </c>
      <c r="AB609" s="4">
        <f>SUM($E547:AB547)</f>
        <v>0</v>
      </c>
    </row>
    <row r="610" spans="2:28" outlineLevel="1">
      <c r="B610" s="556"/>
      <c r="C610" s="10" t="str">
        <f t="shared" si="122"/>
        <v xml:space="preserve">4 Bed / 2 Bath Penthouse </v>
      </c>
      <c r="E610" s="4">
        <f>SUM($E548:E548)</f>
        <v>0</v>
      </c>
      <c r="F610" s="4">
        <f>SUM($E548:F548)</f>
        <v>0</v>
      </c>
      <c r="G610" s="4">
        <f>SUM($E548:G548)</f>
        <v>0</v>
      </c>
      <c r="H610" s="4">
        <f>SUM($E548:H548)</f>
        <v>0</v>
      </c>
      <c r="I610" s="4">
        <f>SUM($E548:I548)</f>
        <v>0</v>
      </c>
      <c r="J610" s="4">
        <f>SUM($E548:J548)</f>
        <v>0</v>
      </c>
      <c r="K610" s="4">
        <f>SUM($E548:K548)</f>
        <v>0</v>
      </c>
      <c r="L610" s="4">
        <f>SUM($E548:L548)</f>
        <v>0</v>
      </c>
      <c r="M610" s="4">
        <f>SUM($E548:M548)</f>
        <v>0</v>
      </c>
      <c r="N610" s="4">
        <f>SUM($E548:N548)</f>
        <v>0</v>
      </c>
      <c r="O610" s="4">
        <f>SUM($E548:O548)</f>
        <v>0</v>
      </c>
      <c r="P610" s="4">
        <f>SUM($E548:P548)</f>
        <v>0</v>
      </c>
      <c r="Q610" s="4">
        <f>SUM($E548:Q548)</f>
        <v>0</v>
      </c>
      <c r="R610" s="4">
        <f>SUM($E548:R548)</f>
        <v>0</v>
      </c>
      <c r="S610" s="4">
        <f>SUM($E548:S548)</f>
        <v>0</v>
      </c>
      <c r="T610" s="4">
        <f>SUM($E548:T548)</f>
        <v>0</v>
      </c>
      <c r="U610" s="4">
        <f>SUM($E548:U548)</f>
        <v>0</v>
      </c>
      <c r="V610" s="4">
        <f>SUM($E548:V548)</f>
        <v>0</v>
      </c>
      <c r="W610" s="4">
        <f>SUM($E548:W548)</f>
        <v>0</v>
      </c>
      <c r="X610" s="4">
        <f>SUM($E548:X548)</f>
        <v>0</v>
      </c>
      <c r="Y610" s="4">
        <f>SUM($E548:Y548)</f>
        <v>0</v>
      </c>
      <c r="Z610" s="4">
        <f>SUM($E548:Z548)</f>
        <v>0</v>
      </c>
      <c r="AA610" s="4">
        <f>SUM($E548:AA548)</f>
        <v>0</v>
      </c>
      <c r="AB610" s="4">
        <f>SUM($E548:AB548)</f>
        <v>0</v>
      </c>
    </row>
    <row r="611" spans="2:28" outlineLevel="1">
      <c r="B611" s="556"/>
      <c r="C611" s="10" t="str">
        <f t="shared" si="122"/>
        <v xml:space="preserve">2 Bed / 2 Bath </v>
      </c>
      <c r="E611" s="4">
        <f>SUM($E549:E549)</f>
        <v>0</v>
      </c>
      <c r="F611" s="4">
        <f>SUM($E549:F549)</f>
        <v>0</v>
      </c>
      <c r="G611" s="4">
        <f>SUM($E549:G549)</f>
        <v>0</v>
      </c>
      <c r="H611" s="4">
        <f>SUM($E549:H549)</f>
        <v>0</v>
      </c>
      <c r="I611" s="4">
        <f>SUM($E549:I549)</f>
        <v>0</v>
      </c>
      <c r="J611" s="4">
        <f>SUM($E549:J549)</f>
        <v>0</v>
      </c>
      <c r="K611" s="4">
        <f>SUM($E549:K549)</f>
        <v>0</v>
      </c>
      <c r="L611" s="4">
        <f>SUM($E549:L549)</f>
        <v>0</v>
      </c>
      <c r="M611" s="4">
        <f>SUM($E549:M549)</f>
        <v>0</v>
      </c>
      <c r="N611" s="4">
        <f>SUM($E549:N549)</f>
        <v>0</v>
      </c>
      <c r="O611" s="4">
        <f>SUM($E549:O549)</f>
        <v>0</v>
      </c>
      <c r="P611" s="4">
        <f>SUM($E549:P549)</f>
        <v>0</v>
      </c>
      <c r="Q611" s="4">
        <f>SUM($E549:Q549)</f>
        <v>0</v>
      </c>
      <c r="R611" s="4">
        <f>SUM($E549:R549)</f>
        <v>0</v>
      </c>
      <c r="S611" s="4">
        <f>SUM($E549:S549)</f>
        <v>0</v>
      </c>
      <c r="T611" s="4">
        <f>SUM($E549:T549)</f>
        <v>0</v>
      </c>
      <c r="U611" s="4">
        <f>SUM($E549:U549)</f>
        <v>0</v>
      </c>
      <c r="V611" s="4">
        <f>SUM($E549:V549)</f>
        <v>0</v>
      </c>
      <c r="W611" s="4">
        <f>SUM($E549:W549)</f>
        <v>0</v>
      </c>
      <c r="X611" s="4">
        <f>SUM($E549:X549)</f>
        <v>0</v>
      </c>
      <c r="Y611" s="4">
        <f>SUM($E549:Y549)</f>
        <v>0</v>
      </c>
      <c r="Z611" s="4">
        <f>SUM($E549:Z549)</f>
        <v>0</v>
      </c>
      <c r="AA611" s="4">
        <f>SUM($E549:AA549)</f>
        <v>0</v>
      </c>
      <c r="AB611" s="4">
        <f>SUM($E549:AB549)</f>
        <v>0</v>
      </c>
    </row>
    <row r="612" spans="2:28" outlineLevel="1">
      <c r="B612" s="556"/>
      <c r="C612" s="10">
        <f t="shared" si="122"/>
        <v>0</v>
      </c>
      <c r="E612" s="4">
        <f>SUM($E550:E550)</f>
        <v>0</v>
      </c>
      <c r="F612" s="4">
        <f>SUM($E550:F550)</f>
        <v>0</v>
      </c>
      <c r="G612" s="4">
        <f>SUM($E550:G550)</f>
        <v>0</v>
      </c>
      <c r="H612" s="4">
        <f>SUM($E550:H550)</f>
        <v>0</v>
      </c>
      <c r="I612" s="4">
        <f>SUM($E550:I550)</f>
        <v>0</v>
      </c>
      <c r="J612" s="4">
        <f>SUM($E550:J550)</f>
        <v>0</v>
      </c>
      <c r="K612" s="4">
        <f>SUM($E550:K550)</f>
        <v>0</v>
      </c>
      <c r="L612" s="4">
        <f>SUM($E550:L550)</f>
        <v>0</v>
      </c>
      <c r="M612" s="4">
        <f>SUM($E550:M550)</f>
        <v>0</v>
      </c>
      <c r="N612" s="4">
        <f>SUM($E550:N550)</f>
        <v>0</v>
      </c>
      <c r="O612" s="4">
        <f>SUM($E550:O550)</f>
        <v>0</v>
      </c>
      <c r="P612" s="4">
        <f>SUM($E550:P550)</f>
        <v>0</v>
      </c>
      <c r="Q612" s="4">
        <f>SUM($E550:Q550)</f>
        <v>0</v>
      </c>
      <c r="R612" s="4">
        <f>SUM($E550:R550)</f>
        <v>0</v>
      </c>
      <c r="S612" s="4">
        <f>SUM($E550:S550)</f>
        <v>0</v>
      </c>
      <c r="T612" s="4">
        <f>SUM($E550:T550)</f>
        <v>0</v>
      </c>
      <c r="U612" s="4">
        <f>SUM($E550:U550)</f>
        <v>0</v>
      </c>
      <c r="V612" s="4">
        <f>SUM($E550:V550)</f>
        <v>0</v>
      </c>
      <c r="W612" s="4">
        <f>SUM($E550:W550)</f>
        <v>0</v>
      </c>
      <c r="X612" s="4">
        <f>SUM($E550:X550)</f>
        <v>0</v>
      </c>
      <c r="Y612" s="4">
        <f>SUM($E550:Y550)</f>
        <v>0</v>
      </c>
      <c r="Z612" s="4">
        <f>SUM($E550:Z550)</f>
        <v>0</v>
      </c>
      <c r="AA612" s="4">
        <f>SUM($E550:AA550)</f>
        <v>0</v>
      </c>
      <c r="AB612" s="4">
        <f>SUM($E550:AB550)</f>
        <v>0</v>
      </c>
    </row>
    <row r="613" spans="2:28" outlineLevel="1">
      <c r="B613" s="556"/>
      <c r="C613" s="10">
        <f t="shared" si="122"/>
        <v>0</v>
      </c>
      <c r="E613" s="4">
        <f>SUM($E551:E551)</f>
        <v>0</v>
      </c>
      <c r="F613" s="4">
        <f>SUM($E551:F551)</f>
        <v>0</v>
      </c>
      <c r="G613" s="4">
        <f>SUM($E551:G551)</f>
        <v>0</v>
      </c>
      <c r="H613" s="4">
        <f>SUM($E551:H551)</f>
        <v>0</v>
      </c>
      <c r="I613" s="4">
        <f>SUM($E551:I551)</f>
        <v>0</v>
      </c>
      <c r="J613" s="4">
        <f>SUM($E551:J551)</f>
        <v>0</v>
      </c>
      <c r="K613" s="4">
        <f>SUM($E551:K551)</f>
        <v>0</v>
      </c>
      <c r="L613" s="4">
        <f>SUM($E551:L551)</f>
        <v>0</v>
      </c>
      <c r="M613" s="4">
        <f>SUM($E551:M551)</f>
        <v>0</v>
      </c>
      <c r="N613" s="4">
        <f>SUM($E551:N551)</f>
        <v>0</v>
      </c>
      <c r="O613" s="4">
        <f>SUM($E551:O551)</f>
        <v>0</v>
      </c>
      <c r="P613" s="4">
        <f>SUM($E551:P551)</f>
        <v>0</v>
      </c>
      <c r="Q613" s="4">
        <f>SUM($E551:Q551)</f>
        <v>0</v>
      </c>
      <c r="R613" s="4">
        <f>SUM($E551:R551)</f>
        <v>0</v>
      </c>
      <c r="S613" s="4">
        <f>SUM($E551:S551)</f>
        <v>0</v>
      </c>
      <c r="T613" s="4">
        <f>SUM($E551:T551)</f>
        <v>0</v>
      </c>
      <c r="U613" s="4">
        <f>SUM($E551:U551)</f>
        <v>0</v>
      </c>
      <c r="V613" s="4">
        <f>SUM($E551:V551)</f>
        <v>0</v>
      </c>
      <c r="W613" s="4">
        <f>SUM($E551:W551)</f>
        <v>0</v>
      </c>
      <c r="X613" s="4">
        <f>SUM($E551:X551)</f>
        <v>0</v>
      </c>
      <c r="Y613" s="4">
        <f>SUM($E551:Y551)</f>
        <v>0</v>
      </c>
      <c r="Z613" s="4">
        <f>SUM($E551:Z551)</f>
        <v>0</v>
      </c>
      <c r="AA613" s="4">
        <f>SUM($E551:AA551)</f>
        <v>0</v>
      </c>
      <c r="AB613" s="4">
        <f>SUM($E551:AB551)</f>
        <v>0</v>
      </c>
    </row>
    <row r="614" spans="2:28" outlineLevel="1">
      <c r="B614" s="556"/>
      <c r="C614" s="10">
        <f t="shared" si="122"/>
        <v>0</v>
      </c>
      <c r="E614" s="4">
        <f>SUM($E552:E552)</f>
        <v>0</v>
      </c>
      <c r="F614" s="4">
        <f>SUM($E552:F552)</f>
        <v>0</v>
      </c>
      <c r="G614" s="4">
        <f>SUM($E552:G552)</f>
        <v>0</v>
      </c>
      <c r="H614" s="4">
        <f>SUM($E552:H552)</f>
        <v>0</v>
      </c>
      <c r="I614" s="4">
        <f>SUM($E552:I552)</f>
        <v>0</v>
      </c>
      <c r="J614" s="4">
        <f>SUM($E552:J552)</f>
        <v>0</v>
      </c>
      <c r="K614" s="4">
        <f>SUM($E552:K552)</f>
        <v>0</v>
      </c>
      <c r="L614" s="4">
        <f>SUM($E552:L552)</f>
        <v>0</v>
      </c>
      <c r="M614" s="4">
        <f>SUM($E552:M552)</f>
        <v>0</v>
      </c>
      <c r="N614" s="4">
        <f>SUM($E552:N552)</f>
        <v>0</v>
      </c>
      <c r="O614" s="4">
        <f>SUM($E552:O552)</f>
        <v>0</v>
      </c>
      <c r="P614" s="4">
        <f>SUM($E552:P552)</f>
        <v>0</v>
      </c>
      <c r="Q614" s="4">
        <f>SUM($E552:Q552)</f>
        <v>0</v>
      </c>
      <c r="R614" s="4">
        <f>SUM($E552:R552)</f>
        <v>0</v>
      </c>
      <c r="S614" s="4">
        <f>SUM($E552:S552)</f>
        <v>0</v>
      </c>
      <c r="T614" s="4">
        <f>SUM($E552:T552)</f>
        <v>0</v>
      </c>
      <c r="U614" s="4">
        <f>SUM($E552:U552)</f>
        <v>0</v>
      </c>
      <c r="V614" s="4">
        <f>SUM($E552:V552)</f>
        <v>0</v>
      </c>
      <c r="W614" s="4">
        <f>SUM($E552:W552)</f>
        <v>0</v>
      </c>
      <c r="X614" s="4">
        <f>SUM($E552:X552)</f>
        <v>0</v>
      </c>
      <c r="Y614" s="4">
        <f>SUM($E552:Y552)</f>
        <v>0</v>
      </c>
      <c r="Z614" s="4">
        <f>SUM($E552:Z552)</f>
        <v>0</v>
      </c>
      <c r="AA614" s="4">
        <f>SUM($E552:AA552)</f>
        <v>0</v>
      </c>
      <c r="AB614" s="4">
        <f>SUM($E552:AB552)</f>
        <v>0</v>
      </c>
    </row>
    <row r="615" spans="2:28" outlineLevel="1">
      <c r="B615" s="556"/>
      <c r="C615" s="10">
        <f t="shared" si="122"/>
        <v>0</v>
      </c>
      <c r="E615" s="4">
        <f>SUM($E553:E553)</f>
        <v>0</v>
      </c>
      <c r="F615" s="4">
        <f>SUM($E553:F553)</f>
        <v>0</v>
      </c>
      <c r="G615" s="4">
        <f>SUM($E553:G553)</f>
        <v>0</v>
      </c>
      <c r="H615" s="4">
        <f>SUM($E553:H553)</f>
        <v>0</v>
      </c>
      <c r="I615" s="4">
        <f>SUM($E553:I553)</f>
        <v>0</v>
      </c>
      <c r="J615" s="4">
        <f>SUM($E553:J553)</f>
        <v>0</v>
      </c>
      <c r="K615" s="4">
        <f>SUM($E553:K553)</f>
        <v>0</v>
      </c>
      <c r="L615" s="4">
        <f>SUM($E553:L553)</f>
        <v>0</v>
      </c>
      <c r="M615" s="4">
        <f>SUM($E553:M553)</f>
        <v>0</v>
      </c>
      <c r="N615" s="4">
        <f>SUM($E553:N553)</f>
        <v>0</v>
      </c>
      <c r="O615" s="4">
        <f>SUM($E553:O553)</f>
        <v>0</v>
      </c>
      <c r="P615" s="4">
        <f>SUM($E553:P553)</f>
        <v>0</v>
      </c>
      <c r="Q615" s="4">
        <f>SUM($E553:Q553)</f>
        <v>0</v>
      </c>
      <c r="R615" s="4">
        <f>SUM($E553:R553)</f>
        <v>0</v>
      </c>
      <c r="S615" s="4">
        <f>SUM($E553:S553)</f>
        <v>0</v>
      </c>
      <c r="T615" s="4">
        <f>SUM($E553:T553)</f>
        <v>0</v>
      </c>
      <c r="U615" s="4">
        <f>SUM($E553:U553)</f>
        <v>0</v>
      </c>
      <c r="V615" s="4">
        <f>SUM($E553:V553)</f>
        <v>0</v>
      </c>
      <c r="W615" s="4">
        <f>SUM($E553:W553)</f>
        <v>0</v>
      </c>
      <c r="X615" s="4">
        <f>SUM($E553:X553)</f>
        <v>0</v>
      </c>
      <c r="Y615" s="4">
        <f>SUM($E553:Y553)</f>
        <v>0</v>
      </c>
      <c r="Z615" s="4">
        <f>SUM($E553:Z553)</f>
        <v>0</v>
      </c>
      <c r="AA615" s="4">
        <f>SUM($E553:AA553)</f>
        <v>0</v>
      </c>
      <c r="AB615" s="4">
        <f>SUM($E553:AB553)</f>
        <v>0</v>
      </c>
    </row>
    <row r="616" spans="2:28" outlineLevel="1">
      <c r="B616" s="556"/>
      <c r="C616" s="10">
        <f t="shared" si="122"/>
        <v>0</v>
      </c>
      <c r="E616" s="4">
        <f>SUM($E554:E554)</f>
        <v>0</v>
      </c>
      <c r="F616" s="4">
        <f>SUM($E554:F554)</f>
        <v>0</v>
      </c>
      <c r="G616" s="4">
        <f>SUM($E554:G554)</f>
        <v>0</v>
      </c>
      <c r="H616" s="4">
        <f>SUM($E554:H554)</f>
        <v>0</v>
      </c>
      <c r="I616" s="4">
        <f>SUM($E554:I554)</f>
        <v>0</v>
      </c>
      <c r="J616" s="4">
        <f>SUM($E554:J554)</f>
        <v>0</v>
      </c>
      <c r="K616" s="4">
        <f>SUM($E554:K554)</f>
        <v>0</v>
      </c>
      <c r="L616" s="4">
        <f>SUM($E554:L554)</f>
        <v>0</v>
      </c>
      <c r="M616" s="4">
        <f>SUM($E554:M554)</f>
        <v>0</v>
      </c>
      <c r="N616" s="4">
        <f>SUM($E554:N554)</f>
        <v>0</v>
      </c>
      <c r="O616" s="4">
        <f>SUM($E554:O554)</f>
        <v>0</v>
      </c>
      <c r="P616" s="4">
        <f>SUM($E554:P554)</f>
        <v>0</v>
      </c>
      <c r="Q616" s="4">
        <f>SUM($E554:Q554)</f>
        <v>0</v>
      </c>
      <c r="R616" s="4">
        <f>SUM($E554:R554)</f>
        <v>0</v>
      </c>
      <c r="S616" s="4">
        <f>SUM($E554:S554)</f>
        <v>0</v>
      </c>
      <c r="T616" s="4">
        <f>SUM($E554:T554)</f>
        <v>0</v>
      </c>
      <c r="U616" s="4">
        <f>SUM($E554:U554)</f>
        <v>0</v>
      </c>
      <c r="V616" s="4">
        <f>SUM($E554:V554)</f>
        <v>0</v>
      </c>
      <c r="W616" s="4">
        <f>SUM($E554:W554)</f>
        <v>0</v>
      </c>
      <c r="X616" s="4">
        <f>SUM($E554:X554)</f>
        <v>0</v>
      </c>
      <c r="Y616" s="4">
        <f>SUM($E554:Y554)</f>
        <v>0</v>
      </c>
      <c r="Z616" s="4">
        <f>SUM($E554:Z554)</f>
        <v>0</v>
      </c>
      <c r="AA616" s="4">
        <f>SUM($E554:AA554)</f>
        <v>0</v>
      </c>
      <c r="AB616" s="4">
        <f>SUM($E554:AB554)</f>
        <v>0</v>
      </c>
    </row>
    <row r="617" spans="2:28" outlineLevel="1">
      <c r="B617" s="556"/>
      <c r="C617" s="10">
        <f t="shared" si="122"/>
        <v>0</v>
      </c>
      <c r="E617" s="4">
        <f>SUM($E555:E555)</f>
        <v>0</v>
      </c>
      <c r="F617" s="4">
        <f>SUM($E555:F555)</f>
        <v>0</v>
      </c>
      <c r="G617" s="4">
        <f>SUM($E555:G555)</f>
        <v>0</v>
      </c>
      <c r="H617" s="4">
        <f>SUM($E555:H555)</f>
        <v>0</v>
      </c>
      <c r="I617" s="4">
        <f>SUM($E555:I555)</f>
        <v>0</v>
      </c>
      <c r="J617" s="4">
        <f>SUM($E555:J555)</f>
        <v>0</v>
      </c>
      <c r="K617" s="4">
        <f>SUM($E555:K555)</f>
        <v>0</v>
      </c>
      <c r="L617" s="4">
        <f>SUM($E555:L555)</f>
        <v>0</v>
      </c>
      <c r="M617" s="4">
        <f>SUM($E555:M555)</f>
        <v>0</v>
      </c>
      <c r="N617" s="4">
        <f>SUM($E555:N555)</f>
        <v>0</v>
      </c>
      <c r="O617" s="4">
        <f>SUM($E555:O555)</f>
        <v>0</v>
      </c>
      <c r="P617" s="4">
        <f>SUM($E555:P555)</f>
        <v>0</v>
      </c>
      <c r="Q617" s="4">
        <f>SUM($E555:Q555)</f>
        <v>0</v>
      </c>
      <c r="R617" s="4">
        <f>SUM($E555:R555)</f>
        <v>0</v>
      </c>
      <c r="S617" s="4">
        <f>SUM($E555:S555)</f>
        <v>0</v>
      </c>
      <c r="T617" s="4">
        <f>SUM($E555:T555)</f>
        <v>0</v>
      </c>
      <c r="U617" s="4">
        <f>SUM($E555:U555)</f>
        <v>0</v>
      </c>
      <c r="V617" s="4">
        <f>SUM($E555:V555)</f>
        <v>0</v>
      </c>
      <c r="W617" s="4">
        <f>SUM($E555:W555)</f>
        <v>0</v>
      </c>
      <c r="X617" s="4">
        <f>SUM($E555:X555)</f>
        <v>0</v>
      </c>
      <c r="Y617" s="4">
        <f>SUM($E555:Y555)</f>
        <v>0</v>
      </c>
      <c r="Z617" s="4">
        <f>SUM($E555:Z555)</f>
        <v>0</v>
      </c>
      <c r="AA617" s="4">
        <f>SUM($E555:AA555)</f>
        <v>0</v>
      </c>
      <c r="AB617" s="4">
        <f>SUM($E555:AB555)</f>
        <v>0</v>
      </c>
    </row>
    <row r="618" spans="2:28" outlineLevel="1">
      <c r="B618" s="556"/>
      <c r="C618" s="10">
        <f t="shared" si="122"/>
        <v>0</v>
      </c>
      <c r="E618" s="4">
        <f>SUM($E556:E556)</f>
        <v>0</v>
      </c>
      <c r="F618" s="4">
        <f>SUM($E556:F556)</f>
        <v>0</v>
      </c>
      <c r="G618" s="4">
        <f>SUM($E556:G556)</f>
        <v>0</v>
      </c>
      <c r="H618" s="4">
        <f>SUM($E556:H556)</f>
        <v>0</v>
      </c>
      <c r="I618" s="4">
        <f>SUM($E556:I556)</f>
        <v>0</v>
      </c>
      <c r="J618" s="4">
        <f>SUM($E556:J556)</f>
        <v>0</v>
      </c>
      <c r="K618" s="4">
        <f>SUM($E556:K556)</f>
        <v>0</v>
      </c>
      <c r="L618" s="4">
        <f>SUM($E556:L556)</f>
        <v>0</v>
      </c>
      <c r="M618" s="4">
        <f>SUM($E556:M556)</f>
        <v>0</v>
      </c>
      <c r="N618" s="4">
        <f>SUM($E556:N556)</f>
        <v>0</v>
      </c>
      <c r="O618" s="4">
        <f>SUM($E556:O556)</f>
        <v>0</v>
      </c>
      <c r="P618" s="4">
        <f>SUM($E556:P556)</f>
        <v>0</v>
      </c>
      <c r="Q618" s="4">
        <f>SUM($E556:Q556)</f>
        <v>0</v>
      </c>
      <c r="R618" s="4">
        <f>SUM($E556:R556)</f>
        <v>0</v>
      </c>
      <c r="S618" s="4">
        <f>SUM($E556:S556)</f>
        <v>0</v>
      </c>
      <c r="T618" s="4">
        <f>SUM($E556:T556)</f>
        <v>0</v>
      </c>
      <c r="U618" s="4">
        <f>SUM($E556:U556)</f>
        <v>0</v>
      </c>
      <c r="V618" s="4">
        <f>SUM($E556:V556)</f>
        <v>0</v>
      </c>
      <c r="W618" s="4">
        <f>SUM($E556:W556)</f>
        <v>0</v>
      </c>
      <c r="X618" s="4">
        <f>SUM($E556:X556)</f>
        <v>0</v>
      </c>
      <c r="Y618" s="4">
        <f>SUM($E556:Y556)</f>
        <v>0</v>
      </c>
      <c r="Z618" s="4">
        <f>SUM($E556:Z556)</f>
        <v>0</v>
      </c>
      <c r="AA618" s="4">
        <f>SUM($E556:AA556)</f>
        <v>0</v>
      </c>
      <c r="AB618" s="4">
        <f>SUM($E556:AB556)</f>
        <v>0</v>
      </c>
    </row>
    <row r="619" spans="2:28" outlineLevel="1">
      <c r="B619" s="556"/>
      <c r="C619" s="10">
        <f t="shared" si="122"/>
        <v>0</v>
      </c>
      <c r="E619" s="4">
        <f>SUM($E557:E557)</f>
        <v>0</v>
      </c>
      <c r="F619" s="4">
        <f>SUM($E557:F557)</f>
        <v>0</v>
      </c>
      <c r="G619" s="4">
        <f>SUM($E557:G557)</f>
        <v>0</v>
      </c>
      <c r="H619" s="4">
        <f>SUM($E557:H557)</f>
        <v>0</v>
      </c>
      <c r="I619" s="4">
        <f>SUM($E557:I557)</f>
        <v>0</v>
      </c>
      <c r="J619" s="4">
        <f>SUM($E557:J557)</f>
        <v>0</v>
      </c>
      <c r="K619" s="4">
        <f>SUM($E557:K557)</f>
        <v>0</v>
      </c>
      <c r="L619" s="4">
        <f>SUM($E557:L557)</f>
        <v>0</v>
      </c>
      <c r="M619" s="4">
        <f>SUM($E557:M557)</f>
        <v>0</v>
      </c>
      <c r="N619" s="4">
        <f>SUM($E557:N557)</f>
        <v>0</v>
      </c>
      <c r="O619" s="4">
        <f>SUM($E557:O557)</f>
        <v>0</v>
      </c>
      <c r="P619" s="4">
        <f>SUM($E557:P557)</f>
        <v>0</v>
      </c>
      <c r="Q619" s="4">
        <f>SUM($E557:Q557)</f>
        <v>0</v>
      </c>
      <c r="R619" s="4">
        <f>SUM($E557:R557)</f>
        <v>0</v>
      </c>
      <c r="S619" s="4">
        <f>SUM($E557:S557)</f>
        <v>0</v>
      </c>
      <c r="T619" s="4">
        <f>SUM($E557:T557)</f>
        <v>0</v>
      </c>
      <c r="U619" s="4">
        <f>SUM($E557:U557)</f>
        <v>0</v>
      </c>
      <c r="V619" s="4">
        <f>SUM($E557:V557)</f>
        <v>0</v>
      </c>
      <c r="W619" s="4">
        <f>SUM($E557:W557)</f>
        <v>0</v>
      </c>
      <c r="X619" s="4">
        <f>SUM($E557:X557)</f>
        <v>0</v>
      </c>
      <c r="Y619" s="4">
        <f>SUM($E557:Y557)</f>
        <v>0</v>
      </c>
      <c r="Z619" s="4">
        <f>SUM($E557:Z557)</f>
        <v>0</v>
      </c>
      <c r="AA619" s="4">
        <f>SUM($E557:AA557)</f>
        <v>0</v>
      </c>
      <c r="AB619" s="4">
        <f>SUM($E557:AB557)</f>
        <v>0</v>
      </c>
    </row>
    <row r="620" spans="2:28" outlineLevel="1">
      <c r="B620" s="556"/>
      <c r="C620" s="10">
        <f t="shared" si="122"/>
        <v>0</v>
      </c>
      <c r="E620" s="4">
        <f>SUM($E558:E558)</f>
        <v>0</v>
      </c>
      <c r="F620" s="4">
        <f>SUM($E558:F558)</f>
        <v>0</v>
      </c>
      <c r="G620" s="4">
        <f>SUM($E558:G558)</f>
        <v>0</v>
      </c>
      <c r="H620" s="4">
        <f>SUM($E558:H558)</f>
        <v>0</v>
      </c>
      <c r="I620" s="4">
        <f>SUM($E558:I558)</f>
        <v>0</v>
      </c>
      <c r="J620" s="4">
        <f>SUM($E558:J558)</f>
        <v>0</v>
      </c>
      <c r="K620" s="4">
        <f>SUM($E558:K558)</f>
        <v>0</v>
      </c>
      <c r="L620" s="4">
        <f>SUM($E558:L558)</f>
        <v>0</v>
      </c>
      <c r="M620" s="4">
        <f>SUM($E558:M558)</f>
        <v>0</v>
      </c>
      <c r="N620" s="4">
        <f>SUM($E558:N558)</f>
        <v>0</v>
      </c>
      <c r="O620" s="4">
        <f>SUM($E558:O558)</f>
        <v>0</v>
      </c>
      <c r="P620" s="4">
        <f>SUM($E558:P558)</f>
        <v>0</v>
      </c>
      <c r="Q620" s="4">
        <f>SUM($E558:Q558)</f>
        <v>0</v>
      </c>
      <c r="R620" s="4">
        <f>SUM($E558:R558)</f>
        <v>0</v>
      </c>
      <c r="S620" s="4">
        <f>SUM($E558:S558)</f>
        <v>0</v>
      </c>
      <c r="T620" s="4">
        <f>SUM($E558:T558)</f>
        <v>0</v>
      </c>
      <c r="U620" s="4">
        <f>SUM($E558:U558)</f>
        <v>0</v>
      </c>
      <c r="V620" s="4">
        <f>SUM($E558:V558)</f>
        <v>0</v>
      </c>
      <c r="W620" s="4">
        <f>SUM($E558:W558)</f>
        <v>0</v>
      </c>
      <c r="X620" s="4">
        <f>SUM($E558:X558)</f>
        <v>0</v>
      </c>
      <c r="Y620" s="4">
        <f>SUM($E558:Y558)</f>
        <v>0</v>
      </c>
      <c r="Z620" s="4">
        <f>SUM($E558:Z558)</f>
        <v>0</v>
      </c>
      <c r="AA620" s="4">
        <f>SUM($E558:AA558)</f>
        <v>0</v>
      </c>
      <c r="AB620" s="4">
        <f>SUM($E558:AB558)</f>
        <v>0</v>
      </c>
    </row>
    <row r="621" spans="2:28" outlineLevel="1">
      <c r="B621" s="556"/>
      <c r="C621" s="10">
        <f t="shared" si="122"/>
        <v>0</v>
      </c>
      <c r="E621" s="4">
        <f>SUM($E559:E559)</f>
        <v>0</v>
      </c>
      <c r="F621" s="4">
        <f>SUM($E559:F559)</f>
        <v>0</v>
      </c>
      <c r="G621" s="4">
        <f>SUM($E559:G559)</f>
        <v>0</v>
      </c>
      <c r="H621" s="4">
        <f>SUM($E559:H559)</f>
        <v>0</v>
      </c>
      <c r="I621" s="4">
        <f>SUM($E559:I559)</f>
        <v>0</v>
      </c>
      <c r="J621" s="4">
        <f>SUM($E559:J559)</f>
        <v>0</v>
      </c>
      <c r="K621" s="4">
        <f>SUM($E559:K559)</f>
        <v>0</v>
      </c>
      <c r="L621" s="4">
        <f>SUM($E559:L559)</f>
        <v>0</v>
      </c>
      <c r="M621" s="4">
        <f>SUM($E559:M559)</f>
        <v>0</v>
      </c>
      <c r="N621" s="4">
        <f>SUM($E559:N559)</f>
        <v>0</v>
      </c>
      <c r="O621" s="4">
        <f>SUM($E559:O559)</f>
        <v>0</v>
      </c>
      <c r="P621" s="4">
        <f>SUM($E559:P559)</f>
        <v>0</v>
      </c>
      <c r="Q621" s="4">
        <f>SUM($E559:Q559)</f>
        <v>0</v>
      </c>
      <c r="R621" s="4">
        <f>SUM($E559:R559)</f>
        <v>0</v>
      </c>
      <c r="S621" s="4">
        <f>SUM($E559:S559)</f>
        <v>0</v>
      </c>
      <c r="T621" s="4">
        <f>SUM($E559:T559)</f>
        <v>0</v>
      </c>
      <c r="U621" s="4">
        <f>SUM($E559:U559)</f>
        <v>0</v>
      </c>
      <c r="V621" s="4">
        <f>SUM($E559:V559)</f>
        <v>0</v>
      </c>
      <c r="W621" s="4">
        <f>SUM($E559:W559)</f>
        <v>0</v>
      </c>
      <c r="X621" s="4">
        <f>SUM($E559:X559)</f>
        <v>0</v>
      </c>
      <c r="Y621" s="4">
        <f>SUM($E559:Y559)</f>
        <v>0</v>
      </c>
      <c r="Z621" s="4">
        <f>SUM($E559:Z559)</f>
        <v>0</v>
      </c>
      <c r="AA621" s="4">
        <f>SUM($E559:AA559)</f>
        <v>0</v>
      </c>
      <c r="AB621" s="4">
        <f>SUM($E559:AB559)</f>
        <v>0</v>
      </c>
    </row>
    <row r="622" spans="2:28" outlineLevel="1">
      <c r="B622" s="556"/>
      <c r="C622" s="10">
        <f t="shared" si="122"/>
        <v>0</v>
      </c>
      <c r="E622" s="4">
        <f>SUM($E560:E560)</f>
        <v>0</v>
      </c>
      <c r="F622" s="4">
        <f>SUM($E560:F560)</f>
        <v>0</v>
      </c>
      <c r="G622" s="4">
        <f>SUM($E560:G560)</f>
        <v>0</v>
      </c>
      <c r="H622" s="4">
        <f>SUM($E560:H560)</f>
        <v>0</v>
      </c>
      <c r="I622" s="4">
        <f>SUM($E560:I560)</f>
        <v>0</v>
      </c>
      <c r="J622" s="4">
        <f>SUM($E560:J560)</f>
        <v>0</v>
      </c>
      <c r="K622" s="4">
        <f>SUM($E560:K560)</f>
        <v>0</v>
      </c>
      <c r="L622" s="4">
        <f>SUM($E560:L560)</f>
        <v>0</v>
      </c>
      <c r="M622" s="4">
        <f>SUM($E560:M560)</f>
        <v>0</v>
      </c>
      <c r="N622" s="4">
        <f>SUM($E560:N560)</f>
        <v>0</v>
      </c>
      <c r="O622" s="4">
        <f>SUM($E560:O560)</f>
        <v>0</v>
      </c>
      <c r="P622" s="4">
        <f>SUM($E560:P560)</f>
        <v>0</v>
      </c>
      <c r="Q622" s="4">
        <f>SUM($E560:Q560)</f>
        <v>0</v>
      </c>
      <c r="R622" s="4">
        <f>SUM($E560:R560)</f>
        <v>0</v>
      </c>
      <c r="S622" s="4">
        <f>SUM($E560:S560)</f>
        <v>0</v>
      </c>
      <c r="T622" s="4">
        <f>SUM($E560:T560)</f>
        <v>0</v>
      </c>
      <c r="U622" s="4">
        <f>SUM($E560:U560)</f>
        <v>0</v>
      </c>
      <c r="V622" s="4">
        <f>SUM($E560:V560)</f>
        <v>0</v>
      </c>
      <c r="W622" s="4">
        <f>SUM($E560:W560)</f>
        <v>0</v>
      </c>
      <c r="X622" s="4">
        <f>SUM($E560:X560)</f>
        <v>0</v>
      </c>
      <c r="Y622" s="4">
        <f>SUM($E560:Y560)</f>
        <v>0</v>
      </c>
      <c r="Z622" s="4">
        <f>SUM($E560:Z560)</f>
        <v>0</v>
      </c>
      <c r="AA622" s="4">
        <f>SUM($E560:AA560)</f>
        <v>0</v>
      </c>
      <c r="AB622" s="4">
        <f>SUM($E560:AB560)</f>
        <v>0</v>
      </c>
    </row>
    <row r="623" spans="2:28" outlineLevel="1">
      <c r="B623" s="556"/>
      <c r="C623" s="10">
        <f t="shared" si="122"/>
        <v>0</v>
      </c>
      <c r="E623" s="4">
        <f>SUM($E561:E561)</f>
        <v>0</v>
      </c>
      <c r="F623" s="4">
        <f>SUM($E561:F561)</f>
        <v>0</v>
      </c>
      <c r="G623" s="4">
        <f>SUM($E561:G561)</f>
        <v>0</v>
      </c>
      <c r="H623" s="4">
        <f>SUM($E561:H561)</f>
        <v>0</v>
      </c>
      <c r="I623" s="4">
        <f>SUM($E561:I561)</f>
        <v>0</v>
      </c>
      <c r="J623" s="4">
        <f>SUM($E561:J561)</f>
        <v>0</v>
      </c>
      <c r="K623" s="4">
        <f>SUM($E561:K561)</f>
        <v>0</v>
      </c>
      <c r="L623" s="4">
        <f>SUM($E561:L561)</f>
        <v>0</v>
      </c>
      <c r="M623" s="4">
        <f>SUM($E561:M561)</f>
        <v>0</v>
      </c>
      <c r="N623" s="4">
        <f>SUM($E561:N561)</f>
        <v>0</v>
      </c>
      <c r="O623" s="4">
        <f>SUM($E561:O561)</f>
        <v>0</v>
      </c>
      <c r="P623" s="4">
        <f>SUM($E561:P561)</f>
        <v>0</v>
      </c>
      <c r="Q623" s="4">
        <f>SUM($E561:Q561)</f>
        <v>0</v>
      </c>
      <c r="R623" s="4">
        <f>SUM($E561:R561)</f>
        <v>0</v>
      </c>
      <c r="S623" s="4">
        <f>SUM($E561:S561)</f>
        <v>0</v>
      </c>
      <c r="T623" s="4">
        <f>SUM($E561:T561)</f>
        <v>0</v>
      </c>
      <c r="U623" s="4">
        <f>SUM($E561:U561)</f>
        <v>0</v>
      </c>
      <c r="V623" s="4">
        <f>SUM($E561:V561)</f>
        <v>0</v>
      </c>
      <c r="W623" s="4">
        <f>SUM($E561:W561)</f>
        <v>0</v>
      </c>
      <c r="X623" s="4">
        <f>SUM($E561:X561)</f>
        <v>0</v>
      </c>
      <c r="Y623" s="4">
        <f>SUM($E561:Y561)</f>
        <v>0</v>
      </c>
      <c r="Z623" s="4">
        <f>SUM($E561:Z561)</f>
        <v>0</v>
      </c>
      <c r="AA623" s="4">
        <f>SUM($E561:AA561)</f>
        <v>0</v>
      </c>
      <c r="AB623" s="4">
        <f>SUM($E561:AB561)</f>
        <v>0</v>
      </c>
    </row>
    <row r="624" spans="2:28" outlineLevel="1"/>
    <row r="625" spans="2:38" outlineLevel="1"/>
    <row r="626" spans="2:38" outlineLevel="1"/>
    <row r="627" spans="2:38" outlineLevel="1"/>
    <row r="628" spans="2:38" outlineLevel="1">
      <c r="D628" s="5" t="s">
        <v>182</v>
      </c>
      <c r="E628" s="4">
        <v>1</v>
      </c>
      <c r="F628" s="4">
        <v>1</v>
      </c>
      <c r="G628" s="4">
        <v>1</v>
      </c>
      <c r="H628" s="4">
        <v>1</v>
      </c>
      <c r="I628" s="4">
        <v>1</v>
      </c>
      <c r="J628" s="4">
        <v>1</v>
      </c>
      <c r="K628" s="4">
        <v>1</v>
      </c>
      <c r="L628" s="4">
        <v>1</v>
      </c>
      <c r="M628" s="4">
        <v>1</v>
      </c>
      <c r="N628" s="4">
        <v>1</v>
      </c>
      <c r="O628" s="4">
        <v>1</v>
      </c>
      <c r="P628" s="4">
        <v>1</v>
      </c>
      <c r="Q628" s="4">
        <v>2</v>
      </c>
      <c r="R628" s="4">
        <v>2</v>
      </c>
      <c r="S628" s="4">
        <v>2</v>
      </c>
      <c r="T628" s="4">
        <v>2</v>
      </c>
      <c r="U628" s="4">
        <v>2</v>
      </c>
      <c r="V628" s="4">
        <v>2</v>
      </c>
      <c r="W628" s="4">
        <v>2</v>
      </c>
      <c r="X628" s="4">
        <v>2</v>
      </c>
      <c r="Y628" s="4">
        <v>2</v>
      </c>
      <c r="Z628" s="4">
        <v>2</v>
      </c>
      <c r="AA628" s="4">
        <v>2</v>
      </c>
      <c r="AB628" s="4">
        <v>2</v>
      </c>
    </row>
    <row r="629" spans="2:38" s="5" customFormat="1" ht="15" customHeight="1" outlineLevel="1">
      <c r="D629" s="202" t="s">
        <v>187</v>
      </c>
      <c r="E629" s="203">
        <v>1</v>
      </c>
      <c r="F629" s="20">
        <f>E629+1</f>
        <v>2</v>
      </c>
      <c r="G629" s="20">
        <f t="shared" ref="G629:AB629" si="123">F629+1</f>
        <v>3</v>
      </c>
      <c r="H629" s="20">
        <f t="shared" si="123"/>
        <v>4</v>
      </c>
      <c r="I629" s="20">
        <f t="shared" si="123"/>
        <v>5</v>
      </c>
      <c r="J629" s="20">
        <f t="shared" si="123"/>
        <v>6</v>
      </c>
      <c r="K629" s="20">
        <f t="shared" si="123"/>
        <v>7</v>
      </c>
      <c r="L629" s="20">
        <f t="shared" si="123"/>
        <v>8</v>
      </c>
      <c r="M629" s="20">
        <f t="shared" si="123"/>
        <v>9</v>
      </c>
      <c r="N629" s="20">
        <f t="shared" si="123"/>
        <v>10</v>
      </c>
      <c r="O629" s="20">
        <f t="shared" si="123"/>
        <v>11</v>
      </c>
      <c r="P629" s="20">
        <f t="shared" si="123"/>
        <v>12</v>
      </c>
      <c r="Q629" s="20">
        <f t="shared" si="123"/>
        <v>13</v>
      </c>
      <c r="R629" s="20">
        <f t="shared" si="123"/>
        <v>14</v>
      </c>
      <c r="S629" s="20">
        <f t="shared" si="123"/>
        <v>15</v>
      </c>
      <c r="T629" s="20">
        <f t="shared" si="123"/>
        <v>16</v>
      </c>
      <c r="U629" s="20">
        <f t="shared" si="123"/>
        <v>17</v>
      </c>
      <c r="V629" s="20">
        <f t="shared" si="123"/>
        <v>18</v>
      </c>
      <c r="W629" s="20">
        <f t="shared" si="123"/>
        <v>19</v>
      </c>
      <c r="X629" s="20">
        <f t="shared" si="123"/>
        <v>20</v>
      </c>
      <c r="Y629" s="20">
        <f t="shared" si="123"/>
        <v>21</v>
      </c>
      <c r="Z629" s="20">
        <f t="shared" si="123"/>
        <v>22</v>
      </c>
      <c r="AA629" s="20">
        <f t="shared" si="123"/>
        <v>23</v>
      </c>
      <c r="AB629" s="20">
        <f t="shared" si="123"/>
        <v>24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2:38" ht="15" customHeight="1" outlineLevel="1">
      <c r="D630" s="32"/>
      <c r="E630" s="20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38" ht="15" customHeight="1" outlineLevel="1">
      <c r="C631" s="86" t="s">
        <v>200</v>
      </c>
      <c r="D631" s="256">
        <f>E631</f>
        <v>26</v>
      </c>
      <c r="E631" s="253">
        <f>C159</f>
        <v>26</v>
      </c>
      <c r="F631" s="254">
        <f>E631</f>
        <v>26</v>
      </c>
      <c r="G631" s="255">
        <f t="shared" ref="G631:AB631" si="124">F631</f>
        <v>26</v>
      </c>
      <c r="H631" s="255">
        <f t="shared" si="124"/>
        <v>26</v>
      </c>
      <c r="I631" s="255">
        <f t="shared" si="124"/>
        <v>26</v>
      </c>
      <c r="J631" s="255">
        <f t="shared" si="124"/>
        <v>26</v>
      </c>
      <c r="K631" s="255">
        <f t="shared" si="124"/>
        <v>26</v>
      </c>
      <c r="L631" s="255">
        <f t="shared" si="124"/>
        <v>26</v>
      </c>
      <c r="M631" s="255">
        <f t="shared" si="124"/>
        <v>26</v>
      </c>
      <c r="N631" s="255">
        <f t="shared" si="124"/>
        <v>26</v>
      </c>
      <c r="O631" s="255">
        <f t="shared" si="124"/>
        <v>26</v>
      </c>
      <c r="P631" s="255">
        <f t="shared" si="124"/>
        <v>26</v>
      </c>
      <c r="Q631" s="255">
        <f t="shared" si="124"/>
        <v>26</v>
      </c>
      <c r="R631" s="255">
        <f t="shared" si="124"/>
        <v>26</v>
      </c>
      <c r="S631" s="255">
        <f t="shared" si="124"/>
        <v>26</v>
      </c>
      <c r="T631" s="255">
        <f t="shared" si="124"/>
        <v>26</v>
      </c>
      <c r="U631" s="255">
        <f t="shared" si="124"/>
        <v>26</v>
      </c>
      <c r="V631" s="255">
        <f t="shared" si="124"/>
        <v>26</v>
      </c>
      <c r="W631" s="255">
        <f t="shared" si="124"/>
        <v>26</v>
      </c>
      <c r="X631" s="255">
        <f t="shared" si="124"/>
        <v>26</v>
      </c>
      <c r="Y631" s="255">
        <f t="shared" si="124"/>
        <v>26</v>
      </c>
      <c r="Z631" s="255">
        <f t="shared" si="124"/>
        <v>26</v>
      </c>
      <c r="AA631" s="255">
        <f t="shared" si="124"/>
        <v>26</v>
      </c>
      <c r="AB631" s="255">
        <f t="shared" si="124"/>
        <v>26</v>
      </c>
    </row>
    <row r="632" spans="2:38" ht="15" customHeight="1" outlineLevel="1">
      <c r="C632" s="86" t="s">
        <v>288</v>
      </c>
      <c r="D632" s="256">
        <f>SUM(D563:D566)</f>
        <v>25</v>
      </c>
      <c r="E632" s="280">
        <f>SUM(E563:E592)</f>
        <v>22</v>
      </c>
      <c r="F632" s="281">
        <f t="shared" ref="F632:AB632" si="125">SUM(F563:F592)</f>
        <v>19</v>
      </c>
      <c r="G632" s="281">
        <f t="shared" si="125"/>
        <v>16</v>
      </c>
      <c r="H632" s="281">
        <f t="shared" si="125"/>
        <v>13</v>
      </c>
      <c r="I632" s="281">
        <f t="shared" si="125"/>
        <v>10</v>
      </c>
      <c r="J632" s="281">
        <f t="shared" si="125"/>
        <v>7</v>
      </c>
      <c r="K632" s="281">
        <f t="shared" si="125"/>
        <v>4</v>
      </c>
      <c r="L632" s="281">
        <f t="shared" si="125"/>
        <v>1</v>
      </c>
      <c r="M632" s="281">
        <f t="shared" si="125"/>
        <v>0</v>
      </c>
      <c r="N632" s="281">
        <f t="shared" si="125"/>
        <v>0</v>
      </c>
      <c r="O632" s="281">
        <f t="shared" si="125"/>
        <v>0</v>
      </c>
      <c r="P632" s="281">
        <f t="shared" si="125"/>
        <v>0</v>
      </c>
      <c r="Q632" s="281">
        <f t="shared" si="125"/>
        <v>0</v>
      </c>
      <c r="R632" s="281">
        <f t="shared" si="125"/>
        <v>0</v>
      </c>
      <c r="S632" s="281">
        <f t="shared" si="125"/>
        <v>0</v>
      </c>
      <c r="T632" s="281">
        <f t="shared" si="125"/>
        <v>0</v>
      </c>
      <c r="U632" s="281">
        <f t="shared" si="125"/>
        <v>0</v>
      </c>
      <c r="V632" s="281">
        <f t="shared" si="125"/>
        <v>0</v>
      </c>
      <c r="W632" s="281">
        <f t="shared" si="125"/>
        <v>0</v>
      </c>
      <c r="X632" s="281">
        <f t="shared" si="125"/>
        <v>0</v>
      </c>
      <c r="Y632" s="281">
        <f t="shared" si="125"/>
        <v>0</v>
      </c>
      <c r="Z632" s="281">
        <f t="shared" si="125"/>
        <v>0</v>
      </c>
      <c r="AA632" s="281">
        <f t="shared" si="125"/>
        <v>0</v>
      </c>
      <c r="AB632" s="281">
        <f t="shared" si="125"/>
        <v>0</v>
      </c>
    </row>
    <row r="633" spans="2:38" ht="15" customHeight="1" outlineLevel="1">
      <c r="C633" s="86" t="s">
        <v>289</v>
      </c>
      <c r="D633" s="256">
        <v>0</v>
      </c>
      <c r="E633" s="282">
        <f>SUM(E594:E623)</f>
        <v>0</v>
      </c>
      <c r="F633" s="281">
        <f t="shared" ref="F633:AB633" si="126">SUM(F594:F623)</f>
        <v>0</v>
      </c>
      <c r="G633" s="281">
        <f t="shared" si="126"/>
        <v>0</v>
      </c>
      <c r="H633" s="281">
        <f t="shared" si="126"/>
        <v>0</v>
      </c>
      <c r="I633" s="281">
        <f t="shared" si="126"/>
        <v>0</v>
      </c>
      <c r="J633" s="281">
        <f t="shared" si="126"/>
        <v>0</v>
      </c>
      <c r="K633" s="281">
        <f t="shared" si="126"/>
        <v>0</v>
      </c>
      <c r="L633" s="281">
        <f t="shared" si="126"/>
        <v>0</v>
      </c>
      <c r="M633" s="281">
        <f t="shared" si="126"/>
        <v>0</v>
      </c>
      <c r="N633" s="281">
        <f t="shared" si="126"/>
        <v>0</v>
      </c>
      <c r="O633" s="281">
        <f t="shared" si="126"/>
        <v>0</v>
      </c>
      <c r="P633" s="281">
        <f t="shared" si="126"/>
        <v>26</v>
      </c>
      <c r="Q633" s="281">
        <f t="shared" si="126"/>
        <v>26</v>
      </c>
      <c r="R633" s="281">
        <f t="shared" si="126"/>
        <v>26</v>
      </c>
      <c r="S633" s="281">
        <f t="shared" si="126"/>
        <v>26</v>
      </c>
      <c r="T633" s="281">
        <f t="shared" si="126"/>
        <v>26</v>
      </c>
      <c r="U633" s="281">
        <f t="shared" si="126"/>
        <v>26</v>
      </c>
      <c r="V633" s="281">
        <f t="shared" si="126"/>
        <v>26</v>
      </c>
      <c r="W633" s="281">
        <f t="shared" si="126"/>
        <v>26</v>
      </c>
      <c r="X633" s="281">
        <f t="shared" si="126"/>
        <v>26</v>
      </c>
      <c r="Y633" s="281">
        <f t="shared" si="126"/>
        <v>26</v>
      </c>
      <c r="Z633" s="281">
        <f t="shared" si="126"/>
        <v>26</v>
      </c>
      <c r="AA633" s="281">
        <f t="shared" si="126"/>
        <v>26</v>
      </c>
      <c r="AB633" s="281">
        <f t="shared" si="126"/>
        <v>26</v>
      </c>
    </row>
    <row r="634" spans="2:38" ht="15" customHeight="1" outlineLevel="1">
      <c r="C634" s="86" t="s">
        <v>201</v>
      </c>
      <c r="D634" s="256">
        <f>D632+D633</f>
        <v>25</v>
      </c>
      <c r="E634" s="280">
        <f>E632+E633</f>
        <v>22</v>
      </c>
      <c r="F634" s="281">
        <f t="shared" ref="F634:AB634" si="127">F632+F633</f>
        <v>19</v>
      </c>
      <c r="G634" s="281">
        <f t="shared" si="127"/>
        <v>16</v>
      </c>
      <c r="H634" s="281">
        <f t="shared" si="127"/>
        <v>13</v>
      </c>
      <c r="I634" s="281">
        <f t="shared" si="127"/>
        <v>10</v>
      </c>
      <c r="J634" s="281">
        <f t="shared" si="127"/>
        <v>7</v>
      </c>
      <c r="K634" s="281">
        <f t="shared" si="127"/>
        <v>4</v>
      </c>
      <c r="L634" s="281">
        <f t="shared" si="127"/>
        <v>1</v>
      </c>
      <c r="M634" s="281">
        <f t="shared" si="127"/>
        <v>0</v>
      </c>
      <c r="N634" s="281">
        <f t="shared" si="127"/>
        <v>0</v>
      </c>
      <c r="O634" s="281">
        <f t="shared" si="127"/>
        <v>0</v>
      </c>
      <c r="P634" s="281">
        <f t="shared" si="127"/>
        <v>26</v>
      </c>
      <c r="Q634" s="281">
        <f t="shared" si="127"/>
        <v>26</v>
      </c>
      <c r="R634" s="281">
        <f t="shared" si="127"/>
        <v>26</v>
      </c>
      <c r="S634" s="281">
        <f t="shared" si="127"/>
        <v>26</v>
      </c>
      <c r="T634" s="281">
        <f t="shared" si="127"/>
        <v>26</v>
      </c>
      <c r="U634" s="281">
        <f t="shared" si="127"/>
        <v>26</v>
      </c>
      <c r="V634" s="281">
        <f t="shared" si="127"/>
        <v>26</v>
      </c>
      <c r="W634" s="281">
        <f t="shared" si="127"/>
        <v>26</v>
      </c>
      <c r="X634" s="281">
        <f t="shared" si="127"/>
        <v>26</v>
      </c>
      <c r="Y634" s="281">
        <f t="shared" si="127"/>
        <v>26</v>
      </c>
      <c r="Z634" s="281">
        <f t="shared" si="127"/>
        <v>26</v>
      </c>
      <c r="AA634" s="281">
        <f t="shared" si="127"/>
        <v>26</v>
      </c>
      <c r="AB634" s="281">
        <f t="shared" si="127"/>
        <v>26</v>
      </c>
    </row>
    <row r="635" spans="2:38" ht="15" customHeight="1" outlineLevel="1">
      <c r="C635" s="86" t="s">
        <v>202</v>
      </c>
      <c r="D635" s="257">
        <f>D634/D631</f>
        <v>0.96153846153846156</v>
      </c>
      <c r="E635" s="205">
        <f>E634/E631</f>
        <v>0.84615384615384615</v>
      </c>
      <c r="F635" s="206">
        <f t="shared" ref="F635:AB635" si="128">F634/F631</f>
        <v>0.73076923076923073</v>
      </c>
      <c r="G635" s="206">
        <f t="shared" si="128"/>
        <v>0.61538461538461542</v>
      </c>
      <c r="H635" s="206">
        <f t="shared" si="128"/>
        <v>0.5</v>
      </c>
      <c r="I635" s="206">
        <f t="shared" si="128"/>
        <v>0.38461538461538464</v>
      </c>
      <c r="J635" s="206">
        <f t="shared" si="128"/>
        <v>0.26923076923076922</v>
      </c>
      <c r="K635" s="206">
        <f t="shared" si="128"/>
        <v>0.15384615384615385</v>
      </c>
      <c r="L635" s="206">
        <f t="shared" si="128"/>
        <v>3.8461538461538464E-2</v>
      </c>
      <c r="M635" s="206">
        <f t="shared" si="128"/>
        <v>0</v>
      </c>
      <c r="N635" s="206">
        <f t="shared" si="128"/>
        <v>0</v>
      </c>
      <c r="O635" s="206">
        <f t="shared" si="128"/>
        <v>0</v>
      </c>
      <c r="P635" s="206">
        <f t="shared" si="128"/>
        <v>1</v>
      </c>
      <c r="Q635" s="206">
        <f t="shared" si="128"/>
        <v>1</v>
      </c>
      <c r="R635" s="206">
        <f t="shared" si="128"/>
        <v>1</v>
      </c>
      <c r="S635" s="206">
        <f t="shared" si="128"/>
        <v>1</v>
      </c>
      <c r="T635" s="206">
        <f t="shared" si="128"/>
        <v>1</v>
      </c>
      <c r="U635" s="206">
        <f t="shared" si="128"/>
        <v>1</v>
      </c>
      <c r="V635" s="206">
        <f t="shared" si="128"/>
        <v>1</v>
      </c>
      <c r="W635" s="206">
        <f t="shared" si="128"/>
        <v>1</v>
      </c>
      <c r="X635" s="206">
        <f t="shared" si="128"/>
        <v>1</v>
      </c>
      <c r="Y635" s="206">
        <f t="shared" si="128"/>
        <v>1</v>
      </c>
      <c r="Z635" s="206">
        <f t="shared" si="128"/>
        <v>1</v>
      </c>
      <c r="AA635" s="206">
        <f t="shared" si="128"/>
        <v>1</v>
      </c>
      <c r="AB635" s="206">
        <f t="shared" si="128"/>
        <v>1</v>
      </c>
    </row>
    <row r="636" spans="2:38" ht="15" customHeight="1" outlineLevel="1">
      <c r="C636" s="207"/>
      <c r="D636" s="229"/>
      <c r="E636" s="208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</row>
    <row r="637" spans="2:38" outlineLevel="1">
      <c r="C637" s="23" t="s">
        <v>28</v>
      </c>
      <c r="D637" s="229"/>
      <c r="E637" s="210"/>
      <c r="I637" s="4"/>
      <c r="J637" s="4"/>
      <c r="K637" s="4"/>
      <c r="L637" s="4"/>
      <c r="M637" s="4"/>
    </row>
    <row r="638" spans="2:38" outlineLevel="1">
      <c r="C638" s="211" t="s">
        <v>29</v>
      </c>
      <c r="D638" s="229"/>
      <c r="E638" s="210"/>
      <c r="F638" s="15"/>
      <c r="G638" s="15"/>
      <c r="H638" s="15"/>
      <c r="I638" s="15"/>
      <c r="J638" s="15"/>
      <c r="K638" s="4"/>
      <c r="L638" s="4"/>
      <c r="M638" s="4"/>
    </row>
    <row r="639" spans="2:38" outlineLevel="1">
      <c r="B639" s="556">
        <v>1</v>
      </c>
      <c r="C639" s="212" t="str">
        <f>C594</f>
        <v>Studio</v>
      </c>
      <c r="D639" s="260">
        <f t="shared" ref="D639:D668" si="129">I129</f>
        <v>0</v>
      </c>
      <c r="E639" s="261">
        <f t="shared" ref="E639:AB639" si="130">($L129*($D344-$U344)+$H129*$U344)*(1+HLOOKUP(E$628,$E$181:$N$182,2,FALSE))</f>
        <v>0</v>
      </c>
      <c r="F639" s="262">
        <f t="shared" si="130"/>
        <v>0</v>
      </c>
      <c r="G639" s="262">
        <f t="shared" si="130"/>
        <v>0</v>
      </c>
      <c r="H639" s="262">
        <f t="shared" si="130"/>
        <v>0</v>
      </c>
      <c r="I639" s="262">
        <f t="shared" si="130"/>
        <v>0</v>
      </c>
      <c r="J639" s="262">
        <f t="shared" si="130"/>
        <v>0</v>
      </c>
      <c r="K639" s="262">
        <f t="shared" si="130"/>
        <v>0</v>
      </c>
      <c r="L639" s="262">
        <f t="shared" si="130"/>
        <v>0</v>
      </c>
      <c r="M639" s="262">
        <f t="shared" si="130"/>
        <v>0</v>
      </c>
      <c r="N639" s="262">
        <f t="shared" si="130"/>
        <v>0</v>
      </c>
      <c r="O639" s="262">
        <f t="shared" si="130"/>
        <v>0</v>
      </c>
      <c r="P639" s="262">
        <f t="shared" si="130"/>
        <v>0</v>
      </c>
      <c r="Q639" s="262">
        <f t="shared" si="130"/>
        <v>0</v>
      </c>
      <c r="R639" s="262">
        <f t="shared" si="130"/>
        <v>0</v>
      </c>
      <c r="S639" s="262">
        <f t="shared" si="130"/>
        <v>0</v>
      </c>
      <c r="T639" s="262">
        <f t="shared" si="130"/>
        <v>0</v>
      </c>
      <c r="U639" s="262">
        <f t="shared" si="130"/>
        <v>0</v>
      </c>
      <c r="V639" s="262">
        <f t="shared" si="130"/>
        <v>0</v>
      </c>
      <c r="W639" s="262">
        <f t="shared" si="130"/>
        <v>0</v>
      </c>
      <c r="X639" s="262">
        <f t="shared" si="130"/>
        <v>0</v>
      </c>
      <c r="Y639" s="262">
        <f t="shared" si="130"/>
        <v>0</v>
      </c>
      <c r="Z639" s="262">
        <f t="shared" si="130"/>
        <v>0</v>
      </c>
      <c r="AA639" s="262">
        <f t="shared" si="130"/>
        <v>0</v>
      </c>
      <c r="AB639" s="262">
        <f t="shared" si="130"/>
        <v>0</v>
      </c>
    </row>
    <row r="640" spans="2:38" outlineLevel="1">
      <c r="B640" s="556">
        <f>B639+1</f>
        <v>2</v>
      </c>
      <c r="C640" s="212" t="str">
        <f t="shared" ref="C640:C655" si="131">C595</f>
        <v xml:space="preserve">1 Bed / 1 Bath </v>
      </c>
      <c r="D640" s="260">
        <f t="shared" si="129"/>
        <v>0</v>
      </c>
      <c r="E640" s="261">
        <f t="shared" ref="E640:AB640" si="132">($L130*($D345-$U345)+$H130*$U345)*(1+HLOOKUP(E$628,$E$181:$N$182,2,FALSE))</f>
        <v>0</v>
      </c>
      <c r="F640" s="262">
        <f t="shared" si="132"/>
        <v>0</v>
      </c>
      <c r="G640" s="262">
        <f t="shared" si="132"/>
        <v>0</v>
      </c>
      <c r="H640" s="262">
        <f t="shared" si="132"/>
        <v>0</v>
      </c>
      <c r="I640" s="262">
        <f t="shared" si="132"/>
        <v>0</v>
      </c>
      <c r="J640" s="262">
        <f t="shared" si="132"/>
        <v>0</v>
      </c>
      <c r="K640" s="262">
        <f t="shared" si="132"/>
        <v>0</v>
      </c>
      <c r="L640" s="262">
        <f t="shared" si="132"/>
        <v>0</v>
      </c>
      <c r="M640" s="262">
        <f t="shared" si="132"/>
        <v>0</v>
      </c>
      <c r="N640" s="262">
        <f t="shared" si="132"/>
        <v>0</v>
      </c>
      <c r="O640" s="262">
        <f t="shared" si="132"/>
        <v>0</v>
      </c>
      <c r="P640" s="262">
        <f t="shared" si="132"/>
        <v>0</v>
      </c>
      <c r="Q640" s="262">
        <f t="shared" si="132"/>
        <v>0</v>
      </c>
      <c r="R640" s="262">
        <f t="shared" si="132"/>
        <v>0</v>
      </c>
      <c r="S640" s="262">
        <f t="shared" si="132"/>
        <v>0</v>
      </c>
      <c r="T640" s="262">
        <f t="shared" si="132"/>
        <v>0</v>
      </c>
      <c r="U640" s="262">
        <f t="shared" si="132"/>
        <v>0</v>
      </c>
      <c r="V640" s="262">
        <f t="shared" si="132"/>
        <v>0</v>
      </c>
      <c r="W640" s="262">
        <f t="shared" si="132"/>
        <v>0</v>
      </c>
      <c r="X640" s="262">
        <f t="shared" si="132"/>
        <v>0</v>
      </c>
      <c r="Y640" s="262">
        <f t="shared" si="132"/>
        <v>0</v>
      </c>
      <c r="Z640" s="262">
        <f t="shared" si="132"/>
        <v>0</v>
      </c>
      <c r="AA640" s="262">
        <f t="shared" si="132"/>
        <v>0</v>
      </c>
      <c r="AB640" s="262">
        <f t="shared" si="132"/>
        <v>0</v>
      </c>
    </row>
    <row r="641" spans="2:28" outlineLevel="1">
      <c r="B641" s="556">
        <f t="shared" ref="B641:B668" si="133">B640+1</f>
        <v>3</v>
      </c>
      <c r="C641" s="212" t="str">
        <f t="shared" si="131"/>
        <v xml:space="preserve">1 Bed / 1 Bath </v>
      </c>
      <c r="D641" s="260">
        <f t="shared" si="129"/>
        <v>0</v>
      </c>
      <c r="E641" s="261">
        <f t="shared" ref="E641:AB641" si="134">($L131*($D346-$U346)+$H131*$U346)*(1+HLOOKUP(E$628,$E$181:$N$182,2,FALSE))</f>
        <v>0</v>
      </c>
      <c r="F641" s="262">
        <f t="shared" si="134"/>
        <v>0</v>
      </c>
      <c r="G641" s="262">
        <f t="shared" si="134"/>
        <v>0</v>
      </c>
      <c r="H641" s="262">
        <f t="shared" si="134"/>
        <v>0</v>
      </c>
      <c r="I641" s="262">
        <f t="shared" si="134"/>
        <v>0</v>
      </c>
      <c r="J641" s="262">
        <f t="shared" si="134"/>
        <v>0</v>
      </c>
      <c r="K641" s="262">
        <f t="shared" si="134"/>
        <v>0</v>
      </c>
      <c r="L641" s="262">
        <f t="shared" si="134"/>
        <v>0</v>
      </c>
      <c r="M641" s="262">
        <f t="shared" si="134"/>
        <v>0</v>
      </c>
      <c r="N641" s="262">
        <f t="shared" si="134"/>
        <v>0</v>
      </c>
      <c r="O641" s="262">
        <f t="shared" si="134"/>
        <v>0</v>
      </c>
      <c r="P641" s="262">
        <f t="shared" si="134"/>
        <v>0</v>
      </c>
      <c r="Q641" s="262">
        <f t="shared" si="134"/>
        <v>0</v>
      </c>
      <c r="R641" s="262">
        <f t="shared" si="134"/>
        <v>0</v>
      </c>
      <c r="S641" s="262">
        <f t="shared" si="134"/>
        <v>0</v>
      </c>
      <c r="T641" s="262">
        <f t="shared" si="134"/>
        <v>0</v>
      </c>
      <c r="U641" s="262">
        <f t="shared" si="134"/>
        <v>0</v>
      </c>
      <c r="V641" s="262">
        <f t="shared" si="134"/>
        <v>0</v>
      </c>
      <c r="W641" s="262">
        <f t="shared" si="134"/>
        <v>0</v>
      </c>
      <c r="X641" s="262">
        <f t="shared" si="134"/>
        <v>0</v>
      </c>
      <c r="Y641" s="262">
        <f t="shared" si="134"/>
        <v>0</v>
      </c>
      <c r="Z641" s="262">
        <f t="shared" si="134"/>
        <v>0</v>
      </c>
      <c r="AA641" s="262">
        <f t="shared" si="134"/>
        <v>0</v>
      </c>
      <c r="AB641" s="262">
        <f t="shared" si="134"/>
        <v>0</v>
      </c>
    </row>
    <row r="642" spans="2:28" outlineLevel="1">
      <c r="B642" s="556">
        <f t="shared" si="133"/>
        <v>4</v>
      </c>
      <c r="C642" s="212" t="str">
        <f t="shared" si="131"/>
        <v xml:space="preserve">1 Bed / 1 Bath </v>
      </c>
      <c r="D642" s="260">
        <f t="shared" si="129"/>
        <v>41236</v>
      </c>
      <c r="E642" s="261">
        <f t="shared" ref="E642:AB642" si="135">($L132*($D347-$U347)+$H132*$U347)*(1+HLOOKUP(E$628,$E$181:$N$182,2,FALSE))</f>
        <v>68900</v>
      </c>
      <c r="F642" s="262">
        <f t="shared" si="135"/>
        <v>68900</v>
      </c>
      <c r="G642" s="262">
        <f t="shared" si="135"/>
        <v>68900</v>
      </c>
      <c r="H642" s="262">
        <f t="shared" si="135"/>
        <v>68900</v>
      </c>
      <c r="I642" s="262">
        <f t="shared" si="135"/>
        <v>68900</v>
      </c>
      <c r="J642" s="262">
        <f t="shared" si="135"/>
        <v>68900</v>
      </c>
      <c r="K642" s="262">
        <f t="shared" si="135"/>
        <v>68900</v>
      </c>
      <c r="L642" s="262">
        <f t="shared" si="135"/>
        <v>68900</v>
      </c>
      <c r="M642" s="262">
        <f t="shared" si="135"/>
        <v>68900</v>
      </c>
      <c r="N642" s="262">
        <f t="shared" si="135"/>
        <v>68900</v>
      </c>
      <c r="O642" s="262">
        <f t="shared" si="135"/>
        <v>68900</v>
      </c>
      <c r="P642" s="262">
        <f t="shared" si="135"/>
        <v>68900</v>
      </c>
      <c r="Q642" s="262">
        <f t="shared" si="135"/>
        <v>71656</v>
      </c>
      <c r="R642" s="262">
        <f t="shared" si="135"/>
        <v>71656</v>
      </c>
      <c r="S642" s="262">
        <f t="shared" si="135"/>
        <v>71656</v>
      </c>
      <c r="T642" s="262">
        <f t="shared" si="135"/>
        <v>71656</v>
      </c>
      <c r="U642" s="262">
        <f t="shared" si="135"/>
        <v>71656</v>
      </c>
      <c r="V642" s="262">
        <f t="shared" si="135"/>
        <v>71656</v>
      </c>
      <c r="W642" s="262">
        <f t="shared" si="135"/>
        <v>71656</v>
      </c>
      <c r="X642" s="262">
        <f t="shared" si="135"/>
        <v>71656</v>
      </c>
      <c r="Y642" s="262">
        <f t="shared" si="135"/>
        <v>71656</v>
      </c>
      <c r="Z642" s="262">
        <f t="shared" si="135"/>
        <v>71656</v>
      </c>
      <c r="AA642" s="262">
        <f t="shared" si="135"/>
        <v>71656</v>
      </c>
      <c r="AB642" s="262">
        <f t="shared" si="135"/>
        <v>71656</v>
      </c>
    </row>
    <row r="643" spans="2:28" outlineLevel="1">
      <c r="B643" s="556">
        <f t="shared" si="133"/>
        <v>5</v>
      </c>
      <c r="C643" s="212" t="str">
        <f t="shared" si="131"/>
        <v xml:space="preserve">2 Bed / 1 Bath </v>
      </c>
      <c r="D643" s="260">
        <f t="shared" si="129"/>
        <v>0</v>
      </c>
      <c r="E643" s="261">
        <f t="shared" ref="E643:AB643" si="136">($L133*($D348-$U348)+$H133*$U348)*(1+HLOOKUP(E$628,$E$181:$N$182,2,FALSE))</f>
        <v>0</v>
      </c>
      <c r="F643" s="262">
        <f t="shared" si="136"/>
        <v>0</v>
      </c>
      <c r="G643" s="262">
        <f t="shared" si="136"/>
        <v>0</v>
      </c>
      <c r="H643" s="262">
        <f t="shared" si="136"/>
        <v>0</v>
      </c>
      <c r="I643" s="262">
        <f t="shared" si="136"/>
        <v>0</v>
      </c>
      <c r="J643" s="262">
        <f t="shared" si="136"/>
        <v>0</v>
      </c>
      <c r="K643" s="262">
        <f t="shared" si="136"/>
        <v>0</v>
      </c>
      <c r="L643" s="262">
        <f t="shared" si="136"/>
        <v>0</v>
      </c>
      <c r="M643" s="262">
        <f t="shared" si="136"/>
        <v>0</v>
      </c>
      <c r="N643" s="262">
        <f t="shared" si="136"/>
        <v>0</v>
      </c>
      <c r="O643" s="262">
        <f t="shared" si="136"/>
        <v>0</v>
      </c>
      <c r="P643" s="262">
        <f t="shared" si="136"/>
        <v>0</v>
      </c>
      <c r="Q643" s="262">
        <f t="shared" si="136"/>
        <v>0</v>
      </c>
      <c r="R643" s="262">
        <f t="shared" si="136"/>
        <v>0</v>
      </c>
      <c r="S643" s="262">
        <f t="shared" si="136"/>
        <v>0</v>
      </c>
      <c r="T643" s="262">
        <f t="shared" si="136"/>
        <v>0</v>
      </c>
      <c r="U643" s="262">
        <f t="shared" si="136"/>
        <v>0</v>
      </c>
      <c r="V643" s="262">
        <f t="shared" si="136"/>
        <v>0</v>
      </c>
      <c r="W643" s="262">
        <f t="shared" si="136"/>
        <v>0</v>
      </c>
      <c r="X643" s="262">
        <f t="shared" si="136"/>
        <v>0</v>
      </c>
      <c r="Y643" s="262">
        <f t="shared" si="136"/>
        <v>0</v>
      </c>
      <c r="Z643" s="262">
        <f t="shared" si="136"/>
        <v>0</v>
      </c>
      <c r="AA643" s="262">
        <f t="shared" si="136"/>
        <v>0</v>
      </c>
      <c r="AB643" s="262">
        <f t="shared" si="136"/>
        <v>0</v>
      </c>
    </row>
    <row r="644" spans="2:28" outlineLevel="1">
      <c r="B644" s="556">
        <f t="shared" si="133"/>
        <v>6</v>
      </c>
      <c r="C644" s="212" t="str">
        <f t="shared" si="131"/>
        <v xml:space="preserve">2 Bed / 1 Bath </v>
      </c>
      <c r="D644" s="260">
        <f t="shared" si="129"/>
        <v>0</v>
      </c>
      <c r="E644" s="261">
        <f t="shared" ref="E644:AB644" si="137">($L134*($D349-$U349)+$H134*$U349)*(1+HLOOKUP(E$628,$E$181:$N$182,2,FALSE))</f>
        <v>0</v>
      </c>
      <c r="F644" s="262">
        <f t="shared" si="137"/>
        <v>0</v>
      </c>
      <c r="G644" s="262">
        <f t="shared" si="137"/>
        <v>0</v>
      </c>
      <c r="H644" s="262">
        <f t="shared" si="137"/>
        <v>0</v>
      </c>
      <c r="I644" s="262">
        <f t="shared" si="137"/>
        <v>0</v>
      </c>
      <c r="J644" s="262">
        <f t="shared" si="137"/>
        <v>0</v>
      </c>
      <c r="K644" s="262">
        <f t="shared" si="137"/>
        <v>0</v>
      </c>
      <c r="L644" s="262">
        <f t="shared" si="137"/>
        <v>0</v>
      </c>
      <c r="M644" s="262">
        <f t="shared" si="137"/>
        <v>0</v>
      </c>
      <c r="N644" s="262">
        <f t="shared" si="137"/>
        <v>0</v>
      </c>
      <c r="O644" s="262">
        <f t="shared" si="137"/>
        <v>0</v>
      </c>
      <c r="P644" s="262">
        <f t="shared" si="137"/>
        <v>0</v>
      </c>
      <c r="Q644" s="262">
        <f t="shared" si="137"/>
        <v>0</v>
      </c>
      <c r="R644" s="262">
        <f t="shared" si="137"/>
        <v>0</v>
      </c>
      <c r="S644" s="262">
        <f t="shared" si="137"/>
        <v>0</v>
      </c>
      <c r="T644" s="262">
        <f t="shared" si="137"/>
        <v>0</v>
      </c>
      <c r="U644" s="262">
        <f t="shared" si="137"/>
        <v>0</v>
      </c>
      <c r="V644" s="262">
        <f t="shared" si="137"/>
        <v>0</v>
      </c>
      <c r="W644" s="262">
        <f t="shared" si="137"/>
        <v>0</v>
      </c>
      <c r="X644" s="262">
        <f t="shared" si="137"/>
        <v>0</v>
      </c>
      <c r="Y644" s="262">
        <f t="shared" si="137"/>
        <v>0</v>
      </c>
      <c r="Z644" s="262">
        <f t="shared" si="137"/>
        <v>0</v>
      </c>
      <c r="AA644" s="262">
        <f t="shared" si="137"/>
        <v>0</v>
      </c>
      <c r="AB644" s="262">
        <f t="shared" si="137"/>
        <v>0</v>
      </c>
    </row>
    <row r="645" spans="2:28" outlineLevel="1">
      <c r="B645" s="556">
        <f t="shared" si="133"/>
        <v>7</v>
      </c>
      <c r="C645" s="212" t="str">
        <f t="shared" si="131"/>
        <v xml:space="preserve">2 Bed / 1 Bath </v>
      </c>
      <c r="D645" s="260">
        <f t="shared" si="129"/>
        <v>0</v>
      </c>
      <c r="E645" s="261">
        <f t="shared" ref="E645:AB645" si="138">($L135*($D350-$U350)+$H135*$U350)*(1+HLOOKUP(E$628,$E$181:$N$182,2,FALSE))</f>
        <v>0</v>
      </c>
      <c r="F645" s="262">
        <f t="shared" si="138"/>
        <v>0</v>
      </c>
      <c r="G645" s="262">
        <f t="shared" si="138"/>
        <v>0</v>
      </c>
      <c r="H645" s="262">
        <f t="shared" si="138"/>
        <v>0</v>
      </c>
      <c r="I645" s="262">
        <f t="shared" si="138"/>
        <v>0</v>
      </c>
      <c r="J645" s="262">
        <f t="shared" si="138"/>
        <v>0</v>
      </c>
      <c r="K645" s="262">
        <f t="shared" si="138"/>
        <v>0</v>
      </c>
      <c r="L645" s="262">
        <f t="shared" si="138"/>
        <v>0</v>
      </c>
      <c r="M645" s="262">
        <f t="shared" si="138"/>
        <v>0</v>
      </c>
      <c r="N645" s="262">
        <f t="shared" si="138"/>
        <v>0</v>
      </c>
      <c r="O645" s="262">
        <f t="shared" si="138"/>
        <v>0</v>
      </c>
      <c r="P645" s="262">
        <f t="shared" si="138"/>
        <v>0</v>
      </c>
      <c r="Q645" s="262">
        <f t="shared" si="138"/>
        <v>0</v>
      </c>
      <c r="R645" s="262">
        <f t="shared" si="138"/>
        <v>0</v>
      </c>
      <c r="S645" s="262">
        <f t="shared" si="138"/>
        <v>0</v>
      </c>
      <c r="T645" s="262">
        <f t="shared" si="138"/>
        <v>0</v>
      </c>
      <c r="U645" s="262">
        <f t="shared" si="138"/>
        <v>0</v>
      </c>
      <c r="V645" s="262">
        <f t="shared" si="138"/>
        <v>0</v>
      </c>
      <c r="W645" s="262">
        <f t="shared" si="138"/>
        <v>0</v>
      </c>
      <c r="X645" s="262">
        <f t="shared" si="138"/>
        <v>0</v>
      </c>
      <c r="Y645" s="262">
        <f t="shared" si="138"/>
        <v>0</v>
      </c>
      <c r="Z645" s="262">
        <f t="shared" si="138"/>
        <v>0</v>
      </c>
      <c r="AA645" s="262">
        <f t="shared" si="138"/>
        <v>0</v>
      </c>
      <c r="AB645" s="262">
        <f t="shared" si="138"/>
        <v>0</v>
      </c>
    </row>
    <row r="646" spans="2:28" outlineLevel="1">
      <c r="B646" s="556">
        <f t="shared" si="133"/>
        <v>8</v>
      </c>
      <c r="C646" s="212" t="str">
        <f t="shared" si="131"/>
        <v xml:space="preserve">2 Bed / 2 Bath </v>
      </c>
      <c r="D646" s="260">
        <f t="shared" si="129"/>
        <v>0</v>
      </c>
      <c r="E646" s="261">
        <f t="shared" ref="E646:AB646" si="139">($L136*($D351-$U351)+$H136*$U351)*(1+HLOOKUP(E$628,$E$181:$N$182,2,FALSE))</f>
        <v>0</v>
      </c>
      <c r="F646" s="262">
        <f t="shared" si="139"/>
        <v>0</v>
      </c>
      <c r="G646" s="262">
        <f t="shared" si="139"/>
        <v>0</v>
      </c>
      <c r="H646" s="262">
        <f t="shared" si="139"/>
        <v>0</v>
      </c>
      <c r="I646" s="262">
        <f t="shared" si="139"/>
        <v>0</v>
      </c>
      <c r="J646" s="262">
        <f t="shared" si="139"/>
        <v>0</v>
      </c>
      <c r="K646" s="262">
        <f t="shared" si="139"/>
        <v>0</v>
      </c>
      <c r="L646" s="262">
        <f t="shared" si="139"/>
        <v>0</v>
      </c>
      <c r="M646" s="262">
        <f t="shared" si="139"/>
        <v>0</v>
      </c>
      <c r="N646" s="262">
        <f t="shared" si="139"/>
        <v>0</v>
      </c>
      <c r="O646" s="262">
        <f t="shared" si="139"/>
        <v>0</v>
      </c>
      <c r="P646" s="262">
        <f t="shared" si="139"/>
        <v>0</v>
      </c>
      <c r="Q646" s="262">
        <f t="shared" si="139"/>
        <v>0</v>
      </c>
      <c r="R646" s="262">
        <f t="shared" si="139"/>
        <v>0</v>
      </c>
      <c r="S646" s="262">
        <f t="shared" si="139"/>
        <v>0</v>
      </c>
      <c r="T646" s="262">
        <f t="shared" si="139"/>
        <v>0</v>
      </c>
      <c r="U646" s="262">
        <f t="shared" si="139"/>
        <v>0</v>
      </c>
      <c r="V646" s="262">
        <f t="shared" si="139"/>
        <v>0</v>
      </c>
      <c r="W646" s="262">
        <f t="shared" si="139"/>
        <v>0</v>
      </c>
      <c r="X646" s="262">
        <f t="shared" si="139"/>
        <v>0</v>
      </c>
      <c r="Y646" s="262">
        <f t="shared" si="139"/>
        <v>0</v>
      </c>
      <c r="Z646" s="262">
        <f t="shared" si="139"/>
        <v>0</v>
      </c>
      <c r="AA646" s="262">
        <f t="shared" si="139"/>
        <v>0</v>
      </c>
      <c r="AB646" s="262">
        <f t="shared" si="139"/>
        <v>0</v>
      </c>
    </row>
    <row r="647" spans="2:28" outlineLevel="1">
      <c r="B647" s="556">
        <f t="shared" si="133"/>
        <v>9</v>
      </c>
      <c r="C647" s="212" t="str">
        <f t="shared" si="131"/>
        <v>2 Bed / 1 Bath + Den</v>
      </c>
      <c r="D647" s="260">
        <f t="shared" si="129"/>
        <v>0</v>
      </c>
      <c r="E647" s="261">
        <f t="shared" ref="E647:AB647" si="140">($L137*($D352-$U352)+$H137*$U352)*(1+HLOOKUP(E$628,$E$181:$N$182,2,FALSE))</f>
        <v>0</v>
      </c>
      <c r="F647" s="262">
        <f t="shared" si="140"/>
        <v>0</v>
      </c>
      <c r="G647" s="262">
        <f t="shared" si="140"/>
        <v>0</v>
      </c>
      <c r="H647" s="262">
        <f t="shared" si="140"/>
        <v>0</v>
      </c>
      <c r="I647" s="262">
        <f t="shared" si="140"/>
        <v>0</v>
      </c>
      <c r="J647" s="262">
        <f t="shared" si="140"/>
        <v>0</v>
      </c>
      <c r="K647" s="262">
        <f t="shared" si="140"/>
        <v>0</v>
      </c>
      <c r="L647" s="262">
        <f t="shared" si="140"/>
        <v>0</v>
      </c>
      <c r="M647" s="262">
        <f t="shared" si="140"/>
        <v>0</v>
      </c>
      <c r="N647" s="262">
        <f t="shared" si="140"/>
        <v>0</v>
      </c>
      <c r="O647" s="262">
        <f t="shared" si="140"/>
        <v>0</v>
      </c>
      <c r="P647" s="262">
        <f t="shared" si="140"/>
        <v>0</v>
      </c>
      <c r="Q647" s="262">
        <f t="shared" si="140"/>
        <v>0</v>
      </c>
      <c r="R647" s="262">
        <f t="shared" si="140"/>
        <v>0</v>
      </c>
      <c r="S647" s="262">
        <f t="shared" si="140"/>
        <v>0</v>
      </c>
      <c r="T647" s="262">
        <f t="shared" si="140"/>
        <v>0</v>
      </c>
      <c r="U647" s="262">
        <f t="shared" si="140"/>
        <v>0</v>
      </c>
      <c r="V647" s="262">
        <f t="shared" si="140"/>
        <v>0</v>
      </c>
      <c r="W647" s="262">
        <f t="shared" si="140"/>
        <v>0</v>
      </c>
      <c r="X647" s="262">
        <f t="shared" si="140"/>
        <v>0</v>
      </c>
      <c r="Y647" s="262">
        <f t="shared" si="140"/>
        <v>0</v>
      </c>
      <c r="Z647" s="262">
        <f t="shared" si="140"/>
        <v>0</v>
      </c>
      <c r="AA647" s="262">
        <f t="shared" si="140"/>
        <v>0</v>
      </c>
      <c r="AB647" s="262">
        <f t="shared" si="140"/>
        <v>0</v>
      </c>
    </row>
    <row r="648" spans="2:28" outlineLevel="1">
      <c r="B648" s="556">
        <f t="shared" si="133"/>
        <v>10</v>
      </c>
      <c r="C648" s="212" t="str">
        <f t="shared" si="131"/>
        <v xml:space="preserve">2 Bed / 2 Bath </v>
      </c>
      <c r="D648" s="260">
        <f t="shared" si="129"/>
        <v>0</v>
      </c>
      <c r="E648" s="261">
        <f t="shared" ref="E648:AB648" si="141">($L138*($D353-$U353)+$H138*$U353)*(1+HLOOKUP(E$628,$E$181:$N$182,2,FALSE))</f>
        <v>0</v>
      </c>
      <c r="F648" s="262">
        <f t="shared" si="141"/>
        <v>0</v>
      </c>
      <c r="G648" s="262">
        <f t="shared" si="141"/>
        <v>0</v>
      </c>
      <c r="H648" s="262">
        <f t="shared" si="141"/>
        <v>0</v>
      </c>
      <c r="I648" s="262">
        <f t="shared" si="141"/>
        <v>0</v>
      </c>
      <c r="J648" s="262">
        <f t="shared" si="141"/>
        <v>0</v>
      </c>
      <c r="K648" s="262">
        <f t="shared" si="141"/>
        <v>0</v>
      </c>
      <c r="L648" s="262">
        <f t="shared" si="141"/>
        <v>0</v>
      </c>
      <c r="M648" s="262">
        <f t="shared" si="141"/>
        <v>0</v>
      </c>
      <c r="N648" s="262">
        <f t="shared" si="141"/>
        <v>0</v>
      </c>
      <c r="O648" s="262">
        <f t="shared" si="141"/>
        <v>0</v>
      </c>
      <c r="P648" s="262">
        <f t="shared" si="141"/>
        <v>0</v>
      </c>
      <c r="Q648" s="262">
        <f t="shared" si="141"/>
        <v>0</v>
      </c>
      <c r="R648" s="262">
        <f t="shared" si="141"/>
        <v>0</v>
      </c>
      <c r="S648" s="262">
        <f t="shared" si="141"/>
        <v>0</v>
      </c>
      <c r="T648" s="262">
        <f t="shared" si="141"/>
        <v>0</v>
      </c>
      <c r="U648" s="262">
        <f t="shared" si="141"/>
        <v>0</v>
      </c>
      <c r="V648" s="262">
        <f t="shared" si="141"/>
        <v>0</v>
      </c>
      <c r="W648" s="262">
        <f t="shared" si="141"/>
        <v>0</v>
      </c>
      <c r="X648" s="262">
        <f t="shared" si="141"/>
        <v>0</v>
      </c>
      <c r="Y648" s="262">
        <f t="shared" si="141"/>
        <v>0</v>
      </c>
      <c r="Z648" s="262">
        <f t="shared" si="141"/>
        <v>0</v>
      </c>
      <c r="AA648" s="262">
        <f t="shared" si="141"/>
        <v>0</v>
      </c>
      <c r="AB648" s="262">
        <f t="shared" si="141"/>
        <v>0</v>
      </c>
    </row>
    <row r="649" spans="2:28" outlineLevel="1">
      <c r="B649" s="556">
        <f t="shared" si="133"/>
        <v>11</v>
      </c>
      <c r="C649" s="212" t="str">
        <f t="shared" si="131"/>
        <v xml:space="preserve">2 Bed / 1.5 Bath </v>
      </c>
      <c r="D649" s="260">
        <f t="shared" si="129"/>
        <v>0</v>
      </c>
      <c r="E649" s="261">
        <f t="shared" ref="E649:AB649" si="142">($L139*($D354-$U354)+$H139*$U354)*(1+HLOOKUP(E$628,$E$181:$N$182,2,FALSE))</f>
        <v>0</v>
      </c>
      <c r="F649" s="262">
        <f t="shared" si="142"/>
        <v>0</v>
      </c>
      <c r="G649" s="262">
        <f t="shared" si="142"/>
        <v>0</v>
      </c>
      <c r="H649" s="262">
        <f t="shared" si="142"/>
        <v>0</v>
      </c>
      <c r="I649" s="262">
        <f t="shared" si="142"/>
        <v>0</v>
      </c>
      <c r="J649" s="262">
        <f t="shared" si="142"/>
        <v>0</v>
      </c>
      <c r="K649" s="262">
        <f t="shared" si="142"/>
        <v>0</v>
      </c>
      <c r="L649" s="262">
        <f t="shared" si="142"/>
        <v>0</v>
      </c>
      <c r="M649" s="262">
        <f t="shared" si="142"/>
        <v>0</v>
      </c>
      <c r="N649" s="262">
        <f t="shared" si="142"/>
        <v>0</v>
      </c>
      <c r="O649" s="262">
        <f t="shared" si="142"/>
        <v>0</v>
      </c>
      <c r="P649" s="262">
        <f t="shared" si="142"/>
        <v>0</v>
      </c>
      <c r="Q649" s="262">
        <f t="shared" si="142"/>
        <v>0</v>
      </c>
      <c r="R649" s="262">
        <f t="shared" si="142"/>
        <v>0</v>
      </c>
      <c r="S649" s="262">
        <f t="shared" si="142"/>
        <v>0</v>
      </c>
      <c r="T649" s="262">
        <f t="shared" si="142"/>
        <v>0</v>
      </c>
      <c r="U649" s="262">
        <f t="shared" si="142"/>
        <v>0</v>
      </c>
      <c r="V649" s="262">
        <f t="shared" si="142"/>
        <v>0</v>
      </c>
      <c r="W649" s="262">
        <f t="shared" si="142"/>
        <v>0</v>
      </c>
      <c r="X649" s="262">
        <f t="shared" si="142"/>
        <v>0</v>
      </c>
      <c r="Y649" s="262">
        <f t="shared" si="142"/>
        <v>0</v>
      </c>
      <c r="Z649" s="262">
        <f t="shared" si="142"/>
        <v>0</v>
      </c>
      <c r="AA649" s="262">
        <f t="shared" si="142"/>
        <v>0</v>
      </c>
      <c r="AB649" s="262">
        <f t="shared" si="142"/>
        <v>0</v>
      </c>
    </row>
    <row r="650" spans="2:28" outlineLevel="1">
      <c r="B650" s="556">
        <f t="shared" si="133"/>
        <v>12</v>
      </c>
      <c r="C650" s="212" t="str">
        <f t="shared" si="131"/>
        <v xml:space="preserve">3 Bed / 2 Bath </v>
      </c>
      <c r="D650" s="260">
        <f t="shared" si="129"/>
        <v>0</v>
      </c>
      <c r="E650" s="261">
        <f t="shared" ref="E650:AB650" si="143">($L140*($D355-$U355)+$H140*$U355)*(1+HLOOKUP(E$628,$E$181:$N$182,2,FALSE))</f>
        <v>0</v>
      </c>
      <c r="F650" s="262">
        <f t="shared" si="143"/>
        <v>0</v>
      </c>
      <c r="G650" s="262">
        <f t="shared" si="143"/>
        <v>0</v>
      </c>
      <c r="H650" s="262">
        <f t="shared" si="143"/>
        <v>0</v>
      </c>
      <c r="I650" s="262">
        <f t="shared" si="143"/>
        <v>0</v>
      </c>
      <c r="J650" s="262">
        <f t="shared" si="143"/>
        <v>0</v>
      </c>
      <c r="K650" s="262">
        <f t="shared" si="143"/>
        <v>0</v>
      </c>
      <c r="L650" s="262">
        <f t="shared" si="143"/>
        <v>0</v>
      </c>
      <c r="M650" s="262">
        <f t="shared" si="143"/>
        <v>0</v>
      </c>
      <c r="N650" s="262">
        <f t="shared" si="143"/>
        <v>0</v>
      </c>
      <c r="O650" s="262">
        <f t="shared" si="143"/>
        <v>0</v>
      </c>
      <c r="P650" s="262">
        <f t="shared" si="143"/>
        <v>0</v>
      </c>
      <c r="Q650" s="262">
        <f t="shared" si="143"/>
        <v>0</v>
      </c>
      <c r="R650" s="262">
        <f t="shared" si="143"/>
        <v>0</v>
      </c>
      <c r="S650" s="262">
        <f t="shared" si="143"/>
        <v>0</v>
      </c>
      <c r="T650" s="262">
        <f t="shared" si="143"/>
        <v>0</v>
      </c>
      <c r="U650" s="262">
        <f t="shared" si="143"/>
        <v>0</v>
      </c>
      <c r="V650" s="262">
        <f t="shared" si="143"/>
        <v>0</v>
      </c>
      <c r="W650" s="262">
        <f t="shared" si="143"/>
        <v>0</v>
      </c>
      <c r="X650" s="262">
        <f t="shared" si="143"/>
        <v>0</v>
      </c>
      <c r="Y650" s="262">
        <f t="shared" si="143"/>
        <v>0</v>
      </c>
      <c r="Z650" s="262">
        <f t="shared" si="143"/>
        <v>0</v>
      </c>
      <c r="AA650" s="262">
        <f t="shared" si="143"/>
        <v>0</v>
      </c>
      <c r="AB650" s="262">
        <f t="shared" si="143"/>
        <v>0</v>
      </c>
    </row>
    <row r="651" spans="2:28" outlineLevel="1">
      <c r="B651" s="556">
        <f t="shared" si="133"/>
        <v>13</v>
      </c>
      <c r="C651" s="212" t="str">
        <f t="shared" si="131"/>
        <v>3 Bed / 2 Bath House</v>
      </c>
      <c r="D651" s="260">
        <f t="shared" si="129"/>
        <v>0</v>
      </c>
      <c r="E651" s="261">
        <f t="shared" ref="E651:AB651" si="144">($L141*($D356-$U356)+$H141*$U356)*(1+HLOOKUP(E$628,$E$181:$N$182,2,FALSE))</f>
        <v>0</v>
      </c>
      <c r="F651" s="262">
        <f t="shared" si="144"/>
        <v>0</v>
      </c>
      <c r="G651" s="262">
        <f t="shared" si="144"/>
        <v>0</v>
      </c>
      <c r="H651" s="262">
        <f t="shared" si="144"/>
        <v>0</v>
      </c>
      <c r="I651" s="262">
        <f t="shared" si="144"/>
        <v>0</v>
      </c>
      <c r="J651" s="262">
        <f t="shared" si="144"/>
        <v>0</v>
      </c>
      <c r="K651" s="262">
        <f t="shared" si="144"/>
        <v>0</v>
      </c>
      <c r="L651" s="262">
        <f t="shared" si="144"/>
        <v>0</v>
      </c>
      <c r="M651" s="262">
        <f t="shared" si="144"/>
        <v>0</v>
      </c>
      <c r="N651" s="262">
        <f t="shared" si="144"/>
        <v>0</v>
      </c>
      <c r="O651" s="262">
        <f t="shared" si="144"/>
        <v>0</v>
      </c>
      <c r="P651" s="262">
        <f t="shared" si="144"/>
        <v>0</v>
      </c>
      <c r="Q651" s="262">
        <f t="shared" si="144"/>
        <v>0</v>
      </c>
      <c r="R651" s="262">
        <f t="shared" si="144"/>
        <v>0</v>
      </c>
      <c r="S651" s="262">
        <f t="shared" si="144"/>
        <v>0</v>
      </c>
      <c r="T651" s="262">
        <f t="shared" si="144"/>
        <v>0</v>
      </c>
      <c r="U651" s="262">
        <f t="shared" si="144"/>
        <v>0</v>
      </c>
      <c r="V651" s="262">
        <f t="shared" si="144"/>
        <v>0</v>
      </c>
      <c r="W651" s="262">
        <f t="shared" si="144"/>
        <v>0</v>
      </c>
      <c r="X651" s="262">
        <f t="shared" si="144"/>
        <v>0</v>
      </c>
      <c r="Y651" s="262">
        <f t="shared" si="144"/>
        <v>0</v>
      </c>
      <c r="Z651" s="262">
        <f t="shared" si="144"/>
        <v>0</v>
      </c>
      <c r="AA651" s="262">
        <f t="shared" si="144"/>
        <v>0</v>
      </c>
      <c r="AB651" s="262">
        <f t="shared" si="144"/>
        <v>0</v>
      </c>
    </row>
    <row r="652" spans="2:28" outlineLevel="1">
      <c r="B652" s="556">
        <f t="shared" si="133"/>
        <v>14</v>
      </c>
      <c r="C652" s="212" t="str">
        <f t="shared" si="131"/>
        <v xml:space="preserve">3 Bed / 2 Bath </v>
      </c>
      <c r="D652" s="260">
        <f t="shared" si="129"/>
        <v>0</v>
      </c>
      <c r="E652" s="261">
        <f t="shared" ref="E652:AB652" si="145">($L142*($D357-$U357)+$H142*$U357)*(1+HLOOKUP(E$628,$E$181:$N$182,2,FALSE))</f>
        <v>0</v>
      </c>
      <c r="F652" s="262">
        <f t="shared" si="145"/>
        <v>0</v>
      </c>
      <c r="G652" s="262">
        <f t="shared" si="145"/>
        <v>0</v>
      </c>
      <c r="H652" s="262">
        <f t="shared" si="145"/>
        <v>0</v>
      </c>
      <c r="I652" s="262">
        <f t="shared" si="145"/>
        <v>0</v>
      </c>
      <c r="J652" s="262">
        <f t="shared" si="145"/>
        <v>0</v>
      </c>
      <c r="K652" s="262">
        <f t="shared" si="145"/>
        <v>0</v>
      </c>
      <c r="L652" s="262">
        <f t="shared" si="145"/>
        <v>0</v>
      </c>
      <c r="M652" s="262">
        <f t="shared" si="145"/>
        <v>0</v>
      </c>
      <c r="N652" s="262">
        <f t="shared" si="145"/>
        <v>0</v>
      </c>
      <c r="O652" s="262">
        <f t="shared" si="145"/>
        <v>0</v>
      </c>
      <c r="P652" s="262">
        <f t="shared" si="145"/>
        <v>0</v>
      </c>
      <c r="Q652" s="262">
        <f t="shared" si="145"/>
        <v>0</v>
      </c>
      <c r="R652" s="262">
        <f t="shared" si="145"/>
        <v>0</v>
      </c>
      <c r="S652" s="262">
        <f t="shared" si="145"/>
        <v>0</v>
      </c>
      <c r="T652" s="262">
        <f t="shared" si="145"/>
        <v>0</v>
      </c>
      <c r="U652" s="262">
        <f t="shared" si="145"/>
        <v>0</v>
      </c>
      <c r="V652" s="262">
        <f t="shared" si="145"/>
        <v>0</v>
      </c>
      <c r="W652" s="262">
        <f t="shared" si="145"/>
        <v>0</v>
      </c>
      <c r="X652" s="262">
        <f t="shared" si="145"/>
        <v>0</v>
      </c>
      <c r="Y652" s="262">
        <f t="shared" si="145"/>
        <v>0</v>
      </c>
      <c r="Z652" s="262">
        <f t="shared" si="145"/>
        <v>0</v>
      </c>
      <c r="AA652" s="262">
        <f t="shared" si="145"/>
        <v>0</v>
      </c>
      <c r="AB652" s="262">
        <f t="shared" si="145"/>
        <v>0</v>
      </c>
    </row>
    <row r="653" spans="2:28" outlineLevel="1">
      <c r="B653" s="556">
        <f t="shared" si="133"/>
        <v>15</v>
      </c>
      <c r="C653" s="212" t="str">
        <f t="shared" si="131"/>
        <v xml:space="preserve">1 Bed / 1 Bath </v>
      </c>
      <c r="D653" s="260">
        <f t="shared" si="129"/>
        <v>0</v>
      </c>
      <c r="E653" s="261">
        <f t="shared" ref="E653:AB653" si="146">($L143*($D358-$U358)+$H143*$U358)*(1+HLOOKUP(E$628,$E$181:$N$182,2,FALSE))</f>
        <v>0</v>
      </c>
      <c r="F653" s="262">
        <f t="shared" si="146"/>
        <v>0</v>
      </c>
      <c r="G653" s="262">
        <f t="shared" si="146"/>
        <v>0</v>
      </c>
      <c r="H653" s="262">
        <f t="shared" si="146"/>
        <v>0</v>
      </c>
      <c r="I653" s="262">
        <f t="shared" si="146"/>
        <v>0</v>
      </c>
      <c r="J653" s="262">
        <f t="shared" si="146"/>
        <v>0</v>
      </c>
      <c r="K653" s="262">
        <f t="shared" si="146"/>
        <v>0</v>
      </c>
      <c r="L653" s="262">
        <f t="shared" si="146"/>
        <v>0</v>
      </c>
      <c r="M653" s="262">
        <f t="shared" si="146"/>
        <v>0</v>
      </c>
      <c r="N653" s="262">
        <f t="shared" si="146"/>
        <v>0</v>
      </c>
      <c r="O653" s="262">
        <f t="shared" si="146"/>
        <v>0</v>
      </c>
      <c r="P653" s="262">
        <f t="shared" si="146"/>
        <v>0</v>
      </c>
      <c r="Q653" s="262">
        <f t="shared" si="146"/>
        <v>0</v>
      </c>
      <c r="R653" s="262">
        <f t="shared" si="146"/>
        <v>0</v>
      </c>
      <c r="S653" s="262">
        <f t="shared" si="146"/>
        <v>0</v>
      </c>
      <c r="T653" s="262">
        <f t="shared" si="146"/>
        <v>0</v>
      </c>
      <c r="U653" s="262">
        <f t="shared" si="146"/>
        <v>0</v>
      </c>
      <c r="V653" s="262">
        <f t="shared" si="146"/>
        <v>0</v>
      </c>
      <c r="W653" s="262">
        <f t="shared" si="146"/>
        <v>0</v>
      </c>
      <c r="X653" s="262">
        <f t="shared" si="146"/>
        <v>0</v>
      </c>
      <c r="Y653" s="262">
        <f t="shared" si="146"/>
        <v>0</v>
      </c>
      <c r="Z653" s="262">
        <f t="shared" si="146"/>
        <v>0</v>
      </c>
      <c r="AA653" s="262">
        <f t="shared" si="146"/>
        <v>0</v>
      </c>
      <c r="AB653" s="262">
        <f t="shared" si="146"/>
        <v>0</v>
      </c>
    </row>
    <row r="654" spans="2:28" outlineLevel="1">
      <c r="B654" s="556">
        <f t="shared" si="133"/>
        <v>16</v>
      </c>
      <c r="C654" s="212" t="str">
        <f t="shared" si="131"/>
        <v xml:space="preserve">2 Bed / 2 Bath </v>
      </c>
      <c r="D654" s="260">
        <f t="shared" si="129"/>
        <v>0</v>
      </c>
      <c r="E654" s="261">
        <f t="shared" ref="E654:AB654" si="147">($L144*($D359-$U359)+$H144*$U359)*(1+HLOOKUP(E$628,$E$181:$N$182,2,FALSE))</f>
        <v>0</v>
      </c>
      <c r="F654" s="262">
        <f t="shared" si="147"/>
        <v>0</v>
      </c>
      <c r="G654" s="262">
        <f t="shared" si="147"/>
        <v>0</v>
      </c>
      <c r="H654" s="262">
        <f t="shared" si="147"/>
        <v>0</v>
      </c>
      <c r="I654" s="262">
        <f t="shared" si="147"/>
        <v>0</v>
      </c>
      <c r="J654" s="262">
        <f t="shared" si="147"/>
        <v>0</v>
      </c>
      <c r="K654" s="262">
        <f t="shared" si="147"/>
        <v>0</v>
      </c>
      <c r="L654" s="262">
        <f t="shared" si="147"/>
        <v>0</v>
      </c>
      <c r="M654" s="262">
        <f t="shared" si="147"/>
        <v>0</v>
      </c>
      <c r="N654" s="262">
        <f t="shared" si="147"/>
        <v>0</v>
      </c>
      <c r="O654" s="262">
        <f t="shared" si="147"/>
        <v>0</v>
      </c>
      <c r="P654" s="262">
        <f t="shared" si="147"/>
        <v>0</v>
      </c>
      <c r="Q654" s="262">
        <f t="shared" si="147"/>
        <v>0</v>
      </c>
      <c r="R654" s="262">
        <f t="shared" si="147"/>
        <v>0</v>
      </c>
      <c r="S654" s="262">
        <f t="shared" si="147"/>
        <v>0</v>
      </c>
      <c r="T654" s="262">
        <f t="shared" si="147"/>
        <v>0</v>
      </c>
      <c r="U654" s="262">
        <f t="shared" si="147"/>
        <v>0</v>
      </c>
      <c r="V654" s="262">
        <f t="shared" si="147"/>
        <v>0</v>
      </c>
      <c r="W654" s="262">
        <f t="shared" si="147"/>
        <v>0</v>
      </c>
      <c r="X654" s="262">
        <f t="shared" si="147"/>
        <v>0</v>
      </c>
      <c r="Y654" s="262">
        <f t="shared" si="147"/>
        <v>0</v>
      </c>
      <c r="Z654" s="262">
        <f t="shared" si="147"/>
        <v>0</v>
      </c>
      <c r="AA654" s="262">
        <f t="shared" si="147"/>
        <v>0</v>
      </c>
      <c r="AB654" s="262">
        <f t="shared" si="147"/>
        <v>0</v>
      </c>
    </row>
    <row r="655" spans="2:28" outlineLevel="1">
      <c r="B655" s="556">
        <f t="shared" si="133"/>
        <v>17</v>
      </c>
      <c r="C655" s="212" t="str">
        <f t="shared" si="131"/>
        <v xml:space="preserve">4 Bed / 2 Bath Penthouse </v>
      </c>
      <c r="D655" s="260">
        <f t="shared" si="129"/>
        <v>0</v>
      </c>
      <c r="E655" s="261">
        <f t="shared" ref="E655:AB655" si="148">($L145*($D360-$U360)+$H145*$U360)*(1+HLOOKUP(E$628,$E$181:$N$182,2,FALSE))</f>
        <v>0</v>
      </c>
      <c r="F655" s="262">
        <f t="shared" si="148"/>
        <v>0</v>
      </c>
      <c r="G655" s="262">
        <f t="shared" si="148"/>
        <v>0</v>
      </c>
      <c r="H655" s="262">
        <f t="shared" si="148"/>
        <v>0</v>
      </c>
      <c r="I655" s="262">
        <f t="shared" si="148"/>
        <v>0</v>
      </c>
      <c r="J655" s="262">
        <f t="shared" si="148"/>
        <v>0</v>
      </c>
      <c r="K655" s="262">
        <f t="shared" si="148"/>
        <v>0</v>
      </c>
      <c r="L655" s="262">
        <f t="shared" si="148"/>
        <v>0</v>
      </c>
      <c r="M655" s="262">
        <f t="shared" si="148"/>
        <v>0</v>
      </c>
      <c r="N655" s="262">
        <f t="shared" si="148"/>
        <v>0</v>
      </c>
      <c r="O655" s="262">
        <f t="shared" si="148"/>
        <v>0</v>
      </c>
      <c r="P655" s="262">
        <f t="shared" si="148"/>
        <v>0</v>
      </c>
      <c r="Q655" s="262">
        <f t="shared" si="148"/>
        <v>0</v>
      </c>
      <c r="R655" s="262">
        <f t="shared" si="148"/>
        <v>0</v>
      </c>
      <c r="S655" s="262">
        <f t="shared" si="148"/>
        <v>0</v>
      </c>
      <c r="T655" s="262">
        <f t="shared" si="148"/>
        <v>0</v>
      </c>
      <c r="U655" s="262">
        <f t="shared" si="148"/>
        <v>0</v>
      </c>
      <c r="V655" s="262">
        <f t="shared" si="148"/>
        <v>0</v>
      </c>
      <c r="W655" s="262">
        <f t="shared" si="148"/>
        <v>0</v>
      </c>
      <c r="X655" s="262">
        <f t="shared" si="148"/>
        <v>0</v>
      </c>
      <c r="Y655" s="262">
        <f t="shared" si="148"/>
        <v>0</v>
      </c>
      <c r="Z655" s="262">
        <f t="shared" si="148"/>
        <v>0</v>
      </c>
      <c r="AA655" s="262">
        <f t="shared" si="148"/>
        <v>0</v>
      </c>
      <c r="AB655" s="262">
        <f t="shared" si="148"/>
        <v>0</v>
      </c>
    </row>
    <row r="656" spans="2:28" outlineLevel="1">
      <c r="B656" s="556">
        <f t="shared" si="133"/>
        <v>18</v>
      </c>
      <c r="C656" s="212" t="str">
        <f t="shared" ref="C656:C668" si="149">C611</f>
        <v xml:space="preserve">2 Bed / 2 Bath </v>
      </c>
      <c r="D656" s="260">
        <f t="shared" si="129"/>
        <v>0</v>
      </c>
      <c r="E656" s="261">
        <f t="shared" ref="E656:AB656" si="150">($L146*($D361-$U361)+$H146*$U361)*(1+HLOOKUP(E$628,$E$181:$N$182,2,FALSE))</f>
        <v>0</v>
      </c>
      <c r="F656" s="262">
        <f t="shared" si="150"/>
        <v>0</v>
      </c>
      <c r="G656" s="262">
        <f t="shared" si="150"/>
        <v>0</v>
      </c>
      <c r="H656" s="262">
        <f t="shared" si="150"/>
        <v>0</v>
      </c>
      <c r="I656" s="262">
        <f t="shared" si="150"/>
        <v>0</v>
      </c>
      <c r="J656" s="262">
        <f t="shared" si="150"/>
        <v>0</v>
      </c>
      <c r="K656" s="262">
        <f t="shared" si="150"/>
        <v>0</v>
      </c>
      <c r="L656" s="262">
        <f t="shared" si="150"/>
        <v>0</v>
      </c>
      <c r="M656" s="262">
        <f t="shared" si="150"/>
        <v>0</v>
      </c>
      <c r="N656" s="262">
        <f t="shared" si="150"/>
        <v>0</v>
      </c>
      <c r="O656" s="262">
        <f t="shared" si="150"/>
        <v>0</v>
      </c>
      <c r="P656" s="262">
        <f t="shared" si="150"/>
        <v>0</v>
      </c>
      <c r="Q656" s="262">
        <f t="shared" si="150"/>
        <v>0</v>
      </c>
      <c r="R656" s="262">
        <f t="shared" si="150"/>
        <v>0</v>
      </c>
      <c r="S656" s="262">
        <f t="shared" si="150"/>
        <v>0</v>
      </c>
      <c r="T656" s="262">
        <f t="shared" si="150"/>
        <v>0</v>
      </c>
      <c r="U656" s="262">
        <f t="shared" si="150"/>
        <v>0</v>
      </c>
      <c r="V656" s="262">
        <f t="shared" si="150"/>
        <v>0</v>
      </c>
      <c r="W656" s="262">
        <f t="shared" si="150"/>
        <v>0</v>
      </c>
      <c r="X656" s="262">
        <f t="shared" si="150"/>
        <v>0</v>
      </c>
      <c r="Y656" s="262">
        <f t="shared" si="150"/>
        <v>0</v>
      </c>
      <c r="Z656" s="262">
        <f t="shared" si="150"/>
        <v>0</v>
      </c>
      <c r="AA656" s="262">
        <f t="shared" si="150"/>
        <v>0</v>
      </c>
      <c r="AB656" s="262">
        <f t="shared" si="150"/>
        <v>0</v>
      </c>
    </row>
    <row r="657" spans="2:28" outlineLevel="1">
      <c r="B657" s="556">
        <f t="shared" si="133"/>
        <v>19</v>
      </c>
      <c r="C657" s="212">
        <f t="shared" si="149"/>
        <v>0</v>
      </c>
      <c r="D657" s="260">
        <f t="shared" si="129"/>
        <v>0</v>
      </c>
      <c r="E657" s="261">
        <f t="shared" ref="E657:AB657" si="151">($L147*($D362-$U362)+$H147*$U362)*(1+HLOOKUP(E$628,$E$181:$N$182,2,FALSE))</f>
        <v>0</v>
      </c>
      <c r="F657" s="262">
        <f t="shared" si="151"/>
        <v>0</v>
      </c>
      <c r="G657" s="262">
        <f t="shared" si="151"/>
        <v>0</v>
      </c>
      <c r="H657" s="262">
        <f t="shared" si="151"/>
        <v>0</v>
      </c>
      <c r="I657" s="262">
        <f t="shared" si="151"/>
        <v>0</v>
      </c>
      <c r="J657" s="262">
        <f t="shared" si="151"/>
        <v>0</v>
      </c>
      <c r="K657" s="262">
        <f t="shared" si="151"/>
        <v>0</v>
      </c>
      <c r="L657" s="262">
        <f t="shared" si="151"/>
        <v>0</v>
      </c>
      <c r="M657" s="262">
        <f t="shared" si="151"/>
        <v>0</v>
      </c>
      <c r="N657" s="262">
        <f t="shared" si="151"/>
        <v>0</v>
      </c>
      <c r="O657" s="262">
        <f t="shared" si="151"/>
        <v>0</v>
      </c>
      <c r="P657" s="262">
        <f t="shared" si="151"/>
        <v>0</v>
      </c>
      <c r="Q657" s="262">
        <f t="shared" si="151"/>
        <v>0</v>
      </c>
      <c r="R657" s="262">
        <f t="shared" si="151"/>
        <v>0</v>
      </c>
      <c r="S657" s="262">
        <f t="shared" si="151"/>
        <v>0</v>
      </c>
      <c r="T657" s="262">
        <f t="shared" si="151"/>
        <v>0</v>
      </c>
      <c r="U657" s="262">
        <f t="shared" si="151"/>
        <v>0</v>
      </c>
      <c r="V657" s="262">
        <f t="shared" si="151"/>
        <v>0</v>
      </c>
      <c r="W657" s="262">
        <f t="shared" si="151"/>
        <v>0</v>
      </c>
      <c r="X657" s="262">
        <f t="shared" si="151"/>
        <v>0</v>
      </c>
      <c r="Y657" s="262">
        <f t="shared" si="151"/>
        <v>0</v>
      </c>
      <c r="Z657" s="262">
        <f t="shared" si="151"/>
        <v>0</v>
      </c>
      <c r="AA657" s="262">
        <f t="shared" si="151"/>
        <v>0</v>
      </c>
      <c r="AB657" s="262">
        <f t="shared" si="151"/>
        <v>0</v>
      </c>
    </row>
    <row r="658" spans="2:28" outlineLevel="1">
      <c r="B658" s="556">
        <f t="shared" si="133"/>
        <v>20</v>
      </c>
      <c r="C658" s="212">
        <f t="shared" si="149"/>
        <v>0</v>
      </c>
      <c r="D658" s="260">
        <f t="shared" si="129"/>
        <v>0</v>
      </c>
      <c r="E658" s="261">
        <f t="shared" ref="E658:AB658" si="152">($L148*($D363-$U363)+$H148*$U363)*(1+HLOOKUP(E$628,$E$181:$N$182,2,FALSE))</f>
        <v>0</v>
      </c>
      <c r="F658" s="262">
        <f t="shared" si="152"/>
        <v>0</v>
      </c>
      <c r="G658" s="262">
        <f t="shared" si="152"/>
        <v>0</v>
      </c>
      <c r="H658" s="262">
        <f t="shared" si="152"/>
        <v>0</v>
      </c>
      <c r="I658" s="262">
        <f t="shared" si="152"/>
        <v>0</v>
      </c>
      <c r="J658" s="262">
        <f t="shared" si="152"/>
        <v>0</v>
      </c>
      <c r="K658" s="262">
        <f t="shared" si="152"/>
        <v>0</v>
      </c>
      <c r="L658" s="262">
        <f t="shared" si="152"/>
        <v>0</v>
      </c>
      <c r="M658" s="262">
        <f t="shared" si="152"/>
        <v>0</v>
      </c>
      <c r="N658" s="262">
        <f t="shared" si="152"/>
        <v>0</v>
      </c>
      <c r="O658" s="262">
        <f t="shared" si="152"/>
        <v>0</v>
      </c>
      <c r="P658" s="262">
        <f t="shared" si="152"/>
        <v>0</v>
      </c>
      <c r="Q658" s="262">
        <f t="shared" si="152"/>
        <v>0</v>
      </c>
      <c r="R658" s="262">
        <f t="shared" si="152"/>
        <v>0</v>
      </c>
      <c r="S658" s="262">
        <f t="shared" si="152"/>
        <v>0</v>
      </c>
      <c r="T658" s="262">
        <f t="shared" si="152"/>
        <v>0</v>
      </c>
      <c r="U658" s="262">
        <f t="shared" si="152"/>
        <v>0</v>
      </c>
      <c r="V658" s="262">
        <f t="shared" si="152"/>
        <v>0</v>
      </c>
      <c r="W658" s="262">
        <f t="shared" si="152"/>
        <v>0</v>
      </c>
      <c r="X658" s="262">
        <f t="shared" si="152"/>
        <v>0</v>
      </c>
      <c r="Y658" s="262">
        <f t="shared" si="152"/>
        <v>0</v>
      </c>
      <c r="Z658" s="262">
        <f t="shared" si="152"/>
        <v>0</v>
      </c>
      <c r="AA658" s="262">
        <f t="shared" si="152"/>
        <v>0</v>
      </c>
      <c r="AB658" s="262">
        <f t="shared" si="152"/>
        <v>0</v>
      </c>
    </row>
    <row r="659" spans="2:28" outlineLevel="1">
      <c r="B659" s="556">
        <f t="shared" si="133"/>
        <v>21</v>
      </c>
      <c r="C659" s="212">
        <f t="shared" si="149"/>
        <v>0</v>
      </c>
      <c r="D659" s="260">
        <f t="shared" si="129"/>
        <v>0</v>
      </c>
      <c r="E659" s="261">
        <f t="shared" ref="E659:AB659" si="153">($L149*($D364-$U364)+$H149*$U364)*(1+HLOOKUP(E$628,$E$181:$N$182,2,FALSE))</f>
        <v>0</v>
      </c>
      <c r="F659" s="262">
        <f t="shared" si="153"/>
        <v>0</v>
      </c>
      <c r="G659" s="262">
        <f t="shared" si="153"/>
        <v>0</v>
      </c>
      <c r="H659" s="262">
        <f t="shared" si="153"/>
        <v>0</v>
      </c>
      <c r="I659" s="262">
        <f t="shared" si="153"/>
        <v>0</v>
      </c>
      <c r="J659" s="262">
        <f t="shared" si="153"/>
        <v>0</v>
      </c>
      <c r="K659" s="262">
        <f t="shared" si="153"/>
        <v>0</v>
      </c>
      <c r="L659" s="262">
        <f t="shared" si="153"/>
        <v>0</v>
      </c>
      <c r="M659" s="262">
        <f t="shared" si="153"/>
        <v>0</v>
      </c>
      <c r="N659" s="262">
        <f t="shared" si="153"/>
        <v>0</v>
      </c>
      <c r="O659" s="262">
        <f t="shared" si="153"/>
        <v>0</v>
      </c>
      <c r="P659" s="262">
        <f t="shared" si="153"/>
        <v>0</v>
      </c>
      <c r="Q659" s="262">
        <f t="shared" si="153"/>
        <v>0</v>
      </c>
      <c r="R659" s="262">
        <f t="shared" si="153"/>
        <v>0</v>
      </c>
      <c r="S659" s="262">
        <f t="shared" si="153"/>
        <v>0</v>
      </c>
      <c r="T659" s="262">
        <f t="shared" si="153"/>
        <v>0</v>
      </c>
      <c r="U659" s="262">
        <f t="shared" si="153"/>
        <v>0</v>
      </c>
      <c r="V659" s="262">
        <f t="shared" si="153"/>
        <v>0</v>
      </c>
      <c r="W659" s="262">
        <f t="shared" si="153"/>
        <v>0</v>
      </c>
      <c r="X659" s="262">
        <f t="shared" si="153"/>
        <v>0</v>
      </c>
      <c r="Y659" s="262">
        <f t="shared" si="153"/>
        <v>0</v>
      </c>
      <c r="Z659" s="262">
        <f t="shared" si="153"/>
        <v>0</v>
      </c>
      <c r="AA659" s="262">
        <f t="shared" si="153"/>
        <v>0</v>
      </c>
      <c r="AB659" s="262">
        <f t="shared" si="153"/>
        <v>0</v>
      </c>
    </row>
    <row r="660" spans="2:28" outlineLevel="1">
      <c r="B660" s="556">
        <f t="shared" si="133"/>
        <v>22</v>
      </c>
      <c r="C660" s="212">
        <f t="shared" si="149"/>
        <v>0</v>
      </c>
      <c r="D660" s="260">
        <f t="shared" si="129"/>
        <v>0</v>
      </c>
      <c r="E660" s="261">
        <f t="shared" ref="E660:AB660" si="154">($L150*($D365-$U365)+$H150*$U365)*(1+HLOOKUP(E$628,$E$181:$N$182,2,FALSE))</f>
        <v>0</v>
      </c>
      <c r="F660" s="262">
        <f t="shared" si="154"/>
        <v>0</v>
      </c>
      <c r="G660" s="262">
        <f t="shared" si="154"/>
        <v>0</v>
      </c>
      <c r="H660" s="262">
        <f t="shared" si="154"/>
        <v>0</v>
      </c>
      <c r="I660" s="262">
        <f t="shared" si="154"/>
        <v>0</v>
      </c>
      <c r="J660" s="262">
        <f t="shared" si="154"/>
        <v>0</v>
      </c>
      <c r="K660" s="262">
        <f t="shared" si="154"/>
        <v>0</v>
      </c>
      <c r="L660" s="262">
        <f t="shared" si="154"/>
        <v>0</v>
      </c>
      <c r="M660" s="262">
        <f t="shared" si="154"/>
        <v>0</v>
      </c>
      <c r="N660" s="262">
        <f t="shared" si="154"/>
        <v>0</v>
      </c>
      <c r="O660" s="262">
        <f t="shared" si="154"/>
        <v>0</v>
      </c>
      <c r="P660" s="262">
        <f t="shared" si="154"/>
        <v>0</v>
      </c>
      <c r="Q660" s="262">
        <f t="shared" si="154"/>
        <v>0</v>
      </c>
      <c r="R660" s="262">
        <f t="shared" si="154"/>
        <v>0</v>
      </c>
      <c r="S660" s="262">
        <f t="shared" si="154"/>
        <v>0</v>
      </c>
      <c r="T660" s="262">
        <f t="shared" si="154"/>
        <v>0</v>
      </c>
      <c r="U660" s="262">
        <f t="shared" si="154"/>
        <v>0</v>
      </c>
      <c r="V660" s="262">
        <f t="shared" si="154"/>
        <v>0</v>
      </c>
      <c r="W660" s="262">
        <f t="shared" si="154"/>
        <v>0</v>
      </c>
      <c r="X660" s="262">
        <f t="shared" si="154"/>
        <v>0</v>
      </c>
      <c r="Y660" s="262">
        <f t="shared" si="154"/>
        <v>0</v>
      </c>
      <c r="Z660" s="262">
        <f t="shared" si="154"/>
        <v>0</v>
      </c>
      <c r="AA660" s="262">
        <f t="shared" si="154"/>
        <v>0</v>
      </c>
      <c r="AB660" s="262">
        <f t="shared" si="154"/>
        <v>0</v>
      </c>
    </row>
    <row r="661" spans="2:28" outlineLevel="1">
      <c r="B661" s="556">
        <f t="shared" si="133"/>
        <v>23</v>
      </c>
      <c r="C661" s="212">
        <f t="shared" si="149"/>
        <v>0</v>
      </c>
      <c r="D661" s="260">
        <f t="shared" si="129"/>
        <v>0</v>
      </c>
      <c r="E661" s="261">
        <f t="shared" ref="E661:AB661" si="155">($L151*($D366-$U366)+$H151*$U366)*(1+HLOOKUP(E$628,$E$181:$N$182,2,FALSE))</f>
        <v>0</v>
      </c>
      <c r="F661" s="262">
        <f t="shared" si="155"/>
        <v>0</v>
      </c>
      <c r="G661" s="262">
        <f t="shared" si="155"/>
        <v>0</v>
      </c>
      <c r="H661" s="262">
        <f t="shared" si="155"/>
        <v>0</v>
      </c>
      <c r="I661" s="262">
        <f t="shared" si="155"/>
        <v>0</v>
      </c>
      <c r="J661" s="262">
        <f t="shared" si="155"/>
        <v>0</v>
      </c>
      <c r="K661" s="262">
        <f t="shared" si="155"/>
        <v>0</v>
      </c>
      <c r="L661" s="262">
        <f t="shared" si="155"/>
        <v>0</v>
      </c>
      <c r="M661" s="262">
        <f t="shared" si="155"/>
        <v>0</v>
      </c>
      <c r="N661" s="262">
        <f t="shared" si="155"/>
        <v>0</v>
      </c>
      <c r="O661" s="262">
        <f t="shared" si="155"/>
        <v>0</v>
      </c>
      <c r="P661" s="262">
        <f t="shared" si="155"/>
        <v>0</v>
      </c>
      <c r="Q661" s="262">
        <f t="shared" si="155"/>
        <v>0</v>
      </c>
      <c r="R661" s="262">
        <f t="shared" si="155"/>
        <v>0</v>
      </c>
      <c r="S661" s="262">
        <f t="shared" si="155"/>
        <v>0</v>
      </c>
      <c r="T661" s="262">
        <f t="shared" si="155"/>
        <v>0</v>
      </c>
      <c r="U661" s="262">
        <f t="shared" si="155"/>
        <v>0</v>
      </c>
      <c r="V661" s="262">
        <f t="shared" si="155"/>
        <v>0</v>
      </c>
      <c r="W661" s="262">
        <f t="shared" si="155"/>
        <v>0</v>
      </c>
      <c r="X661" s="262">
        <f t="shared" si="155"/>
        <v>0</v>
      </c>
      <c r="Y661" s="262">
        <f t="shared" si="155"/>
        <v>0</v>
      </c>
      <c r="Z661" s="262">
        <f t="shared" si="155"/>
        <v>0</v>
      </c>
      <c r="AA661" s="262">
        <f t="shared" si="155"/>
        <v>0</v>
      </c>
      <c r="AB661" s="262">
        <f t="shared" si="155"/>
        <v>0</v>
      </c>
    </row>
    <row r="662" spans="2:28" outlineLevel="1">
      <c r="B662" s="556">
        <f t="shared" si="133"/>
        <v>24</v>
      </c>
      <c r="C662" s="212">
        <f t="shared" si="149"/>
        <v>0</v>
      </c>
      <c r="D662" s="260">
        <f t="shared" si="129"/>
        <v>0</v>
      </c>
      <c r="E662" s="261">
        <f t="shared" ref="E662:AB662" si="156">($L152*($D367-$U367)+$H152*$U367)*(1+HLOOKUP(E$628,$E$181:$N$182,2,FALSE))</f>
        <v>0</v>
      </c>
      <c r="F662" s="262">
        <f t="shared" si="156"/>
        <v>0</v>
      </c>
      <c r="G662" s="262">
        <f t="shared" si="156"/>
        <v>0</v>
      </c>
      <c r="H662" s="262">
        <f t="shared" si="156"/>
        <v>0</v>
      </c>
      <c r="I662" s="262">
        <f t="shared" si="156"/>
        <v>0</v>
      </c>
      <c r="J662" s="262">
        <f t="shared" si="156"/>
        <v>0</v>
      </c>
      <c r="K662" s="262">
        <f t="shared" si="156"/>
        <v>0</v>
      </c>
      <c r="L662" s="262">
        <f t="shared" si="156"/>
        <v>0</v>
      </c>
      <c r="M662" s="262">
        <f t="shared" si="156"/>
        <v>0</v>
      </c>
      <c r="N662" s="262">
        <f t="shared" si="156"/>
        <v>0</v>
      </c>
      <c r="O662" s="262">
        <f t="shared" si="156"/>
        <v>0</v>
      </c>
      <c r="P662" s="262">
        <f t="shared" si="156"/>
        <v>0</v>
      </c>
      <c r="Q662" s="262">
        <f t="shared" si="156"/>
        <v>0</v>
      </c>
      <c r="R662" s="262">
        <f t="shared" si="156"/>
        <v>0</v>
      </c>
      <c r="S662" s="262">
        <f t="shared" si="156"/>
        <v>0</v>
      </c>
      <c r="T662" s="262">
        <f t="shared" si="156"/>
        <v>0</v>
      </c>
      <c r="U662" s="262">
        <f t="shared" si="156"/>
        <v>0</v>
      </c>
      <c r="V662" s="262">
        <f t="shared" si="156"/>
        <v>0</v>
      </c>
      <c r="W662" s="262">
        <f t="shared" si="156"/>
        <v>0</v>
      </c>
      <c r="X662" s="262">
        <f t="shared" si="156"/>
        <v>0</v>
      </c>
      <c r="Y662" s="262">
        <f t="shared" si="156"/>
        <v>0</v>
      </c>
      <c r="Z662" s="262">
        <f t="shared" si="156"/>
        <v>0</v>
      </c>
      <c r="AA662" s="262">
        <f t="shared" si="156"/>
        <v>0</v>
      </c>
      <c r="AB662" s="262">
        <f t="shared" si="156"/>
        <v>0</v>
      </c>
    </row>
    <row r="663" spans="2:28" outlineLevel="1">
      <c r="B663" s="556">
        <f t="shared" si="133"/>
        <v>25</v>
      </c>
      <c r="C663" s="212">
        <f t="shared" si="149"/>
        <v>0</v>
      </c>
      <c r="D663" s="260">
        <f t="shared" si="129"/>
        <v>0</v>
      </c>
      <c r="E663" s="261">
        <f t="shared" ref="E663:AB663" si="157">($L153*($D368-$U368)+$H153*$U368)*(1+HLOOKUP(E$628,$E$181:$N$182,2,FALSE))</f>
        <v>0</v>
      </c>
      <c r="F663" s="262">
        <f t="shared" si="157"/>
        <v>0</v>
      </c>
      <c r="G663" s="262">
        <f t="shared" si="157"/>
        <v>0</v>
      </c>
      <c r="H663" s="262">
        <f t="shared" si="157"/>
        <v>0</v>
      </c>
      <c r="I663" s="262">
        <f t="shared" si="157"/>
        <v>0</v>
      </c>
      <c r="J663" s="262">
        <f t="shared" si="157"/>
        <v>0</v>
      </c>
      <c r="K663" s="262">
        <f t="shared" si="157"/>
        <v>0</v>
      </c>
      <c r="L663" s="262">
        <f t="shared" si="157"/>
        <v>0</v>
      </c>
      <c r="M663" s="262">
        <f t="shared" si="157"/>
        <v>0</v>
      </c>
      <c r="N663" s="262">
        <f t="shared" si="157"/>
        <v>0</v>
      </c>
      <c r="O663" s="262">
        <f t="shared" si="157"/>
        <v>0</v>
      </c>
      <c r="P663" s="262">
        <f t="shared" si="157"/>
        <v>0</v>
      </c>
      <c r="Q663" s="262">
        <f t="shared" si="157"/>
        <v>0</v>
      </c>
      <c r="R663" s="262">
        <f t="shared" si="157"/>
        <v>0</v>
      </c>
      <c r="S663" s="262">
        <f t="shared" si="157"/>
        <v>0</v>
      </c>
      <c r="T663" s="262">
        <f t="shared" si="157"/>
        <v>0</v>
      </c>
      <c r="U663" s="262">
        <f t="shared" si="157"/>
        <v>0</v>
      </c>
      <c r="V663" s="262">
        <f t="shared" si="157"/>
        <v>0</v>
      </c>
      <c r="W663" s="262">
        <f t="shared" si="157"/>
        <v>0</v>
      </c>
      <c r="X663" s="262">
        <f t="shared" si="157"/>
        <v>0</v>
      </c>
      <c r="Y663" s="262">
        <f t="shared" si="157"/>
        <v>0</v>
      </c>
      <c r="Z663" s="262">
        <f t="shared" si="157"/>
        <v>0</v>
      </c>
      <c r="AA663" s="262">
        <f t="shared" si="157"/>
        <v>0</v>
      </c>
      <c r="AB663" s="262">
        <f t="shared" si="157"/>
        <v>0</v>
      </c>
    </row>
    <row r="664" spans="2:28" outlineLevel="1">
      <c r="B664" s="556">
        <f t="shared" si="133"/>
        <v>26</v>
      </c>
      <c r="C664" s="212">
        <f t="shared" si="149"/>
        <v>0</v>
      </c>
      <c r="D664" s="260">
        <f t="shared" si="129"/>
        <v>0</v>
      </c>
      <c r="E664" s="261">
        <f t="shared" ref="E664:AB664" si="158">($L154*($D369-$U369)+$H154*$U369)*(1+HLOOKUP(E$628,$E$181:$N$182,2,FALSE))</f>
        <v>0</v>
      </c>
      <c r="F664" s="262">
        <f t="shared" si="158"/>
        <v>0</v>
      </c>
      <c r="G664" s="262">
        <f t="shared" si="158"/>
        <v>0</v>
      </c>
      <c r="H664" s="262">
        <f t="shared" si="158"/>
        <v>0</v>
      </c>
      <c r="I664" s="262">
        <f t="shared" si="158"/>
        <v>0</v>
      </c>
      <c r="J664" s="262">
        <f t="shared" si="158"/>
        <v>0</v>
      </c>
      <c r="K664" s="262">
        <f t="shared" si="158"/>
        <v>0</v>
      </c>
      <c r="L664" s="262">
        <f t="shared" si="158"/>
        <v>0</v>
      </c>
      <c r="M664" s="262">
        <f t="shared" si="158"/>
        <v>0</v>
      </c>
      <c r="N664" s="262">
        <f t="shared" si="158"/>
        <v>0</v>
      </c>
      <c r="O664" s="262">
        <f t="shared" si="158"/>
        <v>0</v>
      </c>
      <c r="P664" s="262">
        <f t="shared" si="158"/>
        <v>0</v>
      </c>
      <c r="Q664" s="262">
        <f t="shared" si="158"/>
        <v>0</v>
      </c>
      <c r="R664" s="262">
        <f t="shared" si="158"/>
        <v>0</v>
      </c>
      <c r="S664" s="262">
        <f t="shared" si="158"/>
        <v>0</v>
      </c>
      <c r="T664" s="262">
        <f t="shared" si="158"/>
        <v>0</v>
      </c>
      <c r="U664" s="262">
        <f t="shared" si="158"/>
        <v>0</v>
      </c>
      <c r="V664" s="262">
        <f t="shared" si="158"/>
        <v>0</v>
      </c>
      <c r="W664" s="262">
        <f t="shared" si="158"/>
        <v>0</v>
      </c>
      <c r="X664" s="262">
        <f t="shared" si="158"/>
        <v>0</v>
      </c>
      <c r="Y664" s="262">
        <f t="shared" si="158"/>
        <v>0</v>
      </c>
      <c r="Z664" s="262">
        <f t="shared" si="158"/>
        <v>0</v>
      </c>
      <c r="AA664" s="262">
        <f t="shared" si="158"/>
        <v>0</v>
      </c>
      <c r="AB664" s="262">
        <f t="shared" si="158"/>
        <v>0</v>
      </c>
    </row>
    <row r="665" spans="2:28" outlineLevel="1">
      <c r="B665" s="556">
        <f t="shared" si="133"/>
        <v>27</v>
      </c>
      <c r="C665" s="212">
        <f t="shared" si="149"/>
        <v>0</v>
      </c>
      <c r="D665" s="260">
        <f t="shared" si="129"/>
        <v>0</v>
      </c>
      <c r="E665" s="261">
        <f t="shared" ref="E665:AB665" si="159">($L155*($D370-$U370)+$H155*$U370)*(1+HLOOKUP(E$628,$E$181:$N$182,2,FALSE))</f>
        <v>0</v>
      </c>
      <c r="F665" s="262">
        <f t="shared" si="159"/>
        <v>0</v>
      </c>
      <c r="G665" s="262">
        <f t="shared" si="159"/>
        <v>0</v>
      </c>
      <c r="H665" s="262">
        <f t="shared" si="159"/>
        <v>0</v>
      </c>
      <c r="I665" s="262">
        <f t="shared" si="159"/>
        <v>0</v>
      </c>
      <c r="J665" s="262">
        <f t="shared" si="159"/>
        <v>0</v>
      </c>
      <c r="K665" s="262">
        <f t="shared" si="159"/>
        <v>0</v>
      </c>
      <c r="L665" s="262">
        <f t="shared" si="159"/>
        <v>0</v>
      </c>
      <c r="M665" s="262">
        <f t="shared" si="159"/>
        <v>0</v>
      </c>
      <c r="N665" s="262">
        <f t="shared" si="159"/>
        <v>0</v>
      </c>
      <c r="O665" s="262">
        <f t="shared" si="159"/>
        <v>0</v>
      </c>
      <c r="P665" s="262">
        <f t="shared" si="159"/>
        <v>0</v>
      </c>
      <c r="Q665" s="262">
        <f t="shared" si="159"/>
        <v>0</v>
      </c>
      <c r="R665" s="262">
        <f t="shared" si="159"/>
        <v>0</v>
      </c>
      <c r="S665" s="262">
        <f t="shared" si="159"/>
        <v>0</v>
      </c>
      <c r="T665" s="262">
        <f t="shared" si="159"/>
        <v>0</v>
      </c>
      <c r="U665" s="262">
        <f t="shared" si="159"/>
        <v>0</v>
      </c>
      <c r="V665" s="262">
        <f t="shared" si="159"/>
        <v>0</v>
      </c>
      <c r="W665" s="262">
        <f t="shared" si="159"/>
        <v>0</v>
      </c>
      <c r="X665" s="262">
        <f t="shared" si="159"/>
        <v>0</v>
      </c>
      <c r="Y665" s="262">
        <f t="shared" si="159"/>
        <v>0</v>
      </c>
      <c r="Z665" s="262">
        <f t="shared" si="159"/>
        <v>0</v>
      </c>
      <c r="AA665" s="262">
        <f t="shared" si="159"/>
        <v>0</v>
      </c>
      <c r="AB665" s="262">
        <f t="shared" si="159"/>
        <v>0</v>
      </c>
    </row>
    <row r="666" spans="2:28" outlineLevel="1">
      <c r="B666" s="556">
        <f t="shared" si="133"/>
        <v>28</v>
      </c>
      <c r="C666" s="212">
        <f t="shared" si="149"/>
        <v>0</v>
      </c>
      <c r="D666" s="260">
        <f t="shared" si="129"/>
        <v>0</v>
      </c>
      <c r="E666" s="261">
        <f t="shared" ref="E666:AB666" si="160">($L156*($D371-$U371)+$H156*$U371)*(1+HLOOKUP(E$628,$E$181:$N$182,2,FALSE))</f>
        <v>0</v>
      </c>
      <c r="F666" s="262">
        <f t="shared" si="160"/>
        <v>0</v>
      </c>
      <c r="G666" s="262">
        <f t="shared" si="160"/>
        <v>0</v>
      </c>
      <c r="H666" s="262">
        <f t="shared" si="160"/>
        <v>0</v>
      </c>
      <c r="I666" s="262">
        <f t="shared" si="160"/>
        <v>0</v>
      </c>
      <c r="J666" s="262">
        <f t="shared" si="160"/>
        <v>0</v>
      </c>
      <c r="K666" s="262">
        <f t="shared" si="160"/>
        <v>0</v>
      </c>
      <c r="L666" s="262">
        <f t="shared" si="160"/>
        <v>0</v>
      </c>
      <c r="M666" s="262">
        <f t="shared" si="160"/>
        <v>0</v>
      </c>
      <c r="N666" s="262">
        <f t="shared" si="160"/>
        <v>0</v>
      </c>
      <c r="O666" s="262">
        <f t="shared" si="160"/>
        <v>0</v>
      </c>
      <c r="P666" s="262">
        <f t="shared" si="160"/>
        <v>0</v>
      </c>
      <c r="Q666" s="262">
        <f t="shared" si="160"/>
        <v>0</v>
      </c>
      <c r="R666" s="262">
        <f t="shared" si="160"/>
        <v>0</v>
      </c>
      <c r="S666" s="262">
        <f t="shared" si="160"/>
        <v>0</v>
      </c>
      <c r="T666" s="262">
        <f t="shared" si="160"/>
        <v>0</v>
      </c>
      <c r="U666" s="262">
        <f t="shared" si="160"/>
        <v>0</v>
      </c>
      <c r="V666" s="262">
        <f t="shared" si="160"/>
        <v>0</v>
      </c>
      <c r="W666" s="262">
        <f t="shared" si="160"/>
        <v>0</v>
      </c>
      <c r="X666" s="262">
        <f t="shared" si="160"/>
        <v>0</v>
      </c>
      <c r="Y666" s="262">
        <f t="shared" si="160"/>
        <v>0</v>
      </c>
      <c r="Z666" s="262">
        <f t="shared" si="160"/>
        <v>0</v>
      </c>
      <c r="AA666" s="262">
        <f t="shared" si="160"/>
        <v>0</v>
      </c>
      <c r="AB666" s="262">
        <f t="shared" si="160"/>
        <v>0</v>
      </c>
    </row>
    <row r="667" spans="2:28" outlineLevel="1">
      <c r="B667" s="556">
        <f t="shared" si="133"/>
        <v>29</v>
      </c>
      <c r="C667" s="212">
        <f t="shared" si="149"/>
        <v>0</v>
      </c>
      <c r="D667" s="260">
        <f t="shared" si="129"/>
        <v>0</v>
      </c>
      <c r="E667" s="261">
        <f t="shared" ref="E667:AB667" si="161">($L157*($D372-$U372)+$H157*$U372)*(1+HLOOKUP(E$628,$E$181:$N$182,2,FALSE))</f>
        <v>0</v>
      </c>
      <c r="F667" s="262">
        <f t="shared" si="161"/>
        <v>0</v>
      </c>
      <c r="G667" s="262">
        <f t="shared" si="161"/>
        <v>0</v>
      </c>
      <c r="H667" s="262">
        <f t="shared" si="161"/>
        <v>0</v>
      </c>
      <c r="I667" s="262">
        <f t="shared" si="161"/>
        <v>0</v>
      </c>
      <c r="J667" s="262">
        <f t="shared" si="161"/>
        <v>0</v>
      </c>
      <c r="K667" s="262">
        <f t="shared" si="161"/>
        <v>0</v>
      </c>
      <c r="L667" s="262">
        <f t="shared" si="161"/>
        <v>0</v>
      </c>
      <c r="M667" s="262">
        <f t="shared" si="161"/>
        <v>0</v>
      </c>
      <c r="N667" s="262">
        <f t="shared" si="161"/>
        <v>0</v>
      </c>
      <c r="O667" s="262">
        <f t="shared" si="161"/>
        <v>0</v>
      </c>
      <c r="P667" s="262">
        <f t="shared" si="161"/>
        <v>0</v>
      </c>
      <c r="Q667" s="262">
        <f t="shared" si="161"/>
        <v>0</v>
      </c>
      <c r="R667" s="262">
        <f t="shared" si="161"/>
        <v>0</v>
      </c>
      <c r="S667" s="262">
        <f t="shared" si="161"/>
        <v>0</v>
      </c>
      <c r="T667" s="262">
        <f t="shared" si="161"/>
        <v>0</v>
      </c>
      <c r="U667" s="262">
        <f t="shared" si="161"/>
        <v>0</v>
      </c>
      <c r="V667" s="262">
        <f t="shared" si="161"/>
        <v>0</v>
      </c>
      <c r="W667" s="262">
        <f t="shared" si="161"/>
        <v>0</v>
      </c>
      <c r="X667" s="262">
        <f t="shared" si="161"/>
        <v>0</v>
      </c>
      <c r="Y667" s="262">
        <f t="shared" si="161"/>
        <v>0</v>
      </c>
      <c r="Z667" s="262">
        <f t="shared" si="161"/>
        <v>0</v>
      </c>
      <c r="AA667" s="262">
        <f t="shared" si="161"/>
        <v>0</v>
      </c>
      <c r="AB667" s="262">
        <f t="shared" si="161"/>
        <v>0</v>
      </c>
    </row>
    <row r="668" spans="2:28" outlineLevel="1">
      <c r="B668" s="556">
        <f t="shared" si="133"/>
        <v>30</v>
      </c>
      <c r="C668" s="215">
        <f t="shared" si="149"/>
        <v>0</v>
      </c>
      <c r="D668" s="558">
        <f t="shared" si="129"/>
        <v>0</v>
      </c>
      <c r="E668" s="264">
        <f t="shared" ref="E668:AB668" si="162">($L158*($D373-$U373)+$H158*$U373)*(1+HLOOKUP(E$628,$E$181:$N$182,2,FALSE))</f>
        <v>0</v>
      </c>
      <c r="F668" s="265">
        <f t="shared" si="162"/>
        <v>0</v>
      </c>
      <c r="G668" s="265">
        <f t="shared" si="162"/>
        <v>0</v>
      </c>
      <c r="H668" s="265">
        <f t="shared" si="162"/>
        <v>0</v>
      </c>
      <c r="I668" s="265">
        <f t="shared" si="162"/>
        <v>0</v>
      </c>
      <c r="J668" s="265">
        <f t="shared" si="162"/>
        <v>0</v>
      </c>
      <c r="K668" s="265">
        <f t="shared" si="162"/>
        <v>0</v>
      </c>
      <c r="L668" s="265">
        <f t="shared" si="162"/>
        <v>0</v>
      </c>
      <c r="M668" s="265">
        <f t="shared" si="162"/>
        <v>0</v>
      </c>
      <c r="N668" s="265">
        <f t="shared" si="162"/>
        <v>0</v>
      </c>
      <c r="O668" s="265">
        <f t="shared" si="162"/>
        <v>0</v>
      </c>
      <c r="P668" s="265">
        <f t="shared" si="162"/>
        <v>0</v>
      </c>
      <c r="Q668" s="265">
        <f t="shared" si="162"/>
        <v>0</v>
      </c>
      <c r="R668" s="265">
        <f t="shared" si="162"/>
        <v>0</v>
      </c>
      <c r="S668" s="265">
        <f t="shared" si="162"/>
        <v>0</v>
      </c>
      <c r="T668" s="265">
        <f t="shared" si="162"/>
        <v>0</v>
      </c>
      <c r="U668" s="265">
        <f t="shared" si="162"/>
        <v>0</v>
      </c>
      <c r="V668" s="265">
        <f t="shared" si="162"/>
        <v>0</v>
      </c>
      <c r="W668" s="265">
        <f t="shared" si="162"/>
        <v>0</v>
      </c>
      <c r="X668" s="265">
        <f t="shared" si="162"/>
        <v>0</v>
      </c>
      <c r="Y668" s="265">
        <f t="shared" si="162"/>
        <v>0</v>
      </c>
      <c r="Z668" s="265">
        <f t="shared" si="162"/>
        <v>0</v>
      </c>
      <c r="AA668" s="265">
        <f t="shared" si="162"/>
        <v>0</v>
      </c>
      <c r="AB668" s="265">
        <f t="shared" si="162"/>
        <v>0</v>
      </c>
    </row>
    <row r="669" spans="2:28" outlineLevel="1">
      <c r="C669" s="21" t="s">
        <v>260</v>
      </c>
      <c r="D669" s="260">
        <f>SUM(D639:D668)</f>
        <v>41236</v>
      </c>
      <c r="E669" s="261">
        <f t="shared" ref="E669:AB669" si="163">SUM(E639:E668)</f>
        <v>68900</v>
      </c>
      <c r="F669" s="266">
        <f t="shared" si="163"/>
        <v>68900</v>
      </c>
      <c r="G669" s="266">
        <f t="shared" si="163"/>
        <v>68900</v>
      </c>
      <c r="H669" s="266">
        <f t="shared" si="163"/>
        <v>68900</v>
      </c>
      <c r="I669" s="266">
        <f t="shared" si="163"/>
        <v>68900</v>
      </c>
      <c r="J669" s="266">
        <f t="shared" si="163"/>
        <v>68900</v>
      </c>
      <c r="K669" s="266">
        <f t="shared" si="163"/>
        <v>68900</v>
      </c>
      <c r="L669" s="266">
        <f t="shared" si="163"/>
        <v>68900</v>
      </c>
      <c r="M669" s="266">
        <f t="shared" si="163"/>
        <v>68900</v>
      </c>
      <c r="N669" s="266">
        <f t="shared" si="163"/>
        <v>68900</v>
      </c>
      <c r="O669" s="266">
        <f t="shared" si="163"/>
        <v>68900</v>
      </c>
      <c r="P669" s="266">
        <f t="shared" si="163"/>
        <v>68900</v>
      </c>
      <c r="Q669" s="266">
        <f t="shared" si="163"/>
        <v>71656</v>
      </c>
      <c r="R669" s="266">
        <f t="shared" si="163"/>
        <v>71656</v>
      </c>
      <c r="S669" s="266">
        <f t="shared" si="163"/>
        <v>71656</v>
      </c>
      <c r="T669" s="266">
        <f t="shared" si="163"/>
        <v>71656</v>
      </c>
      <c r="U669" s="266">
        <f t="shared" si="163"/>
        <v>71656</v>
      </c>
      <c r="V669" s="266">
        <f t="shared" si="163"/>
        <v>71656</v>
      </c>
      <c r="W669" s="266">
        <f t="shared" si="163"/>
        <v>71656</v>
      </c>
      <c r="X669" s="266">
        <f t="shared" si="163"/>
        <v>71656</v>
      </c>
      <c r="Y669" s="266">
        <f t="shared" si="163"/>
        <v>71656</v>
      </c>
      <c r="Z669" s="266">
        <f t="shared" si="163"/>
        <v>71656</v>
      </c>
      <c r="AA669" s="266">
        <f t="shared" si="163"/>
        <v>71656</v>
      </c>
      <c r="AB669" s="266">
        <f t="shared" si="163"/>
        <v>71656</v>
      </c>
    </row>
    <row r="670" spans="2:28" outlineLevel="1">
      <c r="C670" s="21"/>
      <c r="D670" s="258"/>
      <c r="E670" s="213"/>
      <c r="I670" s="4"/>
      <c r="J670" s="4"/>
      <c r="K670" s="4"/>
      <c r="L670" s="4"/>
      <c r="M670" s="4"/>
    </row>
    <row r="671" spans="2:28" outlineLevel="1">
      <c r="C671" s="21" t="s">
        <v>291</v>
      </c>
      <c r="D671" s="258"/>
      <c r="E671" s="213"/>
      <c r="I671" s="4"/>
      <c r="J671" s="4"/>
      <c r="K671" s="4"/>
      <c r="L671" s="4"/>
      <c r="M671" s="4"/>
    </row>
    <row r="672" spans="2:28" outlineLevel="1">
      <c r="B672" s="556">
        <f>B639</f>
        <v>1</v>
      </c>
      <c r="C672" s="212" t="str">
        <f>C639</f>
        <v>Studio</v>
      </c>
      <c r="D672" s="260">
        <f>D639</f>
        <v>0</v>
      </c>
      <c r="E672" s="261">
        <f t="shared" ref="E672:AB672" si="164">E563*$H129+E594*$M129+($C129-E563-E594)*$M129</f>
        <v>0</v>
      </c>
      <c r="F672" s="262">
        <f t="shared" si="164"/>
        <v>0</v>
      </c>
      <c r="G672" s="262">
        <f t="shared" si="164"/>
        <v>0</v>
      </c>
      <c r="H672" s="262">
        <f t="shared" si="164"/>
        <v>0</v>
      </c>
      <c r="I672" s="262">
        <f t="shared" si="164"/>
        <v>0</v>
      </c>
      <c r="J672" s="262">
        <f t="shared" si="164"/>
        <v>0</v>
      </c>
      <c r="K672" s="262">
        <f t="shared" si="164"/>
        <v>0</v>
      </c>
      <c r="L672" s="262">
        <f t="shared" si="164"/>
        <v>0</v>
      </c>
      <c r="M672" s="262">
        <f t="shared" si="164"/>
        <v>0</v>
      </c>
      <c r="N672" s="262">
        <f t="shared" si="164"/>
        <v>0</v>
      </c>
      <c r="O672" s="262">
        <f t="shared" si="164"/>
        <v>0</v>
      </c>
      <c r="P672" s="262">
        <f t="shared" si="164"/>
        <v>0</v>
      </c>
      <c r="Q672" s="262">
        <f t="shared" si="164"/>
        <v>0</v>
      </c>
      <c r="R672" s="262">
        <f t="shared" si="164"/>
        <v>0</v>
      </c>
      <c r="S672" s="262">
        <f t="shared" si="164"/>
        <v>0</v>
      </c>
      <c r="T672" s="262">
        <f t="shared" si="164"/>
        <v>0</v>
      </c>
      <c r="U672" s="262">
        <f t="shared" si="164"/>
        <v>0</v>
      </c>
      <c r="V672" s="262">
        <f t="shared" si="164"/>
        <v>0</v>
      </c>
      <c r="W672" s="262">
        <f t="shared" si="164"/>
        <v>0</v>
      </c>
      <c r="X672" s="262">
        <f t="shared" si="164"/>
        <v>0</v>
      </c>
      <c r="Y672" s="262">
        <f t="shared" si="164"/>
        <v>0</v>
      </c>
      <c r="Z672" s="262">
        <f t="shared" si="164"/>
        <v>0</v>
      </c>
      <c r="AA672" s="262">
        <f t="shared" si="164"/>
        <v>0</v>
      </c>
      <c r="AB672" s="262">
        <f t="shared" si="164"/>
        <v>0</v>
      </c>
    </row>
    <row r="673" spans="2:28" outlineLevel="1">
      <c r="B673" s="556">
        <f t="shared" ref="B673:D688" si="165">B640</f>
        <v>2</v>
      </c>
      <c r="C673" s="212" t="str">
        <f t="shared" si="165"/>
        <v xml:space="preserve">1 Bed / 1 Bath </v>
      </c>
      <c r="D673" s="260">
        <f>D640</f>
        <v>0</v>
      </c>
      <c r="E673" s="261">
        <f t="shared" ref="E673:AB673" si="166">E564*$H130+E595*$M130+($C130-E564-E595)*$M130</f>
        <v>0</v>
      </c>
      <c r="F673" s="262">
        <f t="shared" si="166"/>
        <v>0</v>
      </c>
      <c r="G673" s="262">
        <f t="shared" si="166"/>
        <v>0</v>
      </c>
      <c r="H673" s="262">
        <f t="shared" si="166"/>
        <v>0</v>
      </c>
      <c r="I673" s="262">
        <f t="shared" si="166"/>
        <v>0</v>
      </c>
      <c r="J673" s="262">
        <f t="shared" si="166"/>
        <v>0</v>
      </c>
      <c r="K673" s="262">
        <f t="shared" si="166"/>
        <v>0</v>
      </c>
      <c r="L673" s="262">
        <f t="shared" si="166"/>
        <v>0</v>
      </c>
      <c r="M673" s="262">
        <f t="shared" si="166"/>
        <v>0</v>
      </c>
      <c r="N673" s="262">
        <f t="shared" si="166"/>
        <v>0</v>
      </c>
      <c r="O673" s="262">
        <f t="shared" si="166"/>
        <v>0</v>
      </c>
      <c r="P673" s="262">
        <f t="shared" si="166"/>
        <v>0</v>
      </c>
      <c r="Q673" s="262">
        <f t="shared" si="166"/>
        <v>0</v>
      </c>
      <c r="R673" s="262">
        <f t="shared" si="166"/>
        <v>0</v>
      </c>
      <c r="S673" s="262">
        <f t="shared" si="166"/>
        <v>0</v>
      </c>
      <c r="T673" s="262">
        <f t="shared" si="166"/>
        <v>0</v>
      </c>
      <c r="U673" s="262">
        <f t="shared" si="166"/>
        <v>0</v>
      </c>
      <c r="V673" s="262">
        <f t="shared" si="166"/>
        <v>0</v>
      </c>
      <c r="W673" s="262">
        <f t="shared" si="166"/>
        <v>0</v>
      </c>
      <c r="X673" s="262">
        <f t="shared" si="166"/>
        <v>0</v>
      </c>
      <c r="Y673" s="262">
        <f t="shared" si="166"/>
        <v>0</v>
      </c>
      <c r="Z673" s="262">
        <f t="shared" si="166"/>
        <v>0</v>
      </c>
      <c r="AA673" s="262">
        <f t="shared" si="166"/>
        <v>0</v>
      </c>
      <c r="AB673" s="262">
        <f t="shared" si="166"/>
        <v>0</v>
      </c>
    </row>
    <row r="674" spans="2:28" outlineLevel="1">
      <c r="B674" s="556">
        <f t="shared" si="165"/>
        <v>3</v>
      </c>
      <c r="C674" s="212" t="str">
        <f t="shared" si="165"/>
        <v xml:space="preserve">1 Bed / 1 Bath </v>
      </c>
      <c r="D674" s="260">
        <f>D641</f>
        <v>0</v>
      </c>
      <c r="E674" s="261">
        <f t="shared" ref="E674:AB674" si="167">E565*$H131+E596*$M131+($C131-E565-E596)*$M131</f>
        <v>0</v>
      </c>
      <c r="F674" s="262">
        <f t="shared" si="167"/>
        <v>0</v>
      </c>
      <c r="G674" s="262">
        <f t="shared" si="167"/>
        <v>0</v>
      </c>
      <c r="H674" s="262">
        <f t="shared" si="167"/>
        <v>0</v>
      </c>
      <c r="I674" s="262">
        <f t="shared" si="167"/>
        <v>0</v>
      </c>
      <c r="J674" s="262">
        <f t="shared" si="167"/>
        <v>0</v>
      </c>
      <c r="K674" s="262">
        <f t="shared" si="167"/>
        <v>0</v>
      </c>
      <c r="L674" s="262">
        <f t="shared" si="167"/>
        <v>0</v>
      </c>
      <c r="M674" s="262">
        <f t="shared" si="167"/>
        <v>0</v>
      </c>
      <c r="N674" s="262">
        <f t="shared" si="167"/>
        <v>0</v>
      </c>
      <c r="O674" s="262">
        <f t="shared" si="167"/>
        <v>0</v>
      </c>
      <c r="P674" s="262">
        <f t="shared" si="167"/>
        <v>0</v>
      </c>
      <c r="Q674" s="262">
        <f t="shared" si="167"/>
        <v>0</v>
      </c>
      <c r="R674" s="262">
        <f t="shared" si="167"/>
        <v>0</v>
      </c>
      <c r="S674" s="262">
        <f t="shared" si="167"/>
        <v>0</v>
      </c>
      <c r="T674" s="262">
        <f t="shared" si="167"/>
        <v>0</v>
      </c>
      <c r="U674" s="262">
        <f t="shared" si="167"/>
        <v>0</v>
      </c>
      <c r="V674" s="262">
        <f t="shared" si="167"/>
        <v>0</v>
      </c>
      <c r="W674" s="262">
        <f t="shared" si="167"/>
        <v>0</v>
      </c>
      <c r="X674" s="262">
        <f t="shared" si="167"/>
        <v>0</v>
      </c>
      <c r="Y674" s="262">
        <f t="shared" si="167"/>
        <v>0</v>
      </c>
      <c r="Z674" s="262">
        <f t="shared" si="167"/>
        <v>0</v>
      </c>
      <c r="AA674" s="262">
        <f t="shared" si="167"/>
        <v>0</v>
      </c>
      <c r="AB674" s="262">
        <f t="shared" si="167"/>
        <v>0</v>
      </c>
    </row>
    <row r="675" spans="2:28" outlineLevel="1">
      <c r="B675" s="556">
        <f t="shared" si="165"/>
        <v>4</v>
      </c>
      <c r="C675" s="212" t="str">
        <f t="shared" si="165"/>
        <v xml:space="preserve">1 Bed / 1 Bath </v>
      </c>
      <c r="D675" s="260">
        <f>D642</f>
        <v>41236</v>
      </c>
      <c r="E675" s="261">
        <f t="shared" ref="E675:AB675" si="168">E566*$H132+E597*$M132+($C132-E566-E597)*$M132</f>
        <v>45492</v>
      </c>
      <c r="F675" s="262">
        <f t="shared" si="168"/>
        <v>48684</v>
      </c>
      <c r="G675" s="262">
        <f t="shared" si="168"/>
        <v>51876</v>
      </c>
      <c r="H675" s="262">
        <f t="shared" si="168"/>
        <v>55068</v>
      </c>
      <c r="I675" s="262">
        <f t="shared" si="168"/>
        <v>58260</v>
      </c>
      <c r="J675" s="262">
        <f t="shared" si="168"/>
        <v>61452</v>
      </c>
      <c r="K675" s="262">
        <f t="shared" si="168"/>
        <v>64644</v>
      </c>
      <c r="L675" s="262">
        <f t="shared" si="168"/>
        <v>67836</v>
      </c>
      <c r="M675" s="262">
        <f t="shared" si="168"/>
        <v>68900</v>
      </c>
      <c r="N675" s="262">
        <f t="shared" si="168"/>
        <v>68900</v>
      </c>
      <c r="O675" s="262">
        <f t="shared" si="168"/>
        <v>68900</v>
      </c>
      <c r="P675" s="262">
        <f t="shared" si="168"/>
        <v>68900</v>
      </c>
      <c r="Q675" s="262">
        <f t="shared" si="168"/>
        <v>68900</v>
      </c>
      <c r="R675" s="262">
        <f t="shared" si="168"/>
        <v>68900</v>
      </c>
      <c r="S675" s="262">
        <f t="shared" si="168"/>
        <v>68900</v>
      </c>
      <c r="T675" s="262">
        <f t="shared" si="168"/>
        <v>68900</v>
      </c>
      <c r="U675" s="262">
        <f t="shared" si="168"/>
        <v>68900</v>
      </c>
      <c r="V675" s="262">
        <f t="shared" si="168"/>
        <v>68900</v>
      </c>
      <c r="W675" s="262">
        <f t="shared" si="168"/>
        <v>68900</v>
      </c>
      <c r="X675" s="262">
        <f t="shared" si="168"/>
        <v>68900</v>
      </c>
      <c r="Y675" s="262">
        <f t="shared" si="168"/>
        <v>68900</v>
      </c>
      <c r="Z675" s="262">
        <f t="shared" si="168"/>
        <v>68900</v>
      </c>
      <c r="AA675" s="262">
        <f t="shared" si="168"/>
        <v>68900</v>
      </c>
      <c r="AB675" s="262">
        <f t="shared" si="168"/>
        <v>68900</v>
      </c>
    </row>
    <row r="676" spans="2:28" outlineLevel="1">
      <c r="B676" s="556">
        <f t="shared" si="165"/>
        <v>5</v>
      </c>
      <c r="C676" s="212" t="str">
        <f t="shared" si="165"/>
        <v xml:space="preserve">2 Bed / 1 Bath </v>
      </c>
      <c r="D676" s="260">
        <f t="shared" si="165"/>
        <v>0</v>
      </c>
      <c r="E676" s="261">
        <f t="shared" ref="E676:AB676" si="169">E567*$H133+E598*$M133+($C133-E567-E598)*$M133</f>
        <v>0</v>
      </c>
      <c r="F676" s="262">
        <f t="shared" si="169"/>
        <v>0</v>
      </c>
      <c r="G676" s="262">
        <f t="shared" si="169"/>
        <v>0</v>
      </c>
      <c r="H676" s="262">
        <f t="shared" si="169"/>
        <v>0</v>
      </c>
      <c r="I676" s="262">
        <f t="shared" si="169"/>
        <v>0</v>
      </c>
      <c r="J676" s="262">
        <f t="shared" si="169"/>
        <v>0</v>
      </c>
      <c r="K676" s="262">
        <f t="shared" si="169"/>
        <v>0</v>
      </c>
      <c r="L676" s="262">
        <f t="shared" si="169"/>
        <v>0</v>
      </c>
      <c r="M676" s="262">
        <f t="shared" si="169"/>
        <v>0</v>
      </c>
      <c r="N676" s="262">
        <f t="shared" si="169"/>
        <v>0</v>
      </c>
      <c r="O676" s="262">
        <f t="shared" si="169"/>
        <v>0</v>
      </c>
      <c r="P676" s="262">
        <f t="shared" si="169"/>
        <v>0</v>
      </c>
      <c r="Q676" s="262">
        <f t="shared" si="169"/>
        <v>0</v>
      </c>
      <c r="R676" s="262">
        <f t="shared" si="169"/>
        <v>0</v>
      </c>
      <c r="S676" s="262">
        <f t="shared" si="169"/>
        <v>0</v>
      </c>
      <c r="T676" s="262">
        <f t="shared" si="169"/>
        <v>0</v>
      </c>
      <c r="U676" s="262">
        <f t="shared" si="169"/>
        <v>0</v>
      </c>
      <c r="V676" s="262">
        <f t="shared" si="169"/>
        <v>0</v>
      </c>
      <c r="W676" s="262">
        <f t="shared" si="169"/>
        <v>0</v>
      </c>
      <c r="X676" s="262">
        <f t="shared" si="169"/>
        <v>0</v>
      </c>
      <c r="Y676" s="262">
        <f t="shared" si="169"/>
        <v>0</v>
      </c>
      <c r="Z676" s="262">
        <f t="shared" si="169"/>
        <v>0</v>
      </c>
      <c r="AA676" s="262">
        <f t="shared" si="169"/>
        <v>0</v>
      </c>
      <c r="AB676" s="262">
        <f t="shared" si="169"/>
        <v>0</v>
      </c>
    </row>
    <row r="677" spans="2:28" outlineLevel="1">
      <c r="B677" s="556">
        <f t="shared" si="165"/>
        <v>6</v>
      </c>
      <c r="C677" s="212" t="str">
        <f t="shared" si="165"/>
        <v xml:space="preserve">2 Bed / 1 Bath </v>
      </c>
      <c r="D677" s="260">
        <f t="shared" si="165"/>
        <v>0</v>
      </c>
      <c r="E677" s="261">
        <f t="shared" ref="E677:AB677" si="170">E568*$H134+E599*$M134+($C134-E568-E599)*$M134</f>
        <v>0</v>
      </c>
      <c r="F677" s="262">
        <f t="shared" si="170"/>
        <v>0</v>
      </c>
      <c r="G677" s="262">
        <f t="shared" si="170"/>
        <v>0</v>
      </c>
      <c r="H677" s="262">
        <f t="shared" si="170"/>
        <v>0</v>
      </c>
      <c r="I677" s="262">
        <f t="shared" si="170"/>
        <v>0</v>
      </c>
      <c r="J677" s="262">
        <f t="shared" si="170"/>
        <v>0</v>
      </c>
      <c r="K677" s="262">
        <f t="shared" si="170"/>
        <v>0</v>
      </c>
      <c r="L677" s="262">
        <f t="shared" si="170"/>
        <v>0</v>
      </c>
      <c r="M677" s="262">
        <f t="shared" si="170"/>
        <v>0</v>
      </c>
      <c r="N677" s="262">
        <f t="shared" si="170"/>
        <v>0</v>
      </c>
      <c r="O677" s="262">
        <f t="shared" si="170"/>
        <v>0</v>
      </c>
      <c r="P677" s="262">
        <f t="shared" si="170"/>
        <v>0</v>
      </c>
      <c r="Q677" s="262">
        <f t="shared" si="170"/>
        <v>0</v>
      </c>
      <c r="R677" s="262">
        <f t="shared" si="170"/>
        <v>0</v>
      </c>
      <c r="S677" s="262">
        <f t="shared" si="170"/>
        <v>0</v>
      </c>
      <c r="T677" s="262">
        <f t="shared" si="170"/>
        <v>0</v>
      </c>
      <c r="U677" s="262">
        <f t="shared" si="170"/>
        <v>0</v>
      </c>
      <c r="V677" s="262">
        <f t="shared" si="170"/>
        <v>0</v>
      </c>
      <c r="W677" s="262">
        <f t="shared" si="170"/>
        <v>0</v>
      </c>
      <c r="X677" s="262">
        <f t="shared" si="170"/>
        <v>0</v>
      </c>
      <c r="Y677" s="262">
        <f t="shared" si="170"/>
        <v>0</v>
      </c>
      <c r="Z677" s="262">
        <f t="shared" si="170"/>
        <v>0</v>
      </c>
      <c r="AA677" s="262">
        <f t="shared" si="170"/>
        <v>0</v>
      </c>
      <c r="AB677" s="262">
        <f t="shared" si="170"/>
        <v>0</v>
      </c>
    </row>
    <row r="678" spans="2:28" outlineLevel="1">
      <c r="B678" s="556">
        <f t="shared" si="165"/>
        <v>7</v>
      </c>
      <c r="C678" s="212" t="str">
        <f t="shared" si="165"/>
        <v xml:space="preserve">2 Bed / 1 Bath </v>
      </c>
      <c r="D678" s="260">
        <f t="shared" si="165"/>
        <v>0</v>
      </c>
      <c r="E678" s="261">
        <f t="shared" ref="E678:AB678" si="171">E569*$H135+E600*$M135+($C135-E569-E600)*$M135</f>
        <v>0</v>
      </c>
      <c r="F678" s="262">
        <f t="shared" si="171"/>
        <v>0</v>
      </c>
      <c r="G678" s="262">
        <f t="shared" si="171"/>
        <v>0</v>
      </c>
      <c r="H678" s="262">
        <f t="shared" si="171"/>
        <v>0</v>
      </c>
      <c r="I678" s="262">
        <f t="shared" si="171"/>
        <v>0</v>
      </c>
      <c r="J678" s="262">
        <f t="shared" si="171"/>
        <v>0</v>
      </c>
      <c r="K678" s="262">
        <f t="shared" si="171"/>
        <v>0</v>
      </c>
      <c r="L678" s="262">
        <f t="shared" si="171"/>
        <v>0</v>
      </c>
      <c r="M678" s="262">
        <f t="shared" si="171"/>
        <v>0</v>
      </c>
      <c r="N678" s="262">
        <f t="shared" si="171"/>
        <v>0</v>
      </c>
      <c r="O678" s="262">
        <f t="shared" si="171"/>
        <v>0</v>
      </c>
      <c r="P678" s="262">
        <f t="shared" si="171"/>
        <v>0</v>
      </c>
      <c r="Q678" s="262">
        <f t="shared" si="171"/>
        <v>0</v>
      </c>
      <c r="R678" s="262">
        <f t="shared" si="171"/>
        <v>0</v>
      </c>
      <c r="S678" s="262">
        <f t="shared" si="171"/>
        <v>0</v>
      </c>
      <c r="T678" s="262">
        <f t="shared" si="171"/>
        <v>0</v>
      </c>
      <c r="U678" s="262">
        <f t="shared" si="171"/>
        <v>0</v>
      </c>
      <c r="V678" s="262">
        <f t="shared" si="171"/>
        <v>0</v>
      </c>
      <c r="W678" s="262">
        <f t="shared" si="171"/>
        <v>0</v>
      </c>
      <c r="X678" s="262">
        <f t="shared" si="171"/>
        <v>0</v>
      </c>
      <c r="Y678" s="262">
        <f t="shared" si="171"/>
        <v>0</v>
      </c>
      <c r="Z678" s="262">
        <f t="shared" si="171"/>
        <v>0</v>
      </c>
      <c r="AA678" s="262">
        <f t="shared" si="171"/>
        <v>0</v>
      </c>
      <c r="AB678" s="262">
        <f t="shared" si="171"/>
        <v>0</v>
      </c>
    </row>
    <row r="679" spans="2:28" outlineLevel="1">
      <c r="B679" s="556">
        <f t="shared" si="165"/>
        <v>8</v>
      </c>
      <c r="C679" s="212" t="str">
        <f t="shared" si="165"/>
        <v xml:space="preserve">2 Bed / 2 Bath </v>
      </c>
      <c r="D679" s="260">
        <f t="shared" si="165"/>
        <v>0</v>
      </c>
      <c r="E679" s="261">
        <f t="shared" ref="E679:AB679" si="172">E570*$H136+E601*$M136+($C136-E570-E601)*$M136</f>
        <v>0</v>
      </c>
      <c r="F679" s="262">
        <f t="shared" si="172"/>
        <v>0</v>
      </c>
      <c r="G679" s="262">
        <f t="shared" si="172"/>
        <v>0</v>
      </c>
      <c r="H679" s="262">
        <f t="shared" si="172"/>
        <v>0</v>
      </c>
      <c r="I679" s="262">
        <f t="shared" si="172"/>
        <v>0</v>
      </c>
      <c r="J679" s="262">
        <f t="shared" si="172"/>
        <v>0</v>
      </c>
      <c r="K679" s="262">
        <f t="shared" si="172"/>
        <v>0</v>
      </c>
      <c r="L679" s="262">
        <f t="shared" si="172"/>
        <v>0</v>
      </c>
      <c r="M679" s="262">
        <f t="shared" si="172"/>
        <v>0</v>
      </c>
      <c r="N679" s="262">
        <f t="shared" si="172"/>
        <v>0</v>
      </c>
      <c r="O679" s="262">
        <f t="shared" si="172"/>
        <v>0</v>
      </c>
      <c r="P679" s="262">
        <f t="shared" si="172"/>
        <v>0</v>
      </c>
      <c r="Q679" s="262">
        <f t="shared" si="172"/>
        <v>0</v>
      </c>
      <c r="R679" s="262">
        <f t="shared" si="172"/>
        <v>0</v>
      </c>
      <c r="S679" s="262">
        <f t="shared" si="172"/>
        <v>0</v>
      </c>
      <c r="T679" s="262">
        <f t="shared" si="172"/>
        <v>0</v>
      </c>
      <c r="U679" s="262">
        <f t="shared" si="172"/>
        <v>0</v>
      </c>
      <c r="V679" s="262">
        <f t="shared" si="172"/>
        <v>0</v>
      </c>
      <c r="W679" s="262">
        <f t="shared" si="172"/>
        <v>0</v>
      </c>
      <c r="X679" s="262">
        <f t="shared" si="172"/>
        <v>0</v>
      </c>
      <c r="Y679" s="262">
        <f t="shared" si="172"/>
        <v>0</v>
      </c>
      <c r="Z679" s="262">
        <f t="shared" si="172"/>
        <v>0</v>
      </c>
      <c r="AA679" s="262">
        <f t="shared" si="172"/>
        <v>0</v>
      </c>
      <c r="AB679" s="262">
        <f t="shared" si="172"/>
        <v>0</v>
      </c>
    </row>
    <row r="680" spans="2:28" outlineLevel="1">
      <c r="B680" s="556">
        <f t="shared" si="165"/>
        <v>9</v>
      </c>
      <c r="C680" s="212" t="str">
        <f t="shared" si="165"/>
        <v>2 Bed / 1 Bath + Den</v>
      </c>
      <c r="D680" s="260">
        <f t="shared" si="165"/>
        <v>0</v>
      </c>
      <c r="E680" s="261">
        <f t="shared" ref="E680:AB680" si="173">E571*$H137+E602*$M137+($C137-E571-E602)*$M137</f>
        <v>0</v>
      </c>
      <c r="F680" s="262">
        <f t="shared" si="173"/>
        <v>0</v>
      </c>
      <c r="G680" s="262">
        <f t="shared" si="173"/>
        <v>0</v>
      </c>
      <c r="H680" s="262">
        <f t="shared" si="173"/>
        <v>0</v>
      </c>
      <c r="I680" s="262">
        <f t="shared" si="173"/>
        <v>0</v>
      </c>
      <c r="J680" s="262">
        <f t="shared" si="173"/>
        <v>0</v>
      </c>
      <c r="K680" s="262">
        <f t="shared" si="173"/>
        <v>0</v>
      </c>
      <c r="L680" s="262">
        <f t="shared" si="173"/>
        <v>0</v>
      </c>
      <c r="M680" s="262">
        <f t="shared" si="173"/>
        <v>0</v>
      </c>
      <c r="N680" s="262">
        <f t="shared" si="173"/>
        <v>0</v>
      </c>
      <c r="O680" s="262">
        <f t="shared" si="173"/>
        <v>0</v>
      </c>
      <c r="P680" s="262">
        <f t="shared" si="173"/>
        <v>0</v>
      </c>
      <c r="Q680" s="262">
        <f t="shared" si="173"/>
        <v>0</v>
      </c>
      <c r="R680" s="262">
        <f t="shared" si="173"/>
        <v>0</v>
      </c>
      <c r="S680" s="262">
        <f t="shared" si="173"/>
        <v>0</v>
      </c>
      <c r="T680" s="262">
        <f t="shared" si="173"/>
        <v>0</v>
      </c>
      <c r="U680" s="262">
        <f t="shared" si="173"/>
        <v>0</v>
      </c>
      <c r="V680" s="262">
        <f t="shared" si="173"/>
        <v>0</v>
      </c>
      <c r="W680" s="262">
        <f t="shared" si="173"/>
        <v>0</v>
      </c>
      <c r="X680" s="262">
        <f t="shared" si="173"/>
        <v>0</v>
      </c>
      <c r="Y680" s="262">
        <f t="shared" si="173"/>
        <v>0</v>
      </c>
      <c r="Z680" s="262">
        <f t="shared" si="173"/>
        <v>0</v>
      </c>
      <c r="AA680" s="262">
        <f t="shared" si="173"/>
        <v>0</v>
      </c>
      <c r="AB680" s="262">
        <f t="shared" si="173"/>
        <v>0</v>
      </c>
    </row>
    <row r="681" spans="2:28" outlineLevel="1">
      <c r="B681" s="556">
        <f t="shared" si="165"/>
        <v>10</v>
      </c>
      <c r="C681" s="212" t="str">
        <f t="shared" si="165"/>
        <v xml:space="preserve">2 Bed / 2 Bath </v>
      </c>
      <c r="D681" s="260">
        <f t="shared" si="165"/>
        <v>0</v>
      </c>
      <c r="E681" s="261">
        <f t="shared" ref="E681:AB681" si="174">E572*$H138+E603*$M138+($C138-E572-E603)*$M138</f>
        <v>0</v>
      </c>
      <c r="F681" s="262">
        <f t="shared" si="174"/>
        <v>0</v>
      </c>
      <c r="G681" s="262">
        <f t="shared" si="174"/>
        <v>0</v>
      </c>
      <c r="H681" s="262">
        <f t="shared" si="174"/>
        <v>0</v>
      </c>
      <c r="I681" s="262">
        <f t="shared" si="174"/>
        <v>0</v>
      </c>
      <c r="J681" s="262">
        <f t="shared" si="174"/>
        <v>0</v>
      </c>
      <c r="K681" s="262">
        <f t="shared" si="174"/>
        <v>0</v>
      </c>
      <c r="L681" s="262">
        <f t="shared" si="174"/>
        <v>0</v>
      </c>
      <c r="M681" s="262">
        <f t="shared" si="174"/>
        <v>0</v>
      </c>
      <c r="N681" s="262">
        <f t="shared" si="174"/>
        <v>0</v>
      </c>
      <c r="O681" s="262">
        <f t="shared" si="174"/>
        <v>0</v>
      </c>
      <c r="P681" s="262">
        <f t="shared" si="174"/>
        <v>0</v>
      </c>
      <c r="Q681" s="262">
        <f t="shared" si="174"/>
        <v>0</v>
      </c>
      <c r="R681" s="262">
        <f t="shared" si="174"/>
        <v>0</v>
      </c>
      <c r="S681" s="262">
        <f t="shared" si="174"/>
        <v>0</v>
      </c>
      <c r="T681" s="262">
        <f t="shared" si="174"/>
        <v>0</v>
      </c>
      <c r="U681" s="262">
        <f t="shared" si="174"/>
        <v>0</v>
      </c>
      <c r="V681" s="262">
        <f t="shared" si="174"/>
        <v>0</v>
      </c>
      <c r="W681" s="262">
        <f t="shared" si="174"/>
        <v>0</v>
      </c>
      <c r="X681" s="262">
        <f t="shared" si="174"/>
        <v>0</v>
      </c>
      <c r="Y681" s="262">
        <f t="shared" si="174"/>
        <v>0</v>
      </c>
      <c r="Z681" s="262">
        <f t="shared" si="174"/>
        <v>0</v>
      </c>
      <c r="AA681" s="262">
        <f t="shared" si="174"/>
        <v>0</v>
      </c>
      <c r="AB681" s="262">
        <f t="shared" si="174"/>
        <v>0</v>
      </c>
    </row>
    <row r="682" spans="2:28" outlineLevel="1">
      <c r="B682" s="556">
        <f t="shared" si="165"/>
        <v>11</v>
      </c>
      <c r="C682" s="212" t="str">
        <f t="shared" si="165"/>
        <v xml:space="preserve">2 Bed / 1.5 Bath </v>
      </c>
      <c r="D682" s="260">
        <f t="shared" si="165"/>
        <v>0</v>
      </c>
      <c r="E682" s="261">
        <f t="shared" ref="E682:S682" si="175">E573*$H139+E604*$M139+($C139-E573-E604)*$M139</f>
        <v>0</v>
      </c>
      <c r="F682" s="262">
        <f t="shared" si="175"/>
        <v>0</v>
      </c>
      <c r="G682" s="262">
        <f t="shared" si="175"/>
        <v>0</v>
      </c>
      <c r="H682" s="262">
        <f t="shared" si="175"/>
        <v>0</v>
      </c>
      <c r="I682" s="262">
        <f t="shared" si="175"/>
        <v>0</v>
      </c>
      <c r="J682" s="262">
        <f t="shared" si="175"/>
        <v>0</v>
      </c>
      <c r="K682" s="262">
        <f t="shared" si="175"/>
        <v>0</v>
      </c>
      <c r="L682" s="262">
        <f t="shared" si="175"/>
        <v>0</v>
      </c>
      <c r="M682" s="262">
        <f t="shared" si="175"/>
        <v>0</v>
      </c>
      <c r="N682" s="262">
        <f t="shared" si="175"/>
        <v>0</v>
      </c>
      <c r="O682" s="262">
        <f t="shared" si="175"/>
        <v>0</v>
      </c>
      <c r="P682" s="262">
        <f t="shared" si="175"/>
        <v>0</v>
      </c>
      <c r="Q682" s="262">
        <f t="shared" si="175"/>
        <v>0</v>
      </c>
      <c r="R682" s="262">
        <f t="shared" si="175"/>
        <v>0</v>
      </c>
      <c r="S682" s="262">
        <f t="shared" si="175"/>
        <v>0</v>
      </c>
      <c r="T682" s="262">
        <f t="shared" ref="T682:AB682" si="176">T573*$H139+T604*$M139+($C139-T573-T604)*$M139</f>
        <v>0</v>
      </c>
      <c r="U682" s="262">
        <f t="shared" si="176"/>
        <v>0</v>
      </c>
      <c r="V682" s="262">
        <f t="shared" si="176"/>
        <v>0</v>
      </c>
      <c r="W682" s="262">
        <f t="shared" si="176"/>
        <v>0</v>
      </c>
      <c r="X682" s="262">
        <f t="shared" si="176"/>
        <v>0</v>
      </c>
      <c r="Y682" s="262">
        <f t="shared" si="176"/>
        <v>0</v>
      </c>
      <c r="Z682" s="262">
        <f t="shared" si="176"/>
        <v>0</v>
      </c>
      <c r="AA682" s="262">
        <f t="shared" si="176"/>
        <v>0</v>
      </c>
      <c r="AB682" s="262">
        <f t="shared" si="176"/>
        <v>0</v>
      </c>
    </row>
    <row r="683" spans="2:28" outlineLevel="1">
      <c r="B683" s="556">
        <f t="shared" si="165"/>
        <v>12</v>
      </c>
      <c r="C683" s="212" t="str">
        <f t="shared" si="165"/>
        <v xml:space="preserve">3 Bed / 2 Bath </v>
      </c>
      <c r="D683" s="260">
        <f t="shared" si="165"/>
        <v>0</v>
      </c>
      <c r="E683" s="261">
        <f t="shared" ref="E683:S683" si="177">E574*$H140+E605*$M140+($C140-E574-E605)*$M140</f>
        <v>0</v>
      </c>
      <c r="F683" s="262">
        <f t="shared" si="177"/>
        <v>0</v>
      </c>
      <c r="G683" s="262">
        <f t="shared" si="177"/>
        <v>0</v>
      </c>
      <c r="H683" s="262">
        <f t="shared" si="177"/>
        <v>0</v>
      </c>
      <c r="I683" s="262">
        <f t="shared" si="177"/>
        <v>0</v>
      </c>
      <c r="J683" s="262">
        <f t="shared" si="177"/>
        <v>0</v>
      </c>
      <c r="K683" s="262">
        <f t="shared" si="177"/>
        <v>0</v>
      </c>
      <c r="L683" s="262">
        <f t="shared" si="177"/>
        <v>0</v>
      </c>
      <c r="M683" s="262">
        <f t="shared" si="177"/>
        <v>0</v>
      </c>
      <c r="N683" s="262">
        <f t="shared" si="177"/>
        <v>0</v>
      </c>
      <c r="O683" s="262">
        <f t="shared" si="177"/>
        <v>0</v>
      </c>
      <c r="P683" s="262">
        <f t="shared" si="177"/>
        <v>0</v>
      </c>
      <c r="Q683" s="262">
        <f t="shared" si="177"/>
        <v>0</v>
      </c>
      <c r="R683" s="262">
        <f t="shared" si="177"/>
        <v>0</v>
      </c>
      <c r="S683" s="262">
        <f t="shared" si="177"/>
        <v>0</v>
      </c>
      <c r="T683" s="262">
        <f t="shared" ref="T683:AB683" si="178">T574*$H140+T605*$M140+($C140-T574-T605)*$M140</f>
        <v>0</v>
      </c>
      <c r="U683" s="262">
        <f t="shared" si="178"/>
        <v>0</v>
      </c>
      <c r="V683" s="262">
        <f t="shared" si="178"/>
        <v>0</v>
      </c>
      <c r="W683" s="262">
        <f t="shared" si="178"/>
        <v>0</v>
      </c>
      <c r="X683" s="262">
        <f t="shared" si="178"/>
        <v>0</v>
      </c>
      <c r="Y683" s="262">
        <f t="shared" si="178"/>
        <v>0</v>
      </c>
      <c r="Z683" s="262">
        <f t="shared" si="178"/>
        <v>0</v>
      </c>
      <c r="AA683" s="262">
        <f t="shared" si="178"/>
        <v>0</v>
      </c>
      <c r="AB683" s="262">
        <f t="shared" si="178"/>
        <v>0</v>
      </c>
    </row>
    <row r="684" spans="2:28" outlineLevel="1">
      <c r="B684" s="556">
        <f t="shared" si="165"/>
        <v>13</v>
      </c>
      <c r="C684" s="212" t="str">
        <f t="shared" si="165"/>
        <v>3 Bed / 2 Bath House</v>
      </c>
      <c r="D684" s="260">
        <f t="shared" si="165"/>
        <v>0</v>
      </c>
      <c r="E684" s="261">
        <f t="shared" ref="E684:S684" si="179">E575*$H141+E606*$M141+($C141-E575-E606)*$M141</f>
        <v>0</v>
      </c>
      <c r="F684" s="262">
        <f t="shared" si="179"/>
        <v>0</v>
      </c>
      <c r="G684" s="262">
        <f t="shared" si="179"/>
        <v>0</v>
      </c>
      <c r="H684" s="262">
        <f t="shared" si="179"/>
        <v>0</v>
      </c>
      <c r="I684" s="262">
        <f t="shared" si="179"/>
        <v>0</v>
      </c>
      <c r="J684" s="262">
        <f t="shared" si="179"/>
        <v>0</v>
      </c>
      <c r="K684" s="262">
        <f t="shared" si="179"/>
        <v>0</v>
      </c>
      <c r="L684" s="262">
        <f t="shared" si="179"/>
        <v>0</v>
      </c>
      <c r="M684" s="262">
        <f t="shared" si="179"/>
        <v>0</v>
      </c>
      <c r="N684" s="262">
        <f t="shared" si="179"/>
        <v>0</v>
      </c>
      <c r="O684" s="262">
        <f t="shared" si="179"/>
        <v>0</v>
      </c>
      <c r="P684" s="262">
        <f t="shared" si="179"/>
        <v>0</v>
      </c>
      <c r="Q684" s="262">
        <f t="shared" si="179"/>
        <v>0</v>
      </c>
      <c r="R684" s="262">
        <f t="shared" si="179"/>
        <v>0</v>
      </c>
      <c r="S684" s="262">
        <f t="shared" si="179"/>
        <v>0</v>
      </c>
      <c r="T684" s="262">
        <f t="shared" ref="T684:AB684" si="180">T575*$H141+T606*$M141+($C141-T575-T606)*$M141</f>
        <v>0</v>
      </c>
      <c r="U684" s="262">
        <f t="shared" si="180"/>
        <v>0</v>
      </c>
      <c r="V684" s="262">
        <f t="shared" si="180"/>
        <v>0</v>
      </c>
      <c r="W684" s="262">
        <f t="shared" si="180"/>
        <v>0</v>
      </c>
      <c r="X684" s="262">
        <f t="shared" si="180"/>
        <v>0</v>
      </c>
      <c r="Y684" s="262">
        <f t="shared" si="180"/>
        <v>0</v>
      </c>
      <c r="Z684" s="262">
        <f t="shared" si="180"/>
        <v>0</v>
      </c>
      <c r="AA684" s="262">
        <f t="shared" si="180"/>
        <v>0</v>
      </c>
      <c r="AB684" s="262">
        <f t="shared" si="180"/>
        <v>0</v>
      </c>
    </row>
    <row r="685" spans="2:28" outlineLevel="1">
      <c r="B685" s="556">
        <f t="shared" si="165"/>
        <v>14</v>
      </c>
      <c r="C685" s="212" t="str">
        <f t="shared" si="165"/>
        <v xml:space="preserve">3 Bed / 2 Bath </v>
      </c>
      <c r="D685" s="260">
        <f t="shared" si="165"/>
        <v>0</v>
      </c>
      <c r="E685" s="261">
        <f t="shared" ref="E685:S685" si="181">E576*$H142+E607*$M142+($C142-E576-E607)*$M142</f>
        <v>0</v>
      </c>
      <c r="F685" s="262">
        <f t="shared" si="181"/>
        <v>0</v>
      </c>
      <c r="G685" s="262">
        <f t="shared" si="181"/>
        <v>0</v>
      </c>
      <c r="H685" s="262">
        <f t="shared" si="181"/>
        <v>0</v>
      </c>
      <c r="I685" s="262">
        <f t="shared" si="181"/>
        <v>0</v>
      </c>
      <c r="J685" s="262">
        <f t="shared" si="181"/>
        <v>0</v>
      </c>
      <c r="K685" s="262">
        <f t="shared" si="181"/>
        <v>0</v>
      </c>
      <c r="L685" s="262">
        <f t="shared" si="181"/>
        <v>0</v>
      </c>
      <c r="M685" s="262">
        <f t="shared" si="181"/>
        <v>0</v>
      </c>
      <c r="N685" s="262">
        <f t="shared" si="181"/>
        <v>0</v>
      </c>
      <c r="O685" s="262">
        <f t="shared" si="181"/>
        <v>0</v>
      </c>
      <c r="P685" s="262">
        <f t="shared" si="181"/>
        <v>0</v>
      </c>
      <c r="Q685" s="262">
        <f t="shared" si="181"/>
        <v>0</v>
      </c>
      <c r="R685" s="262">
        <f t="shared" si="181"/>
        <v>0</v>
      </c>
      <c r="S685" s="262">
        <f t="shared" si="181"/>
        <v>0</v>
      </c>
      <c r="T685" s="262">
        <f t="shared" ref="T685:AB685" si="182">T576*$H142+T607*$M142+($C142-T576-T607)*$M142</f>
        <v>0</v>
      </c>
      <c r="U685" s="262">
        <f t="shared" si="182"/>
        <v>0</v>
      </c>
      <c r="V685" s="262">
        <f t="shared" si="182"/>
        <v>0</v>
      </c>
      <c r="W685" s="262">
        <f t="shared" si="182"/>
        <v>0</v>
      </c>
      <c r="X685" s="262">
        <f t="shared" si="182"/>
        <v>0</v>
      </c>
      <c r="Y685" s="262">
        <f t="shared" si="182"/>
        <v>0</v>
      </c>
      <c r="Z685" s="262">
        <f t="shared" si="182"/>
        <v>0</v>
      </c>
      <c r="AA685" s="262">
        <f t="shared" si="182"/>
        <v>0</v>
      </c>
      <c r="AB685" s="262">
        <f t="shared" si="182"/>
        <v>0</v>
      </c>
    </row>
    <row r="686" spans="2:28" outlineLevel="1">
      <c r="B686" s="556">
        <f t="shared" si="165"/>
        <v>15</v>
      </c>
      <c r="C686" s="212" t="str">
        <f t="shared" si="165"/>
        <v xml:space="preserve">1 Bed / 1 Bath </v>
      </c>
      <c r="D686" s="260">
        <f t="shared" si="165"/>
        <v>0</v>
      </c>
      <c r="E686" s="261">
        <f t="shared" ref="E686:S686" si="183">E577*$H143+E608*$M143+($C143-E577-E608)*$M143</f>
        <v>0</v>
      </c>
      <c r="F686" s="262">
        <f t="shared" si="183"/>
        <v>0</v>
      </c>
      <c r="G686" s="262">
        <f t="shared" si="183"/>
        <v>0</v>
      </c>
      <c r="H686" s="262">
        <f t="shared" si="183"/>
        <v>0</v>
      </c>
      <c r="I686" s="262">
        <f t="shared" si="183"/>
        <v>0</v>
      </c>
      <c r="J686" s="262">
        <f t="shared" si="183"/>
        <v>0</v>
      </c>
      <c r="K686" s="262">
        <f t="shared" si="183"/>
        <v>0</v>
      </c>
      <c r="L686" s="262">
        <f t="shared" si="183"/>
        <v>0</v>
      </c>
      <c r="M686" s="262">
        <f t="shared" si="183"/>
        <v>0</v>
      </c>
      <c r="N686" s="262">
        <f t="shared" si="183"/>
        <v>0</v>
      </c>
      <c r="O686" s="262">
        <f t="shared" si="183"/>
        <v>0</v>
      </c>
      <c r="P686" s="262">
        <f t="shared" si="183"/>
        <v>0</v>
      </c>
      <c r="Q686" s="262">
        <f t="shared" si="183"/>
        <v>0</v>
      </c>
      <c r="R686" s="262">
        <f t="shared" si="183"/>
        <v>0</v>
      </c>
      <c r="S686" s="262">
        <f t="shared" si="183"/>
        <v>0</v>
      </c>
      <c r="T686" s="262">
        <f t="shared" ref="T686:AB686" si="184">T577*$H143+T608*$M143+($C143-T577-T608)*$M143</f>
        <v>0</v>
      </c>
      <c r="U686" s="262">
        <f t="shared" si="184"/>
        <v>0</v>
      </c>
      <c r="V686" s="262">
        <f t="shared" si="184"/>
        <v>0</v>
      </c>
      <c r="W686" s="262">
        <f t="shared" si="184"/>
        <v>0</v>
      </c>
      <c r="X686" s="262">
        <f t="shared" si="184"/>
        <v>0</v>
      </c>
      <c r="Y686" s="262">
        <f t="shared" si="184"/>
        <v>0</v>
      </c>
      <c r="Z686" s="262">
        <f t="shared" si="184"/>
        <v>0</v>
      </c>
      <c r="AA686" s="262">
        <f t="shared" si="184"/>
        <v>0</v>
      </c>
      <c r="AB686" s="262">
        <f t="shared" si="184"/>
        <v>0</v>
      </c>
    </row>
    <row r="687" spans="2:28" outlineLevel="1">
      <c r="B687" s="556">
        <f t="shared" si="165"/>
        <v>16</v>
      </c>
      <c r="C687" s="212" t="str">
        <f t="shared" si="165"/>
        <v xml:space="preserve">2 Bed / 2 Bath </v>
      </c>
      <c r="D687" s="260">
        <f t="shared" si="165"/>
        <v>0</v>
      </c>
      <c r="E687" s="261">
        <f t="shared" ref="E687:S687" si="185">E578*$H144+E609*$M144+($C144-E578-E609)*$M144</f>
        <v>0</v>
      </c>
      <c r="F687" s="262">
        <f t="shared" si="185"/>
        <v>0</v>
      </c>
      <c r="G687" s="262">
        <f t="shared" si="185"/>
        <v>0</v>
      </c>
      <c r="H687" s="262">
        <f t="shared" si="185"/>
        <v>0</v>
      </c>
      <c r="I687" s="262">
        <f t="shared" si="185"/>
        <v>0</v>
      </c>
      <c r="J687" s="262">
        <f t="shared" si="185"/>
        <v>0</v>
      </c>
      <c r="K687" s="262">
        <f t="shared" si="185"/>
        <v>0</v>
      </c>
      <c r="L687" s="262">
        <f t="shared" si="185"/>
        <v>0</v>
      </c>
      <c r="M687" s="262">
        <f t="shared" si="185"/>
        <v>0</v>
      </c>
      <c r="N687" s="262">
        <f t="shared" si="185"/>
        <v>0</v>
      </c>
      <c r="O687" s="262">
        <f t="shared" si="185"/>
        <v>0</v>
      </c>
      <c r="P687" s="262">
        <f t="shared" si="185"/>
        <v>0</v>
      </c>
      <c r="Q687" s="262">
        <f t="shared" si="185"/>
        <v>0</v>
      </c>
      <c r="R687" s="262">
        <f t="shared" si="185"/>
        <v>0</v>
      </c>
      <c r="S687" s="262">
        <f t="shared" si="185"/>
        <v>0</v>
      </c>
      <c r="T687" s="262">
        <f t="shared" ref="T687:AB687" si="186">T578*$H144+T609*$M144+($C144-T578-T609)*$M144</f>
        <v>0</v>
      </c>
      <c r="U687" s="262">
        <f t="shared" si="186"/>
        <v>0</v>
      </c>
      <c r="V687" s="262">
        <f t="shared" si="186"/>
        <v>0</v>
      </c>
      <c r="W687" s="262">
        <f t="shared" si="186"/>
        <v>0</v>
      </c>
      <c r="X687" s="262">
        <f t="shared" si="186"/>
        <v>0</v>
      </c>
      <c r="Y687" s="262">
        <f t="shared" si="186"/>
        <v>0</v>
      </c>
      <c r="Z687" s="262">
        <f t="shared" si="186"/>
        <v>0</v>
      </c>
      <c r="AA687" s="262">
        <f t="shared" si="186"/>
        <v>0</v>
      </c>
      <c r="AB687" s="262">
        <f t="shared" si="186"/>
        <v>0</v>
      </c>
    </row>
    <row r="688" spans="2:28" outlineLevel="1">
      <c r="B688" s="556">
        <f t="shared" si="165"/>
        <v>17</v>
      </c>
      <c r="C688" s="212" t="str">
        <f t="shared" si="165"/>
        <v xml:space="preserve">4 Bed / 2 Bath Penthouse </v>
      </c>
      <c r="D688" s="260">
        <f t="shared" si="165"/>
        <v>0</v>
      </c>
      <c r="E688" s="261">
        <f t="shared" ref="E688:S688" si="187">E579*$H145+E610*$M145+($C145-E579-E610)*$M145</f>
        <v>0</v>
      </c>
      <c r="F688" s="262">
        <f t="shared" si="187"/>
        <v>0</v>
      </c>
      <c r="G688" s="262">
        <f t="shared" si="187"/>
        <v>0</v>
      </c>
      <c r="H688" s="262">
        <f t="shared" si="187"/>
        <v>0</v>
      </c>
      <c r="I688" s="262">
        <f t="shared" si="187"/>
        <v>0</v>
      </c>
      <c r="J688" s="262">
        <f t="shared" si="187"/>
        <v>0</v>
      </c>
      <c r="K688" s="262">
        <f t="shared" si="187"/>
        <v>0</v>
      </c>
      <c r="L688" s="262">
        <f t="shared" si="187"/>
        <v>0</v>
      </c>
      <c r="M688" s="262">
        <f t="shared" si="187"/>
        <v>0</v>
      </c>
      <c r="N688" s="262">
        <f t="shared" si="187"/>
        <v>0</v>
      </c>
      <c r="O688" s="262">
        <f t="shared" si="187"/>
        <v>0</v>
      </c>
      <c r="P688" s="262">
        <f t="shared" si="187"/>
        <v>0</v>
      </c>
      <c r="Q688" s="262">
        <f t="shared" si="187"/>
        <v>0</v>
      </c>
      <c r="R688" s="262">
        <f t="shared" si="187"/>
        <v>0</v>
      </c>
      <c r="S688" s="262">
        <f t="shared" si="187"/>
        <v>0</v>
      </c>
      <c r="T688" s="262">
        <f t="shared" ref="T688:AB688" si="188">T579*$H145+T610*$M145+($C145-T579-T610)*$M145</f>
        <v>0</v>
      </c>
      <c r="U688" s="262">
        <f t="shared" si="188"/>
        <v>0</v>
      </c>
      <c r="V688" s="262">
        <f t="shared" si="188"/>
        <v>0</v>
      </c>
      <c r="W688" s="262">
        <f t="shared" si="188"/>
        <v>0</v>
      </c>
      <c r="X688" s="262">
        <f t="shared" si="188"/>
        <v>0</v>
      </c>
      <c r="Y688" s="262">
        <f t="shared" si="188"/>
        <v>0</v>
      </c>
      <c r="Z688" s="262">
        <f t="shared" si="188"/>
        <v>0</v>
      </c>
      <c r="AA688" s="262">
        <f t="shared" si="188"/>
        <v>0</v>
      </c>
      <c r="AB688" s="262">
        <f t="shared" si="188"/>
        <v>0</v>
      </c>
    </row>
    <row r="689" spans="2:28" outlineLevel="1">
      <c r="B689" s="556">
        <f t="shared" ref="B689:D701" si="189">B656</f>
        <v>18</v>
      </c>
      <c r="C689" s="212" t="str">
        <f t="shared" si="189"/>
        <v xml:space="preserve">2 Bed / 2 Bath </v>
      </c>
      <c r="D689" s="260">
        <f t="shared" si="189"/>
        <v>0</v>
      </c>
      <c r="E689" s="261">
        <f t="shared" ref="E689:S689" si="190">E580*$H146+E611*$M146+($C146-E580-E611)*$M146</f>
        <v>0</v>
      </c>
      <c r="F689" s="262">
        <f t="shared" si="190"/>
        <v>0</v>
      </c>
      <c r="G689" s="262">
        <f t="shared" si="190"/>
        <v>0</v>
      </c>
      <c r="H689" s="262">
        <f t="shared" si="190"/>
        <v>0</v>
      </c>
      <c r="I689" s="262">
        <f t="shared" si="190"/>
        <v>0</v>
      </c>
      <c r="J689" s="262">
        <f t="shared" si="190"/>
        <v>0</v>
      </c>
      <c r="K689" s="262">
        <f t="shared" si="190"/>
        <v>0</v>
      </c>
      <c r="L689" s="262">
        <f t="shared" si="190"/>
        <v>0</v>
      </c>
      <c r="M689" s="262">
        <f t="shared" si="190"/>
        <v>0</v>
      </c>
      <c r="N689" s="262">
        <f t="shared" si="190"/>
        <v>0</v>
      </c>
      <c r="O689" s="262">
        <f t="shared" si="190"/>
        <v>0</v>
      </c>
      <c r="P689" s="262">
        <f t="shared" si="190"/>
        <v>0</v>
      </c>
      <c r="Q689" s="262">
        <f t="shared" si="190"/>
        <v>0</v>
      </c>
      <c r="R689" s="262">
        <f t="shared" si="190"/>
        <v>0</v>
      </c>
      <c r="S689" s="262">
        <f t="shared" si="190"/>
        <v>0</v>
      </c>
      <c r="T689" s="262">
        <f t="shared" ref="T689:AB689" si="191">T580*$H146+T611*$M146+($C146-T580-T611)*$M146</f>
        <v>0</v>
      </c>
      <c r="U689" s="262">
        <f t="shared" si="191"/>
        <v>0</v>
      </c>
      <c r="V689" s="262">
        <f t="shared" si="191"/>
        <v>0</v>
      </c>
      <c r="W689" s="262">
        <f t="shared" si="191"/>
        <v>0</v>
      </c>
      <c r="X689" s="262">
        <f t="shared" si="191"/>
        <v>0</v>
      </c>
      <c r="Y689" s="262">
        <f t="shared" si="191"/>
        <v>0</v>
      </c>
      <c r="Z689" s="262">
        <f t="shared" si="191"/>
        <v>0</v>
      </c>
      <c r="AA689" s="262">
        <f t="shared" si="191"/>
        <v>0</v>
      </c>
      <c r="AB689" s="262">
        <f t="shared" si="191"/>
        <v>0</v>
      </c>
    </row>
    <row r="690" spans="2:28" outlineLevel="1">
      <c r="B690" s="556">
        <f t="shared" si="189"/>
        <v>19</v>
      </c>
      <c r="C690" s="212">
        <f t="shared" si="189"/>
        <v>0</v>
      </c>
      <c r="D690" s="260">
        <f t="shared" si="189"/>
        <v>0</v>
      </c>
      <c r="E690" s="261">
        <f t="shared" ref="E690:S690" si="192">E581*$H147+E612*$M147+($C147-E581-E612)*$M147</f>
        <v>0</v>
      </c>
      <c r="F690" s="262">
        <f t="shared" si="192"/>
        <v>0</v>
      </c>
      <c r="G690" s="262">
        <f t="shared" si="192"/>
        <v>0</v>
      </c>
      <c r="H690" s="262">
        <f t="shared" si="192"/>
        <v>0</v>
      </c>
      <c r="I690" s="262">
        <f t="shared" si="192"/>
        <v>0</v>
      </c>
      <c r="J690" s="262">
        <f t="shared" si="192"/>
        <v>0</v>
      </c>
      <c r="K690" s="262">
        <f t="shared" si="192"/>
        <v>0</v>
      </c>
      <c r="L690" s="262">
        <f t="shared" si="192"/>
        <v>0</v>
      </c>
      <c r="M690" s="262">
        <f t="shared" si="192"/>
        <v>0</v>
      </c>
      <c r="N690" s="262">
        <f t="shared" si="192"/>
        <v>0</v>
      </c>
      <c r="O690" s="262">
        <f t="shared" si="192"/>
        <v>0</v>
      </c>
      <c r="P690" s="262">
        <f t="shared" si="192"/>
        <v>0</v>
      </c>
      <c r="Q690" s="262">
        <f t="shared" si="192"/>
        <v>0</v>
      </c>
      <c r="R690" s="262">
        <f t="shared" si="192"/>
        <v>0</v>
      </c>
      <c r="S690" s="262">
        <f t="shared" si="192"/>
        <v>0</v>
      </c>
      <c r="T690" s="262">
        <f t="shared" ref="T690:AB690" si="193">T581*$H147+T612*$M147+($C147-T581-T612)*$M147</f>
        <v>0</v>
      </c>
      <c r="U690" s="262">
        <f t="shared" si="193"/>
        <v>0</v>
      </c>
      <c r="V690" s="262">
        <f t="shared" si="193"/>
        <v>0</v>
      </c>
      <c r="W690" s="262">
        <f t="shared" si="193"/>
        <v>0</v>
      </c>
      <c r="X690" s="262">
        <f t="shared" si="193"/>
        <v>0</v>
      </c>
      <c r="Y690" s="262">
        <f t="shared" si="193"/>
        <v>0</v>
      </c>
      <c r="Z690" s="262">
        <f t="shared" si="193"/>
        <v>0</v>
      </c>
      <c r="AA690" s="262">
        <f t="shared" si="193"/>
        <v>0</v>
      </c>
      <c r="AB690" s="262">
        <f t="shared" si="193"/>
        <v>0</v>
      </c>
    </row>
    <row r="691" spans="2:28" outlineLevel="1">
      <c r="B691" s="556">
        <f t="shared" si="189"/>
        <v>20</v>
      </c>
      <c r="C691" s="212">
        <f t="shared" si="189"/>
        <v>0</v>
      </c>
      <c r="D691" s="260">
        <f t="shared" si="189"/>
        <v>0</v>
      </c>
      <c r="E691" s="261">
        <f t="shared" ref="E691:S691" si="194">E582*$H148+E613*$M148+($C148-E582-E613)*$M148</f>
        <v>0</v>
      </c>
      <c r="F691" s="262">
        <f t="shared" si="194"/>
        <v>0</v>
      </c>
      <c r="G691" s="262">
        <f t="shared" si="194"/>
        <v>0</v>
      </c>
      <c r="H691" s="262">
        <f t="shared" si="194"/>
        <v>0</v>
      </c>
      <c r="I691" s="262">
        <f t="shared" si="194"/>
        <v>0</v>
      </c>
      <c r="J691" s="262">
        <f t="shared" si="194"/>
        <v>0</v>
      </c>
      <c r="K691" s="262">
        <f t="shared" si="194"/>
        <v>0</v>
      </c>
      <c r="L691" s="262">
        <f t="shared" si="194"/>
        <v>0</v>
      </c>
      <c r="M691" s="262">
        <f t="shared" si="194"/>
        <v>0</v>
      </c>
      <c r="N691" s="262">
        <f t="shared" si="194"/>
        <v>0</v>
      </c>
      <c r="O691" s="262">
        <f t="shared" si="194"/>
        <v>0</v>
      </c>
      <c r="P691" s="262">
        <f t="shared" si="194"/>
        <v>0</v>
      </c>
      <c r="Q691" s="262">
        <f t="shared" si="194"/>
        <v>0</v>
      </c>
      <c r="R691" s="262">
        <f t="shared" si="194"/>
        <v>0</v>
      </c>
      <c r="S691" s="262">
        <f t="shared" si="194"/>
        <v>0</v>
      </c>
      <c r="T691" s="262">
        <f t="shared" ref="T691:AB691" si="195">T582*$H148+T613*$M148+($C148-T582-T613)*$M148</f>
        <v>0</v>
      </c>
      <c r="U691" s="262">
        <f t="shared" si="195"/>
        <v>0</v>
      </c>
      <c r="V691" s="262">
        <f t="shared" si="195"/>
        <v>0</v>
      </c>
      <c r="W691" s="262">
        <f t="shared" si="195"/>
        <v>0</v>
      </c>
      <c r="X691" s="262">
        <f t="shared" si="195"/>
        <v>0</v>
      </c>
      <c r="Y691" s="262">
        <f t="shared" si="195"/>
        <v>0</v>
      </c>
      <c r="Z691" s="262">
        <f t="shared" si="195"/>
        <v>0</v>
      </c>
      <c r="AA691" s="262">
        <f t="shared" si="195"/>
        <v>0</v>
      </c>
      <c r="AB691" s="262">
        <f t="shared" si="195"/>
        <v>0</v>
      </c>
    </row>
    <row r="692" spans="2:28" outlineLevel="1">
      <c r="B692" s="556">
        <f t="shared" si="189"/>
        <v>21</v>
      </c>
      <c r="C692" s="212">
        <f t="shared" si="189"/>
        <v>0</v>
      </c>
      <c r="D692" s="260">
        <f t="shared" si="189"/>
        <v>0</v>
      </c>
      <c r="E692" s="261">
        <f t="shared" ref="E692:S692" si="196">E583*$H149+E614*$M149+($C149-E583-E614)*$M149</f>
        <v>0</v>
      </c>
      <c r="F692" s="262">
        <f t="shared" si="196"/>
        <v>0</v>
      </c>
      <c r="G692" s="262">
        <f t="shared" si="196"/>
        <v>0</v>
      </c>
      <c r="H692" s="262">
        <f t="shared" si="196"/>
        <v>0</v>
      </c>
      <c r="I692" s="262">
        <f t="shared" si="196"/>
        <v>0</v>
      </c>
      <c r="J692" s="262">
        <f t="shared" si="196"/>
        <v>0</v>
      </c>
      <c r="K692" s="262">
        <f t="shared" si="196"/>
        <v>0</v>
      </c>
      <c r="L692" s="262">
        <f t="shared" si="196"/>
        <v>0</v>
      </c>
      <c r="M692" s="262">
        <f t="shared" si="196"/>
        <v>0</v>
      </c>
      <c r="N692" s="262">
        <f t="shared" si="196"/>
        <v>0</v>
      </c>
      <c r="O692" s="262">
        <f t="shared" si="196"/>
        <v>0</v>
      </c>
      <c r="P692" s="262">
        <f t="shared" si="196"/>
        <v>0</v>
      </c>
      <c r="Q692" s="262">
        <f t="shared" si="196"/>
        <v>0</v>
      </c>
      <c r="R692" s="262">
        <f t="shared" si="196"/>
        <v>0</v>
      </c>
      <c r="S692" s="262">
        <f t="shared" si="196"/>
        <v>0</v>
      </c>
      <c r="T692" s="262">
        <f t="shared" ref="T692:AB692" si="197">T583*$H149+T614*$M149+($C149-T583-T614)*$M149</f>
        <v>0</v>
      </c>
      <c r="U692" s="262">
        <f t="shared" si="197"/>
        <v>0</v>
      </c>
      <c r="V692" s="262">
        <f t="shared" si="197"/>
        <v>0</v>
      </c>
      <c r="W692" s="262">
        <f t="shared" si="197"/>
        <v>0</v>
      </c>
      <c r="X692" s="262">
        <f t="shared" si="197"/>
        <v>0</v>
      </c>
      <c r="Y692" s="262">
        <f t="shared" si="197"/>
        <v>0</v>
      </c>
      <c r="Z692" s="262">
        <f t="shared" si="197"/>
        <v>0</v>
      </c>
      <c r="AA692" s="262">
        <f t="shared" si="197"/>
        <v>0</v>
      </c>
      <c r="AB692" s="262">
        <f t="shared" si="197"/>
        <v>0</v>
      </c>
    </row>
    <row r="693" spans="2:28" outlineLevel="1">
      <c r="B693" s="556">
        <f t="shared" si="189"/>
        <v>22</v>
      </c>
      <c r="C693" s="212">
        <f t="shared" si="189"/>
        <v>0</v>
      </c>
      <c r="D693" s="260">
        <f t="shared" si="189"/>
        <v>0</v>
      </c>
      <c r="E693" s="261">
        <f t="shared" ref="E693:S693" si="198">E584*$H150+E615*$M150+($C150-E584-E615)*$M150</f>
        <v>0</v>
      </c>
      <c r="F693" s="262">
        <f t="shared" si="198"/>
        <v>0</v>
      </c>
      <c r="G693" s="262">
        <f t="shared" si="198"/>
        <v>0</v>
      </c>
      <c r="H693" s="262">
        <f t="shared" si="198"/>
        <v>0</v>
      </c>
      <c r="I693" s="262">
        <f t="shared" si="198"/>
        <v>0</v>
      </c>
      <c r="J693" s="262">
        <f t="shared" si="198"/>
        <v>0</v>
      </c>
      <c r="K693" s="262">
        <f t="shared" si="198"/>
        <v>0</v>
      </c>
      <c r="L693" s="262">
        <f t="shared" si="198"/>
        <v>0</v>
      </c>
      <c r="M693" s="262">
        <f t="shared" si="198"/>
        <v>0</v>
      </c>
      <c r="N693" s="262">
        <f t="shared" si="198"/>
        <v>0</v>
      </c>
      <c r="O693" s="262">
        <f t="shared" si="198"/>
        <v>0</v>
      </c>
      <c r="P693" s="262">
        <f t="shared" si="198"/>
        <v>0</v>
      </c>
      <c r="Q693" s="262">
        <f t="shared" si="198"/>
        <v>0</v>
      </c>
      <c r="R693" s="262">
        <f t="shared" si="198"/>
        <v>0</v>
      </c>
      <c r="S693" s="262">
        <f t="shared" si="198"/>
        <v>0</v>
      </c>
      <c r="T693" s="262">
        <f t="shared" ref="T693:AB693" si="199">T584*$H150+T615*$M150+($C150-T584-T615)*$M150</f>
        <v>0</v>
      </c>
      <c r="U693" s="262">
        <f t="shared" si="199"/>
        <v>0</v>
      </c>
      <c r="V693" s="262">
        <f t="shared" si="199"/>
        <v>0</v>
      </c>
      <c r="W693" s="262">
        <f t="shared" si="199"/>
        <v>0</v>
      </c>
      <c r="X693" s="262">
        <f t="shared" si="199"/>
        <v>0</v>
      </c>
      <c r="Y693" s="262">
        <f t="shared" si="199"/>
        <v>0</v>
      </c>
      <c r="Z693" s="262">
        <f t="shared" si="199"/>
        <v>0</v>
      </c>
      <c r="AA693" s="262">
        <f t="shared" si="199"/>
        <v>0</v>
      </c>
      <c r="AB693" s="262">
        <f t="shared" si="199"/>
        <v>0</v>
      </c>
    </row>
    <row r="694" spans="2:28" outlineLevel="1">
      <c r="B694" s="556">
        <f t="shared" si="189"/>
        <v>23</v>
      </c>
      <c r="C694" s="212">
        <f t="shared" si="189"/>
        <v>0</v>
      </c>
      <c r="D694" s="260">
        <f t="shared" si="189"/>
        <v>0</v>
      </c>
      <c r="E694" s="261">
        <f t="shared" ref="E694:S694" si="200">E585*$H151+E616*$M151+($C151-E585-E616)*$M151</f>
        <v>0</v>
      </c>
      <c r="F694" s="262">
        <f t="shared" si="200"/>
        <v>0</v>
      </c>
      <c r="G694" s="262">
        <f t="shared" si="200"/>
        <v>0</v>
      </c>
      <c r="H694" s="262">
        <f t="shared" si="200"/>
        <v>0</v>
      </c>
      <c r="I694" s="262">
        <f t="shared" si="200"/>
        <v>0</v>
      </c>
      <c r="J694" s="262">
        <f t="shared" si="200"/>
        <v>0</v>
      </c>
      <c r="K694" s="262">
        <f t="shared" si="200"/>
        <v>0</v>
      </c>
      <c r="L694" s="262">
        <f t="shared" si="200"/>
        <v>0</v>
      </c>
      <c r="M694" s="262">
        <f t="shared" si="200"/>
        <v>0</v>
      </c>
      <c r="N694" s="262">
        <f t="shared" si="200"/>
        <v>0</v>
      </c>
      <c r="O694" s="262">
        <f t="shared" si="200"/>
        <v>0</v>
      </c>
      <c r="P694" s="262">
        <f t="shared" si="200"/>
        <v>0</v>
      </c>
      <c r="Q694" s="262">
        <f t="shared" si="200"/>
        <v>0</v>
      </c>
      <c r="R694" s="262">
        <f t="shared" si="200"/>
        <v>0</v>
      </c>
      <c r="S694" s="262">
        <f t="shared" si="200"/>
        <v>0</v>
      </c>
      <c r="T694" s="262">
        <f t="shared" ref="T694:AB694" si="201">T585*$H151+T616*$M151+($C151-T585-T616)*$M151</f>
        <v>0</v>
      </c>
      <c r="U694" s="262">
        <f t="shared" si="201"/>
        <v>0</v>
      </c>
      <c r="V694" s="262">
        <f t="shared" si="201"/>
        <v>0</v>
      </c>
      <c r="W694" s="262">
        <f t="shared" si="201"/>
        <v>0</v>
      </c>
      <c r="X694" s="262">
        <f t="shared" si="201"/>
        <v>0</v>
      </c>
      <c r="Y694" s="262">
        <f t="shared" si="201"/>
        <v>0</v>
      </c>
      <c r="Z694" s="262">
        <f t="shared" si="201"/>
        <v>0</v>
      </c>
      <c r="AA694" s="262">
        <f t="shared" si="201"/>
        <v>0</v>
      </c>
      <c r="AB694" s="262">
        <f t="shared" si="201"/>
        <v>0</v>
      </c>
    </row>
    <row r="695" spans="2:28" outlineLevel="1">
      <c r="B695" s="556">
        <f t="shared" si="189"/>
        <v>24</v>
      </c>
      <c r="C695" s="212">
        <f t="shared" si="189"/>
        <v>0</v>
      </c>
      <c r="D695" s="260">
        <f t="shared" si="189"/>
        <v>0</v>
      </c>
      <c r="E695" s="261">
        <f t="shared" ref="E695:S695" si="202">E586*$H152+E617*$M152+($C152-E586-E617)*$M152</f>
        <v>0</v>
      </c>
      <c r="F695" s="262">
        <f t="shared" si="202"/>
        <v>0</v>
      </c>
      <c r="G695" s="262">
        <f t="shared" si="202"/>
        <v>0</v>
      </c>
      <c r="H695" s="262">
        <f t="shared" si="202"/>
        <v>0</v>
      </c>
      <c r="I695" s="262">
        <f t="shared" si="202"/>
        <v>0</v>
      </c>
      <c r="J695" s="262">
        <f t="shared" si="202"/>
        <v>0</v>
      </c>
      <c r="K695" s="262">
        <f t="shared" si="202"/>
        <v>0</v>
      </c>
      <c r="L695" s="262">
        <f t="shared" si="202"/>
        <v>0</v>
      </c>
      <c r="M695" s="262">
        <f t="shared" si="202"/>
        <v>0</v>
      </c>
      <c r="N695" s="262">
        <f t="shared" si="202"/>
        <v>0</v>
      </c>
      <c r="O695" s="262">
        <f t="shared" si="202"/>
        <v>0</v>
      </c>
      <c r="P695" s="262">
        <f t="shared" si="202"/>
        <v>0</v>
      </c>
      <c r="Q695" s="262">
        <f t="shared" si="202"/>
        <v>0</v>
      </c>
      <c r="R695" s="262">
        <f t="shared" si="202"/>
        <v>0</v>
      </c>
      <c r="S695" s="262">
        <f t="shared" si="202"/>
        <v>0</v>
      </c>
      <c r="T695" s="262">
        <f t="shared" ref="T695:AB695" si="203">T586*$H152+T617*$M152+($C152-T586-T617)*$M152</f>
        <v>0</v>
      </c>
      <c r="U695" s="262">
        <f t="shared" si="203"/>
        <v>0</v>
      </c>
      <c r="V695" s="262">
        <f t="shared" si="203"/>
        <v>0</v>
      </c>
      <c r="W695" s="262">
        <f t="shared" si="203"/>
        <v>0</v>
      </c>
      <c r="X695" s="262">
        <f t="shared" si="203"/>
        <v>0</v>
      </c>
      <c r="Y695" s="262">
        <f t="shared" si="203"/>
        <v>0</v>
      </c>
      <c r="Z695" s="262">
        <f t="shared" si="203"/>
        <v>0</v>
      </c>
      <c r="AA695" s="262">
        <f t="shared" si="203"/>
        <v>0</v>
      </c>
      <c r="AB695" s="262">
        <f t="shared" si="203"/>
        <v>0</v>
      </c>
    </row>
    <row r="696" spans="2:28" outlineLevel="1">
      <c r="B696" s="556">
        <f t="shared" si="189"/>
        <v>25</v>
      </c>
      <c r="C696" s="212">
        <f t="shared" si="189"/>
        <v>0</v>
      </c>
      <c r="D696" s="260">
        <f t="shared" si="189"/>
        <v>0</v>
      </c>
      <c r="E696" s="261">
        <f t="shared" ref="E696:S696" si="204">E587*$H153+E618*$M153+($C153-E587-E618)*$M153</f>
        <v>0</v>
      </c>
      <c r="F696" s="262">
        <f t="shared" si="204"/>
        <v>0</v>
      </c>
      <c r="G696" s="262">
        <f t="shared" si="204"/>
        <v>0</v>
      </c>
      <c r="H696" s="262">
        <f t="shared" si="204"/>
        <v>0</v>
      </c>
      <c r="I696" s="262">
        <f t="shared" si="204"/>
        <v>0</v>
      </c>
      <c r="J696" s="262">
        <f t="shared" si="204"/>
        <v>0</v>
      </c>
      <c r="K696" s="262">
        <f t="shared" si="204"/>
        <v>0</v>
      </c>
      <c r="L696" s="262">
        <f t="shared" si="204"/>
        <v>0</v>
      </c>
      <c r="M696" s="262">
        <f t="shared" si="204"/>
        <v>0</v>
      </c>
      <c r="N696" s="262">
        <f t="shared" si="204"/>
        <v>0</v>
      </c>
      <c r="O696" s="262">
        <f t="shared" si="204"/>
        <v>0</v>
      </c>
      <c r="P696" s="262">
        <f t="shared" si="204"/>
        <v>0</v>
      </c>
      <c r="Q696" s="262">
        <f t="shared" si="204"/>
        <v>0</v>
      </c>
      <c r="R696" s="262">
        <f t="shared" si="204"/>
        <v>0</v>
      </c>
      <c r="S696" s="262">
        <f t="shared" si="204"/>
        <v>0</v>
      </c>
      <c r="T696" s="262">
        <f t="shared" ref="T696:AB696" si="205">T587*$H153+T618*$M153+($C153-T587-T618)*$M153</f>
        <v>0</v>
      </c>
      <c r="U696" s="262">
        <f t="shared" si="205"/>
        <v>0</v>
      </c>
      <c r="V696" s="262">
        <f t="shared" si="205"/>
        <v>0</v>
      </c>
      <c r="W696" s="262">
        <f t="shared" si="205"/>
        <v>0</v>
      </c>
      <c r="X696" s="262">
        <f t="shared" si="205"/>
        <v>0</v>
      </c>
      <c r="Y696" s="262">
        <f t="shared" si="205"/>
        <v>0</v>
      </c>
      <c r="Z696" s="262">
        <f t="shared" si="205"/>
        <v>0</v>
      </c>
      <c r="AA696" s="262">
        <f t="shared" si="205"/>
        <v>0</v>
      </c>
      <c r="AB696" s="262">
        <f t="shared" si="205"/>
        <v>0</v>
      </c>
    </row>
    <row r="697" spans="2:28" outlineLevel="1">
      <c r="B697" s="556">
        <f t="shared" si="189"/>
        <v>26</v>
      </c>
      <c r="C697" s="212">
        <f t="shared" si="189"/>
        <v>0</v>
      </c>
      <c r="D697" s="260">
        <f t="shared" si="189"/>
        <v>0</v>
      </c>
      <c r="E697" s="261">
        <f t="shared" ref="E697:S697" si="206">E588*$H154+E619*$M154+($C154-E588-E619)*$M154</f>
        <v>0</v>
      </c>
      <c r="F697" s="262">
        <f t="shared" si="206"/>
        <v>0</v>
      </c>
      <c r="G697" s="262">
        <f t="shared" si="206"/>
        <v>0</v>
      </c>
      <c r="H697" s="262">
        <f t="shared" si="206"/>
        <v>0</v>
      </c>
      <c r="I697" s="262">
        <f t="shared" si="206"/>
        <v>0</v>
      </c>
      <c r="J697" s="262">
        <f t="shared" si="206"/>
        <v>0</v>
      </c>
      <c r="K697" s="262">
        <f t="shared" si="206"/>
        <v>0</v>
      </c>
      <c r="L697" s="262">
        <f t="shared" si="206"/>
        <v>0</v>
      </c>
      <c r="M697" s="262">
        <f t="shared" si="206"/>
        <v>0</v>
      </c>
      <c r="N697" s="262">
        <f t="shared" si="206"/>
        <v>0</v>
      </c>
      <c r="O697" s="262">
        <f t="shared" si="206"/>
        <v>0</v>
      </c>
      <c r="P697" s="262">
        <f t="shared" si="206"/>
        <v>0</v>
      </c>
      <c r="Q697" s="262">
        <f t="shared" si="206"/>
        <v>0</v>
      </c>
      <c r="R697" s="262">
        <f t="shared" si="206"/>
        <v>0</v>
      </c>
      <c r="S697" s="262">
        <f t="shared" si="206"/>
        <v>0</v>
      </c>
      <c r="T697" s="262">
        <f t="shared" ref="T697:AB697" si="207">T588*$H154+T619*$M154+($C154-T588-T619)*$M154</f>
        <v>0</v>
      </c>
      <c r="U697" s="262">
        <f t="shared" si="207"/>
        <v>0</v>
      </c>
      <c r="V697" s="262">
        <f t="shared" si="207"/>
        <v>0</v>
      </c>
      <c r="W697" s="262">
        <f t="shared" si="207"/>
        <v>0</v>
      </c>
      <c r="X697" s="262">
        <f t="shared" si="207"/>
        <v>0</v>
      </c>
      <c r="Y697" s="262">
        <f t="shared" si="207"/>
        <v>0</v>
      </c>
      <c r="Z697" s="262">
        <f t="shared" si="207"/>
        <v>0</v>
      </c>
      <c r="AA697" s="262">
        <f t="shared" si="207"/>
        <v>0</v>
      </c>
      <c r="AB697" s="262">
        <f t="shared" si="207"/>
        <v>0</v>
      </c>
    </row>
    <row r="698" spans="2:28" outlineLevel="1">
      <c r="B698" s="556">
        <f t="shared" si="189"/>
        <v>27</v>
      </c>
      <c r="C698" s="212">
        <f t="shared" si="189"/>
        <v>0</v>
      </c>
      <c r="D698" s="260">
        <f t="shared" si="189"/>
        <v>0</v>
      </c>
      <c r="E698" s="261">
        <f t="shared" ref="E698:S698" si="208">E589*$H155+E620*$M155+($C155-E589-E620)*$M155</f>
        <v>0</v>
      </c>
      <c r="F698" s="262">
        <f t="shared" si="208"/>
        <v>0</v>
      </c>
      <c r="G698" s="262">
        <f t="shared" si="208"/>
        <v>0</v>
      </c>
      <c r="H698" s="262">
        <f t="shared" si="208"/>
        <v>0</v>
      </c>
      <c r="I698" s="262">
        <f t="shared" si="208"/>
        <v>0</v>
      </c>
      <c r="J698" s="262">
        <f t="shared" si="208"/>
        <v>0</v>
      </c>
      <c r="K698" s="262">
        <f t="shared" si="208"/>
        <v>0</v>
      </c>
      <c r="L698" s="262">
        <f t="shared" si="208"/>
        <v>0</v>
      </c>
      <c r="M698" s="262">
        <f t="shared" si="208"/>
        <v>0</v>
      </c>
      <c r="N698" s="262">
        <f t="shared" si="208"/>
        <v>0</v>
      </c>
      <c r="O698" s="262">
        <f t="shared" si="208"/>
        <v>0</v>
      </c>
      <c r="P698" s="262">
        <f t="shared" si="208"/>
        <v>0</v>
      </c>
      <c r="Q698" s="262">
        <f t="shared" si="208"/>
        <v>0</v>
      </c>
      <c r="R698" s="262">
        <f t="shared" si="208"/>
        <v>0</v>
      </c>
      <c r="S698" s="262">
        <f t="shared" si="208"/>
        <v>0</v>
      </c>
      <c r="T698" s="262">
        <f t="shared" ref="T698:AB698" si="209">T589*$H155+T620*$M155+($C155-T589-T620)*$M155</f>
        <v>0</v>
      </c>
      <c r="U698" s="262">
        <f t="shared" si="209"/>
        <v>0</v>
      </c>
      <c r="V698" s="262">
        <f t="shared" si="209"/>
        <v>0</v>
      </c>
      <c r="W698" s="262">
        <f t="shared" si="209"/>
        <v>0</v>
      </c>
      <c r="X698" s="262">
        <f t="shared" si="209"/>
        <v>0</v>
      </c>
      <c r="Y698" s="262">
        <f t="shared" si="209"/>
        <v>0</v>
      </c>
      <c r="Z698" s="262">
        <f t="shared" si="209"/>
        <v>0</v>
      </c>
      <c r="AA698" s="262">
        <f t="shared" si="209"/>
        <v>0</v>
      </c>
      <c r="AB698" s="262">
        <f t="shared" si="209"/>
        <v>0</v>
      </c>
    </row>
    <row r="699" spans="2:28" outlineLevel="1">
      <c r="B699" s="556">
        <f t="shared" si="189"/>
        <v>28</v>
      </c>
      <c r="C699" s="212">
        <f t="shared" si="189"/>
        <v>0</v>
      </c>
      <c r="D699" s="260">
        <f t="shared" si="189"/>
        <v>0</v>
      </c>
      <c r="E699" s="261">
        <f t="shared" ref="E699:S699" si="210">E590*$H156+E621*$M156+($C156-E590-E621)*$M156</f>
        <v>0</v>
      </c>
      <c r="F699" s="262">
        <f t="shared" si="210"/>
        <v>0</v>
      </c>
      <c r="G699" s="262">
        <f t="shared" si="210"/>
        <v>0</v>
      </c>
      <c r="H699" s="262">
        <f t="shared" si="210"/>
        <v>0</v>
      </c>
      <c r="I699" s="262">
        <f t="shared" si="210"/>
        <v>0</v>
      </c>
      <c r="J699" s="262">
        <f t="shared" si="210"/>
        <v>0</v>
      </c>
      <c r="K699" s="262">
        <f t="shared" si="210"/>
        <v>0</v>
      </c>
      <c r="L699" s="262">
        <f t="shared" si="210"/>
        <v>0</v>
      </c>
      <c r="M699" s="262">
        <f t="shared" si="210"/>
        <v>0</v>
      </c>
      <c r="N699" s="262">
        <f t="shared" si="210"/>
        <v>0</v>
      </c>
      <c r="O699" s="262">
        <f t="shared" si="210"/>
        <v>0</v>
      </c>
      <c r="P699" s="262">
        <f t="shared" si="210"/>
        <v>0</v>
      </c>
      <c r="Q699" s="262">
        <f t="shared" si="210"/>
        <v>0</v>
      </c>
      <c r="R699" s="262">
        <f t="shared" si="210"/>
        <v>0</v>
      </c>
      <c r="S699" s="262">
        <f t="shared" si="210"/>
        <v>0</v>
      </c>
      <c r="T699" s="262">
        <f t="shared" ref="T699:AB699" si="211">T590*$H156+T621*$M156+($C156-T590-T621)*$M156</f>
        <v>0</v>
      </c>
      <c r="U699" s="262">
        <f t="shared" si="211"/>
        <v>0</v>
      </c>
      <c r="V699" s="262">
        <f t="shared" si="211"/>
        <v>0</v>
      </c>
      <c r="W699" s="262">
        <f t="shared" si="211"/>
        <v>0</v>
      </c>
      <c r="X699" s="262">
        <f t="shared" si="211"/>
        <v>0</v>
      </c>
      <c r="Y699" s="262">
        <f t="shared" si="211"/>
        <v>0</v>
      </c>
      <c r="Z699" s="262">
        <f t="shared" si="211"/>
        <v>0</v>
      </c>
      <c r="AA699" s="262">
        <f t="shared" si="211"/>
        <v>0</v>
      </c>
      <c r="AB699" s="262">
        <f t="shared" si="211"/>
        <v>0</v>
      </c>
    </row>
    <row r="700" spans="2:28" outlineLevel="1">
      <c r="B700" s="556">
        <f t="shared" si="189"/>
        <v>29</v>
      </c>
      <c r="C700" s="212">
        <f t="shared" si="189"/>
        <v>0</v>
      </c>
      <c r="D700" s="260">
        <f t="shared" si="189"/>
        <v>0</v>
      </c>
      <c r="E700" s="261">
        <f t="shared" ref="E700:S700" si="212">E591*$H157+E622*$M157+($C157-E591-E622)*$M157</f>
        <v>0</v>
      </c>
      <c r="F700" s="262">
        <f t="shared" si="212"/>
        <v>0</v>
      </c>
      <c r="G700" s="262">
        <f t="shared" si="212"/>
        <v>0</v>
      </c>
      <c r="H700" s="262">
        <f t="shared" si="212"/>
        <v>0</v>
      </c>
      <c r="I700" s="262">
        <f t="shared" si="212"/>
        <v>0</v>
      </c>
      <c r="J700" s="262">
        <f t="shared" si="212"/>
        <v>0</v>
      </c>
      <c r="K700" s="262">
        <f t="shared" si="212"/>
        <v>0</v>
      </c>
      <c r="L700" s="262">
        <f t="shared" si="212"/>
        <v>0</v>
      </c>
      <c r="M700" s="262">
        <f t="shared" si="212"/>
        <v>0</v>
      </c>
      <c r="N700" s="262">
        <f t="shared" si="212"/>
        <v>0</v>
      </c>
      <c r="O700" s="262">
        <f t="shared" si="212"/>
        <v>0</v>
      </c>
      <c r="P700" s="262">
        <f t="shared" si="212"/>
        <v>0</v>
      </c>
      <c r="Q700" s="262">
        <f t="shared" si="212"/>
        <v>0</v>
      </c>
      <c r="R700" s="262">
        <f t="shared" si="212"/>
        <v>0</v>
      </c>
      <c r="S700" s="262">
        <f t="shared" si="212"/>
        <v>0</v>
      </c>
      <c r="T700" s="262">
        <f t="shared" ref="T700:AB700" si="213">T591*$H157+T622*$M157+($C157-T591-T622)*$M157</f>
        <v>0</v>
      </c>
      <c r="U700" s="262">
        <f t="shared" si="213"/>
        <v>0</v>
      </c>
      <c r="V700" s="262">
        <f t="shared" si="213"/>
        <v>0</v>
      </c>
      <c r="W700" s="262">
        <f t="shared" si="213"/>
        <v>0</v>
      </c>
      <c r="X700" s="262">
        <f t="shared" si="213"/>
        <v>0</v>
      </c>
      <c r="Y700" s="262">
        <f t="shared" si="213"/>
        <v>0</v>
      </c>
      <c r="Z700" s="262">
        <f t="shared" si="213"/>
        <v>0</v>
      </c>
      <c r="AA700" s="262">
        <f t="shared" si="213"/>
        <v>0</v>
      </c>
      <c r="AB700" s="262">
        <f t="shared" si="213"/>
        <v>0</v>
      </c>
    </row>
    <row r="701" spans="2:28" outlineLevel="1">
      <c r="B701" s="556">
        <f t="shared" si="189"/>
        <v>30</v>
      </c>
      <c r="C701" s="215">
        <f t="shared" si="189"/>
        <v>0</v>
      </c>
      <c r="D701" s="558">
        <f t="shared" si="189"/>
        <v>0</v>
      </c>
      <c r="E701" s="264">
        <f t="shared" ref="E701:S701" si="214">E592*$H158+E623*$M158+($C158-E592-E623)*$M158</f>
        <v>0</v>
      </c>
      <c r="F701" s="265">
        <f t="shared" si="214"/>
        <v>0</v>
      </c>
      <c r="G701" s="265">
        <f t="shared" si="214"/>
        <v>0</v>
      </c>
      <c r="H701" s="265">
        <f t="shared" si="214"/>
        <v>0</v>
      </c>
      <c r="I701" s="265">
        <f t="shared" si="214"/>
        <v>0</v>
      </c>
      <c r="J701" s="265">
        <f t="shared" si="214"/>
        <v>0</v>
      </c>
      <c r="K701" s="265">
        <f t="shared" si="214"/>
        <v>0</v>
      </c>
      <c r="L701" s="265">
        <f t="shared" si="214"/>
        <v>0</v>
      </c>
      <c r="M701" s="265">
        <f t="shared" si="214"/>
        <v>0</v>
      </c>
      <c r="N701" s="265">
        <f t="shared" si="214"/>
        <v>0</v>
      </c>
      <c r="O701" s="265">
        <f t="shared" si="214"/>
        <v>0</v>
      </c>
      <c r="P701" s="265">
        <f t="shared" si="214"/>
        <v>0</v>
      </c>
      <c r="Q701" s="265">
        <f t="shared" si="214"/>
        <v>0</v>
      </c>
      <c r="R701" s="265">
        <f t="shared" si="214"/>
        <v>0</v>
      </c>
      <c r="S701" s="265">
        <f t="shared" si="214"/>
        <v>0</v>
      </c>
      <c r="T701" s="265">
        <f t="shared" ref="T701:AB701" si="215">T592*$H158+T623*$M158+($C158-T592-T623)*$M158</f>
        <v>0</v>
      </c>
      <c r="U701" s="265">
        <f t="shared" si="215"/>
        <v>0</v>
      </c>
      <c r="V701" s="265">
        <f t="shared" si="215"/>
        <v>0</v>
      </c>
      <c r="W701" s="265">
        <f t="shared" si="215"/>
        <v>0</v>
      </c>
      <c r="X701" s="265">
        <f t="shared" si="215"/>
        <v>0</v>
      </c>
      <c r="Y701" s="265">
        <f t="shared" si="215"/>
        <v>0</v>
      </c>
      <c r="Z701" s="265">
        <f t="shared" si="215"/>
        <v>0</v>
      </c>
      <c r="AA701" s="265">
        <f t="shared" si="215"/>
        <v>0</v>
      </c>
      <c r="AB701" s="265">
        <f t="shared" si="215"/>
        <v>0</v>
      </c>
    </row>
    <row r="702" spans="2:28" outlineLevel="1">
      <c r="C702" s="21" t="s">
        <v>262</v>
      </c>
      <c r="D702" s="260">
        <f>SUM(D672:D701)</f>
        <v>41236</v>
      </c>
      <c r="E702" s="261">
        <f t="shared" ref="E702:AB702" si="216">SUM(E672:E701)</f>
        <v>45492</v>
      </c>
      <c r="F702" s="266">
        <f t="shared" si="216"/>
        <v>48684</v>
      </c>
      <c r="G702" s="266">
        <f t="shared" si="216"/>
        <v>51876</v>
      </c>
      <c r="H702" s="266">
        <f t="shared" si="216"/>
        <v>55068</v>
      </c>
      <c r="I702" s="266">
        <f t="shared" si="216"/>
        <v>58260</v>
      </c>
      <c r="J702" s="266">
        <f t="shared" si="216"/>
        <v>61452</v>
      </c>
      <c r="K702" s="266">
        <f t="shared" si="216"/>
        <v>64644</v>
      </c>
      <c r="L702" s="266">
        <f t="shared" si="216"/>
        <v>67836</v>
      </c>
      <c r="M702" s="266">
        <f t="shared" si="216"/>
        <v>68900</v>
      </c>
      <c r="N702" s="266">
        <f t="shared" si="216"/>
        <v>68900</v>
      </c>
      <c r="O702" s="266">
        <f t="shared" si="216"/>
        <v>68900</v>
      </c>
      <c r="P702" s="266">
        <f t="shared" si="216"/>
        <v>68900</v>
      </c>
      <c r="Q702" s="266">
        <f t="shared" si="216"/>
        <v>68900</v>
      </c>
      <c r="R702" s="266">
        <f t="shared" si="216"/>
        <v>68900</v>
      </c>
      <c r="S702" s="266">
        <f t="shared" si="216"/>
        <v>68900</v>
      </c>
      <c r="T702" s="266">
        <f t="shared" si="216"/>
        <v>68900</v>
      </c>
      <c r="U702" s="266">
        <f t="shared" si="216"/>
        <v>68900</v>
      </c>
      <c r="V702" s="266">
        <f t="shared" si="216"/>
        <v>68900</v>
      </c>
      <c r="W702" s="266">
        <f t="shared" si="216"/>
        <v>68900</v>
      </c>
      <c r="X702" s="266">
        <f t="shared" si="216"/>
        <v>68900</v>
      </c>
      <c r="Y702" s="266">
        <f t="shared" si="216"/>
        <v>68900</v>
      </c>
      <c r="Z702" s="266">
        <f t="shared" si="216"/>
        <v>68900</v>
      </c>
      <c r="AA702" s="266">
        <f t="shared" si="216"/>
        <v>68900</v>
      </c>
      <c r="AB702" s="266">
        <f t="shared" si="216"/>
        <v>68900</v>
      </c>
    </row>
    <row r="703" spans="2:28" outlineLevel="1">
      <c r="C703" s="21"/>
      <c r="D703" s="260"/>
      <c r="E703" s="261"/>
      <c r="F703" s="266"/>
      <c r="G703" s="266"/>
      <c r="H703" s="266"/>
      <c r="I703" s="266"/>
      <c r="J703" s="266"/>
      <c r="K703" s="266"/>
      <c r="L703" s="266"/>
      <c r="M703" s="266"/>
      <c r="N703" s="266"/>
      <c r="O703" s="266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  <c r="AA703" s="266"/>
      <c r="AB703" s="266"/>
    </row>
    <row r="704" spans="2:28" outlineLevel="1">
      <c r="C704" s="240" t="s">
        <v>263</v>
      </c>
      <c r="D704" s="267"/>
      <c r="E704" s="259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2:28" outlineLevel="1">
      <c r="B705" s="556">
        <f>B672</f>
        <v>1</v>
      </c>
      <c r="C705" s="212" t="str">
        <f>C672</f>
        <v>Studio</v>
      </c>
      <c r="D705" s="260">
        <f t="shared" ref="D705:D734" si="217">-E344*H129</f>
        <v>0</v>
      </c>
      <c r="E705" s="261">
        <f t="shared" ref="E705:AB705" si="218">IFERROR(-($D344-E563-E594)*($M129*($D344-$U344)+$H129*$U344)/$D344,0)</f>
        <v>0</v>
      </c>
      <c r="F705" s="262">
        <f t="shared" si="218"/>
        <v>0</v>
      </c>
      <c r="G705" s="262">
        <f t="shared" si="218"/>
        <v>0</v>
      </c>
      <c r="H705" s="262">
        <f t="shared" si="218"/>
        <v>0</v>
      </c>
      <c r="I705" s="262">
        <f t="shared" si="218"/>
        <v>0</v>
      </c>
      <c r="J705" s="262">
        <f t="shared" si="218"/>
        <v>0</v>
      </c>
      <c r="K705" s="262">
        <f t="shared" si="218"/>
        <v>0</v>
      </c>
      <c r="L705" s="262">
        <f t="shared" si="218"/>
        <v>0</v>
      </c>
      <c r="M705" s="262">
        <f t="shared" si="218"/>
        <v>0</v>
      </c>
      <c r="N705" s="262">
        <f t="shared" si="218"/>
        <v>0</v>
      </c>
      <c r="O705" s="262">
        <f t="shared" si="218"/>
        <v>0</v>
      </c>
      <c r="P705" s="262">
        <f t="shared" si="218"/>
        <v>0</v>
      </c>
      <c r="Q705" s="262">
        <f t="shared" si="218"/>
        <v>0</v>
      </c>
      <c r="R705" s="262">
        <f t="shared" si="218"/>
        <v>0</v>
      </c>
      <c r="S705" s="262">
        <f t="shared" si="218"/>
        <v>0</v>
      </c>
      <c r="T705" s="262">
        <f t="shared" si="218"/>
        <v>0</v>
      </c>
      <c r="U705" s="262">
        <f t="shared" si="218"/>
        <v>0</v>
      </c>
      <c r="V705" s="262">
        <f t="shared" si="218"/>
        <v>0</v>
      </c>
      <c r="W705" s="262">
        <f t="shared" si="218"/>
        <v>0</v>
      </c>
      <c r="X705" s="262">
        <f t="shared" si="218"/>
        <v>0</v>
      </c>
      <c r="Y705" s="262">
        <f t="shared" si="218"/>
        <v>0</v>
      </c>
      <c r="Z705" s="262">
        <f t="shared" si="218"/>
        <v>0</v>
      </c>
      <c r="AA705" s="262">
        <f t="shared" si="218"/>
        <v>0</v>
      </c>
      <c r="AB705" s="262">
        <f t="shared" si="218"/>
        <v>0</v>
      </c>
    </row>
    <row r="706" spans="2:28" outlineLevel="1">
      <c r="B706" s="556">
        <f t="shared" ref="B706:C721" si="219">B673</f>
        <v>2</v>
      </c>
      <c r="C706" s="212" t="str">
        <f t="shared" si="219"/>
        <v xml:space="preserve">1 Bed / 1 Bath </v>
      </c>
      <c r="D706" s="260">
        <f t="shared" si="217"/>
        <v>0</v>
      </c>
      <c r="E706" s="261">
        <f t="shared" ref="E706:AB706" si="220">IFERROR(-($D345-E564-E595)*($M130*($D345-$U345)+$H130*$U345)/$D345,0)</f>
        <v>0</v>
      </c>
      <c r="F706" s="262">
        <f t="shared" si="220"/>
        <v>0</v>
      </c>
      <c r="G706" s="262">
        <f t="shared" si="220"/>
        <v>0</v>
      </c>
      <c r="H706" s="262">
        <f t="shared" si="220"/>
        <v>0</v>
      </c>
      <c r="I706" s="262">
        <f t="shared" si="220"/>
        <v>0</v>
      </c>
      <c r="J706" s="262">
        <f t="shared" si="220"/>
        <v>0</v>
      </c>
      <c r="K706" s="262">
        <f t="shared" si="220"/>
        <v>0</v>
      </c>
      <c r="L706" s="262">
        <f t="shared" si="220"/>
        <v>0</v>
      </c>
      <c r="M706" s="262">
        <f t="shared" si="220"/>
        <v>0</v>
      </c>
      <c r="N706" s="262">
        <f t="shared" si="220"/>
        <v>0</v>
      </c>
      <c r="O706" s="262">
        <f t="shared" si="220"/>
        <v>0</v>
      </c>
      <c r="P706" s="262">
        <f t="shared" si="220"/>
        <v>0</v>
      </c>
      <c r="Q706" s="262">
        <f t="shared" si="220"/>
        <v>0</v>
      </c>
      <c r="R706" s="262">
        <f t="shared" si="220"/>
        <v>0</v>
      </c>
      <c r="S706" s="262">
        <f t="shared" si="220"/>
        <v>0</v>
      </c>
      <c r="T706" s="262">
        <f t="shared" si="220"/>
        <v>0</v>
      </c>
      <c r="U706" s="262">
        <f t="shared" si="220"/>
        <v>0</v>
      </c>
      <c r="V706" s="262">
        <f t="shared" si="220"/>
        <v>0</v>
      </c>
      <c r="W706" s="262">
        <f t="shared" si="220"/>
        <v>0</v>
      </c>
      <c r="X706" s="262">
        <f t="shared" si="220"/>
        <v>0</v>
      </c>
      <c r="Y706" s="262">
        <f t="shared" si="220"/>
        <v>0</v>
      </c>
      <c r="Z706" s="262">
        <f t="shared" si="220"/>
        <v>0</v>
      </c>
      <c r="AA706" s="262">
        <f t="shared" si="220"/>
        <v>0</v>
      </c>
      <c r="AB706" s="262">
        <f t="shared" si="220"/>
        <v>0</v>
      </c>
    </row>
    <row r="707" spans="2:28" outlineLevel="1">
      <c r="B707" s="556">
        <f t="shared" si="219"/>
        <v>3</v>
      </c>
      <c r="C707" s="212" t="str">
        <f t="shared" si="219"/>
        <v xml:space="preserve">1 Bed / 1 Bath </v>
      </c>
      <c r="D707" s="260">
        <f t="shared" si="217"/>
        <v>0</v>
      </c>
      <c r="E707" s="261">
        <f t="shared" ref="E707:AB707" si="221">IFERROR(-($D346-E565-E596)*($M131*($D346-$U346)+$H131*$U346)/$D346,0)</f>
        <v>0</v>
      </c>
      <c r="F707" s="262">
        <f t="shared" si="221"/>
        <v>0</v>
      </c>
      <c r="G707" s="262">
        <f t="shared" si="221"/>
        <v>0</v>
      </c>
      <c r="H707" s="262">
        <f t="shared" si="221"/>
        <v>0</v>
      </c>
      <c r="I707" s="262">
        <f t="shared" si="221"/>
        <v>0</v>
      </c>
      <c r="J707" s="262">
        <f t="shared" si="221"/>
        <v>0</v>
      </c>
      <c r="K707" s="262">
        <f t="shared" si="221"/>
        <v>0</v>
      </c>
      <c r="L707" s="262">
        <f t="shared" si="221"/>
        <v>0</v>
      </c>
      <c r="M707" s="262">
        <f t="shared" si="221"/>
        <v>0</v>
      </c>
      <c r="N707" s="262">
        <f t="shared" si="221"/>
        <v>0</v>
      </c>
      <c r="O707" s="262">
        <f t="shared" si="221"/>
        <v>0</v>
      </c>
      <c r="P707" s="262">
        <f t="shared" si="221"/>
        <v>0</v>
      </c>
      <c r="Q707" s="262">
        <f t="shared" si="221"/>
        <v>0</v>
      </c>
      <c r="R707" s="262">
        <f t="shared" si="221"/>
        <v>0</v>
      </c>
      <c r="S707" s="262">
        <f t="shared" si="221"/>
        <v>0</v>
      </c>
      <c r="T707" s="262">
        <f t="shared" si="221"/>
        <v>0</v>
      </c>
      <c r="U707" s="262">
        <f t="shared" si="221"/>
        <v>0</v>
      </c>
      <c r="V707" s="262">
        <f t="shared" si="221"/>
        <v>0</v>
      </c>
      <c r="W707" s="262">
        <f t="shared" si="221"/>
        <v>0</v>
      </c>
      <c r="X707" s="262">
        <f t="shared" si="221"/>
        <v>0</v>
      </c>
      <c r="Y707" s="262">
        <f t="shared" si="221"/>
        <v>0</v>
      </c>
      <c r="Z707" s="262">
        <f t="shared" si="221"/>
        <v>0</v>
      </c>
      <c r="AA707" s="262">
        <f t="shared" si="221"/>
        <v>0</v>
      </c>
      <c r="AB707" s="262">
        <f t="shared" si="221"/>
        <v>0</v>
      </c>
    </row>
    <row r="708" spans="2:28" outlineLevel="1">
      <c r="B708" s="556">
        <f t="shared" si="219"/>
        <v>4</v>
      </c>
      <c r="C708" s="212" t="str">
        <f t="shared" si="219"/>
        <v xml:space="preserve">1 Bed / 1 Bath </v>
      </c>
      <c r="D708" s="260">
        <f t="shared" si="217"/>
        <v>-1586</v>
      </c>
      <c r="E708" s="261">
        <f t="shared" ref="E708:AB708" si="222">IFERROR(-($D347-E566-E597)*($M132*($D347-$U347)+$H132*$U347)/$D347,0)</f>
        <v>-10600</v>
      </c>
      <c r="F708" s="262">
        <f t="shared" si="222"/>
        <v>-18550</v>
      </c>
      <c r="G708" s="262">
        <f t="shared" si="222"/>
        <v>-26500</v>
      </c>
      <c r="H708" s="262">
        <f t="shared" si="222"/>
        <v>-34450</v>
      </c>
      <c r="I708" s="262">
        <f t="shared" si="222"/>
        <v>-42400</v>
      </c>
      <c r="J708" s="262">
        <f t="shared" si="222"/>
        <v>-50350</v>
      </c>
      <c r="K708" s="262">
        <f t="shared" si="222"/>
        <v>-58300</v>
      </c>
      <c r="L708" s="262">
        <f t="shared" si="222"/>
        <v>-66250</v>
      </c>
      <c r="M708" s="262">
        <f t="shared" si="222"/>
        <v>-68900</v>
      </c>
      <c r="N708" s="262">
        <f t="shared" si="222"/>
        <v>-68900</v>
      </c>
      <c r="O708" s="262">
        <f t="shared" si="222"/>
        <v>-68900</v>
      </c>
      <c r="P708" s="262">
        <f t="shared" si="222"/>
        <v>0</v>
      </c>
      <c r="Q708" s="262">
        <f t="shared" si="222"/>
        <v>0</v>
      </c>
      <c r="R708" s="262">
        <f t="shared" si="222"/>
        <v>0</v>
      </c>
      <c r="S708" s="262">
        <f t="shared" si="222"/>
        <v>0</v>
      </c>
      <c r="T708" s="262">
        <f t="shared" si="222"/>
        <v>0</v>
      </c>
      <c r="U708" s="262">
        <f t="shared" si="222"/>
        <v>0</v>
      </c>
      <c r="V708" s="262">
        <f t="shared" si="222"/>
        <v>0</v>
      </c>
      <c r="W708" s="262">
        <f t="shared" si="222"/>
        <v>0</v>
      </c>
      <c r="X708" s="262">
        <f t="shared" si="222"/>
        <v>0</v>
      </c>
      <c r="Y708" s="262">
        <f t="shared" si="222"/>
        <v>0</v>
      </c>
      <c r="Z708" s="262">
        <f t="shared" si="222"/>
        <v>0</v>
      </c>
      <c r="AA708" s="262">
        <f t="shared" si="222"/>
        <v>0</v>
      </c>
      <c r="AB708" s="262">
        <f t="shared" si="222"/>
        <v>0</v>
      </c>
    </row>
    <row r="709" spans="2:28" outlineLevel="1">
      <c r="B709" s="556">
        <f t="shared" si="219"/>
        <v>5</v>
      </c>
      <c r="C709" s="212" t="str">
        <f t="shared" si="219"/>
        <v xml:space="preserve">2 Bed / 1 Bath </v>
      </c>
      <c r="D709" s="260">
        <f t="shared" si="217"/>
        <v>0</v>
      </c>
      <c r="E709" s="261">
        <f t="shared" ref="E709:AB709" si="223">IFERROR(-($D348-E567-E598)*($M133*($D348-$U348)+$H133*$U348)/$D348,0)</f>
        <v>0</v>
      </c>
      <c r="F709" s="262">
        <f t="shared" si="223"/>
        <v>0</v>
      </c>
      <c r="G709" s="262">
        <f t="shared" si="223"/>
        <v>0</v>
      </c>
      <c r="H709" s="262">
        <f t="shared" si="223"/>
        <v>0</v>
      </c>
      <c r="I709" s="262">
        <f t="shared" si="223"/>
        <v>0</v>
      </c>
      <c r="J709" s="262">
        <f t="shared" si="223"/>
        <v>0</v>
      </c>
      <c r="K709" s="262">
        <f t="shared" si="223"/>
        <v>0</v>
      </c>
      <c r="L709" s="262">
        <f t="shared" si="223"/>
        <v>0</v>
      </c>
      <c r="M709" s="262">
        <f t="shared" si="223"/>
        <v>0</v>
      </c>
      <c r="N709" s="262">
        <f t="shared" si="223"/>
        <v>0</v>
      </c>
      <c r="O709" s="262">
        <f t="shared" si="223"/>
        <v>0</v>
      </c>
      <c r="P709" s="262">
        <f t="shared" si="223"/>
        <v>0</v>
      </c>
      <c r="Q709" s="262">
        <f t="shared" si="223"/>
        <v>0</v>
      </c>
      <c r="R709" s="262">
        <f t="shared" si="223"/>
        <v>0</v>
      </c>
      <c r="S709" s="262">
        <f t="shared" si="223"/>
        <v>0</v>
      </c>
      <c r="T709" s="262">
        <f t="shared" si="223"/>
        <v>0</v>
      </c>
      <c r="U709" s="262">
        <f t="shared" si="223"/>
        <v>0</v>
      </c>
      <c r="V709" s="262">
        <f t="shared" si="223"/>
        <v>0</v>
      </c>
      <c r="W709" s="262">
        <f t="shared" si="223"/>
        <v>0</v>
      </c>
      <c r="X709" s="262">
        <f t="shared" si="223"/>
        <v>0</v>
      </c>
      <c r="Y709" s="262">
        <f t="shared" si="223"/>
        <v>0</v>
      </c>
      <c r="Z709" s="262">
        <f t="shared" si="223"/>
        <v>0</v>
      </c>
      <c r="AA709" s="262">
        <f t="shared" si="223"/>
        <v>0</v>
      </c>
      <c r="AB709" s="262">
        <f t="shared" si="223"/>
        <v>0</v>
      </c>
    </row>
    <row r="710" spans="2:28" outlineLevel="1">
      <c r="B710" s="556">
        <f t="shared" si="219"/>
        <v>6</v>
      </c>
      <c r="C710" s="212" t="str">
        <f t="shared" si="219"/>
        <v xml:space="preserve">2 Bed / 1 Bath </v>
      </c>
      <c r="D710" s="260">
        <f t="shared" si="217"/>
        <v>0</v>
      </c>
      <c r="E710" s="261">
        <f t="shared" ref="E710:AB710" si="224">IFERROR(-($D349-E568-E599)*($M134*($D349-$U349)+$H134*$U349)/$D349,0)</f>
        <v>0</v>
      </c>
      <c r="F710" s="262">
        <f t="shared" si="224"/>
        <v>0</v>
      </c>
      <c r="G710" s="262">
        <f t="shared" si="224"/>
        <v>0</v>
      </c>
      <c r="H710" s="262">
        <f t="shared" si="224"/>
        <v>0</v>
      </c>
      <c r="I710" s="262">
        <f t="shared" si="224"/>
        <v>0</v>
      </c>
      <c r="J710" s="262">
        <f t="shared" si="224"/>
        <v>0</v>
      </c>
      <c r="K710" s="262">
        <f t="shared" si="224"/>
        <v>0</v>
      </c>
      <c r="L710" s="262">
        <f t="shared" si="224"/>
        <v>0</v>
      </c>
      <c r="M710" s="262">
        <f t="shared" si="224"/>
        <v>0</v>
      </c>
      <c r="N710" s="262">
        <f t="shared" si="224"/>
        <v>0</v>
      </c>
      <c r="O710" s="262">
        <f t="shared" si="224"/>
        <v>0</v>
      </c>
      <c r="P710" s="262">
        <f t="shared" si="224"/>
        <v>0</v>
      </c>
      <c r="Q710" s="262">
        <f t="shared" si="224"/>
        <v>0</v>
      </c>
      <c r="R710" s="262">
        <f t="shared" si="224"/>
        <v>0</v>
      </c>
      <c r="S710" s="262">
        <f t="shared" si="224"/>
        <v>0</v>
      </c>
      <c r="T710" s="262">
        <f t="shared" si="224"/>
        <v>0</v>
      </c>
      <c r="U710" s="262">
        <f t="shared" si="224"/>
        <v>0</v>
      </c>
      <c r="V710" s="262">
        <f t="shared" si="224"/>
        <v>0</v>
      </c>
      <c r="W710" s="262">
        <f t="shared" si="224"/>
        <v>0</v>
      </c>
      <c r="X710" s="262">
        <f t="shared" si="224"/>
        <v>0</v>
      </c>
      <c r="Y710" s="262">
        <f t="shared" si="224"/>
        <v>0</v>
      </c>
      <c r="Z710" s="262">
        <f t="shared" si="224"/>
        <v>0</v>
      </c>
      <c r="AA710" s="262">
        <f t="shared" si="224"/>
        <v>0</v>
      </c>
      <c r="AB710" s="262">
        <f t="shared" si="224"/>
        <v>0</v>
      </c>
    </row>
    <row r="711" spans="2:28" outlineLevel="1">
      <c r="B711" s="556">
        <f t="shared" si="219"/>
        <v>7</v>
      </c>
      <c r="C711" s="212" t="str">
        <f t="shared" si="219"/>
        <v xml:space="preserve">2 Bed / 1 Bath </v>
      </c>
      <c r="D711" s="260">
        <f t="shared" si="217"/>
        <v>0</v>
      </c>
      <c r="E711" s="261">
        <f t="shared" ref="E711:AB711" si="225">IFERROR(-($D350-E569-E600)*($M135*($D350-$U350)+$H135*$U350)/$D350,0)</f>
        <v>0</v>
      </c>
      <c r="F711" s="262">
        <f t="shared" si="225"/>
        <v>0</v>
      </c>
      <c r="G711" s="262">
        <f t="shared" si="225"/>
        <v>0</v>
      </c>
      <c r="H711" s="262">
        <f t="shared" si="225"/>
        <v>0</v>
      </c>
      <c r="I711" s="262">
        <f t="shared" si="225"/>
        <v>0</v>
      </c>
      <c r="J711" s="262">
        <f t="shared" si="225"/>
        <v>0</v>
      </c>
      <c r="K711" s="262">
        <f t="shared" si="225"/>
        <v>0</v>
      </c>
      <c r="L711" s="262">
        <f t="shared" si="225"/>
        <v>0</v>
      </c>
      <c r="M711" s="262">
        <f t="shared" si="225"/>
        <v>0</v>
      </c>
      <c r="N711" s="262">
        <f t="shared" si="225"/>
        <v>0</v>
      </c>
      <c r="O711" s="262">
        <f t="shared" si="225"/>
        <v>0</v>
      </c>
      <c r="P711" s="262">
        <f t="shared" si="225"/>
        <v>0</v>
      </c>
      <c r="Q711" s="262">
        <f t="shared" si="225"/>
        <v>0</v>
      </c>
      <c r="R711" s="262">
        <f t="shared" si="225"/>
        <v>0</v>
      </c>
      <c r="S711" s="262">
        <f t="shared" si="225"/>
        <v>0</v>
      </c>
      <c r="T711" s="262">
        <f t="shared" si="225"/>
        <v>0</v>
      </c>
      <c r="U711" s="262">
        <f t="shared" si="225"/>
        <v>0</v>
      </c>
      <c r="V711" s="262">
        <f t="shared" si="225"/>
        <v>0</v>
      </c>
      <c r="W711" s="262">
        <f t="shared" si="225"/>
        <v>0</v>
      </c>
      <c r="X711" s="262">
        <f t="shared" si="225"/>
        <v>0</v>
      </c>
      <c r="Y711" s="262">
        <f t="shared" si="225"/>
        <v>0</v>
      </c>
      <c r="Z711" s="262">
        <f t="shared" si="225"/>
        <v>0</v>
      </c>
      <c r="AA711" s="262">
        <f t="shared" si="225"/>
        <v>0</v>
      </c>
      <c r="AB711" s="262">
        <f t="shared" si="225"/>
        <v>0</v>
      </c>
    </row>
    <row r="712" spans="2:28" outlineLevel="1">
      <c r="B712" s="556">
        <f t="shared" si="219"/>
        <v>8</v>
      </c>
      <c r="C712" s="212" t="str">
        <f t="shared" si="219"/>
        <v xml:space="preserve">2 Bed / 2 Bath </v>
      </c>
      <c r="D712" s="260">
        <f t="shared" si="217"/>
        <v>0</v>
      </c>
      <c r="E712" s="261">
        <f t="shared" ref="E712:AB712" si="226">IFERROR(-($D351-E570-E601)*($M136*($D351-$U351)+$H136*$U351)/$D351,0)</f>
        <v>0</v>
      </c>
      <c r="F712" s="262">
        <f t="shared" si="226"/>
        <v>0</v>
      </c>
      <c r="G712" s="262">
        <f t="shared" si="226"/>
        <v>0</v>
      </c>
      <c r="H712" s="262">
        <f t="shared" si="226"/>
        <v>0</v>
      </c>
      <c r="I712" s="262">
        <f t="shared" si="226"/>
        <v>0</v>
      </c>
      <c r="J712" s="262">
        <f t="shared" si="226"/>
        <v>0</v>
      </c>
      <c r="K712" s="262">
        <f t="shared" si="226"/>
        <v>0</v>
      </c>
      <c r="L712" s="262">
        <f t="shared" si="226"/>
        <v>0</v>
      </c>
      <c r="M712" s="262">
        <f t="shared" si="226"/>
        <v>0</v>
      </c>
      <c r="N712" s="262">
        <f t="shared" si="226"/>
        <v>0</v>
      </c>
      <c r="O712" s="262">
        <f t="shared" si="226"/>
        <v>0</v>
      </c>
      <c r="P712" s="262">
        <f t="shared" si="226"/>
        <v>0</v>
      </c>
      <c r="Q712" s="262">
        <f t="shared" si="226"/>
        <v>0</v>
      </c>
      <c r="R712" s="262">
        <f t="shared" si="226"/>
        <v>0</v>
      </c>
      <c r="S712" s="262">
        <f t="shared" si="226"/>
        <v>0</v>
      </c>
      <c r="T712" s="262">
        <f t="shared" si="226"/>
        <v>0</v>
      </c>
      <c r="U712" s="262">
        <f t="shared" si="226"/>
        <v>0</v>
      </c>
      <c r="V712" s="262">
        <f t="shared" si="226"/>
        <v>0</v>
      </c>
      <c r="W712" s="262">
        <f t="shared" si="226"/>
        <v>0</v>
      </c>
      <c r="X712" s="262">
        <f t="shared" si="226"/>
        <v>0</v>
      </c>
      <c r="Y712" s="262">
        <f t="shared" si="226"/>
        <v>0</v>
      </c>
      <c r="Z712" s="262">
        <f t="shared" si="226"/>
        <v>0</v>
      </c>
      <c r="AA712" s="262">
        <f t="shared" si="226"/>
        <v>0</v>
      </c>
      <c r="AB712" s="262">
        <f t="shared" si="226"/>
        <v>0</v>
      </c>
    </row>
    <row r="713" spans="2:28" outlineLevel="1">
      <c r="B713" s="556">
        <f t="shared" si="219"/>
        <v>9</v>
      </c>
      <c r="C713" s="212" t="str">
        <f t="shared" si="219"/>
        <v>2 Bed / 1 Bath + Den</v>
      </c>
      <c r="D713" s="260">
        <f t="shared" si="217"/>
        <v>0</v>
      </c>
      <c r="E713" s="261">
        <f t="shared" ref="E713:AB713" si="227">IFERROR(-($D352-E571-E602)*($M137*($D352-$U352)+$H137*$U352)/$D352,0)</f>
        <v>0</v>
      </c>
      <c r="F713" s="262">
        <f t="shared" si="227"/>
        <v>0</v>
      </c>
      <c r="G713" s="262">
        <f t="shared" si="227"/>
        <v>0</v>
      </c>
      <c r="H713" s="262">
        <f t="shared" si="227"/>
        <v>0</v>
      </c>
      <c r="I713" s="262">
        <f t="shared" si="227"/>
        <v>0</v>
      </c>
      <c r="J713" s="262">
        <f t="shared" si="227"/>
        <v>0</v>
      </c>
      <c r="K713" s="262">
        <f t="shared" si="227"/>
        <v>0</v>
      </c>
      <c r="L713" s="262">
        <f t="shared" si="227"/>
        <v>0</v>
      </c>
      <c r="M713" s="262">
        <f t="shared" si="227"/>
        <v>0</v>
      </c>
      <c r="N713" s="262">
        <f t="shared" si="227"/>
        <v>0</v>
      </c>
      <c r="O713" s="262">
        <f t="shared" si="227"/>
        <v>0</v>
      </c>
      <c r="P713" s="262">
        <f t="shared" si="227"/>
        <v>0</v>
      </c>
      <c r="Q713" s="262">
        <f t="shared" si="227"/>
        <v>0</v>
      </c>
      <c r="R713" s="262">
        <f t="shared" si="227"/>
        <v>0</v>
      </c>
      <c r="S713" s="262">
        <f t="shared" si="227"/>
        <v>0</v>
      </c>
      <c r="T713" s="262">
        <f t="shared" si="227"/>
        <v>0</v>
      </c>
      <c r="U713" s="262">
        <f t="shared" si="227"/>
        <v>0</v>
      </c>
      <c r="V713" s="262">
        <f t="shared" si="227"/>
        <v>0</v>
      </c>
      <c r="W713" s="262">
        <f t="shared" si="227"/>
        <v>0</v>
      </c>
      <c r="X713" s="262">
        <f t="shared" si="227"/>
        <v>0</v>
      </c>
      <c r="Y713" s="262">
        <f t="shared" si="227"/>
        <v>0</v>
      </c>
      <c r="Z713" s="262">
        <f t="shared" si="227"/>
        <v>0</v>
      </c>
      <c r="AA713" s="262">
        <f t="shared" si="227"/>
        <v>0</v>
      </c>
      <c r="AB713" s="262">
        <f t="shared" si="227"/>
        <v>0</v>
      </c>
    </row>
    <row r="714" spans="2:28" outlineLevel="1">
      <c r="B714" s="556">
        <f t="shared" si="219"/>
        <v>10</v>
      </c>
      <c r="C714" s="212" t="str">
        <f t="shared" si="219"/>
        <v xml:space="preserve">2 Bed / 2 Bath </v>
      </c>
      <c r="D714" s="260">
        <f t="shared" si="217"/>
        <v>0</v>
      </c>
      <c r="E714" s="261">
        <f t="shared" ref="E714:AB714" si="228">IFERROR(-($D353-E572-E603)*($M138*($D353-$U353)+$H138*$U353)/$D353,0)</f>
        <v>0</v>
      </c>
      <c r="F714" s="262">
        <f t="shared" si="228"/>
        <v>0</v>
      </c>
      <c r="G714" s="262">
        <f t="shared" si="228"/>
        <v>0</v>
      </c>
      <c r="H714" s="262">
        <f t="shared" si="228"/>
        <v>0</v>
      </c>
      <c r="I714" s="262">
        <f t="shared" si="228"/>
        <v>0</v>
      </c>
      <c r="J714" s="262">
        <f t="shared" si="228"/>
        <v>0</v>
      </c>
      <c r="K714" s="262">
        <f t="shared" si="228"/>
        <v>0</v>
      </c>
      <c r="L714" s="262">
        <f t="shared" si="228"/>
        <v>0</v>
      </c>
      <c r="M714" s="262">
        <f t="shared" si="228"/>
        <v>0</v>
      </c>
      <c r="N714" s="262">
        <f t="shared" si="228"/>
        <v>0</v>
      </c>
      <c r="O714" s="262">
        <f t="shared" si="228"/>
        <v>0</v>
      </c>
      <c r="P714" s="262">
        <f t="shared" si="228"/>
        <v>0</v>
      </c>
      <c r="Q714" s="262">
        <f t="shared" si="228"/>
        <v>0</v>
      </c>
      <c r="R714" s="262">
        <f t="shared" si="228"/>
        <v>0</v>
      </c>
      <c r="S714" s="262">
        <f t="shared" si="228"/>
        <v>0</v>
      </c>
      <c r="T714" s="262">
        <f t="shared" si="228"/>
        <v>0</v>
      </c>
      <c r="U714" s="262">
        <f t="shared" si="228"/>
        <v>0</v>
      </c>
      <c r="V714" s="262">
        <f t="shared" si="228"/>
        <v>0</v>
      </c>
      <c r="W714" s="262">
        <f t="shared" si="228"/>
        <v>0</v>
      </c>
      <c r="X714" s="262">
        <f t="shared" si="228"/>
        <v>0</v>
      </c>
      <c r="Y714" s="262">
        <f t="shared" si="228"/>
        <v>0</v>
      </c>
      <c r="Z714" s="262">
        <f t="shared" si="228"/>
        <v>0</v>
      </c>
      <c r="AA714" s="262">
        <f t="shared" si="228"/>
        <v>0</v>
      </c>
      <c r="AB714" s="262">
        <f t="shared" si="228"/>
        <v>0</v>
      </c>
    </row>
    <row r="715" spans="2:28" outlineLevel="1">
      <c r="B715" s="556">
        <f t="shared" si="219"/>
        <v>11</v>
      </c>
      <c r="C715" s="212" t="str">
        <f t="shared" si="219"/>
        <v xml:space="preserve">2 Bed / 1.5 Bath </v>
      </c>
      <c r="D715" s="260">
        <f t="shared" si="217"/>
        <v>0</v>
      </c>
      <c r="E715" s="261">
        <f t="shared" ref="E715:AB715" si="229">IFERROR(-($D354-E573-E604)*($M139*($D354-$U354)+$H139*$U354)/$D354,0)</f>
        <v>0</v>
      </c>
      <c r="F715" s="262">
        <f t="shared" si="229"/>
        <v>0</v>
      </c>
      <c r="G715" s="262">
        <f t="shared" si="229"/>
        <v>0</v>
      </c>
      <c r="H715" s="262">
        <f t="shared" si="229"/>
        <v>0</v>
      </c>
      <c r="I715" s="262">
        <f t="shared" si="229"/>
        <v>0</v>
      </c>
      <c r="J715" s="262">
        <f t="shared" si="229"/>
        <v>0</v>
      </c>
      <c r="K715" s="262">
        <f t="shared" si="229"/>
        <v>0</v>
      </c>
      <c r="L715" s="262">
        <f t="shared" si="229"/>
        <v>0</v>
      </c>
      <c r="M715" s="262">
        <f t="shared" si="229"/>
        <v>0</v>
      </c>
      <c r="N715" s="262">
        <f t="shared" si="229"/>
        <v>0</v>
      </c>
      <c r="O715" s="262">
        <f t="shared" si="229"/>
        <v>0</v>
      </c>
      <c r="P715" s="262">
        <f t="shared" si="229"/>
        <v>0</v>
      </c>
      <c r="Q715" s="262">
        <f t="shared" si="229"/>
        <v>0</v>
      </c>
      <c r="R715" s="262">
        <f t="shared" si="229"/>
        <v>0</v>
      </c>
      <c r="S715" s="262">
        <f t="shared" si="229"/>
        <v>0</v>
      </c>
      <c r="T715" s="262">
        <f t="shared" si="229"/>
        <v>0</v>
      </c>
      <c r="U715" s="262">
        <f t="shared" si="229"/>
        <v>0</v>
      </c>
      <c r="V715" s="262">
        <f t="shared" si="229"/>
        <v>0</v>
      </c>
      <c r="W715" s="262">
        <f t="shared" si="229"/>
        <v>0</v>
      </c>
      <c r="X715" s="262">
        <f t="shared" si="229"/>
        <v>0</v>
      </c>
      <c r="Y715" s="262">
        <f t="shared" si="229"/>
        <v>0</v>
      </c>
      <c r="Z715" s="262">
        <f t="shared" si="229"/>
        <v>0</v>
      </c>
      <c r="AA715" s="262">
        <f t="shared" si="229"/>
        <v>0</v>
      </c>
      <c r="AB715" s="262">
        <f t="shared" si="229"/>
        <v>0</v>
      </c>
    </row>
    <row r="716" spans="2:28" outlineLevel="1">
      <c r="B716" s="556">
        <f t="shared" si="219"/>
        <v>12</v>
      </c>
      <c r="C716" s="212" t="str">
        <f t="shared" si="219"/>
        <v xml:space="preserve">3 Bed / 2 Bath </v>
      </c>
      <c r="D716" s="260">
        <f t="shared" si="217"/>
        <v>0</v>
      </c>
      <c r="E716" s="261">
        <f t="shared" ref="E716:AB716" si="230">IFERROR(-($D355-E574-E605)*($M140*($D355-$U355)+$H140*$U355)/$D355,0)</f>
        <v>0</v>
      </c>
      <c r="F716" s="262">
        <f t="shared" si="230"/>
        <v>0</v>
      </c>
      <c r="G716" s="262">
        <f t="shared" si="230"/>
        <v>0</v>
      </c>
      <c r="H716" s="262">
        <f t="shared" si="230"/>
        <v>0</v>
      </c>
      <c r="I716" s="262">
        <f t="shared" si="230"/>
        <v>0</v>
      </c>
      <c r="J716" s="262">
        <f t="shared" si="230"/>
        <v>0</v>
      </c>
      <c r="K716" s="262">
        <f t="shared" si="230"/>
        <v>0</v>
      </c>
      <c r="L716" s="262">
        <f t="shared" si="230"/>
        <v>0</v>
      </c>
      <c r="M716" s="262">
        <f t="shared" si="230"/>
        <v>0</v>
      </c>
      <c r="N716" s="262">
        <f t="shared" si="230"/>
        <v>0</v>
      </c>
      <c r="O716" s="262">
        <f t="shared" si="230"/>
        <v>0</v>
      </c>
      <c r="P716" s="262">
        <f t="shared" si="230"/>
        <v>0</v>
      </c>
      <c r="Q716" s="262">
        <f t="shared" si="230"/>
        <v>0</v>
      </c>
      <c r="R716" s="262">
        <f t="shared" si="230"/>
        <v>0</v>
      </c>
      <c r="S716" s="262">
        <f t="shared" si="230"/>
        <v>0</v>
      </c>
      <c r="T716" s="262">
        <f t="shared" si="230"/>
        <v>0</v>
      </c>
      <c r="U716" s="262">
        <f t="shared" si="230"/>
        <v>0</v>
      </c>
      <c r="V716" s="262">
        <f t="shared" si="230"/>
        <v>0</v>
      </c>
      <c r="W716" s="262">
        <f t="shared" si="230"/>
        <v>0</v>
      </c>
      <c r="X716" s="262">
        <f t="shared" si="230"/>
        <v>0</v>
      </c>
      <c r="Y716" s="262">
        <f t="shared" si="230"/>
        <v>0</v>
      </c>
      <c r="Z716" s="262">
        <f t="shared" si="230"/>
        <v>0</v>
      </c>
      <c r="AA716" s="262">
        <f t="shared" si="230"/>
        <v>0</v>
      </c>
      <c r="AB716" s="262">
        <f t="shared" si="230"/>
        <v>0</v>
      </c>
    </row>
    <row r="717" spans="2:28" outlineLevel="1">
      <c r="B717" s="556">
        <f t="shared" si="219"/>
        <v>13</v>
      </c>
      <c r="C717" s="212" t="str">
        <f t="shared" si="219"/>
        <v>3 Bed / 2 Bath House</v>
      </c>
      <c r="D717" s="260">
        <f t="shared" si="217"/>
        <v>0</v>
      </c>
      <c r="E717" s="261">
        <f t="shared" ref="E717:AB717" si="231">IFERROR(-($D356-E575-E606)*($M141*($D356-$U356)+$H141*$U356)/$D356,0)</f>
        <v>0</v>
      </c>
      <c r="F717" s="262">
        <f t="shared" si="231"/>
        <v>0</v>
      </c>
      <c r="G717" s="262">
        <f t="shared" si="231"/>
        <v>0</v>
      </c>
      <c r="H717" s="262">
        <f t="shared" si="231"/>
        <v>0</v>
      </c>
      <c r="I717" s="262">
        <f t="shared" si="231"/>
        <v>0</v>
      </c>
      <c r="J717" s="262">
        <f t="shared" si="231"/>
        <v>0</v>
      </c>
      <c r="K717" s="262">
        <f t="shared" si="231"/>
        <v>0</v>
      </c>
      <c r="L717" s="262">
        <f t="shared" si="231"/>
        <v>0</v>
      </c>
      <c r="M717" s="262">
        <f t="shared" si="231"/>
        <v>0</v>
      </c>
      <c r="N717" s="262">
        <f t="shared" si="231"/>
        <v>0</v>
      </c>
      <c r="O717" s="262">
        <f t="shared" si="231"/>
        <v>0</v>
      </c>
      <c r="P717" s="262">
        <f t="shared" si="231"/>
        <v>0</v>
      </c>
      <c r="Q717" s="262">
        <f t="shared" si="231"/>
        <v>0</v>
      </c>
      <c r="R717" s="262">
        <f t="shared" si="231"/>
        <v>0</v>
      </c>
      <c r="S717" s="262">
        <f t="shared" si="231"/>
        <v>0</v>
      </c>
      <c r="T717" s="262">
        <f t="shared" si="231"/>
        <v>0</v>
      </c>
      <c r="U717" s="262">
        <f t="shared" si="231"/>
        <v>0</v>
      </c>
      <c r="V717" s="262">
        <f t="shared" si="231"/>
        <v>0</v>
      </c>
      <c r="W717" s="262">
        <f t="shared" si="231"/>
        <v>0</v>
      </c>
      <c r="X717" s="262">
        <f t="shared" si="231"/>
        <v>0</v>
      </c>
      <c r="Y717" s="262">
        <f t="shared" si="231"/>
        <v>0</v>
      </c>
      <c r="Z717" s="262">
        <f t="shared" si="231"/>
        <v>0</v>
      </c>
      <c r="AA717" s="262">
        <f t="shared" si="231"/>
        <v>0</v>
      </c>
      <c r="AB717" s="262">
        <f t="shared" si="231"/>
        <v>0</v>
      </c>
    </row>
    <row r="718" spans="2:28" outlineLevel="1">
      <c r="B718" s="556">
        <f t="shared" si="219"/>
        <v>14</v>
      </c>
      <c r="C718" s="212" t="str">
        <f t="shared" si="219"/>
        <v xml:space="preserve">3 Bed / 2 Bath </v>
      </c>
      <c r="D718" s="260">
        <f t="shared" si="217"/>
        <v>0</v>
      </c>
      <c r="E718" s="261">
        <f t="shared" ref="E718:AB718" si="232">IFERROR(-($D357-E576-E607)*($M142*($D357-$U357)+$H142*$U357)/$D357,0)</f>
        <v>0</v>
      </c>
      <c r="F718" s="262">
        <f t="shared" si="232"/>
        <v>0</v>
      </c>
      <c r="G718" s="262">
        <f t="shared" si="232"/>
        <v>0</v>
      </c>
      <c r="H718" s="262">
        <f t="shared" si="232"/>
        <v>0</v>
      </c>
      <c r="I718" s="262">
        <f t="shared" si="232"/>
        <v>0</v>
      </c>
      <c r="J718" s="262">
        <f t="shared" si="232"/>
        <v>0</v>
      </c>
      <c r="K718" s="262">
        <f t="shared" si="232"/>
        <v>0</v>
      </c>
      <c r="L718" s="262">
        <f t="shared" si="232"/>
        <v>0</v>
      </c>
      <c r="M718" s="262">
        <f t="shared" si="232"/>
        <v>0</v>
      </c>
      <c r="N718" s="262">
        <f t="shared" si="232"/>
        <v>0</v>
      </c>
      <c r="O718" s="262">
        <f t="shared" si="232"/>
        <v>0</v>
      </c>
      <c r="P718" s="262">
        <f t="shared" si="232"/>
        <v>0</v>
      </c>
      <c r="Q718" s="262">
        <f t="shared" si="232"/>
        <v>0</v>
      </c>
      <c r="R718" s="262">
        <f t="shared" si="232"/>
        <v>0</v>
      </c>
      <c r="S718" s="262">
        <f t="shared" si="232"/>
        <v>0</v>
      </c>
      <c r="T718" s="262">
        <f t="shared" si="232"/>
        <v>0</v>
      </c>
      <c r="U718" s="262">
        <f t="shared" si="232"/>
        <v>0</v>
      </c>
      <c r="V718" s="262">
        <f t="shared" si="232"/>
        <v>0</v>
      </c>
      <c r="W718" s="262">
        <f t="shared" si="232"/>
        <v>0</v>
      </c>
      <c r="X718" s="262">
        <f t="shared" si="232"/>
        <v>0</v>
      </c>
      <c r="Y718" s="262">
        <f t="shared" si="232"/>
        <v>0</v>
      </c>
      <c r="Z718" s="262">
        <f t="shared" si="232"/>
        <v>0</v>
      </c>
      <c r="AA718" s="262">
        <f t="shared" si="232"/>
        <v>0</v>
      </c>
      <c r="AB718" s="262">
        <f t="shared" si="232"/>
        <v>0</v>
      </c>
    </row>
    <row r="719" spans="2:28" outlineLevel="1">
      <c r="B719" s="556">
        <f t="shared" si="219"/>
        <v>15</v>
      </c>
      <c r="C719" s="212" t="str">
        <f t="shared" si="219"/>
        <v xml:space="preserve">1 Bed / 1 Bath </v>
      </c>
      <c r="D719" s="260">
        <f t="shared" si="217"/>
        <v>0</v>
      </c>
      <c r="E719" s="261">
        <f t="shared" ref="E719:AB719" si="233">IFERROR(-($D358-E577-E608)*($M143*($D358-$U358)+$H143*$U358)/$D358,0)</f>
        <v>0</v>
      </c>
      <c r="F719" s="262">
        <f t="shared" si="233"/>
        <v>0</v>
      </c>
      <c r="G719" s="262">
        <f t="shared" si="233"/>
        <v>0</v>
      </c>
      <c r="H719" s="262">
        <f t="shared" si="233"/>
        <v>0</v>
      </c>
      <c r="I719" s="262">
        <f t="shared" si="233"/>
        <v>0</v>
      </c>
      <c r="J719" s="262">
        <f t="shared" si="233"/>
        <v>0</v>
      </c>
      <c r="K719" s="262">
        <f t="shared" si="233"/>
        <v>0</v>
      </c>
      <c r="L719" s="262">
        <f t="shared" si="233"/>
        <v>0</v>
      </c>
      <c r="M719" s="262">
        <f t="shared" si="233"/>
        <v>0</v>
      </c>
      <c r="N719" s="262">
        <f t="shared" si="233"/>
        <v>0</v>
      </c>
      <c r="O719" s="262">
        <f t="shared" si="233"/>
        <v>0</v>
      </c>
      <c r="P719" s="262">
        <f t="shared" si="233"/>
        <v>0</v>
      </c>
      <c r="Q719" s="262">
        <f t="shared" si="233"/>
        <v>0</v>
      </c>
      <c r="R719" s="262">
        <f t="shared" si="233"/>
        <v>0</v>
      </c>
      <c r="S719" s="262">
        <f t="shared" si="233"/>
        <v>0</v>
      </c>
      <c r="T719" s="262">
        <f t="shared" si="233"/>
        <v>0</v>
      </c>
      <c r="U719" s="262">
        <f t="shared" si="233"/>
        <v>0</v>
      </c>
      <c r="V719" s="262">
        <f t="shared" si="233"/>
        <v>0</v>
      </c>
      <c r="W719" s="262">
        <f t="shared" si="233"/>
        <v>0</v>
      </c>
      <c r="X719" s="262">
        <f t="shared" si="233"/>
        <v>0</v>
      </c>
      <c r="Y719" s="262">
        <f t="shared" si="233"/>
        <v>0</v>
      </c>
      <c r="Z719" s="262">
        <f t="shared" si="233"/>
        <v>0</v>
      </c>
      <c r="AA719" s="262">
        <f t="shared" si="233"/>
        <v>0</v>
      </c>
      <c r="AB719" s="262">
        <f t="shared" si="233"/>
        <v>0</v>
      </c>
    </row>
    <row r="720" spans="2:28" outlineLevel="1">
      <c r="B720" s="556">
        <f t="shared" si="219"/>
        <v>16</v>
      </c>
      <c r="C720" s="212" t="str">
        <f t="shared" si="219"/>
        <v xml:space="preserve">2 Bed / 2 Bath </v>
      </c>
      <c r="D720" s="260">
        <f t="shared" si="217"/>
        <v>0</v>
      </c>
      <c r="E720" s="261">
        <f t="shared" ref="E720:AB720" si="234">IFERROR(-($D359-E578-E609)*($M144*($D359-$U359)+$H144*$U359)/$D359,0)</f>
        <v>0</v>
      </c>
      <c r="F720" s="262">
        <f t="shared" si="234"/>
        <v>0</v>
      </c>
      <c r="G720" s="262">
        <f t="shared" si="234"/>
        <v>0</v>
      </c>
      <c r="H720" s="262">
        <f t="shared" si="234"/>
        <v>0</v>
      </c>
      <c r="I720" s="262">
        <f t="shared" si="234"/>
        <v>0</v>
      </c>
      <c r="J720" s="262">
        <f t="shared" si="234"/>
        <v>0</v>
      </c>
      <c r="K720" s="262">
        <f t="shared" si="234"/>
        <v>0</v>
      </c>
      <c r="L720" s="262">
        <f t="shared" si="234"/>
        <v>0</v>
      </c>
      <c r="M720" s="262">
        <f t="shared" si="234"/>
        <v>0</v>
      </c>
      <c r="N720" s="262">
        <f t="shared" si="234"/>
        <v>0</v>
      </c>
      <c r="O720" s="262">
        <f t="shared" si="234"/>
        <v>0</v>
      </c>
      <c r="P720" s="262">
        <f t="shared" si="234"/>
        <v>0</v>
      </c>
      <c r="Q720" s="262">
        <f t="shared" si="234"/>
        <v>0</v>
      </c>
      <c r="R720" s="262">
        <f t="shared" si="234"/>
        <v>0</v>
      </c>
      <c r="S720" s="262">
        <f t="shared" si="234"/>
        <v>0</v>
      </c>
      <c r="T720" s="262">
        <f t="shared" si="234"/>
        <v>0</v>
      </c>
      <c r="U720" s="262">
        <f t="shared" si="234"/>
        <v>0</v>
      </c>
      <c r="V720" s="262">
        <f t="shared" si="234"/>
        <v>0</v>
      </c>
      <c r="W720" s="262">
        <f t="shared" si="234"/>
        <v>0</v>
      </c>
      <c r="X720" s="262">
        <f t="shared" si="234"/>
        <v>0</v>
      </c>
      <c r="Y720" s="262">
        <f t="shared" si="234"/>
        <v>0</v>
      </c>
      <c r="Z720" s="262">
        <f t="shared" si="234"/>
        <v>0</v>
      </c>
      <c r="AA720" s="262">
        <f t="shared" si="234"/>
        <v>0</v>
      </c>
      <c r="AB720" s="262">
        <f t="shared" si="234"/>
        <v>0</v>
      </c>
    </row>
    <row r="721" spans="2:28" outlineLevel="1">
      <c r="B721" s="556">
        <f t="shared" si="219"/>
        <v>17</v>
      </c>
      <c r="C721" s="212" t="str">
        <f t="shared" si="219"/>
        <v xml:space="preserve">4 Bed / 2 Bath Penthouse </v>
      </c>
      <c r="D721" s="260">
        <f t="shared" si="217"/>
        <v>0</v>
      </c>
      <c r="E721" s="261">
        <f t="shared" ref="E721:AB721" si="235">IFERROR(-($D360-E579-E610)*($M145*($D360-$U360)+$H145*$U360)/$D360,0)</f>
        <v>0</v>
      </c>
      <c r="F721" s="262">
        <f t="shared" si="235"/>
        <v>0</v>
      </c>
      <c r="G721" s="262">
        <f t="shared" si="235"/>
        <v>0</v>
      </c>
      <c r="H721" s="262">
        <f t="shared" si="235"/>
        <v>0</v>
      </c>
      <c r="I721" s="262">
        <f t="shared" si="235"/>
        <v>0</v>
      </c>
      <c r="J721" s="262">
        <f t="shared" si="235"/>
        <v>0</v>
      </c>
      <c r="K721" s="262">
        <f t="shared" si="235"/>
        <v>0</v>
      </c>
      <c r="L721" s="262">
        <f t="shared" si="235"/>
        <v>0</v>
      </c>
      <c r="M721" s="262">
        <f t="shared" si="235"/>
        <v>0</v>
      </c>
      <c r="N721" s="262">
        <f t="shared" si="235"/>
        <v>0</v>
      </c>
      <c r="O721" s="262">
        <f t="shared" si="235"/>
        <v>0</v>
      </c>
      <c r="P721" s="262">
        <f t="shared" si="235"/>
        <v>0</v>
      </c>
      <c r="Q721" s="262">
        <f t="shared" si="235"/>
        <v>0</v>
      </c>
      <c r="R721" s="262">
        <f t="shared" si="235"/>
        <v>0</v>
      </c>
      <c r="S721" s="262">
        <f t="shared" si="235"/>
        <v>0</v>
      </c>
      <c r="T721" s="262">
        <f t="shared" si="235"/>
        <v>0</v>
      </c>
      <c r="U721" s="262">
        <f t="shared" si="235"/>
        <v>0</v>
      </c>
      <c r="V721" s="262">
        <f t="shared" si="235"/>
        <v>0</v>
      </c>
      <c r="W721" s="262">
        <f t="shared" si="235"/>
        <v>0</v>
      </c>
      <c r="X721" s="262">
        <f t="shared" si="235"/>
        <v>0</v>
      </c>
      <c r="Y721" s="262">
        <f t="shared" si="235"/>
        <v>0</v>
      </c>
      <c r="Z721" s="262">
        <f t="shared" si="235"/>
        <v>0</v>
      </c>
      <c r="AA721" s="262">
        <f t="shared" si="235"/>
        <v>0</v>
      </c>
      <c r="AB721" s="262">
        <f t="shared" si="235"/>
        <v>0</v>
      </c>
    </row>
    <row r="722" spans="2:28" outlineLevel="1">
      <c r="B722" s="556">
        <f t="shared" ref="B722:C734" si="236">B689</f>
        <v>18</v>
      </c>
      <c r="C722" s="212" t="str">
        <f t="shared" si="236"/>
        <v xml:space="preserve">2 Bed / 2 Bath </v>
      </c>
      <c r="D722" s="260">
        <f t="shared" si="217"/>
        <v>0</v>
      </c>
      <c r="E722" s="261">
        <f t="shared" ref="E722:AB722" si="237">IFERROR(-($D361-E580-E611)*($M146*($D361-$U361)+$H146*$U361)/$D361,0)</f>
        <v>0</v>
      </c>
      <c r="F722" s="262">
        <f t="shared" si="237"/>
        <v>0</v>
      </c>
      <c r="G722" s="262">
        <f t="shared" si="237"/>
        <v>0</v>
      </c>
      <c r="H722" s="262">
        <f t="shared" si="237"/>
        <v>0</v>
      </c>
      <c r="I722" s="262">
        <f t="shared" si="237"/>
        <v>0</v>
      </c>
      <c r="J722" s="262">
        <f t="shared" si="237"/>
        <v>0</v>
      </c>
      <c r="K722" s="262">
        <f t="shared" si="237"/>
        <v>0</v>
      </c>
      <c r="L722" s="262">
        <f t="shared" si="237"/>
        <v>0</v>
      </c>
      <c r="M722" s="262">
        <f t="shared" si="237"/>
        <v>0</v>
      </c>
      <c r="N722" s="262">
        <f t="shared" si="237"/>
        <v>0</v>
      </c>
      <c r="O722" s="262">
        <f t="shared" si="237"/>
        <v>0</v>
      </c>
      <c r="P722" s="262">
        <f t="shared" si="237"/>
        <v>0</v>
      </c>
      <c r="Q722" s="262">
        <f t="shared" si="237"/>
        <v>0</v>
      </c>
      <c r="R722" s="262">
        <f t="shared" si="237"/>
        <v>0</v>
      </c>
      <c r="S722" s="262">
        <f t="shared" si="237"/>
        <v>0</v>
      </c>
      <c r="T722" s="262">
        <f t="shared" si="237"/>
        <v>0</v>
      </c>
      <c r="U722" s="262">
        <f t="shared" si="237"/>
        <v>0</v>
      </c>
      <c r="V722" s="262">
        <f t="shared" si="237"/>
        <v>0</v>
      </c>
      <c r="W722" s="262">
        <f t="shared" si="237"/>
        <v>0</v>
      </c>
      <c r="X722" s="262">
        <f t="shared" si="237"/>
        <v>0</v>
      </c>
      <c r="Y722" s="262">
        <f t="shared" si="237"/>
        <v>0</v>
      </c>
      <c r="Z722" s="262">
        <f t="shared" si="237"/>
        <v>0</v>
      </c>
      <c r="AA722" s="262">
        <f t="shared" si="237"/>
        <v>0</v>
      </c>
      <c r="AB722" s="262">
        <f t="shared" si="237"/>
        <v>0</v>
      </c>
    </row>
    <row r="723" spans="2:28" outlineLevel="1">
      <c r="B723" s="556">
        <f t="shared" si="236"/>
        <v>19</v>
      </c>
      <c r="C723" s="212">
        <f t="shared" si="236"/>
        <v>0</v>
      </c>
      <c r="D723" s="260">
        <f t="shared" si="217"/>
        <v>0</v>
      </c>
      <c r="E723" s="261">
        <f t="shared" ref="E723:AB723" si="238">IFERROR(-($D362-E581-E612)*($M147*($D362-$U362)+$H147*$U362)/$D362,0)</f>
        <v>0</v>
      </c>
      <c r="F723" s="262">
        <f t="shared" si="238"/>
        <v>0</v>
      </c>
      <c r="G723" s="262">
        <f t="shared" si="238"/>
        <v>0</v>
      </c>
      <c r="H723" s="262">
        <f t="shared" si="238"/>
        <v>0</v>
      </c>
      <c r="I723" s="262">
        <f t="shared" si="238"/>
        <v>0</v>
      </c>
      <c r="J723" s="262">
        <f t="shared" si="238"/>
        <v>0</v>
      </c>
      <c r="K723" s="262">
        <f t="shared" si="238"/>
        <v>0</v>
      </c>
      <c r="L723" s="262">
        <f t="shared" si="238"/>
        <v>0</v>
      </c>
      <c r="M723" s="262">
        <f t="shared" si="238"/>
        <v>0</v>
      </c>
      <c r="N723" s="262">
        <f t="shared" si="238"/>
        <v>0</v>
      </c>
      <c r="O723" s="262">
        <f t="shared" si="238"/>
        <v>0</v>
      </c>
      <c r="P723" s="262">
        <f t="shared" si="238"/>
        <v>0</v>
      </c>
      <c r="Q723" s="262">
        <f t="shared" si="238"/>
        <v>0</v>
      </c>
      <c r="R723" s="262">
        <f t="shared" si="238"/>
        <v>0</v>
      </c>
      <c r="S723" s="262">
        <f t="shared" si="238"/>
        <v>0</v>
      </c>
      <c r="T723" s="262">
        <f t="shared" si="238"/>
        <v>0</v>
      </c>
      <c r="U723" s="262">
        <f t="shared" si="238"/>
        <v>0</v>
      </c>
      <c r="V723" s="262">
        <f t="shared" si="238"/>
        <v>0</v>
      </c>
      <c r="W723" s="262">
        <f t="shared" si="238"/>
        <v>0</v>
      </c>
      <c r="X723" s="262">
        <f t="shared" si="238"/>
        <v>0</v>
      </c>
      <c r="Y723" s="262">
        <f t="shared" si="238"/>
        <v>0</v>
      </c>
      <c r="Z723" s="262">
        <f t="shared" si="238"/>
        <v>0</v>
      </c>
      <c r="AA723" s="262">
        <f t="shared" si="238"/>
        <v>0</v>
      </c>
      <c r="AB723" s="262">
        <f t="shared" si="238"/>
        <v>0</v>
      </c>
    </row>
    <row r="724" spans="2:28" outlineLevel="1">
      <c r="B724" s="556">
        <f t="shared" si="236"/>
        <v>20</v>
      </c>
      <c r="C724" s="212">
        <f t="shared" si="236"/>
        <v>0</v>
      </c>
      <c r="D724" s="260">
        <f t="shared" si="217"/>
        <v>0</v>
      </c>
      <c r="E724" s="261">
        <f t="shared" ref="E724:AB724" si="239">IFERROR(-($D363-E582-E613)*($M148*($D363-$U363)+$H148*$U363)/$D363,0)</f>
        <v>0</v>
      </c>
      <c r="F724" s="262">
        <f t="shared" si="239"/>
        <v>0</v>
      </c>
      <c r="G724" s="262">
        <f t="shared" si="239"/>
        <v>0</v>
      </c>
      <c r="H724" s="262">
        <f t="shared" si="239"/>
        <v>0</v>
      </c>
      <c r="I724" s="262">
        <f t="shared" si="239"/>
        <v>0</v>
      </c>
      <c r="J724" s="262">
        <f t="shared" si="239"/>
        <v>0</v>
      </c>
      <c r="K724" s="262">
        <f t="shared" si="239"/>
        <v>0</v>
      </c>
      <c r="L724" s="262">
        <f t="shared" si="239"/>
        <v>0</v>
      </c>
      <c r="M724" s="262">
        <f t="shared" si="239"/>
        <v>0</v>
      </c>
      <c r="N724" s="262">
        <f t="shared" si="239"/>
        <v>0</v>
      </c>
      <c r="O724" s="262">
        <f t="shared" si="239"/>
        <v>0</v>
      </c>
      <c r="P724" s="262">
        <f t="shared" si="239"/>
        <v>0</v>
      </c>
      <c r="Q724" s="262">
        <f t="shared" si="239"/>
        <v>0</v>
      </c>
      <c r="R724" s="262">
        <f t="shared" si="239"/>
        <v>0</v>
      </c>
      <c r="S724" s="262">
        <f t="shared" si="239"/>
        <v>0</v>
      </c>
      <c r="T724" s="262">
        <f t="shared" si="239"/>
        <v>0</v>
      </c>
      <c r="U724" s="262">
        <f t="shared" si="239"/>
        <v>0</v>
      </c>
      <c r="V724" s="262">
        <f t="shared" si="239"/>
        <v>0</v>
      </c>
      <c r="W724" s="262">
        <f t="shared" si="239"/>
        <v>0</v>
      </c>
      <c r="X724" s="262">
        <f t="shared" si="239"/>
        <v>0</v>
      </c>
      <c r="Y724" s="262">
        <f t="shared" si="239"/>
        <v>0</v>
      </c>
      <c r="Z724" s="262">
        <f t="shared" si="239"/>
        <v>0</v>
      </c>
      <c r="AA724" s="262">
        <f t="shared" si="239"/>
        <v>0</v>
      </c>
      <c r="AB724" s="262">
        <f t="shared" si="239"/>
        <v>0</v>
      </c>
    </row>
    <row r="725" spans="2:28" outlineLevel="1">
      <c r="B725" s="556">
        <f t="shared" si="236"/>
        <v>21</v>
      </c>
      <c r="C725" s="212">
        <f t="shared" si="236"/>
        <v>0</v>
      </c>
      <c r="D725" s="260">
        <f t="shared" si="217"/>
        <v>0</v>
      </c>
      <c r="E725" s="261">
        <f t="shared" ref="E725:AB725" si="240">IFERROR(-($D364-E583-E614)*($M149*($D364-$U364)+$H149*$U364)/$D364,0)</f>
        <v>0</v>
      </c>
      <c r="F725" s="262">
        <f t="shared" si="240"/>
        <v>0</v>
      </c>
      <c r="G725" s="262">
        <f t="shared" si="240"/>
        <v>0</v>
      </c>
      <c r="H725" s="262">
        <f t="shared" si="240"/>
        <v>0</v>
      </c>
      <c r="I725" s="262">
        <f t="shared" si="240"/>
        <v>0</v>
      </c>
      <c r="J725" s="262">
        <f t="shared" si="240"/>
        <v>0</v>
      </c>
      <c r="K725" s="262">
        <f t="shared" si="240"/>
        <v>0</v>
      </c>
      <c r="L725" s="262">
        <f t="shared" si="240"/>
        <v>0</v>
      </c>
      <c r="M725" s="262">
        <f t="shared" si="240"/>
        <v>0</v>
      </c>
      <c r="N725" s="262">
        <f t="shared" si="240"/>
        <v>0</v>
      </c>
      <c r="O725" s="262">
        <f t="shared" si="240"/>
        <v>0</v>
      </c>
      <c r="P725" s="262">
        <f t="shared" si="240"/>
        <v>0</v>
      </c>
      <c r="Q725" s="262">
        <f t="shared" si="240"/>
        <v>0</v>
      </c>
      <c r="R725" s="262">
        <f t="shared" si="240"/>
        <v>0</v>
      </c>
      <c r="S725" s="262">
        <f t="shared" si="240"/>
        <v>0</v>
      </c>
      <c r="T725" s="262">
        <f t="shared" si="240"/>
        <v>0</v>
      </c>
      <c r="U725" s="262">
        <f t="shared" si="240"/>
        <v>0</v>
      </c>
      <c r="V725" s="262">
        <f t="shared" si="240"/>
        <v>0</v>
      </c>
      <c r="W725" s="262">
        <f t="shared" si="240"/>
        <v>0</v>
      </c>
      <c r="X725" s="262">
        <f t="shared" si="240"/>
        <v>0</v>
      </c>
      <c r="Y725" s="262">
        <f t="shared" si="240"/>
        <v>0</v>
      </c>
      <c r="Z725" s="262">
        <f t="shared" si="240"/>
        <v>0</v>
      </c>
      <c r="AA725" s="262">
        <f t="shared" si="240"/>
        <v>0</v>
      </c>
      <c r="AB725" s="262">
        <f t="shared" si="240"/>
        <v>0</v>
      </c>
    </row>
    <row r="726" spans="2:28" outlineLevel="1">
      <c r="B726" s="556">
        <f t="shared" si="236"/>
        <v>22</v>
      </c>
      <c r="C726" s="212">
        <f t="shared" si="236"/>
        <v>0</v>
      </c>
      <c r="D726" s="260">
        <f t="shared" si="217"/>
        <v>0</v>
      </c>
      <c r="E726" s="261">
        <f t="shared" ref="E726:AB726" si="241">IFERROR(-($D365-E584-E615)*($M150*($D365-$U365)+$H150*$U365)/$D365,0)</f>
        <v>0</v>
      </c>
      <c r="F726" s="262">
        <f t="shared" si="241"/>
        <v>0</v>
      </c>
      <c r="G726" s="262">
        <f t="shared" si="241"/>
        <v>0</v>
      </c>
      <c r="H726" s="262">
        <f t="shared" si="241"/>
        <v>0</v>
      </c>
      <c r="I726" s="262">
        <f t="shared" si="241"/>
        <v>0</v>
      </c>
      <c r="J726" s="262">
        <f t="shared" si="241"/>
        <v>0</v>
      </c>
      <c r="K726" s="262">
        <f t="shared" si="241"/>
        <v>0</v>
      </c>
      <c r="L726" s="262">
        <f t="shared" si="241"/>
        <v>0</v>
      </c>
      <c r="M726" s="262">
        <f t="shared" si="241"/>
        <v>0</v>
      </c>
      <c r="N726" s="262">
        <f t="shared" si="241"/>
        <v>0</v>
      </c>
      <c r="O726" s="262">
        <f t="shared" si="241"/>
        <v>0</v>
      </c>
      <c r="P726" s="262">
        <f t="shared" si="241"/>
        <v>0</v>
      </c>
      <c r="Q726" s="262">
        <f t="shared" si="241"/>
        <v>0</v>
      </c>
      <c r="R726" s="262">
        <f t="shared" si="241"/>
        <v>0</v>
      </c>
      <c r="S726" s="262">
        <f t="shared" si="241"/>
        <v>0</v>
      </c>
      <c r="T726" s="262">
        <f t="shared" si="241"/>
        <v>0</v>
      </c>
      <c r="U726" s="262">
        <f t="shared" si="241"/>
        <v>0</v>
      </c>
      <c r="V726" s="262">
        <f t="shared" si="241"/>
        <v>0</v>
      </c>
      <c r="W726" s="262">
        <f t="shared" si="241"/>
        <v>0</v>
      </c>
      <c r="X726" s="262">
        <f t="shared" si="241"/>
        <v>0</v>
      </c>
      <c r="Y726" s="262">
        <f t="shared" si="241"/>
        <v>0</v>
      </c>
      <c r="Z726" s="262">
        <f t="shared" si="241"/>
        <v>0</v>
      </c>
      <c r="AA726" s="262">
        <f t="shared" si="241"/>
        <v>0</v>
      </c>
      <c r="AB726" s="262">
        <f t="shared" si="241"/>
        <v>0</v>
      </c>
    </row>
    <row r="727" spans="2:28" outlineLevel="1">
      <c r="B727" s="556">
        <f t="shared" si="236"/>
        <v>23</v>
      </c>
      <c r="C727" s="212">
        <f t="shared" si="236"/>
        <v>0</v>
      </c>
      <c r="D727" s="260">
        <f t="shared" si="217"/>
        <v>0</v>
      </c>
      <c r="E727" s="261">
        <f t="shared" ref="E727:AB727" si="242">IFERROR(-($D366-E585-E616)*($M151*($D366-$U366)+$H151*$U366)/$D366,0)</f>
        <v>0</v>
      </c>
      <c r="F727" s="262">
        <f t="shared" si="242"/>
        <v>0</v>
      </c>
      <c r="G727" s="262">
        <f t="shared" si="242"/>
        <v>0</v>
      </c>
      <c r="H727" s="262">
        <f t="shared" si="242"/>
        <v>0</v>
      </c>
      <c r="I727" s="262">
        <f t="shared" si="242"/>
        <v>0</v>
      </c>
      <c r="J727" s="262">
        <f t="shared" si="242"/>
        <v>0</v>
      </c>
      <c r="K727" s="262">
        <f t="shared" si="242"/>
        <v>0</v>
      </c>
      <c r="L727" s="262">
        <f t="shared" si="242"/>
        <v>0</v>
      </c>
      <c r="M727" s="262">
        <f t="shared" si="242"/>
        <v>0</v>
      </c>
      <c r="N727" s="262">
        <f t="shared" si="242"/>
        <v>0</v>
      </c>
      <c r="O727" s="262">
        <f t="shared" si="242"/>
        <v>0</v>
      </c>
      <c r="P727" s="262">
        <f t="shared" si="242"/>
        <v>0</v>
      </c>
      <c r="Q727" s="262">
        <f t="shared" si="242"/>
        <v>0</v>
      </c>
      <c r="R727" s="262">
        <f t="shared" si="242"/>
        <v>0</v>
      </c>
      <c r="S727" s="262">
        <f t="shared" si="242"/>
        <v>0</v>
      </c>
      <c r="T727" s="262">
        <f t="shared" si="242"/>
        <v>0</v>
      </c>
      <c r="U727" s="262">
        <f t="shared" si="242"/>
        <v>0</v>
      </c>
      <c r="V727" s="262">
        <f t="shared" si="242"/>
        <v>0</v>
      </c>
      <c r="W727" s="262">
        <f t="shared" si="242"/>
        <v>0</v>
      </c>
      <c r="X727" s="262">
        <f t="shared" si="242"/>
        <v>0</v>
      </c>
      <c r="Y727" s="262">
        <f t="shared" si="242"/>
        <v>0</v>
      </c>
      <c r="Z727" s="262">
        <f t="shared" si="242"/>
        <v>0</v>
      </c>
      <c r="AA727" s="262">
        <f t="shared" si="242"/>
        <v>0</v>
      </c>
      <c r="AB727" s="262">
        <f t="shared" si="242"/>
        <v>0</v>
      </c>
    </row>
    <row r="728" spans="2:28" outlineLevel="1">
      <c r="B728" s="556">
        <f t="shared" si="236"/>
        <v>24</v>
      </c>
      <c r="C728" s="212">
        <f t="shared" si="236"/>
        <v>0</v>
      </c>
      <c r="D728" s="260">
        <f t="shared" si="217"/>
        <v>0</v>
      </c>
      <c r="E728" s="261">
        <f t="shared" ref="E728:AB728" si="243">IFERROR(-($D367-E586-E617)*($M152*($D367-$U367)+$H152*$U367)/$D367,0)</f>
        <v>0</v>
      </c>
      <c r="F728" s="262">
        <f t="shared" si="243"/>
        <v>0</v>
      </c>
      <c r="G728" s="262">
        <f t="shared" si="243"/>
        <v>0</v>
      </c>
      <c r="H728" s="262">
        <f t="shared" si="243"/>
        <v>0</v>
      </c>
      <c r="I728" s="262">
        <f t="shared" si="243"/>
        <v>0</v>
      </c>
      <c r="J728" s="262">
        <f t="shared" si="243"/>
        <v>0</v>
      </c>
      <c r="K728" s="262">
        <f t="shared" si="243"/>
        <v>0</v>
      </c>
      <c r="L728" s="262">
        <f t="shared" si="243"/>
        <v>0</v>
      </c>
      <c r="M728" s="262">
        <f t="shared" si="243"/>
        <v>0</v>
      </c>
      <c r="N728" s="262">
        <f t="shared" si="243"/>
        <v>0</v>
      </c>
      <c r="O728" s="262">
        <f t="shared" si="243"/>
        <v>0</v>
      </c>
      <c r="P728" s="262">
        <f t="shared" si="243"/>
        <v>0</v>
      </c>
      <c r="Q728" s="262">
        <f t="shared" si="243"/>
        <v>0</v>
      </c>
      <c r="R728" s="262">
        <f t="shared" si="243"/>
        <v>0</v>
      </c>
      <c r="S728" s="262">
        <f t="shared" si="243"/>
        <v>0</v>
      </c>
      <c r="T728" s="262">
        <f t="shared" si="243"/>
        <v>0</v>
      </c>
      <c r="U728" s="262">
        <f t="shared" si="243"/>
        <v>0</v>
      </c>
      <c r="V728" s="262">
        <f t="shared" si="243"/>
        <v>0</v>
      </c>
      <c r="W728" s="262">
        <f t="shared" si="243"/>
        <v>0</v>
      </c>
      <c r="X728" s="262">
        <f t="shared" si="243"/>
        <v>0</v>
      </c>
      <c r="Y728" s="262">
        <f t="shared" si="243"/>
        <v>0</v>
      </c>
      <c r="Z728" s="262">
        <f t="shared" si="243"/>
        <v>0</v>
      </c>
      <c r="AA728" s="262">
        <f t="shared" si="243"/>
        <v>0</v>
      </c>
      <c r="AB728" s="262">
        <f t="shared" si="243"/>
        <v>0</v>
      </c>
    </row>
    <row r="729" spans="2:28" outlineLevel="1">
      <c r="B729" s="556">
        <f t="shared" si="236"/>
        <v>25</v>
      </c>
      <c r="C729" s="212">
        <f t="shared" si="236"/>
        <v>0</v>
      </c>
      <c r="D729" s="260">
        <f t="shared" si="217"/>
        <v>0</v>
      </c>
      <c r="E729" s="261">
        <f t="shared" ref="E729:AB729" si="244">IFERROR(-($D368-E587-E618)*($M153*($D368-$U368)+$H153*$U368)/$D368,0)</f>
        <v>0</v>
      </c>
      <c r="F729" s="262">
        <f t="shared" si="244"/>
        <v>0</v>
      </c>
      <c r="G729" s="262">
        <f t="shared" si="244"/>
        <v>0</v>
      </c>
      <c r="H729" s="262">
        <f t="shared" si="244"/>
        <v>0</v>
      </c>
      <c r="I729" s="262">
        <f t="shared" si="244"/>
        <v>0</v>
      </c>
      <c r="J729" s="262">
        <f t="shared" si="244"/>
        <v>0</v>
      </c>
      <c r="K729" s="262">
        <f t="shared" si="244"/>
        <v>0</v>
      </c>
      <c r="L729" s="262">
        <f t="shared" si="244"/>
        <v>0</v>
      </c>
      <c r="M729" s="262">
        <f t="shared" si="244"/>
        <v>0</v>
      </c>
      <c r="N729" s="262">
        <f t="shared" si="244"/>
        <v>0</v>
      </c>
      <c r="O729" s="262">
        <f t="shared" si="244"/>
        <v>0</v>
      </c>
      <c r="P729" s="262">
        <f t="shared" si="244"/>
        <v>0</v>
      </c>
      <c r="Q729" s="262">
        <f t="shared" si="244"/>
        <v>0</v>
      </c>
      <c r="R729" s="262">
        <f t="shared" si="244"/>
        <v>0</v>
      </c>
      <c r="S729" s="262">
        <f t="shared" si="244"/>
        <v>0</v>
      </c>
      <c r="T729" s="262">
        <f t="shared" si="244"/>
        <v>0</v>
      </c>
      <c r="U729" s="262">
        <f t="shared" si="244"/>
        <v>0</v>
      </c>
      <c r="V729" s="262">
        <f t="shared" si="244"/>
        <v>0</v>
      </c>
      <c r="W729" s="262">
        <f t="shared" si="244"/>
        <v>0</v>
      </c>
      <c r="X729" s="262">
        <f t="shared" si="244"/>
        <v>0</v>
      </c>
      <c r="Y729" s="262">
        <f t="shared" si="244"/>
        <v>0</v>
      </c>
      <c r="Z729" s="262">
        <f t="shared" si="244"/>
        <v>0</v>
      </c>
      <c r="AA729" s="262">
        <f t="shared" si="244"/>
        <v>0</v>
      </c>
      <c r="AB729" s="262">
        <f t="shared" si="244"/>
        <v>0</v>
      </c>
    </row>
    <row r="730" spans="2:28" outlineLevel="1">
      <c r="B730" s="556">
        <f t="shared" si="236"/>
        <v>26</v>
      </c>
      <c r="C730" s="212">
        <f t="shared" si="236"/>
        <v>0</v>
      </c>
      <c r="D730" s="260">
        <f t="shared" si="217"/>
        <v>0</v>
      </c>
      <c r="E730" s="261">
        <f t="shared" ref="E730:AB730" si="245">IFERROR(-($D369-E588-E619)*($M154*($D369-$U369)+$H154*$U369)/$D369,0)</f>
        <v>0</v>
      </c>
      <c r="F730" s="262">
        <f t="shared" si="245"/>
        <v>0</v>
      </c>
      <c r="G730" s="262">
        <f t="shared" si="245"/>
        <v>0</v>
      </c>
      <c r="H730" s="262">
        <f t="shared" si="245"/>
        <v>0</v>
      </c>
      <c r="I730" s="262">
        <f t="shared" si="245"/>
        <v>0</v>
      </c>
      <c r="J730" s="262">
        <f t="shared" si="245"/>
        <v>0</v>
      </c>
      <c r="K730" s="262">
        <f t="shared" si="245"/>
        <v>0</v>
      </c>
      <c r="L730" s="262">
        <f t="shared" si="245"/>
        <v>0</v>
      </c>
      <c r="M730" s="262">
        <f t="shared" si="245"/>
        <v>0</v>
      </c>
      <c r="N730" s="262">
        <f t="shared" si="245"/>
        <v>0</v>
      </c>
      <c r="O730" s="262">
        <f t="shared" si="245"/>
        <v>0</v>
      </c>
      <c r="P730" s="262">
        <f t="shared" si="245"/>
        <v>0</v>
      </c>
      <c r="Q730" s="262">
        <f t="shared" si="245"/>
        <v>0</v>
      </c>
      <c r="R730" s="262">
        <f t="shared" si="245"/>
        <v>0</v>
      </c>
      <c r="S730" s="262">
        <f t="shared" si="245"/>
        <v>0</v>
      </c>
      <c r="T730" s="262">
        <f t="shared" si="245"/>
        <v>0</v>
      </c>
      <c r="U730" s="262">
        <f t="shared" si="245"/>
        <v>0</v>
      </c>
      <c r="V730" s="262">
        <f t="shared" si="245"/>
        <v>0</v>
      </c>
      <c r="W730" s="262">
        <f t="shared" si="245"/>
        <v>0</v>
      </c>
      <c r="X730" s="262">
        <f t="shared" si="245"/>
        <v>0</v>
      </c>
      <c r="Y730" s="262">
        <f t="shared" si="245"/>
        <v>0</v>
      </c>
      <c r="Z730" s="262">
        <f t="shared" si="245"/>
        <v>0</v>
      </c>
      <c r="AA730" s="262">
        <f t="shared" si="245"/>
        <v>0</v>
      </c>
      <c r="AB730" s="262">
        <f t="shared" si="245"/>
        <v>0</v>
      </c>
    </row>
    <row r="731" spans="2:28" outlineLevel="1">
      <c r="B731" s="556">
        <f t="shared" si="236"/>
        <v>27</v>
      </c>
      <c r="C731" s="212">
        <f t="shared" si="236"/>
        <v>0</v>
      </c>
      <c r="D731" s="260">
        <f t="shared" si="217"/>
        <v>0</v>
      </c>
      <c r="E731" s="261">
        <f t="shared" ref="E731:AB731" si="246">IFERROR(-($D370-E589-E620)*($M155*($D370-$U370)+$H155*$U370)/$D370,0)</f>
        <v>0</v>
      </c>
      <c r="F731" s="262">
        <f t="shared" si="246"/>
        <v>0</v>
      </c>
      <c r="G731" s="262">
        <f t="shared" si="246"/>
        <v>0</v>
      </c>
      <c r="H731" s="262">
        <f t="shared" si="246"/>
        <v>0</v>
      </c>
      <c r="I731" s="262">
        <f t="shared" si="246"/>
        <v>0</v>
      </c>
      <c r="J731" s="262">
        <f t="shared" si="246"/>
        <v>0</v>
      </c>
      <c r="K731" s="262">
        <f t="shared" si="246"/>
        <v>0</v>
      </c>
      <c r="L731" s="262">
        <f t="shared" si="246"/>
        <v>0</v>
      </c>
      <c r="M731" s="262">
        <f t="shared" si="246"/>
        <v>0</v>
      </c>
      <c r="N731" s="262">
        <f t="shared" si="246"/>
        <v>0</v>
      </c>
      <c r="O731" s="262">
        <f t="shared" si="246"/>
        <v>0</v>
      </c>
      <c r="P731" s="262">
        <f t="shared" si="246"/>
        <v>0</v>
      </c>
      <c r="Q731" s="262">
        <f t="shared" si="246"/>
        <v>0</v>
      </c>
      <c r="R731" s="262">
        <f t="shared" si="246"/>
        <v>0</v>
      </c>
      <c r="S731" s="262">
        <f t="shared" si="246"/>
        <v>0</v>
      </c>
      <c r="T731" s="262">
        <f t="shared" si="246"/>
        <v>0</v>
      </c>
      <c r="U731" s="262">
        <f t="shared" si="246"/>
        <v>0</v>
      </c>
      <c r="V731" s="262">
        <f t="shared" si="246"/>
        <v>0</v>
      </c>
      <c r="W731" s="262">
        <f t="shared" si="246"/>
        <v>0</v>
      </c>
      <c r="X731" s="262">
        <f t="shared" si="246"/>
        <v>0</v>
      </c>
      <c r="Y731" s="262">
        <f t="shared" si="246"/>
        <v>0</v>
      </c>
      <c r="Z731" s="262">
        <f t="shared" si="246"/>
        <v>0</v>
      </c>
      <c r="AA731" s="262">
        <f t="shared" si="246"/>
        <v>0</v>
      </c>
      <c r="AB731" s="262">
        <f t="shared" si="246"/>
        <v>0</v>
      </c>
    </row>
    <row r="732" spans="2:28" outlineLevel="1">
      <c r="B732" s="556">
        <f t="shared" si="236"/>
        <v>28</v>
      </c>
      <c r="C732" s="212">
        <f t="shared" si="236"/>
        <v>0</v>
      </c>
      <c r="D732" s="260">
        <f t="shared" si="217"/>
        <v>0</v>
      </c>
      <c r="E732" s="261">
        <f t="shared" ref="E732:AB732" si="247">IFERROR(-($D371-E590-E621)*($M156*($D371-$U371)+$H156*$U371)/$D371,0)</f>
        <v>0</v>
      </c>
      <c r="F732" s="262">
        <f t="shared" si="247"/>
        <v>0</v>
      </c>
      <c r="G732" s="262">
        <f t="shared" si="247"/>
        <v>0</v>
      </c>
      <c r="H732" s="262">
        <f t="shared" si="247"/>
        <v>0</v>
      </c>
      <c r="I732" s="262">
        <f t="shared" si="247"/>
        <v>0</v>
      </c>
      <c r="J732" s="262">
        <f t="shared" si="247"/>
        <v>0</v>
      </c>
      <c r="K732" s="262">
        <f t="shared" si="247"/>
        <v>0</v>
      </c>
      <c r="L732" s="262">
        <f t="shared" si="247"/>
        <v>0</v>
      </c>
      <c r="M732" s="262">
        <f t="shared" si="247"/>
        <v>0</v>
      </c>
      <c r="N732" s="262">
        <f t="shared" si="247"/>
        <v>0</v>
      </c>
      <c r="O732" s="262">
        <f t="shared" si="247"/>
        <v>0</v>
      </c>
      <c r="P732" s="262">
        <f t="shared" si="247"/>
        <v>0</v>
      </c>
      <c r="Q732" s="262">
        <f t="shared" si="247"/>
        <v>0</v>
      </c>
      <c r="R732" s="262">
        <f t="shared" si="247"/>
        <v>0</v>
      </c>
      <c r="S732" s="262">
        <f t="shared" si="247"/>
        <v>0</v>
      </c>
      <c r="T732" s="262">
        <f t="shared" si="247"/>
        <v>0</v>
      </c>
      <c r="U732" s="262">
        <f t="shared" si="247"/>
        <v>0</v>
      </c>
      <c r="V732" s="262">
        <f t="shared" si="247"/>
        <v>0</v>
      </c>
      <c r="W732" s="262">
        <f t="shared" si="247"/>
        <v>0</v>
      </c>
      <c r="X732" s="262">
        <f t="shared" si="247"/>
        <v>0</v>
      </c>
      <c r="Y732" s="262">
        <f t="shared" si="247"/>
        <v>0</v>
      </c>
      <c r="Z732" s="262">
        <f t="shared" si="247"/>
        <v>0</v>
      </c>
      <c r="AA732" s="262">
        <f t="shared" si="247"/>
        <v>0</v>
      </c>
      <c r="AB732" s="262">
        <f t="shared" si="247"/>
        <v>0</v>
      </c>
    </row>
    <row r="733" spans="2:28" outlineLevel="1">
      <c r="B733" s="556">
        <f t="shared" si="236"/>
        <v>29</v>
      </c>
      <c r="C733" s="212">
        <f t="shared" si="236"/>
        <v>0</v>
      </c>
      <c r="D733" s="260">
        <f t="shared" si="217"/>
        <v>0</v>
      </c>
      <c r="E733" s="261">
        <f t="shared" ref="E733:AB733" si="248">IFERROR(-($D372-E591-E622)*($M157*($D372-$U372)+$H157*$U372)/$D372,0)</f>
        <v>0</v>
      </c>
      <c r="F733" s="262">
        <f t="shared" si="248"/>
        <v>0</v>
      </c>
      <c r="G733" s="262">
        <f t="shared" si="248"/>
        <v>0</v>
      </c>
      <c r="H733" s="262">
        <f t="shared" si="248"/>
        <v>0</v>
      </c>
      <c r="I733" s="262">
        <f t="shared" si="248"/>
        <v>0</v>
      </c>
      <c r="J733" s="262">
        <f t="shared" si="248"/>
        <v>0</v>
      </c>
      <c r="K733" s="262">
        <f t="shared" si="248"/>
        <v>0</v>
      </c>
      <c r="L733" s="262">
        <f t="shared" si="248"/>
        <v>0</v>
      </c>
      <c r="M733" s="262">
        <f t="shared" si="248"/>
        <v>0</v>
      </c>
      <c r="N733" s="262">
        <f t="shared" si="248"/>
        <v>0</v>
      </c>
      <c r="O733" s="262">
        <f t="shared" si="248"/>
        <v>0</v>
      </c>
      <c r="P733" s="262">
        <f t="shared" si="248"/>
        <v>0</v>
      </c>
      <c r="Q733" s="262">
        <f t="shared" si="248"/>
        <v>0</v>
      </c>
      <c r="R733" s="262">
        <f t="shared" si="248"/>
        <v>0</v>
      </c>
      <c r="S733" s="262">
        <f t="shared" si="248"/>
        <v>0</v>
      </c>
      <c r="T733" s="262">
        <f t="shared" si="248"/>
        <v>0</v>
      </c>
      <c r="U733" s="262">
        <f t="shared" si="248"/>
        <v>0</v>
      </c>
      <c r="V733" s="262">
        <f t="shared" si="248"/>
        <v>0</v>
      </c>
      <c r="W733" s="262">
        <f t="shared" si="248"/>
        <v>0</v>
      </c>
      <c r="X733" s="262">
        <f t="shared" si="248"/>
        <v>0</v>
      </c>
      <c r="Y733" s="262">
        <f t="shared" si="248"/>
        <v>0</v>
      </c>
      <c r="Z733" s="262">
        <f t="shared" si="248"/>
        <v>0</v>
      </c>
      <c r="AA733" s="262">
        <f t="shared" si="248"/>
        <v>0</v>
      </c>
      <c r="AB733" s="262">
        <f t="shared" si="248"/>
        <v>0</v>
      </c>
    </row>
    <row r="734" spans="2:28" outlineLevel="1">
      <c r="B734" s="556">
        <f t="shared" si="236"/>
        <v>30</v>
      </c>
      <c r="C734" s="215">
        <f t="shared" si="236"/>
        <v>0</v>
      </c>
      <c r="D734" s="558">
        <f t="shared" si="217"/>
        <v>0</v>
      </c>
      <c r="E734" s="264">
        <f t="shared" ref="E734:AB734" si="249">IFERROR(-($D373-E592-E623)*($M158*($D373-$U373)+$H158*$U373)/$D373,0)</f>
        <v>0</v>
      </c>
      <c r="F734" s="265">
        <f t="shared" si="249"/>
        <v>0</v>
      </c>
      <c r="G734" s="265">
        <f t="shared" si="249"/>
        <v>0</v>
      </c>
      <c r="H734" s="265">
        <f t="shared" si="249"/>
        <v>0</v>
      </c>
      <c r="I734" s="265">
        <f t="shared" si="249"/>
        <v>0</v>
      </c>
      <c r="J734" s="265">
        <f t="shared" si="249"/>
        <v>0</v>
      </c>
      <c r="K734" s="265">
        <f t="shared" si="249"/>
        <v>0</v>
      </c>
      <c r="L734" s="265">
        <f t="shared" si="249"/>
        <v>0</v>
      </c>
      <c r="M734" s="265">
        <f t="shared" si="249"/>
        <v>0</v>
      </c>
      <c r="N734" s="265">
        <f t="shared" si="249"/>
        <v>0</v>
      </c>
      <c r="O734" s="265">
        <f t="shared" si="249"/>
        <v>0</v>
      </c>
      <c r="P734" s="265">
        <f t="shared" si="249"/>
        <v>0</v>
      </c>
      <c r="Q734" s="265">
        <f t="shared" si="249"/>
        <v>0</v>
      </c>
      <c r="R734" s="265">
        <f t="shared" si="249"/>
        <v>0</v>
      </c>
      <c r="S734" s="265">
        <f t="shared" si="249"/>
        <v>0</v>
      </c>
      <c r="T734" s="265">
        <f t="shared" si="249"/>
        <v>0</v>
      </c>
      <c r="U734" s="265">
        <f t="shared" si="249"/>
        <v>0</v>
      </c>
      <c r="V734" s="265">
        <f t="shared" si="249"/>
        <v>0</v>
      </c>
      <c r="W734" s="265">
        <f t="shared" si="249"/>
        <v>0</v>
      </c>
      <c r="X734" s="265">
        <f t="shared" si="249"/>
        <v>0</v>
      </c>
      <c r="Y734" s="265">
        <f t="shared" si="249"/>
        <v>0</v>
      </c>
      <c r="Z734" s="265">
        <f t="shared" si="249"/>
        <v>0</v>
      </c>
      <c r="AA734" s="265">
        <f t="shared" si="249"/>
        <v>0</v>
      </c>
      <c r="AB734" s="265">
        <f t="shared" si="249"/>
        <v>0</v>
      </c>
    </row>
    <row r="735" spans="2:28" outlineLevel="1">
      <c r="C735" s="21" t="s">
        <v>293</v>
      </c>
      <c r="D735" s="260">
        <f t="shared" ref="D735" si="250">SUM(D705:D734)</f>
        <v>-1586</v>
      </c>
      <c r="E735" s="261">
        <f>SUM(E705:E734)</f>
        <v>-10600</v>
      </c>
      <c r="F735" s="266">
        <f t="shared" ref="F735:AB735" si="251">SUM(F705:F734)</f>
        <v>-18550</v>
      </c>
      <c r="G735" s="266">
        <f t="shared" si="251"/>
        <v>-26500</v>
      </c>
      <c r="H735" s="266">
        <f t="shared" si="251"/>
        <v>-34450</v>
      </c>
      <c r="I735" s="266">
        <f t="shared" si="251"/>
        <v>-42400</v>
      </c>
      <c r="J735" s="266">
        <f t="shared" si="251"/>
        <v>-50350</v>
      </c>
      <c r="K735" s="266">
        <f t="shared" si="251"/>
        <v>-58300</v>
      </c>
      <c r="L735" s="266">
        <f t="shared" si="251"/>
        <v>-66250</v>
      </c>
      <c r="M735" s="266">
        <f t="shared" si="251"/>
        <v>-68900</v>
      </c>
      <c r="N735" s="266">
        <f t="shared" si="251"/>
        <v>-68900</v>
      </c>
      <c r="O735" s="266">
        <f t="shared" si="251"/>
        <v>-68900</v>
      </c>
      <c r="P735" s="266">
        <f t="shared" si="251"/>
        <v>0</v>
      </c>
      <c r="Q735" s="266">
        <f t="shared" si="251"/>
        <v>0</v>
      </c>
      <c r="R735" s="266">
        <f t="shared" si="251"/>
        <v>0</v>
      </c>
      <c r="S735" s="266">
        <f t="shared" si="251"/>
        <v>0</v>
      </c>
      <c r="T735" s="266">
        <f t="shared" si="251"/>
        <v>0</v>
      </c>
      <c r="U735" s="266">
        <f t="shared" si="251"/>
        <v>0</v>
      </c>
      <c r="V735" s="266">
        <f t="shared" si="251"/>
        <v>0</v>
      </c>
      <c r="W735" s="266">
        <f t="shared" si="251"/>
        <v>0</v>
      </c>
      <c r="X735" s="266">
        <f t="shared" si="251"/>
        <v>0</v>
      </c>
      <c r="Y735" s="266">
        <f t="shared" si="251"/>
        <v>0</v>
      </c>
      <c r="Z735" s="266">
        <f t="shared" si="251"/>
        <v>0</v>
      </c>
      <c r="AA735" s="266">
        <f t="shared" si="251"/>
        <v>0</v>
      </c>
      <c r="AB735" s="266">
        <f t="shared" si="251"/>
        <v>0</v>
      </c>
    </row>
    <row r="736" spans="2:28" outlineLevel="1">
      <c r="C736" s="240" t="s">
        <v>292</v>
      </c>
      <c r="D736" s="260"/>
      <c r="E736" s="261">
        <f t="shared" ref="E736:AB736" si="252">-HLOOKUP(E628,$E$173:$N$174,2,FALSE)*E702</f>
        <v>0</v>
      </c>
      <c r="F736" s="262">
        <f t="shared" si="252"/>
        <v>0</v>
      </c>
      <c r="G736" s="262">
        <f t="shared" si="252"/>
        <v>0</v>
      </c>
      <c r="H736" s="262">
        <f t="shared" si="252"/>
        <v>0</v>
      </c>
      <c r="I736" s="262">
        <f t="shared" si="252"/>
        <v>0</v>
      </c>
      <c r="J736" s="262">
        <f t="shared" si="252"/>
        <v>0</v>
      </c>
      <c r="K736" s="262">
        <f t="shared" si="252"/>
        <v>0</v>
      </c>
      <c r="L736" s="262">
        <f t="shared" si="252"/>
        <v>0</v>
      </c>
      <c r="M736" s="262">
        <f t="shared" si="252"/>
        <v>0</v>
      </c>
      <c r="N736" s="262">
        <f t="shared" si="252"/>
        <v>0</v>
      </c>
      <c r="O736" s="262">
        <f t="shared" si="252"/>
        <v>0</v>
      </c>
      <c r="P736" s="262">
        <f t="shared" si="252"/>
        <v>0</v>
      </c>
      <c r="Q736" s="262">
        <f t="shared" si="252"/>
        <v>-3445</v>
      </c>
      <c r="R736" s="262">
        <f t="shared" si="252"/>
        <v>-3445</v>
      </c>
      <c r="S736" s="262">
        <f t="shared" si="252"/>
        <v>-3445</v>
      </c>
      <c r="T736" s="262">
        <f t="shared" si="252"/>
        <v>-3445</v>
      </c>
      <c r="U736" s="262">
        <f t="shared" si="252"/>
        <v>-3445</v>
      </c>
      <c r="V736" s="262">
        <f t="shared" si="252"/>
        <v>-3445</v>
      </c>
      <c r="W736" s="262">
        <f t="shared" si="252"/>
        <v>-3445</v>
      </c>
      <c r="X736" s="262">
        <f t="shared" si="252"/>
        <v>-3445</v>
      </c>
      <c r="Y736" s="262">
        <f t="shared" si="252"/>
        <v>-3445</v>
      </c>
      <c r="Z736" s="262">
        <f t="shared" si="252"/>
        <v>-3445</v>
      </c>
      <c r="AA736" s="262">
        <f t="shared" si="252"/>
        <v>-3445</v>
      </c>
      <c r="AB736" s="262">
        <f t="shared" si="252"/>
        <v>-3445</v>
      </c>
    </row>
    <row r="737" spans="2:28" outlineLevel="1">
      <c r="C737" s="240"/>
      <c r="D737" s="260"/>
      <c r="E737" s="261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  <c r="AB737" s="262"/>
    </row>
    <row r="738" spans="2:28" outlineLevel="1">
      <c r="C738" s="240" t="s">
        <v>294</v>
      </c>
      <c r="D738" s="267"/>
      <c r="E738" s="259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2:28" outlineLevel="1">
      <c r="B739" s="556">
        <f>B705</f>
        <v>1</v>
      </c>
      <c r="C739" s="212" t="str">
        <f>C705</f>
        <v>Studio</v>
      </c>
      <c r="D739" s="260"/>
      <c r="E739" s="261">
        <f t="shared" ref="E739:AB739" ca="1" si="253">IF(E594=IFERROR(OFFSET(E594,0,-$R344)+0,0),0,-$M129)</f>
        <v>0</v>
      </c>
      <c r="F739" s="262">
        <f t="shared" ca="1" si="253"/>
        <v>0</v>
      </c>
      <c r="G739" s="262">
        <f t="shared" ca="1" si="253"/>
        <v>0</v>
      </c>
      <c r="H739" s="262">
        <f t="shared" ca="1" si="253"/>
        <v>0</v>
      </c>
      <c r="I739" s="262">
        <f t="shared" ca="1" si="253"/>
        <v>0</v>
      </c>
      <c r="J739" s="262">
        <f t="shared" ca="1" si="253"/>
        <v>0</v>
      </c>
      <c r="K739" s="262">
        <f t="shared" ca="1" si="253"/>
        <v>0</v>
      </c>
      <c r="L739" s="262">
        <f t="shared" ca="1" si="253"/>
        <v>0</v>
      </c>
      <c r="M739" s="262">
        <f t="shared" ca="1" si="253"/>
        <v>0</v>
      </c>
      <c r="N739" s="262">
        <f t="shared" ca="1" si="253"/>
        <v>0</v>
      </c>
      <c r="O739" s="262">
        <f t="shared" ca="1" si="253"/>
        <v>0</v>
      </c>
      <c r="P739" s="262">
        <f t="shared" ca="1" si="253"/>
        <v>0</v>
      </c>
      <c r="Q739" s="262">
        <f t="shared" ca="1" si="253"/>
        <v>0</v>
      </c>
      <c r="R739" s="262">
        <f t="shared" ca="1" si="253"/>
        <v>0</v>
      </c>
      <c r="S739" s="262">
        <f t="shared" ca="1" si="253"/>
        <v>0</v>
      </c>
      <c r="T739" s="262">
        <f t="shared" ca="1" si="253"/>
        <v>0</v>
      </c>
      <c r="U739" s="262">
        <f t="shared" ca="1" si="253"/>
        <v>0</v>
      </c>
      <c r="V739" s="262">
        <f t="shared" ca="1" si="253"/>
        <v>0</v>
      </c>
      <c r="W739" s="262">
        <f t="shared" ca="1" si="253"/>
        <v>0</v>
      </c>
      <c r="X739" s="262">
        <f t="shared" ca="1" si="253"/>
        <v>0</v>
      </c>
      <c r="Y739" s="262">
        <f t="shared" ca="1" si="253"/>
        <v>0</v>
      </c>
      <c r="Z739" s="262">
        <f t="shared" ca="1" si="253"/>
        <v>0</v>
      </c>
      <c r="AA739" s="262">
        <f t="shared" ca="1" si="253"/>
        <v>0</v>
      </c>
      <c r="AB739" s="262">
        <f t="shared" ca="1" si="253"/>
        <v>0</v>
      </c>
    </row>
    <row r="740" spans="2:28" outlineLevel="1">
      <c r="B740" s="556">
        <f t="shared" ref="B740:C755" si="254">B706</f>
        <v>2</v>
      </c>
      <c r="C740" s="212" t="str">
        <f t="shared" si="254"/>
        <v xml:space="preserve">1 Bed / 1 Bath </v>
      </c>
      <c r="D740" s="260"/>
      <c r="E740" s="261">
        <f t="shared" ref="E740:AB740" ca="1" si="255">IF(E595=IFERROR(OFFSET(E595,0,-$R345)+0,0),0,-$M130)</f>
        <v>0</v>
      </c>
      <c r="F740" s="262">
        <f t="shared" ca="1" si="255"/>
        <v>0</v>
      </c>
      <c r="G740" s="262">
        <f t="shared" ca="1" si="255"/>
        <v>0</v>
      </c>
      <c r="H740" s="262">
        <f t="shared" ca="1" si="255"/>
        <v>0</v>
      </c>
      <c r="I740" s="262">
        <f t="shared" ca="1" si="255"/>
        <v>0</v>
      </c>
      <c r="J740" s="262">
        <f t="shared" ca="1" si="255"/>
        <v>0</v>
      </c>
      <c r="K740" s="262">
        <f t="shared" ca="1" si="255"/>
        <v>0</v>
      </c>
      <c r="L740" s="262">
        <f t="shared" ca="1" si="255"/>
        <v>0</v>
      </c>
      <c r="M740" s="262">
        <f t="shared" ca="1" si="255"/>
        <v>0</v>
      </c>
      <c r="N740" s="262">
        <f t="shared" ca="1" si="255"/>
        <v>0</v>
      </c>
      <c r="O740" s="262">
        <f t="shared" ca="1" si="255"/>
        <v>0</v>
      </c>
      <c r="P740" s="262">
        <f t="shared" ca="1" si="255"/>
        <v>0</v>
      </c>
      <c r="Q740" s="262">
        <f t="shared" ca="1" si="255"/>
        <v>0</v>
      </c>
      <c r="R740" s="262">
        <f t="shared" ca="1" si="255"/>
        <v>0</v>
      </c>
      <c r="S740" s="262">
        <f t="shared" ca="1" si="255"/>
        <v>0</v>
      </c>
      <c r="T740" s="262">
        <f t="shared" ca="1" si="255"/>
        <v>0</v>
      </c>
      <c r="U740" s="262">
        <f t="shared" ca="1" si="255"/>
        <v>0</v>
      </c>
      <c r="V740" s="262">
        <f t="shared" ca="1" si="255"/>
        <v>0</v>
      </c>
      <c r="W740" s="262">
        <f t="shared" ca="1" si="255"/>
        <v>0</v>
      </c>
      <c r="X740" s="262">
        <f t="shared" ca="1" si="255"/>
        <v>0</v>
      </c>
      <c r="Y740" s="262">
        <f t="shared" ca="1" si="255"/>
        <v>0</v>
      </c>
      <c r="Z740" s="262">
        <f t="shared" ca="1" si="255"/>
        <v>0</v>
      </c>
      <c r="AA740" s="262">
        <f t="shared" ca="1" si="255"/>
        <v>0</v>
      </c>
      <c r="AB740" s="262">
        <f t="shared" ca="1" si="255"/>
        <v>0</v>
      </c>
    </row>
    <row r="741" spans="2:28" outlineLevel="1">
      <c r="B741" s="556">
        <f t="shared" si="254"/>
        <v>3</v>
      </c>
      <c r="C741" s="212" t="str">
        <f t="shared" si="254"/>
        <v xml:space="preserve">1 Bed / 1 Bath </v>
      </c>
      <c r="D741" s="260"/>
      <c r="E741" s="261">
        <f t="shared" ref="E741:AB741" ca="1" si="256">IF(E596=IFERROR(OFFSET(E596,0,-$R346)+0,0),0,-$M131)</f>
        <v>0</v>
      </c>
      <c r="F741" s="262">
        <f t="shared" ca="1" si="256"/>
        <v>0</v>
      </c>
      <c r="G741" s="262">
        <f t="shared" ca="1" si="256"/>
        <v>0</v>
      </c>
      <c r="H741" s="262">
        <f t="shared" ca="1" si="256"/>
        <v>0</v>
      </c>
      <c r="I741" s="262">
        <f t="shared" ca="1" si="256"/>
        <v>0</v>
      </c>
      <c r="J741" s="262">
        <f t="shared" ca="1" si="256"/>
        <v>0</v>
      </c>
      <c r="K741" s="262">
        <f t="shared" ca="1" si="256"/>
        <v>0</v>
      </c>
      <c r="L741" s="262">
        <f t="shared" ca="1" si="256"/>
        <v>0</v>
      </c>
      <c r="M741" s="262">
        <f t="shared" ca="1" si="256"/>
        <v>0</v>
      </c>
      <c r="N741" s="262">
        <f t="shared" ca="1" si="256"/>
        <v>0</v>
      </c>
      <c r="O741" s="262">
        <f t="shared" ca="1" si="256"/>
        <v>0</v>
      </c>
      <c r="P741" s="262">
        <f t="shared" ca="1" si="256"/>
        <v>0</v>
      </c>
      <c r="Q741" s="262">
        <f t="shared" ca="1" si="256"/>
        <v>0</v>
      </c>
      <c r="R741" s="262">
        <f t="shared" ca="1" si="256"/>
        <v>0</v>
      </c>
      <c r="S741" s="262">
        <f t="shared" ca="1" si="256"/>
        <v>0</v>
      </c>
      <c r="T741" s="262">
        <f t="shared" ca="1" si="256"/>
        <v>0</v>
      </c>
      <c r="U741" s="262">
        <f t="shared" ca="1" si="256"/>
        <v>0</v>
      </c>
      <c r="V741" s="262">
        <f t="shared" ca="1" si="256"/>
        <v>0</v>
      </c>
      <c r="W741" s="262">
        <f t="shared" ca="1" si="256"/>
        <v>0</v>
      </c>
      <c r="X741" s="262">
        <f t="shared" ca="1" si="256"/>
        <v>0</v>
      </c>
      <c r="Y741" s="262">
        <f t="shared" ca="1" si="256"/>
        <v>0</v>
      </c>
      <c r="Z741" s="262">
        <f t="shared" ca="1" si="256"/>
        <v>0</v>
      </c>
      <c r="AA741" s="262">
        <f t="shared" ca="1" si="256"/>
        <v>0</v>
      </c>
      <c r="AB741" s="262">
        <f t="shared" ca="1" si="256"/>
        <v>0</v>
      </c>
    </row>
    <row r="742" spans="2:28" outlineLevel="1">
      <c r="B742" s="556">
        <f t="shared" si="254"/>
        <v>4</v>
      </c>
      <c r="C742" s="212" t="str">
        <f t="shared" si="254"/>
        <v xml:space="preserve">1 Bed / 1 Bath </v>
      </c>
      <c r="D742" s="260"/>
      <c r="E742" s="261">
        <f t="shared" ref="E742:AB742" ca="1" si="257">IF(E597=IFERROR(OFFSET(E597,0,-$R347)+0,0),0,-$M132)</f>
        <v>0</v>
      </c>
      <c r="F742" s="262">
        <f t="shared" ca="1" si="257"/>
        <v>0</v>
      </c>
      <c r="G742" s="262">
        <f t="shared" ca="1" si="257"/>
        <v>0</v>
      </c>
      <c r="H742" s="262">
        <f t="shared" ca="1" si="257"/>
        <v>0</v>
      </c>
      <c r="I742" s="262">
        <f t="shared" ca="1" si="257"/>
        <v>0</v>
      </c>
      <c r="J742" s="262">
        <f t="shared" ca="1" si="257"/>
        <v>0</v>
      </c>
      <c r="K742" s="262">
        <f t="shared" ca="1" si="257"/>
        <v>0</v>
      </c>
      <c r="L742" s="262">
        <f t="shared" ca="1" si="257"/>
        <v>0</v>
      </c>
      <c r="M742" s="262">
        <f t="shared" ca="1" si="257"/>
        <v>0</v>
      </c>
      <c r="N742" s="262">
        <f t="shared" ca="1" si="257"/>
        <v>0</v>
      </c>
      <c r="O742" s="262">
        <f t="shared" ca="1" si="257"/>
        <v>0</v>
      </c>
      <c r="P742" s="262">
        <f t="shared" ca="1" si="257"/>
        <v>0</v>
      </c>
      <c r="Q742" s="262">
        <f t="shared" ca="1" si="257"/>
        <v>0</v>
      </c>
      <c r="R742" s="262">
        <f t="shared" ca="1" si="257"/>
        <v>0</v>
      </c>
      <c r="S742" s="262">
        <f t="shared" ca="1" si="257"/>
        <v>0</v>
      </c>
      <c r="T742" s="262">
        <f t="shared" ca="1" si="257"/>
        <v>0</v>
      </c>
      <c r="U742" s="262">
        <f t="shared" ca="1" si="257"/>
        <v>0</v>
      </c>
      <c r="V742" s="262">
        <f t="shared" ca="1" si="257"/>
        <v>0</v>
      </c>
      <c r="W742" s="262">
        <f t="shared" ca="1" si="257"/>
        <v>0</v>
      </c>
      <c r="X742" s="262">
        <f t="shared" ca="1" si="257"/>
        <v>0</v>
      </c>
      <c r="Y742" s="262">
        <f t="shared" ca="1" si="257"/>
        <v>0</v>
      </c>
      <c r="Z742" s="262">
        <f t="shared" ca="1" si="257"/>
        <v>0</v>
      </c>
      <c r="AA742" s="262">
        <f t="shared" ca="1" si="257"/>
        <v>0</v>
      </c>
      <c r="AB742" s="262">
        <f t="shared" ca="1" si="257"/>
        <v>0</v>
      </c>
    </row>
    <row r="743" spans="2:28" outlineLevel="1">
      <c r="B743" s="556">
        <f t="shared" si="254"/>
        <v>5</v>
      </c>
      <c r="C743" s="212" t="str">
        <f t="shared" si="254"/>
        <v xml:space="preserve">2 Bed / 1 Bath </v>
      </c>
      <c r="D743" s="260"/>
      <c r="E743" s="261">
        <f t="shared" ref="E743:AB743" ca="1" si="258">IF(E598=IFERROR(OFFSET(E598,0,-$R348)+0,0),0,-$M133)</f>
        <v>0</v>
      </c>
      <c r="F743" s="262">
        <f t="shared" ca="1" si="258"/>
        <v>0</v>
      </c>
      <c r="G743" s="262">
        <f t="shared" ca="1" si="258"/>
        <v>0</v>
      </c>
      <c r="H743" s="262">
        <f t="shared" ca="1" si="258"/>
        <v>0</v>
      </c>
      <c r="I743" s="262">
        <f t="shared" ca="1" si="258"/>
        <v>0</v>
      </c>
      <c r="J743" s="262">
        <f t="shared" ca="1" si="258"/>
        <v>0</v>
      </c>
      <c r="K743" s="262">
        <f t="shared" ca="1" si="258"/>
        <v>0</v>
      </c>
      <c r="L743" s="262">
        <f t="shared" ca="1" si="258"/>
        <v>0</v>
      </c>
      <c r="M743" s="262">
        <f t="shared" ca="1" si="258"/>
        <v>0</v>
      </c>
      <c r="N743" s="262">
        <f t="shared" ca="1" si="258"/>
        <v>0</v>
      </c>
      <c r="O743" s="262">
        <f t="shared" ca="1" si="258"/>
        <v>0</v>
      </c>
      <c r="P743" s="262">
        <f t="shared" ca="1" si="258"/>
        <v>0</v>
      </c>
      <c r="Q743" s="262">
        <f t="shared" ca="1" si="258"/>
        <v>0</v>
      </c>
      <c r="R743" s="262">
        <f t="shared" ca="1" si="258"/>
        <v>0</v>
      </c>
      <c r="S743" s="262">
        <f t="shared" ca="1" si="258"/>
        <v>0</v>
      </c>
      <c r="T743" s="262">
        <f t="shared" ca="1" si="258"/>
        <v>0</v>
      </c>
      <c r="U743" s="262">
        <f t="shared" ca="1" si="258"/>
        <v>0</v>
      </c>
      <c r="V743" s="262">
        <f t="shared" ca="1" si="258"/>
        <v>0</v>
      </c>
      <c r="W743" s="262">
        <f t="shared" ca="1" si="258"/>
        <v>0</v>
      </c>
      <c r="X743" s="262">
        <f t="shared" ca="1" si="258"/>
        <v>0</v>
      </c>
      <c r="Y743" s="262">
        <f t="shared" ca="1" si="258"/>
        <v>0</v>
      </c>
      <c r="Z743" s="262">
        <f t="shared" ca="1" si="258"/>
        <v>0</v>
      </c>
      <c r="AA743" s="262">
        <f t="shared" ca="1" si="258"/>
        <v>0</v>
      </c>
      <c r="AB743" s="262">
        <f t="shared" ca="1" si="258"/>
        <v>0</v>
      </c>
    </row>
    <row r="744" spans="2:28" outlineLevel="1">
      <c r="B744" s="556">
        <f t="shared" si="254"/>
        <v>6</v>
      </c>
      <c r="C744" s="212" t="str">
        <f t="shared" si="254"/>
        <v xml:space="preserve">2 Bed / 1 Bath </v>
      </c>
      <c r="D744" s="260"/>
      <c r="E744" s="261">
        <f t="shared" ref="E744:AB744" ca="1" si="259">IF(E599=IFERROR(OFFSET(E599,0,-$R349)+0,0),0,-$M134)</f>
        <v>0</v>
      </c>
      <c r="F744" s="262">
        <f t="shared" ca="1" si="259"/>
        <v>0</v>
      </c>
      <c r="G744" s="262">
        <f t="shared" ca="1" si="259"/>
        <v>0</v>
      </c>
      <c r="H744" s="262">
        <f t="shared" ca="1" si="259"/>
        <v>0</v>
      </c>
      <c r="I744" s="262">
        <f t="shared" ca="1" si="259"/>
        <v>0</v>
      </c>
      <c r="J744" s="262">
        <f t="shared" ca="1" si="259"/>
        <v>0</v>
      </c>
      <c r="K744" s="262">
        <f t="shared" ca="1" si="259"/>
        <v>0</v>
      </c>
      <c r="L744" s="262">
        <f t="shared" ca="1" si="259"/>
        <v>0</v>
      </c>
      <c r="M744" s="262">
        <f t="shared" ca="1" si="259"/>
        <v>0</v>
      </c>
      <c r="N744" s="262">
        <f t="shared" ca="1" si="259"/>
        <v>0</v>
      </c>
      <c r="O744" s="262">
        <f t="shared" ca="1" si="259"/>
        <v>0</v>
      </c>
      <c r="P744" s="262">
        <f t="shared" ca="1" si="259"/>
        <v>0</v>
      </c>
      <c r="Q744" s="262">
        <f t="shared" ca="1" si="259"/>
        <v>0</v>
      </c>
      <c r="R744" s="262">
        <f t="shared" ca="1" si="259"/>
        <v>0</v>
      </c>
      <c r="S744" s="262">
        <f t="shared" ca="1" si="259"/>
        <v>0</v>
      </c>
      <c r="T744" s="262">
        <f t="shared" ca="1" si="259"/>
        <v>0</v>
      </c>
      <c r="U744" s="262">
        <f t="shared" ca="1" si="259"/>
        <v>0</v>
      </c>
      <c r="V744" s="262">
        <f t="shared" ca="1" si="259"/>
        <v>0</v>
      </c>
      <c r="W744" s="262">
        <f t="shared" ca="1" si="259"/>
        <v>0</v>
      </c>
      <c r="X744" s="262">
        <f t="shared" ca="1" si="259"/>
        <v>0</v>
      </c>
      <c r="Y744" s="262">
        <f t="shared" ca="1" si="259"/>
        <v>0</v>
      </c>
      <c r="Z744" s="262">
        <f t="shared" ca="1" si="259"/>
        <v>0</v>
      </c>
      <c r="AA744" s="262">
        <f t="shared" ca="1" si="259"/>
        <v>0</v>
      </c>
      <c r="AB744" s="262">
        <f t="shared" ca="1" si="259"/>
        <v>0</v>
      </c>
    </row>
    <row r="745" spans="2:28" outlineLevel="1">
      <c r="B745" s="556">
        <f t="shared" si="254"/>
        <v>7</v>
      </c>
      <c r="C745" s="212" t="str">
        <f t="shared" si="254"/>
        <v xml:space="preserve">2 Bed / 1 Bath </v>
      </c>
      <c r="D745" s="260"/>
      <c r="E745" s="261">
        <f t="shared" ref="E745:AB745" ca="1" si="260">IF(E600=IFERROR(OFFSET(E600,0,-$R350)+0,0),0,-$M135)</f>
        <v>0</v>
      </c>
      <c r="F745" s="262">
        <f t="shared" ca="1" si="260"/>
        <v>0</v>
      </c>
      <c r="G745" s="262">
        <f t="shared" ca="1" si="260"/>
        <v>0</v>
      </c>
      <c r="H745" s="262">
        <f t="shared" ca="1" si="260"/>
        <v>0</v>
      </c>
      <c r="I745" s="262">
        <f t="shared" ca="1" si="260"/>
        <v>0</v>
      </c>
      <c r="J745" s="262">
        <f t="shared" ca="1" si="260"/>
        <v>0</v>
      </c>
      <c r="K745" s="262">
        <f t="shared" ca="1" si="260"/>
        <v>0</v>
      </c>
      <c r="L745" s="262">
        <f t="shared" ca="1" si="260"/>
        <v>0</v>
      </c>
      <c r="M745" s="262">
        <f t="shared" ca="1" si="260"/>
        <v>0</v>
      </c>
      <c r="N745" s="262">
        <f t="shared" ca="1" si="260"/>
        <v>0</v>
      </c>
      <c r="O745" s="262">
        <f t="shared" ca="1" si="260"/>
        <v>0</v>
      </c>
      <c r="P745" s="262">
        <f t="shared" ca="1" si="260"/>
        <v>0</v>
      </c>
      <c r="Q745" s="262">
        <f t="shared" ca="1" si="260"/>
        <v>0</v>
      </c>
      <c r="R745" s="262">
        <f t="shared" ca="1" si="260"/>
        <v>0</v>
      </c>
      <c r="S745" s="262">
        <f t="shared" ca="1" si="260"/>
        <v>0</v>
      </c>
      <c r="T745" s="262">
        <f t="shared" ca="1" si="260"/>
        <v>0</v>
      </c>
      <c r="U745" s="262">
        <f t="shared" ca="1" si="260"/>
        <v>0</v>
      </c>
      <c r="V745" s="262">
        <f t="shared" ca="1" si="260"/>
        <v>0</v>
      </c>
      <c r="W745" s="262">
        <f t="shared" ca="1" si="260"/>
        <v>0</v>
      </c>
      <c r="X745" s="262">
        <f t="shared" ca="1" si="260"/>
        <v>0</v>
      </c>
      <c r="Y745" s="262">
        <f t="shared" ca="1" si="260"/>
        <v>0</v>
      </c>
      <c r="Z745" s="262">
        <f t="shared" ca="1" si="260"/>
        <v>0</v>
      </c>
      <c r="AA745" s="262">
        <f t="shared" ca="1" si="260"/>
        <v>0</v>
      </c>
      <c r="AB745" s="262">
        <f t="shared" ca="1" si="260"/>
        <v>0</v>
      </c>
    </row>
    <row r="746" spans="2:28" outlineLevel="1">
      <c r="B746" s="556">
        <f t="shared" si="254"/>
        <v>8</v>
      </c>
      <c r="C746" s="212" t="str">
        <f t="shared" si="254"/>
        <v xml:space="preserve">2 Bed / 2 Bath </v>
      </c>
      <c r="D746" s="260"/>
      <c r="E746" s="261">
        <f t="shared" ref="E746:AB746" ca="1" si="261">IF(E601=IFERROR(OFFSET(E601,0,-$R351)+0,0),0,-$M136)</f>
        <v>0</v>
      </c>
      <c r="F746" s="262">
        <f t="shared" ca="1" si="261"/>
        <v>0</v>
      </c>
      <c r="G746" s="262">
        <f t="shared" ca="1" si="261"/>
        <v>0</v>
      </c>
      <c r="H746" s="262">
        <f t="shared" ca="1" si="261"/>
        <v>0</v>
      </c>
      <c r="I746" s="262">
        <f t="shared" ca="1" si="261"/>
        <v>0</v>
      </c>
      <c r="J746" s="262">
        <f t="shared" ca="1" si="261"/>
        <v>0</v>
      </c>
      <c r="K746" s="262">
        <f t="shared" ca="1" si="261"/>
        <v>0</v>
      </c>
      <c r="L746" s="262">
        <f t="shared" ca="1" si="261"/>
        <v>0</v>
      </c>
      <c r="M746" s="262">
        <f t="shared" ca="1" si="261"/>
        <v>0</v>
      </c>
      <c r="N746" s="262">
        <f t="shared" ca="1" si="261"/>
        <v>0</v>
      </c>
      <c r="O746" s="262">
        <f t="shared" ca="1" si="261"/>
        <v>0</v>
      </c>
      <c r="P746" s="262">
        <f t="shared" ca="1" si="261"/>
        <v>0</v>
      </c>
      <c r="Q746" s="262">
        <f t="shared" ca="1" si="261"/>
        <v>0</v>
      </c>
      <c r="R746" s="262">
        <f t="shared" ca="1" si="261"/>
        <v>0</v>
      </c>
      <c r="S746" s="262">
        <f t="shared" ca="1" si="261"/>
        <v>0</v>
      </c>
      <c r="T746" s="262">
        <f t="shared" ca="1" si="261"/>
        <v>0</v>
      </c>
      <c r="U746" s="262">
        <f t="shared" ca="1" si="261"/>
        <v>0</v>
      </c>
      <c r="V746" s="262">
        <f t="shared" ca="1" si="261"/>
        <v>0</v>
      </c>
      <c r="W746" s="262">
        <f t="shared" ca="1" si="261"/>
        <v>0</v>
      </c>
      <c r="X746" s="262">
        <f t="shared" ca="1" si="261"/>
        <v>0</v>
      </c>
      <c r="Y746" s="262">
        <f t="shared" ca="1" si="261"/>
        <v>0</v>
      </c>
      <c r="Z746" s="262">
        <f t="shared" ca="1" si="261"/>
        <v>0</v>
      </c>
      <c r="AA746" s="262">
        <f t="shared" ca="1" si="261"/>
        <v>0</v>
      </c>
      <c r="AB746" s="262">
        <f t="shared" ca="1" si="261"/>
        <v>0</v>
      </c>
    </row>
    <row r="747" spans="2:28" outlineLevel="1">
      <c r="B747" s="556">
        <f t="shared" si="254"/>
        <v>9</v>
      </c>
      <c r="C747" s="212" t="str">
        <f t="shared" si="254"/>
        <v>2 Bed / 1 Bath + Den</v>
      </c>
      <c r="D747" s="260"/>
      <c r="E747" s="261">
        <f t="shared" ref="E747:AB747" ca="1" si="262">IF(E602=IFERROR(OFFSET(E602,0,-$R352)+0,0),0,-$M137)</f>
        <v>0</v>
      </c>
      <c r="F747" s="262">
        <f t="shared" ca="1" si="262"/>
        <v>0</v>
      </c>
      <c r="G747" s="262">
        <f t="shared" ca="1" si="262"/>
        <v>0</v>
      </c>
      <c r="H747" s="262">
        <f t="shared" ca="1" si="262"/>
        <v>0</v>
      </c>
      <c r="I747" s="262">
        <f t="shared" ca="1" si="262"/>
        <v>0</v>
      </c>
      <c r="J747" s="262">
        <f t="shared" ca="1" si="262"/>
        <v>0</v>
      </c>
      <c r="K747" s="262">
        <f t="shared" ca="1" si="262"/>
        <v>0</v>
      </c>
      <c r="L747" s="262">
        <f t="shared" ca="1" si="262"/>
        <v>0</v>
      </c>
      <c r="M747" s="262">
        <f t="shared" ca="1" si="262"/>
        <v>0</v>
      </c>
      <c r="N747" s="262">
        <f t="shared" ca="1" si="262"/>
        <v>0</v>
      </c>
      <c r="O747" s="262">
        <f t="shared" ca="1" si="262"/>
        <v>0</v>
      </c>
      <c r="P747" s="262">
        <f t="shared" ca="1" si="262"/>
        <v>0</v>
      </c>
      <c r="Q747" s="262">
        <f t="shared" ca="1" si="262"/>
        <v>0</v>
      </c>
      <c r="R747" s="262">
        <f t="shared" ca="1" si="262"/>
        <v>0</v>
      </c>
      <c r="S747" s="262">
        <f t="shared" ca="1" si="262"/>
        <v>0</v>
      </c>
      <c r="T747" s="262">
        <f t="shared" ca="1" si="262"/>
        <v>0</v>
      </c>
      <c r="U747" s="262">
        <f t="shared" ca="1" si="262"/>
        <v>0</v>
      </c>
      <c r="V747" s="262">
        <f t="shared" ca="1" si="262"/>
        <v>0</v>
      </c>
      <c r="W747" s="262">
        <f t="shared" ca="1" si="262"/>
        <v>0</v>
      </c>
      <c r="X747" s="262">
        <f t="shared" ca="1" si="262"/>
        <v>0</v>
      </c>
      <c r="Y747" s="262">
        <f t="shared" ca="1" si="262"/>
        <v>0</v>
      </c>
      <c r="Z747" s="262">
        <f t="shared" ca="1" si="262"/>
        <v>0</v>
      </c>
      <c r="AA747" s="262">
        <f t="shared" ca="1" si="262"/>
        <v>0</v>
      </c>
      <c r="AB747" s="262">
        <f t="shared" ca="1" si="262"/>
        <v>0</v>
      </c>
    </row>
    <row r="748" spans="2:28" outlineLevel="1">
      <c r="B748" s="556">
        <f t="shared" si="254"/>
        <v>10</v>
      </c>
      <c r="C748" s="212" t="str">
        <f t="shared" si="254"/>
        <v xml:space="preserve">2 Bed / 2 Bath </v>
      </c>
      <c r="D748" s="260"/>
      <c r="E748" s="261">
        <f t="shared" ref="E748:AB748" ca="1" si="263">IF(E603=IFERROR(OFFSET(E603,0,-$R353)+0,0),0,-$M138)</f>
        <v>0</v>
      </c>
      <c r="F748" s="262">
        <f t="shared" ca="1" si="263"/>
        <v>0</v>
      </c>
      <c r="G748" s="262">
        <f t="shared" ca="1" si="263"/>
        <v>0</v>
      </c>
      <c r="H748" s="262">
        <f t="shared" ca="1" si="263"/>
        <v>0</v>
      </c>
      <c r="I748" s="262">
        <f t="shared" ca="1" si="263"/>
        <v>0</v>
      </c>
      <c r="J748" s="262">
        <f t="shared" ca="1" si="263"/>
        <v>0</v>
      </c>
      <c r="K748" s="262">
        <f t="shared" ca="1" si="263"/>
        <v>0</v>
      </c>
      <c r="L748" s="262">
        <f t="shared" ca="1" si="263"/>
        <v>0</v>
      </c>
      <c r="M748" s="262">
        <f t="shared" ca="1" si="263"/>
        <v>0</v>
      </c>
      <c r="N748" s="262">
        <f t="shared" ca="1" si="263"/>
        <v>0</v>
      </c>
      <c r="O748" s="262">
        <f t="shared" ca="1" si="263"/>
        <v>0</v>
      </c>
      <c r="P748" s="262">
        <f t="shared" ca="1" si="263"/>
        <v>0</v>
      </c>
      <c r="Q748" s="262">
        <f t="shared" ca="1" si="263"/>
        <v>0</v>
      </c>
      <c r="R748" s="262">
        <f t="shared" ca="1" si="263"/>
        <v>0</v>
      </c>
      <c r="S748" s="262">
        <f t="shared" ca="1" si="263"/>
        <v>0</v>
      </c>
      <c r="T748" s="262">
        <f t="shared" ca="1" si="263"/>
        <v>0</v>
      </c>
      <c r="U748" s="262">
        <f t="shared" ca="1" si="263"/>
        <v>0</v>
      </c>
      <c r="V748" s="262">
        <f t="shared" ca="1" si="263"/>
        <v>0</v>
      </c>
      <c r="W748" s="262">
        <f t="shared" ca="1" si="263"/>
        <v>0</v>
      </c>
      <c r="X748" s="262">
        <f t="shared" ca="1" si="263"/>
        <v>0</v>
      </c>
      <c r="Y748" s="262">
        <f t="shared" ca="1" si="263"/>
        <v>0</v>
      </c>
      <c r="Z748" s="262">
        <f t="shared" ca="1" si="263"/>
        <v>0</v>
      </c>
      <c r="AA748" s="262">
        <f t="shared" ca="1" si="263"/>
        <v>0</v>
      </c>
      <c r="AB748" s="262">
        <f t="shared" ca="1" si="263"/>
        <v>0</v>
      </c>
    </row>
    <row r="749" spans="2:28" outlineLevel="1">
      <c r="B749" s="556">
        <f t="shared" si="254"/>
        <v>11</v>
      </c>
      <c r="C749" s="212" t="str">
        <f t="shared" si="254"/>
        <v xml:space="preserve">2 Bed / 1.5 Bath </v>
      </c>
      <c r="D749" s="260"/>
      <c r="E749" s="261">
        <f t="shared" ref="E749:AB749" ca="1" si="264">IF(E604=IFERROR(OFFSET(E604,0,-$R354)+0,0),0,-$M139)</f>
        <v>0</v>
      </c>
      <c r="F749" s="262">
        <f t="shared" ca="1" si="264"/>
        <v>0</v>
      </c>
      <c r="G749" s="262">
        <f t="shared" ca="1" si="264"/>
        <v>0</v>
      </c>
      <c r="H749" s="262">
        <f t="shared" ca="1" si="264"/>
        <v>0</v>
      </c>
      <c r="I749" s="262">
        <f t="shared" ca="1" si="264"/>
        <v>0</v>
      </c>
      <c r="J749" s="262">
        <f t="shared" ca="1" si="264"/>
        <v>0</v>
      </c>
      <c r="K749" s="262">
        <f t="shared" ca="1" si="264"/>
        <v>0</v>
      </c>
      <c r="L749" s="262">
        <f t="shared" ca="1" si="264"/>
        <v>0</v>
      </c>
      <c r="M749" s="262">
        <f t="shared" ca="1" si="264"/>
        <v>0</v>
      </c>
      <c r="N749" s="262">
        <f t="shared" ca="1" si="264"/>
        <v>0</v>
      </c>
      <c r="O749" s="262">
        <f t="shared" ca="1" si="264"/>
        <v>0</v>
      </c>
      <c r="P749" s="262">
        <f t="shared" ca="1" si="264"/>
        <v>0</v>
      </c>
      <c r="Q749" s="262">
        <f t="shared" ca="1" si="264"/>
        <v>0</v>
      </c>
      <c r="R749" s="262">
        <f t="shared" ca="1" si="264"/>
        <v>0</v>
      </c>
      <c r="S749" s="262">
        <f t="shared" ca="1" si="264"/>
        <v>0</v>
      </c>
      <c r="T749" s="262">
        <f t="shared" ca="1" si="264"/>
        <v>0</v>
      </c>
      <c r="U749" s="262">
        <f t="shared" ca="1" si="264"/>
        <v>0</v>
      </c>
      <c r="V749" s="262">
        <f t="shared" ca="1" si="264"/>
        <v>0</v>
      </c>
      <c r="W749" s="262">
        <f t="shared" ca="1" si="264"/>
        <v>0</v>
      </c>
      <c r="X749" s="262">
        <f t="shared" ca="1" si="264"/>
        <v>0</v>
      </c>
      <c r="Y749" s="262">
        <f t="shared" ca="1" si="264"/>
        <v>0</v>
      </c>
      <c r="Z749" s="262">
        <f t="shared" ca="1" si="264"/>
        <v>0</v>
      </c>
      <c r="AA749" s="262">
        <f t="shared" ca="1" si="264"/>
        <v>0</v>
      </c>
      <c r="AB749" s="262">
        <f t="shared" ca="1" si="264"/>
        <v>0</v>
      </c>
    </row>
    <row r="750" spans="2:28" outlineLevel="1">
      <c r="B750" s="556">
        <f t="shared" si="254"/>
        <v>12</v>
      </c>
      <c r="C750" s="212" t="str">
        <f t="shared" si="254"/>
        <v xml:space="preserve">3 Bed / 2 Bath </v>
      </c>
      <c r="D750" s="260"/>
      <c r="E750" s="261">
        <f t="shared" ref="E750:AB750" ca="1" si="265">IF(E605=IFERROR(OFFSET(E605,0,-$R355)+0,0),0,-$M140)</f>
        <v>0</v>
      </c>
      <c r="F750" s="262">
        <f t="shared" ca="1" si="265"/>
        <v>0</v>
      </c>
      <c r="G750" s="262">
        <f t="shared" ca="1" si="265"/>
        <v>0</v>
      </c>
      <c r="H750" s="262">
        <f t="shared" ca="1" si="265"/>
        <v>0</v>
      </c>
      <c r="I750" s="262">
        <f t="shared" ca="1" si="265"/>
        <v>0</v>
      </c>
      <c r="J750" s="262">
        <f t="shared" ca="1" si="265"/>
        <v>0</v>
      </c>
      <c r="K750" s="262">
        <f t="shared" ca="1" si="265"/>
        <v>0</v>
      </c>
      <c r="L750" s="262">
        <f t="shared" ca="1" si="265"/>
        <v>0</v>
      </c>
      <c r="M750" s="262">
        <f t="shared" ca="1" si="265"/>
        <v>0</v>
      </c>
      <c r="N750" s="262">
        <f t="shared" ca="1" si="265"/>
        <v>0</v>
      </c>
      <c r="O750" s="262">
        <f t="shared" ca="1" si="265"/>
        <v>0</v>
      </c>
      <c r="P750" s="262">
        <f t="shared" ca="1" si="265"/>
        <v>0</v>
      </c>
      <c r="Q750" s="262">
        <f t="shared" ca="1" si="265"/>
        <v>0</v>
      </c>
      <c r="R750" s="262">
        <f t="shared" ca="1" si="265"/>
        <v>0</v>
      </c>
      <c r="S750" s="262">
        <f t="shared" ca="1" si="265"/>
        <v>0</v>
      </c>
      <c r="T750" s="262">
        <f t="shared" ca="1" si="265"/>
        <v>0</v>
      </c>
      <c r="U750" s="262">
        <f t="shared" ca="1" si="265"/>
        <v>0</v>
      </c>
      <c r="V750" s="262">
        <f t="shared" ca="1" si="265"/>
        <v>0</v>
      </c>
      <c r="W750" s="262">
        <f t="shared" ca="1" si="265"/>
        <v>0</v>
      </c>
      <c r="X750" s="262">
        <f t="shared" ca="1" si="265"/>
        <v>0</v>
      </c>
      <c r="Y750" s="262">
        <f t="shared" ca="1" si="265"/>
        <v>0</v>
      </c>
      <c r="Z750" s="262">
        <f t="shared" ca="1" si="265"/>
        <v>0</v>
      </c>
      <c r="AA750" s="262">
        <f t="shared" ca="1" si="265"/>
        <v>0</v>
      </c>
      <c r="AB750" s="262">
        <f t="shared" ca="1" si="265"/>
        <v>0</v>
      </c>
    </row>
    <row r="751" spans="2:28" outlineLevel="1">
      <c r="B751" s="556">
        <f t="shared" si="254"/>
        <v>13</v>
      </c>
      <c r="C751" s="212" t="str">
        <f t="shared" si="254"/>
        <v>3 Bed / 2 Bath House</v>
      </c>
      <c r="D751" s="260"/>
      <c r="E751" s="261">
        <f t="shared" ref="E751:AB751" ca="1" si="266">IF(E606=IFERROR(OFFSET(E606,0,-$R356)+0,0),0,-$M141)</f>
        <v>0</v>
      </c>
      <c r="F751" s="262">
        <f t="shared" ca="1" si="266"/>
        <v>0</v>
      </c>
      <c r="G751" s="262">
        <f t="shared" ca="1" si="266"/>
        <v>0</v>
      </c>
      <c r="H751" s="262">
        <f t="shared" ca="1" si="266"/>
        <v>0</v>
      </c>
      <c r="I751" s="262">
        <f t="shared" ca="1" si="266"/>
        <v>0</v>
      </c>
      <c r="J751" s="262">
        <f t="shared" ca="1" si="266"/>
        <v>0</v>
      </c>
      <c r="K751" s="262">
        <f t="shared" ca="1" si="266"/>
        <v>0</v>
      </c>
      <c r="L751" s="262">
        <f t="shared" ca="1" si="266"/>
        <v>0</v>
      </c>
      <c r="M751" s="262">
        <f t="shared" ca="1" si="266"/>
        <v>0</v>
      </c>
      <c r="N751" s="262">
        <f t="shared" ca="1" si="266"/>
        <v>0</v>
      </c>
      <c r="O751" s="262">
        <f t="shared" ca="1" si="266"/>
        <v>0</v>
      </c>
      <c r="P751" s="262">
        <f t="shared" ca="1" si="266"/>
        <v>0</v>
      </c>
      <c r="Q751" s="262">
        <f t="shared" ca="1" si="266"/>
        <v>0</v>
      </c>
      <c r="R751" s="262">
        <f t="shared" ca="1" si="266"/>
        <v>0</v>
      </c>
      <c r="S751" s="262">
        <f t="shared" ca="1" si="266"/>
        <v>0</v>
      </c>
      <c r="T751" s="262">
        <f t="shared" ca="1" si="266"/>
        <v>0</v>
      </c>
      <c r="U751" s="262">
        <f t="shared" ca="1" si="266"/>
        <v>0</v>
      </c>
      <c r="V751" s="262">
        <f t="shared" ca="1" si="266"/>
        <v>0</v>
      </c>
      <c r="W751" s="262">
        <f t="shared" ca="1" si="266"/>
        <v>0</v>
      </c>
      <c r="X751" s="262">
        <f t="shared" ca="1" si="266"/>
        <v>0</v>
      </c>
      <c r="Y751" s="262">
        <f t="shared" ca="1" si="266"/>
        <v>0</v>
      </c>
      <c r="Z751" s="262">
        <f t="shared" ca="1" si="266"/>
        <v>0</v>
      </c>
      <c r="AA751" s="262">
        <f t="shared" ca="1" si="266"/>
        <v>0</v>
      </c>
      <c r="AB751" s="262">
        <f t="shared" ca="1" si="266"/>
        <v>0</v>
      </c>
    </row>
    <row r="752" spans="2:28" outlineLevel="1">
      <c r="B752" s="556">
        <f t="shared" si="254"/>
        <v>14</v>
      </c>
      <c r="C752" s="212" t="str">
        <f t="shared" si="254"/>
        <v xml:space="preserve">3 Bed / 2 Bath </v>
      </c>
      <c r="D752" s="260"/>
      <c r="E752" s="261">
        <f t="shared" ref="E752:AB752" ca="1" si="267">IF(E607=IFERROR(OFFSET(E607,0,-$R357)+0,0),0,-$M142)</f>
        <v>0</v>
      </c>
      <c r="F752" s="262">
        <f t="shared" ca="1" si="267"/>
        <v>0</v>
      </c>
      <c r="G752" s="262">
        <f t="shared" ca="1" si="267"/>
        <v>0</v>
      </c>
      <c r="H752" s="262">
        <f t="shared" ca="1" si="267"/>
        <v>0</v>
      </c>
      <c r="I752" s="262">
        <f t="shared" ca="1" si="267"/>
        <v>0</v>
      </c>
      <c r="J752" s="262">
        <f t="shared" ca="1" si="267"/>
        <v>0</v>
      </c>
      <c r="K752" s="262">
        <f t="shared" ca="1" si="267"/>
        <v>0</v>
      </c>
      <c r="L752" s="262">
        <f t="shared" ca="1" si="267"/>
        <v>0</v>
      </c>
      <c r="M752" s="262">
        <f t="shared" ca="1" si="267"/>
        <v>0</v>
      </c>
      <c r="N752" s="262">
        <f t="shared" ca="1" si="267"/>
        <v>0</v>
      </c>
      <c r="O752" s="262">
        <f t="shared" ca="1" si="267"/>
        <v>0</v>
      </c>
      <c r="P752" s="262">
        <f t="shared" ca="1" si="267"/>
        <v>0</v>
      </c>
      <c r="Q752" s="262">
        <f t="shared" ca="1" si="267"/>
        <v>0</v>
      </c>
      <c r="R752" s="262">
        <f t="shared" ca="1" si="267"/>
        <v>0</v>
      </c>
      <c r="S752" s="262">
        <f t="shared" ca="1" si="267"/>
        <v>0</v>
      </c>
      <c r="T752" s="262">
        <f t="shared" ca="1" si="267"/>
        <v>0</v>
      </c>
      <c r="U752" s="262">
        <f t="shared" ca="1" si="267"/>
        <v>0</v>
      </c>
      <c r="V752" s="262">
        <f t="shared" ca="1" si="267"/>
        <v>0</v>
      </c>
      <c r="W752" s="262">
        <f t="shared" ca="1" si="267"/>
        <v>0</v>
      </c>
      <c r="X752" s="262">
        <f t="shared" ca="1" si="267"/>
        <v>0</v>
      </c>
      <c r="Y752" s="262">
        <f t="shared" ca="1" si="267"/>
        <v>0</v>
      </c>
      <c r="Z752" s="262">
        <f t="shared" ca="1" si="267"/>
        <v>0</v>
      </c>
      <c r="AA752" s="262">
        <f t="shared" ca="1" si="267"/>
        <v>0</v>
      </c>
      <c r="AB752" s="262">
        <f t="shared" ca="1" si="267"/>
        <v>0</v>
      </c>
    </row>
    <row r="753" spans="2:28" outlineLevel="1">
      <c r="B753" s="556">
        <f t="shared" si="254"/>
        <v>15</v>
      </c>
      <c r="C753" s="212" t="str">
        <f t="shared" si="254"/>
        <v xml:space="preserve">1 Bed / 1 Bath </v>
      </c>
      <c r="D753" s="260"/>
      <c r="E753" s="261">
        <f t="shared" ref="E753:AB753" ca="1" si="268">IF(E608=IFERROR(OFFSET(E608,0,-$R358)+0,0),0,-$M143)</f>
        <v>0</v>
      </c>
      <c r="F753" s="262">
        <f t="shared" ca="1" si="268"/>
        <v>0</v>
      </c>
      <c r="G753" s="262">
        <f t="shared" ca="1" si="268"/>
        <v>0</v>
      </c>
      <c r="H753" s="262">
        <f t="shared" ca="1" si="268"/>
        <v>0</v>
      </c>
      <c r="I753" s="262">
        <f t="shared" ca="1" si="268"/>
        <v>0</v>
      </c>
      <c r="J753" s="262">
        <f t="shared" ca="1" si="268"/>
        <v>0</v>
      </c>
      <c r="K753" s="262">
        <f t="shared" ca="1" si="268"/>
        <v>0</v>
      </c>
      <c r="L753" s="262">
        <f t="shared" ca="1" si="268"/>
        <v>0</v>
      </c>
      <c r="M753" s="262">
        <f t="shared" ca="1" si="268"/>
        <v>0</v>
      </c>
      <c r="N753" s="262">
        <f t="shared" ca="1" si="268"/>
        <v>0</v>
      </c>
      <c r="O753" s="262">
        <f t="shared" ca="1" si="268"/>
        <v>0</v>
      </c>
      <c r="P753" s="262">
        <f t="shared" ca="1" si="268"/>
        <v>0</v>
      </c>
      <c r="Q753" s="262">
        <f t="shared" ca="1" si="268"/>
        <v>0</v>
      </c>
      <c r="R753" s="262">
        <f t="shared" ca="1" si="268"/>
        <v>0</v>
      </c>
      <c r="S753" s="262">
        <f t="shared" ca="1" si="268"/>
        <v>0</v>
      </c>
      <c r="T753" s="262">
        <f t="shared" ca="1" si="268"/>
        <v>0</v>
      </c>
      <c r="U753" s="262">
        <f t="shared" ca="1" si="268"/>
        <v>0</v>
      </c>
      <c r="V753" s="262">
        <f t="shared" ca="1" si="268"/>
        <v>0</v>
      </c>
      <c r="W753" s="262">
        <f t="shared" ca="1" si="268"/>
        <v>0</v>
      </c>
      <c r="X753" s="262">
        <f t="shared" ca="1" si="268"/>
        <v>0</v>
      </c>
      <c r="Y753" s="262">
        <f t="shared" ca="1" si="268"/>
        <v>0</v>
      </c>
      <c r="Z753" s="262">
        <f t="shared" ca="1" si="268"/>
        <v>0</v>
      </c>
      <c r="AA753" s="262">
        <f t="shared" ca="1" si="268"/>
        <v>0</v>
      </c>
      <c r="AB753" s="262">
        <f t="shared" ca="1" si="268"/>
        <v>0</v>
      </c>
    </row>
    <row r="754" spans="2:28" outlineLevel="1">
      <c r="B754" s="556">
        <f t="shared" si="254"/>
        <v>16</v>
      </c>
      <c r="C754" s="212" t="str">
        <f t="shared" si="254"/>
        <v xml:space="preserve">2 Bed / 2 Bath </v>
      </c>
      <c r="D754" s="260"/>
      <c r="E754" s="261">
        <f t="shared" ref="E754:AB754" ca="1" si="269">IF(E609=IFERROR(OFFSET(E609,0,-$R359)+0,0),0,-$M144)</f>
        <v>0</v>
      </c>
      <c r="F754" s="262">
        <f t="shared" ca="1" si="269"/>
        <v>0</v>
      </c>
      <c r="G754" s="262">
        <f t="shared" ca="1" si="269"/>
        <v>0</v>
      </c>
      <c r="H754" s="262">
        <f t="shared" ca="1" si="269"/>
        <v>0</v>
      </c>
      <c r="I754" s="262">
        <f t="shared" ca="1" si="269"/>
        <v>0</v>
      </c>
      <c r="J754" s="262">
        <f t="shared" ca="1" si="269"/>
        <v>0</v>
      </c>
      <c r="K754" s="262">
        <f t="shared" ca="1" si="269"/>
        <v>0</v>
      </c>
      <c r="L754" s="262">
        <f t="shared" ca="1" si="269"/>
        <v>0</v>
      </c>
      <c r="M754" s="262">
        <f t="shared" ca="1" si="269"/>
        <v>0</v>
      </c>
      <c r="N754" s="262">
        <f t="shared" ca="1" si="269"/>
        <v>0</v>
      </c>
      <c r="O754" s="262">
        <f t="shared" ca="1" si="269"/>
        <v>0</v>
      </c>
      <c r="P754" s="262">
        <f t="shared" ca="1" si="269"/>
        <v>0</v>
      </c>
      <c r="Q754" s="262">
        <f t="shared" ca="1" si="269"/>
        <v>0</v>
      </c>
      <c r="R754" s="262">
        <f t="shared" ca="1" si="269"/>
        <v>0</v>
      </c>
      <c r="S754" s="262">
        <f t="shared" ca="1" si="269"/>
        <v>0</v>
      </c>
      <c r="T754" s="262">
        <f t="shared" ca="1" si="269"/>
        <v>0</v>
      </c>
      <c r="U754" s="262">
        <f t="shared" ca="1" si="269"/>
        <v>0</v>
      </c>
      <c r="V754" s="262">
        <f t="shared" ca="1" si="269"/>
        <v>0</v>
      </c>
      <c r="W754" s="262">
        <f t="shared" ca="1" si="269"/>
        <v>0</v>
      </c>
      <c r="X754" s="262">
        <f t="shared" ca="1" si="269"/>
        <v>0</v>
      </c>
      <c r="Y754" s="262">
        <f t="shared" ca="1" si="269"/>
        <v>0</v>
      </c>
      <c r="Z754" s="262">
        <f t="shared" ca="1" si="269"/>
        <v>0</v>
      </c>
      <c r="AA754" s="262">
        <f t="shared" ca="1" si="269"/>
        <v>0</v>
      </c>
      <c r="AB754" s="262">
        <f t="shared" ca="1" si="269"/>
        <v>0</v>
      </c>
    </row>
    <row r="755" spans="2:28" outlineLevel="1">
      <c r="B755" s="556">
        <f t="shared" si="254"/>
        <v>17</v>
      </c>
      <c r="C755" s="212" t="str">
        <f t="shared" si="254"/>
        <v xml:space="preserve">4 Bed / 2 Bath Penthouse </v>
      </c>
      <c r="D755" s="260"/>
      <c r="E755" s="261">
        <f t="shared" ref="E755:AB755" ca="1" si="270">IF(E610=IFERROR(OFFSET(E610,0,-$R360)+0,0),0,-$M145)</f>
        <v>0</v>
      </c>
      <c r="F755" s="262">
        <f t="shared" ca="1" si="270"/>
        <v>0</v>
      </c>
      <c r="G755" s="262">
        <f t="shared" ca="1" si="270"/>
        <v>0</v>
      </c>
      <c r="H755" s="262">
        <f t="shared" ca="1" si="270"/>
        <v>0</v>
      </c>
      <c r="I755" s="262">
        <f t="shared" ca="1" si="270"/>
        <v>0</v>
      </c>
      <c r="J755" s="262">
        <f t="shared" ca="1" si="270"/>
        <v>0</v>
      </c>
      <c r="K755" s="262">
        <f t="shared" ca="1" si="270"/>
        <v>0</v>
      </c>
      <c r="L755" s="262">
        <f t="shared" ca="1" si="270"/>
        <v>0</v>
      </c>
      <c r="M755" s="262">
        <f t="shared" ca="1" si="270"/>
        <v>0</v>
      </c>
      <c r="N755" s="262">
        <f t="shared" ca="1" si="270"/>
        <v>0</v>
      </c>
      <c r="O755" s="262">
        <f t="shared" ca="1" si="270"/>
        <v>0</v>
      </c>
      <c r="P755" s="262">
        <f t="shared" ca="1" si="270"/>
        <v>0</v>
      </c>
      <c r="Q755" s="262">
        <f t="shared" ca="1" si="270"/>
        <v>0</v>
      </c>
      <c r="R755" s="262">
        <f t="shared" ca="1" si="270"/>
        <v>0</v>
      </c>
      <c r="S755" s="262">
        <f t="shared" ca="1" si="270"/>
        <v>0</v>
      </c>
      <c r="T755" s="262">
        <f t="shared" ca="1" si="270"/>
        <v>0</v>
      </c>
      <c r="U755" s="262">
        <f t="shared" ca="1" si="270"/>
        <v>0</v>
      </c>
      <c r="V755" s="262">
        <f t="shared" ca="1" si="270"/>
        <v>0</v>
      </c>
      <c r="W755" s="262">
        <f t="shared" ca="1" si="270"/>
        <v>0</v>
      </c>
      <c r="X755" s="262">
        <f t="shared" ca="1" si="270"/>
        <v>0</v>
      </c>
      <c r="Y755" s="262">
        <f t="shared" ca="1" si="270"/>
        <v>0</v>
      </c>
      <c r="Z755" s="262">
        <f t="shared" ca="1" si="270"/>
        <v>0</v>
      </c>
      <c r="AA755" s="262">
        <f t="shared" ca="1" si="270"/>
        <v>0</v>
      </c>
      <c r="AB755" s="262">
        <f t="shared" ca="1" si="270"/>
        <v>0</v>
      </c>
    </row>
    <row r="756" spans="2:28" outlineLevel="1">
      <c r="B756" s="556">
        <f t="shared" ref="B756:C768" si="271">B722</f>
        <v>18</v>
      </c>
      <c r="C756" s="212" t="str">
        <f t="shared" si="271"/>
        <v xml:space="preserve">2 Bed / 2 Bath </v>
      </c>
      <c r="D756" s="260"/>
      <c r="E756" s="261">
        <f t="shared" ref="E756:AB756" ca="1" si="272">IF(E611=IFERROR(OFFSET(E611,0,-$R361)+0,0),0,-$M146)</f>
        <v>0</v>
      </c>
      <c r="F756" s="262">
        <f t="shared" ca="1" si="272"/>
        <v>0</v>
      </c>
      <c r="G756" s="262">
        <f t="shared" ca="1" si="272"/>
        <v>0</v>
      </c>
      <c r="H756" s="262">
        <f t="shared" ca="1" si="272"/>
        <v>0</v>
      </c>
      <c r="I756" s="262">
        <f t="shared" ca="1" si="272"/>
        <v>0</v>
      </c>
      <c r="J756" s="262">
        <f t="shared" ca="1" si="272"/>
        <v>0</v>
      </c>
      <c r="K756" s="262">
        <f t="shared" ca="1" si="272"/>
        <v>0</v>
      </c>
      <c r="L756" s="262">
        <f t="shared" ca="1" si="272"/>
        <v>0</v>
      </c>
      <c r="M756" s="262">
        <f t="shared" ca="1" si="272"/>
        <v>0</v>
      </c>
      <c r="N756" s="262">
        <f t="shared" ca="1" si="272"/>
        <v>0</v>
      </c>
      <c r="O756" s="262">
        <f t="shared" ca="1" si="272"/>
        <v>0</v>
      </c>
      <c r="P756" s="262">
        <f t="shared" ca="1" si="272"/>
        <v>0</v>
      </c>
      <c r="Q756" s="262">
        <f t="shared" ca="1" si="272"/>
        <v>0</v>
      </c>
      <c r="R756" s="262">
        <f t="shared" ca="1" si="272"/>
        <v>0</v>
      </c>
      <c r="S756" s="262">
        <f t="shared" ca="1" si="272"/>
        <v>0</v>
      </c>
      <c r="T756" s="262">
        <f t="shared" ca="1" si="272"/>
        <v>0</v>
      </c>
      <c r="U756" s="262">
        <f t="shared" ca="1" si="272"/>
        <v>0</v>
      </c>
      <c r="V756" s="262">
        <f t="shared" ca="1" si="272"/>
        <v>0</v>
      </c>
      <c r="W756" s="262">
        <f t="shared" ca="1" si="272"/>
        <v>0</v>
      </c>
      <c r="X756" s="262">
        <f t="shared" ca="1" si="272"/>
        <v>0</v>
      </c>
      <c r="Y756" s="262">
        <f t="shared" ca="1" si="272"/>
        <v>0</v>
      </c>
      <c r="Z756" s="262">
        <f t="shared" ca="1" si="272"/>
        <v>0</v>
      </c>
      <c r="AA756" s="262">
        <f t="shared" ca="1" si="272"/>
        <v>0</v>
      </c>
      <c r="AB756" s="262">
        <f t="shared" ca="1" si="272"/>
        <v>0</v>
      </c>
    </row>
    <row r="757" spans="2:28" outlineLevel="1">
      <c r="B757" s="556">
        <f t="shared" si="271"/>
        <v>19</v>
      </c>
      <c r="C757" s="212">
        <f t="shared" si="271"/>
        <v>0</v>
      </c>
      <c r="D757" s="260"/>
      <c r="E757" s="261">
        <f t="shared" ref="E757:AB757" ca="1" si="273">IF(E612=IFERROR(OFFSET(E612,0,-$R362)+0,0),0,-$M147)</f>
        <v>0</v>
      </c>
      <c r="F757" s="262">
        <f t="shared" ca="1" si="273"/>
        <v>0</v>
      </c>
      <c r="G757" s="262">
        <f t="shared" ca="1" si="273"/>
        <v>0</v>
      </c>
      <c r="H757" s="262">
        <f t="shared" ca="1" si="273"/>
        <v>0</v>
      </c>
      <c r="I757" s="262">
        <f t="shared" ca="1" si="273"/>
        <v>0</v>
      </c>
      <c r="J757" s="262">
        <f t="shared" ca="1" si="273"/>
        <v>0</v>
      </c>
      <c r="K757" s="262">
        <f t="shared" ca="1" si="273"/>
        <v>0</v>
      </c>
      <c r="L757" s="262">
        <f t="shared" ca="1" si="273"/>
        <v>0</v>
      </c>
      <c r="M757" s="262">
        <f t="shared" ca="1" si="273"/>
        <v>0</v>
      </c>
      <c r="N757" s="262">
        <f t="shared" ca="1" si="273"/>
        <v>0</v>
      </c>
      <c r="O757" s="262">
        <f t="shared" ca="1" si="273"/>
        <v>0</v>
      </c>
      <c r="P757" s="262">
        <f t="shared" ca="1" si="273"/>
        <v>0</v>
      </c>
      <c r="Q757" s="262">
        <f t="shared" ca="1" si="273"/>
        <v>0</v>
      </c>
      <c r="R757" s="262">
        <f t="shared" ca="1" si="273"/>
        <v>0</v>
      </c>
      <c r="S757" s="262">
        <f t="shared" ca="1" si="273"/>
        <v>0</v>
      </c>
      <c r="T757" s="262">
        <f t="shared" ca="1" si="273"/>
        <v>0</v>
      </c>
      <c r="U757" s="262">
        <f t="shared" ca="1" si="273"/>
        <v>0</v>
      </c>
      <c r="V757" s="262">
        <f t="shared" ca="1" si="273"/>
        <v>0</v>
      </c>
      <c r="W757" s="262">
        <f t="shared" ca="1" si="273"/>
        <v>0</v>
      </c>
      <c r="X757" s="262">
        <f t="shared" ca="1" si="273"/>
        <v>0</v>
      </c>
      <c r="Y757" s="262">
        <f t="shared" ca="1" si="273"/>
        <v>0</v>
      </c>
      <c r="Z757" s="262">
        <f t="shared" ca="1" si="273"/>
        <v>0</v>
      </c>
      <c r="AA757" s="262">
        <f t="shared" ca="1" si="273"/>
        <v>0</v>
      </c>
      <c r="AB757" s="262">
        <f t="shared" ca="1" si="273"/>
        <v>0</v>
      </c>
    </row>
    <row r="758" spans="2:28" outlineLevel="1">
      <c r="B758" s="556">
        <f t="shared" si="271"/>
        <v>20</v>
      </c>
      <c r="C758" s="212">
        <f t="shared" si="271"/>
        <v>0</v>
      </c>
      <c r="D758" s="260"/>
      <c r="E758" s="261">
        <f t="shared" ref="E758:AB758" ca="1" si="274">IF(E613=IFERROR(OFFSET(E613,0,-$R363)+0,0),0,-$M148)</f>
        <v>0</v>
      </c>
      <c r="F758" s="262">
        <f t="shared" ca="1" si="274"/>
        <v>0</v>
      </c>
      <c r="G758" s="262">
        <f t="shared" ca="1" si="274"/>
        <v>0</v>
      </c>
      <c r="H758" s="262">
        <f t="shared" ca="1" si="274"/>
        <v>0</v>
      </c>
      <c r="I758" s="262">
        <f t="shared" ca="1" si="274"/>
        <v>0</v>
      </c>
      <c r="J758" s="262">
        <f t="shared" ca="1" si="274"/>
        <v>0</v>
      </c>
      <c r="K758" s="262">
        <f t="shared" ca="1" si="274"/>
        <v>0</v>
      </c>
      <c r="L758" s="262">
        <f t="shared" ca="1" si="274"/>
        <v>0</v>
      </c>
      <c r="M758" s="262">
        <f t="shared" ca="1" si="274"/>
        <v>0</v>
      </c>
      <c r="N758" s="262">
        <f t="shared" ca="1" si="274"/>
        <v>0</v>
      </c>
      <c r="O758" s="262">
        <f t="shared" ca="1" si="274"/>
        <v>0</v>
      </c>
      <c r="P758" s="262">
        <f t="shared" ca="1" si="274"/>
        <v>0</v>
      </c>
      <c r="Q758" s="262">
        <f t="shared" ca="1" si="274"/>
        <v>0</v>
      </c>
      <c r="R758" s="262">
        <f t="shared" ca="1" si="274"/>
        <v>0</v>
      </c>
      <c r="S758" s="262">
        <f t="shared" ca="1" si="274"/>
        <v>0</v>
      </c>
      <c r="T758" s="262">
        <f t="shared" ca="1" si="274"/>
        <v>0</v>
      </c>
      <c r="U758" s="262">
        <f t="shared" ca="1" si="274"/>
        <v>0</v>
      </c>
      <c r="V758" s="262">
        <f t="shared" ca="1" si="274"/>
        <v>0</v>
      </c>
      <c r="W758" s="262">
        <f t="shared" ca="1" si="274"/>
        <v>0</v>
      </c>
      <c r="X758" s="262">
        <f t="shared" ca="1" si="274"/>
        <v>0</v>
      </c>
      <c r="Y758" s="262">
        <f t="shared" ca="1" si="274"/>
        <v>0</v>
      </c>
      <c r="Z758" s="262">
        <f t="shared" ca="1" si="274"/>
        <v>0</v>
      </c>
      <c r="AA758" s="262">
        <f t="shared" ca="1" si="274"/>
        <v>0</v>
      </c>
      <c r="AB758" s="262">
        <f t="shared" ca="1" si="274"/>
        <v>0</v>
      </c>
    </row>
    <row r="759" spans="2:28" outlineLevel="1">
      <c r="B759" s="556">
        <f t="shared" si="271"/>
        <v>21</v>
      </c>
      <c r="C759" s="212">
        <f t="shared" si="271"/>
        <v>0</v>
      </c>
      <c r="D759" s="260"/>
      <c r="E759" s="261">
        <f t="shared" ref="E759:AB759" ca="1" si="275">IF(E614=IFERROR(OFFSET(E614,0,-$R364)+0,0),0,-$M149)</f>
        <v>0</v>
      </c>
      <c r="F759" s="262">
        <f t="shared" ca="1" si="275"/>
        <v>0</v>
      </c>
      <c r="G759" s="262">
        <f t="shared" ca="1" si="275"/>
        <v>0</v>
      </c>
      <c r="H759" s="262">
        <f t="shared" ca="1" si="275"/>
        <v>0</v>
      </c>
      <c r="I759" s="262">
        <f t="shared" ca="1" si="275"/>
        <v>0</v>
      </c>
      <c r="J759" s="262">
        <f t="shared" ca="1" si="275"/>
        <v>0</v>
      </c>
      <c r="K759" s="262">
        <f t="shared" ca="1" si="275"/>
        <v>0</v>
      </c>
      <c r="L759" s="262">
        <f t="shared" ca="1" si="275"/>
        <v>0</v>
      </c>
      <c r="M759" s="262">
        <f t="shared" ca="1" si="275"/>
        <v>0</v>
      </c>
      <c r="N759" s="262">
        <f t="shared" ca="1" si="275"/>
        <v>0</v>
      </c>
      <c r="O759" s="262">
        <f t="shared" ca="1" si="275"/>
        <v>0</v>
      </c>
      <c r="P759" s="262">
        <f t="shared" ca="1" si="275"/>
        <v>0</v>
      </c>
      <c r="Q759" s="262">
        <f t="shared" ca="1" si="275"/>
        <v>0</v>
      </c>
      <c r="R759" s="262">
        <f t="shared" ca="1" si="275"/>
        <v>0</v>
      </c>
      <c r="S759" s="262">
        <f t="shared" ca="1" si="275"/>
        <v>0</v>
      </c>
      <c r="T759" s="262">
        <f t="shared" ca="1" si="275"/>
        <v>0</v>
      </c>
      <c r="U759" s="262">
        <f t="shared" ca="1" si="275"/>
        <v>0</v>
      </c>
      <c r="V759" s="262">
        <f t="shared" ca="1" si="275"/>
        <v>0</v>
      </c>
      <c r="W759" s="262">
        <f t="shared" ca="1" si="275"/>
        <v>0</v>
      </c>
      <c r="X759" s="262">
        <f t="shared" ca="1" si="275"/>
        <v>0</v>
      </c>
      <c r="Y759" s="262">
        <f t="shared" ca="1" si="275"/>
        <v>0</v>
      </c>
      <c r="Z759" s="262">
        <f t="shared" ca="1" si="275"/>
        <v>0</v>
      </c>
      <c r="AA759" s="262">
        <f t="shared" ca="1" si="275"/>
        <v>0</v>
      </c>
      <c r="AB759" s="262">
        <f t="shared" ca="1" si="275"/>
        <v>0</v>
      </c>
    </row>
    <row r="760" spans="2:28" outlineLevel="1">
      <c r="B760" s="556">
        <f t="shared" si="271"/>
        <v>22</v>
      </c>
      <c r="C760" s="212">
        <f t="shared" si="271"/>
        <v>0</v>
      </c>
      <c r="D760" s="260"/>
      <c r="E760" s="261">
        <f t="shared" ref="E760:AB760" ca="1" si="276">IF(E615=IFERROR(OFFSET(E615,0,-$R365)+0,0),0,-$M150)</f>
        <v>0</v>
      </c>
      <c r="F760" s="262">
        <f t="shared" ca="1" si="276"/>
        <v>0</v>
      </c>
      <c r="G760" s="262">
        <f t="shared" ca="1" si="276"/>
        <v>0</v>
      </c>
      <c r="H760" s="262">
        <f t="shared" ca="1" si="276"/>
        <v>0</v>
      </c>
      <c r="I760" s="262">
        <f t="shared" ca="1" si="276"/>
        <v>0</v>
      </c>
      <c r="J760" s="262">
        <f t="shared" ca="1" si="276"/>
        <v>0</v>
      </c>
      <c r="K760" s="262">
        <f t="shared" ca="1" si="276"/>
        <v>0</v>
      </c>
      <c r="L760" s="262">
        <f t="shared" ca="1" si="276"/>
        <v>0</v>
      </c>
      <c r="M760" s="262">
        <f t="shared" ca="1" si="276"/>
        <v>0</v>
      </c>
      <c r="N760" s="262">
        <f t="shared" ca="1" si="276"/>
        <v>0</v>
      </c>
      <c r="O760" s="262">
        <f t="shared" ca="1" si="276"/>
        <v>0</v>
      </c>
      <c r="P760" s="262">
        <f t="shared" ca="1" si="276"/>
        <v>0</v>
      </c>
      <c r="Q760" s="262">
        <f t="shared" ca="1" si="276"/>
        <v>0</v>
      </c>
      <c r="R760" s="262">
        <f t="shared" ca="1" si="276"/>
        <v>0</v>
      </c>
      <c r="S760" s="262">
        <f t="shared" ca="1" si="276"/>
        <v>0</v>
      </c>
      <c r="T760" s="262">
        <f t="shared" ca="1" si="276"/>
        <v>0</v>
      </c>
      <c r="U760" s="262">
        <f t="shared" ca="1" si="276"/>
        <v>0</v>
      </c>
      <c r="V760" s="262">
        <f t="shared" ca="1" si="276"/>
        <v>0</v>
      </c>
      <c r="W760" s="262">
        <f t="shared" ca="1" si="276"/>
        <v>0</v>
      </c>
      <c r="X760" s="262">
        <f t="shared" ca="1" si="276"/>
        <v>0</v>
      </c>
      <c r="Y760" s="262">
        <f t="shared" ca="1" si="276"/>
        <v>0</v>
      </c>
      <c r="Z760" s="262">
        <f t="shared" ca="1" si="276"/>
        <v>0</v>
      </c>
      <c r="AA760" s="262">
        <f t="shared" ca="1" si="276"/>
        <v>0</v>
      </c>
      <c r="AB760" s="262">
        <f t="shared" ca="1" si="276"/>
        <v>0</v>
      </c>
    </row>
    <row r="761" spans="2:28" outlineLevel="1">
      <c r="B761" s="556">
        <f t="shared" si="271"/>
        <v>23</v>
      </c>
      <c r="C761" s="212">
        <f t="shared" si="271"/>
        <v>0</v>
      </c>
      <c r="D761" s="260"/>
      <c r="E761" s="261">
        <f t="shared" ref="E761:AB761" ca="1" si="277">IF(E616=IFERROR(OFFSET(E616,0,-$R366)+0,0),0,-$M151)</f>
        <v>0</v>
      </c>
      <c r="F761" s="262">
        <f t="shared" ca="1" si="277"/>
        <v>0</v>
      </c>
      <c r="G761" s="262">
        <f t="shared" ca="1" si="277"/>
        <v>0</v>
      </c>
      <c r="H761" s="262">
        <f t="shared" ca="1" si="277"/>
        <v>0</v>
      </c>
      <c r="I761" s="262">
        <f t="shared" ca="1" si="277"/>
        <v>0</v>
      </c>
      <c r="J761" s="262">
        <f t="shared" ca="1" si="277"/>
        <v>0</v>
      </c>
      <c r="K761" s="262">
        <f t="shared" ca="1" si="277"/>
        <v>0</v>
      </c>
      <c r="L761" s="262">
        <f t="shared" ca="1" si="277"/>
        <v>0</v>
      </c>
      <c r="M761" s="262">
        <f t="shared" ca="1" si="277"/>
        <v>0</v>
      </c>
      <c r="N761" s="262">
        <f t="shared" ca="1" si="277"/>
        <v>0</v>
      </c>
      <c r="O761" s="262">
        <f t="shared" ca="1" si="277"/>
        <v>0</v>
      </c>
      <c r="P761" s="262">
        <f t="shared" ca="1" si="277"/>
        <v>0</v>
      </c>
      <c r="Q761" s="262">
        <f t="shared" ca="1" si="277"/>
        <v>0</v>
      </c>
      <c r="R761" s="262">
        <f t="shared" ca="1" si="277"/>
        <v>0</v>
      </c>
      <c r="S761" s="262">
        <f t="shared" ca="1" si="277"/>
        <v>0</v>
      </c>
      <c r="T761" s="262">
        <f t="shared" ca="1" si="277"/>
        <v>0</v>
      </c>
      <c r="U761" s="262">
        <f t="shared" ca="1" si="277"/>
        <v>0</v>
      </c>
      <c r="V761" s="262">
        <f t="shared" ca="1" si="277"/>
        <v>0</v>
      </c>
      <c r="W761" s="262">
        <f t="shared" ca="1" si="277"/>
        <v>0</v>
      </c>
      <c r="X761" s="262">
        <f t="shared" ca="1" si="277"/>
        <v>0</v>
      </c>
      <c r="Y761" s="262">
        <f t="shared" ca="1" si="277"/>
        <v>0</v>
      </c>
      <c r="Z761" s="262">
        <f t="shared" ca="1" si="277"/>
        <v>0</v>
      </c>
      <c r="AA761" s="262">
        <f t="shared" ca="1" si="277"/>
        <v>0</v>
      </c>
      <c r="AB761" s="262">
        <f t="shared" ca="1" si="277"/>
        <v>0</v>
      </c>
    </row>
    <row r="762" spans="2:28" outlineLevel="1">
      <c r="B762" s="556">
        <f t="shared" si="271"/>
        <v>24</v>
      </c>
      <c r="C762" s="212">
        <f t="shared" si="271"/>
        <v>0</v>
      </c>
      <c r="D762" s="260"/>
      <c r="E762" s="261">
        <f t="shared" ref="E762:AB762" ca="1" si="278">IF(E617=IFERROR(OFFSET(E617,0,-$R367)+0,0),0,-$M152)</f>
        <v>0</v>
      </c>
      <c r="F762" s="262">
        <f t="shared" ca="1" si="278"/>
        <v>0</v>
      </c>
      <c r="G762" s="262">
        <f t="shared" ca="1" si="278"/>
        <v>0</v>
      </c>
      <c r="H762" s="262">
        <f t="shared" ca="1" si="278"/>
        <v>0</v>
      </c>
      <c r="I762" s="262">
        <f t="shared" ca="1" si="278"/>
        <v>0</v>
      </c>
      <c r="J762" s="262">
        <f t="shared" ca="1" si="278"/>
        <v>0</v>
      </c>
      <c r="K762" s="262">
        <f t="shared" ca="1" si="278"/>
        <v>0</v>
      </c>
      <c r="L762" s="262">
        <f t="shared" ca="1" si="278"/>
        <v>0</v>
      </c>
      <c r="M762" s="262">
        <f t="shared" ca="1" si="278"/>
        <v>0</v>
      </c>
      <c r="N762" s="262">
        <f t="shared" ca="1" si="278"/>
        <v>0</v>
      </c>
      <c r="O762" s="262">
        <f t="shared" ca="1" si="278"/>
        <v>0</v>
      </c>
      <c r="P762" s="262">
        <f t="shared" ca="1" si="278"/>
        <v>0</v>
      </c>
      <c r="Q762" s="262">
        <f t="shared" ca="1" si="278"/>
        <v>0</v>
      </c>
      <c r="R762" s="262">
        <f t="shared" ca="1" si="278"/>
        <v>0</v>
      </c>
      <c r="S762" s="262">
        <f t="shared" ca="1" si="278"/>
        <v>0</v>
      </c>
      <c r="T762" s="262">
        <f t="shared" ca="1" si="278"/>
        <v>0</v>
      </c>
      <c r="U762" s="262">
        <f t="shared" ca="1" si="278"/>
        <v>0</v>
      </c>
      <c r="V762" s="262">
        <f t="shared" ca="1" si="278"/>
        <v>0</v>
      </c>
      <c r="W762" s="262">
        <f t="shared" ca="1" si="278"/>
        <v>0</v>
      </c>
      <c r="X762" s="262">
        <f t="shared" ca="1" si="278"/>
        <v>0</v>
      </c>
      <c r="Y762" s="262">
        <f t="shared" ca="1" si="278"/>
        <v>0</v>
      </c>
      <c r="Z762" s="262">
        <f t="shared" ca="1" si="278"/>
        <v>0</v>
      </c>
      <c r="AA762" s="262">
        <f t="shared" ca="1" si="278"/>
        <v>0</v>
      </c>
      <c r="AB762" s="262">
        <f t="shared" ca="1" si="278"/>
        <v>0</v>
      </c>
    </row>
    <row r="763" spans="2:28" outlineLevel="1">
      <c r="B763" s="556">
        <f t="shared" si="271"/>
        <v>25</v>
      </c>
      <c r="C763" s="212">
        <f t="shared" si="271"/>
        <v>0</v>
      </c>
      <c r="D763" s="260"/>
      <c r="E763" s="261">
        <f t="shared" ref="E763:AB763" ca="1" si="279">IF(E618=IFERROR(OFFSET(E618,0,-$R368)+0,0),0,-$M153)</f>
        <v>0</v>
      </c>
      <c r="F763" s="262">
        <f t="shared" ca="1" si="279"/>
        <v>0</v>
      </c>
      <c r="G763" s="262">
        <f t="shared" ca="1" si="279"/>
        <v>0</v>
      </c>
      <c r="H763" s="262">
        <f t="shared" ca="1" si="279"/>
        <v>0</v>
      </c>
      <c r="I763" s="262">
        <f t="shared" ca="1" si="279"/>
        <v>0</v>
      </c>
      <c r="J763" s="262">
        <f t="shared" ca="1" si="279"/>
        <v>0</v>
      </c>
      <c r="K763" s="262">
        <f t="shared" ca="1" si="279"/>
        <v>0</v>
      </c>
      <c r="L763" s="262">
        <f t="shared" ca="1" si="279"/>
        <v>0</v>
      </c>
      <c r="M763" s="262">
        <f t="shared" ca="1" si="279"/>
        <v>0</v>
      </c>
      <c r="N763" s="262">
        <f t="shared" ca="1" si="279"/>
        <v>0</v>
      </c>
      <c r="O763" s="262">
        <f t="shared" ca="1" si="279"/>
        <v>0</v>
      </c>
      <c r="P763" s="262">
        <f t="shared" ca="1" si="279"/>
        <v>0</v>
      </c>
      <c r="Q763" s="262">
        <f t="shared" ca="1" si="279"/>
        <v>0</v>
      </c>
      <c r="R763" s="262">
        <f t="shared" ca="1" si="279"/>
        <v>0</v>
      </c>
      <c r="S763" s="262">
        <f t="shared" ca="1" si="279"/>
        <v>0</v>
      </c>
      <c r="T763" s="262">
        <f t="shared" ca="1" si="279"/>
        <v>0</v>
      </c>
      <c r="U763" s="262">
        <f t="shared" ca="1" si="279"/>
        <v>0</v>
      </c>
      <c r="V763" s="262">
        <f t="shared" ca="1" si="279"/>
        <v>0</v>
      </c>
      <c r="W763" s="262">
        <f t="shared" ca="1" si="279"/>
        <v>0</v>
      </c>
      <c r="X763" s="262">
        <f t="shared" ca="1" si="279"/>
        <v>0</v>
      </c>
      <c r="Y763" s="262">
        <f t="shared" ca="1" si="279"/>
        <v>0</v>
      </c>
      <c r="Z763" s="262">
        <f t="shared" ca="1" si="279"/>
        <v>0</v>
      </c>
      <c r="AA763" s="262">
        <f t="shared" ca="1" si="279"/>
        <v>0</v>
      </c>
      <c r="AB763" s="262">
        <f t="shared" ca="1" si="279"/>
        <v>0</v>
      </c>
    </row>
    <row r="764" spans="2:28" outlineLevel="1">
      <c r="B764" s="556">
        <f t="shared" si="271"/>
        <v>26</v>
      </c>
      <c r="C764" s="212">
        <f t="shared" si="271"/>
        <v>0</v>
      </c>
      <c r="D764" s="260"/>
      <c r="E764" s="261">
        <f t="shared" ref="E764:AB764" ca="1" si="280">IF(E619=IFERROR(OFFSET(E619,0,-$R369)+0,0),0,-$M154)</f>
        <v>0</v>
      </c>
      <c r="F764" s="262">
        <f t="shared" ca="1" si="280"/>
        <v>0</v>
      </c>
      <c r="G764" s="262">
        <f t="shared" ca="1" si="280"/>
        <v>0</v>
      </c>
      <c r="H764" s="262">
        <f t="shared" ca="1" si="280"/>
        <v>0</v>
      </c>
      <c r="I764" s="262">
        <f t="shared" ca="1" si="280"/>
        <v>0</v>
      </c>
      <c r="J764" s="262">
        <f t="shared" ca="1" si="280"/>
        <v>0</v>
      </c>
      <c r="K764" s="262">
        <f t="shared" ca="1" si="280"/>
        <v>0</v>
      </c>
      <c r="L764" s="262">
        <f t="shared" ca="1" si="280"/>
        <v>0</v>
      </c>
      <c r="M764" s="262">
        <f t="shared" ca="1" si="280"/>
        <v>0</v>
      </c>
      <c r="N764" s="262">
        <f t="shared" ca="1" si="280"/>
        <v>0</v>
      </c>
      <c r="O764" s="262">
        <f t="shared" ca="1" si="280"/>
        <v>0</v>
      </c>
      <c r="P764" s="262">
        <f t="shared" ca="1" si="280"/>
        <v>0</v>
      </c>
      <c r="Q764" s="262">
        <f t="shared" ca="1" si="280"/>
        <v>0</v>
      </c>
      <c r="R764" s="262">
        <f t="shared" ca="1" si="280"/>
        <v>0</v>
      </c>
      <c r="S764" s="262">
        <f t="shared" ca="1" si="280"/>
        <v>0</v>
      </c>
      <c r="T764" s="262">
        <f t="shared" ca="1" si="280"/>
        <v>0</v>
      </c>
      <c r="U764" s="262">
        <f t="shared" ca="1" si="280"/>
        <v>0</v>
      </c>
      <c r="V764" s="262">
        <f t="shared" ca="1" si="280"/>
        <v>0</v>
      </c>
      <c r="W764" s="262">
        <f t="shared" ca="1" si="280"/>
        <v>0</v>
      </c>
      <c r="X764" s="262">
        <f t="shared" ca="1" si="280"/>
        <v>0</v>
      </c>
      <c r="Y764" s="262">
        <f t="shared" ca="1" si="280"/>
        <v>0</v>
      </c>
      <c r="Z764" s="262">
        <f t="shared" ca="1" si="280"/>
        <v>0</v>
      </c>
      <c r="AA764" s="262">
        <f t="shared" ca="1" si="280"/>
        <v>0</v>
      </c>
      <c r="AB764" s="262">
        <f t="shared" ca="1" si="280"/>
        <v>0</v>
      </c>
    </row>
    <row r="765" spans="2:28" outlineLevel="1">
      <c r="B765" s="556">
        <f t="shared" si="271"/>
        <v>27</v>
      </c>
      <c r="C765" s="212">
        <f t="shared" si="271"/>
        <v>0</v>
      </c>
      <c r="D765" s="260"/>
      <c r="E765" s="261">
        <f t="shared" ref="E765:AB765" ca="1" si="281">IF(E620=IFERROR(OFFSET(E620,0,-$R370)+0,0),0,-$M155)</f>
        <v>0</v>
      </c>
      <c r="F765" s="262">
        <f t="shared" ca="1" si="281"/>
        <v>0</v>
      </c>
      <c r="G765" s="262">
        <f t="shared" ca="1" si="281"/>
        <v>0</v>
      </c>
      <c r="H765" s="262">
        <f t="shared" ca="1" si="281"/>
        <v>0</v>
      </c>
      <c r="I765" s="262">
        <f t="shared" ca="1" si="281"/>
        <v>0</v>
      </c>
      <c r="J765" s="262">
        <f t="shared" ca="1" si="281"/>
        <v>0</v>
      </c>
      <c r="K765" s="262">
        <f t="shared" ca="1" si="281"/>
        <v>0</v>
      </c>
      <c r="L765" s="262">
        <f t="shared" ca="1" si="281"/>
        <v>0</v>
      </c>
      <c r="M765" s="262">
        <f t="shared" ca="1" si="281"/>
        <v>0</v>
      </c>
      <c r="N765" s="262">
        <f t="shared" ca="1" si="281"/>
        <v>0</v>
      </c>
      <c r="O765" s="262">
        <f t="shared" ca="1" si="281"/>
        <v>0</v>
      </c>
      <c r="P765" s="262">
        <f t="shared" ca="1" si="281"/>
        <v>0</v>
      </c>
      <c r="Q765" s="262">
        <f t="shared" ca="1" si="281"/>
        <v>0</v>
      </c>
      <c r="R765" s="262">
        <f t="shared" ca="1" si="281"/>
        <v>0</v>
      </c>
      <c r="S765" s="262">
        <f t="shared" ca="1" si="281"/>
        <v>0</v>
      </c>
      <c r="T765" s="262">
        <f t="shared" ca="1" si="281"/>
        <v>0</v>
      </c>
      <c r="U765" s="262">
        <f t="shared" ca="1" si="281"/>
        <v>0</v>
      </c>
      <c r="V765" s="262">
        <f t="shared" ca="1" si="281"/>
        <v>0</v>
      </c>
      <c r="W765" s="262">
        <f t="shared" ca="1" si="281"/>
        <v>0</v>
      </c>
      <c r="X765" s="262">
        <f t="shared" ca="1" si="281"/>
        <v>0</v>
      </c>
      <c r="Y765" s="262">
        <f t="shared" ca="1" si="281"/>
        <v>0</v>
      </c>
      <c r="Z765" s="262">
        <f t="shared" ca="1" si="281"/>
        <v>0</v>
      </c>
      <c r="AA765" s="262">
        <f t="shared" ca="1" si="281"/>
        <v>0</v>
      </c>
      <c r="AB765" s="262">
        <f t="shared" ca="1" si="281"/>
        <v>0</v>
      </c>
    </row>
    <row r="766" spans="2:28" outlineLevel="1">
      <c r="B766" s="556">
        <f t="shared" si="271"/>
        <v>28</v>
      </c>
      <c r="C766" s="212">
        <f t="shared" si="271"/>
        <v>0</v>
      </c>
      <c r="D766" s="260"/>
      <c r="E766" s="261">
        <f t="shared" ref="E766:AB766" ca="1" si="282">IF(E621=IFERROR(OFFSET(E621,0,-$R371)+0,0),0,-$M156)</f>
        <v>0</v>
      </c>
      <c r="F766" s="262">
        <f t="shared" ca="1" si="282"/>
        <v>0</v>
      </c>
      <c r="G766" s="262">
        <f t="shared" ca="1" si="282"/>
        <v>0</v>
      </c>
      <c r="H766" s="262">
        <f t="shared" ca="1" si="282"/>
        <v>0</v>
      </c>
      <c r="I766" s="262">
        <f t="shared" ca="1" si="282"/>
        <v>0</v>
      </c>
      <c r="J766" s="262">
        <f t="shared" ca="1" si="282"/>
        <v>0</v>
      </c>
      <c r="K766" s="262">
        <f t="shared" ca="1" si="282"/>
        <v>0</v>
      </c>
      <c r="L766" s="262">
        <f t="shared" ca="1" si="282"/>
        <v>0</v>
      </c>
      <c r="M766" s="262">
        <f t="shared" ca="1" si="282"/>
        <v>0</v>
      </c>
      <c r="N766" s="262">
        <f t="shared" ca="1" si="282"/>
        <v>0</v>
      </c>
      <c r="O766" s="262">
        <f t="shared" ca="1" si="282"/>
        <v>0</v>
      </c>
      <c r="P766" s="262">
        <f t="shared" ca="1" si="282"/>
        <v>0</v>
      </c>
      <c r="Q766" s="262">
        <f t="shared" ca="1" si="282"/>
        <v>0</v>
      </c>
      <c r="R766" s="262">
        <f t="shared" ca="1" si="282"/>
        <v>0</v>
      </c>
      <c r="S766" s="262">
        <f t="shared" ca="1" si="282"/>
        <v>0</v>
      </c>
      <c r="T766" s="262">
        <f t="shared" ca="1" si="282"/>
        <v>0</v>
      </c>
      <c r="U766" s="262">
        <f t="shared" ca="1" si="282"/>
        <v>0</v>
      </c>
      <c r="V766" s="262">
        <f t="shared" ca="1" si="282"/>
        <v>0</v>
      </c>
      <c r="W766" s="262">
        <f t="shared" ca="1" si="282"/>
        <v>0</v>
      </c>
      <c r="X766" s="262">
        <f t="shared" ca="1" si="282"/>
        <v>0</v>
      </c>
      <c r="Y766" s="262">
        <f t="shared" ca="1" si="282"/>
        <v>0</v>
      </c>
      <c r="Z766" s="262">
        <f t="shared" ca="1" si="282"/>
        <v>0</v>
      </c>
      <c r="AA766" s="262">
        <f t="shared" ca="1" si="282"/>
        <v>0</v>
      </c>
      <c r="AB766" s="262">
        <f t="shared" ca="1" si="282"/>
        <v>0</v>
      </c>
    </row>
    <row r="767" spans="2:28" outlineLevel="1">
      <c r="B767" s="556">
        <f t="shared" si="271"/>
        <v>29</v>
      </c>
      <c r="C767" s="212">
        <f t="shared" si="271"/>
        <v>0</v>
      </c>
      <c r="D767" s="260"/>
      <c r="E767" s="261">
        <f t="shared" ref="E767:AB767" ca="1" si="283">IF(E622=IFERROR(OFFSET(E622,0,-$R372)+0,0),0,-$M157)</f>
        <v>0</v>
      </c>
      <c r="F767" s="262">
        <f t="shared" ca="1" si="283"/>
        <v>0</v>
      </c>
      <c r="G767" s="262">
        <f t="shared" ca="1" si="283"/>
        <v>0</v>
      </c>
      <c r="H767" s="262">
        <f t="shared" ca="1" si="283"/>
        <v>0</v>
      </c>
      <c r="I767" s="262">
        <f t="shared" ca="1" si="283"/>
        <v>0</v>
      </c>
      <c r="J767" s="262">
        <f t="shared" ca="1" si="283"/>
        <v>0</v>
      </c>
      <c r="K767" s="262">
        <f t="shared" ca="1" si="283"/>
        <v>0</v>
      </c>
      <c r="L767" s="262">
        <f t="shared" ca="1" si="283"/>
        <v>0</v>
      </c>
      <c r="M767" s="262">
        <f t="shared" ca="1" si="283"/>
        <v>0</v>
      </c>
      <c r="N767" s="262">
        <f t="shared" ca="1" si="283"/>
        <v>0</v>
      </c>
      <c r="O767" s="262">
        <f t="shared" ca="1" si="283"/>
        <v>0</v>
      </c>
      <c r="P767" s="262">
        <f t="shared" ca="1" si="283"/>
        <v>0</v>
      </c>
      <c r="Q767" s="262">
        <f t="shared" ca="1" si="283"/>
        <v>0</v>
      </c>
      <c r="R767" s="262">
        <f t="shared" ca="1" si="283"/>
        <v>0</v>
      </c>
      <c r="S767" s="262">
        <f t="shared" ca="1" si="283"/>
        <v>0</v>
      </c>
      <c r="T767" s="262">
        <f t="shared" ca="1" si="283"/>
        <v>0</v>
      </c>
      <c r="U767" s="262">
        <f t="shared" ca="1" si="283"/>
        <v>0</v>
      </c>
      <c r="V767" s="262">
        <f t="shared" ca="1" si="283"/>
        <v>0</v>
      </c>
      <c r="W767" s="262">
        <f t="shared" ca="1" si="283"/>
        <v>0</v>
      </c>
      <c r="X767" s="262">
        <f t="shared" ca="1" si="283"/>
        <v>0</v>
      </c>
      <c r="Y767" s="262">
        <f t="shared" ca="1" si="283"/>
        <v>0</v>
      </c>
      <c r="Z767" s="262">
        <f t="shared" ca="1" si="283"/>
        <v>0</v>
      </c>
      <c r="AA767" s="262">
        <f t="shared" ca="1" si="283"/>
        <v>0</v>
      </c>
      <c r="AB767" s="262">
        <f t="shared" ca="1" si="283"/>
        <v>0</v>
      </c>
    </row>
    <row r="768" spans="2:28" outlineLevel="1">
      <c r="B768" s="556">
        <f>B734</f>
        <v>30</v>
      </c>
      <c r="C768" s="215">
        <f t="shared" si="271"/>
        <v>0</v>
      </c>
      <c r="D768" s="558"/>
      <c r="E768" s="264">
        <f t="shared" ref="E768:AB768" ca="1" si="284">IF(E623=IFERROR(OFFSET(E623,0,-$R373)+0,0),0,-$M158)</f>
        <v>0</v>
      </c>
      <c r="F768" s="265">
        <f t="shared" ca="1" si="284"/>
        <v>0</v>
      </c>
      <c r="G768" s="265">
        <f t="shared" ca="1" si="284"/>
        <v>0</v>
      </c>
      <c r="H768" s="265">
        <f t="shared" ca="1" si="284"/>
        <v>0</v>
      </c>
      <c r="I768" s="265">
        <f t="shared" ca="1" si="284"/>
        <v>0</v>
      </c>
      <c r="J768" s="265">
        <f t="shared" ca="1" si="284"/>
        <v>0</v>
      </c>
      <c r="K768" s="265">
        <f t="shared" ca="1" si="284"/>
        <v>0</v>
      </c>
      <c r="L768" s="265">
        <f t="shared" ca="1" si="284"/>
        <v>0</v>
      </c>
      <c r="M768" s="265">
        <f t="shared" ca="1" si="284"/>
        <v>0</v>
      </c>
      <c r="N768" s="265">
        <f t="shared" ca="1" si="284"/>
        <v>0</v>
      </c>
      <c r="O768" s="265">
        <f t="shared" ca="1" si="284"/>
        <v>0</v>
      </c>
      <c r="P768" s="265">
        <f t="shared" ca="1" si="284"/>
        <v>0</v>
      </c>
      <c r="Q768" s="265">
        <f t="shared" ca="1" si="284"/>
        <v>0</v>
      </c>
      <c r="R768" s="265">
        <f t="shared" ca="1" si="284"/>
        <v>0</v>
      </c>
      <c r="S768" s="265">
        <f t="shared" ca="1" si="284"/>
        <v>0</v>
      </c>
      <c r="T768" s="265">
        <f t="shared" ca="1" si="284"/>
        <v>0</v>
      </c>
      <c r="U768" s="265">
        <f t="shared" ca="1" si="284"/>
        <v>0</v>
      </c>
      <c r="V768" s="265">
        <f t="shared" ca="1" si="284"/>
        <v>0</v>
      </c>
      <c r="W768" s="265">
        <f t="shared" ca="1" si="284"/>
        <v>0</v>
      </c>
      <c r="X768" s="265">
        <f t="shared" ca="1" si="284"/>
        <v>0</v>
      </c>
      <c r="Y768" s="265">
        <f t="shared" ca="1" si="284"/>
        <v>0</v>
      </c>
      <c r="Z768" s="265">
        <f t="shared" ca="1" si="284"/>
        <v>0</v>
      </c>
      <c r="AA768" s="265">
        <f t="shared" ca="1" si="284"/>
        <v>0</v>
      </c>
      <c r="AB768" s="265">
        <f t="shared" ca="1" si="284"/>
        <v>0</v>
      </c>
    </row>
    <row r="769" spans="3:28" outlineLevel="1">
      <c r="C769" s="21" t="s">
        <v>294</v>
      </c>
      <c r="D769" s="260">
        <f t="shared" ref="D769" si="285">SUM(D739:D768)</f>
        <v>0</v>
      </c>
      <c r="E769" s="261">
        <f ca="1">SUM(E739:E768)</f>
        <v>0</v>
      </c>
      <c r="F769" s="266">
        <f t="shared" ref="F769:AB769" ca="1" si="286">SUM(F739:F768)</f>
        <v>0</v>
      </c>
      <c r="G769" s="266">
        <f t="shared" ca="1" si="286"/>
        <v>0</v>
      </c>
      <c r="H769" s="266">
        <f t="shared" ca="1" si="286"/>
        <v>0</v>
      </c>
      <c r="I769" s="266">
        <f t="shared" ca="1" si="286"/>
        <v>0</v>
      </c>
      <c r="J769" s="266">
        <f t="shared" ca="1" si="286"/>
        <v>0</v>
      </c>
      <c r="K769" s="266">
        <f t="shared" ca="1" si="286"/>
        <v>0</v>
      </c>
      <c r="L769" s="266">
        <f t="shared" ca="1" si="286"/>
        <v>0</v>
      </c>
      <c r="M769" s="266">
        <f t="shared" ca="1" si="286"/>
        <v>0</v>
      </c>
      <c r="N769" s="266">
        <f t="shared" ca="1" si="286"/>
        <v>0</v>
      </c>
      <c r="O769" s="266">
        <f t="shared" ca="1" si="286"/>
        <v>0</v>
      </c>
      <c r="P769" s="266">
        <f t="shared" ca="1" si="286"/>
        <v>0</v>
      </c>
      <c r="Q769" s="266">
        <f t="shared" ca="1" si="286"/>
        <v>0</v>
      </c>
      <c r="R769" s="266">
        <f t="shared" ca="1" si="286"/>
        <v>0</v>
      </c>
      <c r="S769" s="266">
        <f t="shared" ca="1" si="286"/>
        <v>0</v>
      </c>
      <c r="T769" s="266">
        <f t="shared" ca="1" si="286"/>
        <v>0</v>
      </c>
      <c r="U769" s="266">
        <f t="shared" ca="1" si="286"/>
        <v>0</v>
      </c>
      <c r="V769" s="266">
        <f t="shared" ca="1" si="286"/>
        <v>0</v>
      </c>
      <c r="W769" s="266">
        <f t="shared" ca="1" si="286"/>
        <v>0</v>
      </c>
      <c r="X769" s="266">
        <f t="shared" ca="1" si="286"/>
        <v>0</v>
      </c>
      <c r="Y769" s="266">
        <f t="shared" ca="1" si="286"/>
        <v>0</v>
      </c>
      <c r="Z769" s="266">
        <f t="shared" ca="1" si="286"/>
        <v>0</v>
      </c>
      <c r="AA769" s="266">
        <f t="shared" ca="1" si="286"/>
        <v>0</v>
      </c>
      <c r="AB769" s="266">
        <f t="shared" ca="1" si="286"/>
        <v>0</v>
      </c>
    </row>
    <row r="770" spans="3:28" ht="16.5" customHeight="1" outlineLevel="1">
      <c r="C770" s="241" t="s">
        <v>295</v>
      </c>
      <c r="D770" s="260"/>
      <c r="E770" s="261">
        <f t="shared" ref="E770:AB770" si="287">-HLOOKUP(E628,$E$164:$N$165,2,FALSE)*E702</f>
        <v>0</v>
      </c>
      <c r="F770" s="262">
        <f t="shared" si="287"/>
        <v>0</v>
      </c>
      <c r="G770" s="262">
        <f t="shared" si="287"/>
        <v>0</v>
      </c>
      <c r="H770" s="262">
        <f t="shared" si="287"/>
        <v>0</v>
      </c>
      <c r="I770" s="262">
        <f t="shared" si="287"/>
        <v>0</v>
      </c>
      <c r="J770" s="262">
        <f t="shared" si="287"/>
        <v>0</v>
      </c>
      <c r="K770" s="262">
        <f t="shared" si="287"/>
        <v>0</v>
      </c>
      <c r="L770" s="262">
        <f t="shared" si="287"/>
        <v>0</v>
      </c>
      <c r="M770" s="262">
        <f t="shared" si="287"/>
        <v>0</v>
      </c>
      <c r="N770" s="262">
        <f t="shared" si="287"/>
        <v>0</v>
      </c>
      <c r="O770" s="262">
        <f t="shared" si="287"/>
        <v>0</v>
      </c>
      <c r="P770" s="262">
        <f t="shared" si="287"/>
        <v>0</v>
      </c>
      <c r="Q770" s="262">
        <f t="shared" si="287"/>
        <v>0</v>
      </c>
      <c r="R770" s="262">
        <f t="shared" si="287"/>
        <v>0</v>
      </c>
      <c r="S770" s="262">
        <f t="shared" si="287"/>
        <v>0</v>
      </c>
      <c r="T770" s="262">
        <f t="shared" si="287"/>
        <v>0</v>
      </c>
      <c r="U770" s="262">
        <f t="shared" si="287"/>
        <v>0</v>
      </c>
      <c r="V770" s="262">
        <f t="shared" si="287"/>
        <v>0</v>
      </c>
      <c r="W770" s="262">
        <f t="shared" si="287"/>
        <v>0</v>
      </c>
      <c r="X770" s="262">
        <f t="shared" si="287"/>
        <v>0</v>
      </c>
      <c r="Y770" s="262">
        <f t="shared" si="287"/>
        <v>0</v>
      </c>
      <c r="Z770" s="262">
        <f t="shared" si="287"/>
        <v>0</v>
      </c>
      <c r="AA770" s="262">
        <f t="shared" si="287"/>
        <v>0</v>
      </c>
      <c r="AB770" s="262">
        <f t="shared" si="287"/>
        <v>0</v>
      </c>
    </row>
    <row r="771" spans="3:28" outlineLevel="1">
      <c r="C771" s="268" t="s">
        <v>296</v>
      </c>
      <c r="D771" s="263"/>
      <c r="E771" s="264">
        <f>-HLOOKUP(E628,$E$170:$N$171,2,FALSE)*E702</f>
        <v>0</v>
      </c>
      <c r="F771" s="269">
        <f t="shared" ref="F771:AB771" si="288">-HLOOKUP(F628,$E$170:$N$171,2,FALSE)*F702</f>
        <v>0</v>
      </c>
      <c r="G771" s="269">
        <f t="shared" si="288"/>
        <v>0</v>
      </c>
      <c r="H771" s="269">
        <f t="shared" si="288"/>
        <v>0</v>
      </c>
      <c r="I771" s="269">
        <f t="shared" si="288"/>
        <v>0</v>
      </c>
      <c r="J771" s="269">
        <f t="shared" si="288"/>
        <v>0</v>
      </c>
      <c r="K771" s="269">
        <f t="shared" si="288"/>
        <v>0</v>
      </c>
      <c r="L771" s="269">
        <f t="shared" si="288"/>
        <v>0</v>
      </c>
      <c r="M771" s="269">
        <f t="shared" si="288"/>
        <v>0</v>
      </c>
      <c r="N771" s="269">
        <f t="shared" si="288"/>
        <v>0</v>
      </c>
      <c r="O771" s="269">
        <f t="shared" si="288"/>
        <v>0</v>
      </c>
      <c r="P771" s="269">
        <f t="shared" si="288"/>
        <v>0</v>
      </c>
      <c r="Q771" s="269">
        <f t="shared" si="288"/>
        <v>-689</v>
      </c>
      <c r="R771" s="269">
        <f t="shared" si="288"/>
        <v>-689</v>
      </c>
      <c r="S771" s="269">
        <f t="shared" si="288"/>
        <v>-689</v>
      </c>
      <c r="T771" s="269">
        <f t="shared" si="288"/>
        <v>-689</v>
      </c>
      <c r="U771" s="269">
        <f t="shared" si="288"/>
        <v>-689</v>
      </c>
      <c r="V771" s="269">
        <f t="shared" si="288"/>
        <v>-689</v>
      </c>
      <c r="W771" s="269">
        <f t="shared" si="288"/>
        <v>-689</v>
      </c>
      <c r="X771" s="269">
        <f t="shared" si="288"/>
        <v>-689</v>
      </c>
      <c r="Y771" s="269">
        <f t="shared" si="288"/>
        <v>-689</v>
      </c>
      <c r="Z771" s="269">
        <f t="shared" si="288"/>
        <v>-689</v>
      </c>
      <c r="AA771" s="269">
        <f t="shared" si="288"/>
        <v>-689</v>
      </c>
      <c r="AB771" s="269">
        <f t="shared" si="288"/>
        <v>-689</v>
      </c>
    </row>
    <row r="772" spans="3:28" ht="14.25" customHeight="1" outlineLevel="1">
      <c r="C772" s="10"/>
      <c r="D772" s="260"/>
      <c r="E772" s="261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  <c r="AB772" s="262"/>
    </row>
    <row r="773" spans="3:28" outlineLevel="1">
      <c r="C773" s="218" t="s">
        <v>266</v>
      </c>
      <c r="D773" s="260">
        <f>SUM(D702:D771)</f>
        <v>38064</v>
      </c>
      <c r="E773" s="261">
        <f ca="1">SUM(E702,E735:E736,E769:E771)</f>
        <v>34892</v>
      </c>
      <c r="F773" s="262">
        <f t="shared" ref="F773:AB773" ca="1" si="289">SUM(F702,F735:F736,F769:F771)</f>
        <v>30134</v>
      </c>
      <c r="G773" s="262">
        <f t="shared" ca="1" si="289"/>
        <v>25376</v>
      </c>
      <c r="H773" s="262">
        <f t="shared" ca="1" si="289"/>
        <v>20618</v>
      </c>
      <c r="I773" s="262">
        <f t="shared" ca="1" si="289"/>
        <v>15860</v>
      </c>
      <c r="J773" s="262">
        <f t="shared" ca="1" si="289"/>
        <v>11102</v>
      </c>
      <c r="K773" s="262">
        <f t="shared" ca="1" si="289"/>
        <v>6344</v>
      </c>
      <c r="L773" s="262">
        <f t="shared" ca="1" si="289"/>
        <v>1586</v>
      </c>
      <c r="M773" s="262">
        <f t="shared" ca="1" si="289"/>
        <v>0</v>
      </c>
      <c r="N773" s="262">
        <f t="shared" ca="1" si="289"/>
        <v>0</v>
      </c>
      <c r="O773" s="262">
        <f t="shared" ca="1" si="289"/>
        <v>0</v>
      </c>
      <c r="P773" s="262">
        <f t="shared" ca="1" si="289"/>
        <v>68900</v>
      </c>
      <c r="Q773" s="262">
        <f t="shared" ca="1" si="289"/>
        <v>64766</v>
      </c>
      <c r="R773" s="262">
        <f t="shared" ca="1" si="289"/>
        <v>64766</v>
      </c>
      <c r="S773" s="262">
        <f t="shared" ca="1" si="289"/>
        <v>64766</v>
      </c>
      <c r="T773" s="262">
        <f t="shared" ca="1" si="289"/>
        <v>64766</v>
      </c>
      <c r="U773" s="262">
        <f t="shared" ca="1" si="289"/>
        <v>64766</v>
      </c>
      <c r="V773" s="262">
        <f t="shared" ca="1" si="289"/>
        <v>64766</v>
      </c>
      <c r="W773" s="262">
        <f t="shared" ca="1" si="289"/>
        <v>64766</v>
      </c>
      <c r="X773" s="262">
        <f t="shared" ca="1" si="289"/>
        <v>64766</v>
      </c>
      <c r="Y773" s="262">
        <f t="shared" ca="1" si="289"/>
        <v>64766</v>
      </c>
      <c r="Z773" s="262">
        <f t="shared" ca="1" si="289"/>
        <v>64766</v>
      </c>
      <c r="AA773" s="262">
        <f t="shared" ca="1" si="289"/>
        <v>64766</v>
      </c>
      <c r="AB773" s="262">
        <f t="shared" ca="1" si="289"/>
        <v>64766</v>
      </c>
    </row>
    <row r="774" spans="3:28" outlineLevel="1">
      <c r="C774" s="218"/>
      <c r="D774" s="231"/>
      <c r="E774" s="219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3:28" outlineLevel="1">
      <c r="C775" s="23" t="s">
        <v>14</v>
      </c>
      <c r="D775" s="227"/>
      <c r="E775" s="210"/>
      <c r="I775" s="4"/>
      <c r="J775" s="4"/>
      <c r="K775" s="4"/>
      <c r="L775" s="4"/>
      <c r="M775" s="4"/>
    </row>
    <row r="776" spans="3:28" outlineLevel="1">
      <c r="C776" s="232" t="str">
        <f>C871</f>
        <v>Laundry Income</v>
      </c>
      <c r="D776" s="260"/>
      <c r="E776" s="261">
        <f t="shared" ref="E776:AB776" si="290">$I189*E$635</f>
        <v>0</v>
      </c>
      <c r="F776" s="262">
        <f t="shared" si="290"/>
        <v>0</v>
      </c>
      <c r="G776" s="262">
        <f t="shared" si="290"/>
        <v>0</v>
      </c>
      <c r="H776" s="262">
        <f t="shared" si="290"/>
        <v>0</v>
      </c>
      <c r="I776" s="262">
        <f t="shared" si="290"/>
        <v>0</v>
      </c>
      <c r="J776" s="262">
        <f t="shared" si="290"/>
        <v>0</v>
      </c>
      <c r="K776" s="262">
        <f t="shared" si="290"/>
        <v>0</v>
      </c>
      <c r="L776" s="262">
        <f t="shared" si="290"/>
        <v>0</v>
      </c>
      <c r="M776" s="262">
        <f t="shared" si="290"/>
        <v>0</v>
      </c>
      <c r="N776" s="262">
        <f t="shared" si="290"/>
        <v>0</v>
      </c>
      <c r="O776" s="262">
        <f t="shared" si="290"/>
        <v>0</v>
      </c>
      <c r="P776" s="262">
        <f t="shared" si="290"/>
        <v>0</v>
      </c>
      <c r="Q776" s="262">
        <f t="shared" si="290"/>
        <v>0</v>
      </c>
      <c r="R776" s="262">
        <f t="shared" si="290"/>
        <v>0</v>
      </c>
      <c r="S776" s="262">
        <f t="shared" si="290"/>
        <v>0</v>
      </c>
      <c r="T776" s="262">
        <f t="shared" si="290"/>
        <v>0</v>
      </c>
      <c r="U776" s="262">
        <f t="shared" si="290"/>
        <v>0</v>
      </c>
      <c r="V776" s="262">
        <f t="shared" si="290"/>
        <v>0</v>
      </c>
      <c r="W776" s="262">
        <f t="shared" si="290"/>
        <v>0</v>
      </c>
      <c r="X776" s="262">
        <f t="shared" si="290"/>
        <v>0</v>
      </c>
      <c r="Y776" s="262">
        <f t="shared" si="290"/>
        <v>0</v>
      </c>
      <c r="Z776" s="262">
        <f t="shared" si="290"/>
        <v>0</v>
      </c>
      <c r="AA776" s="262">
        <f t="shared" si="290"/>
        <v>0</v>
      </c>
      <c r="AB776" s="262">
        <f t="shared" si="290"/>
        <v>0</v>
      </c>
    </row>
    <row r="777" spans="3:28" outlineLevel="1">
      <c r="C777" s="232" t="str">
        <f t="shared" ref="C777:C792" si="291">C872</f>
        <v>Recovery Fm Deposits (Damages etc)</v>
      </c>
      <c r="D777" s="260"/>
      <c r="E777" s="261">
        <f t="shared" ref="E777:AB777" si="292">$I190*E$635</f>
        <v>0</v>
      </c>
      <c r="F777" s="262">
        <f t="shared" si="292"/>
        <v>0</v>
      </c>
      <c r="G777" s="262">
        <f t="shared" si="292"/>
        <v>0</v>
      </c>
      <c r="H777" s="262">
        <f t="shared" si="292"/>
        <v>0</v>
      </c>
      <c r="I777" s="262">
        <f t="shared" si="292"/>
        <v>0</v>
      </c>
      <c r="J777" s="262">
        <f t="shared" si="292"/>
        <v>0</v>
      </c>
      <c r="K777" s="262">
        <f t="shared" si="292"/>
        <v>0</v>
      </c>
      <c r="L777" s="262">
        <f t="shared" si="292"/>
        <v>0</v>
      </c>
      <c r="M777" s="262">
        <f t="shared" si="292"/>
        <v>0</v>
      </c>
      <c r="N777" s="262">
        <f t="shared" si="292"/>
        <v>0</v>
      </c>
      <c r="O777" s="262">
        <f t="shared" si="292"/>
        <v>0</v>
      </c>
      <c r="P777" s="262">
        <f t="shared" si="292"/>
        <v>0</v>
      </c>
      <c r="Q777" s="262">
        <f t="shared" si="292"/>
        <v>0</v>
      </c>
      <c r="R777" s="262">
        <f t="shared" si="292"/>
        <v>0</v>
      </c>
      <c r="S777" s="262">
        <f t="shared" si="292"/>
        <v>0</v>
      </c>
      <c r="T777" s="262">
        <f t="shared" si="292"/>
        <v>0</v>
      </c>
      <c r="U777" s="262">
        <f t="shared" si="292"/>
        <v>0</v>
      </c>
      <c r="V777" s="262">
        <f t="shared" si="292"/>
        <v>0</v>
      </c>
      <c r="W777" s="262">
        <f t="shared" si="292"/>
        <v>0</v>
      </c>
      <c r="X777" s="262">
        <f t="shared" si="292"/>
        <v>0</v>
      </c>
      <c r="Y777" s="262">
        <f t="shared" si="292"/>
        <v>0</v>
      </c>
      <c r="Z777" s="262">
        <f t="shared" si="292"/>
        <v>0</v>
      </c>
      <c r="AA777" s="262">
        <f t="shared" si="292"/>
        <v>0</v>
      </c>
      <c r="AB777" s="262">
        <f t="shared" si="292"/>
        <v>0</v>
      </c>
    </row>
    <row r="778" spans="3:28" outlineLevel="1">
      <c r="C778" s="232" t="str">
        <f t="shared" si="291"/>
        <v>Recovery from Collections</v>
      </c>
      <c r="D778" s="260"/>
      <c r="E778" s="261">
        <f t="shared" ref="E778:AB778" si="293">$I191*E$635</f>
        <v>0</v>
      </c>
      <c r="F778" s="262">
        <f t="shared" si="293"/>
        <v>0</v>
      </c>
      <c r="G778" s="262">
        <f t="shared" si="293"/>
        <v>0</v>
      </c>
      <c r="H778" s="262">
        <f t="shared" si="293"/>
        <v>0</v>
      </c>
      <c r="I778" s="262">
        <f t="shared" si="293"/>
        <v>0</v>
      </c>
      <c r="J778" s="262">
        <f t="shared" si="293"/>
        <v>0</v>
      </c>
      <c r="K778" s="262">
        <f t="shared" si="293"/>
        <v>0</v>
      </c>
      <c r="L778" s="262">
        <f t="shared" si="293"/>
        <v>0</v>
      </c>
      <c r="M778" s="262">
        <f t="shared" si="293"/>
        <v>0</v>
      </c>
      <c r="N778" s="262">
        <f t="shared" si="293"/>
        <v>0</v>
      </c>
      <c r="O778" s="262">
        <f t="shared" si="293"/>
        <v>0</v>
      </c>
      <c r="P778" s="262">
        <f t="shared" si="293"/>
        <v>0</v>
      </c>
      <c r="Q778" s="262">
        <f t="shared" si="293"/>
        <v>0</v>
      </c>
      <c r="R778" s="262">
        <f t="shared" si="293"/>
        <v>0</v>
      </c>
      <c r="S778" s="262">
        <f t="shared" si="293"/>
        <v>0</v>
      </c>
      <c r="T778" s="262">
        <f t="shared" si="293"/>
        <v>0</v>
      </c>
      <c r="U778" s="262">
        <f t="shared" si="293"/>
        <v>0</v>
      </c>
      <c r="V778" s="262">
        <f t="shared" si="293"/>
        <v>0</v>
      </c>
      <c r="W778" s="262">
        <f t="shared" si="293"/>
        <v>0</v>
      </c>
      <c r="X778" s="262">
        <f t="shared" si="293"/>
        <v>0</v>
      </c>
      <c r="Y778" s="262">
        <f t="shared" si="293"/>
        <v>0</v>
      </c>
      <c r="Z778" s="262">
        <f t="shared" si="293"/>
        <v>0</v>
      </c>
      <c r="AA778" s="262">
        <f t="shared" si="293"/>
        <v>0</v>
      </c>
      <c r="AB778" s="262">
        <f t="shared" si="293"/>
        <v>0</v>
      </c>
    </row>
    <row r="779" spans="3:28" outlineLevel="1">
      <c r="C779" s="232" t="str">
        <f t="shared" si="291"/>
        <v>Application Fees</v>
      </c>
      <c r="D779" s="260"/>
      <c r="E779" s="261">
        <f t="shared" ref="E779:AB779" si="294">$I192*E$635</f>
        <v>0</v>
      </c>
      <c r="F779" s="262">
        <f t="shared" si="294"/>
        <v>0</v>
      </c>
      <c r="G779" s="262">
        <f t="shared" si="294"/>
        <v>0</v>
      </c>
      <c r="H779" s="262">
        <f t="shared" si="294"/>
        <v>0</v>
      </c>
      <c r="I779" s="262">
        <f t="shared" si="294"/>
        <v>0</v>
      </c>
      <c r="J779" s="262">
        <f t="shared" si="294"/>
        <v>0</v>
      </c>
      <c r="K779" s="262">
        <f t="shared" si="294"/>
        <v>0</v>
      </c>
      <c r="L779" s="262">
        <f t="shared" si="294"/>
        <v>0</v>
      </c>
      <c r="M779" s="262">
        <f t="shared" si="294"/>
        <v>0</v>
      </c>
      <c r="N779" s="262">
        <f t="shared" si="294"/>
        <v>0</v>
      </c>
      <c r="O779" s="262">
        <f t="shared" si="294"/>
        <v>0</v>
      </c>
      <c r="P779" s="262">
        <f t="shared" si="294"/>
        <v>0</v>
      </c>
      <c r="Q779" s="262">
        <f t="shared" si="294"/>
        <v>0</v>
      </c>
      <c r="R779" s="262">
        <f t="shared" si="294"/>
        <v>0</v>
      </c>
      <c r="S779" s="262">
        <f t="shared" si="294"/>
        <v>0</v>
      </c>
      <c r="T779" s="262">
        <f t="shared" si="294"/>
        <v>0</v>
      </c>
      <c r="U779" s="262">
        <f t="shared" si="294"/>
        <v>0</v>
      </c>
      <c r="V779" s="262">
        <f t="shared" si="294"/>
        <v>0</v>
      </c>
      <c r="W779" s="262">
        <f t="shared" si="294"/>
        <v>0</v>
      </c>
      <c r="X779" s="262">
        <f t="shared" si="294"/>
        <v>0</v>
      </c>
      <c r="Y779" s="262">
        <f t="shared" si="294"/>
        <v>0</v>
      </c>
      <c r="Z779" s="262">
        <f t="shared" si="294"/>
        <v>0</v>
      </c>
      <c r="AA779" s="262">
        <f t="shared" si="294"/>
        <v>0</v>
      </c>
      <c r="AB779" s="262">
        <f t="shared" si="294"/>
        <v>0</v>
      </c>
    </row>
    <row r="780" spans="3:28" outlineLevel="1">
      <c r="C780" s="232" t="str">
        <f t="shared" si="291"/>
        <v>Cancellation Fees</v>
      </c>
      <c r="D780" s="260"/>
      <c r="E780" s="261">
        <f t="shared" ref="E780:AB780" si="295">$I193*E$635</f>
        <v>0</v>
      </c>
      <c r="F780" s="262">
        <f t="shared" si="295"/>
        <v>0</v>
      </c>
      <c r="G780" s="262">
        <f t="shared" si="295"/>
        <v>0</v>
      </c>
      <c r="H780" s="262">
        <f t="shared" si="295"/>
        <v>0</v>
      </c>
      <c r="I780" s="262">
        <f t="shared" si="295"/>
        <v>0</v>
      </c>
      <c r="J780" s="262">
        <f t="shared" si="295"/>
        <v>0</v>
      </c>
      <c r="K780" s="262">
        <f t="shared" si="295"/>
        <v>0</v>
      </c>
      <c r="L780" s="262">
        <f t="shared" si="295"/>
        <v>0</v>
      </c>
      <c r="M780" s="262">
        <f t="shared" si="295"/>
        <v>0</v>
      </c>
      <c r="N780" s="262">
        <f t="shared" si="295"/>
        <v>0</v>
      </c>
      <c r="O780" s="262">
        <f t="shared" si="295"/>
        <v>0</v>
      </c>
      <c r="P780" s="262">
        <f t="shared" si="295"/>
        <v>0</v>
      </c>
      <c r="Q780" s="262">
        <f t="shared" si="295"/>
        <v>0</v>
      </c>
      <c r="R780" s="262">
        <f t="shared" si="295"/>
        <v>0</v>
      </c>
      <c r="S780" s="262">
        <f t="shared" si="295"/>
        <v>0</v>
      </c>
      <c r="T780" s="262">
        <f t="shared" si="295"/>
        <v>0</v>
      </c>
      <c r="U780" s="262">
        <f t="shared" si="295"/>
        <v>0</v>
      </c>
      <c r="V780" s="262">
        <f t="shared" si="295"/>
        <v>0</v>
      </c>
      <c r="W780" s="262">
        <f t="shared" si="295"/>
        <v>0</v>
      </c>
      <c r="X780" s="262">
        <f t="shared" si="295"/>
        <v>0</v>
      </c>
      <c r="Y780" s="262">
        <f t="shared" si="295"/>
        <v>0</v>
      </c>
      <c r="Z780" s="262">
        <f t="shared" si="295"/>
        <v>0</v>
      </c>
      <c r="AA780" s="262">
        <f t="shared" si="295"/>
        <v>0</v>
      </c>
      <c r="AB780" s="262">
        <f t="shared" si="295"/>
        <v>0</v>
      </c>
    </row>
    <row r="781" spans="3:28" outlineLevel="1">
      <c r="C781" s="232" t="str">
        <f t="shared" si="291"/>
        <v>Pet Rent</v>
      </c>
      <c r="D781" s="260"/>
      <c r="E781" s="261">
        <f t="shared" ref="E781:AB781" si="296">$I194*E$635</f>
        <v>0</v>
      </c>
      <c r="F781" s="262">
        <f t="shared" si="296"/>
        <v>0</v>
      </c>
      <c r="G781" s="262">
        <f t="shared" si="296"/>
        <v>0</v>
      </c>
      <c r="H781" s="262">
        <f t="shared" si="296"/>
        <v>0</v>
      </c>
      <c r="I781" s="262">
        <f t="shared" si="296"/>
        <v>0</v>
      </c>
      <c r="J781" s="262">
        <f t="shared" si="296"/>
        <v>0</v>
      </c>
      <c r="K781" s="262">
        <f t="shared" si="296"/>
        <v>0</v>
      </c>
      <c r="L781" s="262">
        <f t="shared" si="296"/>
        <v>0</v>
      </c>
      <c r="M781" s="262">
        <f t="shared" si="296"/>
        <v>0</v>
      </c>
      <c r="N781" s="262">
        <f t="shared" si="296"/>
        <v>0</v>
      </c>
      <c r="O781" s="262">
        <f t="shared" si="296"/>
        <v>0</v>
      </c>
      <c r="P781" s="262">
        <f t="shared" si="296"/>
        <v>0</v>
      </c>
      <c r="Q781" s="262">
        <f t="shared" si="296"/>
        <v>0</v>
      </c>
      <c r="R781" s="262">
        <f t="shared" si="296"/>
        <v>0</v>
      </c>
      <c r="S781" s="262">
        <f t="shared" si="296"/>
        <v>0</v>
      </c>
      <c r="T781" s="262">
        <f t="shared" si="296"/>
        <v>0</v>
      </c>
      <c r="U781" s="262">
        <f t="shared" si="296"/>
        <v>0</v>
      </c>
      <c r="V781" s="262">
        <f t="shared" si="296"/>
        <v>0</v>
      </c>
      <c r="W781" s="262">
        <f t="shared" si="296"/>
        <v>0</v>
      </c>
      <c r="X781" s="262">
        <f t="shared" si="296"/>
        <v>0</v>
      </c>
      <c r="Y781" s="262">
        <f t="shared" si="296"/>
        <v>0</v>
      </c>
      <c r="Z781" s="262">
        <f t="shared" si="296"/>
        <v>0</v>
      </c>
      <c r="AA781" s="262">
        <f t="shared" si="296"/>
        <v>0</v>
      </c>
      <c r="AB781" s="262">
        <f t="shared" si="296"/>
        <v>0</v>
      </c>
    </row>
    <row r="782" spans="3:28" outlineLevel="1">
      <c r="C782" s="232" t="str">
        <f t="shared" si="291"/>
        <v>Month-to-month Premiums</v>
      </c>
      <c r="D782" s="260"/>
      <c r="E782" s="261">
        <f t="shared" ref="E782:AB782" si="297">$I195*E$635</f>
        <v>0</v>
      </c>
      <c r="F782" s="262">
        <f t="shared" si="297"/>
        <v>0</v>
      </c>
      <c r="G782" s="262">
        <f t="shared" si="297"/>
        <v>0</v>
      </c>
      <c r="H782" s="262">
        <f t="shared" si="297"/>
        <v>0</v>
      </c>
      <c r="I782" s="262">
        <f t="shared" si="297"/>
        <v>0</v>
      </c>
      <c r="J782" s="262">
        <f t="shared" si="297"/>
        <v>0</v>
      </c>
      <c r="K782" s="262">
        <f t="shared" si="297"/>
        <v>0</v>
      </c>
      <c r="L782" s="262">
        <f t="shared" si="297"/>
        <v>0</v>
      </c>
      <c r="M782" s="262">
        <f t="shared" si="297"/>
        <v>0</v>
      </c>
      <c r="N782" s="262">
        <f t="shared" si="297"/>
        <v>0</v>
      </c>
      <c r="O782" s="262">
        <f t="shared" si="297"/>
        <v>0</v>
      </c>
      <c r="P782" s="262">
        <f t="shared" si="297"/>
        <v>0</v>
      </c>
      <c r="Q782" s="262">
        <f t="shared" si="297"/>
        <v>0</v>
      </c>
      <c r="R782" s="262">
        <f t="shared" si="297"/>
        <v>0</v>
      </c>
      <c r="S782" s="262">
        <f t="shared" si="297"/>
        <v>0</v>
      </c>
      <c r="T782" s="262">
        <f t="shared" si="297"/>
        <v>0</v>
      </c>
      <c r="U782" s="262">
        <f t="shared" si="297"/>
        <v>0</v>
      </c>
      <c r="V782" s="262">
        <f t="shared" si="297"/>
        <v>0</v>
      </c>
      <c r="W782" s="262">
        <f t="shared" si="297"/>
        <v>0</v>
      </c>
      <c r="X782" s="262">
        <f t="shared" si="297"/>
        <v>0</v>
      </c>
      <c r="Y782" s="262">
        <f t="shared" si="297"/>
        <v>0</v>
      </c>
      <c r="Z782" s="262">
        <f t="shared" si="297"/>
        <v>0</v>
      </c>
      <c r="AA782" s="262">
        <f t="shared" si="297"/>
        <v>0</v>
      </c>
      <c r="AB782" s="262">
        <f t="shared" si="297"/>
        <v>0</v>
      </c>
    </row>
    <row r="783" spans="3:28" outlineLevel="1">
      <c r="C783" s="232" t="str">
        <f t="shared" si="291"/>
        <v>Late Charges</v>
      </c>
      <c r="D783" s="260"/>
      <c r="E783" s="261">
        <f t="shared" ref="E783:AB783" si="298">$I196*E$635</f>
        <v>0</v>
      </c>
      <c r="F783" s="262">
        <f t="shared" si="298"/>
        <v>0</v>
      </c>
      <c r="G783" s="262">
        <f t="shared" si="298"/>
        <v>0</v>
      </c>
      <c r="H783" s="262">
        <f t="shared" si="298"/>
        <v>0</v>
      </c>
      <c r="I783" s="262">
        <f t="shared" si="298"/>
        <v>0</v>
      </c>
      <c r="J783" s="262">
        <f t="shared" si="298"/>
        <v>0</v>
      </c>
      <c r="K783" s="262">
        <f t="shared" si="298"/>
        <v>0</v>
      </c>
      <c r="L783" s="262">
        <f t="shared" si="298"/>
        <v>0</v>
      </c>
      <c r="M783" s="262">
        <f t="shared" si="298"/>
        <v>0</v>
      </c>
      <c r="N783" s="262">
        <f t="shared" si="298"/>
        <v>0</v>
      </c>
      <c r="O783" s="262">
        <f t="shared" si="298"/>
        <v>0</v>
      </c>
      <c r="P783" s="262">
        <f t="shared" si="298"/>
        <v>0</v>
      </c>
      <c r="Q783" s="262">
        <f t="shared" si="298"/>
        <v>0</v>
      </c>
      <c r="R783" s="262">
        <f t="shared" si="298"/>
        <v>0</v>
      </c>
      <c r="S783" s="262">
        <f t="shared" si="298"/>
        <v>0</v>
      </c>
      <c r="T783" s="262">
        <f t="shared" si="298"/>
        <v>0</v>
      </c>
      <c r="U783" s="262">
        <f t="shared" si="298"/>
        <v>0</v>
      </c>
      <c r="V783" s="262">
        <f t="shared" si="298"/>
        <v>0</v>
      </c>
      <c r="W783" s="262">
        <f t="shared" si="298"/>
        <v>0</v>
      </c>
      <c r="X783" s="262">
        <f t="shared" si="298"/>
        <v>0</v>
      </c>
      <c r="Y783" s="262">
        <f t="shared" si="298"/>
        <v>0</v>
      </c>
      <c r="Z783" s="262">
        <f t="shared" si="298"/>
        <v>0</v>
      </c>
      <c r="AA783" s="262">
        <f t="shared" si="298"/>
        <v>0</v>
      </c>
      <c r="AB783" s="262">
        <f t="shared" si="298"/>
        <v>0</v>
      </c>
    </row>
    <row r="784" spans="3:28" outlineLevel="1">
      <c r="C784" s="232" t="str">
        <f t="shared" si="291"/>
        <v>Credit Fee Income</v>
      </c>
      <c r="D784" s="260"/>
      <c r="E784" s="261">
        <f t="shared" ref="E784:AB784" si="299">$I197*E$635</f>
        <v>0</v>
      </c>
      <c r="F784" s="262">
        <f t="shared" si="299"/>
        <v>0</v>
      </c>
      <c r="G784" s="262">
        <f t="shared" si="299"/>
        <v>0</v>
      </c>
      <c r="H784" s="262">
        <f t="shared" si="299"/>
        <v>0</v>
      </c>
      <c r="I784" s="262">
        <f t="shared" si="299"/>
        <v>0</v>
      </c>
      <c r="J784" s="262">
        <f t="shared" si="299"/>
        <v>0</v>
      </c>
      <c r="K784" s="262">
        <f t="shared" si="299"/>
        <v>0</v>
      </c>
      <c r="L784" s="262">
        <f t="shared" si="299"/>
        <v>0</v>
      </c>
      <c r="M784" s="262">
        <f t="shared" si="299"/>
        <v>0</v>
      </c>
      <c r="N784" s="262">
        <f t="shared" si="299"/>
        <v>0</v>
      </c>
      <c r="O784" s="262">
        <f t="shared" si="299"/>
        <v>0</v>
      </c>
      <c r="P784" s="262">
        <f t="shared" si="299"/>
        <v>0</v>
      </c>
      <c r="Q784" s="262">
        <f t="shared" si="299"/>
        <v>0</v>
      </c>
      <c r="R784" s="262">
        <f t="shared" si="299"/>
        <v>0</v>
      </c>
      <c r="S784" s="262">
        <f t="shared" si="299"/>
        <v>0</v>
      </c>
      <c r="T784" s="262">
        <f t="shared" si="299"/>
        <v>0</v>
      </c>
      <c r="U784" s="262">
        <f t="shared" si="299"/>
        <v>0</v>
      </c>
      <c r="V784" s="262">
        <f t="shared" si="299"/>
        <v>0</v>
      </c>
      <c r="W784" s="262">
        <f t="shared" si="299"/>
        <v>0</v>
      </c>
      <c r="X784" s="262">
        <f t="shared" si="299"/>
        <v>0</v>
      </c>
      <c r="Y784" s="262">
        <f t="shared" si="299"/>
        <v>0</v>
      </c>
      <c r="Z784" s="262">
        <f t="shared" si="299"/>
        <v>0</v>
      </c>
      <c r="AA784" s="262">
        <f t="shared" si="299"/>
        <v>0</v>
      </c>
      <c r="AB784" s="262">
        <f t="shared" si="299"/>
        <v>0</v>
      </c>
    </row>
    <row r="785" spans="3:29" outlineLevel="1">
      <c r="C785" s="232" t="str">
        <f t="shared" si="291"/>
        <v>Vending Income</v>
      </c>
      <c r="D785" s="260"/>
      <c r="E785" s="261">
        <f t="shared" ref="E785:AB785" si="300">$I198*E$635</f>
        <v>0</v>
      </c>
      <c r="F785" s="262">
        <f t="shared" si="300"/>
        <v>0</v>
      </c>
      <c r="G785" s="262">
        <f t="shared" si="300"/>
        <v>0</v>
      </c>
      <c r="H785" s="262">
        <f t="shared" si="300"/>
        <v>0</v>
      </c>
      <c r="I785" s="262">
        <f t="shared" si="300"/>
        <v>0</v>
      </c>
      <c r="J785" s="262">
        <f t="shared" si="300"/>
        <v>0</v>
      </c>
      <c r="K785" s="262">
        <f t="shared" si="300"/>
        <v>0</v>
      </c>
      <c r="L785" s="262">
        <f t="shared" si="300"/>
        <v>0</v>
      </c>
      <c r="M785" s="262">
        <f t="shared" si="300"/>
        <v>0</v>
      </c>
      <c r="N785" s="262">
        <f t="shared" si="300"/>
        <v>0</v>
      </c>
      <c r="O785" s="262">
        <f t="shared" si="300"/>
        <v>0</v>
      </c>
      <c r="P785" s="262">
        <f t="shared" si="300"/>
        <v>0</v>
      </c>
      <c r="Q785" s="262">
        <f t="shared" si="300"/>
        <v>0</v>
      </c>
      <c r="R785" s="262">
        <f t="shared" si="300"/>
        <v>0</v>
      </c>
      <c r="S785" s="262">
        <f t="shared" si="300"/>
        <v>0</v>
      </c>
      <c r="T785" s="262">
        <f t="shared" si="300"/>
        <v>0</v>
      </c>
      <c r="U785" s="262">
        <f t="shared" si="300"/>
        <v>0</v>
      </c>
      <c r="V785" s="262">
        <f t="shared" si="300"/>
        <v>0</v>
      </c>
      <c r="W785" s="262">
        <f t="shared" si="300"/>
        <v>0</v>
      </c>
      <c r="X785" s="262">
        <f t="shared" si="300"/>
        <v>0</v>
      </c>
      <c r="Y785" s="262">
        <f t="shared" si="300"/>
        <v>0</v>
      </c>
      <c r="Z785" s="262">
        <f t="shared" si="300"/>
        <v>0</v>
      </c>
      <c r="AA785" s="262">
        <f t="shared" si="300"/>
        <v>0</v>
      </c>
      <c r="AB785" s="262">
        <f t="shared" si="300"/>
        <v>0</v>
      </c>
    </row>
    <row r="786" spans="3:29" outlineLevel="1">
      <c r="C786" s="232" t="str">
        <f t="shared" si="291"/>
        <v>Utility Reimbursement Income</v>
      </c>
      <c r="D786" s="260"/>
      <c r="E786" s="261">
        <f t="shared" ref="E786:S786" si="301">$I199*E$635</f>
        <v>660</v>
      </c>
      <c r="F786" s="262">
        <f t="shared" si="301"/>
        <v>570</v>
      </c>
      <c r="G786" s="262">
        <f t="shared" si="301"/>
        <v>480</v>
      </c>
      <c r="H786" s="262">
        <f t="shared" si="301"/>
        <v>390</v>
      </c>
      <c r="I786" s="262">
        <f t="shared" si="301"/>
        <v>300</v>
      </c>
      <c r="J786" s="262">
        <f t="shared" si="301"/>
        <v>210</v>
      </c>
      <c r="K786" s="262">
        <f t="shared" si="301"/>
        <v>120</v>
      </c>
      <c r="L786" s="262">
        <f t="shared" si="301"/>
        <v>30</v>
      </c>
      <c r="M786" s="262">
        <f t="shared" si="301"/>
        <v>0</v>
      </c>
      <c r="N786" s="262">
        <f t="shared" si="301"/>
        <v>0</v>
      </c>
      <c r="O786" s="262">
        <f t="shared" si="301"/>
        <v>0</v>
      </c>
      <c r="P786" s="262">
        <f t="shared" si="301"/>
        <v>780</v>
      </c>
      <c r="Q786" s="262">
        <f t="shared" si="301"/>
        <v>780</v>
      </c>
      <c r="R786" s="262">
        <f t="shared" si="301"/>
        <v>780</v>
      </c>
      <c r="S786" s="262">
        <f t="shared" si="301"/>
        <v>780</v>
      </c>
      <c r="T786" s="262">
        <f t="shared" ref="T786:AB786" si="302">$I199*T$635</f>
        <v>780</v>
      </c>
      <c r="U786" s="262">
        <f t="shared" si="302"/>
        <v>780</v>
      </c>
      <c r="V786" s="262">
        <f t="shared" si="302"/>
        <v>780</v>
      </c>
      <c r="W786" s="262">
        <f t="shared" si="302"/>
        <v>780</v>
      </c>
      <c r="X786" s="262">
        <f t="shared" si="302"/>
        <v>780</v>
      </c>
      <c r="Y786" s="262">
        <f t="shared" si="302"/>
        <v>780</v>
      </c>
      <c r="Z786" s="262">
        <f t="shared" si="302"/>
        <v>780</v>
      </c>
      <c r="AA786" s="262">
        <f t="shared" si="302"/>
        <v>780</v>
      </c>
      <c r="AB786" s="262">
        <f t="shared" si="302"/>
        <v>780</v>
      </c>
    </row>
    <row r="787" spans="3:29" outlineLevel="1">
      <c r="C787" s="232" t="str">
        <f t="shared" si="291"/>
        <v>Parking Income</v>
      </c>
      <c r="D787" s="260"/>
      <c r="E787" s="261">
        <f t="shared" ref="E787:S787" si="303">$I200*E$635</f>
        <v>0</v>
      </c>
      <c r="F787" s="262">
        <f t="shared" si="303"/>
        <v>0</v>
      </c>
      <c r="G787" s="262">
        <f t="shared" si="303"/>
        <v>0</v>
      </c>
      <c r="H787" s="262">
        <f t="shared" si="303"/>
        <v>0</v>
      </c>
      <c r="I787" s="262">
        <f t="shared" si="303"/>
        <v>0</v>
      </c>
      <c r="J787" s="262">
        <f t="shared" si="303"/>
        <v>0</v>
      </c>
      <c r="K787" s="262">
        <f t="shared" si="303"/>
        <v>0</v>
      </c>
      <c r="L787" s="262">
        <f t="shared" si="303"/>
        <v>0</v>
      </c>
      <c r="M787" s="262">
        <f t="shared" si="303"/>
        <v>0</v>
      </c>
      <c r="N787" s="262">
        <f t="shared" si="303"/>
        <v>0</v>
      </c>
      <c r="O787" s="262">
        <f t="shared" si="303"/>
        <v>0</v>
      </c>
      <c r="P787" s="262">
        <f t="shared" si="303"/>
        <v>0</v>
      </c>
      <c r="Q787" s="262">
        <f t="shared" si="303"/>
        <v>0</v>
      </c>
      <c r="R787" s="262">
        <f t="shared" si="303"/>
        <v>0</v>
      </c>
      <c r="S787" s="262">
        <f t="shared" si="303"/>
        <v>0</v>
      </c>
      <c r="T787" s="262">
        <f t="shared" ref="T787:AB787" si="304">$I200*T$635</f>
        <v>0</v>
      </c>
      <c r="U787" s="262">
        <f t="shared" si="304"/>
        <v>0</v>
      </c>
      <c r="V787" s="262">
        <f t="shared" si="304"/>
        <v>0</v>
      </c>
      <c r="W787" s="262">
        <f t="shared" si="304"/>
        <v>0</v>
      </c>
      <c r="X787" s="262">
        <f t="shared" si="304"/>
        <v>0</v>
      </c>
      <c r="Y787" s="262">
        <f t="shared" si="304"/>
        <v>0</v>
      </c>
      <c r="Z787" s="262">
        <f t="shared" si="304"/>
        <v>0</v>
      </c>
      <c r="AA787" s="262">
        <f t="shared" si="304"/>
        <v>0</v>
      </c>
      <c r="AB787" s="262">
        <f t="shared" si="304"/>
        <v>0</v>
      </c>
    </row>
    <row r="788" spans="3:29" outlineLevel="1">
      <c r="C788" s="232" t="str">
        <f t="shared" si="291"/>
        <v>Storage Space Income</v>
      </c>
      <c r="D788" s="260"/>
      <c r="E788" s="261">
        <f t="shared" ref="E788:S788" si="305">$I201*E$635</f>
        <v>0</v>
      </c>
      <c r="F788" s="262">
        <f t="shared" si="305"/>
        <v>0</v>
      </c>
      <c r="G788" s="262">
        <f t="shared" si="305"/>
        <v>0</v>
      </c>
      <c r="H788" s="262">
        <f t="shared" si="305"/>
        <v>0</v>
      </c>
      <c r="I788" s="262">
        <f t="shared" si="305"/>
        <v>0</v>
      </c>
      <c r="J788" s="262">
        <f t="shared" si="305"/>
        <v>0</v>
      </c>
      <c r="K788" s="262">
        <f t="shared" si="305"/>
        <v>0</v>
      </c>
      <c r="L788" s="262">
        <f t="shared" si="305"/>
        <v>0</v>
      </c>
      <c r="M788" s="262">
        <f t="shared" si="305"/>
        <v>0</v>
      </c>
      <c r="N788" s="262">
        <f t="shared" si="305"/>
        <v>0</v>
      </c>
      <c r="O788" s="262">
        <f t="shared" si="305"/>
        <v>0</v>
      </c>
      <c r="P788" s="262">
        <f t="shared" si="305"/>
        <v>0</v>
      </c>
      <c r="Q788" s="262">
        <f t="shared" si="305"/>
        <v>0</v>
      </c>
      <c r="R788" s="262">
        <f t="shared" si="305"/>
        <v>0</v>
      </c>
      <c r="S788" s="262">
        <f t="shared" si="305"/>
        <v>0</v>
      </c>
      <c r="T788" s="262">
        <f t="shared" ref="T788:AB788" si="306">$I201*T$635</f>
        <v>0</v>
      </c>
      <c r="U788" s="262">
        <f t="shared" si="306"/>
        <v>0</v>
      </c>
      <c r="V788" s="262">
        <f t="shared" si="306"/>
        <v>0</v>
      </c>
      <c r="W788" s="262">
        <f t="shared" si="306"/>
        <v>0</v>
      </c>
      <c r="X788" s="262">
        <f t="shared" si="306"/>
        <v>0</v>
      </c>
      <c r="Y788" s="262">
        <f t="shared" si="306"/>
        <v>0</v>
      </c>
      <c r="Z788" s="262">
        <f t="shared" si="306"/>
        <v>0</v>
      </c>
      <c r="AA788" s="262">
        <f t="shared" si="306"/>
        <v>0</v>
      </c>
      <c r="AB788" s="262">
        <f t="shared" si="306"/>
        <v>0</v>
      </c>
    </row>
    <row r="789" spans="3:29" outlineLevel="1">
      <c r="C789" s="232" t="str">
        <f t="shared" si="291"/>
        <v>Cleaning Income</v>
      </c>
      <c r="D789" s="260"/>
      <c r="E789" s="261">
        <f t="shared" ref="E789:S789" si="307">$I202*E$635</f>
        <v>0</v>
      </c>
      <c r="F789" s="262">
        <f t="shared" si="307"/>
        <v>0</v>
      </c>
      <c r="G789" s="262">
        <f t="shared" si="307"/>
        <v>0</v>
      </c>
      <c r="H789" s="262">
        <f t="shared" si="307"/>
        <v>0</v>
      </c>
      <c r="I789" s="262">
        <f t="shared" si="307"/>
        <v>0</v>
      </c>
      <c r="J789" s="262">
        <f t="shared" si="307"/>
        <v>0</v>
      </c>
      <c r="K789" s="262">
        <f t="shared" si="307"/>
        <v>0</v>
      </c>
      <c r="L789" s="262">
        <f t="shared" si="307"/>
        <v>0</v>
      </c>
      <c r="M789" s="262">
        <f t="shared" si="307"/>
        <v>0</v>
      </c>
      <c r="N789" s="262">
        <f t="shared" si="307"/>
        <v>0</v>
      </c>
      <c r="O789" s="262">
        <f t="shared" si="307"/>
        <v>0</v>
      </c>
      <c r="P789" s="262">
        <f t="shared" si="307"/>
        <v>0</v>
      </c>
      <c r="Q789" s="262">
        <f t="shared" si="307"/>
        <v>0</v>
      </c>
      <c r="R789" s="262">
        <f t="shared" si="307"/>
        <v>0</v>
      </c>
      <c r="S789" s="262">
        <f t="shared" si="307"/>
        <v>0</v>
      </c>
      <c r="T789" s="262">
        <f t="shared" ref="T789:AB789" si="308">$I202*T$635</f>
        <v>0</v>
      </c>
      <c r="U789" s="262">
        <f t="shared" si="308"/>
        <v>0</v>
      </c>
      <c r="V789" s="262">
        <f t="shared" si="308"/>
        <v>0</v>
      </c>
      <c r="W789" s="262">
        <f t="shared" si="308"/>
        <v>0</v>
      </c>
      <c r="X789" s="262">
        <f t="shared" si="308"/>
        <v>0</v>
      </c>
      <c r="Y789" s="262">
        <f t="shared" si="308"/>
        <v>0</v>
      </c>
      <c r="Z789" s="262">
        <f t="shared" si="308"/>
        <v>0</v>
      </c>
      <c r="AA789" s="262">
        <f t="shared" si="308"/>
        <v>0</v>
      </c>
      <c r="AB789" s="262">
        <f t="shared" si="308"/>
        <v>0</v>
      </c>
    </row>
    <row r="790" spans="3:29" outlineLevel="1">
      <c r="C790" s="232" t="str">
        <f t="shared" si="291"/>
        <v>Furniture Income</v>
      </c>
      <c r="D790" s="260"/>
      <c r="E790" s="261">
        <f t="shared" ref="E790:S790" si="309">$I203*E$635</f>
        <v>0</v>
      </c>
      <c r="F790" s="262">
        <f t="shared" si="309"/>
        <v>0</v>
      </c>
      <c r="G790" s="262">
        <f t="shared" si="309"/>
        <v>0</v>
      </c>
      <c r="H790" s="262">
        <f t="shared" si="309"/>
        <v>0</v>
      </c>
      <c r="I790" s="262">
        <f t="shared" si="309"/>
        <v>0</v>
      </c>
      <c r="J790" s="262">
        <f t="shared" si="309"/>
        <v>0</v>
      </c>
      <c r="K790" s="262">
        <f t="shared" si="309"/>
        <v>0</v>
      </c>
      <c r="L790" s="262">
        <f t="shared" si="309"/>
        <v>0</v>
      </c>
      <c r="M790" s="262">
        <f t="shared" si="309"/>
        <v>0</v>
      </c>
      <c r="N790" s="262">
        <f t="shared" si="309"/>
        <v>0</v>
      </c>
      <c r="O790" s="262">
        <f t="shared" si="309"/>
        <v>0</v>
      </c>
      <c r="P790" s="262">
        <f t="shared" si="309"/>
        <v>0</v>
      </c>
      <c r="Q790" s="262">
        <f t="shared" si="309"/>
        <v>0</v>
      </c>
      <c r="R790" s="262">
        <f t="shared" si="309"/>
        <v>0</v>
      </c>
      <c r="S790" s="262">
        <f t="shared" si="309"/>
        <v>0</v>
      </c>
      <c r="T790" s="262">
        <f t="shared" ref="T790:AB790" si="310">$I203*T$635</f>
        <v>0</v>
      </c>
      <c r="U790" s="262">
        <f t="shared" si="310"/>
        <v>0</v>
      </c>
      <c r="V790" s="262">
        <f t="shared" si="310"/>
        <v>0</v>
      </c>
      <c r="W790" s="262">
        <f t="shared" si="310"/>
        <v>0</v>
      </c>
      <c r="X790" s="262">
        <f t="shared" si="310"/>
        <v>0</v>
      </c>
      <c r="Y790" s="262">
        <f t="shared" si="310"/>
        <v>0</v>
      </c>
      <c r="Z790" s="262">
        <f t="shared" si="310"/>
        <v>0</v>
      </c>
      <c r="AA790" s="262">
        <f t="shared" si="310"/>
        <v>0</v>
      </c>
      <c r="AB790" s="262">
        <f t="shared" si="310"/>
        <v>0</v>
      </c>
    </row>
    <row r="791" spans="3:29" outlineLevel="1">
      <c r="C791" s="232" t="str">
        <f t="shared" si="291"/>
        <v>Legal Fees Reimbursement</v>
      </c>
      <c r="D791" s="260"/>
      <c r="E791" s="261">
        <f t="shared" ref="E791:S791" si="311">$I204*E$635</f>
        <v>0</v>
      </c>
      <c r="F791" s="262">
        <f t="shared" si="311"/>
        <v>0</v>
      </c>
      <c r="G791" s="262">
        <f t="shared" si="311"/>
        <v>0</v>
      </c>
      <c r="H791" s="262">
        <f t="shared" si="311"/>
        <v>0</v>
      </c>
      <c r="I791" s="262">
        <f t="shared" si="311"/>
        <v>0</v>
      </c>
      <c r="J791" s="262">
        <f t="shared" si="311"/>
        <v>0</v>
      </c>
      <c r="K791" s="262">
        <f t="shared" si="311"/>
        <v>0</v>
      </c>
      <c r="L791" s="262">
        <f t="shared" si="311"/>
        <v>0</v>
      </c>
      <c r="M791" s="262">
        <f t="shared" si="311"/>
        <v>0</v>
      </c>
      <c r="N791" s="262">
        <f t="shared" si="311"/>
        <v>0</v>
      </c>
      <c r="O791" s="262">
        <f t="shared" si="311"/>
        <v>0</v>
      </c>
      <c r="P791" s="262">
        <f t="shared" si="311"/>
        <v>0</v>
      </c>
      <c r="Q791" s="262">
        <f t="shared" si="311"/>
        <v>0</v>
      </c>
      <c r="R791" s="262">
        <f t="shared" si="311"/>
        <v>0</v>
      </c>
      <c r="S791" s="262">
        <f t="shared" si="311"/>
        <v>0</v>
      </c>
      <c r="T791" s="262">
        <f t="shared" ref="T791:AB791" si="312">$I204*T$635</f>
        <v>0</v>
      </c>
      <c r="U791" s="262">
        <f t="shared" si="312"/>
        <v>0</v>
      </c>
      <c r="V791" s="262">
        <f t="shared" si="312"/>
        <v>0</v>
      </c>
      <c r="W791" s="262">
        <f t="shared" si="312"/>
        <v>0</v>
      </c>
      <c r="X791" s="262">
        <f t="shared" si="312"/>
        <v>0</v>
      </c>
      <c r="Y791" s="262">
        <f t="shared" si="312"/>
        <v>0</v>
      </c>
      <c r="Z791" s="262">
        <f t="shared" si="312"/>
        <v>0</v>
      </c>
      <c r="AA791" s="262">
        <f t="shared" si="312"/>
        <v>0</v>
      </c>
      <c r="AB791" s="262">
        <f t="shared" si="312"/>
        <v>0</v>
      </c>
    </row>
    <row r="792" spans="3:29" ht="16.5" customHeight="1" outlineLevel="1">
      <c r="C792" s="232" t="str">
        <f t="shared" si="291"/>
        <v>Misc.</v>
      </c>
      <c r="D792" s="263"/>
      <c r="E792" s="264">
        <f t="shared" ref="E792:S792" si="313">$I205*E$635</f>
        <v>0</v>
      </c>
      <c r="F792" s="269">
        <f t="shared" si="313"/>
        <v>0</v>
      </c>
      <c r="G792" s="269">
        <f t="shared" si="313"/>
        <v>0</v>
      </c>
      <c r="H792" s="269">
        <f t="shared" si="313"/>
        <v>0</v>
      </c>
      <c r="I792" s="269">
        <f t="shared" si="313"/>
        <v>0</v>
      </c>
      <c r="J792" s="269">
        <f t="shared" si="313"/>
        <v>0</v>
      </c>
      <c r="K792" s="269">
        <f t="shared" si="313"/>
        <v>0</v>
      </c>
      <c r="L792" s="269">
        <f t="shared" si="313"/>
        <v>0</v>
      </c>
      <c r="M792" s="269">
        <f t="shared" si="313"/>
        <v>0</v>
      </c>
      <c r="N792" s="269">
        <f t="shared" si="313"/>
        <v>0</v>
      </c>
      <c r="O792" s="269">
        <f t="shared" si="313"/>
        <v>0</v>
      </c>
      <c r="P792" s="269">
        <f t="shared" si="313"/>
        <v>0</v>
      </c>
      <c r="Q792" s="269">
        <f t="shared" si="313"/>
        <v>0</v>
      </c>
      <c r="R792" s="269">
        <f t="shared" si="313"/>
        <v>0</v>
      </c>
      <c r="S792" s="269">
        <f t="shared" si="313"/>
        <v>0</v>
      </c>
      <c r="T792" s="269">
        <f t="shared" ref="T792:AB792" si="314">$I205*T$635</f>
        <v>0</v>
      </c>
      <c r="U792" s="269">
        <f t="shared" si="314"/>
        <v>0</v>
      </c>
      <c r="V792" s="269">
        <f t="shared" si="314"/>
        <v>0</v>
      </c>
      <c r="W792" s="269">
        <f t="shared" si="314"/>
        <v>0</v>
      </c>
      <c r="X792" s="269">
        <f t="shared" si="314"/>
        <v>0</v>
      </c>
      <c r="Y792" s="269">
        <f t="shared" si="314"/>
        <v>0</v>
      </c>
      <c r="Z792" s="269">
        <f t="shared" si="314"/>
        <v>0</v>
      </c>
      <c r="AA792" s="269">
        <f t="shared" si="314"/>
        <v>0</v>
      </c>
      <c r="AB792" s="269">
        <f t="shared" si="314"/>
        <v>0</v>
      </c>
    </row>
    <row r="793" spans="3:29" outlineLevel="1">
      <c r="C793" s="83" t="s">
        <v>30</v>
      </c>
      <c r="D793" s="260"/>
      <c r="E793" s="261">
        <f>SUM(E776:E792)</f>
        <v>660</v>
      </c>
      <c r="F793" s="262">
        <f>SUM(F776:F792)</f>
        <v>570</v>
      </c>
      <c r="G793" s="262">
        <f t="shared" ref="G793:N793" si="315">SUM(G776:G792)</f>
        <v>480</v>
      </c>
      <c r="H793" s="262">
        <f t="shared" si="315"/>
        <v>390</v>
      </c>
      <c r="I793" s="262">
        <f t="shared" si="315"/>
        <v>300</v>
      </c>
      <c r="J793" s="262">
        <f t="shared" si="315"/>
        <v>210</v>
      </c>
      <c r="K793" s="262">
        <f t="shared" si="315"/>
        <v>120</v>
      </c>
      <c r="L793" s="262">
        <f t="shared" si="315"/>
        <v>30</v>
      </c>
      <c r="M793" s="262">
        <f t="shared" si="315"/>
        <v>0</v>
      </c>
      <c r="N793" s="262">
        <f t="shared" si="315"/>
        <v>0</v>
      </c>
      <c r="O793" s="262">
        <f>SUM(O776:O792)</f>
        <v>0</v>
      </c>
      <c r="P793" s="262">
        <f>SUM(P776:P792)</f>
        <v>780</v>
      </c>
      <c r="Q793" s="262">
        <f t="shared" ref="Q793:AC793" si="316">SUM(Q776:Q792)</f>
        <v>780</v>
      </c>
      <c r="R793" s="262">
        <f t="shared" si="316"/>
        <v>780</v>
      </c>
      <c r="S793" s="262">
        <f t="shared" si="316"/>
        <v>780</v>
      </c>
      <c r="T793" s="262">
        <f t="shared" si="316"/>
        <v>780</v>
      </c>
      <c r="U793" s="262">
        <f t="shared" si="316"/>
        <v>780</v>
      </c>
      <c r="V793" s="262">
        <f t="shared" si="316"/>
        <v>780</v>
      </c>
      <c r="W793" s="262">
        <f t="shared" si="316"/>
        <v>780</v>
      </c>
      <c r="X793" s="262">
        <f t="shared" si="316"/>
        <v>780</v>
      </c>
      <c r="Y793" s="262">
        <f t="shared" si="316"/>
        <v>780</v>
      </c>
      <c r="Z793" s="262">
        <f t="shared" si="316"/>
        <v>780</v>
      </c>
      <c r="AA793" s="262">
        <f t="shared" si="316"/>
        <v>780</v>
      </c>
      <c r="AB793" s="262">
        <f t="shared" si="316"/>
        <v>780</v>
      </c>
      <c r="AC793" s="262">
        <f t="shared" si="316"/>
        <v>0</v>
      </c>
    </row>
    <row r="794" spans="3:29" outlineLevel="1">
      <c r="C794" s="67"/>
      <c r="D794" s="217"/>
      <c r="E794" s="20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3:29" ht="15" outlineLevel="1" thickBot="1">
      <c r="C795" s="21" t="s">
        <v>259</v>
      </c>
      <c r="D795" s="270">
        <f>D773+D793</f>
        <v>38064</v>
      </c>
      <c r="E795" s="271">
        <f t="shared" ref="E795:AB795" ca="1" si="317">E773+E793</f>
        <v>35552</v>
      </c>
      <c r="F795" s="272">
        <f t="shared" ca="1" si="317"/>
        <v>30704</v>
      </c>
      <c r="G795" s="272">
        <f t="shared" ca="1" si="317"/>
        <v>25856</v>
      </c>
      <c r="H795" s="272">
        <f t="shared" ca="1" si="317"/>
        <v>21008</v>
      </c>
      <c r="I795" s="272">
        <f t="shared" ca="1" si="317"/>
        <v>16160</v>
      </c>
      <c r="J795" s="272">
        <f t="shared" ca="1" si="317"/>
        <v>11312</v>
      </c>
      <c r="K795" s="272">
        <f t="shared" ca="1" si="317"/>
        <v>6464</v>
      </c>
      <c r="L795" s="272">
        <f t="shared" ca="1" si="317"/>
        <v>1616</v>
      </c>
      <c r="M795" s="272">
        <f t="shared" ca="1" si="317"/>
        <v>0</v>
      </c>
      <c r="N795" s="272">
        <f t="shared" ca="1" si="317"/>
        <v>0</v>
      </c>
      <c r="O795" s="272">
        <f t="shared" ca="1" si="317"/>
        <v>0</v>
      </c>
      <c r="P795" s="272">
        <f t="shared" ca="1" si="317"/>
        <v>69680</v>
      </c>
      <c r="Q795" s="272">
        <f t="shared" ca="1" si="317"/>
        <v>65546</v>
      </c>
      <c r="R795" s="272">
        <f t="shared" ca="1" si="317"/>
        <v>65546</v>
      </c>
      <c r="S795" s="272">
        <f t="shared" ca="1" si="317"/>
        <v>65546</v>
      </c>
      <c r="T795" s="272">
        <f t="shared" ca="1" si="317"/>
        <v>65546</v>
      </c>
      <c r="U795" s="272">
        <f t="shared" ca="1" si="317"/>
        <v>65546</v>
      </c>
      <c r="V795" s="272">
        <f t="shared" ca="1" si="317"/>
        <v>65546</v>
      </c>
      <c r="W795" s="272">
        <f t="shared" ca="1" si="317"/>
        <v>65546</v>
      </c>
      <c r="X795" s="272">
        <f t="shared" ca="1" si="317"/>
        <v>65546</v>
      </c>
      <c r="Y795" s="272">
        <f t="shared" ca="1" si="317"/>
        <v>65546</v>
      </c>
      <c r="Z795" s="272">
        <f t="shared" ca="1" si="317"/>
        <v>65546</v>
      </c>
      <c r="AA795" s="272">
        <f t="shared" ca="1" si="317"/>
        <v>65546</v>
      </c>
      <c r="AB795" s="272">
        <f t="shared" ca="1" si="317"/>
        <v>65546</v>
      </c>
    </row>
    <row r="796" spans="3:29" ht="15" outlineLevel="1" thickTop="1">
      <c r="D796" s="220"/>
      <c r="E796" s="221"/>
      <c r="I796" s="4"/>
      <c r="J796" s="4"/>
      <c r="K796" s="4"/>
      <c r="L796" s="4"/>
      <c r="M796" s="4"/>
    </row>
    <row r="797" spans="3:29" outlineLevel="1">
      <c r="E797" s="210"/>
      <c r="I797" s="4"/>
      <c r="J797" s="4"/>
      <c r="K797" s="4"/>
      <c r="L797" s="4"/>
      <c r="M797" s="4"/>
    </row>
    <row r="798" spans="3:29" outlineLevel="1">
      <c r="C798" s="234" t="str">
        <f t="shared" ref="C798:C805" si="318">C224</f>
        <v xml:space="preserve">PAYROLL AND BENEFITS </v>
      </c>
      <c r="D798" s="235"/>
      <c r="E798" s="261">
        <f>-$G224/12*(1+HLOOKUP(E$628,$E$258:$N259,2,FALSE))</f>
        <v>0</v>
      </c>
      <c r="F798" s="262">
        <f>-$G224/12*(1+HLOOKUP(F$628,$E$258:$N259,2,FALSE))</f>
        <v>0</v>
      </c>
      <c r="G798" s="262">
        <f>-$G224/12*(1+HLOOKUP(G$628,$E$258:$N259,2,FALSE))</f>
        <v>0</v>
      </c>
      <c r="H798" s="262">
        <f>-$G224/12*(1+HLOOKUP(H$628,$E$258:$N259,2,FALSE))</f>
        <v>0</v>
      </c>
      <c r="I798" s="262">
        <f>-$G224/12*(1+HLOOKUP(I$628,$E$258:$N259,2,FALSE))</f>
        <v>0</v>
      </c>
      <c r="J798" s="262">
        <f>-$G224/12*(1+HLOOKUP(J$628,$E$258:$N259,2,FALSE))</f>
        <v>0</v>
      </c>
      <c r="K798" s="262">
        <f>-$G224/12*(1+HLOOKUP(K$628,$E$258:$N259,2,FALSE))</f>
        <v>0</v>
      </c>
      <c r="L798" s="262">
        <f>-$G224/12*(1+HLOOKUP(L$628,$E$258:$N259,2,FALSE))</f>
        <v>0</v>
      </c>
      <c r="M798" s="262">
        <f>-$G224/12*(1+HLOOKUP(M$628,$E$258:$N259,2,FALSE))</f>
        <v>0</v>
      </c>
      <c r="N798" s="262">
        <f>-$G224/12*(1+HLOOKUP(N$628,$E$258:$N259,2,FALSE))</f>
        <v>0</v>
      </c>
      <c r="O798" s="262">
        <f>-$G224/12*(1+HLOOKUP(O$628,$E$258:$N259,2,FALSE))</f>
        <v>0</v>
      </c>
      <c r="P798" s="262">
        <f>-$G224/12*(1+HLOOKUP(P$628,$E$258:$N259,2,FALSE))</f>
        <v>0</v>
      </c>
      <c r="Q798" s="262">
        <f>-$G224/12*(1+HLOOKUP(Q$628,$E$258:$N259,2,FALSE))</f>
        <v>0</v>
      </c>
      <c r="R798" s="262">
        <f>-$G224/12*(1+HLOOKUP(R$628,$E$258:$N259,2,FALSE))</f>
        <v>0</v>
      </c>
      <c r="S798" s="262">
        <f>-$G224/12*(1+HLOOKUP(S$628,$E$258:$N259,2,FALSE))</f>
        <v>0</v>
      </c>
      <c r="T798" s="262">
        <f>-$G224/12*(1+HLOOKUP(T$628,$E$258:$N259,2,FALSE))</f>
        <v>0</v>
      </c>
      <c r="U798" s="262">
        <f>-$G224/12*(1+HLOOKUP(U$628,$E$258:$N259,2,FALSE))</f>
        <v>0</v>
      </c>
      <c r="V798" s="262">
        <f>-$G224/12*(1+HLOOKUP(V$628,$E$258:$N259,2,FALSE))</f>
        <v>0</v>
      </c>
      <c r="W798" s="262">
        <f>-$G224/12*(1+HLOOKUP(W$628,$E$258:$N259,2,FALSE))</f>
        <v>0</v>
      </c>
      <c r="X798" s="262">
        <f>-$G224/12*(1+HLOOKUP(X$628,$E$258:$N259,2,FALSE))</f>
        <v>0</v>
      </c>
      <c r="Y798" s="262">
        <f>-$G224/12*(1+HLOOKUP(Y$628,$E$258:$N259,2,FALSE))</f>
        <v>0</v>
      </c>
      <c r="Z798" s="262">
        <f>-$G224/12*(1+HLOOKUP(Z$628,$E$258:$N259,2,FALSE))</f>
        <v>0</v>
      </c>
      <c r="AA798" s="262">
        <f>-$G224/12*(1+HLOOKUP(AA$628,$E$258:$N259,2,FALSE))</f>
        <v>0</v>
      </c>
      <c r="AB798" s="262">
        <f>-$G224/12*(1+HLOOKUP(AB$628,$E$258:$N259,2,FALSE))</f>
        <v>0</v>
      </c>
    </row>
    <row r="799" spans="3:29" outlineLevel="1">
      <c r="C799" s="234" t="str">
        <f t="shared" si="318"/>
        <v>MANAGEMENT FEE / LEASING</v>
      </c>
      <c r="D799" s="235"/>
      <c r="E799" s="261">
        <f>-$G225/12*(1+HLOOKUP(E$628,$E$258:$N260,2,FALSE))</f>
        <v>-965.58333333333337</v>
      </c>
      <c r="F799" s="262">
        <f>-$G225/12*(1+HLOOKUP(F$628,$E$258:$N260,2,FALSE))</f>
        <v>-965.58333333333337</v>
      </c>
      <c r="G799" s="262">
        <f>-$G225/12*(1+HLOOKUP(G$628,$E$258:$N260,2,FALSE))</f>
        <v>-965.58333333333337</v>
      </c>
      <c r="H799" s="262">
        <f>-$G225/12*(1+HLOOKUP(H$628,$E$258:$N260,2,FALSE))</f>
        <v>-965.58333333333337</v>
      </c>
      <c r="I799" s="262">
        <f>-$G225/12*(1+HLOOKUP(I$628,$E$258:$N260,2,FALSE))</f>
        <v>-965.58333333333337</v>
      </c>
      <c r="J799" s="262">
        <f>-$G225/12*(1+HLOOKUP(J$628,$E$258:$N260,2,FALSE))</f>
        <v>-965.58333333333337</v>
      </c>
      <c r="K799" s="262">
        <f>-$G225/12*(1+HLOOKUP(K$628,$E$258:$N260,2,FALSE))</f>
        <v>-965.58333333333337</v>
      </c>
      <c r="L799" s="262">
        <f>-$G225/12*(1+HLOOKUP(L$628,$E$258:$N260,2,FALSE))</f>
        <v>-965.58333333333337</v>
      </c>
      <c r="M799" s="262">
        <f>-$G225/12*(1+HLOOKUP(M$628,$E$258:$N260,2,FALSE))</f>
        <v>-965.58333333333337</v>
      </c>
      <c r="N799" s="262">
        <f>-$G225/12*(1+HLOOKUP(N$628,$E$258:$N260,2,FALSE))</f>
        <v>-965.58333333333337</v>
      </c>
      <c r="O799" s="262">
        <f>-$G225/12*(1+HLOOKUP(O$628,$E$258:$N260,2,FALSE))</f>
        <v>-965.58333333333337</v>
      </c>
      <c r="P799" s="262">
        <f>-$G225/12*(1+HLOOKUP(P$628,$E$258:$N260,2,FALSE))</f>
        <v>-965.58333333333337</v>
      </c>
      <c r="Q799" s="262">
        <f>-$G225/12*(1+HLOOKUP(Q$628,$E$258:$N260,2,FALSE))</f>
        <v>-975.23916666666673</v>
      </c>
      <c r="R799" s="262">
        <f>-$G225/12*(1+HLOOKUP(R$628,$E$258:$N260,2,FALSE))</f>
        <v>-975.23916666666673</v>
      </c>
      <c r="S799" s="262">
        <f>-$G225/12*(1+HLOOKUP(S$628,$E$258:$N260,2,FALSE))</f>
        <v>-975.23916666666673</v>
      </c>
      <c r="T799" s="262">
        <f>-$G225/12*(1+HLOOKUP(T$628,$E$258:$N260,2,FALSE))</f>
        <v>-975.23916666666673</v>
      </c>
      <c r="U799" s="262">
        <f>-$G225/12*(1+HLOOKUP(U$628,$E$258:$N260,2,FALSE))</f>
        <v>-975.23916666666673</v>
      </c>
      <c r="V799" s="262">
        <f>-$G225/12*(1+HLOOKUP(V$628,$E$258:$N260,2,FALSE))</f>
        <v>-975.23916666666673</v>
      </c>
      <c r="W799" s="262">
        <f>-$G225/12*(1+HLOOKUP(W$628,$E$258:$N260,2,FALSE))</f>
        <v>-975.23916666666673</v>
      </c>
      <c r="X799" s="262">
        <f>-$G225/12*(1+HLOOKUP(X$628,$E$258:$N260,2,FALSE))</f>
        <v>-975.23916666666673</v>
      </c>
      <c r="Y799" s="262">
        <f>-$G225/12*(1+HLOOKUP(Y$628,$E$258:$N260,2,FALSE))</f>
        <v>-975.23916666666673</v>
      </c>
      <c r="Z799" s="262">
        <f>-$G225/12*(1+HLOOKUP(Z$628,$E$258:$N260,2,FALSE))</f>
        <v>-975.23916666666673</v>
      </c>
      <c r="AA799" s="262">
        <f>-$G225/12*(1+HLOOKUP(AA$628,$E$258:$N260,2,FALSE))</f>
        <v>-975.23916666666673</v>
      </c>
      <c r="AB799" s="262">
        <f>-$G225/12*(1+HLOOKUP(AB$628,$E$258:$N260,2,FALSE))</f>
        <v>-975.23916666666673</v>
      </c>
    </row>
    <row r="800" spans="3:29" outlineLevel="1">
      <c r="C800" s="234" t="str">
        <f t="shared" si="318"/>
        <v>ADMIN. EXPENSES / FEES</v>
      </c>
      <c r="D800" s="235"/>
      <c r="E800" s="261">
        <f>-$G226/12*(1+HLOOKUP(E$628,$E$258:$N261,2,FALSE))</f>
        <v>-125</v>
      </c>
      <c r="F800" s="262">
        <f>-$G226/12*(1+HLOOKUP(F$628,$E$258:$N261,2,FALSE))</f>
        <v>-125</v>
      </c>
      <c r="G800" s="262">
        <f>-$G226/12*(1+HLOOKUP(G$628,$E$258:$N261,2,FALSE))</f>
        <v>-125</v>
      </c>
      <c r="H800" s="262">
        <f>-$G226/12*(1+HLOOKUP(H$628,$E$258:$N261,2,FALSE))</f>
        <v>-125</v>
      </c>
      <c r="I800" s="262">
        <f>-$G226/12*(1+HLOOKUP(I$628,$E$258:$N261,2,FALSE))</f>
        <v>-125</v>
      </c>
      <c r="J800" s="262">
        <f>-$G226/12*(1+HLOOKUP(J$628,$E$258:$N261,2,FALSE))</f>
        <v>-125</v>
      </c>
      <c r="K800" s="262">
        <f>-$G226/12*(1+HLOOKUP(K$628,$E$258:$N261,2,FALSE))</f>
        <v>-125</v>
      </c>
      <c r="L800" s="262">
        <f>-$G226/12*(1+HLOOKUP(L$628,$E$258:$N261,2,FALSE))</f>
        <v>-125</v>
      </c>
      <c r="M800" s="262">
        <f>-$G226/12*(1+HLOOKUP(M$628,$E$258:$N261,2,FALSE))</f>
        <v>-125</v>
      </c>
      <c r="N800" s="262">
        <f>-$G226/12*(1+HLOOKUP(N$628,$E$258:$N261,2,FALSE))</f>
        <v>-125</v>
      </c>
      <c r="O800" s="262">
        <f>-$G226/12*(1+HLOOKUP(O$628,$E$258:$N261,2,FALSE))</f>
        <v>-125</v>
      </c>
      <c r="P800" s="262">
        <f>-$G226/12*(1+HLOOKUP(P$628,$E$258:$N261,2,FALSE))</f>
        <v>-125</v>
      </c>
      <c r="Q800" s="262">
        <f>-$G226/12*(1+HLOOKUP(Q$628,$E$258:$N261,2,FALSE))</f>
        <v>-126.25</v>
      </c>
      <c r="R800" s="262">
        <f>-$G226/12*(1+HLOOKUP(R$628,$E$258:$N261,2,FALSE))</f>
        <v>-126.25</v>
      </c>
      <c r="S800" s="262">
        <f>-$G226/12*(1+HLOOKUP(S$628,$E$258:$N261,2,FALSE))</f>
        <v>-126.25</v>
      </c>
      <c r="T800" s="262">
        <f>-$G226/12*(1+HLOOKUP(T$628,$E$258:$N261,2,FALSE))</f>
        <v>-126.25</v>
      </c>
      <c r="U800" s="262">
        <f>-$G226/12*(1+HLOOKUP(U$628,$E$258:$N261,2,FALSE))</f>
        <v>-126.25</v>
      </c>
      <c r="V800" s="262">
        <f>-$G226/12*(1+HLOOKUP(V$628,$E$258:$N261,2,FALSE))</f>
        <v>-126.25</v>
      </c>
      <c r="W800" s="262">
        <f>-$G226/12*(1+HLOOKUP(W$628,$E$258:$N261,2,FALSE))</f>
        <v>-126.25</v>
      </c>
      <c r="X800" s="262">
        <f>-$G226/12*(1+HLOOKUP(X$628,$E$258:$N261,2,FALSE))</f>
        <v>-126.25</v>
      </c>
      <c r="Y800" s="262">
        <f>-$G226/12*(1+HLOOKUP(Y$628,$E$258:$N261,2,FALSE))</f>
        <v>-126.25</v>
      </c>
      <c r="Z800" s="262">
        <f>-$G226/12*(1+HLOOKUP(Z$628,$E$258:$N261,2,FALSE))</f>
        <v>-126.25</v>
      </c>
      <c r="AA800" s="262">
        <f>-$G226/12*(1+HLOOKUP(AA$628,$E$258:$N261,2,FALSE))</f>
        <v>-126.25</v>
      </c>
      <c r="AB800" s="262">
        <f>-$G226/12*(1+HLOOKUP(AB$628,$E$258:$N261,2,FALSE))</f>
        <v>-126.25</v>
      </c>
    </row>
    <row r="801" spans="3:29" outlineLevel="1">
      <c r="C801" s="234" t="str">
        <f t="shared" si="318"/>
        <v>UTILITIES EXPENSES</v>
      </c>
      <c r="D801" s="235"/>
      <c r="E801" s="261">
        <f>-$G227/12*(1+HLOOKUP(E$628,$E$258:$N262,2,FALSE))</f>
        <v>-750</v>
      </c>
      <c r="F801" s="262">
        <f>-$G227/12*(1+HLOOKUP(F$628,$E$258:$N262,2,FALSE))</f>
        <v>-750</v>
      </c>
      <c r="G801" s="262">
        <f>-$G227/12*(1+HLOOKUP(G$628,$E$258:$N262,2,FALSE))</f>
        <v>-750</v>
      </c>
      <c r="H801" s="262">
        <f>-$G227/12*(1+HLOOKUP(H$628,$E$258:$N262,2,FALSE))</f>
        <v>-750</v>
      </c>
      <c r="I801" s="262">
        <f>-$G227/12*(1+HLOOKUP(I$628,$E$258:$N262,2,FALSE))</f>
        <v>-750</v>
      </c>
      <c r="J801" s="262">
        <f>-$G227/12*(1+HLOOKUP(J$628,$E$258:$N262,2,FALSE))</f>
        <v>-750</v>
      </c>
      <c r="K801" s="262">
        <f>-$G227/12*(1+HLOOKUP(K$628,$E$258:$N262,2,FALSE))</f>
        <v>-750</v>
      </c>
      <c r="L801" s="262">
        <f>-$G227/12*(1+HLOOKUP(L$628,$E$258:$N262,2,FALSE))</f>
        <v>-750</v>
      </c>
      <c r="M801" s="262">
        <f>-$G227/12*(1+HLOOKUP(M$628,$E$258:$N262,2,FALSE))</f>
        <v>-750</v>
      </c>
      <c r="N801" s="262">
        <f>-$G227/12*(1+HLOOKUP(N$628,$E$258:$N262,2,FALSE))</f>
        <v>-750</v>
      </c>
      <c r="O801" s="262">
        <f>-$G227/12*(1+HLOOKUP(O$628,$E$258:$N262,2,FALSE))</f>
        <v>-750</v>
      </c>
      <c r="P801" s="262">
        <f>-$G227/12*(1+HLOOKUP(P$628,$E$258:$N262,2,FALSE))</f>
        <v>-750</v>
      </c>
      <c r="Q801" s="262">
        <f>-$G227/12*(1+HLOOKUP(Q$628,$E$258:$N262,2,FALSE))</f>
        <v>-757.5</v>
      </c>
      <c r="R801" s="262">
        <f>-$G227/12*(1+HLOOKUP(R$628,$E$258:$N262,2,FALSE))</f>
        <v>-757.5</v>
      </c>
      <c r="S801" s="262">
        <f>-$G227/12*(1+HLOOKUP(S$628,$E$258:$N262,2,FALSE))</f>
        <v>-757.5</v>
      </c>
      <c r="T801" s="262">
        <f>-$G227/12*(1+HLOOKUP(T$628,$E$258:$N262,2,FALSE))</f>
        <v>-757.5</v>
      </c>
      <c r="U801" s="262">
        <f>-$G227/12*(1+HLOOKUP(U$628,$E$258:$N262,2,FALSE))</f>
        <v>-757.5</v>
      </c>
      <c r="V801" s="262">
        <f>-$G227/12*(1+HLOOKUP(V$628,$E$258:$N262,2,FALSE))</f>
        <v>-757.5</v>
      </c>
      <c r="W801" s="262">
        <f>-$G227/12*(1+HLOOKUP(W$628,$E$258:$N262,2,FALSE))</f>
        <v>-757.5</v>
      </c>
      <c r="X801" s="262">
        <f>-$G227/12*(1+HLOOKUP(X$628,$E$258:$N262,2,FALSE))</f>
        <v>-757.5</v>
      </c>
      <c r="Y801" s="262">
        <f>-$G227/12*(1+HLOOKUP(Y$628,$E$258:$N262,2,FALSE))</f>
        <v>-757.5</v>
      </c>
      <c r="Z801" s="262">
        <f>-$G227/12*(1+HLOOKUP(Z$628,$E$258:$N262,2,FALSE))</f>
        <v>-757.5</v>
      </c>
      <c r="AA801" s="262">
        <f>-$G227/12*(1+HLOOKUP(AA$628,$E$258:$N262,2,FALSE))</f>
        <v>-757.5</v>
      </c>
      <c r="AB801" s="262">
        <f>-$G227/12*(1+HLOOKUP(AB$628,$E$258:$N262,2,FALSE))</f>
        <v>-757.5</v>
      </c>
    </row>
    <row r="802" spans="3:29" outlineLevel="1">
      <c r="C802" s="234" t="str">
        <f t="shared" si="318"/>
        <v>OPERATIONS AND MAINTENANCE</v>
      </c>
      <c r="D802" s="235"/>
      <c r="E802" s="261">
        <f>-$G228/12*(1+HLOOKUP(E$628,$E$258:$N263,2,FALSE))</f>
        <v>-1329.1666666666667</v>
      </c>
      <c r="F802" s="262">
        <f>-$G228/12*(1+HLOOKUP(F$628,$E$258:$N263,2,FALSE))</f>
        <v>-1329.1666666666667</v>
      </c>
      <c r="G802" s="262">
        <f>-$G228/12*(1+HLOOKUP(G$628,$E$258:$N263,2,FALSE))</f>
        <v>-1329.1666666666667</v>
      </c>
      <c r="H802" s="262">
        <f>-$G228/12*(1+HLOOKUP(H$628,$E$258:$N263,2,FALSE))</f>
        <v>-1329.1666666666667</v>
      </c>
      <c r="I802" s="262">
        <f>-$G228/12*(1+HLOOKUP(I$628,$E$258:$N263,2,FALSE))</f>
        <v>-1329.1666666666667</v>
      </c>
      <c r="J802" s="262">
        <f>-$G228/12*(1+HLOOKUP(J$628,$E$258:$N263,2,FALSE))</f>
        <v>-1329.1666666666667</v>
      </c>
      <c r="K802" s="262">
        <f>-$G228/12*(1+HLOOKUP(K$628,$E$258:$N263,2,FALSE))</f>
        <v>-1329.1666666666667</v>
      </c>
      <c r="L802" s="262">
        <f>-$G228/12*(1+HLOOKUP(L$628,$E$258:$N263,2,FALSE))</f>
        <v>-1329.1666666666667</v>
      </c>
      <c r="M802" s="262">
        <f>-$G228/12*(1+HLOOKUP(M$628,$E$258:$N263,2,FALSE))</f>
        <v>-1329.1666666666667</v>
      </c>
      <c r="N802" s="262">
        <f>-$G228/12*(1+HLOOKUP(N$628,$E$258:$N263,2,FALSE))</f>
        <v>-1329.1666666666667</v>
      </c>
      <c r="O802" s="262">
        <f>-$G228/12*(1+HLOOKUP(O$628,$E$258:$N263,2,FALSE))</f>
        <v>-1329.1666666666667</v>
      </c>
      <c r="P802" s="262">
        <f>-$G228/12*(1+HLOOKUP(P$628,$E$258:$N263,2,FALSE))</f>
        <v>-1329.1666666666667</v>
      </c>
      <c r="Q802" s="262">
        <f>-$G228/12*(1+HLOOKUP(Q$628,$E$258:$N263,2,FALSE))</f>
        <v>-1342.4583333333335</v>
      </c>
      <c r="R802" s="262">
        <f>-$G228/12*(1+HLOOKUP(R$628,$E$258:$N263,2,FALSE))</f>
        <v>-1342.4583333333335</v>
      </c>
      <c r="S802" s="262">
        <f>-$G228/12*(1+HLOOKUP(S$628,$E$258:$N263,2,FALSE))</f>
        <v>-1342.4583333333335</v>
      </c>
      <c r="T802" s="262">
        <f>-$G228/12*(1+HLOOKUP(T$628,$E$258:$N263,2,FALSE))</f>
        <v>-1342.4583333333335</v>
      </c>
      <c r="U802" s="262">
        <f>-$G228/12*(1+HLOOKUP(U$628,$E$258:$N263,2,FALSE))</f>
        <v>-1342.4583333333335</v>
      </c>
      <c r="V802" s="262">
        <f>-$G228/12*(1+HLOOKUP(V$628,$E$258:$N263,2,FALSE))</f>
        <v>-1342.4583333333335</v>
      </c>
      <c r="W802" s="262">
        <f>-$G228/12*(1+HLOOKUP(W$628,$E$258:$N263,2,FALSE))</f>
        <v>-1342.4583333333335</v>
      </c>
      <c r="X802" s="262">
        <f>-$G228/12*(1+HLOOKUP(X$628,$E$258:$N263,2,FALSE))</f>
        <v>-1342.4583333333335</v>
      </c>
      <c r="Y802" s="262">
        <f>-$G228/12*(1+HLOOKUP(Y$628,$E$258:$N263,2,FALSE))</f>
        <v>-1342.4583333333335</v>
      </c>
      <c r="Z802" s="262">
        <f>-$G228/12*(1+HLOOKUP(Z$628,$E$258:$N263,2,FALSE))</f>
        <v>-1342.4583333333335</v>
      </c>
      <c r="AA802" s="262">
        <f>-$G228/12*(1+HLOOKUP(AA$628,$E$258:$N263,2,FALSE))</f>
        <v>-1342.4583333333335</v>
      </c>
      <c r="AB802" s="262">
        <f>-$G228/12*(1+HLOOKUP(AB$628,$E$258:$N263,2,FALSE))</f>
        <v>-1342.4583333333335</v>
      </c>
    </row>
    <row r="803" spans="3:29" outlineLevel="1">
      <c r="C803" s="234" t="str">
        <f t="shared" si="318"/>
        <v>INSURANCE</v>
      </c>
      <c r="D803" s="235"/>
      <c r="E803" s="261">
        <f>-$G229/12*(1+HLOOKUP(E$628,$E$258:$N264,2,FALSE))</f>
        <v>-333.33333333333331</v>
      </c>
      <c r="F803" s="262">
        <f>-$G229/12*(1+HLOOKUP(F$628,$E$258:$N264,2,FALSE))</f>
        <v>-333.33333333333331</v>
      </c>
      <c r="G803" s="262">
        <f>-$G229/12*(1+HLOOKUP(G$628,$E$258:$N264,2,FALSE))</f>
        <v>-333.33333333333331</v>
      </c>
      <c r="H803" s="262">
        <f>-$G229/12*(1+HLOOKUP(H$628,$E$258:$N264,2,FALSE))</f>
        <v>-333.33333333333331</v>
      </c>
      <c r="I803" s="262">
        <f>-$G229/12*(1+HLOOKUP(I$628,$E$258:$N264,2,FALSE))</f>
        <v>-333.33333333333331</v>
      </c>
      <c r="J803" s="262">
        <f>-$G229/12*(1+HLOOKUP(J$628,$E$258:$N264,2,FALSE))</f>
        <v>-333.33333333333331</v>
      </c>
      <c r="K803" s="262">
        <f>-$G229/12*(1+HLOOKUP(K$628,$E$258:$N264,2,FALSE))</f>
        <v>-333.33333333333331</v>
      </c>
      <c r="L803" s="262">
        <f>-$G229/12*(1+HLOOKUP(L$628,$E$258:$N264,2,FALSE))</f>
        <v>-333.33333333333331</v>
      </c>
      <c r="M803" s="262">
        <f>-$G229/12*(1+HLOOKUP(M$628,$E$258:$N264,2,FALSE))</f>
        <v>-333.33333333333331</v>
      </c>
      <c r="N803" s="262">
        <f>-$G229/12*(1+HLOOKUP(N$628,$E$258:$N264,2,FALSE))</f>
        <v>-333.33333333333331</v>
      </c>
      <c r="O803" s="262">
        <f>-$G229/12*(1+HLOOKUP(O$628,$E$258:$N264,2,FALSE))</f>
        <v>-333.33333333333331</v>
      </c>
      <c r="P803" s="262">
        <f>-$G229/12*(1+HLOOKUP(P$628,$E$258:$N264,2,FALSE))</f>
        <v>-333.33333333333331</v>
      </c>
      <c r="Q803" s="262">
        <f>-$G229/12*(1+HLOOKUP(Q$628,$E$258:$N264,2,FALSE))</f>
        <v>-336.66666666666663</v>
      </c>
      <c r="R803" s="262">
        <f>-$G229/12*(1+HLOOKUP(R$628,$E$258:$N264,2,FALSE))</f>
        <v>-336.66666666666663</v>
      </c>
      <c r="S803" s="262">
        <f>-$G229/12*(1+HLOOKUP(S$628,$E$258:$N264,2,FALSE))</f>
        <v>-336.66666666666663</v>
      </c>
      <c r="T803" s="262">
        <f>-$G229/12*(1+HLOOKUP(T$628,$E$258:$N264,2,FALSE))</f>
        <v>-336.66666666666663</v>
      </c>
      <c r="U803" s="262">
        <f>-$G229/12*(1+HLOOKUP(U$628,$E$258:$N264,2,FALSE))</f>
        <v>-336.66666666666663</v>
      </c>
      <c r="V803" s="262">
        <f>-$G229/12*(1+HLOOKUP(V$628,$E$258:$N264,2,FALSE))</f>
        <v>-336.66666666666663</v>
      </c>
      <c r="W803" s="262">
        <f>-$G229/12*(1+HLOOKUP(W$628,$E$258:$N264,2,FALSE))</f>
        <v>-336.66666666666663</v>
      </c>
      <c r="X803" s="262">
        <f>-$G229/12*(1+HLOOKUP(X$628,$E$258:$N264,2,FALSE))</f>
        <v>-336.66666666666663</v>
      </c>
      <c r="Y803" s="262">
        <f>-$G229/12*(1+HLOOKUP(Y$628,$E$258:$N264,2,FALSE))</f>
        <v>-336.66666666666663</v>
      </c>
      <c r="Z803" s="262">
        <f>-$G229/12*(1+HLOOKUP(Z$628,$E$258:$N264,2,FALSE))</f>
        <v>-336.66666666666663</v>
      </c>
      <c r="AA803" s="262">
        <f>-$G229/12*(1+HLOOKUP(AA$628,$E$258:$N264,2,FALSE))</f>
        <v>-336.66666666666663</v>
      </c>
      <c r="AB803" s="262">
        <f>-$G229/12*(1+HLOOKUP(AB$628,$E$258:$N264,2,FALSE))</f>
        <v>-336.66666666666663</v>
      </c>
    </row>
    <row r="804" spans="3:29" outlineLevel="1">
      <c r="C804" s="234" t="str">
        <f t="shared" si="318"/>
        <v>PROPERTY TAX</v>
      </c>
      <c r="D804" s="235"/>
      <c r="E804" s="261">
        <f>-$G230/12*(1+HLOOKUP(E$628,$E$258:$N265,2,FALSE))</f>
        <v>-3750</v>
      </c>
      <c r="F804" s="262">
        <f>-$G230/12*(1+HLOOKUP(F$628,$E$258:$N265,2,FALSE))</f>
        <v>-3750</v>
      </c>
      <c r="G804" s="262">
        <f>-$G230/12*(1+HLOOKUP(G$628,$E$258:$N265,2,FALSE))</f>
        <v>-3750</v>
      </c>
      <c r="H804" s="262">
        <f>-$G230/12*(1+HLOOKUP(H$628,$E$258:$N265,2,FALSE))</f>
        <v>-3750</v>
      </c>
      <c r="I804" s="262">
        <f>-$G230/12*(1+HLOOKUP(I$628,$E$258:$N265,2,FALSE))</f>
        <v>-3750</v>
      </c>
      <c r="J804" s="262">
        <f>-$G230/12*(1+HLOOKUP(J$628,$E$258:$N265,2,FALSE))</f>
        <v>-3750</v>
      </c>
      <c r="K804" s="262">
        <f>-$G230/12*(1+HLOOKUP(K$628,$E$258:$N265,2,FALSE))</f>
        <v>-3750</v>
      </c>
      <c r="L804" s="262">
        <f>-$G230/12*(1+HLOOKUP(L$628,$E$258:$N265,2,FALSE))</f>
        <v>-3750</v>
      </c>
      <c r="M804" s="262">
        <f>-$G230/12*(1+HLOOKUP(M$628,$E$258:$N265,2,FALSE))</f>
        <v>-3750</v>
      </c>
      <c r="N804" s="262">
        <f>-$G230/12*(1+HLOOKUP(N$628,$E$258:$N265,2,FALSE))</f>
        <v>-3750</v>
      </c>
      <c r="O804" s="262">
        <f>-$G230/12*(1+HLOOKUP(O$628,$E$258:$N265,2,FALSE))</f>
        <v>-3750</v>
      </c>
      <c r="P804" s="262">
        <f>-$G230/12*(1+HLOOKUP(P$628,$E$258:$N265,2,FALSE))</f>
        <v>-3750</v>
      </c>
      <c r="Q804" s="262">
        <f>-$G230/12*(1+HLOOKUP(Q$628,$E$258:$N265,2,FALSE))</f>
        <v>-3787.5</v>
      </c>
      <c r="R804" s="262">
        <f>-$G230/12*(1+HLOOKUP(R$628,$E$258:$N265,2,FALSE))</f>
        <v>-3787.5</v>
      </c>
      <c r="S804" s="262">
        <f>-$G230/12*(1+HLOOKUP(S$628,$E$258:$N265,2,FALSE))</f>
        <v>-3787.5</v>
      </c>
      <c r="T804" s="262">
        <f>-$G230/12*(1+HLOOKUP(T$628,$E$258:$N265,2,FALSE))</f>
        <v>-3787.5</v>
      </c>
      <c r="U804" s="262">
        <f>-$G230/12*(1+HLOOKUP(U$628,$E$258:$N265,2,FALSE))</f>
        <v>-3787.5</v>
      </c>
      <c r="V804" s="262">
        <f>-$G230/12*(1+HLOOKUP(V$628,$E$258:$N265,2,FALSE))</f>
        <v>-3787.5</v>
      </c>
      <c r="W804" s="262">
        <f>-$G230/12*(1+HLOOKUP(W$628,$E$258:$N265,2,FALSE))</f>
        <v>-3787.5</v>
      </c>
      <c r="X804" s="262">
        <f>-$G230/12*(1+HLOOKUP(X$628,$E$258:$N265,2,FALSE))</f>
        <v>-3787.5</v>
      </c>
      <c r="Y804" s="262">
        <f>-$G230/12*(1+HLOOKUP(Y$628,$E$258:$N265,2,FALSE))</f>
        <v>-3787.5</v>
      </c>
      <c r="Z804" s="262">
        <f>-$G230/12*(1+HLOOKUP(Z$628,$E$258:$N265,2,FALSE))</f>
        <v>-3787.5</v>
      </c>
      <c r="AA804" s="262">
        <f>-$G230/12*(1+HLOOKUP(AA$628,$E$258:$N265,2,FALSE))</f>
        <v>-3787.5</v>
      </c>
      <c r="AB804" s="262">
        <f>-$G230/12*(1+HLOOKUP(AB$628,$E$258:$N265,2,FALSE))</f>
        <v>-3787.5</v>
      </c>
    </row>
    <row r="805" spans="3:29" outlineLevel="1">
      <c r="C805" s="1073">
        <f t="shared" si="318"/>
        <v>0</v>
      </c>
      <c r="D805" s="235"/>
      <c r="E805" s="261">
        <f>IF($N$339="Turn",-F535*$O$231,0)</f>
        <v>0</v>
      </c>
      <c r="F805" s="262">
        <f t="shared" ref="F805:AB805" si="319">IF($N$339="Turn",-G535*$O$231,0)</f>
        <v>0</v>
      </c>
      <c r="G805" s="262">
        <f t="shared" si="319"/>
        <v>0</v>
      </c>
      <c r="H805" s="262">
        <f t="shared" si="319"/>
        <v>0</v>
      </c>
      <c r="I805" s="262">
        <f t="shared" si="319"/>
        <v>0</v>
      </c>
      <c r="J805" s="262">
        <f t="shared" si="319"/>
        <v>0</v>
      </c>
      <c r="K805" s="262">
        <f t="shared" si="319"/>
        <v>0</v>
      </c>
      <c r="L805" s="262">
        <f t="shared" si="319"/>
        <v>0</v>
      </c>
      <c r="M805" s="262">
        <f t="shared" si="319"/>
        <v>0</v>
      </c>
      <c r="N805" s="262">
        <f t="shared" si="319"/>
        <v>0</v>
      </c>
      <c r="O805" s="262">
        <f t="shared" si="319"/>
        <v>0</v>
      </c>
      <c r="P805" s="262">
        <f t="shared" si="319"/>
        <v>0</v>
      </c>
      <c r="Q805" s="262">
        <f t="shared" si="319"/>
        <v>0</v>
      </c>
      <c r="R805" s="262">
        <f t="shared" si="319"/>
        <v>0</v>
      </c>
      <c r="S805" s="262">
        <f t="shared" si="319"/>
        <v>0</v>
      </c>
      <c r="T805" s="262">
        <f t="shared" si="319"/>
        <v>0</v>
      </c>
      <c r="U805" s="262">
        <f t="shared" si="319"/>
        <v>0</v>
      </c>
      <c r="V805" s="262">
        <f t="shared" si="319"/>
        <v>0</v>
      </c>
      <c r="W805" s="262">
        <f t="shared" si="319"/>
        <v>0</v>
      </c>
      <c r="X805" s="262">
        <f t="shared" si="319"/>
        <v>0</v>
      </c>
      <c r="Y805" s="262">
        <f t="shared" si="319"/>
        <v>0</v>
      </c>
      <c r="Z805" s="262">
        <f t="shared" si="319"/>
        <v>0</v>
      </c>
      <c r="AA805" s="262">
        <f t="shared" si="319"/>
        <v>0</v>
      </c>
      <c r="AB805" s="262">
        <f t="shared" si="319"/>
        <v>0</v>
      </c>
    </row>
    <row r="806" spans="3:29" outlineLevel="1">
      <c r="D806" s="217"/>
      <c r="E806" s="20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3:29" outlineLevel="1">
      <c r="C807" s="222" t="s">
        <v>17</v>
      </c>
      <c r="D807" s="260">
        <f>SUM(D798:D805)</f>
        <v>0</v>
      </c>
      <c r="E807" s="261">
        <f t="shared" ref="E807:N807" si="320">SUM(E798:E806)</f>
        <v>-7253.0833333333339</v>
      </c>
      <c r="F807" s="262">
        <f t="shared" si="320"/>
        <v>-7253.0833333333339</v>
      </c>
      <c r="G807" s="262">
        <f t="shared" si="320"/>
        <v>-7253.0833333333339</v>
      </c>
      <c r="H807" s="262">
        <f t="shared" si="320"/>
        <v>-7253.0833333333339</v>
      </c>
      <c r="I807" s="262">
        <f t="shared" si="320"/>
        <v>-7253.0833333333339</v>
      </c>
      <c r="J807" s="262">
        <f t="shared" si="320"/>
        <v>-7253.0833333333339</v>
      </c>
      <c r="K807" s="262">
        <f t="shared" si="320"/>
        <v>-7253.0833333333339</v>
      </c>
      <c r="L807" s="262">
        <f t="shared" si="320"/>
        <v>-7253.0833333333339</v>
      </c>
      <c r="M807" s="262">
        <f t="shared" si="320"/>
        <v>-7253.0833333333339</v>
      </c>
      <c r="N807" s="262">
        <f t="shared" si="320"/>
        <v>-7253.0833333333339</v>
      </c>
      <c r="O807" s="262">
        <f>SUM(O798:O806)</f>
        <v>-7253.0833333333339</v>
      </c>
      <c r="P807" s="262">
        <f>SUM(P798:P806)</f>
        <v>-7253.0833333333339</v>
      </c>
      <c r="Q807" s="262">
        <f t="shared" ref="Q807:AB807" si="321">SUM(Q798:Q806)</f>
        <v>-7325.6141666666663</v>
      </c>
      <c r="R807" s="262">
        <f t="shared" si="321"/>
        <v>-7325.6141666666663</v>
      </c>
      <c r="S807" s="262">
        <f t="shared" si="321"/>
        <v>-7325.6141666666663</v>
      </c>
      <c r="T807" s="262">
        <f t="shared" si="321"/>
        <v>-7325.6141666666663</v>
      </c>
      <c r="U807" s="262">
        <f t="shared" si="321"/>
        <v>-7325.6141666666663</v>
      </c>
      <c r="V807" s="262">
        <f t="shared" si="321"/>
        <v>-7325.6141666666663</v>
      </c>
      <c r="W807" s="262">
        <f t="shared" si="321"/>
        <v>-7325.6141666666663</v>
      </c>
      <c r="X807" s="262">
        <f t="shared" si="321"/>
        <v>-7325.6141666666663</v>
      </c>
      <c r="Y807" s="262">
        <f t="shared" si="321"/>
        <v>-7325.6141666666663</v>
      </c>
      <c r="Z807" s="262">
        <f t="shared" si="321"/>
        <v>-7325.6141666666663</v>
      </c>
      <c r="AA807" s="262">
        <f t="shared" si="321"/>
        <v>-7325.6141666666663</v>
      </c>
      <c r="AB807" s="262">
        <f t="shared" si="321"/>
        <v>-7325.6141666666663</v>
      </c>
      <c r="AC807" s="262"/>
    </row>
    <row r="808" spans="3:29" ht="8.25" customHeight="1" outlineLevel="1">
      <c r="C808" s="225"/>
      <c r="D808" s="230"/>
      <c r="E808" s="213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</row>
    <row r="809" spans="3:29" ht="15" outlineLevel="1" thickBot="1">
      <c r="D809" s="236"/>
      <c r="E809" s="237"/>
      <c r="F809" s="238"/>
      <c r="G809" s="238"/>
      <c r="H809" s="238"/>
      <c r="I809" s="238"/>
      <c r="J809" s="233"/>
      <c r="K809" s="233"/>
      <c r="L809" s="238"/>
      <c r="M809" s="233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</row>
    <row r="810" spans="3:29" ht="16.2" outlineLevel="1" thickTop="1">
      <c r="C810" s="224" t="s">
        <v>33</v>
      </c>
      <c r="D810" s="260">
        <f t="shared" ref="D810" si="322">D795-D807</f>
        <v>38064</v>
      </c>
      <c r="E810" s="261">
        <f ca="1">E795+E807</f>
        <v>28298.916666666664</v>
      </c>
      <c r="F810" s="262">
        <f t="shared" ref="F810:AB810" ca="1" si="323">F795+F807</f>
        <v>23450.916666666664</v>
      </c>
      <c r="G810" s="262">
        <f t="shared" ca="1" si="323"/>
        <v>18602.916666666664</v>
      </c>
      <c r="H810" s="262">
        <f t="shared" ca="1" si="323"/>
        <v>13754.916666666666</v>
      </c>
      <c r="I810" s="262">
        <f t="shared" ca="1" si="323"/>
        <v>8906.9166666666661</v>
      </c>
      <c r="J810" s="262">
        <f t="shared" ca="1" si="323"/>
        <v>4058.9166666666661</v>
      </c>
      <c r="K810" s="262">
        <f t="shared" ca="1" si="323"/>
        <v>-789.08333333333394</v>
      </c>
      <c r="L810" s="262">
        <f t="shared" ca="1" si="323"/>
        <v>-5637.0833333333339</v>
      </c>
      <c r="M810" s="262">
        <f t="shared" ca="1" si="323"/>
        <v>-7253.0833333333339</v>
      </c>
      <c r="N810" s="262">
        <f t="shared" ca="1" si="323"/>
        <v>-7253.0833333333339</v>
      </c>
      <c r="O810" s="262">
        <f t="shared" ca="1" si="323"/>
        <v>-7253.0833333333339</v>
      </c>
      <c r="P810" s="262">
        <f t="shared" ca="1" si="323"/>
        <v>62426.916666666664</v>
      </c>
      <c r="Q810" s="262">
        <f t="shared" ca="1" si="323"/>
        <v>58220.385833333334</v>
      </c>
      <c r="R810" s="262">
        <f t="shared" ca="1" si="323"/>
        <v>58220.385833333334</v>
      </c>
      <c r="S810" s="262">
        <f t="shared" ca="1" si="323"/>
        <v>58220.385833333334</v>
      </c>
      <c r="T810" s="262">
        <f t="shared" ca="1" si="323"/>
        <v>58220.385833333334</v>
      </c>
      <c r="U810" s="262">
        <f t="shared" ca="1" si="323"/>
        <v>58220.385833333334</v>
      </c>
      <c r="V810" s="262">
        <f t="shared" ca="1" si="323"/>
        <v>58220.385833333334</v>
      </c>
      <c r="W810" s="262">
        <f t="shared" ca="1" si="323"/>
        <v>58220.385833333334</v>
      </c>
      <c r="X810" s="262">
        <f t="shared" ca="1" si="323"/>
        <v>58220.385833333334</v>
      </c>
      <c r="Y810" s="262">
        <f t="shared" ca="1" si="323"/>
        <v>58220.385833333334</v>
      </c>
      <c r="Z810" s="262">
        <f t="shared" ca="1" si="323"/>
        <v>58220.385833333334</v>
      </c>
      <c r="AA810" s="262">
        <f t="shared" ca="1" si="323"/>
        <v>58220.385833333334</v>
      </c>
      <c r="AB810" s="262">
        <f t="shared" ca="1" si="323"/>
        <v>58220.385833333334</v>
      </c>
    </row>
    <row r="811" spans="3:29" ht="15.6" outlineLevel="1">
      <c r="C811" s="973" t="s">
        <v>926</v>
      </c>
      <c r="D811" s="260"/>
      <c r="E811" s="261">
        <f>SUM(E812:E813)</f>
        <v>-105000</v>
      </c>
      <c r="F811" s="262">
        <f t="shared" ref="F811:AB811" si="324">SUM(F812:F813)</f>
        <v>-105000</v>
      </c>
      <c r="G811" s="262">
        <f t="shared" si="324"/>
        <v>-105000</v>
      </c>
      <c r="H811" s="262">
        <f t="shared" si="324"/>
        <v>-105000</v>
      </c>
      <c r="I811" s="262">
        <f t="shared" si="324"/>
        <v>-105000</v>
      </c>
      <c r="J811" s="262">
        <f t="shared" si="324"/>
        <v>-105000</v>
      </c>
      <c r="K811" s="262">
        <f t="shared" si="324"/>
        <v>-105000</v>
      </c>
      <c r="L811" s="262">
        <f t="shared" si="324"/>
        <v>-105000</v>
      </c>
      <c r="M811" s="262">
        <f t="shared" si="324"/>
        <v>-35000</v>
      </c>
      <c r="N811" s="262">
        <f t="shared" si="324"/>
        <v>0</v>
      </c>
      <c r="O811" s="262">
        <f t="shared" si="324"/>
        <v>0</v>
      </c>
      <c r="P811" s="262">
        <f t="shared" si="324"/>
        <v>0</v>
      </c>
      <c r="Q811" s="262">
        <f t="shared" si="324"/>
        <v>0</v>
      </c>
      <c r="R811" s="262">
        <f t="shared" si="324"/>
        <v>0</v>
      </c>
      <c r="S811" s="262">
        <f t="shared" si="324"/>
        <v>0</v>
      </c>
      <c r="T811" s="262">
        <f t="shared" si="324"/>
        <v>0</v>
      </c>
      <c r="U811" s="262">
        <f t="shared" si="324"/>
        <v>0</v>
      </c>
      <c r="V811" s="262">
        <f t="shared" si="324"/>
        <v>0</v>
      </c>
      <c r="W811" s="262">
        <f t="shared" si="324"/>
        <v>0</v>
      </c>
      <c r="X811" s="262">
        <f t="shared" si="324"/>
        <v>0</v>
      </c>
      <c r="Y811" s="262">
        <f t="shared" si="324"/>
        <v>0</v>
      </c>
      <c r="Z811" s="262">
        <f t="shared" si="324"/>
        <v>0</v>
      </c>
      <c r="AA811" s="262">
        <f t="shared" si="324"/>
        <v>0</v>
      </c>
      <c r="AB811" s="262">
        <f t="shared" si="324"/>
        <v>0</v>
      </c>
    </row>
    <row r="812" spans="3:29" ht="15.6" outlineLevel="1">
      <c r="C812" s="974" t="s">
        <v>924</v>
      </c>
      <c r="D812" s="260"/>
      <c r="E812" s="261">
        <f>-SUM(E470:E499)*$H$52</f>
        <v>-52500</v>
      </c>
      <c r="F812" s="262">
        <f t="shared" ref="F812:AB812" si="325">-SUM(F470:F499)*$H$52</f>
        <v>-52500</v>
      </c>
      <c r="G812" s="262">
        <f t="shared" si="325"/>
        <v>-52500</v>
      </c>
      <c r="H812" s="262">
        <f t="shared" si="325"/>
        <v>-52500</v>
      </c>
      <c r="I812" s="262">
        <f t="shared" si="325"/>
        <v>-52500</v>
      </c>
      <c r="J812" s="262">
        <f t="shared" si="325"/>
        <v>-52500</v>
      </c>
      <c r="K812" s="262">
        <f t="shared" si="325"/>
        <v>-52500</v>
      </c>
      <c r="L812" s="262">
        <f t="shared" si="325"/>
        <v>-52500</v>
      </c>
      <c r="M812" s="262">
        <f t="shared" si="325"/>
        <v>-17500</v>
      </c>
      <c r="N812" s="262">
        <f t="shared" si="325"/>
        <v>0</v>
      </c>
      <c r="O812" s="262">
        <f t="shared" si="325"/>
        <v>0</v>
      </c>
      <c r="P812" s="262">
        <f t="shared" si="325"/>
        <v>0</v>
      </c>
      <c r="Q812" s="262">
        <f t="shared" si="325"/>
        <v>0</v>
      </c>
      <c r="R812" s="262">
        <f t="shared" si="325"/>
        <v>0</v>
      </c>
      <c r="S812" s="262">
        <f t="shared" si="325"/>
        <v>0</v>
      </c>
      <c r="T812" s="262">
        <f t="shared" si="325"/>
        <v>0</v>
      </c>
      <c r="U812" s="262">
        <f t="shared" si="325"/>
        <v>0</v>
      </c>
      <c r="V812" s="262">
        <f t="shared" si="325"/>
        <v>0</v>
      </c>
      <c r="W812" s="262">
        <f t="shared" si="325"/>
        <v>0</v>
      </c>
      <c r="X812" s="262">
        <f t="shared" si="325"/>
        <v>0</v>
      </c>
      <c r="Y812" s="262">
        <f t="shared" si="325"/>
        <v>0</v>
      </c>
      <c r="Z812" s="262">
        <f t="shared" si="325"/>
        <v>0</v>
      </c>
      <c r="AA812" s="262">
        <f t="shared" si="325"/>
        <v>0</v>
      </c>
      <c r="AB812" s="262">
        <f t="shared" si="325"/>
        <v>0</v>
      </c>
    </row>
    <row r="813" spans="3:29" ht="15.6" outlineLevel="1">
      <c r="C813" s="974" t="s">
        <v>927</v>
      </c>
      <c r="D813" s="260"/>
      <c r="E813" s="261">
        <f t="array" ref="E813">-SUM(D563:D592-E563:E592)*$I$52</f>
        <v>-52500</v>
      </c>
      <c r="F813" s="262">
        <f t="array" ref="F813">-SUM(E563:E592-F563:F592)*$I$52</f>
        <v>-52500</v>
      </c>
      <c r="G813" s="262">
        <f t="array" ref="G813">-SUM(F563:F592-G563:G592)*$I$52</f>
        <v>-52500</v>
      </c>
      <c r="H813" s="262">
        <f t="array" ref="H813">-SUM(G563:G592-H563:H592)*$I$52</f>
        <v>-52500</v>
      </c>
      <c r="I813" s="262">
        <f t="array" ref="I813">-SUM(H563:H592-I563:I592)*$I$52</f>
        <v>-52500</v>
      </c>
      <c r="J813" s="262">
        <f t="array" ref="J813">-SUM(I563:I592-J563:J592)*$I$52</f>
        <v>-52500</v>
      </c>
      <c r="K813" s="262">
        <f t="array" ref="K813">-SUM(J563:J592-K563:K592)*$I$52</f>
        <v>-52500</v>
      </c>
      <c r="L813" s="262">
        <f t="array" ref="L813">-SUM(K563:K592-L563:L592)*$I$52</f>
        <v>-52500</v>
      </c>
      <c r="M813" s="262">
        <f t="array" ref="M813">-SUM(L563:L592-M563:M592)*$I$52</f>
        <v>-17500</v>
      </c>
      <c r="N813" s="262">
        <f t="array" ref="N813">-SUM(M563:M592-N563:N592)*$I$52</f>
        <v>0</v>
      </c>
      <c r="O813" s="262">
        <f t="array" ref="O813">-SUM(N563:N592-O563:O592)*$I$52</f>
        <v>0</v>
      </c>
      <c r="P813" s="262">
        <f t="array" ref="P813">-SUM(O563:O592-P563:P592)*$I$52</f>
        <v>0</v>
      </c>
      <c r="Q813" s="262">
        <f t="array" ref="Q813">-SUM(P563:P592-Q563:Q592)*$I$52</f>
        <v>0</v>
      </c>
      <c r="R813" s="262">
        <f t="array" ref="R813">-SUM(Q563:Q592-R563:R592)*$I$52</f>
        <v>0</v>
      </c>
      <c r="S813" s="262">
        <f t="array" ref="S813">-SUM(R563:R592-S563:S592)*$I$52</f>
        <v>0</v>
      </c>
      <c r="T813" s="262">
        <f t="array" ref="T813">-SUM(S563:S592-T563:T592)*$I$52</f>
        <v>0</v>
      </c>
      <c r="U813" s="262">
        <f t="array" ref="U813">-SUM(T563:T592-U563:U592)*$I$52</f>
        <v>0</v>
      </c>
      <c r="V813" s="262">
        <f t="array" ref="V813">-SUM(U563:U592-V563:V592)*$I$52</f>
        <v>0</v>
      </c>
      <c r="W813" s="262">
        <f t="array" ref="W813">-SUM(V563:V592-W563:W592)*$I$52</f>
        <v>0</v>
      </c>
      <c r="X813" s="262">
        <f t="array" ref="X813">-SUM(W563:W592-X563:X592)*$I$52</f>
        <v>0</v>
      </c>
      <c r="Y813" s="262">
        <f t="array" ref="Y813">-SUM(X563:X592-Y563:Y592)*$I$52</f>
        <v>0</v>
      </c>
      <c r="Z813" s="262">
        <f t="array" ref="Z813">-SUM(Y563:Y592-Z563:Z592)*$I$52</f>
        <v>0</v>
      </c>
      <c r="AA813" s="262">
        <f t="array" ref="AA813">-SUM(Z563:Z592-AA563:AA592)*$I$52</f>
        <v>0</v>
      </c>
      <c r="AB813" s="262">
        <f t="array" ref="AB813">-SUM(AA563:AA592-AB563:AB592)*$I$52</f>
        <v>0</v>
      </c>
    </row>
    <row r="814" spans="3:29" ht="15.6" outlineLevel="1">
      <c r="C814" s="974"/>
      <c r="D814" s="260"/>
      <c r="E814" s="261">
        <f>IF($N$339="Rehab",IF(AND(E$629&gt;=MIN($K$344:$K$373),E$629&lt;MIN($O$344:$O$373)),-$F$74/(MIN($O$344:$O$373)-MIN($K$344:$K$373)),0),0)</f>
        <v>0</v>
      </c>
      <c r="F814" s="262">
        <f t="shared" ref="F814:AB814" si="326">IF($N$339="Rehab",IF(AND(F$629&gt;=MIN($K$344:$K$373),F$629&lt;MIN($O$344:$O$373)),-$F$74/(MIN($O$344:$O$373)-MIN($K$344:$K$373)),0),0)</f>
        <v>0</v>
      </c>
      <c r="G814" s="262">
        <f t="shared" si="326"/>
        <v>0</v>
      </c>
      <c r="H814" s="262">
        <f t="shared" si="326"/>
        <v>0</v>
      </c>
      <c r="I814" s="262">
        <f t="shared" si="326"/>
        <v>0</v>
      </c>
      <c r="J814" s="262">
        <f t="shared" si="326"/>
        <v>0</v>
      </c>
      <c r="K814" s="262">
        <f t="shared" si="326"/>
        <v>0</v>
      </c>
      <c r="L814" s="262">
        <f t="shared" si="326"/>
        <v>0</v>
      </c>
      <c r="M814" s="262">
        <f t="shared" si="326"/>
        <v>0</v>
      </c>
      <c r="N814" s="262">
        <f t="shared" si="326"/>
        <v>0</v>
      </c>
      <c r="O814" s="262">
        <f t="shared" si="326"/>
        <v>0</v>
      </c>
      <c r="P814" s="262">
        <f t="shared" si="326"/>
        <v>0</v>
      </c>
      <c r="Q814" s="262">
        <f t="shared" si="326"/>
        <v>0</v>
      </c>
      <c r="R814" s="262">
        <f t="shared" si="326"/>
        <v>0</v>
      </c>
      <c r="S814" s="262">
        <f t="shared" si="326"/>
        <v>0</v>
      </c>
      <c r="T814" s="262">
        <f t="shared" si="326"/>
        <v>0</v>
      </c>
      <c r="U814" s="262">
        <f t="shared" si="326"/>
        <v>0</v>
      </c>
      <c r="V814" s="262">
        <f t="shared" si="326"/>
        <v>0</v>
      </c>
      <c r="W814" s="262">
        <f t="shared" si="326"/>
        <v>0</v>
      </c>
      <c r="X814" s="262">
        <f t="shared" si="326"/>
        <v>0</v>
      </c>
      <c r="Y814" s="262">
        <f t="shared" si="326"/>
        <v>0</v>
      </c>
      <c r="Z814" s="262">
        <f t="shared" si="326"/>
        <v>0</v>
      </c>
      <c r="AA814" s="262">
        <f t="shared" si="326"/>
        <v>0</v>
      </c>
      <c r="AB814" s="262">
        <f t="shared" si="326"/>
        <v>0</v>
      </c>
    </row>
    <row r="815" spans="3:29" outlineLevel="1">
      <c r="C815" s="225" t="s">
        <v>301</v>
      </c>
      <c r="D815" s="223"/>
      <c r="E815" s="261">
        <f>$E$913/12</f>
        <v>0</v>
      </c>
      <c r="F815" s="262">
        <f t="shared" ref="F815:P815" si="327">$E$913/12</f>
        <v>0</v>
      </c>
      <c r="G815" s="262">
        <f t="shared" si="327"/>
        <v>0</v>
      </c>
      <c r="H815" s="262">
        <f t="shared" si="327"/>
        <v>0</v>
      </c>
      <c r="I815" s="262">
        <f t="shared" si="327"/>
        <v>0</v>
      </c>
      <c r="J815" s="262">
        <f t="shared" si="327"/>
        <v>0</v>
      </c>
      <c r="K815" s="262">
        <f t="shared" si="327"/>
        <v>0</v>
      </c>
      <c r="L815" s="262">
        <f t="shared" si="327"/>
        <v>0</v>
      </c>
      <c r="M815" s="262">
        <f t="shared" si="327"/>
        <v>0</v>
      </c>
      <c r="N815" s="262">
        <f t="shared" si="327"/>
        <v>0</v>
      </c>
      <c r="O815" s="262">
        <f t="shared" si="327"/>
        <v>0</v>
      </c>
      <c r="P815" s="262">
        <f t="shared" si="327"/>
        <v>0</v>
      </c>
      <c r="Q815" s="262">
        <f>$F$913/12</f>
        <v>0</v>
      </c>
      <c r="R815" s="262">
        <f t="shared" ref="R815:AB815" si="328">$F$913/12</f>
        <v>0</v>
      </c>
      <c r="S815" s="262">
        <f t="shared" si="328"/>
        <v>0</v>
      </c>
      <c r="T815" s="262">
        <f t="shared" si="328"/>
        <v>0</v>
      </c>
      <c r="U815" s="262">
        <f t="shared" si="328"/>
        <v>0</v>
      </c>
      <c r="V815" s="262">
        <f t="shared" si="328"/>
        <v>0</v>
      </c>
      <c r="W815" s="262">
        <f t="shared" si="328"/>
        <v>0</v>
      </c>
      <c r="X815" s="262">
        <f t="shared" si="328"/>
        <v>0</v>
      </c>
      <c r="Y815" s="262">
        <f t="shared" si="328"/>
        <v>0</v>
      </c>
      <c r="Z815" s="262">
        <f t="shared" si="328"/>
        <v>0</v>
      </c>
      <c r="AA815" s="262">
        <f t="shared" si="328"/>
        <v>0</v>
      </c>
      <c r="AB815" s="262">
        <f t="shared" si="328"/>
        <v>0</v>
      </c>
    </row>
    <row r="816" spans="3:29" outlineLevel="1">
      <c r="C816" s="21" t="s">
        <v>309</v>
      </c>
      <c r="E816" s="346">
        <f ca="1">E810+E811+E814+E815</f>
        <v>-76701.083333333343</v>
      </c>
      <c r="F816" s="346">
        <f t="shared" ref="F816:AB816" ca="1" si="329">F810+F811+F814+F815</f>
        <v>-81549.083333333343</v>
      </c>
      <c r="G816" s="346">
        <f t="shared" ca="1" si="329"/>
        <v>-86397.083333333343</v>
      </c>
      <c r="H816" s="346">
        <f t="shared" ca="1" si="329"/>
        <v>-91245.083333333328</v>
      </c>
      <c r="I816" s="346">
        <f t="shared" ca="1" si="329"/>
        <v>-96093.083333333328</v>
      </c>
      <c r="J816" s="346">
        <f t="shared" ca="1" si="329"/>
        <v>-100941.08333333333</v>
      </c>
      <c r="K816" s="346">
        <f t="shared" ca="1" si="329"/>
        <v>-105789.08333333333</v>
      </c>
      <c r="L816" s="346">
        <f t="shared" ca="1" si="329"/>
        <v>-110637.08333333333</v>
      </c>
      <c r="M816" s="346">
        <f t="shared" ca="1" si="329"/>
        <v>-42253.083333333336</v>
      </c>
      <c r="N816" s="346">
        <f t="shared" ca="1" si="329"/>
        <v>-7253.0833333333339</v>
      </c>
      <c r="O816" s="346">
        <f t="shared" ca="1" si="329"/>
        <v>-7253.0833333333339</v>
      </c>
      <c r="P816" s="346">
        <f t="shared" ca="1" si="329"/>
        <v>62426.916666666664</v>
      </c>
      <c r="Q816" s="346">
        <f t="shared" ca="1" si="329"/>
        <v>58220.385833333334</v>
      </c>
      <c r="R816" s="346">
        <f t="shared" ca="1" si="329"/>
        <v>58220.385833333334</v>
      </c>
      <c r="S816" s="346">
        <f t="shared" ca="1" si="329"/>
        <v>58220.385833333334</v>
      </c>
      <c r="T816" s="346">
        <f t="shared" ca="1" si="329"/>
        <v>58220.385833333334</v>
      </c>
      <c r="U816" s="346">
        <f t="shared" ca="1" si="329"/>
        <v>58220.385833333334</v>
      </c>
      <c r="V816" s="346">
        <f t="shared" ca="1" si="329"/>
        <v>58220.385833333334</v>
      </c>
      <c r="W816" s="346">
        <f t="shared" ca="1" si="329"/>
        <v>58220.385833333334</v>
      </c>
      <c r="X816" s="346">
        <f t="shared" ca="1" si="329"/>
        <v>58220.385833333334</v>
      </c>
      <c r="Y816" s="346">
        <f t="shared" ca="1" si="329"/>
        <v>58220.385833333334</v>
      </c>
      <c r="Z816" s="346">
        <f t="shared" ca="1" si="329"/>
        <v>58220.385833333334</v>
      </c>
      <c r="AA816" s="346">
        <f t="shared" ca="1" si="329"/>
        <v>58220.385833333334</v>
      </c>
      <c r="AB816" s="346">
        <f t="shared" ca="1" si="329"/>
        <v>58220.385833333334</v>
      </c>
    </row>
    <row r="817" spans="2:38" outlineLevel="1"/>
    <row r="818" spans="2:38" outlineLevel="1"/>
    <row r="819" spans="2:38" outlineLevel="1"/>
    <row r="821" spans="2:38" ht="18">
      <c r="B821" s="836" t="s">
        <v>252</v>
      </c>
    </row>
    <row r="822" spans="2:38" hidden="1" outlineLevel="1">
      <c r="E822" s="312" t="s">
        <v>299</v>
      </c>
      <c r="F822" s="312"/>
    </row>
    <row r="823" spans="2:38" s="5" customFormat="1" hidden="1" outlineLevel="1">
      <c r="C823" s="5" t="s">
        <v>26</v>
      </c>
      <c r="D823" s="226" t="s">
        <v>27</v>
      </c>
      <c r="E823" s="306">
        <v>1</v>
      </c>
      <c r="F823" s="307">
        <f>E823+1</f>
        <v>2</v>
      </c>
      <c r="G823" s="20">
        <f t="shared" ref="G823:N823" si="330">F823+1</f>
        <v>3</v>
      </c>
      <c r="H823" s="20">
        <f t="shared" si="330"/>
        <v>4</v>
      </c>
      <c r="I823" s="20">
        <f t="shared" si="330"/>
        <v>5</v>
      </c>
      <c r="J823" s="20">
        <f t="shared" si="330"/>
        <v>6</v>
      </c>
      <c r="K823" s="20">
        <f t="shared" si="330"/>
        <v>7</v>
      </c>
      <c r="L823" s="20">
        <f t="shared" si="330"/>
        <v>8</v>
      </c>
      <c r="M823" s="20">
        <f t="shared" si="330"/>
        <v>9</v>
      </c>
      <c r="N823" s="20">
        <f t="shared" si="330"/>
        <v>10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2:38" ht="3.75" hidden="1" customHeight="1" outlineLevel="1">
      <c r="D824" s="217"/>
      <c r="E824" s="308"/>
      <c r="F824" s="309"/>
      <c r="G824" s="28"/>
      <c r="H824" s="28"/>
      <c r="I824" s="28"/>
      <c r="J824" s="28"/>
      <c r="K824" s="28"/>
      <c r="L824" s="28"/>
      <c r="M824" s="28"/>
      <c r="N824" s="28"/>
    </row>
    <row r="825" spans="2:38" ht="10.5" hidden="1" customHeight="1" outlineLevel="1">
      <c r="D825" s="472"/>
      <c r="E825" s="310"/>
      <c r="F825" s="311"/>
      <c r="G825" s="15"/>
      <c r="H825" s="15"/>
      <c r="I825" s="15"/>
      <c r="J825" s="15"/>
      <c r="K825" s="15"/>
      <c r="L825" s="15"/>
      <c r="M825" s="15"/>
      <c r="N825" s="15"/>
    </row>
    <row r="826" spans="2:38" ht="14.25" hidden="1" customHeight="1" outlineLevel="1">
      <c r="C826" s="4" t="s">
        <v>349</v>
      </c>
      <c r="D826" s="472"/>
      <c r="E826" s="473">
        <f>1+E864/E862</f>
        <v>0.29470224114845134</v>
      </c>
      <c r="F826" s="474">
        <f t="shared" ref="F826:N826" si="331">1+F864/F862</f>
        <v>0.95</v>
      </c>
      <c r="G826" s="475">
        <f t="shared" si="331"/>
        <v>0.96938775510204078</v>
      </c>
      <c r="H826" s="475">
        <f t="shared" si="331"/>
        <v>0.96938775510204078</v>
      </c>
      <c r="I826" s="475">
        <f t="shared" si="331"/>
        <v>0.96907216494845361</v>
      </c>
      <c r="J826" s="475">
        <f t="shared" si="331"/>
        <v>0.96842105263157896</v>
      </c>
      <c r="K826" s="475">
        <f t="shared" si="331"/>
        <v>0.96842105263157896</v>
      </c>
      <c r="L826" s="475">
        <f t="shared" si="331"/>
        <v>0.96842105263157896</v>
      </c>
      <c r="M826" s="475">
        <f t="shared" si="331"/>
        <v>0.96842105263157896</v>
      </c>
      <c r="N826" s="475">
        <f t="shared" si="331"/>
        <v>0.96842105263157896</v>
      </c>
    </row>
    <row r="827" spans="2:38" hidden="1" outlineLevel="1">
      <c r="D827" s="227"/>
      <c r="E827" s="310"/>
      <c r="F827" s="311"/>
      <c r="G827" s="15"/>
      <c r="H827" s="15"/>
      <c r="I827" s="15"/>
      <c r="J827" s="15"/>
      <c r="K827" s="4"/>
      <c r="L827" s="4"/>
      <c r="M827" s="4"/>
    </row>
    <row r="828" spans="2:38" hidden="1" outlineLevel="1">
      <c r="C828" s="23" t="s">
        <v>28</v>
      </c>
      <c r="D828" s="227"/>
      <c r="E828" s="310"/>
      <c r="F828" s="312"/>
      <c r="I828" s="4"/>
      <c r="J828" s="4"/>
      <c r="K828" s="4"/>
      <c r="L828" s="4"/>
      <c r="M828" s="4"/>
    </row>
    <row r="829" spans="2:38" hidden="1" outlineLevel="1">
      <c r="C829" s="211" t="s">
        <v>29</v>
      </c>
      <c r="D829" s="227"/>
      <c r="E829" s="310"/>
      <c r="F829" s="312"/>
      <c r="I829" s="4"/>
      <c r="J829" s="4"/>
      <c r="K829" s="4"/>
      <c r="L829" s="4"/>
      <c r="M829" s="4"/>
    </row>
    <row r="830" spans="2:38" hidden="1" outlineLevel="1">
      <c r="B830" s="556">
        <v>1</v>
      </c>
      <c r="C830" s="212" t="str">
        <f t="shared" ref="C830:C859" si="332">E129</f>
        <v>Studio</v>
      </c>
      <c r="D830" s="283">
        <f t="shared" ref="D830:D859" si="333">J129</f>
        <v>0</v>
      </c>
      <c r="E830" s="313">
        <f t="shared" ref="E830:F859" si="334">SUMIF($E$628:$AB$628,E$823,$E639:$AB639)</f>
        <v>0</v>
      </c>
      <c r="F830" s="314">
        <f t="shared" si="334"/>
        <v>0</v>
      </c>
      <c r="G830" s="284">
        <f t="shared" ref="G830:N839" si="335">F830*(1+HLOOKUP(G$823,$E$181:$N$182,2,FALSE))</f>
        <v>0</v>
      </c>
      <c r="H830" s="284">
        <f t="shared" si="335"/>
        <v>0</v>
      </c>
      <c r="I830" s="284">
        <f t="shared" si="335"/>
        <v>0</v>
      </c>
      <c r="J830" s="284">
        <f t="shared" si="335"/>
        <v>0</v>
      </c>
      <c r="K830" s="284">
        <f t="shared" si="335"/>
        <v>0</v>
      </c>
      <c r="L830" s="284">
        <f t="shared" si="335"/>
        <v>0</v>
      </c>
      <c r="M830" s="284">
        <f t="shared" si="335"/>
        <v>0</v>
      </c>
      <c r="N830" s="284">
        <f t="shared" si="335"/>
        <v>0</v>
      </c>
    </row>
    <row r="831" spans="2:38" hidden="1" outlineLevel="1">
      <c r="B831" s="556">
        <f>B830+1</f>
        <v>2</v>
      </c>
      <c r="C831" s="212" t="str">
        <f t="shared" si="332"/>
        <v xml:space="preserve">1 Bed / 1 Bath </v>
      </c>
      <c r="D831" s="283">
        <f t="shared" si="333"/>
        <v>0</v>
      </c>
      <c r="E831" s="313">
        <f t="shared" si="334"/>
        <v>0</v>
      </c>
      <c r="F831" s="314">
        <f t="shared" si="334"/>
        <v>0</v>
      </c>
      <c r="G831" s="284">
        <f t="shared" si="335"/>
        <v>0</v>
      </c>
      <c r="H831" s="284">
        <f t="shared" si="335"/>
        <v>0</v>
      </c>
      <c r="I831" s="284">
        <f t="shared" si="335"/>
        <v>0</v>
      </c>
      <c r="J831" s="284">
        <f t="shared" si="335"/>
        <v>0</v>
      </c>
      <c r="K831" s="284">
        <f t="shared" si="335"/>
        <v>0</v>
      </c>
      <c r="L831" s="284">
        <f t="shared" si="335"/>
        <v>0</v>
      </c>
      <c r="M831" s="284">
        <f t="shared" si="335"/>
        <v>0</v>
      </c>
      <c r="N831" s="284">
        <f t="shared" si="335"/>
        <v>0</v>
      </c>
    </row>
    <row r="832" spans="2:38" hidden="1" outlineLevel="1">
      <c r="B832" s="556">
        <f t="shared" ref="B832:B859" si="336">B831+1</f>
        <v>3</v>
      </c>
      <c r="C832" s="212" t="str">
        <f t="shared" si="332"/>
        <v xml:space="preserve">1 Bed / 1 Bath </v>
      </c>
      <c r="D832" s="283">
        <f t="shared" si="333"/>
        <v>0</v>
      </c>
      <c r="E832" s="313">
        <f t="shared" si="334"/>
        <v>0</v>
      </c>
      <c r="F832" s="314">
        <f t="shared" si="334"/>
        <v>0</v>
      </c>
      <c r="G832" s="284">
        <f t="shared" si="335"/>
        <v>0</v>
      </c>
      <c r="H832" s="284">
        <f t="shared" si="335"/>
        <v>0</v>
      </c>
      <c r="I832" s="284">
        <f t="shared" si="335"/>
        <v>0</v>
      </c>
      <c r="J832" s="284">
        <f t="shared" si="335"/>
        <v>0</v>
      </c>
      <c r="K832" s="284">
        <f t="shared" si="335"/>
        <v>0</v>
      </c>
      <c r="L832" s="284">
        <f t="shared" si="335"/>
        <v>0</v>
      </c>
      <c r="M832" s="284">
        <f t="shared" si="335"/>
        <v>0</v>
      </c>
      <c r="N832" s="284">
        <f t="shared" si="335"/>
        <v>0</v>
      </c>
    </row>
    <row r="833" spans="2:14" hidden="1" outlineLevel="1">
      <c r="B833" s="556">
        <f t="shared" si="336"/>
        <v>4</v>
      </c>
      <c r="C833" s="557" t="str">
        <f t="shared" si="332"/>
        <v xml:space="preserve">1 Bed / 1 Bath </v>
      </c>
      <c r="D833" s="559">
        <f t="shared" si="333"/>
        <v>494832</v>
      </c>
      <c r="E833" s="313">
        <f t="shared" si="334"/>
        <v>826800</v>
      </c>
      <c r="F833" s="315">
        <f t="shared" si="334"/>
        <v>859872</v>
      </c>
      <c r="G833" s="286">
        <f t="shared" si="335"/>
        <v>894266.88</v>
      </c>
      <c r="H833" s="286">
        <f t="shared" si="335"/>
        <v>930037.55520000006</v>
      </c>
      <c r="I833" s="286">
        <f t="shared" si="335"/>
        <v>967239.05740800011</v>
      </c>
      <c r="J833" s="286">
        <f t="shared" si="335"/>
        <v>1005928.6197043201</v>
      </c>
      <c r="K833" s="286">
        <f t="shared" si="335"/>
        <v>1046165.7644924929</v>
      </c>
      <c r="L833" s="286">
        <f t="shared" si="335"/>
        <v>1088012.3950721927</v>
      </c>
      <c r="M833" s="286">
        <f t="shared" si="335"/>
        <v>1131532.8908750804</v>
      </c>
      <c r="N833" s="286">
        <f t="shared" si="335"/>
        <v>1176794.2065100835</v>
      </c>
    </row>
    <row r="834" spans="2:14" hidden="1" outlineLevel="1">
      <c r="B834" s="556">
        <f t="shared" si="336"/>
        <v>5</v>
      </c>
      <c r="C834" s="557" t="str">
        <f t="shared" si="332"/>
        <v xml:space="preserve">2 Bed / 1 Bath </v>
      </c>
      <c r="D834" s="559">
        <f t="shared" si="333"/>
        <v>0</v>
      </c>
      <c r="E834" s="313">
        <f t="shared" si="334"/>
        <v>0</v>
      </c>
      <c r="F834" s="315">
        <f t="shared" si="334"/>
        <v>0</v>
      </c>
      <c r="G834" s="286">
        <f t="shared" si="335"/>
        <v>0</v>
      </c>
      <c r="H834" s="286">
        <f t="shared" si="335"/>
        <v>0</v>
      </c>
      <c r="I834" s="286">
        <f t="shared" si="335"/>
        <v>0</v>
      </c>
      <c r="J834" s="286">
        <f t="shared" si="335"/>
        <v>0</v>
      </c>
      <c r="K834" s="286">
        <f t="shared" si="335"/>
        <v>0</v>
      </c>
      <c r="L834" s="286">
        <f t="shared" si="335"/>
        <v>0</v>
      </c>
      <c r="M834" s="286">
        <f t="shared" si="335"/>
        <v>0</v>
      </c>
      <c r="N834" s="286">
        <f t="shared" si="335"/>
        <v>0</v>
      </c>
    </row>
    <row r="835" spans="2:14" hidden="1" outlineLevel="1">
      <c r="B835" s="556">
        <f t="shared" si="336"/>
        <v>6</v>
      </c>
      <c r="C835" s="557" t="str">
        <f t="shared" si="332"/>
        <v xml:space="preserve">2 Bed / 1 Bath </v>
      </c>
      <c r="D835" s="559">
        <f t="shared" si="333"/>
        <v>0</v>
      </c>
      <c r="E835" s="313">
        <f t="shared" si="334"/>
        <v>0</v>
      </c>
      <c r="F835" s="315">
        <f t="shared" si="334"/>
        <v>0</v>
      </c>
      <c r="G835" s="286">
        <f t="shared" si="335"/>
        <v>0</v>
      </c>
      <c r="H835" s="286">
        <f t="shared" si="335"/>
        <v>0</v>
      </c>
      <c r="I835" s="286">
        <f t="shared" si="335"/>
        <v>0</v>
      </c>
      <c r="J835" s="286">
        <f t="shared" si="335"/>
        <v>0</v>
      </c>
      <c r="K835" s="286">
        <f t="shared" si="335"/>
        <v>0</v>
      </c>
      <c r="L835" s="286">
        <f t="shared" si="335"/>
        <v>0</v>
      </c>
      <c r="M835" s="286">
        <f t="shared" si="335"/>
        <v>0</v>
      </c>
      <c r="N835" s="286">
        <f t="shared" si="335"/>
        <v>0</v>
      </c>
    </row>
    <row r="836" spans="2:14" hidden="1" outlineLevel="1">
      <c r="B836" s="556">
        <f t="shared" si="336"/>
        <v>7</v>
      </c>
      <c r="C836" s="557" t="str">
        <f t="shared" si="332"/>
        <v xml:space="preserve">2 Bed / 1 Bath </v>
      </c>
      <c r="D836" s="559">
        <f t="shared" si="333"/>
        <v>0</v>
      </c>
      <c r="E836" s="313">
        <f t="shared" si="334"/>
        <v>0</v>
      </c>
      <c r="F836" s="315">
        <f t="shared" si="334"/>
        <v>0</v>
      </c>
      <c r="G836" s="286">
        <f t="shared" si="335"/>
        <v>0</v>
      </c>
      <c r="H836" s="286">
        <f t="shared" si="335"/>
        <v>0</v>
      </c>
      <c r="I836" s="286">
        <f t="shared" si="335"/>
        <v>0</v>
      </c>
      <c r="J836" s="286">
        <f t="shared" si="335"/>
        <v>0</v>
      </c>
      <c r="K836" s="286">
        <f t="shared" si="335"/>
        <v>0</v>
      </c>
      <c r="L836" s="286">
        <f t="shared" si="335"/>
        <v>0</v>
      </c>
      <c r="M836" s="286">
        <f t="shared" si="335"/>
        <v>0</v>
      </c>
      <c r="N836" s="286">
        <f t="shared" si="335"/>
        <v>0</v>
      </c>
    </row>
    <row r="837" spans="2:14" hidden="1" outlineLevel="1">
      <c r="B837" s="556">
        <f t="shared" si="336"/>
        <v>8</v>
      </c>
      <c r="C837" s="557" t="str">
        <f t="shared" si="332"/>
        <v xml:space="preserve">2 Bed / 2 Bath </v>
      </c>
      <c r="D837" s="559">
        <f t="shared" si="333"/>
        <v>0</v>
      </c>
      <c r="E837" s="313">
        <f t="shared" si="334"/>
        <v>0</v>
      </c>
      <c r="F837" s="315">
        <f t="shared" si="334"/>
        <v>0</v>
      </c>
      <c r="G837" s="286">
        <f t="shared" si="335"/>
        <v>0</v>
      </c>
      <c r="H837" s="286">
        <f t="shared" si="335"/>
        <v>0</v>
      </c>
      <c r="I837" s="286">
        <f t="shared" si="335"/>
        <v>0</v>
      </c>
      <c r="J837" s="286">
        <f t="shared" si="335"/>
        <v>0</v>
      </c>
      <c r="K837" s="286">
        <f t="shared" si="335"/>
        <v>0</v>
      </c>
      <c r="L837" s="286">
        <f t="shared" si="335"/>
        <v>0</v>
      </c>
      <c r="M837" s="286">
        <f t="shared" si="335"/>
        <v>0</v>
      </c>
      <c r="N837" s="286">
        <f t="shared" si="335"/>
        <v>0</v>
      </c>
    </row>
    <row r="838" spans="2:14" hidden="1" outlineLevel="1">
      <c r="B838" s="556">
        <f t="shared" si="336"/>
        <v>9</v>
      </c>
      <c r="C838" s="557" t="str">
        <f t="shared" si="332"/>
        <v>2 Bed / 1 Bath + Den</v>
      </c>
      <c r="D838" s="559">
        <f t="shared" si="333"/>
        <v>0</v>
      </c>
      <c r="E838" s="313">
        <f t="shared" si="334"/>
        <v>0</v>
      </c>
      <c r="F838" s="315">
        <f t="shared" si="334"/>
        <v>0</v>
      </c>
      <c r="G838" s="286">
        <f t="shared" si="335"/>
        <v>0</v>
      </c>
      <c r="H838" s="286">
        <f t="shared" si="335"/>
        <v>0</v>
      </c>
      <c r="I838" s="286">
        <f t="shared" si="335"/>
        <v>0</v>
      </c>
      <c r="J838" s="286">
        <f t="shared" si="335"/>
        <v>0</v>
      </c>
      <c r="K838" s="286">
        <f t="shared" si="335"/>
        <v>0</v>
      </c>
      <c r="L838" s="286">
        <f t="shared" si="335"/>
        <v>0</v>
      </c>
      <c r="M838" s="286">
        <f t="shared" si="335"/>
        <v>0</v>
      </c>
      <c r="N838" s="286">
        <f t="shared" si="335"/>
        <v>0</v>
      </c>
    </row>
    <row r="839" spans="2:14" hidden="1" outlineLevel="1">
      <c r="B839" s="556">
        <f t="shared" si="336"/>
        <v>10</v>
      </c>
      <c r="C839" s="557" t="str">
        <f t="shared" si="332"/>
        <v xml:space="preserve">2 Bed / 2 Bath </v>
      </c>
      <c r="D839" s="559">
        <f t="shared" si="333"/>
        <v>0</v>
      </c>
      <c r="E839" s="313">
        <f t="shared" si="334"/>
        <v>0</v>
      </c>
      <c r="F839" s="315">
        <f t="shared" si="334"/>
        <v>0</v>
      </c>
      <c r="G839" s="286">
        <f t="shared" si="335"/>
        <v>0</v>
      </c>
      <c r="H839" s="286">
        <f t="shared" si="335"/>
        <v>0</v>
      </c>
      <c r="I839" s="286">
        <f t="shared" si="335"/>
        <v>0</v>
      </c>
      <c r="J839" s="286">
        <f t="shared" si="335"/>
        <v>0</v>
      </c>
      <c r="K839" s="286">
        <f t="shared" si="335"/>
        <v>0</v>
      </c>
      <c r="L839" s="286">
        <f t="shared" si="335"/>
        <v>0</v>
      </c>
      <c r="M839" s="286">
        <f t="shared" si="335"/>
        <v>0</v>
      </c>
      <c r="N839" s="286">
        <f t="shared" si="335"/>
        <v>0</v>
      </c>
    </row>
    <row r="840" spans="2:14" hidden="1" outlineLevel="1">
      <c r="B840" s="556">
        <f t="shared" si="336"/>
        <v>11</v>
      </c>
      <c r="C840" s="557" t="str">
        <f t="shared" si="332"/>
        <v xml:space="preserve">2 Bed / 1.5 Bath </v>
      </c>
      <c r="D840" s="559">
        <f t="shared" si="333"/>
        <v>0</v>
      </c>
      <c r="E840" s="313">
        <f t="shared" si="334"/>
        <v>0</v>
      </c>
      <c r="F840" s="315">
        <f t="shared" si="334"/>
        <v>0</v>
      </c>
      <c r="G840" s="286">
        <f t="shared" ref="G840:N849" si="337">F840*(1+HLOOKUP(G$823,$E$181:$N$182,2,FALSE))</f>
        <v>0</v>
      </c>
      <c r="H840" s="286">
        <f t="shared" si="337"/>
        <v>0</v>
      </c>
      <c r="I840" s="286">
        <f t="shared" si="337"/>
        <v>0</v>
      </c>
      <c r="J840" s="286">
        <f t="shared" si="337"/>
        <v>0</v>
      </c>
      <c r="K840" s="286">
        <f t="shared" si="337"/>
        <v>0</v>
      </c>
      <c r="L840" s="286">
        <f t="shared" si="337"/>
        <v>0</v>
      </c>
      <c r="M840" s="286">
        <f t="shared" si="337"/>
        <v>0</v>
      </c>
      <c r="N840" s="286">
        <f t="shared" si="337"/>
        <v>0</v>
      </c>
    </row>
    <row r="841" spans="2:14" hidden="1" outlineLevel="1">
      <c r="B841" s="556">
        <f t="shared" si="336"/>
        <v>12</v>
      </c>
      <c r="C841" s="557" t="str">
        <f t="shared" si="332"/>
        <v xml:space="preserve">3 Bed / 2 Bath </v>
      </c>
      <c r="D841" s="559">
        <f t="shared" si="333"/>
        <v>0</v>
      </c>
      <c r="E841" s="313">
        <f t="shared" si="334"/>
        <v>0</v>
      </c>
      <c r="F841" s="315">
        <f t="shared" si="334"/>
        <v>0</v>
      </c>
      <c r="G841" s="286">
        <f t="shared" si="337"/>
        <v>0</v>
      </c>
      <c r="H841" s="286">
        <f t="shared" si="337"/>
        <v>0</v>
      </c>
      <c r="I841" s="286">
        <f t="shared" si="337"/>
        <v>0</v>
      </c>
      <c r="J841" s="286">
        <f t="shared" si="337"/>
        <v>0</v>
      </c>
      <c r="K841" s="286">
        <f t="shared" si="337"/>
        <v>0</v>
      </c>
      <c r="L841" s="286">
        <f t="shared" si="337"/>
        <v>0</v>
      </c>
      <c r="M841" s="286">
        <f t="shared" si="337"/>
        <v>0</v>
      </c>
      <c r="N841" s="286">
        <f t="shared" si="337"/>
        <v>0</v>
      </c>
    </row>
    <row r="842" spans="2:14" hidden="1" outlineLevel="1">
      <c r="B842" s="556">
        <f t="shared" si="336"/>
        <v>13</v>
      </c>
      <c r="C842" s="557" t="str">
        <f t="shared" si="332"/>
        <v>3 Bed / 2 Bath House</v>
      </c>
      <c r="D842" s="559">
        <f t="shared" si="333"/>
        <v>0</v>
      </c>
      <c r="E842" s="313">
        <f t="shared" si="334"/>
        <v>0</v>
      </c>
      <c r="F842" s="315">
        <f t="shared" si="334"/>
        <v>0</v>
      </c>
      <c r="G842" s="286">
        <f t="shared" si="337"/>
        <v>0</v>
      </c>
      <c r="H842" s="286">
        <f t="shared" si="337"/>
        <v>0</v>
      </c>
      <c r="I842" s="286">
        <f t="shared" si="337"/>
        <v>0</v>
      </c>
      <c r="J842" s="286">
        <f t="shared" si="337"/>
        <v>0</v>
      </c>
      <c r="K842" s="286">
        <f t="shared" si="337"/>
        <v>0</v>
      </c>
      <c r="L842" s="286">
        <f t="shared" si="337"/>
        <v>0</v>
      </c>
      <c r="M842" s="286">
        <f t="shared" si="337"/>
        <v>0</v>
      </c>
      <c r="N842" s="286">
        <f t="shared" si="337"/>
        <v>0</v>
      </c>
    </row>
    <row r="843" spans="2:14" hidden="1" outlineLevel="1">
      <c r="B843" s="556">
        <f t="shared" si="336"/>
        <v>14</v>
      </c>
      <c r="C843" s="557" t="str">
        <f t="shared" si="332"/>
        <v xml:space="preserve">3 Bed / 2 Bath </v>
      </c>
      <c r="D843" s="559">
        <f t="shared" si="333"/>
        <v>0</v>
      </c>
      <c r="E843" s="313">
        <f t="shared" si="334"/>
        <v>0</v>
      </c>
      <c r="F843" s="315">
        <f t="shared" si="334"/>
        <v>0</v>
      </c>
      <c r="G843" s="286">
        <f t="shared" si="337"/>
        <v>0</v>
      </c>
      <c r="H843" s="286">
        <f t="shared" si="337"/>
        <v>0</v>
      </c>
      <c r="I843" s="286">
        <f t="shared" si="337"/>
        <v>0</v>
      </c>
      <c r="J843" s="286">
        <f t="shared" si="337"/>
        <v>0</v>
      </c>
      <c r="K843" s="286">
        <f t="shared" si="337"/>
        <v>0</v>
      </c>
      <c r="L843" s="286">
        <f t="shared" si="337"/>
        <v>0</v>
      </c>
      <c r="M843" s="286">
        <f t="shared" si="337"/>
        <v>0</v>
      </c>
      <c r="N843" s="286">
        <f t="shared" si="337"/>
        <v>0</v>
      </c>
    </row>
    <row r="844" spans="2:14" hidden="1" outlineLevel="1">
      <c r="B844" s="556">
        <f t="shared" si="336"/>
        <v>15</v>
      </c>
      <c r="C844" s="557" t="str">
        <f t="shared" si="332"/>
        <v xml:space="preserve">1 Bed / 1 Bath </v>
      </c>
      <c r="D844" s="559">
        <f t="shared" si="333"/>
        <v>0</v>
      </c>
      <c r="E844" s="313">
        <f t="shared" si="334"/>
        <v>0</v>
      </c>
      <c r="F844" s="315">
        <f t="shared" si="334"/>
        <v>0</v>
      </c>
      <c r="G844" s="286">
        <f t="shared" si="337"/>
        <v>0</v>
      </c>
      <c r="H844" s="286">
        <f t="shared" si="337"/>
        <v>0</v>
      </c>
      <c r="I844" s="286">
        <f t="shared" si="337"/>
        <v>0</v>
      </c>
      <c r="J844" s="286">
        <f t="shared" si="337"/>
        <v>0</v>
      </c>
      <c r="K844" s="286">
        <f t="shared" si="337"/>
        <v>0</v>
      </c>
      <c r="L844" s="286">
        <f t="shared" si="337"/>
        <v>0</v>
      </c>
      <c r="M844" s="286">
        <f t="shared" si="337"/>
        <v>0</v>
      </c>
      <c r="N844" s="286">
        <f t="shared" si="337"/>
        <v>0</v>
      </c>
    </row>
    <row r="845" spans="2:14" hidden="1" outlineLevel="1">
      <c r="B845" s="556">
        <f t="shared" si="336"/>
        <v>16</v>
      </c>
      <c r="C845" s="557" t="str">
        <f t="shared" si="332"/>
        <v xml:space="preserve">2 Bed / 2 Bath </v>
      </c>
      <c r="D845" s="559">
        <f t="shared" si="333"/>
        <v>0</v>
      </c>
      <c r="E845" s="313">
        <f t="shared" si="334"/>
        <v>0</v>
      </c>
      <c r="F845" s="315">
        <f t="shared" si="334"/>
        <v>0</v>
      </c>
      <c r="G845" s="286">
        <f t="shared" si="337"/>
        <v>0</v>
      </c>
      <c r="H845" s="286">
        <f t="shared" si="337"/>
        <v>0</v>
      </c>
      <c r="I845" s="286">
        <f t="shared" si="337"/>
        <v>0</v>
      </c>
      <c r="J845" s="286">
        <f t="shared" si="337"/>
        <v>0</v>
      </c>
      <c r="K845" s="286">
        <f t="shared" si="337"/>
        <v>0</v>
      </c>
      <c r="L845" s="286">
        <f t="shared" si="337"/>
        <v>0</v>
      </c>
      <c r="M845" s="286">
        <f t="shared" si="337"/>
        <v>0</v>
      </c>
      <c r="N845" s="286">
        <f t="shared" si="337"/>
        <v>0</v>
      </c>
    </row>
    <row r="846" spans="2:14" hidden="1" outlineLevel="1">
      <c r="B846" s="556">
        <f t="shared" si="336"/>
        <v>17</v>
      </c>
      <c r="C846" s="557" t="str">
        <f t="shared" si="332"/>
        <v xml:space="preserve">4 Bed / 2 Bath Penthouse </v>
      </c>
      <c r="D846" s="559">
        <f t="shared" si="333"/>
        <v>0</v>
      </c>
      <c r="E846" s="313">
        <f t="shared" si="334"/>
        <v>0</v>
      </c>
      <c r="F846" s="315">
        <f t="shared" si="334"/>
        <v>0</v>
      </c>
      <c r="G846" s="286">
        <f t="shared" si="337"/>
        <v>0</v>
      </c>
      <c r="H846" s="286">
        <f t="shared" si="337"/>
        <v>0</v>
      </c>
      <c r="I846" s="286">
        <f t="shared" si="337"/>
        <v>0</v>
      </c>
      <c r="J846" s="286">
        <f t="shared" si="337"/>
        <v>0</v>
      </c>
      <c r="K846" s="286">
        <f t="shared" si="337"/>
        <v>0</v>
      </c>
      <c r="L846" s="286">
        <f t="shared" si="337"/>
        <v>0</v>
      </c>
      <c r="M846" s="286">
        <f t="shared" si="337"/>
        <v>0</v>
      </c>
      <c r="N846" s="286">
        <f t="shared" si="337"/>
        <v>0</v>
      </c>
    </row>
    <row r="847" spans="2:14" hidden="1" outlineLevel="1">
      <c r="B847" s="556">
        <f t="shared" si="336"/>
        <v>18</v>
      </c>
      <c r="C847" s="557" t="str">
        <f t="shared" si="332"/>
        <v xml:space="preserve">2 Bed / 2 Bath </v>
      </c>
      <c r="D847" s="559">
        <f t="shared" si="333"/>
        <v>0</v>
      </c>
      <c r="E847" s="313">
        <f t="shared" si="334"/>
        <v>0</v>
      </c>
      <c r="F847" s="315">
        <f t="shared" si="334"/>
        <v>0</v>
      </c>
      <c r="G847" s="286">
        <f t="shared" si="337"/>
        <v>0</v>
      </c>
      <c r="H847" s="286">
        <f t="shared" si="337"/>
        <v>0</v>
      </c>
      <c r="I847" s="286">
        <f t="shared" si="337"/>
        <v>0</v>
      </c>
      <c r="J847" s="286">
        <f t="shared" si="337"/>
        <v>0</v>
      </c>
      <c r="K847" s="286">
        <f t="shared" si="337"/>
        <v>0</v>
      </c>
      <c r="L847" s="286">
        <f t="shared" si="337"/>
        <v>0</v>
      </c>
      <c r="M847" s="286">
        <f t="shared" si="337"/>
        <v>0</v>
      </c>
      <c r="N847" s="286">
        <f t="shared" si="337"/>
        <v>0</v>
      </c>
    </row>
    <row r="848" spans="2:14" hidden="1" outlineLevel="1">
      <c r="B848" s="556">
        <f t="shared" si="336"/>
        <v>19</v>
      </c>
      <c r="C848" s="557">
        <f t="shared" si="332"/>
        <v>0</v>
      </c>
      <c r="D848" s="559">
        <f t="shared" si="333"/>
        <v>0</v>
      </c>
      <c r="E848" s="313">
        <f t="shared" si="334"/>
        <v>0</v>
      </c>
      <c r="F848" s="315">
        <f t="shared" si="334"/>
        <v>0</v>
      </c>
      <c r="G848" s="286">
        <f t="shared" si="337"/>
        <v>0</v>
      </c>
      <c r="H848" s="286">
        <f t="shared" si="337"/>
        <v>0</v>
      </c>
      <c r="I848" s="286">
        <f t="shared" si="337"/>
        <v>0</v>
      </c>
      <c r="J848" s="286">
        <f t="shared" si="337"/>
        <v>0</v>
      </c>
      <c r="K848" s="286">
        <f t="shared" si="337"/>
        <v>0</v>
      </c>
      <c r="L848" s="286">
        <f t="shared" si="337"/>
        <v>0</v>
      </c>
      <c r="M848" s="286">
        <f t="shared" si="337"/>
        <v>0</v>
      </c>
      <c r="N848" s="286">
        <f t="shared" si="337"/>
        <v>0</v>
      </c>
    </row>
    <row r="849" spans="2:14" hidden="1" outlineLevel="1">
      <c r="B849" s="556">
        <f t="shared" si="336"/>
        <v>20</v>
      </c>
      <c r="C849" s="557">
        <f t="shared" si="332"/>
        <v>0</v>
      </c>
      <c r="D849" s="559">
        <f t="shared" si="333"/>
        <v>0</v>
      </c>
      <c r="E849" s="313">
        <f t="shared" si="334"/>
        <v>0</v>
      </c>
      <c r="F849" s="315">
        <f t="shared" si="334"/>
        <v>0</v>
      </c>
      <c r="G849" s="286">
        <f t="shared" si="337"/>
        <v>0</v>
      </c>
      <c r="H849" s="286">
        <f t="shared" si="337"/>
        <v>0</v>
      </c>
      <c r="I849" s="286">
        <f t="shared" si="337"/>
        <v>0</v>
      </c>
      <c r="J849" s="286">
        <f t="shared" si="337"/>
        <v>0</v>
      </c>
      <c r="K849" s="286">
        <f t="shared" si="337"/>
        <v>0</v>
      </c>
      <c r="L849" s="286">
        <f t="shared" si="337"/>
        <v>0</v>
      </c>
      <c r="M849" s="286">
        <f t="shared" si="337"/>
        <v>0</v>
      </c>
      <c r="N849" s="286">
        <f t="shared" si="337"/>
        <v>0</v>
      </c>
    </row>
    <row r="850" spans="2:14" hidden="1" outlineLevel="1">
      <c r="B850" s="556">
        <f t="shared" si="336"/>
        <v>21</v>
      </c>
      <c r="C850" s="557">
        <f t="shared" si="332"/>
        <v>0</v>
      </c>
      <c r="D850" s="559">
        <f t="shared" si="333"/>
        <v>0</v>
      </c>
      <c r="E850" s="313">
        <f t="shared" si="334"/>
        <v>0</v>
      </c>
      <c r="F850" s="315">
        <f t="shared" si="334"/>
        <v>0</v>
      </c>
      <c r="G850" s="286">
        <f t="shared" ref="G850:N859" si="338">F850*(1+HLOOKUP(G$823,$E$181:$N$182,2,FALSE))</f>
        <v>0</v>
      </c>
      <c r="H850" s="286">
        <f t="shared" si="338"/>
        <v>0</v>
      </c>
      <c r="I850" s="286">
        <f t="shared" si="338"/>
        <v>0</v>
      </c>
      <c r="J850" s="286">
        <f t="shared" si="338"/>
        <v>0</v>
      </c>
      <c r="K850" s="286">
        <f t="shared" si="338"/>
        <v>0</v>
      </c>
      <c r="L850" s="286">
        <f t="shared" si="338"/>
        <v>0</v>
      </c>
      <c r="M850" s="286">
        <f t="shared" si="338"/>
        <v>0</v>
      </c>
      <c r="N850" s="286">
        <f t="shared" si="338"/>
        <v>0</v>
      </c>
    </row>
    <row r="851" spans="2:14" hidden="1" outlineLevel="1">
      <c r="B851" s="556">
        <f t="shared" si="336"/>
        <v>22</v>
      </c>
      <c r="C851" s="557">
        <f t="shared" si="332"/>
        <v>0</v>
      </c>
      <c r="D851" s="559">
        <f t="shared" si="333"/>
        <v>0</v>
      </c>
      <c r="E851" s="313">
        <f t="shared" si="334"/>
        <v>0</v>
      </c>
      <c r="F851" s="315">
        <f t="shared" si="334"/>
        <v>0</v>
      </c>
      <c r="G851" s="286">
        <f t="shared" si="338"/>
        <v>0</v>
      </c>
      <c r="H851" s="286">
        <f t="shared" si="338"/>
        <v>0</v>
      </c>
      <c r="I851" s="286">
        <f t="shared" si="338"/>
        <v>0</v>
      </c>
      <c r="J851" s="286">
        <f t="shared" si="338"/>
        <v>0</v>
      </c>
      <c r="K851" s="286">
        <f t="shared" si="338"/>
        <v>0</v>
      </c>
      <c r="L851" s="286">
        <f t="shared" si="338"/>
        <v>0</v>
      </c>
      <c r="M851" s="286">
        <f t="shared" si="338"/>
        <v>0</v>
      </c>
      <c r="N851" s="286">
        <f t="shared" si="338"/>
        <v>0</v>
      </c>
    </row>
    <row r="852" spans="2:14" hidden="1" outlineLevel="1">
      <c r="B852" s="556">
        <f t="shared" si="336"/>
        <v>23</v>
      </c>
      <c r="C852" s="557">
        <f t="shared" si="332"/>
        <v>0</v>
      </c>
      <c r="D852" s="559">
        <f t="shared" si="333"/>
        <v>0</v>
      </c>
      <c r="E852" s="313">
        <f t="shared" si="334"/>
        <v>0</v>
      </c>
      <c r="F852" s="315">
        <f t="shared" si="334"/>
        <v>0</v>
      </c>
      <c r="G852" s="286">
        <f t="shared" si="338"/>
        <v>0</v>
      </c>
      <c r="H852" s="286">
        <f t="shared" si="338"/>
        <v>0</v>
      </c>
      <c r="I852" s="286">
        <f t="shared" si="338"/>
        <v>0</v>
      </c>
      <c r="J852" s="286">
        <f t="shared" si="338"/>
        <v>0</v>
      </c>
      <c r="K852" s="286">
        <f t="shared" si="338"/>
        <v>0</v>
      </c>
      <c r="L852" s="286">
        <f t="shared" si="338"/>
        <v>0</v>
      </c>
      <c r="M852" s="286">
        <f t="shared" si="338"/>
        <v>0</v>
      </c>
      <c r="N852" s="286">
        <f t="shared" si="338"/>
        <v>0</v>
      </c>
    </row>
    <row r="853" spans="2:14" hidden="1" outlineLevel="1">
      <c r="B853" s="556">
        <f t="shared" si="336"/>
        <v>24</v>
      </c>
      <c r="C853" s="557">
        <f t="shared" si="332"/>
        <v>0</v>
      </c>
      <c r="D853" s="559">
        <f t="shared" si="333"/>
        <v>0</v>
      </c>
      <c r="E853" s="313">
        <f t="shared" si="334"/>
        <v>0</v>
      </c>
      <c r="F853" s="315">
        <f t="shared" si="334"/>
        <v>0</v>
      </c>
      <c r="G853" s="286">
        <f t="shared" si="338"/>
        <v>0</v>
      </c>
      <c r="H853" s="286">
        <f t="shared" si="338"/>
        <v>0</v>
      </c>
      <c r="I853" s="286">
        <f t="shared" si="338"/>
        <v>0</v>
      </c>
      <c r="J853" s="286">
        <f t="shared" si="338"/>
        <v>0</v>
      </c>
      <c r="K853" s="286">
        <f t="shared" si="338"/>
        <v>0</v>
      </c>
      <c r="L853" s="286">
        <f t="shared" si="338"/>
        <v>0</v>
      </c>
      <c r="M853" s="286">
        <f t="shared" si="338"/>
        <v>0</v>
      </c>
      <c r="N853" s="286">
        <f t="shared" si="338"/>
        <v>0</v>
      </c>
    </row>
    <row r="854" spans="2:14" hidden="1" outlineLevel="1">
      <c r="B854" s="556">
        <f t="shared" si="336"/>
        <v>25</v>
      </c>
      <c r="C854" s="557">
        <f t="shared" si="332"/>
        <v>0</v>
      </c>
      <c r="D854" s="559">
        <f t="shared" si="333"/>
        <v>0</v>
      </c>
      <c r="E854" s="313">
        <f t="shared" si="334"/>
        <v>0</v>
      </c>
      <c r="F854" s="315">
        <f t="shared" si="334"/>
        <v>0</v>
      </c>
      <c r="G854" s="286">
        <f t="shared" si="338"/>
        <v>0</v>
      </c>
      <c r="H854" s="286">
        <f t="shared" si="338"/>
        <v>0</v>
      </c>
      <c r="I854" s="286">
        <f t="shared" si="338"/>
        <v>0</v>
      </c>
      <c r="J854" s="286">
        <f t="shared" si="338"/>
        <v>0</v>
      </c>
      <c r="K854" s="286">
        <f t="shared" si="338"/>
        <v>0</v>
      </c>
      <c r="L854" s="286">
        <f t="shared" si="338"/>
        <v>0</v>
      </c>
      <c r="M854" s="286">
        <f t="shared" si="338"/>
        <v>0</v>
      </c>
      <c r="N854" s="286">
        <f t="shared" si="338"/>
        <v>0</v>
      </c>
    </row>
    <row r="855" spans="2:14" hidden="1" outlineLevel="1">
      <c r="B855" s="556">
        <f t="shared" si="336"/>
        <v>26</v>
      </c>
      <c r="C855" s="557">
        <f t="shared" si="332"/>
        <v>0</v>
      </c>
      <c r="D855" s="559">
        <f t="shared" si="333"/>
        <v>0</v>
      </c>
      <c r="E855" s="313">
        <f t="shared" si="334"/>
        <v>0</v>
      </c>
      <c r="F855" s="315">
        <f t="shared" si="334"/>
        <v>0</v>
      </c>
      <c r="G855" s="286">
        <f t="shared" si="338"/>
        <v>0</v>
      </c>
      <c r="H855" s="286">
        <f t="shared" si="338"/>
        <v>0</v>
      </c>
      <c r="I855" s="286">
        <f t="shared" si="338"/>
        <v>0</v>
      </c>
      <c r="J855" s="286">
        <f t="shared" si="338"/>
        <v>0</v>
      </c>
      <c r="K855" s="286">
        <f t="shared" si="338"/>
        <v>0</v>
      </c>
      <c r="L855" s="286">
        <f t="shared" si="338"/>
        <v>0</v>
      </c>
      <c r="M855" s="286">
        <f t="shared" si="338"/>
        <v>0</v>
      </c>
      <c r="N855" s="286">
        <f t="shared" si="338"/>
        <v>0</v>
      </c>
    </row>
    <row r="856" spans="2:14" hidden="1" outlineLevel="1">
      <c r="B856" s="556">
        <f t="shared" si="336"/>
        <v>27</v>
      </c>
      <c r="C856" s="557">
        <f t="shared" si="332"/>
        <v>0</v>
      </c>
      <c r="D856" s="559">
        <f t="shared" si="333"/>
        <v>0</v>
      </c>
      <c r="E856" s="313">
        <f t="shared" si="334"/>
        <v>0</v>
      </c>
      <c r="F856" s="315">
        <f t="shared" si="334"/>
        <v>0</v>
      </c>
      <c r="G856" s="286">
        <f t="shared" si="338"/>
        <v>0</v>
      </c>
      <c r="H856" s="286">
        <f t="shared" si="338"/>
        <v>0</v>
      </c>
      <c r="I856" s="286">
        <f t="shared" si="338"/>
        <v>0</v>
      </c>
      <c r="J856" s="286">
        <f t="shared" si="338"/>
        <v>0</v>
      </c>
      <c r="K856" s="286">
        <f t="shared" si="338"/>
        <v>0</v>
      </c>
      <c r="L856" s="286">
        <f t="shared" si="338"/>
        <v>0</v>
      </c>
      <c r="M856" s="286">
        <f t="shared" si="338"/>
        <v>0</v>
      </c>
      <c r="N856" s="286">
        <f t="shared" si="338"/>
        <v>0</v>
      </c>
    </row>
    <row r="857" spans="2:14" hidden="1" outlineLevel="1">
      <c r="B857" s="556">
        <f t="shared" si="336"/>
        <v>28</v>
      </c>
      <c r="C857" s="557">
        <f t="shared" si="332"/>
        <v>0</v>
      </c>
      <c r="D857" s="559">
        <f t="shared" si="333"/>
        <v>0</v>
      </c>
      <c r="E857" s="313">
        <f t="shared" si="334"/>
        <v>0</v>
      </c>
      <c r="F857" s="315">
        <f t="shared" si="334"/>
        <v>0</v>
      </c>
      <c r="G857" s="286">
        <f t="shared" si="338"/>
        <v>0</v>
      </c>
      <c r="H857" s="286">
        <f t="shared" si="338"/>
        <v>0</v>
      </c>
      <c r="I857" s="286">
        <f t="shared" si="338"/>
        <v>0</v>
      </c>
      <c r="J857" s="286">
        <f t="shared" si="338"/>
        <v>0</v>
      </c>
      <c r="K857" s="286">
        <f t="shared" si="338"/>
        <v>0</v>
      </c>
      <c r="L857" s="286">
        <f t="shared" si="338"/>
        <v>0</v>
      </c>
      <c r="M857" s="286">
        <f t="shared" si="338"/>
        <v>0</v>
      </c>
      <c r="N857" s="286">
        <f t="shared" si="338"/>
        <v>0</v>
      </c>
    </row>
    <row r="858" spans="2:14" hidden="1" outlineLevel="1">
      <c r="B858" s="556">
        <f t="shared" si="336"/>
        <v>29</v>
      </c>
      <c r="C858" s="557">
        <f t="shared" si="332"/>
        <v>0</v>
      </c>
      <c r="D858" s="559">
        <f t="shared" si="333"/>
        <v>0</v>
      </c>
      <c r="E858" s="313">
        <f t="shared" si="334"/>
        <v>0</v>
      </c>
      <c r="F858" s="315">
        <f t="shared" si="334"/>
        <v>0</v>
      </c>
      <c r="G858" s="286">
        <f t="shared" si="338"/>
        <v>0</v>
      </c>
      <c r="H858" s="286">
        <f t="shared" si="338"/>
        <v>0</v>
      </c>
      <c r="I858" s="286">
        <f t="shared" si="338"/>
        <v>0</v>
      </c>
      <c r="J858" s="286">
        <f t="shared" si="338"/>
        <v>0</v>
      </c>
      <c r="K858" s="286">
        <f t="shared" si="338"/>
        <v>0</v>
      </c>
      <c r="L858" s="286">
        <f t="shared" si="338"/>
        <v>0</v>
      </c>
      <c r="M858" s="286">
        <f t="shared" si="338"/>
        <v>0</v>
      </c>
      <c r="N858" s="286">
        <f t="shared" si="338"/>
        <v>0</v>
      </c>
    </row>
    <row r="859" spans="2:14" hidden="1" outlineLevel="1">
      <c r="B859" s="556">
        <f t="shared" si="336"/>
        <v>30</v>
      </c>
      <c r="C859" s="215">
        <f t="shared" si="332"/>
        <v>0</v>
      </c>
      <c r="D859" s="325">
        <f t="shared" si="333"/>
        <v>0</v>
      </c>
      <c r="E859" s="326">
        <f t="shared" si="334"/>
        <v>0</v>
      </c>
      <c r="F859" s="327">
        <f t="shared" si="334"/>
        <v>0</v>
      </c>
      <c r="G859" s="328">
        <f t="shared" si="338"/>
        <v>0</v>
      </c>
      <c r="H859" s="328">
        <f t="shared" si="338"/>
        <v>0</v>
      </c>
      <c r="I859" s="328">
        <f t="shared" si="338"/>
        <v>0</v>
      </c>
      <c r="J859" s="328">
        <f t="shared" si="338"/>
        <v>0</v>
      </c>
      <c r="K859" s="328">
        <f t="shared" si="338"/>
        <v>0</v>
      </c>
      <c r="L859" s="328">
        <f t="shared" si="338"/>
        <v>0</v>
      </c>
      <c r="M859" s="328">
        <f t="shared" si="338"/>
        <v>0</v>
      </c>
      <c r="N859" s="328">
        <f t="shared" si="338"/>
        <v>0</v>
      </c>
    </row>
    <row r="860" spans="2:14" hidden="1" outlineLevel="1">
      <c r="C860" s="21" t="s">
        <v>260</v>
      </c>
      <c r="D860" s="285">
        <f t="shared" ref="D860" si="339">SUM(D828:D859)</f>
        <v>494832</v>
      </c>
      <c r="E860" s="313">
        <f>SUM(E828:E859)</f>
        <v>826800</v>
      </c>
      <c r="F860" s="315">
        <f t="shared" ref="F860:N860" si="340">SUM(F828:F859)</f>
        <v>859872</v>
      </c>
      <c r="G860" s="286">
        <f t="shared" si="340"/>
        <v>894266.88</v>
      </c>
      <c r="H860" s="286">
        <f t="shared" si="340"/>
        <v>930037.55520000006</v>
      </c>
      <c r="I860" s="286">
        <f t="shared" si="340"/>
        <v>967239.05740800011</v>
      </c>
      <c r="J860" s="286">
        <f t="shared" si="340"/>
        <v>1005928.6197043201</v>
      </c>
      <c r="K860" s="286">
        <f t="shared" si="340"/>
        <v>1046165.7644924929</v>
      </c>
      <c r="L860" s="286">
        <f t="shared" si="340"/>
        <v>1088012.3950721927</v>
      </c>
      <c r="M860" s="286">
        <f t="shared" si="340"/>
        <v>1131532.8908750804</v>
      </c>
      <c r="N860" s="286">
        <f t="shared" si="340"/>
        <v>1176794.2065100835</v>
      </c>
    </row>
    <row r="861" spans="2:14" ht="21.75" hidden="1" customHeight="1" outlineLevel="1">
      <c r="C861" s="4" t="s">
        <v>261</v>
      </c>
      <c r="D861" s="287"/>
      <c r="E861" s="313">
        <f>E862-E860</f>
        <v>-97888</v>
      </c>
      <c r="F861" s="314">
        <f>F862-F860</f>
        <v>-33072</v>
      </c>
      <c r="G861" s="284">
        <f t="shared" ref="G861:N861" si="341">-HLOOKUP(G$823,$E$167:$N$168,2,FALSE)*G860</f>
        <v>-17885.337599999999</v>
      </c>
      <c r="H861" s="284">
        <f t="shared" si="341"/>
        <v>-18600.751104000003</v>
      </c>
      <c r="I861" s="284">
        <f t="shared" si="341"/>
        <v>-29017.171722240004</v>
      </c>
      <c r="J861" s="284">
        <f t="shared" si="341"/>
        <v>-50296.430985216008</v>
      </c>
      <c r="K861" s="284">
        <f t="shared" si="341"/>
        <v>-52308.288224624644</v>
      </c>
      <c r="L861" s="284">
        <f t="shared" si="341"/>
        <v>-54400.619753609637</v>
      </c>
      <c r="M861" s="284">
        <f t="shared" si="341"/>
        <v>-56576.644543754024</v>
      </c>
      <c r="N861" s="284">
        <f t="shared" si="341"/>
        <v>-58839.71032550418</v>
      </c>
    </row>
    <row r="862" spans="2:14" hidden="1" outlineLevel="1">
      <c r="C862" s="83" t="s">
        <v>262</v>
      </c>
      <c r="D862" s="285">
        <f>D860</f>
        <v>494832</v>
      </c>
      <c r="E862" s="313">
        <f>SUMIF($E$628:$AB$628,E$823,$E702:$AB702)</f>
        <v>728912</v>
      </c>
      <c r="F862" s="314">
        <f>SUMIF($E$628:$AB$628,F$823,$E702:$AB702)</f>
        <v>826800</v>
      </c>
      <c r="G862" s="284">
        <f>G860+G861</f>
        <v>876381.54240000003</v>
      </c>
      <c r="H862" s="284">
        <f t="shared" ref="H862:N862" si="342">H860+H861</f>
        <v>911436.80409600004</v>
      </c>
      <c r="I862" s="284">
        <f t="shared" si="342"/>
        <v>938221.88568576006</v>
      </c>
      <c r="J862" s="284">
        <f t="shared" si="342"/>
        <v>955632.18871910404</v>
      </c>
      <c r="K862" s="284">
        <f t="shared" si="342"/>
        <v>993857.47626786819</v>
      </c>
      <c r="L862" s="284">
        <f t="shared" si="342"/>
        <v>1033611.775318583</v>
      </c>
      <c r="M862" s="284">
        <f t="shared" si="342"/>
        <v>1074956.2463313264</v>
      </c>
      <c r="N862" s="284">
        <f t="shared" si="342"/>
        <v>1117954.4961845793</v>
      </c>
    </row>
    <row r="863" spans="2:14" hidden="1" outlineLevel="1">
      <c r="C863" s="83"/>
      <c r="D863" s="285"/>
      <c r="E863" s="313"/>
      <c r="F863" s="314"/>
      <c r="G863" s="284"/>
      <c r="H863" s="284"/>
      <c r="I863" s="284"/>
      <c r="J863" s="284"/>
      <c r="K863" s="284"/>
      <c r="L863" s="284"/>
      <c r="M863" s="284"/>
      <c r="N863" s="284"/>
    </row>
    <row r="864" spans="2:14" hidden="1" outlineLevel="1">
      <c r="C864" s="240" t="s">
        <v>263</v>
      </c>
      <c r="D864" s="329"/>
      <c r="E864" s="313">
        <f>SUMIF($E$628:$AB$628,E$823,$E735:$AB735)+SUMIF($E$628:$AB$628,E$823,$E736:$AB736)</f>
        <v>-514100</v>
      </c>
      <c r="F864" s="315">
        <f>SUMIF($E$628:$AB$628,F$823,$E735:$AB735)+SUMIF($E$628:$AB$628,F$823,$E736:$AB736)</f>
        <v>-41340</v>
      </c>
      <c r="G864" s="286">
        <f t="shared" ref="G864:N864" si="343">-HLOOKUP(G$823,$E$173:$N$174,2,FALSE)*G$860</f>
        <v>-26828.006399999998</v>
      </c>
      <c r="H864" s="286">
        <f t="shared" si="343"/>
        <v>-27901.126656</v>
      </c>
      <c r="I864" s="286">
        <f t="shared" si="343"/>
        <v>-29017.171722240004</v>
      </c>
      <c r="J864" s="286">
        <f t="shared" si="343"/>
        <v>-30177.858591129603</v>
      </c>
      <c r="K864" s="286">
        <f t="shared" si="343"/>
        <v>-31384.972934774785</v>
      </c>
      <c r="L864" s="286">
        <f t="shared" si="343"/>
        <v>-32640.371852165779</v>
      </c>
      <c r="M864" s="286">
        <f t="shared" si="343"/>
        <v>-33945.986726252413</v>
      </c>
      <c r="N864" s="286">
        <f t="shared" si="343"/>
        <v>-35303.826195302507</v>
      </c>
    </row>
    <row r="865" spans="3:14" ht="16.5" hidden="1" customHeight="1" outlineLevel="1">
      <c r="C865" s="241" t="s">
        <v>264</v>
      </c>
      <c r="D865" s="285">
        <v>0</v>
      </c>
      <c r="E865" s="313">
        <f ca="1">SUMIF($E$628:$AB$628,E$823,$E769:$AB769)+SUMIF($E$628:$AB$628,E$823,$E770:$AB770)</f>
        <v>0</v>
      </c>
      <c r="F865" s="315">
        <f ca="1">SUMIF($E$628:$AB$628,F$823,$E769:$AB769)+SUMIF($E$628:$AB$628,F$823,$E770:$AB770)</f>
        <v>0</v>
      </c>
      <c r="G865" s="286">
        <f t="shared" ref="G865:N865" si="344">-HLOOKUP(G$823,$E$164:$N$165,2,FALSE)*G$860</f>
        <v>-8942.6687999999995</v>
      </c>
      <c r="H865" s="286">
        <f t="shared" si="344"/>
        <v>-9300.3755520000013</v>
      </c>
      <c r="I865" s="286">
        <f t="shared" si="344"/>
        <v>-9672.3905740800019</v>
      </c>
      <c r="J865" s="286">
        <f t="shared" si="344"/>
        <v>-10059.2861970432</v>
      </c>
      <c r="K865" s="286">
        <f t="shared" si="344"/>
        <v>-10461.65764492493</v>
      </c>
      <c r="L865" s="286">
        <f t="shared" si="344"/>
        <v>-10880.123950721927</v>
      </c>
      <c r="M865" s="286">
        <f t="shared" si="344"/>
        <v>-11315.328908750804</v>
      </c>
      <c r="N865" s="286">
        <f t="shared" si="344"/>
        <v>-11767.942065100835</v>
      </c>
    </row>
    <row r="866" spans="3:14" hidden="1" outlineLevel="1">
      <c r="C866" s="242" t="s">
        <v>265</v>
      </c>
      <c r="D866" s="285"/>
      <c r="E866" s="313">
        <f>SUMIF($E$628:$AB$628,E$823,$E771:$AB771)</f>
        <v>0</v>
      </c>
      <c r="F866" s="315">
        <f>SUMIF($E$628:$AB$628,F$823,$E771:$AB771)</f>
        <v>-8268</v>
      </c>
      <c r="G866" s="286">
        <f t="shared" ref="G866:N866" si="345">-HLOOKUP(G$823,$E$170:$N$171,2,FALSE)*G$860</f>
        <v>-8942.6687999999995</v>
      </c>
      <c r="H866" s="286">
        <f t="shared" si="345"/>
        <v>-9300.3755520000013</v>
      </c>
      <c r="I866" s="286">
        <f t="shared" si="345"/>
        <v>-9672.3905740800019</v>
      </c>
      <c r="J866" s="286">
        <f t="shared" si="345"/>
        <v>-10059.2861970432</v>
      </c>
      <c r="K866" s="286">
        <f t="shared" si="345"/>
        <v>-10461.65764492493</v>
      </c>
      <c r="L866" s="286">
        <f t="shared" si="345"/>
        <v>-10880.123950721927</v>
      </c>
      <c r="M866" s="286">
        <f t="shared" si="345"/>
        <v>-11315.328908750804</v>
      </c>
      <c r="N866" s="286">
        <f t="shared" si="345"/>
        <v>-11767.942065100835</v>
      </c>
    </row>
    <row r="867" spans="3:14" ht="5.55" hidden="1" customHeight="1" outlineLevel="1">
      <c r="C867" s="10"/>
      <c r="D867" s="288"/>
      <c r="E867" s="316"/>
      <c r="F867" s="317"/>
      <c r="G867" s="289"/>
      <c r="H867" s="289"/>
      <c r="I867" s="289"/>
      <c r="J867" s="289"/>
      <c r="K867" s="289"/>
      <c r="L867" s="289"/>
      <c r="M867" s="289"/>
      <c r="N867" s="289"/>
    </row>
    <row r="868" spans="3:14" hidden="1" outlineLevel="1">
      <c r="C868" s="218" t="s">
        <v>266</v>
      </c>
      <c r="D868" s="285">
        <f t="shared" ref="D868:M868" si="346">SUM(D862:D866)</f>
        <v>494832</v>
      </c>
      <c r="E868" s="313">
        <f t="shared" ca="1" si="346"/>
        <v>214812</v>
      </c>
      <c r="F868" s="314">
        <f t="shared" ca="1" si="346"/>
        <v>777192</v>
      </c>
      <c r="G868" s="284">
        <f t="shared" si="346"/>
        <v>831668.19840000011</v>
      </c>
      <c r="H868" s="284">
        <f t="shared" si="346"/>
        <v>864934.92633599997</v>
      </c>
      <c r="I868" s="284">
        <f t="shared" si="346"/>
        <v>889859.93281535991</v>
      </c>
      <c r="J868" s="284">
        <f t="shared" si="346"/>
        <v>905335.75773388788</v>
      </c>
      <c r="K868" s="284">
        <f t="shared" si="346"/>
        <v>941549.18804324348</v>
      </c>
      <c r="L868" s="284">
        <f t="shared" si="346"/>
        <v>979211.15556497336</v>
      </c>
      <c r="M868" s="284">
        <f t="shared" si="346"/>
        <v>1018379.6017875725</v>
      </c>
      <c r="N868" s="284">
        <f>SUM(N862:N866)</f>
        <v>1059114.7858590751</v>
      </c>
    </row>
    <row r="869" spans="3:14" hidden="1" outlineLevel="1">
      <c r="C869" s="218"/>
      <c r="D869" s="285"/>
      <c r="E869" s="313"/>
      <c r="F869" s="314"/>
      <c r="G869" s="284"/>
      <c r="H869" s="284"/>
      <c r="I869" s="284"/>
      <c r="J869" s="284"/>
      <c r="K869" s="284"/>
      <c r="L869" s="284"/>
      <c r="M869" s="284"/>
      <c r="N869" s="284"/>
    </row>
    <row r="870" spans="3:14" hidden="1" outlineLevel="1">
      <c r="C870" s="23" t="s">
        <v>14</v>
      </c>
      <c r="D870" s="285"/>
      <c r="E870" s="313"/>
      <c r="F870" s="314"/>
      <c r="G870" s="284"/>
      <c r="H870" s="284"/>
      <c r="I870" s="284"/>
      <c r="J870" s="284"/>
      <c r="K870" s="284"/>
      <c r="L870" s="284"/>
      <c r="M870" s="284"/>
      <c r="N870" s="284"/>
    </row>
    <row r="871" spans="3:14" hidden="1" outlineLevel="1">
      <c r="C871" s="232" t="str">
        <f t="shared" ref="C871:C887" si="347">C189</f>
        <v>Laundry Income</v>
      </c>
      <c r="D871" s="285"/>
      <c r="E871" s="313">
        <f t="shared" ref="E871:F886" si="348">SUMIF($E$628:$AB$628,E$823,$E776:$AB776)</f>
        <v>0</v>
      </c>
      <c r="F871" s="314">
        <f t="shared" si="348"/>
        <v>0</v>
      </c>
      <c r="G871" s="284">
        <f t="shared" ref="G871:N880" si="349">F871*(1+HLOOKUP(G$823,$E$181:$N$182,2,FALSE))</f>
        <v>0</v>
      </c>
      <c r="H871" s="284">
        <f t="shared" si="349"/>
        <v>0</v>
      </c>
      <c r="I871" s="284">
        <f t="shared" si="349"/>
        <v>0</v>
      </c>
      <c r="J871" s="284">
        <f t="shared" si="349"/>
        <v>0</v>
      </c>
      <c r="K871" s="284">
        <f t="shared" si="349"/>
        <v>0</v>
      </c>
      <c r="L871" s="284">
        <f t="shared" si="349"/>
        <v>0</v>
      </c>
      <c r="M871" s="284">
        <f t="shared" si="349"/>
        <v>0</v>
      </c>
      <c r="N871" s="284">
        <f t="shared" si="349"/>
        <v>0</v>
      </c>
    </row>
    <row r="872" spans="3:14" hidden="1" outlineLevel="1">
      <c r="C872" s="232" t="str">
        <f t="shared" si="347"/>
        <v>Recovery Fm Deposits (Damages etc)</v>
      </c>
      <c r="D872" s="285"/>
      <c r="E872" s="313">
        <f t="shared" si="348"/>
        <v>0</v>
      </c>
      <c r="F872" s="314">
        <f t="shared" si="348"/>
        <v>0</v>
      </c>
      <c r="G872" s="284">
        <f t="shared" si="349"/>
        <v>0</v>
      </c>
      <c r="H872" s="284">
        <f t="shared" si="349"/>
        <v>0</v>
      </c>
      <c r="I872" s="284">
        <f t="shared" si="349"/>
        <v>0</v>
      </c>
      <c r="J872" s="284">
        <f t="shared" si="349"/>
        <v>0</v>
      </c>
      <c r="K872" s="284">
        <f t="shared" si="349"/>
        <v>0</v>
      </c>
      <c r="L872" s="284">
        <f t="shared" si="349"/>
        <v>0</v>
      </c>
      <c r="M872" s="284">
        <f t="shared" si="349"/>
        <v>0</v>
      </c>
      <c r="N872" s="284">
        <f t="shared" si="349"/>
        <v>0</v>
      </c>
    </row>
    <row r="873" spans="3:14" hidden="1" outlineLevel="1">
      <c r="C873" s="232" t="str">
        <f t="shared" si="347"/>
        <v>Recovery from Collections</v>
      </c>
      <c r="D873" s="285"/>
      <c r="E873" s="313">
        <f t="shared" si="348"/>
        <v>0</v>
      </c>
      <c r="F873" s="314">
        <f t="shared" si="348"/>
        <v>0</v>
      </c>
      <c r="G873" s="284">
        <f t="shared" si="349"/>
        <v>0</v>
      </c>
      <c r="H873" s="284">
        <f t="shared" si="349"/>
        <v>0</v>
      </c>
      <c r="I873" s="284">
        <f t="shared" si="349"/>
        <v>0</v>
      </c>
      <c r="J873" s="284">
        <f t="shared" si="349"/>
        <v>0</v>
      </c>
      <c r="K873" s="284">
        <f t="shared" si="349"/>
        <v>0</v>
      </c>
      <c r="L873" s="284">
        <f t="shared" si="349"/>
        <v>0</v>
      </c>
      <c r="M873" s="284">
        <f t="shared" si="349"/>
        <v>0</v>
      </c>
      <c r="N873" s="284">
        <f t="shared" si="349"/>
        <v>0</v>
      </c>
    </row>
    <row r="874" spans="3:14" hidden="1" outlineLevel="1">
      <c r="C874" s="232" t="str">
        <f t="shared" si="347"/>
        <v>Application Fees</v>
      </c>
      <c r="D874" s="285"/>
      <c r="E874" s="313">
        <f t="shared" si="348"/>
        <v>0</v>
      </c>
      <c r="F874" s="314">
        <f t="shared" si="348"/>
        <v>0</v>
      </c>
      <c r="G874" s="284">
        <f t="shared" si="349"/>
        <v>0</v>
      </c>
      <c r="H874" s="284">
        <f t="shared" si="349"/>
        <v>0</v>
      </c>
      <c r="I874" s="284">
        <f t="shared" si="349"/>
        <v>0</v>
      </c>
      <c r="J874" s="284">
        <f t="shared" si="349"/>
        <v>0</v>
      </c>
      <c r="K874" s="284">
        <f t="shared" si="349"/>
        <v>0</v>
      </c>
      <c r="L874" s="284">
        <f t="shared" si="349"/>
        <v>0</v>
      </c>
      <c r="M874" s="284">
        <f t="shared" si="349"/>
        <v>0</v>
      </c>
      <c r="N874" s="284">
        <f t="shared" si="349"/>
        <v>0</v>
      </c>
    </row>
    <row r="875" spans="3:14" hidden="1" outlineLevel="1">
      <c r="C875" s="232" t="str">
        <f t="shared" si="347"/>
        <v>Cancellation Fees</v>
      </c>
      <c r="D875" s="285"/>
      <c r="E875" s="313">
        <f t="shared" si="348"/>
        <v>0</v>
      </c>
      <c r="F875" s="314">
        <f t="shared" si="348"/>
        <v>0</v>
      </c>
      <c r="G875" s="284">
        <f t="shared" si="349"/>
        <v>0</v>
      </c>
      <c r="H875" s="284">
        <f t="shared" si="349"/>
        <v>0</v>
      </c>
      <c r="I875" s="284">
        <f t="shared" si="349"/>
        <v>0</v>
      </c>
      <c r="J875" s="284">
        <f t="shared" si="349"/>
        <v>0</v>
      </c>
      <c r="K875" s="284">
        <f t="shared" si="349"/>
        <v>0</v>
      </c>
      <c r="L875" s="284">
        <f t="shared" si="349"/>
        <v>0</v>
      </c>
      <c r="M875" s="284">
        <f t="shared" si="349"/>
        <v>0</v>
      </c>
      <c r="N875" s="284">
        <f t="shared" si="349"/>
        <v>0</v>
      </c>
    </row>
    <row r="876" spans="3:14" hidden="1" outlineLevel="1">
      <c r="C876" s="232" t="str">
        <f t="shared" si="347"/>
        <v>Pet Rent</v>
      </c>
      <c r="D876" s="285"/>
      <c r="E876" s="313">
        <f t="shared" si="348"/>
        <v>0</v>
      </c>
      <c r="F876" s="314">
        <f t="shared" si="348"/>
        <v>0</v>
      </c>
      <c r="G876" s="284">
        <f t="shared" si="349"/>
        <v>0</v>
      </c>
      <c r="H876" s="284">
        <f t="shared" si="349"/>
        <v>0</v>
      </c>
      <c r="I876" s="284">
        <f t="shared" si="349"/>
        <v>0</v>
      </c>
      <c r="J876" s="284">
        <f t="shared" si="349"/>
        <v>0</v>
      </c>
      <c r="K876" s="284">
        <f t="shared" si="349"/>
        <v>0</v>
      </c>
      <c r="L876" s="284">
        <f t="shared" si="349"/>
        <v>0</v>
      </c>
      <c r="M876" s="284">
        <f t="shared" si="349"/>
        <v>0</v>
      </c>
      <c r="N876" s="284">
        <f t="shared" si="349"/>
        <v>0</v>
      </c>
    </row>
    <row r="877" spans="3:14" hidden="1" outlineLevel="1">
      <c r="C877" s="232" t="str">
        <f t="shared" si="347"/>
        <v>Month-to-month Premiums</v>
      </c>
      <c r="D877" s="285"/>
      <c r="E877" s="313">
        <f t="shared" si="348"/>
        <v>0</v>
      </c>
      <c r="F877" s="314">
        <f t="shared" si="348"/>
        <v>0</v>
      </c>
      <c r="G877" s="284">
        <f t="shared" si="349"/>
        <v>0</v>
      </c>
      <c r="H877" s="284">
        <f t="shared" si="349"/>
        <v>0</v>
      </c>
      <c r="I877" s="284">
        <f t="shared" si="349"/>
        <v>0</v>
      </c>
      <c r="J877" s="284">
        <f t="shared" si="349"/>
        <v>0</v>
      </c>
      <c r="K877" s="284">
        <f t="shared" si="349"/>
        <v>0</v>
      </c>
      <c r="L877" s="284">
        <f t="shared" si="349"/>
        <v>0</v>
      </c>
      <c r="M877" s="284">
        <f t="shared" si="349"/>
        <v>0</v>
      </c>
      <c r="N877" s="284">
        <f t="shared" si="349"/>
        <v>0</v>
      </c>
    </row>
    <row r="878" spans="3:14" hidden="1" outlineLevel="1">
      <c r="C878" s="232" t="str">
        <f t="shared" si="347"/>
        <v>Late Charges</v>
      </c>
      <c r="D878" s="285"/>
      <c r="E878" s="313">
        <f t="shared" si="348"/>
        <v>0</v>
      </c>
      <c r="F878" s="314">
        <f t="shared" si="348"/>
        <v>0</v>
      </c>
      <c r="G878" s="284">
        <f t="shared" si="349"/>
        <v>0</v>
      </c>
      <c r="H878" s="284">
        <f t="shared" si="349"/>
        <v>0</v>
      </c>
      <c r="I878" s="284">
        <f t="shared" si="349"/>
        <v>0</v>
      </c>
      <c r="J878" s="284">
        <f t="shared" si="349"/>
        <v>0</v>
      </c>
      <c r="K878" s="284">
        <f t="shared" si="349"/>
        <v>0</v>
      </c>
      <c r="L878" s="284">
        <f t="shared" si="349"/>
        <v>0</v>
      </c>
      <c r="M878" s="284">
        <f t="shared" si="349"/>
        <v>0</v>
      </c>
      <c r="N878" s="284">
        <f t="shared" si="349"/>
        <v>0</v>
      </c>
    </row>
    <row r="879" spans="3:14" hidden="1" outlineLevel="1">
      <c r="C879" s="232" t="str">
        <f t="shared" si="347"/>
        <v>Credit Fee Income</v>
      </c>
      <c r="D879" s="285"/>
      <c r="E879" s="313">
        <f t="shared" si="348"/>
        <v>0</v>
      </c>
      <c r="F879" s="314">
        <f t="shared" si="348"/>
        <v>0</v>
      </c>
      <c r="G879" s="284">
        <f t="shared" si="349"/>
        <v>0</v>
      </c>
      <c r="H879" s="284">
        <f t="shared" si="349"/>
        <v>0</v>
      </c>
      <c r="I879" s="284">
        <f t="shared" si="349"/>
        <v>0</v>
      </c>
      <c r="J879" s="284">
        <f t="shared" si="349"/>
        <v>0</v>
      </c>
      <c r="K879" s="284">
        <f t="shared" si="349"/>
        <v>0</v>
      </c>
      <c r="L879" s="284">
        <f t="shared" si="349"/>
        <v>0</v>
      </c>
      <c r="M879" s="284">
        <f t="shared" si="349"/>
        <v>0</v>
      </c>
      <c r="N879" s="284">
        <f t="shared" si="349"/>
        <v>0</v>
      </c>
    </row>
    <row r="880" spans="3:14" hidden="1" outlineLevel="1">
      <c r="C880" s="232" t="str">
        <f t="shared" si="347"/>
        <v>Vending Income</v>
      </c>
      <c r="D880" s="285"/>
      <c r="E880" s="313">
        <f t="shared" si="348"/>
        <v>0</v>
      </c>
      <c r="F880" s="314">
        <f t="shared" si="348"/>
        <v>0</v>
      </c>
      <c r="G880" s="284">
        <f t="shared" si="349"/>
        <v>0</v>
      </c>
      <c r="H880" s="284">
        <f t="shared" si="349"/>
        <v>0</v>
      </c>
      <c r="I880" s="284">
        <f t="shared" si="349"/>
        <v>0</v>
      </c>
      <c r="J880" s="284">
        <f t="shared" si="349"/>
        <v>0</v>
      </c>
      <c r="K880" s="284">
        <f t="shared" si="349"/>
        <v>0</v>
      </c>
      <c r="L880" s="284">
        <f t="shared" si="349"/>
        <v>0</v>
      </c>
      <c r="M880" s="284">
        <f t="shared" si="349"/>
        <v>0</v>
      </c>
      <c r="N880" s="284">
        <f t="shared" si="349"/>
        <v>0</v>
      </c>
    </row>
    <row r="881" spans="3:14" hidden="1" outlineLevel="1">
      <c r="C881" s="232" t="str">
        <f t="shared" si="347"/>
        <v>Utility Reimbursement Income</v>
      </c>
      <c r="D881" s="285"/>
      <c r="E881" s="313">
        <f t="shared" si="348"/>
        <v>3540</v>
      </c>
      <c r="F881" s="314">
        <f t="shared" si="348"/>
        <v>9360</v>
      </c>
      <c r="G881" s="284">
        <f t="shared" ref="G881:N886" si="350">F881*(1+HLOOKUP(G$823,$E$181:$N$182,2,FALSE))</f>
        <v>9734.4</v>
      </c>
      <c r="H881" s="284">
        <f t="shared" si="350"/>
        <v>10123.776</v>
      </c>
      <c r="I881" s="284">
        <f t="shared" si="350"/>
        <v>10528.72704</v>
      </c>
      <c r="J881" s="284">
        <f t="shared" si="350"/>
        <v>10949.8761216</v>
      </c>
      <c r="K881" s="284">
        <f t="shared" si="350"/>
        <v>11387.871166464001</v>
      </c>
      <c r="L881" s="284">
        <f t="shared" si="350"/>
        <v>11843.386013122561</v>
      </c>
      <c r="M881" s="284">
        <f t="shared" si="350"/>
        <v>12317.121453647464</v>
      </c>
      <c r="N881" s="284">
        <f t="shared" si="350"/>
        <v>12809.806311793363</v>
      </c>
    </row>
    <row r="882" spans="3:14" hidden="1" outlineLevel="1">
      <c r="C882" s="232" t="str">
        <f t="shared" si="347"/>
        <v>Parking Income</v>
      </c>
      <c r="D882" s="285"/>
      <c r="E882" s="313">
        <f t="shared" si="348"/>
        <v>0</v>
      </c>
      <c r="F882" s="314">
        <f t="shared" si="348"/>
        <v>0</v>
      </c>
      <c r="G882" s="284">
        <f t="shared" si="350"/>
        <v>0</v>
      </c>
      <c r="H882" s="284">
        <f t="shared" si="350"/>
        <v>0</v>
      </c>
      <c r="I882" s="284">
        <f t="shared" si="350"/>
        <v>0</v>
      </c>
      <c r="J882" s="284">
        <f t="shared" si="350"/>
        <v>0</v>
      </c>
      <c r="K882" s="284">
        <f t="shared" si="350"/>
        <v>0</v>
      </c>
      <c r="L882" s="284">
        <f t="shared" si="350"/>
        <v>0</v>
      </c>
      <c r="M882" s="284">
        <f t="shared" si="350"/>
        <v>0</v>
      </c>
      <c r="N882" s="284">
        <f t="shared" si="350"/>
        <v>0</v>
      </c>
    </row>
    <row r="883" spans="3:14" hidden="1" outlineLevel="1">
      <c r="C883" s="232" t="str">
        <f t="shared" si="347"/>
        <v>Storage Space Income</v>
      </c>
      <c r="D883" s="285"/>
      <c r="E883" s="313">
        <f t="shared" si="348"/>
        <v>0</v>
      </c>
      <c r="F883" s="314">
        <f t="shared" si="348"/>
        <v>0</v>
      </c>
      <c r="G883" s="284">
        <f t="shared" si="350"/>
        <v>0</v>
      </c>
      <c r="H883" s="284">
        <f t="shared" si="350"/>
        <v>0</v>
      </c>
      <c r="I883" s="284">
        <f t="shared" si="350"/>
        <v>0</v>
      </c>
      <c r="J883" s="284">
        <f t="shared" si="350"/>
        <v>0</v>
      </c>
      <c r="K883" s="284">
        <f t="shared" si="350"/>
        <v>0</v>
      </c>
      <c r="L883" s="284">
        <f t="shared" si="350"/>
        <v>0</v>
      </c>
      <c r="M883" s="284">
        <f t="shared" si="350"/>
        <v>0</v>
      </c>
      <c r="N883" s="284">
        <f t="shared" si="350"/>
        <v>0</v>
      </c>
    </row>
    <row r="884" spans="3:14" hidden="1" outlineLevel="1">
      <c r="C884" s="232" t="str">
        <f t="shared" si="347"/>
        <v>Cleaning Income</v>
      </c>
      <c r="D884" s="285"/>
      <c r="E884" s="313">
        <f t="shared" si="348"/>
        <v>0</v>
      </c>
      <c r="F884" s="314">
        <f t="shared" si="348"/>
        <v>0</v>
      </c>
      <c r="G884" s="284">
        <f t="shared" si="350"/>
        <v>0</v>
      </c>
      <c r="H884" s="284">
        <f t="shared" si="350"/>
        <v>0</v>
      </c>
      <c r="I884" s="284">
        <f t="shared" si="350"/>
        <v>0</v>
      </c>
      <c r="J884" s="284">
        <f t="shared" si="350"/>
        <v>0</v>
      </c>
      <c r="K884" s="284">
        <f t="shared" si="350"/>
        <v>0</v>
      </c>
      <c r="L884" s="284">
        <f t="shared" si="350"/>
        <v>0</v>
      </c>
      <c r="M884" s="284">
        <f t="shared" si="350"/>
        <v>0</v>
      </c>
      <c r="N884" s="284">
        <f t="shared" si="350"/>
        <v>0</v>
      </c>
    </row>
    <row r="885" spans="3:14" hidden="1" outlineLevel="1">
      <c r="C885" s="232" t="str">
        <f t="shared" si="347"/>
        <v>Furniture Income</v>
      </c>
      <c r="D885" s="285"/>
      <c r="E885" s="313">
        <f t="shared" si="348"/>
        <v>0</v>
      </c>
      <c r="F885" s="314">
        <f t="shared" si="348"/>
        <v>0</v>
      </c>
      <c r="G885" s="284">
        <f t="shared" si="350"/>
        <v>0</v>
      </c>
      <c r="H885" s="284">
        <f t="shared" si="350"/>
        <v>0</v>
      </c>
      <c r="I885" s="284">
        <f t="shared" si="350"/>
        <v>0</v>
      </c>
      <c r="J885" s="284">
        <f t="shared" si="350"/>
        <v>0</v>
      </c>
      <c r="K885" s="284">
        <f t="shared" si="350"/>
        <v>0</v>
      </c>
      <c r="L885" s="284">
        <f t="shared" si="350"/>
        <v>0</v>
      </c>
      <c r="M885" s="284">
        <f t="shared" si="350"/>
        <v>0</v>
      </c>
      <c r="N885" s="284">
        <f t="shared" si="350"/>
        <v>0</v>
      </c>
    </row>
    <row r="886" spans="3:14" hidden="1" outlineLevel="1">
      <c r="C886" s="232" t="str">
        <f t="shared" si="347"/>
        <v>Legal Fees Reimbursement</v>
      </c>
      <c r="D886" s="285"/>
      <c r="E886" s="313">
        <f t="shared" si="348"/>
        <v>0</v>
      </c>
      <c r="F886" s="314">
        <f t="shared" si="348"/>
        <v>0</v>
      </c>
      <c r="G886" s="284">
        <f t="shared" si="350"/>
        <v>0</v>
      </c>
      <c r="H886" s="284">
        <f t="shared" si="350"/>
        <v>0</v>
      </c>
      <c r="I886" s="284">
        <f t="shared" si="350"/>
        <v>0</v>
      </c>
      <c r="J886" s="284">
        <f t="shared" si="350"/>
        <v>0</v>
      </c>
      <c r="K886" s="284">
        <f t="shared" si="350"/>
        <v>0</v>
      </c>
      <c r="L886" s="284">
        <f t="shared" si="350"/>
        <v>0</v>
      </c>
      <c r="M886" s="284">
        <f t="shared" si="350"/>
        <v>0</v>
      </c>
      <c r="N886" s="284">
        <f t="shared" si="350"/>
        <v>0</v>
      </c>
    </row>
    <row r="887" spans="3:14" ht="16.5" hidden="1" customHeight="1" outlineLevel="1" thickBot="1">
      <c r="C887" s="232" t="str">
        <f t="shared" si="347"/>
        <v>Misc.</v>
      </c>
      <c r="D887" s="290"/>
      <c r="E887" s="318">
        <f t="shared" ref="E887:F887" si="351">SUMIF($E$628:$AB$628,E$823,$E792:$AB792)</f>
        <v>0</v>
      </c>
      <c r="F887" s="319">
        <f t="shared" si="351"/>
        <v>0</v>
      </c>
      <c r="G887" s="291">
        <f t="shared" ref="G887:N887" si="352">F887*(1+HLOOKUP(G$823,$E$181:$N$182,2,FALSE))</f>
        <v>0</v>
      </c>
      <c r="H887" s="291">
        <f t="shared" si="352"/>
        <v>0</v>
      </c>
      <c r="I887" s="291">
        <f t="shared" si="352"/>
        <v>0</v>
      </c>
      <c r="J887" s="291">
        <f t="shared" si="352"/>
        <v>0</v>
      </c>
      <c r="K887" s="291">
        <f t="shared" si="352"/>
        <v>0</v>
      </c>
      <c r="L887" s="291">
        <f t="shared" si="352"/>
        <v>0</v>
      </c>
      <c r="M887" s="291">
        <f t="shared" si="352"/>
        <v>0</v>
      </c>
      <c r="N887" s="291">
        <f t="shared" si="352"/>
        <v>0</v>
      </c>
    </row>
    <row r="888" spans="3:14" hidden="1" outlineLevel="1">
      <c r="C888" s="83" t="s">
        <v>30</v>
      </c>
      <c r="D888" s="285">
        <f>E206</f>
        <v>0</v>
      </c>
      <c r="E888" s="313">
        <f>SUM(E871:E887)</f>
        <v>3540</v>
      </c>
      <c r="F888" s="315">
        <f>SUM(F871:F887)</f>
        <v>9360</v>
      </c>
      <c r="G888" s="284">
        <f t="shared" ref="G888:N888" si="353">SUM(G871:G887)</f>
        <v>9734.4</v>
      </c>
      <c r="H888" s="284">
        <f t="shared" si="353"/>
        <v>10123.776</v>
      </c>
      <c r="I888" s="284">
        <f t="shared" si="353"/>
        <v>10528.72704</v>
      </c>
      <c r="J888" s="284">
        <f t="shared" si="353"/>
        <v>10949.8761216</v>
      </c>
      <c r="K888" s="284">
        <f t="shared" si="353"/>
        <v>11387.871166464001</v>
      </c>
      <c r="L888" s="284">
        <f t="shared" si="353"/>
        <v>11843.386013122561</v>
      </c>
      <c r="M888" s="284">
        <f t="shared" si="353"/>
        <v>12317.121453647464</v>
      </c>
      <c r="N888" s="284">
        <f t="shared" si="353"/>
        <v>12809.806311793363</v>
      </c>
    </row>
    <row r="889" spans="3:14" hidden="1" outlineLevel="1">
      <c r="C889" s="67"/>
      <c r="D889" s="288"/>
      <c r="E889" s="316"/>
      <c r="F889" s="317"/>
      <c r="G889" s="289"/>
      <c r="H889" s="289"/>
      <c r="I889" s="289"/>
      <c r="J889" s="289"/>
      <c r="K889" s="289"/>
      <c r="L889" s="289"/>
      <c r="M889" s="289"/>
      <c r="N889" s="289"/>
    </row>
    <row r="890" spans="3:14" ht="15" hidden="1" outlineLevel="1" thickBot="1">
      <c r="C890" s="21" t="s">
        <v>259</v>
      </c>
      <c r="D890" s="292">
        <f t="shared" ref="D890" si="354">D868+D888</f>
        <v>494832</v>
      </c>
      <c r="E890" s="320">
        <f ca="1">E868+E888</f>
        <v>218352</v>
      </c>
      <c r="F890" s="321">
        <f t="shared" ref="F890:N890" ca="1" si="355">F868+F888</f>
        <v>786552</v>
      </c>
      <c r="G890" s="293">
        <f>G868+G888</f>
        <v>841402.59840000013</v>
      </c>
      <c r="H890" s="293">
        <f t="shared" si="355"/>
        <v>875058.70233599993</v>
      </c>
      <c r="I890" s="293">
        <f t="shared" si="355"/>
        <v>900388.65985535993</v>
      </c>
      <c r="J890" s="293">
        <f t="shared" si="355"/>
        <v>916285.63385548792</v>
      </c>
      <c r="K890" s="293">
        <f t="shared" si="355"/>
        <v>952937.05920970754</v>
      </c>
      <c r="L890" s="293">
        <f t="shared" si="355"/>
        <v>991054.54157809587</v>
      </c>
      <c r="M890" s="293">
        <f t="shared" si="355"/>
        <v>1030696.72324122</v>
      </c>
      <c r="N890" s="293">
        <f t="shared" si="355"/>
        <v>1071924.5921708685</v>
      </c>
    </row>
    <row r="891" spans="3:14" ht="15" hidden="1" outlineLevel="1" thickTop="1">
      <c r="D891" s="283"/>
      <c r="E891" s="313"/>
      <c r="F891" s="322"/>
      <c r="G891" s="284"/>
      <c r="H891" s="284"/>
      <c r="I891" s="284"/>
      <c r="J891" s="284"/>
      <c r="K891" s="284"/>
      <c r="L891" s="284"/>
      <c r="M891" s="284"/>
      <c r="N891" s="284"/>
    </row>
    <row r="892" spans="3:14" hidden="1" outlineLevel="1">
      <c r="C892" s="23" t="s">
        <v>31</v>
      </c>
      <c r="D892" s="285"/>
      <c r="E892" s="313"/>
      <c r="F892" s="314"/>
      <c r="G892" s="284"/>
      <c r="H892" s="284"/>
      <c r="I892" s="284"/>
      <c r="J892" s="284"/>
      <c r="K892" s="284"/>
      <c r="L892" s="284"/>
      <c r="M892" s="284"/>
      <c r="N892" s="284"/>
    </row>
    <row r="893" spans="3:14" hidden="1" outlineLevel="1">
      <c r="C893" s="234" t="str">
        <f t="shared" ref="C893:C900" si="356">C224</f>
        <v xml:space="preserve">PAYROLL AND BENEFITS </v>
      </c>
      <c r="D893" s="295">
        <f t="shared" ref="D893:D900" si="357">-G224</f>
        <v>0</v>
      </c>
      <c r="E893" s="313">
        <f t="shared" ref="E893:F900" si="358">SUMIF($E$628:$AB$628,E$823,$E798:$AB798)</f>
        <v>0</v>
      </c>
      <c r="F893" s="314">
        <f t="shared" si="358"/>
        <v>0</v>
      </c>
      <c r="G893" s="284">
        <f>-$M224*(1+HLOOKUP(G$823,$E$258:$N$259,2,FALSE))</f>
        <v>-6060</v>
      </c>
      <c r="H893" s="284">
        <f t="shared" ref="H893:N893" si="359">-$M224*(1+HLOOKUP(H$823,$E$258:$N$259,2,FALSE))</f>
        <v>-6060</v>
      </c>
      <c r="I893" s="284">
        <f t="shared" si="359"/>
        <v>-6120</v>
      </c>
      <c r="J893" s="284">
        <f t="shared" si="359"/>
        <v>-6120</v>
      </c>
      <c r="K893" s="284">
        <f t="shared" si="359"/>
        <v>-6120</v>
      </c>
      <c r="L893" s="284">
        <f t="shared" si="359"/>
        <v>-6120</v>
      </c>
      <c r="M893" s="284">
        <f t="shared" si="359"/>
        <v>-6120</v>
      </c>
      <c r="N893" s="284">
        <f t="shared" si="359"/>
        <v>-6120</v>
      </c>
    </row>
    <row r="894" spans="3:14" hidden="1" outlineLevel="1">
      <c r="C894" s="1073" t="str">
        <f t="shared" si="356"/>
        <v>MANAGEMENT FEE / LEASING</v>
      </c>
      <c r="D894" s="295">
        <f t="shared" si="357"/>
        <v>-11587</v>
      </c>
      <c r="E894" s="313">
        <f t="shared" si="358"/>
        <v>-11587.000000000002</v>
      </c>
      <c r="F894" s="314">
        <f t="shared" si="358"/>
        <v>-11702.869999999997</v>
      </c>
      <c r="G894" s="284">
        <f>-$O$225*G890</f>
        <v>-33656.103936000007</v>
      </c>
      <c r="H894" s="284">
        <f t="shared" ref="H894:N894" si="360">-$O$225*H890</f>
        <v>-35002.34809344</v>
      </c>
      <c r="I894" s="284">
        <f t="shared" si="360"/>
        <v>-36015.546394214398</v>
      </c>
      <c r="J894" s="284">
        <f t="shared" si="360"/>
        <v>-36651.425354219515</v>
      </c>
      <c r="K894" s="284">
        <f t="shared" si="360"/>
        <v>-38117.482368388301</v>
      </c>
      <c r="L894" s="284">
        <f t="shared" si="360"/>
        <v>-39642.181663123833</v>
      </c>
      <c r="M894" s="284">
        <f t="shared" si="360"/>
        <v>-41227.868929648801</v>
      </c>
      <c r="N894" s="284">
        <f t="shared" si="360"/>
        <v>-42876.983686834741</v>
      </c>
    </row>
    <row r="895" spans="3:14" hidden="1" outlineLevel="1">
      <c r="C895" s="234" t="str">
        <f t="shared" si="356"/>
        <v>ADMIN. EXPENSES / FEES</v>
      </c>
      <c r="D895" s="295">
        <f t="shared" si="357"/>
        <v>-1500</v>
      </c>
      <c r="E895" s="313">
        <f t="shared" si="358"/>
        <v>-1500</v>
      </c>
      <c r="F895" s="314">
        <f t="shared" si="358"/>
        <v>-1515</v>
      </c>
      <c r="G895" s="284">
        <f t="shared" ref="G895:N900" si="361">-$M226*(1+HLOOKUP(G$823,$E$258:$N$259,2,FALSE))</f>
        <v>-1515</v>
      </c>
      <c r="H895" s="284">
        <f t="shared" si="361"/>
        <v>-1515</v>
      </c>
      <c r="I895" s="284">
        <f t="shared" si="361"/>
        <v>-1530</v>
      </c>
      <c r="J895" s="284">
        <f t="shared" si="361"/>
        <v>-1530</v>
      </c>
      <c r="K895" s="284">
        <f t="shared" si="361"/>
        <v>-1530</v>
      </c>
      <c r="L895" s="284">
        <f t="shared" si="361"/>
        <v>-1530</v>
      </c>
      <c r="M895" s="284">
        <f t="shared" si="361"/>
        <v>-1530</v>
      </c>
      <c r="N895" s="284">
        <f t="shared" si="361"/>
        <v>-1530</v>
      </c>
    </row>
    <row r="896" spans="3:14" hidden="1" outlineLevel="1">
      <c r="C896" s="234" t="str">
        <f t="shared" si="356"/>
        <v>UTILITIES EXPENSES</v>
      </c>
      <c r="D896" s="295">
        <f t="shared" si="357"/>
        <v>-9000</v>
      </c>
      <c r="E896" s="313">
        <f t="shared" si="358"/>
        <v>-9000</v>
      </c>
      <c r="F896" s="314">
        <f t="shared" si="358"/>
        <v>-9090</v>
      </c>
      <c r="G896" s="284">
        <f t="shared" si="361"/>
        <v>-30300</v>
      </c>
      <c r="H896" s="284">
        <f t="shared" si="361"/>
        <v>-30300</v>
      </c>
      <c r="I896" s="284">
        <f t="shared" si="361"/>
        <v>-30600</v>
      </c>
      <c r="J896" s="284">
        <f t="shared" si="361"/>
        <v>-30600</v>
      </c>
      <c r="K896" s="284">
        <f t="shared" si="361"/>
        <v>-30600</v>
      </c>
      <c r="L896" s="284">
        <f t="shared" si="361"/>
        <v>-30600</v>
      </c>
      <c r="M896" s="284">
        <f t="shared" si="361"/>
        <v>-30600</v>
      </c>
      <c r="N896" s="284">
        <f t="shared" si="361"/>
        <v>-30600</v>
      </c>
    </row>
    <row r="897" spans="3:15" hidden="1" outlineLevel="1">
      <c r="C897" s="234" t="str">
        <f t="shared" si="356"/>
        <v>OPERATIONS AND MAINTENANCE</v>
      </c>
      <c r="D897" s="295">
        <f t="shared" si="357"/>
        <v>-15950</v>
      </c>
      <c r="E897" s="313">
        <f t="shared" si="358"/>
        <v>-15949.999999999998</v>
      </c>
      <c r="F897" s="314">
        <f t="shared" si="358"/>
        <v>-16109.500000000005</v>
      </c>
      <c r="G897" s="284">
        <f t="shared" si="361"/>
        <v>-25250</v>
      </c>
      <c r="H897" s="284">
        <f t="shared" si="361"/>
        <v>-25250</v>
      </c>
      <c r="I897" s="284">
        <f t="shared" si="361"/>
        <v>-25500</v>
      </c>
      <c r="J897" s="284">
        <f t="shared" si="361"/>
        <v>-25500</v>
      </c>
      <c r="K897" s="284">
        <f t="shared" si="361"/>
        <v>-25500</v>
      </c>
      <c r="L897" s="284">
        <f t="shared" si="361"/>
        <v>-25500</v>
      </c>
      <c r="M897" s="284">
        <f t="shared" si="361"/>
        <v>-25500</v>
      </c>
      <c r="N897" s="284">
        <f t="shared" si="361"/>
        <v>-25500</v>
      </c>
    </row>
    <row r="898" spans="3:15" hidden="1" outlineLevel="1">
      <c r="C898" s="234" t="str">
        <f t="shared" si="356"/>
        <v>INSURANCE</v>
      </c>
      <c r="D898" s="295">
        <f t="shared" si="357"/>
        <v>-4000</v>
      </c>
      <c r="E898" s="313">
        <f t="shared" si="358"/>
        <v>-4000.0000000000005</v>
      </c>
      <c r="F898" s="314">
        <f t="shared" si="358"/>
        <v>-4039.9999999999986</v>
      </c>
      <c r="G898" s="284">
        <f t="shared" si="361"/>
        <v>-6060</v>
      </c>
      <c r="H898" s="284">
        <f t="shared" si="361"/>
        <v>-6060</v>
      </c>
      <c r="I898" s="284">
        <f t="shared" si="361"/>
        <v>-6120</v>
      </c>
      <c r="J898" s="284">
        <f t="shared" si="361"/>
        <v>-6120</v>
      </c>
      <c r="K898" s="284">
        <f t="shared" si="361"/>
        <v>-6120</v>
      </c>
      <c r="L898" s="284">
        <f t="shared" si="361"/>
        <v>-6120</v>
      </c>
      <c r="M898" s="284">
        <f t="shared" si="361"/>
        <v>-6120</v>
      </c>
      <c r="N898" s="284">
        <f t="shared" si="361"/>
        <v>-6120</v>
      </c>
    </row>
    <row r="899" spans="3:15" hidden="1" outlineLevel="1">
      <c r="C899" s="234" t="str">
        <f t="shared" si="356"/>
        <v>PROPERTY TAX</v>
      </c>
      <c r="D899" s="295">
        <f t="shared" si="357"/>
        <v>-45000</v>
      </c>
      <c r="E899" s="313">
        <f t="shared" si="358"/>
        <v>-45000</v>
      </c>
      <c r="F899" s="314">
        <f t="shared" si="358"/>
        <v>-45450</v>
      </c>
      <c r="G899" s="284">
        <f t="shared" si="361"/>
        <v>-103024.10565</v>
      </c>
      <c r="H899" s="284">
        <f t="shared" si="361"/>
        <v>-103024.10565</v>
      </c>
      <c r="I899" s="284">
        <f t="shared" si="361"/>
        <v>-104044.14630000001</v>
      </c>
      <c r="J899" s="284">
        <f t="shared" si="361"/>
        <v>-104044.14630000001</v>
      </c>
      <c r="K899" s="284">
        <f t="shared" si="361"/>
        <v>-104044.14630000001</v>
      </c>
      <c r="L899" s="284">
        <f t="shared" si="361"/>
        <v>-104044.14630000001</v>
      </c>
      <c r="M899" s="284">
        <f t="shared" si="361"/>
        <v>-104044.14630000001</v>
      </c>
      <c r="N899" s="284">
        <f t="shared" si="361"/>
        <v>-104044.14630000001</v>
      </c>
    </row>
    <row r="900" spans="3:15" hidden="1" outlineLevel="1">
      <c r="C900" s="234">
        <f t="shared" si="356"/>
        <v>0</v>
      </c>
      <c r="D900" s="295">
        <f t="shared" si="357"/>
        <v>0</v>
      </c>
      <c r="E900" s="313">
        <f t="shared" si="358"/>
        <v>0</v>
      </c>
      <c r="F900" s="314">
        <f t="shared" si="358"/>
        <v>0</v>
      </c>
      <c r="G900" s="284">
        <f t="shared" si="361"/>
        <v>0</v>
      </c>
      <c r="H900" s="284">
        <f t="shared" si="361"/>
        <v>0</v>
      </c>
      <c r="I900" s="284">
        <f t="shared" si="361"/>
        <v>0</v>
      </c>
      <c r="J900" s="284">
        <f t="shared" si="361"/>
        <v>0</v>
      </c>
      <c r="K900" s="284">
        <f t="shared" si="361"/>
        <v>0</v>
      </c>
      <c r="L900" s="284">
        <f t="shared" si="361"/>
        <v>0</v>
      </c>
      <c r="M900" s="284">
        <f t="shared" si="361"/>
        <v>0</v>
      </c>
      <c r="N900" s="284">
        <f t="shared" si="361"/>
        <v>0</v>
      </c>
    </row>
    <row r="901" spans="3:15" hidden="1" outlineLevel="1">
      <c r="D901" s="288"/>
      <c r="E901" s="316"/>
      <c r="F901" s="317"/>
      <c r="G901" s="289"/>
      <c r="H901" s="289"/>
      <c r="I901" s="289"/>
      <c r="J901" s="289"/>
      <c r="K901" s="289"/>
      <c r="L901" s="289"/>
      <c r="M901" s="289"/>
      <c r="N901" s="289"/>
    </row>
    <row r="902" spans="3:15" hidden="1" outlineLevel="1">
      <c r="C902" s="222" t="s">
        <v>32</v>
      </c>
      <c r="D902" s="285">
        <f>SUM(D893:D900)</f>
        <v>-87037</v>
      </c>
      <c r="E902" s="313">
        <f>SUM(E893:E901)</f>
        <v>-87037</v>
      </c>
      <c r="F902" s="314">
        <f t="shared" ref="F902:N902" si="362">SUM(F893:F901)</f>
        <v>-87907.37</v>
      </c>
      <c r="G902" s="284">
        <f t="shared" si="362"/>
        <v>-205865.20958600001</v>
      </c>
      <c r="H902" s="284">
        <f t="shared" si="362"/>
        <v>-207211.45374343998</v>
      </c>
      <c r="I902" s="284">
        <f t="shared" si="362"/>
        <v>-209929.69269421441</v>
      </c>
      <c r="J902" s="284">
        <f t="shared" si="362"/>
        <v>-210565.57165421953</v>
      </c>
      <c r="K902" s="284">
        <f t="shared" si="362"/>
        <v>-212031.62866838829</v>
      </c>
      <c r="L902" s="284">
        <f t="shared" si="362"/>
        <v>-213556.32796312385</v>
      </c>
      <c r="M902" s="284">
        <f t="shared" si="362"/>
        <v>-215142.01522964879</v>
      </c>
      <c r="N902" s="284">
        <f t="shared" si="362"/>
        <v>-216791.12998683477</v>
      </c>
    </row>
    <row r="903" spans="3:15" ht="8.25" hidden="1" customHeight="1" outlineLevel="1">
      <c r="C903" s="225"/>
      <c r="D903" s="285"/>
      <c r="E903" s="313"/>
      <c r="F903" s="314"/>
      <c r="G903" s="284"/>
      <c r="H903" s="284"/>
      <c r="I903" s="284"/>
      <c r="J903" s="284"/>
      <c r="K903" s="284"/>
      <c r="L903" s="284"/>
      <c r="M903" s="284"/>
      <c r="N903" s="284"/>
    </row>
    <row r="904" spans="3:15" hidden="1" outlineLevel="1">
      <c r="C904" s="222" t="s">
        <v>300</v>
      </c>
      <c r="D904" s="285">
        <f>D902/$C$159</f>
        <v>-3347.5769230769229</v>
      </c>
      <c r="E904" s="323">
        <f t="shared" ref="E904:N904" si="363">E902/$C$159</f>
        <v>-3347.5769230769229</v>
      </c>
      <c r="F904" s="324">
        <f t="shared" si="363"/>
        <v>-3381.0526923076923</v>
      </c>
      <c r="G904" s="296">
        <f t="shared" si="363"/>
        <v>-7917.8926763846157</v>
      </c>
      <c r="H904" s="296">
        <f t="shared" si="363"/>
        <v>-7969.6712978246151</v>
      </c>
      <c r="I904" s="296">
        <f t="shared" si="363"/>
        <v>-8074.2189497774771</v>
      </c>
      <c r="J904" s="296">
        <f t="shared" si="363"/>
        <v>-8098.6758328545975</v>
      </c>
      <c r="K904" s="296">
        <f t="shared" si="363"/>
        <v>-8155.0626410918576</v>
      </c>
      <c r="L904" s="296">
        <f t="shared" si="363"/>
        <v>-8213.7049216586092</v>
      </c>
      <c r="M904" s="296">
        <f t="shared" si="363"/>
        <v>-8274.6928934480311</v>
      </c>
      <c r="N904" s="296">
        <f t="shared" si="363"/>
        <v>-8338.1203841090301</v>
      </c>
    </row>
    <row r="905" spans="3:15" ht="15" hidden="1" outlineLevel="1" thickBot="1">
      <c r="D905" s="297"/>
      <c r="E905" s="320"/>
      <c r="F905" s="321"/>
      <c r="G905" s="293"/>
      <c r="H905" s="293"/>
      <c r="I905" s="293"/>
      <c r="J905" s="293"/>
      <c r="K905" s="293"/>
      <c r="L905" s="293"/>
      <c r="M905" s="293"/>
      <c r="N905" s="293"/>
    </row>
    <row r="906" spans="3:15" ht="16.2" hidden="1" outlineLevel="1" thickTop="1">
      <c r="C906" s="224" t="s">
        <v>33</v>
      </c>
      <c r="D906" s="298">
        <f t="shared" ref="D906" si="364">D890+D902</f>
        <v>407795</v>
      </c>
      <c r="E906" s="315">
        <f ca="1">E890+E902</f>
        <v>131315</v>
      </c>
      <c r="F906" s="314">
        <f t="shared" ref="F906:N906" ca="1" si="365">F890+F902</f>
        <v>698644.63</v>
      </c>
      <c r="G906" s="284">
        <f t="shared" si="365"/>
        <v>635537.38881400018</v>
      </c>
      <c r="H906" s="284">
        <f t="shared" si="365"/>
        <v>667847.24859255995</v>
      </c>
      <c r="I906" s="284">
        <f t="shared" si="365"/>
        <v>690458.96716114553</v>
      </c>
      <c r="J906" s="284">
        <f t="shared" si="365"/>
        <v>705720.06220126839</v>
      </c>
      <c r="K906" s="284">
        <f t="shared" si="365"/>
        <v>740905.43054131931</v>
      </c>
      <c r="L906" s="284">
        <f t="shared" si="365"/>
        <v>777498.21361497208</v>
      </c>
      <c r="M906" s="284">
        <f t="shared" si="365"/>
        <v>815554.7080115712</v>
      </c>
      <c r="N906" s="284">
        <f t="shared" si="365"/>
        <v>855133.46218403382</v>
      </c>
    </row>
    <row r="907" spans="3:15" hidden="1" outlineLevel="1">
      <c r="C907" s="216" t="s">
        <v>34</v>
      </c>
      <c r="D907" s="332">
        <f>D906/D908</f>
        <v>3.7950629701543205E-2</v>
      </c>
      <c r="E907" s="330">
        <f t="shared" ref="E907:N907" ca="1" si="366">E906/$D$908</f>
        <v>1.2220569009571344E-2</v>
      </c>
      <c r="F907" s="330">
        <f t="shared" ca="1" si="366"/>
        <v>6.5017971397642607E-2</v>
      </c>
      <c r="G907" s="331">
        <f t="shared" si="366"/>
        <v>5.9145021651481285E-2</v>
      </c>
      <c r="H907" s="331">
        <f t="shared" si="366"/>
        <v>6.2151874418594433E-2</v>
      </c>
      <c r="I907" s="331">
        <f t="shared" si="366"/>
        <v>6.4256188984275472E-2</v>
      </c>
      <c r="J907" s="331">
        <f t="shared" si="366"/>
        <v>6.5676432407337948E-2</v>
      </c>
      <c r="K907" s="331">
        <f t="shared" si="366"/>
        <v>6.8950888653210682E-2</v>
      </c>
      <c r="L907" s="331">
        <f t="shared" si="366"/>
        <v>7.2356323148918322E-2</v>
      </c>
      <c r="M907" s="331">
        <f t="shared" si="366"/>
        <v>7.5897975024454278E-2</v>
      </c>
      <c r="N907" s="331">
        <f t="shared" si="366"/>
        <v>7.9581292975011639E-2</v>
      </c>
    </row>
    <row r="908" spans="3:15" hidden="1" outlineLevel="1">
      <c r="C908" s="225"/>
      <c r="D908" s="299">
        <f>F84</f>
        <v>10745408</v>
      </c>
      <c r="E908" s="315"/>
      <c r="F908" s="315"/>
      <c r="G908" s="294"/>
      <c r="H908" s="294"/>
      <c r="I908" s="294"/>
      <c r="J908" s="294"/>
      <c r="K908" s="294"/>
      <c r="L908" s="294"/>
      <c r="M908" s="294"/>
      <c r="N908" s="294"/>
    </row>
    <row r="909" spans="3:15" s="333" customFormat="1" hidden="1" outlineLevel="1">
      <c r="C909" s="239" t="s">
        <v>340</v>
      </c>
      <c r="D909" s="285"/>
      <c r="E909" s="415">
        <f ca="1">E906/E890</f>
        <v>0.60139133142815271</v>
      </c>
      <c r="F909" s="416">
        <f t="shared" ref="F909:N909" ca="1" si="367">F906/F890</f>
        <v>0.88823705235000361</v>
      </c>
      <c r="G909" s="417">
        <f t="shared" si="367"/>
        <v>0.75533090820319493</v>
      </c>
      <c r="H909" s="417">
        <f t="shared" si="367"/>
        <v>0.76320279634922583</v>
      </c>
      <c r="I909" s="417">
        <f t="shared" si="367"/>
        <v>0.76684547234531153</v>
      </c>
      <c r="J909" s="417">
        <f t="shared" si="367"/>
        <v>0.77019658076683439</v>
      </c>
      <c r="K909" s="417">
        <f t="shared" si="367"/>
        <v>0.77749671227580242</v>
      </c>
      <c r="L909" s="417">
        <f t="shared" si="367"/>
        <v>0.78451606949596386</v>
      </c>
      <c r="M909" s="417">
        <f t="shared" si="367"/>
        <v>0.79126545143842686</v>
      </c>
      <c r="N909" s="417">
        <f t="shared" si="367"/>
        <v>0.79775524176771806</v>
      </c>
      <c r="O909" s="4"/>
    </row>
    <row r="910" spans="3:15" ht="15" hidden="1" customHeight="1" outlineLevel="1">
      <c r="C910" s="225"/>
      <c r="D910" s="329"/>
      <c r="E910" s="313"/>
      <c r="F910" s="315"/>
      <c r="G910" s="286"/>
      <c r="H910" s="286"/>
      <c r="I910" s="286"/>
      <c r="J910" s="286"/>
      <c r="K910" s="286"/>
      <c r="L910" s="286"/>
      <c r="M910" s="286"/>
      <c r="N910" s="286"/>
    </row>
    <row r="911" spans="3:15" ht="15.75" hidden="1" customHeight="1" outlineLevel="1">
      <c r="C911" s="225" t="s">
        <v>928</v>
      </c>
      <c r="D911" s="329"/>
      <c r="E911" s="313">
        <f>SUMIF($E$628:$AB$628,E$823,$E811:$AB811)</f>
        <v>-875000</v>
      </c>
      <c r="F911" s="315">
        <f>SUMIF($E$628:$AB$628,F$823,$E811:$AB811)</f>
        <v>0</v>
      </c>
      <c r="G911" s="286"/>
      <c r="H911" s="286"/>
      <c r="I911" s="286"/>
      <c r="J911" s="286"/>
      <c r="K911" s="286"/>
      <c r="L911" s="286"/>
      <c r="M911" s="286"/>
      <c r="N911" s="286"/>
    </row>
    <row r="912" spans="3:15" ht="15.75" customHeight="1" outlineLevel="1">
      <c r="C912" s="225" t="s">
        <v>484</v>
      </c>
      <c r="D912" s="329"/>
      <c r="E912" s="313">
        <f>SUMIF($E$628:$AB$628,E$823,$E814:$AB814)</f>
        <v>0</v>
      </c>
      <c r="F912" s="315">
        <f>SUMIF($E$628:$AB$628,F$823,$E814:$AB814)</f>
        <v>0</v>
      </c>
      <c r="G912" s="286"/>
      <c r="H912" s="286"/>
      <c r="I912" s="286"/>
      <c r="J912" s="286"/>
      <c r="K912" s="286"/>
      <c r="L912" s="286"/>
      <c r="M912" s="286"/>
      <c r="N912" s="286"/>
    </row>
    <row r="913" spans="2:88" hidden="1" outlineLevel="1">
      <c r="C913" s="222" t="s">
        <v>301</v>
      </c>
      <c r="D913" s="329"/>
      <c r="E913" s="313">
        <f>-$E$261*$C$159*(1+HLOOKUP(E823,$E$258:$N259,2,FALSE))</f>
        <v>0</v>
      </c>
      <c r="F913" s="315">
        <f>E913*(1+HLOOKUP(F823,$E$258:$N259,2,FALSE))</f>
        <v>0</v>
      </c>
      <c r="G913" s="286">
        <f>F913*(1+HLOOKUP(G823,$E$258:$N259,2,FALSE))</f>
        <v>0</v>
      </c>
      <c r="H913" s="286">
        <f>G913*(1+HLOOKUP(H823,$E$258:$N259,2,FALSE))</f>
        <v>0</v>
      </c>
      <c r="I913" s="286">
        <f>H913*(1+HLOOKUP(I823,$E$258:$N259,2,FALSE))</f>
        <v>0</v>
      </c>
      <c r="J913" s="286">
        <f>I913*(1+HLOOKUP(J823,$E$258:$N259,2,FALSE))</f>
        <v>0</v>
      </c>
      <c r="K913" s="286">
        <f>J913*(1+HLOOKUP(K823,$E$258:$N259,2,FALSE))</f>
        <v>0</v>
      </c>
      <c r="L913" s="286">
        <f>K913*(1+HLOOKUP(L823,$E$258:$N259,2,FALSE))</f>
        <v>0</v>
      </c>
      <c r="M913" s="286">
        <f>L913*(1+HLOOKUP(M823,$E$258:$N259,2,FALSE))</f>
        <v>0</v>
      </c>
      <c r="N913" s="286">
        <f>M913*(1+HLOOKUP(N823,$E$258:$N259,2,FALSE))</f>
        <v>0</v>
      </c>
    </row>
    <row r="914" spans="2:88" hidden="1" outlineLevel="1">
      <c r="D914" s="288"/>
      <c r="E914" s="316"/>
      <c r="F914" s="317"/>
      <c r="G914" s="289"/>
      <c r="H914" s="289"/>
      <c r="I914" s="289"/>
      <c r="J914" s="289"/>
      <c r="K914" s="289"/>
      <c r="L914" s="289"/>
      <c r="M914" s="289"/>
      <c r="N914" s="289"/>
    </row>
    <row r="915" spans="2:88" hidden="1" outlineLevel="1">
      <c r="C915" s="4" t="s">
        <v>193</v>
      </c>
      <c r="D915" s="329"/>
      <c r="E915" s="313">
        <f ca="1">E906+E911+E913</f>
        <v>-743685</v>
      </c>
      <c r="F915" s="315">
        <f t="shared" ref="F915:N915" ca="1" si="368">F906+F911+F913</f>
        <v>698644.63</v>
      </c>
      <c r="G915" s="286">
        <f t="shared" si="368"/>
        <v>635537.38881400018</v>
      </c>
      <c r="H915" s="286">
        <f t="shared" si="368"/>
        <v>667847.24859255995</v>
      </c>
      <c r="I915" s="286">
        <f t="shared" si="368"/>
        <v>690458.96716114553</v>
      </c>
      <c r="J915" s="286">
        <f t="shared" si="368"/>
        <v>705720.06220126839</v>
      </c>
      <c r="K915" s="286">
        <f t="shared" si="368"/>
        <v>740905.43054131931</v>
      </c>
      <c r="L915" s="286">
        <f t="shared" si="368"/>
        <v>777498.21361497208</v>
      </c>
      <c r="M915" s="286">
        <f t="shared" si="368"/>
        <v>815554.7080115712</v>
      </c>
      <c r="N915" s="286">
        <f t="shared" si="368"/>
        <v>855133.46218403382</v>
      </c>
    </row>
    <row r="916" spans="2:88" hidden="1" outlineLevel="1">
      <c r="D916" s="338"/>
      <c r="E916" s="315"/>
      <c r="F916" s="315"/>
      <c r="G916" s="286"/>
      <c r="H916" s="286"/>
      <c r="I916" s="286"/>
      <c r="J916" s="286"/>
      <c r="K916" s="286"/>
      <c r="L916" s="286"/>
      <c r="M916" s="286"/>
      <c r="N916" s="286"/>
    </row>
    <row r="917" spans="2:88" hidden="1" outlineLevel="1">
      <c r="C917" s="4" t="s">
        <v>1</v>
      </c>
      <c r="D917" s="338"/>
      <c r="E917" s="315">
        <f t="shared" ref="E917:N917" si="369">SUMIF($E$926:$DT$926,E823,$E$954:$DT$954)</f>
        <v>-349225.76</v>
      </c>
      <c r="F917" s="315">
        <f t="shared" si="369"/>
        <v>-424755.93070552591</v>
      </c>
      <c r="G917" s="286">
        <f t="shared" ca="1" si="369"/>
        <v>-572278.35489678686</v>
      </c>
      <c r="H917" s="286">
        <f t="shared" ca="1" si="369"/>
        <v>-596747.49502133729</v>
      </c>
      <c r="I917" s="286">
        <f t="shared" ca="1" si="369"/>
        <v>0</v>
      </c>
      <c r="J917" s="286">
        <f t="shared" ca="1" si="369"/>
        <v>0</v>
      </c>
      <c r="K917" s="286">
        <f t="shared" ca="1" si="369"/>
        <v>0</v>
      </c>
      <c r="L917" s="286">
        <f t="shared" si="369"/>
        <v>0</v>
      </c>
      <c r="M917" s="286">
        <f t="shared" si="369"/>
        <v>0</v>
      </c>
      <c r="N917" s="286">
        <f t="shared" si="369"/>
        <v>0</v>
      </c>
    </row>
    <row r="918" spans="2:88" hidden="1" outlineLevel="1">
      <c r="D918" s="338"/>
      <c r="E918" s="315"/>
      <c r="F918" s="315"/>
      <c r="G918" s="286"/>
      <c r="H918" s="286"/>
      <c r="I918" s="286"/>
      <c r="J918" s="286"/>
      <c r="K918" s="286"/>
      <c r="L918" s="286"/>
      <c r="M918" s="286"/>
      <c r="N918" s="286"/>
    </row>
    <row r="919" spans="2:88" hidden="1" outlineLevel="1">
      <c r="C919" s="4" t="s">
        <v>344</v>
      </c>
      <c r="D919" s="338"/>
      <c r="E919" s="315">
        <f t="shared" ref="E919:N919" ca="1" si="370">SUMIF($E$926:$DT$926,E823,$E$956:$DT$956)</f>
        <v>-1092910.76</v>
      </c>
      <c r="F919" s="315">
        <f t="shared" ca="1" si="370"/>
        <v>273888.69929447409</v>
      </c>
      <c r="G919" s="286">
        <f t="shared" ca="1" si="370"/>
        <v>63259.033917213274</v>
      </c>
      <c r="H919" s="286">
        <f t="shared" ca="1" si="370"/>
        <v>71099.753571222624</v>
      </c>
      <c r="I919" s="286">
        <f t="shared" ca="1" si="370"/>
        <v>0</v>
      </c>
      <c r="J919" s="286">
        <f t="shared" ca="1" si="370"/>
        <v>0</v>
      </c>
      <c r="K919" s="286">
        <f t="shared" ca="1" si="370"/>
        <v>0</v>
      </c>
      <c r="L919" s="286">
        <f t="shared" si="370"/>
        <v>0</v>
      </c>
      <c r="M919" s="286">
        <f t="shared" si="370"/>
        <v>0</v>
      </c>
      <c r="N919" s="286">
        <f t="shared" si="370"/>
        <v>0</v>
      </c>
    </row>
    <row r="920" spans="2:88" hidden="1" outlineLevel="1">
      <c r="C920" s="4" t="s">
        <v>334</v>
      </c>
      <c r="D920" s="338"/>
      <c r="E920" s="315"/>
      <c r="F920" s="315"/>
      <c r="G920" s="286"/>
      <c r="H920" s="286"/>
      <c r="I920" s="286"/>
      <c r="J920" s="286"/>
      <c r="K920" s="286"/>
      <c r="L920" s="286"/>
      <c r="M920" s="286"/>
      <c r="N920" s="286"/>
    </row>
    <row r="921" spans="2:88" hidden="1" outlineLevel="1">
      <c r="C921" s="4" t="s">
        <v>336</v>
      </c>
      <c r="D921" s="338">
        <f>D968</f>
        <v>3760892.8</v>
      </c>
      <c r="E921" s="312"/>
      <c r="F921" s="312"/>
    </row>
    <row r="922" spans="2:88" hidden="1" outlineLevel="1">
      <c r="C922" s="4" t="s">
        <v>335</v>
      </c>
      <c r="D922" s="338"/>
      <c r="E922" s="330">
        <f t="shared" ref="E922:N922" ca="1" si="371">E919/$D$921</f>
        <v>-0.29059875357255599</v>
      </c>
      <c r="F922" s="330">
        <f t="shared" ca="1" si="371"/>
        <v>7.2825447004092783E-2</v>
      </c>
      <c r="G922" s="206">
        <f t="shared" ca="1" si="371"/>
        <v>1.682021724129262E-2</v>
      </c>
      <c r="H922" s="206">
        <f t="shared" ca="1" si="371"/>
        <v>1.890501999185476E-2</v>
      </c>
      <c r="I922" s="206">
        <f t="shared" ca="1" si="371"/>
        <v>0</v>
      </c>
      <c r="J922" s="206">
        <f t="shared" ca="1" si="371"/>
        <v>0</v>
      </c>
      <c r="K922" s="206">
        <f t="shared" ca="1" si="371"/>
        <v>0</v>
      </c>
      <c r="L922" s="206">
        <f t="shared" si="371"/>
        <v>0</v>
      </c>
      <c r="M922" s="206">
        <f t="shared" si="371"/>
        <v>0</v>
      </c>
      <c r="N922" s="206">
        <f t="shared" si="371"/>
        <v>0</v>
      </c>
    </row>
    <row r="923" spans="2:88">
      <c r="G923" s="286"/>
      <c r="H923" s="286"/>
      <c r="I923" s="286"/>
      <c r="J923" s="286"/>
      <c r="K923" s="286"/>
      <c r="L923" s="286"/>
      <c r="M923" s="286"/>
      <c r="N923" s="286"/>
    </row>
    <row r="924" spans="2:88" ht="18">
      <c r="B924" s="836" t="s">
        <v>308</v>
      </c>
      <c r="I924" s="4"/>
      <c r="J924" s="4"/>
      <c r="K924" s="4"/>
      <c r="L924" s="4"/>
      <c r="M924" s="4"/>
    </row>
    <row r="925" spans="2:88" hidden="1" outlineLevel="1">
      <c r="I925" s="4"/>
      <c r="J925" s="4"/>
      <c r="K925" s="4"/>
      <c r="L925" s="4"/>
      <c r="M925" s="4"/>
    </row>
    <row r="926" spans="2:88" hidden="1" outlineLevel="1">
      <c r="D926" s="340" t="s">
        <v>182</v>
      </c>
      <c r="E926" s="4">
        <f t="shared" ref="E926:P926" si="372">ROUNDUP(E927/12,0)</f>
        <v>1</v>
      </c>
      <c r="F926" s="4">
        <f t="shared" si="372"/>
        <v>1</v>
      </c>
      <c r="G926" s="4">
        <f t="shared" si="372"/>
        <v>1</v>
      </c>
      <c r="H926" s="4">
        <f t="shared" si="372"/>
        <v>1</v>
      </c>
      <c r="I926" s="4">
        <f t="shared" si="372"/>
        <v>1</v>
      </c>
      <c r="J926" s="4">
        <f t="shared" si="372"/>
        <v>1</v>
      </c>
      <c r="K926" s="4">
        <f t="shared" si="372"/>
        <v>1</v>
      </c>
      <c r="L926" s="4">
        <f t="shared" si="372"/>
        <v>1</v>
      </c>
      <c r="M926" s="4">
        <f t="shared" si="372"/>
        <v>1</v>
      </c>
      <c r="N926" s="4">
        <f t="shared" si="372"/>
        <v>1</v>
      </c>
      <c r="O926" s="4">
        <f t="shared" si="372"/>
        <v>1</v>
      </c>
      <c r="P926" s="4">
        <f t="shared" si="372"/>
        <v>1</v>
      </c>
      <c r="Q926" s="4">
        <f>ROUNDUP(Q927/12,0)</f>
        <v>2</v>
      </c>
      <c r="R926" s="4">
        <f t="shared" ref="R926:CC926" si="373">ROUNDUP(R927/12,0)</f>
        <v>2</v>
      </c>
      <c r="S926" s="4">
        <f t="shared" si="373"/>
        <v>2</v>
      </c>
      <c r="T926" s="4">
        <f t="shared" si="373"/>
        <v>2</v>
      </c>
      <c r="U926" s="4">
        <f t="shared" si="373"/>
        <v>2</v>
      </c>
      <c r="V926" s="4">
        <f t="shared" si="373"/>
        <v>2</v>
      </c>
      <c r="W926" s="4">
        <f t="shared" si="373"/>
        <v>2</v>
      </c>
      <c r="X926" s="4">
        <f t="shared" si="373"/>
        <v>2</v>
      </c>
      <c r="Y926" s="4">
        <f t="shared" si="373"/>
        <v>2</v>
      </c>
      <c r="Z926" s="4">
        <f t="shared" si="373"/>
        <v>2</v>
      </c>
      <c r="AA926" s="4">
        <f t="shared" si="373"/>
        <v>2</v>
      </c>
      <c r="AB926" s="4">
        <f t="shared" si="373"/>
        <v>2</v>
      </c>
      <c r="AC926" s="4">
        <f t="shared" si="373"/>
        <v>3</v>
      </c>
      <c r="AD926" s="4">
        <f t="shared" si="373"/>
        <v>3</v>
      </c>
      <c r="AE926" s="4">
        <f t="shared" si="373"/>
        <v>3</v>
      </c>
      <c r="AF926" s="4">
        <f t="shared" si="373"/>
        <v>3</v>
      </c>
      <c r="AG926" s="4">
        <f t="shared" si="373"/>
        <v>3</v>
      </c>
      <c r="AH926" s="4">
        <f t="shared" si="373"/>
        <v>3</v>
      </c>
      <c r="AI926" s="4">
        <f t="shared" si="373"/>
        <v>3</v>
      </c>
      <c r="AJ926" s="4">
        <f t="shared" si="373"/>
        <v>3</v>
      </c>
      <c r="AK926" s="4">
        <f t="shared" si="373"/>
        <v>3</v>
      </c>
      <c r="AL926" s="4">
        <f t="shared" si="373"/>
        <v>3</v>
      </c>
      <c r="AM926" s="4">
        <f t="shared" si="373"/>
        <v>3</v>
      </c>
      <c r="AN926" s="4">
        <f t="shared" si="373"/>
        <v>3</v>
      </c>
      <c r="AO926" s="4">
        <f t="shared" si="373"/>
        <v>4</v>
      </c>
      <c r="AP926" s="4">
        <f t="shared" si="373"/>
        <v>4</v>
      </c>
      <c r="AQ926" s="4">
        <f t="shared" si="373"/>
        <v>4</v>
      </c>
      <c r="AR926" s="4">
        <f t="shared" si="373"/>
        <v>4</v>
      </c>
      <c r="AS926" s="4">
        <f t="shared" si="373"/>
        <v>4</v>
      </c>
      <c r="AT926" s="4">
        <f t="shared" si="373"/>
        <v>4</v>
      </c>
      <c r="AU926" s="4">
        <f t="shared" si="373"/>
        <v>4</v>
      </c>
      <c r="AV926" s="4">
        <f t="shared" si="373"/>
        <v>4</v>
      </c>
      <c r="AW926" s="4">
        <f t="shared" si="373"/>
        <v>4</v>
      </c>
      <c r="AX926" s="4">
        <f t="shared" si="373"/>
        <v>4</v>
      </c>
      <c r="AY926" s="4">
        <f t="shared" si="373"/>
        <v>4</v>
      </c>
      <c r="AZ926" s="4">
        <f t="shared" si="373"/>
        <v>4</v>
      </c>
      <c r="BA926" s="4">
        <f t="shared" si="373"/>
        <v>5</v>
      </c>
      <c r="BB926" s="4">
        <f t="shared" si="373"/>
        <v>5</v>
      </c>
      <c r="BC926" s="4">
        <f t="shared" si="373"/>
        <v>5</v>
      </c>
      <c r="BD926" s="4">
        <f t="shared" si="373"/>
        <v>5</v>
      </c>
      <c r="BE926" s="4">
        <f t="shared" si="373"/>
        <v>5</v>
      </c>
      <c r="BF926" s="4">
        <f t="shared" si="373"/>
        <v>5</v>
      </c>
      <c r="BG926" s="4">
        <f t="shared" si="373"/>
        <v>5</v>
      </c>
      <c r="BH926" s="4">
        <f t="shared" si="373"/>
        <v>5</v>
      </c>
      <c r="BI926" s="4">
        <f t="shared" si="373"/>
        <v>5</v>
      </c>
      <c r="BJ926" s="4">
        <f t="shared" si="373"/>
        <v>5</v>
      </c>
      <c r="BK926" s="4">
        <f t="shared" si="373"/>
        <v>5</v>
      </c>
      <c r="BL926" s="4">
        <f t="shared" si="373"/>
        <v>5</v>
      </c>
      <c r="BM926" s="4">
        <f t="shared" si="373"/>
        <v>6</v>
      </c>
      <c r="BN926" s="4">
        <f t="shared" si="373"/>
        <v>6</v>
      </c>
      <c r="BO926" s="4">
        <f t="shared" si="373"/>
        <v>6</v>
      </c>
      <c r="BP926" s="4">
        <f t="shared" si="373"/>
        <v>6</v>
      </c>
      <c r="BQ926" s="4">
        <f t="shared" si="373"/>
        <v>6</v>
      </c>
      <c r="BR926" s="4">
        <f t="shared" si="373"/>
        <v>6</v>
      </c>
      <c r="BS926" s="4">
        <f t="shared" si="373"/>
        <v>6</v>
      </c>
      <c r="BT926" s="4">
        <f t="shared" si="373"/>
        <v>6</v>
      </c>
      <c r="BU926" s="4">
        <f t="shared" si="373"/>
        <v>6</v>
      </c>
      <c r="BV926" s="4">
        <f t="shared" si="373"/>
        <v>6</v>
      </c>
      <c r="BW926" s="4">
        <f t="shared" si="373"/>
        <v>6</v>
      </c>
      <c r="BX926" s="4">
        <f t="shared" si="373"/>
        <v>6</v>
      </c>
      <c r="BY926" s="4">
        <f t="shared" si="373"/>
        <v>7</v>
      </c>
      <c r="BZ926" s="4">
        <f t="shared" si="373"/>
        <v>7</v>
      </c>
      <c r="CA926" s="4">
        <f t="shared" si="373"/>
        <v>7</v>
      </c>
      <c r="CB926" s="4">
        <f t="shared" si="373"/>
        <v>7</v>
      </c>
      <c r="CC926" s="4">
        <f t="shared" si="373"/>
        <v>7</v>
      </c>
      <c r="CD926" s="4">
        <f t="shared" ref="CD926:CJ926" si="374">ROUNDUP(CD927/12,0)</f>
        <v>7</v>
      </c>
      <c r="CE926" s="4">
        <f t="shared" si="374"/>
        <v>7</v>
      </c>
      <c r="CF926" s="4">
        <f t="shared" si="374"/>
        <v>7</v>
      </c>
      <c r="CG926" s="4">
        <f t="shared" si="374"/>
        <v>7</v>
      </c>
      <c r="CH926" s="4">
        <f t="shared" si="374"/>
        <v>7</v>
      </c>
      <c r="CI926" s="4">
        <f t="shared" si="374"/>
        <v>7</v>
      </c>
      <c r="CJ926" s="4">
        <f t="shared" si="374"/>
        <v>7</v>
      </c>
    </row>
    <row r="927" spans="2:88" hidden="1" outlineLevel="1">
      <c r="D927" s="202" t="s">
        <v>183</v>
      </c>
      <c r="E927" s="203">
        <v>1</v>
      </c>
      <c r="F927" s="4">
        <f>E927+1</f>
        <v>2</v>
      </c>
      <c r="G927" s="4">
        <f t="shared" ref="G927:BR927" si="375">F927+1</f>
        <v>3</v>
      </c>
      <c r="H927" s="4">
        <f t="shared" si="375"/>
        <v>4</v>
      </c>
      <c r="I927" s="4">
        <f t="shared" si="375"/>
        <v>5</v>
      </c>
      <c r="J927" s="4">
        <f t="shared" si="375"/>
        <v>6</v>
      </c>
      <c r="K927" s="4">
        <f t="shared" si="375"/>
        <v>7</v>
      </c>
      <c r="L927" s="4">
        <f t="shared" si="375"/>
        <v>8</v>
      </c>
      <c r="M927" s="4">
        <f t="shared" si="375"/>
        <v>9</v>
      </c>
      <c r="N927" s="4">
        <f t="shared" si="375"/>
        <v>10</v>
      </c>
      <c r="O927" s="4">
        <f t="shared" si="375"/>
        <v>11</v>
      </c>
      <c r="P927" s="4">
        <f t="shared" si="375"/>
        <v>12</v>
      </c>
      <c r="Q927" s="4">
        <f t="shared" si="375"/>
        <v>13</v>
      </c>
      <c r="R927" s="4">
        <f t="shared" si="375"/>
        <v>14</v>
      </c>
      <c r="S927" s="4">
        <f t="shared" si="375"/>
        <v>15</v>
      </c>
      <c r="T927" s="4">
        <f t="shared" si="375"/>
        <v>16</v>
      </c>
      <c r="U927" s="4">
        <f t="shared" si="375"/>
        <v>17</v>
      </c>
      <c r="V927" s="4">
        <f t="shared" si="375"/>
        <v>18</v>
      </c>
      <c r="W927" s="4">
        <f t="shared" si="375"/>
        <v>19</v>
      </c>
      <c r="X927" s="4">
        <f t="shared" si="375"/>
        <v>20</v>
      </c>
      <c r="Y927" s="4">
        <f t="shared" si="375"/>
        <v>21</v>
      </c>
      <c r="Z927" s="4">
        <f t="shared" si="375"/>
        <v>22</v>
      </c>
      <c r="AA927" s="4">
        <f t="shared" si="375"/>
        <v>23</v>
      </c>
      <c r="AB927" s="4">
        <f t="shared" si="375"/>
        <v>24</v>
      </c>
      <c r="AC927" s="4">
        <f t="shared" si="375"/>
        <v>25</v>
      </c>
      <c r="AD927" s="4">
        <f t="shared" si="375"/>
        <v>26</v>
      </c>
      <c r="AE927" s="4">
        <f t="shared" si="375"/>
        <v>27</v>
      </c>
      <c r="AF927" s="4">
        <f t="shared" si="375"/>
        <v>28</v>
      </c>
      <c r="AG927" s="4">
        <f t="shared" si="375"/>
        <v>29</v>
      </c>
      <c r="AH927" s="4">
        <f t="shared" si="375"/>
        <v>30</v>
      </c>
      <c r="AI927" s="4">
        <f t="shared" si="375"/>
        <v>31</v>
      </c>
      <c r="AJ927" s="4">
        <f t="shared" si="375"/>
        <v>32</v>
      </c>
      <c r="AK927" s="4">
        <f t="shared" si="375"/>
        <v>33</v>
      </c>
      <c r="AL927" s="4">
        <f t="shared" si="375"/>
        <v>34</v>
      </c>
      <c r="AM927" s="4">
        <f t="shared" si="375"/>
        <v>35</v>
      </c>
      <c r="AN927" s="4">
        <f t="shared" si="375"/>
        <v>36</v>
      </c>
      <c r="AO927" s="4">
        <f t="shared" si="375"/>
        <v>37</v>
      </c>
      <c r="AP927" s="4">
        <f t="shared" si="375"/>
        <v>38</v>
      </c>
      <c r="AQ927" s="4">
        <f t="shared" si="375"/>
        <v>39</v>
      </c>
      <c r="AR927" s="4">
        <f t="shared" si="375"/>
        <v>40</v>
      </c>
      <c r="AS927" s="4">
        <f t="shared" si="375"/>
        <v>41</v>
      </c>
      <c r="AT927" s="4">
        <f t="shared" si="375"/>
        <v>42</v>
      </c>
      <c r="AU927" s="4">
        <f t="shared" si="375"/>
        <v>43</v>
      </c>
      <c r="AV927" s="4">
        <f t="shared" si="375"/>
        <v>44</v>
      </c>
      <c r="AW927" s="4">
        <f t="shared" si="375"/>
        <v>45</v>
      </c>
      <c r="AX927" s="4">
        <f t="shared" si="375"/>
        <v>46</v>
      </c>
      <c r="AY927" s="4">
        <f t="shared" si="375"/>
        <v>47</v>
      </c>
      <c r="AZ927" s="4">
        <f t="shared" si="375"/>
        <v>48</v>
      </c>
      <c r="BA927" s="4">
        <f t="shared" si="375"/>
        <v>49</v>
      </c>
      <c r="BB927" s="4">
        <f t="shared" si="375"/>
        <v>50</v>
      </c>
      <c r="BC927" s="4">
        <f t="shared" si="375"/>
        <v>51</v>
      </c>
      <c r="BD927" s="4">
        <f t="shared" si="375"/>
        <v>52</v>
      </c>
      <c r="BE927" s="4">
        <f t="shared" si="375"/>
        <v>53</v>
      </c>
      <c r="BF927" s="4">
        <f t="shared" si="375"/>
        <v>54</v>
      </c>
      <c r="BG927" s="4">
        <f t="shared" si="375"/>
        <v>55</v>
      </c>
      <c r="BH927" s="4">
        <f t="shared" si="375"/>
        <v>56</v>
      </c>
      <c r="BI927" s="4">
        <f t="shared" si="375"/>
        <v>57</v>
      </c>
      <c r="BJ927" s="4">
        <f t="shared" si="375"/>
        <v>58</v>
      </c>
      <c r="BK927" s="4">
        <f t="shared" si="375"/>
        <v>59</v>
      </c>
      <c r="BL927" s="4">
        <f t="shared" si="375"/>
        <v>60</v>
      </c>
      <c r="BM927" s="4">
        <f t="shared" si="375"/>
        <v>61</v>
      </c>
      <c r="BN927" s="4">
        <f t="shared" si="375"/>
        <v>62</v>
      </c>
      <c r="BO927" s="4">
        <f t="shared" si="375"/>
        <v>63</v>
      </c>
      <c r="BP927" s="4">
        <f t="shared" si="375"/>
        <v>64</v>
      </c>
      <c r="BQ927" s="4">
        <f t="shared" si="375"/>
        <v>65</v>
      </c>
      <c r="BR927" s="4">
        <f t="shared" si="375"/>
        <v>66</v>
      </c>
      <c r="BS927" s="4">
        <f t="shared" ref="BS927:CJ927" si="376">BR927+1</f>
        <v>67</v>
      </c>
      <c r="BT927" s="4">
        <f t="shared" si="376"/>
        <v>68</v>
      </c>
      <c r="BU927" s="4">
        <f t="shared" si="376"/>
        <v>69</v>
      </c>
      <c r="BV927" s="4">
        <f t="shared" si="376"/>
        <v>70</v>
      </c>
      <c r="BW927" s="4">
        <f t="shared" si="376"/>
        <v>71</v>
      </c>
      <c r="BX927" s="4">
        <f t="shared" si="376"/>
        <v>72</v>
      </c>
      <c r="BY927" s="4">
        <f t="shared" si="376"/>
        <v>73</v>
      </c>
      <c r="BZ927" s="4">
        <f t="shared" si="376"/>
        <v>74</v>
      </c>
      <c r="CA927" s="4">
        <f t="shared" si="376"/>
        <v>75</v>
      </c>
      <c r="CB927" s="4">
        <f t="shared" si="376"/>
        <v>76</v>
      </c>
      <c r="CC927" s="4">
        <f t="shared" si="376"/>
        <v>77</v>
      </c>
      <c r="CD927" s="4">
        <f t="shared" si="376"/>
        <v>78</v>
      </c>
      <c r="CE927" s="4">
        <f t="shared" si="376"/>
        <v>79</v>
      </c>
      <c r="CF927" s="4">
        <f t="shared" si="376"/>
        <v>80</v>
      </c>
      <c r="CG927" s="4">
        <f t="shared" si="376"/>
        <v>81</v>
      </c>
      <c r="CH927" s="4">
        <f t="shared" si="376"/>
        <v>82</v>
      </c>
      <c r="CI927" s="4">
        <f t="shared" si="376"/>
        <v>83</v>
      </c>
      <c r="CJ927" s="4">
        <f t="shared" si="376"/>
        <v>84</v>
      </c>
    </row>
    <row r="928" spans="2:88" hidden="1" outlineLevel="1">
      <c r="D928" s="202"/>
      <c r="E928" s="20"/>
      <c r="I928" s="4"/>
      <c r="J928" s="4"/>
      <c r="K928" s="4"/>
      <c r="L928" s="4"/>
      <c r="M928" s="4"/>
    </row>
    <row r="929" spans="3:124" hidden="1" outlineLevel="1">
      <c r="C929" s="21" t="s">
        <v>193</v>
      </c>
      <c r="D929" s="347"/>
      <c r="E929" s="345">
        <f t="shared" ref="E929:BP929" ca="1" si="377">IF(E927&lt;=24,E816,SUMIF($E$823:$N$823,E926,$E$915:$N$915)/12)</f>
        <v>-76701.083333333343</v>
      </c>
      <c r="F929" s="345">
        <f t="shared" ca="1" si="377"/>
        <v>-81549.083333333343</v>
      </c>
      <c r="G929" s="345">
        <f t="shared" ca="1" si="377"/>
        <v>-86397.083333333343</v>
      </c>
      <c r="H929" s="345">
        <f t="shared" ca="1" si="377"/>
        <v>-91245.083333333328</v>
      </c>
      <c r="I929" s="345">
        <f t="shared" ca="1" si="377"/>
        <v>-96093.083333333328</v>
      </c>
      <c r="J929" s="345">
        <f t="shared" ca="1" si="377"/>
        <v>-100941.08333333333</v>
      </c>
      <c r="K929" s="345">
        <f t="shared" ca="1" si="377"/>
        <v>-105789.08333333333</v>
      </c>
      <c r="L929" s="345">
        <f t="shared" ca="1" si="377"/>
        <v>-110637.08333333333</v>
      </c>
      <c r="M929" s="345">
        <f t="shared" ca="1" si="377"/>
        <v>-42253.083333333336</v>
      </c>
      <c r="N929" s="345">
        <f t="shared" ca="1" si="377"/>
        <v>-7253.0833333333339</v>
      </c>
      <c r="O929" s="345">
        <f t="shared" ca="1" si="377"/>
        <v>-7253.0833333333339</v>
      </c>
      <c r="P929" s="345">
        <f t="shared" ca="1" si="377"/>
        <v>62426.916666666664</v>
      </c>
      <c r="Q929" s="345">
        <f t="shared" ca="1" si="377"/>
        <v>58220.385833333334</v>
      </c>
      <c r="R929" s="345">
        <f t="shared" ca="1" si="377"/>
        <v>58220.385833333334</v>
      </c>
      <c r="S929" s="345">
        <f t="shared" ca="1" si="377"/>
        <v>58220.385833333334</v>
      </c>
      <c r="T929" s="345">
        <f t="shared" ca="1" si="377"/>
        <v>58220.385833333334</v>
      </c>
      <c r="U929" s="345">
        <f t="shared" ca="1" si="377"/>
        <v>58220.385833333334</v>
      </c>
      <c r="V929" s="345">
        <f t="shared" ca="1" si="377"/>
        <v>58220.385833333334</v>
      </c>
      <c r="W929" s="345">
        <f t="shared" ca="1" si="377"/>
        <v>58220.385833333334</v>
      </c>
      <c r="X929" s="345">
        <f t="shared" ca="1" si="377"/>
        <v>58220.385833333334</v>
      </c>
      <c r="Y929" s="345">
        <f t="shared" ca="1" si="377"/>
        <v>58220.385833333334</v>
      </c>
      <c r="Z929" s="345">
        <f t="shared" ca="1" si="377"/>
        <v>58220.385833333334</v>
      </c>
      <c r="AA929" s="345">
        <f t="shared" ca="1" si="377"/>
        <v>58220.385833333334</v>
      </c>
      <c r="AB929" s="345">
        <f t="shared" ca="1" si="377"/>
        <v>58220.385833333334</v>
      </c>
      <c r="AC929" s="345">
        <f t="shared" si="377"/>
        <v>52961.449067833346</v>
      </c>
      <c r="AD929" s="345">
        <f t="shared" si="377"/>
        <v>52961.449067833346</v>
      </c>
      <c r="AE929" s="345">
        <f t="shared" si="377"/>
        <v>52961.449067833346</v>
      </c>
      <c r="AF929" s="345">
        <f t="shared" si="377"/>
        <v>52961.449067833346</v>
      </c>
      <c r="AG929" s="345">
        <f t="shared" si="377"/>
        <v>52961.449067833346</v>
      </c>
      <c r="AH929" s="345">
        <f t="shared" si="377"/>
        <v>52961.449067833346</v>
      </c>
      <c r="AI929" s="345">
        <f t="shared" si="377"/>
        <v>52961.449067833346</v>
      </c>
      <c r="AJ929" s="345">
        <f t="shared" si="377"/>
        <v>52961.449067833346</v>
      </c>
      <c r="AK929" s="345">
        <f t="shared" si="377"/>
        <v>52961.449067833346</v>
      </c>
      <c r="AL929" s="345">
        <f t="shared" si="377"/>
        <v>52961.449067833346</v>
      </c>
      <c r="AM929" s="345">
        <f t="shared" si="377"/>
        <v>52961.449067833346</v>
      </c>
      <c r="AN929" s="345">
        <f t="shared" si="377"/>
        <v>52961.449067833346</v>
      </c>
      <c r="AO929" s="345">
        <f t="shared" si="377"/>
        <v>55653.937382713331</v>
      </c>
      <c r="AP929" s="345">
        <f t="shared" si="377"/>
        <v>55653.937382713331</v>
      </c>
      <c r="AQ929" s="345">
        <f t="shared" si="377"/>
        <v>55653.937382713331</v>
      </c>
      <c r="AR929" s="345">
        <f t="shared" si="377"/>
        <v>55653.937382713331</v>
      </c>
      <c r="AS929" s="345">
        <f t="shared" si="377"/>
        <v>55653.937382713331</v>
      </c>
      <c r="AT929" s="345">
        <f t="shared" si="377"/>
        <v>55653.937382713331</v>
      </c>
      <c r="AU929" s="345">
        <f t="shared" si="377"/>
        <v>55653.937382713331</v>
      </c>
      <c r="AV929" s="345">
        <f t="shared" si="377"/>
        <v>55653.937382713331</v>
      </c>
      <c r="AW929" s="345">
        <f t="shared" si="377"/>
        <v>55653.937382713331</v>
      </c>
      <c r="AX929" s="345">
        <f t="shared" si="377"/>
        <v>55653.937382713331</v>
      </c>
      <c r="AY929" s="345">
        <f t="shared" si="377"/>
        <v>55653.937382713331</v>
      </c>
      <c r="AZ929" s="345">
        <f t="shared" si="377"/>
        <v>55653.937382713331</v>
      </c>
      <c r="BA929" s="345">
        <f t="shared" si="377"/>
        <v>57538.247263428791</v>
      </c>
      <c r="BB929" s="345">
        <f t="shared" si="377"/>
        <v>57538.247263428791</v>
      </c>
      <c r="BC929" s="345">
        <f t="shared" si="377"/>
        <v>57538.247263428791</v>
      </c>
      <c r="BD929" s="345">
        <f t="shared" si="377"/>
        <v>57538.247263428791</v>
      </c>
      <c r="BE929" s="345">
        <f t="shared" si="377"/>
        <v>57538.247263428791</v>
      </c>
      <c r="BF929" s="345">
        <f t="shared" si="377"/>
        <v>57538.247263428791</v>
      </c>
      <c r="BG929" s="345">
        <f t="shared" si="377"/>
        <v>57538.247263428791</v>
      </c>
      <c r="BH929" s="345">
        <f t="shared" si="377"/>
        <v>57538.247263428791</v>
      </c>
      <c r="BI929" s="345">
        <f t="shared" si="377"/>
        <v>57538.247263428791</v>
      </c>
      <c r="BJ929" s="345">
        <f t="shared" si="377"/>
        <v>57538.247263428791</v>
      </c>
      <c r="BK929" s="345">
        <f t="shared" si="377"/>
        <v>57538.247263428791</v>
      </c>
      <c r="BL929" s="345">
        <f t="shared" si="377"/>
        <v>57538.247263428791</v>
      </c>
      <c r="BM929" s="345">
        <f t="shared" si="377"/>
        <v>58810.005183439032</v>
      </c>
      <c r="BN929" s="345">
        <f t="shared" si="377"/>
        <v>58810.005183439032</v>
      </c>
      <c r="BO929" s="345">
        <f t="shared" si="377"/>
        <v>58810.005183439032</v>
      </c>
      <c r="BP929" s="345">
        <f t="shared" si="377"/>
        <v>58810.005183439032</v>
      </c>
      <c r="BQ929" s="345">
        <f t="shared" ref="BQ929:CJ929" si="378">IF(BQ927&lt;=24,BQ816,SUMIF($E$823:$N$823,BQ926,$E$915:$N$915)/12)</f>
        <v>58810.005183439032</v>
      </c>
      <c r="BR929" s="345">
        <f t="shared" si="378"/>
        <v>58810.005183439032</v>
      </c>
      <c r="BS929" s="345">
        <f t="shared" si="378"/>
        <v>58810.005183439032</v>
      </c>
      <c r="BT929" s="345">
        <f t="shared" si="378"/>
        <v>58810.005183439032</v>
      </c>
      <c r="BU929" s="345">
        <f t="shared" si="378"/>
        <v>58810.005183439032</v>
      </c>
      <c r="BV929" s="345">
        <f t="shared" si="378"/>
        <v>58810.005183439032</v>
      </c>
      <c r="BW929" s="345">
        <f t="shared" si="378"/>
        <v>58810.005183439032</v>
      </c>
      <c r="BX929" s="345">
        <f t="shared" si="378"/>
        <v>58810.005183439032</v>
      </c>
      <c r="BY929" s="345">
        <f t="shared" si="378"/>
        <v>61742.119211776611</v>
      </c>
      <c r="BZ929" s="345">
        <f t="shared" si="378"/>
        <v>61742.119211776611</v>
      </c>
      <c r="CA929" s="345">
        <f t="shared" si="378"/>
        <v>61742.119211776611</v>
      </c>
      <c r="CB929" s="345">
        <f t="shared" si="378"/>
        <v>61742.119211776611</v>
      </c>
      <c r="CC929" s="345">
        <f t="shared" si="378"/>
        <v>61742.119211776611</v>
      </c>
      <c r="CD929" s="345">
        <f t="shared" si="378"/>
        <v>61742.119211776611</v>
      </c>
      <c r="CE929" s="345">
        <f t="shared" si="378"/>
        <v>61742.119211776611</v>
      </c>
      <c r="CF929" s="345">
        <f t="shared" si="378"/>
        <v>61742.119211776611</v>
      </c>
      <c r="CG929" s="345">
        <f t="shared" si="378"/>
        <v>61742.119211776611</v>
      </c>
      <c r="CH929" s="345">
        <f t="shared" si="378"/>
        <v>61742.119211776611</v>
      </c>
      <c r="CI929" s="345">
        <f t="shared" si="378"/>
        <v>61742.119211776611</v>
      </c>
      <c r="CJ929" s="345">
        <f t="shared" si="378"/>
        <v>61742.119211776611</v>
      </c>
      <c r="CK929" s="345"/>
      <c r="CL929" s="345"/>
      <c r="CM929" s="345"/>
      <c r="CN929" s="345"/>
      <c r="CO929" s="345"/>
      <c r="CP929" s="345"/>
      <c r="CQ929" s="345"/>
      <c r="CR929" s="345"/>
      <c r="CS929" s="345"/>
      <c r="CT929" s="345"/>
      <c r="CU929" s="345"/>
      <c r="CV929" s="345"/>
      <c r="CW929" s="345"/>
      <c r="CX929" s="345"/>
      <c r="CY929" s="345"/>
      <c r="CZ929" s="345"/>
      <c r="DA929" s="345"/>
      <c r="DB929" s="345"/>
      <c r="DC929" s="345"/>
      <c r="DD929" s="345"/>
      <c r="DE929" s="345"/>
      <c r="DF929" s="345"/>
      <c r="DG929" s="345"/>
      <c r="DH929" s="345"/>
      <c r="DI929" s="345"/>
      <c r="DJ929" s="345"/>
      <c r="DK929" s="345"/>
      <c r="DL929" s="345"/>
      <c r="DM929" s="345"/>
      <c r="DN929" s="345"/>
      <c r="DO929" s="345"/>
      <c r="DP929" s="345"/>
      <c r="DQ929" s="345"/>
      <c r="DR929" s="345"/>
      <c r="DS929" s="345"/>
      <c r="DT929" s="345"/>
    </row>
    <row r="930" spans="3:124" hidden="1" outlineLevel="1">
      <c r="D930" s="348"/>
      <c r="E930" s="300"/>
      <c r="F930" s="302"/>
      <c r="G930" s="286"/>
      <c r="H930" s="286"/>
      <c r="I930" s="286"/>
      <c r="J930" s="286"/>
      <c r="K930" s="286"/>
      <c r="L930" s="286"/>
      <c r="M930" s="286"/>
      <c r="N930" s="286"/>
    </row>
    <row r="931" spans="3:124" hidden="1" outlineLevel="1">
      <c r="C931" s="23" t="s">
        <v>310</v>
      </c>
      <c r="D931" s="349"/>
      <c r="E931" s="300"/>
      <c r="F931" s="301"/>
      <c r="H931" s="284"/>
      <c r="I931" s="284"/>
      <c r="J931" s="284"/>
      <c r="K931" s="284"/>
      <c r="L931" s="284"/>
      <c r="M931" s="284"/>
      <c r="N931" s="284"/>
    </row>
    <row r="932" spans="3:124" hidden="1" outlineLevel="1">
      <c r="C932" s="232" t="s">
        <v>184</v>
      </c>
      <c r="D932" s="349"/>
      <c r="E932" s="300">
        <f>D936</f>
        <v>6984515.2000000002</v>
      </c>
      <c r="F932" s="301">
        <f t="shared" ref="F932:BQ932" si="379">E936</f>
        <v>6984515.2000000002</v>
      </c>
      <c r="G932" s="301">
        <f t="shared" si="379"/>
        <v>6984515.2000000002</v>
      </c>
      <c r="H932" s="301">
        <f t="shared" si="379"/>
        <v>6984515.2000000002</v>
      </c>
      <c r="I932" s="301">
        <f t="shared" si="379"/>
        <v>6984515.2000000002</v>
      </c>
      <c r="J932" s="301">
        <f t="shared" si="379"/>
        <v>6984515.2000000002</v>
      </c>
      <c r="K932" s="301">
        <f t="shared" si="379"/>
        <v>6984515.2000000002</v>
      </c>
      <c r="L932" s="301">
        <f t="shared" si="379"/>
        <v>6984515.2000000002</v>
      </c>
      <c r="M932" s="301">
        <f t="shared" si="379"/>
        <v>6984515.2000000002</v>
      </c>
      <c r="N932" s="301">
        <f t="shared" si="379"/>
        <v>6984515.2000000002</v>
      </c>
      <c r="O932" s="301">
        <f t="shared" si="379"/>
        <v>6984515.2000000002</v>
      </c>
      <c r="P932" s="301">
        <f t="shared" si="379"/>
        <v>6984515.2000000002</v>
      </c>
      <c r="Q932" s="301">
        <f t="shared" si="379"/>
        <v>6984515.2000000002</v>
      </c>
      <c r="R932" s="301">
        <f t="shared" si="379"/>
        <v>6984515.2000000002</v>
      </c>
      <c r="S932" s="301">
        <f t="shared" si="379"/>
        <v>6984515.2000000002</v>
      </c>
      <c r="T932" s="301">
        <f t="shared" si="379"/>
        <v>6984515.2000000002</v>
      </c>
      <c r="U932" s="301">
        <f t="shared" si="379"/>
        <v>6976122.9588104971</v>
      </c>
      <c r="V932" s="301">
        <f t="shared" si="379"/>
        <v>6967695.7499493714</v>
      </c>
      <c r="W932" s="301">
        <f t="shared" si="379"/>
        <v>6959233.4277179912</v>
      </c>
      <c r="X932" s="301">
        <f t="shared" si="379"/>
        <v>6950735.8458106462</v>
      </c>
      <c r="Y932" s="301">
        <f t="shared" si="379"/>
        <v>6942202.8573120208</v>
      </c>
      <c r="Z932" s="301">
        <f t="shared" si="379"/>
        <v>6933634.3146946514</v>
      </c>
      <c r="AA932" s="301">
        <f t="shared" si="379"/>
        <v>6925030.0698163761</v>
      </c>
      <c r="AB932" s="301">
        <f t="shared" si="379"/>
        <v>6916389.9739177749</v>
      </c>
      <c r="AC932" s="301">
        <f t="shared" si="379"/>
        <v>6907713.8776195962</v>
      </c>
      <c r="AD932" s="301">
        <f t="shared" si="379"/>
        <v>6899001.6309201745</v>
      </c>
      <c r="AE932" s="301">
        <f t="shared" si="379"/>
        <v>0</v>
      </c>
      <c r="AF932" s="301">
        <f t="shared" si="379"/>
        <v>0</v>
      </c>
      <c r="AG932" s="301">
        <f t="shared" si="379"/>
        <v>0</v>
      </c>
      <c r="AH932" s="301">
        <f t="shared" si="379"/>
        <v>0</v>
      </c>
      <c r="AI932" s="301">
        <f t="shared" si="379"/>
        <v>0</v>
      </c>
      <c r="AJ932" s="301">
        <f t="shared" si="379"/>
        <v>0</v>
      </c>
      <c r="AK932" s="301">
        <f t="shared" si="379"/>
        <v>0</v>
      </c>
      <c r="AL932" s="301">
        <f t="shared" si="379"/>
        <v>0</v>
      </c>
      <c r="AM932" s="301">
        <f t="shared" si="379"/>
        <v>0</v>
      </c>
      <c r="AN932" s="301">
        <f t="shared" si="379"/>
        <v>0</v>
      </c>
      <c r="AO932" s="301">
        <f t="shared" si="379"/>
        <v>0</v>
      </c>
      <c r="AP932" s="301">
        <f t="shared" si="379"/>
        <v>0</v>
      </c>
      <c r="AQ932" s="301">
        <f t="shared" si="379"/>
        <v>0</v>
      </c>
      <c r="AR932" s="301">
        <f t="shared" si="379"/>
        <v>0</v>
      </c>
      <c r="AS932" s="301">
        <f t="shared" si="379"/>
        <v>0</v>
      </c>
      <c r="AT932" s="301">
        <f t="shared" si="379"/>
        <v>0</v>
      </c>
      <c r="AU932" s="301">
        <f t="shared" si="379"/>
        <v>0</v>
      </c>
      <c r="AV932" s="301">
        <f t="shared" si="379"/>
        <v>0</v>
      </c>
      <c r="AW932" s="301">
        <f t="shared" si="379"/>
        <v>0</v>
      </c>
      <c r="AX932" s="301">
        <f t="shared" si="379"/>
        <v>0</v>
      </c>
      <c r="AY932" s="301">
        <f t="shared" si="379"/>
        <v>0</v>
      </c>
      <c r="AZ932" s="301">
        <f t="shared" si="379"/>
        <v>0</v>
      </c>
      <c r="BA932" s="301">
        <f t="shared" si="379"/>
        <v>0</v>
      </c>
      <c r="BB932" s="301">
        <f t="shared" si="379"/>
        <v>0</v>
      </c>
      <c r="BC932" s="301">
        <f t="shared" si="379"/>
        <v>0</v>
      </c>
      <c r="BD932" s="301">
        <f t="shared" si="379"/>
        <v>0</v>
      </c>
      <c r="BE932" s="301">
        <f t="shared" si="379"/>
        <v>0</v>
      </c>
      <c r="BF932" s="301">
        <f t="shared" si="379"/>
        <v>0</v>
      </c>
      <c r="BG932" s="301">
        <f t="shared" si="379"/>
        <v>0</v>
      </c>
      <c r="BH932" s="301">
        <f t="shared" si="379"/>
        <v>0</v>
      </c>
      <c r="BI932" s="301">
        <f t="shared" si="379"/>
        <v>0</v>
      </c>
      <c r="BJ932" s="301">
        <f t="shared" si="379"/>
        <v>0</v>
      </c>
      <c r="BK932" s="301">
        <f t="shared" si="379"/>
        <v>0</v>
      </c>
      <c r="BL932" s="301">
        <f t="shared" si="379"/>
        <v>0</v>
      </c>
      <c r="BM932" s="301">
        <f t="shared" si="379"/>
        <v>0</v>
      </c>
      <c r="BN932" s="301">
        <f t="shared" si="379"/>
        <v>0</v>
      </c>
      <c r="BO932" s="301">
        <f t="shared" si="379"/>
        <v>0</v>
      </c>
      <c r="BP932" s="301">
        <f t="shared" si="379"/>
        <v>0</v>
      </c>
      <c r="BQ932" s="301">
        <f t="shared" si="379"/>
        <v>0</v>
      </c>
      <c r="BR932" s="301">
        <f t="shared" ref="BR932:CJ932" si="380">BQ936</f>
        <v>0</v>
      </c>
      <c r="BS932" s="301">
        <f t="shared" si="380"/>
        <v>0</v>
      </c>
      <c r="BT932" s="301">
        <f t="shared" si="380"/>
        <v>0</v>
      </c>
      <c r="BU932" s="301">
        <f t="shared" si="380"/>
        <v>0</v>
      </c>
      <c r="BV932" s="301">
        <f t="shared" si="380"/>
        <v>0</v>
      </c>
      <c r="BW932" s="301">
        <f t="shared" si="380"/>
        <v>0</v>
      </c>
      <c r="BX932" s="301">
        <f t="shared" si="380"/>
        <v>0</v>
      </c>
      <c r="BY932" s="301">
        <f t="shared" si="380"/>
        <v>0</v>
      </c>
      <c r="BZ932" s="301">
        <f t="shared" si="380"/>
        <v>0</v>
      </c>
      <c r="CA932" s="301">
        <f t="shared" si="380"/>
        <v>0</v>
      </c>
      <c r="CB932" s="301">
        <f t="shared" si="380"/>
        <v>0</v>
      </c>
      <c r="CC932" s="301">
        <f t="shared" si="380"/>
        <v>0</v>
      </c>
      <c r="CD932" s="301">
        <f t="shared" si="380"/>
        <v>0</v>
      </c>
      <c r="CE932" s="301">
        <f t="shared" si="380"/>
        <v>0</v>
      </c>
      <c r="CF932" s="301">
        <f t="shared" si="380"/>
        <v>0</v>
      </c>
      <c r="CG932" s="301">
        <f t="shared" si="380"/>
        <v>0</v>
      </c>
      <c r="CH932" s="301">
        <f t="shared" si="380"/>
        <v>0</v>
      </c>
      <c r="CI932" s="301">
        <f t="shared" si="380"/>
        <v>0</v>
      </c>
      <c r="CJ932" s="301">
        <f t="shared" si="380"/>
        <v>0</v>
      </c>
      <c r="CK932" s="301"/>
      <c r="CL932" s="301"/>
      <c r="CM932" s="301"/>
      <c r="CN932" s="301"/>
      <c r="CO932" s="301"/>
      <c r="CP932" s="301"/>
      <c r="CQ932" s="301"/>
      <c r="CR932" s="301"/>
      <c r="CS932" s="301"/>
      <c r="CT932" s="301"/>
      <c r="CU932" s="301"/>
      <c r="CV932" s="301"/>
      <c r="CW932" s="301"/>
      <c r="CX932" s="301"/>
      <c r="CY932" s="301"/>
      <c r="CZ932" s="301"/>
      <c r="DA932" s="301"/>
      <c r="DB932" s="301"/>
      <c r="DC932" s="301"/>
      <c r="DD932" s="301"/>
      <c r="DE932" s="301"/>
      <c r="DF932" s="301"/>
      <c r="DG932" s="301"/>
      <c r="DH932" s="301"/>
      <c r="DI932" s="301"/>
      <c r="DJ932" s="301"/>
      <c r="DK932" s="301"/>
      <c r="DL932" s="301"/>
      <c r="DM932" s="301"/>
      <c r="DN932" s="301"/>
      <c r="DO932" s="301"/>
      <c r="DP932" s="301"/>
      <c r="DQ932" s="301"/>
      <c r="DR932" s="301"/>
      <c r="DS932" s="301"/>
      <c r="DT932" s="301"/>
    </row>
    <row r="933" spans="3:124" hidden="1" outlineLevel="1">
      <c r="C933" s="232" t="s">
        <v>314</v>
      </c>
      <c r="D933" s="349"/>
      <c r="E933" s="341">
        <f t="shared" ref="E933:BP933" si="381">-IF(E927&lt;=$D$275,$M$268,IPMT($D$273/12,E927-$D$275,$D$274*12,-$D$269))*(E932&lt;&gt;0)</f>
        <v>-29102.146666666667</v>
      </c>
      <c r="F933" s="301">
        <f t="shared" si="381"/>
        <v>-29102.146666666667</v>
      </c>
      <c r="G933" s="301">
        <f t="shared" si="381"/>
        <v>-29102.146666666667</v>
      </c>
      <c r="H933" s="301">
        <f t="shared" si="381"/>
        <v>-29102.146666666667</v>
      </c>
      <c r="I933" s="301">
        <f t="shared" si="381"/>
        <v>-29102.146666666667</v>
      </c>
      <c r="J933" s="301">
        <f t="shared" si="381"/>
        <v>-29102.146666666667</v>
      </c>
      <c r="K933" s="301">
        <f t="shared" si="381"/>
        <v>-29102.146666666667</v>
      </c>
      <c r="L933" s="301">
        <f t="shared" si="381"/>
        <v>-29102.146666666667</v>
      </c>
      <c r="M933" s="301">
        <f t="shared" si="381"/>
        <v>-29102.146666666667</v>
      </c>
      <c r="N933" s="301">
        <f t="shared" si="381"/>
        <v>-29102.146666666667</v>
      </c>
      <c r="O933" s="301">
        <f t="shared" si="381"/>
        <v>-29102.146666666667</v>
      </c>
      <c r="P933" s="301">
        <f t="shared" si="381"/>
        <v>-29102.146666666667</v>
      </c>
      <c r="Q933" s="301">
        <f t="shared" si="381"/>
        <v>-29102.146666666667</v>
      </c>
      <c r="R933" s="301">
        <f t="shared" si="381"/>
        <v>-29102.146666666667</v>
      </c>
      <c r="S933" s="301">
        <f t="shared" si="381"/>
        <v>-29102.146666666667</v>
      </c>
      <c r="T933" s="301">
        <f t="shared" si="381"/>
        <v>-29102.146666666664</v>
      </c>
      <c r="U933" s="301">
        <f t="shared" si="381"/>
        <v>-29067.178995043741</v>
      </c>
      <c r="V933" s="301">
        <f t="shared" si="381"/>
        <v>-29032.065624789047</v>
      </c>
      <c r="W933" s="301">
        <f t="shared" si="381"/>
        <v>-28996.805948824964</v>
      </c>
      <c r="X933" s="301">
        <f t="shared" si="381"/>
        <v>-28961.39935754436</v>
      </c>
      <c r="Y933" s="301">
        <f t="shared" si="381"/>
        <v>-28925.845238800088</v>
      </c>
      <c r="Z933" s="301">
        <f t="shared" si="381"/>
        <v>-28890.142977894386</v>
      </c>
      <c r="AA933" s="301">
        <f t="shared" si="381"/>
        <v>-28854.291957568235</v>
      </c>
      <c r="AB933" s="301">
        <f t="shared" si="381"/>
        <v>-28818.291557990728</v>
      </c>
      <c r="AC933" s="301">
        <f t="shared" si="381"/>
        <v>-28782.141156748316</v>
      </c>
      <c r="AD933" s="301">
        <f t="shared" si="381"/>
        <v>-28745.840128834065</v>
      </c>
      <c r="AE933" s="301">
        <f t="shared" si="381"/>
        <v>0</v>
      </c>
      <c r="AF933" s="301">
        <f t="shared" si="381"/>
        <v>0</v>
      </c>
      <c r="AG933" s="301">
        <f t="shared" si="381"/>
        <v>0</v>
      </c>
      <c r="AH933" s="301">
        <f t="shared" si="381"/>
        <v>0</v>
      </c>
      <c r="AI933" s="301">
        <f t="shared" si="381"/>
        <v>0</v>
      </c>
      <c r="AJ933" s="301">
        <f t="shared" si="381"/>
        <v>0</v>
      </c>
      <c r="AK933" s="301">
        <f t="shared" si="381"/>
        <v>0</v>
      </c>
      <c r="AL933" s="301">
        <f t="shared" si="381"/>
        <v>0</v>
      </c>
      <c r="AM933" s="301">
        <f t="shared" si="381"/>
        <v>0</v>
      </c>
      <c r="AN933" s="301">
        <f t="shared" si="381"/>
        <v>0</v>
      </c>
      <c r="AO933" s="301">
        <f t="shared" si="381"/>
        <v>0</v>
      </c>
      <c r="AP933" s="301">
        <f t="shared" si="381"/>
        <v>0</v>
      </c>
      <c r="AQ933" s="301">
        <f t="shared" si="381"/>
        <v>0</v>
      </c>
      <c r="AR933" s="301">
        <f t="shared" si="381"/>
        <v>0</v>
      </c>
      <c r="AS933" s="301">
        <f t="shared" si="381"/>
        <v>0</v>
      </c>
      <c r="AT933" s="301">
        <f t="shared" si="381"/>
        <v>0</v>
      </c>
      <c r="AU933" s="301">
        <f t="shared" si="381"/>
        <v>0</v>
      </c>
      <c r="AV933" s="301">
        <f t="shared" si="381"/>
        <v>0</v>
      </c>
      <c r="AW933" s="301">
        <f t="shared" si="381"/>
        <v>0</v>
      </c>
      <c r="AX933" s="301">
        <f t="shared" si="381"/>
        <v>0</v>
      </c>
      <c r="AY933" s="301">
        <f t="shared" si="381"/>
        <v>0</v>
      </c>
      <c r="AZ933" s="301">
        <f t="shared" si="381"/>
        <v>0</v>
      </c>
      <c r="BA933" s="301">
        <f t="shared" si="381"/>
        <v>0</v>
      </c>
      <c r="BB933" s="301">
        <f t="shared" si="381"/>
        <v>0</v>
      </c>
      <c r="BC933" s="301">
        <f t="shared" si="381"/>
        <v>0</v>
      </c>
      <c r="BD933" s="301">
        <f t="shared" si="381"/>
        <v>0</v>
      </c>
      <c r="BE933" s="301">
        <f t="shared" si="381"/>
        <v>0</v>
      </c>
      <c r="BF933" s="301">
        <f t="shared" si="381"/>
        <v>0</v>
      </c>
      <c r="BG933" s="301">
        <f t="shared" si="381"/>
        <v>0</v>
      </c>
      <c r="BH933" s="301">
        <f t="shared" si="381"/>
        <v>0</v>
      </c>
      <c r="BI933" s="301">
        <f t="shared" si="381"/>
        <v>0</v>
      </c>
      <c r="BJ933" s="301">
        <f t="shared" si="381"/>
        <v>0</v>
      </c>
      <c r="BK933" s="301">
        <f t="shared" si="381"/>
        <v>0</v>
      </c>
      <c r="BL933" s="301">
        <f t="shared" si="381"/>
        <v>0</v>
      </c>
      <c r="BM933" s="301">
        <f t="shared" si="381"/>
        <v>0</v>
      </c>
      <c r="BN933" s="301">
        <f t="shared" si="381"/>
        <v>0</v>
      </c>
      <c r="BO933" s="301">
        <f t="shared" si="381"/>
        <v>0</v>
      </c>
      <c r="BP933" s="301">
        <f t="shared" si="381"/>
        <v>0</v>
      </c>
      <c r="BQ933" s="301">
        <f t="shared" ref="BQ933:CJ933" si="382">-IF(BQ927&lt;=$D$275,$M$268,IPMT($D$273/12,BQ927-$D$275,$D$274*12,-$D$269))*(BQ932&lt;&gt;0)</f>
        <v>0</v>
      </c>
      <c r="BR933" s="301">
        <f t="shared" si="382"/>
        <v>0</v>
      </c>
      <c r="BS933" s="301">
        <f t="shared" si="382"/>
        <v>0</v>
      </c>
      <c r="BT933" s="301">
        <f t="shared" si="382"/>
        <v>0</v>
      </c>
      <c r="BU933" s="301">
        <f t="shared" si="382"/>
        <v>0</v>
      </c>
      <c r="BV933" s="301">
        <f t="shared" si="382"/>
        <v>0</v>
      </c>
      <c r="BW933" s="301">
        <f t="shared" si="382"/>
        <v>0</v>
      </c>
      <c r="BX933" s="301">
        <f t="shared" si="382"/>
        <v>0</v>
      </c>
      <c r="BY933" s="301">
        <f t="shared" si="382"/>
        <v>0</v>
      </c>
      <c r="BZ933" s="301">
        <f t="shared" si="382"/>
        <v>0</v>
      </c>
      <c r="CA933" s="301">
        <f t="shared" si="382"/>
        <v>0</v>
      </c>
      <c r="CB933" s="301">
        <f t="shared" si="382"/>
        <v>0</v>
      </c>
      <c r="CC933" s="301">
        <f t="shared" si="382"/>
        <v>0</v>
      </c>
      <c r="CD933" s="301">
        <f t="shared" si="382"/>
        <v>0</v>
      </c>
      <c r="CE933" s="301">
        <f t="shared" si="382"/>
        <v>0</v>
      </c>
      <c r="CF933" s="301">
        <f t="shared" si="382"/>
        <v>0</v>
      </c>
      <c r="CG933" s="301">
        <f t="shared" si="382"/>
        <v>0</v>
      </c>
      <c r="CH933" s="301">
        <f t="shared" si="382"/>
        <v>0</v>
      </c>
      <c r="CI933" s="301">
        <f t="shared" si="382"/>
        <v>0</v>
      </c>
      <c r="CJ933" s="301">
        <f t="shared" si="382"/>
        <v>0</v>
      </c>
      <c r="CK933" s="301"/>
      <c r="CL933" s="301"/>
      <c r="CM933" s="301"/>
      <c r="CN933" s="301"/>
      <c r="CO933" s="301"/>
      <c r="CP933" s="301"/>
      <c r="CQ933" s="301"/>
      <c r="CR933" s="301"/>
      <c r="CS933" s="301"/>
      <c r="CT933" s="301"/>
      <c r="CU933" s="301"/>
      <c r="CV933" s="301"/>
      <c r="CW933" s="301"/>
      <c r="CX933" s="301"/>
      <c r="CY933" s="301"/>
      <c r="CZ933" s="301"/>
      <c r="DA933" s="301"/>
      <c r="DB933" s="301"/>
      <c r="DC933" s="301"/>
      <c r="DD933" s="301"/>
      <c r="DE933" s="301"/>
      <c r="DF933" s="301"/>
      <c r="DG933" s="301"/>
      <c r="DH933" s="301"/>
      <c r="DI933" s="301"/>
      <c r="DJ933" s="301"/>
      <c r="DK933" s="301"/>
      <c r="DL933" s="301"/>
      <c r="DM933" s="301"/>
      <c r="DN933" s="301"/>
      <c r="DO933" s="301"/>
      <c r="DP933" s="301"/>
      <c r="DQ933" s="301"/>
      <c r="DR933" s="301"/>
      <c r="DS933" s="301"/>
      <c r="DT933" s="301"/>
    </row>
    <row r="934" spans="3:124" hidden="1" outlineLevel="1">
      <c r="C934" s="232" t="s">
        <v>315</v>
      </c>
      <c r="D934" s="349"/>
      <c r="E934" s="341">
        <f t="shared" ref="E934:BP934" si="383">-IF(E927&lt;=$D$275,0,PPMT($D$273/12,E927-$D$275,$D$274*12,-$D$269))*(E932&lt;&gt;0)</f>
        <v>0</v>
      </c>
      <c r="F934" s="342">
        <f t="shared" si="383"/>
        <v>0</v>
      </c>
      <c r="G934" s="342">
        <f t="shared" si="383"/>
        <v>0</v>
      </c>
      <c r="H934" s="342">
        <f t="shared" si="383"/>
        <v>0</v>
      </c>
      <c r="I934" s="342">
        <f t="shared" si="383"/>
        <v>0</v>
      </c>
      <c r="J934" s="342">
        <f t="shared" si="383"/>
        <v>0</v>
      </c>
      <c r="K934" s="342">
        <f t="shared" si="383"/>
        <v>0</v>
      </c>
      <c r="L934" s="342">
        <f t="shared" si="383"/>
        <v>0</v>
      </c>
      <c r="M934" s="342">
        <f t="shared" si="383"/>
        <v>0</v>
      </c>
      <c r="N934" s="342">
        <f t="shared" si="383"/>
        <v>0</v>
      </c>
      <c r="O934" s="342">
        <f t="shared" si="383"/>
        <v>0</v>
      </c>
      <c r="P934" s="342">
        <f t="shared" si="383"/>
        <v>0</v>
      </c>
      <c r="Q934" s="342">
        <f t="shared" si="383"/>
        <v>0</v>
      </c>
      <c r="R934" s="342">
        <f t="shared" si="383"/>
        <v>0</v>
      </c>
      <c r="S934" s="342">
        <f t="shared" si="383"/>
        <v>0</v>
      </c>
      <c r="T934" s="342">
        <f t="shared" si="383"/>
        <v>-8392.2411895028818</v>
      </c>
      <c r="U934" s="342">
        <f t="shared" si="383"/>
        <v>-8427.2088611258096</v>
      </c>
      <c r="V934" s="342">
        <f t="shared" si="383"/>
        <v>-8462.3222313805018</v>
      </c>
      <c r="W934" s="342">
        <f t="shared" si="383"/>
        <v>-8497.5819073445873</v>
      </c>
      <c r="X934" s="342">
        <f t="shared" si="383"/>
        <v>-8532.9884986251909</v>
      </c>
      <c r="Y934" s="342">
        <f t="shared" si="383"/>
        <v>-8568.5426173694614</v>
      </c>
      <c r="Z934" s="342">
        <f t="shared" si="383"/>
        <v>-8604.2448782751671</v>
      </c>
      <c r="AA934" s="342">
        <f t="shared" si="383"/>
        <v>-8640.0958986013138</v>
      </c>
      <c r="AB934" s="342">
        <f t="shared" si="383"/>
        <v>-8676.096298178818</v>
      </c>
      <c r="AC934" s="342">
        <f t="shared" si="383"/>
        <v>-8712.24669942123</v>
      </c>
      <c r="AD934" s="342">
        <f t="shared" si="383"/>
        <v>-8748.5477273354845</v>
      </c>
      <c r="AE934" s="342">
        <f t="shared" si="383"/>
        <v>0</v>
      </c>
      <c r="AF934" s="342">
        <f t="shared" si="383"/>
        <v>0</v>
      </c>
      <c r="AG934" s="342">
        <f t="shared" si="383"/>
        <v>0</v>
      </c>
      <c r="AH934" s="342">
        <f t="shared" si="383"/>
        <v>0</v>
      </c>
      <c r="AI934" s="342">
        <f t="shared" si="383"/>
        <v>0</v>
      </c>
      <c r="AJ934" s="342">
        <f t="shared" si="383"/>
        <v>0</v>
      </c>
      <c r="AK934" s="342">
        <f t="shared" si="383"/>
        <v>0</v>
      </c>
      <c r="AL934" s="342">
        <f t="shared" si="383"/>
        <v>0</v>
      </c>
      <c r="AM934" s="342">
        <f t="shared" si="383"/>
        <v>0</v>
      </c>
      <c r="AN934" s="342">
        <f t="shared" si="383"/>
        <v>0</v>
      </c>
      <c r="AO934" s="342">
        <f t="shared" si="383"/>
        <v>0</v>
      </c>
      <c r="AP934" s="342">
        <f t="shared" si="383"/>
        <v>0</v>
      </c>
      <c r="AQ934" s="342">
        <f t="shared" si="383"/>
        <v>0</v>
      </c>
      <c r="AR934" s="342">
        <f t="shared" si="383"/>
        <v>0</v>
      </c>
      <c r="AS934" s="342">
        <f t="shared" si="383"/>
        <v>0</v>
      </c>
      <c r="AT934" s="342">
        <f t="shared" si="383"/>
        <v>0</v>
      </c>
      <c r="AU934" s="342">
        <f t="shared" si="383"/>
        <v>0</v>
      </c>
      <c r="AV934" s="342">
        <f t="shared" si="383"/>
        <v>0</v>
      </c>
      <c r="AW934" s="342">
        <f t="shared" si="383"/>
        <v>0</v>
      </c>
      <c r="AX934" s="342">
        <f t="shared" si="383"/>
        <v>0</v>
      </c>
      <c r="AY934" s="342">
        <f t="shared" si="383"/>
        <v>0</v>
      </c>
      <c r="AZ934" s="342">
        <f t="shared" si="383"/>
        <v>0</v>
      </c>
      <c r="BA934" s="342">
        <f t="shared" si="383"/>
        <v>0</v>
      </c>
      <c r="BB934" s="342">
        <f t="shared" si="383"/>
        <v>0</v>
      </c>
      <c r="BC934" s="342">
        <f t="shared" si="383"/>
        <v>0</v>
      </c>
      <c r="BD934" s="342">
        <f t="shared" si="383"/>
        <v>0</v>
      </c>
      <c r="BE934" s="342">
        <f t="shared" si="383"/>
        <v>0</v>
      </c>
      <c r="BF934" s="342">
        <f t="shared" si="383"/>
        <v>0</v>
      </c>
      <c r="BG934" s="342">
        <f t="shared" si="383"/>
        <v>0</v>
      </c>
      <c r="BH934" s="342">
        <f t="shared" si="383"/>
        <v>0</v>
      </c>
      <c r="BI934" s="342">
        <f t="shared" si="383"/>
        <v>0</v>
      </c>
      <c r="BJ934" s="342">
        <f t="shared" si="383"/>
        <v>0</v>
      </c>
      <c r="BK934" s="342">
        <f t="shared" si="383"/>
        <v>0</v>
      </c>
      <c r="BL934" s="342">
        <f t="shared" si="383"/>
        <v>0</v>
      </c>
      <c r="BM934" s="342">
        <f t="shared" si="383"/>
        <v>0</v>
      </c>
      <c r="BN934" s="342">
        <f t="shared" si="383"/>
        <v>0</v>
      </c>
      <c r="BO934" s="342">
        <f t="shared" si="383"/>
        <v>0</v>
      </c>
      <c r="BP934" s="342">
        <f t="shared" si="383"/>
        <v>0</v>
      </c>
      <c r="BQ934" s="342">
        <f t="shared" ref="BQ934:CJ934" si="384">-IF(BQ927&lt;=$D$275,0,PPMT($D$273/12,BQ927-$D$275,$D$274*12,-$D$269))*(BQ932&lt;&gt;0)</f>
        <v>0</v>
      </c>
      <c r="BR934" s="342">
        <f t="shared" si="384"/>
        <v>0</v>
      </c>
      <c r="BS934" s="342">
        <f t="shared" si="384"/>
        <v>0</v>
      </c>
      <c r="BT934" s="342">
        <f t="shared" si="384"/>
        <v>0</v>
      </c>
      <c r="BU934" s="342">
        <f t="shared" si="384"/>
        <v>0</v>
      </c>
      <c r="BV934" s="342">
        <f t="shared" si="384"/>
        <v>0</v>
      </c>
      <c r="BW934" s="342">
        <f t="shared" si="384"/>
        <v>0</v>
      </c>
      <c r="BX934" s="342">
        <f t="shared" si="384"/>
        <v>0</v>
      </c>
      <c r="BY934" s="342">
        <f t="shared" si="384"/>
        <v>0</v>
      </c>
      <c r="BZ934" s="342">
        <f t="shared" si="384"/>
        <v>0</v>
      </c>
      <c r="CA934" s="342">
        <f t="shared" si="384"/>
        <v>0</v>
      </c>
      <c r="CB934" s="342">
        <f t="shared" si="384"/>
        <v>0</v>
      </c>
      <c r="CC934" s="342">
        <f t="shared" si="384"/>
        <v>0</v>
      </c>
      <c r="CD934" s="342">
        <f t="shared" si="384"/>
        <v>0</v>
      </c>
      <c r="CE934" s="342">
        <f t="shared" si="384"/>
        <v>0</v>
      </c>
      <c r="CF934" s="342">
        <f t="shared" si="384"/>
        <v>0</v>
      </c>
      <c r="CG934" s="342">
        <f t="shared" si="384"/>
        <v>0</v>
      </c>
      <c r="CH934" s="342">
        <f t="shared" si="384"/>
        <v>0</v>
      </c>
      <c r="CI934" s="342">
        <f t="shared" si="384"/>
        <v>0</v>
      </c>
      <c r="CJ934" s="342">
        <f t="shared" si="384"/>
        <v>0</v>
      </c>
      <c r="CK934" s="342"/>
      <c r="CL934" s="342"/>
      <c r="CM934" s="342"/>
      <c r="CN934" s="342"/>
      <c r="CO934" s="342"/>
      <c r="CP934" s="342"/>
      <c r="CQ934" s="342"/>
      <c r="CR934" s="342"/>
      <c r="CS934" s="342"/>
      <c r="CT934" s="342"/>
      <c r="CU934" s="342"/>
      <c r="CV934" s="342"/>
      <c r="CW934" s="342"/>
      <c r="CX934" s="342"/>
      <c r="CY934" s="342"/>
      <c r="CZ934" s="342"/>
      <c r="DA934" s="342"/>
      <c r="DB934" s="342"/>
      <c r="DC934" s="342"/>
      <c r="DD934" s="342"/>
      <c r="DE934" s="342"/>
      <c r="DF934" s="342"/>
      <c r="DG934" s="342"/>
      <c r="DH934" s="342"/>
      <c r="DI934" s="342"/>
      <c r="DJ934" s="342"/>
      <c r="DK934" s="342"/>
      <c r="DL934" s="342"/>
      <c r="DM934" s="342"/>
      <c r="DN934" s="342"/>
      <c r="DO934" s="342"/>
      <c r="DP934" s="342"/>
      <c r="DQ934" s="342"/>
      <c r="DR934" s="342"/>
      <c r="DS934" s="342"/>
      <c r="DT934" s="342"/>
    </row>
    <row r="935" spans="3:124" hidden="1" outlineLevel="1">
      <c r="C935" s="232" t="s">
        <v>318</v>
      </c>
      <c r="D935" s="349"/>
      <c r="E935" s="300">
        <f t="shared" ref="E935:BP935" si="385">IF(E927=$D$308,-E932-E934,0)</f>
        <v>0</v>
      </c>
      <c r="F935" s="301">
        <f t="shared" si="385"/>
        <v>0</v>
      </c>
      <c r="G935" s="301">
        <f t="shared" si="385"/>
        <v>0</v>
      </c>
      <c r="H935" s="301">
        <f t="shared" si="385"/>
        <v>0</v>
      </c>
      <c r="I935" s="301">
        <f t="shared" si="385"/>
        <v>0</v>
      </c>
      <c r="J935" s="301">
        <f t="shared" si="385"/>
        <v>0</v>
      </c>
      <c r="K935" s="301">
        <f t="shared" si="385"/>
        <v>0</v>
      </c>
      <c r="L935" s="301">
        <f t="shared" si="385"/>
        <v>0</v>
      </c>
      <c r="M935" s="301">
        <f t="shared" si="385"/>
        <v>0</v>
      </c>
      <c r="N935" s="301">
        <f t="shared" si="385"/>
        <v>0</v>
      </c>
      <c r="O935" s="301">
        <f t="shared" si="385"/>
        <v>0</v>
      </c>
      <c r="P935" s="301">
        <f t="shared" si="385"/>
        <v>0</v>
      </c>
      <c r="Q935" s="301">
        <f t="shared" si="385"/>
        <v>0</v>
      </c>
      <c r="R935" s="301">
        <f t="shared" si="385"/>
        <v>0</v>
      </c>
      <c r="S935" s="301">
        <f t="shared" si="385"/>
        <v>0</v>
      </c>
      <c r="T935" s="301">
        <f t="shared" si="385"/>
        <v>0</v>
      </c>
      <c r="U935" s="301">
        <f t="shared" si="385"/>
        <v>0</v>
      </c>
      <c r="V935" s="301">
        <f t="shared" si="385"/>
        <v>0</v>
      </c>
      <c r="W935" s="301">
        <f t="shared" si="385"/>
        <v>0</v>
      </c>
      <c r="X935" s="301">
        <f t="shared" si="385"/>
        <v>0</v>
      </c>
      <c r="Y935" s="301">
        <f t="shared" si="385"/>
        <v>0</v>
      </c>
      <c r="Z935" s="301">
        <f t="shared" si="385"/>
        <v>0</v>
      </c>
      <c r="AA935" s="301">
        <f t="shared" si="385"/>
        <v>0</v>
      </c>
      <c r="AB935" s="301">
        <f t="shared" si="385"/>
        <v>0</v>
      </c>
      <c r="AC935" s="301">
        <f t="shared" si="385"/>
        <v>0</v>
      </c>
      <c r="AD935" s="301">
        <f t="shared" si="385"/>
        <v>-6890253.0831928393</v>
      </c>
      <c r="AE935" s="301">
        <f t="shared" si="385"/>
        <v>0</v>
      </c>
      <c r="AF935" s="301">
        <f t="shared" si="385"/>
        <v>0</v>
      </c>
      <c r="AG935" s="301">
        <f t="shared" si="385"/>
        <v>0</v>
      </c>
      <c r="AH935" s="301">
        <f t="shared" si="385"/>
        <v>0</v>
      </c>
      <c r="AI935" s="301">
        <f t="shared" si="385"/>
        <v>0</v>
      </c>
      <c r="AJ935" s="301">
        <f t="shared" si="385"/>
        <v>0</v>
      </c>
      <c r="AK935" s="301">
        <f t="shared" si="385"/>
        <v>0</v>
      </c>
      <c r="AL935" s="301">
        <f t="shared" si="385"/>
        <v>0</v>
      </c>
      <c r="AM935" s="301">
        <f t="shared" si="385"/>
        <v>0</v>
      </c>
      <c r="AN935" s="301">
        <f t="shared" si="385"/>
        <v>0</v>
      </c>
      <c r="AO935" s="301">
        <f t="shared" si="385"/>
        <v>0</v>
      </c>
      <c r="AP935" s="301">
        <f t="shared" si="385"/>
        <v>0</v>
      </c>
      <c r="AQ935" s="301">
        <f t="shared" si="385"/>
        <v>0</v>
      </c>
      <c r="AR935" s="301">
        <f t="shared" si="385"/>
        <v>0</v>
      </c>
      <c r="AS935" s="301">
        <f t="shared" si="385"/>
        <v>0</v>
      </c>
      <c r="AT935" s="301">
        <f t="shared" si="385"/>
        <v>0</v>
      </c>
      <c r="AU935" s="301">
        <f t="shared" si="385"/>
        <v>0</v>
      </c>
      <c r="AV935" s="301">
        <f t="shared" si="385"/>
        <v>0</v>
      </c>
      <c r="AW935" s="301">
        <f t="shared" si="385"/>
        <v>0</v>
      </c>
      <c r="AX935" s="301">
        <f t="shared" si="385"/>
        <v>0</v>
      </c>
      <c r="AY935" s="301">
        <f t="shared" si="385"/>
        <v>0</v>
      </c>
      <c r="AZ935" s="301">
        <f t="shared" si="385"/>
        <v>0</v>
      </c>
      <c r="BA935" s="301">
        <f t="shared" si="385"/>
        <v>0</v>
      </c>
      <c r="BB935" s="301">
        <f t="shared" si="385"/>
        <v>0</v>
      </c>
      <c r="BC935" s="301">
        <f t="shared" si="385"/>
        <v>0</v>
      </c>
      <c r="BD935" s="301">
        <f t="shared" si="385"/>
        <v>0</v>
      </c>
      <c r="BE935" s="301">
        <f t="shared" si="385"/>
        <v>0</v>
      </c>
      <c r="BF935" s="301">
        <f t="shared" si="385"/>
        <v>0</v>
      </c>
      <c r="BG935" s="301">
        <f t="shared" si="385"/>
        <v>0</v>
      </c>
      <c r="BH935" s="301">
        <f t="shared" si="385"/>
        <v>0</v>
      </c>
      <c r="BI935" s="301">
        <f t="shared" si="385"/>
        <v>0</v>
      </c>
      <c r="BJ935" s="301">
        <f t="shared" si="385"/>
        <v>0</v>
      </c>
      <c r="BK935" s="301">
        <f t="shared" si="385"/>
        <v>0</v>
      </c>
      <c r="BL935" s="301">
        <f t="shared" si="385"/>
        <v>0</v>
      </c>
      <c r="BM935" s="301">
        <f t="shared" si="385"/>
        <v>0</v>
      </c>
      <c r="BN935" s="301">
        <f t="shared" si="385"/>
        <v>0</v>
      </c>
      <c r="BO935" s="301">
        <f t="shared" si="385"/>
        <v>0</v>
      </c>
      <c r="BP935" s="301">
        <f t="shared" si="385"/>
        <v>0</v>
      </c>
      <c r="BQ935" s="301">
        <f t="shared" ref="BQ935:CJ935" si="386">IF(BQ927=$D$308,-BQ932-BQ934,0)</f>
        <v>0</v>
      </c>
      <c r="BR935" s="301">
        <f t="shared" si="386"/>
        <v>0</v>
      </c>
      <c r="BS935" s="301">
        <f t="shared" si="386"/>
        <v>0</v>
      </c>
      <c r="BT935" s="301">
        <f t="shared" si="386"/>
        <v>0</v>
      </c>
      <c r="BU935" s="301">
        <f t="shared" si="386"/>
        <v>0</v>
      </c>
      <c r="BV935" s="301">
        <f t="shared" si="386"/>
        <v>0</v>
      </c>
      <c r="BW935" s="301">
        <f t="shared" si="386"/>
        <v>0</v>
      </c>
      <c r="BX935" s="301">
        <f t="shared" si="386"/>
        <v>0</v>
      </c>
      <c r="BY935" s="301">
        <f t="shared" si="386"/>
        <v>0</v>
      </c>
      <c r="BZ935" s="301">
        <f t="shared" si="386"/>
        <v>0</v>
      </c>
      <c r="CA935" s="301">
        <f t="shared" si="386"/>
        <v>0</v>
      </c>
      <c r="CB935" s="301">
        <f t="shared" si="386"/>
        <v>0</v>
      </c>
      <c r="CC935" s="301">
        <f t="shared" si="386"/>
        <v>0</v>
      </c>
      <c r="CD935" s="301">
        <f t="shared" si="386"/>
        <v>0</v>
      </c>
      <c r="CE935" s="301">
        <f t="shared" si="386"/>
        <v>0</v>
      </c>
      <c r="CF935" s="301">
        <f t="shared" si="386"/>
        <v>0</v>
      </c>
      <c r="CG935" s="301">
        <f t="shared" si="386"/>
        <v>0</v>
      </c>
      <c r="CH935" s="301">
        <f t="shared" si="386"/>
        <v>0</v>
      </c>
      <c r="CI935" s="301">
        <f t="shared" si="386"/>
        <v>0</v>
      </c>
      <c r="CJ935" s="301">
        <f t="shared" si="386"/>
        <v>0</v>
      </c>
      <c r="CK935" s="301"/>
      <c r="CL935" s="301"/>
      <c r="CM935" s="301"/>
      <c r="CN935" s="301"/>
      <c r="CO935" s="301"/>
      <c r="CP935" s="301"/>
      <c r="CQ935" s="301"/>
      <c r="CR935" s="301"/>
      <c r="CS935" s="301"/>
      <c r="CT935" s="301"/>
      <c r="CU935" s="301"/>
      <c r="CV935" s="301"/>
      <c r="CW935" s="301"/>
      <c r="CX935" s="301"/>
      <c r="CY935" s="301"/>
      <c r="CZ935" s="301"/>
      <c r="DA935" s="301"/>
      <c r="DB935" s="301"/>
      <c r="DC935" s="301"/>
      <c r="DD935" s="301"/>
      <c r="DE935" s="301"/>
      <c r="DF935" s="301"/>
      <c r="DG935" s="301"/>
      <c r="DH935" s="301"/>
      <c r="DI935" s="301"/>
      <c r="DJ935" s="301"/>
      <c r="DK935" s="301"/>
      <c r="DL935" s="301"/>
      <c r="DM935" s="301"/>
      <c r="DN935" s="301"/>
      <c r="DO935" s="301"/>
      <c r="DP935" s="301"/>
      <c r="DQ935" s="301"/>
      <c r="DR935" s="301"/>
      <c r="DS935" s="301"/>
      <c r="DT935" s="301"/>
    </row>
    <row r="936" spans="3:124" hidden="1" outlineLevel="1">
      <c r="C936" s="232" t="s">
        <v>186</v>
      </c>
      <c r="D936" s="349">
        <f>D269</f>
        <v>6984515.2000000002</v>
      </c>
      <c r="E936" s="300">
        <f>E932+E934+E935</f>
        <v>6984515.2000000002</v>
      </c>
      <c r="F936" s="301">
        <f t="shared" ref="F936:BQ936" si="387">F932+F934+F935</f>
        <v>6984515.2000000002</v>
      </c>
      <c r="G936" s="301">
        <f t="shared" si="387"/>
        <v>6984515.2000000002</v>
      </c>
      <c r="H936" s="301">
        <f t="shared" si="387"/>
        <v>6984515.2000000002</v>
      </c>
      <c r="I936" s="301">
        <f t="shared" si="387"/>
        <v>6984515.2000000002</v>
      </c>
      <c r="J936" s="301">
        <f t="shared" si="387"/>
        <v>6984515.2000000002</v>
      </c>
      <c r="K936" s="301">
        <f t="shared" si="387"/>
        <v>6984515.2000000002</v>
      </c>
      <c r="L936" s="301">
        <f t="shared" si="387"/>
        <v>6984515.2000000002</v>
      </c>
      <c r="M936" s="301">
        <f t="shared" si="387"/>
        <v>6984515.2000000002</v>
      </c>
      <c r="N936" s="301">
        <f t="shared" si="387"/>
        <v>6984515.2000000002</v>
      </c>
      <c r="O936" s="301">
        <f t="shared" si="387"/>
        <v>6984515.2000000002</v>
      </c>
      <c r="P936" s="301">
        <f t="shared" si="387"/>
        <v>6984515.2000000002</v>
      </c>
      <c r="Q936" s="301">
        <f t="shared" si="387"/>
        <v>6984515.2000000002</v>
      </c>
      <c r="R936" s="301">
        <f t="shared" si="387"/>
        <v>6984515.2000000002</v>
      </c>
      <c r="S936" s="301">
        <f t="shared" si="387"/>
        <v>6984515.2000000002</v>
      </c>
      <c r="T936" s="301">
        <f t="shared" si="387"/>
        <v>6976122.9588104971</v>
      </c>
      <c r="U936" s="301">
        <f t="shared" si="387"/>
        <v>6967695.7499493714</v>
      </c>
      <c r="V936" s="301">
        <f t="shared" si="387"/>
        <v>6959233.4277179912</v>
      </c>
      <c r="W936" s="301">
        <f t="shared" si="387"/>
        <v>6950735.8458106462</v>
      </c>
      <c r="X936" s="301">
        <f t="shared" si="387"/>
        <v>6942202.8573120208</v>
      </c>
      <c r="Y936" s="301">
        <f t="shared" si="387"/>
        <v>6933634.3146946514</v>
      </c>
      <c r="Z936" s="301">
        <f t="shared" si="387"/>
        <v>6925030.0698163761</v>
      </c>
      <c r="AA936" s="301">
        <f t="shared" si="387"/>
        <v>6916389.9739177749</v>
      </c>
      <c r="AB936" s="301">
        <f t="shared" si="387"/>
        <v>6907713.8776195962</v>
      </c>
      <c r="AC936" s="301">
        <f t="shared" si="387"/>
        <v>6899001.6309201745</v>
      </c>
      <c r="AD936" s="301">
        <f t="shared" si="387"/>
        <v>0</v>
      </c>
      <c r="AE936" s="301">
        <f t="shared" si="387"/>
        <v>0</v>
      </c>
      <c r="AF936" s="301">
        <f t="shared" si="387"/>
        <v>0</v>
      </c>
      <c r="AG936" s="301">
        <f t="shared" si="387"/>
        <v>0</v>
      </c>
      <c r="AH936" s="301">
        <f t="shared" si="387"/>
        <v>0</v>
      </c>
      <c r="AI936" s="301">
        <f t="shared" si="387"/>
        <v>0</v>
      </c>
      <c r="AJ936" s="301">
        <f t="shared" si="387"/>
        <v>0</v>
      </c>
      <c r="AK936" s="301">
        <f t="shared" si="387"/>
        <v>0</v>
      </c>
      <c r="AL936" s="301">
        <f t="shared" si="387"/>
        <v>0</v>
      </c>
      <c r="AM936" s="301">
        <f t="shared" si="387"/>
        <v>0</v>
      </c>
      <c r="AN936" s="301">
        <f t="shared" si="387"/>
        <v>0</v>
      </c>
      <c r="AO936" s="301">
        <f t="shared" si="387"/>
        <v>0</v>
      </c>
      <c r="AP936" s="301">
        <f t="shared" si="387"/>
        <v>0</v>
      </c>
      <c r="AQ936" s="301">
        <f t="shared" si="387"/>
        <v>0</v>
      </c>
      <c r="AR936" s="301">
        <f t="shared" si="387"/>
        <v>0</v>
      </c>
      <c r="AS936" s="301">
        <f t="shared" si="387"/>
        <v>0</v>
      </c>
      <c r="AT936" s="301">
        <f t="shared" si="387"/>
        <v>0</v>
      </c>
      <c r="AU936" s="301">
        <f t="shared" si="387"/>
        <v>0</v>
      </c>
      <c r="AV936" s="301">
        <f t="shared" si="387"/>
        <v>0</v>
      </c>
      <c r="AW936" s="301">
        <f t="shared" si="387"/>
        <v>0</v>
      </c>
      <c r="AX936" s="301">
        <f t="shared" si="387"/>
        <v>0</v>
      </c>
      <c r="AY936" s="301">
        <f t="shared" si="387"/>
        <v>0</v>
      </c>
      <c r="AZ936" s="301">
        <f t="shared" si="387"/>
        <v>0</v>
      </c>
      <c r="BA936" s="301">
        <f t="shared" si="387"/>
        <v>0</v>
      </c>
      <c r="BB936" s="301">
        <f t="shared" si="387"/>
        <v>0</v>
      </c>
      <c r="BC936" s="301">
        <f t="shared" si="387"/>
        <v>0</v>
      </c>
      <c r="BD936" s="301">
        <f t="shared" si="387"/>
        <v>0</v>
      </c>
      <c r="BE936" s="301">
        <f t="shared" si="387"/>
        <v>0</v>
      </c>
      <c r="BF936" s="301">
        <f t="shared" si="387"/>
        <v>0</v>
      </c>
      <c r="BG936" s="301">
        <f t="shared" si="387"/>
        <v>0</v>
      </c>
      <c r="BH936" s="301">
        <f t="shared" si="387"/>
        <v>0</v>
      </c>
      <c r="BI936" s="301">
        <f t="shared" si="387"/>
        <v>0</v>
      </c>
      <c r="BJ936" s="301">
        <f t="shared" si="387"/>
        <v>0</v>
      </c>
      <c r="BK936" s="301">
        <f t="shared" si="387"/>
        <v>0</v>
      </c>
      <c r="BL936" s="301">
        <f t="shared" si="387"/>
        <v>0</v>
      </c>
      <c r="BM936" s="301">
        <f t="shared" si="387"/>
        <v>0</v>
      </c>
      <c r="BN936" s="301">
        <f t="shared" si="387"/>
        <v>0</v>
      </c>
      <c r="BO936" s="301">
        <f t="shared" si="387"/>
        <v>0</v>
      </c>
      <c r="BP936" s="301">
        <f t="shared" si="387"/>
        <v>0</v>
      </c>
      <c r="BQ936" s="301">
        <f t="shared" si="387"/>
        <v>0</v>
      </c>
      <c r="BR936" s="301">
        <f t="shared" ref="BR936:CJ936" si="388">BR932+BR934+BR935</f>
        <v>0</v>
      </c>
      <c r="BS936" s="301">
        <f t="shared" si="388"/>
        <v>0</v>
      </c>
      <c r="BT936" s="301">
        <f t="shared" si="388"/>
        <v>0</v>
      </c>
      <c r="BU936" s="301">
        <f t="shared" si="388"/>
        <v>0</v>
      </c>
      <c r="BV936" s="301">
        <f t="shared" si="388"/>
        <v>0</v>
      </c>
      <c r="BW936" s="301">
        <f t="shared" si="388"/>
        <v>0</v>
      </c>
      <c r="BX936" s="301">
        <f t="shared" si="388"/>
        <v>0</v>
      </c>
      <c r="BY936" s="301">
        <f t="shared" si="388"/>
        <v>0</v>
      </c>
      <c r="BZ936" s="301">
        <f t="shared" si="388"/>
        <v>0</v>
      </c>
      <c r="CA936" s="301">
        <f t="shared" si="388"/>
        <v>0</v>
      </c>
      <c r="CB936" s="301">
        <f t="shared" si="388"/>
        <v>0</v>
      </c>
      <c r="CC936" s="301">
        <f t="shared" si="388"/>
        <v>0</v>
      </c>
      <c r="CD936" s="301">
        <f t="shared" si="388"/>
        <v>0</v>
      </c>
      <c r="CE936" s="301">
        <f t="shared" si="388"/>
        <v>0</v>
      </c>
      <c r="CF936" s="301">
        <f t="shared" si="388"/>
        <v>0</v>
      </c>
      <c r="CG936" s="301">
        <f t="shared" si="388"/>
        <v>0</v>
      </c>
      <c r="CH936" s="301">
        <f t="shared" si="388"/>
        <v>0</v>
      </c>
      <c r="CI936" s="301">
        <f t="shared" si="388"/>
        <v>0</v>
      </c>
      <c r="CJ936" s="301">
        <f t="shared" si="388"/>
        <v>0</v>
      </c>
      <c r="CK936" s="301"/>
      <c r="CL936" s="301"/>
      <c r="CM936" s="301"/>
      <c r="CN936" s="301"/>
      <c r="CO936" s="301"/>
      <c r="CP936" s="301"/>
      <c r="CQ936" s="301"/>
      <c r="CR936" s="301"/>
      <c r="CS936" s="301"/>
      <c r="CT936" s="301"/>
      <c r="CU936" s="301"/>
      <c r="CV936" s="301"/>
      <c r="CW936" s="301"/>
      <c r="CX936" s="301"/>
      <c r="CY936" s="301"/>
      <c r="CZ936" s="301"/>
      <c r="DA936" s="301"/>
      <c r="DB936" s="301"/>
      <c r="DC936" s="301"/>
      <c r="DD936" s="301"/>
      <c r="DE936" s="301"/>
      <c r="DF936" s="301"/>
      <c r="DG936" s="301"/>
      <c r="DH936" s="301"/>
      <c r="DI936" s="301"/>
      <c r="DJ936" s="301"/>
      <c r="DK936" s="301"/>
      <c r="DL936" s="301"/>
      <c r="DM936" s="301"/>
      <c r="DN936" s="301"/>
      <c r="DO936" s="301"/>
      <c r="DP936" s="301"/>
      <c r="DQ936" s="301"/>
      <c r="DR936" s="301"/>
      <c r="DS936" s="301"/>
      <c r="DT936" s="301"/>
    </row>
    <row r="937" spans="3:124" hidden="1" outlineLevel="1">
      <c r="C937" s="23" t="s">
        <v>311</v>
      </c>
      <c r="D937" s="349"/>
      <c r="E937" s="300"/>
      <c r="F937" s="301"/>
      <c r="G937" s="304"/>
      <c r="H937" s="284"/>
      <c r="I937" s="284"/>
      <c r="J937" s="284"/>
      <c r="K937" s="284"/>
      <c r="L937" s="284"/>
      <c r="M937" s="284"/>
      <c r="N937" s="284"/>
    </row>
    <row r="938" spans="3:124" hidden="1" outlineLevel="1">
      <c r="C938" s="232" t="s">
        <v>184</v>
      </c>
      <c r="D938" s="349"/>
      <c r="E938" s="300">
        <f>D942</f>
        <v>0</v>
      </c>
      <c r="F938" s="301">
        <f t="shared" ref="F938:BQ938" si="389">E942</f>
        <v>0</v>
      </c>
      <c r="G938" s="301">
        <f t="shared" si="389"/>
        <v>0</v>
      </c>
      <c r="H938" s="301">
        <f t="shared" si="389"/>
        <v>0</v>
      </c>
      <c r="I938" s="301">
        <f t="shared" si="389"/>
        <v>0</v>
      </c>
      <c r="J938" s="301">
        <f t="shared" si="389"/>
        <v>0</v>
      </c>
      <c r="K938" s="301">
        <f t="shared" si="389"/>
        <v>0</v>
      </c>
      <c r="L938" s="301">
        <f t="shared" si="389"/>
        <v>0</v>
      </c>
      <c r="M938" s="301">
        <f t="shared" si="389"/>
        <v>0</v>
      </c>
      <c r="N938" s="301">
        <f t="shared" si="389"/>
        <v>0</v>
      </c>
      <c r="O938" s="301">
        <f t="shared" si="389"/>
        <v>0</v>
      </c>
      <c r="P938" s="301">
        <f t="shared" si="389"/>
        <v>0</v>
      </c>
      <c r="Q938" s="301">
        <f t="shared" si="389"/>
        <v>0</v>
      </c>
      <c r="R938" s="301">
        <f t="shared" si="389"/>
        <v>0</v>
      </c>
      <c r="S938" s="301">
        <f t="shared" si="389"/>
        <v>0</v>
      </c>
      <c r="T938" s="301">
        <f t="shared" si="389"/>
        <v>0</v>
      </c>
      <c r="U938" s="301">
        <f t="shared" si="389"/>
        <v>0</v>
      </c>
      <c r="V938" s="301">
        <f t="shared" si="389"/>
        <v>0</v>
      </c>
      <c r="W938" s="301">
        <f t="shared" si="389"/>
        <v>0</v>
      </c>
      <c r="X938" s="301">
        <f t="shared" si="389"/>
        <v>0</v>
      </c>
      <c r="Y938" s="301">
        <f t="shared" si="389"/>
        <v>0</v>
      </c>
      <c r="Z938" s="301">
        <f t="shared" si="389"/>
        <v>0</v>
      </c>
      <c r="AA938" s="301">
        <f t="shared" si="389"/>
        <v>0</v>
      </c>
      <c r="AB938" s="301">
        <f t="shared" si="389"/>
        <v>0</v>
      </c>
      <c r="AC938" s="301">
        <f t="shared" si="389"/>
        <v>0</v>
      </c>
      <c r="AD938" s="301">
        <f t="shared" si="389"/>
        <v>0</v>
      </c>
      <c r="AE938" s="301">
        <f t="shared" si="389"/>
        <v>0</v>
      </c>
      <c r="AF938" s="301">
        <f t="shared" si="389"/>
        <v>0</v>
      </c>
      <c r="AG938" s="301">
        <f t="shared" si="389"/>
        <v>0</v>
      </c>
      <c r="AH938" s="301">
        <f t="shared" si="389"/>
        <v>0</v>
      </c>
      <c r="AI938" s="301">
        <f t="shared" si="389"/>
        <v>0</v>
      </c>
      <c r="AJ938" s="301">
        <f t="shared" si="389"/>
        <v>0</v>
      </c>
      <c r="AK938" s="301">
        <f t="shared" si="389"/>
        <v>0</v>
      </c>
      <c r="AL938" s="301">
        <f t="shared" si="389"/>
        <v>0</v>
      </c>
      <c r="AM938" s="301">
        <f t="shared" si="389"/>
        <v>0</v>
      </c>
      <c r="AN938" s="301">
        <f t="shared" si="389"/>
        <v>0</v>
      </c>
      <c r="AO938" s="301">
        <f t="shared" si="389"/>
        <v>0</v>
      </c>
      <c r="AP938" s="301">
        <f t="shared" si="389"/>
        <v>0</v>
      </c>
      <c r="AQ938" s="301">
        <f t="shared" si="389"/>
        <v>0</v>
      </c>
      <c r="AR938" s="301">
        <f t="shared" si="389"/>
        <v>0</v>
      </c>
      <c r="AS938" s="301">
        <f t="shared" si="389"/>
        <v>0</v>
      </c>
      <c r="AT938" s="301">
        <f t="shared" si="389"/>
        <v>0</v>
      </c>
      <c r="AU938" s="301">
        <f t="shared" si="389"/>
        <v>0</v>
      </c>
      <c r="AV938" s="301">
        <f t="shared" si="389"/>
        <v>0</v>
      </c>
      <c r="AW938" s="301">
        <f t="shared" si="389"/>
        <v>0</v>
      </c>
      <c r="AX938" s="301">
        <f t="shared" si="389"/>
        <v>0</v>
      </c>
      <c r="AY938" s="301">
        <f t="shared" si="389"/>
        <v>0</v>
      </c>
      <c r="AZ938" s="301">
        <f t="shared" si="389"/>
        <v>0</v>
      </c>
      <c r="BA938" s="301">
        <f t="shared" si="389"/>
        <v>0</v>
      </c>
      <c r="BB938" s="301">
        <f t="shared" si="389"/>
        <v>0</v>
      </c>
      <c r="BC938" s="301">
        <f t="shared" si="389"/>
        <v>0</v>
      </c>
      <c r="BD938" s="301">
        <f t="shared" si="389"/>
        <v>0</v>
      </c>
      <c r="BE938" s="301">
        <f t="shared" si="389"/>
        <v>0</v>
      </c>
      <c r="BF938" s="301">
        <f t="shared" si="389"/>
        <v>0</v>
      </c>
      <c r="BG938" s="301">
        <f t="shared" si="389"/>
        <v>0</v>
      </c>
      <c r="BH938" s="301">
        <f t="shared" si="389"/>
        <v>0</v>
      </c>
      <c r="BI938" s="301">
        <f t="shared" si="389"/>
        <v>0</v>
      </c>
      <c r="BJ938" s="301">
        <f t="shared" si="389"/>
        <v>0</v>
      </c>
      <c r="BK938" s="301">
        <f t="shared" si="389"/>
        <v>0</v>
      </c>
      <c r="BL938" s="301">
        <f t="shared" si="389"/>
        <v>0</v>
      </c>
      <c r="BM938" s="301">
        <f t="shared" si="389"/>
        <v>0</v>
      </c>
      <c r="BN938" s="301">
        <f t="shared" si="389"/>
        <v>0</v>
      </c>
      <c r="BO938" s="301">
        <f t="shared" si="389"/>
        <v>0</v>
      </c>
      <c r="BP938" s="301">
        <f t="shared" si="389"/>
        <v>0</v>
      </c>
      <c r="BQ938" s="301">
        <f t="shared" si="389"/>
        <v>0</v>
      </c>
      <c r="BR938" s="301">
        <f t="shared" ref="BR938:CJ938" si="390">BQ942</f>
        <v>0</v>
      </c>
      <c r="BS938" s="301">
        <f t="shared" si="390"/>
        <v>0</v>
      </c>
      <c r="BT938" s="301">
        <f t="shared" si="390"/>
        <v>0</v>
      </c>
      <c r="BU938" s="301">
        <f t="shared" si="390"/>
        <v>0</v>
      </c>
      <c r="BV938" s="301">
        <f t="shared" si="390"/>
        <v>0</v>
      </c>
      <c r="BW938" s="301">
        <f t="shared" si="390"/>
        <v>0</v>
      </c>
      <c r="BX938" s="301">
        <f t="shared" si="390"/>
        <v>0</v>
      </c>
      <c r="BY938" s="301">
        <f t="shared" si="390"/>
        <v>0</v>
      </c>
      <c r="BZ938" s="301">
        <f t="shared" si="390"/>
        <v>0</v>
      </c>
      <c r="CA938" s="301">
        <f t="shared" si="390"/>
        <v>0</v>
      </c>
      <c r="CB938" s="301">
        <f t="shared" si="390"/>
        <v>0</v>
      </c>
      <c r="CC938" s="301">
        <f t="shared" si="390"/>
        <v>0</v>
      </c>
      <c r="CD938" s="301">
        <f t="shared" si="390"/>
        <v>0</v>
      </c>
      <c r="CE938" s="301">
        <f t="shared" si="390"/>
        <v>0</v>
      </c>
      <c r="CF938" s="301">
        <f t="shared" si="390"/>
        <v>0</v>
      </c>
      <c r="CG938" s="301">
        <f t="shared" si="390"/>
        <v>0</v>
      </c>
      <c r="CH938" s="301">
        <f t="shared" si="390"/>
        <v>0</v>
      </c>
      <c r="CI938" s="301">
        <f t="shared" si="390"/>
        <v>0</v>
      </c>
      <c r="CJ938" s="301">
        <f t="shared" si="390"/>
        <v>0</v>
      </c>
      <c r="CK938" s="301"/>
      <c r="CL938" s="301"/>
      <c r="CM938" s="301"/>
      <c r="CN938" s="301"/>
      <c r="CO938" s="301"/>
      <c r="CP938" s="301"/>
      <c r="CQ938" s="301"/>
      <c r="CR938" s="301"/>
      <c r="CS938" s="301"/>
      <c r="CT938" s="301"/>
      <c r="CU938" s="301"/>
      <c r="CV938" s="301"/>
      <c r="CW938" s="301"/>
      <c r="CX938" s="301"/>
      <c r="CY938" s="301"/>
      <c r="CZ938" s="301"/>
      <c r="DA938" s="301"/>
      <c r="DB938" s="301"/>
      <c r="DC938" s="301"/>
      <c r="DD938" s="301"/>
      <c r="DE938" s="301"/>
      <c r="DF938" s="301"/>
      <c r="DG938" s="301"/>
      <c r="DH938" s="301"/>
      <c r="DI938" s="301"/>
      <c r="DJ938" s="301"/>
      <c r="DK938" s="301"/>
      <c r="DL938" s="301"/>
      <c r="DM938" s="301"/>
      <c r="DN938" s="301"/>
      <c r="DO938" s="301"/>
      <c r="DP938" s="301"/>
      <c r="DQ938" s="301"/>
      <c r="DR938" s="301"/>
      <c r="DS938" s="301"/>
      <c r="DT938" s="301"/>
    </row>
    <row r="939" spans="3:124" hidden="1" outlineLevel="1">
      <c r="C939" s="232" t="s">
        <v>314</v>
      </c>
      <c r="D939" s="349"/>
      <c r="E939" s="341">
        <f>-IF(E927&lt;=$D$295,$M$288,IPMT($D$293/12,E927-$D$295,$D$294*12,-$D$290))*(E938&lt;&gt;0)</f>
        <v>0</v>
      </c>
      <c r="F939" s="301">
        <f t="shared" ref="F939:BQ939" si="391">-IF(F927&lt;=$D$295,$M$288,IPMT($D$293/12,F927-$D$295,$D$294*12,-$D$290))*(F938&lt;&gt;0)</f>
        <v>0</v>
      </c>
      <c r="G939" s="301">
        <f t="shared" si="391"/>
        <v>0</v>
      </c>
      <c r="H939" s="301">
        <f t="shared" si="391"/>
        <v>0</v>
      </c>
      <c r="I939" s="301">
        <f t="shared" si="391"/>
        <v>0</v>
      </c>
      <c r="J939" s="301">
        <f t="shared" si="391"/>
        <v>0</v>
      </c>
      <c r="K939" s="301">
        <f t="shared" si="391"/>
        <v>0</v>
      </c>
      <c r="L939" s="301">
        <f t="shared" si="391"/>
        <v>0</v>
      </c>
      <c r="M939" s="301">
        <f t="shared" si="391"/>
        <v>0</v>
      </c>
      <c r="N939" s="301">
        <f t="shared" si="391"/>
        <v>0</v>
      </c>
      <c r="O939" s="301">
        <f t="shared" si="391"/>
        <v>0</v>
      </c>
      <c r="P939" s="301">
        <f t="shared" si="391"/>
        <v>0</v>
      </c>
      <c r="Q939" s="301">
        <f t="shared" si="391"/>
        <v>0</v>
      </c>
      <c r="R939" s="301">
        <f t="shared" si="391"/>
        <v>0</v>
      </c>
      <c r="S939" s="301">
        <f t="shared" si="391"/>
        <v>0</v>
      </c>
      <c r="T939" s="301">
        <f t="shared" si="391"/>
        <v>0</v>
      </c>
      <c r="U939" s="301">
        <f t="shared" si="391"/>
        <v>0</v>
      </c>
      <c r="V939" s="301">
        <f t="shared" si="391"/>
        <v>0</v>
      </c>
      <c r="W939" s="301">
        <f t="shared" si="391"/>
        <v>0</v>
      </c>
      <c r="X939" s="301">
        <f t="shared" si="391"/>
        <v>0</v>
      </c>
      <c r="Y939" s="301">
        <f t="shared" si="391"/>
        <v>0</v>
      </c>
      <c r="Z939" s="301">
        <f t="shared" si="391"/>
        <v>0</v>
      </c>
      <c r="AA939" s="301">
        <f t="shared" si="391"/>
        <v>0</v>
      </c>
      <c r="AB939" s="301">
        <f t="shared" si="391"/>
        <v>0</v>
      </c>
      <c r="AC939" s="301">
        <f t="shared" si="391"/>
        <v>0</v>
      </c>
      <c r="AD939" s="301">
        <f t="shared" si="391"/>
        <v>0</v>
      </c>
      <c r="AE939" s="301">
        <f t="shared" si="391"/>
        <v>0</v>
      </c>
      <c r="AF939" s="301">
        <f t="shared" si="391"/>
        <v>0</v>
      </c>
      <c r="AG939" s="301">
        <f t="shared" si="391"/>
        <v>0</v>
      </c>
      <c r="AH939" s="301">
        <f t="shared" si="391"/>
        <v>0</v>
      </c>
      <c r="AI939" s="301">
        <f t="shared" si="391"/>
        <v>0</v>
      </c>
      <c r="AJ939" s="301">
        <f t="shared" si="391"/>
        <v>0</v>
      </c>
      <c r="AK939" s="301">
        <f t="shared" si="391"/>
        <v>0</v>
      </c>
      <c r="AL939" s="301">
        <f t="shared" si="391"/>
        <v>0</v>
      </c>
      <c r="AM939" s="301">
        <f t="shared" si="391"/>
        <v>0</v>
      </c>
      <c r="AN939" s="301">
        <f t="shared" si="391"/>
        <v>0</v>
      </c>
      <c r="AO939" s="301">
        <f t="shared" si="391"/>
        <v>0</v>
      </c>
      <c r="AP939" s="301">
        <f t="shared" si="391"/>
        <v>0</v>
      </c>
      <c r="AQ939" s="301">
        <f t="shared" si="391"/>
        <v>0</v>
      </c>
      <c r="AR939" s="301">
        <f t="shared" si="391"/>
        <v>0</v>
      </c>
      <c r="AS939" s="301">
        <f t="shared" si="391"/>
        <v>0</v>
      </c>
      <c r="AT939" s="301">
        <f t="shared" si="391"/>
        <v>0</v>
      </c>
      <c r="AU939" s="301">
        <f t="shared" si="391"/>
        <v>0</v>
      </c>
      <c r="AV939" s="301">
        <f t="shared" si="391"/>
        <v>0</v>
      </c>
      <c r="AW939" s="301">
        <f t="shared" si="391"/>
        <v>0</v>
      </c>
      <c r="AX939" s="301">
        <f t="shared" si="391"/>
        <v>0</v>
      </c>
      <c r="AY939" s="301">
        <f t="shared" si="391"/>
        <v>0</v>
      </c>
      <c r="AZ939" s="301">
        <f t="shared" si="391"/>
        <v>0</v>
      </c>
      <c r="BA939" s="301">
        <f t="shared" si="391"/>
        <v>0</v>
      </c>
      <c r="BB939" s="301">
        <f t="shared" si="391"/>
        <v>0</v>
      </c>
      <c r="BC939" s="301">
        <f t="shared" si="391"/>
        <v>0</v>
      </c>
      <c r="BD939" s="301">
        <f t="shared" si="391"/>
        <v>0</v>
      </c>
      <c r="BE939" s="301">
        <f t="shared" si="391"/>
        <v>0</v>
      </c>
      <c r="BF939" s="301">
        <f t="shared" si="391"/>
        <v>0</v>
      </c>
      <c r="BG939" s="301">
        <f t="shared" si="391"/>
        <v>0</v>
      </c>
      <c r="BH939" s="301">
        <f t="shared" si="391"/>
        <v>0</v>
      </c>
      <c r="BI939" s="301">
        <f t="shared" si="391"/>
        <v>0</v>
      </c>
      <c r="BJ939" s="301">
        <f t="shared" si="391"/>
        <v>0</v>
      </c>
      <c r="BK939" s="301">
        <f t="shared" si="391"/>
        <v>0</v>
      </c>
      <c r="BL939" s="301">
        <f t="shared" si="391"/>
        <v>0</v>
      </c>
      <c r="BM939" s="301">
        <f t="shared" si="391"/>
        <v>0</v>
      </c>
      <c r="BN939" s="301">
        <f t="shared" si="391"/>
        <v>0</v>
      </c>
      <c r="BO939" s="301">
        <f t="shared" si="391"/>
        <v>0</v>
      </c>
      <c r="BP939" s="301">
        <f t="shared" si="391"/>
        <v>0</v>
      </c>
      <c r="BQ939" s="301">
        <f t="shared" si="391"/>
        <v>0</v>
      </c>
      <c r="BR939" s="301">
        <f t="shared" ref="BR939:CJ939" si="392">-IF(BR927&lt;=$D$295,$M$288,IPMT($D$293/12,BR927-$D$295,$D$294*12,-$D$290))*(BR938&lt;&gt;0)</f>
        <v>0</v>
      </c>
      <c r="BS939" s="301">
        <f t="shared" si="392"/>
        <v>0</v>
      </c>
      <c r="BT939" s="301">
        <f t="shared" si="392"/>
        <v>0</v>
      </c>
      <c r="BU939" s="301">
        <f t="shared" si="392"/>
        <v>0</v>
      </c>
      <c r="BV939" s="301">
        <f t="shared" si="392"/>
        <v>0</v>
      </c>
      <c r="BW939" s="301">
        <f t="shared" si="392"/>
        <v>0</v>
      </c>
      <c r="BX939" s="301">
        <f t="shared" si="392"/>
        <v>0</v>
      </c>
      <c r="BY939" s="301">
        <f t="shared" si="392"/>
        <v>0</v>
      </c>
      <c r="BZ939" s="301">
        <f t="shared" si="392"/>
        <v>0</v>
      </c>
      <c r="CA939" s="301">
        <f t="shared" si="392"/>
        <v>0</v>
      </c>
      <c r="CB939" s="301">
        <f t="shared" si="392"/>
        <v>0</v>
      </c>
      <c r="CC939" s="301">
        <f t="shared" si="392"/>
        <v>0</v>
      </c>
      <c r="CD939" s="301">
        <f t="shared" si="392"/>
        <v>0</v>
      </c>
      <c r="CE939" s="301">
        <f t="shared" si="392"/>
        <v>0</v>
      </c>
      <c r="CF939" s="301">
        <f t="shared" si="392"/>
        <v>0</v>
      </c>
      <c r="CG939" s="301">
        <f t="shared" si="392"/>
        <v>0</v>
      </c>
      <c r="CH939" s="301">
        <f t="shared" si="392"/>
        <v>0</v>
      </c>
      <c r="CI939" s="301">
        <f t="shared" si="392"/>
        <v>0</v>
      </c>
      <c r="CJ939" s="301">
        <f t="shared" si="392"/>
        <v>0</v>
      </c>
      <c r="CK939" s="301"/>
      <c r="CL939" s="301"/>
      <c r="CM939" s="301"/>
      <c r="CN939" s="301"/>
      <c r="CO939" s="301"/>
      <c r="CP939" s="301"/>
      <c r="CQ939" s="301"/>
      <c r="CR939" s="301"/>
      <c r="CS939" s="301"/>
      <c r="CT939" s="301"/>
      <c r="CU939" s="301"/>
      <c r="CV939" s="301"/>
      <c r="CW939" s="301"/>
      <c r="CX939" s="301"/>
      <c r="CY939" s="301"/>
      <c r="CZ939" s="301"/>
      <c r="DA939" s="301"/>
      <c r="DB939" s="301"/>
      <c r="DC939" s="301"/>
      <c r="DD939" s="301"/>
      <c r="DE939" s="301"/>
      <c r="DF939" s="301"/>
      <c r="DG939" s="301"/>
      <c r="DH939" s="301"/>
      <c r="DI939" s="301"/>
      <c r="DJ939" s="301"/>
      <c r="DK939" s="301"/>
      <c r="DL939" s="301"/>
      <c r="DM939" s="301"/>
      <c r="DN939" s="301"/>
      <c r="DO939" s="301"/>
      <c r="DP939" s="301"/>
      <c r="DQ939" s="301"/>
      <c r="DR939" s="301"/>
      <c r="DS939" s="301"/>
      <c r="DT939" s="301"/>
    </row>
    <row r="940" spans="3:124" hidden="1" outlineLevel="1">
      <c r="C940" s="232" t="s">
        <v>315</v>
      </c>
      <c r="D940" s="349"/>
      <c r="E940" s="341">
        <f t="shared" ref="E940:BP940" si="393">-IF(E927&lt;=$D$295,0,PPMT($D$293/12,E927-$D$295,$D$294*12,-$D$290))*(E938&lt;&gt;0)</f>
        <v>0</v>
      </c>
      <c r="F940" s="342">
        <f t="shared" si="393"/>
        <v>0</v>
      </c>
      <c r="G940" s="342">
        <f t="shared" si="393"/>
        <v>0</v>
      </c>
      <c r="H940" s="342">
        <f t="shared" si="393"/>
        <v>0</v>
      </c>
      <c r="I940" s="342">
        <f t="shared" si="393"/>
        <v>0</v>
      </c>
      <c r="J940" s="342">
        <f t="shared" si="393"/>
        <v>0</v>
      </c>
      <c r="K940" s="342">
        <f t="shared" si="393"/>
        <v>0</v>
      </c>
      <c r="L940" s="342">
        <f t="shared" si="393"/>
        <v>0</v>
      </c>
      <c r="M940" s="342">
        <f t="shared" si="393"/>
        <v>0</v>
      </c>
      <c r="N940" s="342">
        <f t="shared" si="393"/>
        <v>0</v>
      </c>
      <c r="O940" s="342">
        <f t="shared" si="393"/>
        <v>0</v>
      </c>
      <c r="P940" s="342">
        <f t="shared" si="393"/>
        <v>0</v>
      </c>
      <c r="Q940" s="342">
        <f t="shared" si="393"/>
        <v>0</v>
      </c>
      <c r="R940" s="342">
        <f t="shared" si="393"/>
        <v>0</v>
      </c>
      <c r="S940" s="342">
        <f t="shared" si="393"/>
        <v>0</v>
      </c>
      <c r="T940" s="342">
        <f t="shared" si="393"/>
        <v>0</v>
      </c>
      <c r="U940" s="342">
        <f t="shared" si="393"/>
        <v>0</v>
      </c>
      <c r="V940" s="342">
        <f t="shared" si="393"/>
        <v>0</v>
      </c>
      <c r="W940" s="342">
        <f t="shared" si="393"/>
        <v>0</v>
      </c>
      <c r="X940" s="342">
        <f t="shared" si="393"/>
        <v>0</v>
      </c>
      <c r="Y940" s="342">
        <f t="shared" si="393"/>
        <v>0</v>
      </c>
      <c r="Z940" s="342">
        <f t="shared" si="393"/>
        <v>0</v>
      </c>
      <c r="AA940" s="342">
        <f t="shared" si="393"/>
        <v>0</v>
      </c>
      <c r="AB940" s="342">
        <f t="shared" si="393"/>
        <v>0</v>
      </c>
      <c r="AC940" s="342">
        <f t="shared" si="393"/>
        <v>0</v>
      </c>
      <c r="AD940" s="342">
        <f t="shared" si="393"/>
        <v>0</v>
      </c>
      <c r="AE940" s="342">
        <f t="shared" si="393"/>
        <v>0</v>
      </c>
      <c r="AF940" s="342">
        <f t="shared" si="393"/>
        <v>0</v>
      </c>
      <c r="AG940" s="342">
        <f t="shared" si="393"/>
        <v>0</v>
      </c>
      <c r="AH940" s="342">
        <f t="shared" si="393"/>
        <v>0</v>
      </c>
      <c r="AI940" s="342">
        <f t="shared" si="393"/>
        <v>0</v>
      </c>
      <c r="AJ940" s="342">
        <f t="shared" si="393"/>
        <v>0</v>
      </c>
      <c r="AK940" s="342">
        <f t="shared" si="393"/>
        <v>0</v>
      </c>
      <c r="AL940" s="342">
        <f t="shared" si="393"/>
        <v>0</v>
      </c>
      <c r="AM940" s="342">
        <f t="shared" si="393"/>
        <v>0</v>
      </c>
      <c r="AN940" s="342">
        <f t="shared" si="393"/>
        <v>0</v>
      </c>
      <c r="AO940" s="342">
        <f t="shared" si="393"/>
        <v>0</v>
      </c>
      <c r="AP940" s="342">
        <f t="shared" si="393"/>
        <v>0</v>
      </c>
      <c r="AQ940" s="342">
        <f t="shared" si="393"/>
        <v>0</v>
      </c>
      <c r="AR940" s="342">
        <f t="shared" si="393"/>
        <v>0</v>
      </c>
      <c r="AS940" s="342">
        <f t="shared" si="393"/>
        <v>0</v>
      </c>
      <c r="AT940" s="342">
        <f t="shared" si="393"/>
        <v>0</v>
      </c>
      <c r="AU940" s="342">
        <f t="shared" si="393"/>
        <v>0</v>
      </c>
      <c r="AV940" s="342">
        <f t="shared" si="393"/>
        <v>0</v>
      </c>
      <c r="AW940" s="342">
        <f t="shared" si="393"/>
        <v>0</v>
      </c>
      <c r="AX940" s="342">
        <f t="shared" si="393"/>
        <v>0</v>
      </c>
      <c r="AY940" s="342">
        <f t="shared" si="393"/>
        <v>0</v>
      </c>
      <c r="AZ940" s="342">
        <f t="shared" si="393"/>
        <v>0</v>
      </c>
      <c r="BA940" s="342">
        <f t="shared" si="393"/>
        <v>0</v>
      </c>
      <c r="BB940" s="342">
        <f t="shared" si="393"/>
        <v>0</v>
      </c>
      <c r="BC940" s="342">
        <f t="shared" si="393"/>
        <v>0</v>
      </c>
      <c r="BD940" s="342">
        <f t="shared" si="393"/>
        <v>0</v>
      </c>
      <c r="BE940" s="342">
        <f t="shared" si="393"/>
        <v>0</v>
      </c>
      <c r="BF940" s="342">
        <f t="shared" si="393"/>
        <v>0</v>
      </c>
      <c r="BG940" s="342">
        <f t="shared" si="393"/>
        <v>0</v>
      </c>
      <c r="BH940" s="342">
        <f t="shared" si="393"/>
        <v>0</v>
      </c>
      <c r="BI940" s="342">
        <f t="shared" si="393"/>
        <v>0</v>
      </c>
      <c r="BJ940" s="342">
        <f t="shared" si="393"/>
        <v>0</v>
      </c>
      <c r="BK940" s="342">
        <f t="shared" si="393"/>
        <v>0</v>
      </c>
      <c r="BL940" s="342">
        <f t="shared" si="393"/>
        <v>0</v>
      </c>
      <c r="BM940" s="342">
        <f t="shared" si="393"/>
        <v>0</v>
      </c>
      <c r="BN940" s="342">
        <f t="shared" si="393"/>
        <v>0</v>
      </c>
      <c r="BO940" s="342">
        <f t="shared" si="393"/>
        <v>0</v>
      </c>
      <c r="BP940" s="342">
        <f t="shared" si="393"/>
        <v>0</v>
      </c>
      <c r="BQ940" s="342">
        <f t="shared" ref="BQ940:CJ940" si="394">-IF(BQ927&lt;=$D$295,0,PPMT($D$293/12,BQ927-$D$295,$D$294*12,-$D$290))*(BQ938&lt;&gt;0)</f>
        <v>0</v>
      </c>
      <c r="BR940" s="342">
        <f t="shared" si="394"/>
        <v>0</v>
      </c>
      <c r="BS940" s="342">
        <f t="shared" si="394"/>
        <v>0</v>
      </c>
      <c r="BT940" s="342">
        <f t="shared" si="394"/>
        <v>0</v>
      </c>
      <c r="BU940" s="342">
        <f t="shared" si="394"/>
        <v>0</v>
      </c>
      <c r="BV940" s="342">
        <f t="shared" si="394"/>
        <v>0</v>
      </c>
      <c r="BW940" s="342">
        <f t="shared" si="394"/>
        <v>0</v>
      </c>
      <c r="BX940" s="342">
        <f t="shared" si="394"/>
        <v>0</v>
      </c>
      <c r="BY940" s="342">
        <f t="shared" si="394"/>
        <v>0</v>
      </c>
      <c r="BZ940" s="342">
        <f t="shared" si="394"/>
        <v>0</v>
      </c>
      <c r="CA940" s="342">
        <f t="shared" si="394"/>
        <v>0</v>
      </c>
      <c r="CB940" s="342">
        <f t="shared" si="394"/>
        <v>0</v>
      </c>
      <c r="CC940" s="342">
        <f t="shared" si="394"/>
        <v>0</v>
      </c>
      <c r="CD940" s="342">
        <f t="shared" si="394"/>
        <v>0</v>
      </c>
      <c r="CE940" s="342">
        <f t="shared" si="394"/>
        <v>0</v>
      </c>
      <c r="CF940" s="342">
        <f t="shared" si="394"/>
        <v>0</v>
      </c>
      <c r="CG940" s="342">
        <f t="shared" si="394"/>
        <v>0</v>
      </c>
      <c r="CH940" s="342">
        <f t="shared" si="394"/>
        <v>0</v>
      </c>
      <c r="CI940" s="342">
        <f t="shared" si="394"/>
        <v>0</v>
      </c>
      <c r="CJ940" s="342">
        <f t="shared" si="394"/>
        <v>0</v>
      </c>
      <c r="CK940" s="342"/>
      <c r="CL940" s="342"/>
      <c r="CM940" s="342"/>
      <c r="CN940" s="342"/>
      <c r="CO940" s="342"/>
      <c r="CP940" s="342"/>
      <c r="CQ940" s="342"/>
      <c r="CR940" s="342"/>
      <c r="CS940" s="342"/>
      <c r="CT940" s="342"/>
      <c r="CU940" s="342"/>
      <c r="CV940" s="342"/>
      <c r="CW940" s="342"/>
      <c r="CX940" s="342"/>
      <c r="CY940" s="342"/>
      <c r="CZ940" s="342"/>
      <c r="DA940" s="342"/>
      <c r="DB940" s="342"/>
      <c r="DC940" s="342"/>
      <c r="DD940" s="342"/>
      <c r="DE940" s="342"/>
      <c r="DF940" s="342"/>
      <c r="DG940" s="342"/>
      <c r="DH940" s="342"/>
      <c r="DI940" s="342"/>
      <c r="DJ940" s="342"/>
      <c r="DK940" s="342"/>
      <c r="DL940" s="342"/>
      <c r="DM940" s="342"/>
      <c r="DN940" s="342"/>
      <c r="DO940" s="342"/>
      <c r="DP940" s="342"/>
      <c r="DQ940" s="342"/>
      <c r="DR940" s="342"/>
      <c r="DS940" s="342"/>
      <c r="DT940" s="342"/>
    </row>
    <row r="941" spans="3:124" hidden="1" outlineLevel="1">
      <c r="C941" s="232" t="s">
        <v>318</v>
      </c>
      <c r="D941" s="349"/>
      <c r="E941" s="300">
        <f t="shared" ref="E941:BP941" si="395">IF(E927=$D$308,-E938-E940,0)</f>
        <v>0</v>
      </c>
      <c r="F941" s="301">
        <f t="shared" si="395"/>
        <v>0</v>
      </c>
      <c r="G941" s="301">
        <f t="shared" si="395"/>
        <v>0</v>
      </c>
      <c r="H941" s="301">
        <f t="shared" si="395"/>
        <v>0</v>
      </c>
      <c r="I941" s="301">
        <f t="shared" si="395"/>
        <v>0</v>
      </c>
      <c r="J941" s="301">
        <f t="shared" si="395"/>
        <v>0</v>
      </c>
      <c r="K941" s="301">
        <f t="shared" si="395"/>
        <v>0</v>
      </c>
      <c r="L941" s="301">
        <f t="shared" si="395"/>
        <v>0</v>
      </c>
      <c r="M941" s="301">
        <f t="shared" si="395"/>
        <v>0</v>
      </c>
      <c r="N941" s="301">
        <f t="shared" si="395"/>
        <v>0</v>
      </c>
      <c r="O941" s="301">
        <f t="shared" si="395"/>
        <v>0</v>
      </c>
      <c r="P941" s="301">
        <f t="shared" si="395"/>
        <v>0</v>
      </c>
      <c r="Q941" s="301">
        <f t="shared" si="395"/>
        <v>0</v>
      </c>
      <c r="R941" s="301">
        <f t="shared" si="395"/>
        <v>0</v>
      </c>
      <c r="S941" s="301">
        <f t="shared" si="395"/>
        <v>0</v>
      </c>
      <c r="T941" s="301">
        <f t="shared" si="395"/>
        <v>0</v>
      </c>
      <c r="U941" s="301">
        <f t="shared" si="395"/>
        <v>0</v>
      </c>
      <c r="V941" s="301">
        <f t="shared" si="395"/>
        <v>0</v>
      </c>
      <c r="W941" s="301">
        <f t="shared" si="395"/>
        <v>0</v>
      </c>
      <c r="X941" s="301">
        <f t="shared" si="395"/>
        <v>0</v>
      </c>
      <c r="Y941" s="301">
        <f t="shared" si="395"/>
        <v>0</v>
      </c>
      <c r="Z941" s="301">
        <f t="shared" si="395"/>
        <v>0</v>
      </c>
      <c r="AA941" s="301">
        <f t="shared" si="395"/>
        <v>0</v>
      </c>
      <c r="AB941" s="301">
        <f t="shared" si="395"/>
        <v>0</v>
      </c>
      <c r="AC941" s="301">
        <f t="shared" si="395"/>
        <v>0</v>
      </c>
      <c r="AD941" s="301">
        <f t="shared" si="395"/>
        <v>0</v>
      </c>
      <c r="AE941" s="301">
        <f t="shared" si="395"/>
        <v>0</v>
      </c>
      <c r="AF941" s="301">
        <f t="shared" si="395"/>
        <v>0</v>
      </c>
      <c r="AG941" s="301">
        <f t="shared" si="395"/>
        <v>0</v>
      </c>
      <c r="AH941" s="301">
        <f t="shared" si="395"/>
        <v>0</v>
      </c>
      <c r="AI941" s="301">
        <f t="shared" si="395"/>
        <v>0</v>
      </c>
      <c r="AJ941" s="301">
        <f t="shared" si="395"/>
        <v>0</v>
      </c>
      <c r="AK941" s="301">
        <f t="shared" si="395"/>
        <v>0</v>
      </c>
      <c r="AL941" s="301">
        <f t="shared" si="395"/>
        <v>0</v>
      </c>
      <c r="AM941" s="301">
        <f t="shared" si="395"/>
        <v>0</v>
      </c>
      <c r="AN941" s="301">
        <f t="shared" si="395"/>
        <v>0</v>
      </c>
      <c r="AO941" s="301">
        <f t="shared" si="395"/>
        <v>0</v>
      </c>
      <c r="AP941" s="301">
        <f t="shared" si="395"/>
        <v>0</v>
      </c>
      <c r="AQ941" s="301">
        <f t="shared" si="395"/>
        <v>0</v>
      </c>
      <c r="AR941" s="301">
        <f t="shared" si="395"/>
        <v>0</v>
      </c>
      <c r="AS941" s="301">
        <f t="shared" si="395"/>
        <v>0</v>
      </c>
      <c r="AT941" s="301">
        <f t="shared" si="395"/>
        <v>0</v>
      </c>
      <c r="AU941" s="301">
        <f t="shared" si="395"/>
        <v>0</v>
      </c>
      <c r="AV941" s="301">
        <f t="shared" si="395"/>
        <v>0</v>
      </c>
      <c r="AW941" s="301">
        <f t="shared" si="395"/>
        <v>0</v>
      </c>
      <c r="AX941" s="301">
        <f t="shared" si="395"/>
        <v>0</v>
      </c>
      <c r="AY941" s="301">
        <f t="shared" si="395"/>
        <v>0</v>
      </c>
      <c r="AZ941" s="301">
        <f t="shared" si="395"/>
        <v>0</v>
      </c>
      <c r="BA941" s="301">
        <f t="shared" si="395"/>
        <v>0</v>
      </c>
      <c r="BB941" s="301">
        <f t="shared" si="395"/>
        <v>0</v>
      </c>
      <c r="BC941" s="301">
        <f t="shared" si="395"/>
        <v>0</v>
      </c>
      <c r="BD941" s="301">
        <f t="shared" si="395"/>
        <v>0</v>
      </c>
      <c r="BE941" s="301">
        <f t="shared" si="395"/>
        <v>0</v>
      </c>
      <c r="BF941" s="301">
        <f t="shared" si="395"/>
        <v>0</v>
      </c>
      <c r="BG941" s="301">
        <f t="shared" si="395"/>
        <v>0</v>
      </c>
      <c r="BH941" s="301">
        <f t="shared" si="395"/>
        <v>0</v>
      </c>
      <c r="BI941" s="301">
        <f t="shared" si="395"/>
        <v>0</v>
      </c>
      <c r="BJ941" s="301">
        <f t="shared" si="395"/>
        <v>0</v>
      </c>
      <c r="BK941" s="301">
        <f t="shared" si="395"/>
        <v>0</v>
      </c>
      <c r="BL941" s="301">
        <f t="shared" si="395"/>
        <v>0</v>
      </c>
      <c r="BM941" s="301">
        <f t="shared" si="395"/>
        <v>0</v>
      </c>
      <c r="BN941" s="301">
        <f t="shared" si="395"/>
        <v>0</v>
      </c>
      <c r="BO941" s="301">
        <f t="shared" si="395"/>
        <v>0</v>
      </c>
      <c r="BP941" s="301">
        <f t="shared" si="395"/>
        <v>0</v>
      </c>
      <c r="BQ941" s="301">
        <f t="shared" ref="BQ941:CJ941" si="396">IF(BQ927=$D$308,-BQ938-BQ940,0)</f>
        <v>0</v>
      </c>
      <c r="BR941" s="301">
        <f t="shared" si="396"/>
        <v>0</v>
      </c>
      <c r="BS941" s="301">
        <f t="shared" si="396"/>
        <v>0</v>
      </c>
      <c r="BT941" s="301">
        <f t="shared" si="396"/>
        <v>0</v>
      </c>
      <c r="BU941" s="301">
        <f t="shared" si="396"/>
        <v>0</v>
      </c>
      <c r="BV941" s="301">
        <f t="shared" si="396"/>
        <v>0</v>
      </c>
      <c r="BW941" s="301">
        <f t="shared" si="396"/>
        <v>0</v>
      </c>
      <c r="BX941" s="301">
        <f t="shared" si="396"/>
        <v>0</v>
      </c>
      <c r="BY941" s="301">
        <f t="shared" si="396"/>
        <v>0</v>
      </c>
      <c r="BZ941" s="301">
        <f t="shared" si="396"/>
        <v>0</v>
      </c>
      <c r="CA941" s="301">
        <f t="shared" si="396"/>
        <v>0</v>
      </c>
      <c r="CB941" s="301">
        <f t="shared" si="396"/>
        <v>0</v>
      </c>
      <c r="CC941" s="301">
        <f t="shared" si="396"/>
        <v>0</v>
      </c>
      <c r="CD941" s="301">
        <f t="shared" si="396"/>
        <v>0</v>
      </c>
      <c r="CE941" s="301">
        <f t="shared" si="396"/>
        <v>0</v>
      </c>
      <c r="CF941" s="301">
        <f t="shared" si="396"/>
        <v>0</v>
      </c>
      <c r="CG941" s="301">
        <f t="shared" si="396"/>
        <v>0</v>
      </c>
      <c r="CH941" s="301">
        <f t="shared" si="396"/>
        <v>0</v>
      </c>
      <c r="CI941" s="301">
        <f t="shared" si="396"/>
        <v>0</v>
      </c>
      <c r="CJ941" s="301">
        <f t="shared" si="396"/>
        <v>0</v>
      </c>
      <c r="CK941" s="301"/>
      <c r="CL941" s="301"/>
      <c r="CM941" s="301"/>
      <c r="CN941" s="301"/>
      <c r="CO941" s="301"/>
      <c r="CP941" s="301"/>
      <c r="CQ941" s="301"/>
      <c r="CR941" s="301"/>
      <c r="CS941" s="301"/>
      <c r="CT941" s="301"/>
      <c r="CU941" s="301"/>
      <c r="CV941" s="301"/>
      <c r="CW941" s="301"/>
      <c r="CX941" s="301"/>
      <c r="CY941" s="301"/>
      <c r="CZ941" s="301"/>
      <c r="DA941" s="301"/>
      <c r="DB941" s="301"/>
      <c r="DC941" s="301"/>
      <c r="DD941" s="301"/>
      <c r="DE941" s="301"/>
      <c r="DF941" s="301"/>
      <c r="DG941" s="301"/>
      <c r="DH941" s="301"/>
      <c r="DI941" s="301"/>
      <c r="DJ941" s="301"/>
      <c r="DK941" s="301"/>
      <c r="DL941" s="301"/>
      <c r="DM941" s="301"/>
      <c r="DN941" s="301"/>
      <c r="DO941" s="301"/>
      <c r="DP941" s="301"/>
      <c r="DQ941" s="301"/>
      <c r="DR941" s="301"/>
      <c r="DS941" s="301"/>
      <c r="DT941" s="301"/>
    </row>
    <row r="942" spans="3:124" hidden="1" outlineLevel="1">
      <c r="C942" s="232" t="s">
        <v>186</v>
      </c>
      <c r="D942" s="349">
        <f>D290</f>
        <v>0</v>
      </c>
      <c r="E942" s="300">
        <f>E938+E940+E941</f>
        <v>0</v>
      </c>
      <c r="F942" s="301">
        <f t="shared" ref="F942:BQ942" si="397">F938+F940+F941</f>
        <v>0</v>
      </c>
      <c r="G942" s="301">
        <f t="shared" si="397"/>
        <v>0</v>
      </c>
      <c r="H942" s="301">
        <f t="shared" si="397"/>
        <v>0</v>
      </c>
      <c r="I942" s="301">
        <f t="shared" si="397"/>
        <v>0</v>
      </c>
      <c r="J942" s="301">
        <f t="shared" si="397"/>
        <v>0</v>
      </c>
      <c r="K942" s="301">
        <f t="shared" si="397"/>
        <v>0</v>
      </c>
      <c r="L942" s="301">
        <f t="shared" si="397"/>
        <v>0</v>
      </c>
      <c r="M942" s="301">
        <f t="shared" si="397"/>
        <v>0</v>
      </c>
      <c r="N942" s="301">
        <f t="shared" si="397"/>
        <v>0</v>
      </c>
      <c r="O942" s="301">
        <f t="shared" si="397"/>
        <v>0</v>
      </c>
      <c r="P942" s="301">
        <f t="shared" si="397"/>
        <v>0</v>
      </c>
      <c r="Q942" s="301">
        <f t="shared" si="397"/>
        <v>0</v>
      </c>
      <c r="R942" s="301">
        <f t="shared" si="397"/>
        <v>0</v>
      </c>
      <c r="S942" s="301">
        <f t="shared" si="397"/>
        <v>0</v>
      </c>
      <c r="T942" s="301">
        <f t="shared" si="397"/>
        <v>0</v>
      </c>
      <c r="U942" s="301">
        <f t="shared" si="397"/>
        <v>0</v>
      </c>
      <c r="V942" s="301">
        <f t="shared" si="397"/>
        <v>0</v>
      </c>
      <c r="W942" s="301">
        <f t="shared" si="397"/>
        <v>0</v>
      </c>
      <c r="X942" s="301">
        <f t="shared" si="397"/>
        <v>0</v>
      </c>
      <c r="Y942" s="301">
        <f t="shared" si="397"/>
        <v>0</v>
      </c>
      <c r="Z942" s="301">
        <f t="shared" si="397"/>
        <v>0</v>
      </c>
      <c r="AA942" s="301">
        <f t="shared" si="397"/>
        <v>0</v>
      </c>
      <c r="AB942" s="301">
        <f t="shared" si="397"/>
        <v>0</v>
      </c>
      <c r="AC942" s="301">
        <f t="shared" si="397"/>
        <v>0</v>
      </c>
      <c r="AD942" s="301">
        <f t="shared" si="397"/>
        <v>0</v>
      </c>
      <c r="AE942" s="301">
        <f t="shared" si="397"/>
        <v>0</v>
      </c>
      <c r="AF942" s="301">
        <f t="shared" si="397"/>
        <v>0</v>
      </c>
      <c r="AG942" s="301">
        <f t="shared" si="397"/>
        <v>0</v>
      </c>
      <c r="AH942" s="301">
        <f t="shared" si="397"/>
        <v>0</v>
      </c>
      <c r="AI942" s="301">
        <f t="shared" si="397"/>
        <v>0</v>
      </c>
      <c r="AJ942" s="301">
        <f t="shared" si="397"/>
        <v>0</v>
      </c>
      <c r="AK942" s="301">
        <f t="shared" si="397"/>
        <v>0</v>
      </c>
      <c r="AL942" s="301">
        <f t="shared" si="397"/>
        <v>0</v>
      </c>
      <c r="AM942" s="301">
        <f t="shared" si="397"/>
        <v>0</v>
      </c>
      <c r="AN942" s="301">
        <f t="shared" si="397"/>
        <v>0</v>
      </c>
      <c r="AO942" s="301">
        <f t="shared" si="397"/>
        <v>0</v>
      </c>
      <c r="AP942" s="301">
        <f t="shared" si="397"/>
        <v>0</v>
      </c>
      <c r="AQ942" s="301">
        <f t="shared" si="397"/>
        <v>0</v>
      </c>
      <c r="AR942" s="301">
        <f t="shared" si="397"/>
        <v>0</v>
      </c>
      <c r="AS942" s="301">
        <f t="shared" si="397"/>
        <v>0</v>
      </c>
      <c r="AT942" s="301">
        <f t="shared" si="397"/>
        <v>0</v>
      </c>
      <c r="AU942" s="301">
        <f t="shared" si="397"/>
        <v>0</v>
      </c>
      <c r="AV942" s="301">
        <f t="shared" si="397"/>
        <v>0</v>
      </c>
      <c r="AW942" s="301">
        <f t="shared" si="397"/>
        <v>0</v>
      </c>
      <c r="AX942" s="301">
        <f t="shared" si="397"/>
        <v>0</v>
      </c>
      <c r="AY942" s="301">
        <f t="shared" si="397"/>
        <v>0</v>
      </c>
      <c r="AZ942" s="301">
        <f t="shared" si="397"/>
        <v>0</v>
      </c>
      <c r="BA942" s="301">
        <f t="shared" si="397"/>
        <v>0</v>
      </c>
      <c r="BB942" s="301">
        <f t="shared" si="397"/>
        <v>0</v>
      </c>
      <c r="BC942" s="301">
        <f t="shared" si="397"/>
        <v>0</v>
      </c>
      <c r="BD942" s="301">
        <f t="shared" si="397"/>
        <v>0</v>
      </c>
      <c r="BE942" s="301">
        <f t="shared" si="397"/>
        <v>0</v>
      </c>
      <c r="BF942" s="301">
        <f t="shared" si="397"/>
        <v>0</v>
      </c>
      <c r="BG942" s="301">
        <f t="shared" si="397"/>
        <v>0</v>
      </c>
      <c r="BH942" s="301">
        <f t="shared" si="397"/>
        <v>0</v>
      </c>
      <c r="BI942" s="301">
        <f t="shared" si="397"/>
        <v>0</v>
      </c>
      <c r="BJ942" s="301">
        <f t="shared" si="397"/>
        <v>0</v>
      </c>
      <c r="BK942" s="301">
        <f t="shared" si="397"/>
        <v>0</v>
      </c>
      <c r="BL942" s="301">
        <f t="shared" si="397"/>
        <v>0</v>
      </c>
      <c r="BM942" s="301">
        <f t="shared" si="397"/>
        <v>0</v>
      </c>
      <c r="BN942" s="301">
        <f t="shared" si="397"/>
        <v>0</v>
      </c>
      <c r="BO942" s="301">
        <f t="shared" si="397"/>
        <v>0</v>
      </c>
      <c r="BP942" s="301">
        <f t="shared" si="397"/>
        <v>0</v>
      </c>
      <c r="BQ942" s="301">
        <f t="shared" si="397"/>
        <v>0</v>
      </c>
      <c r="BR942" s="301">
        <f t="shared" ref="BR942:CJ942" si="398">BR938+BR940+BR941</f>
        <v>0</v>
      </c>
      <c r="BS942" s="301">
        <f t="shared" si="398"/>
        <v>0</v>
      </c>
      <c r="BT942" s="301">
        <f t="shared" si="398"/>
        <v>0</v>
      </c>
      <c r="BU942" s="301">
        <f t="shared" si="398"/>
        <v>0</v>
      </c>
      <c r="BV942" s="301">
        <f t="shared" si="398"/>
        <v>0</v>
      </c>
      <c r="BW942" s="301">
        <f t="shared" si="398"/>
        <v>0</v>
      </c>
      <c r="BX942" s="301">
        <f t="shared" si="398"/>
        <v>0</v>
      </c>
      <c r="BY942" s="301">
        <f t="shared" si="398"/>
        <v>0</v>
      </c>
      <c r="BZ942" s="301">
        <f t="shared" si="398"/>
        <v>0</v>
      </c>
      <c r="CA942" s="301">
        <f t="shared" si="398"/>
        <v>0</v>
      </c>
      <c r="CB942" s="301">
        <f t="shared" si="398"/>
        <v>0</v>
      </c>
      <c r="CC942" s="301">
        <f t="shared" si="398"/>
        <v>0</v>
      </c>
      <c r="CD942" s="301">
        <f t="shared" si="398"/>
        <v>0</v>
      </c>
      <c r="CE942" s="301">
        <f t="shared" si="398"/>
        <v>0</v>
      </c>
      <c r="CF942" s="301">
        <f t="shared" si="398"/>
        <v>0</v>
      </c>
      <c r="CG942" s="301">
        <f t="shared" si="398"/>
        <v>0</v>
      </c>
      <c r="CH942" s="301">
        <f t="shared" si="398"/>
        <v>0</v>
      </c>
      <c r="CI942" s="301">
        <f t="shared" si="398"/>
        <v>0</v>
      </c>
      <c r="CJ942" s="301">
        <f t="shared" si="398"/>
        <v>0</v>
      </c>
      <c r="CK942" s="301"/>
      <c r="CL942" s="301"/>
      <c r="CM942" s="301"/>
      <c r="CN942" s="301"/>
      <c r="CO942" s="301"/>
      <c r="CP942" s="301"/>
      <c r="CQ942" s="301"/>
      <c r="CR942" s="301"/>
      <c r="CS942" s="301"/>
      <c r="CT942" s="301"/>
      <c r="CU942" s="301"/>
      <c r="CV942" s="301"/>
      <c r="CW942" s="301"/>
      <c r="CX942" s="301"/>
      <c r="CY942" s="301"/>
      <c r="CZ942" s="301"/>
      <c r="DA942" s="301"/>
      <c r="DB942" s="301"/>
      <c r="DC942" s="301"/>
      <c r="DD942" s="301"/>
      <c r="DE942" s="301"/>
      <c r="DF942" s="301"/>
      <c r="DG942" s="301"/>
      <c r="DH942" s="301"/>
      <c r="DI942" s="301"/>
      <c r="DJ942" s="301"/>
      <c r="DK942" s="301"/>
      <c r="DL942" s="301"/>
      <c r="DM942" s="301"/>
      <c r="DN942" s="301"/>
      <c r="DO942" s="301"/>
      <c r="DP942" s="301"/>
      <c r="DQ942" s="301"/>
      <c r="DR942" s="301"/>
      <c r="DS942" s="301"/>
      <c r="DT942" s="301"/>
    </row>
    <row r="943" spans="3:124" hidden="1" outlineLevel="1">
      <c r="C943" s="23" t="s">
        <v>312</v>
      </c>
      <c r="D943" s="349"/>
      <c r="E943" s="300"/>
      <c r="F943" s="301"/>
      <c r="G943" s="304"/>
      <c r="H943" s="284"/>
      <c r="I943" s="284"/>
      <c r="J943" s="284"/>
      <c r="K943" s="284"/>
      <c r="L943" s="284"/>
      <c r="M943" s="284"/>
      <c r="N943" s="284"/>
    </row>
    <row r="944" spans="3:124" hidden="1" outlineLevel="1">
      <c r="C944" s="232" t="s">
        <v>184</v>
      </c>
      <c r="D944" s="349"/>
      <c r="E944" s="300">
        <f>D949</f>
        <v>0</v>
      </c>
      <c r="F944" s="301">
        <f t="shared" ref="F944:BQ944" si="399">E949</f>
        <v>0</v>
      </c>
      <c r="G944" s="301">
        <f t="shared" si="399"/>
        <v>0</v>
      </c>
      <c r="H944" s="301">
        <f t="shared" si="399"/>
        <v>0</v>
      </c>
      <c r="I944" s="301">
        <f t="shared" si="399"/>
        <v>0</v>
      </c>
      <c r="J944" s="301">
        <f t="shared" si="399"/>
        <v>0</v>
      </c>
      <c r="K944" s="301">
        <f t="shared" si="399"/>
        <v>0</v>
      </c>
      <c r="L944" s="301">
        <f t="shared" si="399"/>
        <v>0</v>
      </c>
      <c r="M944" s="301">
        <f t="shared" si="399"/>
        <v>0</v>
      </c>
      <c r="N944" s="301">
        <f t="shared" si="399"/>
        <v>0</v>
      </c>
      <c r="O944" s="301">
        <f t="shared" si="399"/>
        <v>0</v>
      </c>
      <c r="P944" s="301">
        <f t="shared" si="399"/>
        <v>0</v>
      </c>
      <c r="Q944" s="301">
        <f t="shared" si="399"/>
        <v>0</v>
      </c>
      <c r="R944" s="301">
        <f t="shared" si="399"/>
        <v>0</v>
      </c>
      <c r="S944" s="301">
        <f t="shared" si="399"/>
        <v>0</v>
      </c>
      <c r="T944" s="301">
        <f t="shared" si="399"/>
        <v>0</v>
      </c>
      <c r="U944" s="301">
        <f t="shared" si="399"/>
        <v>0</v>
      </c>
      <c r="V944" s="301">
        <f t="shared" si="399"/>
        <v>0</v>
      </c>
      <c r="W944" s="301">
        <f t="shared" si="399"/>
        <v>0</v>
      </c>
      <c r="X944" s="301">
        <f t="shared" si="399"/>
        <v>0</v>
      </c>
      <c r="Y944" s="301">
        <f t="shared" si="399"/>
        <v>0</v>
      </c>
      <c r="Z944" s="301">
        <f t="shared" si="399"/>
        <v>0</v>
      </c>
      <c r="AA944" s="301">
        <f t="shared" si="399"/>
        <v>0</v>
      </c>
      <c r="AB944" s="301">
        <f t="shared" si="399"/>
        <v>0</v>
      </c>
      <c r="AC944" s="301">
        <f t="shared" si="399"/>
        <v>0</v>
      </c>
      <c r="AD944" s="301">
        <f t="shared" si="399"/>
        <v>0</v>
      </c>
      <c r="AE944" s="301">
        <f t="shared" ca="1" si="399"/>
        <v>9533060.8322100025</v>
      </c>
      <c r="AF944" s="301">
        <f t="shared" ca="1" si="399"/>
        <v>9519769.4772203565</v>
      </c>
      <c r="AG944" s="301">
        <f t="shared" ca="1" si="399"/>
        <v>9506425.5106172096</v>
      </c>
      <c r="AH944" s="301">
        <f t="shared" ca="1" si="399"/>
        <v>9493028.7241462599</v>
      </c>
      <c r="AI944" s="301">
        <f t="shared" ca="1" si="399"/>
        <v>9479578.9087288622</v>
      </c>
      <c r="AJ944" s="301">
        <f t="shared" ca="1" si="399"/>
        <v>9466075.8544587698</v>
      </c>
      <c r="AK944" s="301">
        <f t="shared" ca="1" si="399"/>
        <v>9452519.3505988587</v>
      </c>
      <c r="AL944" s="301">
        <f t="shared" ca="1" si="399"/>
        <v>9438909.1855778359</v>
      </c>
      <c r="AM944" s="301">
        <f t="shared" ca="1" si="399"/>
        <v>9425245.1469869372</v>
      </c>
      <c r="AN944" s="301">
        <f t="shared" ca="1" si="399"/>
        <v>9411527.0215766169</v>
      </c>
      <c r="AO944" s="301">
        <f t="shared" ca="1" si="399"/>
        <v>9397754.5952532142</v>
      </c>
      <c r="AP944" s="301">
        <f t="shared" ca="1" si="399"/>
        <v>9383927.6530756149</v>
      </c>
      <c r="AQ944" s="301">
        <f t="shared" ca="1" si="399"/>
        <v>9370045.9792518951</v>
      </c>
      <c r="AR944" s="301">
        <f t="shared" ca="1" si="399"/>
        <v>9356109.3571359571</v>
      </c>
      <c r="AS944" s="301">
        <f t="shared" ca="1" si="399"/>
        <v>9342117.5692241434</v>
      </c>
      <c r="AT944" s="301">
        <f t="shared" ca="1" si="399"/>
        <v>9328070.3971518446</v>
      </c>
      <c r="AU944" s="301">
        <f t="shared" ca="1" si="399"/>
        <v>9313967.6216900945</v>
      </c>
      <c r="AV944" s="301">
        <f t="shared" ca="1" si="399"/>
        <v>9299809.022742141</v>
      </c>
      <c r="AW944" s="301">
        <f t="shared" ca="1" si="399"/>
        <v>9285594.3793400191</v>
      </c>
      <c r="AX944" s="301">
        <f t="shared" ca="1" si="399"/>
        <v>9271323.4696410969</v>
      </c>
      <c r="AY944" s="301">
        <f t="shared" ca="1" si="399"/>
        <v>9256996.0709246155</v>
      </c>
      <c r="AZ944" s="301">
        <f t="shared" ca="1" si="399"/>
        <v>9242611.9595882148</v>
      </c>
      <c r="BA944" s="301">
        <f t="shared" ca="1" si="399"/>
        <v>0</v>
      </c>
      <c r="BB944" s="301">
        <f t="shared" ca="1" si="399"/>
        <v>0</v>
      </c>
      <c r="BC944" s="301">
        <f t="shared" ca="1" si="399"/>
        <v>0</v>
      </c>
      <c r="BD944" s="301">
        <f t="shared" ca="1" si="399"/>
        <v>0</v>
      </c>
      <c r="BE944" s="301">
        <f t="shared" ca="1" si="399"/>
        <v>0</v>
      </c>
      <c r="BF944" s="301">
        <f t="shared" ca="1" si="399"/>
        <v>0</v>
      </c>
      <c r="BG944" s="301">
        <f t="shared" ca="1" si="399"/>
        <v>0</v>
      </c>
      <c r="BH944" s="301">
        <f t="shared" ca="1" si="399"/>
        <v>0</v>
      </c>
      <c r="BI944" s="301">
        <f t="shared" ca="1" si="399"/>
        <v>0</v>
      </c>
      <c r="BJ944" s="301">
        <f t="shared" ca="1" si="399"/>
        <v>0</v>
      </c>
      <c r="BK944" s="301">
        <f t="shared" ca="1" si="399"/>
        <v>0</v>
      </c>
      <c r="BL944" s="301">
        <f t="shared" ca="1" si="399"/>
        <v>0</v>
      </c>
      <c r="BM944" s="301">
        <f t="shared" ca="1" si="399"/>
        <v>0</v>
      </c>
      <c r="BN944" s="301">
        <f t="shared" ca="1" si="399"/>
        <v>0</v>
      </c>
      <c r="BO944" s="301">
        <f t="shared" ca="1" si="399"/>
        <v>0</v>
      </c>
      <c r="BP944" s="301">
        <f t="shared" ca="1" si="399"/>
        <v>0</v>
      </c>
      <c r="BQ944" s="301">
        <f t="shared" ca="1" si="399"/>
        <v>0</v>
      </c>
      <c r="BR944" s="301">
        <f t="shared" ref="BR944:CJ944" ca="1" si="400">BQ949</f>
        <v>0</v>
      </c>
      <c r="BS944" s="301">
        <f t="shared" ca="1" si="400"/>
        <v>0</v>
      </c>
      <c r="BT944" s="301">
        <f t="shared" ca="1" si="400"/>
        <v>0</v>
      </c>
      <c r="BU944" s="301">
        <f t="shared" ca="1" si="400"/>
        <v>0</v>
      </c>
      <c r="BV944" s="301">
        <f t="shared" ca="1" si="400"/>
        <v>0</v>
      </c>
      <c r="BW944" s="301">
        <f t="shared" ca="1" si="400"/>
        <v>0</v>
      </c>
      <c r="BX944" s="301">
        <f t="shared" ca="1" si="400"/>
        <v>0</v>
      </c>
      <c r="BY944" s="301">
        <f t="shared" ca="1" si="400"/>
        <v>0</v>
      </c>
      <c r="BZ944" s="301">
        <f t="shared" ca="1" si="400"/>
        <v>0</v>
      </c>
      <c r="CA944" s="301">
        <f t="shared" ca="1" si="400"/>
        <v>0</v>
      </c>
      <c r="CB944" s="301">
        <f t="shared" ca="1" si="400"/>
        <v>0</v>
      </c>
      <c r="CC944" s="301">
        <f t="shared" ca="1" si="400"/>
        <v>0</v>
      </c>
      <c r="CD944" s="301">
        <f t="shared" ca="1" si="400"/>
        <v>0</v>
      </c>
      <c r="CE944" s="301">
        <f t="shared" ca="1" si="400"/>
        <v>0</v>
      </c>
      <c r="CF944" s="301">
        <f t="shared" ca="1" si="400"/>
        <v>0</v>
      </c>
      <c r="CG944" s="301">
        <f t="shared" ca="1" si="400"/>
        <v>0</v>
      </c>
      <c r="CH944" s="301">
        <f t="shared" ca="1" si="400"/>
        <v>0</v>
      </c>
      <c r="CI944" s="301">
        <f t="shared" ca="1" si="400"/>
        <v>0</v>
      </c>
      <c r="CJ944" s="301">
        <f t="shared" ca="1" si="400"/>
        <v>0</v>
      </c>
      <c r="CK944" s="301"/>
      <c r="CL944" s="301"/>
      <c r="CM944" s="301"/>
      <c r="CN944" s="301"/>
      <c r="CO944" s="301"/>
      <c r="CP944" s="301"/>
      <c r="CQ944" s="301"/>
      <c r="CR944" s="301"/>
      <c r="CS944" s="301"/>
      <c r="CT944" s="301"/>
      <c r="CU944" s="301"/>
      <c r="CV944" s="301"/>
      <c r="CW944" s="301"/>
      <c r="CX944" s="301"/>
      <c r="CY944" s="301"/>
      <c r="CZ944" s="301"/>
      <c r="DA944" s="301"/>
      <c r="DB944" s="301"/>
      <c r="DC944" s="301"/>
      <c r="DD944" s="301"/>
      <c r="DE944" s="301"/>
      <c r="DF944" s="301"/>
      <c r="DG944" s="301"/>
      <c r="DH944" s="301"/>
      <c r="DI944" s="301"/>
      <c r="DJ944" s="301"/>
      <c r="DK944" s="301"/>
      <c r="DL944" s="301"/>
      <c r="DM944" s="301"/>
      <c r="DN944" s="301"/>
      <c r="DO944" s="301"/>
      <c r="DP944" s="301"/>
      <c r="DQ944" s="301"/>
      <c r="DR944" s="301"/>
      <c r="DS944" s="301"/>
      <c r="DT944" s="301"/>
    </row>
    <row r="945" spans="3:124" hidden="1" outlineLevel="1">
      <c r="C945" s="232" t="s">
        <v>314</v>
      </c>
      <c r="D945" s="349"/>
      <c r="E945" s="300">
        <f>-IF(E944&gt;0,IF(E927&lt;=$D$319,$M$308,IPMT(($D$317+$E$317)/12,E927,$D$318*12,-$D$315)),0)</f>
        <v>0</v>
      </c>
      <c r="F945" s="301">
        <f t="shared" ref="F945:BQ945" si="401">-IF(F944&gt;0,IF(F927&lt;=$D$319,$M$308,IPMT(($D$317+$E$317)/12,F927,$D$318*12,-$D$315)),0)</f>
        <v>0</v>
      </c>
      <c r="G945" s="301">
        <f t="shared" si="401"/>
        <v>0</v>
      </c>
      <c r="H945" s="301">
        <f t="shared" si="401"/>
        <v>0</v>
      </c>
      <c r="I945" s="301">
        <f t="shared" si="401"/>
        <v>0</v>
      </c>
      <c r="J945" s="301">
        <f t="shared" si="401"/>
        <v>0</v>
      </c>
      <c r="K945" s="301">
        <f t="shared" si="401"/>
        <v>0</v>
      </c>
      <c r="L945" s="301">
        <f t="shared" si="401"/>
        <v>0</v>
      </c>
      <c r="M945" s="301">
        <f t="shared" si="401"/>
        <v>0</v>
      </c>
      <c r="N945" s="301">
        <f t="shared" si="401"/>
        <v>0</v>
      </c>
      <c r="O945" s="301">
        <f t="shared" si="401"/>
        <v>0</v>
      </c>
      <c r="P945" s="301">
        <f t="shared" si="401"/>
        <v>0</v>
      </c>
      <c r="Q945" s="301">
        <f t="shared" si="401"/>
        <v>0</v>
      </c>
      <c r="R945" s="301">
        <f t="shared" si="401"/>
        <v>0</v>
      </c>
      <c r="S945" s="301">
        <f t="shared" si="401"/>
        <v>0</v>
      </c>
      <c r="T945" s="301">
        <f t="shared" si="401"/>
        <v>0</v>
      </c>
      <c r="U945" s="301">
        <f t="shared" si="401"/>
        <v>0</v>
      </c>
      <c r="V945" s="301">
        <f t="shared" si="401"/>
        <v>0</v>
      </c>
      <c r="W945" s="301">
        <f t="shared" si="401"/>
        <v>0</v>
      </c>
      <c r="X945" s="301">
        <f t="shared" si="401"/>
        <v>0</v>
      </c>
      <c r="Y945" s="301">
        <f t="shared" si="401"/>
        <v>0</v>
      </c>
      <c r="Z945" s="301">
        <f t="shared" si="401"/>
        <v>0</v>
      </c>
      <c r="AA945" s="301">
        <f t="shared" si="401"/>
        <v>0</v>
      </c>
      <c r="AB945" s="301">
        <f t="shared" si="401"/>
        <v>0</v>
      </c>
      <c r="AC945" s="301">
        <f t="shared" si="401"/>
        <v>0</v>
      </c>
      <c r="AD945" s="301">
        <f t="shared" si="401"/>
        <v>0</v>
      </c>
      <c r="AE945" s="301">
        <f t="shared" ca="1" si="401"/>
        <v>-36437.602928799177</v>
      </c>
      <c r="AF945" s="301">
        <f t="shared" ca="1" si="401"/>
        <v>-36384.991315298488</v>
      </c>
      <c r="AG945" s="301">
        <f t="shared" ca="1" si="401"/>
        <v>-36332.171447494373</v>
      </c>
      <c r="AH945" s="301">
        <f t="shared" ca="1" si="401"/>
        <v>-36279.142501046859</v>
      </c>
      <c r="AI945" s="301">
        <f t="shared" ca="1" si="401"/>
        <v>-36225.903648352993</v>
      </c>
      <c r="AJ945" s="301">
        <f t="shared" ca="1" si="401"/>
        <v>-36172.454058533876</v>
      </c>
      <c r="AK945" s="301">
        <f t="shared" ca="1" si="401"/>
        <v>-36118.792897421736</v>
      </c>
      <c r="AL945" s="301">
        <f t="shared" ca="1" si="401"/>
        <v>-36064.91932754685</v>
      </c>
      <c r="AM945" s="301">
        <f t="shared" ca="1" si="401"/>
        <v>-36010.832508124542</v>
      </c>
      <c r="AN945" s="301">
        <f t="shared" ca="1" si="401"/>
        <v>-35956.531595042034</v>
      </c>
      <c r="AO945" s="301">
        <f t="shared" ca="1" si="401"/>
        <v>-35902.015740845221</v>
      </c>
      <c r="AP945" s="301">
        <f t="shared" ca="1" si="401"/>
        <v>-35847.284094725561</v>
      </c>
      <c r="AQ945" s="301">
        <f t="shared" ca="1" si="401"/>
        <v>-35792.33580250667</v>
      </c>
      <c r="AR945" s="301">
        <f t="shared" ca="1" si="401"/>
        <v>-35737.17000663108</v>
      </c>
      <c r="AS945" s="301">
        <f t="shared" ca="1" si="401"/>
        <v>-35681.78584614682</v>
      </c>
      <c r="AT945" s="301">
        <f t="shared" ca="1" si="401"/>
        <v>-35626.182456693976</v>
      </c>
      <c r="AU945" s="301">
        <f t="shared" ca="1" si="401"/>
        <v>-35570.358970491208</v>
      </c>
      <c r="AV945" s="301">
        <f t="shared" ca="1" si="401"/>
        <v>-35514.314516322236</v>
      </c>
      <c r="AW945" s="301">
        <f t="shared" ca="1" si="401"/>
        <v>-35458.048219522156</v>
      </c>
      <c r="AX945" s="301">
        <f t="shared" ca="1" si="401"/>
        <v>-35401.559201963923</v>
      </c>
      <c r="AY945" s="301">
        <f t="shared" ca="1" si="401"/>
        <v>-35344.84658204452</v>
      </c>
      <c r="AZ945" s="301">
        <f t="shared" ca="1" si="401"/>
        <v>-35287.909474671265</v>
      </c>
      <c r="BA945" s="301">
        <f t="shared" ca="1" si="401"/>
        <v>0</v>
      </c>
      <c r="BB945" s="301">
        <f t="shared" ca="1" si="401"/>
        <v>0</v>
      </c>
      <c r="BC945" s="301">
        <f t="shared" ca="1" si="401"/>
        <v>0</v>
      </c>
      <c r="BD945" s="301">
        <f t="shared" ca="1" si="401"/>
        <v>0</v>
      </c>
      <c r="BE945" s="301">
        <f t="shared" ca="1" si="401"/>
        <v>0</v>
      </c>
      <c r="BF945" s="301">
        <f t="shared" ca="1" si="401"/>
        <v>0</v>
      </c>
      <c r="BG945" s="301">
        <f t="shared" ca="1" si="401"/>
        <v>0</v>
      </c>
      <c r="BH945" s="301">
        <f t="shared" ca="1" si="401"/>
        <v>0</v>
      </c>
      <c r="BI945" s="301">
        <f t="shared" ca="1" si="401"/>
        <v>0</v>
      </c>
      <c r="BJ945" s="301">
        <f t="shared" ca="1" si="401"/>
        <v>0</v>
      </c>
      <c r="BK945" s="301">
        <f t="shared" ca="1" si="401"/>
        <v>0</v>
      </c>
      <c r="BL945" s="301">
        <f t="shared" ca="1" si="401"/>
        <v>0</v>
      </c>
      <c r="BM945" s="301">
        <f t="shared" ca="1" si="401"/>
        <v>0</v>
      </c>
      <c r="BN945" s="301">
        <f t="shared" ca="1" si="401"/>
        <v>0</v>
      </c>
      <c r="BO945" s="301">
        <f t="shared" ca="1" si="401"/>
        <v>0</v>
      </c>
      <c r="BP945" s="301">
        <f t="shared" ca="1" si="401"/>
        <v>0</v>
      </c>
      <c r="BQ945" s="301">
        <f t="shared" ca="1" si="401"/>
        <v>0</v>
      </c>
      <c r="BR945" s="301">
        <f t="shared" ref="BR945:CJ945" ca="1" si="402">-IF(BR944&gt;0,IF(BR927&lt;=$D$319,$M$308,IPMT(($D$317+$E$317)/12,BR927,$D$318*12,-$D$315)),0)</f>
        <v>0</v>
      </c>
      <c r="BS945" s="301">
        <f t="shared" ca="1" si="402"/>
        <v>0</v>
      </c>
      <c r="BT945" s="301">
        <f t="shared" ca="1" si="402"/>
        <v>0</v>
      </c>
      <c r="BU945" s="301">
        <f t="shared" ca="1" si="402"/>
        <v>0</v>
      </c>
      <c r="BV945" s="301">
        <f t="shared" ca="1" si="402"/>
        <v>0</v>
      </c>
      <c r="BW945" s="301">
        <f t="shared" ca="1" si="402"/>
        <v>0</v>
      </c>
      <c r="BX945" s="301">
        <f t="shared" ca="1" si="402"/>
        <v>0</v>
      </c>
      <c r="BY945" s="301">
        <f t="shared" ca="1" si="402"/>
        <v>0</v>
      </c>
      <c r="BZ945" s="301">
        <f t="shared" ca="1" si="402"/>
        <v>0</v>
      </c>
      <c r="CA945" s="301">
        <f t="shared" ca="1" si="402"/>
        <v>0</v>
      </c>
      <c r="CB945" s="301">
        <f t="shared" ca="1" si="402"/>
        <v>0</v>
      </c>
      <c r="CC945" s="301">
        <f t="shared" ca="1" si="402"/>
        <v>0</v>
      </c>
      <c r="CD945" s="301">
        <f t="shared" ca="1" si="402"/>
        <v>0</v>
      </c>
      <c r="CE945" s="301">
        <f t="shared" ca="1" si="402"/>
        <v>0</v>
      </c>
      <c r="CF945" s="301">
        <f t="shared" ca="1" si="402"/>
        <v>0</v>
      </c>
      <c r="CG945" s="301">
        <f t="shared" ca="1" si="402"/>
        <v>0</v>
      </c>
      <c r="CH945" s="301">
        <f t="shared" ca="1" si="402"/>
        <v>0</v>
      </c>
      <c r="CI945" s="301">
        <f t="shared" ca="1" si="402"/>
        <v>0</v>
      </c>
      <c r="CJ945" s="301">
        <f t="shared" ca="1" si="402"/>
        <v>0</v>
      </c>
      <c r="CK945" s="301"/>
      <c r="CL945" s="301"/>
      <c r="CM945" s="301"/>
      <c r="CN945" s="301"/>
      <c r="CO945" s="301"/>
      <c r="CP945" s="301"/>
      <c r="CQ945" s="301"/>
      <c r="CR945" s="301"/>
      <c r="CS945" s="301"/>
      <c r="CT945" s="301"/>
      <c r="CU945" s="301"/>
      <c r="CV945" s="301"/>
      <c r="CW945" s="301"/>
      <c r="CX945" s="301"/>
      <c r="CY945" s="301"/>
      <c r="CZ945" s="301"/>
      <c r="DA945" s="301"/>
      <c r="DB945" s="301"/>
      <c r="DC945" s="301"/>
      <c r="DD945" s="301"/>
      <c r="DE945" s="301"/>
      <c r="DF945" s="301"/>
      <c r="DG945" s="301"/>
      <c r="DH945" s="301"/>
      <c r="DI945" s="301"/>
      <c r="DJ945" s="301"/>
      <c r="DK945" s="301"/>
      <c r="DL945" s="301"/>
      <c r="DM945" s="301"/>
      <c r="DN945" s="301"/>
      <c r="DO945" s="301"/>
      <c r="DP945" s="301"/>
      <c r="DQ945" s="301"/>
      <c r="DR945" s="301"/>
      <c r="DS945" s="301"/>
      <c r="DT945" s="301"/>
    </row>
    <row r="946" spans="3:124" hidden="1" outlineLevel="1">
      <c r="C946" s="232" t="s">
        <v>315</v>
      </c>
      <c r="D946" s="349"/>
      <c r="E946" s="300">
        <f>-IF(E944&gt;0,IF(E927&lt;=$D$319,0,PPMT(($D$317+$E$317)/12,E927,$D$318*12,-$D$315)),0)</f>
        <v>0</v>
      </c>
      <c r="F946" s="301">
        <f t="shared" ref="F946:BQ946" si="403">-IF(F944&gt;0,IF(F927&lt;=$D$319,0,PPMT(($D$317+$E$317)/12,F927,$D$318*12,-$D$315)),0)</f>
        <v>0</v>
      </c>
      <c r="G946" s="301">
        <f t="shared" si="403"/>
        <v>0</v>
      </c>
      <c r="H946" s="301">
        <f t="shared" si="403"/>
        <v>0</v>
      </c>
      <c r="I946" s="301">
        <f t="shared" si="403"/>
        <v>0</v>
      </c>
      <c r="J946" s="301">
        <f t="shared" si="403"/>
        <v>0</v>
      </c>
      <c r="K946" s="301">
        <f t="shared" si="403"/>
        <v>0</v>
      </c>
      <c r="L946" s="301">
        <f t="shared" si="403"/>
        <v>0</v>
      </c>
      <c r="M946" s="301">
        <f t="shared" si="403"/>
        <v>0</v>
      </c>
      <c r="N946" s="301">
        <f t="shared" si="403"/>
        <v>0</v>
      </c>
      <c r="O946" s="301">
        <f t="shared" si="403"/>
        <v>0</v>
      </c>
      <c r="P946" s="301">
        <f t="shared" si="403"/>
        <v>0</v>
      </c>
      <c r="Q946" s="301">
        <f t="shared" si="403"/>
        <v>0</v>
      </c>
      <c r="R946" s="301">
        <f t="shared" si="403"/>
        <v>0</v>
      </c>
      <c r="S946" s="301">
        <f t="shared" si="403"/>
        <v>0</v>
      </c>
      <c r="T946" s="301">
        <f t="shared" si="403"/>
        <v>0</v>
      </c>
      <c r="U946" s="301">
        <f t="shared" si="403"/>
        <v>0</v>
      </c>
      <c r="V946" s="301">
        <f t="shared" si="403"/>
        <v>0</v>
      </c>
      <c r="W946" s="301">
        <f t="shared" si="403"/>
        <v>0</v>
      </c>
      <c r="X946" s="301">
        <f t="shared" si="403"/>
        <v>0</v>
      </c>
      <c r="Y946" s="301">
        <f t="shared" si="403"/>
        <v>0</v>
      </c>
      <c r="Z946" s="301">
        <f t="shared" si="403"/>
        <v>0</v>
      </c>
      <c r="AA946" s="301">
        <f t="shared" si="403"/>
        <v>0</v>
      </c>
      <c r="AB946" s="301">
        <f t="shared" si="403"/>
        <v>0</v>
      </c>
      <c r="AC946" s="301">
        <f t="shared" si="403"/>
        <v>0</v>
      </c>
      <c r="AD946" s="301">
        <f t="shared" si="403"/>
        <v>0</v>
      </c>
      <c r="AE946" s="301">
        <f t="shared" ca="1" si="403"/>
        <v>-13291.354989645604</v>
      </c>
      <c r="AF946" s="301">
        <f t="shared" ca="1" si="403"/>
        <v>-13343.966603146286</v>
      </c>
      <c r="AG946" s="301">
        <f t="shared" ca="1" si="403"/>
        <v>-13396.786470950408</v>
      </c>
      <c r="AH946" s="301">
        <f t="shared" ca="1" si="403"/>
        <v>-13449.815417397918</v>
      </c>
      <c r="AI946" s="301">
        <f t="shared" ca="1" si="403"/>
        <v>-13503.054270091785</v>
      </c>
      <c r="AJ946" s="301">
        <f t="shared" ca="1" si="403"/>
        <v>-13556.503859910901</v>
      </c>
      <c r="AK946" s="301">
        <f t="shared" ca="1" si="403"/>
        <v>-13610.165021023047</v>
      </c>
      <c r="AL946" s="301">
        <f t="shared" ca="1" si="403"/>
        <v>-13664.038590897931</v>
      </c>
      <c r="AM946" s="301">
        <f t="shared" ca="1" si="403"/>
        <v>-13718.125410320234</v>
      </c>
      <c r="AN946" s="301">
        <f t="shared" ca="1" si="403"/>
        <v>-13772.426323402748</v>
      </c>
      <c r="AO946" s="301">
        <f t="shared" ca="1" si="403"/>
        <v>-13826.942177599554</v>
      </c>
      <c r="AP946" s="301">
        <f t="shared" ca="1" si="403"/>
        <v>-13881.673823719218</v>
      </c>
      <c r="AQ946" s="301">
        <f t="shared" ca="1" si="403"/>
        <v>-13936.622115938109</v>
      </c>
      <c r="AR946" s="301">
        <f t="shared" ca="1" si="403"/>
        <v>-13991.787911813695</v>
      </c>
      <c r="AS946" s="301">
        <f t="shared" ca="1" si="403"/>
        <v>-14047.172072297959</v>
      </c>
      <c r="AT946" s="301">
        <f t="shared" ca="1" si="403"/>
        <v>-14102.775461750804</v>
      </c>
      <c r="AU946" s="301">
        <f t="shared" ca="1" si="403"/>
        <v>-14158.598947953569</v>
      </c>
      <c r="AV946" s="301">
        <f t="shared" ca="1" si="403"/>
        <v>-14214.64340212255</v>
      </c>
      <c r="AW946" s="301">
        <f t="shared" ca="1" si="403"/>
        <v>-14270.909698922622</v>
      </c>
      <c r="AX946" s="301">
        <f t="shared" ca="1" si="403"/>
        <v>-14327.398716480853</v>
      </c>
      <c r="AY946" s="301">
        <f t="shared" ca="1" si="403"/>
        <v>-14384.111336400256</v>
      </c>
      <c r="AZ946" s="301">
        <f t="shared" ca="1" si="403"/>
        <v>-14441.048443773509</v>
      </c>
      <c r="BA946" s="301">
        <f t="shared" ca="1" si="403"/>
        <v>0</v>
      </c>
      <c r="BB946" s="301">
        <f t="shared" ca="1" si="403"/>
        <v>0</v>
      </c>
      <c r="BC946" s="301">
        <f t="shared" ca="1" si="403"/>
        <v>0</v>
      </c>
      <c r="BD946" s="301">
        <f t="shared" ca="1" si="403"/>
        <v>0</v>
      </c>
      <c r="BE946" s="301">
        <f t="shared" ca="1" si="403"/>
        <v>0</v>
      </c>
      <c r="BF946" s="301">
        <f t="shared" ca="1" si="403"/>
        <v>0</v>
      </c>
      <c r="BG946" s="301">
        <f t="shared" ca="1" si="403"/>
        <v>0</v>
      </c>
      <c r="BH946" s="301">
        <f t="shared" ca="1" si="403"/>
        <v>0</v>
      </c>
      <c r="BI946" s="301">
        <f t="shared" ca="1" si="403"/>
        <v>0</v>
      </c>
      <c r="BJ946" s="301">
        <f t="shared" ca="1" si="403"/>
        <v>0</v>
      </c>
      <c r="BK946" s="301">
        <f t="shared" ca="1" si="403"/>
        <v>0</v>
      </c>
      <c r="BL946" s="301">
        <f t="shared" ca="1" si="403"/>
        <v>0</v>
      </c>
      <c r="BM946" s="301">
        <f t="shared" ca="1" si="403"/>
        <v>0</v>
      </c>
      <c r="BN946" s="301">
        <f t="shared" ca="1" si="403"/>
        <v>0</v>
      </c>
      <c r="BO946" s="301">
        <f t="shared" ca="1" si="403"/>
        <v>0</v>
      </c>
      <c r="BP946" s="301">
        <f t="shared" ca="1" si="403"/>
        <v>0</v>
      </c>
      <c r="BQ946" s="301">
        <f t="shared" ca="1" si="403"/>
        <v>0</v>
      </c>
      <c r="BR946" s="301">
        <f t="shared" ref="BR946:CJ946" ca="1" si="404">-IF(BR944&gt;0,IF(BR927&lt;=$D$319,0,PPMT(($D$317+$E$317)/12,BR927,$D$318*12,-$D$315)),0)</f>
        <v>0</v>
      </c>
      <c r="BS946" s="301">
        <f t="shared" ca="1" si="404"/>
        <v>0</v>
      </c>
      <c r="BT946" s="301">
        <f t="shared" ca="1" si="404"/>
        <v>0</v>
      </c>
      <c r="BU946" s="301">
        <f t="shared" ca="1" si="404"/>
        <v>0</v>
      </c>
      <c r="BV946" s="301">
        <f t="shared" ca="1" si="404"/>
        <v>0</v>
      </c>
      <c r="BW946" s="301">
        <f t="shared" ca="1" si="404"/>
        <v>0</v>
      </c>
      <c r="BX946" s="301">
        <f t="shared" ca="1" si="404"/>
        <v>0</v>
      </c>
      <c r="BY946" s="301">
        <f t="shared" ca="1" si="404"/>
        <v>0</v>
      </c>
      <c r="BZ946" s="301">
        <f t="shared" ca="1" si="404"/>
        <v>0</v>
      </c>
      <c r="CA946" s="301">
        <f t="shared" ca="1" si="404"/>
        <v>0</v>
      </c>
      <c r="CB946" s="301">
        <f t="shared" ca="1" si="404"/>
        <v>0</v>
      </c>
      <c r="CC946" s="301">
        <f t="shared" ca="1" si="404"/>
        <v>0</v>
      </c>
      <c r="CD946" s="301">
        <f t="shared" ca="1" si="404"/>
        <v>0</v>
      </c>
      <c r="CE946" s="301">
        <f t="shared" ca="1" si="404"/>
        <v>0</v>
      </c>
      <c r="CF946" s="301">
        <f t="shared" ca="1" si="404"/>
        <v>0</v>
      </c>
      <c r="CG946" s="301">
        <f t="shared" ca="1" si="404"/>
        <v>0</v>
      </c>
      <c r="CH946" s="301">
        <f t="shared" ca="1" si="404"/>
        <v>0</v>
      </c>
      <c r="CI946" s="301">
        <f t="shared" ca="1" si="404"/>
        <v>0</v>
      </c>
      <c r="CJ946" s="301">
        <f t="shared" ca="1" si="404"/>
        <v>0</v>
      </c>
      <c r="CK946" s="301"/>
      <c r="CL946" s="301"/>
      <c r="CM946" s="301"/>
      <c r="CN946" s="301"/>
      <c r="CO946" s="301"/>
      <c r="CP946" s="301"/>
      <c r="CQ946" s="301"/>
      <c r="CR946" s="301"/>
      <c r="CS946" s="301"/>
      <c r="CT946" s="301"/>
      <c r="CU946" s="301"/>
      <c r="CV946" s="301"/>
      <c r="CW946" s="301"/>
      <c r="CX946" s="301"/>
      <c r="CY946" s="301"/>
      <c r="CZ946" s="301"/>
      <c r="DA946" s="301"/>
      <c r="DB946" s="301"/>
      <c r="DC946" s="301"/>
      <c r="DD946" s="301"/>
      <c r="DE946" s="301"/>
      <c r="DF946" s="301"/>
      <c r="DG946" s="301"/>
      <c r="DH946" s="301"/>
      <c r="DI946" s="301"/>
      <c r="DJ946" s="301"/>
      <c r="DK946" s="301"/>
      <c r="DL946" s="301"/>
      <c r="DM946" s="301"/>
      <c r="DN946" s="301"/>
      <c r="DO946" s="301"/>
      <c r="DP946" s="301"/>
      <c r="DQ946" s="301"/>
      <c r="DR946" s="301"/>
      <c r="DS946" s="301"/>
      <c r="DT946" s="301"/>
    </row>
    <row r="947" spans="3:124" hidden="1" outlineLevel="1">
      <c r="C947" s="232" t="s">
        <v>329</v>
      </c>
      <c r="D947" s="349"/>
      <c r="E947" s="300">
        <f t="shared" ref="E947:BP947" si="405">IF(E927=$D$308,$D$315,0)</f>
        <v>0</v>
      </c>
      <c r="F947" s="301">
        <f t="shared" si="405"/>
        <v>0</v>
      </c>
      <c r="G947" s="301">
        <f t="shared" si="405"/>
        <v>0</v>
      </c>
      <c r="H947" s="301">
        <f t="shared" si="405"/>
        <v>0</v>
      </c>
      <c r="I947" s="301">
        <f t="shared" si="405"/>
        <v>0</v>
      </c>
      <c r="J947" s="301">
        <f t="shared" si="405"/>
        <v>0</v>
      </c>
      <c r="K947" s="301">
        <f t="shared" si="405"/>
        <v>0</v>
      </c>
      <c r="L947" s="301">
        <f t="shared" si="405"/>
        <v>0</v>
      </c>
      <c r="M947" s="301">
        <f t="shared" si="405"/>
        <v>0</v>
      </c>
      <c r="N947" s="301">
        <f t="shared" si="405"/>
        <v>0</v>
      </c>
      <c r="O947" s="301">
        <f t="shared" si="405"/>
        <v>0</v>
      </c>
      <c r="P947" s="301">
        <f t="shared" si="405"/>
        <v>0</v>
      </c>
      <c r="Q947" s="301">
        <f t="shared" si="405"/>
        <v>0</v>
      </c>
      <c r="R947" s="301">
        <f t="shared" si="405"/>
        <v>0</v>
      </c>
      <c r="S947" s="301">
        <f t="shared" si="405"/>
        <v>0</v>
      </c>
      <c r="T947" s="301">
        <f t="shared" si="405"/>
        <v>0</v>
      </c>
      <c r="U947" s="301">
        <f t="shared" si="405"/>
        <v>0</v>
      </c>
      <c r="V947" s="301">
        <f t="shared" si="405"/>
        <v>0</v>
      </c>
      <c r="W947" s="301">
        <f t="shared" si="405"/>
        <v>0</v>
      </c>
      <c r="X947" s="301">
        <f t="shared" si="405"/>
        <v>0</v>
      </c>
      <c r="Y947" s="301">
        <f t="shared" si="405"/>
        <v>0</v>
      </c>
      <c r="Z947" s="301">
        <f t="shared" si="405"/>
        <v>0</v>
      </c>
      <c r="AA947" s="301">
        <f t="shared" si="405"/>
        <v>0</v>
      </c>
      <c r="AB947" s="301">
        <f t="shared" si="405"/>
        <v>0</v>
      </c>
      <c r="AC947" s="301">
        <f t="shared" si="405"/>
        <v>0</v>
      </c>
      <c r="AD947" s="301">
        <f t="shared" ca="1" si="405"/>
        <v>9533060.8322100025</v>
      </c>
      <c r="AE947" s="301">
        <f t="shared" si="405"/>
        <v>0</v>
      </c>
      <c r="AF947" s="301">
        <f t="shared" si="405"/>
        <v>0</v>
      </c>
      <c r="AG947" s="301">
        <f t="shared" si="405"/>
        <v>0</v>
      </c>
      <c r="AH947" s="301">
        <f t="shared" si="405"/>
        <v>0</v>
      </c>
      <c r="AI947" s="301">
        <f t="shared" si="405"/>
        <v>0</v>
      </c>
      <c r="AJ947" s="301">
        <f t="shared" si="405"/>
        <v>0</v>
      </c>
      <c r="AK947" s="301">
        <f t="shared" si="405"/>
        <v>0</v>
      </c>
      <c r="AL947" s="301">
        <f t="shared" si="405"/>
        <v>0</v>
      </c>
      <c r="AM947" s="301">
        <f t="shared" si="405"/>
        <v>0</v>
      </c>
      <c r="AN947" s="301">
        <f t="shared" si="405"/>
        <v>0</v>
      </c>
      <c r="AO947" s="301">
        <f t="shared" si="405"/>
        <v>0</v>
      </c>
      <c r="AP947" s="301">
        <f t="shared" si="405"/>
        <v>0</v>
      </c>
      <c r="AQ947" s="301">
        <f t="shared" si="405"/>
        <v>0</v>
      </c>
      <c r="AR947" s="301">
        <f t="shared" si="405"/>
        <v>0</v>
      </c>
      <c r="AS947" s="301">
        <f t="shared" si="405"/>
        <v>0</v>
      </c>
      <c r="AT947" s="301">
        <f t="shared" si="405"/>
        <v>0</v>
      </c>
      <c r="AU947" s="301">
        <f t="shared" si="405"/>
        <v>0</v>
      </c>
      <c r="AV947" s="301">
        <f t="shared" si="405"/>
        <v>0</v>
      </c>
      <c r="AW947" s="301">
        <f t="shared" si="405"/>
        <v>0</v>
      </c>
      <c r="AX947" s="301">
        <f t="shared" si="405"/>
        <v>0</v>
      </c>
      <c r="AY947" s="301">
        <f t="shared" si="405"/>
        <v>0</v>
      </c>
      <c r="AZ947" s="301">
        <f t="shared" si="405"/>
        <v>0</v>
      </c>
      <c r="BA947" s="301">
        <f t="shared" si="405"/>
        <v>0</v>
      </c>
      <c r="BB947" s="301">
        <f t="shared" si="405"/>
        <v>0</v>
      </c>
      <c r="BC947" s="301">
        <f t="shared" si="405"/>
        <v>0</v>
      </c>
      <c r="BD947" s="301">
        <f t="shared" si="405"/>
        <v>0</v>
      </c>
      <c r="BE947" s="301">
        <f t="shared" si="405"/>
        <v>0</v>
      </c>
      <c r="BF947" s="301">
        <f t="shared" si="405"/>
        <v>0</v>
      </c>
      <c r="BG947" s="301">
        <f t="shared" si="405"/>
        <v>0</v>
      </c>
      <c r="BH947" s="301">
        <f t="shared" si="405"/>
        <v>0</v>
      </c>
      <c r="BI947" s="301">
        <f t="shared" si="405"/>
        <v>0</v>
      </c>
      <c r="BJ947" s="301">
        <f t="shared" si="405"/>
        <v>0</v>
      </c>
      <c r="BK947" s="301">
        <f t="shared" si="405"/>
        <v>0</v>
      </c>
      <c r="BL947" s="301">
        <f t="shared" si="405"/>
        <v>0</v>
      </c>
      <c r="BM947" s="301">
        <f t="shared" si="405"/>
        <v>0</v>
      </c>
      <c r="BN947" s="301">
        <f t="shared" si="405"/>
        <v>0</v>
      </c>
      <c r="BO947" s="301">
        <f t="shared" si="405"/>
        <v>0</v>
      </c>
      <c r="BP947" s="301">
        <f t="shared" si="405"/>
        <v>0</v>
      </c>
      <c r="BQ947" s="301">
        <f t="shared" ref="BQ947:CJ947" si="406">IF(BQ927=$D$308,$D$315,0)</f>
        <v>0</v>
      </c>
      <c r="BR947" s="301">
        <f t="shared" si="406"/>
        <v>0</v>
      </c>
      <c r="BS947" s="301">
        <f t="shared" si="406"/>
        <v>0</v>
      </c>
      <c r="BT947" s="301">
        <f t="shared" si="406"/>
        <v>0</v>
      </c>
      <c r="BU947" s="301">
        <f t="shared" si="406"/>
        <v>0</v>
      </c>
      <c r="BV947" s="301">
        <f t="shared" si="406"/>
        <v>0</v>
      </c>
      <c r="BW947" s="301">
        <f t="shared" si="406"/>
        <v>0</v>
      </c>
      <c r="BX947" s="301">
        <f t="shared" si="406"/>
        <v>0</v>
      </c>
      <c r="BY947" s="301">
        <f t="shared" si="406"/>
        <v>0</v>
      </c>
      <c r="BZ947" s="301">
        <f t="shared" si="406"/>
        <v>0</v>
      </c>
      <c r="CA947" s="301">
        <f t="shared" si="406"/>
        <v>0</v>
      </c>
      <c r="CB947" s="301">
        <f t="shared" si="406"/>
        <v>0</v>
      </c>
      <c r="CC947" s="301">
        <f t="shared" si="406"/>
        <v>0</v>
      </c>
      <c r="CD947" s="301">
        <f t="shared" si="406"/>
        <v>0</v>
      </c>
      <c r="CE947" s="301">
        <f t="shared" si="406"/>
        <v>0</v>
      </c>
      <c r="CF947" s="301">
        <f t="shared" si="406"/>
        <v>0</v>
      </c>
      <c r="CG947" s="301">
        <f t="shared" si="406"/>
        <v>0</v>
      </c>
      <c r="CH947" s="301">
        <f t="shared" si="406"/>
        <v>0</v>
      </c>
      <c r="CI947" s="301">
        <f t="shared" si="406"/>
        <v>0</v>
      </c>
      <c r="CJ947" s="301">
        <f t="shared" si="406"/>
        <v>0</v>
      </c>
      <c r="CK947" s="301"/>
      <c r="CL947" s="301"/>
      <c r="CM947" s="301"/>
      <c r="CN947" s="301"/>
      <c r="CO947" s="301"/>
      <c r="CP947" s="301"/>
      <c r="CQ947" s="301"/>
      <c r="CR947" s="301"/>
      <c r="CS947" s="301"/>
      <c r="CT947" s="301"/>
      <c r="CU947" s="301"/>
      <c r="CV947" s="301"/>
      <c r="CW947" s="301"/>
      <c r="CX947" s="301"/>
      <c r="CY947" s="301"/>
      <c r="CZ947" s="301"/>
      <c r="DA947" s="301"/>
      <c r="DB947" s="301"/>
      <c r="DC947" s="301"/>
      <c r="DD947" s="301"/>
      <c r="DE947" s="301"/>
      <c r="DF947" s="301"/>
      <c r="DG947" s="301"/>
      <c r="DH947" s="301"/>
      <c r="DI947" s="301"/>
      <c r="DJ947" s="301"/>
      <c r="DK947" s="301"/>
      <c r="DL947" s="301"/>
      <c r="DM947" s="301"/>
      <c r="DN947" s="301"/>
      <c r="DO947" s="301"/>
      <c r="DP947" s="301"/>
      <c r="DQ947" s="301"/>
      <c r="DR947" s="301"/>
      <c r="DS947" s="301"/>
      <c r="DT947" s="301"/>
    </row>
    <row r="948" spans="3:124" hidden="1" outlineLevel="1">
      <c r="C948" s="232" t="s">
        <v>333</v>
      </c>
      <c r="D948" s="349"/>
      <c r="E948" s="300">
        <f t="shared" ref="E948:BP948" si="407">IF(E927=$E$328,-E944-E946,0)</f>
        <v>0</v>
      </c>
      <c r="F948" s="301">
        <f t="shared" si="407"/>
        <v>0</v>
      </c>
      <c r="G948" s="301">
        <f t="shared" si="407"/>
        <v>0</v>
      </c>
      <c r="H948" s="301">
        <f t="shared" si="407"/>
        <v>0</v>
      </c>
      <c r="I948" s="301">
        <f t="shared" si="407"/>
        <v>0</v>
      </c>
      <c r="J948" s="301">
        <f t="shared" si="407"/>
        <v>0</v>
      </c>
      <c r="K948" s="301">
        <f t="shared" si="407"/>
        <v>0</v>
      </c>
      <c r="L948" s="301">
        <f t="shared" si="407"/>
        <v>0</v>
      </c>
      <c r="M948" s="301">
        <f t="shared" si="407"/>
        <v>0</v>
      </c>
      <c r="N948" s="301">
        <f t="shared" si="407"/>
        <v>0</v>
      </c>
      <c r="O948" s="301">
        <f t="shared" si="407"/>
        <v>0</v>
      </c>
      <c r="P948" s="301">
        <f t="shared" si="407"/>
        <v>0</v>
      </c>
      <c r="Q948" s="301">
        <f t="shared" si="407"/>
        <v>0</v>
      </c>
      <c r="R948" s="301">
        <f t="shared" si="407"/>
        <v>0</v>
      </c>
      <c r="S948" s="301">
        <f t="shared" si="407"/>
        <v>0</v>
      </c>
      <c r="T948" s="301">
        <f t="shared" si="407"/>
        <v>0</v>
      </c>
      <c r="U948" s="301">
        <f t="shared" si="407"/>
        <v>0</v>
      </c>
      <c r="V948" s="301">
        <f t="shared" si="407"/>
        <v>0</v>
      </c>
      <c r="W948" s="301">
        <f t="shared" si="407"/>
        <v>0</v>
      </c>
      <c r="X948" s="301">
        <f t="shared" si="407"/>
        <v>0</v>
      </c>
      <c r="Y948" s="301">
        <f t="shared" si="407"/>
        <v>0</v>
      </c>
      <c r="Z948" s="301">
        <f t="shared" si="407"/>
        <v>0</v>
      </c>
      <c r="AA948" s="301">
        <f t="shared" si="407"/>
        <v>0</v>
      </c>
      <c r="AB948" s="301">
        <f t="shared" si="407"/>
        <v>0</v>
      </c>
      <c r="AC948" s="301">
        <f t="shared" si="407"/>
        <v>0</v>
      </c>
      <c r="AD948" s="301">
        <f t="shared" si="407"/>
        <v>0</v>
      </c>
      <c r="AE948" s="301">
        <f t="shared" si="407"/>
        <v>0</v>
      </c>
      <c r="AF948" s="301">
        <f t="shared" si="407"/>
        <v>0</v>
      </c>
      <c r="AG948" s="301">
        <f t="shared" si="407"/>
        <v>0</v>
      </c>
      <c r="AH948" s="301">
        <f t="shared" si="407"/>
        <v>0</v>
      </c>
      <c r="AI948" s="301">
        <f t="shared" si="407"/>
        <v>0</v>
      </c>
      <c r="AJ948" s="301">
        <f t="shared" si="407"/>
        <v>0</v>
      </c>
      <c r="AK948" s="301">
        <f t="shared" si="407"/>
        <v>0</v>
      </c>
      <c r="AL948" s="301">
        <f t="shared" si="407"/>
        <v>0</v>
      </c>
      <c r="AM948" s="301">
        <f t="shared" si="407"/>
        <v>0</v>
      </c>
      <c r="AN948" s="301">
        <f t="shared" si="407"/>
        <v>0</v>
      </c>
      <c r="AO948" s="301">
        <f t="shared" si="407"/>
        <v>0</v>
      </c>
      <c r="AP948" s="301">
        <f t="shared" si="407"/>
        <v>0</v>
      </c>
      <c r="AQ948" s="301">
        <f t="shared" si="407"/>
        <v>0</v>
      </c>
      <c r="AR948" s="301">
        <f t="shared" si="407"/>
        <v>0</v>
      </c>
      <c r="AS948" s="301">
        <f t="shared" si="407"/>
        <v>0</v>
      </c>
      <c r="AT948" s="301">
        <f t="shared" si="407"/>
        <v>0</v>
      </c>
      <c r="AU948" s="301">
        <f t="shared" si="407"/>
        <v>0</v>
      </c>
      <c r="AV948" s="301">
        <f t="shared" si="407"/>
        <v>0</v>
      </c>
      <c r="AW948" s="301">
        <f t="shared" si="407"/>
        <v>0</v>
      </c>
      <c r="AX948" s="301">
        <f t="shared" si="407"/>
        <v>0</v>
      </c>
      <c r="AY948" s="301">
        <f t="shared" si="407"/>
        <v>0</v>
      </c>
      <c r="AZ948" s="301">
        <f t="shared" ca="1" si="407"/>
        <v>-9228170.911144441</v>
      </c>
      <c r="BA948" s="301">
        <f t="shared" si="407"/>
        <v>0</v>
      </c>
      <c r="BB948" s="301">
        <f t="shared" si="407"/>
        <v>0</v>
      </c>
      <c r="BC948" s="301">
        <f t="shared" si="407"/>
        <v>0</v>
      </c>
      <c r="BD948" s="301">
        <f t="shared" si="407"/>
        <v>0</v>
      </c>
      <c r="BE948" s="301">
        <f t="shared" si="407"/>
        <v>0</v>
      </c>
      <c r="BF948" s="301">
        <f t="shared" si="407"/>
        <v>0</v>
      </c>
      <c r="BG948" s="301">
        <f t="shared" si="407"/>
        <v>0</v>
      </c>
      <c r="BH948" s="301">
        <f t="shared" si="407"/>
        <v>0</v>
      </c>
      <c r="BI948" s="301">
        <f t="shared" si="407"/>
        <v>0</v>
      </c>
      <c r="BJ948" s="301">
        <f t="shared" si="407"/>
        <v>0</v>
      </c>
      <c r="BK948" s="301">
        <f t="shared" si="407"/>
        <v>0</v>
      </c>
      <c r="BL948" s="301">
        <f t="shared" si="407"/>
        <v>0</v>
      </c>
      <c r="BM948" s="301">
        <f t="shared" si="407"/>
        <v>0</v>
      </c>
      <c r="BN948" s="301">
        <f t="shared" si="407"/>
        <v>0</v>
      </c>
      <c r="BO948" s="301">
        <f t="shared" si="407"/>
        <v>0</v>
      </c>
      <c r="BP948" s="301">
        <f t="shared" si="407"/>
        <v>0</v>
      </c>
      <c r="BQ948" s="301">
        <f t="shared" ref="BQ948:CJ948" si="408">IF(BQ927=$E$328,-BQ944-BQ946,0)</f>
        <v>0</v>
      </c>
      <c r="BR948" s="301">
        <f t="shared" si="408"/>
        <v>0</v>
      </c>
      <c r="BS948" s="301">
        <f t="shared" si="408"/>
        <v>0</v>
      </c>
      <c r="BT948" s="301">
        <f t="shared" si="408"/>
        <v>0</v>
      </c>
      <c r="BU948" s="301">
        <f t="shared" si="408"/>
        <v>0</v>
      </c>
      <c r="BV948" s="301">
        <f t="shared" si="408"/>
        <v>0</v>
      </c>
      <c r="BW948" s="301">
        <f t="shared" si="408"/>
        <v>0</v>
      </c>
      <c r="BX948" s="301">
        <f t="shared" si="408"/>
        <v>0</v>
      </c>
      <c r="BY948" s="301">
        <f t="shared" si="408"/>
        <v>0</v>
      </c>
      <c r="BZ948" s="301">
        <f t="shared" si="408"/>
        <v>0</v>
      </c>
      <c r="CA948" s="301">
        <f t="shared" si="408"/>
        <v>0</v>
      </c>
      <c r="CB948" s="301">
        <f t="shared" si="408"/>
        <v>0</v>
      </c>
      <c r="CC948" s="301">
        <f t="shared" si="408"/>
        <v>0</v>
      </c>
      <c r="CD948" s="301">
        <f t="shared" si="408"/>
        <v>0</v>
      </c>
      <c r="CE948" s="301">
        <f t="shared" si="408"/>
        <v>0</v>
      </c>
      <c r="CF948" s="301">
        <f t="shared" si="408"/>
        <v>0</v>
      </c>
      <c r="CG948" s="301">
        <f t="shared" si="408"/>
        <v>0</v>
      </c>
      <c r="CH948" s="301">
        <f t="shared" si="408"/>
        <v>0</v>
      </c>
      <c r="CI948" s="301">
        <f t="shared" si="408"/>
        <v>0</v>
      </c>
      <c r="CJ948" s="301">
        <f t="shared" si="408"/>
        <v>0</v>
      </c>
      <c r="CK948" s="301"/>
      <c r="CL948" s="301"/>
      <c r="CM948" s="301"/>
      <c r="CN948" s="301"/>
      <c r="CO948" s="301"/>
      <c r="CP948" s="301"/>
      <c r="CQ948" s="301"/>
      <c r="CR948" s="301"/>
      <c r="CS948" s="301"/>
      <c r="CT948" s="301"/>
      <c r="CU948" s="301"/>
      <c r="CV948" s="301"/>
      <c r="CW948" s="301"/>
      <c r="CX948" s="301"/>
      <c r="CY948" s="301"/>
      <c r="CZ948" s="301"/>
      <c r="DA948" s="301"/>
      <c r="DB948" s="301"/>
      <c r="DC948" s="301"/>
      <c r="DD948" s="301"/>
      <c r="DE948" s="301"/>
      <c r="DF948" s="301"/>
      <c r="DG948" s="301"/>
      <c r="DH948" s="301"/>
      <c r="DI948" s="301"/>
      <c r="DJ948" s="301"/>
      <c r="DK948" s="301"/>
      <c r="DL948" s="301"/>
      <c r="DM948" s="301"/>
      <c r="DN948" s="301"/>
      <c r="DO948" s="301"/>
      <c r="DP948" s="301"/>
      <c r="DQ948" s="301"/>
      <c r="DR948" s="301"/>
      <c r="DS948" s="301"/>
      <c r="DT948" s="301"/>
    </row>
    <row r="949" spans="3:124" hidden="1" outlineLevel="1">
      <c r="C949" s="232" t="s">
        <v>186</v>
      </c>
      <c r="D949" s="349">
        <v>0</v>
      </c>
      <c r="E949" s="300">
        <f>E944+E946+E947+E948</f>
        <v>0</v>
      </c>
      <c r="F949" s="301">
        <f t="shared" ref="F949:BQ949" si="409">F944+F946+F947+F948</f>
        <v>0</v>
      </c>
      <c r="G949" s="301">
        <f t="shared" si="409"/>
        <v>0</v>
      </c>
      <c r="H949" s="301">
        <f t="shared" si="409"/>
        <v>0</v>
      </c>
      <c r="I949" s="301">
        <f t="shared" si="409"/>
        <v>0</v>
      </c>
      <c r="J949" s="301">
        <f t="shared" si="409"/>
        <v>0</v>
      </c>
      <c r="K949" s="301">
        <f t="shared" si="409"/>
        <v>0</v>
      </c>
      <c r="L949" s="301">
        <f t="shared" si="409"/>
        <v>0</v>
      </c>
      <c r="M949" s="301">
        <f t="shared" si="409"/>
        <v>0</v>
      </c>
      <c r="N949" s="301">
        <f t="shared" si="409"/>
        <v>0</v>
      </c>
      <c r="O949" s="301">
        <f t="shared" si="409"/>
        <v>0</v>
      </c>
      <c r="P949" s="301">
        <f t="shared" si="409"/>
        <v>0</v>
      </c>
      <c r="Q949" s="301">
        <f t="shared" si="409"/>
        <v>0</v>
      </c>
      <c r="R949" s="301">
        <f t="shared" si="409"/>
        <v>0</v>
      </c>
      <c r="S949" s="301">
        <f t="shared" si="409"/>
        <v>0</v>
      </c>
      <c r="T949" s="301">
        <f t="shared" si="409"/>
        <v>0</v>
      </c>
      <c r="U949" s="301">
        <f t="shared" si="409"/>
        <v>0</v>
      </c>
      <c r="V949" s="301">
        <f t="shared" si="409"/>
        <v>0</v>
      </c>
      <c r="W949" s="301">
        <f t="shared" si="409"/>
        <v>0</v>
      </c>
      <c r="X949" s="301">
        <f t="shared" si="409"/>
        <v>0</v>
      </c>
      <c r="Y949" s="301">
        <f t="shared" si="409"/>
        <v>0</v>
      </c>
      <c r="Z949" s="301">
        <f t="shared" si="409"/>
        <v>0</v>
      </c>
      <c r="AA949" s="301">
        <f t="shared" si="409"/>
        <v>0</v>
      </c>
      <c r="AB949" s="301">
        <f t="shared" si="409"/>
        <v>0</v>
      </c>
      <c r="AC949" s="301">
        <f t="shared" si="409"/>
        <v>0</v>
      </c>
      <c r="AD949" s="301">
        <f t="shared" ca="1" si="409"/>
        <v>9533060.8322100025</v>
      </c>
      <c r="AE949" s="301">
        <f t="shared" ca="1" si="409"/>
        <v>9519769.4772203565</v>
      </c>
      <c r="AF949" s="301">
        <f t="shared" ca="1" si="409"/>
        <v>9506425.5106172096</v>
      </c>
      <c r="AG949" s="301">
        <f t="shared" ca="1" si="409"/>
        <v>9493028.7241462599</v>
      </c>
      <c r="AH949" s="301">
        <f t="shared" ca="1" si="409"/>
        <v>9479578.9087288622</v>
      </c>
      <c r="AI949" s="301">
        <f t="shared" ca="1" si="409"/>
        <v>9466075.8544587698</v>
      </c>
      <c r="AJ949" s="301">
        <f t="shared" ca="1" si="409"/>
        <v>9452519.3505988587</v>
      </c>
      <c r="AK949" s="301">
        <f t="shared" ca="1" si="409"/>
        <v>9438909.1855778359</v>
      </c>
      <c r="AL949" s="301">
        <f t="shared" ca="1" si="409"/>
        <v>9425245.1469869372</v>
      </c>
      <c r="AM949" s="301">
        <f t="shared" ca="1" si="409"/>
        <v>9411527.0215766169</v>
      </c>
      <c r="AN949" s="301">
        <f t="shared" ca="1" si="409"/>
        <v>9397754.5952532142</v>
      </c>
      <c r="AO949" s="301">
        <f t="shared" ca="1" si="409"/>
        <v>9383927.6530756149</v>
      </c>
      <c r="AP949" s="301">
        <f t="shared" ca="1" si="409"/>
        <v>9370045.9792518951</v>
      </c>
      <c r="AQ949" s="301">
        <f t="shared" ca="1" si="409"/>
        <v>9356109.3571359571</v>
      </c>
      <c r="AR949" s="301">
        <f t="shared" ca="1" si="409"/>
        <v>9342117.5692241434</v>
      </c>
      <c r="AS949" s="301">
        <f t="shared" ca="1" si="409"/>
        <v>9328070.3971518446</v>
      </c>
      <c r="AT949" s="301">
        <f t="shared" ca="1" si="409"/>
        <v>9313967.6216900945</v>
      </c>
      <c r="AU949" s="301">
        <f t="shared" ca="1" si="409"/>
        <v>9299809.022742141</v>
      </c>
      <c r="AV949" s="301">
        <f t="shared" ca="1" si="409"/>
        <v>9285594.3793400191</v>
      </c>
      <c r="AW949" s="301">
        <f t="shared" ca="1" si="409"/>
        <v>9271323.4696410969</v>
      </c>
      <c r="AX949" s="301">
        <f t="shared" ca="1" si="409"/>
        <v>9256996.0709246155</v>
      </c>
      <c r="AY949" s="301">
        <f t="shared" ca="1" si="409"/>
        <v>9242611.9595882148</v>
      </c>
      <c r="AZ949" s="301">
        <f t="shared" ca="1" si="409"/>
        <v>0</v>
      </c>
      <c r="BA949" s="301">
        <f t="shared" ca="1" si="409"/>
        <v>0</v>
      </c>
      <c r="BB949" s="301">
        <f t="shared" ca="1" si="409"/>
        <v>0</v>
      </c>
      <c r="BC949" s="301">
        <f t="shared" ca="1" si="409"/>
        <v>0</v>
      </c>
      <c r="BD949" s="301">
        <f t="shared" ca="1" si="409"/>
        <v>0</v>
      </c>
      <c r="BE949" s="301">
        <f t="shared" ca="1" si="409"/>
        <v>0</v>
      </c>
      <c r="BF949" s="301">
        <f t="shared" ca="1" si="409"/>
        <v>0</v>
      </c>
      <c r="BG949" s="301">
        <f t="shared" ca="1" si="409"/>
        <v>0</v>
      </c>
      <c r="BH949" s="301">
        <f t="shared" ca="1" si="409"/>
        <v>0</v>
      </c>
      <c r="BI949" s="301">
        <f t="shared" ca="1" si="409"/>
        <v>0</v>
      </c>
      <c r="BJ949" s="301">
        <f t="shared" ca="1" si="409"/>
        <v>0</v>
      </c>
      <c r="BK949" s="301">
        <f t="shared" ca="1" si="409"/>
        <v>0</v>
      </c>
      <c r="BL949" s="301">
        <f t="shared" ca="1" si="409"/>
        <v>0</v>
      </c>
      <c r="BM949" s="301">
        <f t="shared" ca="1" si="409"/>
        <v>0</v>
      </c>
      <c r="BN949" s="301">
        <f t="shared" ca="1" si="409"/>
        <v>0</v>
      </c>
      <c r="BO949" s="301">
        <f t="shared" ca="1" si="409"/>
        <v>0</v>
      </c>
      <c r="BP949" s="301">
        <f t="shared" ca="1" si="409"/>
        <v>0</v>
      </c>
      <c r="BQ949" s="301">
        <f t="shared" ca="1" si="409"/>
        <v>0</v>
      </c>
      <c r="BR949" s="301">
        <f t="shared" ref="BR949:CJ949" ca="1" si="410">BR944+BR946+BR947+BR948</f>
        <v>0</v>
      </c>
      <c r="BS949" s="301">
        <f t="shared" ca="1" si="410"/>
        <v>0</v>
      </c>
      <c r="BT949" s="301">
        <f t="shared" ca="1" si="410"/>
        <v>0</v>
      </c>
      <c r="BU949" s="301">
        <f t="shared" ca="1" si="410"/>
        <v>0</v>
      </c>
      <c r="BV949" s="301">
        <f t="shared" ca="1" si="410"/>
        <v>0</v>
      </c>
      <c r="BW949" s="301">
        <f t="shared" ca="1" si="410"/>
        <v>0</v>
      </c>
      <c r="BX949" s="301">
        <f t="shared" ca="1" si="410"/>
        <v>0</v>
      </c>
      <c r="BY949" s="301">
        <f t="shared" ca="1" si="410"/>
        <v>0</v>
      </c>
      <c r="BZ949" s="301">
        <f t="shared" ca="1" si="410"/>
        <v>0</v>
      </c>
      <c r="CA949" s="301">
        <f t="shared" ca="1" si="410"/>
        <v>0</v>
      </c>
      <c r="CB949" s="301">
        <f t="shared" ca="1" si="410"/>
        <v>0</v>
      </c>
      <c r="CC949" s="301">
        <f t="shared" ca="1" si="410"/>
        <v>0</v>
      </c>
      <c r="CD949" s="301">
        <f t="shared" ca="1" si="410"/>
        <v>0</v>
      </c>
      <c r="CE949" s="301">
        <f t="shared" ca="1" si="410"/>
        <v>0</v>
      </c>
      <c r="CF949" s="301">
        <f t="shared" ca="1" si="410"/>
        <v>0</v>
      </c>
      <c r="CG949" s="301">
        <f t="shared" ca="1" si="410"/>
        <v>0</v>
      </c>
      <c r="CH949" s="301">
        <f t="shared" ca="1" si="410"/>
        <v>0</v>
      </c>
      <c r="CI949" s="301">
        <f t="shared" ca="1" si="410"/>
        <v>0</v>
      </c>
      <c r="CJ949" s="301">
        <f t="shared" ca="1" si="410"/>
        <v>0</v>
      </c>
      <c r="CK949" s="301"/>
      <c r="CL949" s="301"/>
      <c r="CM949" s="301"/>
      <c r="CN949" s="301"/>
      <c r="CO949" s="301"/>
      <c r="CP949" s="301"/>
      <c r="CQ949" s="301"/>
      <c r="CR949" s="301"/>
      <c r="CS949" s="301"/>
      <c r="CT949" s="301"/>
      <c r="CU949" s="301"/>
      <c r="CV949" s="301"/>
      <c r="CW949" s="301"/>
      <c r="CX949" s="301"/>
      <c r="CY949" s="301"/>
      <c r="CZ949" s="301"/>
      <c r="DA949" s="301"/>
      <c r="DB949" s="301"/>
      <c r="DC949" s="301"/>
      <c r="DD949" s="301"/>
      <c r="DE949" s="301"/>
      <c r="DF949" s="301"/>
      <c r="DG949" s="301"/>
      <c r="DH949" s="301"/>
      <c r="DI949" s="301"/>
      <c r="DJ949" s="301"/>
      <c r="DK949" s="301"/>
      <c r="DL949" s="301"/>
      <c r="DM949" s="301"/>
      <c r="DN949" s="301"/>
      <c r="DO949" s="301"/>
      <c r="DP949" s="301"/>
      <c r="DQ949" s="301"/>
      <c r="DR949" s="301"/>
      <c r="DS949" s="301"/>
      <c r="DT949" s="301"/>
    </row>
    <row r="950" spans="3:124" hidden="1" outlineLevel="1">
      <c r="D950" s="348"/>
      <c r="E950" s="300"/>
      <c r="F950" s="302"/>
      <c r="G950" s="286"/>
      <c r="H950" s="286"/>
      <c r="I950" s="286"/>
      <c r="J950" s="286"/>
      <c r="K950" s="286"/>
      <c r="L950" s="286"/>
      <c r="M950" s="286"/>
      <c r="N950" s="286"/>
    </row>
    <row r="951" spans="3:124" hidden="1" outlineLevel="1">
      <c r="C951" s="23" t="s">
        <v>313</v>
      </c>
      <c r="D951" s="349"/>
      <c r="E951" s="300"/>
      <c r="F951" s="301"/>
      <c r="G951" s="304"/>
      <c r="H951" s="284"/>
      <c r="I951" s="284"/>
      <c r="J951" s="284"/>
      <c r="K951" s="284"/>
      <c r="L951" s="284"/>
      <c r="M951" s="284"/>
      <c r="N951" s="284"/>
    </row>
    <row r="952" spans="3:124" hidden="1" outlineLevel="1">
      <c r="C952" s="232" t="s">
        <v>35</v>
      </c>
      <c r="D952" s="349"/>
      <c r="E952" s="341">
        <f>E933+E939+E945</f>
        <v>-29102.146666666667</v>
      </c>
      <c r="F952" s="301">
        <f t="shared" ref="F952:BQ953" si="411">F933+F939+F945</f>
        <v>-29102.146666666667</v>
      </c>
      <c r="G952" s="301">
        <f t="shared" si="411"/>
        <v>-29102.146666666667</v>
      </c>
      <c r="H952" s="301">
        <f t="shared" si="411"/>
        <v>-29102.146666666667</v>
      </c>
      <c r="I952" s="301">
        <f t="shared" si="411"/>
        <v>-29102.146666666667</v>
      </c>
      <c r="J952" s="301">
        <f t="shared" si="411"/>
        <v>-29102.146666666667</v>
      </c>
      <c r="K952" s="301">
        <f t="shared" si="411"/>
        <v>-29102.146666666667</v>
      </c>
      <c r="L952" s="301">
        <f t="shared" si="411"/>
        <v>-29102.146666666667</v>
      </c>
      <c r="M952" s="301">
        <f t="shared" si="411"/>
        <v>-29102.146666666667</v>
      </c>
      <c r="N952" s="301">
        <f t="shared" si="411"/>
        <v>-29102.146666666667</v>
      </c>
      <c r="O952" s="301">
        <f t="shared" si="411"/>
        <v>-29102.146666666667</v>
      </c>
      <c r="P952" s="301">
        <f t="shared" si="411"/>
        <v>-29102.146666666667</v>
      </c>
      <c r="Q952" s="301">
        <f t="shared" si="411"/>
        <v>-29102.146666666667</v>
      </c>
      <c r="R952" s="301">
        <f t="shared" si="411"/>
        <v>-29102.146666666667</v>
      </c>
      <c r="S952" s="301">
        <f t="shared" si="411"/>
        <v>-29102.146666666667</v>
      </c>
      <c r="T952" s="301">
        <f t="shared" si="411"/>
        <v>-29102.146666666664</v>
      </c>
      <c r="U952" s="301">
        <f t="shared" si="411"/>
        <v>-29067.178995043741</v>
      </c>
      <c r="V952" s="301">
        <f t="shared" si="411"/>
        <v>-29032.065624789047</v>
      </c>
      <c r="W952" s="301">
        <f t="shared" si="411"/>
        <v>-28996.805948824964</v>
      </c>
      <c r="X952" s="301">
        <f t="shared" si="411"/>
        <v>-28961.39935754436</v>
      </c>
      <c r="Y952" s="301">
        <f t="shared" si="411"/>
        <v>-28925.845238800088</v>
      </c>
      <c r="Z952" s="301">
        <f t="shared" si="411"/>
        <v>-28890.142977894386</v>
      </c>
      <c r="AA952" s="301">
        <f t="shared" si="411"/>
        <v>-28854.291957568235</v>
      </c>
      <c r="AB952" s="301">
        <f t="shared" si="411"/>
        <v>-28818.291557990728</v>
      </c>
      <c r="AC952" s="301">
        <f t="shared" si="411"/>
        <v>-28782.141156748316</v>
      </c>
      <c r="AD952" s="301">
        <f t="shared" si="411"/>
        <v>-28745.840128834065</v>
      </c>
      <c r="AE952" s="301">
        <f t="shared" ca="1" si="411"/>
        <v>-36437.602928799177</v>
      </c>
      <c r="AF952" s="301">
        <f t="shared" ca="1" si="411"/>
        <v>-36384.991315298488</v>
      </c>
      <c r="AG952" s="301">
        <f t="shared" ca="1" si="411"/>
        <v>-36332.171447494373</v>
      </c>
      <c r="AH952" s="301">
        <f t="shared" ca="1" si="411"/>
        <v>-36279.142501046859</v>
      </c>
      <c r="AI952" s="301">
        <f t="shared" ca="1" si="411"/>
        <v>-36225.903648352993</v>
      </c>
      <c r="AJ952" s="301">
        <f t="shared" ca="1" si="411"/>
        <v>-36172.454058533876</v>
      </c>
      <c r="AK952" s="301">
        <f t="shared" ca="1" si="411"/>
        <v>-36118.792897421736</v>
      </c>
      <c r="AL952" s="301">
        <f t="shared" ca="1" si="411"/>
        <v>-36064.91932754685</v>
      </c>
      <c r="AM952" s="301">
        <f t="shared" ca="1" si="411"/>
        <v>-36010.832508124542</v>
      </c>
      <c r="AN952" s="301">
        <f t="shared" ca="1" si="411"/>
        <v>-35956.531595042034</v>
      </c>
      <c r="AO952" s="301">
        <f t="shared" ca="1" si="411"/>
        <v>-35902.015740845221</v>
      </c>
      <c r="AP952" s="301">
        <f t="shared" ca="1" si="411"/>
        <v>-35847.284094725561</v>
      </c>
      <c r="AQ952" s="301">
        <f t="shared" ca="1" si="411"/>
        <v>-35792.33580250667</v>
      </c>
      <c r="AR952" s="301">
        <f t="shared" ca="1" si="411"/>
        <v>-35737.17000663108</v>
      </c>
      <c r="AS952" s="301">
        <f t="shared" ca="1" si="411"/>
        <v>-35681.78584614682</v>
      </c>
      <c r="AT952" s="301">
        <f t="shared" ca="1" si="411"/>
        <v>-35626.182456693976</v>
      </c>
      <c r="AU952" s="301">
        <f t="shared" ca="1" si="411"/>
        <v>-35570.358970491208</v>
      </c>
      <c r="AV952" s="301">
        <f t="shared" ca="1" si="411"/>
        <v>-35514.314516322236</v>
      </c>
      <c r="AW952" s="301">
        <f t="shared" ca="1" si="411"/>
        <v>-35458.048219522156</v>
      </c>
      <c r="AX952" s="301">
        <f t="shared" ca="1" si="411"/>
        <v>-35401.559201963923</v>
      </c>
      <c r="AY952" s="301">
        <f t="shared" ca="1" si="411"/>
        <v>-35344.84658204452</v>
      </c>
      <c r="AZ952" s="301">
        <f t="shared" ca="1" si="411"/>
        <v>-35287.909474671265</v>
      </c>
      <c r="BA952" s="301">
        <f t="shared" ca="1" si="411"/>
        <v>0</v>
      </c>
      <c r="BB952" s="301">
        <f t="shared" ca="1" si="411"/>
        <v>0</v>
      </c>
      <c r="BC952" s="301">
        <f t="shared" ca="1" si="411"/>
        <v>0</v>
      </c>
      <c r="BD952" s="301">
        <f t="shared" ca="1" si="411"/>
        <v>0</v>
      </c>
      <c r="BE952" s="301">
        <f t="shared" ca="1" si="411"/>
        <v>0</v>
      </c>
      <c r="BF952" s="301">
        <f t="shared" ca="1" si="411"/>
        <v>0</v>
      </c>
      <c r="BG952" s="301">
        <f t="shared" ca="1" si="411"/>
        <v>0</v>
      </c>
      <c r="BH952" s="301">
        <f t="shared" ca="1" si="411"/>
        <v>0</v>
      </c>
      <c r="BI952" s="301">
        <f t="shared" ca="1" si="411"/>
        <v>0</v>
      </c>
      <c r="BJ952" s="301">
        <f t="shared" ca="1" si="411"/>
        <v>0</v>
      </c>
      <c r="BK952" s="301">
        <f t="shared" ca="1" si="411"/>
        <v>0</v>
      </c>
      <c r="BL952" s="301">
        <f t="shared" ca="1" si="411"/>
        <v>0</v>
      </c>
      <c r="BM952" s="301">
        <f t="shared" ca="1" si="411"/>
        <v>0</v>
      </c>
      <c r="BN952" s="301">
        <f t="shared" ca="1" si="411"/>
        <v>0</v>
      </c>
      <c r="BO952" s="301">
        <f t="shared" ca="1" si="411"/>
        <v>0</v>
      </c>
      <c r="BP952" s="301">
        <f t="shared" ca="1" si="411"/>
        <v>0</v>
      </c>
      <c r="BQ952" s="301">
        <f t="shared" ca="1" si="411"/>
        <v>0</v>
      </c>
      <c r="BR952" s="301">
        <f t="shared" ref="BR952:CJ953" ca="1" si="412">BR933+BR939+BR945</f>
        <v>0</v>
      </c>
      <c r="BS952" s="301">
        <f t="shared" ca="1" si="412"/>
        <v>0</v>
      </c>
      <c r="BT952" s="301">
        <f t="shared" ca="1" si="412"/>
        <v>0</v>
      </c>
      <c r="BU952" s="301">
        <f t="shared" ca="1" si="412"/>
        <v>0</v>
      </c>
      <c r="BV952" s="301">
        <f t="shared" ca="1" si="412"/>
        <v>0</v>
      </c>
      <c r="BW952" s="301">
        <f t="shared" ca="1" si="412"/>
        <v>0</v>
      </c>
      <c r="BX952" s="301">
        <f t="shared" ca="1" si="412"/>
        <v>0</v>
      </c>
      <c r="BY952" s="301">
        <f t="shared" ca="1" si="412"/>
        <v>0</v>
      </c>
      <c r="BZ952" s="301">
        <f t="shared" ca="1" si="412"/>
        <v>0</v>
      </c>
      <c r="CA952" s="301">
        <f t="shared" ca="1" si="412"/>
        <v>0</v>
      </c>
      <c r="CB952" s="301">
        <f t="shared" ca="1" si="412"/>
        <v>0</v>
      </c>
      <c r="CC952" s="301">
        <f t="shared" ca="1" si="412"/>
        <v>0</v>
      </c>
      <c r="CD952" s="301">
        <f t="shared" ca="1" si="412"/>
        <v>0</v>
      </c>
      <c r="CE952" s="301">
        <f t="shared" ca="1" si="412"/>
        <v>0</v>
      </c>
      <c r="CF952" s="301">
        <f t="shared" ca="1" si="412"/>
        <v>0</v>
      </c>
      <c r="CG952" s="301">
        <f t="shared" ca="1" si="412"/>
        <v>0</v>
      </c>
      <c r="CH952" s="301">
        <f t="shared" ca="1" si="412"/>
        <v>0</v>
      </c>
      <c r="CI952" s="301">
        <f t="shared" ca="1" si="412"/>
        <v>0</v>
      </c>
      <c r="CJ952" s="301">
        <f t="shared" ca="1" si="412"/>
        <v>0</v>
      </c>
      <c r="CK952" s="301"/>
      <c r="CL952" s="301"/>
      <c r="CM952" s="301"/>
      <c r="CN952" s="301"/>
      <c r="CO952" s="301"/>
      <c r="CP952" s="301"/>
      <c r="CQ952" s="301"/>
      <c r="CR952" s="301"/>
      <c r="CS952" s="301"/>
      <c r="CT952" s="301"/>
      <c r="CU952" s="301"/>
      <c r="CV952" s="301"/>
      <c r="CW952" s="301"/>
      <c r="CX952" s="301"/>
      <c r="CY952" s="301"/>
      <c r="CZ952" s="301"/>
      <c r="DA952" s="301"/>
      <c r="DB952" s="301"/>
      <c r="DC952" s="301"/>
      <c r="DD952" s="301"/>
      <c r="DE952" s="301"/>
      <c r="DF952" s="301"/>
      <c r="DG952" s="301"/>
      <c r="DH952" s="301"/>
      <c r="DI952" s="301"/>
      <c r="DJ952" s="301"/>
      <c r="DK952" s="301"/>
      <c r="DL952" s="301"/>
      <c r="DM952" s="301"/>
      <c r="DN952" s="301"/>
      <c r="DO952" s="301"/>
      <c r="DP952" s="301"/>
      <c r="DQ952" s="301"/>
      <c r="DR952" s="301"/>
      <c r="DS952" s="301"/>
      <c r="DT952" s="301"/>
    </row>
    <row r="953" spans="3:124" hidden="1" outlineLevel="1">
      <c r="C953" s="232" t="s">
        <v>36</v>
      </c>
      <c r="D953" s="349"/>
      <c r="E953" s="341">
        <f>E934+E940+E946</f>
        <v>0</v>
      </c>
      <c r="F953" s="342">
        <f t="shared" si="411"/>
        <v>0</v>
      </c>
      <c r="G953" s="342">
        <f t="shared" si="411"/>
        <v>0</v>
      </c>
      <c r="H953" s="342">
        <f t="shared" si="411"/>
        <v>0</v>
      </c>
      <c r="I953" s="342">
        <f t="shared" si="411"/>
        <v>0</v>
      </c>
      <c r="J953" s="342">
        <f t="shared" si="411"/>
        <v>0</v>
      </c>
      <c r="K953" s="342">
        <f t="shared" si="411"/>
        <v>0</v>
      </c>
      <c r="L953" s="342">
        <f t="shared" si="411"/>
        <v>0</v>
      </c>
      <c r="M953" s="342">
        <f t="shared" si="411"/>
        <v>0</v>
      </c>
      <c r="N953" s="342">
        <f t="shared" si="411"/>
        <v>0</v>
      </c>
      <c r="O953" s="342">
        <f t="shared" si="411"/>
        <v>0</v>
      </c>
      <c r="P953" s="342">
        <f t="shared" si="411"/>
        <v>0</v>
      </c>
      <c r="Q953" s="342">
        <f t="shared" si="411"/>
        <v>0</v>
      </c>
      <c r="R953" s="342">
        <f t="shared" si="411"/>
        <v>0</v>
      </c>
      <c r="S953" s="342">
        <f t="shared" si="411"/>
        <v>0</v>
      </c>
      <c r="T953" s="342">
        <f t="shared" si="411"/>
        <v>-8392.2411895028818</v>
      </c>
      <c r="U953" s="342">
        <f t="shared" si="411"/>
        <v>-8427.2088611258096</v>
      </c>
      <c r="V953" s="342">
        <f t="shared" si="411"/>
        <v>-8462.3222313805018</v>
      </c>
      <c r="W953" s="342">
        <f t="shared" si="411"/>
        <v>-8497.5819073445873</v>
      </c>
      <c r="X953" s="342">
        <f t="shared" si="411"/>
        <v>-8532.9884986251909</v>
      </c>
      <c r="Y953" s="342">
        <f t="shared" si="411"/>
        <v>-8568.5426173694614</v>
      </c>
      <c r="Z953" s="342">
        <f t="shared" si="411"/>
        <v>-8604.2448782751671</v>
      </c>
      <c r="AA953" s="342">
        <f t="shared" si="411"/>
        <v>-8640.0958986013138</v>
      </c>
      <c r="AB953" s="342">
        <f t="shared" si="411"/>
        <v>-8676.096298178818</v>
      </c>
      <c r="AC953" s="342">
        <f t="shared" si="411"/>
        <v>-8712.24669942123</v>
      </c>
      <c r="AD953" s="342">
        <f t="shared" si="411"/>
        <v>-8748.5477273354845</v>
      </c>
      <c r="AE953" s="342">
        <f t="shared" ca="1" si="411"/>
        <v>-13291.354989645604</v>
      </c>
      <c r="AF953" s="342">
        <f t="shared" ca="1" si="411"/>
        <v>-13343.966603146286</v>
      </c>
      <c r="AG953" s="342">
        <f t="shared" ca="1" si="411"/>
        <v>-13396.786470950408</v>
      </c>
      <c r="AH953" s="342">
        <f t="shared" ca="1" si="411"/>
        <v>-13449.815417397918</v>
      </c>
      <c r="AI953" s="342">
        <f t="shared" ca="1" si="411"/>
        <v>-13503.054270091785</v>
      </c>
      <c r="AJ953" s="342">
        <f t="shared" ca="1" si="411"/>
        <v>-13556.503859910901</v>
      </c>
      <c r="AK953" s="342">
        <f t="shared" ca="1" si="411"/>
        <v>-13610.165021023047</v>
      </c>
      <c r="AL953" s="342">
        <f t="shared" ca="1" si="411"/>
        <v>-13664.038590897931</v>
      </c>
      <c r="AM953" s="342">
        <f t="shared" ca="1" si="411"/>
        <v>-13718.125410320234</v>
      </c>
      <c r="AN953" s="342">
        <f t="shared" ca="1" si="411"/>
        <v>-13772.426323402748</v>
      </c>
      <c r="AO953" s="342">
        <f t="shared" ca="1" si="411"/>
        <v>-13826.942177599554</v>
      </c>
      <c r="AP953" s="342">
        <f t="shared" ca="1" si="411"/>
        <v>-13881.673823719218</v>
      </c>
      <c r="AQ953" s="342">
        <f t="shared" ca="1" si="411"/>
        <v>-13936.622115938109</v>
      </c>
      <c r="AR953" s="342">
        <f t="shared" ca="1" si="411"/>
        <v>-13991.787911813695</v>
      </c>
      <c r="AS953" s="342">
        <f t="shared" ca="1" si="411"/>
        <v>-14047.172072297959</v>
      </c>
      <c r="AT953" s="342">
        <f t="shared" ca="1" si="411"/>
        <v>-14102.775461750804</v>
      </c>
      <c r="AU953" s="342">
        <f t="shared" ca="1" si="411"/>
        <v>-14158.598947953569</v>
      </c>
      <c r="AV953" s="342">
        <f t="shared" ca="1" si="411"/>
        <v>-14214.64340212255</v>
      </c>
      <c r="AW953" s="342">
        <f t="shared" ca="1" si="411"/>
        <v>-14270.909698922622</v>
      </c>
      <c r="AX953" s="342">
        <f t="shared" ca="1" si="411"/>
        <v>-14327.398716480853</v>
      </c>
      <c r="AY953" s="342">
        <f t="shared" ca="1" si="411"/>
        <v>-14384.111336400256</v>
      </c>
      <c r="AZ953" s="342">
        <f t="shared" ca="1" si="411"/>
        <v>-14441.048443773509</v>
      </c>
      <c r="BA953" s="342">
        <f t="shared" ca="1" si="411"/>
        <v>0</v>
      </c>
      <c r="BB953" s="342">
        <f t="shared" ca="1" si="411"/>
        <v>0</v>
      </c>
      <c r="BC953" s="342">
        <f t="shared" ca="1" si="411"/>
        <v>0</v>
      </c>
      <c r="BD953" s="342">
        <f t="shared" ca="1" si="411"/>
        <v>0</v>
      </c>
      <c r="BE953" s="342">
        <f t="shared" ca="1" si="411"/>
        <v>0</v>
      </c>
      <c r="BF953" s="342">
        <f t="shared" ca="1" si="411"/>
        <v>0</v>
      </c>
      <c r="BG953" s="342">
        <f t="shared" ca="1" si="411"/>
        <v>0</v>
      </c>
      <c r="BH953" s="342">
        <f t="shared" ca="1" si="411"/>
        <v>0</v>
      </c>
      <c r="BI953" s="342">
        <f t="shared" ca="1" si="411"/>
        <v>0</v>
      </c>
      <c r="BJ953" s="342">
        <f t="shared" ca="1" si="411"/>
        <v>0</v>
      </c>
      <c r="BK953" s="342">
        <f t="shared" ca="1" si="411"/>
        <v>0</v>
      </c>
      <c r="BL953" s="342">
        <f t="shared" ca="1" si="411"/>
        <v>0</v>
      </c>
      <c r="BM953" s="342">
        <f t="shared" ca="1" si="411"/>
        <v>0</v>
      </c>
      <c r="BN953" s="342">
        <f t="shared" ca="1" si="411"/>
        <v>0</v>
      </c>
      <c r="BO953" s="342">
        <f t="shared" ca="1" si="411"/>
        <v>0</v>
      </c>
      <c r="BP953" s="342">
        <f t="shared" ca="1" si="411"/>
        <v>0</v>
      </c>
      <c r="BQ953" s="342">
        <f t="shared" ca="1" si="411"/>
        <v>0</v>
      </c>
      <c r="BR953" s="342">
        <f t="shared" ca="1" si="412"/>
        <v>0</v>
      </c>
      <c r="BS953" s="342">
        <f t="shared" ca="1" si="412"/>
        <v>0</v>
      </c>
      <c r="BT953" s="342">
        <f t="shared" ca="1" si="412"/>
        <v>0</v>
      </c>
      <c r="BU953" s="342">
        <f t="shared" ca="1" si="412"/>
        <v>0</v>
      </c>
      <c r="BV953" s="342">
        <f t="shared" ca="1" si="412"/>
        <v>0</v>
      </c>
      <c r="BW953" s="342">
        <f t="shared" ca="1" si="412"/>
        <v>0</v>
      </c>
      <c r="BX953" s="342">
        <f t="shared" ca="1" si="412"/>
        <v>0</v>
      </c>
      <c r="BY953" s="342">
        <f t="shared" ca="1" si="412"/>
        <v>0</v>
      </c>
      <c r="BZ953" s="342">
        <f t="shared" ca="1" si="412"/>
        <v>0</v>
      </c>
      <c r="CA953" s="342">
        <f t="shared" ca="1" si="412"/>
        <v>0</v>
      </c>
      <c r="CB953" s="342">
        <f t="shared" ca="1" si="412"/>
        <v>0</v>
      </c>
      <c r="CC953" s="342">
        <f t="shared" ca="1" si="412"/>
        <v>0</v>
      </c>
      <c r="CD953" s="342">
        <f t="shared" ca="1" si="412"/>
        <v>0</v>
      </c>
      <c r="CE953" s="342">
        <f t="shared" ca="1" si="412"/>
        <v>0</v>
      </c>
      <c r="CF953" s="342">
        <f t="shared" ca="1" si="412"/>
        <v>0</v>
      </c>
      <c r="CG953" s="342">
        <f t="shared" ca="1" si="412"/>
        <v>0</v>
      </c>
      <c r="CH953" s="342">
        <f t="shared" ca="1" si="412"/>
        <v>0</v>
      </c>
      <c r="CI953" s="342">
        <f t="shared" ca="1" si="412"/>
        <v>0</v>
      </c>
      <c r="CJ953" s="342">
        <f t="shared" ca="1" si="412"/>
        <v>0</v>
      </c>
      <c r="CK953" s="342"/>
      <c r="CL953" s="342"/>
      <c r="CM953" s="342"/>
      <c r="CN953" s="342"/>
      <c r="CO953" s="342"/>
      <c r="CP953" s="342"/>
      <c r="CQ953" s="342"/>
      <c r="CR953" s="342"/>
      <c r="CS953" s="342"/>
      <c r="CT953" s="342"/>
      <c r="CU953" s="342"/>
      <c r="CV953" s="342"/>
      <c r="CW953" s="342"/>
      <c r="CX953" s="342"/>
      <c r="CY953" s="342"/>
      <c r="CZ953" s="342"/>
      <c r="DA953" s="342"/>
      <c r="DB953" s="342"/>
      <c r="DC953" s="342"/>
      <c r="DD953" s="342"/>
      <c r="DE953" s="342"/>
      <c r="DF953" s="342"/>
      <c r="DG953" s="342"/>
      <c r="DH953" s="342"/>
      <c r="DI953" s="342"/>
      <c r="DJ953" s="342"/>
      <c r="DK953" s="342"/>
      <c r="DL953" s="342"/>
      <c r="DM953" s="342"/>
      <c r="DN953" s="342"/>
      <c r="DO953" s="342"/>
      <c r="DP953" s="342"/>
      <c r="DQ953" s="342"/>
      <c r="DR953" s="342"/>
      <c r="DS953" s="342"/>
      <c r="DT953" s="342"/>
    </row>
    <row r="954" spans="3:124" hidden="1" outlineLevel="1">
      <c r="C954" s="4" t="s">
        <v>37</v>
      </c>
      <c r="D954" s="349"/>
      <c r="E954" s="300">
        <f>SUM(E952:E953)</f>
        <v>-29102.146666666667</v>
      </c>
      <c r="F954" s="301">
        <f t="shared" ref="F954:BQ954" si="413">SUM(F952:F953)</f>
        <v>-29102.146666666667</v>
      </c>
      <c r="G954" s="301">
        <f t="shared" si="413"/>
        <v>-29102.146666666667</v>
      </c>
      <c r="H954" s="301">
        <f t="shared" si="413"/>
        <v>-29102.146666666667</v>
      </c>
      <c r="I954" s="301">
        <f t="shared" si="413"/>
        <v>-29102.146666666667</v>
      </c>
      <c r="J954" s="301">
        <f t="shared" si="413"/>
        <v>-29102.146666666667</v>
      </c>
      <c r="K954" s="301">
        <f t="shared" si="413"/>
        <v>-29102.146666666667</v>
      </c>
      <c r="L954" s="301">
        <f t="shared" si="413"/>
        <v>-29102.146666666667</v>
      </c>
      <c r="M954" s="301">
        <f t="shared" si="413"/>
        <v>-29102.146666666667</v>
      </c>
      <c r="N954" s="301">
        <f t="shared" si="413"/>
        <v>-29102.146666666667</v>
      </c>
      <c r="O954" s="301">
        <f t="shared" si="413"/>
        <v>-29102.146666666667</v>
      </c>
      <c r="P954" s="301">
        <f t="shared" si="413"/>
        <v>-29102.146666666667</v>
      </c>
      <c r="Q954" s="301">
        <f t="shared" si="413"/>
        <v>-29102.146666666667</v>
      </c>
      <c r="R954" s="301">
        <f t="shared" si="413"/>
        <v>-29102.146666666667</v>
      </c>
      <c r="S954" s="301">
        <f t="shared" si="413"/>
        <v>-29102.146666666667</v>
      </c>
      <c r="T954" s="301">
        <f t="shared" si="413"/>
        <v>-37494.387856169546</v>
      </c>
      <c r="U954" s="301">
        <f t="shared" si="413"/>
        <v>-37494.387856169553</v>
      </c>
      <c r="V954" s="301">
        <f t="shared" si="413"/>
        <v>-37494.387856169546</v>
      </c>
      <c r="W954" s="301">
        <f t="shared" si="413"/>
        <v>-37494.387856169553</v>
      </c>
      <c r="X954" s="301">
        <f t="shared" si="413"/>
        <v>-37494.387856169553</v>
      </c>
      <c r="Y954" s="301">
        <f t="shared" si="413"/>
        <v>-37494.387856169546</v>
      </c>
      <c r="Z954" s="301">
        <f t="shared" si="413"/>
        <v>-37494.387856169553</v>
      </c>
      <c r="AA954" s="301">
        <f t="shared" si="413"/>
        <v>-37494.387856169546</v>
      </c>
      <c r="AB954" s="301">
        <f t="shared" si="413"/>
        <v>-37494.387856169546</v>
      </c>
      <c r="AC954" s="301">
        <f t="shared" si="413"/>
        <v>-37494.387856169546</v>
      </c>
      <c r="AD954" s="301">
        <f t="shared" si="413"/>
        <v>-37494.387856169546</v>
      </c>
      <c r="AE954" s="301">
        <f t="shared" ca="1" si="413"/>
        <v>-49728.957918444779</v>
      </c>
      <c r="AF954" s="301">
        <f t="shared" ca="1" si="413"/>
        <v>-49728.957918444772</v>
      </c>
      <c r="AG954" s="301">
        <f t="shared" ca="1" si="413"/>
        <v>-49728.957918444779</v>
      </c>
      <c r="AH954" s="301">
        <f t="shared" ca="1" si="413"/>
        <v>-49728.957918444779</v>
      </c>
      <c r="AI954" s="301">
        <f t="shared" ca="1" si="413"/>
        <v>-49728.957918444779</v>
      </c>
      <c r="AJ954" s="301">
        <f t="shared" ca="1" si="413"/>
        <v>-49728.957918444779</v>
      </c>
      <c r="AK954" s="301">
        <f t="shared" ca="1" si="413"/>
        <v>-49728.957918444779</v>
      </c>
      <c r="AL954" s="301">
        <f t="shared" ca="1" si="413"/>
        <v>-49728.957918444779</v>
      </c>
      <c r="AM954" s="301">
        <f t="shared" ca="1" si="413"/>
        <v>-49728.957918444779</v>
      </c>
      <c r="AN954" s="301">
        <f t="shared" ca="1" si="413"/>
        <v>-49728.957918444779</v>
      </c>
      <c r="AO954" s="301">
        <f t="shared" ca="1" si="413"/>
        <v>-49728.957918444779</v>
      </c>
      <c r="AP954" s="301">
        <f t="shared" ca="1" si="413"/>
        <v>-49728.957918444779</v>
      </c>
      <c r="AQ954" s="301">
        <f t="shared" ca="1" si="413"/>
        <v>-49728.957918444779</v>
      </c>
      <c r="AR954" s="301">
        <f t="shared" ca="1" si="413"/>
        <v>-49728.957918444779</v>
      </c>
      <c r="AS954" s="301">
        <f t="shared" ca="1" si="413"/>
        <v>-49728.957918444779</v>
      </c>
      <c r="AT954" s="301">
        <f t="shared" ca="1" si="413"/>
        <v>-49728.957918444779</v>
      </c>
      <c r="AU954" s="301">
        <f t="shared" ca="1" si="413"/>
        <v>-49728.957918444779</v>
      </c>
      <c r="AV954" s="301">
        <f t="shared" ca="1" si="413"/>
        <v>-49728.957918444787</v>
      </c>
      <c r="AW954" s="301">
        <f t="shared" ca="1" si="413"/>
        <v>-49728.957918444779</v>
      </c>
      <c r="AX954" s="301">
        <f t="shared" ca="1" si="413"/>
        <v>-49728.957918444779</v>
      </c>
      <c r="AY954" s="301">
        <f t="shared" ca="1" si="413"/>
        <v>-49728.957918444779</v>
      </c>
      <c r="AZ954" s="301">
        <f t="shared" ca="1" si="413"/>
        <v>-49728.957918444772</v>
      </c>
      <c r="BA954" s="301">
        <f t="shared" ca="1" si="413"/>
        <v>0</v>
      </c>
      <c r="BB954" s="301">
        <f t="shared" ca="1" si="413"/>
        <v>0</v>
      </c>
      <c r="BC954" s="301">
        <f t="shared" ca="1" si="413"/>
        <v>0</v>
      </c>
      <c r="BD954" s="301">
        <f t="shared" ca="1" si="413"/>
        <v>0</v>
      </c>
      <c r="BE954" s="301">
        <f t="shared" ca="1" si="413"/>
        <v>0</v>
      </c>
      <c r="BF954" s="301">
        <f t="shared" ca="1" si="413"/>
        <v>0</v>
      </c>
      <c r="BG954" s="301">
        <f t="shared" ca="1" si="413"/>
        <v>0</v>
      </c>
      <c r="BH954" s="301">
        <f t="shared" ca="1" si="413"/>
        <v>0</v>
      </c>
      <c r="BI954" s="301">
        <f t="shared" ca="1" si="413"/>
        <v>0</v>
      </c>
      <c r="BJ954" s="301">
        <f t="shared" ca="1" si="413"/>
        <v>0</v>
      </c>
      <c r="BK954" s="301">
        <f t="shared" ca="1" si="413"/>
        <v>0</v>
      </c>
      <c r="BL954" s="301">
        <f t="shared" ca="1" si="413"/>
        <v>0</v>
      </c>
      <c r="BM954" s="301">
        <f t="shared" ca="1" si="413"/>
        <v>0</v>
      </c>
      <c r="BN954" s="301">
        <f t="shared" ca="1" si="413"/>
        <v>0</v>
      </c>
      <c r="BO954" s="301">
        <f t="shared" ca="1" si="413"/>
        <v>0</v>
      </c>
      <c r="BP954" s="301">
        <f t="shared" ca="1" si="413"/>
        <v>0</v>
      </c>
      <c r="BQ954" s="301">
        <f t="shared" ca="1" si="413"/>
        <v>0</v>
      </c>
      <c r="BR954" s="301">
        <f t="shared" ref="BR954:CJ954" ca="1" si="414">SUM(BR952:BR953)</f>
        <v>0</v>
      </c>
      <c r="BS954" s="301">
        <f t="shared" ca="1" si="414"/>
        <v>0</v>
      </c>
      <c r="BT954" s="301">
        <f t="shared" ca="1" si="414"/>
        <v>0</v>
      </c>
      <c r="BU954" s="301">
        <f t="shared" ca="1" si="414"/>
        <v>0</v>
      </c>
      <c r="BV954" s="301">
        <f t="shared" ca="1" si="414"/>
        <v>0</v>
      </c>
      <c r="BW954" s="301">
        <f t="shared" ca="1" si="414"/>
        <v>0</v>
      </c>
      <c r="BX954" s="301">
        <f t="shared" ca="1" si="414"/>
        <v>0</v>
      </c>
      <c r="BY954" s="301">
        <f t="shared" ca="1" si="414"/>
        <v>0</v>
      </c>
      <c r="BZ954" s="301">
        <f t="shared" ca="1" si="414"/>
        <v>0</v>
      </c>
      <c r="CA954" s="301">
        <f t="shared" ca="1" si="414"/>
        <v>0</v>
      </c>
      <c r="CB954" s="301">
        <f t="shared" ca="1" si="414"/>
        <v>0</v>
      </c>
      <c r="CC954" s="301">
        <f t="shared" ca="1" si="414"/>
        <v>0</v>
      </c>
      <c r="CD954" s="301">
        <f t="shared" ca="1" si="414"/>
        <v>0</v>
      </c>
      <c r="CE954" s="301">
        <f t="shared" ca="1" si="414"/>
        <v>0</v>
      </c>
      <c r="CF954" s="301">
        <f t="shared" ca="1" si="414"/>
        <v>0</v>
      </c>
      <c r="CG954" s="301">
        <f t="shared" ca="1" si="414"/>
        <v>0</v>
      </c>
      <c r="CH954" s="301">
        <f t="shared" ca="1" si="414"/>
        <v>0</v>
      </c>
      <c r="CI954" s="301">
        <f t="shared" ca="1" si="414"/>
        <v>0</v>
      </c>
      <c r="CJ954" s="301">
        <f t="shared" ca="1" si="414"/>
        <v>0</v>
      </c>
      <c r="CK954" s="301"/>
      <c r="CL954" s="301"/>
      <c r="CM954" s="301"/>
      <c r="CN954" s="301"/>
      <c r="CO954" s="301"/>
      <c r="CP954" s="301"/>
      <c r="CQ954" s="301"/>
      <c r="CR954" s="301"/>
      <c r="CS954" s="301"/>
      <c r="CT954" s="301"/>
      <c r="CU954" s="301"/>
      <c r="CV954" s="301"/>
      <c r="CW954" s="301"/>
      <c r="CX954" s="301"/>
      <c r="CY954" s="301"/>
      <c r="CZ954" s="301"/>
      <c r="DA954" s="301"/>
      <c r="DB954" s="301"/>
      <c r="DC954" s="301"/>
      <c r="DD954" s="301"/>
      <c r="DE954" s="301"/>
      <c r="DF954" s="301"/>
      <c r="DG954" s="301"/>
      <c r="DH954" s="301"/>
      <c r="DI954" s="301"/>
      <c r="DJ954" s="301"/>
      <c r="DK954" s="301"/>
      <c r="DL954" s="301"/>
      <c r="DM954" s="301"/>
      <c r="DN954" s="301"/>
      <c r="DO954" s="301"/>
      <c r="DP954" s="301"/>
      <c r="DQ954" s="301"/>
      <c r="DR954" s="301"/>
      <c r="DS954" s="301"/>
      <c r="DT954" s="301"/>
    </row>
    <row r="955" spans="3:124" hidden="1" outlineLevel="1">
      <c r="D955" s="349"/>
      <c r="E955" s="300"/>
      <c r="F955" s="301"/>
      <c r="G955" s="301"/>
      <c r="H955" s="301"/>
      <c r="I955" s="301"/>
      <c r="J955" s="301"/>
      <c r="K955" s="301"/>
      <c r="L955" s="301"/>
      <c r="M955" s="301"/>
      <c r="N955" s="301"/>
    </row>
    <row r="956" spans="3:124" hidden="1" outlineLevel="1">
      <c r="C956" s="4" t="s">
        <v>344</v>
      </c>
      <c r="D956" s="350"/>
      <c r="E956" s="302">
        <f ca="1">(E929+E954)*(E927&lt;=$E$328)</f>
        <v>-105803.23000000001</v>
      </c>
      <c r="F956" s="301">
        <f t="shared" ref="F956:BQ956" ca="1" si="415">(F929+F954)*(F927&lt;=$E$328)</f>
        <v>-110651.23000000001</v>
      </c>
      <c r="G956" s="301">
        <f t="shared" ca="1" si="415"/>
        <v>-115499.23000000001</v>
      </c>
      <c r="H956" s="301">
        <f t="shared" ca="1" si="415"/>
        <v>-120347.23</v>
      </c>
      <c r="I956" s="301">
        <f t="shared" ca="1" si="415"/>
        <v>-125195.23</v>
      </c>
      <c r="J956" s="301">
        <f t="shared" ca="1" si="415"/>
        <v>-130043.23</v>
      </c>
      <c r="K956" s="301">
        <f t="shared" ca="1" si="415"/>
        <v>-134891.22999999998</v>
      </c>
      <c r="L956" s="301">
        <f t="shared" ca="1" si="415"/>
        <v>-139739.22999999998</v>
      </c>
      <c r="M956" s="301">
        <f t="shared" ca="1" si="415"/>
        <v>-71355.23000000001</v>
      </c>
      <c r="N956" s="301">
        <f t="shared" ca="1" si="415"/>
        <v>-36355.230000000003</v>
      </c>
      <c r="O956" s="301">
        <f t="shared" ca="1" si="415"/>
        <v>-36355.230000000003</v>
      </c>
      <c r="P956" s="301">
        <f t="shared" ca="1" si="415"/>
        <v>33324.769999999997</v>
      </c>
      <c r="Q956" s="301">
        <f t="shared" ca="1" si="415"/>
        <v>29118.239166666666</v>
      </c>
      <c r="R956" s="301">
        <f t="shared" ca="1" si="415"/>
        <v>29118.239166666666</v>
      </c>
      <c r="S956" s="301">
        <f t="shared" ca="1" si="415"/>
        <v>29118.239166666666</v>
      </c>
      <c r="T956" s="301">
        <f t="shared" ca="1" si="415"/>
        <v>20725.997977163788</v>
      </c>
      <c r="U956" s="301">
        <f t="shared" ca="1" si="415"/>
        <v>20725.997977163781</v>
      </c>
      <c r="V956" s="301">
        <f t="shared" ca="1" si="415"/>
        <v>20725.997977163788</v>
      </c>
      <c r="W956" s="301">
        <f t="shared" ca="1" si="415"/>
        <v>20725.997977163781</v>
      </c>
      <c r="X956" s="301">
        <f t="shared" ca="1" si="415"/>
        <v>20725.997977163781</v>
      </c>
      <c r="Y956" s="301">
        <f t="shared" ca="1" si="415"/>
        <v>20725.997977163788</v>
      </c>
      <c r="Z956" s="301">
        <f t="shared" ca="1" si="415"/>
        <v>20725.997977163781</v>
      </c>
      <c r="AA956" s="301">
        <f t="shared" ca="1" si="415"/>
        <v>20725.997977163788</v>
      </c>
      <c r="AB956" s="301">
        <f t="shared" ca="1" si="415"/>
        <v>20725.997977163788</v>
      </c>
      <c r="AC956" s="301">
        <f t="shared" si="415"/>
        <v>15467.0612116638</v>
      </c>
      <c r="AD956" s="301">
        <f t="shared" si="415"/>
        <v>15467.0612116638</v>
      </c>
      <c r="AE956" s="301">
        <f t="shared" ca="1" si="415"/>
        <v>3232.4911493885666</v>
      </c>
      <c r="AF956" s="301">
        <f t="shared" ca="1" si="415"/>
        <v>3232.4911493885738</v>
      </c>
      <c r="AG956" s="301">
        <f t="shared" ca="1" si="415"/>
        <v>3232.4911493885666</v>
      </c>
      <c r="AH956" s="301">
        <f t="shared" ca="1" si="415"/>
        <v>3232.4911493885666</v>
      </c>
      <c r="AI956" s="301">
        <f t="shared" ca="1" si="415"/>
        <v>3232.4911493885666</v>
      </c>
      <c r="AJ956" s="301">
        <f t="shared" ca="1" si="415"/>
        <v>3232.4911493885666</v>
      </c>
      <c r="AK956" s="301">
        <f t="shared" ca="1" si="415"/>
        <v>3232.4911493885666</v>
      </c>
      <c r="AL956" s="301">
        <f t="shared" ca="1" si="415"/>
        <v>3232.4911493885666</v>
      </c>
      <c r="AM956" s="301">
        <f t="shared" ca="1" si="415"/>
        <v>3232.4911493885666</v>
      </c>
      <c r="AN956" s="301">
        <f t="shared" ca="1" si="415"/>
        <v>3232.4911493885666</v>
      </c>
      <c r="AO956" s="301">
        <f t="shared" ca="1" si="415"/>
        <v>5924.979464268552</v>
      </c>
      <c r="AP956" s="301">
        <f t="shared" ca="1" si="415"/>
        <v>5924.979464268552</v>
      </c>
      <c r="AQ956" s="301">
        <f t="shared" ca="1" si="415"/>
        <v>5924.979464268552</v>
      </c>
      <c r="AR956" s="301">
        <f t="shared" ca="1" si="415"/>
        <v>5924.979464268552</v>
      </c>
      <c r="AS956" s="301">
        <f t="shared" ca="1" si="415"/>
        <v>5924.979464268552</v>
      </c>
      <c r="AT956" s="301">
        <f t="shared" ca="1" si="415"/>
        <v>5924.979464268552</v>
      </c>
      <c r="AU956" s="301">
        <f t="shared" ca="1" si="415"/>
        <v>5924.979464268552</v>
      </c>
      <c r="AV956" s="301">
        <f t="shared" ca="1" si="415"/>
        <v>5924.9794642685447</v>
      </c>
      <c r="AW956" s="301">
        <f t="shared" ca="1" si="415"/>
        <v>5924.979464268552</v>
      </c>
      <c r="AX956" s="301">
        <f t="shared" ca="1" si="415"/>
        <v>5924.979464268552</v>
      </c>
      <c r="AY956" s="301">
        <f t="shared" ca="1" si="415"/>
        <v>5924.979464268552</v>
      </c>
      <c r="AZ956" s="301">
        <f t="shared" ca="1" si="415"/>
        <v>5924.9794642685592</v>
      </c>
      <c r="BA956" s="301">
        <f t="shared" ca="1" si="415"/>
        <v>0</v>
      </c>
      <c r="BB956" s="301">
        <f t="shared" ca="1" si="415"/>
        <v>0</v>
      </c>
      <c r="BC956" s="301">
        <f t="shared" ca="1" si="415"/>
        <v>0</v>
      </c>
      <c r="BD956" s="301">
        <f t="shared" ca="1" si="415"/>
        <v>0</v>
      </c>
      <c r="BE956" s="301">
        <f t="shared" ca="1" si="415"/>
        <v>0</v>
      </c>
      <c r="BF956" s="301">
        <f t="shared" ca="1" si="415"/>
        <v>0</v>
      </c>
      <c r="BG956" s="301">
        <f t="shared" ca="1" si="415"/>
        <v>0</v>
      </c>
      <c r="BH956" s="301">
        <f t="shared" ca="1" si="415"/>
        <v>0</v>
      </c>
      <c r="BI956" s="301">
        <f t="shared" ca="1" si="415"/>
        <v>0</v>
      </c>
      <c r="BJ956" s="301">
        <f t="shared" ca="1" si="415"/>
        <v>0</v>
      </c>
      <c r="BK956" s="301">
        <f t="shared" ca="1" si="415"/>
        <v>0</v>
      </c>
      <c r="BL956" s="301">
        <f t="shared" ca="1" si="415"/>
        <v>0</v>
      </c>
      <c r="BM956" s="301">
        <f t="shared" ca="1" si="415"/>
        <v>0</v>
      </c>
      <c r="BN956" s="301">
        <f t="shared" ca="1" si="415"/>
        <v>0</v>
      </c>
      <c r="BO956" s="301">
        <f t="shared" ca="1" si="415"/>
        <v>0</v>
      </c>
      <c r="BP956" s="301">
        <f t="shared" ca="1" si="415"/>
        <v>0</v>
      </c>
      <c r="BQ956" s="301">
        <f t="shared" ca="1" si="415"/>
        <v>0</v>
      </c>
      <c r="BR956" s="301">
        <f t="shared" ref="BR956:CJ956" ca="1" si="416">(BR929+BR954)*(BR927&lt;=$E$328)</f>
        <v>0</v>
      </c>
      <c r="BS956" s="301">
        <f t="shared" ca="1" si="416"/>
        <v>0</v>
      </c>
      <c r="BT956" s="301">
        <f t="shared" ca="1" si="416"/>
        <v>0</v>
      </c>
      <c r="BU956" s="301">
        <f t="shared" ca="1" si="416"/>
        <v>0</v>
      </c>
      <c r="BV956" s="301">
        <f t="shared" ca="1" si="416"/>
        <v>0</v>
      </c>
      <c r="BW956" s="301">
        <f t="shared" ca="1" si="416"/>
        <v>0</v>
      </c>
      <c r="BX956" s="301">
        <f t="shared" ca="1" si="416"/>
        <v>0</v>
      </c>
      <c r="BY956" s="301">
        <f t="shared" ca="1" si="416"/>
        <v>0</v>
      </c>
      <c r="BZ956" s="301">
        <f t="shared" ca="1" si="416"/>
        <v>0</v>
      </c>
      <c r="CA956" s="301">
        <f t="shared" ca="1" si="416"/>
        <v>0</v>
      </c>
      <c r="CB956" s="301">
        <f t="shared" ca="1" si="416"/>
        <v>0</v>
      </c>
      <c r="CC956" s="301">
        <f t="shared" ca="1" si="416"/>
        <v>0</v>
      </c>
      <c r="CD956" s="301">
        <f t="shared" ca="1" si="416"/>
        <v>0</v>
      </c>
      <c r="CE956" s="301">
        <f t="shared" ca="1" si="416"/>
        <v>0</v>
      </c>
      <c r="CF956" s="301">
        <f t="shared" ca="1" si="416"/>
        <v>0</v>
      </c>
      <c r="CG956" s="301">
        <f t="shared" ca="1" si="416"/>
        <v>0</v>
      </c>
      <c r="CH956" s="301">
        <f t="shared" ca="1" si="416"/>
        <v>0</v>
      </c>
      <c r="CI956" s="301">
        <f t="shared" ca="1" si="416"/>
        <v>0</v>
      </c>
      <c r="CJ956" s="301">
        <f t="shared" ca="1" si="416"/>
        <v>0</v>
      </c>
      <c r="CK956" s="301"/>
      <c r="CL956" s="301"/>
      <c r="CM956" s="301"/>
      <c r="CN956" s="301"/>
      <c r="CO956" s="301"/>
      <c r="CP956" s="301"/>
      <c r="CQ956" s="301"/>
      <c r="CR956" s="301"/>
      <c r="CS956" s="301"/>
      <c r="CT956" s="301"/>
      <c r="CU956" s="301"/>
      <c r="CV956" s="301"/>
      <c r="CW956" s="301"/>
      <c r="CX956" s="301"/>
      <c r="CY956" s="301"/>
      <c r="CZ956" s="301"/>
      <c r="DA956" s="301"/>
      <c r="DB956" s="301"/>
      <c r="DC956" s="301"/>
      <c r="DD956" s="301"/>
      <c r="DE956" s="301"/>
      <c r="DF956" s="301"/>
      <c r="DG956" s="301"/>
      <c r="DH956" s="301"/>
      <c r="DI956" s="301"/>
      <c r="DJ956" s="301"/>
      <c r="DK956" s="301"/>
      <c r="DL956" s="301"/>
      <c r="DM956" s="301"/>
      <c r="DN956" s="301"/>
      <c r="DO956" s="301"/>
      <c r="DP956" s="301"/>
      <c r="DQ956" s="301"/>
      <c r="DR956" s="301"/>
      <c r="DS956" s="301"/>
      <c r="DT956" s="301"/>
    </row>
    <row r="957" spans="3:124" hidden="1" outlineLevel="1">
      <c r="C957" s="4" t="s">
        <v>38</v>
      </c>
      <c r="D957" s="350"/>
      <c r="E957" s="302">
        <f ca="1">(E929+E954+E947+E935+E941)*(E927&lt;=$E$328)</f>
        <v>-105803.23000000001</v>
      </c>
      <c r="F957" s="301">
        <f t="shared" ref="F957:BQ957" ca="1" si="417">(F929+F954+F947+F935+F941)*(F927&lt;=$E$328)</f>
        <v>-110651.23000000001</v>
      </c>
      <c r="G957" s="301">
        <f t="shared" ca="1" si="417"/>
        <v>-115499.23000000001</v>
      </c>
      <c r="H957" s="301">
        <f t="shared" ca="1" si="417"/>
        <v>-120347.23</v>
      </c>
      <c r="I957" s="301">
        <f t="shared" ca="1" si="417"/>
        <v>-125195.23</v>
      </c>
      <c r="J957" s="301">
        <f t="shared" ca="1" si="417"/>
        <v>-130043.23</v>
      </c>
      <c r="K957" s="301">
        <f t="shared" ca="1" si="417"/>
        <v>-134891.22999999998</v>
      </c>
      <c r="L957" s="301">
        <f t="shared" ca="1" si="417"/>
        <v>-139739.22999999998</v>
      </c>
      <c r="M957" s="301">
        <f t="shared" ca="1" si="417"/>
        <v>-71355.23000000001</v>
      </c>
      <c r="N957" s="301">
        <f t="shared" ca="1" si="417"/>
        <v>-36355.230000000003</v>
      </c>
      <c r="O957" s="284">
        <f t="shared" ca="1" si="417"/>
        <v>-36355.230000000003</v>
      </c>
      <c r="P957" s="284">
        <f t="shared" ca="1" si="417"/>
        <v>33324.769999999997</v>
      </c>
      <c r="Q957" s="284">
        <f t="shared" ca="1" si="417"/>
        <v>29118.239166666666</v>
      </c>
      <c r="R957" s="284">
        <f t="shared" ca="1" si="417"/>
        <v>29118.239166666666</v>
      </c>
      <c r="S957" s="284">
        <f t="shared" ca="1" si="417"/>
        <v>29118.239166666666</v>
      </c>
      <c r="T957" s="284">
        <f t="shared" ca="1" si="417"/>
        <v>20725.997977163788</v>
      </c>
      <c r="U957" s="284">
        <f t="shared" ca="1" si="417"/>
        <v>20725.997977163781</v>
      </c>
      <c r="V957" s="284">
        <f t="shared" ca="1" si="417"/>
        <v>20725.997977163788</v>
      </c>
      <c r="W957" s="284">
        <f t="shared" ca="1" si="417"/>
        <v>20725.997977163781</v>
      </c>
      <c r="X957" s="284">
        <f t="shared" ca="1" si="417"/>
        <v>20725.997977163781</v>
      </c>
      <c r="Y957" s="284">
        <f t="shared" ca="1" si="417"/>
        <v>20725.997977163788</v>
      </c>
      <c r="Z957" s="284">
        <f t="shared" ca="1" si="417"/>
        <v>20725.997977163781</v>
      </c>
      <c r="AA957" s="284">
        <f t="shared" ca="1" si="417"/>
        <v>20725.997977163788</v>
      </c>
      <c r="AB957" s="284">
        <f t="shared" ca="1" si="417"/>
        <v>20725.997977163788</v>
      </c>
      <c r="AC957" s="302">
        <f t="shared" si="417"/>
        <v>15467.0612116638</v>
      </c>
      <c r="AD957" s="302">
        <f t="shared" ca="1" si="417"/>
        <v>2658274.8102288274</v>
      </c>
      <c r="AE957" s="284">
        <f t="shared" ca="1" si="417"/>
        <v>3232.4911493885666</v>
      </c>
      <c r="AF957" s="284">
        <f t="shared" ca="1" si="417"/>
        <v>3232.4911493885738</v>
      </c>
      <c r="AG957" s="284">
        <f t="shared" ca="1" si="417"/>
        <v>3232.4911493885666</v>
      </c>
      <c r="AH957" s="284">
        <f t="shared" ca="1" si="417"/>
        <v>3232.4911493885666</v>
      </c>
      <c r="AI957" s="284">
        <f t="shared" ca="1" si="417"/>
        <v>3232.4911493885666</v>
      </c>
      <c r="AJ957" s="284">
        <f t="shared" ca="1" si="417"/>
        <v>3232.4911493885666</v>
      </c>
      <c r="AK957" s="284">
        <f t="shared" ca="1" si="417"/>
        <v>3232.4911493885666</v>
      </c>
      <c r="AL957" s="284">
        <f t="shared" ca="1" si="417"/>
        <v>3232.4911493885666</v>
      </c>
      <c r="AM957" s="284">
        <f t="shared" ca="1" si="417"/>
        <v>3232.4911493885666</v>
      </c>
      <c r="AN957" s="284">
        <f t="shared" ca="1" si="417"/>
        <v>3232.4911493885666</v>
      </c>
      <c r="AO957" s="284">
        <f t="shared" ca="1" si="417"/>
        <v>5924.979464268552</v>
      </c>
      <c r="AP957" s="284">
        <f t="shared" ca="1" si="417"/>
        <v>5924.979464268552</v>
      </c>
      <c r="AQ957" s="284">
        <f t="shared" ca="1" si="417"/>
        <v>5924.979464268552</v>
      </c>
      <c r="AR957" s="284">
        <f t="shared" ca="1" si="417"/>
        <v>5924.979464268552</v>
      </c>
      <c r="AS957" s="284">
        <f t="shared" ca="1" si="417"/>
        <v>5924.979464268552</v>
      </c>
      <c r="AT957" s="284">
        <f t="shared" ca="1" si="417"/>
        <v>5924.979464268552</v>
      </c>
      <c r="AU957" s="284">
        <f t="shared" ca="1" si="417"/>
        <v>5924.979464268552</v>
      </c>
      <c r="AV957" s="284">
        <f t="shared" ca="1" si="417"/>
        <v>5924.9794642685447</v>
      </c>
      <c r="AW957" s="284">
        <f t="shared" ca="1" si="417"/>
        <v>5924.979464268552</v>
      </c>
      <c r="AX957" s="284">
        <f t="shared" ca="1" si="417"/>
        <v>5924.979464268552</v>
      </c>
      <c r="AY957" s="284">
        <f t="shared" ca="1" si="417"/>
        <v>5924.979464268552</v>
      </c>
      <c r="AZ957" s="284">
        <f t="shared" ca="1" si="417"/>
        <v>5924.9794642685592</v>
      </c>
      <c r="BA957" s="284">
        <f t="shared" ca="1" si="417"/>
        <v>0</v>
      </c>
      <c r="BB957" s="284">
        <f t="shared" ca="1" si="417"/>
        <v>0</v>
      </c>
      <c r="BC957" s="284">
        <f t="shared" ca="1" si="417"/>
        <v>0</v>
      </c>
      <c r="BD957" s="284">
        <f t="shared" ca="1" si="417"/>
        <v>0</v>
      </c>
      <c r="BE957" s="284">
        <f t="shared" ca="1" si="417"/>
        <v>0</v>
      </c>
      <c r="BF957" s="284">
        <f t="shared" ca="1" si="417"/>
        <v>0</v>
      </c>
      <c r="BG957" s="284">
        <f t="shared" ca="1" si="417"/>
        <v>0</v>
      </c>
      <c r="BH957" s="284">
        <f t="shared" ca="1" si="417"/>
        <v>0</v>
      </c>
      <c r="BI957" s="284">
        <f t="shared" ca="1" si="417"/>
        <v>0</v>
      </c>
      <c r="BJ957" s="284">
        <f t="shared" ca="1" si="417"/>
        <v>0</v>
      </c>
      <c r="BK957" s="284">
        <f t="shared" ca="1" si="417"/>
        <v>0</v>
      </c>
      <c r="BL957" s="284">
        <f t="shared" ca="1" si="417"/>
        <v>0</v>
      </c>
      <c r="BM957" s="284">
        <f t="shared" ca="1" si="417"/>
        <v>0</v>
      </c>
      <c r="BN957" s="284">
        <f t="shared" ca="1" si="417"/>
        <v>0</v>
      </c>
      <c r="BO957" s="284">
        <f t="shared" ca="1" si="417"/>
        <v>0</v>
      </c>
      <c r="BP957" s="284">
        <f t="shared" ca="1" si="417"/>
        <v>0</v>
      </c>
      <c r="BQ957" s="284">
        <f t="shared" ca="1" si="417"/>
        <v>0</v>
      </c>
      <c r="BR957" s="284">
        <f t="shared" ref="BR957:CJ957" ca="1" si="418">(BR929+BR954+BR947+BR935+BR941)*(BR927&lt;=$E$328)</f>
        <v>0</v>
      </c>
      <c r="BS957" s="284">
        <f t="shared" ca="1" si="418"/>
        <v>0</v>
      </c>
      <c r="BT957" s="284">
        <f t="shared" ca="1" si="418"/>
        <v>0</v>
      </c>
      <c r="BU957" s="284">
        <f t="shared" ca="1" si="418"/>
        <v>0</v>
      </c>
      <c r="BV957" s="284">
        <f t="shared" ca="1" si="418"/>
        <v>0</v>
      </c>
      <c r="BW957" s="284">
        <f t="shared" ca="1" si="418"/>
        <v>0</v>
      </c>
      <c r="BX957" s="284">
        <f t="shared" ca="1" si="418"/>
        <v>0</v>
      </c>
      <c r="BY957" s="284">
        <f t="shared" ca="1" si="418"/>
        <v>0</v>
      </c>
      <c r="BZ957" s="284">
        <f t="shared" ca="1" si="418"/>
        <v>0</v>
      </c>
      <c r="CA957" s="284">
        <f t="shared" ca="1" si="418"/>
        <v>0</v>
      </c>
      <c r="CB957" s="284">
        <f t="shared" ca="1" si="418"/>
        <v>0</v>
      </c>
      <c r="CC957" s="284">
        <f t="shared" ca="1" si="418"/>
        <v>0</v>
      </c>
      <c r="CD957" s="284">
        <f t="shared" ca="1" si="418"/>
        <v>0</v>
      </c>
      <c r="CE957" s="284">
        <f t="shared" ca="1" si="418"/>
        <v>0</v>
      </c>
      <c r="CF957" s="284">
        <f t="shared" ca="1" si="418"/>
        <v>0</v>
      </c>
      <c r="CG957" s="284">
        <f t="shared" ca="1" si="418"/>
        <v>0</v>
      </c>
      <c r="CH957" s="284">
        <f t="shared" ca="1" si="418"/>
        <v>0</v>
      </c>
      <c r="CI957" s="284">
        <f t="shared" ca="1" si="418"/>
        <v>0</v>
      </c>
      <c r="CJ957" s="284">
        <f t="shared" ca="1" si="418"/>
        <v>0</v>
      </c>
      <c r="CK957" s="284"/>
      <c r="CL957" s="284"/>
      <c r="CM957" s="284"/>
      <c r="CN957" s="284"/>
      <c r="CO957" s="284"/>
      <c r="CP957" s="284"/>
      <c r="CQ957" s="284"/>
      <c r="CR957" s="284"/>
      <c r="CS957" s="284"/>
      <c r="CT957" s="284"/>
      <c r="CU957" s="284"/>
      <c r="CV957" s="284"/>
      <c r="CW957" s="284"/>
      <c r="CX957" s="284"/>
      <c r="CY957" s="284"/>
      <c r="CZ957" s="284"/>
      <c r="DA957" s="284"/>
      <c r="DB957" s="284"/>
      <c r="DC957" s="284"/>
      <c r="DD957" s="284"/>
      <c r="DE957" s="284"/>
      <c r="DF957" s="284"/>
      <c r="DG957" s="284"/>
      <c r="DH957" s="284"/>
      <c r="DI957" s="284"/>
      <c r="DJ957" s="284"/>
      <c r="DK957" s="284"/>
      <c r="DL957" s="284"/>
      <c r="DM957" s="284"/>
      <c r="DN957" s="284"/>
      <c r="DO957" s="284"/>
      <c r="DP957" s="284"/>
      <c r="DQ957" s="284"/>
      <c r="DR957" s="284"/>
      <c r="DS957" s="284"/>
      <c r="DT957" s="284"/>
    </row>
    <row r="958" spans="3:124" hidden="1" outlineLevel="1">
      <c r="C958" s="4" t="s">
        <v>332</v>
      </c>
      <c r="D958" s="350">
        <f>E79+F74</f>
        <v>920000</v>
      </c>
      <c r="E958" s="302">
        <f t="shared" ref="E958:AR958" ca="1" si="419">MAX(0,D958+E957*(E957&lt;0))</f>
        <v>814196.77</v>
      </c>
      <c r="F958" s="301">
        <f t="shared" ca="1" si="419"/>
        <v>703545.54</v>
      </c>
      <c r="G958" s="301">
        <f t="shared" ca="1" si="419"/>
        <v>588046.31000000006</v>
      </c>
      <c r="H958" s="301">
        <f t="shared" ca="1" si="419"/>
        <v>467699.08000000007</v>
      </c>
      <c r="I958" s="301">
        <f t="shared" ca="1" si="419"/>
        <v>342503.85000000009</v>
      </c>
      <c r="J958" s="301">
        <f t="shared" ca="1" si="419"/>
        <v>212460.62000000011</v>
      </c>
      <c r="K958" s="301">
        <f t="shared" ca="1" si="419"/>
        <v>77569.39000000013</v>
      </c>
      <c r="L958" s="301">
        <f t="shared" ca="1" si="419"/>
        <v>0</v>
      </c>
      <c r="M958" s="301">
        <f t="shared" ca="1" si="419"/>
        <v>0</v>
      </c>
      <c r="N958" s="301">
        <f t="shared" ca="1" si="419"/>
        <v>0</v>
      </c>
      <c r="O958" s="284">
        <f t="shared" ca="1" si="419"/>
        <v>0</v>
      </c>
      <c r="P958" s="284">
        <f t="shared" ca="1" si="419"/>
        <v>0</v>
      </c>
      <c r="Q958" s="284">
        <f t="shared" ca="1" si="419"/>
        <v>0</v>
      </c>
      <c r="R958" s="284">
        <f t="shared" ca="1" si="419"/>
        <v>0</v>
      </c>
      <c r="S958" s="284">
        <f t="shared" ca="1" si="419"/>
        <v>0</v>
      </c>
      <c r="T958" s="284">
        <f t="shared" ca="1" si="419"/>
        <v>0</v>
      </c>
      <c r="U958" s="284">
        <f t="shared" ca="1" si="419"/>
        <v>0</v>
      </c>
      <c r="V958" s="284">
        <f t="shared" ca="1" si="419"/>
        <v>0</v>
      </c>
      <c r="W958" s="284">
        <f t="shared" ca="1" si="419"/>
        <v>0</v>
      </c>
      <c r="X958" s="284">
        <f t="shared" ca="1" si="419"/>
        <v>0</v>
      </c>
      <c r="Y958" s="284">
        <f t="shared" ca="1" si="419"/>
        <v>0</v>
      </c>
      <c r="Z958" s="284">
        <f t="shared" ca="1" si="419"/>
        <v>0</v>
      </c>
      <c r="AA958" s="284">
        <f t="shared" ca="1" si="419"/>
        <v>0</v>
      </c>
      <c r="AB958" s="284">
        <f t="shared" ca="1" si="419"/>
        <v>0</v>
      </c>
      <c r="AC958" s="284">
        <f t="shared" ca="1" si="419"/>
        <v>0</v>
      </c>
      <c r="AD958" s="284">
        <f t="shared" ca="1" si="419"/>
        <v>0</v>
      </c>
      <c r="AE958" s="284">
        <f t="shared" ca="1" si="419"/>
        <v>0</v>
      </c>
      <c r="AF958" s="284">
        <f t="shared" ca="1" si="419"/>
        <v>0</v>
      </c>
      <c r="AG958" s="284">
        <f t="shared" ca="1" si="419"/>
        <v>0</v>
      </c>
      <c r="AH958" s="284">
        <f t="shared" ca="1" si="419"/>
        <v>0</v>
      </c>
      <c r="AI958" s="284">
        <f t="shared" ca="1" si="419"/>
        <v>0</v>
      </c>
      <c r="AJ958" s="284">
        <f t="shared" ca="1" si="419"/>
        <v>0</v>
      </c>
      <c r="AK958" s="284">
        <f t="shared" ca="1" si="419"/>
        <v>0</v>
      </c>
      <c r="AL958" s="284">
        <f t="shared" ca="1" si="419"/>
        <v>0</v>
      </c>
      <c r="AM958" s="284">
        <f t="shared" ca="1" si="419"/>
        <v>0</v>
      </c>
      <c r="AN958" s="284">
        <f t="shared" ca="1" si="419"/>
        <v>0</v>
      </c>
      <c r="AO958" s="284">
        <f t="shared" ca="1" si="419"/>
        <v>0</v>
      </c>
      <c r="AP958" s="284">
        <f t="shared" ca="1" si="419"/>
        <v>0</v>
      </c>
      <c r="AQ958" s="284">
        <f t="shared" ca="1" si="419"/>
        <v>0</v>
      </c>
      <c r="AR958" s="284">
        <f t="shared" ca="1" si="419"/>
        <v>0</v>
      </c>
      <c r="AS958" s="284">
        <f ca="1">MAX(0,AR958+AS957*(AS957&lt;0))</f>
        <v>0</v>
      </c>
      <c r="AT958" s="284">
        <f t="shared" ref="AT958:CJ958" ca="1" si="420">MAX(0,AS958+AT957*(AT957&lt;0))</f>
        <v>0</v>
      </c>
      <c r="AU958" s="284">
        <f t="shared" ca="1" si="420"/>
        <v>0</v>
      </c>
      <c r="AV958" s="284">
        <f t="shared" ca="1" si="420"/>
        <v>0</v>
      </c>
      <c r="AW958" s="284">
        <f t="shared" ca="1" si="420"/>
        <v>0</v>
      </c>
      <c r="AX958" s="284">
        <f t="shared" ca="1" si="420"/>
        <v>0</v>
      </c>
      <c r="AY958" s="284">
        <f t="shared" ca="1" si="420"/>
        <v>0</v>
      </c>
      <c r="AZ958" s="284">
        <f t="shared" ca="1" si="420"/>
        <v>0</v>
      </c>
      <c r="BA958" s="284">
        <f t="shared" ca="1" si="420"/>
        <v>0</v>
      </c>
      <c r="BB958" s="284">
        <f t="shared" ca="1" si="420"/>
        <v>0</v>
      </c>
      <c r="BC958" s="284">
        <f t="shared" ca="1" si="420"/>
        <v>0</v>
      </c>
      <c r="BD958" s="284">
        <f t="shared" ca="1" si="420"/>
        <v>0</v>
      </c>
      <c r="BE958" s="284">
        <f t="shared" ca="1" si="420"/>
        <v>0</v>
      </c>
      <c r="BF958" s="284">
        <f t="shared" ca="1" si="420"/>
        <v>0</v>
      </c>
      <c r="BG958" s="284">
        <f t="shared" ca="1" si="420"/>
        <v>0</v>
      </c>
      <c r="BH958" s="284">
        <f t="shared" ca="1" si="420"/>
        <v>0</v>
      </c>
      <c r="BI958" s="284">
        <f t="shared" ca="1" si="420"/>
        <v>0</v>
      </c>
      <c r="BJ958" s="284">
        <f t="shared" ca="1" si="420"/>
        <v>0</v>
      </c>
      <c r="BK958" s="284">
        <f t="shared" ca="1" si="420"/>
        <v>0</v>
      </c>
      <c r="BL958" s="284">
        <f t="shared" ca="1" si="420"/>
        <v>0</v>
      </c>
      <c r="BM958" s="284">
        <f t="shared" ca="1" si="420"/>
        <v>0</v>
      </c>
      <c r="BN958" s="284">
        <f t="shared" ca="1" si="420"/>
        <v>0</v>
      </c>
      <c r="BO958" s="284">
        <f t="shared" ca="1" si="420"/>
        <v>0</v>
      </c>
      <c r="BP958" s="284">
        <f t="shared" ca="1" si="420"/>
        <v>0</v>
      </c>
      <c r="BQ958" s="284">
        <f t="shared" ca="1" si="420"/>
        <v>0</v>
      </c>
      <c r="BR958" s="284">
        <f t="shared" ca="1" si="420"/>
        <v>0</v>
      </c>
      <c r="BS958" s="284">
        <f t="shared" ca="1" si="420"/>
        <v>0</v>
      </c>
      <c r="BT958" s="284">
        <f t="shared" ca="1" si="420"/>
        <v>0</v>
      </c>
      <c r="BU958" s="284">
        <f t="shared" ca="1" si="420"/>
        <v>0</v>
      </c>
      <c r="BV958" s="284">
        <f t="shared" ca="1" si="420"/>
        <v>0</v>
      </c>
      <c r="BW958" s="284">
        <f t="shared" ca="1" si="420"/>
        <v>0</v>
      </c>
      <c r="BX958" s="284">
        <f t="shared" ca="1" si="420"/>
        <v>0</v>
      </c>
      <c r="BY958" s="284">
        <f t="shared" ca="1" si="420"/>
        <v>0</v>
      </c>
      <c r="BZ958" s="284">
        <f t="shared" ca="1" si="420"/>
        <v>0</v>
      </c>
      <c r="CA958" s="284">
        <f t="shared" ca="1" si="420"/>
        <v>0</v>
      </c>
      <c r="CB958" s="284">
        <f t="shared" ca="1" si="420"/>
        <v>0</v>
      </c>
      <c r="CC958" s="284">
        <f t="shared" ca="1" si="420"/>
        <v>0</v>
      </c>
      <c r="CD958" s="284">
        <f t="shared" ca="1" si="420"/>
        <v>0</v>
      </c>
      <c r="CE958" s="284">
        <f t="shared" ca="1" si="420"/>
        <v>0</v>
      </c>
      <c r="CF958" s="284">
        <f t="shared" ca="1" si="420"/>
        <v>0</v>
      </c>
      <c r="CG958" s="284">
        <f t="shared" ca="1" si="420"/>
        <v>0</v>
      </c>
      <c r="CH958" s="284">
        <f t="shared" ca="1" si="420"/>
        <v>0</v>
      </c>
      <c r="CI958" s="284">
        <f t="shared" ca="1" si="420"/>
        <v>0</v>
      </c>
      <c r="CJ958" s="284">
        <f t="shared" ca="1" si="420"/>
        <v>0</v>
      </c>
      <c r="CK958" s="284"/>
      <c r="CL958" s="284"/>
      <c r="CM958" s="284"/>
      <c r="CN958" s="284"/>
      <c r="CO958" s="284"/>
      <c r="CP958" s="284"/>
      <c r="CQ958" s="284"/>
      <c r="CR958" s="284"/>
      <c r="CS958" s="284"/>
      <c r="CT958" s="284"/>
      <c r="CU958" s="284"/>
      <c r="CV958" s="284"/>
      <c r="CW958" s="284"/>
      <c r="CX958" s="284"/>
      <c r="CY958" s="284"/>
      <c r="CZ958" s="284"/>
      <c r="DA958" s="284"/>
      <c r="DB958" s="284"/>
      <c r="DC958" s="284"/>
      <c r="DD958" s="284"/>
      <c r="DE958" s="284"/>
      <c r="DF958" s="284"/>
      <c r="DG958" s="284"/>
      <c r="DH958" s="284"/>
      <c r="DI958" s="284"/>
      <c r="DJ958" s="284"/>
      <c r="DK958" s="284"/>
      <c r="DL958" s="284"/>
      <c r="DM958" s="284"/>
      <c r="DN958" s="284"/>
      <c r="DO958" s="284"/>
      <c r="DP958" s="284"/>
      <c r="DQ958" s="284"/>
      <c r="DR958" s="284"/>
      <c r="DS958" s="284"/>
      <c r="DT958" s="284"/>
    </row>
    <row r="959" spans="3:124" hidden="1" outlineLevel="1">
      <c r="D959" s="350"/>
      <c r="E959" s="302"/>
      <c r="F959" s="301"/>
      <c r="G959" s="301"/>
      <c r="H959" s="301"/>
      <c r="I959" s="301"/>
      <c r="J959" s="301"/>
      <c r="K959" s="301"/>
      <c r="L959" s="301"/>
      <c r="M959" s="301"/>
      <c r="N959" s="301"/>
    </row>
    <row r="960" spans="3:124" s="10" customFormat="1" hidden="1" outlineLevel="1">
      <c r="D960" s="351"/>
      <c r="E960" s="301"/>
      <c r="F960" s="301"/>
      <c r="G960" s="301"/>
      <c r="H960" s="301"/>
      <c r="I960" s="301"/>
      <c r="J960" s="301"/>
      <c r="K960" s="301"/>
      <c r="L960" s="301"/>
      <c r="M960" s="301"/>
      <c r="N960" s="301"/>
      <c r="O960" s="4"/>
      <c r="P960" s="4"/>
      <c r="Q960" s="4"/>
      <c r="R960" s="4"/>
      <c r="S960" s="4"/>
      <c r="T960" s="4"/>
      <c r="U960" s="4"/>
      <c r="V960" s="4"/>
      <c r="W960" s="4"/>
      <c r="X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 spans="3:124" s="10" customFormat="1" hidden="1" outlineLevel="1">
      <c r="C961" s="10" t="s">
        <v>331</v>
      </c>
      <c r="D961" s="351"/>
      <c r="E961" s="301">
        <f t="shared" ref="E961:BP961" si="421">IF(E927=$E$328,$E$333,0)</f>
        <v>0</v>
      </c>
      <c r="F961" s="301">
        <f t="shared" si="421"/>
        <v>0</v>
      </c>
      <c r="G961" s="301">
        <f t="shared" si="421"/>
        <v>0</v>
      </c>
      <c r="H961" s="301">
        <f t="shared" si="421"/>
        <v>0</v>
      </c>
      <c r="I961" s="301">
        <f t="shared" si="421"/>
        <v>0</v>
      </c>
      <c r="J961" s="301">
        <f t="shared" si="421"/>
        <v>0</v>
      </c>
      <c r="K961" s="301">
        <f t="shared" si="421"/>
        <v>0</v>
      </c>
      <c r="L961" s="301">
        <f t="shared" si="421"/>
        <v>0</v>
      </c>
      <c r="M961" s="301">
        <f t="shared" si="421"/>
        <v>0</v>
      </c>
      <c r="N961" s="301">
        <f t="shared" si="421"/>
        <v>0</v>
      </c>
      <c r="O961" s="284">
        <f t="shared" si="421"/>
        <v>0</v>
      </c>
      <c r="P961" s="284">
        <f t="shared" si="421"/>
        <v>0</v>
      </c>
      <c r="Q961" s="284">
        <f t="shared" si="421"/>
        <v>0</v>
      </c>
      <c r="R961" s="284">
        <f t="shared" si="421"/>
        <v>0</v>
      </c>
      <c r="S961" s="284">
        <f t="shared" si="421"/>
        <v>0</v>
      </c>
      <c r="T961" s="284">
        <f t="shared" si="421"/>
        <v>0</v>
      </c>
      <c r="U961" s="284">
        <f t="shared" si="421"/>
        <v>0</v>
      </c>
      <c r="V961" s="284">
        <f t="shared" si="421"/>
        <v>0</v>
      </c>
      <c r="W961" s="284">
        <f t="shared" si="421"/>
        <v>0</v>
      </c>
      <c r="X961" s="284">
        <f t="shared" si="421"/>
        <v>0</v>
      </c>
      <c r="Y961" s="301">
        <f t="shared" si="421"/>
        <v>0</v>
      </c>
      <c r="Z961" s="301">
        <f t="shared" si="421"/>
        <v>0</v>
      </c>
      <c r="AA961" s="301">
        <f t="shared" si="421"/>
        <v>0</v>
      </c>
      <c r="AB961" s="301">
        <f t="shared" si="421"/>
        <v>0</v>
      </c>
      <c r="AC961" s="284">
        <f t="shared" si="421"/>
        <v>0</v>
      </c>
      <c r="AD961" s="284">
        <f t="shared" si="421"/>
        <v>0</v>
      </c>
      <c r="AE961" s="284">
        <f t="shared" si="421"/>
        <v>0</v>
      </c>
      <c r="AF961" s="284">
        <f t="shared" si="421"/>
        <v>0</v>
      </c>
      <c r="AG961" s="284">
        <f t="shared" si="421"/>
        <v>0</v>
      </c>
      <c r="AH961" s="284">
        <f t="shared" si="421"/>
        <v>0</v>
      </c>
      <c r="AI961" s="284">
        <f t="shared" si="421"/>
        <v>0</v>
      </c>
      <c r="AJ961" s="284">
        <f t="shared" si="421"/>
        <v>0</v>
      </c>
      <c r="AK961" s="284">
        <f t="shared" si="421"/>
        <v>0</v>
      </c>
      <c r="AL961" s="284">
        <f t="shared" si="421"/>
        <v>0</v>
      </c>
      <c r="AM961" s="301">
        <f t="shared" si="421"/>
        <v>0</v>
      </c>
      <c r="AN961" s="301">
        <f t="shared" si="421"/>
        <v>0</v>
      </c>
      <c r="AO961" s="301">
        <f t="shared" si="421"/>
        <v>0</v>
      </c>
      <c r="AP961" s="301">
        <f t="shared" si="421"/>
        <v>0</v>
      </c>
      <c r="AQ961" s="301">
        <f t="shared" si="421"/>
        <v>0</v>
      </c>
      <c r="AR961" s="301">
        <f t="shared" si="421"/>
        <v>0</v>
      </c>
      <c r="AS961" s="301">
        <f t="shared" si="421"/>
        <v>0</v>
      </c>
      <c r="AT961" s="301">
        <f t="shared" si="421"/>
        <v>0</v>
      </c>
      <c r="AU961" s="301">
        <f t="shared" si="421"/>
        <v>0</v>
      </c>
      <c r="AV961" s="301">
        <f t="shared" si="421"/>
        <v>0</v>
      </c>
      <c r="AW961" s="301">
        <f t="shared" si="421"/>
        <v>0</v>
      </c>
      <c r="AX961" s="301">
        <f t="shared" si="421"/>
        <v>0</v>
      </c>
      <c r="AY961" s="301">
        <f t="shared" si="421"/>
        <v>0</v>
      </c>
      <c r="AZ961" s="301">
        <f t="shared" ca="1" si="421"/>
        <v>18508909.4609938</v>
      </c>
      <c r="BA961" s="301">
        <f t="shared" si="421"/>
        <v>0</v>
      </c>
      <c r="BB961" s="301">
        <f t="shared" si="421"/>
        <v>0</v>
      </c>
      <c r="BC961" s="301">
        <f t="shared" si="421"/>
        <v>0</v>
      </c>
      <c r="BD961" s="301">
        <f t="shared" si="421"/>
        <v>0</v>
      </c>
      <c r="BE961" s="301">
        <f t="shared" si="421"/>
        <v>0</v>
      </c>
      <c r="BF961" s="301">
        <f t="shared" si="421"/>
        <v>0</v>
      </c>
      <c r="BG961" s="301">
        <f t="shared" si="421"/>
        <v>0</v>
      </c>
      <c r="BH961" s="301">
        <f t="shared" si="421"/>
        <v>0</v>
      </c>
      <c r="BI961" s="301">
        <f t="shared" si="421"/>
        <v>0</v>
      </c>
      <c r="BJ961" s="301">
        <f t="shared" si="421"/>
        <v>0</v>
      </c>
      <c r="BK961" s="301">
        <f t="shared" si="421"/>
        <v>0</v>
      </c>
      <c r="BL961" s="301">
        <f t="shared" si="421"/>
        <v>0</v>
      </c>
      <c r="BM961" s="301">
        <f t="shared" si="421"/>
        <v>0</v>
      </c>
      <c r="BN961" s="301">
        <f t="shared" si="421"/>
        <v>0</v>
      </c>
      <c r="BO961" s="301">
        <f t="shared" si="421"/>
        <v>0</v>
      </c>
      <c r="BP961" s="301">
        <f t="shared" si="421"/>
        <v>0</v>
      </c>
      <c r="BQ961" s="301">
        <f t="shared" ref="BQ961:CJ961" si="422">IF(BQ927=$E$328,$E$333,0)</f>
        <v>0</v>
      </c>
      <c r="BR961" s="301">
        <f t="shared" si="422"/>
        <v>0</v>
      </c>
      <c r="BS961" s="301">
        <f t="shared" si="422"/>
        <v>0</v>
      </c>
      <c r="BT961" s="301">
        <f t="shared" si="422"/>
        <v>0</v>
      </c>
      <c r="BU961" s="301">
        <f t="shared" si="422"/>
        <v>0</v>
      </c>
      <c r="BV961" s="301">
        <f t="shared" si="422"/>
        <v>0</v>
      </c>
      <c r="BW961" s="301">
        <f t="shared" si="422"/>
        <v>0</v>
      </c>
      <c r="BX961" s="301">
        <f t="shared" si="422"/>
        <v>0</v>
      </c>
      <c r="BY961" s="301">
        <f t="shared" si="422"/>
        <v>0</v>
      </c>
      <c r="BZ961" s="301">
        <f t="shared" si="422"/>
        <v>0</v>
      </c>
      <c r="CA961" s="301">
        <f t="shared" si="422"/>
        <v>0</v>
      </c>
      <c r="CB961" s="301">
        <f t="shared" si="422"/>
        <v>0</v>
      </c>
      <c r="CC961" s="301">
        <f t="shared" si="422"/>
        <v>0</v>
      </c>
      <c r="CD961" s="301">
        <f t="shared" si="422"/>
        <v>0</v>
      </c>
      <c r="CE961" s="301">
        <f t="shared" si="422"/>
        <v>0</v>
      </c>
      <c r="CF961" s="301">
        <f t="shared" si="422"/>
        <v>0</v>
      </c>
      <c r="CG961" s="301">
        <f t="shared" si="422"/>
        <v>0</v>
      </c>
      <c r="CH961" s="301">
        <f t="shared" si="422"/>
        <v>0</v>
      </c>
      <c r="CI961" s="301">
        <f t="shared" si="422"/>
        <v>0</v>
      </c>
      <c r="CJ961" s="301">
        <f t="shared" si="422"/>
        <v>0</v>
      </c>
      <c r="CK961" s="301"/>
      <c r="CL961" s="301"/>
      <c r="CM961" s="301"/>
      <c r="CN961" s="301"/>
      <c r="CO961" s="301"/>
      <c r="CP961" s="301"/>
      <c r="CQ961" s="301"/>
      <c r="CR961" s="301"/>
      <c r="CS961" s="301"/>
      <c r="CT961" s="301"/>
      <c r="CU961" s="301"/>
      <c r="CV961" s="301"/>
      <c r="CW961" s="301"/>
      <c r="CX961" s="301"/>
      <c r="CY961" s="301"/>
      <c r="CZ961" s="301"/>
      <c r="DA961" s="301"/>
      <c r="DB961" s="301"/>
      <c r="DC961" s="301"/>
      <c r="DD961" s="301"/>
      <c r="DE961" s="301"/>
      <c r="DF961" s="301"/>
      <c r="DG961" s="301"/>
      <c r="DH961" s="301"/>
      <c r="DI961" s="301"/>
      <c r="DJ961" s="301"/>
      <c r="DK961" s="301"/>
      <c r="DL961" s="301"/>
      <c r="DM961" s="301"/>
      <c r="DN961" s="301"/>
      <c r="DO961" s="301"/>
      <c r="DP961" s="301"/>
      <c r="DQ961" s="301"/>
      <c r="DR961" s="301"/>
      <c r="DS961" s="301"/>
      <c r="DT961" s="301"/>
    </row>
    <row r="962" spans="3:124" s="10" customFormat="1" hidden="1" outlineLevel="1">
      <c r="C962" s="10" t="s">
        <v>487</v>
      </c>
      <c r="D962" s="351"/>
      <c r="E962" s="301">
        <f>IF(E927=$E$328,$F$84,0)</f>
        <v>0</v>
      </c>
      <c r="F962" s="301">
        <f t="shared" ref="F962:BQ962" si="423">IF(F927=$E$328,$F$84,0)</f>
        <v>0</v>
      </c>
      <c r="G962" s="301">
        <f t="shared" si="423"/>
        <v>0</v>
      </c>
      <c r="H962" s="301">
        <f t="shared" si="423"/>
        <v>0</v>
      </c>
      <c r="I962" s="301">
        <f t="shared" si="423"/>
        <v>0</v>
      </c>
      <c r="J962" s="301">
        <f t="shared" si="423"/>
        <v>0</v>
      </c>
      <c r="K962" s="301">
        <f t="shared" si="423"/>
        <v>0</v>
      </c>
      <c r="L962" s="301">
        <f t="shared" si="423"/>
        <v>0</v>
      </c>
      <c r="M962" s="301">
        <f t="shared" si="423"/>
        <v>0</v>
      </c>
      <c r="N962" s="301">
        <f t="shared" si="423"/>
        <v>0</v>
      </c>
      <c r="O962" s="284">
        <f t="shared" si="423"/>
        <v>0</v>
      </c>
      <c r="P962" s="284">
        <f t="shared" si="423"/>
        <v>0</v>
      </c>
      <c r="Q962" s="284">
        <f t="shared" si="423"/>
        <v>0</v>
      </c>
      <c r="R962" s="284">
        <f t="shared" si="423"/>
        <v>0</v>
      </c>
      <c r="S962" s="284">
        <f t="shared" si="423"/>
        <v>0</v>
      </c>
      <c r="T962" s="284">
        <f t="shared" si="423"/>
        <v>0</v>
      </c>
      <c r="U962" s="284">
        <f t="shared" si="423"/>
        <v>0</v>
      </c>
      <c r="V962" s="284">
        <f t="shared" si="423"/>
        <v>0</v>
      </c>
      <c r="W962" s="284">
        <f t="shared" si="423"/>
        <v>0</v>
      </c>
      <c r="X962" s="284">
        <f t="shared" si="423"/>
        <v>0</v>
      </c>
      <c r="Y962" s="301">
        <f t="shared" si="423"/>
        <v>0</v>
      </c>
      <c r="Z962" s="301">
        <f t="shared" si="423"/>
        <v>0</v>
      </c>
      <c r="AA962" s="301">
        <f t="shared" si="423"/>
        <v>0</v>
      </c>
      <c r="AB962" s="301">
        <f t="shared" si="423"/>
        <v>0</v>
      </c>
      <c r="AC962" s="284">
        <f t="shared" si="423"/>
        <v>0</v>
      </c>
      <c r="AD962" s="284">
        <f t="shared" si="423"/>
        <v>0</v>
      </c>
      <c r="AE962" s="284">
        <f t="shared" si="423"/>
        <v>0</v>
      </c>
      <c r="AF962" s="284">
        <f t="shared" si="423"/>
        <v>0</v>
      </c>
      <c r="AG962" s="284">
        <f t="shared" si="423"/>
        <v>0</v>
      </c>
      <c r="AH962" s="284">
        <f t="shared" si="423"/>
        <v>0</v>
      </c>
      <c r="AI962" s="284">
        <f t="shared" si="423"/>
        <v>0</v>
      </c>
      <c r="AJ962" s="284">
        <f t="shared" si="423"/>
        <v>0</v>
      </c>
      <c r="AK962" s="284">
        <f t="shared" si="423"/>
        <v>0</v>
      </c>
      <c r="AL962" s="284">
        <f t="shared" si="423"/>
        <v>0</v>
      </c>
      <c r="AM962" s="301">
        <f t="shared" si="423"/>
        <v>0</v>
      </c>
      <c r="AN962" s="301">
        <f t="shared" si="423"/>
        <v>0</v>
      </c>
      <c r="AO962" s="301">
        <f t="shared" si="423"/>
        <v>0</v>
      </c>
      <c r="AP962" s="301">
        <f t="shared" si="423"/>
        <v>0</v>
      </c>
      <c r="AQ962" s="301">
        <f t="shared" si="423"/>
        <v>0</v>
      </c>
      <c r="AR962" s="301">
        <f t="shared" si="423"/>
        <v>0</v>
      </c>
      <c r="AS962" s="301">
        <f t="shared" si="423"/>
        <v>0</v>
      </c>
      <c r="AT962" s="301">
        <f t="shared" si="423"/>
        <v>0</v>
      </c>
      <c r="AU962" s="301">
        <f t="shared" si="423"/>
        <v>0</v>
      </c>
      <c r="AV962" s="301">
        <f t="shared" si="423"/>
        <v>0</v>
      </c>
      <c r="AW962" s="301">
        <f t="shared" si="423"/>
        <v>0</v>
      </c>
      <c r="AX962" s="301">
        <f t="shared" si="423"/>
        <v>0</v>
      </c>
      <c r="AY962" s="301">
        <f t="shared" si="423"/>
        <v>0</v>
      </c>
      <c r="AZ962" s="301">
        <f t="shared" si="423"/>
        <v>10745408</v>
      </c>
      <c r="BA962" s="301">
        <f t="shared" si="423"/>
        <v>0</v>
      </c>
      <c r="BB962" s="301">
        <f t="shared" si="423"/>
        <v>0</v>
      </c>
      <c r="BC962" s="301">
        <f t="shared" si="423"/>
        <v>0</v>
      </c>
      <c r="BD962" s="301">
        <f t="shared" si="423"/>
        <v>0</v>
      </c>
      <c r="BE962" s="301">
        <f t="shared" si="423"/>
        <v>0</v>
      </c>
      <c r="BF962" s="301">
        <f t="shared" si="423"/>
        <v>0</v>
      </c>
      <c r="BG962" s="301">
        <f t="shared" si="423"/>
        <v>0</v>
      </c>
      <c r="BH962" s="301">
        <f t="shared" si="423"/>
        <v>0</v>
      </c>
      <c r="BI962" s="301">
        <f t="shared" si="423"/>
        <v>0</v>
      </c>
      <c r="BJ962" s="301">
        <f t="shared" si="423"/>
        <v>0</v>
      </c>
      <c r="BK962" s="301">
        <f t="shared" si="423"/>
        <v>0</v>
      </c>
      <c r="BL962" s="301">
        <f t="shared" si="423"/>
        <v>0</v>
      </c>
      <c r="BM962" s="301">
        <f t="shared" si="423"/>
        <v>0</v>
      </c>
      <c r="BN962" s="301">
        <f t="shared" si="423"/>
        <v>0</v>
      </c>
      <c r="BO962" s="301">
        <f t="shared" si="423"/>
        <v>0</v>
      </c>
      <c r="BP962" s="301">
        <f t="shared" si="423"/>
        <v>0</v>
      </c>
      <c r="BQ962" s="301">
        <f t="shared" si="423"/>
        <v>0</v>
      </c>
      <c r="BR962" s="301">
        <f t="shared" ref="BR962:CJ962" si="424">IF(BR927=$E$328,$F$84,0)</f>
        <v>0</v>
      </c>
      <c r="BS962" s="301">
        <f t="shared" si="424"/>
        <v>0</v>
      </c>
      <c r="BT962" s="301">
        <f t="shared" si="424"/>
        <v>0</v>
      </c>
      <c r="BU962" s="301">
        <f t="shared" si="424"/>
        <v>0</v>
      </c>
      <c r="BV962" s="301">
        <f t="shared" si="424"/>
        <v>0</v>
      </c>
      <c r="BW962" s="301">
        <f t="shared" si="424"/>
        <v>0</v>
      </c>
      <c r="BX962" s="301">
        <f t="shared" si="424"/>
        <v>0</v>
      </c>
      <c r="BY962" s="301">
        <f t="shared" si="424"/>
        <v>0</v>
      </c>
      <c r="BZ962" s="301">
        <f t="shared" si="424"/>
        <v>0</v>
      </c>
      <c r="CA962" s="301">
        <f t="shared" si="424"/>
        <v>0</v>
      </c>
      <c r="CB962" s="301">
        <f t="shared" si="424"/>
        <v>0</v>
      </c>
      <c r="CC962" s="301">
        <f t="shared" si="424"/>
        <v>0</v>
      </c>
      <c r="CD962" s="301">
        <f t="shared" si="424"/>
        <v>0</v>
      </c>
      <c r="CE962" s="301">
        <f t="shared" si="424"/>
        <v>0</v>
      </c>
      <c r="CF962" s="301">
        <f t="shared" si="424"/>
        <v>0</v>
      </c>
      <c r="CG962" s="301">
        <f t="shared" si="424"/>
        <v>0</v>
      </c>
      <c r="CH962" s="301">
        <f t="shared" si="424"/>
        <v>0</v>
      </c>
      <c r="CI962" s="301">
        <f t="shared" si="424"/>
        <v>0</v>
      </c>
      <c r="CJ962" s="301">
        <f t="shared" si="424"/>
        <v>0</v>
      </c>
      <c r="CK962" s="301"/>
      <c r="CL962" s="301"/>
      <c r="CM962" s="301"/>
      <c r="CN962" s="301"/>
      <c r="CO962" s="301"/>
      <c r="CP962" s="301"/>
      <c r="CQ962" s="301"/>
      <c r="CR962" s="301"/>
      <c r="CS962" s="301"/>
      <c r="CT962" s="301"/>
      <c r="CU962" s="301"/>
      <c r="CV962" s="301"/>
      <c r="CW962" s="301"/>
      <c r="CX962" s="301"/>
      <c r="CY962" s="301"/>
      <c r="CZ962" s="301"/>
      <c r="DA962" s="301"/>
      <c r="DB962" s="301"/>
      <c r="DC962" s="301"/>
      <c r="DD962" s="301"/>
      <c r="DE962" s="301"/>
      <c r="DF962" s="301"/>
      <c r="DG962" s="301"/>
      <c r="DH962" s="301"/>
      <c r="DI962" s="301"/>
      <c r="DJ962" s="301"/>
      <c r="DK962" s="301"/>
      <c r="DL962" s="301"/>
      <c r="DM962" s="301"/>
      <c r="DN962" s="301"/>
      <c r="DO962" s="301"/>
      <c r="DP962" s="301"/>
      <c r="DQ962" s="301"/>
      <c r="DR962" s="301"/>
      <c r="DS962" s="301"/>
      <c r="DT962" s="301"/>
    </row>
    <row r="963" spans="3:124" s="10" customFormat="1" hidden="1" outlineLevel="1">
      <c r="C963" s="10" t="s">
        <v>486</v>
      </c>
      <c r="D963" s="351"/>
      <c r="E963" s="301">
        <f>E961+E948</f>
        <v>0</v>
      </c>
      <c r="F963" s="301">
        <f t="shared" ref="F963:BQ963" si="425">F961+F948</f>
        <v>0</v>
      </c>
      <c r="G963" s="301">
        <f t="shared" si="425"/>
        <v>0</v>
      </c>
      <c r="H963" s="301">
        <f t="shared" si="425"/>
        <v>0</v>
      </c>
      <c r="I963" s="301">
        <f t="shared" si="425"/>
        <v>0</v>
      </c>
      <c r="J963" s="301">
        <f t="shared" si="425"/>
        <v>0</v>
      </c>
      <c r="K963" s="301">
        <f t="shared" si="425"/>
        <v>0</v>
      </c>
      <c r="L963" s="301">
        <f t="shared" si="425"/>
        <v>0</v>
      </c>
      <c r="M963" s="301">
        <f t="shared" si="425"/>
        <v>0</v>
      </c>
      <c r="N963" s="301">
        <f t="shared" si="425"/>
        <v>0</v>
      </c>
      <c r="O963" s="301">
        <f t="shared" si="425"/>
        <v>0</v>
      </c>
      <c r="P963" s="301">
        <f t="shared" si="425"/>
        <v>0</v>
      </c>
      <c r="Q963" s="301">
        <f t="shared" si="425"/>
        <v>0</v>
      </c>
      <c r="R963" s="301">
        <f t="shared" si="425"/>
        <v>0</v>
      </c>
      <c r="S963" s="301">
        <f t="shared" si="425"/>
        <v>0</v>
      </c>
      <c r="T963" s="301">
        <f t="shared" si="425"/>
        <v>0</v>
      </c>
      <c r="U963" s="301">
        <f t="shared" si="425"/>
        <v>0</v>
      </c>
      <c r="V963" s="301">
        <f t="shared" si="425"/>
        <v>0</v>
      </c>
      <c r="W963" s="301">
        <f t="shared" si="425"/>
        <v>0</v>
      </c>
      <c r="X963" s="301">
        <f t="shared" si="425"/>
        <v>0</v>
      </c>
      <c r="Y963" s="301">
        <f t="shared" si="425"/>
        <v>0</v>
      </c>
      <c r="Z963" s="301">
        <f t="shared" si="425"/>
        <v>0</v>
      </c>
      <c r="AA963" s="301">
        <f t="shared" si="425"/>
        <v>0</v>
      </c>
      <c r="AB963" s="301">
        <f t="shared" si="425"/>
        <v>0</v>
      </c>
      <c r="AC963" s="301">
        <f t="shared" si="425"/>
        <v>0</v>
      </c>
      <c r="AD963" s="301">
        <f t="shared" si="425"/>
        <v>0</v>
      </c>
      <c r="AE963" s="301">
        <f t="shared" si="425"/>
        <v>0</v>
      </c>
      <c r="AF963" s="301">
        <f t="shared" si="425"/>
        <v>0</v>
      </c>
      <c r="AG963" s="301">
        <f t="shared" si="425"/>
        <v>0</v>
      </c>
      <c r="AH963" s="301">
        <f t="shared" si="425"/>
        <v>0</v>
      </c>
      <c r="AI963" s="301">
        <f t="shared" si="425"/>
        <v>0</v>
      </c>
      <c r="AJ963" s="301">
        <f t="shared" si="425"/>
        <v>0</v>
      </c>
      <c r="AK963" s="301">
        <f t="shared" si="425"/>
        <v>0</v>
      </c>
      <c r="AL963" s="301">
        <f t="shared" si="425"/>
        <v>0</v>
      </c>
      <c r="AM963" s="301">
        <f t="shared" si="425"/>
        <v>0</v>
      </c>
      <c r="AN963" s="301">
        <f t="shared" si="425"/>
        <v>0</v>
      </c>
      <c r="AO963" s="301">
        <f t="shared" si="425"/>
        <v>0</v>
      </c>
      <c r="AP963" s="301">
        <f t="shared" si="425"/>
        <v>0</v>
      </c>
      <c r="AQ963" s="301">
        <f t="shared" si="425"/>
        <v>0</v>
      </c>
      <c r="AR963" s="301">
        <f t="shared" si="425"/>
        <v>0</v>
      </c>
      <c r="AS963" s="301">
        <f t="shared" si="425"/>
        <v>0</v>
      </c>
      <c r="AT963" s="301">
        <f t="shared" si="425"/>
        <v>0</v>
      </c>
      <c r="AU963" s="301">
        <f t="shared" si="425"/>
        <v>0</v>
      </c>
      <c r="AV963" s="301">
        <f t="shared" si="425"/>
        <v>0</v>
      </c>
      <c r="AW963" s="301">
        <f t="shared" si="425"/>
        <v>0</v>
      </c>
      <c r="AX963" s="301">
        <f t="shared" si="425"/>
        <v>0</v>
      </c>
      <c r="AY963" s="301">
        <f t="shared" si="425"/>
        <v>0</v>
      </c>
      <c r="AZ963" s="301">
        <f t="shared" ca="1" si="425"/>
        <v>9280738.5498493593</v>
      </c>
      <c r="BA963" s="301">
        <f t="shared" si="425"/>
        <v>0</v>
      </c>
      <c r="BB963" s="301">
        <f t="shared" si="425"/>
        <v>0</v>
      </c>
      <c r="BC963" s="301">
        <f t="shared" si="425"/>
        <v>0</v>
      </c>
      <c r="BD963" s="301">
        <f t="shared" si="425"/>
        <v>0</v>
      </c>
      <c r="BE963" s="301">
        <f t="shared" si="425"/>
        <v>0</v>
      </c>
      <c r="BF963" s="301">
        <f t="shared" si="425"/>
        <v>0</v>
      </c>
      <c r="BG963" s="301">
        <f t="shared" si="425"/>
        <v>0</v>
      </c>
      <c r="BH963" s="301">
        <f t="shared" si="425"/>
        <v>0</v>
      </c>
      <c r="BI963" s="301">
        <f t="shared" si="425"/>
        <v>0</v>
      </c>
      <c r="BJ963" s="301">
        <f t="shared" si="425"/>
        <v>0</v>
      </c>
      <c r="BK963" s="301">
        <f t="shared" si="425"/>
        <v>0</v>
      </c>
      <c r="BL963" s="301">
        <f t="shared" si="425"/>
        <v>0</v>
      </c>
      <c r="BM963" s="301">
        <f t="shared" si="425"/>
        <v>0</v>
      </c>
      <c r="BN963" s="301">
        <f t="shared" si="425"/>
        <v>0</v>
      </c>
      <c r="BO963" s="301">
        <f t="shared" si="425"/>
        <v>0</v>
      </c>
      <c r="BP963" s="301">
        <f t="shared" si="425"/>
        <v>0</v>
      </c>
      <c r="BQ963" s="301">
        <f t="shared" si="425"/>
        <v>0</v>
      </c>
      <c r="BR963" s="301">
        <f t="shared" ref="BR963:CJ963" si="426">BR961+BR948</f>
        <v>0</v>
      </c>
      <c r="BS963" s="301">
        <f t="shared" si="426"/>
        <v>0</v>
      </c>
      <c r="BT963" s="301">
        <f t="shared" si="426"/>
        <v>0</v>
      </c>
      <c r="BU963" s="301">
        <f t="shared" si="426"/>
        <v>0</v>
      </c>
      <c r="BV963" s="301">
        <f t="shared" si="426"/>
        <v>0</v>
      </c>
      <c r="BW963" s="301">
        <f t="shared" si="426"/>
        <v>0</v>
      </c>
      <c r="BX963" s="301">
        <f t="shared" si="426"/>
        <v>0</v>
      </c>
      <c r="BY963" s="301">
        <f t="shared" si="426"/>
        <v>0</v>
      </c>
      <c r="BZ963" s="301">
        <f t="shared" si="426"/>
        <v>0</v>
      </c>
      <c r="CA963" s="301">
        <f t="shared" si="426"/>
        <v>0</v>
      </c>
      <c r="CB963" s="301">
        <f t="shared" si="426"/>
        <v>0</v>
      </c>
      <c r="CC963" s="301">
        <f t="shared" si="426"/>
        <v>0</v>
      </c>
      <c r="CD963" s="301">
        <f t="shared" si="426"/>
        <v>0</v>
      </c>
      <c r="CE963" s="301">
        <f t="shared" si="426"/>
        <v>0</v>
      </c>
      <c r="CF963" s="301">
        <f t="shared" si="426"/>
        <v>0</v>
      </c>
      <c r="CG963" s="301">
        <f t="shared" si="426"/>
        <v>0</v>
      </c>
      <c r="CH963" s="301">
        <f t="shared" si="426"/>
        <v>0</v>
      </c>
      <c r="CI963" s="301">
        <f t="shared" si="426"/>
        <v>0</v>
      </c>
      <c r="CJ963" s="301">
        <f t="shared" si="426"/>
        <v>0</v>
      </c>
      <c r="CK963" s="301"/>
      <c r="CL963" s="301"/>
      <c r="CM963" s="301"/>
      <c r="CN963" s="301"/>
      <c r="CO963" s="301"/>
      <c r="CP963" s="301"/>
      <c r="CQ963" s="301"/>
      <c r="CR963" s="301"/>
      <c r="CS963" s="301"/>
      <c r="CT963" s="301"/>
      <c r="CU963" s="301"/>
      <c r="CV963" s="301"/>
      <c r="CW963" s="301"/>
      <c r="CX963" s="301"/>
      <c r="CY963" s="301"/>
      <c r="CZ963" s="301"/>
      <c r="DA963" s="301"/>
      <c r="DB963" s="301"/>
      <c r="DC963" s="301"/>
      <c r="DD963" s="301"/>
      <c r="DE963" s="301"/>
      <c r="DF963" s="301"/>
      <c r="DG963" s="301"/>
      <c r="DH963" s="301"/>
      <c r="DI963" s="301"/>
      <c r="DJ963" s="301"/>
      <c r="DK963" s="301"/>
      <c r="DL963" s="301"/>
      <c r="DM963" s="301"/>
      <c r="DN963" s="301"/>
      <c r="DO963" s="301"/>
      <c r="DP963" s="301"/>
      <c r="DQ963" s="301"/>
      <c r="DR963" s="301"/>
      <c r="DS963" s="301"/>
      <c r="DT963" s="301"/>
    </row>
    <row r="964" spans="3:124" s="10" customFormat="1" hidden="1" outlineLevel="1">
      <c r="D964" s="351"/>
      <c r="E964" s="302"/>
      <c r="F964" s="301"/>
      <c r="G964" s="304"/>
      <c r="H964" s="301"/>
      <c r="I964" s="301"/>
      <c r="J964" s="301"/>
      <c r="K964" s="301"/>
      <c r="L964" s="301"/>
      <c r="M964" s="301"/>
      <c r="N964" s="301"/>
      <c r="O964" s="4"/>
      <c r="P964" s="4"/>
      <c r="Q964" s="4"/>
      <c r="R964" s="4"/>
      <c r="S964" s="4"/>
      <c r="T964" s="4"/>
      <c r="U964" s="4"/>
      <c r="V964" s="4"/>
      <c r="W964" s="4"/>
      <c r="X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 spans="3:124" s="10" customFormat="1" hidden="1" outlineLevel="1">
      <c r="C965" s="10" t="s">
        <v>326</v>
      </c>
      <c r="D965" s="351"/>
      <c r="E965" s="305">
        <f>D968*(D968&gt;0)</f>
        <v>3760892.8</v>
      </c>
      <c r="F965" s="305">
        <f t="shared" ref="F965:BQ965" ca="1" si="427">E968*(E968&gt;0)</f>
        <v>3760892.8</v>
      </c>
      <c r="G965" s="301">
        <f t="shared" ca="1" si="427"/>
        <v>3760892.8</v>
      </c>
      <c r="H965" s="301">
        <f t="shared" ca="1" si="427"/>
        <v>3760892.8</v>
      </c>
      <c r="I965" s="301">
        <f t="shared" ca="1" si="427"/>
        <v>3760892.8</v>
      </c>
      <c r="J965" s="301">
        <f t="shared" ca="1" si="427"/>
        <v>3760892.8</v>
      </c>
      <c r="K965" s="301">
        <f t="shared" ca="1" si="427"/>
        <v>3760892.8</v>
      </c>
      <c r="L965" s="301">
        <f t="shared" ca="1" si="427"/>
        <v>3760892.8</v>
      </c>
      <c r="M965" s="301">
        <f t="shared" ca="1" si="427"/>
        <v>3900632.03</v>
      </c>
      <c r="N965" s="301">
        <f t="shared" ca="1" si="427"/>
        <v>3971987.26</v>
      </c>
      <c r="O965" s="301">
        <f t="shared" ca="1" si="427"/>
        <v>4008342.4899999998</v>
      </c>
      <c r="P965" s="301">
        <f t="shared" ca="1" si="427"/>
        <v>4044697.7199999997</v>
      </c>
      <c r="Q965" s="301">
        <f t="shared" ca="1" si="427"/>
        <v>4011372.9499999997</v>
      </c>
      <c r="R965" s="301">
        <f t="shared" ca="1" si="427"/>
        <v>3982254.710833333</v>
      </c>
      <c r="S965" s="301">
        <f t="shared" ca="1" si="427"/>
        <v>3953136.4716666662</v>
      </c>
      <c r="T965" s="301">
        <f t="shared" ca="1" si="427"/>
        <v>3924018.2324999995</v>
      </c>
      <c r="U965" s="301">
        <f t="shared" ca="1" si="427"/>
        <v>3903292.2345228358</v>
      </c>
      <c r="V965" s="301">
        <f t="shared" ca="1" si="427"/>
        <v>3882566.2365456722</v>
      </c>
      <c r="W965" s="301">
        <f t="shared" ca="1" si="427"/>
        <v>3861840.2385685085</v>
      </c>
      <c r="X965" s="301">
        <f t="shared" ca="1" si="427"/>
        <v>3841114.2405913449</v>
      </c>
      <c r="Y965" s="301">
        <f t="shared" ca="1" si="427"/>
        <v>3820388.2426141812</v>
      </c>
      <c r="Z965" s="301">
        <f t="shared" ca="1" si="427"/>
        <v>3799662.2446370176</v>
      </c>
      <c r="AA965" s="301">
        <f t="shared" ca="1" si="427"/>
        <v>3778936.246659854</v>
      </c>
      <c r="AB965" s="301">
        <f t="shared" ca="1" si="427"/>
        <v>3758210.2486826903</v>
      </c>
      <c r="AC965" s="301">
        <f t="shared" ca="1" si="427"/>
        <v>3737484.2507055267</v>
      </c>
      <c r="AD965" s="301">
        <f t="shared" ca="1" si="427"/>
        <v>3722017.1894938629</v>
      </c>
      <c r="AE965" s="301">
        <f t="shared" ca="1" si="427"/>
        <v>1063742.3792650355</v>
      </c>
      <c r="AF965" s="301">
        <f t="shared" ca="1" si="427"/>
        <v>1060509.888115647</v>
      </c>
      <c r="AG965" s="301">
        <f t="shared" ca="1" si="427"/>
        <v>1057277.3969662585</v>
      </c>
      <c r="AH965" s="301">
        <f t="shared" ca="1" si="427"/>
        <v>1054044.90581687</v>
      </c>
      <c r="AI965" s="301">
        <f t="shared" ca="1" si="427"/>
        <v>1050812.4146674816</v>
      </c>
      <c r="AJ965" s="301">
        <f t="shared" ca="1" si="427"/>
        <v>1047579.923518093</v>
      </c>
      <c r="AK965" s="301">
        <f t="shared" ca="1" si="427"/>
        <v>1044347.4323687044</v>
      </c>
      <c r="AL965" s="301">
        <f t="shared" ca="1" si="427"/>
        <v>1041114.9412193157</v>
      </c>
      <c r="AM965" s="301">
        <f t="shared" ca="1" si="427"/>
        <v>1037882.4500699271</v>
      </c>
      <c r="AN965" s="301">
        <f t="shared" ca="1" si="427"/>
        <v>1034649.9589205385</v>
      </c>
      <c r="AO965" s="301">
        <f t="shared" ca="1" si="427"/>
        <v>1031417.4677711499</v>
      </c>
      <c r="AP965" s="301">
        <f t="shared" ca="1" si="427"/>
        <v>1025492.4883068814</v>
      </c>
      <c r="AQ965" s="301">
        <f t="shared" ca="1" si="427"/>
        <v>1019567.5088426128</v>
      </c>
      <c r="AR965" s="301">
        <f t="shared" ca="1" si="427"/>
        <v>1013642.5293783443</v>
      </c>
      <c r="AS965" s="301">
        <f t="shared" ca="1" si="427"/>
        <v>1007717.5499140758</v>
      </c>
      <c r="AT965" s="301">
        <f t="shared" ca="1" si="427"/>
        <v>1001792.5704498072</v>
      </c>
      <c r="AU965" s="301">
        <f t="shared" ca="1" si="427"/>
        <v>995867.59098553867</v>
      </c>
      <c r="AV965" s="301">
        <f t="shared" ca="1" si="427"/>
        <v>989942.61152127013</v>
      </c>
      <c r="AW965" s="301">
        <f t="shared" ca="1" si="427"/>
        <v>984017.63205700158</v>
      </c>
      <c r="AX965" s="301">
        <f t="shared" ca="1" si="427"/>
        <v>978092.65259273304</v>
      </c>
      <c r="AY965" s="301">
        <f t="shared" ca="1" si="427"/>
        <v>972167.67312846449</v>
      </c>
      <c r="AZ965" s="301">
        <f t="shared" ca="1" si="427"/>
        <v>966242.69366419595</v>
      </c>
      <c r="BA965" s="301">
        <f t="shared" ca="1" si="427"/>
        <v>0</v>
      </c>
      <c r="BB965" s="301">
        <f t="shared" ca="1" si="427"/>
        <v>0</v>
      </c>
      <c r="BC965" s="301">
        <f t="shared" ca="1" si="427"/>
        <v>0</v>
      </c>
      <c r="BD965" s="301">
        <f t="shared" ca="1" si="427"/>
        <v>0</v>
      </c>
      <c r="BE965" s="301">
        <f t="shared" ca="1" si="427"/>
        <v>0</v>
      </c>
      <c r="BF965" s="301">
        <f t="shared" ca="1" si="427"/>
        <v>0</v>
      </c>
      <c r="BG965" s="301">
        <f t="shared" ca="1" si="427"/>
        <v>0</v>
      </c>
      <c r="BH965" s="301">
        <f t="shared" ca="1" si="427"/>
        <v>0</v>
      </c>
      <c r="BI965" s="301">
        <f t="shared" ca="1" si="427"/>
        <v>0</v>
      </c>
      <c r="BJ965" s="301">
        <f t="shared" ca="1" si="427"/>
        <v>0</v>
      </c>
      <c r="BK965" s="301">
        <f t="shared" ca="1" si="427"/>
        <v>0</v>
      </c>
      <c r="BL965" s="301">
        <f t="shared" ca="1" si="427"/>
        <v>0</v>
      </c>
      <c r="BM965" s="301">
        <f t="shared" ca="1" si="427"/>
        <v>0</v>
      </c>
      <c r="BN965" s="301">
        <f t="shared" ca="1" si="427"/>
        <v>0</v>
      </c>
      <c r="BO965" s="301">
        <f t="shared" ca="1" si="427"/>
        <v>0</v>
      </c>
      <c r="BP965" s="301">
        <f t="shared" ca="1" si="427"/>
        <v>0</v>
      </c>
      <c r="BQ965" s="301">
        <f t="shared" ca="1" si="427"/>
        <v>0</v>
      </c>
      <c r="BR965" s="301">
        <f t="shared" ref="BR965:CJ965" ca="1" si="428">BQ968*(BQ968&gt;0)</f>
        <v>0</v>
      </c>
      <c r="BS965" s="301">
        <f t="shared" ca="1" si="428"/>
        <v>0</v>
      </c>
      <c r="BT965" s="301">
        <f t="shared" ca="1" si="428"/>
        <v>0</v>
      </c>
      <c r="BU965" s="301">
        <f t="shared" ca="1" si="428"/>
        <v>0</v>
      </c>
      <c r="BV965" s="301">
        <f t="shared" ca="1" si="428"/>
        <v>0</v>
      </c>
      <c r="BW965" s="301">
        <f t="shared" ca="1" si="428"/>
        <v>0</v>
      </c>
      <c r="BX965" s="301">
        <f t="shared" ca="1" si="428"/>
        <v>0</v>
      </c>
      <c r="BY965" s="301">
        <f t="shared" ca="1" si="428"/>
        <v>0</v>
      </c>
      <c r="BZ965" s="301">
        <f t="shared" ca="1" si="428"/>
        <v>0</v>
      </c>
      <c r="CA965" s="301">
        <f t="shared" ca="1" si="428"/>
        <v>0</v>
      </c>
      <c r="CB965" s="301">
        <f t="shared" ca="1" si="428"/>
        <v>0</v>
      </c>
      <c r="CC965" s="301">
        <f t="shared" ca="1" si="428"/>
        <v>0</v>
      </c>
      <c r="CD965" s="301">
        <f t="shared" ca="1" si="428"/>
        <v>0</v>
      </c>
      <c r="CE965" s="301">
        <f t="shared" ca="1" si="428"/>
        <v>0</v>
      </c>
      <c r="CF965" s="301">
        <f t="shared" ca="1" si="428"/>
        <v>0</v>
      </c>
      <c r="CG965" s="301">
        <f t="shared" ca="1" si="428"/>
        <v>0</v>
      </c>
      <c r="CH965" s="301">
        <f t="shared" ca="1" si="428"/>
        <v>0</v>
      </c>
      <c r="CI965" s="301">
        <f t="shared" ca="1" si="428"/>
        <v>0</v>
      </c>
      <c r="CJ965" s="301">
        <f t="shared" ca="1" si="428"/>
        <v>0</v>
      </c>
      <c r="CK965" s="301"/>
      <c r="CL965" s="301"/>
      <c r="CM965" s="301"/>
      <c r="CN965" s="301"/>
      <c r="CO965" s="301"/>
      <c r="CP965" s="301"/>
      <c r="CQ965" s="301"/>
      <c r="CR965" s="301"/>
      <c r="CS965" s="301"/>
      <c r="CT965" s="301"/>
      <c r="CU965" s="301"/>
      <c r="CV965" s="301"/>
      <c r="CW965" s="301"/>
      <c r="CX965" s="301"/>
      <c r="CY965" s="301"/>
      <c r="CZ965" s="301"/>
      <c r="DA965" s="301"/>
      <c r="DB965" s="301"/>
      <c r="DC965" s="301"/>
      <c r="DD965" s="301"/>
      <c r="DE965" s="301"/>
      <c r="DF965" s="301"/>
      <c r="DG965" s="301"/>
      <c r="DH965" s="301"/>
      <c r="DI965" s="301"/>
      <c r="DJ965" s="301"/>
      <c r="DK965" s="301"/>
      <c r="DL965" s="301"/>
      <c r="DM965" s="301"/>
      <c r="DN965" s="301"/>
      <c r="DO965" s="301"/>
      <c r="DP965" s="301"/>
      <c r="DQ965" s="301"/>
      <c r="DR965" s="301"/>
      <c r="DS965" s="301"/>
      <c r="DT965" s="301"/>
    </row>
    <row r="966" spans="3:124" s="10" customFormat="1" hidden="1" outlineLevel="1">
      <c r="C966" s="10" t="s">
        <v>39</v>
      </c>
      <c r="D966" s="351"/>
      <c r="E966" s="411">
        <f t="shared" ref="E966:BK966" ca="1" si="429">-(E957+E961)*(E957&gt;0)+E948</f>
        <v>0</v>
      </c>
      <c r="F966" s="412">
        <f t="shared" ca="1" si="429"/>
        <v>0</v>
      </c>
      <c r="G966" s="412">
        <f t="shared" ca="1" si="429"/>
        <v>0</v>
      </c>
      <c r="H966" s="412">
        <f t="shared" ca="1" si="429"/>
        <v>0</v>
      </c>
      <c r="I966" s="412">
        <f t="shared" ca="1" si="429"/>
        <v>0</v>
      </c>
      <c r="J966" s="412">
        <f t="shared" ca="1" si="429"/>
        <v>0</v>
      </c>
      <c r="K966" s="412">
        <f t="shared" ca="1" si="429"/>
        <v>0</v>
      </c>
      <c r="L966" s="412">
        <f t="shared" ca="1" si="429"/>
        <v>0</v>
      </c>
      <c r="M966" s="412">
        <f t="shared" ca="1" si="429"/>
        <v>0</v>
      </c>
      <c r="N966" s="412">
        <f t="shared" ca="1" si="429"/>
        <v>0</v>
      </c>
      <c r="O966" s="412">
        <f t="shared" ca="1" si="429"/>
        <v>0</v>
      </c>
      <c r="P966" s="412">
        <f t="shared" ca="1" si="429"/>
        <v>-33324.769999999997</v>
      </c>
      <c r="Q966" s="412">
        <f t="shared" ca="1" si="429"/>
        <v>-29118.239166666666</v>
      </c>
      <c r="R966" s="412">
        <f t="shared" ca="1" si="429"/>
        <v>-29118.239166666666</v>
      </c>
      <c r="S966" s="412">
        <f t="shared" ca="1" si="429"/>
        <v>-29118.239166666666</v>
      </c>
      <c r="T966" s="412">
        <f t="shared" ca="1" si="429"/>
        <v>-20725.997977163788</v>
      </c>
      <c r="U966" s="412">
        <f t="shared" ca="1" si="429"/>
        <v>-20725.997977163781</v>
      </c>
      <c r="V966" s="412">
        <f t="shared" ca="1" si="429"/>
        <v>-20725.997977163788</v>
      </c>
      <c r="W966" s="412">
        <f t="shared" ca="1" si="429"/>
        <v>-20725.997977163781</v>
      </c>
      <c r="X966" s="412">
        <f t="shared" ca="1" si="429"/>
        <v>-20725.997977163781</v>
      </c>
      <c r="Y966" s="412">
        <f t="shared" ca="1" si="429"/>
        <v>-20725.997977163788</v>
      </c>
      <c r="Z966" s="412">
        <f t="shared" ca="1" si="429"/>
        <v>-20725.997977163781</v>
      </c>
      <c r="AA966" s="412">
        <f t="shared" ca="1" si="429"/>
        <v>-20725.997977163788</v>
      </c>
      <c r="AB966" s="412">
        <f t="shared" ca="1" si="429"/>
        <v>-20725.997977163788</v>
      </c>
      <c r="AC966" s="412">
        <f t="shared" si="429"/>
        <v>-15467.0612116638</v>
      </c>
      <c r="AD966" s="412">
        <f t="shared" ca="1" si="429"/>
        <v>-2658274.8102288274</v>
      </c>
      <c r="AE966" s="412">
        <f t="shared" ca="1" si="429"/>
        <v>-3232.4911493885666</v>
      </c>
      <c r="AF966" s="412">
        <f t="shared" ca="1" si="429"/>
        <v>-3232.4911493885738</v>
      </c>
      <c r="AG966" s="412">
        <f t="shared" ca="1" si="429"/>
        <v>-3232.4911493885666</v>
      </c>
      <c r="AH966" s="412">
        <f t="shared" ca="1" si="429"/>
        <v>-3232.4911493885666</v>
      </c>
      <c r="AI966" s="412">
        <f t="shared" ca="1" si="429"/>
        <v>-3232.4911493885666</v>
      </c>
      <c r="AJ966" s="412">
        <f t="shared" ca="1" si="429"/>
        <v>-3232.4911493885666</v>
      </c>
      <c r="AK966" s="412">
        <f t="shared" ca="1" si="429"/>
        <v>-3232.4911493885666</v>
      </c>
      <c r="AL966" s="412">
        <f t="shared" ca="1" si="429"/>
        <v>-3232.4911493885666</v>
      </c>
      <c r="AM966" s="412">
        <f t="shared" ca="1" si="429"/>
        <v>-3232.4911493885666</v>
      </c>
      <c r="AN966" s="412">
        <f t="shared" ca="1" si="429"/>
        <v>-3232.4911493885666</v>
      </c>
      <c r="AO966" s="412">
        <f t="shared" ca="1" si="429"/>
        <v>-5924.979464268552</v>
      </c>
      <c r="AP966" s="412">
        <f t="shared" ca="1" si="429"/>
        <v>-5924.979464268552</v>
      </c>
      <c r="AQ966" s="412">
        <f t="shared" ca="1" si="429"/>
        <v>-5924.979464268552</v>
      </c>
      <c r="AR966" s="412">
        <f t="shared" ca="1" si="429"/>
        <v>-5924.979464268552</v>
      </c>
      <c r="AS966" s="412">
        <f t="shared" ca="1" si="429"/>
        <v>-5924.979464268552</v>
      </c>
      <c r="AT966" s="412">
        <f t="shared" ca="1" si="429"/>
        <v>-5924.979464268552</v>
      </c>
      <c r="AU966" s="412">
        <f t="shared" ca="1" si="429"/>
        <v>-5924.979464268552</v>
      </c>
      <c r="AV966" s="412">
        <f t="shared" ca="1" si="429"/>
        <v>-5924.9794642685447</v>
      </c>
      <c r="AW966" s="412">
        <f t="shared" ca="1" si="429"/>
        <v>-5924.979464268552</v>
      </c>
      <c r="AX966" s="412">
        <f t="shared" ca="1" si="429"/>
        <v>-5924.979464268552</v>
      </c>
      <c r="AY966" s="412">
        <f t="shared" ca="1" si="429"/>
        <v>-5924.979464268552</v>
      </c>
      <c r="AZ966" s="412">
        <f t="shared" ca="1" si="429"/>
        <v>-27743005.35160251</v>
      </c>
      <c r="BA966" s="412">
        <f t="shared" ca="1" si="429"/>
        <v>0</v>
      </c>
      <c r="BB966" s="412">
        <f t="shared" ca="1" si="429"/>
        <v>0</v>
      </c>
      <c r="BC966" s="412">
        <f t="shared" ca="1" si="429"/>
        <v>0</v>
      </c>
      <c r="BD966" s="412">
        <f t="shared" ca="1" si="429"/>
        <v>0</v>
      </c>
      <c r="BE966" s="412">
        <f t="shared" ca="1" si="429"/>
        <v>0</v>
      </c>
      <c r="BF966" s="412">
        <f t="shared" ca="1" si="429"/>
        <v>0</v>
      </c>
      <c r="BG966" s="412">
        <f t="shared" ca="1" si="429"/>
        <v>0</v>
      </c>
      <c r="BH966" s="412">
        <f t="shared" ca="1" si="429"/>
        <v>0</v>
      </c>
      <c r="BI966" s="412">
        <f t="shared" ca="1" si="429"/>
        <v>0</v>
      </c>
      <c r="BJ966" s="412">
        <f t="shared" ca="1" si="429"/>
        <v>0</v>
      </c>
      <c r="BK966" s="412">
        <f t="shared" ca="1" si="429"/>
        <v>0</v>
      </c>
      <c r="BL966" s="412">
        <f ca="1">-(BL957+BL961)*(BL957&gt;0)+BL948</f>
        <v>0</v>
      </c>
      <c r="BM966" s="412">
        <f t="shared" ref="BM966:CJ966" ca="1" si="430">-(BM957+BM961)*(BM957&gt;0)+BM948</f>
        <v>0</v>
      </c>
      <c r="BN966" s="412">
        <f t="shared" ca="1" si="430"/>
        <v>0</v>
      </c>
      <c r="BO966" s="412">
        <f t="shared" ca="1" si="430"/>
        <v>0</v>
      </c>
      <c r="BP966" s="412">
        <f t="shared" ca="1" si="430"/>
        <v>0</v>
      </c>
      <c r="BQ966" s="412">
        <f t="shared" ca="1" si="430"/>
        <v>0</v>
      </c>
      <c r="BR966" s="412">
        <f t="shared" ca="1" si="430"/>
        <v>0</v>
      </c>
      <c r="BS966" s="412">
        <f t="shared" ca="1" si="430"/>
        <v>0</v>
      </c>
      <c r="BT966" s="412">
        <f t="shared" ca="1" si="430"/>
        <v>0</v>
      </c>
      <c r="BU966" s="412">
        <f t="shared" ca="1" si="430"/>
        <v>0</v>
      </c>
      <c r="BV966" s="412">
        <f t="shared" ca="1" si="430"/>
        <v>0</v>
      </c>
      <c r="BW966" s="412">
        <f t="shared" ca="1" si="430"/>
        <v>0</v>
      </c>
      <c r="BX966" s="412">
        <f t="shared" ca="1" si="430"/>
        <v>0</v>
      </c>
      <c r="BY966" s="412">
        <f t="shared" ca="1" si="430"/>
        <v>0</v>
      </c>
      <c r="BZ966" s="412">
        <f t="shared" ca="1" si="430"/>
        <v>0</v>
      </c>
      <c r="CA966" s="412">
        <f t="shared" ca="1" si="430"/>
        <v>0</v>
      </c>
      <c r="CB966" s="412">
        <f t="shared" ca="1" si="430"/>
        <v>0</v>
      </c>
      <c r="CC966" s="412">
        <f t="shared" ca="1" si="430"/>
        <v>0</v>
      </c>
      <c r="CD966" s="412">
        <f t="shared" ca="1" si="430"/>
        <v>0</v>
      </c>
      <c r="CE966" s="412">
        <f t="shared" ca="1" si="430"/>
        <v>0</v>
      </c>
      <c r="CF966" s="412">
        <f t="shared" ca="1" si="430"/>
        <v>0</v>
      </c>
      <c r="CG966" s="412">
        <f t="shared" ca="1" si="430"/>
        <v>0</v>
      </c>
      <c r="CH966" s="412">
        <f t="shared" ca="1" si="430"/>
        <v>0</v>
      </c>
      <c r="CI966" s="412">
        <f t="shared" ca="1" si="430"/>
        <v>0</v>
      </c>
      <c r="CJ966" s="412">
        <f t="shared" ca="1" si="430"/>
        <v>0</v>
      </c>
      <c r="CK966" s="412"/>
      <c r="CL966" s="412"/>
      <c r="CM966" s="412"/>
      <c r="CN966" s="412"/>
      <c r="CO966" s="412"/>
      <c r="CP966" s="412"/>
      <c r="CQ966" s="412"/>
      <c r="CR966" s="412"/>
      <c r="CS966" s="412"/>
      <c r="CT966" s="412"/>
      <c r="CU966" s="412"/>
      <c r="CV966" s="412"/>
      <c r="CW966" s="412"/>
      <c r="CX966" s="412"/>
      <c r="CY966" s="412"/>
      <c r="CZ966" s="412"/>
      <c r="DA966" s="412"/>
      <c r="DB966" s="412"/>
      <c r="DC966" s="412"/>
      <c r="DD966" s="412"/>
      <c r="DE966" s="412"/>
      <c r="DF966" s="412"/>
      <c r="DG966" s="412"/>
      <c r="DH966" s="412"/>
      <c r="DI966" s="412"/>
      <c r="DJ966" s="412"/>
      <c r="DK966" s="412"/>
      <c r="DL966" s="412"/>
      <c r="DM966" s="412"/>
      <c r="DN966" s="412"/>
      <c r="DO966" s="412"/>
      <c r="DP966" s="412"/>
      <c r="DQ966" s="412"/>
      <c r="DR966" s="412"/>
      <c r="DS966" s="412"/>
      <c r="DT966" s="412"/>
    </row>
    <row r="967" spans="3:124" s="10" customFormat="1" hidden="1" outlineLevel="1">
      <c r="C967" s="10" t="s">
        <v>242</v>
      </c>
      <c r="D967" s="351">
        <f>F84-D936-D942-D949</f>
        <v>3760892.8</v>
      </c>
      <c r="E967" s="412">
        <f t="shared" ref="E967:BQ967" ca="1" si="431">-E957*AND(E957&lt;0,E958&lt;=0)</f>
        <v>0</v>
      </c>
      <c r="F967" s="412">
        <f t="shared" ca="1" si="431"/>
        <v>0</v>
      </c>
      <c r="G967" s="412">
        <f t="shared" ca="1" si="431"/>
        <v>0</v>
      </c>
      <c r="H967" s="412">
        <f t="shared" ca="1" si="431"/>
        <v>0</v>
      </c>
      <c r="I967" s="412">
        <f t="shared" ca="1" si="431"/>
        <v>0</v>
      </c>
      <c r="J967" s="412">
        <f t="shared" ca="1" si="431"/>
        <v>0</v>
      </c>
      <c r="K967" s="412">
        <f t="shared" ca="1" si="431"/>
        <v>0</v>
      </c>
      <c r="L967" s="412">
        <f t="shared" ca="1" si="431"/>
        <v>139739.22999999998</v>
      </c>
      <c r="M967" s="412">
        <f t="shared" ca="1" si="431"/>
        <v>71355.23000000001</v>
      </c>
      <c r="N967" s="412">
        <f t="shared" ca="1" si="431"/>
        <v>36355.230000000003</v>
      </c>
      <c r="O967" s="412">
        <f t="shared" ca="1" si="431"/>
        <v>36355.230000000003</v>
      </c>
      <c r="P967" s="412">
        <f t="shared" ca="1" si="431"/>
        <v>0</v>
      </c>
      <c r="Q967" s="412">
        <f t="shared" ca="1" si="431"/>
        <v>0</v>
      </c>
      <c r="R967" s="412">
        <f t="shared" ca="1" si="431"/>
        <v>0</v>
      </c>
      <c r="S967" s="412">
        <f t="shared" ca="1" si="431"/>
        <v>0</v>
      </c>
      <c r="T967" s="412">
        <f t="shared" ca="1" si="431"/>
        <v>0</v>
      </c>
      <c r="U967" s="412">
        <f t="shared" ca="1" si="431"/>
        <v>0</v>
      </c>
      <c r="V967" s="412">
        <f t="shared" ca="1" si="431"/>
        <v>0</v>
      </c>
      <c r="W967" s="412">
        <f t="shared" ca="1" si="431"/>
        <v>0</v>
      </c>
      <c r="X967" s="412">
        <f t="shared" ca="1" si="431"/>
        <v>0</v>
      </c>
      <c r="Y967" s="412">
        <f t="shared" ca="1" si="431"/>
        <v>0</v>
      </c>
      <c r="Z967" s="412">
        <f t="shared" ca="1" si="431"/>
        <v>0</v>
      </c>
      <c r="AA967" s="412">
        <f t="shared" ca="1" si="431"/>
        <v>0</v>
      </c>
      <c r="AB967" s="412">
        <f t="shared" ca="1" si="431"/>
        <v>0</v>
      </c>
      <c r="AC967" s="412">
        <f t="shared" ca="1" si="431"/>
        <v>0</v>
      </c>
      <c r="AD967" s="412">
        <f t="shared" ca="1" si="431"/>
        <v>0</v>
      </c>
      <c r="AE967" s="412">
        <f t="shared" ca="1" si="431"/>
        <v>0</v>
      </c>
      <c r="AF967" s="412">
        <f t="shared" ca="1" si="431"/>
        <v>0</v>
      </c>
      <c r="AG967" s="412">
        <f t="shared" ca="1" si="431"/>
        <v>0</v>
      </c>
      <c r="AH967" s="412">
        <f t="shared" ca="1" si="431"/>
        <v>0</v>
      </c>
      <c r="AI967" s="412">
        <f t="shared" ca="1" si="431"/>
        <v>0</v>
      </c>
      <c r="AJ967" s="412">
        <f t="shared" ca="1" si="431"/>
        <v>0</v>
      </c>
      <c r="AK967" s="412">
        <f t="shared" ca="1" si="431"/>
        <v>0</v>
      </c>
      <c r="AL967" s="412">
        <f t="shared" ca="1" si="431"/>
        <v>0</v>
      </c>
      <c r="AM967" s="412">
        <f t="shared" ca="1" si="431"/>
        <v>0</v>
      </c>
      <c r="AN967" s="412">
        <f t="shared" ca="1" si="431"/>
        <v>0</v>
      </c>
      <c r="AO967" s="412">
        <f t="shared" ca="1" si="431"/>
        <v>0</v>
      </c>
      <c r="AP967" s="412">
        <f t="shared" ca="1" si="431"/>
        <v>0</v>
      </c>
      <c r="AQ967" s="412">
        <f t="shared" ca="1" si="431"/>
        <v>0</v>
      </c>
      <c r="AR967" s="412">
        <f t="shared" ca="1" si="431"/>
        <v>0</v>
      </c>
      <c r="AS967" s="412">
        <f t="shared" ca="1" si="431"/>
        <v>0</v>
      </c>
      <c r="AT967" s="412">
        <f t="shared" ca="1" si="431"/>
        <v>0</v>
      </c>
      <c r="AU967" s="412">
        <f t="shared" ca="1" si="431"/>
        <v>0</v>
      </c>
      <c r="AV967" s="412">
        <f t="shared" ca="1" si="431"/>
        <v>0</v>
      </c>
      <c r="AW967" s="412">
        <f t="shared" ca="1" si="431"/>
        <v>0</v>
      </c>
      <c r="AX967" s="412">
        <f t="shared" ca="1" si="431"/>
        <v>0</v>
      </c>
      <c r="AY967" s="412">
        <f t="shared" ca="1" si="431"/>
        <v>0</v>
      </c>
      <c r="AZ967" s="412">
        <f t="shared" ca="1" si="431"/>
        <v>0</v>
      </c>
      <c r="BA967" s="412">
        <f t="shared" ca="1" si="431"/>
        <v>0</v>
      </c>
      <c r="BB967" s="412">
        <f t="shared" ca="1" si="431"/>
        <v>0</v>
      </c>
      <c r="BC967" s="412">
        <f t="shared" ca="1" si="431"/>
        <v>0</v>
      </c>
      <c r="BD967" s="412">
        <f t="shared" ca="1" si="431"/>
        <v>0</v>
      </c>
      <c r="BE967" s="412">
        <f t="shared" ca="1" si="431"/>
        <v>0</v>
      </c>
      <c r="BF967" s="412">
        <f t="shared" ca="1" si="431"/>
        <v>0</v>
      </c>
      <c r="BG967" s="412">
        <f t="shared" ca="1" si="431"/>
        <v>0</v>
      </c>
      <c r="BH967" s="412">
        <f t="shared" ca="1" si="431"/>
        <v>0</v>
      </c>
      <c r="BI967" s="412">
        <f t="shared" ca="1" si="431"/>
        <v>0</v>
      </c>
      <c r="BJ967" s="412">
        <f t="shared" ca="1" si="431"/>
        <v>0</v>
      </c>
      <c r="BK967" s="412">
        <f t="shared" ca="1" si="431"/>
        <v>0</v>
      </c>
      <c r="BL967" s="412">
        <f t="shared" ca="1" si="431"/>
        <v>0</v>
      </c>
      <c r="BM967" s="412">
        <f t="shared" ca="1" si="431"/>
        <v>0</v>
      </c>
      <c r="BN967" s="412">
        <f t="shared" ca="1" si="431"/>
        <v>0</v>
      </c>
      <c r="BO967" s="412">
        <f t="shared" ca="1" si="431"/>
        <v>0</v>
      </c>
      <c r="BP967" s="412">
        <f t="shared" ca="1" si="431"/>
        <v>0</v>
      </c>
      <c r="BQ967" s="412">
        <f t="shared" ca="1" si="431"/>
        <v>0</v>
      </c>
      <c r="BR967" s="412">
        <f t="shared" ref="BR967:CJ967" ca="1" si="432">-BR957*AND(BR957&lt;0,BR958&lt;=0)</f>
        <v>0</v>
      </c>
      <c r="BS967" s="412">
        <f t="shared" ca="1" si="432"/>
        <v>0</v>
      </c>
      <c r="BT967" s="412">
        <f t="shared" ca="1" si="432"/>
        <v>0</v>
      </c>
      <c r="BU967" s="412">
        <f t="shared" ca="1" si="432"/>
        <v>0</v>
      </c>
      <c r="BV967" s="412">
        <f t="shared" ca="1" si="432"/>
        <v>0</v>
      </c>
      <c r="BW967" s="412">
        <f t="shared" ca="1" si="432"/>
        <v>0</v>
      </c>
      <c r="BX967" s="412">
        <f t="shared" ca="1" si="432"/>
        <v>0</v>
      </c>
      <c r="BY967" s="412">
        <f t="shared" ca="1" si="432"/>
        <v>0</v>
      </c>
      <c r="BZ967" s="412">
        <f t="shared" ca="1" si="432"/>
        <v>0</v>
      </c>
      <c r="CA967" s="412">
        <f t="shared" ca="1" si="432"/>
        <v>0</v>
      </c>
      <c r="CB967" s="412">
        <f t="shared" ca="1" si="432"/>
        <v>0</v>
      </c>
      <c r="CC967" s="412">
        <f t="shared" ca="1" si="432"/>
        <v>0</v>
      </c>
      <c r="CD967" s="412">
        <f t="shared" ca="1" si="432"/>
        <v>0</v>
      </c>
      <c r="CE967" s="412">
        <f t="shared" ca="1" si="432"/>
        <v>0</v>
      </c>
      <c r="CF967" s="412">
        <f t="shared" ca="1" si="432"/>
        <v>0</v>
      </c>
      <c r="CG967" s="412">
        <f t="shared" ca="1" si="432"/>
        <v>0</v>
      </c>
      <c r="CH967" s="412">
        <f t="shared" ca="1" si="432"/>
        <v>0</v>
      </c>
      <c r="CI967" s="412">
        <f t="shared" ca="1" si="432"/>
        <v>0</v>
      </c>
      <c r="CJ967" s="412">
        <f t="shared" ca="1" si="432"/>
        <v>0</v>
      </c>
      <c r="CK967" s="412"/>
      <c r="CL967" s="412"/>
      <c r="CM967" s="412"/>
      <c r="CN967" s="412"/>
      <c r="CO967" s="412"/>
      <c r="CP967" s="412"/>
      <c r="CQ967" s="412"/>
      <c r="CR967" s="412"/>
      <c r="CS967" s="412"/>
      <c r="CT967" s="412"/>
      <c r="CU967" s="412"/>
      <c r="CV967" s="412"/>
      <c r="CW967" s="412"/>
      <c r="CX967" s="412"/>
      <c r="CY967" s="412"/>
      <c r="CZ967" s="412"/>
      <c r="DA967" s="412"/>
      <c r="DB967" s="412"/>
      <c r="DC967" s="412"/>
      <c r="DD967" s="412"/>
      <c r="DE967" s="412"/>
      <c r="DF967" s="412"/>
      <c r="DG967" s="412"/>
      <c r="DH967" s="412"/>
      <c r="DI967" s="412"/>
      <c r="DJ967" s="412"/>
      <c r="DK967" s="412"/>
      <c r="DL967" s="412"/>
      <c r="DM967" s="412"/>
      <c r="DN967" s="412"/>
      <c r="DO967" s="412"/>
      <c r="DP967" s="412"/>
      <c r="DQ967" s="412"/>
      <c r="DR967" s="412"/>
      <c r="DS967" s="412"/>
      <c r="DT967" s="412"/>
    </row>
    <row r="968" spans="3:124" s="10" customFormat="1" hidden="1" outlineLevel="1">
      <c r="C968" s="10" t="s">
        <v>327</v>
      </c>
      <c r="D968" s="351">
        <f>SUM(D965:D967)</f>
        <v>3760892.8</v>
      </c>
      <c r="E968" s="305">
        <f ca="1">SUM(E965:E967)</f>
        <v>3760892.8</v>
      </c>
      <c r="F968" s="305">
        <f t="shared" ref="F968:BQ968" ca="1" si="433">SUM(F965:F967)</f>
        <v>3760892.8</v>
      </c>
      <c r="G968" s="305">
        <f t="shared" ca="1" si="433"/>
        <v>3760892.8</v>
      </c>
      <c r="H968" s="305">
        <f t="shared" ca="1" si="433"/>
        <v>3760892.8</v>
      </c>
      <c r="I968" s="305">
        <f t="shared" ca="1" si="433"/>
        <v>3760892.8</v>
      </c>
      <c r="J968" s="305">
        <f t="shared" ca="1" si="433"/>
        <v>3760892.8</v>
      </c>
      <c r="K968" s="305">
        <f t="shared" ca="1" si="433"/>
        <v>3760892.8</v>
      </c>
      <c r="L968" s="305">
        <f t="shared" ca="1" si="433"/>
        <v>3900632.03</v>
      </c>
      <c r="M968" s="305">
        <f t="shared" ca="1" si="433"/>
        <v>3971987.26</v>
      </c>
      <c r="N968" s="305">
        <f t="shared" ca="1" si="433"/>
        <v>4008342.4899999998</v>
      </c>
      <c r="O968" s="305">
        <f t="shared" ca="1" si="433"/>
        <v>4044697.7199999997</v>
      </c>
      <c r="P968" s="305">
        <f t="shared" ca="1" si="433"/>
        <v>4011372.9499999997</v>
      </c>
      <c r="Q968" s="305">
        <f t="shared" ca="1" si="433"/>
        <v>3982254.710833333</v>
      </c>
      <c r="R968" s="305">
        <f t="shared" ca="1" si="433"/>
        <v>3953136.4716666662</v>
      </c>
      <c r="S968" s="305">
        <f t="shared" ca="1" si="433"/>
        <v>3924018.2324999995</v>
      </c>
      <c r="T968" s="305">
        <f t="shared" ca="1" si="433"/>
        <v>3903292.2345228358</v>
      </c>
      <c r="U968" s="305">
        <f t="shared" ca="1" si="433"/>
        <v>3882566.2365456722</v>
      </c>
      <c r="V968" s="305">
        <f t="shared" ca="1" si="433"/>
        <v>3861840.2385685085</v>
      </c>
      <c r="W968" s="305">
        <f t="shared" ca="1" si="433"/>
        <v>3841114.2405913449</v>
      </c>
      <c r="X968" s="305">
        <f t="shared" ca="1" si="433"/>
        <v>3820388.2426141812</v>
      </c>
      <c r="Y968" s="305">
        <f t="shared" ca="1" si="433"/>
        <v>3799662.2446370176</v>
      </c>
      <c r="Z968" s="305">
        <f t="shared" ca="1" si="433"/>
        <v>3778936.246659854</v>
      </c>
      <c r="AA968" s="305">
        <f t="shared" ca="1" si="433"/>
        <v>3758210.2486826903</v>
      </c>
      <c r="AB968" s="305">
        <f t="shared" ca="1" si="433"/>
        <v>3737484.2507055267</v>
      </c>
      <c r="AC968" s="305">
        <f t="shared" ca="1" si="433"/>
        <v>3722017.1894938629</v>
      </c>
      <c r="AD968" s="305">
        <f t="shared" ca="1" si="433"/>
        <v>1063742.3792650355</v>
      </c>
      <c r="AE968" s="305">
        <f t="shared" ca="1" si="433"/>
        <v>1060509.888115647</v>
      </c>
      <c r="AF968" s="305">
        <f t="shared" ca="1" si="433"/>
        <v>1057277.3969662585</v>
      </c>
      <c r="AG968" s="305">
        <f t="shared" ca="1" si="433"/>
        <v>1054044.90581687</v>
      </c>
      <c r="AH968" s="305">
        <f t="shared" ca="1" si="433"/>
        <v>1050812.4146674816</v>
      </c>
      <c r="AI968" s="305">
        <f t="shared" ca="1" si="433"/>
        <v>1047579.923518093</v>
      </c>
      <c r="AJ968" s="305">
        <f t="shared" ca="1" si="433"/>
        <v>1044347.4323687044</v>
      </c>
      <c r="AK968" s="305">
        <f t="shared" ca="1" si="433"/>
        <v>1041114.9412193157</v>
      </c>
      <c r="AL968" s="305">
        <f t="shared" ca="1" si="433"/>
        <v>1037882.4500699271</v>
      </c>
      <c r="AM968" s="305">
        <f t="shared" ca="1" si="433"/>
        <v>1034649.9589205385</v>
      </c>
      <c r="AN968" s="305">
        <f t="shared" ca="1" si="433"/>
        <v>1031417.4677711499</v>
      </c>
      <c r="AO968" s="305">
        <f t="shared" ca="1" si="433"/>
        <v>1025492.4883068814</v>
      </c>
      <c r="AP968" s="305">
        <f t="shared" ca="1" si="433"/>
        <v>1019567.5088426128</v>
      </c>
      <c r="AQ968" s="305">
        <f t="shared" ca="1" si="433"/>
        <v>1013642.5293783443</v>
      </c>
      <c r="AR968" s="305">
        <f t="shared" ca="1" si="433"/>
        <v>1007717.5499140758</v>
      </c>
      <c r="AS968" s="305">
        <f t="shared" ca="1" si="433"/>
        <v>1001792.5704498072</v>
      </c>
      <c r="AT968" s="305">
        <f t="shared" ca="1" si="433"/>
        <v>995867.59098553867</v>
      </c>
      <c r="AU968" s="305">
        <f t="shared" ca="1" si="433"/>
        <v>989942.61152127013</v>
      </c>
      <c r="AV968" s="305">
        <f t="shared" ca="1" si="433"/>
        <v>984017.63205700158</v>
      </c>
      <c r="AW968" s="305">
        <f t="shared" ca="1" si="433"/>
        <v>978092.65259273304</v>
      </c>
      <c r="AX968" s="305">
        <f t="shared" ca="1" si="433"/>
        <v>972167.67312846449</v>
      </c>
      <c r="AY968" s="305">
        <f t="shared" ca="1" si="433"/>
        <v>966242.69366419595</v>
      </c>
      <c r="AZ968" s="305">
        <f t="shared" ca="1" si="433"/>
        <v>-26776762.657938313</v>
      </c>
      <c r="BA968" s="305">
        <f t="shared" ca="1" si="433"/>
        <v>0</v>
      </c>
      <c r="BB968" s="305">
        <f t="shared" ca="1" si="433"/>
        <v>0</v>
      </c>
      <c r="BC968" s="305">
        <f t="shared" ca="1" si="433"/>
        <v>0</v>
      </c>
      <c r="BD968" s="305">
        <f t="shared" ca="1" si="433"/>
        <v>0</v>
      </c>
      <c r="BE968" s="305">
        <f t="shared" ca="1" si="433"/>
        <v>0</v>
      </c>
      <c r="BF968" s="305">
        <f t="shared" ca="1" si="433"/>
        <v>0</v>
      </c>
      <c r="BG968" s="305">
        <f t="shared" ca="1" si="433"/>
        <v>0</v>
      </c>
      <c r="BH968" s="305">
        <f t="shared" ca="1" si="433"/>
        <v>0</v>
      </c>
      <c r="BI968" s="305">
        <f t="shared" ca="1" si="433"/>
        <v>0</v>
      </c>
      <c r="BJ968" s="305">
        <f t="shared" ca="1" si="433"/>
        <v>0</v>
      </c>
      <c r="BK968" s="305">
        <f t="shared" ca="1" si="433"/>
        <v>0</v>
      </c>
      <c r="BL968" s="305">
        <f t="shared" ca="1" si="433"/>
        <v>0</v>
      </c>
      <c r="BM968" s="305">
        <f t="shared" ca="1" si="433"/>
        <v>0</v>
      </c>
      <c r="BN968" s="305">
        <f t="shared" ca="1" si="433"/>
        <v>0</v>
      </c>
      <c r="BO968" s="305">
        <f t="shared" ca="1" si="433"/>
        <v>0</v>
      </c>
      <c r="BP968" s="305">
        <f t="shared" ca="1" si="433"/>
        <v>0</v>
      </c>
      <c r="BQ968" s="305">
        <f t="shared" ca="1" si="433"/>
        <v>0</v>
      </c>
      <c r="BR968" s="305">
        <f t="shared" ref="BR968:CJ968" ca="1" si="434">SUM(BR965:BR967)</f>
        <v>0</v>
      </c>
      <c r="BS968" s="305">
        <f t="shared" ca="1" si="434"/>
        <v>0</v>
      </c>
      <c r="BT968" s="305">
        <f t="shared" ca="1" si="434"/>
        <v>0</v>
      </c>
      <c r="BU968" s="305">
        <f t="shared" ca="1" si="434"/>
        <v>0</v>
      </c>
      <c r="BV968" s="305">
        <f t="shared" ca="1" si="434"/>
        <v>0</v>
      </c>
      <c r="BW968" s="305">
        <f t="shared" ca="1" si="434"/>
        <v>0</v>
      </c>
      <c r="BX968" s="305">
        <f t="shared" ca="1" si="434"/>
        <v>0</v>
      </c>
      <c r="BY968" s="305">
        <f t="shared" ca="1" si="434"/>
        <v>0</v>
      </c>
      <c r="BZ968" s="305">
        <f t="shared" ca="1" si="434"/>
        <v>0</v>
      </c>
      <c r="CA968" s="305">
        <f t="shared" ca="1" si="434"/>
        <v>0</v>
      </c>
      <c r="CB968" s="305">
        <f t="shared" ca="1" si="434"/>
        <v>0</v>
      </c>
      <c r="CC968" s="305">
        <f t="shared" ca="1" si="434"/>
        <v>0</v>
      </c>
      <c r="CD968" s="305">
        <f t="shared" ca="1" si="434"/>
        <v>0</v>
      </c>
      <c r="CE968" s="305">
        <f t="shared" ca="1" si="434"/>
        <v>0</v>
      </c>
      <c r="CF968" s="305">
        <f t="shared" ca="1" si="434"/>
        <v>0</v>
      </c>
      <c r="CG968" s="305">
        <f t="shared" ca="1" si="434"/>
        <v>0</v>
      </c>
      <c r="CH968" s="305">
        <f t="shared" ca="1" si="434"/>
        <v>0</v>
      </c>
      <c r="CI968" s="305">
        <f t="shared" ca="1" si="434"/>
        <v>0</v>
      </c>
      <c r="CJ968" s="305">
        <f t="shared" ca="1" si="434"/>
        <v>0</v>
      </c>
      <c r="CK968" s="305"/>
      <c r="CL968" s="305"/>
      <c r="CM968" s="305"/>
      <c r="CN968" s="305"/>
      <c r="CO968" s="305"/>
      <c r="CP968" s="305"/>
      <c r="CQ968" s="305"/>
      <c r="CR968" s="305"/>
      <c r="CS968" s="305"/>
      <c r="CT968" s="305"/>
      <c r="CU968" s="305"/>
      <c r="CV968" s="305"/>
      <c r="CW968" s="305"/>
      <c r="CX968" s="305"/>
      <c r="CY968" s="305"/>
      <c r="CZ968" s="305"/>
      <c r="DA968" s="305"/>
      <c r="DB968" s="305"/>
      <c r="DC968" s="305"/>
      <c r="DD968" s="305"/>
      <c r="DE968" s="305"/>
      <c r="DF968" s="305"/>
      <c r="DG968" s="305"/>
      <c r="DH968" s="305"/>
      <c r="DI968" s="305"/>
      <c r="DJ968" s="305"/>
      <c r="DK968" s="305"/>
      <c r="DL968" s="305"/>
      <c r="DM968" s="305"/>
      <c r="DN968" s="305"/>
      <c r="DO968" s="305"/>
      <c r="DP968" s="305"/>
      <c r="DQ968" s="305"/>
      <c r="DR968" s="305"/>
      <c r="DS968" s="305"/>
      <c r="DT968" s="305"/>
    </row>
    <row r="969" spans="3:124" s="10" customFormat="1" hidden="1" outlineLevel="1">
      <c r="D969" s="351"/>
      <c r="E969" s="305"/>
      <c r="F969" s="301"/>
      <c r="G969" s="301"/>
      <c r="H969" s="301"/>
      <c r="I969" s="301"/>
      <c r="J969" s="301"/>
      <c r="K969" s="301"/>
      <c r="L969" s="301"/>
      <c r="M969" s="301"/>
      <c r="N969" s="301"/>
      <c r="O969" s="4"/>
      <c r="P969" s="4"/>
      <c r="Q969" s="4"/>
      <c r="R969" s="4"/>
      <c r="S969" s="4"/>
      <c r="T969" s="4"/>
      <c r="U969" s="4"/>
      <c r="V969" s="4"/>
      <c r="W969" s="4"/>
      <c r="X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 spans="3:124" s="10" customFormat="1" hidden="1" outlineLevel="1">
      <c r="D970" s="351"/>
      <c r="E970" s="303"/>
      <c r="F970" s="301"/>
      <c r="G970" s="301"/>
      <c r="H970" s="301"/>
      <c r="I970" s="301"/>
      <c r="J970" s="301"/>
      <c r="K970" s="301"/>
      <c r="L970" s="301"/>
      <c r="M970" s="301"/>
      <c r="N970" s="301"/>
      <c r="O970" s="4"/>
      <c r="P970" s="4"/>
      <c r="Q970" s="4"/>
      <c r="R970" s="4"/>
      <c r="S970" s="4"/>
      <c r="T970" s="4"/>
      <c r="U970" s="4"/>
      <c r="V970" s="4"/>
      <c r="W970" s="4"/>
      <c r="X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 spans="3:124" hidden="1" outlineLevel="1"/>
    <row r="972" spans="3:124" hidden="1" outlineLevel="1"/>
    <row r="973" spans="3:124" hidden="1" outlineLevel="1">
      <c r="D973" s="414">
        <f>D5</f>
        <v>43497</v>
      </c>
      <c r="E973" s="414">
        <f>EOMONTH(D5,0)</f>
        <v>43524</v>
      </c>
      <c r="F973" s="414">
        <f>EOMONTH(E973,1)</f>
        <v>43555</v>
      </c>
      <c r="G973" s="414">
        <f t="shared" ref="G973:BR973" si="435">EOMONTH(F973,1)</f>
        <v>43585</v>
      </c>
      <c r="H973" s="414">
        <f t="shared" si="435"/>
        <v>43616</v>
      </c>
      <c r="I973" s="414">
        <f t="shared" si="435"/>
        <v>43646</v>
      </c>
      <c r="J973" s="414">
        <f t="shared" si="435"/>
        <v>43677</v>
      </c>
      <c r="K973" s="414">
        <f t="shared" si="435"/>
        <v>43708</v>
      </c>
      <c r="L973" s="414">
        <f t="shared" si="435"/>
        <v>43738</v>
      </c>
      <c r="M973" s="414">
        <f t="shared" si="435"/>
        <v>43769</v>
      </c>
      <c r="N973" s="414">
        <f t="shared" si="435"/>
        <v>43799</v>
      </c>
      <c r="O973" s="414">
        <f t="shared" si="435"/>
        <v>43830</v>
      </c>
      <c r="P973" s="414">
        <f t="shared" si="435"/>
        <v>43861</v>
      </c>
      <c r="Q973" s="414">
        <f t="shared" si="435"/>
        <v>43890</v>
      </c>
      <c r="R973" s="414">
        <f t="shared" si="435"/>
        <v>43921</v>
      </c>
      <c r="S973" s="414">
        <f t="shared" si="435"/>
        <v>43951</v>
      </c>
      <c r="T973" s="414">
        <f t="shared" si="435"/>
        <v>43982</v>
      </c>
      <c r="U973" s="414">
        <f t="shared" si="435"/>
        <v>44012</v>
      </c>
      <c r="V973" s="414">
        <f t="shared" si="435"/>
        <v>44043</v>
      </c>
      <c r="W973" s="414">
        <f t="shared" si="435"/>
        <v>44074</v>
      </c>
      <c r="X973" s="414">
        <f t="shared" si="435"/>
        <v>44104</v>
      </c>
      <c r="Y973" s="414">
        <f t="shared" si="435"/>
        <v>44135</v>
      </c>
      <c r="Z973" s="414">
        <f t="shared" si="435"/>
        <v>44165</v>
      </c>
      <c r="AA973" s="414">
        <f t="shared" si="435"/>
        <v>44196</v>
      </c>
      <c r="AB973" s="414">
        <f t="shared" si="435"/>
        <v>44227</v>
      </c>
      <c r="AC973" s="414">
        <f t="shared" si="435"/>
        <v>44255</v>
      </c>
      <c r="AD973" s="414">
        <f t="shared" si="435"/>
        <v>44286</v>
      </c>
      <c r="AE973" s="414">
        <f t="shared" si="435"/>
        <v>44316</v>
      </c>
      <c r="AF973" s="414">
        <f t="shared" si="435"/>
        <v>44347</v>
      </c>
      <c r="AG973" s="414">
        <f t="shared" si="435"/>
        <v>44377</v>
      </c>
      <c r="AH973" s="414">
        <f t="shared" si="435"/>
        <v>44408</v>
      </c>
      <c r="AI973" s="414">
        <f t="shared" si="435"/>
        <v>44439</v>
      </c>
      <c r="AJ973" s="414">
        <f t="shared" si="435"/>
        <v>44469</v>
      </c>
      <c r="AK973" s="414">
        <f t="shared" si="435"/>
        <v>44500</v>
      </c>
      <c r="AL973" s="414">
        <f t="shared" si="435"/>
        <v>44530</v>
      </c>
      <c r="AM973" s="414">
        <f t="shared" si="435"/>
        <v>44561</v>
      </c>
      <c r="AN973" s="414">
        <f t="shared" si="435"/>
        <v>44592</v>
      </c>
      <c r="AO973" s="414">
        <f t="shared" si="435"/>
        <v>44620</v>
      </c>
      <c r="AP973" s="414">
        <f t="shared" si="435"/>
        <v>44651</v>
      </c>
      <c r="AQ973" s="414">
        <f t="shared" si="435"/>
        <v>44681</v>
      </c>
      <c r="AR973" s="414">
        <f t="shared" si="435"/>
        <v>44712</v>
      </c>
      <c r="AS973" s="414">
        <f t="shared" si="435"/>
        <v>44742</v>
      </c>
      <c r="AT973" s="414">
        <f t="shared" si="435"/>
        <v>44773</v>
      </c>
      <c r="AU973" s="414">
        <f t="shared" si="435"/>
        <v>44804</v>
      </c>
      <c r="AV973" s="414">
        <f t="shared" si="435"/>
        <v>44834</v>
      </c>
      <c r="AW973" s="414">
        <f t="shared" si="435"/>
        <v>44865</v>
      </c>
      <c r="AX973" s="414">
        <f t="shared" si="435"/>
        <v>44895</v>
      </c>
      <c r="AY973" s="414">
        <f t="shared" si="435"/>
        <v>44926</v>
      </c>
      <c r="AZ973" s="414">
        <f t="shared" si="435"/>
        <v>44957</v>
      </c>
      <c r="BA973" s="414">
        <f t="shared" si="435"/>
        <v>44985</v>
      </c>
      <c r="BB973" s="414">
        <f t="shared" si="435"/>
        <v>45016</v>
      </c>
      <c r="BC973" s="414">
        <f t="shared" si="435"/>
        <v>45046</v>
      </c>
      <c r="BD973" s="414">
        <f t="shared" si="435"/>
        <v>45077</v>
      </c>
      <c r="BE973" s="414">
        <f t="shared" si="435"/>
        <v>45107</v>
      </c>
      <c r="BF973" s="414">
        <f t="shared" si="435"/>
        <v>45138</v>
      </c>
      <c r="BG973" s="414">
        <f t="shared" si="435"/>
        <v>45169</v>
      </c>
      <c r="BH973" s="414">
        <f t="shared" si="435"/>
        <v>45199</v>
      </c>
      <c r="BI973" s="414">
        <f t="shared" si="435"/>
        <v>45230</v>
      </c>
      <c r="BJ973" s="414">
        <f t="shared" si="435"/>
        <v>45260</v>
      </c>
      <c r="BK973" s="414">
        <f t="shared" si="435"/>
        <v>45291</v>
      </c>
      <c r="BL973" s="414">
        <f t="shared" si="435"/>
        <v>45322</v>
      </c>
      <c r="BM973" s="414">
        <f t="shared" si="435"/>
        <v>45351</v>
      </c>
      <c r="BN973" s="414">
        <f t="shared" si="435"/>
        <v>45382</v>
      </c>
      <c r="BO973" s="414">
        <f t="shared" si="435"/>
        <v>45412</v>
      </c>
      <c r="BP973" s="414">
        <f t="shared" si="435"/>
        <v>45443</v>
      </c>
      <c r="BQ973" s="414">
        <f t="shared" si="435"/>
        <v>45473</v>
      </c>
      <c r="BR973" s="414">
        <f t="shared" si="435"/>
        <v>45504</v>
      </c>
      <c r="BS973" s="414">
        <f t="shared" ref="BS973:CJ973" si="436">EOMONTH(BR973,1)</f>
        <v>45535</v>
      </c>
      <c r="BT973" s="414">
        <f t="shared" si="436"/>
        <v>45565</v>
      </c>
      <c r="BU973" s="414">
        <f t="shared" si="436"/>
        <v>45596</v>
      </c>
      <c r="BV973" s="414">
        <f t="shared" si="436"/>
        <v>45626</v>
      </c>
      <c r="BW973" s="414">
        <f t="shared" si="436"/>
        <v>45657</v>
      </c>
      <c r="BX973" s="414">
        <f t="shared" si="436"/>
        <v>45688</v>
      </c>
      <c r="BY973" s="414">
        <f t="shared" si="436"/>
        <v>45716</v>
      </c>
      <c r="BZ973" s="414">
        <f t="shared" si="436"/>
        <v>45747</v>
      </c>
      <c r="CA973" s="414">
        <f t="shared" si="436"/>
        <v>45777</v>
      </c>
      <c r="CB973" s="414">
        <f t="shared" si="436"/>
        <v>45808</v>
      </c>
      <c r="CC973" s="414">
        <f t="shared" si="436"/>
        <v>45838</v>
      </c>
      <c r="CD973" s="414">
        <f t="shared" si="436"/>
        <v>45869</v>
      </c>
      <c r="CE973" s="414">
        <f t="shared" si="436"/>
        <v>45900</v>
      </c>
      <c r="CF973" s="414">
        <f t="shared" si="436"/>
        <v>45930</v>
      </c>
      <c r="CG973" s="414">
        <f t="shared" si="436"/>
        <v>45961</v>
      </c>
      <c r="CH973" s="414">
        <f t="shared" si="436"/>
        <v>45991</v>
      </c>
      <c r="CI973" s="414">
        <f t="shared" si="436"/>
        <v>46022</v>
      </c>
      <c r="CJ973" s="414">
        <f t="shared" si="436"/>
        <v>46053</v>
      </c>
      <c r="CK973" s="414"/>
      <c r="CL973" s="414"/>
      <c r="CM973" s="414"/>
      <c r="CN973" s="414"/>
      <c r="CO973" s="414"/>
      <c r="CP973" s="414"/>
      <c r="CQ973" s="414"/>
      <c r="CR973" s="414"/>
      <c r="CS973" s="414"/>
      <c r="CT973" s="414"/>
      <c r="CU973" s="414"/>
      <c r="CV973" s="414"/>
      <c r="CW973" s="414"/>
      <c r="CX973" s="414"/>
      <c r="CY973" s="414"/>
      <c r="CZ973" s="414"/>
      <c r="DA973" s="414"/>
      <c r="DB973" s="414"/>
      <c r="DC973" s="414"/>
      <c r="DD973" s="414"/>
      <c r="DE973" s="414"/>
      <c r="DF973" s="414"/>
      <c r="DG973" s="414"/>
      <c r="DH973" s="414"/>
      <c r="DI973" s="414"/>
      <c r="DJ973" s="414"/>
      <c r="DK973" s="414"/>
      <c r="DL973" s="414"/>
      <c r="DM973" s="414"/>
      <c r="DN973" s="414"/>
      <c r="DO973" s="414"/>
      <c r="DP973" s="414"/>
      <c r="DQ973" s="414"/>
      <c r="DR973" s="414"/>
      <c r="DS973" s="414"/>
      <c r="DT973" s="414"/>
    </row>
    <row r="974" spans="3:124" hidden="1" outlineLevel="1">
      <c r="C974" s="4" t="s">
        <v>337</v>
      </c>
      <c r="D974" s="284">
        <f>-D908</f>
        <v>-10745408</v>
      </c>
      <c r="E974" s="345">
        <f ca="1">(E929+E961)*(E927&lt;=$E$328)</f>
        <v>-76701.083333333343</v>
      </c>
      <c r="F974" s="345">
        <f t="shared" ref="F974:BQ974" ca="1" si="437">(F929+F961)*(F927&lt;=$E$328)</f>
        <v>-81549.083333333343</v>
      </c>
      <c r="G974" s="345">
        <f t="shared" ca="1" si="437"/>
        <v>-86397.083333333343</v>
      </c>
      <c r="H974" s="345">
        <f t="shared" ca="1" si="437"/>
        <v>-91245.083333333328</v>
      </c>
      <c r="I974" s="345">
        <f t="shared" ca="1" si="437"/>
        <v>-96093.083333333328</v>
      </c>
      <c r="J974" s="345">
        <f t="shared" ca="1" si="437"/>
        <v>-100941.08333333333</v>
      </c>
      <c r="K974" s="345">
        <f t="shared" ca="1" si="437"/>
        <v>-105789.08333333333</v>
      </c>
      <c r="L974" s="345">
        <f t="shared" ca="1" si="437"/>
        <v>-110637.08333333333</v>
      </c>
      <c r="M974" s="345">
        <f t="shared" ca="1" si="437"/>
        <v>-42253.083333333336</v>
      </c>
      <c r="N974" s="345">
        <f t="shared" ca="1" si="437"/>
        <v>-7253.0833333333339</v>
      </c>
      <c r="O974" s="345">
        <f t="shared" ca="1" si="437"/>
        <v>-7253.0833333333339</v>
      </c>
      <c r="P974" s="345">
        <f t="shared" ca="1" si="437"/>
        <v>62426.916666666664</v>
      </c>
      <c r="Q974" s="345">
        <f t="shared" ca="1" si="437"/>
        <v>58220.385833333334</v>
      </c>
      <c r="R974" s="345">
        <f t="shared" ca="1" si="437"/>
        <v>58220.385833333334</v>
      </c>
      <c r="S974" s="345">
        <f t="shared" ca="1" si="437"/>
        <v>58220.385833333334</v>
      </c>
      <c r="T974" s="345">
        <f t="shared" ca="1" si="437"/>
        <v>58220.385833333334</v>
      </c>
      <c r="U974" s="345">
        <f t="shared" ca="1" si="437"/>
        <v>58220.385833333334</v>
      </c>
      <c r="V974" s="345">
        <f t="shared" ca="1" si="437"/>
        <v>58220.385833333334</v>
      </c>
      <c r="W974" s="345">
        <f t="shared" ca="1" si="437"/>
        <v>58220.385833333334</v>
      </c>
      <c r="X974" s="345">
        <f t="shared" ca="1" si="437"/>
        <v>58220.385833333334</v>
      </c>
      <c r="Y974" s="345">
        <f t="shared" ca="1" si="437"/>
        <v>58220.385833333334</v>
      </c>
      <c r="Z974" s="345">
        <f t="shared" ca="1" si="437"/>
        <v>58220.385833333334</v>
      </c>
      <c r="AA974" s="345">
        <f t="shared" ca="1" si="437"/>
        <v>58220.385833333334</v>
      </c>
      <c r="AB974" s="345">
        <f t="shared" ca="1" si="437"/>
        <v>58220.385833333334</v>
      </c>
      <c r="AC974" s="345">
        <f t="shared" si="437"/>
        <v>52961.449067833346</v>
      </c>
      <c r="AD974" s="345">
        <f t="shared" si="437"/>
        <v>52961.449067833346</v>
      </c>
      <c r="AE974" s="345">
        <f t="shared" si="437"/>
        <v>52961.449067833346</v>
      </c>
      <c r="AF974" s="345">
        <f t="shared" si="437"/>
        <v>52961.449067833346</v>
      </c>
      <c r="AG974" s="345">
        <f t="shared" si="437"/>
        <v>52961.449067833346</v>
      </c>
      <c r="AH974" s="345">
        <f t="shared" si="437"/>
        <v>52961.449067833346</v>
      </c>
      <c r="AI974" s="345">
        <f t="shared" si="437"/>
        <v>52961.449067833346</v>
      </c>
      <c r="AJ974" s="345">
        <f t="shared" si="437"/>
        <v>52961.449067833346</v>
      </c>
      <c r="AK974" s="345">
        <f t="shared" si="437"/>
        <v>52961.449067833346</v>
      </c>
      <c r="AL974" s="345">
        <f t="shared" si="437"/>
        <v>52961.449067833346</v>
      </c>
      <c r="AM974" s="345">
        <f t="shared" si="437"/>
        <v>52961.449067833346</v>
      </c>
      <c r="AN974" s="345">
        <f t="shared" si="437"/>
        <v>52961.449067833346</v>
      </c>
      <c r="AO974" s="345">
        <f t="shared" si="437"/>
        <v>55653.937382713331</v>
      </c>
      <c r="AP974" s="345">
        <f t="shared" si="437"/>
        <v>55653.937382713331</v>
      </c>
      <c r="AQ974" s="345">
        <f t="shared" si="437"/>
        <v>55653.937382713331</v>
      </c>
      <c r="AR974" s="345">
        <f t="shared" si="437"/>
        <v>55653.937382713331</v>
      </c>
      <c r="AS974" s="345">
        <f t="shared" si="437"/>
        <v>55653.937382713331</v>
      </c>
      <c r="AT974" s="345">
        <f t="shared" si="437"/>
        <v>55653.937382713331</v>
      </c>
      <c r="AU974" s="345">
        <f t="shared" si="437"/>
        <v>55653.937382713331</v>
      </c>
      <c r="AV974" s="345">
        <f t="shared" si="437"/>
        <v>55653.937382713331</v>
      </c>
      <c r="AW974" s="345">
        <f t="shared" si="437"/>
        <v>55653.937382713331</v>
      </c>
      <c r="AX974" s="345">
        <f t="shared" si="437"/>
        <v>55653.937382713331</v>
      </c>
      <c r="AY974" s="345">
        <f t="shared" si="437"/>
        <v>55653.937382713331</v>
      </c>
      <c r="AZ974" s="345">
        <f t="shared" ca="1" si="437"/>
        <v>18564563.398376513</v>
      </c>
      <c r="BA974" s="345">
        <f t="shared" si="437"/>
        <v>0</v>
      </c>
      <c r="BB974" s="345">
        <f t="shared" si="437"/>
        <v>0</v>
      </c>
      <c r="BC974" s="345">
        <f t="shared" si="437"/>
        <v>0</v>
      </c>
      <c r="BD974" s="345">
        <f t="shared" si="437"/>
        <v>0</v>
      </c>
      <c r="BE974" s="345">
        <f t="shared" si="437"/>
        <v>0</v>
      </c>
      <c r="BF974" s="345">
        <f t="shared" si="437"/>
        <v>0</v>
      </c>
      <c r="BG974" s="345">
        <f t="shared" si="437"/>
        <v>0</v>
      </c>
      <c r="BH974" s="345">
        <f t="shared" si="437"/>
        <v>0</v>
      </c>
      <c r="BI974" s="345">
        <f t="shared" si="437"/>
        <v>0</v>
      </c>
      <c r="BJ974" s="345">
        <f t="shared" si="437"/>
        <v>0</v>
      </c>
      <c r="BK974" s="345">
        <f t="shared" si="437"/>
        <v>0</v>
      </c>
      <c r="BL974" s="345">
        <f t="shared" si="437"/>
        <v>0</v>
      </c>
      <c r="BM974" s="345">
        <f t="shared" si="437"/>
        <v>0</v>
      </c>
      <c r="BN974" s="345">
        <f t="shared" si="437"/>
        <v>0</v>
      </c>
      <c r="BO974" s="345">
        <f t="shared" si="437"/>
        <v>0</v>
      </c>
      <c r="BP974" s="345">
        <f t="shared" si="437"/>
        <v>0</v>
      </c>
      <c r="BQ974" s="345">
        <f t="shared" si="437"/>
        <v>0</v>
      </c>
      <c r="BR974" s="345">
        <f t="shared" ref="BR974:CJ974" si="438">(BR929+BR961)*(BR927&lt;=$E$328)</f>
        <v>0</v>
      </c>
      <c r="BS974" s="345">
        <f t="shared" si="438"/>
        <v>0</v>
      </c>
      <c r="BT974" s="345">
        <f t="shared" si="438"/>
        <v>0</v>
      </c>
      <c r="BU974" s="345">
        <f t="shared" si="438"/>
        <v>0</v>
      </c>
      <c r="BV974" s="345">
        <f t="shared" si="438"/>
        <v>0</v>
      </c>
      <c r="BW974" s="345">
        <f t="shared" si="438"/>
        <v>0</v>
      </c>
      <c r="BX974" s="345">
        <f t="shared" si="438"/>
        <v>0</v>
      </c>
      <c r="BY974" s="345">
        <f t="shared" si="438"/>
        <v>0</v>
      </c>
      <c r="BZ974" s="345">
        <f t="shared" si="438"/>
        <v>0</v>
      </c>
      <c r="CA974" s="345">
        <f t="shared" si="438"/>
        <v>0</v>
      </c>
      <c r="CB974" s="345">
        <f t="shared" si="438"/>
        <v>0</v>
      </c>
      <c r="CC974" s="345">
        <f t="shared" si="438"/>
        <v>0</v>
      </c>
      <c r="CD974" s="345">
        <f t="shared" si="438"/>
        <v>0</v>
      </c>
      <c r="CE974" s="345">
        <f t="shared" si="438"/>
        <v>0</v>
      </c>
      <c r="CF974" s="345">
        <f t="shared" si="438"/>
        <v>0</v>
      </c>
      <c r="CG974" s="345">
        <f t="shared" si="438"/>
        <v>0</v>
      </c>
      <c r="CH974" s="345">
        <f t="shared" si="438"/>
        <v>0</v>
      </c>
      <c r="CI974" s="345">
        <f t="shared" si="438"/>
        <v>0</v>
      </c>
      <c r="CJ974" s="345">
        <f t="shared" si="438"/>
        <v>0</v>
      </c>
      <c r="CK974" s="345"/>
      <c r="CL974" s="345"/>
      <c r="CM974" s="345"/>
      <c r="CN974" s="345"/>
      <c r="CO974" s="345"/>
      <c r="CP974" s="345"/>
      <c r="CQ974" s="345"/>
      <c r="CR974" s="345"/>
      <c r="CS974" s="345"/>
      <c r="CT974" s="345"/>
      <c r="CU974" s="345"/>
      <c r="CV974" s="345"/>
      <c r="CW974" s="345"/>
      <c r="CX974" s="345"/>
      <c r="CY974" s="345"/>
      <c r="CZ974" s="345"/>
      <c r="DA974" s="345"/>
      <c r="DB974" s="345"/>
      <c r="DC974" s="345"/>
      <c r="DD974" s="345"/>
      <c r="DE974" s="345"/>
      <c r="DF974" s="345"/>
      <c r="DG974" s="345"/>
      <c r="DH974" s="345"/>
      <c r="DI974" s="345"/>
      <c r="DJ974" s="345"/>
      <c r="DK974" s="345"/>
      <c r="DL974" s="345"/>
      <c r="DM974" s="345"/>
      <c r="DN974" s="345"/>
      <c r="DO974" s="345"/>
      <c r="DP974" s="345"/>
      <c r="DQ974" s="345"/>
      <c r="DR974" s="345"/>
      <c r="DS974" s="345"/>
      <c r="DT974" s="345"/>
    </row>
    <row r="975" spans="3:124" hidden="1" outlineLevel="1"/>
    <row r="976" spans="3:124" hidden="1" outlineLevel="1">
      <c r="C976" s="4" t="s">
        <v>40</v>
      </c>
      <c r="D976" s="228">
        <f ca="1">XIRR(D974:DT974,D973:DT973)</f>
        <v>0.16428909897804264</v>
      </c>
    </row>
    <row r="977" spans="2:124" hidden="1" outlineLevel="1"/>
    <row r="978" spans="2:124" hidden="1" outlineLevel="1"/>
    <row r="979" spans="2:124" hidden="1" outlineLevel="1">
      <c r="C979" s="4" t="s">
        <v>339</v>
      </c>
      <c r="D979" s="284">
        <f>-D968</f>
        <v>-3760892.8</v>
      </c>
      <c r="E979" s="284">
        <f ca="1">-(E966+E967)</f>
        <v>0</v>
      </c>
      <c r="F979" s="284">
        <f t="shared" ref="F979:BQ979" ca="1" si="439">-(F966+F967)</f>
        <v>0</v>
      </c>
      <c r="G979" s="284">
        <f t="shared" ca="1" si="439"/>
        <v>0</v>
      </c>
      <c r="H979" s="284">
        <f t="shared" ca="1" si="439"/>
        <v>0</v>
      </c>
      <c r="I979" s="284">
        <f t="shared" ca="1" si="439"/>
        <v>0</v>
      </c>
      <c r="J979" s="284">
        <f t="shared" ca="1" si="439"/>
        <v>0</v>
      </c>
      <c r="K979" s="284">
        <f t="shared" ca="1" si="439"/>
        <v>0</v>
      </c>
      <c r="L979" s="284">
        <f t="shared" ca="1" si="439"/>
        <v>-139739.22999999998</v>
      </c>
      <c r="M979" s="284">
        <f t="shared" ca="1" si="439"/>
        <v>-71355.23000000001</v>
      </c>
      <c r="N979" s="284">
        <f t="shared" ca="1" si="439"/>
        <v>-36355.230000000003</v>
      </c>
      <c r="O979" s="284">
        <f t="shared" ca="1" si="439"/>
        <v>-36355.230000000003</v>
      </c>
      <c r="P979" s="284">
        <f t="shared" ca="1" si="439"/>
        <v>33324.769999999997</v>
      </c>
      <c r="Q979" s="284">
        <f t="shared" ca="1" si="439"/>
        <v>29118.239166666666</v>
      </c>
      <c r="R979" s="284">
        <f t="shared" ca="1" si="439"/>
        <v>29118.239166666666</v>
      </c>
      <c r="S979" s="284">
        <f t="shared" ca="1" si="439"/>
        <v>29118.239166666666</v>
      </c>
      <c r="T979" s="284">
        <f t="shared" ca="1" si="439"/>
        <v>20725.997977163788</v>
      </c>
      <c r="U979" s="284">
        <f t="shared" ca="1" si="439"/>
        <v>20725.997977163781</v>
      </c>
      <c r="V979" s="284">
        <f t="shared" ca="1" si="439"/>
        <v>20725.997977163788</v>
      </c>
      <c r="W979" s="284">
        <f t="shared" ca="1" si="439"/>
        <v>20725.997977163781</v>
      </c>
      <c r="X979" s="284">
        <f t="shared" ca="1" si="439"/>
        <v>20725.997977163781</v>
      </c>
      <c r="Y979" s="284">
        <f t="shared" ca="1" si="439"/>
        <v>20725.997977163788</v>
      </c>
      <c r="Z979" s="284">
        <f t="shared" ca="1" si="439"/>
        <v>20725.997977163781</v>
      </c>
      <c r="AA979" s="284">
        <f t="shared" ca="1" si="439"/>
        <v>20725.997977163788</v>
      </c>
      <c r="AB979" s="284">
        <f t="shared" ca="1" si="439"/>
        <v>20725.997977163788</v>
      </c>
      <c r="AC979" s="284">
        <f t="shared" ca="1" si="439"/>
        <v>15467.0612116638</v>
      </c>
      <c r="AD979" s="284">
        <f t="shared" ca="1" si="439"/>
        <v>2658274.8102288274</v>
      </c>
      <c r="AE979" s="284">
        <f t="shared" ca="1" si="439"/>
        <v>3232.4911493885666</v>
      </c>
      <c r="AF979" s="284">
        <f t="shared" ca="1" si="439"/>
        <v>3232.4911493885738</v>
      </c>
      <c r="AG979" s="284">
        <f t="shared" ca="1" si="439"/>
        <v>3232.4911493885666</v>
      </c>
      <c r="AH979" s="284">
        <f t="shared" ca="1" si="439"/>
        <v>3232.4911493885666</v>
      </c>
      <c r="AI979" s="284">
        <f t="shared" ca="1" si="439"/>
        <v>3232.4911493885666</v>
      </c>
      <c r="AJ979" s="284">
        <f t="shared" ca="1" si="439"/>
        <v>3232.4911493885666</v>
      </c>
      <c r="AK979" s="284">
        <f t="shared" ca="1" si="439"/>
        <v>3232.4911493885666</v>
      </c>
      <c r="AL979" s="284">
        <f t="shared" ca="1" si="439"/>
        <v>3232.4911493885666</v>
      </c>
      <c r="AM979" s="284">
        <f t="shared" ca="1" si="439"/>
        <v>3232.4911493885666</v>
      </c>
      <c r="AN979" s="284">
        <f t="shared" ca="1" si="439"/>
        <v>3232.4911493885666</v>
      </c>
      <c r="AO979" s="284">
        <f t="shared" ca="1" si="439"/>
        <v>5924.979464268552</v>
      </c>
      <c r="AP979" s="284">
        <f t="shared" ca="1" si="439"/>
        <v>5924.979464268552</v>
      </c>
      <c r="AQ979" s="284">
        <f t="shared" ca="1" si="439"/>
        <v>5924.979464268552</v>
      </c>
      <c r="AR979" s="284">
        <f t="shared" ca="1" si="439"/>
        <v>5924.979464268552</v>
      </c>
      <c r="AS979" s="284">
        <f t="shared" ca="1" si="439"/>
        <v>5924.979464268552</v>
      </c>
      <c r="AT979" s="284">
        <f t="shared" ca="1" si="439"/>
        <v>5924.979464268552</v>
      </c>
      <c r="AU979" s="284">
        <f t="shared" ca="1" si="439"/>
        <v>5924.979464268552</v>
      </c>
      <c r="AV979" s="284">
        <f t="shared" ca="1" si="439"/>
        <v>5924.9794642685447</v>
      </c>
      <c r="AW979" s="284">
        <f t="shared" ca="1" si="439"/>
        <v>5924.979464268552</v>
      </c>
      <c r="AX979" s="284">
        <f t="shared" ca="1" si="439"/>
        <v>5924.979464268552</v>
      </c>
      <c r="AY979" s="284">
        <f t="shared" ca="1" si="439"/>
        <v>5924.979464268552</v>
      </c>
      <c r="AZ979" s="284">
        <f t="shared" ca="1" si="439"/>
        <v>27743005.35160251</v>
      </c>
      <c r="BA979" s="284">
        <f t="shared" ca="1" si="439"/>
        <v>0</v>
      </c>
      <c r="BB979" s="284">
        <f t="shared" ca="1" si="439"/>
        <v>0</v>
      </c>
      <c r="BC979" s="284">
        <f t="shared" ca="1" si="439"/>
        <v>0</v>
      </c>
      <c r="BD979" s="284">
        <f t="shared" ca="1" si="439"/>
        <v>0</v>
      </c>
      <c r="BE979" s="284">
        <f t="shared" ca="1" si="439"/>
        <v>0</v>
      </c>
      <c r="BF979" s="284">
        <f t="shared" ca="1" si="439"/>
        <v>0</v>
      </c>
      <c r="BG979" s="284">
        <f t="shared" ca="1" si="439"/>
        <v>0</v>
      </c>
      <c r="BH979" s="284">
        <f t="shared" ca="1" si="439"/>
        <v>0</v>
      </c>
      <c r="BI979" s="284">
        <f t="shared" ca="1" si="439"/>
        <v>0</v>
      </c>
      <c r="BJ979" s="284">
        <f t="shared" ca="1" si="439"/>
        <v>0</v>
      </c>
      <c r="BK979" s="284">
        <f t="shared" ca="1" si="439"/>
        <v>0</v>
      </c>
      <c r="BL979" s="284">
        <f t="shared" ca="1" si="439"/>
        <v>0</v>
      </c>
      <c r="BM979" s="284">
        <f t="shared" ca="1" si="439"/>
        <v>0</v>
      </c>
      <c r="BN979" s="284">
        <f t="shared" ca="1" si="439"/>
        <v>0</v>
      </c>
      <c r="BO979" s="284">
        <f t="shared" ca="1" si="439"/>
        <v>0</v>
      </c>
      <c r="BP979" s="284">
        <f t="shared" ca="1" si="439"/>
        <v>0</v>
      </c>
      <c r="BQ979" s="284">
        <f t="shared" ca="1" si="439"/>
        <v>0</v>
      </c>
      <c r="BR979" s="284">
        <f t="shared" ref="BR979:CJ979" ca="1" si="440">-(BR966+BR967)</f>
        <v>0</v>
      </c>
      <c r="BS979" s="284">
        <f t="shared" ca="1" si="440"/>
        <v>0</v>
      </c>
      <c r="BT979" s="284">
        <f t="shared" ca="1" si="440"/>
        <v>0</v>
      </c>
      <c r="BU979" s="284">
        <f t="shared" ca="1" si="440"/>
        <v>0</v>
      </c>
      <c r="BV979" s="284">
        <f t="shared" ca="1" si="440"/>
        <v>0</v>
      </c>
      <c r="BW979" s="284">
        <f t="shared" ca="1" si="440"/>
        <v>0</v>
      </c>
      <c r="BX979" s="284">
        <f t="shared" ca="1" si="440"/>
        <v>0</v>
      </c>
      <c r="BY979" s="284">
        <f t="shared" ca="1" si="440"/>
        <v>0</v>
      </c>
      <c r="BZ979" s="284">
        <f t="shared" ca="1" si="440"/>
        <v>0</v>
      </c>
      <c r="CA979" s="284">
        <f t="shared" ca="1" si="440"/>
        <v>0</v>
      </c>
      <c r="CB979" s="284">
        <f t="shared" ca="1" si="440"/>
        <v>0</v>
      </c>
      <c r="CC979" s="284">
        <f t="shared" ca="1" si="440"/>
        <v>0</v>
      </c>
      <c r="CD979" s="284">
        <f t="shared" ca="1" si="440"/>
        <v>0</v>
      </c>
      <c r="CE979" s="284">
        <f t="shared" ca="1" si="440"/>
        <v>0</v>
      </c>
      <c r="CF979" s="284">
        <f t="shared" ca="1" si="440"/>
        <v>0</v>
      </c>
      <c r="CG979" s="284">
        <f t="shared" ca="1" si="440"/>
        <v>0</v>
      </c>
      <c r="CH979" s="284">
        <f t="shared" ca="1" si="440"/>
        <v>0</v>
      </c>
      <c r="CI979" s="284">
        <f t="shared" ca="1" si="440"/>
        <v>0</v>
      </c>
      <c r="CJ979" s="284">
        <f t="shared" ca="1" si="440"/>
        <v>0</v>
      </c>
      <c r="CK979" s="284"/>
      <c r="CL979" s="284"/>
      <c r="CM979" s="284"/>
      <c r="CN979" s="284"/>
      <c r="CO979" s="284"/>
      <c r="CP979" s="284"/>
      <c r="CQ979" s="284"/>
      <c r="CR979" s="284"/>
      <c r="CS979" s="284"/>
      <c r="CT979" s="284"/>
      <c r="CU979" s="284"/>
      <c r="CV979" s="284"/>
      <c r="CW979" s="284"/>
      <c r="CX979" s="284"/>
      <c r="CY979" s="284"/>
      <c r="CZ979" s="284"/>
      <c r="DA979" s="284"/>
      <c r="DB979" s="284"/>
      <c r="DC979" s="284"/>
      <c r="DD979" s="284"/>
      <c r="DE979" s="284"/>
      <c r="DF979" s="284"/>
      <c r="DG979" s="284"/>
      <c r="DH979" s="284"/>
      <c r="DI979" s="284"/>
      <c r="DJ979" s="284"/>
      <c r="DK979" s="284"/>
      <c r="DL979" s="284"/>
      <c r="DM979" s="284"/>
      <c r="DN979" s="284"/>
      <c r="DO979" s="284"/>
      <c r="DP979" s="284"/>
      <c r="DQ979" s="284"/>
      <c r="DR979" s="284"/>
      <c r="DS979" s="284"/>
      <c r="DT979" s="284"/>
    </row>
    <row r="980" spans="2:124" hidden="1" outlineLevel="1"/>
    <row r="981" spans="2:124" hidden="1" outlineLevel="1">
      <c r="C981" s="4" t="s">
        <v>243</v>
      </c>
      <c r="D981" s="228">
        <f ca="1">XIRR(D979:DT979,D973:DT973)</f>
        <v>0.74519530534744272</v>
      </c>
    </row>
    <row r="982" spans="2:124" hidden="1" outlineLevel="1"/>
    <row r="983" spans="2:124" collapsed="1"/>
    <row r="984" spans="2:124" ht="18">
      <c r="B984" s="836" t="s">
        <v>562</v>
      </c>
    </row>
    <row r="985" spans="2:124" hidden="1" outlineLevel="1"/>
    <row r="986" spans="2:124" hidden="1" outlineLevel="1">
      <c r="C986" s="863" t="s">
        <v>563</v>
      </c>
      <c r="D986" s="864" t="s">
        <v>669</v>
      </c>
      <c r="E986" s="864" t="s">
        <v>670</v>
      </c>
      <c r="F986" s="864" t="s">
        <v>671</v>
      </c>
      <c r="G986" s="864" t="s">
        <v>672</v>
      </c>
      <c r="H986" s="864" t="s">
        <v>673</v>
      </c>
      <c r="I986" s="864" t="s">
        <v>674</v>
      </c>
      <c r="J986" s="864" t="s">
        <v>675</v>
      </c>
      <c r="K986" s="865" t="s">
        <v>676</v>
      </c>
      <c r="L986" s="865" t="s">
        <v>677</v>
      </c>
      <c r="M986" s="865" t="s">
        <v>678</v>
      </c>
      <c r="N986" s="865" t="s">
        <v>679</v>
      </c>
      <c r="O986" s="865" t="s">
        <v>680</v>
      </c>
      <c r="P986" s="865" t="s">
        <v>18</v>
      </c>
    </row>
    <row r="987" spans="2:124" hidden="1" outlineLevel="1">
      <c r="C987" s="880" t="s">
        <v>564</v>
      </c>
      <c r="D987" s="868"/>
      <c r="E987" s="868"/>
      <c r="F987" s="868"/>
      <c r="G987" s="868"/>
      <c r="H987" s="868"/>
      <c r="I987" s="868"/>
      <c r="J987" s="868"/>
      <c r="K987" s="868"/>
      <c r="L987" s="868"/>
      <c r="M987" s="868"/>
      <c r="N987" s="868"/>
      <c r="O987" s="868"/>
      <c r="P987" s="868"/>
    </row>
    <row r="988" spans="2:124" hidden="1" outlineLevel="1">
      <c r="C988" s="880" t="s">
        <v>565</v>
      </c>
      <c r="D988" s="868"/>
      <c r="E988" s="868"/>
      <c r="F988" s="868"/>
      <c r="G988" s="868"/>
      <c r="H988" s="868"/>
      <c r="I988" s="868"/>
      <c r="J988" s="868"/>
      <c r="K988" s="868"/>
      <c r="L988" s="868"/>
      <c r="M988" s="868"/>
      <c r="N988" s="868"/>
      <c r="O988" s="868"/>
      <c r="P988" s="868"/>
    </row>
    <row r="989" spans="2:124" hidden="1" outlineLevel="1">
      <c r="C989" s="870" t="s">
        <v>566</v>
      </c>
      <c r="D989" s="871" t="s">
        <v>634</v>
      </c>
      <c r="E989" s="871">
        <v>762</v>
      </c>
      <c r="F989" s="871">
        <v>1214</v>
      </c>
      <c r="G989" s="871">
        <v>1253</v>
      </c>
      <c r="H989" s="871">
        <v>-243</v>
      </c>
      <c r="I989" s="871">
        <v>-1349</v>
      </c>
      <c r="J989" s="871">
        <v>5459</v>
      </c>
      <c r="K989" s="907">
        <v>378</v>
      </c>
      <c r="L989" s="907">
        <v>439</v>
      </c>
      <c r="M989" s="907">
        <v>-1473</v>
      </c>
      <c r="N989" s="907">
        <v>2268</v>
      </c>
      <c r="O989" s="907">
        <v>-7411</v>
      </c>
      <c r="P989" s="869">
        <v>1298</v>
      </c>
    </row>
    <row r="990" spans="2:124" hidden="1" outlineLevel="1">
      <c r="C990" s="870" t="s">
        <v>568</v>
      </c>
      <c r="D990" s="871" t="s">
        <v>634</v>
      </c>
      <c r="E990" s="871">
        <v>33808</v>
      </c>
      <c r="F990" s="871">
        <v>35499</v>
      </c>
      <c r="G990" s="871">
        <v>35485</v>
      </c>
      <c r="H990" s="871">
        <v>35319</v>
      </c>
      <c r="I990" s="871">
        <v>35433</v>
      </c>
      <c r="J990" s="871">
        <v>1250</v>
      </c>
      <c r="K990" s="907">
        <v>36883</v>
      </c>
      <c r="L990" s="907">
        <v>33031</v>
      </c>
      <c r="M990" s="907">
        <v>32968</v>
      </c>
      <c r="N990" s="907">
        <v>32094</v>
      </c>
      <c r="O990" s="907">
        <v>30941</v>
      </c>
      <c r="P990" s="869">
        <v>342712</v>
      </c>
    </row>
    <row r="991" spans="2:124" hidden="1" outlineLevel="1">
      <c r="C991" s="870" t="s">
        <v>569</v>
      </c>
      <c r="D991" s="871" t="s">
        <v>634</v>
      </c>
      <c r="E991" s="871"/>
      <c r="F991" s="871"/>
      <c r="G991" s="871"/>
      <c r="H991" s="871"/>
      <c r="I991" s="871"/>
      <c r="J991" s="871" t="s">
        <v>634</v>
      </c>
      <c r="K991" s="907" t="s">
        <v>634</v>
      </c>
      <c r="L991" s="907" t="s">
        <v>634</v>
      </c>
      <c r="M991" s="907" t="s">
        <v>634</v>
      </c>
      <c r="N991" s="907" t="s">
        <v>634</v>
      </c>
      <c r="O991" s="907">
        <v>-160</v>
      </c>
      <c r="P991" s="869">
        <v>-160</v>
      </c>
    </row>
    <row r="992" spans="2:124" hidden="1" outlineLevel="1">
      <c r="C992" s="870" t="s">
        <v>635</v>
      </c>
      <c r="D992" s="871" t="s">
        <v>634</v>
      </c>
      <c r="E992" s="871"/>
      <c r="F992" s="871"/>
      <c r="G992" s="871"/>
      <c r="H992" s="871"/>
      <c r="I992" s="871"/>
      <c r="J992" s="871" t="s">
        <v>634</v>
      </c>
      <c r="K992" s="907" t="s">
        <v>634</v>
      </c>
      <c r="L992" s="907" t="s">
        <v>634</v>
      </c>
      <c r="M992" s="907" t="s">
        <v>634</v>
      </c>
      <c r="N992" s="907" t="s">
        <v>634</v>
      </c>
      <c r="O992" s="907">
        <v>-105</v>
      </c>
      <c r="P992" s="869">
        <v>-105</v>
      </c>
    </row>
    <row r="993" spans="3:16" hidden="1" outlineLevel="1">
      <c r="C993" s="870" t="s">
        <v>622</v>
      </c>
      <c r="D993" s="871" t="s">
        <v>634</v>
      </c>
      <c r="E993" s="871">
        <v>79</v>
      </c>
      <c r="F993" s="871">
        <v>43</v>
      </c>
      <c r="G993" s="871">
        <v>83</v>
      </c>
      <c r="H993" s="871">
        <v>65</v>
      </c>
      <c r="I993" s="871">
        <v>58</v>
      </c>
      <c r="J993" s="871" t="s">
        <v>634</v>
      </c>
      <c r="K993" s="907">
        <v>54</v>
      </c>
      <c r="L993" s="907">
        <v>65</v>
      </c>
      <c r="M993" s="907">
        <v>105</v>
      </c>
      <c r="N993" s="907">
        <v>76</v>
      </c>
      <c r="O993" s="907">
        <v>76</v>
      </c>
      <c r="P993" s="869">
        <v>704</v>
      </c>
    </row>
    <row r="994" spans="3:16" hidden="1" outlineLevel="1">
      <c r="C994" s="870" t="s">
        <v>571</v>
      </c>
      <c r="D994" s="871" t="s">
        <v>634</v>
      </c>
      <c r="E994" s="871">
        <v>95</v>
      </c>
      <c r="F994" s="871">
        <v>135</v>
      </c>
      <c r="G994" s="871">
        <v>233</v>
      </c>
      <c r="H994" s="871">
        <v>160</v>
      </c>
      <c r="I994" s="871">
        <v>117</v>
      </c>
      <c r="J994" s="871" t="s">
        <v>634</v>
      </c>
      <c r="K994" s="907">
        <v>136</v>
      </c>
      <c r="L994" s="907">
        <v>158</v>
      </c>
      <c r="M994" s="907">
        <v>134</v>
      </c>
      <c r="N994" s="907" t="s">
        <v>634</v>
      </c>
      <c r="O994" s="907">
        <v>186</v>
      </c>
      <c r="P994" s="869">
        <v>1354</v>
      </c>
    </row>
    <row r="995" spans="3:16" hidden="1" outlineLevel="1">
      <c r="C995" s="870" t="s">
        <v>623</v>
      </c>
      <c r="D995" s="871" t="s">
        <v>634</v>
      </c>
      <c r="E995" s="871"/>
      <c r="F995" s="871"/>
      <c r="G995" s="871"/>
      <c r="H995" s="871"/>
      <c r="I995" s="871"/>
      <c r="J995" s="871" t="s">
        <v>634</v>
      </c>
      <c r="K995" s="907" t="s">
        <v>634</v>
      </c>
      <c r="L995" s="907">
        <v>270</v>
      </c>
      <c r="M995" s="907">
        <v>12</v>
      </c>
      <c r="N995" s="907" t="s">
        <v>634</v>
      </c>
      <c r="O995" s="907" t="s">
        <v>634</v>
      </c>
      <c r="P995" s="869">
        <v>282</v>
      </c>
    </row>
    <row r="996" spans="3:16" hidden="1" outlineLevel="1">
      <c r="C996" s="870" t="s">
        <v>624</v>
      </c>
      <c r="D996" s="871" t="s">
        <v>634</v>
      </c>
      <c r="E996" s="871"/>
      <c r="F996" s="871"/>
      <c r="G996" s="871"/>
      <c r="H996" s="871"/>
      <c r="I996" s="871"/>
      <c r="J996" s="871" t="s">
        <v>634</v>
      </c>
      <c r="K996" s="907" t="s">
        <v>634</v>
      </c>
      <c r="L996" s="907" t="s">
        <v>634</v>
      </c>
      <c r="M996" s="907" t="s">
        <v>634</v>
      </c>
      <c r="N996" s="873">
        <v>-1345</v>
      </c>
      <c r="O996" s="907" t="s">
        <v>634</v>
      </c>
      <c r="P996" s="869">
        <v>-1345</v>
      </c>
    </row>
    <row r="997" spans="3:16" hidden="1" outlineLevel="1">
      <c r="C997" s="870" t="s">
        <v>572</v>
      </c>
      <c r="D997" s="871" t="s">
        <v>634</v>
      </c>
      <c r="E997" s="871" t="s">
        <v>634</v>
      </c>
      <c r="F997" s="871" t="s">
        <v>634</v>
      </c>
      <c r="G997" s="871" t="s">
        <v>634</v>
      </c>
      <c r="H997" s="871" t="s">
        <v>634</v>
      </c>
      <c r="I997" s="871" t="s">
        <v>634</v>
      </c>
      <c r="J997" s="871" t="s">
        <v>634</v>
      </c>
      <c r="K997" s="907">
        <v>1</v>
      </c>
      <c r="L997" s="907" t="s">
        <v>634</v>
      </c>
      <c r="M997" s="907" t="s">
        <v>634</v>
      </c>
      <c r="N997" s="907" t="s">
        <v>634</v>
      </c>
      <c r="O997" s="907" t="s">
        <v>634</v>
      </c>
      <c r="P997" s="908">
        <v>1</v>
      </c>
    </row>
    <row r="998" spans="3:16" hidden="1" outlineLevel="1">
      <c r="C998" s="867" t="s">
        <v>574</v>
      </c>
      <c r="D998" s="878" t="s">
        <v>634</v>
      </c>
      <c r="E998" s="878">
        <v>34745</v>
      </c>
      <c r="F998" s="878">
        <v>36891</v>
      </c>
      <c r="G998" s="878">
        <v>37054</v>
      </c>
      <c r="H998" s="878">
        <v>35302</v>
      </c>
      <c r="I998" s="878">
        <v>34259</v>
      </c>
      <c r="J998" s="878">
        <v>6709</v>
      </c>
      <c r="K998" s="909">
        <v>37453</v>
      </c>
      <c r="L998" s="909">
        <v>33962</v>
      </c>
      <c r="M998" s="909">
        <v>31746</v>
      </c>
      <c r="N998" s="909">
        <v>33093</v>
      </c>
      <c r="O998" s="909">
        <v>23526</v>
      </c>
      <c r="P998" s="869">
        <v>344739</v>
      </c>
    </row>
    <row r="999" spans="3:16" hidden="1" outlineLevel="1">
      <c r="C999" s="880" t="s">
        <v>575</v>
      </c>
      <c r="D999" s="868"/>
      <c r="E999" s="868"/>
      <c r="F999" s="868"/>
      <c r="G999" s="868"/>
      <c r="H999" s="868"/>
      <c r="I999" s="868"/>
      <c r="J999" s="868"/>
      <c r="K999" s="868"/>
      <c r="L999" s="868"/>
      <c r="M999" s="868"/>
      <c r="N999" s="868"/>
      <c r="O999" s="868"/>
      <c r="P999" s="869"/>
    </row>
    <row r="1000" spans="3:16" hidden="1" outlineLevel="1">
      <c r="C1000" s="881" t="s">
        <v>109</v>
      </c>
      <c r="D1000" s="868"/>
      <c r="E1000" s="868"/>
      <c r="F1000" s="868"/>
      <c r="G1000" s="868"/>
      <c r="H1000" s="868"/>
      <c r="I1000" s="868"/>
      <c r="J1000" s="868"/>
      <c r="K1000" s="868"/>
      <c r="L1000" s="868"/>
      <c r="M1000" s="868"/>
      <c r="N1000" s="868"/>
      <c r="O1000" s="868"/>
      <c r="P1000" s="869"/>
    </row>
    <row r="1001" spans="3:16" hidden="1" outlineLevel="1">
      <c r="C1001" s="870" t="s">
        <v>625</v>
      </c>
      <c r="D1001" s="871"/>
      <c r="E1001" s="871">
        <v>1256</v>
      </c>
      <c r="F1001" s="871">
        <v>1256</v>
      </c>
      <c r="G1001" s="871">
        <v>7542</v>
      </c>
      <c r="H1001" s="871">
        <v>1631</v>
      </c>
      <c r="I1001" s="871">
        <v>1631</v>
      </c>
      <c r="J1001" s="871"/>
      <c r="K1001" s="907">
        <v>-3460</v>
      </c>
      <c r="L1001" s="907"/>
      <c r="M1001" s="907"/>
      <c r="N1001" s="907"/>
      <c r="O1001" s="907"/>
      <c r="P1001" s="869">
        <v>9855</v>
      </c>
    </row>
    <row r="1002" spans="3:16" hidden="1" outlineLevel="1">
      <c r="C1002" s="870" t="s">
        <v>576</v>
      </c>
      <c r="D1002" s="882"/>
      <c r="E1002" s="882" t="s">
        <v>634</v>
      </c>
      <c r="F1002" s="882">
        <v>7312</v>
      </c>
      <c r="G1002" s="882" t="s">
        <v>634</v>
      </c>
      <c r="H1002" s="882" t="s">
        <v>634</v>
      </c>
      <c r="I1002" s="882">
        <v>310</v>
      </c>
      <c r="J1002" s="882"/>
      <c r="K1002" s="910" t="s">
        <v>634</v>
      </c>
      <c r="L1002" s="910"/>
      <c r="M1002" s="910"/>
      <c r="N1002" s="910"/>
      <c r="O1002" s="910"/>
      <c r="P1002" s="908">
        <v>7622</v>
      </c>
    </row>
    <row r="1003" spans="3:16" hidden="1" outlineLevel="1">
      <c r="C1003" s="881" t="s">
        <v>578</v>
      </c>
      <c r="D1003" s="885" t="s">
        <v>634</v>
      </c>
      <c r="E1003" s="885">
        <v>1256</v>
      </c>
      <c r="F1003" s="885">
        <v>8568</v>
      </c>
      <c r="G1003" s="885">
        <v>7542</v>
      </c>
      <c r="H1003" s="885">
        <v>1631</v>
      </c>
      <c r="I1003" s="885">
        <v>1941</v>
      </c>
      <c r="J1003" s="885" t="s">
        <v>634</v>
      </c>
      <c r="K1003" s="868">
        <v>-3460</v>
      </c>
      <c r="L1003" s="868" t="s">
        <v>634</v>
      </c>
      <c r="M1003" s="868" t="s">
        <v>634</v>
      </c>
      <c r="N1003" s="868" t="s">
        <v>634</v>
      </c>
      <c r="O1003" s="868" t="s">
        <v>634</v>
      </c>
      <c r="P1003" s="869">
        <v>17477</v>
      </c>
    </row>
    <row r="1004" spans="3:16" hidden="1" outlineLevel="1">
      <c r="C1004" s="886" t="s">
        <v>579</v>
      </c>
      <c r="D1004" s="868"/>
      <c r="E1004" s="868"/>
      <c r="F1004" s="868"/>
      <c r="G1004" s="868"/>
      <c r="H1004" s="868"/>
      <c r="I1004" s="868"/>
      <c r="J1004" s="868"/>
      <c r="K1004" s="868"/>
      <c r="L1004" s="868"/>
      <c r="M1004" s="868"/>
      <c r="N1004" s="868"/>
      <c r="O1004" s="868"/>
      <c r="P1004" s="869"/>
    </row>
    <row r="1005" spans="3:16" hidden="1" outlineLevel="1">
      <c r="C1005" s="870" t="s">
        <v>627</v>
      </c>
      <c r="D1005" s="871"/>
      <c r="E1005" s="871">
        <v>511</v>
      </c>
      <c r="F1005" s="871" t="s">
        <v>634</v>
      </c>
      <c r="G1005" s="871" t="s">
        <v>634</v>
      </c>
      <c r="H1005" s="871" t="s">
        <v>634</v>
      </c>
      <c r="I1005" s="871" t="s">
        <v>634</v>
      </c>
      <c r="J1005" s="871"/>
      <c r="K1005" s="907" t="s">
        <v>634</v>
      </c>
      <c r="L1005" s="907"/>
      <c r="M1005" s="907"/>
      <c r="N1005" s="907"/>
      <c r="O1005" s="907"/>
      <c r="P1005" s="869">
        <v>511</v>
      </c>
    </row>
    <row r="1006" spans="3:16" hidden="1" outlineLevel="1">
      <c r="C1006" s="870" t="s">
        <v>582</v>
      </c>
      <c r="D1006" s="871" t="s">
        <v>634</v>
      </c>
      <c r="E1006" s="871" t="s">
        <v>634</v>
      </c>
      <c r="F1006" s="871" t="s">
        <v>634</v>
      </c>
      <c r="G1006" s="871" t="s">
        <v>634</v>
      </c>
      <c r="H1006" s="871">
        <v>5342</v>
      </c>
      <c r="I1006" s="871" t="s">
        <v>634</v>
      </c>
      <c r="J1006" s="871" t="s">
        <v>634</v>
      </c>
      <c r="K1006" s="907" t="s">
        <v>634</v>
      </c>
      <c r="L1006" s="907" t="s">
        <v>634</v>
      </c>
      <c r="M1006" s="907" t="s">
        <v>634</v>
      </c>
      <c r="N1006" s="907" t="s">
        <v>634</v>
      </c>
      <c r="O1006" s="907">
        <v>5494</v>
      </c>
      <c r="P1006" s="869">
        <v>10836</v>
      </c>
    </row>
    <row r="1007" spans="3:16" hidden="1" outlineLevel="1">
      <c r="C1007" s="870" t="s">
        <v>626</v>
      </c>
      <c r="D1007" s="871"/>
      <c r="E1007" s="871">
        <v>1126</v>
      </c>
      <c r="F1007" s="871" t="s">
        <v>634</v>
      </c>
      <c r="G1007" s="871" t="s">
        <v>634</v>
      </c>
      <c r="H1007" s="871" t="s">
        <v>634</v>
      </c>
      <c r="I1007" s="871" t="s">
        <v>634</v>
      </c>
      <c r="J1007" s="871"/>
      <c r="K1007" s="907" t="s">
        <v>634</v>
      </c>
      <c r="L1007" s="907"/>
      <c r="M1007" s="907"/>
      <c r="N1007" s="907"/>
      <c r="O1007" s="907"/>
      <c r="P1007" s="869">
        <v>1126</v>
      </c>
    </row>
    <row r="1008" spans="3:16" hidden="1" outlineLevel="1">
      <c r="C1008" s="870" t="s">
        <v>591</v>
      </c>
      <c r="D1008" s="871"/>
      <c r="E1008" s="871" t="s">
        <v>634</v>
      </c>
      <c r="F1008" s="871" t="s">
        <v>634</v>
      </c>
      <c r="G1008" s="871">
        <v>142</v>
      </c>
      <c r="H1008" s="871" t="s">
        <v>634</v>
      </c>
      <c r="I1008" s="871" t="s">
        <v>634</v>
      </c>
      <c r="J1008" s="871"/>
      <c r="K1008" s="907" t="s">
        <v>634</v>
      </c>
      <c r="L1008" s="907"/>
      <c r="M1008" s="907"/>
      <c r="N1008" s="907"/>
      <c r="O1008" s="907"/>
      <c r="P1008" s="869">
        <v>142</v>
      </c>
    </row>
    <row r="1009" spans="3:16" hidden="1" outlineLevel="1">
      <c r="C1009" s="870" t="s">
        <v>583</v>
      </c>
      <c r="D1009" s="871"/>
      <c r="E1009" s="871">
        <v>637</v>
      </c>
      <c r="F1009" s="871" t="s">
        <v>634</v>
      </c>
      <c r="G1009" s="871" t="s">
        <v>634</v>
      </c>
      <c r="H1009" s="871" t="s">
        <v>634</v>
      </c>
      <c r="I1009" s="871" t="s">
        <v>634</v>
      </c>
      <c r="J1009" s="871"/>
      <c r="K1009" s="907" t="s">
        <v>634</v>
      </c>
      <c r="L1009" s="907"/>
      <c r="M1009" s="907"/>
      <c r="N1009" s="907"/>
      <c r="O1009" s="907"/>
      <c r="P1009" s="869">
        <v>637</v>
      </c>
    </row>
    <row r="1010" spans="3:16" hidden="1" outlineLevel="1">
      <c r="C1010" s="870" t="s">
        <v>580</v>
      </c>
      <c r="D1010" s="882" t="s">
        <v>634</v>
      </c>
      <c r="E1010" s="882"/>
      <c r="F1010" s="882"/>
      <c r="G1010" s="882"/>
      <c r="H1010" s="882"/>
      <c r="I1010" s="882"/>
      <c r="J1010" s="882" t="s">
        <v>634</v>
      </c>
      <c r="K1010" s="910" t="s">
        <v>634</v>
      </c>
      <c r="L1010" s="910" t="s">
        <v>634</v>
      </c>
      <c r="M1010" s="910" t="s">
        <v>634</v>
      </c>
      <c r="N1010" s="910" t="s">
        <v>634</v>
      </c>
      <c r="O1010" s="910" t="s">
        <v>634</v>
      </c>
      <c r="P1010" s="908" t="s">
        <v>634</v>
      </c>
    </row>
    <row r="1011" spans="3:16" hidden="1" outlineLevel="1">
      <c r="C1011" s="881" t="s">
        <v>584</v>
      </c>
      <c r="D1011" s="885" t="s">
        <v>634</v>
      </c>
      <c r="E1011" s="885">
        <v>2274</v>
      </c>
      <c r="F1011" s="885" t="s">
        <v>634</v>
      </c>
      <c r="G1011" s="885">
        <v>142</v>
      </c>
      <c r="H1011" s="885">
        <v>5342</v>
      </c>
      <c r="I1011" s="885" t="s">
        <v>634</v>
      </c>
      <c r="J1011" s="885" t="s">
        <v>634</v>
      </c>
      <c r="K1011" s="868" t="s">
        <v>634</v>
      </c>
      <c r="L1011" s="868" t="s">
        <v>634</v>
      </c>
      <c r="M1011" s="868" t="s">
        <v>634</v>
      </c>
      <c r="N1011" s="868" t="s">
        <v>634</v>
      </c>
      <c r="O1011" s="868">
        <v>5494</v>
      </c>
      <c r="P1011" s="869">
        <v>13252</v>
      </c>
    </row>
    <row r="1012" spans="3:16" hidden="1" outlineLevel="1">
      <c r="C1012" s="881" t="s">
        <v>585</v>
      </c>
      <c r="D1012" s="868"/>
      <c r="E1012" s="868"/>
      <c r="F1012" s="868"/>
      <c r="G1012" s="868"/>
      <c r="H1012" s="868"/>
      <c r="I1012" s="868"/>
      <c r="J1012" s="868"/>
      <c r="K1012" s="868"/>
      <c r="L1012" s="868"/>
      <c r="M1012" s="868"/>
      <c r="N1012" s="868"/>
      <c r="O1012" s="868"/>
      <c r="P1012" s="869"/>
    </row>
    <row r="1013" spans="3:16" hidden="1" outlineLevel="1">
      <c r="C1013" s="870" t="s">
        <v>586</v>
      </c>
      <c r="D1013" s="871"/>
      <c r="E1013" s="871" t="s">
        <v>634</v>
      </c>
      <c r="F1013" s="871" t="s">
        <v>634</v>
      </c>
      <c r="G1013" s="871" t="s">
        <v>634</v>
      </c>
      <c r="H1013" s="871" t="s">
        <v>634</v>
      </c>
      <c r="I1013" s="871" t="s">
        <v>634</v>
      </c>
      <c r="J1013" s="871"/>
      <c r="K1013" s="907">
        <v>1050</v>
      </c>
      <c r="L1013" s="907"/>
      <c r="M1013" s="907"/>
      <c r="N1013" s="907"/>
      <c r="O1013" s="907"/>
      <c r="P1013" s="869">
        <v>1050</v>
      </c>
    </row>
    <row r="1014" spans="3:16" hidden="1" outlineLevel="1">
      <c r="C1014" s="870" t="s">
        <v>587</v>
      </c>
      <c r="D1014" s="871" t="s">
        <v>634</v>
      </c>
      <c r="E1014" s="871">
        <v>1902</v>
      </c>
      <c r="F1014" s="871">
        <v>2019</v>
      </c>
      <c r="G1014" s="871">
        <v>2025</v>
      </c>
      <c r="H1014" s="871">
        <v>1929</v>
      </c>
      <c r="I1014" s="871">
        <v>1526</v>
      </c>
      <c r="J1014" s="871">
        <v>369</v>
      </c>
      <c r="K1014" s="907">
        <v>2398</v>
      </c>
      <c r="L1014" s="907">
        <v>1468</v>
      </c>
      <c r="M1014" s="907">
        <v>2107</v>
      </c>
      <c r="N1014" s="907">
        <v>1625</v>
      </c>
      <c r="O1014" s="907">
        <v>1060</v>
      </c>
      <c r="P1014" s="869">
        <v>18428</v>
      </c>
    </row>
    <row r="1015" spans="3:16" hidden="1" outlineLevel="1">
      <c r="C1015" s="870" t="s">
        <v>628</v>
      </c>
      <c r="D1015" s="871" t="s">
        <v>634</v>
      </c>
      <c r="E1015" s="871"/>
      <c r="F1015" s="871"/>
      <c r="G1015" s="871"/>
      <c r="H1015" s="871"/>
      <c r="I1015" s="871"/>
      <c r="J1015" s="871" t="s">
        <v>634</v>
      </c>
      <c r="K1015" s="907" t="s">
        <v>634</v>
      </c>
      <c r="L1015" s="907" t="s">
        <v>634</v>
      </c>
      <c r="M1015" s="907" t="s">
        <v>634</v>
      </c>
      <c r="N1015" s="907">
        <v>1260</v>
      </c>
      <c r="O1015" s="907" t="s">
        <v>634</v>
      </c>
      <c r="P1015" s="869">
        <v>1260</v>
      </c>
    </row>
    <row r="1016" spans="3:16" hidden="1" outlineLevel="1">
      <c r="C1016" s="870" t="s">
        <v>636</v>
      </c>
      <c r="D1016" s="882"/>
      <c r="E1016" s="882">
        <v>300</v>
      </c>
      <c r="F1016" s="882" t="s">
        <v>634</v>
      </c>
      <c r="G1016" s="882" t="s">
        <v>634</v>
      </c>
      <c r="H1016" s="882" t="s">
        <v>634</v>
      </c>
      <c r="I1016" s="882" t="s">
        <v>634</v>
      </c>
      <c r="J1016" s="882"/>
      <c r="K1016" s="910" t="s">
        <v>634</v>
      </c>
      <c r="L1016" s="910"/>
      <c r="M1016" s="910"/>
      <c r="N1016" s="910"/>
      <c r="O1016" s="910"/>
      <c r="P1016" s="908">
        <v>300</v>
      </c>
    </row>
    <row r="1017" spans="3:16" hidden="1" outlineLevel="1">
      <c r="C1017" s="881" t="s">
        <v>588</v>
      </c>
      <c r="D1017" s="885" t="s">
        <v>634</v>
      </c>
      <c r="E1017" s="885">
        <v>2202</v>
      </c>
      <c r="F1017" s="885">
        <v>2019</v>
      </c>
      <c r="G1017" s="885">
        <v>2025</v>
      </c>
      <c r="H1017" s="885">
        <v>1929</v>
      </c>
      <c r="I1017" s="885">
        <v>1526</v>
      </c>
      <c r="J1017" s="885">
        <v>369</v>
      </c>
      <c r="K1017" s="868">
        <v>3448</v>
      </c>
      <c r="L1017" s="868">
        <v>1468</v>
      </c>
      <c r="M1017" s="868">
        <v>2107</v>
      </c>
      <c r="N1017" s="868">
        <v>2885</v>
      </c>
      <c r="O1017" s="868">
        <v>1060</v>
      </c>
      <c r="P1017" s="869">
        <v>21038</v>
      </c>
    </row>
    <row r="1018" spans="3:16" hidden="1" outlineLevel="1">
      <c r="C1018" s="881" t="s">
        <v>589</v>
      </c>
      <c r="D1018" s="868"/>
      <c r="E1018" s="868"/>
      <c r="F1018" s="868"/>
      <c r="G1018" s="868"/>
      <c r="H1018" s="868"/>
      <c r="I1018" s="868"/>
      <c r="J1018" s="868"/>
      <c r="K1018" s="868"/>
      <c r="L1018" s="868"/>
      <c r="M1018" s="868"/>
      <c r="N1018" s="868"/>
      <c r="O1018" s="868"/>
      <c r="P1018" s="869"/>
    </row>
    <row r="1019" spans="3:16" hidden="1" outlineLevel="1">
      <c r="C1019" s="870" t="s">
        <v>590</v>
      </c>
      <c r="D1019" s="871" t="s">
        <v>634</v>
      </c>
      <c r="E1019" s="871">
        <v>442</v>
      </c>
      <c r="F1019" s="871" t="s">
        <v>634</v>
      </c>
      <c r="G1019" s="871" t="s">
        <v>634</v>
      </c>
      <c r="H1019" s="871" t="s">
        <v>634</v>
      </c>
      <c r="I1019" s="871" t="s">
        <v>634</v>
      </c>
      <c r="J1019" s="871">
        <v>300</v>
      </c>
      <c r="K1019" s="872">
        <v>1772</v>
      </c>
      <c r="L1019" s="872" t="s">
        <v>634</v>
      </c>
      <c r="M1019" s="872">
        <v>242</v>
      </c>
      <c r="N1019" s="872" t="s">
        <v>634</v>
      </c>
      <c r="O1019" s="872" t="s">
        <v>634</v>
      </c>
      <c r="P1019" s="869">
        <v>2756</v>
      </c>
    </row>
    <row r="1020" spans="3:16" hidden="1" outlineLevel="1">
      <c r="C1020" s="870" t="s">
        <v>593</v>
      </c>
      <c r="D1020" s="871" t="s">
        <v>634</v>
      </c>
      <c r="E1020" s="871">
        <v>165</v>
      </c>
      <c r="F1020" s="871">
        <v>520</v>
      </c>
      <c r="G1020" s="871">
        <v>240</v>
      </c>
      <c r="H1020" s="871">
        <v>120</v>
      </c>
      <c r="I1020" s="871" t="s">
        <v>634</v>
      </c>
      <c r="J1020" s="871" t="s">
        <v>634</v>
      </c>
      <c r="K1020" s="872">
        <v>360</v>
      </c>
      <c r="L1020" s="872">
        <v>120</v>
      </c>
      <c r="M1020" s="872" t="s">
        <v>634</v>
      </c>
      <c r="N1020" s="872">
        <v>120</v>
      </c>
      <c r="O1020" s="872">
        <v>240</v>
      </c>
      <c r="P1020" s="869">
        <v>1885</v>
      </c>
    </row>
    <row r="1021" spans="3:16" hidden="1" outlineLevel="1">
      <c r="C1021" s="870" t="s">
        <v>594</v>
      </c>
      <c r="D1021" s="871" t="s">
        <v>634</v>
      </c>
      <c r="E1021" s="871">
        <v>215</v>
      </c>
      <c r="F1021" s="871">
        <v>166</v>
      </c>
      <c r="G1021" s="871">
        <v>150</v>
      </c>
      <c r="H1021" s="871" t="s">
        <v>634</v>
      </c>
      <c r="I1021" s="871" t="s">
        <v>634</v>
      </c>
      <c r="J1021" s="871" t="s">
        <v>634</v>
      </c>
      <c r="K1021" s="872" t="s">
        <v>634</v>
      </c>
      <c r="L1021" s="872">
        <v>100</v>
      </c>
      <c r="M1021" s="872">
        <v>329</v>
      </c>
      <c r="N1021" s="872" t="s">
        <v>634</v>
      </c>
      <c r="O1021" s="872" t="s">
        <v>634</v>
      </c>
      <c r="P1021" s="869">
        <v>960</v>
      </c>
    </row>
    <row r="1022" spans="3:16" hidden="1" outlineLevel="1">
      <c r="C1022" s="870" t="s">
        <v>603</v>
      </c>
      <c r="D1022" s="871" t="s">
        <v>634</v>
      </c>
      <c r="E1022" s="871"/>
      <c r="F1022" s="871"/>
      <c r="G1022" s="871"/>
      <c r="H1022" s="871"/>
      <c r="I1022" s="871"/>
      <c r="J1022" s="871" t="s">
        <v>634</v>
      </c>
      <c r="K1022" s="872" t="s">
        <v>634</v>
      </c>
      <c r="L1022" s="872" t="s">
        <v>634</v>
      </c>
      <c r="M1022" s="872" t="s">
        <v>634</v>
      </c>
      <c r="N1022" s="872">
        <v>116</v>
      </c>
      <c r="O1022" s="872" t="s">
        <v>634</v>
      </c>
      <c r="P1022" s="869">
        <v>116</v>
      </c>
    </row>
    <row r="1023" spans="3:16" hidden="1" outlineLevel="1">
      <c r="C1023" s="870" t="s">
        <v>601</v>
      </c>
      <c r="D1023" s="871"/>
      <c r="E1023" s="871" t="s">
        <v>634</v>
      </c>
      <c r="F1023" s="871">
        <v>125</v>
      </c>
      <c r="G1023" s="871" t="s">
        <v>634</v>
      </c>
      <c r="H1023" s="871" t="s">
        <v>634</v>
      </c>
      <c r="I1023" s="871" t="s">
        <v>634</v>
      </c>
      <c r="J1023" s="871"/>
      <c r="K1023" s="872" t="s">
        <v>634</v>
      </c>
      <c r="L1023" s="872"/>
      <c r="M1023" s="872"/>
      <c r="N1023" s="872"/>
      <c r="O1023" s="872"/>
      <c r="P1023" s="869">
        <v>125</v>
      </c>
    </row>
    <row r="1024" spans="3:16" hidden="1" outlineLevel="1">
      <c r="C1024" s="870" t="s">
        <v>596</v>
      </c>
      <c r="D1024" s="871" t="s">
        <v>634</v>
      </c>
      <c r="E1024" s="871">
        <v>99</v>
      </c>
      <c r="F1024" s="871">
        <v>152</v>
      </c>
      <c r="G1024" s="871" t="s">
        <v>634</v>
      </c>
      <c r="H1024" s="871" t="s">
        <v>634</v>
      </c>
      <c r="I1024" s="871">
        <v>15</v>
      </c>
      <c r="J1024" s="871">
        <v>222</v>
      </c>
      <c r="K1024" s="872">
        <v>340</v>
      </c>
      <c r="L1024" s="872" t="s">
        <v>634</v>
      </c>
      <c r="M1024" s="872" t="s">
        <v>634</v>
      </c>
      <c r="N1024" s="872">
        <v>615</v>
      </c>
      <c r="O1024" s="872">
        <v>20</v>
      </c>
      <c r="P1024" s="869">
        <v>1462</v>
      </c>
    </row>
    <row r="1025" spans="3:16" hidden="1" outlineLevel="1">
      <c r="C1025" s="870" t="s">
        <v>637</v>
      </c>
      <c r="D1025" s="871"/>
      <c r="E1025" s="871" t="s">
        <v>634</v>
      </c>
      <c r="F1025" s="871">
        <v>825</v>
      </c>
      <c r="G1025" s="871" t="s">
        <v>634</v>
      </c>
      <c r="H1025" s="871" t="s">
        <v>634</v>
      </c>
      <c r="I1025" s="871" t="s">
        <v>634</v>
      </c>
      <c r="J1025" s="871"/>
      <c r="K1025" s="872" t="s">
        <v>634</v>
      </c>
      <c r="L1025" s="872"/>
      <c r="M1025" s="872"/>
      <c r="N1025" s="872"/>
      <c r="O1025" s="872"/>
      <c r="P1025" s="869">
        <v>825</v>
      </c>
    </row>
    <row r="1026" spans="3:16" hidden="1" outlineLevel="1">
      <c r="C1026" s="870" t="s">
        <v>597</v>
      </c>
      <c r="D1026" s="871" t="s">
        <v>634</v>
      </c>
      <c r="E1026" s="871" t="s">
        <v>634</v>
      </c>
      <c r="F1026" s="871">
        <v>2030</v>
      </c>
      <c r="G1026" s="871">
        <v>270</v>
      </c>
      <c r="H1026" s="871" t="s">
        <v>634</v>
      </c>
      <c r="I1026" s="871" t="s">
        <v>634</v>
      </c>
      <c r="J1026" s="871" t="s">
        <v>634</v>
      </c>
      <c r="K1026" s="872" t="s">
        <v>634</v>
      </c>
      <c r="L1026" s="872">
        <v>150</v>
      </c>
      <c r="M1026" s="872" t="s">
        <v>634</v>
      </c>
      <c r="N1026" s="872" t="s">
        <v>634</v>
      </c>
      <c r="O1026" s="872" t="s">
        <v>634</v>
      </c>
      <c r="P1026" s="869">
        <v>2450</v>
      </c>
    </row>
    <row r="1027" spans="3:16" hidden="1" outlineLevel="1">
      <c r="C1027" s="870" t="s">
        <v>638</v>
      </c>
      <c r="D1027" s="871"/>
      <c r="E1027" s="871" t="s">
        <v>634</v>
      </c>
      <c r="F1027" s="871" t="s">
        <v>634</v>
      </c>
      <c r="G1027" s="871" t="s">
        <v>634</v>
      </c>
      <c r="H1027" s="871" t="s">
        <v>634</v>
      </c>
      <c r="I1027" s="871">
        <v>35</v>
      </c>
      <c r="J1027" s="871"/>
      <c r="K1027" s="872" t="s">
        <v>634</v>
      </c>
      <c r="L1027" s="872"/>
      <c r="M1027" s="872"/>
      <c r="N1027" s="872"/>
      <c r="O1027" s="872"/>
      <c r="P1027" s="869">
        <v>35</v>
      </c>
    </row>
    <row r="1028" spans="3:16" hidden="1" outlineLevel="1">
      <c r="C1028" s="870" t="s">
        <v>598</v>
      </c>
      <c r="D1028" s="871" t="s">
        <v>634</v>
      </c>
      <c r="E1028" s="871">
        <v>298</v>
      </c>
      <c r="F1028" s="871">
        <v>115</v>
      </c>
      <c r="G1028" s="871">
        <v>220</v>
      </c>
      <c r="H1028" s="871">
        <v>453</v>
      </c>
      <c r="I1028" s="871" t="s">
        <v>634</v>
      </c>
      <c r="J1028" s="871" t="s">
        <v>634</v>
      </c>
      <c r="K1028" s="872" t="s">
        <v>634</v>
      </c>
      <c r="L1028" s="872" t="s">
        <v>634</v>
      </c>
      <c r="M1028" s="872">
        <v>1383</v>
      </c>
      <c r="N1028" s="872">
        <v>149</v>
      </c>
      <c r="O1028" s="872">
        <v>54</v>
      </c>
      <c r="P1028" s="869">
        <v>2672</v>
      </c>
    </row>
    <row r="1029" spans="3:16" hidden="1" outlineLevel="1">
      <c r="C1029" s="870" t="s">
        <v>600</v>
      </c>
      <c r="D1029" s="871" t="s">
        <v>634</v>
      </c>
      <c r="E1029" s="871">
        <v>1444</v>
      </c>
      <c r="F1029" s="871">
        <v>777</v>
      </c>
      <c r="G1029" s="871" t="s">
        <v>634</v>
      </c>
      <c r="H1029" s="871">
        <v>1304</v>
      </c>
      <c r="I1029" s="871">
        <v>583</v>
      </c>
      <c r="J1029" s="871" t="s">
        <v>634</v>
      </c>
      <c r="K1029" s="872" t="s">
        <v>634</v>
      </c>
      <c r="L1029" s="872">
        <v>1002</v>
      </c>
      <c r="M1029" s="872">
        <v>683</v>
      </c>
      <c r="N1029" s="872">
        <v>555</v>
      </c>
      <c r="O1029" s="872">
        <v>368</v>
      </c>
      <c r="P1029" s="869">
        <v>6716</v>
      </c>
    </row>
    <row r="1030" spans="3:16" hidden="1" outlineLevel="1">
      <c r="C1030" s="870" t="s">
        <v>599</v>
      </c>
      <c r="D1030" s="871"/>
      <c r="E1030" s="871">
        <v>100</v>
      </c>
      <c r="F1030" s="871" t="s">
        <v>634</v>
      </c>
      <c r="G1030" s="871" t="s">
        <v>634</v>
      </c>
      <c r="H1030" s="871">
        <v>700</v>
      </c>
      <c r="I1030" s="871" t="s">
        <v>634</v>
      </c>
      <c r="J1030" s="871"/>
      <c r="K1030" s="872" t="s">
        <v>634</v>
      </c>
      <c r="L1030" s="872"/>
      <c r="M1030" s="872"/>
      <c r="N1030" s="872"/>
      <c r="O1030" s="872"/>
      <c r="P1030" s="869">
        <v>800</v>
      </c>
    </row>
    <row r="1031" spans="3:16" hidden="1" outlineLevel="1">
      <c r="C1031" s="870" t="s">
        <v>602</v>
      </c>
      <c r="D1031" s="871" t="s">
        <v>634</v>
      </c>
      <c r="E1031" s="871">
        <v>265</v>
      </c>
      <c r="F1031" s="871">
        <v>990</v>
      </c>
      <c r="G1031" s="871">
        <v>515</v>
      </c>
      <c r="H1031" s="871">
        <v>1707</v>
      </c>
      <c r="I1031" s="871">
        <v>135</v>
      </c>
      <c r="J1031" s="871">
        <v>240</v>
      </c>
      <c r="K1031" s="872">
        <v>1224</v>
      </c>
      <c r="L1031" s="872">
        <v>125</v>
      </c>
      <c r="M1031" s="872">
        <v>640</v>
      </c>
      <c r="N1031" s="872">
        <v>882</v>
      </c>
      <c r="O1031" s="872">
        <v>600</v>
      </c>
      <c r="P1031" s="869">
        <v>7323</v>
      </c>
    </row>
    <row r="1032" spans="3:16" hidden="1" outlineLevel="1">
      <c r="C1032" s="870" t="s">
        <v>639</v>
      </c>
      <c r="D1032" s="882"/>
      <c r="E1032" s="882" t="s">
        <v>634</v>
      </c>
      <c r="F1032" s="882" t="s">
        <v>634</v>
      </c>
      <c r="G1032" s="882" t="s">
        <v>634</v>
      </c>
      <c r="H1032" s="882">
        <v>85</v>
      </c>
      <c r="I1032" s="882" t="s">
        <v>634</v>
      </c>
      <c r="J1032" s="882"/>
      <c r="K1032" s="883" t="s">
        <v>634</v>
      </c>
      <c r="L1032" s="883"/>
      <c r="M1032" s="883"/>
      <c r="N1032" s="883"/>
      <c r="O1032" s="883"/>
      <c r="P1032" s="908">
        <v>85</v>
      </c>
    </row>
    <row r="1033" spans="3:16" hidden="1" outlineLevel="1">
      <c r="C1033" s="911" t="s">
        <v>604</v>
      </c>
      <c r="D1033" s="885" t="s">
        <v>634</v>
      </c>
      <c r="E1033" s="885">
        <v>3028</v>
      </c>
      <c r="F1033" s="885">
        <v>5700</v>
      </c>
      <c r="G1033" s="885">
        <v>1395</v>
      </c>
      <c r="H1033" s="885">
        <v>4369</v>
      </c>
      <c r="I1033" s="885">
        <v>769</v>
      </c>
      <c r="J1033" s="885">
        <v>762</v>
      </c>
      <c r="K1033" s="868">
        <v>3695</v>
      </c>
      <c r="L1033" s="868">
        <v>1497</v>
      </c>
      <c r="M1033" s="868">
        <v>3277</v>
      </c>
      <c r="N1033" s="868">
        <v>2437</v>
      </c>
      <c r="O1033" s="868">
        <v>1282</v>
      </c>
      <c r="P1033" s="869">
        <v>28210</v>
      </c>
    </row>
    <row r="1034" spans="3:16" hidden="1" outlineLevel="1">
      <c r="C1034" s="912" t="s">
        <v>605</v>
      </c>
      <c r="D1034" s="872"/>
      <c r="E1034" s="872"/>
      <c r="F1034" s="872"/>
      <c r="G1034" s="872"/>
      <c r="H1034" s="872"/>
      <c r="I1034" s="872"/>
      <c r="J1034" s="872"/>
      <c r="K1034" s="872"/>
      <c r="L1034" s="872"/>
      <c r="M1034" s="872"/>
      <c r="N1034" s="872"/>
      <c r="O1034" s="872"/>
      <c r="P1034" s="869"/>
    </row>
    <row r="1035" spans="3:16" hidden="1" outlineLevel="1">
      <c r="C1035" s="870" t="s">
        <v>607</v>
      </c>
      <c r="D1035" s="871" t="s">
        <v>634</v>
      </c>
      <c r="E1035" s="871" t="s">
        <v>634</v>
      </c>
      <c r="F1035" s="871" t="s">
        <v>634</v>
      </c>
      <c r="G1035" s="871" t="s">
        <v>634</v>
      </c>
      <c r="H1035" s="871" t="s">
        <v>634</v>
      </c>
      <c r="I1035" s="871" t="s">
        <v>634</v>
      </c>
      <c r="J1035" s="871" t="s">
        <v>634</v>
      </c>
      <c r="K1035" s="872">
        <v>250</v>
      </c>
      <c r="L1035" s="872">
        <v>250</v>
      </c>
      <c r="M1035" s="872" t="s">
        <v>634</v>
      </c>
      <c r="N1035" s="872">
        <v>250</v>
      </c>
      <c r="O1035" s="872">
        <v>125</v>
      </c>
      <c r="P1035" s="869">
        <v>875</v>
      </c>
    </row>
    <row r="1036" spans="3:16" hidden="1" outlineLevel="1">
      <c r="C1036" s="870" t="s">
        <v>606</v>
      </c>
      <c r="D1036" s="882" t="s">
        <v>634</v>
      </c>
      <c r="E1036" s="882">
        <v>138</v>
      </c>
      <c r="F1036" s="882" t="s">
        <v>634</v>
      </c>
      <c r="G1036" s="882" t="s">
        <v>634</v>
      </c>
      <c r="H1036" s="882">
        <v>138</v>
      </c>
      <c r="I1036" s="882" t="s">
        <v>634</v>
      </c>
      <c r="J1036" s="882" t="s">
        <v>634</v>
      </c>
      <c r="K1036" s="883">
        <v>700</v>
      </c>
      <c r="L1036" s="883">
        <v>378</v>
      </c>
      <c r="M1036" s="883" t="s">
        <v>634</v>
      </c>
      <c r="N1036" s="883" t="s">
        <v>634</v>
      </c>
      <c r="O1036" s="883">
        <v>252</v>
      </c>
      <c r="P1036" s="908">
        <v>1606</v>
      </c>
    </row>
    <row r="1037" spans="3:16" hidden="1" outlineLevel="1">
      <c r="C1037" s="881" t="s">
        <v>608</v>
      </c>
      <c r="D1037" s="913" t="s">
        <v>634</v>
      </c>
      <c r="E1037" s="913">
        <v>138</v>
      </c>
      <c r="F1037" s="913" t="s">
        <v>634</v>
      </c>
      <c r="G1037" s="913" t="s">
        <v>634</v>
      </c>
      <c r="H1037" s="913">
        <v>138</v>
      </c>
      <c r="I1037" s="913" t="s">
        <v>634</v>
      </c>
      <c r="J1037" s="913" t="s">
        <v>634</v>
      </c>
      <c r="K1037" s="889">
        <v>950</v>
      </c>
      <c r="L1037" s="889">
        <v>628</v>
      </c>
      <c r="M1037" s="889" t="s">
        <v>634</v>
      </c>
      <c r="N1037" s="889">
        <v>250</v>
      </c>
      <c r="O1037" s="889">
        <v>377</v>
      </c>
      <c r="P1037" s="869">
        <v>2481</v>
      </c>
    </row>
    <row r="1038" spans="3:16" hidden="1" outlineLevel="1">
      <c r="C1038" s="881" t="s">
        <v>609</v>
      </c>
      <c r="D1038" s="200"/>
      <c r="E1038" s="200"/>
      <c r="F1038" s="200"/>
      <c r="G1038" s="200"/>
      <c r="H1038" s="200"/>
      <c r="I1038" s="200"/>
      <c r="J1038" s="200"/>
      <c r="K1038" s="862"/>
      <c r="L1038" s="862"/>
      <c r="M1038" s="862"/>
      <c r="N1038" s="862"/>
      <c r="O1038" s="862"/>
      <c r="P1038" s="869"/>
    </row>
    <row r="1039" spans="3:16" hidden="1" outlineLevel="1">
      <c r="C1039" s="870" t="s">
        <v>612</v>
      </c>
      <c r="D1039" s="871" t="s">
        <v>634</v>
      </c>
      <c r="E1039" s="871">
        <v>458</v>
      </c>
      <c r="F1039" s="871">
        <v>409</v>
      </c>
      <c r="G1039" s="871">
        <v>473</v>
      </c>
      <c r="H1039" s="871">
        <v>401</v>
      </c>
      <c r="I1039" s="871">
        <v>357</v>
      </c>
      <c r="J1039" s="871" t="s">
        <v>634</v>
      </c>
      <c r="K1039" s="872">
        <v>365</v>
      </c>
      <c r="L1039" s="872">
        <v>1334</v>
      </c>
      <c r="M1039" s="872">
        <v>1492</v>
      </c>
      <c r="N1039" s="872">
        <v>-381</v>
      </c>
      <c r="O1039" s="872">
        <v>-69</v>
      </c>
      <c r="P1039" s="869">
        <v>4840</v>
      </c>
    </row>
    <row r="1040" spans="3:16" hidden="1" outlineLevel="1">
      <c r="C1040" s="870" t="s">
        <v>613</v>
      </c>
      <c r="D1040" s="871" t="s">
        <v>634</v>
      </c>
      <c r="E1040" s="871">
        <v>102</v>
      </c>
      <c r="F1040" s="871">
        <v>102</v>
      </c>
      <c r="G1040" s="871">
        <v>191</v>
      </c>
      <c r="H1040" s="871">
        <v>152</v>
      </c>
      <c r="I1040" s="871">
        <v>152</v>
      </c>
      <c r="J1040" s="871">
        <v>163</v>
      </c>
      <c r="K1040" s="872">
        <v>327</v>
      </c>
      <c r="L1040" s="872">
        <v>163</v>
      </c>
      <c r="M1040" s="872">
        <v>231</v>
      </c>
      <c r="N1040" s="872">
        <v>198</v>
      </c>
      <c r="O1040" s="872">
        <v>210</v>
      </c>
      <c r="P1040" s="869">
        <v>1991</v>
      </c>
    </row>
    <row r="1041" spans="3:16" hidden="1" outlineLevel="1">
      <c r="C1041" s="870" t="s">
        <v>630</v>
      </c>
      <c r="D1041" s="871" t="s">
        <v>634</v>
      </c>
      <c r="E1041" s="871">
        <v>561</v>
      </c>
      <c r="F1041" s="871">
        <v>451</v>
      </c>
      <c r="G1041" s="871">
        <v>451</v>
      </c>
      <c r="H1041" s="871">
        <v>451</v>
      </c>
      <c r="I1041" s="871">
        <v>451</v>
      </c>
      <c r="J1041" s="871" t="s">
        <v>634</v>
      </c>
      <c r="K1041" s="872">
        <v>451</v>
      </c>
      <c r="L1041" s="872">
        <v>1865</v>
      </c>
      <c r="M1041" s="872">
        <v>-451</v>
      </c>
      <c r="N1041" s="872">
        <v>525</v>
      </c>
      <c r="O1041" s="872">
        <v>451</v>
      </c>
      <c r="P1041" s="869">
        <v>5207</v>
      </c>
    </row>
    <row r="1042" spans="3:16" hidden="1" outlineLevel="1">
      <c r="C1042" s="870" t="s">
        <v>610</v>
      </c>
      <c r="D1042" s="882" t="s">
        <v>634</v>
      </c>
      <c r="E1042" s="882" t="s">
        <v>634</v>
      </c>
      <c r="F1042" s="882">
        <v>4749</v>
      </c>
      <c r="G1042" s="882" t="s">
        <v>634</v>
      </c>
      <c r="H1042" s="882">
        <v>5032</v>
      </c>
      <c r="I1042" s="882" t="s">
        <v>634</v>
      </c>
      <c r="J1042" s="882" t="s">
        <v>634</v>
      </c>
      <c r="K1042" s="883">
        <v>3432</v>
      </c>
      <c r="L1042" s="883">
        <v>2226</v>
      </c>
      <c r="M1042" s="883">
        <v>550</v>
      </c>
      <c r="N1042" s="883">
        <v>2737</v>
      </c>
      <c r="O1042" s="883">
        <v>2326</v>
      </c>
      <c r="P1042" s="908">
        <v>21051</v>
      </c>
    </row>
    <row r="1043" spans="3:16" hidden="1" outlineLevel="1">
      <c r="C1043" s="881" t="s">
        <v>614</v>
      </c>
      <c r="D1043" s="887" t="s">
        <v>634</v>
      </c>
      <c r="E1043" s="887">
        <v>1121</v>
      </c>
      <c r="F1043" s="887">
        <v>5711</v>
      </c>
      <c r="G1043" s="887">
        <v>1115</v>
      </c>
      <c r="H1043" s="887">
        <v>6036</v>
      </c>
      <c r="I1043" s="887">
        <v>960</v>
      </c>
      <c r="J1043" s="887">
        <v>163</v>
      </c>
      <c r="K1043" s="888">
        <v>4575</v>
      </c>
      <c r="L1043" s="888">
        <v>5588</v>
      </c>
      <c r="M1043" s="888">
        <v>1822</v>
      </c>
      <c r="N1043" s="888">
        <v>3078</v>
      </c>
      <c r="O1043" s="888">
        <v>2919</v>
      </c>
      <c r="P1043" s="869">
        <v>33089</v>
      </c>
    </row>
    <row r="1044" spans="3:16" hidden="1" outlineLevel="1">
      <c r="C1044" s="881" t="s">
        <v>631</v>
      </c>
      <c r="D1044" s="200"/>
      <c r="E1044" s="200"/>
      <c r="F1044" s="200"/>
      <c r="G1044" s="200"/>
      <c r="H1044" s="200"/>
      <c r="I1044" s="200"/>
      <c r="J1044" s="200"/>
      <c r="K1044" s="862"/>
      <c r="L1044" s="862"/>
      <c r="M1044" s="862"/>
      <c r="N1044" s="862"/>
      <c r="O1044" s="862"/>
      <c r="P1044" s="869"/>
    </row>
    <row r="1045" spans="3:16" hidden="1" outlineLevel="1">
      <c r="C1045" s="870" t="s">
        <v>632</v>
      </c>
      <c r="D1045" s="871"/>
      <c r="E1045" s="871">
        <v>6</v>
      </c>
      <c r="F1045" s="871" t="s">
        <v>634</v>
      </c>
      <c r="G1045" s="871" t="s">
        <v>634</v>
      </c>
      <c r="H1045" s="871" t="s">
        <v>634</v>
      </c>
      <c r="I1045" s="871" t="s">
        <v>634</v>
      </c>
      <c r="J1045" s="871"/>
      <c r="K1045" s="872" t="s">
        <v>634</v>
      </c>
      <c r="L1045" s="872"/>
      <c r="M1045" s="872"/>
      <c r="N1045" s="872"/>
      <c r="O1045" s="872"/>
      <c r="P1045" s="869">
        <v>6</v>
      </c>
    </row>
    <row r="1046" spans="3:16" hidden="1" outlineLevel="1">
      <c r="C1046" s="881" t="s">
        <v>633</v>
      </c>
      <c r="D1046" s="887" t="s">
        <v>634</v>
      </c>
      <c r="E1046" s="887">
        <v>6</v>
      </c>
      <c r="F1046" s="887" t="s">
        <v>634</v>
      </c>
      <c r="G1046" s="887" t="s">
        <v>634</v>
      </c>
      <c r="H1046" s="887" t="s">
        <v>634</v>
      </c>
      <c r="I1046" s="887" t="s">
        <v>634</v>
      </c>
      <c r="J1046" s="887" t="s">
        <v>634</v>
      </c>
      <c r="K1046" s="888" t="s">
        <v>634</v>
      </c>
      <c r="L1046" s="888" t="s">
        <v>634</v>
      </c>
      <c r="M1046" s="888" t="s">
        <v>634</v>
      </c>
      <c r="N1046" s="888" t="s">
        <v>634</v>
      </c>
      <c r="O1046" s="888" t="s">
        <v>634</v>
      </c>
      <c r="P1046" s="869">
        <v>6</v>
      </c>
    </row>
    <row r="1047" spans="3:16" hidden="1" outlineLevel="1">
      <c r="D1047" s="200"/>
      <c r="E1047" s="200"/>
      <c r="F1047" s="200"/>
      <c r="G1047" s="200"/>
      <c r="H1047" s="200"/>
      <c r="I1047" s="200"/>
      <c r="J1047" s="200"/>
      <c r="K1047" s="862"/>
      <c r="L1047" s="862"/>
      <c r="M1047" s="862"/>
      <c r="N1047" s="862"/>
      <c r="O1047" s="862"/>
      <c r="P1047" s="908"/>
    </row>
    <row r="1048" spans="3:16" hidden="1" outlineLevel="1">
      <c r="C1048" s="867" t="s">
        <v>615</v>
      </c>
      <c r="D1048" s="878" t="s">
        <v>634</v>
      </c>
      <c r="E1048" s="878">
        <v>10025</v>
      </c>
      <c r="F1048" s="878">
        <v>21999</v>
      </c>
      <c r="G1048" s="878">
        <v>12219</v>
      </c>
      <c r="H1048" s="878">
        <v>19445</v>
      </c>
      <c r="I1048" s="878">
        <v>5196</v>
      </c>
      <c r="J1048" s="878">
        <v>1294</v>
      </c>
      <c r="K1048" s="879">
        <v>9208</v>
      </c>
      <c r="L1048" s="879">
        <v>9181</v>
      </c>
      <c r="M1048" s="879">
        <v>7207</v>
      </c>
      <c r="N1048" s="879">
        <v>8649</v>
      </c>
      <c r="O1048" s="879">
        <v>11131</v>
      </c>
      <c r="P1048" s="879">
        <v>115554</v>
      </c>
    </row>
    <row r="1049" spans="3:16" hidden="1" outlineLevel="1">
      <c r="C1049" s="899"/>
      <c r="D1049" s="872"/>
      <c r="E1049" s="872"/>
      <c r="F1049" s="872"/>
      <c r="G1049" s="872"/>
      <c r="H1049" s="872"/>
      <c r="I1049" s="872"/>
      <c r="J1049" s="872"/>
      <c r="K1049" s="872"/>
      <c r="L1049" s="872"/>
      <c r="M1049" s="872"/>
      <c r="N1049" s="872"/>
      <c r="O1049" s="872"/>
      <c r="P1049" s="869"/>
    </row>
    <row r="1050" spans="3:16" hidden="1" outlineLevel="1">
      <c r="C1050" s="867" t="s">
        <v>616</v>
      </c>
      <c r="D1050" s="885" t="s">
        <v>634</v>
      </c>
      <c r="E1050" s="885">
        <v>24720</v>
      </c>
      <c r="F1050" s="885">
        <v>14893</v>
      </c>
      <c r="G1050" s="885">
        <v>24835</v>
      </c>
      <c r="H1050" s="885">
        <v>15856</v>
      </c>
      <c r="I1050" s="885">
        <v>29063</v>
      </c>
      <c r="J1050" s="885">
        <v>5416</v>
      </c>
      <c r="K1050" s="868">
        <v>28244</v>
      </c>
      <c r="L1050" s="868">
        <v>24781</v>
      </c>
      <c r="M1050" s="868">
        <v>24539</v>
      </c>
      <c r="N1050" s="868">
        <v>24444</v>
      </c>
      <c r="O1050" s="868">
        <v>12395</v>
      </c>
      <c r="P1050" s="869">
        <v>229186</v>
      </c>
    </row>
    <row r="1051" spans="3:16" hidden="1" outlineLevel="1"/>
    <row r="1052" spans="3:16" hidden="1" outlineLevel="1"/>
    <row r="1053" spans="3:16" hidden="1" outlineLevel="1"/>
    <row r="1054" spans="3:16" hidden="1" outlineLevel="1"/>
    <row r="1055" spans="3:16" hidden="1" outlineLevel="1"/>
    <row r="1056" spans="3:16" hidden="1" outlineLevel="1"/>
    <row r="1057" hidden="1" outlineLevel="1"/>
    <row r="1058" hidden="1" outlineLevel="1"/>
    <row r="1059" hidden="1" outlineLevel="1"/>
    <row r="1060" hidden="1" outlineLevel="1"/>
    <row r="1061" hidden="1" outlineLevel="1"/>
    <row r="1062" hidden="1" outlineLevel="1"/>
    <row r="1063" hidden="1" outlineLevel="1"/>
    <row r="1064" hidden="1" outlineLevel="1"/>
    <row r="1065" hidden="1" outlineLevel="1"/>
    <row r="1066" hidden="1" outlineLevel="1"/>
    <row r="1067" hidden="1" outlineLevel="1"/>
    <row r="1068" hidden="1" outlineLevel="1"/>
    <row r="1069" hidden="1" outlineLevel="1"/>
    <row r="1070" hidden="1" outlineLevel="1"/>
    <row r="1071" hidden="1" outlineLevel="1"/>
    <row r="1072" hidden="1" outlineLevel="1"/>
    <row r="1073" hidden="1" outlineLevel="1"/>
    <row r="1074" hidden="1" outlineLevel="1"/>
    <row r="1075" hidden="1" outlineLevel="1"/>
    <row r="1076" hidden="1" outlineLevel="1"/>
    <row r="1077" hidden="1" outlineLevel="1"/>
    <row r="1078" hidden="1" outlineLevel="1"/>
    <row r="1079" hidden="1" outlineLevel="1"/>
    <row r="1080" hidden="1" outlineLevel="1"/>
    <row r="1081" hidden="1" outlineLevel="1"/>
    <row r="1082" hidden="1" outlineLevel="1"/>
    <row r="1083" hidden="1" outlineLevel="1"/>
    <row r="1084" hidden="1" outlineLevel="1"/>
    <row r="1085" hidden="1" outlineLevel="1"/>
    <row r="1086" hidden="1" outlineLevel="1"/>
    <row r="1087" hidden="1" outlineLevel="1"/>
    <row r="1088" collapsed="1"/>
    <row r="1089" spans="2:16" ht="18">
      <c r="B1089" s="836" t="s">
        <v>713</v>
      </c>
    </row>
    <row r="1090" spans="2:16" hidden="1" outlineLevel="1"/>
    <row r="1091" spans="2:16" ht="27" hidden="1" customHeight="1" outlineLevel="1">
      <c r="C1091" s="955" t="s">
        <v>913</v>
      </c>
      <c r="D1091" s="955" t="s">
        <v>714</v>
      </c>
      <c r="E1091" s="955" t="s">
        <v>715</v>
      </c>
      <c r="F1091" s="955" t="s">
        <v>716</v>
      </c>
      <c r="G1091" s="955" t="s">
        <v>394</v>
      </c>
      <c r="H1091" s="955" t="s">
        <v>717</v>
      </c>
      <c r="I1091" s="955" t="s">
        <v>718</v>
      </c>
      <c r="J1091" s="955" t="s">
        <v>719</v>
      </c>
      <c r="K1091" s="954" t="s">
        <v>902</v>
      </c>
      <c r="L1091" s="954" t="s">
        <v>903</v>
      </c>
      <c r="M1091" s="956" t="s">
        <v>904</v>
      </c>
      <c r="N1091" s="956" t="s">
        <v>909</v>
      </c>
      <c r="O1091" s="956" t="s">
        <v>914</v>
      </c>
      <c r="P1091" s="956" t="s">
        <v>911</v>
      </c>
    </row>
    <row r="1092" spans="2:16" hidden="1" outlineLevel="1">
      <c r="B1092" s="4">
        <v>1</v>
      </c>
      <c r="C1092" s="948">
        <v>1</v>
      </c>
      <c r="D1092" s="948" t="s">
        <v>797</v>
      </c>
      <c r="E1092" s="948" t="s">
        <v>725</v>
      </c>
      <c r="F1092" s="948"/>
      <c r="G1092" s="948">
        <v>2</v>
      </c>
      <c r="H1092" s="948" t="s">
        <v>860</v>
      </c>
      <c r="I1092" s="948" t="s">
        <v>861</v>
      </c>
      <c r="J1092" s="948" t="s">
        <v>723</v>
      </c>
      <c r="K1092" s="950" t="s">
        <v>194</v>
      </c>
      <c r="L1092" s="950"/>
      <c r="M1092" s="4" t="s">
        <v>908</v>
      </c>
      <c r="N1092" s="4">
        <v>1642.85</v>
      </c>
      <c r="O1092" s="4">
        <v>2350</v>
      </c>
    </row>
    <row r="1093" spans="2:16" hidden="1" outlineLevel="1">
      <c r="B1093" s="4">
        <f>B1092+1</f>
        <v>2</v>
      </c>
      <c r="C1093" s="948">
        <v>2</v>
      </c>
      <c r="D1093" s="948" t="s">
        <v>797</v>
      </c>
      <c r="E1093" s="948" t="s">
        <v>725</v>
      </c>
      <c r="F1093" s="948"/>
      <c r="G1093" s="948">
        <v>2</v>
      </c>
      <c r="H1093" s="948" t="s">
        <v>862</v>
      </c>
      <c r="I1093" s="948" t="s">
        <v>863</v>
      </c>
      <c r="J1093" s="948" t="s">
        <v>723</v>
      </c>
      <c r="K1093" s="950" t="s">
        <v>194</v>
      </c>
      <c r="L1093" s="950"/>
      <c r="M1093" s="4" t="s">
        <v>908</v>
      </c>
      <c r="N1093" s="4">
        <v>1143.9000000000001</v>
      </c>
      <c r="O1093" s="4">
        <v>2350</v>
      </c>
    </row>
    <row r="1094" spans="2:16" hidden="1" outlineLevel="1">
      <c r="B1094" s="4">
        <f t="shared" ref="B1094:B1124" si="441">B1093+1</f>
        <v>3</v>
      </c>
      <c r="C1094" s="948">
        <v>3</v>
      </c>
      <c r="D1094" s="948" t="s">
        <v>797</v>
      </c>
      <c r="E1094" s="948" t="s">
        <v>725</v>
      </c>
      <c r="F1094" s="948"/>
      <c r="G1094" s="948">
        <v>1</v>
      </c>
      <c r="H1094" s="948" t="s">
        <v>864</v>
      </c>
      <c r="I1094" s="948" t="s">
        <v>865</v>
      </c>
      <c r="J1094" s="948" t="s">
        <v>723</v>
      </c>
      <c r="K1094" s="950" t="s">
        <v>194</v>
      </c>
      <c r="L1094" s="950"/>
      <c r="M1094" s="4" t="s">
        <v>908</v>
      </c>
      <c r="N1094" s="4">
        <v>1385.33</v>
      </c>
      <c r="O1094" s="4">
        <v>2350</v>
      </c>
    </row>
    <row r="1095" spans="2:16" hidden="1" outlineLevel="1">
      <c r="B1095" s="4">
        <f t="shared" si="441"/>
        <v>4</v>
      </c>
      <c r="C1095" s="948">
        <v>4</v>
      </c>
      <c r="D1095" s="948" t="s">
        <v>797</v>
      </c>
      <c r="E1095" s="948" t="s">
        <v>725</v>
      </c>
      <c r="F1095" s="948"/>
      <c r="G1095" s="948">
        <v>1</v>
      </c>
      <c r="H1095" s="948" t="s">
        <v>866</v>
      </c>
      <c r="I1095" s="948" t="s">
        <v>867</v>
      </c>
      <c r="J1095" s="948" t="s">
        <v>723</v>
      </c>
      <c r="K1095" s="950" t="s">
        <v>194</v>
      </c>
      <c r="L1095" s="950"/>
      <c r="M1095" s="4" t="s">
        <v>908</v>
      </c>
      <c r="N1095" s="4">
        <v>1321.57</v>
      </c>
      <c r="O1095" s="4">
        <v>2350</v>
      </c>
    </row>
    <row r="1096" spans="2:16" hidden="1" outlineLevel="1">
      <c r="B1096" s="4">
        <f t="shared" si="441"/>
        <v>5</v>
      </c>
      <c r="C1096" s="948">
        <v>5</v>
      </c>
      <c r="D1096" s="948" t="s">
        <v>797</v>
      </c>
      <c r="E1096" s="948" t="s">
        <v>797</v>
      </c>
      <c r="F1096" s="948"/>
      <c r="G1096" s="948">
        <v>1</v>
      </c>
      <c r="H1096" s="948" t="s">
        <v>868</v>
      </c>
      <c r="I1096" s="948" t="s">
        <v>869</v>
      </c>
      <c r="J1096" s="948" t="s">
        <v>723</v>
      </c>
      <c r="K1096" s="950" t="s">
        <v>194</v>
      </c>
      <c r="L1096" s="950"/>
      <c r="M1096" s="4" t="s">
        <v>908</v>
      </c>
      <c r="N1096" s="4">
        <v>1085.97</v>
      </c>
      <c r="O1096" s="4">
        <v>2350</v>
      </c>
    </row>
    <row r="1097" spans="2:16" hidden="1" outlineLevel="1">
      <c r="B1097" s="4">
        <f t="shared" si="441"/>
        <v>6</v>
      </c>
      <c r="C1097" s="948">
        <v>6</v>
      </c>
      <c r="D1097" s="948" t="s">
        <v>797</v>
      </c>
      <c r="E1097" s="948" t="s">
        <v>725</v>
      </c>
      <c r="F1097" s="948"/>
      <c r="G1097" s="948">
        <v>1</v>
      </c>
      <c r="H1097" s="948" t="s">
        <v>870</v>
      </c>
      <c r="I1097" s="948" t="s">
        <v>871</v>
      </c>
      <c r="J1097" s="948" t="s">
        <v>723</v>
      </c>
      <c r="K1097" s="950" t="s">
        <v>194</v>
      </c>
      <c r="L1097" s="950"/>
      <c r="M1097" s="4" t="s">
        <v>908</v>
      </c>
      <c r="N1097" s="4">
        <v>1524.36</v>
      </c>
      <c r="O1097" s="4">
        <v>2350</v>
      </c>
    </row>
    <row r="1098" spans="2:16" hidden="1" outlineLevel="1">
      <c r="B1098" s="4">
        <f t="shared" si="441"/>
        <v>7</v>
      </c>
      <c r="C1098" s="948">
        <v>7</v>
      </c>
      <c r="D1098" s="948"/>
      <c r="E1098" s="948"/>
      <c r="F1098" s="948"/>
      <c r="G1098" s="948"/>
      <c r="H1098" s="948"/>
      <c r="I1098" s="948"/>
      <c r="J1098" s="948"/>
      <c r="K1098" s="950" t="s">
        <v>239</v>
      </c>
      <c r="L1098" s="950"/>
      <c r="M1098" s="4" t="s">
        <v>908</v>
      </c>
      <c r="O1098" s="4">
        <v>2350</v>
      </c>
    </row>
    <row r="1099" spans="2:16" hidden="1" outlineLevel="1">
      <c r="B1099" s="4">
        <f t="shared" si="441"/>
        <v>8</v>
      </c>
      <c r="C1099" s="948">
        <v>8</v>
      </c>
      <c r="D1099" s="948"/>
      <c r="E1099" s="948"/>
      <c r="F1099" s="948"/>
      <c r="G1099" s="948"/>
      <c r="H1099" s="948"/>
      <c r="I1099" s="948"/>
      <c r="J1099" s="948"/>
      <c r="K1099" s="950" t="s">
        <v>239</v>
      </c>
      <c r="L1099" s="950"/>
      <c r="M1099" s="4" t="s">
        <v>908</v>
      </c>
      <c r="O1099" s="4">
        <v>2350</v>
      </c>
    </row>
    <row r="1100" spans="2:16" hidden="1" outlineLevel="1">
      <c r="B1100" s="4">
        <f t="shared" si="441"/>
        <v>9</v>
      </c>
      <c r="C1100" s="948">
        <v>9</v>
      </c>
      <c r="D1100" s="948" t="s">
        <v>797</v>
      </c>
      <c r="E1100" s="948" t="s">
        <v>797</v>
      </c>
      <c r="F1100" s="948"/>
      <c r="G1100" s="948">
        <v>1</v>
      </c>
      <c r="H1100" s="948" t="s">
        <v>872</v>
      </c>
      <c r="I1100" s="948" t="s">
        <v>873</v>
      </c>
      <c r="J1100" s="948" t="s">
        <v>723</v>
      </c>
      <c r="K1100" s="950" t="s">
        <v>194</v>
      </c>
      <c r="L1100" s="950"/>
      <c r="M1100" s="4" t="s">
        <v>908</v>
      </c>
      <c r="N1100" s="4">
        <v>1346.9</v>
      </c>
      <c r="O1100" s="4">
        <v>2350</v>
      </c>
    </row>
    <row r="1101" spans="2:16" hidden="1" outlineLevel="1">
      <c r="B1101" s="4">
        <f t="shared" si="441"/>
        <v>10</v>
      </c>
      <c r="C1101" s="948">
        <v>10</v>
      </c>
      <c r="D1101" s="948"/>
      <c r="E1101" s="948"/>
      <c r="F1101" s="948"/>
      <c r="G1101" s="948"/>
      <c r="H1101" s="948"/>
      <c r="I1101" s="948"/>
      <c r="J1101" s="948"/>
      <c r="K1101" s="950" t="s">
        <v>239</v>
      </c>
      <c r="L1101" s="950"/>
      <c r="M1101" s="4" t="s">
        <v>908</v>
      </c>
      <c r="O1101" s="4">
        <v>2350</v>
      </c>
    </row>
    <row r="1102" spans="2:16" hidden="1" outlineLevel="1">
      <c r="B1102" s="4">
        <f t="shared" si="441"/>
        <v>11</v>
      </c>
      <c r="C1102" s="948">
        <v>11</v>
      </c>
      <c r="D1102" s="948" t="s">
        <v>797</v>
      </c>
      <c r="E1102" s="948" t="s">
        <v>725</v>
      </c>
      <c r="F1102" s="948"/>
      <c r="G1102" s="948">
        <v>1</v>
      </c>
      <c r="H1102" s="948" t="s">
        <v>874</v>
      </c>
      <c r="I1102" s="948" t="s">
        <v>875</v>
      </c>
      <c r="J1102" s="948" t="s">
        <v>723</v>
      </c>
      <c r="K1102" s="950" t="s">
        <v>194</v>
      </c>
      <c r="L1102" s="950"/>
      <c r="M1102" s="4" t="s">
        <v>908</v>
      </c>
      <c r="N1102" s="4">
        <v>1795</v>
      </c>
      <c r="O1102" s="4">
        <v>2350</v>
      </c>
    </row>
    <row r="1103" spans="2:16" hidden="1" outlineLevel="1">
      <c r="B1103" s="4">
        <f t="shared" si="441"/>
        <v>12</v>
      </c>
      <c r="C1103" s="948">
        <v>12</v>
      </c>
      <c r="D1103" s="948"/>
      <c r="E1103" s="948"/>
      <c r="F1103" s="948"/>
      <c r="G1103" s="948">
        <v>1</v>
      </c>
      <c r="H1103" s="948" t="s">
        <v>876</v>
      </c>
      <c r="I1103" s="948" t="s">
        <v>877</v>
      </c>
      <c r="J1103" s="948" t="s">
        <v>723</v>
      </c>
      <c r="K1103" s="950" t="s">
        <v>194</v>
      </c>
      <c r="L1103" s="950"/>
      <c r="M1103" s="4" t="s">
        <v>908</v>
      </c>
      <c r="O1103" s="4">
        <v>2350</v>
      </c>
    </row>
    <row r="1104" spans="2:16" hidden="1" outlineLevel="1">
      <c r="B1104" s="4">
        <f t="shared" si="441"/>
        <v>13</v>
      </c>
      <c r="C1104" s="948">
        <v>14</v>
      </c>
      <c r="D1104" s="948" t="s">
        <v>797</v>
      </c>
      <c r="E1104" s="948" t="s">
        <v>797</v>
      </c>
      <c r="F1104" s="948"/>
      <c r="G1104" s="948">
        <v>1</v>
      </c>
      <c r="H1104" s="948" t="s">
        <v>878</v>
      </c>
      <c r="I1104" s="948" t="s">
        <v>879</v>
      </c>
      <c r="J1104" s="948" t="s">
        <v>723</v>
      </c>
      <c r="K1104" s="950" t="s">
        <v>194</v>
      </c>
      <c r="L1104" s="950"/>
      <c r="M1104" s="4" t="s">
        <v>908</v>
      </c>
      <c r="N1104" s="4">
        <v>1269.4100000000001</v>
      </c>
      <c r="O1104" s="4">
        <v>2350</v>
      </c>
    </row>
    <row r="1105" spans="2:15" hidden="1" outlineLevel="1">
      <c r="B1105" s="4">
        <f t="shared" si="441"/>
        <v>14</v>
      </c>
      <c r="C1105" s="948">
        <v>15</v>
      </c>
      <c r="D1105" s="948" t="s">
        <v>797</v>
      </c>
      <c r="E1105" s="948" t="s">
        <v>797</v>
      </c>
      <c r="F1105" s="948"/>
      <c r="G1105" s="948">
        <v>1</v>
      </c>
      <c r="H1105" s="948" t="s">
        <v>880</v>
      </c>
      <c r="I1105" s="948" t="s">
        <v>881</v>
      </c>
      <c r="J1105" s="948" t="s">
        <v>723</v>
      </c>
      <c r="K1105" s="950" t="s">
        <v>194</v>
      </c>
      <c r="L1105" s="950"/>
      <c r="M1105" s="4" t="s">
        <v>908</v>
      </c>
      <c r="N1105" s="4">
        <v>1275.2</v>
      </c>
      <c r="O1105" s="4">
        <v>2350</v>
      </c>
    </row>
    <row r="1106" spans="2:15" hidden="1" outlineLevel="1">
      <c r="B1106" s="4">
        <f t="shared" si="441"/>
        <v>15</v>
      </c>
      <c r="C1106" s="948"/>
      <c r="D1106" s="948"/>
      <c r="E1106" s="948"/>
      <c r="F1106" s="948"/>
      <c r="G1106" s="948"/>
      <c r="H1106" s="948"/>
      <c r="I1106" s="948"/>
      <c r="J1106" s="948"/>
      <c r="K1106" s="950" t="s">
        <v>239</v>
      </c>
      <c r="L1106" s="950"/>
      <c r="M1106" s="4" t="s">
        <v>908</v>
      </c>
      <c r="O1106" s="4">
        <v>2350</v>
      </c>
    </row>
    <row r="1107" spans="2:15" hidden="1" outlineLevel="1">
      <c r="B1107" s="4">
        <f t="shared" si="441"/>
        <v>16</v>
      </c>
      <c r="C1107" s="948">
        <v>1</v>
      </c>
      <c r="D1107" s="948" t="s">
        <v>797</v>
      </c>
      <c r="E1107" s="948" t="s">
        <v>725</v>
      </c>
      <c r="F1107" s="948"/>
      <c r="G1107" s="948">
        <v>1</v>
      </c>
      <c r="H1107" s="948" t="s">
        <v>882</v>
      </c>
      <c r="I1107" s="948" t="s">
        <v>883</v>
      </c>
      <c r="J1107" s="948" t="s">
        <v>723</v>
      </c>
      <c r="K1107" s="950" t="s">
        <v>194</v>
      </c>
      <c r="L1107" s="950"/>
      <c r="M1107" s="4" t="s">
        <v>908</v>
      </c>
      <c r="N1107" s="4">
        <v>1275.2</v>
      </c>
      <c r="O1107" s="4">
        <v>2350</v>
      </c>
    </row>
    <row r="1108" spans="2:15" hidden="1" outlineLevel="1">
      <c r="B1108" s="4">
        <f t="shared" si="441"/>
        <v>17</v>
      </c>
      <c r="C1108" s="948">
        <v>2</v>
      </c>
      <c r="D1108" s="948" t="s">
        <v>797</v>
      </c>
      <c r="E1108" s="948" t="s">
        <v>725</v>
      </c>
      <c r="F1108" s="948"/>
      <c r="G1108" s="948">
        <v>2</v>
      </c>
      <c r="H1108" s="948" t="s">
        <v>777</v>
      </c>
      <c r="I1108" s="948" t="s">
        <v>884</v>
      </c>
      <c r="J1108" s="948" t="s">
        <v>723</v>
      </c>
      <c r="K1108" s="950" t="s">
        <v>194</v>
      </c>
      <c r="L1108" s="950"/>
      <c r="M1108" s="4" t="s">
        <v>908</v>
      </c>
      <c r="N1108" s="4">
        <v>1539.85</v>
      </c>
      <c r="O1108" s="4">
        <v>2350</v>
      </c>
    </row>
    <row r="1109" spans="2:15" hidden="1" outlineLevel="1">
      <c r="B1109" s="4">
        <f t="shared" si="441"/>
        <v>18</v>
      </c>
      <c r="C1109" s="948">
        <v>3</v>
      </c>
      <c r="D1109" s="948" t="s">
        <v>797</v>
      </c>
      <c r="E1109" s="948" t="s">
        <v>725</v>
      </c>
      <c r="F1109" s="948"/>
      <c r="G1109" s="948">
        <v>1</v>
      </c>
      <c r="H1109" s="948" t="s">
        <v>770</v>
      </c>
      <c r="I1109" s="948" t="s">
        <v>885</v>
      </c>
      <c r="J1109" s="948" t="s">
        <v>723</v>
      </c>
      <c r="K1109" s="950" t="s">
        <v>194</v>
      </c>
      <c r="L1109" s="950"/>
      <c r="M1109" s="4" t="s">
        <v>908</v>
      </c>
      <c r="N1109" s="4">
        <v>1692.14</v>
      </c>
      <c r="O1109" s="4">
        <v>2350</v>
      </c>
    </row>
    <row r="1110" spans="2:15" hidden="1" outlineLevel="1">
      <c r="B1110" s="4">
        <f t="shared" si="441"/>
        <v>19</v>
      </c>
      <c r="C1110" s="948">
        <v>4</v>
      </c>
      <c r="D1110" s="948"/>
      <c r="E1110" s="948"/>
      <c r="F1110" s="948"/>
      <c r="G1110" s="948">
        <v>1</v>
      </c>
      <c r="H1110" s="948" t="s">
        <v>886</v>
      </c>
      <c r="I1110" s="948" t="s">
        <v>887</v>
      </c>
      <c r="J1110" s="948" t="s">
        <v>723</v>
      </c>
      <c r="K1110" s="950" t="s">
        <v>194</v>
      </c>
      <c r="L1110" s="950"/>
      <c r="M1110" s="4" t="s">
        <v>908</v>
      </c>
      <c r="N1110" s="4">
        <v>1352.86</v>
      </c>
      <c r="O1110" s="4">
        <v>2350</v>
      </c>
    </row>
    <row r="1111" spans="2:15" hidden="1" outlineLevel="1">
      <c r="B1111" s="4">
        <f t="shared" si="441"/>
        <v>20</v>
      </c>
      <c r="C1111" s="948">
        <v>5</v>
      </c>
      <c r="D1111" s="948" t="s">
        <v>797</v>
      </c>
      <c r="E1111" s="948" t="s">
        <v>725</v>
      </c>
      <c r="F1111" s="948"/>
      <c r="G1111" s="948">
        <v>2</v>
      </c>
      <c r="H1111" s="948" t="s">
        <v>888</v>
      </c>
      <c r="I1111" s="948" t="s">
        <v>889</v>
      </c>
      <c r="J1111" s="948" t="s">
        <v>723</v>
      </c>
      <c r="K1111" s="950" t="s">
        <v>194</v>
      </c>
      <c r="L1111" s="950"/>
      <c r="M1111" s="4" t="s">
        <v>908</v>
      </c>
      <c r="N1111" s="4">
        <v>1087.3900000000001</v>
      </c>
      <c r="O1111" s="4">
        <v>2350</v>
      </c>
    </row>
    <row r="1112" spans="2:15" hidden="1" outlineLevel="1">
      <c r="B1112" s="4">
        <f t="shared" si="441"/>
        <v>21</v>
      </c>
      <c r="C1112" s="948">
        <v>6</v>
      </c>
      <c r="D1112" s="948" t="s">
        <v>797</v>
      </c>
      <c r="E1112" s="948" t="s">
        <v>725</v>
      </c>
      <c r="F1112" s="948"/>
      <c r="G1112" s="948">
        <v>1</v>
      </c>
      <c r="H1112" s="948" t="s">
        <v>890</v>
      </c>
      <c r="I1112" s="948" t="s">
        <v>891</v>
      </c>
      <c r="J1112" s="948" t="s">
        <v>723</v>
      </c>
      <c r="K1112" s="950" t="s">
        <v>194</v>
      </c>
      <c r="L1112" s="950"/>
      <c r="M1112" s="4" t="s">
        <v>908</v>
      </c>
      <c r="N1112" s="4">
        <v>1699.5</v>
      </c>
      <c r="O1112" s="4">
        <v>2350</v>
      </c>
    </row>
    <row r="1113" spans="2:15" hidden="1" outlineLevel="1">
      <c r="B1113" s="4">
        <f t="shared" si="441"/>
        <v>22</v>
      </c>
      <c r="C1113" s="948">
        <v>7</v>
      </c>
      <c r="D1113" s="948" t="s">
        <v>797</v>
      </c>
      <c r="E1113" s="948" t="s">
        <v>725</v>
      </c>
      <c r="F1113" s="948"/>
      <c r="G1113" s="948">
        <v>1</v>
      </c>
      <c r="H1113" s="948" t="s">
        <v>892</v>
      </c>
      <c r="I1113" s="948" t="s">
        <v>893</v>
      </c>
      <c r="J1113" s="948" t="s">
        <v>723</v>
      </c>
      <c r="K1113" s="950" t="s">
        <v>194</v>
      </c>
      <c r="L1113" s="950"/>
      <c r="M1113" s="4" t="s">
        <v>908</v>
      </c>
      <c r="N1113" s="4">
        <v>1848.85</v>
      </c>
      <c r="O1113" s="4">
        <v>2350</v>
      </c>
    </row>
    <row r="1114" spans="2:15" hidden="1" outlineLevel="1">
      <c r="B1114" s="4">
        <f t="shared" si="441"/>
        <v>23</v>
      </c>
      <c r="C1114" s="948">
        <v>8</v>
      </c>
      <c r="D1114" s="948" t="s">
        <v>797</v>
      </c>
      <c r="E1114" s="948" t="s">
        <v>725</v>
      </c>
      <c r="F1114" s="948"/>
      <c r="G1114" s="948">
        <v>1</v>
      </c>
      <c r="H1114" s="948" t="s">
        <v>894</v>
      </c>
      <c r="I1114" s="948" t="s">
        <v>895</v>
      </c>
      <c r="J1114" s="948" t="s">
        <v>723</v>
      </c>
      <c r="K1114" s="950" t="s">
        <v>194</v>
      </c>
      <c r="L1114" s="950"/>
      <c r="M1114" s="4" t="s">
        <v>908</v>
      </c>
      <c r="N1114" s="4">
        <v>1373.87</v>
      </c>
      <c r="O1114" s="4">
        <v>2350</v>
      </c>
    </row>
    <row r="1115" spans="2:15" hidden="1" outlineLevel="1">
      <c r="B1115" s="4">
        <f t="shared" si="441"/>
        <v>24</v>
      </c>
      <c r="C1115" s="948">
        <v>9</v>
      </c>
      <c r="D1115" s="948"/>
      <c r="E1115" s="948"/>
      <c r="F1115" s="948"/>
      <c r="G1115" s="948"/>
      <c r="H1115" s="948"/>
      <c r="I1115" s="948"/>
      <c r="J1115" s="948"/>
      <c r="K1115" s="950" t="s">
        <v>239</v>
      </c>
      <c r="L1115" s="950"/>
      <c r="M1115" s="4" t="s">
        <v>908</v>
      </c>
      <c r="O1115" s="4">
        <v>2350</v>
      </c>
    </row>
    <row r="1116" spans="2:15" hidden="1" outlineLevel="1">
      <c r="B1116" s="4">
        <f t="shared" si="441"/>
        <v>25</v>
      </c>
      <c r="C1116" s="948">
        <v>10</v>
      </c>
      <c r="D1116" s="948" t="s">
        <v>797</v>
      </c>
      <c r="E1116" s="948" t="s">
        <v>725</v>
      </c>
      <c r="F1116" s="948"/>
      <c r="G1116" s="948">
        <v>2</v>
      </c>
      <c r="H1116" s="948" t="s">
        <v>896</v>
      </c>
      <c r="I1116" s="948" t="s">
        <v>897</v>
      </c>
      <c r="J1116" s="948" t="s">
        <v>723</v>
      </c>
      <c r="K1116" s="950" t="s">
        <v>194</v>
      </c>
      <c r="L1116" s="950"/>
      <c r="M1116" s="4" t="s">
        <v>908</v>
      </c>
      <c r="N1116" s="4">
        <v>1373.87</v>
      </c>
      <c r="O1116" s="4">
        <v>2350</v>
      </c>
    </row>
    <row r="1117" spans="2:15" hidden="1" outlineLevel="1">
      <c r="B1117" s="4">
        <f t="shared" si="441"/>
        <v>26</v>
      </c>
      <c r="C1117" s="948">
        <v>11</v>
      </c>
      <c r="D1117" s="948" t="s">
        <v>797</v>
      </c>
      <c r="E1117" s="948" t="s">
        <v>725</v>
      </c>
      <c r="F1117" s="948"/>
      <c r="G1117" s="948">
        <v>2</v>
      </c>
      <c r="H1117" s="948" t="s">
        <v>898</v>
      </c>
      <c r="I1117" s="948" t="s">
        <v>899</v>
      </c>
      <c r="J1117" s="948" t="s">
        <v>723</v>
      </c>
      <c r="K1117" s="950" t="s">
        <v>194</v>
      </c>
      <c r="L1117" s="950"/>
      <c r="M1117" s="4" t="s">
        <v>908</v>
      </c>
      <c r="N1117" s="4">
        <v>1692.14</v>
      </c>
      <c r="O1117" s="4">
        <v>2350</v>
      </c>
    </row>
    <row r="1118" spans="2:15" hidden="1" outlineLevel="1">
      <c r="B1118" s="4">
        <f t="shared" si="441"/>
        <v>27</v>
      </c>
      <c r="C1118" s="948">
        <v>12</v>
      </c>
      <c r="D1118" s="948" t="s">
        <v>797</v>
      </c>
      <c r="E1118" s="948" t="s">
        <v>725</v>
      </c>
      <c r="F1118" s="948"/>
      <c r="G1118" s="948">
        <v>2</v>
      </c>
      <c r="H1118" s="948" t="s">
        <v>900</v>
      </c>
      <c r="I1118" s="948" t="s">
        <v>901</v>
      </c>
      <c r="J1118" s="948" t="s">
        <v>723</v>
      </c>
      <c r="K1118" s="950" t="s">
        <v>194</v>
      </c>
      <c r="L1118" s="950"/>
      <c r="M1118" s="4" t="s">
        <v>908</v>
      </c>
      <c r="N1118" s="4">
        <v>1848.85</v>
      </c>
      <c r="O1118" s="4">
        <v>2350</v>
      </c>
    </row>
    <row r="1119" spans="2:15" hidden="1" outlineLevel="1">
      <c r="B1119" s="4">
        <f t="shared" si="441"/>
        <v>28</v>
      </c>
      <c r="C1119" s="26"/>
      <c r="D1119" s="26"/>
      <c r="E1119" s="26"/>
      <c r="F1119" s="26"/>
      <c r="G1119" s="26"/>
      <c r="H1119" s="26"/>
      <c r="I1119" s="26"/>
      <c r="J1119" s="26"/>
      <c r="K1119" s="950"/>
      <c r="L1119" s="950"/>
      <c r="M1119" s="4"/>
    </row>
    <row r="1120" spans="2:15" hidden="1" outlineLevel="1">
      <c r="B1120" s="4">
        <f t="shared" si="441"/>
        <v>29</v>
      </c>
      <c r="C1120" s="26"/>
      <c r="D1120" s="26"/>
      <c r="E1120" s="26"/>
      <c r="F1120" s="26"/>
      <c r="G1120" s="26"/>
      <c r="H1120" s="26"/>
      <c r="I1120" s="26"/>
      <c r="J1120" s="26"/>
      <c r="K1120" s="950"/>
      <c r="L1120" s="950"/>
      <c r="M1120" s="4"/>
    </row>
    <row r="1121" spans="2:13" hidden="1" outlineLevel="1">
      <c r="B1121" s="4">
        <f t="shared" si="441"/>
        <v>30</v>
      </c>
      <c r="C1121" s="26"/>
      <c r="D1121" s="26"/>
      <c r="E1121" s="26"/>
      <c r="F1121" s="26"/>
      <c r="G1121" s="26"/>
      <c r="H1121" s="26"/>
      <c r="I1121" s="26"/>
      <c r="J1121" s="26"/>
      <c r="K1121" s="950"/>
      <c r="L1121" s="950"/>
      <c r="M1121" s="4"/>
    </row>
    <row r="1122" spans="2:13" hidden="1" outlineLevel="1">
      <c r="B1122" s="4">
        <f t="shared" si="441"/>
        <v>31</v>
      </c>
      <c r="K1122" s="951"/>
      <c r="L1122" s="951"/>
      <c r="M1122" s="4"/>
    </row>
    <row r="1123" spans="2:13" hidden="1" outlineLevel="1">
      <c r="B1123" s="4">
        <f t="shared" si="441"/>
        <v>32</v>
      </c>
      <c r="G1123" s="5"/>
      <c r="H1123" s="5"/>
      <c r="K1123" s="951"/>
      <c r="L1123" s="951"/>
      <c r="M1123" s="4"/>
    </row>
    <row r="1124" spans="2:13" hidden="1" outlineLevel="1">
      <c r="B1124" s="4">
        <f t="shared" si="441"/>
        <v>33</v>
      </c>
      <c r="G1124" s="5"/>
      <c r="H1124" s="5"/>
      <c r="K1124" s="951"/>
      <c r="L1124" s="951"/>
      <c r="M1124" s="4"/>
    </row>
    <row r="1125" spans="2:13" hidden="1" outlineLevel="1">
      <c r="I1125" s="4"/>
    </row>
    <row r="1126" spans="2:13" hidden="1" outlineLevel="1">
      <c r="I1126" s="4"/>
    </row>
    <row r="1127" spans="2:13" hidden="1" outlineLevel="1">
      <c r="I1127" s="4"/>
    </row>
    <row r="1128" spans="2:13" hidden="1" outlineLevel="1"/>
    <row r="1129" spans="2:13" hidden="1" outlineLevel="1"/>
    <row r="1130" spans="2:13" hidden="1" outlineLevel="1"/>
    <row r="1131" spans="2:13" hidden="1" outlineLevel="1"/>
    <row r="1132" spans="2:13" hidden="1" outlineLevel="1"/>
    <row r="1133" spans="2:13" hidden="1" outlineLevel="1"/>
    <row r="1134" spans="2:13" collapsed="1"/>
    <row r="1135" spans="2:13" ht="18">
      <c r="B1135" s="836" t="s">
        <v>943</v>
      </c>
    </row>
    <row r="1136" spans="2:13" outlineLevel="1"/>
    <row r="1137" spans="3:13" ht="60" customHeight="1" outlineLevel="1" thickBot="1">
      <c r="C1137" s="382" t="s">
        <v>19</v>
      </c>
      <c r="D1137" s="383" t="s">
        <v>20</v>
      </c>
      <c r="E1137" s="382" t="s">
        <v>21</v>
      </c>
      <c r="F1137" s="382" t="s">
        <v>22</v>
      </c>
      <c r="G1137" s="382" t="s">
        <v>23</v>
      </c>
      <c r="H1137" s="383" t="s">
        <v>938</v>
      </c>
      <c r="I1137" s="383" t="s">
        <v>1112</v>
      </c>
      <c r="J1137" s="383" t="s">
        <v>939</v>
      </c>
      <c r="K1137" s="383" t="s">
        <v>940</v>
      </c>
      <c r="L1137" s="383" t="s">
        <v>941</v>
      </c>
      <c r="M1137" s="383" t="s">
        <v>942</v>
      </c>
    </row>
    <row r="1138" spans="3:13" outlineLevel="1">
      <c r="C1138" s="385"/>
      <c r="D1138" s="384">
        <f>C1138/C$1168</f>
        <v>0</v>
      </c>
      <c r="E1138" s="385" t="s">
        <v>223</v>
      </c>
      <c r="F1138" s="386">
        <v>450</v>
      </c>
      <c r="G1138" s="387">
        <f>F1138*C1138</f>
        <v>0</v>
      </c>
      <c r="H1138" s="388"/>
      <c r="I1138" s="385"/>
      <c r="J1138" s="385"/>
      <c r="K1138" s="385"/>
      <c r="L1138" s="385"/>
      <c r="M1138" s="1002" t="str">
        <f t="shared" ref="M1138:M1140" si="442">IFERROR((C1138-J1138)/K1138,"")</f>
        <v/>
      </c>
    </row>
    <row r="1139" spans="3:13" outlineLevel="1">
      <c r="C1139" s="392"/>
      <c r="D1139" s="384">
        <f t="shared" ref="D1139:D1167" si="443">C1139/C$1168</f>
        <v>0</v>
      </c>
      <c r="E1139" s="392" t="s">
        <v>222</v>
      </c>
      <c r="F1139" s="393">
        <v>589</v>
      </c>
      <c r="G1139" s="387">
        <f>F1139*C1139</f>
        <v>0</v>
      </c>
      <c r="H1139" s="394"/>
      <c r="I1139" s="392"/>
      <c r="J1139" s="392"/>
      <c r="K1139" s="392"/>
      <c r="L1139" s="392"/>
      <c r="M1139" s="1003" t="str">
        <f t="shared" si="442"/>
        <v/>
      </c>
    </row>
    <row r="1140" spans="3:13" outlineLevel="1">
      <c r="C1140" s="392"/>
      <c r="D1140" s="384">
        <f t="shared" si="443"/>
        <v>0</v>
      </c>
      <c r="E1140" s="392" t="s">
        <v>222</v>
      </c>
      <c r="F1140" s="393">
        <v>600</v>
      </c>
      <c r="G1140" s="387">
        <f>F1140*C1140</f>
        <v>0</v>
      </c>
      <c r="H1140" s="394"/>
      <c r="I1140" s="392"/>
      <c r="J1140" s="392"/>
      <c r="K1140" s="392"/>
      <c r="L1140" s="392"/>
      <c r="M1140" s="1003" t="str">
        <f t="shared" si="442"/>
        <v/>
      </c>
    </row>
    <row r="1141" spans="3:13" outlineLevel="1">
      <c r="C1141" s="550">
        <v>54</v>
      </c>
      <c r="D1141" s="384">
        <f t="shared" si="443"/>
        <v>1</v>
      </c>
      <c r="E1141" s="550" t="s">
        <v>222</v>
      </c>
      <c r="F1141" s="551">
        <v>700</v>
      </c>
      <c r="G1141" s="387">
        <f>F1141*C1141</f>
        <v>37800</v>
      </c>
      <c r="H1141" s="552">
        <v>2650</v>
      </c>
      <c r="I1141" s="550">
        <v>10</v>
      </c>
      <c r="J1141" s="550">
        <v>3</v>
      </c>
      <c r="K1141" s="550">
        <v>5</v>
      </c>
      <c r="L1141" s="550">
        <v>0</v>
      </c>
      <c r="M1141" s="1003">
        <f>IFERROR((C1141-J1141)/K1141,"")</f>
        <v>10.199999999999999</v>
      </c>
    </row>
    <row r="1142" spans="3:13" outlineLevel="1">
      <c r="C1142" s="550"/>
      <c r="D1142" s="384">
        <f t="shared" si="443"/>
        <v>0</v>
      </c>
      <c r="E1142" s="550" t="s">
        <v>224</v>
      </c>
      <c r="F1142" s="551">
        <v>845</v>
      </c>
      <c r="G1142" s="387">
        <f t="shared" ref="G1142:G1167" si="444">F1142*C1142</f>
        <v>0</v>
      </c>
      <c r="H1142" s="552"/>
      <c r="I1142" s="550"/>
      <c r="J1142" s="550"/>
      <c r="K1142" s="550"/>
      <c r="L1142" s="550"/>
      <c r="M1142" s="1003" t="str">
        <f t="shared" ref="M1142:M1167" si="445">IFERROR((C1142-J1142)/K1142,"")</f>
        <v/>
      </c>
    </row>
    <row r="1143" spans="3:13" outlineLevel="1">
      <c r="C1143" s="550"/>
      <c r="D1143" s="384">
        <f t="shared" si="443"/>
        <v>0</v>
      </c>
      <c r="E1143" s="550" t="s">
        <v>224</v>
      </c>
      <c r="F1143" s="551">
        <v>850</v>
      </c>
      <c r="G1143" s="387">
        <f t="shared" si="444"/>
        <v>0</v>
      </c>
      <c r="H1143" s="552"/>
      <c r="I1143" s="550"/>
      <c r="J1143" s="550"/>
      <c r="K1143" s="550"/>
      <c r="L1143" s="550"/>
      <c r="M1143" s="1003" t="str">
        <f t="shared" si="445"/>
        <v/>
      </c>
    </row>
    <row r="1144" spans="3:13" outlineLevel="1">
      <c r="C1144" s="550"/>
      <c r="D1144" s="384">
        <f t="shared" si="443"/>
        <v>0</v>
      </c>
      <c r="E1144" s="550" t="s">
        <v>224</v>
      </c>
      <c r="F1144" s="551">
        <v>945</v>
      </c>
      <c r="G1144" s="387">
        <f t="shared" si="444"/>
        <v>0</v>
      </c>
      <c r="H1144" s="552"/>
      <c r="I1144" s="550"/>
      <c r="J1144" s="550"/>
      <c r="K1144" s="550"/>
      <c r="L1144" s="550"/>
      <c r="M1144" s="1003" t="str">
        <f t="shared" si="445"/>
        <v/>
      </c>
    </row>
    <row r="1145" spans="3:13" outlineLevel="1">
      <c r="C1145" s="550"/>
      <c r="D1145" s="384">
        <f t="shared" si="443"/>
        <v>0</v>
      </c>
      <c r="E1145" s="550" t="s">
        <v>466</v>
      </c>
      <c r="F1145" s="551">
        <v>1000</v>
      </c>
      <c r="G1145" s="387">
        <f t="shared" si="444"/>
        <v>0</v>
      </c>
      <c r="H1145" s="552"/>
      <c r="I1145" s="550"/>
      <c r="J1145" s="550"/>
      <c r="K1145" s="550"/>
      <c r="L1145" s="550"/>
      <c r="M1145" s="1003" t="str">
        <f t="shared" si="445"/>
        <v/>
      </c>
    </row>
    <row r="1146" spans="3:13" outlineLevel="1">
      <c r="C1146" s="550"/>
      <c r="D1146" s="384">
        <f t="shared" si="443"/>
        <v>0</v>
      </c>
      <c r="E1146" s="550" t="s">
        <v>470</v>
      </c>
      <c r="F1146" s="551">
        <v>1065</v>
      </c>
      <c r="G1146" s="387">
        <f t="shared" si="444"/>
        <v>0</v>
      </c>
      <c r="H1146" s="552"/>
      <c r="I1146" s="550"/>
      <c r="J1146" s="550"/>
      <c r="K1146" s="550"/>
      <c r="L1146" s="550"/>
      <c r="M1146" s="1003" t="str">
        <f t="shared" si="445"/>
        <v/>
      </c>
    </row>
    <row r="1147" spans="3:13" outlineLevel="1">
      <c r="C1147" s="550"/>
      <c r="D1147" s="384">
        <f t="shared" si="443"/>
        <v>0</v>
      </c>
      <c r="E1147" s="550" t="s">
        <v>466</v>
      </c>
      <c r="F1147" s="551">
        <v>1100</v>
      </c>
      <c r="G1147" s="387">
        <f t="shared" si="444"/>
        <v>0</v>
      </c>
      <c r="H1147" s="552"/>
      <c r="I1147" s="550"/>
      <c r="J1147" s="550"/>
      <c r="K1147" s="550"/>
      <c r="L1147" s="550"/>
      <c r="M1147" s="1003" t="str">
        <f t="shared" si="445"/>
        <v/>
      </c>
    </row>
    <row r="1148" spans="3:13" outlineLevel="1">
      <c r="C1148" s="550"/>
      <c r="D1148" s="384">
        <f t="shared" si="443"/>
        <v>0</v>
      </c>
      <c r="E1148" s="550" t="s">
        <v>225</v>
      </c>
      <c r="F1148" s="551">
        <v>970</v>
      </c>
      <c r="G1148" s="387">
        <f t="shared" si="444"/>
        <v>0</v>
      </c>
      <c r="H1148" s="552"/>
      <c r="I1148" s="550"/>
      <c r="J1148" s="550"/>
      <c r="K1148" s="550"/>
      <c r="L1148" s="550"/>
      <c r="M1148" s="1003" t="str">
        <f t="shared" si="445"/>
        <v/>
      </c>
    </row>
    <row r="1149" spans="3:13" outlineLevel="1">
      <c r="C1149" s="550"/>
      <c r="D1149" s="384">
        <f t="shared" si="443"/>
        <v>0</v>
      </c>
      <c r="E1149" s="550" t="s">
        <v>468</v>
      </c>
      <c r="F1149" s="551">
        <v>950</v>
      </c>
      <c r="G1149" s="387">
        <f t="shared" si="444"/>
        <v>0</v>
      </c>
      <c r="H1149" s="552"/>
      <c r="I1149" s="550"/>
      <c r="J1149" s="550"/>
      <c r="K1149" s="550"/>
      <c r="L1149" s="550"/>
      <c r="M1149" s="1003" t="str">
        <f t="shared" si="445"/>
        <v/>
      </c>
    </row>
    <row r="1150" spans="3:13" outlineLevel="1">
      <c r="C1150" s="550"/>
      <c r="D1150" s="384">
        <f t="shared" si="443"/>
        <v>0</v>
      </c>
      <c r="E1150" s="550" t="s">
        <v>471</v>
      </c>
      <c r="F1150" s="551">
        <v>1300</v>
      </c>
      <c r="G1150" s="387">
        <f t="shared" si="444"/>
        <v>0</v>
      </c>
      <c r="H1150" s="552"/>
      <c r="I1150" s="550"/>
      <c r="J1150" s="550"/>
      <c r="K1150" s="550"/>
      <c r="L1150" s="550"/>
      <c r="M1150" s="1003" t="str">
        <f t="shared" si="445"/>
        <v/>
      </c>
    </row>
    <row r="1151" spans="3:13" outlineLevel="1">
      <c r="C1151" s="550"/>
      <c r="D1151" s="384">
        <f t="shared" si="443"/>
        <v>0</v>
      </c>
      <c r="E1151" s="550" t="s">
        <v>468</v>
      </c>
      <c r="F1151" s="551">
        <v>1500</v>
      </c>
      <c r="G1151" s="387">
        <f t="shared" si="444"/>
        <v>0</v>
      </c>
      <c r="H1151" s="552"/>
      <c r="I1151" s="550"/>
      <c r="J1151" s="550"/>
      <c r="K1151" s="550"/>
      <c r="L1151" s="550"/>
      <c r="M1151" s="1003" t="str">
        <f t="shared" si="445"/>
        <v/>
      </c>
    </row>
    <row r="1152" spans="3:13" outlineLevel="1">
      <c r="C1152" s="550"/>
      <c r="D1152" s="384">
        <f t="shared" si="443"/>
        <v>0</v>
      </c>
      <c r="E1152" s="550" t="s">
        <v>222</v>
      </c>
      <c r="F1152" s="551">
        <v>790</v>
      </c>
      <c r="G1152" s="387">
        <f t="shared" si="444"/>
        <v>0</v>
      </c>
      <c r="H1152" s="552"/>
      <c r="I1152" s="550"/>
      <c r="J1152" s="550"/>
      <c r="K1152" s="550"/>
      <c r="L1152" s="550"/>
      <c r="M1152" s="1003" t="str">
        <f t="shared" si="445"/>
        <v/>
      </c>
    </row>
    <row r="1153" spans="3:13" outlineLevel="1">
      <c r="C1153" s="550"/>
      <c r="D1153" s="384">
        <f t="shared" si="443"/>
        <v>0</v>
      </c>
      <c r="E1153" s="550" t="s">
        <v>466</v>
      </c>
      <c r="F1153" s="551">
        <v>1150</v>
      </c>
      <c r="G1153" s="387">
        <f t="shared" si="444"/>
        <v>0</v>
      </c>
      <c r="H1153" s="552"/>
      <c r="I1153" s="550"/>
      <c r="J1153" s="550"/>
      <c r="K1153" s="550"/>
      <c r="L1153" s="550"/>
      <c r="M1153" s="1003" t="str">
        <f t="shared" si="445"/>
        <v/>
      </c>
    </row>
    <row r="1154" spans="3:13" outlineLevel="1">
      <c r="C1154" s="550"/>
      <c r="D1154" s="384">
        <f t="shared" si="443"/>
        <v>0</v>
      </c>
      <c r="E1154" s="550" t="s">
        <v>469</v>
      </c>
      <c r="F1154" s="551">
        <v>4100</v>
      </c>
      <c r="G1154" s="387">
        <f t="shared" si="444"/>
        <v>0</v>
      </c>
      <c r="H1154" s="552"/>
      <c r="I1154" s="550"/>
      <c r="J1154" s="550"/>
      <c r="K1154" s="550"/>
      <c r="L1154" s="550"/>
      <c r="M1154" s="1003" t="str">
        <f t="shared" si="445"/>
        <v/>
      </c>
    </row>
    <row r="1155" spans="3:13" outlineLevel="1">
      <c r="C1155" s="550"/>
      <c r="D1155" s="384">
        <f t="shared" si="443"/>
        <v>0</v>
      </c>
      <c r="E1155" s="550" t="s">
        <v>466</v>
      </c>
      <c r="F1155" s="551">
        <v>1050</v>
      </c>
      <c r="G1155" s="387">
        <f t="shared" si="444"/>
        <v>0</v>
      </c>
      <c r="H1155" s="552"/>
      <c r="I1155" s="550"/>
      <c r="J1155" s="550"/>
      <c r="K1155" s="550"/>
      <c r="L1155" s="550"/>
      <c r="M1155" s="1003" t="str">
        <f t="shared" si="445"/>
        <v/>
      </c>
    </row>
    <row r="1156" spans="3:13" outlineLevel="1">
      <c r="C1156" s="550"/>
      <c r="D1156" s="384">
        <f t="shared" si="443"/>
        <v>0</v>
      </c>
      <c r="E1156" s="550"/>
      <c r="F1156" s="551"/>
      <c r="G1156" s="387">
        <f t="shared" si="444"/>
        <v>0</v>
      </c>
      <c r="H1156" s="552"/>
      <c r="I1156" s="550"/>
      <c r="J1156" s="550"/>
      <c r="K1156" s="550"/>
      <c r="L1156" s="550"/>
      <c r="M1156" s="1003" t="str">
        <f t="shared" si="445"/>
        <v/>
      </c>
    </row>
    <row r="1157" spans="3:13" outlineLevel="1">
      <c r="C1157" s="550"/>
      <c r="D1157" s="384">
        <f t="shared" si="443"/>
        <v>0</v>
      </c>
      <c r="E1157" s="550"/>
      <c r="F1157" s="551"/>
      <c r="G1157" s="387">
        <f t="shared" si="444"/>
        <v>0</v>
      </c>
      <c r="H1157" s="552"/>
      <c r="I1157" s="550"/>
      <c r="J1157" s="550"/>
      <c r="K1157" s="550"/>
      <c r="L1157" s="550"/>
      <c r="M1157" s="1003" t="str">
        <f t="shared" si="445"/>
        <v/>
      </c>
    </row>
    <row r="1158" spans="3:13" outlineLevel="1">
      <c r="C1158" s="550"/>
      <c r="D1158" s="384">
        <f t="shared" si="443"/>
        <v>0</v>
      </c>
      <c r="E1158" s="550"/>
      <c r="F1158" s="551"/>
      <c r="G1158" s="387">
        <f t="shared" si="444"/>
        <v>0</v>
      </c>
      <c r="H1158" s="552"/>
      <c r="I1158" s="550"/>
      <c r="J1158" s="550"/>
      <c r="K1158" s="550"/>
      <c r="L1158" s="550"/>
      <c r="M1158" s="1003" t="str">
        <f t="shared" si="445"/>
        <v/>
      </c>
    </row>
    <row r="1159" spans="3:13" outlineLevel="1">
      <c r="C1159" s="550"/>
      <c r="D1159" s="384">
        <f t="shared" si="443"/>
        <v>0</v>
      </c>
      <c r="E1159" s="550"/>
      <c r="F1159" s="551"/>
      <c r="G1159" s="387">
        <f t="shared" si="444"/>
        <v>0</v>
      </c>
      <c r="H1159" s="552"/>
      <c r="I1159" s="550"/>
      <c r="J1159" s="550"/>
      <c r="K1159" s="550"/>
      <c r="L1159" s="550"/>
      <c r="M1159" s="1003" t="str">
        <f t="shared" si="445"/>
        <v/>
      </c>
    </row>
    <row r="1160" spans="3:13" outlineLevel="1">
      <c r="C1160" s="550"/>
      <c r="D1160" s="384">
        <f t="shared" si="443"/>
        <v>0</v>
      </c>
      <c r="E1160" s="550"/>
      <c r="F1160" s="551"/>
      <c r="G1160" s="387">
        <f t="shared" si="444"/>
        <v>0</v>
      </c>
      <c r="H1160" s="552"/>
      <c r="I1160" s="550"/>
      <c r="J1160" s="550"/>
      <c r="K1160" s="550"/>
      <c r="L1160" s="550"/>
      <c r="M1160" s="1003" t="str">
        <f t="shared" si="445"/>
        <v/>
      </c>
    </row>
    <row r="1161" spans="3:13" outlineLevel="1">
      <c r="C1161" s="550"/>
      <c r="D1161" s="384">
        <f t="shared" si="443"/>
        <v>0</v>
      </c>
      <c r="E1161" s="550"/>
      <c r="F1161" s="551"/>
      <c r="G1161" s="387">
        <f t="shared" si="444"/>
        <v>0</v>
      </c>
      <c r="H1161" s="552"/>
      <c r="I1161" s="550"/>
      <c r="J1161" s="550"/>
      <c r="K1161" s="550"/>
      <c r="L1161" s="550"/>
      <c r="M1161" s="1003" t="str">
        <f t="shared" si="445"/>
        <v/>
      </c>
    </row>
    <row r="1162" spans="3:13" outlineLevel="1">
      <c r="C1162" s="550"/>
      <c r="D1162" s="384">
        <f t="shared" si="443"/>
        <v>0</v>
      </c>
      <c r="E1162" s="550"/>
      <c r="F1162" s="551"/>
      <c r="G1162" s="387">
        <f t="shared" si="444"/>
        <v>0</v>
      </c>
      <c r="H1162" s="552"/>
      <c r="I1162" s="550"/>
      <c r="J1162" s="550"/>
      <c r="K1162" s="550"/>
      <c r="L1162" s="550"/>
      <c r="M1162" s="1003" t="str">
        <f t="shared" si="445"/>
        <v/>
      </c>
    </row>
    <row r="1163" spans="3:13" outlineLevel="1">
      <c r="C1163" s="550"/>
      <c r="D1163" s="384">
        <f t="shared" si="443"/>
        <v>0</v>
      </c>
      <c r="E1163" s="550"/>
      <c r="F1163" s="551"/>
      <c r="G1163" s="387">
        <f t="shared" si="444"/>
        <v>0</v>
      </c>
      <c r="H1163" s="552"/>
      <c r="I1163" s="550"/>
      <c r="J1163" s="550"/>
      <c r="K1163" s="550"/>
      <c r="L1163" s="550"/>
      <c r="M1163" s="1003" t="str">
        <f t="shared" si="445"/>
        <v/>
      </c>
    </row>
    <row r="1164" spans="3:13" outlineLevel="1">
      <c r="C1164" s="550"/>
      <c r="D1164" s="384">
        <f t="shared" si="443"/>
        <v>0</v>
      </c>
      <c r="E1164" s="550"/>
      <c r="F1164" s="551"/>
      <c r="G1164" s="387">
        <f t="shared" si="444"/>
        <v>0</v>
      </c>
      <c r="H1164" s="552"/>
      <c r="I1164" s="550"/>
      <c r="J1164" s="550"/>
      <c r="K1164" s="550"/>
      <c r="L1164" s="550"/>
      <c r="M1164" s="1003" t="str">
        <f t="shared" si="445"/>
        <v/>
      </c>
    </row>
    <row r="1165" spans="3:13" outlineLevel="1">
      <c r="C1165" s="550"/>
      <c r="D1165" s="384">
        <f t="shared" si="443"/>
        <v>0</v>
      </c>
      <c r="E1165" s="550"/>
      <c r="F1165" s="551"/>
      <c r="G1165" s="387">
        <f t="shared" si="444"/>
        <v>0</v>
      </c>
      <c r="H1165" s="552"/>
      <c r="I1165" s="550"/>
      <c r="J1165" s="550"/>
      <c r="K1165" s="550"/>
      <c r="L1165" s="550"/>
      <c r="M1165" s="1003" t="str">
        <f t="shared" si="445"/>
        <v/>
      </c>
    </row>
    <row r="1166" spans="3:13" outlineLevel="1">
      <c r="C1166" s="550"/>
      <c r="D1166" s="384">
        <f t="shared" si="443"/>
        <v>0</v>
      </c>
      <c r="E1166" s="550"/>
      <c r="F1166" s="551"/>
      <c r="G1166" s="387">
        <f t="shared" si="444"/>
        <v>0</v>
      </c>
      <c r="H1166" s="552"/>
      <c r="I1166" s="550"/>
      <c r="J1166" s="550"/>
      <c r="K1166" s="550"/>
      <c r="L1166" s="550"/>
      <c r="M1166" s="1003" t="str">
        <f t="shared" si="445"/>
        <v/>
      </c>
    </row>
    <row r="1167" spans="3:13" outlineLevel="1">
      <c r="C1167" s="392"/>
      <c r="D1167" s="395">
        <f t="shared" si="443"/>
        <v>0</v>
      </c>
      <c r="E1167" s="392"/>
      <c r="F1167" s="393"/>
      <c r="G1167" s="396">
        <f t="shared" si="444"/>
        <v>0</v>
      </c>
      <c r="H1167" s="394"/>
      <c r="I1167" s="392"/>
      <c r="J1167" s="392"/>
      <c r="K1167" s="392"/>
      <c r="L1167" s="392"/>
      <c r="M1167" s="1004" t="str">
        <f t="shared" si="445"/>
        <v/>
      </c>
    </row>
    <row r="1168" spans="3:13" outlineLevel="1">
      <c r="C1168" s="400">
        <f>SUM(C1138:C1167)</f>
        <v>54</v>
      </c>
      <c r="D1168" s="401">
        <f>SUM(D1138:D1167)</f>
        <v>1</v>
      </c>
      <c r="E1168" s="53"/>
      <c r="F1168" s="402"/>
      <c r="G1168" s="400">
        <f>SUM(G1138:G1167)</f>
        <v>37800</v>
      </c>
      <c r="H1168" s="403">
        <f>SUMPRODUCT(H1138:H1167,$C1138:$C1167)/$C1168</f>
        <v>2650</v>
      </c>
      <c r="J1168" s="5">
        <f>SUM(J1138:J1167)</f>
        <v>3</v>
      </c>
      <c r="K1168" s="5">
        <f>SUM(K1138:K1167)</f>
        <v>5</v>
      </c>
      <c r="M1168" s="5">
        <f>IFERROR((C1168-J1168)/K1168,"")</f>
        <v>10.199999999999999</v>
      </c>
    </row>
    <row r="1169" spans="2:13" outlineLevel="1"/>
    <row r="1170" spans="2:13" outlineLevel="1"/>
    <row r="1172" spans="2:13" ht="18">
      <c r="B1172" s="836" t="s">
        <v>1114</v>
      </c>
    </row>
    <row r="1173" spans="2:13" ht="15" thickBot="1"/>
    <row r="1174" spans="2:13" ht="16.5" customHeight="1" outlineLevel="1" thickTop="1" thickBot="1">
      <c r="C1174" s="38"/>
      <c r="D1174" s="120" t="s">
        <v>95</v>
      </c>
      <c r="E1174" s="92"/>
      <c r="F1174" s="92"/>
      <c r="G1174" s="92"/>
      <c r="H1174" s="92"/>
      <c r="I1174" s="121"/>
      <c r="J1174" s="1047"/>
      <c r="K1174" s="4"/>
      <c r="L1174" s="4"/>
      <c r="M1174" s="4"/>
    </row>
    <row r="1175" spans="2:13" ht="43.8" outlineLevel="1" thickBot="1">
      <c r="C1175" s="39" t="s">
        <v>96</v>
      </c>
      <c r="D1175" s="40" t="s">
        <v>97</v>
      </c>
      <c r="E1175" s="41" t="s">
        <v>98</v>
      </c>
      <c r="F1175" s="41" t="s">
        <v>99</v>
      </c>
      <c r="G1175" s="41" t="s">
        <v>100</v>
      </c>
      <c r="H1175" s="40" t="s">
        <v>101</v>
      </c>
      <c r="I1175" s="194" t="s">
        <v>102</v>
      </c>
      <c r="J1175" s="1048" t="s">
        <v>103</v>
      </c>
      <c r="K1175" s="4"/>
      <c r="L1175" s="4"/>
      <c r="M1175" s="4"/>
    </row>
    <row r="1176" spans="2:13" outlineLevel="1">
      <c r="C1176" s="42" t="s">
        <v>104</v>
      </c>
      <c r="D1176" s="43">
        <f t="shared" ref="D1176:D1183" si="446">I1176/12</f>
        <v>1000</v>
      </c>
      <c r="E1176" s="45">
        <f>D1176/$C$159</f>
        <v>38.46153846153846</v>
      </c>
      <c r="F1176" s="45">
        <f>D1176/$G$159</f>
        <v>5.4945054945054944E-2</v>
      </c>
      <c r="G1176" s="45">
        <f>I1176/$C$159</f>
        <v>461.53846153846155</v>
      </c>
      <c r="H1176" s="47">
        <f>I1176/$G$159</f>
        <v>0.65934065934065933</v>
      </c>
      <c r="I1176" s="177">
        <v>12000</v>
      </c>
      <c r="J1176" s="1049"/>
      <c r="K1176" s="4"/>
      <c r="L1176" s="4"/>
      <c r="M1176" s="4"/>
    </row>
    <row r="1177" spans="2:13" outlineLevel="1">
      <c r="C1177" s="42" t="s">
        <v>105</v>
      </c>
      <c r="D1177" s="43">
        <f t="shared" si="446"/>
        <v>0</v>
      </c>
      <c r="E1177" s="44">
        <f t="shared" ref="E1177:E1183" si="447">D1177/$C$159</f>
        <v>0</v>
      </c>
      <c r="F1177" s="45">
        <f t="shared" ref="F1177:F1183" si="448">D1177/$G$159</f>
        <v>0</v>
      </c>
      <c r="G1177" s="46">
        <f t="shared" ref="G1177:G1183" si="449">I1177/$C$159</f>
        <v>0</v>
      </c>
      <c r="H1177" s="47">
        <f t="shared" ref="H1177:H1183" si="450">I1177/$G$159</f>
        <v>0</v>
      </c>
      <c r="I1177" s="279">
        <f>K1177*SUM(Q1717:AB1717)</f>
        <v>0</v>
      </c>
      <c r="J1177" s="1050"/>
      <c r="K1177" s="1046">
        <v>0.04</v>
      </c>
      <c r="L1177" s="4" t="s">
        <v>297</v>
      </c>
      <c r="M1177" s="4"/>
    </row>
    <row r="1178" spans="2:13" outlineLevel="1">
      <c r="C1178" s="42" t="s">
        <v>106</v>
      </c>
      <c r="D1178" s="43">
        <f t="shared" si="446"/>
        <v>250</v>
      </c>
      <c r="E1178" s="44">
        <f t="shared" si="447"/>
        <v>9.615384615384615</v>
      </c>
      <c r="F1178" s="45">
        <f t="shared" si="448"/>
        <v>1.3736263736263736E-2</v>
      </c>
      <c r="G1178" s="46">
        <f t="shared" si="449"/>
        <v>115.38461538461539</v>
      </c>
      <c r="H1178" s="47">
        <f t="shared" si="450"/>
        <v>0.16483516483516483</v>
      </c>
      <c r="I1178" s="178">
        <v>3000</v>
      </c>
      <c r="J1178" s="1050"/>
      <c r="K1178" s="4"/>
      <c r="L1178" s="4"/>
      <c r="M1178" s="4"/>
    </row>
    <row r="1179" spans="2:13" outlineLevel="1">
      <c r="C1179" s="42" t="s">
        <v>107</v>
      </c>
      <c r="D1179" s="43">
        <f t="shared" si="446"/>
        <v>5000</v>
      </c>
      <c r="E1179" s="44">
        <f t="shared" si="447"/>
        <v>192.30769230769232</v>
      </c>
      <c r="F1179" s="45">
        <f t="shared" si="448"/>
        <v>0.27472527472527475</v>
      </c>
      <c r="G1179" s="46">
        <f t="shared" si="449"/>
        <v>2307.6923076923076</v>
      </c>
      <c r="H1179" s="47">
        <f t="shared" si="450"/>
        <v>3.2967032967032965</v>
      </c>
      <c r="I1179" s="178">
        <v>60000</v>
      </c>
      <c r="J1179" s="1051"/>
      <c r="K1179" s="4"/>
      <c r="L1179" s="4"/>
      <c r="M1179" s="4"/>
    </row>
    <row r="1180" spans="2:13" outlineLevel="1">
      <c r="C1180" s="42" t="s">
        <v>108</v>
      </c>
      <c r="D1180" s="43">
        <f t="shared" si="446"/>
        <v>4166.666666666667</v>
      </c>
      <c r="E1180" s="44">
        <f t="shared" si="447"/>
        <v>160.25641025641028</v>
      </c>
      <c r="F1180" s="45">
        <f t="shared" si="448"/>
        <v>0.22893772893772896</v>
      </c>
      <c r="G1180" s="46">
        <f t="shared" si="449"/>
        <v>1923.0769230769231</v>
      </c>
      <c r="H1180" s="47">
        <f t="shared" si="450"/>
        <v>2.7472527472527473</v>
      </c>
      <c r="I1180" s="178">
        <v>50000</v>
      </c>
      <c r="J1180" s="1050"/>
      <c r="K1180" s="4"/>
      <c r="L1180" s="4"/>
      <c r="M1180" s="4"/>
    </row>
    <row r="1181" spans="2:13" outlineLevel="1">
      <c r="C1181" s="42" t="s">
        <v>109</v>
      </c>
      <c r="D1181" s="43">
        <f t="shared" si="446"/>
        <v>1000</v>
      </c>
      <c r="E1181" s="44">
        <f t="shared" si="447"/>
        <v>38.46153846153846</v>
      </c>
      <c r="F1181" s="45">
        <f t="shared" si="448"/>
        <v>5.4945054945054944E-2</v>
      </c>
      <c r="G1181" s="46">
        <f t="shared" si="449"/>
        <v>461.53846153846155</v>
      </c>
      <c r="H1181" s="47">
        <f t="shared" si="450"/>
        <v>0.65934065934065933</v>
      </c>
      <c r="I1181" s="178">
        <v>12000</v>
      </c>
      <c r="J1181" s="1051"/>
      <c r="K1181" s="4"/>
      <c r="L1181" s="4"/>
      <c r="M1181" s="4"/>
    </row>
    <row r="1182" spans="2:13" outlineLevel="1">
      <c r="C1182" s="42" t="s">
        <v>110</v>
      </c>
      <c r="D1182" s="43">
        <f t="shared" si="446"/>
        <v>16666.666666666668</v>
      </c>
      <c r="E1182" s="44">
        <f t="shared" si="447"/>
        <v>641.02564102564111</v>
      </c>
      <c r="F1182" s="45">
        <f t="shared" si="448"/>
        <v>0.91575091575091583</v>
      </c>
      <c r="G1182" s="46">
        <f t="shared" si="449"/>
        <v>7692.3076923076924</v>
      </c>
      <c r="H1182" s="47">
        <f t="shared" si="450"/>
        <v>10.989010989010989</v>
      </c>
      <c r="I1182" s="178">
        <v>200000</v>
      </c>
      <c r="J1182" s="1050"/>
      <c r="K1182" s="4"/>
      <c r="L1182" s="4"/>
      <c r="M1182" s="4"/>
    </row>
    <row r="1183" spans="2:13" ht="15" outlineLevel="1" thickBot="1">
      <c r="C1183" s="48"/>
      <c r="D1183" s="43">
        <f t="shared" si="446"/>
        <v>0</v>
      </c>
      <c r="E1183" s="44">
        <f t="shared" si="447"/>
        <v>0</v>
      </c>
      <c r="F1183" s="45">
        <f t="shared" si="448"/>
        <v>0</v>
      </c>
      <c r="G1183" s="46">
        <f t="shared" si="449"/>
        <v>0</v>
      </c>
      <c r="H1183" s="47">
        <f t="shared" si="450"/>
        <v>0</v>
      </c>
      <c r="I1183" s="179"/>
      <c r="J1183" s="1052"/>
      <c r="K1183" s="4"/>
      <c r="L1183" s="4"/>
      <c r="M1183" s="4"/>
    </row>
    <row r="1184" spans="2:13" ht="15.6" outlineLevel="1" thickTop="1" thickBot="1">
      <c r="C1184" s="49" t="s">
        <v>111</v>
      </c>
      <c r="D1184" s="51">
        <f t="shared" ref="D1184:I1184" si="451">SUM(D1176:D1183)</f>
        <v>28083.333333333336</v>
      </c>
      <c r="E1184" s="51">
        <f t="shared" si="451"/>
        <v>1080.1282051282051</v>
      </c>
      <c r="F1184" s="52">
        <f t="shared" si="451"/>
        <v>1.5430402930402931</v>
      </c>
      <c r="G1184" s="51">
        <f t="shared" si="451"/>
        <v>12961.538461538461</v>
      </c>
      <c r="H1184" s="52">
        <f t="shared" si="451"/>
        <v>18.516483516483518</v>
      </c>
      <c r="I1184" s="195">
        <f t="shared" si="451"/>
        <v>337000</v>
      </c>
      <c r="J1184" s="1053"/>
      <c r="K1184" s="4"/>
      <c r="L1184" s="4"/>
      <c r="M1184" s="4"/>
    </row>
    <row r="1185" spans="2:44" outlineLevel="1">
      <c r="C1185" s="67"/>
      <c r="D1185" s="1044"/>
      <c r="E1185" s="76"/>
      <c r="F1185" s="390"/>
      <c r="G1185" s="389"/>
      <c r="H1185" s="76"/>
      <c r="I1185" s="76"/>
      <c r="J1185" s="390"/>
      <c r="K1185" s="76"/>
      <c r="L1185" s="390"/>
      <c r="M1185" s="43"/>
      <c r="N1185" s="1045"/>
    </row>
    <row r="1186" spans="2:44" ht="18">
      <c r="B1186" s="836" t="s">
        <v>944</v>
      </c>
    </row>
    <row r="1187" spans="2:44" ht="18" outlineLevel="1">
      <c r="B1187" s="836"/>
      <c r="G1187" s="4" t="s">
        <v>1064</v>
      </c>
    </row>
    <row r="1188" spans="2:44" ht="18" outlineLevel="1">
      <c r="B1188" s="836"/>
      <c r="C1188" s="4" t="s">
        <v>1063</v>
      </c>
      <c r="E1188" s="1026">
        <v>43739</v>
      </c>
      <c r="G1188" s="4">
        <f>DATEDIF(D5,E1188,"M")</f>
        <v>8</v>
      </c>
      <c r="H1188" s="240"/>
      <c r="I1188" s="240" t="str">
        <f ca="1">IF(OFFSET($E$635,0,G1188)=0,"Occuancy is zero on this date","Occupancy is not Zero on this date")</f>
        <v>Occuancy is zero on this date</v>
      </c>
    </row>
    <row r="1189" spans="2:44" outlineLevel="1"/>
    <row r="1190" spans="2:44" ht="43.8" outlineLevel="1" thickBot="1">
      <c r="C1190" s="1006"/>
      <c r="D1190" s="1022" t="s">
        <v>992</v>
      </c>
      <c r="E1190" s="1006"/>
      <c r="F1190" s="1007" t="s">
        <v>993</v>
      </c>
      <c r="G1190" s="1007" t="s">
        <v>994</v>
      </c>
      <c r="H1190" s="1007" t="s">
        <v>995</v>
      </c>
      <c r="I1190" s="1008" t="s">
        <v>996</v>
      </c>
      <c r="J1190" s="1009" t="s">
        <v>1065</v>
      </c>
      <c r="K1190" s="1010" t="s">
        <v>997</v>
      </c>
      <c r="L1190" s="1007" t="s">
        <v>998</v>
      </c>
      <c r="M1190" s="1011" t="s">
        <v>94</v>
      </c>
      <c r="N1190" s="1012" t="s">
        <v>397</v>
      </c>
      <c r="O1190" s="1012" t="s">
        <v>999</v>
      </c>
      <c r="T1190" s="4">
        <v>1</v>
      </c>
      <c r="U1190" s="4">
        <f>T1190+1</f>
        <v>2</v>
      </c>
      <c r="V1190" s="4">
        <f t="shared" ref="V1190:AR1190" si="452">U1190+1</f>
        <v>3</v>
      </c>
      <c r="W1190" s="4">
        <f t="shared" si="452"/>
        <v>4</v>
      </c>
      <c r="X1190" s="4">
        <f t="shared" si="452"/>
        <v>5</v>
      </c>
      <c r="Y1190" s="4">
        <f t="shared" si="452"/>
        <v>6</v>
      </c>
      <c r="Z1190" s="4">
        <f t="shared" si="452"/>
        <v>7</v>
      </c>
      <c r="AA1190" s="4">
        <f t="shared" si="452"/>
        <v>8</v>
      </c>
      <c r="AB1190" s="4">
        <f t="shared" si="452"/>
        <v>9</v>
      </c>
      <c r="AC1190" s="4">
        <f t="shared" si="452"/>
        <v>10</v>
      </c>
      <c r="AD1190" s="4">
        <f t="shared" si="452"/>
        <v>11</v>
      </c>
      <c r="AE1190" s="4">
        <f t="shared" si="452"/>
        <v>12</v>
      </c>
      <c r="AF1190" s="4">
        <f t="shared" si="452"/>
        <v>13</v>
      </c>
      <c r="AG1190" s="4">
        <f t="shared" si="452"/>
        <v>14</v>
      </c>
      <c r="AH1190" s="4">
        <f t="shared" si="452"/>
        <v>15</v>
      </c>
      <c r="AI1190" s="4">
        <f t="shared" si="452"/>
        <v>16</v>
      </c>
      <c r="AJ1190" s="4">
        <f t="shared" si="452"/>
        <v>17</v>
      </c>
      <c r="AK1190" s="4">
        <f t="shared" si="452"/>
        <v>18</v>
      </c>
      <c r="AL1190" s="4">
        <f t="shared" si="452"/>
        <v>19</v>
      </c>
      <c r="AM1190" s="4">
        <f t="shared" si="452"/>
        <v>20</v>
      </c>
      <c r="AN1190" s="4">
        <f t="shared" si="452"/>
        <v>21</v>
      </c>
      <c r="AO1190" s="4">
        <f t="shared" si="452"/>
        <v>22</v>
      </c>
      <c r="AP1190" s="4">
        <f t="shared" si="452"/>
        <v>23</v>
      </c>
      <c r="AQ1190" s="4">
        <f t="shared" si="452"/>
        <v>24</v>
      </c>
      <c r="AR1190" s="4">
        <f t="shared" si="452"/>
        <v>25</v>
      </c>
    </row>
    <row r="1191" spans="2:44" outlineLevel="1">
      <c r="C1191" s="1059" t="s">
        <v>1009</v>
      </c>
      <c r="D1191" s="1060"/>
      <c r="E1191" s="1059"/>
      <c r="F1191" s="1013"/>
      <c r="G1191" s="1013"/>
      <c r="H1191" s="1013"/>
      <c r="I1191" s="1013"/>
      <c r="J1191" s="1013"/>
      <c r="K1191" s="1013"/>
      <c r="L1191" s="1013"/>
      <c r="M1191" s="1014"/>
      <c r="N1191" s="1015"/>
      <c r="O1191" s="1015"/>
      <c r="Q1191" s="21" t="s">
        <v>1007</v>
      </c>
      <c r="R1191" s="21" t="s">
        <v>1115</v>
      </c>
    </row>
    <row r="1192" spans="2:44" outlineLevel="1">
      <c r="C1192" s="1059"/>
      <c r="D1192" s="1060" t="s">
        <v>948</v>
      </c>
      <c r="E1192" s="1059"/>
      <c r="F1192" s="1013"/>
      <c r="G1192" s="1013"/>
      <c r="H1192" s="1013"/>
      <c r="I1192" s="1013"/>
      <c r="J1192" s="1027"/>
      <c r="K1192" s="1013"/>
      <c r="L1192" s="1013"/>
      <c r="M1192" s="1014" t="e">
        <f t="shared" ref="M1192:M1222" si="453">IF(UPPER($H1192="LUMP SUM"),$I1192,VLOOKUP($H1192,$Q$1192:$R$1201,2,FALSE)*$G1192)</f>
        <v>#N/A</v>
      </c>
      <c r="N1192" s="1015" t="e">
        <f>M1192/$C$1168</f>
        <v>#N/A</v>
      </c>
      <c r="O1192" s="1015" t="e">
        <f>M1192/$G$1168</f>
        <v>#N/A</v>
      </c>
      <c r="Q1192" s="4" t="s">
        <v>946</v>
      </c>
    </row>
    <row r="1193" spans="2:44" outlineLevel="1">
      <c r="C1193" s="1059"/>
      <c r="D1193" s="1061" t="s">
        <v>1010</v>
      </c>
      <c r="E1193" s="1059"/>
      <c r="F1193" s="1013"/>
      <c r="G1193" s="1013"/>
      <c r="H1193" s="1013"/>
      <c r="I1193" s="1016"/>
      <c r="J1193" s="1027"/>
      <c r="K1193" s="1017"/>
      <c r="L1193" s="1013"/>
      <c r="M1193" s="1014" t="e">
        <f t="shared" si="453"/>
        <v>#N/A</v>
      </c>
      <c r="N1193" s="1015" t="e">
        <f t="shared" ref="N1193:N1222" si="454">M1193/$C$1168</f>
        <v>#N/A</v>
      </c>
      <c r="O1193" s="1015" t="e">
        <f t="shared" ref="O1193:O1222" si="455">M1193/$G$1168</f>
        <v>#N/A</v>
      </c>
      <c r="Q1193" s="4" t="s">
        <v>1000</v>
      </c>
      <c r="R1193" s="252">
        <f>G1168</f>
        <v>37800</v>
      </c>
    </row>
    <row r="1194" spans="2:44" outlineLevel="1">
      <c r="C1194" s="1059"/>
      <c r="D1194" s="1060" t="s">
        <v>957</v>
      </c>
      <c r="E1194" s="1059"/>
      <c r="F1194" s="1013"/>
      <c r="G1194" s="1013"/>
      <c r="H1194" s="1013"/>
      <c r="I1194" s="1016"/>
      <c r="J1194" s="1027"/>
      <c r="K1194" s="1017"/>
      <c r="L1194" s="1013"/>
      <c r="M1194" s="1014" t="e">
        <f t="shared" si="453"/>
        <v>#N/A</v>
      </c>
      <c r="N1194" s="1015" t="e">
        <f t="shared" si="454"/>
        <v>#N/A</v>
      </c>
      <c r="O1194" s="1015" t="e">
        <f t="shared" si="455"/>
        <v>#N/A</v>
      </c>
      <c r="Q1194" s="4" t="s">
        <v>1001</v>
      </c>
      <c r="R1194" s="252">
        <f>C1168</f>
        <v>54</v>
      </c>
    </row>
    <row r="1195" spans="2:44" outlineLevel="1">
      <c r="C1195" s="1059"/>
      <c r="D1195" s="1060" t="s">
        <v>1011</v>
      </c>
      <c r="E1195" s="1059"/>
      <c r="F1195" s="1013"/>
      <c r="G1195" s="1013"/>
      <c r="H1195" s="1013"/>
      <c r="I1195" s="1016"/>
      <c r="J1195" s="1027"/>
      <c r="K1195" s="1017"/>
      <c r="L1195" s="1013"/>
      <c r="M1195" s="1014" t="e">
        <f t="shared" si="453"/>
        <v>#N/A</v>
      </c>
      <c r="N1195" s="1015" t="e">
        <f t="shared" si="454"/>
        <v>#N/A</v>
      </c>
      <c r="O1195" s="1015" t="e">
        <f t="shared" si="455"/>
        <v>#N/A</v>
      </c>
      <c r="Q1195" s="4" t="s">
        <v>1002</v>
      </c>
      <c r="R1195" s="4">
        <f>O47</f>
        <v>0</v>
      </c>
    </row>
    <row r="1196" spans="2:44" outlineLevel="1">
      <c r="C1196" s="1059"/>
      <c r="D1196" s="1060" t="s">
        <v>1012</v>
      </c>
      <c r="E1196" s="1059"/>
      <c r="F1196" s="1013"/>
      <c r="G1196" s="1013"/>
      <c r="H1196" s="1013"/>
      <c r="I1196" s="1016"/>
      <c r="J1196" s="1027"/>
      <c r="K1196" s="1017"/>
      <c r="L1196" s="1013"/>
      <c r="M1196" s="1014" t="e">
        <f t="shared" si="453"/>
        <v>#N/A</v>
      </c>
      <c r="N1196" s="1015" t="e">
        <f t="shared" si="454"/>
        <v>#N/A</v>
      </c>
      <c r="O1196" s="1015" t="e">
        <f t="shared" si="455"/>
        <v>#N/A</v>
      </c>
      <c r="Q1196" s="4" t="s">
        <v>1008</v>
      </c>
      <c r="R1196" s="11">
        <f>E47</f>
        <v>8550000</v>
      </c>
    </row>
    <row r="1197" spans="2:44" outlineLevel="1">
      <c r="C1197" s="1059"/>
      <c r="D1197" s="1060" t="s">
        <v>1013</v>
      </c>
      <c r="E1197" s="1059"/>
      <c r="F1197" s="1013"/>
      <c r="G1197" s="1013"/>
      <c r="H1197" s="1013"/>
      <c r="I1197" s="1016"/>
      <c r="J1197" s="1027"/>
      <c r="K1197" s="1017"/>
      <c r="L1197" s="1013"/>
      <c r="M1197" s="1014" t="e">
        <f t="shared" si="453"/>
        <v>#N/A</v>
      </c>
      <c r="N1197" s="1015" t="e">
        <f t="shared" si="454"/>
        <v>#N/A</v>
      </c>
      <c r="O1197" s="1015" t="e">
        <f t="shared" si="455"/>
        <v>#N/A</v>
      </c>
      <c r="Q1197" s="4" t="s">
        <v>1003</v>
      </c>
    </row>
    <row r="1198" spans="2:44" outlineLevel="1">
      <c r="C1198" s="1059"/>
      <c r="D1198" s="1060" t="s">
        <v>1014</v>
      </c>
      <c r="E1198" s="1059"/>
      <c r="F1198" s="1013"/>
      <c r="G1198" s="1013"/>
      <c r="H1198" s="1013"/>
      <c r="I1198" s="1016"/>
      <c r="J1198" s="1027"/>
      <c r="K1198" s="1017"/>
      <c r="L1198" s="1013"/>
      <c r="M1198" s="1014" t="e">
        <f t="shared" si="453"/>
        <v>#N/A</v>
      </c>
      <c r="N1198" s="1015" t="e">
        <f t="shared" si="454"/>
        <v>#N/A</v>
      </c>
      <c r="O1198" s="1015" t="e">
        <f t="shared" si="455"/>
        <v>#N/A</v>
      </c>
      <c r="Q1198" s="4" t="s">
        <v>966</v>
      </c>
    </row>
    <row r="1199" spans="2:44" outlineLevel="1">
      <c r="C1199" s="1059"/>
      <c r="D1199" s="1060" t="s">
        <v>960</v>
      </c>
      <c r="E1199" s="1059"/>
      <c r="F1199" s="1013" t="s">
        <v>945</v>
      </c>
      <c r="G1199" s="1013"/>
      <c r="H1199" s="1013" t="s">
        <v>946</v>
      </c>
      <c r="I1199" s="1016">
        <v>1500000</v>
      </c>
      <c r="J1199" s="1027">
        <v>2</v>
      </c>
      <c r="K1199" s="1017">
        <v>12</v>
      </c>
      <c r="L1199" s="1013" t="s">
        <v>947</v>
      </c>
      <c r="M1199" s="1014">
        <f t="shared" si="453"/>
        <v>1500000</v>
      </c>
      <c r="N1199" s="1015">
        <f t="shared" si="454"/>
        <v>27777.777777777777</v>
      </c>
      <c r="O1199" s="1015">
        <f t="shared" si="455"/>
        <v>39.682539682539684</v>
      </c>
      <c r="Q1199" s="4" t="s">
        <v>1004</v>
      </c>
      <c r="T1199" s="4">
        <f>IF($D1199&lt;&gt;"",IF(T$1190&gt;=$J1199,$M1199/$K1199,),0)</f>
        <v>0</v>
      </c>
      <c r="U1199" s="4">
        <f t="shared" ref="U1199:AB1199" si="456">IF($D1199&lt;&gt;"",IF(U$1190&gt;=$J1199,$M1199/$K1199,),0)</f>
        <v>125000</v>
      </c>
      <c r="V1199" s="4">
        <f t="shared" si="456"/>
        <v>125000</v>
      </c>
      <c r="W1199" s="4">
        <f t="shared" si="456"/>
        <v>125000</v>
      </c>
      <c r="X1199" s="4">
        <f t="shared" si="456"/>
        <v>125000</v>
      </c>
      <c r="Y1199" s="4">
        <f t="shared" si="456"/>
        <v>125000</v>
      </c>
      <c r="Z1199" s="4">
        <f t="shared" si="456"/>
        <v>125000</v>
      </c>
      <c r="AA1199" s="4">
        <f t="shared" si="456"/>
        <v>125000</v>
      </c>
      <c r="AB1199" s="4">
        <f t="shared" si="456"/>
        <v>125000</v>
      </c>
    </row>
    <row r="1200" spans="2:44" outlineLevel="1">
      <c r="C1200" s="1059"/>
      <c r="D1200" s="1060" t="s">
        <v>1015</v>
      </c>
      <c r="E1200" s="1059"/>
      <c r="F1200" s="1013" t="s">
        <v>945</v>
      </c>
      <c r="G1200" s="1013"/>
      <c r="H1200" s="1013" t="s">
        <v>946</v>
      </c>
      <c r="I1200" s="1016">
        <v>7300000</v>
      </c>
      <c r="J1200" s="1027">
        <v>5</v>
      </c>
      <c r="K1200" s="1017">
        <v>11</v>
      </c>
      <c r="L1200" s="1013" t="s">
        <v>947</v>
      </c>
      <c r="M1200" s="1014">
        <f t="shared" si="453"/>
        <v>7300000</v>
      </c>
      <c r="N1200" s="1015">
        <f t="shared" si="454"/>
        <v>135185.1851851852</v>
      </c>
      <c r="O1200" s="1015">
        <f t="shared" si="455"/>
        <v>193.12169312169311</v>
      </c>
      <c r="Q1200" s="4" t="s">
        <v>1006</v>
      </c>
    </row>
    <row r="1201" spans="3:17" outlineLevel="1">
      <c r="C1201" s="1059"/>
      <c r="D1201" s="1060" t="s">
        <v>1016</v>
      </c>
      <c r="E1201" s="1059"/>
      <c r="F1201" s="1013" t="s">
        <v>945</v>
      </c>
      <c r="G1201" s="1013"/>
      <c r="H1201" s="1013" t="s">
        <v>946</v>
      </c>
      <c r="I1201" s="1016">
        <v>290220</v>
      </c>
      <c r="J1201" s="1027">
        <v>10</v>
      </c>
      <c r="K1201" s="1017">
        <v>2</v>
      </c>
      <c r="L1201" s="1013" t="s">
        <v>947</v>
      </c>
      <c r="M1201" s="1014">
        <f t="shared" si="453"/>
        <v>290220</v>
      </c>
      <c r="N1201" s="1015">
        <f t="shared" si="454"/>
        <v>5374.4444444444443</v>
      </c>
      <c r="O1201" s="1015">
        <f t="shared" si="455"/>
        <v>7.677777777777778</v>
      </c>
      <c r="Q1201" s="4" t="s">
        <v>1005</v>
      </c>
    </row>
    <row r="1202" spans="3:17" outlineLevel="1">
      <c r="C1202" s="1059"/>
      <c r="D1202" s="1060" t="s">
        <v>1017</v>
      </c>
      <c r="E1202" s="1059"/>
      <c r="F1202" s="1013"/>
      <c r="G1202" s="1013"/>
      <c r="H1202" s="1013"/>
      <c r="I1202" s="1016"/>
      <c r="J1202" s="1027"/>
      <c r="K1202" s="1017"/>
      <c r="L1202" s="1013"/>
      <c r="M1202" s="1014" t="e">
        <f t="shared" si="453"/>
        <v>#N/A</v>
      </c>
      <c r="N1202" s="1015" t="e">
        <f t="shared" si="454"/>
        <v>#N/A</v>
      </c>
      <c r="O1202" s="1015" t="e">
        <f t="shared" si="455"/>
        <v>#N/A</v>
      </c>
    </row>
    <row r="1203" spans="3:17" outlineLevel="1">
      <c r="C1203" s="1059"/>
      <c r="D1203" s="1060" t="s">
        <v>1018</v>
      </c>
      <c r="E1203" s="1059"/>
      <c r="F1203" s="1013"/>
      <c r="G1203" s="1013"/>
      <c r="H1203" s="1013"/>
      <c r="I1203" s="1016"/>
      <c r="J1203" s="1027"/>
      <c r="K1203" s="1017"/>
      <c r="L1203" s="1013"/>
      <c r="M1203" s="1014" t="e">
        <f t="shared" si="453"/>
        <v>#N/A</v>
      </c>
      <c r="N1203" s="1015" t="e">
        <f t="shared" si="454"/>
        <v>#N/A</v>
      </c>
      <c r="O1203" s="1015" t="e">
        <f t="shared" si="455"/>
        <v>#N/A</v>
      </c>
    </row>
    <row r="1204" spans="3:17" outlineLevel="1">
      <c r="C1204" s="1059"/>
      <c r="D1204" s="1060" t="s">
        <v>1019</v>
      </c>
      <c r="E1204" s="1059"/>
      <c r="F1204" s="1013"/>
      <c r="G1204" s="1013"/>
      <c r="H1204" s="1013"/>
      <c r="I1204" s="1016"/>
      <c r="J1204" s="1027"/>
      <c r="K1204" s="1017"/>
      <c r="L1204" s="1013"/>
      <c r="M1204" s="1014" t="e">
        <f t="shared" si="453"/>
        <v>#N/A</v>
      </c>
      <c r="N1204" s="1015" t="e">
        <f t="shared" si="454"/>
        <v>#N/A</v>
      </c>
      <c r="O1204" s="1015" t="e">
        <f t="shared" si="455"/>
        <v>#N/A</v>
      </c>
    </row>
    <row r="1205" spans="3:17" outlineLevel="1">
      <c r="C1205" s="1059"/>
      <c r="D1205" s="1060" t="s">
        <v>1020</v>
      </c>
      <c r="E1205" s="1059"/>
      <c r="F1205" s="1013"/>
      <c r="G1205" s="1013"/>
      <c r="H1205" s="1013"/>
      <c r="I1205" s="1016"/>
      <c r="J1205" s="1027"/>
      <c r="K1205" s="1017"/>
      <c r="L1205" s="1013"/>
      <c r="M1205" s="1014" t="e">
        <f t="shared" si="453"/>
        <v>#N/A</v>
      </c>
      <c r="N1205" s="1015" t="e">
        <f t="shared" si="454"/>
        <v>#N/A</v>
      </c>
      <c r="O1205" s="1015" t="e">
        <f t="shared" si="455"/>
        <v>#N/A</v>
      </c>
    </row>
    <row r="1206" spans="3:17" outlineLevel="1">
      <c r="C1206" s="1059"/>
      <c r="D1206" s="1060" t="s">
        <v>1021</v>
      </c>
      <c r="E1206" s="1059"/>
      <c r="F1206" s="1013"/>
      <c r="G1206" s="1013"/>
      <c r="H1206" s="1013"/>
      <c r="I1206" s="1016"/>
      <c r="J1206" s="1027"/>
      <c r="K1206" s="1017"/>
      <c r="L1206" s="1013"/>
      <c r="M1206" s="1014" t="e">
        <f t="shared" si="453"/>
        <v>#N/A</v>
      </c>
      <c r="N1206" s="1015" t="e">
        <f t="shared" si="454"/>
        <v>#N/A</v>
      </c>
      <c r="O1206" s="1015" t="e">
        <f t="shared" si="455"/>
        <v>#N/A</v>
      </c>
    </row>
    <row r="1207" spans="3:17" outlineLevel="1">
      <c r="C1207" s="1059"/>
      <c r="D1207" s="1060" t="s">
        <v>1022</v>
      </c>
      <c r="E1207" s="1059"/>
      <c r="F1207" s="1013"/>
      <c r="G1207" s="1013"/>
      <c r="H1207" s="1013"/>
      <c r="I1207" s="1016"/>
      <c r="J1207" s="1027"/>
      <c r="K1207" s="1017"/>
      <c r="L1207" s="1013"/>
      <c r="M1207" s="1014" t="e">
        <f t="shared" si="453"/>
        <v>#N/A</v>
      </c>
      <c r="N1207" s="1015" t="e">
        <f t="shared" si="454"/>
        <v>#N/A</v>
      </c>
      <c r="O1207" s="1015" t="e">
        <f t="shared" si="455"/>
        <v>#N/A</v>
      </c>
    </row>
    <row r="1208" spans="3:17" outlineLevel="1">
      <c r="C1208" s="1059"/>
      <c r="D1208" s="1060" t="s">
        <v>1023</v>
      </c>
      <c r="E1208" s="1059"/>
      <c r="F1208" s="1013"/>
      <c r="G1208" s="1013"/>
      <c r="H1208" s="1013"/>
      <c r="I1208" s="1016"/>
      <c r="J1208" s="1027"/>
      <c r="K1208" s="1017"/>
      <c r="L1208" s="1013"/>
      <c r="M1208" s="1014" t="e">
        <f t="shared" si="453"/>
        <v>#N/A</v>
      </c>
      <c r="N1208" s="1015" t="e">
        <f t="shared" si="454"/>
        <v>#N/A</v>
      </c>
      <c r="O1208" s="1015" t="e">
        <f t="shared" si="455"/>
        <v>#N/A</v>
      </c>
    </row>
    <row r="1209" spans="3:17" outlineLevel="1">
      <c r="C1209" s="1059"/>
      <c r="D1209" s="1060" t="s">
        <v>1024</v>
      </c>
      <c r="E1209" s="1059"/>
      <c r="F1209" s="1013"/>
      <c r="G1209" s="1013"/>
      <c r="H1209" s="1013"/>
      <c r="I1209" s="1016"/>
      <c r="J1209" s="1027"/>
      <c r="K1209" s="1017"/>
      <c r="L1209" s="1013"/>
      <c r="M1209" s="1014" t="e">
        <f t="shared" si="453"/>
        <v>#N/A</v>
      </c>
      <c r="N1209" s="1015" t="e">
        <f t="shared" si="454"/>
        <v>#N/A</v>
      </c>
      <c r="O1209" s="1015" t="e">
        <f t="shared" si="455"/>
        <v>#N/A</v>
      </c>
    </row>
    <row r="1210" spans="3:17" outlineLevel="1">
      <c r="C1210" s="1059"/>
      <c r="D1210" s="1060" t="s">
        <v>1025</v>
      </c>
      <c r="E1210" s="1059"/>
      <c r="F1210" s="1013"/>
      <c r="G1210" s="1013"/>
      <c r="H1210" s="1013"/>
      <c r="I1210" s="1016"/>
      <c r="J1210" s="1027"/>
      <c r="K1210" s="1017"/>
      <c r="L1210" s="1013"/>
      <c r="M1210" s="1014" t="e">
        <f t="shared" si="453"/>
        <v>#N/A</v>
      </c>
      <c r="N1210" s="1015" t="e">
        <f t="shared" si="454"/>
        <v>#N/A</v>
      </c>
      <c r="O1210" s="1015" t="e">
        <f t="shared" si="455"/>
        <v>#N/A</v>
      </c>
    </row>
    <row r="1211" spans="3:17" outlineLevel="1">
      <c r="C1211" s="1059"/>
      <c r="D1211" s="1060" t="s">
        <v>1026</v>
      </c>
      <c r="E1211" s="1059"/>
      <c r="F1211" s="1013" t="s">
        <v>945</v>
      </c>
      <c r="G1211" s="1013"/>
      <c r="H1211" s="1013" t="s">
        <v>946</v>
      </c>
      <c r="I1211" s="1016">
        <v>40000</v>
      </c>
      <c r="J1211" s="1027">
        <v>1</v>
      </c>
      <c r="K1211" s="1017">
        <v>10</v>
      </c>
      <c r="L1211" s="1013" t="s">
        <v>947</v>
      </c>
      <c r="M1211" s="1014">
        <f t="shared" si="453"/>
        <v>40000</v>
      </c>
      <c r="N1211" s="1015">
        <f t="shared" si="454"/>
        <v>740.74074074074076</v>
      </c>
      <c r="O1211" s="1015">
        <f t="shared" si="455"/>
        <v>1.0582010582010581</v>
      </c>
    </row>
    <row r="1212" spans="3:17" outlineLevel="1">
      <c r="C1212" s="1059"/>
      <c r="D1212" s="1060" t="s">
        <v>1027</v>
      </c>
      <c r="E1212" s="1059"/>
      <c r="F1212" s="1013" t="s">
        <v>945</v>
      </c>
      <c r="G1212" s="1013"/>
      <c r="H1212" s="1013" t="s">
        <v>946</v>
      </c>
      <c r="I1212" s="1016">
        <v>23000</v>
      </c>
      <c r="J1212" s="1027">
        <v>1</v>
      </c>
      <c r="K1212" s="1017">
        <v>10</v>
      </c>
      <c r="L1212" s="1013" t="s">
        <v>947</v>
      </c>
      <c r="M1212" s="1014">
        <f t="shared" si="453"/>
        <v>23000</v>
      </c>
      <c r="N1212" s="1015">
        <f t="shared" si="454"/>
        <v>425.92592592592592</v>
      </c>
      <c r="O1212" s="1015">
        <f t="shared" si="455"/>
        <v>0.60846560846560849</v>
      </c>
    </row>
    <row r="1213" spans="3:17" outlineLevel="1">
      <c r="C1213" s="1059"/>
      <c r="D1213" s="1060" t="s">
        <v>1028</v>
      </c>
      <c r="E1213" s="1059"/>
      <c r="F1213" s="1013"/>
      <c r="G1213" s="1013"/>
      <c r="H1213" s="1013"/>
      <c r="I1213" s="1016"/>
      <c r="J1213" s="1027"/>
      <c r="K1213" s="1017"/>
      <c r="L1213" s="1013"/>
      <c r="M1213" s="1014" t="e">
        <f t="shared" si="453"/>
        <v>#N/A</v>
      </c>
      <c r="N1213" s="1015" t="e">
        <f t="shared" si="454"/>
        <v>#N/A</v>
      </c>
      <c r="O1213" s="1015" t="e">
        <f t="shared" si="455"/>
        <v>#N/A</v>
      </c>
    </row>
    <row r="1214" spans="3:17" outlineLevel="1">
      <c r="C1214" s="1059"/>
      <c r="D1214" s="1060" t="s">
        <v>1029</v>
      </c>
      <c r="E1214" s="1059"/>
      <c r="F1214" s="1013"/>
      <c r="G1214" s="1013"/>
      <c r="H1214" s="1013"/>
      <c r="I1214" s="1016"/>
      <c r="J1214" s="1027"/>
      <c r="K1214" s="1017"/>
      <c r="L1214" s="1013"/>
      <c r="M1214" s="1014" t="e">
        <f t="shared" si="453"/>
        <v>#N/A</v>
      </c>
      <c r="N1214" s="1015" t="e">
        <f t="shared" si="454"/>
        <v>#N/A</v>
      </c>
      <c r="O1214" s="1015" t="e">
        <f t="shared" si="455"/>
        <v>#N/A</v>
      </c>
    </row>
    <row r="1215" spans="3:17" outlineLevel="1">
      <c r="C1215" s="1059"/>
      <c r="D1215" s="1060" t="s">
        <v>1030</v>
      </c>
      <c r="E1215" s="1059"/>
      <c r="F1215" s="1013" t="s">
        <v>945</v>
      </c>
      <c r="G1215" s="1013"/>
      <c r="H1215" s="1013" t="s">
        <v>946</v>
      </c>
      <c r="I1215" s="1016">
        <v>121160</v>
      </c>
      <c r="J1215" s="1027">
        <v>1</v>
      </c>
      <c r="K1215" s="1017">
        <v>15</v>
      </c>
      <c r="L1215" s="1013" t="s">
        <v>947</v>
      </c>
      <c r="M1215" s="1014">
        <f t="shared" si="453"/>
        <v>121160</v>
      </c>
      <c r="N1215" s="1015">
        <f t="shared" si="454"/>
        <v>2243.7037037037039</v>
      </c>
      <c r="O1215" s="1015">
        <f t="shared" si="455"/>
        <v>3.2052910052910053</v>
      </c>
    </row>
    <row r="1216" spans="3:17" outlineLevel="1">
      <c r="C1216" s="1059"/>
      <c r="D1216" s="1060" t="s">
        <v>1031</v>
      </c>
      <c r="E1216" s="1059"/>
      <c r="F1216" s="1013"/>
      <c r="G1216" s="1013"/>
      <c r="H1216" s="1013"/>
      <c r="I1216" s="1016"/>
      <c r="J1216" s="1027"/>
      <c r="K1216" s="1017"/>
      <c r="L1216" s="1013"/>
      <c r="M1216" s="1014" t="e">
        <f t="shared" si="453"/>
        <v>#N/A</v>
      </c>
      <c r="N1216" s="1015" t="e">
        <f t="shared" si="454"/>
        <v>#N/A</v>
      </c>
      <c r="O1216" s="1015" t="e">
        <f t="shared" si="455"/>
        <v>#N/A</v>
      </c>
    </row>
    <row r="1217" spans="3:15" outlineLevel="1">
      <c r="C1217" s="1059"/>
      <c r="D1217" s="1060" t="s">
        <v>1032</v>
      </c>
      <c r="E1217" s="1059"/>
      <c r="F1217" s="1013"/>
      <c r="G1217" s="1013"/>
      <c r="H1217" s="1013"/>
      <c r="I1217" s="1016"/>
      <c r="J1217" s="1027"/>
      <c r="K1217" s="1017"/>
      <c r="L1217" s="1013"/>
      <c r="M1217" s="1014" t="e">
        <f t="shared" si="453"/>
        <v>#N/A</v>
      </c>
      <c r="N1217" s="1015" t="e">
        <f t="shared" si="454"/>
        <v>#N/A</v>
      </c>
      <c r="O1217" s="1015" t="e">
        <f t="shared" si="455"/>
        <v>#N/A</v>
      </c>
    </row>
    <row r="1218" spans="3:15" outlineLevel="1">
      <c r="C1218" s="1059"/>
      <c r="D1218" s="1060" t="s">
        <v>1033</v>
      </c>
      <c r="E1218" s="1059"/>
      <c r="F1218" s="1013"/>
      <c r="G1218" s="1013"/>
      <c r="H1218" s="1013"/>
      <c r="I1218" s="1016"/>
      <c r="J1218" s="1027"/>
      <c r="K1218" s="1017"/>
      <c r="L1218" s="1013"/>
      <c r="M1218" s="1014" t="e">
        <f t="shared" si="453"/>
        <v>#N/A</v>
      </c>
      <c r="N1218" s="1015" t="e">
        <f t="shared" si="454"/>
        <v>#N/A</v>
      </c>
      <c r="O1218" s="1015" t="e">
        <f t="shared" si="455"/>
        <v>#N/A</v>
      </c>
    </row>
    <row r="1219" spans="3:15" outlineLevel="1">
      <c r="C1219" s="1059"/>
      <c r="D1219" s="1060" t="s">
        <v>93</v>
      </c>
      <c r="E1219" s="1059"/>
      <c r="F1219" s="1013"/>
      <c r="G1219" s="1013"/>
      <c r="H1219" s="1013"/>
      <c r="I1219" s="1016"/>
      <c r="J1219" s="1027"/>
      <c r="K1219" s="1017"/>
      <c r="L1219" s="1013"/>
      <c r="M1219" s="1014" t="e">
        <f t="shared" si="453"/>
        <v>#N/A</v>
      </c>
      <c r="N1219" s="1015" t="e">
        <f t="shared" si="454"/>
        <v>#N/A</v>
      </c>
      <c r="O1219" s="1015" t="e">
        <f t="shared" si="455"/>
        <v>#N/A</v>
      </c>
    </row>
    <row r="1220" spans="3:15" outlineLevel="1">
      <c r="C1220" s="1005"/>
      <c r="D1220" s="1023"/>
      <c r="E1220" s="1005"/>
      <c r="F1220" s="1013"/>
      <c r="G1220" s="1013"/>
      <c r="H1220" s="1013"/>
      <c r="I1220" s="1016"/>
      <c r="J1220" s="1027"/>
      <c r="K1220" s="1017"/>
      <c r="L1220" s="1013"/>
      <c r="M1220" s="1014" t="e">
        <f t="shared" si="453"/>
        <v>#N/A</v>
      </c>
      <c r="N1220" s="1015" t="e">
        <f t="shared" si="454"/>
        <v>#N/A</v>
      </c>
      <c r="O1220" s="1015" t="e">
        <f t="shared" si="455"/>
        <v>#N/A</v>
      </c>
    </row>
    <row r="1221" spans="3:15" outlineLevel="1">
      <c r="C1221" s="1005"/>
      <c r="D1221" s="1023"/>
      <c r="E1221" s="1005"/>
      <c r="F1221" s="1013"/>
      <c r="G1221" s="1013"/>
      <c r="H1221" s="1013"/>
      <c r="I1221" s="1016"/>
      <c r="J1221" s="1027"/>
      <c r="K1221" s="1017"/>
      <c r="L1221" s="1013"/>
      <c r="M1221" s="1014" t="e">
        <f t="shared" si="453"/>
        <v>#N/A</v>
      </c>
      <c r="N1221" s="1015" t="e">
        <f t="shared" si="454"/>
        <v>#N/A</v>
      </c>
      <c r="O1221" s="1015" t="e">
        <f t="shared" si="455"/>
        <v>#N/A</v>
      </c>
    </row>
    <row r="1222" spans="3:15" ht="15" outlineLevel="1" thickBot="1">
      <c r="C1222" s="1018"/>
      <c r="D1222" s="1024"/>
      <c r="E1222" s="1018"/>
      <c r="F1222" s="1013"/>
      <c r="G1222" s="1013"/>
      <c r="H1222" s="1013"/>
      <c r="I1222" s="1016"/>
      <c r="J1222" s="1027"/>
      <c r="K1222" s="1017"/>
      <c r="L1222" s="1013"/>
      <c r="M1222" s="1019" t="e">
        <f t="shared" si="453"/>
        <v>#N/A</v>
      </c>
      <c r="N1222" s="1020" t="e">
        <f t="shared" si="454"/>
        <v>#N/A</v>
      </c>
      <c r="O1222" s="1020" t="e">
        <f t="shared" si="455"/>
        <v>#N/A</v>
      </c>
    </row>
    <row r="1223" spans="3:15" ht="15" outlineLevel="1" thickTop="1">
      <c r="C1223" s="1005" t="str">
        <f>"SUBTOTAL " &amp; C1191</f>
        <v>SUBTOTAL PREDEVELOPMENT COSTS (ARCHITECT/ENG.ECT.)</v>
      </c>
      <c r="D1223" s="1023"/>
      <c r="E1223" s="1005"/>
      <c r="F1223" s="1013"/>
      <c r="G1223" s="1013"/>
      <c r="H1223" s="1013"/>
      <c r="I1223" s="1016"/>
      <c r="J1223" s="1027"/>
      <c r="K1223" s="1017"/>
      <c r="L1223" s="1013"/>
      <c r="M1223" s="1014">
        <f t="array" ref="M1223">SUM(IF(NOT(ISNA(M1192:M1219)),M1192:M1219))</f>
        <v>9274380</v>
      </c>
      <c r="N1223" s="1015">
        <f t="array" ref="N1223">SUM(IF(NOT(ISNA(N1192:N1219)),N1192:N1219))</f>
        <v>171747.77777777778</v>
      </c>
      <c r="O1223" s="1015">
        <f t="array" ref="O1223">SUM(IF(NOT(ISNA(O1192:O1219)),O1192:O1219))</f>
        <v>245.35396825396828</v>
      </c>
    </row>
    <row r="1224" spans="3:15" outlineLevel="1">
      <c r="C1224" s="1059" t="s">
        <v>1034</v>
      </c>
      <c r="D1224" s="1060"/>
      <c r="E1224" s="1059"/>
      <c r="F1224" s="1013"/>
      <c r="G1224" s="1013"/>
      <c r="H1224" s="1013"/>
      <c r="I1224" s="1016"/>
      <c r="J1224" s="1027"/>
      <c r="K1224" s="1017"/>
      <c r="L1224" s="1013"/>
      <c r="M1224" s="1014"/>
      <c r="N1224" s="1014"/>
      <c r="O1224" s="1014"/>
    </row>
    <row r="1225" spans="3:15" outlineLevel="1">
      <c r="C1225" s="1059"/>
      <c r="D1225" s="1060" t="s">
        <v>1036</v>
      </c>
      <c r="E1225" s="1059"/>
      <c r="F1225" s="1013"/>
      <c r="G1225" s="1013"/>
      <c r="H1225" s="1013"/>
      <c r="I1225" s="1016"/>
      <c r="J1225" s="1027"/>
      <c r="K1225" s="1017"/>
      <c r="L1225" s="1013"/>
      <c r="M1225" s="1014" t="e">
        <f t="shared" ref="M1225:M1252" si="457">IF(UPPER($H1225="LUMP SUM"),$I1225,VLOOKUP($H1225,$Q$1192:$R$1201,2,FALSE)*$G1225)</f>
        <v>#N/A</v>
      </c>
      <c r="N1225" s="1015" t="e">
        <f t="shared" ref="N1225:N1252" si="458">M1225/$C$1168</f>
        <v>#N/A</v>
      </c>
      <c r="O1225" s="1015" t="e">
        <f t="shared" ref="O1225:O1252" si="459">M1225/$G$1168</f>
        <v>#N/A</v>
      </c>
    </row>
    <row r="1226" spans="3:15" outlineLevel="1">
      <c r="C1226" s="1059"/>
      <c r="D1226" s="1060" t="s">
        <v>1037</v>
      </c>
      <c r="E1226" s="1059"/>
      <c r="F1226" s="1013" t="s">
        <v>945</v>
      </c>
      <c r="G1226" s="1013"/>
      <c r="H1226" s="1013" t="s">
        <v>946</v>
      </c>
      <c r="I1226" s="1016">
        <v>20000</v>
      </c>
      <c r="J1226" s="1027">
        <v>5</v>
      </c>
      <c r="K1226" s="1017">
        <v>4</v>
      </c>
      <c r="L1226" s="1013" t="s">
        <v>947</v>
      </c>
      <c r="M1226" s="1014">
        <f t="shared" si="457"/>
        <v>20000</v>
      </c>
      <c r="N1226" s="1015">
        <f t="shared" si="458"/>
        <v>370.37037037037038</v>
      </c>
      <c r="O1226" s="1015">
        <f t="shared" si="459"/>
        <v>0.52910052910052907</v>
      </c>
    </row>
    <row r="1227" spans="3:15" outlineLevel="1">
      <c r="C1227" s="1059"/>
      <c r="D1227" s="1060" t="s">
        <v>1035</v>
      </c>
      <c r="E1227" s="1059"/>
      <c r="F1227" s="1013" t="s">
        <v>945</v>
      </c>
      <c r="G1227" s="1013"/>
      <c r="H1227" s="1013" t="s">
        <v>946</v>
      </c>
      <c r="I1227" s="1016">
        <v>30000</v>
      </c>
      <c r="J1227" s="1027">
        <v>5</v>
      </c>
      <c r="K1227" s="1017">
        <v>4</v>
      </c>
      <c r="L1227" s="1013" t="s">
        <v>947</v>
      </c>
      <c r="M1227" s="1014">
        <f t="shared" si="457"/>
        <v>30000</v>
      </c>
      <c r="N1227" s="1015">
        <f t="shared" si="458"/>
        <v>555.55555555555554</v>
      </c>
      <c r="O1227" s="1015">
        <f t="shared" si="459"/>
        <v>0.79365079365079361</v>
      </c>
    </row>
    <row r="1228" spans="3:15" outlineLevel="1">
      <c r="C1228" s="1059"/>
      <c r="D1228" s="1060" t="s">
        <v>1038</v>
      </c>
      <c r="E1228" s="1059"/>
      <c r="F1228" s="1013" t="s">
        <v>945</v>
      </c>
      <c r="G1228" s="1013"/>
      <c r="H1228" s="1013" t="s">
        <v>946</v>
      </c>
      <c r="I1228" s="1016">
        <v>12000</v>
      </c>
      <c r="J1228" s="1027">
        <v>5</v>
      </c>
      <c r="K1228" s="1017">
        <v>1</v>
      </c>
      <c r="L1228" s="1013" t="s">
        <v>947</v>
      </c>
      <c r="M1228" s="1014">
        <f t="shared" si="457"/>
        <v>12000</v>
      </c>
      <c r="N1228" s="1015">
        <f t="shared" si="458"/>
        <v>222.22222222222223</v>
      </c>
      <c r="O1228" s="1015">
        <f t="shared" si="459"/>
        <v>0.31746031746031744</v>
      </c>
    </row>
    <row r="1229" spans="3:15" outlineLevel="1">
      <c r="C1229" s="1059"/>
      <c r="D1229" s="1060" t="s">
        <v>1039</v>
      </c>
      <c r="E1229" s="1059"/>
      <c r="F1229" s="1013" t="s">
        <v>945</v>
      </c>
      <c r="G1229" s="1013"/>
      <c r="H1229" s="1013" t="s">
        <v>946</v>
      </c>
      <c r="I1229" s="1016">
        <v>70000</v>
      </c>
      <c r="J1229" s="1027">
        <v>5</v>
      </c>
      <c r="K1229" s="1017">
        <v>5</v>
      </c>
      <c r="L1229" s="1013" t="s">
        <v>947</v>
      </c>
      <c r="M1229" s="1014">
        <f t="shared" si="457"/>
        <v>70000</v>
      </c>
      <c r="N1229" s="1015">
        <f t="shared" si="458"/>
        <v>1296.2962962962963</v>
      </c>
      <c r="O1229" s="1015">
        <f t="shared" si="459"/>
        <v>1.8518518518518519</v>
      </c>
    </row>
    <row r="1230" spans="3:15" outlineLevel="1">
      <c r="C1230" s="1059"/>
      <c r="D1230" s="1060" t="s">
        <v>1040</v>
      </c>
      <c r="E1230" s="1059"/>
      <c r="F1230" s="1013" t="s">
        <v>945</v>
      </c>
      <c r="G1230" s="1013"/>
      <c r="H1230" s="1013" t="s">
        <v>946</v>
      </c>
      <c r="I1230" s="1016">
        <v>70000</v>
      </c>
      <c r="J1230" s="1027">
        <v>5</v>
      </c>
      <c r="K1230" s="1017">
        <v>5</v>
      </c>
      <c r="L1230" s="1013" t="s">
        <v>947</v>
      </c>
      <c r="M1230" s="1014">
        <f t="shared" si="457"/>
        <v>70000</v>
      </c>
      <c r="N1230" s="1015">
        <f t="shared" si="458"/>
        <v>1296.2962962962963</v>
      </c>
      <c r="O1230" s="1015">
        <f t="shared" si="459"/>
        <v>1.8518518518518519</v>
      </c>
    </row>
    <row r="1231" spans="3:15" outlineLevel="1">
      <c r="C1231" s="1059"/>
      <c r="D1231" s="1060" t="s">
        <v>1041</v>
      </c>
      <c r="E1231" s="1059"/>
      <c r="F1231" s="1013" t="s">
        <v>945</v>
      </c>
      <c r="G1231" s="1013"/>
      <c r="H1231" s="1013" t="s">
        <v>946</v>
      </c>
      <c r="I1231" s="1016">
        <v>70000</v>
      </c>
      <c r="J1231" s="1027">
        <v>6</v>
      </c>
      <c r="K1231" s="1017">
        <v>4</v>
      </c>
      <c r="L1231" s="1013" t="s">
        <v>947</v>
      </c>
      <c r="M1231" s="1014">
        <f t="shared" si="457"/>
        <v>70000</v>
      </c>
      <c r="N1231" s="1015">
        <f t="shared" si="458"/>
        <v>1296.2962962962963</v>
      </c>
      <c r="O1231" s="1015">
        <f t="shared" si="459"/>
        <v>1.8518518518518519</v>
      </c>
    </row>
    <row r="1232" spans="3:15" outlineLevel="1">
      <c r="C1232" s="1059"/>
      <c r="D1232" s="1060" t="s">
        <v>1042</v>
      </c>
      <c r="E1232" s="1059"/>
      <c r="F1232" s="1013" t="s">
        <v>945</v>
      </c>
      <c r="G1232" s="1013"/>
      <c r="H1232" s="1013" t="s">
        <v>946</v>
      </c>
      <c r="I1232" s="1016">
        <v>30000</v>
      </c>
      <c r="J1232" s="1027">
        <v>6</v>
      </c>
      <c r="K1232" s="1017">
        <v>4</v>
      </c>
      <c r="L1232" s="1013" t="s">
        <v>947</v>
      </c>
      <c r="M1232" s="1014">
        <f t="shared" si="457"/>
        <v>30000</v>
      </c>
      <c r="N1232" s="1015">
        <f t="shared" si="458"/>
        <v>555.55555555555554</v>
      </c>
      <c r="O1232" s="1015">
        <f t="shared" si="459"/>
        <v>0.79365079365079361</v>
      </c>
    </row>
    <row r="1233" spans="3:15" outlineLevel="1">
      <c r="C1233" s="1059"/>
      <c r="D1233" s="1060" t="s">
        <v>1043</v>
      </c>
      <c r="E1233" s="1059"/>
      <c r="F1233" s="1013"/>
      <c r="G1233" s="1013"/>
      <c r="H1233" s="1013"/>
      <c r="I1233" s="1016"/>
      <c r="J1233" s="1027"/>
      <c r="K1233" s="1017"/>
      <c r="L1233" s="1013"/>
      <c r="M1233" s="1014" t="e">
        <f t="shared" si="457"/>
        <v>#N/A</v>
      </c>
      <c r="N1233" s="1015" t="e">
        <f t="shared" si="458"/>
        <v>#N/A</v>
      </c>
      <c r="O1233" s="1015" t="e">
        <f t="shared" si="459"/>
        <v>#N/A</v>
      </c>
    </row>
    <row r="1234" spans="3:15" outlineLevel="1">
      <c r="C1234" s="1059"/>
      <c r="D1234" s="1060" t="s">
        <v>1044</v>
      </c>
      <c r="E1234" s="1059"/>
      <c r="F1234" s="1013" t="s">
        <v>945</v>
      </c>
      <c r="G1234" s="1013"/>
      <c r="H1234" s="1013" t="s">
        <v>946</v>
      </c>
      <c r="I1234" s="1016">
        <v>10000</v>
      </c>
      <c r="J1234" s="1027">
        <v>6</v>
      </c>
      <c r="K1234" s="1017">
        <v>5</v>
      </c>
      <c r="L1234" s="1013" t="s">
        <v>947</v>
      </c>
      <c r="M1234" s="1014">
        <f t="shared" si="457"/>
        <v>10000</v>
      </c>
      <c r="N1234" s="1015">
        <f t="shared" si="458"/>
        <v>185.18518518518519</v>
      </c>
      <c r="O1234" s="1015">
        <f t="shared" si="459"/>
        <v>0.26455026455026454</v>
      </c>
    </row>
    <row r="1235" spans="3:15" outlineLevel="1">
      <c r="C1235" s="1059"/>
      <c r="D1235" s="1060" t="s">
        <v>1045</v>
      </c>
      <c r="E1235" s="1059"/>
      <c r="F1235" s="1013" t="s">
        <v>945</v>
      </c>
      <c r="G1235" s="1013"/>
      <c r="H1235" s="1013" t="s">
        <v>946</v>
      </c>
      <c r="I1235" s="1016">
        <v>30000</v>
      </c>
      <c r="J1235" s="1027">
        <v>6</v>
      </c>
      <c r="K1235" s="1017">
        <v>4</v>
      </c>
      <c r="L1235" s="1013" t="s">
        <v>947</v>
      </c>
      <c r="M1235" s="1014">
        <f t="shared" si="457"/>
        <v>30000</v>
      </c>
      <c r="N1235" s="1015">
        <f t="shared" si="458"/>
        <v>555.55555555555554</v>
      </c>
      <c r="O1235" s="1015">
        <f t="shared" si="459"/>
        <v>0.79365079365079361</v>
      </c>
    </row>
    <row r="1236" spans="3:15" outlineLevel="1">
      <c r="C1236" s="1059"/>
      <c r="D1236" s="1060" t="s">
        <v>1046</v>
      </c>
      <c r="E1236" s="1059"/>
      <c r="F1236" s="1013"/>
      <c r="G1236" s="1013"/>
      <c r="H1236" s="1013"/>
      <c r="I1236" s="1016"/>
      <c r="J1236" s="1027"/>
      <c r="K1236" s="1017"/>
      <c r="L1236" s="1013"/>
      <c r="M1236" s="1014" t="e">
        <f t="shared" si="457"/>
        <v>#N/A</v>
      </c>
      <c r="N1236" s="1015" t="e">
        <f t="shared" si="458"/>
        <v>#N/A</v>
      </c>
      <c r="O1236" s="1015" t="e">
        <f t="shared" si="459"/>
        <v>#N/A</v>
      </c>
    </row>
    <row r="1237" spans="3:15" outlineLevel="1">
      <c r="C1237" s="1059"/>
      <c r="D1237" s="1060"/>
      <c r="E1237" s="1059"/>
      <c r="F1237" s="1013"/>
      <c r="G1237" s="1013"/>
      <c r="H1237" s="1013"/>
      <c r="I1237" s="1016"/>
      <c r="J1237" s="1027"/>
      <c r="K1237" s="1017"/>
      <c r="L1237" s="1013"/>
      <c r="M1237" s="1014" t="e">
        <f t="shared" si="457"/>
        <v>#N/A</v>
      </c>
      <c r="N1237" s="1015" t="e">
        <f t="shared" si="458"/>
        <v>#N/A</v>
      </c>
      <c r="O1237" s="1015" t="e">
        <f t="shared" si="459"/>
        <v>#N/A</v>
      </c>
    </row>
    <row r="1238" spans="3:15" outlineLevel="1">
      <c r="C1238" s="1059"/>
      <c r="D1238" s="1060" t="s">
        <v>1061</v>
      </c>
      <c r="E1238" s="1059"/>
      <c r="F1238" s="1013"/>
      <c r="G1238" s="1013"/>
      <c r="H1238" s="1013"/>
      <c r="I1238" s="1016"/>
      <c r="J1238" s="1027"/>
      <c r="K1238" s="1017"/>
      <c r="L1238" s="1013"/>
      <c r="M1238" s="1014" t="e">
        <f t="shared" si="457"/>
        <v>#N/A</v>
      </c>
      <c r="N1238" s="1015" t="e">
        <f t="shared" si="458"/>
        <v>#N/A</v>
      </c>
      <c r="O1238" s="1015" t="e">
        <f t="shared" si="459"/>
        <v>#N/A</v>
      </c>
    </row>
    <row r="1239" spans="3:15" outlineLevel="1">
      <c r="C1239" s="1059"/>
      <c r="D1239" s="1060"/>
      <c r="E1239" s="1059"/>
      <c r="F1239" s="1013"/>
      <c r="G1239" s="1013"/>
      <c r="H1239" s="1013"/>
      <c r="I1239" s="1016"/>
      <c r="J1239" s="1027"/>
      <c r="K1239" s="1017"/>
      <c r="L1239" s="1013"/>
      <c r="M1239" s="1014" t="e">
        <f t="shared" si="457"/>
        <v>#N/A</v>
      </c>
      <c r="N1239" s="1015" t="e">
        <f t="shared" si="458"/>
        <v>#N/A</v>
      </c>
      <c r="O1239" s="1015" t="e">
        <f t="shared" si="459"/>
        <v>#N/A</v>
      </c>
    </row>
    <row r="1240" spans="3:15" outlineLevel="1">
      <c r="C1240" s="1059"/>
      <c r="D1240" s="1060"/>
      <c r="E1240" s="1059"/>
      <c r="F1240" s="1013"/>
      <c r="G1240" s="1013"/>
      <c r="H1240" s="1013"/>
      <c r="I1240" s="1016"/>
      <c r="J1240" s="1027"/>
      <c r="K1240" s="1017"/>
      <c r="L1240" s="1013"/>
      <c r="M1240" s="1014" t="e">
        <f t="shared" si="457"/>
        <v>#N/A</v>
      </c>
      <c r="N1240" s="1015" t="e">
        <f t="shared" si="458"/>
        <v>#N/A</v>
      </c>
      <c r="O1240" s="1015" t="e">
        <f t="shared" si="459"/>
        <v>#N/A</v>
      </c>
    </row>
    <row r="1241" spans="3:15" outlineLevel="1">
      <c r="C1241" s="1059"/>
      <c r="D1241" s="1060"/>
      <c r="E1241" s="1059"/>
      <c r="F1241" s="1013"/>
      <c r="G1241" s="1013"/>
      <c r="H1241" s="1013"/>
      <c r="I1241" s="1016"/>
      <c r="J1241" s="1027"/>
      <c r="K1241" s="1017"/>
      <c r="L1241" s="1013"/>
      <c r="M1241" s="1014" t="e">
        <f t="shared" si="457"/>
        <v>#N/A</v>
      </c>
      <c r="N1241" s="1015" t="e">
        <f t="shared" si="458"/>
        <v>#N/A</v>
      </c>
      <c r="O1241" s="1015" t="e">
        <f t="shared" si="459"/>
        <v>#N/A</v>
      </c>
    </row>
    <row r="1242" spans="3:15" outlineLevel="1">
      <c r="C1242" s="1059"/>
      <c r="D1242" s="1060"/>
      <c r="E1242" s="1059"/>
      <c r="F1242" s="1013"/>
      <c r="G1242" s="1013"/>
      <c r="H1242" s="1013"/>
      <c r="I1242" s="1016"/>
      <c r="J1242" s="1027"/>
      <c r="K1242" s="1017"/>
      <c r="L1242" s="1013"/>
      <c r="M1242" s="1014" t="e">
        <f t="shared" si="457"/>
        <v>#N/A</v>
      </c>
      <c r="N1242" s="1015" t="e">
        <f t="shared" si="458"/>
        <v>#N/A</v>
      </c>
      <c r="O1242" s="1015" t="e">
        <f t="shared" si="459"/>
        <v>#N/A</v>
      </c>
    </row>
    <row r="1243" spans="3:15" outlineLevel="1">
      <c r="C1243" s="1059"/>
      <c r="D1243" s="1060"/>
      <c r="E1243" s="1059"/>
      <c r="F1243" s="1013"/>
      <c r="G1243" s="1013"/>
      <c r="H1243" s="1013"/>
      <c r="I1243" s="1016"/>
      <c r="J1243" s="1027"/>
      <c r="K1243" s="1017"/>
      <c r="L1243" s="1013"/>
      <c r="M1243" s="1014" t="e">
        <f t="shared" si="457"/>
        <v>#N/A</v>
      </c>
      <c r="N1243" s="1015" t="e">
        <f t="shared" si="458"/>
        <v>#N/A</v>
      </c>
      <c r="O1243" s="1015" t="e">
        <f t="shared" si="459"/>
        <v>#N/A</v>
      </c>
    </row>
    <row r="1244" spans="3:15" outlineLevel="1">
      <c r="C1244" s="1059"/>
      <c r="D1244" s="1060"/>
      <c r="E1244" s="1059"/>
      <c r="F1244" s="1013"/>
      <c r="G1244" s="1013"/>
      <c r="H1244" s="1013"/>
      <c r="I1244" s="1016"/>
      <c r="J1244" s="1027"/>
      <c r="K1244" s="1017"/>
      <c r="L1244" s="1013"/>
      <c r="M1244" s="1014" t="e">
        <f t="shared" si="457"/>
        <v>#N/A</v>
      </c>
      <c r="N1244" s="1015" t="e">
        <f t="shared" si="458"/>
        <v>#N/A</v>
      </c>
      <c r="O1244" s="1015" t="e">
        <f t="shared" si="459"/>
        <v>#N/A</v>
      </c>
    </row>
    <row r="1245" spans="3:15" outlineLevel="1">
      <c r="C1245" s="1059"/>
      <c r="D1245" s="1060"/>
      <c r="E1245" s="1059"/>
      <c r="F1245" s="1013"/>
      <c r="G1245" s="1013"/>
      <c r="H1245" s="1013"/>
      <c r="I1245" s="1016"/>
      <c r="J1245" s="1027"/>
      <c r="K1245" s="1017"/>
      <c r="L1245" s="1013"/>
      <c r="M1245" s="1014" t="e">
        <f t="shared" si="457"/>
        <v>#N/A</v>
      </c>
      <c r="N1245" s="1015" t="e">
        <f t="shared" si="458"/>
        <v>#N/A</v>
      </c>
      <c r="O1245" s="1015" t="e">
        <f t="shared" si="459"/>
        <v>#N/A</v>
      </c>
    </row>
    <row r="1246" spans="3:15" outlineLevel="1">
      <c r="C1246" s="1059"/>
      <c r="D1246" s="1060"/>
      <c r="E1246" s="1059"/>
      <c r="F1246" s="1013"/>
      <c r="G1246" s="1013"/>
      <c r="H1246" s="1013"/>
      <c r="I1246" s="1016"/>
      <c r="J1246" s="1027"/>
      <c r="K1246" s="1017"/>
      <c r="L1246" s="1013"/>
      <c r="M1246" s="1014" t="e">
        <f t="shared" si="457"/>
        <v>#N/A</v>
      </c>
      <c r="N1246" s="1015" t="e">
        <f t="shared" si="458"/>
        <v>#N/A</v>
      </c>
      <c r="O1246" s="1015" t="e">
        <f t="shared" si="459"/>
        <v>#N/A</v>
      </c>
    </row>
    <row r="1247" spans="3:15" outlineLevel="1">
      <c r="C1247" s="1059"/>
      <c r="D1247" s="1060"/>
      <c r="E1247" s="1059"/>
      <c r="F1247" s="1013"/>
      <c r="G1247" s="1013"/>
      <c r="H1247" s="1013"/>
      <c r="I1247" s="1016"/>
      <c r="J1247" s="1027"/>
      <c r="K1247" s="1017"/>
      <c r="L1247" s="1013"/>
      <c r="M1247" s="1014" t="e">
        <f t="shared" si="457"/>
        <v>#N/A</v>
      </c>
      <c r="N1247" s="1015" t="e">
        <f t="shared" si="458"/>
        <v>#N/A</v>
      </c>
      <c r="O1247" s="1015" t="e">
        <f t="shared" si="459"/>
        <v>#N/A</v>
      </c>
    </row>
    <row r="1248" spans="3:15" outlineLevel="1">
      <c r="C1248" s="1059"/>
      <c r="D1248" s="1060"/>
      <c r="E1248" s="1059"/>
      <c r="F1248" s="1013"/>
      <c r="G1248" s="1013"/>
      <c r="H1248" s="1013"/>
      <c r="I1248" s="1016"/>
      <c r="J1248" s="1027"/>
      <c r="K1248" s="1017"/>
      <c r="L1248" s="1013"/>
      <c r="M1248" s="1014" t="e">
        <f t="shared" si="457"/>
        <v>#N/A</v>
      </c>
      <c r="N1248" s="1015" t="e">
        <f t="shared" si="458"/>
        <v>#N/A</v>
      </c>
      <c r="O1248" s="1015" t="e">
        <f t="shared" si="459"/>
        <v>#N/A</v>
      </c>
    </row>
    <row r="1249" spans="3:15" outlineLevel="1">
      <c r="C1249" s="1059"/>
      <c r="D1249" s="1060"/>
      <c r="E1249" s="1059"/>
      <c r="F1249" s="1013"/>
      <c r="G1249" s="1013"/>
      <c r="H1249" s="1013"/>
      <c r="I1249" s="1016"/>
      <c r="J1249" s="1027"/>
      <c r="K1249" s="1017"/>
      <c r="L1249" s="1013"/>
      <c r="M1249" s="1014" t="e">
        <f t="shared" si="457"/>
        <v>#N/A</v>
      </c>
      <c r="N1249" s="1015" t="e">
        <f t="shared" si="458"/>
        <v>#N/A</v>
      </c>
      <c r="O1249" s="1015" t="e">
        <f t="shared" si="459"/>
        <v>#N/A</v>
      </c>
    </row>
    <row r="1250" spans="3:15" outlineLevel="1">
      <c r="C1250" s="1059"/>
      <c r="D1250" s="1060"/>
      <c r="E1250" s="1059"/>
      <c r="F1250" s="1013"/>
      <c r="G1250" s="1013"/>
      <c r="H1250" s="1013"/>
      <c r="I1250" s="1016"/>
      <c r="J1250" s="1027"/>
      <c r="K1250" s="1017"/>
      <c r="L1250" s="1013"/>
      <c r="M1250" s="1014" t="e">
        <f t="shared" si="457"/>
        <v>#N/A</v>
      </c>
      <c r="N1250" s="1015" t="e">
        <f t="shared" si="458"/>
        <v>#N/A</v>
      </c>
      <c r="O1250" s="1015" t="e">
        <f t="shared" si="459"/>
        <v>#N/A</v>
      </c>
    </row>
    <row r="1251" spans="3:15" outlineLevel="1">
      <c r="C1251" s="1059"/>
      <c r="D1251" s="1060"/>
      <c r="E1251" s="1059"/>
      <c r="F1251" s="1013"/>
      <c r="G1251" s="1013"/>
      <c r="H1251" s="1013"/>
      <c r="I1251" s="1016"/>
      <c r="J1251" s="1027"/>
      <c r="K1251" s="1017"/>
      <c r="L1251" s="1013"/>
      <c r="M1251" s="1014" t="e">
        <f t="shared" si="457"/>
        <v>#N/A</v>
      </c>
      <c r="N1251" s="1015" t="e">
        <f t="shared" si="458"/>
        <v>#N/A</v>
      </c>
      <c r="O1251" s="1015" t="e">
        <f t="shared" si="459"/>
        <v>#N/A</v>
      </c>
    </row>
    <row r="1252" spans="3:15" ht="15" outlineLevel="1" thickBot="1">
      <c r="C1252" s="1062"/>
      <c r="D1252" s="1063"/>
      <c r="E1252" s="1062"/>
      <c r="F1252" s="1013"/>
      <c r="G1252" s="1013"/>
      <c r="H1252" s="1013"/>
      <c r="I1252" s="1016"/>
      <c r="J1252" s="1027"/>
      <c r="K1252" s="1017"/>
      <c r="L1252" s="1013"/>
      <c r="M1252" s="1021" t="e">
        <f t="shared" si="457"/>
        <v>#N/A</v>
      </c>
      <c r="N1252" s="1021" t="e">
        <f t="shared" si="458"/>
        <v>#N/A</v>
      </c>
      <c r="O1252" s="1021" t="e">
        <f t="shared" si="459"/>
        <v>#N/A</v>
      </c>
    </row>
    <row r="1253" spans="3:15" ht="15" outlineLevel="1" thickTop="1">
      <c r="C1253" s="1005" t="str">
        <f>"SUBTOTAL " &amp;C1224</f>
        <v xml:space="preserve">SUBTOTAL GC CONTRACT </v>
      </c>
      <c r="D1253" s="1023"/>
      <c r="E1253" s="1005"/>
      <c r="F1253" s="1013"/>
      <c r="G1253" s="1013"/>
      <c r="H1253" s="1013"/>
      <c r="I1253" s="1016"/>
      <c r="J1253" s="1027"/>
      <c r="K1253" s="1017"/>
      <c r="L1253" s="1013"/>
      <c r="M1253" s="1014">
        <f t="array" ref="M1253">SUM(IF(NOT(ISNA(M1225:M1252)),M1225:M1252))</f>
        <v>342000</v>
      </c>
      <c r="N1253" s="1015">
        <f t="array" ref="N1253">SUM(IF(NOT(ISNA(N1225:N1252)),N1225:N1252))</f>
        <v>6333.3333333333339</v>
      </c>
      <c r="O1253" s="1015">
        <f t="array" ref="O1253">SUM(IF(NOT(ISNA(O1225:O1252)),O1225:O1252))</f>
        <v>9.0476190476190492</v>
      </c>
    </row>
    <row r="1254" spans="3:15" outlineLevel="1">
      <c r="C1254" s="1059" t="s">
        <v>949</v>
      </c>
      <c r="D1254" s="1060"/>
      <c r="E1254" s="1059"/>
      <c r="F1254" s="1013"/>
      <c r="G1254" s="1013"/>
      <c r="H1254" s="1013"/>
      <c r="I1254" s="1016"/>
      <c r="J1254" s="1027"/>
      <c r="K1254" s="1017"/>
      <c r="L1254" s="1013"/>
      <c r="M1254" s="1014"/>
      <c r="N1254" s="1015"/>
      <c r="O1254" s="1015"/>
    </row>
    <row r="1255" spans="3:15" outlineLevel="1">
      <c r="C1255" s="1059"/>
      <c r="D1255" s="1060" t="s">
        <v>950</v>
      </c>
      <c r="E1255" s="1059"/>
      <c r="F1255" s="1013"/>
      <c r="G1255" s="1013"/>
      <c r="H1255" s="1013"/>
      <c r="I1255" s="1016"/>
      <c r="J1255" s="1027"/>
      <c r="K1255" s="1017"/>
      <c r="L1255" s="1013"/>
      <c r="M1255" s="1014" t="e">
        <f t="shared" ref="M1255:M1262" si="460">IF(UPPER($H1255="LUMP SUM"),$I1255,VLOOKUP($H1255,$Q$1192:$R$1201,2,FALSE)*$G1255)</f>
        <v>#N/A</v>
      </c>
      <c r="N1255" s="1015" t="e">
        <f t="shared" ref="N1255:N1262" si="461">M1255/$C$1168</f>
        <v>#N/A</v>
      </c>
      <c r="O1255" s="1015" t="e">
        <f t="shared" ref="O1255:O1262" si="462">M1255/$G$1168</f>
        <v>#N/A</v>
      </c>
    </row>
    <row r="1256" spans="3:15" outlineLevel="1">
      <c r="C1256" s="1059"/>
      <c r="D1256" s="1060" t="s">
        <v>951</v>
      </c>
      <c r="E1256" s="1059"/>
      <c r="F1256" s="1013"/>
      <c r="G1256" s="1013"/>
      <c r="H1256" s="1013"/>
      <c r="I1256" s="1016"/>
      <c r="J1256" s="1027"/>
      <c r="K1256" s="1017"/>
      <c r="L1256" s="1013"/>
      <c r="M1256" s="1014" t="e">
        <f t="shared" si="460"/>
        <v>#N/A</v>
      </c>
      <c r="N1256" s="1015" t="e">
        <f t="shared" si="461"/>
        <v>#N/A</v>
      </c>
      <c r="O1256" s="1015" t="e">
        <f t="shared" si="462"/>
        <v>#N/A</v>
      </c>
    </row>
    <row r="1257" spans="3:15" outlineLevel="1">
      <c r="C1257" s="1059"/>
      <c r="D1257" s="1060" t="s">
        <v>952</v>
      </c>
      <c r="E1257" s="1059"/>
      <c r="F1257" s="1013"/>
      <c r="G1257" s="1013"/>
      <c r="H1257" s="1013"/>
      <c r="I1257" s="1016"/>
      <c r="J1257" s="1027"/>
      <c r="K1257" s="1017"/>
      <c r="L1257" s="1013"/>
      <c r="M1257" s="1014" t="e">
        <f t="shared" si="460"/>
        <v>#N/A</v>
      </c>
      <c r="N1257" s="1015" t="e">
        <f t="shared" si="461"/>
        <v>#N/A</v>
      </c>
      <c r="O1257" s="1015" t="e">
        <f t="shared" si="462"/>
        <v>#N/A</v>
      </c>
    </row>
    <row r="1258" spans="3:15" outlineLevel="1">
      <c r="C1258" s="1059"/>
      <c r="D1258" s="1060" t="s">
        <v>953</v>
      </c>
      <c r="E1258" s="1059"/>
      <c r="F1258" s="1013"/>
      <c r="G1258" s="1013"/>
      <c r="H1258" s="1013"/>
      <c r="I1258" s="1016"/>
      <c r="J1258" s="1027"/>
      <c r="K1258" s="1017"/>
      <c r="L1258" s="1013"/>
      <c r="M1258" s="1014" t="e">
        <f t="shared" si="460"/>
        <v>#N/A</v>
      </c>
      <c r="N1258" s="1015" t="e">
        <f t="shared" si="461"/>
        <v>#N/A</v>
      </c>
      <c r="O1258" s="1015" t="e">
        <f t="shared" si="462"/>
        <v>#N/A</v>
      </c>
    </row>
    <row r="1259" spans="3:15" outlineLevel="1">
      <c r="C1259" s="1059"/>
      <c r="D1259" s="1060"/>
      <c r="E1259" s="1059"/>
      <c r="F1259" s="1013"/>
      <c r="G1259" s="1013"/>
      <c r="H1259" s="1013"/>
      <c r="I1259" s="1016"/>
      <c r="J1259" s="1027"/>
      <c r="K1259" s="1017"/>
      <c r="L1259" s="1013"/>
      <c r="M1259" s="1014" t="e">
        <f t="shared" si="460"/>
        <v>#N/A</v>
      </c>
      <c r="N1259" s="1015" t="e">
        <f t="shared" si="461"/>
        <v>#N/A</v>
      </c>
      <c r="O1259" s="1015" t="e">
        <f t="shared" si="462"/>
        <v>#N/A</v>
      </c>
    </row>
    <row r="1260" spans="3:15" outlineLevel="1">
      <c r="C1260" s="1059"/>
      <c r="D1260" s="1060"/>
      <c r="E1260" s="1059"/>
      <c r="F1260" s="1013"/>
      <c r="G1260" s="1013"/>
      <c r="H1260" s="1013"/>
      <c r="I1260" s="1016"/>
      <c r="J1260" s="1027"/>
      <c r="K1260" s="1017"/>
      <c r="L1260" s="1013"/>
      <c r="M1260" s="1014" t="e">
        <f t="shared" si="460"/>
        <v>#N/A</v>
      </c>
      <c r="N1260" s="1015" t="e">
        <f t="shared" si="461"/>
        <v>#N/A</v>
      </c>
      <c r="O1260" s="1015" t="e">
        <f t="shared" si="462"/>
        <v>#N/A</v>
      </c>
    </row>
    <row r="1261" spans="3:15" outlineLevel="1">
      <c r="C1261" s="1059"/>
      <c r="D1261" s="1060"/>
      <c r="E1261" s="1059"/>
      <c r="F1261" s="1013"/>
      <c r="G1261" s="1013"/>
      <c r="H1261" s="1013"/>
      <c r="I1261" s="1016"/>
      <c r="J1261" s="1027"/>
      <c r="K1261" s="1017"/>
      <c r="L1261" s="1013"/>
      <c r="M1261" s="1014" t="e">
        <f t="shared" si="460"/>
        <v>#N/A</v>
      </c>
      <c r="N1261" s="1015" t="e">
        <f t="shared" si="461"/>
        <v>#N/A</v>
      </c>
      <c r="O1261" s="1015" t="e">
        <f t="shared" si="462"/>
        <v>#N/A</v>
      </c>
    </row>
    <row r="1262" spans="3:15" ht="15" outlineLevel="1" thickBot="1">
      <c r="C1262" s="1062"/>
      <c r="D1262" s="1063"/>
      <c r="E1262" s="1062"/>
      <c r="F1262" s="1013"/>
      <c r="G1262" s="1013"/>
      <c r="H1262" s="1013"/>
      <c r="I1262" s="1016"/>
      <c r="J1262" s="1027"/>
      <c r="K1262" s="1017"/>
      <c r="L1262" s="1013"/>
      <c r="M1262" s="1021" t="e">
        <f t="shared" si="460"/>
        <v>#N/A</v>
      </c>
      <c r="N1262" s="1021" t="e">
        <f t="shared" si="461"/>
        <v>#N/A</v>
      </c>
      <c r="O1262" s="1021" t="e">
        <f t="shared" si="462"/>
        <v>#N/A</v>
      </c>
    </row>
    <row r="1263" spans="3:15" ht="15" outlineLevel="1" thickTop="1">
      <c r="C1263" s="1005" t="str">
        <f>"SUBTOTAL " &amp;C1254</f>
        <v>SUBTOTAL ENVIRONMENTAL</v>
      </c>
      <c r="D1263" s="1023"/>
      <c r="E1263" s="1005"/>
      <c r="F1263" s="1013"/>
      <c r="G1263" s="1013"/>
      <c r="H1263" s="1013"/>
      <c r="I1263" s="1016"/>
      <c r="J1263" s="1027"/>
      <c r="K1263" s="1017"/>
      <c r="L1263" s="1013"/>
      <c r="M1263" s="1014">
        <f t="array" ref="M1263">SUM(IF(NOT(ISNA(M1255:M1262)),M1255:M1262))</f>
        <v>0</v>
      </c>
      <c r="N1263" s="1015">
        <f t="array" ref="N1263">SUM(IF(NOT(ISNA(N1255:N1262)),N1255:N1262))</f>
        <v>0</v>
      </c>
      <c r="O1263" s="1015">
        <f t="array" ref="O1263">SUM(IF(NOT(ISNA(O1255:O1262)),O1255:O1262))</f>
        <v>0</v>
      </c>
    </row>
    <row r="1264" spans="3:15" outlineLevel="1">
      <c r="C1264" s="1059" t="s">
        <v>954</v>
      </c>
      <c r="D1264" s="1060"/>
      <c r="E1264" s="1059"/>
      <c r="F1264" s="1013"/>
      <c r="G1264" s="1013"/>
      <c r="H1264" s="1013"/>
      <c r="I1264" s="1016"/>
      <c r="J1264" s="1027"/>
      <c r="K1264" s="1017"/>
      <c r="L1264" s="1013"/>
      <c r="M1264" s="1014"/>
      <c r="N1264" s="1015"/>
      <c r="O1264" s="1015"/>
    </row>
    <row r="1265" spans="3:15" outlineLevel="1">
      <c r="C1265" s="1059"/>
      <c r="D1265" s="1060" t="s">
        <v>948</v>
      </c>
      <c r="E1265" s="1059"/>
      <c r="F1265" s="1013"/>
      <c r="G1265" s="1013"/>
      <c r="H1265" s="1013"/>
      <c r="I1265" s="1016"/>
      <c r="J1265" s="1027"/>
      <c r="K1265" s="1017"/>
      <c r="L1265" s="1013"/>
      <c r="M1265" s="1014" t="e">
        <f t="shared" ref="M1265:M1277" si="463">IF(UPPER($H1265="LUMP SUM"),$I1265,VLOOKUP($H1265,$Q$1192:$R$1201,2,FALSE)*$G1265)</f>
        <v>#N/A</v>
      </c>
      <c r="N1265" s="1015" t="e">
        <f t="shared" ref="N1265:N1277" si="464">M1265/$C$1168</f>
        <v>#N/A</v>
      </c>
      <c r="O1265" s="1015" t="e">
        <f t="shared" ref="O1265:O1277" si="465">M1265/$G$1168</f>
        <v>#N/A</v>
      </c>
    </row>
    <row r="1266" spans="3:15" outlineLevel="1">
      <c r="C1266" s="1059"/>
      <c r="D1266" s="1060" t="s">
        <v>955</v>
      </c>
      <c r="E1266" s="1059"/>
      <c r="F1266" s="1013"/>
      <c r="G1266" s="1013"/>
      <c r="H1266" s="1013"/>
      <c r="I1266" s="1016"/>
      <c r="J1266" s="1027"/>
      <c r="K1266" s="1017"/>
      <c r="L1266" s="1013"/>
      <c r="M1266" s="1014" t="e">
        <f t="shared" si="463"/>
        <v>#N/A</v>
      </c>
      <c r="N1266" s="1015" t="e">
        <f t="shared" si="464"/>
        <v>#N/A</v>
      </c>
      <c r="O1266" s="1015" t="e">
        <f t="shared" si="465"/>
        <v>#N/A</v>
      </c>
    </row>
    <row r="1267" spans="3:15" outlineLevel="1">
      <c r="C1267" s="1059"/>
      <c r="D1267" s="1060" t="s">
        <v>956</v>
      </c>
      <c r="E1267" s="1059"/>
      <c r="F1267" s="1013"/>
      <c r="G1267" s="1013"/>
      <c r="H1267" s="1013"/>
      <c r="I1267" s="1016"/>
      <c r="J1267" s="1027"/>
      <c r="K1267" s="1017"/>
      <c r="L1267" s="1013"/>
      <c r="M1267" s="1014" t="e">
        <f t="shared" si="463"/>
        <v>#N/A</v>
      </c>
      <c r="N1267" s="1015" t="e">
        <f t="shared" si="464"/>
        <v>#N/A</v>
      </c>
      <c r="O1267" s="1015" t="e">
        <f t="shared" si="465"/>
        <v>#N/A</v>
      </c>
    </row>
    <row r="1268" spans="3:15" outlineLevel="1">
      <c r="C1268" s="1059"/>
      <c r="D1268" s="1060" t="s">
        <v>957</v>
      </c>
      <c r="E1268" s="1059"/>
      <c r="F1268" s="1013"/>
      <c r="G1268" s="1013"/>
      <c r="H1268" s="1013"/>
      <c r="I1268" s="1016"/>
      <c r="J1268" s="1027"/>
      <c r="K1268" s="1017"/>
      <c r="L1268" s="1013"/>
      <c r="M1268" s="1014" t="e">
        <f t="shared" si="463"/>
        <v>#N/A</v>
      </c>
      <c r="N1268" s="1015" t="e">
        <f t="shared" si="464"/>
        <v>#N/A</v>
      </c>
      <c r="O1268" s="1015" t="e">
        <f t="shared" si="465"/>
        <v>#N/A</v>
      </c>
    </row>
    <row r="1269" spans="3:15" outlineLevel="1">
      <c r="C1269" s="1059"/>
      <c r="D1269" s="1060" t="s">
        <v>958</v>
      </c>
      <c r="E1269" s="1059"/>
      <c r="F1269" s="1013"/>
      <c r="G1269" s="1013"/>
      <c r="H1269" s="1013"/>
      <c r="I1269" s="1016"/>
      <c r="J1269" s="1027"/>
      <c r="K1269" s="1017"/>
      <c r="L1269" s="1013"/>
      <c r="M1269" s="1014" t="e">
        <f t="shared" si="463"/>
        <v>#N/A</v>
      </c>
      <c r="N1269" s="1015" t="e">
        <f t="shared" si="464"/>
        <v>#N/A</v>
      </c>
      <c r="O1269" s="1015" t="e">
        <f t="shared" si="465"/>
        <v>#N/A</v>
      </c>
    </row>
    <row r="1270" spans="3:15" outlineLevel="1">
      <c r="C1270" s="1059"/>
      <c r="D1270" s="1060" t="s">
        <v>959</v>
      </c>
      <c r="E1270" s="1059"/>
      <c r="F1270" s="1013"/>
      <c r="G1270" s="1013"/>
      <c r="H1270" s="1013"/>
      <c r="I1270" s="1016"/>
      <c r="J1270" s="1027"/>
      <c r="K1270" s="1017"/>
      <c r="L1270" s="1013"/>
      <c r="M1270" s="1014" t="e">
        <f t="shared" si="463"/>
        <v>#N/A</v>
      </c>
      <c r="N1270" s="1015" t="e">
        <f t="shared" si="464"/>
        <v>#N/A</v>
      </c>
      <c r="O1270" s="1015" t="e">
        <f t="shared" si="465"/>
        <v>#N/A</v>
      </c>
    </row>
    <row r="1271" spans="3:15" outlineLevel="1">
      <c r="C1271" s="1059"/>
      <c r="D1271" s="1060" t="s">
        <v>960</v>
      </c>
      <c r="E1271" s="1059"/>
      <c r="F1271" s="1013"/>
      <c r="G1271" s="1013"/>
      <c r="H1271" s="1013"/>
      <c r="I1271" s="1016"/>
      <c r="J1271" s="1027"/>
      <c r="K1271" s="1017"/>
      <c r="L1271" s="1013"/>
      <c r="M1271" s="1014" t="e">
        <f t="shared" si="463"/>
        <v>#N/A</v>
      </c>
      <c r="N1271" s="1015" t="e">
        <f t="shared" si="464"/>
        <v>#N/A</v>
      </c>
      <c r="O1271" s="1015" t="e">
        <f t="shared" si="465"/>
        <v>#N/A</v>
      </c>
    </row>
    <row r="1272" spans="3:15" outlineLevel="1">
      <c r="C1272" s="1059"/>
      <c r="D1272" s="1060" t="s">
        <v>961</v>
      </c>
      <c r="E1272" s="1059"/>
      <c r="F1272" s="1013"/>
      <c r="G1272" s="1013"/>
      <c r="H1272" s="1013"/>
      <c r="I1272" s="1016"/>
      <c r="J1272" s="1027"/>
      <c r="K1272" s="1017"/>
      <c r="L1272" s="1013"/>
      <c r="M1272" s="1014" t="e">
        <f t="shared" si="463"/>
        <v>#N/A</v>
      </c>
      <c r="N1272" s="1015" t="e">
        <f t="shared" si="464"/>
        <v>#N/A</v>
      </c>
      <c r="O1272" s="1015" t="e">
        <f t="shared" si="465"/>
        <v>#N/A</v>
      </c>
    </row>
    <row r="1273" spans="3:15" outlineLevel="1">
      <c r="C1273" s="1059"/>
      <c r="D1273" s="1060" t="s">
        <v>962</v>
      </c>
      <c r="E1273" s="1059"/>
      <c r="F1273" s="1013"/>
      <c r="G1273" s="1013"/>
      <c r="H1273" s="1013"/>
      <c r="I1273" s="1016"/>
      <c r="J1273" s="1027"/>
      <c r="K1273" s="1017"/>
      <c r="L1273" s="1013"/>
      <c r="M1273" s="1014" t="e">
        <f t="shared" si="463"/>
        <v>#N/A</v>
      </c>
      <c r="N1273" s="1015" t="e">
        <f t="shared" si="464"/>
        <v>#N/A</v>
      </c>
      <c r="O1273" s="1015" t="e">
        <f t="shared" si="465"/>
        <v>#N/A</v>
      </c>
    </row>
    <row r="1274" spans="3:15" outlineLevel="1">
      <c r="C1274" s="1059"/>
      <c r="D1274" s="1060" t="s">
        <v>963</v>
      </c>
      <c r="E1274" s="1059"/>
      <c r="F1274" s="1013"/>
      <c r="G1274" s="1013"/>
      <c r="H1274" s="1013"/>
      <c r="I1274" s="1016"/>
      <c r="J1274" s="1027"/>
      <c r="K1274" s="1017"/>
      <c r="L1274" s="1013"/>
      <c r="M1274" s="1014" t="e">
        <f t="shared" si="463"/>
        <v>#N/A</v>
      </c>
      <c r="N1274" s="1015" t="e">
        <f t="shared" si="464"/>
        <v>#N/A</v>
      </c>
      <c r="O1274" s="1015" t="e">
        <f t="shared" si="465"/>
        <v>#N/A</v>
      </c>
    </row>
    <row r="1275" spans="3:15" outlineLevel="1">
      <c r="C1275" s="1059"/>
      <c r="D1275" s="1060" t="s">
        <v>964</v>
      </c>
      <c r="E1275" s="1059"/>
      <c r="F1275" s="1013"/>
      <c r="G1275" s="1013"/>
      <c r="H1275" s="1013"/>
      <c r="I1275" s="1016"/>
      <c r="J1275" s="1027"/>
      <c r="K1275" s="1017"/>
      <c r="L1275" s="1013"/>
      <c r="M1275" s="1014" t="e">
        <f t="shared" si="463"/>
        <v>#N/A</v>
      </c>
      <c r="N1275" s="1015" t="e">
        <f t="shared" si="464"/>
        <v>#N/A</v>
      </c>
      <c r="O1275" s="1015" t="e">
        <f t="shared" si="465"/>
        <v>#N/A</v>
      </c>
    </row>
    <row r="1276" spans="3:15" outlineLevel="1">
      <c r="C1276" s="1059"/>
      <c r="D1276" s="1060"/>
      <c r="E1276" s="1059"/>
      <c r="F1276" s="1013"/>
      <c r="G1276" s="1013"/>
      <c r="H1276" s="1013"/>
      <c r="I1276" s="1016"/>
      <c r="J1276" s="1027"/>
      <c r="K1276" s="1017"/>
      <c r="L1276" s="1013"/>
      <c r="M1276" s="1014" t="e">
        <f t="shared" si="463"/>
        <v>#N/A</v>
      </c>
      <c r="N1276" s="1015" t="e">
        <f t="shared" si="464"/>
        <v>#N/A</v>
      </c>
      <c r="O1276" s="1015" t="e">
        <f t="shared" si="465"/>
        <v>#N/A</v>
      </c>
    </row>
    <row r="1277" spans="3:15" ht="15" outlineLevel="1" thickBot="1">
      <c r="C1277" s="1062"/>
      <c r="D1277" s="1063"/>
      <c r="E1277" s="1062"/>
      <c r="F1277" s="1013"/>
      <c r="G1277" s="1013"/>
      <c r="H1277" s="1013"/>
      <c r="I1277" s="1016"/>
      <c r="J1277" s="1027"/>
      <c r="K1277" s="1017"/>
      <c r="L1277" s="1013"/>
      <c r="M1277" s="1021" t="e">
        <f t="shared" si="463"/>
        <v>#N/A</v>
      </c>
      <c r="N1277" s="1021" t="e">
        <f t="shared" si="464"/>
        <v>#N/A</v>
      </c>
      <c r="O1277" s="1021" t="e">
        <f t="shared" si="465"/>
        <v>#N/A</v>
      </c>
    </row>
    <row r="1278" spans="3:15" ht="15" outlineLevel="1" thickTop="1">
      <c r="C1278" s="1005" t="str">
        <f>"SUBTOTAL " &amp;C1264</f>
        <v>SUBTOTAL ARCHITECTURE AND ENGINEERING</v>
      </c>
      <c r="D1278" s="1023"/>
      <c r="E1278" s="1005"/>
      <c r="F1278" s="1013"/>
      <c r="G1278" s="1013"/>
      <c r="H1278" s="1013"/>
      <c r="I1278" s="1016"/>
      <c r="J1278" s="1027"/>
      <c r="K1278" s="1017"/>
      <c r="L1278" s="1013"/>
      <c r="M1278" s="1014">
        <f t="array" ref="M1278">SUM(IF(NOT(ISNA(M1265:M1277)),M1265:M1277))</f>
        <v>0</v>
      </c>
      <c r="N1278" s="1015">
        <f t="array" ref="N1278">SUM(IF(NOT(ISNA(N1265:N1277)),N1265:N1277))</f>
        <v>0</v>
      </c>
      <c r="O1278" s="1015">
        <f t="array" ref="O1278">SUM(IF(NOT(ISNA(O1265:O1277)),O1265:O1277))</f>
        <v>0</v>
      </c>
    </row>
    <row r="1279" spans="3:15" outlineLevel="1">
      <c r="C1279" s="1059" t="s">
        <v>965</v>
      </c>
      <c r="D1279" s="1060"/>
      <c r="E1279" s="1059"/>
      <c r="F1279" s="1013"/>
      <c r="G1279" s="1013"/>
      <c r="H1279" s="1013"/>
      <c r="I1279" s="1016"/>
      <c r="J1279" s="1027"/>
      <c r="K1279" s="1017"/>
      <c r="L1279" s="1013"/>
      <c r="M1279" s="1014"/>
      <c r="N1279" s="1015"/>
      <c r="O1279" s="1015"/>
    </row>
    <row r="1280" spans="3:15" outlineLevel="1">
      <c r="C1280" s="1059"/>
      <c r="D1280" s="1060" t="s">
        <v>1066</v>
      </c>
      <c r="E1280" s="1059"/>
      <c r="F1280" s="1013"/>
      <c r="G1280" s="1013"/>
      <c r="H1280" s="1013"/>
      <c r="I1280" s="1016"/>
      <c r="J1280" s="1027"/>
      <c r="K1280" s="1017"/>
      <c r="L1280" s="1013"/>
      <c r="M1280" s="1014" t="e">
        <f t="shared" ref="M1280:M1302" si="466">IF(UPPER($H1280="LUMP SUM"),$I1280,VLOOKUP($H1280,$Q$1192:$R$1201,2,FALSE)*$G1280)</f>
        <v>#N/A</v>
      </c>
      <c r="N1280" s="1015" t="e">
        <f t="shared" ref="N1280:N1302" si="467">M1280/$C$1168</f>
        <v>#N/A</v>
      </c>
      <c r="O1280" s="1015" t="e">
        <f t="shared" ref="O1280:O1302" si="468">M1280/$G$1168</f>
        <v>#N/A</v>
      </c>
    </row>
    <row r="1281" spans="3:15" outlineLevel="1">
      <c r="C1281" s="1059"/>
      <c r="D1281" s="1060" t="s">
        <v>1067</v>
      </c>
      <c r="E1281" s="1059"/>
      <c r="F1281" s="1013"/>
      <c r="G1281" s="1013"/>
      <c r="H1281" s="1013"/>
      <c r="I1281" s="1016"/>
      <c r="J1281" s="1027"/>
      <c r="K1281" s="1017"/>
      <c r="L1281" s="1013"/>
      <c r="M1281" s="1014" t="e">
        <f t="shared" si="466"/>
        <v>#N/A</v>
      </c>
      <c r="N1281" s="1015" t="e">
        <f t="shared" si="467"/>
        <v>#N/A</v>
      </c>
      <c r="O1281" s="1015" t="e">
        <f t="shared" si="468"/>
        <v>#N/A</v>
      </c>
    </row>
    <row r="1282" spans="3:15" outlineLevel="1">
      <c r="C1282" s="1059"/>
      <c r="D1282" s="1060" t="s">
        <v>1068</v>
      </c>
      <c r="E1282" s="1059"/>
      <c r="F1282" s="1013"/>
      <c r="G1282" s="1013"/>
      <c r="H1282" s="1013"/>
      <c r="I1282" s="1016"/>
      <c r="J1282" s="1027"/>
      <c r="K1282" s="1017"/>
      <c r="L1282" s="1013"/>
      <c r="M1282" s="1014" t="e">
        <f t="shared" si="466"/>
        <v>#N/A</v>
      </c>
      <c r="N1282" s="1015" t="e">
        <f t="shared" si="467"/>
        <v>#N/A</v>
      </c>
      <c r="O1282" s="1015" t="e">
        <f t="shared" si="468"/>
        <v>#N/A</v>
      </c>
    </row>
    <row r="1283" spans="3:15" outlineLevel="1">
      <c r="C1283" s="1059"/>
      <c r="D1283" s="1060" t="s">
        <v>1069</v>
      </c>
      <c r="E1283" s="1059"/>
      <c r="F1283" s="1013"/>
      <c r="G1283" s="1013"/>
      <c r="H1283" s="1013"/>
      <c r="I1283" s="1016"/>
      <c r="J1283" s="1027"/>
      <c r="K1283" s="1017"/>
      <c r="L1283" s="1013"/>
      <c r="M1283" s="1014" t="e">
        <f t="shared" si="466"/>
        <v>#N/A</v>
      </c>
      <c r="N1283" s="1015" t="e">
        <f t="shared" si="467"/>
        <v>#N/A</v>
      </c>
      <c r="O1283" s="1015" t="e">
        <f t="shared" si="468"/>
        <v>#N/A</v>
      </c>
    </row>
    <row r="1284" spans="3:15" outlineLevel="1">
      <c r="C1284" s="1059"/>
      <c r="D1284" s="1060" t="s">
        <v>1070</v>
      </c>
      <c r="E1284" s="1059"/>
      <c r="F1284" s="1013"/>
      <c r="G1284" s="1013"/>
      <c r="H1284" s="1013"/>
      <c r="I1284" s="1016"/>
      <c r="J1284" s="1027"/>
      <c r="K1284" s="1017"/>
      <c r="L1284" s="1013"/>
      <c r="M1284" s="1014" t="e">
        <f t="shared" si="466"/>
        <v>#N/A</v>
      </c>
      <c r="N1284" s="1015" t="e">
        <f t="shared" si="467"/>
        <v>#N/A</v>
      </c>
      <c r="O1284" s="1015" t="e">
        <f t="shared" si="468"/>
        <v>#N/A</v>
      </c>
    </row>
    <row r="1285" spans="3:15" outlineLevel="1">
      <c r="C1285" s="1059"/>
      <c r="D1285" s="1060" t="s">
        <v>1071</v>
      </c>
      <c r="E1285" s="1059"/>
      <c r="F1285" s="1013"/>
      <c r="G1285" s="1013"/>
      <c r="H1285" s="1013"/>
      <c r="I1285" s="1016"/>
      <c r="J1285" s="1027"/>
      <c r="K1285" s="1017"/>
      <c r="L1285" s="1013"/>
      <c r="M1285" s="1014" t="e">
        <f t="shared" si="466"/>
        <v>#N/A</v>
      </c>
      <c r="N1285" s="1015" t="e">
        <f t="shared" si="467"/>
        <v>#N/A</v>
      </c>
      <c r="O1285" s="1015" t="e">
        <f t="shared" si="468"/>
        <v>#N/A</v>
      </c>
    </row>
    <row r="1286" spans="3:15" outlineLevel="1">
      <c r="C1286" s="1059"/>
      <c r="D1286" s="1060" t="s">
        <v>1072</v>
      </c>
      <c r="E1286" s="1059"/>
      <c r="F1286" s="1013"/>
      <c r="G1286" s="1013"/>
      <c r="H1286" s="1013"/>
      <c r="I1286" s="1016"/>
      <c r="J1286" s="1027"/>
      <c r="K1286" s="1017"/>
      <c r="L1286" s="1013"/>
      <c r="M1286" s="1014" t="e">
        <f t="shared" si="466"/>
        <v>#N/A</v>
      </c>
      <c r="N1286" s="1015" t="e">
        <f t="shared" si="467"/>
        <v>#N/A</v>
      </c>
      <c r="O1286" s="1015" t="e">
        <f t="shared" si="468"/>
        <v>#N/A</v>
      </c>
    </row>
    <row r="1287" spans="3:15" outlineLevel="1">
      <c r="C1287" s="1059"/>
      <c r="D1287" s="1060" t="s">
        <v>1073</v>
      </c>
      <c r="E1287" s="1059"/>
      <c r="F1287" s="1013"/>
      <c r="G1287" s="1013"/>
      <c r="H1287" s="1013"/>
      <c r="I1287" s="1016"/>
      <c r="J1287" s="1027"/>
      <c r="K1287" s="1017"/>
      <c r="L1287" s="1013"/>
      <c r="M1287" s="1014" t="e">
        <f t="shared" si="466"/>
        <v>#N/A</v>
      </c>
      <c r="N1287" s="1015" t="e">
        <f t="shared" si="467"/>
        <v>#N/A</v>
      </c>
      <c r="O1287" s="1015" t="e">
        <f t="shared" si="468"/>
        <v>#N/A</v>
      </c>
    </row>
    <row r="1288" spans="3:15" outlineLevel="1">
      <c r="C1288" s="1059"/>
      <c r="D1288" s="1060" t="s">
        <v>1074</v>
      </c>
      <c r="E1288" s="1059"/>
      <c r="F1288" s="1013"/>
      <c r="G1288" s="1013"/>
      <c r="H1288" s="1013"/>
      <c r="I1288" s="1016"/>
      <c r="J1288" s="1027"/>
      <c r="K1288" s="1017"/>
      <c r="L1288" s="1013"/>
      <c r="M1288" s="1014" t="e">
        <f t="shared" si="466"/>
        <v>#N/A</v>
      </c>
      <c r="N1288" s="1015" t="e">
        <f t="shared" si="467"/>
        <v>#N/A</v>
      </c>
      <c r="O1288" s="1015" t="e">
        <f t="shared" si="468"/>
        <v>#N/A</v>
      </c>
    </row>
    <row r="1289" spans="3:15" outlineLevel="1">
      <c r="C1289" s="1059"/>
      <c r="D1289" s="1060" t="s">
        <v>1075</v>
      </c>
      <c r="E1289" s="1059"/>
      <c r="F1289" s="1013"/>
      <c r="G1289" s="1013"/>
      <c r="H1289" s="1013"/>
      <c r="I1289" s="1016"/>
      <c r="J1289" s="1027"/>
      <c r="K1289" s="1017"/>
      <c r="L1289" s="1013"/>
      <c r="M1289" s="1014" t="e">
        <f t="shared" si="466"/>
        <v>#N/A</v>
      </c>
      <c r="N1289" s="1015" t="e">
        <f t="shared" si="467"/>
        <v>#N/A</v>
      </c>
      <c r="O1289" s="1015" t="e">
        <f t="shared" si="468"/>
        <v>#N/A</v>
      </c>
    </row>
    <row r="1290" spans="3:15" outlineLevel="1">
      <c r="C1290" s="1059"/>
      <c r="D1290" s="1060" t="s">
        <v>1076</v>
      </c>
      <c r="E1290" s="1059"/>
      <c r="F1290" s="1013"/>
      <c r="G1290" s="1013"/>
      <c r="H1290" s="1013"/>
      <c r="I1290" s="1016"/>
      <c r="J1290" s="1027"/>
      <c r="K1290" s="1017"/>
      <c r="L1290" s="1013"/>
      <c r="M1290" s="1014" t="e">
        <f t="shared" si="466"/>
        <v>#N/A</v>
      </c>
      <c r="N1290" s="1015" t="e">
        <f t="shared" si="467"/>
        <v>#N/A</v>
      </c>
      <c r="O1290" s="1015" t="e">
        <f t="shared" si="468"/>
        <v>#N/A</v>
      </c>
    </row>
    <row r="1291" spans="3:15" outlineLevel="1">
      <c r="C1291" s="1059"/>
      <c r="D1291" s="1060" t="s">
        <v>1077</v>
      </c>
      <c r="E1291" s="1059"/>
      <c r="F1291" s="1013"/>
      <c r="G1291" s="1013"/>
      <c r="H1291" s="1013"/>
      <c r="I1291" s="1016"/>
      <c r="J1291" s="1027"/>
      <c r="K1291" s="1017"/>
      <c r="L1291" s="1013"/>
      <c r="M1291" s="1014" t="e">
        <f t="shared" si="466"/>
        <v>#N/A</v>
      </c>
      <c r="N1291" s="1015" t="e">
        <f t="shared" si="467"/>
        <v>#N/A</v>
      </c>
      <c r="O1291" s="1015" t="e">
        <f t="shared" si="468"/>
        <v>#N/A</v>
      </c>
    </row>
    <row r="1292" spans="3:15" outlineLevel="1">
      <c r="C1292" s="1059"/>
      <c r="D1292" s="1060" t="s">
        <v>1078</v>
      </c>
      <c r="E1292" s="1059"/>
      <c r="F1292" s="1013"/>
      <c r="G1292" s="1013"/>
      <c r="H1292" s="1013"/>
      <c r="I1292" s="1016"/>
      <c r="J1292" s="1027"/>
      <c r="K1292" s="1017"/>
      <c r="L1292" s="1013"/>
      <c r="M1292" s="1014" t="e">
        <f t="shared" si="466"/>
        <v>#N/A</v>
      </c>
      <c r="N1292" s="1015" t="e">
        <f t="shared" si="467"/>
        <v>#N/A</v>
      </c>
      <c r="O1292" s="1015" t="e">
        <f t="shared" si="468"/>
        <v>#N/A</v>
      </c>
    </row>
    <row r="1293" spans="3:15" outlineLevel="1">
      <c r="C1293" s="1059"/>
      <c r="D1293" s="1060" t="s">
        <v>1079</v>
      </c>
      <c r="E1293" s="1059"/>
      <c r="F1293" s="1013"/>
      <c r="G1293" s="1013"/>
      <c r="H1293" s="1013"/>
      <c r="I1293" s="1016"/>
      <c r="J1293" s="1027"/>
      <c r="K1293" s="1017"/>
      <c r="L1293" s="1013"/>
      <c r="M1293" s="1014" t="e">
        <f t="shared" si="466"/>
        <v>#N/A</v>
      </c>
      <c r="N1293" s="1015" t="e">
        <f t="shared" si="467"/>
        <v>#N/A</v>
      </c>
      <c r="O1293" s="1015" t="e">
        <f t="shared" si="468"/>
        <v>#N/A</v>
      </c>
    </row>
    <row r="1294" spans="3:15" outlineLevel="1">
      <c r="C1294" s="1059"/>
      <c r="D1294" s="1060" t="s">
        <v>1080</v>
      </c>
      <c r="E1294" s="1059"/>
      <c r="F1294" s="1013"/>
      <c r="G1294" s="1013"/>
      <c r="H1294" s="1013"/>
      <c r="I1294" s="1016"/>
      <c r="J1294" s="1027"/>
      <c r="K1294" s="1017"/>
      <c r="L1294" s="1013"/>
      <c r="M1294" s="1014" t="e">
        <f t="shared" si="466"/>
        <v>#N/A</v>
      </c>
      <c r="N1294" s="1015" t="e">
        <f t="shared" si="467"/>
        <v>#N/A</v>
      </c>
      <c r="O1294" s="1015" t="e">
        <f t="shared" si="468"/>
        <v>#N/A</v>
      </c>
    </row>
    <row r="1295" spans="3:15" outlineLevel="1">
      <c r="C1295" s="1059"/>
      <c r="D1295" s="1060" t="s">
        <v>1081</v>
      </c>
      <c r="E1295" s="1059"/>
      <c r="F1295" s="1013"/>
      <c r="G1295" s="1013"/>
      <c r="H1295" s="1013"/>
      <c r="I1295" s="1016"/>
      <c r="J1295" s="1027"/>
      <c r="K1295" s="1017"/>
      <c r="L1295" s="1013"/>
      <c r="M1295" s="1014" t="e">
        <f t="shared" si="466"/>
        <v>#N/A</v>
      </c>
      <c r="N1295" s="1015" t="e">
        <f t="shared" si="467"/>
        <v>#N/A</v>
      </c>
      <c r="O1295" s="1015" t="e">
        <f t="shared" si="468"/>
        <v>#N/A</v>
      </c>
    </row>
    <row r="1296" spans="3:15" outlineLevel="1">
      <c r="C1296" s="1059"/>
      <c r="D1296" s="1060" t="s">
        <v>1082</v>
      </c>
      <c r="E1296" s="1059"/>
      <c r="F1296" s="1013"/>
      <c r="G1296" s="1013"/>
      <c r="H1296" s="1013"/>
      <c r="I1296" s="1016"/>
      <c r="J1296" s="1027"/>
      <c r="K1296" s="1017"/>
      <c r="L1296" s="1013"/>
      <c r="M1296" s="1014" t="e">
        <f t="shared" si="466"/>
        <v>#N/A</v>
      </c>
      <c r="N1296" s="1015" t="e">
        <f t="shared" si="467"/>
        <v>#N/A</v>
      </c>
      <c r="O1296" s="1015" t="e">
        <f t="shared" si="468"/>
        <v>#N/A</v>
      </c>
    </row>
    <row r="1297" spans="3:15" outlineLevel="1">
      <c r="C1297" s="1059"/>
      <c r="D1297" s="1060" t="s">
        <v>1083</v>
      </c>
      <c r="E1297" s="1059"/>
      <c r="F1297" s="1013"/>
      <c r="G1297" s="1013"/>
      <c r="H1297" s="1013"/>
      <c r="I1297" s="1016"/>
      <c r="J1297" s="1027"/>
      <c r="K1297" s="1017"/>
      <c r="L1297" s="1013"/>
      <c r="M1297" s="1014" t="e">
        <f t="shared" si="466"/>
        <v>#N/A</v>
      </c>
      <c r="N1297" s="1015" t="e">
        <f t="shared" si="467"/>
        <v>#N/A</v>
      </c>
      <c r="O1297" s="1015" t="e">
        <f t="shared" si="468"/>
        <v>#N/A</v>
      </c>
    </row>
    <row r="1298" spans="3:15" outlineLevel="1">
      <c r="C1298" s="1059"/>
      <c r="D1298" s="1060" t="s">
        <v>1084</v>
      </c>
      <c r="E1298" s="1059"/>
      <c r="F1298" s="1013"/>
      <c r="G1298" s="1013"/>
      <c r="H1298" s="1013"/>
      <c r="I1298" s="1016"/>
      <c r="J1298" s="1027"/>
      <c r="K1298" s="1017"/>
      <c r="L1298" s="1013"/>
      <c r="M1298" s="1014" t="e">
        <f t="shared" si="466"/>
        <v>#N/A</v>
      </c>
      <c r="N1298" s="1015" t="e">
        <f t="shared" si="467"/>
        <v>#N/A</v>
      </c>
      <c r="O1298" s="1015" t="e">
        <f t="shared" si="468"/>
        <v>#N/A</v>
      </c>
    </row>
    <row r="1299" spans="3:15" outlineLevel="1">
      <c r="C1299" s="1059"/>
      <c r="D1299" s="1060" t="s">
        <v>1085</v>
      </c>
      <c r="E1299" s="1059"/>
      <c r="F1299" s="1013"/>
      <c r="G1299" s="1013"/>
      <c r="H1299" s="1013"/>
      <c r="I1299" s="1016"/>
      <c r="J1299" s="1027"/>
      <c r="K1299" s="1017"/>
      <c r="L1299" s="1013"/>
      <c r="M1299" s="1014" t="e">
        <f t="shared" si="466"/>
        <v>#N/A</v>
      </c>
      <c r="N1299" s="1015" t="e">
        <f t="shared" si="467"/>
        <v>#N/A</v>
      </c>
      <c r="O1299" s="1015" t="e">
        <f t="shared" si="468"/>
        <v>#N/A</v>
      </c>
    </row>
    <row r="1300" spans="3:15" outlineLevel="1">
      <c r="C1300" s="1059"/>
      <c r="D1300" s="1060" t="s">
        <v>1086</v>
      </c>
      <c r="E1300" s="1059"/>
      <c r="F1300" s="1013"/>
      <c r="G1300" s="1013"/>
      <c r="H1300" s="1013"/>
      <c r="I1300" s="1016"/>
      <c r="J1300" s="1027"/>
      <c r="K1300" s="1017"/>
      <c r="L1300" s="1013"/>
      <c r="M1300" s="1014" t="e">
        <f t="shared" si="466"/>
        <v>#N/A</v>
      </c>
      <c r="N1300" s="1015" t="e">
        <f t="shared" si="467"/>
        <v>#N/A</v>
      </c>
      <c r="O1300" s="1015" t="e">
        <f t="shared" si="468"/>
        <v>#N/A</v>
      </c>
    </row>
    <row r="1301" spans="3:15" outlineLevel="1">
      <c r="C1301" s="1059"/>
      <c r="D1301" s="1060" t="s">
        <v>1087</v>
      </c>
      <c r="E1301" s="1059"/>
      <c r="F1301" s="1013"/>
      <c r="G1301" s="1013"/>
      <c r="H1301" s="1013"/>
      <c r="I1301" s="1016"/>
      <c r="J1301" s="1027"/>
      <c r="K1301" s="1017"/>
      <c r="L1301" s="1013"/>
      <c r="M1301" s="1014" t="e">
        <f t="shared" si="466"/>
        <v>#N/A</v>
      </c>
      <c r="N1301" s="1015" t="e">
        <f t="shared" si="467"/>
        <v>#N/A</v>
      </c>
      <c r="O1301" s="1015" t="e">
        <f t="shared" si="468"/>
        <v>#N/A</v>
      </c>
    </row>
    <row r="1302" spans="3:15" ht="15" outlineLevel="1" thickBot="1">
      <c r="C1302" s="1062"/>
      <c r="D1302" s="1063"/>
      <c r="E1302" s="1062"/>
      <c r="F1302" s="1013"/>
      <c r="G1302" s="1013"/>
      <c r="H1302" s="1013"/>
      <c r="I1302" s="1016"/>
      <c r="J1302" s="1027"/>
      <c r="K1302" s="1017"/>
      <c r="L1302" s="1013"/>
      <c r="M1302" s="1021" t="e">
        <f t="shared" si="466"/>
        <v>#N/A</v>
      </c>
      <c r="N1302" s="1021" t="e">
        <f t="shared" si="467"/>
        <v>#N/A</v>
      </c>
      <c r="O1302" s="1021" t="e">
        <f t="shared" si="468"/>
        <v>#N/A</v>
      </c>
    </row>
    <row r="1303" spans="3:15" ht="15" outlineLevel="1" thickTop="1">
      <c r="C1303" s="1005" t="str">
        <f>"SUBTOTAL " &amp;C1279</f>
        <v>SUBTOTAL CONSTRUCTION</v>
      </c>
      <c r="D1303" s="1023"/>
      <c r="E1303" s="1005"/>
      <c r="F1303" s="1013"/>
      <c r="G1303" s="1013"/>
      <c r="H1303" s="1013"/>
      <c r="I1303" s="1016"/>
      <c r="J1303" s="1027"/>
      <c r="K1303" s="1017"/>
      <c r="L1303" s="1013"/>
      <c r="M1303" s="1014">
        <f t="array" ref="M1303">SUM(IF(NOT(ISNA(M1280:M1302)),M1280:M1302))</f>
        <v>0</v>
      </c>
      <c r="N1303" s="1015">
        <f t="array" ref="N1303">SUM(IF(NOT(ISNA(N1280:N1302)),N1280:N1302))</f>
        <v>0</v>
      </c>
      <c r="O1303" s="1015">
        <f t="array" ref="O1303">SUM(IF(NOT(ISNA(O1280:O1302)),O1280:O1302))</f>
        <v>0</v>
      </c>
    </row>
    <row r="1304" spans="3:15" outlineLevel="1">
      <c r="C1304" s="1059" t="s">
        <v>967</v>
      </c>
      <c r="D1304" s="1060"/>
      <c r="E1304" s="1059"/>
      <c r="F1304" s="1013"/>
      <c r="G1304" s="1013"/>
      <c r="H1304" s="1013"/>
      <c r="I1304" s="1016"/>
      <c r="J1304" s="1027"/>
      <c r="K1304" s="1017"/>
      <c r="L1304" s="1013"/>
      <c r="M1304" s="1014"/>
      <c r="N1304" s="1015"/>
      <c r="O1304" s="1015"/>
    </row>
    <row r="1305" spans="3:15" outlineLevel="1">
      <c r="C1305" s="1059"/>
      <c r="D1305" s="1060" t="s">
        <v>968</v>
      </c>
      <c r="E1305" s="1059"/>
      <c r="F1305" s="1013"/>
      <c r="G1305" s="1013"/>
      <c r="H1305" s="1013"/>
      <c r="I1305" s="1016"/>
      <c r="J1305" s="1027"/>
      <c r="K1305" s="1017"/>
      <c r="L1305" s="1013"/>
      <c r="M1305" s="1014" t="e">
        <f t="shared" ref="M1305:M1312" si="469">IF(UPPER($H1305="LUMP SUM"),$I1305,VLOOKUP($H1305,$Q$1192:$R$1201,2,FALSE)*$G1305)</f>
        <v>#N/A</v>
      </c>
      <c r="N1305" s="1015" t="e">
        <f t="shared" ref="N1305:N1312" si="470">M1305/$C$1168</f>
        <v>#N/A</v>
      </c>
      <c r="O1305" s="1015" t="e">
        <f t="shared" ref="O1305:O1312" si="471">M1305/$G$1168</f>
        <v>#N/A</v>
      </c>
    </row>
    <row r="1306" spans="3:15" outlineLevel="1">
      <c r="C1306" s="1059"/>
      <c r="D1306" s="1060" t="s">
        <v>969</v>
      </c>
      <c r="E1306" s="1059"/>
      <c r="F1306" s="1013"/>
      <c r="G1306" s="1013"/>
      <c r="H1306" s="1013"/>
      <c r="I1306" s="1016"/>
      <c r="J1306" s="1027"/>
      <c r="K1306" s="1017"/>
      <c r="L1306" s="1013"/>
      <c r="M1306" s="1014" t="e">
        <f t="shared" si="469"/>
        <v>#N/A</v>
      </c>
      <c r="N1306" s="1015" t="e">
        <f t="shared" si="470"/>
        <v>#N/A</v>
      </c>
      <c r="O1306" s="1015" t="e">
        <f t="shared" si="471"/>
        <v>#N/A</v>
      </c>
    </row>
    <row r="1307" spans="3:15" outlineLevel="1">
      <c r="C1307" s="1059"/>
      <c r="D1307" s="1060" t="s">
        <v>970</v>
      </c>
      <c r="E1307" s="1059"/>
      <c r="F1307" s="1013"/>
      <c r="G1307" s="1013"/>
      <c r="H1307" s="1013"/>
      <c r="I1307" s="1016"/>
      <c r="J1307" s="1027"/>
      <c r="K1307" s="1017"/>
      <c r="L1307" s="1013"/>
      <c r="M1307" s="1014" t="e">
        <f t="shared" si="469"/>
        <v>#N/A</v>
      </c>
      <c r="N1307" s="1015" t="e">
        <f t="shared" si="470"/>
        <v>#N/A</v>
      </c>
      <c r="O1307" s="1015" t="e">
        <f t="shared" si="471"/>
        <v>#N/A</v>
      </c>
    </row>
    <row r="1308" spans="3:15" outlineLevel="1">
      <c r="C1308" s="1059"/>
      <c r="D1308" s="1060" t="s">
        <v>971</v>
      </c>
      <c r="E1308" s="1059"/>
      <c r="F1308" s="1013"/>
      <c r="G1308" s="1013"/>
      <c r="H1308" s="1013"/>
      <c r="I1308" s="1016"/>
      <c r="J1308" s="1027"/>
      <c r="K1308" s="1017"/>
      <c r="L1308" s="1013"/>
      <c r="M1308" s="1014" t="e">
        <f t="shared" si="469"/>
        <v>#N/A</v>
      </c>
      <c r="N1308" s="1015" t="e">
        <f t="shared" si="470"/>
        <v>#N/A</v>
      </c>
      <c r="O1308" s="1015" t="e">
        <f t="shared" si="471"/>
        <v>#N/A</v>
      </c>
    </row>
    <row r="1309" spans="3:15" outlineLevel="1">
      <c r="C1309" s="1059"/>
      <c r="D1309" s="1060" t="s">
        <v>972</v>
      </c>
      <c r="E1309" s="1059"/>
      <c r="F1309" s="1013"/>
      <c r="G1309" s="1013"/>
      <c r="H1309" s="1013"/>
      <c r="I1309" s="1016"/>
      <c r="J1309" s="1027"/>
      <c r="K1309" s="1017"/>
      <c r="L1309" s="1013"/>
      <c r="M1309" s="1014" t="e">
        <f t="shared" si="469"/>
        <v>#N/A</v>
      </c>
      <c r="N1309" s="1015" t="e">
        <f t="shared" si="470"/>
        <v>#N/A</v>
      </c>
      <c r="O1309" s="1015" t="e">
        <f t="shared" si="471"/>
        <v>#N/A</v>
      </c>
    </row>
    <row r="1310" spans="3:15" outlineLevel="1">
      <c r="C1310" s="1059"/>
      <c r="D1310" s="1060" t="s">
        <v>973</v>
      </c>
      <c r="E1310" s="1059"/>
      <c r="F1310" s="1013"/>
      <c r="G1310" s="1013"/>
      <c r="H1310" s="1013"/>
      <c r="I1310" s="1016"/>
      <c r="J1310" s="1027"/>
      <c r="K1310" s="1017"/>
      <c r="L1310" s="1013"/>
      <c r="M1310" s="1014" t="e">
        <f t="shared" si="469"/>
        <v>#N/A</v>
      </c>
      <c r="N1310" s="1015" t="e">
        <f t="shared" si="470"/>
        <v>#N/A</v>
      </c>
      <c r="O1310" s="1015" t="e">
        <f t="shared" si="471"/>
        <v>#N/A</v>
      </c>
    </row>
    <row r="1311" spans="3:15" outlineLevel="1">
      <c r="C1311" s="1059"/>
      <c r="D1311" s="1060"/>
      <c r="E1311" s="1059"/>
      <c r="F1311" s="1013"/>
      <c r="G1311" s="1013"/>
      <c r="H1311" s="1013"/>
      <c r="I1311" s="1016"/>
      <c r="J1311" s="1027"/>
      <c r="K1311" s="1017"/>
      <c r="L1311" s="1013"/>
      <c r="M1311" s="1014" t="e">
        <f t="shared" si="469"/>
        <v>#N/A</v>
      </c>
      <c r="N1311" s="1015" t="e">
        <f t="shared" si="470"/>
        <v>#N/A</v>
      </c>
      <c r="O1311" s="1015" t="e">
        <f t="shared" si="471"/>
        <v>#N/A</v>
      </c>
    </row>
    <row r="1312" spans="3:15" ht="15" outlineLevel="1" thickBot="1">
      <c r="C1312" s="1062"/>
      <c r="D1312" s="1063"/>
      <c r="E1312" s="1062"/>
      <c r="F1312" s="1013"/>
      <c r="G1312" s="1013"/>
      <c r="H1312" s="1013"/>
      <c r="I1312" s="1016"/>
      <c r="J1312" s="1027"/>
      <c r="K1312" s="1017"/>
      <c r="L1312" s="1013"/>
      <c r="M1312" s="1021" t="e">
        <f t="shared" si="469"/>
        <v>#N/A</v>
      </c>
      <c r="N1312" s="1021" t="e">
        <f t="shared" si="470"/>
        <v>#N/A</v>
      </c>
      <c r="O1312" s="1021" t="e">
        <f t="shared" si="471"/>
        <v>#N/A</v>
      </c>
    </row>
    <row r="1313" spans="3:15" ht="15" outlineLevel="1" thickTop="1">
      <c r="C1313" s="1005" t="str">
        <f>"SUBTOTAL " &amp;C1304</f>
        <v>SUBTOTAL FURNITURE, FIXTURE &amp; EQUIPMENT</v>
      </c>
      <c r="D1313" s="1023"/>
      <c r="E1313" s="1005"/>
      <c r="F1313" s="1013"/>
      <c r="G1313" s="1013"/>
      <c r="H1313" s="1013"/>
      <c r="I1313" s="1016"/>
      <c r="J1313" s="1027"/>
      <c r="K1313" s="1017"/>
      <c r="L1313" s="1013"/>
      <c r="M1313" s="1014">
        <f t="array" ref="M1313">SUM(IF(NOT(ISNA(M1305:M1312)),M1305:M1312))</f>
        <v>0</v>
      </c>
      <c r="N1313" s="1015">
        <f t="array" ref="N1313">SUM(IF(NOT(ISNA(N1305:N1312)),N1305:N1312))</f>
        <v>0</v>
      </c>
      <c r="O1313" s="1015">
        <f t="array" ref="O1313">SUM(IF(NOT(ISNA(O1305:O1312)),O1305:O1312))</f>
        <v>0</v>
      </c>
    </row>
    <row r="1314" spans="3:15" outlineLevel="1">
      <c r="C1314" s="1059" t="s">
        <v>974</v>
      </c>
      <c r="D1314" s="1060"/>
      <c r="E1314" s="1059"/>
      <c r="F1314" s="1013"/>
      <c r="G1314" s="1013"/>
      <c r="H1314" s="1013"/>
      <c r="I1314" s="1016"/>
      <c r="J1314" s="1027"/>
      <c r="K1314" s="1017"/>
      <c r="L1314" s="1013"/>
      <c r="M1314" s="1014"/>
      <c r="N1314" s="1015"/>
      <c r="O1314" s="1015"/>
    </row>
    <row r="1315" spans="3:15" outlineLevel="1">
      <c r="C1315" s="1059"/>
      <c r="D1315" s="1060" t="s">
        <v>975</v>
      </c>
      <c r="E1315" s="1059"/>
      <c r="F1315" s="1013"/>
      <c r="G1315" s="1013"/>
      <c r="H1315" s="1013"/>
      <c r="I1315" s="1016"/>
      <c r="J1315" s="1027"/>
      <c r="K1315" s="1017"/>
      <c r="L1315" s="1013"/>
      <c r="M1315" s="1014" t="e">
        <f t="shared" ref="M1315:M1327" si="472">IF(UPPER($H1315="LUMP SUM"),$I1315,VLOOKUP($H1315,$Q$1192:$R$1201,2,FALSE)*$G1315)</f>
        <v>#N/A</v>
      </c>
      <c r="N1315" s="1015" t="e">
        <f t="shared" ref="N1315:N1327" si="473">M1315/$C$1168</f>
        <v>#N/A</v>
      </c>
      <c r="O1315" s="1015" t="e">
        <f t="shared" ref="O1315:O1327" si="474">M1315/$G$1168</f>
        <v>#N/A</v>
      </c>
    </row>
    <row r="1316" spans="3:15" outlineLevel="1">
      <c r="C1316" s="1059"/>
      <c r="D1316" s="1060" t="s">
        <v>976</v>
      </c>
      <c r="E1316" s="1059"/>
      <c r="F1316" s="1013"/>
      <c r="G1316" s="1013"/>
      <c r="H1316" s="1013"/>
      <c r="I1316" s="1016"/>
      <c r="J1316" s="1027"/>
      <c r="K1316" s="1017"/>
      <c r="L1316" s="1013"/>
      <c r="M1316" s="1014" t="e">
        <f t="shared" si="472"/>
        <v>#N/A</v>
      </c>
      <c r="N1316" s="1015" t="e">
        <f t="shared" si="473"/>
        <v>#N/A</v>
      </c>
      <c r="O1316" s="1015" t="e">
        <f t="shared" si="474"/>
        <v>#N/A</v>
      </c>
    </row>
    <row r="1317" spans="3:15" outlineLevel="1">
      <c r="C1317" s="1059"/>
      <c r="D1317" s="1060" t="s">
        <v>977</v>
      </c>
      <c r="E1317" s="1059"/>
      <c r="F1317" s="1013"/>
      <c r="G1317" s="1013"/>
      <c r="H1317" s="1013"/>
      <c r="I1317" s="1016"/>
      <c r="J1317" s="1027"/>
      <c r="K1317" s="1017"/>
      <c r="L1317" s="1013"/>
      <c r="M1317" s="1014" t="e">
        <f t="shared" si="472"/>
        <v>#N/A</v>
      </c>
      <c r="N1317" s="1015" t="e">
        <f t="shared" si="473"/>
        <v>#N/A</v>
      </c>
      <c r="O1317" s="1015" t="e">
        <f t="shared" si="474"/>
        <v>#N/A</v>
      </c>
    </row>
    <row r="1318" spans="3:15" outlineLevel="1">
      <c r="C1318" s="1059"/>
      <c r="D1318" s="1060" t="s">
        <v>958</v>
      </c>
      <c r="E1318" s="1059"/>
      <c r="F1318" s="1013"/>
      <c r="G1318" s="1013"/>
      <c r="H1318" s="1013"/>
      <c r="I1318" s="1016"/>
      <c r="J1318" s="1027"/>
      <c r="K1318" s="1017"/>
      <c r="L1318" s="1013"/>
      <c r="M1318" s="1014" t="e">
        <f t="shared" si="472"/>
        <v>#N/A</v>
      </c>
      <c r="N1318" s="1015" t="e">
        <f t="shared" si="473"/>
        <v>#N/A</v>
      </c>
      <c r="O1318" s="1015" t="e">
        <f t="shared" si="474"/>
        <v>#N/A</v>
      </c>
    </row>
    <row r="1319" spans="3:15" outlineLevel="1">
      <c r="C1319" s="1059"/>
      <c r="D1319" s="1060" t="s">
        <v>978</v>
      </c>
      <c r="E1319" s="1059"/>
      <c r="F1319" s="1013"/>
      <c r="G1319" s="1013"/>
      <c r="H1319" s="1013"/>
      <c r="I1319" s="1016"/>
      <c r="J1319" s="1027"/>
      <c r="K1319" s="1017"/>
      <c r="L1319" s="1013"/>
      <c r="M1319" s="1014" t="e">
        <f t="shared" si="472"/>
        <v>#N/A</v>
      </c>
      <c r="N1319" s="1015" t="e">
        <f t="shared" si="473"/>
        <v>#N/A</v>
      </c>
      <c r="O1319" s="1015" t="e">
        <f t="shared" si="474"/>
        <v>#N/A</v>
      </c>
    </row>
    <row r="1320" spans="3:15" outlineLevel="1">
      <c r="C1320" s="1059"/>
      <c r="D1320" s="1060" t="s">
        <v>979</v>
      </c>
      <c r="E1320" s="1059"/>
      <c r="F1320" s="1013"/>
      <c r="G1320" s="1013"/>
      <c r="H1320" s="1013"/>
      <c r="I1320" s="1016"/>
      <c r="J1320" s="1027"/>
      <c r="K1320" s="1017"/>
      <c r="L1320" s="1013"/>
      <c r="M1320" s="1014" t="e">
        <f t="shared" si="472"/>
        <v>#N/A</v>
      </c>
      <c r="N1320" s="1015" t="e">
        <f t="shared" si="473"/>
        <v>#N/A</v>
      </c>
      <c r="O1320" s="1015" t="e">
        <f t="shared" si="474"/>
        <v>#N/A</v>
      </c>
    </row>
    <row r="1321" spans="3:15" outlineLevel="1">
      <c r="C1321" s="1059"/>
      <c r="D1321" s="1060" t="s">
        <v>980</v>
      </c>
      <c r="E1321" s="1059"/>
      <c r="F1321" s="1013"/>
      <c r="G1321" s="1013"/>
      <c r="H1321" s="1013"/>
      <c r="I1321" s="1016"/>
      <c r="J1321" s="1027"/>
      <c r="K1321" s="1017"/>
      <c r="L1321" s="1013"/>
      <c r="M1321" s="1014" t="e">
        <f t="shared" si="472"/>
        <v>#N/A</v>
      </c>
      <c r="N1321" s="1015" t="e">
        <f t="shared" si="473"/>
        <v>#N/A</v>
      </c>
      <c r="O1321" s="1015" t="e">
        <f t="shared" si="474"/>
        <v>#N/A</v>
      </c>
    </row>
    <row r="1322" spans="3:15" outlineLevel="1">
      <c r="C1322" s="1059"/>
      <c r="D1322" s="1060" t="s">
        <v>981</v>
      </c>
      <c r="E1322" s="1059"/>
      <c r="F1322" s="1013"/>
      <c r="G1322" s="1013"/>
      <c r="H1322" s="1013"/>
      <c r="I1322" s="1016"/>
      <c r="J1322" s="1027"/>
      <c r="K1322" s="1017"/>
      <c r="L1322" s="1013"/>
      <c r="M1322" s="1014" t="e">
        <f t="shared" si="472"/>
        <v>#N/A</v>
      </c>
      <c r="N1322" s="1015" t="e">
        <f t="shared" si="473"/>
        <v>#N/A</v>
      </c>
      <c r="O1322" s="1015" t="e">
        <f t="shared" si="474"/>
        <v>#N/A</v>
      </c>
    </row>
    <row r="1323" spans="3:15" outlineLevel="1">
      <c r="C1323" s="1059"/>
      <c r="D1323" s="1060"/>
      <c r="E1323" s="1059"/>
      <c r="F1323" s="1013"/>
      <c r="G1323" s="1013"/>
      <c r="H1323" s="1013"/>
      <c r="I1323" s="1016"/>
      <c r="J1323" s="1027"/>
      <c r="K1323" s="1017"/>
      <c r="L1323" s="1013"/>
      <c r="M1323" s="1014" t="e">
        <f t="shared" si="472"/>
        <v>#N/A</v>
      </c>
      <c r="N1323" s="1015" t="e">
        <f t="shared" si="473"/>
        <v>#N/A</v>
      </c>
      <c r="O1323" s="1015" t="e">
        <f t="shared" si="474"/>
        <v>#N/A</v>
      </c>
    </row>
    <row r="1324" spans="3:15" outlineLevel="1">
      <c r="C1324" s="1059"/>
      <c r="D1324" s="1060"/>
      <c r="E1324" s="1059"/>
      <c r="F1324" s="1013"/>
      <c r="G1324" s="1013"/>
      <c r="H1324" s="1013"/>
      <c r="I1324" s="1016"/>
      <c r="J1324" s="1027"/>
      <c r="K1324" s="1017"/>
      <c r="L1324" s="1013"/>
      <c r="M1324" s="1014" t="e">
        <f t="shared" si="472"/>
        <v>#N/A</v>
      </c>
      <c r="N1324" s="1015" t="e">
        <f t="shared" si="473"/>
        <v>#N/A</v>
      </c>
      <c r="O1324" s="1015" t="e">
        <f t="shared" si="474"/>
        <v>#N/A</v>
      </c>
    </row>
    <row r="1325" spans="3:15" outlineLevel="1">
      <c r="C1325" s="1059"/>
      <c r="D1325" s="1060"/>
      <c r="E1325" s="1059"/>
      <c r="F1325" s="1013"/>
      <c r="G1325" s="1013"/>
      <c r="H1325" s="1013"/>
      <c r="I1325" s="1016"/>
      <c r="J1325" s="1027"/>
      <c r="K1325" s="1017"/>
      <c r="L1325" s="1013"/>
      <c r="M1325" s="1014" t="e">
        <f t="shared" si="472"/>
        <v>#N/A</v>
      </c>
      <c r="N1325" s="1015" t="e">
        <f t="shared" si="473"/>
        <v>#N/A</v>
      </c>
      <c r="O1325" s="1015" t="e">
        <f t="shared" si="474"/>
        <v>#N/A</v>
      </c>
    </row>
    <row r="1326" spans="3:15" outlineLevel="1">
      <c r="C1326" s="1059"/>
      <c r="D1326" s="1060"/>
      <c r="E1326" s="1059"/>
      <c r="F1326" s="1013"/>
      <c r="G1326" s="1013"/>
      <c r="H1326" s="1013"/>
      <c r="I1326" s="1016"/>
      <c r="J1326" s="1027"/>
      <c r="K1326" s="1017"/>
      <c r="L1326" s="1013"/>
      <c r="M1326" s="1014" t="e">
        <f t="shared" si="472"/>
        <v>#N/A</v>
      </c>
      <c r="N1326" s="1015" t="e">
        <f t="shared" si="473"/>
        <v>#N/A</v>
      </c>
      <c r="O1326" s="1015" t="e">
        <f t="shared" si="474"/>
        <v>#N/A</v>
      </c>
    </row>
    <row r="1327" spans="3:15" ht="15" outlineLevel="1" thickBot="1">
      <c r="C1327" s="1062"/>
      <c r="D1327" s="1063"/>
      <c r="E1327" s="1062"/>
      <c r="F1327" s="1013"/>
      <c r="G1327" s="1013"/>
      <c r="H1327" s="1013"/>
      <c r="I1327" s="1016"/>
      <c r="J1327" s="1027"/>
      <c r="K1327" s="1017"/>
      <c r="L1327" s="1013"/>
      <c r="M1327" s="1021" t="e">
        <f t="shared" si="472"/>
        <v>#N/A</v>
      </c>
      <c r="N1327" s="1021" t="e">
        <f t="shared" si="473"/>
        <v>#N/A</v>
      </c>
      <c r="O1327" s="1021" t="e">
        <f t="shared" si="474"/>
        <v>#N/A</v>
      </c>
    </row>
    <row r="1328" spans="3:15" ht="15" outlineLevel="1" thickTop="1">
      <c r="C1328" s="1005" t="str">
        <f>"SUBTOTAL " &amp;C1314</f>
        <v>SUBTOTAL MARKETING</v>
      </c>
      <c r="D1328" s="1023"/>
      <c r="E1328" s="1005"/>
      <c r="F1328" s="1013"/>
      <c r="G1328" s="1013"/>
      <c r="H1328" s="1013"/>
      <c r="I1328" s="1016"/>
      <c r="J1328" s="1027"/>
      <c r="K1328" s="1017"/>
      <c r="L1328" s="1013"/>
      <c r="M1328" s="1014">
        <f t="array" ref="M1328">SUM(IF(NOT(ISNA(M1315:M1327)),M1315:M1327))</f>
        <v>0</v>
      </c>
      <c r="N1328" s="1014">
        <f t="array" ref="N1328">SUM(IF(NOT(ISNA(N1315:N1327)),N1315:N1327))</f>
        <v>0</v>
      </c>
      <c r="O1328" s="1014">
        <f t="array" ref="O1328">SUM(IF(NOT(ISNA(O1315:O1327)),O1315:O1327))</f>
        <v>0</v>
      </c>
    </row>
    <row r="1329" spans="3:15" outlineLevel="1">
      <c r="C1329" s="1059" t="s">
        <v>579</v>
      </c>
      <c r="D1329" s="1060"/>
      <c r="E1329" s="1059"/>
      <c r="F1329" s="1013"/>
      <c r="G1329" s="1013"/>
      <c r="H1329" s="1013"/>
      <c r="I1329" s="1016"/>
      <c r="J1329" s="1027"/>
      <c r="K1329" s="1017"/>
      <c r="L1329" s="1013"/>
      <c r="M1329" s="1014"/>
      <c r="N1329" s="1015"/>
      <c r="O1329" s="1015"/>
    </row>
    <row r="1330" spans="3:15" outlineLevel="1">
      <c r="C1330" s="1059"/>
      <c r="D1330" s="1060" t="s">
        <v>982</v>
      </c>
      <c r="E1330" s="1059"/>
      <c r="F1330" s="1013"/>
      <c r="G1330" s="1013"/>
      <c r="H1330" s="1013"/>
      <c r="I1330" s="1016"/>
      <c r="J1330" s="1027"/>
      <c r="K1330" s="1017"/>
      <c r="L1330" s="1013"/>
      <c r="M1330" s="1014" t="e">
        <f t="shared" ref="M1330:M1337" si="475">IF(UPPER($H1330="LUMP SUM"),$I1330,VLOOKUP($H1330,$Q$1192:$R$1201,2,FALSE)*$G1330)</f>
        <v>#N/A</v>
      </c>
      <c r="N1330" s="1015" t="e">
        <f t="shared" ref="N1330:N1337" si="476">M1330/$C$1168</f>
        <v>#N/A</v>
      </c>
      <c r="O1330" s="1015" t="e">
        <f t="shared" ref="O1330:O1337" si="477">M1330/$G$1168</f>
        <v>#N/A</v>
      </c>
    </row>
    <row r="1331" spans="3:15" outlineLevel="1">
      <c r="C1331" s="1059"/>
      <c r="D1331" s="1060" t="s">
        <v>983</v>
      </c>
      <c r="E1331" s="1059"/>
      <c r="F1331" s="1013"/>
      <c r="G1331" s="1013"/>
      <c r="H1331" s="1013"/>
      <c r="I1331" s="1016"/>
      <c r="J1331" s="1027"/>
      <c r="K1331" s="1017"/>
      <c r="L1331" s="1013"/>
      <c r="M1331" s="1014" t="e">
        <f t="shared" si="475"/>
        <v>#N/A</v>
      </c>
      <c r="N1331" s="1015" t="e">
        <f t="shared" si="476"/>
        <v>#N/A</v>
      </c>
      <c r="O1331" s="1015" t="e">
        <f t="shared" si="477"/>
        <v>#N/A</v>
      </c>
    </row>
    <row r="1332" spans="3:15" outlineLevel="1">
      <c r="C1332" s="1059"/>
      <c r="D1332" s="1060" t="s">
        <v>984</v>
      </c>
      <c r="E1332" s="1059"/>
      <c r="F1332" s="1013"/>
      <c r="G1332" s="1013"/>
      <c r="H1332" s="1013"/>
      <c r="I1332" s="1016"/>
      <c r="J1332" s="1027"/>
      <c r="K1332" s="1017"/>
      <c r="L1332" s="1013"/>
      <c r="M1332" s="1014" t="e">
        <f t="shared" si="475"/>
        <v>#N/A</v>
      </c>
      <c r="N1332" s="1015" t="e">
        <f t="shared" si="476"/>
        <v>#N/A</v>
      </c>
      <c r="O1332" s="1015" t="e">
        <f t="shared" si="477"/>
        <v>#N/A</v>
      </c>
    </row>
    <row r="1333" spans="3:15" outlineLevel="1">
      <c r="C1333" s="1059"/>
      <c r="D1333" s="1060"/>
      <c r="E1333" s="1059"/>
      <c r="F1333" s="1013"/>
      <c r="G1333" s="1013"/>
      <c r="H1333" s="1013"/>
      <c r="I1333" s="1016"/>
      <c r="J1333" s="1027"/>
      <c r="K1333" s="1017"/>
      <c r="L1333" s="1013"/>
      <c r="M1333" s="1014" t="e">
        <f t="shared" si="475"/>
        <v>#N/A</v>
      </c>
      <c r="N1333" s="1015" t="e">
        <f t="shared" si="476"/>
        <v>#N/A</v>
      </c>
      <c r="O1333" s="1015" t="e">
        <f t="shared" si="477"/>
        <v>#N/A</v>
      </c>
    </row>
    <row r="1334" spans="3:15" outlineLevel="1">
      <c r="C1334" s="1059"/>
      <c r="D1334" s="1060"/>
      <c r="E1334" s="1059"/>
      <c r="F1334" s="1013"/>
      <c r="G1334" s="1013"/>
      <c r="H1334" s="1013"/>
      <c r="I1334" s="1016"/>
      <c r="J1334" s="1027"/>
      <c r="K1334" s="1017"/>
      <c r="L1334" s="1013"/>
      <c r="M1334" s="1014" t="e">
        <f t="shared" si="475"/>
        <v>#N/A</v>
      </c>
      <c r="N1334" s="1015" t="e">
        <f t="shared" si="476"/>
        <v>#N/A</v>
      </c>
      <c r="O1334" s="1015" t="e">
        <f t="shared" si="477"/>
        <v>#N/A</v>
      </c>
    </row>
    <row r="1335" spans="3:15" outlineLevel="1">
      <c r="C1335" s="1059"/>
      <c r="D1335" s="1060"/>
      <c r="E1335" s="1059"/>
      <c r="F1335" s="1013"/>
      <c r="G1335" s="1013"/>
      <c r="H1335" s="1013"/>
      <c r="I1335" s="1016"/>
      <c r="J1335" s="1027"/>
      <c r="K1335" s="1017"/>
      <c r="L1335" s="1013"/>
      <c r="M1335" s="1014" t="e">
        <f t="shared" si="475"/>
        <v>#N/A</v>
      </c>
      <c r="N1335" s="1015" t="e">
        <f t="shared" si="476"/>
        <v>#N/A</v>
      </c>
      <c r="O1335" s="1015" t="e">
        <f t="shared" si="477"/>
        <v>#N/A</v>
      </c>
    </row>
    <row r="1336" spans="3:15" outlineLevel="1">
      <c r="C1336" s="1059"/>
      <c r="D1336" s="1060"/>
      <c r="E1336" s="1059"/>
      <c r="F1336" s="1013"/>
      <c r="G1336" s="1013"/>
      <c r="H1336" s="1013"/>
      <c r="I1336" s="1016"/>
      <c r="J1336" s="1027"/>
      <c r="K1336" s="1017"/>
      <c r="L1336" s="1013"/>
      <c r="M1336" s="1014" t="e">
        <f t="shared" si="475"/>
        <v>#N/A</v>
      </c>
      <c r="N1336" s="1015" t="e">
        <f t="shared" si="476"/>
        <v>#N/A</v>
      </c>
      <c r="O1336" s="1015" t="e">
        <f t="shared" si="477"/>
        <v>#N/A</v>
      </c>
    </row>
    <row r="1337" spans="3:15" ht="15" outlineLevel="1" thickBot="1">
      <c r="C1337" s="1062"/>
      <c r="D1337" s="1063"/>
      <c r="E1337" s="1062"/>
      <c r="F1337" s="1013"/>
      <c r="G1337" s="1013"/>
      <c r="H1337" s="1013"/>
      <c r="I1337" s="1016"/>
      <c r="J1337" s="1027"/>
      <c r="K1337" s="1017"/>
      <c r="L1337" s="1013"/>
      <c r="M1337" s="1021" t="e">
        <f t="shared" si="475"/>
        <v>#N/A</v>
      </c>
      <c r="N1337" s="1021" t="e">
        <f t="shared" si="476"/>
        <v>#N/A</v>
      </c>
      <c r="O1337" s="1021" t="e">
        <f t="shared" si="477"/>
        <v>#N/A</v>
      </c>
    </row>
    <row r="1338" spans="3:15" ht="15" outlineLevel="1" thickTop="1">
      <c r="C1338" s="1005" t="str">
        <f>"SUBTOTAL " &amp;C1329</f>
        <v>SUBTOTAL TAXES</v>
      </c>
      <c r="D1338" s="1023"/>
      <c r="E1338" s="1005"/>
      <c r="F1338" s="1013"/>
      <c r="G1338" s="1013"/>
      <c r="H1338" s="1013"/>
      <c r="I1338" s="1016"/>
      <c r="J1338" s="1027"/>
      <c r="K1338" s="1017"/>
      <c r="L1338" s="1013"/>
      <c r="M1338" s="1014">
        <f t="array" ref="M1338">SUM(IF(NOT(ISNA(M1330:M1337)),M1330:M1337))</f>
        <v>0</v>
      </c>
      <c r="N1338" s="1014">
        <f t="array" ref="N1338">SUM(IF(NOT(ISNA(N1330:N1337)),N1330:N1337))</f>
        <v>0</v>
      </c>
      <c r="O1338" s="1014">
        <f t="array" ref="O1338">SUM(IF(NOT(ISNA(O1330:O1337)),O1330:O1337))</f>
        <v>0</v>
      </c>
    </row>
    <row r="1339" spans="3:15" outlineLevel="1">
      <c r="C1339" s="1059" t="s">
        <v>109</v>
      </c>
      <c r="D1339" s="1060"/>
      <c r="E1339" s="1059"/>
      <c r="F1339" s="1013"/>
      <c r="G1339" s="1013"/>
      <c r="H1339" s="1013"/>
      <c r="I1339" s="1016"/>
      <c r="J1339" s="1027"/>
      <c r="K1339" s="1017"/>
      <c r="L1339" s="1013"/>
      <c r="M1339" s="1014"/>
      <c r="N1339" s="1015"/>
      <c r="O1339" s="1015"/>
    </row>
    <row r="1340" spans="3:15" outlineLevel="1">
      <c r="C1340" s="1059"/>
      <c r="D1340" s="1060" t="s">
        <v>985</v>
      </c>
      <c r="E1340" s="1059"/>
      <c r="F1340" s="1013"/>
      <c r="G1340" s="1013"/>
      <c r="H1340" s="1013"/>
      <c r="I1340" s="1016"/>
      <c r="J1340" s="1027"/>
      <c r="K1340" s="1017"/>
      <c r="L1340" s="1013"/>
      <c r="M1340" s="1014" t="e">
        <f t="shared" ref="M1340:M1347" si="478">IF(UPPER($H1340="LUMP SUM"),$I1340,VLOOKUP($H1340,$Q$1192:$R$1201,2,FALSE)*$G1340)</f>
        <v>#N/A</v>
      </c>
      <c r="N1340" s="1015" t="e">
        <f t="shared" ref="N1340:N1347" si="479">M1340/$C$1168</f>
        <v>#N/A</v>
      </c>
      <c r="O1340" s="1015" t="e">
        <f t="shared" ref="O1340:O1347" si="480">M1340/$G$1168</f>
        <v>#N/A</v>
      </c>
    </row>
    <row r="1341" spans="3:15" outlineLevel="1">
      <c r="C1341" s="1059"/>
      <c r="D1341" s="1060" t="s">
        <v>986</v>
      </c>
      <c r="E1341" s="1059"/>
      <c r="F1341" s="1013"/>
      <c r="G1341" s="1013"/>
      <c r="H1341" s="1013"/>
      <c r="I1341" s="1016"/>
      <c r="J1341" s="1027"/>
      <c r="K1341" s="1017"/>
      <c r="L1341" s="1013"/>
      <c r="M1341" s="1014" t="e">
        <f t="shared" si="478"/>
        <v>#N/A</v>
      </c>
      <c r="N1341" s="1015" t="e">
        <f t="shared" si="479"/>
        <v>#N/A</v>
      </c>
      <c r="O1341" s="1015" t="e">
        <f t="shared" si="480"/>
        <v>#N/A</v>
      </c>
    </row>
    <row r="1342" spans="3:15" outlineLevel="1">
      <c r="C1342" s="1059"/>
      <c r="D1342" s="1060" t="s">
        <v>987</v>
      </c>
      <c r="E1342" s="1059"/>
      <c r="F1342" s="1013"/>
      <c r="G1342" s="1013"/>
      <c r="H1342" s="1013"/>
      <c r="I1342" s="1016"/>
      <c r="J1342" s="1027"/>
      <c r="K1342" s="1017"/>
      <c r="L1342" s="1013"/>
      <c r="M1342" s="1014" t="e">
        <f t="shared" si="478"/>
        <v>#N/A</v>
      </c>
      <c r="N1342" s="1015" t="e">
        <f t="shared" si="479"/>
        <v>#N/A</v>
      </c>
      <c r="O1342" s="1015" t="e">
        <f t="shared" si="480"/>
        <v>#N/A</v>
      </c>
    </row>
    <row r="1343" spans="3:15" outlineLevel="1">
      <c r="C1343" s="1059"/>
      <c r="D1343" s="1060" t="s">
        <v>988</v>
      </c>
      <c r="E1343" s="1059"/>
      <c r="F1343" s="1013"/>
      <c r="G1343" s="1013"/>
      <c r="H1343" s="1013"/>
      <c r="I1343" s="1016"/>
      <c r="J1343" s="1027"/>
      <c r="K1343" s="1017"/>
      <c r="L1343" s="1013"/>
      <c r="M1343" s="1014" t="e">
        <f t="shared" si="478"/>
        <v>#N/A</v>
      </c>
      <c r="N1343" s="1015" t="e">
        <f t="shared" si="479"/>
        <v>#N/A</v>
      </c>
      <c r="O1343" s="1015" t="e">
        <f t="shared" si="480"/>
        <v>#N/A</v>
      </c>
    </row>
    <row r="1344" spans="3:15" outlineLevel="1">
      <c r="C1344" s="1059"/>
      <c r="D1344" s="1060" t="s">
        <v>989</v>
      </c>
      <c r="E1344" s="1059"/>
      <c r="F1344" s="1013"/>
      <c r="G1344" s="1013"/>
      <c r="H1344" s="1013"/>
      <c r="I1344" s="1016"/>
      <c r="J1344" s="1027"/>
      <c r="K1344" s="1017"/>
      <c r="L1344" s="1013"/>
      <c r="M1344" s="1014" t="e">
        <f t="shared" si="478"/>
        <v>#N/A</v>
      </c>
      <c r="N1344" s="1015" t="e">
        <f t="shared" si="479"/>
        <v>#N/A</v>
      </c>
      <c r="O1344" s="1015" t="e">
        <f t="shared" si="480"/>
        <v>#N/A</v>
      </c>
    </row>
    <row r="1345" spans="3:15" outlineLevel="1">
      <c r="C1345" s="1059"/>
      <c r="D1345" s="1060" t="s">
        <v>703</v>
      </c>
      <c r="E1345" s="1059"/>
      <c r="F1345" s="1013"/>
      <c r="G1345" s="1013"/>
      <c r="H1345" s="1013"/>
      <c r="I1345" s="1016"/>
      <c r="J1345" s="1027"/>
      <c r="K1345" s="1017"/>
      <c r="L1345" s="1013"/>
      <c r="M1345" s="1014" t="e">
        <f t="shared" si="478"/>
        <v>#N/A</v>
      </c>
      <c r="N1345" s="1015" t="e">
        <f t="shared" si="479"/>
        <v>#N/A</v>
      </c>
      <c r="O1345" s="1015" t="e">
        <f t="shared" si="480"/>
        <v>#N/A</v>
      </c>
    </row>
    <row r="1346" spans="3:15" outlineLevel="1">
      <c r="C1346" s="1059"/>
      <c r="D1346" s="1060"/>
      <c r="E1346" s="1059"/>
      <c r="F1346" s="1013"/>
      <c r="G1346" s="1013"/>
      <c r="H1346" s="1013"/>
      <c r="I1346" s="1016"/>
      <c r="J1346" s="1027"/>
      <c r="K1346" s="1017"/>
      <c r="L1346" s="1013"/>
      <c r="M1346" s="1014" t="e">
        <f t="shared" si="478"/>
        <v>#N/A</v>
      </c>
      <c r="N1346" s="1015" t="e">
        <f t="shared" si="479"/>
        <v>#N/A</v>
      </c>
      <c r="O1346" s="1015" t="e">
        <f t="shared" si="480"/>
        <v>#N/A</v>
      </c>
    </row>
    <row r="1347" spans="3:15" ht="15" outlineLevel="1" thickBot="1">
      <c r="C1347" s="1062"/>
      <c r="D1347" s="1063"/>
      <c r="E1347" s="1062"/>
      <c r="F1347" s="1013"/>
      <c r="G1347" s="1013"/>
      <c r="H1347" s="1013"/>
      <c r="I1347" s="1016"/>
      <c r="J1347" s="1027"/>
      <c r="K1347" s="1017"/>
      <c r="L1347" s="1013"/>
      <c r="M1347" s="1021" t="e">
        <f t="shared" si="478"/>
        <v>#N/A</v>
      </c>
      <c r="N1347" s="1021" t="e">
        <f t="shared" si="479"/>
        <v>#N/A</v>
      </c>
      <c r="O1347" s="1021" t="e">
        <f t="shared" si="480"/>
        <v>#N/A</v>
      </c>
    </row>
    <row r="1348" spans="3:15" ht="15" outlineLevel="1" thickTop="1">
      <c r="C1348" s="1005" t="str">
        <f>"SUBTOTAL " &amp;C1339</f>
        <v>SUBTOTAL INSURANCE</v>
      </c>
      <c r="D1348" s="1023"/>
      <c r="E1348" s="1005"/>
      <c r="F1348" s="1013"/>
      <c r="G1348" s="1013"/>
      <c r="H1348" s="1013"/>
      <c r="I1348" s="1016"/>
      <c r="J1348" s="1027"/>
      <c r="K1348" s="1017"/>
      <c r="L1348" s="1013"/>
      <c r="M1348" s="1014">
        <f t="array" ref="M1348">SUM(IF(NOT(ISNA(M1340:M1347)),M1340:M1347))</f>
        <v>0</v>
      </c>
      <c r="N1348" s="1014">
        <f t="array" ref="N1348">SUM(IF(NOT(ISNA(N1340:N1347)),N1340:N1347))</f>
        <v>0</v>
      </c>
      <c r="O1348" s="1014">
        <f t="array" ref="O1348">SUM(IF(NOT(ISNA(O1340:O1347)),O1340:O1347))</f>
        <v>0</v>
      </c>
    </row>
    <row r="1349" spans="3:15" outlineLevel="1">
      <c r="C1349" s="1059" t="s">
        <v>631</v>
      </c>
      <c r="D1349" s="1060"/>
      <c r="E1349" s="1059"/>
      <c r="F1349" s="1013"/>
      <c r="G1349" s="1013"/>
      <c r="H1349" s="1013"/>
      <c r="I1349" s="1016"/>
      <c r="J1349" s="1027"/>
      <c r="K1349" s="1017"/>
      <c r="L1349" s="1013"/>
      <c r="M1349" s="1014"/>
      <c r="N1349" s="1015"/>
      <c r="O1349" s="1015"/>
    </row>
    <row r="1350" spans="3:15" outlineLevel="1">
      <c r="C1350" s="1059"/>
      <c r="D1350" s="1060" t="s">
        <v>990</v>
      </c>
      <c r="E1350" s="1059"/>
      <c r="F1350" s="1013"/>
      <c r="G1350" s="1013"/>
      <c r="H1350" s="1013"/>
      <c r="I1350" s="1016"/>
      <c r="J1350" s="1027"/>
      <c r="K1350" s="1017"/>
      <c r="L1350" s="1013"/>
      <c r="M1350" s="1014" t="e">
        <f t="shared" ref="M1350:M1357" si="481">IF(UPPER($H1350="LUMP SUM"),$I1350,VLOOKUP($H1350,$Q$1192:$R$1201,2,FALSE)*$G1350)</f>
        <v>#N/A</v>
      </c>
      <c r="N1350" s="1015" t="e">
        <f t="shared" ref="N1350:N1357" si="482">M1350/$C$1168</f>
        <v>#N/A</v>
      </c>
      <c r="O1350" s="1015" t="e">
        <f t="shared" ref="O1350:O1357" si="483">M1350/$G$1168</f>
        <v>#N/A</v>
      </c>
    </row>
    <row r="1351" spans="3:15" outlineLevel="1">
      <c r="C1351" s="1059"/>
      <c r="D1351" s="1060" t="s">
        <v>991</v>
      </c>
      <c r="E1351" s="1059"/>
      <c r="F1351" s="1013"/>
      <c r="G1351" s="1013"/>
      <c r="H1351" s="1013"/>
      <c r="I1351" s="1016"/>
      <c r="J1351" s="1027"/>
      <c r="K1351" s="1017"/>
      <c r="L1351" s="1013"/>
      <c r="M1351" s="1014" t="e">
        <f t="shared" si="481"/>
        <v>#N/A</v>
      </c>
      <c r="N1351" s="1015" t="e">
        <f t="shared" si="482"/>
        <v>#N/A</v>
      </c>
      <c r="O1351" s="1015" t="e">
        <f t="shared" si="483"/>
        <v>#N/A</v>
      </c>
    </row>
    <row r="1352" spans="3:15" outlineLevel="1">
      <c r="C1352" s="1059"/>
      <c r="D1352" s="1060"/>
      <c r="E1352" s="1059"/>
      <c r="F1352" s="1013"/>
      <c r="G1352" s="1013"/>
      <c r="H1352" s="1013"/>
      <c r="I1352" s="1016"/>
      <c r="J1352" s="1027"/>
      <c r="K1352" s="1017"/>
      <c r="L1352" s="1013"/>
      <c r="M1352" s="1014" t="e">
        <f t="shared" si="481"/>
        <v>#N/A</v>
      </c>
      <c r="N1352" s="1015" t="e">
        <f t="shared" si="482"/>
        <v>#N/A</v>
      </c>
      <c r="O1352" s="1015" t="e">
        <f t="shared" si="483"/>
        <v>#N/A</v>
      </c>
    </row>
    <row r="1353" spans="3:15" outlineLevel="1">
      <c r="C1353" s="1059"/>
      <c r="D1353" s="1060"/>
      <c r="E1353" s="1059"/>
      <c r="F1353" s="1013"/>
      <c r="G1353" s="1013"/>
      <c r="H1353" s="1013"/>
      <c r="I1353" s="1016"/>
      <c r="J1353" s="1027"/>
      <c r="K1353" s="1017"/>
      <c r="L1353" s="1013"/>
      <c r="M1353" s="1014" t="e">
        <f t="shared" si="481"/>
        <v>#N/A</v>
      </c>
      <c r="N1353" s="1015" t="e">
        <f t="shared" si="482"/>
        <v>#N/A</v>
      </c>
      <c r="O1353" s="1015" t="e">
        <f t="shared" si="483"/>
        <v>#N/A</v>
      </c>
    </row>
    <row r="1354" spans="3:15" outlineLevel="1">
      <c r="C1354" s="1059"/>
      <c r="D1354" s="1060"/>
      <c r="E1354" s="1059"/>
      <c r="F1354" s="1013"/>
      <c r="G1354" s="1013"/>
      <c r="H1354" s="1013"/>
      <c r="I1354" s="1016"/>
      <c r="J1354" s="1027"/>
      <c r="K1354" s="1017"/>
      <c r="L1354" s="1013"/>
      <c r="M1354" s="1014" t="e">
        <f t="shared" si="481"/>
        <v>#N/A</v>
      </c>
      <c r="N1354" s="1015" t="e">
        <f t="shared" si="482"/>
        <v>#N/A</v>
      </c>
      <c r="O1354" s="1015" t="e">
        <f t="shared" si="483"/>
        <v>#N/A</v>
      </c>
    </row>
    <row r="1355" spans="3:15" outlineLevel="1">
      <c r="C1355" s="1059"/>
      <c r="D1355" s="1060"/>
      <c r="E1355" s="1059"/>
      <c r="F1355" s="1013"/>
      <c r="G1355" s="1013"/>
      <c r="H1355" s="1013"/>
      <c r="I1355" s="1016"/>
      <c r="J1355" s="1027"/>
      <c r="K1355" s="1017"/>
      <c r="L1355" s="1013"/>
      <c r="M1355" s="1014" t="e">
        <f t="shared" si="481"/>
        <v>#N/A</v>
      </c>
      <c r="N1355" s="1015" t="e">
        <f t="shared" si="482"/>
        <v>#N/A</v>
      </c>
      <c r="O1355" s="1015" t="e">
        <f t="shared" si="483"/>
        <v>#N/A</v>
      </c>
    </row>
    <row r="1356" spans="3:15" outlineLevel="1">
      <c r="C1356" s="1059"/>
      <c r="D1356" s="1060"/>
      <c r="E1356" s="1059"/>
      <c r="F1356" s="1013"/>
      <c r="G1356" s="1013"/>
      <c r="H1356" s="1013"/>
      <c r="I1356" s="1016"/>
      <c r="J1356" s="1027"/>
      <c r="K1356" s="1017"/>
      <c r="L1356" s="1013"/>
      <c r="M1356" s="1014" t="e">
        <f t="shared" si="481"/>
        <v>#N/A</v>
      </c>
      <c r="N1356" s="1015" t="e">
        <f t="shared" si="482"/>
        <v>#N/A</v>
      </c>
      <c r="O1356" s="1015" t="e">
        <f t="shared" si="483"/>
        <v>#N/A</v>
      </c>
    </row>
    <row r="1357" spans="3:15" ht="15" outlineLevel="1" thickBot="1">
      <c r="C1357" s="1062"/>
      <c r="D1357" s="1063"/>
      <c r="E1357" s="1062"/>
      <c r="F1357" s="1013"/>
      <c r="G1357" s="1013"/>
      <c r="H1357" s="1013"/>
      <c r="I1357" s="1016"/>
      <c r="J1357" s="1027"/>
      <c r="K1357" s="1017"/>
      <c r="L1357" s="1013"/>
      <c r="M1357" s="1021" t="e">
        <f t="shared" si="481"/>
        <v>#N/A</v>
      </c>
      <c r="N1357" s="1021" t="e">
        <f t="shared" si="482"/>
        <v>#N/A</v>
      </c>
      <c r="O1357" s="1021" t="e">
        <f t="shared" si="483"/>
        <v>#N/A</v>
      </c>
    </row>
    <row r="1358" spans="3:15" ht="15" outlineLevel="1" thickTop="1">
      <c r="C1358" s="1005" t="str">
        <f>"SUBTOTAL " &amp;C1349</f>
        <v>SUBTOTAL OTHER</v>
      </c>
      <c r="D1358" s="1023"/>
      <c r="E1358" s="1005"/>
      <c r="F1358" s="1013"/>
      <c r="G1358" s="1013"/>
      <c r="H1358" s="1013"/>
      <c r="I1358" s="1016"/>
      <c r="J1358" s="1027"/>
      <c r="K1358" s="1017"/>
      <c r="L1358" s="1013"/>
      <c r="M1358" s="1014">
        <f t="array" ref="M1358">SUM(IF(NOT(ISNA(M1350:M1357)),M1350:M1357))</f>
        <v>0</v>
      </c>
      <c r="N1358" s="1014">
        <f t="array" ref="N1358">SUM(IF(NOT(ISNA(N1350:N1357)),N1350:N1357))</f>
        <v>0</v>
      </c>
      <c r="O1358" s="1014">
        <f t="array" ref="O1358">SUM(IF(NOT(ISNA(O1350:O1357)),O1350:O1357))</f>
        <v>0</v>
      </c>
    </row>
    <row r="1359" spans="3:15" outlineLevel="1">
      <c r="C1359" s="1059" t="s">
        <v>1060</v>
      </c>
      <c r="D1359" s="1060"/>
      <c r="E1359" s="1059"/>
      <c r="F1359" s="1013"/>
      <c r="G1359" s="1013"/>
      <c r="H1359" s="1013"/>
      <c r="I1359" s="1016"/>
      <c r="J1359" s="1027"/>
      <c r="K1359" s="1017"/>
      <c r="L1359" s="1013"/>
      <c r="M1359" s="1014"/>
      <c r="N1359" s="1015"/>
      <c r="O1359" s="1015"/>
    </row>
    <row r="1360" spans="3:15" outlineLevel="1">
      <c r="C1360" s="1059"/>
      <c r="D1360" s="1061" t="s">
        <v>1047</v>
      </c>
      <c r="E1360" s="1059"/>
      <c r="F1360" s="1013"/>
      <c r="G1360" s="1013"/>
      <c r="H1360" s="1013"/>
      <c r="I1360" s="1016"/>
      <c r="J1360" s="1027"/>
      <c r="K1360" s="1017"/>
      <c r="L1360" s="1013"/>
      <c r="M1360" s="1014" t="e">
        <f t="shared" ref="M1360:M1378" si="484">IF(UPPER($H1360="LUMP SUM"),$I1360,VLOOKUP($H1360,$Q$1192:$R$1201,2,FALSE)*$G1360)</f>
        <v>#N/A</v>
      </c>
      <c r="N1360" s="1015" t="e">
        <f t="shared" ref="N1360:N1378" si="485">M1360/$C$1168</f>
        <v>#N/A</v>
      </c>
      <c r="O1360" s="1015" t="e">
        <f t="shared" ref="O1360:O1378" si="486">M1360/$G$1168</f>
        <v>#N/A</v>
      </c>
    </row>
    <row r="1361" spans="3:15" outlineLevel="1">
      <c r="C1361" s="1059"/>
      <c r="D1361" s="1061" t="s">
        <v>1048</v>
      </c>
      <c r="E1361" s="1059"/>
      <c r="F1361" s="1013"/>
      <c r="G1361" s="1013"/>
      <c r="H1361" s="1013"/>
      <c r="I1361" s="1016"/>
      <c r="J1361" s="1027"/>
      <c r="K1361" s="1017"/>
      <c r="L1361" s="1013"/>
      <c r="M1361" s="1014" t="e">
        <f t="shared" si="484"/>
        <v>#N/A</v>
      </c>
      <c r="N1361" s="1015" t="e">
        <f t="shared" si="485"/>
        <v>#N/A</v>
      </c>
      <c r="O1361" s="1015" t="e">
        <f t="shared" si="486"/>
        <v>#N/A</v>
      </c>
    </row>
    <row r="1362" spans="3:15" outlineLevel="1">
      <c r="C1362" s="1059"/>
      <c r="D1362" s="1061" t="s">
        <v>1049</v>
      </c>
      <c r="E1362" s="1059"/>
      <c r="F1362" s="1013"/>
      <c r="G1362" s="1013"/>
      <c r="H1362" s="1013"/>
      <c r="I1362" s="1016"/>
      <c r="J1362" s="1027"/>
      <c r="K1362" s="1017"/>
      <c r="L1362" s="1013"/>
      <c r="M1362" s="1014" t="e">
        <f t="shared" si="484"/>
        <v>#N/A</v>
      </c>
      <c r="N1362" s="1015" t="e">
        <f t="shared" si="485"/>
        <v>#N/A</v>
      </c>
      <c r="O1362" s="1015" t="e">
        <f t="shared" si="486"/>
        <v>#N/A</v>
      </c>
    </row>
    <row r="1363" spans="3:15" outlineLevel="1">
      <c r="C1363" s="1059"/>
      <c r="D1363" s="1061" t="s">
        <v>1050</v>
      </c>
      <c r="E1363" s="1059"/>
      <c r="F1363" s="1013"/>
      <c r="G1363" s="1013"/>
      <c r="H1363" s="1013"/>
      <c r="I1363" s="1016"/>
      <c r="J1363" s="1027"/>
      <c r="K1363" s="1017"/>
      <c r="L1363" s="1013"/>
      <c r="M1363" s="1014" t="e">
        <f t="shared" si="484"/>
        <v>#N/A</v>
      </c>
      <c r="N1363" s="1015" t="e">
        <f t="shared" si="485"/>
        <v>#N/A</v>
      </c>
      <c r="O1363" s="1015" t="e">
        <f t="shared" si="486"/>
        <v>#N/A</v>
      </c>
    </row>
    <row r="1364" spans="3:15" outlineLevel="1">
      <c r="C1364" s="1059"/>
      <c r="D1364" s="1061" t="s">
        <v>1051</v>
      </c>
      <c r="E1364" s="1059"/>
      <c r="F1364" s="1013"/>
      <c r="G1364" s="1013"/>
      <c r="H1364" s="1013"/>
      <c r="I1364" s="1016"/>
      <c r="J1364" s="1027"/>
      <c r="K1364" s="1017"/>
      <c r="L1364" s="1013"/>
      <c r="M1364" s="1014" t="e">
        <f t="shared" si="484"/>
        <v>#N/A</v>
      </c>
      <c r="N1364" s="1015" t="e">
        <f t="shared" si="485"/>
        <v>#N/A</v>
      </c>
      <c r="O1364" s="1015" t="e">
        <f t="shared" si="486"/>
        <v>#N/A</v>
      </c>
    </row>
    <row r="1365" spans="3:15" outlineLevel="1">
      <c r="C1365" s="1059"/>
      <c r="D1365" s="1061" t="s">
        <v>1052</v>
      </c>
      <c r="E1365" s="1059"/>
      <c r="F1365" s="1013"/>
      <c r="G1365" s="1013"/>
      <c r="H1365" s="1013"/>
      <c r="I1365" s="1016"/>
      <c r="J1365" s="1027"/>
      <c r="K1365" s="1017"/>
      <c r="L1365" s="1013"/>
      <c r="M1365" s="1014" t="e">
        <f t="shared" si="484"/>
        <v>#N/A</v>
      </c>
      <c r="N1365" s="1015" t="e">
        <f t="shared" si="485"/>
        <v>#N/A</v>
      </c>
      <c r="O1365" s="1015" t="e">
        <f t="shared" si="486"/>
        <v>#N/A</v>
      </c>
    </row>
    <row r="1366" spans="3:15" outlineLevel="1">
      <c r="C1366" s="1059"/>
      <c r="D1366" s="1061" t="s">
        <v>1053</v>
      </c>
      <c r="E1366" s="1059"/>
      <c r="F1366" s="1013"/>
      <c r="G1366" s="1013"/>
      <c r="H1366" s="1013"/>
      <c r="I1366" s="1016"/>
      <c r="J1366" s="1027"/>
      <c r="K1366" s="1017"/>
      <c r="L1366" s="1013"/>
      <c r="M1366" s="1014" t="e">
        <f t="shared" si="484"/>
        <v>#N/A</v>
      </c>
      <c r="N1366" s="1015" t="e">
        <f t="shared" si="485"/>
        <v>#N/A</v>
      </c>
      <c r="O1366" s="1015" t="e">
        <f t="shared" si="486"/>
        <v>#N/A</v>
      </c>
    </row>
    <row r="1367" spans="3:15" outlineLevel="1">
      <c r="C1367" s="1059"/>
      <c r="D1367" s="1061" t="s">
        <v>1054</v>
      </c>
      <c r="E1367" s="1059"/>
      <c r="F1367" s="1013"/>
      <c r="G1367" s="1013"/>
      <c r="H1367" s="1013"/>
      <c r="I1367" s="1016"/>
      <c r="J1367" s="1027"/>
      <c r="K1367" s="1017"/>
      <c r="L1367" s="1013"/>
      <c r="M1367" s="1014" t="e">
        <f t="shared" si="484"/>
        <v>#N/A</v>
      </c>
      <c r="N1367" s="1015" t="e">
        <f t="shared" si="485"/>
        <v>#N/A</v>
      </c>
      <c r="O1367" s="1015" t="e">
        <f t="shared" si="486"/>
        <v>#N/A</v>
      </c>
    </row>
    <row r="1368" spans="3:15" outlineLevel="1">
      <c r="C1368" s="1059"/>
      <c r="D1368" s="1061" t="s">
        <v>1055</v>
      </c>
      <c r="E1368" s="1059"/>
      <c r="F1368" s="1013"/>
      <c r="G1368" s="1013"/>
      <c r="H1368" s="1013"/>
      <c r="I1368" s="1016"/>
      <c r="J1368" s="1027"/>
      <c r="K1368" s="1017"/>
      <c r="L1368" s="1013"/>
      <c r="M1368" s="1014" t="e">
        <f t="shared" si="484"/>
        <v>#N/A</v>
      </c>
      <c r="N1368" s="1015" t="e">
        <f t="shared" si="485"/>
        <v>#N/A</v>
      </c>
      <c r="O1368" s="1015" t="e">
        <f t="shared" si="486"/>
        <v>#N/A</v>
      </c>
    </row>
    <row r="1369" spans="3:15" outlineLevel="1">
      <c r="C1369" s="1059"/>
      <c r="D1369" s="1061" t="s">
        <v>1056</v>
      </c>
      <c r="E1369" s="1059"/>
      <c r="F1369" s="1013"/>
      <c r="G1369" s="1013"/>
      <c r="H1369" s="1013"/>
      <c r="I1369" s="1013"/>
      <c r="J1369" s="1027"/>
      <c r="K1369" s="1017"/>
      <c r="L1369" s="1013"/>
      <c r="M1369" s="1014" t="e">
        <f t="shared" si="484"/>
        <v>#N/A</v>
      </c>
      <c r="N1369" s="1014" t="e">
        <f t="shared" si="485"/>
        <v>#N/A</v>
      </c>
      <c r="O1369" s="1014" t="e">
        <f t="shared" si="486"/>
        <v>#N/A</v>
      </c>
    </row>
    <row r="1370" spans="3:15" outlineLevel="1">
      <c r="C1370" s="1064"/>
      <c r="D1370" s="1065" t="s">
        <v>1057</v>
      </c>
      <c r="E1370" s="1064"/>
      <c r="F1370" s="1013"/>
      <c r="G1370" s="1013"/>
      <c r="H1370" s="1013"/>
      <c r="I1370" s="1013"/>
      <c r="J1370" s="1027"/>
      <c r="K1370" s="1017"/>
      <c r="L1370" s="1013"/>
      <c r="M1370" s="1014" t="e">
        <f t="shared" si="484"/>
        <v>#N/A</v>
      </c>
      <c r="N1370" s="1015" t="e">
        <f t="shared" si="485"/>
        <v>#N/A</v>
      </c>
      <c r="O1370" s="1015" t="e">
        <f t="shared" si="486"/>
        <v>#N/A</v>
      </c>
    </row>
    <row r="1371" spans="3:15" outlineLevel="1">
      <c r="C1371" s="1064"/>
      <c r="D1371" s="1064" t="s">
        <v>1058</v>
      </c>
      <c r="E1371" s="1064"/>
      <c r="F1371" s="1013"/>
      <c r="G1371" s="1013"/>
      <c r="H1371" s="1013"/>
      <c r="I1371" s="1013"/>
      <c r="J1371" s="1027"/>
      <c r="K1371" s="1017"/>
      <c r="L1371" s="1013"/>
      <c r="M1371" s="1014" t="e">
        <f t="shared" si="484"/>
        <v>#N/A</v>
      </c>
      <c r="N1371" s="1015" t="e">
        <f t="shared" si="485"/>
        <v>#N/A</v>
      </c>
      <c r="O1371" s="1015" t="e">
        <f t="shared" si="486"/>
        <v>#N/A</v>
      </c>
    </row>
    <row r="1372" spans="3:15" outlineLevel="1">
      <c r="C1372" s="1064"/>
      <c r="D1372" s="1064" t="s">
        <v>1059</v>
      </c>
      <c r="E1372" s="1064"/>
      <c r="F1372" s="1013"/>
      <c r="G1372" s="1013"/>
      <c r="H1372" s="1013"/>
      <c r="I1372" s="1013"/>
      <c r="J1372" s="1027"/>
      <c r="K1372" s="1017"/>
      <c r="L1372" s="1013"/>
      <c r="M1372" s="1014" t="e">
        <f t="shared" si="484"/>
        <v>#N/A</v>
      </c>
      <c r="N1372" s="1015" t="e">
        <f t="shared" si="485"/>
        <v>#N/A</v>
      </c>
      <c r="O1372" s="1015" t="e">
        <f t="shared" si="486"/>
        <v>#N/A</v>
      </c>
    </row>
    <row r="1373" spans="3:15" outlineLevel="1">
      <c r="C1373" s="1064"/>
      <c r="D1373" s="1064"/>
      <c r="E1373" s="1064"/>
      <c r="F1373" s="1013"/>
      <c r="G1373" s="1013"/>
      <c r="H1373" s="1013"/>
      <c r="I1373" s="1013"/>
      <c r="J1373" s="1027"/>
      <c r="K1373" s="1017"/>
      <c r="L1373" s="1013"/>
      <c r="M1373" s="1014" t="e">
        <f t="shared" si="484"/>
        <v>#N/A</v>
      </c>
      <c r="N1373" s="1015" t="e">
        <f t="shared" si="485"/>
        <v>#N/A</v>
      </c>
      <c r="O1373" s="1015" t="e">
        <f t="shared" si="486"/>
        <v>#N/A</v>
      </c>
    </row>
    <row r="1374" spans="3:15" outlineLevel="1">
      <c r="C1374" s="1064"/>
      <c r="D1374" s="1064"/>
      <c r="E1374" s="1064"/>
      <c r="F1374" s="1013"/>
      <c r="G1374" s="1013"/>
      <c r="H1374" s="1013"/>
      <c r="I1374" s="1013"/>
      <c r="J1374" s="1027"/>
      <c r="K1374" s="1017"/>
      <c r="L1374" s="1013"/>
      <c r="M1374" s="1014" t="e">
        <f t="shared" si="484"/>
        <v>#N/A</v>
      </c>
      <c r="N1374" s="1015" t="e">
        <f t="shared" si="485"/>
        <v>#N/A</v>
      </c>
      <c r="O1374" s="1015" t="e">
        <f t="shared" si="486"/>
        <v>#N/A</v>
      </c>
    </row>
    <row r="1375" spans="3:15" outlineLevel="1">
      <c r="C1375" s="1064"/>
      <c r="D1375" s="1064"/>
      <c r="E1375" s="1064"/>
      <c r="F1375" s="1013"/>
      <c r="G1375" s="1013"/>
      <c r="H1375" s="1013"/>
      <c r="I1375" s="1013"/>
      <c r="J1375" s="1027"/>
      <c r="K1375" s="1017"/>
      <c r="L1375" s="1013"/>
      <c r="M1375" s="1014" t="e">
        <f t="shared" si="484"/>
        <v>#N/A</v>
      </c>
      <c r="N1375" s="1015" t="e">
        <f t="shared" si="485"/>
        <v>#N/A</v>
      </c>
      <c r="O1375" s="1015" t="e">
        <f t="shared" si="486"/>
        <v>#N/A</v>
      </c>
    </row>
    <row r="1376" spans="3:15" outlineLevel="1">
      <c r="C1376" s="1064"/>
      <c r="D1376" s="1064"/>
      <c r="E1376" s="1064"/>
      <c r="F1376" s="1013"/>
      <c r="G1376" s="1013"/>
      <c r="H1376" s="1013"/>
      <c r="I1376" s="1013"/>
      <c r="J1376" s="1027"/>
      <c r="K1376" s="1017"/>
      <c r="L1376" s="1013"/>
      <c r="M1376" s="1014" t="e">
        <f t="shared" si="484"/>
        <v>#N/A</v>
      </c>
      <c r="N1376" s="1015" t="e">
        <f t="shared" si="485"/>
        <v>#N/A</v>
      </c>
      <c r="O1376" s="1015" t="e">
        <f t="shared" si="486"/>
        <v>#N/A</v>
      </c>
    </row>
    <row r="1377" spans="2:28" outlineLevel="1">
      <c r="C1377" s="1064"/>
      <c r="D1377" s="1064"/>
      <c r="E1377" s="1064"/>
      <c r="F1377" s="1013"/>
      <c r="G1377" s="1013"/>
      <c r="H1377" s="1013"/>
      <c r="I1377" s="1013"/>
      <c r="J1377" s="1027"/>
      <c r="K1377" s="1017"/>
      <c r="L1377" s="1013"/>
      <c r="M1377" s="1014" t="e">
        <f t="shared" si="484"/>
        <v>#N/A</v>
      </c>
      <c r="N1377" s="1015" t="e">
        <f t="shared" si="485"/>
        <v>#N/A</v>
      </c>
      <c r="O1377" s="1015" t="e">
        <f t="shared" si="486"/>
        <v>#N/A</v>
      </c>
    </row>
    <row r="1378" spans="2:28" ht="15" outlineLevel="1" thickBot="1">
      <c r="C1378" s="1062"/>
      <c r="D1378" s="1063"/>
      <c r="E1378" s="1062"/>
      <c r="F1378" s="1013"/>
      <c r="G1378" s="1013"/>
      <c r="H1378" s="1013"/>
      <c r="I1378" s="1016"/>
      <c r="J1378" s="1027"/>
      <c r="K1378" s="1017"/>
      <c r="L1378" s="1013"/>
      <c r="M1378" s="1021" t="e">
        <f t="shared" si="484"/>
        <v>#N/A</v>
      </c>
      <c r="N1378" s="1021" t="e">
        <f t="shared" si="485"/>
        <v>#N/A</v>
      </c>
      <c r="O1378" s="1021" t="e">
        <f t="shared" si="486"/>
        <v>#N/A</v>
      </c>
    </row>
    <row r="1379" spans="2:28" ht="15" outlineLevel="1" thickTop="1">
      <c r="C1379" s="1005" t="str">
        <f>"SUBTOTAL " &amp;C1359</f>
        <v>SUBTOTAL MISCELLANEOUS</v>
      </c>
      <c r="D1379" s="1023"/>
      <c r="E1379" s="1005"/>
      <c r="F1379" s="1013"/>
      <c r="G1379" s="1013"/>
      <c r="H1379" s="1013"/>
      <c r="I1379" s="1016"/>
      <c r="J1379" s="1027"/>
      <c r="K1379" s="1017"/>
      <c r="L1379" s="1013"/>
      <c r="M1379" s="1014">
        <f t="array" ref="M1379">SUM(IF(NOT(ISNA(M1360:M1378)),M1360:M1378))</f>
        <v>0</v>
      </c>
      <c r="N1379" s="1014">
        <f t="array" ref="N1379">SUM(IF(NOT(ISNA(N1360:N1378)),N1360:N1378))</f>
        <v>0</v>
      </c>
      <c r="O1379" s="1014">
        <f t="array" ref="O1379">SUM(IF(NOT(ISNA(O1360:O1378)),O1360:O1378))</f>
        <v>0</v>
      </c>
    </row>
    <row r="1380" spans="2:28" outlineLevel="1">
      <c r="J1380" s="1028"/>
    </row>
    <row r="1381" spans="2:28" outlineLevel="1"/>
    <row r="1382" spans="2:28" outlineLevel="1"/>
    <row r="1384" spans="2:28" ht="18">
      <c r="B1384" s="836" t="s">
        <v>1089</v>
      </c>
    </row>
    <row r="1388" spans="2:28">
      <c r="C1388" s="5" t="s">
        <v>1088</v>
      </c>
      <c r="D1388" s="340"/>
      <c r="E1388" s="1036">
        <f>E1188</f>
        <v>43739</v>
      </c>
    </row>
    <row r="1389" spans="2:28">
      <c r="C1389" s="5" t="s">
        <v>182</v>
      </c>
      <c r="D1389" s="340"/>
      <c r="E1389" s="4">
        <f>ROUNDUP(E1390/12,0)</f>
        <v>1</v>
      </c>
      <c r="F1389" s="4">
        <f>ROUNDUP(F1390/12,0)</f>
        <v>1</v>
      </c>
      <c r="G1389" s="4">
        <f t="shared" ref="G1389:X1389" si="487">ROUNDUP(G1390/12,0)</f>
        <v>1</v>
      </c>
      <c r="H1389" s="4">
        <f t="shared" si="487"/>
        <v>1</v>
      </c>
      <c r="I1389" s="4">
        <f t="shared" si="487"/>
        <v>1</v>
      </c>
      <c r="J1389" s="4">
        <f t="shared" si="487"/>
        <v>1</v>
      </c>
      <c r="K1389" s="4">
        <f t="shared" si="487"/>
        <v>1</v>
      </c>
      <c r="L1389" s="4">
        <f t="shared" si="487"/>
        <v>1</v>
      </c>
      <c r="M1389" s="4">
        <f t="shared" si="487"/>
        <v>1</v>
      </c>
      <c r="N1389" s="4">
        <f t="shared" si="487"/>
        <v>1</v>
      </c>
      <c r="O1389" s="4">
        <f t="shared" si="487"/>
        <v>1</v>
      </c>
      <c r="P1389" s="4">
        <f t="shared" si="487"/>
        <v>1</v>
      </c>
      <c r="Q1389" s="4">
        <f t="shared" si="487"/>
        <v>2</v>
      </c>
      <c r="R1389" s="4">
        <f t="shared" si="487"/>
        <v>2</v>
      </c>
      <c r="S1389" s="4">
        <f t="shared" si="487"/>
        <v>2</v>
      </c>
      <c r="T1389" s="4">
        <f t="shared" si="487"/>
        <v>2</v>
      </c>
      <c r="U1389" s="4">
        <f t="shared" si="487"/>
        <v>2</v>
      </c>
      <c r="V1389" s="4">
        <f t="shared" si="487"/>
        <v>2</v>
      </c>
      <c r="W1389" s="4">
        <f t="shared" si="487"/>
        <v>2</v>
      </c>
      <c r="X1389" s="4">
        <f t="shared" si="487"/>
        <v>2</v>
      </c>
      <c r="Y1389" s="4">
        <f t="shared" ref="Y1389" si="488">ROUNDUP(Y1390/12,0)</f>
        <v>2</v>
      </c>
      <c r="Z1389" s="4">
        <f t="shared" ref="Z1389" si="489">ROUNDUP(Z1390/12,0)</f>
        <v>2</v>
      </c>
      <c r="AA1389" s="4">
        <f t="shared" ref="AA1389" si="490">ROUNDUP(AA1390/12,0)</f>
        <v>2</v>
      </c>
      <c r="AB1389" s="4">
        <f t="shared" ref="AB1389" si="491">ROUNDUP(AB1390/12,0)</f>
        <v>2</v>
      </c>
    </row>
    <row r="1390" spans="2:28">
      <c r="B1390" s="5"/>
      <c r="C1390" s="5" t="s">
        <v>183</v>
      </c>
      <c r="D1390" s="1029"/>
      <c r="E1390" s="20">
        <v>1</v>
      </c>
      <c r="F1390" s="4">
        <f>E1390+1</f>
        <v>2</v>
      </c>
      <c r="G1390" s="4">
        <f t="shared" ref="G1390:X1390" si="492">F1390+1</f>
        <v>3</v>
      </c>
      <c r="H1390" s="4">
        <f t="shared" si="492"/>
        <v>4</v>
      </c>
      <c r="I1390" s="4">
        <f t="shared" si="492"/>
        <v>5</v>
      </c>
      <c r="J1390" s="4">
        <f t="shared" si="492"/>
        <v>6</v>
      </c>
      <c r="K1390" s="4">
        <f t="shared" si="492"/>
        <v>7</v>
      </c>
      <c r="L1390" s="4">
        <f t="shared" si="492"/>
        <v>8</v>
      </c>
      <c r="M1390" s="4">
        <f t="shared" si="492"/>
        <v>9</v>
      </c>
      <c r="N1390" s="4">
        <f t="shared" si="492"/>
        <v>10</v>
      </c>
      <c r="O1390" s="4">
        <f t="shared" si="492"/>
        <v>11</v>
      </c>
      <c r="P1390" s="4">
        <f t="shared" si="492"/>
        <v>12</v>
      </c>
      <c r="Q1390" s="4">
        <f t="shared" si="492"/>
        <v>13</v>
      </c>
      <c r="R1390" s="4">
        <f t="shared" si="492"/>
        <v>14</v>
      </c>
      <c r="S1390" s="4">
        <f t="shared" si="492"/>
        <v>15</v>
      </c>
      <c r="T1390" s="4">
        <f t="shared" si="492"/>
        <v>16</v>
      </c>
      <c r="U1390" s="4">
        <f t="shared" si="492"/>
        <v>17</v>
      </c>
      <c r="V1390" s="4">
        <f t="shared" si="492"/>
        <v>18</v>
      </c>
      <c r="W1390" s="4">
        <f t="shared" si="492"/>
        <v>19</v>
      </c>
      <c r="X1390" s="4">
        <f t="shared" si="492"/>
        <v>20</v>
      </c>
      <c r="Y1390" s="4">
        <f t="shared" ref="Y1390:AB1390" si="493">X1390+1</f>
        <v>21</v>
      </c>
      <c r="Z1390" s="4">
        <f t="shared" si="493"/>
        <v>22</v>
      </c>
      <c r="AA1390" s="4">
        <f t="shared" si="493"/>
        <v>23</v>
      </c>
      <c r="AB1390" s="4">
        <f t="shared" si="493"/>
        <v>24</v>
      </c>
    </row>
    <row r="1391" spans="2:28">
      <c r="D1391" s="32"/>
      <c r="E1391" s="204"/>
    </row>
    <row r="1392" spans="2:28">
      <c r="C1392" s="86" t="s">
        <v>200</v>
      </c>
      <c r="D1392" s="1030">
        <f>C1168</f>
        <v>54</v>
      </c>
      <c r="E1392" s="253">
        <f>D1392</f>
        <v>54</v>
      </c>
      <c r="F1392" s="254">
        <f t="shared" ref="F1392:AB1392" si="494">E1392</f>
        <v>54</v>
      </c>
      <c r="G1392" s="254">
        <f t="shared" si="494"/>
        <v>54</v>
      </c>
      <c r="H1392" s="254">
        <f t="shared" si="494"/>
        <v>54</v>
      </c>
      <c r="I1392" s="254">
        <f t="shared" si="494"/>
        <v>54</v>
      </c>
      <c r="J1392" s="254">
        <f t="shared" si="494"/>
        <v>54</v>
      </c>
      <c r="K1392" s="254">
        <f t="shared" si="494"/>
        <v>54</v>
      </c>
      <c r="L1392" s="254">
        <f t="shared" si="494"/>
        <v>54</v>
      </c>
      <c r="M1392" s="254">
        <f t="shared" si="494"/>
        <v>54</v>
      </c>
      <c r="N1392" s="254">
        <f t="shared" si="494"/>
        <v>54</v>
      </c>
      <c r="O1392" s="254">
        <f t="shared" si="494"/>
        <v>54</v>
      </c>
      <c r="P1392" s="254">
        <f t="shared" si="494"/>
        <v>54</v>
      </c>
      <c r="Q1392" s="254">
        <f t="shared" si="494"/>
        <v>54</v>
      </c>
      <c r="R1392" s="254">
        <f t="shared" si="494"/>
        <v>54</v>
      </c>
      <c r="S1392" s="254">
        <f t="shared" si="494"/>
        <v>54</v>
      </c>
      <c r="T1392" s="254">
        <f t="shared" si="494"/>
        <v>54</v>
      </c>
      <c r="U1392" s="254">
        <f t="shared" si="494"/>
        <v>54</v>
      </c>
      <c r="V1392" s="254">
        <f t="shared" si="494"/>
        <v>54</v>
      </c>
      <c r="W1392" s="254">
        <f t="shared" si="494"/>
        <v>54</v>
      </c>
      <c r="X1392" s="254">
        <f t="shared" si="494"/>
        <v>54</v>
      </c>
      <c r="Y1392" s="254">
        <f t="shared" si="494"/>
        <v>54</v>
      </c>
      <c r="Z1392" s="254">
        <f t="shared" si="494"/>
        <v>54</v>
      </c>
      <c r="AA1392" s="254">
        <f t="shared" si="494"/>
        <v>54</v>
      </c>
      <c r="AB1392" s="254">
        <f t="shared" si="494"/>
        <v>54</v>
      </c>
    </row>
    <row r="1393" spans="2:31">
      <c r="C1393" s="86" t="s">
        <v>289</v>
      </c>
      <c r="D1393" s="256">
        <v>0</v>
      </c>
      <c r="E1393" s="280">
        <f>SUM(E1398:E1427)</f>
        <v>0</v>
      </c>
      <c r="F1393" s="1039">
        <f t="shared" ref="F1393:AB1393" si="495">SUM(F1398:F1427)</f>
        <v>0</v>
      </c>
      <c r="G1393" s="1039">
        <f t="shared" si="495"/>
        <v>0</v>
      </c>
      <c r="H1393" s="1039">
        <f t="shared" si="495"/>
        <v>0</v>
      </c>
      <c r="I1393" s="1039">
        <f t="shared" si="495"/>
        <v>0</v>
      </c>
      <c r="J1393" s="1039">
        <f t="shared" si="495"/>
        <v>0</v>
      </c>
      <c r="K1393" s="1039">
        <f t="shared" si="495"/>
        <v>0</v>
      </c>
      <c r="L1393" s="1039">
        <f t="shared" si="495"/>
        <v>0</v>
      </c>
      <c r="M1393" s="1039">
        <f t="shared" si="495"/>
        <v>0</v>
      </c>
      <c r="N1393" s="1039">
        <f t="shared" si="495"/>
        <v>0</v>
      </c>
      <c r="O1393" s="1039">
        <f t="shared" si="495"/>
        <v>8</v>
      </c>
      <c r="P1393" s="1039">
        <f t="shared" si="495"/>
        <v>5</v>
      </c>
      <c r="Q1393" s="1039">
        <f t="shared" si="495"/>
        <v>5</v>
      </c>
      <c r="R1393" s="1039">
        <f t="shared" si="495"/>
        <v>5</v>
      </c>
      <c r="S1393" s="1039">
        <f t="shared" si="495"/>
        <v>5</v>
      </c>
      <c r="T1393" s="1039">
        <f t="shared" si="495"/>
        <v>5</v>
      </c>
      <c r="U1393" s="1039">
        <f t="shared" si="495"/>
        <v>5</v>
      </c>
      <c r="V1393" s="1039">
        <f t="shared" si="495"/>
        <v>5</v>
      </c>
      <c r="W1393" s="1039">
        <f t="shared" si="495"/>
        <v>5</v>
      </c>
      <c r="X1393" s="1039">
        <f t="shared" si="495"/>
        <v>5</v>
      </c>
      <c r="Y1393" s="1039">
        <f t="shared" si="495"/>
        <v>1</v>
      </c>
      <c r="Z1393" s="1039">
        <f t="shared" si="495"/>
        <v>0</v>
      </c>
      <c r="AA1393" s="1039">
        <f t="shared" si="495"/>
        <v>0</v>
      </c>
      <c r="AB1393" s="1039">
        <f t="shared" si="495"/>
        <v>0</v>
      </c>
    </row>
    <row r="1394" spans="2:31">
      <c r="C1394" s="86" t="s">
        <v>201</v>
      </c>
      <c r="D1394" s="256">
        <v>0</v>
      </c>
      <c r="E1394" s="280">
        <f>D1394+E1393</f>
        <v>0</v>
      </c>
      <c r="F1394" s="1039">
        <f t="shared" ref="F1394:AB1394" si="496">E1394+F1393</f>
        <v>0</v>
      </c>
      <c r="G1394" s="1039">
        <f t="shared" si="496"/>
        <v>0</v>
      </c>
      <c r="H1394" s="1039">
        <f t="shared" si="496"/>
        <v>0</v>
      </c>
      <c r="I1394" s="1039">
        <f t="shared" si="496"/>
        <v>0</v>
      </c>
      <c r="J1394" s="1039">
        <f t="shared" si="496"/>
        <v>0</v>
      </c>
      <c r="K1394" s="1039">
        <f t="shared" si="496"/>
        <v>0</v>
      </c>
      <c r="L1394" s="1039">
        <f t="shared" si="496"/>
        <v>0</v>
      </c>
      <c r="M1394" s="1039">
        <f t="shared" si="496"/>
        <v>0</v>
      </c>
      <c r="N1394" s="1039">
        <f t="shared" si="496"/>
        <v>0</v>
      </c>
      <c r="O1394" s="1039">
        <f t="shared" si="496"/>
        <v>8</v>
      </c>
      <c r="P1394" s="1039">
        <f t="shared" si="496"/>
        <v>13</v>
      </c>
      <c r="Q1394" s="1039">
        <f t="shared" si="496"/>
        <v>18</v>
      </c>
      <c r="R1394" s="1039">
        <f t="shared" si="496"/>
        <v>23</v>
      </c>
      <c r="S1394" s="1039">
        <f t="shared" si="496"/>
        <v>28</v>
      </c>
      <c r="T1394" s="1039">
        <f t="shared" si="496"/>
        <v>33</v>
      </c>
      <c r="U1394" s="1039">
        <f t="shared" si="496"/>
        <v>38</v>
      </c>
      <c r="V1394" s="1039">
        <f t="shared" si="496"/>
        <v>43</v>
      </c>
      <c r="W1394" s="1039">
        <f t="shared" si="496"/>
        <v>48</v>
      </c>
      <c r="X1394" s="1039">
        <f t="shared" si="496"/>
        <v>53</v>
      </c>
      <c r="Y1394" s="1039">
        <f t="shared" si="496"/>
        <v>54</v>
      </c>
      <c r="Z1394" s="1039">
        <f t="shared" si="496"/>
        <v>54</v>
      </c>
      <c r="AA1394" s="1039">
        <f t="shared" si="496"/>
        <v>54</v>
      </c>
      <c r="AB1394" s="1039">
        <f t="shared" si="496"/>
        <v>54</v>
      </c>
    </row>
    <row r="1395" spans="2:31">
      <c r="C1395" s="86" t="s">
        <v>202</v>
      </c>
      <c r="D1395" s="257">
        <f>D1394/D1392</f>
        <v>0</v>
      </c>
      <c r="E1395" s="205">
        <f>E1394/E1392</f>
        <v>0</v>
      </c>
      <c r="F1395" s="206">
        <f t="shared" ref="F1395:AB1395" si="497">F1394/F1392</f>
        <v>0</v>
      </c>
      <c r="G1395" s="206">
        <f t="shared" si="497"/>
        <v>0</v>
      </c>
      <c r="H1395" s="206">
        <f t="shared" si="497"/>
        <v>0</v>
      </c>
      <c r="I1395" s="206">
        <f t="shared" si="497"/>
        <v>0</v>
      </c>
      <c r="J1395" s="206">
        <f t="shared" si="497"/>
        <v>0</v>
      </c>
      <c r="K1395" s="206">
        <f t="shared" si="497"/>
        <v>0</v>
      </c>
      <c r="L1395" s="206">
        <f t="shared" si="497"/>
        <v>0</v>
      </c>
      <c r="M1395" s="206">
        <f t="shared" si="497"/>
        <v>0</v>
      </c>
      <c r="N1395" s="206">
        <f t="shared" si="497"/>
        <v>0</v>
      </c>
      <c r="O1395" s="206">
        <f t="shared" si="497"/>
        <v>0.14814814814814814</v>
      </c>
      <c r="P1395" s="206">
        <f t="shared" si="497"/>
        <v>0.24074074074074073</v>
      </c>
      <c r="Q1395" s="206">
        <f t="shared" si="497"/>
        <v>0.33333333333333331</v>
      </c>
      <c r="R1395" s="206">
        <f t="shared" si="497"/>
        <v>0.42592592592592593</v>
      </c>
      <c r="S1395" s="206">
        <f t="shared" si="497"/>
        <v>0.51851851851851849</v>
      </c>
      <c r="T1395" s="206">
        <f t="shared" si="497"/>
        <v>0.61111111111111116</v>
      </c>
      <c r="U1395" s="206">
        <f t="shared" si="497"/>
        <v>0.70370370370370372</v>
      </c>
      <c r="V1395" s="206">
        <f t="shared" si="497"/>
        <v>0.79629629629629628</v>
      </c>
      <c r="W1395" s="206">
        <f t="shared" si="497"/>
        <v>0.88888888888888884</v>
      </c>
      <c r="X1395" s="206">
        <f t="shared" si="497"/>
        <v>0.98148148148148151</v>
      </c>
      <c r="Y1395" s="206">
        <f t="shared" si="497"/>
        <v>1</v>
      </c>
      <c r="Z1395" s="206">
        <f t="shared" si="497"/>
        <v>1</v>
      </c>
      <c r="AA1395" s="206">
        <f t="shared" si="497"/>
        <v>1</v>
      </c>
      <c r="AB1395" s="206">
        <f t="shared" si="497"/>
        <v>1</v>
      </c>
    </row>
    <row r="1396" spans="2:31">
      <c r="C1396" s="207"/>
      <c r="D1396" s="229"/>
      <c r="E1396" s="208"/>
    </row>
    <row r="1397" spans="2:31">
      <c r="C1397" s="21" t="s">
        <v>1116</v>
      </c>
      <c r="D1397" s="229"/>
      <c r="E1397" s="208"/>
    </row>
    <row r="1398" spans="2:31">
      <c r="B1398" s="556">
        <v>1</v>
      </c>
      <c r="C1398" s="1037" t="str">
        <f t="shared" ref="C1398:C1427" si="498">E1138</f>
        <v>Studio</v>
      </c>
      <c r="D1398" s="229"/>
      <c r="E1398" s="1038">
        <f>(IF(D$1390=$I1138,$J1138,0)+IF($I1138&lt;=D$1390,MIN($K1138,$C1138-SUM($D1398:D1398)),0))*(SUM($D1398:D1398)&lt;$C1138)</f>
        <v>0</v>
      </c>
      <c r="F1398" s="4">
        <f>(IF(E$1390=$I1138,$J1138,0)+IF($I1138&lt;=E$1390,MIN($K1138,$C1138-SUM($D1398:E1398)),0))*(SUM($D1398:E1398)&lt;$C1138)</f>
        <v>0</v>
      </c>
      <c r="G1398" s="4">
        <f>(IF(F$1390=$I1138,$J1138,0)+IF($I1138&lt;=F$1390,MIN($K1138,$C1138-SUM($D1398:F1398)),0))*(SUM($D1398:F1398)&lt;$C1138)</f>
        <v>0</v>
      </c>
      <c r="H1398" s="4">
        <f>(IF(G$1390=$I1138,$J1138,0)+IF($I1138&lt;=G$1390,MIN($K1138,$C1138-SUM($D1398:G1398)),0))*(SUM($D1398:G1398)&lt;$C1138)</f>
        <v>0</v>
      </c>
      <c r="I1398" s="5">
        <f>(IF(H$1390=$I1138,$J1138,0)+IF($I1138&lt;=H$1390,MIN($K1138,$C1138-SUM($D1398:H1398)),0))*(SUM($D1398:H1398)&lt;$C1138)</f>
        <v>0</v>
      </c>
      <c r="J1398" s="5">
        <f>(IF(I$1390=$I1138,$J1138,0)+IF($I1138&lt;=I$1390,MIN($K1138,$C1138-SUM($D1398:I1398)),0))*(SUM($D1398:I1398)&lt;$C1138)</f>
        <v>0</v>
      </c>
      <c r="K1398" s="5">
        <f>(IF(J$1390=$I1138,$J1138,0)+IF($I1138&lt;=J$1390,MIN($K1138,$C1138-SUM($D1398:J1398)),0))*(SUM($D1398:J1398)&lt;$C1138)</f>
        <v>0</v>
      </c>
      <c r="L1398" s="5">
        <f>(IF(K$1390=$I1138,$J1138,0)+IF($I1138&lt;=K$1390,MIN($K1138,$C1138-SUM($D1398:K1398)),0))*(SUM($D1398:K1398)&lt;$C1138)</f>
        <v>0</v>
      </c>
      <c r="M1398" s="5">
        <f>(IF(L$1390=$I1138,$J1138,0)+IF($I1138&lt;=L$1390,MIN($K1138,$C1138-SUM($D1398:L1398)),0))*(SUM($D1398:L1398)&lt;$C1138)</f>
        <v>0</v>
      </c>
      <c r="N1398" s="4">
        <f>(IF(M$1390=$I1138,$J1138,0)+IF($I1138&lt;=M$1390,MIN($K1138,$C1138-SUM($D1398:M1398)),0))*(SUM($D1398:M1398)&lt;$C1138)</f>
        <v>0</v>
      </c>
      <c r="O1398" s="4">
        <f>(IF(N$1390=$I1138,$J1138,0)+IF($I1138&lt;=N$1390,MIN($K1138,$C1138-SUM($D1398:N1398)),0))*(SUM($D1398:N1398)&lt;$C1138)</f>
        <v>0</v>
      </c>
      <c r="P1398" s="4">
        <f>(IF(O$1390=$I1138,$J1138,0)+IF($I1138&lt;=O$1390,MIN($K1138,$C1138-SUM($D1398:O1398)),0))*(SUM($D1398:O1398)&lt;$C1138)</f>
        <v>0</v>
      </c>
      <c r="Q1398" s="4">
        <f>(IF(P$1390=$I1138,$J1138,0)+IF($I1138&lt;=P$1390,MIN($K1138,$C1138-SUM($D1398:P1398)),0))*(SUM($D1398:P1398)&lt;$C1138)</f>
        <v>0</v>
      </c>
      <c r="R1398" s="4">
        <f>(IF(Q$1390=$I1138,$J1138,0)+IF($I1138&lt;=Q$1390,MIN($K1138,$C1138-SUM($D1398:Q1398)),0))*(SUM($D1398:Q1398)&lt;$C1138)</f>
        <v>0</v>
      </c>
      <c r="S1398" s="4">
        <f>(IF(R$1390=$I1138,$J1138,0)+IF($I1138&lt;=R$1390,MIN($K1138,$C1138-SUM($D1398:R1398)),0))*(SUM($D1398:R1398)&lt;$C1138)</f>
        <v>0</v>
      </c>
      <c r="T1398" s="4">
        <f>(IF(S$1390=$I1138,$J1138,0)+IF($I1138&lt;=S$1390,MIN($K1138,$C1138-SUM($D1398:S1398)),0))*(SUM($D1398:S1398)&lt;$C1138)</f>
        <v>0</v>
      </c>
      <c r="U1398" s="4">
        <f>(IF(T$1390=$I1138,$J1138,0)+IF($I1138&lt;=T$1390,MIN($K1138,$C1138-SUM($D1398:T1398)),0))*(SUM($D1398:T1398)&lt;$C1138)</f>
        <v>0</v>
      </c>
      <c r="V1398" s="4">
        <f>(IF(U$1390=$I1138,$J1138,0)+IF($I1138&lt;=U$1390,MIN($K1138,$C1138-SUM($D1398:U1398)),0))*(SUM($D1398:U1398)&lt;$C1138)</f>
        <v>0</v>
      </c>
      <c r="W1398" s="4">
        <f>(IF(V$1390=$I1138,$J1138,0)+IF($I1138&lt;=V$1390,MIN($K1138,$C1138-SUM($D1398:V1398)),0))*(SUM($D1398:V1398)&lt;$C1138)</f>
        <v>0</v>
      </c>
      <c r="X1398" s="4">
        <f>(IF(W$1390=$I1138,$J1138,0)+IF($I1138&lt;=W$1390,MIN($K1138,$C1138-SUM($D1398:W1398)),0))*(SUM($D1398:W1398)&lt;$C1138)</f>
        <v>0</v>
      </c>
      <c r="Y1398" s="4">
        <f>(IF(X$1390=$I1138,$J1138,0)+IF($I1138&lt;=X$1390,MIN($K1138,$C1138-SUM($D1398:X1398)),0))*(SUM($D1398:X1398)&lt;$C1138)</f>
        <v>0</v>
      </c>
      <c r="Z1398" s="4">
        <f>(IF(Y$1390=$I1138,$J1138,0)+IF($I1138&lt;=Y$1390,MIN($K1138,$C1138-SUM($D1398:Y1398)),0))*(SUM($D1398:Y1398)&lt;$C1138)</f>
        <v>0</v>
      </c>
      <c r="AA1398" s="4">
        <f>(IF(Z$1390=$I1138,$J1138,0)+IF($I1138&lt;=Z$1390,MIN($K1138,$C1138-SUM($D1398:Z1398)),0))*(SUM($D1398:Z1398)&lt;$C1138)</f>
        <v>0</v>
      </c>
      <c r="AB1398" s="4">
        <f>(IF(AA$1390=$I1138,$J1138,0)+IF($I1138&lt;=AA$1390,MIN($K1138,$C1138-SUM($D1398:AA1398)),0))*(SUM($D1398:AA1398)&lt;$C1138)</f>
        <v>0</v>
      </c>
      <c r="AE1398" s="252">
        <f>SUM(E1398:AB1398)</f>
        <v>0</v>
      </c>
    </row>
    <row r="1399" spans="2:31">
      <c r="B1399" s="556">
        <f>B1398+1</f>
        <v>2</v>
      </c>
      <c r="C1399" s="1037" t="str">
        <f t="shared" si="498"/>
        <v xml:space="preserve">1 Bed / 1 Bath </v>
      </c>
      <c r="D1399" s="229"/>
      <c r="E1399" s="1038">
        <f>(IF(D$1390=$I1139,$J1139,0)+IF($I1139&lt;=D$1390,MIN($K1139,$C1139-SUM($D1399:D1399)),0))*(SUM($D1399:D1399)&lt;$C1139)</f>
        <v>0</v>
      </c>
      <c r="F1399" s="4">
        <f>(IF(E$1390=$I1139,$J1139,0)+IF($I1139&lt;=E$1390,MIN($K1139,$C1139-SUM($D1399:E1399)),0))*(SUM($D1399:E1399)&lt;$C1139)</f>
        <v>0</v>
      </c>
      <c r="G1399" s="4">
        <f>(IF(F$1390=$I1139,$J1139,0)+IF($I1139&lt;=F$1390,MIN($K1139,$C1139-SUM($D1399:F1399)),0))*(SUM($D1399:F1399)&lt;$C1139)</f>
        <v>0</v>
      </c>
      <c r="H1399" s="4">
        <f>(IF(G$1390=$I1139,$J1139,0)+IF($I1139&lt;=G$1390,MIN($K1139,$C1139-SUM($D1399:G1399)),0))*(SUM($D1399:G1399)&lt;$C1139)</f>
        <v>0</v>
      </c>
      <c r="I1399" s="5">
        <f>(IF(H$1390=$I1139,$J1139,0)+IF($I1139&lt;=H$1390,MIN($K1139,$C1139-SUM($D1399:H1399)),0))*(SUM($D1399:H1399)&lt;$C1139)</f>
        <v>0</v>
      </c>
      <c r="J1399" s="5">
        <f>(IF(I$1390=$I1139,$J1139,0)+IF($I1139&lt;=I$1390,MIN($K1139,$C1139-SUM($D1399:I1399)),0))*(SUM($D1399:I1399)&lt;$C1139)</f>
        <v>0</v>
      </c>
      <c r="K1399" s="5">
        <f>(IF(J$1390=$I1139,$J1139,0)+IF($I1139&lt;=J$1390,MIN($K1139,$C1139-SUM($D1399:J1399)),0))*(SUM($D1399:J1399)&lt;$C1139)</f>
        <v>0</v>
      </c>
      <c r="L1399" s="5">
        <f>(IF(K$1390=$I1139,$J1139,0)+IF($I1139&lt;=K$1390,MIN($K1139,$C1139-SUM($D1399:K1399)),0))*(SUM($D1399:K1399)&lt;$C1139)</f>
        <v>0</v>
      </c>
      <c r="M1399" s="5">
        <f>(IF(L$1390=$I1139,$J1139,0)+IF($I1139&lt;=L$1390,MIN($K1139,$C1139-SUM($D1399:L1399)),0))*(SUM($D1399:L1399)&lt;$C1139)</f>
        <v>0</v>
      </c>
      <c r="N1399" s="4">
        <f>(IF(M$1390=$I1139,$J1139,0)+IF($I1139&lt;=M$1390,MIN($K1139,$C1139-SUM($D1399:M1399)),0))*(SUM($D1399:M1399)&lt;$C1139)</f>
        <v>0</v>
      </c>
      <c r="O1399" s="4">
        <f>(IF(N$1390=$I1139,$J1139,0)+IF($I1139&lt;=N$1390,MIN($K1139,$C1139-SUM($D1399:N1399)),0))*(SUM($D1399:N1399)&lt;$C1139)</f>
        <v>0</v>
      </c>
      <c r="P1399" s="4">
        <f>(IF(O$1390=$I1139,$J1139,0)+IF($I1139&lt;=O$1390,MIN($K1139,$C1139-SUM($D1399:O1399)),0))*(SUM($D1399:O1399)&lt;$C1139)</f>
        <v>0</v>
      </c>
      <c r="Q1399" s="4">
        <f>(IF(P$1390=$I1139,$J1139,0)+IF($I1139&lt;=P$1390,MIN($K1139,$C1139-SUM($D1399:P1399)),0))*(SUM($D1399:P1399)&lt;$C1139)</f>
        <v>0</v>
      </c>
      <c r="R1399" s="4">
        <f>(IF(Q$1390=$I1139,$J1139,0)+IF($I1139&lt;=Q$1390,MIN($K1139,$C1139-SUM($D1399:Q1399)),0))*(SUM($D1399:Q1399)&lt;$C1139)</f>
        <v>0</v>
      </c>
      <c r="S1399" s="4">
        <f>(IF(R$1390=$I1139,$J1139,0)+IF($I1139&lt;=R$1390,MIN($K1139,$C1139-SUM($D1399:R1399)),0))*(SUM($D1399:R1399)&lt;$C1139)</f>
        <v>0</v>
      </c>
      <c r="T1399" s="4">
        <f>(IF(S$1390=$I1139,$J1139,0)+IF($I1139&lt;=S$1390,MIN($K1139,$C1139-SUM($D1399:S1399)),0))*(SUM($D1399:S1399)&lt;$C1139)</f>
        <v>0</v>
      </c>
      <c r="U1399" s="4">
        <f>(IF(T$1390=$I1139,$J1139,0)+IF($I1139&lt;=T$1390,MIN($K1139,$C1139-SUM($D1399:T1399)),0))*(SUM($D1399:T1399)&lt;$C1139)</f>
        <v>0</v>
      </c>
      <c r="V1399" s="4">
        <f>(IF(U$1390=$I1139,$J1139,0)+IF($I1139&lt;=U$1390,MIN($K1139,$C1139-SUM($D1399:U1399)),0))*(SUM($D1399:U1399)&lt;$C1139)</f>
        <v>0</v>
      </c>
      <c r="W1399" s="4">
        <f>(IF(V$1390=$I1139,$J1139,0)+IF($I1139&lt;=V$1390,MIN($K1139,$C1139-SUM($D1399:V1399)),0))*(SUM($D1399:V1399)&lt;$C1139)</f>
        <v>0</v>
      </c>
      <c r="X1399" s="4">
        <f>(IF(W$1390=$I1139,$J1139,0)+IF($I1139&lt;=W$1390,MIN($K1139,$C1139-SUM($D1399:W1399)),0))*(SUM($D1399:W1399)&lt;$C1139)</f>
        <v>0</v>
      </c>
      <c r="Y1399" s="4">
        <f>(IF(X$1390=$I1139,$J1139,0)+IF($I1139&lt;=X$1390,MIN($K1139,$C1139-SUM($D1399:X1399)),0))*(SUM($D1399:X1399)&lt;$C1139)</f>
        <v>0</v>
      </c>
      <c r="Z1399" s="4">
        <f>(IF(Y$1390=$I1139,$J1139,0)+IF($I1139&lt;=Y$1390,MIN($K1139,$C1139-SUM($D1399:Y1399)),0))*(SUM($D1399:Y1399)&lt;$C1139)</f>
        <v>0</v>
      </c>
      <c r="AA1399" s="4">
        <f>(IF(Z$1390=$I1139,$J1139,0)+IF($I1139&lt;=Z$1390,MIN($K1139,$C1139-SUM($D1399:Z1399)),0))*(SUM($D1399:Z1399)&lt;$C1139)</f>
        <v>0</v>
      </c>
      <c r="AB1399" s="4">
        <f>(IF(AA$1390=$I1139,$J1139,0)+IF($I1139&lt;=AA$1390,MIN($K1139,$C1139-SUM($D1399:AA1399)),0))*(SUM($D1399:AA1399)&lt;$C1139)</f>
        <v>0</v>
      </c>
      <c r="AE1399" s="252">
        <f t="shared" ref="AE1399:AE1427" si="499">SUM(E1399:AB1399)</f>
        <v>0</v>
      </c>
    </row>
    <row r="1400" spans="2:31">
      <c r="B1400" s="556">
        <f t="shared" ref="B1400:B1427" si="500">B1399+1</f>
        <v>3</v>
      </c>
      <c r="C1400" s="1037" t="str">
        <f t="shared" si="498"/>
        <v xml:space="preserve">1 Bed / 1 Bath </v>
      </c>
      <c r="D1400" s="229"/>
      <c r="E1400" s="1038">
        <f>(IF(D$1390=$I1140,$J1140,0)+IF($I1140&lt;=D$1390,MIN($K1140,$C1140-SUM($D1400:D1400)),0))*(SUM($D1400:D1400)&lt;$C1140)</f>
        <v>0</v>
      </c>
      <c r="F1400" s="4">
        <f>(IF(E$1390=$I1140,$J1140,0)+IF($I1140&lt;=E$1390,MIN($K1140,$C1140-SUM($D1400:E1400)),0))*(SUM($D1400:E1400)&lt;$C1140)</f>
        <v>0</v>
      </c>
      <c r="G1400" s="4">
        <f>(IF(F$1390=$I1140,$J1140,0)+IF($I1140&lt;=F$1390,MIN($K1140,$C1140-SUM($D1400:F1400)),0))*(SUM($D1400:F1400)&lt;$C1140)</f>
        <v>0</v>
      </c>
      <c r="H1400" s="4">
        <f>(IF(G$1390=$I1140,$J1140,0)+IF($I1140&lt;=G$1390,MIN($K1140,$C1140-SUM($D1400:G1400)),0))*(SUM($D1400:G1400)&lt;$C1140)</f>
        <v>0</v>
      </c>
      <c r="I1400" s="5">
        <f>(IF(H$1390=$I1140,$J1140,0)+IF($I1140&lt;=H$1390,MIN($K1140,$C1140-SUM($D1400:H1400)),0))*(SUM($D1400:H1400)&lt;$C1140)</f>
        <v>0</v>
      </c>
      <c r="J1400" s="5">
        <f>(IF(I$1390=$I1140,$J1140,0)+IF($I1140&lt;=I$1390,MIN($K1140,$C1140-SUM($D1400:I1400)),0))*(SUM($D1400:I1400)&lt;$C1140)</f>
        <v>0</v>
      </c>
      <c r="K1400" s="5">
        <f>(IF(J$1390=$I1140,$J1140,0)+IF($I1140&lt;=J$1390,MIN($K1140,$C1140-SUM($D1400:J1400)),0))*(SUM($D1400:J1400)&lt;$C1140)</f>
        <v>0</v>
      </c>
      <c r="L1400" s="5">
        <f>(IF(K$1390=$I1140,$J1140,0)+IF($I1140&lt;=K$1390,MIN($K1140,$C1140-SUM($D1400:K1400)),0))*(SUM($D1400:K1400)&lt;$C1140)</f>
        <v>0</v>
      </c>
      <c r="M1400" s="5">
        <f>(IF(L$1390=$I1140,$J1140,0)+IF($I1140&lt;=L$1390,MIN($K1140,$C1140-SUM($D1400:L1400)),0))*(SUM($D1400:L1400)&lt;$C1140)</f>
        <v>0</v>
      </c>
      <c r="N1400" s="4">
        <f>(IF(M$1390=$I1140,$J1140,0)+IF($I1140&lt;=M$1390,MIN($K1140,$C1140-SUM($D1400:M1400)),0))*(SUM($D1400:M1400)&lt;$C1140)</f>
        <v>0</v>
      </c>
      <c r="O1400" s="4">
        <f>(IF(N$1390=$I1140,$J1140,0)+IF($I1140&lt;=N$1390,MIN($K1140,$C1140-SUM($D1400:N1400)),0))*(SUM($D1400:N1400)&lt;$C1140)</f>
        <v>0</v>
      </c>
      <c r="P1400" s="4">
        <f>(IF(O$1390=$I1140,$J1140,0)+IF($I1140&lt;=O$1390,MIN($K1140,$C1140-SUM($D1400:O1400)),0))*(SUM($D1400:O1400)&lt;$C1140)</f>
        <v>0</v>
      </c>
      <c r="Q1400" s="4">
        <f>(IF(P$1390=$I1140,$J1140,0)+IF($I1140&lt;=P$1390,MIN($K1140,$C1140-SUM($D1400:P1400)),0))*(SUM($D1400:P1400)&lt;$C1140)</f>
        <v>0</v>
      </c>
      <c r="R1400" s="4">
        <f>(IF(Q$1390=$I1140,$J1140,0)+IF($I1140&lt;=Q$1390,MIN($K1140,$C1140-SUM($D1400:Q1400)),0))*(SUM($D1400:Q1400)&lt;$C1140)</f>
        <v>0</v>
      </c>
      <c r="S1400" s="4">
        <f>(IF(R$1390=$I1140,$J1140,0)+IF($I1140&lt;=R$1390,MIN($K1140,$C1140-SUM($D1400:R1400)),0))*(SUM($D1400:R1400)&lt;$C1140)</f>
        <v>0</v>
      </c>
      <c r="T1400" s="4">
        <f>(IF(S$1390=$I1140,$J1140,0)+IF($I1140&lt;=S$1390,MIN($K1140,$C1140-SUM($D1400:S1400)),0))*(SUM($D1400:S1400)&lt;$C1140)</f>
        <v>0</v>
      </c>
      <c r="U1400" s="4">
        <f>(IF(T$1390=$I1140,$J1140,0)+IF($I1140&lt;=T$1390,MIN($K1140,$C1140-SUM($D1400:T1400)),0))*(SUM($D1400:T1400)&lt;$C1140)</f>
        <v>0</v>
      </c>
      <c r="V1400" s="4">
        <f>(IF(U$1390=$I1140,$J1140,0)+IF($I1140&lt;=U$1390,MIN($K1140,$C1140-SUM($D1400:U1400)),0))*(SUM($D1400:U1400)&lt;$C1140)</f>
        <v>0</v>
      </c>
      <c r="W1400" s="4">
        <f>(IF(V$1390=$I1140,$J1140,0)+IF($I1140&lt;=V$1390,MIN($K1140,$C1140-SUM($D1400:V1400)),0))*(SUM($D1400:V1400)&lt;$C1140)</f>
        <v>0</v>
      </c>
      <c r="X1400" s="4">
        <f>(IF(W$1390=$I1140,$J1140,0)+IF($I1140&lt;=W$1390,MIN($K1140,$C1140-SUM($D1400:W1400)),0))*(SUM($D1400:W1400)&lt;$C1140)</f>
        <v>0</v>
      </c>
      <c r="Y1400" s="4">
        <f>(IF(X$1390=$I1140,$J1140,0)+IF($I1140&lt;=X$1390,MIN($K1140,$C1140-SUM($D1400:X1400)),0))*(SUM($D1400:X1400)&lt;$C1140)</f>
        <v>0</v>
      </c>
      <c r="Z1400" s="4">
        <f>(IF(Y$1390=$I1140,$J1140,0)+IF($I1140&lt;=Y$1390,MIN($K1140,$C1140-SUM($D1400:Y1400)),0))*(SUM($D1400:Y1400)&lt;$C1140)</f>
        <v>0</v>
      </c>
      <c r="AA1400" s="4">
        <f>(IF(Z$1390=$I1140,$J1140,0)+IF($I1140&lt;=Z$1390,MIN($K1140,$C1140-SUM($D1400:Z1400)),0))*(SUM($D1400:Z1400)&lt;$C1140)</f>
        <v>0</v>
      </c>
      <c r="AB1400" s="4">
        <f>(IF(AA$1390=$I1140,$J1140,0)+IF($I1140&lt;=AA$1390,MIN($K1140,$C1140-SUM($D1400:AA1400)),0))*(SUM($D1400:AA1400)&lt;$C1140)</f>
        <v>0</v>
      </c>
      <c r="AE1400" s="252">
        <f t="shared" si="499"/>
        <v>0</v>
      </c>
    </row>
    <row r="1401" spans="2:31">
      <c r="B1401" s="556">
        <f t="shared" si="500"/>
        <v>4</v>
      </c>
      <c r="C1401" s="1037" t="str">
        <f t="shared" si="498"/>
        <v xml:space="preserve">1 Bed / 1 Bath </v>
      </c>
      <c r="D1401" s="229"/>
      <c r="E1401" s="1038">
        <f>(IF(D$1390=$I1141,$J1141,0)+IF($I1141&lt;=D$1390,MIN($K1141,$C1141-SUM($D1401:D1401)),0))*(SUM($D1401:D1401)&lt;$C1141)</f>
        <v>0</v>
      </c>
      <c r="F1401" s="4">
        <f>(IF(E$1390=$I1141,$J1141,0)+IF($I1141&lt;=E$1390,MIN($K1141,$C1141-SUM($D1401:E1401)),0))*(SUM($D1401:E1401)&lt;$C1141)</f>
        <v>0</v>
      </c>
      <c r="G1401" s="4">
        <f>(IF(F$1390=$I1141,$J1141,0)+IF($I1141&lt;=F$1390,MIN($K1141,$C1141-SUM($D1401:F1401)),0))*(SUM($D1401:F1401)&lt;$C1141)</f>
        <v>0</v>
      </c>
      <c r="H1401" s="4">
        <f>(IF(G$1390=$I1141,$J1141,0)+IF($I1141&lt;=G$1390,MIN($K1141,$C1141-SUM($D1401:G1401)),0))*(SUM($D1401:G1401)&lt;$C1141)</f>
        <v>0</v>
      </c>
      <c r="I1401" s="5">
        <f>(IF(H$1390=$I1141,$J1141,0)+IF($I1141&lt;=H$1390,MIN($K1141,$C1141-SUM($D1401:H1401)),0))*(SUM($D1401:H1401)&lt;$C1141)</f>
        <v>0</v>
      </c>
      <c r="J1401" s="5">
        <f>(IF(I$1390=$I1141,$J1141,0)+IF($I1141&lt;=I$1390,MIN($K1141,$C1141-SUM($D1401:I1401)),0))*(SUM($D1401:I1401)&lt;$C1141)</f>
        <v>0</v>
      </c>
      <c r="K1401" s="5">
        <f>(IF(J$1390=$I1141,$J1141,0)+IF($I1141&lt;=J$1390,MIN($K1141,$C1141-SUM($D1401:J1401)),0))*(SUM($D1401:J1401)&lt;$C1141)</f>
        <v>0</v>
      </c>
      <c r="L1401" s="5">
        <f>(IF(K$1390=$I1141,$J1141,0)+IF($I1141&lt;=K$1390,MIN($K1141,$C1141-SUM($D1401:K1401)),0))*(SUM($D1401:K1401)&lt;$C1141)</f>
        <v>0</v>
      </c>
      <c r="M1401" s="5">
        <f>(IF(L$1390=$I1141,$J1141,0)+IF($I1141&lt;=L$1390,MIN($K1141,$C1141-SUM($D1401:L1401)),0))*(SUM($D1401:L1401)&lt;$C1141)</f>
        <v>0</v>
      </c>
      <c r="N1401" s="4">
        <f>(IF(M$1390=$I1141,$J1141,0)+IF($I1141&lt;=M$1390,MIN($K1141,$C1141-SUM($D1401:M1401)),0))*(SUM($D1401:M1401)&lt;$C1141)</f>
        <v>0</v>
      </c>
      <c r="O1401" s="4">
        <f>(IF(N$1390=$I1141,$J1141,0)+IF($I1141&lt;=N$1390,MIN($K1141,$C1141-SUM($D1401:N1401)),0))*(SUM($D1401:N1401)&lt;$C1141)</f>
        <v>8</v>
      </c>
      <c r="P1401" s="4">
        <f>(IF(O$1390=$I1141,$J1141,0)+IF($I1141&lt;=O$1390,MIN($K1141,$C1141-SUM($D1401:O1401)),0))*(SUM($D1401:O1401)&lt;$C1141)</f>
        <v>5</v>
      </c>
      <c r="Q1401" s="4">
        <f>(IF(P$1390=$I1141,$J1141,0)+IF($I1141&lt;=P$1390,MIN($K1141,$C1141-SUM($D1401:P1401)),0))*(SUM($D1401:P1401)&lt;$C1141)</f>
        <v>5</v>
      </c>
      <c r="R1401" s="4">
        <f>(IF(Q$1390=$I1141,$J1141,0)+IF($I1141&lt;=Q$1390,MIN($K1141,$C1141-SUM($D1401:Q1401)),0))*(SUM($D1401:Q1401)&lt;$C1141)</f>
        <v>5</v>
      </c>
      <c r="S1401" s="4">
        <f>(IF(R$1390=$I1141,$J1141,0)+IF($I1141&lt;=R$1390,MIN($K1141,$C1141-SUM($D1401:R1401)),0))*(SUM($D1401:R1401)&lt;$C1141)</f>
        <v>5</v>
      </c>
      <c r="T1401" s="4">
        <f>(IF(S$1390=$I1141,$J1141,0)+IF($I1141&lt;=S$1390,MIN($K1141,$C1141-SUM($D1401:S1401)),0))*(SUM($D1401:S1401)&lt;$C1141)</f>
        <v>5</v>
      </c>
      <c r="U1401" s="4">
        <f>(IF(T$1390=$I1141,$J1141,0)+IF($I1141&lt;=T$1390,MIN($K1141,$C1141-SUM($D1401:T1401)),0))*(SUM($D1401:T1401)&lt;$C1141)</f>
        <v>5</v>
      </c>
      <c r="V1401" s="4">
        <f>(IF(U$1390=$I1141,$J1141,0)+IF($I1141&lt;=U$1390,MIN($K1141,$C1141-SUM($D1401:U1401)),0))*(SUM($D1401:U1401)&lt;$C1141)</f>
        <v>5</v>
      </c>
      <c r="W1401" s="4">
        <f>(IF(V$1390=$I1141,$J1141,0)+IF($I1141&lt;=V$1390,MIN($K1141,$C1141-SUM($D1401:V1401)),0))*(SUM($D1401:V1401)&lt;$C1141)</f>
        <v>5</v>
      </c>
      <c r="X1401" s="4">
        <f>(IF(W$1390=$I1141,$J1141,0)+IF($I1141&lt;=W$1390,MIN($K1141,$C1141-SUM($D1401:W1401)),0))*(SUM($D1401:W1401)&lt;$C1141)</f>
        <v>5</v>
      </c>
      <c r="Y1401" s="4">
        <f>(IF(X$1390=$I1141,$J1141,0)+IF($I1141&lt;=X$1390,MIN($K1141,$C1141-SUM($D1401:X1401)),0))*(SUM($D1401:X1401)&lt;$C1141)</f>
        <v>1</v>
      </c>
      <c r="Z1401" s="4">
        <f>(IF(Y$1390=$I1141,$J1141,0)+IF($I1141&lt;=Y$1390,MIN($K1141,$C1141-SUM($D1401:Y1401)),0))*(SUM($D1401:Y1401)&lt;$C1141)</f>
        <v>0</v>
      </c>
      <c r="AA1401" s="4">
        <f>(IF(Z$1390=$I1141,$J1141,0)+IF($I1141&lt;=Z$1390,MIN($K1141,$C1141-SUM($D1401:Z1401)),0))*(SUM($D1401:Z1401)&lt;$C1141)</f>
        <v>0</v>
      </c>
      <c r="AB1401" s="4">
        <f>(IF(AA$1390=$I1141,$J1141,0)+IF($I1141&lt;=AA$1390,MIN($K1141,$C1141-SUM($D1401:AA1401)),0))*(SUM($D1401:AA1401)&lt;$C1141)</f>
        <v>0</v>
      </c>
      <c r="AE1401" s="252">
        <f t="shared" si="499"/>
        <v>54</v>
      </c>
    </row>
    <row r="1402" spans="2:31">
      <c r="B1402" s="556">
        <f t="shared" si="500"/>
        <v>5</v>
      </c>
      <c r="C1402" s="1037" t="str">
        <f t="shared" si="498"/>
        <v xml:space="preserve">2 Bed / 1 Bath </v>
      </c>
      <c r="D1402" s="229"/>
      <c r="E1402" s="1038">
        <f>(IF(D$1390=$I1142,$J1142,0)+IF($I1142&lt;=D$1390,MIN($K1142,$C1142-SUM($D1402:D1402)),0))*(SUM($D1402:D1402)&lt;$C1142)</f>
        <v>0</v>
      </c>
      <c r="F1402" s="4">
        <f>(IF(E$1390=$I1142,$J1142,0)+IF($I1142&lt;=E$1390,MIN($K1142,$C1142-SUM($D1402:E1402)),0))*(SUM($D1402:E1402)&lt;$C1142)</f>
        <v>0</v>
      </c>
      <c r="G1402" s="4">
        <f>(IF(F$1390=$I1142,$J1142,0)+IF($I1142&lt;=F$1390,MIN($K1142,$C1142-SUM($D1402:F1402)),0))*(SUM($D1402:F1402)&lt;$C1142)</f>
        <v>0</v>
      </c>
      <c r="H1402" s="4">
        <f>(IF(G$1390=$I1142,$J1142,0)+IF($I1142&lt;=G$1390,MIN($K1142,$C1142-SUM($D1402:G1402)),0))*(SUM($D1402:G1402)&lt;$C1142)</f>
        <v>0</v>
      </c>
      <c r="I1402" s="5">
        <f>(IF(H$1390=$I1142,$J1142,0)+IF($I1142&lt;=H$1390,MIN($K1142,$C1142-SUM($D1402:H1402)),0))*(SUM($D1402:H1402)&lt;$C1142)</f>
        <v>0</v>
      </c>
      <c r="J1402" s="5">
        <f>(IF(I$1390=$I1142,$J1142,0)+IF($I1142&lt;=I$1390,MIN($K1142,$C1142-SUM($D1402:I1402)),0))*(SUM($D1402:I1402)&lt;$C1142)</f>
        <v>0</v>
      </c>
      <c r="K1402" s="5">
        <f>(IF(J$1390=$I1142,$J1142,0)+IF($I1142&lt;=J$1390,MIN($K1142,$C1142-SUM($D1402:J1402)),0))*(SUM($D1402:J1402)&lt;$C1142)</f>
        <v>0</v>
      </c>
      <c r="L1402" s="5">
        <f>(IF(K$1390=$I1142,$J1142,0)+IF($I1142&lt;=K$1390,MIN($K1142,$C1142-SUM($D1402:K1402)),0))*(SUM($D1402:K1402)&lt;$C1142)</f>
        <v>0</v>
      </c>
      <c r="M1402" s="5">
        <f>(IF(L$1390=$I1142,$J1142,0)+IF($I1142&lt;=L$1390,MIN($K1142,$C1142-SUM($D1402:L1402)),0))*(SUM($D1402:L1402)&lt;$C1142)</f>
        <v>0</v>
      </c>
      <c r="N1402" s="4">
        <f>(IF(M$1390=$I1142,$J1142,0)+IF($I1142&lt;=M$1390,MIN($K1142,$C1142-SUM($D1402:M1402)),0))*(SUM($D1402:M1402)&lt;$C1142)</f>
        <v>0</v>
      </c>
      <c r="O1402" s="4">
        <f>(IF(N$1390=$I1142,$J1142,0)+IF($I1142&lt;=N$1390,MIN($K1142,$C1142-SUM($D1402:N1402)),0))*(SUM($D1402:N1402)&lt;$C1142)</f>
        <v>0</v>
      </c>
      <c r="P1402" s="4">
        <f>(IF(O$1390=$I1142,$J1142,0)+IF($I1142&lt;=O$1390,MIN($K1142,$C1142-SUM($D1402:O1402)),0))*(SUM($D1402:O1402)&lt;$C1142)</f>
        <v>0</v>
      </c>
      <c r="Q1402" s="4">
        <f>(IF(P$1390=$I1142,$J1142,0)+IF($I1142&lt;=P$1390,MIN($K1142,$C1142-SUM($D1402:P1402)),0))*(SUM($D1402:P1402)&lt;$C1142)</f>
        <v>0</v>
      </c>
      <c r="R1402" s="4">
        <f>(IF(Q$1390=$I1142,$J1142,0)+IF($I1142&lt;=Q$1390,MIN($K1142,$C1142-SUM($D1402:Q1402)),0))*(SUM($D1402:Q1402)&lt;$C1142)</f>
        <v>0</v>
      </c>
      <c r="S1402" s="4">
        <f>(IF(R$1390=$I1142,$J1142,0)+IF($I1142&lt;=R$1390,MIN($K1142,$C1142-SUM($D1402:R1402)),0))*(SUM($D1402:R1402)&lt;$C1142)</f>
        <v>0</v>
      </c>
      <c r="T1402" s="4">
        <f>(IF(S$1390=$I1142,$J1142,0)+IF($I1142&lt;=S$1390,MIN($K1142,$C1142-SUM($D1402:S1402)),0))*(SUM($D1402:S1402)&lt;$C1142)</f>
        <v>0</v>
      </c>
      <c r="U1402" s="4">
        <f>(IF(T$1390=$I1142,$J1142,0)+IF($I1142&lt;=T$1390,MIN($K1142,$C1142-SUM($D1402:T1402)),0))*(SUM($D1402:T1402)&lt;$C1142)</f>
        <v>0</v>
      </c>
      <c r="V1402" s="4">
        <f>(IF(U$1390=$I1142,$J1142,0)+IF($I1142&lt;=U$1390,MIN($K1142,$C1142-SUM($D1402:U1402)),0))*(SUM($D1402:U1402)&lt;$C1142)</f>
        <v>0</v>
      </c>
      <c r="W1402" s="4">
        <f>(IF(V$1390=$I1142,$J1142,0)+IF($I1142&lt;=V$1390,MIN($K1142,$C1142-SUM($D1402:V1402)),0))*(SUM($D1402:V1402)&lt;$C1142)</f>
        <v>0</v>
      </c>
      <c r="X1402" s="4">
        <f>(IF(W$1390=$I1142,$J1142,0)+IF($I1142&lt;=W$1390,MIN($K1142,$C1142-SUM($D1402:W1402)),0))*(SUM($D1402:W1402)&lt;$C1142)</f>
        <v>0</v>
      </c>
      <c r="Y1402" s="4">
        <f>(IF(X$1390=$I1142,$J1142,0)+IF($I1142&lt;=X$1390,MIN($K1142,$C1142-SUM($D1402:X1402)),0))*(SUM($D1402:X1402)&lt;$C1142)</f>
        <v>0</v>
      </c>
      <c r="Z1402" s="4">
        <f>(IF(Y$1390=$I1142,$J1142,0)+IF($I1142&lt;=Y$1390,MIN($K1142,$C1142-SUM($D1402:Y1402)),0))*(SUM($D1402:Y1402)&lt;$C1142)</f>
        <v>0</v>
      </c>
      <c r="AA1402" s="4">
        <f>(IF(Z$1390=$I1142,$J1142,0)+IF($I1142&lt;=Z$1390,MIN($K1142,$C1142-SUM($D1402:Z1402)),0))*(SUM($D1402:Z1402)&lt;$C1142)</f>
        <v>0</v>
      </c>
      <c r="AB1402" s="4">
        <f>(IF(AA$1390=$I1142,$J1142,0)+IF($I1142&lt;=AA$1390,MIN($K1142,$C1142-SUM($D1402:AA1402)),0))*(SUM($D1402:AA1402)&lt;$C1142)</f>
        <v>0</v>
      </c>
      <c r="AE1402" s="252">
        <f t="shared" si="499"/>
        <v>0</v>
      </c>
    </row>
    <row r="1403" spans="2:31">
      <c r="B1403" s="556">
        <f t="shared" si="500"/>
        <v>6</v>
      </c>
      <c r="C1403" s="1037" t="str">
        <f t="shared" si="498"/>
        <v xml:space="preserve">2 Bed / 1 Bath </v>
      </c>
      <c r="D1403" s="229"/>
      <c r="E1403" s="1038">
        <f>(IF(D$1390=$I1143,$J1143,0)+IF($I1143&lt;=D$1390,MIN($K1143,$C1143-SUM($D1403:D1403)),0))*(SUM($D1403:D1403)&lt;$C1143)</f>
        <v>0</v>
      </c>
      <c r="F1403" s="4">
        <f>(IF(E$1390=$I1143,$J1143,0)+IF($I1143&lt;=E$1390,MIN($K1143,$C1143-SUM($D1403:E1403)),0))*(SUM($D1403:E1403)&lt;$C1143)</f>
        <v>0</v>
      </c>
      <c r="G1403" s="4">
        <f>(IF(F$1390=$I1143,$J1143,0)+IF($I1143&lt;=F$1390,MIN($K1143,$C1143-SUM($D1403:F1403)),0))*(SUM($D1403:F1403)&lt;$C1143)</f>
        <v>0</v>
      </c>
      <c r="H1403" s="4">
        <f>(IF(G$1390=$I1143,$J1143,0)+IF($I1143&lt;=G$1390,MIN($K1143,$C1143-SUM($D1403:G1403)),0))*(SUM($D1403:G1403)&lt;$C1143)</f>
        <v>0</v>
      </c>
      <c r="I1403" s="5">
        <f>(IF(H$1390=$I1143,$J1143,0)+IF($I1143&lt;=H$1390,MIN($K1143,$C1143-SUM($D1403:H1403)),0))*(SUM($D1403:H1403)&lt;$C1143)</f>
        <v>0</v>
      </c>
      <c r="J1403" s="5">
        <f>(IF(I$1390=$I1143,$J1143,0)+IF($I1143&lt;=I$1390,MIN($K1143,$C1143-SUM($D1403:I1403)),0))*(SUM($D1403:I1403)&lt;$C1143)</f>
        <v>0</v>
      </c>
      <c r="K1403" s="5">
        <f>(IF(J$1390=$I1143,$J1143,0)+IF($I1143&lt;=J$1390,MIN($K1143,$C1143-SUM($D1403:J1403)),0))*(SUM($D1403:J1403)&lt;$C1143)</f>
        <v>0</v>
      </c>
      <c r="L1403" s="5">
        <f>(IF(K$1390=$I1143,$J1143,0)+IF($I1143&lt;=K$1390,MIN($K1143,$C1143-SUM($D1403:K1403)),0))*(SUM($D1403:K1403)&lt;$C1143)</f>
        <v>0</v>
      </c>
      <c r="M1403" s="5">
        <f>(IF(L$1390=$I1143,$J1143,0)+IF($I1143&lt;=L$1390,MIN($K1143,$C1143-SUM($D1403:L1403)),0))*(SUM($D1403:L1403)&lt;$C1143)</f>
        <v>0</v>
      </c>
      <c r="N1403" s="4">
        <f>(IF(M$1390=$I1143,$J1143,0)+IF($I1143&lt;=M$1390,MIN($K1143,$C1143-SUM($D1403:M1403)),0))*(SUM($D1403:M1403)&lt;$C1143)</f>
        <v>0</v>
      </c>
      <c r="O1403" s="4">
        <f>(IF(N$1390=$I1143,$J1143,0)+IF($I1143&lt;=N$1390,MIN($K1143,$C1143-SUM($D1403:N1403)),0))*(SUM($D1403:N1403)&lt;$C1143)</f>
        <v>0</v>
      </c>
      <c r="P1403" s="4">
        <f>(IF(O$1390=$I1143,$J1143,0)+IF($I1143&lt;=O$1390,MIN($K1143,$C1143-SUM($D1403:O1403)),0))*(SUM($D1403:O1403)&lt;$C1143)</f>
        <v>0</v>
      </c>
      <c r="Q1403" s="4">
        <f>(IF(P$1390=$I1143,$J1143,0)+IF($I1143&lt;=P$1390,MIN($K1143,$C1143-SUM($D1403:P1403)),0))*(SUM($D1403:P1403)&lt;$C1143)</f>
        <v>0</v>
      </c>
      <c r="R1403" s="4">
        <f>(IF(Q$1390=$I1143,$J1143,0)+IF($I1143&lt;=Q$1390,MIN($K1143,$C1143-SUM($D1403:Q1403)),0))*(SUM($D1403:Q1403)&lt;$C1143)</f>
        <v>0</v>
      </c>
      <c r="S1403" s="4">
        <f>(IF(R$1390=$I1143,$J1143,0)+IF($I1143&lt;=R$1390,MIN($K1143,$C1143-SUM($D1403:R1403)),0))*(SUM($D1403:R1403)&lt;$C1143)</f>
        <v>0</v>
      </c>
      <c r="T1403" s="4">
        <f>(IF(S$1390=$I1143,$J1143,0)+IF($I1143&lt;=S$1390,MIN($K1143,$C1143-SUM($D1403:S1403)),0))*(SUM($D1403:S1403)&lt;$C1143)</f>
        <v>0</v>
      </c>
      <c r="U1403" s="4">
        <f>(IF(T$1390=$I1143,$J1143,0)+IF($I1143&lt;=T$1390,MIN($K1143,$C1143-SUM($D1403:T1403)),0))*(SUM($D1403:T1403)&lt;$C1143)</f>
        <v>0</v>
      </c>
      <c r="V1403" s="4">
        <f>(IF(U$1390=$I1143,$J1143,0)+IF($I1143&lt;=U$1390,MIN($K1143,$C1143-SUM($D1403:U1403)),0))*(SUM($D1403:U1403)&lt;$C1143)</f>
        <v>0</v>
      </c>
      <c r="W1403" s="4">
        <f>(IF(V$1390=$I1143,$J1143,0)+IF($I1143&lt;=V$1390,MIN($K1143,$C1143-SUM($D1403:V1403)),0))*(SUM($D1403:V1403)&lt;$C1143)</f>
        <v>0</v>
      </c>
      <c r="X1403" s="4">
        <f>(IF(W$1390=$I1143,$J1143,0)+IF($I1143&lt;=W$1390,MIN($K1143,$C1143-SUM($D1403:W1403)),0))*(SUM($D1403:W1403)&lt;$C1143)</f>
        <v>0</v>
      </c>
      <c r="Y1403" s="4">
        <f>(IF(X$1390=$I1143,$J1143,0)+IF($I1143&lt;=X$1390,MIN($K1143,$C1143-SUM($D1403:X1403)),0))*(SUM($D1403:X1403)&lt;$C1143)</f>
        <v>0</v>
      </c>
      <c r="Z1403" s="4">
        <f>(IF(Y$1390=$I1143,$J1143,0)+IF($I1143&lt;=Y$1390,MIN($K1143,$C1143-SUM($D1403:Y1403)),0))*(SUM($D1403:Y1403)&lt;$C1143)</f>
        <v>0</v>
      </c>
      <c r="AA1403" s="4">
        <f>(IF(Z$1390=$I1143,$J1143,0)+IF($I1143&lt;=Z$1390,MIN($K1143,$C1143-SUM($D1403:Z1403)),0))*(SUM($D1403:Z1403)&lt;$C1143)</f>
        <v>0</v>
      </c>
      <c r="AB1403" s="4">
        <f>(IF(AA$1390=$I1143,$J1143,0)+IF($I1143&lt;=AA$1390,MIN($K1143,$C1143-SUM($D1403:AA1403)),0))*(SUM($D1403:AA1403)&lt;$C1143)</f>
        <v>0</v>
      </c>
      <c r="AE1403" s="252">
        <f t="shared" si="499"/>
        <v>0</v>
      </c>
    </row>
    <row r="1404" spans="2:31">
      <c r="B1404" s="556">
        <f t="shared" si="500"/>
        <v>7</v>
      </c>
      <c r="C1404" s="1037" t="str">
        <f t="shared" si="498"/>
        <v xml:space="preserve">2 Bed / 1 Bath </v>
      </c>
      <c r="D1404" s="229"/>
      <c r="E1404" s="1038">
        <f>(IF(D$1390=$I1144,$J1144,0)+IF($I1144&lt;=D$1390,MIN($K1144,$C1144-SUM($D1404:D1404)),0))*(SUM($D1404:D1404)&lt;$C1144)</f>
        <v>0</v>
      </c>
      <c r="F1404" s="4">
        <f>(IF(E$1390=$I1144,$J1144,0)+IF($I1144&lt;=E$1390,MIN($K1144,$C1144-SUM($D1404:E1404)),0))*(SUM($D1404:E1404)&lt;$C1144)</f>
        <v>0</v>
      </c>
      <c r="G1404" s="4">
        <f>(IF(F$1390=$I1144,$J1144,0)+IF($I1144&lt;=F$1390,MIN($K1144,$C1144-SUM($D1404:F1404)),0))*(SUM($D1404:F1404)&lt;$C1144)</f>
        <v>0</v>
      </c>
      <c r="H1404" s="4">
        <f>(IF(G$1390=$I1144,$J1144,0)+IF($I1144&lt;=G$1390,MIN($K1144,$C1144-SUM($D1404:G1404)),0))*(SUM($D1404:G1404)&lt;$C1144)</f>
        <v>0</v>
      </c>
      <c r="I1404" s="5">
        <f>(IF(H$1390=$I1144,$J1144,0)+IF($I1144&lt;=H$1390,MIN($K1144,$C1144-SUM($D1404:H1404)),0))*(SUM($D1404:H1404)&lt;$C1144)</f>
        <v>0</v>
      </c>
      <c r="J1404" s="5">
        <f>(IF(I$1390=$I1144,$J1144,0)+IF($I1144&lt;=I$1390,MIN($K1144,$C1144-SUM($D1404:I1404)),0))*(SUM($D1404:I1404)&lt;$C1144)</f>
        <v>0</v>
      </c>
      <c r="K1404" s="5">
        <f>(IF(J$1390=$I1144,$J1144,0)+IF($I1144&lt;=J$1390,MIN($K1144,$C1144-SUM($D1404:J1404)),0))*(SUM($D1404:J1404)&lt;$C1144)</f>
        <v>0</v>
      </c>
      <c r="L1404" s="5">
        <f>(IF(K$1390=$I1144,$J1144,0)+IF($I1144&lt;=K$1390,MIN($K1144,$C1144-SUM($D1404:K1404)),0))*(SUM($D1404:K1404)&lt;$C1144)</f>
        <v>0</v>
      </c>
      <c r="M1404" s="5">
        <f>(IF(L$1390=$I1144,$J1144,0)+IF($I1144&lt;=L$1390,MIN($K1144,$C1144-SUM($D1404:L1404)),0))*(SUM($D1404:L1404)&lt;$C1144)</f>
        <v>0</v>
      </c>
      <c r="N1404" s="4">
        <f>(IF(M$1390=$I1144,$J1144,0)+IF($I1144&lt;=M$1390,MIN($K1144,$C1144-SUM($D1404:M1404)),0))*(SUM($D1404:M1404)&lt;$C1144)</f>
        <v>0</v>
      </c>
      <c r="O1404" s="4">
        <f>(IF(N$1390=$I1144,$J1144,0)+IF($I1144&lt;=N$1390,MIN($K1144,$C1144-SUM($D1404:N1404)),0))*(SUM($D1404:N1404)&lt;$C1144)</f>
        <v>0</v>
      </c>
      <c r="P1404" s="4">
        <f>(IF(O$1390=$I1144,$J1144,0)+IF($I1144&lt;=O$1390,MIN($K1144,$C1144-SUM($D1404:O1404)),0))*(SUM($D1404:O1404)&lt;$C1144)</f>
        <v>0</v>
      </c>
      <c r="Q1404" s="4">
        <f>(IF(P$1390=$I1144,$J1144,0)+IF($I1144&lt;=P$1390,MIN($K1144,$C1144-SUM($D1404:P1404)),0))*(SUM($D1404:P1404)&lt;$C1144)</f>
        <v>0</v>
      </c>
      <c r="R1404" s="4">
        <f>(IF(Q$1390=$I1144,$J1144,0)+IF($I1144&lt;=Q$1390,MIN($K1144,$C1144-SUM($D1404:Q1404)),0))*(SUM($D1404:Q1404)&lt;$C1144)</f>
        <v>0</v>
      </c>
      <c r="S1404" s="4">
        <f>(IF(R$1390=$I1144,$J1144,0)+IF($I1144&lt;=R$1390,MIN($K1144,$C1144-SUM($D1404:R1404)),0))*(SUM($D1404:R1404)&lt;$C1144)</f>
        <v>0</v>
      </c>
      <c r="T1404" s="4">
        <f>(IF(S$1390=$I1144,$J1144,0)+IF($I1144&lt;=S$1390,MIN($K1144,$C1144-SUM($D1404:S1404)),0))*(SUM($D1404:S1404)&lt;$C1144)</f>
        <v>0</v>
      </c>
      <c r="U1404" s="4">
        <f>(IF(T$1390=$I1144,$J1144,0)+IF($I1144&lt;=T$1390,MIN($K1144,$C1144-SUM($D1404:T1404)),0))*(SUM($D1404:T1404)&lt;$C1144)</f>
        <v>0</v>
      </c>
      <c r="V1404" s="4">
        <f>(IF(U$1390=$I1144,$J1144,0)+IF($I1144&lt;=U$1390,MIN($K1144,$C1144-SUM($D1404:U1404)),0))*(SUM($D1404:U1404)&lt;$C1144)</f>
        <v>0</v>
      </c>
      <c r="W1404" s="4">
        <f>(IF(V$1390=$I1144,$J1144,0)+IF($I1144&lt;=V$1390,MIN($K1144,$C1144-SUM($D1404:V1404)),0))*(SUM($D1404:V1404)&lt;$C1144)</f>
        <v>0</v>
      </c>
      <c r="X1404" s="4">
        <f>(IF(W$1390=$I1144,$J1144,0)+IF($I1144&lt;=W$1390,MIN($K1144,$C1144-SUM($D1404:W1404)),0))*(SUM($D1404:W1404)&lt;$C1144)</f>
        <v>0</v>
      </c>
      <c r="Y1404" s="4">
        <f>(IF(X$1390=$I1144,$J1144,0)+IF($I1144&lt;=X$1390,MIN($K1144,$C1144-SUM($D1404:X1404)),0))*(SUM($D1404:X1404)&lt;$C1144)</f>
        <v>0</v>
      </c>
      <c r="Z1404" s="4">
        <f>(IF(Y$1390=$I1144,$J1144,0)+IF($I1144&lt;=Y$1390,MIN($K1144,$C1144-SUM($D1404:Y1404)),0))*(SUM($D1404:Y1404)&lt;$C1144)</f>
        <v>0</v>
      </c>
      <c r="AA1404" s="4">
        <f>(IF(Z$1390=$I1144,$J1144,0)+IF($I1144&lt;=Z$1390,MIN($K1144,$C1144-SUM($D1404:Z1404)),0))*(SUM($D1404:Z1404)&lt;$C1144)</f>
        <v>0</v>
      </c>
      <c r="AB1404" s="4">
        <f>(IF(AA$1390=$I1144,$J1144,0)+IF($I1144&lt;=AA$1390,MIN($K1144,$C1144-SUM($D1404:AA1404)),0))*(SUM($D1404:AA1404)&lt;$C1144)</f>
        <v>0</v>
      </c>
      <c r="AE1404" s="252">
        <f t="shared" si="499"/>
        <v>0</v>
      </c>
    </row>
    <row r="1405" spans="2:31">
      <c r="B1405" s="556">
        <f t="shared" si="500"/>
        <v>8</v>
      </c>
      <c r="C1405" s="1037" t="str">
        <f t="shared" si="498"/>
        <v xml:space="preserve">2 Bed / 2 Bath </v>
      </c>
      <c r="D1405" s="229"/>
      <c r="E1405" s="1038">
        <f>(IF(D$1390=$I1145,$J1145,0)+IF($I1145&lt;=D$1390,MIN($K1145,$C1145-SUM($D1405:D1405)),0))*(SUM($D1405:D1405)&lt;$C1145)</f>
        <v>0</v>
      </c>
      <c r="F1405" s="4">
        <f>(IF(E$1390=$I1145,$J1145,0)+IF($I1145&lt;=E$1390,MIN($K1145,$C1145-SUM($D1405:E1405)),0))*(SUM($D1405:E1405)&lt;$C1145)</f>
        <v>0</v>
      </c>
      <c r="G1405" s="4">
        <f>(IF(F$1390=$I1145,$J1145,0)+IF($I1145&lt;=F$1390,MIN($K1145,$C1145-SUM($D1405:F1405)),0))*(SUM($D1405:F1405)&lt;$C1145)</f>
        <v>0</v>
      </c>
      <c r="H1405" s="4">
        <f>(IF(G$1390=$I1145,$J1145,0)+IF($I1145&lt;=G$1390,MIN($K1145,$C1145-SUM($D1405:G1405)),0))*(SUM($D1405:G1405)&lt;$C1145)</f>
        <v>0</v>
      </c>
      <c r="I1405" s="5">
        <f>(IF(H$1390=$I1145,$J1145,0)+IF($I1145&lt;=H$1390,MIN($K1145,$C1145-SUM($D1405:H1405)),0))*(SUM($D1405:H1405)&lt;$C1145)</f>
        <v>0</v>
      </c>
      <c r="J1405" s="5">
        <f>(IF(I$1390=$I1145,$J1145,0)+IF($I1145&lt;=I$1390,MIN($K1145,$C1145-SUM($D1405:I1405)),0))*(SUM($D1405:I1405)&lt;$C1145)</f>
        <v>0</v>
      </c>
      <c r="K1405" s="5">
        <f>(IF(J$1390=$I1145,$J1145,0)+IF($I1145&lt;=J$1390,MIN($K1145,$C1145-SUM($D1405:J1405)),0))*(SUM($D1405:J1405)&lt;$C1145)</f>
        <v>0</v>
      </c>
      <c r="L1405" s="5">
        <f>(IF(K$1390=$I1145,$J1145,0)+IF($I1145&lt;=K$1390,MIN($K1145,$C1145-SUM($D1405:K1405)),0))*(SUM($D1405:K1405)&lt;$C1145)</f>
        <v>0</v>
      </c>
      <c r="M1405" s="5">
        <f>(IF(L$1390=$I1145,$J1145,0)+IF($I1145&lt;=L$1390,MIN($K1145,$C1145-SUM($D1405:L1405)),0))*(SUM($D1405:L1405)&lt;$C1145)</f>
        <v>0</v>
      </c>
      <c r="N1405" s="4">
        <f>(IF(M$1390=$I1145,$J1145,0)+IF($I1145&lt;=M$1390,MIN($K1145,$C1145-SUM($D1405:M1405)),0))*(SUM($D1405:M1405)&lt;$C1145)</f>
        <v>0</v>
      </c>
      <c r="O1405" s="4">
        <f>(IF(N$1390=$I1145,$J1145,0)+IF($I1145&lt;=N$1390,MIN($K1145,$C1145-SUM($D1405:N1405)),0))*(SUM($D1405:N1405)&lt;$C1145)</f>
        <v>0</v>
      </c>
      <c r="P1405" s="4">
        <f>(IF(O$1390=$I1145,$J1145,0)+IF($I1145&lt;=O$1390,MIN($K1145,$C1145-SUM($D1405:O1405)),0))*(SUM($D1405:O1405)&lt;$C1145)</f>
        <v>0</v>
      </c>
      <c r="Q1405" s="4">
        <f>(IF(P$1390=$I1145,$J1145,0)+IF($I1145&lt;=P$1390,MIN($K1145,$C1145-SUM($D1405:P1405)),0))*(SUM($D1405:P1405)&lt;$C1145)</f>
        <v>0</v>
      </c>
      <c r="R1405" s="4">
        <f>(IF(Q$1390=$I1145,$J1145,0)+IF($I1145&lt;=Q$1390,MIN($K1145,$C1145-SUM($D1405:Q1405)),0))*(SUM($D1405:Q1405)&lt;$C1145)</f>
        <v>0</v>
      </c>
      <c r="S1405" s="4">
        <f>(IF(R$1390=$I1145,$J1145,0)+IF($I1145&lt;=R$1390,MIN($K1145,$C1145-SUM($D1405:R1405)),0))*(SUM($D1405:R1405)&lt;$C1145)</f>
        <v>0</v>
      </c>
      <c r="T1405" s="4">
        <f>(IF(S$1390=$I1145,$J1145,0)+IF($I1145&lt;=S$1390,MIN($K1145,$C1145-SUM($D1405:S1405)),0))*(SUM($D1405:S1405)&lt;$C1145)</f>
        <v>0</v>
      </c>
      <c r="U1405" s="4">
        <f>(IF(T$1390=$I1145,$J1145,0)+IF($I1145&lt;=T$1390,MIN($K1145,$C1145-SUM($D1405:T1405)),0))*(SUM($D1405:T1405)&lt;$C1145)</f>
        <v>0</v>
      </c>
      <c r="V1405" s="4">
        <f>(IF(U$1390=$I1145,$J1145,0)+IF($I1145&lt;=U$1390,MIN($K1145,$C1145-SUM($D1405:U1405)),0))*(SUM($D1405:U1405)&lt;$C1145)</f>
        <v>0</v>
      </c>
      <c r="W1405" s="4">
        <f>(IF(V$1390=$I1145,$J1145,0)+IF($I1145&lt;=V$1390,MIN($K1145,$C1145-SUM($D1405:V1405)),0))*(SUM($D1405:V1405)&lt;$C1145)</f>
        <v>0</v>
      </c>
      <c r="X1405" s="4">
        <f>(IF(W$1390=$I1145,$J1145,0)+IF($I1145&lt;=W$1390,MIN($K1145,$C1145-SUM($D1405:W1405)),0))*(SUM($D1405:W1405)&lt;$C1145)</f>
        <v>0</v>
      </c>
      <c r="Y1405" s="4">
        <f>(IF(X$1390=$I1145,$J1145,0)+IF($I1145&lt;=X$1390,MIN($K1145,$C1145-SUM($D1405:X1405)),0))*(SUM($D1405:X1405)&lt;$C1145)</f>
        <v>0</v>
      </c>
      <c r="Z1405" s="4">
        <f>(IF(Y$1390=$I1145,$J1145,0)+IF($I1145&lt;=Y$1390,MIN($K1145,$C1145-SUM($D1405:Y1405)),0))*(SUM($D1405:Y1405)&lt;$C1145)</f>
        <v>0</v>
      </c>
      <c r="AA1405" s="4">
        <f>(IF(Z$1390=$I1145,$J1145,0)+IF($I1145&lt;=Z$1390,MIN($K1145,$C1145-SUM($D1405:Z1405)),0))*(SUM($D1405:Z1405)&lt;$C1145)</f>
        <v>0</v>
      </c>
      <c r="AB1405" s="4">
        <f>(IF(AA$1390=$I1145,$J1145,0)+IF($I1145&lt;=AA$1390,MIN($K1145,$C1145-SUM($D1405:AA1405)),0))*(SUM($D1405:AA1405)&lt;$C1145)</f>
        <v>0</v>
      </c>
      <c r="AE1405" s="252">
        <f t="shared" si="499"/>
        <v>0</v>
      </c>
    </row>
    <row r="1406" spans="2:31">
      <c r="B1406" s="556">
        <f t="shared" si="500"/>
        <v>9</v>
      </c>
      <c r="C1406" s="1037" t="str">
        <f t="shared" si="498"/>
        <v>2 Bed / 1 Bath + Den</v>
      </c>
      <c r="D1406" s="229"/>
      <c r="E1406" s="1038">
        <f>(IF(D$1390=$I1146,$J1146,0)+IF($I1146&lt;=D$1390,MIN($K1146,$C1146-SUM($D1406:D1406)),0))*(SUM($D1406:D1406)&lt;$C1146)</f>
        <v>0</v>
      </c>
      <c r="F1406" s="4">
        <f>(IF(E$1390=$I1146,$J1146,0)+IF($I1146&lt;=E$1390,MIN($K1146,$C1146-SUM($D1406:E1406)),0))*(SUM($D1406:E1406)&lt;$C1146)</f>
        <v>0</v>
      </c>
      <c r="G1406" s="4">
        <f>(IF(F$1390=$I1146,$J1146,0)+IF($I1146&lt;=F$1390,MIN($K1146,$C1146-SUM($D1406:F1406)),0))*(SUM($D1406:F1406)&lt;$C1146)</f>
        <v>0</v>
      </c>
      <c r="H1406" s="4">
        <f>(IF(G$1390=$I1146,$J1146,0)+IF($I1146&lt;=G$1390,MIN($K1146,$C1146-SUM($D1406:G1406)),0))*(SUM($D1406:G1406)&lt;$C1146)</f>
        <v>0</v>
      </c>
      <c r="I1406" s="5">
        <f>(IF(H$1390=$I1146,$J1146,0)+IF($I1146&lt;=H$1390,MIN($K1146,$C1146-SUM($D1406:H1406)),0))*(SUM($D1406:H1406)&lt;$C1146)</f>
        <v>0</v>
      </c>
      <c r="J1406" s="5">
        <f>(IF(I$1390=$I1146,$J1146,0)+IF($I1146&lt;=I$1390,MIN($K1146,$C1146-SUM($D1406:I1406)),0))*(SUM($D1406:I1406)&lt;$C1146)</f>
        <v>0</v>
      </c>
      <c r="K1406" s="5">
        <f>(IF(J$1390=$I1146,$J1146,0)+IF($I1146&lt;=J$1390,MIN($K1146,$C1146-SUM($D1406:J1406)),0))*(SUM($D1406:J1406)&lt;$C1146)</f>
        <v>0</v>
      </c>
      <c r="L1406" s="5">
        <f>(IF(K$1390=$I1146,$J1146,0)+IF($I1146&lt;=K$1390,MIN($K1146,$C1146-SUM($D1406:K1406)),0))*(SUM($D1406:K1406)&lt;$C1146)</f>
        <v>0</v>
      </c>
      <c r="M1406" s="5">
        <f>(IF(L$1390=$I1146,$J1146,0)+IF($I1146&lt;=L$1390,MIN($K1146,$C1146-SUM($D1406:L1406)),0))*(SUM($D1406:L1406)&lt;$C1146)</f>
        <v>0</v>
      </c>
      <c r="N1406" s="4">
        <f>(IF(M$1390=$I1146,$J1146,0)+IF($I1146&lt;=M$1390,MIN($K1146,$C1146-SUM($D1406:M1406)),0))*(SUM($D1406:M1406)&lt;$C1146)</f>
        <v>0</v>
      </c>
      <c r="O1406" s="4">
        <f>(IF(N$1390=$I1146,$J1146,0)+IF($I1146&lt;=N$1390,MIN($K1146,$C1146-SUM($D1406:N1406)),0))*(SUM($D1406:N1406)&lt;$C1146)</f>
        <v>0</v>
      </c>
      <c r="P1406" s="4">
        <f>(IF(O$1390=$I1146,$J1146,0)+IF($I1146&lt;=O$1390,MIN($K1146,$C1146-SUM($D1406:O1406)),0))*(SUM($D1406:O1406)&lt;$C1146)</f>
        <v>0</v>
      </c>
      <c r="Q1406" s="4">
        <f>(IF(P$1390=$I1146,$J1146,0)+IF($I1146&lt;=P$1390,MIN($K1146,$C1146-SUM($D1406:P1406)),0))*(SUM($D1406:P1406)&lt;$C1146)</f>
        <v>0</v>
      </c>
      <c r="R1406" s="4">
        <f>(IF(Q$1390=$I1146,$J1146,0)+IF($I1146&lt;=Q$1390,MIN($K1146,$C1146-SUM($D1406:Q1406)),0))*(SUM($D1406:Q1406)&lt;$C1146)</f>
        <v>0</v>
      </c>
      <c r="S1406" s="4">
        <f>(IF(R$1390=$I1146,$J1146,0)+IF($I1146&lt;=R$1390,MIN($K1146,$C1146-SUM($D1406:R1406)),0))*(SUM($D1406:R1406)&lt;$C1146)</f>
        <v>0</v>
      </c>
      <c r="T1406" s="4">
        <f>(IF(S$1390=$I1146,$J1146,0)+IF($I1146&lt;=S$1390,MIN($K1146,$C1146-SUM($D1406:S1406)),0))*(SUM($D1406:S1406)&lt;$C1146)</f>
        <v>0</v>
      </c>
      <c r="U1406" s="4">
        <f>(IF(T$1390=$I1146,$J1146,0)+IF($I1146&lt;=T$1390,MIN($K1146,$C1146-SUM($D1406:T1406)),0))*(SUM($D1406:T1406)&lt;$C1146)</f>
        <v>0</v>
      </c>
      <c r="V1406" s="4">
        <f>(IF(U$1390=$I1146,$J1146,0)+IF($I1146&lt;=U$1390,MIN($K1146,$C1146-SUM($D1406:U1406)),0))*(SUM($D1406:U1406)&lt;$C1146)</f>
        <v>0</v>
      </c>
      <c r="W1406" s="4">
        <f>(IF(V$1390=$I1146,$J1146,0)+IF($I1146&lt;=V$1390,MIN($K1146,$C1146-SUM($D1406:V1406)),0))*(SUM($D1406:V1406)&lt;$C1146)</f>
        <v>0</v>
      </c>
      <c r="X1406" s="4">
        <f>(IF(W$1390=$I1146,$J1146,0)+IF($I1146&lt;=W$1390,MIN($K1146,$C1146-SUM($D1406:W1406)),0))*(SUM($D1406:W1406)&lt;$C1146)</f>
        <v>0</v>
      </c>
      <c r="Y1406" s="4">
        <f>(IF(X$1390=$I1146,$J1146,0)+IF($I1146&lt;=X$1390,MIN($K1146,$C1146-SUM($D1406:X1406)),0))*(SUM($D1406:X1406)&lt;$C1146)</f>
        <v>0</v>
      </c>
      <c r="Z1406" s="4">
        <f>(IF(Y$1390=$I1146,$J1146,0)+IF($I1146&lt;=Y$1390,MIN($K1146,$C1146-SUM($D1406:Y1406)),0))*(SUM($D1406:Y1406)&lt;$C1146)</f>
        <v>0</v>
      </c>
      <c r="AA1406" s="4">
        <f>(IF(Z$1390=$I1146,$J1146,0)+IF($I1146&lt;=Z$1390,MIN($K1146,$C1146-SUM($D1406:Z1406)),0))*(SUM($D1406:Z1406)&lt;$C1146)</f>
        <v>0</v>
      </c>
      <c r="AB1406" s="4">
        <f>(IF(AA$1390=$I1146,$J1146,0)+IF($I1146&lt;=AA$1390,MIN($K1146,$C1146-SUM($D1406:AA1406)),0))*(SUM($D1406:AA1406)&lt;$C1146)</f>
        <v>0</v>
      </c>
      <c r="AE1406" s="252">
        <f t="shared" si="499"/>
        <v>0</v>
      </c>
    </row>
    <row r="1407" spans="2:31">
      <c r="B1407" s="556">
        <f t="shared" si="500"/>
        <v>10</v>
      </c>
      <c r="C1407" s="1037" t="str">
        <f t="shared" si="498"/>
        <v xml:space="preserve">2 Bed / 2 Bath </v>
      </c>
      <c r="D1407" s="229"/>
      <c r="E1407" s="1038">
        <f>(IF(D$1390=$I1147,$J1147,0)+IF($I1147&lt;=D$1390,MIN($K1147,$C1147-SUM($D1407:D1407)),0))*(SUM($D1407:D1407)&lt;$C1147)</f>
        <v>0</v>
      </c>
      <c r="F1407" s="4">
        <f>(IF(E$1390=$I1147,$J1147,0)+IF($I1147&lt;=E$1390,MIN($K1147,$C1147-SUM($D1407:E1407)),0))*(SUM($D1407:E1407)&lt;$C1147)</f>
        <v>0</v>
      </c>
      <c r="G1407" s="4">
        <f>(IF(F$1390=$I1147,$J1147,0)+IF($I1147&lt;=F$1390,MIN($K1147,$C1147-SUM($D1407:F1407)),0))*(SUM($D1407:F1407)&lt;$C1147)</f>
        <v>0</v>
      </c>
      <c r="H1407" s="4">
        <f>(IF(G$1390=$I1147,$J1147,0)+IF($I1147&lt;=G$1390,MIN($K1147,$C1147-SUM($D1407:G1407)),0))*(SUM($D1407:G1407)&lt;$C1147)</f>
        <v>0</v>
      </c>
      <c r="I1407" s="5">
        <f>(IF(H$1390=$I1147,$J1147,0)+IF($I1147&lt;=H$1390,MIN($K1147,$C1147-SUM($D1407:H1407)),0))*(SUM($D1407:H1407)&lt;$C1147)</f>
        <v>0</v>
      </c>
      <c r="J1407" s="5">
        <f>(IF(I$1390=$I1147,$J1147,0)+IF($I1147&lt;=I$1390,MIN($K1147,$C1147-SUM($D1407:I1407)),0))*(SUM($D1407:I1407)&lt;$C1147)</f>
        <v>0</v>
      </c>
      <c r="K1407" s="5">
        <f>(IF(J$1390=$I1147,$J1147,0)+IF($I1147&lt;=J$1390,MIN($K1147,$C1147-SUM($D1407:J1407)),0))*(SUM($D1407:J1407)&lt;$C1147)</f>
        <v>0</v>
      </c>
      <c r="L1407" s="5">
        <f>(IF(K$1390=$I1147,$J1147,0)+IF($I1147&lt;=K$1390,MIN($K1147,$C1147-SUM($D1407:K1407)),0))*(SUM($D1407:K1407)&lt;$C1147)</f>
        <v>0</v>
      </c>
      <c r="M1407" s="5">
        <f>(IF(L$1390=$I1147,$J1147,0)+IF($I1147&lt;=L$1390,MIN($K1147,$C1147-SUM($D1407:L1407)),0))*(SUM($D1407:L1407)&lt;$C1147)</f>
        <v>0</v>
      </c>
      <c r="N1407" s="4">
        <f>(IF(M$1390=$I1147,$J1147,0)+IF($I1147&lt;=M$1390,MIN($K1147,$C1147-SUM($D1407:M1407)),0))*(SUM($D1407:M1407)&lt;$C1147)</f>
        <v>0</v>
      </c>
      <c r="O1407" s="4">
        <f>(IF(N$1390=$I1147,$J1147,0)+IF($I1147&lt;=N$1390,MIN($K1147,$C1147-SUM($D1407:N1407)),0))*(SUM($D1407:N1407)&lt;$C1147)</f>
        <v>0</v>
      </c>
      <c r="P1407" s="4">
        <f>(IF(O$1390=$I1147,$J1147,0)+IF($I1147&lt;=O$1390,MIN($K1147,$C1147-SUM($D1407:O1407)),0))*(SUM($D1407:O1407)&lt;$C1147)</f>
        <v>0</v>
      </c>
      <c r="Q1407" s="4">
        <f>(IF(P$1390=$I1147,$J1147,0)+IF($I1147&lt;=P$1390,MIN($K1147,$C1147-SUM($D1407:P1407)),0))*(SUM($D1407:P1407)&lt;$C1147)</f>
        <v>0</v>
      </c>
      <c r="R1407" s="4">
        <f>(IF(Q$1390=$I1147,$J1147,0)+IF($I1147&lt;=Q$1390,MIN($K1147,$C1147-SUM($D1407:Q1407)),0))*(SUM($D1407:Q1407)&lt;$C1147)</f>
        <v>0</v>
      </c>
      <c r="S1407" s="4">
        <f>(IF(R$1390=$I1147,$J1147,0)+IF($I1147&lt;=R$1390,MIN($K1147,$C1147-SUM($D1407:R1407)),0))*(SUM($D1407:R1407)&lt;$C1147)</f>
        <v>0</v>
      </c>
      <c r="T1407" s="4">
        <f>(IF(S$1390=$I1147,$J1147,0)+IF($I1147&lt;=S$1390,MIN($K1147,$C1147-SUM($D1407:S1407)),0))*(SUM($D1407:S1407)&lt;$C1147)</f>
        <v>0</v>
      </c>
      <c r="U1407" s="4">
        <f>(IF(T$1390=$I1147,$J1147,0)+IF($I1147&lt;=T$1390,MIN($K1147,$C1147-SUM($D1407:T1407)),0))*(SUM($D1407:T1407)&lt;$C1147)</f>
        <v>0</v>
      </c>
      <c r="V1407" s="4">
        <f>(IF(U$1390=$I1147,$J1147,0)+IF($I1147&lt;=U$1390,MIN($K1147,$C1147-SUM($D1407:U1407)),0))*(SUM($D1407:U1407)&lt;$C1147)</f>
        <v>0</v>
      </c>
      <c r="W1407" s="4">
        <f>(IF(V$1390=$I1147,$J1147,0)+IF($I1147&lt;=V$1390,MIN($K1147,$C1147-SUM($D1407:V1407)),0))*(SUM($D1407:V1407)&lt;$C1147)</f>
        <v>0</v>
      </c>
      <c r="X1407" s="4">
        <f>(IF(W$1390=$I1147,$J1147,0)+IF($I1147&lt;=W$1390,MIN($K1147,$C1147-SUM($D1407:W1407)),0))*(SUM($D1407:W1407)&lt;$C1147)</f>
        <v>0</v>
      </c>
      <c r="Y1407" s="4">
        <f>(IF(X$1390=$I1147,$J1147,0)+IF($I1147&lt;=X$1390,MIN($K1147,$C1147-SUM($D1407:X1407)),0))*(SUM($D1407:X1407)&lt;$C1147)</f>
        <v>0</v>
      </c>
      <c r="Z1407" s="4">
        <f>(IF(Y$1390=$I1147,$J1147,0)+IF($I1147&lt;=Y$1390,MIN($K1147,$C1147-SUM($D1407:Y1407)),0))*(SUM($D1407:Y1407)&lt;$C1147)</f>
        <v>0</v>
      </c>
      <c r="AA1407" s="4">
        <f>(IF(Z$1390=$I1147,$J1147,0)+IF($I1147&lt;=Z$1390,MIN($K1147,$C1147-SUM($D1407:Z1407)),0))*(SUM($D1407:Z1407)&lt;$C1147)</f>
        <v>0</v>
      </c>
      <c r="AB1407" s="4">
        <f>(IF(AA$1390=$I1147,$J1147,0)+IF($I1147&lt;=AA$1390,MIN($K1147,$C1147-SUM($D1407:AA1407)),0))*(SUM($D1407:AA1407)&lt;$C1147)</f>
        <v>0</v>
      </c>
      <c r="AE1407" s="252">
        <f t="shared" si="499"/>
        <v>0</v>
      </c>
    </row>
    <row r="1408" spans="2:31">
      <c r="B1408" s="556">
        <f t="shared" si="500"/>
        <v>11</v>
      </c>
      <c r="C1408" s="1037" t="str">
        <f t="shared" si="498"/>
        <v xml:space="preserve">2 Bed / 1.5 Bath </v>
      </c>
      <c r="D1408" s="229"/>
      <c r="E1408" s="1038">
        <f>(IF(D$1390=$I1148,$J1148,0)+IF($I1148&lt;=D$1390,MIN($K1148,$C1148-SUM($D1408:D1408)),0))*(SUM($D1408:D1408)&lt;$C1148)</f>
        <v>0</v>
      </c>
      <c r="F1408" s="4">
        <f>(IF(E$1390=$I1148,$J1148,0)+IF($I1148&lt;=E$1390,MIN($K1148,$C1148-SUM($D1408:E1408)),0))*(SUM($D1408:E1408)&lt;$C1148)</f>
        <v>0</v>
      </c>
      <c r="G1408" s="4">
        <f>(IF(F$1390=$I1148,$J1148,0)+IF($I1148&lt;=F$1390,MIN($K1148,$C1148-SUM($D1408:F1408)),0))*(SUM($D1408:F1408)&lt;$C1148)</f>
        <v>0</v>
      </c>
      <c r="H1408" s="4">
        <f>(IF(G$1390=$I1148,$J1148,0)+IF($I1148&lt;=G$1390,MIN($K1148,$C1148-SUM($D1408:G1408)),0))*(SUM($D1408:G1408)&lt;$C1148)</f>
        <v>0</v>
      </c>
      <c r="I1408" s="5">
        <f>(IF(H$1390=$I1148,$J1148,0)+IF($I1148&lt;=H$1390,MIN($K1148,$C1148-SUM($D1408:H1408)),0))*(SUM($D1408:H1408)&lt;$C1148)</f>
        <v>0</v>
      </c>
      <c r="J1408" s="5">
        <f>(IF(I$1390=$I1148,$J1148,0)+IF($I1148&lt;=I$1390,MIN($K1148,$C1148-SUM($D1408:I1408)),0))*(SUM($D1408:I1408)&lt;$C1148)</f>
        <v>0</v>
      </c>
      <c r="K1408" s="5">
        <f>(IF(J$1390=$I1148,$J1148,0)+IF($I1148&lt;=J$1390,MIN($K1148,$C1148-SUM($D1408:J1408)),0))*(SUM($D1408:J1408)&lt;$C1148)</f>
        <v>0</v>
      </c>
      <c r="L1408" s="5">
        <f>(IF(K$1390=$I1148,$J1148,0)+IF($I1148&lt;=K$1390,MIN($K1148,$C1148-SUM($D1408:K1408)),0))*(SUM($D1408:K1408)&lt;$C1148)</f>
        <v>0</v>
      </c>
      <c r="M1408" s="5">
        <f>(IF(L$1390=$I1148,$J1148,0)+IF($I1148&lt;=L$1390,MIN($K1148,$C1148-SUM($D1408:L1408)),0))*(SUM($D1408:L1408)&lt;$C1148)</f>
        <v>0</v>
      </c>
      <c r="N1408" s="4">
        <f>(IF(M$1390=$I1148,$J1148,0)+IF($I1148&lt;=M$1390,MIN($K1148,$C1148-SUM($D1408:M1408)),0))*(SUM($D1408:M1408)&lt;$C1148)</f>
        <v>0</v>
      </c>
      <c r="O1408" s="4">
        <f>(IF(N$1390=$I1148,$J1148,0)+IF($I1148&lt;=N$1390,MIN($K1148,$C1148-SUM($D1408:N1408)),0))*(SUM($D1408:N1408)&lt;$C1148)</f>
        <v>0</v>
      </c>
      <c r="P1408" s="4">
        <f>(IF(O$1390=$I1148,$J1148,0)+IF($I1148&lt;=O$1390,MIN($K1148,$C1148-SUM($D1408:O1408)),0))*(SUM($D1408:O1408)&lt;$C1148)</f>
        <v>0</v>
      </c>
      <c r="Q1408" s="4">
        <f>(IF(P$1390=$I1148,$J1148,0)+IF($I1148&lt;=P$1390,MIN($K1148,$C1148-SUM($D1408:P1408)),0))*(SUM($D1408:P1408)&lt;$C1148)</f>
        <v>0</v>
      </c>
      <c r="R1408" s="4">
        <f>(IF(Q$1390=$I1148,$J1148,0)+IF($I1148&lt;=Q$1390,MIN($K1148,$C1148-SUM($D1408:Q1408)),0))*(SUM($D1408:Q1408)&lt;$C1148)</f>
        <v>0</v>
      </c>
      <c r="S1408" s="4">
        <f>(IF(R$1390=$I1148,$J1148,0)+IF($I1148&lt;=R$1390,MIN($K1148,$C1148-SUM($D1408:R1408)),0))*(SUM($D1408:R1408)&lt;$C1148)</f>
        <v>0</v>
      </c>
      <c r="T1408" s="4">
        <f>(IF(S$1390=$I1148,$J1148,0)+IF($I1148&lt;=S$1390,MIN($K1148,$C1148-SUM($D1408:S1408)),0))*(SUM($D1408:S1408)&lt;$C1148)</f>
        <v>0</v>
      </c>
      <c r="U1408" s="4">
        <f>(IF(T$1390=$I1148,$J1148,0)+IF($I1148&lt;=T$1390,MIN($K1148,$C1148-SUM($D1408:T1408)),0))*(SUM($D1408:T1408)&lt;$C1148)</f>
        <v>0</v>
      </c>
      <c r="V1408" s="4">
        <f>(IF(U$1390=$I1148,$J1148,0)+IF($I1148&lt;=U$1390,MIN($K1148,$C1148-SUM($D1408:U1408)),0))*(SUM($D1408:U1408)&lt;$C1148)</f>
        <v>0</v>
      </c>
      <c r="W1408" s="4">
        <f>(IF(V$1390=$I1148,$J1148,0)+IF($I1148&lt;=V$1390,MIN($K1148,$C1148-SUM($D1408:V1408)),0))*(SUM($D1408:V1408)&lt;$C1148)</f>
        <v>0</v>
      </c>
      <c r="X1408" s="4">
        <f>(IF(W$1390=$I1148,$J1148,0)+IF($I1148&lt;=W$1390,MIN($K1148,$C1148-SUM($D1408:W1408)),0))*(SUM($D1408:W1408)&lt;$C1148)</f>
        <v>0</v>
      </c>
      <c r="Y1408" s="4">
        <f>(IF(X$1390=$I1148,$J1148,0)+IF($I1148&lt;=X$1390,MIN($K1148,$C1148-SUM($D1408:X1408)),0))*(SUM($D1408:X1408)&lt;$C1148)</f>
        <v>0</v>
      </c>
      <c r="Z1408" s="4">
        <f>(IF(Y$1390=$I1148,$J1148,0)+IF($I1148&lt;=Y$1390,MIN($K1148,$C1148-SUM($D1408:Y1408)),0))*(SUM($D1408:Y1408)&lt;$C1148)</f>
        <v>0</v>
      </c>
      <c r="AA1408" s="4">
        <f>(IF(Z$1390=$I1148,$J1148,0)+IF($I1148&lt;=Z$1390,MIN($K1148,$C1148-SUM($D1408:Z1408)),0))*(SUM($D1408:Z1408)&lt;$C1148)</f>
        <v>0</v>
      </c>
      <c r="AB1408" s="4">
        <f>(IF(AA$1390=$I1148,$J1148,0)+IF($I1148&lt;=AA$1390,MIN($K1148,$C1148-SUM($D1408:AA1408)),0))*(SUM($D1408:AA1408)&lt;$C1148)</f>
        <v>0</v>
      </c>
      <c r="AE1408" s="252">
        <f t="shared" si="499"/>
        <v>0</v>
      </c>
    </row>
    <row r="1409" spans="2:31">
      <c r="B1409" s="556">
        <f t="shared" si="500"/>
        <v>12</v>
      </c>
      <c r="C1409" s="1037" t="str">
        <f t="shared" si="498"/>
        <v xml:space="preserve">3 Bed / 2 Bath </v>
      </c>
      <c r="D1409" s="229"/>
      <c r="E1409" s="1038">
        <f>(IF(D$1390=$I1149,$J1149,0)+IF($I1149&lt;=D$1390,MIN($K1149,$C1149-SUM($D1409:D1409)),0))*(SUM($D1409:D1409)&lt;$C1149)</f>
        <v>0</v>
      </c>
      <c r="F1409" s="4">
        <f>(IF(E$1390=$I1149,$J1149,0)+IF($I1149&lt;=E$1390,MIN($K1149,$C1149-SUM($D1409:E1409)),0))*(SUM($D1409:E1409)&lt;$C1149)</f>
        <v>0</v>
      </c>
      <c r="G1409" s="4">
        <f>(IF(F$1390=$I1149,$J1149,0)+IF($I1149&lt;=F$1390,MIN($K1149,$C1149-SUM($D1409:F1409)),0))*(SUM($D1409:F1409)&lt;$C1149)</f>
        <v>0</v>
      </c>
      <c r="H1409" s="4">
        <f>(IF(G$1390=$I1149,$J1149,0)+IF($I1149&lt;=G$1390,MIN($K1149,$C1149-SUM($D1409:G1409)),0))*(SUM($D1409:G1409)&lt;$C1149)</f>
        <v>0</v>
      </c>
      <c r="I1409" s="5">
        <f>(IF(H$1390=$I1149,$J1149,0)+IF($I1149&lt;=H$1390,MIN($K1149,$C1149-SUM($D1409:H1409)),0))*(SUM($D1409:H1409)&lt;$C1149)</f>
        <v>0</v>
      </c>
      <c r="J1409" s="5">
        <f>(IF(I$1390=$I1149,$J1149,0)+IF($I1149&lt;=I$1390,MIN($K1149,$C1149-SUM($D1409:I1409)),0))*(SUM($D1409:I1409)&lt;$C1149)</f>
        <v>0</v>
      </c>
      <c r="K1409" s="5">
        <f>(IF(J$1390=$I1149,$J1149,0)+IF($I1149&lt;=J$1390,MIN($K1149,$C1149-SUM($D1409:J1409)),0))*(SUM($D1409:J1409)&lt;$C1149)</f>
        <v>0</v>
      </c>
      <c r="L1409" s="5">
        <f>(IF(K$1390=$I1149,$J1149,0)+IF($I1149&lt;=K$1390,MIN($K1149,$C1149-SUM($D1409:K1409)),0))*(SUM($D1409:K1409)&lt;$C1149)</f>
        <v>0</v>
      </c>
      <c r="M1409" s="5">
        <f>(IF(L$1390=$I1149,$J1149,0)+IF($I1149&lt;=L$1390,MIN($K1149,$C1149-SUM($D1409:L1409)),0))*(SUM($D1409:L1409)&lt;$C1149)</f>
        <v>0</v>
      </c>
      <c r="N1409" s="4">
        <f>(IF(M$1390=$I1149,$J1149,0)+IF($I1149&lt;=M$1390,MIN($K1149,$C1149-SUM($D1409:M1409)),0))*(SUM($D1409:M1409)&lt;$C1149)</f>
        <v>0</v>
      </c>
      <c r="O1409" s="4">
        <f>(IF(N$1390=$I1149,$J1149,0)+IF($I1149&lt;=N$1390,MIN($K1149,$C1149-SUM($D1409:N1409)),0))*(SUM($D1409:N1409)&lt;$C1149)</f>
        <v>0</v>
      </c>
      <c r="P1409" s="4">
        <f>(IF(O$1390=$I1149,$J1149,0)+IF($I1149&lt;=O$1390,MIN($K1149,$C1149-SUM($D1409:O1409)),0))*(SUM($D1409:O1409)&lt;$C1149)</f>
        <v>0</v>
      </c>
      <c r="Q1409" s="4">
        <f>(IF(P$1390=$I1149,$J1149,0)+IF($I1149&lt;=P$1390,MIN($K1149,$C1149-SUM($D1409:P1409)),0))*(SUM($D1409:P1409)&lt;$C1149)</f>
        <v>0</v>
      </c>
      <c r="R1409" s="4">
        <f>(IF(Q$1390=$I1149,$J1149,0)+IF($I1149&lt;=Q$1390,MIN($K1149,$C1149-SUM($D1409:Q1409)),0))*(SUM($D1409:Q1409)&lt;$C1149)</f>
        <v>0</v>
      </c>
      <c r="S1409" s="4">
        <f>(IF(R$1390=$I1149,$J1149,0)+IF($I1149&lt;=R$1390,MIN($K1149,$C1149-SUM($D1409:R1409)),0))*(SUM($D1409:R1409)&lt;$C1149)</f>
        <v>0</v>
      </c>
      <c r="T1409" s="4">
        <f>(IF(S$1390=$I1149,$J1149,0)+IF($I1149&lt;=S$1390,MIN($K1149,$C1149-SUM($D1409:S1409)),0))*(SUM($D1409:S1409)&lt;$C1149)</f>
        <v>0</v>
      </c>
      <c r="U1409" s="4">
        <f>(IF(T$1390=$I1149,$J1149,0)+IF($I1149&lt;=T$1390,MIN($K1149,$C1149-SUM($D1409:T1409)),0))*(SUM($D1409:T1409)&lt;$C1149)</f>
        <v>0</v>
      </c>
      <c r="V1409" s="4">
        <f>(IF(U$1390=$I1149,$J1149,0)+IF($I1149&lt;=U$1390,MIN($K1149,$C1149-SUM($D1409:U1409)),0))*(SUM($D1409:U1409)&lt;$C1149)</f>
        <v>0</v>
      </c>
      <c r="W1409" s="4">
        <f>(IF(V$1390=$I1149,$J1149,0)+IF($I1149&lt;=V$1390,MIN($K1149,$C1149-SUM($D1409:V1409)),0))*(SUM($D1409:V1409)&lt;$C1149)</f>
        <v>0</v>
      </c>
      <c r="X1409" s="4">
        <f>(IF(W$1390=$I1149,$J1149,0)+IF($I1149&lt;=W$1390,MIN($K1149,$C1149-SUM($D1409:W1409)),0))*(SUM($D1409:W1409)&lt;$C1149)</f>
        <v>0</v>
      </c>
      <c r="Y1409" s="4">
        <f>(IF(X$1390=$I1149,$J1149,0)+IF($I1149&lt;=X$1390,MIN($K1149,$C1149-SUM($D1409:X1409)),0))*(SUM($D1409:X1409)&lt;$C1149)</f>
        <v>0</v>
      </c>
      <c r="Z1409" s="4">
        <f>(IF(Y$1390=$I1149,$J1149,0)+IF($I1149&lt;=Y$1390,MIN($K1149,$C1149-SUM($D1409:Y1409)),0))*(SUM($D1409:Y1409)&lt;$C1149)</f>
        <v>0</v>
      </c>
      <c r="AA1409" s="4">
        <f>(IF(Z$1390=$I1149,$J1149,0)+IF($I1149&lt;=Z$1390,MIN($K1149,$C1149-SUM($D1409:Z1409)),0))*(SUM($D1409:Z1409)&lt;$C1149)</f>
        <v>0</v>
      </c>
      <c r="AB1409" s="4">
        <f>(IF(AA$1390=$I1149,$J1149,0)+IF($I1149&lt;=AA$1390,MIN($K1149,$C1149-SUM($D1409:AA1409)),0))*(SUM($D1409:AA1409)&lt;$C1149)</f>
        <v>0</v>
      </c>
      <c r="AE1409" s="252">
        <f t="shared" si="499"/>
        <v>0</v>
      </c>
    </row>
    <row r="1410" spans="2:31">
      <c r="B1410" s="556">
        <f t="shared" si="500"/>
        <v>13</v>
      </c>
      <c r="C1410" s="1037" t="str">
        <f t="shared" si="498"/>
        <v>3 Bed / 2 Bath House</v>
      </c>
      <c r="D1410" s="229"/>
      <c r="E1410" s="1038">
        <f>(IF(D$1390=$I1150,$J1150,0)+IF($I1150&lt;=D$1390,MIN($K1150,$C1150-SUM($D1410:D1410)),0))*(SUM($D1410:D1410)&lt;$C1150)</f>
        <v>0</v>
      </c>
      <c r="F1410" s="4">
        <f>(IF(E$1390=$I1150,$J1150,0)+IF($I1150&lt;=E$1390,MIN($K1150,$C1150-SUM($D1410:E1410)),0))*(SUM($D1410:E1410)&lt;$C1150)</f>
        <v>0</v>
      </c>
      <c r="G1410" s="4">
        <f>(IF(F$1390=$I1150,$J1150,0)+IF($I1150&lt;=F$1390,MIN($K1150,$C1150-SUM($D1410:F1410)),0))*(SUM($D1410:F1410)&lt;$C1150)</f>
        <v>0</v>
      </c>
      <c r="H1410" s="4">
        <f>(IF(G$1390=$I1150,$J1150,0)+IF($I1150&lt;=G$1390,MIN($K1150,$C1150-SUM($D1410:G1410)),0))*(SUM($D1410:G1410)&lt;$C1150)</f>
        <v>0</v>
      </c>
      <c r="I1410" s="5">
        <f>(IF(H$1390=$I1150,$J1150,0)+IF($I1150&lt;=H$1390,MIN($K1150,$C1150-SUM($D1410:H1410)),0))*(SUM($D1410:H1410)&lt;$C1150)</f>
        <v>0</v>
      </c>
      <c r="J1410" s="5">
        <f>(IF(I$1390=$I1150,$J1150,0)+IF($I1150&lt;=I$1390,MIN($K1150,$C1150-SUM($D1410:I1410)),0))*(SUM($D1410:I1410)&lt;$C1150)</f>
        <v>0</v>
      </c>
      <c r="K1410" s="5">
        <f>(IF(J$1390=$I1150,$J1150,0)+IF($I1150&lt;=J$1390,MIN($K1150,$C1150-SUM($D1410:J1410)),0))*(SUM($D1410:J1410)&lt;$C1150)</f>
        <v>0</v>
      </c>
      <c r="L1410" s="5">
        <f>(IF(K$1390=$I1150,$J1150,0)+IF($I1150&lt;=K$1390,MIN($K1150,$C1150-SUM($D1410:K1410)),0))*(SUM($D1410:K1410)&lt;$C1150)</f>
        <v>0</v>
      </c>
      <c r="M1410" s="5">
        <f>(IF(L$1390=$I1150,$J1150,0)+IF($I1150&lt;=L$1390,MIN($K1150,$C1150-SUM($D1410:L1410)),0))*(SUM($D1410:L1410)&lt;$C1150)</f>
        <v>0</v>
      </c>
      <c r="N1410" s="4">
        <f>(IF(M$1390=$I1150,$J1150,0)+IF($I1150&lt;=M$1390,MIN($K1150,$C1150-SUM($D1410:M1410)),0))*(SUM($D1410:M1410)&lt;$C1150)</f>
        <v>0</v>
      </c>
      <c r="O1410" s="4">
        <f>(IF(N$1390=$I1150,$J1150,0)+IF($I1150&lt;=N$1390,MIN($K1150,$C1150-SUM($D1410:N1410)),0))*(SUM($D1410:N1410)&lt;$C1150)</f>
        <v>0</v>
      </c>
      <c r="P1410" s="4">
        <f>(IF(O$1390=$I1150,$J1150,0)+IF($I1150&lt;=O$1390,MIN($K1150,$C1150-SUM($D1410:O1410)),0))*(SUM($D1410:O1410)&lt;$C1150)</f>
        <v>0</v>
      </c>
      <c r="Q1410" s="4">
        <f>(IF(P$1390=$I1150,$J1150,0)+IF($I1150&lt;=P$1390,MIN($K1150,$C1150-SUM($D1410:P1410)),0))*(SUM($D1410:P1410)&lt;$C1150)</f>
        <v>0</v>
      </c>
      <c r="R1410" s="4">
        <f>(IF(Q$1390=$I1150,$J1150,0)+IF($I1150&lt;=Q$1390,MIN($K1150,$C1150-SUM($D1410:Q1410)),0))*(SUM($D1410:Q1410)&lt;$C1150)</f>
        <v>0</v>
      </c>
      <c r="S1410" s="4">
        <f>(IF(R$1390=$I1150,$J1150,0)+IF($I1150&lt;=R$1390,MIN($K1150,$C1150-SUM($D1410:R1410)),0))*(SUM($D1410:R1410)&lt;$C1150)</f>
        <v>0</v>
      </c>
      <c r="T1410" s="4">
        <f>(IF(S$1390=$I1150,$J1150,0)+IF($I1150&lt;=S$1390,MIN($K1150,$C1150-SUM($D1410:S1410)),0))*(SUM($D1410:S1410)&lt;$C1150)</f>
        <v>0</v>
      </c>
      <c r="U1410" s="4">
        <f>(IF(T$1390=$I1150,$J1150,0)+IF($I1150&lt;=T$1390,MIN($K1150,$C1150-SUM($D1410:T1410)),0))*(SUM($D1410:T1410)&lt;$C1150)</f>
        <v>0</v>
      </c>
      <c r="V1410" s="4">
        <f>(IF(U$1390=$I1150,$J1150,0)+IF($I1150&lt;=U$1390,MIN($K1150,$C1150-SUM($D1410:U1410)),0))*(SUM($D1410:U1410)&lt;$C1150)</f>
        <v>0</v>
      </c>
      <c r="W1410" s="4">
        <f>(IF(V$1390=$I1150,$J1150,0)+IF($I1150&lt;=V$1390,MIN($K1150,$C1150-SUM($D1410:V1410)),0))*(SUM($D1410:V1410)&lt;$C1150)</f>
        <v>0</v>
      </c>
      <c r="X1410" s="4">
        <f>(IF(W$1390=$I1150,$J1150,0)+IF($I1150&lt;=W$1390,MIN($K1150,$C1150-SUM($D1410:W1410)),0))*(SUM($D1410:W1410)&lt;$C1150)</f>
        <v>0</v>
      </c>
      <c r="Y1410" s="4">
        <f>(IF(X$1390=$I1150,$J1150,0)+IF($I1150&lt;=X$1390,MIN($K1150,$C1150-SUM($D1410:X1410)),0))*(SUM($D1410:X1410)&lt;$C1150)</f>
        <v>0</v>
      </c>
      <c r="Z1410" s="4">
        <f>(IF(Y$1390=$I1150,$J1150,0)+IF($I1150&lt;=Y$1390,MIN($K1150,$C1150-SUM($D1410:Y1410)),0))*(SUM($D1410:Y1410)&lt;$C1150)</f>
        <v>0</v>
      </c>
      <c r="AA1410" s="4">
        <f>(IF(Z$1390=$I1150,$J1150,0)+IF($I1150&lt;=Z$1390,MIN($K1150,$C1150-SUM($D1410:Z1410)),0))*(SUM($D1410:Z1410)&lt;$C1150)</f>
        <v>0</v>
      </c>
      <c r="AB1410" s="4">
        <f>(IF(AA$1390=$I1150,$J1150,0)+IF($I1150&lt;=AA$1390,MIN($K1150,$C1150-SUM($D1410:AA1410)),0))*(SUM($D1410:AA1410)&lt;$C1150)</f>
        <v>0</v>
      </c>
      <c r="AE1410" s="252">
        <f t="shared" si="499"/>
        <v>0</v>
      </c>
    </row>
    <row r="1411" spans="2:31">
      <c r="B1411" s="556">
        <f t="shared" si="500"/>
        <v>14</v>
      </c>
      <c r="C1411" s="1037" t="str">
        <f t="shared" si="498"/>
        <v xml:space="preserve">3 Bed / 2 Bath </v>
      </c>
      <c r="D1411" s="229"/>
      <c r="E1411" s="1038">
        <f>(IF(D$1390=$I1151,$J1151,0)+IF($I1151&lt;=D$1390,MIN($K1151,$C1151-SUM($D1411:D1411)),0))*(SUM($D1411:D1411)&lt;$C1151)</f>
        <v>0</v>
      </c>
      <c r="F1411" s="4">
        <f>(IF(E$1390=$I1151,$J1151,0)+IF($I1151&lt;=E$1390,MIN($K1151,$C1151-SUM($D1411:E1411)),0))*(SUM($D1411:E1411)&lt;$C1151)</f>
        <v>0</v>
      </c>
      <c r="G1411" s="4">
        <f>(IF(F$1390=$I1151,$J1151,0)+IF($I1151&lt;=F$1390,MIN($K1151,$C1151-SUM($D1411:F1411)),0))*(SUM($D1411:F1411)&lt;$C1151)</f>
        <v>0</v>
      </c>
      <c r="H1411" s="4">
        <f>(IF(G$1390=$I1151,$J1151,0)+IF($I1151&lt;=G$1390,MIN($K1151,$C1151-SUM($D1411:G1411)),0))*(SUM($D1411:G1411)&lt;$C1151)</f>
        <v>0</v>
      </c>
      <c r="I1411" s="5">
        <f>(IF(H$1390=$I1151,$J1151,0)+IF($I1151&lt;=H$1390,MIN($K1151,$C1151-SUM($D1411:H1411)),0))*(SUM($D1411:H1411)&lt;$C1151)</f>
        <v>0</v>
      </c>
      <c r="J1411" s="5">
        <f>(IF(I$1390=$I1151,$J1151,0)+IF($I1151&lt;=I$1390,MIN($K1151,$C1151-SUM($D1411:I1411)),0))*(SUM($D1411:I1411)&lt;$C1151)</f>
        <v>0</v>
      </c>
      <c r="K1411" s="5">
        <f>(IF(J$1390=$I1151,$J1151,0)+IF($I1151&lt;=J$1390,MIN($K1151,$C1151-SUM($D1411:J1411)),0))*(SUM($D1411:J1411)&lt;$C1151)</f>
        <v>0</v>
      </c>
      <c r="L1411" s="5">
        <f>(IF(K$1390=$I1151,$J1151,0)+IF($I1151&lt;=K$1390,MIN($K1151,$C1151-SUM($D1411:K1411)),0))*(SUM($D1411:K1411)&lt;$C1151)</f>
        <v>0</v>
      </c>
      <c r="M1411" s="5">
        <f>(IF(L$1390=$I1151,$J1151,0)+IF($I1151&lt;=L$1390,MIN($K1151,$C1151-SUM($D1411:L1411)),0))*(SUM($D1411:L1411)&lt;$C1151)</f>
        <v>0</v>
      </c>
      <c r="N1411" s="4">
        <f>(IF(M$1390=$I1151,$J1151,0)+IF($I1151&lt;=M$1390,MIN($K1151,$C1151-SUM($D1411:M1411)),0))*(SUM($D1411:M1411)&lt;$C1151)</f>
        <v>0</v>
      </c>
      <c r="O1411" s="4">
        <f>(IF(N$1390=$I1151,$J1151,0)+IF($I1151&lt;=N$1390,MIN($K1151,$C1151-SUM($D1411:N1411)),0))*(SUM($D1411:N1411)&lt;$C1151)</f>
        <v>0</v>
      </c>
      <c r="P1411" s="4">
        <f>(IF(O$1390=$I1151,$J1151,0)+IF($I1151&lt;=O$1390,MIN($K1151,$C1151-SUM($D1411:O1411)),0))*(SUM($D1411:O1411)&lt;$C1151)</f>
        <v>0</v>
      </c>
      <c r="Q1411" s="4">
        <f>(IF(P$1390=$I1151,$J1151,0)+IF($I1151&lt;=P$1390,MIN($K1151,$C1151-SUM($D1411:P1411)),0))*(SUM($D1411:P1411)&lt;$C1151)</f>
        <v>0</v>
      </c>
      <c r="R1411" s="4">
        <f>(IF(Q$1390=$I1151,$J1151,0)+IF($I1151&lt;=Q$1390,MIN($K1151,$C1151-SUM($D1411:Q1411)),0))*(SUM($D1411:Q1411)&lt;$C1151)</f>
        <v>0</v>
      </c>
      <c r="S1411" s="4">
        <f>(IF(R$1390=$I1151,$J1151,0)+IF($I1151&lt;=R$1390,MIN($K1151,$C1151-SUM($D1411:R1411)),0))*(SUM($D1411:R1411)&lt;$C1151)</f>
        <v>0</v>
      </c>
      <c r="T1411" s="4">
        <f>(IF(S$1390=$I1151,$J1151,0)+IF($I1151&lt;=S$1390,MIN($K1151,$C1151-SUM($D1411:S1411)),0))*(SUM($D1411:S1411)&lt;$C1151)</f>
        <v>0</v>
      </c>
      <c r="U1411" s="4">
        <f>(IF(T$1390=$I1151,$J1151,0)+IF($I1151&lt;=T$1390,MIN($K1151,$C1151-SUM($D1411:T1411)),0))*(SUM($D1411:T1411)&lt;$C1151)</f>
        <v>0</v>
      </c>
      <c r="V1411" s="4">
        <f>(IF(U$1390=$I1151,$J1151,0)+IF($I1151&lt;=U$1390,MIN($K1151,$C1151-SUM($D1411:U1411)),0))*(SUM($D1411:U1411)&lt;$C1151)</f>
        <v>0</v>
      </c>
      <c r="W1411" s="4">
        <f>(IF(V$1390=$I1151,$J1151,0)+IF($I1151&lt;=V$1390,MIN($K1151,$C1151-SUM($D1411:V1411)),0))*(SUM($D1411:V1411)&lt;$C1151)</f>
        <v>0</v>
      </c>
      <c r="X1411" s="4">
        <f>(IF(W$1390=$I1151,$J1151,0)+IF($I1151&lt;=W$1390,MIN($K1151,$C1151-SUM($D1411:W1411)),0))*(SUM($D1411:W1411)&lt;$C1151)</f>
        <v>0</v>
      </c>
      <c r="Y1411" s="4">
        <f>(IF(X$1390=$I1151,$J1151,0)+IF($I1151&lt;=X$1390,MIN($K1151,$C1151-SUM($D1411:X1411)),0))*(SUM($D1411:X1411)&lt;$C1151)</f>
        <v>0</v>
      </c>
      <c r="Z1411" s="4">
        <f>(IF(Y$1390=$I1151,$J1151,0)+IF($I1151&lt;=Y$1390,MIN($K1151,$C1151-SUM($D1411:Y1411)),0))*(SUM($D1411:Y1411)&lt;$C1151)</f>
        <v>0</v>
      </c>
      <c r="AA1411" s="4">
        <f>(IF(Z$1390=$I1151,$J1151,0)+IF($I1151&lt;=Z$1390,MIN($K1151,$C1151-SUM($D1411:Z1411)),0))*(SUM($D1411:Z1411)&lt;$C1151)</f>
        <v>0</v>
      </c>
      <c r="AB1411" s="4">
        <f>(IF(AA$1390=$I1151,$J1151,0)+IF($I1151&lt;=AA$1390,MIN($K1151,$C1151-SUM($D1411:AA1411)),0))*(SUM($D1411:AA1411)&lt;$C1151)</f>
        <v>0</v>
      </c>
      <c r="AE1411" s="252">
        <f t="shared" si="499"/>
        <v>0</v>
      </c>
    </row>
    <row r="1412" spans="2:31">
      <c r="B1412" s="556">
        <f t="shared" si="500"/>
        <v>15</v>
      </c>
      <c r="C1412" s="1037" t="str">
        <f t="shared" si="498"/>
        <v xml:space="preserve">1 Bed / 1 Bath </v>
      </c>
      <c r="D1412" s="229"/>
      <c r="E1412" s="1038">
        <f>(IF(D$1390=$I1152,$J1152,0)+IF($I1152&lt;=D$1390,MIN($K1152,$C1152-SUM($D1412:D1412)),0))*(SUM($D1412:D1412)&lt;$C1152)</f>
        <v>0</v>
      </c>
      <c r="F1412" s="4">
        <f>(IF(E$1390=$I1152,$J1152,0)+IF($I1152&lt;=E$1390,MIN($K1152,$C1152-SUM($D1412:E1412)),0))*(SUM($D1412:E1412)&lt;$C1152)</f>
        <v>0</v>
      </c>
      <c r="G1412" s="4">
        <f>(IF(F$1390=$I1152,$J1152,0)+IF($I1152&lt;=F$1390,MIN($K1152,$C1152-SUM($D1412:F1412)),0))*(SUM($D1412:F1412)&lt;$C1152)</f>
        <v>0</v>
      </c>
      <c r="H1412" s="4">
        <f>(IF(G$1390=$I1152,$J1152,0)+IF($I1152&lt;=G$1390,MIN($K1152,$C1152-SUM($D1412:G1412)),0))*(SUM($D1412:G1412)&lt;$C1152)</f>
        <v>0</v>
      </c>
      <c r="I1412" s="5">
        <f>(IF(H$1390=$I1152,$J1152,0)+IF($I1152&lt;=H$1390,MIN($K1152,$C1152-SUM($D1412:H1412)),0))*(SUM($D1412:H1412)&lt;$C1152)</f>
        <v>0</v>
      </c>
      <c r="J1412" s="5">
        <f>(IF(I$1390=$I1152,$J1152,0)+IF($I1152&lt;=I$1390,MIN($K1152,$C1152-SUM($D1412:I1412)),0))*(SUM($D1412:I1412)&lt;$C1152)</f>
        <v>0</v>
      </c>
      <c r="K1412" s="5">
        <f>(IF(J$1390=$I1152,$J1152,0)+IF($I1152&lt;=J$1390,MIN($K1152,$C1152-SUM($D1412:J1412)),0))*(SUM($D1412:J1412)&lt;$C1152)</f>
        <v>0</v>
      </c>
      <c r="L1412" s="5">
        <f>(IF(K$1390=$I1152,$J1152,0)+IF($I1152&lt;=K$1390,MIN($K1152,$C1152-SUM($D1412:K1412)),0))*(SUM($D1412:K1412)&lt;$C1152)</f>
        <v>0</v>
      </c>
      <c r="M1412" s="5">
        <f>(IF(L$1390=$I1152,$J1152,0)+IF($I1152&lt;=L$1390,MIN($K1152,$C1152-SUM($D1412:L1412)),0))*(SUM($D1412:L1412)&lt;$C1152)</f>
        <v>0</v>
      </c>
      <c r="N1412" s="4">
        <f>(IF(M$1390=$I1152,$J1152,0)+IF($I1152&lt;=M$1390,MIN($K1152,$C1152-SUM($D1412:M1412)),0))*(SUM($D1412:M1412)&lt;$C1152)</f>
        <v>0</v>
      </c>
      <c r="O1412" s="4">
        <f>(IF(N$1390=$I1152,$J1152,0)+IF($I1152&lt;=N$1390,MIN($K1152,$C1152-SUM($D1412:N1412)),0))*(SUM($D1412:N1412)&lt;$C1152)</f>
        <v>0</v>
      </c>
      <c r="P1412" s="4">
        <f>(IF(O$1390=$I1152,$J1152,0)+IF($I1152&lt;=O$1390,MIN($K1152,$C1152-SUM($D1412:O1412)),0))*(SUM($D1412:O1412)&lt;$C1152)</f>
        <v>0</v>
      </c>
      <c r="Q1412" s="4">
        <f>(IF(P$1390=$I1152,$J1152,0)+IF($I1152&lt;=P$1390,MIN($K1152,$C1152-SUM($D1412:P1412)),0))*(SUM($D1412:P1412)&lt;$C1152)</f>
        <v>0</v>
      </c>
      <c r="R1412" s="4">
        <f>(IF(Q$1390=$I1152,$J1152,0)+IF($I1152&lt;=Q$1390,MIN($K1152,$C1152-SUM($D1412:Q1412)),0))*(SUM($D1412:Q1412)&lt;$C1152)</f>
        <v>0</v>
      </c>
      <c r="S1412" s="4">
        <f>(IF(R$1390=$I1152,$J1152,0)+IF($I1152&lt;=R$1390,MIN($K1152,$C1152-SUM($D1412:R1412)),0))*(SUM($D1412:R1412)&lt;$C1152)</f>
        <v>0</v>
      </c>
      <c r="T1412" s="4">
        <f>(IF(S$1390=$I1152,$J1152,0)+IF($I1152&lt;=S$1390,MIN($K1152,$C1152-SUM($D1412:S1412)),0))*(SUM($D1412:S1412)&lt;$C1152)</f>
        <v>0</v>
      </c>
      <c r="U1412" s="4">
        <f>(IF(T$1390=$I1152,$J1152,0)+IF($I1152&lt;=T$1390,MIN($K1152,$C1152-SUM($D1412:T1412)),0))*(SUM($D1412:T1412)&lt;$C1152)</f>
        <v>0</v>
      </c>
      <c r="V1412" s="4">
        <f>(IF(U$1390=$I1152,$J1152,0)+IF($I1152&lt;=U$1390,MIN($K1152,$C1152-SUM($D1412:U1412)),0))*(SUM($D1412:U1412)&lt;$C1152)</f>
        <v>0</v>
      </c>
      <c r="W1412" s="4">
        <f>(IF(V$1390=$I1152,$J1152,0)+IF($I1152&lt;=V$1390,MIN($K1152,$C1152-SUM($D1412:V1412)),0))*(SUM($D1412:V1412)&lt;$C1152)</f>
        <v>0</v>
      </c>
      <c r="X1412" s="4">
        <f>(IF(W$1390=$I1152,$J1152,0)+IF($I1152&lt;=W$1390,MIN($K1152,$C1152-SUM($D1412:W1412)),0))*(SUM($D1412:W1412)&lt;$C1152)</f>
        <v>0</v>
      </c>
      <c r="Y1412" s="4">
        <f>(IF(X$1390=$I1152,$J1152,0)+IF($I1152&lt;=X$1390,MIN($K1152,$C1152-SUM($D1412:X1412)),0))*(SUM($D1412:X1412)&lt;$C1152)</f>
        <v>0</v>
      </c>
      <c r="Z1412" s="4">
        <f>(IF(Y$1390=$I1152,$J1152,0)+IF($I1152&lt;=Y$1390,MIN($K1152,$C1152-SUM($D1412:Y1412)),0))*(SUM($D1412:Y1412)&lt;$C1152)</f>
        <v>0</v>
      </c>
      <c r="AA1412" s="4">
        <f>(IF(Z$1390=$I1152,$J1152,0)+IF($I1152&lt;=Z$1390,MIN($K1152,$C1152-SUM($D1412:Z1412)),0))*(SUM($D1412:Z1412)&lt;$C1152)</f>
        <v>0</v>
      </c>
      <c r="AB1412" s="4">
        <f>(IF(AA$1390=$I1152,$J1152,0)+IF($I1152&lt;=AA$1390,MIN($K1152,$C1152-SUM($D1412:AA1412)),0))*(SUM($D1412:AA1412)&lt;$C1152)</f>
        <v>0</v>
      </c>
      <c r="AE1412" s="252">
        <f t="shared" si="499"/>
        <v>0</v>
      </c>
    </row>
    <row r="1413" spans="2:31">
      <c r="B1413" s="556">
        <f t="shared" si="500"/>
        <v>16</v>
      </c>
      <c r="C1413" s="1037" t="str">
        <f t="shared" si="498"/>
        <v xml:space="preserve">2 Bed / 2 Bath </v>
      </c>
      <c r="D1413" s="229"/>
      <c r="E1413" s="1038">
        <f>(IF(D$1390=$I1153,$J1153,0)+IF($I1153&lt;=D$1390,MIN($K1153,$C1153-SUM($D1413:D1413)),0))*(SUM($D1413:D1413)&lt;$C1153)</f>
        <v>0</v>
      </c>
      <c r="F1413" s="4">
        <f>(IF(E$1390=$I1153,$J1153,0)+IF($I1153&lt;=E$1390,MIN($K1153,$C1153-SUM($D1413:E1413)),0))*(SUM($D1413:E1413)&lt;$C1153)</f>
        <v>0</v>
      </c>
      <c r="G1413" s="4">
        <f>(IF(F$1390=$I1153,$J1153,0)+IF($I1153&lt;=F$1390,MIN($K1153,$C1153-SUM($D1413:F1413)),0))*(SUM($D1413:F1413)&lt;$C1153)</f>
        <v>0</v>
      </c>
      <c r="H1413" s="4">
        <f>(IF(G$1390=$I1153,$J1153,0)+IF($I1153&lt;=G$1390,MIN($K1153,$C1153-SUM($D1413:G1413)),0))*(SUM($D1413:G1413)&lt;$C1153)</f>
        <v>0</v>
      </c>
      <c r="I1413" s="5">
        <f>(IF(H$1390=$I1153,$J1153,0)+IF($I1153&lt;=H$1390,MIN($K1153,$C1153-SUM($D1413:H1413)),0))*(SUM($D1413:H1413)&lt;$C1153)</f>
        <v>0</v>
      </c>
      <c r="J1413" s="5">
        <f>(IF(I$1390=$I1153,$J1153,0)+IF($I1153&lt;=I$1390,MIN($K1153,$C1153-SUM($D1413:I1413)),0))*(SUM($D1413:I1413)&lt;$C1153)</f>
        <v>0</v>
      </c>
      <c r="K1413" s="5">
        <f>(IF(J$1390=$I1153,$J1153,0)+IF($I1153&lt;=J$1390,MIN($K1153,$C1153-SUM($D1413:J1413)),0))*(SUM($D1413:J1413)&lt;$C1153)</f>
        <v>0</v>
      </c>
      <c r="L1413" s="5">
        <f>(IF(K$1390=$I1153,$J1153,0)+IF($I1153&lt;=K$1390,MIN($K1153,$C1153-SUM($D1413:K1413)),0))*(SUM($D1413:K1413)&lt;$C1153)</f>
        <v>0</v>
      </c>
      <c r="M1413" s="5">
        <f>(IF(L$1390=$I1153,$J1153,0)+IF($I1153&lt;=L$1390,MIN($K1153,$C1153-SUM($D1413:L1413)),0))*(SUM($D1413:L1413)&lt;$C1153)</f>
        <v>0</v>
      </c>
      <c r="N1413" s="4">
        <f>(IF(M$1390=$I1153,$J1153,0)+IF($I1153&lt;=M$1390,MIN($K1153,$C1153-SUM($D1413:M1413)),0))*(SUM($D1413:M1413)&lt;$C1153)</f>
        <v>0</v>
      </c>
      <c r="O1413" s="4">
        <f>(IF(N$1390=$I1153,$J1153,0)+IF($I1153&lt;=N$1390,MIN($K1153,$C1153-SUM($D1413:N1413)),0))*(SUM($D1413:N1413)&lt;$C1153)</f>
        <v>0</v>
      </c>
      <c r="P1413" s="4">
        <f>(IF(O$1390=$I1153,$J1153,0)+IF($I1153&lt;=O$1390,MIN($K1153,$C1153-SUM($D1413:O1413)),0))*(SUM($D1413:O1413)&lt;$C1153)</f>
        <v>0</v>
      </c>
      <c r="Q1413" s="4">
        <f>(IF(P$1390=$I1153,$J1153,0)+IF($I1153&lt;=P$1390,MIN($K1153,$C1153-SUM($D1413:P1413)),0))*(SUM($D1413:P1413)&lt;$C1153)</f>
        <v>0</v>
      </c>
      <c r="R1413" s="4">
        <f>(IF(Q$1390=$I1153,$J1153,0)+IF($I1153&lt;=Q$1390,MIN($K1153,$C1153-SUM($D1413:Q1413)),0))*(SUM($D1413:Q1413)&lt;$C1153)</f>
        <v>0</v>
      </c>
      <c r="S1413" s="4">
        <f>(IF(R$1390=$I1153,$J1153,0)+IF($I1153&lt;=R$1390,MIN($K1153,$C1153-SUM($D1413:R1413)),0))*(SUM($D1413:R1413)&lt;$C1153)</f>
        <v>0</v>
      </c>
      <c r="T1413" s="4">
        <f>(IF(S$1390=$I1153,$J1153,0)+IF($I1153&lt;=S$1390,MIN($K1153,$C1153-SUM($D1413:S1413)),0))*(SUM($D1413:S1413)&lt;$C1153)</f>
        <v>0</v>
      </c>
      <c r="U1413" s="4">
        <f>(IF(T$1390=$I1153,$J1153,0)+IF($I1153&lt;=T$1390,MIN($K1153,$C1153-SUM($D1413:T1413)),0))*(SUM($D1413:T1413)&lt;$C1153)</f>
        <v>0</v>
      </c>
      <c r="V1413" s="4">
        <f>(IF(U$1390=$I1153,$J1153,0)+IF($I1153&lt;=U$1390,MIN($K1153,$C1153-SUM($D1413:U1413)),0))*(SUM($D1413:U1413)&lt;$C1153)</f>
        <v>0</v>
      </c>
      <c r="W1413" s="4">
        <f>(IF(V$1390=$I1153,$J1153,0)+IF($I1153&lt;=V$1390,MIN($K1153,$C1153-SUM($D1413:V1413)),0))*(SUM($D1413:V1413)&lt;$C1153)</f>
        <v>0</v>
      </c>
      <c r="X1413" s="4">
        <f>(IF(W$1390=$I1153,$J1153,0)+IF($I1153&lt;=W$1390,MIN($K1153,$C1153-SUM($D1413:W1413)),0))*(SUM($D1413:W1413)&lt;$C1153)</f>
        <v>0</v>
      </c>
      <c r="Y1413" s="4">
        <f>(IF(X$1390=$I1153,$J1153,0)+IF($I1153&lt;=X$1390,MIN($K1153,$C1153-SUM($D1413:X1413)),0))*(SUM($D1413:X1413)&lt;$C1153)</f>
        <v>0</v>
      </c>
      <c r="Z1413" s="4">
        <f>(IF(Y$1390=$I1153,$J1153,0)+IF($I1153&lt;=Y$1390,MIN($K1153,$C1153-SUM($D1413:Y1413)),0))*(SUM($D1413:Y1413)&lt;$C1153)</f>
        <v>0</v>
      </c>
      <c r="AA1413" s="4">
        <f>(IF(Z$1390=$I1153,$J1153,0)+IF($I1153&lt;=Z$1390,MIN($K1153,$C1153-SUM($D1413:Z1413)),0))*(SUM($D1413:Z1413)&lt;$C1153)</f>
        <v>0</v>
      </c>
      <c r="AB1413" s="4">
        <f>(IF(AA$1390=$I1153,$J1153,0)+IF($I1153&lt;=AA$1390,MIN($K1153,$C1153-SUM($D1413:AA1413)),0))*(SUM($D1413:AA1413)&lt;$C1153)</f>
        <v>0</v>
      </c>
      <c r="AE1413" s="252">
        <f t="shared" si="499"/>
        <v>0</v>
      </c>
    </row>
    <row r="1414" spans="2:31">
      <c r="B1414" s="556">
        <f t="shared" si="500"/>
        <v>17</v>
      </c>
      <c r="C1414" s="1037" t="str">
        <f t="shared" si="498"/>
        <v xml:space="preserve">4 Bed / 2 Bath Penthouse </v>
      </c>
      <c r="D1414" s="229"/>
      <c r="E1414" s="1038">
        <f>(IF(D$1390=$I1154,$J1154,0)+IF($I1154&lt;=D$1390,MIN($K1154,$C1154-SUM($D1414:D1414)),0))*(SUM($D1414:D1414)&lt;$C1154)</f>
        <v>0</v>
      </c>
      <c r="F1414" s="4">
        <f>(IF(E$1390=$I1154,$J1154,0)+IF($I1154&lt;=E$1390,MIN($K1154,$C1154-SUM($D1414:E1414)),0))*(SUM($D1414:E1414)&lt;$C1154)</f>
        <v>0</v>
      </c>
      <c r="G1414" s="4">
        <f>(IF(F$1390=$I1154,$J1154,0)+IF($I1154&lt;=F$1390,MIN($K1154,$C1154-SUM($D1414:F1414)),0))*(SUM($D1414:F1414)&lt;$C1154)</f>
        <v>0</v>
      </c>
      <c r="H1414" s="4">
        <f>(IF(G$1390=$I1154,$J1154,0)+IF($I1154&lt;=G$1390,MIN($K1154,$C1154-SUM($D1414:G1414)),0))*(SUM($D1414:G1414)&lt;$C1154)</f>
        <v>0</v>
      </c>
      <c r="I1414" s="5">
        <f>(IF(H$1390=$I1154,$J1154,0)+IF($I1154&lt;=H$1390,MIN($K1154,$C1154-SUM($D1414:H1414)),0))*(SUM($D1414:H1414)&lt;$C1154)</f>
        <v>0</v>
      </c>
      <c r="J1414" s="5">
        <f>(IF(I$1390=$I1154,$J1154,0)+IF($I1154&lt;=I$1390,MIN($K1154,$C1154-SUM($D1414:I1414)),0))*(SUM($D1414:I1414)&lt;$C1154)</f>
        <v>0</v>
      </c>
      <c r="K1414" s="5">
        <f>(IF(J$1390=$I1154,$J1154,0)+IF($I1154&lt;=J$1390,MIN($K1154,$C1154-SUM($D1414:J1414)),0))*(SUM($D1414:J1414)&lt;$C1154)</f>
        <v>0</v>
      </c>
      <c r="L1414" s="5">
        <f>(IF(K$1390=$I1154,$J1154,0)+IF($I1154&lt;=K$1390,MIN($K1154,$C1154-SUM($D1414:K1414)),0))*(SUM($D1414:K1414)&lt;$C1154)</f>
        <v>0</v>
      </c>
      <c r="M1414" s="5">
        <f>(IF(L$1390=$I1154,$J1154,0)+IF($I1154&lt;=L$1390,MIN($K1154,$C1154-SUM($D1414:L1414)),0))*(SUM($D1414:L1414)&lt;$C1154)</f>
        <v>0</v>
      </c>
      <c r="N1414" s="4">
        <f>(IF(M$1390=$I1154,$J1154,0)+IF($I1154&lt;=M$1390,MIN($K1154,$C1154-SUM($D1414:M1414)),0))*(SUM($D1414:M1414)&lt;$C1154)</f>
        <v>0</v>
      </c>
      <c r="O1414" s="4">
        <f>(IF(N$1390=$I1154,$J1154,0)+IF($I1154&lt;=N$1390,MIN($K1154,$C1154-SUM($D1414:N1414)),0))*(SUM($D1414:N1414)&lt;$C1154)</f>
        <v>0</v>
      </c>
      <c r="P1414" s="4">
        <f>(IF(O$1390=$I1154,$J1154,0)+IF($I1154&lt;=O$1390,MIN($K1154,$C1154-SUM($D1414:O1414)),0))*(SUM($D1414:O1414)&lt;$C1154)</f>
        <v>0</v>
      </c>
      <c r="Q1414" s="4">
        <f>(IF(P$1390=$I1154,$J1154,0)+IF($I1154&lt;=P$1390,MIN($K1154,$C1154-SUM($D1414:P1414)),0))*(SUM($D1414:P1414)&lt;$C1154)</f>
        <v>0</v>
      </c>
      <c r="R1414" s="4">
        <f>(IF(Q$1390=$I1154,$J1154,0)+IF($I1154&lt;=Q$1390,MIN($K1154,$C1154-SUM($D1414:Q1414)),0))*(SUM($D1414:Q1414)&lt;$C1154)</f>
        <v>0</v>
      </c>
      <c r="S1414" s="4">
        <f>(IF(R$1390=$I1154,$J1154,0)+IF($I1154&lt;=R$1390,MIN($K1154,$C1154-SUM($D1414:R1414)),0))*(SUM($D1414:R1414)&lt;$C1154)</f>
        <v>0</v>
      </c>
      <c r="T1414" s="4">
        <f>(IF(S$1390=$I1154,$J1154,0)+IF($I1154&lt;=S$1390,MIN($K1154,$C1154-SUM($D1414:S1414)),0))*(SUM($D1414:S1414)&lt;$C1154)</f>
        <v>0</v>
      </c>
      <c r="U1414" s="4">
        <f>(IF(T$1390=$I1154,$J1154,0)+IF($I1154&lt;=T$1390,MIN($K1154,$C1154-SUM($D1414:T1414)),0))*(SUM($D1414:T1414)&lt;$C1154)</f>
        <v>0</v>
      </c>
      <c r="V1414" s="4">
        <f>(IF(U$1390=$I1154,$J1154,0)+IF($I1154&lt;=U$1390,MIN($K1154,$C1154-SUM($D1414:U1414)),0))*(SUM($D1414:U1414)&lt;$C1154)</f>
        <v>0</v>
      </c>
      <c r="W1414" s="4">
        <f>(IF(V$1390=$I1154,$J1154,0)+IF($I1154&lt;=V$1390,MIN($K1154,$C1154-SUM($D1414:V1414)),0))*(SUM($D1414:V1414)&lt;$C1154)</f>
        <v>0</v>
      </c>
      <c r="X1414" s="4">
        <f>(IF(W$1390=$I1154,$J1154,0)+IF($I1154&lt;=W$1390,MIN($K1154,$C1154-SUM($D1414:W1414)),0))*(SUM($D1414:W1414)&lt;$C1154)</f>
        <v>0</v>
      </c>
      <c r="Y1414" s="4">
        <f>(IF(X$1390=$I1154,$J1154,0)+IF($I1154&lt;=X$1390,MIN($K1154,$C1154-SUM($D1414:X1414)),0))*(SUM($D1414:X1414)&lt;$C1154)</f>
        <v>0</v>
      </c>
      <c r="Z1414" s="4">
        <f>(IF(Y$1390=$I1154,$J1154,0)+IF($I1154&lt;=Y$1390,MIN($K1154,$C1154-SUM($D1414:Y1414)),0))*(SUM($D1414:Y1414)&lt;$C1154)</f>
        <v>0</v>
      </c>
      <c r="AA1414" s="4">
        <f>(IF(Z$1390=$I1154,$J1154,0)+IF($I1154&lt;=Z$1390,MIN($K1154,$C1154-SUM($D1414:Z1414)),0))*(SUM($D1414:Z1414)&lt;$C1154)</f>
        <v>0</v>
      </c>
      <c r="AB1414" s="4">
        <f>(IF(AA$1390=$I1154,$J1154,0)+IF($I1154&lt;=AA$1390,MIN($K1154,$C1154-SUM($D1414:AA1414)),0))*(SUM($D1414:AA1414)&lt;$C1154)</f>
        <v>0</v>
      </c>
      <c r="AE1414" s="252">
        <f t="shared" si="499"/>
        <v>0</v>
      </c>
    </row>
    <row r="1415" spans="2:31">
      <c r="B1415" s="556">
        <f t="shared" si="500"/>
        <v>18</v>
      </c>
      <c r="C1415" s="1037" t="str">
        <f t="shared" si="498"/>
        <v xml:space="preserve">2 Bed / 2 Bath </v>
      </c>
      <c r="D1415" s="229"/>
      <c r="E1415" s="1038">
        <f>(IF(D$1390=$I1155,$J1155,0)+IF($I1155&lt;=D$1390,MIN($K1155,$C1155-SUM($D1415:D1415)),0))*(SUM($D1415:D1415)&lt;$C1155)</f>
        <v>0</v>
      </c>
      <c r="F1415" s="4">
        <f>(IF(E$1390=$I1155,$J1155,0)+IF($I1155&lt;=E$1390,MIN($K1155,$C1155-SUM($D1415:E1415)),0))*(SUM($D1415:E1415)&lt;$C1155)</f>
        <v>0</v>
      </c>
      <c r="G1415" s="4">
        <f>(IF(F$1390=$I1155,$J1155,0)+IF($I1155&lt;=F$1390,MIN($K1155,$C1155-SUM($D1415:F1415)),0))*(SUM($D1415:F1415)&lt;$C1155)</f>
        <v>0</v>
      </c>
      <c r="H1415" s="4">
        <f>(IF(G$1390=$I1155,$J1155,0)+IF($I1155&lt;=G$1390,MIN($K1155,$C1155-SUM($D1415:G1415)),0))*(SUM($D1415:G1415)&lt;$C1155)</f>
        <v>0</v>
      </c>
      <c r="I1415" s="5">
        <f>(IF(H$1390=$I1155,$J1155,0)+IF($I1155&lt;=H$1390,MIN($K1155,$C1155-SUM($D1415:H1415)),0))*(SUM($D1415:H1415)&lt;$C1155)</f>
        <v>0</v>
      </c>
      <c r="J1415" s="5">
        <f>(IF(I$1390=$I1155,$J1155,0)+IF($I1155&lt;=I$1390,MIN($K1155,$C1155-SUM($D1415:I1415)),0))*(SUM($D1415:I1415)&lt;$C1155)</f>
        <v>0</v>
      </c>
      <c r="K1415" s="5">
        <f>(IF(J$1390=$I1155,$J1155,0)+IF($I1155&lt;=J$1390,MIN($K1155,$C1155-SUM($D1415:J1415)),0))*(SUM($D1415:J1415)&lt;$C1155)</f>
        <v>0</v>
      </c>
      <c r="L1415" s="5">
        <f>(IF(K$1390=$I1155,$J1155,0)+IF($I1155&lt;=K$1390,MIN($K1155,$C1155-SUM($D1415:K1415)),0))*(SUM($D1415:K1415)&lt;$C1155)</f>
        <v>0</v>
      </c>
      <c r="M1415" s="5">
        <f>(IF(L$1390=$I1155,$J1155,0)+IF($I1155&lt;=L$1390,MIN($K1155,$C1155-SUM($D1415:L1415)),0))*(SUM($D1415:L1415)&lt;$C1155)</f>
        <v>0</v>
      </c>
      <c r="N1415" s="4">
        <f>(IF(M$1390=$I1155,$J1155,0)+IF($I1155&lt;=M$1390,MIN($K1155,$C1155-SUM($D1415:M1415)),0))*(SUM($D1415:M1415)&lt;$C1155)</f>
        <v>0</v>
      </c>
      <c r="O1415" s="4">
        <f>(IF(N$1390=$I1155,$J1155,0)+IF($I1155&lt;=N$1390,MIN($K1155,$C1155-SUM($D1415:N1415)),0))*(SUM($D1415:N1415)&lt;$C1155)</f>
        <v>0</v>
      </c>
      <c r="P1415" s="4">
        <f>(IF(O$1390=$I1155,$J1155,0)+IF($I1155&lt;=O$1390,MIN($K1155,$C1155-SUM($D1415:O1415)),0))*(SUM($D1415:O1415)&lt;$C1155)</f>
        <v>0</v>
      </c>
      <c r="Q1415" s="4">
        <f>(IF(P$1390=$I1155,$J1155,0)+IF($I1155&lt;=P$1390,MIN($K1155,$C1155-SUM($D1415:P1415)),0))*(SUM($D1415:P1415)&lt;$C1155)</f>
        <v>0</v>
      </c>
      <c r="R1415" s="4">
        <f>(IF(Q$1390=$I1155,$J1155,0)+IF($I1155&lt;=Q$1390,MIN($K1155,$C1155-SUM($D1415:Q1415)),0))*(SUM($D1415:Q1415)&lt;$C1155)</f>
        <v>0</v>
      </c>
      <c r="S1415" s="4">
        <f>(IF(R$1390=$I1155,$J1155,0)+IF($I1155&lt;=R$1390,MIN($K1155,$C1155-SUM($D1415:R1415)),0))*(SUM($D1415:R1415)&lt;$C1155)</f>
        <v>0</v>
      </c>
      <c r="T1415" s="4">
        <f>(IF(S$1390=$I1155,$J1155,0)+IF($I1155&lt;=S$1390,MIN($K1155,$C1155-SUM($D1415:S1415)),0))*(SUM($D1415:S1415)&lt;$C1155)</f>
        <v>0</v>
      </c>
      <c r="U1415" s="4">
        <f>(IF(T$1390=$I1155,$J1155,0)+IF($I1155&lt;=T$1390,MIN($K1155,$C1155-SUM($D1415:T1415)),0))*(SUM($D1415:T1415)&lt;$C1155)</f>
        <v>0</v>
      </c>
      <c r="V1415" s="4">
        <f>(IF(U$1390=$I1155,$J1155,0)+IF($I1155&lt;=U$1390,MIN($K1155,$C1155-SUM($D1415:U1415)),0))*(SUM($D1415:U1415)&lt;$C1155)</f>
        <v>0</v>
      </c>
      <c r="W1415" s="4">
        <f>(IF(V$1390=$I1155,$J1155,0)+IF($I1155&lt;=V$1390,MIN($K1155,$C1155-SUM($D1415:V1415)),0))*(SUM($D1415:V1415)&lt;$C1155)</f>
        <v>0</v>
      </c>
      <c r="X1415" s="4">
        <f>(IF(W$1390=$I1155,$J1155,0)+IF($I1155&lt;=W$1390,MIN($K1155,$C1155-SUM($D1415:W1415)),0))*(SUM($D1415:W1415)&lt;$C1155)</f>
        <v>0</v>
      </c>
      <c r="Y1415" s="4">
        <f>(IF(X$1390=$I1155,$J1155,0)+IF($I1155&lt;=X$1390,MIN($K1155,$C1155-SUM($D1415:X1415)),0))*(SUM($D1415:X1415)&lt;$C1155)</f>
        <v>0</v>
      </c>
      <c r="Z1415" s="4">
        <f>(IF(Y$1390=$I1155,$J1155,0)+IF($I1155&lt;=Y$1390,MIN($K1155,$C1155-SUM($D1415:Y1415)),0))*(SUM($D1415:Y1415)&lt;$C1155)</f>
        <v>0</v>
      </c>
      <c r="AA1415" s="4">
        <f>(IF(Z$1390=$I1155,$J1155,0)+IF($I1155&lt;=Z$1390,MIN($K1155,$C1155-SUM($D1415:Z1415)),0))*(SUM($D1415:Z1415)&lt;$C1155)</f>
        <v>0</v>
      </c>
      <c r="AB1415" s="4">
        <f>(IF(AA$1390=$I1155,$J1155,0)+IF($I1155&lt;=AA$1390,MIN($K1155,$C1155-SUM($D1415:AA1415)),0))*(SUM($D1415:AA1415)&lt;$C1155)</f>
        <v>0</v>
      </c>
      <c r="AE1415" s="252">
        <f t="shared" si="499"/>
        <v>0</v>
      </c>
    </row>
    <row r="1416" spans="2:31">
      <c r="B1416" s="556">
        <f t="shared" si="500"/>
        <v>19</v>
      </c>
      <c r="C1416" s="1037">
        <f t="shared" si="498"/>
        <v>0</v>
      </c>
      <c r="D1416" s="229"/>
      <c r="E1416" s="1038">
        <f>(IF(D$1390=$I1156,$J1156,0)+IF($I1156&lt;=D$1390,MIN($K1156,$C1156-SUM($D1416:D1416)),0))*(SUM($D1416:D1416)&lt;$C1156)</f>
        <v>0</v>
      </c>
      <c r="F1416" s="4">
        <f>(IF(E$1390=$I1156,$J1156,0)+IF($I1156&lt;=E$1390,MIN($K1156,$C1156-SUM($D1416:E1416)),0))*(SUM($D1416:E1416)&lt;$C1156)</f>
        <v>0</v>
      </c>
      <c r="G1416" s="4">
        <f>(IF(F$1390=$I1156,$J1156,0)+IF($I1156&lt;=F$1390,MIN($K1156,$C1156-SUM($D1416:F1416)),0))*(SUM($D1416:F1416)&lt;$C1156)</f>
        <v>0</v>
      </c>
      <c r="H1416" s="4">
        <f>(IF(G$1390=$I1156,$J1156,0)+IF($I1156&lt;=G$1390,MIN($K1156,$C1156-SUM($D1416:G1416)),0))*(SUM($D1416:G1416)&lt;$C1156)</f>
        <v>0</v>
      </c>
      <c r="I1416" s="5">
        <f>(IF(H$1390=$I1156,$J1156,0)+IF($I1156&lt;=H$1390,MIN($K1156,$C1156-SUM($D1416:H1416)),0))*(SUM($D1416:H1416)&lt;$C1156)</f>
        <v>0</v>
      </c>
      <c r="J1416" s="5">
        <f>(IF(I$1390=$I1156,$J1156,0)+IF($I1156&lt;=I$1390,MIN($K1156,$C1156-SUM($D1416:I1416)),0))*(SUM($D1416:I1416)&lt;$C1156)</f>
        <v>0</v>
      </c>
      <c r="K1416" s="5">
        <f>(IF(J$1390=$I1156,$J1156,0)+IF($I1156&lt;=J$1390,MIN($K1156,$C1156-SUM($D1416:J1416)),0))*(SUM($D1416:J1416)&lt;$C1156)</f>
        <v>0</v>
      </c>
      <c r="L1416" s="5">
        <f>(IF(K$1390=$I1156,$J1156,0)+IF($I1156&lt;=K$1390,MIN($K1156,$C1156-SUM($D1416:K1416)),0))*(SUM($D1416:K1416)&lt;$C1156)</f>
        <v>0</v>
      </c>
      <c r="M1416" s="5">
        <f>(IF(L$1390=$I1156,$J1156,0)+IF($I1156&lt;=L$1390,MIN($K1156,$C1156-SUM($D1416:L1416)),0))*(SUM($D1416:L1416)&lt;$C1156)</f>
        <v>0</v>
      </c>
      <c r="N1416" s="4">
        <f>(IF(M$1390=$I1156,$J1156,0)+IF($I1156&lt;=M$1390,MIN($K1156,$C1156-SUM($D1416:M1416)),0))*(SUM($D1416:M1416)&lt;$C1156)</f>
        <v>0</v>
      </c>
      <c r="O1416" s="4">
        <f>(IF(N$1390=$I1156,$J1156,0)+IF($I1156&lt;=N$1390,MIN($K1156,$C1156-SUM($D1416:N1416)),0))*(SUM($D1416:N1416)&lt;$C1156)</f>
        <v>0</v>
      </c>
      <c r="P1416" s="4">
        <f>(IF(O$1390=$I1156,$J1156,0)+IF($I1156&lt;=O$1390,MIN($K1156,$C1156-SUM($D1416:O1416)),0))*(SUM($D1416:O1416)&lt;$C1156)</f>
        <v>0</v>
      </c>
      <c r="Q1416" s="4">
        <f>(IF(P$1390=$I1156,$J1156,0)+IF($I1156&lt;=P$1390,MIN($K1156,$C1156-SUM($D1416:P1416)),0))*(SUM($D1416:P1416)&lt;$C1156)</f>
        <v>0</v>
      </c>
      <c r="R1416" s="4">
        <f>(IF(Q$1390=$I1156,$J1156,0)+IF($I1156&lt;=Q$1390,MIN($K1156,$C1156-SUM($D1416:Q1416)),0))*(SUM($D1416:Q1416)&lt;$C1156)</f>
        <v>0</v>
      </c>
      <c r="S1416" s="4">
        <f>(IF(R$1390=$I1156,$J1156,0)+IF($I1156&lt;=R$1390,MIN($K1156,$C1156-SUM($D1416:R1416)),0))*(SUM($D1416:R1416)&lt;$C1156)</f>
        <v>0</v>
      </c>
      <c r="T1416" s="4">
        <f>(IF(S$1390=$I1156,$J1156,0)+IF($I1156&lt;=S$1390,MIN($K1156,$C1156-SUM($D1416:S1416)),0))*(SUM($D1416:S1416)&lt;$C1156)</f>
        <v>0</v>
      </c>
      <c r="U1416" s="4">
        <f>(IF(T$1390=$I1156,$J1156,0)+IF($I1156&lt;=T$1390,MIN($K1156,$C1156-SUM($D1416:T1416)),0))*(SUM($D1416:T1416)&lt;$C1156)</f>
        <v>0</v>
      </c>
      <c r="V1416" s="4">
        <f>(IF(U$1390=$I1156,$J1156,0)+IF($I1156&lt;=U$1390,MIN($K1156,$C1156-SUM($D1416:U1416)),0))*(SUM($D1416:U1416)&lt;$C1156)</f>
        <v>0</v>
      </c>
      <c r="W1416" s="4">
        <f>(IF(V$1390=$I1156,$J1156,0)+IF($I1156&lt;=V$1390,MIN($K1156,$C1156-SUM($D1416:V1416)),0))*(SUM($D1416:V1416)&lt;$C1156)</f>
        <v>0</v>
      </c>
      <c r="X1416" s="4">
        <f>(IF(W$1390=$I1156,$J1156,0)+IF($I1156&lt;=W$1390,MIN($K1156,$C1156-SUM($D1416:W1416)),0))*(SUM($D1416:W1416)&lt;$C1156)</f>
        <v>0</v>
      </c>
      <c r="Y1416" s="4">
        <f>(IF(X$1390=$I1156,$J1156,0)+IF($I1156&lt;=X$1390,MIN($K1156,$C1156-SUM($D1416:X1416)),0))*(SUM($D1416:X1416)&lt;$C1156)</f>
        <v>0</v>
      </c>
      <c r="Z1416" s="4">
        <f>(IF(Y$1390=$I1156,$J1156,0)+IF($I1156&lt;=Y$1390,MIN($K1156,$C1156-SUM($D1416:Y1416)),0))*(SUM($D1416:Y1416)&lt;$C1156)</f>
        <v>0</v>
      </c>
      <c r="AA1416" s="4">
        <f>(IF(Z$1390=$I1156,$J1156,0)+IF($I1156&lt;=Z$1390,MIN($K1156,$C1156-SUM($D1416:Z1416)),0))*(SUM($D1416:Z1416)&lt;$C1156)</f>
        <v>0</v>
      </c>
      <c r="AB1416" s="4">
        <f>(IF(AA$1390=$I1156,$J1156,0)+IF($I1156&lt;=AA$1390,MIN($K1156,$C1156-SUM($D1416:AA1416)),0))*(SUM($D1416:AA1416)&lt;$C1156)</f>
        <v>0</v>
      </c>
      <c r="AE1416" s="252">
        <f t="shared" si="499"/>
        <v>0</v>
      </c>
    </row>
    <row r="1417" spans="2:31">
      <c r="B1417" s="556">
        <f t="shared" si="500"/>
        <v>20</v>
      </c>
      <c r="C1417" s="1037">
        <f t="shared" si="498"/>
        <v>0</v>
      </c>
      <c r="D1417" s="229"/>
      <c r="E1417" s="1038">
        <f>(IF(D$1390=$I1157,$J1157,0)+IF($I1157&lt;=D$1390,MIN($K1157,$C1157-SUM($D1417:D1417)),0))*(SUM($D1417:D1417)&lt;$C1157)</f>
        <v>0</v>
      </c>
      <c r="F1417" s="4">
        <f>(IF(E$1390=$I1157,$J1157,0)+IF($I1157&lt;=E$1390,MIN($K1157,$C1157-SUM($D1417:E1417)),0))*(SUM($D1417:E1417)&lt;$C1157)</f>
        <v>0</v>
      </c>
      <c r="G1417" s="4">
        <f>(IF(F$1390=$I1157,$J1157,0)+IF($I1157&lt;=F$1390,MIN($K1157,$C1157-SUM($D1417:F1417)),0))*(SUM($D1417:F1417)&lt;$C1157)</f>
        <v>0</v>
      </c>
      <c r="H1417" s="4">
        <f>(IF(G$1390=$I1157,$J1157,0)+IF($I1157&lt;=G$1390,MIN($K1157,$C1157-SUM($D1417:G1417)),0))*(SUM($D1417:G1417)&lt;$C1157)</f>
        <v>0</v>
      </c>
      <c r="I1417" s="5">
        <f>(IF(H$1390=$I1157,$J1157,0)+IF($I1157&lt;=H$1390,MIN($K1157,$C1157-SUM($D1417:H1417)),0))*(SUM($D1417:H1417)&lt;$C1157)</f>
        <v>0</v>
      </c>
      <c r="J1417" s="5">
        <f>(IF(I$1390=$I1157,$J1157,0)+IF($I1157&lt;=I$1390,MIN($K1157,$C1157-SUM($D1417:I1417)),0))*(SUM($D1417:I1417)&lt;$C1157)</f>
        <v>0</v>
      </c>
      <c r="K1417" s="5">
        <f>(IF(J$1390=$I1157,$J1157,0)+IF($I1157&lt;=J$1390,MIN($K1157,$C1157-SUM($D1417:J1417)),0))*(SUM($D1417:J1417)&lt;$C1157)</f>
        <v>0</v>
      </c>
      <c r="L1417" s="5">
        <f>(IF(K$1390=$I1157,$J1157,0)+IF($I1157&lt;=K$1390,MIN($K1157,$C1157-SUM($D1417:K1417)),0))*(SUM($D1417:K1417)&lt;$C1157)</f>
        <v>0</v>
      </c>
      <c r="M1417" s="5">
        <f>(IF(L$1390=$I1157,$J1157,0)+IF($I1157&lt;=L$1390,MIN($K1157,$C1157-SUM($D1417:L1417)),0))*(SUM($D1417:L1417)&lt;$C1157)</f>
        <v>0</v>
      </c>
      <c r="N1417" s="4">
        <f>(IF(M$1390=$I1157,$J1157,0)+IF($I1157&lt;=M$1390,MIN($K1157,$C1157-SUM($D1417:M1417)),0))*(SUM($D1417:M1417)&lt;$C1157)</f>
        <v>0</v>
      </c>
      <c r="O1417" s="4">
        <f>(IF(N$1390=$I1157,$J1157,0)+IF($I1157&lt;=N$1390,MIN($K1157,$C1157-SUM($D1417:N1417)),0))*(SUM($D1417:N1417)&lt;$C1157)</f>
        <v>0</v>
      </c>
      <c r="P1417" s="4">
        <f>(IF(O$1390=$I1157,$J1157,0)+IF($I1157&lt;=O$1390,MIN($K1157,$C1157-SUM($D1417:O1417)),0))*(SUM($D1417:O1417)&lt;$C1157)</f>
        <v>0</v>
      </c>
      <c r="Q1417" s="4">
        <f>(IF(P$1390=$I1157,$J1157,0)+IF($I1157&lt;=P$1390,MIN($K1157,$C1157-SUM($D1417:P1417)),0))*(SUM($D1417:P1417)&lt;$C1157)</f>
        <v>0</v>
      </c>
      <c r="R1417" s="4">
        <f>(IF(Q$1390=$I1157,$J1157,0)+IF($I1157&lt;=Q$1390,MIN($K1157,$C1157-SUM($D1417:Q1417)),0))*(SUM($D1417:Q1417)&lt;$C1157)</f>
        <v>0</v>
      </c>
      <c r="S1417" s="4">
        <f>(IF(R$1390=$I1157,$J1157,0)+IF($I1157&lt;=R$1390,MIN($K1157,$C1157-SUM($D1417:R1417)),0))*(SUM($D1417:R1417)&lt;$C1157)</f>
        <v>0</v>
      </c>
      <c r="T1417" s="4">
        <f>(IF(S$1390=$I1157,$J1157,0)+IF($I1157&lt;=S$1390,MIN($K1157,$C1157-SUM($D1417:S1417)),0))*(SUM($D1417:S1417)&lt;$C1157)</f>
        <v>0</v>
      </c>
      <c r="U1417" s="4">
        <f>(IF(T$1390=$I1157,$J1157,0)+IF($I1157&lt;=T$1390,MIN($K1157,$C1157-SUM($D1417:T1417)),0))*(SUM($D1417:T1417)&lt;$C1157)</f>
        <v>0</v>
      </c>
      <c r="V1417" s="4">
        <f>(IF(U$1390=$I1157,$J1157,0)+IF($I1157&lt;=U$1390,MIN($K1157,$C1157-SUM($D1417:U1417)),0))*(SUM($D1417:U1417)&lt;$C1157)</f>
        <v>0</v>
      </c>
      <c r="W1417" s="4">
        <f>(IF(V$1390=$I1157,$J1157,0)+IF($I1157&lt;=V$1390,MIN($K1157,$C1157-SUM($D1417:V1417)),0))*(SUM($D1417:V1417)&lt;$C1157)</f>
        <v>0</v>
      </c>
      <c r="X1417" s="4">
        <f>(IF(W$1390=$I1157,$J1157,0)+IF($I1157&lt;=W$1390,MIN($K1157,$C1157-SUM($D1417:W1417)),0))*(SUM($D1417:W1417)&lt;$C1157)</f>
        <v>0</v>
      </c>
      <c r="Y1417" s="4">
        <f>(IF(X$1390=$I1157,$J1157,0)+IF($I1157&lt;=X$1390,MIN($K1157,$C1157-SUM($D1417:X1417)),0))*(SUM($D1417:X1417)&lt;$C1157)</f>
        <v>0</v>
      </c>
      <c r="Z1417" s="4">
        <f>(IF(Y$1390=$I1157,$J1157,0)+IF($I1157&lt;=Y$1390,MIN($K1157,$C1157-SUM($D1417:Y1417)),0))*(SUM($D1417:Y1417)&lt;$C1157)</f>
        <v>0</v>
      </c>
      <c r="AA1417" s="4">
        <f>(IF(Z$1390=$I1157,$J1157,0)+IF($I1157&lt;=Z$1390,MIN($K1157,$C1157-SUM($D1417:Z1417)),0))*(SUM($D1417:Z1417)&lt;$C1157)</f>
        <v>0</v>
      </c>
      <c r="AB1417" s="4">
        <f>(IF(AA$1390=$I1157,$J1157,0)+IF($I1157&lt;=AA$1390,MIN($K1157,$C1157-SUM($D1417:AA1417)),0))*(SUM($D1417:AA1417)&lt;$C1157)</f>
        <v>0</v>
      </c>
      <c r="AE1417" s="252">
        <f t="shared" si="499"/>
        <v>0</v>
      </c>
    </row>
    <row r="1418" spans="2:31">
      <c r="B1418" s="556">
        <f t="shared" si="500"/>
        <v>21</v>
      </c>
      <c r="C1418" s="1037">
        <f t="shared" si="498"/>
        <v>0</v>
      </c>
      <c r="D1418" s="229"/>
      <c r="E1418" s="1038">
        <f>(IF(D$1390=$I1158,$J1158,0)+IF($I1158&lt;=D$1390,MIN($K1158,$C1158-SUM($D1418:D1418)),0))*(SUM($D1418:D1418)&lt;$C1158)</f>
        <v>0</v>
      </c>
      <c r="F1418" s="4">
        <f>(IF(E$1390=$I1158,$J1158,0)+IF($I1158&lt;=E$1390,MIN($K1158,$C1158-SUM($D1418:E1418)),0))*(SUM($D1418:E1418)&lt;$C1158)</f>
        <v>0</v>
      </c>
      <c r="G1418" s="4">
        <f>(IF(F$1390=$I1158,$J1158,0)+IF($I1158&lt;=F$1390,MIN($K1158,$C1158-SUM($D1418:F1418)),0))*(SUM($D1418:F1418)&lt;$C1158)</f>
        <v>0</v>
      </c>
      <c r="H1418" s="4">
        <f>(IF(G$1390=$I1158,$J1158,0)+IF($I1158&lt;=G$1390,MIN($K1158,$C1158-SUM($D1418:G1418)),0))*(SUM($D1418:G1418)&lt;$C1158)</f>
        <v>0</v>
      </c>
      <c r="I1418" s="5">
        <f>(IF(H$1390=$I1158,$J1158,0)+IF($I1158&lt;=H$1390,MIN($K1158,$C1158-SUM($D1418:H1418)),0))*(SUM($D1418:H1418)&lt;$C1158)</f>
        <v>0</v>
      </c>
      <c r="J1418" s="5">
        <f>(IF(I$1390=$I1158,$J1158,0)+IF($I1158&lt;=I$1390,MIN($K1158,$C1158-SUM($D1418:I1418)),0))*(SUM($D1418:I1418)&lt;$C1158)</f>
        <v>0</v>
      </c>
      <c r="K1418" s="5">
        <f>(IF(J$1390=$I1158,$J1158,0)+IF($I1158&lt;=J$1390,MIN($K1158,$C1158-SUM($D1418:J1418)),0))*(SUM($D1418:J1418)&lt;$C1158)</f>
        <v>0</v>
      </c>
      <c r="L1418" s="5">
        <f>(IF(K$1390=$I1158,$J1158,0)+IF($I1158&lt;=K$1390,MIN($K1158,$C1158-SUM($D1418:K1418)),0))*(SUM($D1418:K1418)&lt;$C1158)</f>
        <v>0</v>
      </c>
      <c r="M1418" s="5">
        <f>(IF(L$1390=$I1158,$J1158,0)+IF($I1158&lt;=L$1390,MIN($K1158,$C1158-SUM($D1418:L1418)),0))*(SUM($D1418:L1418)&lt;$C1158)</f>
        <v>0</v>
      </c>
      <c r="N1418" s="4">
        <f>(IF(M$1390=$I1158,$J1158,0)+IF($I1158&lt;=M$1390,MIN($K1158,$C1158-SUM($D1418:M1418)),0))*(SUM($D1418:M1418)&lt;$C1158)</f>
        <v>0</v>
      </c>
      <c r="O1418" s="4">
        <f>(IF(N$1390=$I1158,$J1158,0)+IF($I1158&lt;=N$1390,MIN($K1158,$C1158-SUM($D1418:N1418)),0))*(SUM($D1418:N1418)&lt;$C1158)</f>
        <v>0</v>
      </c>
      <c r="P1418" s="4">
        <f>(IF(O$1390=$I1158,$J1158,0)+IF($I1158&lt;=O$1390,MIN($K1158,$C1158-SUM($D1418:O1418)),0))*(SUM($D1418:O1418)&lt;$C1158)</f>
        <v>0</v>
      </c>
      <c r="Q1418" s="4">
        <f>(IF(P$1390=$I1158,$J1158,0)+IF($I1158&lt;=P$1390,MIN($K1158,$C1158-SUM($D1418:P1418)),0))*(SUM($D1418:P1418)&lt;$C1158)</f>
        <v>0</v>
      </c>
      <c r="R1418" s="4">
        <f>(IF(Q$1390=$I1158,$J1158,0)+IF($I1158&lt;=Q$1390,MIN($K1158,$C1158-SUM($D1418:Q1418)),0))*(SUM($D1418:Q1418)&lt;$C1158)</f>
        <v>0</v>
      </c>
      <c r="S1418" s="4">
        <f>(IF(R$1390=$I1158,$J1158,0)+IF($I1158&lt;=R$1390,MIN($K1158,$C1158-SUM($D1418:R1418)),0))*(SUM($D1418:R1418)&lt;$C1158)</f>
        <v>0</v>
      </c>
      <c r="T1418" s="4">
        <f>(IF(S$1390=$I1158,$J1158,0)+IF($I1158&lt;=S$1390,MIN($K1158,$C1158-SUM($D1418:S1418)),0))*(SUM($D1418:S1418)&lt;$C1158)</f>
        <v>0</v>
      </c>
      <c r="U1418" s="4">
        <f>(IF(T$1390=$I1158,$J1158,0)+IF($I1158&lt;=T$1390,MIN($K1158,$C1158-SUM($D1418:T1418)),0))*(SUM($D1418:T1418)&lt;$C1158)</f>
        <v>0</v>
      </c>
      <c r="V1418" s="4">
        <f>(IF(U$1390=$I1158,$J1158,0)+IF($I1158&lt;=U$1390,MIN($K1158,$C1158-SUM($D1418:U1418)),0))*(SUM($D1418:U1418)&lt;$C1158)</f>
        <v>0</v>
      </c>
      <c r="W1418" s="4">
        <f>(IF(V$1390=$I1158,$J1158,0)+IF($I1158&lt;=V$1390,MIN($K1158,$C1158-SUM($D1418:V1418)),0))*(SUM($D1418:V1418)&lt;$C1158)</f>
        <v>0</v>
      </c>
      <c r="X1418" s="4">
        <f>(IF(W$1390=$I1158,$J1158,0)+IF($I1158&lt;=W$1390,MIN($K1158,$C1158-SUM($D1418:W1418)),0))*(SUM($D1418:W1418)&lt;$C1158)</f>
        <v>0</v>
      </c>
      <c r="Y1418" s="4">
        <f>(IF(X$1390=$I1158,$J1158,0)+IF($I1158&lt;=X$1390,MIN($K1158,$C1158-SUM($D1418:X1418)),0))*(SUM($D1418:X1418)&lt;$C1158)</f>
        <v>0</v>
      </c>
      <c r="Z1418" s="4">
        <f>(IF(Y$1390=$I1158,$J1158,0)+IF($I1158&lt;=Y$1390,MIN($K1158,$C1158-SUM($D1418:Y1418)),0))*(SUM($D1418:Y1418)&lt;$C1158)</f>
        <v>0</v>
      </c>
      <c r="AA1418" s="4">
        <f>(IF(Z$1390=$I1158,$J1158,0)+IF($I1158&lt;=Z$1390,MIN($K1158,$C1158-SUM($D1418:Z1418)),0))*(SUM($D1418:Z1418)&lt;$C1158)</f>
        <v>0</v>
      </c>
      <c r="AB1418" s="4">
        <f>(IF(AA$1390=$I1158,$J1158,0)+IF($I1158&lt;=AA$1390,MIN($K1158,$C1158-SUM($D1418:AA1418)),0))*(SUM($D1418:AA1418)&lt;$C1158)</f>
        <v>0</v>
      </c>
      <c r="AE1418" s="252">
        <f t="shared" si="499"/>
        <v>0</v>
      </c>
    </row>
    <row r="1419" spans="2:31">
      <c r="B1419" s="556">
        <f t="shared" si="500"/>
        <v>22</v>
      </c>
      <c r="C1419" s="1037">
        <f t="shared" si="498"/>
        <v>0</v>
      </c>
      <c r="D1419" s="229"/>
      <c r="E1419" s="1038">
        <f>(IF(D$1390=$I1159,$J1159,0)+IF($I1159&lt;=D$1390,MIN($K1159,$C1159-SUM($D1419:D1419)),0))*(SUM($D1419:D1419)&lt;$C1159)</f>
        <v>0</v>
      </c>
      <c r="F1419" s="4">
        <f>(IF(E$1390=$I1159,$J1159,0)+IF($I1159&lt;=E$1390,MIN($K1159,$C1159-SUM($D1419:E1419)),0))*(SUM($D1419:E1419)&lt;$C1159)</f>
        <v>0</v>
      </c>
      <c r="G1419" s="4">
        <f>(IF(F$1390=$I1159,$J1159,0)+IF($I1159&lt;=F$1390,MIN($K1159,$C1159-SUM($D1419:F1419)),0))*(SUM($D1419:F1419)&lt;$C1159)</f>
        <v>0</v>
      </c>
      <c r="H1419" s="4">
        <f>(IF(G$1390=$I1159,$J1159,0)+IF($I1159&lt;=G$1390,MIN($K1159,$C1159-SUM($D1419:G1419)),0))*(SUM($D1419:G1419)&lt;$C1159)</f>
        <v>0</v>
      </c>
      <c r="I1419" s="5">
        <f>(IF(H$1390=$I1159,$J1159,0)+IF($I1159&lt;=H$1390,MIN($K1159,$C1159-SUM($D1419:H1419)),0))*(SUM($D1419:H1419)&lt;$C1159)</f>
        <v>0</v>
      </c>
      <c r="J1419" s="5">
        <f>(IF(I$1390=$I1159,$J1159,0)+IF($I1159&lt;=I$1390,MIN($K1159,$C1159-SUM($D1419:I1419)),0))*(SUM($D1419:I1419)&lt;$C1159)</f>
        <v>0</v>
      </c>
      <c r="K1419" s="5">
        <f>(IF(J$1390=$I1159,$J1159,0)+IF($I1159&lt;=J$1390,MIN($K1159,$C1159-SUM($D1419:J1419)),0))*(SUM($D1419:J1419)&lt;$C1159)</f>
        <v>0</v>
      </c>
      <c r="L1419" s="5">
        <f>(IF(K$1390=$I1159,$J1159,0)+IF($I1159&lt;=K$1390,MIN($K1159,$C1159-SUM($D1419:K1419)),0))*(SUM($D1419:K1419)&lt;$C1159)</f>
        <v>0</v>
      </c>
      <c r="M1419" s="5">
        <f>(IF(L$1390=$I1159,$J1159,0)+IF($I1159&lt;=L$1390,MIN($K1159,$C1159-SUM($D1419:L1419)),0))*(SUM($D1419:L1419)&lt;$C1159)</f>
        <v>0</v>
      </c>
      <c r="N1419" s="4">
        <f>(IF(M$1390=$I1159,$J1159,0)+IF($I1159&lt;=M$1390,MIN($K1159,$C1159-SUM($D1419:M1419)),0))*(SUM($D1419:M1419)&lt;$C1159)</f>
        <v>0</v>
      </c>
      <c r="O1419" s="4">
        <f>(IF(N$1390=$I1159,$J1159,0)+IF($I1159&lt;=N$1390,MIN($K1159,$C1159-SUM($D1419:N1419)),0))*(SUM($D1419:N1419)&lt;$C1159)</f>
        <v>0</v>
      </c>
      <c r="P1419" s="4">
        <f>(IF(O$1390=$I1159,$J1159,0)+IF($I1159&lt;=O$1390,MIN($K1159,$C1159-SUM($D1419:O1419)),0))*(SUM($D1419:O1419)&lt;$C1159)</f>
        <v>0</v>
      </c>
      <c r="Q1419" s="4">
        <f>(IF(P$1390=$I1159,$J1159,0)+IF($I1159&lt;=P$1390,MIN($K1159,$C1159-SUM($D1419:P1419)),0))*(SUM($D1419:P1419)&lt;$C1159)</f>
        <v>0</v>
      </c>
      <c r="R1419" s="4">
        <f>(IF(Q$1390=$I1159,$J1159,0)+IF($I1159&lt;=Q$1390,MIN($K1159,$C1159-SUM($D1419:Q1419)),0))*(SUM($D1419:Q1419)&lt;$C1159)</f>
        <v>0</v>
      </c>
      <c r="S1419" s="4">
        <f>(IF(R$1390=$I1159,$J1159,0)+IF($I1159&lt;=R$1390,MIN($K1159,$C1159-SUM($D1419:R1419)),0))*(SUM($D1419:R1419)&lt;$C1159)</f>
        <v>0</v>
      </c>
      <c r="T1419" s="4">
        <f>(IF(S$1390=$I1159,$J1159,0)+IF($I1159&lt;=S$1390,MIN($K1159,$C1159-SUM($D1419:S1419)),0))*(SUM($D1419:S1419)&lt;$C1159)</f>
        <v>0</v>
      </c>
      <c r="U1419" s="4">
        <f>(IF(T$1390=$I1159,$J1159,0)+IF($I1159&lt;=T$1390,MIN($K1159,$C1159-SUM($D1419:T1419)),0))*(SUM($D1419:T1419)&lt;$C1159)</f>
        <v>0</v>
      </c>
      <c r="V1419" s="4">
        <f>(IF(U$1390=$I1159,$J1159,0)+IF($I1159&lt;=U$1390,MIN($K1159,$C1159-SUM($D1419:U1419)),0))*(SUM($D1419:U1419)&lt;$C1159)</f>
        <v>0</v>
      </c>
      <c r="W1419" s="4">
        <f>(IF(V$1390=$I1159,$J1159,0)+IF($I1159&lt;=V$1390,MIN($K1159,$C1159-SUM($D1419:V1419)),0))*(SUM($D1419:V1419)&lt;$C1159)</f>
        <v>0</v>
      </c>
      <c r="X1419" s="4">
        <f>(IF(W$1390=$I1159,$J1159,0)+IF($I1159&lt;=W$1390,MIN($K1159,$C1159-SUM($D1419:W1419)),0))*(SUM($D1419:W1419)&lt;$C1159)</f>
        <v>0</v>
      </c>
      <c r="Y1419" s="4">
        <f>(IF(X$1390=$I1159,$J1159,0)+IF($I1159&lt;=X$1390,MIN($K1159,$C1159-SUM($D1419:X1419)),0))*(SUM($D1419:X1419)&lt;$C1159)</f>
        <v>0</v>
      </c>
      <c r="Z1419" s="4">
        <f>(IF(Y$1390=$I1159,$J1159,0)+IF($I1159&lt;=Y$1390,MIN($K1159,$C1159-SUM($D1419:Y1419)),0))*(SUM($D1419:Y1419)&lt;$C1159)</f>
        <v>0</v>
      </c>
      <c r="AA1419" s="4">
        <f>(IF(Z$1390=$I1159,$J1159,0)+IF($I1159&lt;=Z$1390,MIN($K1159,$C1159-SUM($D1419:Z1419)),0))*(SUM($D1419:Z1419)&lt;$C1159)</f>
        <v>0</v>
      </c>
      <c r="AB1419" s="4">
        <f>(IF(AA$1390=$I1159,$J1159,0)+IF($I1159&lt;=AA$1390,MIN($K1159,$C1159-SUM($D1419:AA1419)),0))*(SUM($D1419:AA1419)&lt;$C1159)</f>
        <v>0</v>
      </c>
      <c r="AE1419" s="252">
        <f t="shared" si="499"/>
        <v>0</v>
      </c>
    </row>
    <row r="1420" spans="2:31">
      <c r="B1420" s="556">
        <f t="shared" si="500"/>
        <v>23</v>
      </c>
      <c r="C1420" s="1037">
        <f t="shared" si="498"/>
        <v>0</v>
      </c>
      <c r="D1420" s="229"/>
      <c r="E1420" s="1038">
        <f>(IF(D$1390=$I1160,$J1160,0)+IF($I1160&lt;=D$1390,MIN($K1160,$C1160-SUM($D1420:D1420)),0))*(SUM($D1420:D1420)&lt;$C1160)</f>
        <v>0</v>
      </c>
      <c r="F1420" s="4">
        <f>(IF(E$1390=$I1160,$J1160,0)+IF($I1160&lt;=E$1390,MIN($K1160,$C1160-SUM($D1420:E1420)),0))*(SUM($D1420:E1420)&lt;$C1160)</f>
        <v>0</v>
      </c>
      <c r="G1420" s="4">
        <f>(IF(F$1390=$I1160,$J1160,0)+IF($I1160&lt;=F$1390,MIN($K1160,$C1160-SUM($D1420:F1420)),0))*(SUM($D1420:F1420)&lt;$C1160)</f>
        <v>0</v>
      </c>
      <c r="H1420" s="4">
        <f>(IF(G$1390=$I1160,$J1160,0)+IF($I1160&lt;=G$1390,MIN($K1160,$C1160-SUM($D1420:G1420)),0))*(SUM($D1420:G1420)&lt;$C1160)</f>
        <v>0</v>
      </c>
      <c r="I1420" s="5">
        <f>(IF(H$1390=$I1160,$J1160,0)+IF($I1160&lt;=H$1390,MIN($K1160,$C1160-SUM($D1420:H1420)),0))*(SUM($D1420:H1420)&lt;$C1160)</f>
        <v>0</v>
      </c>
      <c r="J1420" s="5">
        <f>(IF(I$1390=$I1160,$J1160,0)+IF($I1160&lt;=I$1390,MIN($K1160,$C1160-SUM($D1420:I1420)),0))*(SUM($D1420:I1420)&lt;$C1160)</f>
        <v>0</v>
      </c>
      <c r="K1420" s="5">
        <f>(IF(J$1390=$I1160,$J1160,0)+IF($I1160&lt;=J$1390,MIN($K1160,$C1160-SUM($D1420:J1420)),0))*(SUM($D1420:J1420)&lt;$C1160)</f>
        <v>0</v>
      </c>
      <c r="L1420" s="5">
        <f>(IF(K$1390=$I1160,$J1160,0)+IF($I1160&lt;=K$1390,MIN($K1160,$C1160-SUM($D1420:K1420)),0))*(SUM($D1420:K1420)&lt;$C1160)</f>
        <v>0</v>
      </c>
      <c r="M1420" s="5">
        <f>(IF(L$1390=$I1160,$J1160,0)+IF($I1160&lt;=L$1390,MIN($K1160,$C1160-SUM($D1420:L1420)),0))*(SUM($D1420:L1420)&lt;$C1160)</f>
        <v>0</v>
      </c>
      <c r="N1420" s="4">
        <f>(IF(M$1390=$I1160,$J1160,0)+IF($I1160&lt;=M$1390,MIN($K1160,$C1160-SUM($D1420:M1420)),0))*(SUM($D1420:M1420)&lt;$C1160)</f>
        <v>0</v>
      </c>
      <c r="O1420" s="4">
        <f>(IF(N$1390=$I1160,$J1160,0)+IF($I1160&lt;=N$1390,MIN($K1160,$C1160-SUM($D1420:N1420)),0))*(SUM($D1420:N1420)&lt;$C1160)</f>
        <v>0</v>
      </c>
      <c r="P1420" s="4">
        <f>(IF(O$1390=$I1160,$J1160,0)+IF($I1160&lt;=O$1390,MIN($K1160,$C1160-SUM($D1420:O1420)),0))*(SUM($D1420:O1420)&lt;$C1160)</f>
        <v>0</v>
      </c>
      <c r="Q1420" s="4">
        <f>(IF(P$1390=$I1160,$J1160,0)+IF($I1160&lt;=P$1390,MIN($K1160,$C1160-SUM($D1420:P1420)),0))*(SUM($D1420:P1420)&lt;$C1160)</f>
        <v>0</v>
      </c>
      <c r="R1420" s="4">
        <f>(IF(Q$1390=$I1160,$J1160,0)+IF($I1160&lt;=Q$1390,MIN($K1160,$C1160-SUM($D1420:Q1420)),0))*(SUM($D1420:Q1420)&lt;$C1160)</f>
        <v>0</v>
      </c>
      <c r="S1420" s="4">
        <f>(IF(R$1390=$I1160,$J1160,0)+IF($I1160&lt;=R$1390,MIN($K1160,$C1160-SUM($D1420:R1420)),0))*(SUM($D1420:R1420)&lt;$C1160)</f>
        <v>0</v>
      </c>
      <c r="T1420" s="4">
        <f>(IF(S$1390=$I1160,$J1160,0)+IF($I1160&lt;=S$1390,MIN($K1160,$C1160-SUM($D1420:S1420)),0))*(SUM($D1420:S1420)&lt;$C1160)</f>
        <v>0</v>
      </c>
      <c r="U1420" s="4">
        <f>(IF(T$1390=$I1160,$J1160,0)+IF($I1160&lt;=T$1390,MIN($K1160,$C1160-SUM($D1420:T1420)),0))*(SUM($D1420:T1420)&lt;$C1160)</f>
        <v>0</v>
      </c>
      <c r="V1420" s="4">
        <f>(IF(U$1390=$I1160,$J1160,0)+IF($I1160&lt;=U$1390,MIN($K1160,$C1160-SUM($D1420:U1420)),0))*(SUM($D1420:U1420)&lt;$C1160)</f>
        <v>0</v>
      </c>
      <c r="W1420" s="4">
        <f>(IF(V$1390=$I1160,$J1160,0)+IF($I1160&lt;=V$1390,MIN($K1160,$C1160-SUM($D1420:V1420)),0))*(SUM($D1420:V1420)&lt;$C1160)</f>
        <v>0</v>
      </c>
      <c r="X1420" s="4">
        <f>(IF(W$1390=$I1160,$J1160,0)+IF($I1160&lt;=W$1390,MIN($K1160,$C1160-SUM($D1420:W1420)),0))*(SUM($D1420:W1420)&lt;$C1160)</f>
        <v>0</v>
      </c>
      <c r="Y1420" s="4">
        <f>(IF(X$1390=$I1160,$J1160,0)+IF($I1160&lt;=X$1390,MIN($K1160,$C1160-SUM($D1420:X1420)),0))*(SUM($D1420:X1420)&lt;$C1160)</f>
        <v>0</v>
      </c>
      <c r="Z1420" s="4">
        <f>(IF(Y$1390=$I1160,$J1160,0)+IF($I1160&lt;=Y$1390,MIN($K1160,$C1160-SUM($D1420:Y1420)),0))*(SUM($D1420:Y1420)&lt;$C1160)</f>
        <v>0</v>
      </c>
      <c r="AA1420" s="4">
        <f>(IF(Z$1390=$I1160,$J1160,0)+IF($I1160&lt;=Z$1390,MIN($K1160,$C1160-SUM($D1420:Z1420)),0))*(SUM($D1420:Z1420)&lt;$C1160)</f>
        <v>0</v>
      </c>
      <c r="AB1420" s="4">
        <f>(IF(AA$1390=$I1160,$J1160,0)+IF($I1160&lt;=AA$1390,MIN($K1160,$C1160-SUM($D1420:AA1420)),0))*(SUM($D1420:AA1420)&lt;$C1160)</f>
        <v>0</v>
      </c>
      <c r="AE1420" s="252">
        <f t="shared" si="499"/>
        <v>0</v>
      </c>
    </row>
    <row r="1421" spans="2:31">
      <c r="B1421" s="556">
        <f t="shared" si="500"/>
        <v>24</v>
      </c>
      <c r="C1421" s="1037">
        <f t="shared" si="498"/>
        <v>0</v>
      </c>
      <c r="D1421" s="229"/>
      <c r="E1421" s="1038">
        <f>(IF(D$1390=$I1161,$J1161,0)+IF($I1161&lt;=D$1390,MIN($K1161,$C1161-SUM($D1421:D1421)),0))*(SUM($D1421:D1421)&lt;$C1161)</f>
        <v>0</v>
      </c>
      <c r="F1421" s="4">
        <f>(IF(E$1390=$I1161,$J1161,0)+IF($I1161&lt;=E$1390,MIN($K1161,$C1161-SUM($D1421:E1421)),0))*(SUM($D1421:E1421)&lt;$C1161)</f>
        <v>0</v>
      </c>
      <c r="G1421" s="4">
        <f>(IF(F$1390=$I1161,$J1161,0)+IF($I1161&lt;=F$1390,MIN($K1161,$C1161-SUM($D1421:F1421)),0))*(SUM($D1421:F1421)&lt;$C1161)</f>
        <v>0</v>
      </c>
      <c r="H1421" s="4">
        <f>(IF(G$1390=$I1161,$J1161,0)+IF($I1161&lt;=G$1390,MIN($K1161,$C1161-SUM($D1421:G1421)),0))*(SUM($D1421:G1421)&lt;$C1161)</f>
        <v>0</v>
      </c>
      <c r="I1421" s="5">
        <f>(IF(H$1390=$I1161,$J1161,0)+IF($I1161&lt;=H$1390,MIN($K1161,$C1161-SUM($D1421:H1421)),0))*(SUM($D1421:H1421)&lt;$C1161)</f>
        <v>0</v>
      </c>
      <c r="J1421" s="5">
        <f>(IF(I$1390=$I1161,$J1161,0)+IF($I1161&lt;=I$1390,MIN($K1161,$C1161-SUM($D1421:I1421)),0))*(SUM($D1421:I1421)&lt;$C1161)</f>
        <v>0</v>
      </c>
      <c r="K1421" s="5">
        <f>(IF(J$1390=$I1161,$J1161,0)+IF($I1161&lt;=J$1390,MIN($K1161,$C1161-SUM($D1421:J1421)),0))*(SUM($D1421:J1421)&lt;$C1161)</f>
        <v>0</v>
      </c>
      <c r="L1421" s="5">
        <f>(IF(K$1390=$I1161,$J1161,0)+IF($I1161&lt;=K$1390,MIN($K1161,$C1161-SUM($D1421:K1421)),0))*(SUM($D1421:K1421)&lt;$C1161)</f>
        <v>0</v>
      </c>
      <c r="M1421" s="5">
        <f>(IF(L$1390=$I1161,$J1161,0)+IF($I1161&lt;=L$1390,MIN($K1161,$C1161-SUM($D1421:L1421)),0))*(SUM($D1421:L1421)&lt;$C1161)</f>
        <v>0</v>
      </c>
      <c r="N1421" s="4">
        <f>(IF(M$1390=$I1161,$J1161,0)+IF($I1161&lt;=M$1390,MIN($K1161,$C1161-SUM($D1421:M1421)),0))*(SUM($D1421:M1421)&lt;$C1161)</f>
        <v>0</v>
      </c>
      <c r="O1421" s="4">
        <f>(IF(N$1390=$I1161,$J1161,0)+IF($I1161&lt;=N$1390,MIN($K1161,$C1161-SUM($D1421:N1421)),0))*(SUM($D1421:N1421)&lt;$C1161)</f>
        <v>0</v>
      </c>
      <c r="P1421" s="4">
        <f>(IF(O$1390=$I1161,$J1161,0)+IF($I1161&lt;=O$1390,MIN($K1161,$C1161-SUM($D1421:O1421)),0))*(SUM($D1421:O1421)&lt;$C1161)</f>
        <v>0</v>
      </c>
      <c r="Q1421" s="4">
        <f>(IF(P$1390=$I1161,$J1161,0)+IF($I1161&lt;=P$1390,MIN($K1161,$C1161-SUM($D1421:P1421)),0))*(SUM($D1421:P1421)&lt;$C1161)</f>
        <v>0</v>
      </c>
      <c r="R1421" s="4">
        <f>(IF(Q$1390=$I1161,$J1161,0)+IF($I1161&lt;=Q$1390,MIN($K1161,$C1161-SUM($D1421:Q1421)),0))*(SUM($D1421:Q1421)&lt;$C1161)</f>
        <v>0</v>
      </c>
      <c r="S1421" s="4">
        <f>(IF(R$1390=$I1161,$J1161,0)+IF($I1161&lt;=R$1390,MIN($K1161,$C1161-SUM($D1421:R1421)),0))*(SUM($D1421:R1421)&lt;$C1161)</f>
        <v>0</v>
      </c>
      <c r="T1421" s="4">
        <f>(IF(S$1390=$I1161,$J1161,0)+IF($I1161&lt;=S$1390,MIN($K1161,$C1161-SUM($D1421:S1421)),0))*(SUM($D1421:S1421)&lt;$C1161)</f>
        <v>0</v>
      </c>
      <c r="U1421" s="4">
        <f>(IF(T$1390=$I1161,$J1161,0)+IF($I1161&lt;=T$1390,MIN($K1161,$C1161-SUM($D1421:T1421)),0))*(SUM($D1421:T1421)&lt;$C1161)</f>
        <v>0</v>
      </c>
      <c r="V1421" s="4">
        <f>(IF(U$1390=$I1161,$J1161,0)+IF($I1161&lt;=U$1390,MIN($K1161,$C1161-SUM($D1421:U1421)),0))*(SUM($D1421:U1421)&lt;$C1161)</f>
        <v>0</v>
      </c>
      <c r="W1421" s="4">
        <f>(IF(V$1390=$I1161,$J1161,0)+IF($I1161&lt;=V$1390,MIN($K1161,$C1161-SUM($D1421:V1421)),0))*(SUM($D1421:V1421)&lt;$C1161)</f>
        <v>0</v>
      </c>
      <c r="X1421" s="4">
        <f>(IF(W$1390=$I1161,$J1161,0)+IF($I1161&lt;=W$1390,MIN($K1161,$C1161-SUM($D1421:W1421)),0))*(SUM($D1421:W1421)&lt;$C1161)</f>
        <v>0</v>
      </c>
      <c r="Y1421" s="4">
        <f>(IF(X$1390=$I1161,$J1161,0)+IF($I1161&lt;=X$1390,MIN($K1161,$C1161-SUM($D1421:X1421)),0))*(SUM($D1421:X1421)&lt;$C1161)</f>
        <v>0</v>
      </c>
      <c r="Z1421" s="4">
        <f>(IF(Y$1390=$I1161,$J1161,0)+IF($I1161&lt;=Y$1390,MIN($K1161,$C1161-SUM($D1421:Y1421)),0))*(SUM($D1421:Y1421)&lt;$C1161)</f>
        <v>0</v>
      </c>
      <c r="AA1421" s="4">
        <f>(IF(Z$1390=$I1161,$J1161,0)+IF($I1161&lt;=Z$1390,MIN($K1161,$C1161-SUM($D1421:Z1421)),0))*(SUM($D1421:Z1421)&lt;$C1161)</f>
        <v>0</v>
      </c>
      <c r="AB1421" s="4">
        <f>(IF(AA$1390=$I1161,$J1161,0)+IF($I1161&lt;=AA$1390,MIN($K1161,$C1161-SUM($D1421:AA1421)),0))*(SUM($D1421:AA1421)&lt;$C1161)</f>
        <v>0</v>
      </c>
      <c r="AE1421" s="252">
        <f t="shared" si="499"/>
        <v>0</v>
      </c>
    </row>
    <row r="1422" spans="2:31">
      <c r="B1422" s="556">
        <f t="shared" si="500"/>
        <v>25</v>
      </c>
      <c r="C1422" s="1037">
        <f t="shared" si="498"/>
        <v>0</v>
      </c>
      <c r="D1422" s="229"/>
      <c r="E1422" s="1038">
        <f>(IF(D$1390=$I1162,$J1162,0)+IF($I1162&lt;=D$1390,MIN($K1162,$C1162-SUM($D1422:D1422)),0))*(SUM($D1422:D1422)&lt;$C1162)</f>
        <v>0</v>
      </c>
      <c r="F1422" s="4">
        <f>(IF(E$1390=$I1162,$J1162,0)+IF($I1162&lt;=E$1390,MIN($K1162,$C1162-SUM($D1422:E1422)),0))*(SUM($D1422:E1422)&lt;$C1162)</f>
        <v>0</v>
      </c>
      <c r="G1422" s="4">
        <f>(IF(F$1390=$I1162,$J1162,0)+IF($I1162&lt;=F$1390,MIN($K1162,$C1162-SUM($D1422:F1422)),0))*(SUM($D1422:F1422)&lt;$C1162)</f>
        <v>0</v>
      </c>
      <c r="H1422" s="4">
        <f>(IF(G$1390=$I1162,$J1162,0)+IF($I1162&lt;=G$1390,MIN($K1162,$C1162-SUM($D1422:G1422)),0))*(SUM($D1422:G1422)&lt;$C1162)</f>
        <v>0</v>
      </c>
      <c r="I1422" s="5">
        <f>(IF(H$1390=$I1162,$J1162,0)+IF($I1162&lt;=H$1390,MIN($K1162,$C1162-SUM($D1422:H1422)),0))*(SUM($D1422:H1422)&lt;$C1162)</f>
        <v>0</v>
      </c>
      <c r="J1422" s="5">
        <f>(IF(I$1390=$I1162,$J1162,0)+IF($I1162&lt;=I$1390,MIN($K1162,$C1162-SUM($D1422:I1422)),0))*(SUM($D1422:I1422)&lt;$C1162)</f>
        <v>0</v>
      </c>
      <c r="K1422" s="5">
        <f>(IF(J$1390=$I1162,$J1162,0)+IF($I1162&lt;=J$1390,MIN($K1162,$C1162-SUM($D1422:J1422)),0))*(SUM($D1422:J1422)&lt;$C1162)</f>
        <v>0</v>
      </c>
      <c r="L1422" s="5">
        <f>(IF(K$1390=$I1162,$J1162,0)+IF($I1162&lt;=K$1390,MIN($K1162,$C1162-SUM($D1422:K1422)),0))*(SUM($D1422:K1422)&lt;$C1162)</f>
        <v>0</v>
      </c>
      <c r="M1422" s="5">
        <f>(IF(L$1390=$I1162,$J1162,0)+IF($I1162&lt;=L$1390,MIN($K1162,$C1162-SUM($D1422:L1422)),0))*(SUM($D1422:L1422)&lt;$C1162)</f>
        <v>0</v>
      </c>
      <c r="N1422" s="4">
        <f>(IF(M$1390=$I1162,$J1162,0)+IF($I1162&lt;=M$1390,MIN($K1162,$C1162-SUM($D1422:M1422)),0))*(SUM($D1422:M1422)&lt;$C1162)</f>
        <v>0</v>
      </c>
      <c r="O1422" s="4">
        <f>(IF(N$1390=$I1162,$J1162,0)+IF($I1162&lt;=N$1390,MIN($K1162,$C1162-SUM($D1422:N1422)),0))*(SUM($D1422:N1422)&lt;$C1162)</f>
        <v>0</v>
      </c>
      <c r="P1422" s="4">
        <f>(IF(O$1390=$I1162,$J1162,0)+IF($I1162&lt;=O$1390,MIN($K1162,$C1162-SUM($D1422:O1422)),0))*(SUM($D1422:O1422)&lt;$C1162)</f>
        <v>0</v>
      </c>
      <c r="Q1422" s="4">
        <f>(IF(P$1390=$I1162,$J1162,0)+IF($I1162&lt;=P$1390,MIN($K1162,$C1162-SUM($D1422:P1422)),0))*(SUM($D1422:P1422)&lt;$C1162)</f>
        <v>0</v>
      </c>
      <c r="R1422" s="4">
        <f>(IF(Q$1390=$I1162,$J1162,0)+IF($I1162&lt;=Q$1390,MIN($K1162,$C1162-SUM($D1422:Q1422)),0))*(SUM($D1422:Q1422)&lt;$C1162)</f>
        <v>0</v>
      </c>
      <c r="S1422" s="4">
        <f>(IF(R$1390=$I1162,$J1162,0)+IF($I1162&lt;=R$1390,MIN($K1162,$C1162-SUM($D1422:R1422)),0))*(SUM($D1422:R1422)&lt;$C1162)</f>
        <v>0</v>
      </c>
      <c r="T1422" s="4">
        <f>(IF(S$1390=$I1162,$J1162,0)+IF($I1162&lt;=S$1390,MIN($K1162,$C1162-SUM($D1422:S1422)),0))*(SUM($D1422:S1422)&lt;$C1162)</f>
        <v>0</v>
      </c>
      <c r="U1422" s="4">
        <f>(IF(T$1390=$I1162,$J1162,0)+IF($I1162&lt;=T$1390,MIN($K1162,$C1162-SUM($D1422:T1422)),0))*(SUM($D1422:T1422)&lt;$C1162)</f>
        <v>0</v>
      </c>
      <c r="V1422" s="4">
        <f>(IF(U$1390=$I1162,$J1162,0)+IF($I1162&lt;=U$1390,MIN($K1162,$C1162-SUM($D1422:U1422)),0))*(SUM($D1422:U1422)&lt;$C1162)</f>
        <v>0</v>
      </c>
      <c r="W1422" s="4">
        <f>(IF(V$1390=$I1162,$J1162,0)+IF($I1162&lt;=V$1390,MIN($K1162,$C1162-SUM($D1422:V1422)),0))*(SUM($D1422:V1422)&lt;$C1162)</f>
        <v>0</v>
      </c>
      <c r="X1422" s="4">
        <f>(IF(W$1390=$I1162,$J1162,0)+IF($I1162&lt;=W$1390,MIN($K1162,$C1162-SUM($D1422:W1422)),0))*(SUM($D1422:W1422)&lt;$C1162)</f>
        <v>0</v>
      </c>
      <c r="Y1422" s="4">
        <f>(IF(X$1390=$I1162,$J1162,0)+IF($I1162&lt;=X$1390,MIN($K1162,$C1162-SUM($D1422:X1422)),0))*(SUM($D1422:X1422)&lt;$C1162)</f>
        <v>0</v>
      </c>
      <c r="Z1422" s="4">
        <f>(IF(Y$1390=$I1162,$J1162,0)+IF($I1162&lt;=Y$1390,MIN($K1162,$C1162-SUM($D1422:Y1422)),0))*(SUM($D1422:Y1422)&lt;$C1162)</f>
        <v>0</v>
      </c>
      <c r="AA1422" s="4">
        <f>(IF(Z$1390=$I1162,$J1162,0)+IF($I1162&lt;=Z$1390,MIN($K1162,$C1162-SUM($D1422:Z1422)),0))*(SUM($D1422:Z1422)&lt;$C1162)</f>
        <v>0</v>
      </c>
      <c r="AB1422" s="4">
        <f>(IF(AA$1390=$I1162,$J1162,0)+IF($I1162&lt;=AA$1390,MIN($K1162,$C1162-SUM($D1422:AA1422)),0))*(SUM($D1422:AA1422)&lt;$C1162)</f>
        <v>0</v>
      </c>
      <c r="AE1422" s="252">
        <f t="shared" si="499"/>
        <v>0</v>
      </c>
    </row>
    <row r="1423" spans="2:31">
      <c r="B1423" s="556">
        <f t="shared" si="500"/>
        <v>26</v>
      </c>
      <c r="C1423" s="1037">
        <f t="shared" si="498"/>
        <v>0</v>
      </c>
      <c r="D1423" s="229"/>
      <c r="E1423" s="1038">
        <f>(IF(D$1390=$I1163,$J1163,0)+IF($I1163&lt;=D$1390,MIN($K1163,$C1163-SUM($D1423:D1423)),0))*(SUM($D1423:D1423)&lt;$C1163)</f>
        <v>0</v>
      </c>
      <c r="F1423" s="4">
        <f>(IF(E$1390=$I1163,$J1163,0)+IF($I1163&lt;=E$1390,MIN($K1163,$C1163-SUM($D1423:E1423)),0))*(SUM($D1423:E1423)&lt;$C1163)</f>
        <v>0</v>
      </c>
      <c r="G1423" s="4">
        <f>(IF(F$1390=$I1163,$J1163,0)+IF($I1163&lt;=F$1390,MIN($K1163,$C1163-SUM($D1423:F1423)),0))*(SUM($D1423:F1423)&lt;$C1163)</f>
        <v>0</v>
      </c>
      <c r="H1423" s="4">
        <f>(IF(G$1390=$I1163,$J1163,0)+IF($I1163&lt;=G$1390,MIN($K1163,$C1163-SUM($D1423:G1423)),0))*(SUM($D1423:G1423)&lt;$C1163)</f>
        <v>0</v>
      </c>
      <c r="I1423" s="5">
        <f>(IF(H$1390=$I1163,$J1163,0)+IF($I1163&lt;=H$1390,MIN($K1163,$C1163-SUM($D1423:H1423)),0))*(SUM($D1423:H1423)&lt;$C1163)</f>
        <v>0</v>
      </c>
      <c r="J1423" s="5">
        <f>(IF(I$1390=$I1163,$J1163,0)+IF($I1163&lt;=I$1390,MIN($K1163,$C1163-SUM($D1423:I1423)),0))*(SUM($D1423:I1423)&lt;$C1163)</f>
        <v>0</v>
      </c>
      <c r="K1423" s="5">
        <f>(IF(J$1390=$I1163,$J1163,0)+IF($I1163&lt;=J$1390,MIN($K1163,$C1163-SUM($D1423:J1423)),0))*(SUM($D1423:J1423)&lt;$C1163)</f>
        <v>0</v>
      </c>
      <c r="L1423" s="5">
        <f>(IF(K$1390=$I1163,$J1163,0)+IF($I1163&lt;=K$1390,MIN($K1163,$C1163-SUM($D1423:K1423)),0))*(SUM($D1423:K1423)&lt;$C1163)</f>
        <v>0</v>
      </c>
      <c r="M1423" s="5">
        <f>(IF(L$1390=$I1163,$J1163,0)+IF($I1163&lt;=L$1390,MIN($K1163,$C1163-SUM($D1423:L1423)),0))*(SUM($D1423:L1423)&lt;$C1163)</f>
        <v>0</v>
      </c>
      <c r="N1423" s="4">
        <f>(IF(M$1390=$I1163,$J1163,0)+IF($I1163&lt;=M$1390,MIN($K1163,$C1163-SUM($D1423:M1423)),0))*(SUM($D1423:M1423)&lt;$C1163)</f>
        <v>0</v>
      </c>
      <c r="O1423" s="4">
        <f>(IF(N$1390=$I1163,$J1163,0)+IF($I1163&lt;=N$1390,MIN($K1163,$C1163-SUM($D1423:N1423)),0))*(SUM($D1423:N1423)&lt;$C1163)</f>
        <v>0</v>
      </c>
      <c r="P1423" s="4">
        <f>(IF(O$1390=$I1163,$J1163,0)+IF($I1163&lt;=O$1390,MIN($K1163,$C1163-SUM($D1423:O1423)),0))*(SUM($D1423:O1423)&lt;$C1163)</f>
        <v>0</v>
      </c>
      <c r="Q1423" s="4">
        <f>(IF(P$1390=$I1163,$J1163,0)+IF($I1163&lt;=P$1390,MIN($K1163,$C1163-SUM($D1423:P1423)),0))*(SUM($D1423:P1423)&lt;$C1163)</f>
        <v>0</v>
      </c>
      <c r="R1423" s="4">
        <f>(IF(Q$1390=$I1163,$J1163,0)+IF($I1163&lt;=Q$1390,MIN($K1163,$C1163-SUM($D1423:Q1423)),0))*(SUM($D1423:Q1423)&lt;$C1163)</f>
        <v>0</v>
      </c>
      <c r="S1423" s="4">
        <f>(IF(R$1390=$I1163,$J1163,0)+IF($I1163&lt;=R$1390,MIN($K1163,$C1163-SUM($D1423:R1423)),0))*(SUM($D1423:R1423)&lt;$C1163)</f>
        <v>0</v>
      </c>
      <c r="T1423" s="4">
        <f>(IF(S$1390=$I1163,$J1163,0)+IF($I1163&lt;=S$1390,MIN($K1163,$C1163-SUM($D1423:S1423)),0))*(SUM($D1423:S1423)&lt;$C1163)</f>
        <v>0</v>
      </c>
      <c r="U1423" s="4">
        <f>(IF(T$1390=$I1163,$J1163,0)+IF($I1163&lt;=T$1390,MIN($K1163,$C1163-SUM($D1423:T1423)),0))*(SUM($D1423:T1423)&lt;$C1163)</f>
        <v>0</v>
      </c>
      <c r="V1423" s="4">
        <f>(IF(U$1390=$I1163,$J1163,0)+IF($I1163&lt;=U$1390,MIN($K1163,$C1163-SUM($D1423:U1423)),0))*(SUM($D1423:U1423)&lt;$C1163)</f>
        <v>0</v>
      </c>
      <c r="W1423" s="4">
        <f>(IF(V$1390=$I1163,$J1163,0)+IF($I1163&lt;=V$1390,MIN($K1163,$C1163-SUM($D1423:V1423)),0))*(SUM($D1423:V1423)&lt;$C1163)</f>
        <v>0</v>
      </c>
      <c r="X1423" s="4">
        <f>(IF(W$1390=$I1163,$J1163,0)+IF($I1163&lt;=W$1390,MIN($K1163,$C1163-SUM($D1423:W1423)),0))*(SUM($D1423:W1423)&lt;$C1163)</f>
        <v>0</v>
      </c>
      <c r="Y1423" s="4">
        <f>(IF(X$1390=$I1163,$J1163,0)+IF($I1163&lt;=X$1390,MIN($K1163,$C1163-SUM($D1423:X1423)),0))*(SUM($D1423:X1423)&lt;$C1163)</f>
        <v>0</v>
      </c>
      <c r="Z1423" s="4">
        <f>(IF(Y$1390=$I1163,$J1163,0)+IF($I1163&lt;=Y$1390,MIN($K1163,$C1163-SUM($D1423:Y1423)),0))*(SUM($D1423:Y1423)&lt;$C1163)</f>
        <v>0</v>
      </c>
      <c r="AA1423" s="4">
        <f>(IF(Z$1390=$I1163,$J1163,0)+IF($I1163&lt;=Z$1390,MIN($K1163,$C1163-SUM($D1423:Z1423)),0))*(SUM($D1423:Z1423)&lt;$C1163)</f>
        <v>0</v>
      </c>
      <c r="AB1423" s="4">
        <f>(IF(AA$1390=$I1163,$J1163,0)+IF($I1163&lt;=AA$1390,MIN($K1163,$C1163-SUM($D1423:AA1423)),0))*(SUM($D1423:AA1423)&lt;$C1163)</f>
        <v>0</v>
      </c>
      <c r="AE1423" s="252">
        <f t="shared" si="499"/>
        <v>0</v>
      </c>
    </row>
    <row r="1424" spans="2:31">
      <c r="B1424" s="556">
        <f t="shared" si="500"/>
        <v>27</v>
      </c>
      <c r="C1424" s="1037">
        <f t="shared" si="498"/>
        <v>0</v>
      </c>
      <c r="D1424" s="229"/>
      <c r="E1424" s="1038">
        <f>(IF(D$1390=$I1164,$J1164,0)+IF($I1164&lt;=D$1390,MIN($K1164,$C1164-SUM($D1424:D1424)),0))*(SUM($D1424:D1424)&lt;$C1164)</f>
        <v>0</v>
      </c>
      <c r="F1424" s="4">
        <f>(IF(E$1390=$I1164,$J1164,0)+IF($I1164&lt;=E$1390,MIN($K1164,$C1164-SUM($D1424:E1424)),0))*(SUM($D1424:E1424)&lt;$C1164)</f>
        <v>0</v>
      </c>
      <c r="G1424" s="4">
        <f>(IF(F$1390=$I1164,$J1164,0)+IF($I1164&lt;=F$1390,MIN($K1164,$C1164-SUM($D1424:F1424)),0))*(SUM($D1424:F1424)&lt;$C1164)</f>
        <v>0</v>
      </c>
      <c r="H1424" s="4">
        <f>(IF(G$1390=$I1164,$J1164,0)+IF($I1164&lt;=G$1390,MIN($K1164,$C1164-SUM($D1424:G1424)),0))*(SUM($D1424:G1424)&lt;$C1164)</f>
        <v>0</v>
      </c>
      <c r="I1424" s="5">
        <f>(IF(H$1390=$I1164,$J1164,0)+IF($I1164&lt;=H$1390,MIN($K1164,$C1164-SUM($D1424:H1424)),0))*(SUM($D1424:H1424)&lt;$C1164)</f>
        <v>0</v>
      </c>
      <c r="J1424" s="5">
        <f>(IF(I$1390=$I1164,$J1164,0)+IF($I1164&lt;=I$1390,MIN($K1164,$C1164-SUM($D1424:I1424)),0))*(SUM($D1424:I1424)&lt;$C1164)</f>
        <v>0</v>
      </c>
      <c r="K1424" s="5">
        <f>(IF(J$1390=$I1164,$J1164,0)+IF($I1164&lt;=J$1390,MIN($K1164,$C1164-SUM($D1424:J1424)),0))*(SUM($D1424:J1424)&lt;$C1164)</f>
        <v>0</v>
      </c>
      <c r="L1424" s="5">
        <f>(IF(K$1390=$I1164,$J1164,0)+IF($I1164&lt;=K$1390,MIN($K1164,$C1164-SUM($D1424:K1424)),0))*(SUM($D1424:K1424)&lt;$C1164)</f>
        <v>0</v>
      </c>
      <c r="M1424" s="5">
        <f>(IF(L$1390=$I1164,$J1164,0)+IF($I1164&lt;=L$1390,MIN($K1164,$C1164-SUM($D1424:L1424)),0))*(SUM($D1424:L1424)&lt;$C1164)</f>
        <v>0</v>
      </c>
      <c r="N1424" s="4">
        <f>(IF(M$1390=$I1164,$J1164,0)+IF($I1164&lt;=M$1390,MIN($K1164,$C1164-SUM($D1424:M1424)),0))*(SUM($D1424:M1424)&lt;$C1164)</f>
        <v>0</v>
      </c>
      <c r="O1424" s="4">
        <f>(IF(N$1390=$I1164,$J1164,0)+IF($I1164&lt;=N$1390,MIN($K1164,$C1164-SUM($D1424:N1424)),0))*(SUM($D1424:N1424)&lt;$C1164)</f>
        <v>0</v>
      </c>
      <c r="P1424" s="4">
        <f>(IF(O$1390=$I1164,$J1164,0)+IF($I1164&lt;=O$1390,MIN($K1164,$C1164-SUM($D1424:O1424)),0))*(SUM($D1424:O1424)&lt;$C1164)</f>
        <v>0</v>
      </c>
      <c r="Q1424" s="4">
        <f>(IF(P$1390=$I1164,$J1164,0)+IF($I1164&lt;=P$1390,MIN($K1164,$C1164-SUM($D1424:P1424)),0))*(SUM($D1424:P1424)&lt;$C1164)</f>
        <v>0</v>
      </c>
      <c r="R1424" s="4">
        <f>(IF(Q$1390=$I1164,$J1164,0)+IF($I1164&lt;=Q$1390,MIN($K1164,$C1164-SUM($D1424:Q1424)),0))*(SUM($D1424:Q1424)&lt;$C1164)</f>
        <v>0</v>
      </c>
      <c r="S1424" s="4">
        <f>(IF(R$1390=$I1164,$J1164,0)+IF($I1164&lt;=R$1390,MIN($K1164,$C1164-SUM($D1424:R1424)),0))*(SUM($D1424:R1424)&lt;$C1164)</f>
        <v>0</v>
      </c>
      <c r="T1424" s="4">
        <f>(IF(S$1390=$I1164,$J1164,0)+IF($I1164&lt;=S$1390,MIN($K1164,$C1164-SUM($D1424:S1424)),0))*(SUM($D1424:S1424)&lt;$C1164)</f>
        <v>0</v>
      </c>
      <c r="U1424" s="4">
        <f>(IF(T$1390=$I1164,$J1164,0)+IF($I1164&lt;=T$1390,MIN($K1164,$C1164-SUM($D1424:T1424)),0))*(SUM($D1424:T1424)&lt;$C1164)</f>
        <v>0</v>
      </c>
      <c r="V1424" s="4">
        <f>(IF(U$1390=$I1164,$J1164,0)+IF($I1164&lt;=U$1390,MIN($K1164,$C1164-SUM($D1424:U1424)),0))*(SUM($D1424:U1424)&lt;$C1164)</f>
        <v>0</v>
      </c>
      <c r="W1424" s="4">
        <f>(IF(V$1390=$I1164,$J1164,0)+IF($I1164&lt;=V$1390,MIN($K1164,$C1164-SUM($D1424:V1424)),0))*(SUM($D1424:V1424)&lt;$C1164)</f>
        <v>0</v>
      </c>
      <c r="X1424" s="4">
        <f>(IF(W$1390=$I1164,$J1164,0)+IF($I1164&lt;=W$1390,MIN($K1164,$C1164-SUM($D1424:W1424)),0))*(SUM($D1424:W1424)&lt;$C1164)</f>
        <v>0</v>
      </c>
      <c r="Y1424" s="4">
        <f>(IF(X$1390=$I1164,$J1164,0)+IF($I1164&lt;=X$1390,MIN($K1164,$C1164-SUM($D1424:X1424)),0))*(SUM($D1424:X1424)&lt;$C1164)</f>
        <v>0</v>
      </c>
      <c r="Z1424" s="4">
        <f>(IF(Y$1390=$I1164,$J1164,0)+IF($I1164&lt;=Y$1390,MIN($K1164,$C1164-SUM($D1424:Y1424)),0))*(SUM($D1424:Y1424)&lt;$C1164)</f>
        <v>0</v>
      </c>
      <c r="AA1424" s="4">
        <f>(IF(Z$1390=$I1164,$J1164,0)+IF($I1164&lt;=Z$1390,MIN($K1164,$C1164-SUM($D1424:Z1424)),0))*(SUM($D1424:Z1424)&lt;$C1164)</f>
        <v>0</v>
      </c>
      <c r="AB1424" s="4">
        <f>(IF(AA$1390=$I1164,$J1164,0)+IF($I1164&lt;=AA$1390,MIN($K1164,$C1164-SUM($D1424:AA1424)),0))*(SUM($D1424:AA1424)&lt;$C1164)</f>
        <v>0</v>
      </c>
      <c r="AE1424" s="252">
        <f t="shared" si="499"/>
        <v>0</v>
      </c>
    </row>
    <row r="1425" spans="2:31">
      <c r="B1425" s="556">
        <f t="shared" si="500"/>
        <v>28</v>
      </c>
      <c r="C1425" s="1037">
        <f t="shared" si="498"/>
        <v>0</v>
      </c>
      <c r="D1425" s="229"/>
      <c r="E1425" s="1038">
        <f>(IF(D$1390=$I1165,$J1165,0)+IF($I1165&lt;=D$1390,MIN($K1165,$C1165-SUM($D1425:D1425)),0))*(SUM($D1425:D1425)&lt;$C1165)</f>
        <v>0</v>
      </c>
      <c r="F1425" s="4">
        <f>(IF(E$1390=$I1165,$J1165,0)+IF($I1165&lt;=E$1390,MIN($K1165,$C1165-SUM($D1425:E1425)),0))*(SUM($D1425:E1425)&lt;$C1165)</f>
        <v>0</v>
      </c>
      <c r="G1425" s="4">
        <f>(IF(F$1390=$I1165,$J1165,0)+IF($I1165&lt;=F$1390,MIN($K1165,$C1165-SUM($D1425:F1425)),0))*(SUM($D1425:F1425)&lt;$C1165)</f>
        <v>0</v>
      </c>
      <c r="H1425" s="4">
        <f>(IF(G$1390=$I1165,$J1165,0)+IF($I1165&lt;=G$1390,MIN($K1165,$C1165-SUM($D1425:G1425)),0))*(SUM($D1425:G1425)&lt;$C1165)</f>
        <v>0</v>
      </c>
      <c r="I1425" s="5">
        <f>(IF(H$1390=$I1165,$J1165,0)+IF($I1165&lt;=H$1390,MIN($K1165,$C1165-SUM($D1425:H1425)),0))*(SUM($D1425:H1425)&lt;$C1165)</f>
        <v>0</v>
      </c>
      <c r="J1425" s="5">
        <f>(IF(I$1390=$I1165,$J1165,0)+IF($I1165&lt;=I$1390,MIN($K1165,$C1165-SUM($D1425:I1425)),0))*(SUM($D1425:I1425)&lt;$C1165)</f>
        <v>0</v>
      </c>
      <c r="K1425" s="5">
        <f>(IF(J$1390=$I1165,$J1165,0)+IF($I1165&lt;=J$1390,MIN($K1165,$C1165-SUM($D1425:J1425)),0))*(SUM($D1425:J1425)&lt;$C1165)</f>
        <v>0</v>
      </c>
      <c r="L1425" s="5">
        <f>(IF(K$1390=$I1165,$J1165,0)+IF($I1165&lt;=K$1390,MIN($K1165,$C1165-SUM($D1425:K1425)),0))*(SUM($D1425:K1425)&lt;$C1165)</f>
        <v>0</v>
      </c>
      <c r="M1425" s="5">
        <f>(IF(L$1390=$I1165,$J1165,0)+IF($I1165&lt;=L$1390,MIN($K1165,$C1165-SUM($D1425:L1425)),0))*(SUM($D1425:L1425)&lt;$C1165)</f>
        <v>0</v>
      </c>
      <c r="N1425" s="4">
        <f>(IF(M$1390=$I1165,$J1165,0)+IF($I1165&lt;=M$1390,MIN($K1165,$C1165-SUM($D1425:M1425)),0))*(SUM($D1425:M1425)&lt;$C1165)</f>
        <v>0</v>
      </c>
      <c r="O1425" s="4">
        <f>(IF(N$1390=$I1165,$J1165,0)+IF($I1165&lt;=N$1390,MIN($K1165,$C1165-SUM($D1425:N1425)),0))*(SUM($D1425:N1425)&lt;$C1165)</f>
        <v>0</v>
      </c>
      <c r="P1425" s="4">
        <f>(IF(O$1390=$I1165,$J1165,0)+IF($I1165&lt;=O$1390,MIN($K1165,$C1165-SUM($D1425:O1425)),0))*(SUM($D1425:O1425)&lt;$C1165)</f>
        <v>0</v>
      </c>
      <c r="Q1425" s="4">
        <f>(IF(P$1390=$I1165,$J1165,0)+IF($I1165&lt;=P$1390,MIN($K1165,$C1165-SUM($D1425:P1425)),0))*(SUM($D1425:P1425)&lt;$C1165)</f>
        <v>0</v>
      </c>
      <c r="R1425" s="4">
        <f>(IF(Q$1390=$I1165,$J1165,0)+IF($I1165&lt;=Q$1390,MIN($K1165,$C1165-SUM($D1425:Q1425)),0))*(SUM($D1425:Q1425)&lt;$C1165)</f>
        <v>0</v>
      </c>
      <c r="S1425" s="4">
        <f>(IF(R$1390=$I1165,$J1165,0)+IF($I1165&lt;=R$1390,MIN($K1165,$C1165-SUM($D1425:R1425)),0))*(SUM($D1425:R1425)&lt;$C1165)</f>
        <v>0</v>
      </c>
      <c r="T1425" s="4">
        <f>(IF(S$1390=$I1165,$J1165,0)+IF($I1165&lt;=S$1390,MIN($K1165,$C1165-SUM($D1425:S1425)),0))*(SUM($D1425:S1425)&lt;$C1165)</f>
        <v>0</v>
      </c>
      <c r="U1425" s="4">
        <f>(IF(T$1390=$I1165,$J1165,0)+IF($I1165&lt;=T$1390,MIN($K1165,$C1165-SUM($D1425:T1425)),0))*(SUM($D1425:T1425)&lt;$C1165)</f>
        <v>0</v>
      </c>
      <c r="V1425" s="4">
        <f>(IF(U$1390=$I1165,$J1165,0)+IF($I1165&lt;=U$1390,MIN($K1165,$C1165-SUM($D1425:U1425)),0))*(SUM($D1425:U1425)&lt;$C1165)</f>
        <v>0</v>
      </c>
      <c r="W1425" s="4">
        <f>(IF(V$1390=$I1165,$J1165,0)+IF($I1165&lt;=V$1390,MIN($K1165,$C1165-SUM($D1425:V1425)),0))*(SUM($D1425:V1425)&lt;$C1165)</f>
        <v>0</v>
      </c>
      <c r="X1425" s="4">
        <f>(IF(W$1390=$I1165,$J1165,0)+IF($I1165&lt;=W$1390,MIN($K1165,$C1165-SUM($D1425:W1425)),0))*(SUM($D1425:W1425)&lt;$C1165)</f>
        <v>0</v>
      </c>
      <c r="Y1425" s="4">
        <f>(IF(X$1390=$I1165,$J1165,0)+IF($I1165&lt;=X$1390,MIN($K1165,$C1165-SUM($D1425:X1425)),0))*(SUM($D1425:X1425)&lt;$C1165)</f>
        <v>0</v>
      </c>
      <c r="Z1425" s="4">
        <f>(IF(Y$1390=$I1165,$J1165,0)+IF($I1165&lt;=Y$1390,MIN($K1165,$C1165-SUM($D1425:Y1425)),0))*(SUM($D1425:Y1425)&lt;$C1165)</f>
        <v>0</v>
      </c>
      <c r="AA1425" s="4">
        <f>(IF(Z$1390=$I1165,$J1165,0)+IF($I1165&lt;=Z$1390,MIN($K1165,$C1165-SUM($D1425:Z1425)),0))*(SUM($D1425:Z1425)&lt;$C1165)</f>
        <v>0</v>
      </c>
      <c r="AB1425" s="4">
        <f>(IF(AA$1390=$I1165,$J1165,0)+IF($I1165&lt;=AA$1390,MIN($K1165,$C1165-SUM($D1425:AA1425)),0))*(SUM($D1425:AA1425)&lt;$C1165)</f>
        <v>0</v>
      </c>
      <c r="AE1425" s="252">
        <f t="shared" si="499"/>
        <v>0</v>
      </c>
    </row>
    <row r="1426" spans="2:31">
      <c r="B1426" s="556">
        <f t="shared" si="500"/>
        <v>29</v>
      </c>
      <c r="C1426" s="1037">
        <f t="shared" si="498"/>
        <v>0</v>
      </c>
      <c r="D1426" s="229"/>
      <c r="E1426" s="1038">
        <f>(IF(D$1390=$I1166,$J1166,0)+IF($I1166&lt;=D$1390,MIN($K1166,$C1166-SUM($D1426:D1426)),0))*(SUM($D1426:D1426)&lt;$C1166)</f>
        <v>0</v>
      </c>
      <c r="F1426" s="4">
        <f>(IF(E$1390=$I1166,$J1166,0)+IF($I1166&lt;=E$1390,MIN($K1166,$C1166-SUM($D1426:E1426)),0))*(SUM($D1426:E1426)&lt;$C1166)</f>
        <v>0</v>
      </c>
      <c r="G1426" s="4">
        <f>(IF(F$1390=$I1166,$J1166,0)+IF($I1166&lt;=F$1390,MIN($K1166,$C1166-SUM($D1426:F1426)),0))*(SUM($D1426:F1426)&lt;$C1166)</f>
        <v>0</v>
      </c>
      <c r="H1426" s="4">
        <f>(IF(G$1390=$I1166,$J1166,0)+IF($I1166&lt;=G$1390,MIN($K1166,$C1166-SUM($D1426:G1426)),0))*(SUM($D1426:G1426)&lt;$C1166)</f>
        <v>0</v>
      </c>
      <c r="I1426" s="5">
        <f>(IF(H$1390=$I1166,$J1166,0)+IF($I1166&lt;=H$1390,MIN($K1166,$C1166-SUM($D1426:H1426)),0))*(SUM($D1426:H1426)&lt;$C1166)</f>
        <v>0</v>
      </c>
      <c r="J1426" s="5">
        <f>(IF(I$1390=$I1166,$J1166,0)+IF($I1166&lt;=I$1390,MIN($K1166,$C1166-SUM($D1426:I1426)),0))*(SUM($D1426:I1426)&lt;$C1166)</f>
        <v>0</v>
      </c>
      <c r="K1426" s="5">
        <f>(IF(J$1390=$I1166,$J1166,0)+IF($I1166&lt;=J$1390,MIN($K1166,$C1166-SUM($D1426:J1426)),0))*(SUM($D1426:J1426)&lt;$C1166)</f>
        <v>0</v>
      </c>
      <c r="L1426" s="5">
        <f>(IF(K$1390=$I1166,$J1166,0)+IF($I1166&lt;=K$1390,MIN($K1166,$C1166-SUM($D1426:K1426)),0))*(SUM($D1426:K1426)&lt;$C1166)</f>
        <v>0</v>
      </c>
      <c r="M1426" s="5">
        <f>(IF(L$1390=$I1166,$J1166,0)+IF($I1166&lt;=L$1390,MIN($K1166,$C1166-SUM($D1426:L1426)),0))*(SUM($D1426:L1426)&lt;$C1166)</f>
        <v>0</v>
      </c>
      <c r="N1426" s="4">
        <f>(IF(M$1390=$I1166,$J1166,0)+IF($I1166&lt;=M$1390,MIN($K1166,$C1166-SUM($D1426:M1426)),0))*(SUM($D1426:M1426)&lt;$C1166)</f>
        <v>0</v>
      </c>
      <c r="O1426" s="4">
        <f>(IF(N$1390=$I1166,$J1166,0)+IF($I1166&lt;=N$1390,MIN($K1166,$C1166-SUM($D1426:N1426)),0))*(SUM($D1426:N1426)&lt;$C1166)</f>
        <v>0</v>
      </c>
      <c r="P1426" s="4">
        <f>(IF(O$1390=$I1166,$J1166,0)+IF($I1166&lt;=O$1390,MIN($K1166,$C1166-SUM($D1426:O1426)),0))*(SUM($D1426:O1426)&lt;$C1166)</f>
        <v>0</v>
      </c>
      <c r="Q1426" s="4">
        <f>(IF(P$1390=$I1166,$J1166,0)+IF($I1166&lt;=P$1390,MIN($K1166,$C1166-SUM($D1426:P1426)),0))*(SUM($D1426:P1426)&lt;$C1166)</f>
        <v>0</v>
      </c>
      <c r="R1426" s="4">
        <f>(IF(Q$1390=$I1166,$J1166,0)+IF($I1166&lt;=Q$1390,MIN($K1166,$C1166-SUM($D1426:Q1426)),0))*(SUM($D1426:Q1426)&lt;$C1166)</f>
        <v>0</v>
      </c>
      <c r="S1426" s="4">
        <f>(IF(R$1390=$I1166,$J1166,0)+IF($I1166&lt;=R$1390,MIN($K1166,$C1166-SUM($D1426:R1426)),0))*(SUM($D1426:R1426)&lt;$C1166)</f>
        <v>0</v>
      </c>
      <c r="T1426" s="4">
        <f>(IF(S$1390=$I1166,$J1166,0)+IF($I1166&lt;=S$1390,MIN($K1166,$C1166-SUM($D1426:S1426)),0))*(SUM($D1426:S1426)&lt;$C1166)</f>
        <v>0</v>
      </c>
      <c r="U1426" s="4">
        <f>(IF(T$1390=$I1166,$J1166,0)+IF($I1166&lt;=T$1390,MIN($K1166,$C1166-SUM($D1426:T1426)),0))*(SUM($D1426:T1426)&lt;$C1166)</f>
        <v>0</v>
      </c>
      <c r="V1426" s="4">
        <f>(IF(U$1390=$I1166,$J1166,0)+IF($I1166&lt;=U$1390,MIN($K1166,$C1166-SUM($D1426:U1426)),0))*(SUM($D1426:U1426)&lt;$C1166)</f>
        <v>0</v>
      </c>
      <c r="W1426" s="4">
        <f>(IF(V$1390=$I1166,$J1166,0)+IF($I1166&lt;=V$1390,MIN($K1166,$C1166-SUM($D1426:V1426)),0))*(SUM($D1426:V1426)&lt;$C1166)</f>
        <v>0</v>
      </c>
      <c r="X1426" s="4">
        <f>(IF(W$1390=$I1166,$J1166,0)+IF($I1166&lt;=W$1390,MIN($K1166,$C1166-SUM($D1426:W1426)),0))*(SUM($D1426:W1426)&lt;$C1166)</f>
        <v>0</v>
      </c>
      <c r="Y1426" s="4">
        <f>(IF(X$1390=$I1166,$J1166,0)+IF($I1166&lt;=X$1390,MIN($K1166,$C1166-SUM($D1426:X1426)),0))*(SUM($D1426:X1426)&lt;$C1166)</f>
        <v>0</v>
      </c>
      <c r="Z1426" s="4">
        <f>(IF(Y$1390=$I1166,$J1166,0)+IF($I1166&lt;=Y$1390,MIN($K1166,$C1166-SUM($D1426:Y1426)),0))*(SUM($D1426:Y1426)&lt;$C1166)</f>
        <v>0</v>
      </c>
      <c r="AA1426" s="4">
        <f>(IF(Z$1390=$I1166,$J1166,0)+IF($I1166&lt;=Z$1390,MIN($K1166,$C1166-SUM($D1426:Z1426)),0))*(SUM($D1426:Z1426)&lt;$C1166)</f>
        <v>0</v>
      </c>
      <c r="AB1426" s="4">
        <f>(IF(AA$1390=$I1166,$J1166,0)+IF($I1166&lt;=AA$1390,MIN($K1166,$C1166-SUM($D1426:AA1426)),0))*(SUM($D1426:AA1426)&lt;$C1166)</f>
        <v>0</v>
      </c>
      <c r="AE1426" s="252">
        <f t="shared" si="499"/>
        <v>0</v>
      </c>
    </row>
    <row r="1427" spans="2:31">
      <c r="B1427" s="556">
        <f t="shared" si="500"/>
        <v>30</v>
      </c>
      <c r="C1427" s="1037">
        <f t="shared" si="498"/>
        <v>0</v>
      </c>
      <c r="D1427" s="229"/>
      <c r="E1427" s="1038">
        <f>(IF(D$1390=$I1167,$J1167,0)+IF($I1167&lt;=D$1390,MIN($K1167,$C1167-SUM($D1427:D1427)),0))*(SUM($D1427:D1427)&lt;$C1167)</f>
        <v>0</v>
      </c>
      <c r="F1427" s="4">
        <f>(IF(E$1390=$I1167,$J1167,0)+IF($I1167&lt;=E$1390,MIN($K1167,$C1167-SUM($D1427:E1427)),0))*(SUM($D1427:E1427)&lt;$C1167)</f>
        <v>0</v>
      </c>
      <c r="G1427" s="4">
        <f>(IF(F$1390=$I1167,$J1167,0)+IF($I1167&lt;=F$1390,MIN($K1167,$C1167-SUM($D1427:F1427)),0))*(SUM($D1427:F1427)&lt;$C1167)</f>
        <v>0</v>
      </c>
      <c r="H1427" s="4">
        <f>(IF(G$1390=$I1167,$J1167,0)+IF($I1167&lt;=G$1390,MIN($K1167,$C1167-SUM($D1427:G1427)),0))*(SUM($D1427:G1427)&lt;$C1167)</f>
        <v>0</v>
      </c>
      <c r="I1427" s="5">
        <f>(IF(H$1390=$I1167,$J1167,0)+IF($I1167&lt;=H$1390,MIN($K1167,$C1167-SUM($D1427:H1427)),0))*(SUM($D1427:H1427)&lt;$C1167)</f>
        <v>0</v>
      </c>
      <c r="J1427" s="5">
        <f>(IF(I$1390=$I1167,$J1167,0)+IF($I1167&lt;=I$1390,MIN($K1167,$C1167-SUM($D1427:I1427)),0))*(SUM($D1427:I1427)&lt;$C1167)</f>
        <v>0</v>
      </c>
      <c r="K1427" s="5">
        <f>(IF(J$1390=$I1167,$J1167,0)+IF($I1167&lt;=J$1390,MIN($K1167,$C1167-SUM($D1427:J1427)),0))*(SUM($D1427:J1427)&lt;$C1167)</f>
        <v>0</v>
      </c>
      <c r="L1427" s="5">
        <f>(IF(K$1390=$I1167,$J1167,0)+IF($I1167&lt;=K$1390,MIN($K1167,$C1167-SUM($D1427:K1427)),0))*(SUM($D1427:K1427)&lt;$C1167)</f>
        <v>0</v>
      </c>
      <c r="M1427" s="5">
        <f>(IF(L$1390=$I1167,$J1167,0)+IF($I1167&lt;=L$1390,MIN($K1167,$C1167-SUM($D1427:L1427)),0))*(SUM($D1427:L1427)&lt;$C1167)</f>
        <v>0</v>
      </c>
      <c r="N1427" s="4">
        <f>(IF(M$1390=$I1167,$J1167,0)+IF($I1167&lt;=M$1390,MIN($K1167,$C1167-SUM($D1427:M1427)),0))*(SUM($D1427:M1427)&lt;$C1167)</f>
        <v>0</v>
      </c>
      <c r="O1427" s="4">
        <f>(IF(N$1390=$I1167,$J1167,0)+IF($I1167&lt;=N$1390,MIN($K1167,$C1167-SUM($D1427:N1427)),0))*(SUM($D1427:N1427)&lt;$C1167)</f>
        <v>0</v>
      </c>
      <c r="P1427" s="4">
        <f>(IF(O$1390=$I1167,$J1167,0)+IF($I1167&lt;=O$1390,MIN($K1167,$C1167-SUM($D1427:O1427)),0))*(SUM($D1427:O1427)&lt;$C1167)</f>
        <v>0</v>
      </c>
      <c r="Q1427" s="4">
        <f>(IF(P$1390=$I1167,$J1167,0)+IF($I1167&lt;=P$1390,MIN($K1167,$C1167-SUM($D1427:P1427)),0))*(SUM($D1427:P1427)&lt;$C1167)</f>
        <v>0</v>
      </c>
      <c r="R1427" s="4">
        <f>(IF(Q$1390=$I1167,$J1167,0)+IF($I1167&lt;=Q$1390,MIN($K1167,$C1167-SUM($D1427:Q1427)),0))*(SUM($D1427:Q1427)&lt;$C1167)</f>
        <v>0</v>
      </c>
      <c r="S1427" s="4">
        <f>(IF(R$1390=$I1167,$J1167,0)+IF($I1167&lt;=R$1390,MIN($K1167,$C1167-SUM($D1427:R1427)),0))*(SUM($D1427:R1427)&lt;$C1167)</f>
        <v>0</v>
      </c>
      <c r="T1427" s="4">
        <f>(IF(S$1390=$I1167,$J1167,0)+IF($I1167&lt;=S$1390,MIN($K1167,$C1167-SUM($D1427:S1427)),0))*(SUM($D1427:S1427)&lt;$C1167)</f>
        <v>0</v>
      </c>
      <c r="U1427" s="4">
        <f>(IF(T$1390=$I1167,$J1167,0)+IF($I1167&lt;=T$1390,MIN($K1167,$C1167-SUM($D1427:T1427)),0))*(SUM($D1427:T1427)&lt;$C1167)</f>
        <v>0</v>
      </c>
      <c r="V1427" s="4">
        <f>(IF(U$1390=$I1167,$J1167,0)+IF($I1167&lt;=U$1390,MIN($K1167,$C1167-SUM($D1427:U1427)),0))*(SUM($D1427:U1427)&lt;$C1167)</f>
        <v>0</v>
      </c>
      <c r="W1427" s="4">
        <f>(IF(V$1390=$I1167,$J1167,0)+IF($I1167&lt;=V$1390,MIN($K1167,$C1167-SUM($D1427:V1427)),0))*(SUM($D1427:V1427)&lt;$C1167)</f>
        <v>0</v>
      </c>
      <c r="X1427" s="4">
        <f>(IF(W$1390=$I1167,$J1167,0)+IF($I1167&lt;=W$1390,MIN($K1167,$C1167-SUM($D1427:W1427)),0))*(SUM($D1427:W1427)&lt;$C1167)</f>
        <v>0</v>
      </c>
      <c r="Y1427" s="4">
        <f>(IF(X$1390=$I1167,$J1167,0)+IF($I1167&lt;=X$1390,MIN($K1167,$C1167-SUM($D1427:X1427)),0))*(SUM($D1427:X1427)&lt;$C1167)</f>
        <v>0</v>
      </c>
      <c r="Z1427" s="4">
        <f>(IF(Y$1390=$I1167,$J1167,0)+IF($I1167&lt;=Y$1390,MIN($K1167,$C1167-SUM($D1427:Y1427)),0))*(SUM($D1427:Y1427)&lt;$C1167)</f>
        <v>0</v>
      </c>
      <c r="AA1427" s="4">
        <f>(IF(Z$1390=$I1167,$J1167,0)+IF($I1167&lt;=Z$1390,MIN($K1167,$C1167-SUM($D1427:Z1427)),0))*(SUM($D1427:Z1427)&lt;$C1167)</f>
        <v>0</v>
      </c>
      <c r="AB1427" s="4">
        <f>(IF(AA$1390=$I1167,$J1167,0)+IF($I1167&lt;=AA$1390,MIN($K1167,$C1167-SUM($D1427:AA1427)),0))*(SUM($D1427:AA1427)&lt;$C1167)</f>
        <v>0</v>
      </c>
      <c r="AE1427" s="252">
        <f t="shared" si="499"/>
        <v>0</v>
      </c>
    </row>
    <row r="1428" spans="2:31">
      <c r="C1428" s="207"/>
      <c r="D1428" s="229"/>
      <c r="E1428" s="208"/>
    </row>
    <row r="1429" spans="2:31">
      <c r="C1429" s="207"/>
      <c r="D1429" s="229"/>
      <c r="E1429" s="208"/>
    </row>
    <row r="1430" spans="2:31">
      <c r="C1430" s="23" t="s">
        <v>28</v>
      </c>
      <c r="D1430" s="229"/>
      <c r="E1430" s="210"/>
    </row>
    <row r="1431" spans="2:31">
      <c r="C1431" s="211" t="s">
        <v>29</v>
      </c>
      <c r="D1431" s="229"/>
      <c r="E1431" s="210"/>
    </row>
    <row r="1432" spans="2:31">
      <c r="B1432" s="556">
        <v>1</v>
      </c>
      <c r="C1432" s="212" t="str">
        <f t="shared" ref="C1432:C1461" si="501">E1138</f>
        <v>Studio</v>
      </c>
      <c r="D1432" s="260"/>
      <c r="E1432" s="261">
        <f>$H1138*$C1138*(1+HLOOKUP(E$1389,$E$181:$N$182,2,FALSE))</f>
        <v>0</v>
      </c>
      <c r="F1432" s="262">
        <f t="shared" ref="F1432:AB1432" si="502">$H1138*$C1138*(1+HLOOKUP(F$1389,$E$181:$N$182,2,FALSE))</f>
        <v>0</v>
      </c>
      <c r="G1432" s="262">
        <f t="shared" si="502"/>
        <v>0</v>
      </c>
      <c r="H1432" s="262">
        <f t="shared" si="502"/>
        <v>0</v>
      </c>
      <c r="I1432" s="262">
        <f t="shared" si="502"/>
        <v>0</v>
      </c>
      <c r="J1432" s="262">
        <f t="shared" si="502"/>
        <v>0</v>
      </c>
      <c r="K1432" s="262">
        <f t="shared" si="502"/>
        <v>0</v>
      </c>
      <c r="L1432" s="262">
        <f t="shared" si="502"/>
        <v>0</v>
      </c>
      <c r="M1432" s="262">
        <f t="shared" si="502"/>
        <v>0</v>
      </c>
      <c r="N1432" s="262">
        <f t="shared" si="502"/>
        <v>0</v>
      </c>
      <c r="O1432" s="262">
        <f t="shared" si="502"/>
        <v>0</v>
      </c>
      <c r="P1432" s="262">
        <f t="shared" si="502"/>
        <v>0</v>
      </c>
      <c r="Q1432" s="262">
        <f t="shared" si="502"/>
        <v>0</v>
      </c>
      <c r="R1432" s="262">
        <f t="shared" si="502"/>
        <v>0</v>
      </c>
      <c r="S1432" s="262">
        <f t="shared" si="502"/>
        <v>0</v>
      </c>
      <c r="T1432" s="262">
        <f t="shared" si="502"/>
        <v>0</v>
      </c>
      <c r="U1432" s="262">
        <f t="shared" si="502"/>
        <v>0</v>
      </c>
      <c r="V1432" s="262">
        <f t="shared" si="502"/>
        <v>0</v>
      </c>
      <c r="W1432" s="262">
        <f t="shared" si="502"/>
        <v>0</v>
      </c>
      <c r="X1432" s="262">
        <f t="shared" si="502"/>
        <v>0</v>
      </c>
      <c r="Y1432" s="262">
        <f t="shared" si="502"/>
        <v>0</v>
      </c>
      <c r="Z1432" s="262">
        <f t="shared" si="502"/>
        <v>0</v>
      </c>
      <c r="AA1432" s="262">
        <f t="shared" si="502"/>
        <v>0</v>
      </c>
      <c r="AB1432" s="262">
        <f t="shared" si="502"/>
        <v>0</v>
      </c>
    </row>
    <row r="1433" spans="2:31">
      <c r="B1433" s="556">
        <f>B1432+1</f>
        <v>2</v>
      </c>
      <c r="C1433" s="212" t="str">
        <f t="shared" si="501"/>
        <v xml:space="preserve">1 Bed / 1 Bath </v>
      </c>
      <c r="D1433" s="260"/>
      <c r="E1433" s="261">
        <f t="shared" ref="E1433:AB1433" si="503">$H1139*$C1139*(1+HLOOKUP(E$1389,$E$181:$N$182,2,FALSE))</f>
        <v>0</v>
      </c>
      <c r="F1433" s="262">
        <f t="shared" si="503"/>
        <v>0</v>
      </c>
      <c r="G1433" s="262">
        <f t="shared" si="503"/>
        <v>0</v>
      </c>
      <c r="H1433" s="262">
        <f t="shared" si="503"/>
        <v>0</v>
      </c>
      <c r="I1433" s="262">
        <f t="shared" si="503"/>
        <v>0</v>
      </c>
      <c r="J1433" s="262">
        <f t="shared" si="503"/>
        <v>0</v>
      </c>
      <c r="K1433" s="262">
        <f t="shared" si="503"/>
        <v>0</v>
      </c>
      <c r="L1433" s="262">
        <f t="shared" si="503"/>
        <v>0</v>
      </c>
      <c r="M1433" s="262">
        <f t="shared" si="503"/>
        <v>0</v>
      </c>
      <c r="N1433" s="262">
        <f t="shared" si="503"/>
        <v>0</v>
      </c>
      <c r="O1433" s="262">
        <f t="shared" si="503"/>
        <v>0</v>
      </c>
      <c r="P1433" s="262">
        <f t="shared" si="503"/>
        <v>0</v>
      </c>
      <c r="Q1433" s="262">
        <f t="shared" si="503"/>
        <v>0</v>
      </c>
      <c r="R1433" s="262">
        <f t="shared" si="503"/>
        <v>0</v>
      </c>
      <c r="S1433" s="262">
        <f t="shared" si="503"/>
        <v>0</v>
      </c>
      <c r="T1433" s="262">
        <f t="shared" si="503"/>
        <v>0</v>
      </c>
      <c r="U1433" s="262">
        <f t="shared" si="503"/>
        <v>0</v>
      </c>
      <c r="V1433" s="262">
        <f t="shared" si="503"/>
        <v>0</v>
      </c>
      <c r="W1433" s="262">
        <f t="shared" si="503"/>
        <v>0</v>
      </c>
      <c r="X1433" s="262">
        <f t="shared" si="503"/>
        <v>0</v>
      </c>
      <c r="Y1433" s="262">
        <f t="shared" si="503"/>
        <v>0</v>
      </c>
      <c r="Z1433" s="262">
        <f t="shared" si="503"/>
        <v>0</v>
      </c>
      <c r="AA1433" s="262">
        <f t="shared" si="503"/>
        <v>0</v>
      </c>
      <c r="AB1433" s="262">
        <f t="shared" si="503"/>
        <v>0</v>
      </c>
    </row>
    <row r="1434" spans="2:31">
      <c r="B1434" s="556">
        <f t="shared" ref="B1434:B1436" si="504">B1433+1</f>
        <v>3</v>
      </c>
      <c r="C1434" s="212" t="str">
        <f t="shared" si="501"/>
        <v xml:space="preserve">1 Bed / 1 Bath </v>
      </c>
      <c r="D1434" s="260"/>
      <c r="E1434" s="261">
        <f t="shared" ref="E1434:AB1434" si="505">$H1140*$C1140*(1+HLOOKUP(E$1389,$E$181:$N$182,2,FALSE))</f>
        <v>0</v>
      </c>
      <c r="F1434" s="262">
        <f t="shared" si="505"/>
        <v>0</v>
      </c>
      <c r="G1434" s="262">
        <f t="shared" si="505"/>
        <v>0</v>
      </c>
      <c r="H1434" s="262">
        <f t="shared" si="505"/>
        <v>0</v>
      </c>
      <c r="I1434" s="262">
        <f t="shared" si="505"/>
        <v>0</v>
      </c>
      <c r="J1434" s="262">
        <f t="shared" si="505"/>
        <v>0</v>
      </c>
      <c r="K1434" s="262">
        <f t="shared" si="505"/>
        <v>0</v>
      </c>
      <c r="L1434" s="262">
        <f t="shared" si="505"/>
        <v>0</v>
      </c>
      <c r="M1434" s="262">
        <f t="shared" si="505"/>
        <v>0</v>
      </c>
      <c r="N1434" s="262">
        <f t="shared" si="505"/>
        <v>0</v>
      </c>
      <c r="O1434" s="262">
        <f t="shared" si="505"/>
        <v>0</v>
      </c>
      <c r="P1434" s="262">
        <f t="shared" si="505"/>
        <v>0</v>
      </c>
      <c r="Q1434" s="262">
        <f t="shared" si="505"/>
        <v>0</v>
      </c>
      <c r="R1434" s="262">
        <f t="shared" si="505"/>
        <v>0</v>
      </c>
      <c r="S1434" s="262">
        <f t="shared" si="505"/>
        <v>0</v>
      </c>
      <c r="T1434" s="262">
        <f t="shared" si="505"/>
        <v>0</v>
      </c>
      <c r="U1434" s="262">
        <f t="shared" si="505"/>
        <v>0</v>
      </c>
      <c r="V1434" s="262">
        <f t="shared" si="505"/>
        <v>0</v>
      </c>
      <c r="W1434" s="262">
        <f t="shared" si="505"/>
        <v>0</v>
      </c>
      <c r="X1434" s="262">
        <f t="shared" si="505"/>
        <v>0</v>
      </c>
      <c r="Y1434" s="262">
        <f t="shared" si="505"/>
        <v>0</v>
      </c>
      <c r="Z1434" s="262">
        <f t="shared" si="505"/>
        <v>0</v>
      </c>
      <c r="AA1434" s="262">
        <f t="shared" si="505"/>
        <v>0</v>
      </c>
      <c r="AB1434" s="262">
        <f t="shared" si="505"/>
        <v>0</v>
      </c>
    </row>
    <row r="1435" spans="2:31">
      <c r="B1435" s="556">
        <f t="shared" si="504"/>
        <v>4</v>
      </c>
      <c r="C1435" s="212" t="str">
        <f t="shared" si="501"/>
        <v xml:space="preserve">1 Bed / 1 Bath </v>
      </c>
      <c r="D1435" s="260"/>
      <c r="E1435" s="261">
        <f t="shared" ref="E1435:AB1435" si="506">$H1141*$C1141*(1+HLOOKUP(E$1389,$E$181:$N$182,2,FALSE))</f>
        <v>143100</v>
      </c>
      <c r="F1435" s="262">
        <f t="shared" si="506"/>
        <v>143100</v>
      </c>
      <c r="G1435" s="262">
        <f t="shared" si="506"/>
        <v>143100</v>
      </c>
      <c r="H1435" s="262">
        <f t="shared" si="506"/>
        <v>143100</v>
      </c>
      <c r="I1435" s="262">
        <f t="shared" si="506"/>
        <v>143100</v>
      </c>
      <c r="J1435" s="262">
        <f t="shared" si="506"/>
        <v>143100</v>
      </c>
      <c r="K1435" s="262">
        <f t="shared" si="506"/>
        <v>143100</v>
      </c>
      <c r="L1435" s="262">
        <f t="shared" si="506"/>
        <v>143100</v>
      </c>
      <c r="M1435" s="262">
        <f t="shared" si="506"/>
        <v>143100</v>
      </c>
      <c r="N1435" s="262">
        <f t="shared" si="506"/>
        <v>143100</v>
      </c>
      <c r="O1435" s="262">
        <f t="shared" si="506"/>
        <v>143100</v>
      </c>
      <c r="P1435" s="262">
        <f t="shared" si="506"/>
        <v>143100</v>
      </c>
      <c r="Q1435" s="262">
        <f t="shared" si="506"/>
        <v>148824</v>
      </c>
      <c r="R1435" s="262">
        <f t="shared" si="506"/>
        <v>148824</v>
      </c>
      <c r="S1435" s="262">
        <f t="shared" si="506"/>
        <v>148824</v>
      </c>
      <c r="T1435" s="262">
        <f t="shared" si="506"/>
        <v>148824</v>
      </c>
      <c r="U1435" s="262">
        <f t="shared" si="506"/>
        <v>148824</v>
      </c>
      <c r="V1435" s="262">
        <f t="shared" si="506"/>
        <v>148824</v>
      </c>
      <c r="W1435" s="262">
        <f t="shared" si="506"/>
        <v>148824</v>
      </c>
      <c r="X1435" s="262">
        <f t="shared" si="506"/>
        <v>148824</v>
      </c>
      <c r="Y1435" s="262">
        <f t="shared" si="506"/>
        <v>148824</v>
      </c>
      <c r="Z1435" s="262">
        <f t="shared" si="506"/>
        <v>148824</v>
      </c>
      <c r="AA1435" s="262">
        <f t="shared" si="506"/>
        <v>148824</v>
      </c>
      <c r="AB1435" s="262">
        <f t="shared" si="506"/>
        <v>148824</v>
      </c>
    </row>
    <row r="1436" spans="2:31">
      <c r="B1436" s="556">
        <f t="shared" si="504"/>
        <v>5</v>
      </c>
      <c r="C1436" s="212" t="str">
        <f t="shared" si="501"/>
        <v xml:space="preserve">2 Bed / 1 Bath </v>
      </c>
      <c r="D1436" s="260"/>
      <c r="E1436" s="261">
        <f t="shared" ref="E1436:AB1436" si="507">$H1142*$C1142*(1+HLOOKUP(E$1389,$E$181:$N$182,2,FALSE))</f>
        <v>0</v>
      </c>
      <c r="F1436" s="262">
        <f t="shared" si="507"/>
        <v>0</v>
      </c>
      <c r="G1436" s="262">
        <f t="shared" si="507"/>
        <v>0</v>
      </c>
      <c r="H1436" s="262">
        <f t="shared" si="507"/>
        <v>0</v>
      </c>
      <c r="I1436" s="262">
        <f t="shared" si="507"/>
        <v>0</v>
      </c>
      <c r="J1436" s="262">
        <f t="shared" si="507"/>
        <v>0</v>
      </c>
      <c r="K1436" s="262">
        <f t="shared" si="507"/>
        <v>0</v>
      </c>
      <c r="L1436" s="262">
        <f t="shared" si="507"/>
        <v>0</v>
      </c>
      <c r="M1436" s="262">
        <f t="shared" si="507"/>
        <v>0</v>
      </c>
      <c r="N1436" s="262">
        <f t="shared" si="507"/>
        <v>0</v>
      </c>
      <c r="O1436" s="262">
        <f t="shared" si="507"/>
        <v>0</v>
      </c>
      <c r="P1436" s="262">
        <f t="shared" si="507"/>
        <v>0</v>
      </c>
      <c r="Q1436" s="262">
        <f t="shared" si="507"/>
        <v>0</v>
      </c>
      <c r="R1436" s="262">
        <f t="shared" si="507"/>
        <v>0</v>
      </c>
      <c r="S1436" s="262">
        <f t="shared" si="507"/>
        <v>0</v>
      </c>
      <c r="T1436" s="262">
        <f t="shared" si="507"/>
        <v>0</v>
      </c>
      <c r="U1436" s="262">
        <f t="shared" si="507"/>
        <v>0</v>
      </c>
      <c r="V1436" s="262">
        <f t="shared" si="507"/>
        <v>0</v>
      </c>
      <c r="W1436" s="262">
        <f t="shared" si="507"/>
        <v>0</v>
      </c>
      <c r="X1436" s="262">
        <f t="shared" si="507"/>
        <v>0</v>
      </c>
      <c r="Y1436" s="262">
        <f t="shared" si="507"/>
        <v>0</v>
      </c>
      <c r="Z1436" s="262">
        <f t="shared" si="507"/>
        <v>0</v>
      </c>
      <c r="AA1436" s="262">
        <f t="shared" si="507"/>
        <v>0</v>
      </c>
      <c r="AB1436" s="262">
        <f t="shared" si="507"/>
        <v>0</v>
      </c>
    </row>
    <row r="1437" spans="2:31">
      <c r="B1437" s="556">
        <f t="shared" ref="B1437:B1461" si="508">B1436+1</f>
        <v>6</v>
      </c>
      <c r="C1437" s="212" t="str">
        <f t="shared" si="501"/>
        <v xml:space="preserve">2 Bed / 1 Bath </v>
      </c>
      <c r="D1437" s="260"/>
      <c r="E1437" s="261">
        <f t="shared" ref="E1437:AB1437" si="509">$H1143*$C1143*(1+HLOOKUP(E$1389,$E$181:$N$182,2,FALSE))</f>
        <v>0</v>
      </c>
      <c r="F1437" s="262">
        <f t="shared" si="509"/>
        <v>0</v>
      </c>
      <c r="G1437" s="262">
        <f t="shared" si="509"/>
        <v>0</v>
      </c>
      <c r="H1437" s="262">
        <f t="shared" si="509"/>
        <v>0</v>
      </c>
      <c r="I1437" s="262">
        <f t="shared" si="509"/>
        <v>0</v>
      </c>
      <c r="J1437" s="262">
        <f t="shared" si="509"/>
        <v>0</v>
      </c>
      <c r="K1437" s="262">
        <f t="shared" si="509"/>
        <v>0</v>
      </c>
      <c r="L1437" s="262">
        <f t="shared" si="509"/>
        <v>0</v>
      </c>
      <c r="M1437" s="262">
        <f t="shared" si="509"/>
        <v>0</v>
      </c>
      <c r="N1437" s="262">
        <f t="shared" si="509"/>
        <v>0</v>
      </c>
      <c r="O1437" s="262">
        <f t="shared" si="509"/>
        <v>0</v>
      </c>
      <c r="P1437" s="262">
        <f t="shared" si="509"/>
        <v>0</v>
      </c>
      <c r="Q1437" s="262">
        <f t="shared" si="509"/>
        <v>0</v>
      </c>
      <c r="R1437" s="262">
        <f t="shared" si="509"/>
        <v>0</v>
      </c>
      <c r="S1437" s="262">
        <f t="shared" si="509"/>
        <v>0</v>
      </c>
      <c r="T1437" s="262">
        <f t="shared" si="509"/>
        <v>0</v>
      </c>
      <c r="U1437" s="262">
        <f t="shared" si="509"/>
        <v>0</v>
      </c>
      <c r="V1437" s="262">
        <f t="shared" si="509"/>
        <v>0</v>
      </c>
      <c r="W1437" s="262">
        <f t="shared" si="509"/>
        <v>0</v>
      </c>
      <c r="X1437" s="262">
        <f t="shared" si="509"/>
        <v>0</v>
      </c>
      <c r="Y1437" s="262">
        <f t="shared" si="509"/>
        <v>0</v>
      </c>
      <c r="Z1437" s="262">
        <f t="shared" si="509"/>
        <v>0</v>
      </c>
      <c r="AA1437" s="262">
        <f t="shared" si="509"/>
        <v>0</v>
      </c>
      <c r="AB1437" s="262">
        <f t="shared" si="509"/>
        <v>0</v>
      </c>
    </row>
    <row r="1438" spans="2:31">
      <c r="B1438" s="556">
        <f t="shared" si="508"/>
        <v>7</v>
      </c>
      <c r="C1438" s="212" t="str">
        <f t="shared" si="501"/>
        <v xml:space="preserve">2 Bed / 1 Bath </v>
      </c>
      <c r="D1438" s="260"/>
      <c r="E1438" s="261">
        <f t="shared" ref="E1438:AB1438" si="510">$H1144*$C1144*(1+HLOOKUP(E$1389,$E$181:$N$182,2,FALSE))</f>
        <v>0</v>
      </c>
      <c r="F1438" s="262">
        <f t="shared" si="510"/>
        <v>0</v>
      </c>
      <c r="G1438" s="262">
        <f t="shared" si="510"/>
        <v>0</v>
      </c>
      <c r="H1438" s="262">
        <f t="shared" si="510"/>
        <v>0</v>
      </c>
      <c r="I1438" s="262">
        <f t="shared" si="510"/>
        <v>0</v>
      </c>
      <c r="J1438" s="262">
        <f t="shared" si="510"/>
        <v>0</v>
      </c>
      <c r="K1438" s="262">
        <f t="shared" si="510"/>
        <v>0</v>
      </c>
      <c r="L1438" s="262">
        <f t="shared" si="510"/>
        <v>0</v>
      </c>
      <c r="M1438" s="262">
        <f t="shared" si="510"/>
        <v>0</v>
      </c>
      <c r="N1438" s="262">
        <f t="shared" si="510"/>
        <v>0</v>
      </c>
      <c r="O1438" s="262">
        <f t="shared" si="510"/>
        <v>0</v>
      </c>
      <c r="P1438" s="262">
        <f t="shared" si="510"/>
        <v>0</v>
      </c>
      <c r="Q1438" s="262">
        <f t="shared" si="510"/>
        <v>0</v>
      </c>
      <c r="R1438" s="262">
        <f t="shared" si="510"/>
        <v>0</v>
      </c>
      <c r="S1438" s="262">
        <f t="shared" si="510"/>
        <v>0</v>
      </c>
      <c r="T1438" s="262">
        <f t="shared" si="510"/>
        <v>0</v>
      </c>
      <c r="U1438" s="262">
        <f t="shared" si="510"/>
        <v>0</v>
      </c>
      <c r="V1438" s="262">
        <f t="shared" si="510"/>
        <v>0</v>
      </c>
      <c r="W1438" s="262">
        <f t="shared" si="510"/>
        <v>0</v>
      </c>
      <c r="X1438" s="262">
        <f t="shared" si="510"/>
        <v>0</v>
      </c>
      <c r="Y1438" s="262">
        <f t="shared" si="510"/>
        <v>0</v>
      </c>
      <c r="Z1438" s="262">
        <f t="shared" si="510"/>
        <v>0</v>
      </c>
      <c r="AA1438" s="262">
        <f t="shared" si="510"/>
        <v>0</v>
      </c>
      <c r="AB1438" s="262">
        <f t="shared" si="510"/>
        <v>0</v>
      </c>
    </row>
    <row r="1439" spans="2:31">
      <c r="B1439" s="556">
        <f t="shared" si="508"/>
        <v>8</v>
      </c>
      <c r="C1439" s="212" t="str">
        <f t="shared" si="501"/>
        <v xml:space="preserve">2 Bed / 2 Bath </v>
      </c>
      <c r="D1439" s="260"/>
      <c r="E1439" s="261">
        <f t="shared" ref="E1439:AB1439" si="511">$H1145*$C1145*(1+HLOOKUP(E$1389,$E$181:$N$182,2,FALSE))</f>
        <v>0</v>
      </c>
      <c r="F1439" s="262">
        <f t="shared" si="511"/>
        <v>0</v>
      </c>
      <c r="G1439" s="262">
        <f t="shared" si="511"/>
        <v>0</v>
      </c>
      <c r="H1439" s="262">
        <f t="shared" si="511"/>
        <v>0</v>
      </c>
      <c r="I1439" s="262">
        <f t="shared" si="511"/>
        <v>0</v>
      </c>
      <c r="J1439" s="262">
        <f t="shared" si="511"/>
        <v>0</v>
      </c>
      <c r="K1439" s="262">
        <f t="shared" si="511"/>
        <v>0</v>
      </c>
      <c r="L1439" s="262">
        <f t="shared" si="511"/>
        <v>0</v>
      </c>
      <c r="M1439" s="262">
        <f t="shared" si="511"/>
        <v>0</v>
      </c>
      <c r="N1439" s="262">
        <f t="shared" si="511"/>
        <v>0</v>
      </c>
      <c r="O1439" s="262">
        <f t="shared" si="511"/>
        <v>0</v>
      </c>
      <c r="P1439" s="262">
        <f t="shared" si="511"/>
        <v>0</v>
      </c>
      <c r="Q1439" s="262">
        <f t="shared" si="511"/>
        <v>0</v>
      </c>
      <c r="R1439" s="262">
        <f t="shared" si="511"/>
        <v>0</v>
      </c>
      <c r="S1439" s="262">
        <f t="shared" si="511"/>
        <v>0</v>
      </c>
      <c r="T1439" s="262">
        <f t="shared" si="511"/>
        <v>0</v>
      </c>
      <c r="U1439" s="262">
        <f t="shared" si="511"/>
        <v>0</v>
      </c>
      <c r="V1439" s="262">
        <f t="shared" si="511"/>
        <v>0</v>
      </c>
      <c r="W1439" s="262">
        <f t="shared" si="511"/>
        <v>0</v>
      </c>
      <c r="X1439" s="262">
        <f t="shared" si="511"/>
        <v>0</v>
      </c>
      <c r="Y1439" s="262">
        <f t="shared" si="511"/>
        <v>0</v>
      </c>
      <c r="Z1439" s="262">
        <f t="shared" si="511"/>
        <v>0</v>
      </c>
      <c r="AA1439" s="262">
        <f t="shared" si="511"/>
        <v>0</v>
      </c>
      <c r="AB1439" s="262">
        <f t="shared" si="511"/>
        <v>0</v>
      </c>
    </row>
    <row r="1440" spans="2:31">
      <c r="B1440" s="556">
        <f t="shared" si="508"/>
        <v>9</v>
      </c>
      <c r="C1440" s="212" t="str">
        <f t="shared" si="501"/>
        <v>2 Bed / 1 Bath + Den</v>
      </c>
      <c r="D1440" s="260"/>
      <c r="E1440" s="261">
        <f t="shared" ref="E1440:AB1440" si="512">$H1146*$C1146*(1+HLOOKUP(E$1389,$E$181:$N$182,2,FALSE))</f>
        <v>0</v>
      </c>
      <c r="F1440" s="262">
        <f t="shared" si="512"/>
        <v>0</v>
      </c>
      <c r="G1440" s="262">
        <f t="shared" si="512"/>
        <v>0</v>
      </c>
      <c r="H1440" s="262">
        <f t="shared" si="512"/>
        <v>0</v>
      </c>
      <c r="I1440" s="262">
        <f t="shared" si="512"/>
        <v>0</v>
      </c>
      <c r="J1440" s="262">
        <f t="shared" si="512"/>
        <v>0</v>
      </c>
      <c r="K1440" s="262">
        <f t="shared" si="512"/>
        <v>0</v>
      </c>
      <c r="L1440" s="262">
        <f t="shared" si="512"/>
        <v>0</v>
      </c>
      <c r="M1440" s="262">
        <f t="shared" si="512"/>
        <v>0</v>
      </c>
      <c r="N1440" s="262">
        <f t="shared" si="512"/>
        <v>0</v>
      </c>
      <c r="O1440" s="262">
        <f t="shared" si="512"/>
        <v>0</v>
      </c>
      <c r="P1440" s="262">
        <f t="shared" si="512"/>
        <v>0</v>
      </c>
      <c r="Q1440" s="262">
        <f t="shared" si="512"/>
        <v>0</v>
      </c>
      <c r="R1440" s="262">
        <f t="shared" si="512"/>
        <v>0</v>
      </c>
      <c r="S1440" s="262">
        <f t="shared" si="512"/>
        <v>0</v>
      </c>
      <c r="T1440" s="262">
        <f t="shared" si="512"/>
        <v>0</v>
      </c>
      <c r="U1440" s="262">
        <f t="shared" si="512"/>
        <v>0</v>
      </c>
      <c r="V1440" s="262">
        <f t="shared" si="512"/>
        <v>0</v>
      </c>
      <c r="W1440" s="262">
        <f t="shared" si="512"/>
        <v>0</v>
      </c>
      <c r="X1440" s="262">
        <f t="shared" si="512"/>
        <v>0</v>
      </c>
      <c r="Y1440" s="262">
        <f t="shared" si="512"/>
        <v>0</v>
      </c>
      <c r="Z1440" s="262">
        <f t="shared" si="512"/>
        <v>0</v>
      </c>
      <c r="AA1440" s="262">
        <f t="shared" si="512"/>
        <v>0</v>
      </c>
      <c r="AB1440" s="262">
        <f t="shared" si="512"/>
        <v>0</v>
      </c>
    </row>
    <row r="1441" spans="2:28">
      <c r="B1441" s="556">
        <f t="shared" si="508"/>
        <v>10</v>
      </c>
      <c r="C1441" s="212" t="str">
        <f t="shared" si="501"/>
        <v xml:space="preserve">2 Bed / 2 Bath </v>
      </c>
      <c r="D1441" s="260"/>
      <c r="E1441" s="261">
        <f t="shared" ref="E1441:AB1441" si="513">$H1147*$C1147*(1+HLOOKUP(E$1389,$E$181:$N$182,2,FALSE))</f>
        <v>0</v>
      </c>
      <c r="F1441" s="262">
        <f t="shared" si="513"/>
        <v>0</v>
      </c>
      <c r="G1441" s="262">
        <f t="shared" si="513"/>
        <v>0</v>
      </c>
      <c r="H1441" s="262">
        <f t="shared" si="513"/>
        <v>0</v>
      </c>
      <c r="I1441" s="262">
        <f t="shared" si="513"/>
        <v>0</v>
      </c>
      <c r="J1441" s="262">
        <f t="shared" si="513"/>
        <v>0</v>
      </c>
      <c r="K1441" s="262">
        <f t="shared" si="513"/>
        <v>0</v>
      </c>
      <c r="L1441" s="262">
        <f t="shared" si="513"/>
        <v>0</v>
      </c>
      <c r="M1441" s="262">
        <f t="shared" si="513"/>
        <v>0</v>
      </c>
      <c r="N1441" s="262">
        <f t="shared" si="513"/>
        <v>0</v>
      </c>
      <c r="O1441" s="262">
        <f t="shared" si="513"/>
        <v>0</v>
      </c>
      <c r="P1441" s="262">
        <f t="shared" si="513"/>
        <v>0</v>
      </c>
      <c r="Q1441" s="262">
        <f t="shared" si="513"/>
        <v>0</v>
      </c>
      <c r="R1441" s="262">
        <f t="shared" si="513"/>
        <v>0</v>
      </c>
      <c r="S1441" s="262">
        <f t="shared" si="513"/>
        <v>0</v>
      </c>
      <c r="T1441" s="262">
        <f t="shared" si="513"/>
        <v>0</v>
      </c>
      <c r="U1441" s="262">
        <f t="shared" si="513"/>
        <v>0</v>
      </c>
      <c r="V1441" s="262">
        <f t="shared" si="513"/>
        <v>0</v>
      </c>
      <c r="W1441" s="262">
        <f t="shared" si="513"/>
        <v>0</v>
      </c>
      <c r="X1441" s="262">
        <f t="shared" si="513"/>
        <v>0</v>
      </c>
      <c r="Y1441" s="262">
        <f t="shared" si="513"/>
        <v>0</v>
      </c>
      <c r="Z1441" s="262">
        <f t="shared" si="513"/>
        <v>0</v>
      </c>
      <c r="AA1441" s="262">
        <f t="shared" si="513"/>
        <v>0</v>
      </c>
      <c r="AB1441" s="262">
        <f t="shared" si="513"/>
        <v>0</v>
      </c>
    </row>
    <row r="1442" spans="2:28">
      <c r="B1442" s="556">
        <f t="shared" si="508"/>
        <v>11</v>
      </c>
      <c r="C1442" s="212" t="str">
        <f t="shared" si="501"/>
        <v xml:space="preserve">2 Bed / 1.5 Bath </v>
      </c>
      <c r="D1442" s="260"/>
      <c r="E1442" s="261">
        <f t="shared" ref="E1442:AB1442" si="514">$H1148*$C1148*(1+HLOOKUP(E$1389,$E$181:$N$182,2,FALSE))</f>
        <v>0</v>
      </c>
      <c r="F1442" s="262">
        <f t="shared" si="514"/>
        <v>0</v>
      </c>
      <c r="G1442" s="262">
        <f t="shared" si="514"/>
        <v>0</v>
      </c>
      <c r="H1442" s="262">
        <f t="shared" si="514"/>
        <v>0</v>
      </c>
      <c r="I1442" s="262">
        <f t="shared" si="514"/>
        <v>0</v>
      </c>
      <c r="J1442" s="262">
        <f t="shared" si="514"/>
        <v>0</v>
      </c>
      <c r="K1442" s="262">
        <f t="shared" si="514"/>
        <v>0</v>
      </c>
      <c r="L1442" s="262">
        <f t="shared" si="514"/>
        <v>0</v>
      </c>
      <c r="M1442" s="262">
        <f t="shared" si="514"/>
        <v>0</v>
      </c>
      <c r="N1442" s="262">
        <f t="shared" si="514"/>
        <v>0</v>
      </c>
      <c r="O1442" s="262">
        <f t="shared" si="514"/>
        <v>0</v>
      </c>
      <c r="P1442" s="262">
        <f t="shared" si="514"/>
        <v>0</v>
      </c>
      <c r="Q1442" s="262">
        <f t="shared" si="514"/>
        <v>0</v>
      </c>
      <c r="R1442" s="262">
        <f t="shared" si="514"/>
        <v>0</v>
      </c>
      <c r="S1442" s="262">
        <f t="shared" si="514"/>
        <v>0</v>
      </c>
      <c r="T1442" s="262">
        <f t="shared" si="514"/>
        <v>0</v>
      </c>
      <c r="U1442" s="262">
        <f t="shared" si="514"/>
        <v>0</v>
      </c>
      <c r="V1442" s="262">
        <f t="shared" si="514"/>
        <v>0</v>
      </c>
      <c r="W1442" s="262">
        <f t="shared" si="514"/>
        <v>0</v>
      </c>
      <c r="X1442" s="262">
        <f t="shared" si="514"/>
        <v>0</v>
      </c>
      <c r="Y1442" s="262">
        <f t="shared" si="514"/>
        <v>0</v>
      </c>
      <c r="Z1442" s="262">
        <f t="shared" si="514"/>
        <v>0</v>
      </c>
      <c r="AA1442" s="262">
        <f t="shared" si="514"/>
        <v>0</v>
      </c>
      <c r="AB1442" s="262">
        <f t="shared" si="514"/>
        <v>0</v>
      </c>
    </row>
    <row r="1443" spans="2:28">
      <c r="B1443" s="556">
        <f t="shared" si="508"/>
        <v>12</v>
      </c>
      <c r="C1443" s="212" t="str">
        <f t="shared" si="501"/>
        <v xml:space="preserve">3 Bed / 2 Bath </v>
      </c>
      <c r="D1443" s="260"/>
      <c r="E1443" s="261">
        <f t="shared" ref="E1443:AB1443" si="515">$H1149*$C1149*(1+HLOOKUP(E$1389,$E$181:$N$182,2,FALSE))</f>
        <v>0</v>
      </c>
      <c r="F1443" s="262">
        <f t="shared" si="515"/>
        <v>0</v>
      </c>
      <c r="G1443" s="262">
        <f t="shared" si="515"/>
        <v>0</v>
      </c>
      <c r="H1443" s="262">
        <f t="shared" si="515"/>
        <v>0</v>
      </c>
      <c r="I1443" s="262">
        <f t="shared" si="515"/>
        <v>0</v>
      </c>
      <c r="J1443" s="262">
        <f t="shared" si="515"/>
        <v>0</v>
      </c>
      <c r="K1443" s="262">
        <f t="shared" si="515"/>
        <v>0</v>
      </c>
      <c r="L1443" s="262">
        <f t="shared" si="515"/>
        <v>0</v>
      </c>
      <c r="M1443" s="262">
        <f t="shared" si="515"/>
        <v>0</v>
      </c>
      <c r="N1443" s="262">
        <f t="shared" si="515"/>
        <v>0</v>
      </c>
      <c r="O1443" s="262">
        <f t="shared" si="515"/>
        <v>0</v>
      </c>
      <c r="P1443" s="262">
        <f t="shared" si="515"/>
        <v>0</v>
      </c>
      <c r="Q1443" s="262">
        <f t="shared" si="515"/>
        <v>0</v>
      </c>
      <c r="R1443" s="262">
        <f t="shared" si="515"/>
        <v>0</v>
      </c>
      <c r="S1443" s="262">
        <f t="shared" si="515"/>
        <v>0</v>
      </c>
      <c r="T1443" s="262">
        <f t="shared" si="515"/>
        <v>0</v>
      </c>
      <c r="U1443" s="262">
        <f t="shared" si="515"/>
        <v>0</v>
      </c>
      <c r="V1443" s="262">
        <f t="shared" si="515"/>
        <v>0</v>
      </c>
      <c r="W1443" s="262">
        <f t="shared" si="515"/>
        <v>0</v>
      </c>
      <c r="X1443" s="262">
        <f t="shared" si="515"/>
        <v>0</v>
      </c>
      <c r="Y1443" s="262">
        <f t="shared" si="515"/>
        <v>0</v>
      </c>
      <c r="Z1443" s="262">
        <f t="shared" si="515"/>
        <v>0</v>
      </c>
      <c r="AA1443" s="262">
        <f t="shared" si="515"/>
        <v>0</v>
      </c>
      <c r="AB1443" s="262">
        <f t="shared" si="515"/>
        <v>0</v>
      </c>
    </row>
    <row r="1444" spans="2:28">
      <c r="B1444" s="556">
        <f t="shared" si="508"/>
        <v>13</v>
      </c>
      <c r="C1444" s="212" t="str">
        <f t="shared" si="501"/>
        <v>3 Bed / 2 Bath House</v>
      </c>
      <c r="D1444" s="260"/>
      <c r="E1444" s="261">
        <f t="shared" ref="E1444:AB1444" si="516">$H1150*$C1150*(1+HLOOKUP(E$1389,$E$181:$N$182,2,FALSE))</f>
        <v>0</v>
      </c>
      <c r="F1444" s="262">
        <f t="shared" si="516"/>
        <v>0</v>
      </c>
      <c r="G1444" s="262">
        <f t="shared" si="516"/>
        <v>0</v>
      </c>
      <c r="H1444" s="262">
        <f t="shared" si="516"/>
        <v>0</v>
      </c>
      <c r="I1444" s="262">
        <f t="shared" si="516"/>
        <v>0</v>
      </c>
      <c r="J1444" s="262">
        <f t="shared" si="516"/>
        <v>0</v>
      </c>
      <c r="K1444" s="262">
        <f t="shared" si="516"/>
        <v>0</v>
      </c>
      <c r="L1444" s="262">
        <f t="shared" si="516"/>
        <v>0</v>
      </c>
      <c r="M1444" s="262">
        <f t="shared" si="516"/>
        <v>0</v>
      </c>
      <c r="N1444" s="262">
        <f t="shared" si="516"/>
        <v>0</v>
      </c>
      <c r="O1444" s="262">
        <f t="shared" si="516"/>
        <v>0</v>
      </c>
      <c r="P1444" s="262">
        <f t="shared" si="516"/>
        <v>0</v>
      </c>
      <c r="Q1444" s="262">
        <f t="shared" si="516"/>
        <v>0</v>
      </c>
      <c r="R1444" s="262">
        <f t="shared" si="516"/>
        <v>0</v>
      </c>
      <c r="S1444" s="262">
        <f t="shared" si="516"/>
        <v>0</v>
      </c>
      <c r="T1444" s="262">
        <f t="shared" si="516"/>
        <v>0</v>
      </c>
      <c r="U1444" s="262">
        <f t="shared" si="516"/>
        <v>0</v>
      </c>
      <c r="V1444" s="262">
        <f t="shared" si="516"/>
        <v>0</v>
      </c>
      <c r="W1444" s="262">
        <f t="shared" si="516"/>
        <v>0</v>
      </c>
      <c r="X1444" s="262">
        <f t="shared" si="516"/>
        <v>0</v>
      </c>
      <c r="Y1444" s="262">
        <f t="shared" si="516"/>
        <v>0</v>
      </c>
      <c r="Z1444" s="262">
        <f t="shared" si="516"/>
        <v>0</v>
      </c>
      <c r="AA1444" s="262">
        <f t="shared" si="516"/>
        <v>0</v>
      </c>
      <c r="AB1444" s="262">
        <f t="shared" si="516"/>
        <v>0</v>
      </c>
    </row>
    <row r="1445" spans="2:28">
      <c r="B1445" s="556">
        <f t="shared" si="508"/>
        <v>14</v>
      </c>
      <c r="C1445" s="212" t="str">
        <f t="shared" si="501"/>
        <v xml:space="preserve">3 Bed / 2 Bath </v>
      </c>
      <c r="D1445" s="260"/>
      <c r="E1445" s="261">
        <f t="shared" ref="E1445:AB1445" si="517">$H1151*$C1151*(1+HLOOKUP(E$1389,$E$181:$N$182,2,FALSE))</f>
        <v>0</v>
      </c>
      <c r="F1445" s="262">
        <f t="shared" si="517"/>
        <v>0</v>
      </c>
      <c r="G1445" s="262">
        <f t="shared" si="517"/>
        <v>0</v>
      </c>
      <c r="H1445" s="262">
        <f t="shared" si="517"/>
        <v>0</v>
      </c>
      <c r="I1445" s="262">
        <f t="shared" si="517"/>
        <v>0</v>
      </c>
      <c r="J1445" s="262">
        <f t="shared" si="517"/>
        <v>0</v>
      </c>
      <c r="K1445" s="262">
        <f t="shared" si="517"/>
        <v>0</v>
      </c>
      <c r="L1445" s="262">
        <f t="shared" si="517"/>
        <v>0</v>
      </c>
      <c r="M1445" s="262">
        <f t="shared" si="517"/>
        <v>0</v>
      </c>
      <c r="N1445" s="262">
        <f t="shared" si="517"/>
        <v>0</v>
      </c>
      <c r="O1445" s="262">
        <f t="shared" si="517"/>
        <v>0</v>
      </c>
      <c r="P1445" s="262">
        <f t="shared" si="517"/>
        <v>0</v>
      </c>
      <c r="Q1445" s="262">
        <f t="shared" si="517"/>
        <v>0</v>
      </c>
      <c r="R1445" s="262">
        <f t="shared" si="517"/>
        <v>0</v>
      </c>
      <c r="S1445" s="262">
        <f t="shared" si="517"/>
        <v>0</v>
      </c>
      <c r="T1445" s="262">
        <f t="shared" si="517"/>
        <v>0</v>
      </c>
      <c r="U1445" s="262">
        <f t="shared" si="517"/>
        <v>0</v>
      </c>
      <c r="V1445" s="262">
        <f t="shared" si="517"/>
        <v>0</v>
      </c>
      <c r="W1445" s="262">
        <f t="shared" si="517"/>
        <v>0</v>
      </c>
      <c r="X1445" s="262">
        <f t="shared" si="517"/>
        <v>0</v>
      </c>
      <c r="Y1445" s="262">
        <f t="shared" si="517"/>
        <v>0</v>
      </c>
      <c r="Z1445" s="262">
        <f t="shared" si="517"/>
        <v>0</v>
      </c>
      <c r="AA1445" s="262">
        <f t="shared" si="517"/>
        <v>0</v>
      </c>
      <c r="AB1445" s="262">
        <f t="shared" si="517"/>
        <v>0</v>
      </c>
    </row>
    <row r="1446" spans="2:28">
      <c r="B1446" s="556">
        <f t="shared" si="508"/>
        <v>15</v>
      </c>
      <c r="C1446" s="212" t="str">
        <f t="shared" si="501"/>
        <v xml:space="preserve">1 Bed / 1 Bath </v>
      </c>
      <c r="D1446" s="260"/>
      <c r="E1446" s="261">
        <f t="shared" ref="E1446:AB1446" si="518">$H1152*$C1152*(1+HLOOKUP(E$1389,$E$181:$N$182,2,FALSE))</f>
        <v>0</v>
      </c>
      <c r="F1446" s="262">
        <f t="shared" si="518"/>
        <v>0</v>
      </c>
      <c r="G1446" s="262">
        <f t="shared" si="518"/>
        <v>0</v>
      </c>
      <c r="H1446" s="262">
        <f t="shared" si="518"/>
        <v>0</v>
      </c>
      <c r="I1446" s="262">
        <f t="shared" si="518"/>
        <v>0</v>
      </c>
      <c r="J1446" s="262">
        <f t="shared" si="518"/>
        <v>0</v>
      </c>
      <c r="K1446" s="262">
        <f t="shared" si="518"/>
        <v>0</v>
      </c>
      <c r="L1446" s="262">
        <f t="shared" si="518"/>
        <v>0</v>
      </c>
      <c r="M1446" s="262">
        <f t="shared" si="518"/>
        <v>0</v>
      </c>
      <c r="N1446" s="262">
        <f t="shared" si="518"/>
        <v>0</v>
      </c>
      <c r="O1446" s="262">
        <f t="shared" si="518"/>
        <v>0</v>
      </c>
      <c r="P1446" s="262">
        <f t="shared" si="518"/>
        <v>0</v>
      </c>
      <c r="Q1446" s="262">
        <f t="shared" si="518"/>
        <v>0</v>
      </c>
      <c r="R1446" s="262">
        <f t="shared" si="518"/>
        <v>0</v>
      </c>
      <c r="S1446" s="262">
        <f t="shared" si="518"/>
        <v>0</v>
      </c>
      <c r="T1446" s="262">
        <f t="shared" si="518"/>
        <v>0</v>
      </c>
      <c r="U1446" s="262">
        <f t="shared" si="518"/>
        <v>0</v>
      </c>
      <c r="V1446" s="262">
        <f t="shared" si="518"/>
        <v>0</v>
      </c>
      <c r="W1446" s="262">
        <f t="shared" si="518"/>
        <v>0</v>
      </c>
      <c r="X1446" s="262">
        <f t="shared" si="518"/>
        <v>0</v>
      </c>
      <c r="Y1446" s="262">
        <f t="shared" si="518"/>
        <v>0</v>
      </c>
      <c r="Z1446" s="262">
        <f t="shared" si="518"/>
        <v>0</v>
      </c>
      <c r="AA1446" s="262">
        <f t="shared" si="518"/>
        <v>0</v>
      </c>
      <c r="AB1446" s="262">
        <f t="shared" si="518"/>
        <v>0</v>
      </c>
    </row>
    <row r="1447" spans="2:28">
      <c r="B1447" s="556">
        <f t="shared" si="508"/>
        <v>16</v>
      </c>
      <c r="C1447" s="212" t="str">
        <f t="shared" si="501"/>
        <v xml:space="preserve">2 Bed / 2 Bath </v>
      </c>
      <c r="D1447" s="260"/>
      <c r="E1447" s="261">
        <f t="shared" ref="E1447:AB1447" si="519">$H1153*$C1153*(1+HLOOKUP(E$1389,$E$181:$N$182,2,FALSE))</f>
        <v>0</v>
      </c>
      <c r="F1447" s="262">
        <f t="shared" si="519"/>
        <v>0</v>
      </c>
      <c r="G1447" s="262">
        <f t="shared" si="519"/>
        <v>0</v>
      </c>
      <c r="H1447" s="262">
        <f t="shared" si="519"/>
        <v>0</v>
      </c>
      <c r="I1447" s="262">
        <f t="shared" si="519"/>
        <v>0</v>
      </c>
      <c r="J1447" s="262">
        <f t="shared" si="519"/>
        <v>0</v>
      </c>
      <c r="K1447" s="262">
        <f t="shared" si="519"/>
        <v>0</v>
      </c>
      <c r="L1447" s="262">
        <f t="shared" si="519"/>
        <v>0</v>
      </c>
      <c r="M1447" s="262">
        <f t="shared" si="519"/>
        <v>0</v>
      </c>
      <c r="N1447" s="262">
        <f t="shared" si="519"/>
        <v>0</v>
      </c>
      <c r="O1447" s="262">
        <f t="shared" si="519"/>
        <v>0</v>
      </c>
      <c r="P1447" s="262">
        <f t="shared" si="519"/>
        <v>0</v>
      </c>
      <c r="Q1447" s="262">
        <f t="shared" si="519"/>
        <v>0</v>
      </c>
      <c r="R1447" s="262">
        <f t="shared" si="519"/>
        <v>0</v>
      </c>
      <c r="S1447" s="262">
        <f t="shared" si="519"/>
        <v>0</v>
      </c>
      <c r="T1447" s="262">
        <f t="shared" si="519"/>
        <v>0</v>
      </c>
      <c r="U1447" s="262">
        <f t="shared" si="519"/>
        <v>0</v>
      </c>
      <c r="V1447" s="262">
        <f t="shared" si="519"/>
        <v>0</v>
      </c>
      <c r="W1447" s="262">
        <f t="shared" si="519"/>
        <v>0</v>
      </c>
      <c r="X1447" s="262">
        <f t="shared" si="519"/>
        <v>0</v>
      </c>
      <c r="Y1447" s="262">
        <f t="shared" si="519"/>
        <v>0</v>
      </c>
      <c r="Z1447" s="262">
        <f t="shared" si="519"/>
        <v>0</v>
      </c>
      <c r="AA1447" s="262">
        <f t="shared" si="519"/>
        <v>0</v>
      </c>
      <c r="AB1447" s="262">
        <f t="shared" si="519"/>
        <v>0</v>
      </c>
    </row>
    <row r="1448" spans="2:28">
      <c r="B1448" s="556">
        <f t="shared" si="508"/>
        <v>17</v>
      </c>
      <c r="C1448" s="212" t="str">
        <f t="shared" si="501"/>
        <v xml:space="preserve">4 Bed / 2 Bath Penthouse </v>
      </c>
      <c r="D1448" s="260"/>
      <c r="E1448" s="261">
        <f t="shared" ref="E1448:AB1448" si="520">$H1154*$C1154*(1+HLOOKUP(E$1389,$E$181:$N$182,2,FALSE))</f>
        <v>0</v>
      </c>
      <c r="F1448" s="262">
        <f t="shared" si="520"/>
        <v>0</v>
      </c>
      <c r="G1448" s="262">
        <f t="shared" si="520"/>
        <v>0</v>
      </c>
      <c r="H1448" s="262">
        <f t="shared" si="520"/>
        <v>0</v>
      </c>
      <c r="I1448" s="262">
        <f t="shared" si="520"/>
        <v>0</v>
      </c>
      <c r="J1448" s="262">
        <f t="shared" si="520"/>
        <v>0</v>
      </c>
      <c r="K1448" s="262">
        <f t="shared" si="520"/>
        <v>0</v>
      </c>
      <c r="L1448" s="262">
        <f t="shared" si="520"/>
        <v>0</v>
      </c>
      <c r="M1448" s="262">
        <f t="shared" si="520"/>
        <v>0</v>
      </c>
      <c r="N1448" s="262">
        <f t="shared" si="520"/>
        <v>0</v>
      </c>
      <c r="O1448" s="262">
        <f t="shared" si="520"/>
        <v>0</v>
      </c>
      <c r="P1448" s="262">
        <f t="shared" si="520"/>
        <v>0</v>
      </c>
      <c r="Q1448" s="262">
        <f t="shared" si="520"/>
        <v>0</v>
      </c>
      <c r="R1448" s="262">
        <f t="shared" si="520"/>
        <v>0</v>
      </c>
      <c r="S1448" s="262">
        <f t="shared" si="520"/>
        <v>0</v>
      </c>
      <c r="T1448" s="262">
        <f t="shared" si="520"/>
        <v>0</v>
      </c>
      <c r="U1448" s="262">
        <f t="shared" si="520"/>
        <v>0</v>
      </c>
      <c r="V1448" s="262">
        <f t="shared" si="520"/>
        <v>0</v>
      </c>
      <c r="W1448" s="262">
        <f t="shared" si="520"/>
        <v>0</v>
      </c>
      <c r="X1448" s="262">
        <f t="shared" si="520"/>
        <v>0</v>
      </c>
      <c r="Y1448" s="262">
        <f t="shared" si="520"/>
        <v>0</v>
      </c>
      <c r="Z1448" s="262">
        <f t="shared" si="520"/>
        <v>0</v>
      </c>
      <c r="AA1448" s="262">
        <f t="shared" si="520"/>
        <v>0</v>
      </c>
      <c r="AB1448" s="262">
        <f t="shared" si="520"/>
        <v>0</v>
      </c>
    </row>
    <row r="1449" spans="2:28">
      <c r="B1449" s="556">
        <f t="shared" si="508"/>
        <v>18</v>
      </c>
      <c r="C1449" s="212" t="str">
        <f t="shared" si="501"/>
        <v xml:space="preserve">2 Bed / 2 Bath </v>
      </c>
      <c r="D1449" s="260"/>
      <c r="E1449" s="261">
        <f t="shared" ref="E1449:AB1449" si="521">$H1155*$C1155*(1+HLOOKUP(E$1389,$E$181:$N$182,2,FALSE))</f>
        <v>0</v>
      </c>
      <c r="F1449" s="262">
        <f t="shared" si="521"/>
        <v>0</v>
      </c>
      <c r="G1449" s="262">
        <f t="shared" si="521"/>
        <v>0</v>
      </c>
      <c r="H1449" s="262">
        <f t="shared" si="521"/>
        <v>0</v>
      </c>
      <c r="I1449" s="262">
        <f t="shared" si="521"/>
        <v>0</v>
      </c>
      <c r="J1449" s="262">
        <f t="shared" si="521"/>
        <v>0</v>
      </c>
      <c r="K1449" s="262">
        <f t="shared" si="521"/>
        <v>0</v>
      </c>
      <c r="L1449" s="262">
        <f t="shared" si="521"/>
        <v>0</v>
      </c>
      <c r="M1449" s="262">
        <f t="shared" si="521"/>
        <v>0</v>
      </c>
      <c r="N1449" s="262">
        <f t="shared" si="521"/>
        <v>0</v>
      </c>
      <c r="O1449" s="262">
        <f t="shared" si="521"/>
        <v>0</v>
      </c>
      <c r="P1449" s="262">
        <f t="shared" si="521"/>
        <v>0</v>
      </c>
      <c r="Q1449" s="262">
        <f t="shared" si="521"/>
        <v>0</v>
      </c>
      <c r="R1449" s="262">
        <f t="shared" si="521"/>
        <v>0</v>
      </c>
      <c r="S1449" s="262">
        <f t="shared" si="521"/>
        <v>0</v>
      </c>
      <c r="T1449" s="262">
        <f t="shared" si="521"/>
        <v>0</v>
      </c>
      <c r="U1449" s="262">
        <f t="shared" si="521"/>
        <v>0</v>
      </c>
      <c r="V1449" s="262">
        <f t="shared" si="521"/>
        <v>0</v>
      </c>
      <c r="W1449" s="262">
        <f t="shared" si="521"/>
        <v>0</v>
      </c>
      <c r="X1449" s="262">
        <f t="shared" si="521"/>
        <v>0</v>
      </c>
      <c r="Y1449" s="262">
        <f t="shared" si="521"/>
        <v>0</v>
      </c>
      <c r="Z1449" s="262">
        <f t="shared" si="521"/>
        <v>0</v>
      </c>
      <c r="AA1449" s="262">
        <f t="shared" si="521"/>
        <v>0</v>
      </c>
      <c r="AB1449" s="262">
        <f t="shared" si="521"/>
        <v>0</v>
      </c>
    </row>
    <row r="1450" spans="2:28">
      <c r="B1450" s="556">
        <f t="shared" si="508"/>
        <v>19</v>
      </c>
      <c r="C1450" s="212">
        <f t="shared" si="501"/>
        <v>0</v>
      </c>
      <c r="D1450" s="260"/>
      <c r="E1450" s="261">
        <f t="shared" ref="E1450:AB1450" si="522">$H1156*$C1156*(1+HLOOKUP(E$1389,$E$181:$N$182,2,FALSE))</f>
        <v>0</v>
      </c>
      <c r="F1450" s="262">
        <f t="shared" si="522"/>
        <v>0</v>
      </c>
      <c r="G1450" s="262">
        <f t="shared" si="522"/>
        <v>0</v>
      </c>
      <c r="H1450" s="262">
        <f t="shared" si="522"/>
        <v>0</v>
      </c>
      <c r="I1450" s="262">
        <f t="shared" si="522"/>
        <v>0</v>
      </c>
      <c r="J1450" s="262">
        <f t="shared" si="522"/>
        <v>0</v>
      </c>
      <c r="K1450" s="262">
        <f t="shared" si="522"/>
        <v>0</v>
      </c>
      <c r="L1450" s="262">
        <f t="shared" si="522"/>
        <v>0</v>
      </c>
      <c r="M1450" s="262">
        <f t="shared" si="522"/>
        <v>0</v>
      </c>
      <c r="N1450" s="262">
        <f t="shared" si="522"/>
        <v>0</v>
      </c>
      <c r="O1450" s="262">
        <f t="shared" si="522"/>
        <v>0</v>
      </c>
      <c r="P1450" s="262">
        <f t="shared" si="522"/>
        <v>0</v>
      </c>
      <c r="Q1450" s="262">
        <f t="shared" si="522"/>
        <v>0</v>
      </c>
      <c r="R1450" s="262">
        <f t="shared" si="522"/>
        <v>0</v>
      </c>
      <c r="S1450" s="262">
        <f t="shared" si="522"/>
        <v>0</v>
      </c>
      <c r="T1450" s="262">
        <f t="shared" si="522"/>
        <v>0</v>
      </c>
      <c r="U1450" s="262">
        <f t="shared" si="522"/>
        <v>0</v>
      </c>
      <c r="V1450" s="262">
        <f t="shared" si="522"/>
        <v>0</v>
      </c>
      <c r="W1450" s="262">
        <f t="shared" si="522"/>
        <v>0</v>
      </c>
      <c r="X1450" s="262">
        <f t="shared" si="522"/>
        <v>0</v>
      </c>
      <c r="Y1450" s="262">
        <f t="shared" si="522"/>
        <v>0</v>
      </c>
      <c r="Z1450" s="262">
        <f t="shared" si="522"/>
        <v>0</v>
      </c>
      <c r="AA1450" s="262">
        <f t="shared" si="522"/>
        <v>0</v>
      </c>
      <c r="AB1450" s="262">
        <f t="shared" si="522"/>
        <v>0</v>
      </c>
    </row>
    <row r="1451" spans="2:28">
      <c r="B1451" s="556">
        <f t="shared" si="508"/>
        <v>20</v>
      </c>
      <c r="C1451" s="212">
        <f t="shared" si="501"/>
        <v>0</v>
      </c>
      <c r="D1451" s="260"/>
      <c r="E1451" s="261">
        <f t="shared" ref="E1451:AB1451" si="523">$H1157*$C1157*(1+HLOOKUP(E$1389,$E$181:$N$182,2,FALSE))</f>
        <v>0</v>
      </c>
      <c r="F1451" s="262">
        <f t="shared" si="523"/>
        <v>0</v>
      </c>
      <c r="G1451" s="262">
        <f t="shared" si="523"/>
        <v>0</v>
      </c>
      <c r="H1451" s="262">
        <f t="shared" si="523"/>
        <v>0</v>
      </c>
      <c r="I1451" s="262">
        <f t="shared" si="523"/>
        <v>0</v>
      </c>
      <c r="J1451" s="262">
        <f t="shared" si="523"/>
        <v>0</v>
      </c>
      <c r="K1451" s="262">
        <f t="shared" si="523"/>
        <v>0</v>
      </c>
      <c r="L1451" s="262">
        <f t="shared" si="523"/>
        <v>0</v>
      </c>
      <c r="M1451" s="262">
        <f t="shared" si="523"/>
        <v>0</v>
      </c>
      <c r="N1451" s="262">
        <f t="shared" si="523"/>
        <v>0</v>
      </c>
      <c r="O1451" s="262">
        <f t="shared" si="523"/>
        <v>0</v>
      </c>
      <c r="P1451" s="262">
        <f t="shared" si="523"/>
        <v>0</v>
      </c>
      <c r="Q1451" s="262">
        <f t="shared" si="523"/>
        <v>0</v>
      </c>
      <c r="R1451" s="262">
        <f t="shared" si="523"/>
        <v>0</v>
      </c>
      <c r="S1451" s="262">
        <f t="shared" si="523"/>
        <v>0</v>
      </c>
      <c r="T1451" s="262">
        <f t="shared" si="523"/>
        <v>0</v>
      </c>
      <c r="U1451" s="262">
        <f t="shared" si="523"/>
        <v>0</v>
      </c>
      <c r="V1451" s="262">
        <f t="shared" si="523"/>
        <v>0</v>
      </c>
      <c r="W1451" s="262">
        <f t="shared" si="523"/>
        <v>0</v>
      </c>
      <c r="X1451" s="262">
        <f t="shared" si="523"/>
        <v>0</v>
      </c>
      <c r="Y1451" s="262">
        <f t="shared" si="523"/>
        <v>0</v>
      </c>
      <c r="Z1451" s="262">
        <f t="shared" si="523"/>
        <v>0</v>
      </c>
      <c r="AA1451" s="262">
        <f t="shared" si="523"/>
        <v>0</v>
      </c>
      <c r="AB1451" s="262">
        <f t="shared" si="523"/>
        <v>0</v>
      </c>
    </row>
    <row r="1452" spans="2:28">
      <c r="B1452" s="556">
        <f t="shared" si="508"/>
        <v>21</v>
      </c>
      <c r="C1452" s="212">
        <f t="shared" si="501"/>
        <v>0</v>
      </c>
      <c r="D1452" s="260"/>
      <c r="E1452" s="261">
        <f t="shared" ref="E1452:AB1452" si="524">$H1158*$C1158*(1+HLOOKUP(E$1389,$E$181:$N$182,2,FALSE))</f>
        <v>0</v>
      </c>
      <c r="F1452" s="262">
        <f t="shared" si="524"/>
        <v>0</v>
      </c>
      <c r="G1452" s="262">
        <f t="shared" si="524"/>
        <v>0</v>
      </c>
      <c r="H1452" s="262">
        <f t="shared" si="524"/>
        <v>0</v>
      </c>
      <c r="I1452" s="262">
        <f t="shared" si="524"/>
        <v>0</v>
      </c>
      <c r="J1452" s="262">
        <f t="shared" si="524"/>
        <v>0</v>
      </c>
      <c r="K1452" s="262">
        <f t="shared" si="524"/>
        <v>0</v>
      </c>
      <c r="L1452" s="262">
        <f t="shared" si="524"/>
        <v>0</v>
      </c>
      <c r="M1452" s="262">
        <f t="shared" si="524"/>
        <v>0</v>
      </c>
      <c r="N1452" s="262">
        <f t="shared" si="524"/>
        <v>0</v>
      </c>
      <c r="O1452" s="262">
        <f t="shared" si="524"/>
        <v>0</v>
      </c>
      <c r="P1452" s="262">
        <f t="shared" si="524"/>
        <v>0</v>
      </c>
      <c r="Q1452" s="262">
        <f t="shared" si="524"/>
        <v>0</v>
      </c>
      <c r="R1452" s="262">
        <f t="shared" si="524"/>
        <v>0</v>
      </c>
      <c r="S1452" s="262">
        <f t="shared" si="524"/>
        <v>0</v>
      </c>
      <c r="T1452" s="262">
        <f t="shared" si="524"/>
        <v>0</v>
      </c>
      <c r="U1452" s="262">
        <f t="shared" si="524"/>
        <v>0</v>
      </c>
      <c r="V1452" s="262">
        <f t="shared" si="524"/>
        <v>0</v>
      </c>
      <c r="W1452" s="262">
        <f t="shared" si="524"/>
        <v>0</v>
      </c>
      <c r="X1452" s="262">
        <f t="shared" si="524"/>
        <v>0</v>
      </c>
      <c r="Y1452" s="262">
        <f t="shared" si="524"/>
        <v>0</v>
      </c>
      <c r="Z1452" s="262">
        <f t="shared" si="524"/>
        <v>0</v>
      </c>
      <c r="AA1452" s="262">
        <f t="shared" si="524"/>
        <v>0</v>
      </c>
      <c r="AB1452" s="262">
        <f t="shared" si="524"/>
        <v>0</v>
      </c>
    </row>
    <row r="1453" spans="2:28">
      <c r="B1453" s="556">
        <f t="shared" si="508"/>
        <v>22</v>
      </c>
      <c r="C1453" s="212">
        <f t="shared" si="501"/>
        <v>0</v>
      </c>
      <c r="D1453" s="260"/>
      <c r="E1453" s="261">
        <f t="shared" ref="E1453:AB1453" si="525">$H1159*$C1159*(1+HLOOKUP(E$1389,$E$181:$N$182,2,FALSE))</f>
        <v>0</v>
      </c>
      <c r="F1453" s="262">
        <f t="shared" si="525"/>
        <v>0</v>
      </c>
      <c r="G1453" s="262">
        <f t="shared" si="525"/>
        <v>0</v>
      </c>
      <c r="H1453" s="262">
        <f t="shared" si="525"/>
        <v>0</v>
      </c>
      <c r="I1453" s="262">
        <f t="shared" si="525"/>
        <v>0</v>
      </c>
      <c r="J1453" s="262">
        <f t="shared" si="525"/>
        <v>0</v>
      </c>
      <c r="K1453" s="262">
        <f t="shared" si="525"/>
        <v>0</v>
      </c>
      <c r="L1453" s="262">
        <f t="shared" si="525"/>
        <v>0</v>
      </c>
      <c r="M1453" s="262">
        <f t="shared" si="525"/>
        <v>0</v>
      </c>
      <c r="N1453" s="262">
        <f t="shared" si="525"/>
        <v>0</v>
      </c>
      <c r="O1453" s="262">
        <f t="shared" si="525"/>
        <v>0</v>
      </c>
      <c r="P1453" s="262">
        <f t="shared" si="525"/>
        <v>0</v>
      </c>
      <c r="Q1453" s="262">
        <f t="shared" si="525"/>
        <v>0</v>
      </c>
      <c r="R1453" s="262">
        <f t="shared" si="525"/>
        <v>0</v>
      </c>
      <c r="S1453" s="262">
        <f t="shared" si="525"/>
        <v>0</v>
      </c>
      <c r="T1453" s="262">
        <f t="shared" si="525"/>
        <v>0</v>
      </c>
      <c r="U1453" s="262">
        <f t="shared" si="525"/>
        <v>0</v>
      </c>
      <c r="V1453" s="262">
        <f t="shared" si="525"/>
        <v>0</v>
      </c>
      <c r="W1453" s="262">
        <f t="shared" si="525"/>
        <v>0</v>
      </c>
      <c r="X1453" s="262">
        <f t="shared" si="525"/>
        <v>0</v>
      </c>
      <c r="Y1453" s="262">
        <f t="shared" si="525"/>
        <v>0</v>
      </c>
      <c r="Z1453" s="262">
        <f t="shared" si="525"/>
        <v>0</v>
      </c>
      <c r="AA1453" s="262">
        <f t="shared" si="525"/>
        <v>0</v>
      </c>
      <c r="AB1453" s="262">
        <f t="shared" si="525"/>
        <v>0</v>
      </c>
    </row>
    <row r="1454" spans="2:28">
      <c r="B1454" s="556">
        <f t="shared" si="508"/>
        <v>23</v>
      </c>
      <c r="C1454" s="212">
        <f t="shared" si="501"/>
        <v>0</v>
      </c>
      <c r="D1454" s="260"/>
      <c r="E1454" s="261">
        <f t="shared" ref="E1454:AB1454" si="526">$H1160*$C1160*(1+HLOOKUP(E$1389,$E$181:$N$182,2,FALSE))</f>
        <v>0</v>
      </c>
      <c r="F1454" s="262">
        <f t="shared" si="526"/>
        <v>0</v>
      </c>
      <c r="G1454" s="262">
        <f t="shared" si="526"/>
        <v>0</v>
      </c>
      <c r="H1454" s="262">
        <f t="shared" si="526"/>
        <v>0</v>
      </c>
      <c r="I1454" s="262">
        <f t="shared" si="526"/>
        <v>0</v>
      </c>
      <c r="J1454" s="262">
        <f t="shared" si="526"/>
        <v>0</v>
      </c>
      <c r="K1454" s="262">
        <f t="shared" si="526"/>
        <v>0</v>
      </c>
      <c r="L1454" s="262">
        <f t="shared" si="526"/>
        <v>0</v>
      </c>
      <c r="M1454" s="262">
        <f t="shared" si="526"/>
        <v>0</v>
      </c>
      <c r="N1454" s="262">
        <f t="shared" si="526"/>
        <v>0</v>
      </c>
      <c r="O1454" s="262">
        <f t="shared" si="526"/>
        <v>0</v>
      </c>
      <c r="P1454" s="262">
        <f t="shared" si="526"/>
        <v>0</v>
      </c>
      <c r="Q1454" s="262">
        <f t="shared" si="526"/>
        <v>0</v>
      </c>
      <c r="R1454" s="262">
        <f t="shared" si="526"/>
        <v>0</v>
      </c>
      <c r="S1454" s="262">
        <f t="shared" si="526"/>
        <v>0</v>
      </c>
      <c r="T1454" s="262">
        <f t="shared" si="526"/>
        <v>0</v>
      </c>
      <c r="U1454" s="262">
        <f t="shared" si="526"/>
        <v>0</v>
      </c>
      <c r="V1454" s="262">
        <f t="shared" si="526"/>
        <v>0</v>
      </c>
      <c r="W1454" s="262">
        <f t="shared" si="526"/>
        <v>0</v>
      </c>
      <c r="X1454" s="262">
        <f t="shared" si="526"/>
        <v>0</v>
      </c>
      <c r="Y1454" s="262">
        <f t="shared" si="526"/>
        <v>0</v>
      </c>
      <c r="Z1454" s="262">
        <f t="shared" si="526"/>
        <v>0</v>
      </c>
      <c r="AA1454" s="262">
        <f t="shared" si="526"/>
        <v>0</v>
      </c>
      <c r="AB1454" s="262">
        <f t="shared" si="526"/>
        <v>0</v>
      </c>
    </row>
    <row r="1455" spans="2:28">
      <c r="B1455" s="556">
        <f t="shared" si="508"/>
        <v>24</v>
      </c>
      <c r="C1455" s="212">
        <f t="shared" si="501"/>
        <v>0</v>
      </c>
      <c r="D1455" s="260"/>
      <c r="E1455" s="261">
        <f t="shared" ref="E1455:AB1455" si="527">$H1161*$C1161*(1+HLOOKUP(E$1389,$E$181:$N$182,2,FALSE))</f>
        <v>0</v>
      </c>
      <c r="F1455" s="262">
        <f t="shared" si="527"/>
        <v>0</v>
      </c>
      <c r="G1455" s="262">
        <f t="shared" si="527"/>
        <v>0</v>
      </c>
      <c r="H1455" s="262">
        <f t="shared" si="527"/>
        <v>0</v>
      </c>
      <c r="I1455" s="262">
        <f t="shared" si="527"/>
        <v>0</v>
      </c>
      <c r="J1455" s="262">
        <f t="shared" si="527"/>
        <v>0</v>
      </c>
      <c r="K1455" s="262">
        <f t="shared" si="527"/>
        <v>0</v>
      </c>
      <c r="L1455" s="262">
        <f t="shared" si="527"/>
        <v>0</v>
      </c>
      <c r="M1455" s="262">
        <f t="shared" si="527"/>
        <v>0</v>
      </c>
      <c r="N1455" s="262">
        <f t="shared" si="527"/>
        <v>0</v>
      </c>
      <c r="O1455" s="262">
        <f t="shared" si="527"/>
        <v>0</v>
      </c>
      <c r="P1455" s="262">
        <f t="shared" si="527"/>
        <v>0</v>
      </c>
      <c r="Q1455" s="262">
        <f t="shared" si="527"/>
        <v>0</v>
      </c>
      <c r="R1455" s="262">
        <f t="shared" si="527"/>
        <v>0</v>
      </c>
      <c r="S1455" s="262">
        <f t="shared" si="527"/>
        <v>0</v>
      </c>
      <c r="T1455" s="262">
        <f t="shared" si="527"/>
        <v>0</v>
      </c>
      <c r="U1455" s="262">
        <f t="shared" si="527"/>
        <v>0</v>
      </c>
      <c r="V1455" s="262">
        <f t="shared" si="527"/>
        <v>0</v>
      </c>
      <c r="W1455" s="262">
        <f t="shared" si="527"/>
        <v>0</v>
      </c>
      <c r="X1455" s="262">
        <f t="shared" si="527"/>
        <v>0</v>
      </c>
      <c r="Y1455" s="262">
        <f t="shared" si="527"/>
        <v>0</v>
      </c>
      <c r="Z1455" s="262">
        <f t="shared" si="527"/>
        <v>0</v>
      </c>
      <c r="AA1455" s="262">
        <f t="shared" si="527"/>
        <v>0</v>
      </c>
      <c r="AB1455" s="262">
        <f t="shared" si="527"/>
        <v>0</v>
      </c>
    </row>
    <row r="1456" spans="2:28">
      <c r="B1456" s="556">
        <f t="shared" si="508"/>
        <v>25</v>
      </c>
      <c r="C1456" s="212">
        <f t="shared" si="501"/>
        <v>0</v>
      </c>
      <c r="D1456" s="260"/>
      <c r="E1456" s="261">
        <f t="shared" ref="E1456:AB1456" si="528">$H1162*$C1162*(1+HLOOKUP(E$1389,$E$181:$N$182,2,FALSE))</f>
        <v>0</v>
      </c>
      <c r="F1456" s="262">
        <f t="shared" si="528"/>
        <v>0</v>
      </c>
      <c r="G1456" s="262">
        <f t="shared" si="528"/>
        <v>0</v>
      </c>
      <c r="H1456" s="262">
        <f t="shared" si="528"/>
        <v>0</v>
      </c>
      <c r="I1456" s="262">
        <f t="shared" si="528"/>
        <v>0</v>
      </c>
      <c r="J1456" s="262">
        <f t="shared" si="528"/>
        <v>0</v>
      </c>
      <c r="K1456" s="262">
        <f t="shared" si="528"/>
        <v>0</v>
      </c>
      <c r="L1456" s="262">
        <f t="shared" si="528"/>
        <v>0</v>
      </c>
      <c r="M1456" s="262">
        <f t="shared" si="528"/>
        <v>0</v>
      </c>
      <c r="N1456" s="262">
        <f t="shared" si="528"/>
        <v>0</v>
      </c>
      <c r="O1456" s="262">
        <f t="shared" si="528"/>
        <v>0</v>
      </c>
      <c r="P1456" s="262">
        <f t="shared" si="528"/>
        <v>0</v>
      </c>
      <c r="Q1456" s="262">
        <f t="shared" si="528"/>
        <v>0</v>
      </c>
      <c r="R1456" s="262">
        <f t="shared" si="528"/>
        <v>0</v>
      </c>
      <c r="S1456" s="262">
        <f t="shared" si="528"/>
        <v>0</v>
      </c>
      <c r="T1456" s="262">
        <f t="shared" si="528"/>
        <v>0</v>
      </c>
      <c r="U1456" s="262">
        <f t="shared" si="528"/>
        <v>0</v>
      </c>
      <c r="V1456" s="262">
        <f t="shared" si="528"/>
        <v>0</v>
      </c>
      <c r="W1456" s="262">
        <f t="shared" si="528"/>
        <v>0</v>
      </c>
      <c r="X1456" s="262">
        <f t="shared" si="528"/>
        <v>0</v>
      </c>
      <c r="Y1456" s="262">
        <f t="shared" si="528"/>
        <v>0</v>
      </c>
      <c r="Z1456" s="262">
        <f t="shared" si="528"/>
        <v>0</v>
      </c>
      <c r="AA1456" s="262">
        <f t="shared" si="528"/>
        <v>0</v>
      </c>
      <c r="AB1456" s="262">
        <f t="shared" si="528"/>
        <v>0</v>
      </c>
    </row>
    <row r="1457" spans="2:28">
      <c r="B1457" s="556">
        <f t="shared" si="508"/>
        <v>26</v>
      </c>
      <c r="C1457" s="212">
        <f t="shared" si="501"/>
        <v>0</v>
      </c>
      <c r="D1457" s="260"/>
      <c r="E1457" s="261">
        <f t="shared" ref="E1457:AB1457" si="529">$H1163*$C1163*(1+HLOOKUP(E$1389,$E$181:$N$182,2,FALSE))</f>
        <v>0</v>
      </c>
      <c r="F1457" s="262">
        <f t="shared" si="529"/>
        <v>0</v>
      </c>
      <c r="G1457" s="262">
        <f t="shared" si="529"/>
        <v>0</v>
      </c>
      <c r="H1457" s="262">
        <f t="shared" si="529"/>
        <v>0</v>
      </c>
      <c r="I1457" s="262">
        <f t="shared" si="529"/>
        <v>0</v>
      </c>
      <c r="J1457" s="262">
        <f t="shared" si="529"/>
        <v>0</v>
      </c>
      <c r="K1457" s="262">
        <f t="shared" si="529"/>
        <v>0</v>
      </c>
      <c r="L1457" s="262">
        <f t="shared" si="529"/>
        <v>0</v>
      </c>
      <c r="M1457" s="262">
        <f t="shared" si="529"/>
        <v>0</v>
      </c>
      <c r="N1457" s="262">
        <f t="shared" si="529"/>
        <v>0</v>
      </c>
      <c r="O1457" s="262">
        <f t="shared" si="529"/>
        <v>0</v>
      </c>
      <c r="P1457" s="262">
        <f t="shared" si="529"/>
        <v>0</v>
      </c>
      <c r="Q1457" s="262">
        <f t="shared" si="529"/>
        <v>0</v>
      </c>
      <c r="R1457" s="262">
        <f t="shared" si="529"/>
        <v>0</v>
      </c>
      <c r="S1457" s="262">
        <f t="shared" si="529"/>
        <v>0</v>
      </c>
      <c r="T1457" s="262">
        <f t="shared" si="529"/>
        <v>0</v>
      </c>
      <c r="U1457" s="262">
        <f t="shared" si="529"/>
        <v>0</v>
      </c>
      <c r="V1457" s="262">
        <f t="shared" si="529"/>
        <v>0</v>
      </c>
      <c r="W1457" s="262">
        <f t="shared" si="529"/>
        <v>0</v>
      </c>
      <c r="X1457" s="262">
        <f t="shared" si="529"/>
        <v>0</v>
      </c>
      <c r="Y1457" s="262">
        <f t="shared" si="529"/>
        <v>0</v>
      </c>
      <c r="Z1457" s="262">
        <f t="shared" si="529"/>
        <v>0</v>
      </c>
      <c r="AA1457" s="262">
        <f t="shared" si="529"/>
        <v>0</v>
      </c>
      <c r="AB1457" s="262">
        <f t="shared" si="529"/>
        <v>0</v>
      </c>
    </row>
    <row r="1458" spans="2:28">
      <c r="B1458" s="556">
        <f t="shared" si="508"/>
        <v>27</v>
      </c>
      <c r="C1458" s="212">
        <f t="shared" si="501"/>
        <v>0</v>
      </c>
      <c r="D1458" s="260"/>
      <c r="E1458" s="261">
        <f t="shared" ref="E1458:AB1458" si="530">$H1164*$C1164*(1+HLOOKUP(E$1389,$E$181:$N$182,2,FALSE))</f>
        <v>0</v>
      </c>
      <c r="F1458" s="262">
        <f t="shared" si="530"/>
        <v>0</v>
      </c>
      <c r="G1458" s="262">
        <f t="shared" si="530"/>
        <v>0</v>
      </c>
      <c r="H1458" s="262">
        <f t="shared" si="530"/>
        <v>0</v>
      </c>
      <c r="I1458" s="262">
        <f t="shared" si="530"/>
        <v>0</v>
      </c>
      <c r="J1458" s="262">
        <f t="shared" si="530"/>
        <v>0</v>
      </c>
      <c r="K1458" s="262">
        <f t="shared" si="530"/>
        <v>0</v>
      </c>
      <c r="L1458" s="262">
        <f t="shared" si="530"/>
        <v>0</v>
      </c>
      <c r="M1458" s="262">
        <f t="shared" si="530"/>
        <v>0</v>
      </c>
      <c r="N1458" s="262">
        <f t="shared" si="530"/>
        <v>0</v>
      </c>
      <c r="O1458" s="262">
        <f t="shared" si="530"/>
        <v>0</v>
      </c>
      <c r="P1458" s="262">
        <f t="shared" si="530"/>
        <v>0</v>
      </c>
      <c r="Q1458" s="262">
        <f t="shared" si="530"/>
        <v>0</v>
      </c>
      <c r="R1458" s="262">
        <f t="shared" si="530"/>
        <v>0</v>
      </c>
      <c r="S1458" s="262">
        <f t="shared" si="530"/>
        <v>0</v>
      </c>
      <c r="T1458" s="262">
        <f t="shared" si="530"/>
        <v>0</v>
      </c>
      <c r="U1458" s="262">
        <f t="shared" si="530"/>
        <v>0</v>
      </c>
      <c r="V1458" s="262">
        <f t="shared" si="530"/>
        <v>0</v>
      </c>
      <c r="W1458" s="262">
        <f t="shared" si="530"/>
        <v>0</v>
      </c>
      <c r="X1458" s="262">
        <f t="shared" si="530"/>
        <v>0</v>
      </c>
      <c r="Y1458" s="262">
        <f t="shared" si="530"/>
        <v>0</v>
      </c>
      <c r="Z1458" s="262">
        <f t="shared" si="530"/>
        <v>0</v>
      </c>
      <c r="AA1458" s="262">
        <f t="shared" si="530"/>
        <v>0</v>
      </c>
      <c r="AB1458" s="262">
        <f t="shared" si="530"/>
        <v>0</v>
      </c>
    </row>
    <row r="1459" spans="2:28">
      <c r="B1459" s="556">
        <f t="shared" si="508"/>
        <v>28</v>
      </c>
      <c r="C1459" s="212">
        <f t="shared" si="501"/>
        <v>0</v>
      </c>
      <c r="D1459" s="260"/>
      <c r="E1459" s="261">
        <f t="shared" ref="E1459:AB1459" si="531">$H1165*$C1165*(1+HLOOKUP(E$1389,$E$181:$N$182,2,FALSE))</f>
        <v>0</v>
      </c>
      <c r="F1459" s="262">
        <f t="shared" si="531"/>
        <v>0</v>
      </c>
      <c r="G1459" s="262">
        <f t="shared" si="531"/>
        <v>0</v>
      </c>
      <c r="H1459" s="262">
        <f t="shared" si="531"/>
        <v>0</v>
      </c>
      <c r="I1459" s="262">
        <f t="shared" si="531"/>
        <v>0</v>
      </c>
      <c r="J1459" s="262">
        <f t="shared" si="531"/>
        <v>0</v>
      </c>
      <c r="K1459" s="262">
        <f t="shared" si="531"/>
        <v>0</v>
      </c>
      <c r="L1459" s="262">
        <f t="shared" si="531"/>
        <v>0</v>
      </c>
      <c r="M1459" s="262">
        <f t="shared" si="531"/>
        <v>0</v>
      </c>
      <c r="N1459" s="262">
        <f t="shared" si="531"/>
        <v>0</v>
      </c>
      <c r="O1459" s="262">
        <f t="shared" si="531"/>
        <v>0</v>
      </c>
      <c r="P1459" s="262">
        <f t="shared" si="531"/>
        <v>0</v>
      </c>
      <c r="Q1459" s="262">
        <f t="shared" si="531"/>
        <v>0</v>
      </c>
      <c r="R1459" s="262">
        <f t="shared" si="531"/>
        <v>0</v>
      </c>
      <c r="S1459" s="262">
        <f t="shared" si="531"/>
        <v>0</v>
      </c>
      <c r="T1459" s="262">
        <f t="shared" si="531"/>
        <v>0</v>
      </c>
      <c r="U1459" s="262">
        <f t="shared" si="531"/>
        <v>0</v>
      </c>
      <c r="V1459" s="262">
        <f t="shared" si="531"/>
        <v>0</v>
      </c>
      <c r="W1459" s="262">
        <f t="shared" si="531"/>
        <v>0</v>
      </c>
      <c r="X1459" s="262">
        <f t="shared" si="531"/>
        <v>0</v>
      </c>
      <c r="Y1459" s="262">
        <f t="shared" si="531"/>
        <v>0</v>
      </c>
      <c r="Z1459" s="262">
        <f t="shared" si="531"/>
        <v>0</v>
      </c>
      <c r="AA1459" s="262">
        <f t="shared" si="531"/>
        <v>0</v>
      </c>
      <c r="AB1459" s="262">
        <f t="shared" si="531"/>
        <v>0</v>
      </c>
    </row>
    <row r="1460" spans="2:28">
      <c r="B1460" s="556">
        <f t="shared" si="508"/>
        <v>29</v>
      </c>
      <c r="C1460" s="212">
        <f t="shared" si="501"/>
        <v>0</v>
      </c>
      <c r="D1460" s="260"/>
      <c r="E1460" s="261">
        <f t="shared" ref="E1460:AB1460" si="532">$H1166*$C1166*(1+HLOOKUP(E$1389,$E$181:$N$182,2,FALSE))</f>
        <v>0</v>
      </c>
      <c r="F1460" s="262">
        <f t="shared" si="532"/>
        <v>0</v>
      </c>
      <c r="G1460" s="262">
        <f t="shared" si="532"/>
        <v>0</v>
      </c>
      <c r="H1460" s="262">
        <f t="shared" si="532"/>
        <v>0</v>
      </c>
      <c r="I1460" s="262">
        <f t="shared" si="532"/>
        <v>0</v>
      </c>
      <c r="J1460" s="262">
        <f t="shared" si="532"/>
        <v>0</v>
      </c>
      <c r="K1460" s="262">
        <f t="shared" si="532"/>
        <v>0</v>
      </c>
      <c r="L1460" s="262">
        <f t="shared" si="532"/>
        <v>0</v>
      </c>
      <c r="M1460" s="262">
        <f t="shared" si="532"/>
        <v>0</v>
      </c>
      <c r="N1460" s="262">
        <f t="shared" si="532"/>
        <v>0</v>
      </c>
      <c r="O1460" s="262">
        <f t="shared" si="532"/>
        <v>0</v>
      </c>
      <c r="P1460" s="262">
        <f t="shared" si="532"/>
        <v>0</v>
      </c>
      <c r="Q1460" s="262">
        <f t="shared" si="532"/>
        <v>0</v>
      </c>
      <c r="R1460" s="262">
        <f t="shared" si="532"/>
        <v>0</v>
      </c>
      <c r="S1460" s="262">
        <f t="shared" si="532"/>
        <v>0</v>
      </c>
      <c r="T1460" s="262">
        <f t="shared" si="532"/>
        <v>0</v>
      </c>
      <c r="U1460" s="262">
        <f t="shared" si="532"/>
        <v>0</v>
      </c>
      <c r="V1460" s="262">
        <f t="shared" si="532"/>
        <v>0</v>
      </c>
      <c r="W1460" s="262">
        <f t="shared" si="532"/>
        <v>0</v>
      </c>
      <c r="X1460" s="262">
        <f t="shared" si="532"/>
        <v>0</v>
      </c>
      <c r="Y1460" s="262">
        <f t="shared" si="532"/>
        <v>0</v>
      </c>
      <c r="Z1460" s="262">
        <f t="shared" si="532"/>
        <v>0</v>
      </c>
      <c r="AA1460" s="262">
        <f t="shared" si="532"/>
        <v>0</v>
      </c>
      <c r="AB1460" s="262">
        <f t="shared" si="532"/>
        <v>0</v>
      </c>
    </row>
    <row r="1461" spans="2:28">
      <c r="B1461" s="556">
        <f t="shared" si="508"/>
        <v>30</v>
      </c>
      <c r="C1461" s="215">
        <f t="shared" si="501"/>
        <v>0</v>
      </c>
      <c r="D1461" s="558"/>
      <c r="E1461" s="264">
        <f t="shared" ref="E1461:AB1461" si="533">$H1167*$C1167*(1+HLOOKUP(E$1389,$E$181:$N$182,2,FALSE))</f>
        <v>0</v>
      </c>
      <c r="F1461" s="265">
        <f t="shared" si="533"/>
        <v>0</v>
      </c>
      <c r="G1461" s="265">
        <f t="shared" si="533"/>
        <v>0</v>
      </c>
      <c r="H1461" s="265">
        <f t="shared" si="533"/>
        <v>0</v>
      </c>
      <c r="I1461" s="265">
        <f t="shared" si="533"/>
        <v>0</v>
      </c>
      <c r="J1461" s="265">
        <f t="shared" si="533"/>
        <v>0</v>
      </c>
      <c r="K1461" s="265">
        <f t="shared" si="533"/>
        <v>0</v>
      </c>
      <c r="L1461" s="265">
        <f t="shared" si="533"/>
        <v>0</v>
      </c>
      <c r="M1461" s="265">
        <f t="shared" si="533"/>
        <v>0</v>
      </c>
      <c r="N1461" s="265">
        <f t="shared" si="533"/>
        <v>0</v>
      </c>
      <c r="O1461" s="265">
        <f t="shared" si="533"/>
        <v>0</v>
      </c>
      <c r="P1461" s="265">
        <f t="shared" si="533"/>
        <v>0</v>
      </c>
      <c r="Q1461" s="265">
        <f t="shared" si="533"/>
        <v>0</v>
      </c>
      <c r="R1461" s="265">
        <f t="shared" si="533"/>
        <v>0</v>
      </c>
      <c r="S1461" s="265">
        <f t="shared" si="533"/>
        <v>0</v>
      </c>
      <c r="T1461" s="265">
        <f t="shared" si="533"/>
        <v>0</v>
      </c>
      <c r="U1461" s="265">
        <f t="shared" si="533"/>
        <v>0</v>
      </c>
      <c r="V1461" s="265">
        <f t="shared" si="533"/>
        <v>0</v>
      </c>
      <c r="W1461" s="265">
        <f t="shared" si="533"/>
        <v>0</v>
      </c>
      <c r="X1461" s="265">
        <f t="shared" si="533"/>
        <v>0</v>
      </c>
      <c r="Y1461" s="265">
        <f t="shared" si="533"/>
        <v>0</v>
      </c>
      <c r="Z1461" s="265">
        <f t="shared" si="533"/>
        <v>0</v>
      </c>
      <c r="AA1461" s="265">
        <f t="shared" si="533"/>
        <v>0</v>
      </c>
      <c r="AB1461" s="265">
        <f t="shared" si="533"/>
        <v>0</v>
      </c>
    </row>
    <row r="1462" spans="2:28" outlineLevel="1">
      <c r="C1462" s="21" t="s">
        <v>260</v>
      </c>
      <c r="D1462" s="260"/>
      <c r="E1462" s="1040">
        <f>SUM(E1432:E1461)</f>
        <v>143100</v>
      </c>
      <c r="F1462" s="1041">
        <f t="shared" ref="F1462:AB1462" si="534">SUM(F1432:F1461)</f>
        <v>143100</v>
      </c>
      <c r="G1462" s="1041">
        <f t="shared" si="534"/>
        <v>143100</v>
      </c>
      <c r="H1462" s="1041">
        <f t="shared" si="534"/>
        <v>143100</v>
      </c>
      <c r="I1462" s="1041">
        <f t="shared" si="534"/>
        <v>143100</v>
      </c>
      <c r="J1462" s="1041">
        <f t="shared" si="534"/>
        <v>143100</v>
      </c>
      <c r="K1462" s="1041">
        <f t="shared" si="534"/>
        <v>143100</v>
      </c>
      <c r="L1462" s="1041">
        <f t="shared" si="534"/>
        <v>143100</v>
      </c>
      <c r="M1462" s="1041">
        <f t="shared" si="534"/>
        <v>143100</v>
      </c>
      <c r="N1462" s="1041">
        <f t="shared" si="534"/>
        <v>143100</v>
      </c>
      <c r="O1462" s="1041">
        <f t="shared" si="534"/>
        <v>143100</v>
      </c>
      <c r="P1462" s="1041">
        <f t="shared" si="534"/>
        <v>143100</v>
      </c>
      <c r="Q1462" s="1041">
        <f t="shared" si="534"/>
        <v>148824</v>
      </c>
      <c r="R1462" s="1041">
        <f t="shared" si="534"/>
        <v>148824</v>
      </c>
      <c r="S1462" s="1041">
        <f t="shared" si="534"/>
        <v>148824</v>
      </c>
      <c r="T1462" s="1041">
        <f t="shared" si="534"/>
        <v>148824</v>
      </c>
      <c r="U1462" s="1041">
        <f t="shared" si="534"/>
        <v>148824</v>
      </c>
      <c r="V1462" s="1041">
        <f t="shared" si="534"/>
        <v>148824</v>
      </c>
      <c r="W1462" s="1041">
        <f t="shared" si="534"/>
        <v>148824</v>
      </c>
      <c r="X1462" s="1041">
        <f t="shared" si="534"/>
        <v>148824</v>
      </c>
      <c r="Y1462" s="1041">
        <f t="shared" si="534"/>
        <v>148824</v>
      </c>
      <c r="Z1462" s="1041">
        <f t="shared" si="534"/>
        <v>148824</v>
      </c>
      <c r="AA1462" s="1041">
        <f t="shared" si="534"/>
        <v>148824</v>
      </c>
      <c r="AB1462" s="1041">
        <f t="shared" si="534"/>
        <v>148824</v>
      </c>
    </row>
    <row r="1463" spans="2:28" outlineLevel="1">
      <c r="C1463" s="21"/>
      <c r="D1463" s="258"/>
      <c r="E1463" s="213"/>
      <c r="I1463" s="4"/>
      <c r="J1463" s="4"/>
      <c r="K1463" s="4"/>
      <c r="L1463" s="4"/>
      <c r="M1463" s="4"/>
    </row>
    <row r="1464" spans="2:28" outlineLevel="1">
      <c r="C1464" s="21" t="s">
        <v>291</v>
      </c>
      <c r="D1464" s="258"/>
      <c r="E1464" s="213"/>
      <c r="I1464" s="4"/>
      <c r="J1464" s="4"/>
      <c r="K1464" s="4"/>
      <c r="L1464" s="4"/>
      <c r="M1464" s="4"/>
    </row>
    <row r="1465" spans="2:28" outlineLevel="1">
      <c r="B1465" s="556">
        <v>1</v>
      </c>
      <c r="C1465" s="212" t="s">
        <v>223</v>
      </c>
      <c r="D1465" s="260"/>
      <c r="E1465" s="261">
        <f>SUM($E1398:E1398)*$H1138</f>
        <v>0</v>
      </c>
      <c r="F1465" s="262">
        <f>SUM($E1398:F1398)*$H1138</f>
        <v>0</v>
      </c>
      <c r="G1465" s="262">
        <f>SUM($E1398:G1398)*$H1138</f>
        <v>0</v>
      </c>
      <c r="H1465" s="262">
        <f>SUM($E1398:H1398)*$H1138</f>
        <v>0</v>
      </c>
      <c r="I1465" s="262">
        <f>SUM($E1398:I1398)*$H1138</f>
        <v>0</v>
      </c>
      <c r="J1465" s="262">
        <f>SUM($E1398:J1398)*$H1138</f>
        <v>0</v>
      </c>
      <c r="K1465" s="262">
        <f>SUM($E1398:K1398)*$H1138</f>
        <v>0</v>
      </c>
      <c r="L1465" s="262">
        <f>SUM($E1398:L1398)*$H1138</f>
        <v>0</v>
      </c>
      <c r="M1465" s="262">
        <f>SUM($E1398:M1398)*$H1138</f>
        <v>0</v>
      </c>
      <c r="N1465" s="262">
        <f>SUM($E1398:N1398)*$H1138</f>
        <v>0</v>
      </c>
      <c r="O1465" s="262">
        <f>SUM($E1398:O1398)*$H1138</f>
        <v>0</v>
      </c>
      <c r="P1465" s="262">
        <f>SUM($E1398:P1398)*$H1138</f>
        <v>0</v>
      </c>
      <c r="Q1465" s="262">
        <f>SUM($E1398:Q1398)*$H1138</f>
        <v>0</v>
      </c>
      <c r="R1465" s="262">
        <f>SUM($E1398:R1398)*$H1138</f>
        <v>0</v>
      </c>
      <c r="S1465" s="262">
        <f>SUM($E1398:S1398)*$H1138</f>
        <v>0</v>
      </c>
      <c r="T1465" s="262">
        <f>SUM($E1398:T1398)*$H1138</f>
        <v>0</v>
      </c>
      <c r="U1465" s="262">
        <f>SUM($E1398:U1398)*$H1138</f>
        <v>0</v>
      </c>
      <c r="V1465" s="262">
        <f>SUM($E1398:V1398)*$H1138</f>
        <v>0</v>
      </c>
      <c r="W1465" s="262">
        <f>SUM($E1398:W1398)*$H1138</f>
        <v>0</v>
      </c>
      <c r="X1465" s="262">
        <f>SUM($E1398:X1398)*$H1138</f>
        <v>0</v>
      </c>
      <c r="Y1465" s="262">
        <f>SUM($E1398:Y1398)*$H1138</f>
        <v>0</v>
      </c>
      <c r="Z1465" s="262">
        <f>SUM($E1398:Z1398)*$H1138</f>
        <v>0</v>
      </c>
      <c r="AA1465" s="262">
        <f>SUM($E1398:AA1398)*$H1138</f>
        <v>0</v>
      </c>
      <c r="AB1465" s="262">
        <f>SUM($E1398:AB1398)*$H1138</f>
        <v>0</v>
      </c>
    </row>
    <row r="1466" spans="2:28" outlineLevel="1">
      <c r="B1466" s="556">
        <v>2</v>
      </c>
      <c r="C1466" s="212" t="s">
        <v>222</v>
      </c>
      <c r="D1466" s="260"/>
      <c r="E1466" s="261">
        <f>SUM($E1399:E1399)*$H1139</f>
        <v>0</v>
      </c>
      <c r="F1466" s="262">
        <f>SUM($E1399:F1399)*$H1139</f>
        <v>0</v>
      </c>
      <c r="G1466" s="262">
        <f>SUM($E1399:G1399)*$H1139</f>
        <v>0</v>
      </c>
      <c r="H1466" s="262">
        <f>SUM($E1399:H1399)*$H1139</f>
        <v>0</v>
      </c>
      <c r="I1466" s="262">
        <f>SUM($E1399:I1399)*$H1139</f>
        <v>0</v>
      </c>
      <c r="J1466" s="262">
        <f>SUM($E1399:J1399)*$H1139</f>
        <v>0</v>
      </c>
      <c r="K1466" s="262">
        <f>SUM($E1399:K1399)*$H1139</f>
        <v>0</v>
      </c>
      <c r="L1466" s="262">
        <f>SUM($E1399:L1399)*$H1139</f>
        <v>0</v>
      </c>
      <c r="M1466" s="262">
        <f>SUM($E1399:M1399)*$H1139</f>
        <v>0</v>
      </c>
      <c r="N1466" s="262">
        <f>SUM($E1399:N1399)*$H1139</f>
        <v>0</v>
      </c>
      <c r="O1466" s="262">
        <f>SUM($E1399:O1399)*$H1139</f>
        <v>0</v>
      </c>
      <c r="P1466" s="262">
        <f>SUM($E1399:P1399)*$H1139</f>
        <v>0</v>
      </c>
      <c r="Q1466" s="262">
        <f>SUM($E1399:Q1399)*$H1139</f>
        <v>0</v>
      </c>
      <c r="R1466" s="262">
        <f>SUM($E1399:R1399)*$H1139</f>
        <v>0</v>
      </c>
      <c r="S1466" s="262">
        <f>SUM($E1399:S1399)*$H1139</f>
        <v>0</v>
      </c>
      <c r="T1466" s="262">
        <f>SUM($E1399:T1399)*$H1139</f>
        <v>0</v>
      </c>
      <c r="U1466" s="262">
        <f>SUM($E1399:U1399)*$H1139</f>
        <v>0</v>
      </c>
      <c r="V1466" s="262">
        <f>SUM($E1399:V1399)*$H1139</f>
        <v>0</v>
      </c>
      <c r="W1466" s="262">
        <f>SUM($E1399:W1399)*$H1139</f>
        <v>0</v>
      </c>
      <c r="X1466" s="262">
        <f>SUM($E1399:X1399)*$H1139</f>
        <v>0</v>
      </c>
      <c r="Y1466" s="262">
        <f>SUM($E1399:Y1399)*$H1139</f>
        <v>0</v>
      </c>
      <c r="Z1466" s="262">
        <f>SUM($E1399:Z1399)*$H1139</f>
        <v>0</v>
      </c>
      <c r="AA1466" s="262">
        <f>SUM($E1399:AA1399)*$H1139</f>
        <v>0</v>
      </c>
      <c r="AB1466" s="262">
        <f>SUM($E1399:AB1399)*$H1139</f>
        <v>0</v>
      </c>
    </row>
    <row r="1467" spans="2:28" outlineLevel="1">
      <c r="B1467" s="556">
        <v>3</v>
      </c>
      <c r="C1467" s="212" t="s">
        <v>222</v>
      </c>
      <c r="D1467" s="260"/>
      <c r="E1467" s="261">
        <f>SUM($E1400:E1400)*$H1140</f>
        <v>0</v>
      </c>
      <c r="F1467" s="262">
        <f>SUM($E1400:F1400)*$H1140</f>
        <v>0</v>
      </c>
      <c r="G1467" s="262">
        <f>SUM($E1400:G1400)*$H1140</f>
        <v>0</v>
      </c>
      <c r="H1467" s="262">
        <f>SUM($E1400:H1400)*$H1140</f>
        <v>0</v>
      </c>
      <c r="I1467" s="262">
        <f>SUM($E1400:I1400)*$H1140</f>
        <v>0</v>
      </c>
      <c r="J1467" s="262">
        <f>SUM($E1400:J1400)*$H1140</f>
        <v>0</v>
      </c>
      <c r="K1467" s="262">
        <f>SUM($E1400:K1400)*$H1140</f>
        <v>0</v>
      </c>
      <c r="L1467" s="262">
        <f>SUM($E1400:L1400)*$H1140</f>
        <v>0</v>
      </c>
      <c r="M1467" s="262">
        <f>SUM($E1400:M1400)*$H1140</f>
        <v>0</v>
      </c>
      <c r="N1467" s="262">
        <f>SUM($E1400:N1400)*$H1140</f>
        <v>0</v>
      </c>
      <c r="O1467" s="262">
        <f>SUM($E1400:O1400)*$H1140</f>
        <v>0</v>
      </c>
      <c r="P1467" s="262">
        <f>SUM($E1400:P1400)*$H1140</f>
        <v>0</v>
      </c>
      <c r="Q1467" s="262">
        <f>SUM($E1400:Q1400)*$H1140</f>
        <v>0</v>
      </c>
      <c r="R1467" s="262">
        <f>SUM($E1400:R1400)*$H1140</f>
        <v>0</v>
      </c>
      <c r="S1467" s="262">
        <f>SUM($E1400:S1400)*$H1140</f>
        <v>0</v>
      </c>
      <c r="T1467" s="262">
        <f>SUM($E1400:T1400)*$H1140</f>
        <v>0</v>
      </c>
      <c r="U1467" s="262">
        <f>SUM($E1400:U1400)*$H1140</f>
        <v>0</v>
      </c>
      <c r="V1467" s="262">
        <f>SUM($E1400:V1400)*$H1140</f>
        <v>0</v>
      </c>
      <c r="W1467" s="262">
        <f>SUM($E1400:W1400)*$H1140</f>
        <v>0</v>
      </c>
      <c r="X1467" s="262">
        <f>SUM($E1400:X1400)*$H1140</f>
        <v>0</v>
      </c>
      <c r="Y1467" s="262">
        <f>SUM($E1400:Y1400)*$H1140</f>
        <v>0</v>
      </c>
      <c r="Z1467" s="262">
        <f>SUM($E1400:Z1400)*$H1140</f>
        <v>0</v>
      </c>
      <c r="AA1467" s="262">
        <f>SUM($E1400:AA1400)*$H1140</f>
        <v>0</v>
      </c>
      <c r="AB1467" s="262">
        <f>SUM($E1400:AB1400)*$H1140</f>
        <v>0</v>
      </c>
    </row>
    <row r="1468" spans="2:28" outlineLevel="1">
      <c r="B1468" s="556">
        <v>4</v>
      </c>
      <c r="C1468" s="212" t="s">
        <v>222</v>
      </c>
      <c r="D1468" s="260"/>
      <c r="E1468" s="261">
        <f>SUM($E1401:E1401)*$H1141</f>
        <v>0</v>
      </c>
      <c r="F1468" s="262">
        <f>SUM($E1401:F1401)*$H1141</f>
        <v>0</v>
      </c>
      <c r="G1468" s="262">
        <f>SUM($E1401:G1401)*$H1141</f>
        <v>0</v>
      </c>
      <c r="H1468" s="262">
        <f>SUM($E1401:H1401)*$H1141</f>
        <v>0</v>
      </c>
      <c r="I1468" s="262">
        <f>SUM($E1401:I1401)*$H1141</f>
        <v>0</v>
      </c>
      <c r="J1468" s="262">
        <f>SUM($E1401:J1401)*$H1141</f>
        <v>0</v>
      </c>
      <c r="K1468" s="262">
        <f>SUM($E1401:K1401)*$H1141</f>
        <v>0</v>
      </c>
      <c r="L1468" s="262">
        <f>SUM($E1401:L1401)*$H1141</f>
        <v>0</v>
      </c>
      <c r="M1468" s="262">
        <f>SUM($E1401:M1401)*$H1141</f>
        <v>0</v>
      </c>
      <c r="N1468" s="262">
        <f>SUM($E1401:N1401)*$H1141</f>
        <v>0</v>
      </c>
      <c r="O1468" s="262">
        <f>SUM($E1401:O1401)*$H1141</f>
        <v>21200</v>
      </c>
      <c r="P1468" s="262">
        <f>SUM($E1401:P1401)*$H1141</f>
        <v>34450</v>
      </c>
      <c r="Q1468" s="262">
        <f>SUM($E1401:Q1401)*$H1141</f>
        <v>47700</v>
      </c>
      <c r="R1468" s="262">
        <f>SUM($E1401:R1401)*$H1141</f>
        <v>60950</v>
      </c>
      <c r="S1468" s="262">
        <f>SUM($E1401:S1401)*$H1141</f>
        <v>74200</v>
      </c>
      <c r="T1468" s="262">
        <f>SUM($E1401:T1401)*$H1141</f>
        <v>87450</v>
      </c>
      <c r="U1468" s="262">
        <f>SUM($E1401:U1401)*$H1141</f>
        <v>100700</v>
      </c>
      <c r="V1468" s="262">
        <f>SUM($E1401:V1401)*$H1141</f>
        <v>113950</v>
      </c>
      <c r="W1468" s="262">
        <f>SUM($E1401:W1401)*$H1141</f>
        <v>127200</v>
      </c>
      <c r="X1468" s="262">
        <f>SUM($E1401:X1401)*$H1141</f>
        <v>140450</v>
      </c>
      <c r="Y1468" s="262">
        <f>SUM($E1401:Y1401)*$H1141</f>
        <v>143100</v>
      </c>
      <c r="Z1468" s="262">
        <f>SUM($E1401:Z1401)*$H1141</f>
        <v>143100</v>
      </c>
      <c r="AA1468" s="262">
        <f>SUM($E1401:AA1401)*$H1141</f>
        <v>143100</v>
      </c>
      <c r="AB1468" s="262">
        <f>SUM($E1401:AB1401)*$H1141</f>
        <v>143100</v>
      </c>
    </row>
    <row r="1469" spans="2:28" outlineLevel="1">
      <c r="B1469" s="556">
        <v>5</v>
      </c>
      <c r="C1469" s="212" t="s">
        <v>224</v>
      </c>
      <c r="D1469" s="260"/>
      <c r="E1469" s="261">
        <f>SUM($E1402:E1402)*$H1142</f>
        <v>0</v>
      </c>
      <c r="F1469" s="262">
        <f>SUM($E1402:F1402)*$H1142</f>
        <v>0</v>
      </c>
      <c r="G1469" s="262">
        <f>SUM($E1402:G1402)*$H1142</f>
        <v>0</v>
      </c>
      <c r="H1469" s="262">
        <f>SUM($E1402:H1402)*$H1142</f>
        <v>0</v>
      </c>
      <c r="I1469" s="262">
        <f>SUM($E1402:I1402)*$H1142</f>
        <v>0</v>
      </c>
      <c r="J1469" s="262">
        <f>SUM($E1402:J1402)*$H1142</f>
        <v>0</v>
      </c>
      <c r="K1469" s="262">
        <f>SUM($E1402:K1402)*$H1142</f>
        <v>0</v>
      </c>
      <c r="L1469" s="262">
        <f>SUM($E1402:L1402)*$H1142</f>
        <v>0</v>
      </c>
      <c r="M1469" s="262">
        <f>SUM($E1402:M1402)*$H1142</f>
        <v>0</v>
      </c>
      <c r="N1469" s="262">
        <f>SUM($E1402:N1402)*$H1142</f>
        <v>0</v>
      </c>
      <c r="O1469" s="262">
        <f>SUM($E1402:O1402)*$H1142</f>
        <v>0</v>
      </c>
      <c r="P1469" s="262">
        <f>SUM($E1402:P1402)*$H1142</f>
        <v>0</v>
      </c>
      <c r="Q1469" s="262">
        <f>SUM($E1402:Q1402)*$H1142</f>
        <v>0</v>
      </c>
      <c r="R1469" s="262">
        <f>SUM($E1402:R1402)*$H1142</f>
        <v>0</v>
      </c>
      <c r="S1469" s="262">
        <f>SUM($E1402:S1402)*$H1142</f>
        <v>0</v>
      </c>
      <c r="T1469" s="262">
        <f>SUM($E1402:T1402)*$H1142</f>
        <v>0</v>
      </c>
      <c r="U1469" s="262">
        <f>SUM($E1402:U1402)*$H1142</f>
        <v>0</v>
      </c>
      <c r="V1469" s="262">
        <f>SUM($E1402:V1402)*$H1142</f>
        <v>0</v>
      </c>
      <c r="W1469" s="262">
        <f>SUM($E1402:W1402)*$H1142</f>
        <v>0</v>
      </c>
      <c r="X1469" s="262">
        <f>SUM($E1402:X1402)*$H1142</f>
        <v>0</v>
      </c>
      <c r="Y1469" s="262">
        <f>SUM($E1402:Y1402)*$H1142</f>
        <v>0</v>
      </c>
      <c r="Z1469" s="262">
        <f>SUM($E1402:Z1402)*$H1142</f>
        <v>0</v>
      </c>
      <c r="AA1469" s="262">
        <f>SUM($E1402:AA1402)*$H1142</f>
        <v>0</v>
      </c>
      <c r="AB1469" s="262">
        <f>SUM($E1402:AB1402)*$H1142</f>
        <v>0</v>
      </c>
    </row>
    <row r="1470" spans="2:28" outlineLevel="1">
      <c r="B1470" s="556">
        <v>6</v>
      </c>
      <c r="C1470" s="212" t="s">
        <v>224</v>
      </c>
      <c r="D1470" s="260"/>
      <c r="E1470" s="261">
        <f>SUM($E1403:E1403)*$H1143</f>
        <v>0</v>
      </c>
      <c r="F1470" s="262">
        <f>SUM($E1403:F1403)*$H1143</f>
        <v>0</v>
      </c>
      <c r="G1470" s="262">
        <f>SUM($E1403:G1403)*$H1143</f>
        <v>0</v>
      </c>
      <c r="H1470" s="262">
        <f>SUM($E1403:H1403)*$H1143</f>
        <v>0</v>
      </c>
      <c r="I1470" s="262">
        <f>SUM($E1403:I1403)*$H1143</f>
        <v>0</v>
      </c>
      <c r="J1470" s="262">
        <f>SUM($E1403:J1403)*$H1143</f>
        <v>0</v>
      </c>
      <c r="K1470" s="262">
        <f>SUM($E1403:K1403)*$H1143</f>
        <v>0</v>
      </c>
      <c r="L1470" s="262">
        <f>SUM($E1403:L1403)*$H1143</f>
        <v>0</v>
      </c>
      <c r="M1470" s="262">
        <f>SUM($E1403:M1403)*$H1143</f>
        <v>0</v>
      </c>
      <c r="N1470" s="262">
        <f>SUM($E1403:N1403)*$H1143</f>
        <v>0</v>
      </c>
      <c r="O1470" s="262">
        <f>SUM($E1403:O1403)*$H1143</f>
        <v>0</v>
      </c>
      <c r="P1470" s="262">
        <f>SUM($E1403:P1403)*$H1143</f>
        <v>0</v>
      </c>
      <c r="Q1470" s="262">
        <f>SUM($E1403:Q1403)*$H1143</f>
        <v>0</v>
      </c>
      <c r="R1470" s="262">
        <f>SUM($E1403:R1403)*$H1143</f>
        <v>0</v>
      </c>
      <c r="S1470" s="262">
        <f>SUM($E1403:S1403)*$H1143</f>
        <v>0</v>
      </c>
      <c r="T1470" s="262">
        <f>SUM($E1403:T1403)*$H1143</f>
        <v>0</v>
      </c>
      <c r="U1470" s="262">
        <f>SUM($E1403:U1403)*$H1143</f>
        <v>0</v>
      </c>
      <c r="V1470" s="262">
        <f>SUM($E1403:V1403)*$H1143</f>
        <v>0</v>
      </c>
      <c r="W1470" s="262">
        <f>SUM($E1403:W1403)*$H1143</f>
        <v>0</v>
      </c>
      <c r="X1470" s="262">
        <f>SUM($E1403:X1403)*$H1143</f>
        <v>0</v>
      </c>
      <c r="Y1470" s="262">
        <f>SUM($E1403:Y1403)*$H1143</f>
        <v>0</v>
      </c>
      <c r="Z1470" s="262">
        <f>SUM($E1403:Z1403)*$H1143</f>
        <v>0</v>
      </c>
      <c r="AA1470" s="262">
        <f>SUM($E1403:AA1403)*$H1143</f>
        <v>0</v>
      </c>
      <c r="AB1470" s="262">
        <f>SUM($E1403:AB1403)*$H1143</f>
        <v>0</v>
      </c>
    </row>
    <row r="1471" spans="2:28" outlineLevel="1">
      <c r="B1471" s="556">
        <v>7</v>
      </c>
      <c r="C1471" s="212" t="s">
        <v>224</v>
      </c>
      <c r="D1471" s="260"/>
      <c r="E1471" s="261">
        <f>SUM($E1404:E1404)*$H1144</f>
        <v>0</v>
      </c>
      <c r="F1471" s="262">
        <f>SUM($E1404:F1404)*$H1144</f>
        <v>0</v>
      </c>
      <c r="G1471" s="262">
        <f>SUM($E1404:G1404)*$H1144</f>
        <v>0</v>
      </c>
      <c r="H1471" s="262">
        <f>SUM($E1404:H1404)*$H1144</f>
        <v>0</v>
      </c>
      <c r="I1471" s="262">
        <f>SUM($E1404:I1404)*$H1144</f>
        <v>0</v>
      </c>
      <c r="J1471" s="262">
        <f>SUM($E1404:J1404)*$H1144</f>
        <v>0</v>
      </c>
      <c r="K1471" s="262">
        <f>SUM($E1404:K1404)*$H1144</f>
        <v>0</v>
      </c>
      <c r="L1471" s="262">
        <f>SUM($E1404:L1404)*$H1144</f>
        <v>0</v>
      </c>
      <c r="M1471" s="262">
        <f>SUM($E1404:M1404)*$H1144</f>
        <v>0</v>
      </c>
      <c r="N1471" s="262">
        <f>SUM($E1404:N1404)*$H1144</f>
        <v>0</v>
      </c>
      <c r="O1471" s="262">
        <f>SUM($E1404:O1404)*$H1144</f>
        <v>0</v>
      </c>
      <c r="P1471" s="262">
        <f>SUM($E1404:P1404)*$H1144</f>
        <v>0</v>
      </c>
      <c r="Q1471" s="262">
        <f>SUM($E1404:Q1404)*$H1144</f>
        <v>0</v>
      </c>
      <c r="R1471" s="262">
        <f>SUM($E1404:R1404)*$H1144</f>
        <v>0</v>
      </c>
      <c r="S1471" s="262">
        <f>SUM($E1404:S1404)*$H1144</f>
        <v>0</v>
      </c>
      <c r="T1471" s="262">
        <f>SUM($E1404:T1404)*$H1144</f>
        <v>0</v>
      </c>
      <c r="U1471" s="262">
        <f>SUM($E1404:U1404)*$H1144</f>
        <v>0</v>
      </c>
      <c r="V1471" s="262">
        <f>SUM($E1404:V1404)*$H1144</f>
        <v>0</v>
      </c>
      <c r="W1471" s="262">
        <f>SUM($E1404:W1404)*$H1144</f>
        <v>0</v>
      </c>
      <c r="X1471" s="262">
        <f>SUM($E1404:X1404)*$H1144</f>
        <v>0</v>
      </c>
      <c r="Y1471" s="262">
        <f>SUM($E1404:Y1404)*$H1144</f>
        <v>0</v>
      </c>
      <c r="Z1471" s="262">
        <f>SUM($E1404:Z1404)*$H1144</f>
        <v>0</v>
      </c>
      <c r="AA1471" s="262">
        <f>SUM($E1404:AA1404)*$H1144</f>
        <v>0</v>
      </c>
      <c r="AB1471" s="262">
        <f>SUM($E1404:AB1404)*$H1144</f>
        <v>0</v>
      </c>
    </row>
    <row r="1472" spans="2:28" outlineLevel="1">
      <c r="B1472" s="556">
        <v>8</v>
      </c>
      <c r="C1472" s="212" t="s">
        <v>466</v>
      </c>
      <c r="D1472" s="260"/>
      <c r="E1472" s="261">
        <f>SUM($E1405:E1405)*$H1145</f>
        <v>0</v>
      </c>
      <c r="F1472" s="262">
        <f>SUM($E1405:F1405)*$H1145</f>
        <v>0</v>
      </c>
      <c r="G1472" s="262">
        <f>SUM($E1405:G1405)*$H1145</f>
        <v>0</v>
      </c>
      <c r="H1472" s="262">
        <f>SUM($E1405:H1405)*$H1145</f>
        <v>0</v>
      </c>
      <c r="I1472" s="262">
        <f>SUM($E1405:I1405)*$H1145</f>
        <v>0</v>
      </c>
      <c r="J1472" s="262">
        <f>SUM($E1405:J1405)*$H1145</f>
        <v>0</v>
      </c>
      <c r="K1472" s="262">
        <f>SUM($E1405:K1405)*$H1145</f>
        <v>0</v>
      </c>
      <c r="L1472" s="262">
        <f>SUM($E1405:L1405)*$H1145</f>
        <v>0</v>
      </c>
      <c r="M1472" s="262">
        <f>SUM($E1405:M1405)*$H1145</f>
        <v>0</v>
      </c>
      <c r="N1472" s="262">
        <f>SUM($E1405:N1405)*$H1145</f>
        <v>0</v>
      </c>
      <c r="O1472" s="262">
        <f>SUM($E1405:O1405)*$H1145</f>
        <v>0</v>
      </c>
      <c r="P1472" s="262">
        <f>SUM($E1405:P1405)*$H1145</f>
        <v>0</v>
      </c>
      <c r="Q1472" s="262">
        <f>SUM($E1405:Q1405)*$H1145</f>
        <v>0</v>
      </c>
      <c r="R1472" s="262">
        <f>SUM($E1405:R1405)*$H1145</f>
        <v>0</v>
      </c>
      <c r="S1472" s="262">
        <f>SUM($E1405:S1405)*$H1145</f>
        <v>0</v>
      </c>
      <c r="T1472" s="262">
        <f>SUM($E1405:T1405)*$H1145</f>
        <v>0</v>
      </c>
      <c r="U1472" s="262">
        <f>SUM($E1405:U1405)*$H1145</f>
        <v>0</v>
      </c>
      <c r="V1472" s="262">
        <f>SUM($E1405:V1405)*$H1145</f>
        <v>0</v>
      </c>
      <c r="W1472" s="262">
        <f>SUM($E1405:W1405)*$H1145</f>
        <v>0</v>
      </c>
      <c r="X1472" s="262">
        <f>SUM($E1405:X1405)*$H1145</f>
        <v>0</v>
      </c>
      <c r="Y1472" s="262">
        <f>SUM($E1405:Y1405)*$H1145</f>
        <v>0</v>
      </c>
      <c r="Z1472" s="262">
        <f>SUM($E1405:Z1405)*$H1145</f>
        <v>0</v>
      </c>
      <c r="AA1472" s="262">
        <f>SUM($E1405:AA1405)*$H1145</f>
        <v>0</v>
      </c>
      <c r="AB1472" s="262">
        <f>SUM($E1405:AB1405)*$H1145</f>
        <v>0</v>
      </c>
    </row>
    <row r="1473" spans="2:28" outlineLevel="1">
      <c r="B1473" s="556">
        <v>9</v>
      </c>
      <c r="C1473" s="212" t="s">
        <v>470</v>
      </c>
      <c r="D1473" s="260"/>
      <c r="E1473" s="261">
        <f>SUM($E1406:E1406)*$H1146</f>
        <v>0</v>
      </c>
      <c r="F1473" s="262">
        <f>SUM($E1406:F1406)*$H1146</f>
        <v>0</v>
      </c>
      <c r="G1473" s="262">
        <f>SUM($E1406:G1406)*$H1146</f>
        <v>0</v>
      </c>
      <c r="H1473" s="262">
        <f>SUM($E1406:H1406)*$H1146</f>
        <v>0</v>
      </c>
      <c r="I1473" s="262">
        <f>SUM($E1406:I1406)*$H1146</f>
        <v>0</v>
      </c>
      <c r="J1473" s="262">
        <f>SUM($E1406:J1406)*$H1146</f>
        <v>0</v>
      </c>
      <c r="K1473" s="262">
        <f>SUM($E1406:K1406)*$H1146</f>
        <v>0</v>
      </c>
      <c r="L1473" s="262">
        <f>SUM($E1406:L1406)*$H1146</f>
        <v>0</v>
      </c>
      <c r="M1473" s="262">
        <f>SUM($E1406:M1406)*$H1146</f>
        <v>0</v>
      </c>
      <c r="N1473" s="262">
        <f>SUM($E1406:N1406)*$H1146</f>
        <v>0</v>
      </c>
      <c r="O1473" s="262">
        <f>SUM($E1406:O1406)*$H1146</f>
        <v>0</v>
      </c>
      <c r="P1473" s="262">
        <f>SUM($E1406:P1406)*$H1146</f>
        <v>0</v>
      </c>
      <c r="Q1473" s="262">
        <f>SUM($E1406:Q1406)*$H1146</f>
        <v>0</v>
      </c>
      <c r="R1473" s="262">
        <f>SUM($E1406:R1406)*$H1146</f>
        <v>0</v>
      </c>
      <c r="S1473" s="262">
        <f>SUM($E1406:S1406)*$H1146</f>
        <v>0</v>
      </c>
      <c r="T1473" s="262">
        <f>SUM($E1406:T1406)*$H1146</f>
        <v>0</v>
      </c>
      <c r="U1473" s="262">
        <f>SUM($E1406:U1406)*$H1146</f>
        <v>0</v>
      </c>
      <c r="V1473" s="262">
        <f>SUM($E1406:V1406)*$H1146</f>
        <v>0</v>
      </c>
      <c r="W1473" s="262">
        <f>SUM($E1406:W1406)*$H1146</f>
        <v>0</v>
      </c>
      <c r="X1473" s="262">
        <f>SUM($E1406:X1406)*$H1146</f>
        <v>0</v>
      </c>
      <c r="Y1473" s="262">
        <f>SUM($E1406:Y1406)*$H1146</f>
        <v>0</v>
      </c>
      <c r="Z1473" s="262">
        <f>SUM($E1406:Z1406)*$H1146</f>
        <v>0</v>
      </c>
      <c r="AA1473" s="262">
        <f>SUM($E1406:AA1406)*$H1146</f>
        <v>0</v>
      </c>
      <c r="AB1473" s="262">
        <f>SUM($E1406:AB1406)*$H1146</f>
        <v>0</v>
      </c>
    </row>
    <row r="1474" spans="2:28" outlineLevel="1">
      <c r="B1474" s="556">
        <v>10</v>
      </c>
      <c r="C1474" s="212" t="s">
        <v>466</v>
      </c>
      <c r="D1474" s="260"/>
      <c r="E1474" s="261">
        <f>SUM($E1407:E1407)*$H1147</f>
        <v>0</v>
      </c>
      <c r="F1474" s="262">
        <f>SUM($E1407:F1407)*$H1147</f>
        <v>0</v>
      </c>
      <c r="G1474" s="262">
        <f>SUM($E1407:G1407)*$H1147</f>
        <v>0</v>
      </c>
      <c r="H1474" s="262">
        <f>SUM($E1407:H1407)*$H1147</f>
        <v>0</v>
      </c>
      <c r="I1474" s="262">
        <f>SUM($E1407:I1407)*$H1147</f>
        <v>0</v>
      </c>
      <c r="J1474" s="262">
        <f>SUM($E1407:J1407)*$H1147</f>
        <v>0</v>
      </c>
      <c r="K1474" s="262">
        <f>SUM($E1407:K1407)*$H1147</f>
        <v>0</v>
      </c>
      <c r="L1474" s="262">
        <f>SUM($E1407:L1407)*$H1147</f>
        <v>0</v>
      </c>
      <c r="M1474" s="262">
        <f>SUM($E1407:M1407)*$H1147</f>
        <v>0</v>
      </c>
      <c r="N1474" s="262">
        <f>SUM($E1407:N1407)*$H1147</f>
        <v>0</v>
      </c>
      <c r="O1474" s="262">
        <f>SUM($E1407:O1407)*$H1147</f>
        <v>0</v>
      </c>
      <c r="P1474" s="262">
        <f>SUM($E1407:P1407)*$H1147</f>
        <v>0</v>
      </c>
      <c r="Q1474" s="262">
        <f>SUM($E1407:Q1407)*$H1147</f>
        <v>0</v>
      </c>
      <c r="R1474" s="262">
        <f>SUM($E1407:R1407)*$H1147</f>
        <v>0</v>
      </c>
      <c r="S1474" s="262">
        <f>SUM($E1407:S1407)*$H1147</f>
        <v>0</v>
      </c>
      <c r="T1474" s="262">
        <f>SUM($E1407:T1407)*$H1147</f>
        <v>0</v>
      </c>
      <c r="U1474" s="262">
        <f>SUM($E1407:U1407)*$H1147</f>
        <v>0</v>
      </c>
      <c r="V1474" s="262">
        <f>SUM($E1407:V1407)*$H1147</f>
        <v>0</v>
      </c>
      <c r="W1474" s="262">
        <f>SUM($E1407:W1407)*$H1147</f>
        <v>0</v>
      </c>
      <c r="X1474" s="262">
        <f>SUM($E1407:X1407)*$H1147</f>
        <v>0</v>
      </c>
      <c r="Y1474" s="262">
        <f>SUM($E1407:Y1407)*$H1147</f>
        <v>0</v>
      </c>
      <c r="Z1474" s="262">
        <f>SUM($E1407:Z1407)*$H1147</f>
        <v>0</v>
      </c>
      <c r="AA1474" s="262">
        <f>SUM($E1407:AA1407)*$H1147</f>
        <v>0</v>
      </c>
      <c r="AB1474" s="262">
        <f>SUM($E1407:AB1407)*$H1147</f>
        <v>0</v>
      </c>
    </row>
    <row r="1475" spans="2:28" outlineLevel="1">
      <c r="B1475" s="556">
        <v>11</v>
      </c>
      <c r="C1475" s="212" t="s">
        <v>225</v>
      </c>
      <c r="D1475" s="260"/>
      <c r="E1475" s="261">
        <f>SUM($E1408:E1408)*$H1148</f>
        <v>0</v>
      </c>
      <c r="F1475" s="262">
        <f>SUM($E1408:F1408)*$H1148</f>
        <v>0</v>
      </c>
      <c r="G1475" s="262">
        <f>SUM($E1408:G1408)*$H1148</f>
        <v>0</v>
      </c>
      <c r="H1475" s="262">
        <f>SUM($E1408:H1408)*$H1148</f>
        <v>0</v>
      </c>
      <c r="I1475" s="262">
        <f>SUM($E1408:I1408)*$H1148</f>
        <v>0</v>
      </c>
      <c r="J1475" s="262">
        <f>SUM($E1408:J1408)*$H1148</f>
        <v>0</v>
      </c>
      <c r="K1475" s="262">
        <f>SUM($E1408:K1408)*$H1148</f>
        <v>0</v>
      </c>
      <c r="L1475" s="262">
        <f>SUM($E1408:L1408)*$H1148</f>
        <v>0</v>
      </c>
      <c r="M1475" s="262">
        <f>SUM($E1408:M1408)*$H1148</f>
        <v>0</v>
      </c>
      <c r="N1475" s="262">
        <f>SUM($E1408:N1408)*$H1148</f>
        <v>0</v>
      </c>
      <c r="O1475" s="262">
        <f>SUM($E1408:O1408)*$H1148</f>
        <v>0</v>
      </c>
      <c r="P1475" s="262">
        <f>SUM($E1408:P1408)*$H1148</f>
        <v>0</v>
      </c>
      <c r="Q1475" s="262">
        <f>SUM($E1408:Q1408)*$H1148</f>
        <v>0</v>
      </c>
      <c r="R1475" s="262">
        <f>SUM($E1408:R1408)*$H1148</f>
        <v>0</v>
      </c>
      <c r="S1475" s="262">
        <f>SUM($E1408:S1408)*$H1148</f>
        <v>0</v>
      </c>
      <c r="T1475" s="262">
        <f>SUM($E1408:T1408)*$H1148</f>
        <v>0</v>
      </c>
      <c r="U1475" s="262">
        <f>SUM($E1408:U1408)*$H1148</f>
        <v>0</v>
      </c>
      <c r="V1475" s="262">
        <f>SUM($E1408:V1408)*$H1148</f>
        <v>0</v>
      </c>
      <c r="W1475" s="262">
        <f>SUM($E1408:W1408)*$H1148</f>
        <v>0</v>
      </c>
      <c r="X1475" s="262">
        <f>SUM($E1408:X1408)*$H1148</f>
        <v>0</v>
      </c>
      <c r="Y1475" s="262">
        <f>SUM($E1408:Y1408)*$H1148</f>
        <v>0</v>
      </c>
      <c r="Z1475" s="262">
        <f>SUM($E1408:Z1408)*$H1148</f>
        <v>0</v>
      </c>
      <c r="AA1475" s="262">
        <f>SUM($E1408:AA1408)*$H1148</f>
        <v>0</v>
      </c>
      <c r="AB1475" s="262">
        <f>SUM($E1408:AB1408)*$H1148</f>
        <v>0</v>
      </c>
    </row>
    <row r="1476" spans="2:28" outlineLevel="1">
      <c r="B1476" s="556">
        <v>12</v>
      </c>
      <c r="C1476" s="212" t="s">
        <v>468</v>
      </c>
      <c r="D1476" s="260"/>
      <c r="E1476" s="261">
        <f>SUM($E1409:E1409)*$H1149</f>
        <v>0</v>
      </c>
      <c r="F1476" s="262">
        <f>SUM($E1409:F1409)*$H1149</f>
        <v>0</v>
      </c>
      <c r="G1476" s="262">
        <f>SUM($E1409:G1409)*$H1149</f>
        <v>0</v>
      </c>
      <c r="H1476" s="262">
        <f>SUM($E1409:H1409)*$H1149</f>
        <v>0</v>
      </c>
      <c r="I1476" s="262">
        <f>SUM($E1409:I1409)*$H1149</f>
        <v>0</v>
      </c>
      <c r="J1476" s="262">
        <f>SUM($E1409:J1409)*$H1149</f>
        <v>0</v>
      </c>
      <c r="K1476" s="262">
        <f>SUM($E1409:K1409)*$H1149</f>
        <v>0</v>
      </c>
      <c r="L1476" s="262">
        <f>SUM($E1409:L1409)*$H1149</f>
        <v>0</v>
      </c>
      <c r="M1476" s="262">
        <f>SUM($E1409:M1409)*$H1149</f>
        <v>0</v>
      </c>
      <c r="N1476" s="262">
        <f>SUM($E1409:N1409)*$H1149</f>
        <v>0</v>
      </c>
      <c r="O1476" s="262">
        <f>SUM($E1409:O1409)*$H1149</f>
        <v>0</v>
      </c>
      <c r="P1476" s="262">
        <f>SUM($E1409:P1409)*$H1149</f>
        <v>0</v>
      </c>
      <c r="Q1476" s="262">
        <f>SUM($E1409:Q1409)*$H1149</f>
        <v>0</v>
      </c>
      <c r="R1476" s="262">
        <f>SUM($E1409:R1409)*$H1149</f>
        <v>0</v>
      </c>
      <c r="S1476" s="262">
        <f>SUM($E1409:S1409)*$H1149</f>
        <v>0</v>
      </c>
      <c r="T1476" s="262">
        <f>SUM($E1409:T1409)*$H1149</f>
        <v>0</v>
      </c>
      <c r="U1476" s="262">
        <f>SUM($E1409:U1409)*$H1149</f>
        <v>0</v>
      </c>
      <c r="V1476" s="262">
        <f>SUM($E1409:V1409)*$H1149</f>
        <v>0</v>
      </c>
      <c r="W1476" s="262">
        <f>SUM($E1409:W1409)*$H1149</f>
        <v>0</v>
      </c>
      <c r="X1476" s="262">
        <f>SUM($E1409:X1409)*$H1149</f>
        <v>0</v>
      </c>
      <c r="Y1476" s="262">
        <f>SUM($E1409:Y1409)*$H1149</f>
        <v>0</v>
      </c>
      <c r="Z1476" s="262">
        <f>SUM($E1409:Z1409)*$H1149</f>
        <v>0</v>
      </c>
      <c r="AA1476" s="262">
        <f>SUM($E1409:AA1409)*$H1149</f>
        <v>0</v>
      </c>
      <c r="AB1476" s="262">
        <f>SUM($E1409:AB1409)*$H1149</f>
        <v>0</v>
      </c>
    </row>
    <row r="1477" spans="2:28" outlineLevel="1">
      <c r="B1477" s="556">
        <v>13</v>
      </c>
      <c r="C1477" s="212" t="s">
        <v>471</v>
      </c>
      <c r="D1477" s="260"/>
      <c r="E1477" s="261">
        <f>SUM($E1410:E1410)*$H1150</f>
        <v>0</v>
      </c>
      <c r="F1477" s="262">
        <f>SUM($E1410:F1410)*$H1150</f>
        <v>0</v>
      </c>
      <c r="G1477" s="262">
        <f>SUM($E1410:G1410)*$H1150</f>
        <v>0</v>
      </c>
      <c r="H1477" s="262">
        <f>SUM($E1410:H1410)*$H1150</f>
        <v>0</v>
      </c>
      <c r="I1477" s="262">
        <f>SUM($E1410:I1410)*$H1150</f>
        <v>0</v>
      </c>
      <c r="J1477" s="262">
        <f>SUM($E1410:J1410)*$H1150</f>
        <v>0</v>
      </c>
      <c r="K1477" s="262">
        <f>SUM($E1410:K1410)*$H1150</f>
        <v>0</v>
      </c>
      <c r="L1477" s="262">
        <f>SUM($E1410:L1410)*$H1150</f>
        <v>0</v>
      </c>
      <c r="M1477" s="262">
        <f>SUM($E1410:M1410)*$H1150</f>
        <v>0</v>
      </c>
      <c r="N1477" s="262">
        <f>SUM($E1410:N1410)*$H1150</f>
        <v>0</v>
      </c>
      <c r="O1477" s="262">
        <f>SUM($E1410:O1410)*$H1150</f>
        <v>0</v>
      </c>
      <c r="P1477" s="262">
        <f>SUM($E1410:P1410)*$H1150</f>
        <v>0</v>
      </c>
      <c r="Q1477" s="262">
        <f>SUM($E1410:Q1410)*$H1150</f>
        <v>0</v>
      </c>
      <c r="R1477" s="262">
        <f>SUM($E1410:R1410)*$H1150</f>
        <v>0</v>
      </c>
      <c r="S1477" s="262">
        <f>SUM($E1410:S1410)*$H1150</f>
        <v>0</v>
      </c>
      <c r="T1477" s="262">
        <f>SUM($E1410:T1410)*$H1150</f>
        <v>0</v>
      </c>
      <c r="U1477" s="262">
        <f>SUM($E1410:U1410)*$H1150</f>
        <v>0</v>
      </c>
      <c r="V1477" s="262">
        <f>SUM($E1410:V1410)*$H1150</f>
        <v>0</v>
      </c>
      <c r="W1477" s="262">
        <f>SUM($E1410:W1410)*$H1150</f>
        <v>0</v>
      </c>
      <c r="X1477" s="262">
        <f>SUM($E1410:X1410)*$H1150</f>
        <v>0</v>
      </c>
      <c r="Y1477" s="262">
        <f>SUM($E1410:Y1410)*$H1150</f>
        <v>0</v>
      </c>
      <c r="Z1477" s="262">
        <f>SUM($E1410:Z1410)*$H1150</f>
        <v>0</v>
      </c>
      <c r="AA1477" s="262">
        <f>SUM($E1410:AA1410)*$H1150</f>
        <v>0</v>
      </c>
      <c r="AB1477" s="262">
        <f>SUM($E1410:AB1410)*$H1150</f>
        <v>0</v>
      </c>
    </row>
    <row r="1478" spans="2:28" outlineLevel="1">
      <c r="B1478" s="556">
        <v>14</v>
      </c>
      <c r="C1478" s="212" t="s">
        <v>468</v>
      </c>
      <c r="D1478" s="260"/>
      <c r="E1478" s="261">
        <f>SUM($E1411:E1411)*$H1151</f>
        <v>0</v>
      </c>
      <c r="F1478" s="262">
        <f>SUM($E1411:F1411)*$H1151</f>
        <v>0</v>
      </c>
      <c r="G1478" s="262">
        <f>SUM($E1411:G1411)*$H1151</f>
        <v>0</v>
      </c>
      <c r="H1478" s="262">
        <f>SUM($E1411:H1411)*$H1151</f>
        <v>0</v>
      </c>
      <c r="I1478" s="262">
        <f>SUM($E1411:I1411)*$H1151</f>
        <v>0</v>
      </c>
      <c r="J1478" s="262">
        <f>SUM($E1411:J1411)*$H1151</f>
        <v>0</v>
      </c>
      <c r="K1478" s="262">
        <f>SUM($E1411:K1411)*$H1151</f>
        <v>0</v>
      </c>
      <c r="L1478" s="262">
        <f>SUM($E1411:L1411)*$H1151</f>
        <v>0</v>
      </c>
      <c r="M1478" s="262">
        <f>SUM($E1411:M1411)*$H1151</f>
        <v>0</v>
      </c>
      <c r="N1478" s="262">
        <f>SUM($E1411:N1411)*$H1151</f>
        <v>0</v>
      </c>
      <c r="O1478" s="262">
        <f>SUM($E1411:O1411)*$H1151</f>
        <v>0</v>
      </c>
      <c r="P1478" s="262">
        <f>SUM($E1411:P1411)*$H1151</f>
        <v>0</v>
      </c>
      <c r="Q1478" s="262">
        <f>SUM($E1411:Q1411)*$H1151</f>
        <v>0</v>
      </c>
      <c r="R1478" s="262">
        <f>SUM($E1411:R1411)*$H1151</f>
        <v>0</v>
      </c>
      <c r="S1478" s="262">
        <f>SUM($E1411:S1411)*$H1151</f>
        <v>0</v>
      </c>
      <c r="T1478" s="262">
        <f>SUM($E1411:T1411)*$H1151</f>
        <v>0</v>
      </c>
      <c r="U1478" s="262">
        <f>SUM($E1411:U1411)*$H1151</f>
        <v>0</v>
      </c>
      <c r="V1478" s="262">
        <f>SUM($E1411:V1411)*$H1151</f>
        <v>0</v>
      </c>
      <c r="W1478" s="262">
        <f>SUM($E1411:W1411)*$H1151</f>
        <v>0</v>
      </c>
      <c r="X1478" s="262">
        <f>SUM($E1411:X1411)*$H1151</f>
        <v>0</v>
      </c>
      <c r="Y1478" s="262">
        <f>SUM($E1411:Y1411)*$H1151</f>
        <v>0</v>
      </c>
      <c r="Z1478" s="262">
        <f>SUM($E1411:Z1411)*$H1151</f>
        <v>0</v>
      </c>
      <c r="AA1478" s="262">
        <f>SUM($E1411:AA1411)*$H1151</f>
        <v>0</v>
      </c>
      <c r="AB1478" s="262">
        <f>SUM($E1411:AB1411)*$H1151</f>
        <v>0</v>
      </c>
    </row>
    <row r="1479" spans="2:28" outlineLevel="1">
      <c r="B1479" s="556">
        <v>15</v>
      </c>
      <c r="C1479" s="212" t="s">
        <v>222</v>
      </c>
      <c r="D1479" s="260"/>
      <c r="E1479" s="261">
        <f>SUM($E1412:E1412)*$H1152</f>
        <v>0</v>
      </c>
      <c r="F1479" s="262">
        <f>SUM($E1412:F1412)*$H1152</f>
        <v>0</v>
      </c>
      <c r="G1479" s="262">
        <f>SUM($E1412:G1412)*$H1152</f>
        <v>0</v>
      </c>
      <c r="H1479" s="262">
        <f>SUM($E1412:H1412)*$H1152</f>
        <v>0</v>
      </c>
      <c r="I1479" s="262">
        <f>SUM($E1412:I1412)*$H1152</f>
        <v>0</v>
      </c>
      <c r="J1479" s="262">
        <f>SUM($E1412:J1412)*$H1152</f>
        <v>0</v>
      </c>
      <c r="K1479" s="262">
        <f>SUM($E1412:K1412)*$H1152</f>
        <v>0</v>
      </c>
      <c r="L1479" s="262">
        <f>SUM($E1412:L1412)*$H1152</f>
        <v>0</v>
      </c>
      <c r="M1479" s="262">
        <f>SUM($E1412:M1412)*$H1152</f>
        <v>0</v>
      </c>
      <c r="N1479" s="262">
        <f>SUM($E1412:N1412)*$H1152</f>
        <v>0</v>
      </c>
      <c r="O1479" s="262">
        <f>SUM($E1412:O1412)*$H1152</f>
        <v>0</v>
      </c>
      <c r="P1479" s="262">
        <f>SUM($E1412:P1412)*$H1152</f>
        <v>0</v>
      </c>
      <c r="Q1479" s="262">
        <f>SUM($E1412:Q1412)*$H1152</f>
        <v>0</v>
      </c>
      <c r="R1479" s="262">
        <f>SUM($E1412:R1412)*$H1152</f>
        <v>0</v>
      </c>
      <c r="S1479" s="262">
        <f>SUM($E1412:S1412)*$H1152</f>
        <v>0</v>
      </c>
      <c r="T1479" s="262">
        <f>SUM($E1412:T1412)*$H1152</f>
        <v>0</v>
      </c>
      <c r="U1479" s="262">
        <f>SUM($E1412:U1412)*$H1152</f>
        <v>0</v>
      </c>
      <c r="V1479" s="262">
        <f>SUM($E1412:V1412)*$H1152</f>
        <v>0</v>
      </c>
      <c r="W1479" s="262">
        <f>SUM($E1412:W1412)*$H1152</f>
        <v>0</v>
      </c>
      <c r="X1479" s="262">
        <f>SUM($E1412:X1412)*$H1152</f>
        <v>0</v>
      </c>
      <c r="Y1479" s="262">
        <f>SUM($E1412:Y1412)*$H1152</f>
        <v>0</v>
      </c>
      <c r="Z1479" s="262">
        <f>SUM($E1412:Z1412)*$H1152</f>
        <v>0</v>
      </c>
      <c r="AA1479" s="262">
        <f>SUM($E1412:AA1412)*$H1152</f>
        <v>0</v>
      </c>
      <c r="AB1479" s="262">
        <f>SUM($E1412:AB1412)*$H1152</f>
        <v>0</v>
      </c>
    </row>
    <row r="1480" spans="2:28" outlineLevel="1">
      <c r="B1480" s="556">
        <v>16</v>
      </c>
      <c r="C1480" s="212" t="s">
        <v>466</v>
      </c>
      <c r="D1480" s="260"/>
      <c r="E1480" s="261">
        <f>SUM($E1413:E1413)*$H1153</f>
        <v>0</v>
      </c>
      <c r="F1480" s="262">
        <f>SUM($E1413:F1413)*$H1153</f>
        <v>0</v>
      </c>
      <c r="G1480" s="262">
        <f>SUM($E1413:G1413)*$H1153</f>
        <v>0</v>
      </c>
      <c r="H1480" s="262">
        <f>SUM($E1413:H1413)*$H1153</f>
        <v>0</v>
      </c>
      <c r="I1480" s="262">
        <f>SUM($E1413:I1413)*$H1153</f>
        <v>0</v>
      </c>
      <c r="J1480" s="262">
        <f>SUM($E1413:J1413)*$H1153</f>
        <v>0</v>
      </c>
      <c r="K1480" s="262">
        <f>SUM($E1413:K1413)*$H1153</f>
        <v>0</v>
      </c>
      <c r="L1480" s="262">
        <f>SUM($E1413:L1413)*$H1153</f>
        <v>0</v>
      </c>
      <c r="M1480" s="262">
        <f>SUM($E1413:M1413)*$H1153</f>
        <v>0</v>
      </c>
      <c r="N1480" s="262">
        <f>SUM($E1413:N1413)*$H1153</f>
        <v>0</v>
      </c>
      <c r="O1480" s="262">
        <f>SUM($E1413:O1413)*$H1153</f>
        <v>0</v>
      </c>
      <c r="P1480" s="262">
        <f>SUM($E1413:P1413)*$H1153</f>
        <v>0</v>
      </c>
      <c r="Q1480" s="262">
        <f>SUM($E1413:Q1413)*$H1153</f>
        <v>0</v>
      </c>
      <c r="R1480" s="262">
        <f>SUM($E1413:R1413)*$H1153</f>
        <v>0</v>
      </c>
      <c r="S1480" s="262">
        <f>SUM($E1413:S1413)*$H1153</f>
        <v>0</v>
      </c>
      <c r="T1480" s="262">
        <f>SUM($E1413:T1413)*$H1153</f>
        <v>0</v>
      </c>
      <c r="U1480" s="262">
        <f>SUM($E1413:U1413)*$H1153</f>
        <v>0</v>
      </c>
      <c r="V1480" s="262">
        <f>SUM($E1413:V1413)*$H1153</f>
        <v>0</v>
      </c>
      <c r="W1480" s="262">
        <f>SUM($E1413:W1413)*$H1153</f>
        <v>0</v>
      </c>
      <c r="X1480" s="262">
        <f>SUM($E1413:X1413)*$H1153</f>
        <v>0</v>
      </c>
      <c r="Y1480" s="262">
        <f>SUM($E1413:Y1413)*$H1153</f>
        <v>0</v>
      </c>
      <c r="Z1480" s="262">
        <f>SUM($E1413:Z1413)*$H1153</f>
        <v>0</v>
      </c>
      <c r="AA1480" s="262">
        <f>SUM($E1413:AA1413)*$H1153</f>
        <v>0</v>
      </c>
      <c r="AB1480" s="262">
        <f>SUM($E1413:AB1413)*$H1153</f>
        <v>0</v>
      </c>
    </row>
    <row r="1481" spans="2:28" outlineLevel="1">
      <c r="B1481" s="556">
        <v>17</v>
      </c>
      <c r="C1481" s="212" t="s">
        <v>469</v>
      </c>
      <c r="D1481" s="260"/>
      <c r="E1481" s="261">
        <f>SUM($E1414:E1414)*$H1154</f>
        <v>0</v>
      </c>
      <c r="F1481" s="262">
        <f>SUM($E1414:F1414)*$H1154</f>
        <v>0</v>
      </c>
      <c r="G1481" s="262">
        <f>SUM($E1414:G1414)*$H1154</f>
        <v>0</v>
      </c>
      <c r="H1481" s="262">
        <f>SUM($E1414:H1414)*$H1154</f>
        <v>0</v>
      </c>
      <c r="I1481" s="262">
        <f>SUM($E1414:I1414)*$H1154</f>
        <v>0</v>
      </c>
      <c r="J1481" s="262">
        <f>SUM($E1414:J1414)*$H1154</f>
        <v>0</v>
      </c>
      <c r="K1481" s="262">
        <f>SUM($E1414:K1414)*$H1154</f>
        <v>0</v>
      </c>
      <c r="L1481" s="262">
        <f>SUM($E1414:L1414)*$H1154</f>
        <v>0</v>
      </c>
      <c r="M1481" s="262">
        <f>SUM($E1414:M1414)*$H1154</f>
        <v>0</v>
      </c>
      <c r="N1481" s="262">
        <f>SUM($E1414:N1414)*$H1154</f>
        <v>0</v>
      </c>
      <c r="O1481" s="262">
        <f>SUM($E1414:O1414)*$H1154</f>
        <v>0</v>
      </c>
      <c r="P1481" s="262">
        <f>SUM($E1414:P1414)*$H1154</f>
        <v>0</v>
      </c>
      <c r="Q1481" s="262">
        <f>SUM($E1414:Q1414)*$H1154</f>
        <v>0</v>
      </c>
      <c r="R1481" s="262">
        <f>SUM($E1414:R1414)*$H1154</f>
        <v>0</v>
      </c>
      <c r="S1481" s="262">
        <f>SUM($E1414:S1414)*$H1154</f>
        <v>0</v>
      </c>
      <c r="T1481" s="262">
        <f>SUM($E1414:T1414)*$H1154</f>
        <v>0</v>
      </c>
      <c r="U1481" s="262">
        <f>SUM($E1414:U1414)*$H1154</f>
        <v>0</v>
      </c>
      <c r="V1481" s="262">
        <f>SUM($E1414:V1414)*$H1154</f>
        <v>0</v>
      </c>
      <c r="W1481" s="262">
        <f>SUM($E1414:W1414)*$H1154</f>
        <v>0</v>
      </c>
      <c r="X1481" s="262">
        <f>SUM($E1414:X1414)*$H1154</f>
        <v>0</v>
      </c>
      <c r="Y1481" s="262">
        <f>SUM($E1414:Y1414)*$H1154</f>
        <v>0</v>
      </c>
      <c r="Z1481" s="262">
        <f>SUM($E1414:Z1414)*$H1154</f>
        <v>0</v>
      </c>
      <c r="AA1481" s="262">
        <f>SUM($E1414:AA1414)*$H1154</f>
        <v>0</v>
      </c>
      <c r="AB1481" s="262">
        <f>SUM($E1414:AB1414)*$H1154</f>
        <v>0</v>
      </c>
    </row>
    <row r="1482" spans="2:28" outlineLevel="1">
      <c r="B1482" s="556">
        <v>18</v>
      </c>
      <c r="C1482" s="212" t="s">
        <v>466</v>
      </c>
      <c r="D1482" s="260"/>
      <c r="E1482" s="261">
        <f>SUM($E1415:E1415)*$H1155</f>
        <v>0</v>
      </c>
      <c r="F1482" s="262">
        <f>SUM($E1415:F1415)*$H1155</f>
        <v>0</v>
      </c>
      <c r="G1482" s="262">
        <f>SUM($E1415:G1415)*$H1155</f>
        <v>0</v>
      </c>
      <c r="H1482" s="262">
        <f>SUM($E1415:H1415)*$H1155</f>
        <v>0</v>
      </c>
      <c r="I1482" s="262">
        <f>SUM($E1415:I1415)*$H1155</f>
        <v>0</v>
      </c>
      <c r="J1482" s="262">
        <f>SUM($E1415:J1415)*$H1155</f>
        <v>0</v>
      </c>
      <c r="K1482" s="262">
        <f>SUM($E1415:K1415)*$H1155</f>
        <v>0</v>
      </c>
      <c r="L1482" s="262">
        <f>SUM($E1415:L1415)*$H1155</f>
        <v>0</v>
      </c>
      <c r="M1482" s="262">
        <f>SUM($E1415:M1415)*$H1155</f>
        <v>0</v>
      </c>
      <c r="N1482" s="262">
        <f>SUM($E1415:N1415)*$H1155</f>
        <v>0</v>
      </c>
      <c r="O1482" s="262">
        <f>SUM($E1415:O1415)*$H1155</f>
        <v>0</v>
      </c>
      <c r="P1482" s="262">
        <f>SUM($E1415:P1415)*$H1155</f>
        <v>0</v>
      </c>
      <c r="Q1482" s="262">
        <f>SUM($E1415:Q1415)*$H1155</f>
        <v>0</v>
      </c>
      <c r="R1482" s="262">
        <f>SUM($E1415:R1415)*$H1155</f>
        <v>0</v>
      </c>
      <c r="S1482" s="262">
        <f>SUM($E1415:S1415)*$H1155</f>
        <v>0</v>
      </c>
      <c r="T1482" s="262">
        <f>SUM($E1415:T1415)*$H1155</f>
        <v>0</v>
      </c>
      <c r="U1482" s="262">
        <f>SUM($E1415:U1415)*$H1155</f>
        <v>0</v>
      </c>
      <c r="V1482" s="262">
        <f>SUM($E1415:V1415)*$H1155</f>
        <v>0</v>
      </c>
      <c r="W1482" s="262">
        <f>SUM($E1415:W1415)*$H1155</f>
        <v>0</v>
      </c>
      <c r="X1482" s="262">
        <f>SUM($E1415:X1415)*$H1155</f>
        <v>0</v>
      </c>
      <c r="Y1482" s="262">
        <f>SUM($E1415:Y1415)*$H1155</f>
        <v>0</v>
      </c>
      <c r="Z1482" s="262">
        <f>SUM($E1415:Z1415)*$H1155</f>
        <v>0</v>
      </c>
      <c r="AA1482" s="262">
        <f>SUM($E1415:AA1415)*$H1155</f>
        <v>0</v>
      </c>
      <c r="AB1482" s="262">
        <f>SUM($E1415:AB1415)*$H1155</f>
        <v>0</v>
      </c>
    </row>
    <row r="1483" spans="2:28" outlineLevel="1">
      <c r="B1483" s="556">
        <v>19</v>
      </c>
      <c r="C1483" s="212">
        <v>0</v>
      </c>
      <c r="D1483" s="260"/>
      <c r="E1483" s="261">
        <f>SUM($E1416:E1416)*$H1156</f>
        <v>0</v>
      </c>
      <c r="F1483" s="262">
        <f>SUM($E1416:F1416)*$H1156</f>
        <v>0</v>
      </c>
      <c r="G1483" s="262">
        <f>SUM($E1416:G1416)*$H1156</f>
        <v>0</v>
      </c>
      <c r="H1483" s="262">
        <f>SUM($E1416:H1416)*$H1156</f>
        <v>0</v>
      </c>
      <c r="I1483" s="262">
        <f>SUM($E1416:I1416)*$H1156</f>
        <v>0</v>
      </c>
      <c r="J1483" s="262">
        <f>SUM($E1416:J1416)*$H1156</f>
        <v>0</v>
      </c>
      <c r="K1483" s="262">
        <f>SUM($E1416:K1416)*$H1156</f>
        <v>0</v>
      </c>
      <c r="L1483" s="262">
        <f>SUM($E1416:L1416)*$H1156</f>
        <v>0</v>
      </c>
      <c r="M1483" s="262">
        <f>SUM($E1416:M1416)*$H1156</f>
        <v>0</v>
      </c>
      <c r="N1483" s="262">
        <f>SUM($E1416:N1416)*$H1156</f>
        <v>0</v>
      </c>
      <c r="O1483" s="262">
        <f>SUM($E1416:O1416)*$H1156</f>
        <v>0</v>
      </c>
      <c r="P1483" s="262">
        <f>SUM($E1416:P1416)*$H1156</f>
        <v>0</v>
      </c>
      <c r="Q1483" s="262">
        <f>SUM($E1416:Q1416)*$H1156</f>
        <v>0</v>
      </c>
      <c r="R1483" s="262">
        <f>SUM($E1416:R1416)*$H1156</f>
        <v>0</v>
      </c>
      <c r="S1483" s="262">
        <f>SUM($E1416:S1416)*$H1156</f>
        <v>0</v>
      </c>
      <c r="T1483" s="262">
        <f>SUM($E1416:T1416)*$H1156</f>
        <v>0</v>
      </c>
      <c r="U1483" s="262">
        <f>SUM($E1416:U1416)*$H1156</f>
        <v>0</v>
      </c>
      <c r="V1483" s="262">
        <f>SUM($E1416:V1416)*$H1156</f>
        <v>0</v>
      </c>
      <c r="W1483" s="262">
        <f>SUM($E1416:W1416)*$H1156</f>
        <v>0</v>
      </c>
      <c r="X1483" s="262">
        <f>SUM($E1416:X1416)*$H1156</f>
        <v>0</v>
      </c>
      <c r="Y1483" s="262">
        <f>SUM($E1416:Y1416)*$H1156</f>
        <v>0</v>
      </c>
      <c r="Z1483" s="262">
        <f>SUM($E1416:Z1416)*$H1156</f>
        <v>0</v>
      </c>
      <c r="AA1483" s="262">
        <f>SUM($E1416:AA1416)*$H1156</f>
        <v>0</v>
      </c>
      <c r="AB1483" s="262">
        <f>SUM($E1416:AB1416)*$H1156</f>
        <v>0</v>
      </c>
    </row>
    <row r="1484" spans="2:28" outlineLevel="1">
      <c r="B1484" s="556">
        <v>20</v>
      </c>
      <c r="C1484" s="212">
        <v>0</v>
      </c>
      <c r="D1484" s="260"/>
      <c r="E1484" s="261">
        <f>SUM($E1417:E1417)*$H1157</f>
        <v>0</v>
      </c>
      <c r="F1484" s="262">
        <f>SUM($E1417:F1417)*$H1157</f>
        <v>0</v>
      </c>
      <c r="G1484" s="262">
        <f>SUM($E1417:G1417)*$H1157</f>
        <v>0</v>
      </c>
      <c r="H1484" s="262">
        <f>SUM($E1417:H1417)*$H1157</f>
        <v>0</v>
      </c>
      <c r="I1484" s="262">
        <f>SUM($E1417:I1417)*$H1157</f>
        <v>0</v>
      </c>
      <c r="J1484" s="262">
        <f>SUM($E1417:J1417)*$H1157</f>
        <v>0</v>
      </c>
      <c r="K1484" s="262">
        <f>SUM($E1417:K1417)*$H1157</f>
        <v>0</v>
      </c>
      <c r="L1484" s="262">
        <f>SUM($E1417:L1417)*$H1157</f>
        <v>0</v>
      </c>
      <c r="M1484" s="262">
        <f>SUM($E1417:M1417)*$H1157</f>
        <v>0</v>
      </c>
      <c r="N1484" s="262">
        <f>SUM($E1417:N1417)*$H1157</f>
        <v>0</v>
      </c>
      <c r="O1484" s="262">
        <f>SUM($E1417:O1417)*$H1157</f>
        <v>0</v>
      </c>
      <c r="P1484" s="262">
        <f>SUM($E1417:P1417)*$H1157</f>
        <v>0</v>
      </c>
      <c r="Q1484" s="262">
        <f>SUM($E1417:Q1417)*$H1157</f>
        <v>0</v>
      </c>
      <c r="R1484" s="262">
        <f>SUM($E1417:R1417)*$H1157</f>
        <v>0</v>
      </c>
      <c r="S1484" s="262">
        <f>SUM($E1417:S1417)*$H1157</f>
        <v>0</v>
      </c>
      <c r="T1484" s="262">
        <f>SUM($E1417:T1417)*$H1157</f>
        <v>0</v>
      </c>
      <c r="U1484" s="262">
        <f>SUM($E1417:U1417)*$H1157</f>
        <v>0</v>
      </c>
      <c r="V1484" s="262">
        <f>SUM($E1417:V1417)*$H1157</f>
        <v>0</v>
      </c>
      <c r="W1484" s="262">
        <f>SUM($E1417:W1417)*$H1157</f>
        <v>0</v>
      </c>
      <c r="X1484" s="262">
        <f>SUM($E1417:X1417)*$H1157</f>
        <v>0</v>
      </c>
      <c r="Y1484" s="262">
        <f>SUM($E1417:Y1417)*$H1157</f>
        <v>0</v>
      </c>
      <c r="Z1484" s="262">
        <f>SUM($E1417:Z1417)*$H1157</f>
        <v>0</v>
      </c>
      <c r="AA1484" s="262">
        <f>SUM($E1417:AA1417)*$H1157</f>
        <v>0</v>
      </c>
      <c r="AB1484" s="262">
        <f>SUM($E1417:AB1417)*$H1157</f>
        <v>0</v>
      </c>
    </row>
    <row r="1485" spans="2:28" outlineLevel="1">
      <c r="B1485" s="556">
        <v>21</v>
      </c>
      <c r="C1485" s="212">
        <v>0</v>
      </c>
      <c r="D1485" s="260"/>
      <c r="E1485" s="261">
        <f>SUM($E1418:E1418)*$H1158</f>
        <v>0</v>
      </c>
      <c r="F1485" s="262">
        <f>SUM($E1418:F1418)*$H1158</f>
        <v>0</v>
      </c>
      <c r="G1485" s="262">
        <f>SUM($E1418:G1418)*$H1158</f>
        <v>0</v>
      </c>
      <c r="H1485" s="262">
        <f>SUM($E1418:H1418)*$H1158</f>
        <v>0</v>
      </c>
      <c r="I1485" s="262">
        <f>SUM($E1418:I1418)*$H1158</f>
        <v>0</v>
      </c>
      <c r="J1485" s="262">
        <f>SUM($E1418:J1418)*$H1158</f>
        <v>0</v>
      </c>
      <c r="K1485" s="262">
        <f>SUM($E1418:K1418)*$H1158</f>
        <v>0</v>
      </c>
      <c r="L1485" s="262">
        <f>SUM($E1418:L1418)*$H1158</f>
        <v>0</v>
      </c>
      <c r="M1485" s="262">
        <f>SUM($E1418:M1418)*$H1158</f>
        <v>0</v>
      </c>
      <c r="N1485" s="262">
        <f>SUM($E1418:N1418)*$H1158</f>
        <v>0</v>
      </c>
      <c r="O1485" s="262">
        <f>SUM($E1418:O1418)*$H1158</f>
        <v>0</v>
      </c>
      <c r="P1485" s="262">
        <f>SUM($E1418:P1418)*$H1158</f>
        <v>0</v>
      </c>
      <c r="Q1485" s="262">
        <f>SUM($E1418:Q1418)*$H1158</f>
        <v>0</v>
      </c>
      <c r="R1485" s="262">
        <f>SUM($E1418:R1418)*$H1158</f>
        <v>0</v>
      </c>
      <c r="S1485" s="262">
        <f>SUM($E1418:S1418)*$H1158</f>
        <v>0</v>
      </c>
      <c r="T1485" s="262">
        <f>SUM($E1418:T1418)*$H1158</f>
        <v>0</v>
      </c>
      <c r="U1485" s="262">
        <f>SUM($E1418:U1418)*$H1158</f>
        <v>0</v>
      </c>
      <c r="V1485" s="262">
        <f>SUM($E1418:V1418)*$H1158</f>
        <v>0</v>
      </c>
      <c r="W1485" s="262">
        <f>SUM($E1418:W1418)*$H1158</f>
        <v>0</v>
      </c>
      <c r="X1485" s="262">
        <f>SUM($E1418:X1418)*$H1158</f>
        <v>0</v>
      </c>
      <c r="Y1485" s="262">
        <f>SUM($E1418:Y1418)*$H1158</f>
        <v>0</v>
      </c>
      <c r="Z1485" s="262">
        <f>SUM($E1418:Z1418)*$H1158</f>
        <v>0</v>
      </c>
      <c r="AA1485" s="262">
        <f>SUM($E1418:AA1418)*$H1158</f>
        <v>0</v>
      </c>
      <c r="AB1485" s="262">
        <f>SUM($E1418:AB1418)*$H1158</f>
        <v>0</v>
      </c>
    </row>
    <row r="1486" spans="2:28" outlineLevel="1">
      <c r="B1486" s="556">
        <v>22</v>
      </c>
      <c r="C1486" s="212">
        <v>0</v>
      </c>
      <c r="D1486" s="260"/>
      <c r="E1486" s="261">
        <f>SUM($E1419:E1419)*$H1159</f>
        <v>0</v>
      </c>
      <c r="F1486" s="262">
        <f>SUM($E1419:F1419)*$H1159</f>
        <v>0</v>
      </c>
      <c r="G1486" s="262">
        <f>SUM($E1419:G1419)*$H1159</f>
        <v>0</v>
      </c>
      <c r="H1486" s="262">
        <f>SUM($E1419:H1419)*$H1159</f>
        <v>0</v>
      </c>
      <c r="I1486" s="262">
        <f>SUM($E1419:I1419)*$H1159</f>
        <v>0</v>
      </c>
      <c r="J1486" s="262">
        <f>SUM($E1419:J1419)*$H1159</f>
        <v>0</v>
      </c>
      <c r="K1486" s="262">
        <f>SUM($E1419:K1419)*$H1159</f>
        <v>0</v>
      </c>
      <c r="L1486" s="262">
        <f>SUM($E1419:L1419)*$H1159</f>
        <v>0</v>
      </c>
      <c r="M1486" s="262">
        <f>SUM($E1419:M1419)*$H1159</f>
        <v>0</v>
      </c>
      <c r="N1486" s="262">
        <f>SUM($E1419:N1419)*$H1159</f>
        <v>0</v>
      </c>
      <c r="O1486" s="262">
        <f>SUM($E1419:O1419)*$H1159</f>
        <v>0</v>
      </c>
      <c r="P1486" s="262">
        <f>SUM($E1419:P1419)*$H1159</f>
        <v>0</v>
      </c>
      <c r="Q1486" s="262">
        <f>SUM($E1419:Q1419)*$H1159</f>
        <v>0</v>
      </c>
      <c r="R1486" s="262">
        <f>SUM($E1419:R1419)*$H1159</f>
        <v>0</v>
      </c>
      <c r="S1486" s="262">
        <f>SUM($E1419:S1419)*$H1159</f>
        <v>0</v>
      </c>
      <c r="T1486" s="262">
        <f>SUM($E1419:T1419)*$H1159</f>
        <v>0</v>
      </c>
      <c r="U1486" s="262">
        <f>SUM($E1419:U1419)*$H1159</f>
        <v>0</v>
      </c>
      <c r="V1486" s="262">
        <f>SUM($E1419:V1419)*$H1159</f>
        <v>0</v>
      </c>
      <c r="W1486" s="262">
        <f>SUM($E1419:W1419)*$H1159</f>
        <v>0</v>
      </c>
      <c r="X1486" s="262">
        <f>SUM($E1419:X1419)*$H1159</f>
        <v>0</v>
      </c>
      <c r="Y1486" s="262">
        <f>SUM($E1419:Y1419)*$H1159</f>
        <v>0</v>
      </c>
      <c r="Z1486" s="262">
        <f>SUM($E1419:Z1419)*$H1159</f>
        <v>0</v>
      </c>
      <c r="AA1486" s="262">
        <f>SUM($E1419:AA1419)*$H1159</f>
        <v>0</v>
      </c>
      <c r="AB1486" s="262">
        <f>SUM($E1419:AB1419)*$H1159</f>
        <v>0</v>
      </c>
    </row>
    <row r="1487" spans="2:28" outlineLevel="1">
      <c r="B1487" s="556">
        <v>23</v>
      </c>
      <c r="C1487" s="212">
        <v>0</v>
      </c>
      <c r="D1487" s="260"/>
      <c r="E1487" s="261">
        <f>SUM($E1420:E1420)*$H1160</f>
        <v>0</v>
      </c>
      <c r="F1487" s="262">
        <f>SUM($E1420:F1420)*$H1160</f>
        <v>0</v>
      </c>
      <c r="G1487" s="262">
        <f>SUM($E1420:G1420)*$H1160</f>
        <v>0</v>
      </c>
      <c r="H1487" s="262">
        <f>SUM($E1420:H1420)*$H1160</f>
        <v>0</v>
      </c>
      <c r="I1487" s="262">
        <f>SUM($E1420:I1420)*$H1160</f>
        <v>0</v>
      </c>
      <c r="J1487" s="262">
        <f>SUM($E1420:J1420)*$H1160</f>
        <v>0</v>
      </c>
      <c r="K1487" s="262">
        <f>SUM($E1420:K1420)*$H1160</f>
        <v>0</v>
      </c>
      <c r="L1487" s="262">
        <f>SUM($E1420:L1420)*$H1160</f>
        <v>0</v>
      </c>
      <c r="M1487" s="262">
        <f>SUM($E1420:M1420)*$H1160</f>
        <v>0</v>
      </c>
      <c r="N1487" s="262">
        <f>SUM($E1420:N1420)*$H1160</f>
        <v>0</v>
      </c>
      <c r="O1487" s="262">
        <f>SUM($E1420:O1420)*$H1160</f>
        <v>0</v>
      </c>
      <c r="P1487" s="262">
        <f>SUM($E1420:P1420)*$H1160</f>
        <v>0</v>
      </c>
      <c r="Q1487" s="262">
        <f>SUM($E1420:Q1420)*$H1160</f>
        <v>0</v>
      </c>
      <c r="R1487" s="262">
        <f>SUM($E1420:R1420)*$H1160</f>
        <v>0</v>
      </c>
      <c r="S1487" s="262">
        <f>SUM($E1420:S1420)*$H1160</f>
        <v>0</v>
      </c>
      <c r="T1487" s="262">
        <f>SUM($E1420:T1420)*$H1160</f>
        <v>0</v>
      </c>
      <c r="U1487" s="262">
        <f>SUM($E1420:U1420)*$H1160</f>
        <v>0</v>
      </c>
      <c r="V1487" s="262">
        <f>SUM($E1420:V1420)*$H1160</f>
        <v>0</v>
      </c>
      <c r="W1487" s="262">
        <f>SUM($E1420:W1420)*$H1160</f>
        <v>0</v>
      </c>
      <c r="X1487" s="262">
        <f>SUM($E1420:X1420)*$H1160</f>
        <v>0</v>
      </c>
      <c r="Y1487" s="262">
        <f>SUM($E1420:Y1420)*$H1160</f>
        <v>0</v>
      </c>
      <c r="Z1487" s="262">
        <f>SUM($E1420:Z1420)*$H1160</f>
        <v>0</v>
      </c>
      <c r="AA1487" s="262">
        <f>SUM($E1420:AA1420)*$H1160</f>
        <v>0</v>
      </c>
      <c r="AB1487" s="262">
        <f>SUM($E1420:AB1420)*$H1160</f>
        <v>0</v>
      </c>
    </row>
    <row r="1488" spans="2:28" outlineLevel="1">
      <c r="B1488" s="556">
        <v>24</v>
      </c>
      <c r="C1488" s="212">
        <v>0</v>
      </c>
      <c r="D1488" s="260"/>
      <c r="E1488" s="261">
        <f>SUM($E1421:E1421)*$H1161</f>
        <v>0</v>
      </c>
      <c r="F1488" s="262">
        <f>SUM($E1421:F1421)*$H1161</f>
        <v>0</v>
      </c>
      <c r="G1488" s="262">
        <f>SUM($E1421:G1421)*$H1161</f>
        <v>0</v>
      </c>
      <c r="H1488" s="262">
        <f>SUM($E1421:H1421)*$H1161</f>
        <v>0</v>
      </c>
      <c r="I1488" s="262">
        <f>SUM($E1421:I1421)*$H1161</f>
        <v>0</v>
      </c>
      <c r="J1488" s="262">
        <f>SUM($E1421:J1421)*$H1161</f>
        <v>0</v>
      </c>
      <c r="K1488" s="262">
        <f>SUM($E1421:K1421)*$H1161</f>
        <v>0</v>
      </c>
      <c r="L1488" s="262">
        <f>SUM($E1421:L1421)*$H1161</f>
        <v>0</v>
      </c>
      <c r="M1488" s="262">
        <f>SUM($E1421:M1421)*$H1161</f>
        <v>0</v>
      </c>
      <c r="N1488" s="262">
        <f>SUM($E1421:N1421)*$H1161</f>
        <v>0</v>
      </c>
      <c r="O1488" s="262">
        <f>SUM($E1421:O1421)*$H1161</f>
        <v>0</v>
      </c>
      <c r="P1488" s="262">
        <f>SUM($E1421:P1421)*$H1161</f>
        <v>0</v>
      </c>
      <c r="Q1488" s="262">
        <f>SUM($E1421:Q1421)*$H1161</f>
        <v>0</v>
      </c>
      <c r="R1488" s="262">
        <f>SUM($E1421:R1421)*$H1161</f>
        <v>0</v>
      </c>
      <c r="S1488" s="262">
        <f>SUM($E1421:S1421)*$H1161</f>
        <v>0</v>
      </c>
      <c r="T1488" s="262">
        <f>SUM($E1421:T1421)*$H1161</f>
        <v>0</v>
      </c>
      <c r="U1488" s="262">
        <f>SUM($E1421:U1421)*$H1161</f>
        <v>0</v>
      </c>
      <c r="V1488" s="262">
        <f>SUM($E1421:V1421)*$H1161</f>
        <v>0</v>
      </c>
      <c r="W1488" s="262">
        <f>SUM($E1421:W1421)*$H1161</f>
        <v>0</v>
      </c>
      <c r="X1488" s="262">
        <f>SUM($E1421:X1421)*$H1161</f>
        <v>0</v>
      </c>
      <c r="Y1488" s="262">
        <f>SUM($E1421:Y1421)*$H1161</f>
        <v>0</v>
      </c>
      <c r="Z1488" s="262">
        <f>SUM($E1421:Z1421)*$H1161</f>
        <v>0</v>
      </c>
      <c r="AA1488" s="262">
        <f>SUM($E1421:AA1421)*$H1161</f>
        <v>0</v>
      </c>
      <c r="AB1488" s="262">
        <f>SUM($E1421:AB1421)*$H1161</f>
        <v>0</v>
      </c>
    </row>
    <row r="1489" spans="2:28" outlineLevel="1">
      <c r="B1489" s="556">
        <v>25</v>
      </c>
      <c r="C1489" s="212">
        <v>0</v>
      </c>
      <c r="D1489" s="260"/>
      <c r="E1489" s="261">
        <f>SUM($E1422:E1422)*$H1162</f>
        <v>0</v>
      </c>
      <c r="F1489" s="262">
        <f>SUM($E1422:F1422)*$H1162</f>
        <v>0</v>
      </c>
      <c r="G1489" s="262">
        <f>SUM($E1422:G1422)*$H1162</f>
        <v>0</v>
      </c>
      <c r="H1489" s="262">
        <f>SUM($E1422:H1422)*$H1162</f>
        <v>0</v>
      </c>
      <c r="I1489" s="262">
        <f>SUM($E1422:I1422)*$H1162</f>
        <v>0</v>
      </c>
      <c r="J1489" s="262">
        <f>SUM($E1422:J1422)*$H1162</f>
        <v>0</v>
      </c>
      <c r="K1489" s="262">
        <f>SUM($E1422:K1422)*$H1162</f>
        <v>0</v>
      </c>
      <c r="L1489" s="262">
        <f>SUM($E1422:L1422)*$H1162</f>
        <v>0</v>
      </c>
      <c r="M1489" s="262">
        <f>SUM($E1422:M1422)*$H1162</f>
        <v>0</v>
      </c>
      <c r="N1489" s="262">
        <f>SUM($E1422:N1422)*$H1162</f>
        <v>0</v>
      </c>
      <c r="O1489" s="262">
        <f>SUM($E1422:O1422)*$H1162</f>
        <v>0</v>
      </c>
      <c r="P1489" s="262">
        <f>SUM($E1422:P1422)*$H1162</f>
        <v>0</v>
      </c>
      <c r="Q1489" s="262">
        <f>SUM($E1422:Q1422)*$H1162</f>
        <v>0</v>
      </c>
      <c r="R1489" s="262">
        <f>SUM($E1422:R1422)*$H1162</f>
        <v>0</v>
      </c>
      <c r="S1489" s="262">
        <f>SUM($E1422:S1422)*$H1162</f>
        <v>0</v>
      </c>
      <c r="T1489" s="262">
        <f>SUM($E1422:T1422)*$H1162</f>
        <v>0</v>
      </c>
      <c r="U1489" s="262">
        <f>SUM($E1422:U1422)*$H1162</f>
        <v>0</v>
      </c>
      <c r="V1489" s="262">
        <f>SUM($E1422:V1422)*$H1162</f>
        <v>0</v>
      </c>
      <c r="W1489" s="262">
        <f>SUM($E1422:W1422)*$H1162</f>
        <v>0</v>
      </c>
      <c r="X1489" s="262">
        <f>SUM($E1422:X1422)*$H1162</f>
        <v>0</v>
      </c>
      <c r="Y1489" s="262">
        <f>SUM($E1422:Y1422)*$H1162</f>
        <v>0</v>
      </c>
      <c r="Z1489" s="262">
        <f>SUM($E1422:Z1422)*$H1162</f>
        <v>0</v>
      </c>
      <c r="AA1489" s="262">
        <f>SUM($E1422:AA1422)*$H1162</f>
        <v>0</v>
      </c>
      <c r="AB1489" s="262">
        <f>SUM($E1422:AB1422)*$H1162</f>
        <v>0</v>
      </c>
    </row>
    <row r="1490" spans="2:28" outlineLevel="1">
      <c r="B1490" s="556">
        <v>26</v>
      </c>
      <c r="C1490" s="212">
        <v>0</v>
      </c>
      <c r="D1490" s="260"/>
      <c r="E1490" s="261">
        <f>SUM($E1423:E1423)*$H1163</f>
        <v>0</v>
      </c>
      <c r="F1490" s="262">
        <f>SUM($E1423:F1423)*$H1163</f>
        <v>0</v>
      </c>
      <c r="G1490" s="262">
        <f>SUM($E1423:G1423)*$H1163</f>
        <v>0</v>
      </c>
      <c r="H1490" s="262">
        <f>SUM($E1423:H1423)*$H1163</f>
        <v>0</v>
      </c>
      <c r="I1490" s="262">
        <f>SUM($E1423:I1423)*$H1163</f>
        <v>0</v>
      </c>
      <c r="J1490" s="262">
        <f>SUM($E1423:J1423)*$H1163</f>
        <v>0</v>
      </c>
      <c r="K1490" s="262">
        <f>SUM($E1423:K1423)*$H1163</f>
        <v>0</v>
      </c>
      <c r="L1490" s="262">
        <f>SUM($E1423:L1423)*$H1163</f>
        <v>0</v>
      </c>
      <c r="M1490" s="262">
        <f>SUM($E1423:M1423)*$H1163</f>
        <v>0</v>
      </c>
      <c r="N1490" s="262">
        <f>SUM($E1423:N1423)*$H1163</f>
        <v>0</v>
      </c>
      <c r="O1490" s="262">
        <f>SUM($E1423:O1423)*$H1163</f>
        <v>0</v>
      </c>
      <c r="P1490" s="262">
        <f>SUM($E1423:P1423)*$H1163</f>
        <v>0</v>
      </c>
      <c r="Q1490" s="262">
        <f>SUM($E1423:Q1423)*$H1163</f>
        <v>0</v>
      </c>
      <c r="R1490" s="262">
        <f>SUM($E1423:R1423)*$H1163</f>
        <v>0</v>
      </c>
      <c r="S1490" s="262">
        <f>SUM($E1423:S1423)*$H1163</f>
        <v>0</v>
      </c>
      <c r="T1490" s="262">
        <f>SUM($E1423:T1423)*$H1163</f>
        <v>0</v>
      </c>
      <c r="U1490" s="262">
        <f>SUM($E1423:U1423)*$H1163</f>
        <v>0</v>
      </c>
      <c r="V1490" s="262">
        <f>SUM($E1423:V1423)*$H1163</f>
        <v>0</v>
      </c>
      <c r="W1490" s="262">
        <f>SUM($E1423:W1423)*$H1163</f>
        <v>0</v>
      </c>
      <c r="X1490" s="262">
        <f>SUM($E1423:X1423)*$H1163</f>
        <v>0</v>
      </c>
      <c r="Y1490" s="262">
        <f>SUM($E1423:Y1423)*$H1163</f>
        <v>0</v>
      </c>
      <c r="Z1490" s="262">
        <f>SUM($E1423:Z1423)*$H1163</f>
        <v>0</v>
      </c>
      <c r="AA1490" s="262">
        <f>SUM($E1423:AA1423)*$H1163</f>
        <v>0</v>
      </c>
      <c r="AB1490" s="262">
        <f>SUM($E1423:AB1423)*$H1163</f>
        <v>0</v>
      </c>
    </row>
    <row r="1491" spans="2:28" outlineLevel="1">
      <c r="B1491" s="556">
        <v>27</v>
      </c>
      <c r="C1491" s="212">
        <v>0</v>
      </c>
      <c r="D1491" s="260"/>
      <c r="E1491" s="261">
        <f>SUM($E1424:E1424)*$H1164</f>
        <v>0</v>
      </c>
      <c r="F1491" s="262">
        <f>SUM($E1424:F1424)*$H1164</f>
        <v>0</v>
      </c>
      <c r="G1491" s="262">
        <f>SUM($E1424:G1424)*$H1164</f>
        <v>0</v>
      </c>
      <c r="H1491" s="262">
        <f>SUM($E1424:H1424)*$H1164</f>
        <v>0</v>
      </c>
      <c r="I1491" s="262">
        <f>SUM($E1424:I1424)*$H1164</f>
        <v>0</v>
      </c>
      <c r="J1491" s="262">
        <f>SUM($E1424:J1424)*$H1164</f>
        <v>0</v>
      </c>
      <c r="K1491" s="262">
        <f>SUM($E1424:K1424)*$H1164</f>
        <v>0</v>
      </c>
      <c r="L1491" s="262">
        <f>SUM($E1424:L1424)*$H1164</f>
        <v>0</v>
      </c>
      <c r="M1491" s="262">
        <f>SUM($E1424:M1424)*$H1164</f>
        <v>0</v>
      </c>
      <c r="N1491" s="262">
        <f>SUM($E1424:N1424)*$H1164</f>
        <v>0</v>
      </c>
      <c r="O1491" s="262">
        <f>SUM($E1424:O1424)*$H1164</f>
        <v>0</v>
      </c>
      <c r="P1491" s="262">
        <f>SUM($E1424:P1424)*$H1164</f>
        <v>0</v>
      </c>
      <c r="Q1491" s="262">
        <f>SUM($E1424:Q1424)*$H1164</f>
        <v>0</v>
      </c>
      <c r="R1491" s="262">
        <f>SUM($E1424:R1424)*$H1164</f>
        <v>0</v>
      </c>
      <c r="S1491" s="262">
        <f>SUM($E1424:S1424)*$H1164</f>
        <v>0</v>
      </c>
      <c r="T1491" s="262">
        <f>SUM($E1424:T1424)*$H1164</f>
        <v>0</v>
      </c>
      <c r="U1491" s="262">
        <f>SUM($E1424:U1424)*$H1164</f>
        <v>0</v>
      </c>
      <c r="V1491" s="262">
        <f>SUM($E1424:V1424)*$H1164</f>
        <v>0</v>
      </c>
      <c r="W1491" s="262">
        <f>SUM($E1424:W1424)*$H1164</f>
        <v>0</v>
      </c>
      <c r="X1491" s="262">
        <f>SUM($E1424:X1424)*$H1164</f>
        <v>0</v>
      </c>
      <c r="Y1491" s="262">
        <f>SUM($E1424:Y1424)*$H1164</f>
        <v>0</v>
      </c>
      <c r="Z1491" s="262">
        <f>SUM($E1424:Z1424)*$H1164</f>
        <v>0</v>
      </c>
      <c r="AA1491" s="262">
        <f>SUM($E1424:AA1424)*$H1164</f>
        <v>0</v>
      </c>
      <c r="AB1491" s="262">
        <f>SUM($E1424:AB1424)*$H1164</f>
        <v>0</v>
      </c>
    </row>
    <row r="1492" spans="2:28" outlineLevel="1">
      <c r="B1492" s="556">
        <v>28</v>
      </c>
      <c r="C1492" s="212">
        <v>0</v>
      </c>
      <c r="D1492" s="260"/>
      <c r="E1492" s="261">
        <f>SUM($E1425:E1425)*$H1165</f>
        <v>0</v>
      </c>
      <c r="F1492" s="262">
        <f>SUM($E1425:F1425)*$H1165</f>
        <v>0</v>
      </c>
      <c r="G1492" s="262">
        <f>SUM($E1425:G1425)*$H1165</f>
        <v>0</v>
      </c>
      <c r="H1492" s="262">
        <f>SUM($E1425:H1425)*$H1165</f>
        <v>0</v>
      </c>
      <c r="I1492" s="262">
        <f>SUM($E1425:I1425)*$H1165</f>
        <v>0</v>
      </c>
      <c r="J1492" s="262">
        <f>SUM($E1425:J1425)*$H1165</f>
        <v>0</v>
      </c>
      <c r="K1492" s="262">
        <f>SUM($E1425:K1425)*$H1165</f>
        <v>0</v>
      </c>
      <c r="L1492" s="262">
        <f>SUM($E1425:L1425)*$H1165</f>
        <v>0</v>
      </c>
      <c r="M1492" s="262">
        <f>SUM($E1425:M1425)*$H1165</f>
        <v>0</v>
      </c>
      <c r="N1492" s="262">
        <f>SUM($E1425:N1425)*$H1165</f>
        <v>0</v>
      </c>
      <c r="O1492" s="262">
        <f>SUM($E1425:O1425)*$H1165</f>
        <v>0</v>
      </c>
      <c r="P1492" s="262">
        <f>SUM($E1425:P1425)*$H1165</f>
        <v>0</v>
      </c>
      <c r="Q1492" s="262">
        <f>SUM($E1425:Q1425)*$H1165</f>
        <v>0</v>
      </c>
      <c r="R1492" s="262">
        <f>SUM($E1425:R1425)*$H1165</f>
        <v>0</v>
      </c>
      <c r="S1492" s="262">
        <f>SUM($E1425:S1425)*$H1165</f>
        <v>0</v>
      </c>
      <c r="T1492" s="262">
        <f>SUM($E1425:T1425)*$H1165</f>
        <v>0</v>
      </c>
      <c r="U1492" s="262">
        <f>SUM($E1425:U1425)*$H1165</f>
        <v>0</v>
      </c>
      <c r="V1492" s="262">
        <f>SUM($E1425:V1425)*$H1165</f>
        <v>0</v>
      </c>
      <c r="W1492" s="262">
        <f>SUM($E1425:W1425)*$H1165</f>
        <v>0</v>
      </c>
      <c r="X1492" s="262">
        <f>SUM($E1425:X1425)*$H1165</f>
        <v>0</v>
      </c>
      <c r="Y1492" s="262">
        <f>SUM($E1425:Y1425)*$H1165</f>
        <v>0</v>
      </c>
      <c r="Z1492" s="262">
        <f>SUM($E1425:Z1425)*$H1165</f>
        <v>0</v>
      </c>
      <c r="AA1492" s="262">
        <f>SUM($E1425:AA1425)*$H1165</f>
        <v>0</v>
      </c>
      <c r="AB1492" s="262">
        <f>SUM($E1425:AB1425)*$H1165</f>
        <v>0</v>
      </c>
    </row>
    <row r="1493" spans="2:28" outlineLevel="1">
      <c r="B1493" s="556">
        <v>29</v>
      </c>
      <c r="C1493" s="212">
        <v>0</v>
      </c>
      <c r="D1493" s="260"/>
      <c r="E1493" s="261">
        <f>SUM($E1426:E1426)*$H1166</f>
        <v>0</v>
      </c>
      <c r="F1493" s="262">
        <f>SUM($E1426:F1426)*$H1166</f>
        <v>0</v>
      </c>
      <c r="G1493" s="262">
        <f>SUM($E1426:G1426)*$H1166</f>
        <v>0</v>
      </c>
      <c r="H1493" s="262">
        <f>SUM($E1426:H1426)*$H1166</f>
        <v>0</v>
      </c>
      <c r="I1493" s="262">
        <f>SUM($E1426:I1426)*$H1166</f>
        <v>0</v>
      </c>
      <c r="J1493" s="262">
        <f>SUM($E1426:J1426)*$H1166</f>
        <v>0</v>
      </c>
      <c r="K1493" s="262">
        <f>SUM($E1426:K1426)*$H1166</f>
        <v>0</v>
      </c>
      <c r="L1493" s="262">
        <f>SUM($E1426:L1426)*$H1166</f>
        <v>0</v>
      </c>
      <c r="M1493" s="262">
        <f>SUM($E1426:M1426)*$H1166</f>
        <v>0</v>
      </c>
      <c r="N1493" s="262">
        <f>SUM($E1426:N1426)*$H1166</f>
        <v>0</v>
      </c>
      <c r="O1493" s="262">
        <f>SUM($E1426:O1426)*$H1166</f>
        <v>0</v>
      </c>
      <c r="P1493" s="262">
        <f>SUM($E1426:P1426)*$H1166</f>
        <v>0</v>
      </c>
      <c r="Q1493" s="262">
        <f>SUM($E1426:Q1426)*$H1166</f>
        <v>0</v>
      </c>
      <c r="R1493" s="262">
        <f>SUM($E1426:R1426)*$H1166</f>
        <v>0</v>
      </c>
      <c r="S1493" s="262">
        <f>SUM($E1426:S1426)*$H1166</f>
        <v>0</v>
      </c>
      <c r="T1493" s="262">
        <f>SUM($E1426:T1426)*$H1166</f>
        <v>0</v>
      </c>
      <c r="U1493" s="262">
        <f>SUM($E1426:U1426)*$H1166</f>
        <v>0</v>
      </c>
      <c r="V1493" s="262">
        <f>SUM($E1426:V1426)*$H1166</f>
        <v>0</v>
      </c>
      <c r="W1493" s="262">
        <f>SUM($E1426:W1426)*$H1166</f>
        <v>0</v>
      </c>
      <c r="X1493" s="262">
        <f>SUM($E1426:X1426)*$H1166</f>
        <v>0</v>
      </c>
      <c r="Y1493" s="262">
        <f>SUM($E1426:Y1426)*$H1166</f>
        <v>0</v>
      </c>
      <c r="Z1493" s="262">
        <f>SUM($E1426:Z1426)*$H1166</f>
        <v>0</v>
      </c>
      <c r="AA1493" s="262">
        <f>SUM($E1426:AA1426)*$H1166</f>
        <v>0</v>
      </c>
      <c r="AB1493" s="262">
        <f>SUM($E1426:AB1426)*$H1166</f>
        <v>0</v>
      </c>
    </row>
    <row r="1494" spans="2:28" outlineLevel="1">
      <c r="B1494" s="556">
        <v>30</v>
      </c>
      <c r="C1494" s="215">
        <v>0</v>
      </c>
      <c r="D1494" s="558"/>
      <c r="E1494" s="264">
        <f>SUM($E1427:E1427)*$H1167</f>
        <v>0</v>
      </c>
      <c r="F1494" s="265">
        <f>SUM($E1427:F1427)*$H1167</f>
        <v>0</v>
      </c>
      <c r="G1494" s="265">
        <f>SUM($E1427:G1427)*$H1167</f>
        <v>0</v>
      </c>
      <c r="H1494" s="265">
        <f>SUM($E1427:H1427)*$H1167</f>
        <v>0</v>
      </c>
      <c r="I1494" s="265">
        <f>SUM($E1427:I1427)*$H1167</f>
        <v>0</v>
      </c>
      <c r="J1494" s="265">
        <f>SUM($E1427:J1427)*$H1167</f>
        <v>0</v>
      </c>
      <c r="K1494" s="265">
        <f>SUM($E1427:K1427)*$H1167</f>
        <v>0</v>
      </c>
      <c r="L1494" s="265">
        <f>SUM($E1427:L1427)*$H1167</f>
        <v>0</v>
      </c>
      <c r="M1494" s="265">
        <f>SUM($E1427:M1427)*$H1167</f>
        <v>0</v>
      </c>
      <c r="N1494" s="265">
        <f>SUM($E1427:N1427)*$H1167</f>
        <v>0</v>
      </c>
      <c r="O1494" s="265">
        <f>SUM($E1427:O1427)*$H1167</f>
        <v>0</v>
      </c>
      <c r="P1494" s="265">
        <f>SUM($E1427:P1427)*$H1167</f>
        <v>0</v>
      </c>
      <c r="Q1494" s="265">
        <f>SUM($E1427:Q1427)*$H1167</f>
        <v>0</v>
      </c>
      <c r="R1494" s="265">
        <f>SUM($E1427:R1427)*$H1167</f>
        <v>0</v>
      </c>
      <c r="S1494" s="265">
        <f>SUM($E1427:S1427)*$H1167</f>
        <v>0</v>
      </c>
      <c r="T1494" s="265">
        <f>SUM($E1427:T1427)*$H1167</f>
        <v>0</v>
      </c>
      <c r="U1494" s="265">
        <f>SUM($E1427:U1427)*$H1167</f>
        <v>0</v>
      </c>
      <c r="V1494" s="265">
        <f>SUM($E1427:V1427)*$H1167</f>
        <v>0</v>
      </c>
      <c r="W1494" s="265">
        <f>SUM($E1427:W1427)*$H1167</f>
        <v>0</v>
      </c>
      <c r="X1494" s="265">
        <f>SUM($E1427:X1427)*$H1167</f>
        <v>0</v>
      </c>
      <c r="Y1494" s="265">
        <f>SUM($E1427:Y1427)*$H1167</f>
        <v>0</v>
      </c>
      <c r="Z1494" s="265">
        <f>SUM($E1427:Z1427)*$H1167</f>
        <v>0</v>
      </c>
      <c r="AA1494" s="265">
        <f>SUM($E1427:AA1427)*$H1167</f>
        <v>0</v>
      </c>
      <c r="AB1494" s="265">
        <f>SUM($E1427:AB1427)*$H1167</f>
        <v>0</v>
      </c>
    </row>
    <row r="1495" spans="2:28">
      <c r="C1495" s="21" t="s">
        <v>262</v>
      </c>
      <c r="D1495" s="1031"/>
      <c r="E1495" s="261">
        <f>SUM(E1465:E1494)</f>
        <v>0</v>
      </c>
      <c r="F1495" s="262">
        <f t="shared" ref="F1495:AB1495" si="535">SUM(F1465:F1494)</f>
        <v>0</v>
      </c>
      <c r="G1495" s="262">
        <f t="shared" si="535"/>
        <v>0</v>
      </c>
      <c r="H1495" s="262">
        <f t="shared" si="535"/>
        <v>0</v>
      </c>
      <c r="I1495" s="262">
        <f t="shared" si="535"/>
        <v>0</v>
      </c>
      <c r="J1495" s="262">
        <f t="shared" si="535"/>
        <v>0</v>
      </c>
      <c r="K1495" s="262">
        <f t="shared" si="535"/>
        <v>0</v>
      </c>
      <c r="L1495" s="262">
        <f t="shared" si="535"/>
        <v>0</v>
      </c>
      <c r="M1495" s="262">
        <f t="shared" si="535"/>
        <v>0</v>
      </c>
      <c r="N1495" s="262">
        <f t="shared" si="535"/>
        <v>0</v>
      </c>
      <c r="O1495" s="262">
        <f t="shared" si="535"/>
        <v>21200</v>
      </c>
      <c r="P1495" s="262">
        <f t="shared" si="535"/>
        <v>34450</v>
      </c>
      <c r="Q1495" s="262">
        <f t="shared" si="535"/>
        <v>47700</v>
      </c>
      <c r="R1495" s="262">
        <f t="shared" si="535"/>
        <v>60950</v>
      </c>
      <c r="S1495" s="262">
        <f t="shared" si="535"/>
        <v>74200</v>
      </c>
      <c r="T1495" s="262">
        <f t="shared" si="535"/>
        <v>87450</v>
      </c>
      <c r="U1495" s="262">
        <f t="shared" si="535"/>
        <v>100700</v>
      </c>
      <c r="V1495" s="262">
        <f t="shared" si="535"/>
        <v>113950</v>
      </c>
      <c r="W1495" s="262">
        <f t="shared" si="535"/>
        <v>127200</v>
      </c>
      <c r="X1495" s="262">
        <f t="shared" si="535"/>
        <v>140450</v>
      </c>
      <c r="Y1495" s="262">
        <f t="shared" si="535"/>
        <v>143100</v>
      </c>
      <c r="Z1495" s="262">
        <f t="shared" si="535"/>
        <v>143100</v>
      </c>
      <c r="AA1495" s="262">
        <f t="shared" si="535"/>
        <v>143100</v>
      </c>
      <c r="AB1495" s="262">
        <f t="shared" si="535"/>
        <v>143100</v>
      </c>
    </row>
    <row r="1496" spans="2:28">
      <c r="C1496" s="21"/>
      <c r="D1496" s="1032"/>
      <c r="E1496"/>
      <c r="F1496"/>
      <c r="G1496"/>
      <c r="H1496"/>
      <c r="I1496"/>
      <c r="J1496"/>
      <c r="K1496"/>
      <c r="L1496"/>
      <c r="M1496"/>
      <c r="N1496"/>
    </row>
    <row r="1497" spans="2:28">
      <c r="C1497" s="240" t="s">
        <v>263</v>
      </c>
      <c r="D1497" s="1033"/>
      <c r="E1497"/>
      <c r="F1497"/>
      <c r="G1497"/>
      <c r="H1497"/>
      <c r="I1497"/>
      <c r="J1497"/>
      <c r="K1497"/>
      <c r="L1497"/>
      <c r="M1497"/>
      <c r="N1497"/>
    </row>
    <row r="1498" spans="2:28">
      <c r="B1498" s="556">
        <f>B1432</f>
        <v>1</v>
      </c>
      <c r="C1498" s="212" t="str">
        <f>C1432</f>
        <v>Studio</v>
      </c>
      <c r="D1498" s="1032"/>
      <c r="E1498" s="261">
        <f>-($C1138-SUM($E1398:E1398))*$H1138*(1+HLOOKUP(E$1389,$E$181:$N$182,2,FALSE))</f>
        <v>0</v>
      </c>
      <c r="F1498" s="262">
        <f>-($C1138-SUM($E1398:F1398))*$H1138*(1+HLOOKUP(F$1389,$E$181:$N$182,2,FALSE))</f>
        <v>0</v>
      </c>
      <c r="G1498" s="262">
        <f>-($C1138-SUM($E1398:G1398))*$H1138*(1+HLOOKUP(G$1389,$E$181:$N$182,2,FALSE))</f>
        <v>0</v>
      </c>
      <c r="H1498" s="262">
        <f>-($C1138-SUM($E1398:H1398))*$H1138*(1+HLOOKUP(H$1389,$E$181:$N$182,2,FALSE))</f>
        <v>0</v>
      </c>
      <c r="I1498" s="262">
        <f>-($C1138-SUM($E1398:I1398))*$H1138*(1+HLOOKUP(I$1389,$E$181:$N$182,2,FALSE))</f>
        <v>0</v>
      </c>
      <c r="J1498" s="262">
        <f>-($C1138-SUM($E1398:J1398))*$H1138*(1+HLOOKUP(J$1389,$E$181:$N$182,2,FALSE))</f>
        <v>0</v>
      </c>
      <c r="K1498" s="262">
        <f>-($C1138-SUM($E1398:K1398))*$H1138*(1+HLOOKUP(K$1389,$E$181:$N$182,2,FALSE))</f>
        <v>0</v>
      </c>
      <c r="L1498" s="262">
        <f>-($C1138-SUM($E1398:L1398))*$H1138*(1+HLOOKUP(L$1389,$E$181:$N$182,2,FALSE))</f>
        <v>0</v>
      </c>
      <c r="M1498" s="262">
        <f>-($C1138-SUM($E1398:M1398))*$H1138*(1+HLOOKUP(M$1389,$E$181:$N$182,2,FALSE))</f>
        <v>0</v>
      </c>
      <c r="N1498" s="262">
        <f>-($C1138-SUM($E1398:N1398))*$H1138*(1+HLOOKUP(N$1389,$E$181:$N$182,2,FALSE))</f>
        <v>0</v>
      </c>
      <c r="O1498" s="262">
        <f>-($C1138-SUM($E1398:O1398))*$H1138*(1+HLOOKUP(O$1389,$E$181:$N$182,2,FALSE))</f>
        <v>0</v>
      </c>
      <c r="P1498" s="262">
        <f>-($C1138-SUM($E1398:P1398))*$H1138*(1+HLOOKUP(P$1389,$E$181:$N$182,2,FALSE))</f>
        <v>0</v>
      </c>
      <c r="Q1498" s="262">
        <f>-($C1138-SUM($E1398:Q1398))*$H1138*(1+HLOOKUP(Q$1389,$E$181:$N$182,2,FALSE))</f>
        <v>0</v>
      </c>
      <c r="R1498" s="262">
        <f>-($C1138-SUM($E1398:R1398))*$H1138*(1+HLOOKUP(R$1389,$E$181:$N$182,2,FALSE))</f>
        <v>0</v>
      </c>
      <c r="S1498" s="262">
        <f>-($C1138-SUM($E1398:S1398))*$H1138*(1+HLOOKUP(S$1389,$E$181:$N$182,2,FALSE))</f>
        <v>0</v>
      </c>
      <c r="T1498" s="262">
        <f>-($C1138-SUM($E1398:T1398))*$H1138*(1+HLOOKUP(T$1389,$E$181:$N$182,2,FALSE))</f>
        <v>0</v>
      </c>
      <c r="U1498" s="262">
        <f>-($C1138-SUM($E1398:U1398))*$H1138*(1+HLOOKUP(U$1389,$E$181:$N$182,2,FALSE))</f>
        <v>0</v>
      </c>
      <c r="V1498" s="262">
        <f>-($C1138-SUM($E1398:V1398))*$H1138*(1+HLOOKUP(V$1389,$E$181:$N$182,2,FALSE))</f>
        <v>0</v>
      </c>
      <c r="W1498" s="262">
        <f>-($C1138-SUM($E1398:W1398))*$H1138*(1+HLOOKUP(W$1389,$E$181:$N$182,2,FALSE))</f>
        <v>0</v>
      </c>
      <c r="X1498" s="262">
        <f>-($C1138-SUM($E1398:X1398))*$H1138*(1+HLOOKUP(X$1389,$E$181:$N$182,2,FALSE))</f>
        <v>0</v>
      </c>
      <c r="Y1498" s="262">
        <f>-($C1138-SUM($E1398:Y1398))*$H1138*(1+HLOOKUP(Y$1389,$E$181:$N$182,2,FALSE))</f>
        <v>0</v>
      </c>
      <c r="Z1498" s="262">
        <f>-($C1138-SUM($E1398:Z1398))*$H1138*(1+HLOOKUP(Z$1389,$E$181:$N$182,2,FALSE))</f>
        <v>0</v>
      </c>
      <c r="AA1498" s="262">
        <f>-($C1138-SUM($E1398:AA1398))*$H1138*(1+HLOOKUP(AA$1389,$E$181:$N$182,2,FALSE))</f>
        <v>0</v>
      </c>
      <c r="AB1498" s="262">
        <f>-($C1138-SUM($E1398:AB1398))*$H1138*(1+HLOOKUP(AB$1389,$E$181:$N$182,2,FALSE))</f>
        <v>0</v>
      </c>
    </row>
    <row r="1499" spans="2:28">
      <c r="B1499" s="556">
        <v>2</v>
      </c>
      <c r="C1499" s="212" t="s">
        <v>222</v>
      </c>
      <c r="D1499" s="1032"/>
      <c r="E1499" s="261">
        <f>-($C1139-SUM($E1399:E1399))*$H1139*(1+HLOOKUP(E$1389,$E$181:$N$182,2,FALSE))</f>
        <v>0</v>
      </c>
      <c r="F1499" s="262">
        <f>-($C1139-SUM($E1399:F1399))*$H1139*(1+HLOOKUP(F$1389,$E$181:$N$182,2,FALSE))</f>
        <v>0</v>
      </c>
      <c r="G1499" s="262">
        <f>-($C1139-SUM($E1399:G1399))*$H1139*(1+HLOOKUP(G$1389,$E$181:$N$182,2,FALSE))</f>
        <v>0</v>
      </c>
      <c r="H1499" s="262">
        <f>-($C1139-SUM($E1399:H1399))*$H1139*(1+HLOOKUP(H$1389,$E$181:$N$182,2,FALSE))</f>
        <v>0</v>
      </c>
      <c r="I1499" s="262">
        <f>-($C1139-SUM($E1399:I1399))*$H1139*(1+HLOOKUP(I$1389,$E$181:$N$182,2,FALSE))</f>
        <v>0</v>
      </c>
      <c r="J1499" s="262">
        <f>-($C1139-SUM($E1399:J1399))*$H1139*(1+HLOOKUP(J$1389,$E$181:$N$182,2,FALSE))</f>
        <v>0</v>
      </c>
      <c r="K1499" s="262">
        <f>-($C1139-SUM($E1399:K1399))*$H1139*(1+HLOOKUP(K$1389,$E$181:$N$182,2,FALSE))</f>
        <v>0</v>
      </c>
      <c r="L1499" s="262">
        <f>-($C1139-SUM($E1399:L1399))*$H1139*(1+HLOOKUP(L$1389,$E$181:$N$182,2,FALSE))</f>
        <v>0</v>
      </c>
      <c r="M1499" s="262">
        <f>-($C1139-SUM($E1399:M1399))*$H1139*(1+HLOOKUP(M$1389,$E$181:$N$182,2,FALSE))</f>
        <v>0</v>
      </c>
      <c r="N1499" s="262">
        <f>-($C1139-SUM($E1399:N1399))*$H1139*(1+HLOOKUP(N$1389,$E$181:$N$182,2,FALSE))</f>
        <v>0</v>
      </c>
      <c r="O1499" s="262">
        <f>-($C1139-SUM($E1399:O1399))*$H1139*(1+HLOOKUP(O$1389,$E$181:$N$182,2,FALSE))</f>
        <v>0</v>
      </c>
      <c r="P1499" s="262">
        <f>-($C1139-SUM($E1399:P1399))*$H1139*(1+HLOOKUP(P$1389,$E$181:$N$182,2,FALSE))</f>
        <v>0</v>
      </c>
      <c r="Q1499" s="262">
        <f>-($C1139-SUM($E1399:Q1399))*$H1139*(1+HLOOKUP(Q$1389,$E$181:$N$182,2,FALSE))</f>
        <v>0</v>
      </c>
      <c r="R1499" s="262">
        <f>-($C1139-SUM($E1399:R1399))*$H1139*(1+HLOOKUP(R$1389,$E$181:$N$182,2,FALSE))</f>
        <v>0</v>
      </c>
      <c r="S1499" s="262">
        <f>-($C1139-SUM($E1399:S1399))*$H1139*(1+HLOOKUP(S$1389,$E$181:$N$182,2,FALSE))</f>
        <v>0</v>
      </c>
      <c r="T1499" s="262">
        <f>-($C1139-SUM($E1399:T1399))*$H1139*(1+HLOOKUP(T$1389,$E$181:$N$182,2,FALSE))</f>
        <v>0</v>
      </c>
      <c r="U1499" s="262">
        <f>-($C1139-SUM($E1399:U1399))*$H1139*(1+HLOOKUP(U$1389,$E$181:$N$182,2,FALSE))</f>
        <v>0</v>
      </c>
      <c r="V1499" s="262">
        <f>-($C1139-SUM($E1399:V1399))*$H1139*(1+HLOOKUP(V$1389,$E$181:$N$182,2,FALSE))</f>
        <v>0</v>
      </c>
      <c r="W1499" s="262">
        <f>-($C1139-SUM($E1399:W1399))*$H1139*(1+HLOOKUP(W$1389,$E$181:$N$182,2,FALSE))</f>
        <v>0</v>
      </c>
      <c r="X1499" s="262">
        <f>-($C1139-SUM($E1399:X1399))*$H1139*(1+HLOOKUP(X$1389,$E$181:$N$182,2,FALSE))</f>
        <v>0</v>
      </c>
      <c r="Y1499" s="262">
        <f>-($C1139-SUM($E1399:Y1399))*$H1139*(1+HLOOKUP(Y$1389,$E$181:$N$182,2,FALSE))</f>
        <v>0</v>
      </c>
      <c r="Z1499" s="262">
        <f>-($C1139-SUM($E1399:Z1399))*$H1139*(1+HLOOKUP(Z$1389,$E$181:$N$182,2,FALSE))</f>
        <v>0</v>
      </c>
      <c r="AA1499" s="262">
        <f>-($C1139-SUM($E1399:AA1399))*$H1139*(1+HLOOKUP(AA$1389,$E$181:$N$182,2,FALSE))</f>
        <v>0</v>
      </c>
      <c r="AB1499" s="262">
        <f>-($C1139-SUM($E1399:AB1399))*$H1139*(1+HLOOKUP(AB$1389,$E$181:$N$182,2,FALSE))</f>
        <v>0</v>
      </c>
    </row>
    <row r="1500" spans="2:28">
      <c r="B1500" s="556">
        <v>3</v>
      </c>
      <c r="C1500" s="212" t="s">
        <v>222</v>
      </c>
      <c r="D1500" s="1032"/>
      <c r="E1500" s="261">
        <f>-($C1140-SUM($E1400:E1400))*$H1140*(1+HLOOKUP(E$1389,$E$181:$N$182,2,FALSE))</f>
        <v>0</v>
      </c>
      <c r="F1500" s="262">
        <f>-($C1140-SUM($E1400:F1400))*$H1140*(1+HLOOKUP(F$1389,$E$181:$N$182,2,FALSE))</f>
        <v>0</v>
      </c>
      <c r="G1500" s="262">
        <f>-($C1140-SUM($E1400:G1400))*$H1140*(1+HLOOKUP(G$1389,$E$181:$N$182,2,FALSE))</f>
        <v>0</v>
      </c>
      <c r="H1500" s="262">
        <f>-($C1140-SUM($E1400:H1400))*$H1140*(1+HLOOKUP(H$1389,$E$181:$N$182,2,FALSE))</f>
        <v>0</v>
      </c>
      <c r="I1500" s="262">
        <f>-($C1140-SUM($E1400:I1400))*$H1140*(1+HLOOKUP(I$1389,$E$181:$N$182,2,FALSE))</f>
        <v>0</v>
      </c>
      <c r="J1500" s="262">
        <f>-($C1140-SUM($E1400:J1400))*$H1140*(1+HLOOKUP(J$1389,$E$181:$N$182,2,FALSE))</f>
        <v>0</v>
      </c>
      <c r="K1500" s="262">
        <f>-($C1140-SUM($E1400:K1400))*$H1140*(1+HLOOKUP(K$1389,$E$181:$N$182,2,FALSE))</f>
        <v>0</v>
      </c>
      <c r="L1500" s="262">
        <f>-($C1140-SUM($E1400:L1400))*$H1140*(1+HLOOKUP(L$1389,$E$181:$N$182,2,FALSE))</f>
        <v>0</v>
      </c>
      <c r="M1500" s="262">
        <f>-($C1140-SUM($E1400:M1400))*$H1140*(1+HLOOKUP(M$1389,$E$181:$N$182,2,FALSE))</f>
        <v>0</v>
      </c>
      <c r="N1500" s="262">
        <f>-($C1140-SUM($E1400:N1400))*$H1140*(1+HLOOKUP(N$1389,$E$181:$N$182,2,FALSE))</f>
        <v>0</v>
      </c>
      <c r="O1500" s="262">
        <f>-($C1140-SUM($E1400:O1400))*$H1140*(1+HLOOKUP(O$1389,$E$181:$N$182,2,FALSE))</f>
        <v>0</v>
      </c>
      <c r="P1500" s="262">
        <f>-($C1140-SUM($E1400:P1400))*$H1140*(1+HLOOKUP(P$1389,$E$181:$N$182,2,FALSE))</f>
        <v>0</v>
      </c>
      <c r="Q1500" s="262">
        <f>-($C1140-SUM($E1400:Q1400))*$H1140*(1+HLOOKUP(Q$1389,$E$181:$N$182,2,FALSE))</f>
        <v>0</v>
      </c>
      <c r="R1500" s="262">
        <f>-($C1140-SUM($E1400:R1400))*$H1140*(1+HLOOKUP(R$1389,$E$181:$N$182,2,FALSE))</f>
        <v>0</v>
      </c>
      <c r="S1500" s="262">
        <f>-($C1140-SUM($E1400:S1400))*$H1140*(1+HLOOKUP(S$1389,$E$181:$N$182,2,FALSE))</f>
        <v>0</v>
      </c>
      <c r="T1500" s="262">
        <f>-($C1140-SUM($E1400:T1400))*$H1140*(1+HLOOKUP(T$1389,$E$181:$N$182,2,FALSE))</f>
        <v>0</v>
      </c>
      <c r="U1500" s="262">
        <f>-($C1140-SUM($E1400:U1400))*$H1140*(1+HLOOKUP(U$1389,$E$181:$N$182,2,FALSE))</f>
        <v>0</v>
      </c>
      <c r="V1500" s="262">
        <f>-($C1140-SUM($E1400:V1400))*$H1140*(1+HLOOKUP(V$1389,$E$181:$N$182,2,FALSE))</f>
        <v>0</v>
      </c>
      <c r="W1500" s="262">
        <f>-($C1140-SUM($E1400:W1400))*$H1140*(1+HLOOKUP(W$1389,$E$181:$N$182,2,FALSE))</f>
        <v>0</v>
      </c>
      <c r="X1500" s="262">
        <f>-($C1140-SUM($E1400:X1400))*$H1140*(1+HLOOKUP(X$1389,$E$181:$N$182,2,FALSE))</f>
        <v>0</v>
      </c>
      <c r="Y1500" s="262">
        <f>-($C1140-SUM($E1400:Y1400))*$H1140*(1+HLOOKUP(Y$1389,$E$181:$N$182,2,FALSE))</f>
        <v>0</v>
      </c>
      <c r="Z1500" s="262">
        <f>-($C1140-SUM($E1400:Z1400))*$H1140*(1+HLOOKUP(Z$1389,$E$181:$N$182,2,FALSE))</f>
        <v>0</v>
      </c>
      <c r="AA1500" s="262">
        <f>-($C1140-SUM($E1400:AA1400))*$H1140*(1+HLOOKUP(AA$1389,$E$181:$N$182,2,FALSE))</f>
        <v>0</v>
      </c>
      <c r="AB1500" s="262">
        <f>-($C1140-SUM($E1400:AB1400))*$H1140*(1+HLOOKUP(AB$1389,$E$181:$N$182,2,FALSE))</f>
        <v>0</v>
      </c>
    </row>
    <row r="1501" spans="2:28">
      <c r="B1501" s="556">
        <v>4</v>
      </c>
      <c r="C1501" s="212" t="s">
        <v>222</v>
      </c>
      <c r="D1501" s="1032"/>
      <c r="E1501" s="261">
        <f>-($C1141-SUM($E1401:E1401))*$H1141*(1+HLOOKUP(E$1389,$E$181:$N$182,2,FALSE))</f>
        <v>-143100</v>
      </c>
      <c r="F1501" s="262">
        <f>-($C1141-SUM($E1401:F1401))*$H1141*(1+HLOOKUP(F$1389,$E$181:$N$182,2,FALSE))</f>
        <v>-143100</v>
      </c>
      <c r="G1501" s="262">
        <f>-($C1141-SUM($E1401:G1401))*$H1141*(1+HLOOKUP(G$1389,$E$181:$N$182,2,FALSE))</f>
        <v>-143100</v>
      </c>
      <c r="H1501" s="262">
        <f>-($C1141-SUM($E1401:H1401))*$H1141*(1+HLOOKUP(H$1389,$E$181:$N$182,2,FALSE))</f>
        <v>-143100</v>
      </c>
      <c r="I1501" s="262">
        <f>-($C1141-SUM($E1401:I1401))*$H1141*(1+HLOOKUP(I$1389,$E$181:$N$182,2,FALSE))</f>
        <v>-143100</v>
      </c>
      <c r="J1501" s="262">
        <f>-($C1141-SUM($E1401:J1401))*$H1141*(1+HLOOKUP(J$1389,$E$181:$N$182,2,FALSE))</f>
        <v>-143100</v>
      </c>
      <c r="K1501" s="262">
        <f>-($C1141-SUM($E1401:K1401))*$H1141*(1+HLOOKUP(K$1389,$E$181:$N$182,2,FALSE))</f>
        <v>-143100</v>
      </c>
      <c r="L1501" s="262">
        <f>-($C1141-SUM($E1401:L1401))*$H1141*(1+HLOOKUP(L$1389,$E$181:$N$182,2,FALSE))</f>
        <v>-143100</v>
      </c>
      <c r="M1501" s="262">
        <f>-($C1141-SUM($E1401:M1401))*$H1141*(1+HLOOKUP(M$1389,$E$181:$N$182,2,FALSE))</f>
        <v>-143100</v>
      </c>
      <c r="N1501" s="262">
        <f>-($C1141-SUM($E1401:N1401))*$H1141*(1+HLOOKUP(N$1389,$E$181:$N$182,2,FALSE))</f>
        <v>-143100</v>
      </c>
      <c r="O1501" s="262">
        <f>-($C1141-SUM($E1401:O1401))*$H1141*(1+HLOOKUP(O$1389,$E$181:$N$182,2,FALSE))</f>
        <v>-121900</v>
      </c>
      <c r="P1501" s="262">
        <f>-($C1141-SUM($E1401:P1401))*$H1141*(1+HLOOKUP(P$1389,$E$181:$N$182,2,FALSE))</f>
        <v>-108650</v>
      </c>
      <c r="Q1501" s="262">
        <f>-($C1141-SUM($E1401:Q1401))*$H1141*(1+HLOOKUP(Q$1389,$E$181:$N$182,2,FALSE))</f>
        <v>-99216</v>
      </c>
      <c r="R1501" s="262">
        <f>-($C1141-SUM($E1401:R1401))*$H1141*(1+HLOOKUP(R$1389,$E$181:$N$182,2,FALSE))</f>
        <v>-85436</v>
      </c>
      <c r="S1501" s="262">
        <f>-($C1141-SUM($E1401:S1401))*$H1141*(1+HLOOKUP(S$1389,$E$181:$N$182,2,FALSE))</f>
        <v>-71656</v>
      </c>
      <c r="T1501" s="262">
        <f>-($C1141-SUM($E1401:T1401))*$H1141*(1+HLOOKUP(T$1389,$E$181:$N$182,2,FALSE))</f>
        <v>-57876</v>
      </c>
      <c r="U1501" s="262">
        <f>-($C1141-SUM($E1401:U1401))*$H1141*(1+HLOOKUP(U$1389,$E$181:$N$182,2,FALSE))</f>
        <v>-44096</v>
      </c>
      <c r="V1501" s="262">
        <f>-($C1141-SUM($E1401:V1401))*$H1141*(1+HLOOKUP(V$1389,$E$181:$N$182,2,FALSE))</f>
        <v>-30316</v>
      </c>
      <c r="W1501" s="262">
        <f>-($C1141-SUM($E1401:W1401))*$H1141*(1+HLOOKUP(W$1389,$E$181:$N$182,2,FALSE))</f>
        <v>-16536</v>
      </c>
      <c r="X1501" s="262">
        <f>-($C1141-SUM($E1401:X1401))*$H1141*(1+HLOOKUP(X$1389,$E$181:$N$182,2,FALSE))</f>
        <v>-2756</v>
      </c>
      <c r="Y1501" s="262">
        <f>-($C1141-SUM($E1401:Y1401))*$H1141*(1+HLOOKUP(Y$1389,$E$181:$N$182,2,FALSE))</f>
        <v>0</v>
      </c>
      <c r="Z1501" s="262">
        <f>-($C1141-SUM($E1401:Z1401))*$H1141*(1+HLOOKUP(Z$1389,$E$181:$N$182,2,FALSE))</f>
        <v>0</v>
      </c>
      <c r="AA1501" s="262">
        <f>-($C1141-SUM($E1401:AA1401))*$H1141*(1+HLOOKUP(AA$1389,$E$181:$N$182,2,FALSE))</f>
        <v>0</v>
      </c>
      <c r="AB1501" s="262">
        <f>-($C1141-SUM($E1401:AB1401))*$H1141*(1+HLOOKUP(AB$1389,$E$181:$N$182,2,FALSE))</f>
        <v>0</v>
      </c>
    </row>
    <row r="1502" spans="2:28">
      <c r="B1502" s="556">
        <v>5</v>
      </c>
      <c r="C1502" s="212" t="s">
        <v>224</v>
      </c>
      <c r="D1502" s="1032"/>
      <c r="E1502" s="261">
        <f>-($C1142-SUM($E1402:E1402))*$H1142*(1+HLOOKUP(E$1389,$E$181:$N$182,2,FALSE))</f>
        <v>0</v>
      </c>
      <c r="F1502" s="262">
        <f>-($C1142-SUM($E1402:F1402))*$H1142*(1+HLOOKUP(F$1389,$E$181:$N$182,2,FALSE))</f>
        <v>0</v>
      </c>
      <c r="G1502" s="262">
        <f>-($C1142-SUM($E1402:G1402))*$H1142*(1+HLOOKUP(G$1389,$E$181:$N$182,2,FALSE))</f>
        <v>0</v>
      </c>
      <c r="H1502" s="262">
        <f>-($C1142-SUM($E1402:H1402))*$H1142*(1+HLOOKUP(H$1389,$E$181:$N$182,2,FALSE))</f>
        <v>0</v>
      </c>
      <c r="I1502" s="262">
        <f>-($C1142-SUM($E1402:I1402))*$H1142*(1+HLOOKUP(I$1389,$E$181:$N$182,2,FALSE))</f>
        <v>0</v>
      </c>
      <c r="J1502" s="262">
        <f>-($C1142-SUM($E1402:J1402))*$H1142*(1+HLOOKUP(J$1389,$E$181:$N$182,2,FALSE))</f>
        <v>0</v>
      </c>
      <c r="K1502" s="262">
        <f>-($C1142-SUM($E1402:K1402))*$H1142*(1+HLOOKUP(K$1389,$E$181:$N$182,2,FALSE))</f>
        <v>0</v>
      </c>
      <c r="L1502" s="262">
        <f>-($C1142-SUM($E1402:L1402))*$H1142*(1+HLOOKUP(L$1389,$E$181:$N$182,2,FALSE))</f>
        <v>0</v>
      </c>
      <c r="M1502" s="262">
        <f>-($C1142-SUM($E1402:M1402))*$H1142*(1+HLOOKUP(M$1389,$E$181:$N$182,2,FALSE))</f>
        <v>0</v>
      </c>
      <c r="N1502" s="262">
        <f>-($C1142-SUM($E1402:N1402))*$H1142*(1+HLOOKUP(N$1389,$E$181:$N$182,2,FALSE))</f>
        <v>0</v>
      </c>
      <c r="O1502" s="262">
        <f>-($C1142-SUM($E1402:O1402))*$H1142*(1+HLOOKUP(O$1389,$E$181:$N$182,2,FALSE))</f>
        <v>0</v>
      </c>
      <c r="P1502" s="262">
        <f>-($C1142-SUM($E1402:P1402))*$H1142*(1+HLOOKUP(P$1389,$E$181:$N$182,2,FALSE))</f>
        <v>0</v>
      </c>
      <c r="Q1502" s="262">
        <f>-($C1142-SUM($E1402:Q1402))*$H1142*(1+HLOOKUP(Q$1389,$E$181:$N$182,2,FALSE))</f>
        <v>0</v>
      </c>
      <c r="R1502" s="262">
        <f>-($C1142-SUM($E1402:R1402))*$H1142*(1+HLOOKUP(R$1389,$E$181:$N$182,2,FALSE))</f>
        <v>0</v>
      </c>
      <c r="S1502" s="262">
        <f>-($C1142-SUM($E1402:S1402))*$H1142*(1+HLOOKUP(S$1389,$E$181:$N$182,2,FALSE))</f>
        <v>0</v>
      </c>
      <c r="T1502" s="262">
        <f>-($C1142-SUM($E1402:T1402))*$H1142*(1+HLOOKUP(T$1389,$E$181:$N$182,2,FALSE))</f>
        <v>0</v>
      </c>
      <c r="U1502" s="262">
        <f>-($C1142-SUM($E1402:U1402))*$H1142*(1+HLOOKUP(U$1389,$E$181:$N$182,2,FALSE))</f>
        <v>0</v>
      </c>
      <c r="V1502" s="262">
        <f>-($C1142-SUM($E1402:V1402))*$H1142*(1+HLOOKUP(V$1389,$E$181:$N$182,2,FALSE))</f>
        <v>0</v>
      </c>
      <c r="W1502" s="262">
        <f>-($C1142-SUM($E1402:W1402))*$H1142*(1+HLOOKUP(W$1389,$E$181:$N$182,2,FALSE))</f>
        <v>0</v>
      </c>
      <c r="X1502" s="262">
        <f>-($C1142-SUM($E1402:X1402))*$H1142*(1+HLOOKUP(X$1389,$E$181:$N$182,2,FALSE))</f>
        <v>0</v>
      </c>
      <c r="Y1502" s="262">
        <f>-($C1142-SUM($E1402:Y1402))*$H1142*(1+HLOOKUP(Y$1389,$E$181:$N$182,2,FALSE))</f>
        <v>0</v>
      </c>
      <c r="Z1502" s="262">
        <f>-($C1142-SUM($E1402:Z1402))*$H1142*(1+HLOOKUP(Z$1389,$E$181:$N$182,2,FALSE))</f>
        <v>0</v>
      </c>
      <c r="AA1502" s="262">
        <f>-($C1142-SUM($E1402:AA1402))*$H1142*(1+HLOOKUP(AA$1389,$E$181:$N$182,2,FALSE))</f>
        <v>0</v>
      </c>
      <c r="AB1502" s="262">
        <f>-($C1142-SUM($E1402:AB1402))*$H1142*(1+HLOOKUP(AB$1389,$E$181:$N$182,2,FALSE))</f>
        <v>0</v>
      </c>
    </row>
    <row r="1503" spans="2:28">
      <c r="B1503" s="556">
        <v>6</v>
      </c>
      <c r="C1503" s="212" t="s">
        <v>224</v>
      </c>
      <c r="D1503" s="1032"/>
      <c r="E1503" s="261">
        <f>-($C1143-SUM($E1403:E1403))*$H1143*(1+HLOOKUP(E$1389,$E$181:$N$182,2,FALSE))</f>
        <v>0</v>
      </c>
      <c r="F1503" s="262">
        <f>-($C1143-SUM($E1403:F1403))*$H1143*(1+HLOOKUP(F$1389,$E$181:$N$182,2,FALSE))</f>
        <v>0</v>
      </c>
      <c r="G1503" s="262">
        <f>-($C1143-SUM($E1403:G1403))*$H1143*(1+HLOOKUP(G$1389,$E$181:$N$182,2,FALSE))</f>
        <v>0</v>
      </c>
      <c r="H1503" s="262">
        <f>-($C1143-SUM($E1403:H1403))*$H1143*(1+HLOOKUP(H$1389,$E$181:$N$182,2,FALSE))</f>
        <v>0</v>
      </c>
      <c r="I1503" s="262">
        <f>-($C1143-SUM($E1403:I1403))*$H1143*(1+HLOOKUP(I$1389,$E$181:$N$182,2,FALSE))</f>
        <v>0</v>
      </c>
      <c r="J1503" s="262">
        <f>-($C1143-SUM($E1403:J1403))*$H1143*(1+HLOOKUP(J$1389,$E$181:$N$182,2,FALSE))</f>
        <v>0</v>
      </c>
      <c r="K1503" s="262">
        <f>-($C1143-SUM($E1403:K1403))*$H1143*(1+HLOOKUP(K$1389,$E$181:$N$182,2,FALSE))</f>
        <v>0</v>
      </c>
      <c r="L1503" s="262">
        <f>-($C1143-SUM($E1403:L1403))*$H1143*(1+HLOOKUP(L$1389,$E$181:$N$182,2,FALSE))</f>
        <v>0</v>
      </c>
      <c r="M1503" s="262">
        <f>-($C1143-SUM($E1403:M1403))*$H1143*(1+HLOOKUP(M$1389,$E$181:$N$182,2,FALSE))</f>
        <v>0</v>
      </c>
      <c r="N1503" s="262">
        <f>-($C1143-SUM($E1403:N1403))*$H1143*(1+HLOOKUP(N$1389,$E$181:$N$182,2,FALSE))</f>
        <v>0</v>
      </c>
      <c r="O1503" s="262">
        <f>-($C1143-SUM($E1403:O1403))*$H1143*(1+HLOOKUP(O$1389,$E$181:$N$182,2,FALSE))</f>
        <v>0</v>
      </c>
      <c r="P1503" s="262">
        <f>-($C1143-SUM($E1403:P1403))*$H1143*(1+HLOOKUP(P$1389,$E$181:$N$182,2,FALSE))</f>
        <v>0</v>
      </c>
      <c r="Q1503" s="262">
        <f>-($C1143-SUM($E1403:Q1403))*$H1143*(1+HLOOKUP(Q$1389,$E$181:$N$182,2,FALSE))</f>
        <v>0</v>
      </c>
      <c r="R1503" s="262">
        <f>-($C1143-SUM($E1403:R1403))*$H1143*(1+HLOOKUP(R$1389,$E$181:$N$182,2,FALSE))</f>
        <v>0</v>
      </c>
      <c r="S1503" s="262">
        <f>-($C1143-SUM($E1403:S1403))*$H1143*(1+HLOOKUP(S$1389,$E$181:$N$182,2,FALSE))</f>
        <v>0</v>
      </c>
      <c r="T1503" s="262">
        <f>-($C1143-SUM($E1403:T1403))*$H1143*(1+HLOOKUP(T$1389,$E$181:$N$182,2,FALSE))</f>
        <v>0</v>
      </c>
      <c r="U1503" s="262">
        <f>-($C1143-SUM($E1403:U1403))*$H1143*(1+HLOOKUP(U$1389,$E$181:$N$182,2,FALSE))</f>
        <v>0</v>
      </c>
      <c r="V1503" s="262">
        <f>-($C1143-SUM($E1403:V1403))*$H1143*(1+HLOOKUP(V$1389,$E$181:$N$182,2,FALSE))</f>
        <v>0</v>
      </c>
      <c r="W1503" s="262">
        <f>-($C1143-SUM($E1403:W1403))*$H1143*(1+HLOOKUP(W$1389,$E$181:$N$182,2,FALSE))</f>
        <v>0</v>
      </c>
      <c r="X1503" s="262">
        <f>-($C1143-SUM($E1403:X1403))*$H1143*(1+HLOOKUP(X$1389,$E$181:$N$182,2,FALSE))</f>
        <v>0</v>
      </c>
      <c r="Y1503" s="262">
        <f>-($C1143-SUM($E1403:Y1403))*$H1143*(1+HLOOKUP(Y$1389,$E$181:$N$182,2,FALSE))</f>
        <v>0</v>
      </c>
      <c r="Z1503" s="262">
        <f>-($C1143-SUM($E1403:Z1403))*$H1143*(1+HLOOKUP(Z$1389,$E$181:$N$182,2,FALSE))</f>
        <v>0</v>
      </c>
      <c r="AA1503" s="262">
        <f>-($C1143-SUM($E1403:AA1403))*$H1143*(1+HLOOKUP(AA$1389,$E$181:$N$182,2,FALSE))</f>
        <v>0</v>
      </c>
      <c r="AB1503" s="262">
        <f>-($C1143-SUM($E1403:AB1403))*$H1143*(1+HLOOKUP(AB$1389,$E$181:$N$182,2,FALSE))</f>
        <v>0</v>
      </c>
    </row>
    <row r="1504" spans="2:28">
      <c r="B1504" s="556">
        <v>7</v>
      </c>
      <c r="C1504" s="212" t="s">
        <v>224</v>
      </c>
      <c r="D1504" s="1032"/>
      <c r="E1504" s="261">
        <f>-($C1144-SUM($E1404:E1404))*$H1144*(1+HLOOKUP(E$1389,$E$181:$N$182,2,FALSE))</f>
        <v>0</v>
      </c>
      <c r="F1504" s="262">
        <f>-($C1144-SUM($E1404:F1404))*$H1144*(1+HLOOKUP(F$1389,$E$181:$N$182,2,FALSE))</f>
        <v>0</v>
      </c>
      <c r="G1504" s="262">
        <f>-($C1144-SUM($E1404:G1404))*$H1144*(1+HLOOKUP(G$1389,$E$181:$N$182,2,FALSE))</f>
        <v>0</v>
      </c>
      <c r="H1504" s="262">
        <f>-($C1144-SUM($E1404:H1404))*$H1144*(1+HLOOKUP(H$1389,$E$181:$N$182,2,FALSE))</f>
        <v>0</v>
      </c>
      <c r="I1504" s="262">
        <f>-($C1144-SUM($E1404:I1404))*$H1144*(1+HLOOKUP(I$1389,$E$181:$N$182,2,FALSE))</f>
        <v>0</v>
      </c>
      <c r="J1504" s="262">
        <f>-($C1144-SUM($E1404:J1404))*$H1144*(1+HLOOKUP(J$1389,$E$181:$N$182,2,FALSE))</f>
        <v>0</v>
      </c>
      <c r="K1504" s="262">
        <f>-($C1144-SUM($E1404:K1404))*$H1144*(1+HLOOKUP(K$1389,$E$181:$N$182,2,FALSE))</f>
        <v>0</v>
      </c>
      <c r="L1504" s="262">
        <f>-($C1144-SUM($E1404:L1404))*$H1144*(1+HLOOKUP(L$1389,$E$181:$N$182,2,FALSE))</f>
        <v>0</v>
      </c>
      <c r="M1504" s="262">
        <f>-($C1144-SUM($E1404:M1404))*$H1144*(1+HLOOKUP(M$1389,$E$181:$N$182,2,FALSE))</f>
        <v>0</v>
      </c>
      <c r="N1504" s="262">
        <f>-($C1144-SUM($E1404:N1404))*$H1144*(1+HLOOKUP(N$1389,$E$181:$N$182,2,FALSE))</f>
        <v>0</v>
      </c>
      <c r="O1504" s="262">
        <f>-($C1144-SUM($E1404:O1404))*$H1144*(1+HLOOKUP(O$1389,$E$181:$N$182,2,FALSE))</f>
        <v>0</v>
      </c>
      <c r="P1504" s="262">
        <f>-($C1144-SUM($E1404:P1404))*$H1144*(1+HLOOKUP(P$1389,$E$181:$N$182,2,FALSE))</f>
        <v>0</v>
      </c>
      <c r="Q1504" s="262">
        <f>-($C1144-SUM($E1404:Q1404))*$H1144*(1+HLOOKUP(Q$1389,$E$181:$N$182,2,FALSE))</f>
        <v>0</v>
      </c>
      <c r="R1504" s="262">
        <f>-($C1144-SUM($E1404:R1404))*$H1144*(1+HLOOKUP(R$1389,$E$181:$N$182,2,FALSE))</f>
        <v>0</v>
      </c>
      <c r="S1504" s="262">
        <f>-($C1144-SUM($E1404:S1404))*$H1144*(1+HLOOKUP(S$1389,$E$181:$N$182,2,FALSE))</f>
        <v>0</v>
      </c>
      <c r="T1504" s="262">
        <f>-($C1144-SUM($E1404:T1404))*$H1144*(1+HLOOKUP(T$1389,$E$181:$N$182,2,FALSE))</f>
        <v>0</v>
      </c>
      <c r="U1504" s="262">
        <f>-($C1144-SUM($E1404:U1404))*$H1144*(1+HLOOKUP(U$1389,$E$181:$N$182,2,FALSE))</f>
        <v>0</v>
      </c>
      <c r="V1504" s="262">
        <f>-($C1144-SUM($E1404:V1404))*$H1144*(1+HLOOKUP(V$1389,$E$181:$N$182,2,FALSE))</f>
        <v>0</v>
      </c>
      <c r="W1504" s="262">
        <f>-($C1144-SUM($E1404:W1404))*$H1144*(1+HLOOKUP(W$1389,$E$181:$N$182,2,FALSE))</f>
        <v>0</v>
      </c>
      <c r="X1504" s="262">
        <f>-($C1144-SUM($E1404:X1404))*$H1144*(1+HLOOKUP(X$1389,$E$181:$N$182,2,FALSE))</f>
        <v>0</v>
      </c>
      <c r="Y1504" s="262">
        <f>-($C1144-SUM($E1404:Y1404))*$H1144*(1+HLOOKUP(Y$1389,$E$181:$N$182,2,FALSE))</f>
        <v>0</v>
      </c>
      <c r="Z1504" s="262">
        <f>-($C1144-SUM($E1404:Z1404))*$H1144*(1+HLOOKUP(Z$1389,$E$181:$N$182,2,FALSE))</f>
        <v>0</v>
      </c>
      <c r="AA1504" s="262">
        <f>-($C1144-SUM($E1404:AA1404))*$H1144*(1+HLOOKUP(AA$1389,$E$181:$N$182,2,FALSE))</f>
        <v>0</v>
      </c>
      <c r="AB1504" s="262">
        <f>-($C1144-SUM($E1404:AB1404))*$H1144*(1+HLOOKUP(AB$1389,$E$181:$N$182,2,FALSE))</f>
        <v>0</v>
      </c>
    </row>
    <row r="1505" spans="2:28">
      <c r="B1505" s="556">
        <v>8</v>
      </c>
      <c r="C1505" s="212" t="s">
        <v>466</v>
      </c>
      <c r="D1505" s="1032"/>
      <c r="E1505" s="261">
        <f>-($C1145-SUM($E1405:E1405))*$H1145*(1+HLOOKUP(E$1389,$E$181:$N$182,2,FALSE))</f>
        <v>0</v>
      </c>
      <c r="F1505" s="262">
        <f>-($C1145-SUM($E1405:F1405))*$H1145*(1+HLOOKUP(F$1389,$E$181:$N$182,2,FALSE))</f>
        <v>0</v>
      </c>
      <c r="G1505" s="262">
        <f>-($C1145-SUM($E1405:G1405))*$H1145*(1+HLOOKUP(G$1389,$E$181:$N$182,2,FALSE))</f>
        <v>0</v>
      </c>
      <c r="H1505" s="262">
        <f>-($C1145-SUM($E1405:H1405))*$H1145*(1+HLOOKUP(H$1389,$E$181:$N$182,2,FALSE))</f>
        <v>0</v>
      </c>
      <c r="I1505" s="262">
        <f>-($C1145-SUM($E1405:I1405))*$H1145*(1+HLOOKUP(I$1389,$E$181:$N$182,2,FALSE))</f>
        <v>0</v>
      </c>
      <c r="J1505" s="262">
        <f>-($C1145-SUM($E1405:J1405))*$H1145*(1+HLOOKUP(J$1389,$E$181:$N$182,2,FALSE))</f>
        <v>0</v>
      </c>
      <c r="K1505" s="262">
        <f>-($C1145-SUM($E1405:K1405))*$H1145*(1+HLOOKUP(K$1389,$E$181:$N$182,2,FALSE))</f>
        <v>0</v>
      </c>
      <c r="L1505" s="262">
        <f>-($C1145-SUM($E1405:L1405))*$H1145*(1+HLOOKUP(L$1389,$E$181:$N$182,2,FALSE))</f>
        <v>0</v>
      </c>
      <c r="M1505" s="262">
        <f>-($C1145-SUM($E1405:M1405))*$H1145*(1+HLOOKUP(M$1389,$E$181:$N$182,2,FALSE))</f>
        <v>0</v>
      </c>
      <c r="N1505" s="262">
        <f>-($C1145-SUM($E1405:N1405))*$H1145*(1+HLOOKUP(N$1389,$E$181:$N$182,2,FALSE))</f>
        <v>0</v>
      </c>
      <c r="O1505" s="262">
        <f>-($C1145-SUM($E1405:O1405))*$H1145*(1+HLOOKUP(O$1389,$E$181:$N$182,2,FALSE))</f>
        <v>0</v>
      </c>
      <c r="P1505" s="262">
        <f>-($C1145-SUM($E1405:P1405))*$H1145*(1+HLOOKUP(P$1389,$E$181:$N$182,2,FALSE))</f>
        <v>0</v>
      </c>
      <c r="Q1505" s="262">
        <f>-($C1145-SUM($E1405:Q1405))*$H1145*(1+HLOOKUP(Q$1389,$E$181:$N$182,2,FALSE))</f>
        <v>0</v>
      </c>
      <c r="R1505" s="262">
        <f>-($C1145-SUM($E1405:R1405))*$H1145*(1+HLOOKUP(R$1389,$E$181:$N$182,2,FALSE))</f>
        <v>0</v>
      </c>
      <c r="S1505" s="262">
        <f>-($C1145-SUM($E1405:S1405))*$H1145*(1+HLOOKUP(S$1389,$E$181:$N$182,2,FALSE))</f>
        <v>0</v>
      </c>
      <c r="T1505" s="262">
        <f>-($C1145-SUM($E1405:T1405))*$H1145*(1+HLOOKUP(T$1389,$E$181:$N$182,2,FALSE))</f>
        <v>0</v>
      </c>
      <c r="U1505" s="262">
        <f>-($C1145-SUM($E1405:U1405))*$H1145*(1+HLOOKUP(U$1389,$E$181:$N$182,2,FALSE))</f>
        <v>0</v>
      </c>
      <c r="V1505" s="262">
        <f>-($C1145-SUM($E1405:V1405))*$H1145*(1+HLOOKUP(V$1389,$E$181:$N$182,2,FALSE))</f>
        <v>0</v>
      </c>
      <c r="W1505" s="262">
        <f>-($C1145-SUM($E1405:W1405))*$H1145*(1+HLOOKUP(W$1389,$E$181:$N$182,2,FALSE))</f>
        <v>0</v>
      </c>
      <c r="X1505" s="262">
        <f>-($C1145-SUM($E1405:X1405))*$H1145*(1+HLOOKUP(X$1389,$E$181:$N$182,2,FALSE))</f>
        <v>0</v>
      </c>
      <c r="Y1505" s="262">
        <f>-($C1145-SUM($E1405:Y1405))*$H1145*(1+HLOOKUP(Y$1389,$E$181:$N$182,2,FALSE))</f>
        <v>0</v>
      </c>
      <c r="Z1505" s="262">
        <f>-($C1145-SUM($E1405:Z1405))*$H1145*(1+HLOOKUP(Z$1389,$E$181:$N$182,2,FALSE))</f>
        <v>0</v>
      </c>
      <c r="AA1505" s="262">
        <f>-($C1145-SUM($E1405:AA1405))*$H1145*(1+HLOOKUP(AA$1389,$E$181:$N$182,2,FALSE))</f>
        <v>0</v>
      </c>
      <c r="AB1505" s="262">
        <f>-($C1145-SUM($E1405:AB1405))*$H1145*(1+HLOOKUP(AB$1389,$E$181:$N$182,2,FALSE))</f>
        <v>0</v>
      </c>
    </row>
    <row r="1506" spans="2:28">
      <c r="B1506" s="556">
        <v>9</v>
      </c>
      <c r="C1506" s="212" t="s">
        <v>470</v>
      </c>
      <c r="D1506" s="1032"/>
      <c r="E1506" s="261">
        <f>-($C1146-SUM($E1406:E1406))*$H1146*(1+HLOOKUP(E$1389,$E$181:$N$182,2,FALSE))</f>
        <v>0</v>
      </c>
      <c r="F1506" s="262">
        <f>-($C1146-SUM($E1406:F1406))*$H1146*(1+HLOOKUP(F$1389,$E$181:$N$182,2,FALSE))</f>
        <v>0</v>
      </c>
      <c r="G1506" s="262">
        <f>-($C1146-SUM($E1406:G1406))*$H1146*(1+HLOOKUP(G$1389,$E$181:$N$182,2,FALSE))</f>
        <v>0</v>
      </c>
      <c r="H1506" s="262">
        <f>-($C1146-SUM($E1406:H1406))*$H1146*(1+HLOOKUP(H$1389,$E$181:$N$182,2,FALSE))</f>
        <v>0</v>
      </c>
      <c r="I1506" s="262">
        <f>-($C1146-SUM($E1406:I1406))*$H1146*(1+HLOOKUP(I$1389,$E$181:$N$182,2,FALSE))</f>
        <v>0</v>
      </c>
      <c r="J1506" s="262">
        <f>-($C1146-SUM($E1406:J1406))*$H1146*(1+HLOOKUP(J$1389,$E$181:$N$182,2,FALSE))</f>
        <v>0</v>
      </c>
      <c r="K1506" s="262">
        <f>-($C1146-SUM($E1406:K1406))*$H1146*(1+HLOOKUP(K$1389,$E$181:$N$182,2,FALSE))</f>
        <v>0</v>
      </c>
      <c r="L1506" s="262">
        <f>-($C1146-SUM($E1406:L1406))*$H1146*(1+HLOOKUP(L$1389,$E$181:$N$182,2,FALSE))</f>
        <v>0</v>
      </c>
      <c r="M1506" s="262">
        <f>-($C1146-SUM($E1406:M1406))*$H1146*(1+HLOOKUP(M$1389,$E$181:$N$182,2,FALSE))</f>
        <v>0</v>
      </c>
      <c r="N1506" s="262">
        <f>-($C1146-SUM($E1406:N1406))*$H1146*(1+HLOOKUP(N$1389,$E$181:$N$182,2,FALSE))</f>
        <v>0</v>
      </c>
      <c r="O1506" s="262">
        <f>-($C1146-SUM($E1406:O1406))*$H1146*(1+HLOOKUP(O$1389,$E$181:$N$182,2,FALSE))</f>
        <v>0</v>
      </c>
      <c r="P1506" s="262">
        <f>-($C1146-SUM($E1406:P1406))*$H1146*(1+HLOOKUP(P$1389,$E$181:$N$182,2,FALSE))</f>
        <v>0</v>
      </c>
      <c r="Q1506" s="262">
        <f>-($C1146-SUM($E1406:Q1406))*$H1146*(1+HLOOKUP(Q$1389,$E$181:$N$182,2,FALSE))</f>
        <v>0</v>
      </c>
      <c r="R1506" s="262">
        <f>-($C1146-SUM($E1406:R1406))*$H1146*(1+HLOOKUP(R$1389,$E$181:$N$182,2,FALSE))</f>
        <v>0</v>
      </c>
      <c r="S1506" s="262">
        <f>-($C1146-SUM($E1406:S1406))*$H1146*(1+HLOOKUP(S$1389,$E$181:$N$182,2,FALSE))</f>
        <v>0</v>
      </c>
      <c r="T1506" s="262">
        <f>-($C1146-SUM($E1406:T1406))*$H1146*(1+HLOOKUP(T$1389,$E$181:$N$182,2,FALSE))</f>
        <v>0</v>
      </c>
      <c r="U1506" s="262">
        <f>-($C1146-SUM($E1406:U1406))*$H1146*(1+HLOOKUP(U$1389,$E$181:$N$182,2,FALSE))</f>
        <v>0</v>
      </c>
      <c r="V1506" s="262">
        <f>-($C1146-SUM($E1406:V1406))*$H1146*(1+HLOOKUP(V$1389,$E$181:$N$182,2,FALSE))</f>
        <v>0</v>
      </c>
      <c r="W1506" s="262">
        <f>-($C1146-SUM($E1406:W1406))*$H1146*(1+HLOOKUP(W$1389,$E$181:$N$182,2,FALSE))</f>
        <v>0</v>
      </c>
      <c r="X1506" s="262">
        <f>-($C1146-SUM($E1406:X1406))*$H1146*(1+HLOOKUP(X$1389,$E$181:$N$182,2,FALSE))</f>
        <v>0</v>
      </c>
      <c r="Y1506" s="262">
        <f>-($C1146-SUM($E1406:Y1406))*$H1146*(1+HLOOKUP(Y$1389,$E$181:$N$182,2,FALSE))</f>
        <v>0</v>
      </c>
      <c r="Z1506" s="262">
        <f>-($C1146-SUM($E1406:Z1406))*$H1146*(1+HLOOKUP(Z$1389,$E$181:$N$182,2,FALSE))</f>
        <v>0</v>
      </c>
      <c r="AA1506" s="262">
        <f>-($C1146-SUM($E1406:AA1406))*$H1146*(1+HLOOKUP(AA$1389,$E$181:$N$182,2,FALSE))</f>
        <v>0</v>
      </c>
      <c r="AB1506" s="262">
        <f>-($C1146-SUM($E1406:AB1406))*$H1146*(1+HLOOKUP(AB$1389,$E$181:$N$182,2,FALSE))</f>
        <v>0</v>
      </c>
    </row>
    <row r="1507" spans="2:28">
      <c r="B1507" s="556">
        <v>10</v>
      </c>
      <c r="C1507" s="212" t="s">
        <v>466</v>
      </c>
      <c r="D1507" s="1032"/>
      <c r="E1507" s="261">
        <f>-($C1147-SUM($E1407:E1407))*$H1147*(1+HLOOKUP(E$1389,$E$181:$N$182,2,FALSE))</f>
        <v>0</v>
      </c>
      <c r="F1507" s="262">
        <f>-($C1147-SUM($E1407:F1407))*$H1147*(1+HLOOKUP(F$1389,$E$181:$N$182,2,FALSE))</f>
        <v>0</v>
      </c>
      <c r="G1507" s="262">
        <f>-($C1147-SUM($E1407:G1407))*$H1147*(1+HLOOKUP(G$1389,$E$181:$N$182,2,FALSE))</f>
        <v>0</v>
      </c>
      <c r="H1507" s="262">
        <f>-($C1147-SUM($E1407:H1407))*$H1147*(1+HLOOKUP(H$1389,$E$181:$N$182,2,FALSE))</f>
        <v>0</v>
      </c>
      <c r="I1507" s="262">
        <f>-($C1147-SUM($E1407:I1407))*$H1147*(1+HLOOKUP(I$1389,$E$181:$N$182,2,FALSE))</f>
        <v>0</v>
      </c>
      <c r="J1507" s="262">
        <f>-($C1147-SUM($E1407:J1407))*$H1147*(1+HLOOKUP(J$1389,$E$181:$N$182,2,FALSE))</f>
        <v>0</v>
      </c>
      <c r="K1507" s="262">
        <f>-($C1147-SUM($E1407:K1407))*$H1147*(1+HLOOKUP(K$1389,$E$181:$N$182,2,FALSE))</f>
        <v>0</v>
      </c>
      <c r="L1507" s="262">
        <f>-($C1147-SUM($E1407:L1407))*$H1147*(1+HLOOKUP(L$1389,$E$181:$N$182,2,FALSE))</f>
        <v>0</v>
      </c>
      <c r="M1507" s="262">
        <f>-($C1147-SUM($E1407:M1407))*$H1147*(1+HLOOKUP(M$1389,$E$181:$N$182,2,FALSE))</f>
        <v>0</v>
      </c>
      <c r="N1507" s="262">
        <f>-($C1147-SUM($E1407:N1407))*$H1147*(1+HLOOKUP(N$1389,$E$181:$N$182,2,FALSE))</f>
        <v>0</v>
      </c>
      <c r="O1507" s="262">
        <f>-($C1147-SUM($E1407:O1407))*$H1147*(1+HLOOKUP(O$1389,$E$181:$N$182,2,FALSE))</f>
        <v>0</v>
      </c>
      <c r="P1507" s="262">
        <f>-($C1147-SUM($E1407:P1407))*$H1147*(1+HLOOKUP(P$1389,$E$181:$N$182,2,FALSE))</f>
        <v>0</v>
      </c>
      <c r="Q1507" s="262">
        <f>-($C1147-SUM($E1407:Q1407))*$H1147*(1+HLOOKUP(Q$1389,$E$181:$N$182,2,FALSE))</f>
        <v>0</v>
      </c>
      <c r="R1507" s="262">
        <f>-($C1147-SUM($E1407:R1407))*$H1147*(1+HLOOKUP(R$1389,$E$181:$N$182,2,FALSE))</f>
        <v>0</v>
      </c>
      <c r="S1507" s="262">
        <f>-($C1147-SUM($E1407:S1407))*$H1147*(1+HLOOKUP(S$1389,$E$181:$N$182,2,FALSE))</f>
        <v>0</v>
      </c>
      <c r="T1507" s="262">
        <f>-($C1147-SUM($E1407:T1407))*$H1147*(1+HLOOKUP(T$1389,$E$181:$N$182,2,FALSE))</f>
        <v>0</v>
      </c>
      <c r="U1507" s="262">
        <f>-($C1147-SUM($E1407:U1407))*$H1147*(1+HLOOKUP(U$1389,$E$181:$N$182,2,FALSE))</f>
        <v>0</v>
      </c>
      <c r="V1507" s="262">
        <f>-($C1147-SUM($E1407:V1407))*$H1147*(1+HLOOKUP(V$1389,$E$181:$N$182,2,FALSE))</f>
        <v>0</v>
      </c>
      <c r="W1507" s="262">
        <f>-($C1147-SUM($E1407:W1407))*$H1147*(1+HLOOKUP(W$1389,$E$181:$N$182,2,FALSE))</f>
        <v>0</v>
      </c>
      <c r="X1507" s="262">
        <f>-($C1147-SUM($E1407:X1407))*$H1147*(1+HLOOKUP(X$1389,$E$181:$N$182,2,FALSE))</f>
        <v>0</v>
      </c>
      <c r="Y1507" s="262">
        <f>-($C1147-SUM($E1407:Y1407))*$H1147*(1+HLOOKUP(Y$1389,$E$181:$N$182,2,FALSE))</f>
        <v>0</v>
      </c>
      <c r="Z1507" s="262">
        <f>-($C1147-SUM($E1407:Z1407))*$H1147*(1+HLOOKUP(Z$1389,$E$181:$N$182,2,FALSE))</f>
        <v>0</v>
      </c>
      <c r="AA1507" s="262">
        <f>-($C1147-SUM($E1407:AA1407))*$H1147*(1+HLOOKUP(AA$1389,$E$181:$N$182,2,FALSE))</f>
        <v>0</v>
      </c>
      <c r="AB1507" s="262">
        <f>-($C1147-SUM($E1407:AB1407))*$H1147*(1+HLOOKUP(AB$1389,$E$181:$N$182,2,FALSE))</f>
        <v>0</v>
      </c>
    </row>
    <row r="1508" spans="2:28">
      <c r="B1508" s="556">
        <v>11</v>
      </c>
      <c r="C1508" s="212" t="s">
        <v>225</v>
      </c>
      <c r="D1508" s="1032"/>
      <c r="E1508" s="261">
        <f>-($C1148-SUM($E1408:E1408))*$H1148*(1+HLOOKUP(E$1389,$E$181:$N$182,2,FALSE))</f>
        <v>0</v>
      </c>
      <c r="F1508" s="262">
        <f>-($C1148-SUM($E1408:F1408))*$H1148*(1+HLOOKUP(F$1389,$E$181:$N$182,2,FALSE))</f>
        <v>0</v>
      </c>
      <c r="G1508" s="262">
        <f>-($C1148-SUM($E1408:G1408))*$H1148*(1+HLOOKUP(G$1389,$E$181:$N$182,2,FALSE))</f>
        <v>0</v>
      </c>
      <c r="H1508" s="262">
        <f>-($C1148-SUM($E1408:H1408))*$H1148*(1+HLOOKUP(H$1389,$E$181:$N$182,2,FALSE))</f>
        <v>0</v>
      </c>
      <c r="I1508" s="262">
        <f>-($C1148-SUM($E1408:I1408))*$H1148*(1+HLOOKUP(I$1389,$E$181:$N$182,2,FALSE))</f>
        <v>0</v>
      </c>
      <c r="J1508" s="262">
        <f>-($C1148-SUM($E1408:J1408))*$H1148*(1+HLOOKUP(J$1389,$E$181:$N$182,2,FALSE))</f>
        <v>0</v>
      </c>
      <c r="K1508" s="262">
        <f>-($C1148-SUM($E1408:K1408))*$H1148*(1+HLOOKUP(K$1389,$E$181:$N$182,2,FALSE))</f>
        <v>0</v>
      </c>
      <c r="L1508" s="262">
        <f>-($C1148-SUM($E1408:L1408))*$H1148*(1+HLOOKUP(L$1389,$E$181:$N$182,2,FALSE))</f>
        <v>0</v>
      </c>
      <c r="M1508" s="262">
        <f>-($C1148-SUM($E1408:M1408))*$H1148*(1+HLOOKUP(M$1389,$E$181:$N$182,2,FALSE))</f>
        <v>0</v>
      </c>
      <c r="N1508" s="262">
        <f>-($C1148-SUM($E1408:N1408))*$H1148*(1+HLOOKUP(N$1389,$E$181:$N$182,2,FALSE))</f>
        <v>0</v>
      </c>
      <c r="O1508" s="262">
        <f>-($C1148-SUM($E1408:O1408))*$H1148*(1+HLOOKUP(O$1389,$E$181:$N$182,2,FALSE))</f>
        <v>0</v>
      </c>
      <c r="P1508" s="262">
        <f>-($C1148-SUM($E1408:P1408))*$H1148*(1+HLOOKUP(P$1389,$E$181:$N$182,2,FALSE))</f>
        <v>0</v>
      </c>
      <c r="Q1508" s="262">
        <f>-($C1148-SUM($E1408:Q1408))*$H1148*(1+HLOOKUP(Q$1389,$E$181:$N$182,2,FALSE))</f>
        <v>0</v>
      </c>
      <c r="R1508" s="262">
        <f>-($C1148-SUM($E1408:R1408))*$H1148*(1+HLOOKUP(R$1389,$E$181:$N$182,2,FALSE))</f>
        <v>0</v>
      </c>
      <c r="S1508" s="262">
        <f>-($C1148-SUM($E1408:S1408))*$H1148*(1+HLOOKUP(S$1389,$E$181:$N$182,2,FALSE))</f>
        <v>0</v>
      </c>
      <c r="T1508" s="262">
        <f>-($C1148-SUM($E1408:T1408))*$H1148*(1+HLOOKUP(T$1389,$E$181:$N$182,2,FALSE))</f>
        <v>0</v>
      </c>
      <c r="U1508" s="262">
        <f>-($C1148-SUM($E1408:U1408))*$H1148*(1+HLOOKUP(U$1389,$E$181:$N$182,2,FALSE))</f>
        <v>0</v>
      </c>
      <c r="V1508" s="262">
        <f>-($C1148-SUM($E1408:V1408))*$H1148*(1+HLOOKUP(V$1389,$E$181:$N$182,2,FALSE))</f>
        <v>0</v>
      </c>
      <c r="W1508" s="262">
        <f>-($C1148-SUM($E1408:W1408))*$H1148*(1+HLOOKUP(W$1389,$E$181:$N$182,2,FALSE))</f>
        <v>0</v>
      </c>
      <c r="X1508" s="262">
        <f>-($C1148-SUM($E1408:X1408))*$H1148*(1+HLOOKUP(X$1389,$E$181:$N$182,2,FALSE))</f>
        <v>0</v>
      </c>
      <c r="Y1508" s="262">
        <f>-($C1148-SUM($E1408:Y1408))*$H1148*(1+HLOOKUP(Y$1389,$E$181:$N$182,2,FALSE))</f>
        <v>0</v>
      </c>
      <c r="Z1508" s="262">
        <f>-($C1148-SUM($E1408:Z1408))*$H1148*(1+HLOOKUP(Z$1389,$E$181:$N$182,2,FALSE))</f>
        <v>0</v>
      </c>
      <c r="AA1508" s="262">
        <f>-($C1148-SUM($E1408:AA1408))*$H1148*(1+HLOOKUP(AA$1389,$E$181:$N$182,2,FALSE))</f>
        <v>0</v>
      </c>
      <c r="AB1508" s="262">
        <f>-($C1148-SUM($E1408:AB1408))*$H1148*(1+HLOOKUP(AB$1389,$E$181:$N$182,2,FALSE))</f>
        <v>0</v>
      </c>
    </row>
    <row r="1509" spans="2:28">
      <c r="B1509" s="556">
        <v>12</v>
      </c>
      <c r="C1509" s="212" t="s">
        <v>468</v>
      </c>
      <c r="D1509" s="1032"/>
      <c r="E1509" s="261">
        <f>-($C1149-SUM($E1409:E1409))*$H1149*(1+HLOOKUP(E$1389,$E$181:$N$182,2,FALSE))</f>
        <v>0</v>
      </c>
      <c r="F1509" s="262">
        <f>-($C1149-SUM($E1409:F1409))*$H1149*(1+HLOOKUP(F$1389,$E$181:$N$182,2,FALSE))</f>
        <v>0</v>
      </c>
      <c r="G1509" s="262">
        <f>-($C1149-SUM($E1409:G1409))*$H1149*(1+HLOOKUP(G$1389,$E$181:$N$182,2,FALSE))</f>
        <v>0</v>
      </c>
      <c r="H1509" s="262">
        <f>-($C1149-SUM($E1409:H1409))*$H1149*(1+HLOOKUP(H$1389,$E$181:$N$182,2,FALSE))</f>
        <v>0</v>
      </c>
      <c r="I1509" s="262">
        <f>-($C1149-SUM($E1409:I1409))*$H1149*(1+HLOOKUP(I$1389,$E$181:$N$182,2,FALSE))</f>
        <v>0</v>
      </c>
      <c r="J1509" s="262">
        <f>-($C1149-SUM($E1409:J1409))*$H1149*(1+HLOOKUP(J$1389,$E$181:$N$182,2,FALSE))</f>
        <v>0</v>
      </c>
      <c r="K1509" s="262">
        <f>-($C1149-SUM($E1409:K1409))*$H1149*(1+HLOOKUP(K$1389,$E$181:$N$182,2,FALSE))</f>
        <v>0</v>
      </c>
      <c r="L1509" s="262">
        <f>-($C1149-SUM($E1409:L1409))*$H1149*(1+HLOOKUP(L$1389,$E$181:$N$182,2,FALSE))</f>
        <v>0</v>
      </c>
      <c r="M1509" s="262">
        <f>-($C1149-SUM($E1409:M1409))*$H1149*(1+HLOOKUP(M$1389,$E$181:$N$182,2,FALSE))</f>
        <v>0</v>
      </c>
      <c r="N1509" s="262">
        <f>-($C1149-SUM($E1409:N1409))*$H1149*(1+HLOOKUP(N$1389,$E$181:$N$182,2,FALSE))</f>
        <v>0</v>
      </c>
      <c r="O1509" s="262">
        <f>-($C1149-SUM($E1409:O1409))*$H1149*(1+HLOOKUP(O$1389,$E$181:$N$182,2,FALSE))</f>
        <v>0</v>
      </c>
      <c r="P1509" s="262">
        <f>-($C1149-SUM($E1409:P1409))*$H1149*(1+HLOOKUP(P$1389,$E$181:$N$182,2,FALSE))</f>
        <v>0</v>
      </c>
      <c r="Q1509" s="262">
        <f>-($C1149-SUM($E1409:Q1409))*$H1149*(1+HLOOKUP(Q$1389,$E$181:$N$182,2,FALSE))</f>
        <v>0</v>
      </c>
      <c r="R1509" s="262">
        <f>-($C1149-SUM($E1409:R1409))*$H1149*(1+HLOOKUP(R$1389,$E$181:$N$182,2,FALSE))</f>
        <v>0</v>
      </c>
      <c r="S1509" s="262">
        <f>-($C1149-SUM($E1409:S1409))*$H1149*(1+HLOOKUP(S$1389,$E$181:$N$182,2,FALSE))</f>
        <v>0</v>
      </c>
      <c r="T1509" s="262">
        <f>-($C1149-SUM($E1409:T1409))*$H1149*(1+HLOOKUP(T$1389,$E$181:$N$182,2,FALSE))</f>
        <v>0</v>
      </c>
      <c r="U1509" s="262">
        <f>-($C1149-SUM($E1409:U1409))*$H1149*(1+HLOOKUP(U$1389,$E$181:$N$182,2,FALSE))</f>
        <v>0</v>
      </c>
      <c r="V1509" s="262">
        <f>-($C1149-SUM($E1409:V1409))*$H1149*(1+HLOOKUP(V$1389,$E$181:$N$182,2,FALSE))</f>
        <v>0</v>
      </c>
      <c r="W1509" s="262">
        <f>-($C1149-SUM($E1409:W1409))*$H1149*(1+HLOOKUP(W$1389,$E$181:$N$182,2,FALSE))</f>
        <v>0</v>
      </c>
      <c r="X1509" s="262">
        <f>-($C1149-SUM($E1409:X1409))*$H1149*(1+HLOOKUP(X$1389,$E$181:$N$182,2,FALSE))</f>
        <v>0</v>
      </c>
      <c r="Y1509" s="262">
        <f>-($C1149-SUM($E1409:Y1409))*$H1149*(1+HLOOKUP(Y$1389,$E$181:$N$182,2,FALSE))</f>
        <v>0</v>
      </c>
      <c r="Z1509" s="262">
        <f>-($C1149-SUM($E1409:Z1409))*$H1149*(1+HLOOKUP(Z$1389,$E$181:$N$182,2,FALSE))</f>
        <v>0</v>
      </c>
      <c r="AA1509" s="262">
        <f>-($C1149-SUM($E1409:AA1409))*$H1149*(1+HLOOKUP(AA$1389,$E$181:$N$182,2,FALSE))</f>
        <v>0</v>
      </c>
      <c r="AB1509" s="262">
        <f>-($C1149-SUM($E1409:AB1409))*$H1149*(1+HLOOKUP(AB$1389,$E$181:$N$182,2,FALSE))</f>
        <v>0</v>
      </c>
    </row>
    <row r="1510" spans="2:28">
      <c r="B1510" s="556">
        <v>13</v>
      </c>
      <c r="C1510" s="212" t="s">
        <v>471</v>
      </c>
      <c r="D1510" s="1032"/>
      <c r="E1510" s="261">
        <f>-($C1150-SUM($E1410:E1410))*$H1150*(1+HLOOKUP(E$1389,$E$181:$N$182,2,FALSE))</f>
        <v>0</v>
      </c>
      <c r="F1510" s="262">
        <f>-($C1150-SUM($E1410:F1410))*$H1150*(1+HLOOKUP(F$1389,$E$181:$N$182,2,FALSE))</f>
        <v>0</v>
      </c>
      <c r="G1510" s="262">
        <f>-($C1150-SUM($E1410:G1410))*$H1150*(1+HLOOKUP(G$1389,$E$181:$N$182,2,FALSE))</f>
        <v>0</v>
      </c>
      <c r="H1510" s="262">
        <f>-($C1150-SUM($E1410:H1410))*$H1150*(1+HLOOKUP(H$1389,$E$181:$N$182,2,FALSE))</f>
        <v>0</v>
      </c>
      <c r="I1510" s="262">
        <f>-($C1150-SUM($E1410:I1410))*$H1150*(1+HLOOKUP(I$1389,$E$181:$N$182,2,FALSE))</f>
        <v>0</v>
      </c>
      <c r="J1510" s="262">
        <f>-($C1150-SUM($E1410:J1410))*$H1150*(1+HLOOKUP(J$1389,$E$181:$N$182,2,FALSE))</f>
        <v>0</v>
      </c>
      <c r="K1510" s="262">
        <f>-($C1150-SUM($E1410:K1410))*$H1150*(1+HLOOKUP(K$1389,$E$181:$N$182,2,FALSE))</f>
        <v>0</v>
      </c>
      <c r="L1510" s="262">
        <f>-($C1150-SUM($E1410:L1410))*$H1150*(1+HLOOKUP(L$1389,$E$181:$N$182,2,FALSE))</f>
        <v>0</v>
      </c>
      <c r="M1510" s="262">
        <f>-($C1150-SUM($E1410:M1410))*$H1150*(1+HLOOKUP(M$1389,$E$181:$N$182,2,FALSE))</f>
        <v>0</v>
      </c>
      <c r="N1510" s="262">
        <f>-($C1150-SUM($E1410:N1410))*$H1150*(1+HLOOKUP(N$1389,$E$181:$N$182,2,FALSE))</f>
        <v>0</v>
      </c>
      <c r="O1510" s="262">
        <f>-($C1150-SUM($E1410:O1410))*$H1150*(1+HLOOKUP(O$1389,$E$181:$N$182,2,FALSE))</f>
        <v>0</v>
      </c>
      <c r="P1510" s="262">
        <f>-($C1150-SUM($E1410:P1410))*$H1150*(1+HLOOKUP(P$1389,$E$181:$N$182,2,FALSE))</f>
        <v>0</v>
      </c>
      <c r="Q1510" s="262">
        <f>-($C1150-SUM($E1410:Q1410))*$H1150*(1+HLOOKUP(Q$1389,$E$181:$N$182,2,FALSE))</f>
        <v>0</v>
      </c>
      <c r="R1510" s="262">
        <f>-($C1150-SUM($E1410:R1410))*$H1150*(1+HLOOKUP(R$1389,$E$181:$N$182,2,FALSE))</f>
        <v>0</v>
      </c>
      <c r="S1510" s="262">
        <f>-($C1150-SUM($E1410:S1410))*$H1150*(1+HLOOKUP(S$1389,$E$181:$N$182,2,FALSE))</f>
        <v>0</v>
      </c>
      <c r="T1510" s="262">
        <f>-($C1150-SUM($E1410:T1410))*$H1150*(1+HLOOKUP(T$1389,$E$181:$N$182,2,FALSE))</f>
        <v>0</v>
      </c>
      <c r="U1510" s="262">
        <f>-($C1150-SUM($E1410:U1410))*$H1150*(1+HLOOKUP(U$1389,$E$181:$N$182,2,FALSE))</f>
        <v>0</v>
      </c>
      <c r="V1510" s="262">
        <f>-($C1150-SUM($E1410:V1410))*$H1150*(1+HLOOKUP(V$1389,$E$181:$N$182,2,FALSE))</f>
        <v>0</v>
      </c>
      <c r="W1510" s="262">
        <f>-($C1150-SUM($E1410:W1410))*$H1150*(1+HLOOKUP(W$1389,$E$181:$N$182,2,FALSE))</f>
        <v>0</v>
      </c>
      <c r="X1510" s="262">
        <f>-($C1150-SUM($E1410:X1410))*$H1150*(1+HLOOKUP(X$1389,$E$181:$N$182,2,FALSE))</f>
        <v>0</v>
      </c>
      <c r="Y1510" s="262">
        <f>-($C1150-SUM($E1410:Y1410))*$H1150*(1+HLOOKUP(Y$1389,$E$181:$N$182,2,FALSE))</f>
        <v>0</v>
      </c>
      <c r="Z1510" s="262">
        <f>-($C1150-SUM($E1410:Z1410))*$H1150*(1+HLOOKUP(Z$1389,$E$181:$N$182,2,FALSE))</f>
        <v>0</v>
      </c>
      <c r="AA1510" s="262">
        <f>-($C1150-SUM($E1410:AA1410))*$H1150*(1+HLOOKUP(AA$1389,$E$181:$N$182,2,FALSE))</f>
        <v>0</v>
      </c>
      <c r="AB1510" s="262">
        <f>-($C1150-SUM($E1410:AB1410))*$H1150*(1+HLOOKUP(AB$1389,$E$181:$N$182,2,FALSE))</f>
        <v>0</v>
      </c>
    </row>
    <row r="1511" spans="2:28">
      <c r="B1511" s="556">
        <v>14</v>
      </c>
      <c r="C1511" s="212" t="s">
        <v>468</v>
      </c>
      <c r="D1511" s="1032"/>
      <c r="E1511" s="261">
        <f>-($C1151-SUM($E1411:E1411))*$H1151*(1+HLOOKUP(E$1389,$E$181:$N$182,2,FALSE))</f>
        <v>0</v>
      </c>
      <c r="F1511" s="262">
        <f>-($C1151-SUM($E1411:F1411))*$H1151*(1+HLOOKUP(F$1389,$E$181:$N$182,2,FALSE))</f>
        <v>0</v>
      </c>
      <c r="G1511" s="262">
        <f>-($C1151-SUM($E1411:G1411))*$H1151*(1+HLOOKUP(G$1389,$E$181:$N$182,2,FALSE))</f>
        <v>0</v>
      </c>
      <c r="H1511" s="262">
        <f>-($C1151-SUM($E1411:H1411))*$H1151*(1+HLOOKUP(H$1389,$E$181:$N$182,2,FALSE))</f>
        <v>0</v>
      </c>
      <c r="I1511" s="262">
        <f>-($C1151-SUM($E1411:I1411))*$H1151*(1+HLOOKUP(I$1389,$E$181:$N$182,2,FALSE))</f>
        <v>0</v>
      </c>
      <c r="J1511" s="262">
        <f>-($C1151-SUM($E1411:J1411))*$H1151*(1+HLOOKUP(J$1389,$E$181:$N$182,2,FALSE))</f>
        <v>0</v>
      </c>
      <c r="K1511" s="262">
        <f>-($C1151-SUM($E1411:K1411))*$H1151*(1+HLOOKUP(K$1389,$E$181:$N$182,2,FALSE))</f>
        <v>0</v>
      </c>
      <c r="L1511" s="262">
        <f>-($C1151-SUM($E1411:L1411))*$H1151*(1+HLOOKUP(L$1389,$E$181:$N$182,2,FALSE))</f>
        <v>0</v>
      </c>
      <c r="M1511" s="262">
        <f>-($C1151-SUM($E1411:M1411))*$H1151*(1+HLOOKUP(M$1389,$E$181:$N$182,2,FALSE))</f>
        <v>0</v>
      </c>
      <c r="N1511" s="262">
        <f>-($C1151-SUM($E1411:N1411))*$H1151*(1+HLOOKUP(N$1389,$E$181:$N$182,2,FALSE))</f>
        <v>0</v>
      </c>
      <c r="O1511" s="262">
        <f>-($C1151-SUM($E1411:O1411))*$H1151*(1+HLOOKUP(O$1389,$E$181:$N$182,2,FALSE))</f>
        <v>0</v>
      </c>
      <c r="P1511" s="262">
        <f>-($C1151-SUM($E1411:P1411))*$H1151*(1+HLOOKUP(P$1389,$E$181:$N$182,2,FALSE))</f>
        <v>0</v>
      </c>
      <c r="Q1511" s="262">
        <f>-($C1151-SUM($E1411:Q1411))*$H1151*(1+HLOOKUP(Q$1389,$E$181:$N$182,2,FALSE))</f>
        <v>0</v>
      </c>
      <c r="R1511" s="262">
        <f>-($C1151-SUM($E1411:R1411))*$H1151*(1+HLOOKUP(R$1389,$E$181:$N$182,2,FALSE))</f>
        <v>0</v>
      </c>
      <c r="S1511" s="262">
        <f>-($C1151-SUM($E1411:S1411))*$H1151*(1+HLOOKUP(S$1389,$E$181:$N$182,2,FALSE))</f>
        <v>0</v>
      </c>
      <c r="T1511" s="262">
        <f>-($C1151-SUM($E1411:T1411))*$H1151*(1+HLOOKUP(T$1389,$E$181:$N$182,2,FALSE))</f>
        <v>0</v>
      </c>
      <c r="U1511" s="262">
        <f>-($C1151-SUM($E1411:U1411))*$H1151*(1+HLOOKUP(U$1389,$E$181:$N$182,2,FALSE))</f>
        <v>0</v>
      </c>
      <c r="V1511" s="262">
        <f>-($C1151-SUM($E1411:V1411))*$H1151*(1+HLOOKUP(V$1389,$E$181:$N$182,2,FALSE))</f>
        <v>0</v>
      </c>
      <c r="W1511" s="262">
        <f>-($C1151-SUM($E1411:W1411))*$H1151*(1+HLOOKUP(W$1389,$E$181:$N$182,2,FALSE))</f>
        <v>0</v>
      </c>
      <c r="X1511" s="262">
        <f>-($C1151-SUM($E1411:X1411))*$H1151*(1+HLOOKUP(X$1389,$E$181:$N$182,2,FALSE))</f>
        <v>0</v>
      </c>
      <c r="Y1511" s="262">
        <f>-($C1151-SUM($E1411:Y1411))*$H1151*(1+HLOOKUP(Y$1389,$E$181:$N$182,2,FALSE))</f>
        <v>0</v>
      </c>
      <c r="Z1511" s="262">
        <f>-($C1151-SUM($E1411:Z1411))*$H1151*(1+HLOOKUP(Z$1389,$E$181:$N$182,2,FALSE))</f>
        <v>0</v>
      </c>
      <c r="AA1511" s="262">
        <f>-($C1151-SUM($E1411:AA1411))*$H1151*(1+HLOOKUP(AA$1389,$E$181:$N$182,2,FALSE))</f>
        <v>0</v>
      </c>
      <c r="AB1511" s="262">
        <f>-($C1151-SUM($E1411:AB1411))*$H1151*(1+HLOOKUP(AB$1389,$E$181:$N$182,2,FALSE))</f>
        <v>0</v>
      </c>
    </row>
    <row r="1512" spans="2:28">
      <c r="B1512" s="556">
        <v>15</v>
      </c>
      <c r="C1512" s="212" t="s">
        <v>222</v>
      </c>
      <c r="D1512" s="1032"/>
      <c r="E1512" s="261">
        <f>-($C1152-SUM($E1412:E1412))*$H1152*(1+HLOOKUP(E$1389,$E$181:$N$182,2,FALSE))</f>
        <v>0</v>
      </c>
      <c r="F1512" s="262">
        <f>-($C1152-SUM($E1412:F1412))*$H1152*(1+HLOOKUP(F$1389,$E$181:$N$182,2,FALSE))</f>
        <v>0</v>
      </c>
      <c r="G1512" s="262">
        <f>-($C1152-SUM($E1412:G1412))*$H1152*(1+HLOOKUP(G$1389,$E$181:$N$182,2,FALSE))</f>
        <v>0</v>
      </c>
      <c r="H1512" s="262">
        <f>-($C1152-SUM($E1412:H1412))*$H1152*(1+HLOOKUP(H$1389,$E$181:$N$182,2,FALSE))</f>
        <v>0</v>
      </c>
      <c r="I1512" s="262">
        <f>-($C1152-SUM($E1412:I1412))*$H1152*(1+HLOOKUP(I$1389,$E$181:$N$182,2,FALSE))</f>
        <v>0</v>
      </c>
      <c r="J1512" s="262">
        <f>-($C1152-SUM($E1412:J1412))*$H1152*(1+HLOOKUP(J$1389,$E$181:$N$182,2,FALSE))</f>
        <v>0</v>
      </c>
      <c r="K1512" s="262">
        <f>-($C1152-SUM($E1412:K1412))*$H1152*(1+HLOOKUP(K$1389,$E$181:$N$182,2,FALSE))</f>
        <v>0</v>
      </c>
      <c r="L1512" s="262">
        <f>-($C1152-SUM($E1412:L1412))*$H1152*(1+HLOOKUP(L$1389,$E$181:$N$182,2,FALSE))</f>
        <v>0</v>
      </c>
      <c r="M1512" s="262">
        <f>-($C1152-SUM($E1412:M1412))*$H1152*(1+HLOOKUP(M$1389,$E$181:$N$182,2,FALSE))</f>
        <v>0</v>
      </c>
      <c r="N1512" s="262">
        <f>-($C1152-SUM($E1412:N1412))*$H1152*(1+HLOOKUP(N$1389,$E$181:$N$182,2,FALSE))</f>
        <v>0</v>
      </c>
      <c r="O1512" s="262">
        <f>-($C1152-SUM($E1412:O1412))*$H1152*(1+HLOOKUP(O$1389,$E$181:$N$182,2,FALSE))</f>
        <v>0</v>
      </c>
      <c r="P1512" s="262">
        <f>-($C1152-SUM($E1412:P1412))*$H1152*(1+HLOOKUP(P$1389,$E$181:$N$182,2,FALSE))</f>
        <v>0</v>
      </c>
      <c r="Q1512" s="262">
        <f>-($C1152-SUM($E1412:Q1412))*$H1152*(1+HLOOKUP(Q$1389,$E$181:$N$182,2,FALSE))</f>
        <v>0</v>
      </c>
      <c r="R1512" s="262">
        <f>-($C1152-SUM($E1412:R1412))*$H1152*(1+HLOOKUP(R$1389,$E$181:$N$182,2,FALSE))</f>
        <v>0</v>
      </c>
      <c r="S1512" s="262">
        <f>-($C1152-SUM($E1412:S1412))*$H1152*(1+HLOOKUP(S$1389,$E$181:$N$182,2,FALSE))</f>
        <v>0</v>
      </c>
      <c r="T1512" s="262">
        <f>-($C1152-SUM($E1412:T1412))*$H1152*(1+HLOOKUP(T$1389,$E$181:$N$182,2,FALSE))</f>
        <v>0</v>
      </c>
      <c r="U1512" s="262">
        <f>-($C1152-SUM($E1412:U1412))*$H1152*(1+HLOOKUP(U$1389,$E$181:$N$182,2,FALSE))</f>
        <v>0</v>
      </c>
      <c r="V1512" s="262">
        <f>-($C1152-SUM($E1412:V1412))*$H1152*(1+HLOOKUP(V$1389,$E$181:$N$182,2,FALSE))</f>
        <v>0</v>
      </c>
      <c r="W1512" s="262">
        <f>-($C1152-SUM($E1412:W1412))*$H1152*(1+HLOOKUP(W$1389,$E$181:$N$182,2,FALSE))</f>
        <v>0</v>
      </c>
      <c r="X1512" s="262">
        <f>-($C1152-SUM($E1412:X1412))*$H1152*(1+HLOOKUP(X$1389,$E$181:$N$182,2,FALSE))</f>
        <v>0</v>
      </c>
      <c r="Y1512" s="262">
        <f>-($C1152-SUM($E1412:Y1412))*$H1152*(1+HLOOKUP(Y$1389,$E$181:$N$182,2,FALSE))</f>
        <v>0</v>
      </c>
      <c r="Z1512" s="262">
        <f>-($C1152-SUM($E1412:Z1412))*$H1152*(1+HLOOKUP(Z$1389,$E$181:$N$182,2,FALSE))</f>
        <v>0</v>
      </c>
      <c r="AA1512" s="262">
        <f>-($C1152-SUM($E1412:AA1412))*$H1152*(1+HLOOKUP(AA$1389,$E$181:$N$182,2,FALSE))</f>
        <v>0</v>
      </c>
      <c r="AB1512" s="262">
        <f>-($C1152-SUM($E1412:AB1412))*$H1152*(1+HLOOKUP(AB$1389,$E$181:$N$182,2,FALSE))</f>
        <v>0</v>
      </c>
    </row>
    <row r="1513" spans="2:28">
      <c r="B1513" s="556">
        <v>16</v>
      </c>
      <c r="C1513" s="212" t="s">
        <v>466</v>
      </c>
      <c r="D1513" s="1032"/>
      <c r="E1513" s="261">
        <f>-($C1153-SUM($E1413:E1413))*$H1153*(1+HLOOKUP(E$1389,$E$181:$N$182,2,FALSE))</f>
        <v>0</v>
      </c>
      <c r="F1513" s="262">
        <f>-($C1153-SUM($E1413:F1413))*$H1153*(1+HLOOKUP(F$1389,$E$181:$N$182,2,FALSE))</f>
        <v>0</v>
      </c>
      <c r="G1513" s="262">
        <f>-($C1153-SUM($E1413:G1413))*$H1153*(1+HLOOKUP(G$1389,$E$181:$N$182,2,FALSE))</f>
        <v>0</v>
      </c>
      <c r="H1513" s="262">
        <f>-($C1153-SUM($E1413:H1413))*$H1153*(1+HLOOKUP(H$1389,$E$181:$N$182,2,FALSE))</f>
        <v>0</v>
      </c>
      <c r="I1513" s="262">
        <f>-($C1153-SUM($E1413:I1413))*$H1153*(1+HLOOKUP(I$1389,$E$181:$N$182,2,FALSE))</f>
        <v>0</v>
      </c>
      <c r="J1513" s="262">
        <f>-($C1153-SUM($E1413:J1413))*$H1153*(1+HLOOKUP(J$1389,$E$181:$N$182,2,FALSE))</f>
        <v>0</v>
      </c>
      <c r="K1513" s="262">
        <f>-($C1153-SUM($E1413:K1413))*$H1153*(1+HLOOKUP(K$1389,$E$181:$N$182,2,FALSE))</f>
        <v>0</v>
      </c>
      <c r="L1513" s="262">
        <f>-($C1153-SUM($E1413:L1413))*$H1153*(1+HLOOKUP(L$1389,$E$181:$N$182,2,FALSE))</f>
        <v>0</v>
      </c>
      <c r="M1513" s="262">
        <f>-($C1153-SUM($E1413:M1413))*$H1153*(1+HLOOKUP(M$1389,$E$181:$N$182,2,FALSE))</f>
        <v>0</v>
      </c>
      <c r="N1513" s="262">
        <f>-($C1153-SUM($E1413:N1413))*$H1153*(1+HLOOKUP(N$1389,$E$181:$N$182,2,FALSE))</f>
        <v>0</v>
      </c>
      <c r="O1513" s="262">
        <f>-($C1153-SUM($E1413:O1413))*$H1153*(1+HLOOKUP(O$1389,$E$181:$N$182,2,FALSE))</f>
        <v>0</v>
      </c>
      <c r="P1513" s="262">
        <f>-($C1153-SUM($E1413:P1413))*$H1153*(1+HLOOKUP(P$1389,$E$181:$N$182,2,FALSE))</f>
        <v>0</v>
      </c>
      <c r="Q1513" s="262">
        <f>-($C1153-SUM($E1413:Q1413))*$H1153*(1+HLOOKUP(Q$1389,$E$181:$N$182,2,FALSE))</f>
        <v>0</v>
      </c>
      <c r="R1513" s="262">
        <f>-($C1153-SUM($E1413:R1413))*$H1153*(1+HLOOKUP(R$1389,$E$181:$N$182,2,FALSE))</f>
        <v>0</v>
      </c>
      <c r="S1513" s="262">
        <f>-($C1153-SUM($E1413:S1413))*$H1153*(1+HLOOKUP(S$1389,$E$181:$N$182,2,FALSE))</f>
        <v>0</v>
      </c>
      <c r="T1513" s="262">
        <f>-($C1153-SUM($E1413:T1413))*$H1153*(1+HLOOKUP(T$1389,$E$181:$N$182,2,FALSE))</f>
        <v>0</v>
      </c>
      <c r="U1513" s="262">
        <f>-($C1153-SUM($E1413:U1413))*$H1153*(1+HLOOKUP(U$1389,$E$181:$N$182,2,FALSE))</f>
        <v>0</v>
      </c>
      <c r="V1513" s="262">
        <f>-($C1153-SUM($E1413:V1413))*$H1153*(1+HLOOKUP(V$1389,$E$181:$N$182,2,FALSE))</f>
        <v>0</v>
      </c>
      <c r="W1513" s="262">
        <f>-($C1153-SUM($E1413:W1413))*$H1153*(1+HLOOKUP(W$1389,$E$181:$N$182,2,FALSE))</f>
        <v>0</v>
      </c>
      <c r="X1513" s="262">
        <f>-($C1153-SUM($E1413:X1413))*$H1153*(1+HLOOKUP(X$1389,$E$181:$N$182,2,FALSE))</f>
        <v>0</v>
      </c>
      <c r="Y1513" s="262">
        <f>-($C1153-SUM($E1413:Y1413))*$H1153*(1+HLOOKUP(Y$1389,$E$181:$N$182,2,FALSE))</f>
        <v>0</v>
      </c>
      <c r="Z1513" s="262">
        <f>-($C1153-SUM($E1413:Z1413))*$H1153*(1+HLOOKUP(Z$1389,$E$181:$N$182,2,FALSE))</f>
        <v>0</v>
      </c>
      <c r="AA1513" s="262">
        <f>-($C1153-SUM($E1413:AA1413))*$H1153*(1+HLOOKUP(AA$1389,$E$181:$N$182,2,FALSE))</f>
        <v>0</v>
      </c>
      <c r="AB1513" s="262">
        <f>-($C1153-SUM($E1413:AB1413))*$H1153*(1+HLOOKUP(AB$1389,$E$181:$N$182,2,FALSE))</f>
        <v>0</v>
      </c>
    </row>
    <row r="1514" spans="2:28">
      <c r="B1514" s="556">
        <v>17</v>
      </c>
      <c r="C1514" s="212" t="s">
        <v>469</v>
      </c>
      <c r="D1514" s="1032"/>
      <c r="E1514" s="261">
        <f>-($C1154-SUM($E1414:E1414))*$H1154*(1+HLOOKUP(E$1389,$E$181:$N$182,2,FALSE))</f>
        <v>0</v>
      </c>
      <c r="F1514" s="262">
        <f>-($C1154-SUM($E1414:F1414))*$H1154*(1+HLOOKUP(F$1389,$E$181:$N$182,2,FALSE))</f>
        <v>0</v>
      </c>
      <c r="G1514" s="262">
        <f>-($C1154-SUM($E1414:G1414))*$H1154*(1+HLOOKUP(G$1389,$E$181:$N$182,2,FALSE))</f>
        <v>0</v>
      </c>
      <c r="H1514" s="262">
        <f>-($C1154-SUM($E1414:H1414))*$H1154*(1+HLOOKUP(H$1389,$E$181:$N$182,2,FALSE))</f>
        <v>0</v>
      </c>
      <c r="I1514" s="262">
        <f>-($C1154-SUM($E1414:I1414))*$H1154*(1+HLOOKUP(I$1389,$E$181:$N$182,2,FALSE))</f>
        <v>0</v>
      </c>
      <c r="J1514" s="262">
        <f>-($C1154-SUM($E1414:J1414))*$H1154*(1+HLOOKUP(J$1389,$E$181:$N$182,2,FALSE))</f>
        <v>0</v>
      </c>
      <c r="K1514" s="262">
        <f>-($C1154-SUM($E1414:K1414))*$H1154*(1+HLOOKUP(K$1389,$E$181:$N$182,2,FALSE))</f>
        <v>0</v>
      </c>
      <c r="L1514" s="262">
        <f>-($C1154-SUM($E1414:L1414))*$H1154*(1+HLOOKUP(L$1389,$E$181:$N$182,2,FALSE))</f>
        <v>0</v>
      </c>
      <c r="M1514" s="262">
        <f>-($C1154-SUM($E1414:M1414))*$H1154*(1+HLOOKUP(M$1389,$E$181:$N$182,2,FALSE))</f>
        <v>0</v>
      </c>
      <c r="N1514" s="262">
        <f>-($C1154-SUM($E1414:N1414))*$H1154*(1+HLOOKUP(N$1389,$E$181:$N$182,2,FALSE))</f>
        <v>0</v>
      </c>
      <c r="O1514" s="262">
        <f>-($C1154-SUM($E1414:O1414))*$H1154*(1+HLOOKUP(O$1389,$E$181:$N$182,2,FALSE))</f>
        <v>0</v>
      </c>
      <c r="P1514" s="262">
        <f>-($C1154-SUM($E1414:P1414))*$H1154*(1+HLOOKUP(P$1389,$E$181:$N$182,2,FALSE))</f>
        <v>0</v>
      </c>
      <c r="Q1514" s="262">
        <f>-($C1154-SUM($E1414:Q1414))*$H1154*(1+HLOOKUP(Q$1389,$E$181:$N$182,2,FALSE))</f>
        <v>0</v>
      </c>
      <c r="R1514" s="262">
        <f>-($C1154-SUM($E1414:R1414))*$H1154*(1+HLOOKUP(R$1389,$E$181:$N$182,2,FALSE))</f>
        <v>0</v>
      </c>
      <c r="S1514" s="262">
        <f>-($C1154-SUM($E1414:S1414))*$H1154*(1+HLOOKUP(S$1389,$E$181:$N$182,2,FALSE))</f>
        <v>0</v>
      </c>
      <c r="T1514" s="262">
        <f>-($C1154-SUM($E1414:T1414))*$H1154*(1+HLOOKUP(T$1389,$E$181:$N$182,2,FALSE))</f>
        <v>0</v>
      </c>
      <c r="U1514" s="262">
        <f>-($C1154-SUM($E1414:U1414))*$H1154*(1+HLOOKUP(U$1389,$E$181:$N$182,2,FALSE))</f>
        <v>0</v>
      </c>
      <c r="V1514" s="262">
        <f>-($C1154-SUM($E1414:V1414))*$H1154*(1+HLOOKUP(V$1389,$E$181:$N$182,2,FALSE))</f>
        <v>0</v>
      </c>
      <c r="W1514" s="262">
        <f>-($C1154-SUM($E1414:W1414))*$H1154*(1+HLOOKUP(W$1389,$E$181:$N$182,2,FALSE))</f>
        <v>0</v>
      </c>
      <c r="X1514" s="262">
        <f>-($C1154-SUM($E1414:X1414))*$H1154*(1+HLOOKUP(X$1389,$E$181:$N$182,2,FALSE))</f>
        <v>0</v>
      </c>
      <c r="Y1514" s="262">
        <f>-($C1154-SUM($E1414:Y1414))*$H1154*(1+HLOOKUP(Y$1389,$E$181:$N$182,2,FALSE))</f>
        <v>0</v>
      </c>
      <c r="Z1514" s="262">
        <f>-($C1154-SUM($E1414:Z1414))*$H1154*(1+HLOOKUP(Z$1389,$E$181:$N$182,2,FALSE))</f>
        <v>0</v>
      </c>
      <c r="AA1514" s="262">
        <f>-($C1154-SUM($E1414:AA1414))*$H1154*(1+HLOOKUP(AA$1389,$E$181:$N$182,2,FALSE))</f>
        <v>0</v>
      </c>
      <c r="AB1514" s="262">
        <f>-($C1154-SUM($E1414:AB1414))*$H1154*(1+HLOOKUP(AB$1389,$E$181:$N$182,2,FALSE))</f>
        <v>0</v>
      </c>
    </row>
    <row r="1515" spans="2:28">
      <c r="B1515" s="556">
        <v>18</v>
      </c>
      <c r="C1515" s="212" t="s">
        <v>466</v>
      </c>
      <c r="D1515" s="1032"/>
      <c r="E1515" s="261">
        <f>-($C1155-SUM($E1415:E1415))*$H1155*(1+HLOOKUP(E$1389,$E$181:$N$182,2,FALSE))</f>
        <v>0</v>
      </c>
      <c r="F1515" s="262">
        <f>-($C1155-SUM($E1415:F1415))*$H1155*(1+HLOOKUP(F$1389,$E$181:$N$182,2,FALSE))</f>
        <v>0</v>
      </c>
      <c r="G1515" s="262">
        <f>-($C1155-SUM($E1415:G1415))*$H1155*(1+HLOOKUP(G$1389,$E$181:$N$182,2,FALSE))</f>
        <v>0</v>
      </c>
      <c r="H1515" s="262">
        <f>-($C1155-SUM($E1415:H1415))*$H1155*(1+HLOOKUP(H$1389,$E$181:$N$182,2,FALSE))</f>
        <v>0</v>
      </c>
      <c r="I1515" s="262">
        <f>-($C1155-SUM($E1415:I1415))*$H1155*(1+HLOOKUP(I$1389,$E$181:$N$182,2,FALSE))</f>
        <v>0</v>
      </c>
      <c r="J1515" s="262">
        <f>-($C1155-SUM($E1415:J1415))*$H1155*(1+HLOOKUP(J$1389,$E$181:$N$182,2,FALSE))</f>
        <v>0</v>
      </c>
      <c r="K1515" s="262">
        <f>-($C1155-SUM($E1415:K1415))*$H1155*(1+HLOOKUP(K$1389,$E$181:$N$182,2,FALSE))</f>
        <v>0</v>
      </c>
      <c r="L1515" s="262">
        <f>-($C1155-SUM($E1415:L1415))*$H1155*(1+HLOOKUP(L$1389,$E$181:$N$182,2,FALSE))</f>
        <v>0</v>
      </c>
      <c r="M1515" s="262">
        <f>-($C1155-SUM($E1415:M1415))*$H1155*(1+HLOOKUP(M$1389,$E$181:$N$182,2,FALSE))</f>
        <v>0</v>
      </c>
      <c r="N1515" s="262">
        <f>-($C1155-SUM($E1415:N1415))*$H1155*(1+HLOOKUP(N$1389,$E$181:$N$182,2,FALSE))</f>
        <v>0</v>
      </c>
      <c r="O1515" s="262">
        <f>-($C1155-SUM($E1415:O1415))*$H1155*(1+HLOOKUP(O$1389,$E$181:$N$182,2,FALSE))</f>
        <v>0</v>
      </c>
      <c r="P1515" s="262">
        <f>-($C1155-SUM($E1415:P1415))*$H1155*(1+HLOOKUP(P$1389,$E$181:$N$182,2,FALSE))</f>
        <v>0</v>
      </c>
      <c r="Q1515" s="262">
        <f>-($C1155-SUM($E1415:Q1415))*$H1155*(1+HLOOKUP(Q$1389,$E$181:$N$182,2,FALSE))</f>
        <v>0</v>
      </c>
      <c r="R1515" s="262">
        <f>-($C1155-SUM($E1415:R1415))*$H1155*(1+HLOOKUP(R$1389,$E$181:$N$182,2,FALSE))</f>
        <v>0</v>
      </c>
      <c r="S1515" s="262">
        <f>-($C1155-SUM($E1415:S1415))*$H1155*(1+HLOOKUP(S$1389,$E$181:$N$182,2,FALSE))</f>
        <v>0</v>
      </c>
      <c r="T1515" s="262">
        <f>-($C1155-SUM($E1415:T1415))*$H1155*(1+HLOOKUP(T$1389,$E$181:$N$182,2,FALSE))</f>
        <v>0</v>
      </c>
      <c r="U1515" s="262">
        <f>-($C1155-SUM($E1415:U1415))*$H1155*(1+HLOOKUP(U$1389,$E$181:$N$182,2,FALSE))</f>
        <v>0</v>
      </c>
      <c r="V1515" s="262">
        <f>-($C1155-SUM($E1415:V1415))*$H1155*(1+HLOOKUP(V$1389,$E$181:$N$182,2,FALSE))</f>
        <v>0</v>
      </c>
      <c r="W1515" s="262">
        <f>-($C1155-SUM($E1415:W1415))*$H1155*(1+HLOOKUP(W$1389,$E$181:$N$182,2,FALSE))</f>
        <v>0</v>
      </c>
      <c r="X1515" s="262">
        <f>-($C1155-SUM($E1415:X1415))*$H1155*(1+HLOOKUP(X$1389,$E$181:$N$182,2,FALSE))</f>
        <v>0</v>
      </c>
      <c r="Y1515" s="262">
        <f>-($C1155-SUM($E1415:Y1415))*$H1155*(1+HLOOKUP(Y$1389,$E$181:$N$182,2,FALSE))</f>
        <v>0</v>
      </c>
      <c r="Z1515" s="262">
        <f>-($C1155-SUM($E1415:Z1415))*$H1155*(1+HLOOKUP(Z$1389,$E$181:$N$182,2,FALSE))</f>
        <v>0</v>
      </c>
      <c r="AA1515" s="262">
        <f>-($C1155-SUM($E1415:AA1415))*$H1155*(1+HLOOKUP(AA$1389,$E$181:$N$182,2,FALSE))</f>
        <v>0</v>
      </c>
      <c r="AB1515" s="262">
        <f>-($C1155-SUM($E1415:AB1415))*$H1155*(1+HLOOKUP(AB$1389,$E$181:$N$182,2,FALSE))</f>
        <v>0</v>
      </c>
    </row>
    <row r="1516" spans="2:28">
      <c r="B1516" s="556">
        <v>19</v>
      </c>
      <c r="C1516" s="212">
        <v>0</v>
      </c>
      <c r="D1516" s="1032"/>
      <c r="E1516" s="261">
        <f>-($C1156-SUM($E1416:E1416))*$H1156*(1+HLOOKUP(E$1389,$E$181:$N$182,2,FALSE))</f>
        <v>0</v>
      </c>
      <c r="F1516" s="262">
        <f>-($C1156-SUM($E1416:F1416))*$H1156*(1+HLOOKUP(F$1389,$E$181:$N$182,2,FALSE))</f>
        <v>0</v>
      </c>
      <c r="G1516" s="262">
        <f>-($C1156-SUM($E1416:G1416))*$H1156*(1+HLOOKUP(G$1389,$E$181:$N$182,2,FALSE))</f>
        <v>0</v>
      </c>
      <c r="H1516" s="262">
        <f>-($C1156-SUM($E1416:H1416))*$H1156*(1+HLOOKUP(H$1389,$E$181:$N$182,2,FALSE))</f>
        <v>0</v>
      </c>
      <c r="I1516" s="262">
        <f>-($C1156-SUM($E1416:I1416))*$H1156*(1+HLOOKUP(I$1389,$E$181:$N$182,2,FALSE))</f>
        <v>0</v>
      </c>
      <c r="J1516" s="262">
        <f>-($C1156-SUM($E1416:J1416))*$H1156*(1+HLOOKUP(J$1389,$E$181:$N$182,2,FALSE))</f>
        <v>0</v>
      </c>
      <c r="K1516" s="262">
        <f>-($C1156-SUM($E1416:K1416))*$H1156*(1+HLOOKUP(K$1389,$E$181:$N$182,2,FALSE))</f>
        <v>0</v>
      </c>
      <c r="L1516" s="262">
        <f>-($C1156-SUM($E1416:L1416))*$H1156*(1+HLOOKUP(L$1389,$E$181:$N$182,2,FALSE))</f>
        <v>0</v>
      </c>
      <c r="M1516" s="262">
        <f>-($C1156-SUM($E1416:M1416))*$H1156*(1+HLOOKUP(M$1389,$E$181:$N$182,2,FALSE))</f>
        <v>0</v>
      </c>
      <c r="N1516" s="262">
        <f>-($C1156-SUM($E1416:N1416))*$H1156*(1+HLOOKUP(N$1389,$E$181:$N$182,2,FALSE))</f>
        <v>0</v>
      </c>
      <c r="O1516" s="262">
        <f>-($C1156-SUM($E1416:O1416))*$H1156*(1+HLOOKUP(O$1389,$E$181:$N$182,2,FALSE))</f>
        <v>0</v>
      </c>
      <c r="P1516" s="262">
        <f>-($C1156-SUM($E1416:P1416))*$H1156*(1+HLOOKUP(P$1389,$E$181:$N$182,2,FALSE))</f>
        <v>0</v>
      </c>
      <c r="Q1516" s="262">
        <f>-($C1156-SUM($E1416:Q1416))*$H1156*(1+HLOOKUP(Q$1389,$E$181:$N$182,2,FALSE))</f>
        <v>0</v>
      </c>
      <c r="R1516" s="262">
        <f>-($C1156-SUM($E1416:R1416))*$H1156*(1+HLOOKUP(R$1389,$E$181:$N$182,2,FALSE))</f>
        <v>0</v>
      </c>
      <c r="S1516" s="262">
        <f>-($C1156-SUM($E1416:S1416))*$H1156*(1+HLOOKUP(S$1389,$E$181:$N$182,2,FALSE))</f>
        <v>0</v>
      </c>
      <c r="T1516" s="262">
        <f>-($C1156-SUM($E1416:T1416))*$H1156*(1+HLOOKUP(T$1389,$E$181:$N$182,2,FALSE))</f>
        <v>0</v>
      </c>
      <c r="U1516" s="262">
        <f>-($C1156-SUM($E1416:U1416))*$H1156*(1+HLOOKUP(U$1389,$E$181:$N$182,2,FALSE))</f>
        <v>0</v>
      </c>
      <c r="V1516" s="262">
        <f>-($C1156-SUM($E1416:V1416))*$H1156*(1+HLOOKUP(V$1389,$E$181:$N$182,2,FALSE))</f>
        <v>0</v>
      </c>
      <c r="W1516" s="262">
        <f>-($C1156-SUM($E1416:W1416))*$H1156*(1+HLOOKUP(W$1389,$E$181:$N$182,2,FALSE))</f>
        <v>0</v>
      </c>
      <c r="X1516" s="262">
        <f>-($C1156-SUM($E1416:X1416))*$H1156*(1+HLOOKUP(X$1389,$E$181:$N$182,2,FALSE))</f>
        <v>0</v>
      </c>
      <c r="Y1516" s="262">
        <f>-($C1156-SUM($E1416:Y1416))*$H1156*(1+HLOOKUP(Y$1389,$E$181:$N$182,2,FALSE))</f>
        <v>0</v>
      </c>
      <c r="Z1516" s="262">
        <f>-($C1156-SUM($E1416:Z1416))*$H1156*(1+HLOOKUP(Z$1389,$E$181:$N$182,2,FALSE))</f>
        <v>0</v>
      </c>
      <c r="AA1516" s="262">
        <f>-($C1156-SUM($E1416:AA1416))*$H1156*(1+HLOOKUP(AA$1389,$E$181:$N$182,2,FALSE))</f>
        <v>0</v>
      </c>
      <c r="AB1516" s="262">
        <f>-($C1156-SUM($E1416:AB1416))*$H1156*(1+HLOOKUP(AB$1389,$E$181:$N$182,2,FALSE))</f>
        <v>0</v>
      </c>
    </row>
    <row r="1517" spans="2:28">
      <c r="B1517" s="556">
        <v>20</v>
      </c>
      <c r="C1517" s="212">
        <v>0</v>
      </c>
      <c r="D1517" s="1032"/>
      <c r="E1517" s="261">
        <f>-($C1157-SUM($E1417:E1417))*$H1157*(1+HLOOKUP(E$1389,$E$181:$N$182,2,FALSE))</f>
        <v>0</v>
      </c>
      <c r="F1517" s="262">
        <f>-($C1157-SUM($E1417:F1417))*$H1157*(1+HLOOKUP(F$1389,$E$181:$N$182,2,FALSE))</f>
        <v>0</v>
      </c>
      <c r="G1517" s="262">
        <f>-($C1157-SUM($E1417:G1417))*$H1157*(1+HLOOKUP(G$1389,$E$181:$N$182,2,FALSE))</f>
        <v>0</v>
      </c>
      <c r="H1517" s="262">
        <f>-($C1157-SUM($E1417:H1417))*$H1157*(1+HLOOKUP(H$1389,$E$181:$N$182,2,FALSE))</f>
        <v>0</v>
      </c>
      <c r="I1517" s="262">
        <f>-($C1157-SUM($E1417:I1417))*$H1157*(1+HLOOKUP(I$1389,$E$181:$N$182,2,FALSE))</f>
        <v>0</v>
      </c>
      <c r="J1517" s="262">
        <f>-($C1157-SUM($E1417:J1417))*$H1157*(1+HLOOKUP(J$1389,$E$181:$N$182,2,FALSE))</f>
        <v>0</v>
      </c>
      <c r="K1517" s="262">
        <f>-($C1157-SUM($E1417:K1417))*$H1157*(1+HLOOKUP(K$1389,$E$181:$N$182,2,FALSE))</f>
        <v>0</v>
      </c>
      <c r="L1517" s="262">
        <f>-($C1157-SUM($E1417:L1417))*$H1157*(1+HLOOKUP(L$1389,$E$181:$N$182,2,FALSE))</f>
        <v>0</v>
      </c>
      <c r="M1517" s="262">
        <f>-($C1157-SUM($E1417:M1417))*$H1157*(1+HLOOKUP(M$1389,$E$181:$N$182,2,FALSE))</f>
        <v>0</v>
      </c>
      <c r="N1517" s="262">
        <f>-($C1157-SUM($E1417:N1417))*$H1157*(1+HLOOKUP(N$1389,$E$181:$N$182,2,FALSE))</f>
        <v>0</v>
      </c>
      <c r="O1517" s="262">
        <f>-($C1157-SUM($E1417:O1417))*$H1157*(1+HLOOKUP(O$1389,$E$181:$N$182,2,FALSE))</f>
        <v>0</v>
      </c>
      <c r="P1517" s="262">
        <f>-($C1157-SUM($E1417:P1417))*$H1157*(1+HLOOKUP(P$1389,$E$181:$N$182,2,FALSE))</f>
        <v>0</v>
      </c>
      <c r="Q1517" s="262">
        <f>-($C1157-SUM($E1417:Q1417))*$H1157*(1+HLOOKUP(Q$1389,$E$181:$N$182,2,FALSE))</f>
        <v>0</v>
      </c>
      <c r="R1517" s="262">
        <f>-($C1157-SUM($E1417:R1417))*$H1157*(1+HLOOKUP(R$1389,$E$181:$N$182,2,FALSE))</f>
        <v>0</v>
      </c>
      <c r="S1517" s="262">
        <f>-($C1157-SUM($E1417:S1417))*$H1157*(1+HLOOKUP(S$1389,$E$181:$N$182,2,FALSE))</f>
        <v>0</v>
      </c>
      <c r="T1517" s="262">
        <f>-($C1157-SUM($E1417:T1417))*$H1157*(1+HLOOKUP(T$1389,$E$181:$N$182,2,FALSE))</f>
        <v>0</v>
      </c>
      <c r="U1517" s="262">
        <f>-($C1157-SUM($E1417:U1417))*$H1157*(1+HLOOKUP(U$1389,$E$181:$N$182,2,FALSE))</f>
        <v>0</v>
      </c>
      <c r="V1517" s="262">
        <f>-($C1157-SUM($E1417:V1417))*$H1157*(1+HLOOKUP(V$1389,$E$181:$N$182,2,FALSE))</f>
        <v>0</v>
      </c>
      <c r="W1517" s="262">
        <f>-($C1157-SUM($E1417:W1417))*$H1157*(1+HLOOKUP(W$1389,$E$181:$N$182,2,FALSE))</f>
        <v>0</v>
      </c>
      <c r="X1517" s="262">
        <f>-($C1157-SUM($E1417:X1417))*$H1157*(1+HLOOKUP(X$1389,$E$181:$N$182,2,FALSE))</f>
        <v>0</v>
      </c>
      <c r="Y1517" s="262">
        <f>-($C1157-SUM($E1417:Y1417))*$H1157*(1+HLOOKUP(Y$1389,$E$181:$N$182,2,FALSE))</f>
        <v>0</v>
      </c>
      <c r="Z1517" s="262">
        <f>-($C1157-SUM($E1417:Z1417))*$H1157*(1+HLOOKUP(Z$1389,$E$181:$N$182,2,FALSE))</f>
        <v>0</v>
      </c>
      <c r="AA1517" s="262">
        <f>-($C1157-SUM($E1417:AA1417))*$H1157*(1+HLOOKUP(AA$1389,$E$181:$N$182,2,FALSE))</f>
        <v>0</v>
      </c>
      <c r="AB1517" s="262">
        <f>-($C1157-SUM($E1417:AB1417))*$H1157*(1+HLOOKUP(AB$1389,$E$181:$N$182,2,FALSE))</f>
        <v>0</v>
      </c>
    </row>
    <row r="1518" spans="2:28">
      <c r="B1518" s="556">
        <v>21</v>
      </c>
      <c r="C1518" s="212">
        <v>0</v>
      </c>
      <c r="D1518" s="1032"/>
      <c r="E1518" s="261">
        <f>-($C1158-SUM($E1418:E1418))*$H1158*(1+HLOOKUP(E$1389,$E$181:$N$182,2,FALSE))</f>
        <v>0</v>
      </c>
      <c r="F1518" s="262">
        <f>-($C1158-SUM($E1418:F1418))*$H1158*(1+HLOOKUP(F$1389,$E$181:$N$182,2,FALSE))</f>
        <v>0</v>
      </c>
      <c r="G1518" s="262">
        <f>-($C1158-SUM($E1418:G1418))*$H1158*(1+HLOOKUP(G$1389,$E$181:$N$182,2,FALSE))</f>
        <v>0</v>
      </c>
      <c r="H1518" s="262">
        <f>-($C1158-SUM($E1418:H1418))*$H1158*(1+HLOOKUP(H$1389,$E$181:$N$182,2,FALSE))</f>
        <v>0</v>
      </c>
      <c r="I1518" s="262">
        <f>-($C1158-SUM($E1418:I1418))*$H1158*(1+HLOOKUP(I$1389,$E$181:$N$182,2,FALSE))</f>
        <v>0</v>
      </c>
      <c r="J1518" s="262">
        <f>-($C1158-SUM($E1418:J1418))*$H1158*(1+HLOOKUP(J$1389,$E$181:$N$182,2,FALSE))</f>
        <v>0</v>
      </c>
      <c r="K1518" s="262">
        <f>-($C1158-SUM($E1418:K1418))*$H1158*(1+HLOOKUP(K$1389,$E$181:$N$182,2,FALSE))</f>
        <v>0</v>
      </c>
      <c r="L1518" s="262">
        <f>-($C1158-SUM($E1418:L1418))*$H1158*(1+HLOOKUP(L$1389,$E$181:$N$182,2,FALSE))</f>
        <v>0</v>
      </c>
      <c r="M1518" s="262">
        <f>-($C1158-SUM($E1418:M1418))*$H1158*(1+HLOOKUP(M$1389,$E$181:$N$182,2,FALSE))</f>
        <v>0</v>
      </c>
      <c r="N1518" s="262">
        <f>-($C1158-SUM($E1418:N1418))*$H1158*(1+HLOOKUP(N$1389,$E$181:$N$182,2,FALSE))</f>
        <v>0</v>
      </c>
      <c r="O1518" s="262">
        <f>-($C1158-SUM($E1418:O1418))*$H1158*(1+HLOOKUP(O$1389,$E$181:$N$182,2,FALSE))</f>
        <v>0</v>
      </c>
      <c r="P1518" s="262">
        <f>-($C1158-SUM($E1418:P1418))*$H1158*(1+HLOOKUP(P$1389,$E$181:$N$182,2,FALSE))</f>
        <v>0</v>
      </c>
      <c r="Q1518" s="262">
        <f>-($C1158-SUM($E1418:Q1418))*$H1158*(1+HLOOKUP(Q$1389,$E$181:$N$182,2,FALSE))</f>
        <v>0</v>
      </c>
      <c r="R1518" s="262">
        <f>-($C1158-SUM($E1418:R1418))*$H1158*(1+HLOOKUP(R$1389,$E$181:$N$182,2,FALSE))</f>
        <v>0</v>
      </c>
      <c r="S1518" s="262">
        <f>-($C1158-SUM($E1418:S1418))*$H1158*(1+HLOOKUP(S$1389,$E$181:$N$182,2,FALSE))</f>
        <v>0</v>
      </c>
      <c r="T1518" s="262">
        <f>-($C1158-SUM($E1418:T1418))*$H1158*(1+HLOOKUP(T$1389,$E$181:$N$182,2,FALSE))</f>
        <v>0</v>
      </c>
      <c r="U1518" s="262">
        <f>-($C1158-SUM($E1418:U1418))*$H1158*(1+HLOOKUP(U$1389,$E$181:$N$182,2,FALSE))</f>
        <v>0</v>
      </c>
      <c r="V1518" s="262">
        <f>-($C1158-SUM($E1418:V1418))*$H1158*(1+HLOOKUP(V$1389,$E$181:$N$182,2,FALSE))</f>
        <v>0</v>
      </c>
      <c r="W1518" s="262">
        <f>-($C1158-SUM($E1418:W1418))*$H1158*(1+HLOOKUP(W$1389,$E$181:$N$182,2,FALSE))</f>
        <v>0</v>
      </c>
      <c r="X1518" s="262">
        <f>-($C1158-SUM($E1418:X1418))*$H1158*(1+HLOOKUP(X$1389,$E$181:$N$182,2,FALSE))</f>
        <v>0</v>
      </c>
      <c r="Y1518" s="262">
        <f>-($C1158-SUM($E1418:Y1418))*$H1158*(1+HLOOKUP(Y$1389,$E$181:$N$182,2,FALSE))</f>
        <v>0</v>
      </c>
      <c r="Z1518" s="262">
        <f>-($C1158-SUM($E1418:Z1418))*$H1158*(1+HLOOKUP(Z$1389,$E$181:$N$182,2,FALSE))</f>
        <v>0</v>
      </c>
      <c r="AA1518" s="262">
        <f>-($C1158-SUM($E1418:AA1418))*$H1158*(1+HLOOKUP(AA$1389,$E$181:$N$182,2,FALSE))</f>
        <v>0</v>
      </c>
      <c r="AB1518" s="262">
        <f>-($C1158-SUM($E1418:AB1418))*$H1158*(1+HLOOKUP(AB$1389,$E$181:$N$182,2,FALSE))</f>
        <v>0</v>
      </c>
    </row>
    <row r="1519" spans="2:28">
      <c r="B1519" s="556">
        <v>22</v>
      </c>
      <c r="C1519" s="212">
        <v>0</v>
      </c>
      <c r="D1519" s="1032"/>
      <c r="E1519" s="261">
        <f>-($C1159-SUM($E1419:E1419))*$H1159*(1+HLOOKUP(E$1389,$E$181:$N$182,2,FALSE))</f>
        <v>0</v>
      </c>
      <c r="F1519" s="262">
        <f>-($C1159-SUM($E1419:F1419))*$H1159*(1+HLOOKUP(F$1389,$E$181:$N$182,2,FALSE))</f>
        <v>0</v>
      </c>
      <c r="G1519" s="262">
        <f>-($C1159-SUM($E1419:G1419))*$H1159*(1+HLOOKUP(G$1389,$E$181:$N$182,2,FALSE))</f>
        <v>0</v>
      </c>
      <c r="H1519" s="262">
        <f>-($C1159-SUM($E1419:H1419))*$H1159*(1+HLOOKUP(H$1389,$E$181:$N$182,2,FALSE))</f>
        <v>0</v>
      </c>
      <c r="I1519" s="262">
        <f>-($C1159-SUM($E1419:I1419))*$H1159*(1+HLOOKUP(I$1389,$E$181:$N$182,2,FALSE))</f>
        <v>0</v>
      </c>
      <c r="J1519" s="262">
        <f>-($C1159-SUM($E1419:J1419))*$H1159*(1+HLOOKUP(J$1389,$E$181:$N$182,2,FALSE))</f>
        <v>0</v>
      </c>
      <c r="K1519" s="262">
        <f>-($C1159-SUM($E1419:K1419))*$H1159*(1+HLOOKUP(K$1389,$E$181:$N$182,2,FALSE))</f>
        <v>0</v>
      </c>
      <c r="L1519" s="262">
        <f>-($C1159-SUM($E1419:L1419))*$H1159*(1+HLOOKUP(L$1389,$E$181:$N$182,2,FALSE))</f>
        <v>0</v>
      </c>
      <c r="M1519" s="262">
        <f>-($C1159-SUM($E1419:M1419))*$H1159*(1+HLOOKUP(M$1389,$E$181:$N$182,2,FALSE))</f>
        <v>0</v>
      </c>
      <c r="N1519" s="262">
        <f>-($C1159-SUM($E1419:N1419))*$H1159*(1+HLOOKUP(N$1389,$E$181:$N$182,2,FALSE))</f>
        <v>0</v>
      </c>
      <c r="O1519" s="262">
        <f>-($C1159-SUM($E1419:O1419))*$H1159*(1+HLOOKUP(O$1389,$E$181:$N$182,2,FALSE))</f>
        <v>0</v>
      </c>
      <c r="P1519" s="262">
        <f>-($C1159-SUM($E1419:P1419))*$H1159*(1+HLOOKUP(P$1389,$E$181:$N$182,2,FALSE))</f>
        <v>0</v>
      </c>
      <c r="Q1519" s="262">
        <f>-($C1159-SUM($E1419:Q1419))*$H1159*(1+HLOOKUP(Q$1389,$E$181:$N$182,2,FALSE))</f>
        <v>0</v>
      </c>
      <c r="R1519" s="262">
        <f>-($C1159-SUM($E1419:R1419))*$H1159*(1+HLOOKUP(R$1389,$E$181:$N$182,2,FALSE))</f>
        <v>0</v>
      </c>
      <c r="S1519" s="262">
        <f>-($C1159-SUM($E1419:S1419))*$H1159*(1+HLOOKUP(S$1389,$E$181:$N$182,2,FALSE))</f>
        <v>0</v>
      </c>
      <c r="T1519" s="262">
        <f>-($C1159-SUM($E1419:T1419))*$H1159*(1+HLOOKUP(T$1389,$E$181:$N$182,2,FALSE))</f>
        <v>0</v>
      </c>
      <c r="U1519" s="262">
        <f>-($C1159-SUM($E1419:U1419))*$H1159*(1+HLOOKUP(U$1389,$E$181:$N$182,2,FALSE))</f>
        <v>0</v>
      </c>
      <c r="V1519" s="262">
        <f>-($C1159-SUM($E1419:V1419))*$H1159*(1+HLOOKUP(V$1389,$E$181:$N$182,2,FALSE))</f>
        <v>0</v>
      </c>
      <c r="W1519" s="262">
        <f>-($C1159-SUM($E1419:W1419))*$H1159*(1+HLOOKUP(W$1389,$E$181:$N$182,2,FALSE))</f>
        <v>0</v>
      </c>
      <c r="X1519" s="262">
        <f>-($C1159-SUM($E1419:X1419))*$H1159*(1+HLOOKUP(X$1389,$E$181:$N$182,2,FALSE))</f>
        <v>0</v>
      </c>
      <c r="Y1519" s="262">
        <f>-($C1159-SUM($E1419:Y1419))*$H1159*(1+HLOOKUP(Y$1389,$E$181:$N$182,2,FALSE))</f>
        <v>0</v>
      </c>
      <c r="Z1519" s="262">
        <f>-($C1159-SUM($E1419:Z1419))*$H1159*(1+HLOOKUP(Z$1389,$E$181:$N$182,2,FALSE))</f>
        <v>0</v>
      </c>
      <c r="AA1519" s="262">
        <f>-($C1159-SUM($E1419:AA1419))*$H1159*(1+HLOOKUP(AA$1389,$E$181:$N$182,2,FALSE))</f>
        <v>0</v>
      </c>
      <c r="AB1519" s="262">
        <f>-($C1159-SUM($E1419:AB1419))*$H1159*(1+HLOOKUP(AB$1389,$E$181:$N$182,2,FALSE))</f>
        <v>0</v>
      </c>
    </row>
    <row r="1520" spans="2:28">
      <c r="B1520" s="556">
        <v>23</v>
      </c>
      <c r="C1520" s="212">
        <v>0</v>
      </c>
      <c r="D1520" s="1032"/>
      <c r="E1520" s="261">
        <f>-($C1160-SUM($E1420:E1420))*$H1160*(1+HLOOKUP(E$1389,$E$181:$N$182,2,FALSE))</f>
        <v>0</v>
      </c>
      <c r="F1520" s="262">
        <f>-($C1160-SUM($E1420:F1420))*$H1160*(1+HLOOKUP(F$1389,$E$181:$N$182,2,FALSE))</f>
        <v>0</v>
      </c>
      <c r="G1520" s="262">
        <f>-($C1160-SUM($E1420:G1420))*$H1160*(1+HLOOKUP(G$1389,$E$181:$N$182,2,FALSE))</f>
        <v>0</v>
      </c>
      <c r="H1520" s="262">
        <f>-($C1160-SUM($E1420:H1420))*$H1160*(1+HLOOKUP(H$1389,$E$181:$N$182,2,FALSE))</f>
        <v>0</v>
      </c>
      <c r="I1520" s="262">
        <f>-($C1160-SUM($E1420:I1420))*$H1160*(1+HLOOKUP(I$1389,$E$181:$N$182,2,FALSE))</f>
        <v>0</v>
      </c>
      <c r="J1520" s="262">
        <f>-($C1160-SUM($E1420:J1420))*$H1160*(1+HLOOKUP(J$1389,$E$181:$N$182,2,FALSE))</f>
        <v>0</v>
      </c>
      <c r="K1520" s="262">
        <f>-($C1160-SUM($E1420:K1420))*$H1160*(1+HLOOKUP(K$1389,$E$181:$N$182,2,FALSE))</f>
        <v>0</v>
      </c>
      <c r="L1520" s="262">
        <f>-($C1160-SUM($E1420:L1420))*$H1160*(1+HLOOKUP(L$1389,$E$181:$N$182,2,FALSE))</f>
        <v>0</v>
      </c>
      <c r="M1520" s="262">
        <f>-($C1160-SUM($E1420:M1420))*$H1160*(1+HLOOKUP(M$1389,$E$181:$N$182,2,FALSE))</f>
        <v>0</v>
      </c>
      <c r="N1520" s="262">
        <f>-($C1160-SUM($E1420:N1420))*$H1160*(1+HLOOKUP(N$1389,$E$181:$N$182,2,FALSE))</f>
        <v>0</v>
      </c>
      <c r="O1520" s="262">
        <f>-($C1160-SUM($E1420:O1420))*$H1160*(1+HLOOKUP(O$1389,$E$181:$N$182,2,FALSE))</f>
        <v>0</v>
      </c>
      <c r="P1520" s="262">
        <f>-($C1160-SUM($E1420:P1420))*$H1160*(1+HLOOKUP(P$1389,$E$181:$N$182,2,FALSE))</f>
        <v>0</v>
      </c>
      <c r="Q1520" s="262">
        <f>-($C1160-SUM($E1420:Q1420))*$H1160*(1+HLOOKUP(Q$1389,$E$181:$N$182,2,FALSE))</f>
        <v>0</v>
      </c>
      <c r="R1520" s="262">
        <f>-($C1160-SUM($E1420:R1420))*$H1160*(1+HLOOKUP(R$1389,$E$181:$N$182,2,FALSE))</f>
        <v>0</v>
      </c>
      <c r="S1520" s="262">
        <f>-($C1160-SUM($E1420:S1420))*$H1160*(1+HLOOKUP(S$1389,$E$181:$N$182,2,FALSE))</f>
        <v>0</v>
      </c>
      <c r="T1520" s="262">
        <f>-($C1160-SUM($E1420:T1420))*$H1160*(1+HLOOKUP(T$1389,$E$181:$N$182,2,FALSE))</f>
        <v>0</v>
      </c>
      <c r="U1520" s="262">
        <f>-($C1160-SUM($E1420:U1420))*$H1160*(1+HLOOKUP(U$1389,$E$181:$N$182,2,FALSE))</f>
        <v>0</v>
      </c>
      <c r="V1520" s="262">
        <f>-($C1160-SUM($E1420:V1420))*$H1160*(1+HLOOKUP(V$1389,$E$181:$N$182,2,FALSE))</f>
        <v>0</v>
      </c>
      <c r="W1520" s="262">
        <f>-($C1160-SUM($E1420:W1420))*$H1160*(1+HLOOKUP(W$1389,$E$181:$N$182,2,FALSE))</f>
        <v>0</v>
      </c>
      <c r="X1520" s="262">
        <f>-($C1160-SUM($E1420:X1420))*$H1160*(1+HLOOKUP(X$1389,$E$181:$N$182,2,FALSE))</f>
        <v>0</v>
      </c>
      <c r="Y1520" s="262">
        <f>-($C1160-SUM($E1420:Y1420))*$H1160*(1+HLOOKUP(Y$1389,$E$181:$N$182,2,FALSE))</f>
        <v>0</v>
      </c>
      <c r="Z1520" s="262">
        <f>-($C1160-SUM($E1420:Z1420))*$H1160*(1+HLOOKUP(Z$1389,$E$181:$N$182,2,FALSE))</f>
        <v>0</v>
      </c>
      <c r="AA1520" s="262">
        <f>-($C1160-SUM($E1420:AA1420))*$H1160*(1+HLOOKUP(AA$1389,$E$181:$N$182,2,FALSE))</f>
        <v>0</v>
      </c>
      <c r="AB1520" s="262">
        <f>-($C1160-SUM($E1420:AB1420))*$H1160*(1+HLOOKUP(AB$1389,$E$181:$N$182,2,FALSE))</f>
        <v>0</v>
      </c>
    </row>
    <row r="1521" spans="2:28">
      <c r="B1521" s="556">
        <v>24</v>
      </c>
      <c r="C1521" s="212">
        <v>0</v>
      </c>
      <c r="D1521" s="1032"/>
      <c r="E1521" s="261">
        <f>-($C1161-SUM($E1421:E1421))*$H1161*(1+HLOOKUP(E$1389,$E$181:$N$182,2,FALSE))</f>
        <v>0</v>
      </c>
      <c r="F1521" s="262">
        <f>-($C1161-SUM($E1421:F1421))*$H1161*(1+HLOOKUP(F$1389,$E$181:$N$182,2,FALSE))</f>
        <v>0</v>
      </c>
      <c r="G1521" s="262">
        <f>-($C1161-SUM($E1421:G1421))*$H1161*(1+HLOOKUP(G$1389,$E$181:$N$182,2,FALSE))</f>
        <v>0</v>
      </c>
      <c r="H1521" s="262">
        <f>-($C1161-SUM($E1421:H1421))*$H1161*(1+HLOOKUP(H$1389,$E$181:$N$182,2,FALSE))</f>
        <v>0</v>
      </c>
      <c r="I1521" s="262">
        <f>-($C1161-SUM($E1421:I1421))*$H1161*(1+HLOOKUP(I$1389,$E$181:$N$182,2,FALSE))</f>
        <v>0</v>
      </c>
      <c r="J1521" s="262">
        <f>-($C1161-SUM($E1421:J1421))*$H1161*(1+HLOOKUP(J$1389,$E$181:$N$182,2,FALSE))</f>
        <v>0</v>
      </c>
      <c r="K1521" s="262">
        <f>-($C1161-SUM($E1421:K1421))*$H1161*(1+HLOOKUP(K$1389,$E$181:$N$182,2,FALSE))</f>
        <v>0</v>
      </c>
      <c r="L1521" s="262">
        <f>-($C1161-SUM($E1421:L1421))*$H1161*(1+HLOOKUP(L$1389,$E$181:$N$182,2,FALSE))</f>
        <v>0</v>
      </c>
      <c r="M1521" s="262">
        <f>-($C1161-SUM($E1421:M1421))*$H1161*(1+HLOOKUP(M$1389,$E$181:$N$182,2,FALSE))</f>
        <v>0</v>
      </c>
      <c r="N1521" s="262">
        <f>-($C1161-SUM($E1421:N1421))*$H1161*(1+HLOOKUP(N$1389,$E$181:$N$182,2,FALSE))</f>
        <v>0</v>
      </c>
      <c r="O1521" s="262">
        <f>-($C1161-SUM($E1421:O1421))*$H1161*(1+HLOOKUP(O$1389,$E$181:$N$182,2,FALSE))</f>
        <v>0</v>
      </c>
      <c r="P1521" s="262">
        <f>-($C1161-SUM($E1421:P1421))*$H1161*(1+HLOOKUP(P$1389,$E$181:$N$182,2,FALSE))</f>
        <v>0</v>
      </c>
      <c r="Q1521" s="262">
        <f>-($C1161-SUM($E1421:Q1421))*$H1161*(1+HLOOKUP(Q$1389,$E$181:$N$182,2,FALSE))</f>
        <v>0</v>
      </c>
      <c r="R1521" s="262">
        <f>-($C1161-SUM($E1421:R1421))*$H1161*(1+HLOOKUP(R$1389,$E$181:$N$182,2,FALSE))</f>
        <v>0</v>
      </c>
      <c r="S1521" s="262">
        <f>-($C1161-SUM($E1421:S1421))*$H1161*(1+HLOOKUP(S$1389,$E$181:$N$182,2,FALSE))</f>
        <v>0</v>
      </c>
      <c r="T1521" s="262">
        <f>-($C1161-SUM($E1421:T1421))*$H1161*(1+HLOOKUP(T$1389,$E$181:$N$182,2,FALSE))</f>
        <v>0</v>
      </c>
      <c r="U1521" s="262">
        <f>-($C1161-SUM($E1421:U1421))*$H1161*(1+HLOOKUP(U$1389,$E$181:$N$182,2,FALSE))</f>
        <v>0</v>
      </c>
      <c r="V1521" s="262">
        <f>-($C1161-SUM($E1421:V1421))*$H1161*(1+HLOOKUP(V$1389,$E$181:$N$182,2,FALSE))</f>
        <v>0</v>
      </c>
      <c r="W1521" s="262">
        <f>-($C1161-SUM($E1421:W1421))*$H1161*(1+HLOOKUP(W$1389,$E$181:$N$182,2,FALSE))</f>
        <v>0</v>
      </c>
      <c r="X1521" s="262">
        <f>-($C1161-SUM($E1421:X1421))*$H1161*(1+HLOOKUP(X$1389,$E$181:$N$182,2,FALSE))</f>
        <v>0</v>
      </c>
      <c r="Y1521" s="262">
        <f>-($C1161-SUM($E1421:Y1421))*$H1161*(1+HLOOKUP(Y$1389,$E$181:$N$182,2,FALSE))</f>
        <v>0</v>
      </c>
      <c r="Z1521" s="262">
        <f>-($C1161-SUM($E1421:Z1421))*$H1161*(1+HLOOKUP(Z$1389,$E$181:$N$182,2,FALSE))</f>
        <v>0</v>
      </c>
      <c r="AA1521" s="262">
        <f>-($C1161-SUM($E1421:AA1421))*$H1161*(1+HLOOKUP(AA$1389,$E$181:$N$182,2,FALSE))</f>
        <v>0</v>
      </c>
      <c r="AB1521" s="262">
        <f>-($C1161-SUM($E1421:AB1421))*$H1161*(1+HLOOKUP(AB$1389,$E$181:$N$182,2,FALSE))</f>
        <v>0</v>
      </c>
    </row>
    <row r="1522" spans="2:28">
      <c r="B1522" s="556">
        <v>25</v>
      </c>
      <c r="C1522" s="212">
        <v>0</v>
      </c>
      <c r="D1522" s="1032"/>
      <c r="E1522" s="261">
        <f>-($C1162-SUM($E1422:E1422))*$H1162*(1+HLOOKUP(E$1389,$E$181:$N$182,2,FALSE))</f>
        <v>0</v>
      </c>
      <c r="F1522" s="262">
        <f>-($C1162-SUM($E1422:F1422))*$H1162*(1+HLOOKUP(F$1389,$E$181:$N$182,2,FALSE))</f>
        <v>0</v>
      </c>
      <c r="G1522" s="262">
        <f>-($C1162-SUM($E1422:G1422))*$H1162*(1+HLOOKUP(G$1389,$E$181:$N$182,2,FALSE))</f>
        <v>0</v>
      </c>
      <c r="H1522" s="262">
        <f>-($C1162-SUM($E1422:H1422))*$H1162*(1+HLOOKUP(H$1389,$E$181:$N$182,2,FALSE))</f>
        <v>0</v>
      </c>
      <c r="I1522" s="262">
        <f>-($C1162-SUM($E1422:I1422))*$H1162*(1+HLOOKUP(I$1389,$E$181:$N$182,2,FALSE))</f>
        <v>0</v>
      </c>
      <c r="J1522" s="262">
        <f>-($C1162-SUM($E1422:J1422))*$H1162*(1+HLOOKUP(J$1389,$E$181:$N$182,2,FALSE))</f>
        <v>0</v>
      </c>
      <c r="K1522" s="262">
        <f>-($C1162-SUM($E1422:K1422))*$H1162*(1+HLOOKUP(K$1389,$E$181:$N$182,2,FALSE))</f>
        <v>0</v>
      </c>
      <c r="L1522" s="262">
        <f>-($C1162-SUM($E1422:L1422))*$H1162*(1+HLOOKUP(L$1389,$E$181:$N$182,2,FALSE))</f>
        <v>0</v>
      </c>
      <c r="M1522" s="262">
        <f>-($C1162-SUM($E1422:M1422))*$H1162*(1+HLOOKUP(M$1389,$E$181:$N$182,2,FALSE))</f>
        <v>0</v>
      </c>
      <c r="N1522" s="262">
        <f>-($C1162-SUM($E1422:N1422))*$H1162*(1+HLOOKUP(N$1389,$E$181:$N$182,2,FALSE))</f>
        <v>0</v>
      </c>
      <c r="O1522" s="262">
        <f>-($C1162-SUM($E1422:O1422))*$H1162*(1+HLOOKUP(O$1389,$E$181:$N$182,2,FALSE))</f>
        <v>0</v>
      </c>
      <c r="P1522" s="262">
        <f>-($C1162-SUM($E1422:P1422))*$H1162*(1+HLOOKUP(P$1389,$E$181:$N$182,2,FALSE))</f>
        <v>0</v>
      </c>
      <c r="Q1522" s="262">
        <f>-($C1162-SUM($E1422:Q1422))*$H1162*(1+HLOOKUP(Q$1389,$E$181:$N$182,2,FALSE))</f>
        <v>0</v>
      </c>
      <c r="R1522" s="262">
        <f>-($C1162-SUM($E1422:R1422))*$H1162*(1+HLOOKUP(R$1389,$E$181:$N$182,2,FALSE))</f>
        <v>0</v>
      </c>
      <c r="S1522" s="262">
        <f>-($C1162-SUM($E1422:S1422))*$H1162*(1+HLOOKUP(S$1389,$E$181:$N$182,2,FALSE))</f>
        <v>0</v>
      </c>
      <c r="T1522" s="262">
        <f>-($C1162-SUM($E1422:T1422))*$H1162*(1+HLOOKUP(T$1389,$E$181:$N$182,2,FALSE))</f>
        <v>0</v>
      </c>
      <c r="U1522" s="262">
        <f>-($C1162-SUM($E1422:U1422))*$H1162*(1+HLOOKUP(U$1389,$E$181:$N$182,2,FALSE))</f>
        <v>0</v>
      </c>
      <c r="V1522" s="262">
        <f>-($C1162-SUM($E1422:V1422))*$H1162*(1+HLOOKUP(V$1389,$E$181:$N$182,2,FALSE))</f>
        <v>0</v>
      </c>
      <c r="W1522" s="262">
        <f>-($C1162-SUM($E1422:W1422))*$H1162*(1+HLOOKUP(W$1389,$E$181:$N$182,2,FALSE))</f>
        <v>0</v>
      </c>
      <c r="X1522" s="262">
        <f>-($C1162-SUM($E1422:X1422))*$H1162*(1+HLOOKUP(X$1389,$E$181:$N$182,2,FALSE))</f>
        <v>0</v>
      </c>
      <c r="Y1522" s="262">
        <f>-($C1162-SUM($E1422:Y1422))*$H1162*(1+HLOOKUP(Y$1389,$E$181:$N$182,2,FALSE))</f>
        <v>0</v>
      </c>
      <c r="Z1522" s="262">
        <f>-($C1162-SUM($E1422:Z1422))*$H1162*(1+HLOOKUP(Z$1389,$E$181:$N$182,2,FALSE))</f>
        <v>0</v>
      </c>
      <c r="AA1522" s="262">
        <f>-($C1162-SUM($E1422:AA1422))*$H1162*(1+HLOOKUP(AA$1389,$E$181:$N$182,2,FALSE))</f>
        <v>0</v>
      </c>
      <c r="AB1522" s="262">
        <f>-($C1162-SUM($E1422:AB1422))*$H1162*(1+HLOOKUP(AB$1389,$E$181:$N$182,2,FALSE))</f>
        <v>0</v>
      </c>
    </row>
    <row r="1523" spans="2:28">
      <c r="B1523" s="556">
        <v>26</v>
      </c>
      <c r="C1523" s="212">
        <v>0</v>
      </c>
      <c r="D1523" s="1032"/>
      <c r="E1523" s="261">
        <f>-($C1163-SUM($E1423:E1423))*$H1163*(1+HLOOKUP(E$1389,$E$181:$N$182,2,FALSE))</f>
        <v>0</v>
      </c>
      <c r="F1523" s="262">
        <f>-($C1163-SUM($E1423:F1423))*$H1163*(1+HLOOKUP(F$1389,$E$181:$N$182,2,FALSE))</f>
        <v>0</v>
      </c>
      <c r="G1523" s="262">
        <f>-($C1163-SUM($E1423:G1423))*$H1163*(1+HLOOKUP(G$1389,$E$181:$N$182,2,FALSE))</f>
        <v>0</v>
      </c>
      <c r="H1523" s="262">
        <f>-($C1163-SUM($E1423:H1423))*$H1163*(1+HLOOKUP(H$1389,$E$181:$N$182,2,FALSE))</f>
        <v>0</v>
      </c>
      <c r="I1523" s="262">
        <f>-($C1163-SUM($E1423:I1423))*$H1163*(1+HLOOKUP(I$1389,$E$181:$N$182,2,FALSE))</f>
        <v>0</v>
      </c>
      <c r="J1523" s="262">
        <f>-($C1163-SUM($E1423:J1423))*$H1163*(1+HLOOKUP(J$1389,$E$181:$N$182,2,FALSE))</f>
        <v>0</v>
      </c>
      <c r="K1523" s="262">
        <f>-($C1163-SUM($E1423:K1423))*$H1163*(1+HLOOKUP(K$1389,$E$181:$N$182,2,FALSE))</f>
        <v>0</v>
      </c>
      <c r="L1523" s="262">
        <f>-($C1163-SUM($E1423:L1423))*$H1163*(1+HLOOKUP(L$1389,$E$181:$N$182,2,FALSE))</f>
        <v>0</v>
      </c>
      <c r="M1523" s="262">
        <f>-($C1163-SUM($E1423:M1423))*$H1163*(1+HLOOKUP(M$1389,$E$181:$N$182,2,FALSE))</f>
        <v>0</v>
      </c>
      <c r="N1523" s="262">
        <f>-($C1163-SUM($E1423:N1423))*$H1163*(1+HLOOKUP(N$1389,$E$181:$N$182,2,FALSE))</f>
        <v>0</v>
      </c>
      <c r="O1523" s="262">
        <f>-($C1163-SUM($E1423:O1423))*$H1163*(1+HLOOKUP(O$1389,$E$181:$N$182,2,FALSE))</f>
        <v>0</v>
      </c>
      <c r="P1523" s="262">
        <f>-($C1163-SUM($E1423:P1423))*$H1163*(1+HLOOKUP(P$1389,$E$181:$N$182,2,FALSE))</f>
        <v>0</v>
      </c>
      <c r="Q1523" s="262">
        <f>-($C1163-SUM($E1423:Q1423))*$H1163*(1+HLOOKUP(Q$1389,$E$181:$N$182,2,FALSE))</f>
        <v>0</v>
      </c>
      <c r="R1523" s="262">
        <f>-($C1163-SUM($E1423:R1423))*$H1163*(1+HLOOKUP(R$1389,$E$181:$N$182,2,FALSE))</f>
        <v>0</v>
      </c>
      <c r="S1523" s="262">
        <f>-($C1163-SUM($E1423:S1423))*$H1163*(1+HLOOKUP(S$1389,$E$181:$N$182,2,FALSE))</f>
        <v>0</v>
      </c>
      <c r="T1523" s="262">
        <f>-($C1163-SUM($E1423:T1423))*$H1163*(1+HLOOKUP(T$1389,$E$181:$N$182,2,FALSE))</f>
        <v>0</v>
      </c>
      <c r="U1523" s="262">
        <f>-($C1163-SUM($E1423:U1423))*$H1163*(1+HLOOKUP(U$1389,$E$181:$N$182,2,FALSE))</f>
        <v>0</v>
      </c>
      <c r="V1523" s="262">
        <f>-($C1163-SUM($E1423:V1423))*$H1163*(1+HLOOKUP(V$1389,$E$181:$N$182,2,FALSE))</f>
        <v>0</v>
      </c>
      <c r="W1523" s="262">
        <f>-($C1163-SUM($E1423:W1423))*$H1163*(1+HLOOKUP(W$1389,$E$181:$N$182,2,FALSE))</f>
        <v>0</v>
      </c>
      <c r="X1523" s="262">
        <f>-($C1163-SUM($E1423:X1423))*$H1163*(1+HLOOKUP(X$1389,$E$181:$N$182,2,FALSE))</f>
        <v>0</v>
      </c>
      <c r="Y1523" s="262">
        <f>-($C1163-SUM($E1423:Y1423))*$H1163*(1+HLOOKUP(Y$1389,$E$181:$N$182,2,FALSE))</f>
        <v>0</v>
      </c>
      <c r="Z1523" s="262">
        <f>-($C1163-SUM($E1423:Z1423))*$H1163*(1+HLOOKUP(Z$1389,$E$181:$N$182,2,FALSE))</f>
        <v>0</v>
      </c>
      <c r="AA1523" s="262">
        <f>-($C1163-SUM($E1423:AA1423))*$H1163*(1+HLOOKUP(AA$1389,$E$181:$N$182,2,FALSE))</f>
        <v>0</v>
      </c>
      <c r="AB1523" s="262">
        <f>-($C1163-SUM($E1423:AB1423))*$H1163*(1+HLOOKUP(AB$1389,$E$181:$N$182,2,FALSE))</f>
        <v>0</v>
      </c>
    </row>
    <row r="1524" spans="2:28">
      <c r="B1524" s="556">
        <v>27</v>
      </c>
      <c r="C1524" s="212">
        <v>0</v>
      </c>
      <c r="D1524" s="1032"/>
      <c r="E1524" s="261">
        <f>-($C1164-SUM($E1424:E1424))*$H1164*(1+HLOOKUP(E$1389,$E$181:$N$182,2,FALSE))</f>
        <v>0</v>
      </c>
      <c r="F1524" s="262">
        <f>-($C1164-SUM($E1424:F1424))*$H1164*(1+HLOOKUP(F$1389,$E$181:$N$182,2,FALSE))</f>
        <v>0</v>
      </c>
      <c r="G1524" s="262">
        <f>-($C1164-SUM($E1424:G1424))*$H1164*(1+HLOOKUP(G$1389,$E$181:$N$182,2,FALSE))</f>
        <v>0</v>
      </c>
      <c r="H1524" s="262">
        <f>-($C1164-SUM($E1424:H1424))*$H1164*(1+HLOOKUP(H$1389,$E$181:$N$182,2,FALSE))</f>
        <v>0</v>
      </c>
      <c r="I1524" s="262">
        <f>-($C1164-SUM($E1424:I1424))*$H1164*(1+HLOOKUP(I$1389,$E$181:$N$182,2,FALSE))</f>
        <v>0</v>
      </c>
      <c r="J1524" s="262">
        <f>-($C1164-SUM($E1424:J1424))*$H1164*(1+HLOOKUP(J$1389,$E$181:$N$182,2,FALSE))</f>
        <v>0</v>
      </c>
      <c r="K1524" s="262">
        <f>-($C1164-SUM($E1424:K1424))*$H1164*(1+HLOOKUP(K$1389,$E$181:$N$182,2,FALSE))</f>
        <v>0</v>
      </c>
      <c r="L1524" s="262">
        <f>-($C1164-SUM($E1424:L1424))*$H1164*(1+HLOOKUP(L$1389,$E$181:$N$182,2,FALSE))</f>
        <v>0</v>
      </c>
      <c r="M1524" s="262">
        <f>-($C1164-SUM($E1424:M1424))*$H1164*(1+HLOOKUP(M$1389,$E$181:$N$182,2,FALSE))</f>
        <v>0</v>
      </c>
      <c r="N1524" s="262">
        <f>-($C1164-SUM($E1424:N1424))*$H1164*(1+HLOOKUP(N$1389,$E$181:$N$182,2,FALSE))</f>
        <v>0</v>
      </c>
      <c r="O1524" s="262">
        <f>-($C1164-SUM($E1424:O1424))*$H1164*(1+HLOOKUP(O$1389,$E$181:$N$182,2,FALSE))</f>
        <v>0</v>
      </c>
      <c r="P1524" s="262">
        <f>-($C1164-SUM($E1424:P1424))*$H1164*(1+HLOOKUP(P$1389,$E$181:$N$182,2,FALSE))</f>
        <v>0</v>
      </c>
      <c r="Q1524" s="262">
        <f>-($C1164-SUM($E1424:Q1424))*$H1164*(1+HLOOKUP(Q$1389,$E$181:$N$182,2,FALSE))</f>
        <v>0</v>
      </c>
      <c r="R1524" s="262">
        <f>-($C1164-SUM($E1424:R1424))*$H1164*(1+HLOOKUP(R$1389,$E$181:$N$182,2,FALSE))</f>
        <v>0</v>
      </c>
      <c r="S1524" s="262">
        <f>-($C1164-SUM($E1424:S1424))*$H1164*(1+HLOOKUP(S$1389,$E$181:$N$182,2,FALSE))</f>
        <v>0</v>
      </c>
      <c r="T1524" s="262">
        <f>-($C1164-SUM($E1424:T1424))*$H1164*(1+HLOOKUP(T$1389,$E$181:$N$182,2,FALSE))</f>
        <v>0</v>
      </c>
      <c r="U1524" s="262">
        <f>-($C1164-SUM($E1424:U1424))*$H1164*(1+HLOOKUP(U$1389,$E$181:$N$182,2,FALSE))</f>
        <v>0</v>
      </c>
      <c r="V1524" s="262">
        <f>-($C1164-SUM($E1424:V1424))*$H1164*(1+HLOOKUP(V$1389,$E$181:$N$182,2,FALSE))</f>
        <v>0</v>
      </c>
      <c r="W1524" s="262">
        <f>-($C1164-SUM($E1424:W1424))*$H1164*(1+HLOOKUP(W$1389,$E$181:$N$182,2,FALSE))</f>
        <v>0</v>
      </c>
      <c r="X1524" s="262">
        <f>-($C1164-SUM($E1424:X1424))*$H1164*(1+HLOOKUP(X$1389,$E$181:$N$182,2,FALSE))</f>
        <v>0</v>
      </c>
      <c r="Y1524" s="262">
        <f>-($C1164-SUM($E1424:Y1424))*$H1164*(1+HLOOKUP(Y$1389,$E$181:$N$182,2,FALSE))</f>
        <v>0</v>
      </c>
      <c r="Z1524" s="262">
        <f>-($C1164-SUM($E1424:Z1424))*$H1164*(1+HLOOKUP(Z$1389,$E$181:$N$182,2,FALSE))</f>
        <v>0</v>
      </c>
      <c r="AA1524" s="262">
        <f>-($C1164-SUM($E1424:AA1424))*$H1164*(1+HLOOKUP(AA$1389,$E$181:$N$182,2,FALSE))</f>
        <v>0</v>
      </c>
      <c r="AB1524" s="262">
        <f>-($C1164-SUM($E1424:AB1424))*$H1164*(1+HLOOKUP(AB$1389,$E$181:$N$182,2,FALSE))</f>
        <v>0</v>
      </c>
    </row>
    <row r="1525" spans="2:28">
      <c r="B1525" s="556">
        <v>28</v>
      </c>
      <c r="C1525" s="212">
        <v>0</v>
      </c>
      <c r="D1525" s="1032"/>
      <c r="E1525" s="261">
        <f>-($C1165-SUM($E1425:E1425))*$H1165*(1+HLOOKUP(E$1389,$E$181:$N$182,2,FALSE))</f>
        <v>0</v>
      </c>
      <c r="F1525" s="262">
        <f>-($C1165-SUM($E1425:F1425))*$H1165*(1+HLOOKUP(F$1389,$E$181:$N$182,2,FALSE))</f>
        <v>0</v>
      </c>
      <c r="G1525" s="262">
        <f>-($C1165-SUM($E1425:G1425))*$H1165*(1+HLOOKUP(G$1389,$E$181:$N$182,2,FALSE))</f>
        <v>0</v>
      </c>
      <c r="H1525" s="262">
        <f>-($C1165-SUM($E1425:H1425))*$H1165*(1+HLOOKUP(H$1389,$E$181:$N$182,2,FALSE))</f>
        <v>0</v>
      </c>
      <c r="I1525" s="262">
        <f>-($C1165-SUM($E1425:I1425))*$H1165*(1+HLOOKUP(I$1389,$E$181:$N$182,2,FALSE))</f>
        <v>0</v>
      </c>
      <c r="J1525" s="262">
        <f>-($C1165-SUM($E1425:J1425))*$H1165*(1+HLOOKUP(J$1389,$E$181:$N$182,2,FALSE))</f>
        <v>0</v>
      </c>
      <c r="K1525" s="262">
        <f>-($C1165-SUM($E1425:K1425))*$H1165*(1+HLOOKUP(K$1389,$E$181:$N$182,2,FALSE))</f>
        <v>0</v>
      </c>
      <c r="L1525" s="262">
        <f>-($C1165-SUM($E1425:L1425))*$H1165*(1+HLOOKUP(L$1389,$E$181:$N$182,2,FALSE))</f>
        <v>0</v>
      </c>
      <c r="M1525" s="262">
        <f>-($C1165-SUM($E1425:M1425))*$H1165*(1+HLOOKUP(M$1389,$E$181:$N$182,2,FALSE))</f>
        <v>0</v>
      </c>
      <c r="N1525" s="262">
        <f>-($C1165-SUM($E1425:N1425))*$H1165*(1+HLOOKUP(N$1389,$E$181:$N$182,2,FALSE))</f>
        <v>0</v>
      </c>
      <c r="O1525" s="262">
        <f>-($C1165-SUM($E1425:O1425))*$H1165*(1+HLOOKUP(O$1389,$E$181:$N$182,2,FALSE))</f>
        <v>0</v>
      </c>
      <c r="P1525" s="262">
        <f>-($C1165-SUM($E1425:P1425))*$H1165*(1+HLOOKUP(P$1389,$E$181:$N$182,2,FALSE))</f>
        <v>0</v>
      </c>
      <c r="Q1525" s="262">
        <f>-($C1165-SUM($E1425:Q1425))*$H1165*(1+HLOOKUP(Q$1389,$E$181:$N$182,2,FALSE))</f>
        <v>0</v>
      </c>
      <c r="R1525" s="262">
        <f>-($C1165-SUM($E1425:R1425))*$H1165*(1+HLOOKUP(R$1389,$E$181:$N$182,2,FALSE))</f>
        <v>0</v>
      </c>
      <c r="S1525" s="262">
        <f>-($C1165-SUM($E1425:S1425))*$H1165*(1+HLOOKUP(S$1389,$E$181:$N$182,2,FALSE))</f>
        <v>0</v>
      </c>
      <c r="T1525" s="262">
        <f>-($C1165-SUM($E1425:T1425))*$H1165*(1+HLOOKUP(T$1389,$E$181:$N$182,2,FALSE))</f>
        <v>0</v>
      </c>
      <c r="U1525" s="262">
        <f>-($C1165-SUM($E1425:U1425))*$H1165*(1+HLOOKUP(U$1389,$E$181:$N$182,2,FALSE))</f>
        <v>0</v>
      </c>
      <c r="V1525" s="262">
        <f>-($C1165-SUM($E1425:V1425))*$H1165*(1+HLOOKUP(V$1389,$E$181:$N$182,2,FALSE))</f>
        <v>0</v>
      </c>
      <c r="W1525" s="262">
        <f>-($C1165-SUM($E1425:W1425))*$H1165*(1+HLOOKUP(W$1389,$E$181:$N$182,2,FALSE))</f>
        <v>0</v>
      </c>
      <c r="X1525" s="262">
        <f>-($C1165-SUM($E1425:X1425))*$H1165*(1+HLOOKUP(X$1389,$E$181:$N$182,2,FALSE))</f>
        <v>0</v>
      </c>
      <c r="Y1525" s="262">
        <f>-($C1165-SUM($E1425:Y1425))*$H1165*(1+HLOOKUP(Y$1389,$E$181:$N$182,2,FALSE))</f>
        <v>0</v>
      </c>
      <c r="Z1525" s="262">
        <f>-($C1165-SUM($E1425:Z1425))*$H1165*(1+HLOOKUP(Z$1389,$E$181:$N$182,2,FALSE))</f>
        <v>0</v>
      </c>
      <c r="AA1525" s="262">
        <f>-($C1165-SUM($E1425:AA1425))*$H1165*(1+HLOOKUP(AA$1389,$E$181:$N$182,2,FALSE))</f>
        <v>0</v>
      </c>
      <c r="AB1525" s="262">
        <f>-($C1165-SUM($E1425:AB1425))*$H1165*(1+HLOOKUP(AB$1389,$E$181:$N$182,2,FALSE))</f>
        <v>0</v>
      </c>
    </row>
    <row r="1526" spans="2:28">
      <c r="B1526" s="556">
        <v>29</v>
      </c>
      <c r="C1526" s="212">
        <v>0</v>
      </c>
      <c r="D1526" s="1032"/>
      <c r="E1526" s="261">
        <f>-($C1166-SUM($E1426:E1426))*$H1166*(1+HLOOKUP(E$1389,$E$181:$N$182,2,FALSE))</f>
        <v>0</v>
      </c>
      <c r="F1526" s="262">
        <f>-($C1166-SUM($E1426:F1426))*$H1166*(1+HLOOKUP(F$1389,$E$181:$N$182,2,FALSE))</f>
        <v>0</v>
      </c>
      <c r="G1526" s="262">
        <f>-($C1166-SUM($E1426:G1426))*$H1166*(1+HLOOKUP(G$1389,$E$181:$N$182,2,FALSE))</f>
        <v>0</v>
      </c>
      <c r="H1526" s="262">
        <f>-($C1166-SUM($E1426:H1426))*$H1166*(1+HLOOKUP(H$1389,$E$181:$N$182,2,FALSE))</f>
        <v>0</v>
      </c>
      <c r="I1526" s="262">
        <f>-($C1166-SUM($E1426:I1426))*$H1166*(1+HLOOKUP(I$1389,$E$181:$N$182,2,FALSE))</f>
        <v>0</v>
      </c>
      <c r="J1526" s="262">
        <f>-($C1166-SUM($E1426:J1426))*$H1166*(1+HLOOKUP(J$1389,$E$181:$N$182,2,FALSE))</f>
        <v>0</v>
      </c>
      <c r="K1526" s="262">
        <f>-($C1166-SUM($E1426:K1426))*$H1166*(1+HLOOKUP(K$1389,$E$181:$N$182,2,FALSE))</f>
        <v>0</v>
      </c>
      <c r="L1526" s="262">
        <f>-($C1166-SUM($E1426:L1426))*$H1166*(1+HLOOKUP(L$1389,$E$181:$N$182,2,FALSE))</f>
        <v>0</v>
      </c>
      <c r="M1526" s="262">
        <f>-($C1166-SUM($E1426:M1426))*$H1166*(1+HLOOKUP(M$1389,$E$181:$N$182,2,FALSE))</f>
        <v>0</v>
      </c>
      <c r="N1526" s="262">
        <f>-($C1166-SUM($E1426:N1426))*$H1166*(1+HLOOKUP(N$1389,$E$181:$N$182,2,FALSE))</f>
        <v>0</v>
      </c>
      <c r="O1526" s="262">
        <f>-($C1166-SUM($E1426:O1426))*$H1166*(1+HLOOKUP(O$1389,$E$181:$N$182,2,FALSE))</f>
        <v>0</v>
      </c>
      <c r="P1526" s="262">
        <f>-($C1166-SUM($E1426:P1426))*$H1166*(1+HLOOKUP(P$1389,$E$181:$N$182,2,FALSE))</f>
        <v>0</v>
      </c>
      <c r="Q1526" s="262">
        <f>-($C1166-SUM($E1426:Q1426))*$H1166*(1+HLOOKUP(Q$1389,$E$181:$N$182,2,FALSE))</f>
        <v>0</v>
      </c>
      <c r="R1526" s="262">
        <f>-($C1166-SUM($E1426:R1426))*$H1166*(1+HLOOKUP(R$1389,$E$181:$N$182,2,FALSE))</f>
        <v>0</v>
      </c>
      <c r="S1526" s="262">
        <f>-($C1166-SUM($E1426:S1426))*$H1166*(1+HLOOKUP(S$1389,$E$181:$N$182,2,FALSE))</f>
        <v>0</v>
      </c>
      <c r="T1526" s="262">
        <f>-($C1166-SUM($E1426:T1426))*$H1166*(1+HLOOKUP(T$1389,$E$181:$N$182,2,FALSE))</f>
        <v>0</v>
      </c>
      <c r="U1526" s="262">
        <f>-($C1166-SUM($E1426:U1426))*$H1166*(1+HLOOKUP(U$1389,$E$181:$N$182,2,FALSE))</f>
        <v>0</v>
      </c>
      <c r="V1526" s="262">
        <f>-($C1166-SUM($E1426:V1426))*$H1166*(1+HLOOKUP(V$1389,$E$181:$N$182,2,FALSE))</f>
        <v>0</v>
      </c>
      <c r="W1526" s="262">
        <f>-($C1166-SUM($E1426:W1426))*$H1166*(1+HLOOKUP(W$1389,$E$181:$N$182,2,FALSE))</f>
        <v>0</v>
      </c>
      <c r="X1526" s="262">
        <f>-($C1166-SUM($E1426:X1426))*$H1166*(1+HLOOKUP(X$1389,$E$181:$N$182,2,FALSE))</f>
        <v>0</v>
      </c>
      <c r="Y1526" s="262">
        <f>-($C1166-SUM($E1426:Y1426))*$H1166*(1+HLOOKUP(Y$1389,$E$181:$N$182,2,FALSE))</f>
        <v>0</v>
      </c>
      <c r="Z1526" s="262">
        <f>-($C1166-SUM($E1426:Z1426))*$H1166*(1+HLOOKUP(Z$1389,$E$181:$N$182,2,FALSE))</f>
        <v>0</v>
      </c>
      <c r="AA1526" s="262">
        <f>-($C1166-SUM($E1426:AA1426))*$H1166*(1+HLOOKUP(AA$1389,$E$181:$N$182,2,FALSE))</f>
        <v>0</v>
      </c>
      <c r="AB1526" s="262">
        <f>-($C1166-SUM($E1426:AB1426))*$H1166*(1+HLOOKUP(AB$1389,$E$181:$N$182,2,FALSE))</f>
        <v>0</v>
      </c>
    </row>
    <row r="1527" spans="2:28">
      <c r="B1527" s="556">
        <v>30</v>
      </c>
      <c r="C1527" s="215">
        <v>0</v>
      </c>
      <c r="D1527" s="1034"/>
      <c r="E1527" s="264">
        <f>-($C1167-SUM($E1427:E1427))*$H1167*(1+HLOOKUP(E$1389,$E$181:$N$182,2,FALSE))</f>
        <v>0</v>
      </c>
      <c r="F1527" s="265">
        <f>-($C1167-SUM($E1427:F1427))*$H1167*(1+HLOOKUP(F$1389,$E$181:$N$182,2,FALSE))</f>
        <v>0</v>
      </c>
      <c r="G1527" s="265">
        <f>-($C1167-SUM($E1427:G1427))*$H1167*(1+HLOOKUP(G$1389,$E$181:$N$182,2,FALSE))</f>
        <v>0</v>
      </c>
      <c r="H1527" s="265">
        <f>-($C1167-SUM($E1427:H1427))*$H1167*(1+HLOOKUP(H$1389,$E$181:$N$182,2,FALSE))</f>
        <v>0</v>
      </c>
      <c r="I1527" s="265">
        <f>-($C1167-SUM($E1427:I1427))*$H1167*(1+HLOOKUP(I$1389,$E$181:$N$182,2,FALSE))</f>
        <v>0</v>
      </c>
      <c r="J1527" s="265">
        <f>-($C1167-SUM($E1427:J1427))*$H1167*(1+HLOOKUP(J$1389,$E$181:$N$182,2,FALSE))</f>
        <v>0</v>
      </c>
      <c r="K1527" s="265">
        <f>-($C1167-SUM($E1427:K1427))*$H1167*(1+HLOOKUP(K$1389,$E$181:$N$182,2,FALSE))</f>
        <v>0</v>
      </c>
      <c r="L1527" s="265">
        <f>-($C1167-SUM($E1427:L1427))*$H1167*(1+HLOOKUP(L$1389,$E$181:$N$182,2,FALSE))</f>
        <v>0</v>
      </c>
      <c r="M1527" s="265">
        <f>-($C1167-SUM($E1427:M1427))*$H1167*(1+HLOOKUP(M$1389,$E$181:$N$182,2,FALSE))</f>
        <v>0</v>
      </c>
      <c r="N1527" s="265">
        <f>-($C1167-SUM($E1427:N1427))*$H1167*(1+HLOOKUP(N$1389,$E$181:$N$182,2,FALSE))</f>
        <v>0</v>
      </c>
      <c r="O1527" s="265">
        <f>-($C1167-SUM($E1427:O1427))*$H1167*(1+HLOOKUP(O$1389,$E$181:$N$182,2,FALSE))</f>
        <v>0</v>
      </c>
      <c r="P1527" s="265">
        <f>-($C1167-SUM($E1427:P1427))*$H1167*(1+HLOOKUP(P$1389,$E$181:$N$182,2,FALSE))</f>
        <v>0</v>
      </c>
      <c r="Q1527" s="265">
        <f>-($C1167-SUM($E1427:Q1427))*$H1167*(1+HLOOKUP(Q$1389,$E$181:$N$182,2,FALSE))</f>
        <v>0</v>
      </c>
      <c r="R1527" s="265">
        <f>-($C1167-SUM($E1427:R1427))*$H1167*(1+HLOOKUP(R$1389,$E$181:$N$182,2,FALSE))</f>
        <v>0</v>
      </c>
      <c r="S1527" s="265">
        <f>-($C1167-SUM($E1427:S1427))*$H1167*(1+HLOOKUP(S$1389,$E$181:$N$182,2,FALSE))</f>
        <v>0</v>
      </c>
      <c r="T1527" s="265">
        <f>-($C1167-SUM($E1427:T1427))*$H1167*(1+HLOOKUP(T$1389,$E$181:$N$182,2,FALSE))</f>
        <v>0</v>
      </c>
      <c r="U1527" s="265">
        <f>-($C1167-SUM($E1427:U1427))*$H1167*(1+HLOOKUP(U$1389,$E$181:$N$182,2,FALSE))</f>
        <v>0</v>
      </c>
      <c r="V1527" s="265">
        <f>-($C1167-SUM($E1427:V1427))*$H1167*(1+HLOOKUP(V$1389,$E$181:$N$182,2,FALSE))</f>
        <v>0</v>
      </c>
      <c r="W1527" s="265">
        <f>-($C1167-SUM($E1427:W1427))*$H1167*(1+HLOOKUP(W$1389,$E$181:$N$182,2,FALSE))</f>
        <v>0</v>
      </c>
      <c r="X1527" s="265">
        <f>-($C1167-SUM($E1427:X1427))*$H1167*(1+HLOOKUP(X$1389,$E$181:$N$182,2,FALSE))</f>
        <v>0</v>
      </c>
      <c r="Y1527" s="265">
        <f>-($C1167-SUM($E1427:Y1427))*$H1167*(1+HLOOKUP(Y$1389,$E$181:$N$182,2,FALSE))</f>
        <v>0</v>
      </c>
      <c r="Z1527" s="265">
        <f>-($C1167-SUM($E1427:Z1427))*$H1167*(1+HLOOKUP(Z$1389,$E$181:$N$182,2,FALSE))</f>
        <v>0</v>
      </c>
      <c r="AA1527" s="265">
        <f>-($C1167-SUM($E1427:AA1427))*$H1167*(1+HLOOKUP(AA$1389,$E$181:$N$182,2,FALSE))</f>
        <v>0</v>
      </c>
      <c r="AB1527" s="265">
        <f>-($C1167-SUM($E1427:AB1427))*$H1167*(1+HLOOKUP(AB$1389,$E$181:$N$182,2,FALSE))</f>
        <v>0</v>
      </c>
    </row>
    <row r="1528" spans="2:28">
      <c r="C1528" s="21" t="s">
        <v>293</v>
      </c>
      <c r="D1528" s="1032"/>
      <c r="E1528" s="261">
        <f>SUM(E1498:E1527)</f>
        <v>-143100</v>
      </c>
      <c r="F1528" s="262">
        <f t="shared" ref="F1528:AB1528" si="536">SUM(F1498:F1527)</f>
        <v>-143100</v>
      </c>
      <c r="G1528" s="262">
        <f t="shared" si="536"/>
        <v>-143100</v>
      </c>
      <c r="H1528" s="262">
        <f t="shared" si="536"/>
        <v>-143100</v>
      </c>
      <c r="I1528" s="262">
        <f t="shared" si="536"/>
        <v>-143100</v>
      </c>
      <c r="J1528" s="262">
        <f t="shared" si="536"/>
        <v>-143100</v>
      </c>
      <c r="K1528" s="262">
        <f t="shared" si="536"/>
        <v>-143100</v>
      </c>
      <c r="L1528" s="262">
        <f t="shared" si="536"/>
        <v>-143100</v>
      </c>
      <c r="M1528" s="262">
        <f t="shared" si="536"/>
        <v>-143100</v>
      </c>
      <c r="N1528" s="262">
        <f t="shared" si="536"/>
        <v>-143100</v>
      </c>
      <c r="O1528" s="262">
        <f t="shared" si="536"/>
        <v>-121900</v>
      </c>
      <c r="P1528" s="262">
        <f t="shared" si="536"/>
        <v>-108650</v>
      </c>
      <c r="Q1528" s="262">
        <f t="shared" si="536"/>
        <v>-99216</v>
      </c>
      <c r="R1528" s="262">
        <f t="shared" si="536"/>
        <v>-85436</v>
      </c>
      <c r="S1528" s="262">
        <f t="shared" si="536"/>
        <v>-71656</v>
      </c>
      <c r="T1528" s="262">
        <f t="shared" si="536"/>
        <v>-57876</v>
      </c>
      <c r="U1528" s="262">
        <f t="shared" si="536"/>
        <v>-44096</v>
      </c>
      <c r="V1528" s="262">
        <f t="shared" si="536"/>
        <v>-30316</v>
      </c>
      <c r="W1528" s="262">
        <f t="shared" si="536"/>
        <v>-16536</v>
      </c>
      <c r="X1528" s="262">
        <f t="shared" si="536"/>
        <v>-2756</v>
      </c>
      <c r="Y1528" s="262">
        <f t="shared" si="536"/>
        <v>0</v>
      </c>
      <c r="Z1528" s="262">
        <f t="shared" si="536"/>
        <v>0</v>
      </c>
      <c r="AA1528" s="262">
        <f t="shared" si="536"/>
        <v>0</v>
      </c>
      <c r="AB1528" s="262">
        <f t="shared" si="536"/>
        <v>0</v>
      </c>
    </row>
    <row r="1529" spans="2:28">
      <c r="C1529" s="240" t="s">
        <v>292</v>
      </c>
      <c r="D1529" s="1032"/>
    </row>
    <row r="1530" spans="2:28">
      <c r="C1530" s="240"/>
      <c r="D1530" s="1032"/>
    </row>
    <row r="1531" spans="2:28">
      <c r="C1531" s="240" t="s">
        <v>294</v>
      </c>
      <c r="D1531" s="1033"/>
    </row>
    <row r="1532" spans="2:28">
      <c r="B1532" s="556">
        <f>B1498</f>
        <v>1</v>
      </c>
      <c r="C1532" s="212" t="str">
        <f>C1498</f>
        <v>Studio</v>
      </c>
      <c r="D1532" s="1032"/>
    </row>
    <row r="1533" spans="2:28">
      <c r="B1533" s="556">
        <f t="shared" ref="B1533:C1533" si="537">B1499</f>
        <v>2</v>
      </c>
      <c r="C1533" s="212" t="str">
        <f t="shared" si="537"/>
        <v xml:space="preserve">1 Bed / 1 Bath </v>
      </c>
      <c r="D1533" s="1032"/>
    </row>
    <row r="1534" spans="2:28">
      <c r="B1534" s="556">
        <f t="shared" ref="B1534:C1534" si="538">B1500</f>
        <v>3</v>
      </c>
      <c r="C1534" s="212" t="str">
        <f t="shared" si="538"/>
        <v xml:space="preserve">1 Bed / 1 Bath </v>
      </c>
      <c r="D1534" s="1032"/>
    </row>
    <row r="1535" spans="2:28">
      <c r="B1535" s="556">
        <f t="shared" ref="B1535:C1535" si="539">B1501</f>
        <v>4</v>
      </c>
      <c r="C1535" s="212" t="str">
        <f t="shared" si="539"/>
        <v xml:space="preserve">1 Bed / 1 Bath </v>
      </c>
      <c r="D1535" s="1032"/>
    </row>
    <row r="1536" spans="2:28">
      <c r="B1536" s="556">
        <f t="shared" ref="B1536:C1536" si="540">B1502</f>
        <v>5</v>
      </c>
      <c r="C1536" s="212" t="str">
        <f t="shared" si="540"/>
        <v xml:space="preserve">2 Bed / 1 Bath </v>
      </c>
      <c r="D1536" s="1032"/>
    </row>
    <row r="1537" spans="2:4">
      <c r="B1537" s="556">
        <f t="shared" ref="B1537:C1537" si="541">B1503</f>
        <v>6</v>
      </c>
      <c r="C1537" s="212" t="str">
        <f t="shared" si="541"/>
        <v xml:space="preserve">2 Bed / 1 Bath </v>
      </c>
      <c r="D1537" s="1032"/>
    </row>
    <row r="1538" spans="2:4">
      <c r="B1538" s="556">
        <f t="shared" ref="B1538:C1538" si="542">B1504</f>
        <v>7</v>
      </c>
      <c r="C1538" s="212" t="str">
        <f t="shared" si="542"/>
        <v xml:space="preserve">2 Bed / 1 Bath </v>
      </c>
      <c r="D1538" s="1032"/>
    </row>
    <row r="1539" spans="2:4">
      <c r="B1539" s="556">
        <f t="shared" ref="B1539:C1539" si="543">B1505</f>
        <v>8</v>
      </c>
      <c r="C1539" s="212" t="str">
        <f t="shared" si="543"/>
        <v xml:space="preserve">2 Bed / 2 Bath </v>
      </c>
      <c r="D1539" s="1032"/>
    </row>
    <row r="1540" spans="2:4">
      <c r="B1540" s="556">
        <f t="shared" ref="B1540:C1540" si="544">B1506</f>
        <v>9</v>
      </c>
      <c r="C1540" s="212" t="str">
        <f t="shared" si="544"/>
        <v>2 Bed / 1 Bath + Den</v>
      </c>
      <c r="D1540" s="1032"/>
    </row>
    <row r="1541" spans="2:4">
      <c r="B1541" s="556">
        <f t="shared" ref="B1541:C1541" si="545">B1507</f>
        <v>10</v>
      </c>
      <c r="C1541" s="212" t="str">
        <f t="shared" si="545"/>
        <v xml:space="preserve">2 Bed / 2 Bath </v>
      </c>
      <c r="D1541" s="1032"/>
    </row>
    <row r="1542" spans="2:4">
      <c r="B1542" s="556">
        <f t="shared" ref="B1542:C1542" si="546">B1508</f>
        <v>11</v>
      </c>
      <c r="C1542" s="212" t="str">
        <f t="shared" si="546"/>
        <v xml:space="preserve">2 Bed / 1.5 Bath </v>
      </c>
      <c r="D1542" s="1032"/>
    </row>
    <row r="1543" spans="2:4">
      <c r="B1543" s="556">
        <f t="shared" ref="B1543:C1543" si="547">B1509</f>
        <v>12</v>
      </c>
      <c r="C1543" s="212" t="str">
        <f t="shared" si="547"/>
        <v xml:space="preserve">3 Bed / 2 Bath </v>
      </c>
      <c r="D1543" s="1032"/>
    </row>
    <row r="1544" spans="2:4">
      <c r="B1544" s="556">
        <f t="shared" ref="B1544:C1544" si="548">B1510</f>
        <v>13</v>
      </c>
      <c r="C1544" s="212" t="str">
        <f t="shared" si="548"/>
        <v>3 Bed / 2 Bath House</v>
      </c>
      <c r="D1544" s="1032"/>
    </row>
    <row r="1545" spans="2:4">
      <c r="B1545" s="556">
        <f t="shared" ref="B1545:C1545" si="549">B1511</f>
        <v>14</v>
      </c>
      <c r="C1545" s="212" t="str">
        <f t="shared" si="549"/>
        <v xml:space="preserve">3 Bed / 2 Bath </v>
      </c>
      <c r="D1545" s="1032"/>
    </row>
    <row r="1546" spans="2:4">
      <c r="B1546" s="556">
        <f t="shared" ref="B1546:C1546" si="550">B1512</f>
        <v>15</v>
      </c>
      <c r="C1546" s="212" t="str">
        <f t="shared" si="550"/>
        <v xml:space="preserve">1 Bed / 1 Bath </v>
      </c>
      <c r="D1546" s="1032"/>
    </row>
    <row r="1547" spans="2:4">
      <c r="B1547" s="556">
        <f t="shared" ref="B1547:C1547" si="551">B1513</f>
        <v>16</v>
      </c>
      <c r="C1547" s="212" t="str">
        <f t="shared" si="551"/>
        <v xml:space="preserve">2 Bed / 2 Bath </v>
      </c>
      <c r="D1547" s="1032"/>
    </row>
    <row r="1548" spans="2:4">
      <c r="B1548" s="556">
        <f t="shared" ref="B1548:C1548" si="552">B1514</f>
        <v>17</v>
      </c>
      <c r="C1548" s="212" t="str">
        <f t="shared" si="552"/>
        <v xml:space="preserve">4 Bed / 2 Bath Penthouse </v>
      </c>
      <c r="D1548" s="1032"/>
    </row>
    <row r="1549" spans="2:4">
      <c r="B1549" s="556">
        <f t="shared" ref="B1549:C1549" si="553">B1515</f>
        <v>18</v>
      </c>
      <c r="C1549" s="212" t="str">
        <f t="shared" si="553"/>
        <v xml:space="preserve">2 Bed / 2 Bath </v>
      </c>
      <c r="D1549" s="1032"/>
    </row>
    <row r="1550" spans="2:4">
      <c r="B1550" s="556">
        <f t="shared" ref="B1550:C1550" si="554">B1516</f>
        <v>19</v>
      </c>
      <c r="C1550" s="212">
        <f t="shared" si="554"/>
        <v>0</v>
      </c>
      <c r="D1550" s="1032"/>
    </row>
    <row r="1551" spans="2:4">
      <c r="B1551" s="556">
        <f t="shared" ref="B1551:C1551" si="555">B1517</f>
        <v>20</v>
      </c>
      <c r="C1551" s="212">
        <f t="shared" si="555"/>
        <v>0</v>
      </c>
      <c r="D1551" s="1032"/>
    </row>
    <row r="1552" spans="2:4">
      <c r="B1552" s="556">
        <f t="shared" ref="B1552:C1552" si="556">B1518</f>
        <v>21</v>
      </c>
      <c r="C1552" s="212">
        <f t="shared" si="556"/>
        <v>0</v>
      </c>
      <c r="D1552" s="1032"/>
    </row>
    <row r="1553" spans="2:28">
      <c r="B1553" s="556">
        <f t="shared" ref="B1553:C1553" si="557">B1519</f>
        <v>22</v>
      </c>
      <c r="C1553" s="212">
        <f t="shared" si="557"/>
        <v>0</v>
      </c>
      <c r="D1553" s="1032"/>
    </row>
    <row r="1554" spans="2:28">
      <c r="B1554" s="556">
        <f t="shared" ref="B1554:C1554" si="558">B1520</f>
        <v>23</v>
      </c>
      <c r="C1554" s="212">
        <f t="shared" si="558"/>
        <v>0</v>
      </c>
      <c r="D1554" s="1032"/>
    </row>
    <row r="1555" spans="2:28">
      <c r="B1555" s="556">
        <f t="shared" ref="B1555:C1555" si="559">B1521</f>
        <v>24</v>
      </c>
      <c r="C1555" s="212">
        <f t="shared" si="559"/>
        <v>0</v>
      </c>
      <c r="D1555" s="1032"/>
    </row>
    <row r="1556" spans="2:28">
      <c r="B1556" s="556">
        <f t="shared" ref="B1556:C1556" si="560">B1522</f>
        <v>25</v>
      </c>
      <c r="C1556" s="212">
        <f t="shared" si="560"/>
        <v>0</v>
      </c>
      <c r="D1556" s="1032"/>
    </row>
    <row r="1557" spans="2:28">
      <c r="B1557" s="556">
        <f t="shared" ref="B1557:C1557" si="561">B1523</f>
        <v>26</v>
      </c>
      <c r="C1557" s="212">
        <f t="shared" si="561"/>
        <v>0</v>
      </c>
      <c r="D1557" s="1032"/>
    </row>
    <row r="1558" spans="2:28">
      <c r="B1558" s="556">
        <f t="shared" ref="B1558:C1558" si="562">B1524</f>
        <v>27</v>
      </c>
      <c r="C1558" s="212">
        <f t="shared" si="562"/>
        <v>0</v>
      </c>
      <c r="D1558" s="1032"/>
    </row>
    <row r="1559" spans="2:28">
      <c r="B1559" s="556">
        <f t="shared" ref="B1559:C1559" si="563">B1525</f>
        <v>28</v>
      </c>
      <c r="C1559" s="212">
        <f t="shared" si="563"/>
        <v>0</v>
      </c>
      <c r="D1559" s="1032"/>
    </row>
    <row r="1560" spans="2:28">
      <c r="B1560" s="556">
        <f t="shared" ref="B1560:C1560" si="564">B1526</f>
        <v>29</v>
      </c>
      <c r="C1560" s="212">
        <f t="shared" si="564"/>
        <v>0</v>
      </c>
      <c r="D1560" s="1032"/>
    </row>
    <row r="1561" spans="2:28">
      <c r="B1561" s="1035">
        <f t="shared" ref="B1561:C1561" si="565">B1527</f>
        <v>30</v>
      </c>
      <c r="C1561" s="215">
        <f t="shared" si="565"/>
        <v>0</v>
      </c>
      <c r="D1561" s="1034"/>
    </row>
    <row r="1562" spans="2:28">
      <c r="C1562" s="21" t="s">
        <v>294</v>
      </c>
      <c r="D1562" s="1032"/>
    </row>
    <row r="1563" spans="2:28">
      <c r="C1563" s="241" t="s">
        <v>295</v>
      </c>
      <c r="D1563" s="1032"/>
    </row>
    <row r="1564" spans="2:28">
      <c r="C1564" s="268" t="s">
        <v>296</v>
      </c>
      <c r="D1564" s="1034"/>
    </row>
    <row r="1565" spans="2:28">
      <c r="C1565" s="10"/>
      <c r="D1565" s="1032"/>
    </row>
    <row r="1566" spans="2:28">
      <c r="C1566" s="218" t="s">
        <v>266</v>
      </c>
      <c r="D1566" s="1032"/>
      <c r="E1566" s="1042">
        <f>E1495</f>
        <v>0</v>
      </c>
      <c r="F1566" s="1043">
        <f t="shared" ref="F1566:AB1566" si="566">F1495</f>
        <v>0</v>
      </c>
      <c r="G1566" s="1043">
        <f t="shared" si="566"/>
        <v>0</v>
      </c>
      <c r="H1566" s="1043">
        <f t="shared" si="566"/>
        <v>0</v>
      </c>
      <c r="I1566" s="1043">
        <f t="shared" si="566"/>
        <v>0</v>
      </c>
      <c r="J1566" s="1043">
        <f t="shared" si="566"/>
        <v>0</v>
      </c>
      <c r="K1566" s="1043">
        <f t="shared" si="566"/>
        <v>0</v>
      </c>
      <c r="L1566" s="1043">
        <f t="shared" si="566"/>
        <v>0</v>
      </c>
      <c r="M1566" s="1043">
        <f t="shared" si="566"/>
        <v>0</v>
      </c>
      <c r="N1566" s="1043">
        <f t="shared" si="566"/>
        <v>0</v>
      </c>
      <c r="O1566" s="1043">
        <f t="shared" si="566"/>
        <v>21200</v>
      </c>
      <c r="P1566" s="1043">
        <f t="shared" si="566"/>
        <v>34450</v>
      </c>
      <c r="Q1566" s="1043">
        <f t="shared" si="566"/>
        <v>47700</v>
      </c>
      <c r="R1566" s="1043">
        <f t="shared" si="566"/>
        <v>60950</v>
      </c>
      <c r="S1566" s="1043">
        <f t="shared" si="566"/>
        <v>74200</v>
      </c>
      <c r="T1566" s="1043">
        <f t="shared" si="566"/>
        <v>87450</v>
      </c>
      <c r="U1566" s="1043">
        <f t="shared" si="566"/>
        <v>100700</v>
      </c>
      <c r="V1566" s="1043">
        <f t="shared" si="566"/>
        <v>113950</v>
      </c>
      <c r="W1566" s="1043">
        <f t="shared" si="566"/>
        <v>127200</v>
      </c>
      <c r="X1566" s="1043">
        <f t="shared" si="566"/>
        <v>140450</v>
      </c>
      <c r="Y1566" s="1043">
        <f t="shared" si="566"/>
        <v>143100</v>
      </c>
      <c r="Z1566" s="1043">
        <f t="shared" si="566"/>
        <v>143100</v>
      </c>
      <c r="AA1566" s="1043">
        <f t="shared" si="566"/>
        <v>143100</v>
      </c>
      <c r="AB1566" s="1043">
        <f t="shared" si="566"/>
        <v>143100</v>
      </c>
    </row>
    <row r="1567" spans="2:28">
      <c r="C1567" s="218"/>
      <c r="D1567" s="231"/>
      <c r="E1567" s="219"/>
    </row>
    <row r="1568" spans="2:28">
      <c r="C1568" s="23" t="s">
        <v>14</v>
      </c>
      <c r="D1568" s="227"/>
      <c r="E1568" s="210"/>
    </row>
    <row r="1569" spans="3:5">
      <c r="C1569" s="232" t="s">
        <v>125</v>
      </c>
      <c r="D1569" s="260"/>
      <c r="E1569" s="261"/>
    </row>
    <row r="1570" spans="3:5">
      <c r="C1570" s="232" t="s">
        <v>126</v>
      </c>
      <c r="D1570" s="260"/>
      <c r="E1570" s="261"/>
    </row>
    <row r="1571" spans="3:5">
      <c r="C1571" s="232" t="s">
        <v>127</v>
      </c>
      <c r="D1571" s="260"/>
      <c r="E1571" s="261"/>
    </row>
    <row r="1572" spans="3:5">
      <c r="C1572" s="232" t="s">
        <v>128</v>
      </c>
      <c r="D1572" s="260"/>
      <c r="E1572" s="261"/>
    </row>
    <row r="1573" spans="3:5">
      <c r="C1573" s="232" t="s">
        <v>129</v>
      </c>
      <c r="D1573" s="260"/>
      <c r="E1573" s="261"/>
    </row>
    <row r="1574" spans="3:5">
      <c r="C1574" s="232" t="s">
        <v>130</v>
      </c>
      <c r="D1574" s="260"/>
      <c r="E1574" s="261"/>
    </row>
    <row r="1575" spans="3:5">
      <c r="C1575" s="232" t="s">
        <v>131</v>
      </c>
      <c r="D1575" s="260"/>
      <c r="E1575" s="261"/>
    </row>
    <row r="1576" spans="3:5">
      <c r="C1576" s="232" t="s">
        <v>132</v>
      </c>
      <c r="D1576" s="260"/>
      <c r="E1576" s="261"/>
    </row>
    <row r="1577" spans="3:5">
      <c r="C1577" s="232" t="s">
        <v>133</v>
      </c>
      <c r="D1577" s="260"/>
      <c r="E1577" s="261"/>
    </row>
    <row r="1578" spans="3:5">
      <c r="C1578" s="232" t="s">
        <v>134</v>
      </c>
      <c r="D1578" s="260"/>
      <c r="E1578" s="261"/>
    </row>
    <row r="1579" spans="3:5">
      <c r="C1579" s="232" t="s">
        <v>135</v>
      </c>
      <c r="D1579" s="260"/>
      <c r="E1579" s="261"/>
    </row>
    <row r="1580" spans="3:5">
      <c r="C1580" s="232" t="s">
        <v>136</v>
      </c>
      <c r="D1580" s="260"/>
      <c r="E1580" s="261"/>
    </row>
    <row r="1581" spans="3:5">
      <c r="C1581" s="232" t="s">
        <v>137</v>
      </c>
      <c r="D1581" s="260"/>
      <c r="E1581" s="261"/>
    </row>
    <row r="1582" spans="3:5">
      <c r="C1582" s="232" t="s">
        <v>138</v>
      </c>
      <c r="D1582" s="260"/>
      <c r="E1582" s="261"/>
    </row>
    <row r="1583" spans="3:5">
      <c r="C1583" s="232" t="s">
        <v>139</v>
      </c>
      <c r="D1583" s="260"/>
      <c r="E1583" s="261"/>
    </row>
    <row r="1584" spans="3:5">
      <c r="C1584" s="232" t="s">
        <v>140</v>
      </c>
      <c r="D1584" s="260"/>
      <c r="E1584" s="261"/>
    </row>
    <row r="1585" spans="3:28">
      <c r="C1585" s="232" t="s">
        <v>141</v>
      </c>
      <c r="D1585" s="263"/>
      <c r="E1585" s="264"/>
      <c r="F1585" s="408"/>
      <c r="G1585" s="408"/>
      <c r="H1585" s="408"/>
      <c r="I1585" s="1057"/>
      <c r="J1585" s="1057"/>
      <c r="K1585" s="1057"/>
      <c r="L1585" s="1057"/>
      <c r="M1585" s="1057"/>
      <c r="N1585" s="408"/>
      <c r="O1585" s="408"/>
      <c r="P1585" s="408"/>
      <c r="Q1585" s="408"/>
      <c r="R1585" s="408"/>
      <c r="S1585" s="408"/>
      <c r="T1585" s="408"/>
      <c r="U1585" s="408"/>
      <c r="V1585" s="408"/>
      <c r="W1585" s="408"/>
      <c r="X1585" s="408"/>
      <c r="Y1585" s="408"/>
      <c r="Z1585" s="408"/>
      <c r="AA1585" s="408"/>
      <c r="AB1585" s="408"/>
    </row>
    <row r="1586" spans="3:28">
      <c r="C1586" s="83" t="s">
        <v>30</v>
      </c>
      <c r="D1586" s="260"/>
      <c r="E1586" s="261"/>
      <c r="F1586" s="262"/>
      <c r="G1586" s="262"/>
      <c r="H1586" s="262"/>
      <c r="I1586" s="262"/>
      <c r="J1586" s="262"/>
      <c r="K1586" s="262"/>
      <c r="L1586" s="262"/>
      <c r="M1586" s="262"/>
      <c r="N1586" s="262"/>
      <c r="O1586" s="262"/>
      <c r="P1586" s="262"/>
      <c r="Q1586" s="262"/>
      <c r="R1586" s="262"/>
      <c r="S1586" s="262"/>
      <c r="T1586" s="262"/>
      <c r="U1586" s="262"/>
      <c r="V1586" s="262"/>
      <c r="W1586" s="262"/>
      <c r="X1586" s="262"/>
      <c r="Y1586" s="262"/>
      <c r="Z1586" s="262"/>
      <c r="AA1586" s="262"/>
      <c r="AB1586" s="262"/>
    </row>
    <row r="1587" spans="3:28">
      <c r="C1587" s="67"/>
      <c r="D1587" s="217"/>
      <c r="E1587" s="1054"/>
      <c r="F1587" s="408"/>
      <c r="G1587" s="408"/>
      <c r="H1587" s="408"/>
      <c r="I1587" s="408"/>
      <c r="J1587" s="408"/>
      <c r="K1587" s="408"/>
      <c r="L1587" s="408"/>
      <c r="M1587" s="408"/>
      <c r="N1587" s="408"/>
      <c r="O1587" s="408"/>
      <c r="P1587" s="408"/>
      <c r="Q1587" s="408"/>
      <c r="R1587" s="408"/>
      <c r="S1587" s="408"/>
      <c r="T1587" s="408"/>
      <c r="U1587" s="408"/>
      <c r="V1587" s="408"/>
      <c r="W1587" s="408"/>
      <c r="X1587" s="408"/>
      <c r="Y1587" s="408"/>
      <c r="Z1587" s="408"/>
      <c r="AA1587" s="408"/>
      <c r="AB1587" s="408"/>
    </row>
    <row r="1588" spans="3:28" ht="15" thickBot="1">
      <c r="C1588" s="21" t="s">
        <v>259</v>
      </c>
      <c r="D1588" s="270"/>
      <c r="E1588" s="271">
        <f>E1566+E1586</f>
        <v>0</v>
      </c>
      <c r="F1588" s="272">
        <f t="shared" ref="F1588:AB1588" si="567">F1566+F1586</f>
        <v>0</v>
      </c>
      <c r="G1588" s="272">
        <f t="shared" si="567"/>
        <v>0</v>
      </c>
      <c r="H1588" s="272">
        <f t="shared" si="567"/>
        <v>0</v>
      </c>
      <c r="I1588" s="272">
        <f t="shared" si="567"/>
        <v>0</v>
      </c>
      <c r="J1588" s="272">
        <f t="shared" si="567"/>
        <v>0</v>
      </c>
      <c r="K1588" s="272">
        <f t="shared" si="567"/>
        <v>0</v>
      </c>
      <c r="L1588" s="272">
        <f t="shared" si="567"/>
        <v>0</v>
      </c>
      <c r="M1588" s="272">
        <f t="shared" si="567"/>
        <v>0</v>
      </c>
      <c r="N1588" s="272">
        <f t="shared" si="567"/>
        <v>0</v>
      </c>
      <c r="O1588" s="272">
        <f t="shared" si="567"/>
        <v>21200</v>
      </c>
      <c r="P1588" s="272">
        <f t="shared" si="567"/>
        <v>34450</v>
      </c>
      <c r="Q1588" s="272">
        <f t="shared" si="567"/>
        <v>47700</v>
      </c>
      <c r="R1588" s="272">
        <f t="shared" si="567"/>
        <v>60950</v>
      </c>
      <c r="S1588" s="272">
        <f t="shared" si="567"/>
        <v>74200</v>
      </c>
      <c r="T1588" s="272">
        <f t="shared" si="567"/>
        <v>87450</v>
      </c>
      <c r="U1588" s="272">
        <f t="shared" si="567"/>
        <v>100700</v>
      </c>
      <c r="V1588" s="272">
        <f t="shared" si="567"/>
        <v>113950</v>
      </c>
      <c r="W1588" s="272">
        <f t="shared" si="567"/>
        <v>127200</v>
      </c>
      <c r="X1588" s="272">
        <f t="shared" si="567"/>
        <v>140450</v>
      </c>
      <c r="Y1588" s="272">
        <f t="shared" si="567"/>
        <v>143100</v>
      </c>
      <c r="Z1588" s="272">
        <f t="shared" si="567"/>
        <v>143100</v>
      </c>
      <c r="AA1588" s="272">
        <f t="shared" si="567"/>
        <v>143100</v>
      </c>
      <c r="AB1588" s="272">
        <f t="shared" si="567"/>
        <v>143100</v>
      </c>
    </row>
    <row r="1589" spans="3:28" ht="15" thickTop="1">
      <c r="D1589" s="220"/>
      <c r="E1589" s="221"/>
      <c r="F1589" s="1055"/>
      <c r="G1589" s="1055"/>
      <c r="H1589" s="1055"/>
      <c r="I1589" s="1055"/>
      <c r="J1589" s="1055"/>
      <c r="K1589" s="1055"/>
      <c r="L1589" s="1055"/>
      <c r="M1589" s="1055"/>
      <c r="N1589" s="1055"/>
      <c r="O1589" s="1055"/>
      <c r="P1589" s="1055"/>
      <c r="Q1589" s="1055"/>
      <c r="R1589" s="1055"/>
      <c r="S1589" s="1055"/>
      <c r="T1589" s="1055"/>
      <c r="U1589" s="1055"/>
      <c r="V1589" s="1055"/>
      <c r="W1589" s="1055"/>
      <c r="X1589" s="1055"/>
      <c r="Y1589" s="1055"/>
      <c r="Z1589" s="1055"/>
      <c r="AA1589" s="1055"/>
      <c r="AB1589" s="1055"/>
    </row>
    <row r="1590" spans="3:28">
      <c r="E1590" s="210"/>
      <c r="F1590" s="15"/>
      <c r="G1590" s="15"/>
      <c r="H1590" s="15"/>
      <c r="I1590" s="15"/>
      <c r="J1590" s="15"/>
      <c r="K1590" s="15"/>
      <c r="L1590" s="15"/>
      <c r="M1590" s="15"/>
      <c r="N1590" s="15"/>
      <c r="O1590" s="15"/>
      <c r="P1590" s="15"/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5"/>
    </row>
    <row r="1591" spans="3:28">
      <c r="C1591" s="234" t="s">
        <v>104</v>
      </c>
      <c r="D1591" s="235"/>
      <c r="E1591" s="261">
        <f>-$D1176*(1+HLOOKUP(E$1389,$E$258:$N259,2,FALSE))</f>
        <v>-1000</v>
      </c>
      <c r="F1591" s="262">
        <f>-$D1176*(1+HLOOKUP(F$1389,$E$258:$N259,2,FALSE))</f>
        <v>-1000</v>
      </c>
      <c r="G1591" s="262">
        <f>-$D1176*(1+HLOOKUP(G$1389,$E$258:$N259,2,FALSE))</f>
        <v>-1000</v>
      </c>
      <c r="H1591" s="262">
        <f>-$D1176*(1+HLOOKUP(H$1389,$E$258:$N259,2,FALSE))</f>
        <v>-1000</v>
      </c>
      <c r="I1591" s="262">
        <f>-$D1176*(1+HLOOKUP(I$1389,$E$258:$N259,2,FALSE))</f>
        <v>-1000</v>
      </c>
      <c r="J1591" s="262">
        <f>-$D1176*(1+HLOOKUP(J$1389,$E$258:$N259,2,FALSE))</f>
        <v>-1000</v>
      </c>
      <c r="K1591" s="262">
        <f>-$D1176*(1+HLOOKUP(K$1389,$E$258:$N259,2,FALSE))</f>
        <v>-1000</v>
      </c>
      <c r="L1591" s="262">
        <f>-$D1176*(1+HLOOKUP(L$1389,$E$258:$N259,2,FALSE))</f>
        <v>-1000</v>
      </c>
      <c r="M1591" s="262">
        <f>-$D1176*(1+HLOOKUP(M$1389,$E$258:$N259,2,FALSE))</f>
        <v>-1000</v>
      </c>
      <c r="N1591" s="262">
        <f>-$D1176*(1+HLOOKUP(N$1389,$E$258:$N259,2,FALSE))</f>
        <v>-1000</v>
      </c>
      <c r="O1591" s="262">
        <f>-$D1176*(1+HLOOKUP(O$1389,$E$258:$N259,2,FALSE))</f>
        <v>-1000</v>
      </c>
      <c r="P1591" s="262">
        <f>-$D1176*(1+HLOOKUP(P$1389,$E$258:$N259,2,FALSE))</f>
        <v>-1000</v>
      </c>
      <c r="Q1591" s="262">
        <f>-$D1176*(1+HLOOKUP(Q$1389,$E$258:$N259,2,FALSE))</f>
        <v>-1010</v>
      </c>
      <c r="R1591" s="262">
        <f>-$D1176*(1+HLOOKUP(R$1389,$E$258:$N259,2,FALSE))</f>
        <v>-1010</v>
      </c>
      <c r="S1591" s="262">
        <f>-$D1176*(1+HLOOKUP(S$1389,$E$258:$N259,2,FALSE))</f>
        <v>-1010</v>
      </c>
      <c r="T1591" s="262">
        <f>-$D1176*(1+HLOOKUP(T$1389,$E$258:$N259,2,FALSE))</f>
        <v>-1010</v>
      </c>
      <c r="U1591" s="262">
        <f>-$D1176*(1+HLOOKUP(U$1389,$E$258:$N259,2,FALSE))</f>
        <v>-1010</v>
      </c>
      <c r="V1591" s="262">
        <f>-$D1176*(1+HLOOKUP(V$1389,$E$258:$N259,2,FALSE))</f>
        <v>-1010</v>
      </c>
      <c r="W1591" s="262">
        <f>-$D1176*(1+HLOOKUP(W$1389,$E$258:$N259,2,FALSE))</f>
        <v>-1010</v>
      </c>
      <c r="X1591" s="262">
        <f>-$D1176*(1+HLOOKUP(X$1389,$E$258:$N259,2,FALSE))</f>
        <v>-1010</v>
      </c>
      <c r="Y1591" s="262">
        <f>-$D1176*(1+HLOOKUP(Y$1389,$E$258:$N259,2,FALSE))</f>
        <v>-1010</v>
      </c>
      <c r="Z1591" s="262">
        <f>-$D1176*(1+HLOOKUP(Z$1389,$E$258:$N259,2,FALSE))</f>
        <v>-1010</v>
      </c>
      <c r="AA1591" s="262">
        <f>-$D1176*(1+HLOOKUP(AA$1389,$E$258:$N259,2,FALSE))</f>
        <v>-1010</v>
      </c>
      <c r="AB1591" s="262">
        <f>-$D1176*(1+HLOOKUP(AB$1389,$E$258:$N259,2,FALSE))</f>
        <v>-1010</v>
      </c>
    </row>
    <row r="1592" spans="3:28">
      <c r="C1592" s="234" t="s">
        <v>105</v>
      </c>
      <c r="D1592" s="235"/>
      <c r="E1592" s="261">
        <f>-$D1177*(1+HLOOKUP(E$1389,$E$258:$N260,2,FALSE))</f>
        <v>0</v>
      </c>
      <c r="F1592" s="262">
        <f>-$D1177*(1+HLOOKUP(F$1389,$E$258:$N260,2,FALSE))</f>
        <v>0</v>
      </c>
      <c r="G1592" s="262">
        <f>-$D1177*(1+HLOOKUP(G$1389,$E$258:$N260,2,FALSE))</f>
        <v>0</v>
      </c>
      <c r="H1592" s="262">
        <f>-$D1177*(1+HLOOKUP(H$1389,$E$258:$N260,2,FALSE))</f>
        <v>0</v>
      </c>
      <c r="I1592" s="262">
        <f>-$D1177*(1+HLOOKUP(I$1389,$E$258:$N260,2,FALSE))</f>
        <v>0</v>
      </c>
      <c r="J1592" s="262">
        <f>-$D1177*(1+HLOOKUP(J$1389,$E$258:$N260,2,FALSE))</f>
        <v>0</v>
      </c>
      <c r="K1592" s="262">
        <f>-$D1177*(1+HLOOKUP(K$1389,$E$258:$N260,2,FALSE))</f>
        <v>0</v>
      </c>
      <c r="L1592" s="262">
        <f>-$D1177*(1+HLOOKUP(L$1389,$E$258:$N260,2,FALSE))</f>
        <v>0</v>
      </c>
      <c r="M1592" s="262">
        <f>-$D1177*(1+HLOOKUP(M$1389,$E$258:$N260,2,FALSE))</f>
        <v>0</v>
      </c>
      <c r="N1592" s="262">
        <f>-$D1177*(1+HLOOKUP(N$1389,$E$258:$N260,2,FALSE))</f>
        <v>0</v>
      </c>
      <c r="O1592" s="262">
        <f>-$D1177*(1+HLOOKUP(O$1389,$E$258:$N260,2,FALSE))</f>
        <v>0</v>
      </c>
      <c r="P1592" s="262">
        <f>-$D1177*(1+HLOOKUP(P$1389,$E$258:$N260,2,FALSE))</f>
        <v>0</v>
      </c>
      <c r="Q1592" s="262">
        <f>-$D1177*(1+HLOOKUP(Q$1389,$E$258:$N260,2,FALSE))</f>
        <v>0</v>
      </c>
      <c r="R1592" s="262">
        <f>-$D1177*(1+HLOOKUP(R$1389,$E$258:$N260,2,FALSE))</f>
        <v>0</v>
      </c>
      <c r="S1592" s="262">
        <f>-$D1177*(1+HLOOKUP(S$1389,$E$258:$N260,2,FALSE))</f>
        <v>0</v>
      </c>
      <c r="T1592" s="262">
        <f>-$D1177*(1+HLOOKUP(T$1389,$E$258:$N260,2,FALSE))</f>
        <v>0</v>
      </c>
      <c r="U1592" s="262">
        <f>-$D1177*(1+HLOOKUP(U$1389,$E$258:$N260,2,FALSE))</f>
        <v>0</v>
      </c>
      <c r="V1592" s="262">
        <f>-$D1177*(1+HLOOKUP(V$1389,$E$258:$N260,2,FALSE))</f>
        <v>0</v>
      </c>
      <c r="W1592" s="262">
        <f>-$D1177*(1+HLOOKUP(W$1389,$E$258:$N260,2,FALSE))</f>
        <v>0</v>
      </c>
      <c r="X1592" s="262">
        <f>-$D1177*(1+HLOOKUP(X$1389,$E$258:$N260,2,FALSE))</f>
        <v>0</v>
      </c>
      <c r="Y1592" s="262">
        <f>-$D1177*(1+HLOOKUP(Y$1389,$E$258:$N260,2,FALSE))</f>
        <v>0</v>
      </c>
      <c r="Z1592" s="262">
        <f>-$D1177*(1+HLOOKUP(Z$1389,$E$258:$N260,2,FALSE))</f>
        <v>0</v>
      </c>
      <c r="AA1592" s="262">
        <f>-$D1177*(1+HLOOKUP(AA$1389,$E$258:$N260,2,FALSE))</f>
        <v>0</v>
      </c>
      <c r="AB1592" s="262">
        <f>-$D1177*(1+HLOOKUP(AB$1389,$E$258:$N260,2,FALSE))</f>
        <v>0</v>
      </c>
    </row>
    <row r="1593" spans="3:28">
      <c r="C1593" s="234" t="s">
        <v>106</v>
      </c>
      <c r="D1593" s="235"/>
      <c r="E1593" s="261">
        <f>-$D1178*(1+HLOOKUP(E$1389,$E$258:$N261,2,FALSE))</f>
        <v>-250</v>
      </c>
      <c r="F1593" s="262">
        <f>-$D1178*(1+HLOOKUP(F$1389,$E$258:$N261,2,FALSE))</f>
        <v>-250</v>
      </c>
      <c r="G1593" s="262">
        <f>-$D1178*(1+HLOOKUP(G$1389,$E$258:$N261,2,FALSE))</f>
        <v>-250</v>
      </c>
      <c r="H1593" s="262">
        <f>-$D1178*(1+HLOOKUP(H$1389,$E$258:$N261,2,FALSE))</f>
        <v>-250</v>
      </c>
      <c r="I1593" s="262">
        <f>-$D1178*(1+HLOOKUP(I$1389,$E$258:$N261,2,FALSE))</f>
        <v>-250</v>
      </c>
      <c r="J1593" s="262">
        <f>-$D1178*(1+HLOOKUP(J$1389,$E$258:$N261,2,FALSE))</f>
        <v>-250</v>
      </c>
      <c r="K1593" s="262">
        <f>-$D1178*(1+HLOOKUP(K$1389,$E$258:$N261,2,FALSE))</f>
        <v>-250</v>
      </c>
      <c r="L1593" s="262">
        <f>-$D1178*(1+HLOOKUP(L$1389,$E$258:$N261,2,FALSE))</f>
        <v>-250</v>
      </c>
      <c r="M1593" s="262">
        <f>-$D1178*(1+HLOOKUP(M$1389,$E$258:$N261,2,FALSE))</f>
        <v>-250</v>
      </c>
      <c r="N1593" s="262">
        <f>-$D1178*(1+HLOOKUP(N$1389,$E$258:$N261,2,FALSE))</f>
        <v>-250</v>
      </c>
      <c r="O1593" s="262">
        <f>-$D1178*(1+HLOOKUP(O$1389,$E$258:$N261,2,FALSE))</f>
        <v>-250</v>
      </c>
      <c r="P1593" s="262">
        <f>-$D1178*(1+HLOOKUP(P$1389,$E$258:$N261,2,FALSE))</f>
        <v>-250</v>
      </c>
      <c r="Q1593" s="262">
        <f>-$D1178*(1+HLOOKUP(Q$1389,$E$258:$N261,2,FALSE))</f>
        <v>-252.5</v>
      </c>
      <c r="R1593" s="262">
        <f>-$D1178*(1+HLOOKUP(R$1389,$E$258:$N261,2,FALSE))</f>
        <v>-252.5</v>
      </c>
      <c r="S1593" s="262">
        <f>-$D1178*(1+HLOOKUP(S$1389,$E$258:$N261,2,FALSE))</f>
        <v>-252.5</v>
      </c>
      <c r="T1593" s="262">
        <f>-$D1178*(1+HLOOKUP(T$1389,$E$258:$N261,2,FALSE))</f>
        <v>-252.5</v>
      </c>
      <c r="U1593" s="262">
        <f>-$D1178*(1+HLOOKUP(U$1389,$E$258:$N261,2,FALSE))</f>
        <v>-252.5</v>
      </c>
      <c r="V1593" s="262">
        <f>-$D1178*(1+HLOOKUP(V$1389,$E$258:$N261,2,FALSE))</f>
        <v>-252.5</v>
      </c>
      <c r="W1593" s="262">
        <f>-$D1178*(1+HLOOKUP(W$1389,$E$258:$N261,2,FALSE))</f>
        <v>-252.5</v>
      </c>
      <c r="X1593" s="262">
        <f>-$D1178*(1+HLOOKUP(X$1389,$E$258:$N261,2,FALSE))</f>
        <v>-252.5</v>
      </c>
      <c r="Y1593" s="262">
        <f>-$D1178*(1+HLOOKUP(Y$1389,$E$258:$N261,2,FALSE))</f>
        <v>-252.5</v>
      </c>
      <c r="Z1593" s="262">
        <f>-$D1178*(1+HLOOKUP(Z$1389,$E$258:$N261,2,FALSE))</f>
        <v>-252.5</v>
      </c>
      <c r="AA1593" s="262">
        <f>-$D1178*(1+HLOOKUP(AA$1389,$E$258:$N261,2,FALSE))</f>
        <v>-252.5</v>
      </c>
      <c r="AB1593" s="262">
        <f>-$D1178*(1+HLOOKUP(AB$1389,$E$258:$N261,2,FALSE))</f>
        <v>-252.5</v>
      </c>
    </row>
    <row r="1594" spans="3:28">
      <c r="C1594" s="234" t="s">
        <v>107</v>
      </c>
      <c r="D1594" s="235"/>
      <c r="E1594" s="261">
        <f>-$D1179*(1+HLOOKUP(E$1389,$E$258:$N262,2,FALSE))</f>
        <v>-5000</v>
      </c>
      <c r="F1594" s="262">
        <f>-$D1179*(1+HLOOKUP(F$1389,$E$258:$N262,2,FALSE))</f>
        <v>-5000</v>
      </c>
      <c r="G1594" s="262">
        <f>-$D1179*(1+HLOOKUP(G$1389,$E$258:$N262,2,FALSE))</f>
        <v>-5000</v>
      </c>
      <c r="H1594" s="262">
        <f>-$D1179*(1+HLOOKUP(H$1389,$E$258:$N262,2,FALSE))</f>
        <v>-5000</v>
      </c>
      <c r="I1594" s="262">
        <f>-$D1179*(1+HLOOKUP(I$1389,$E$258:$N262,2,FALSE))</f>
        <v>-5000</v>
      </c>
      <c r="J1594" s="262">
        <f>-$D1179*(1+HLOOKUP(J$1389,$E$258:$N262,2,FALSE))</f>
        <v>-5000</v>
      </c>
      <c r="K1594" s="262">
        <f>-$D1179*(1+HLOOKUP(K$1389,$E$258:$N262,2,FALSE))</f>
        <v>-5000</v>
      </c>
      <c r="L1594" s="262">
        <f>-$D1179*(1+HLOOKUP(L$1389,$E$258:$N262,2,FALSE))</f>
        <v>-5000</v>
      </c>
      <c r="M1594" s="262">
        <f>-$D1179*(1+HLOOKUP(M$1389,$E$258:$N262,2,FALSE))</f>
        <v>-5000</v>
      </c>
      <c r="N1594" s="262">
        <f>-$D1179*(1+HLOOKUP(N$1389,$E$258:$N262,2,FALSE))</f>
        <v>-5000</v>
      </c>
      <c r="O1594" s="262">
        <f>-$D1179*(1+HLOOKUP(O$1389,$E$258:$N262,2,FALSE))</f>
        <v>-5000</v>
      </c>
      <c r="P1594" s="262">
        <f>-$D1179*(1+HLOOKUP(P$1389,$E$258:$N262,2,FALSE))</f>
        <v>-5000</v>
      </c>
      <c r="Q1594" s="262">
        <f>-$D1179*(1+HLOOKUP(Q$1389,$E$258:$N262,2,FALSE))</f>
        <v>-5050</v>
      </c>
      <c r="R1594" s="262">
        <f>-$D1179*(1+HLOOKUP(R$1389,$E$258:$N262,2,FALSE))</f>
        <v>-5050</v>
      </c>
      <c r="S1594" s="262">
        <f>-$D1179*(1+HLOOKUP(S$1389,$E$258:$N262,2,FALSE))</f>
        <v>-5050</v>
      </c>
      <c r="T1594" s="262">
        <f>-$D1179*(1+HLOOKUP(T$1389,$E$258:$N262,2,FALSE))</f>
        <v>-5050</v>
      </c>
      <c r="U1594" s="262">
        <f>-$D1179*(1+HLOOKUP(U$1389,$E$258:$N262,2,FALSE))</f>
        <v>-5050</v>
      </c>
      <c r="V1594" s="262">
        <f>-$D1179*(1+HLOOKUP(V$1389,$E$258:$N262,2,FALSE))</f>
        <v>-5050</v>
      </c>
      <c r="W1594" s="262">
        <f>-$D1179*(1+HLOOKUP(W$1389,$E$258:$N262,2,FALSE))</f>
        <v>-5050</v>
      </c>
      <c r="X1594" s="262">
        <f>-$D1179*(1+HLOOKUP(X$1389,$E$258:$N262,2,FALSE))</f>
        <v>-5050</v>
      </c>
      <c r="Y1594" s="262">
        <f>-$D1179*(1+HLOOKUP(Y$1389,$E$258:$N262,2,FALSE))</f>
        <v>-5050</v>
      </c>
      <c r="Z1594" s="262">
        <f>-$D1179*(1+HLOOKUP(Z$1389,$E$258:$N262,2,FALSE))</f>
        <v>-5050</v>
      </c>
      <c r="AA1594" s="262">
        <f>-$D1179*(1+HLOOKUP(AA$1389,$E$258:$N262,2,FALSE))</f>
        <v>-5050</v>
      </c>
      <c r="AB1594" s="262">
        <f>-$D1179*(1+HLOOKUP(AB$1389,$E$258:$N262,2,FALSE))</f>
        <v>-5050</v>
      </c>
    </row>
    <row r="1595" spans="3:28">
      <c r="C1595" s="234" t="s">
        <v>108</v>
      </c>
      <c r="D1595" s="235"/>
      <c r="E1595" s="261">
        <f>-$D1180*(1+HLOOKUP(E$1389,$E$258:$N263,2,FALSE))</f>
        <v>-4166.666666666667</v>
      </c>
      <c r="F1595" s="262">
        <f>-$D1180*(1+HLOOKUP(F$1389,$E$258:$N263,2,FALSE))</f>
        <v>-4166.666666666667</v>
      </c>
      <c r="G1595" s="262">
        <f>-$D1180*(1+HLOOKUP(G$1389,$E$258:$N263,2,FALSE))</f>
        <v>-4166.666666666667</v>
      </c>
      <c r="H1595" s="262">
        <f>-$D1180*(1+HLOOKUP(H$1389,$E$258:$N263,2,FALSE))</f>
        <v>-4166.666666666667</v>
      </c>
      <c r="I1595" s="262">
        <f>-$D1180*(1+HLOOKUP(I$1389,$E$258:$N263,2,FALSE))</f>
        <v>-4166.666666666667</v>
      </c>
      <c r="J1595" s="262">
        <f>-$D1180*(1+HLOOKUP(J$1389,$E$258:$N263,2,FALSE))</f>
        <v>-4166.666666666667</v>
      </c>
      <c r="K1595" s="262">
        <f>-$D1180*(1+HLOOKUP(K$1389,$E$258:$N263,2,FALSE))</f>
        <v>-4166.666666666667</v>
      </c>
      <c r="L1595" s="262">
        <f>-$D1180*(1+HLOOKUP(L$1389,$E$258:$N263,2,FALSE))</f>
        <v>-4166.666666666667</v>
      </c>
      <c r="M1595" s="262">
        <f>-$D1180*(1+HLOOKUP(M$1389,$E$258:$N263,2,FALSE))</f>
        <v>-4166.666666666667</v>
      </c>
      <c r="N1595" s="262">
        <f>-$D1180*(1+HLOOKUP(N$1389,$E$258:$N263,2,FALSE))</f>
        <v>-4166.666666666667</v>
      </c>
      <c r="O1595" s="262">
        <f>-$D1180*(1+HLOOKUP(O$1389,$E$258:$N263,2,FALSE))</f>
        <v>-4166.666666666667</v>
      </c>
      <c r="P1595" s="262">
        <f>-$D1180*(1+HLOOKUP(P$1389,$E$258:$N263,2,FALSE))</f>
        <v>-4166.666666666667</v>
      </c>
      <c r="Q1595" s="262">
        <f>-$D1180*(1+HLOOKUP(Q$1389,$E$258:$N263,2,FALSE))</f>
        <v>-4208.3333333333339</v>
      </c>
      <c r="R1595" s="262">
        <f>-$D1180*(1+HLOOKUP(R$1389,$E$258:$N263,2,FALSE))</f>
        <v>-4208.3333333333339</v>
      </c>
      <c r="S1595" s="262">
        <f>-$D1180*(1+HLOOKUP(S$1389,$E$258:$N263,2,FALSE))</f>
        <v>-4208.3333333333339</v>
      </c>
      <c r="T1595" s="262">
        <f>-$D1180*(1+HLOOKUP(T$1389,$E$258:$N263,2,FALSE))</f>
        <v>-4208.3333333333339</v>
      </c>
      <c r="U1595" s="262">
        <f>-$D1180*(1+HLOOKUP(U$1389,$E$258:$N263,2,FALSE))</f>
        <v>-4208.3333333333339</v>
      </c>
      <c r="V1595" s="262">
        <f>-$D1180*(1+HLOOKUP(V$1389,$E$258:$N263,2,FALSE))</f>
        <v>-4208.3333333333339</v>
      </c>
      <c r="W1595" s="262">
        <f>-$D1180*(1+HLOOKUP(W$1389,$E$258:$N263,2,FALSE))</f>
        <v>-4208.3333333333339</v>
      </c>
      <c r="X1595" s="262">
        <f>-$D1180*(1+HLOOKUP(X$1389,$E$258:$N263,2,FALSE))</f>
        <v>-4208.3333333333339</v>
      </c>
      <c r="Y1595" s="262">
        <f>-$D1180*(1+HLOOKUP(Y$1389,$E$258:$N263,2,FALSE))</f>
        <v>-4208.3333333333339</v>
      </c>
      <c r="Z1595" s="262">
        <f>-$D1180*(1+HLOOKUP(Z$1389,$E$258:$N263,2,FALSE))</f>
        <v>-4208.3333333333339</v>
      </c>
      <c r="AA1595" s="262">
        <f>-$D1180*(1+HLOOKUP(AA$1389,$E$258:$N263,2,FALSE))</f>
        <v>-4208.3333333333339</v>
      </c>
      <c r="AB1595" s="262">
        <f>-$D1180*(1+HLOOKUP(AB$1389,$E$258:$N263,2,FALSE))</f>
        <v>-4208.3333333333339</v>
      </c>
    </row>
    <row r="1596" spans="3:28">
      <c r="C1596" s="234" t="s">
        <v>109</v>
      </c>
      <c r="D1596" s="235"/>
      <c r="E1596" s="261">
        <f>-$D1181*(1+HLOOKUP(E$1389,$E$258:$N264,2,FALSE))</f>
        <v>-1000</v>
      </c>
      <c r="F1596" s="262">
        <f>-$D1181*(1+HLOOKUP(F$1389,$E$258:$N264,2,FALSE))</f>
        <v>-1000</v>
      </c>
      <c r="G1596" s="262">
        <f>-$D1181*(1+HLOOKUP(G$1389,$E$258:$N264,2,FALSE))</f>
        <v>-1000</v>
      </c>
      <c r="H1596" s="262">
        <f>-$D1181*(1+HLOOKUP(H$1389,$E$258:$N264,2,FALSE))</f>
        <v>-1000</v>
      </c>
      <c r="I1596" s="262">
        <f>-$D1181*(1+HLOOKUP(I$1389,$E$258:$N264,2,FALSE))</f>
        <v>-1000</v>
      </c>
      <c r="J1596" s="262">
        <f>-$D1181*(1+HLOOKUP(J$1389,$E$258:$N264,2,FALSE))</f>
        <v>-1000</v>
      </c>
      <c r="K1596" s="262">
        <f>-$D1181*(1+HLOOKUP(K$1389,$E$258:$N264,2,FALSE))</f>
        <v>-1000</v>
      </c>
      <c r="L1596" s="262">
        <f>-$D1181*(1+HLOOKUP(L$1389,$E$258:$N264,2,FALSE))</f>
        <v>-1000</v>
      </c>
      <c r="M1596" s="262">
        <f>-$D1181*(1+HLOOKUP(M$1389,$E$258:$N264,2,FALSE))</f>
        <v>-1000</v>
      </c>
      <c r="N1596" s="262">
        <f>-$D1181*(1+HLOOKUP(N$1389,$E$258:$N264,2,FALSE))</f>
        <v>-1000</v>
      </c>
      <c r="O1596" s="262">
        <f>-$D1181*(1+HLOOKUP(O$1389,$E$258:$N264,2,FALSE))</f>
        <v>-1000</v>
      </c>
      <c r="P1596" s="262">
        <f>-$D1181*(1+HLOOKUP(P$1389,$E$258:$N264,2,FALSE))</f>
        <v>-1000</v>
      </c>
      <c r="Q1596" s="262">
        <f>-$D1181*(1+HLOOKUP(Q$1389,$E$258:$N264,2,FALSE))</f>
        <v>-1010</v>
      </c>
      <c r="R1596" s="262">
        <f>-$D1181*(1+HLOOKUP(R$1389,$E$258:$N264,2,FALSE))</f>
        <v>-1010</v>
      </c>
      <c r="S1596" s="262">
        <f>-$D1181*(1+HLOOKUP(S$1389,$E$258:$N264,2,FALSE))</f>
        <v>-1010</v>
      </c>
      <c r="T1596" s="262">
        <f>-$D1181*(1+HLOOKUP(T$1389,$E$258:$N264,2,FALSE))</f>
        <v>-1010</v>
      </c>
      <c r="U1596" s="262">
        <f>-$D1181*(1+HLOOKUP(U$1389,$E$258:$N264,2,FALSE))</f>
        <v>-1010</v>
      </c>
      <c r="V1596" s="262">
        <f>-$D1181*(1+HLOOKUP(V$1389,$E$258:$N264,2,FALSE))</f>
        <v>-1010</v>
      </c>
      <c r="W1596" s="262">
        <f>-$D1181*(1+HLOOKUP(W$1389,$E$258:$N264,2,FALSE))</f>
        <v>-1010</v>
      </c>
      <c r="X1596" s="262">
        <f>-$D1181*(1+HLOOKUP(X$1389,$E$258:$N264,2,FALSE))</f>
        <v>-1010</v>
      </c>
      <c r="Y1596" s="262">
        <f>-$D1181*(1+HLOOKUP(Y$1389,$E$258:$N264,2,FALSE))</f>
        <v>-1010</v>
      </c>
      <c r="Z1596" s="262">
        <f>-$D1181*(1+HLOOKUP(Z$1389,$E$258:$N264,2,FALSE))</f>
        <v>-1010</v>
      </c>
      <c r="AA1596" s="262">
        <f>-$D1181*(1+HLOOKUP(AA$1389,$E$258:$N264,2,FALSE))</f>
        <v>-1010</v>
      </c>
      <c r="AB1596" s="262">
        <f>-$D1181*(1+HLOOKUP(AB$1389,$E$258:$N264,2,FALSE))</f>
        <v>-1010</v>
      </c>
    </row>
    <row r="1597" spans="3:28">
      <c r="C1597" s="234" t="s">
        <v>110</v>
      </c>
      <c r="D1597" s="235"/>
      <c r="E1597" s="261">
        <f>-$D1182*(1+HLOOKUP(E$1389,$E$258:$N265,2,FALSE))</f>
        <v>-16666.666666666668</v>
      </c>
      <c r="F1597" s="262">
        <f>-$D1182*(1+HLOOKUP(F$1389,$E$258:$N265,2,FALSE))</f>
        <v>-16666.666666666668</v>
      </c>
      <c r="G1597" s="262">
        <f>-$D1182*(1+HLOOKUP(G$1389,$E$258:$N265,2,FALSE))</f>
        <v>-16666.666666666668</v>
      </c>
      <c r="H1597" s="262">
        <f>-$D1182*(1+HLOOKUP(H$1389,$E$258:$N265,2,FALSE))</f>
        <v>-16666.666666666668</v>
      </c>
      <c r="I1597" s="262">
        <f>-$D1182*(1+HLOOKUP(I$1389,$E$258:$N265,2,FALSE))</f>
        <v>-16666.666666666668</v>
      </c>
      <c r="J1597" s="262">
        <f>-$D1182*(1+HLOOKUP(J$1389,$E$258:$N265,2,FALSE))</f>
        <v>-16666.666666666668</v>
      </c>
      <c r="K1597" s="262">
        <f>-$D1182*(1+HLOOKUP(K$1389,$E$258:$N265,2,FALSE))</f>
        <v>-16666.666666666668</v>
      </c>
      <c r="L1597" s="262">
        <f>-$D1182*(1+HLOOKUP(L$1389,$E$258:$N265,2,FALSE))</f>
        <v>-16666.666666666668</v>
      </c>
      <c r="M1597" s="262">
        <f>-$D1182*(1+HLOOKUP(M$1389,$E$258:$N265,2,FALSE))</f>
        <v>-16666.666666666668</v>
      </c>
      <c r="N1597" s="262">
        <f>-$D1182*(1+HLOOKUP(N$1389,$E$258:$N265,2,FALSE))</f>
        <v>-16666.666666666668</v>
      </c>
      <c r="O1597" s="262">
        <f>-$D1182*(1+HLOOKUP(O$1389,$E$258:$N265,2,FALSE))</f>
        <v>-16666.666666666668</v>
      </c>
      <c r="P1597" s="262">
        <f>-$D1182*(1+HLOOKUP(P$1389,$E$258:$N265,2,FALSE))</f>
        <v>-16666.666666666668</v>
      </c>
      <c r="Q1597" s="262">
        <f>-$D1182*(1+HLOOKUP(Q$1389,$E$258:$N265,2,FALSE))</f>
        <v>-16833.333333333336</v>
      </c>
      <c r="R1597" s="262">
        <f>-$D1182*(1+HLOOKUP(R$1389,$E$258:$N265,2,FALSE))</f>
        <v>-16833.333333333336</v>
      </c>
      <c r="S1597" s="262">
        <f>-$D1182*(1+HLOOKUP(S$1389,$E$258:$N265,2,FALSE))</f>
        <v>-16833.333333333336</v>
      </c>
      <c r="T1597" s="262">
        <f>-$D1182*(1+HLOOKUP(T$1389,$E$258:$N265,2,FALSE))</f>
        <v>-16833.333333333336</v>
      </c>
      <c r="U1597" s="262">
        <f>-$D1182*(1+HLOOKUP(U$1389,$E$258:$N265,2,FALSE))</f>
        <v>-16833.333333333336</v>
      </c>
      <c r="V1597" s="262">
        <f>-$D1182*(1+HLOOKUP(V$1389,$E$258:$N265,2,FALSE))</f>
        <v>-16833.333333333336</v>
      </c>
      <c r="W1597" s="262">
        <f>-$D1182*(1+HLOOKUP(W$1389,$E$258:$N265,2,FALSE))</f>
        <v>-16833.333333333336</v>
      </c>
      <c r="X1597" s="262">
        <f>-$D1182*(1+HLOOKUP(X$1389,$E$258:$N265,2,FALSE))</f>
        <v>-16833.333333333336</v>
      </c>
      <c r="Y1597" s="262">
        <f>-$D1182*(1+HLOOKUP(Y$1389,$E$258:$N265,2,FALSE))</f>
        <v>-16833.333333333336</v>
      </c>
      <c r="Z1597" s="262">
        <f>-$D1182*(1+HLOOKUP(Z$1389,$E$258:$N265,2,FALSE))</f>
        <v>-16833.333333333336</v>
      </c>
      <c r="AA1597" s="262">
        <f>-$D1182*(1+HLOOKUP(AA$1389,$E$258:$N265,2,FALSE))</f>
        <v>-16833.333333333336</v>
      </c>
      <c r="AB1597" s="262">
        <f>-$D1182*(1+HLOOKUP(AB$1389,$E$258:$N265,2,FALSE))</f>
        <v>-16833.333333333336</v>
      </c>
    </row>
    <row r="1598" spans="3:28">
      <c r="C1598" s="234">
        <v>0</v>
      </c>
      <c r="D1598" s="235"/>
      <c r="E1598" s="261">
        <f>-$D1183*(1+HLOOKUP(E$1389,$E$258:$N266,2,FALSE))</f>
        <v>0</v>
      </c>
      <c r="F1598" s="262">
        <f>-$D1183*(1+HLOOKUP(F$1389,$E$258:$N266,2,FALSE))</f>
        <v>0</v>
      </c>
      <c r="G1598" s="262">
        <f>-$D1183*(1+HLOOKUP(G$1389,$E$258:$N266,2,FALSE))</f>
        <v>0</v>
      </c>
      <c r="H1598" s="262">
        <f>-$D1183*(1+HLOOKUP(H$1389,$E$258:$N266,2,FALSE))</f>
        <v>0</v>
      </c>
      <c r="I1598" s="262">
        <f>-$D1183*(1+HLOOKUP(I$1389,$E$258:$N266,2,FALSE))</f>
        <v>0</v>
      </c>
      <c r="J1598" s="262">
        <f>-$D1183*(1+HLOOKUP(J$1389,$E$258:$N266,2,FALSE))</f>
        <v>0</v>
      </c>
      <c r="K1598" s="262">
        <f>-$D1183*(1+HLOOKUP(K$1389,$E$258:$N266,2,FALSE))</f>
        <v>0</v>
      </c>
      <c r="L1598" s="262">
        <f>-$D1183*(1+HLOOKUP(L$1389,$E$258:$N266,2,FALSE))</f>
        <v>0</v>
      </c>
      <c r="M1598" s="262">
        <f>-$D1183*(1+HLOOKUP(M$1389,$E$258:$N266,2,FALSE))</f>
        <v>0</v>
      </c>
      <c r="N1598" s="262">
        <f>-$D1183*(1+HLOOKUP(N$1389,$E$258:$N266,2,FALSE))</f>
        <v>0</v>
      </c>
      <c r="O1598" s="262">
        <f>-$D1183*(1+HLOOKUP(O$1389,$E$258:$N266,2,FALSE))</f>
        <v>0</v>
      </c>
      <c r="P1598" s="262">
        <f>-$D1183*(1+HLOOKUP(P$1389,$E$258:$N266,2,FALSE))</f>
        <v>0</v>
      </c>
      <c r="Q1598" s="262">
        <f>-$D1183*(1+HLOOKUP(Q$1389,$E$258:$N266,2,FALSE))</f>
        <v>0</v>
      </c>
      <c r="R1598" s="262">
        <f>-$D1183*(1+HLOOKUP(R$1389,$E$258:$N266,2,FALSE))</f>
        <v>0</v>
      </c>
      <c r="S1598" s="262">
        <f>-$D1183*(1+HLOOKUP(S$1389,$E$258:$N266,2,FALSE))</f>
        <v>0</v>
      </c>
      <c r="T1598" s="262">
        <f>-$D1183*(1+HLOOKUP(T$1389,$E$258:$N266,2,FALSE))</f>
        <v>0</v>
      </c>
      <c r="U1598" s="262">
        <f>-$D1183*(1+HLOOKUP(U$1389,$E$258:$N266,2,FALSE))</f>
        <v>0</v>
      </c>
      <c r="V1598" s="262">
        <f>-$D1183*(1+HLOOKUP(V$1389,$E$258:$N266,2,FALSE))</f>
        <v>0</v>
      </c>
      <c r="W1598" s="262">
        <f>-$D1183*(1+HLOOKUP(W$1389,$E$258:$N266,2,FALSE))</f>
        <v>0</v>
      </c>
      <c r="X1598" s="262">
        <f>-$D1183*(1+HLOOKUP(X$1389,$E$258:$N266,2,FALSE))</f>
        <v>0</v>
      </c>
      <c r="Y1598" s="262">
        <f>-$D1183*(1+HLOOKUP(Y$1389,$E$258:$N266,2,FALSE))</f>
        <v>0</v>
      </c>
      <c r="Z1598" s="262">
        <f>-$D1183*(1+HLOOKUP(Z$1389,$E$258:$N266,2,FALSE))</f>
        <v>0</v>
      </c>
      <c r="AA1598" s="262">
        <f>-$D1183*(1+HLOOKUP(AA$1389,$E$258:$N266,2,FALSE))</f>
        <v>0</v>
      </c>
      <c r="AB1598" s="262">
        <f>-$D1183*(1+HLOOKUP(AB$1389,$E$258:$N266,2,FALSE))</f>
        <v>0</v>
      </c>
    </row>
    <row r="1599" spans="3:28">
      <c r="D1599" s="217"/>
      <c r="E1599" s="1054"/>
      <c r="F1599" s="408"/>
      <c r="G1599" s="408"/>
      <c r="H1599" s="408"/>
      <c r="I1599" s="408"/>
      <c r="J1599" s="408"/>
      <c r="K1599" s="408"/>
      <c r="L1599" s="408"/>
      <c r="M1599" s="408"/>
      <c r="N1599" s="408"/>
      <c r="O1599" s="408"/>
      <c r="P1599" s="408"/>
      <c r="Q1599" s="408"/>
      <c r="R1599" s="408"/>
      <c r="S1599" s="408"/>
      <c r="T1599" s="408"/>
      <c r="U1599" s="408"/>
      <c r="V1599" s="408"/>
      <c r="W1599" s="408"/>
      <c r="X1599" s="408"/>
      <c r="Y1599" s="408"/>
      <c r="Z1599" s="408"/>
      <c r="AA1599" s="408"/>
      <c r="AB1599" s="408"/>
    </row>
    <row r="1600" spans="3:28">
      <c r="C1600" s="222" t="s">
        <v>17</v>
      </c>
      <c r="D1600" s="260">
        <v>0</v>
      </c>
      <c r="E1600" s="261">
        <f>SUM(E1591:E1599)</f>
        <v>-28083.333333333336</v>
      </c>
      <c r="F1600" s="262">
        <f t="shared" ref="F1600:AB1600" si="568">SUM(F1591:F1599)</f>
        <v>-28083.333333333336</v>
      </c>
      <c r="G1600" s="262">
        <f t="shared" si="568"/>
        <v>-28083.333333333336</v>
      </c>
      <c r="H1600" s="262">
        <f t="shared" si="568"/>
        <v>-28083.333333333336</v>
      </c>
      <c r="I1600" s="262">
        <f t="shared" si="568"/>
        <v>-28083.333333333336</v>
      </c>
      <c r="J1600" s="262">
        <f t="shared" si="568"/>
        <v>-28083.333333333336</v>
      </c>
      <c r="K1600" s="262">
        <f t="shared" si="568"/>
        <v>-28083.333333333336</v>
      </c>
      <c r="L1600" s="262">
        <f t="shared" si="568"/>
        <v>-28083.333333333336</v>
      </c>
      <c r="M1600" s="262">
        <f t="shared" si="568"/>
        <v>-28083.333333333336</v>
      </c>
      <c r="N1600" s="262">
        <f t="shared" si="568"/>
        <v>-28083.333333333336</v>
      </c>
      <c r="O1600" s="262">
        <f t="shared" si="568"/>
        <v>-28083.333333333336</v>
      </c>
      <c r="P1600" s="262">
        <f t="shared" si="568"/>
        <v>-28083.333333333336</v>
      </c>
      <c r="Q1600" s="262">
        <f t="shared" si="568"/>
        <v>-28364.166666666672</v>
      </c>
      <c r="R1600" s="262">
        <f t="shared" si="568"/>
        <v>-28364.166666666672</v>
      </c>
      <c r="S1600" s="262">
        <f t="shared" si="568"/>
        <v>-28364.166666666672</v>
      </c>
      <c r="T1600" s="262">
        <f t="shared" si="568"/>
        <v>-28364.166666666672</v>
      </c>
      <c r="U1600" s="262">
        <f t="shared" si="568"/>
        <v>-28364.166666666672</v>
      </c>
      <c r="V1600" s="262">
        <f t="shared" si="568"/>
        <v>-28364.166666666672</v>
      </c>
      <c r="W1600" s="262">
        <f t="shared" si="568"/>
        <v>-28364.166666666672</v>
      </c>
      <c r="X1600" s="262">
        <f t="shared" si="568"/>
        <v>-28364.166666666672</v>
      </c>
      <c r="Y1600" s="262">
        <f t="shared" si="568"/>
        <v>-28364.166666666672</v>
      </c>
      <c r="Z1600" s="262">
        <f t="shared" si="568"/>
        <v>-28364.166666666672</v>
      </c>
      <c r="AA1600" s="262">
        <f t="shared" si="568"/>
        <v>-28364.166666666672</v>
      </c>
      <c r="AB1600" s="262">
        <f t="shared" si="568"/>
        <v>-28364.166666666672</v>
      </c>
    </row>
    <row r="1601" spans="3:28">
      <c r="C1601" s="225"/>
      <c r="D1601" s="230"/>
      <c r="E1601" s="213"/>
      <c r="F1601" s="1056"/>
      <c r="G1601" s="1056"/>
      <c r="H1601" s="1056"/>
      <c r="I1601" s="1056"/>
      <c r="J1601" s="1056"/>
      <c r="K1601" s="1056"/>
      <c r="L1601" s="1056"/>
      <c r="M1601" s="1056"/>
      <c r="N1601" s="1056"/>
      <c r="O1601" s="1056"/>
      <c r="P1601" s="1056"/>
      <c r="Q1601" s="1056"/>
      <c r="R1601" s="1056"/>
      <c r="S1601" s="1056"/>
      <c r="T1601" s="1056"/>
      <c r="U1601" s="1056"/>
      <c r="V1601" s="1056"/>
      <c r="W1601" s="1056"/>
      <c r="X1601" s="1056"/>
      <c r="Y1601" s="1056"/>
      <c r="Z1601" s="1056"/>
      <c r="AA1601" s="1056"/>
      <c r="AB1601" s="1056"/>
    </row>
    <row r="1602" spans="3:28" ht="15" thickBot="1">
      <c r="D1602" s="236"/>
      <c r="E1602" s="237"/>
      <c r="F1602" s="238"/>
      <c r="G1602" s="238"/>
      <c r="H1602" s="238"/>
      <c r="I1602" s="238"/>
      <c r="J1602" s="238"/>
      <c r="K1602" s="238"/>
      <c r="L1602" s="238"/>
      <c r="M1602" s="238"/>
      <c r="N1602" s="238"/>
      <c r="O1602" s="238"/>
      <c r="P1602" s="238"/>
      <c r="Q1602" s="238"/>
      <c r="R1602" s="238"/>
      <c r="S1602" s="238"/>
      <c r="T1602" s="238"/>
      <c r="U1602" s="238"/>
      <c r="V1602" s="238"/>
      <c r="W1602" s="238"/>
      <c r="X1602" s="238"/>
      <c r="Y1602" s="238"/>
      <c r="Z1602" s="238"/>
      <c r="AA1602" s="238"/>
      <c r="AB1602" s="238"/>
    </row>
    <row r="1603" spans="3:28" ht="16.2" thickTop="1">
      <c r="C1603" s="224" t="s">
        <v>33</v>
      </c>
      <c r="D1603" s="260"/>
      <c r="E1603" s="261">
        <f>E1588+E1600</f>
        <v>-28083.333333333336</v>
      </c>
      <c r="F1603" s="262">
        <f t="shared" ref="F1603:AB1603" si="569">F1588+F1600</f>
        <v>-28083.333333333336</v>
      </c>
      <c r="G1603" s="262">
        <f t="shared" si="569"/>
        <v>-28083.333333333336</v>
      </c>
      <c r="H1603" s="262">
        <f t="shared" si="569"/>
        <v>-28083.333333333336</v>
      </c>
      <c r="I1603" s="262">
        <f t="shared" si="569"/>
        <v>-28083.333333333336</v>
      </c>
      <c r="J1603" s="262">
        <f t="shared" si="569"/>
        <v>-28083.333333333336</v>
      </c>
      <c r="K1603" s="262">
        <f t="shared" si="569"/>
        <v>-28083.333333333336</v>
      </c>
      <c r="L1603" s="262">
        <f t="shared" si="569"/>
        <v>-28083.333333333336</v>
      </c>
      <c r="M1603" s="262">
        <f t="shared" si="569"/>
        <v>-28083.333333333336</v>
      </c>
      <c r="N1603" s="262">
        <f t="shared" si="569"/>
        <v>-28083.333333333336</v>
      </c>
      <c r="O1603" s="262">
        <f t="shared" si="569"/>
        <v>-6883.3333333333358</v>
      </c>
      <c r="P1603" s="262">
        <f t="shared" si="569"/>
        <v>6366.6666666666642</v>
      </c>
      <c r="Q1603" s="262">
        <f t="shared" si="569"/>
        <v>19335.833333333328</v>
      </c>
      <c r="R1603" s="262">
        <f t="shared" si="569"/>
        <v>32585.833333333328</v>
      </c>
      <c r="S1603" s="262">
        <f t="shared" si="569"/>
        <v>45835.833333333328</v>
      </c>
      <c r="T1603" s="262">
        <f t="shared" si="569"/>
        <v>59085.833333333328</v>
      </c>
      <c r="U1603" s="262">
        <f t="shared" si="569"/>
        <v>72335.833333333328</v>
      </c>
      <c r="V1603" s="262">
        <f t="shared" si="569"/>
        <v>85585.833333333328</v>
      </c>
      <c r="W1603" s="262">
        <f t="shared" si="569"/>
        <v>98835.833333333328</v>
      </c>
      <c r="X1603" s="262">
        <f t="shared" si="569"/>
        <v>112085.83333333333</v>
      </c>
      <c r="Y1603" s="262">
        <f t="shared" si="569"/>
        <v>114735.83333333333</v>
      </c>
      <c r="Z1603" s="262">
        <f t="shared" si="569"/>
        <v>114735.83333333333</v>
      </c>
      <c r="AA1603" s="262">
        <f t="shared" si="569"/>
        <v>114735.83333333333</v>
      </c>
      <c r="AB1603" s="262">
        <f t="shared" si="569"/>
        <v>114735.83333333333</v>
      </c>
    </row>
    <row r="1604" spans="3:28" ht="15.6">
      <c r="C1604" s="224"/>
      <c r="D1604" s="260"/>
      <c r="E1604" s="261"/>
    </row>
    <row r="1605" spans="3:28" ht="15.6">
      <c r="C1605" s="224"/>
      <c r="D1605" s="260"/>
      <c r="E1605" s="261"/>
    </row>
    <row r="1606" spans="3:28" ht="15.6">
      <c r="C1606" s="224" t="s">
        <v>1113</v>
      </c>
      <c r="D1606" s="260"/>
      <c r="E1606" s="261"/>
    </row>
    <row r="1607" spans="3:28" ht="15.6">
      <c r="C1607" s="1058" t="s">
        <v>1090</v>
      </c>
      <c r="D1607" s="260"/>
      <c r="E1607" s="261">
        <v>958200</v>
      </c>
    </row>
    <row r="1608" spans="3:28" ht="15.6">
      <c r="C1608" s="1058" t="s">
        <v>1091</v>
      </c>
      <c r="D1608" s="260"/>
      <c r="E1608" s="261">
        <v>25360963.940396436</v>
      </c>
    </row>
    <row r="1609" spans="3:28" ht="15.6">
      <c r="C1609" s="1058" t="s">
        <v>1092</v>
      </c>
      <c r="D1609" s="260"/>
      <c r="E1609" s="261">
        <v>0.99999999999999978</v>
      </c>
    </row>
    <row r="1610" spans="3:28" ht="15.6">
      <c r="C1610" s="1058" t="s">
        <v>1093</v>
      </c>
      <c r="D1610" s="260"/>
      <c r="E1610" s="261">
        <v>248966.25</v>
      </c>
    </row>
    <row r="1611" spans="3:28" ht="15.6">
      <c r="C1611" s="1058" t="s">
        <v>1094</v>
      </c>
      <c r="D1611" s="260"/>
      <c r="E1611" s="261">
        <v>4000535</v>
      </c>
    </row>
    <row r="1612" spans="3:28" ht="15.6">
      <c r="C1612" s="1058" t="s">
        <v>1095</v>
      </c>
      <c r="D1612" s="260"/>
      <c r="E1612" s="261">
        <v>2375000</v>
      </c>
    </row>
    <row r="1613" spans="3:28" ht="15.6">
      <c r="C1613" s="1058" t="s">
        <v>1096</v>
      </c>
      <c r="D1613" s="260"/>
      <c r="E1613" s="261">
        <v>1068237.2076158572</v>
      </c>
    </row>
    <row r="1614" spans="3:28" ht="15.6">
      <c r="C1614" s="1058" t="s">
        <v>1097</v>
      </c>
      <c r="D1614" s="260"/>
      <c r="E1614" s="261">
        <v>250000</v>
      </c>
    </row>
    <row r="1615" spans="3:28" ht="15.6">
      <c r="C1615" s="1058" t="s">
        <v>1098</v>
      </c>
      <c r="D1615" s="260"/>
      <c r="E1615" s="261">
        <v>65000</v>
      </c>
    </row>
    <row r="1616" spans="3:28" ht="15.6">
      <c r="C1616" s="1058" t="s">
        <v>1099</v>
      </c>
      <c r="D1616" s="260"/>
      <c r="E1616" s="261">
        <v>74999.999999999985</v>
      </c>
    </row>
    <row r="1617" spans="3:5" ht="15.6">
      <c r="C1617" s="1058" t="s">
        <v>1100</v>
      </c>
      <c r="D1617" s="260"/>
      <c r="E1617" s="261">
        <v>212325.00000000003</v>
      </c>
    </row>
    <row r="1618" spans="3:5" ht="15.6">
      <c r="C1618" s="1058" t="s">
        <v>1092</v>
      </c>
      <c r="D1618" s="260"/>
      <c r="E1618" s="261">
        <v>0</v>
      </c>
    </row>
    <row r="1619" spans="3:5" ht="15.6">
      <c r="C1619" s="1058" t="s">
        <v>1101</v>
      </c>
      <c r="D1619" s="260"/>
      <c r="E1619" s="261">
        <v>100000</v>
      </c>
    </row>
    <row r="1620" spans="3:5" ht="15.6">
      <c r="C1620" s="1058" t="s">
        <v>1102</v>
      </c>
      <c r="D1620" s="260"/>
      <c r="E1620" s="261">
        <v>1096000</v>
      </c>
    </row>
    <row r="1621" spans="3:5" ht="15.6">
      <c r="C1621" s="1058" t="s">
        <v>1103</v>
      </c>
      <c r="D1621" s="260"/>
      <c r="E1621" s="261">
        <v>400000.00000000006</v>
      </c>
    </row>
    <row r="1622" spans="3:5" ht="15.6">
      <c r="C1622" s="1058" t="s">
        <v>1104</v>
      </c>
      <c r="D1622" s="260"/>
      <c r="E1622" s="261">
        <v>100000</v>
      </c>
    </row>
    <row r="1623" spans="3:5" ht="15.6">
      <c r="C1623" s="1058" t="s">
        <v>1105</v>
      </c>
      <c r="D1623" s="260"/>
      <c r="E1623" s="261">
        <v>337550</v>
      </c>
    </row>
    <row r="1624" spans="3:5" ht="15.6">
      <c r="C1624" s="1058" t="s">
        <v>1061</v>
      </c>
      <c r="D1624" s="260"/>
      <c r="E1624" s="261">
        <v>1335296.509519822</v>
      </c>
    </row>
    <row r="1625" spans="3:5" ht="15.6">
      <c r="C1625" s="1058" t="s">
        <v>1092</v>
      </c>
      <c r="D1625" s="260"/>
      <c r="E1625" s="261">
        <v>0</v>
      </c>
    </row>
    <row r="1626" spans="3:5" ht="15.6">
      <c r="C1626" s="1058" t="s">
        <v>1106</v>
      </c>
      <c r="D1626" s="260"/>
      <c r="E1626" s="261">
        <v>150000</v>
      </c>
    </row>
    <row r="1627" spans="3:5" ht="15.6">
      <c r="C1627" s="1058" t="s">
        <v>1107</v>
      </c>
      <c r="D1627" s="260"/>
      <c r="E1627" s="261">
        <v>372072.20000000007</v>
      </c>
    </row>
    <row r="1628" spans="3:5" ht="15.6">
      <c r="C1628" s="1058" t="s">
        <v>1108</v>
      </c>
      <c r="D1628" s="260"/>
      <c r="E1628" s="261">
        <v>487084.5</v>
      </c>
    </row>
    <row r="1629" spans="3:5" ht="15.6">
      <c r="C1629" s="224" t="s">
        <v>507</v>
      </c>
      <c r="D1629" s="260"/>
      <c r="E1629" s="261">
        <v>38992231.607532114</v>
      </c>
    </row>
    <row r="1630" spans="3:5" ht="15.6">
      <c r="C1630" s="224"/>
      <c r="D1630" s="260"/>
      <c r="E1630" s="261"/>
    </row>
    <row r="1631" spans="3:5">
      <c r="C1631" s="225"/>
      <c r="D1631" s="223"/>
      <c r="E1631" s="343"/>
    </row>
    <row r="1632" spans="3:5">
      <c r="C1632" s="21" t="s">
        <v>193</v>
      </c>
      <c r="E1632" s="346">
        <v>-32578.752083333333</v>
      </c>
    </row>
    <row r="1633" spans="3:5">
      <c r="C1633" s="21"/>
      <c r="E1633" s="346"/>
    </row>
    <row r="1634" spans="3:5">
      <c r="C1634" s="4" t="s">
        <v>1111</v>
      </c>
    </row>
    <row r="1635" spans="3:5">
      <c r="C1635" s="4" t="s">
        <v>1109</v>
      </c>
    </row>
    <row r="1636" spans="3:5">
      <c r="C1636" s="4" t="s">
        <v>1110</v>
      </c>
      <c r="D1636" s="4">
        <v>27829234.333333332</v>
      </c>
    </row>
  </sheetData>
  <mergeCells count="9">
    <mergeCell ref="D247:J247"/>
    <mergeCell ref="D250:J250"/>
    <mergeCell ref="D253:J253"/>
    <mergeCell ref="D46:E46"/>
    <mergeCell ref="D53:E53"/>
    <mergeCell ref="D59:E59"/>
    <mergeCell ref="D74:E74"/>
    <mergeCell ref="D78:E78"/>
    <mergeCell ref="D84:E84"/>
  </mergeCells>
  <conditionalFormatting sqref="F1191:L1221 F1223:L1377">
    <cfRule type="expression" dxfId="14" priority="14" stopIfTrue="1">
      <formula>NOT(ISBLANK($D1191))</formula>
    </cfRule>
  </conditionalFormatting>
  <conditionalFormatting sqref="M1224:O1252 M1254:O1262 M1264:O1277 M1279:O1302 M1304:O1312 M1314:O1369 M1192:O1221">
    <cfRule type="expression" dxfId="13" priority="15" stopIfTrue="1">
      <formula>ISNA(M1192)</formula>
    </cfRule>
    <cfRule type="expression" dxfId="12" priority="16" stopIfTrue="1">
      <formula>NOT(ISBLANK($B1192))</formula>
    </cfRule>
  </conditionalFormatting>
  <conditionalFormatting sqref="M1223:O1223 M1253:O1253 M1263:O1263 M1278:O1278 M1303:O1303 M1313:O1313">
    <cfRule type="expression" dxfId="11" priority="17" stopIfTrue="1">
      <formula>ISNA(M1223)</formula>
    </cfRule>
  </conditionalFormatting>
  <conditionalFormatting sqref="F1222:L1222">
    <cfRule type="expression" dxfId="10" priority="11" stopIfTrue="1">
      <formula>NOT(ISBLANK($D1222))</formula>
    </cfRule>
  </conditionalFormatting>
  <conditionalFormatting sqref="M1222:O1222">
    <cfRule type="expression" dxfId="9" priority="12" stopIfTrue="1">
      <formula>ISNA(M1222)</formula>
    </cfRule>
    <cfRule type="expression" dxfId="8" priority="13" stopIfTrue="1">
      <formula>NOT(ISBLANK($B1222))</formula>
    </cfRule>
  </conditionalFormatting>
  <conditionalFormatting sqref="F1379:L1379">
    <cfRule type="expression" dxfId="7" priority="8" stopIfTrue="1">
      <formula>NOT(ISBLANK($D1379))</formula>
    </cfRule>
  </conditionalFormatting>
  <conditionalFormatting sqref="M1379:O1379">
    <cfRule type="expression" dxfId="6" priority="6" stopIfTrue="1">
      <formula>ISNA(M1379)</formula>
    </cfRule>
    <cfRule type="expression" dxfId="5" priority="7" stopIfTrue="1">
      <formula>NOT(ISBLANK($B1379))</formula>
    </cfRule>
  </conditionalFormatting>
  <conditionalFormatting sqref="F1378:L1378">
    <cfRule type="expression" dxfId="4" priority="3" stopIfTrue="1">
      <formula>NOT(ISBLANK($D1378))</formula>
    </cfRule>
  </conditionalFormatting>
  <conditionalFormatting sqref="M1378:O1378">
    <cfRule type="expression" dxfId="3" priority="4" stopIfTrue="1">
      <formula>ISNA(M1378)</formula>
    </cfRule>
    <cfRule type="expression" dxfId="2" priority="5" stopIfTrue="1">
      <formula>NOT(ISBLANK($B1378))</formula>
    </cfRule>
  </conditionalFormatting>
  <conditionalFormatting sqref="M1370:O1377">
    <cfRule type="expression" dxfId="1" priority="1" stopIfTrue="1">
      <formula>ISNA(M1370)</formula>
    </cfRule>
    <cfRule type="expression" dxfId="0" priority="2" stopIfTrue="1">
      <formula>NOT(ISBLANK($B1370))</formula>
    </cfRule>
  </conditionalFormatting>
  <dataValidations count="3">
    <dataValidation type="list" allowBlank="1" showInputMessage="1" showErrorMessage="1" sqref="L1191:L1379" xr:uid="{9EA5FA83-B1E3-4B28-80C6-58410DCF3633}">
      <formula1>valFitList</formula1>
    </dataValidation>
    <dataValidation type="list" allowBlank="1" showInputMessage="1" showErrorMessage="1" sqref="F1191:F1379" xr:uid="{8D84FD2E-C24F-47D2-8972-1EBD49BCB7AC}">
      <formula1>"HARD,SOFT"</formula1>
    </dataValidation>
    <dataValidation type="list" allowBlank="1" showInputMessage="1" showErrorMessage="1" sqref="H1191:H1379" xr:uid="{0F9B6901-EF8B-41EA-A022-C07C9C49B7A6}">
      <formula1>$Q$1192:$Q$1201</formula1>
    </dataValidation>
  </dataValidations>
  <printOptions horizontalCentered="1"/>
  <pageMargins left="0.2" right="0.2" top="0.75" bottom="0.75" header="0.3" footer="0.3"/>
  <pageSetup scale="10" orientation="portrait" r:id="rId1"/>
  <headerFooter>
    <oddFooter>&amp;L&amp;D&amp;CBear Capital Partners, Inc.&amp;R&amp;F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57F66-8147-4E29-B04F-3232E3A2F43F}">
  <sheetPr>
    <tabColor rgb="FFFF0000"/>
    <pageSetUpPr fitToPage="1"/>
  </sheetPr>
  <dimension ref="A2:DT1127"/>
  <sheetViews>
    <sheetView showGridLines="0" topLeftCell="A279" zoomScale="93" zoomScaleNormal="93" workbookViewId="0">
      <selection activeCell="G224" sqref="G224"/>
    </sheetView>
  </sheetViews>
  <sheetFormatPr defaultColWidth="8.77734375" defaultRowHeight="14.4" outlineLevelRow="1"/>
  <cols>
    <col min="1" max="1" width="8.77734375" style="4"/>
    <col min="2" max="2" width="15.21875" style="4" customWidth="1"/>
    <col min="3" max="3" width="28.5546875" style="4" customWidth="1"/>
    <col min="4" max="4" width="23.44140625" style="4" customWidth="1"/>
    <col min="5" max="5" width="22.44140625" style="4" customWidth="1"/>
    <col min="6" max="6" width="18" style="4" customWidth="1"/>
    <col min="7" max="7" width="17.77734375" style="4" customWidth="1"/>
    <col min="8" max="8" width="14.77734375" style="4" customWidth="1"/>
    <col min="9" max="13" width="15.77734375" style="5" customWidth="1"/>
    <col min="14" max="16" width="20.77734375" style="4" customWidth="1"/>
    <col min="17" max="17" width="16.21875" style="4" customWidth="1"/>
    <col min="18" max="28" width="15.21875" style="4" customWidth="1"/>
    <col min="29" max="29" width="12.77734375" style="4" bestFit="1" customWidth="1"/>
    <col min="30" max="30" width="14.21875" style="4" customWidth="1"/>
    <col min="31" max="51" width="12.77734375" style="4" bestFit="1" customWidth="1"/>
    <col min="52" max="52" width="14.21875" style="4" bestFit="1" customWidth="1"/>
    <col min="53" max="77" width="12.77734375" style="4" bestFit="1" customWidth="1"/>
    <col min="78" max="124" width="9.44140625" style="4" bestFit="1" customWidth="1"/>
    <col min="125" max="16384" width="8.77734375" style="4"/>
  </cols>
  <sheetData>
    <row r="2" spans="2:16" ht="21">
      <c r="B2" s="464" t="str">
        <f ca="1">MID(CELL("filename",A1),FIND("]",CELL("filename",A1))+1,255)</f>
        <v>8</v>
      </c>
      <c r="M2" s="37"/>
      <c r="N2" s="37"/>
      <c r="O2" s="37"/>
      <c r="P2" s="37"/>
    </row>
    <row r="3" spans="2:16" ht="18">
      <c r="B3" s="22" t="s">
        <v>298</v>
      </c>
      <c r="M3" s="37"/>
      <c r="N3" s="37"/>
      <c r="O3" s="37"/>
      <c r="P3" s="37"/>
    </row>
    <row r="4" spans="2:16" ht="15.6" outlineLevel="1">
      <c r="M4" s="37"/>
      <c r="N4" s="37"/>
      <c r="O4" s="37"/>
      <c r="P4" s="37"/>
    </row>
    <row r="5" spans="2:16" outlineLevel="1">
      <c r="C5" s="4" t="s">
        <v>338</v>
      </c>
      <c r="D5" s="596">
        <f>Summary!C2</f>
        <v>43497</v>
      </c>
      <c r="M5" s="4"/>
    </row>
    <row r="6" spans="2:16" outlineLevel="1">
      <c r="M6" s="4"/>
    </row>
    <row r="7" spans="2:16" ht="16.5" customHeight="1" outlineLevel="1">
      <c r="C7" s="21" t="s">
        <v>2</v>
      </c>
      <c r="I7" s="4"/>
      <c r="M7" s="4"/>
    </row>
    <row r="8" spans="2:16" ht="16.5" customHeight="1" outlineLevel="1">
      <c r="I8" s="4"/>
      <c r="M8" s="4"/>
    </row>
    <row r="9" spans="2:16" ht="16.5" customHeight="1" outlineLevel="1">
      <c r="C9" s="21" t="s">
        <v>3</v>
      </c>
      <c r="D9" s="169" t="s">
        <v>467</v>
      </c>
      <c r="I9" s="4"/>
      <c r="M9" s="4"/>
    </row>
    <row r="10" spans="2:16" ht="16.5" customHeight="1" outlineLevel="1">
      <c r="C10" s="21" t="s">
        <v>4</v>
      </c>
      <c r="D10" s="594">
        <v>1972</v>
      </c>
      <c r="I10" s="4"/>
      <c r="M10" s="4"/>
    </row>
    <row r="11" spans="2:16" ht="16.5" customHeight="1" outlineLevel="1">
      <c r="C11" s="21" t="s">
        <v>5</v>
      </c>
      <c r="D11" s="170">
        <v>15026</v>
      </c>
      <c r="I11" s="4"/>
      <c r="M11" s="4"/>
    </row>
    <row r="12" spans="2:16" ht="16.5" customHeight="1" outlineLevel="1">
      <c r="I12" s="4"/>
      <c r="M12" s="4"/>
    </row>
    <row r="13" spans="2:16" ht="16.5" customHeight="1" outlineLevel="1">
      <c r="C13" s="21" t="s">
        <v>6</v>
      </c>
      <c r="I13" s="4"/>
      <c r="M13" s="4"/>
    </row>
    <row r="14" spans="2:16" ht="16.5" customHeight="1" outlineLevel="1">
      <c r="I14" s="4"/>
      <c r="M14" s="4"/>
    </row>
    <row r="15" spans="2:16" ht="16.5" customHeight="1" outlineLevel="1">
      <c r="C15" s="597" t="s">
        <v>10</v>
      </c>
      <c r="D15" s="598"/>
      <c r="E15" s="599"/>
      <c r="I15" s="4"/>
      <c r="M15" s="4"/>
    </row>
    <row r="16" spans="2:16" ht="16.5" customHeight="1" outlineLevel="1">
      <c r="C16" s="597"/>
      <c r="D16" s="598"/>
      <c r="E16" s="599"/>
      <c r="I16" s="4"/>
      <c r="M16" s="4"/>
    </row>
    <row r="17" spans="3:17" ht="16.5" customHeight="1" outlineLevel="1">
      <c r="C17" s="597"/>
      <c r="D17" s="598"/>
      <c r="E17" s="599"/>
      <c r="I17" s="4"/>
      <c r="M17" s="10"/>
      <c r="N17" s="10"/>
      <c r="O17" s="10"/>
      <c r="P17" s="10"/>
      <c r="Q17" s="10"/>
    </row>
    <row r="18" spans="3:17" ht="16.5" customHeight="1" outlineLevel="1">
      <c r="C18" s="597"/>
      <c r="D18" s="598"/>
      <c r="E18" s="599"/>
      <c r="I18" s="4"/>
      <c r="M18" s="4"/>
    </row>
    <row r="19" spans="3:17" ht="16.5" customHeight="1" outlineLevel="1">
      <c r="I19" s="4"/>
      <c r="M19" s="4"/>
    </row>
    <row r="20" spans="3:17" ht="16.5" customHeight="1" outlineLevel="1">
      <c r="I20" s="4"/>
      <c r="M20" s="4"/>
    </row>
    <row r="21" spans="3:17" ht="16.5" customHeight="1" outlineLevel="1">
      <c r="C21" s="21" t="s">
        <v>11</v>
      </c>
      <c r="I21" s="4"/>
      <c r="M21" s="4"/>
    </row>
    <row r="22" spans="3:17" ht="16.5" customHeight="1" outlineLevel="1">
      <c r="I22" s="4"/>
      <c r="M22" s="4"/>
    </row>
    <row r="23" spans="3:17" ht="16.5" customHeight="1" outlineLevel="1">
      <c r="C23" s="600" t="s">
        <v>12</v>
      </c>
      <c r="D23" s="601"/>
      <c r="E23" s="602"/>
      <c r="F23" s="10"/>
      <c r="G23" s="10"/>
      <c r="H23" s="10"/>
      <c r="I23" s="10"/>
      <c r="M23" s="4"/>
    </row>
    <row r="24" spans="3:17" ht="16.5" customHeight="1" outlineLevel="1">
      <c r="C24" s="600"/>
      <c r="D24" s="601"/>
      <c r="E24" s="602"/>
      <c r="I24" s="4"/>
      <c r="M24" s="4"/>
    </row>
    <row r="25" spans="3:17" ht="16.5" customHeight="1" outlineLevel="1">
      <c r="I25" s="4"/>
      <c r="M25" s="4"/>
      <c r="P25" s="151"/>
    </row>
    <row r="26" spans="3:17" ht="16.5" customHeight="1" outlineLevel="1">
      <c r="C26" s="21" t="s">
        <v>195</v>
      </c>
      <c r="I26" s="4"/>
      <c r="M26" s="152"/>
      <c r="P26" s="151"/>
    </row>
    <row r="27" spans="3:17" ht="16.5" customHeight="1" outlineLevel="1">
      <c r="C27" s="4" t="s">
        <v>196</v>
      </c>
      <c r="E27" s="154">
        <f>E328</f>
        <v>65</v>
      </c>
      <c r="F27" s="155" t="s">
        <v>197</v>
      </c>
      <c r="I27" s="4"/>
      <c r="M27" s="4"/>
      <c r="P27" s="151"/>
    </row>
    <row r="28" spans="3:17" ht="16.5" customHeight="1" outlineLevel="1">
      <c r="C28" s="4" t="s">
        <v>241</v>
      </c>
      <c r="E28" s="427">
        <f>D907</f>
        <v>4.3899271766543554E-2</v>
      </c>
      <c r="F28" s="156"/>
      <c r="M28" s="4"/>
      <c r="P28" s="151"/>
    </row>
    <row r="29" spans="3:17" ht="16.5" customHeight="1" outlineLevel="1">
      <c r="C29" s="4" t="s">
        <v>342</v>
      </c>
      <c r="E29" s="423">
        <f>SUMIF(E823:N823,E27/12,E907:N907)</f>
        <v>0</v>
      </c>
      <c r="F29" s="156"/>
    </row>
    <row r="30" spans="3:17" ht="16.5" customHeight="1" outlineLevel="1">
      <c r="C30" s="4" t="s">
        <v>40</v>
      </c>
      <c r="E30" s="423">
        <f ca="1">D976</f>
        <v>0.15900008082389838</v>
      </c>
    </row>
    <row r="31" spans="3:17" ht="16.5" customHeight="1" outlineLevel="1"/>
    <row r="32" spans="3:17" ht="16.5" customHeight="1" outlineLevel="1">
      <c r="C32" s="4" t="s">
        <v>198</v>
      </c>
      <c r="E32" s="153">
        <f ca="1">-SUMIF(D979:DT979,"&lt;0",D979:DT979)</f>
        <v>6687098.6771712992</v>
      </c>
      <c r="F32" s="156"/>
    </row>
    <row r="33" spans="2:15" ht="16.5" customHeight="1" outlineLevel="1">
      <c r="C33" s="4" t="s">
        <v>350</v>
      </c>
      <c r="E33" s="152">
        <f ca="1">SUMIF(D979:DT979,"&gt;0",D979:DT979)/-SUMIF(D979:DT979,"&lt;0",D979:DT979)</f>
        <v>3.3225770254758746</v>
      </c>
      <c r="F33" s="152" t="s">
        <v>41</v>
      </c>
      <c r="G33" s="152"/>
    </row>
    <row r="34" spans="2:15" ht="16.5" customHeight="1" outlineLevel="1">
      <c r="C34" s="4" t="s">
        <v>343</v>
      </c>
      <c r="E34" s="424">
        <f>SUMIF(E823:N823,E27/12,E922:N922)</f>
        <v>0</v>
      </c>
      <c r="F34" s="153"/>
    </row>
    <row r="35" spans="2:15" ht="16.5" customHeight="1" outlineLevel="1">
      <c r="C35" s="425" t="s">
        <v>345</v>
      </c>
      <c r="D35" s="425"/>
      <c r="E35" s="426">
        <f>D323</f>
        <v>6.3209453946024938E-2</v>
      </c>
      <c r="F35" s="153"/>
    </row>
    <row r="36" spans="2:15" ht="16.5" customHeight="1" outlineLevel="1">
      <c r="C36" s="4" t="s">
        <v>199</v>
      </c>
      <c r="E36" s="153">
        <f ca="1">SUM(D979:DT979)</f>
        <v>15531301.754688172</v>
      </c>
      <c r="F36" s="153"/>
    </row>
    <row r="37" spans="2:15" ht="16.5" customHeight="1" outlineLevel="1">
      <c r="C37" s="4" t="s">
        <v>243</v>
      </c>
      <c r="E37" s="427">
        <f ca="1">D981</f>
        <v>0.35458334088325494</v>
      </c>
    </row>
    <row r="39" spans="2:15" ht="18">
      <c r="B39" s="471" t="s">
        <v>15</v>
      </c>
    </row>
    <row r="40" spans="2:15" outlineLevel="1"/>
    <row r="41" spans="2:15" outlineLevel="1">
      <c r="I41" s="4"/>
      <c r="J41" s="4"/>
      <c r="K41" s="4"/>
      <c r="L41" s="4"/>
      <c r="M41" s="4"/>
    </row>
    <row r="42" spans="2:15" outlineLevel="1">
      <c r="D42" s="593" t="s">
        <v>215</v>
      </c>
      <c r="E42" s="593"/>
      <c r="F42" s="6">
        <f>SUM(E43:E45)</f>
        <v>1000</v>
      </c>
      <c r="I42" s="4"/>
      <c r="J42" s="4"/>
      <c r="K42" s="4"/>
      <c r="L42" s="4"/>
      <c r="M42" s="4"/>
    </row>
    <row r="43" spans="2:15" outlineLevel="1">
      <c r="D43" s="4" t="s">
        <v>42</v>
      </c>
      <c r="E43" s="161">
        <v>0</v>
      </c>
      <c r="F43" s="7"/>
      <c r="I43" s="4"/>
      <c r="J43" s="4"/>
      <c r="K43" s="4"/>
      <c r="L43" s="4"/>
      <c r="M43" s="4"/>
    </row>
    <row r="44" spans="2:15" outlineLevel="1">
      <c r="D44" s="4" t="s">
        <v>43</v>
      </c>
      <c r="E44" s="161">
        <v>0</v>
      </c>
      <c r="F44" s="7"/>
      <c r="I44" s="4"/>
      <c r="J44" s="4"/>
      <c r="K44" s="4"/>
      <c r="L44" s="4"/>
      <c r="M44" s="4"/>
    </row>
    <row r="45" spans="2:15" outlineLevel="1">
      <c r="D45" s="4" t="s">
        <v>44</v>
      </c>
      <c r="E45" s="158">
        <v>1000</v>
      </c>
      <c r="F45" s="7"/>
      <c r="I45" s="4"/>
      <c r="J45" s="4"/>
      <c r="K45" s="4"/>
      <c r="L45" s="4"/>
      <c r="M45" s="4"/>
    </row>
    <row r="46" spans="2:15" outlineLevel="1">
      <c r="D46" s="1100" t="s">
        <v>45</v>
      </c>
      <c r="E46" s="1100"/>
      <c r="F46" s="6">
        <f>SUM(E47:E52)</f>
        <v>12374000</v>
      </c>
      <c r="I46" s="4"/>
      <c r="J46" s="4"/>
      <c r="K46" s="4"/>
      <c r="L46" s="4"/>
      <c r="M46" s="4"/>
    </row>
    <row r="47" spans="2:15" outlineLevel="1">
      <c r="D47" s="4" t="s">
        <v>0</v>
      </c>
      <c r="E47" s="158">
        <v>11600000</v>
      </c>
      <c r="F47" s="832"/>
      <c r="G47" s="248"/>
      <c r="H47" s="248"/>
      <c r="I47" s="248"/>
      <c r="J47" s="248"/>
      <c r="K47" s="248"/>
      <c r="L47" s="248"/>
      <c r="M47" s="248"/>
      <c r="N47" s="248" t="s">
        <v>537</v>
      </c>
      <c r="O47" s="833"/>
    </row>
    <row r="48" spans="2:15" outlineLevel="1">
      <c r="D48" s="4" t="s">
        <v>46</v>
      </c>
      <c r="E48" s="162"/>
      <c r="F48" s="7"/>
      <c r="I48" s="4"/>
      <c r="J48" s="4"/>
      <c r="K48" s="4"/>
      <c r="L48" s="4"/>
      <c r="M48" s="4"/>
      <c r="N48" s="248" t="s">
        <v>538</v>
      </c>
      <c r="O48" s="833"/>
    </row>
    <row r="49" spans="4:15" outlineLevel="1">
      <c r="D49" s="4" t="s">
        <v>47</v>
      </c>
      <c r="E49" s="162"/>
      <c r="F49" s="7"/>
      <c r="I49" s="4"/>
      <c r="J49" s="4"/>
      <c r="K49" s="4"/>
      <c r="L49" s="4"/>
      <c r="M49" s="4"/>
      <c r="N49" s="248" t="s">
        <v>539</v>
      </c>
      <c r="O49" s="833"/>
    </row>
    <row r="50" spans="4:15" outlineLevel="1">
      <c r="D50" s="4" t="s">
        <v>48</v>
      </c>
      <c r="E50" s="162"/>
      <c r="F50" s="7"/>
      <c r="G50" s="969" t="s">
        <v>923</v>
      </c>
      <c r="H50" s="969" t="s">
        <v>924</v>
      </c>
      <c r="I50" s="969" t="s">
        <v>925</v>
      </c>
      <c r="J50" s="4"/>
      <c r="K50" s="4"/>
      <c r="L50" s="4"/>
      <c r="M50" s="4"/>
      <c r="N50" s="248" t="s">
        <v>540</v>
      </c>
      <c r="O50" s="833"/>
    </row>
    <row r="51" spans="4:15" outlineLevel="1">
      <c r="D51" s="4" t="s">
        <v>219</v>
      </c>
      <c r="E51" s="970">
        <f>G51*C159</f>
        <v>770000</v>
      </c>
      <c r="F51" s="7"/>
      <c r="G51" s="967">
        <v>35000</v>
      </c>
      <c r="H51" s="968">
        <v>0.5</v>
      </c>
      <c r="I51" s="968">
        <v>0.5</v>
      </c>
      <c r="J51" s="4"/>
      <c r="K51" s="4"/>
      <c r="L51" s="4"/>
      <c r="M51" s="4"/>
      <c r="N51" s="248" t="s">
        <v>541</v>
      </c>
      <c r="O51" s="833"/>
    </row>
    <row r="52" spans="4:15" outlineLevel="1">
      <c r="D52" s="4" t="s">
        <v>217</v>
      </c>
      <c r="E52" s="158">
        <v>4000</v>
      </c>
      <c r="F52" s="7"/>
      <c r="H52" s="200">
        <f>G51*H51</f>
        <v>17500</v>
      </c>
      <c r="I52" s="200">
        <f>G51*I51</f>
        <v>17500</v>
      </c>
      <c r="J52" s="4"/>
      <c r="K52" s="4"/>
      <c r="L52" s="4"/>
      <c r="M52" s="4"/>
      <c r="N52" s="248" t="s">
        <v>542</v>
      </c>
      <c r="O52" s="833"/>
    </row>
    <row r="53" spans="4:15" outlineLevel="1">
      <c r="D53" s="1100" t="s">
        <v>49</v>
      </c>
      <c r="E53" s="1100"/>
      <c r="F53" s="6">
        <f>SUM(E54:E58)</f>
        <v>246408</v>
      </c>
      <c r="I53" s="4"/>
      <c r="J53" s="4"/>
      <c r="K53" s="4"/>
      <c r="L53" s="4"/>
      <c r="M53" s="4"/>
      <c r="N53" s="248" t="s">
        <v>543</v>
      </c>
      <c r="O53" s="833"/>
    </row>
    <row r="54" spans="4:15" outlineLevel="1">
      <c r="D54" s="4" t="s">
        <v>50</v>
      </c>
      <c r="E54" s="158">
        <v>0</v>
      </c>
      <c r="F54" s="7"/>
      <c r="I54" s="4"/>
      <c r="J54" s="4"/>
      <c r="K54" s="4"/>
      <c r="L54" s="4"/>
      <c r="M54" s="4"/>
      <c r="N54" s="248" t="s">
        <v>544</v>
      </c>
      <c r="O54" s="833"/>
    </row>
    <row r="55" spans="4:15" outlineLevel="1">
      <c r="D55" s="9" t="s">
        <v>51</v>
      </c>
      <c r="E55" s="160">
        <f>E47*0.02</f>
        <v>232000</v>
      </c>
      <c r="I55" s="4"/>
      <c r="J55" s="4"/>
      <c r="K55" s="4"/>
      <c r="L55" s="4"/>
      <c r="M55" s="4"/>
      <c r="N55" s="248" t="s">
        <v>545</v>
      </c>
      <c r="O55" s="833"/>
    </row>
    <row r="56" spans="4:15" outlineLevel="1">
      <c r="D56" s="10" t="s">
        <v>218</v>
      </c>
      <c r="E56" s="160">
        <v>2500</v>
      </c>
      <c r="I56" s="4"/>
      <c r="J56" s="4"/>
      <c r="K56" s="4"/>
      <c r="L56" s="4"/>
      <c r="M56" s="4"/>
      <c r="N56" s="248" t="s">
        <v>546</v>
      </c>
      <c r="O56" s="833"/>
    </row>
    <row r="57" spans="4:15" outlineLevel="1">
      <c r="D57" s="4" t="s">
        <v>212</v>
      </c>
      <c r="E57" s="158">
        <f>2528+3000</f>
        <v>5528</v>
      </c>
      <c r="F57" s="11"/>
      <c r="I57" s="4"/>
      <c r="J57" s="4"/>
      <c r="K57" s="4"/>
      <c r="L57" s="4"/>
      <c r="M57" s="4"/>
    </row>
    <row r="58" spans="4:15" outlineLevel="1">
      <c r="D58" s="4" t="s">
        <v>52</v>
      </c>
      <c r="E58" s="158">
        <f>2600+2780+1000</f>
        <v>6380</v>
      </c>
      <c r="I58" s="4"/>
      <c r="J58" s="4"/>
      <c r="K58" s="4"/>
      <c r="L58" s="4"/>
      <c r="M58" s="4"/>
    </row>
    <row r="59" spans="4:15" outlineLevel="1">
      <c r="D59" s="1102" t="s">
        <v>216</v>
      </c>
      <c r="E59" s="1102"/>
      <c r="F59" s="6">
        <f>SUM(E60:E73)</f>
        <v>120000</v>
      </c>
      <c r="I59" s="4"/>
      <c r="J59" s="4"/>
      <c r="K59" s="4"/>
      <c r="L59" s="4"/>
      <c r="M59" s="4"/>
    </row>
    <row r="60" spans="4:15" outlineLevel="1">
      <c r="D60" s="4" t="s">
        <v>210</v>
      </c>
      <c r="E60" s="158">
        <v>20000</v>
      </c>
      <c r="F60" s="7"/>
      <c r="I60" s="4"/>
      <c r="J60" s="410" t="s">
        <v>324</v>
      </c>
      <c r="K60" s="410" t="s">
        <v>325</v>
      </c>
      <c r="L60" s="410" t="s">
        <v>18</v>
      </c>
      <c r="M60" s="4"/>
    </row>
    <row r="61" spans="4:15" ht="15.75" customHeight="1" outlineLevel="1">
      <c r="D61" s="4" t="s">
        <v>209</v>
      </c>
      <c r="E61" s="158">
        <v>20000</v>
      </c>
      <c r="F61" s="7"/>
      <c r="H61" s="4" t="s">
        <v>55</v>
      </c>
      <c r="I61" s="4"/>
      <c r="J61" s="345">
        <f>H268</f>
        <v>1000</v>
      </c>
      <c r="K61" s="345">
        <f>H288</f>
        <v>0</v>
      </c>
      <c r="L61" s="345">
        <f>J61+K61</f>
        <v>1000</v>
      </c>
      <c r="M61" s="4"/>
    </row>
    <row r="62" spans="4:15" ht="15" customHeight="1" outlineLevel="1">
      <c r="D62" s="4" t="s">
        <v>213</v>
      </c>
      <c r="E62" s="158">
        <v>20000</v>
      </c>
      <c r="F62" s="7"/>
      <c r="H62" s="4" t="s">
        <v>155</v>
      </c>
      <c r="I62" s="4"/>
      <c r="J62" s="345">
        <f t="shared" ref="J62:J72" si="0">H269</f>
        <v>44633.901000000005</v>
      </c>
      <c r="K62" s="345">
        <f t="shared" ref="K62:K72" si="1">H289</f>
        <v>0</v>
      </c>
      <c r="L62" s="345">
        <f t="shared" ref="L62:L72" si="2">J62+K62</f>
        <v>44633.901000000005</v>
      </c>
      <c r="M62" s="4"/>
    </row>
    <row r="63" spans="4:15" ht="15" customHeight="1" outlineLevel="1">
      <c r="D63" s="12" t="s">
        <v>211</v>
      </c>
      <c r="E63" s="158">
        <v>20000</v>
      </c>
      <c r="F63" s="7"/>
      <c r="H63" s="4" t="s">
        <v>156</v>
      </c>
      <c r="I63" s="4"/>
      <c r="J63" s="345">
        <f t="shared" si="0"/>
        <v>44633.901000000005</v>
      </c>
      <c r="K63" s="345">
        <f t="shared" si="1"/>
        <v>0</v>
      </c>
      <c r="L63" s="345">
        <f t="shared" si="2"/>
        <v>44633.901000000005</v>
      </c>
      <c r="M63" s="4"/>
    </row>
    <row r="64" spans="4:15" ht="15" customHeight="1" outlineLevel="1">
      <c r="D64" s="12" t="s">
        <v>220</v>
      </c>
      <c r="E64" s="158">
        <v>20000</v>
      </c>
      <c r="F64" s="7"/>
      <c r="H64" s="333" t="s">
        <v>158</v>
      </c>
      <c r="I64" s="4"/>
      <c r="J64" s="345">
        <f t="shared" si="0"/>
        <v>22316.950500000003</v>
      </c>
      <c r="K64" s="345">
        <f t="shared" si="1"/>
        <v>0</v>
      </c>
      <c r="L64" s="345">
        <f t="shared" si="2"/>
        <v>22316.950500000003</v>
      </c>
      <c r="M64" s="4"/>
    </row>
    <row r="65" spans="4:14" outlineLevel="1">
      <c r="D65" s="4" t="s">
        <v>221</v>
      </c>
      <c r="E65" s="158">
        <v>20000</v>
      </c>
      <c r="F65" s="7"/>
      <c r="H65" s="4" t="s">
        <v>54</v>
      </c>
      <c r="I65" s="4"/>
      <c r="J65" s="345">
        <f t="shared" si="0"/>
        <v>9819.4582200000023</v>
      </c>
      <c r="K65" s="345">
        <f t="shared" si="1"/>
        <v>0</v>
      </c>
      <c r="L65" s="345">
        <f t="shared" si="2"/>
        <v>9819.4582200000023</v>
      </c>
      <c r="M65" s="4"/>
    </row>
    <row r="66" spans="4:14" outlineLevel="1">
      <c r="D66" s="4" t="s">
        <v>162</v>
      </c>
      <c r="E66" s="158">
        <v>0</v>
      </c>
      <c r="F66" s="7"/>
      <c r="H66" s="4" t="s">
        <v>56</v>
      </c>
      <c r="I66" s="4"/>
      <c r="J66" s="345">
        <f t="shared" si="0"/>
        <v>6000</v>
      </c>
      <c r="K66" s="345">
        <f t="shared" si="1"/>
        <v>0</v>
      </c>
      <c r="L66" s="345">
        <f t="shared" si="2"/>
        <v>6000</v>
      </c>
      <c r="M66" s="4"/>
    </row>
    <row r="67" spans="4:14" outlineLevel="1">
      <c r="D67" s="4" t="s">
        <v>163</v>
      </c>
      <c r="E67" s="158">
        <v>0</v>
      </c>
      <c r="F67" s="7"/>
      <c r="H67" s="4" t="s">
        <v>57</v>
      </c>
      <c r="I67" s="4"/>
      <c r="J67" s="345">
        <f t="shared" si="0"/>
        <v>6000</v>
      </c>
      <c r="K67" s="345">
        <f t="shared" si="1"/>
        <v>0</v>
      </c>
      <c r="L67" s="345">
        <f t="shared" si="2"/>
        <v>6000</v>
      </c>
      <c r="M67" s="4"/>
    </row>
    <row r="68" spans="4:14" outlineLevel="1">
      <c r="D68" s="4" t="s">
        <v>53</v>
      </c>
      <c r="E68" s="158">
        <v>0</v>
      </c>
      <c r="H68" s="4" t="s">
        <v>161</v>
      </c>
      <c r="I68" s="4"/>
      <c r="J68" s="345">
        <f t="shared" si="0"/>
        <v>0</v>
      </c>
      <c r="K68" s="345">
        <f t="shared" si="1"/>
        <v>0</v>
      </c>
      <c r="L68" s="345">
        <f t="shared" si="2"/>
        <v>0</v>
      </c>
      <c r="M68" s="4"/>
    </row>
    <row r="69" spans="4:14" outlineLevel="1">
      <c r="D69" s="4" t="s">
        <v>165</v>
      </c>
      <c r="E69" s="158">
        <v>0</v>
      </c>
      <c r="H69" s="4" t="s">
        <v>162</v>
      </c>
      <c r="I69" s="4"/>
      <c r="J69" s="345">
        <f t="shared" si="0"/>
        <v>0</v>
      </c>
      <c r="K69" s="345">
        <f t="shared" si="1"/>
        <v>0</v>
      </c>
      <c r="L69" s="345">
        <f t="shared" si="2"/>
        <v>0</v>
      </c>
      <c r="M69" s="4"/>
    </row>
    <row r="70" spans="4:14" outlineLevel="1">
      <c r="D70" s="12" t="s">
        <v>56</v>
      </c>
      <c r="E70" s="161">
        <v>0</v>
      </c>
      <c r="F70" s="7"/>
      <c r="H70" s="4" t="s">
        <v>163</v>
      </c>
      <c r="I70" s="4"/>
      <c r="J70" s="345">
        <f t="shared" si="0"/>
        <v>0</v>
      </c>
      <c r="K70" s="345">
        <f t="shared" si="1"/>
        <v>0</v>
      </c>
      <c r="L70" s="345">
        <f t="shared" si="2"/>
        <v>0</v>
      </c>
      <c r="M70" s="4"/>
    </row>
    <row r="71" spans="4:14" outlineLevel="1">
      <c r="D71" s="12" t="s">
        <v>57</v>
      </c>
      <c r="E71" s="161">
        <v>0</v>
      </c>
      <c r="F71" s="7"/>
      <c r="H71" s="4" t="s">
        <v>164</v>
      </c>
      <c r="I71" s="4"/>
      <c r="J71" s="345">
        <f t="shared" si="0"/>
        <v>15000</v>
      </c>
      <c r="K71" s="345">
        <f t="shared" si="1"/>
        <v>0</v>
      </c>
      <c r="L71" s="345">
        <f t="shared" si="2"/>
        <v>15000</v>
      </c>
      <c r="M71" s="4"/>
    </row>
    <row r="72" spans="4:14" outlineLevel="1">
      <c r="D72" s="12" t="s">
        <v>58</v>
      </c>
      <c r="E72" s="161">
        <v>0</v>
      </c>
      <c r="F72" s="7"/>
      <c r="H72" s="408" t="s">
        <v>165</v>
      </c>
      <c r="I72" s="408"/>
      <c r="J72" s="409">
        <f t="shared" si="0"/>
        <v>2500</v>
      </c>
      <c r="K72" s="409">
        <f t="shared" si="1"/>
        <v>0</v>
      </c>
      <c r="L72" s="409">
        <f t="shared" si="2"/>
        <v>2500</v>
      </c>
      <c r="M72" s="4"/>
    </row>
    <row r="73" spans="4:14" ht="15" outlineLevel="1" thickBot="1">
      <c r="D73" s="12" t="s">
        <v>59</v>
      </c>
      <c r="E73" s="161">
        <v>0</v>
      </c>
      <c r="F73" s="7"/>
      <c r="H73" s="21" t="s">
        <v>18</v>
      </c>
      <c r="I73" s="21"/>
      <c r="J73" s="407">
        <f>SUM(J61:J72)</f>
        <v>151904.21072000003</v>
      </c>
      <c r="K73" s="407">
        <f t="shared" ref="K73:L73" si="3">SUM(K61:K72)</f>
        <v>0</v>
      </c>
      <c r="L73" s="407">
        <f t="shared" si="3"/>
        <v>151904.21072000003</v>
      </c>
      <c r="M73" s="4"/>
    </row>
    <row r="74" spans="4:14" ht="15" outlineLevel="1" thickTop="1">
      <c r="D74" s="1103" t="s">
        <v>60</v>
      </c>
      <c r="E74" s="1102"/>
      <c r="F74" s="6">
        <f>SUM(E75:E77)</f>
        <v>837100</v>
      </c>
      <c r="I74" s="4"/>
      <c r="J74" s="4"/>
      <c r="K74" s="4"/>
      <c r="L74" s="4"/>
      <c r="M74" s="4"/>
    </row>
    <row r="75" spans="4:14" outlineLevel="1">
      <c r="D75" s="9" t="s">
        <v>61</v>
      </c>
      <c r="E75" s="8">
        <f>H118</f>
        <v>726000</v>
      </c>
      <c r="F75" s="7"/>
      <c r="I75" s="4"/>
      <c r="J75" s="4"/>
      <c r="K75" s="4"/>
      <c r="L75" s="4"/>
      <c r="M75" s="4"/>
    </row>
    <row r="76" spans="4:14" outlineLevel="1">
      <c r="D76" s="9" t="s">
        <v>62</v>
      </c>
      <c r="E76" s="8">
        <f>H108</f>
        <v>35000</v>
      </c>
      <c r="F76" s="7"/>
      <c r="I76" s="4"/>
      <c r="J76" s="4"/>
      <c r="K76" s="4"/>
      <c r="L76" s="4"/>
      <c r="M76" s="4"/>
    </row>
    <row r="77" spans="4:14" outlineLevel="1">
      <c r="D77" s="4" t="s">
        <v>63</v>
      </c>
      <c r="E77" s="8">
        <f>H120</f>
        <v>76100</v>
      </c>
      <c r="I77" s="4"/>
      <c r="J77" s="4"/>
      <c r="K77" s="4"/>
      <c r="L77" s="4"/>
      <c r="M77" s="4"/>
    </row>
    <row r="78" spans="4:14" ht="15" outlineLevel="1" thickBot="1">
      <c r="D78" s="1100" t="s">
        <v>64</v>
      </c>
      <c r="E78" s="1100"/>
      <c r="F78" s="13">
        <f>SUM(F42:F74)</f>
        <v>13578508</v>
      </c>
      <c r="I78" s="4"/>
      <c r="J78" s="4"/>
      <c r="K78" s="4"/>
      <c r="L78" s="4"/>
      <c r="M78" s="4"/>
    </row>
    <row r="79" spans="4:14" ht="15" outlineLevel="1" thickTop="1">
      <c r="D79" s="14" t="s">
        <v>65</v>
      </c>
      <c r="E79" s="161">
        <v>100000</v>
      </c>
      <c r="H79" s="4" t="s">
        <v>1062</v>
      </c>
      <c r="K79" s="1025">
        <f ca="1">-SUMIF(E979:DT979,"&lt;0",E979:DT979)</f>
        <v>1880370.8771712962</v>
      </c>
      <c r="M79" s="428">
        <f ca="1">-SUMIF(E956:DT956,"&lt;0",E956:DT956)-F74</f>
        <v>1929914.8796712989</v>
      </c>
      <c r="N79" s="4" t="s">
        <v>559</v>
      </c>
    </row>
    <row r="80" spans="4:14" outlineLevel="1">
      <c r="D80" s="15" t="s">
        <v>214</v>
      </c>
      <c r="E80" s="158">
        <v>0</v>
      </c>
      <c r="I80" s="4"/>
      <c r="J80" s="4"/>
      <c r="K80" s="4"/>
      <c r="L80" s="4"/>
      <c r="M80" s="4"/>
    </row>
    <row r="81" spans="2:13" outlineLevel="1">
      <c r="D81" s="4" t="s">
        <v>322</v>
      </c>
      <c r="E81" s="158">
        <v>35000</v>
      </c>
      <c r="I81" s="4"/>
      <c r="J81" s="4"/>
      <c r="K81" s="4"/>
      <c r="L81" s="4"/>
      <c r="M81" s="4"/>
    </row>
    <row r="82" spans="2:13" outlineLevel="1">
      <c r="D82" s="4" t="s">
        <v>323</v>
      </c>
      <c r="E82" s="158">
        <v>20000</v>
      </c>
      <c r="I82" s="4"/>
      <c r="J82" s="4"/>
      <c r="K82" s="4"/>
      <c r="L82" s="4"/>
      <c r="M82" s="4"/>
    </row>
    <row r="83" spans="2:13" outlineLevel="1">
      <c r="D83" s="4" t="s">
        <v>16</v>
      </c>
      <c r="E83" s="162">
        <v>0</v>
      </c>
      <c r="I83" s="4"/>
      <c r="J83" s="4"/>
      <c r="K83" s="4"/>
      <c r="L83" s="4"/>
      <c r="M83" s="4"/>
    </row>
    <row r="84" spans="2:13" ht="15" outlineLevel="1" thickBot="1">
      <c r="D84" s="1100" t="s">
        <v>66</v>
      </c>
      <c r="E84" s="1100"/>
      <c r="F84" s="13">
        <f>SUM(E79:E83)+F78</f>
        <v>13733508</v>
      </c>
      <c r="I84" s="4"/>
      <c r="J84" s="4"/>
      <c r="K84" s="4"/>
      <c r="L84" s="4"/>
      <c r="M84" s="4"/>
    </row>
    <row r="85" spans="2:13" ht="15" outlineLevel="1" thickTop="1">
      <c r="I85" s="4"/>
      <c r="J85" s="4"/>
      <c r="K85" s="4"/>
      <c r="L85" s="4"/>
      <c r="M85" s="4"/>
    </row>
    <row r="86" spans="2:13" outlineLevel="1">
      <c r="E86" s="11"/>
    </row>
    <row r="88" spans="2:13" ht="18">
      <c r="B88" s="471" t="s">
        <v>226</v>
      </c>
      <c r="I88" s="4"/>
      <c r="J88" s="4"/>
      <c r="K88" s="4"/>
      <c r="L88" s="4"/>
      <c r="M88" s="4"/>
    </row>
    <row r="89" spans="2:13" outlineLevel="1">
      <c r="I89" s="4"/>
      <c r="J89" s="4"/>
      <c r="K89" s="4"/>
      <c r="L89" s="4"/>
      <c r="M89" s="4"/>
    </row>
    <row r="90" spans="2:13" ht="16.2" outlineLevel="1">
      <c r="C90" s="23" t="s">
        <v>77</v>
      </c>
      <c r="H90" s="24" t="s">
        <v>76</v>
      </c>
      <c r="I90" s="25" t="s">
        <v>78</v>
      </c>
      <c r="J90" s="4"/>
      <c r="K90" s="4"/>
      <c r="L90" s="4"/>
      <c r="M90" s="4"/>
    </row>
    <row r="91" spans="2:13" outlineLevel="1">
      <c r="D91" s="4" t="s">
        <v>79</v>
      </c>
      <c r="H91" s="158">
        <v>10000</v>
      </c>
      <c r="I91" s="26"/>
      <c r="J91" s="4"/>
      <c r="K91" s="4"/>
      <c r="L91" s="4"/>
      <c r="M91" s="4"/>
    </row>
    <row r="92" spans="2:13" outlineLevel="1">
      <c r="D92" s="4" t="s">
        <v>80</v>
      </c>
      <c r="H92" s="158">
        <v>0</v>
      </c>
      <c r="I92" s="26"/>
      <c r="J92" s="4"/>
      <c r="K92" s="4"/>
      <c r="L92" s="4"/>
      <c r="M92" s="4"/>
    </row>
    <row r="93" spans="2:13" outlineLevel="1">
      <c r="D93" s="4" t="s">
        <v>81</v>
      </c>
      <c r="H93" s="158">
        <v>0</v>
      </c>
      <c r="I93" s="26"/>
      <c r="J93" s="27"/>
      <c r="K93" s="4"/>
      <c r="L93" s="4"/>
      <c r="M93" s="4"/>
    </row>
    <row r="94" spans="2:13" outlineLevel="1">
      <c r="D94" s="4" t="s">
        <v>82</v>
      </c>
      <c r="H94" s="158">
        <v>0</v>
      </c>
      <c r="I94" s="26"/>
      <c r="J94" s="27"/>
      <c r="K94" s="4"/>
      <c r="L94" s="4"/>
      <c r="M94" s="4"/>
    </row>
    <row r="95" spans="2:13" outlineLevel="1">
      <c r="D95" s="4" t="s">
        <v>83</v>
      </c>
      <c r="H95" s="158">
        <v>5000</v>
      </c>
      <c r="I95" s="26"/>
      <c r="J95" s="27"/>
      <c r="K95" s="11"/>
      <c r="L95" s="4"/>
      <c r="M95" s="4"/>
    </row>
    <row r="96" spans="2:13" outlineLevel="1">
      <c r="D96" s="4" t="s">
        <v>84</v>
      </c>
      <c r="H96" s="158">
        <v>0</v>
      </c>
      <c r="I96" s="26"/>
      <c r="J96" s="4"/>
      <c r="K96" s="4"/>
      <c r="L96" s="4"/>
      <c r="M96" s="4"/>
    </row>
    <row r="97" spans="3:13" outlineLevel="1">
      <c r="D97" s="4" t="s">
        <v>85</v>
      </c>
      <c r="H97" s="158">
        <v>0</v>
      </c>
      <c r="I97" s="26"/>
      <c r="J97" s="4"/>
      <c r="K97" s="4"/>
      <c r="L97" s="4"/>
      <c r="M97" s="4"/>
    </row>
    <row r="98" spans="3:13" outlineLevel="1">
      <c r="D98" s="4" t="s">
        <v>86</v>
      </c>
      <c r="H98" s="158">
        <v>5000</v>
      </c>
      <c r="I98" s="26"/>
      <c r="J98" s="4"/>
      <c r="K98" s="4"/>
      <c r="L98" s="4"/>
      <c r="M98" s="4"/>
    </row>
    <row r="99" spans="3:13" outlineLevel="1">
      <c r="D99" s="4" t="s">
        <v>87</v>
      </c>
      <c r="H99" s="158">
        <v>0</v>
      </c>
      <c r="I99" s="26"/>
      <c r="J99" s="4"/>
      <c r="K99" s="4"/>
      <c r="L99" s="4"/>
      <c r="M99" s="4"/>
    </row>
    <row r="100" spans="3:13" outlineLevel="1">
      <c r="D100" s="4" t="s">
        <v>88</v>
      </c>
      <c r="H100" s="158">
        <v>0</v>
      </c>
      <c r="I100" s="26"/>
      <c r="J100" s="4"/>
      <c r="K100" s="4"/>
      <c r="L100" s="4"/>
      <c r="M100" s="4"/>
    </row>
    <row r="101" spans="3:13" outlineLevel="1">
      <c r="D101" s="4" t="s">
        <v>89</v>
      </c>
      <c r="H101" s="158">
        <v>0</v>
      </c>
      <c r="I101" s="26"/>
      <c r="J101" s="4"/>
      <c r="K101" s="4"/>
      <c r="L101" s="4"/>
      <c r="M101" s="4"/>
    </row>
    <row r="102" spans="3:13" outlineLevel="1">
      <c r="D102" s="4" t="s">
        <v>541</v>
      </c>
      <c r="H102" s="158"/>
      <c r="I102" s="26"/>
      <c r="J102" s="4"/>
      <c r="K102" s="4"/>
      <c r="L102" s="4"/>
      <c r="M102" s="4"/>
    </row>
    <row r="103" spans="3:13" outlineLevel="1">
      <c r="D103" s="4" t="s">
        <v>542</v>
      </c>
      <c r="H103" s="158"/>
      <c r="I103" s="26"/>
      <c r="J103" s="4"/>
      <c r="K103" s="4"/>
      <c r="L103" s="4"/>
      <c r="M103" s="4"/>
    </row>
    <row r="104" spans="3:13" outlineLevel="1">
      <c r="D104" s="4" t="s">
        <v>543</v>
      </c>
      <c r="H104" s="158"/>
      <c r="I104" s="26"/>
      <c r="J104" s="4"/>
      <c r="K104" s="4"/>
      <c r="L104" s="4"/>
      <c r="M104" s="4"/>
    </row>
    <row r="105" spans="3:13" outlineLevel="1">
      <c r="D105" s="4" t="s">
        <v>544</v>
      </c>
      <c r="H105" s="158"/>
      <c r="I105" s="26"/>
      <c r="J105" s="4"/>
      <c r="K105" s="4"/>
      <c r="L105" s="4"/>
      <c r="M105" s="4"/>
    </row>
    <row r="106" spans="3:13" outlineLevel="1">
      <c r="D106" s="4" t="s">
        <v>545</v>
      </c>
      <c r="H106" s="158"/>
      <c r="I106" s="26"/>
      <c r="J106" s="4"/>
      <c r="K106" s="4"/>
      <c r="L106" s="4"/>
      <c r="M106" s="4"/>
    </row>
    <row r="107" spans="3:13" outlineLevel="1">
      <c r="D107" s="408" t="s">
        <v>546</v>
      </c>
      <c r="E107" s="28"/>
      <c r="F107" s="28"/>
      <c r="G107" s="28"/>
      <c r="H107" s="158">
        <v>15000</v>
      </c>
      <c r="I107" s="26"/>
      <c r="J107" s="4"/>
      <c r="K107" s="4"/>
      <c r="L107" s="4"/>
      <c r="M107" s="4"/>
    </row>
    <row r="108" spans="3:13" outlineLevel="1">
      <c r="G108" s="21" t="s">
        <v>90</v>
      </c>
      <c r="H108" s="29">
        <f>SUM(H91:H107)</f>
        <v>35000</v>
      </c>
      <c r="I108" s="26"/>
      <c r="J108" s="4"/>
      <c r="K108" s="4"/>
      <c r="L108" s="4"/>
      <c r="M108" s="4"/>
    </row>
    <row r="109" spans="3:13" outlineLevel="1">
      <c r="I109" s="26"/>
      <c r="J109" s="4"/>
      <c r="K109" s="4"/>
      <c r="L109" s="4"/>
      <c r="M109" s="4"/>
    </row>
    <row r="110" spans="3:13" outlineLevel="1">
      <c r="I110" s="26"/>
      <c r="J110" s="4"/>
      <c r="K110" s="4"/>
      <c r="L110" s="4"/>
      <c r="M110" s="4"/>
    </row>
    <row r="111" spans="3:13" outlineLevel="1">
      <c r="C111" s="23" t="s">
        <v>91</v>
      </c>
      <c r="I111" s="26"/>
      <c r="J111" s="4"/>
      <c r="K111" s="4" t="s">
        <v>250</v>
      </c>
      <c r="L111" s="4"/>
      <c r="M111" s="4"/>
    </row>
    <row r="112" spans="3:13" outlineLevel="1">
      <c r="D112" s="15" t="s">
        <v>547</v>
      </c>
      <c r="H112" s="30">
        <f t="shared" ref="H112:H117" si="4">I112*($C$159*K112)</f>
        <v>726000</v>
      </c>
      <c r="I112" s="159">
        <v>33000</v>
      </c>
      <c r="J112" s="15" t="s">
        <v>92</v>
      </c>
      <c r="K112" s="377">
        <v>1</v>
      </c>
      <c r="L112" s="4"/>
      <c r="M112" s="4"/>
    </row>
    <row r="113" spans="2:38" outlineLevel="1">
      <c r="D113" s="15" t="s">
        <v>548</v>
      </c>
      <c r="H113" s="30">
        <f t="shared" si="4"/>
        <v>0</v>
      </c>
      <c r="I113" s="159">
        <v>0</v>
      </c>
      <c r="J113" s="15" t="s">
        <v>92</v>
      </c>
      <c r="K113" s="377">
        <v>1</v>
      </c>
      <c r="L113" s="4"/>
      <c r="M113" s="4"/>
    </row>
    <row r="114" spans="2:38" outlineLevel="1">
      <c r="D114" s="15" t="s">
        <v>549</v>
      </c>
      <c r="H114" s="30">
        <f t="shared" si="4"/>
        <v>0</v>
      </c>
      <c r="I114" s="159">
        <v>0</v>
      </c>
      <c r="J114" s="15" t="s">
        <v>92</v>
      </c>
      <c r="K114" s="377">
        <v>1</v>
      </c>
      <c r="L114" s="4"/>
      <c r="M114" s="4"/>
    </row>
    <row r="115" spans="2:38" outlineLevel="1">
      <c r="D115" s="15" t="s">
        <v>550</v>
      </c>
      <c r="H115" s="30">
        <f t="shared" si="4"/>
        <v>0</v>
      </c>
      <c r="I115" s="159">
        <v>0</v>
      </c>
      <c r="J115" s="15" t="s">
        <v>92</v>
      </c>
      <c r="K115" s="377">
        <v>1</v>
      </c>
      <c r="L115" s="4"/>
      <c r="M115" s="4"/>
    </row>
    <row r="116" spans="2:38" outlineLevel="1">
      <c r="D116" s="15" t="s">
        <v>551</v>
      </c>
      <c r="H116" s="30">
        <f t="shared" si="4"/>
        <v>0</v>
      </c>
      <c r="I116" s="159">
        <v>0</v>
      </c>
      <c r="J116" s="15" t="s">
        <v>92</v>
      </c>
      <c r="K116" s="377">
        <v>1</v>
      </c>
      <c r="L116" s="4"/>
      <c r="M116" s="4"/>
    </row>
    <row r="117" spans="2:38" outlineLevel="1">
      <c r="D117" s="408" t="s">
        <v>552</v>
      </c>
      <c r="E117" s="28"/>
      <c r="F117" s="28"/>
      <c r="G117" s="28"/>
      <c r="H117" s="32">
        <f t="shared" si="4"/>
        <v>0</v>
      </c>
      <c r="I117" s="159">
        <v>0</v>
      </c>
      <c r="J117" s="28" t="s">
        <v>92</v>
      </c>
      <c r="K117" s="377">
        <v>1</v>
      </c>
      <c r="L117" s="4"/>
      <c r="M117" s="4"/>
    </row>
    <row r="118" spans="2:38" outlineLevel="1">
      <c r="H118" s="11">
        <f>SUM(H112:H117)</f>
        <v>726000</v>
      </c>
      <c r="I118" s="33">
        <f>H118/$C$159</f>
        <v>33000</v>
      </c>
      <c r="J118" s="15" t="s">
        <v>92</v>
      </c>
      <c r="K118" s="15"/>
      <c r="L118" s="4"/>
      <c r="M118" s="4"/>
    </row>
    <row r="119" spans="2:38" outlineLevel="1">
      <c r="H119" s="11"/>
      <c r="I119" s="34"/>
      <c r="J119" s="15"/>
      <c r="K119" s="15"/>
      <c r="L119" s="4"/>
      <c r="M119" s="4"/>
    </row>
    <row r="120" spans="2:38" outlineLevel="1">
      <c r="C120" s="4" t="s">
        <v>93</v>
      </c>
      <c r="F120" s="4" t="s">
        <v>93</v>
      </c>
      <c r="G120" s="157">
        <v>0.1</v>
      </c>
      <c r="H120" s="11">
        <f>(H108+H118)*G120</f>
        <v>76100</v>
      </c>
      <c r="I120" s="34"/>
      <c r="J120" s="15"/>
      <c r="K120" s="15"/>
      <c r="L120" s="4"/>
      <c r="M120" s="4"/>
    </row>
    <row r="121" spans="2:38" outlineLevel="1">
      <c r="H121" s="11"/>
      <c r="I121" s="34"/>
      <c r="J121" s="15"/>
      <c r="K121" s="15"/>
      <c r="L121" s="4"/>
      <c r="M121" s="4"/>
    </row>
    <row r="122" spans="2:38" outlineLevel="1">
      <c r="H122" s="11"/>
      <c r="I122" s="34"/>
      <c r="J122" s="15"/>
      <c r="K122" s="15"/>
      <c r="L122" s="4"/>
      <c r="M122" s="4"/>
    </row>
    <row r="123" spans="2:38" ht="15.6" outlineLevel="1">
      <c r="C123" s="23" t="s">
        <v>94</v>
      </c>
      <c r="H123" s="35">
        <f>+H108+H118+H120</f>
        <v>837100</v>
      </c>
      <c r="I123" s="36">
        <f>H123/$C$159</f>
        <v>38050</v>
      </c>
      <c r="J123" s="15" t="s">
        <v>92</v>
      </c>
      <c r="K123" s="15"/>
      <c r="L123" s="4"/>
      <c r="M123" s="4"/>
    </row>
    <row r="124" spans="2:38" outlineLevel="1"/>
    <row r="126" spans="2:38" ht="18">
      <c r="B126" s="471" t="s">
        <v>227</v>
      </c>
      <c r="Q126" s="54"/>
    </row>
    <row r="127" spans="2:38" s="54" customFormat="1" outlineLevel="1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587">
        <f>+Summary!C73</f>
        <v>0</v>
      </c>
      <c r="N127" s="67"/>
      <c r="O127" s="67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2:38" s="54" customFormat="1" ht="58.2" outlineLevel="1" thickBot="1">
      <c r="B128" s="549" t="s">
        <v>394</v>
      </c>
      <c r="C128" s="382" t="s">
        <v>19</v>
      </c>
      <c r="D128" s="383" t="s">
        <v>20</v>
      </c>
      <c r="E128" s="382" t="s">
        <v>21</v>
      </c>
      <c r="F128" s="382" t="s">
        <v>22</v>
      </c>
      <c r="G128" s="382" t="s">
        <v>23</v>
      </c>
      <c r="H128" s="383" t="s">
        <v>67</v>
      </c>
      <c r="I128" s="383" t="s">
        <v>68</v>
      </c>
      <c r="J128" s="383" t="s">
        <v>69</v>
      </c>
      <c r="K128" s="382" t="s">
        <v>25</v>
      </c>
      <c r="L128" s="383" t="s">
        <v>24</v>
      </c>
      <c r="M128" s="585" t="s">
        <v>442</v>
      </c>
      <c r="N128" s="383" t="s">
        <v>70</v>
      </c>
      <c r="O128" s="383" t="s">
        <v>71</v>
      </c>
      <c r="P128" s="382" t="s">
        <v>25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2:38" s="67" customFormat="1" outlineLevel="1">
      <c r="B129" s="554">
        <v>1</v>
      </c>
      <c r="C129" s="385"/>
      <c r="D129" s="384">
        <f>C129/C$159</f>
        <v>0</v>
      </c>
      <c r="E129" s="385" t="s">
        <v>223</v>
      </c>
      <c r="F129" s="386">
        <v>450</v>
      </c>
      <c r="G129" s="387">
        <f>F129*C129</f>
        <v>0</v>
      </c>
      <c r="H129" s="388"/>
      <c r="I129" s="389">
        <f>C129*H129</f>
        <v>0</v>
      </c>
      <c r="J129" s="389">
        <f>I129*12</f>
        <v>0</v>
      </c>
      <c r="K129" s="390">
        <f>IFERROR(H129/F129,0)</f>
        <v>0</v>
      </c>
      <c r="L129" s="391"/>
      <c r="M129" s="583">
        <f>L129+M$127</f>
        <v>0</v>
      </c>
      <c r="N129" s="76">
        <f t="shared" ref="N129:N158" si="5">M129*C129</f>
        <v>0</v>
      </c>
      <c r="O129" s="76">
        <f>N129*12</f>
        <v>0</v>
      </c>
      <c r="P129" s="390">
        <f t="shared" ref="P129:P158" si="6">IFERROR(M129/F129,0)</f>
        <v>0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2:38" s="67" customFormat="1" outlineLevel="1">
      <c r="B130" s="554">
        <f>B129+1</f>
        <v>2</v>
      </c>
      <c r="C130" s="392"/>
      <c r="D130" s="384">
        <f t="shared" ref="D130:D158" si="7">C130/C$159</f>
        <v>0</v>
      </c>
      <c r="E130" s="392" t="s">
        <v>222</v>
      </c>
      <c r="F130" s="393">
        <v>589</v>
      </c>
      <c r="G130" s="387">
        <f>F130*C130</f>
        <v>0</v>
      </c>
      <c r="H130" s="394"/>
      <c r="I130" s="389">
        <f>C130*H130</f>
        <v>0</v>
      </c>
      <c r="J130" s="389">
        <f>I130*12</f>
        <v>0</v>
      </c>
      <c r="K130" s="390">
        <f t="shared" ref="K130:K158" si="8">IFERROR(H130/F130,0)</f>
        <v>0</v>
      </c>
      <c r="L130" s="171"/>
      <c r="M130" s="583">
        <f t="shared" ref="M130:M158" si="9">L130+M$127</f>
        <v>0</v>
      </c>
      <c r="N130" s="76">
        <f t="shared" si="5"/>
        <v>0</v>
      </c>
      <c r="O130" s="76">
        <f>N130*12</f>
        <v>0</v>
      </c>
      <c r="P130" s="390">
        <f t="shared" si="6"/>
        <v>0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2:38" s="67" customFormat="1" outlineLevel="1">
      <c r="B131" s="554">
        <f t="shared" ref="B131:B158" si="10">B130+1</f>
        <v>3</v>
      </c>
      <c r="C131" s="392"/>
      <c r="D131" s="384">
        <f t="shared" si="7"/>
        <v>0</v>
      </c>
      <c r="E131" s="392" t="s">
        <v>222</v>
      </c>
      <c r="F131" s="393">
        <v>600</v>
      </c>
      <c r="G131" s="387">
        <f>F131*C131</f>
        <v>0</v>
      </c>
      <c r="H131" s="394"/>
      <c r="I131" s="389">
        <f>C131*H131</f>
        <v>0</v>
      </c>
      <c r="J131" s="389">
        <f>I131*12</f>
        <v>0</v>
      </c>
      <c r="K131" s="390">
        <f t="shared" si="8"/>
        <v>0</v>
      </c>
      <c r="L131" s="171"/>
      <c r="M131" s="583">
        <f t="shared" si="9"/>
        <v>0</v>
      </c>
      <c r="N131" s="76">
        <f t="shared" si="5"/>
        <v>0</v>
      </c>
      <c r="O131" s="76">
        <f>N131*12</f>
        <v>0</v>
      </c>
      <c r="P131" s="390">
        <f t="shared" si="6"/>
        <v>0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2:38" s="54" customFormat="1" ht="15" customHeight="1" outlineLevel="1">
      <c r="B132" s="554">
        <f t="shared" si="10"/>
        <v>4</v>
      </c>
      <c r="C132" s="550"/>
      <c r="D132" s="384">
        <f t="shared" si="7"/>
        <v>0</v>
      </c>
      <c r="E132" s="550" t="s">
        <v>222</v>
      </c>
      <c r="F132" s="551">
        <v>700</v>
      </c>
      <c r="G132" s="387">
        <f>F132*C132</f>
        <v>0</v>
      </c>
      <c r="H132" s="552"/>
      <c r="I132" s="389">
        <f>C132*H132</f>
        <v>0</v>
      </c>
      <c r="J132" s="389">
        <f>I132*12</f>
        <v>0</v>
      </c>
      <c r="K132" s="390">
        <f t="shared" si="8"/>
        <v>0</v>
      </c>
      <c r="L132" s="553"/>
      <c r="M132" s="583">
        <f t="shared" si="9"/>
        <v>0</v>
      </c>
      <c r="N132" s="76">
        <f t="shared" si="5"/>
        <v>0</v>
      </c>
      <c r="O132" s="76">
        <f>N132*12</f>
        <v>0</v>
      </c>
      <c r="P132" s="390">
        <f t="shared" si="6"/>
        <v>0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2:38" s="54" customFormat="1" ht="15" customHeight="1" outlineLevel="1">
      <c r="B133" s="554">
        <f t="shared" si="10"/>
        <v>5</v>
      </c>
      <c r="C133" s="550"/>
      <c r="D133" s="384">
        <f t="shared" si="7"/>
        <v>0</v>
      </c>
      <c r="E133" s="550" t="s">
        <v>224</v>
      </c>
      <c r="F133" s="551">
        <v>845</v>
      </c>
      <c r="G133" s="387">
        <f t="shared" ref="G133:G158" si="11">F133*C133</f>
        <v>0</v>
      </c>
      <c r="H133" s="552"/>
      <c r="I133" s="389">
        <f t="shared" ref="I133:I158" si="12">C133*H133</f>
        <v>0</v>
      </c>
      <c r="J133" s="389">
        <f t="shared" ref="J133:J158" si="13">I133*12</f>
        <v>0</v>
      </c>
      <c r="K133" s="390">
        <f t="shared" si="8"/>
        <v>0</v>
      </c>
      <c r="L133" s="553"/>
      <c r="M133" s="583">
        <f t="shared" si="9"/>
        <v>0</v>
      </c>
      <c r="N133" s="76">
        <f t="shared" si="5"/>
        <v>0</v>
      </c>
      <c r="O133" s="76">
        <f t="shared" ref="O133:O158" si="14">N133*12</f>
        <v>0</v>
      </c>
      <c r="P133" s="390">
        <f t="shared" si="6"/>
        <v>0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2:38" s="54" customFormat="1" ht="15" customHeight="1" outlineLevel="1">
      <c r="B134" s="554">
        <f t="shared" si="10"/>
        <v>6</v>
      </c>
      <c r="C134" s="550"/>
      <c r="D134" s="384">
        <f t="shared" si="7"/>
        <v>0</v>
      </c>
      <c r="E134" s="550" t="s">
        <v>224</v>
      </c>
      <c r="F134" s="551">
        <v>850</v>
      </c>
      <c r="G134" s="387">
        <f t="shared" si="11"/>
        <v>0</v>
      </c>
      <c r="H134" s="552"/>
      <c r="I134" s="389">
        <f t="shared" si="12"/>
        <v>0</v>
      </c>
      <c r="J134" s="389">
        <f t="shared" si="13"/>
        <v>0</v>
      </c>
      <c r="K134" s="390">
        <f t="shared" si="8"/>
        <v>0</v>
      </c>
      <c r="L134" s="553"/>
      <c r="M134" s="583">
        <f t="shared" si="9"/>
        <v>0</v>
      </c>
      <c r="N134" s="76">
        <f t="shared" si="5"/>
        <v>0</v>
      </c>
      <c r="O134" s="76">
        <f t="shared" si="14"/>
        <v>0</v>
      </c>
      <c r="P134" s="390">
        <f t="shared" si="6"/>
        <v>0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2:38" s="54" customFormat="1" ht="15" customHeight="1" outlineLevel="1">
      <c r="B135" s="554">
        <f t="shared" si="10"/>
        <v>7</v>
      </c>
      <c r="C135" s="550"/>
      <c r="D135" s="384">
        <f t="shared" si="7"/>
        <v>0</v>
      </c>
      <c r="E135" s="550" t="s">
        <v>224</v>
      </c>
      <c r="F135" s="551">
        <v>945</v>
      </c>
      <c r="G135" s="387">
        <f t="shared" si="11"/>
        <v>0</v>
      </c>
      <c r="H135" s="552"/>
      <c r="I135" s="389">
        <f t="shared" si="12"/>
        <v>0</v>
      </c>
      <c r="J135" s="389">
        <f t="shared" si="13"/>
        <v>0</v>
      </c>
      <c r="K135" s="390">
        <f t="shared" si="8"/>
        <v>0</v>
      </c>
      <c r="L135" s="553"/>
      <c r="M135" s="583">
        <f t="shared" si="9"/>
        <v>0</v>
      </c>
      <c r="N135" s="76">
        <f t="shared" si="5"/>
        <v>0</v>
      </c>
      <c r="O135" s="76">
        <f t="shared" si="14"/>
        <v>0</v>
      </c>
      <c r="P135" s="390">
        <f t="shared" si="6"/>
        <v>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2:38" s="54" customFormat="1" ht="15" customHeight="1" outlineLevel="1">
      <c r="B136" s="554">
        <f t="shared" si="10"/>
        <v>8</v>
      </c>
      <c r="C136" s="550"/>
      <c r="D136" s="384">
        <f t="shared" si="7"/>
        <v>0</v>
      </c>
      <c r="E136" s="550" t="s">
        <v>466</v>
      </c>
      <c r="F136" s="551">
        <v>1000</v>
      </c>
      <c r="G136" s="387">
        <f t="shared" si="11"/>
        <v>0</v>
      </c>
      <c r="H136" s="552"/>
      <c r="I136" s="389">
        <f t="shared" si="12"/>
        <v>0</v>
      </c>
      <c r="J136" s="389">
        <f t="shared" si="13"/>
        <v>0</v>
      </c>
      <c r="K136" s="390">
        <f t="shared" si="8"/>
        <v>0</v>
      </c>
      <c r="L136" s="553"/>
      <c r="M136" s="583">
        <f t="shared" si="9"/>
        <v>0</v>
      </c>
      <c r="N136" s="76">
        <f t="shared" si="5"/>
        <v>0</v>
      </c>
      <c r="O136" s="76">
        <f t="shared" si="14"/>
        <v>0</v>
      </c>
      <c r="P136" s="390">
        <f t="shared" si="6"/>
        <v>0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2:38" s="54" customFormat="1" ht="15" customHeight="1" outlineLevel="1">
      <c r="B137" s="554">
        <f t="shared" si="10"/>
        <v>9</v>
      </c>
      <c r="C137" s="550"/>
      <c r="D137" s="384">
        <f t="shared" si="7"/>
        <v>0</v>
      </c>
      <c r="E137" s="550" t="s">
        <v>470</v>
      </c>
      <c r="F137" s="551">
        <v>1065</v>
      </c>
      <c r="G137" s="387">
        <f t="shared" si="11"/>
        <v>0</v>
      </c>
      <c r="H137" s="552"/>
      <c r="I137" s="389">
        <f t="shared" si="12"/>
        <v>0</v>
      </c>
      <c r="J137" s="389">
        <f t="shared" si="13"/>
        <v>0</v>
      </c>
      <c r="K137" s="390">
        <f t="shared" si="8"/>
        <v>0</v>
      </c>
      <c r="L137" s="553"/>
      <c r="M137" s="583">
        <f t="shared" si="9"/>
        <v>0</v>
      </c>
      <c r="N137" s="76">
        <f t="shared" si="5"/>
        <v>0</v>
      </c>
      <c r="O137" s="76">
        <f t="shared" si="14"/>
        <v>0</v>
      </c>
      <c r="P137" s="390">
        <f t="shared" si="6"/>
        <v>0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2:38" s="54" customFormat="1" ht="15" customHeight="1" outlineLevel="1">
      <c r="B138" s="554">
        <f t="shared" si="10"/>
        <v>10</v>
      </c>
      <c r="C138" s="550"/>
      <c r="D138" s="384">
        <f t="shared" si="7"/>
        <v>0</v>
      </c>
      <c r="E138" s="550" t="s">
        <v>466</v>
      </c>
      <c r="F138" s="551">
        <v>1100</v>
      </c>
      <c r="G138" s="387">
        <f t="shared" si="11"/>
        <v>0</v>
      </c>
      <c r="H138" s="552"/>
      <c r="I138" s="389">
        <f t="shared" si="12"/>
        <v>0</v>
      </c>
      <c r="J138" s="389">
        <f t="shared" si="13"/>
        <v>0</v>
      </c>
      <c r="K138" s="390">
        <f t="shared" si="8"/>
        <v>0</v>
      </c>
      <c r="L138" s="553"/>
      <c r="M138" s="583">
        <f t="shared" si="9"/>
        <v>0</v>
      </c>
      <c r="N138" s="76">
        <f t="shared" si="5"/>
        <v>0</v>
      </c>
      <c r="O138" s="76">
        <f t="shared" si="14"/>
        <v>0</v>
      </c>
      <c r="P138" s="390">
        <f t="shared" si="6"/>
        <v>0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2:38" s="54" customFormat="1" ht="15" customHeight="1" outlineLevel="1">
      <c r="B139" s="554">
        <f t="shared" si="10"/>
        <v>11</v>
      </c>
      <c r="C139" s="550"/>
      <c r="D139" s="384">
        <f t="shared" si="7"/>
        <v>0</v>
      </c>
      <c r="E139" s="550" t="s">
        <v>225</v>
      </c>
      <c r="F139" s="551">
        <v>970</v>
      </c>
      <c r="G139" s="387">
        <f t="shared" si="11"/>
        <v>0</v>
      </c>
      <c r="H139" s="552"/>
      <c r="I139" s="389">
        <f t="shared" si="12"/>
        <v>0</v>
      </c>
      <c r="J139" s="389">
        <f t="shared" si="13"/>
        <v>0</v>
      </c>
      <c r="K139" s="390">
        <f t="shared" si="8"/>
        <v>0</v>
      </c>
      <c r="L139" s="553"/>
      <c r="M139" s="583">
        <f t="shared" si="9"/>
        <v>0</v>
      </c>
      <c r="N139" s="76">
        <f t="shared" si="5"/>
        <v>0</v>
      </c>
      <c r="O139" s="76">
        <f t="shared" si="14"/>
        <v>0</v>
      </c>
      <c r="P139" s="390">
        <f t="shared" si="6"/>
        <v>0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2:38" s="54" customFormat="1" ht="15" customHeight="1" outlineLevel="1">
      <c r="B140" s="554">
        <f t="shared" si="10"/>
        <v>12</v>
      </c>
      <c r="C140" s="550"/>
      <c r="D140" s="384">
        <f t="shared" si="7"/>
        <v>0</v>
      </c>
      <c r="E140" s="550" t="s">
        <v>468</v>
      </c>
      <c r="F140" s="551">
        <v>950</v>
      </c>
      <c r="G140" s="387">
        <f t="shared" si="11"/>
        <v>0</v>
      </c>
      <c r="H140" s="552"/>
      <c r="I140" s="389">
        <f t="shared" si="12"/>
        <v>0</v>
      </c>
      <c r="J140" s="389">
        <f t="shared" si="13"/>
        <v>0</v>
      </c>
      <c r="K140" s="390">
        <f t="shared" si="8"/>
        <v>0</v>
      </c>
      <c r="L140" s="553"/>
      <c r="M140" s="583">
        <f t="shared" si="9"/>
        <v>0</v>
      </c>
      <c r="N140" s="76">
        <f t="shared" si="5"/>
        <v>0</v>
      </c>
      <c r="O140" s="76">
        <f t="shared" si="14"/>
        <v>0</v>
      </c>
      <c r="P140" s="390">
        <f t="shared" si="6"/>
        <v>0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2:38" s="54" customFormat="1" ht="15" customHeight="1" outlineLevel="1">
      <c r="B141" s="554">
        <f t="shared" si="10"/>
        <v>13</v>
      </c>
      <c r="C141" s="550"/>
      <c r="D141" s="384">
        <f t="shared" si="7"/>
        <v>0</v>
      </c>
      <c r="E141" s="550" t="s">
        <v>471</v>
      </c>
      <c r="F141" s="551">
        <v>1300</v>
      </c>
      <c r="G141" s="387">
        <f t="shared" si="11"/>
        <v>0</v>
      </c>
      <c r="H141" s="552"/>
      <c r="I141" s="389">
        <f t="shared" si="12"/>
        <v>0</v>
      </c>
      <c r="J141" s="389">
        <f t="shared" si="13"/>
        <v>0</v>
      </c>
      <c r="K141" s="390">
        <f t="shared" si="8"/>
        <v>0</v>
      </c>
      <c r="L141" s="553"/>
      <c r="M141" s="583">
        <f t="shared" si="9"/>
        <v>0</v>
      </c>
      <c r="N141" s="76">
        <f t="shared" si="5"/>
        <v>0</v>
      </c>
      <c r="O141" s="76">
        <f t="shared" si="14"/>
        <v>0</v>
      </c>
      <c r="P141" s="390">
        <f t="shared" si="6"/>
        <v>0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2:38" s="54" customFormat="1" ht="15" customHeight="1" outlineLevel="1">
      <c r="B142" s="554">
        <f t="shared" si="10"/>
        <v>14</v>
      </c>
      <c r="C142" s="550">
        <v>2</v>
      </c>
      <c r="D142" s="384">
        <f t="shared" si="7"/>
        <v>9.0909090909090912E-2</v>
      </c>
      <c r="E142" s="550" t="s">
        <v>468</v>
      </c>
      <c r="F142" s="551">
        <v>1500</v>
      </c>
      <c r="G142" s="387">
        <f t="shared" si="11"/>
        <v>3000</v>
      </c>
      <c r="H142" s="394">
        <v>3192</v>
      </c>
      <c r="I142" s="389">
        <f t="shared" si="12"/>
        <v>6384</v>
      </c>
      <c r="J142" s="389">
        <f t="shared" si="13"/>
        <v>76608</v>
      </c>
      <c r="K142" s="390">
        <f t="shared" si="8"/>
        <v>2.1280000000000001</v>
      </c>
      <c r="L142" s="171">
        <v>5095</v>
      </c>
      <c r="M142" s="583">
        <f t="shared" si="9"/>
        <v>5095</v>
      </c>
      <c r="N142" s="76">
        <f t="shared" si="5"/>
        <v>10190</v>
      </c>
      <c r="O142" s="76">
        <f t="shared" si="14"/>
        <v>122280</v>
      </c>
      <c r="P142" s="390">
        <f t="shared" si="6"/>
        <v>3.3966666666666665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2:38" s="54" customFormat="1" ht="15" customHeight="1" outlineLevel="1">
      <c r="B143" s="554">
        <f t="shared" si="10"/>
        <v>15</v>
      </c>
      <c r="C143" s="550">
        <v>5</v>
      </c>
      <c r="D143" s="384">
        <f t="shared" si="7"/>
        <v>0.22727272727272727</v>
      </c>
      <c r="E143" s="550" t="s">
        <v>222</v>
      </c>
      <c r="F143" s="551">
        <v>790</v>
      </c>
      <c r="G143" s="387">
        <f t="shared" si="11"/>
        <v>3950</v>
      </c>
      <c r="H143" s="388">
        <v>1488</v>
      </c>
      <c r="I143" s="389">
        <f t="shared" si="12"/>
        <v>7440</v>
      </c>
      <c r="J143" s="389">
        <f t="shared" si="13"/>
        <v>89280</v>
      </c>
      <c r="K143" s="390">
        <f t="shared" si="8"/>
        <v>1.8835443037974684</v>
      </c>
      <c r="L143" s="391">
        <v>3045</v>
      </c>
      <c r="M143" s="583">
        <f t="shared" si="9"/>
        <v>3045</v>
      </c>
      <c r="N143" s="76">
        <f t="shared" si="5"/>
        <v>15225</v>
      </c>
      <c r="O143" s="76">
        <f t="shared" si="14"/>
        <v>182700</v>
      </c>
      <c r="P143" s="390">
        <f t="shared" si="6"/>
        <v>3.8544303797468356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2:38" s="54" customFormat="1" ht="15" customHeight="1" outlineLevel="1">
      <c r="B144" s="554">
        <f t="shared" si="10"/>
        <v>16</v>
      </c>
      <c r="C144" s="550">
        <v>14</v>
      </c>
      <c r="D144" s="384">
        <f t="shared" si="7"/>
        <v>0.63636363636363635</v>
      </c>
      <c r="E144" s="550" t="s">
        <v>466</v>
      </c>
      <c r="F144" s="551">
        <v>1150</v>
      </c>
      <c r="G144" s="387">
        <f t="shared" si="11"/>
        <v>16100</v>
      </c>
      <c r="H144" s="394">
        <v>2405</v>
      </c>
      <c r="I144" s="389">
        <f t="shared" si="12"/>
        <v>33670</v>
      </c>
      <c r="J144" s="389">
        <f t="shared" si="13"/>
        <v>404040</v>
      </c>
      <c r="K144" s="390">
        <f t="shared" si="8"/>
        <v>2.0913043478260871</v>
      </c>
      <c r="L144" s="171">
        <v>4495</v>
      </c>
      <c r="M144" s="583">
        <f t="shared" si="9"/>
        <v>4495</v>
      </c>
      <c r="N144" s="76">
        <f t="shared" si="5"/>
        <v>62930</v>
      </c>
      <c r="O144" s="76">
        <f t="shared" si="14"/>
        <v>755160</v>
      </c>
      <c r="P144" s="390">
        <f t="shared" si="6"/>
        <v>3.9086956521739129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2:38" s="54" customFormat="1" ht="15" customHeight="1" outlineLevel="1">
      <c r="B145" s="554">
        <f t="shared" si="10"/>
        <v>17</v>
      </c>
      <c r="C145" s="550">
        <v>1</v>
      </c>
      <c r="D145" s="384">
        <f t="shared" si="7"/>
        <v>4.5454545454545456E-2</v>
      </c>
      <c r="E145" s="550" t="s">
        <v>469</v>
      </c>
      <c r="F145" s="551">
        <v>4100</v>
      </c>
      <c r="G145" s="387">
        <f t="shared" si="11"/>
        <v>4100</v>
      </c>
      <c r="H145" s="552">
        <v>10000</v>
      </c>
      <c r="I145" s="389">
        <f t="shared" si="12"/>
        <v>10000</v>
      </c>
      <c r="J145" s="389">
        <f t="shared" si="13"/>
        <v>120000</v>
      </c>
      <c r="K145" s="390">
        <f t="shared" si="8"/>
        <v>2.4390243902439024</v>
      </c>
      <c r="L145" s="553">
        <v>10250</v>
      </c>
      <c r="M145" s="583">
        <f t="shared" si="9"/>
        <v>10250</v>
      </c>
      <c r="N145" s="76">
        <f t="shared" si="5"/>
        <v>10250</v>
      </c>
      <c r="O145" s="76">
        <f t="shared" si="14"/>
        <v>123000</v>
      </c>
      <c r="P145" s="390">
        <f t="shared" si="6"/>
        <v>2.5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2:38" s="54" customFormat="1" ht="15" customHeight="1" outlineLevel="1">
      <c r="B146" s="554">
        <f t="shared" si="10"/>
        <v>18</v>
      </c>
      <c r="C146" s="550"/>
      <c r="D146" s="384">
        <f t="shared" si="7"/>
        <v>0</v>
      </c>
      <c r="E146" s="550" t="s">
        <v>466</v>
      </c>
      <c r="F146" s="551">
        <v>1050</v>
      </c>
      <c r="G146" s="387">
        <f t="shared" si="11"/>
        <v>0</v>
      </c>
      <c r="H146" s="552"/>
      <c r="I146" s="389">
        <f t="shared" si="12"/>
        <v>0</v>
      </c>
      <c r="J146" s="389">
        <f t="shared" si="13"/>
        <v>0</v>
      </c>
      <c r="K146" s="390">
        <f t="shared" si="8"/>
        <v>0</v>
      </c>
      <c r="L146" s="553"/>
      <c r="M146" s="583">
        <f t="shared" si="9"/>
        <v>0</v>
      </c>
      <c r="N146" s="76">
        <f t="shared" si="5"/>
        <v>0</v>
      </c>
      <c r="O146" s="76">
        <f t="shared" si="14"/>
        <v>0</v>
      </c>
      <c r="P146" s="390">
        <f t="shared" si="6"/>
        <v>0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2:38" s="54" customFormat="1" ht="15" customHeight="1" outlineLevel="1">
      <c r="B147" s="554">
        <f t="shared" si="10"/>
        <v>19</v>
      </c>
      <c r="C147" s="550"/>
      <c r="D147" s="384">
        <f t="shared" si="7"/>
        <v>0</v>
      </c>
      <c r="E147" s="550"/>
      <c r="F147" s="551"/>
      <c r="G147" s="387">
        <f t="shared" si="11"/>
        <v>0</v>
      </c>
      <c r="H147" s="552"/>
      <c r="I147" s="389">
        <f t="shared" si="12"/>
        <v>0</v>
      </c>
      <c r="J147" s="389">
        <f t="shared" si="13"/>
        <v>0</v>
      </c>
      <c r="K147" s="390">
        <f t="shared" si="8"/>
        <v>0</v>
      </c>
      <c r="L147" s="553"/>
      <c r="M147" s="583">
        <f t="shared" si="9"/>
        <v>0</v>
      </c>
      <c r="N147" s="76">
        <f t="shared" si="5"/>
        <v>0</v>
      </c>
      <c r="O147" s="76">
        <f t="shared" si="14"/>
        <v>0</v>
      </c>
      <c r="P147" s="390">
        <f t="shared" si="6"/>
        <v>0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2:38" s="54" customFormat="1" ht="15" customHeight="1" outlineLevel="1">
      <c r="B148" s="554">
        <f t="shared" si="10"/>
        <v>20</v>
      </c>
      <c r="C148" s="550"/>
      <c r="D148" s="384">
        <f t="shared" si="7"/>
        <v>0</v>
      </c>
      <c r="E148" s="550"/>
      <c r="F148" s="551"/>
      <c r="G148" s="387">
        <f t="shared" si="11"/>
        <v>0</v>
      </c>
      <c r="H148" s="552"/>
      <c r="I148" s="389">
        <f t="shared" si="12"/>
        <v>0</v>
      </c>
      <c r="J148" s="389">
        <f t="shared" si="13"/>
        <v>0</v>
      </c>
      <c r="K148" s="390">
        <f t="shared" si="8"/>
        <v>0</v>
      </c>
      <c r="L148" s="553"/>
      <c r="M148" s="583">
        <f t="shared" si="9"/>
        <v>0</v>
      </c>
      <c r="N148" s="76">
        <f t="shared" si="5"/>
        <v>0</v>
      </c>
      <c r="O148" s="76">
        <f t="shared" si="14"/>
        <v>0</v>
      </c>
      <c r="P148" s="390">
        <f t="shared" si="6"/>
        <v>0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2:38" s="54" customFormat="1" ht="15" customHeight="1" outlineLevel="1">
      <c r="B149" s="554">
        <f t="shared" si="10"/>
        <v>21</v>
      </c>
      <c r="C149" s="550"/>
      <c r="D149" s="384">
        <f t="shared" si="7"/>
        <v>0</v>
      </c>
      <c r="E149" s="550"/>
      <c r="F149" s="551"/>
      <c r="G149" s="387">
        <f t="shared" si="11"/>
        <v>0</v>
      </c>
      <c r="H149" s="552"/>
      <c r="I149" s="389">
        <f t="shared" si="12"/>
        <v>0</v>
      </c>
      <c r="J149" s="389">
        <f t="shared" si="13"/>
        <v>0</v>
      </c>
      <c r="K149" s="390">
        <f t="shared" si="8"/>
        <v>0</v>
      </c>
      <c r="L149" s="553"/>
      <c r="M149" s="583">
        <f t="shared" si="9"/>
        <v>0</v>
      </c>
      <c r="N149" s="76">
        <f t="shared" si="5"/>
        <v>0</v>
      </c>
      <c r="O149" s="76">
        <f t="shared" si="14"/>
        <v>0</v>
      </c>
      <c r="P149" s="390">
        <f t="shared" si="6"/>
        <v>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2:38" s="54" customFormat="1" ht="15" customHeight="1" outlineLevel="1">
      <c r="B150" s="554">
        <f t="shared" si="10"/>
        <v>22</v>
      </c>
      <c r="C150" s="550"/>
      <c r="D150" s="384">
        <f t="shared" si="7"/>
        <v>0</v>
      </c>
      <c r="E150" s="550"/>
      <c r="F150" s="551"/>
      <c r="G150" s="387">
        <f t="shared" si="11"/>
        <v>0</v>
      </c>
      <c r="H150" s="552"/>
      <c r="I150" s="389">
        <f t="shared" si="12"/>
        <v>0</v>
      </c>
      <c r="J150" s="389">
        <f t="shared" si="13"/>
        <v>0</v>
      </c>
      <c r="K150" s="390">
        <f t="shared" si="8"/>
        <v>0</v>
      </c>
      <c r="L150" s="553"/>
      <c r="M150" s="583">
        <f t="shared" si="9"/>
        <v>0</v>
      </c>
      <c r="N150" s="76">
        <f t="shared" si="5"/>
        <v>0</v>
      </c>
      <c r="O150" s="76">
        <f t="shared" si="14"/>
        <v>0</v>
      </c>
      <c r="P150" s="390">
        <f t="shared" si="6"/>
        <v>0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2:38" s="54" customFormat="1" ht="15" customHeight="1" outlineLevel="1">
      <c r="B151" s="554">
        <f t="shared" si="10"/>
        <v>23</v>
      </c>
      <c r="C151" s="550"/>
      <c r="D151" s="384">
        <f t="shared" si="7"/>
        <v>0</v>
      </c>
      <c r="E151" s="550"/>
      <c r="F151" s="551"/>
      <c r="G151" s="387">
        <f t="shared" si="11"/>
        <v>0</v>
      </c>
      <c r="H151" s="552"/>
      <c r="I151" s="389">
        <f t="shared" si="12"/>
        <v>0</v>
      </c>
      <c r="J151" s="389">
        <f t="shared" si="13"/>
        <v>0</v>
      </c>
      <c r="K151" s="390">
        <f t="shared" si="8"/>
        <v>0</v>
      </c>
      <c r="L151" s="553"/>
      <c r="M151" s="583">
        <f t="shared" si="9"/>
        <v>0</v>
      </c>
      <c r="N151" s="76">
        <f t="shared" si="5"/>
        <v>0</v>
      </c>
      <c r="O151" s="76">
        <f t="shared" si="14"/>
        <v>0</v>
      </c>
      <c r="P151" s="390">
        <f t="shared" si="6"/>
        <v>0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2:38" s="54" customFormat="1" ht="15" customHeight="1" outlineLevel="1">
      <c r="B152" s="554">
        <f t="shared" si="10"/>
        <v>24</v>
      </c>
      <c r="C152" s="550"/>
      <c r="D152" s="384">
        <f t="shared" si="7"/>
        <v>0</v>
      </c>
      <c r="E152" s="550"/>
      <c r="F152" s="551"/>
      <c r="G152" s="387">
        <f t="shared" si="11"/>
        <v>0</v>
      </c>
      <c r="H152" s="552"/>
      <c r="I152" s="389">
        <f t="shared" si="12"/>
        <v>0</v>
      </c>
      <c r="J152" s="389">
        <f t="shared" si="13"/>
        <v>0</v>
      </c>
      <c r="K152" s="390">
        <f t="shared" si="8"/>
        <v>0</v>
      </c>
      <c r="L152" s="553"/>
      <c r="M152" s="583">
        <f t="shared" si="9"/>
        <v>0</v>
      </c>
      <c r="N152" s="76">
        <f t="shared" si="5"/>
        <v>0</v>
      </c>
      <c r="O152" s="76">
        <f t="shared" si="14"/>
        <v>0</v>
      </c>
      <c r="P152" s="390">
        <f t="shared" si="6"/>
        <v>0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2:38" s="54" customFormat="1" ht="15" customHeight="1" outlineLevel="1">
      <c r="B153" s="554">
        <f t="shared" si="10"/>
        <v>25</v>
      </c>
      <c r="C153" s="550"/>
      <c r="D153" s="384">
        <f t="shared" si="7"/>
        <v>0</v>
      </c>
      <c r="E153" s="550"/>
      <c r="F153" s="551"/>
      <c r="G153" s="387">
        <f t="shared" si="11"/>
        <v>0</v>
      </c>
      <c r="H153" s="552"/>
      <c r="I153" s="389">
        <f t="shared" si="12"/>
        <v>0</v>
      </c>
      <c r="J153" s="389">
        <f t="shared" si="13"/>
        <v>0</v>
      </c>
      <c r="K153" s="390">
        <f t="shared" si="8"/>
        <v>0</v>
      </c>
      <c r="L153" s="553"/>
      <c r="M153" s="583">
        <f t="shared" si="9"/>
        <v>0</v>
      </c>
      <c r="N153" s="76">
        <f t="shared" si="5"/>
        <v>0</v>
      </c>
      <c r="O153" s="76">
        <f t="shared" si="14"/>
        <v>0</v>
      </c>
      <c r="P153" s="390">
        <f t="shared" si="6"/>
        <v>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2:38" s="54" customFormat="1" ht="15" customHeight="1" outlineLevel="1">
      <c r="B154" s="554">
        <f t="shared" si="10"/>
        <v>26</v>
      </c>
      <c r="C154" s="550"/>
      <c r="D154" s="384">
        <f t="shared" si="7"/>
        <v>0</v>
      </c>
      <c r="E154" s="550"/>
      <c r="F154" s="551"/>
      <c r="G154" s="387">
        <f t="shared" si="11"/>
        <v>0</v>
      </c>
      <c r="H154" s="552"/>
      <c r="I154" s="389">
        <f t="shared" si="12"/>
        <v>0</v>
      </c>
      <c r="J154" s="389">
        <f t="shared" si="13"/>
        <v>0</v>
      </c>
      <c r="K154" s="390">
        <f t="shared" si="8"/>
        <v>0</v>
      </c>
      <c r="L154" s="553"/>
      <c r="M154" s="583">
        <f t="shared" si="9"/>
        <v>0</v>
      </c>
      <c r="N154" s="76">
        <f t="shared" si="5"/>
        <v>0</v>
      </c>
      <c r="O154" s="76">
        <f t="shared" si="14"/>
        <v>0</v>
      </c>
      <c r="P154" s="390">
        <f t="shared" si="6"/>
        <v>0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2:38" s="54" customFormat="1" ht="15" customHeight="1" outlineLevel="1">
      <c r="B155" s="554">
        <f t="shared" si="10"/>
        <v>27</v>
      </c>
      <c r="C155" s="550"/>
      <c r="D155" s="384">
        <f t="shared" si="7"/>
        <v>0</v>
      </c>
      <c r="E155" s="550"/>
      <c r="F155" s="551"/>
      <c r="G155" s="387">
        <f t="shared" si="11"/>
        <v>0</v>
      </c>
      <c r="H155" s="552"/>
      <c r="I155" s="389">
        <f t="shared" si="12"/>
        <v>0</v>
      </c>
      <c r="J155" s="389">
        <f t="shared" si="13"/>
        <v>0</v>
      </c>
      <c r="K155" s="390">
        <f t="shared" si="8"/>
        <v>0</v>
      </c>
      <c r="L155" s="553"/>
      <c r="M155" s="583">
        <f t="shared" si="9"/>
        <v>0</v>
      </c>
      <c r="N155" s="76">
        <f t="shared" si="5"/>
        <v>0</v>
      </c>
      <c r="O155" s="76">
        <f t="shared" si="14"/>
        <v>0</v>
      </c>
      <c r="P155" s="390">
        <f t="shared" si="6"/>
        <v>0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2:38" s="54" customFormat="1" ht="15" customHeight="1" outlineLevel="1">
      <c r="B156" s="554">
        <f t="shared" si="10"/>
        <v>28</v>
      </c>
      <c r="C156" s="550"/>
      <c r="D156" s="384">
        <f t="shared" si="7"/>
        <v>0</v>
      </c>
      <c r="E156" s="550"/>
      <c r="F156" s="551"/>
      <c r="G156" s="387">
        <f t="shared" si="11"/>
        <v>0</v>
      </c>
      <c r="H156" s="552"/>
      <c r="I156" s="389">
        <f t="shared" si="12"/>
        <v>0</v>
      </c>
      <c r="J156" s="389">
        <f t="shared" si="13"/>
        <v>0</v>
      </c>
      <c r="K156" s="390">
        <f t="shared" si="8"/>
        <v>0</v>
      </c>
      <c r="L156" s="553"/>
      <c r="M156" s="583">
        <f t="shared" si="9"/>
        <v>0</v>
      </c>
      <c r="N156" s="76">
        <f t="shared" si="5"/>
        <v>0</v>
      </c>
      <c r="O156" s="76">
        <f t="shared" si="14"/>
        <v>0</v>
      </c>
      <c r="P156" s="390">
        <f t="shared" si="6"/>
        <v>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2:38" s="54" customFormat="1" ht="15" customHeight="1" outlineLevel="1">
      <c r="B157" s="554">
        <f t="shared" si="10"/>
        <v>29</v>
      </c>
      <c r="C157" s="550"/>
      <c r="D157" s="384">
        <f t="shared" si="7"/>
        <v>0</v>
      </c>
      <c r="E157" s="550"/>
      <c r="F157" s="551"/>
      <c r="G157" s="387">
        <f t="shared" si="11"/>
        <v>0</v>
      </c>
      <c r="H157" s="552"/>
      <c r="I157" s="389">
        <f t="shared" si="12"/>
        <v>0</v>
      </c>
      <c r="J157" s="389">
        <f t="shared" si="13"/>
        <v>0</v>
      </c>
      <c r="K157" s="390">
        <f t="shared" si="8"/>
        <v>0</v>
      </c>
      <c r="L157" s="553"/>
      <c r="M157" s="583">
        <f t="shared" si="9"/>
        <v>0</v>
      </c>
      <c r="N157" s="76">
        <f t="shared" si="5"/>
        <v>0</v>
      </c>
      <c r="O157" s="76">
        <f t="shared" si="14"/>
        <v>0</v>
      </c>
      <c r="P157" s="390">
        <f t="shared" si="6"/>
        <v>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2:38" s="54" customFormat="1" ht="15" customHeight="1" outlineLevel="1">
      <c r="B158" s="554">
        <f t="shared" si="10"/>
        <v>30</v>
      </c>
      <c r="C158" s="392"/>
      <c r="D158" s="395">
        <f t="shared" si="7"/>
        <v>0</v>
      </c>
      <c r="E158" s="392"/>
      <c r="F158" s="393"/>
      <c r="G158" s="396">
        <f t="shared" si="11"/>
        <v>0</v>
      </c>
      <c r="H158" s="394"/>
      <c r="I158" s="397">
        <f t="shared" si="12"/>
        <v>0</v>
      </c>
      <c r="J158" s="397">
        <f t="shared" si="13"/>
        <v>0</v>
      </c>
      <c r="K158" s="398">
        <f t="shared" si="8"/>
        <v>0</v>
      </c>
      <c r="L158" s="171"/>
      <c r="M158" s="584">
        <f t="shared" si="9"/>
        <v>0</v>
      </c>
      <c r="N158" s="399">
        <f t="shared" si="5"/>
        <v>0</v>
      </c>
      <c r="O158" s="399">
        <f t="shared" si="14"/>
        <v>0</v>
      </c>
      <c r="P158" s="398">
        <f t="shared" si="6"/>
        <v>0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2:38" s="54" customFormat="1" ht="17.25" customHeight="1" outlineLevel="1">
      <c r="C159" s="400">
        <f>SUM(C129:C158)</f>
        <v>22</v>
      </c>
      <c r="D159" s="401">
        <f>SUM(D129:D158)</f>
        <v>1</v>
      </c>
      <c r="E159" s="53"/>
      <c r="F159" s="402"/>
      <c r="G159" s="400">
        <f>SUM(G129:G158)</f>
        <v>27150</v>
      </c>
      <c r="H159" s="403">
        <f>SUMPRODUCT(H129:H158,$C129:$C158)/$C159</f>
        <v>2613.3636363636365</v>
      </c>
      <c r="I159" s="403">
        <f>SUM(I129:I158)</f>
        <v>57494</v>
      </c>
      <c r="J159" s="403">
        <f>SUM(J129:J158)</f>
        <v>689928</v>
      </c>
      <c r="K159" s="57">
        <f>I159/G159</f>
        <v>2.1176427255985266</v>
      </c>
      <c r="L159" s="403">
        <f>SUMPRODUCT(L129:L158,$C129:$C158)/$C159</f>
        <v>4481.590909090909</v>
      </c>
      <c r="M159" s="403">
        <f>SUMPRODUCT(M129:M158,$C129:$C158)/$C159</f>
        <v>4481.590909090909</v>
      </c>
      <c r="N159" s="58">
        <f>SUM(N129:N158)</f>
        <v>98595</v>
      </c>
      <c r="O159" s="58">
        <f>SUM(O129:O158)</f>
        <v>1183140</v>
      </c>
      <c r="P159" s="57">
        <f>+N159/G159</f>
        <v>3.6314917127071822</v>
      </c>
      <c r="Q159" s="4"/>
      <c r="R159" s="4"/>
      <c r="S159" s="4"/>
      <c r="T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2:38" s="54" customFormat="1" outlineLevel="1">
      <c r="G160" s="59"/>
      <c r="M160" s="60"/>
      <c r="Q160" s="4"/>
      <c r="R160" s="4"/>
      <c r="S160" s="4"/>
      <c r="T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3:38" s="54" customFormat="1" outlineLevel="1">
      <c r="G161" s="404"/>
      <c r="H161" s="404"/>
      <c r="I161" s="404"/>
      <c r="J161" s="404"/>
      <c r="K161" s="404"/>
      <c r="P161" s="405"/>
      <c r="Q161" s="4"/>
      <c r="R161" s="4"/>
      <c r="S161" s="4"/>
      <c r="T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3:38" s="54" customFormat="1" ht="15" outlineLevel="1" thickBot="1">
      <c r="D162" s="206"/>
      <c r="E162" s="225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3:38" outlineLevel="1">
      <c r="C163" s="101" t="s">
        <v>147</v>
      </c>
      <c r="D163" s="102"/>
      <c r="E163" s="106"/>
      <c r="F163" s="107"/>
      <c r="G163" s="107"/>
      <c r="H163" s="107"/>
      <c r="I163" s="107"/>
      <c r="J163" s="107"/>
      <c r="K163" s="107"/>
      <c r="L163" s="107"/>
      <c r="M163" s="107"/>
      <c r="N163" s="108"/>
    </row>
    <row r="164" spans="3:38" outlineLevel="1">
      <c r="C164" s="17"/>
      <c r="D164" s="20"/>
      <c r="E164" s="109">
        <v>1</v>
      </c>
      <c r="F164" s="109">
        <f>E164+1</f>
        <v>2</v>
      </c>
      <c r="G164" s="109">
        <f t="shared" ref="G164:N164" si="15">F164+1</f>
        <v>3</v>
      </c>
      <c r="H164" s="109">
        <f t="shared" si="15"/>
        <v>4</v>
      </c>
      <c r="I164" s="109">
        <f t="shared" si="15"/>
        <v>5</v>
      </c>
      <c r="J164" s="109">
        <f t="shared" si="15"/>
        <v>6</v>
      </c>
      <c r="K164" s="109">
        <f t="shared" si="15"/>
        <v>7</v>
      </c>
      <c r="L164" s="109">
        <f t="shared" si="15"/>
        <v>8</v>
      </c>
      <c r="M164" s="109">
        <f t="shared" si="15"/>
        <v>9</v>
      </c>
      <c r="N164" s="110">
        <f t="shared" si="15"/>
        <v>10</v>
      </c>
    </row>
    <row r="165" spans="3:38" outlineLevel="1">
      <c r="C165" s="71"/>
      <c r="D165" s="20" t="s">
        <v>148</v>
      </c>
      <c r="E165" s="163">
        <v>0</v>
      </c>
      <c r="F165" s="163">
        <v>0</v>
      </c>
      <c r="G165" s="163">
        <v>0.01</v>
      </c>
      <c r="H165" s="163">
        <v>0.01</v>
      </c>
      <c r="I165" s="163">
        <v>0.01</v>
      </c>
      <c r="J165" s="163">
        <v>0.01</v>
      </c>
      <c r="K165" s="163">
        <v>0.01</v>
      </c>
      <c r="L165" s="163">
        <v>0.01</v>
      </c>
      <c r="M165" s="163">
        <v>0.01</v>
      </c>
      <c r="N165" s="164">
        <v>0.01</v>
      </c>
    </row>
    <row r="166" spans="3:38" outlineLevel="1">
      <c r="C166" s="71"/>
      <c r="D166" s="20"/>
      <c r="E166" s="111"/>
      <c r="F166" s="112"/>
      <c r="G166" s="112"/>
      <c r="H166" s="112"/>
      <c r="I166" s="112"/>
      <c r="J166" s="112"/>
      <c r="K166" s="112"/>
      <c r="L166" s="112"/>
      <c r="M166" s="112"/>
      <c r="N166" s="113"/>
    </row>
    <row r="167" spans="3:38" outlineLevel="1">
      <c r="C167" s="17"/>
      <c r="D167" s="20"/>
      <c r="E167" s="109">
        <v>1</v>
      </c>
      <c r="F167" s="109">
        <f>E167+1</f>
        <v>2</v>
      </c>
      <c r="G167" s="109">
        <f t="shared" ref="G167:N167" si="16">F167+1</f>
        <v>3</v>
      </c>
      <c r="H167" s="109">
        <f t="shared" si="16"/>
        <v>4</v>
      </c>
      <c r="I167" s="109">
        <f t="shared" si="16"/>
        <v>5</v>
      </c>
      <c r="J167" s="109">
        <f t="shared" si="16"/>
        <v>6</v>
      </c>
      <c r="K167" s="109">
        <f t="shared" si="16"/>
        <v>7</v>
      </c>
      <c r="L167" s="109">
        <f t="shared" si="16"/>
        <v>8</v>
      </c>
      <c r="M167" s="109">
        <f t="shared" si="16"/>
        <v>9</v>
      </c>
      <c r="N167" s="110">
        <f t="shared" si="16"/>
        <v>10</v>
      </c>
    </row>
    <row r="168" spans="3:38" outlineLevel="1">
      <c r="C168" s="71"/>
      <c r="D168" s="20" t="s">
        <v>307</v>
      </c>
      <c r="E168" s="163">
        <v>0</v>
      </c>
      <c r="F168" s="163">
        <v>0</v>
      </c>
      <c r="G168" s="163">
        <v>0.02</v>
      </c>
      <c r="H168" s="163">
        <v>0.02</v>
      </c>
      <c r="I168" s="163">
        <v>0.03</v>
      </c>
      <c r="J168" s="163">
        <v>0.05</v>
      </c>
      <c r="K168" s="163">
        <v>0.05</v>
      </c>
      <c r="L168" s="163">
        <v>0.05</v>
      </c>
      <c r="M168" s="163">
        <v>0.05</v>
      </c>
      <c r="N168" s="164">
        <v>0.05</v>
      </c>
    </row>
    <row r="169" spans="3:38" outlineLevel="1">
      <c r="C169" s="71"/>
      <c r="D169" s="20"/>
      <c r="E169" s="336"/>
      <c r="F169" s="336"/>
      <c r="G169" s="336"/>
      <c r="H169" s="336"/>
      <c r="I169" s="336"/>
      <c r="J169" s="336"/>
      <c r="K169" s="336"/>
      <c r="L169" s="336"/>
      <c r="M169" s="336"/>
      <c r="N169" s="339"/>
    </row>
    <row r="170" spans="3:38" outlineLevel="1">
      <c r="C170" s="71"/>
      <c r="D170" s="20"/>
      <c r="E170" s="109">
        <v>1</v>
      </c>
      <c r="F170" s="109">
        <f>E170+1</f>
        <v>2</v>
      </c>
      <c r="G170" s="109">
        <f t="shared" ref="G170:N170" si="17">F170+1</f>
        <v>3</v>
      </c>
      <c r="H170" s="109">
        <f t="shared" si="17"/>
        <v>4</v>
      </c>
      <c r="I170" s="109">
        <f t="shared" si="17"/>
        <v>5</v>
      </c>
      <c r="J170" s="109">
        <f t="shared" si="17"/>
        <v>6</v>
      </c>
      <c r="K170" s="109">
        <f t="shared" si="17"/>
        <v>7</v>
      </c>
      <c r="L170" s="109">
        <f t="shared" si="17"/>
        <v>8</v>
      </c>
      <c r="M170" s="109">
        <f t="shared" si="17"/>
        <v>9</v>
      </c>
      <c r="N170" s="110">
        <f t="shared" si="17"/>
        <v>10</v>
      </c>
    </row>
    <row r="171" spans="3:38" outlineLevel="1">
      <c r="C171" s="71"/>
      <c r="D171" s="20" t="s">
        <v>149</v>
      </c>
      <c r="E171" s="163">
        <v>0</v>
      </c>
      <c r="F171" s="163">
        <v>0.01</v>
      </c>
      <c r="G171" s="163">
        <v>0.01</v>
      </c>
      <c r="H171" s="163">
        <v>0.01</v>
      </c>
      <c r="I171" s="163">
        <v>0.01</v>
      </c>
      <c r="J171" s="163">
        <v>0.01</v>
      </c>
      <c r="K171" s="163">
        <v>0.01</v>
      </c>
      <c r="L171" s="163">
        <v>0.01</v>
      </c>
      <c r="M171" s="163">
        <v>0.01</v>
      </c>
      <c r="N171" s="164">
        <v>0.01</v>
      </c>
    </row>
    <row r="172" spans="3:38" outlineLevel="1">
      <c r="C172" s="71"/>
      <c r="D172" s="20"/>
      <c r="E172" s="111"/>
      <c r="F172" s="112"/>
      <c r="G172" s="112"/>
      <c r="H172" s="112"/>
      <c r="I172" s="112"/>
      <c r="J172" s="112"/>
      <c r="K172" s="112"/>
      <c r="L172" s="112"/>
      <c r="M172" s="112"/>
      <c r="N172" s="113"/>
    </row>
    <row r="173" spans="3:38" outlineLevel="1">
      <c r="C173" s="71"/>
      <c r="D173" s="20"/>
      <c r="E173" s="109">
        <v>1</v>
      </c>
      <c r="F173" s="109">
        <f>E173+1</f>
        <v>2</v>
      </c>
      <c r="G173" s="109">
        <f t="shared" ref="G173:N173" si="18">F173+1</f>
        <v>3</v>
      </c>
      <c r="H173" s="109">
        <f t="shared" si="18"/>
        <v>4</v>
      </c>
      <c r="I173" s="109">
        <f t="shared" si="18"/>
        <v>5</v>
      </c>
      <c r="J173" s="109">
        <f t="shared" si="18"/>
        <v>6</v>
      </c>
      <c r="K173" s="109">
        <f t="shared" si="18"/>
        <v>7</v>
      </c>
      <c r="L173" s="109">
        <f t="shared" si="18"/>
        <v>8</v>
      </c>
      <c r="M173" s="109">
        <f t="shared" si="18"/>
        <v>9</v>
      </c>
      <c r="N173" s="110">
        <f t="shared" si="18"/>
        <v>10</v>
      </c>
    </row>
    <row r="174" spans="3:38" ht="15" outlineLevel="1" thickBot="1">
      <c r="C174" s="105"/>
      <c r="D174" s="16" t="s">
        <v>150</v>
      </c>
      <c r="E174" s="165">
        <v>0</v>
      </c>
      <c r="F174" s="166">
        <v>0.05</v>
      </c>
      <c r="G174" s="166">
        <v>0.03</v>
      </c>
      <c r="H174" s="166">
        <v>0.03</v>
      </c>
      <c r="I174" s="166">
        <v>0.03</v>
      </c>
      <c r="J174" s="166">
        <v>0.03</v>
      </c>
      <c r="K174" s="166">
        <v>0.03</v>
      </c>
      <c r="L174" s="166">
        <v>0.03</v>
      </c>
      <c r="M174" s="166">
        <v>0.03</v>
      </c>
      <c r="N174" s="167">
        <v>0.03</v>
      </c>
    </row>
    <row r="175" spans="3:38" ht="15" outlineLevel="1" thickBot="1">
      <c r="I175" s="4"/>
      <c r="J175" s="4"/>
      <c r="K175" s="4"/>
      <c r="L175" s="4"/>
      <c r="M175" s="4"/>
    </row>
    <row r="176" spans="3:38" outlineLevel="1">
      <c r="F176" s="114">
        <f>10*365</f>
        <v>3650</v>
      </c>
      <c r="G176" s="103" t="s">
        <v>203</v>
      </c>
      <c r="H176" s="103"/>
      <c r="I176" s="104"/>
      <c r="J176" s="4"/>
      <c r="K176" s="4"/>
      <c r="L176" s="4"/>
      <c r="M176" s="4"/>
    </row>
    <row r="177" spans="2:14" outlineLevel="1">
      <c r="F177" s="115">
        <f>F176*F174</f>
        <v>182.5</v>
      </c>
      <c r="G177" s="15" t="s">
        <v>204</v>
      </c>
      <c r="H177" s="15"/>
      <c r="I177" s="116"/>
      <c r="J177" s="4"/>
      <c r="K177" s="4"/>
      <c r="L177" s="4"/>
      <c r="M177" s="4"/>
    </row>
    <row r="178" spans="2:14" ht="15" outlineLevel="1" thickBot="1">
      <c r="F178" s="117">
        <f>F177/C159</f>
        <v>8.295454545454545</v>
      </c>
      <c r="G178" s="19" t="s">
        <v>205</v>
      </c>
      <c r="H178" s="19"/>
      <c r="I178" s="118"/>
      <c r="J178" s="4"/>
      <c r="K178" s="4"/>
      <c r="L178" s="4"/>
      <c r="M178" s="4"/>
    </row>
    <row r="179" spans="2:14" ht="15" outlineLevel="1" thickBot="1">
      <c r="D179" s="119"/>
      <c r="E179" s="15"/>
      <c r="F179" s="15"/>
      <c r="G179" s="15"/>
      <c r="I179" s="4"/>
      <c r="J179" s="4"/>
      <c r="K179" s="4"/>
      <c r="L179" s="4"/>
      <c r="M179" s="4"/>
    </row>
    <row r="180" spans="2:14" outlineLevel="1">
      <c r="C180" s="101" t="s">
        <v>143</v>
      </c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4"/>
    </row>
    <row r="181" spans="2:14" outlineLevel="1">
      <c r="C181" s="71"/>
      <c r="D181" s="20" t="s">
        <v>144</v>
      </c>
      <c r="E181" s="109">
        <v>1</v>
      </c>
      <c r="F181" s="109">
        <f>E181+1</f>
        <v>2</v>
      </c>
      <c r="G181" s="109">
        <f t="shared" ref="G181:N181" si="19">F181+1</f>
        <v>3</v>
      </c>
      <c r="H181" s="109">
        <f t="shared" si="19"/>
        <v>4</v>
      </c>
      <c r="I181" s="109">
        <f t="shared" si="19"/>
        <v>5</v>
      </c>
      <c r="J181" s="109">
        <f t="shared" si="19"/>
        <v>6</v>
      </c>
      <c r="K181" s="109">
        <f t="shared" si="19"/>
        <v>7</v>
      </c>
      <c r="L181" s="109">
        <f t="shared" si="19"/>
        <v>8</v>
      </c>
      <c r="M181" s="109">
        <f t="shared" si="19"/>
        <v>9</v>
      </c>
      <c r="N181" s="110">
        <f t="shared" si="19"/>
        <v>10</v>
      </c>
    </row>
    <row r="182" spans="2:14" ht="15" outlineLevel="1" thickBot="1">
      <c r="C182" s="105"/>
      <c r="D182" s="16"/>
      <c r="E182" s="168">
        <v>0</v>
      </c>
      <c r="F182" s="163">
        <v>0.04</v>
      </c>
      <c r="G182" s="163">
        <v>0.04</v>
      </c>
      <c r="H182" s="163">
        <v>0.04</v>
      </c>
      <c r="I182" s="163">
        <v>0.04</v>
      </c>
      <c r="J182" s="163">
        <v>0.04</v>
      </c>
      <c r="K182" s="163">
        <v>0.04</v>
      </c>
      <c r="L182" s="163">
        <v>0.04</v>
      </c>
      <c r="M182" s="163">
        <v>0.04</v>
      </c>
      <c r="N182" s="163">
        <v>0.04</v>
      </c>
    </row>
    <row r="183" spans="2:14" outlineLevel="1"/>
    <row r="185" spans="2:14" ht="18">
      <c r="B185" s="471" t="s">
        <v>229</v>
      </c>
    </row>
    <row r="186" spans="2:14" ht="18.600000000000001" outlineLevel="1" thickBot="1">
      <c r="B186" s="22"/>
      <c r="I186" s="4"/>
    </row>
    <row r="187" spans="2:14" ht="43.2" outlineLevel="1">
      <c r="C187" s="53" t="s">
        <v>119</v>
      </c>
      <c r="D187" s="94" t="s">
        <v>120</v>
      </c>
      <c r="E187" s="94" t="s">
        <v>348</v>
      </c>
      <c r="F187" s="94" t="s">
        <v>347</v>
      </c>
      <c r="G187" s="94" t="s">
        <v>121</v>
      </c>
      <c r="H187" s="461" t="s">
        <v>122</v>
      </c>
      <c r="I187" s="440" t="s">
        <v>123</v>
      </c>
      <c r="J187" s="172" t="s">
        <v>124</v>
      </c>
    </row>
    <row r="188" spans="2:14" ht="15" outlineLevel="1" thickBot="1">
      <c r="C188" s="90"/>
      <c r="D188" s="90"/>
      <c r="E188" s="90"/>
      <c r="F188" s="90"/>
      <c r="G188" s="90"/>
      <c r="H188" s="462"/>
      <c r="I188" s="67"/>
      <c r="J188" s="69"/>
    </row>
    <row r="189" spans="2:14" outlineLevel="1">
      <c r="C189" s="95" t="s">
        <v>1147</v>
      </c>
      <c r="D189" s="443">
        <f>E189/$C$159</f>
        <v>0</v>
      </c>
      <c r="E189" s="444">
        <v>0</v>
      </c>
      <c r="F189" s="445">
        <f>E189/$C$159/12</f>
        <v>0</v>
      </c>
      <c r="G189" s="447">
        <f>E189/$G$159</f>
        <v>0</v>
      </c>
      <c r="H189" s="446">
        <v>0</v>
      </c>
      <c r="I189" s="447">
        <f t="shared" ref="I189:I198" si="20">J189*$C$159</f>
        <v>0</v>
      </c>
      <c r="J189" s="448">
        <v>0</v>
      </c>
    </row>
    <row r="190" spans="2:14" ht="28.8" outlineLevel="1">
      <c r="C190" s="96" t="s">
        <v>1146</v>
      </c>
      <c r="D190" s="443">
        <f t="shared" ref="D190:D205" si="21">E190/$C$159</f>
        <v>0</v>
      </c>
      <c r="E190" s="449">
        <v>0</v>
      </c>
      <c r="F190" s="445">
        <f t="shared" ref="F190:F205" si="22">E190/$C$159/12</f>
        <v>0</v>
      </c>
      <c r="G190" s="451">
        <f t="shared" ref="G190:G205" si="23">E190/$G$159</f>
        <v>0</v>
      </c>
      <c r="H190" s="450">
        <f t="shared" ref="H190:H195" si="24">E190</f>
        <v>0</v>
      </c>
      <c r="I190" s="451">
        <f t="shared" si="20"/>
        <v>0</v>
      </c>
      <c r="J190" s="452">
        <v>0</v>
      </c>
    </row>
    <row r="191" spans="2:14" outlineLevel="1">
      <c r="C191" s="95" t="s">
        <v>1148</v>
      </c>
      <c r="D191" s="443">
        <f t="shared" si="21"/>
        <v>0</v>
      </c>
      <c r="E191" s="449">
        <v>0</v>
      </c>
      <c r="F191" s="445">
        <f t="shared" si="22"/>
        <v>0</v>
      </c>
      <c r="G191" s="451">
        <f t="shared" si="23"/>
        <v>0</v>
      </c>
      <c r="H191" s="450">
        <f t="shared" si="24"/>
        <v>0</v>
      </c>
      <c r="I191" s="451">
        <f t="shared" si="20"/>
        <v>0</v>
      </c>
      <c r="J191" s="452">
        <v>0</v>
      </c>
    </row>
    <row r="192" spans="2:14" outlineLevel="1">
      <c r="C192" s="95" t="s">
        <v>1149</v>
      </c>
      <c r="D192" s="443">
        <f t="shared" si="21"/>
        <v>0</v>
      </c>
      <c r="E192" s="449">
        <v>0</v>
      </c>
      <c r="F192" s="445">
        <f t="shared" si="22"/>
        <v>0</v>
      </c>
      <c r="G192" s="451">
        <f t="shared" si="23"/>
        <v>0</v>
      </c>
      <c r="H192" s="450">
        <f t="shared" si="24"/>
        <v>0</v>
      </c>
      <c r="I192" s="451">
        <f t="shared" si="20"/>
        <v>0</v>
      </c>
      <c r="J192" s="452">
        <v>0</v>
      </c>
    </row>
    <row r="193" spans="2:10" outlineLevel="1">
      <c r="C193" s="95" t="s">
        <v>1150</v>
      </c>
      <c r="D193" s="443">
        <f t="shared" si="21"/>
        <v>0</v>
      </c>
      <c r="E193" s="449">
        <v>0</v>
      </c>
      <c r="F193" s="445">
        <f t="shared" si="22"/>
        <v>0</v>
      </c>
      <c r="G193" s="451">
        <f t="shared" si="23"/>
        <v>0</v>
      </c>
      <c r="H193" s="450">
        <f t="shared" si="24"/>
        <v>0</v>
      </c>
      <c r="I193" s="451">
        <f t="shared" si="20"/>
        <v>0</v>
      </c>
      <c r="J193" s="452">
        <v>0</v>
      </c>
    </row>
    <row r="194" spans="2:10" outlineLevel="1">
      <c r="C194" s="95" t="s">
        <v>1151</v>
      </c>
      <c r="D194" s="443">
        <f t="shared" si="21"/>
        <v>0</v>
      </c>
      <c r="E194" s="449">
        <v>0</v>
      </c>
      <c r="F194" s="445">
        <f t="shared" si="22"/>
        <v>0</v>
      </c>
      <c r="G194" s="451">
        <f t="shared" si="23"/>
        <v>0</v>
      </c>
      <c r="H194" s="450">
        <f t="shared" si="24"/>
        <v>0</v>
      </c>
      <c r="I194" s="451">
        <f t="shared" si="20"/>
        <v>0</v>
      </c>
      <c r="J194" s="452">
        <v>0</v>
      </c>
    </row>
    <row r="195" spans="2:10" outlineLevel="1">
      <c r="C195" s="95" t="s">
        <v>1152</v>
      </c>
      <c r="D195" s="443">
        <f t="shared" si="21"/>
        <v>0</v>
      </c>
      <c r="E195" s="449">
        <v>0</v>
      </c>
      <c r="F195" s="445">
        <f t="shared" si="22"/>
        <v>0</v>
      </c>
      <c r="G195" s="451">
        <f t="shared" si="23"/>
        <v>0</v>
      </c>
      <c r="H195" s="450">
        <f t="shared" si="24"/>
        <v>0</v>
      </c>
      <c r="I195" s="451">
        <f t="shared" si="20"/>
        <v>0</v>
      </c>
      <c r="J195" s="452">
        <v>0</v>
      </c>
    </row>
    <row r="196" spans="2:10" outlineLevel="1">
      <c r="C196" s="95" t="s">
        <v>1153</v>
      </c>
      <c r="D196" s="443">
        <f t="shared" si="21"/>
        <v>0</v>
      </c>
      <c r="E196" s="449">
        <v>0</v>
      </c>
      <c r="F196" s="445">
        <f t="shared" si="22"/>
        <v>0</v>
      </c>
      <c r="G196" s="451">
        <f t="shared" si="23"/>
        <v>0</v>
      </c>
      <c r="H196" s="450">
        <f>E196</f>
        <v>0</v>
      </c>
      <c r="I196" s="451">
        <f t="shared" si="20"/>
        <v>0</v>
      </c>
      <c r="J196" s="452">
        <v>0</v>
      </c>
    </row>
    <row r="197" spans="2:10" outlineLevel="1">
      <c r="C197" s="95" t="s">
        <v>1154</v>
      </c>
      <c r="D197" s="443">
        <f t="shared" si="21"/>
        <v>0</v>
      </c>
      <c r="E197" s="449">
        <v>0</v>
      </c>
      <c r="F197" s="445">
        <f t="shared" si="22"/>
        <v>0</v>
      </c>
      <c r="G197" s="451">
        <f t="shared" si="23"/>
        <v>0</v>
      </c>
      <c r="H197" s="450">
        <f>E197</f>
        <v>0</v>
      </c>
      <c r="I197" s="451">
        <f t="shared" si="20"/>
        <v>0</v>
      </c>
      <c r="J197" s="452">
        <v>0</v>
      </c>
    </row>
    <row r="198" spans="2:10" outlineLevel="1">
      <c r="C198" s="95" t="s">
        <v>1155</v>
      </c>
      <c r="D198" s="443">
        <f t="shared" si="21"/>
        <v>0</v>
      </c>
      <c r="E198" s="449">
        <v>0</v>
      </c>
      <c r="F198" s="445">
        <f t="shared" si="22"/>
        <v>0</v>
      </c>
      <c r="G198" s="451">
        <f t="shared" si="23"/>
        <v>0</v>
      </c>
      <c r="H198" s="450">
        <f>E198</f>
        <v>0</v>
      </c>
      <c r="I198" s="451">
        <f t="shared" si="20"/>
        <v>0</v>
      </c>
      <c r="J198" s="452">
        <v>0</v>
      </c>
    </row>
    <row r="199" spans="2:10" outlineLevel="1">
      <c r="C199" s="97" t="s">
        <v>1156</v>
      </c>
      <c r="D199" s="443">
        <f t="shared" si="21"/>
        <v>0</v>
      </c>
      <c r="E199" s="449">
        <v>0</v>
      </c>
      <c r="F199" s="445">
        <f t="shared" si="22"/>
        <v>0</v>
      </c>
      <c r="G199" s="453">
        <f t="shared" si="23"/>
        <v>0</v>
      </c>
      <c r="H199" s="450">
        <f>I199*12</f>
        <v>7920</v>
      </c>
      <c r="I199" s="453">
        <f>J199*$C$159</f>
        <v>660</v>
      </c>
      <c r="J199" s="454">
        <v>30</v>
      </c>
    </row>
    <row r="200" spans="2:10" outlineLevel="1">
      <c r="C200" s="97" t="s">
        <v>1157</v>
      </c>
      <c r="D200" s="443">
        <f t="shared" si="21"/>
        <v>0</v>
      </c>
      <c r="E200" s="449">
        <v>0</v>
      </c>
      <c r="F200" s="455">
        <f t="shared" si="22"/>
        <v>0</v>
      </c>
      <c r="G200" s="453">
        <f t="shared" si="23"/>
        <v>0</v>
      </c>
      <c r="H200" s="450">
        <f>I200*12</f>
        <v>0</v>
      </c>
      <c r="I200" s="451">
        <f t="shared" ref="I200:I205" si="25">J200*$C$159</f>
        <v>0</v>
      </c>
      <c r="J200" s="452">
        <v>0</v>
      </c>
    </row>
    <row r="201" spans="2:10" outlineLevel="1">
      <c r="C201" s="95" t="s">
        <v>1158</v>
      </c>
      <c r="D201" s="443">
        <f t="shared" si="21"/>
        <v>0</v>
      </c>
      <c r="E201" s="449">
        <v>0</v>
      </c>
      <c r="F201" s="445">
        <f t="shared" si="22"/>
        <v>0</v>
      </c>
      <c r="G201" s="451">
        <f t="shared" si="23"/>
        <v>0</v>
      </c>
      <c r="H201" s="450">
        <f>E201</f>
        <v>0</v>
      </c>
      <c r="I201" s="451">
        <f t="shared" si="25"/>
        <v>0</v>
      </c>
      <c r="J201" s="452">
        <v>0</v>
      </c>
    </row>
    <row r="202" spans="2:10" outlineLevel="1">
      <c r="C202" s="95" t="s">
        <v>1159</v>
      </c>
      <c r="D202" s="443">
        <f t="shared" si="21"/>
        <v>0</v>
      </c>
      <c r="E202" s="449">
        <v>0</v>
      </c>
      <c r="F202" s="445">
        <f t="shared" si="22"/>
        <v>0</v>
      </c>
      <c r="G202" s="451">
        <f t="shared" si="23"/>
        <v>0</v>
      </c>
      <c r="H202" s="450">
        <f>E202</f>
        <v>0</v>
      </c>
      <c r="I202" s="451">
        <f t="shared" si="25"/>
        <v>0</v>
      </c>
      <c r="J202" s="452">
        <v>0</v>
      </c>
    </row>
    <row r="203" spans="2:10" outlineLevel="1">
      <c r="C203" s="95" t="s">
        <v>1160</v>
      </c>
      <c r="D203" s="443">
        <f t="shared" si="21"/>
        <v>0</v>
      </c>
      <c r="E203" s="449">
        <v>0</v>
      </c>
      <c r="F203" s="445">
        <f t="shared" si="22"/>
        <v>0</v>
      </c>
      <c r="G203" s="451">
        <f t="shared" si="23"/>
        <v>0</v>
      </c>
      <c r="H203" s="450">
        <f>E203</f>
        <v>0</v>
      </c>
      <c r="I203" s="451">
        <f t="shared" si="25"/>
        <v>0</v>
      </c>
      <c r="J203" s="452">
        <v>0</v>
      </c>
    </row>
    <row r="204" spans="2:10" outlineLevel="1">
      <c r="C204" s="95" t="s">
        <v>1161</v>
      </c>
      <c r="D204" s="443">
        <f t="shared" si="21"/>
        <v>0</v>
      </c>
      <c r="E204" s="449">
        <v>0</v>
      </c>
      <c r="F204" s="445">
        <f t="shared" si="22"/>
        <v>0</v>
      </c>
      <c r="G204" s="451">
        <f t="shared" si="23"/>
        <v>0</v>
      </c>
      <c r="H204" s="450">
        <f>E204</f>
        <v>0</v>
      </c>
      <c r="I204" s="451">
        <f t="shared" si="25"/>
        <v>0</v>
      </c>
      <c r="J204" s="452">
        <v>0</v>
      </c>
    </row>
    <row r="205" spans="2:10" ht="15" outlineLevel="1" thickBot="1">
      <c r="C205" s="98" t="s">
        <v>1162</v>
      </c>
      <c r="D205" s="443">
        <f t="shared" si="21"/>
        <v>0</v>
      </c>
      <c r="E205" s="449">
        <v>0</v>
      </c>
      <c r="F205" s="445">
        <f t="shared" si="22"/>
        <v>0</v>
      </c>
      <c r="G205" s="459">
        <f t="shared" si="23"/>
        <v>0</v>
      </c>
      <c r="H205" s="456">
        <f>E205</f>
        <v>0</v>
      </c>
      <c r="I205" s="457">
        <f t="shared" si="25"/>
        <v>0</v>
      </c>
      <c r="J205" s="458">
        <v>0</v>
      </c>
    </row>
    <row r="206" spans="2:10" ht="15" outlineLevel="1" thickBot="1">
      <c r="C206" s="99" t="s">
        <v>142</v>
      </c>
      <c r="D206" s="100">
        <f>SUM(D189:D205)</f>
        <v>0</v>
      </c>
      <c r="E206" s="100">
        <f t="shared" ref="E206:I206" si="26">SUM(E189:E205)</f>
        <v>0</v>
      </c>
      <c r="F206" s="100">
        <f t="shared" si="26"/>
        <v>0</v>
      </c>
      <c r="G206" s="460">
        <f t="shared" si="26"/>
        <v>0</v>
      </c>
      <c r="H206" s="463">
        <f t="shared" si="26"/>
        <v>7920</v>
      </c>
      <c r="I206" s="441">
        <f t="shared" si="26"/>
        <v>660</v>
      </c>
      <c r="J206" s="442">
        <f>SUM(J189:J205)</f>
        <v>30</v>
      </c>
    </row>
    <row r="207" spans="2:10" ht="18.600000000000001" outlineLevel="1" thickTop="1">
      <c r="B207" s="22"/>
    </row>
    <row r="208" spans="2:10" ht="18">
      <c r="B208" s="22"/>
    </row>
    <row r="209" spans="2:14" ht="18">
      <c r="B209" s="471" t="s">
        <v>228</v>
      </c>
    </row>
    <row r="210" spans="2:14" outlineLevel="1"/>
    <row r="211" spans="2:14" outlineLevel="1"/>
    <row r="212" spans="2:14" outlineLevel="1">
      <c r="C212" s="21" t="s">
        <v>258</v>
      </c>
    </row>
    <row r="213" spans="2:14" outlineLevel="1">
      <c r="C213" s="21" t="s">
        <v>169</v>
      </c>
      <c r="D213" s="21"/>
      <c r="E213" s="21" t="s">
        <v>170</v>
      </c>
      <c r="F213" s="21"/>
      <c r="G213" s="21" t="s">
        <v>171</v>
      </c>
      <c r="H213" s="21"/>
      <c r="I213" s="199" t="s">
        <v>172</v>
      </c>
    </row>
    <row r="214" spans="2:14" ht="15.6" outlineLevel="1">
      <c r="C214" s="4" t="s">
        <v>173</v>
      </c>
      <c r="E214" s="200">
        <f>E47</f>
        <v>11600000</v>
      </c>
      <c r="G214" s="406">
        <v>1.19303E-2</v>
      </c>
      <c r="I214" s="201">
        <f>E214*G214</f>
        <v>138391.47999999998</v>
      </c>
    </row>
    <row r="215" spans="2:14" outlineLevel="1"/>
    <row r="216" spans="2:14" outlineLevel="1"/>
    <row r="217" spans="2:14" outlineLevel="1"/>
    <row r="218" spans="2:14" outlineLevel="1"/>
    <row r="219" spans="2:14" outlineLevel="1"/>
    <row r="220" spans="2:14" outlineLevel="1"/>
    <row r="221" spans="2:14" ht="15" outlineLevel="1" thickBot="1"/>
    <row r="222" spans="2:14" ht="16.5" customHeight="1" outlineLevel="1" thickTop="1" thickBot="1">
      <c r="C222" s="38"/>
      <c r="D222" s="120" t="s">
        <v>1133</v>
      </c>
      <c r="E222" s="92"/>
      <c r="F222" s="92"/>
      <c r="G222" s="121"/>
      <c r="H222" s="120" t="s">
        <v>95</v>
      </c>
      <c r="I222" s="92"/>
      <c r="J222" s="92"/>
      <c r="K222" s="92"/>
      <c r="L222" s="92"/>
      <c r="M222" s="121"/>
      <c r="N222" s="191"/>
    </row>
    <row r="223" spans="2:14" ht="43.8" outlineLevel="1" thickBot="1">
      <c r="C223" s="39" t="s">
        <v>96</v>
      </c>
      <c r="D223" s="181" t="s">
        <v>256</v>
      </c>
      <c r="E223" s="182" t="s">
        <v>255</v>
      </c>
      <c r="F223" s="182" t="s">
        <v>207</v>
      </c>
      <c r="G223" s="276" t="s">
        <v>1132</v>
      </c>
      <c r="H223" s="40" t="s">
        <v>97</v>
      </c>
      <c r="I223" s="41" t="s">
        <v>98</v>
      </c>
      <c r="J223" s="41" t="s">
        <v>99</v>
      </c>
      <c r="K223" s="41" t="s">
        <v>100</v>
      </c>
      <c r="L223" s="40" t="s">
        <v>101</v>
      </c>
      <c r="M223" s="194" t="s">
        <v>102</v>
      </c>
      <c r="N223" s="192" t="s">
        <v>103</v>
      </c>
    </row>
    <row r="224" spans="2:14" outlineLevel="1">
      <c r="C224" s="42" t="s">
        <v>104</v>
      </c>
      <c r="D224" s="183">
        <f>E224/12</f>
        <v>0</v>
      </c>
      <c r="E224" s="184">
        <f>G224/$C$159</f>
        <v>0</v>
      </c>
      <c r="F224" s="185">
        <f>G224/$G$159</f>
        <v>0</v>
      </c>
      <c r="G224" s="186">
        <v>0</v>
      </c>
      <c r="H224" s="43">
        <f t="shared" ref="H224:H231" si="27">M224/12</f>
        <v>500</v>
      </c>
      <c r="I224" s="45">
        <f>H224/$C$159</f>
        <v>22.727272727272727</v>
      </c>
      <c r="J224" s="45">
        <f>H224/$G$159</f>
        <v>1.841620626151013E-2</v>
      </c>
      <c r="K224" s="45">
        <f>M224/$C$159</f>
        <v>272.72727272727275</v>
      </c>
      <c r="L224" s="47">
        <f>M224/$G$159</f>
        <v>0.22099447513812154</v>
      </c>
      <c r="M224" s="177">
        <v>6000</v>
      </c>
      <c r="N224" s="173">
        <v>1</v>
      </c>
    </row>
    <row r="225" spans="3:16" outlineLevel="1">
      <c r="C225" s="42" t="s">
        <v>105</v>
      </c>
      <c r="D225" s="183">
        <f>E225/12</f>
        <v>43.890151515151508</v>
      </c>
      <c r="E225" s="184">
        <f t="shared" ref="E225:E231" si="28">G225/$C$159</f>
        <v>526.68181818181813</v>
      </c>
      <c r="F225" s="185">
        <f t="shared" ref="F225:F231" si="29">G225/$G$159</f>
        <v>0.4267771639042357</v>
      </c>
      <c r="G225" s="187">
        <f>11587</f>
        <v>11587</v>
      </c>
      <c r="H225" s="43">
        <f t="shared" ca="1" si="27"/>
        <v>-177.47099999999992</v>
      </c>
      <c r="I225" s="44">
        <f t="shared" ref="I225:I231" ca="1" si="30">H225/$C$159</f>
        <v>-8.0668636363636335</v>
      </c>
      <c r="J225" s="45">
        <f t="shared" ref="J225:J231" ca="1" si="31">H225/$G$159</f>
        <v>-6.5366850828729251E-3</v>
      </c>
      <c r="K225" s="46">
        <f t="shared" ref="K225:K231" ca="1" si="32">M225/$C$159</f>
        <v>-96.802363636363594</v>
      </c>
      <c r="L225" s="47">
        <f t="shared" ref="L225:L231" ca="1" si="33">M225/$G$159</f>
        <v>-7.8440220994475104E-2</v>
      </c>
      <c r="M225" s="279">
        <f ca="1">O225*SUM(Q795:AB795)</f>
        <v>-2129.6519999999991</v>
      </c>
      <c r="N225" s="277">
        <v>2</v>
      </c>
      <c r="O225" s="278">
        <v>0.03</v>
      </c>
      <c r="P225" s="4" t="s">
        <v>297</v>
      </c>
    </row>
    <row r="226" spans="3:16" outlineLevel="1">
      <c r="C226" s="42" t="s">
        <v>106</v>
      </c>
      <c r="D226" s="183">
        <f t="shared" ref="D226:D231" si="34">E226/12</f>
        <v>5.6818181818181825</v>
      </c>
      <c r="E226" s="184">
        <f t="shared" si="28"/>
        <v>68.181818181818187</v>
      </c>
      <c r="F226" s="185">
        <f t="shared" si="29"/>
        <v>5.5248618784530384E-2</v>
      </c>
      <c r="G226" s="188">
        <f>1500</f>
        <v>1500</v>
      </c>
      <c r="H226" s="43">
        <f t="shared" si="27"/>
        <v>125</v>
      </c>
      <c r="I226" s="44">
        <f t="shared" si="30"/>
        <v>5.6818181818181817</v>
      </c>
      <c r="J226" s="45">
        <f t="shared" si="31"/>
        <v>4.6040515653775326E-3</v>
      </c>
      <c r="K226" s="46">
        <f t="shared" si="32"/>
        <v>68.181818181818187</v>
      </c>
      <c r="L226" s="47">
        <f t="shared" si="33"/>
        <v>5.5248618784530384E-2</v>
      </c>
      <c r="M226" s="178">
        <v>1500</v>
      </c>
      <c r="N226" s="174"/>
    </row>
    <row r="227" spans="3:16" outlineLevel="1">
      <c r="C227" s="42" t="s">
        <v>107</v>
      </c>
      <c r="D227" s="183">
        <f>E227/12</f>
        <v>34.090909090909086</v>
      </c>
      <c r="E227" s="184">
        <f t="shared" si="28"/>
        <v>409.09090909090907</v>
      </c>
      <c r="F227" s="185">
        <f t="shared" si="29"/>
        <v>0.33149171270718231</v>
      </c>
      <c r="G227" s="188">
        <f>9000</f>
        <v>9000</v>
      </c>
      <c r="H227" s="43">
        <f t="shared" si="27"/>
        <v>916.66666666666663</v>
      </c>
      <c r="I227" s="44">
        <f t="shared" si="30"/>
        <v>41.666666666666664</v>
      </c>
      <c r="J227" s="45">
        <f t="shared" si="31"/>
        <v>3.3763044812768567E-2</v>
      </c>
      <c r="K227" s="46">
        <f t="shared" si="32"/>
        <v>500</v>
      </c>
      <c r="L227" s="47">
        <f t="shared" si="33"/>
        <v>0.40515653775322286</v>
      </c>
      <c r="M227" s="178">
        <v>11000</v>
      </c>
      <c r="N227" s="175"/>
    </row>
    <row r="228" spans="3:16" outlineLevel="1">
      <c r="C228" s="42" t="s">
        <v>108</v>
      </c>
      <c r="D228" s="183">
        <f t="shared" si="34"/>
        <v>60.416666666666664</v>
      </c>
      <c r="E228" s="184">
        <f t="shared" si="28"/>
        <v>725</v>
      </c>
      <c r="F228" s="185">
        <f t="shared" si="29"/>
        <v>0.58747697974217317</v>
      </c>
      <c r="G228" s="188">
        <f>8000+5000+2950</f>
        <v>15950</v>
      </c>
      <c r="H228" s="43">
        <f t="shared" si="27"/>
        <v>1500</v>
      </c>
      <c r="I228" s="44">
        <f t="shared" si="30"/>
        <v>68.181818181818187</v>
      </c>
      <c r="J228" s="45">
        <f t="shared" si="31"/>
        <v>5.5248618784530384E-2</v>
      </c>
      <c r="K228" s="46">
        <f t="shared" si="32"/>
        <v>818.18181818181813</v>
      </c>
      <c r="L228" s="47">
        <f t="shared" si="33"/>
        <v>0.66298342541436461</v>
      </c>
      <c r="M228" s="178">
        <v>18000</v>
      </c>
      <c r="N228" s="174"/>
    </row>
    <row r="229" spans="3:16" outlineLevel="1">
      <c r="C229" s="42" t="s">
        <v>109</v>
      </c>
      <c r="D229" s="183">
        <f t="shared" si="34"/>
        <v>15.15151515151515</v>
      </c>
      <c r="E229" s="184">
        <f t="shared" si="28"/>
        <v>181.81818181818181</v>
      </c>
      <c r="F229" s="185">
        <f t="shared" si="29"/>
        <v>0.14732965009208104</v>
      </c>
      <c r="G229" s="188">
        <v>4000</v>
      </c>
      <c r="H229" s="43">
        <f t="shared" si="27"/>
        <v>416.66666666666669</v>
      </c>
      <c r="I229" s="44">
        <f t="shared" si="30"/>
        <v>18.939393939393941</v>
      </c>
      <c r="J229" s="45">
        <f t="shared" si="31"/>
        <v>1.5346838551258441E-2</v>
      </c>
      <c r="K229" s="46">
        <f t="shared" si="32"/>
        <v>227.27272727272728</v>
      </c>
      <c r="L229" s="47">
        <f t="shared" si="33"/>
        <v>0.18416206261510129</v>
      </c>
      <c r="M229" s="178">
        <v>5000</v>
      </c>
      <c r="N229" s="175"/>
    </row>
    <row r="230" spans="3:16" outlineLevel="1">
      <c r="C230" s="42" t="s">
        <v>110</v>
      </c>
      <c r="D230" s="183">
        <f>E230/12</f>
        <v>170.45454545454547</v>
      </c>
      <c r="E230" s="184">
        <f t="shared" si="28"/>
        <v>2045.4545454545455</v>
      </c>
      <c r="F230" s="185">
        <f t="shared" si="29"/>
        <v>1.6574585635359116</v>
      </c>
      <c r="G230" s="189">
        <v>45000</v>
      </c>
      <c r="H230" s="43">
        <f t="shared" si="27"/>
        <v>11532.623333333331</v>
      </c>
      <c r="I230" s="44">
        <f t="shared" si="30"/>
        <v>524.21015151515144</v>
      </c>
      <c r="J230" s="45">
        <f t="shared" si="31"/>
        <v>0.42477434008594223</v>
      </c>
      <c r="K230" s="46">
        <f t="shared" si="32"/>
        <v>6290.5218181818173</v>
      </c>
      <c r="L230" s="47">
        <f t="shared" si="33"/>
        <v>5.0972920810313065</v>
      </c>
      <c r="M230" s="178">
        <f>I214</f>
        <v>138391.47999999998</v>
      </c>
      <c r="N230" s="174">
        <v>3</v>
      </c>
    </row>
    <row r="231" spans="3:16" ht="15" outlineLevel="1" thickBot="1">
      <c r="C231" s="48"/>
      <c r="D231" s="183">
        <f t="shared" si="34"/>
        <v>0</v>
      </c>
      <c r="E231" s="184">
        <f t="shared" si="28"/>
        <v>0</v>
      </c>
      <c r="F231" s="185">
        <f t="shared" si="29"/>
        <v>0</v>
      </c>
      <c r="G231" s="190">
        <v>0</v>
      </c>
      <c r="H231" s="43">
        <f t="shared" si="27"/>
        <v>0</v>
      </c>
      <c r="I231" s="44">
        <f t="shared" si="30"/>
        <v>0</v>
      </c>
      <c r="J231" s="45">
        <f t="shared" si="31"/>
        <v>0</v>
      </c>
      <c r="K231" s="46">
        <f t="shared" si="32"/>
        <v>0</v>
      </c>
      <c r="L231" s="47">
        <f t="shared" si="33"/>
        <v>0</v>
      </c>
      <c r="M231" s="179">
        <f>O232*C159*O231</f>
        <v>0</v>
      </c>
      <c r="N231" s="176"/>
    </row>
    <row r="232" spans="3:16" ht="15.6" outlineLevel="1" thickTop="1" thickBot="1">
      <c r="C232" s="49" t="s">
        <v>111</v>
      </c>
      <c r="D232" s="50">
        <f t="shared" ref="D232:M232" si="35">SUM(D224:D231)</f>
        <v>329.68560606060606</v>
      </c>
      <c r="E232" s="51">
        <f t="shared" si="35"/>
        <v>3956.2272727272725</v>
      </c>
      <c r="F232" s="52">
        <f t="shared" si="35"/>
        <v>3.2057826887661145</v>
      </c>
      <c r="G232" s="180">
        <f t="shared" si="35"/>
        <v>87037</v>
      </c>
      <c r="H232" s="51">
        <f t="shared" ca="1" si="35"/>
        <v>14813.485666666664</v>
      </c>
      <c r="I232" s="51">
        <f t="shared" ca="1" si="35"/>
        <v>673.34025757575751</v>
      </c>
      <c r="J232" s="52">
        <f t="shared" ca="1" si="35"/>
        <v>0.54561641497851432</v>
      </c>
      <c r="K232" s="51">
        <f t="shared" ca="1" si="35"/>
        <v>8080.0830909090901</v>
      </c>
      <c r="L232" s="52">
        <f t="shared" ca="1" si="35"/>
        <v>6.5473969797421718</v>
      </c>
      <c r="M232" s="195">
        <f t="shared" ca="1" si="35"/>
        <v>177761.82799999998</v>
      </c>
      <c r="N232" s="193"/>
      <c r="O232" s="835"/>
    </row>
    <row r="233" spans="3:16" outlineLevel="1">
      <c r="C233" s="53"/>
      <c r="D233" s="53"/>
      <c r="E233" s="53"/>
      <c r="F233" s="53"/>
      <c r="G233" s="53"/>
      <c r="H233" s="54"/>
      <c r="I233" s="54"/>
      <c r="J233" s="54"/>
      <c r="K233" s="54"/>
      <c r="L233" s="54"/>
      <c r="M233" s="55"/>
      <c r="N233" s="56"/>
    </row>
    <row r="234" spans="3:16" outlineLevel="1">
      <c r="C234" s="53"/>
      <c r="D234" s="53"/>
      <c r="E234" s="53"/>
      <c r="F234" s="57"/>
      <c r="G234" s="58"/>
      <c r="H234" s="59"/>
      <c r="I234" s="60"/>
      <c r="J234" s="60"/>
      <c r="K234" s="54"/>
      <c r="L234" s="60"/>
      <c r="M234" s="61"/>
      <c r="N234" s="56"/>
    </row>
    <row r="235" spans="3:16" ht="15" outlineLevel="1" thickBot="1">
      <c r="C235" s="53"/>
      <c r="D235" s="53"/>
      <c r="E235" s="53"/>
      <c r="F235" s="53"/>
      <c r="G235" s="57"/>
      <c r="H235" s="54"/>
      <c r="I235" s="54"/>
      <c r="J235" s="54"/>
      <c r="K235" s="54"/>
      <c r="L235" s="54"/>
      <c r="M235" s="60"/>
      <c r="N235" s="56"/>
    </row>
    <row r="236" spans="3:16" outlineLevel="1">
      <c r="C236" s="62" t="s">
        <v>72</v>
      </c>
      <c r="D236" s="63"/>
      <c r="E236" s="63"/>
      <c r="F236" s="63"/>
      <c r="G236" s="63"/>
      <c r="H236" s="64"/>
      <c r="I236" s="64"/>
      <c r="J236" s="64"/>
      <c r="K236" s="65"/>
      <c r="L236" s="54"/>
      <c r="M236" s="61"/>
      <c r="N236" s="56"/>
    </row>
    <row r="237" spans="3:16" outlineLevel="1">
      <c r="C237" s="66"/>
      <c r="D237" s="67"/>
      <c r="E237" s="68"/>
      <c r="F237" s="68"/>
      <c r="G237" s="68"/>
      <c r="H237" s="67"/>
      <c r="I237" s="67"/>
      <c r="J237" s="67"/>
      <c r="K237" s="69"/>
      <c r="L237" s="54"/>
      <c r="M237" s="60"/>
      <c r="N237" s="56"/>
    </row>
    <row r="238" spans="3:16" ht="60" customHeight="1" outlineLevel="1">
      <c r="C238" s="70" t="s">
        <v>75</v>
      </c>
      <c r="D238" s="122" t="s">
        <v>112</v>
      </c>
      <c r="E238" s="123" t="s">
        <v>113</v>
      </c>
      <c r="F238" s="124" t="s">
        <v>73</v>
      </c>
      <c r="G238" s="123" t="s">
        <v>74</v>
      </c>
      <c r="H238" s="125" t="s">
        <v>257</v>
      </c>
      <c r="I238" s="126" t="s">
        <v>114</v>
      </c>
      <c r="J238" s="123" t="s">
        <v>73</v>
      </c>
      <c r="K238" s="127" t="s">
        <v>305</v>
      </c>
      <c r="L238" s="54"/>
      <c r="M238" s="60"/>
      <c r="N238" s="56"/>
    </row>
    <row r="239" spans="3:16" ht="21.75" customHeight="1" outlineLevel="1">
      <c r="C239" s="71"/>
      <c r="D239" s="128"/>
      <c r="E239" s="129"/>
      <c r="F239" s="130"/>
      <c r="G239" s="129"/>
      <c r="H239" s="131"/>
      <c r="I239" s="132"/>
      <c r="J239" s="130"/>
      <c r="K239" s="93"/>
      <c r="L239" s="54"/>
      <c r="M239" s="54"/>
      <c r="N239" s="56"/>
    </row>
    <row r="240" spans="3:16" ht="15" outlineLevel="1" thickBot="1">
      <c r="C240" s="18"/>
      <c r="D240" s="72">
        <f>E232</f>
        <v>3956.2272727272725</v>
      </c>
      <c r="E240" s="72">
        <f ca="1">K232</f>
        <v>8080.0830909090901</v>
      </c>
      <c r="F240" s="73">
        <f ca="1">(E240-D240)/D240</f>
        <v>1.0423708078173648</v>
      </c>
      <c r="G240" s="72">
        <f ca="1">E240-D240</f>
        <v>4123.8558181818171</v>
      </c>
      <c r="H240" s="72">
        <f>G232</f>
        <v>87037</v>
      </c>
      <c r="I240" s="72">
        <f ca="1">M232</f>
        <v>177761.82799999998</v>
      </c>
      <c r="J240" s="73">
        <f ca="1">(I240-H240)/H240</f>
        <v>1.0423708078173648</v>
      </c>
      <c r="K240" s="74">
        <f ca="1">I240-H240</f>
        <v>90724.82799999998</v>
      </c>
      <c r="L240" s="54"/>
      <c r="M240" s="54"/>
      <c r="N240" s="56"/>
    </row>
    <row r="241" spans="3:14" outlineLevel="1"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75"/>
      <c r="N241" s="54"/>
    </row>
    <row r="242" spans="3:14" outlineLevel="1"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75"/>
      <c r="N242" s="54"/>
    </row>
    <row r="243" spans="3:14" ht="15" outlineLevel="1" thickBot="1"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76"/>
      <c r="N243" s="54"/>
    </row>
    <row r="244" spans="3:14" outlineLevel="1">
      <c r="C244" s="77"/>
      <c r="D244" s="64"/>
      <c r="E244" s="64"/>
      <c r="F244" s="64"/>
      <c r="G244" s="64"/>
      <c r="H244" s="64"/>
      <c r="I244" s="64"/>
      <c r="J244" s="64"/>
      <c r="K244" s="65"/>
      <c r="L244" s="54"/>
      <c r="M244" s="75"/>
      <c r="N244" s="54"/>
    </row>
    <row r="245" spans="3:14" outlineLevel="1">
      <c r="C245" s="78" t="s">
        <v>115</v>
      </c>
      <c r="D245" s="67"/>
      <c r="E245" s="67"/>
      <c r="F245" s="67"/>
      <c r="G245" s="67"/>
      <c r="H245" s="67"/>
      <c r="I245" s="79"/>
      <c r="J245" s="67"/>
      <c r="K245" s="69"/>
      <c r="L245" s="54"/>
      <c r="M245" s="54"/>
      <c r="N245" s="56"/>
    </row>
    <row r="246" spans="3:14" ht="18" outlineLevel="1">
      <c r="C246" s="80">
        <v>1</v>
      </c>
      <c r="D246" s="81" t="str">
        <f>C224</f>
        <v xml:space="preserve">PAYROLL AND BENEFITS </v>
      </c>
      <c r="E246" s="67"/>
      <c r="F246" s="67"/>
      <c r="G246" s="67"/>
      <c r="H246" s="67"/>
      <c r="I246" s="82"/>
      <c r="J246" s="67"/>
      <c r="K246" s="69"/>
      <c r="L246" s="54"/>
      <c r="M246" s="54"/>
      <c r="N246" s="56"/>
    </row>
    <row r="247" spans="3:14" ht="18" outlineLevel="1">
      <c r="C247" s="80"/>
      <c r="D247" s="1101" t="s">
        <v>116</v>
      </c>
      <c r="E247" s="1101"/>
      <c r="F247" s="1101"/>
      <c r="G247" s="1101"/>
      <c r="H247" s="1101"/>
      <c r="I247" s="1101"/>
      <c r="J247" s="1101"/>
      <c r="K247" s="69"/>
      <c r="L247" s="54"/>
      <c r="M247" s="54"/>
      <c r="N247" s="56"/>
    </row>
    <row r="248" spans="3:14" ht="18" outlineLevel="1">
      <c r="C248" s="80"/>
      <c r="D248" s="81"/>
      <c r="E248" s="67"/>
      <c r="F248" s="67"/>
      <c r="G248" s="67"/>
      <c r="H248" s="67"/>
      <c r="I248" s="82"/>
      <c r="J248" s="67"/>
      <c r="K248" s="69"/>
      <c r="L248" s="54"/>
      <c r="M248" s="54"/>
      <c r="N248" s="56"/>
    </row>
    <row r="249" spans="3:14" ht="18" outlineLevel="1">
      <c r="C249" s="80">
        <v>2</v>
      </c>
      <c r="D249" s="81" t="str">
        <f>C225</f>
        <v>MANAGEMENT FEE / LEASING</v>
      </c>
      <c r="E249" s="67"/>
      <c r="F249" s="67"/>
      <c r="G249" s="67"/>
      <c r="H249" s="84"/>
      <c r="I249" s="67"/>
      <c r="J249" s="67"/>
      <c r="K249" s="69"/>
      <c r="L249" s="54"/>
      <c r="M249" s="54"/>
      <c r="N249" s="56"/>
    </row>
    <row r="250" spans="3:14" ht="18" outlineLevel="1">
      <c r="C250" s="80"/>
      <c r="D250" s="1101" t="s">
        <v>117</v>
      </c>
      <c r="E250" s="1101"/>
      <c r="F250" s="1101"/>
      <c r="G250" s="1101"/>
      <c r="H250" s="1101"/>
      <c r="I250" s="1101"/>
      <c r="J250" s="1101"/>
      <c r="K250" s="69"/>
      <c r="L250" s="54"/>
      <c r="M250" s="54"/>
      <c r="N250" s="56"/>
    </row>
    <row r="251" spans="3:14" ht="18" outlineLevel="1">
      <c r="C251" s="80"/>
      <c r="D251" s="81"/>
      <c r="E251" s="67"/>
      <c r="F251" s="67"/>
      <c r="G251" s="67"/>
      <c r="H251" s="84"/>
      <c r="I251" s="67"/>
      <c r="J251" s="67"/>
      <c r="K251" s="69"/>
      <c r="L251" s="54"/>
      <c r="M251" s="54"/>
      <c r="N251" s="56"/>
    </row>
    <row r="252" spans="3:14" ht="18" outlineLevel="1">
      <c r="C252" s="80">
        <v>3</v>
      </c>
      <c r="D252" s="81" t="str">
        <f>C230</f>
        <v>PROPERTY TAX</v>
      </c>
      <c r="E252" s="67"/>
      <c r="F252" s="67"/>
      <c r="G252" s="67"/>
      <c r="H252" s="84"/>
      <c r="I252" s="67"/>
      <c r="J252" s="67"/>
      <c r="K252" s="69"/>
      <c r="L252" s="54"/>
      <c r="M252" s="54"/>
      <c r="N252" s="56"/>
    </row>
    <row r="253" spans="3:14" ht="18" outlineLevel="1">
      <c r="C253" s="80"/>
      <c r="D253" s="1101" t="s">
        <v>118</v>
      </c>
      <c r="E253" s="1101"/>
      <c r="F253" s="1101"/>
      <c r="G253" s="1101"/>
      <c r="H253" s="1101"/>
      <c r="I253" s="1101"/>
      <c r="J253" s="1101"/>
      <c r="K253" s="85"/>
      <c r="L253" s="54"/>
      <c r="M253" s="54"/>
      <c r="N253" s="56"/>
    </row>
    <row r="254" spans="3:14" ht="18" outlineLevel="1">
      <c r="C254" s="80"/>
      <c r="D254" s="81"/>
      <c r="E254" s="67"/>
      <c r="F254" s="67"/>
      <c r="G254" s="67"/>
      <c r="H254" s="86"/>
      <c r="I254" s="67"/>
      <c r="J254" s="67"/>
      <c r="K254" s="85"/>
      <c r="L254" s="54"/>
      <c r="M254" s="54"/>
      <c r="N254" s="56"/>
    </row>
    <row r="255" spans="3:14" ht="15" outlineLevel="1" thickBot="1">
      <c r="C255" s="87"/>
      <c r="D255" s="88"/>
      <c r="E255" s="88"/>
      <c r="F255" s="88"/>
      <c r="G255" s="88"/>
      <c r="H255" s="89"/>
      <c r="I255" s="90"/>
      <c r="J255" s="90"/>
      <c r="K255" s="91"/>
      <c r="L255" s="54"/>
      <c r="M255" s="54"/>
      <c r="N255" s="56"/>
    </row>
    <row r="256" spans="3:14" ht="15" outlineLevel="1" thickBot="1"/>
    <row r="257" spans="2:14" outlineLevel="1">
      <c r="C257" s="101" t="s">
        <v>145</v>
      </c>
      <c r="D257" s="103"/>
      <c r="E257" s="107"/>
      <c r="F257" s="107"/>
      <c r="G257" s="107"/>
      <c r="H257" s="107"/>
      <c r="I257" s="107"/>
      <c r="J257" s="107"/>
      <c r="K257" s="107"/>
      <c r="L257" s="107"/>
      <c r="M257" s="107"/>
      <c r="N257" s="108"/>
    </row>
    <row r="258" spans="2:14" outlineLevel="1">
      <c r="C258" s="71"/>
      <c r="D258" s="20" t="s">
        <v>146</v>
      </c>
      <c r="E258" s="109">
        <v>1</v>
      </c>
      <c r="F258" s="109">
        <f>E258+1</f>
        <v>2</v>
      </c>
      <c r="G258" s="109">
        <f t="shared" ref="G258:N258" si="36">F258+1</f>
        <v>3</v>
      </c>
      <c r="H258" s="109">
        <f t="shared" si="36"/>
        <v>4</v>
      </c>
      <c r="I258" s="109">
        <f t="shared" si="36"/>
        <v>5</v>
      </c>
      <c r="J258" s="109">
        <f t="shared" si="36"/>
        <v>6</v>
      </c>
      <c r="K258" s="109">
        <f t="shared" si="36"/>
        <v>7</v>
      </c>
      <c r="L258" s="109">
        <f t="shared" si="36"/>
        <v>8</v>
      </c>
      <c r="M258" s="109">
        <f t="shared" si="36"/>
        <v>9</v>
      </c>
      <c r="N258" s="110">
        <f t="shared" si="36"/>
        <v>10</v>
      </c>
    </row>
    <row r="259" spans="2:14" ht="15" outlineLevel="1" thickBot="1">
      <c r="C259" s="105"/>
      <c r="D259" s="16"/>
      <c r="E259" s="196">
        <v>0</v>
      </c>
      <c r="F259" s="197">
        <v>0.02</v>
      </c>
      <c r="G259" s="197">
        <v>0.02</v>
      </c>
      <c r="H259" s="197">
        <v>0.02</v>
      </c>
      <c r="I259" s="197">
        <v>0.02</v>
      </c>
      <c r="J259" s="197">
        <v>0.02</v>
      </c>
      <c r="K259" s="197">
        <v>0.02</v>
      </c>
      <c r="L259" s="197">
        <v>0.02</v>
      </c>
      <c r="M259" s="197">
        <v>0.02</v>
      </c>
      <c r="N259" s="198">
        <v>0.02</v>
      </c>
    </row>
    <row r="260" spans="2:14" outlineLevel="1">
      <c r="C260" s="334"/>
      <c r="D260" s="20"/>
      <c r="E260" s="335"/>
      <c r="F260" s="336"/>
      <c r="G260" s="336"/>
      <c r="H260" s="336"/>
      <c r="I260" s="336"/>
      <c r="J260" s="336"/>
      <c r="K260" s="336"/>
      <c r="L260" s="336"/>
      <c r="M260" s="336"/>
      <c r="N260" s="336"/>
    </row>
    <row r="261" spans="2:14" outlineLevel="1">
      <c r="C261" s="334" t="s">
        <v>302</v>
      </c>
      <c r="D261" s="20"/>
      <c r="E261" s="168">
        <v>0</v>
      </c>
      <c r="F261" s="336"/>
      <c r="G261" s="336"/>
      <c r="H261" s="336"/>
      <c r="I261" s="336"/>
      <c r="J261" s="336"/>
      <c r="K261" s="336"/>
      <c r="L261" s="336"/>
      <c r="M261" s="336"/>
      <c r="N261" s="336"/>
    </row>
    <row r="263" spans="2:14" ht="18">
      <c r="B263" s="471" t="s">
        <v>230</v>
      </c>
    </row>
    <row r="264" spans="2:14" outlineLevel="1"/>
    <row r="265" spans="2:14" outlineLevel="1">
      <c r="C265" s="23" t="s">
        <v>231</v>
      </c>
      <c r="I265" s="4"/>
      <c r="J265" s="4"/>
      <c r="K265" s="4"/>
      <c r="L265" s="4"/>
      <c r="M265" s="4"/>
    </row>
    <row r="266" spans="2:14" outlineLevel="1">
      <c r="G266" s="133" t="s">
        <v>151</v>
      </c>
      <c r="H266" s="133"/>
      <c r="I266" s="4"/>
      <c r="J266" s="4"/>
      <c r="K266" s="4"/>
      <c r="L266" s="4"/>
      <c r="M266" s="4"/>
    </row>
    <row r="267" spans="2:14" outlineLevel="1">
      <c r="C267" s="134" t="s">
        <v>152</v>
      </c>
      <c r="D267" s="352">
        <f>F84</f>
        <v>13733508</v>
      </c>
      <c r="G267" s="135"/>
      <c r="H267" s="136"/>
      <c r="I267" s="4"/>
      <c r="J267" s="4"/>
      <c r="K267" s="4"/>
      <c r="L267" s="4"/>
      <c r="M267" s="4"/>
    </row>
    <row r="268" spans="2:14" outlineLevel="1">
      <c r="C268" s="137" t="s">
        <v>153</v>
      </c>
      <c r="D268" s="353">
        <v>0.65</v>
      </c>
      <c r="E268" s="31"/>
      <c r="G268" s="138" t="s">
        <v>55</v>
      </c>
      <c r="H268" s="376">
        <v>1000</v>
      </c>
      <c r="I268" s="4"/>
      <c r="J268" s="4"/>
      <c r="K268" s="4" t="s">
        <v>316</v>
      </c>
      <c r="L268" s="4"/>
      <c r="M268" s="27">
        <f>D273/12*D269</f>
        <v>37194.917500000003</v>
      </c>
    </row>
    <row r="269" spans="2:14" outlineLevel="1">
      <c r="C269" s="137" t="s">
        <v>154</v>
      </c>
      <c r="D269" s="139">
        <f>D267*D268</f>
        <v>8926780.2000000011</v>
      </c>
      <c r="E269" s="8"/>
      <c r="G269" s="138" t="s">
        <v>155</v>
      </c>
      <c r="H269" s="376">
        <f>D269*0.005</f>
        <v>44633.901000000005</v>
      </c>
      <c r="I269" s="4"/>
      <c r="J269" s="4"/>
      <c r="K269" s="4"/>
      <c r="L269" s="4"/>
      <c r="M269" s="4"/>
    </row>
    <row r="270" spans="2:14" outlineLevel="1">
      <c r="C270" s="140"/>
      <c r="D270" s="139"/>
      <c r="E270" s="141"/>
      <c r="G270" s="138" t="s">
        <v>156</v>
      </c>
      <c r="H270" s="376">
        <f>D269*0.005</f>
        <v>44633.901000000005</v>
      </c>
      <c r="I270" s="4"/>
      <c r="J270" s="4"/>
      <c r="K270" s="4" t="s">
        <v>317</v>
      </c>
      <c r="L270" s="4"/>
      <c r="M270" s="374">
        <f>PMT(D273/12,D274*12,-D269)</f>
        <v>47920.88635236628</v>
      </c>
    </row>
    <row r="271" spans="2:14" outlineLevel="1">
      <c r="C271" s="140" t="s">
        <v>157</v>
      </c>
      <c r="D271" s="139">
        <f>D267-D269</f>
        <v>4806727.7999999989</v>
      </c>
      <c r="E271" s="11"/>
      <c r="F271" s="27"/>
      <c r="G271" s="381" t="s">
        <v>158</v>
      </c>
      <c r="H271" s="376">
        <f>D269*0.0025</f>
        <v>22316.950500000003</v>
      </c>
      <c r="I271" s="4"/>
      <c r="J271" s="4"/>
      <c r="K271" s="4" t="s">
        <v>185</v>
      </c>
      <c r="L271" s="4"/>
      <c r="M271" s="374">
        <f>M270-M268</f>
        <v>10725.968852366277</v>
      </c>
    </row>
    <row r="272" spans="2:14" outlineLevel="1">
      <c r="C272" s="137" t="s">
        <v>320</v>
      </c>
      <c r="D272" s="168">
        <v>20</v>
      </c>
      <c r="G272" s="138" t="s">
        <v>54</v>
      </c>
      <c r="H272" s="376">
        <f>D269/1000*1.1</f>
        <v>9819.4582200000023</v>
      </c>
      <c r="I272" s="4"/>
      <c r="J272" s="4"/>
      <c r="K272" s="4"/>
      <c r="L272" s="4"/>
      <c r="M272" s="4"/>
    </row>
    <row r="273" spans="3:13" outlineLevel="1">
      <c r="C273" s="137" t="s">
        <v>159</v>
      </c>
      <c r="D273" s="353">
        <v>0.05</v>
      </c>
      <c r="G273" s="138" t="s">
        <v>56</v>
      </c>
      <c r="H273" s="376">
        <v>6000</v>
      </c>
      <c r="I273" s="4"/>
      <c r="J273" s="4"/>
      <c r="K273" s="4"/>
      <c r="L273" s="4"/>
      <c r="M273" s="4"/>
    </row>
    <row r="274" spans="3:13" outlineLevel="1">
      <c r="C274" s="137" t="s">
        <v>160</v>
      </c>
      <c r="D274" s="168">
        <v>30</v>
      </c>
      <c r="E274" s="11"/>
      <c r="G274" s="138" t="s">
        <v>57</v>
      </c>
      <c r="H274" s="376">
        <v>6000</v>
      </c>
      <c r="I274" s="4"/>
      <c r="J274" s="4"/>
      <c r="K274" s="4"/>
      <c r="L274" s="4"/>
      <c r="M274" s="4"/>
    </row>
    <row r="275" spans="3:13" outlineLevel="1">
      <c r="C275" s="137" t="s">
        <v>319</v>
      </c>
      <c r="D275" s="168">
        <v>15</v>
      </c>
      <c r="G275" s="138" t="s">
        <v>161</v>
      </c>
      <c r="H275" s="376">
        <v>0</v>
      </c>
      <c r="I275" s="4"/>
      <c r="J275" s="4"/>
      <c r="K275" s="4"/>
      <c r="L275" s="4"/>
      <c r="M275" s="4"/>
    </row>
    <row r="276" spans="3:13" outlineLevel="1">
      <c r="C276" s="137" t="s">
        <v>391</v>
      </c>
      <c r="D276" s="547">
        <f ca="1">E$906/D269</f>
        <v>-9.7501000416701181E-3</v>
      </c>
      <c r="G276" s="138" t="s">
        <v>162</v>
      </c>
      <c r="H276" s="376">
        <v>0</v>
      </c>
      <c r="I276" s="4"/>
      <c r="J276" s="4"/>
      <c r="K276" s="4"/>
      <c r="L276" s="4"/>
      <c r="M276" s="4"/>
    </row>
    <row r="277" spans="3:13" outlineLevel="1">
      <c r="C277" s="142" t="s">
        <v>390</v>
      </c>
      <c r="D277" s="548">
        <f ca="1">E$906/(D269*D273)</f>
        <v>-0.19500200083340236</v>
      </c>
      <c r="G277" s="138" t="s">
        <v>163</v>
      </c>
      <c r="H277" s="376">
        <v>0</v>
      </c>
      <c r="I277" s="4"/>
      <c r="J277" s="4"/>
      <c r="K277" s="4"/>
      <c r="L277" s="4"/>
      <c r="M277" s="4"/>
    </row>
    <row r="278" spans="3:13" outlineLevel="1">
      <c r="C278" s="15"/>
      <c r="D278" s="15"/>
      <c r="G278" s="138" t="s">
        <v>164</v>
      </c>
      <c r="H278" s="376">
        <v>15000</v>
      </c>
      <c r="I278" s="4"/>
      <c r="J278" s="4"/>
      <c r="K278" s="4"/>
      <c r="L278" s="4"/>
      <c r="M278" s="4"/>
    </row>
    <row r="279" spans="3:13" outlineLevel="1">
      <c r="C279" s="14"/>
      <c r="D279" s="143"/>
      <c r="G279" s="144" t="s">
        <v>165</v>
      </c>
      <c r="H279" s="376">
        <v>2500</v>
      </c>
      <c r="I279" s="4"/>
      <c r="J279" s="4"/>
      <c r="K279" s="4"/>
      <c r="L279" s="4"/>
      <c r="M279" s="4"/>
    </row>
    <row r="280" spans="3:13" outlineLevel="1">
      <c r="C280" s="15"/>
      <c r="D280" s="15"/>
      <c r="G280" s="145" t="s">
        <v>166</v>
      </c>
      <c r="H280" s="146">
        <f>SUM(H267:H278)</f>
        <v>149404.21072000003</v>
      </c>
      <c r="I280" s="4"/>
      <c r="J280" s="4"/>
      <c r="K280" s="4"/>
      <c r="L280" s="4"/>
      <c r="M280" s="4"/>
    </row>
    <row r="281" spans="3:13" outlineLevel="1">
      <c r="C281" s="15"/>
      <c r="D281" s="15"/>
      <c r="G281" s="147" t="s">
        <v>167</v>
      </c>
      <c r="H281" s="148">
        <f>H280/D269</f>
        <v>1.673662926303484E-2</v>
      </c>
      <c r="I281" s="4"/>
      <c r="J281" s="4"/>
      <c r="K281" s="4"/>
      <c r="L281" s="4"/>
      <c r="M281" s="4"/>
    </row>
    <row r="282" spans="3:13" outlineLevel="1">
      <c r="C282" s="15"/>
      <c r="D282" s="15"/>
      <c r="G282" s="9"/>
      <c r="H282" s="149"/>
      <c r="I282" s="4"/>
      <c r="J282" s="4"/>
      <c r="K282" s="4"/>
      <c r="L282" s="4"/>
      <c r="M282" s="4"/>
    </row>
    <row r="283" spans="3:13" ht="15" customHeight="1" outlineLevel="1">
      <c r="D283" s="15"/>
      <c r="I283" s="15"/>
      <c r="J283" s="4"/>
      <c r="K283" s="4"/>
      <c r="L283" s="4"/>
      <c r="M283" s="4"/>
    </row>
    <row r="284" spans="3:13" outlineLevel="1">
      <c r="H284" s="15"/>
      <c r="I284" s="15"/>
      <c r="J284" s="4"/>
      <c r="K284" s="4"/>
      <c r="L284" s="4"/>
      <c r="M284" s="4"/>
    </row>
    <row r="285" spans="3:13" outlineLevel="1">
      <c r="C285" s="23" t="s">
        <v>232</v>
      </c>
    </row>
    <row r="286" spans="3:13" outlineLevel="1">
      <c r="J286" s="4"/>
      <c r="K286" s="4"/>
      <c r="L286" s="4"/>
      <c r="M286" s="4"/>
    </row>
    <row r="287" spans="3:13" outlineLevel="1">
      <c r="G287" s="133" t="s">
        <v>151</v>
      </c>
      <c r="H287" s="133"/>
      <c r="I287" s="4"/>
      <c r="J287" s="4"/>
      <c r="K287" s="4"/>
      <c r="L287" s="4"/>
      <c r="M287" s="4"/>
    </row>
    <row r="288" spans="3:13" outlineLevel="1">
      <c r="C288" s="134" t="s">
        <v>189</v>
      </c>
      <c r="D288" s="354">
        <f>D271</f>
        <v>4806727.7999999989</v>
      </c>
      <c r="E288" s="8"/>
      <c r="G288" s="138" t="s">
        <v>55</v>
      </c>
      <c r="H288" s="376"/>
      <c r="I288" s="4"/>
      <c r="J288" s="4"/>
      <c r="K288" s="4" t="s">
        <v>316</v>
      </c>
      <c r="L288" s="4"/>
      <c r="M288" s="27">
        <f>D293/12*D290</f>
        <v>0</v>
      </c>
    </row>
    <row r="289" spans="3:13" outlineLevel="1">
      <c r="C289" s="137" t="s">
        <v>153</v>
      </c>
      <c r="D289" s="380">
        <v>0</v>
      </c>
      <c r="E289" s="31"/>
      <c r="G289" s="138" t="s">
        <v>155</v>
      </c>
      <c r="H289" s="376"/>
      <c r="I289" s="4"/>
      <c r="J289" s="4"/>
      <c r="K289" s="4"/>
      <c r="L289" s="4"/>
      <c r="M289" s="4"/>
    </row>
    <row r="290" spans="3:13" outlineLevel="1">
      <c r="C290" s="137" t="s">
        <v>154</v>
      </c>
      <c r="D290" s="355">
        <f>D288*D289</f>
        <v>0</v>
      </c>
      <c r="E290" s="8"/>
      <c r="G290" s="138" t="s">
        <v>156</v>
      </c>
      <c r="H290" s="376"/>
      <c r="I290" s="4"/>
      <c r="J290" s="4"/>
      <c r="K290" s="4"/>
      <c r="L290" s="4"/>
      <c r="M290" s="4"/>
    </row>
    <row r="291" spans="3:13" outlineLevel="1">
      <c r="C291" s="140" t="s">
        <v>190</v>
      </c>
      <c r="D291" s="355">
        <f>D288-D290</f>
        <v>4806727.7999999989</v>
      </c>
      <c r="G291" s="381" t="s">
        <v>158</v>
      </c>
      <c r="H291" s="376"/>
      <c r="I291" s="4"/>
      <c r="J291" s="4"/>
      <c r="K291" s="4"/>
      <c r="L291" s="4"/>
      <c r="M291" s="4"/>
    </row>
    <row r="292" spans="3:13" outlineLevel="1">
      <c r="C292" s="137" t="s">
        <v>320</v>
      </c>
      <c r="D292" s="168">
        <v>20</v>
      </c>
      <c r="E292" s="11"/>
      <c r="G292" s="138" t="s">
        <v>54</v>
      </c>
      <c r="H292" s="376"/>
      <c r="I292" s="4"/>
      <c r="J292" s="4"/>
      <c r="K292" s="4"/>
      <c r="L292" s="4"/>
      <c r="M292" s="4"/>
    </row>
    <row r="293" spans="3:13" outlineLevel="1">
      <c r="C293" s="137" t="s">
        <v>159</v>
      </c>
      <c r="D293" s="163">
        <v>0.1</v>
      </c>
      <c r="G293" s="138" t="s">
        <v>56</v>
      </c>
      <c r="H293" s="376"/>
      <c r="I293" s="4"/>
      <c r="J293" s="4"/>
      <c r="K293" s="4"/>
      <c r="L293" s="4"/>
      <c r="M293" s="4"/>
    </row>
    <row r="294" spans="3:13" outlineLevel="1">
      <c r="C294" s="137" t="s">
        <v>160</v>
      </c>
      <c r="D294" s="168">
        <v>30</v>
      </c>
      <c r="G294" s="138" t="s">
        <v>57</v>
      </c>
      <c r="H294" s="376"/>
      <c r="I294" s="4"/>
      <c r="J294" s="4"/>
      <c r="K294" s="4"/>
      <c r="L294" s="4"/>
      <c r="M294" s="4"/>
    </row>
    <row r="295" spans="3:13" outlineLevel="1">
      <c r="C295" s="137" t="s">
        <v>319</v>
      </c>
      <c r="D295" s="168">
        <v>15</v>
      </c>
      <c r="G295" s="138" t="s">
        <v>161</v>
      </c>
      <c r="H295" s="376"/>
      <c r="I295" s="4"/>
      <c r="J295" s="4"/>
      <c r="K295" s="4"/>
      <c r="L295" s="4"/>
      <c r="M295" s="4"/>
    </row>
    <row r="296" spans="3:13" outlineLevel="1">
      <c r="C296" s="137" t="s">
        <v>391</v>
      </c>
      <c r="D296" s="547">
        <f ca="1">IFERROR(E$906/D289,0)</f>
        <v>0</v>
      </c>
      <c r="G296" s="138" t="s">
        <v>162</v>
      </c>
      <c r="H296" s="376"/>
      <c r="I296" s="4"/>
      <c r="J296" s="4"/>
      <c r="K296" s="4"/>
      <c r="L296" s="4"/>
      <c r="M296" s="4"/>
    </row>
    <row r="297" spans="3:13" outlineLevel="1">
      <c r="C297" s="142" t="s">
        <v>390</v>
      </c>
      <c r="D297" s="548">
        <f ca="1">IFERROR(E$906/(D289*D293),0)</f>
        <v>0</v>
      </c>
      <c r="G297" s="138" t="s">
        <v>163</v>
      </c>
      <c r="H297" s="376"/>
      <c r="I297" s="4"/>
      <c r="J297" s="4"/>
      <c r="K297" s="4"/>
      <c r="L297" s="4"/>
      <c r="M297" s="4"/>
    </row>
    <row r="298" spans="3:13" outlineLevel="1">
      <c r="G298" s="138" t="s">
        <v>164</v>
      </c>
      <c r="H298" s="376"/>
      <c r="I298" s="4"/>
      <c r="J298" s="4"/>
      <c r="K298" s="4"/>
      <c r="L298" s="4"/>
      <c r="M298" s="4"/>
    </row>
    <row r="299" spans="3:13" outlineLevel="1">
      <c r="C299" s="15"/>
      <c r="D299" s="15"/>
      <c r="G299" s="356" t="s">
        <v>165</v>
      </c>
      <c r="H299" s="376"/>
      <c r="I299" s="4"/>
      <c r="J299" s="4"/>
      <c r="K299" s="4"/>
      <c r="L299" s="4"/>
      <c r="M299" s="4"/>
    </row>
    <row r="300" spans="3:13" outlineLevel="1">
      <c r="C300" s="15"/>
      <c r="D300" s="15"/>
      <c r="G300" s="145" t="s">
        <v>166</v>
      </c>
      <c r="H300" s="146">
        <f>SUM(H288:H299)</f>
        <v>0</v>
      </c>
      <c r="I300" s="4"/>
      <c r="J300" s="4"/>
      <c r="K300" s="4"/>
      <c r="L300" s="4"/>
      <c r="M300" s="4"/>
    </row>
    <row r="301" spans="3:13" outlineLevel="1">
      <c r="C301" s="15"/>
      <c r="D301" s="15"/>
      <c r="G301" s="357" t="s">
        <v>167</v>
      </c>
      <c r="H301" s="358" t="e">
        <f>H300/D290</f>
        <v>#DIV/0!</v>
      </c>
      <c r="I301" s="4"/>
      <c r="J301" s="4"/>
      <c r="K301" s="4"/>
      <c r="L301" s="4"/>
      <c r="M301" s="4"/>
    </row>
    <row r="302" spans="3:13" outlineLevel="1">
      <c r="C302" s="15"/>
      <c r="D302" s="15"/>
      <c r="I302" s="4"/>
      <c r="J302" s="4"/>
      <c r="K302" s="4"/>
      <c r="L302" s="4"/>
      <c r="M302" s="4"/>
    </row>
    <row r="303" spans="3:13" outlineLevel="1">
      <c r="D303" s="15"/>
      <c r="I303" s="4"/>
      <c r="J303" s="4"/>
      <c r="K303" s="4"/>
      <c r="L303" s="4"/>
      <c r="M303" s="4"/>
    </row>
    <row r="304" spans="3:13" outlineLevel="1"/>
    <row r="305" spans="1:17" outlineLevel="1">
      <c r="C305" s="23" t="s">
        <v>233</v>
      </c>
    </row>
    <row r="306" spans="1:17" outlineLevel="1">
      <c r="G306" s="133" t="s">
        <v>151</v>
      </c>
      <c r="H306" s="133"/>
    </row>
    <row r="307" spans="1:17" ht="15" outlineLevel="1" thickBot="1">
      <c r="G307" s="359"/>
      <c r="H307" s="375"/>
      <c r="P307" s="5"/>
      <c r="Q307" s="5"/>
    </row>
    <row r="308" spans="1:17" ht="15" outlineLevel="1" thickTop="1">
      <c r="C308" s="4" t="s">
        <v>304</v>
      </c>
      <c r="D308" s="168">
        <v>26</v>
      </c>
      <c r="G308" s="138" t="s">
        <v>55</v>
      </c>
      <c r="H308" s="376">
        <v>1000</v>
      </c>
      <c r="K308" s="4" t="s">
        <v>427</v>
      </c>
      <c r="L308" s="4"/>
      <c r="M308" s="27">
        <f ca="1">D315/12*(D317+E317)</f>
        <v>57648.008589180012</v>
      </c>
    </row>
    <row r="309" spans="1:17" outlineLevel="1">
      <c r="C309" s="4" t="s">
        <v>188</v>
      </c>
      <c r="D309" s="413">
        <v>0.04</v>
      </c>
      <c r="E309" s="163">
        <f>Summary!C98</f>
        <v>0</v>
      </c>
      <c r="F309" s="555" t="s">
        <v>440</v>
      </c>
      <c r="G309" s="138" t="s">
        <v>155</v>
      </c>
      <c r="H309" s="376">
        <f ca="1">D315*0.005</f>
        <v>72818.537165280024</v>
      </c>
    </row>
    <row r="310" spans="1:17" outlineLevel="1">
      <c r="A310" s="360"/>
      <c r="G310" s="138" t="s">
        <v>175</v>
      </c>
      <c r="H310" s="376">
        <f ca="1">D315*0.005</f>
        <v>72818.537165280024</v>
      </c>
      <c r="K310" s="363" t="s">
        <v>177</v>
      </c>
      <c r="L310" s="364"/>
      <c r="M310" s="365">
        <f ca="1">D315</f>
        <v>14563707.433056004</v>
      </c>
    </row>
    <row r="311" spans="1:17" outlineLevel="1">
      <c r="A311" s="360"/>
      <c r="G311" s="381" t="s">
        <v>321</v>
      </c>
      <c r="H311" s="376">
        <f ca="1">D315*0.0025</f>
        <v>36409.268582640012</v>
      </c>
      <c r="K311" s="367" t="s">
        <v>179</v>
      </c>
      <c r="L311" s="368"/>
      <c r="M311" s="369">
        <f>D269+D290</f>
        <v>8926780.2000000011</v>
      </c>
    </row>
    <row r="312" spans="1:17" outlineLevel="1">
      <c r="C312" s="4" t="s">
        <v>425</v>
      </c>
      <c r="D312" s="200">
        <f ca="1">SUMIF(E823:N824,ROUNDUP(D308/12,0),E906:N906)</f>
        <v>970913.82887040032</v>
      </c>
      <c r="G312" s="138" t="s">
        <v>54</v>
      </c>
      <c r="H312" s="376">
        <f ca="1">D315/1000*1.1</f>
        <v>16020.078176361607</v>
      </c>
      <c r="K312" s="140" t="s">
        <v>180</v>
      </c>
      <c r="L312" s="14"/>
      <c r="M312" s="369">
        <f ca="1">H320</f>
        <v>228566.42108956166</v>
      </c>
    </row>
    <row r="313" spans="1:17" outlineLevel="1">
      <c r="C313" s="134" t="s">
        <v>176</v>
      </c>
      <c r="D313" s="361">
        <f ca="1">SUMIF(E823:N824,ROUNDUP(D308/12,0),E906:N906)/(D309+E309)</f>
        <v>24272845.721760008</v>
      </c>
      <c r="E313" s="362"/>
      <c r="F313" s="10"/>
      <c r="G313" s="138" t="s">
        <v>56</v>
      </c>
      <c r="H313" s="376">
        <v>6000</v>
      </c>
      <c r="K313" s="419"/>
      <c r="L313" s="20"/>
      <c r="M313" s="420"/>
    </row>
    <row r="314" spans="1:17" outlineLevel="1">
      <c r="C314" s="137" t="s">
        <v>178</v>
      </c>
      <c r="D314" s="379">
        <v>0.6</v>
      </c>
      <c r="E314" s="163">
        <f>Summary!C97</f>
        <v>0</v>
      </c>
      <c r="F314" s="555" t="s">
        <v>440</v>
      </c>
      <c r="G314" s="138" t="s">
        <v>57</v>
      </c>
      <c r="H314" s="376">
        <v>6000</v>
      </c>
      <c r="K314" s="2"/>
      <c r="L314" s="1"/>
      <c r="M314" s="3"/>
      <c r="Q314" s="366"/>
    </row>
    <row r="315" spans="1:17" outlineLevel="1">
      <c r="C315" s="137" t="s">
        <v>154</v>
      </c>
      <c r="D315" s="370">
        <f ca="1">D313*(D314+E314)</f>
        <v>14563707.433056004</v>
      </c>
      <c r="E315" s="10"/>
      <c r="F315" s="10"/>
      <c r="G315" s="138" t="s">
        <v>161</v>
      </c>
      <c r="H315" s="376">
        <v>0</v>
      </c>
      <c r="K315" s="371" t="s">
        <v>181</v>
      </c>
      <c r="L315" s="421"/>
      <c r="M315" s="422">
        <f ca="1">M310-M311-M312-M313</f>
        <v>5408360.8119664416</v>
      </c>
      <c r="N315" s="4" t="s">
        <v>330</v>
      </c>
      <c r="Q315" s="366"/>
    </row>
    <row r="316" spans="1:17" outlineLevel="1">
      <c r="C316" s="137" t="s">
        <v>320</v>
      </c>
      <c r="D316" s="378">
        <v>120</v>
      </c>
      <c r="E316" s="10"/>
      <c r="F316" s="10"/>
      <c r="G316" s="138" t="s">
        <v>162</v>
      </c>
      <c r="H316" s="376">
        <v>0</v>
      </c>
      <c r="K316" s="4"/>
      <c r="L316" s="4"/>
      <c r="M316" s="27"/>
      <c r="Q316" s="366"/>
    </row>
    <row r="317" spans="1:17" outlineLevel="1">
      <c r="C317" s="137" t="s">
        <v>159</v>
      </c>
      <c r="D317" s="353">
        <v>4.7500000000000001E-2</v>
      </c>
      <c r="E317" s="163">
        <f>Summary!C62</f>
        <v>0</v>
      </c>
      <c r="F317" s="555" t="s">
        <v>440</v>
      </c>
      <c r="G317" s="138" t="s">
        <v>163</v>
      </c>
      <c r="H317" s="376">
        <v>0</v>
      </c>
      <c r="K317" s="4"/>
      <c r="L317" s="4"/>
      <c r="M317" s="4"/>
      <c r="Q317" s="366"/>
    </row>
    <row r="318" spans="1:17" outlineLevel="1">
      <c r="C318" s="137" t="s">
        <v>160</v>
      </c>
      <c r="D318" s="378">
        <v>30</v>
      </c>
      <c r="E318" s="10"/>
      <c r="F318" s="10"/>
      <c r="G318" s="138" t="s">
        <v>164</v>
      </c>
      <c r="H318" s="376">
        <v>15000</v>
      </c>
      <c r="K318" s="4" t="s">
        <v>428</v>
      </c>
      <c r="L318" s="4"/>
      <c r="M318" s="571">
        <f>D968</f>
        <v>4806727.7999999989</v>
      </c>
      <c r="Q318" s="10"/>
    </row>
    <row r="319" spans="1:17" outlineLevel="1">
      <c r="C319" s="137" t="s">
        <v>319</v>
      </c>
      <c r="D319" s="168">
        <v>0</v>
      </c>
      <c r="E319" s="10"/>
      <c r="F319" s="10"/>
      <c r="G319" s="144" t="s">
        <v>165</v>
      </c>
      <c r="H319" s="376">
        <v>2500</v>
      </c>
      <c r="K319" s="4" t="s">
        <v>429</v>
      </c>
      <c r="L319" s="4"/>
      <c r="M319" s="571">
        <f ca="1">SUMIF(E823:N824,ROUNDUP(D308/12,0)+1,E919:N919)</f>
        <v>105435.65136150936</v>
      </c>
      <c r="Q319" s="10"/>
    </row>
    <row r="320" spans="1:17" outlineLevel="1">
      <c r="C320" s="137" t="s">
        <v>392</v>
      </c>
      <c r="D320" s="547">
        <f ca="1">G$906/D315</f>
        <v>6.6666666666666666E-2</v>
      </c>
      <c r="E320" s="10"/>
      <c r="F320" s="10"/>
      <c r="G320" s="145" t="s">
        <v>166</v>
      </c>
      <c r="H320" s="146">
        <f ca="1">SUM(H308:H319)</f>
        <v>228566.42108956166</v>
      </c>
      <c r="K320" s="4"/>
      <c r="Q320" s="10"/>
    </row>
    <row r="321" spans="2:17" outlineLevel="1">
      <c r="C321" s="142" t="s">
        <v>393</v>
      </c>
      <c r="D321" s="548">
        <f ca="1">G$906/(D315*(D317+E317))</f>
        <v>1.4035087719298245</v>
      </c>
      <c r="E321" s="10"/>
      <c r="F321" s="10"/>
      <c r="G321" s="373" t="s">
        <v>167</v>
      </c>
      <c r="H321" s="148">
        <f ca="1">H320/D315</f>
        <v>1.5694246958763574E-2</v>
      </c>
      <c r="K321" s="4"/>
      <c r="N321" s="10"/>
      <c r="O321" s="10"/>
      <c r="P321" s="10"/>
      <c r="Q321" s="10"/>
    </row>
    <row r="322" spans="2:17" outlineLevel="1">
      <c r="C322" s="4" t="s">
        <v>1</v>
      </c>
      <c r="D322" s="571">
        <f ca="1">-SUMIF(E823:N824,ROUNDUP(D308/12,0),E917:N917)</f>
        <v>855553.69191115513</v>
      </c>
      <c r="I322" s="4"/>
      <c r="J322" s="372"/>
      <c r="K322" s="15"/>
      <c r="N322" s="10"/>
      <c r="O322" s="10"/>
      <c r="P322" s="10"/>
      <c r="Q322" s="10"/>
    </row>
    <row r="323" spans="2:17" outlineLevel="1">
      <c r="C323" s="4" t="s">
        <v>341</v>
      </c>
      <c r="D323" s="418">
        <f>PMT(D317+E317,D318,-1)</f>
        <v>6.3209453946024938E-2</v>
      </c>
      <c r="I323" s="4"/>
      <c r="J323" s="4"/>
      <c r="K323" s="4"/>
      <c r="L323" s="4"/>
      <c r="M323" s="4"/>
    </row>
    <row r="324" spans="2:17" outlineLevel="1"/>
    <row r="326" spans="2:17" ht="18">
      <c r="B326" s="471" t="s">
        <v>251</v>
      </c>
    </row>
    <row r="327" spans="2:17" outlineLevel="1">
      <c r="H327" s="4" t="s">
        <v>1135</v>
      </c>
    </row>
    <row r="328" spans="2:17" outlineLevel="1">
      <c r="C328" s="4" t="s">
        <v>328</v>
      </c>
      <c r="E328" s="168">
        <v>65</v>
      </c>
      <c r="H328" s="4" t="s">
        <v>183</v>
      </c>
      <c r="I328" s="168"/>
    </row>
    <row r="329" spans="2:17" outlineLevel="1">
      <c r="C329" s="4" t="s">
        <v>240</v>
      </c>
      <c r="E329" s="163">
        <v>3.5000000000000003E-2</v>
      </c>
      <c r="F329" s="163">
        <f>+Summary!C51</f>
        <v>0</v>
      </c>
      <c r="G329" s="555" t="s">
        <v>440</v>
      </c>
      <c r="H329" s="4" t="s">
        <v>1136</v>
      </c>
      <c r="I329" s="168"/>
    </row>
    <row r="330" spans="2:17" outlineLevel="1">
      <c r="C330" s="4" t="s">
        <v>303</v>
      </c>
      <c r="E330" s="337">
        <v>0.03</v>
      </c>
    </row>
    <row r="331" spans="2:17" outlineLevel="1">
      <c r="K331" s="4" t="s">
        <v>428</v>
      </c>
      <c r="L331" s="4"/>
      <c r="M331" s="571">
        <f>+M318</f>
        <v>4806727.7999999989</v>
      </c>
    </row>
    <row r="332" spans="2:17" outlineLevel="1">
      <c r="C332" s="4" t="s">
        <v>426</v>
      </c>
      <c r="E332" s="200">
        <f ca="1">SUMIF(E823:N824,ROUNDUP(E328/12,0),E906:N906)</f>
        <v>1073168.6245474531</v>
      </c>
      <c r="K332" s="4" t="s">
        <v>430</v>
      </c>
      <c r="L332" s="4"/>
      <c r="M332" s="571">
        <f ca="1">SUMIF(E823:N824,ROUNDUP(E328/12,0),E919:N919)</f>
        <v>67297.633958227627</v>
      </c>
    </row>
    <row r="333" spans="2:17" outlineLevel="1">
      <c r="C333" s="4" t="s">
        <v>331</v>
      </c>
      <c r="E333" s="200">
        <f ca="1">(SUMIF(E823:N824,ROUNDUP(E328/12,0),E906:N906)/(E329+$F$329)*(1-E330))</f>
        <v>29742101.880315125</v>
      </c>
    </row>
    <row r="334" spans="2:17" outlineLevel="1">
      <c r="C334" s="4" t="s">
        <v>560</v>
      </c>
      <c r="E334" s="200">
        <f ca="1">(SUMIF(E823:N824,ROUNDUP(E328/12,0),E906:N906)/(E329+$F$329))</f>
        <v>30661960.7013558</v>
      </c>
    </row>
    <row r="335" spans="2:17" outlineLevel="1"/>
    <row r="336" spans="2:17" outlineLevel="1"/>
    <row r="338" spans="2:21" ht="18">
      <c r="B338" s="22" t="s">
        <v>281</v>
      </c>
    </row>
    <row r="339" spans="2:21" outlineLevel="1">
      <c r="I339"/>
      <c r="J339"/>
      <c r="K339"/>
      <c r="M339" s="5" t="s">
        <v>1127</v>
      </c>
      <c r="N339" s="168" t="s">
        <v>415</v>
      </c>
    </row>
    <row r="340" spans="2:21" outlineLevel="1">
      <c r="I340"/>
      <c r="J340"/>
      <c r="K340"/>
      <c r="N340" s="5"/>
      <c r="O340" s="1069" t="s">
        <v>1122</v>
      </c>
    </row>
    <row r="341" spans="2:21" outlineLevel="1">
      <c r="C341" s="21" t="s">
        <v>267</v>
      </c>
      <c r="I341"/>
      <c r="J341"/>
      <c r="M341"/>
      <c r="N341" s="5"/>
      <c r="O341" s="1069" t="s">
        <v>1123</v>
      </c>
      <c r="R341" s="5"/>
      <c r="S341" s="5"/>
      <c r="U341" s="959">
        <f>Summary!C83</f>
        <v>0</v>
      </c>
    </row>
    <row r="342" spans="2:21" outlineLevel="1">
      <c r="G342" s="247" t="s">
        <v>388</v>
      </c>
      <c r="H342" s="247"/>
      <c r="I342" s="247"/>
      <c r="J342" s="1066" t="s">
        <v>1119</v>
      </c>
      <c r="K342" s="26" t="s">
        <v>1125</v>
      </c>
      <c r="M342" s="247" t="s">
        <v>1118</v>
      </c>
      <c r="N342" s="247"/>
      <c r="O342" s="247"/>
      <c r="P342" s="1066" t="s">
        <v>1121</v>
      </c>
      <c r="R342" s="26" t="s">
        <v>273</v>
      </c>
      <c r="S342" s="5"/>
      <c r="T342" s="4" t="s">
        <v>917</v>
      </c>
    </row>
    <row r="343" spans="2:21" outlineLevel="1">
      <c r="C343" s="23" t="s">
        <v>268</v>
      </c>
      <c r="D343" s="246" t="s">
        <v>269</v>
      </c>
      <c r="E343" s="4" t="s">
        <v>276</v>
      </c>
      <c r="G343" s="28" t="s">
        <v>275</v>
      </c>
      <c r="H343" s="28" t="s">
        <v>278</v>
      </c>
      <c r="I343" s="5" t="s">
        <v>280</v>
      </c>
      <c r="J343" s="1067" t="s">
        <v>1120</v>
      </c>
      <c r="K343" s="26" t="s">
        <v>183</v>
      </c>
      <c r="M343" s="28" t="s">
        <v>275</v>
      </c>
      <c r="N343" s="28" t="s">
        <v>278</v>
      </c>
      <c r="O343" s="5" t="s">
        <v>280</v>
      </c>
      <c r="P343" s="1067" t="s">
        <v>1120</v>
      </c>
      <c r="R343" s="246" t="s">
        <v>274</v>
      </c>
      <c r="S343" s="5"/>
      <c r="T343" s="4" t="s">
        <v>918</v>
      </c>
      <c r="U343" s="960" t="s">
        <v>440</v>
      </c>
    </row>
    <row r="344" spans="2:21" outlineLevel="1">
      <c r="B344" s="556">
        <f>B129</f>
        <v>1</v>
      </c>
      <c r="C344" s="4" t="str">
        <f>E129</f>
        <v>Studio</v>
      </c>
      <c r="D344" s="243">
        <f>C129</f>
        <v>0</v>
      </c>
      <c r="E344" s="273"/>
      <c r="G344" s="275"/>
      <c r="H344" s="275"/>
      <c r="I344" s="275"/>
      <c r="J344" s="1068">
        <f>IF(D344=0,0,IFERROR(MATCH($D344,$E439:$AB439,0),"Buyouts not completed"))</f>
        <v>0</v>
      </c>
      <c r="K344" s="275"/>
      <c r="M344" s="275"/>
      <c r="N344" s="275"/>
      <c r="O344" s="275"/>
      <c r="P344" s="1068">
        <f>IFERROR(IF(D344=0,0,MATCH($D344,$E594:$AB594,0)),"not leased up in 24 months")</f>
        <v>0</v>
      </c>
      <c r="R344" s="275"/>
      <c r="S344" s="5"/>
      <c r="T344" s="958">
        <f t="shared" ref="T344:T373" si="37">MAX(0,D344-E344-U344)</f>
        <v>0</v>
      </c>
      <c r="U344" s="961">
        <f t="shared" ref="U344:U373" si="38">ROUNDUP(D344*$U$341,0)</f>
        <v>0</v>
      </c>
    </row>
    <row r="345" spans="2:21" outlineLevel="1">
      <c r="B345" s="556">
        <f t="shared" ref="B345:B373" si="39">B130</f>
        <v>2</v>
      </c>
      <c r="C345" s="4" t="str">
        <f t="shared" ref="C345:C373" si="40">E130</f>
        <v xml:space="preserve">1 Bed / 1 Bath </v>
      </c>
      <c r="D345" s="243">
        <f>C130</f>
        <v>0</v>
      </c>
      <c r="E345" s="273"/>
      <c r="G345" s="275"/>
      <c r="H345" s="275"/>
      <c r="I345" s="275"/>
      <c r="J345" s="1068">
        <f t="shared" ref="J345:J373" si="41">IF(D345=0,0,IFERROR(MATCH($D345,$E440:$AB440,0),"Buyouts not completed"))</f>
        <v>0</v>
      </c>
      <c r="K345" s="275"/>
      <c r="M345" s="275"/>
      <c r="N345" s="275"/>
      <c r="O345" s="275"/>
      <c r="P345" s="1068">
        <f t="shared" ref="P345:P373" si="42">IFERROR(IF(D345=0,0,MATCH($D345,$E595:$AB595,0)),"not leased up in 24 months")</f>
        <v>0</v>
      </c>
      <c r="R345" s="275"/>
      <c r="S345" s="5"/>
      <c r="T345" s="958">
        <f t="shared" si="37"/>
        <v>0</v>
      </c>
      <c r="U345" s="961">
        <f t="shared" si="38"/>
        <v>0</v>
      </c>
    </row>
    <row r="346" spans="2:21" outlineLevel="1">
      <c r="B346" s="556">
        <f t="shared" si="39"/>
        <v>3</v>
      </c>
      <c r="C346" s="4" t="str">
        <f t="shared" si="40"/>
        <v xml:space="preserve">1 Bed / 1 Bath </v>
      </c>
      <c r="D346" s="243">
        <f>C131</f>
        <v>0</v>
      </c>
      <c r="E346" s="273"/>
      <c r="G346" s="275"/>
      <c r="H346" s="275"/>
      <c r="I346" s="275"/>
      <c r="J346" s="1068">
        <f t="shared" si="41"/>
        <v>0</v>
      </c>
      <c r="K346" s="275"/>
      <c r="M346" s="275"/>
      <c r="N346" s="275"/>
      <c r="O346" s="275"/>
      <c r="P346" s="1068">
        <f t="shared" si="42"/>
        <v>0</v>
      </c>
      <c r="R346" s="275"/>
      <c r="S346" s="5"/>
      <c r="T346" s="958">
        <f t="shared" si="37"/>
        <v>0</v>
      </c>
      <c r="U346" s="961">
        <f t="shared" si="38"/>
        <v>0</v>
      </c>
    </row>
    <row r="347" spans="2:21" outlineLevel="1">
      <c r="B347" s="556">
        <f t="shared" si="39"/>
        <v>4</v>
      </c>
      <c r="C347" s="4" t="str">
        <f t="shared" si="40"/>
        <v xml:space="preserve">1 Bed / 1 Bath </v>
      </c>
      <c r="D347" s="243">
        <f>C132</f>
        <v>0</v>
      </c>
      <c r="E347" s="273"/>
      <c r="G347" s="275"/>
      <c r="H347" s="275"/>
      <c r="I347" s="275"/>
      <c r="J347" s="1068">
        <f t="shared" si="41"/>
        <v>0</v>
      </c>
      <c r="K347" s="275" t="s">
        <v>1126</v>
      </c>
      <c r="M347" s="275"/>
      <c r="N347" s="275">
        <v>2</v>
      </c>
      <c r="O347" s="275">
        <v>11</v>
      </c>
      <c r="P347" s="1068">
        <f t="shared" si="42"/>
        <v>0</v>
      </c>
      <c r="R347" s="275"/>
      <c r="S347" s="5"/>
      <c r="T347" s="958">
        <f t="shared" si="37"/>
        <v>0</v>
      </c>
      <c r="U347" s="961">
        <f t="shared" si="38"/>
        <v>0</v>
      </c>
    </row>
    <row r="348" spans="2:21" outlineLevel="1">
      <c r="B348" s="556">
        <f t="shared" si="39"/>
        <v>5</v>
      </c>
      <c r="C348" s="4" t="str">
        <f t="shared" si="40"/>
        <v xml:space="preserve">2 Bed / 1 Bath </v>
      </c>
      <c r="D348" s="243">
        <f t="shared" ref="D348:D373" si="43">C133</f>
        <v>0</v>
      </c>
      <c r="E348" s="273"/>
      <c r="G348" s="275"/>
      <c r="H348" s="275"/>
      <c r="I348" s="275"/>
      <c r="J348" s="1068">
        <f t="shared" si="41"/>
        <v>0</v>
      </c>
      <c r="K348" s="275"/>
      <c r="M348" s="275"/>
      <c r="N348" s="275"/>
      <c r="O348" s="275"/>
      <c r="P348" s="1068">
        <f t="shared" si="42"/>
        <v>0</v>
      </c>
      <c r="R348" s="275"/>
      <c r="S348" s="5"/>
      <c r="T348" s="958">
        <f t="shared" si="37"/>
        <v>0</v>
      </c>
      <c r="U348" s="961">
        <f t="shared" si="38"/>
        <v>0</v>
      </c>
    </row>
    <row r="349" spans="2:21" outlineLevel="1">
      <c r="B349" s="556">
        <f t="shared" si="39"/>
        <v>6</v>
      </c>
      <c r="C349" s="4" t="str">
        <f t="shared" si="40"/>
        <v xml:space="preserve">2 Bed / 1 Bath </v>
      </c>
      <c r="D349" s="243">
        <f t="shared" si="43"/>
        <v>0</v>
      </c>
      <c r="E349" s="273"/>
      <c r="G349" s="275"/>
      <c r="H349" s="275"/>
      <c r="I349" s="275"/>
      <c r="J349" s="1068">
        <f t="shared" si="41"/>
        <v>0</v>
      </c>
      <c r="K349" s="275"/>
      <c r="M349" s="275"/>
      <c r="N349" s="275"/>
      <c r="O349" s="275"/>
      <c r="P349" s="1068">
        <f t="shared" si="42"/>
        <v>0</v>
      </c>
      <c r="R349" s="275"/>
      <c r="S349" s="5"/>
      <c r="T349" s="958">
        <f t="shared" si="37"/>
        <v>0</v>
      </c>
      <c r="U349" s="961">
        <f t="shared" si="38"/>
        <v>0</v>
      </c>
    </row>
    <row r="350" spans="2:21" outlineLevel="1">
      <c r="B350" s="556">
        <f t="shared" si="39"/>
        <v>7</v>
      </c>
      <c r="C350" s="4" t="str">
        <f t="shared" si="40"/>
        <v xml:space="preserve">2 Bed / 1 Bath </v>
      </c>
      <c r="D350" s="243">
        <f t="shared" si="43"/>
        <v>0</v>
      </c>
      <c r="E350" s="273"/>
      <c r="G350" s="275"/>
      <c r="H350" s="275"/>
      <c r="I350" s="275"/>
      <c r="J350" s="1068">
        <f t="shared" si="41"/>
        <v>0</v>
      </c>
      <c r="K350" s="275"/>
      <c r="M350" s="275"/>
      <c r="N350" s="275"/>
      <c r="O350" s="275"/>
      <c r="P350" s="1068">
        <f t="shared" si="42"/>
        <v>0</v>
      </c>
      <c r="R350" s="275"/>
      <c r="S350" s="5"/>
      <c r="T350" s="958">
        <f t="shared" si="37"/>
        <v>0</v>
      </c>
      <c r="U350" s="961">
        <f t="shared" si="38"/>
        <v>0</v>
      </c>
    </row>
    <row r="351" spans="2:21" outlineLevel="1">
      <c r="B351" s="556">
        <f t="shared" si="39"/>
        <v>8</v>
      </c>
      <c r="C351" s="4" t="str">
        <f t="shared" si="40"/>
        <v xml:space="preserve">2 Bed / 2 Bath </v>
      </c>
      <c r="D351" s="243">
        <f t="shared" si="43"/>
        <v>0</v>
      </c>
      <c r="E351" s="273"/>
      <c r="G351" s="275"/>
      <c r="H351" s="275"/>
      <c r="I351" s="275"/>
      <c r="J351" s="1068">
        <f t="shared" si="41"/>
        <v>0</v>
      </c>
      <c r="K351" s="275" t="s">
        <v>1124</v>
      </c>
      <c r="M351" s="275">
        <v>2</v>
      </c>
      <c r="N351" s="275">
        <v>3</v>
      </c>
      <c r="O351" s="275">
        <v>11</v>
      </c>
      <c r="P351" s="1068">
        <f t="shared" si="42"/>
        <v>0</v>
      </c>
      <c r="R351" s="275"/>
      <c r="S351" s="5"/>
      <c r="T351" s="958">
        <f t="shared" si="37"/>
        <v>0</v>
      </c>
      <c r="U351" s="961">
        <f t="shared" si="38"/>
        <v>0</v>
      </c>
    </row>
    <row r="352" spans="2:21" outlineLevel="1">
      <c r="B352" s="556">
        <f t="shared" si="39"/>
        <v>9</v>
      </c>
      <c r="C352" s="4" t="str">
        <f t="shared" si="40"/>
        <v>2 Bed / 1 Bath + Den</v>
      </c>
      <c r="D352" s="243">
        <f t="shared" si="43"/>
        <v>0</v>
      </c>
      <c r="E352" s="273"/>
      <c r="G352" s="275"/>
      <c r="H352" s="275"/>
      <c r="I352" s="275"/>
      <c r="J352" s="1068">
        <f t="shared" si="41"/>
        <v>0</v>
      </c>
      <c r="K352" s="275"/>
      <c r="M352" s="275"/>
      <c r="N352" s="275"/>
      <c r="O352" s="275"/>
      <c r="P352" s="1068">
        <f t="shared" si="42"/>
        <v>0</v>
      </c>
      <c r="R352" s="275"/>
      <c r="S352" s="5"/>
      <c r="T352" s="958">
        <f t="shared" si="37"/>
        <v>0</v>
      </c>
      <c r="U352" s="961">
        <f t="shared" si="38"/>
        <v>0</v>
      </c>
    </row>
    <row r="353" spans="2:21" outlineLevel="1">
      <c r="B353" s="556">
        <f t="shared" si="39"/>
        <v>10</v>
      </c>
      <c r="C353" s="4" t="str">
        <f t="shared" si="40"/>
        <v xml:space="preserve">2 Bed / 2 Bath </v>
      </c>
      <c r="D353" s="243">
        <f t="shared" si="43"/>
        <v>0</v>
      </c>
      <c r="E353" s="273"/>
      <c r="G353" s="275"/>
      <c r="H353" s="275"/>
      <c r="I353" s="275"/>
      <c r="J353" s="1068">
        <f t="shared" si="41"/>
        <v>0</v>
      </c>
      <c r="K353" s="275"/>
      <c r="M353" s="275"/>
      <c r="N353" s="275"/>
      <c r="O353" s="275"/>
      <c r="P353" s="1068">
        <f t="shared" si="42"/>
        <v>0</v>
      </c>
      <c r="R353" s="275"/>
      <c r="S353" s="5"/>
      <c r="T353" s="958">
        <f t="shared" si="37"/>
        <v>0</v>
      </c>
      <c r="U353" s="961">
        <f t="shared" si="38"/>
        <v>0</v>
      </c>
    </row>
    <row r="354" spans="2:21" outlineLevel="1">
      <c r="B354" s="556">
        <f t="shared" si="39"/>
        <v>11</v>
      </c>
      <c r="C354" s="4" t="str">
        <f t="shared" si="40"/>
        <v xml:space="preserve">2 Bed / 1.5 Bath </v>
      </c>
      <c r="D354" s="243">
        <f t="shared" si="43"/>
        <v>0</v>
      </c>
      <c r="E354" s="273"/>
      <c r="G354" s="275"/>
      <c r="H354" s="275"/>
      <c r="I354" s="275"/>
      <c r="J354" s="1068">
        <f t="shared" si="41"/>
        <v>0</v>
      </c>
      <c r="K354" s="275"/>
      <c r="M354" s="275"/>
      <c r="N354" s="275"/>
      <c r="O354" s="275"/>
      <c r="P354" s="1068">
        <f t="shared" si="42"/>
        <v>0</v>
      </c>
      <c r="R354" s="275"/>
      <c r="S354" s="5"/>
      <c r="T354" s="958">
        <f t="shared" si="37"/>
        <v>0</v>
      </c>
      <c r="U354" s="961">
        <f t="shared" si="38"/>
        <v>0</v>
      </c>
    </row>
    <row r="355" spans="2:21" outlineLevel="1">
      <c r="B355" s="556">
        <f t="shared" si="39"/>
        <v>12</v>
      </c>
      <c r="C355" s="4" t="str">
        <f t="shared" si="40"/>
        <v xml:space="preserve">3 Bed / 2 Bath </v>
      </c>
      <c r="D355" s="243">
        <f t="shared" si="43"/>
        <v>0</v>
      </c>
      <c r="E355" s="273"/>
      <c r="G355" s="275"/>
      <c r="H355" s="275"/>
      <c r="I355" s="275"/>
      <c r="J355" s="1068">
        <f t="shared" si="41"/>
        <v>0</v>
      </c>
      <c r="K355" s="275"/>
      <c r="M355" s="275"/>
      <c r="N355" s="275"/>
      <c r="O355" s="275"/>
      <c r="P355" s="1068">
        <f t="shared" si="42"/>
        <v>0</v>
      </c>
      <c r="R355" s="275"/>
      <c r="S355" s="5"/>
      <c r="T355" s="958">
        <f t="shared" si="37"/>
        <v>0</v>
      </c>
      <c r="U355" s="961">
        <f t="shared" si="38"/>
        <v>0</v>
      </c>
    </row>
    <row r="356" spans="2:21" outlineLevel="1">
      <c r="B356" s="556">
        <f t="shared" si="39"/>
        <v>13</v>
      </c>
      <c r="C356" s="4" t="str">
        <f t="shared" si="40"/>
        <v>3 Bed / 2 Bath House</v>
      </c>
      <c r="D356" s="243">
        <f t="shared" si="43"/>
        <v>0</v>
      </c>
      <c r="E356" s="273"/>
      <c r="G356" s="275"/>
      <c r="H356" s="275"/>
      <c r="I356" s="275"/>
      <c r="J356" s="1068">
        <f t="shared" si="41"/>
        <v>0</v>
      </c>
      <c r="K356" s="275"/>
      <c r="M356" s="275"/>
      <c r="N356" s="275"/>
      <c r="O356" s="275"/>
      <c r="P356" s="1068">
        <f t="shared" si="42"/>
        <v>0</v>
      </c>
      <c r="R356" s="275"/>
      <c r="S356" s="5"/>
      <c r="T356" s="958">
        <f t="shared" si="37"/>
        <v>0</v>
      </c>
      <c r="U356" s="961">
        <f t="shared" si="38"/>
        <v>0</v>
      </c>
    </row>
    <row r="357" spans="2:21" outlineLevel="1">
      <c r="B357" s="556">
        <f t="shared" si="39"/>
        <v>14</v>
      </c>
      <c r="C357" s="4" t="str">
        <f t="shared" si="40"/>
        <v xml:space="preserve">3 Bed / 2 Bath </v>
      </c>
      <c r="D357" s="243">
        <f t="shared" si="43"/>
        <v>2</v>
      </c>
      <c r="E357" s="273"/>
      <c r="G357" s="275">
        <v>1</v>
      </c>
      <c r="H357" s="275">
        <v>1</v>
      </c>
      <c r="I357" s="275">
        <v>2</v>
      </c>
      <c r="J357" s="1068">
        <f t="shared" si="41"/>
        <v>3</v>
      </c>
      <c r="K357" s="275"/>
      <c r="M357" s="275">
        <v>3</v>
      </c>
      <c r="N357" s="275"/>
      <c r="O357" s="275"/>
      <c r="P357" s="1068" t="str">
        <f t="shared" si="42"/>
        <v>not leased up in 24 months</v>
      </c>
      <c r="R357" s="275">
        <v>1</v>
      </c>
      <c r="S357" s="5"/>
      <c r="T357" s="958">
        <f t="shared" si="37"/>
        <v>2</v>
      </c>
      <c r="U357" s="961">
        <f t="shared" si="38"/>
        <v>0</v>
      </c>
    </row>
    <row r="358" spans="2:21" outlineLevel="1">
      <c r="B358" s="556">
        <f t="shared" si="39"/>
        <v>15</v>
      </c>
      <c r="C358" s="4" t="str">
        <f t="shared" si="40"/>
        <v xml:space="preserve">1 Bed / 1 Bath </v>
      </c>
      <c r="D358" s="243">
        <f t="shared" si="43"/>
        <v>5</v>
      </c>
      <c r="E358" s="273"/>
      <c r="G358" s="275">
        <v>1</v>
      </c>
      <c r="H358" s="275">
        <v>2</v>
      </c>
      <c r="I358" s="275">
        <v>3</v>
      </c>
      <c r="J358" s="1068">
        <f t="shared" si="41"/>
        <v>11</v>
      </c>
      <c r="K358" s="275"/>
      <c r="M358" s="275">
        <v>2</v>
      </c>
      <c r="N358" s="275"/>
      <c r="O358" s="275"/>
      <c r="P358" s="1068" t="str">
        <f t="shared" si="42"/>
        <v>not leased up in 24 months</v>
      </c>
      <c r="R358" s="275">
        <v>2</v>
      </c>
      <c r="S358" s="5"/>
      <c r="T358" s="958">
        <f t="shared" si="37"/>
        <v>5</v>
      </c>
      <c r="U358" s="961">
        <f t="shared" si="38"/>
        <v>0</v>
      </c>
    </row>
    <row r="359" spans="2:21" outlineLevel="1">
      <c r="B359" s="556">
        <f t="shared" si="39"/>
        <v>16</v>
      </c>
      <c r="C359" s="4" t="str">
        <f t="shared" si="40"/>
        <v xml:space="preserve">2 Bed / 2 Bath </v>
      </c>
      <c r="D359" s="243">
        <f t="shared" si="43"/>
        <v>14</v>
      </c>
      <c r="E359" s="273"/>
      <c r="G359" s="275">
        <v>2</v>
      </c>
      <c r="H359" s="275">
        <v>1</v>
      </c>
      <c r="I359" s="275">
        <v>2</v>
      </c>
      <c r="J359" s="1068">
        <f t="shared" si="41"/>
        <v>8</v>
      </c>
      <c r="K359" s="275"/>
      <c r="M359" s="275">
        <v>2</v>
      </c>
      <c r="N359" s="275"/>
      <c r="O359" s="275"/>
      <c r="P359" s="1068" t="str">
        <f t="shared" si="42"/>
        <v>not leased up in 24 months</v>
      </c>
      <c r="R359" s="275">
        <v>1</v>
      </c>
      <c r="S359" s="5"/>
      <c r="T359" s="958">
        <f t="shared" si="37"/>
        <v>14</v>
      </c>
      <c r="U359" s="961">
        <f t="shared" si="38"/>
        <v>0</v>
      </c>
    </row>
    <row r="360" spans="2:21" outlineLevel="1">
      <c r="B360" s="556">
        <f t="shared" si="39"/>
        <v>17</v>
      </c>
      <c r="C360" s="4" t="str">
        <f t="shared" si="40"/>
        <v xml:space="preserve">4 Bed / 2 Bath Penthouse </v>
      </c>
      <c r="D360" s="243">
        <f t="shared" si="43"/>
        <v>1</v>
      </c>
      <c r="E360" s="273"/>
      <c r="G360" s="275">
        <v>1</v>
      </c>
      <c r="H360" s="275">
        <v>1</v>
      </c>
      <c r="I360" s="275">
        <v>2</v>
      </c>
      <c r="J360" s="1068">
        <f t="shared" si="41"/>
        <v>2</v>
      </c>
      <c r="K360" s="275"/>
      <c r="M360" s="275">
        <v>4</v>
      </c>
      <c r="N360" s="275"/>
      <c r="O360" s="275"/>
      <c r="P360" s="1068" t="str">
        <f t="shared" si="42"/>
        <v>not leased up in 24 months</v>
      </c>
      <c r="R360" s="275">
        <v>1</v>
      </c>
      <c r="S360" s="5"/>
      <c r="T360" s="958">
        <f t="shared" si="37"/>
        <v>1</v>
      </c>
      <c r="U360" s="961">
        <f t="shared" si="38"/>
        <v>0</v>
      </c>
    </row>
    <row r="361" spans="2:21" outlineLevel="1">
      <c r="B361" s="556">
        <f t="shared" si="39"/>
        <v>18</v>
      </c>
      <c r="C361" s="4" t="str">
        <f t="shared" si="40"/>
        <v xml:space="preserve">2 Bed / 2 Bath </v>
      </c>
      <c r="D361" s="243">
        <f t="shared" si="43"/>
        <v>0</v>
      </c>
      <c r="E361" s="273"/>
      <c r="G361" s="275"/>
      <c r="H361" s="275"/>
      <c r="I361" s="275"/>
      <c r="J361" s="1068">
        <f t="shared" si="41"/>
        <v>0</v>
      </c>
      <c r="K361" s="275"/>
      <c r="M361" s="275"/>
      <c r="N361" s="275"/>
      <c r="O361" s="275"/>
      <c r="P361" s="1068">
        <f t="shared" si="42"/>
        <v>0</v>
      </c>
      <c r="R361" s="275"/>
      <c r="S361" s="5"/>
      <c r="T361" s="958">
        <f t="shared" si="37"/>
        <v>0</v>
      </c>
      <c r="U361" s="961">
        <f t="shared" si="38"/>
        <v>0</v>
      </c>
    </row>
    <row r="362" spans="2:21" outlineLevel="1">
      <c r="B362" s="556">
        <f t="shared" si="39"/>
        <v>19</v>
      </c>
      <c r="C362" s="4">
        <f t="shared" si="40"/>
        <v>0</v>
      </c>
      <c r="D362" s="243">
        <f t="shared" si="43"/>
        <v>0</v>
      </c>
      <c r="E362" s="273"/>
      <c r="G362" s="275"/>
      <c r="H362" s="275"/>
      <c r="I362" s="275"/>
      <c r="J362" s="1068">
        <f t="shared" si="41"/>
        <v>0</v>
      </c>
      <c r="K362" s="275"/>
      <c r="M362" s="275"/>
      <c r="N362" s="275"/>
      <c r="O362" s="275"/>
      <c r="P362" s="1068">
        <f t="shared" si="42"/>
        <v>0</v>
      </c>
      <c r="R362" s="275"/>
      <c r="S362" s="5"/>
      <c r="T362" s="958">
        <f t="shared" si="37"/>
        <v>0</v>
      </c>
      <c r="U362" s="961">
        <f t="shared" si="38"/>
        <v>0</v>
      </c>
    </row>
    <row r="363" spans="2:21" outlineLevel="1">
      <c r="B363" s="556">
        <f t="shared" si="39"/>
        <v>20</v>
      </c>
      <c r="C363" s="4">
        <f t="shared" si="40"/>
        <v>0</v>
      </c>
      <c r="D363" s="243">
        <f t="shared" si="43"/>
        <v>0</v>
      </c>
      <c r="E363" s="273"/>
      <c r="G363" s="275"/>
      <c r="H363" s="275"/>
      <c r="I363" s="275"/>
      <c r="J363" s="1068">
        <f t="shared" si="41"/>
        <v>0</v>
      </c>
      <c r="K363" s="275"/>
      <c r="M363" s="275"/>
      <c r="N363" s="275"/>
      <c r="O363" s="275"/>
      <c r="P363" s="1068">
        <f t="shared" si="42"/>
        <v>0</v>
      </c>
      <c r="R363" s="275"/>
      <c r="S363" s="5"/>
      <c r="T363" s="958">
        <f t="shared" si="37"/>
        <v>0</v>
      </c>
      <c r="U363" s="961">
        <f t="shared" si="38"/>
        <v>0</v>
      </c>
    </row>
    <row r="364" spans="2:21" outlineLevel="1">
      <c r="B364" s="556">
        <f t="shared" si="39"/>
        <v>21</v>
      </c>
      <c r="C364" s="4">
        <f t="shared" si="40"/>
        <v>0</v>
      </c>
      <c r="D364" s="243">
        <f t="shared" si="43"/>
        <v>0</v>
      </c>
      <c r="E364" s="273"/>
      <c r="G364" s="275"/>
      <c r="H364" s="275"/>
      <c r="I364" s="275"/>
      <c r="J364" s="1068">
        <f t="shared" si="41"/>
        <v>0</v>
      </c>
      <c r="K364" s="275"/>
      <c r="M364" s="275"/>
      <c r="N364" s="275"/>
      <c r="O364" s="275"/>
      <c r="P364" s="1068">
        <f t="shared" si="42"/>
        <v>0</v>
      </c>
      <c r="R364" s="275"/>
      <c r="S364" s="5"/>
      <c r="T364" s="958">
        <f t="shared" si="37"/>
        <v>0</v>
      </c>
      <c r="U364" s="961">
        <f t="shared" si="38"/>
        <v>0</v>
      </c>
    </row>
    <row r="365" spans="2:21" outlineLevel="1">
      <c r="B365" s="556">
        <f t="shared" si="39"/>
        <v>22</v>
      </c>
      <c r="C365" s="4">
        <f t="shared" si="40"/>
        <v>0</v>
      </c>
      <c r="D365" s="243">
        <f t="shared" si="43"/>
        <v>0</v>
      </c>
      <c r="E365" s="273"/>
      <c r="G365" s="275"/>
      <c r="H365" s="275"/>
      <c r="I365" s="275"/>
      <c r="J365" s="1068">
        <f t="shared" si="41"/>
        <v>0</v>
      </c>
      <c r="K365" s="275"/>
      <c r="M365" s="275"/>
      <c r="N365" s="275"/>
      <c r="O365" s="275"/>
      <c r="P365" s="1068">
        <f t="shared" si="42"/>
        <v>0</v>
      </c>
      <c r="R365" s="275"/>
      <c r="S365" s="5"/>
      <c r="T365" s="958">
        <f t="shared" si="37"/>
        <v>0</v>
      </c>
      <c r="U365" s="961">
        <f t="shared" si="38"/>
        <v>0</v>
      </c>
    </row>
    <row r="366" spans="2:21" outlineLevel="1">
      <c r="B366" s="556">
        <f t="shared" si="39"/>
        <v>23</v>
      </c>
      <c r="C366" s="4">
        <f t="shared" si="40"/>
        <v>0</v>
      </c>
      <c r="D366" s="243">
        <f t="shared" si="43"/>
        <v>0</v>
      </c>
      <c r="E366" s="273"/>
      <c r="G366" s="275"/>
      <c r="H366" s="275"/>
      <c r="I366" s="275"/>
      <c r="J366" s="1068">
        <f t="shared" si="41"/>
        <v>0</v>
      </c>
      <c r="K366" s="275"/>
      <c r="M366" s="275"/>
      <c r="N366" s="275"/>
      <c r="O366" s="275"/>
      <c r="P366" s="1068">
        <f t="shared" si="42"/>
        <v>0</v>
      </c>
      <c r="R366" s="275"/>
      <c r="S366" s="5"/>
      <c r="T366" s="958">
        <f t="shared" si="37"/>
        <v>0</v>
      </c>
      <c r="U366" s="961">
        <f t="shared" si="38"/>
        <v>0</v>
      </c>
    </row>
    <row r="367" spans="2:21" outlineLevel="1">
      <c r="B367" s="556">
        <f t="shared" si="39"/>
        <v>24</v>
      </c>
      <c r="C367" s="4">
        <f t="shared" si="40"/>
        <v>0</v>
      </c>
      <c r="D367" s="243">
        <f t="shared" si="43"/>
        <v>0</v>
      </c>
      <c r="E367" s="273"/>
      <c r="G367" s="275"/>
      <c r="H367" s="275"/>
      <c r="I367" s="275"/>
      <c r="J367" s="1068">
        <f t="shared" si="41"/>
        <v>0</v>
      </c>
      <c r="K367" s="275"/>
      <c r="M367" s="275"/>
      <c r="N367" s="275"/>
      <c r="O367" s="275"/>
      <c r="P367" s="1068">
        <f t="shared" si="42"/>
        <v>0</v>
      </c>
      <c r="R367" s="275"/>
      <c r="S367" s="5"/>
      <c r="T367" s="958">
        <f t="shared" si="37"/>
        <v>0</v>
      </c>
      <c r="U367" s="961">
        <f t="shared" si="38"/>
        <v>0</v>
      </c>
    </row>
    <row r="368" spans="2:21" outlineLevel="1">
      <c r="B368" s="556">
        <f t="shared" si="39"/>
        <v>25</v>
      </c>
      <c r="C368" s="4">
        <f t="shared" si="40"/>
        <v>0</v>
      </c>
      <c r="D368" s="243">
        <f t="shared" si="43"/>
        <v>0</v>
      </c>
      <c r="E368" s="273"/>
      <c r="G368" s="275"/>
      <c r="H368" s="275"/>
      <c r="I368" s="275"/>
      <c r="J368" s="1068">
        <f t="shared" si="41"/>
        <v>0</v>
      </c>
      <c r="K368" s="275"/>
      <c r="M368" s="275"/>
      <c r="N368" s="275"/>
      <c r="O368" s="275"/>
      <c r="P368" s="1068">
        <f t="shared" si="42"/>
        <v>0</v>
      </c>
      <c r="R368" s="275"/>
      <c r="S368" s="5"/>
      <c r="T368" s="958">
        <f t="shared" si="37"/>
        <v>0</v>
      </c>
      <c r="U368" s="961">
        <f t="shared" si="38"/>
        <v>0</v>
      </c>
    </row>
    <row r="369" spans="2:28" outlineLevel="1">
      <c r="B369" s="556">
        <f t="shared" si="39"/>
        <v>26</v>
      </c>
      <c r="C369" s="4">
        <f t="shared" si="40"/>
        <v>0</v>
      </c>
      <c r="D369" s="243">
        <f t="shared" si="43"/>
        <v>0</v>
      </c>
      <c r="E369" s="273"/>
      <c r="G369" s="275"/>
      <c r="H369" s="275"/>
      <c r="I369" s="275"/>
      <c r="J369" s="1068">
        <f t="shared" si="41"/>
        <v>0</v>
      </c>
      <c r="K369" s="275"/>
      <c r="M369" s="275"/>
      <c r="N369" s="275"/>
      <c r="O369" s="275"/>
      <c r="P369" s="1068">
        <f t="shared" si="42"/>
        <v>0</v>
      </c>
      <c r="R369" s="275"/>
      <c r="S369" s="5"/>
      <c r="T369" s="958">
        <f t="shared" si="37"/>
        <v>0</v>
      </c>
      <c r="U369" s="961">
        <f t="shared" si="38"/>
        <v>0</v>
      </c>
    </row>
    <row r="370" spans="2:28" outlineLevel="1">
      <c r="B370" s="556">
        <f t="shared" si="39"/>
        <v>27</v>
      </c>
      <c r="C370" s="4">
        <f t="shared" si="40"/>
        <v>0</v>
      </c>
      <c r="D370" s="243">
        <f t="shared" si="43"/>
        <v>0</v>
      </c>
      <c r="E370" s="273"/>
      <c r="G370" s="275"/>
      <c r="H370" s="275"/>
      <c r="I370" s="275"/>
      <c r="J370" s="1068">
        <f t="shared" si="41"/>
        <v>0</v>
      </c>
      <c r="K370" s="275"/>
      <c r="M370" s="275"/>
      <c r="N370" s="275"/>
      <c r="O370" s="275"/>
      <c r="P370" s="1068">
        <f t="shared" si="42"/>
        <v>0</v>
      </c>
      <c r="R370" s="275"/>
      <c r="S370" s="5"/>
      <c r="T370" s="958">
        <f t="shared" si="37"/>
        <v>0</v>
      </c>
      <c r="U370" s="961">
        <f t="shared" si="38"/>
        <v>0</v>
      </c>
    </row>
    <row r="371" spans="2:28" outlineLevel="1">
      <c r="B371" s="556">
        <f t="shared" si="39"/>
        <v>28</v>
      </c>
      <c r="C371" s="4">
        <f t="shared" si="40"/>
        <v>0</v>
      </c>
      <c r="D371" s="243">
        <f t="shared" si="43"/>
        <v>0</v>
      </c>
      <c r="E371" s="273"/>
      <c r="G371" s="275"/>
      <c r="H371" s="275"/>
      <c r="I371" s="275"/>
      <c r="J371" s="1068">
        <f t="shared" si="41"/>
        <v>0</v>
      </c>
      <c r="K371" s="275"/>
      <c r="M371" s="275"/>
      <c r="N371" s="275"/>
      <c r="O371" s="275"/>
      <c r="P371" s="1068">
        <f t="shared" si="42"/>
        <v>0</v>
      </c>
      <c r="R371" s="275"/>
      <c r="S371" s="5"/>
      <c r="T371" s="958">
        <f t="shared" si="37"/>
        <v>0</v>
      </c>
      <c r="U371" s="961">
        <f t="shared" si="38"/>
        <v>0</v>
      </c>
    </row>
    <row r="372" spans="2:28" outlineLevel="1">
      <c r="B372" s="556">
        <f t="shared" si="39"/>
        <v>29</v>
      </c>
      <c r="C372" s="4">
        <f t="shared" si="40"/>
        <v>0</v>
      </c>
      <c r="D372" s="243">
        <f t="shared" si="43"/>
        <v>0</v>
      </c>
      <c r="E372" s="273"/>
      <c r="G372" s="275"/>
      <c r="H372" s="275"/>
      <c r="I372" s="275"/>
      <c r="J372" s="1068">
        <f t="shared" si="41"/>
        <v>0</v>
      </c>
      <c r="K372" s="275"/>
      <c r="M372" s="275"/>
      <c r="N372" s="275"/>
      <c r="O372" s="275"/>
      <c r="P372" s="1068">
        <f t="shared" si="42"/>
        <v>0</v>
      </c>
      <c r="R372" s="275"/>
      <c r="S372" s="5"/>
      <c r="T372" s="958">
        <f t="shared" si="37"/>
        <v>0</v>
      </c>
      <c r="U372" s="961">
        <f t="shared" si="38"/>
        <v>0</v>
      </c>
    </row>
    <row r="373" spans="2:28" outlineLevel="1">
      <c r="B373" s="556">
        <f t="shared" si="39"/>
        <v>30</v>
      </c>
      <c r="C373" s="4">
        <f t="shared" si="40"/>
        <v>0</v>
      </c>
      <c r="D373" s="243">
        <f t="shared" si="43"/>
        <v>0</v>
      </c>
      <c r="E373" s="273"/>
      <c r="G373" s="275"/>
      <c r="H373" s="275"/>
      <c r="I373" s="275"/>
      <c r="J373" s="1068">
        <f t="shared" si="41"/>
        <v>0</v>
      </c>
      <c r="K373" s="275"/>
      <c r="M373" s="275"/>
      <c r="N373" s="275"/>
      <c r="O373" s="275"/>
      <c r="P373" s="1068">
        <f t="shared" si="42"/>
        <v>0</v>
      </c>
      <c r="R373" s="275"/>
      <c r="S373" s="5"/>
      <c r="T373" s="958">
        <f t="shared" si="37"/>
        <v>0</v>
      </c>
      <c r="U373" s="961">
        <f t="shared" si="38"/>
        <v>0</v>
      </c>
    </row>
    <row r="374" spans="2:28" outlineLevel="1">
      <c r="B374" s="555"/>
    </row>
    <row r="375" spans="2:28" outlineLevel="1">
      <c r="D375" s="4" t="s">
        <v>187</v>
      </c>
      <c r="E375" s="250">
        <v>1</v>
      </c>
      <c r="F375" s="250">
        <f>E375+1</f>
        <v>2</v>
      </c>
      <c r="G375" s="250">
        <f t="shared" ref="G375:AB375" si="44">F375+1</f>
        <v>3</v>
      </c>
      <c r="H375" s="250">
        <f t="shared" si="44"/>
        <v>4</v>
      </c>
      <c r="I375" s="250">
        <f t="shared" si="44"/>
        <v>5</v>
      </c>
      <c r="J375" s="250">
        <f t="shared" si="44"/>
        <v>6</v>
      </c>
      <c r="K375" s="250">
        <f t="shared" si="44"/>
        <v>7</v>
      </c>
      <c r="L375" s="250">
        <f t="shared" si="44"/>
        <v>8</v>
      </c>
      <c r="M375" s="250">
        <f t="shared" si="44"/>
        <v>9</v>
      </c>
      <c r="N375" s="250">
        <f t="shared" si="44"/>
        <v>10</v>
      </c>
      <c r="O375" s="250">
        <f t="shared" si="44"/>
        <v>11</v>
      </c>
      <c r="P375" s="250">
        <f t="shared" si="44"/>
        <v>12</v>
      </c>
      <c r="Q375" s="250">
        <f t="shared" si="44"/>
        <v>13</v>
      </c>
      <c r="R375" s="250">
        <f t="shared" si="44"/>
        <v>14</v>
      </c>
      <c r="S375" s="250">
        <f t="shared" si="44"/>
        <v>15</v>
      </c>
      <c r="T375" s="250">
        <f t="shared" si="44"/>
        <v>16</v>
      </c>
      <c r="U375" s="250">
        <f t="shared" si="44"/>
        <v>17</v>
      </c>
      <c r="V375" s="250">
        <f t="shared" si="44"/>
        <v>18</v>
      </c>
      <c r="W375" s="250">
        <f t="shared" si="44"/>
        <v>19</v>
      </c>
      <c r="X375" s="250">
        <f t="shared" si="44"/>
        <v>20</v>
      </c>
      <c r="Y375" s="250">
        <f t="shared" si="44"/>
        <v>21</v>
      </c>
      <c r="Z375" s="250">
        <f t="shared" si="44"/>
        <v>22</v>
      </c>
      <c r="AA375" s="250">
        <f t="shared" si="44"/>
        <v>23</v>
      </c>
      <c r="AB375" s="250">
        <f t="shared" si="44"/>
        <v>24</v>
      </c>
    </row>
    <row r="376" spans="2:28" outlineLevel="1">
      <c r="C376" s="21" t="s">
        <v>290</v>
      </c>
    </row>
    <row r="377" spans="2:28" outlineLevel="1">
      <c r="B377" s="556">
        <f>B344</f>
        <v>1</v>
      </c>
      <c r="C377" s="248" t="str">
        <f>C344</f>
        <v>Studio</v>
      </c>
      <c r="D377" s="248">
        <v>1</v>
      </c>
      <c r="E377" s="248">
        <f t="array" ref="E377:AB377">IFERROR(--(MOD(E$375:AB$375,H344)=0),0)</f>
        <v>0</v>
      </c>
      <c r="F377" s="248">
        <v>0</v>
      </c>
      <c r="G377" s="248">
        <v>0</v>
      </c>
      <c r="H377" s="248">
        <v>0</v>
      </c>
      <c r="I377" s="248">
        <v>0</v>
      </c>
      <c r="J377" s="249">
        <v>0</v>
      </c>
      <c r="K377" s="249">
        <v>0</v>
      </c>
      <c r="L377" s="249">
        <v>0</v>
      </c>
      <c r="M377" s="249">
        <v>0</v>
      </c>
      <c r="N377" s="248">
        <v>0</v>
      </c>
      <c r="O377" s="248">
        <v>0</v>
      </c>
      <c r="P377" s="248">
        <v>0</v>
      </c>
      <c r="Q377" s="248">
        <v>0</v>
      </c>
      <c r="R377" s="248">
        <v>0</v>
      </c>
      <c r="S377" s="248">
        <v>0</v>
      </c>
      <c r="T377" s="248">
        <v>0</v>
      </c>
      <c r="U377" s="248">
        <v>0</v>
      </c>
      <c r="V377" s="248">
        <v>0</v>
      </c>
      <c r="W377" s="248">
        <v>0</v>
      </c>
      <c r="X377" s="248">
        <v>0</v>
      </c>
      <c r="Y377" s="248">
        <v>0</v>
      </c>
      <c r="Z377" s="248">
        <v>0</v>
      </c>
      <c r="AA377" s="248">
        <v>0</v>
      </c>
      <c r="AB377" s="248">
        <v>0</v>
      </c>
    </row>
    <row r="378" spans="2:28" outlineLevel="1">
      <c r="B378" s="556">
        <f t="shared" ref="B378:C393" si="45">B345</f>
        <v>2</v>
      </c>
      <c r="C378" s="248" t="str">
        <f t="shared" si="45"/>
        <v xml:space="preserve">1 Bed / 1 Bath </v>
      </c>
      <c r="D378" s="248">
        <v>1</v>
      </c>
      <c r="E378" s="248">
        <f t="array" ref="E378:AB378">IFERROR(--(MOD(E$375:AB$375,H345)=0),0)</f>
        <v>0</v>
      </c>
      <c r="F378" s="248">
        <v>0</v>
      </c>
      <c r="G378" s="248">
        <v>0</v>
      </c>
      <c r="H378" s="248">
        <v>0</v>
      </c>
      <c r="I378" s="248">
        <v>0</v>
      </c>
      <c r="J378" s="249">
        <v>0</v>
      </c>
      <c r="K378" s="249">
        <v>0</v>
      </c>
      <c r="L378" s="249">
        <v>0</v>
      </c>
      <c r="M378" s="249">
        <v>0</v>
      </c>
      <c r="N378" s="248">
        <v>0</v>
      </c>
      <c r="O378" s="248">
        <v>0</v>
      </c>
      <c r="P378" s="248">
        <v>0</v>
      </c>
      <c r="Q378" s="248">
        <v>0</v>
      </c>
      <c r="R378" s="248">
        <v>0</v>
      </c>
      <c r="S378" s="248">
        <v>0</v>
      </c>
      <c r="T378" s="248">
        <v>0</v>
      </c>
      <c r="U378" s="248">
        <v>0</v>
      </c>
      <c r="V378" s="248">
        <v>0</v>
      </c>
      <c r="W378" s="248">
        <v>0</v>
      </c>
      <c r="X378" s="248">
        <v>0</v>
      </c>
      <c r="Y378" s="248">
        <v>0</v>
      </c>
      <c r="Z378" s="248">
        <v>0</v>
      </c>
      <c r="AA378" s="248">
        <v>0</v>
      </c>
      <c r="AB378" s="248">
        <v>0</v>
      </c>
    </row>
    <row r="379" spans="2:28" outlineLevel="1">
      <c r="B379" s="556">
        <f t="shared" si="45"/>
        <v>3</v>
      </c>
      <c r="C379" s="248" t="str">
        <f t="shared" si="45"/>
        <v xml:space="preserve">1 Bed / 1 Bath </v>
      </c>
      <c r="D379" s="248">
        <v>1</v>
      </c>
      <c r="E379" s="248">
        <f t="array" ref="E379:AB379">IFERROR(--(MOD(E$375:AB$375,H346)=0),0)</f>
        <v>0</v>
      </c>
      <c r="F379" s="248">
        <v>0</v>
      </c>
      <c r="G379" s="248">
        <v>0</v>
      </c>
      <c r="H379" s="248">
        <v>0</v>
      </c>
      <c r="I379" s="248">
        <v>0</v>
      </c>
      <c r="J379" s="249">
        <v>0</v>
      </c>
      <c r="K379" s="249">
        <v>0</v>
      </c>
      <c r="L379" s="249">
        <v>0</v>
      </c>
      <c r="M379" s="249">
        <v>0</v>
      </c>
      <c r="N379" s="248">
        <v>0</v>
      </c>
      <c r="O379" s="248">
        <v>0</v>
      </c>
      <c r="P379" s="248">
        <v>0</v>
      </c>
      <c r="Q379" s="248">
        <v>0</v>
      </c>
      <c r="R379" s="248">
        <v>0</v>
      </c>
      <c r="S379" s="248">
        <v>0</v>
      </c>
      <c r="T379" s="248">
        <v>0</v>
      </c>
      <c r="U379" s="248">
        <v>0</v>
      </c>
      <c r="V379" s="248">
        <v>0</v>
      </c>
      <c r="W379" s="248">
        <v>0</v>
      </c>
      <c r="X379" s="248">
        <v>0</v>
      </c>
      <c r="Y379" s="248">
        <v>0</v>
      </c>
      <c r="Z379" s="248">
        <v>0</v>
      </c>
      <c r="AA379" s="248">
        <v>0</v>
      </c>
      <c r="AB379" s="248">
        <v>0</v>
      </c>
    </row>
    <row r="380" spans="2:28" outlineLevel="1">
      <c r="B380" s="556">
        <f t="shared" si="45"/>
        <v>4</v>
      </c>
      <c r="C380" s="248" t="str">
        <f t="shared" si="45"/>
        <v xml:space="preserve">1 Bed / 1 Bath </v>
      </c>
      <c r="D380" s="248">
        <v>1</v>
      </c>
      <c r="E380" s="248">
        <f t="array" ref="E380:AB380">IFERROR(--(MOD(E$375:AB$375,H347)=0),0)</f>
        <v>0</v>
      </c>
      <c r="F380" s="248">
        <v>0</v>
      </c>
      <c r="G380" s="248">
        <v>0</v>
      </c>
      <c r="H380" s="248">
        <v>0</v>
      </c>
      <c r="I380" s="248">
        <v>0</v>
      </c>
      <c r="J380" s="249">
        <v>0</v>
      </c>
      <c r="K380" s="249">
        <v>0</v>
      </c>
      <c r="L380" s="249">
        <v>0</v>
      </c>
      <c r="M380" s="249">
        <v>0</v>
      </c>
      <c r="N380" s="248">
        <v>0</v>
      </c>
      <c r="O380" s="248">
        <v>0</v>
      </c>
      <c r="P380" s="248">
        <v>0</v>
      </c>
      <c r="Q380" s="248">
        <v>0</v>
      </c>
      <c r="R380" s="248">
        <v>0</v>
      </c>
      <c r="S380" s="248">
        <v>0</v>
      </c>
      <c r="T380" s="248">
        <v>0</v>
      </c>
      <c r="U380" s="248">
        <v>0</v>
      </c>
      <c r="V380" s="248">
        <v>0</v>
      </c>
      <c r="W380" s="248">
        <v>0</v>
      </c>
      <c r="X380" s="248">
        <v>0</v>
      </c>
      <c r="Y380" s="248">
        <v>0</v>
      </c>
      <c r="Z380" s="248">
        <v>0</v>
      </c>
      <c r="AA380" s="248">
        <v>0</v>
      </c>
      <c r="AB380" s="248">
        <v>0</v>
      </c>
    </row>
    <row r="381" spans="2:28" outlineLevel="1">
      <c r="B381" s="556">
        <f t="shared" si="45"/>
        <v>5</v>
      </c>
      <c r="C381" s="248" t="str">
        <f t="shared" si="45"/>
        <v xml:space="preserve">2 Bed / 1 Bath </v>
      </c>
      <c r="D381" s="248">
        <v>1</v>
      </c>
      <c r="E381" s="248">
        <f t="array" ref="E381:AB381">IFERROR(--(MOD(E$375:AB$375,H348)=0),0)</f>
        <v>0</v>
      </c>
      <c r="F381" s="248">
        <v>0</v>
      </c>
      <c r="G381" s="248">
        <v>0</v>
      </c>
      <c r="H381" s="248">
        <v>0</v>
      </c>
      <c r="I381" s="248">
        <v>0</v>
      </c>
      <c r="J381" s="249">
        <v>0</v>
      </c>
      <c r="K381" s="249">
        <v>0</v>
      </c>
      <c r="L381" s="249">
        <v>0</v>
      </c>
      <c r="M381" s="249">
        <v>0</v>
      </c>
      <c r="N381" s="248">
        <v>0</v>
      </c>
      <c r="O381" s="248">
        <v>0</v>
      </c>
      <c r="P381" s="248">
        <v>0</v>
      </c>
      <c r="Q381" s="248">
        <v>0</v>
      </c>
      <c r="R381" s="248">
        <v>0</v>
      </c>
      <c r="S381" s="248">
        <v>0</v>
      </c>
      <c r="T381" s="248">
        <v>0</v>
      </c>
      <c r="U381" s="248">
        <v>0</v>
      </c>
      <c r="V381" s="248">
        <v>0</v>
      </c>
      <c r="W381" s="248">
        <v>0</v>
      </c>
      <c r="X381" s="248">
        <v>0</v>
      </c>
      <c r="Y381" s="248">
        <v>0</v>
      </c>
      <c r="Z381" s="248">
        <v>0</v>
      </c>
      <c r="AA381" s="248">
        <v>0</v>
      </c>
      <c r="AB381" s="248">
        <v>0</v>
      </c>
    </row>
    <row r="382" spans="2:28" outlineLevel="1">
      <c r="B382" s="556">
        <f t="shared" si="45"/>
        <v>6</v>
      </c>
      <c r="C382" s="248" t="str">
        <f t="shared" si="45"/>
        <v xml:space="preserve">2 Bed / 1 Bath </v>
      </c>
      <c r="D382" s="248">
        <v>1</v>
      </c>
      <c r="E382" s="248">
        <f t="array" ref="E382:AB382">IFERROR(--(MOD(E$375:AB$375,H349)=0),0)</f>
        <v>0</v>
      </c>
      <c r="F382" s="248">
        <v>0</v>
      </c>
      <c r="G382" s="248">
        <v>0</v>
      </c>
      <c r="H382" s="248">
        <v>0</v>
      </c>
      <c r="I382" s="248">
        <v>0</v>
      </c>
      <c r="J382" s="249">
        <v>0</v>
      </c>
      <c r="K382" s="249">
        <v>0</v>
      </c>
      <c r="L382" s="249">
        <v>0</v>
      </c>
      <c r="M382" s="249">
        <v>0</v>
      </c>
      <c r="N382" s="248">
        <v>0</v>
      </c>
      <c r="O382" s="248">
        <v>0</v>
      </c>
      <c r="P382" s="248">
        <v>0</v>
      </c>
      <c r="Q382" s="248">
        <v>0</v>
      </c>
      <c r="R382" s="248">
        <v>0</v>
      </c>
      <c r="S382" s="248">
        <v>0</v>
      </c>
      <c r="T382" s="248">
        <v>0</v>
      </c>
      <c r="U382" s="248">
        <v>0</v>
      </c>
      <c r="V382" s="248">
        <v>0</v>
      </c>
      <c r="W382" s="248">
        <v>0</v>
      </c>
      <c r="X382" s="248">
        <v>0</v>
      </c>
      <c r="Y382" s="248">
        <v>0</v>
      </c>
      <c r="Z382" s="248">
        <v>0</v>
      </c>
      <c r="AA382" s="248">
        <v>0</v>
      </c>
      <c r="AB382" s="248">
        <v>0</v>
      </c>
    </row>
    <row r="383" spans="2:28" outlineLevel="1">
      <c r="B383" s="556">
        <f t="shared" si="45"/>
        <v>7</v>
      </c>
      <c r="C383" s="248" t="str">
        <f t="shared" si="45"/>
        <v xml:space="preserve">2 Bed / 1 Bath </v>
      </c>
      <c r="D383" s="248">
        <v>1</v>
      </c>
      <c r="E383" s="248">
        <f t="array" ref="E383:AB383">IFERROR(--(MOD(E$375:AB$375,H350)=0),0)</f>
        <v>0</v>
      </c>
      <c r="F383" s="248">
        <v>0</v>
      </c>
      <c r="G383" s="248">
        <v>0</v>
      </c>
      <c r="H383" s="248">
        <v>0</v>
      </c>
      <c r="I383" s="248">
        <v>0</v>
      </c>
      <c r="J383" s="249">
        <v>0</v>
      </c>
      <c r="K383" s="249">
        <v>0</v>
      </c>
      <c r="L383" s="249">
        <v>0</v>
      </c>
      <c r="M383" s="249">
        <v>0</v>
      </c>
      <c r="N383" s="248">
        <v>0</v>
      </c>
      <c r="O383" s="248">
        <v>0</v>
      </c>
      <c r="P383" s="248">
        <v>0</v>
      </c>
      <c r="Q383" s="248">
        <v>0</v>
      </c>
      <c r="R383" s="248">
        <v>0</v>
      </c>
      <c r="S383" s="248">
        <v>0</v>
      </c>
      <c r="T383" s="248">
        <v>0</v>
      </c>
      <c r="U383" s="248">
        <v>0</v>
      </c>
      <c r="V383" s="248">
        <v>0</v>
      </c>
      <c r="W383" s="248">
        <v>0</v>
      </c>
      <c r="X383" s="248">
        <v>0</v>
      </c>
      <c r="Y383" s="248">
        <v>0</v>
      </c>
      <c r="Z383" s="248">
        <v>0</v>
      </c>
      <c r="AA383" s="248">
        <v>0</v>
      </c>
      <c r="AB383" s="248">
        <v>0</v>
      </c>
    </row>
    <row r="384" spans="2:28" outlineLevel="1">
      <c r="B384" s="556">
        <f t="shared" si="45"/>
        <v>8</v>
      </c>
      <c r="C384" s="248" t="str">
        <f t="shared" si="45"/>
        <v xml:space="preserve">2 Bed / 2 Bath </v>
      </c>
      <c r="D384" s="248">
        <v>1</v>
      </c>
      <c r="E384" s="248">
        <f t="array" ref="E384:AB384">IFERROR(--(MOD(E$375:AB$375,H351)=0),0)</f>
        <v>0</v>
      </c>
      <c r="F384" s="248">
        <v>0</v>
      </c>
      <c r="G384" s="248">
        <v>0</v>
      </c>
      <c r="H384" s="248">
        <v>0</v>
      </c>
      <c r="I384" s="248">
        <v>0</v>
      </c>
      <c r="J384" s="249">
        <v>0</v>
      </c>
      <c r="K384" s="249">
        <v>0</v>
      </c>
      <c r="L384" s="249">
        <v>0</v>
      </c>
      <c r="M384" s="249">
        <v>0</v>
      </c>
      <c r="N384" s="248">
        <v>0</v>
      </c>
      <c r="O384" s="248">
        <v>0</v>
      </c>
      <c r="P384" s="248">
        <v>0</v>
      </c>
      <c r="Q384" s="248">
        <v>0</v>
      </c>
      <c r="R384" s="248">
        <v>0</v>
      </c>
      <c r="S384" s="248">
        <v>0</v>
      </c>
      <c r="T384" s="248">
        <v>0</v>
      </c>
      <c r="U384" s="248">
        <v>0</v>
      </c>
      <c r="V384" s="248">
        <v>0</v>
      </c>
      <c r="W384" s="248">
        <v>0</v>
      </c>
      <c r="X384" s="248">
        <v>0</v>
      </c>
      <c r="Y384" s="248">
        <v>0</v>
      </c>
      <c r="Z384" s="248">
        <v>0</v>
      </c>
      <c r="AA384" s="248">
        <v>0</v>
      </c>
      <c r="AB384" s="248">
        <v>0</v>
      </c>
    </row>
    <row r="385" spans="2:28" outlineLevel="1">
      <c r="B385" s="556">
        <f t="shared" si="45"/>
        <v>9</v>
      </c>
      <c r="C385" s="248" t="str">
        <f t="shared" si="45"/>
        <v>2 Bed / 1 Bath + Den</v>
      </c>
      <c r="D385" s="248">
        <v>1</v>
      </c>
      <c r="E385" s="248">
        <f t="array" ref="E385:AB385">IFERROR(--(MOD(E$375:AB$375,H352)=0),0)</f>
        <v>0</v>
      </c>
      <c r="F385" s="248">
        <v>0</v>
      </c>
      <c r="G385" s="248">
        <v>0</v>
      </c>
      <c r="H385" s="248">
        <v>0</v>
      </c>
      <c r="I385" s="248">
        <v>0</v>
      </c>
      <c r="J385" s="249">
        <v>0</v>
      </c>
      <c r="K385" s="249">
        <v>0</v>
      </c>
      <c r="L385" s="249">
        <v>0</v>
      </c>
      <c r="M385" s="249">
        <v>0</v>
      </c>
      <c r="N385" s="248">
        <v>0</v>
      </c>
      <c r="O385" s="248">
        <v>0</v>
      </c>
      <c r="P385" s="248">
        <v>0</v>
      </c>
      <c r="Q385" s="248">
        <v>0</v>
      </c>
      <c r="R385" s="248">
        <v>0</v>
      </c>
      <c r="S385" s="248">
        <v>0</v>
      </c>
      <c r="T385" s="248">
        <v>0</v>
      </c>
      <c r="U385" s="248">
        <v>0</v>
      </c>
      <c r="V385" s="248">
        <v>0</v>
      </c>
      <c r="W385" s="248">
        <v>0</v>
      </c>
      <c r="X385" s="248">
        <v>0</v>
      </c>
      <c r="Y385" s="248">
        <v>0</v>
      </c>
      <c r="Z385" s="248">
        <v>0</v>
      </c>
      <c r="AA385" s="248">
        <v>0</v>
      </c>
      <c r="AB385" s="248">
        <v>0</v>
      </c>
    </row>
    <row r="386" spans="2:28" outlineLevel="1">
      <c r="B386" s="556">
        <f t="shared" si="45"/>
        <v>10</v>
      </c>
      <c r="C386" s="248" t="str">
        <f t="shared" si="45"/>
        <v xml:space="preserve">2 Bed / 2 Bath </v>
      </c>
      <c r="D386" s="248">
        <v>1</v>
      </c>
      <c r="E386" s="248">
        <f t="array" ref="E386:AB386">IFERROR(--(MOD(E$375:AB$375,H353)=0),0)</f>
        <v>0</v>
      </c>
      <c r="F386" s="248">
        <v>0</v>
      </c>
      <c r="G386" s="248">
        <v>0</v>
      </c>
      <c r="H386" s="248">
        <v>0</v>
      </c>
      <c r="I386" s="248">
        <v>0</v>
      </c>
      <c r="J386" s="249">
        <v>0</v>
      </c>
      <c r="K386" s="249">
        <v>0</v>
      </c>
      <c r="L386" s="249">
        <v>0</v>
      </c>
      <c r="M386" s="249">
        <v>0</v>
      </c>
      <c r="N386" s="248">
        <v>0</v>
      </c>
      <c r="O386" s="248">
        <v>0</v>
      </c>
      <c r="P386" s="248">
        <v>0</v>
      </c>
      <c r="Q386" s="248">
        <v>0</v>
      </c>
      <c r="R386" s="248">
        <v>0</v>
      </c>
      <c r="S386" s="248">
        <v>0</v>
      </c>
      <c r="T386" s="248">
        <v>0</v>
      </c>
      <c r="U386" s="248">
        <v>0</v>
      </c>
      <c r="V386" s="248">
        <v>0</v>
      </c>
      <c r="W386" s="248">
        <v>0</v>
      </c>
      <c r="X386" s="248">
        <v>0</v>
      </c>
      <c r="Y386" s="248">
        <v>0</v>
      </c>
      <c r="Z386" s="248">
        <v>0</v>
      </c>
      <c r="AA386" s="248">
        <v>0</v>
      </c>
      <c r="AB386" s="248">
        <v>0</v>
      </c>
    </row>
    <row r="387" spans="2:28" outlineLevel="1">
      <c r="B387" s="556">
        <f t="shared" si="45"/>
        <v>11</v>
      </c>
      <c r="C387" s="248" t="str">
        <f t="shared" si="45"/>
        <v xml:space="preserve">2 Bed / 1.5 Bath </v>
      </c>
      <c r="D387" s="248">
        <v>1</v>
      </c>
      <c r="E387" s="248">
        <f t="array" ref="E387:AB387">IFERROR(--(MOD(E$375:AB$375,H354)=0),0)</f>
        <v>0</v>
      </c>
      <c r="F387" s="248">
        <v>0</v>
      </c>
      <c r="G387" s="248">
        <v>0</v>
      </c>
      <c r="H387" s="248">
        <v>0</v>
      </c>
      <c r="I387" s="248">
        <v>0</v>
      </c>
      <c r="J387" s="249">
        <v>0</v>
      </c>
      <c r="K387" s="249">
        <v>0</v>
      </c>
      <c r="L387" s="249">
        <v>0</v>
      </c>
      <c r="M387" s="249">
        <v>0</v>
      </c>
      <c r="N387" s="248">
        <v>0</v>
      </c>
      <c r="O387" s="248">
        <v>0</v>
      </c>
      <c r="P387" s="248">
        <v>0</v>
      </c>
      <c r="Q387" s="248">
        <v>0</v>
      </c>
      <c r="R387" s="248">
        <v>0</v>
      </c>
      <c r="S387" s="248">
        <v>0</v>
      </c>
      <c r="T387" s="248">
        <v>0</v>
      </c>
      <c r="U387" s="248">
        <v>0</v>
      </c>
      <c r="V387" s="248">
        <v>0</v>
      </c>
      <c r="W387" s="248">
        <v>0</v>
      </c>
      <c r="X387" s="248">
        <v>0</v>
      </c>
      <c r="Y387" s="248">
        <v>0</v>
      </c>
      <c r="Z387" s="248">
        <v>0</v>
      </c>
      <c r="AA387" s="248">
        <v>0</v>
      </c>
      <c r="AB387" s="248">
        <v>0</v>
      </c>
    </row>
    <row r="388" spans="2:28" outlineLevel="1">
      <c r="B388" s="556">
        <f t="shared" si="45"/>
        <v>12</v>
      </c>
      <c r="C388" s="248" t="str">
        <f t="shared" si="45"/>
        <v xml:space="preserve">3 Bed / 2 Bath </v>
      </c>
      <c r="D388" s="248">
        <v>1</v>
      </c>
      <c r="E388" s="248">
        <f t="array" ref="E388:AB388">IFERROR(--(MOD(E$375:AB$375,H355)=0),0)</f>
        <v>0</v>
      </c>
      <c r="F388" s="248">
        <v>0</v>
      </c>
      <c r="G388" s="248">
        <v>0</v>
      </c>
      <c r="H388" s="248">
        <v>0</v>
      </c>
      <c r="I388" s="248">
        <v>0</v>
      </c>
      <c r="J388" s="249">
        <v>0</v>
      </c>
      <c r="K388" s="249">
        <v>0</v>
      </c>
      <c r="L388" s="249">
        <v>0</v>
      </c>
      <c r="M388" s="249">
        <v>0</v>
      </c>
      <c r="N388" s="248">
        <v>0</v>
      </c>
      <c r="O388" s="248">
        <v>0</v>
      </c>
      <c r="P388" s="248">
        <v>0</v>
      </c>
      <c r="Q388" s="248">
        <v>0</v>
      </c>
      <c r="R388" s="248">
        <v>0</v>
      </c>
      <c r="S388" s="248">
        <v>0</v>
      </c>
      <c r="T388" s="248">
        <v>0</v>
      </c>
      <c r="U388" s="248">
        <v>0</v>
      </c>
      <c r="V388" s="248">
        <v>0</v>
      </c>
      <c r="W388" s="248">
        <v>0</v>
      </c>
      <c r="X388" s="248">
        <v>0</v>
      </c>
      <c r="Y388" s="248">
        <v>0</v>
      </c>
      <c r="Z388" s="248">
        <v>0</v>
      </c>
      <c r="AA388" s="248">
        <v>0</v>
      </c>
      <c r="AB388" s="248">
        <v>0</v>
      </c>
    </row>
    <row r="389" spans="2:28" outlineLevel="1">
      <c r="B389" s="556">
        <f t="shared" si="45"/>
        <v>13</v>
      </c>
      <c r="C389" s="248" t="str">
        <f t="shared" si="45"/>
        <v>3 Bed / 2 Bath House</v>
      </c>
      <c r="D389" s="248">
        <v>1</v>
      </c>
      <c r="E389" s="248">
        <f t="array" ref="E389:AB389">IFERROR(--(MOD(E$375:AB$375,H356)=0),0)</f>
        <v>0</v>
      </c>
      <c r="F389" s="248">
        <v>0</v>
      </c>
      <c r="G389" s="248">
        <v>0</v>
      </c>
      <c r="H389" s="248">
        <v>0</v>
      </c>
      <c r="I389" s="248">
        <v>0</v>
      </c>
      <c r="J389" s="249">
        <v>0</v>
      </c>
      <c r="K389" s="249">
        <v>0</v>
      </c>
      <c r="L389" s="249">
        <v>0</v>
      </c>
      <c r="M389" s="249">
        <v>0</v>
      </c>
      <c r="N389" s="248">
        <v>0</v>
      </c>
      <c r="O389" s="248">
        <v>0</v>
      </c>
      <c r="P389" s="248">
        <v>0</v>
      </c>
      <c r="Q389" s="248">
        <v>0</v>
      </c>
      <c r="R389" s="248">
        <v>0</v>
      </c>
      <c r="S389" s="248">
        <v>0</v>
      </c>
      <c r="T389" s="248">
        <v>0</v>
      </c>
      <c r="U389" s="248">
        <v>0</v>
      </c>
      <c r="V389" s="248">
        <v>0</v>
      </c>
      <c r="W389" s="248">
        <v>0</v>
      </c>
      <c r="X389" s="248">
        <v>0</v>
      </c>
      <c r="Y389" s="248">
        <v>0</v>
      </c>
      <c r="Z389" s="248">
        <v>0</v>
      </c>
      <c r="AA389" s="248">
        <v>0</v>
      </c>
      <c r="AB389" s="248">
        <v>0</v>
      </c>
    </row>
    <row r="390" spans="2:28" outlineLevel="1">
      <c r="B390" s="556">
        <f t="shared" si="45"/>
        <v>14</v>
      </c>
      <c r="C390" s="248" t="str">
        <f t="shared" si="45"/>
        <v xml:space="preserve">3 Bed / 2 Bath </v>
      </c>
      <c r="D390" s="248">
        <v>1</v>
      </c>
      <c r="E390" s="248">
        <f t="array" ref="E390:AB390">IFERROR(--(MOD(E$375:AB$375,H357)=0),0)</f>
        <v>1</v>
      </c>
      <c r="F390" s="248">
        <v>1</v>
      </c>
      <c r="G390" s="248">
        <v>1</v>
      </c>
      <c r="H390" s="248">
        <v>1</v>
      </c>
      <c r="I390" s="248">
        <v>1</v>
      </c>
      <c r="J390" s="249">
        <v>1</v>
      </c>
      <c r="K390" s="249">
        <v>1</v>
      </c>
      <c r="L390" s="249">
        <v>1</v>
      </c>
      <c r="M390" s="249">
        <v>1</v>
      </c>
      <c r="N390" s="248">
        <v>1</v>
      </c>
      <c r="O390" s="248">
        <v>1</v>
      </c>
      <c r="P390" s="248">
        <v>1</v>
      </c>
      <c r="Q390" s="248">
        <v>1</v>
      </c>
      <c r="R390" s="248">
        <v>1</v>
      </c>
      <c r="S390" s="248">
        <v>1</v>
      </c>
      <c r="T390" s="248">
        <v>1</v>
      </c>
      <c r="U390" s="248">
        <v>1</v>
      </c>
      <c r="V390" s="248">
        <v>1</v>
      </c>
      <c r="W390" s="248">
        <v>1</v>
      </c>
      <c r="X390" s="248">
        <v>1</v>
      </c>
      <c r="Y390" s="248">
        <v>1</v>
      </c>
      <c r="Z390" s="248">
        <v>1</v>
      </c>
      <c r="AA390" s="248">
        <v>1</v>
      </c>
      <c r="AB390" s="248">
        <v>1</v>
      </c>
    </row>
    <row r="391" spans="2:28" outlineLevel="1">
      <c r="B391" s="556">
        <f t="shared" si="45"/>
        <v>15</v>
      </c>
      <c r="C391" s="248" t="str">
        <f t="shared" si="45"/>
        <v xml:space="preserve">1 Bed / 1 Bath </v>
      </c>
      <c r="D391" s="248">
        <v>1</v>
      </c>
      <c r="E391" s="248">
        <f t="array" ref="E391:AB391">IFERROR(--(MOD(E$375:AB$375,H358)=0),0)</f>
        <v>0</v>
      </c>
      <c r="F391" s="248">
        <v>1</v>
      </c>
      <c r="G391" s="248">
        <v>0</v>
      </c>
      <c r="H391" s="248">
        <v>1</v>
      </c>
      <c r="I391" s="248">
        <v>0</v>
      </c>
      <c r="J391" s="249">
        <v>1</v>
      </c>
      <c r="K391" s="249">
        <v>0</v>
      </c>
      <c r="L391" s="249">
        <v>1</v>
      </c>
      <c r="M391" s="249">
        <v>0</v>
      </c>
      <c r="N391" s="248">
        <v>1</v>
      </c>
      <c r="O391" s="248">
        <v>0</v>
      </c>
      <c r="P391" s="248">
        <v>1</v>
      </c>
      <c r="Q391" s="248">
        <v>0</v>
      </c>
      <c r="R391" s="248">
        <v>1</v>
      </c>
      <c r="S391" s="248">
        <v>0</v>
      </c>
      <c r="T391" s="248">
        <v>1</v>
      </c>
      <c r="U391" s="248">
        <v>0</v>
      </c>
      <c r="V391" s="248">
        <v>1</v>
      </c>
      <c r="W391" s="248">
        <v>0</v>
      </c>
      <c r="X391" s="248">
        <v>1</v>
      </c>
      <c r="Y391" s="248">
        <v>0</v>
      </c>
      <c r="Z391" s="248">
        <v>1</v>
      </c>
      <c r="AA391" s="248">
        <v>0</v>
      </c>
      <c r="AB391" s="248">
        <v>1</v>
      </c>
    </row>
    <row r="392" spans="2:28" outlineLevel="1">
      <c r="B392" s="556">
        <f t="shared" si="45"/>
        <v>16</v>
      </c>
      <c r="C392" s="248" t="str">
        <f t="shared" si="45"/>
        <v xml:space="preserve">2 Bed / 2 Bath </v>
      </c>
      <c r="D392" s="248">
        <v>1</v>
      </c>
      <c r="E392" s="248">
        <f t="array" ref="E392:AB392">IFERROR(--(MOD(E$375:AB$375,H359)=0),0)</f>
        <v>1</v>
      </c>
      <c r="F392" s="248">
        <v>1</v>
      </c>
      <c r="G392" s="248">
        <v>1</v>
      </c>
      <c r="H392" s="248">
        <v>1</v>
      </c>
      <c r="I392" s="248">
        <v>1</v>
      </c>
      <c r="J392" s="249">
        <v>1</v>
      </c>
      <c r="K392" s="249">
        <v>1</v>
      </c>
      <c r="L392" s="249">
        <v>1</v>
      </c>
      <c r="M392" s="249">
        <v>1</v>
      </c>
      <c r="N392" s="248">
        <v>1</v>
      </c>
      <c r="O392" s="248">
        <v>1</v>
      </c>
      <c r="P392" s="248">
        <v>1</v>
      </c>
      <c r="Q392" s="248">
        <v>1</v>
      </c>
      <c r="R392" s="248">
        <v>1</v>
      </c>
      <c r="S392" s="248">
        <v>1</v>
      </c>
      <c r="T392" s="248">
        <v>1</v>
      </c>
      <c r="U392" s="248">
        <v>1</v>
      </c>
      <c r="V392" s="248">
        <v>1</v>
      </c>
      <c r="W392" s="248">
        <v>1</v>
      </c>
      <c r="X392" s="248">
        <v>1</v>
      </c>
      <c r="Y392" s="248">
        <v>1</v>
      </c>
      <c r="Z392" s="248">
        <v>1</v>
      </c>
      <c r="AA392" s="248">
        <v>1</v>
      </c>
      <c r="AB392" s="248">
        <v>1</v>
      </c>
    </row>
    <row r="393" spans="2:28" outlineLevel="1">
      <c r="B393" s="556">
        <f t="shared" si="45"/>
        <v>17</v>
      </c>
      <c r="C393" s="248" t="str">
        <f t="shared" si="45"/>
        <v xml:space="preserve">4 Bed / 2 Bath Penthouse </v>
      </c>
      <c r="D393" s="248">
        <v>1</v>
      </c>
      <c r="E393" s="248">
        <f t="array" ref="E393:AB393">IFERROR(--(MOD(E$375:AB$375,H360)=0),0)</f>
        <v>1</v>
      </c>
      <c r="F393" s="248">
        <v>1</v>
      </c>
      <c r="G393" s="248">
        <v>1</v>
      </c>
      <c r="H393" s="248">
        <v>1</v>
      </c>
      <c r="I393" s="248">
        <v>1</v>
      </c>
      <c r="J393" s="249">
        <v>1</v>
      </c>
      <c r="K393" s="249">
        <v>1</v>
      </c>
      <c r="L393" s="249">
        <v>1</v>
      </c>
      <c r="M393" s="249">
        <v>1</v>
      </c>
      <c r="N393" s="248">
        <v>1</v>
      </c>
      <c r="O393" s="248">
        <v>1</v>
      </c>
      <c r="P393" s="248">
        <v>1</v>
      </c>
      <c r="Q393" s="248">
        <v>1</v>
      </c>
      <c r="R393" s="248">
        <v>1</v>
      </c>
      <c r="S393" s="248">
        <v>1</v>
      </c>
      <c r="T393" s="248">
        <v>1</v>
      </c>
      <c r="U393" s="248">
        <v>1</v>
      </c>
      <c r="V393" s="248">
        <v>1</v>
      </c>
      <c r="W393" s="248">
        <v>1</v>
      </c>
      <c r="X393" s="248">
        <v>1</v>
      </c>
      <c r="Y393" s="248">
        <v>1</v>
      </c>
      <c r="Z393" s="248">
        <v>1</v>
      </c>
      <c r="AA393" s="248">
        <v>1</v>
      </c>
      <c r="AB393" s="248">
        <v>1</v>
      </c>
    </row>
    <row r="394" spans="2:28" outlineLevel="1">
      <c r="B394" s="556">
        <f t="shared" ref="B394:C406" si="46">B361</f>
        <v>18</v>
      </c>
      <c r="C394" s="248" t="str">
        <f t="shared" si="46"/>
        <v xml:space="preserve">2 Bed / 2 Bath </v>
      </c>
      <c r="D394" s="248">
        <v>1</v>
      </c>
      <c r="E394" s="248">
        <f t="array" ref="E394:AB394">IFERROR(--(MOD(E$375:AB$375,H361)=0),0)</f>
        <v>0</v>
      </c>
      <c r="F394" s="248">
        <v>0</v>
      </c>
      <c r="G394" s="248">
        <v>0</v>
      </c>
      <c r="H394" s="248">
        <v>0</v>
      </c>
      <c r="I394" s="248">
        <v>0</v>
      </c>
      <c r="J394" s="249">
        <v>0</v>
      </c>
      <c r="K394" s="249">
        <v>0</v>
      </c>
      <c r="L394" s="249">
        <v>0</v>
      </c>
      <c r="M394" s="249">
        <v>0</v>
      </c>
      <c r="N394" s="248">
        <v>0</v>
      </c>
      <c r="O394" s="248">
        <v>0</v>
      </c>
      <c r="P394" s="248">
        <v>0</v>
      </c>
      <c r="Q394" s="248">
        <v>0</v>
      </c>
      <c r="R394" s="248">
        <v>0</v>
      </c>
      <c r="S394" s="248">
        <v>0</v>
      </c>
      <c r="T394" s="248">
        <v>0</v>
      </c>
      <c r="U394" s="248">
        <v>0</v>
      </c>
      <c r="V394" s="248">
        <v>0</v>
      </c>
      <c r="W394" s="248">
        <v>0</v>
      </c>
      <c r="X394" s="248">
        <v>0</v>
      </c>
      <c r="Y394" s="248">
        <v>0</v>
      </c>
      <c r="Z394" s="248">
        <v>0</v>
      </c>
      <c r="AA394" s="248">
        <v>0</v>
      </c>
      <c r="AB394" s="248">
        <v>0</v>
      </c>
    </row>
    <row r="395" spans="2:28" outlineLevel="1">
      <c r="B395" s="556">
        <f t="shared" si="46"/>
        <v>19</v>
      </c>
      <c r="C395" s="248">
        <f t="shared" si="46"/>
        <v>0</v>
      </c>
      <c r="D395" s="248">
        <v>1</v>
      </c>
      <c r="E395" s="248">
        <f t="array" ref="E395:AB395">IFERROR(--(MOD(E$375:AB$375,H362)=0),0)</f>
        <v>0</v>
      </c>
      <c r="F395" s="248">
        <v>0</v>
      </c>
      <c r="G395" s="248">
        <v>0</v>
      </c>
      <c r="H395" s="248">
        <v>0</v>
      </c>
      <c r="I395" s="248">
        <v>0</v>
      </c>
      <c r="J395" s="249">
        <v>0</v>
      </c>
      <c r="K395" s="249">
        <v>0</v>
      </c>
      <c r="L395" s="249">
        <v>0</v>
      </c>
      <c r="M395" s="249">
        <v>0</v>
      </c>
      <c r="N395" s="248">
        <v>0</v>
      </c>
      <c r="O395" s="248">
        <v>0</v>
      </c>
      <c r="P395" s="248">
        <v>0</v>
      </c>
      <c r="Q395" s="248">
        <v>0</v>
      </c>
      <c r="R395" s="248">
        <v>0</v>
      </c>
      <c r="S395" s="248">
        <v>0</v>
      </c>
      <c r="T395" s="248">
        <v>0</v>
      </c>
      <c r="U395" s="248">
        <v>0</v>
      </c>
      <c r="V395" s="248">
        <v>0</v>
      </c>
      <c r="W395" s="248">
        <v>0</v>
      </c>
      <c r="X395" s="248">
        <v>0</v>
      </c>
      <c r="Y395" s="248">
        <v>0</v>
      </c>
      <c r="Z395" s="248">
        <v>0</v>
      </c>
      <c r="AA395" s="248">
        <v>0</v>
      </c>
      <c r="AB395" s="248">
        <v>0</v>
      </c>
    </row>
    <row r="396" spans="2:28" outlineLevel="1">
      <c r="B396" s="556">
        <f t="shared" si="46"/>
        <v>20</v>
      </c>
      <c r="C396" s="248">
        <f t="shared" si="46"/>
        <v>0</v>
      </c>
      <c r="D396" s="248">
        <v>1</v>
      </c>
      <c r="E396" s="248">
        <f t="array" ref="E396:AB396">IFERROR(--(MOD(E$375:AB$375,H363)=0),0)</f>
        <v>0</v>
      </c>
      <c r="F396" s="248">
        <v>0</v>
      </c>
      <c r="G396" s="248">
        <v>0</v>
      </c>
      <c r="H396" s="248">
        <v>0</v>
      </c>
      <c r="I396" s="248">
        <v>0</v>
      </c>
      <c r="J396" s="249">
        <v>0</v>
      </c>
      <c r="K396" s="249">
        <v>0</v>
      </c>
      <c r="L396" s="249">
        <v>0</v>
      </c>
      <c r="M396" s="249">
        <v>0</v>
      </c>
      <c r="N396" s="248">
        <v>0</v>
      </c>
      <c r="O396" s="248">
        <v>0</v>
      </c>
      <c r="P396" s="248">
        <v>0</v>
      </c>
      <c r="Q396" s="248">
        <v>0</v>
      </c>
      <c r="R396" s="248">
        <v>0</v>
      </c>
      <c r="S396" s="248">
        <v>0</v>
      </c>
      <c r="T396" s="248">
        <v>0</v>
      </c>
      <c r="U396" s="248">
        <v>0</v>
      </c>
      <c r="V396" s="248">
        <v>0</v>
      </c>
      <c r="W396" s="248">
        <v>0</v>
      </c>
      <c r="X396" s="248">
        <v>0</v>
      </c>
      <c r="Y396" s="248">
        <v>0</v>
      </c>
      <c r="Z396" s="248">
        <v>0</v>
      </c>
      <c r="AA396" s="248">
        <v>0</v>
      </c>
      <c r="AB396" s="248">
        <v>0</v>
      </c>
    </row>
    <row r="397" spans="2:28" outlineLevel="1">
      <c r="B397" s="556">
        <f t="shared" si="46"/>
        <v>21</v>
      </c>
      <c r="C397" s="248">
        <f t="shared" si="46"/>
        <v>0</v>
      </c>
      <c r="D397" s="248">
        <v>1</v>
      </c>
      <c r="E397" s="248">
        <f t="array" ref="E397:AB397">IFERROR(--(MOD(E$375:AB$375,H364)=0),0)</f>
        <v>0</v>
      </c>
      <c r="F397" s="248">
        <v>0</v>
      </c>
      <c r="G397" s="248">
        <v>0</v>
      </c>
      <c r="H397" s="248">
        <v>0</v>
      </c>
      <c r="I397" s="248">
        <v>0</v>
      </c>
      <c r="J397" s="249">
        <v>0</v>
      </c>
      <c r="K397" s="249">
        <v>0</v>
      </c>
      <c r="L397" s="249">
        <v>0</v>
      </c>
      <c r="M397" s="249">
        <v>0</v>
      </c>
      <c r="N397" s="248">
        <v>0</v>
      </c>
      <c r="O397" s="248">
        <v>0</v>
      </c>
      <c r="P397" s="248">
        <v>0</v>
      </c>
      <c r="Q397" s="248">
        <v>0</v>
      </c>
      <c r="R397" s="248">
        <v>0</v>
      </c>
      <c r="S397" s="248">
        <v>0</v>
      </c>
      <c r="T397" s="248">
        <v>0</v>
      </c>
      <c r="U397" s="248">
        <v>0</v>
      </c>
      <c r="V397" s="248">
        <v>0</v>
      </c>
      <c r="W397" s="248">
        <v>0</v>
      </c>
      <c r="X397" s="248">
        <v>0</v>
      </c>
      <c r="Y397" s="248">
        <v>0</v>
      </c>
      <c r="Z397" s="248">
        <v>0</v>
      </c>
      <c r="AA397" s="248">
        <v>0</v>
      </c>
      <c r="AB397" s="248">
        <v>0</v>
      </c>
    </row>
    <row r="398" spans="2:28" outlineLevel="1">
      <c r="B398" s="556">
        <f t="shared" si="46"/>
        <v>22</v>
      </c>
      <c r="C398" s="248">
        <f t="shared" si="46"/>
        <v>0</v>
      </c>
      <c r="D398" s="248">
        <v>1</v>
      </c>
      <c r="E398" s="248">
        <f t="array" ref="E398:AB398">IFERROR(--(MOD(E$375:AB$375,H365)=0),0)</f>
        <v>0</v>
      </c>
      <c r="F398" s="248">
        <v>0</v>
      </c>
      <c r="G398" s="248">
        <v>0</v>
      </c>
      <c r="H398" s="248">
        <v>0</v>
      </c>
      <c r="I398" s="248">
        <v>0</v>
      </c>
      <c r="J398" s="249">
        <v>0</v>
      </c>
      <c r="K398" s="249">
        <v>0</v>
      </c>
      <c r="L398" s="249">
        <v>0</v>
      </c>
      <c r="M398" s="249">
        <v>0</v>
      </c>
      <c r="N398" s="248">
        <v>0</v>
      </c>
      <c r="O398" s="248">
        <v>0</v>
      </c>
      <c r="P398" s="248">
        <v>0</v>
      </c>
      <c r="Q398" s="248">
        <v>0</v>
      </c>
      <c r="R398" s="248">
        <v>0</v>
      </c>
      <c r="S398" s="248">
        <v>0</v>
      </c>
      <c r="T398" s="248">
        <v>0</v>
      </c>
      <c r="U398" s="248">
        <v>0</v>
      </c>
      <c r="V398" s="248">
        <v>0</v>
      </c>
      <c r="W398" s="248">
        <v>0</v>
      </c>
      <c r="X398" s="248">
        <v>0</v>
      </c>
      <c r="Y398" s="248">
        <v>0</v>
      </c>
      <c r="Z398" s="248">
        <v>0</v>
      </c>
      <c r="AA398" s="248">
        <v>0</v>
      </c>
      <c r="AB398" s="248">
        <v>0</v>
      </c>
    </row>
    <row r="399" spans="2:28" outlineLevel="1">
      <c r="B399" s="556">
        <f t="shared" si="46"/>
        <v>23</v>
      </c>
      <c r="C399" s="248">
        <f t="shared" si="46"/>
        <v>0</v>
      </c>
      <c r="D399" s="248">
        <v>1</v>
      </c>
      <c r="E399" s="248">
        <f t="array" ref="E399:AB399">IFERROR(--(MOD(E$375:AB$375,H366)=0),0)</f>
        <v>0</v>
      </c>
      <c r="F399" s="248">
        <v>0</v>
      </c>
      <c r="G399" s="248">
        <v>0</v>
      </c>
      <c r="H399" s="248">
        <v>0</v>
      </c>
      <c r="I399" s="248">
        <v>0</v>
      </c>
      <c r="J399" s="249">
        <v>0</v>
      </c>
      <c r="K399" s="249">
        <v>0</v>
      </c>
      <c r="L399" s="249">
        <v>0</v>
      </c>
      <c r="M399" s="249">
        <v>0</v>
      </c>
      <c r="N399" s="248">
        <v>0</v>
      </c>
      <c r="O399" s="248">
        <v>0</v>
      </c>
      <c r="P399" s="248">
        <v>0</v>
      </c>
      <c r="Q399" s="248">
        <v>0</v>
      </c>
      <c r="R399" s="248">
        <v>0</v>
      </c>
      <c r="S399" s="248">
        <v>0</v>
      </c>
      <c r="T399" s="248">
        <v>0</v>
      </c>
      <c r="U399" s="248">
        <v>0</v>
      </c>
      <c r="V399" s="248">
        <v>0</v>
      </c>
      <c r="W399" s="248">
        <v>0</v>
      </c>
      <c r="X399" s="248">
        <v>0</v>
      </c>
      <c r="Y399" s="248">
        <v>0</v>
      </c>
      <c r="Z399" s="248">
        <v>0</v>
      </c>
      <c r="AA399" s="248">
        <v>0</v>
      </c>
      <c r="AB399" s="248">
        <v>0</v>
      </c>
    </row>
    <row r="400" spans="2:28" outlineLevel="1">
      <c r="B400" s="556">
        <f t="shared" si="46"/>
        <v>24</v>
      </c>
      <c r="C400" s="248">
        <f t="shared" si="46"/>
        <v>0</v>
      </c>
      <c r="D400" s="248">
        <v>1</v>
      </c>
      <c r="E400" s="248">
        <f t="array" ref="E400:AB400">IFERROR(--(MOD(E$375:AB$375,H367)=0),0)</f>
        <v>0</v>
      </c>
      <c r="F400" s="248">
        <v>0</v>
      </c>
      <c r="G400" s="248">
        <v>0</v>
      </c>
      <c r="H400" s="248">
        <v>0</v>
      </c>
      <c r="I400" s="248">
        <v>0</v>
      </c>
      <c r="J400" s="249">
        <v>0</v>
      </c>
      <c r="K400" s="249">
        <v>0</v>
      </c>
      <c r="L400" s="249">
        <v>0</v>
      </c>
      <c r="M400" s="249">
        <v>0</v>
      </c>
      <c r="N400" s="248">
        <v>0</v>
      </c>
      <c r="O400" s="248">
        <v>0</v>
      </c>
      <c r="P400" s="248">
        <v>0</v>
      </c>
      <c r="Q400" s="248">
        <v>0</v>
      </c>
      <c r="R400" s="248">
        <v>0</v>
      </c>
      <c r="S400" s="248">
        <v>0</v>
      </c>
      <c r="T400" s="248">
        <v>0</v>
      </c>
      <c r="U400" s="248">
        <v>0</v>
      </c>
      <c r="V400" s="248">
        <v>0</v>
      </c>
      <c r="W400" s="248">
        <v>0</v>
      </c>
      <c r="X400" s="248">
        <v>0</v>
      </c>
      <c r="Y400" s="248">
        <v>0</v>
      </c>
      <c r="Z400" s="248">
        <v>0</v>
      </c>
      <c r="AA400" s="248">
        <v>0</v>
      </c>
      <c r="AB400" s="248">
        <v>0</v>
      </c>
    </row>
    <row r="401" spans="2:28" outlineLevel="1">
      <c r="B401" s="556">
        <f t="shared" si="46"/>
        <v>25</v>
      </c>
      <c r="C401" s="248">
        <f t="shared" si="46"/>
        <v>0</v>
      </c>
      <c r="D401" s="248">
        <v>1</v>
      </c>
      <c r="E401" s="248">
        <f t="array" ref="E401:AB401">IFERROR(--(MOD(E$375:AB$375,H368)=0),0)</f>
        <v>0</v>
      </c>
      <c r="F401" s="248">
        <v>0</v>
      </c>
      <c r="G401" s="248">
        <v>0</v>
      </c>
      <c r="H401" s="248">
        <v>0</v>
      </c>
      <c r="I401" s="248">
        <v>0</v>
      </c>
      <c r="J401" s="249">
        <v>0</v>
      </c>
      <c r="K401" s="249">
        <v>0</v>
      </c>
      <c r="L401" s="249">
        <v>0</v>
      </c>
      <c r="M401" s="249">
        <v>0</v>
      </c>
      <c r="N401" s="248">
        <v>0</v>
      </c>
      <c r="O401" s="248">
        <v>0</v>
      </c>
      <c r="P401" s="248">
        <v>0</v>
      </c>
      <c r="Q401" s="248">
        <v>0</v>
      </c>
      <c r="R401" s="248">
        <v>0</v>
      </c>
      <c r="S401" s="248">
        <v>0</v>
      </c>
      <c r="T401" s="248">
        <v>0</v>
      </c>
      <c r="U401" s="248">
        <v>0</v>
      </c>
      <c r="V401" s="248">
        <v>0</v>
      </c>
      <c r="W401" s="248">
        <v>0</v>
      </c>
      <c r="X401" s="248">
        <v>0</v>
      </c>
      <c r="Y401" s="248">
        <v>0</v>
      </c>
      <c r="Z401" s="248">
        <v>0</v>
      </c>
      <c r="AA401" s="248">
        <v>0</v>
      </c>
      <c r="AB401" s="248">
        <v>0</v>
      </c>
    </row>
    <row r="402" spans="2:28" outlineLevel="1">
      <c r="B402" s="556">
        <f t="shared" si="46"/>
        <v>26</v>
      </c>
      <c r="C402" s="248">
        <f t="shared" si="46"/>
        <v>0</v>
      </c>
      <c r="D402" s="248">
        <v>1</v>
      </c>
      <c r="E402" s="248">
        <f t="array" ref="E402:AB402">IFERROR(--(MOD(E$375:AB$375,H369)=0),0)</f>
        <v>0</v>
      </c>
      <c r="F402" s="248">
        <v>0</v>
      </c>
      <c r="G402" s="248">
        <v>0</v>
      </c>
      <c r="H402" s="248">
        <v>0</v>
      </c>
      <c r="I402" s="248">
        <v>0</v>
      </c>
      <c r="J402" s="249">
        <v>0</v>
      </c>
      <c r="K402" s="249">
        <v>0</v>
      </c>
      <c r="L402" s="249">
        <v>0</v>
      </c>
      <c r="M402" s="249">
        <v>0</v>
      </c>
      <c r="N402" s="248">
        <v>0</v>
      </c>
      <c r="O402" s="248">
        <v>0</v>
      </c>
      <c r="P402" s="248">
        <v>0</v>
      </c>
      <c r="Q402" s="248">
        <v>0</v>
      </c>
      <c r="R402" s="248">
        <v>0</v>
      </c>
      <c r="S402" s="248">
        <v>0</v>
      </c>
      <c r="T402" s="248">
        <v>0</v>
      </c>
      <c r="U402" s="248">
        <v>0</v>
      </c>
      <c r="V402" s="248">
        <v>0</v>
      </c>
      <c r="W402" s="248">
        <v>0</v>
      </c>
      <c r="X402" s="248">
        <v>0</v>
      </c>
      <c r="Y402" s="248">
        <v>0</v>
      </c>
      <c r="Z402" s="248">
        <v>0</v>
      </c>
      <c r="AA402" s="248">
        <v>0</v>
      </c>
      <c r="AB402" s="248">
        <v>0</v>
      </c>
    </row>
    <row r="403" spans="2:28" outlineLevel="1">
      <c r="B403" s="556">
        <f t="shared" si="46"/>
        <v>27</v>
      </c>
      <c r="C403" s="248">
        <f t="shared" si="46"/>
        <v>0</v>
      </c>
      <c r="D403" s="248">
        <v>1</v>
      </c>
      <c r="E403" s="248">
        <f t="array" ref="E403:AB403">IFERROR(--(MOD(E$375:AB$375,H370)=0),0)</f>
        <v>0</v>
      </c>
      <c r="F403" s="248">
        <v>0</v>
      </c>
      <c r="G403" s="248">
        <v>0</v>
      </c>
      <c r="H403" s="248">
        <v>0</v>
      </c>
      <c r="I403" s="248">
        <v>0</v>
      </c>
      <c r="J403" s="249">
        <v>0</v>
      </c>
      <c r="K403" s="249">
        <v>0</v>
      </c>
      <c r="L403" s="249">
        <v>0</v>
      </c>
      <c r="M403" s="249">
        <v>0</v>
      </c>
      <c r="N403" s="248">
        <v>0</v>
      </c>
      <c r="O403" s="248">
        <v>0</v>
      </c>
      <c r="P403" s="248">
        <v>0</v>
      </c>
      <c r="Q403" s="248">
        <v>0</v>
      </c>
      <c r="R403" s="248">
        <v>0</v>
      </c>
      <c r="S403" s="248">
        <v>0</v>
      </c>
      <c r="T403" s="248">
        <v>0</v>
      </c>
      <c r="U403" s="248">
        <v>0</v>
      </c>
      <c r="V403" s="248">
        <v>0</v>
      </c>
      <c r="W403" s="248">
        <v>0</v>
      </c>
      <c r="X403" s="248">
        <v>0</v>
      </c>
      <c r="Y403" s="248">
        <v>0</v>
      </c>
      <c r="Z403" s="248">
        <v>0</v>
      </c>
      <c r="AA403" s="248">
        <v>0</v>
      </c>
      <c r="AB403" s="248">
        <v>0</v>
      </c>
    </row>
    <row r="404" spans="2:28" outlineLevel="1">
      <c r="B404" s="556">
        <f t="shared" si="46"/>
        <v>28</v>
      </c>
      <c r="C404" s="248">
        <f t="shared" si="46"/>
        <v>0</v>
      </c>
      <c r="D404" s="248">
        <v>1</v>
      </c>
      <c r="E404" s="248">
        <f t="array" ref="E404:AB404">IFERROR(--(MOD(E$375:AB$375,H371)=0),0)</f>
        <v>0</v>
      </c>
      <c r="F404" s="248">
        <v>0</v>
      </c>
      <c r="G404" s="248">
        <v>0</v>
      </c>
      <c r="H404" s="248">
        <v>0</v>
      </c>
      <c r="I404" s="248">
        <v>0</v>
      </c>
      <c r="J404" s="249">
        <v>0</v>
      </c>
      <c r="K404" s="249">
        <v>0</v>
      </c>
      <c r="L404" s="249">
        <v>0</v>
      </c>
      <c r="M404" s="249">
        <v>0</v>
      </c>
      <c r="N404" s="248">
        <v>0</v>
      </c>
      <c r="O404" s="248">
        <v>0</v>
      </c>
      <c r="P404" s="248">
        <v>0</v>
      </c>
      <c r="Q404" s="248">
        <v>0</v>
      </c>
      <c r="R404" s="248">
        <v>0</v>
      </c>
      <c r="S404" s="248">
        <v>0</v>
      </c>
      <c r="T404" s="248">
        <v>0</v>
      </c>
      <c r="U404" s="248">
        <v>0</v>
      </c>
      <c r="V404" s="248">
        <v>0</v>
      </c>
      <c r="W404" s="248">
        <v>0</v>
      </c>
      <c r="X404" s="248">
        <v>0</v>
      </c>
      <c r="Y404" s="248">
        <v>0</v>
      </c>
      <c r="Z404" s="248">
        <v>0</v>
      </c>
      <c r="AA404" s="248">
        <v>0</v>
      </c>
      <c r="AB404" s="248">
        <v>0</v>
      </c>
    </row>
    <row r="405" spans="2:28" outlineLevel="1">
      <c r="B405" s="556">
        <f t="shared" si="46"/>
        <v>29</v>
      </c>
      <c r="C405" s="248">
        <f t="shared" si="46"/>
        <v>0</v>
      </c>
      <c r="D405" s="248">
        <v>1</v>
      </c>
      <c r="E405" s="248">
        <f t="array" ref="E405:AB405">IFERROR(--(MOD(E$375:AB$375,H372)=0),0)</f>
        <v>0</v>
      </c>
      <c r="F405" s="248">
        <v>0</v>
      </c>
      <c r="G405" s="248">
        <v>0</v>
      </c>
      <c r="H405" s="248">
        <v>0</v>
      </c>
      <c r="I405" s="248">
        <v>0</v>
      </c>
      <c r="J405" s="249">
        <v>0</v>
      </c>
      <c r="K405" s="249">
        <v>0</v>
      </c>
      <c r="L405" s="249">
        <v>0</v>
      </c>
      <c r="M405" s="249">
        <v>0</v>
      </c>
      <c r="N405" s="248">
        <v>0</v>
      </c>
      <c r="O405" s="248">
        <v>0</v>
      </c>
      <c r="P405" s="248">
        <v>0</v>
      </c>
      <c r="Q405" s="248">
        <v>0</v>
      </c>
      <c r="R405" s="248">
        <v>0</v>
      </c>
      <c r="S405" s="248">
        <v>0</v>
      </c>
      <c r="T405" s="248">
        <v>0</v>
      </c>
      <c r="U405" s="248">
        <v>0</v>
      </c>
      <c r="V405" s="248">
        <v>0</v>
      </c>
      <c r="W405" s="248">
        <v>0</v>
      </c>
      <c r="X405" s="248">
        <v>0</v>
      </c>
      <c r="Y405" s="248">
        <v>0</v>
      </c>
      <c r="Z405" s="248">
        <v>0</v>
      </c>
      <c r="AA405" s="248">
        <v>0</v>
      </c>
      <c r="AB405" s="248">
        <v>0</v>
      </c>
    </row>
    <row r="406" spans="2:28" outlineLevel="1">
      <c r="B406" s="556">
        <f t="shared" si="46"/>
        <v>30</v>
      </c>
      <c r="C406" s="248">
        <f t="shared" si="46"/>
        <v>0</v>
      </c>
      <c r="D406" s="248">
        <v>1</v>
      </c>
      <c r="E406" s="248">
        <f t="array" ref="E406:AB406">IFERROR(--(MOD(E$375:AB$375,H373)=0),0)</f>
        <v>0</v>
      </c>
      <c r="F406" s="248">
        <v>0</v>
      </c>
      <c r="G406" s="248">
        <v>0</v>
      </c>
      <c r="H406" s="248">
        <v>0</v>
      </c>
      <c r="I406" s="248">
        <v>0</v>
      </c>
      <c r="J406" s="249">
        <v>0</v>
      </c>
      <c r="K406" s="249">
        <v>0</v>
      </c>
      <c r="L406" s="249">
        <v>0</v>
      </c>
      <c r="M406" s="249">
        <v>0</v>
      </c>
      <c r="N406" s="248">
        <v>0</v>
      </c>
      <c r="O406" s="248">
        <v>0</v>
      </c>
      <c r="P406" s="248">
        <v>0</v>
      </c>
      <c r="Q406" s="248">
        <v>0</v>
      </c>
      <c r="R406" s="248">
        <v>0</v>
      </c>
      <c r="S406" s="248">
        <v>0</v>
      </c>
      <c r="T406" s="248">
        <v>0</v>
      </c>
      <c r="U406" s="248">
        <v>0</v>
      </c>
      <c r="V406" s="248">
        <v>0</v>
      </c>
      <c r="W406" s="248">
        <v>0</v>
      </c>
      <c r="X406" s="248">
        <v>0</v>
      </c>
      <c r="Y406" s="248">
        <v>0</v>
      </c>
      <c r="Z406" s="248">
        <v>0</v>
      </c>
      <c r="AA406" s="248">
        <v>0</v>
      </c>
      <c r="AB406" s="248">
        <v>0</v>
      </c>
    </row>
    <row r="407" spans="2:28" outlineLevel="1">
      <c r="B407" s="556"/>
      <c r="C407" s="21" t="s">
        <v>283</v>
      </c>
    </row>
    <row r="408" spans="2:28" outlineLevel="1">
      <c r="B408" s="556">
        <f>B377</f>
        <v>1</v>
      </c>
      <c r="C408" s="248" t="str">
        <f>C377</f>
        <v>Studio</v>
      </c>
      <c r="D408" s="248"/>
      <c r="E408" s="248">
        <f t="array" ref="E408:AB408">IF(E$375:AB$375&lt;$I344,0,D377:AB377)</f>
        <v>1</v>
      </c>
      <c r="F408" s="248">
        <v>0</v>
      </c>
      <c r="G408" s="248">
        <v>0</v>
      </c>
      <c r="H408" s="248">
        <v>0</v>
      </c>
      <c r="I408" s="249">
        <v>0</v>
      </c>
      <c r="J408" s="249">
        <v>0</v>
      </c>
      <c r="K408" s="249">
        <v>0</v>
      </c>
      <c r="L408" s="249">
        <v>0</v>
      </c>
      <c r="M408" s="249">
        <v>0</v>
      </c>
      <c r="N408" s="248">
        <v>0</v>
      </c>
      <c r="O408" s="248">
        <v>0</v>
      </c>
      <c r="P408" s="248">
        <v>0</v>
      </c>
      <c r="Q408" s="248">
        <v>0</v>
      </c>
      <c r="R408" s="248">
        <v>0</v>
      </c>
      <c r="S408" s="248">
        <v>0</v>
      </c>
      <c r="T408" s="248">
        <v>0</v>
      </c>
      <c r="U408" s="248">
        <v>0</v>
      </c>
      <c r="V408" s="248">
        <v>0</v>
      </c>
      <c r="W408" s="248">
        <v>0</v>
      </c>
      <c r="X408" s="248">
        <v>0</v>
      </c>
      <c r="Y408" s="248">
        <v>0</v>
      </c>
      <c r="Z408" s="248">
        <v>0</v>
      </c>
      <c r="AA408" s="248">
        <v>0</v>
      </c>
      <c r="AB408" s="248">
        <v>0</v>
      </c>
    </row>
    <row r="409" spans="2:28" outlineLevel="1">
      <c r="B409" s="556">
        <f t="shared" ref="B409:C424" si="47">B378</f>
        <v>2</v>
      </c>
      <c r="C409" s="248" t="str">
        <f t="shared" si="47"/>
        <v xml:space="preserve">1 Bed / 1 Bath </v>
      </c>
      <c r="D409" s="248"/>
      <c r="E409" s="248">
        <f t="array" ref="E409:AB409">IF(E$375:AB$375&lt;$I345,0,D378:AB378)</f>
        <v>1</v>
      </c>
      <c r="F409" s="248">
        <v>0</v>
      </c>
      <c r="G409" s="248">
        <v>0</v>
      </c>
      <c r="H409" s="248">
        <v>0</v>
      </c>
      <c r="I409" s="249">
        <v>0</v>
      </c>
      <c r="J409" s="249">
        <v>0</v>
      </c>
      <c r="K409" s="249">
        <v>0</v>
      </c>
      <c r="L409" s="249">
        <v>0</v>
      </c>
      <c r="M409" s="249">
        <v>0</v>
      </c>
      <c r="N409" s="248">
        <v>0</v>
      </c>
      <c r="O409" s="248">
        <v>0</v>
      </c>
      <c r="P409" s="248">
        <v>0</v>
      </c>
      <c r="Q409" s="248">
        <v>0</v>
      </c>
      <c r="R409" s="248">
        <v>0</v>
      </c>
      <c r="S409" s="248">
        <v>0</v>
      </c>
      <c r="T409" s="248">
        <v>0</v>
      </c>
      <c r="U409" s="248">
        <v>0</v>
      </c>
      <c r="V409" s="248">
        <v>0</v>
      </c>
      <c r="W409" s="248">
        <v>0</v>
      </c>
      <c r="X409" s="248">
        <v>0</v>
      </c>
      <c r="Y409" s="248">
        <v>0</v>
      </c>
      <c r="Z409" s="248">
        <v>0</v>
      </c>
      <c r="AA409" s="248">
        <v>0</v>
      </c>
      <c r="AB409" s="248">
        <v>0</v>
      </c>
    </row>
    <row r="410" spans="2:28" outlineLevel="1">
      <c r="B410" s="556">
        <f t="shared" si="47"/>
        <v>3</v>
      </c>
      <c r="C410" s="248" t="str">
        <f t="shared" si="47"/>
        <v xml:space="preserve">1 Bed / 1 Bath </v>
      </c>
      <c r="D410" s="248"/>
      <c r="E410" s="248">
        <f t="array" ref="E410:AB410">IF(E$375:AB$375&lt;$I346,0,D379:AB379)</f>
        <v>1</v>
      </c>
      <c r="F410" s="248">
        <v>0</v>
      </c>
      <c r="G410" s="248">
        <v>0</v>
      </c>
      <c r="H410" s="248">
        <v>0</v>
      </c>
      <c r="I410" s="249">
        <v>0</v>
      </c>
      <c r="J410" s="249">
        <v>0</v>
      </c>
      <c r="K410" s="249">
        <v>0</v>
      </c>
      <c r="L410" s="249">
        <v>0</v>
      </c>
      <c r="M410" s="249">
        <v>0</v>
      </c>
      <c r="N410" s="248">
        <v>0</v>
      </c>
      <c r="O410" s="248">
        <v>0</v>
      </c>
      <c r="P410" s="248">
        <v>0</v>
      </c>
      <c r="Q410" s="248">
        <v>0</v>
      </c>
      <c r="R410" s="248">
        <v>0</v>
      </c>
      <c r="S410" s="248">
        <v>0</v>
      </c>
      <c r="T410" s="248">
        <v>0</v>
      </c>
      <c r="U410" s="248">
        <v>0</v>
      </c>
      <c r="V410" s="248">
        <v>0</v>
      </c>
      <c r="W410" s="248">
        <v>0</v>
      </c>
      <c r="X410" s="248">
        <v>0</v>
      </c>
      <c r="Y410" s="248">
        <v>0</v>
      </c>
      <c r="Z410" s="248">
        <v>0</v>
      </c>
      <c r="AA410" s="248">
        <v>0</v>
      </c>
      <c r="AB410" s="248">
        <v>0</v>
      </c>
    </row>
    <row r="411" spans="2:28" outlineLevel="1">
      <c r="B411" s="556">
        <f t="shared" si="47"/>
        <v>4</v>
      </c>
      <c r="C411" s="248" t="str">
        <f t="shared" si="47"/>
        <v xml:space="preserve">1 Bed / 1 Bath </v>
      </c>
      <c r="D411" s="248"/>
      <c r="E411" s="248">
        <f t="array" ref="E411:AB411">IF(E$375:AB$375&lt;$I347,0,D380:AB380)</f>
        <v>1</v>
      </c>
      <c r="F411" s="248">
        <v>0</v>
      </c>
      <c r="G411" s="248">
        <v>0</v>
      </c>
      <c r="H411" s="248">
        <v>0</v>
      </c>
      <c r="I411" s="249">
        <v>0</v>
      </c>
      <c r="J411" s="249">
        <v>0</v>
      </c>
      <c r="K411" s="249">
        <v>0</v>
      </c>
      <c r="L411" s="249">
        <v>0</v>
      </c>
      <c r="M411" s="249">
        <v>0</v>
      </c>
      <c r="N411" s="248">
        <v>0</v>
      </c>
      <c r="O411" s="248">
        <v>0</v>
      </c>
      <c r="P411" s="248">
        <v>0</v>
      </c>
      <c r="Q411" s="248">
        <v>0</v>
      </c>
      <c r="R411" s="248">
        <v>0</v>
      </c>
      <c r="S411" s="248">
        <v>0</v>
      </c>
      <c r="T411" s="248">
        <v>0</v>
      </c>
      <c r="U411" s="248">
        <v>0</v>
      </c>
      <c r="V411" s="248">
        <v>0</v>
      </c>
      <c r="W411" s="248">
        <v>0</v>
      </c>
      <c r="X411" s="248">
        <v>0</v>
      </c>
      <c r="Y411" s="248">
        <v>0</v>
      </c>
      <c r="Z411" s="248">
        <v>0</v>
      </c>
      <c r="AA411" s="248">
        <v>0</v>
      </c>
      <c r="AB411" s="248">
        <v>0</v>
      </c>
    </row>
    <row r="412" spans="2:28" outlineLevel="1">
      <c r="B412" s="556">
        <f t="shared" si="47"/>
        <v>5</v>
      </c>
      <c r="C412" s="248" t="str">
        <f t="shared" si="47"/>
        <v xml:space="preserve">2 Bed / 1 Bath </v>
      </c>
      <c r="D412" s="248"/>
      <c r="E412" s="248">
        <f t="array" ref="E412:AB412">IF(E$375:AB$375&lt;$I348,0,D381:AB381)</f>
        <v>1</v>
      </c>
      <c r="F412" s="248">
        <v>0</v>
      </c>
      <c r="G412" s="248">
        <v>0</v>
      </c>
      <c r="H412" s="248">
        <v>0</v>
      </c>
      <c r="I412" s="249">
        <v>0</v>
      </c>
      <c r="J412" s="249">
        <v>0</v>
      </c>
      <c r="K412" s="249">
        <v>0</v>
      </c>
      <c r="L412" s="249">
        <v>0</v>
      </c>
      <c r="M412" s="249">
        <v>0</v>
      </c>
      <c r="N412" s="248">
        <v>0</v>
      </c>
      <c r="O412" s="248">
        <v>0</v>
      </c>
      <c r="P412" s="248">
        <v>0</v>
      </c>
      <c r="Q412" s="248">
        <v>0</v>
      </c>
      <c r="R412" s="248">
        <v>0</v>
      </c>
      <c r="S412" s="248">
        <v>0</v>
      </c>
      <c r="T412" s="248">
        <v>0</v>
      </c>
      <c r="U412" s="248">
        <v>0</v>
      </c>
      <c r="V412" s="248">
        <v>0</v>
      </c>
      <c r="W412" s="248">
        <v>0</v>
      </c>
      <c r="X412" s="248">
        <v>0</v>
      </c>
      <c r="Y412" s="248">
        <v>0</v>
      </c>
      <c r="Z412" s="248">
        <v>0</v>
      </c>
      <c r="AA412" s="248">
        <v>0</v>
      </c>
      <c r="AB412" s="248">
        <v>0</v>
      </c>
    </row>
    <row r="413" spans="2:28" outlineLevel="1">
      <c r="B413" s="556">
        <f t="shared" si="47"/>
        <v>6</v>
      </c>
      <c r="C413" s="248" t="str">
        <f t="shared" si="47"/>
        <v xml:space="preserve">2 Bed / 1 Bath </v>
      </c>
      <c r="D413" s="248"/>
      <c r="E413" s="248">
        <f t="array" ref="E413:AB413">IF(E$375:AB$375&lt;$I349,0,D382:AB382)</f>
        <v>1</v>
      </c>
      <c r="F413" s="248">
        <v>0</v>
      </c>
      <c r="G413" s="248">
        <v>0</v>
      </c>
      <c r="H413" s="248">
        <v>0</v>
      </c>
      <c r="I413" s="249">
        <v>0</v>
      </c>
      <c r="J413" s="249">
        <v>0</v>
      </c>
      <c r="K413" s="249">
        <v>0</v>
      </c>
      <c r="L413" s="249">
        <v>0</v>
      </c>
      <c r="M413" s="249">
        <v>0</v>
      </c>
      <c r="N413" s="248">
        <v>0</v>
      </c>
      <c r="O413" s="248">
        <v>0</v>
      </c>
      <c r="P413" s="248">
        <v>0</v>
      </c>
      <c r="Q413" s="248">
        <v>0</v>
      </c>
      <c r="R413" s="248">
        <v>0</v>
      </c>
      <c r="S413" s="248">
        <v>0</v>
      </c>
      <c r="T413" s="248">
        <v>0</v>
      </c>
      <c r="U413" s="248">
        <v>0</v>
      </c>
      <c r="V413" s="248">
        <v>0</v>
      </c>
      <c r="W413" s="248">
        <v>0</v>
      </c>
      <c r="X413" s="248">
        <v>0</v>
      </c>
      <c r="Y413" s="248">
        <v>0</v>
      </c>
      <c r="Z413" s="248">
        <v>0</v>
      </c>
      <c r="AA413" s="248">
        <v>0</v>
      </c>
      <c r="AB413" s="248">
        <v>0</v>
      </c>
    </row>
    <row r="414" spans="2:28" outlineLevel="1">
      <c r="B414" s="556">
        <f t="shared" si="47"/>
        <v>7</v>
      </c>
      <c r="C414" s="248" t="str">
        <f t="shared" si="47"/>
        <v xml:space="preserve">2 Bed / 1 Bath </v>
      </c>
      <c r="D414" s="248"/>
      <c r="E414" s="248">
        <f t="array" ref="E414:AB414">IF(E$375:AB$375&lt;$I350,0,D383:AB383)</f>
        <v>1</v>
      </c>
      <c r="F414" s="248">
        <v>0</v>
      </c>
      <c r="G414" s="248">
        <v>0</v>
      </c>
      <c r="H414" s="248">
        <v>0</v>
      </c>
      <c r="I414" s="249">
        <v>0</v>
      </c>
      <c r="J414" s="249">
        <v>0</v>
      </c>
      <c r="K414" s="249">
        <v>0</v>
      </c>
      <c r="L414" s="249">
        <v>0</v>
      </c>
      <c r="M414" s="249">
        <v>0</v>
      </c>
      <c r="N414" s="248">
        <v>0</v>
      </c>
      <c r="O414" s="248">
        <v>0</v>
      </c>
      <c r="P414" s="248">
        <v>0</v>
      </c>
      <c r="Q414" s="248">
        <v>0</v>
      </c>
      <c r="R414" s="248">
        <v>0</v>
      </c>
      <c r="S414" s="248">
        <v>0</v>
      </c>
      <c r="T414" s="248">
        <v>0</v>
      </c>
      <c r="U414" s="248">
        <v>0</v>
      </c>
      <c r="V414" s="248">
        <v>0</v>
      </c>
      <c r="W414" s="248">
        <v>0</v>
      </c>
      <c r="X414" s="248">
        <v>0</v>
      </c>
      <c r="Y414" s="248">
        <v>0</v>
      </c>
      <c r="Z414" s="248">
        <v>0</v>
      </c>
      <c r="AA414" s="248">
        <v>0</v>
      </c>
      <c r="AB414" s="248">
        <v>0</v>
      </c>
    </row>
    <row r="415" spans="2:28" outlineLevel="1">
      <c r="B415" s="556">
        <f t="shared" si="47"/>
        <v>8</v>
      </c>
      <c r="C415" s="248" t="str">
        <f t="shared" si="47"/>
        <v xml:space="preserve">2 Bed / 2 Bath </v>
      </c>
      <c r="D415" s="248"/>
      <c r="E415" s="248">
        <f t="array" ref="E415:AB415">IF(E$375:AB$375&lt;$I351,0,D384:AB384)</f>
        <v>1</v>
      </c>
      <c r="F415" s="248">
        <v>0</v>
      </c>
      <c r="G415" s="248">
        <v>0</v>
      </c>
      <c r="H415" s="248">
        <v>0</v>
      </c>
      <c r="I415" s="249">
        <v>0</v>
      </c>
      <c r="J415" s="249">
        <v>0</v>
      </c>
      <c r="K415" s="249">
        <v>0</v>
      </c>
      <c r="L415" s="249">
        <v>0</v>
      </c>
      <c r="M415" s="249">
        <v>0</v>
      </c>
      <c r="N415" s="248">
        <v>0</v>
      </c>
      <c r="O415" s="248">
        <v>0</v>
      </c>
      <c r="P415" s="248">
        <v>0</v>
      </c>
      <c r="Q415" s="248">
        <v>0</v>
      </c>
      <c r="R415" s="248">
        <v>0</v>
      </c>
      <c r="S415" s="248">
        <v>0</v>
      </c>
      <c r="T415" s="248">
        <v>0</v>
      </c>
      <c r="U415" s="248">
        <v>0</v>
      </c>
      <c r="V415" s="248">
        <v>0</v>
      </c>
      <c r="W415" s="248">
        <v>0</v>
      </c>
      <c r="X415" s="248">
        <v>0</v>
      </c>
      <c r="Y415" s="248">
        <v>0</v>
      </c>
      <c r="Z415" s="248">
        <v>0</v>
      </c>
      <c r="AA415" s="248">
        <v>0</v>
      </c>
      <c r="AB415" s="248">
        <v>0</v>
      </c>
    </row>
    <row r="416" spans="2:28" outlineLevel="1">
      <c r="B416" s="556">
        <f t="shared" si="47"/>
        <v>9</v>
      </c>
      <c r="C416" s="248" t="str">
        <f t="shared" si="47"/>
        <v>2 Bed / 1 Bath + Den</v>
      </c>
      <c r="D416" s="248"/>
      <c r="E416" s="248">
        <f t="array" ref="E416:AB416">IF(E$375:AB$375&lt;$I352,0,D385:AB385)</f>
        <v>1</v>
      </c>
      <c r="F416" s="248">
        <v>0</v>
      </c>
      <c r="G416" s="248">
        <v>0</v>
      </c>
      <c r="H416" s="248">
        <v>0</v>
      </c>
      <c r="I416" s="249">
        <v>0</v>
      </c>
      <c r="J416" s="249">
        <v>0</v>
      </c>
      <c r="K416" s="249">
        <v>0</v>
      </c>
      <c r="L416" s="249">
        <v>0</v>
      </c>
      <c r="M416" s="249">
        <v>0</v>
      </c>
      <c r="N416" s="248">
        <v>0</v>
      </c>
      <c r="O416" s="248">
        <v>0</v>
      </c>
      <c r="P416" s="248">
        <v>0</v>
      </c>
      <c r="Q416" s="248">
        <v>0</v>
      </c>
      <c r="R416" s="248">
        <v>0</v>
      </c>
      <c r="S416" s="248">
        <v>0</v>
      </c>
      <c r="T416" s="248">
        <v>0</v>
      </c>
      <c r="U416" s="248">
        <v>0</v>
      </c>
      <c r="V416" s="248">
        <v>0</v>
      </c>
      <c r="W416" s="248">
        <v>0</v>
      </c>
      <c r="X416" s="248">
        <v>0</v>
      </c>
      <c r="Y416" s="248">
        <v>0</v>
      </c>
      <c r="Z416" s="248">
        <v>0</v>
      </c>
      <c r="AA416" s="248">
        <v>0</v>
      </c>
      <c r="AB416" s="248">
        <v>0</v>
      </c>
    </row>
    <row r="417" spans="2:28" outlineLevel="1">
      <c r="B417" s="556">
        <f t="shared" si="47"/>
        <v>10</v>
      </c>
      <c r="C417" s="248" t="str">
        <f t="shared" si="47"/>
        <v xml:space="preserve">2 Bed / 2 Bath </v>
      </c>
      <c r="D417" s="248"/>
      <c r="E417" s="248">
        <f t="array" ref="E417:AB417">IF(E$375:AB$375&lt;$I353,0,D386:AB386)</f>
        <v>1</v>
      </c>
      <c r="F417" s="248">
        <v>0</v>
      </c>
      <c r="G417" s="248">
        <v>0</v>
      </c>
      <c r="H417" s="248">
        <v>0</v>
      </c>
      <c r="I417" s="249">
        <v>0</v>
      </c>
      <c r="J417" s="249">
        <v>0</v>
      </c>
      <c r="K417" s="249">
        <v>0</v>
      </c>
      <c r="L417" s="249">
        <v>0</v>
      </c>
      <c r="M417" s="249">
        <v>0</v>
      </c>
      <c r="N417" s="248">
        <v>0</v>
      </c>
      <c r="O417" s="248">
        <v>0</v>
      </c>
      <c r="P417" s="248">
        <v>0</v>
      </c>
      <c r="Q417" s="248">
        <v>0</v>
      </c>
      <c r="R417" s="248">
        <v>0</v>
      </c>
      <c r="S417" s="248">
        <v>0</v>
      </c>
      <c r="T417" s="248">
        <v>0</v>
      </c>
      <c r="U417" s="248">
        <v>0</v>
      </c>
      <c r="V417" s="248">
        <v>0</v>
      </c>
      <c r="W417" s="248">
        <v>0</v>
      </c>
      <c r="X417" s="248">
        <v>0</v>
      </c>
      <c r="Y417" s="248">
        <v>0</v>
      </c>
      <c r="Z417" s="248">
        <v>0</v>
      </c>
      <c r="AA417" s="248">
        <v>0</v>
      </c>
      <c r="AB417" s="248">
        <v>0</v>
      </c>
    </row>
    <row r="418" spans="2:28" outlineLevel="1">
      <c r="B418" s="556">
        <f t="shared" si="47"/>
        <v>11</v>
      </c>
      <c r="C418" s="248" t="str">
        <f t="shared" si="47"/>
        <v xml:space="preserve">2 Bed / 1.5 Bath </v>
      </c>
      <c r="D418" s="248"/>
      <c r="E418" s="248">
        <f t="array" ref="E418:AB418">IF(E$375:AB$375&lt;$I354,0,D387:AB387)</f>
        <v>1</v>
      </c>
      <c r="F418" s="248">
        <v>0</v>
      </c>
      <c r="G418" s="248">
        <v>0</v>
      </c>
      <c r="H418" s="248">
        <v>0</v>
      </c>
      <c r="I418" s="249">
        <v>0</v>
      </c>
      <c r="J418" s="249">
        <v>0</v>
      </c>
      <c r="K418" s="249">
        <v>0</v>
      </c>
      <c r="L418" s="249">
        <v>0</v>
      </c>
      <c r="M418" s="249">
        <v>0</v>
      </c>
      <c r="N418" s="248">
        <v>0</v>
      </c>
      <c r="O418" s="248">
        <v>0</v>
      </c>
      <c r="P418" s="248">
        <v>0</v>
      </c>
      <c r="Q418" s="248">
        <v>0</v>
      </c>
      <c r="R418" s="248">
        <v>0</v>
      </c>
      <c r="S418" s="248">
        <v>0</v>
      </c>
      <c r="T418" s="248">
        <v>0</v>
      </c>
      <c r="U418" s="248">
        <v>0</v>
      </c>
      <c r="V418" s="248">
        <v>0</v>
      </c>
      <c r="W418" s="248">
        <v>0</v>
      </c>
      <c r="X418" s="248">
        <v>0</v>
      </c>
      <c r="Y418" s="248">
        <v>0</v>
      </c>
      <c r="Z418" s="248">
        <v>0</v>
      </c>
      <c r="AA418" s="248">
        <v>0</v>
      </c>
      <c r="AB418" s="248">
        <v>0</v>
      </c>
    </row>
    <row r="419" spans="2:28" outlineLevel="1">
      <c r="B419" s="556">
        <f t="shared" si="47"/>
        <v>12</v>
      </c>
      <c r="C419" s="248" t="str">
        <f t="shared" si="47"/>
        <v xml:space="preserve">3 Bed / 2 Bath </v>
      </c>
      <c r="D419" s="248"/>
      <c r="E419" s="248">
        <f t="array" ref="E419:AB419">IF(E$375:AB$375&lt;$I355,0,D388:AB388)</f>
        <v>1</v>
      </c>
      <c r="F419" s="248">
        <v>0</v>
      </c>
      <c r="G419" s="248">
        <v>0</v>
      </c>
      <c r="H419" s="248">
        <v>0</v>
      </c>
      <c r="I419" s="249">
        <v>0</v>
      </c>
      <c r="J419" s="249">
        <v>0</v>
      </c>
      <c r="K419" s="249">
        <v>0</v>
      </c>
      <c r="L419" s="249">
        <v>0</v>
      </c>
      <c r="M419" s="249">
        <v>0</v>
      </c>
      <c r="N419" s="248">
        <v>0</v>
      </c>
      <c r="O419" s="248">
        <v>0</v>
      </c>
      <c r="P419" s="248">
        <v>0</v>
      </c>
      <c r="Q419" s="248">
        <v>0</v>
      </c>
      <c r="R419" s="248">
        <v>0</v>
      </c>
      <c r="S419" s="248">
        <v>0</v>
      </c>
      <c r="T419" s="248">
        <v>0</v>
      </c>
      <c r="U419" s="248">
        <v>0</v>
      </c>
      <c r="V419" s="248">
        <v>0</v>
      </c>
      <c r="W419" s="248">
        <v>0</v>
      </c>
      <c r="X419" s="248">
        <v>0</v>
      </c>
      <c r="Y419" s="248">
        <v>0</v>
      </c>
      <c r="Z419" s="248">
        <v>0</v>
      </c>
      <c r="AA419" s="248">
        <v>0</v>
      </c>
      <c r="AB419" s="248">
        <v>0</v>
      </c>
    </row>
    <row r="420" spans="2:28" outlineLevel="1">
      <c r="B420" s="556">
        <f t="shared" si="47"/>
        <v>13</v>
      </c>
      <c r="C420" s="248" t="str">
        <f t="shared" si="47"/>
        <v>3 Bed / 2 Bath House</v>
      </c>
      <c r="D420" s="248"/>
      <c r="E420" s="248">
        <f t="array" ref="E420:AB420">IF(E$375:AB$375&lt;$I356,0,D389:AB389)</f>
        <v>1</v>
      </c>
      <c r="F420" s="248">
        <v>0</v>
      </c>
      <c r="G420" s="248">
        <v>0</v>
      </c>
      <c r="H420" s="248">
        <v>0</v>
      </c>
      <c r="I420" s="249">
        <v>0</v>
      </c>
      <c r="J420" s="249">
        <v>0</v>
      </c>
      <c r="K420" s="249">
        <v>0</v>
      </c>
      <c r="L420" s="249">
        <v>0</v>
      </c>
      <c r="M420" s="249">
        <v>0</v>
      </c>
      <c r="N420" s="248">
        <v>0</v>
      </c>
      <c r="O420" s="248">
        <v>0</v>
      </c>
      <c r="P420" s="248">
        <v>0</v>
      </c>
      <c r="Q420" s="248">
        <v>0</v>
      </c>
      <c r="R420" s="248">
        <v>0</v>
      </c>
      <c r="S420" s="248">
        <v>0</v>
      </c>
      <c r="T420" s="248">
        <v>0</v>
      </c>
      <c r="U420" s="248">
        <v>0</v>
      </c>
      <c r="V420" s="248">
        <v>0</v>
      </c>
      <c r="W420" s="248">
        <v>0</v>
      </c>
      <c r="X420" s="248">
        <v>0</v>
      </c>
      <c r="Y420" s="248">
        <v>0</v>
      </c>
      <c r="Z420" s="248">
        <v>0</v>
      </c>
      <c r="AA420" s="248">
        <v>0</v>
      </c>
      <c r="AB420" s="248">
        <v>0</v>
      </c>
    </row>
    <row r="421" spans="2:28" outlineLevel="1">
      <c r="B421" s="556">
        <f t="shared" si="47"/>
        <v>14</v>
      </c>
      <c r="C421" s="248" t="str">
        <f t="shared" si="47"/>
        <v xml:space="preserve">3 Bed / 2 Bath </v>
      </c>
      <c r="D421" s="248"/>
      <c r="E421" s="248">
        <f t="array" ref="E421:AB421">IF(E$375:AB$375&lt;$I357,0,D390:AB390)</f>
        <v>0</v>
      </c>
      <c r="F421" s="248">
        <v>1</v>
      </c>
      <c r="G421" s="248">
        <v>1</v>
      </c>
      <c r="H421" s="248">
        <v>1</v>
      </c>
      <c r="I421" s="249">
        <v>1</v>
      </c>
      <c r="J421" s="249">
        <v>1</v>
      </c>
      <c r="K421" s="249">
        <v>1</v>
      </c>
      <c r="L421" s="249">
        <v>1</v>
      </c>
      <c r="M421" s="249">
        <v>1</v>
      </c>
      <c r="N421" s="248">
        <v>1</v>
      </c>
      <c r="O421" s="248">
        <v>1</v>
      </c>
      <c r="P421" s="248">
        <v>1</v>
      </c>
      <c r="Q421" s="248">
        <v>1</v>
      </c>
      <c r="R421" s="248">
        <v>1</v>
      </c>
      <c r="S421" s="248">
        <v>1</v>
      </c>
      <c r="T421" s="248">
        <v>1</v>
      </c>
      <c r="U421" s="248">
        <v>1</v>
      </c>
      <c r="V421" s="248">
        <v>1</v>
      </c>
      <c r="W421" s="248">
        <v>1</v>
      </c>
      <c r="X421" s="248">
        <v>1</v>
      </c>
      <c r="Y421" s="248">
        <v>1</v>
      </c>
      <c r="Z421" s="248">
        <v>1</v>
      </c>
      <c r="AA421" s="248">
        <v>1</v>
      </c>
      <c r="AB421" s="248">
        <v>1</v>
      </c>
    </row>
    <row r="422" spans="2:28" outlineLevel="1">
      <c r="B422" s="556">
        <f t="shared" si="47"/>
        <v>15</v>
      </c>
      <c r="C422" s="248" t="str">
        <f t="shared" si="47"/>
        <v xml:space="preserve">1 Bed / 1 Bath </v>
      </c>
      <c r="D422" s="248"/>
      <c r="E422" s="248">
        <f t="array" ref="E422:AB422">IF(E$375:AB$375&lt;$I358,0,D391:AB391)</f>
        <v>0</v>
      </c>
      <c r="F422" s="248">
        <v>0</v>
      </c>
      <c r="G422" s="248">
        <v>1</v>
      </c>
      <c r="H422" s="248">
        <v>0</v>
      </c>
      <c r="I422" s="249">
        <v>1</v>
      </c>
      <c r="J422" s="249">
        <v>0</v>
      </c>
      <c r="K422" s="249">
        <v>1</v>
      </c>
      <c r="L422" s="249">
        <v>0</v>
      </c>
      <c r="M422" s="249">
        <v>1</v>
      </c>
      <c r="N422" s="248">
        <v>0</v>
      </c>
      <c r="O422" s="248">
        <v>1</v>
      </c>
      <c r="P422" s="248">
        <v>0</v>
      </c>
      <c r="Q422" s="248">
        <v>1</v>
      </c>
      <c r="R422" s="248">
        <v>0</v>
      </c>
      <c r="S422" s="248">
        <v>1</v>
      </c>
      <c r="T422" s="248">
        <v>0</v>
      </c>
      <c r="U422" s="248">
        <v>1</v>
      </c>
      <c r="V422" s="248">
        <v>0</v>
      </c>
      <c r="W422" s="248">
        <v>1</v>
      </c>
      <c r="X422" s="248">
        <v>0</v>
      </c>
      <c r="Y422" s="248">
        <v>1</v>
      </c>
      <c r="Z422" s="248">
        <v>0</v>
      </c>
      <c r="AA422" s="248">
        <v>1</v>
      </c>
      <c r="AB422" s="248">
        <v>0</v>
      </c>
    </row>
    <row r="423" spans="2:28" outlineLevel="1">
      <c r="B423" s="556">
        <f t="shared" si="47"/>
        <v>16</v>
      </c>
      <c r="C423" s="248" t="str">
        <f t="shared" si="47"/>
        <v xml:space="preserve">2 Bed / 2 Bath </v>
      </c>
      <c r="D423" s="248"/>
      <c r="E423" s="248">
        <f t="array" ref="E423:AB423">IF(E$375:AB$375&lt;$I359,0,D392:AB392)</f>
        <v>0</v>
      </c>
      <c r="F423" s="248">
        <v>1</v>
      </c>
      <c r="G423" s="248">
        <v>1</v>
      </c>
      <c r="H423" s="248">
        <v>1</v>
      </c>
      <c r="I423" s="249">
        <v>1</v>
      </c>
      <c r="J423" s="249">
        <v>1</v>
      </c>
      <c r="K423" s="249">
        <v>1</v>
      </c>
      <c r="L423" s="249">
        <v>1</v>
      </c>
      <c r="M423" s="249">
        <v>1</v>
      </c>
      <c r="N423" s="248">
        <v>1</v>
      </c>
      <c r="O423" s="248">
        <v>1</v>
      </c>
      <c r="P423" s="248">
        <v>1</v>
      </c>
      <c r="Q423" s="248">
        <v>1</v>
      </c>
      <c r="R423" s="248">
        <v>1</v>
      </c>
      <c r="S423" s="248">
        <v>1</v>
      </c>
      <c r="T423" s="248">
        <v>1</v>
      </c>
      <c r="U423" s="248">
        <v>1</v>
      </c>
      <c r="V423" s="248">
        <v>1</v>
      </c>
      <c r="W423" s="248">
        <v>1</v>
      </c>
      <c r="X423" s="248">
        <v>1</v>
      </c>
      <c r="Y423" s="248">
        <v>1</v>
      </c>
      <c r="Z423" s="248">
        <v>1</v>
      </c>
      <c r="AA423" s="248">
        <v>1</v>
      </c>
      <c r="AB423" s="248">
        <v>1</v>
      </c>
    </row>
    <row r="424" spans="2:28" outlineLevel="1">
      <c r="B424" s="556">
        <f t="shared" si="47"/>
        <v>17</v>
      </c>
      <c r="C424" s="248" t="str">
        <f t="shared" si="47"/>
        <v xml:space="preserve">4 Bed / 2 Bath Penthouse </v>
      </c>
      <c r="D424" s="248"/>
      <c r="E424" s="248">
        <f t="array" ref="E424:AB424">IF(E$375:AB$375&lt;$I360,0,D393:AB393)</f>
        <v>0</v>
      </c>
      <c r="F424" s="248">
        <v>1</v>
      </c>
      <c r="G424" s="248">
        <v>1</v>
      </c>
      <c r="H424" s="248">
        <v>1</v>
      </c>
      <c r="I424" s="249">
        <v>1</v>
      </c>
      <c r="J424" s="249">
        <v>1</v>
      </c>
      <c r="K424" s="249">
        <v>1</v>
      </c>
      <c r="L424" s="249">
        <v>1</v>
      </c>
      <c r="M424" s="249">
        <v>1</v>
      </c>
      <c r="N424" s="248">
        <v>1</v>
      </c>
      <c r="O424" s="248">
        <v>1</v>
      </c>
      <c r="P424" s="248">
        <v>1</v>
      </c>
      <c r="Q424" s="248">
        <v>1</v>
      </c>
      <c r="R424" s="248">
        <v>1</v>
      </c>
      <c r="S424" s="248">
        <v>1</v>
      </c>
      <c r="T424" s="248">
        <v>1</v>
      </c>
      <c r="U424" s="248">
        <v>1</v>
      </c>
      <c r="V424" s="248">
        <v>1</v>
      </c>
      <c r="W424" s="248">
        <v>1</v>
      </c>
      <c r="X424" s="248">
        <v>1</v>
      </c>
      <c r="Y424" s="248">
        <v>1</v>
      </c>
      <c r="Z424" s="248">
        <v>1</v>
      </c>
      <c r="AA424" s="248">
        <v>1</v>
      </c>
      <c r="AB424" s="248">
        <v>1</v>
      </c>
    </row>
    <row r="425" spans="2:28" outlineLevel="1">
      <c r="B425" s="556">
        <f t="shared" ref="B425:C437" si="48">B394</f>
        <v>18</v>
      </c>
      <c r="C425" s="248" t="str">
        <f t="shared" si="48"/>
        <v xml:space="preserve">2 Bed / 2 Bath </v>
      </c>
      <c r="D425" s="248"/>
      <c r="E425" s="248">
        <f t="array" ref="E425:AB425">IF(E$375:AB$375&lt;$I361,0,D394:AB394)</f>
        <v>1</v>
      </c>
      <c r="F425" s="248">
        <v>0</v>
      </c>
      <c r="G425" s="248">
        <v>0</v>
      </c>
      <c r="H425" s="248">
        <v>0</v>
      </c>
      <c r="I425" s="249">
        <v>0</v>
      </c>
      <c r="J425" s="249">
        <v>0</v>
      </c>
      <c r="K425" s="249">
        <v>0</v>
      </c>
      <c r="L425" s="249">
        <v>0</v>
      </c>
      <c r="M425" s="249">
        <v>0</v>
      </c>
      <c r="N425" s="248">
        <v>0</v>
      </c>
      <c r="O425" s="248">
        <v>0</v>
      </c>
      <c r="P425" s="248">
        <v>0</v>
      </c>
      <c r="Q425" s="248">
        <v>0</v>
      </c>
      <c r="R425" s="248">
        <v>0</v>
      </c>
      <c r="S425" s="248">
        <v>0</v>
      </c>
      <c r="T425" s="248">
        <v>0</v>
      </c>
      <c r="U425" s="248">
        <v>0</v>
      </c>
      <c r="V425" s="248">
        <v>0</v>
      </c>
      <c r="W425" s="248">
        <v>0</v>
      </c>
      <c r="X425" s="248">
        <v>0</v>
      </c>
      <c r="Y425" s="248">
        <v>0</v>
      </c>
      <c r="Z425" s="248">
        <v>0</v>
      </c>
      <c r="AA425" s="248">
        <v>0</v>
      </c>
      <c r="AB425" s="248">
        <v>0</v>
      </c>
    </row>
    <row r="426" spans="2:28" outlineLevel="1">
      <c r="B426" s="556">
        <f t="shared" si="48"/>
        <v>19</v>
      </c>
      <c r="C426" s="248">
        <f t="shared" si="48"/>
        <v>0</v>
      </c>
      <c r="D426" s="248"/>
      <c r="E426" s="248">
        <f t="array" ref="E426:AB426">IF(E$375:AB$375&lt;$I362,0,D395:AB395)</f>
        <v>1</v>
      </c>
      <c r="F426" s="248">
        <v>0</v>
      </c>
      <c r="G426" s="248">
        <v>0</v>
      </c>
      <c r="H426" s="248">
        <v>0</v>
      </c>
      <c r="I426" s="249">
        <v>0</v>
      </c>
      <c r="J426" s="249">
        <v>0</v>
      </c>
      <c r="K426" s="249">
        <v>0</v>
      </c>
      <c r="L426" s="249">
        <v>0</v>
      </c>
      <c r="M426" s="249">
        <v>0</v>
      </c>
      <c r="N426" s="248">
        <v>0</v>
      </c>
      <c r="O426" s="248">
        <v>0</v>
      </c>
      <c r="P426" s="248">
        <v>0</v>
      </c>
      <c r="Q426" s="248">
        <v>0</v>
      </c>
      <c r="R426" s="248">
        <v>0</v>
      </c>
      <c r="S426" s="248">
        <v>0</v>
      </c>
      <c r="T426" s="248">
        <v>0</v>
      </c>
      <c r="U426" s="248">
        <v>0</v>
      </c>
      <c r="V426" s="248">
        <v>0</v>
      </c>
      <c r="W426" s="248">
        <v>0</v>
      </c>
      <c r="X426" s="248">
        <v>0</v>
      </c>
      <c r="Y426" s="248">
        <v>0</v>
      </c>
      <c r="Z426" s="248">
        <v>0</v>
      </c>
      <c r="AA426" s="248">
        <v>0</v>
      </c>
      <c r="AB426" s="248">
        <v>0</v>
      </c>
    </row>
    <row r="427" spans="2:28" outlineLevel="1">
      <c r="B427" s="556">
        <f t="shared" si="48"/>
        <v>20</v>
      </c>
      <c r="C427" s="248">
        <f t="shared" si="48"/>
        <v>0</v>
      </c>
      <c r="D427" s="248"/>
      <c r="E427" s="248">
        <f t="array" ref="E427:AB427">IF(E$375:AB$375&lt;$I363,0,D396:AB396)</f>
        <v>1</v>
      </c>
      <c r="F427" s="248">
        <v>0</v>
      </c>
      <c r="G427" s="248">
        <v>0</v>
      </c>
      <c r="H427" s="248">
        <v>0</v>
      </c>
      <c r="I427" s="249">
        <v>0</v>
      </c>
      <c r="J427" s="249">
        <v>0</v>
      </c>
      <c r="K427" s="249">
        <v>0</v>
      </c>
      <c r="L427" s="249">
        <v>0</v>
      </c>
      <c r="M427" s="249">
        <v>0</v>
      </c>
      <c r="N427" s="248">
        <v>0</v>
      </c>
      <c r="O427" s="248">
        <v>0</v>
      </c>
      <c r="P427" s="248">
        <v>0</v>
      </c>
      <c r="Q427" s="248">
        <v>0</v>
      </c>
      <c r="R427" s="248">
        <v>0</v>
      </c>
      <c r="S427" s="248">
        <v>0</v>
      </c>
      <c r="T427" s="248">
        <v>0</v>
      </c>
      <c r="U427" s="248">
        <v>0</v>
      </c>
      <c r="V427" s="248">
        <v>0</v>
      </c>
      <c r="W427" s="248">
        <v>0</v>
      </c>
      <c r="X427" s="248">
        <v>0</v>
      </c>
      <c r="Y427" s="248">
        <v>0</v>
      </c>
      <c r="Z427" s="248">
        <v>0</v>
      </c>
      <c r="AA427" s="248">
        <v>0</v>
      </c>
      <c r="AB427" s="248">
        <v>0</v>
      </c>
    </row>
    <row r="428" spans="2:28" outlineLevel="1">
      <c r="B428" s="556">
        <f t="shared" si="48"/>
        <v>21</v>
      </c>
      <c r="C428" s="248">
        <f t="shared" si="48"/>
        <v>0</v>
      </c>
      <c r="D428" s="248"/>
      <c r="E428" s="248">
        <f t="array" ref="E428:AB428">IF(E$375:AB$375&lt;$I364,0,D397:AB397)</f>
        <v>1</v>
      </c>
      <c r="F428" s="248">
        <v>0</v>
      </c>
      <c r="G428" s="248">
        <v>0</v>
      </c>
      <c r="H428" s="248">
        <v>0</v>
      </c>
      <c r="I428" s="249">
        <v>0</v>
      </c>
      <c r="J428" s="249">
        <v>0</v>
      </c>
      <c r="K428" s="249">
        <v>0</v>
      </c>
      <c r="L428" s="249">
        <v>0</v>
      </c>
      <c r="M428" s="249">
        <v>0</v>
      </c>
      <c r="N428" s="248">
        <v>0</v>
      </c>
      <c r="O428" s="248">
        <v>0</v>
      </c>
      <c r="P428" s="248">
        <v>0</v>
      </c>
      <c r="Q428" s="248">
        <v>0</v>
      </c>
      <c r="R428" s="248">
        <v>0</v>
      </c>
      <c r="S428" s="248">
        <v>0</v>
      </c>
      <c r="T428" s="248">
        <v>0</v>
      </c>
      <c r="U428" s="248">
        <v>0</v>
      </c>
      <c r="V428" s="248">
        <v>0</v>
      </c>
      <c r="W428" s="248">
        <v>0</v>
      </c>
      <c r="X428" s="248">
        <v>0</v>
      </c>
      <c r="Y428" s="248">
        <v>0</v>
      </c>
      <c r="Z428" s="248">
        <v>0</v>
      </c>
      <c r="AA428" s="248">
        <v>0</v>
      </c>
      <c r="AB428" s="248">
        <v>0</v>
      </c>
    </row>
    <row r="429" spans="2:28" outlineLevel="1">
      <c r="B429" s="556">
        <f t="shared" si="48"/>
        <v>22</v>
      </c>
      <c r="C429" s="248">
        <f t="shared" si="48"/>
        <v>0</v>
      </c>
      <c r="D429" s="248"/>
      <c r="E429" s="248">
        <f t="array" ref="E429:AB429">IF(E$375:AB$375&lt;$I365,0,D398:AB398)</f>
        <v>1</v>
      </c>
      <c r="F429" s="248">
        <v>0</v>
      </c>
      <c r="G429" s="248">
        <v>0</v>
      </c>
      <c r="H429" s="248">
        <v>0</v>
      </c>
      <c r="I429" s="249">
        <v>0</v>
      </c>
      <c r="J429" s="249">
        <v>0</v>
      </c>
      <c r="K429" s="249">
        <v>0</v>
      </c>
      <c r="L429" s="249">
        <v>0</v>
      </c>
      <c r="M429" s="249">
        <v>0</v>
      </c>
      <c r="N429" s="248">
        <v>0</v>
      </c>
      <c r="O429" s="248">
        <v>0</v>
      </c>
      <c r="P429" s="248">
        <v>0</v>
      </c>
      <c r="Q429" s="248">
        <v>0</v>
      </c>
      <c r="R429" s="248">
        <v>0</v>
      </c>
      <c r="S429" s="248">
        <v>0</v>
      </c>
      <c r="T429" s="248">
        <v>0</v>
      </c>
      <c r="U429" s="248">
        <v>0</v>
      </c>
      <c r="V429" s="248">
        <v>0</v>
      </c>
      <c r="W429" s="248">
        <v>0</v>
      </c>
      <c r="X429" s="248">
        <v>0</v>
      </c>
      <c r="Y429" s="248">
        <v>0</v>
      </c>
      <c r="Z429" s="248">
        <v>0</v>
      </c>
      <c r="AA429" s="248">
        <v>0</v>
      </c>
      <c r="AB429" s="248">
        <v>0</v>
      </c>
    </row>
    <row r="430" spans="2:28" outlineLevel="1">
      <c r="B430" s="556">
        <f t="shared" si="48"/>
        <v>23</v>
      </c>
      <c r="C430" s="248">
        <f t="shared" si="48"/>
        <v>0</v>
      </c>
      <c r="D430" s="248"/>
      <c r="E430" s="248">
        <f t="array" ref="E430:AB430">IF(E$375:AB$375&lt;$I366,0,D399:AB399)</f>
        <v>1</v>
      </c>
      <c r="F430" s="248">
        <v>0</v>
      </c>
      <c r="G430" s="248">
        <v>0</v>
      </c>
      <c r="H430" s="248">
        <v>0</v>
      </c>
      <c r="I430" s="249">
        <v>0</v>
      </c>
      <c r="J430" s="249">
        <v>0</v>
      </c>
      <c r="K430" s="249">
        <v>0</v>
      </c>
      <c r="L430" s="249">
        <v>0</v>
      </c>
      <c r="M430" s="249">
        <v>0</v>
      </c>
      <c r="N430" s="248">
        <v>0</v>
      </c>
      <c r="O430" s="248">
        <v>0</v>
      </c>
      <c r="P430" s="248">
        <v>0</v>
      </c>
      <c r="Q430" s="248">
        <v>0</v>
      </c>
      <c r="R430" s="248">
        <v>0</v>
      </c>
      <c r="S430" s="248">
        <v>0</v>
      </c>
      <c r="T430" s="248">
        <v>0</v>
      </c>
      <c r="U430" s="248">
        <v>0</v>
      </c>
      <c r="V430" s="248">
        <v>0</v>
      </c>
      <c r="W430" s="248">
        <v>0</v>
      </c>
      <c r="X430" s="248">
        <v>0</v>
      </c>
      <c r="Y430" s="248">
        <v>0</v>
      </c>
      <c r="Z430" s="248">
        <v>0</v>
      </c>
      <c r="AA430" s="248">
        <v>0</v>
      </c>
      <c r="AB430" s="248">
        <v>0</v>
      </c>
    </row>
    <row r="431" spans="2:28" outlineLevel="1">
      <c r="B431" s="556">
        <f t="shared" si="48"/>
        <v>24</v>
      </c>
      <c r="C431" s="248">
        <f t="shared" si="48"/>
        <v>0</v>
      </c>
      <c r="D431" s="248"/>
      <c r="E431" s="248">
        <f t="array" ref="E431:AB431">IF(E$375:AB$375&lt;$I367,0,D400:AB400)</f>
        <v>1</v>
      </c>
      <c r="F431" s="248">
        <v>0</v>
      </c>
      <c r="G431" s="248">
        <v>0</v>
      </c>
      <c r="H431" s="248">
        <v>0</v>
      </c>
      <c r="I431" s="249">
        <v>0</v>
      </c>
      <c r="J431" s="249">
        <v>0</v>
      </c>
      <c r="K431" s="249">
        <v>0</v>
      </c>
      <c r="L431" s="249">
        <v>0</v>
      </c>
      <c r="M431" s="249">
        <v>0</v>
      </c>
      <c r="N431" s="248">
        <v>0</v>
      </c>
      <c r="O431" s="248">
        <v>0</v>
      </c>
      <c r="P431" s="248">
        <v>0</v>
      </c>
      <c r="Q431" s="248">
        <v>0</v>
      </c>
      <c r="R431" s="248">
        <v>0</v>
      </c>
      <c r="S431" s="248">
        <v>0</v>
      </c>
      <c r="T431" s="248">
        <v>0</v>
      </c>
      <c r="U431" s="248">
        <v>0</v>
      </c>
      <c r="V431" s="248">
        <v>0</v>
      </c>
      <c r="W431" s="248">
        <v>0</v>
      </c>
      <c r="X431" s="248">
        <v>0</v>
      </c>
      <c r="Y431" s="248">
        <v>0</v>
      </c>
      <c r="Z431" s="248">
        <v>0</v>
      </c>
      <c r="AA431" s="248">
        <v>0</v>
      </c>
      <c r="AB431" s="248">
        <v>0</v>
      </c>
    </row>
    <row r="432" spans="2:28" outlineLevel="1">
      <c r="B432" s="556">
        <f t="shared" si="48"/>
        <v>25</v>
      </c>
      <c r="C432" s="248">
        <f t="shared" si="48"/>
        <v>0</v>
      </c>
      <c r="D432" s="248"/>
      <c r="E432" s="248">
        <f t="array" ref="E432:AB432">IF(E$375:AB$375&lt;$I368,0,D401:AB401)</f>
        <v>1</v>
      </c>
      <c r="F432" s="248">
        <v>0</v>
      </c>
      <c r="G432" s="248">
        <v>0</v>
      </c>
      <c r="H432" s="248">
        <v>0</v>
      </c>
      <c r="I432" s="249">
        <v>0</v>
      </c>
      <c r="J432" s="249">
        <v>0</v>
      </c>
      <c r="K432" s="249">
        <v>0</v>
      </c>
      <c r="L432" s="249">
        <v>0</v>
      </c>
      <c r="M432" s="249">
        <v>0</v>
      </c>
      <c r="N432" s="248">
        <v>0</v>
      </c>
      <c r="O432" s="248">
        <v>0</v>
      </c>
      <c r="P432" s="248">
        <v>0</v>
      </c>
      <c r="Q432" s="248">
        <v>0</v>
      </c>
      <c r="R432" s="248">
        <v>0</v>
      </c>
      <c r="S432" s="248">
        <v>0</v>
      </c>
      <c r="T432" s="248">
        <v>0</v>
      </c>
      <c r="U432" s="248">
        <v>0</v>
      </c>
      <c r="V432" s="248">
        <v>0</v>
      </c>
      <c r="W432" s="248">
        <v>0</v>
      </c>
      <c r="X432" s="248">
        <v>0</v>
      </c>
      <c r="Y432" s="248">
        <v>0</v>
      </c>
      <c r="Z432" s="248">
        <v>0</v>
      </c>
      <c r="AA432" s="248">
        <v>0</v>
      </c>
      <c r="AB432" s="248">
        <v>0</v>
      </c>
    </row>
    <row r="433" spans="2:31" outlineLevel="1">
      <c r="B433" s="556">
        <f t="shared" si="48"/>
        <v>26</v>
      </c>
      <c r="C433" s="248">
        <f t="shared" si="48"/>
        <v>0</v>
      </c>
      <c r="D433" s="248"/>
      <c r="E433" s="248">
        <f t="array" ref="E433:AB433">IF(E$375:AB$375&lt;$I369,0,D402:AB402)</f>
        <v>1</v>
      </c>
      <c r="F433" s="248">
        <v>0</v>
      </c>
      <c r="G433" s="248">
        <v>0</v>
      </c>
      <c r="H433" s="248">
        <v>0</v>
      </c>
      <c r="I433" s="249">
        <v>0</v>
      </c>
      <c r="J433" s="249">
        <v>0</v>
      </c>
      <c r="K433" s="249">
        <v>0</v>
      </c>
      <c r="L433" s="249">
        <v>0</v>
      </c>
      <c r="M433" s="249">
        <v>0</v>
      </c>
      <c r="N433" s="248">
        <v>0</v>
      </c>
      <c r="O433" s="248">
        <v>0</v>
      </c>
      <c r="P433" s="248">
        <v>0</v>
      </c>
      <c r="Q433" s="248">
        <v>0</v>
      </c>
      <c r="R433" s="248">
        <v>0</v>
      </c>
      <c r="S433" s="248">
        <v>0</v>
      </c>
      <c r="T433" s="248">
        <v>0</v>
      </c>
      <c r="U433" s="248">
        <v>0</v>
      </c>
      <c r="V433" s="248">
        <v>0</v>
      </c>
      <c r="W433" s="248">
        <v>0</v>
      </c>
      <c r="X433" s="248">
        <v>0</v>
      </c>
      <c r="Y433" s="248">
        <v>0</v>
      </c>
      <c r="Z433" s="248">
        <v>0</v>
      </c>
      <c r="AA433" s="248">
        <v>0</v>
      </c>
      <c r="AB433" s="248">
        <v>0</v>
      </c>
    </row>
    <row r="434" spans="2:31" outlineLevel="1">
      <c r="B434" s="556">
        <f t="shared" si="48"/>
        <v>27</v>
      </c>
      <c r="C434" s="248">
        <f t="shared" si="48"/>
        <v>0</v>
      </c>
      <c r="D434" s="248"/>
      <c r="E434" s="248">
        <f t="array" ref="E434:AB434">IF(E$375:AB$375&lt;$I370,0,D403:AB403)</f>
        <v>1</v>
      </c>
      <c r="F434" s="248">
        <v>0</v>
      </c>
      <c r="G434" s="248">
        <v>0</v>
      </c>
      <c r="H434" s="248">
        <v>0</v>
      </c>
      <c r="I434" s="249">
        <v>0</v>
      </c>
      <c r="J434" s="249">
        <v>0</v>
      </c>
      <c r="K434" s="249">
        <v>0</v>
      </c>
      <c r="L434" s="249">
        <v>0</v>
      </c>
      <c r="M434" s="249">
        <v>0</v>
      </c>
      <c r="N434" s="248">
        <v>0</v>
      </c>
      <c r="O434" s="248">
        <v>0</v>
      </c>
      <c r="P434" s="248">
        <v>0</v>
      </c>
      <c r="Q434" s="248">
        <v>0</v>
      </c>
      <c r="R434" s="248">
        <v>0</v>
      </c>
      <c r="S434" s="248">
        <v>0</v>
      </c>
      <c r="T434" s="248">
        <v>0</v>
      </c>
      <c r="U434" s="248">
        <v>0</v>
      </c>
      <c r="V434" s="248">
        <v>0</v>
      </c>
      <c r="W434" s="248">
        <v>0</v>
      </c>
      <c r="X434" s="248">
        <v>0</v>
      </c>
      <c r="Y434" s="248">
        <v>0</v>
      </c>
      <c r="Z434" s="248">
        <v>0</v>
      </c>
      <c r="AA434" s="248">
        <v>0</v>
      </c>
      <c r="AB434" s="248">
        <v>0</v>
      </c>
    </row>
    <row r="435" spans="2:31" outlineLevel="1">
      <c r="B435" s="556">
        <f t="shared" si="48"/>
        <v>28</v>
      </c>
      <c r="C435" s="248">
        <f t="shared" si="48"/>
        <v>0</v>
      </c>
      <c r="D435" s="248"/>
      <c r="E435" s="248">
        <f t="array" ref="E435:AB435">IF(E$375:AB$375&lt;$I371,0,D404:AB404)</f>
        <v>1</v>
      </c>
      <c r="F435" s="248">
        <v>0</v>
      </c>
      <c r="G435" s="248">
        <v>0</v>
      </c>
      <c r="H435" s="248">
        <v>0</v>
      </c>
      <c r="I435" s="249">
        <v>0</v>
      </c>
      <c r="J435" s="249">
        <v>0</v>
      </c>
      <c r="K435" s="249">
        <v>0</v>
      </c>
      <c r="L435" s="249">
        <v>0</v>
      </c>
      <c r="M435" s="249">
        <v>0</v>
      </c>
      <c r="N435" s="248">
        <v>0</v>
      </c>
      <c r="O435" s="248">
        <v>0</v>
      </c>
      <c r="P435" s="248">
        <v>0</v>
      </c>
      <c r="Q435" s="248">
        <v>0</v>
      </c>
      <c r="R435" s="248">
        <v>0</v>
      </c>
      <c r="S435" s="248">
        <v>0</v>
      </c>
      <c r="T435" s="248">
        <v>0</v>
      </c>
      <c r="U435" s="248">
        <v>0</v>
      </c>
      <c r="V435" s="248">
        <v>0</v>
      </c>
      <c r="W435" s="248">
        <v>0</v>
      </c>
      <c r="X435" s="248">
        <v>0</v>
      </c>
      <c r="Y435" s="248">
        <v>0</v>
      </c>
      <c r="Z435" s="248">
        <v>0</v>
      </c>
      <c r="AA435" s="248">
        <v>0</v>
      </c>
      <c r="AB435" s="248">
        <v>0</v>
      </c>
    </row>
    <row r="436" spans="2:31" outlineLevel="1">
      <c r="B436" s="556">
        <f t="shared" si="48"/>
        <v>29</v>
      </c>
      <c r="C436" s="248">
        <f t="shared" si="48"/>
        <v>0</v>
      </c>
      <c r="D436" s="248"/>
      <c r="E436" s="248">
        <f t="array" ref="E436:AB436">IF(E$375:AB$375&lt;$I372,0,D405:AB405)</f>
        <v>1</v>
      </c>
      <c r="F436" s="248">
        <v>0</v>
      </c>
      <c r="G436" s="248">
        <v>0</v>
      </c>
      <c r="H436" s="248">
        <v>0</v>
      </c>
      <c r="I436" s="249">
        <v>0</v>
      </c>
      <c r="J436" s="249">
        <v>0</v>
      </c>
      <c r="K436" s="249">
        <v>0</v>
      </c>
      <c r="L436" s="249">
        <v>0</v>
      </c>
      <c r="M436" s="249">
        <v>0</v>
      </c>
      <c r="N436" s="248">
        <v>0</v>
      </c>
      <c r="O436" s="248">
        <v>0</v>
      </c>
      <c r="P436" s="248">
        <v>0</v>
      </c>
      <c r="Q436" s="248">
        <v>0</v>
      </c>
      <c r="R436" s="248">
        <v>0</v>
      </c>
      <c r="S436" s="248">
        <v>0</v>
      </c>
      <c r="T436" s="248">
        <v>0</v>
      </c>
      <c r="U436" s="248">
        <v>0</v>
      </c>
      <c r="V436" s="248">
        <v>0</v>
      </c>
      <c r="W436" s="248">
        <v>0</v>
      </c>
      <c r="X436" s="248">
        <v>0</v>
      </c>
      <c r="Y436" s="248">
        <v>0</v>
      </c>
      <c r="Z436" s="248">
        <v>0</v>
      </c>
      <c r="AA436" s="248">
        <v>0</v>
      </c>
      <c r="AB436" s="248">
        <v>0</v>
      </c>
    </row>
    <row r="437" spans="2:31" outlineLevel="1">
      <c r="B437" s="556">
        <f t="shared" si="48"/>
        <v>30</v>
      </c>
      <c r="C437" s="248">
        <f t="shared" si="48"/>
        <v>0</v>
      </c>
      <c r="D437" s="248"/>
      <c r="E437" s="248">
        <f t="array" ref="E437:AB437">IF(E$375:AB$375&lt;$I373,0,D406:AB406)</f>
        <v>1</v>
      </c>
      <c r="F437" s="248">
        <v>0</v>
      </c>
      <c r="G437" s="248">
        <v>0</v>
      </c>
      <c r="H437" s="248">
        <v>0</v>
      </c>
      <c r="I437" s="249">
        <v>0</v>
      </c>
      <c r="J437" s="249">
        <v>0</v>
      </c>
      <c r="K437" s="249">
        <v>0</v>
      </c>
      <c r="L437" s="249">
        <v>0</v>
      </c>
      <c r="M437" s="249">
        <v>0</v>
      </c>
      <c r="N437" s="248">
        <v>0</v>
      </c>
      <c r="O437" s="248">
        <v>0</v>
      </c>
      <c r="P437" s="248">
        <v>0</v>
      </c>
      <c r="Q437" s="248">
        <v>0</v>
      </c>
      <c r="R437" s="248">
        <v>0</v>
      </c>
      <c r="S437" s="248">
        <v>0</v>
      </c>
      <c r="T437" s="248">
        <v>0</v>
      </c>
      <c r="U437" s="248">
        <v>0</v>
      </c>
      <c r="V437" s="248">
        <v>0</v>
      </c>
      <c r="W437" s="248">
        <v>0</v>
      </c>
      <c r="X437" s="248">
        <v>0</v>
      </c>
      <c r="Y437" s="248">
        <v>0</v>
      </c>
      <c r="Z437" s="248">
        <v>0</v>
      </c>
      <c r="AA437" s="248">
        <v>0</v>
      </c>
      <c r="AB437" s="248">
        <v>0</v>
      </c>
    </row>
    <row r="438" spans="2:31" outlineLevel="1">
      <c r="B438" s="556"/>
      <c r="C438" s="21" t="s">
        <v>284</v>
      </c>
    </row>
    <row r="439" spans="2:31" outlineLevel="1">
      <c r="B439" s="556">
        <f t="shared" ref="B439:C454" si="49">B408</f>
        <v>1</v>
      </c>
      <c r="C439" s="248" t="str">
        <f>C408</f>
        <v>Studio</v>
      </c>
      <c r="D439" s="248">
        <f>E344</f>
        <v>0</v>
      </c>
      <c r="E439" s="248">
        <f t="shared" ref="E439:AB449" si="50">D439+E470</f>
        <v>0</v>
      </c>
      <c r="F439" s="248">
        <f t="shared" si="50"/>
        <v>0</v>
      </c>
      <c r="G439" s="248">
        <f t="shared" si="50"/>
        <v>0</v>
      </c>
      <c r="H439" s="248">
        <f t="shared" si="50"/>
        <v>0</v>
      </c>
      <c r="I439" s="248">
        <f t="shared" si="50"/>
        <v>0</v>
      </c>
      <c r="J439" s="248">
        <f t="shared" si="50"/>
        <v>0</v>
      </c>
      <c r="K439" s="248">
        <f t="shared" si="50"/>
        <v>0</v>
      </c>
      <c r="L439" s="248">
        <f t="shared" si="50"/>
        <v>0</v>
      </c>
      <c r="M439" s="248">
        <f t="shared" si="50"/>
        <v>0</v>
      </c>
      <c r="N439" s="248">
        <f t="shared" si="50"/>
        <v>0</v>
      </c>
      <c r="O439" s="248">
        <f t="shared" si="50"/>
        <v>0</v>
      </c>
      <c r="P439" s="248">
        <f t="shared" si="50"/>
        <v>0</v>
      </c>
      <c r="Q439" s="248">
        <f t="shared" si="50"/>
        <v>0</v>
      </c>
      <c r="R439" s="248">
        <f t="shared" si="50"/>
        <v>0</v>
      </c>
      <c r="S439" s="248">
        <f t="shared" si="50"/>
        <v>0</v>
      </c>
      <c r="T439" s="248">
        <f t="shared" si="50"/>
        <v>0</v>
      </c>
      <c r="U439" s="248">
        <f t="shared" si="50"/>
        <v>0</v>
      </c>
      <c r="V439" s="248">
        <f t="shared" si="50"/>
        <v>0</v>
      </c>
      <c r="W439" s="248">
        <f t="shared" si="50"/>
        <v>0</v>
      </c>
      <c r="X439" s="248">
        <f t="shared" si="50"/>
        <v>0</v>
      </c>
      <c r="Y439" s="248">
        <f t="shared" si="50"/>
        <v>0</v>
      </c>
      <c r="Z439" s="248">
        <f t="shared" si="50"/>
        <v>0</v>
      </c>
      <c r="AA439" s="248">
        <f t="shared" si="50"/>
        <v>0</v>
      </c>
      <c r="AB439" s="248">
        <f t="shared" si="50"/>
        <v>0</v>
      </c>
    </row>
    <row r="440" spans="2:31" outlineLevel="1">
      <c r="B440" s="556">
        <f t="shared" si="49"/>
        <v>2</v>
      </c>
      <c r="C440" s="248" t="str">
        <f>C409</f>
        <v xml:space="preserve">1 Bed / 1 Bath </v>
      </c>
      <c r="D440" s="248">
        <f>E345</f>
        <v>0</v>
      </c>
      <c r="E440" s="248">
        <f t="shared" si="50"/>
        <v>0</v>
      </c>
      <c r="F440" s="248">
        <f t="shared" si="50"/>
        <v>0</v>
      </c>
      <c r="G440" s="248">
        <f t="shared" si="50"/>
        <v>0</v>
      </c>
      <c r="H440" s="248">
        <f t="shared" si="50"/>
        <v>0</v>
      </c>
      <c r="I440" s="248">
        <f t="shared" si="50"/>
        <v>0</v>
      </c>
      <c r="J440" s="248">
        <f t="shared" si="50"/>
        <v>0</v>
      </c>
      <c r="K440" s="248">
        <f t="shared" si="50"/>
        <v>0</v>
      </c>
      <c r="L440" s="248">
        <f t="shared" si="50"/>
        <v>0</v>
      </c>
      <c r="M440" s="248">
        <f t="shared" si="50"/>
        <v>0</v>
      </c>
      <c r="N440" s="248">
        <f t="shared" si="50"/>
        <v>0</v>
      </c>
      <c r="O440" s="248">
        <f t="shared" si="50"/>
        <v>0</v>
      </c>
      <c r="P440" s="248">
        <f t="shared" si="50"/>
        <v>0</v>
      </c>
      <c r="Q440" s="248">
        <f t="shared" si="50"/>
        <v>0</v>
      </c>
      <c r="R440" s="248">
        <f t="shared" si="50"/>
        <v>0</v>
      </c>
      <c r="S440" s="248">
        <f t="shared" si="50"/>
        <v>0</v>
      </c>
      <c r="T440" s="248">
        <f t="shared" si="50"/>
        <v>0</v>
      </c>
      <c r="U440" s="248">
        <f t="shared" si="50"/>
        <v>0</v>
      </c>
      <c r="V440" s="248">
        <f t="shared" si="50"/>
        <v>0</v>
      </c>
      <c r="W440" s="248">
        <f t="shared" si="50"/>
        <v>0</v>
      </c>
      <c r="X440" s="248">
        <f t="shared" si="50"/>
        <v>0</v>
      </c>
      <c r="Y440" s="248">
        <f t="shared" si="50"/>
        <v>0</v>
      </c>
      <c r="Z440" s="248">
        <f t="shared" si="50"/>
        <v>0</v>
      </c>
      <c r="AA440" s="248">
        <f t="shared" si="50"/>
        <v>0</v>
      </c>
      <c r="AB440" s="248">
        <f t="shared" si="50"/>
        <v>0</v>
      </c>
      <c r="AE440" s="4" t="s">
        <v>389</v>
      </c>
    </row>
    <row r="441" spans="2:31" outlineLevel="1">
      <c r="B441" s="556">
        <f t="shared" si="49"/>
        <v>3</v>
      </c>
      <c r="C441" s="248" t="str">
        <f>C410</f>
        <v xml:space="preserve">1 Bed / 1 Bath </v>
      </c>
      <c r="D441" s="248">
        <f>E346</f>
        <v>0</v>
      </c>
      <c r="E441" s="248">
        <f t="shared" si="50"/>
        <v>0</v>
      </c>
      <c r="F441" s="248">
        <f t="shared" si="50"/>
        <v>0</v>
      </c>
      <c r="G441" s="248">
        <f t="shared" si="50"/>
        <v>0</v>
      </c>
      <c r="H441" s="248">
        <f t="shared" si="50"/>
        <v>0</v>
      </c>
      <c r="I441" s="248">
        <f t="shared" si="50"/>
        <v>0</v>
      </c>
      <c r="J441" s="248">
        <f t="shared" si="50"/>
        <v>0</v>
      </c>
      <c r="K441" s="248">
        <f t="shared" si="50"/>
        <v>0</v>
      </c>
      <c r="L441" s="248">
        <f t="shared" si="50"/>
        <v>0</v>
      </c>
      <c r="M441" s="248">
        <f t="shared" si="50"/>
        <v>0</v>
      </c>
      <c r="N441" s="248">
        <f t="shared" si="50"/>
        <v>0</v>
      </c>
      <c r="O441" s="248">
        <f t="shared" si="50"/>
        <v>0</v>
      </c>
      <c r="P441" s="248">
        <f t="shared" si="50"/>
        <v>0</v>
      </c>
      <c r="Q441" s="248">
        <f t="shared" si="50"/>
        <v>0</v>
      </c>
      <c r="R441" s="248">
        <f t="shared" si="50"/>
        <v>0</v>
      </c>
      <c r="S441" s="248">
        <f t="shared" si="50"/>
        <v>0</v>
      </c>
      <c r="T441" s="248">
        <f t="shared" si="50"/>
        <v>0</v>
      </c>
      <c r="U441" s="248">
        <f t="shared" si="50"/>
        <v>0</v>
      </c>
      <c r="V441" s="248">
        <f t="shared" si="50"/>
        <v>0</v>
      </c>
      <c r="W441" s="248">
        <f t="shared" si="50"/>
        <v>0</v>
      </c>
      <c r="X441" s="248">
        <f t="shared" si="50"/>
        <v>0</v>
      </c>
      <c r="Y441" s="248">
        <f t="shared" si="50"/>
        <v>0</v>
      </c>
      <c r="Z441" s="248">
        <f t="shared" si="50"/>
        <v>0</v>
      </c>
      <c r="AA441" s="248">
        <f t="shared" si="50"/>
        <v>0</v>
      </c>
      <c r="AB441" s="248">
        <f t="shared" si="50"/>
        <v>0</v>
      </c>
    </row>
    <row r="442" spans="2:31" outlineLevel="1">
      <c r="B442" s="556">
        <f t="shared" si="49"/>
        <v>4</v>
      </c>
      <c r="C442" s="248" t="str">
        <f>C411</f>
        <v xml:space="preserve">1 Bed / 1 Bath </v>
      </c>
      <c r="D442" s="248">
        <f>E347</f>
        <v>0</v>
      </c>
      <c r="E442" s="248">
        <f t="shared" si="50"/>
        <v>0</v>
      </c>
      <c r="F442" s="248">
        <f t="shared" si="50"/>
        <v>0</v>
      </c>
      <c r="G442" s="248">
        <f t="shared" si="50"/>
        <v>0</v>
      </c>
      <c r="H442" s="248">
        <f t="shared" si="50"/>
        <v>0</v>
      </c>
      <c r="I442" s="248">
        <f t="shared" si="50"/>
        <v>0</v>
      </c>
      <c r="J442" s="248">
        <f t="shared" si="50"/>
        <v>0</v>
      </c>
      <c r="K442" s="248">
        <f t="shared" si="50"/>
        <v>0</v>
      </c>
      <c r="L442" s="248">
        <f t="shared" si="50"/>
        <v>0</v>
      </c>
      <c r="M442" s="248">
        <f t="shared" si="50"/>
        <v>0</v>
      </c>
      <c r="N442" s="248">
        <f t="shared" si="50"/>
        <v>0</v>
      </c>
      <c r="O442" s="248">
        <f t="shared" si="50"/>
        <v>0</v>
      </c>
      <c r="P442" s="248">
        <f t="shared" si="50"/>
        <v>0</v>
      </c>
      <c r="Q442" s="248">
        <f t="shared" si="50"/>
        <v>0</v>
      </c>
      <c r="R442" s="248">
        <f t="shared" si="50"/>
        <v>0</v>
      </c>
      <c r="S442" s="248">
        <f t="shared" si="50"/>
        <v>0</v>
      </c>
      <c r="T442" s="248">
        <f t="shared" si="50"/>
        <v>0</v>
      </c>
      <c r="U442" s="248">
        <f t="shared" si="50"/>
        <v>0</v>
      </c>
      <c r="V442" s="248">
        <f t="shared" si="50"/>
        <v>0</v>
      </c>
      <c r="W442" s="248">
        <f t="shared" si="50"/>
        <v>0</v>
      </c>
      <c r="X442" s="248">
        <f t="shared" si="50"/>
        <v>0</v>
      </c>
      <c r="Y442" s="248">
        <f t="shared" si="50"/>
        <v>0</v>
      </c>
      <c r="Z442" s="248">
        <f t="shared" si="50"/>
        <v>0</v>
      </c>
      <c r="AA442" s="248">
        <f t="shared" si="50"/>
        <v>0</v>
      </c>
      <c r="AB442" s="248">
        <f t="shared" si="50"/>
        <v>0</v>
      </c>
    </row>
    <row r="443" spans="2:31" outlineLevel="1">
      <c r="B443" s="556">
        <f t="shared" si="49"/>
        <v>5</v>
      </c>
      <c r="C443" s="248" t="str">
        <f t="shared" si="49"/>
        <v xml:space="preserve">2 Bed / 1 Bath </v>
      </c>
      <c r="D443" s="248">
        <f t="shared" ref="D443:D468" si="51">E348</f>
        <v>0</v>
      </c>
      <c r="E443" s="248">
        <f t="shared" si="50"/>
        <v>0</v>
      </c>
      <c r="F443" s="248">
        <f t="shared" si="50"/>
        <v>0</v>
      </c>
      <c r="G443" s="248">
        <f t="shared" si="50"/>
        <v>0</v>
      </c>
      <c r="H443" s="248">
        <f t="shared" si="50"/>
        <v>0</v>
      </c>
      <c r="I443" s="248">
        <f t="shared" si="50"/>
        <v>0</v>
      </c>
      <c r="J443" s="248">
        <f t="shared" si="50"/>
        <v>0</v>
      </c>
      <c r="K443" s="248">
        <f t="shared" si="50"/>
        <v>0</v>
      </c>
      <c r="L443" s="248">
        <f t="shared" si="50"/>
        <v>0</v>
      </c>
      <c r="M443" s="248">
        <f t="shared" si="50"/>
        <v>0</v>
      </c>
      <c r="N443" s="248">
        <f t="shared" si="50"/>
        <v>0</v>
      </c>
      <c r="O443" s="248">
        <f t="shared" si="50"/>
        <v>0</v>
      </c>
      <c r="P443" s="248">
        <f t="shared" si="50"/>
        <v>0</v>
      </c>
      <c r="Q443" s="248">
        <f t="shared" si="50"/>
        <v>0</v>
      </c>
      <c r="R443" s="248">
        <f t="shared" si="50"/>
        <v>0</v>
      </c>
      <c r="S443" s="248">
        <f t="shared" si="50"/>
        <v>0</v>
      </c>
      <c r="T443" s="248">
        <f t="shared" si="50"/>
        <v>0</v>
      </c>
      <c r="U443" s="248">
        <f t="shared" si="50"/>
        <v>0</v>
      </c>
      <c r="V443" s="248">
        <f t="shared" si="50"/>
        <v>0</v>
      </c>
      <c r="W443" s="248">
        <f t="shared" si="50"/>
        <v>0</v>
      </c>
      <c r="X443" s="248">
        <f t="shared" si="50"/>
        <v>0</v>
      </c>
      <c r="Y443" s="248">
        <f t="shared" si="50"/>
        <v>0</v>
      </c>
      <c r="Z443" s="248">
        <f t="shared" si="50"/>
        <v>0</v>
      </c>
      <c r="AA443" s="248">
        <f t="shared" si="50"/>
        <v>0</v>
      </c>
      <c r="AB443" s="248">
        <f t="shared" si="50"/>
        <v>0</v>
      </c>
    </row>
    <row r="444" spans="2:31" outlineLevel="1">
      <c r="B444" s="556">
        <f t="shared" si="49"/>
        <v>6</v>
      </c>
      <c r="C444" s="248" t="str">
        <f t="shared" si="49"/>
        <v xml:space="preserve">2 Bed / 1 Bath </v>
      </c>
      <c r="D444" s="248">
        <f t="shared" si="51"/>
        <v>0</v>
      </c>
      <c r="E444" s="248">
        <f t="shared" si="50"/>
        <v>0</v>
      </c>
      <c r="F444" s="248">
        <f t="shared" si="50"/>
        <v>0</v>
      </c>
      <c r="G444" s="248">
        <f t="shared" si="50"/>
        <v>0</v>
      </c>
      <c r="H444" s="248">
        <f t="shared" si="50"/>
        <v>0</v>
      </c>
      <c r="I444" s="248">
        <f t="shared" si="50"/>
        <v>0</v>
      </c>
      <c r="J444" s="248">
        <f t="shared" si="50"/>
        <v>0</v>
      </c>
      <c r="K444" s="248">
        <f t="shared" si="50"/>
        <v>0</v>
      </c>
      <c r="L444" s="248">
        <f t="shared" si="50"/>
        <v>0</v>
      </c>
      <c r="M444" s="248">
        <f t="shared" si="50"/>
        <v>0</v>
      </c>
      <c r="N444" s="248">
        <f t="shared" si="50"/>
        <v>0</v>
      </c>
      <c r="O444" s="248">
        <f t="shared" si="50"/>
        <v>0</v>
      </c>
      <c r="P444" s="248">
        <f t="shared" si="50"/>
        <v>0</v>
      </c>
      <c r="Q444" s="248">
        <f t="shared" si="50"/>
        <v>0</v>
      </c>
      <c r="R444" s="248">
        <f t="shared" si="50"/>
        <v>0</v>
      </c>
      <c r="S444" s="248">
        <f t="shared" si="50"/>
        <v>0</v>
      </c>
      <c r="T444" s="248">
        <f t="shared" si="50"/>
        <v>0</v>
      </c>
      <c r="U444" s="248">
        <f t="shared" si="50"/>
        <v>0</v>
      </c>
      <c r="V444" s="248">
        <f t="shared" si="50"/>
        <v>0</v>
      </c>
      <c r="W444" s="248">
        <f t="shared" si="50"/>
        <v>0</v>
      </c>
      <c r="X444" s="248">
        <f t="shared" si="50"/>
        <v>0</v>
      </c>
      <c r="Y444" s="248">
        <f t="shared" si="50"/>
        <v>0</v>
      </c>
      <c r="Z444" s="248">
        <f t="shared" si="50"/>
        <v>0</v>
      </c>
      <c r="AA444" s="248">
        <f t="shared" si="50"/>
        <v>0</v>
      </c>
      <c r="AB444" s="248">
        <f t="shared" si="50"/>
        <v>0</v>
      </c>
    </row>
    <row r="445" spans="2:31" outlineLevel="1">
      <c r="B445" s="556">
        <f t="shared" si="49"/>
        <v>7</v>
      </c>
      <c r="C445" s="248" t="str">
        <f t="shared" si="49"/>
        <v xml:space="preserve">2 Bed / 1 Bath </v>
      </c>
      <c r="D445" s="248">
        <f t="shared" si="51"/>
        <v>0</v>
      </c>
      <c r="E445" s="248">
        <f t="shared" si="50"/>
        <v>0</v>
      </c>
      <c r="F445" s="248">
        <f t="shared" si="50"/>
        <v>0</v>
      </c>
      <c r="G445" s="248">
        <f t="shared" si="50"/>
        <v>0</v>
      </c>
      <c r="H445" s="248">
        <f t="shared" si="50"/>
        <v>0</v>
      </c>
      <c r="I445" s="248">
        <f t="shared" si="50"/>
        <v>0</v>
      </c>
      <c r="J445" s="248">
        <f t="shared" si="50"/>
        <v>0</v>
      </c>
      <c r="K445" s="248">
        <f t="shared" si="50"/>
        <v>0</v>
      </c>
      <c r="L445" s="248">
        <f t="shared" si="50"/>
        <v>0</v>
      </c>
      <c r="M445" s="248">
        <f t="shared" si="50"/>
        <v>0</v>
      </c>
      <c r="N445" s="248">
        <f t="shared" si="50"/>
        <v>0</v>
      </c>
      <c r="O445" s="248">
        <f t="shared" si="50"/>
        <v>0</v>
      </c>
      <c r="P445" s="248">
        <f t="shared" si="50"/>
        <v>0</v>
      </c>
      <c r="Q445" s="248">
        <f t="shared" si="50"/>
        <v>0</v>
      </c>
      <c r="R445" s="248">
        <f t="shared" si="50"/>
        <v>0</v>
      </c>
      <c r="S445" s="248">
        <f t="shared" si="50"/>
        <v>0</v>
      </c>
      <c r="T445" s="248">
        <f t="shared" si="50"/>
        <v>0</v>
      </c>
      <c r="U445" s="248">
        <f t="shared" si="50"/>
        <v>0</v>
      </c>
      <c r="V445" s="248">
        <f t="shared" si="50"/>
        <v>0</v>
      </c>
      <c r="W445" s="248">
        <f t="shared" si="50"/>
        <v>0</v>
      </c>
      <c r="X445" s="248">
        <f t="shared" si="50"/>
        <v>0</v>
      </c>
      <c r="Y445" s="248">
        <f t="shared" si="50"/>
        <v>0</v>
      </c>
      <c r="Z445" s="248">
        <f t="shared" si="50"/>
        <v>0</v>
      </c>
      <c r="AA445" s="248">
        <f t="shared" si="50"/>
        <v>0</v>
      </c>
      <c r="AB445" s="248">
        <f t="shared" si="50"/>
        <v>0</v>
      </c>
    </row>
    <row r="446" spans="2:31" outlineLevel="1">
      <c r="B446" s="556">
        <f t="shared" si="49"/>
        <v>8</v>
      </c>
      <c r="C446" s="248" t="str">
        <f t="shared" si="49"/>
        <v xml:space="preserve">2 Bed / 2 Bath </v>
      </c>
      <c r="D446" s="248">
        <f t="shared" si="51"/>
        <v>0</v>
      </c>
      <c r="E446" s="248">
        <f t="shared" si="50"/>
        <v>0</v>
      </c>
      <c r="F446" s="248">
        <f t="shared" si="50"/>
        <v>0</v>
      </c>
      <c r="G446" s="248">
        <f t="shared" si="50"/>
        <v>0</v>
      </c>
      <c r="H446" s="248">
        <f t="shared" si="50"/>
        <v>0</v>
      </c>
      <c r="I446" s="248">
        <f t="shared" si="50"/>
        <v>0</v>
      </c>
      <c r="J446" s="248">
        <f t="shared" si="50"/>
        <v>0</v>
      </c>
      <c r="K446" s="248">
        <f t="shared" si="50"/>
        <v>0</v>
      </c>
      <c r="L446" s="248">
        <f t="shared" si="50"/>
        <v>0</v>
      </c>
      <c r="M446" s="248">
        <f t="shared" si="50"/>
        <v>0</v>
      </c>
      <c r="N446" s="248">
        <f t="shared" si="50"/>
        <v>0</v>
      </c>
      <c r="O446" s="248">
        <f t="shared" si="50"/>
        <v>0</v>
      </c>
      <c r="P446" s="248">
        <f t="shared" si="50"/>
        <v>0</v>
      </c>
      <c r="Q446" s="248">
        <f t="shared" si="50"/>
        <v>0</v>
      </c>
      <c r="R446" s="248">
        <f t="shared" si="50"/>
        <v>0</v>
      </c>
      <c r="S446" s="248">
        <f t="shared" si="50"/>
        <v>0</v>
      </c>
      <c r="T446" s="248">
        <f t="shared" si="50"/>
        <v>0</v>
      </c>
      <c r="U446" s="248">
        <f t="shared" si="50"/>
        <v>0</v>
      </c>
      <c r="V446" s="248">
        <f t="shared" si="50"/>
        <v>0</v>
      </c>
      <c r="W446" s="248">
        <f t="shared" si="50"/>
        <v>0</v>
      </c>
      <c r="X446" s="248">
        <f t="shared" si="50"/>
        <v>0</v>
      </c>
      <c r="Y446" s="248">
        <f t="shared" si="50"/>
        <v>0</v>
      </c>
      <c r="Z446" s="248">
        <f t="shared" si="50"/>
        <v>0</v>
      </c>
      <c r="AA446" s="248">
        <f t="shared" si="50"/>
        <v>0</v>
      </c>
      <c r="AB446" s="248">
        <f t="shared" si="50"/>
        <v>0</v>
      </c>
    </row>
    <row r="447" spans="2:31" outlineLevel="1">
      <c r="B447" s="556">
        <f t="shared" si="49"/>
        <v>9</v>
      </c>
      <c r="C447" s="248" t="str">
        <f t="shared" si="49"/>
        <v>2 Bed / 1 Bath + Den</v>
      </c>
      <c r="D447" s="248">
        <f t="shared" si="51"/>
        <v>0</v>
      </c>
      <c r="E447" s="248">
        <f t="shared" si="50"/>
        <v>0</v>
      </c>
      <c r="F447" s="248">
        <f t="shared" si="50"/>
        <v>0</v>
      </c>
      <c r="G447" s="248">
        <f t="shared" si="50"/>
        <v>0</v>
      </c>
      <c r="H447" s="248">
        <f t="shared" si="50"/>
        <v>0</v>
      </c>
      <c r="I447" s="248">
        <f t="shared" si="50"/>
        <v>0</v>
      </c>
      <c r="J447" s="248">
        <f t="shared" si="50"/>
        <v>0</v>
      </c>
      <c r="K447" s="248">
        <f t="shared" si="50"/>
        <v>0</v>
      </c>
      <c r="L447" s="248">
        <f t="shared" si="50"/>
        <v>0</v>
      </c>
      <c r="M447" s="248">
        <f t="shared" si="50"/>
        <v>0</v>
      </c>
      <c r="N447" s="248">
        <f t="shared" si="50"/>
        <v>0</v>
      </c>
      <c r="O447" s="248">
        <f t="shared" si="50"/>
        <v>0</v>
      </c>
      <c r="P447" s="248">
        <f t="shared" si="50"/>
        <v>0</v>
      </c>
      <c r="Q447" s="248">
        <f t="shared" si="50"/>
        <v>0</v>
      </c>
      <c r="R447" s="248">
        <f t="shared" si="50"/>
        <v>0</v>
      </c>
      <c r="S447" s="248">
        <f t="shared" si="50"/>
        <v>0</v>
      </c>
      <c r="T447" s="248">
        <f t="shared" si="50"/>
        <v>0</v>
      </c>
      <c r="U447" s="248">
        <f t="shared" si="50"/>
        <v>0</v>
      </c>
      <c r="V447" s="248">
        <f t="shared" si="50"/>
        <v>0</v>
      </c>
      <c r="W447" s="248">
        <f t="shared" si="50"/>
        <v>0</v>
      </c>
      <c r="X447" s="248">
        <f t="shared" si="50"/>
        <v>0</v>
      </c>
      <c r="Y447" s="248">
        <f t="shared" si="50"/>
        <v>0</v>
      </c>
      <c r="Z447" s="248">
        <f t="shared" si="50"/>
        <v>0</v>
      </c>
      <c r="AA447" s="248">
        <f t="shared" si="50"/>
        <v>0</v>
      </c>
      <c r="AB447" s="248">
        <f t="shared" si="50"/>
        <v>0</v>
      </c>
    </row>
    <row r="448" spans="2:31" outlineLevel="1">
      <c r="B448" s="556">
        <f t="shared" si="49"/>
        <v>10</v>
      </c>
      <c r="C448" s="248" t="str">
        <f t="shared" si="49"/>
        <v xml:space="preserve">2 Bed / 2 Bath </v>
      </c>
      <c r="D448" s="248">
        <f t="shared" si="51"/>
        <v>0</v>
      </c>
      <c r="E448" s="248">
        <f t="shared" si="50"/>
        <v>0</v>
      </c>
      <c r="F448" s="248">
        <f t="shared" si="50"/>
        <v>0</v>
      </c>
      <c r="G448" s="248">
        <f t="shared" si="50"/>
        <v>0</v>
      </c>
      <c r="H448" s="248">
        <f t="shared" si="50"/>
        <v>0</v>
      </c>
      <c r="I448" s="248">
        <f t="shared" si="50"/>
        <v>0</v>
      </c>
      <c r="J448" s="248">
        <f t="shared" si="50"/>
        <v>0</v>
      </c>
      <c r="K448" s="248">
        <f t="shared" si="50"/>
        <v>0</v>
      </c>
      <c r="L448" s="248">
        <f t="shared" si="50"/>
        <v>0</v>
      </c>
      <c r="M448" s="248">
        <f t="shared" si="50"/>
        <v>0</v>
      </c>
      <c r="N448" s="248">
        <f t="shared" si="50"/>
        <v>0</v>
      </c>
      <c r="O448" s="248">
        <f t="shared" si="50"/>
        <v>0</v>
      </c>
      <c r="P448" s="248">
        <f t="shared" si="50"/>
        <v>0</v>
      </c>
      <c r="Q448" s="248">
        <f t="shared" si="50"/>
        <v>0</v>
      </c>
      <c r="R448" s="248">
        <f t="shared" si="50"/>
        <v>0</v>
      </c>
      <c r="S448" s="248">
        <f t="shared" si="50"/>
        <v>0</v>
      </c>
      <c r="T448" s="248">
        <f t="shared" si="50"/>
        <v>0</v>
      </c>
      <c r="U448" s="248">
        <f t="shared" si="50"/>
        <v>0</v>
      </c>
      <c r="V448" s="248">
        <f t="shared" si="50"/>
        <v>0</v>
      </c>
      <c r="W448" s="248">
        <f t="shared" si="50"/>
        <v>0</v>
      </c>
      <c r="X448" s="248">
        <f t="shared" si="50"/>
        <v>0</v>
      </c>
      <c r="Y448" s="248">
        <f t="shared" si="50"/>
        <v>0</v>
      </c>
      <c r="Z448" s="248">
        <f t="shared" si="50"/>
        <v>0</v>
      </c>
      <c r="AA448" s="248">
        <f t="shared" si="50"/>
        <v>0</v>
      </c>
      <c r="AB448" s="248">
        <f t="shared" si="50"/>
        <v>0</v>
      </c>
    </row>
    <row r="449" spans="2:28" outlineLevel="1">
      <c r="B449" s="556">
        <f t="shared" si="49"/>
        <v>11</v>
      </c>
      <c r="C449" s="248" t="str">
        <f t="shared" si="49"/>
        <v xml:space="preserve">2 Bed / 1.5 Bath </v>
      </c>
      <c r="D449" s="248">
        <f t="shared" si="51"/>
        <v>0</v>
      </c>
      <c r="E449" s="248">
        <f t="shared" si="50"/>
        <v>0</v>
      </c>
      <c r="F449" s="248">
        <f t="shared" si="50"/>
        <v>0</v>
      </c>
      <c r="G449" s="248">
        <f t="shared" si="50"/>
        <v>0</v>
      </c>
      <c r="H449" s="248">
        <f t="shared" si="50"/>
        <v>0</v>
      </c>
      <c r="I449" s="248">
        <f t="shared" si="50"/>
        <v>0</v>
      </c>
      <c r="J449" s="248">
        <f t="shared" si="50"/>
        <v>0</v>
      </c>
      <c r="K449" s="248">
        <f t="shared" si="50"/>
        <v>0</v>
      </c>
      <c r="L449" s="248">
        <f t="shared" si="50"/>
        <v>0</v>
      </c>
      <c r="M449" s="248">
        <f t="shared" si="50"/>
        <v>0</v>
      </c>
      <c r="N449" s="248">
        <f t="shared" si="50"/>
        <v>0</v>
      </c>
      <c r="O449" s="248">
        <f t="shared" si="50"/>
        <v>0</v>
      </c>
      <c r="P449" s="248">
        <f t="shared" si="50"/>
        <v>0</v>
      </c>
      <c r="Q449" s="248">
        <f t="shared" si="50"/>
        <v>0</v>
      </c>
      <c r="R449" s="248">
        <f t="shared" si="50"/>
        <v>0</v>
      </c>
      <c r="S449" s="248">
        <f t="shared" si="50"/>
        <v>0</v>
      </c>
      <c r="T449" s="248">
        <f t="shared" ref="T449:AB464" si="52">S449+T480</f>
        <v>0</v>
      </c>
      <c r="U449" s="248">
        <f t="shared" si="52"/>
        <v>0</v>
      </c>
      <c r="V449" s="248">
        <f t="shared" si="52"/>
        <v>0</v>
      </c>
      <c r="W449" s="248">
        <f t="shared" si="52"/>
        <v>0</v>
      </c>
      <c r="X449" s="248">
        <f t="shared" si="52"/>
        <v>0</v>
      </c>
      <c r="Y449" s="248">
        <f t="shared" si="52"/>
        <v>0</v>
      </c>
      <c r="Z449" s="248">
        <f t="shared" si="52"/>
        <v>0</v>
      </c>
      <c r="AA449" s="248">
        <f t="shared" si="52"/>
        <v>0</v>
      </c>
      <c r="AB449" s="248">
        <f t="shared" si="52"/>
        <v>0</v>
      </c>
    </row>
    <row r="450" spans="2:28" outlineLevel="1">
      <c r="B450" s="556">
        <f t="shared" si="49"/>
        <v>12</v>
      </c>
      <c r="C450" s="248" t="str">
        <f t="shared" si="49"/>
        <v xml:space="preserve">3 Bed / 2 Bath </v>
      </c>
      <c r="D450" s="248">
        <f t="shared" si="51"/>
        <v>0</v>
      </c>
      <c r="E450" s="248">
        <f t="shared" ref="E450:T465" si="53">D450+E481</f>
        <v>0</v>
      </c>
      <c r="F450" s="248">
        <f t="shared" si="53"/>
        <v>0</v>
      </c>
      <c r="G450" s="248">
        <f t="shared" si="53"/>
        <v>0</v>
      </c>
      <c r="H450" s="248">
        <f t="shared" si="53"/>
        <v>0</v>
      </c>
      <c r="I450" s="248">
        <f t="shared" si="53"/>
        <v>0</v>
      </c>
      <c r="J450" s="248">
        <f t="shared" si="53"/>
        <v>0</v>
      </c>
      <c r="K450" s="248">
        <f t="shared" si="53"/>
        <v>0</v>
      </c>
      <c r="L450" s="248">
        <f t="shared" si="53"/>
        <v>0</v>
      </c>
      <c r="M450" s="248">
        <f t="shared" si="53"/>
        <v>0</v>
      </c>
      <c r="N450" s="248">
        <f t="shared" si="53"/>
        <v>0</v>
      </c>
      <c r="O450" s="248">
        <f t="shared" si="53"/>
        <v>0</v>
      </c>
      <c r="P450" s="248">
        <f t="shared" si="53"/>
        <v>0</v>
      </c>
      <c r="Q450" s="248">
        <f t="shared" si="53"/>
        <v>0</v>
      </c>
      <c r="R450" s="248">
        <f t="shared" si="53"/>
        <v>0</v>
      </c>
      <c r="S450" s="248">
        <f t="shared" si="53"/>
        <v>0</v>
      </c>
      <c r="T450" s="248">
        <f t="shared" si="52"/>
        <v>0</v>
      </c>
      <c r="U450" s="248">
        <f t="shared" si="52"/>
        <v>0</v>
      </c>
      <c r="V450" s="248">
        <f t="shared" si="52"/>
        <v>0</v>
      </c>
      <c r="W450" s="248">
        <f t="shared" si="52"/>
        <v>0</v>
      </c>
      <c r="X450" s="248">
        <f t="shared" si="52"/>
        <v>0</v>
      </c>
      <c r="Y450" s="248">
        <f t="shared" si="52"/>
        <v>0</v>
      </c>
      <c r="Z450" s="248">
        <f t="shared" si="52"/>
        <v>0</v>
      </c>
      <c r="AA450" s="248">
        <f t="shared" si="52"/>
        <v>0</v>
      </c>
      <c r="AB450" s="248">
        <f t="shared" si="52"/>
        <v>0</v>
      </c>
    </row>
    <row r="451" spans="2:28" outlineLevel="1">
      <c r="B451" s="556">
        <f t="shared" si="49"/>
        <v>13</v>
      </c>
      <c r="C451" s="248" t="str">
        <f t="shared" si="49"/>
        <v>3 Bed / 2 Bath House</v>
      </c>
      <c r="D451" s="248">
        <f t="shared" si="51"/>
        <v>0</v>
      </c>
      <c r="E451" s="248">
        <f t="shared" si="53"/>
        <v>0</v>
      </c>
      <c r="F451" s="248">
        <f t="shared" si="53"/>
        <v>0</v>
      </c>
      <c r="G451" s="248">
        <f t="shared" si="53"/>
        <v>0</v>
      </c>
      <c r="H451" s="248">
        <f t="shared" si="53"/>
        <v>0</v>
      </c>
      <c r="I451" s="248">
        <f t="shared" si="53"/>
        <v>0</v>
      </c>
      <c r="J451" s="248">
        <f t="shared" si="53"/>
        <v>0</v>
      </c>
      <c r="K451" s="248">
        <f t="shared" si="53"/>
        <v>0</v>
      </c>
      <c r="L451" s="248">
        <f t="shared" si="53"/>
        <v>0</v>
      </c>
      <c r="M451" s="248">
        <f t="shared" si="53"/>
        <v>0</v>
      </c>
      <c r="N451" s="248">
        <f t="shared" si="53"/>
        <v>0</v>
      </c>
      <c r="O451" s="248">
        <f t="shared" si="53"/>
        <v>0</v>
      </c>
      <c r="P451" s="248">
        <f t="shared" si="53"/>
        <v>0</v>
      </c>
      <c r="Q451" s="248">
        <f t="shared" si="53"/>
        <v>0</v>
      </c>
      <c r="R451" s="248">
        <f t="shared" si="53"/>
        <v>0</v>
      </c>
      <c r="S451" s="248">
        <f t="shared" si="53"/>
        <v>0</v>
      </c>
      <c r="T451" s="248">
        <f t="shared" si="52"/>
        <v>0</v>
      </c>
      <c r="U451" s="248">
        <f t="shared" si="52"/>
        <v>0</v>
      </c>
      <c r="V451" s="248">
        <f t="shared" si="52"/>
        <v>0</v>
      </c>
      <c r="W451" s="248">
        <f t="shared" si="52"/>
        <v>0</v>
      </c>
      <c r="X451" s="248">
        <f t="shared" si="52"/>
        <v>0</v>
      </c>
      <c r="Y451" s="248">
        <f t="shared" si="52"/>
        <v>0</v>
      </c>
      <c r="Z451" s="248">
        <f t="shared" si="52"/>
        <v>0</v>
      </c>
      <c r="AA451" s="248">
        <f t="shared" si="52"/>
        <v>0</v>
      </c>
      <c r="AB451" s="248">
        <f t="shared" si="52"/>
        <v>0</v>
      </c>
    </row>
    <row r="452" spans="2:28" outlineLevel="1">
      <c r="B452" s="556">
        <f t="shared" si="49"/>
        <v>14</v>
      </c>
      <c r="C452" s="248" t="str">
        <f t="shared" si="49"/>
        <v xml:space="preserve">3 Bed / 2 Bath </v>
      </c>
      <c r="D452" s="248">
        <f t="shared" si="51"/>
        <v>0</v>
      </c>
      <c r="E452" s="248">
        <f t="shared" si="53"/>
        <v>0</v>
      </c>
      <c r="F452" s="248">
        <f t="shared" si="53"/>
        <v>1</v>
      </c>
      <c r="G452" s="248">
        <f t="shared" si="53"/>
        <v>2</v>
      </c>
      <c r="H452" s="248">
        <f t="shared" si="53"/>
        <v>2</v>
      </c>
      <c r="I452" s="248">
        <f t="shared" si="53"/>
        <v>2</v>
      </c>
      <c r="J452" s="248">
        <f t="shared" si="53"/>
        <v>2</v>
      </c>
      <c r="K452" s="248">
        <f t="shared" si="53"/>
        <v>2</v>
      </c>
      <c r="L452" s="248">
        <f t="shared" si="53"/>
        <v>2</v>
      </c>
      <c r="M452" s="248">
        <f t="shared" si="53"/>
        <v>2</v>
      </c>
      <c r="N452" s="248">
        <f t="shared" si="53"/>
        <v>2</v>
      </c>
      <c r="O452" s="248">
        <f t="shared" si="53"/>
        <v>2</v>
      </c>
      <c r="P452" s="248">
        <f t="shared" si="53"/>
        <v>2</v>
      </c>
      <c r="Q452" s="248">
        <f t="shared" si="53"/>
        <v>2</v>
      </c>
      <c r="R452" s="248">
        <f t="shared" si="53"/>
        <v>2</v>
      </c>
      <c r="S452" s="248">
        <f t="shared" si="53"/>
        <v>2</v>
      </c>
      <c r="T452" s="248">
        <f t="shared" si="52"/>
        <v>2</v>
      </c>
      <c r="U452" s="248">
        <f t="shared" si="52"/>
        <v>2</v>
      </c>
      <c r="V452" s="248">
        <f t="shared" si="52"/>
        <v>2</v>
      </c>
      <c r="W452" s="248">
        <f t="shared" si="52"/>
        <v>2</v>
      </c>
      <c r="X452" s="248">
        <f t="shared" si="52"/>
        <v>2</v>
      </c>
      <c r="Y452" s="248">
        <f t="shared" si="52"/>
        <v>2</v>
      </c>
      <c r="Z452" s="248">
        <f t="shared" si="52"/>
        <v>2</v>
      </c>
      <c r="AA452" s="248">
        <f t="shared" si="52"/>
        <v>2</v>
      </c>
      <c r="AB452" s="248">
        <f t="shared" si="52"/>
        <v>2</v>
      </c>
    </row>
    <row r="453" spans="2:28" outlineLevel="1">
      <c r="B453" s="556">
        <f t="shared" si="49"/>
        <v>15</v>
      </c>
      <c r="C453" s="248" t="str">
        <f t="shared" si="49"/>
        <v xml:space="preserve">1 Bed / 1 Bath </v>
      </c>
      <c r="D453" s="248">
        <f t="shared" si="51"/>
        <v>0</v>
      </c>
      <c r="E453" s="248">
        <f t="shared" si="53"/>
        <v>0</v>
      </c>
      <c r="F453" s="248">
        <f t="shared" si="53"/>
        <v>0</v>
      </c>
      <c r="G453" s="248">
        <f t="shared" si="53"/>
        <v>1</v>
      </c>
      <c r="H453" s="248">
        <f t="shared" si="53"/>
        <v>1</v>
      </c>
      <c r="I453" s="248">
        <f t="shared" si="53"/>
        <v>2</v>
      </c>
      <c r="J453" s="248">
        <f t="shared" si="53"/>
        <v>2</v>
      </c>
      <c r="K453" s="248">
        <f t="shared" si="53"/>
        <v>3</v>
      </c>
      <c r="L453" s="248">
        <f t="shared" si="53"/>
        <v>3</v>
      </c>
      <c r="M453" s="248">
        <f t="shared" si="53"/>
        <v>4</v>
      </c>
      <c r="N453" s="248">
        <f t="shared" si="53"/>
        <v>4</v>
      </c>
      <c r="O453" s="248">
        <f t="shared" si="53"/>
        <v>5</v>
      </c>
      <c r="P453" s="248">
        <f t="shared" si="53"/>
        <v>5</v>
      </c>
      <c r="Q453" s="248">
        <f t="shared" si="53"/>
        <v>5</v>
      </c>
      <c r="R453" s="248">
        <f t="shared" si="53"/>
        <v>5</v>
      </c>
      <c r="S453" s="248">
        <f t="shared" si="53"/>
        <v>5</v>
      </c>
      <c r="T453" s="248">
        <f t="shared" si="52"/>
        <v>5</v>
      </c>
      <c r="U453" s="248">
        <f t="shared" si="52"/>
        <v>5</v>
      </c>
      <c r="V453" s="248">
        <f t="shared" si="52"/>
        <v>5</v>
      </c>
      <c r="W453" s="248">
        <f t="shared" si="52"/>
        <v>5</v>
      </c>
      <c r="X453" s="248">
        <f t="shared" si="52"/>
        <v>5</v>
      </c>
      <c r="Y453" s="248">
        <f t="shared" si="52"/>
        <v>5</v>
      </c>
      <c r="Z453" s="248">
        <f t="shared" si="52"/>
        <v>5</v>
      </c>
      <c r="AA453" s="248">
        <f t="shared" si="52"/>
        <v>5</v>
      </c>
      <c r="AB453" s="248">
        <f t="shared" si="52"/>
        <v>5</v>
      </c>
    </row>
    <row r="454" spans="2:28" outlineLevel="1">
      <c r="B454" s="556">
        <f t="shared" si="49"/>
        <v>16</v>
      </c>
      <c r="C454" s="248" t="str">
        <f t="shared" si="49"/>
        <v xml:space="preserve">2 Bed / 2 Bath </v>
      </c>
      <c r="D454" s="248">
        <f t="shared" si="51"/>
        <v>0</v>
      </c>
      <c r="E454" s="248">
        <f t="shared" si="53"/>
        <v>0</v>
      </c>
      <c r="F454" s="248">
        <f t="shared" si="53"/>
        <v>2</v>
      </c>
      <c r="G454" s="248">
        <f t="shared" si="53"/>
        <v>4</v>
      </c>
      <c r="H454" s="248">
        <f t="shared" si="53"/>
        <v>6</v>
      </c>
      <c r="I454" s="248">
        <f t="shared" si="53"/>
        <v>8</v>
      </c>
      <c r="J454" s="248">
        <f t="shared" si="53"/>
        <v>10</v>
      </c>
      <c r="K454" s="248">
        <f t="shared" si="53"/>
        <v>12</v>
      </c>
      <c r="L454" s="248">
        <f t="shared" si="53"/>
        <v>14</v>
      </c>
      <c r="M454" s="248">
        <f t="shared" si="53"/>
        <v>14</v>
      </c>
      <c r="N454" s="248">
        <f t="shared" si="53"/>
        <v>14</v>
      </c>
      <c r="O454" s="248">
        <f t="shared" si="53"/>
        <v>14</v>
      </c>
      <c r="P454" s="248">
        <f t="shared" si="53"/>
        <v>14</v>
      </c>
      <c r="Q454" s="248">
        <f t="shared" si="53"/>
        <v>14</v>
      </c>
      <c r="R454" s="248">
        <f t="shared" si="53"/>
        <v>14</v>
      </c>
      <c r="S454" s="248">
        <f t="shared" si="53"/>
        <v>14</v>
      </c>
      <c r="T454" s="248">
        <f t="shared" si="52"/>
        <v>14</v>
      </c>
      <c r="U454" s="248">
        <f t="shared" si="52"/>
        <v>14</v>
      </c>
      <c r="V454" s="248">
        <f t="shared" si="52"/>
        <v>14</v>
      </c>
      <c r="W454" s="248">
        <f t="shared" si="52"/>
        <v>14</v>
      </c>
      <c r="X454" s="248">
        <f t="shared" si="52"/>
        <v>14</v>
      </c>
      <c r="Y454" s="248">
        <f t="shared" si="52"/>
        <v>14</v>
      </c>
      <c r="Z454" s="248">
        <f t="shared" si="52"/>
        <v>14</v>
      </c>
      <c r="AA454" s="248">
        <f t="shared" si="52"/>
        <v>14</v>
      </c>
      <c r="AB454" s="248">
        <f t="shared" si="52"/>
        <v>14</v>
      </c>
    </row>
    <row r="455" spans="2:28" outlineLevel="1">
      <c r="B455" s="556">
        <f t="shared" ref="B455:C468" si="54">B424</f>
        <v>17</v>
      </c>
      <c r="C455" s="248" t="str">
        <f t="shared" si="54"/>
        <v xml:space="preserve">4 Bed / 2 Bath Penthouse </v>
      </c>
      <c r="D455" s="248">
        <f t="shared" si="51"/>
        <v>0</v>
      </c>
      <c r="E455" s="248">
        <f t="shared" si="53"/>
        <v>0</v>
      </c>
      <c r="F455" s="248">
        <f t="shared" si="53"/>
        <v>1</v>
      </c>
      <c r="G455" s="248">
        <f t="shared" si="53"/>
        <v>1</v>
      </c>
      <c r="H455" s="248">
        <f t="shared" si="53"/>
        <v>1</v>
      </c>
      <c r="I455" s="248">
        <f t="shared" si="53"/>
        <v>1</v>
      </c>
      <c r="J455" s="248">
        <f t="shared" si="53"/>
        <v>1</v>
      </c>
      <c r="K455" s="248">
        <f t="shared" si="53"/>
        <v>1</v>
      </c>
      <c r="L455" s="248">
        <f t="shared" si="53"/>
        <v>1</v>
      </c>
      <c r="M455" s="248">
        <f t="shared" si="53"/>
        <v>1</v>
      </c>
      <c r="N455" s="248">
        <f t="shared" si="53"/>
        <v>1</v>
      </c>
      <c r="O455" s="248">
        <f t="shared" si="53"/>
        <v>1</v>
      </c>
      <c r="P455" s="248">
        <f t="shared" si="53"/>
        <v>1</v>
      </c>
      <c r="Q455" s="248">
        <f t="shared" si="53"/>
        <v>1</v>
      </c>
      <c r="R455" s="248">
        <f t="shared" si="53"/>
        <v>1</v>
      </c>
      <c r="S455" s="248">
        <f t="shared" si="53"/>
        <v>1</v>
      </c>
      <c r="T455" s="248">
        <f t="shared" si="52"/>
        <v>1</v>
      </c>
      <c r="U455" s="248">
        <f t="shared" si="52"/>
        <v>1</v>
      </c>
      <c r="V455" s="248">
        <f t="shared" si="52"/>
        <v>1</v>
      </c>
      <c r="W455" s="248">
        <f t="shared" si="52"/>
        <v>1</v>
      </c>
      <c r="X455" s="248">
        <f t="shared" si="52"/>
        <v>1</v>
      </c>
      <c r="Y455" s="248">
        <f t="shared" si="52"/>
        <v>1</v>
      </c>
      <c r="Z455" s="248">
        <f t="shared" si="52"/>
        <v>1</v>
      </c>
      <c r="AA455" s="248">
        <f t="shared" si="52"/>
        <v>1</v>
      </c>
      <c r="AB455" s="248">
        <f t="shared" si="52"/>
        <v>1</v>
      </c>
    </row>
    <row r="456" spans="2:28" outlineLevel="1">
      <c r="B456" s="556">
        <f t="shared" si="54"/>
        <v>18</v>
      </c>
      <c r="C456" s="248" t="str">
        <f t="shared" si="54"/>
        <v xml:space="preserve">2 Bed / 2 Bath </v>
      </c>
      <c r="D456" s="248">
        <f t="shared" si="51"/>
        <v>0</v>
      </c>
      <c r="E456" s="248">
        <f t="shared" si="53"/>
        <v>0</v>
      </c>
      <c r="F456" s="248">
        <f t="shared" si="53"/>
        <v>0</v>
      </c>
      <c r="G456" s="248">
        <f t="shared" si="53"/>
        <v>0</v>
      </c>
      <c r="H456" s="248">
        <f t="shared" si="53"/>
        <v>0</v>
      </c>
      <c r="I456" s="248">
        <f t="shared" si="53"/>
        <v>0</v>
      </c>
      <c r="J456" s="248">
        <f t="shared" si="53"/>
        <v>0</v>
      </c>
      <c r="K456" s="248">
        <f t="shared" si="53"/>
        <v>0</v>
      </c>
      <c r="L456" s="248">
        <f t="shared" si="53"/>
        <v>0</v>
      </c>
      <c r="M456" s="248">
        <f t="shared" si="53"/>
        <v>0</v>
      </c>
      <c r="N456" s="248">
        <f t="shared" si="53"/>
        <v>0</v>
      </c>
      <c r="O456" s="248">
        <f t="shared" si="53"/>
        <v>0</v>
      </c>
      <c r="P456" s="248">
        <f t="shared" si="53"/>
        <v>0</v>
      </c>
      <c r="Q456" s="248">
        <f t="shared" si="53"/>
        <v>0</v>
      </c>
      <c r="R456" s="248">
        <f t="shared" si="53"/>
        <v>0</v>
      </c>
      <c r="S456" s="248">
        <f t="shared" si="53"/>
        <v>0</v>
      </c>
      <c r="T456" s="248">
        <f t="shared" si="52"/>
        <v>0</v>
      </c>
      <c r="U456" s="248">
        <f t="shared" si="52"/>
        <v>0</v>
      </c>
      <c r="V456" s="248">
        <f t="shared" si="52"/>
        <v>0</v>
      </c>
      <c r="W456" s="248">
        <f t="shared" si="52"/>
        <v>0</v>
      </c>
      <c r="X456" s="248">
        <f t="shared" si="52"/>
        <v>0</v>
      </c>
      <c r="Y456" s="248">
        <f t="shared" si="52"/>
        <v>0</v>
      </c>
      <c r="Z456" s="248">
        <f t="shared" si="52"/>
        <v>0</v>
      </c>
      <c r="AA456" s="248">
        <f t="shared" si="52"/>
        <v>0</v>
      </c>
      <c r="AB456" s="248">
        <f t="shared" si="52"/>
        <v>0</v>
      </c>
    </row>
    <row r="457" spans="2:28" outlineLevel="1">
      <c r="B457" s="556">
        <f t="shared" si="54"/>
        <v>19</v>
      </c>
      <c r="C457" s="248">
        <f t="shared" si="54"/>
        <v>0</v>
      </c>
      <c r="D457" s="248">
        <f t="shared" si="51"/>
        <v>0</v>
      </c>
      <c r="E457" s="248">
        <f t="shared" si="53"/>
        <v>0</v>
      </c>
      <c r="F457" s="248">
        <f t="shared" si="53"/>
        <v>0</v>
      </c>
      <c r="G457" s="248">
        <f t="shared" si="53"/>
        <v>0</v>
      </c>
      <c r="H457" s="248">
        <f t="shared" si="53"/>
        <v>0</v>
      </c>
      <c r="I457" s="248">
        <f t="shared" si="53"/>
        <v>0</v>
      </c>
      <c r="J457" s="248">
        <f t="shared" si="53"/>
        <v>0</v>
      </c>
      <c r="K457" s="248">
        <f t="shared" si="53"/>
        <v>0</v>
      </c>
      <c r="L457" s="248">
        <f t="shared" si="53"/>
        <v>0</v>
      </c>
      <c r="M457" s="248">
        <f t="shared" si="53"/>
        <v>0</v>
      </c>
      <c r="N457" s="248">
        <f t="shared" si="53"/>
        <v>0</v>
      </c>
      <c r="O457" s="248">
        <f t="shared" si="53"/>
        <v>0</v>
      </c>
      <c r="P457" s="248">
        <f t="shared" si="53"/>
        <v>0</v>
      </c>
      <c r="Q457" s="248">
        <f t="shared" si="53"/>
        <v>0</v>
      </c>
      <c r="R457" s="248">
        <f t="shared" si="53"/>
        <v>0</v>
      </c>
      <c r="S457" s="248">
        <f t="shared" si="53"/>
        <v>0</v>
      </c>
      <c r="T457" s="248">
        <f t="shared" si="52"/>
        <v>0</v>
      </c>
      <c r="U457" s="248">
        <f t="shared" si="52"/>
        <v>0</v>
      </c>
      <c r="V457" s="248">
        <f t="shared" si="52"/>
        <v>0</v>
      </c>
      <c r="W457" s="248">
        <f t="shared" si="52"/>
        <v>0</v>
      </c>
      <c r="X457" s="248">
        <f t="shared" si="52"/>
        <v>0</v>
      </c>
      <c r="Y457" s="248">
        <f t="shared" si="52"/>
        <v>0</v>
      </c>
      <c r="Z457" s="248">
        <f t="shared" si="52"/>
        <v>0</v>
      </c>
      <c r="AA457" s="248">
        <f t="shared" si="52"/>
        <v>0</v>
      </c>
      <c r="AB457" s="248">
        <f t="shared" si="52"/>
        <v>0</v>
      </c>
    </row>
    <row r="458" spans="2:28" outlineLevel="1">
      <c r="B458" s="556">
        <f t="shared" si="54"/>
        <v>20</v>
      </c>
      <c r="C458" s="248">
        <f t="shared" si="54"/>
        <v>0</v>
      </c>
      <c r="D458" s="248">
        <f t="shared" si="51"/>
        <v>0</v>
      </c>
      <c r="E458" s="248">
        <f t="shared" si="53"/>
        <v>0</v>
      </c>
      <c r="F458" s="248">
        <f t="shared" si="53"/>
        <v>0</v>
      </c>
      <c r="G458" s="248">
        <f t="shared" si="53"/>
        <v>0</v>
      </c>
      <c r="H458" s="248">
        <f t="shared" si="53"/>
        <v>0</v>
      </c>
      <c r="I458" s="248">
        <f t="shared" si="53"/>
        <v>0</v>
      </c>
      <c r="J458" s="248">
        <f t="shared" si="53"/>
        <v>0</v>
      </c>
      <c r="K458" s="248">
        <f t="shared" si="53"/>
        <v>0</v>
      </c>
      <c r="L458" s="248">
        <f t="shared" si="53"/>
        <v>0</v>
      </c>
      <c r="M458" s="248">
        <f t="shared" si="53"/>
        <v>0</v>
      </c>
      <c r="N458" s="248">
        <f t="shared" si="53"/>
        <v>0</v>
      </c>
      <c r="O458" s="248">
        <f t="shared" si="53"/>
        <v>0</v>
      </c>
      <c r="P458" s="248">
        <f t="shared" si="53"/>
        <v>0</v>
      </c>
      <c r="Q458" s="248">
        <f t="shared" si="53"/>
        <v>0</v>
      </c>
      <c r="R458" s="248">
        <f t="shared" si="53"/>
        <v>0</v>
      </c>
      <c r="S458" s="248">
        <f t="shared" si="53"/>
        <v>0</v>
      </c>
      <c r="T458" s="248">
        <f t="shared" si="52"/>
        <v>0</v>
      </c>
      <c r="U458" s="248">
        <f t="shared" si="52"/>
        <v>0</v>
      </c>
      <c r="V458" s="248">
        <f t="shared" si="52"/>
        <v>0</v>
      </c>
      <c r="W458" s="248">
        <f t="shared" si="52"/>
        <v>0</v>
      </c>
      <c r="X458" s="248">
        <f t="shared" si="52"/>
        <v>0</v>
      </c>
      <c r="Y458" s="248">
        <f t="shared" si="52"/>
        <v>0</v>
      </c>
      <c r="Z458" s="248">
        <f t="shared" si="52"/>
        <v>0</v>
      </c>
      <c r="AA458" s="248">
        <f t="shared" si="52"/>
        <v>0</v>
      </c>
      <c r="AB458" s="248">
        <f t="shared" si="52"/>
        <v>0</v>
      </c>
    </row>
    <row r="459" spans="2:28" outlineLevel="1">
      <c r="B459" s="556">
        <f t="shared" si="54"/>
        <v>21</v>
      </c>
      <c r="C459" s="248">
        <f t="shared" si="54"/>
        <v>0</v>
      </c>
      <c r="D459" s="248">
        <f t="shared" si="51"/>
        <v>0</v>
      </c>
      <c r="E459" s="248">
        <f t="shared" si="53"/>
        <v>0</v>
      </c>
      <c r="F459" s="248">
        <f t="shared" si="53"/>
        <v>0</v>
      </c>
      <c r="G459" s="248">
        <f t="shared" si="53"/>
        <v>0</v>
      </c>
      <c r="H459" s="248">
        <f t="shared" si="53"/>
        <v>0</v>
      </c>
      <c r="I459" s="248">
        <f t="shared" si="53"/>
        <v>0</v>
      </c>
      <c r="J459" s="248">
        <f t="shared" si="53"/>
        <v>0</v>
      </c>
      <c r="K459" s="248">
        <f t="shared" si="53"/>
        <v>0</v>
      </c>
      <c r="L459" s="248">
        <f t="shared" si="53"/>
        <v>0</v>
      </c>
      <c r="M459" s="248">
        <f t="shared" si="53"/>
        <v>0</v>
      </c>
      <c r="N459" s="248">
        <f t="shared" si="53"/>
        <v>0</v>
      </c>
      <c r="O459" s="248">
        <f t="shared" si="53"/>
        <v>0</v>
      </c>
      <c r="P459" s="248">
        <f t="shared" si="53"/>
        <v>0</v>
      </c>
      <c r="Q459" s="248">
        <f t="shared" si="53"/>
        <v>0</v>
      </c>
      <c r="R459" s="248">
        <f t="shared" si="53"/>
        <v>0</v>
      </c>
      <c r="S459" s="248">
        <f t="shared" si="53"/>
        <v>0</v>
      </c>
      <c r="T459" s="248">
        <f t="shared" si="52"/>
        <v>0</v>
      </c>
      <c r="U459" s="248">
        <f t="shared" si="52"/>
        <v>0</v>
      </c>
      <c r="V459" s="248">
        <f t="shared" si="52"/>
        <v>0</v>
      </c>
      <c r="W459" s="248">
        <f t="shared" si="52"/>
        <v>0</v>
      </c>
      <c r="X459" s="248">
        <f t="shared" si="52"/>
        <v>0</v>
      </c>
      <c r="Y459" s="248">
        <f t="shared" si="52"/>
        <v>0</v>
      </c>
      <c r="Z459" s="248">
        <f t="shared" si="52"/>
        <v>0</v>
      </c>
      <c r="AA459" s="248">
        <f t="shared" si="52"/>
        <v>0</v>
      </c>
      <c r="AB459" s="248">
        <f t="shared" si="52"/>
        <v>0</v>
      </c>
    </row>
    <row r="460" spans="2:28" outlineLevel="1">
      <c r="B460" s="556">
        <f t="shared" si="54"/>
        <v>22</v>
      </c>
      <c r="C460" s="248">
        <f t="shared" si="54"/>
        <v>0</v>
      </c>
      <c r="D460" s="248">
        <f t="shared" si="51"/>
        <v>0</v>
      </c>
      <c r="E460" s="248">
        <f t="shared" si="53"/>
        <v>0</v>
      </c>
      <c r="F460" s="248">
        <f t="shared" si="53"/>
        <v>0</v>
      </c>
      <c r="G460" s="248">
        <f t="shared" si="53"/>
        <v>0</v>
      </c>
      <c r="H460" s="248">
        <f t="shared" si="53"/>
        <v>0</v>
      </c>
      <c r="I460" s="248">
        <f t="shared" si="53"/>
        <v>0</v>
      </c>
      <c r="J460" s="248">
        <f t="shared" si="53"/>
        <v>0</v>
      </c>
      <c r="K460" s="248">
        <f t="shared" si="53"/>
        <v>0</v>
      </c>
      <c r="L460" s="248">
        <f t="shared" si="53"/>
        <v>0</v>
      </c>
      <c r="M460" s="248">
        <f t="shared" si="53"/>
        <v>0</v>
      </c>
      <c r="N460" s="248">
        <f t="shared" si="53"/>
        <v>0</v>
      </c>
      <c r="O460" s="248">
        <f t="shared" si="53"/>
        <v>0</v>
      </c>
      <c r="P460" s="248">
        <f t="shared" si="53"/>
        <v>0</v>
      </c>
      <c r="Q460" s="248">
        <f t="shared" si="53"/>
        <v>0</v>
      </c>
      <c r="R460" s="248">
        <f t="shared" si="53"/>
        <v>0</v>
      </c>
      <c r="S460" s="248">
        <f t="shared" si="53"/>
        <v>0</v>
      </c>
      <c r="T460" s="248">
        <f t="shared" si="52"/>
        <v>0</v>
      </c>
      <c r="U460" s="248">
        <f t="shared" si="52"/>
        <v>0</v>
      </c>
      <c r="V460" s="248">
        <f t="shared" si="52"/>
        <v>0</v>
      </c>
      <c r="W460" s="248">
        <f t="shared" si="52"/>
        <v>0</v>
      </c>
      <c r="X460" s="248">
        <f t="shared" si="52"/>
        <v>0</v>
      </c>
      <c r="Y460" s="248">
        <f t="shared" si="52"/>
        <v>0</v>
      </c>
      <c r="Z460" s="248">
        <f t="shared" si="52"/>
        <v>0</v>
      </c>
      <c r="AA460" s="248">
        <f t="shared" si="52"/>
        <v>0</v>
      </c>
      <c r="AB460" s="248">
        <f t="shared" si="52"/>
        <v>0</v>
      </c>
    </row>
    <row r="461" spans="2:28" outlineLevel="1">
      <c r="B461" s="556">
        <f t="shared" si="54"/>
        <v>23</v>
      </c>
      <c r="C461" s="248">
        <f t="shared" si="54"/>
        <v>0</v>
      </c>
      <c r="D461" s="248">
        <f t="shared" si="51"/>
        <v>0</v>
      </c>
      <c r="E461" s="248">
        <f t="shared" si="53"/>
        <v>0</v>
      </c>
      <c r="F461" s="248">
        <f t="shared" si="53"/>
        <v>0</v>
      </c>
      <c r="G461" s="248">
        <f t="shared" si="53"/>
        <v>0</v>
      </c>
      <c r="H461" s="248">
        <f t="shared" si="53"/>
        <v>0</v>
      </c>
      <c r="I461" s="248">
        <f t="shared" si="53"/>
        <v>0</v>
      </c>
      <c r="J461" s="248">
        <f t="shared" si="53"/>
        <v>0</v>
      </c>
      <c r="K461" s="248">
        <f t="shared" si="53"/>
        <v>0</v>
      </c>
      <c r="L461" s="248">
        <f t="shared" si="53"/>
        <v>0</v>
      </c>
      <c r="M461" s="248">
        <f t="shared" si="53"/>
        <v>0</v>
      </c>
      <c r="N461" s="248">
        <f t="shared" si="53"/>
        <v>0</v>
      </c>
      <c r="O461" s="248">
        <f t="shared" si="53"/>
        <v>0</v>
      </c>
      <c r="P461" s="248">
        <f t="shared" si="53"/>
        <v>0</v>
      </c>
      <c r="Q461" s="248">
        <f t="shared" si="53"/>
        <v>0</v>
      </c>
      <c r="R461" s="248">
        <f t="shared" si="53"/>
        <v>0</v>
      </c>
      <c r="S461" s="248">
        <f t="shared" si="53"/>
        <v>0</v>
      </c>
      <c r="T461" s="248">
        <f t="shared" si="52"/>
        <v>0</v>
      </c>
      <c r="U461" s="248">
        <f t="shared" si="52"/>
        <v>0</v>
      </c>
      <c r="V461" s="248">
        <f t="shared" si="52"/>
        <v>0</v>
      </c>
      <c r="W461" s="248">
        <f t="shared" si="52"/>
        <v>0</v>
      </c>
      <c r="X461" s="248">
        <f t="shared" si="52"/>
        <v>0</v>
      </c>
      <c r="Y461" s="248">
        <f t="shared" si="52"/>
        <v>0</v>
      </c>
      <c r="Z461" s="248">
        <f t="shared" si="52"/>
        <v>0</v>
      </c>
      <c r="AA461" s="248">
        <f t="shared" si="52"/>
        <v>0</v>
      </c>
      <c r="AB461" s="248">
        <f t="shared" si="52"/>
        <v>0</v>
      </c>
    </row>
    <row r="462" spans="2:28" outlineLevel="1">
      <c r="B462" s="556">
        <f t="shared" si="54"/>
        <v>24</v>
      </c>
      <c r="C462" s="248">
        <f t="shared" si="54"/>
        <v>0</v>
      </c>
      <c r="D462" s="248">
        <f t="shared" si="51"/>
        <v>0</v>
      </c>
      <c r="E462" s="248">
        <f t="shared" si="53"/>
        <v>0</v>
      </c>
      <c r="F462" s="248">
        <f t="shared" si="53"/>
        <v>0</v>
      </c>
      <c r="G462" s="248">
        <f t="shared" si="53"/>
        <v>0</v>
      </c>
      <c r="H462" s="248">
        <f t="shared" si="53"/>
        <v>0</v>
      </c>
      <c r="I462" s="248">
        <f t="shared" si="53"/>
        <v>0</v>
      </c>
      <c r="J462" s="248">
        <f t="shared" si="53"/>
        <v>0</v>
      </c>
      <c r="K462" s="248">
        <f t="shared" si="53"/>
        <v>0</v>
      </c>
      <c r="L462" s="248">
        <f t="shared" si="53"/>
        <v>0</v>
      </c>
      <c r="M462" s="248">
        <f t="shared" si="53"/>
        <v>0</v>
      </c>
      <c r="N462" s="248">
        <f t="shared" si="53"/>
        <v>0</v>
      </c>
      <c r="O462" s="248">
        <f t="shared" si="53"/>
        <v>0</v>
      </c>
      <c r="P462" s="248">
        <f t="shared" si="53"/>
        <v>0</v>
      </c>
      <c r="Q462" s="248">
        <f t="shared" si="53"/>
        <v>0</v>
      </c>
      <c r="R462" s="248">
        <f t="shared" si="53"/>
        <v>0</v>
      </c>
      <c r="S462" s="248">
        <f t="shared" si="53"/>
        <v>0</v>
      </c>
      <c r="T462" s="248">
        <f t="shared" si="52"/>
        <v>0</v>
      </c>
      <c r="U462" s="248">
        <f t="shared" si="52"/>
        <v>0</v>
      </c>
      <c r="V462" s="248">
        <f t="shared" si="52"/>
        <v>0</v>
      </c>
      <c r="W462" s="248">
        <f t="shared" si="52"/>
        <v>0</v>
      </c>
      <c r="X462" s="248">
        <f t="shared" si="52"/>
        <v>0</v>
      </c>
      <c r="Y462" s="248">
        <f t="shared" si="52"/>
        <v>0</v>
      </c>
      <c r="Z462" s="248">
        <f t="shared" si="52"/>
        <v>0</v>
      </c>
      <c r="AA462" s="248">
        <f t="shared" si="52"/>
        <v>0</v>
      </c>
      <c r="AB462" s="248">
        <f t="shared" si="52"/>
        <v>0</v>
      </c>
    </row>
    <row r="463" spans="2:28" outlineLevel="1">
      <c r="B463" s="556">
        <f t="shared" si="54"/>
        <v>25</v>
      </c>
      <c r="C463" s="248">
        <f t="shared" si="54"/>
        <v>0</v>
      </c>
      <c r="D463" s="248">
        <f t="shared" si="51"/>
        <v>0</v>
      </c>
      <c r="E463" s="248">
        <f t="shared" si="53"/>
        <v>0</v>
      </c>
      <c r="F463" s="248">
        <f t="shared" si="53"/>
        <v>0</v>
      </c>
      <c r="G463" s="248">
        <f t="shared" si="53"/>
        <v>0</v>
      </c>
      <c r="H463" s="248">
        <f t="shared" si="53"/>
        <v>0</v>
      </c>
      <c r="I463" s="248">
        <f t="shared" si="53"/>
        <v>0</v>
      </c>
      <c r="J463" s="248">
        <f t="shared" si="53"/>
        <v>0</v>
      </c>
      <c r="K463" s="248">
        <f t="shared" si="53"/>
        <v>0</v>
      </c>
      <c r="L463" s="248">
        <f t="shared" si="53"/>
        <v>0</v>
      </c>
      <c r="M463" s="248">
        <f t="shared" si="53"/>
        <v>0</v>
      </c>
      <c r="N463" s="248">
        <f t="shared" si="53"/>
        <v>0</v>
      </c>
      <c r="O463" s="248">
        <f t="shared" si="53"/>
        <v>0</v>
      </c>
      <c r="P463" s="248">
        <f t="shared" si="53"/>
        <v>0</v>
      </c>
      <c r="Q463" s="248">
        <f t="shared" si="53"/>
        <v>0</v>
      </c>
      <c r="R463" s="248">
        <f t="shared" si="53"/>
        <v>0</v>
      </c>
      <c r="S463" s="248">
        <f t="shared" si="53"/>
        <v>0</v>
      </c>
      <c r="T463" s="248">
        <f t="shared" si="52"/>
        <v>0</v>
      </c>
      <c r="U463" s="248">
        <f t="shared" si="52"/>
        <v>0</v>
      </c>
      <c r="V463" s="248">
        <f t="shared" si="52"/>
        <v>0</v>
      </c>
      <c r="W463" s="248">
        <f t="shared" si="52"/>
        <v>0</v>
      </c>
      <c r="X463" s="248">
        <f t="shared" si="52"/>
        <v>0</v>
      </c>
      <c r="Y463" s="248">
        <f t="shared" si="52"/>
        <v>0</v>
      </c>
      <c r="Z463" s="248">
        <f t="shared" si="52"/>
        <v>0</v>
      </c>
      <c r="AA463" s="248">
        <f t="shared" si="52"/>
        <v>0</v>
      </c>
      <c r="AB463" s="248">
        <f t="shared" si="52"/>
        <v>0</v>
      </c>
    </row>
    <row r="464" spans="2:28" outlineLevel="1">
      <c r="B464" s="556">
        <f t="shared" si="54"/>
        <v>26</v>
      </c>
      <c r="C464" s="248">
        <f t="shared" si="54"/>
        <v>0</v>
      </c>
      <c r="D464" s="248">
        <f t="shared" si="51"/>
        <v>0</v>
      </c>
      <c r="E464" s="248">
        <f t="shared" si="53"/>
        <v>0</v>
      </c>
      <c r="F464" s="248">
        <f t="shared" si="53"/>
        <v>0</v>
      </c>
      <c r="G464" s="248">
        <f t="shared" si="53"/>
        <v>0</v>
      </c>
      <c r="H464" s="248">
        <f t="shared" si="53"/>
        <v>0</v>
      </c>
      <c r="I464" s="248">
        <f t="shared" si="53"/>
        <v>0</v>
      </c>
      <c r="J464" s="248">
        <f t="shared" si="53"/>
        <v>0</v>
      </c>
      <c r="K464" s="248">
        <f t="shared" si="53"/>
        <v>0</v>
      </c>
      <c r="L464" s="248">
        <f t="shared" si="53"/>
        <v>0</v>
      </c>
      <c r="M464" s="248">
        <f t="shared" si="53"/>
        <v>0</v>
      </c>
      <c r="N464" s="248">
        <f t="shared" si="53"/>
        <v>0</v>
      </c>
      <c r="O464" s="248">
        <f t="shared" si="53"/>
        <v>0</v>
      </c>
      <c r="P464" s="248">
        <f t="shared" si="53"/>
        <v>0</v>
      </c>
      <c r="Q464" s="248">
        <f t="shared" si="53"/>
        <v>0</v>
      </c>
      <c r="R464" s="248">
        <f t="shared" si="53"/>
        <v>0</v>
      </c>
      <c r="S464" s="248">
        <f t="shared" si="53"/>
        <v>0</v>
      </c>
      <c r="T464" s="248">
        <f t="shared" si="52"/>
        <v>0</v>
      </c>
      <c r="U464" s="248">
        <f t="shared" si="52"/>
        <v>0</v>
      </c>
      <c r="V464" s="248">
        <f t="shared" si="52"/>
        <v>0</v>
      </c>
      <c r="W464" s="248">
        <f t="shared" si="52"/>
        <v>0</v>
      </c>
      <c r="X464" s="248">
        <f t="shared" si="52"/>
        <v>0</v>
      </c>
      <c r="Y464" s="248">
        <f t="shared" si="52"/>
        <v>0</v>
      </c>
      <c r="Z464" s="248">
        <f t="shared" si="52"/>
        <v>0</v>
      </c>
      <c r="AA464" s="248">
        <f t="shared" si="52"/>
        <v>0</v>
      </c>
      <c r="AB464" s="248">
        <f t="shared" si="52"/>
        <v>0</v>
      </c>
    </row>
    <row r="465" spans="2:28" outlineLevel="1">
      <c r="B465" s="556">
        <f t="shared" si="54"/>
        <v>27</v>
      </c>
      <c r="C465" s="248">
        <f t="shared" si="54"/>
        <v>0</v>
      </c>
      <c r="D465" s="248">
        <f t="shared" si="51"/>
        <v>0</v>
      </c>
      <c r="E465" s="248">
        <f t="shared" si="53"/>
        <v>0</v>
      </c>
      <c r="F465" s="248">
        <f t="shared" si="53"/>
        <v>0</v>
      </c>
      <c r="G465" s="248">
        <f t="shared" si="53"/>
        <v>0</v>
      </c>
      <c r="H465" s="248">
        <f t="shared" si="53"/>
        <v>0</v>
      </c>
      <c r="I465" s="248">
        <f t="shared" si="53"/>
        <v>0</v>
      </c>
      <c r="J465" s="248">
        <f t="shared" si="53"/>
        <v>0</v>
      </c>
      <c r="K465" s="248">
        <f t="shared" si="53"/>
        <v>0</v>
      </c>
      <c r="L465" s="248">
        <f t="shared" si="53"/>
        <v>0</v>
      </c>
      <c r="M465" s="248">
        <f t="shared" si="53"/>
        <v>0</v>
      </c>
      <c r="N465" s="248">
        <f t="shared" si="53"/>
        <v>0</v>
      </c>
      <c r="O465" s="248">
        <f t="shared" si="53"/>
        <v>0</v>
      </c>
      <c r="P465" s="248">
        <f t="shared" si="53"/>
        <v>0</v>
      </c>
      <c r="Q465" s="248">
        <f t="shared" si="53"/>
        <v>0</v>
      </c>
      <c r="R465" s="248">
        <f t="shared" si="53"/>
        <v>0</v>
      </c>
      <c r="S465" s="248">
        <f t="shared" si="53"/>
        <v>0</v>
      </c>
      <c r="T465" s="248">
        <f t="shared" si="53"/>
        <v>0</v>
      </c>
      <c r="U465" s="248">
        <f t="shared" ref="U465:AB468" si="55">T465+U496</f>
        <v>0</v>
      </c>
      <c r="V465" s="248">
        <f t="shared" si="55"/>
        <v>0</v>
      </c>
      <c r="W465" s="248">
        <f t="shared" si="55"/>
        <v>0</v>
      </c>
      <c r="X465" s="248">
        <f t="shared" si="55"/>
        <v>0</v>
      </c>
      <c r="Y465" s="248">
        <f t="shared" si="55"/>
        <v>0</v>
      </c>
      <c r="Z465" s="248">
        <f t="shared" si="55"/>
        <v>0</v>
      </c>
      <c r="AA465" s="248">
        <f t="shared" si="55"/>
        <v>0</v>
      </c>
      <c r="AB465" s="248">
        <f t="shared" si="55"/>
        <v>0</v>
      </c>
    </row>
    <row r="466" spans="2:28" outlineLevel="1">
      <c r="B466" s="556">
        <f t="shared" si="54"/>
        <v>28</v>
      </c>
      <c r="C466" s="248">
        <f t="shared" si="54"/>
        <v>0</v>
      </c>
      <c r="D466" s="248">
        <f t="shared" si="51"/>
        <v>0</v>
      </c>
      <c r="E466" s="248">
        <f t="shared" ref="E466:T468" si="56">D466+E497</f>
        <v>0</v>
      </c>
      <c r="F466" s="248">
        <f t="shared" si="56"/>
        <v>0</v>
      </c>
      <c r="G466" s="248">
        <f t="shared" si="56"/>
        <v>0</v>
      </c>
      <c r="H466" s="248">
        <f t="shared" si="56"/>
        <v>0</v>
      </c>
      <c r="I466" s="248">
        <f t="shared" si="56"/>
        <v>0</v>
      </c>
      <c r="J466" s="248">
        <f t="shared" si="56"/>
        <v>0</v>
      </c>
      <c r="K466" s="248">
        <f t="shared" si="56"/>
        <v>0</v>
      </c>
      <c r="L466" s="248">
        <f t="shared" si="56"/>
        <v>0</v>
      </c>
      <c r="M466" s="248">
        <f t="shared" si="56"/>
        <v>0</v>
      </c>
      <c r="N466" s="248">
        <f t="shared" si="56"/>
        <v>0</v>
      </c>
      <c r="O466" s="248">
        <f t="shared" si="56"/>
        <v>0</v>
      </c>
      <c r="P466" s="248">
        <f t="shared" si="56"/>
        <v>0</v>
      </c>
      <c r="Q466" s="248">
        <f t="shared" si="56"/>
        <v>0</v>
      </c>
      <c r="R466" s="248">
        <f t="shared" si="56"/>
        <v>0</v>
      </c>
      <c r="S466" s="248">
        <f t="shared" si="56"/>
        <v>0</v>
      </c>
      <c r="T466" s="248">
        <f t="shared" si="56"/>
        <v>0</v>
      </c>
      <c r="U466" s="248">
        <f t="shared" si="55"/>
        <v>0</v>
      </c>
      <c r="V466" s="248">
        <f t="shared" si="55"/>
        <v>0</v>
      </c>
      <c r="W466" s="248">
        <f t="shared" si="55"/>
        <v>0</v>
      </c>
      <c r="X466" s="248">
        <f t="shared" si="55"/>
        <v>0</v>
      </c>
      <c r="Y466" s="248">
        <f t="shared" si="55"/>
        <v>0</v>
      </c>
      <c r="Z466" s="248">
        <f t="shared" si="55"/>
        <v>0</v>
      </c>
      <c r="AA466" s="248">
        <f t="shared" si="55"/>
        <v>0</v>
      </c>
      <c r="AB466" s="248">
        <f t="shared" si="55"/>
        <v>0</v>
      </c>
    </row>
    <row r="467" spans="2:28" outlineLevel="1">
      <c r="B467" s="556">
        <f t="shared" si="54"/>
        <v>29</v>
      </c>
      <c r="C467" s="248">
        <f t="shared" si="54"/>
        <v>0</v>
      </c>
      <c r="D467" s="248">
        <f t="shared" si="51"/>
        <v>0</v>
      </c>
      <c r="E467" s="248">
        <f t="shared" si="56"/>
        <v>0</v>
      </c>
      <c r="F467" s="248">
        <f t="shared" si="56"/>
        <v>0</v>
      </c>
      <c r="G467" s="248">
        <f t="shared" si="56"/>
        <v>0</v>
      </c>
      <c r="H467" s="248">
        <f t="shared" si="56"/>
        <v>0</v>
      </c>
      <c r="I467" s="248">
        <f t="shared" si="56"/>
        <v>0</v>
      </c>
      <c r="J467" s="248">
        <f t="shared" si="56"/>
        <v>0</v>
      </c>
      <c r="K467" s="248">
        <f t="shared" si="56"/>
        <v>0</v>
      </c>
      <c r="L467" s="248">
        <f t="shared" si="56"/>
        <v>0</v>
      </c>
      <c r="M467" s="248">
        <f t="shared" si="56"/>
        <v>0</v>
      </c>
      <c r="N467" s="248">
        <f t="shared" si="56"/>
        <v>0</v>
      </c>
      <c r="O467" s="248">
        <f t="shared" si="56"/>
        <v>0</v>
      </c>
      <c r="P467" s="248">
        <f t="shared" si="56"/>
        <v>0</v>
      </c>
      <c r="Q467" s="248">
        <f t="shared" si="56"/>
        <v>0</v>
      </c>
      <c r="R467" s="248">
        <f t="shared" si="56"/>
        <v>0</v>
      </c>
      <c r="S467" s="248">
        <f t="shared" si="56"/>
        <v>0</v>
      </c>
      <c r="T467" s="248">
        <f t="shared" si="56"/>
        <v>0</v>
      </c>
      <c r="U467" s="248">
        <f t="shared" si="55"/>
        <v>0</v>
      </c>
      <c r="V467" s="248">
        <f t="shared" si="55"/>
        <v>0</v>
      </c>
      <c r="W467" s="248">
        <f t="shared" si="55"/>
        <v>0</v>
      </c>
      <c r="X467" s="248">
        <f t="shared" si="55"/>
        <v>0</v>
      </c>
      <c r="Y467" s="248">
        <f t="shared" si="55"/>
        <v>0</v>
      </c>
      <c r="Z467" s="248">
        <f t="shared" si="55"/>
        <v>0</v>
      </c>
      <c r="AA467" s="248">
        <f t="shared" si="55"/>
        <v>0</v>
      </c>
      <c r="AB467" s="248">
        <f t="shared" si="55"/>
        <v>0</v>
      </c>
    </row>
    <row r="468" spans="2:28" outlineLevel="1">
      <c r="B468" s="556">
        <f t="shared" si="54"/>
        <v>30</v>
      </c>
      <c r="C468" s="248">
        <f t="shared" si="54"/>
        <v>0</v>
      </c>
      <c r="D468" s="248">
        <f t="shared" si="51"/>
        <v>0</v>
      </c>
      <c r="E468" s="248">
        <f t="shared" si="56"/>
        <v>0</v>
      </c>
      <c r="F468" s="248">
        <f t="shared" si="56"/>
        <v>0</v>
      </c>
      <c r="G468" s="248">
        <f t="shared" si="56"/>
        <v>0</v>
      </c>
      <c r="H468" s="248">
        <f t="shared" si="56"/>
        <v>0</v>
      </c>
      <c r="I468" s="248">
        <f t="shared" si="56"/>
        <v>0</v>
      </c>
      <c r="J468" s="248">
        <f t="shared" si="56"/>
        <v>0</v>
      </c>
      <c r="K468" s="248">
        <f t="shared" si="56"/>
        <v>0</v>
      </c>
      <c r="L468" s="248">
        <f t="shared" si="56"/>
        <v>0</v>
      </c>
      <c r="M468" s="248">
        <f t="shared" si="56"/>
        <v>0</v>
      </c>
      <c r="N468" s="248">
        <f t="shared" si="56"/>
        <v>0</v>
      </c>
      <c r="O468" s="248">
        <f t="shared" si="56"/>
        <v>0</v>
      </c>
      <c r="P468" s="248">
        <f t="shared" si="56"/>
        <v>0</v>
      </c>
      <c r="Q468" s="248">
        <f t="shared" si="56"/>
        <v>0</v>
      </c>
      <c r="R468" s="248">
        <f t="shared" si="56"/>
        <v>0</v>
      </c>
      <c r="S468" s="248">
        <f t="shared" si="56"/>
        <v>0</v>
      </c>
      <c r="T468" s="248">
        <f t="shared" si="56"/>
        <v>0</v>
      </c>
      <c r="U468" s="248">
        <f t="shared" si="55"/>
        <v>0</v>
      </c>
      <c r="V468" s="248">
        <f t="shared" si="55"/>
        <v>0</v>
      </c>
      <c r="W468" s="248">
        <f t="shared" si="55"/>
        <v>0</v>
      </c>
      <c r="X468" s="248">
        <f t="shared" si="55"/>
        <v>0</v>
      </c>
      <c r="Y468" s="248">
        <f t="shared" si="55"/>
        <v>0</v>
      </c>
      <c r="Z468" s="248">
        <f t="shared" si="55"/>
        <v>0</v>
      </c>
      <c r="AA468" s="248">
        <f t="shared" si="55"/>
        <v>0</v>
      </c>
      <c r="AB468" s="248">
        <f t="shared" si="55"/>
        <v>0</v>
      </c>
    </row>
    <row r="469" spans="2:28" outlineLevel="1">
      <c r="B469" s="556"/>
      <c r="C469" s="21" t="s">
        <v>282</v>
      </c>
    </row>
    <row r="470" spans="2:28" outlineLevel="1">
      <c r="B470" s="556"/>
      <c r="C470" s="4" t="str">
        <f t="shared" ref="C470:C485" si="57">C439</f>
        <v>Studio</v>
      </c>
      <c r="D470" s="248"/>
      <c r="E470" s="4">
        <f t="shared" ref="E470:AB470" si="58">IF(D439&lt;($T344+$E344),E408*MIN($G344,($T344+$E344)-D439),0)</f>
        <v>0</v>
      </c>
      <c r="F470" s="4">
        <f t="shared" si="58"/>
        <v>0</v>
      </c>
      <c r="G470" s="4">
        <f t="shared" si="58"/>
        <v>0</v>
      </c>
      <c r="H470" s="4">
        <f t="shared" si="58"/>
        <v>0</v>
      </c>
      <c r="I470" s="4">
        <f t="shared" si="58"/>
        <v>0</v>
      </c>
      <c r="J470" s="4">
        <f t="shared" si="58"/>
        <v>0</v>
      </c>
      <c r="K470" s="4">
        <f t="shared" si="58"/>
        <v>0</v>
      </c>
      <c r="L470" s="4">
        <f t="shared" si="58"/>
        <v>0</v>
      </c>
      <c r="M470" s="4">
        <f t="shared" si="58"/>
        <v>0</v>
      </c>
      <c r="N470" s="4">
        <f t="shared" si="58"/>
        <v>0</v>
      </c>
      <c r="O470" s="4">
        <f t="shared" si="58"/>
        <v>0</v>
      </c>
      <c r="P470" s="4">
        <f t="shared" si="58"/>
        <v>0</v>
      </c>
      <c r="Q470" s="4">
        <f t="shared" si="58"/>
        <v>0</v>
      </c>
      <c r="R470" s="4">
        <f t="shared" si="58"/>
        <v>0</v>
      </c>
      <c r="S470" s="4">
        <f t="shared" si="58"/>
        <v>0</v>
      </c>
      <c r="T470" s="4">
        <f t="shared" si="58"/>
        <v>0</v>
      </c>
      <c r="U470" s="4">
        <f t="shared" si="58"/>
        <v>0</v>
      </c>
      <c r="V470" s="4">
        <f t="shared" si="58"/>
        <v>0</v>
      </c>
      <c r="W470" s="4">
        <f t="shared" si="58"/>
        <v>0</v>
      </c>
      <c r="X470" s="4">
        <f t="shared" si="58"/>
        <v>0</v>
      </c>
      <c r="Y470" s="4">
        <f t="shared" si="58"/>
        <v>0</v>
      </c>
      <c r="Z470" s="4">
        <f t="shared" si="58"/>
        <v>0</v>
      </c>
      <c r="AA470" s="4">
        <f t="shared" si="58"/>
        <v>0</v>
      </c>
      <c r="AB470" s="4">
        <f t="shared" si="58"/>
        <v>0</v>
      </c>
    </row>
    <row r="471" spans="2:28" outlineLevel="1">
      <c r="B471" s="556"/>
      <c r="C471" s="4" t="str">
        <f t="shared" si="57"/>
        <v xml:space="preserve">1 Bed / 1 Bath </v>
      </c>
      <c r="D471" s="248"/>
      <c r="E471" s="4">
        <f t="shared" ref="E471:AB471" si="59">IF(D440&lt;($T345+$E345),E409*MIN($G345,($T345+$E345)-D440),0)</f>
        <v>0</v>
      </c>
      <c r="F471" s="4">
        <f t="shared" si="59"/>
        <v>0</v>
      </c>
      <c r="G471" s="4">
        <f t="shared" si="59"/>
        <v>0</v>
      </c>
      <c r="H471" s="4">
        <f t="shared" si="59"/>
        <v>0</v>
      </c>
      <c r="I471" s="4">
        <f t="shared" si="59"/>
        <v>0</v>
      </c>
      <c r="J471" s="4">
        <f t="shared" si="59"/>
        <v>0</v>
      </c>
      <c r="K471" s="4">
        <f t="shared" si="59"/>
        <v>0</v>
      </c>
      <c r="L471" s="4">
        <f t="shared" si="59"/>
        <v>0</v>
      </c>
      <c r="M471" s="4">
        <f t="shared" si="59"/>
        <v>0</v>
      </c>
      <c r="N471" s="4">
        <f t="shared" si="59"/>
        <v>0</v>
      </c>
      <c r="O471" s="4">
        <f t="shared" si="59"/>
        <v>0</v>
      </c>
      <c r="P471" s="4">
        <f t="shared" si="59"/>
        <v>0</v>
      </c>
      <c r="Q471" s="4">
        <f t="shared" si="59"/>
        <v>0</v>
      </c>
      <c r="R471" s="4">
        <f t="shared" si="59"/>
        <v>0</v>
      </c>
      <c r="S471" s="4">
        <f t="shared" si="59"/>
        <v>0</v>
      </c>
      <c r="T471" s="4">
        <f t="shared" si="59"/>
        <v>0</v>
      </c>
      <c r="U471" s="4">
        <f t="shared" si="59"/>
        <v>0</v>
      </c>
      <c r="V471" s="4">
        <f t="shared" si="59"/>
        <v>0</v>
      </c>
      <c r="W471" s="4">
        <f t="shared" si="59"/>
        <v>0</v>
      </c>
      <c r="X471" s="4">
        <f t="shared" si="59"/>
        <v>0</v>
      </c>
      <c r="Y471" s="4">
        <f t="shared" si="59"/>
        <v>0</v>
      </c>
      <c r="Z471" s="4">
        <f t="shared" si="59"/>
        <v>0</v>
      </c>
      <c r="AA471" s="4">
        <f t="shared" si="59"/>
        <v>0</v>
      </c>
      <c r="AB471" s="4">
        <f t="shared" si="59"/>
        <v>0</v>
      </c>
    </row>
    <row r="472" spans="2:28" outlineLevel="1">
      <c r="B472" s="556"/>
      <c r="C472" s="4" t="str">
        <f t="shared" si="57"/>
        <v xml:space="preserve">1 Bed / 1 Bath </v>
      </c>
      <c r="D472" s="248"/>
      <c r="E472" s="4">
        <f t="shared" ref="E472:AB472" si="60">IF(D441&lt;($T346+$E346),E410*MIN($G346,($T346+$E346)-D441),0)</f>
        <v>0</v>
      </c>
      <c r="F472" s="4">
        <f t="shared" si="60"/>
        <v>0</v>
      </c>
      <c r="G472" s="4">
        <f t="shared" si="60"/>
        <v>0</v>
      </c>
      <c r="H472" s="4">
        <f t="shared" si="60"/>
        <v>0</v>
      </c>
      <c r="I472" s="4">
        <f t="shared" si="60"/>
        <v>0</v>
      </c>
      <c r="J472" s="4">
        <f t="shared" si="60"/>
        <v>0</v>
      </c>
      <c r="K472" s="4">
        <f t="shared" si="60"/>
        <v>0</v>
      </c>
      <c r="L472" s="4">
        <f t="shared" si="60"/>
        <v>0</v>
      </c>
      <c r="M472" s="4">
        <f t="shared" si="60"/>
        <v>0</v>
      </c>
      <c r="N472" s="4">
        <f t="shared" si="60"/>
        <v>0</v>
      </c>
      <c r="O472" s="4">
        <f t="shared" si="60"/>
        <v>0</v>
      </c>
      <c r="P472" s="4">
        <f t="shared" si="60"/>
        <v>0</v>
      </c>
      <c r="Q472" s="4">
        <f t="shared" si="60"/>
        <v>0</v>
      </c>
      <c r="R472" s="4">
        <f t="shared" si="60"/>
        <v>0</v>
      </c>
      <c r="S472" s="4">
        <f t="shared" si="60"/>
        <v>0</v>
      </c>
      <c r="T472" s="4">
        <f t="shared" si="60"/>
        <v>0</v>
      </c>
      <c r="U472" s="4">
        <f t="shared" si="60"/>
        <v>0</v>
      </c>
      <c r="V472" s="4">
        <f t="shared" si="60"/>
        <v>0</v>
      </c>
      <c r="W472" s="4">
        <f t="shared" si="60"/>
        <v>0</v>
      </c>
      <c r="X472" s="4">
        <f t="shared" si="60"/>
        <v>0</v>
      </c>
      <c r="Y472" s="4">
        <f t="shared" si="60"/>
        <v>0</v>
      </c>
      <c r="Z472" s="4">
        <f t="shared" si="60"/>
        <v>0</v>
      </c>
      <c r="AA472" s="4">
        <f t="shared" si="60"/>
        <v>0</v>
      </c>
      <c r="AB472" s="4">
        <f t="shared" si="60"/>
        <v>0</v>
      </c>
    </row>
    <row r="473" spans="2:28" outlineLevel="1">
      <c r="B473" s="556"/>
      <c r="C473" s="4" t="str">
        <f t="shared" si="57"/>
        <v xml:space="preserve">1 Bed / 1 Bath </v>
      </c>
      <c r="D473" s="248"/>
      <c r="E473" s="4">
        <f t="shared" ref="E473:AB473" si="61">IF(D442&lt;($T347+$E347),E411*MIN($G347,($T347+$E347)-D442),0)</f>
        <v>0</v>
      </c>
      <c r="F473" s="4">
        <f t="shared" si="61"/>
        <v>0</v>
      </c>
      <c r="G473" s="4">
        <f t="shared" si="61"/>
        <v>0</v>
      </c>
      <c r="H473" s="4">
        <f t="shared" si="61"/>
        <v>0</v>
      </c>
      <c r="I473" s="4">
        <f t="shared" si="61"/>
        <v>0</v>
      </c>
      <c r="J473" s="4">
        <f t="shared" si="61"/>
        <v>0</v>
      </c>
      <c r="K473" s="4">
        <f t="shared" si="61"/>
        <v>0</v>
      </c>
      <c r="L473" s="4">
        <f t="shared" si="61"/>
        <v>0</v>
      </c>
      <c r="M473" s="4">
        <f t="shared" si="61"/>
        <v>0</v>
      </c>
      <c r="N473" s="4">
        <f t="shared" si="61"/>
        <v>0</v>
      </c>
      <c r="O473" s="4">
        <f t="shared" si="61"/>
        <v>0</v>
      </c>
      <c r="P473" s="4">
        <f t="shared" si="61"/>
        <v>0</v>
      </c>
      <c r="Q473" s="4">
        <f t="shared" si="61"/>
        <v>0</v>
      </c>
      <c r="R473" s="4">
        <f t="shared" si="61"/>
        <v>0</v>
      </c>
      <c r="S473" s="4">
        <f t="shared" si="61"/>
        <v>0</v>
      </c>
      <c r="T473" s="4">
        <f t="shared" si="61"/>
        <v>0</v>
      </c>
      <c r="U473" s="4">
        <f t="shared" si="61"/>
        <v>0</v>
      </c>
      <c r="V473" s="4">
        <f t="shared" si="61"/>
        <v>0</v>
      </c>
      <c r="W473" s="4">
        <f t="shared" si="61"/>
        <v>0</v>
      </c>
      <c r="X473" s="4">
        <f t="shared" si="61"/>
        <v>0</v>
      </c>
      <c r="Y473" s="4">
        <f t="shared" si="61"/>
        <v>0</v>
      </c>
      <c r="Z473" s="4">
        <f t="shared" si="61"/>
        <v>0</v>
      </c>
      <c r="AA473" s="4">
        <f t="shared" si="61"/>
        <v>0</v>
      </c>
      <c r="AB473" s="4">
        <f t="shared" si="61"/>
        <v>0</v>
      </c>
    </row>
    <row r="474" spans="2:28" outlineLevel="1">
      <c r="B474" s="556"/>
      <c r="C474" s="10" t="str">
        <f t="shared" si="57"/>
        <v xml:space="preserve">2 Bed / 1 Bath </v>
      </c>
      <c r="D474" s="248"/>
      <c r="E474" s="4">
        <f t="shared" ref="E474:AB474" si="62">IF(D443&lt;($T348+$E348),E412*MIN($G348,($T348+$E348)-D443),0)</f>
        <v>0</v>
      </c>
      <c r="F474" s="4">
        <f t="shared" si="62"/>
        <v>0</v>
      </c>
      <c r="G474" s="4">
        <f t="shared" si="62"/>
        <v>0</v>
      </c>
      <c r="H474" s="4">
        <f t="shared" si="62"/>
        <v>0</v>
      </c>
      <c r="I474" s="4">
        <f t="shared" si="62"/>
        <v>0</v>
      </c>
      <c r="J474" s="4">
        <f t="shared" si="62"/>
        <v>0</v>
      </c>
      <c r="K474" s="4">
        <f t="shared" si="62"/>
        <v>0</v>
      </c>
      <c r="L474" s="4">
        <f t="shared" si="62"/>
        <v>0</v>
      </c>
      <c r="M474" s="4">
        <f t="shared" si="62"/>
        <v>0</v>
      </c>
      <c r="N474" s="4">
        <f t="shared" si="62"/>
        <v>0</v>
      </c>
      <c r="O474" s="4">
        <f t="shared" si="62"/>
        <v>0</v>
      </c>
      <c r="P474" s="4">
        <f t="shared" si="62"/>
        <v>0</v>
      </c>
      <c r="Q474" s="4">
        <f t="shared" si="62"/>
        <v>0</v>
      </c>
      <c r="R474" s="4">
        <f t="shared" si="62"/>
        <v>0</v>
      </c>
      <c r="S474" s="4">
        <f t="shared" si="62"/>
        <v>0</v>
      </c>
      <c r="T474" s="4">
        <f t="shared" si="62"/>
        <v>0</v>
      </c>
      <c r="U474" s="4">
        <f t="shared" si="62"/>
        <v>0</v>
      </c>
      <c r="V474" s="4">
        <f t="shared" si="62"/>
        <v>0</v>
      </c>
      <c r="W474" s="4">
        <f t="shared" si="62"/>
        <v>0</v>
      </c>
      <c r="X474" s="4">
        <f t="shared" si="62"/>
        <v>0</v>
      </c>
      <c r="Y474" s="4">
        <f t="shared" si="62"/>
        <v>0</v>
      </c>
      <c r="Z474" s="4">
        <f t="shared" si="62"/>
        <v>0</v>
      </c>
      <c r="AA474" s="4">
        <f t="shared" si="62"/>
        <v>0</v>
      </c>
      <c r="AB474" s="4">
        <f t="shared" si="62"/>
        <v>0</v>
      </c>
    </row>
    <row r="475" spans="2:28" outlineLevel="1">
      <c r="B475" s="556"/>
      <c r="C475" s="10" t="str">
        <f t="shared" si="57"/>
        <v xml:space="preserve">2 Bed / 1 Bath </v>
      </c>
      <c r="D475" s="248"/>
      <c r="E475" s="4">
        <f t="shared" ref="E475:AB475" si="63">IF(D444&lt;($T349+$E349),E413*MIN($G349,($T349+$E349)-D444),0)</f>
        <v>0</v>
      </c>
      <c r="F475" s="4">
        <f t="shared" si="63"/>
        <v>0</v>
      </c>
      <c r="G475" s="4">
        <f t="shared" si="63"/>
        <v>0</v>
      </c>
      <c r="H475" s="4">
        <f t="shared" si="63"/>
        <v>0</v>
      </c>
      <c r="I475" s="4">
        <f t="shared" si="63"/>
        <v>0</v>
      </c>
      <c r="J475" s="4">
        <f t="shared" si="63"/>
        <v>0</v>
      </c>
      <c r="K475" s="4">
        <f t="shared" si="63"/>
        <v>0</v>
      </c>
      <c r="L475" s="4">
        <f t="shared" si="63"/>
        <v>0</v>
      </c>
      <c r="M475" s="4">
        <f t="shared" si="63"/>
        <v>0</v>
      </c>
      <c r="N475" s="4">
        <f t="shared" si="63"/>
        <v>0</v>
      </c>
      <c r="O475" s="4">
        <f t="shared" si="63"/>
        <v>0</v>
      </c>
      <c r="P475" s="4">
        <f t="shared" si="63"/>
        <v>0</v>
      </c>
      <c r="Q475" s="4">
        <f t="shared" si="63"/>
        <v>0</v>
      </c>
      <c r="R475" s="4">
        <f t="shared" si="63"/>
        <v>0</v>
      </c>
      <c r="S475" s="4">
        <f t="shared" si="63"/>
        <v>0</v>
      </c>
      <c r="T475" s="4">
        <f t="shared" si="63"/>
        <v>0</v>
      </c>
      <c r="U475" s="4">
        <f t="shared" si="63"/>
        <v>0</v>
      </c>
      <c r="V475" s="4">
        <f t="shared" si="63"/>
        <v>0</v>
      </c>
      <c r="W475" s="4">
        <f t="shared" si="63"/>
        <v>0</v>
      </c>
      <c r="X475" s="4">
        <f t="shared" si="63"/>
        <v>0</v>
      </c>
      <c r="Y475" s="4">
        <f t="shared" si="63"/>
        <v>0</v>
      </c>
      <c r="Z475" s="4">
        <f t="shared" si="63"/>
        <v>0</v>
      </c>
      <c r="AA475" s="4">
        <f t="shared" si="63"/>
        <v>0</v>
      </c>
      <c r="AB475" s="4">
        <f t="shared" si="63"/>
        <v>0</v>
      </c>
    </row>
    <row r="476" spans="2:28" outlineLevel="1">
      <c r="B476" s="556"/>
      <c r="C476" s="10" t="str">
        <f t="shared" si="57"/>
        <v xml:space="preserve">2 Bed / 1 Bath </v>
      </c>
      <c r="D476" s="248"/>
      <c r="E476" s="4">
        <f t="shared" ref="E476:AB476" si="64">IF(D445&lt;($T350+$E350),E414*MIN($G350,($T350+$E350)-D445),0)</f>
        <v>0</v>
      </c>
      <c r="F476" s="4">
        <f t="shared" si="64"/>
        <v>0</v>
      </c>
      <c r="G476" s="4">
        <f t="shared" si="64"/>
        <v>0</v>
      </c>
      <c r="H476" s="4">
        <f t="shared" si="64"/>
        <v>0</v>
      </c>
      <c r="I476" s="4">
        <f t="shared" si="64"/>
        <v>0</v>
      </c>
      <c r="J476" s="4">
        <f t="shared" si="64"/>
        <v>0</v>
      </c>
      <c r="K476" s="4">
        <f t="shared" si="64"/>
        <v>0</v>
      </c>
      <c r="L476" s="4">
        <f t="shared" si="64"/>
        <v>0</v>
      </c>
      <c r="M476" s="4">
        <f t="shared" si="64"/>
        <v>0</v>
      </c>
      <c r="N476" s="4">
        <f t="shared" si="64"/>
        <v>0</v>
      </c>
      <c r="O476" s="4">
        <f t="shared" si="64"/>
        <v>0</v>
      </c>
      <c r="P476" s="4">
        <f t="shared" si="64"/>
        <v>0</v>
      </c>
      <c r="Q476" s="4">
        <f t="shared" si="64"/>
        <v>0</v>
      </c>
      <c r="R476" s="4">
        <f t="shared" si="64"/>
        <v>0</v>
      </c>
      <c r="S476" s="4">
        <f t="shared" si="64"/>
        <v>0</v>
      </c>
      <c r="T476" s="4">
        <f t="shared" si="64"/>
        <v>0</v>
      </c>
      <c r="U476" s="4">
        <f t="shared" si="64"/>
        <v>0</v>
      </c>
      <c r="V476" s="4">
        <f t="shared" si="64"/>
        <v>0</v>
      </c>
      <c r="W476" s="4">
        <f t="shared" si="64"/>
        <v>0</v>
      </c>
      <c r="X476" s="4">
        <f t="shared" si="64"/>
        <v>0</v>
      </c>
      <c r="Y476" s="4">
        <f t="shared" si="64"/>
        <v>0</v>
      </c>
      <c r="Z476" s="4">
        <f t="shared" si="64"/>
        <v>0</v>
      </c>
      <c r="AA476" s="4">
        <f t="shared" si="64"/>
        <v>0</v>
      </c>
      <c r="AB476" s="4">
        <f t="shared" si="64"/>
        <v>0</v>
      </c>
    </row>
    <row r="477" spans="2:28" outlineLevel="1">
      <c r="B477" s="556"/>
      <c r="C477" s="10" t="str">
        <f t="shared" si="57"/>
        <v xml:space="preserve">2 Bed / 2 Bath </v>
      </c>
      <c r="D477" s="248"/>
      <c r="E477" s="4">
        <f t="shared" ref="E477:AB477" si="65">IF(D446&lt;($T351+$E351),E415*MIN($G351,($T351+$E351)-D446),0)</f>
        <v>0</v>
      </c>
      <c r="F477" s="4">
        <f t="shared" si="65"/>
        <v>0</v>
      </c>
      <c r="G477" s="4">
        <f t="shared" si="65"/>
        <v>0</v>
      </c>
      <c r="H477" s="4">
        <f t="shared" si="65"/>
        <v>0</v>
      </c>
      <c r="I477" s="4">
        <f t="shared" si="65"/>
        <v>0</v>
      </c>
      <c r="J477" s="4">
        <f t="shared" si="65"/>
        <v>0</v>
      </c>
      <c r="K477" s="4">
        <f t="shared" si="65"/>
        <v>0</v>
      </c>
      <c r="L477" s="4">
        <f t="shared" si="65"/>
        <v>0</v>
      </c>
      <c r="M477" s="4">
        <f t="shared" si="65"/>
        <v>0</v>
      </c>
      <c r="N477" s="4">
        <f t="shared" si="65"/>
        <v>0</v>
      </c>
      <c r="O477" s="4">
        <f t="shared" si="65"/>
        <v>0</v>
      </c>
      <c r="P477" s="4">
        <f t="shared" si="65"/>
        <v>0</v>
      </c>
      <c r="Q477" s="4">
        <f t="shared" si="65"/>
        <v>0</v>
      </c>
      <c r="R477" s="4">
        <f t="shared" si="65"/>
        <v>0</v>
      </c>
      <c r="S477" s="4">
        <f t="shared" si="65"/>
        <v>0</v>
      </c>
      <c r="T477" s="4">
        <f t="shared" si="65"/>
        <v>0</v>
      </c>
      <c r="U477" s="4">
        <f t="shared" si="65"/>
        <v>0</v>
      </c>
      <c r="V477" s="4">
        <f t="shared" si="65"/>
        <v>0</v>
      </c>
      <c r="W477" s="4">
        <f t="shared" si="65"/>
        <v>0</v>
      </c>
      <c r="X477" s="4">
        <f t="shared" si="65"/>
        <v>0</v>
      </c>
      <c r="Y477" s="4">
        <f t="shared" si="65"/>
        <v>0</v>
      </c>
      <c r="Z477" s="4">
        <f t="shared" si="65"/>
        <v>0</v>
      </c>
      <c r="AA477" s="4">
        <f t="shared" si="65"/>
        <v>0</v>
      </c>
      <c r="AB477" s="4">
        <f t="shared" si="65"/>
        <v>0</v>
      </c>
    </row>
    <row r="478" spans="2:28" outlineLevel="1">
      <c r="B478" s="556"/>
      <c r="C478" s="10" t="str">
        <f t="shared" si="57"/>
        <v>2 Bed / 1 Bath + Den</v>
      </c>
      <c r="D478" s="248"/>
      <c r="E478" s="4">
        <f t="shared" ref="E478:AB478" si="66">IF(D447&lt;($T352+$E352),E416*MIN($G352,($T352+$E352)-D447),0)</f>
        <v>0</v>
      </c>
      <c r="F478" s="4">
        <f t="shared" si="66"/>
        <v>0</v>
      </c>
      <c r="G478" s="4">
        <f t="shared" si="66"/>
        <v>0</v>
      </c>
      <c r="H478" s="4">
        <f t="shared" si="66"/>
        <v>0</v>
      </c>
      <c r="I478" s="4">
        <f t="shared" si="66"/>
        <v>0</v>
      </c>
      <c r="J478" s="4">
        <f t="shared" si="66"/>
        <v>0</v>
      </c>
      <c r="K478" s="4">
        <f t="shared" si="66"/>
        <v>0</v>
      </c>
      <c r="L478" s="4">
        <f t="shared" si="66"/>
        <v>0</v>
      </c>
      <c r="M478" s="4">
        <f t="shared" si="66"/>
        <v>0</v>
      </c>
      <c r="N478" s="4">
        <f t="shared" si="66"/>
        <v>0</v>
      </c>
      <c r="O478" s="4">
        <f t="shared" si="66"/>
        <v>0</v>
      </c>
      <c r="P478" s="4">
        <f t="shared" si="66"/>
        <v>0</v>
      </c>
      <c r="Q478" s="4">
        <f t="shared" si="66"/>
        <v>0</v>
      </c>
      <c r="R478" s="4">
        <f t="shared" si="66"/>
        <v>0</v>
      </c>
      <c r="S478" s="4">
        <f t="shared" si="66"/>
        <v>0</v>
      </c>
      <c r="T478" s="4">
        <f t="shared" si="66"/>
        <v>0</v>
      </c>
      <c r="U478" s="4">
        <f t="shared" si="66"/>
        <v>0</v>
      </c>
      <c r="V478" s="4">
        <f t="shared" si="66"/>
        <v>0</v>
      </c>
      <c r="W478" s="4">
        <f t="shared" si="66"/>
        <v>0</v>
      </c>
      <c r="X478" s="4">
        <f t="shared" si="66"/>
        <v>0</v>
      </c>
      <c r="Y478" s="4">
        <f t="shared" si="66"/>
        <v>0</v>
      </c>
      <c r="Z478" s="4">
        <f t="shared" si="66"/>
        <v>0</v>
      </c>
      <c r="AA478" s="4">
        <f t="shared" si="66"/>
        <v>0</v>
      </c>
      <c r="AB478" s="4">
        <f t="shared" si="66"/>
        <v>0</v>
      </c>
    </row>
    <row r="479" spans="2:28" outlineLevel="1">
      <c r="B479" s="556"/>
      <c r="C479" s="10" t="str">
        <f t="shared" si="57"/>
        <v xml:space="preserve">2 Bed / 2 Bath </v>
      </c>
      <c r="D479" s="248"/>
      <c r="E479" s="4">
        <f t="shared" ref="E479:AB479" si="67">IF(D448&lt;($T353+$E353),E417*MIN($G353,($T353+$E353)-D448),0)</f>
        <v>0</v>
      </c>
      <c r="F479" s="4">
        <f t="shared" si="67"/>
        <v>0</v>
      </c>
      <c r="G479" s="4">
        <f t="shared" si="67"/>
        <v>0</v>
      </c>
      <c r="H479" s="4">
        <f t="shared" si="67"/>
        <v>0</v>
      </c>
      <c r="I479" s="4">
        <f t="shared" si="67"/>
        <v>0</v>
      </c>
      <c r="J479" s="4">
        <f t="shared" si="67"/>
        <v>0</v>
      </c>
      <c r="K479" s="4">
        <f t="shared" si="67"/>
        <v>0</v>
      </c>
      <c r="L479" s="4">
        <f t="shared" si="67"/>
        <v>0</v>
      </c>
      <c r="M479" s="4">
        <f t="shared" si="67"/>
        <v>0</v>
      </c>
      <c r="N479" s="4">
        <f t="shared" si="67"/>
        <v>0</v>
      </c>
      <c r="O479" s="4">
        <f t="shared" si="67"/>
        <v>0</v>
      </c>
      <c r="P479" s="4">
        <f t="shared" si="67"/>
        <v>0</v>
      </c>
      <c r="Q479" s="4">
        <f t="shared" si="67"/>
        <v>0</v>
      </c>
      <c r="R479" s="4">
        <f t="shared" si="67"/>
        <v>0</v>
      </c>
      <c r="S479" s="4">
        <f t="shared" si="67"/>
        <v>0</v>
      </c>
      <c r="T479" s="4">
        <f t="shared" si="67"/>
        <v>0</v>
      </c>
      <c r="U479" s="4">
        <f t="shared" si="67"/>
        <v>0</v>
      </c>
      <c r="V479" s="4">
        <f t="shared" si="67"/>
        <v>0</v>
      </c>
      <c r="W479" s="4">
        <f t="shared" si="67"/>
        <v>0</v>
      </c>
      <c r="X479" s="4">
        <f t="shared" si="67"/>
        <v>0</v>
      </c>
      <c r="Y479" s="4">
        <f t="shared" si="67"/>
        <v>0</v>
      </c>
      <c r="Z479" s="4">
        <f t="shared" si="67"/>
        <v>0</v>
      </c>
      <c r="AA479" s="4">
        <f t="shared" si="67"/>
        <v>0</v>
      </c>
      <c r="AB479" s="4">
        <f t="shared" si="67"/>
        <v>0</v>
      </c>
    </row>
    <row r="480" spans="2:28" outlineLevel="1">
      <c r="B480" s="556"/>
      <c r="C480" s="10" t="str">
        <f t="shared" si="57"/>
        <v xml:space="preserve">2 Bed / 1.5 Bath </v>
      </c>
      <c r="D480" s="248"/>
      <c r="E480" s="4">
        <f t="shared" ref="E480:AB480" si="68">IF(D449&lt;($T354+$E354),E418*MIN($G354,($T354+$E354)-D449),0)</f>
        <v>0</v>
      </c>
      <c r="F480" s="4">
        <f t="shared" si="68"/>
        <v>0</v>
      </c>
      <c r="G480" s="4">
        <f t="shared" si="68"/>
        <v>0</v>
      </c>
      <c r="H480" s="4">
        <f t="shared" si="68"/>
        <v>0</v>
      </c>
      <c r="I480" s="4">
        <f t="shared" si="68"/>
        <v>0</v>
      </c>
      <c r="J480" s="4">
        <f t="shared" si="68"/>
        <v>0</v>
      </c>
      <c r="K480" s="4">
        <f t="shared" si="68"/>
        <v>0</v>
      </c>
      <c r="L480" s="4">
        <f t="shared" si="68"/>
        <v>0</v>
      </c>
      <c r="M480" s="4">
        <f t="shared" si="68"/>
        <v>0</v>
      </c>
      <c r="N480" s="4">
        <f t="shared" si="68"/>
        <v>0</v>
      </c>
      <c r="O480" s="4">
        <f t="shared" si="68"/>
        <v>0</v>
      </c>
      <c r="P480" s="4">
        <f t="shared" si="68"/>
        <v>0</v>
      </c>
      <c r="Q480" s="4">
        <f t="shared" si="68"/>
        <v>0</v>
      </c>
      <c r="R480" s="4">
        <f t="shared" si="68"/>
        <v>0</v>
      </c>
      <c r="S480" s="4">
        <f t="shared" si="68"/>
        <v>0</v>
      </c>
      <c r="T480" s="4">
        <f t="shared" si="68"/>
        <v>0</v>
      </c>
      <c r="U480" s="4">
        <f t="shared" si="68"/>
        <v>0</v>
      </c>
      <c r="V480" s="4">
        <f t="shared" si="68"/>
        <v>0</v>
      </c>
      <c r="W480" s="4">
        <f t="shared" si="68"/>
        <v>0</v>
      </c>
      <c r="X480" s="4">
        <f t="shared" si="68"/>
        <v>0</v>
      </c>
      <c r="Y480" s="4">
        <f t="shared" si="68"/>
        <v>0</v>
      </c>
      <c r="Z480" s="4">
        <f t="shared" si="68"/>
        <v>0</v>
      </c>
      <c r="AA480" s="4">
        <f t="shared" si="68"/>
        <v>0</v>
      </c>
      <c r="AB480" s="4">
        <f t="shared" si="68"/>
        <v>0</v>
      </c>
    </row>
    <row r="481" spans="2:28" outlineLevel="1">
      <c r="B481" s="556"/>
      <c r="C481" s="10" t="str">
        <f t="shared" si="57"/>
        <v xml:space="preserve">3 Bed / 2 Bath </v>
      </c>
      <c r="D481" s="248"/>
      <c r="E481" s="4">
        <f t="shared" ref="E481:AB481" si="69">IF(D450&lt;($T355+$E355),E419*MIN($G355,($T355+$E355)-D450),0)</f>
        <v>0</v>
      </c>
      <c r="F481" s="4">
        <f t="shared" si="69"/>
        <v>0</v>
      </c>
      <c r="G481" s="4">
        <f t="shared" si="69"/>
        <v>0</v>
      </c>
      <c r="H481" s="4">
        <f t="shared" si="69"/>
        <v>0</v>
      </c>
      <c r="I481" s="4">
        <f t="shared" si="69"/>
        <v>0</v>
      </c>
      <c r="J481" s="4">
        <f t="shared" si="69"/>
        <v>0</v>
      </c>
      <c r="K481" s="4">
        <f t="shared" si="69"/>
        <v>0</v>
      </c>
      <c r="L481" s="4">
        <f t="shared" si="69"/>
        <v>0</v>
      </c>
      <c r="M481" s="4">
        <f t="shared" si="69"/>
        <v>0</v>
      </c>
      <c r="N481" s="4">
        <f t="shared" si="69"/>
        <v>0</v>
      </c>
      <c r="O481" s="4">
        <f t="shared" si="69"/>
        <v>0</v>
      </c>
      <c r="P481" s="4">
        <f t="shared" si="69"/>
        <v>0</v>
      </c>
      <c r="Q481" s="4">
        <f t="shared" si="69"/>
        <v>0</v>
      </c>
      <c r="R481" s="4">
        <f t="shared" si="69"/>
        <v>0</v>
      </c>
      <c r="S481" s="4">
        <f t="shared" si="69"/>
        <v>0</v>
      </c>
      <c r="T481" s="4">
        <f t="shared" si="69"/>
        <v>0</v>
      </c>
      <c r="U481" s="4">
        <f t="shared" si="69"/>
        <v>0</v>
      </c>
      <c r="V481" s="4">
        <f t="shared" si="69"/>
        <v>0</v>
      </c>
      <c r="W481" s="4">
        <f t="shared" si="69"/>
        <v>0</v>
      </c>
      <c r="X481" s="4">
        <f t="shared" si="69"/>
        <v>0</v>
      </c>
      <c r="Y481" s="4">
        <f t="shared" si="69"/>
        <v>0</v>
      </c>
      <c r="Z481" s="4">
        <f t="shared" si="69"/>
        <v>0</v>
      </c>
      <c r="AA481" s="4">
        <f t="shared" si="69"/>
        <v>0</v>
      </c>
      <c r="AB481" s="4">
        <f t="shared" si="69"/>
        <v>0</v>
      </c>
    </row>
    <row r="482" spans="2:28" outlineLevel="1">
      <c r="B482" s="556"/>
      <c r="C482" s="10" t="str">
        <f t="shared" si="57"/>
        <v>3 Bed / 2 Bath House</v>
      </c>
      <c r="D482" s="248"/>
      <c r="E482" s="4">
        <f t="shared" ref="E482:AB482" si="70">IF(D451&lt;($T356+$E356),E420*MIN($G356,($T356+$E356)-D451),0)</f>
        <v>0</v>
      </c>
      <c r="F482" s="4">
        <f t="shared" si="70"/>
        <v>0</v>
      </c>
      <c r="G482" s="4">
        <f t="shared" si="70"/>
        <v>0</v>
      </c>
      <c r="H482" s="4">
        <f t="shared" si="70"/>
        <v>0</v>
      </c>
      <c r="I482" s="4">
        <f t="shared" si="70"/>
        <v>0</v>
      </c>
      <c r="J482" s="4">
        <f t="shared" si="70"/>
        <v>0</v>
      </c>
      <c r="K482" s="4">
        <f t="shared" si="70"/>
        <v>0</v>
      </c>
      <c r="L482" s="4">
        <f t="shared" si="70"/>
        <v>0</v>
      </c>
      <c r="M482" s="4">
        <f t="shared" si="70"/>
        <v>0</v>
      </c>
      <c r="N482" s="4">
        <f t="shared" si="70"/>
        <v>0</v>
      </c>
      <c r="O482" s="4">
        <f t="shared" si="70"/>
        <v>0</v>
      </c>
      <c r="P482" s="4">
        <f t="shared" si="70"/>
        <v>0</v>
      </c>
      <c r="Q482" s="4">
        <f t="shared" si="70"/>
        <v>0</v>
      </c>
      <c r="R482" s="4">
        <f t="shared" si="70"/>
        <v>0</v>
      </c>
      <c r="S482" s="4">
        <f t="shared" si="70"/>
        <v>0</v>
      </c>
      <c r="T482" s="4">
        <f t="shared" si="70"/>
        <v>0</v>
      </c>
      <c r="U482" s="4">
        <f t="shared" si="70"/>
        <v>0</v>
      </c>
      <c r="V482" s="4">
        <f t="shared" si="70"/>
        <v>0</v>
      </c>
      <c r="W482" s="4">
        <f t="shared" si="70"/>
        <v>0</v>
      </c>
      <c r="X482" s="4">
        <f t="shared" si="70"/>
        <v>0</v>
      </c>
      <c r="Y482" s="4">
        <f t="shared" si="70"/>
        <v>0</v>
      </c>
      <c r="Z482" s="4">
        <f t="shared" si="70"/>
        <v>0</v>
      </c>
      <c r="AA482" s="4">
        <f t="shared" si="70"/>
        <v>0</v>
      </c>
      <c r="AB482" s="4">
        <f t="shared" si="70"/>
        <v>0</v>
      </c>
    </row>
    <row r="483" spans="2:28" outlineLevel="1">
      <c r="B483" s="556"/>
      <c r="C483" s="10" t="str">
        <f t="shared" si="57"/>
        <v xml:space="preserve">3 Bed / 2 Bath </v>
      </c>
      <c r="D483" s="248"/>
      <c r="E483" s="4">
        <f t="shared" ref="E483:AB483" si="71">IF(D452&lt;($T357+$E357),E421*MIN($G357,($T357+$E357)-D452),0)</f>
        <v>0</v>
      </c>
      <c r="F483" s="4">
        <f t="shared" si="71"/>
        <v>1</v>
      </c>
      <c r="G483" s="4">
        <f t="shared" si="71"/>
        <v>1</v>
      </c>
      <c r="H483" s="4">
        <f t="shared" si="71"/>
        <v>0</v>
      </c>
      <c r="I483" s="4">
        <f t="shared" si="71"/>
        <v>0</v>
      </c>
      <c r="J483" s="4">
        <f t="shared" si="71"/>
        <v>0</v>
      </c>
      <c r="K483" s="4">
        <f t="shared" si="71"/>
        <v>0</v>
      </c>
      <c r="L483" s="4">
        <f t="shared" si="71"/>
        <v>0</v>
      </c>
      <c r="M483" s="4">
        <f t="shared" si="71"/>
        <v>0</v>
      </c>
      <c r="N483" s="4">
        <f t="shared" si="71"/>
        <v>0</v>
      </c>
      <c r="O483" s="4">
        <f t="shared" si="71"/>
        <v>0</v>
      </c>
      <c r="P483" s="4">
        <f t="shared" si="71"/>
        <v>0</v>
      </c>
      <c r="Q483" s="4">
        <f t="shared" si="71"/>
        <v>0</v>
      </c>
      <c r="R483" s="4">
        <f t="shared" si="71"/>
        <v>0</v>
      </c>
      <c r="S483" s="4">
        <f t="shared" si="71"/>
        <v>0</v>
      </c>
      <c r="T483" s="4">
        <f t="shared" si="71"/>
        <v>0</v>
      </c>
      <c r="U483" s="4">
        <f t="shared" si="71"/>
        <v>0</v>
      </c>
      <c r="V483" s="4">
        <f t="shared" si="71"/>
        <v>0</v>
      </c>
      <c r="W483" s="4">
        <f t="shared" si="71"/>
        <v>0</v>
      </c>
      <c r="X483" s="4">
        <f t="shared" si="71"/>
        <v>0</v>
      </c>
      <c r="Y483" s="4">
        <f t="shared" si="71"/>
        <v>0</v>
      </c>
      <c r="Z483" s="4">
        <f t="shared" si="71"/>
        <v>0</v>
      </c>
      <c r="AA483" s="4">
        <f t="shared" si="71"/>
        <v>0</v>
      </c>
      <c r="AB483" s="4">
        <f t="shared" si="71"/>
        <v>0</v>
      </c>
    </row>
    <row r="484" spans="2:28" outlineLevel="1">
      <c r="B484" s="556"/>
      <c r="C484" s="10" t="str">
        <f t="shared" si="57"/>
        <v xml:space="preserve">1 Bed / 1 Bath </v>
      </c>
      <c r="D484" s="248"/>
      <c r="E484" s="4">
        <f t="shared" ref="E484:AB484" si="72">IF(D453&lt;($T358+$E358),E422*MIN($G358,($T358+$E358)-D453),0)</f>
        <v>0</v>
      </c>
      <c r="F484" s="4">
        <f t="shared" si="72"/>
        <v>0</v>
      </c>
      <c r="G484" s="4">
        <f t="shared" si="72"/>
        <v>1</v>
      </c>
      <c r="H484" s="4">
        <f t="shared" si="72"/>
        <v>0</v>
      </c>
      <c r="I484" s="4">
        <f t="shared" si="72"/>
        <v>1</v>
      </c>
      <c r="J484" s="4">
        <f t="shared" si="72"/>
        <v>0</v>
      </c>
      <c r="K484" s="4">
        <f t="shared" si="72"/>
        <v>1</v>
      </c>
      <c r="L484" s="4">
        <f t="shared" si="72"/>
        <v>0</v>
      </c>
      <c r="M484" s="4">
        <f t="shared" si="72"/>
        <v>1</v>
      </c>
      <c r="N484" s="4">
        <f t="shared" si="72"/>
        <v>0</v>
      </c>
      <c r="O484" s="4">
        <f t="shared" si="72"/>
        <v>1</v>
      </c>
      <c r="P484" s="4">
        <f t="shared" si="72"/>
        <v>0</v>
      </c>
      <c r="Q484" s="4">
        <f t="shared" si="72"/>
        <v>0</v>
      </c>
      <c r="R484" s="4">
        <f t="shared" si="72"/>
        <v>0</v>
      </c>
      <c r="S484" s="4">
        <f t="shared" si="72"/>
        <v>0</v>
      </c>
      <c r="T484" s="4">
        <f t="shared" si="72"/>
        <v>0</v>
      </c>
      <c r="U484" s="4">
        <f t="shared" si="72"/>
        <v>0</v>
      </c>
      <c r="V484" s="4">
        <f t="shared" si="72"/>
        <v>0</v>
      </c>
      <c r="W484" s="4">
        <f t="shared" si="72"/>
        <v>0</v>
      </c>
      <c r="X484" s="4">
        <f t="shared" si="72"/>
        <v>0</v>
      </c>
      <c r="Y484" s="4">
        <f t="shared" si="72"/>
        <v>0</v>
      </c>
      <c r="Z484" s="4">
        <f t="shared" si="72"/>
        <v>0</v>
      </c>
      <c r="AA484" s="4">
        <f t="shared" si="72"/>
        <v>0</v>
      </c>
      <c r="AB484" s="4">
        <f t="shared" si="72"/>
        <v>0</v>
      </c>
    </row>
    <row r="485" spans="2:28" outlineLevel="1">
      <c r="B485" s="556"/>
      <c r="C485" s="10" t="str">
        <f t="shared" si="57"/>
        <v xml:space="preserve">2 Bed / 2 Bath </v>
      </c>
      <c r="D485" s="248"/>
      <c r="E485" s="4">
        <f t="shared" ref="E485:AB485" si="73">IF(D454&lt;($T359+$E359),E423*MIN($G359,($T359+$E359)-D454),0)</f>
        <v>0</v>
      </c>
      <c r="F485" s="4">
        <f t="shared" si="73"/>
        <v>2</v>
      </c>
      <c r="G485" s="4">
        <f t="shared" si="73"/>
        <v>2</v>
      </c>
      <c r="H485" s="4">
        <f t="shared" si="73"/>
        <v>2</v>
      </c>
      <c r="I485" s="4">
        <f t="shared" si="73"/>
        <v>2</v>
      </c>
      <c r="J485" s="4">
        <f t="shared" si="73"/>
        <v>2</v>
      </c>
      <c r="K485" s="4">
        <f t="shared" si="73"/>
        <v>2</v>
      </c>
      <c r="L485" s="4">
        <f t="shared" si="73"/>
        <v>2</v>
      </c>
      <c r="M485" s="4">
        <f t="shared" si="73"/>
        <v>0</v>
      </c>
      <c r="N485" s="4">
        <f t="shared" si="73"/>
        <v>0</v>
      </c>
      <c r="O485" s="4">
        <f t="shared" si="73"/>
        <v>0</v>
      </c>
      <c r="P485" s="4">
        <f t="shared" si="73"/>
        <v>0</v>
      </c>
      <c r="Q485" s="4">
        <f t="shared" si="73"/>
        <v>0</v>
      </c>
      <c r="R485" s="4">
        <f t="shared" si="73"/>
        <v>0</v>
      </c>
      <c r="S485" s="4">
        <f t="shared" si="73"/>
        <v>0</v>
      </c>
      <c r="T485" s="4">
        <f t="shared" si="73"/>
        <v>0</v>
      </c>
      <c r="U485" s="4">
        <f t="shared" si="73"/>
        <v>0</v>
      </c>
      <c r="V485" s="4">
        <f t="shared" si="73"/>
        <v>0</v>
      </c>
      <c r="W485" s="4">
        <f t="shared" si="73"/>
        <v>0</v>
      </c>
      <c r="X485" s="4">
        <f t="shared" si="73"/>
        <v>0</v>
      </c>
      <c r="Y485" s="4">
        <f t="shared" si="73"/>
        <v>0</v>
      </c>
      <c r="Z485" s="4">
        <f t="shared" si="73"/>
        <v>0</v>
      </c>
      <c r="AA485" s="4">
        <f t="shared" si="73"/>
        <v>0</v>
      </c>
      <c r="AB485" s="4">
        <f t="shared" si="73"/>
        <v>0</v>
      </c>
    </row>
    <row r="486" spans="2:28" outlineLevel="1">
      <c r="B486" s="556"/>
      <c r="C486" s="10" t="str">
        <f t="shared" ref="C486:C499" si="74">C455</f>
        <v xml:space="preserve">4 Bed / 2 Bath Penthouse </v>
      </c>
      <c r="D486" s="248"/>
      <c r="E486" s="4">
        <f t="shared" ref="E486:AB486" si="75">IF(D455&lt;($T360+$E360),E424*MIN($G360,($T360+$E360)-D455),0)</f>
        <v>0</v>
      </c>
      <c r="F486" s="4">
        <f t="shared" si="75"/>
        <v>1</v>
      </c>
      <c r="G486" s="4">
        <f t="shared" si="75"/>
        <v>0</v>
      </c>
      <c r="H486" s="4">
        <f t="shared" si="75"/>
        <v>0</v>
      </c>
      <c r="I486" s="4">
        <f t="shared" si="75"/>
        <v>0</v>
      </c>
      <c r="J486" s="4">
        <f t="shared" si="75"/>
        <v>0</v>
      </c>
      <c r="K486" s="4">
        <f t="shared" si="75"/>
        <v>0</v>
      </c>
      <c r="L486" s="4">
        <f t="shared" si="75"/>
        <v>0</v>
      </c>
      <c r="M486" s="4">
        <f t="shared" si="75"/>
        <v>0</v>
      </c>
      <c r="N486" s="4">
        <f t="shared" si="75"/>
        <v>0</v>
      </c>
      <c r="O486" s="4">
        <f t="shared" si="75"/>
        <v>0</v>
      </c>
      <c r="P486" s="4">
        <f t="shared" si="75"/>
        <v>0</v>
      </c>
      <c r="Q486" s="4">
        <f t="shared" si="75"/>
        <v>0</v>
      </c>
      <c r="R486" s="4">
        <f t="shared" si="75"/>
        <v>0</v>
      </c>
      <c r="S486" s="4">
        <f t="shared" si="75"/>
        <v>0</v>
      </c>
      <c r="T486" s="4">
        <f t="shared" si="75"/>
        <v>0</v>
      </c>
      <c r="U486" s="4">
        <f t="shared" si="75"/>
        <v>0</v>
      </c>
      <c r="V486" s="4">
        <f t="shared" si="75"/>
        <v>0</v>
      </c>
      <c r="W486" s="4">
        <f t="shared" si="75"/>
        <v>0</v>
      </c>
      <c r="X486" s="4">
        <f t="shared" si="75"/>
        <v>0</v>
      </c>
      <c r="Y486" s="4">
        <f t="shared" si="75"/>
        <v>0</v>
      </c>
      <c r="Z486" s="4">
        <f t="shared" si="75"/>
        <v>0</v>
      </c>
      <c r="AA486" s="4">
        <f t="shared" si="75"/>
        <v>0</v>
      </c>
      <c r="AB486" s="4">
        <f t="shared" si="75"/>
        <v>0</v>
      </c>
    </row>
    <row r="487" spans="2:28" outlineLevel="1">
      <c r="B487" s="556"/>
      <c r="C487" s="10" t="str">
        <f t="shared" si="74"/>
        <v xml:space="preserve">2 Bed / 2 Bath </v>
      </c>
      <c r="D487" s="248"/>
      <c r="E487" s="4">
        <f t="shared" ref="E487:AB487" si="76">IF(D456&lt;($T361+$E361),E425*MIN($G361,($T361+$E361)-D456),0)</f>
        <v>0</v>
      </c>
      <c r="F487" s="4">
        <f t="shared" si="76"/>
        <v>0</v>
      </c>
      <c r="G487" s="4">
        <f t="shared" si="76"/>
        <v>0</v>
      </c>
      <c r="H487" s="4">
        <f t="shared" si="76"/>
        <v>0</v>
      </c>
      <c r="I487" s="4">
        <f t="shared" si="76"/>
        <v>0</v>
      </c>
      <c r="J487" s="4">
        <f t="shared" si="76"/>
        <v>0</v>
      </c>
      <c r="K487" s="4">
        <f t="shared" si="76"/>
        <v>0</v>
      </c>
      <c r="L487" s="4">
        <f t="shared" si="76"/>
        <v>0</v>
      </c>
      <c r="M487" s="4">
        <f t="shared" si="76"/>
        <v>0</v>
      </c>
      <c r="N487" s="4">
        <f t="shared" si="76"/>
        <v>0</v>
      </c>
      <c r="O487" s="4">
        <f t="shared" si="76"/>
        <v>0</v>
      </c>
      <c r="P487" s="4">
        <f t="shared" si="76"/>
        <v>0</v>
      </c>
      <c r="Q487" s="4">
        <f t="shared" si="76"/>
        <v>0</v>
      </c>
      <c r="R487" s="4">
        <f t="shared" si="76"/>
        <v>0</v>
      </c>
      <c r="S487" s="4">
        <f t="shared" si="76"/>
        <v>0</v>
      </c>
      <c r="T487" s="4">
        <f t="shared" si="76"/>
        <v>0</v>
      </c>
      <c r="U487" s="4">
        <f t="shared" si="76"/>
        <v>0</v>
      </c>
      <c r="V487" s="4">
        <f t="shared" si="76"/>
        <v>0</v>
      </c>
      <c r="W487" s="4">
        <f t="shared" si="76"/>
        <v>0</v>
      </c>
      <c r="X487" s="4">
        <f t="shared" si="76"/>
        <v>0</v>
      </c>
      <c r="Y487" s="4">
        <f t="shared" si="76"/>
        <v>0</v>
      </c>
      <c r="Z487" s="4">
        <f t="shared" si="76"/>
        <v>0</v>
      </c>
      <c r="AA487" s="4">
        <f t="shared" si="76"/>
        <v>0</v>
      </c>
      <c r="AB487" s="4">
        <f t="shared" si="76"/>
        <v>0</v>
      </c>
    </row>
    <row r="488" spans="2:28" outlineLevel="1">
      <c r="B488" s="556"/>
      <c r="C488" s="10">
        <f t="shared" si="74"/>
        <v>0</v>
      </c>
      <c r="D488" s="248"/>
      <c r="E488" s="4">
        <f t="shared" ref="E488:AB488" si="77">IF(D457&lt;($T362+$E362),E426*MIN($G362,($T362+$E362)-D457),0)</f>
        <v>0</v>
      </c>
      <c r="F488" s="4">
        <f t="shared" si="77"/>
        <v>0</v>
      </c>
      <c r="G488" s="4">
        <f t="shared" si="77"/>
        <v>0</v>
      </c>
      <c r="H488" s="4">
        <f t="shared" si="77"/>
        <v>0</v>
      </c>
      <c r="I488" s="4">
        <f t="shared" si="77"/>
        <v>0</v>
      </c>
      <c r="J488" s="4">
        <f t="shared" si="77"/>
        <v>0</v>
      </c>
      <c r="K488" s="4">
        <f t="shared" si="77"/>
        <v>0</v>
      </c>
      <c r="L488" s="4">
        <f t="shared" si="77"/>
        <v>0</v>
      </c>
      <c r="M488" s="4">
        <f t="shared" si="77"/>
        <v>0</v>
      </c>
      <c r="N488" s="4">
        <f t="shared" si="77"/>
        <v>0</v>
      </c>
      <c r="O488" s="4">
        <f t="shared" si="77"/>
        <v>0</v>
      </c>
      <c r="P488" s="4">
        <f t="shared" si="77"/>
        <v>0</v>
      </c>
      <c r="Q488" s="4">
        <f t="shared" si="77"/>
        <v>0</v>
      </c>
      <c r="R488" s="4">
        <f t="shared" si="77"/>
        <v>0</v>
      </c>
      <c r="S488" s="4">
        <f t="shared" si="77"/>
        <v>0</v>
      </c>
      <c r="T488" s="4">
        <f t="shared" si="77"/>
        <v>0</v>
      </c>
      <c r="U488" s="4">
        <f t="shared" si="77"/>
        <v>0</v>
      </c>
      <c r="V488" s="4">
        <f t="shared" si="77"/>
        <v>0</v>
      </c>
      <c r="W488" s="4">
        <f t="shared" si="77"/>
        <v>0</v>
      </c>
      <c r="X488" s="4">
        <f t="shared" si="77"/>
        <v>0</v>
      </c>
      <c r="Y488" s="4">
        <f t="shared" si="77"/>
        <v>0</v>
      </c>
      <c r="Z488" s="4">
        <f t="shared" si="77"/>
        <v>0</v>
      </c>
      <c r="AA488" s="4">
        <f t="shared" si="77"/>
        <v>0</v>
      </c>
      <c r="AB488" s="4">
        <f t="shared" si="77"/>
        <v>0</v>
      </c>
    </row>
    <row r="489" spans="2:28" outlineLevel="1">
      <c r="B489" s="556"/>
      <c r="C489" s="10">
        <f t="shared" si="74"/>
        <v>0</v>
      </c>
      <c r="D489" s="248"/>
      <c r="E489" s="4">
        <f t="shared" ref="E489:AB489" si="78">IF(D458&lt;($T363+$E363),E427*MIN($G363,($T363+$E363)-D458),0)</f>
        <v>0</v>
      </c>
      <c r="F489" s="4">
        <f t="shared" si="78"/>
        <v>0</v>
      </c>
      <c r="G489" s="4">
        <f t="shared" si="78"/>
        <v>0</v>
      </c>
      <c r="H489" s="4">
        <f t="shared" si="78"/>
        <v>0</v>
      </c>
      <c r="I489" s="4">
        <f t="shared" si="78"/>
        <v>0</v>
      </c>
      <c r="J489" s="4">
        <f t="shared" si="78"/>
        <v>0</v>
      </c>
      <c r="K489" s="4">
        <f t="shared" si="78"/>
        <v>0</v>
      </c>
      <c r="L489" s="4">
        <f t="shared" si="78"/>
        <v>0</v>
      </c>
      <c r="M489" s="4">
        <f t="shared" si="78"/>
        <v>0</v>
      </c>
      <c r="N489" s="4">
        <f t="shared" si="78"/>
        <v>0</v>
      </c>
      <c r="O489" s="4">
        <f t="shared" si="78"/>
        <v>0</v>
      </c>
      <c r="P489" s="4">
        <f t="shared" si="78"/>
        <v>0</v>
      </c>
      <c r="Q489" s="4">
        <f t="shared" si="78"/>
        <v>0</v>
      </c>
      <c r="R489" s="4">
        <f t="shared" si="78"/>
        <v>0</v>
      </c>
      <c r="S489" s="4">
        <f t="shared" si="78"/>
        <v>0</v>
      </c>
      <c r="T489" s="4">
        <f t="shared" si="78"/>
        <v>0</v>
      </c>
      <c r="U489" s="4">
        <f t="shared" si="78"/>
        <v>0</v>
      </c>
      <c r="V489" s="4">
        <f t="shared" si="78"/>
        <v>0</v>
      </c>
      <c r="W489" s="4">
        <f t="shared" si="78"/>
        <v>0</v>
      </c>
      <c r="X489" s="4">
        <f t="shared" si="78"/>
        <v>0</v>
      </c>
      <c r="Y489" s="4">
        <f t="shared" si="78"/>
        <v>0</v>
      </c>
      <c r="Z489" s="4">
        <f t="shared" si="78"/>
        <v>0</v>
      </c>
      <c r="AA489" s="4">
        <f t="shared" si="78"/>
        <v>0</v>
      </c>
      <c r="AB489" s="4">
        <f t="shared" si="78"/>
        <v>0</v>
      </c>
    </row>
    <row r="490" spans="2:28" outlineLevel="1">
      <c r="B490" s="556"/>
      <c r="C490" s="10">
        <f t="shared" si="74"/>
        <v>0</v>
      </c>
      <c r="D490" s="248"/>
      <c r="E490" s="4">
        <f t="shared" ref="E490:AB490" si="79">IF(D459&lt;($T364+$E364),E428*MIN($G364,($T364+$E364)-D459),0)</f>
        <v>0</v>
      </c>
      <c r="F490" s="4">
        <f t="shared" si="79"/>
        <v>0</v>
      </c>
      <c r="G490" s="4">
        <f t="shared" si="79"/>
        <v>0</v>
      </c>
      <c r="H490" s="4">
        <f t="shared" si="79"/>
        <v>0</v>
      </c>
      <c r="I490" s="4">
        <f t="shared" si="79"/>
        <v>0</v>
      </c>
      <c r="J490" s="4">
        <f t="shared" si="79"/>
        <v>0</v>
      </c>
      <c r="K490" s="4">
        <f t="shared" si="79"/>
        <v>0</v>
      </c>
      <c r="L490" s="4">
        <f t="shared" si="79"/>
        <v>0</v>
      </c>
      <c r="M490" s="4">
        <f t="shared" si="79"/>
        <v>0</v>
      </c>
      <c r="N490" s="4">
        <f t="shared" si="79"/>
        <v>0</v>
      </c>
      <c r="O490" s="4">
        <f t="shared" si="79"/>
        <v>0</v>
      </c>
      <c r="P490" s="4">
        <f t="shared" si="79"/>
        <v>0</v>
      </c>
      <c r="Q490" s="4">
        <f t="shared" si="79"/>
        <v>0</v>
      </c>
      <c r="R490" s="4">
        <f t="shared" si="79"/>
        <v>0</v>
      </c>
      <c r="S490" s="4">
        <f t="shared" si="79"/>
        <v>0</v>
      </c>
      <c r="T490" s="4">
        <f t="shared" si="79"/>
        <v>0</v>
      </c>
      <c r="U490" s="4">
        <f t="shared" si="79"/>
        <v>0</v>
      </c>
      <c r="V490" s="4">
        <f t="shared" si="79"/>
        <v>0</v>
      </c>
      <c r="W490" s="4">
        <f t="shared" si="79"/>
        <v>0</v>
      </c>
      <c r="X490" s="4">
        <f t="shared" si="79"/>
        <v>0</v>
      </c>
      <c r="Y490" s="4">
        <f t="shared" si="79"/>
        <v>0</v>
      </c>
      <c r="Z490" s="4">
        <f t="shared" si="79"/>
        <v>0</v>
      </c>
      <c r="AA490" s="4">
        <f t="shared" si="79"/>
        <v>0</v>
      </c>
      <c r="AB490" s="4">
        <f t="shared" si="79"/>
        <v>0</v>
      </c>
    </row>
    <row r="491" spans="2:28" outlineLevel="1">
      <c r="B491" s="556"/>
      <c r="C491" s="10">
        <f t="shared" si="74"/>
        <v>0</v>
      </c>
      <c r="D491" s="248"/>
      <c r="E491" s="4">
        <f t="shared" ref="E491:AB491" si="80">IF(D460&lt;($T365+$E365),E429*MIN($G365,($T365+$E365)-D460),0)</f>
        <v>0</v>
      </c>
      <c r="F491" s="4">
        <f t="shared" si="80"/>
        <v>0</v>
      </c>
      <c r="G491" s="4">
        <f t="shared" si="80"/>
        <v>0</v>
      </c>
      <c r="H491" s="4">
        <f t="shared" si="80"/>
        <v>0</v>
      </c>
      <c r="I491" s="4">
        <f t="shared" si="80"/>
        <v>0</v>
      </c>
      <c r="J491" s="4">
        <f t="shared" si="80"/>
        <v>0</v>
      </c>
      <c r="K491" s="4">
        <f t="shared" si="80"/>
        <v>0</v>
      </c>
      <c r="L491" s="4">
        <f t="shared" si="80"/>
        <v>0</v>
      </c>
      <c r="M491" s="4">
        <f t="shared" si="80"/>
        <v>0</v>
      </c>
      <c r="N491" s="4">
        <f t="shared" si="80"/>
        <v>0</v>
      </c>
      <c r="O491" s="4">
        <f t="shared" si="80"/>
        <v>0</v>
      </c>
      <c r="P491" s="4">
        <f t="shared" si="80"/>
        <v>0</v>
      </c>
      <c r="Q491" s="4">
        <f t="shared" si="80"/>
        <v>0</v>
      </c>
      <c r="R491" s="4">
        <f t="shared" si="80"/>
        <v>0</v>
      </c>
      <c r="S491" s="4">
        <f t="shared" si="80"/>
        <v>0</v>
      </c>
      <c r="T491" s="4">
        <f t="shared" si="80"/>
        <v>0</v>
      </c>
      <c r="U491" s="4">
        <f t="shared" si="80"/>
        <v>0</v>
      </c>
      <c r="V491" s="4">
        <f t="shared" si="80"/>
        <v>0</v>
      </c>
      <c r="W491" s="4">
        <f t="shared" si="80"/>
        <v>0</v>
      </c>
      <c r="X491" s="4">
        <f t="shared" si="80"/>
        <v>0</v>
      </c>
      <c r="Y491" s="4">
        <f t="shared" si="80"/>
        <v>0</v>
      </c>
      <c r="Z491" s="4">
        <f t="shared" si="80"/>
        <v>0</v>
      </c>
      <c r="AA491" s="4">
        <f t="shared" si="80"/>
        <v>0</v>
      </c>
      <c r="AB491" s="4">
        <f t="shared" si="80"/>
        <v>0</v>
      </c>
    </row>
    <row r="492" spans="2:28" outlineLevel="1">
      <c r="B492" s="556"/>
      <c r="C492" s="10">
        <f t="shared" si="74"/>
        <v>0</v>
      </c>
      <c r="D492" s="248"/>
      <c r="E492" s="4">
        <f t="shared" ref="E492:AB492" si="81">IF(D461&lt;($T366+$E366),E430*MIN($G366,($T366+$E366)-D461),0)</f>
        <v>0</v>
      </c>
      <c r="F492" s="4">
        <f t="shared" si="81"/>
        <v>0</v>
      </c>
      <c r="G492" s="4">
        <f t="shared" si="81"/>
        <v>0</v>
      </c>
      <c r="H492" s="4">
        <f t="shared" si="81"/>
        <v>0</v>
      </c>
      <c r="I492" s="4">
        <f t="shared" si="81"/>
        <v>0</v>
      </c>
      <c r="J492" s="4">
        <f t="shared" si="81"/>
        <v>0</v>
      </c>
      <c r="K492" s="4">
        <f t="shared" si="81"/>
        <v>0</v>
      </c>
      <c r="L492" s="4">
        <f t="shared" si="81"/>
        <v>0</v>
      </c>
      <c r="M492" s="4">
        <f t="shared" si="81"/>
        <v>0</v>
      </c>
      <c r="N492" s="4">
        <f t="shared" si="81"/>
        <v>0</v>
      </c>
      <c r="O492" s="4">
        <f t="shared" si="81"/>
        <v>0</v>
      </c>
      <c r="P492" s="4">
        <f t="shared" si="81"/>
        <v>0</v>
      </c>
      <c r="Q492" s="4">
        <f t="shared" si="81"/>
        <v>0</v>
      </c>
      <c r="R492" s="4">
        <f t="shared" si="81"/>
        <v>0</v>
      </c>
      <c r="S492" s="4">
        <f t="shared" si="81"/>
        <v>0</v>
      </c>
      <c r="T492" s="4">
        <f t="shared" si="81"/>
        <v>0</v>
      </c>
      <c r="U492" s="4">
        <f t="shared" si="81"/>
        <v>0</v>
      </c>
      <c r="V492" s="4">
        <f t="shared" si="81"/>
        <v>0</v>
      </c>
      <c r="W492" s="4">
        <f t="shared" si="81"/>
        <v>0</v>
      </c>
      <c r="X492" s="4">
        <f t="shared" si="81"/>
        <v>0</v>
      </c>
      <c r="Y492" s="4">
        <f t="shared" si="81"/>
        <v>0</v>
      </c>
      <c r="Z492" s="4">
        <f t="shared" si="81"/>
        <v>0</v>
      </c>
      <c r="AA492" s="4">
        <f t="shared" si="81"/>
        <v>0</v>
      </c>
      <c r="AB492" s="4">
        <f t="shared" si="81"/>
        <v>0</v>
      </c>
    </row>
    <row r="493" spans="2:28" outlineLevel="1">
      <c r="B493" s="556"/>
      <c r="C493" s="10">
        <f t="shared" si="74"/>
        <v>0</v>
      </c>
      <c r="D493" s="248"/>
      <c r="E493" s="4">
        <f t="shared" ref="E493:AB493" si="82">IF(D462&lt;($T367+$E367),E431*MIN($G367,($T367+$E367)-D462),0)</f>
        <v>0</v>
      </c>
      <c r="F493" s="4">
        <f t="shared" si="82"/>
        <v>0</v>
      </c>
      <c r="G493" s="4">
        <f t="shared" si="82"/>
        <v>0</v>
      </c>
      <c r="H493" s="4">
        <f t="shared" si="82"/>
        <v>0</v>
      </c>
      <c r="I493" s="4">
        <f t="shared" si="82"/>
        <v>0</v>
      </c>
      <c r="J493" s="4">
        <f t="shared" si="82"/>
        <v>0</v>
      </c>
      <c r="K493" s="4">
        <f t="shared" si="82"/>
        <v>0</v>
      </c>
      <c r="L493" s="4">
        <f t="shared" si="82"/>
        <v>0</v>
      </c>
      <c r="M493" s="4">
        <f t="shared" si="82"/>
        <v>0</v>
      </c>
      <c r="N493" s="4">
        <f t="shared" si="82"/>
        <v>0</v>
      </c>
      <c r="O493" s="4">
        <f t="shared" si="82"/>
        <v>0</v>
      </c>
      <c r="P493" s="4">
        <f t="shared" si="82"/>
        <v>0</v>
      </c>
      <c r="Q493" s="4">
        <f t="shared" si="82"/>
        <v>0</v>
      </c>
      <c r="R493" s="4">
        <f t="shared" si="82"/>
        <v>0</v>
      </c>
      <c r="S493" s="4">
        <f t="shared" si="82"/>
        <v>0</v>
      </c>
      <c r="T493" s="4">
        <f t="shared" si="82"/>
        <v>0</v>
      </c>
      <c r="U493" s="4">
        <f t="shared" si="82"/>
        <v>0</v>
      </c>
      <c r="V493" s="4">
        <f t="shared" si="82"/>
        <v>0</v>
      </c>
      <c r="W493" s="4">
        <f t="shared" si="82"/>
        <v>0</v>
      </c>
      <c r="X493" s="4">
        <f t="shared" si="82"/>
        <v>0</v>
      </c>
      <c r="Y493" s="4">
        <f t="shared" si="82"/>
        <v>0</v>
      </c>
      <c r="Z493" s="4">
        <f t="shared" si="82"/>
        <v>0</v>
      </c>
      <c r="AA493" s="4">
        <f t="shared" si="82"/>
        <v>0</v>
      </c>
      <c r="AB493" s="4">
        <f t="shared" si="82"/>
        <v>0</v>
      </c>
    </row>
    <row r="494" spans="2:28" outlineLevel="1">
      <c r="B494" s="556"/>
      <c r="C494" s="10">
        <f t="shared" si="74"/>
        <v>0</v>
      </c>
      <c r="D494" s="248"/>
      <c r="E494" s="4">
        <f t="shared" ref="E494:AB494" si="83">IF(D463&lt;($T368+$E368),E432*MIN($G368,($T368+$E368)-D463),0)</f>
        <v>0</v>
      </c>
      <c r="F494" s="4">
        <f t="shared" si="83"/>
        <v>0</v>
      </c>
      <c r="G494" s="4">
        <f t="shared" si="83"/>
        <v>0</v>
      </c>
      <c r="H494" s="4">
        <f t="shared" si="83"/>
        <v>0</v>
      </c>
      <c r="I494" s="4">
        <f t="shared" si="83"/>
        <v>0</v>
      </c>
      <c r="J494" s="4">
        <f t="shared" si="83"/>
        <v>0</v>
      </c>
      <c r="K494" s="4">
        <f t="shared" si="83"/>
        <v>0</v>
      </c>
      <c r="L494" s="4">
        <f t="shared" si="83"/>
        <v>0</v>
      </c>
      <c r="M494" s="4">
        <f t="shared" si="83"/>
        <v>0</v>
      </c>
      <c r="N494" s="4">
        <f t="shared" si="83"/>
        <v>0</v>
      </c>
      <c r="O494" s="4">
        <f t="shared" si="83"/>
        <v>0</v>
      </c>
      <c r="P494" s="4">
        <f t="shared" si="83"/>
        <v>0</v>
      </c>
      <c r="Q494" s="4">
        <f t="shared" si="83"/>
        <v>0</v>
      </c>
      <c r="R494" s="4">
        <f t="shared" si="83"/>
        <v>0</v>
      </c>
      <c r="S494" s="4">
        <f t="shared" si="83"/>
        <v>0</v>
      </c>
      <c r="T494" s="4">
        <f t="shared" si="83"/>
        <v>0</v>
      </c>
      <c r="U494" s="4">
        <f t="shared" si="83"/>
        <v>0</v>
      </c>
      <c r="V494" s="4">
        <f t="shared" si="83"/>
        <v>0</v>
      </c>
      <c r="W494" s="4">
        <f t="shared" si="83"/>
        <v>0</v>
      </c>
      <c r="X494" s="4">
        <f t="shared" si="83"/>
        <v>0</v>
      </c>
      <c r="Y494" s="4">
        <f t="shared" si="83"/>
        <v>0</v>
      </c>
      <c r="Z494" s="4">
        <f t="shared" si="83"/>
        <v>0</v>
      </c>
      <c r="AA494" s="4">
        <f t="shared" si="83"/>
        <v>0</v>
      </c>
      <c r="AB494" s="4">
        <f t="shared" si="83"/>
        <v>0</v>
      </c>
    </row>
    <row r="495" spans="2:28" outlineLevel="1">
      <c r="B495" s="556"/>
      <c r="C495" s="10">
        <f t="shared" si="74"/>
        <v>0</v>
      </c>
      <c r="D495" s="248"/>
      <c r="E495" s="4">
        <f t="shared" ref="E495:AB495" si="84">IF(D464&lt;($T369+$E369),E433*MIN($G369,($T369+$E369)-D464),0)</f>
        <v>0</v>
      </c>
      <c r="F495" s="4">
        <f t="shared" si="84"/>
        <v>0</v>
      </c>
      <c r="G495" s="4">
        <f t="shared" si="84"/>
        <v>0</v>
      </c>
      <c r="H495" s="4">
        <f t="shared" si="84"/>
        <v>0</v>
      </c>
      <c r="I495" s="4">
        <f t="shared" si="84"/>
        <v>0</v>
      </c>
      <c r="J495" s="4">
        <f t="shared" si="84"/>
        <v>0</v>
      </c>
      <c r="K495" s="4">
        <f t="shared" si="84"/>
        <v>0</v>
      </c>
      <c r="L495" s="4">
        <f t="shared" si="84"/>
        <v>0</v>
      </c>
      <c r="M495" s="4">
        <f t="shared" si="84"/>
        <v>0</v>
      </c>
      <c r="N495" s="4">
        <f t="shared" si="84"/>
        <v>0</v>
      </c>
      <c r="O495" s="4">
        <f t="shared" si="84"/>
        <v>0</v>
      </c>
      <c r="P495" s="4">
        <f t="shared" si="84"/>
        <v>0</v>
      </c>
      <c r="Q495" s="4">
        <f t="shared" si="84"/>
        <v>0</v>
      </c>
      <c r="R495" s="4">
        <f t="shared" si="84"/>
        <v>0</v>
      </c>
      <c r="S495" s="4">
        <f t="shared" si="84"/>
        <v>0</v>
      </c>
      <c r="T495" s="4">
        <f t="shared" si="84"/>
        <v>0</v>
      </c>
      <c r="U495" s="4">
        <f t="shared" si="84"/>
        <v>0</v>
      </c>
      <c r="V495" s="4">
        <f t="shared" si="84"/>
        <v>0</v>
      </c>
      <c r="W495" s="4">
        <f t="shared" si="84"/>
        <v>0</v>
      </c>
      <c r="X495" s="4">
        <f t="shared" si="84"/>
        <v>0</v>
      </c>
      <c r="Y495" s="4">
        <f t="shared" si="84"/>
        <v>0</v>
      </c>
      <c r="Z495" s="4">
        <f t="shared" si="84"/>
        <v>0</v>
      </c>
      <c r="AA495" s="4">
        <f t="shared" si="84"/>
        <v>0</v>
      </c>
      <c r="AB495" s="4">
        <f t="shared" si="84"/>
        <v>0</v>
      </c>
    </row>
    <row r="496" spans="2:28" outlineLevel="1">
      <c r="B496" s="556"/>
      <c r="C496" s="10">
        <f t="shared" si="74"/>
        <v>0</v>
      </c>
      <c r="D496" s="248"/>
      <c r="E496" s="4">
        <f t="shared" ref="E496:AB496" si="85">IF(D465&lt;($T370+$E370),E434*MIN($G370,($T370+$E370)-D465),0)</f>
        <v>0</v>
      </c>
      <c r="F496" s="4">
        <f t="shared" si="85"/>
        <v>0</v>
      </c>
      <c r="G496" s="4">
        <f t="shared" si="85"/>
        <v>0</v>
      </c>
      <c r="H496" s="4">
        <f t="shared" si="85"/>
        <v>0</v>
      </c>
      <c r="I496" s="4">
        <f t="shared" si="85"/>
        <v>0</v>
      </c>
      <c r="J496" s="4">
        <f t="shared" si="85"/>
        <v>0</v>
      </c>
      <c r="K496" s="4">
        <f t="shared" si="85"/>
        <v>0</v>
      </c>
      <c r="L496" s="4">
        <f t="shared" si="85"/>
        <v>0</v>
      </c>
      <c r="M496" s="4">
        <f t="shared" si="85"/>
        <v>0</v>
      </c>
      <c r="N496" s="4">
        <f t="shared" si="85"/>
        <v>0</v>
      </c>
      <c r="O496" s="4">
        <f t="shared" si="85"/>
        <v>0</v>
      </c>
      <c r="P496" s="4">
        <f t="shared" si="85"/>
        <v>0</v>
      </c>
      <c r="Q496" s="4">
        <f t="shared" si="85"/>
        <v>0</v>
      </c>
      <c r="R496" s="4">
        <f t="shared" si="85"/>
        <v>0</v>
      </c>
      <c r="S496" s="4">
        <f t="shared" si="85"/>
        <v>0</v>
      </c>
      <c r="T496" s="4">
        <f t="shared" si="85"/>
        <v>0</v>
      </c>
      <c r="U496" s="4">
        <f t="shared" si="85"/>
        <v>0</v>
      </c>
      <c r="V496" s="4">
        <f t="shared" si="85"/>
        <v>0</v>
      </c>
      <c r="W496" s="4">
        <f t="shared" si="85"/>
        <v>0</v>
      </c>
      <c r="X496" s="4">
        <f t="shared" si="85"/>
        <v>0</v>
      </c>
      <c r="Y496" s="4">
        <f t="shared" si="85"/>
        <v>0</v>
      </c>
      <c r="Z496" s="4">
        <f t="shared" si="85"/>
        <v>0</v>
      </c>
      <c r="AA496" s="4">
        <f t="shared" si="85"/>
        <v>0</v>
      </c>
      <c r="AB496" s="4">
        <f t="shared" si="85"/>
        <v>0</v>
      </c>
    </row>
    <row r="497" spans="2:28" outlineLevel="1">
      <c r="B497" s="556"/>
      <c r="C497" s="10">
        <f t="shared" si="74"/>
        <v>0</v>
      </c>
      <c r="D497" s="248"/>
      <c r="E497" s="4">
        <f t="shared" ref="E497:AB497" si="86">IF(D466&lt;($T371+$E371),E435*MIN($G371,($T371+$E371)-D466),0)</f>
        <v>0</v>
      </c>
      <c r="F497" s="4">
        <f t="shared" si="86"/>
        <v>0</v>
      </c>
      <c r="G497" s="4">
        <f t="shared" si="86"/>
        <v>0</v>
      </c>
      <c r="H497" s="4">
        <f t="shared" si="86"/>
        <v>0</v>
      </c>
      <c r="I497" s="4">
        <f t="shared" si="86"/>
        <v>0</v>
      </c>
      <c r="J497" s="4">
        <f t="shared" si="86"/>
        <v>0</v>
      </c>
      <c r="K497" s="4">
        <f t="shared" si="86"/>
        <v>0</v>
      </c>
      <c r="L497" s="4">
        <f t="shared" si="86"/>
        <v>0</v>
      </c>
      <c r="M497" s="4">
        <f t="shared" si="86"/>
        <v>0</v>
      </c>
      <c r="N497" s="4">
        <f t="shared" si="86"/>
        <v>0</v>
      </c>
      <c r="O497" s="4">
        <f t="shared" si="86"/>
        <v>0</v>
      </c>
      <c r="P497" s="4">
        <f t="shared" si="86"/>
        <v>0</v>
      </c>
      <c r="Q497" s="4">
        <f t="shared" si="86"/>
        <v>0</v>
      </c>
      <c r="R497" s="4">
        <f t="shared" si="86"/>
        <v>0</v>
      </c>
      <c r="S497" s="4">
        <f t="shared" si="86"/>
        <v>0</v>
      </c>
      <c r="T497" s="4">
        <f t="shared" si="86"/>
        <v>0</v>
      </c>
      <c r="U497" s="4">
        <f t="shared" si="86"/>
        <v>0</v>
      </c>
      <c r="V497" s="4">
        <f t="shared" si="86"/>
        <v>0</v>
      </c>
      <c r="W497" s="4">
        <f t="shared" si="86"/>
        <v>0</v>
      </c>
      <c r="X497" s="4">
        <f t="shared" si="86"/>
        <v>0</v>
      </c>
      <c r="Y497" s="4">
        <f t="shared" si="86"/>
        <v>0</v>
      </c>
      <c r="Z497" s="4">
        <f t="shared" si="86"/>
        <v>0</v>
      </c>
      <c r="AA497" s="4">
        <f t="shared" si="86"/>
        <v>0</v>
      </c>
      <c r="AB497" s="4">
        <f t="shared" si="86"/>
        <v>0</v>
      </c>
    </row>
    <row r="498" spans="2:28" outlineLevel="1">
      <c r="B498" s="556"/>
      <c r="C498" s="10">
        <f t="shared" si="74"/>
        <v>0</v>
      </c>
      <c r="D498" s="248"/>
      <c r="E498" s="4">
        <f t="shared" ref="E498:AB498" si="87">IF(D467&lt;($T372+$E372),E436*MIN($G372,($T372+$E372)-D467),0)</f>
        <v>0</v>
      </c>
      <c r="F498" s="4">
        <f t="shared" si="87"/>
        <v>0</v>
      </c>
      <c r="G498" s="4">
        <f t="shared" si="87"/>
        <v>0</v>
      </c>
      <c r="H498" s="4">
        <f t="shared" si="87"/>
        <v>0</v>
      </c>
      <c r="I498" s="4">
        <f t="shared" si="87"/>
        <v>0</v>
      </c>
      <c r="J498" s="4">
        <f t="shared" si="87"/>
        <v>0</v>
      </c>
      <c r="K498" s="4">
        <f t="shared" si="87"/>
        <v>0</v>
      </c>
      <c r="L498" s="4">
        <f t="shared" si="87"/>
        <v>0</v>
      </c>
      <c r="M498" s="4">
        <f t="shared" si="87"/>
        <v>0</v>
      </c>
      <c r="N498" s="4">
        <f t="shared" si="87"/>
        <v>0</v>
      </c>
      <c r="O498" s="4">
        <f t="shared" si="87"/>
        <v>0</v>
      </c>
      <c r="P498" s="4">
        <f t="shared" si="87"/>
        <v>0</v>
      </c>
      <c r="Q498" s="4">
        <f t="shared" si="87"/>
        <v>0</v>
      </c>
      <c r="R498" s="4">
        <f t="shared" si="87"/>
        <v>0</v>
      </c>
      <c r="S498" s="4">
        <f t="shared" si="87"/>
        <v>0</v>
      </c>
      <c r="T498" s="4">
        <f t="shared" si="87"/>
        <v>0</v>
      </c>
      <c r="U498" s="4">
        <f t="shared" si="87"/>
        <v>0</v>
      </c>
      <c r="V498" s="4">
        <f t="shared" si="87"/>
        <v>0</v>
      </c>
      <c r="W498" s="4">
        <f t="shared" si="87"/>
        <v>0</v>
      </c>
      <c r="X498" s="4">
        <f t="shared" si="87"/>
        <v>0</v>
      </c>
      <c r="Y498" s="4">
        <f t="shared" si="87"/>
        <v>0</v>
      </c>
      <c r="Z498" s="4">
        <f t="shared" si="87"/>
        <v>0</v>
      </c>
      <c r="AA498" s="4">
        <f t="shared" si="87"/>
        <v>0</v>
      </c>
      <c r="AB498" s="4">
        <f t="shared" si="87"/>
        <v>0</v>
      </c>
    </row>
    <row r="499" spans="2:28" outlineLevel="1">
      <c r="B499" s="556"/>
      <c r="C499" s="10">
        <f t="shared" si="74"/>
        <v>0</v>
      </c>
      <c r="D499" s="248"/>
      <c r="E499" s="4">
        <f t="shared" ref="E499:AB499" si="88">IF(D468&lt;($T373+$E373),E437*MIN($G373,($T373+$E373)-D468),0)</f>
        <v>0</v>
      </c>
      <c r="F499" s="4">
        <f t="shared" si="88"/>
        <v>0</v>
      </c>
      <c r="G499" s="4">
        <f t="shared" si="88"/>
        <v>0</v>
      </c>
      <c r="H499" s="4">
        <f t="shared" si="88"/>
        <v>0</v>
      </c>
      <c r="I499" s="4">
        <f t="shared" si="88"/>
        <v>0</v>
      </c>
      <c r="J499" s="4">
        <f t="shared" si="88"/>
        <v>0</v>
      </c>
      <c r="K499" s="4">
        <f t="shared" si="88"/>
        <v>0</v>
      </c>
      <c r="L499" s="4">
        <f t="shared" si="88"/>
        <v>0</v>
      </c>
      <c r="M499" s="4">
        <f t="shared" si="88"/>
        <v>0</v>
      </c>
      <c r="N499" s="4">
        <f t="shared" si="88"/>
        <v>0</v>
      </c>
      <c r="O499" s="4">
        <f t="shared" si="88"/>
        <v>0</v>
      </c>
      <c r="P499" s="4">
        <f t="shared" si="88"/>
        <v>0</v>
      </c>
      <c r="Q499" s="4">
        <f t="shared" si="88"/>
        <v>0</v>
      </c>
      <c r="R499" s="4">
        <f t="shared" si="88"/>
        <v>0</v>
      </c>
      <c r="S499" s="4">
        <f t="shared" si="88"/>
        <v>0</v>
      </c>
      <c r="T499" s="4">
        <f t="shared" si="88"/>
        <v>0</v>
      </c>
      <c r="U499" s="4">
        <f t="shared" si="88"/>
        <v>0</v>
      </c>
      <c r="V499" s="4">
        <f t="shared" si="88"/>
        <v>0</v>
      </c>
      <c r="W499" s="4">
        <f t="shared" si="88"/>
        <v>0</v>
      </c>
      <c r="X499" s="4">
        <f t="shared" si="88"/>
        <v>0</v>
      </c>
      <c r="Y499" s="4">
        <f t="shared" si="88"/>
        <v>0</v>
      </c>
      <c r="Z499" s="4">
        <f t="shared" si="88"/>
        <v>0</v>
      </c>
      <c r="AA499" s="4">
        <f t="shared" si="88"/>
        <v>0</v>
      </c>
      <c r="AB499" s="4">
        <f t="shared" si="88"/>
        <v>0</v>
      </c>
    </row>
    <row r="500" spans="2:28" outlineLevel="1">
      <c r="B500" s="556"/>
      <c r="C500" s="21" t="s">
        <v>1117</v>
      </c>
      <c r="D500" s="10"/>
      <c r="I500" s="4"/>
      <c r="J500" s="4"/>
      <c r="K500" s="4"/>
      <c r="L500" s="4"/>
      <c r="M500" s="4"/>
    </row>
    <row r="501" spans="2:28" outlineLevel="1">
      <c r="B501" s="556"/>
      <c r="C501" s="10" t="str">
        <f>C470</f>
        <v>Studio</v>
      </c>
      <c r="D501" s="10"/>
      <c r="E501" s="4">
        <f t="array" ref="E501:AB501">IF(E$375:AB$375&lt;$O344,0,IFERROR(--(MOD(E$375:AB$375,N344)=0),0))</f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</row>
    <row r="502" spans="2:28" outlineLevel="1">
      <c r="B502" s="556"/>
      <c r="C502" s="10" t="str">
        <f t="shared" ref="C502:C530" si="89">C471</f>
        <v xml:space="preserve">1 Bed / 1 Bath </v>
      </c>
      <c r="D502" s="10"/>
      <c r="E502" s="4">
        <f t="array" ref="E502:AB502">IF(E$375:AB$375&lt;$O345,0,IFERROR(--(MOD(E$375:AB$375,N345)=0),0))</f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</row>
    <row r="503" spans="2:28" outlineLevel="1">
      <c r="B503" s="556"/>
      <c r="C503" s="10" t="str">
        <f t="shared" si="89"/>
        <v xml:space="preserve">1 Bed / 1 Bath </v>
      </c>
      <c r="D503" s="10"/>
      <c r="E503" s="4">
        <f t="array" ref="E503:AB503">IF(E$375:AB$375&lt;$O346,0,IFERROR(--(MOD(E$375:AB$375,N346)=0),0))</f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</row>
    <row r="504" spans="2:28" outlineLevel="1">
      <c r="B504" s="556"/>
      <c r="C504" s="10" t="str">
        <f t="shared" si="89"/>
        <v xml:space="preserve">1 Bed / 1 Bath </v>
      </c>
      <c r="D504" s="10"/>
      <c r="E504" s="4">
        <f t="array" ref="E504:AB504">IF(E$375:AB$375&lt;$O347,0,IFERROR(--(MOD(E$375:AB$375,N347)=0),0))</f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1</v>
      </c>
      <c r="Q504" s="4">
        <v>0</v>
      </c>
      <c r="R504" s="4">
        <v>1</v>
      </c>
      <c r="S504" s="4">
        <v>0</v>
      </c>
      <c r="T504" s="4">
        <v>1</v>
      </c>
      <c r="U504" s="4">
        <v>0</v>
      </c>
      <c r="V504" s="4">
        <v>1</v>
      </c>
      <c r="W504" s="4">
        <v>0</v>
      </c>
      <c r="X504" s="4">
        <v>1</v>
      </c>
      <c r="Y504" s="4">
        <v>0</v>
      </c>
      <c r="Z504" s="4">
        <v>1</v>
      </c>
      <c r="AA504" s="4">
        <v>0</v>
      </c>
      <c r="AB504" s="4">
        <v>1</v>
      </c>
    </row>
    <row r="505" spans="2:28" outlineLevel="1">
      <c r="B505" s="556"/>
      <c r="C505" s="10" t="str">
        <f t="shared" si="89"/>
        <v xml:space="preserve">2 Bed / 1 Bath </v>
      </c>
      <c r="D505" s="10"/>
      <c r="E505" s="4">
        <f t="array" ref="E505:AB505">IF(E$375:AB$375&lt;$O348,0,IFERROR(--(MOD(E$375:AB$375,N348)=0),0))</f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</row>
    <row r="506" spans="2:28" outlineLevel="1">
      <c r="B506" s="556"/>
      <c r="C506" s="10" t="str">
        <f t="shared" si="89"/>
        <v xml:space="preserve">2 Bed / 1 Bath </v>
      </c>
      <c r="D506" s="10"/>
      <c r="E506" s="4">
        <f t="array" ref="E506:AB506">IF(E$375:AB$375&lt;$O349,0,IFERROR(--(MOD(E$375:AB$375,N349)=0),0))</f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</row>
    <row r="507" spans="2:28" outlineLevel="1">
      <c r="B507" s="556"/>
      <c r="C507" s="10" t="str">
        <f t="shared" si="89"/>
        <v xml:space="preserve">2 Bed / 1 Bath </v>
      </c>
      <c r="D507" s="10"/>
      <c r="E507" s="4">
        <f t="array" ref="E507:AB507">IF(E$375:AB$375&lt;$O350,0,IFERROR(--(MOD(E$375:AB$375,N350)=0),0))</f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</row>
    <row r="508" spans="2:28" outlineLevel="1">
      <c r="B508" s="556"/>
      <c r="C508" s="10" t="str">
        <f t="shared" si="89"/>
        <v xml:space="preserve">2 Bed / 2 Bath </v>
      </c>
      <c r="D508" s="10"/>
      <c r="E508" s="4">
        <f t="array" ref="E508:AB508">IF(E$375:AB$375&lt;$O351,0,IFERROR(--(MOD(E$375:AB$375,N351)=0),0))</f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1</v>
      </c>
      <c r="Q508" s="4">
        <v>0</v>
      </c>
      <c r="R508" s="4">
        <v>0</v>
      </c>
      <c r="S508" s="4">
        <v>1</v>
      </c>
      <c r="T508" s="4">
        <v>0</v>
      </c>
      <c r="U508" s="4">
        <v>0</v>
      </c>
      <c r="V508" s="4">
        <v>1</v>
      </c>
      <c r="W508" s="4">
        <v>0</v>
      </c>
      <c r="X508" s="4">
        <v>0</v>
      </c>
      <c r="Y508" s="4">
        <v>1</v>
      </c>
      <c r="Z508" s="4">
        <v>0</v>
      </c>
      <c r="AA508" s="4">
        <v>0</v>
      </c>
      <c r="AB508" s="4">
        <v>1</v>
      </c>
    </row>
    <row r="509" spans="2:28" outlineLevel="1">
      <c r="B509" s="556"/>
      <c r="C509" s="10" t="str">
        <f t="shared" si="89"/>
        <v>2 Bed / 1 Bath + Den</v>
      </c>
      <c r="D509" s="10"/>
      <c r="E509" s="4">
        <f t="array" ref="E509:AB509">IF(E$375:AB$375&lt;$O352,0,IFERROR(--(MOD(E$375:AB$375,N352)=0),0))</f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</row>
    <row r="510" spans="2:28" outlineLevel="1">
      <c r="B510" s="556"/>
      <c r="C510" s="10" t="str">
        <f t="shared" si="89"/>
        <v xml:space="preserve">2 Bed / 2 Bath </v>
      </c>
      <c r="D510" s="10"/>
      <c r="E510" s="4">
        <f t="array" ref="E510:AB510">IF(E$375:AB$375&lt;$O353,0,IFERROR(--(MOD(E$375:AB$375,N353)=0),0))</f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</row>
    <row r="511" spans="2:28" outlineLevel="1">
      <c r="B511" s="556"/>
      <c r="C511" s="10" t="str">
        <f t="shared" si="89"/>
        <v xml:space="preserve">2 Bed / 1.5 Bath </v>
      </c>
      <c r="D511" s="10"/>
      <c r="E511" s="4">
        <f t="array" ref="E511:AB511">IF(E$375:AB$375&lt;$O354,0,IFERROR(--(MOD(E$375:AB$375,N354)=0),0))</f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</row>
    <row r="512" spans="2:28" outlineLevel="1">
      <c r="B512" s="556"/>
      <c r="C512" s="10" t="str">
        <f t="shared" si="89"/>
        <v xml:space="preserve">3 Bed / 2 Bath </v>
      </c>
      <c r="D512" s="10"/>
      <c r="E512" s="4">
        <f t="array" ref="E512:AB512">IF(E$375:AB$375&lt;$O355,0,IFERROR(--(MOD(E$375:AB$375,N355)=0),0))</f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</row>
    <row r="513" spans="2:28" outlineLevel="1">
      <c r="B513" s="556"/>
      <c r="C513" s="10" t="str">
        <f t="shared" si="89"/>
        <v>3 Bed / 2 Bath House</v>
      </c>
      <c r="D513" s="10"/>
      <c r="E513" s="4">
        <f t="array" ref="E513:AB513">IF(E$375:AB$375&lt;$O356,0,IFERROR(--(MOD(E$375:AB$375,N356)=0),0))</f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</row>
    <row r="514" spans="2:28" outlineLevel="1">
      <c r="B514" s="556"/>
      <c r="C514" s="10" t="str">
        <f t="shared" si="89"/>
        <v xml:space="preserve">3 Bed / 2 Bath </v>
      </c>
      <c r="D514" s="10"/>
      <c r="E514" s="4">
        <f t="array" ref="E514:AB514">IF(E$375:AB$375&lt;$O357,0,IFERROR(--(MOD(E$375:AB$375,N357)=0),0))</f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</row>
    <row r="515" spans="2:28" outlineLevel="1">
      <c r="B515" s="556"/>
      <c r="C515" s="10" t="str">
        <f t="shared" si="89"/>
        <v xml:space="preserve">1 Bed / 1 Bath </v>
      </c>
      <c r="D515" s="10"/>
      <c r="E515" s="4">
        <f t="array" ref="E515:AB515">IF(E$375:AB$375&lt;$O358,0,IFERROR(--(MOD(E$375:AB$375,N358)=0),0))</f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</row>
    <row r="516" spans="2:28" outlineLevel="1">
      <c r="B516" s="556"/>
      <c r="C516" s="10" t="str">
        <f t="shared" si="89"/>
        <v xml:space="preserve">2 Bed / 2 Bath </v>
      </c>
      <c r="D516" s="10"/>
      <c r="E516" s="4">
        <f t="array" ref="E516:AB516">IF(E$375:AB$375&lt;$O359,0,IFERROR(--(MOD(E$375:AB$375,N359)=0),0))</f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</row>
    <row r="517" spans="2:28" outlineLevel="1">
      <c r="B517" s="556"/>
      <c r="C517" s="10" t="str">
        <f t="shared" si="89"/>
        <v xml:space="preserve">4 Bed / 2 Bath Penthouse </v>
      </c>
      <c r="D517" s="10"/>
      <c r="E517" s="4">
        <f t="array" ref="E517:AB517">IF(E$375:AB$375&lt;$O360,0,IFERROR(--(MOD(E$375:AB$375,N360)=0),0))</f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</row>
    <row r="518" spans="2:28" outlineLevel="1">
      <c r="B518" s="556"/>
      <c r="C518" s="10" t="str">
        <f t="shared" si="89"/>
        <v xml:space="preserve">2 Bed / 2 Bath </v>
      </c>
      <c r="D518" s="10"/>
      <c r="E518" s="4">
        <f t="array" ref="E518:AB518">IF(E$375:AB$375&lt;$O361,0,IFERROR(--(MOD(E$375:AB$375,N361)=0),0))</f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</row>
    <row r="519" spans="2:28" outlineLevel="1">
      <c r="B519" s="556"/>
      <c r="C519" s="10">
        <f t="shared" si="89"/>
        <v>0</v>
      </c>
      <c r="D519" s="10"/>
      <c r="E519" s="4">
        <f t="array" ref="E519:AB519">IF(E$375:AB$375&lt;$O362,0,IFERROR(--(MOD(E$375:AB$375,N362)=0),0))</f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</row>
    <row r="520" spans="2:28" outlineLevel="1">
      <c r="B520" s="556"/>
      <c r="C520" s="10">
        <f t="shared" si="89"/>
        <v>0</v>
      </c>
      <c r="D520" s="10"/>
      <c r="E520" s="4">
        <f t="array" ref="E520:AB520">IF(E$375:AB$375&lt;$O363,0,IFERROR(--(MOD(E$375:AB$375,N363)=0),0))</f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</row>
    <row r="521" spans="2:28" outlineLevel="1">
      <c r="B521" s="556"/>
      <c r="C521" s="10">
        <f t="shared" si="89"/>
        <v>0</v>
      </c>
      <c r="D521" s="10"/>
      <c r="E521" s="4">
        <f t="array" ref="E521:AB521">IF(E$375:AB$375&lt;$O364,0,IFERROR(--(MOD(E$375:AB$375,N364)=0),0))</f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</row>
    <row r="522" spans="2:28" outlineLevel="1">
      <c r="B522" s="556"/>
      <c r="C522" s="10">
        <f t="shared" si="89"/>
        <v>0</v>
      </c>
      <c r="D522" s="10"/>
      <c r="E522" s="4">
        <f t="array" ref="E522:AB522">IF(E$375:AB$375&lt;$O365,0,IFERROR(--(MOD(E$375:AB$375,N365)=0),0))</f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</row>
    <row r="523" spans="2:28" outlineLevel="1">
      <c r="B523" s="556"/>
      <c r="C523" s="10">
        <f t="shared" si="89"/>
        <v>0</v>
      </c>
      <c r="D523" s="10"/>
      <c r="E523" s="4">
        <f t="array" ref="E523:AB523">IF(E$375:AB$375&lt;$O366,0,IFERROR(--(MOD(E$375:AB$375,N366)=0),0))</f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</row>
    <row r="524" spans="2:28" outlineLevel="1">
      <c r="B524" s="556"/>
      <c r="C524" s="10">
        <f t="shared" si="89"/>
        <v>0</v>
      </c>
      <c r="D524" s="10"/>
      <c r="E524" s="4">
        <f t="array" ref="E524:AB524">IF(E$375:AB$375&lt;$O367,0,IFERROR(--(MOD(E$375:AB$375,N367)=0),0))</f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</row>
    <row r="525" spans="2:28" outlineLevel="1">
      <c r="B525" s="556"/>
      <c r="C525" s="10">
        <f t="shared" si="89"/>
        <v>0</v>
      </c>
      <c r="D525" s="10"/>
      <c r="E525" s="4">
        <f t="array" ref="E525:AB525">IF(E$375:AB$375&lt;$O368,0,IFERROR(--(MOD(E$375:AB$375,N368)=0),0))</f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</row>
    <row r="526" spans="2:28" outlineLevel="1">
      <c r="B526" s="556"/>
      <c r="C526" s="10">
        <f t="shared" si="89"/>
        <v>0</v>
      </c>
      <c r="D526" s="10"/>
      <c r="E526" s="4">
        <f t="array" ref="E526:AB526">IF(E$375:AB$375&lt;$O369,0,IFERROR(--(MOD(E$375:AB$375,N369)=0),0))</f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</row>
    <row r="527" spans="2:28" outlineLevel="1">
      <c r="B527" s="556"/>
      <c r="C527" s="10">
        <f t="shared" si="89"/>
        <v>0</v>
      </c>
      <c r="D527" s="10"/>
      <c r="E527" s="4">
        <f t="array" ref="E527:AB527">IF(E$375:AB$375&lt;$O370,0,IFERROR(--(MOD(E$375:AB$375,N370)=0),0))</f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</row>
    <row r="528" spans="2:28" outlineLevel="1">
      <c r="B528" s="556"/>
      <c r="C528" s="10">
        <f t="shared" si="89"/>
        <v>0</v>
      </c>
      <c r="D528" s="10"/>
      <c r="E528" s="4">
        <f t="array" ref="E528:AB528">IF(E$375:AB$375&lt;$O371,0,IFERROR(--(MOD(E$375:AB$375,N371)=0),0))</f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</row>
    <row r="529" spans="2:28" outlineLevel="1">
      <c r="B529" s="556"/>
      <c r="C529" s="10">
        <f t="shared" si="89"/>
        <v>0</v>
      </c>
      <c r="D529" s="10"/>
      <c r="E529" s="4">
        <f t="array" ref="E529:AB529">IF(E$375:AB$375&lt;$O372,0,IFERROR(--(MOD(E$375:AB$375,N372)=0),0))</f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</row>
    <row r="530" spans="2:28" outlineLevel="1">
      <c r="B530" s="556"/>
      <c r="C530" s="10">
        <f t="shared" si="89"/>
        <v>0</v>
      </c>
      <c r="D530" s="10"/>
      <c r="E530" s="4">
        <f t="array" ref="E530:AB530">IF(E$375:AB$375&lt;$O373,0,IFERROR(--(MOD(E$375:AB$375,N373)=0),0))</f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</row>
    <row r="531" spans="2:28" outlineLevel="1">
      <c r="B531" s="556"/>
      <c r="C531" s="21" t="s">
        <v>285</v>
      </c>
    </row>
    <row r="532" spans="2:28" outlineLevel="1">
      <c r="B532" s="556"/>
      <c r="C532" s="4" t="str">
        <f t="shared" ref="C532:C561" si="90">C470</f>
        <v>Studio</v>
      </c>
      <c r="E532" s="4">
        <f>IF(SUM($D532:D532)&lt;($D344-$U344),E501*MIN($M344,($D344-$U344)-SUM($D532:D532)),0)</f>
        <v>0</v>
      </c>
      <c r="F532" s="4">
        <f>IF(SUM($D532:E532)&lt;($D344-$U344),F501*MIN($M344,($D344-$U344)-SUM($D532:E532)),0)</f>
        <v>0</v>
      </c>
      <c r="G532" s="4">
        <f>IF(SUM($D532:F532)&lt;($D344-$U344),G501*MIN($M344,($D344-$U344)-SUM($D532:F532)),0)</f>
        <v>0</v>
      </c>
      <c r="H532" s="4">
        <f>IF(SUM($D532:G532)&lt;($D344-$U344),H501*MIN($M344,($D344-$U344)-SUM($D532:G532)),0)</f>
        <v>0</v>
      </c>
      <c r="I532" s="4">
        <f>IF(SUM($D532:H532)&lt;($D344-$U344),I501*MIN($M344,($D344-$U344)-SUM($D532:H532)),0)</f>
        <v>0</v>
      </c>
      <c r="J532" s="4">
        <f>IF(SUM($D532:I532)&lt;($D344-$U344),J501*MIN($M344,($D344-$U344)-SUM($D532:I532)),0)</f>
        <v>0</v>
      </c>
      <c r="K532" s="4">
        <f>IF(SUM($D532:J532)&lt;($D344-$U344),K501*MIN($M344,($D344-$U344)-SUM($D532:J532)),0)</f>
        <v>0</v>
      </c>
      <c r="L532" s="4">
        <f>IF(SUM($D532:K532)&lt;($D344-$U344),L501*MIN($M344,($D344-$U344)-SUM($D532:K532)),0)</f>
        <v>0</v>
      </c>
      <c r="M532" s="4">
        <f>IF(SUM($D532:L532)&lt;($D344-$U344),M501*MIN($M344,($D344-$U344)-SUM($D532:L532)),0)</f>
        <v>0</v>
      </c>
      <c r="N532" s="4">
        <f>IF(SUM($D532:M532)&lt;($D344-$U344),N501*MIN($M344,($D344-$U344)-SUM($D532:M532)),0)</f>
        <v>0</v>
      </c>
      <c r="O532" s="4">
        <f>IF(SUM($D532:N532)&lt;($D344-$U344),O501*MIN($M344,($D344-$U344)-SUM($D532:N532)),0)</f>
        <v>0</v>
      </c>
      <c r="P532" s="4">
        <f>IF(SUM($D532:O532)&lt;($D344-$U344),P501*MIN($M344,($D344-$U344)-SUM($D532:O532)),0)</f>
        <v>0</v>
      </c>
      <c r="Q532" s="4">
        <f>IF(SUM($D532:P532)&lt;($D344-$U344),Q501*MIN($M344,($D344-$U344)-SUM($D532:P532)),0)</f>
        <v>0</v>
      </c>
      <c r="R532" s="4">
        <f>IF(SUM($D532:Q532)&lt;($D344-$U344),R501*MIN($M344,($D344-$U344)-SUM($D532:Q532)),0)</f>
        <v>0</v>
      </c>
      <c r="S532" s="4">
        <f>IF(SUM($D532:R532)&lt;($D344-$U344),S501*MIN($M344,($D344-$U344)-SUM($D532:R532)),0)</f>
        <v>0</v>
      </c>
      <c r="T532" s="4">
        <f>IF(SUM($D532:S532)&lt;($D344-$U344),T501*MIN($M344,($D344-$U344)-SUM($D532:S532)),0)</f>
        <v>0</v>
      </c>
      <c r="U532" s="4">
        <f>IF(SUM($D532:T532)&lt;($D344-$U344),U501*MIN($M344,($D344-$U344)-SUM($D532:T532)),0)</f>
        <v>0</v>
      </c>
      <c r="V532" s="4">
        <f>IF(SUM($D532:U532)&lt;($D344-$U344),V501*MIN($M344,($D344-$U344)-SUM($D532:U532)),0)</f>
        <v>0</v>
      </c>
      <c r="W532" s="4">
        <f>IF(SUM($D532:V532)&lt;($D344-$U344),W501*MIN($M344,($D344-$U344)-SUM($D532:V532)),0)</f>
        <v>0</v>
      </c>
      <c r="X532" s="4">
        <f>IF(SUM($D532:W532)&lt;($D344-$U344),X501*MIN($M344,($D344-$U344)-SUM($D532:W532)),0)</f>
        <v>0</v>
      </c>
      <c r="Y532" s="4">
        <f>IF(SUM($D532:X532)&lt;($D344-$U344),Y501*MIN($M344,($D344-$U344)-SUM($D532:X532)),0)</f>
        <v>0</v>
      </c>
      <c r="Z532" s="4">
        <f>IF(SUM($D532:Y532)&lt;($D344-$U344),Z501*MIN($M344,($D344-$U344)-SUM($D532:Y532)),0)</f>
        <v>0</v>
      </c>
      <c r="AA532" s="4">
        <f>IF(SUM($D532:Z532)&lt;($D344-$U344),AA501*MIN($M344,($D344-$U344)-SUM($D532:Z532)),0)</f>
        <v>0</v>
      </c>
      <c r="AB532" s="4">
        <f>IF(SUM($D532:AA532)&lt;($D344-$U344),AB501*MIN($M344,($D344-$U344)-SUM($D532:AA532)),0)</f>
        <v>0</v>
      </c>
    </row>
    <row r="533" spans="2:28" outlineLevel="1">
      <c r="B533" s="556"/>
      <c r="C533" s="4" t="str">
        <f t="shared" si="90"/>
        <v xml:space="preserve">1 Bed / 1 Bath </v>
      </c>
      <c r="E533" s="4">
        <f>IF(SUM($D533:D533)&lt;($D345-$U345),E502*MIN($M345,($D345-$U345)-SUM($D533:D533)),0)</f>
        <v>0</v>
      </c>
      <c r="F533" s="4">
        <f>IF(SUM($D533:E533)&lt;($D345-$U345),F502*MIN($M345,($D345-$U345)-SUM($D533:E533)),0)</f>
        <v>0</v>
      </c>
      <c r="G533" s="4">
        <f>IF(SUM($D533:F533)&lt;($D345-$U345),G502*MIN($M345,($D345-$U345)-SUM($D533:F533)),0)</f>
        <v>0</v>
      </c>
      <c r="H533" s="4">
        <f>IF(SUM($D533:G533)&lt;($D345-$U345),H502*MIN($M345,($D345-$U345)-SUM($D533:G533)),0)</f>
        <v>0</v>
      </c>
      <c r="I533" s="4">
        <f>IF(SUM($D533:H533)&lt;($D345-$U345),I502*MIN($M345,($D345-$U345)-SUM($D533:H533)),0)</f>
        <v>0</v>
      </c>
      <c r="J533" s="4">
        <f>IF(SUM($D533:I533)&lt;($D345-$U345),J502*MIN($M345,($D345-$U345)-SUM($D533:I533)),0)</f>
        <v>0</v>
      </c>
      <c r="K533" s="4">
        <f>IF(SUM($D533:J533)&lt;($D345-$U345),K502*MIN($M345,($D345-$U345)-SUM($D533:J533)),0)</f>
        <v>0</v>
      </c>
      <c r="L533" s="4">
        <f>IF(SUM($D533:K533)&lt;($D345-$U345),L502*MIN($M345,($D345-$U345)-SUM($D533:K533)),0)</f>
        <v>0</v>
      </c>
      <c r="M533" s="4">
        <f>IF(SUM($D533:L533)&lt;($D345-$U345),M502*MIN($M345,($D345-$U345)-SUM($D533:L533)),0)</f>
        <v>0</v>
      </c>
      <c r="N533" s="4">
        <f>IF(SUM($D533:M533)&lt;($D345-$U345),N502*MIN($M345,($D345-$U345)-SUM($D533:M533)),0)</f>
        <v>0</v>
      </c>
      <c r="O533" s="4">
        <f>IF(SUM($D533:N533)&lt;($D345-$U345),O502*MIN($M345,($D345-$U345)-SUM($D533:N533)),0)</f>
        <v>0</v>
      </c>
      <c r="P533" s="4">
        <f>IF(SUM($D533:O533)&lt;($D345-$U345),P502*MIN($M345,($D345-$U345)-SUM($D533:O533)),0)</f>
        <v>0</v>
      </c>
      <c r="Q533" s="4">
        <f>IF(SUM($D533:P533)&lt;($D345-$U345),Q502*MIN($M345,($D345-$U345)-SUM($D533:P533)),0)</f>
        <v>0</v>
      </c>
      <c r="R533" s="4">
        <f>IF(SUM($D533:Q533)&lt;($D345-$U345),R502*MIN($M345,($D345-$U345)-SUM($D533:Q533)),0)</f>
        <v>0</v>
      </c>
      <c r="S533" s="4">
        <f>IF(SUM($D533:R533)&lt;($D345-$U345),S502*MIN($M345,($D345-$U345)-SUM($D533:R533)),0)</f>
        <v>0</v>
      </c>
      <c r="T533" s="4">
        <f>IF(SUM($D533:S533)&lt;($D345-$U345),T502*MIN($M345,($D345-$U345)-SUM($D533:S533)),0)</f>
        <v>0</v>
      </c>
      <c r="U533" s="4">
        <f>IF(SUM($D533:T533)&lt;($D345-$U345),U502*MIN($M345,($D345-$U345)-SUM($D533:T533)),0)</f>
        <v>0</v>
      </c>
      <c r="V533" s="4">
        <f>IF(SUM($D533:U533)&lt;($D345-$U345),V502*MIN($M345,($D345-$U345)-SUM($D533:U533)),0)</f>
        <v>0</v>
      </c>
      <c r="W533" s="4">
        <f>IF(SUM($D533:V533)&lt;($D345-$U345),W502*MIN($M345,($D345-$U345)-SUM($D533:V533)),0)</f>
        <v>0</v>
      </c>
      <c r="X533" s="4">
        <f>IF(SUM($D533:W533)&lt;($D345-$U345),X502*MIN($M345,($D345-$U345)-SUM($D533:W533)),0)</f>
        <v>0</v>
      </c>
      <c r="Y533" s="4">
        <f>IF(SUM($D533:X533)&lt;($D345-$U345),Y502*MIN($M345,($D345-$U345)-SUM($D533:X533)),0)</f>
        <v>0</v>
      </c>
      <c r="Z533" s="4">
        <f>IF(SUM($D533:Y533)&lt;($D345-$U345),Z502*MIN($M345,($D345-$U345)-SUM($D533:Y533)),0)</f>
        <v>0</v>
      </c>
      <c r="AA533" s="4">
        <f>IF(SUM($D533:Z533)&lt;($D345-$U345),AA502*MIN($M345,($D345-$U345)-SUM($D533:Z533)),0)</f>
        <v>0</v>
      </c>
      <c r="AB533" s="4">
        <f>IF(SUM($D533:AA533)&lt;($D345-$U345),AB502*MIN($M345,($D345-$U345)-SUM($D533:AA533)),0)</f>
        <v>0</v>
      </c>
    </row>
    <row r="534" spans="2:28" outlineLevel="1">
      <c r="B534" s="556"/>
      <c r="C534" s="4" t="str">
        <f t="shared" si="90"/>
        <v xml:space="preserve">1 Bed / 1 Bath </v>
      </c>
      <c r="E534" s="4">
        <f>IF(SUM($D534:D534)&lt;($D346-$U346),E503*MIN($M346,($D346-$U346)-SUM($D534:D534)),0)</f>
        <v>0</v>
      </c>
      <c r="F534" s="4">
        <f>IF(SUM($D534:E534)&lt;($D346-$U346),F503*MIN($M346,($D346-$U346)-SUM($D534:E534)),0)</f>
        <v>0</v>
      </c>
      <c r="G534" s="4">
        <f>IF(SUM($D534:F534)&lt;($D346-$U346),G503*MIN($M346,($D346-$U346)-SUM($D534:F534)),0)</f>
        <v>0</v>
      </c>
      <c r="H534" s="4">
        <f>IF(SUM($D534:G534)&lt;($D346-$U346),H503*MIN($M346,($D346-$U346)-SUM($D534:G534)),0)</f>
        <v>0</v>
      </c>
      <c r="I534" s="4">
        <f>IF(SUM($D534:H534)&lt;($D346-$U346),I503*MIN($M346,($D346-$U346)-SUM($D534:H534)),0)</f>
        <v>0</v>
      </c>
      <c r="J534" s="4">
        <f>IF(SUM($D534:I534)&lt;($D346-$U346),J503*MIN($M346,($D346-$U346)-SUM($D534:I534)),0)</f>
        <v>0</v>
      </c>
      <c r="K534" s="4">
        <f>IF(SUM($D534:J534)&lt;($D346-$U346),K503*MIN($M346,($D346-$U346)-SUM($D534:J534)),0)</f>
        <v>0</v>
      </c>
      <c r="L534" s="4">
        <f>IF(SUM($D534:K534)&lt;($D346-$U346),L503*MIN($M346,($D346-$U346)-SUM($D534:K534)),0)</f>
        <v>0</v>
      </c>
      <c r="M534" s="4">
        <f>IF(SUM($D534:L534)&lt;($D346-$U346),M503*MIN($M346,($D346-$U346)-SUM($D534:L534)),0)</f>
        <v>0</v>
      </c>
      <c r="N534" s="4">
        <f>IF(SUM($D534:M534)&lt;($D346-$U346),N503*MIN($M346,($D346-$U346)-SUM($D534:M534)),0)</f>
        <v>0</v>
      </c>
      <c r="O534" s="4">
        <f>IF(SUM($D534:N534)&lt;($D346-$U346),O503*MIN($M346,($D346-$U346)-SUM($D534:N534)),0)</f>
        <v>0</v>
      </c>
      <c r="P534" s="4">
        <f>IF(SUM($D534:O534)&lt;($D346-$U346),P503*MIN($M346,($D346-$U346)-SUM($D534:O534)),0)</f>
        <v>0</v>
      </c>
      <c r="Q534" s="4">
        <f>IF(SUM($D534:P534)&lt;($D346-$U346),Q503*MIN($M346,($D346-$U346)-SUM($D534:P534)),0)</f>
        <v>0</v>
      </c>
      <c r="R534" s="4">
        <f>IF(SUM($D534:Q534)&lt;($D346-$U346),R503*MIN($M346,($D346-$U346)-SUM($D534:Q534)),0)</f>
        <v>0</v>
      </c>
      <c r="S534" s="4">
        <f>IF(SUM($D534:R534)&lt;($D346-$U346),S503*MIN($M346,($D346-$U346)-SUM($D534:R534)),0)</f>
        <v>0</v>
      </c>
      <c r="T534" s="4">
        <f>IF(SUM($D534:S534)&lt;($D346-$U346),T503*MIN($M346,($D346-$U346)-SUM($D534:S534)),0)</f>
        <v>0</v>
      </c>
      <c r="U534" s="4">
        <f>IF(SUM($D534:T534)&lt;($D346-$U346),U503*MIN($M346,($D346-$U346)-SUM($D534:T534)),0)</f>
        <v>0</v>
      </c>
      <c r="V534" s="4">
        <f>IF(SUM($D534:U534)&lt;($D346-$U346),V503*MIN($M346,($D346-$U346)-SUM($D534:U534)),0)</f>
        <v>0</v>
      </c>
      <c r="W534" s="4">
        <f>IF(SUM($D534:V534)&lt;($D346-$U346),W503*MIN($M346,($D346-$U346)-SUM($D534:V534)),0)</f>
        <v>0</v>
      </c>
      <c r="X534" s="4">
        <f>IF(SUM($D534:W534)&lt;($D346-$U346),X503*MIN($M346,($D346-$U346)-SUM($D534:W534)),0)</f>
        <v>0</v>
      </c>
      <c r="Y534" s="4">
        <f>IF(SUM($D534:X534)&lt;($D346-$U346),Y503*MIN($M346,($D346-$U346)-SUM($D534:X534)),0)</f>
        <v>0</v>
      </c>
      <c r="Z534" s="4">
        <f>IF(SUM($D534:Y534)&lt;($D346-$U346),Z503*MIN($M346,($D346-$U346)-SUM($D534:Y534)),0)</f>
        <v>0</v>
      </c>
      <c r="AA534" s="4">
        <f>IF(SUM($D534:Z534)&lt;($D346-$U346),AA503*MIN($M346,($D346-$U346)-SUM($D534:Z534)),0)</f>
        <v>0</v>
      </c>
      <c r="AB534" s="4">
        <f>IF(SUM($D534:AA534)&lt;($D346-$U346),AB503*MIN($M346,($D346-$U346)-SUM($D534:AA534)),0)</f>
        <v>0</v>
      </c>
    </row>
    <row r="535" spans="2:28" outlineLevel="1">
      <c r="B535" s="556"/>
      <c r="C535" s="4" t="str">
        <f t="shared" si="90"/>
        <v xml:space="preserve">1 Bed / 1 Bath </v>
      </c>
      <c r="E535" s="4">
        <f>IF(SUM($D535:D535)&lt;($D347-$U347),E504*MIN($M347,($D347-$U347)-SUM($D535:D535)),0)</f>
        <v>0</v>
      </c>
      <c r="F535" s="4">
        <f>IF(SUM($D535:E535)&lt;($D347-$U347),F504*MIN($M347,($D347-$U347)-SUM($D535:E535)),0)</f>
        <v>0</v>
      </c>
      <c r="G535" s="4">
        <f>IF(SUM($D535:F535)&lt;($D347-$U347),G504*MIN($M347,($D347-$U347)-SUM($D535:F535)),0)</f>
        <v>0</v>
      </c>
      <c r="H535" s="4">
        <f>IF(SUM($D535:G535)&lt;($D347-$U347),H504*MIN($M347,($D347-$U347)-SUM($D535:G535)),0)</f>
        <v>0</v>
      </c>
      <c r="I535" s="4">
        <f>IF(SUM($D535:H535)&lt;($D347-$U347),I504*MIN($M347,($D347-$U347)-SUM($D535:H535)),0)</f>
        <v>0</v>
      </c>
      <c r="J535" s="4">
        <f>IF(SUM($D535:I535)&lt;($D347-$U347),J504*MIN($M347,($D347-$U347)-SUM($D535:I535)),0)</f>
        <v>0</v>
      </c>
      <c r="K535" s="4">
        <f>IF(SUM($D535:J535)&lt;($D347-$U347),K504*MIN($M347,($D347-$U347)-SUM($D535:J535)),0)</f>
        <v>0</v>
      </c>
      <c r="L535" s="4">
        <f>IF(SUM($D535:K535)&lt;($D347-$U347),L504*MIN($M347,($D347-$U347)-SUM($D535:K535)),0)</f>
        <v>0</v>
      </c>
      <c r="M535" s="4">
        <f>IF(SUM($D535:L535)&lt;($D347-$U347),M504*MIN($M347,($D347-$U347)-SUM($D535:L535)),0)</f>
        <v>0</v>
      </c>
      <c r="N535" s="4">
        <f>IF(SUM($D535:M535)&lt;($D347-$U347),N504*MIN($M347,($D347-$U347)-SUM($D535:M535)),0)</f>
        <v>0</v>
      </c>
      <c r="O535" s="4">
        <f>IF(SUM($D535:N535)&lt;($D347-$U347),O504*MIN($M347,($D347-$U347)-SUM($D535:N535)),0)</f>
        <v>0</v>
      </c>
      <c r="P535" s="4">
        <f>IF(SUM($D535:O535)&lt;($D347-$U347),P504*MIN($M347,($D347-$U347)-SUM($D535:O535)),0)</f>
        <v>0</v>
      </c>
      <c r="Q535" s="4">
        <f>IF(SUM($D535:P535)&lt;($D347-$U347),Q504*MIN($M347,($D347-$U347)-SUM($D535:P535)),0)</f>
        <v>0</v>
      </c>
      <c r="R535" s="4">
        <f>IF(SUM($D535:Q535)&lt;($D347-$U347),R504*MIN($M347,($D347-$U347)-SUM($D535:Q535)),0)</f>
        <v>0</v>
      </c>
      <c r="S535" s="4">
        <f>IF(SUM($D535:R535)&lt;($D347-$U347),S504*MIN($M347,($D347-$U347)-SUM($D535:R535)),0)</f>
        <v>0</v>
      </c>
      <c r="T535" s="4">
        <f>IF(SUM($D535:S535)&lt;($D347-$U347),T504*MIN($M347,($D347-$U347)-SUM($D535:S535)),0)</f>
        <v>0</v>
      </c>
      <c r="U535" s="4">
        <f>IF(SUM($D535:T535)&lt;($D347-$U347),U504*MIN($M347,($D347-$U347)-SUM($D535:T535)),0)</f>
        <v>0</v>
      </c>
      <c r="V535" s="4">
        <f>IF(SUM($D535:U535)&lt;($D347-$U347),V504*MIN($M347,($D347-$U347)-SUM($D535:U535)),0)</f>
        <v>0</v>
      </c>
      <c r="W535" s="4">
        <f>IF(SUM($D535:V535)&lt;($D347-$U347),W504*MIN($M347,($D347-$U347)-SUM($D535:V535)),0)</f>
        <v>0</v>
      </c>
      <c r="X535" s="4">
        <f>IF(SUM($D535:W535)&lt;($D347-$U347),X504*MIN($M347,($D347-$U347)-SUM($D535:W535)),0)</f>
        <v>0</v>
      </c>
      <c r="Y535" s="4">
        <f>IF(SUM($D535:X535)&lt;($D347-$U347),Y504*MIN($M347,($D347-$U347)-SUM($D535:X535)),0)</f>
        <v>0</v>
      </c>
      <c r="Z535" s="4">
        <f>IF(SUM($D535:Y535)&lt;($D347-$U347),Z504*MIN($M347,($D347-$U347)-SUM($D535:Y535)),0)</f>
        <v>0</v>
      </c>
      <c r="AA535" s="4">
        <f>IF(SUM($D535:Z535)&lt;($D347-$U347),AA504*MIN($M347,($D347-$U347)-SUM($D535:Z535)),0)</f>
        <v>0</v>
      </c>
      <c r="AB535" s="4">
        <f>IF(SUM($D535:AA535)&lt;($D347-$U347),AB504*MIN($M347,($D347-$U347)-SUM($D535:AA535)),0)</f>
        <v>0</v>
      </c>
    </row>
    <row r="536" spans="2:28" outlineLevel="1">
      <c r="B536" s="556"/>
      <c r="C536" s="10" t="str">
        <f t="shared" si="90"/>
        <v xml:space="preserve">2 Bed / 1 Bath </v>
      </c>
      <c r="D536" s="10"/>
      <c r="E536" s="4">
        <f>IF(SUM($D536:D536)&lt;($D348-$U348),E505*MIN($M348,($D348-$U348)-SUM($D536:D536)),0)</f>
        <v>0</v>
      </c>
      <c r="F536" s="4">
        <f>IF(SUM($D536:E536)&lt;($D348-$U348),F505*MIN($M348,($D348-$U348)-SUM($D536:E536)),0)</f>
        <v>0</v>
      </c>
      <c r="G536" s="4">
        <f>IF(SUM($D536:F536)&lt;($D348-$U348),G505*MIN($M348,($D348-$U348)-SUM($D536:F536)),0)</f>
        <v>0</v>
      </c>
      <c r="H536" s="4">
        <f>IF(SUM($D536:G536)&lt;($D348-$U348),H505*MIN($M348,($D348-$U348)-SUM($D536:G536)),0)</f>
        <v>0</v>
      </c>
      <c r="I536" s="4">
        <f>IF(SUM($D536:H536)&lt;($D348-$U348),I505*MIN($M348,($D348-$U348)-SUM($D536:H536)),0)</f>
        <v>0</v>
      </c>
      <c r="J536" s="4">
        <f>IF(SUM($D536:I536)&lt;($D348-$U348),J505*MIN($M348,($D348-$U348)-SUM($D536:I536)),0)</f>
        <v>0</v>
      </c>
      <c r="K536" s="4">
        <f>IF(SUM($D536:J536)&lt;($D348-$U348),K505*MIN($M348,($D348-$U348)-SUM($D536:J536)),0)</f>
        <v>0</v>
      </c>
      <c r="L536" s="4">
        <f>IF(SUM($D536:K536)&lt;($D348-$U348),L505*MIN($M348,($D348-$U348)-SUM($D536:K536)),0)</f>
        <v>0</v>
      </c>
      <c r="M536" s="4">
        <f>IF(SUM($D536:L536)&lt;($D348-$U348),M505*MIN($M348,($D348-$U348)-SUM($D536:L536)),0)</f>
        <v>0</v>
      </c>
      <c r="N536" s="4">
        <f>IF(SUM($D536:M536)&lt;($D348-$U348),N505*MIN($M348,($D348-$U348)-SUM($D536:M536)),0)</f>
        <v>0</v>
      </c>
      <c r="O536" s="4">
        <f>IF(SUM($D536:N536)&lt;($D348-$U348),O505*MIN($M348,($D348-$U348)-SUM($D536:N536)),0)</f>
        <v>0</v>
      </c>
      <c r="P536" s="4">
        <f>IF(SUM($D536:O536)&lt;($D348-$U348),P505*MIN($M348,($D348-$U348)-SUM($D536:O536)),0)</f>
        <v>0</v>
      </c>
      <c r="Q536" s="4">
        <f>IF(SUM($D536:P536)&lt;($D348-$U348),Q505*MIN($M348,($D348-$U348)-SUM($D536:P536)),0)</f>
        <v>0</v>
      </c>
      <c r="R536" s="4">
        <f>IF(SUM($D536:Q536)&lt;($D348-$U348),R505*MIN($M348,($D348-$U348)-SUM($D536:Q536)),0)</f>
        <v>0</v>
      </c>
      <c r="S536" s="4">
        <f>IF(SUM($D536:R536)&lt;($D348-$U348),S505*MIN($M348,($D348-$U348)-SUM($D536:R536)),0)</f>
        <v>0</v>
      </c>
      <c r="T536" s="4">
        <f>IF(SUM($D536:S536)&lt;($D348-$U348),T505*MIN($M348,($D348-$U348)-SUM($D536:S536)),0)</f>
        <v>0</v>
      </c>
      <c r="U536" s="4">
        <f>IF(SUM($D536:T536)&lt;($D348-$U348),U505*MIN($M348,($D348-$U348)-SUM($D536:T536)),0)</f>
        <v>0</v>
      </c>
      <c r="V536" s="4">
        <f>IF(SUM($D536:U536)&lt;($D348-$U348),V505*MIN($M348,($D348-$U348)-SUM($D536:U536)),0)</f>
        <v>0</v>
      </c>
      <c r="W536" s="4">
        <f>IF(SUM($D536:V536)&lt;($D348-$U348),W505*MIN($M348,($D348-$U348)-SUM($D536:V536)),0)</f>
        <v>0</v>
      </c>
      <c r="X536" s="4">
        <f>IF(SUM($D536:W536)&lt;($D348-$U348),X505*MIN($M348,($D348-$U348)-SUM($D536:W536)),0)</f>
        <v>0</v>
      </c>
      <c r="Y536" s="4">
        <f>IF(SUM($D536:X536)&lt;($D348-$U348),Y505*MIN($M348,($D348-$U348)-SUM($D536:X536)),0)</f>
        <v>0</v>
      </c>
      <c r="Z536" s="4">
        <f>IF(SUM($D536:Y536)&lt;($D348-$U348),Z505*MIN($M348,($D348-$U348)-SUM($D536:Y536)),0)</f>
        <v>0</v>
      </c>
      <c r="AA536" s="4">
        <f>IF(SUM($D536:Z536)&lt;($D348-$U348),AA505*MIN($M348,($D348-$U348)-SUM($D536:Z536)),0)</f>
        <v>0</v>
      </c>
      <c r="AB536" s="4">
        <f>IF(SUM($D536:AA536)&lt;($D348-$U348),AB505*MIN($M348,($D348-$U348)-SUM($D536:AA536)),0)</f>
        <v>0</v>
      </c>
    </row>
    <row r="537" spans="2:28" outlineLevel="1">
      <c r="B537" s="556"/>
      <c r="C537" s="10" t="str">
        <f t="shared" si="90"/>
        <v xml:space="preserve">2 Bed / 1 Bath </v>
      </c>
      <c r="D537" s="10"/>
      <c r="E537" s="4">
        <f>IF(SUM($D537:D537)&lt;($D349-$U349),E506*MIN($M349,($D349-$U349)-SUM($D537:D537)),0)</f>
        <v>0</v>
      </c>
      <c r="F537" s="4">
        <f>IF(SUM($D537:E537)&lt;($D349-$U349),F506*MIN($M349,($D349-$U349)-SUM($D537:E537)),0)</f>
        <v>0</v>
      </c>
      <c r="G537" s="4">
        <f>IF(SUM($D537:F537)&lt;($D349-$U349),G506*MIN($M349,($D349-$U349)-SUM($D537:F537)),0)</f>
        <v>0</v>
      </c>
      <c r="H537" s="4">
        <f>IF(SUM($D537:G537)&lt;($D349-$U349),H506*MIN($M349,($D349-$U349)-SUM($D537:G537)),0)</f>
        <v>0</v>
      </c>
      <c r="I537" s="4">
        <f>IF(SUM($D537:H537)&lt;($D349-$U349),I506*MIN($M349,($D349-$U349)-SUM($D537:H537)),0)</f>
        <v>0</v>
      </c>
      <c r="J537" s="4">
        <f>IF(SUM($D537:I537)&lt;($D349-$U349),J506*MIN($M349,($D349-$U349)-SUM($D537:I537)),0)</f>
        <v>0</v>
      </c>
      <c r="K537" s="4">
        <f>IF(SUM($D537:J537)&lt;($D349-$U349),K506*MIN($M349,($D349-$U349)-SUM($D537:J537)),0)</f>
        <v>0</v>
      </c>
      <c r="L537" s="4">
        <f>IF(SUM($D537:K537)&lt;($D349-$U349),L506*MIN($M349,($D349-$U349)-SUM($D537:K537)),0)</f>
        <v>0</v>
      </c>
      <c r="M537" s="4">
        <f>IF(SUM($D537:L537)&lt;($D349-$U349),M506*MIN($M349,($D349-$U349)-SUM($D537:L537)),0)</f>
        <v>0</v>
      </c>
      <c r="N537" s="4">
        <f>IF(SUM($D537:M537)&lt;($D349-$U349),N506*MIN($M349,($D349-$U349)-SUM($D537:M537)),0)</f>
        <v>0</v>
      </c>
      <c r="O537" s="4">
        <f>IF(SUM($D537:N537)&lt;($D349-$U349),O506*MIN($M349,($D349-$U349)-SUM($D537:N537)),0)</f>
        <v>0</v>
      </c>
      <c r="P537" s="4">
        <f>IF(SUM($D537:O537)&lt;($D349-$U349),P506*MIN($M349,($D349-$U349)-SUM($D537:O537)),0)</f>
        <v>0</v>
      </c>
      <c r="Q537" s="4">
        <f>IF(SUM($D537:P537)&lt;($D349-$U349),Q506*MIN($M349,($D349-$U349)-SUM($D537:P537)),0)</f>
        <v>0</v>
      </c>
      <c r="R537" s="4">
        <f>IF(SUM($D537:Q537)&lt;($D349-$U349),R506*MIN($M349,($D349-$U349)-SUM($D537:Q537)),0)</f>
        <v>0</v>
      </c>
      <c r="S537" s="4">
        <f>IF(SUM($D537:R537)&lt;($D349-$U349),S506*MIN($M349,($D349-$U349)-SUM($D537:R537)),0)</f>
        <v>0</v>
      </c>
      <c r="T537" s="4">
        <f>IF(SUM($D537:S537)&lt;($D349-$U349),T506*MIN($M349,($D349-$U349)-SUM($D537:S537)),0)</f>
        <v>0</v>
      </c>
      <c r="U537" s="4">
        <f>IF(SUM($D537:T537)&lt;($D349-$U349),U506*MIN($M349,($D349-$U349)-SUM($D537:T537)),0)</f>
        <v>0</v>
      </c>
      <c r="V537" s="4">
        <f>IF(SUM($D537:U537)&lt;($D349-$U349),V506*MIN($M349,($D349-$U349)-SUM($D537:U537)),0)</f>
        <v>0</v>
      </c>
      <c r="W537" s="4">
        <f>IF(SUM($D537:V537)&lt;($D349-$U349),W506*MIN($M349,($D349-$U349)-SUM($D537:V537)),0)</f>
        <v>0</v>
      </c>
      <c r="X537" s="4">
        <f>IF(SUM($D537:W537)&lt;($D349-$U349),X506*MIN($M349,($D349-$U349)-SUM($D537:W537)),0)</f>
        <v>0</v>
      </c>
      <c r="Y537" s="4">
        <f>IF(SUM($D537:X537)&lt;($D349-$U349),Y506*MIN($M349,($D349-$U349)-SUM($D537:X537)),0)</f>
        <v>0</v>
      </c>
      <c r="Z537" s="4">
        <f>IF(SUM($D537:Y537)&lt;($D349-$U349),Z506*MIN($M349,($D349-$U349)-SUM($D537:Y537)),0)</f>
        <v>0</v>
      </c>
      <c r="AA537" s="4">
        <f>IF(SUM($D537:Z537)&lt;($D349-$U349),AA506*MIN($M349,($D349-$U349)-SUM($D537:Z537)),0)</f>
        <v>0</v>
      </c>
      <c r="AB537" s="4">
        <f>IF(SUM($D537:AA537)&lt;($D349-$U349),AB506*MIN($M349,($D349-$U349)-SUM($D537:AA537)),0)</f>
        <v>0</v>
      </c>
    </row>
    <row r="538" spans="2:28" outlineLevel="1">
      <c r="B538" s="556"/>
      <c r="C538" s="10" t="str">
        <f t="shared" si="90"/>
        <v xml:space="preserve">2 Bed / 1 Bath </v>
      </c>
      <c r="D538" s="10"/>
      <c r="E538" s="4">
        <f>IF(SUM($D538:D538)&lt;($D350-$U350),E507*MIN($M350,($D350-$U350)-SUM($D538:D538)),0)</f>
        <v>0</v>
      </c>
      <c r="F538" s="4">
        <f>IF(SUM($D538:E538)&lt;($D350-$U350),F507*MIN($M350,($D350-$U350)-SUM($D538:E538)),0)</f>
        <v>0</v>
      </c>
      <c r="G538" s="4">
        <f>IF(SUM($D538:F538)&lt;($D350-$U350),G507*MIN($M350,($D350-$U350)-SUM($D538:F538)),0)</f>
        <v>0</v>
      </c>
      <c r="H538" s="4">
        <f>IF(SUM($D538:G538)&lt;($D350-$U350),H507*MIN($M350,($D350-$U350)-SUM($D538:G538)),0)</f>
        <v>0</v>
      </c>
      <c r="I538" s="4">
        <f>IF(SUM($D538:H538)&lt;($D350-$U350),I507*MIN($M350,($D350-$U350)-SUM($D538:H538)),0)</f>
        <v>0</v>
      </c>
      <c r="J538" s="4">
        <f>IF(SUM($D538:I538)&lt;($D350-$U350),J507*MIN($M350,($D350-$U350)-SUM($D538:I538)),0)</f>
        <v>0</v>
      </c>
      <c r="K538" s="4">
        <f>IF(SUM($D538:J538)&lt;($D350-$U350),K507*MIN($M350,($D350-$U350)-SUM($D538:J538)),0)</f>
        <v>0</v>
      </c>
      <c r="L538" s="4">
        <f>IF(SUM($D538:K538)&lt;($D350-$U350),L507*MIN($M350,($D350-$U350)-SUM($D538:K538)),0)</f>
        <v>0</v>
      </c>
      <c r="M538" s="4">
        <f>IF(SUM($D538:L538)&lt;($D350-$U350),M507*MIN($M350,($D350-$U350)-SUM($D538:L538)),0)</f>
        <v>0</v>
      </c>
      <c r="N538" s="4">
        <f>IF(SUM($D538:M538)&lt;($D350-$U350),N507*MIN($M350,($D350-$U350)-SUM($D538:M538)),0)</f>
        <v>0</v>
      </c>
      <c r="O538" s="4">
        <f>IF(SUM($D538:N538)&lt;($D350-$U350),O507*MIN($M350,($D350-$U350)-SUM($D538:N538)),0)</f>
        <v>0</v>
      </c>
      <c r="P538" s="4">
        <f>IF(SUM($D538:O538)&lt;($D350-$U350),P507*MIN($M350,($D350-$U350)-SUM($D538:O538)),0)</f>
        <v>0</v>
      </c>
      <c r="Q538" s="4">
        <f>IF(SUM($D538:P538)&lt;($D350-$U350),Q507*MIN($M350,($D350-$U350)-SUM($D538:P538)),0)</f>
        <v>0</v>
      </c>
      <c r="R538" s="4">
        <f>IF(SUM($D538:Q538)&lt;($D350-$U350),R507*MIN($M350,($D350-$U350)-SUM($D538:Q538)),0)</f>
        <v>0</v>
      </c>
      <c r="S538" s="4">
        <f>IF(SUM($D538:R538)&lt;($D350-$U350),S507*MIN($M350,($D350-$U350)-SUM($D538:R538)),0)</f>
        <v>0</v>
      </c>
      <c r="T538" s="4">
        <f>IF(SUM($D538:S538)&lt;($D350-$U350),T507*MIN($M350,($D350-$U350)-SUM($D538:S538)),0)</f>
        <v>0</v>
      </c>
      <c r="U538" s="4">
        <f>IF(SUM($D538:T538)&lt;($D350-$U350),U507*MIN($M350,($D350-$U350)-SUM($D538:T538)),0)</f>
        <v>0</v>
      </c>
      <c r="V538" s="4">
        <f>IF(SUM($D538:U538)&lt;($D350-$U350),V507*MIN($M350,($D350-$U350)-SUM($D538:U538)),0)</f>
        <v>0</v>
      </c>
      <c r="W538" s="4">
        <f>IF(SUM($D538:V538)&lt;($D350-$U350),W507*MIN($M350,($D350-$U350)-SUM($D538:V538)),0)</f>
        <v>0</v>
      </c>
      <c r="X538" s="4">
        <f>IF(SUM($D538:W538)&lt;($D350-$U350),X507*MIN($M350,($D350-$U350)-SUM($D538:W538)),0)</f>
        <v>0</v>
      </c>
      <c r="Y538" s="4">
        <f>IF(SUM($D538:X538)&lt;($D350-$U350),Y507*MIN($M350,($D350-$U350)-SUM($D538:X538)),0)</f>
        <v>0</v>
      </c>
      <c r="Z538" s="4">
        <f>IF(SUM($D538:Y538)&lt;($D350-$U350),Z507*MIN($M350,($D350-$U350)-SUM($D538:Y538)),0)</f>
        <v>0</v>
      </c>
      <c r="AA538" s="4">
        <f>IF(SUM($D538:Z538)&lt;($D350-$U350),AA507*MIN($M350,($D350-$U350)-SUM($D538:Z538)),0)</f>
        <v>0</v>
      </c>
      <c r="AB538" s="4">
        <f>IF(SUM($D538:AA538)&lt;($D350-$U350),AB507*MIN($M350,($D350-$U350)-SUM($D538:AA538)),0)</f>
        <v>0</v>
      </c>
    </row>
    <row r="539" spans="2:28" outlineLevel="1">
      <c r="B539" s="556"/>
      <c r="C539" s="10" t="str">
        <f t="shared" si="90"/>
        <v xml:space="preserve">2 Bed / 2 Bath </v>
      </c>
      <c r="D539" s="10"/>
      <c r="E539" s="4">
        <f>IF(SUM($D539:D539)&lt;($D351-$U351),E508*MIN($M351,($D351-$U351)-SUM($D539:D539)),0)</f>
        <v>0</v>
      </c>
      <c r="F539" s="4">
        <f>IF(SUM($D539:E539)&lt;($D351-$U351),F508*MIN($M351,($D351-$U351)-SUM($D539:E539)),0)</f>
        <v>0</v>
      </c>
      <c r="G539" s="4">
        <f>IF(SUM($D539:F539)&lt;($D351-$U351),G508*MIN($M351,($D351-$U351)-SUM($D539:F539)),0)</f>
        <v>0</v>
      </c>
      <c r="H539" s="4">
        <f>IF(SUM($D539:G539)&lt;($D351-$U351),H508*MIN($M351,($D351-$U351)-SUM($D539:G539)),0)</f>
        <v>0</v>
      </c>
      <c r="I539" s="4">
        <f>IF(SUM($D539:H539)&lt;($D351-$U351),I508*MIN($M351,($D351-$U351)-SUM($D539:H539)),0)</f>
        <v>0</v>
      </c>
      <c r="J539" s="4">
        <f>IF(SUM($D539:I539)&lt;($D351-$U351),J508*MIN($M351,($D351-$U351)-SUM($D539:I539)),0)</f>
        <v>0</v>
      </c>
      <c r="K539" s="4">
        <f>IF(SUM($D539:J539)&lt;($D351-$U351),K508*MIN($M351,($D351-$U351)-SUM($D539:J539)),0)</f>
        <v>0</v>
      </c>
      <c r="L539" s="4">
        <f>IF(SUM($D539:K539)&lt;($D351-$U351),L508*MIN($M351,($D351-$U351)-SUM($D539:K539)),0)</f>
        <v>0</v>
      </c>
      <c r="M539" s="4">
        <f>IF(SUM($D539:L539)&lt;($D351-$U351),M508*MIN($M351,($D351-$U351)-SUM($D539:L539)),0)</f>
        <v>0</v>
      </c>
      <c r="N539" s="4">
        <f>IF(SUM($D539:M539)&lt;($D351-$U351),N508*MIN($M351,($D351-$U351)-SUM($D539:M539)),0)</f>
        <v>0</v>
      </c>
      <c r="O539" s="4">
        <f>IF(SUM($D539:N539)&lt;($D351-$U351),O508*MIN($M351,($D351-$U351)-SUM($D539:N539)),0)</f>
        <v>0</v>
      </c>
      <c r="P539" s="4">
        <f>IF(SUM($D539:O539)&lt;($D351-$U351),P508*MIN($M351,($D351-$U351)-SUM($D539:O539)),0)</f>
        <v>0</v>
      </c>
      <c r="Q539" s="4">
        <f>IF(SUM($D539:P539)&lt;($D351-$U351),Q508*MIN($M351,($D351-$U351)-SUM($D539:P539)),0)</f>
        <v>0</v>
      </c>
      <c r="R539" s="4">
        <f>IF(SUM($D539:Q539)&lt;($D351-$U351),R508*MIN($M351,($D351-$U351)-SUM($D539:Q539)),0)</f>
        <v>0</v>
      </c>
      <c r="S539" s="4">
        <f>IF(SUM($D539:R539)&lt;($D351-$U351),S508*MIN($M351,($D351-$U351)-SUM($D539:R539)),0)</f>
        <v>0</v>
      </c>
      <c r="T539" s="4">
        <f>IF(SUM($D539:S539)&lt;($D351-$U351),T508*MIN($M351,($D351-$U351)-SUM($D539:S539)),0)</f>
        <v>0</v>
      </c>
      <c r="U539" s="4">
        <f>IF(SUM($D539:T539)&lt;($D351-$U351),U508*MIN($M351,($D351-$U351)-SUM($D539:T539)),0)</f>
        <v>0</v>
      </c>
      <c r="V539" s="4">
        <f>IF(SUM($D539:U539)&lt;($D351-$U351),V508*MIN($M351,($D351-$U351)-SUM($D539:U539)),0)</f>
        <v>0</v>
      </c>
      <c r="W539" s="4">
        <f>IF(SUM($D539:V539)&lt;($D351-$U351),W508*MIN($M351,($D351-$U351)-SUM($D539:V539)),0)</f>
        <v>0</v>
      </c>
      <c r="X539" s="4">
        <f>IF(SUM($D539:W539)&lt;($D351-$U351),X508*MIN($M351,($D351-$U351)-SUM($D539:W539)),0)</f>
        <v>0</v>
      </c>
      <c r="Y539" s="4">
        <f>IF(SUM($D539:X539)&lt;($D351-$U351),Y508*MIN($M351,($D351-$U351)-SUM($D539:X539)),0)</f>
        <v>0</v>
      </c>
      <c r="Z539" s="4">
        <f>IF(SUM($D539:Y539)&lt;($D351-$U351),Z508*MIN($M351,($D351-$U351)-SUM($D539:Y539)),0)</f>
        <v>0</v>
      </c>
      <c r="AA539" s="4">
        <f>IF(SUM($D539:Z539)&lt;($D351-$U351),AA508*MIN($M351,($D351-$U351)-SUM($D539:Z539)),0)</f>
        <v>0</v>
      </c>
      <c r="AB539" s="4">
        <f>IF(SUM($D539:AA539)&lt;($D351-$U351),AB508*MIN($M351,($D351-$U351)-SUM($D539:AA539)),0)</f>
        <v>0</v>
      </c>
    </row>
    <row r="540" spans="2:28" outlineLevel="1">
      <c r="B540" s="556"/>
      <c r="C540" s="10" t="str">
        <f t="shared" si="90"/>
        <v>2 Bed / 1 Bath + Den</v>
      </c>
      <c r="D540" s="10"/>
      <c r="E540" s="4">
        <f>IF(SUM($D540:D540)&lt;($D352-$U352),E509*MIN($M352,($D352-$U352)-SUM($D540:D540)),0)</f>
        <v>0</v>
      </c>
      <c r="F540" s="4">
        <f>IF(SUM($D540:E540)&lt;($D352-$U352),F509*MIN($M352,($D352-$U352)-SUM($D540:E540)),0)</f>
        <v>0</v>
      </c>
      <c r="G540" s="4">
        <f>IF(SUM($D540:F540)&lt;($D352-$U352),G509*MIN($M352,($D352-$U352)-SUM($D540:F540)),0)</f>
        <v>0</v>
      </c>
      <c r="H540" s="4">
        <f>IF(SUM($D540:G540)&lt;($D352-$U352),H509*MIN($M352,($D352-$U352)-SUM($D540:G540)),0)</f>
        <v>0</v>
      </c>
      <c r="I540" s="4">
        <f>IF(SUM($D540:H540)&lt;($D352-$U352),I509*MIN($M352,($D352-$U352)-SUM($D540:H540)),0)</f>
        <v>0</v>
      </c>
      <c r="J540" s="4">
        <f>IF(SUM($D540:I540)&lt;($D352-$U352),J509*MIN($M352,($D352-$U352)-SUM($D540:I540)),0)</f>
        <v>0</v>
      </c>
      <c r="K540" s="4">
        <f>IF(SUM($D540:J540)&lt;($D352-$U352),K509*MIN($M352,($D352-$U352)-SUM($D540:J540)),0)</f>
        <v>0</v>
      </c>
      <c r="L540" s="4">
        <f>IF(SUM($D540:K540)&lt;($D352-$U352),L509*MIN($M352,($D352-$U352)-SUM($D540:K540)),0)</f>
        <v>0</v>
      </c>
      <c r="M540" s="4">
        <f>IF(SUM($D540:L540)&lt;($D352-$U352),M509*MIN($M352,($D352-$U352)-SUM($D540:L540)),0)</f>
        <v>0</v>
      </c>
      <c r="N540" s="4">
        <f>IF(SUM($D540:M540)&lt;($D352-$U352),N509*MIN($M352,($D352-$U352)-SUM($D540:M540)),0)</f>
        <v>0</v>
      </c>
      <c r="O540" s="4">
        <f>IF(SUM($D540:N540)&lt;($D352-$U352),O509*MIN($M352,($D352-$U352)-SUM($D540:N540)),0)</f>
        <v>0</v>
      </c>
      <c r="P540" s="4">
        <f>IF(SUM($D540:O540)&lt;($D352-$U352),P509*MIN($M352,($D352-$U352)-SUM($D540:O540)),0)</f>
        <v>0</v>
      </c>
      <c r="Q540" s="4">
        <f>IF(SUM($D540:P540)&lt;($D352-$U352),Q509*MIN($M352,($D352-$U352)-SUM($D540:P540)),0)</f>
        <v>0</v>
      </c>
      <c r="R540" s="4">
        <f>IF(SUM($D540:Q540)&lt;($D352-$U352),R509*MIN($M352,($D352-$U352)-SUM($D540:Q540)),0)</f>
        <v>0</v>
      </c>
      <c r="S540" s="4">
        <f>IF(SUM($D540:R540)&lt;($D352-$U352),S509*MIN($M352,($D352-$U352)-SUM($D540:R540)),0)</f>
        <v>0</v>
      </c>
      <c r="T540" s="4">
        <f>IF(SUM($D540:S540)&lt;($D352-$U352),T509*MIN($M352,($D352-$U352)-SUM($D540:S540)),0)</f>
        <v>0</v>
      </c>
      <c r="U540" s="4">
        <f>IF(SUM($D540:T540)&lt;($D352-$U352),U509*MIN($M352,($D352-$U352)-SUM($D540:T540)),0)</f>
        <v>0</v>
      </c>
      <c r="V540" s="4">
        <f>IF(SUM($D540:U540)&lt;($D352-$U352),V509*MIN($M352,($D352-$U352)-SUM($D540:U540)),0)</f>
        <v>0</v>
      </c>
      <c r="W540" s="4">
        <f>IF(SUM($D540:V540)&lt;($D352-$U352),W509*MIN($M352,($D352-$U352)-SUM($D540:V540)),0)</f>
        <v>0</v>
      </c>
      <c r="X540" s="4">
        <f>IF(SUM($D540:W540)&lt;($D352-$U352),X509*MIN($M352,($D352-$U352)-SUM($D540:W540)),0)</f>
        <v>0</v>
      </c>
      <c r="Y540" s="4">
        <f>IF(SUM($D540:X540)&lt;($D352-$U352),Y509*MIN($M352,($D352-$U352)-SUM($D540:X540)),0)</f>
        <v>0</v>
      </c>
      <c r="Z540" s="4">
        <f>IF(SUM($D540:Y540)&lt;($D352-$U352),Z509*MIN($M352,($D352-$U352)-SUM($D540:Y540)),0)</f>
        <v>0</v>
      </c>
      <c r="AA540" s="4">
        <f>IF(SUM($D540:Z540)&lt;($D352-$U352),AA509*MIN($M352,($D352-$U352)-SUM($D540:Z540)),0)</f>
        <v>0</v>
      </c>
      <c r="AB540" s="4">
        <f>IF(SUM($D540:AA540)&lt;($D352-$U352),AB509*MIN($M352,($D352-$U352)-SUM($D540:AA540)),0)</f>
        <v>0</v>
      </c>
    </row>
    <row r="541" spans="2:28" outlineLevel="1">
      <c r="B541" s="556"/>
      <c r="C541" s="10" t="str">
        <f t="shared" si="90"/>
        <v xml:space="preserve">2 Bed / 2 Bath </v>
      </c>
      <c r="D541" s="10"/>
      <c r="E541" s="4">
        <f>IF(SUM($D541:D541)&lt;($D353-$U353),E510*MIN($M353,($D353-$U353)-SUM($D541:D541)),0)</f>
        <v>0</v>
      </c>
      <c r="F541" s="4">
        <f>IF(SUM($D541:E541)&lt;($D353-$U353),F510*MIN($M353,($D353-$U353)-SUM($D541:E541)),0)</f>
        <v>0</v>
      </c>
      <c r="G541" s="4">
        <f>IF(SUM($D541:F541)&lt;($D353-$U353),G510*MIN($M353,($D353-$U353)-SUM($D541:F541)),0)</f>
        <v>0</v>
      </c>
      <c r="H541" s="4">
        <f>IF(SUM($D541:G541)&lt;($D353-$U353),H510*MIN($M353,($D353-$U353)-SUM($D541:G541)),0)</f>
        <v>0</v>
      </c>
      <c r="I541" s="4">
        <f>IF(SUM($D541:H541)&lt;($D353-$U353),I510*MIN($M353,($D353-$U353)-SUM($D541:H541)),0)</f>
        <v>0</v>
      </c>
      <c r="J541" s="4">
        <f>IF(SUM($D541:I541)&lt;($D353-$U353),J510*MIN($M353,($D353-$U353)-SUM($D541:I541)),0)</f>
        <v>0</v>
      </c>
      <c r="K541" s="4">
        <f>IF(SUM($D541:J541)&lt;($D353-$U353),K510*MIN($M353,($D353-$U353)-SUM($D541:J541)),0)</f>
        <v>0</v>
      </c>
      <c r="L541" s="4">
        <f>IF(SUM($D541:K541)&lt;($D353-$U353),L510*MIN($M353,($D353-$U353)-SUM($D541:K541)),0)</f>
        <v>0</v>
      </c>
      <c r="M541" s="4">
        <f>IF(SUM($D541:L541)&lt;($D353-$U353),M510*MIN($M353,($D353-$U353)-SUM($D541:L541)),0)</f>
        <v>0</v>
      </c>
      <c r="N541" s="4">
        <f>IF(SUM($D541:M541)&lt;($D353-$U353),N510*MIN($M353,($D353-$U353)-SUM($D541:M541)),0)</f>
        <v>0</v>
      </c>
      <c r="O541" s="4">
        <f>IF(SUM($D541:N541)&lt;($D353-$U353),O510*MIN($M353,($D353-$U353)-SUM($D541:N541)),0)</f>
        <v>0</v>
      </c>
      <c r="P541" s="4">
        <f>IF(SUM($D541:O541)&lt;($D353-$U353),P510*MIN($M353,($D353-$U353)-SUM($D541:O541)),0)</f>
        <v>0</v>
      </c>
      <c r="Q541" s="4">
        <f>IF(SUM($D541:P541)&lt;($D353-$U353),Q510*MIN($M353,($D353-$U353)-SUM($D541:P541)),0)</f>
        <v>0</v>
      </c>
      <c r="R541" s="4">
        <f>IF(SUM($D541:Q541)&lt;($D353-$U353),R510*MIN($M353,($D353-$U353)-SUM($D541:Q541)),0)</f>
        <v>0</v>
      </c>
      <c r="S541" s="4">
        <f>IF(SUM($D541:R541)&lt;($D353-$U353),S510*MIN($M353,($D353-$U353)-SUM($D541:R541)),0)</f>
        <v>0</v>
      </c>
      <c r="T541" s="4">
        <f>IF(SUM($D541:S541)&lt;($D353-$U353),T510*MIN($M353,($D353-$U353)-SUM($D541:S541)),0)</f>
        <v>0</v>
      </c>
      <c r="U541" s="4">
        <f>IF(SUM($D541:T541)&lt;($D353-$U353),U510*MIN($M353,($D353-$U353)-SUM($D541:T541)),0)</f>
        <v>0</v>
      </c>
      <c r="V541" s="4">
        <f>IF(SUM($D541:U541)&lt;($D353-$U353),V510*MIN($M353,($D353-$U353)-SUM($D541:U541)),0)</f>
        <v>0</v>
      </c>
      <c r="W541" s="4">
        <f>IF(SUM($D541:V541)&lt;($D353-$U353),W510*MIN($M353,($D353-$U353)-SUM($D541:V541)),0)</f>
        <v>0</v>
      </c>
      <c r="X541" s="4">
        <f>IF(SUM($D541:W541)&lt;($D353-$U353),X510*MIN($M353,($D353-$U353)-SUM($D541:W541)),0)</f>
        <v>0</v>
      </c>
      <c r="Y541" s="4">
        <f>IF(SUM($D541:X541)&lt;($D353-$U353),Y510*MIN($M353,($D353-$U353)-SUM($D541:X541)),0)</f>
        <v>0</v>
      </c>
      <c r="Z541" s="4">
        <f>IF(SUM($D541:Y541)&lt;($D353-$U353),Z510*MIN($M353,($D353-$U353)-SUM($D541:Y541)),0)</f>
        <v>0</v>
      </c>
      <c r="AA541" s="4">
        <f>IF(SUM($D541:Z541)&lt;($D353-$U353),AA510*MIN($M353,($D353-$U353)-SUM($D541:Z541)),0)</f>
        <v>0</v>
      </c>
      <c r="AB541" s="4">
        <f>IF(SUM($D541:AA541)&lt;($D353-$U353),AB510*MIN($M353,($D353-$U353)-SUM($D541:AA541)),0)</f>
        <v>0</v>
      </c>
    </row>
    <row r="542" spans="2:28" outlineLevel="1">
      <c r="B542" s="556"/>
      <c r="C542" s="10" t="str">
        <f t="shared" si="90"/>
        <v xml:space="preserve">2 Bed / 1.5 Bath </v>
      </c>
      <c r="D542" s="10"/>
      <c r="E542" s="4">
        <f>IF(SUM($D542:D542)&lt;($D354-$U354),E511*MIN($M354,($D354-$U354)-SUM($D542:D542)),0)</f>
        <v>0</v>
      </c>
      <c r="F542" s="4">
        <f>IF(SUM($D542:E542)&lt;($D354-$U354),F511*MIN($M354,($D354-$U354)-SUM($D542:E542)),0)</f>
        <v>0</v>
      </c>
      <c r="G542" s="4">
        <f>IF(SUM($D542:F542)&lt;($D354-$U354),G511*MIN($M354,($D354-$U354)-SUM($D542:F542)),0)</f>
        <v>0</v>
      </c>
      <c r="H542" s="4">
        <f>IF(SUM($D542:G542)&lt;($D354-$U354),H511*MIN($M354,($D354-$U354)-SUM($D542:G542)),0)</f>
        <v>0</v>
      </c>
      <c r="I542" s="4">
        <f>IF(SUM($D542:H542)&lt;($D354-$U354),I511*MIN($M354,($D354-$U354)-SUM($D542:H542)),0)</f>
        <v>0</v>
      </c>
      <c r="J542" s="4">
        <f>IF(SUM($D542:I542)&lt;($D354-$U354),J511*MIN($M354,($D354-$U354)-SUM($D542:I542)),0)</f>
        <v>0</v>
      </c>
      <c r="K542" s="4">
        <f>IF(SUM($D542:J542)&lt;($D354-$U354),K511*MIN($M354,($D354-$U354)-SUM($D542:J542)),0)</f>
        <v>0</v>
      </c>
      <c r="L542" s="4">
        <f>IF(SUM($D542:K542)&lt;($D354-$U354),L511*MIN($M354,($D354-$U354)-SUM($D542:K542)),0)</f>
        <v>0</v>
      </c>
      <c r="M542" s="4">
        <f>IF(SUM($D542:L542)&lt;($D354-$U354),M511*MIN($M354,($D354-$U354)-SUM($D542:L542)),0)</f>
        <v>0</v>
      </c>
      <c r="N542" s="4">
        <f>IF(SUM($D542:M542)&lt;($D354-$U354),N511*MIN($M354,($D354-$U354)-SUM($D542:M542)),0)</f>
        <v>0</v>
      </c>
      <c r="O542" s="4">
        <f>IF(SUM($D542:N542)&lt;($D354-$U354),O511*MIN($M354,($D354-$U354)-SUM($D542:N542)),0)</f>
        <v>0</v>
      </c>
      <c r="P542" s="4">
        <f>IF(SUM($D542:O542)&lt;($D354-$U354),P511*MIN($M354,($D354-$U354)-SUM($D542:O542)),0)</f>
        <v>0</v>
      </c>
      <c r="Q542" s="4">
        <f>IF(SUM($D542:P542)&lt;($D354-$U354),Q511*MIN($M354,($D354-$U354)-SUM($D542:P542)),0)</f>
        <v>0</v>
      </c>
      <c r="R542" s="4">
        <f>IF(SUM($D542:Q542)&lt;($D354-$U354),R511*MIN($M354,($D354-$U354)-SUM($D542:Q542)),0)</f>
        <v>0</v>
      </c>
      <c r="S542" s="4">
        <f>IF(SUM($D542:R542)&lt;($D354-$U354),S511*MIN($M354,($D354-$U354)-SUM($D542:R542)),0)</f>
        <v>0</v>
      </c>
      <c r="T542" s="4">
        <f>IF(SUM($D542:S542)&lt;($D354-$U354),T511*MIN($M354,($D354-$U354)-SUM($D542:S542)),0)</f>
        <v>0</v>
      </c>
      <c r="U542" s="4">
        <f>IF(SUM($D542:T542)&lt;($D354-$U354),U511*MIN($M354,($D354-$U354)-SUM($D542:T542)),0)</f>
        <v>0</v>
      </c>
      <c r="V542" s="4">
        <f>IF(SUM($D542:U542)&lt;($D354-$U354),V511*MIN($M354,($D354-$U354)-SUM($D542:U542)),0)</f>
        <v>0</v>
      </c>
      <c r="W542" s="4">
        <f>IF(SUM($D542:V542)&lt;($D354-$U354),W511*MIN($M354,($D354-$U354)-SUM($D542:V542)),0)</f>
        <v>0</v>
      </c>
      <c r="X542" s="4">
        <f>IF(SUM($D542:W542)&lt;($D354-$U354),X511*MIN($M354,($D354-$U354)-SUM($D542:W542)),0)</f>
        <v>0</v>
      </c>
      <c r="Y542" s="4">
        <f>IF(SUM($D542:X542)&lt;($D354-$U354),Y511*MIN($M354,($D354-$U354)-SUM($D542:X542)),0)</f>
        <v>0</v>
      </c>
      <c r="Z542" s="4">
        <f>IF(SUM($D542:Y542)&lt;($D354-$U354),Z511*MIN($M354,($D354-$U354)-SUM($D542:Y542)),0)</f>
        <v>0</v>
      </c>
      <c r="AA542" s="4">
        <f>IF(SUM($D542:Z542)&lt;($D354-$U354),AA511*MIN($M354,($D354-$U354)-SUM($D542:Z542)),0)</f>
        <v>0</v>
      </c>
      <c r="AB542" s="4">
        <f>IF(SUM($D542:AA542)&lt;($D354-$U354),AB511*MIN($M354,($D354-$U354)-SUM($D542:AA542)),0)</f>
        <v>0</v>
      </c>
    </row>
    <row r="543" spans="2:28" outlineLevel="1">
      <c r="B543" s="556"/>
      <c r="C543" s="10" t="str">
        <f t="shared" si="90"/>
        <v xml:space="preserve">3 Bed / 2 Bath </v>
      </c>
      <c r="D543" s="10"/>
      <c r="E543" s="4">
        <f>IF(SUM($D543:D543)&lt;($D355-$U355),E512*MIN($M355,($D355-$U355)-SUM($D543:D543)),0)</f>
        <v>0</v>
      </c>
      <c r="F543" s="4">
        <f>IF(SUM($D543:E543)&lt;($D355-$U355),F512*MIN($M355,($D355-$U355)-SUM($D543:E543)),0)</f>
        <v>0</v>
      </c>
      <c r="G543" s="4">
        <f>IF(SUM($D543:F543)&lt;($D355-$U355),G512*MIN($M355,($D355-$U355)-SUM($D543:F543)),0)</f>
        <v>0</v>
      </c>
      <c r="H543" s="4">
        <f>IF(SUM($D543:G543)&lt;($D355-$U355),H512*MIN($M355,($D355-$U355)-SUM($D543:G543)),0)</f>
        <v>0</v>
      </c>
      <c r="I543" s="4">
        <f>IF(SUM($D543:H543)&lt;($D355-$U355),I512*MIN($M355,($D355-$U355)-SUM($D543:H543)),0)</f>
        <v>0</v>
      </c>
      <c r="J543" s="4">
        <f>IF(SUM($D543:I543)&lt;($D355-$U355),J512*MIN($M355,($D355-$U355)-SUM($D543:I543)),0)</f>
        <v>0</v>
      </c>
      <c r="K543" s="4">
        <f>IF(SUM($D543:J543)&lt;($D355-$U355),K512*MIN($M355,($D355-$U355)-SUM($D543:J543)),0)</f>
        <v>0</v>
      </c>
      <c r="L543" s="4">
        <f>IF(SUM($D543:K543)&lt;($D355-$U355),L512*MIN($M355,($D355-$U355)-SUM($D543:K543)),0)</f>
        <v>0</v>
      </c>
      <c r="M543" s="4">
        <f>IF(SUM($D543:L543)&lt;($D355-$U355),M512*MIN($M355,($D355-$U355)-SUM($D543:L543)),0)</f>
        <v>0</v>
      </c>
      <c r="N543" s="4">
        <f>IF(SUM($D543:M543)&lt;($D355-$U355),N512*MIN($M355,($D355-$U355)-SUM($D543:M543)),0)</f>
        <v>0</v>
      </c>
      <c r="O543" s="4">
        <f>IF(SUM($D543:N543)&lt;($D355-$U355),O512*MIN($M355,($D355-$U355)-SUM($D543:N543)),0)</f>
        <v>0</v>
      </c>
      <c r="P543" s="4">
        <f>IF(SUM($D543:O543)&lt;($D355-$U355),P512*MIN($M355,($D355-$U355)-SUM($D543:O543)),0)</f>
        <v>0</v>
      </c>
      <c r="Q543" s="4">
        <f>IF(SUM($D543:P543)&lt;($D355-$U355),Q512*MIN($M355,($D355-$U355)-SUM($D543:P543)),0)</f>
        <v>0</v>
      </c>
      <c r="R543" s="4">
        <f>IF(SUM($D543:Q543)&lt;($D355-$U355),R512*MIN($M355,($D355-$U355)-SUM($D543:Q543)),0)</f>
        <v>0</v>
      </c>
      <c r="S543" s="4">
        <f>IF(SUM($D543:R543)&lt;($D355-$U355),S512*MIN($M355,($D355-$U355)-SUM($D543:R543)),0)</f>
        <v>0</v>
      </c>
      <c r="T543" s="4">
        <f>IF(SUM($D543:S543)&lt;($D355-$U355),T512*MIN($M355,($D355-$U355)-SUM($D543:S543)),0)</f>
        <v>0</v>
      </c>
      <c r="U543" s="4">
        <f>IF(SUM($D543:T543)&lt;($D355-$U355),U512*MIN($M355,($D355-$U355)-SUM($D543:T543)),0)</f>
        <v>0</v>
      </c>
      <c r="V543" s="4">
        <f>IF(SUM($D543:U543)&lt;($D355-$U355),V512*MIN($M355,($D355-$U355)-SUM($D543:U543)),0)</f>
        <v>0</v>
      </c>
      <c r="W543" s="4">
        <f>IF(SUM($D543:V543)&lt;($D355-$U355),W512*MIN($M355,($D355-$U355)-SUM($D543:V543)),0)</f>
        <v>0</v>
      </c>
      <c r="X543" s="4">
        <f>IF(SUM($D543:W543)&lt;($D355-$U355),X512*MIN($M355,($D355-$U355)-SUM($D543:W543)),0)</f>
        <v>0</v>
      </c>
      <c r="Y543" s="4">
        <f>IF(SUM($D543:X543)&lt;($D355-$U355),Y512*MIN($M355,($D355-$U355)-SUM($D543:X543)),0)</f>
        <v>0</v>
      </c>
      <c r="Z543" s="4">
        <f>IF(SUM($D543:Y543)&lt;($D355-$U355),Z512*MIN($M355,($D355-$U355)-SUM($D543:Y543)),0)</f>
        <v>0</v>
      </c>
      <c r="AA543" s="4">
        <f>IF(SUM($D543:Z543)&lt;($D355-$U355),AA512*MIN($M355,($D355-$U355)-SUM($D543:Z543)),0)</f>
        <v>0</v>
      </c>
      <c r="AB543" s="4">
        <f>IF(SUM($D543:AA543)&lt;($D355-$U355),AB512*MIN($M355,($D355-$U355)-SUM($D543:AA543)),0)</f>
        <v>0</v>
      </c>
    </row>
    <row r="544" spans="2:28" outlineLevel="1">
      <c r="B544" s="556"/>
      <c r="C544" s="10" t="str">
        <f t="shared" si="90"/>
        <v>3 Bed / 2 Bath House</v>
      </c>
      <c r="D544" s="10"/>
      <c r="E544" s="4">
        <f>IF(SUM($D544:D544)&lt;($D356-$U356),E513*MIN($M356,($D356-$U356)-SUM($D544:D544)),0)</f>
        <v>0</v>
      </c>
      <c r="F544" s="4">
        <f>IF(SUM($D544:E544)&lt;($D356-$U356),F513*MIN($M356,($D356-$U356)-SUM($D544:E544)),0)</f>
        <v>0</v>
      </c>
      <c r="G544" s="4">
        <f>IF(SUM($D544:F544)&lt;($D356-$U356),G513*MIN($M356,($D356-$U356)-SUM($D544:F544)),0)</f>
        <v>0</v>
      </c>
      <c r="H544" s="4">
        <f>IF(SUM($D544:G544)&lt;($D356-$U356),H513*MIN($M356,($D356-$U356)-SUM($D544:G544)),0)</f>
        <v>0</v>
      </c>
      <c r="I544" s="4">
        <f>IF(SUM($D544:H544)&lt;($D356-$U356),I513*MIN($M356,($D356-$U356)-SUM($D544:H544)),0)</f>
        <v>0</v>
      </c>
      <c r="J544" s="4">
        <f>IF(SUM($D544:I544)&lt;($D356-$U356),J513*MIN($M356,($D356-$U356)-SUM($D544:I544)),0)</f>
        <v>0</v>
      </c>
      <c r="K544" s="4">
        <f>IF(SUM($D544:J544)&lt;($D356-$U356),K513*MIN($M356,($D356-$U356)-SUM($D544:J544)),0)</f>
        <v>0</v>
      </c>
      <c r="L544" s="4">
        <f>IF(SUM($D544:K544)&lt;($D356-$U356),L513*MIN($M356,($D356-$U356)-SUM($D544:K544)),0)</f>
        <v>0</v>
      </c>
      <c r="M544" s="4">
        <f>IF(SUM($D544:L544)&lt;($D356-$U356),M513*MIN($M356,($D356-$U356)-SUM($D544:L544)),0)</f>
        <v>0</v>
      </c>
      <c r="N544" s="4">
        <f>IF(SUM($D544:M544)&lt;($D356-$U356),N513*MIN($M356,($D356-$U356)-SUM($D544:M544)),0)</f>
        <v>0</v>
      </c>
      <c r="O544" s="4">
        <f>IF(SUM($D544:N544)&lt;($D356-$U356),O513*MIN($M356,($D356-$U356)-SUM($D544:N544)),0)</f>
        <v>0</v>
      </c>
      <c r="P544" s="4">
        <f>IF(SUM($D544:O544)&lt;($D356-$U356),P513*MIN($M356,($D356-$U356)-SUM($D544:O544)),0)</f>
        <v>0</v>
      </c>
      <c r="Q544" s="4">
        <f>IF(SUM($D544:P544)&lt;($D356-$U356),Q513*MIN($M356,($D356-$U356)-SUM($D544:P544)),0)</f>
        <v>0</v>
      </c>
      <c r="R544" s="4">
        <f>IF(SUM($D544:Q544)&lt;($D356-$U356),R513*MIN($M356,($D356-$U356)-SUM($D544:Q544)),0)</f>
        <v>0</v>
      </c>
      <c r="S544" s="4">
        <f>IF(SUM($D544:R544)&lt;($D356-$U356),S513*MIN($M356,($D356-$U356)-SUM($D544:R544)),0)</f>
        <v>0</v>
      </c>
      <c r="T544" s="4">
        <f>IF(SUM($D544:S544)&lt;($D356-$U356),T513*MIN($M356,($D356-$U356)-SUM($D544:S544)),0)</f>
        <v>0</v>
      </c>
      <c r="U544" s="4">
        <f>IF(SUM($D544:T544)&lt;($D356-$U356),U513*MIN($M356,($D356-$U356)-SUM($D544:T544)),0)</f>
        <v>0</v>
      </c>
      <c r="V544" s="4">
        <f>IF(SUM($D544:U544)&lt;($D356-$U356),V513*MIN($M356,($D356-$U356)-SUM($D544:U544)),0)</f>
        <v>0</v>
      </c>
      <c r="W544" s="4">
        <f>IF(SUM($D544:V544)&lt;($D356-$U356),W513*MIN($M356,($D356-$U356)-SUM($D544:V544)),0)</f>
        <v>0</v>
      </c>
      <c r="X544" s="4">
        <f>IF(SUM($D544:W544)&lt;($D356-$U356),X513*MIN($M356,($D356-$U356)-SUM($D544:W544)),0)</f>
        <v>0</v>
      </c>
      <c r="Y544" s="4">
        <f>IF(SUM($D544:X544)&lt;($D356-$U356),Y513*MIN($M356,($D356-$U356)-SUM($D544:X544)),0)</f>
        <v>0</v>
      </c>
      <c r="Z544" s="4">
        <f>IF(SUM($D544:Y544)&lt;($D356-$U356),Z513*MIN($M356,($D356-$U356)-SUM($D544:Y544)),0)</f>
        <v>0</v>
      </c>
      <c r="AA544" s="4">
        <f>IF(SUM($D544:Z544)&lt;($D356-$U356),AA513*MIN($M356,($D356-$U356)-SUM($D544:Z544)),0)</f>
        <v>0</v>
      </c>
      <c r="AB544" s="4">
        <f>IF(SUM($D544:AA544)&lt;($D356-$U356),AB513*MIN($M356,($D356-$U356)-SUM($D544:AA544)),0)</f>
        <v>0</v>
      </c>
    </row>
    <row r="545" spans="2:28" outlineLevel="1">
      <c r="B545" s="556"/>
      <c r="C545" s="10" t="str">
        <f t="shared" si="90"/>
        <v xml:space="preserve">3 Bed / 2 Bath </v>
      </c>
      <c r="D545" s="10"/>
      <c r="E545" s="4">
        <f>IF(SUM($D545:D545)&lt;($D357-$U357),E514*MIN($M357,($D357-$U357)-SUM($D545:D545)),0)</f>
        <v>0</v>
      </c>
      <c r="F545" s="4">
        <f>IF(SUM($D545:E545)&lt;($D357-$U357),F514*MIN($M357,($D357-$U357)-SUM($D545:E545)),0)</f>
        <v>0</v>
      </c>
      <c r="G545" s="4">
        <f>IF(SUM($D545:F545)&lt;($D357-$U357),G514*MIN($M357,($D357-$U357)-SUM($D545:F545)),0)</f>
        <v>0</v>
      </c>
      <c r="H545" s="4">
        <f>IF(SUM($D545:G545)&lt;($D357-$U357),H514*MIN($M357,($D357-$U357)-SUM($D545:G545)),0)</f>
        <v>0</v>
      </c>
      <c r="I545" s="4">
        <f>IF(SUM($D545:H545)&lt;($D357-$U357),I514*MIN($M357,($D357-$U357)-SUM($D545:H545)),0)</f>
        <v>0</v>
      </c>
      <c r="J545" s="4">
        <f>IF(SUM($D545:I545)&lt;($D357-$U357),J514*MIN($M357,($D357-$U357)-SUM($D545:I545)),0)</f>
        <v>0</v>
      </c>
      <c r="K545" s="4">
        <f>IF(SUM($D545:J545)&lt;($D357-$U357),K514*MIN($M357,($D357-$U357)-SUM($D545:J545)),0)</f>
        <v>0</v>
      </c>
      <c r="L545" s="4">
        <f>IF(SUM($D545:K545)&lt;($D357-$U357),L514*MIN($M357,($D357-$U357)-SUM($D545:K545)),0)</f>
        <v>0</v>
      </c>
      <c r="M545" s="4">
        <f>IF(SUM($D545:L545)&lt;($D357-$U357),M514*MIN($M357,($D357-$U357)-SUM($D545:L545)),0)</f>
        <v>0</v>
      </c>
      <c r="N545" s="4">
        <f>IF(SUM($D545:M545)&lt;($D357-$U357),N514*MIN($M357,($D357-$U357)-SUM($D545:M545)),0)</f>
        <v>0</v>
      </c>
      <c r="O545" s="4">
        <f>IF(SUM($D545:N545)&lt;($D357-$U357),O514*MIN($M357,($D357-$U357)-SUM($D545:N545)),0)</f>
        <v>0</v>
      </c>
      <c r="P545" s="4">
        <f>IF(SUM($D545:O545)&lt;($D357-$U357),P514*MIN($M357,($D357-$U357)-SUM($D545:O545)),0)</f>
        <v>0</v>
      </c>
      <c r="Q545" s="4">
        <f>IF(SUM($D545:P545)&lt;($D357-$U357),Q514*MIN($M357,($D357-$U357)-SUM($D545:P545)),0)</f>
        <v>0</v>
      </c>
      <c r="R545" s="4">
        <f>IF(SUM($D545:Q545)&lt;($D357-$U357),R514*MIN($M357,($D357-$U357)-SUM($D545:Q545)),0)</f>
        <v>0</v>
      </c>
      <c r="S545" s="4">
        <f>IF(SUM($D545:R545)&lt;($D357-$U357),S514*MIN($M357,($D357-$U357)-SUM($D545:R545)),0)</f>
        <v>0</v>
      </c>
      <c r="T545" s="4">
        <f>IF(SUM($D545:S545)&lt;($D357-$U357),T514*MIN($M357,($D357-$U357)-SUM($D545:S545)),0)</f>
        <v>0</v>
      </c>
      <c r="U545" s="4">
        <f>IF(SUM($D545:T545)&lt;($D357-$U357),U514*MIN($M357,($D357-$U357)-SUM($D545:T545)),0)</f>
        <v>0</v>
      </c>
      <c r="V545" s="4">
        <f>IF(SUM($D545:U545)&lt;($D357-$U357),V514*MIN($M357,($D357-$U357)-SUM($D545:U545)),0)</f>
        <v>0</v>
      </c>
      <c r="W545" s="4">
        <f>IF(SUM($D545:V545)&lt;($D357-$U357),W514*MIN($M357,($D357-$U357)-SUM($D545:V545)),0)</f>
        <v>0</v>
      </c>
      <c r="X545" s="4">
        <f>IF(SUM($D545:W545)&lt;($D357-$U357),X514*MIN($M357,($D357-$U357)-SUM($D545:W545)),0)</f>
        <v>0</v>
      </c>
      <c r="Y545" s="4">
        <f>IF(SUM($D545:X545)&lt;($D357-$U357),Y514*MIN($M357,($D357-$U357)-SUM($D545:X545)),0)</f>
        <v>0</v>
      </c>
      <c r="Z545" s="4">
        <f>IF(SUM($D545:Y545)&lt;($D357-$U357),Z514*MIN($M357,($D357-$U357)-SUM($D545:Y545)),0)</f>
        <v>0</v>
      </c>
      <c r="AA545" s="4">
        <f>IF(SUM($D545:Z545)&lt;($D357-$U357),AA514*MIN($M357,($D357-$U357)-SUM($D545:Z545)),0)</f>
        <v>0</v>
      </c>
      <c r="AB545" s="4">
        <f>IF(SUM($D545:AA545)&lt;($D357-$U357),AB514*MIN($M357,($D357-$U357)-SUM($D545:AA545)),0)</f>
        <v>0</v>
      </c>
    </row>
    <row r="546" spans="2:28" outlineLevel="1">
      <c r="B546" s="556"/>
      <c r="C546" s="10" t="str">
        <f t="shared" si="90"/>
        <v xml:space="preserve">1 Bed / 1 Bath </v>
      </c>
      <c r="D546" s="10"/>
      <c r="E546" s="4">
        <f>IF(SUM($D546:D546)&lt;($D358-$U358),E515*MIN($M358,($D358-$U358)-SUM($D546:D546)),0)</f>
        <v>0</v>
      </c>
      <c r="F546" s="4">
        <f>IF(SUM($D546:E546)&lt;($D358-$U358),F515*MIN($M358,($D358-$U358)-SUM($D546:E546)),0)</f>
        <v>0</v>
      </c>
      <c r="G546" s="4">
        <f>IF(SUM($D546:F546)&lt;($D358-$U358),G515*MIN($M358,($D358-$U358)-SUM($D546:F546)),0)</f>
        <v>0</v>
      </c>
      <c r="H546" s="4">
        <f>IF(SUM($D546:G546)&lt;($D358-$U358),H515*MIN($M358,($D358-$U358)-SUM($D546:G546)),0)</f>
        <v>0</v>
      </c>
      <c r="I546" s="4">
        <f>IF(SUM($D546:H546)&lt;($D358-$U358),I515*MIN($M358,($D358-$U358)-SUM($D546:H546)),0)</f>
        <v>0</v>
      </c>
      <c r="J546" s="4">
        <f>IF(SUM($D546:I546)&lt;($D358-$U358),J515*MIN($M358,($D358-$U358)-SUM($D546:I546)),0)</f>
        <v>0</v>
      </c>
      <c r="K546" s="4">
        <f>IF(SUM($D546:J546)&lt;($D358-$U358),K515*MIN($M358,($D358-$U358)-SUM($D546:J546)),0)</f>
        <v>0</v>
      </c>
      <c r="L546" s="4">
        <f>IF(SUM($D546:K546)&lt;($D358-$U358),L515*MIN($M358,($D358-$U358)-SUM($D546:K546)),0)</f>
        <v>0</v>
      </c>
      <c r="M546" s="4">
        <f>IF(SUM($D546:L546)&lt;($D358-$U358),M515*MIN($M358,($D358-$U358)-SUM($D546:L546)),0)</f>
        <v>0</v>
      </c>
      <c r="N546" s="4">
        <f>IF(SUM($D546:M546)&lt;($D358-$U358),N515*MIN($M358,($D358-$U358)-SUM($D546:M546)),0)</f>
        <v>0</v>
      </c>
      <c r="O546" s="4">
        <f>IF(SUM($D546:N546)&lt;($D358-$U358),O515*MIN($M358,($D358-$U358)-SUM($D546:N546)),0)</f>
        <v>0</v>
      </c>
      <c r="P546" s="4">
        <f>IF(SUM($D546:O546)&lt;($D358-$U358),P515*MIN($M358,($D358-$U358)-SUM($D546:O546)),0)</f>
        <v>0</v>
      </c>
      <c r="Q546" s="4">
        <f>IF(SUM($D546:P546)&lt;($D358-$U358),Q515*MIN($M358,($D358-$U358)-SUM($D546:P546)),0)</f>
        <v>0</v>
      </c>
      <c r="R546" s="4">
        <f>IF(SUM($D546:Q546)&lt;($D358-$U358),R515*MIN($M358,($D358-$U358)-SUM($D546:Q546)),0)</f>
        <v>0</v>
      </c>
      <c r="S546" s="4">
        <f>IF(SUM($D546:R546)&lt;($D358-$U358),S515*MIN($M358,($D358-$U358)-SUM($D546:R546)),0)</f>
        <v>0</v>
      </c>
      <c r="T546" s="4">
        <f>IF(SUM($D546:S546)&lt;($D358-$U358),T515*MIN($M358,($D358-$U358)-SUM($D546:S546)),0)</f>
        <v>0</v>
      </c>
      <c r="U546" s="4">
        <f>IF(SUM($D546:T546)&lt;($D358-$U358),U515*MIN($M358,($D358-$U358)-SUM($D546:T546)),0)</f>
        <v>0</v>
      </c>
      <c r="V546" s="4">
        <f>IF(SUM($D546:U546)&lt;($D358-$U358),V515*MIN($M358,($D358-$U358)-SUM($D546:U546)),0)</f>
        <v>0</v>
      </c>
      <c r="W546" s="4">
        <f>IF(SUM($D546:V546)&lt;($D358-$U358),W515*MIN($M358,($D358-$U358)-SUM($D546:V546)),0)</f>
        <v>0</v>
      </c>
      <c r="X546" s="4">
        <f>IF(SUM($D546:W546)&lt;($D358-$U358),X515*MIN($M358,($D358-$U358)-SUM($D546:W546)),0)</f>
        <v>0</v>
      </c>
      <c r="Y546" s="4">
        <f>IF(SUM($D546:X546)&lt;($D358-$U358),Y515*MIN($M358,($D358-$U358)-SUM($D546:X546)),0)</f>
        <v>0</v>
      </c>
      <c r="Z546" s="4">
        <f>IF(SUM($D546:Y546)&lt;($D358-$U358),Z515*MIN($M358,($D358-$U358)-SUM($D546:Y546)),0)</f>
        <v>0</v>
      </c>
      <c r="AA546" s="4">
        <f>IF(SUM($D546:Z546)&lt;($D358-$U358),AA515*MIN($M358,($D358-$U358)-SUM($D546:Z546)),0)</f>
        <v>0</v>
      </c>
      <c r="AB546" s="4">
        <f>IF(SUM($D546:AA546)&lt;($D358-$U358),AB515*MIN($M358,($D358-$U358)-SUM($D546:AA546)),0)</f>
        <v>0</v>
      </c>
    </row>
    <row r="547" spans="2:28" outlineLevel="1">
      <c r="B547" s="556"/>
      <c r="C547" s="10" t="str">
        <f t="shared" si="90"/>
        <v xml:space="preserve">2 Bed / 2 Bath </v>
      </c>
      <c r="D547" s="10"/>
      <c r="E547" s="4">
        <f>IF(SUM($D547:D547)&lt;($D359-$U359),E516*MIN($M359,($D359-$U359)-SUM($D547:D547)),0)</f>
        <v>0</v>
      </c>
      <c r="F547" s="4">
        <f>IF(SUM($D547:E547)&lt;($D359-$U359),F516*MIN($M359,($D359-$U359)-SUM($D547:E547)),0)</f>
        <v>0</v>
      </c>
      <c r="G547" s="4">
        <f>IF(SUM($D547:F547)&lt;($D359-$U359),G516*MIN($M359,($D359-$U359)-SUM($D547:F547)),0)</f>
        <v>0</v>
      </c>
      <c r="H547" s="4">
        <f>IF(SUM($D547:G547)&lt;($D359-$U359),H516*MIN($M359,($D359-$U359)-SUM($D547:G547)),0)</f>
        <v>0</v>
      </c>
      <c r="I547" s="4">
        <f>IF(SUM($D547:H547)&lt;($D359-$U359),I516*MIN($M359,($D359-$U359)-SUM($D547:H547)),0)</f>
        <v>0</v>
      </c>
      <c r="J547" s="4">
        <f>IF(SUM($D547:I547)&lt;($D359-$U359),J516*MIN($M359,($D359-$U359)-SUM($D547:I547)),0)</f>
        <v>0</v>
      </c>
      <c r="K547" s="4">
        <f>IF(SUM($D547:J547)&lt;($D359-$U359),K516*MIN($M359,($D359-$U359)-SUM($D547:J547)),0)</f>
        <v>0</v>
      </c>
      <c r="L547" s="4">
        <f>IF(SUM($D547:K547)&lt;($D359-$U359),L516*MIN($M359,($D359-$U359)-SUM($D547:K547)),0)</f>
        <v>0</v>
      </c>
      <c r="M547" s="4">
        <f>IF(SUM($D547:L547)&lt;($D359-$U359),M516*MIN($M359,($D359-$U359)-SUM($D547:L547)),0)</f>
        <v>0</v>
      </c>
      <c r="N547" s="4">
        <f>IF(SUM($D547:M547)&lt;($D359-$U359),N516*MIN($M359,($D359-$U359)-SUM($D547:M547)),0)</f>
        <v>0</v>
      </c>
      <c r="O547" s="4">
        <f>IF(SUM($D547:N547)&lt;($D359-$U359),O516*MIN($M359,($D359-$U359)-SUM($D547:N547)),0)</f>
        <v>0</v>
      </c>
      <c r="P547" s="4">
        <f>IF(SUM($D547:O547)&lt;($D359-$U359),P516*MIN($M359,($D359-$U359)-SUM($D547:O547)),0)</f>
        <v>0</v>
      </c>
      <c r="Q547" s="4">
        <f>IF(SUM($D547:P547)&lt;($D359-$U359),Q516*MIN($M359,($D359-$U359)-SUM($D547:P547)),0)</f>
        <v>0</v>
      </c>
      <c r="R547" s="4">
        <f>IF(SUM($D547:Q547)&lt;($D359-$U359),R516*MIN($M359,($D359-$U359)-SUM($D547:Q547)),0)</f>
        <v>0</v>
      </c>
      <c r="S547" s="4">
        <f>IF(SUM($D547:R547)&lt;($D359-$U359),S516*MIN($M359,($D359-$U359)-SUM($D547:R547)),0)</f>
        <v>0</v>
      </c>
      <c r="T547" s="4">
        <f>IF(SUM($D547:S547)&lt;($D359-$U359),T516*MIN($M359,($D359-$U359)-SUM($D547:S547)),0)</f>
        <v>0</v>
      </c>
      <c r="U547" s="4">
        <f>IF(SUM($D547:T547)&lt;($D359-$U359),U516*MIN($M359,($D359-$U359)-SUM($D547:T547)),0)</f>
        <v>0</v>
      </c>
      <c r="V547" s="4">
        <f>IF(SUM($D547:U547)&lt;($D359-$U359),V516*MIN($M359,($D359-$U359)-SUM($D547:U547)),0)</f>
        <v>0</v>
      </c>
      <c r="W547" s="4">
        <f>IF(SUM($D547:V547)&lt;($D359-$U359),W516*MIN($M359,($D359-$U359)-SUM($D547:V547)),0)</f>
        <v>0</v>
      </c>
      <c r="X547" s="4">
        <f>IF(SUM($D547:W547)&lt;($D359-$U359),X516*MIN($M359,($D359-$U359)-SUM($D547:W547)),0)</f>
        <v>0</v>
      </c>
      <c r="Y547" s="4">
        <f>IF(SUM($D547:X547)&lt;($D359-$U359),Y516*MIN($M359,($D359-$U359)-SUM($D547:X547)),0)</f>
        <v>0</v>
      </c>
      <c r="Z547" s="4">
        <f>IF(SUM($D547:Y547)&lt;($D359-$U359),Z516*MIN($M359,($D359-$U359)-SUM($D547:Y547)),0)</f>
        <v>0</v>
      </c>
      <c r="AA547" s="4">
        <f>IF(SUM($D547:Z547)&lt;($D359-$U359),AA516*MIN($M359,($D359-$U359)-SUM($D547:Z547)),0)</f>
        <v>0</v>
      </c>
      <c r="AB547" s="4">
        <f>IF(SUM($D547:AA547)&lt;($D359-$U359),AB516*MIN($M359,($D359-$U359)-SUM($D547:AA547)),0)</f>
        <v>0</v>
      </c>
    </row>
    <row r="548" spans="2:28" outlineLevel="1">
      <c r="B548" s="556"/>
      <c r="C548" s="10" t="str">
        <f t="shared" si="90"/>
        <v xml:space="preserve">4 Bed / 2 Bath Penthouse </v>
      </c>
      <c r="D548" s="10"/>
      <c r="E548" s="4">
        <f>IF(SUM($D548:D548)&lt;($D360-$U360),E517*MIN($M360,($D360-$U360)-SUM($D548:D548)),0)</f>
        <v>0</v>
      </c>
      <c r="F548" s="4">
        <f>IF(SUM($D548:E548)&lt;($D360-$U360),F517*MIN($M360,($D360-$U360)-SUM($D548:E548)),0)</f>
        <v>0</v>
      </c>
      <c r="G548" s="4">
        <f>IF(SUM($D548:F548)&lt;($D360-$U360),G517*MIN($M360,($D360-$U360)-SUM($D548:F548)),0)</f>
        <v>0</v>
      </c>
      <c r="H548" s="4">
        <f>IF(SUM($D548:G548)&lt;($D360-$U360),H517*MIN($M360,($D360-$U360)-SUM($D548:G548)),0)</f>
        <v>0</v>
      </c>
      <c r="I548" s="4">
        <f>IF(SUM($D548:H548)&lt;($D360-$U360),I517*MIN($M360,($D360-$U360)-SUM($D548:H548)),0)</f>
        <v>0</v>
      </c>
      <c r="J548" s="4">
        <f>IF(SUM($D548:I548)&lt;($D360-$U360),J517*MIN($M360,($D360-$U360)-SUM($D548:I548)),0)</f>
        <v>0</v>
      </c>
      <c r="K548" s="4">
        <f>IF(SUM($D548:J548)&lt;($D360-$U360),K517*MIN($M360,($D360-$U360)-SUM($D548:J548)),0)</f>
        <v>0</v>
      </c>
      <c r="L548" s="4">
        <f>IF(SUM($D548:K548)&lt;($D360-$U360),L517*MIN($M360,($D360-$U360)-SUM($D548:K548)),0)</f>
        <v>0</v>
      </c>
      <c r="M548" s="4">
        <f>IF(SUM($D548:L548)&lt;($D360-$U360),M517*MIN($M360,($D360-$U360)-SUM($D548:L548)),0)</f>
        <v>0</v>
      </c>
      <c r="N548" s="4">
        <f>IF(SUM($D548:M548)&lt;($D360-$U360),N517*MIN($M360,($D360-$U360)-SUM($D548:M548)),0)</f>
        <v>0</v>
      </c>
      <c r="O548" s="4">
        <f>IF(SUM($D548:N548)&lt;($D360-$U360),O517*MIN($M360,($D360-$U360)-SUM($D548:N548)),0)</f>
        <v>0</v>
      </c>
      <c r="P548" s="4">
        <f>IF(SUM($D548:O548)&lt;($D360-$U360),P517*MIN($M360,($D360-$U360)-SUM($D548:O548)),0)</f>
        <v>0</v>
      </c>
      <c r="Q548" s="4">
        <f>IF(SUM($D548:P548)&lt;($D360-$U360),Q517*MIN($M360,($D360-$U360)-SUM($D548:P548)),0)</f>
        <v>0</v>
      </c>
      <c r="R548" s="4">
        <f>IF(SUM($D548:Q548)&lt;($D360-$U360),R517*MIN($M360,($D360-$U360)-SUM($D548:Q548)),0)</f>
        <v>0</v>
      </c>
      <c r="S548" s="4">
        <f>IF(SUM($D548:R548)&lt;($D360-$U360),S517*MIN($M360,($D360-$U360)-SUM($D548:R548)),0)</f>
        <v>0</v>
      </c>
      <c r="T548" s="4">
        <f>IF(SUM($D548:S548)&lt;($D360-$U360),T517*MIN($M360,($D360-$U360)-SUM($D548:S548)),0)</f>
        <v>0</v>
      </c>
      <c r="U548" s="4">
        <f>IF(SUM($D548:T548)&lt;($D360-$U360),U517*MIN($M360,($D360-$U360)-SUM($D548:T548)),0)</f>
        <v>0</v>
      </c>
      <c r="V548" s="4">
        <f>IF(SUM($D548:U548)&lt;($D360-$U360),V517*MIN($M360,($D360-$U360)-SUM($D548:U548)),0)</f>
        <v>0</v>
      </c>
      <c r="W548" s="4">
        <f>IF(SUM($D548:V548)&lt;($D360-$U360),W517*MIN($M360,($D360-$U360)-SUM($D548:V548)),0)</f>
        <v>0</v>
      </c>
      <c r="X548" s="4">
        <f>IF(SUM($D548:W548)&lt;($D360-$U360),X517*MIN($M360,($D360-$U360)-SUM($D548:W548)),0)</f>
        <v>0</v>
      </c>
      <c r="Y548" s="4">
        <f>IF(SUM($D548:X548)&lt;($D360-$U360),Y517*MIN($M360,($D360-$U360)-SUM($D548:X548)),0)</f>
        <v>0</v>
      </c>
      <c r="Z548" s="4">
        <f>IF(SUM($D548:Y548)&lt;($D360-$U360),Z517*MIN($M360,($D360-$U360)-SUM($D548:Y548)),0)</f>
        <v>0</v>
      </c>
      <c r="AA548" s="4">
        <f>IF(SUM($D548:Z548)&lt;($D360-$U360),AA517*MIN($M360,($D360-$U360)-SUM($D548:Z548)),0)</f>
        <v>0</v>
      </c>
      <c r="AB548" s="4">
        <f>IF(SUM($D548:AA548)&lt;($D360-$U360),AB517*MIN($M360,($D360-$U360)-SUM($D548:AA548)),0)</f>
        <v>0</v>
      </c>
    </row>
    <row r="549" spans="2:28" outlineLevel="1">
      <c r="B549" s="556"/>
      <c r="C549" s="10" t="str">
        <f t="shared" si="90"/>
        <v xml:space="preserve">2 Bed / 2 Bath </v>
      </c>
      <c r="D549" s="10"/>
      <c r="E549" s="4">
        <f>IF(SUM($D549:D549)&lt;($D361-$U361),E518*MIN($M361,($D361-$U361)-SUM($D549:D549)),0)</f>
        <v>0</v>
      </c>
      <c r="F549" s="4">
        <f>IF(SUM($D549:E549)&lt;($D361-$U361),F518*MIN($M361,($D361-$U361)-SUM($D549:E549)),0)</f>
        <v>0</v>
      </c>
      <c r="G549" s="4">
        <f>IF(SUM($D549:F549)&lt;($D361-$U361),G518*MIN($M361,($D361-$U361)-SUM($D549:F549)),0)</f>
        <v>0</v>
      </c>
      <c r="H549" s="4">
        <f>IF(SUM($D549:G549)&lt;($D361-$U361),H518*MIN($M361,($D361-$U361)-SUM($D549:G549)),0)</f>
        <v>0</v>
      </c>
      <c r="I549" s="4">
        <f>IF(SUM($D549:H549)&lt;($D361-$U361),I518*MIN($M361,($D361-$U361)-SUM($D549:H549)),0)</f>
        <v>0</v>
      </c>
      <c r="J549" s="4">
        <f>IF(SUM($D549:I549)&lt;($D361-$U361),J518*MIN($M361,($D361-$U361)-SUM($D549:I549)),0)</f>
        <v>0</v>
      </c>
      <c r="K549" s="4">
        <f>IF(SUM($D549:J549)&lt;($D361-$U361),K518*MIN($M361,($D361-$U361)-SUM($D549:J549)),0)</f>
        <v>0</v>
      </c>
      <c r="L549" s="4">
        <f>IF(SUM($D549:K549)&lt;($D361-$U361),L518*MIN($M361,($D361-$U361)-SUM($D549:K549)),0)</f>
        <v>0</v>
      </c>
      <c r="M549" s="4">
        <f>IF(SUM($D549:L549)&lt;($D361-$U361),M518*MIN($M361,($D361-$U361)-SUM($D549:L549)),0)</f>
        <v>0</v>
      </c>
      <c r="N549" s="4">
        <f>IF(SUM($D549:M549)&lt;($D361-$U361),N518*MIN($M361,($D361-$U361)-SUM($D549:M549)),0)</f>
        <v>0</v>
      </c>
      <c r="O549" s="4">
        <f>IF(SUM($D549:N549)&lt;($D361-$U361),O518*MIN($M361,($D361-$U361)-SUM($D549:N549)),0)</f>
        <v>0</v>
      </c>
      <c r="P549" s="4">
        <f>IF(SUM($D549:O549)&lt;($D361-$U361),P518*MIN($M361,($D361-$U361)-SUM($D549:O549)),0)</f>
        <v>0</v>
      </c>
      <c r="Q549" s="4">
        <f>IF(SUM($D549:P549)&lt;($D361-$U361),Q518*MIN($M361,($D361-$U361)-SUM($D549:P549)),0)</f>
        <v>0</v>
      </c>
      <c r="R549" s="4">
        <f>IF(SUM($D549:Q549)&lt;($D361-$U361),R518*MIN($M361,($D361-$U361)-SUM($D549:Q549)),0)</f>
        <v>0</v>
      </c>
      <c r="S549" s="4">
        <f>IF(SUM($D549:R549)&lt;($D361-$U361),S518*MIN($M361,($D361-$U361)-SUM($D549:R549)),0)</f>
        <v>0</v>
      </c>
      <c r="T549" s="4">
        <f>IF(SUM($D549:S549)&lt;($D361-$U361),T518*MIN($M361,($D361-$U361)-SUM($D549:S549)),0)</f>
        <v>0</v>
      </c>
      <c r="U549" s="4">
        <f>IF(SUM($D549:T549)&lt;($D361-$U361),U518*MIN($M361,($D361-$U361)-SUM($D549:T549)),0)</f>
        <v>0</v>
      </c>
      <c r="V549" s="4">
        <f>IF(SUM($D549:U549)&lt;($D361-$U361),V518*MIN($M361,($D361-$U361)-SUM($D549:U549)),0)</f>
        <v>0</v>
      </c>
      <c r="W549" s="4">
        <f>IF(SUM($D549:V549)&lt;($D361-$U361),W518*MIN($M361,($D361-$U361)-SUM($D549:V549)),0)</f>
        <v>0</v>
      </c>
      <c r="X549" s="4">
        <f>IF(SUM($D549:W549)&lt;($D361-$U361),X518*MIN($M361,($D361-$U361)-SUM($D549:W549)),0)</f>
        <v>0</v>
      </c>
      <c r="Y549" s="4">
        <f>IF(SUM($D549:X549)&lt;($D361-$U361),Y518*MIN($M361,($D361-$U361)-SUM($D549:X549)),0)</f>
        <v>0</v>
      </c>
      <c r="Z549" s="4">
        <f>IF(SUM($D549:Y549)&lt;($D361-$U361),Z518*MIN($M361,($D361-$U361)-SUM($D549:Y549)),0)</f>
        <v>0</v>
      </c>
      <c r="AA549" s="4">
        <f>IF(SUM($D549:Z549)&lt;($D361-$U361),AA518*MIN($M361,($D361-$U361)-SUM($D549:Z549)),0)</f>
        <v>0</v>
      </c>
      <c r="AB549" s="4">
        <f>IF(SUM($D549:AA549)&lt;($D361-$U361),AB518*MIN($M361,($D361-$U361)-SUM($D549:AA549)),0)</f>
        <v>0</v>
      </c>
    </row>
    <row r="550" spans="2:28" outlineLevel="1">
      <c r="B550" s="556"/>
      <c r="C550" s="10">
        <f t="shared" si="90"/>
        <v>0</v>
      </c>
      <c r="D550" s="10"/>
      <c r="E550" s="4">
        <f>IF(SUM($D550:D550)&lt;($D362-$U362),E519*MIN($M362,($D362-$U362)-SUM($D550:D550)),0)</f>
        <v>0</v>
      </c>
      <c r="F550" s="4">
        <f>IF(SUM($D550:E550)&lt;($D362-$U362),F519*MIN($M362,($D362-$U362)-SUM($D550:E550)),0)</f>
        <v>0</v>
      </c>
      <c r="G550" s="4">
        <f>IF(SUM($D550:F550)&lt;($D362-$U362),G519*MIN($M362,($D362-$U362)-SUM($D550:F550)),0)</f>
        <v>0</v>
      </c>
      <c r="H550" s="4">
        <f>IF(SUM($D550:G550)&lt;($D362-$U362),H519*MIN($M362,($D362-$U362)-SUM($D550:G550)),0)</f>
        <v>0</v>
      </c>
      <c r="I550" s="4">
        <f>IF(SUM($D550:H550)&lt;($D362-$U362),I519*MIN($M362,($D362-$U362)-SUM($D550:H550)),0)</f>
        <v>0</v>
      </c>
      <c r="J550" s="4">
        <f>IF(SUM($D550:I550)&lt;($D362-$U362),J519*MIN($M362,($D362-$U362)-SUM($D550:I550)),0)</f>
        <v>0</v>
      </c>
      <c r="K550" s="4">
        <f>IF(SUM($D550:J550)&lt;($D362-$U362),K519*MIN($M362,($D362-$U362)-SUM($D550:J550)),0)</f>
        <v>0</v>
      </c>
      <c r="L550" s="4">
        <f>IF(SUM($D550:K550)&lt;($D362-$U362),L519*MIN($M362,($D362-$U362)-SUM($D550:K550)),0)</f>
        <v>0</v>
      </c>
      <c r="M550" s="4">
        <f>IF(SUM($D550:L550)&lt;($D362-$U362),M519*MIN($M362,($D362-$U362)-SUM($D550:L550)),0)</f>
        <v>0</v>
      </c>
      <c r="N550" s="4">
        <f>IF(SUM($D550:M550)&lt;($D362-$U362),N519*MIN($M362,($D362-$U362)-SUM($D550:M550)),0)</f>
        <v>0</v>
      </c>
      <c r="O550" s="4">
        <f>IF(SUM($D550:N550)&lt;($D362-$U362),O519*MIN($M362,($D362-$U362)-SUM($D550:N550)),0)</f>
        <v>0</v>
      </c>
      <c r="P550" s="4">
        <f>IF(SUM($D550:O550)&lt;($D362-$U362),P519*MIN($M362,($D362-$U362)-SUM($D550:O550)),0)</f>
        <v>0</v>
      </c>
      <c r="Q550" s="4">
        <f>IF(SUM($D550:P550)&lt;($D362-$U362),Q519*MIN($M362,($D362-$U362)-SUM($D550:P550)),0)</f>
        <v>0</v>
      </c>
      <c r="R550" s="4">
        <f>IF(SUM($D550:Q550)&lt;($D362-$U362),R519*MIN($M362,($D362-$U362)-SUM($D550:Q550)),0)</f>
        <v>0</v>
      </c>
      <c r="S550" s="4">
        <f>IF(SUM($D550:R550)&lt;($D362-$U362),S519*MIN($M362,($D362-$U362)-SUM($D550:R550)),0)</f>
        <v>0</v>
      </c>
      <c r="T550" s="4">
        <f>IF(SUM($D550:S550)&lt;($D362-$U362),T519*MIN($M362,($D362-$U362)-SUM($D550:S550)),0)</f>
        <v>0</v>
      </c>
      <c r="U550" s="4">
        <f>IF(SUM($D550:T550)&lt;($D362-$U362),U519*MIN($M362,($D362-$U362)-SUM($D550:T550)),0)</f>
        <v>0</v>
      </c>
      <c r="V550" s="4">
        <f>IF(SUM($D550:U550)&lt;($D362-$U362),V519*MIN($M362,($D362-$U362)-SUM($D550:U550)),0)</f>
        <v>0</v>
      </c>
      <c r="W550" s="4">
        <f>IF(SUM($D550:V550)&lt;($D362-$U362),W519*MIN($M362,($D362-$U362)-SUM($D550:V550)),0)</f>
        <v>0</v>
      </c>
      <c r="X550" s="4">
        <f>IF(SUM($D550:W550)&lt;($D362-$U362),X519*MIN($M362,($D362-$U362)-SUM($D550:W550)),0)</f>
        <v>0</v>
      </c>
      <c r="Y550" s="4">
        <f>IF(SUM($D550:X550)&lt;($D362-$U362),Y519*MIN($M362,($D362-$U362)-SUM($D550:X550)),0)</f>
        <v>0</v>
      </c>
      <c r="Z550" s="4">
        <f>IF(SUM($D550:Y550)&lt;($D362-$U362),Z519*MIN($M362,($D362-$U362)-SUM($D550:Y550)),0)</f>
        <v>0</v>
      </c>
      <c r="AA550" s="4">
        <f>IF(SUM($D550:Z550)&lt;($D362-$U362),AA519*MIN($M362,($D362-$U362)-SUM($D550:Z550)),0)</f>
        <v>0</v>
      </c>
      <c r="AB550" s="4">
        <f>IF(SUM($D550:AA550)&lt;($D362-$U362),AB519*MIN($M362,($D362-$U362)-SUM($D550:AA550)),0)</f>
        <v>0</v>
      </c>
    </row>
    <row r="551" spans="2:28" outlineLevel="1">
      <c r="B551" s="556"/>
      <c r="C551" s="10">
        <f t="shared" si="90"/>
        <v>0</v>
      </c>
      <c r="D551" s="10"/>
      <c r="E551" s="4">
        <f>IF(SUM($D551:D551)&lt;($D363-$U363),E520*MIN($M363,($D363-$U363)-SUM($D551:D551)),0)</f>
        <v>0</v>
      </c>
      <c r="F551" s="4">
        <f>IF(SUM($D551:E551)&lt;($D363-$U363),F520*MIN($M363,($D363-$U363)-SUM($D551:E551)),0)</f>
        <v>0</v>
      </c>
      <c r="G551" s="4">
        <f>IF(SUM($D551:F551)&lt;($D363-$U363),G520*MIN($M363,($D363-$U363)-SUM($D551:F551)),0)</f>
        <v>0</v>
      </c>
      <c r="H551" s="4">
        <f>IF(SUM($D551:G551)&lt;($D363-$U363),H520*MIN($M363,($D363-$U363)-SUM($D551:G551)),0)</f>
        <v>0</v>
      </c>
      <c r="I551" s="4">
        <f>IF(SUM($D551:H551)&lt;($D363-$U363),I520*MIN($M363,($D363-$U363)-SUM($D551:H551)),0)</f>
        <v>0</v>
      </c>
      <c r="J551" s="4">
        <f>IF(SUM($D551:I551)&lt;($D363-$U363),J520*MIN($M363,($D363-$U363)-SUM($D551:I551)),0)</f>
        <v>0</v>
      </c>
      <c r="K551" s="4">
        <f>IF(SUM($D551:J551)&lt;($D363-$U363),K520*MIN($M363,($D363-$U363)-SUM($D551:J551)),0)</f>
        <v>0</v>
      </c>
      <c r="L551" s="4">
        <f>IF(SUM($D551:K551)&lt;($D363-$U363),L520*MIN($M363,($D363-$U363)-SUM($D551:K551)),0)</f>
        <v>0</v>
      </c>
      <c r="M551" s="4">
        <f>IF(SUM($D551:L551)&lt;($D363-$U363),M520*MIN($M363,($D363-$U363)-SUM($D551:L551)),0)</f>
        <v>0</v>
      </c>
      <c r="N551" s="4">
        <f>IF(SUM($D551:M551)&lt;($D363-$U363),N520*MIN($M363,($D363-$U363)-SUM($D551:M551)),0)</f>
        <v>0</v>
      </c>
      <c r="O551" s="4">
        <f>IF(SUM($D551:N551)&lt;($D363-$U363),O520*MIN($M363,($D363-$U363)-SUM($D551:N551)),0)</f>
        <v>0</v>
      </c>
      <c r="P551" s="4">
        <f>IF(SUM($D551:O551)&lt;($D363-$U363),P520*MIN($M363,($D363-$U363)-SUM($D551:O551)),0)</f>
        <v>0</v>
      </c>
      <c r="Q551" s="4">
        <f>IF(SUM($D551:P551)&lt;($D363-$U363),Q520*MIN($M363,($D363-$U363)-SUM($D551:P551)),0)</f>
        <v>0</v>
      </c>
      <c r="R551" s="4">
        <f>IF(SUM($D551:Q551)&lt;($D363-$U363),R520*MIN($M363,($D363-$U363)-SUM($D551:Q551)),0)</f>
        <v>0</v>
      </c>
      <c r="S551" s="4">
        <f>IF(SUM($D551:R551)&lt;($D363-$U363),S520*MIN($M363,($D363-$U363)-SUM($D551:R551)),0)</f>
        <v>0</v>
      </c>
      <c r="T551" s="4">
        <f>IF(SUM($D551:S551)&lt;($D363-$U363),T520*MIN($M363,($D363-$U363)-SUM($D551:S551)),0)</f>
        <v>0</v>
      </c>
      <c r="U551" s="4">
        <f>IF(SUM($D551:T551)&lt;($D363-$U363),U520*MIN($M363,($D363-$U363)-SUM($D551:T551)),0)</f>
        <v>0</v>
      </c>
      <c r="V551" s="4">
        <f>IF(SUM($D551:U551)&lt;($D363-$U363),V520*MIN($M363,($D363-$U363)-SUM($D551:U551)),0)</f>
        <v>0</v>
      </c>
      <c r="W551" s="4">
        <f>IF(SUM($D551:V551)&lt;($D363-$U363),W520*MIN($M363,($D363-$U363)-SUM($D551:V551)),0)</f>
        <v>0</v>
      </c>
      <c r="X551" s="4">
        <f>IF(SUM($D551:W551)&lt;($D363-$U363),X520*MIN($M363,($D363-$U363)-SUM($D551:W551)),0)</f>
        <v>0</v>
      </c>
      <c r="Y551" s="4">
        <f>IF(SUM($D551:X551)&lt;($D363-$U363),Y520*MIN($M363,($D363-$U363)-SUM($D551:X551)),0)</f>
        <v>0</v>
      </c>
      <c r="Z551" s="4">
        <f>IF(SUM($D551:Y551)&lt;($D363-$U363),Z520*MIN($M363,($D363-$U363)-SUM($D551:Y551)),0)</f>
        <v>0</v>
      </c>
      <c r="AA551" s="4">
        <f>IF(SUM($D551:Z551)&lt;($D363-$U363),AA520*MIN($M363,($D363-$U363)-SUM($D551:Z551)),0)</f>
        <v>0</v>
      </c>
      <c r="AB551" s="4">
        <f>IF(SUM($D551:AA551)&lt;($D363-$U363),AB520*MIN($M363,($D363-$U363)-SUM($D551:AA551)),0)</f>
        <v>0</v>
      </c>
    </row>
    <row r="552" spans="2:28" outlineLevel="1">
      <c r="B552" s="556"/>
      <c r="C552" s="10">
        <f t="shared" si="90"/>
        <v>0</v>
      </c>
      <c r="D552" s="10"/>
      <c r="E552" s="4">
        <f>IF(SUM($D552:D552)&lt;($D364-$U364),E521*MIN($M364,($D364-$U364)-SUM($D552:D552)),0)</f>
        <v>0</v>
      </c>
      <c r="F552" s="4">
        <f>IF(SUM($D552:E552)&lt;($D364-$U364),F521*MIN($M364,($D364-$U364)-SUM($D552:E552)),0)</f>
        <v>0</v>
      </c>
      <c r="G552" s="4">
        <f>IF(SUM($D552:F552)&lt;($D364-$U364),G521*MIN($M364,($D364-$U364)-SUM($D552:F552)),0)</f>
        <v>0</v>
      </c>
      <c r="H552" s="4">
        <f>IF(SUM($D552:G552)&lt;($D364-$U364),H521*MIN($M364,($D364-$U364)-SUM($D552:G552)),0)</f>
        <v>0</v>
      </c>
      <c r="I552" s="4">
        <f>IF(SUM($D552:H552)&lt;($D364-$U364),I521*MIN($M364,($D364-$U364)-SUM($D552:H552)),0)</f>
        <v>0</v>
      </c>
      <c r="J552" s="4">
        <f>IF(SUM($D552:I552)&lt;($D364-$U364),J521*MIN($M364,($D364-$U364)-SUM($D552:I552)),0)</f>
        <v>0</v>
      </c>
      <c r="K552" s="4">
        <f>IF(SUM($D552:J552)&lt;($D364-$U364),K521*MIN($M364,($D364-$U364)-SUM($D552:J552)),0)</f>
        <v>0</v>
      </c>
      <c r="L552" s="4">
        <f>IF(SUM($D552:K552)&lt;($D364-$U364),L521*MIN($M364,($D364-$U364)-SUM($D552:K552)),0)</f>
        <v>0</v>
      </c>
      <c r="M552" s="4">
        <f>IF(SUM($D552:L552)&lt;($D364-$U364),M521*MIN($M364,($D364-$U364)-SUM($D552:L552)),0)</f>
        <v>0</v>
      </c>
      <c r="N552" s="4">
        <f>IF(SUM($D552:M552)&lt;($D364-$U364),N521*MIN($M364,($D364-$U364)-SUM($D552:M552)),0)</f>
        <v>0</v>
      </c>
      <c r="O552" s="4">
        <f>IF(SUM($D552:N552)&lt;($D364-$U364),O521*MIN($M364,($D364-$U364)-SUM($D552:N552)),0)</f>
        <v>0</v>
      </c>
      <c r="P552" s="4">
        <f>IF(SUM($D552:O552)&lt;($D364-$U364),P521*MIN($M364,($D364-$U364)-SUM($D552:O552)),0)</f>
        <v>0</v>
      </c>
      <c r="Q552" s="4">
        <f>IF(SUM($D552:P552)&lt;($D364-$U364),Q521*MIN($M364,($D364-$U364)-SUM($D552:P552)),0)</f>
        <v>0</v>
      </c>
      <c r="R552" s="4">
        <f>IF(SUM($D552:Q552)&lt;($D364-$U364),R521*MIN($M364,($D364-$U364)-SUM($D552:Q552)),0)</f>
        <v>0</v>
      </c>
      <c r="S552" s="4">
        <f>IF(SUM($D552:R552)&lt;($D364-$U364),S521*MIN($M364,($D364-$U364)-SUM($D552:R552)),0)</f>
        <v>0</v>
      </c>
      <c r="T552" s="4">
        <f>IF(SUM($D552:S552)&lt;($D364-$U364),T521*MIN($M364,($D364-$U364)-SUM($D552:S552)),0)</f>
        <v>0</v>
      </c>
      <c r="U552" s="4">
        <f>IF(SUM($D552:T552)&lt;($D364-$U364),U521*MIN($M364,($D364-$U364)-SUM($D552:T552)),0)</f>
        <v>0</v>
      </c>
      <c r="V552" s="4">
        <f>IF(SUM($D552:U552)&lt;($D364-$U364),V521*MIN($M364,($D364-$U364)-SUM($D552:U552)),0)</f>
        <v>0</v>
      </c>
      <c r="W552" s="4">
        <f>IF(SUM($D552:V552)&lt;($D364-$U364),W521*MIN($M364,($D364-$U364)-SUM($D552:V552)),0)</f>
        <v>0</v>
      </c>
      <c r="X552" s="4">
        <f>IF(SUM($D552:W552)&lt;($D364-$U364),X521*MIN($M364,($D364-$U364)-SUM($D552:W552)),0)</f>
        <v>0</v>
      </c>
      <c r="Y552" s="4">
        <f>IF(SUM($D552:X552)&lt;($D364-$U364),Y521*MIN($M364,($D364-$U364)-SUM($D552:X552)),0)</f>
        <v>0</v>
      </c>
      <c r="Z552" s="4">
        <f>IF(SUM($D552:Y552)&lt;($D364-$U364),Z521*MIN($M364,($D364-$U364)-SUM($D552:Y552)),0)</f>
        <v>0</v>
      </c>
      <c r="AA552" s="4">
        <f>IF(SUM($D552:Z552)&lt;($D364-$U364),AA521*MIN($M364,($D364-$U364)-SUM($D552:Z552)),0)</f>
        <v>0</v>
      </c>
      <c r="AB552" s="4">
        <f>IF(SUM($D552:AA552)&lt;($D364-$U364),AB521*MIN($M364,($D364-$U364)-SUM($D552:AA552)),0)</f>
        <v>0</v>
      </c>
    </row>
    <row r="553" spans="2:28" outlineLevel="1">
      <c r="B553" s="556"/>
      <c r="C553" s="10">
        <f t="shared" si="90"/>
        <v>0</v>
      </c>
      <c r="D553" s="10"/>
      <c r="E553" s="4">
        <f>IF(SUM($D553:D553)&lt;($D365-$U365),E522*MIN($M365,($D365-$U365)-SUM($D553:D553)),0)</f>
        <v>0</v>
      </c>
      <c r="F553" s="4">
        <f>IF(SUM($D553:E553)&lt;($D365-$U365),F522*MIN($M365,($D365-$U365)-SUM($D553:E553)),0)</f>
        <v>0</v>
      </c>
      <c r="G553" s="4">
        <f>IF(SUM($D553:F553)&lt;($D365-$U365),G522*MIN($M365,($D365-$U365)-SUM($D553:F553)),0)</f>
        <v>0</v>
      </c>
      <c r="H553" s="4">
        <f>IF(SUM($D553:G553)&lt;($D365-$U365),H522*MIN($M365,($D365-$U365)-SUM($D553:G553)),0)</f>
        <v>0</v>
      </c>
      <c r="I553" s="4">
        <f>IF(SUM($D553:H553)&lt;($D365-$U365),I522*MIN($M365,($D365-$U365)-SUM($D553:H553)),0)</f>
        <v>0</v>
      </c>
      <c r="J553" s="4">
        <f>IF(SUM($D553:I553)&lt;($D365-$U365),J522*MIN($M365,($D365-$U365)-SUM($D553:I553)),0)</f>
        <v>0</v>
      </c>
      <c r="K553" s="4">
        <f>IF(SUM($D553:J553)&lt;($D365-$U365),K522*MIN($M365,($D365-$U365)-SUM($D553:J553)),0)</f>
        <v>0</v>
      </c>
      <c r="L553" s="4">
        <f>IF(SUM($D553:K553)&lt;($D365-$U365),L522*MIN($M365,($D365-$U365)-SUM($D553:K553)),0)</f>
        <v>0</v>
      </c>
      <c r="M553" s="4">
        <f>IF(SUM($D553:L553)&lt;($D365-$U365),M522*MIN($M365,($D365-$U365)-SUM($D553:L553)),0)</f>
        <v>0</v>
      </c>
      <c r="N553" s="4">
        <f>IF(SUM($D553:M553)&lt;($D365-$U365),N522*MIN($M365,($D365-$U365)-SUM($D553:M553)),0)</f>
        <v>0</v>
      </c>
      <c r="O553" s="4">
        <f>IF(SUM($D553:N553)&lt;($D365-$U365),O522*MIN($M365,($D365-$U365)-SUM($D553:N553)),0)</f>
        <v>0</v>
      </c>
      <c r="P553" s="4">
        <f>IF(SUM($D553:O553)&lt;($D365-$U365),P522*MIN($M365,($D365-$U365)-SUM($D553:O553)),0)</f>
        <v>0</v>
      </c>
      <c r="Q553" s="4">
        <f>IF(SUM($D553:P553)&lt;($D365-$U365),Q522*MIN($M365,($D365-$U365)-SUM($D553:P553)),0)</f>
        <v>0</v>
      </c>
      <c r="R553" s="4">
        <f>IF(SUM($D553:Q553)&lt;($D365-$U365),R522*MIN($M365,($D365-$U365)-SUM($D553:Q553)),0)</f>
        <v>0</v>
      </c>
      <c r="S553" s="4">
        <f>IF(SUM($D553:R553)&lt;($D365-$U365),S522*MIN($M365,($D365-$U365)-SUM($D553:R553)),0)</f>
        <v>0</v>
      </c>
      <c r="T553" s="4">
        <f>IF(SUM($D553:S553)&lt;($D365-$U365),T522*MIN($M365,($D365-$U365)-SUM($D553:S553)),0)</f>
        <v>0</v>
      </c>
      <c r="U553" s="4">
        <f>IF(SUM($D553:T553)&lt;($D365-$U365),U522*MIN($M365,($D365-$U365)-SUM($D553:T553)),0)</f>
        <v>0</v>
      </c>
      <c r="V553" s="4">
        <f>IF(SUM($D553:U553)&lt;($D365-$U365),V522*MIN($M365,($D365-$U365)-SUM($D553:U553)),0)</f>
        <v>0</v>
      </c>
      <c r="W553" s="4">
        <f>IF(SUM($D553:V553)&lt;($D365-$U365),W522*MIN($M365,($D365-$U365)-SUM($D553:V553)),0)</f>
        <v>0</v>
      </c>
      <c r="X553" s="4">
        <f>IF(SUM($D553:W553)&lt;($D365-$U365),X522*MIN($M365,($D365-$U365)-SUM($D553:W553)),0)</f>
        <v>0</v>
      </c>
      <c r="Y553" s="4">
        <f>IF(SUM($D553:X553)&lt;($D365-$U365),Y522*MIN($M365,($D365-$U365)-SUM($D553:X553)),0)</f>
        <v>0</v>
      </c>
      <c r="Z553" s="4">
        <f>IF(SUM($D553:Y553)&lt;($D365-$U365),Z522*MIN($M365,($D365-$U365)-SUM($D553:Y553)),0)</f>
        <v>0</v>
      </c>
      <c r="AA553" s="4">
        <f>IF(SUM($D553:Z553)&lt;($D365-$U365),AA522*MIN($M365,($D365-$U365)-SUM($D553:Z553)),0)</f>
        <v>0</v>
      </c>
      <c r="AB553" s="4">
        <f>IF(SUM($D553:AA553)&lt;($D365-$U365),AB522*MIN($M365,($D365-$U365)-SUM($D553:AA553)),0)</f>
        <v>0</v>
      </c>
    </row>
    <row r="554" spans="2:28" outlineLevel="1">
      <c r="B554" s="556"/>
      <c r="C554" s="10">
        <f t="shared" si="90"/>
        <v>0</v>
      </c>
      <c r="D554" s="10"/>
      <c r="E554" s="4">
        <f>IF(SUM($D554:D554)&lt;($D366-$U366),E523*MIN($M366,($D366-$U366)-SUM($D554:D554)),0)</f>
        <v>0</v>
      </c>
      <c r="F554" s="4">
        <f>IF(SUM($D554:E554)&lt;($D366-$U366),F523*MIN($M366,($D366-$U366)-SUM($D554:E554)),0)</f>
        <v>0</v>
      </c>
      <c r="G554" s="4">
        <f>IF(SUM($D554:F554)&lt;($D366-$U366),G523*MIN($M366,($D366-$U366)-SUM($D554:F554)),0)</f>
        <v>0</v>
      </c>
      <c r="H554" s="4">
        <f>IF(SUM($D554:G554)&lt;($D366-$U366),H523*MIN($M366,($D366-$U366)-SUM($D554:G554)),0)</f>
        <v>0</v>
      </c>
      <c r="I554" s="4">
        <f>IF(SUM($D554:H554)&lt;($D366-$U366),I523*MIN($M366,($D366-$U366)-SUM($D554:H554)),0)</f>
        <v>0</v>
      </c>
      <c r="J554" s="4">
        <f>IF(SUM($D554:I554)&lt;($D366-$U366),J523*MIN($M366,($D366-$U366)-SUM($D554:I554)),0)</f>
        <v>0</v>
      </c>
      <c r="K554" s="4">
        <f>IF(SUM($D554:J554)&lt;($D366-$U366),K523*MIN($M366,($D366-$U366)-SUM($D554:J554)),0)</f>
        <v>0</v>
      </c>
      <c r="L554" s="4">
        <f>IF(SUM($D554:K554)&lt;($D366-$U366),L523*MIN($M366,($D366-$U366)-SUM($D554:K554)),0)</f>
        <v>0</v>
      </c>
      <c r="M554" s="4">
        <f>IF(SUM($D554:L554)&lt;($D366-$U366),M523*MIN($M366,($D366-$U366)-SUM($D554:L554)),0)</f>
        <v>0</v>
      </c>
      <c r="N554" s="4">
        <f>IF(SUM($D554:M554)&lt;($D366-$U366),N523*MIN($M366,($D366-$U366)-SUM($D554:M554)),0)</f>
        <v>0</v>
      </c>
      <c r="O554" s="4">
        <f>IF(SUM($D554:N554)&lt;($D366-$U366),O523*MIN($M366,($D366-$U366)-SUM($D554:N554)),0)</f>
        <v>0</v>
      </c>
      <c r="P554" s="4">
        <f>IF(SUM($D554:O554)&lt;($D366-$U366),P523*MIN($M366,($D366-$U366)-SUM($D554:O554)),0)</f>
        <v>0</v>
      </c>
      <c r="Q554" s="4">
        <f>IF(SUM($D554:P554)&lt;($D366-$U366),Q523*MIN($M366,($D366-$U366)-SUM($D554:P554)),0)</f>
        <v>0</v>
      </c>
      <c r="R554" s="4">
        <f>IF(SUM($D554:Q554)&lt;($D366-$U366),R523*MIN($M366,($D366-$U366)-SUM($D554:Q554)),0)</f>
        <v>0</v>
      </c>
      <c r="S554" s="4">
        <f>IF(SUM($D554:R554)&lt;($D366-$U366),S523*MIN($M366,($D366-$U366)-SUM($D554:R554)),0)</f>
        <v>0</v>
      </c>
      <c r="T554" s="4">
        <f>IF(SUM($D554:S554)&lt;($D366-$U366),T523*MIN($M366,($D366-$U366)-SUM($D554:S554)),0)</f>
        <v>0</v>
      </c>
      <c r="U554" s="4">
        <f>IF(SUM($D554:T554)&lt;($D366-$U366),U523*MIN($M366,($D366-$U366)-SUM($D554:T554)),0)</f>
        <v>0</v>
      </c>
      <c r="V554" s="4">
        <f>IF(SUM($D554:U554)&lt;($D366-$U366),V523*MIN($M366,($D366-$U366)-SUM($D554:U554)),0)</f>
        <v>0</v>
      </c>
      <c r="W554" s="4">
        <f>IF(SUM($D554:V554)&lt;($D366-$U366),W523*MIN($M366,($D366-$U366)-SUM($D554:V554)),0)</f>
        <v>0</v>
      </c>
      <c r="X554" s="4">
        <f>IF(SUM($D554:W554)&lt;($D366-$U366),X523*MIN($M366,($D366-$U366)-SUM($D554:W554)),0)</f>
        <v>0</v>
      </c>
      <c r="Y554" s="4">
        <f>IF(SUM($D554:X554)&lt;($D366-$U366),Y523*MIN($M366,($D366-$U366)-SUM($D554:X554)),0)</f>
        <v>0</v>
      </c>
      <c r="Z554" s="4">
        <f>IF(SUM($D554:Y554)&lt;($D366-$U366),Z523*MIN($M366,($D366-$U366)-SUM($D554:Y554)),0)</f>
        <v>0</v>
      </c>
      <c r="AA554" s="4">
        <f>IF(SUM($D554:Z554)&lt;($D366-$U366),AA523*MIN($M366,($D366-$U366)-SUM($D554:Z554)),0)</f>
        <v>0</v>
      </c>
      <c r="AB554" s="4">
        <f>IF(SUM($D554:AA554)&lt;($D366-$U366),AB523*MIN($M366,($D366-$U366)-SUM($D554:AA554)),0)</f>
        <v>0</v>
      </c>
    </row>
    <row r="555" spans="2:28" outlineLevel="1">
      <c r="B555" s="556"/>
      <c r="C555" s="10">
        <f t="shared" si="90"/>
        <v>0</v>
      </c>
      <c r="D555" s="10"/>
      <c r="E555" s="4">
        <f>IF(SUM($D555:D555)&lt;($D367-$U367),E524*MIN($M367,($D367-$U367)-SUM($D555:D555)),0)</f>
        <v>0</v>
      </c>
      <c r="F555" s="4">
        <f>IF(SUM($D555:E555)&lt;($D367-$U367),F524*MIN($M367,($D367-$U367)-SUM($D555:E555)),0)</f>
        <v>0</v>
      </c>
      <c r="G555" s="4">
        <f>IF(SUM($D555:F555)&lt;($D367-$U367),G524*MIN($M367,($D367-$U367)-SUM($D555:F555)),0)</f>
        <v>0</v>
      </c>
      <c r="H555" s="4">
        <f>IF(SUM($D555:G555)&lt;($D367-$U367),H524*MIN($M367,($D367-$U367)-SUM($D555:G555)),0)</f>
        <v>0</v>
      </c>
      <c r="I555" s="4">
        <f>IF(SUM($D555:H555)&lt;($D367-$U367),I524*MIN($M367,($D367-$U367)-SUM($D555:H555)),0)</f>
        <v>0</v>
      </c>
      <c r="J555" s="4">
        <f>IF(SUM($D555:I555)&lt;($D367-$U367),J524*MIN($M367,($D367-$U367)-SUM($D555:I555)),0)</f>
        <v>0</v>
      </c>
      <c r="K555" s="4">
        <f>IF(SUM($D555:J555)&lt;($D367-$U367),K524*MIN($M367,($D367-$U367)-SUM($D555:J555)),0)</f>
        <v>0</v>
      </c>
      <c r="L555" s="4">
        <f>IF(SUM($D555:K555)&lt;($D367-$U367),L524*MIN($M367,($D367-$U367)-SUM($D555:K555)),0)</f>
        <v>0</v>
      </c>
      <c r="M555" s="4">
        <f>IF(SUM($D555:L555)&lt;($D367-$U367),M524*MIN($M367,($D367-$U367)-SUM($D555:L555)),0)</f>
        <v>0</v>
      </c>
      <c r="N555" s="4">
        <f>IF(SUM($D555:M555)&lt;($D367-$U367),N524*MIN($M367,($D367-$U367)-SUM($D555:M555)),0)</f>
        <v>0</v>
      </c>
      <c r="O555" s="4">
        <f>IF(SUM($D555:N555)&lt;($D367-$U367),O524*MIN($M367,($D367-$U367)-SUM($D555:N555)),0)</f>
        <v>0</v>
      </c>
      <c r="P555" s="4">
        <f>IF(SUM($D555:O555)&lt;($D367-$U367),P524*MIN($M367,($D367-$U367)-SUM($D555:O555)),0)</f>
        <v>0</v>
      </c>
      <c r="Q555" s="4">
        <f>IF(SUM($D555:P555)&lt;($D367-$U367),Q524*MIN($M367,($D367-$U367)-SUM($D555:P555)),0)</f>
        <v>0</v>
      </c>
      <c r="R555" s="4">
        <f>IF(SUM($D555:Q555)&lt;($D367-$U367),R524*MIN($M367,($D367-$U367)-SUM($D555:Q555)),0)</f>
        <v>0</v>
      </c>
      <c r="S555" s="4">
        <f>IF(SUM($D555:R555)&lt;($D367-$U367),S524*MIN($M367,($D367-$U367)-SUM($D555:R555)),0)</f>
        <v>0</v>
      </c>
      <c r="T555" s="4">
        <f>IF(SUM($D555:S555)&lt;($D367-$U367),T524*MIN($M367,($D367-$U367)-SUM($D555:S555)),0)</f>
        <v>0</v>
      </c>
      <c r="U555" s="4">
        <f>IF(SUM($D555:T555)&lt;($D367-$U367),U524*MIN($M367,($D367-$U367)-SUM($D555:T555)),0)</f>
        <v>0</v>
      </c>
      <c r="V555" s="4">
        <f>IF(SUM($D555:U555)&lt;($D367-$U367),V524*MIN($M367,($D367-$U367)-SUM($D555:U555)),0)</f>
        <v>0</v>
      </c>
      <c r="W555" s="4">
        <f>IF(SUM($D555:V555)&lt;($D367-$U367),W524*MIN($M367,($D367-$U367)-SUM($D555:V555)),0)</f>
        <v>0</v>
      </c>
      <c r="X555" s="4">
        <f>IF(SUM($D555:W555)&lt;($D367-$U367),X524*MIN($M367,($D367-$U367)-SUM($D555:W555)),0)</f>
        <v>0</v>
      </c>
      <c r="Y555" s="4">
        <f>IF(SUM($D555:X555)&lt;($D367-$U367),Y524*MIN($M367,($D367-$U367)-SUM($D555:X555)),0)</f>
        <v>0</v>
      </c>
      <c r="Z555" s="4">
        <f>IF(SUM($D555:Y555)&lt;($D367-$U367),Z524*MIN($M367,($D367-$U367)-SUM($D555:Y555)),0)</f>
        <v>0</v>
      </c>
      <c r="AA555" s="4">
        <f>IF(SUM($D555:Z555)&lt;($D367-$U367),AA524*MIN($M367,($D367-$U367)-SUM($D555:Z555)),0)</f>
        <v>0</v>
      </c>
      <c r="AB555" s="4">
        <f>IF(SUM($D555:AA555)&lt;($D367-$U367),AB524*MIN($M367,($D367-$U367)-SUM($D555:AA555)),0)</f>
        <v>0</v>
      </c>
    </row>
    <row r="556" spans="2:28" outlineLevel="1">
      <c r="B556" s="556"/>
      <c r="C556" s="10">
        <f t="shared" si="90"/>
        <v>0</v>
      </c>
      <c r="D556" s="10"/>
      <c r="E556" s="4">
        <f>IF(SUM($D556:D556)&lt;($D368-$U368),E525*MIN($M368,($D368-$U368)-SUM($D556:D556)),0)</f>
        <v>0</v>
      </c>
      <c r="F556" s="4">
        <f>IF(SUM($D556:E556)&lt;($D368-$U368),F525*MIN($M368,($D368-$U368)-SUM($D556:E556)),0)</f>
        <v>0</v>
      </c>
      <c r="G556" s="4">
        <f>IF(SUM($D556:F556)&lt;($D368-$U368),G525*MIN($M368,($D368-$U368)-SUM($D556:F556)),0)</f>
        <v>0</v>
      </c>
      <c r="H556" s="4">
        <f>IF(SUM($D556:G556)&lt;($D368-$U368),H525*MIN($M368,($D368-$U368)-SUM($D556:G556)),0)</f>
        <v>0</v>
      </c>
      <c r="I556" s="4">
        <f>IF(SUM($D556:H556)&lt;($D368-$U368),I525*MIN($M368,($D368-$U368)-SUM($D556:H556)),0)</f>
        <v>0</v>
      </c>
      <c r="J556" s="4">
        <f>IF(SUM($D556:I556)&lt;($D368-$U368),J525*MIN($M368,($D368-$U368)-SUM($D556:I556)),0)</f>
        <v>0</v>
      </c>
      <c r="K556" s="4">
        <f>IF(SUM($D556:J556)&lt;($D368-$U368),K525*MIN($M368,($D368-$U368)-SUM($D556:J556)),0)</f>
        <v>0</v>
      </c>
      <c r="L556" s="4">
        <f>IF(SUM($D556:K556)&lt;($D368-$U368),L525*MIN($M368,($D368-$U368)-SUM($D556:K556)),0)</f>
        <v>0</v>
      </c>
      <c r="M556" s="4">
        <f>IF(SUM($D556:L556)&lt;($D368-$U368),M525*MIN($M368,($D368-$U368)-SUM($D556:L556)),0)</f>
        <v>0</v>
      </c>
      <c r="N556" s="4">
        <f>IF(SUM($D556:M556)&lt;($D368-$U368),N525*MIN($M368,($D368-$U368)-SUM($D556:M556)),0)</f>
        <v>0</v>
      </c>
      <c r="O556" s="4">
        <f>IF(SUM($D556:N556)&lt;($D368-$U368),O525*MIN($M368,($D368-$U368)-SUM($D556:N556)),0)</f>
        <v>0</v>
      </c>
      <c r="P556" s="4">
        <f>IF(SUM($D556:O556)&lt;($D368-$U368),P525*MIN($M368,($D368-$U368)-SUM($D556:O556)),0)</f>
        <v>0</v>
      </c>
      <c r="Q556" s="4">
        <f>IF(SUM($D556:P556)&lt;($D368-$U368),Q525*MIN($M368,($D368-$U368)-SUM($D556:P556)),0)</f>
        <v>0</v>
      </c>
      <c r="R556" s="4">
        <f>IF(SUM($D556:Q556)&lt;($D368-$U368),R525*MIN($M368,($D368-$U368)-SUM($D556:Q556)),0)</f>
        <v>0</v>
      </c>
      <c r="S556" s="4">
        <f>IF(SUM($D556:R556)&lt;($D368-$U368),S525*MIN($M368,($D368-$U368)-SUM($D556:R556)),0)</f>
        <v>0</v>
      </c>
      <c r="T556" s="4">
        <f>IF(SUM($D556:S556)&lt;($D368-$U368),T525*MIN($M368,($D368-$U368)-SUM($D556:S556)),0)</f>
        <v>0</v>
      </c>
      <c r="U556" s="4">
        <f>IF(SUM($D556:T556)&lt;($D368-$U368),U525*MIN($M368,($D368-$U368)-SUM($D556:T556)),0)</f>
        <v>0</v>
      </c>
      <c r="V556" s="4">
        <f>IF(SUM($D556:U556)&lt;($D368-$U368),V525*MIN($M368,($D368-$U368)-SUM($D556:U556)),0)</f>
        <v>0</v>
      </c>
      <c r="W556" s="4">
        <f>IF(SUM($D556:V556)&lt;($D368-$U368),W525*MIN($M368,($D368-$U368)-SUM($D556:V556)),0)</f>
        <v>0</v>
      </c>
      <c r="X556" s="4">
        <f>IF(SUM($D556:W556)&lt;($D368-$U368),X525*MIN($M368,($D368-$U368)-SUM($D556:W556)),0)</f>
        <v>0</v>
      </c>
      <c r="Y556" s="4">
        <f>IF(SUM($D556:X556)&lt;($D368-$U368),Y525*MIN($M368,($D368-$U368)-SUM($D556:X556)),0)</f>
        <v>0</v>
      </c>
      <c r="Z556" s="4">
        <f>IF(SUM($D556:Y556)&lt;($D368-$U368),Z525*MIN($M368,($D368-$U368)-SUM($D556:Y556)),0)</f>
        <v>0</v>
      </c>
      <c r="AA556" s="4">
        <f>IF(SUM($D556:Z556)&lt;($D368-$U368),AA525*MIN($M368,($D368-$U368)-SUM($D556:Z556)),0)</f>
        <v>0</v>
      </c>
      <c r="AB556" s="4">
        <f>IF(SUM($D556:AA556)&lt;($D368-$U368),AB525*MIN($M368,($D368-$U368)-SUM($D556:AA556)),0)</f>
        <v>0</v>
      </c>
    </row>
    <row r="557" spans="2:28" outlineLevel="1">
      <c r="B557" s="556"/>
      <c r="C557" s="10">
        <f t="shared" si="90"/>
        <v>0</v>
      </c>
      <c r="D557" s="10"/>
      <c r="E557" s="4">
        <f>IF(SUM($D557:D557)&lt;($D369-$U369),E526*MIN($M369,($D369-$U369)-SUM($D557:D557)),0)</f>
        <v>0</v>
      </c>
      <c r="F557" s="4">
        <f>IF(SUM($D557:E557)&lt;($D369-$U369),F526*MIN($M369,($D369-$U369)-SUM($D557:E557)),0)</f>
        <v>0</v>
      </c>
      <c r="G557" s="4">
        <f>IF(SUM($D557:F557)&lt;($D369-$U369),G526*MIN($M369,($D369-$U369)-SUM($D557:F557)),0)</f>
        <v>0</v>
      </c>
      <c r="H557" s="4">
        <f>IF(SUM($D557:G557)&lt;($D369-$U369),H526*MIN($M369,($D369-$U369)-SUM($D557:G557)),0)</f>
        <v>0</v>
      </c>
      <c r="I557" s="4">
        <f>IF(SUM($D557:H557)&lt;($D369-$U369),I526*MIN($M369,($D369-$U369)-SUM($D557:H557)),0)</f>
        <v>0</v>
      </c>
      <c r="J557" s="4">
        <f>IF(SUM($D557:I557)&lt;($D369-$U369),J526*MIN($M369,($D369-$U369)-SUM($D557:I557)),0)</f>
        <v>0</v>
      </c>
      <c r="K557" s="4">
        <f>IF(SUM($D557:J557)&lt;($D369-$U369),K526*MIN($M369,($D369-$U369)-SUM($D557:J557)),0)</f>
        <v>0</v>
      </c>
      <c r="L557" s="4">
        <f>IF(SUM($D557:K557)&lt;($D369-$U369),L526*MIN($M369,($D369-$U369)-SUM($D557:K557)),0)</f>
        <v>0</v>
      </c>
      <c r="M557" s="4">
        <f>IF(SUM($D557:L557)&lt;($D369-$U369),M526*MIN($M369,($D369-$U369)-SUM($D557:L557)),0)</f>
        <v>0</v>
      </c>
      <c r="N557" s="4">
        <f>IF(SUM($D557:M557)&lt;($D369-$U369),N526*MIN($M369,($D369-$U369)-SUM($D557:M557)),0)</f>
        <v>0</v>
      </c>
      <c r="O557" s="4">
        <f>IF(SUM($D557:N557)&lt;($D369-$U369),O526*MIN($M369,($D369-$U369)-SUM($D557:N557)),0)</f>
        <v>0</v>
      </c>
      <c r="P557" s="4">
        <f>IF(SUM($D557:O557)&lt;($D369-$U369),P526*MIN($M369,($D369-$U369)-SUM($D557:O557)),0)</f>
        <v>0</v>
      </c>
      <c r="Q557" s="4">
        <f>IF(SUM($D557:P557)&lt;($D369-$U369),Q526*MIN($M369,($D369-$U369)-SUM($D557:P557)),0)</f>
        <v>0</v>
      </c>
      <c r="R557" s="4">
        <f>IF(SUM($D557:Q557)&lt;($D369-$U369),R526*MIN($M369,($D369-$U369)-SUM($D557:Q557)),0)</f>
        <v>0</v>
      </c>
      <c r="S557" s="4">
        <f>IF(SUM($D557:R557)&lt;($D369-$U369),S526*MIN($M369,($D369-$U369)-SUM($D557:R557)),0)</f>
        <v>0</v>
      </c>
      <c r="T557" s="4">
        <f>IF(SUM($D557:S557)&lt;($D369-$U369),T526*MIN($M369,($D369-$U369)-SUM($D557:S557)),0)</f>
        <v>0</v>
      </c>
      <c r="U557" s="4">
        <f>IF(SUM($D557:T557)&lt;($D369-$U369),U526*MIN($M369,($D369-$U369)-SUM($D557:T557)),0)</f>
        <v>0</v>
      </c>
      <c r="V557" s="4">
        <f>IF(SUM($D557:U557)&lt;($D369-$U369),V526*MIN($M369,($D369-$U369)-SUM($D557:U557)),0)</f>
        <v>0</v>
      </c>
      <c r="W557" s="4">
        <f>IF(SUM($D557:V557)&lt;($D369-$U369),W526*MIN($M369,($D369-$U369)-SUM($D557:V557)),0)</f>
        <v>0</v>
      </c>
      <c r="X557" s="4">
        <f>IF(SUM($D557:W557)&lt;($D369-$U369),X526*MIN($M369,($D369-$U369)-SUM($D557:W557)),0)</f>
        <v>0</v>
      </c>
      <c r="Y557" s="4">
        <f>IF(SUM($D557:X557)&lt;($D369-$U369),Y526*MIN($M369,($D369-$U369)-SUM($D557:X557)),0)</f>
        <v>0</v>
      </c>
      <c r="Z557" s="4">
        <f>IF(SUM($D557:Y557)&lt;($D369-$U369),Z526*MIN($M369,($D369-$U369)-SUM($D557:Y557)),0)</f>
        <v>0</v>
      </c>
      <c r="AA557" s="4">
        <f>IF(SUM($D557:Z557)&lt;($D369-$U369),AA526*MIN($M369,($D369-$U369)-SUM($D557:Z557)),0)</f>
        <v>0</v>
      </c>
      <c r="AB557" s="4">
        <f>IF(SUM($D557:AA557)&lt;($D369-$U369),AB526*MIN($M369,($D369-$U369)-SUM($D557:AA557)),0)</f>
        <v>0</v>
      </c>
    </row>
    <row r="558" spans="2:28" outlineLevel="1">
      <c r="B558" s="556"/>
      <c r="C558" s="10">
        <f t="shared" si="90"/>
        <v>0</v>
      </c>
      <c r="D558" s="10"/>
      <c r="E558" s="4">
        <f>IF(SUM($D558:D558)&lt;($D370-$U370),E527*MIN($M370,($D370-$U370)-SUM($D558:D558)),0)</f>
        <v>0</v>
      </c>
      <c r="F558" s="4">
        <f>IF(SUM($D558:E558)&lt;($D370-$U370),F527*MIN($M370,($D370-$U370)-SUM($D558:E558)),0)</f>
        <v>0</v>
      </c>
      <c r="G558" s="4">
        <f>IF(SUM($D558:F558)&lt;($D370-$U370),G527*MIN($M370,($D370-$U370)-SUM($D558:F558)),0)</f>
        <v>0</v>
      </c>
      <c r="H558" s="4">
        <f>IF(SUM($D558:G558)&lt;($D370-$U370),H527*MIN($M370,($D370-$U370)-SUM($D558:G558)),0)</f>
        <v>0</v>
      </c>
      <c r="I558" s="4">
        <f>IF(SUM($D558:H558)&lt;($D370-$U370),I527*MIN($M370,($D370-$U370)-SUM($D558:H558)),0)</f>
        <v>0</v>
      </c>
      <c r="J558" s="4">
        <f>IF(SUM($D558:I558)&lt;($D370-$U370),J527*MIN($M370,($D370-$U370)-SUM($D558:I558)),0)</f>
        <v>0</v>
      </c>
      <c r="K558" s="4">
        <f>IF(SUM($D558:J558)&lt;($D370-$U370),K527*MIN($M370,($D370-$U370)-SUM($D558:J558)),0)</f>
        <v>0</v>
      </c>
      <c r="L558" s="4">
        <f>IF(SUM($D558:K558)&lt;($D370-$U370),L527*MIN($M370,($D370-$U370)-SUM($D558:K558)),0)</f>
        <v>0</v>
      </c>
      <c r="M558" s="4">
        <f>IF(SUM($D558:L558)&lt;($D370-$U370),M527*MIN($M370,($D370-$U370)-SUM($D558:L558)),0)</f>
        <v>0</v>
      </c>
      <c r="N558" s="4">
        <f>IF(SUM($D558:M558)&lt;($D370-$U370),N527*MIN($M370,($D370-$U370)-SUM($D558:M558)),0)</f>
        <v>0</v>
      </c>
      <c r="O558" s="4">
        <f>IF(SUM($D558:N558)&lt;($D370-$U370),O527*MIN($M370,($D370-$U370)-SUM($D558:N558)),0)</f>
        <v>0</v>
      </c>
      <c r="P558" s="4">
        <f>IF(SUM($D558:O558)&lt;($D370-$U370),P527*MIN($M370,($D370-$U370)-SUM($D558:O558)),0)</f>
        <v>0</v>
      </c>
      <c r="Q558" s="4">
        <f>IF(SUM($D558:P558)&lt;($D370-$U370),Q527*MIN($M370,($D370-$U370)-SUM($D558:P558)),0)</f>
        <v>0</v>
      </c>
      <c r="R558" s="4">
        <f>IF(SUM($D558:Q558)&lt;($D370-$U370),R527*MIN($M370,($D370-$U370)-SUM($D558:Q558)),0)</f>
        <v>0</v>
      </c>
      <c r="S558" s="4">
        <f>IF(SUM($D558:R558)&lt;($D370-$U370),S527*MIN($M370,($D370-$U370)-SUM($D558:R558)),0)</f>
        <v>0</v>
      </c>
      <c r="T558" s="4">
        <f>IF(SUM($D558:S558)&lt;($D370-$U370),T527*MIN($M370,($D370-$U370)-SUM($D558:S558)),0)</f>
        <v>0</v>
      </c>
      <c r="U558" s="4">
        <f>IF(SUM($D558:T558)&lt;($D370-$U370),U527*MIN($M370,($D370-$U370)-SUM($D558:T558)),0)</f>
        <v>0</v>
      </c>
      <c r="V558" s="4">
        <f>IF(SUM($D558:U558)&lt;($D370-$U370),V527*MIN($M370,($D370-$U370)-SUM($D558:U558)),0)</f>
        <v>0</v>
      </c>
      <c r="W558" s="4">
        <f>IF(SUM($D558:V558)&lt;($D370-$U370),W527*MIN($M370,($D370-$U370)-SUM($D558:V558)),0)</f>
        <v>0</v>
      </c>
      <c r="X558" s="4">
        <f>IF(SUM($D558:W558)&lt;($D370-$U370),X527*MIN($M370,($D370-$U370)-SUM($D558:W558)),0)</f>
        <v>0</v>
      </c>
      <c r="Y558" s="4">
        <f>IF(SUM($D558:X558)&lt;($D370-$U370),Y527*MIN($M370,($D370-$U370)-SUM($D558:X558)),0)</f>
        <v>0</v>
      </c>
      <c r="Z558" s="4">
        <f>IF(SUM($D558:Y558)&lt;($D370-$U370),Z527*MIN($M370,($D370-$U370)-SUM($D558:Y558)),0)</f>
        <v>0</v>
      </c>
      <c r="AA558" s="4">
        <f>IF(SUM($D558:Z558)&lt;($D370-$U370),AA527*MIN($M370,($D370-$U370)-SUM($D558:Z558)),0)</f>
        <v>0</v>
      </c>
      <c r="AB558" s="4">
        <f>IF(SUM($D558:AA558)&lt;($D370-$U370),AB527*MIN($M370,($D370-$U370)-SUM($D558:AA558)),0)</f>
        <v>0</v>
      </c>
    </row>
    <row r="559" spans="2:28" outlineLevel="1">
      <c r="B559" s="556"/>
      <c r="C559" s="10">
        <f t="shared" si="90"/>
        <v>0</v>
      </c>
      <c r="D559" s="10"/>
      <c r="E559" s="4">
        <f>IF(SUM($D559:D559)&lt;($D371-$U371),E528*MIN($M371,($D371-$U371)-SUM($D559:D559)),0)</f>
        <v>0</v>
      </c>
      <c r="F559" s="4">
        <f>IF(SUM($D559:E559)&lt;($D371-$U371),F528*MIN($M371,($D371-$U371)-SUM($D559:E559)),0)</f>
        <v>0</v>
      </c>
      <c r="G559" s="4">
        <f>IF(SUM($D559:F559)&lt;($D371-$U371),G528*MIN($M371,($D371-$U371)-SUM($D559:F559)),0)</f>
        <v>0</v>
      </c>
      <c r="H559" s="4">
        <f>IF(SUM($D559:G559)&lt;($D371-$U371),H528*MIN($M371,($D371-$U371)-SUM($D559:G559)),0)</f>
        <v>0</v>
      </c>
      <c r="I559" s="4">
        <f>IF(SUM($D559:H559)&lt;($D371-$U371),I528*MIN($M371,($D371-$U371)-SUM($D559:H559)),0)</f>
        <v>0</v>
      </c>
      <c r="J559" s="4">
        <f>IF(SUM($D559:I559)&lt;($D371-$U371),J528*MIN($M371,($D371-$U371)-SUM($D559:I559)),0)</f>
        <v>0</v>
      </c>
      <c r="K559" s="4">
        <f>IF(SUM($D559:J559)&lt;($D371-$U371),K528*MIN($M371,($D371-$U371)-SUM($D559:J559)),0)</f>
        <v>0</v>
      </c>
      <c r="L559" s="4">
        <f>IF(SUM($D559:K559)&lt;($D371-$U371),L528*MIN($M371,($D371-$U371)-SUM($D559:K559)),0)</f>
        <v>0</v>
      </c>
      <c r="M559" s="4">
        <f>IF(SUM($D559:L559)&lt;($D371-$U371),M528*MIN($M371,($D371-$U371)-SUM($D559:L559)),0)</f>
        <v>0</v>
      </c>
      <c r="N559" s="4">
        <f>IF(SUM($D559:M559)&lt;($D371-$U371),N528*MIN($M371,($D371-$U371)-SUM($D559:M559)),0)</f>
        <v>0</v>
      </c>
      <c r="O559" s="4">
        <f>IF(SUM($D559:N559)&lt;($D371-$U371),O528*MIN($M371,($D371-$U371)-SUM($D559:N559)),0)</f>
        <v>0</v>
      </c>
      <c r="P559" s="4">
        <f>IF(SUM($D559:O559)&lt;($D371-$U371),P528*MIN($M371,($D371-$U371)-SUM($D559:O559)),0)</f>
        <v>0</v>
      </c>
      <c r="Q559" s="4">
        <f>IF(SUM($D559:P559)&lt;($D371-$U371),Q528*MIN($M371,($D371-$U371)-SUM($D559:P559)),0)</f>
        <v>0</v>
      </c>
      <c r="R559" s="4">
        <f>IF(SUM($D559:Q559)&lt;($D371-$U371),R528*MIN($M371,($D371-$U371)-SUM($D559:Q559)),0)</f>
        <v>0</v>
      </c>
      <c r="S559" s="4">
        <f>IF(SUM($D559:R559)&lt;($D371-$U371),S528*MIN($M371,($D371-$U371)-SUM($D559:R559)),0)</f>
        <v>0</v>
      </c>
      <c r="T559" s="4">
        <f>IF(SUM($D559:S559)&lt;($D371-$U371),T528*MIN($M371,($D371-$U371)-SUM($D559:S559)),0)</f>
        <v>0</v>
      </c>
      <c r="U559" s="4">
        <f>IF(SUM($D559:T559)&lt;($D371-$U371),U528*MIN($M371,($D371-$U371)-SUM($D559:T559)),0)</f>
        <v>0</v>
      </c>
      <c r="V559" s="4">
        <f>IF(SUM($D559:U559)&lt;($D371-$U371),V528*MIN($M371,($D371-$U371)-SUM($D559:U559)),0)</f>
        <v>0</v>
      </c>
      <c r="W559" s="4">
        <f>IF(SUM($D559:V559)&lt;($D371-$U371),W528*MIN($M371,($D371-$U371)-SUM($D559:V559)),0)</f>
        <v>0</v>
      </c>
      <c r="X559" s="4">
        <f>IF(SUM($D559:W559)&lt;($D371-$U371),X528*MIN($M371,($D371-$U371)-SUM($D559:W559)),0)</f>
        <v>0</v>
      </c>
      <c r="Y559" s="4">
        <f>IF(SUM($D559:X559)&lt;($D371-$U371),Y528*MIN($M371,($D371-$U371)-SUM($D559:X559)),0)</f>
        <v>0</v>
      </c>
      <c r="Z559" s="4">
        <f>IF(SUM($D559:Y559)&lt;($D371-$U371),Z528*MIN($M371,($D371-$U371)-SUM($D559:Y559)),0)</f>
        <v>0</v>
      </c>
      <c r="AA559" s="4">
        <f>IF(SUM($D559:Z559)&lt;($D371-$U371),AA528*MIN($M371,($D371-$U371)-SUM($D559:Z559)),0)</f>
        <v>0</v>
      </c>
      <c r="AB559" s="4">
        <f>IF(SUM($D559:AA559)&lt;($D371-$U371),AB528*MIN($M371,($D371-$U371)-SUM($D559:AA559)),0)</f>
        <v>0</v>
      </c>
    </row>
    <row r="560" spans="2:28" outlineLevel="1">
      <c r="B560" s="556"/>
      <c r="C560" s="10">
        <f t="shared" si="90"/>
        <v>0</v>
      </c>
      <c r="D560" s="10"/>
      <c r="E560" s="4">
        <f>IF(SUM($D560:D560)&lt;($D372-$U372),E529*MIN($M372,($D372-$U372)-SUM($D560:D560)),0)</f>
        <v>0</v>
      </c>
      <c r="F560" s="4">
        <f>IF(SUM($D560:E560)&lt;($D372-$U372),F529*MIN($M372,($D372-$U372)-SUM($D560:E560)),0)</f>
        <v>0</v>
      </c>
      <c r="G560" s="4">
        <f>IF(SUM($D560:F560)&lt;($D372-$U372),G529*MIN($M372,($D372-$U372)-SUM($D560:F560)),0)</f>
        <v>0</v>
      </c>
      <c r="H560" s="4">
        <f>IF(SUM($D560:G560)&lt;($D372-$U372),H529*MIN($M372,($D372-$U372)-SUM($D560:G560)),0)</f>
        <v>0</v>
      </c>
      <c r="I560" s="4">
        <f>IF(SUM($D560:H560)&lt;($D372-$U372),I529*MIN($M372,($D372-$U372)-SUM($D560:H560)),0)</f>
        <v>0</v>
      </c>
      <c r="J560" s="4">
        <f>IF(SUM($D560:I560)&lt;($D372-$U372),J529*MIN($M372,($D372-$U372)-SUM($D560:I560)),0)</f>
        <v>0</v>
      </c>
      <c r="K560" s="4">
        <f>IF(SUM($D560:J560)&lt;($D372-$U372),K529*MIN($M372,($D372-$U372)-SUM($D560:J560)),0)</f>
        <v>0</v>
      </c>
      <c r="L560" s="4">
        <f>IF(SUM($D560:K560)&lt;($D372-$U372),L529*MIN($M372,($D372-$U372)-SUM($D560:K560)),0)</f>
        <v>0</v>
      </c>
      <c r="M560" s="4">
        <f>IF(SUM($D560:L560)&lt;($D372-$U372),M529*MIN($M372,($D372-$U372)-SUM($D560:L560)),0)</f>
        <v>0</v>
      </c>
      <c r="N560" s="4">
        <f>IF(SUM($D560:M560)&lt;($D372-$U372),N529*MIN($M372,($D372-$U372)-SUM($D560:M560)),0)</f>
        <v>0</v>
      </c>
      <c r="O560" s="4">
        <f>IF(SUM($D560:N560)&lt;($D372-$U372),O529*MIN($M372,($D372-$U372)-SUM($D560:N560)),0)</f>
        <v>0</v>
      </c>
      <c r="P560" s="4">
        <f>IF(SUM($D560:O560)&lt;($D372-$U372),P529*MIN($M372,($D372-$U372)-SUM($D560:O560)),0)</f>
        <v>0</v>
      </c>
      <c r="Q560" s="4">
        <f>IF(SUM($D560:P560)&lt;($D372-$U372),Q529*MIN($M372,($D372-$U372)-SUM($D560:P560)),0)</f>
        <v>0</v>
      </c>
      <c r="R560" s="4">
        <f>IF(SUM($D560:Q560)&lt;($D372-$U372),R529*MIN($M372,($D372-$U372)-SUM($D560:Q560)),0)</f>
        <v>0</v>
      </c>
      <c r="S560" s="4">
        <f>IF(SUM($D560:R560)&lt;($D372-$U372),S529*MIN($M372,($D372-$U372)-SUM($D560:R560)),0)</f>
        <v>0</v>
      </c>
      <c r="T560" s="4">
        <f>IF(SUM($D560:S560)&lt;($D372-$U372),T529*MIN($M372,($D372-$U372)-SUM($D560:S560)),0)</f>
        <v>0</v>
      </c>
      <c r="U560" s="4">
        <f>IF(SUM($D560:T560)&lt;($D372-$U372),U529*MIN($M372,($D372-$U372)-SUM($D560:T560)),0)</f>
        <v>0</v>
      </c>
      <c r="V560" s="4">
        <f>IF(SUM($D560:U560)&lt;($D372-$U372),V529*MIN($M372,($D372-$U372)-SUM($D560:U560)),0)</f>
        <v>0</v>
      </c>
      <c r="W560" s="4">
        <f>IF(SUM($D560:V560)&lt;($D372-$U372),W529*MIN($M372,($D372-$U372)-SUM($D560:V560)),0)</f>
        <v>0</v>
      </c>
      <c r="X560" s="4">
        <f>IF(SUM($D560:W560)&lt;($D372-$U372),X529*MIN($M372,($D372-$U372)-SUM($D560:W560)),0)</f>
        <v>0</v>
      </c>
      <c r="Y560" s="4">
        <f>IF(SUM($D560:X560)&lt;($D372-$U372),Y529*MIN($M372,($D372-$U372)-SUM($D560:X560)),0)</f>
        <v>0</v>
      </c>
      <c r="Z560" s="4">
        <f>IF(SUM($D560:Y560)&lt;($D372-$U372),Z529*MIN($M372,($D372-$U372)-SUM($D560:Y560)),0)</f>
        <v>0</v>
      </c>
      <c r="AA560" s="4">
        <f>IF(SUM($D560:Z560)&lt;($D372-$U372),AA529*MIN($M372,($D372-$U372)-SUM($D560:Z560)),0)</f>
        <v>0</v>
      </c>
      <c r="AB560" s="4">
        <f>IF(SUM($D560:AA560)&lt;($D372-$U372),AB529*MIN($M372,($D372-$U372)-SUM($D560:AA560)),0)</f>
        <v>0</v>
      </c>
    </row>
    <row r="561" spans="2:28" outlineLevel="1">
      <c r="B561" s="556"/>
      <c r="C561" s="10">
        <f t="shared" si="90"/>
        <v>0</v>
      </c>
      <c r="D561" s="10"/>
      <c r="E561" s="4">
        <f>IF(SUM($D561:D561)&lt;($D373-$U373),E530*MIN($M373,($D373-$U373)-SUM($D561:D561)),0)</f>
        <v>0</v>
      </c>
      <c r="F561" s="4">
        <f>IF(SUM($D561:E561)&lt;($D373-$U373),F530*MIN($M373,($D373-$U373)-SUM($D561:E561)),0)</f>
        <v>0</v>
      </c>
      <c r="G561" s="4">
        <f>IF(SUM($D561:F561)&lt;($D373-$U373),G530*MIN($M373,($D373-$U373)-SUM($D561:F561)),0)</f>
        <v>0</v>
      </c>
      <c r="H561" s="4">
        <f>IF(SUM($D561:G561)&lt;($D373-$U373),H530*MIN($M373,($D373-$U373)-SUM($D561:G561)),0)</f>
        <v>0</v>
      </c>
      <c r="I561" s="4">
        <f>IF(SUM($D561:H561)&lt;($D373-$U373),I530*MIN($M373,($D373-$U373)-SUM($D561:H561)),0)</f>
        <v>0</v>
      </c>
      <c r="J561" s="4">
        <f>IF(SUM($D561:I561)&lt;($D373-$U373),J530*MIN($M373,($D373-$U373)-SUM($D561:I561)),0)</f>
        <v>0</v>
      </c>
      <c r="K561" s="4">
        <f>IF(SUM($D561:J561)&lt;($D373-$U373),K530*MIN($M373,($D373-$U373)-SUM($D561:J561)),0)</f>
        <v>0</v>
      </c>
      <c r="L561" s="4">
        <f>IF(SUM($D561:K561)&lt;($D373-$U373),L530*MIN($M373,($D373-$U373)-SUM($D561:K561)),0)</f>
        <v>0</v>
      </c>
      <c r="M561" s="4">
        <f>IF(SUM($D561:L561)&lt;($D373-$U373),M530*MIN($M373,($D373-$U373)-SUM($D561:L561)),0)</f>
        <v>0</v>
      </c>
      <c r="N561" s="4">
        <f>IF(SUM($D561:M561)&lt;($D373-$U373),N530*MIN($M373,($D373-$U373)-SUM($D561:M561)),0)</f>
        <v>0</v>
      </c>
      <c r="O561" s="4">
        <f>IF(SUM($D561:N561)&lt;($D373-$U373),O530*MIN($M373,($D373-$U373)-SUM($D561:N561)),0)</f>
        <v>0</v>
      </c>
      <c r="P561" s="4">
        <f>IF(SUM($D561:O561)&lt;($D373-$U373),P530*MIN($M373,($D373-$U373)-SUM($D561:O561)),0)</f>
        <v>0</v>
      </c>
      <c r="Q561" s="4">
        <f>IF(SUM($D561:P561)&lt;($D373-$U373),Q530*MIN($M373,($D373-$U373)-SUM($D561:P561)),0)</f>
        <v>0</v>
      </c>
      <c r="R561" s="4">
        <f>IF(SUM($D561:Q561)&lt;($D373-$U373),R530*MIN($M373,($D373-$U373)-SUM($D561:Q561)),0)</f>
        <v>0</v>
      </c>
      <c r="S561" s="4">
        <f>IF(SUM($D561:R561)&lt;($D373-$U373),S530*MIN($M373,($D373-$U373)-SUM($D561:R561)),0)</f>
        <v>0</v>
      </c>
      <c r="T561" s="4">
        <f>IF(SUM($D561:S561)&lt;($D373-$U373),T530*MIN($M373,($D373-$U373)-SUM($D561:S561)),0)</f>
        <v>0</v>
      </c>
      <c r="U561" s="4">
        <f>IF(SUM($D561:T561)&lt;($D373-$U373),U530*MIN($M373,($D373-$U373)-SUM($D561:T561)),0)</f>
        <v>0</v>
      </c>
      <c r="V561" s="4">
        <f>IF(SUM($D561:U561)&lt;($D373-$U373),V530*MIN($M373,($D373-$U373)-SUM($D561:U561)),0)</f>
        <v>0</v>
      </c>
      <c r="W561" s="4">
        <f>IF(SUM($D561:V561)&lt;($D373-$U373),W530*MIN($M373,($D373-$U373)-SUM($D561:V561)),0)</f>
        <v>0</v>
      </c>
      <c r="X561" s="4">
        <f>IF(SUM($D561:W561)&lt;($D373-$U373),X530*MIN($M373,($D373-$U373)-SUM($D561:W561)),0)</f>
        <v>0</v>
      </c>
      <c r="Y561" s="4">
        <f>IF(SUM($D561:X561)&lt;($D373-$U373),Y530*MIN($M373,($D373-$U373)-SUM($D561:X561)),0)</f>
        <v>0</v>
      </c>
      <c r="Z561" s="4">
        <f>IF(SUM($D561:Y561)&lt;($D373-$U373),Z530*MIN($M373,($D373-$U373)-SUM($D561:Y561)),0)</f>
        <v>0</v>
      </c>
      <c r="AA561" s="4">
        <f>IF(SUM($D561:Z561)&lt;($D373-$U373),AA530*MIN($M373,($D373-$U373)-SUM($D561:Z561)),0)</f>
        <v>0</v>
      </c>
      <c r="AB561" s="4">
        <f>IF(SUM($D561:AA561)&lt;($D373-$U373),AB530*MIN($M373,($D373-$U373)-SUM($D561:AA561)),0)</f>
        <v>0</v>
      </c>
    </row>
    <row r="562" spans="2:28" outlineLevel="1">
      <c r="B562" s="556"/>
      <c r="C562" s="21" t="s">
        <v>286</v>
      </c>
    </row>
    <row r="563" spans="2:28" outlineLevel="1">
      <c r="B563" s="556"/>
      <c r="C563" s="4" t="str">
        <f>C532</f>
        <v>Studio</v>
      </c>
      <c r="D563" s="1070">
        <f t="shared" ref="D563:D592" si="91">$D344-D439</f>
        <v>0</v>
      </c>
      <c r="E563" s="252">
        <f>IF($K344="Natural",$D344-E439,IF(E$375&lt;$K344,$D563,0))</f>
        <v>0</v>
      </c>
      <c r="F563" s="252">
        <f t="shared" ref="F563:AB563" si="92">IF($K344="Natural",$D344-F439,IF(F$375&lt;$K344,$D563,0))</f>
        <v>0</v>
      </c>
      <c r="G563" s="252">
        <f t="shared" si="92"/>
        <v>0</v>
      </c>
      <c r="H563" s="252">
        <f t="shared" si="92"/>
        <v>0</v>
      </c>
      <c r="I563" s="252">
        <f t="shared" si="92"/>
        <v>0</v>
      </c>
      <c r="J563" s="252">
        <f t="shared" si="92"/>
        <v>0</v>
      </c>
      <c r="K563" s="252">
        <f t="shared" si="92"/>
        <v>0</v>
      </c>
      <c r="L563" s="252">
        <f t="shared" si="92"/>
        <v>0</v>
      </c>
      <c r="M563" s="252">
        <f t="shared" si="92"/>
        <v>0</v>
      </c>
      <c r="N563" s="252">
        <f t="shared" si="92"/>
        <v>0</v>
      </c>
      <c r="O563" s="252">
        <f t="shared" si="92"/>
        <v>0</v>
      </c>
      <c r="P563" s="252">
        <f t="shared" si="92"/>
        <v>0</v>
      </c>
      <c r="Q563" s="252">
        <f t="shared" si="92"/>
        <v>0</v>
      </c>
      <c r="R563" s="252">
        <f t="shared" si="92"/>
        <v>0</v>
      </c>
      <c r="S563" s="252">
        <f t="shared" si="92"/>
        <v>0</v>
      </c>
      <c r="T563" s="252">
        <f t="shared" si="92"/>
        <v>0</v>
      </c>
      <c r="U563" s="252">
        <f t="shared" si="92"/>
        <v>0</v>
      </c>
      <c r="V563" s="252">
        <f t="shared" si="92"/>
        <v>0</v>
      </c>
      <c r="W563" s="252">
        <f t="shared" si="92"/>
        <v>0</v>
      </c>
      <c r="X563" s="252">
        <f t="shared" si="92"/>
        <v>0</v>
      </c>
      <c r="Y563" s="252">
        <f t="shared" si="92"/>
        <v>0</v>
      </c>
      <c r="Z563" s="252">
        <f t="shared" si="92"/>
        <v>0</v>
      </c>
      <c r="AA563" s="252">
        <f t="shared" si="92"/>
        <v>0</v>
      </c>
      <c r="AB563" s="252">
        <f t="shared" si="92"/>
        <v>0</v>
      </c>
    </row>
    <row r="564" spans="2:28" outlineLevel="1">
      <c r="B564" s="556"/>
      <c r="C564" s="4" t="str">
        <f>C533</f>
        <v xml:space="preserve">1 Bed / 1 Bath </v>
      </c>
      <c r="D564" s="1070">
        <f t="shared" si="91"/>
        <v>0</v>
      </c>
      <c r="E564" s="252">
        <f t="shared" ref="E564:AB564" si="93">IF($K345="Natural",$D345-E440,IF(E$375&lt;$K345,$D564,0))</f>
        <v>0</v>
      </c>
      <c r="F564" s="252">
        <f t="shared" si="93"/>
        <v>0</v>
      </c>
      <c r="G564" s="252">
        <f t="shared" si="93"/>
        <v>0</v>
      </c>
      <c r="H564" s="252">
        <f t="shared" si="93"/>
        <v>0</v>
      </c>
      <c r="I564" s="252">
        <f t="shared" si="93"/>
        <v>0</v>
      </c>
      <c r="J564" s="252">
        <f t="shared" si="93"/>
        <v>0</v>
      </c>
      <c r="K564" s="252">
        <f t="shared" si="93"/>
        <v>0</v>
      </c>
      <c r="L564" s="252">
        <f t="shared" si="93"/>
        <v>0</v>
      </c>
      <c r="M564" s="252">
        <f t="shared" si="93"/>
        <v>0</v>
      </c>
      <c r="N564" s="252">
        <f t="shared" si="93"/>
        <v>0</v>
      </c>
      <c r="O564" s="252">
        <f t="shared" si="93"/>
        <v>0</v>
      </c>
      <c r="P564" s="252">
        <f t="shared" si="93"/>
        <v>0</v>
      </c>
      <c r="Q564" s="252">
        <f t="shared" si="93"/>
        <v>0</v>
      </c>
      <c r="R564" s="252">
        <f t="shared" si="93"/>
        <v>0</v>
      </c>
      <c r="S564" s="252">
        <f t="shared" si="93"/>
        <v>0</v>
      </c>
      <c r="T564" s="252">
        <f t="shared" si="93"/>
        <v>0</v>
      </c>
      <c r="U564" s="252">
        <f t="shared" si="93"/>
        <v>0</v>
      </c>
      <c r="V564" s="252">
        <f t="shared" si="93"/>
        <v>0</v>
      </c>
      <c r="W564" s="252">
        <f t="shared" si="93"/>
        <v>0</v>
      </c>
      <c r="X564" s="252">
        <f t="shared" si="93"/>
        <v>0</v>
      </c>
      <c r="Y564" s="252">
        <f t="shared" si="93"/>
        <v>0</v>
      </c>
      <c r="Z564" s="252">
        <f t="shared" si="93"/>
        <v>0</v>
      </c>
      <c r="AA564" s="252">
        <f t="shared" si="93"/>
        <v>0</v>
      </c>
      <c r="AB564" s="252">
        <f t="shared" si="93"/>
        <v>0</v>
      </c>
    </row>
    <row r="565" spans="2:28" outlineLevel="1">
      <c r="B565" s="556"/>
      <c r="C565" s="4" t="str">
        <f>C534</f>
        <v xml:space="preserve">1 Bed / 1 Bath </v>
      </c>
      <c r="D565" s="1070">
        <f t="shared" si="91"/>
        <v>0</v>
      </c>
      <c r="E565" s="252">
        <f t="shared" ref="E565:AB565" si="94">IF($K346="Natural",$D346-E441,IF(E$375&lt;$K346,$D565,0))</f>
        <v>0</v>
      </c>
      <c r="F565" s="252">
        <f t="shared" si="94"/>
        <v>0</v>
      </c>
      <c r="G565" s="252">
        <f t="shared" si="94"/>
        <v>0</v>
      </c>
      <c r="H565" s="252">
        <f t="shared" si="94"/>
        <v>0</v>
      </c>
      <c r="I565" s="252">
        <f t="shared" si="94"/>
        <v>0</v>
      </c>
      <c r="J565" s="252">
        <f t="shared" si="94"/>
        <v>0</v>
      </c>
      <c r="K565" s="252">
        <f t="shared" si="94"/>
        <v>0</v>
      </c>
      <c r="L565" s="252">
        <f t="shared" si="94"/>
        <v>0</v>
      </c>
      <c r="M565" s="252">
        <f t="shared" si="94"/>
        <v>0</v>
      </c>
      <c r="N565" s="252">
        <f t="shared" si="94"/>
        <v>0</v>
      </c>
      <c r="O565" s="252">
        <f t="shared" si="94"/>
        <v>0</v>
      </c>
      <c r="P565" s="252">
        <f t="shared" si="94"/>
        <v>0</v>
      </c>
      <c r="Q565" s="252">
        <f t="shared" si="94"/>
        <v>0</v>
      </c>
      <c r="R565" s="252">
        <f t="shared" si="94"/>
        <v>0</v>
      </c>
      <c r="S565" s="252">
        <f t="shared" si="94"/>
        <v>0</v>
      </c>
      <c r="T565" s="252">
        <f t="shared" si="94"/>
        <v>0</v>
      </c>
      <c r="U565" s="252">
        <f t="shared" si="94"/>
        <v>0</v>
      </c>
      <c r="V565" s="252">
        <f t="shared" si="94"/>
        <v>0</v>
      </c>
      <c r="W565" s="252">
        <f t="shared" si="94"/>
        <v>0</v>
      </c>
      <c r="X565" s="252">
        <f t="shared" si="94"/>
        <v>0</v>
      </c>
      <c r="Y565" s="252">
        <f t="shared" si="94"/>
        <v>0</v>
      </c>
      <c r="Z565" s="252">
        <f t="shared" si="94"/>
        <v>0</v>
      </c>
      <c r="AA565" s="252">
        <f t="shared" si="94"/>
        <v>0</v>
      </c>
      <c r="AB565" s="252">
        <f t="shared" si="94"/>
        <v>0</v>
      </c>
    </row>
    <row r="566" spans="2:28" outlineLevel="1">
      <c r="B566" s="556"/>
      <c r="C566" s="4" t="str">
        <f>C535</f>
        <v xml:space="preserve">1 Bed / 1 Bath </v>
      </c>
      <c r="D566" s="1070">
        <f t="shared" si="91"/>
        <v>0</v>
      </c>
      <c r="E566" s="252">
        <f t="shared" ref="E566:AB566" si="95">IF($K347="Natural",$D347-E442,IF(E$375&lt;$K347,$D566,0))</f>
        <v>0</v>
      </c>
      <c r="F566" s="252">
        <f t="shared" si="95"/>
        <v>0</v>
      </c>
      <c r="G566" s="252">
        <f t="shared" si="95"/>
        <v>0</v>
      </c>
      <c r="H566" s="252">
        <f t="shared" si="95"/>
        <v>0</v>
      </c>
      <c r="I566" s="252">
        <f t="shared" si="95"/>
        <v>0</v>
      </c>
      <c r="J566" s="252">
        <f t="shared" si="95"/>
        <v>0</v>
      </c>
      <c r="K566" s="252">
        <f t="shared" si="95"/>
        <v>0</v>
      </c>
      <c r="L566" s="252">
        <f t="shared" si="95"/>
        <v>0</v>
      </c>
      <c r="M566" s="252">
        <f t="shared" si="95"/>
        <v>0</v>
      </c>
      <c r="N566" s="252">
        <f t="shared" si="95"/>
        <v>0</v>
      </c>
      <c r="O566" s="252">
        <f t="shared" si="95"/>
        <v>0</v>
      </c>
      <c r="P566" s="252">
        <f t="shared" si="95"/>
        <v>0</v>
      </c>
      <c r="Q566" s="252">
        <f t="shared" si="95"/>
        <v>0</v>
      </c>
      <c r="R566" s="252">
        <f t="shared" si="95"/>
        <v>0</v>
      </c>
      <c r="S566" s="252">
        <f t="shared" si="95"/>
        <v>0</v>
      </c>
      <c r="T566" s="252">
        <f t="shared" si="95"/>
        <v>0</v>
      </c>
      <c r="U566" s="252">
        <f t="shared" si="95"/>
        <v>0</v>
      </c>
      <c r="V566" s="252">
        <f t="shared" si="95"/>
        <v>0</v>
      </c>
      <c r="W566" s="252">
        <f t="shared" si="95"/>
        <v>0</v>
      </c>
      <c r="X566" s="252">
        <f t="shared" si="95"/>
        <v>0</v>
      </c>
      <c r="Y566" s="252">
        <f t="shared" si="95"/>
        <v>0</v>
      </c>
      <c r="Z566" s="252">
        <f t="shared" si="95"/>
        <v>0</v>
      </c>
      <c r="AA566" s="252">
        <f t="shared" si="95"/>
        <v>0</v>
      </c>
      <c r="AB566" s="252">
        <f t="shared" si="95"/>
        <v>0</v>
      </c>
    </row>
    <row r="567" spans="2:28" outlineLevel="1">
      <c r="B567" s="556"/>
      <c r="C567" s="10" t="str">
        <f t="shared" ref="C567:C592" si="96">C536</f>
        <v xml:space="preserve">2 Bed / 1 Bath </v>
      </c>
      <c r="D567" s="1070">
        <f t="shared" si="91"/>
        <v>0</v>
      </c>
      <c r="E567" s="252">
        <f t="shared" ref="E567:AB567" si="97">IF($K348="Natural",$D348-E443,IF(E$375&lt;$K348,$D567,0))</f>
        <v>0</v>
      </c>
      <c r="F567" s="252">
        <f t="shared" si="97"/>
        <v>0</v>
      </c>
      <c r="G567" s="252">
        <f t="shared" si="97"/>
        <v>0</v>
      </c>
      <c r="H567" s="252">
        <f t="shared" si="97"/>
        <v>0</v>
      </c>
      <c r="I567" s="252">
        <f t="shared" si="97"/>
        <v>0</v>
      </c>
      <c r="J567" s="252">
        <f t="shared" si="97"/>
        <v>0</v>
      </c>
      <c r="K567" s="252">
        <f t="shared" si="97"/>
        <v>0</v>
      </c>
      <c r="L567" s="252">
        <f t="shared" si="97"/>
        <v>0</v>
      </c>
      <c r="M567" s="252">
        <f t="shared" si="97"/>
        <v>0</v>
      </c>
      <c r="N567" s="252">
        <f t="shared" si="97"/>
        <v>0</v>
      </c>
      <c r="O567" s="252">
        <f t="shared" si="97"/>
        <v>0</v>
      </c>
      <c r="P567" s="252">
        <f t="shared" si="97"/>
        <v>0</v>
      </c>
      <c r="Q567" s="252">
        <f t="shared" si="97"/>
        <v>0</v>
      </c>
      <c r="R567" s="252">
        <f t="shared" si="97"/>
        <v>0</v>
      </c>
      <c r="S567" s="252">
        <f t="shared" si="97"/>
        <v>0</v>
      </c>
      <c r="T567" s="252">
        <f t="shared" si="97"/>
        <v>0</v>
      </c>
      <c r="U567" s="252">
        <f t="shared" si="97"/>
        <v>0</v>
      </c>
      <c r="V567" s="252">
        <f t="shared" si="97"/>
        <v>0</v>
      </c>
      <c r="W567" s="252">
        <f t="shared" si="97"/>
        <v>0</v>
      </c>
      <c r="X567" s="252">
        <f t="shared" si="97"/>
        <v>0</v>
      </c>
      <c r="Y567" s="252">
        <f t="shared" si="97"/>
        <v>0</v>
      </c>
      <c r="Z567" s="252">
        <f t="shared" si="97"/>
        <v>0</v>
      </c>
      <c r="AA567" s="252">
        <f t="shared" si="97"/>
        <v>0</v>
      </c>
      <c r="AB567" s="252">
        <f t="shared" si="97"/>
        <v>0</v>
      </c>
    </row>
    <row r="568" spans="2:28" outlineLevel="1">
      <c r="B568" s="556"/>
      <c r="C568" s="10" t="str">
        <f t="shared" si="96"/>
        <v xml:space="preserve">2 Bed / 1 Bath </v>
      </c>
      <c r="D568" s="1070">
        <f t="shared" si="91"/>
        <v>0</v>
      </c>
      <c r="E568" s="252">
        <f t="shared" ref="E568:AB568" si="98">IF($K349="Natural",$D349-E444,IF(E$375&lt;$K349,$D568,0))</f>
        <v>0</v>
      </c>
      <c r="F568" s="252">
        <f t="shared" si="98"/>
        <v>0</v>
      </c>
      <c r="G568" s="252">
        <f t="shared" si="98"/>
        <v>0</v>
      </c>
      <c r="H568" s="252">
        <f t="shared" si="98"/>
        <v>0</v>
      </c>
      <c r="I568" s="252">
        <f t="shared" si="98"/>
        <v>0</v>
      </c>
      <c r="J568" s="252">
        <f t="shared" si="98"/>
        <v>0</v>
      </c>
      <c r="K568" s="252">
        <f t="shared" si="98"/>
        <v>0</v>
      </c>
      <c r="L568" s="252">
        <f t="shared" si="98"/>
        <v>0</v>
      </c>
      <c r="M568" s="252">
        <f t="shared" si="98"/>
        <v>0</v>
      </c>
      <c r="N568" s="252">
        <f t="shared" si="98"/>
        <v>0</v>
      </c>
      <c r="O568" s="252">
        <f t="shared" si="98"/>
        <v>0</v>
      </c>
      <c r="P568" s="252">
        <f t="shared" si="98"/>
        <v>0</v>
      </c>
      <c r="Q568" s="252">
        <f t="shared" si="98"/>
        <v>0</v>
      </c>
      <c r="R568" s="252">
        <f t="shared" si="98"/>
        <v>0</v>
      </c>
      <c r="S568" s="252">
        <f t="shared" si="98"/>
        <v>0</v>
      </c>
      <c r="T568" s="252">
        <f t="shared" si="98"/>
        <v>0</v>
      </c>
      <c r="U568" s="252">
        <f t="shared" si="98"/>
        <v>0</v>
      </c>
      <c r="V568" s="252">
        <f t="shared" si="98"/>
        <v>0</v>
      </c>
      <c r="W568" s="252">
        <f t="shared" si="98"/>
        <v>0</v>
      </c>
      <c r="X568" s="252">
        <f t="shared" si="98"/>
        <v>0</v>
      </c>
      <c r="Y568" s="252">
        <f t="shared" si="98"/>
        <v>0</v>
      </c>
      <c r="Z568" s="252">
        <f t="shared" si="98"/>
        <v>0</v>
      </c>
      <c r="AA568" s="252">
        <f t="shared" si="98"/>
        <v>0</v>
      </c>
      <c r="AB568" s="252">
        <f t="shared" si="98"/>
        <v>0</v>
      </c>
    </row>
    <row r="569" spans="2:28" outlineLevel="1">
      <c r="B569" s="556"/>
      <c r="C569" s="10" t="str">
        <f t="shared" si="96"/>
        <v xml:space="preserve">2 Bed / 1 Bath </v>
      </c>
      <c r="D569" s="1070">
        <f t="shared" si="91"/>
        <v>0</v>
      </c>
      <c r="E569" s="252">
        <f t="shared" ref="E569:AB569" si="99">IF($K350="Natural",$D350-E445,IF(E$375&lt;$K350,$D569,0))</f>
        <v>0</v>
      </c>
      <c r="F569" s="252">
        <f t="shared" si="99"/>
        <v>0</v>
      </c>
      <c r="G569" s="252">
        <f t="shared" si="99"/>
        <v>0</v>
      </c>
      <c r="H569" s="252">
        <f t="shared" si="99"/>
        <v>0</v>
      </c>
      <c r="I569" s="252">
        <f t="shared" si="99"/>
        <v>0</v>
      </c>
      <c r="J569" s="252">
        <f t="shared" si="99"/>
        <v>0</v>
      </c>
      <c r="K569" s="252">
        <f t="shared" si="99"/>
        <v>0</v>
      </c>
      <c r="L569" s="252">
        <f t="shared" si="99"/>
        <v>0</v>
      </c>
      <c r="M569" s="252">
        <f t="shared" si="99"/>
        <v>0</v>
      </c>
      <c r="N569" s="252">
        <f t="shared" si="99"/>
        <v>0</v>
      </c>
      <c r="O569" s="252">
        <f t="shared" si="99"/>
        <v>0</v>
      </c>
      <c r="P569" s="252">
        <f t="shared" si="99"/>
        <v>0</v>
      </c>
      <c r="Q569" s="252">
        <f t="shared" si="99"/>
        <v>0</v>
      </c>
      <c r="R569" s="252">
        <f t="shared" si="99"/>
        <v>0</v>
      </c>
      <c r="S569" s="252">
        <f t="shared" si="99"/>
        <v>0</v>
      </c>
      <c r="T569" s="252">
        <f t="shared" si="99"/>
        <v>0</v>
      </c>
      <c r="U569" s="252">
        <f t="shared" si="99"/>
        <v>0</v>
      </c>
      <c r="V569" s="252">
        <f t="shared" si="99"/>
        <v>0</v>
      </c>
      <c r="W569" s="252">
        <f t="shared" si="99"/>
        <v>0</v>
      </c>
      <c r="X569" s="252">
        <f t="shared" si="99"/>
        <v>0</v>
      </c>
      <c r="Y569" s="252">
        <f t="shared" si="99"/>
        <v>0</v>
      </c>
      <c r="Z569" s="252">
        <f t="shared" si="99"/>
        <v>0</v>
      </c>
      <c r="AA569" s="252">
        <f t="shared" si="99"/>
        <v>0</v>
      </c>
      <c r="AB569" s="252">
        <f t="shared" si="99"/>
        <v>0</v>
      </c>
    </row>
    <row r="570" spans="2:28" outlineLevel="1">
      <c r="B570" s="556"/>
      <c r="C570" s="10" t="str">
        <f t="shared" si="96"/>
        <v xml:space="preserve">2 Bed / 2 Bath </v>
      </c>
      <c r="D570" s="1070">
        <f t="shared" si="91"/>
        <v>0</v>
      </c>
      <c r="E570" s="252">
        <f t="shared" ref="E570:AB570" si="100">IF($K351="Natural",$D351-E446,IF(E$375&lt;$K351,$D570,0))</f>
        <v>0</v>
      </c>
      <c r="F570" s="252">
        <f t="shared" si="100"/>
        <v>0</v>
      </c>
      <c r="G570" s="252">
        <f t="shared" si="100"/>
        <v>0</v>
      </c>
      <c r="H570" s="252">
        <f t="shared" si="100"/>
        <v>0</v>
      </c>
      <c r="I570" s="252">
        <f t="shared" si="100"/>
        <v>0</v>
      </c>
      <c r="J570" s="252">
        <f t="shared" si="100"/>
        <v>0</v>
      </c>
      <c r="K570" s="252">
        <f t="shared" si="100"/>
        <v>0</v>
      </c>
      <c r="L570" s="252">
        <f t="shared" si="100"/>
        <v>0</v>
      </c>
      <c r="M570" s="252">
        <f t="shared" si="100"/>
        <v>0</v>
      </c>
      <c r="N570" s="252">
        <f t="shared" si="100"/>
        <v>0</v>
      </c>
      <c r="O570" s="252">
        <f t="shared" si="100"/>
        <v>0</v>
      </c>
      <c r="P570" s="252">
        <f t="shared" si="100"/>
        <v>0</v>
      </c>
      <c r="Q570" s="252">
        <f t="shared" si="100"/>
        <v>0</v>
      </c>
      <c r="R570" s="252">
        <f t="shared" si="100"/>
        <v>0</v>
      </c>
      <c r="S570" s="252">
        <f t="shared" si="100"/>
        <v>0</v>
      </c>
      <c r="T570" s="252">
        <f t="shared" si="100"/>
        <v>0</v>
      </c>
      <c r="U570" s="252">
        <f t="shared" si="100"/>
        <v>0</v>
      </c>
      <c r="V570" s="252">
        <f t="shared" si="100"/>
        <v>0</v>
      </c>
      <c r="W570" s="252">
        <f t="shared" si="100"/>
        <v>0</v>
      </c>
      <c r="X570" s="252">
        <f t="shared" si="100"/>
        <v>0</v>
      </c>
      <c r="Y570" s="252">
        <f t="shared" si="100"/>
        <v>0</v>
      </c>
      <c r="Z570" s="252">
        <f t="shared" si="100"/>
        <v>0</v>
      </c>
      <c r="AA570" s="252">
        <f t="shared" si="100"/>
        <v>0</v>
      </c>
      <c r="AB570" s="252">
        <f t="shared" si="100"/>
        <v>0</v>
      </c>
    </row>
    <row r="571" spans="2:28" outlineLevel="1">
      <c r="B571" s="556"/>
      <c r="C571" s="10" t="str">
        <f t="shared" si="96"/>
        <v>2 Bed / 1 Bath + Den</v>
      </c>
      <c r="D571" s="1070">
        <f t="shared" si="91"/>
        <v>0</v>
      </c>
      <c r="E571" s="252">
        <f t="shared" ref="E571:AB571" si="101">IF($K352="Natural",$D352-E447,IF(E$375&lt;$K352,$D571,0))</f>
        <v>0</v>
      </c>
      <c r="F571" s="252">
        <f t="shared" si="101"/>
        <v>0</v>
      </c>
      <c r="G571" s="252">
        <f t="shared" si="101"/>
        <v>0</v>
      </c>
      <c r="H571" s="252">
        <f t="shared" si="101"/>
        <v>0</v>
      </c>
      <c r="I571" s="252">
        <f t="shared" si="101"/>
        <v>0</v>
      </c>
      <c r="J571" s="252">
        <f t="shared" si="101"/>
        <v>0</v>
      </c>
      <c r="K571" s="252">
        <f t="shared" si="101"/>
        <v>0</v>
      </c>
      <c r="L571" s="252">
        <f t="shared" si="101"/>
        <v>0</v>
      </c>
      <c r="M571" s="252">
        <f t="shared" si="101"/>
        <v>0</v>
      </c>
      <c r="N571" s="252">
        <f t="shared" si="101"/>
        <v>0</v>
      </c>
      <c r="O571" s="252">
        <f t="shared" si="101"/>
        <v>0</v>
      </c>
      <c r="P571" s="252">
        <f t="shared" si="101"/>
        <v>0</v>
      </c>
      <c r="Q571" s="252">
        <f t="shared" si="101"/>
        <v>0</v>
      </c>
      <c r="R571" s="252">
        <f t="shared" si="101"/>
        <v>0</v>
      </c>
      <c r="S571" s="252">
        <f t="shared" si="101"/>
        <v>0</v>
      </c>
      <c r="T571" s="252">
        <f t="shared" si="101"/>
        <v>0</v>
      </c>
      <c r="U571" s="252">
        <f t="shared" si="101"/>
        <v>0</v>
      </c>
      <c r="V571" s="252">
        <f t="shared" si="101"/>
        <v>0</v>
      </c>
      <c r="W571" s="252">
        <f t="shared" si="101"/>
        <v>0</v>
      </c>
      <c r="X571" s="252">
        <f t="shared" si="101"/>
        <v>0</v>
      </c>
      <c r="Y571" s="252">
        <f t="shared" si="101"/>
        <v>0</v>
      </c>
      <c r="Z571" s="252">
        <f t="shared" si="101"/>
        <v>0</v>
      </c>
      <c r="AA571" s="252">
        <f t="shared" si="101"/>
        <v>0</v>
      </c>
      <c r="AB571" s="252">
        <f t="shared" si="101"/>
        <v>0</v>
      </c>
    </row>
    <row r="572" spans="2:28" outlineLevel="1">
      <c r="B572" s="556"/>
      <c r="C572" s="10" t="str">
        <f t="shared" si="96"/>
        <v xml:space="preserve">2 Bed / 2 Bath </v>
      </c>
      <c r="D572" s="1070">
        <f t="shared" si="91"/>
        <v>0</v>
      </c>
      <c r="E572" s="252">
        <f t="shared" ref="E572:AB572" si="102">IF($K353="Natural",$D353-E448,IF(E$375&lt;$K353,$D572,0))</f>
        <v>0</v>
      </c>
      <c r="F572" s="252">
        <f t="shared" si="102"/>
        <v>0</v>
      </c>
      <c r="G572" s="252">
        <f t="shared" si="102"/>
        <v>0</v>
      </c>
      <c r="H572" s="252">
        <f t="shared" si="102"/>
        <v>0</v>
      </c>
      <c r="I572" s="252">
        <f t="shared" si="102"/>
        <v>0</v>
      </c>
      <c r="J572" s="252">
        <f t="shared" si="102"/>
        <v>0</v>
      </c>
      <c r="K572" s="252">
        <f t="shared" si="102"/>
        <v>0</v>
      </c>
      <c r="L572" s="252">
        <f t="shared" si="102"/>
        <v>0</v>
      </c>
      <c r="M572" s="252">
        <f t="shared" si="102"/>
        <v>0</v>
      </c>
      <c r="N572" s="252">
        <f t="shared" si="102"/>
        <v>0</v>
      </c>
      <c r="O572" s="252">
        <f t="shared" si="102"/>
        <v>0</v>
      </c>
      <c r="P572" s="252">
        <f t="shared" si="102"/>
        <v>0</v>
      </c>
      <c r="Q572" s="252">
        <f t="shared" si="102"/>
        <v>0</v>
      </c>
      <c r="R572" s="252">
        <f t="shared" si="102"/>
        <v>0</v>
      </c>
      <c r="S572" s="252">
        <f t="shared" si="102"/>
        <v>0</v>
      </c>
      <c r="T572" s="252">
        <f t="shared" si="102"/>
        <v>0</v>
      </c>
      <c r="U572" s="252">
        <f t="shared" si="102"/>
        <v>0</v>
      </c>
      <c r="V572" s="252">
        <f t="shared" si="102"/>
        <v>0</v>
      </c>
      <c r="W572" s="252">
        <f t="shared" si="102"/>
        <v>0</v>
      </c>
      <c r="X572" s="252">
        <f t="shared" si="102"/>
        <v>0</v>
      </c>
      <c r="Y572" s="252">
        <f t="shared" si="102"/>
        <v>0</v>
      </c>
      <c r="Z572" s="252">
        <f t="shared" si="102"/>
        <v>0</v>
      </c>
      <c r="AA572" s="252">
        <f t="shared" si="102"/>
        <v>0</v>
      </c>
      <c r="AB572" s="252">
        <f t="shared" si="102"/>
        <v>0</v>
      </c>
    </row>
    <row r="573" spans="2:28" outlineLevel="1">
      <c r="B573" s="556"/>
      <c r="C573" s="10" t="str">
        <f t="shared" si="96"/>
        <v xml:space="preserve">2 Bed / 1.5 Bath </v>
      </c>
      <c r="D573" s="1070">
        <f t="shared" si="91"/>
        <v>0</v>
      </c>
      <c r="E573" s="252">
        <f t="shared" ref="E573:AB573" si="103">IF($K354="Natural",$D354-E449,IF(E$375&lt;$K354,$D573,0))</f>
        <v>0</v>
      </c>
      <c r="F573" s="252">
        <f t="shared" si="103"/>
        <v>0</v>
      </c>
      <c r="G573" s="252">
        <f t="shared" si="103"/>
        <v>0</v>
      </c>
      <c r="H573" s="252">
        <f t="shared" si="103"/>
        <v>0</v>
      </c>
      <c r="I573" s="252">
        <f t="shared" si="103"/>
        <v>0</v>
      </c>
      <c r="J573" s="252">
        <f t="shared" si="103"/>
        <v>0</v>
      </c>
      <c r="K573" s="252">
        <f t="shared" si="103"/>
        <v>0</v>
      </c>
      <c r="L573" s="252">
        <f t="shared" si="103"/>
        <v>0</v>
      </c>
      <c r="M573" s="252">
        <f t="shared" si="103"/>
        <v>0</v>
      </c>
      <c r="N573" s="252">
        <f t="shared" si="103"/>
        <v>0</v>
      </c>
      <c r="O573" s="252">
        <f t="shared" si="103"/>
        <v>0</v>
      </c>
      <c r="P573" s="252">
        <f t="shared" si="103"/>
        <v>0</v>
      </c>
      <c r="Q573" s="252">
        <f t="shared" si="103"/>
        <v>0</v>
      </c>
      <c r="R573" s="252">
        <f t="shared" si="103"/>
        <v>0</v>
      </c>
      <c r="S573" s="252">
        <f t="shared" si="103"/>
        <v>0</v>
      </c>
      <c r="T573" s="252">
        <f t="shared" si="103"/>
        <v>0</v>
      </c>
      <c r="U573" s="252">
        <f t="shared" si="103"/>
        <v>0</v>
      </c>
      <c r="V573" s="252">
        <f t="shared" si="103"/>
        <v>0</v>
      </c>
      <c r="W573" s="252">
        <f t="shared" si="103"/>
        <v>0</v>
      </c>
      <c r="X573" s="252">
        <f t="shared" si="103"/>
        <v>0</v>
      </c>
      <c r="Y573" s="252">
        <f t="shared" si="103"/>
        <v>0</v>
      </c>
      <c r="Z573" s="252">
        <f t="shared" si="103"/>
        <v>0</v>
      </c>
      <c r="AA573" s="252">
        <f t="shared" si="103"/>
        <v>0</v>
      </c>
      <c r="AB573" s="252">
        <f t="shared" si="103"/>
        <v>0</v>
      </c>
    </row>
    <row r="574" spans="2:28" outlineLevel="1">
      <c r="B574" s="556"/>
      <c r="C574" s="10" t="str">
        <f t="shared" si="96"/>
        <v xml:space="preserve">3 Bed / 2 Bath </v>
      </c>
      <c r="D574" s="1070">
        <f t="shared" si="91"/>
        <v>0</v>
      </c>
      <c r="E574" s="252">
        <f t="shared" ref="E574:AB574" si="104">IF($K355="Natural",$D355-E450,IF(E$375&lt;$K355,$D574,0))</f>
        <v>0</v>
      </c>
      <c r="F574" s="252">
        <f t="shared" si="104"/>
        <v>0</v>
      </c>
      <c r="G574" s="252">
        <f t="shared" si="104"/>
        <v>0</v>
      </c>
      <c r="H574" s="252">
        <f t="shared" si="104"/>
        <v>0</v>
      </c>
      <c r="I574" s="252">
        <f t="shared" si="104"/>
        <v>0</v>
      </c>
      <c r="J574" s="252">
        <f t="shared" si="104"/>
        <v>0</v>
      </c>
      <c r="K574" s="252">
        <f t="shared" si="104"/>
        <v>0</v>
      </c>
      <c r="L574" s="252">
        <f t="shared" si="104"/>
        <v>0</v>
      </c>
      <c r="M574" s="252">
        <f t="shared" si="104"/>
        <v>0</v>
      </c>
      <c r="N574" s="252">
        <f t="shared" si="104"/>
        <v>0</v>
      </c>
      <c r="O574" s="252">
        <f t="shared" si="104"/>
        <v>0</v>
      </c>
      <c r="P574" s="252">
        <f t="shared" si="104"/>
        <v>0</v>
      </c>
      <c r="Q574" s="252">
        <f t="shared" si="104"/>
        <v>0</v>
      </c>
      <c r="R574" s="252">
        <f t="shared" si="104"/>
        <v>0</v>
      </c>
      <c r="S574" s="252">
        <f t="shared" si="104"/>
        <v>0</v>
      </c>
      <c r="T574" s="252">
        <f t="shared" si="104"/>
        <v>0</v>
      </c>
      <c r="U574" s="252">
        <f t="shared" si="104"/>
        <v>0</v>
      </c>
      <c r="V574" s="252">
        <f t="shared" si="104"/>
        <v>0</v>
      </c>
      <c r="W574" s="252">
        <f t="shared" si="104"/>
        <v>0</v>
      </c>
      <c r="X574" s="252">
        <f t="shared" si="104"/>
        <v>0</v>
      </c>
      <c r="Y574" s="252">
        <f t="shared" si="104"/>
        <v>0</v>
      </c>
      <c r="Z574" s="252">
        <f t="shared" si="104"/>
        <v>0</v>
      </c>
      <c r="AA574" s="252">
        <f t="shared" si="104"/>
        <v>0</v>
      </c>
      <c r="AB574" s="252">
        <f t="shared" si="104"/>
        <v>0</v>
      </c>
    </row>
    <row r="575" spans="2:28" outlineLevel="1">
      <c r="B575" s="556"/>
      <c r="C575" s="10" t="str">
        <f t="shared" si="96"/>
        <v>3 Bed / 2 Bath House</v>
      </c>
      <c r="D575" s="1070">
        <f t="shared" si="91"/>
        <v>0</v>
      </c>
      <c r="E575" s="252">
        <f t="shared" ref="E575:AB575" si="105">IF($K356="Natural",$D356-E451,IF(E$375&lt;$K356,$D575,0))</f>
        <v>0</v>
      </c>
      <c r="F575" s="252">
        <f t="shared" si="105"/>
        <v>0</v>
      </c>
      <c r="G575" s="252">
        <f t="shared" si="105"/>
        <v>0</v>
      </c>
      <c r="H575" s="252">
        <f t="shared" si="105"/>
        <v>0</v>
      </c>
      <c r="I575" s="252">
        <f t="shared" si="105"/>
        <v>0</v>
      </c>
      <c r="J575" s="252">
        <f t="shared" si="105"/>
        <v>0</v>
      </c>
      <c r="K575" s="252">
        <f t="shared" si="105"/>
        <v>0</v>
      </c>
      <c r="L575" s="252">
        <f t="shared" si="105"/>
        <v>0</v>
      </c>
      <c r="M575" s="252">
        <f t="shared" si="105"/>
        <v>0</v>
      </c>
      <c r="N575" s="252">
        <f t="shared" si="105"/>
        <v>0</v>
      </c>
      <c r="O575" s="252">
        <f t="shared" si="105"/>
        <v>0</v>
      </c>
      <c r="P575" s="252">
        <f t="shared" si="105"/>
        <v>0</v>
      </c>
      <c r="Q575" s="252">
        <f t="shared" si="105"/>
        <v>0</v>
      </c>
      <c r="R575" s="252">
        <f t="shared" si="105"/>
        <v>0</v>
      </c>
      <c r="S575" s="252">
        <f t="shared" si="105"/>
        <v>0</v>
      </c>
      <c r="T575" s="252">
        <f t="shared" si="105"/>
        <v>0</v>
      </c>
      <c r="U575" s="252">
        <f t="shared" si="105"/>
        <v>0</v>
      </c>
      <c r="V575" s="252">
        <f t="shared" si="105"/>
        <v>0</v>
      </c>
      <c r="W575" s="252">
        <f t="shared" si="105"/>
        <v>0</v>
      </c>
      <c r="X575" s="252">
        <f t="shared" si="105"/>
        <v>0</v>
      </c>
      <c r="Y575" s="252">
        <f t="shared" si="105"/>
        <v>0</v>
      </c>
      <c r="Z575" s="252">
        <f t="shared" si="105"/>
        <v>0</v>
      </c>
      <c r="AA575" s="252">
        <f t="shared" si="105"/>
        <v>0</v>
      </c>
      <c r="AB575" s="252">
        <f t="shared" si="105"/>
        <v>0</v>
      </c>
    </row>
    <row r="576" spans="2:28" outlineLevel="1">
      <c r="B576" s="556"/>
      <c r="C576" s="10" t="str">
        <f t="shared" si="96"/>
        <v xml:space="preserve">3 Bed / 2 Bath </v>
      </c>
      <c r="D576" s="1070">
        <f t="shared" si="91"/>
        <v>2</v>
      </c>
      <c r="E576" s="252">
        <f t="shared" ref="E576:AB576" si="106">IF($K357="Natural",$D357-E452,IF(E$375&lt;$K357,$D576,0))</f>
        <v>0</v>
      </c>
      <c r="F576" s="252">
        <f t="shared" si="106"/>
        <v>0</v>
      </c>
      <c r="G576" s="252">
        <f t="shared" si="106"/>
        <v>0</v>
      </c>
      <c r="H576" s="252">
        <f t="shared" si="106"/>
        <v>0</v>
      </c>
      <c r="I576" s="252">
        <f t="shared" si="106"/>
        <v>0</v>
      </c>
      <c r="J576" s="252">
        <f t="shared" si="106"/>
        <v>0</v>
      </c>
      <c r="K576" s="252">
        <f t="shared" si="106"/>
        <v>0</v>
      </c>
      <c r="L576" s="252">
        <f t="shared" si="106"/>
        <v>0</v>
      </c>
      <c r="M576" s="252">
        <f t="shared" si="106"/>
        <v>0</v>
      </c>
      <c r="N576" s="252">
        <f t="shared" si="106"/>
        <v>0</v>
      </c>
      <c r="O576" s="252">
        <f t="shared" si="106"/>
        <v>0</v>
      </c>
      <c r="P576" s="252">
        <f t="shared" si="106"/>
        <v>0</v>
      </c>
      <c r="Q576" s="252">
        <f t="shared" si="106"/>
        <v>0</v>
      </c>
      <c r="R576" s="252">
        <f t="shared" si="106"/>
        <v>0</v>
      </c>
      <c r="S576" s="252">
        <f t="shared" si="106"/>
        <v>0</v>
      </c>
      <c r="T576" s="252">
        <f t="shared" si="106"/>
        <v>0</v>
      </c>
      <c r="U576" s="252">
        <f t="shared" si="106"/>
        <v>0</v>
      </c>
      <c r="V576" s="252">
        <f t="shared" si="106"/>
        <v>0</v>
      </c>
      <c r="W576" s="252">
        <f t="shared" si="106"/>
        <v>0</v>
      </c>
      <c r="X576" s="252">
        <f t="shared" si="106"/>
        <v>0</v>
      </c>
      <c r="Y576" s="252">
        <f t="shared" si="106"/>
        <v>0</v>
      </c>
      <c r="Z576" s="252">
        <f t="shared" si="106"/>
        <v>0</v>
      </c>
      <c r="AA576" s="252">
        <f t="shared" si="106"/>
        <v>0</v>
      </c>
      <c r="AB576" s="252">
        <f t="shared" si="106"/>
        <v>0</v>
      </c>
    </row>
    <row r="577" spans="2:28" outlineLevel="1">
      <c r="B577" s="556"/>
      <c r="C577" s="10" t="str">
        <f t="shared" si="96"/>
        <v xml:space="preserve">1 Bed / 1 Bath </v>
      </c>
      <c r="D577" s="1070">
        <f t="shared" si="91"/>
        <v>5</v>
      </c>
      <c r="E577" s="252">
        <f t="shared" ref="E577:AB577" si="107">IF($K358="Natural",$D358-E453,IF(E$375&lt;$K358,$D577,0))</f>
        <v>0</v>
      </c>
      <c r="F577" s="252">
        <f t="shared" si="107"/>
        <v>0</v>
      </c>
      <c r="G577" s="252">
        <f t="shared" si="107"/>
        <v>0</v>
      </c>
      <c r="H577" s="252">
        <f t="shared" si="107"/>
        <v>0</v>
      </c>
      <c r="I577" s="252">
        <f t="shared" si="107"/>
        <v>0</v>
      </c>
      <c r="J577" s="252">
        <f t="shared" si="107"/>
        <v>0</v>
      </c>
      <c r="K577" s="252">
        <f t="shared" si="107"/>
        <v>0</v>
      </c>
      <c r="L577" s="252">
        <f t="shared" si="107"/>
        <v>0</v>
      </c>
      <c r="M577" s="252">
        <f t="shared" si="107"/>
        <v>0</v>
      </c>
      <c r="N577" s="252">
        <f t="shared" si="107"/>
        <v>0</v>
      </c>
      <c r="O577" s="252">
        <f t="shared" si="107"/>
        <v>0</v>
      </c>
      <c r="P577" s="252">
        <f t="shared" si="107"/>
        <v>0</v>
      </c>
      <c r="Q577" s="252">
        <f t="shared" si="107"/>
        <v>0</v>
      </c>
      <c r="R577" s="252">
        <f t="shared" si="107"/>
        <v>0</v>
      </c>
      <c r="S577" s="252">
        <f t="shared" si="107"/>
        <v>0</v>
      </c>
      <c r="T577" s="252">
        <f t="shared" si="107"/>
        <v>0</v>
      </c>
      <c r="U577" s="252">
        <f t="shared" si="107"/>
        <v>0</v>
      </c>
      <c r="V577" s="252">
        <f t="shared" si="107"/>
        <v>0</v>
      </c>
      <c r="W577" s="252">
        <f t="shared" si="107"/>
        <v>0</v>
      </c>
      <c r="X577" s="252">
        <f t="shared" si="107"/>
        <v>0</v>
      </c>
      <c r="Y577" s="252">
        <f t="shared" si="107"/>
        <v>0</v>
      </c>
      <c r="Z577" s="252">
        <f t="shared" si="107"/>
        <v>0</v>
      </c>
      <c r="AA577" s="252">
        <f t="shared" si="107"/>
        <v>0</v>
      </c>
      <c r="AB577" s="252">
        <f t="shared" si="107"/>
        <v>0</v>
      </c>
    </row>
    <row r="578" spans="2:28" outlineLevel="1">
      <c r="B578" s="556"/>
      <c r="C578" s="10" t="str">
        <f t="shared" si="96"/>
        <v xml:space="preserve">2 Bed / 2 Bath </v>
      </c>
      <c r="D578" s="1070">
        <f t="shared" si="91"/>
        <v>14</v>
      </c>
      <c r="E578" s="252">
        <f t="shared" ref="E578:AB578" si="108">IF($K359="Natural",$D359-E454,IF(E$375&lt;$K359,$D578,0))</f>
        <v>0</v>
      </c>
      <c r="F578" s="252">
        <f t="shared" si="108"/>
        <v>0</v>
      </c>
      <c r="G578" s="252">
        <f t="shared" si="108"/>
        <v>0</v>
      </c>
      <c r="H578" s="252">
        <f t="shared" si="108"/>
        <v>0</v>
      </c>
      <c r="I578" s="252">
        <f t="shared" si="108"/>
        <v>0</v>
      </c>
      <c r="J578" s="252">
        <f t="shared" si="108"/>
        <v>0</v>
      </c>
      <c r="K578" s="252">
        <f t="shared" si="108"/>
        <v>0</v>
      </c>
      <c r="L578" s="252">
        <f t="shared" si="108"/>
        <v>0</v>
      </c>
      <c r="M578" s="252">
        <f t="shared" si="108"/>
        <v>0</v>
      </c>
      <c r="N578" s="252">
        <f t="shared" si="108"/>
        <v>0</v>
      </c>
      <c r="O578" s="252">
        <f t="shared" si="108"/>
        <v>0</v>
      </c>
      <c r="P578" s="252">
        <f t="shared" si="108"/>
        <v>0</v>
      </c>
      <c r="Q578" s="252">
        <f t="shared" si="108"/>
        <v>0</v>
      </c>
      <c r="R578" s="252">
        <f t="shared" si="108"/>
        <v>0</v>
      </c>
      <c r="S578" s="252">
        <f t="shared" si="108"/>
        <v>0</v>
      </c>
      <c r="T578" s="252">
        <f t="shared" si="108"/>
        <v>0</v>
      </c>
      <c r="U578" s="252">
        <f t="shared" si="108"/>
        <v>0</v>
      </c>
      <c r="V578" s="252">
        <f t="shared" si="108"/>
        <v>0</v>
      </c>
      <c r="W578" s="252">
        <f t="shared" si="108"/>
        <v>0</v>
      </c>
      <c r="X578" s="252">
        <f t="shared" si="108"/>
        <v>0</v>
      </c>
      <c r="Y578" s="252">
        <f t="shared" si="108"/>
        <v>0</v>
      </c>
      <c r="Z578" s="252">
        <f t="shared" si="108"/>
        <v>0</v>
      </c>
      <c r="AA578" s="252">
        <f t="shared" si="108"/>
        <v>0</v>
      </c>
      <c r="AB578" s="252">
        <f t="shared" si="108"/>
        <v>0</v>
      </c>
    </row>
    <row r="579" spans="2:28" outlineLevel="1">
      <c r="B579" s="556"/>
      <c r="C579" s="10" t="str">
        <f t="shared" si="96"/>
        <v xml:space="preserve">4 Bed / 2 Bath Penthouse </v>
      </c>
      <c r="D579" s="1070">
        <f t="shared" si="91"/>
        <v>1</v>
      </c>
      <c r="E579" s="252">
        <f t="shared" ref="E579:AB579" si="109">IF($K360="Natural",$D360-E455,IF(E$375&lt;$K360,$D579,0))</f>
        <v>0</v>
      </c>
      <c r="F579" s="252">
        <f t="shared" si="109"/>
        <v>0</v>
      </c>
      <c r="G579" s="252">
        <f t="shared" si="109"/>
        <v>0</v>
      </c>
      <c r="H579" s="252">
        <f t="shared" si="109"/>
        <v>0</v>
      </c>
      <c r="I579" s="252">
        <f t="shared" si="109"/>
        <v>0</v>
      </c>
      <c r="J579" s="252">
        <f t="shared" si="109"/>
        <v>0</v>
      </c>
      <c r="K579" s="252">
        <f t="shared" si="109"/>
        <v>0</v>
      </c>
      <c r="L579" s="252">
        <f t="shared" si="109"/>
        <v>0</v>
      </c>
      <c r="M579" s="252">
        <f t="shared" si="109"/>
        <v>0</v>
      </c>
      <c r="N579" s="252">
        <f t="shared" si="109"/>
        <v>0</v>
      </c>
      <c r="O579" s="252">
        <f t="shared" si="109"/>
        <v>0</v>
      </c>
      <c r="P579" s="252">
        <f t="shared" si="109"/>
        <v>0</v>
      </c>
      <c r="Q579" s="252">
        <f t="shared" si="109"/>
        <v>0</v>
      </c>
      <c r="R579" s="252">
        <f t="shared" si="109"/>
        <v>0</v>
      </c>
      <c r="S579" s="252">
        <f t="shared" si="109"/>
        <v>0</v>
      </c>
      <c r="T579" s="252">
        <f t="shared" si="109"/>
        <v>0</v>
      </c>
      <c r="U579" s="252">
        <f t="shared" si="109"/>
        <v>0</v>
      </c>
      <c r="V579" s="252">
        <f t="shared" si="109"/>
        <v>0</v>
      </c>
      <c r="W579" s="252">
        <f t="shared" si="109"/>
        <v>0</v>
      </c>
      <c r="X579" s="252">
        <f t="shared" si="109"/>
        <v>0</v>
      </c>
      <c r="Y579" s="252">
        <f t="shared" si="109"/>
        <v>0</v>
      </c>
      <c r="Z579" s="252">
        <f t="shared" si="109"/>
        <v>0</v>
      </c>
      <c r="AA579" s="252">
        <f t="shared" si="109"/>
        <v>0</v>
      </c>
      <c r="AB579" s="252">
        <f t="shared" si="109"/>
        <v>0</v>
      </c>
    </row>
    <row r="580" spans="2:28" outlineLevel="1">
      <c r="B580" s="556"/>
      <c r="C580" s="10" t="str">
        <f t="shared" si="96"/>
        <v xml:space="preserve">2 Bed / 2 Bath </v>
      </c>
      <c r="D580" s="1070">
        <f t="shared" si="91"/>
        <v>0</v>
      </c>
      <c r="E580" s="252">
        <f t="shared" ref="E580:AB580" si="110">IF($K361="Natural",$D361-E456,IF(E$375&lt;$K361,$D580,0))</f>
        <v>0</v>
      </c>
      <c r="F580" s="252">
        <f t="shared" si="110"/>
        <v>0</v>
      </c>
      <c r="G580" s="252">
        <f t="shared" si="110"/>
        <v>0</v>
      </c>
      <c r="H580" s="252">
        <f t="shared" si="110"/>
        <v>0</v>
      </c>
      <c r="I580" s="252">
        <f t="shared" si="110"/>
        <v>0</v>
      </c>
      <c r="J580" s="252">
        <f t="shared" si="110"/>
        <v>0</v>
      </c>
      <c r="K580" s="252">
        <f t="shared" si="110"/>
        <v>0</v>
      </c>
      <c r="L580" s="252">
        <f t="shared" si="110"/>
        <v>0</v>
      </c>
      <c r="M580" s="252">
        <f t="shared" si="110"/>
        <v>0</v>
      </c>
      <c r="N580" s="252">
        <f t="shared" si="110"/>
        <v>0</v>
      </c>
      <c r="O580" s="252">
        <f t="shared" si="110"/>
        <v>0</v>
      </c>
      <c r="P580" s="252">
        <f t="shared" si="110"/>
        <v>0</v>
      </c>
      <c r="Q580" s="252">
        <f t="shared" si="110"/>
        <v>0</v>
      </c>
      <c r="R580" s="252">
        <f t="shared" si="110"/>
        <v>0</v>
      </c>
      <c r="S580" s="252">
        <f t="shared" si="110"/>
        <v>0</v>
      </c>
      <c r="T580" s="252">
        <f t="shared" si="110"/>
        <v>0</v>
      </c>
      <c r="U580" s="252">
        <f t="shared" si="110"/>
        <v>0</v>
      </c>
      <c r="V580" s="252">
        <f t="shared" si="110"/>
        <v>0</v>
      </c>
      <c r="W580" s="252">
        <f t="shared" si="110"/>
        <v>0</v>
      </c>
      <c r="X580" s="252">
        <f t="shared" si="110"/>
        <v>0</v>
      </c>
      <c r="Y580" s="252">
        <f t="shared" si="110"/>
        <v>0</v>
      </c>
      <c r="Z580" s="252">
        <f t="shared" si="110"/>
        <v>0</v>
      </c>
      <c r="AA580" s="252">
        <f t="shared" si="110"/>
        <v>0</v>
      </c>
      <c r="AB580" s="252">
        <f t="shared" si="110"/>
        <v>0</v>
      </c>
    </row>
    <row r="581" spans="2:28" outlineLevel="1">
      <c r="B581" s="556"/>
      <c r="C581" s="10">
        <f t="shared" si="96"/>
        <v>0</v>
      </c>
      <c r="D581" s="1070">
        <f t="shared" si="91"/>
        <v>0</v>
      </c>
      <c r="E581" s="252">
        <f t="shared" ref="E581:AB581" si="111">IF($K362="Natural",$D362-E457,IF(E$375&lt;$K362,$D581,0))</f>
        <v>0</v>
      </c>
      <c r="F581" s="252">
        <f t="shared" si="111"/>
        <v>0</v>
      </c>
      <c r="G581" s="252">
        <f t="shared" si="111"/>
        <v>0</v>
      </c>
      <c r="H581" s="252">
        <f t="shared" si="111"/>
        <v>0</v>
      </c>
      <c r="I581" s="252">
        <f t="shared" si="111"/>
        <v>0</v>
      </c>
      <c r="J581" s="252">
        <f t="shared" si="111"/>
        <v>0</v>
      </c>
      <c r="K581" s="252">
        <f t="shared" si="111"/>
        <v>0</v>
      </c>
      <c r="L581" s="252">
        <f t="shared" si="111"/>
        <v>0</v>
      </c>
      <c r="M581" s="252">
        <f t="shared" si="111"/>
        <v>0</v>
      </c>
      <c r="N581" s="252">
        <f t="shared" si="111"/>
        <v>0</v>
      </c>
      <c r="O581" s="252">
        <f t="shared" si="111"/>
        <v>0</v>
      </c>
      <c r="P581" s="252">
        <f t="shared" si="111"/>
        <v>0</v>
      </c>
      <c r="Q581" s="252">
        <f t="shared" si="111"/>
        <v>0</v>
      </c>
      <c r="R581" s="252">
        <f t="shared" si="111"/>
        <v>0</v>
      </c>
      <c r="S581" s="252">
        <f t="shared" si="111"/>
        <v>0</v>
      </c>
      <c r="T581" s="252">
        <f t="shared" si="111"/>
        <v>0</v>
      </c>
      <c r="U581" s="252">
        <f t="shared" si="111"/>
        <v>0</v>
      </c>
      <c r="V581" s="252">
        <f t="shared" si="111"/>
        <v>0</v>
      </c>
      <c r="W581" s="252">
        <f t="shared" si="111"/>
        <v>0</v>
      </c>
      <c r="X581" s="252">
        <f t="shared" si="111"/>
        <v>0</v>
      </c>
      <c r="Y581" s="252">
        <f t="shared" si="111"/>
        <v>0</v>
      </c>
      <c r="Z581" s="252">
        <f t="shared" si="111"/>
        <v>0</v>
      </c>
      <c r="AA581" s="252">
        <f t="shared" si="111"/>
        <v>0</v>
      </c>
      <c r="AB581" s="252">
        <f t="shared" si="111"/>
        <v>0</v>
      </c>
    </row>
    <row r="582" spans="2:28" outlineLevel="1">
      <c r="B582" s="556"/>
      <c r="C582" s="10">
        <f t="shared" si="96"/>
        <v>0</v>
      </c>
      <c r="D582" s="1070">
        <f t="shared" si="91"/>
        <v>0</v>
      </c>
      <c r="E582" s="252">
        <f t="shared" ref="E582:AB582" si="112">IF($K363="Natural",$D363-E458,IF(E$375&lt;$K363,$D582,0))</f>
        <v>0</v>
      </c>
      <c r="F582" s="252">
        <f t="shared" si="112"/>
        <v>0</v>
      </c>
      <c r="G582" s="252">
        <f t="shared" si="112"/>
        <v>0</v>
      </c>
      <c r="H582" s="252">
        <f t="shared" si="112"/>
        <v>0</v>
      </c>
      <c r="I582" s="252">
        <f t="shared" si="112"/>
        <v>0</v>
      </c>
      <c r="J582" s="252">
        <f t="shared" si="112"/>
        <v>0</v>
      </c>
      <c r="K582" s="252">
        <f t="shared" si="112"/>
        <v>0</v>
      </c>
      <c r="L582" s="252">
        <f t="shared" si="112"/>
        <v>0</v>
      </c>
      <c r="M582" s="252">
        <f t="shared" si="112"/>
        <v>0</v>
      </c>
      <c r="N582" s="252">
        <f t="shared" si="112"/>
        <v>0</v>
      </c>
      <c r="O582" s="252">
        <f t="shared" si="112"/>
        <v>0</v>
      </c>
      <c r="P582" s="252">
        <f t="shared" si="112"/>
        <v>0</v>
      </c>
      <c r="Q582" s="252">
        <f t="shared" si="112"/>
        <v>0</v>
      </c>
      <c r="R582" s="252">
        <f t="shared" si="112"/>
        <v>0</v>
      </c>
      <c r="S582" s="252">
        <f t="shared" si="112"/>
        <v>0</v>
      </c>
      <c r="T582" s="252">
        <f t="shared" si="112"/>
        <v>0</v>
      </c>
      <c r="U582" s="252">
        <f t="shared" si="112"/>
        <v>0</v>
      </c>
      <c r="V582" s="252">
        <f t="shared" si="112"/>
        <v>0</v>
      </c>
      <c r="W582" s="252">
        <f t="shared" si="112"/>
        <v>0</v>
      </c>
      <c r="X582" s="252">
        <f t="shared" si="112"/>
        <v>0</v>
      </c>
      <c r="Y582" s="252">
        <f t="shared" si="112"/>
        <v>0</v>
      </c>
      <c r="Z582" s="252">
        <f t="shared" si="112"/>
        <v>0</v>
      </c>
      <c r="AA582" s="252">
        <f t="shared" si="112"/>
        <v>0</v>
      </c>
      <c r="AB582" s="252">
        <f t="shared" si="112"/>
        <v>0</v>
      </c>
    </row>
    <row r="583" spans="2:28" outlineLevel="1">
      <c r="B583" s="556"/>
      <c r="C583" s="10">
        <f t="shared" si="96"/>
        <v>0</v>
      </c>
      <c r="D583" s="1070">
        <f t="shared" si="91"/>
        <v>0</v>
      </c>
      <c r="E583" s="252">
        <f t="shared" ref="E583:AB583" si="113">IF($K364="Natural",$D364-E459,IF(E$375&lt;$K364,$D583,0))</f>
        <v>0</v>
      </c>
      <c r="F583" s="252">
        <f t="shared" si="113"/>
        <v>0</v>
      </c>
      <c r="G583" s="252">
        <f t="shared" si="113"/>
        <v>0</v>
      </c>
      <c r="H583" s="252">
        <f t="shared" si="113"/>
        <v>0</v>
      </c>
      <c r="I583" s="252">
        <f t="shared" si="113"/>
        <v>0</v>
      </c>
      <c r="J583" s="252">
        <f t="shared" si="113"/>
        <v>0</v>
      </c>
      <c r="K583" s="252">
        <f t="shared" si="113"/>
        <v>0</v>
      </c>
      <c r="L583" s="252">
        <f t="shared" si="113"/>
        <v>0</v>
      </c>
      <c r="M583" s="252">
        <f t="shared" si="113"/>
        <v>0</v>
      </c>
      <c r="N583" s="252">
        <f t="shared" si="113"/>
        <v>0</v>
      </c>
      <c r="O583" s="252">
        <f t="shared" si="113"/>
        <v>0</v>
      </c>
      <c r="P583" s="252">
        <f t="shared" si="113"/>
        <v>0</v>
      </c>
      <c r="Q583" s="252">
        <f t="shared" si="113"/>
        <v>0</v>
      </c>
      <c r="R583" s="252">
        <f t="shared" si="113"/>
        <v>0</v>
      </c>
      <c r="S583" s="252">
        <f t="shared" si="113"/>
        <v>0</v>
      </c>
      <c r="T583" s="252">
        <f t="shared" si="113"/>
        <v>0</v>
      </c>
      <c r="U583" s="252">
        <f t="shared" si="113"/>
        <v>0</v>
      </c>
      <c r="V583" s="252">
        <f t="shared" si="113"/>
        <v>0</v>
      </c>
      <c r="W583" s="252">
        <f t="shared" si="113"/>
        <v>0</v>
      </c>
      <c r="X583" s="252">
        <f t="shared" si="113"/>
        <v>0</v>
      </c>
      <c r="Y583" s="252">
        <f t="shared" si="113"/>
        <v>0</v>
      </c>
      <c r="Z583" s="252">
        <f t="shared" si="113"/>
        <v>0</v>
      </c>
      <c r="AA583" s="252">
        <f t="shared" si="113"/>
        <v>0</v>
      </c>
      <c r="AB583" s="252">
        <f t="shared" si="113"/>
        <v>0</v>
      </c>
    </row>
    <row r="584" spans="2:28" outlineLevel="1">
      <c r="B584" s="556"/>
      <c r="C584" s="10">
        <f t="shared" si="96"/>
        <v>0</v>
      </c>
      <c r="D584" s="1070">
        <f t="shared" si="91"/>
        <v>0</v>
      </c>
      <c r="E584" s="252">
        <f t="shared" ref="E584:AB584" si="114">IF($K365="Natural",$D365-E460,IF(E$375&lt;$K365,$D584,0))</f>
        <v>0</v>
      </c>
      <c r="F584" s="252">
        <f t="shared" si="114"/>
        <v>0</v>
      </c>
      <c r="G584" s="252">
        <f t="shared" si="114"/>
        <v>0</v>
      </c>
      <c r="H584" s="252">
        <f t="shared" si="114"/>
        <v>0</v>
      </c>
      <c r="I584" s="252">
        <f t="shared" si="114"/>
        <v>0</v>
      </c>
      <c r="J584" s="252">
        <f t="shared" si="114"/>
        <v>0</v>
      </c>
      <c r="K584" s="252">
        <f t="shared" si="114"/>
        <v>0</v>
      </c>
      <c r="L584" s="252">
        <f t="shared" si="114"/>
        <v>0</v>
      </c>
      <c r="M584" s="252">
        <f t="shared" si="114"/>
        <v>0</v>
      </c>
      <c r="N584" s="252">
        <f t="shared" si="114"/>
        <v>0</v>
      </c>
      <c r="O584" s="252">
        <f t="shared" si="114"/>
        <v>0</v>
      </c>
      <c r="P584" s="252">
        <f t="shared" si="114"/>
        <v>0</v>
      </c>
      <c r="Q584" s="252">
        <f t="shared" si="114"/>
        <v>0</v>
      </c>
      <c r="R584" s="252">
        <f t="shared" si="114"/>
        <v>0</v>
      </c>
      <c r="S584" s="252">
        <f t="shared" si="114"/>
        <v>0</v>
      </c>
      <c r="T584" s="252">
        <f t="shared" si="114"/>
        <v>0</v>
      </c>
      <c r="U584" s="252">
        <f t="shared" si="114"/>
        <v>0</v>
      </c>
      <c r="V584" s="252">
        <f t="shared" si="114"/>
        <v>0</v>
      </c>
      <c r="W584" s="252">
        <f t="shared" si="114"/>
        <v>0</v>
      </c>
      <c r="X584" s="252">
        <f t="shared" si="114"/>
        <v>0</v>
      </c>
      <c r="Y584" s="252">
        <f t="shared" si="114"/>
        <v>0</v>
      </c>
      <c r="Z584" s="252">
        <f t="shared" si="114"/>
        <v>0</v>
      </c>
      <c r="AA584" s="252">
        <f t="shared" si="114"/>
        <v>0</v>
      </c>
      <c r="AB584" s="252">
        <f t="shared" si="114"/>
        <v>0</v>
      </c>
    </row>
    <row r="585" spans="2:28" outlineLevel="1">
      <c r="B585" s="556"/>
      <c r="C585" s="10">
        <f t="shared" si="96"/>
        <v>0</v>
      </c>
      <c r="D585" s="1070">
        <f t="shared" si="91"/>
        <v>0</v>
      </c>
      <c r="E585" s="252">
        <f t="shared" ref="E585:AB585" si="115">IF($K366="Natural",$D366-E461,IF(E$375&lt;$K366,$D585,0))</f>
        <v>0</v>
      </c>
      <c r="F585" s="252">
        <f t="shared" si="115"/>
        <v>0</v>
      </c>
      <c r="G585" s="252">
        <f t="shared" si="115"/>
        <v>0</v>
      </c>
      <c r="H585" s="252">
        <f t="shared" si="115"/>
        <v>0</v>
      </c>
      <c r="I585" s="252">
        <f t="shared" si="115"/>
        <v>0</v>
      </c>
      <c r="J585" s="252">
        <f t="shared" si="115"/>
        <v>0</v>
      </c>
      <c r="K585" s="252">
        <f t="shared" si="115"/>
        <v>0</v>
      </c>
      <c r="L585" s="252">
        <f t="shared" si="115"/>
        <v>0</v>
      </c>
      <c r="M585" s="252">
        <f t="shared" si="115"/>
        <v>0</v>
      </c>
      <c r="N585" s="252">
        <f t="shared" si="115"/>
        <v>0</v>
      </c>
      <c r="O585" s="252">
        <f t="shared" si="115"/>
        <v>0</v>
      </c>
      <c r="P585" s="252">
        <f t="shared" si="115"/>
        <v>0</v>
      </c>
      <c r="Q585" s="252">
        <f t="shared" si="115"/>
        <v>0</v>
      </c>
      <c r="R585" s="252">
        <f t="shared" si="115"/>
        <v>0</v>
      </c>
      <c r="S585" s="252">
        <f t="shared" si="115"/>
        <v>0</v>
      </c>
      <c r="T585" s="252">
        <f t="shared" si="115"/>
        <v>0</v>
      </c>
      <c r="U585" s="252">
        <f t="shared" si="115"/>
        <v>0</v>
      </c>
      <c r="V585" s="252">
        <f t="shared" si="115"/>
        <v>0</v>
      </c>
      <c r="W585" s="252">
        <f t="shared" si="115"/>
        <v>0</v>
      </c>
      <c r="X585" s="252">
        <f t="shared" si="115"/>
        <v>0</v>
      </c>
      <c r="Y585" s="252">
        <f t="shared" si="115"/>
        <v>0</v>
      </c>
      <c r="Z585" s="252">
        <f t="shared" si="115"/>
        <v>0</v>
      </c>
      <c r="AA585" s="252">
        <f t="shared" si="115"/>
        <v>0</v>
      </c>
      <c r="AB585" s="252">
        <f t="shared" si="115"/>
        <v>0</v>
      </c>
    </row>
    <row r="586" spans="2:28" outlineLevel="1">
      <c r="B586" s="556"/>
      <c r="C586" s="10">
        <f t="shared" si="96"/>
        <v>0</v>
      </c>
      <c r="D586" s="1070">
        <f t="shared" si="91"/>
        <v>0</v>
      </c>
      <c r="E586" s="252">
        <f t="shared" ref="E586:AB586" si="116">IF($K367="Natural",$D367-E462,IF(E$375&lt;$K367,$D586,0))</f>
        <v>0</v>
      </c>
      <c r="F586" s="252">
        <f t="shared" si="116"/>
        <v>0</v>
      </c>
      <c r="G586" s="252">
        <f t="shared" si="116"/>
        <v>0</v>
      </c>
      <c r="H586" s="252">
        <f t="shared" si="116"/>
        <v>0</v>
      </c>
      <c r="I586" s="252">
        <f t="shared" si="116"/>
        <v>0</v>
      </c>
      <c r="J586" s="252">
        <f t="shared" si="116"/>
        <v>0</v>
      </c>
      <c r="K586" s="252">
        <f t="shared" si="116"/>
        <v>0</v>
      </c>
      <c r="L586" s="252">
        <f t="shared" si="116"/>
        <v>0</v>
      </c>
      <c r="M586" s="252">
        <f t="shared" si="116"/>
        <v>0</v>
      </c>
      <c r="N586" s="252">
        <f t="shared" si="116"/>
        <v>0</v>
      </c>
      <c r="O586" s="252">
        <f t="shared" si="116"/>
        <v>0</v>
      </c>
      <c r="P586" s="252">
        <f t="shared" si="116"/>
        <v>0</v>
      </c>
      <c r="Q586" s="252">
        <f t="shared" si="116"/>
        <v>0</v>
      </c>
      <c r="R586" s="252">
        <f t="shared" si="116"/>
        <v>0</v>
      </c>
      <c r="S586" s="252">
        <f t="shared" si="116"/>
        <v>0</v>
      </c>
      <c r="T586" s="252">
        <f t="shared" si="116"/>
        <v>0</v>
      </c>
      <c r="U586" s="252">
        <f t="shared" si="116"/>
        <v>0</v>
      </c>
      <c r="V586" s="252">
        <f t="shared" si="116"/>
        <v>0</v>
      </c>
      <c r="W586" s="252">
        <f t="shared" si="116"/>
        <v>0</v>
      </c>
      <c r="X586" s="252">
        <f t="shared" si="116"/>
        <v>0</v>
      </c>
      <c r="Y586" s="252">
        <f t="shared" si="116"/>
        <v>0</v>
      </c>
      <c r="Z586" s="252">
        <f t="shared" si="116"/>
        <v>0</v>
      </c>
      <c r="AA586" s="252">
        <f t="shared" si="116"/>
        <v>0</v>
      </c>
      <c r="AB586" s="252">
        <f t="shared" si="116"/>
        <v>0</v>
      </c>
    </row>
    <row r="587" spans="2:28" outlineLevel="1">
      <c r="B587" s="556"/>
      <c r="C587" s="10">
        <f t="shared" si="96"/>
        <v>0</v>
      </c>
      <c r="D587" s="1070">
        <f t="shared" si="91"/>
        <v>0</v>
      </c>
      <c r="E587" s="252">
        <f t="shared" ref="E587:AB587" si="117">IF($K368="Natural",$D368-E463,IF(E$375&lt;$K368,$D587,0))</f>
        <v>0</v>
      </c>
      <c r="F587" s="252">
        <f t="shared" si="117"/>
        <v>0</v>
      </c>
      <c r="G587" s="252">
        <f t="shared" si="117"/>
        <v>0</v>
      </c>
      <c r="H587" s="252">
        <f t="shared" si="117"/>
        <v>0</v>
      </c>
      <c r="I587" s="252">
        <f t="shared" si="117"/>
        <v>0</v>
      </c>
      <c r="J587" s="252">
        <f t="shared" si="117"/>
        <v>0</v>
      </c>
      <c r="K587" s="252">
        <f t="shared" si="117"/>
        <v>0</v>
      </c>
      <c r="L587" s="252">
        <f t="shared" si="117"/>
        <v>0</v>
      </c>
      <c r="M587" s="252">
        <f t="shared" si="117"/>
        <v>0</v>
      </c>
      <c r="N587" s="252">
        <f t="shared" si="117"/>
        <v>0</v>
      </c>
      <c r="O587" s="252">
        <f t="shared" si="117"/>
        <v>0</v>
      </c>
      <c r="P587" s="252">
        <f t="shared" si="117"/>
        <v>0</v>
      </c>
      <c r="Q587" s="252">
        <f t="shared" si="117"/>
        <v>0</v>
      </c>
      <c r="R587" s="252">
        <f t="shared" si="117"/>
        <v>0</v>
      </c>
      <c r="S587" s="252">
        <f t="shared" si="117"/>
        <v>0</v>
      </c>
      <c r="T587" s="252">
        <f t="shared" si="117"/>
        <v>0</v>
      </c>
      <c r="U587" s="252">
        <f t="shared" si="117"/>
        <v>0</v>
      </c>
      <c r="V587" s="252">
        <f t="shared" si="117"/>
        <v>0</v>
      </c>
      <c r="W587" s="252">
        <f t="shared" si="117"/>
        <v>0</v>
      </c>
      <c r="X587" s="252">
        <f t="shared" si="117"/>
        <v>0</v>
      </c>
      <c r="Y587" s="252">
        <f t="shared" si="117"/>
        <v>0</v>
      </c>
      <c r="Z587" s="252">
        <f t="shared" si="117"/>
        <v>0</v>
      </c>
      <c r="AA587" s="252">
        <f t="shared" si="117"/>
        <v>0</v>
      </c>
      <c r="AB587" s="252">
        <f t="shared" si="117"/>
        <v>0</v>
      </c>
    </row>
    <row r="588" spans="2:28" outlineLevel="1">
      <c r="B588" s="556"/>
      <c r="C588" s="10">
        <f t="shared" si="96"/>
        <v>0</v>
      </c>
      <c r="D588" s="1070">
        <f t="shared" si="91"/>
        <v>0</v>
      </c>
      <c r="E588" s="252">
        <f t="shared" ref="E588:AB588" si="118">IF($K369="Natural",$D369-E464,IF(E$375&lt;$K369,$D588,0))</f>
        <v>0</v>
      </c>
      <c r="F588" s="252">
        <f t="shared" si="118"/>
        <v>0</v>
      </c>
      <c r="G588" s="252">
        <f t="shared" si="118"/>
        <v>0</v>
      </c>
      <c r="H588" s="252">
        <f t="shared" si="118"/>
        <v>0</v>
      </c>
      <c r="I588" s="252">
        <f t="shared" si="118"/>
        <v>0</v>
      </c>
      <c r="J588" s="252">
        <f t="shared" si="118"/>
        <v>0</v>
      </c>
      <c r="K588" s="252">
        <f t="shared" si="118"/>
        <v>0</v>
      </c>
      <c r="L588" s="252">
        <f t="shared" si="118"/>
        <v>0</v>
      </c>
      <c r="M588" s="252">
        <f t="shared" si="118"/>
        <v>0</v>
      </c>
      <c r="N588" s="252">
        <f t="shared" si="118"/>
        <v>0</v>
      </c>
      <c r="O588" s="252">
        <f t="shared" si="118"/>
        <v>0</v>
      </c>
      <c r="P588" s="252">
        <f t="shared" si="118"/>
        <v>0</v>
      </c>
      <c r="Q588" s="252">
        <f t="shared" si="118"/>
        <v>0</v>
      </c>
      <c r="R588" s="252">
        <f t="shared" si="118"/>
        <v>0</v>
      </c>
      <c r="S588" s="252">
        <f t="shared" si="118"/>
        <v>0</v>
      </c>
      <c r="T588" s="252">
        <f t="shared" si="118"/>
        <v>0</v>
      </c>
      <c r="U588" s="252">
        <f t="shared" si="118"/>
        <v>0</v>
      </c>
      <c r="V588" s="252">
        <f t="shared" si="118"/>
        <v>0</v>
      </c>
      <c r="W588" s="252">
        <f t="shared" si="118"/>
        <v>0</v>
      </c>
      <c r="X588" s="252">
        <f t="shared" si="118"/>
        <v>0</v>
      </c>
      <c r="Y588" s="252">
        <f t="shared" si="118"/>
        <v>0</v>
      </c>
      <c r="Z588" s="252">
        <f t="shared" si="118"/>
        <v>0</v>
      </c>
      <c r="AA588" s="252">
        <f t="shared" si="118"/>
        <v>0</v>
      </c>
      <c r="AB588" s="252">
        <f t="shared" si="118"/>
        <v>0</v>
      </c>
    </row>
    <row r="589" spans="2:28" outlineLevel="1">
      <c r="B589" s="556"/>
      <c r="C589" s="10">
        <f t="shared" si="96"/>
        <v>0</v>
      </c>
      <c r="D589" s="1070">
        <f t="shared" si="91"/>
        <v>0</v>
      </c>
      <c r="E589" s="252">
        <f t="shared" ref="E589:AB589" si="119">IF($K370="Natural",$D370-E465,IF(E$375&lt;$K370,$D589,0))</f>
        <v>0</v>
      </c>
      <c r="F589" s="252">
        <f t="shared" si="119"/>
        <v>0</v>
      </c>
      <c r="G589" s="252">
        <f t="shared" si="119"/>
        <v>0</v>
      </c>
      <c r="H589" s="252">
        <f t="shared" si="119"/>
        <v>0</v>
      </c>
      <c r="I589" s="252">
        <f t="shared" si="119"/>
        <v>0</v>
      </c>
      <c r="J589" s="252">
        <f t="shared" si="119"/>
        <v>0</v>
      </c>
      <c r="K589" s="252">
        <f t="shared" si="119"/>
        <v>0</v>
      </c>
      <c r="L589" s="252">
        <f t="shared" si="119"/>
        <v>0</v>
      </c>
      <c r="M589" s="252">
        <f t="shared" si="119"/>
        <v>0</v>
      </c>
      <c r="N589" s="252">
        <f t="shared" si="119"/>
        <v>0</v>
      </c>
      <c r="O589" s="252">
        <f t="shared" si="119"/>
        <v>0</v>
      </c>
      <c r="P589" s="252">
        <f t="shared" si="119"/>
        <v>0</v>
      </c>
      <c r="Q589" s="252">
        <f t="shared" si="119"/>
        <v>0</v>
      </c>
      <c r="R589" s="252">
        <f t="shared" si="119"/>
        <v>0</v>
      </c>
      <c r="S589" s="252">
        <f t="shared" si="119"/>
        <v>0</v>
      </c>
      <c r="T589" s="252">
        <f t="shared" si="119"/>
        <v>0</v>
      </c>
      <c r="U589" s="252">
        <f t="shared" si="119"/>
        <v>0</v>
      </c>
      <c r="V589" s="252">
        <f t="shared" si="119"/>
        <v>0</v>
      </c>
      <c r="W589" s="252">
        <f t="shared" si="119"/>
        <v>0</v>
      </c>
      <c r="X589" s="252">
        <f t="shared" si="119"/>
        <v>0</v>
      </c>
      <c r="Y589" s="252">
        <f t="shared" si="119"/>
        <v>0</v>
      </c>
      <c r="Z589" s="252">
        <f t="shared" si="119"/>
        <v>0</v>
      </c>
      <c r="AA589" s="252">
        <f t="shared" si="119"/>
        <v>0</v>
      </c>
      <c r="AB589" s="252">
        <f t="shared" si="119"/>
        <v>0</v>
      </c>
    </row>
    <row r="590" spans="2:28" outlineLevel="1">
      <c r="B590" s="556"/>
      <c r="C590" s="10">
        <f t="shared" si="96"/>
        <v>0</v>
      </c>
      <c r="D590" s="1070">
        <f t="shared" si="91"/>
        <v>0</v>
      </c>
      <c r="E590" s="252">
        <f t="shared" ref="E590:AB590" si="120">IF($K371="Natural",$D371-E466,IF(E$375&lt;$K371,$D590,0))</f>
        <v>0</v>
      </c>
      <c r="F590" s="252">
        <f t="shared" si="120"/>
        <v>0</v>
      </c>
      <c r="G590" s="252">
        <f t="shared" si="120"/>
        <v>0</v>
      </c>
      <c r="H590" s="252">
        <f t="shared" si="120"/>
        <v>0</v>
      </c>
      <c r="I590" s="252">
        <f t="shared" si="120"/>
        <v>0</v>
      </c>
      <c r="J590" s="252">
        <f t="shared" si="120"/>
        <v>0</v>
      </c>
      <c r="K590" s="252">
        <f t="shared" si="120"/>
        <v>0</v>
      </c>
      <c r="L590" s="252">
        <f t="shared" si="120"/>
        <v>0</v>
      </c>
      <c r="M590" s="252">
        <f t="shared" si="120"/>
        <v>0</v>
      </c>
      <c r="N590" s="252">
        <f t="shared" si="120"/>
        <v>0</v>
      </c>
      <c r="O590" s="252">
        <f t="shared" si="120"/>
        <v>0</v>
      </c>
      <c r="P590" s="252">
        <f t="shared" si="120"/>
        <v>0</v>
      </c>
      <c r="Q590" s="252">
        <f t="shared" si="120"/>
        <v>0</v>
      </c>
      <c r="R590" s="252">
        <f t="shared" si="120"/>
        <v>0</v>
      </c>
      <c r="S590" s="252">
        <f t="shared" si="120"/>
        <v>0</v>
      </c>
      <c r="T590" s="252">
        <f t="shared" si="120"/>
        <v>0</v>
      </c>
      <c r="U590" s="252">
        <f t="shared" si="120"/>
        <v>0</v>
      </c>
      <c r="V590" s="252">
        <f t="shared" si="120"/>
        <v>0</v>
      </c>
      <c r="W590" s="252">
        <f t="shared" si="120"/>
        <v>0</v>
      </c>
      <c r="X590" s="252">
        <f t="shared" si="120"/>
        <v>0</v>
      </c>
      <c r="Y590" s="252">
        <f t="shared" si="120"/>
        <v>0</v>
      </c>
      <c r="Z590" s="252">
        <f t="shared" si="120"/>
        <v>0</v>
      </c>
      <c r="AA590" s="252">
        <f t="shared" si="120"/>
        <v>0</v>
      </c>
      <c r="AB590" s="252">
        <f t="shared" si="120"/>
        <v>0</v>
      </c>
    </row>
    <row r="591" spans="2:28" outlineLevel="1">
      <c r="B591" s="556"/>
      <c r="C591" s="10">
        <f t="shared" si="96"/>
        <v>0</v>
      </c>
      <c r="D591" s="1070">
        <f t="shared" si="91"/>
        <v>0</v>
      </c>
      <c r="E591" s="252">
        <f t="shared" ref="E591:AB591" si="121">IF($K372="Natural",$D372-E467,IF(E$375&lt;$K372,$D591,0))</f>
        <v>0</v>
      </c>
      <c r="F591" s="252">
        <f t="shared" si="121"/>
        <v>0</v>
      </c>
      <c r="G591" s="252">
        <f t="shared" si="121"/>
        <v>0</v>
      </c>
      <c r="H591" s="252">
        <f t="shared" si="121"/>
        <v>0</v>
      </c>
      <c r="I591" s="252">
        <f t="shared" si="121"/>
        <v>0</v>
      </c>
      <c r="J591" s="252">
        <f t="shared" si="121"/>
        <v>0</v>
      </c>
      <c r="K591" s="252">
        <f t="shared" si="121"/>
        <v>0</v>
      </c>
      <c r="L591" s="252">
        <f t="shared" si="121"/>
        <v>0</v>
      </c>
      <c r="M591" s="252">
        <f t="shared" si="121"/>
        <v>0</v>
      </c>
      <c r="N591" s="252">
        <f t="shared" si="121"/>
        <v>0</v>
      </c>
      <c r="O591" s="252">
        <f t="shared" si="121"/>
        <v>0</v>
      </c>
      <c r="P591" s="252">
        <f t="shared" si="121"/>
        <v>0</v>
      </c>
      <c r="Q591" s="252">
        <f t="shared" si="121"/>
        <v>0</v>
      </c>
      <c r="R591" s="252">
        <f t="shared" si="121"/>
        <v>0</v>
      </c>
      <c r="S591" s="252">
        <f t="shared" si="121"/>
        <v>0</v>
      </c>
      <c r="T591" s="252">
        <f t="shared" si="121"/>
        <v>0</v>
      </c>
      <c r="U591" s="252">
        <f t="shared" si="121"/>
        <v>0</v>
      </c>
      <c r="V591" s="252">
        <f t="shared" si="121"/>
        <v>0</v>
      </c>
      <c r="W591" s="252">
        <f t="shared" si="121"/>
        <v>0</v>
      </c>
      <c r="X591" s="252">
        <f t="shared" si="121"/>
        <v>0</v>
      </c>
      <c r="Y591" s="252">
        <f t="shared" si="121"/>
        <v>0</v>
      </c>
      <c r="Z591" s="252">
        <f t="shared" si="121"/>
        <v>0</v>
      </c>
      <c r="AA591" s="252">
        <f t="shared" si="121"/>
        <v>0</v>
      </c>
      <c r="AB591" s="252">
        <f t="shared" si="121"/>
        <v>0</v>
      </c>
    </row>
    <row r="592" spans="2:28" outlineLevel="1">
      <c r="B592" s="556"/>
      <c r="C592" s="10">
        <f t="shared" si="96"/>
        <v>0</v>
      </c>
      <c r="D592" s="1070">
        <f t="shared" si="91"/>
        <v>0</v>
      </c>
      <c r="E592" s="252">
        <f t="shared" ref="E592:AB592" si="122">IF($K373="Natural",$D373-E468,IF(E$375&lt;$K373,$D592,0))</f>
        <v>0</v>
      </c>
      <c r="F592" s="252">
        <f t="shared" si="122"/>
        <v>0</v>
      </c>
      <c r="G592" s="252">
        <f t="shared" si="122"/>
        <v>0</v>
      </c>
      <c r="H592" s="252">
        <f t="shared" si="122"/>
        <v>0</v>
      </c>
      <c r="I592" s="252">
        <f t="shared" si="122"/>
        <v>0</v>
      </c>
      <c r="J592" s="252">
        <f t="shared" si="122"/>
        <v>0</v>
      </c>
      <c r="K592" s="252">
        <f t="shared" si="122"/>
        <v>0</v>
      </c>
      <c r="L592" s="252">
        <f t="shared" si="122"/>
        <v>0</v>
      </c>
      <c r="M592" s="252">
        <f t="shared" si="122"/>
        <v>0</v>
      </c>
      <c r="N592" s="252">
        <f t="shared" si="122"/>
        <v>0</v>
      </c>
      <c r="O592" s="252">
        <f t="shared" si="122"/>
        <v>0</v>
      </c>
      <c r="P592" s="252">
        <f t="shared" si="122"/>
        <v>0</v>
      </c>
      <c r="Q592" s="252">
        <f t="shared" si="122"/>
        <v>0</v>
      </c>
      <c r="R592" s="252">
        <f t="shared" si="122"/>
        <v>0</v>
      </c>
      <c r="S592" s="252">
        <f t="shared" si="122"/>
        <v>0</v>
      </c>
      <c r="T592" s="252">
        <f t="shared" si="122"/>
        <v>0</v>
      </c>
      <c r="U592" s="252">
        <f t="shared" si="122"/>
        <v>0</v>
      </c>
      <c r="V592" s="252">
        <f t="shared" si="122"/>
        <v>0</v>
      </c>
      <c r="W592" s="252">
        <f t="shared" si="122"/>
        <v>0</v>
      </c>
      <c r="X592" s="252">
        <f t="shared" si="122"/>
        <v>0</v>
      </c>
      <c r="Y592" s="252">
        <f t="shared" si="122"/>
        <v>0</v>
      </c>
      <c r="Z592" s="252">
        <f t="shared" si="122"/>
        <v>0</v>
      </c>
      <c r="AA592" s="252">
        <f t="shared" si="122"/>
        <v>0</v>
      </c>
      <c r="AB592" s="252">
        <f t="shared" si="122"/>
        <v>0</v>
      </c>
    </row>
    <row r="593" spans="2:28" outlineLevel="1">
      <c r="B593" s="556"/>
      <c r="C593" s="21" t="s">
        <v>287</v>
      </c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</row>
    <row r="594" spans="2:28" outlineLevel="1">
      <c r="B594" s="556"/>
      <c r="C594" s="4" t="str">
        <f>C563</f>
        <v>Studio</v>
      </c>
      <c r="E594" s="4">
        <f>SUM($E532:E532)</f>
        <v>0</v>
      </c>
      <c r="F594" s="4">
        <f>SUM($E532:F532)</f>
        <v>0</v>
      </c>
      <c r="G594" s="4">
        <f>SUM($E532:G532)</f>
        <v>0</v>
      </c>
      <c r="H594" s="4">
        <f>SUM($E532:H532)</f>
        <v>0</v>
      </c>
      <c r="I594" s="4">
        <f>SUM($E532:I532)</f>
        <v>0</v>
      </c>
      <c r="J594" s="4">
        <f>SUM($E532:J532)</f>
        <v>0</v>
      </c>
      <c r="K594" s="4">
        <f>SUM($E532:K532)</f>
        <v>0</v>
      </c>
      <c r="L594" s="4">
        <f>SUM($E532:L532)</f>
        <v>0</v>
      </c>
      <c r="M594" s="4">
        <f>SUM($E532:M532)</f>
        <v>0</v>
      </c>
      <c r="N594" s="4">
        <f>SUM($E532:N532)</f>
        <v>0</v>
      </c>
      <c r="O594" s="4">
        <f>SUM($E532:O532)</f>
        <v>0</v>
      </c>
      <c r="P594" s="4">
        <f>SUM($E532:P532)</f>
        <v>0</v>
      </c>
      <c r="Q594" s="4">
        <f>SUM($E532:Q532)</f>
        <v>0</v>
      </c>
      <c r="R594" s="4">
        <f>SUM($E532:R532)</f>
        <v>0</v>
      </c>
      <c r="S594" s="4">
        <f>SUM($E532:S532)</f>
        <v>0</v>
      </c>
      <c r="T594" s="4">
        <f>SUM($E532:T532)</f>
        <v>0</v>
      </c>
      <c r="U594" s="4">
        <f>SUM($E532:U532)</f>
        <v>0</v>
      </c>
      <c r="V594" s="4">
        <f>SUM($E532:V532)</f>
        <v>0</v>
      </c>
      <c r="W594" s="4">
        <f>SUM($E532:W532)</f>
        <v>0</v>
      </c>
      <c r="X594" s="4">
        <f>SUM($E532:X532)</f>
        <v>0</v>
      </c>
      <c r="Y594" s="4">
        <f>SUM($E532:Y532)</f>
        <v>0</v>
      </c>
      <c r="Z594" s="4">
        <f>SUM($E532:Z532)</f>
        <v>0</v>
      </c>
      <c r="AA594" s="4">
        <f>SUM($E532:AA532)</f>
        <v>0</v>
      </c>
      <c r="AB594" s="4">
        <f>SUM($E532:AB532)</f>
        <v>0</v>
      </c>
    </row>
    <row r="595" spans="2:28" outlineLevel="1">
      <c r="B595" s="556"/>
      <c r="C595" s="4" t="str">
        <f>C564</f>
        <v xml:space="preserve">1 Bed / 1 Bath </v>
      </c>
      <c r="E595" s="4">
        <f>SUM($E533:E533)</f>
        <v>0</v>
      </c>
      <c r="F595" s="4">
        <f>SUM($E533:F533)</f>
        <v>0</v>
      </c>
      <c r="G595" s="4">
        <f>SUM($E533:G533)</f>
        <v>0</v>
      </c>
      <c r="H595" s="4">
        <f>SUM($E533:H533)</f>
        <v>0</v>
      </c>
      <c r="I595" s="4">
        <f>SUM($E533:I533)</f>
        <v>0</v>
      </c>
      <c r="J595" s="4">
        <f>SUM($E533:J533)</f>
        <v>0</v>
      </c>
      <c r="K595" s="4">
        <f>SUM($E533:K533)</f>
        <v>0</v>
      </c>
      <c r="L595" s="4">
        <f>SUM($E533:L533)</f>
        <v>0</v>
      </c>
      <c r="M595" s="4">
        <f>SUM($E533:M533)</f>
        <v>0</v>
      </c>
      <c r="N595" s="4">
        <f>SUM($E533:N533)</f>
        <v>0</v>
      </c>
      <c r="O595" s="4">
        <f>SUM($E533:O533)</f>
        <v>0</v>
      </c>
      <c r="P595" s="4">
        <f>SUM($E533:P533)</f>
        <v>0</v>
      </c>
      <c r="Q595" s="4">
        <f>SUM($E533:Q533)</f>
        <v>0</v>
      </c>
      <c r="R595" s="4">
        <f>SUM($E533:R533)</f>
        <v>0</v>
      </c>
      <c r="S595" s="4">
        <f>SUM($E533:S533)</f>
        <v>0</v>
      </c>
      <c r="T595" s="4">
        <f>SUM($E533:T533)</f>
        <v>0</v>
      </c>
      <c r="U595" s="4">
        <f>SUM($E533:U533)</f>
        <v>0</v>
      </c>
      <c r="V595" s="4">
        <f>SUM($E533:V533)</f>
        <v>0</v>
      </c>
      <c r="W595" s="4">
        <f>SUM($E533:W533)</f>
        <v>0</v>
      </c>
      <c r="X595" s="4">
        <f>SUM($E533:X533)</f>
        <v>0</v>
      </c>
      <c r="Y595" s="4">
        <f>SUM($E533:Y533)</f>
        <v>0</v>
      </c>
      <c r="Z595" s="4">
        <f>SUM($E533:Z533)</f>
        <v>0</v>
      </c>
      <c r="AA595" s="4">
        <f>SUM($E533:AA533)</f>
        <v>0</v>
      </c>
      <c r="AB595" s="4">
        <f>SUM($E533:AB533)</f>
        <v>0</v>
      </c>
    </row>
    <row r="596" spans="2:28" outlineLevel="1">
      <c r="B596" s="556"/>
      <c r="C596" s="4" t="str">
        <f>C565</f>
        <v xml:space="preserve">1 Bed / 1 Bath </v>
      </c>
      <c r="E596" s="4">
        <f>SUM($E534:E534)</f>
        <v>0</v>
      </c>
      <c r="F596" s="4">
        <f>SUM($E534:F534)</f>
        <v>0</v>
      </c>
      <c r="G596" s="4">
        <f>SUM($E534:G534)</f>
        <v>0</v>
      </c>
      <c r="H596" s="4">
        <f>SUM($E534:H534)</f>
        <v>0</v>
      </c>
      <c r="I596" s="4">
        <f>SUM($E534:I534)</f>
        <v>0</v>
      </c>
      <c r="J596" s="4">
        <f>SUM($E534:J534)</f>
        <v>0</v>
      </c>
      <c r="K596" s="4">
        <f>SUM($E534:K534)</f>
        <v>0</v>
      </c>
      <c r="L596" s="4">
        <f>SUM($E534:L534)</f>
        <v>0</v>
      </c>
      <c r="M596" s="4">
        <f>SUM($E534:M534)</f>
        <v>0</v>
      </c>
      <c r="N596" s="4">
        <f>SUM($E534:N534)</f>
        <v>0</v>
      </c>
      <c r="O596" s="4">
        <f>SUM($E534:O534)</f>
        <v>0</v>
      </c>
      <c r="P596" s="4">
        <f>SUM($E534:P534)</f>
        <v>0</v>
      </c>
      <c r="Q596" s="4">
        <f>SUM($E534:Q534)</f>
        <v>0</v>
      </c>
      <c r="R596" s="4">
        <f>SUM($E534:R534)</f>
        <v>0</v>
      </c>
      <c r="S596" s="4">
        <f>SUM($E534:S534)</f>
        <v>0</v>
      </c>
      <c r="T596" s="4">
        <f>SUM($E534:T534)</f>
        <v>0</v>
      </c>
      <c r="U596" s="4">
        <f>SUM($E534:U534)</f>
        <v>0</v>
      </c>
      <c r="V596" s="4">
        <f>SUM($E534:V534)</f>
        <v>0</v>
      </c>
      <c r="W596" s="4">
        <f>SUM($E534:W534)</f>
        <v>0</v>
      </c>
      <c r="X596" s="4">
        <f>SUM($E534:X534)</f>
        <v>0</v>
      </c>
      <c r="Y596" s="4">
        <f>SUM($E534:Y534)</f>
        <v>0</v>
      </c>
      <c r="Z596" s="4">
        <f>SUM($E534:Z534)</f>
        <v>0</v>
      </c>
      <c r="AA596" s="4">
        <f>SUM($E534:AA534)</f>
        <v>0</v>
      </c>
      <c r="AB596" s="4">
        <f>SUM($E534:AB534)</f>
        <v>0</v>
      </c>
    </row>
    <row r="597" spans="2:28" outlineLevel="1">
      <c r="B597" s="556"/>
      <c r="C597" s="4" t="str">
        <f>C566</f>
        <v xml:space="preserve">1 Bed / 1 Bath </v>
      </c>
      <c r="E597" s="4">
        <f>SUM($E535:E535)</f>
        <v>0</v>
      </c>
      <c r="F597" s="4">
        <f>SUM($E535:F535)</f>
        <v>0</v>
      </c>
      <c r="G597" s="4">
        <f>SUM($E535:G535)</f>
        <v>0</v>
      </c>
      <c r="H597" s="4">
        <f>SUM($E535:H535)</f>
        <v>0</v>
      </c>
      <c r="I597" s="4">
        <f>SUM($E535:I535)</f>
        <v>0</v>
      </c>
      <c r="J597" s="4">
        <f>SUM($E535:J535)</f>
        <v>0</v>
      </c>
      <c r="K597" s="4">
        <f>SUM($E535:K535)</f>
        <v>0</v>
      </c>
      <c r="L597" s="4">
        <f>SUM($E535:L535)</f>
        <v>0</v>
      </c>
      <c r="M597" s="4">
        <f>SUM($E535:M535)</f>
        <v>0</v>
      </c>
      <c r="N597" s="4">
        <f>SUM($E535:N535)</f>
        <v>0</v>
      </c>
      <c r="O597" s="4">
        <f>SUM($E535:O535)</f>
        <v>0</v>
      </c>
      <c r="P597" s="4">
        <f>SUM($E535:P535)</f>
        <v>0</v>
      </c>
      <c r="Q597" s="4">
        <f>SUM($E535:Q535)</f>
        <v>0</v>
      </c>
      <c r="R597" s="4">
        <f>SUM($E535:R535)</f>
        <v>0</v>
      </c>
      <c r="S597" s="4">
        <f>SUM($E535:S535)</f>
        <v>0</v>
      </c>
      <c r="T597" s="4">
        <f>SUM($E535:T535)</f>
        <v>0</v>
      </c>
      <c r="U597" s="4">
        <f>SUM($E535:U535)</f>
        <v>0</v>
      </c>
      <c r="V597" s="4">
        <f>SUM($E535:V535)</f>
        <v>0</v>
      </c>
      <c r="W597" s="4">
        <f>SUM($E535:W535)</f>
        <v>0</v>
      </c>
      <c r="X597" s="4">
        <f>SUM($E535:X535)</f>
        <v>0</v>
      </c>
      <c r="Y597" s="4">
        <f>SUM($E535:Y535)</f>
        <v>0</v>
      </c>
      <c r="Z597" s="4">
        <f>SUM($E535:Z535)</f>
        <v>0</v>
      </c>
      <c r="AA597" s="4">
        <f>SUM($E535:AA535)</f>
        <v>0</v>
      </c>
      <c r="AB597" s="4">
        <f>SUM($E535:AB535)</f>
        <v>0</v>
      </c>
    </row>
    <row r="598" spans="2:28" outlineLevel="1">
      <c r="B598" s="556"/>
      <c r="C598" s="10" t="str">
        <f t="shared" ref="C598:C623" si="123">C567</f>
        <v xml:space="preserve">2 Bed / 1 Bath </v>
      </c>
      <c r="E598" s="4">
        <f>SUM($E536:E536)</f>
        <v>0</v>
      </c>
      <c r="F598" s="4">
        <f>SUM($E536:F536)</f>
        <v>0</v>
      </c>
      <c r="G598" s="4">
        <f>SUM($E536:G536)</f>
        <v>0</v>
      </c>
      <c r="H598" s="4">
        <f>SUM($E536:H536)</f>
        <v>0</v>
      </c>
      <c r="I598" s="4">
        <f>SUM($E536:I536)</f>
        <v>0</v>
      </c>
      <c r="J598" s="4">
        <f>SUM($E536:J536)</f>
        <v>0</v>
      </c>
      <c r="K598" s="4">
        <f>SUM($E536:K536)</f>
        <v>0</v>
      </c>
      <c r="L598" s="4">
        <f>SUM($E536:L536)</f>
        <v>0</v>
      </c>
      <c r="M598" s="4">
        <f>SUM($E536:M536)</f>
        <v>0</v>
      </c>
      <c r="N598" s="4">
        <f>SUM($E536:N536)</f>
        <v>0</v>
      </c>
      <c r="O598" s="4">
        <f>SUM($E536:O536)</f>
        <v>0</v>
      </c>
      <c r="P598" s="4">
        <f>SUM($E536:P536)</f>
        <v>0</v>
      </c>
      <c r="Q598" s="4">
        <f>SUM($E536:Q536)</f>
        <v>0</v>
      </c>
      <c r="R598" s="4">
        <f>SUM($E536:R536)</f>
        <v>0</v>
      </c>
      <c r="S598" s="4">
        <f>SUM($E536:S536)</f>
        <v>0</v>
      </c>
      <c r="T598" s="4">
        <f>SUM($E536:T536)</f>
        <v>0</v>
      </c>
      <c r="U598" s="4">
        <f>SUM($E536:U536)</f>
        <v>0</v>
      </c>
      <c r="V598" s="4">
        <f>SUM($E536:V536)</f>
        <v>0</v>
      </c>
      <c r="W598" s="4">
        <f>SUM($E536:W536)</f>
        <v>0</v>
      </c>
      <c r="X598" s="4">
        <f>SUM($E536:X536)</f>
        <v>0</v>
      </c>
      <c r="Y598" s="4">
        <f>SUM($E536:Y536)</f>
        <v>0</v>
      </c>
      <c r="Z598" s="4">
        <f>SUM($E536:Z536)</f>
        <v>0</v>
      </c>
      <c r="AA598" s="4">
        <f>SUM($E536:AA536)</f>
        <v>0</v>
      </c>
      <c r="AB598" s="4">
        <f>SUM($E536:AB536)</f>
        <v>0</v>
      </c>
    </row>
    <row r="599" spans="2:28" outlineLevel="1">
      <c r="B599" s="556"/>
      <c r="C599" s="10" t="str">
        <f t="shared" si="123"/>
        <v xml:space="preserve">2 Bed / 1 Bath </v>
      </c>
      <c r="E599" s="4">
        <f>SUM($E537:E537)</f>
        <v>0</v>
      </c>
      <c r="F599" s="4">
        <f>SUM($E537:F537)</f>
        <v>0</v>
      </c>
      <c r="G599" s="4">
        <f>SUM($E537:G537)</f>
        <v>0</v>
      </c>
      <c r="H599" s="4">
        <f>SUM($E537:H537)</f>
        <v>0</v>
      </c>
      <c r="I599" s="4">
        <f>SUM($E537:I537)</f>
        <v>0</v>
      </c>
      <c r="J599" s="4">
        <f>SUM($E537:J537)</f>
        <v>0</v>
      </c>
      <c r="K599" s="4">
        <f>SUM($E537:K537)</f>
        <v>0</v>
      </c>
      <c r="L599" s="4">
        <f>SUM($E537:L537)</f>
        <v>0</v>
      </c>
      <c r="M599" s="4">
        <f>SUM($E537:M537)</f>
        <v>0</v>
      </c>
      <c r="N599" s="4">
        <f>SUM($E537:N537)</f>
        <v>0</v>
      </c>
      <c r="O599" s="4">
        <f>SUM($E537:O537)</f>
        <v>0</v>
      </c>
      <c r="P599" s="4">
        <f>SUM($E537:P537)</f>
        <v>0</v>
      </c>
      <c r="Q599" s="4">
        <f>SUM($E537:Q537)</f>
        <v>0</v>
      </c>
      <c r="R599" s="4">
        <f>SUM($E537:R537)</f>
        <v>0</v>
      </c>
      <c r="S599" s="4">
        <f>SUM($E537:S537)</f>
        <v>0</v>
      </c>
      <c r="T599" s="4">
        <f>SUM($E537:T537)</f>
        <v>0</v>
      </c>
      <c r="U599" s="4">
        <f>SUM($E537:U537)</f>
        <v>0</v>
      </c>
      <c r="V599" s="4">
        <f>SUM($E537:V537)</f>
        <v>0</v>
      </c>
      <c r="W599" s="4">
        <f>SUM($E537:W537)</f>
        <v>0</v>
      </c>
      <c r="X599" s="4">
        <f>SUM($E537:X537)</f>
        <v>0</v>
      </c>
      <c r="Y599" s="4">
        <f>SUM($E537:Y537)</f>
        <v>0</v>
      </c>
      <c r="Z599" s="4">
        <f>SUM($E537:Z537)</f>
        <v>0</v>
      </c>
      <c r="AA599" s="4">
        <f>SUM($E537:AA537)</f>
        <v>0</v>
      </c>
      <c r="AB599" s="4">
        <f>SUM($E537:AB537)</f>
        <v>0</v>
      </c>
    </row>
    <row r="600" spans="2:28" outlineLevel="1">
      <c r="B600" s="556"/>
      <c r="C600" s="10" t="str">
        <f t="shared" si="123"/>
        <v xml:space="preserve">2 Bed / 1 Bath </v>
      </c>
      <c r="E600" s="4">
        <f>SUM($E538:E538)</f>
        <v>0</v>
      </c>
      <c r="F600" s="4">
        <f>SUM($E538:F538)</f>
        <v>0</v>
      </c>
      <c r="G600" s="4">
        <f>SUM($E538:G538)</f>
        <v>0</v>
      </c>
      <c r="H600" s="4">
        <f>SUM($E538:H538)</f>
        <v>0</v>
      </c>
      <c r="I600" s="4">
        <f>SUM($E538:I538)</f>
        <v>0</v>
      </c>
      <c r="J600" s="4">
        <f>SUM($E538:J538)</f>
        <v>0</v>
      </c>
      <c r="K600" s="4">
        <f>SUM($E538:K538)</f>
        <v>0</v>
      </c>
      <c r="L600" s="4">
        <f>SUM($E538:L538)</f>
        <v>0</v>
      </c>
      <c r="M600" s="4">
        <f>SUM($E538:M538)</f>
        <v>0</v>
      </c>
      <c r="N600" s="4">
        <f>SUM($E538:N538)</f>
        <v>0</v>
      </c>
      <c r="O600" s="4">
        <f>SUM($E538:O538)</f>
        <v>0</v>
      </c>
      <c r="P600" s="4">
        <f>SUM($E538:P538)</f>
        <v>0</v>
      </c>
      <c r="Q600" s="4">
        <f>SUM($E538:Q538)</f>
        <v>0</v>
      </c>
      <c r="R600" s="4">
        <f>SUM($E538:R538)</f>
        <v>0</v>
      </c>
      <c r="S600" s="4">
        <f>SUM($E538:S538)</f>
        <v>0</v>
      </c>
      <c r="T600" s="4">
        <f>SUM($E538:T538)</f>
        <v>0</v>
      </c>
      <c r="U600" s="4">
        <f>SUM($E538:U538)</f>
        <v>0</v>
      </c>
      <c r="V600" s="4">
        <f>SUM($E538:V538)</f>
        <v>0</v>
      </c>
      <c r="W600" s="4">
        <f>SUM($E538:W538)</f>
        <v>0</v>
      </c>
      <c r="X600" s="4">
        <f>SUM($E538:X538)</f>
        <v>0</v>
      </c>
      <c r="Y600" s="4">
        <f>SUM($E538:Y538)</f>
        <v>0</v>
      </c>
      <c r="Z600" s="4">
        <f>SUM($E538:Z538)</f>
        <v>0</v>
      </c>
      <c r="AA600" s="4">
        <f>SUM($E538:AA538)</f>
        <v>0</v>
      </c>
      <c r="AB600" s="4">
        <f>SUM($E538:AB538)</f>
        <v>0</v>
      </c>
    </row>
    <row r="601" spans="2:28" outlineLevel="1">
      <c r="B601" s="556"/>
      <c r="C601" s="10" t="str">
        <f t="shared" si="123"/>
        <v xml:space="preserve">2 Bed / 2 Bath </v>
      </c>
      <c r="E601" s="4">
        <f>SUM($E539:E539)</f>
        <v>0</v>
      </c>
      <c r="F601" s="4">
        <f>SUM($E539:F539)</f>
        <v>0</v>
      </c>
      <c r="G601" s="4">
        <f>SUM($E539:G539)</f>
        <v>0</v>
      </c>
      <c r="H601" s="4">
        <f>SUM($E539:H539)</f>
        <v>0</v>
      </c>
      <c r="I601" s="4">
        <f>SUM($E539:I539)</f>
        <v>0</v>
      </c>
      <c r="J601" s="4">
        <f>SUM($E539:J539)</f>
        <v>0</v>
      </c>
      <c r="K601" s="4">
        <f>SUM($E539:K539)</f>
        <v>0</v>
      </c>
      <c r="L601" s="4">
        <f>SUM($E539:L539)</f>
        <v>0</v>
      </c>
      <c r="M601" s="4">
        <f>SUM($E539:M539)</f>
        <v>0</v>
      </c>
      <c r="N601" s="4">
        <f>SUM($E539:N539)</f>
        <v>0</v>
      </c>
      <c r="O601" s="4">
        <f>SUM($E539:O539)</f>
        <v>0</v>
      </c>
      <c r="P601" s="4">
        <f>SUM($E539:P539)</f>
        <v>0</v>
      </c>
      <c r="Q601" s="4">
        <f>SUM($E539:Q539)</f>
        <v>0</v>
      </c>
      <c r="R601" s="4">
        <f>SUM($E539:R539)</f>
        <v>0</v>
      </c>
      <c r="S601" s="4">
        <f>SUM($E539:S539)</f>
        <v>0</v>
      </c>
      <c r="T601" s="4">
        <f>SUM($E539:T539)</f>
        <v>0</v>
      </c>
      <c r="U601" s="4">
        <f>SUM($E539:U539)</f>
        <v>0</v>
      </c>
      <c r="V601" s="4">
        <f>SUM($E539:V539)</f>
        <v>0</v>
      </c>
      <c r="W601" s="4">
        <f>SUM($E539:W539)</f>
        <v>0</v>
      </c>
      <c r="X601" s="4">
        <f>SUM($E539:X539)</f>
        <v>0</v>
      </c>
      <c r="Y601" s="4">
        <f>SUM($E539:Y539)</f>
        <v>0</v>
      </c>
      <c r="Z601" s="4">
        <f>SUM($E539:Z539)</f>
        <v>0</v>
      </c>
      <c r="AA601" s="4">
        <f>SUM($E539:AA539)</f>
        <v>0</v>
      </c>
      <c r="AB601" s="4">
        <f>SUM($E539:AB539)</f>
        <v>0</v>
      </c>
    </row>
    <row r="602" spans="2:28" outlineLevel="1">
      <c r="B602" s="556"/>
      <c r="C602" s="10" t="str">
        <f t="shared" si="123"/>
        <v>2 Bed / 1 Bath + Den</v>
      </c>
      <c r="E602" s="4">
        <f>SUM($E540:E540)</f>
        <v>0</v>
      </c>
      <c r="F602" s="4">
        <f>SUM($E540:F540)</f>
        <v>0</v>
      </c>
      <c r="G602" s="4">
        <f>SUM($E540:G540)</f>
        <v>0</v>
      </c>
      <c r="H602" s="4">
        <f>SUM($E540:H540)</f>
        <v>0</v>
      </c>
      <c r="I602" s="4">
        <f>SUM($E540:I540)</f>
        <v>0</v>
      </c>
      <c r="J602" s="4">
        <f>SUM($E540:J540)</f>
        <v>0</v>
      </c>
      <c r="K602" s="4">
        <f>SUM($E540:K540)</f>
        <v>0</v>
      </c>
      <c r="L602" s="4">
        <f>SUM($E540:L540)</f>
        <v>0</v>
      </c>
      <c r="M602" s="4">
        <f>SUM($E540:M540)</f>
        <v>0</v>
      </c>
      <c r="N602" s="4">
        <f>SUM($E540:N540)</f>
        <v>0</v>
      </c>
      <c r="O602" s="4">
        <f>SUM($E540:O540)</f>
        <v>0</v>
      </c>
      <c r="P602" s="4">
        <f>SUM($E540:P540)</f>
        <v>0</v>
      </c>
      <c r="Q602" s="4">
        <f>SUM($E540:Q540)</f>
        <v>0</v>
      </c>
      <c r="R602" s="4">
        <f>SUM($E540:R540)</f>
        <v>0</v>
      </c>
      <c r="S602" s="4">
        <f>SUM($E540:S540)</f>
        <v>0</v>
      </c>
      <c r="T602" s="4">
        <f>SUM($E540:T540)</f>
        <v>0</v>
      </c>
      <c r="U602" s="4">
        <f>SUM($E540:U540)</f>
        <v>0</v>
      </c>
      <c r="V602" s="4">
        <f>SUM($E540:V540)</f>
        <v>0</v>
      </c>
      <c r="W602" s="4">
        <f>SUM($E540:W540)</f>
        <v>0</v>
      </c>
      <c r="X602" s="4">
        <f>SUM($E540:X540)</f>
        <v>0</v>
      </c>
      <c r="Y602" s="4">
        <f>SUM($E540:Y540)</f>
        <v>0</v>
      </c>
      <c r="Z602" s="4">
        <f>SUM($E540:Z540)</f>
        <v>0</v>
      </c>
      <c r="AA602" s="4">
        <f>SUM($E540:AA540)</f>
        <v>0</v>
      </c>
      <c r="AB602" s="4">
        <f>SUM($E540:AB540)</f>
        <v>0</v>
      </c>
    </row>
    <row r="603" spans="2:28" outlineLevel="1">
      <c r="B603" s="556"/>
      <c r="C603" s="10" t="str">
        <f t="shared" si="123"/>
        <v xml:space="preserve">2 Bed / 2 Bath </v>
      </c>
      <c r="E603" s="4">
        <f>SUM($E541:E541)</f>
        <v>0</v>
      </c>
      <c r="F603" s="4">
        <f>SUM($E541:F541)</f>
        <v>0</v>
      </c>
      <c r="G603" s="4">
        <f>SUM($E541:G541)</f>
        <v>0</v>
      </c>
      <c r="H603" s="4">
        <f>SUM($E541:H541)</f>
        <v>0</v>
      </c>
      <c r="I603" s="4">
        <f>SUM($E541:I541)</f>
        <v>0</v>
      </c>
      <c r="J603" s="4">
        <f>SUM($E541:J541)</f>
        <v>0</v>
      </c>
      <c r="K603" s="4">
        <f>SUM($E541:K541)</f>
        <v>0</v>
      </c>
      <c r="L603" s="4">
        <f>SUM($E541:L541)</f>
        <v>0</v>
      </c>
      <c r="M603" s="4">
        <f>SUM($E541:M541)</f>
        <v>0</v>
      </c>
      <c r="N603" s="4">
        <f>SUM($E541:N541)</f>
        <v>0</v>
      </c>
      <c r="O603" s="4">
        <f>SUM($E541:O541)</f>
        <v>0</v>
      </c>
      <c r="P603" s="4">
        <f>SUM($E541:P541)</f>
        <v>0</v>
      </c>
      <c r="Q603" s="4">
        <f>SUM($E541:Q541)</f>
        <v>0</v>
      </c>
      <c r="R603" s="4">
        <f>SUM($E541:R541)</f>
        <v>0</v>
      </c>
      <c r="S603" s="4">
        <f>SUM($E541:S541)</f>
        <v>0</v>
      </c>
      <c r="T603" s="4">
        <f>SUM($E541:T541)</f>
        <v>0</v>
      </c>
      <c r="U603" s="4">
        <f>SUM($E541:U541)</f>
        <v>0</v>
      </c>
      <c r="V603" s="4">
        <f>SUM($E541:V541)</f>
        <v>0</v>
      </c>
      <c r="W603" s="4">
        <f>SUM($E541:W541)</f>
        <v>0</v>
      </c>
      <c r="X603" s="4">
        <f>SUM($E541:X541)</f>
        <v>0</v>
      </c>
      <c r="Y603" s="4">
        <f>SUM($E541:Y541)</f>
        <v>0</v>
      </c>
      <c r="Z603" s="4">
        <f>SUM($E541:Z541)</f>
        <v>0</v>
      </c>
      <c r="AA603" s="4">
        <f>SUM($E541:AA541)</f>
        <v>0</v>
      </c>
      <c r="AB603" s="4">
        <f>SUM($E541:AB541)</f>
        <v>0</v>
      </c>
    </row>
    <row r="604" spans="2:28" outlineLevel="1">
      <c r="B604" s="556"/>
      <c r="C604" s="10" t="str">
        <f t="shared" si="123"/>
        <v xml:space="preserve">2 Bed / 1.5 Bath </v>
      </c>
      <c r="E604" s="4">
        <f>SUM($E542:E542)</f>
        <v>0</v>
      </c>
      <c r="F604" s="4">
        <f>SUM($E542:F542)</f>
        <v>0</v>
      </c>
      <c r="G604" s="4">
        <f>SUM($E542:G542)</f>
        <v>0</v>
      </c>
      <c r="H604" s="4">
        <f>SUM($E542:H542)</f>
        <v>0</v>
      </c>
      <c r="I604" s="4">
        <f>SUM($E542:I542)</f>
        <v>0</v>
      </c>
      <c r="J604" s="4">
        <f>SUM($E542:J542)</f>
        <v>0</v>
      </c>
      <c r="K604" s="4">
        <f>SUM($E542:K542)</f>
        <v>0</v>
      </c>
      <c r="L604" s="4">
        <f>SUM($E542:L542)</f>
        <v>0</v>
      </c>
      <c r="M604" s="4">
        <f>SUM($E542:M542)</f>
        <v>0</v>
      </c>
      <c r="N604" s="4">
        <f>SUM($E542:N542)</f>
        <v>0</v>
      </c>
      <c r="O604" s="4">
        <f>SUM($E542:O542)</f>
        <v>0</v>
      </c>
      <c r="P604" s="4">
        <f>SUM($E542:P542)</f>
        <v>0</v>
      </c>
      <c r="Q604" s="4">
        <f>SUM($E542:Q542)</f>
        <v>0</v>
      </c>
      <c r="R604" s="4">
        <f>SUM($E542:R542)</f>
        <v>0</v>
      </c>
      <c r="S604" s="4">
        <f>SUM($E542:S542)</f>
        <v>0</v>
      </c>
      <c r="T604" s="4">
        <f>SUM($E542:T542)</f>
        <v>0</v>
      </c>
      <c r="U604" s="4">
        <f>SUM($E542:U542)</f>
        <v>0</v>
      </c>
      <c r="V604" s="4">
        <f>SUM($E542:V542)</f>
        <v>0</v>
      </c>
      <c r="W604" s="4">
        <f>SUM($E542:W542)</f>
        <v>0</v>
      </c>
      <c r="X604" s="4">
        <f>SUM($E542:X542)</f>
        <v>0</v>
      </c>
      <c r="Y604" s="4">
        <f>SUM($E542:Y542)</f>
        <v>0</v>
      </c>
      <c r="Z604" s="4">
        <f>SUM($E542:Z542)</f>
        <v>0</v>
      </c>
      <c r="AA604" s="4">
        <f>SUM($E542:AA542)</f>
        <v>0</v>
      </c>
      <c r="AB604" s="4">
        <f>SUM($E542:AB542)</f>
        <v>0</v>
      </c>
    </row>
    <row r="605" spans="2:28" outlineLevel="1">
      <c r="B605" s="556"/>
      <c r="C605" s="10" t="str">
        <f t="shared" si="123"/>
        <v xml:space="preserve">3 Bed / 2 Bath </v>
      </c>
      <c r="E605" s="4">
        <f>SUM($E543:E543)</f>
        <v>0</v>
      </c>
      <c r="F605" s="4">
        <f>SUM($E543:F543)</f>
        <v>0</v>
      </c>
      <c r="G605" s="4">
        <f>SUM($E543:G543)</f>
        <v>0</v>
      </c>
      <c r="H605" s="4">
        <f>SUM($E543:H543)</f>
        <v>0</v>
      </c>
      <c r="I605" s="4">
        <f>SUM($E543:I543)</f>
        <v>0</v>
      </c>
      <c r="J605" s="4">
        <f>SUM($E543:J543)</f>
        <v>0</v>
      </c>
      <c r="K605" s="4">
        <f>SUM($E543:K543)</f>
        <v>0</v>
      </c>
      <c r="L605" s="4">
        <f>SUM($E543:L543)</f>
        <v>0</v>
      </c>
      <c r="M605" s="4">
        <f>SUM($E543:M543)</f>
        <v>0</v>
      </c>
      <c r="N605" s="4">
        <f>SUM($E543:N543)</f>
        <v>0</v>
      </c>
      <c r="O605" s="4">
        <f>SUM($E543:O543)</f>
        <v>0</v>
      </c>
      <c r="P605" s="4">
        <f>SUM($E543:P543)</f>
        <v>0</v>
      </c>
      <c r="Q605" s="4">
        <f>SUM($E543:Q543)</f>
        <v>0</v>
      </c>
      <c r="R605" s="4">
        <f>SUM($E543:R543)</f>
        <v>0</v>
      </c>
      <c r="S605" s="4">
        <f>SUM($E543:S543)</f>
        <v>0</v>
      </c>
      <c r="T605" s="4">
        <f>SUM($E543:T543)</f>
        <v>0</v>
      </c>
      <c r="U605" s="4">
        <f>SUM($E543:U543)</f>
        <v>0</v>
      </c>
      <c r="V605" s="4">
        <f>SUM($E543:V543)</f>
        <v>0</v>
      </c>
      <c r="W605" s="4">
        <f>SUM($E543:W543)</f>
        <v>0</v>
      </c>
      <c r="X605" s="4">
        <f>SUM($E543:X543)</f>
        <v>0</v>
      </c>
      <c r="Y605" s="4">
        <f>SUM($E543:Y543)</f>
        <v>0</v>
      </c>
      <c r="Z605" s="4">
        <f>SUM($E543:Z543)</f>
        <v>0</v>
      </c>
      <c r="AA605" s="4">
        <f>SUM($E543:AA543)</f>
        <v>0</v>
      </c>
      <c r="AB605" s="4">
        <f>SUM($E543:AB543)</f>
        <v>0</v>
      </c>
    </row>
    <row r="606" spans="2:28" outlineLevel="1">
      <c r="B606" s="556"/>
      <c r="C606" s="10" t="str">
        <f t="shared" si="123"/>
        <v>3 Bed / 2 Bath House</v>
      </c>
      <c r="E606" s="4">
        <f>SUM($E544:E544)</f>
        <v>0</v>
      </c>
      <c r="F606" s="4">
        <f>SUM($E544:F544)</f>
        <v>0</v>
      </c>
      <c r="G606" s="4">
        <f>SUM($E544:G544)</f>
        <v>0</v>
      </c>
      <c r="H606" s="4">
        <f>SUM($E544:H544)</f>
        <v>0</v>
      </c>
      <c r="I606" s="4">
        <f>SUM($E544:I544)</f>
        <v>0</v>
      </c>
      <c r="J606" s="4">
        <f>SUM($E544:J544)</f>
        <v>0</v>
      </c>
      <c r="K606" s="4">
        <f>SUM($E544:K544)</f>
        <v>0</v>
      </c>
      <c r="L606" s="4">
        <f>SUM($E544:L544)</f>
        <v>0</v>
      </c>
      <c r="M606" s="4">
        <f>SUM($E544:M544)</f>
        <v>0</v>
      </c>
      <c r="N606" s="4">
        <f>SUM($E544:N544)</f>
        <v>0</v>
      </c>
      <c r="O606" s="4">
        <f>SUM($E544:O544)</f>
        <v>0</v>
      </c>
      <c r="P606" s="4">
        <f>SUM($E544:P544)</f>
        <v>0</v>
      </c>
      <c r="Q606" s="4">
        <f>SUM($E544:Q544)</f>
        <v>0</v>
      </c>
      <c r="R606" s="4">
        <f>SUM($E544:R544)</f>
        <v>0</v>
      </c>
      <c r="S606" s="4">
        <f>SUM($E544:S544)</f>
        <v>0</v>
      </c>
      <c r="T606" s="4">
        <f>SUM($E544:T544)</f>
        <v>0</v>
      </c>
      <c r="U606" s="4">
        <f>SUM($E544:U544)</f>
        <v>0</v>
      </c>
      <c r="V606" s="4">
        <f>SUM($E544:V544)</f>
        <v>0</v>
      </c>
      <c r="W606" s="4">
        <f>SUM($E544:W544)</f>
        <v>0</v>
      </c>
      <c r="X606" s="4">
        <f>SUM($E544:X544)</f>
        <v>0</v>
      </c>
      <c r="Y606" s="4">
        <f>SUM($E544:Y544)</f>
        <v>0</v>
      </c>
      <c r="Z606" s="4">
        <f>SUM($E544:Z544)</f>
        <v>0</v>
      </c>
      <c r="AA606" s="4">
        <f>SUM($E544:AA544)</f>
        <v>0</v>
      </c>
      <c r="AB606" s="4">
        <f>SUM($E544:AB544)</f>
        <v>0</v>
      </c>
    </row>
    <row r="607" spans="2:28" outlineLevel="1">
      <c r="B607" s="556"/>
      <c r="C607" s="10" t="str">
        <f t="shared" si="123"/>
        <v xml:space="preserve">3 Bed / 2 Bath </v>
      </c>
      <c r="E607" s="4">
        <f>SUM($E545:E545)</f>
        <v>0</v>
      </c>
      <c r="F607" s="4">
        <f>SUM($E545:F545)</f>
        <v>0</v>
      </c>
      <c r="G607" s="4">
        <f>SUM($E545:G545)</f>
        <v>0</v>
      </c>
      <c r="H607" s="4">
        <f>SUM($E545:H545)</f>
        <v>0</v>
      </c>
      <c r="I607" s="4">
        <f>SUM($E545:I545)</f>
        <v>0</v>
      </c>
      <c r="J607" s="4">
        <f>SUM($E545:J545)</f>
        <v>0</v>
      </c>
      <c r="K607" s="4">
        <f>SUM($E545:K545)</f>
        <v>0</v>
      </c>
      <c r="L607" s="4">
        <f>SUM($E545:L545)</f>
        <v>0</v>
      </c>
      <c r="M607" s="4">
        <f>SUM($E545:M545)</f>
        <v>0</v>
      </c>
      <c r="N607" s="4">
        <f>SUM($E545:N545)</f>
        <v>0</v>
      </c>
      <c r="O607" s="4">
        <f>SUM($E545:O545)</f>
        <v>0</v>
      </c>
      <c r="P607" s="4">
        <f>SUM($E545:P545)</f>
        <v>0</v>
      </c>
      <c r="Q607" s="4">
        <f>SUM($E545:Q545)</f>
        <v>0</v>
      </c>
      <c r="R607" s="4">
        <f>SUM($E545:R545)</f>
        <v>0</v>
      </c>
      <c r="S607" s="4">
        <f>SUM($E545:S545)</f>
        <v>0</v>
      </c>
      <c r="T607" s="4">
        <f>SUM($E545:T545)</f>
        <v>0</v>
      </c>
      <c r="U607" s="4">
        <f>SUM($E545:U545)</f>
        <v>0</v>
      </c>
      <c r="V607" s="4">
        <f>SUM($E545:V545)</f>
        <v>0</v>
      </c>
      <c r="W607" s="4">
        <f>SUM($E545:W545)</f>
        <v>0</v>
      </c>
      <c r="X607" s="4">
        <f>SUM($E545:X545)</f>
        <v>0</v>
      </c>
      <c r="Y607" s="4">
        <f>SUM($E545:Y545)</f>
        <v>0</v>
      </c>
      <c r="Z607" s="4">
        <f>SUM($E545:Z545)</f>
        <v>0</v>
      </c>
      <c r="AA607" s="4">
        <f>SUM($E545:AA545)</f>
        <v>0</v>
      </c>
      <c r="AB607" s="4">
        <f>SUM($E545:AB545)</f>
        <v>0</v>
      </c>
    </row>
    <row r="608" spans="2:28" outlineLevel="1">
      <c r="B608" s="556"/>
      <c r="C608" s="10" t="str">
        <f t="shared" si="123"/>
        <v xml:space="preserve">1 Bed / 1 Bath </v>
      </c>
      <c r="E608" s="4">
        <f>SUM($E546:E546)</f>
        <v>0</v>
      </c>
      <c r="F608" s="4">
        <f>SUM($E546:F546)</f>
        <v>0</v>
      </c>
      <c r="G608" s="4">
        <f>SUM($E546:G546)</f>
        <v>0</v>
      </c>
      <c r="H608" s="4">
        <f>SUM($E546:H546)</f>
        <v>0</v>
      </c>
      <c r="I608" s="4">
        <f>SUM($E546:I546)</f>
        <v>0</v>
      </c>
      <c r="J608" s="4">
        <f>SUM($E546:J546)</f>
        <v>0</v>
      </c>
      <c r="K608" s="4">
        <f>SUM($E546:K546)</f>
        <v>0</v>
      </c>
      <c r="L608" s="4">
        <f>SUM($E546:L546)</f>
        <v>0</v>
      </c>
      <c r="M608" s="4">
        <f>SUM($E546:M546)</f>
        <v>0</v>
      </c>
      <c r="N608" s="4">
        <f>SUM($E546:N546)</f>
        <v>0</v>
      </c>
      <c r="O608" s="4">
        <f>SUM($E546:O546)</f>
        <v>0</v>
      </c>
      <c r="P608" s="4">
        <f>SUM($E546:P546)</f>
        <v>0</v>
      </c>
      <c r="Q608" s="4">
        <f>SUM($E546:Q546)</f>
        <v>0</v>
      </c>
      <c r="R608" s="4">
        <f>SUM($E546:R546)</f>
        <v>0</v>
      </c>
      <c r="S608" s="4">
        <f>SUM($E546:S546)</f>
        <v>0</v>
      </c>
      <c r="T608" s="4">
        <f>SUM($E546:T546)</f>
        <v>0</v>
      </c>
      <c r="U608" s="4">
        <f>SUM($E546:U546)</f>
        <v>0</v>
      </c>
      <c r="V608" s="4">
        <f>SUM($E546:V546)</f>
        <v>0</v>
      </c>
      <c r="W608" s="4">
        <f>SUM($E546:W546)</f>
        <v>0</v>
      </c>
      <c r="X608" s="4">
        <f>SUM($E546:X546)</f>
        <v>0</v>
      </c>
      <c r="Y608" s="4">
        <f>SUM($E546:Y546)</f>
        <v>0</v>
      </c>
      <c r="Z608" s="4">
        <f>SUM($E546:Z546)</f>
        <v>0</v>
      </c>
      <c r="AA608" s="4">
        <f>SUM($E546:AA546)</f>
        <v>0</v>
      </c>
      <c r="AB608" s="4">
        <f>SUM($E546:AB546)</f>
        <v>0</v>
      </c>
    </row>
    <row r="609" spans="2:28" outlineLevel="1">
      <c r="B609" s="556"/>
      <c r="C609" s="10" t="str">
        <f t="shared" si="123"/>
        <v xml:space="preserve">2 Bed / 2 Bath </v>
      </c>
      <c r="E609" s="4">
        <f>SUM($E547:E547)</f>
        <v>0</v>
      </c>
      <c r="F609" s="4">
        <f>SUM($E547:F547)</f>
        <v>0</v>
      </c>
      <c r="G609" s="4">
        <f>SUM($E547:G547)</f>
        <v>0</v>
      </c>
      <c r="H609" s="4">
        <f>SUM($E547:H547)</f>
        <v>0</v>
      </c>
      <c r="I609" s="4">
        <f>SUM($E547:I547)</f>
        <v>0</v>
      </c>
      <c r="J609" s="4">
        <f>SUM($E547:J547)</f>
        <v>0</v>
      </c>
      <c r="K609" s="4">
        <f>SUM($E547:K547)</f>
        <v>0</v>
      </c>
      <c r="L609" s="4">
        <f>SUM($E547:L547)</f>
        <v>0</v>
      </c>
      <c r="M609" s="4">
        <f>SUM($E547:M547)</f>
        <v>0</v>
      </c>
      <c r="N609" s="4">
        <f>SUM($E547:N547)</f>
        <v>0</v>
      </c>
      <c r="O609" s="4">
        <f>SUM($E547:O547)</f>
        <v>0</v>
      </c>
      <c r="P609" s="4">
        <f>SUM($E547:P547)</f>
        <v>0</v>
      </c>
      <c r="Q609" s="4">
        <f>SUM($E547:Q547)</f>
        <v>0</v>
      </c>
      <c r="R609" s="4">
        <f>SUM($E547:R547)</f>
        <v>0</v>
      </c>
      <c r="S609" s="4">
        <f>SUM($E547:S547)</f>
        <v>0</v>
      </c>
      <c r="T609" s="4">
        <f>SUM($E547:T547)</f>
        <v>0</v>
      </c>
      <c r="U609" s="4">
        <f>SUM($E547:U547)</f>
        <v>0</v>
      </c>
      <c r="V609" s="4">
        <f>SUM($E547:V547)</f>
        <v>0</v>
      </c>
      <c r="W609" s="4">
        <f>SUM($E547:W547)</f>
        <v>0</v>
      </c>
      <c r="X609" s="4">
        <f>SUM($E547:X547)</f>
        <v>0</v>
      </c>
      <c r="Y609" s="4">
        <f>SUM($E547:Y547)</f>
        <v>0</v>
      </c>
      <c r="Z609" s="4">
        <f>SUM($E547:Z547)</f>
        <v>0</v>
      </c>
      <c r="AA609" s="4">
        <f>SUM($E547:AA547)</f>
        <v>0</v>
      </c>
      <c r="AB609" s="4">
        <f>SUM($E547:AB547)</f>
        <v>0</v>
      </c>
    </row>
    <row r="610" spans="2:28" outlineLevel="1">
      <c r="B610" s="556"/>
      <c r="C610" s="10" t="str">
        <f t="shared" si="123"/>
        <v xml:space="preserve">4 Bed / 2 Bath Penthouse </v>
      </c>
      <c r="E610" s="4">
        <f>SUM($E548:E548)</f>
        <v>0</v>
      </c>
      <c r="F610" s="4">
        <f>SUM($E548:F548)</f>
        <v>0</v>
      </c>
      <c r="G610" s="4">
        <f>SUM($E548:G548)</f>
        <v>0</v>
      </c>
      <c r="H610" s="4">
        <f>SUM($E548:H548)</f>
        <v>0</v>
      </c>
      <c r="I610" s="4">
        <f>SUM($E548:I548)</f>
        <v>0</v>
      </c>
      <c r="J610" s="4">
        <f>SUM($E548:J548)</f>
        <v>0</v>
      </c>
      <c r="K610" s="4">
        <f>SUM($E548:K548)</f>
        <v>0</v>
      </c>
      <c r="L610" s="4">
        <f>SUM($E548:L548)</f>
        <v>0</v>
      </c>
      <c r="M610" s="4">
        <f>SUM($E548:M548)</f>
        <v>0</v>
      </c>
      <c r="N610" s="4">
        <f>SUM($E548:N548)</f>
        <v>0</v>
      </c>
      <c r="O610" s="4">
        <f>SUM($E548:O548)</f>
        <v>0</v>
      </c>
      <c r="P610" s="4">
        <f>SUM($E548:P548)</f>
        <v>0</v>
      </c>
      <c r="Q610" s="4">
        <f>SUM($E548:Q548)</f>
        <v>0</v>
      </c>
      <c r="R610" s="4">
        <f>SUM($E548:R548)</f>
        <v>0</v>
      </c>
      <c r="S610" s="4">
        <f>SUM($E548:S548)</f>
        <v>0</v>
      </c>
      <c r="T610" s="4">
        <f>SUM($E548:T548)</f>
        <v>0</v>
      </c>
      <c r="U610" s="4">
        <f>SUM($E548:U548)</f>
        <v>0</v>
      </c>
      <c r="V610" s="4">
        <f>SUM($E548:V548)</f>
        <v>0</v>
      </c>
      <c r="W610" s="4">
        <f>SUM($E548:W548)</f>
        <v>0</v>
      </c>
      <c r="X610" s="4">
        <f>SUM($E548:X548)</f>
        <v>0</v>
      </c>
      <c r="Y610" s="4">
        <f>SUM($E548:Y548)</f>
        <v>0</v>
      </c>
      <c r="Z610" s="4">
        <f>SUM($E548:Z548)</f>
        <v>0</v>
      </c>
      <c r="AA610" s="4">
        <f>SUM($E548:AA548)</f>
        <v>0</v>
      </c>
      <c r="AB610" s="4">
        <f>SUM($E548:AB548)</f>
        <v>0</v>
      </c>
    </row>
    <row r="611" spans="2:28" outlineLevel="1">
      <c r="B611" s="556"/>
      <c r="C611" s="10" t="str">
        <f t="shared" si="123"/>
        <v xml:space="preserve">2 Bed / 2 Bath </v>
      </c>
      <c r="E611" s="4">
        <f>SUM($E549:E549)</f>
        <v>0</v>
      </c>
      <c r="F611" s="4">
        <f>SUM($E549:F549)</f>
        <v>0</v>
      </c>
      <c r="G611" s="4">
        <f>SUM($E549:G549)</f>
        <v>0</v>
      </c>
      <c r="H611" s="4">
        <f>SUM($E549:H549)</f>
        <v>0</v>
      </c>
      <c r="I611" s="4">
        <f>SUM($E549:I549)</f>
        <v>0</v>
      </c>
      <c r="J611" s="4">
        <f>SUM($E549:J549)</f>
        <v>0</v>
      </c>
      <c r="K611" s="4">
        <f>SUM($E549:K549)</f>
        <v>0</v>
      </c>
      <c r="L611" s="4">
        <f>SUM($E549:L549)</f>
        <v>0</v>
      </c>
      <c r="M611" s="4">
        <f>SUM($E549:M549)</f>
        <v>0</v>
      </c>
      <c r="N611" s="4">
        <f>SUM($E549:N549)</f>
        <v>0</v>
      </c>
      <c r="O611" s="4">
        <f>SUM($E549:O549)</f>
        <v>0</v>
      </c>
      <c r="P611" s="4">
        <f>SUM($E549:P549)</f>
        <v>0</v>
      </c>
      <c r="Q611" s="4">
        <f>SUM($E549:Q549)</f>
        <v>0</v>
      </c>
      <c r="R611" s="4">
        <f>SUM($E549:R549)</f>
        <v>0</v>
      </c>
      <c r="S611" s="4">
        <f>SUM($E549:S549)</f>
        <v>0</v>
      </c>
      <c r="T611" s="4">
        <f>SUM($E549:T549)</f>
        <v>0</v>
      </c>
      <c r="U611" s="4">
        <f>SUM($E549:U549)</f>
        <v>0</v>
      </c>
      <c r="V611" s="4">
        <f>SUM($E549:V549)</f>
        <v>0</v>
      </c>
      <c r="W611" s="4">
        <f>SUM($E549:W549)</f>
        <v>0</v>
      </c>
      <c r="X611" s="4">
        <f>SUM($E549:X549)</f>
        <v>0</v>
      </c>
      <c r="Y611" s="4">
        <f>SUM($E549:Y549)</f>
        <v>0</v>
      </c>
      <c r="Z611" s="4">
        <f>SUM($E549:Z549)</f>
        <v>0</v>
      </c>
      <c r="AA611" s="4">
        <f>SUM($E549:AA549)</f>
        <v>0</v>
      </c>
      <c r="AB611" s="4">
        <f>SUM($E549:AB549)</f>
        <v>0</v>
      </c>
    </row>
    <row r="612" spans="2:28" outlineLevel="1">
      <c r="B612" s="556"/>
      <c r="C612" s="10">
        <f t="shared" si="123"/>
        <v>0</v>
      </c>
      <c r="E612" s="4">
        <f>SUM($E550:E550)</f>
        <v>0</v>
      </c>
      <c r="F612" s="4">
        <f>SUM($E550:F550)</f>
        <v>0</v>
      </c>
      <c r="G612" s="4">
        <f>SUM($E550:G550)</f>
        <v>0</v>
      </c>
      <c r="H612" s="4">
        <f>SUM($E550:H550)</f>
        <v>0</v>
      </c>
      <c r="I612" s="4">
        <f>SUM($E550:I550)</f>
        <v>0</v>
      </c>
      <c r="J612" s="4">
        <f>SUM($E550:J550)</f>
        <v>0</v>
      </c>
      <c r="K612" s="4">
        <f>SUM($E550:K550)</f>
        <v>0</v>
      </c>
      <c r="L612" s="4">
        <f>SUM($E550:L550)</f>
        <v>0</v>
      </c>
      <c r="M612" s="4">
        <f>SUM($E550:M550)</f>
        <v>0</v>
      </c>
      <c r="N612" s="4">
        <f>SUM($E550:N550)</f>
        <v>0</v>
      </c>
      <c r="O612" s="4">
        <f>SUM($E550:O550)</f>
        <v>0</v>
      </c>
      <c r="P612" s="4">
        <f>SUM($E550:P550)</f>
        <v>0</v>
      </c>
      <c r="Q612" s="4">
        <f>SUM($E550:Q550)</f>
        <v>0</v>
      </c>
      <c r="R612" s="4">
        <f>SUM($E550:R550)</f>
        <v>0</v>
      </c>
      <c r="S612" s="4">
        <f>SUM($E550:S550)</f>
        <v>0</v>
      </c>
      <c r="T612" s="4">
        <f>SUM($E550:T550)</f>
        <v>0</v>
      </c>
      <c r="U612" s="4">
        <f>SUM($E550:U550)</f>
        <v>0</v>
      </c>
      <c r="V612" s="4">
        <f>SUM($E550:V550)</f>
        <v>0</v>
      </c>
      <c r="W612" s="4">
        <f>SUM($E550:W550)</f>
        <v>0</v>
      </c>
      <c r="X612" s="4">
        <f>SUM($E550:X550)</f>
        <v>0</v>
      </c>
      <c r="Y612" s="4">
        <f>SUM($E550:Y550)</f>
        <v>0</v>
      </c>
      <c r="Z612" s="4">
        <f>SUM($E550:Z550)</f>
        <v>0</v>
      </c>
      <c r="AA612" s="4">
        <f>SUM($E550:AA550)</f>
        <v>0</v>
      </c>
      <c r="AB612" s="4">
        <f>SUM($E550:AB550)</f>
        <v>0</v>
      </c>
    </row>
    <row r="613" spans="2:28" outlineLevel="1">
      <c r="B613" s="556"/>
      <c r="C613" s="10">
        <f t="shared" si="123"/>
        <v>0</v>
      </c>
      <c r="E613" s="4">
        <f>SUM($E551:E551)</f>
        <v>0</v>
      </c>
      <c r="F613" s="4">
        <f>SUM($E551:F551)</f>
        <v>0</v>
      </c>
      <c r="G613" s="4">
        <f>SUM($E551:G551)</f>
        <v>0</v>
      </c>
      <c r="H613" s="4">
        <f>SUM($E551:H551)</f>
        <v>0</v>
      </c>
      <c r="I613" s="4">
        <f>SUM($E551:I551)</f>
        <v>0</v>
      </c>
      <c r="J613" s="4">
        <f>SUM($E551:J551)</f>
        <v>0</v>
      </c>
      <c r="K613" s="4">
        <f>SUM($E551:K551)</f>
        <v>0</v>
      </c>
      <c r="L613" s="4">
        <f>SUM($E551:L551)</f>
        <v>0</v>
      </c>
      <c r="M613" s="4">
        <f>SUM($E551:M551)</f>
        <v>0</v>
      </c>
      <c r="N613" s="4">
        <f>SUM($E551:N551)</f>
        <v>0</v>
      </c>
      <c r="O613" s="4">
        <f>SUM($E551:O551)</f>
        <v>0</v>
      </c>
      <c r="P613" s="4">
        <f>SUM($E551:P551)</f>
        <v>0</v>
      </c>
      <c r="Q613" s="4">
        <f>SUM($E551:Q551)</f>
        <v>0</v>
      </c>
      <c r="R613" s="4">
        <f>SUM($E551:R551)</f>
        <v>0</v>
      </c>
      <c r="S613" s="4">
        <f>SUM($E551:S551)</f>
        <v>0</v>
      </c>
      <c r="T613" s="4">
        <f>SUM($E551:T551)</f>
        <v>0</v>
      </c>
      <c r="U613" s="4">
        <f>SUM($E551:U551)</f>
        <v>0</v>
      </c>
      <c r="V613" s="4">
        <f>SUM($E551:V551)</f>
        <v>0</v>
      </c>
      <c r="W613" s="4">
        <f>SUM($E551:W551)</f>
        <v>0</v>
      </c>
      <c r="X613" s="4">
        <f>SUM($E551:X551)</f>
        <v>0</v>
      </c>
      <c r="Y613" s="4">
        <f>SUM($E551:Y551)</f>
        <v>0</v>
      </c>
      <c r="Z613" s="4">
        <f>SUM($E551:Z551)</f>
        <v>0</v>
      </c>
      <c r="AA613" s="4">
        <f>SUM($E551:AA551)</f>
        <v>0</v>
      </c>
      <c r="AB613" s="4">
        <f>SUM($E551:AB551)</f>
        <v>0</v>
      </c>
    </row>
    <row r="614" spans="2:28" outlineLevel="1">
      <c r="B614" s="556"/>
      <c r="C614" s="10">
        <f t="shared" si="123"/>
        <v>0</v>
      </c>
      <c r="E614" s="4">
        <f>SUM($E552:E552)</f>
        <v>0</v>
      </c>
      <c r="F614" s="4">
        <f>SUM($E552:F552)</f>
        <v>0</v>
      </c>
      <c r="G614" s="4">
        <f>SUM($E552:G552)</f>
        <v>0</v>
      </c>
      <c r="H614" s="4">
        <f>SUM($E552:H552)</f>
        <v>0</v>
      </c>
      <c r="I614" s="4">
        <f>SUM($E552:I552)</f>
        <v>0</v>
      </c>
      <c r="J614" s="4">
        <f>SUM($E552:J552)</f>
        <v>0</v>
      </c>
      <c r="K614" s="4">
        <f>SUM($E552:K552)</f>
        <v>0</v>
      </c>
      <c r="L614" s="4">
        <f>SUM($E552:L552)</f>
        <v>0</v>
      </c>
      <c r="M614" s="4">
        <f>SUM($E552:M552)</f>
        <v>0</v>
      </c>
      <c r="N614" s="4">
        <f>SUM($E552:N552)</f>
        <v>0</v>
      </c>
      <c r="O614" s="4">
        <f>SUM($E552:O552)</f>
        <v>0</v>
      </c>
      <c r="P614" s="4">
        <f>SUM($E552:P552)</f>
        <v>0</v>
      </c>
      <c r="Q614" s="4">
        <f>SUM($E552:Q552)</f>
        <v>0</v>
      </c>
      <c r="R614" s="4">
        <f>SUM($E552:R552)</f>
        <v>0</v>
      </c>
      <c r="S614" s="4">
        <f>SUM($E552:S552)</f>
        <v>0</v>
      </c>
      <c r="T614" s="4">
        <f>SUM($E552:T552)</f>
        <v>0</v>
      </c>
      <c r="U614" s="4">
        <f>SUM($E552:U552)</f>
        <v>0</v>
      </c>
      <c r="V614" s="4">
        <f>SUM($E552:V552)</f>
        <v>0</v>
      </c>
      <c r="W614" s="4">
        <f>SUM($E552:W552)</f>
        <v>0</v>
      </c>
      <c r="X614" s="4">
        <f>SUM($E552:X552)</f>
        <v>0</v>
      </c>
      <c r="Y614" s="4">
        <f>SUM($E552:Y552)</f>
        <v>0</v>
      </c>
      <c r="Z614" s="4">
        <f>SUM($E552:Z552)</f>
        <v>0</v>
      </c>
      <c r="AA614" s="4">
        <f>SUM($E552:AA552)</f>
        <v>0</v>
      </c>
      <c r="AB614" s="4">
        <f>SUM($E552:AB552)</f>
        <v>0</v>
      </c>
    </row>
    <row r="615" spans="2:28" outlineLevel="1">
      <c r="B615" s="556"/>
      <c r="C615" s="10">
        <f t="shared" si="123"/>
        <v>0</v>
      </c>
      <c r="E615" s="4">
        <f>SUM($E553:E553)</f>
        <v>0</v>
      </c>
      <c r="F615" s="4">
        <f>SUM($E553:F553)</f>
        <v>0</v>
      </c>
      <c r="G615" s="4">
        <f>SUM($E553:G553)</f>
        <v>0</v>
      </c>
      <c r="H615" s="4">
        <f>SUM($E553:H553)</f>
        <v>0</v>
      </c>
      <c r="I615" s="4">
        <f>SUM($E553:I553)</f>
        <v>0</v>
      </c>
      <c r="J615" s="4">
        <f>SUM($E553:J553)</f>
        <v>0</v>
      </c>
      <c r="K615" s="4">
        <f>SUM($E553:K553)</f>
        <v>0</v>
      </c>
      <c r="L615" s="4">
        <f>SUM($E553:L553)</f>
        <v>0</v>
      </c>
      <c r="M615" s="4">
        <f>SUM($E553:M553)</f>
        <v>0</v>
      </c>
      <c r="N615" s="4">
        <f>SUM($E553:N553)</f>
        <v>0</v>
      </c>
      <c r="O615" s="4">
        <f>SUM($E553:O553)</f>
        <v>0</v>
      </c>
      <c r="P615" s="4">
        <f>SUM($E553:P553)</f>
        <v>0</v>
      </c>
      <c r="Q615" s="4">
        <f>SUM($E553:Q553)</f>
        <v>0</v>
      </c>
      <c r="R615" s="4">
        <f>SUM($E553:R553)</f>
        <v>0</v>
      </c>
      <c r="S615" s="4">
        <f>SUM($E553:S553)</f>
        <v>0</v>
      </c>
      <c r="T615" s="4">
        <f>SUM($E553:T553)</f>
        <v>0</v>
      </c>
      <c r="U615" s="4">
        <f>SUM($E553:U553)</f>
        <v>0</v>
      </c>
      <c r="V615" s="4">
        <f>SUM($E553:V553)</f>
        <v>0</v>
      </c>
      <c r="W615" s="4">
        <f>SUM($E553:W553)</f>
        <v>0</v>
      </c>
      <c r="X615" s="4">
        <f>SUM($E553:X553)</f>
        <v>0</v>
      </c>
      <c r="Y615" s="4">
        <f>SUM($E553:Y553)</f>
        <v>0</v>
      </c>
      <c r="Z615" s="4">
        <f>SUM($E553:Z553)</f>
        <v>0</v>
      </c>
      <c r="AA615" s="4">
        <f>SUM($E553:AA553)</f>
        <v>0</v>
      </c>
      <c r="AB615" s="4">
        <f>SUM($E553:AB553)</f>
        <v>0</v>
      </c>
    </row>
    <row r="616" spans="2:28" outlineLevel="1">
      <c r="B616" s="556"/>
      <c r="C616" s="10">
        <f t="shared" si="123"/>
        <v>0</v>
      </c>
      <c r="E616" s="4">
        <f>SUM($E554:E554)</f>
        <v>0</v>
      </c>
      <c r="F616" s="4">
        <f>SUM($E554:F554)</f>
        <v>0</v>
      </c>
      <c r="G616" s="4">
        <f>SUM($E554:G554)</f>
        <v>0</v>
      </c>
      <c r="H616" s="4">
        <f>SUM($E554:H554)</f>
        <v>0</v>
      </c>
      <c r="I616" s="4">
        <f>SUM($E554:I554)</f>
        <v>0</v>
      </c>
      <c r="J616" s="4">
        <f>SUM($E554:J554)</f>
        <v>0</v>
      </c>
      <c r="K616" s="4">
        <f>SUM($E554:K554)</f>
        <v>0</v>
      </c>
      <c r="L616" s="4">
        <f>SUM($E554:L554)</f>
        <v>0</v>
      </c>
      <c r="M616" s="4">
        <f>SUM($E554:M554)</f>
        <v>0</v>
      </c>
      <c r="N616" s="4">
        <f>SUM($E554:N554)</f>
        <v>0</v>
      </c>
      <c r="O616" s="4">
        <f>SUM($E554:O554)</f>
        <v>0</v>
      </c>
      <c r="P616" s="4">
        <f>SUM($E554:P554)</f>
        <v>0</v>
      </c>
      <c r="Q616" s="4">
        <f>SUM($E554:Q554)</f>
        <v>0</v>
      </c>
      <c r="R616" s="4">
        <f>SUM($E554:R554)</f>
        <v>0</v>
      </c>
      <c r="S616" s="4">
        <f>SUM($E554:S554)</f>
        <v>0</v>
      </c>
      <c r="T616" s="4">
        <f>SUM($E554:T554)</f>
        <v>0</v>
      </c>
      <c r="U616" s="4">
        <f>SUM($E554:U554)</f>
        <v>0</v>
      </c>
      <c r="V616" s="4">
        <f>SUM($E554:V554)</f>
        <v>0</v>
      </c>
      <c r="W616" s="4">
        <f>SUM($E554:W554)</f>
        <v>0</v>
      </c>
      <c r="X616" s="4">
        <f>SUM($E554:X554)</f>
        <v>0</v>
      </c>
      <c r="Y616" s="4">
        <f>SUM($E554:Y554)</f>
        <v>0</v>
      </c>
      <c r="Z616" s="4">
        <f>SUM($E554:Z554)</f>
        <v>0</v>
      </c>
      <c r="AA616" s="4">
        <f>SUM($E554:AA554)</f>
        <v>0</v>
      </c>
      <c r="AB616" s="4">
        <f>SUM($E554:AB554)</f>
        <v>0</v>
      </c>
    </row>
    <row r="617" spans="2:28" outlineLevel="1">
      <c r="B617" s="556"/>
      <c r="C617" s="10">
        <f t="shared" si="123"/>
        <v>0</v>
      </c>
      <c r="E617" s="4">
        <f>SUM($E555:E555)</f>
        <v>0</v>
      </c>
      <c r="F617" s="4">
        <f>SUM($E555:F555)</f>
        <v>0</v>
      </c>
      <c r="G617" s="4">
        <f>SUM($E555:G555)</f>
        <v>0</v>
      </c>
      <c r="H617" s="4">
        <f>SUM($E555:H555)</f>
        <v>0</v>
      </c>
      <c r="I617" s="4">
        <f>SUM($E555:I555)</f>
        <v>0</v>
      </c>
      <c r="J617" s="4">
        <f>SUM($E555:J555)</f>
        <v>0</v>
      </c>
      <c r="K617" s="4">
        <f>SUM($E555:K555)</f>
        <v>0</v>
      </c>
      <c r="L617" s="4">
        <f>SUM($E555:L555)</f>
        <v>0</v>
      </c>
      <c r="M617" s="4">
        <f>SUM($E555:M555)</f>
        <v>0</v>
      </c>
      <c r="N617" s="4">
        <f>SUM($E555:N555)</f>
        <v>0</v>
      </c>
      <c r="O617" s="4">
        <f>SUM($E555:O555)</f>
        <v>0</v>
      </c>
      <c r="P617" s="4">
        <f>SUM($E555:P555)</f>
        <v>0</v>
      </c>
      <c r="Q617" s="4">
        <f>SUM($E555:Q555)</f>
        <v>0</v>
      </c>
      <c r="R617" s="4">
        <f>SUM($E555:R555)</f>
        <v>0</v>
      </c>
      <c r="S617" s="4">
        <f>SUM($E555:S555)</f>
        <v>0</v>
      </c>
      <c r="T617" s="4">
        <f>SUM($E555:T555)</f>
        <v>0</v>
      </c>
      <c r="U617" s="4">
        <f>SUM($E555:U555)</f>
        <v>0</v>
      </c>
      <c r="V617" s="4">
        <f>SUM($E555:V555)</f>
        <v>0</v>
      </c>
      <c r="W617" s="4">
        <f>SUM($E555:W555)</f>
        <v>0</v>
      </c>
      <c r="X617" s="4">
        <f>SUM($E555:X555)</f>
        <v>0</v>
      </c>
      <c r="Y617" s="4">
        <f>SUM($E555:Y555)</f>
        <v>0</v>
      </c>
      <c r="Z617" s="4">
        <f>SUM($E555:Z555)</f>
        <v>0</v>
      </c>
      <c r="AA617" s="4">
        <f>SUM($E555:AA555)</f>
        <v>0</v>
      </c>
      <c r="AB617" s="4">
        <f>SUM($E555:AB555)</f>
        <v>0</v>
      </c>
    </row>
    <row r="618" spans="2:28" outlineLevel="1">
      <c r="B618" s="556"/>
      <c r="C618" s="10">
        <f t="shared" si="123"/>
        <v>0</v>
      </c>
      <c r="E618" s="4">
        <f>SUM($E556:E556)</f>
        <v>0</v>
      </c>
      <c r="F618" s="4">
        <f>SUM($E556:F556)</f>
        <v>0</v>
      </c>
      <c r="G618" s="4">
        <f>SUM($E556:G556)</f>
        <v>0</v>
      </c>
      <c r="H618" s="4">
        <f>SUM($E556:H556)</f>
        <v>0</v>
      </c>
      <c r="I618" s="4">
        <f>SUM($E556:I556)</f>
        <v>0</v>
      </c>
      <c r="J618" s="4">
        <f>SUM($E556:J556)</f>
        <v>0</v>
      </c>
      <c r="K618" s="4">
        <f>SUM($E556:K556)</f>
        <v>0</v>
      </c>
      <c r="L618" s="4">
        <f>SUM($E556:L556)</f>
        <v>0</v>
      </c>
      <c r="M618" s="4">
        <f>SUM($E556:M556)</f>
        <v>0</v>
      </c>
      <c r="N618" s="4">
        <f>SUM($E556:N556)</f>
        <v>0</v>
      </c>
      <c r="O618" s="4">
        <f>SUM($E556:O556)</f>
        <v>0</v>
      </c>
      <c r="P618" s="4">
        <f>SUM($E556:P556)</f>
        <v>0</v>
      </c>
      <c r="Q618" s="4">
        <f>SUM($E556:Q556)</f>
        <v>0</v>
      </c>
      <c r="R618" s="4">
        <f>SUM($E556:R556)</f>
        <v>0</v>
      </c>
      <c r="S618" s="4">
        <f>SUM($E556:S556)</f>
        <v>0</v>
      </c>
      <c r="T618" s="4">
        <f>SUM($E556:T556)</f>
        <v>0</v>
      </c>
      <c r="U618" s="4">
        <f>SUM($E556:U556)</f>
        <v>0</v>
      </c>
      <c r="V618" s="4">
        <f>SUM($E556:V556)</f>
        <v>0</v>
      </c>
      <c r="W618" s="4">
        <f>SUM($E556:W556)</f>
        <v>0</v>
      </c>
      <c r="X618" s="4">
        <f>SUM($E556:X556)</f>
        <v>0</v>
      </c>
      <c r="Y618" s="4">
        <f>SUM($E556:Y556)</f>
        <v>0</v>
      </c>
      <c r="Z618" s="4">
        <f>SUM($E556:Z556)</f>
        <v>0</v>
      </c>
      <c r="AA618" s="4">
        <f>SUM($E556:AA556)</f>
        <v>0</v>
      </c>
      <c r="AB618" s="4">
        <f>SUM($E556:AB556)</f>
        <v>0</v>
      </c>
    </row>
    <row r="619" spans="2:28" outlineLevel="1">
      <c r="B619" s="556"/>
      <c r="C619" s="10">
        <f t="shared" si="123"/>
        <v>0</v>
      </c>
      <c r="E619" s="4">
        <f>SUM($E557:E557)</f>
        <v>0</v>
      </c>
      <c r="F619" s="4">
        <f>SUM($E557:F557)</f>
        <v>0</v>
      </c>
      <c r="G619" s="4">
        <f>SUM($E557:G557)</f>
        <v>0</v>
      </c>
      <c r="H619" s="4">
        <f>SUM($E557:H557)</f>
        <v>0</v>
      </c>
      <c r="I619" s="4">
        <f>SUM($E557:I557)</f>
        <v>0</v>
      </c>
      <c r="J619" s="4">
        <f>SUM($E557:J557)</f>
        <v>0</v>
      </c>
      <c r="K619" s="4">
        <f>SUM($E557:K557)</f>
        <v>0</v>
      </c>
      <c r="L619" s="4">
        <f>SUM($E557:L557)</f>
        <v>0</v>
      </c>
      <c r="M619" s="4">
        <f>SUM($E557:M557)</f>
        <v>0</v>
      </c>
      <c r="N619" s="4">
        <f>SUM($E557:N557)</f>
        <v>0</v>
      </c>
      <c r="O619" s="4">
        <f>SUM($E557:O557)</f>
        <v>0</v>
      </c>
      <c r="P619" s="4">
        <f>SUM($E557:P557)</f>
        <v>0</v>
      </c>
      <c r="Q619" s="4">
        <f>SUM($E557:Q557)</f>
        <v>0</v>
      </c>
      <c r="R619" s="4">
        <f>SUM($E557:R557)</f>
        <v>0</v>
      </c>
      <c r="S619" s="4">
        <f>SUM($E557:S557)</f>
        <v>0</v>
      </c>
      <c r="T619" s="4">
        <f>SUM($E557:T557)</f>
        <v>0</v>
      </c>
      <c r="U619" s="4">
        <f>SUM($E557:U557)</f>
        <v>0</v>
      </c>
      <c r="V619" s="4">
        <f>SUM($E557:V557)</f>
        <v>0</v>
      </c>
      <c r="W619" s="4">
        <f>SUM($E557:W557)</f>
        <v>0</v>
      </c>
      <c r="X619" s="4">
        <f>SUM($E557:X557)</f>
        <v>0</v>
      </c>
      <c r="Y619" s="4">
        <f>SUM($E557:Y557)</f>
        <v>0</v>
      </c>
      <c r="Z619" s="4">
        <f>SUM($E557:Z557)</f>
        <v>0</v>
      </c>
      <c r="AA619" s="4">
        <f>SUM($E557:AA557)</f>
        <v>0</v>
      </c>
      <c r="AB619" s="4">
        <f>SUM($E557:AB557)</f>
        <v>0</v>
      </c>
    </row>
    <row r="620" spans="2:28" outlineLevel="1">
      <c r="B620" s="556"/>
      <c r="C620" s="10">
        <f t="shared" si="123"/>
        <v>0</v>
      </c>
      <c r="E620" s="4">
        <f>SUM($E558:E558)</f>
        <v>0</v>
      </c>
      <c r="F620" s="4">
        <f>SUM($E558:F558)</f>
        <v>0</v>
      </c>
      <c r="G620" s="4">
        <f>SUM($E558:G558)</f>
        <v>0</v>
      </c>
      <c r="H620" s="4">
        <f>SUM($E558:H558)</f>
        <v>0</v>
      </c>
      <c r="I620" s="4">
        <f>SUM($E558:I558)</f>
        <v>0</v>
      </c>
      <c r="J620" s="4">
        <f>SUM($E558:J558)</f>
        <v>0</v>
      </c>
      <c r="K620" s="4">
        <f>SUM($E558:K558)</f>
        <v>0</v>
      </c>
      <c r="L620" s="4">
        <f>SUM($E558:L558)</f>
        <v>0</v>
      </c>
      <c r="M620" s="4">
        <f>SUM($E558:M558)</f>
        <v>0</v>
      </c>
      <c r="N620" s="4">
        <f>SUM($E558:N558)</f>
        <v>0</v>
      </c>
      <c r="O620" s="4">
        <f>SUM($E558:O558)</f>
        <v>0</v>
      </c>
      <c r="P620" s="4">
        <f>SUM($E558:P558)</f>
        <v>0</v>
      </c>
      <c r="Q620" s="4">
        <f>SUM($E558:Q558)</f>
        <v>0</v>
      </c>
      <c r="R620" s="4">
        <f>SUM($E558:R558)</f>
        <v>0</v>
      </c>
      <c r="S620" s="4">
        <f>SUM($E558:S558)</f>
        <v>0</v>
      </c>
      <c r="T620" s="4">
        <f>SUM($E558:T558)</f>
        <v>0</v>
      </c>
      <c r="U620" s="4">
        <f>SUM($E558:U558)</f>
        <v>0</v>
      </c>
      <c r="V620" s="4">
        <f>SUM($E558:V558)</f>
        <v>0</v>
      </c>
      <c r="W620" s="4">
        <f>SUM($E558:W558)</f>
        <v>0</v>
      </c>
      <c r="X620" s="4">
        <f>SUM($E558:X558)</f>
        <v>0</v>
      </c>
      <c r="Y620" s="4">
        <f>SUM($E558:Y558)</f>
        <v>0</v>
      </c>
      <c r="Z620" s="4">
        <f>SUM($E558:Z558)</f>
        <v>0</v>
      </c>
      <c r="AA620" s="4">
        <f>SUM($E558:AA558)</f>
        <v>0</v>
      </c>
      <c r="AB620" s="4">
        <f>SUM($E558:AB558)</f>
        <v>0</v>
      </c>
    </row>
    <row r="621" spans="2:28" outlineLevel="1">
      <c r="B621" s="556"/>
      <c r="C621" s="10">
        <f t="shared" si="123"/>
        <v>0</v>
      </c>
      <c r="E621" s="4">
        <f>SUM($E559:E559)</f>
        <v>0</v>
      </c>
      <c r="F621" s="4">
        <f>SUM($E559:F559)</f>
        <v>0</v>
      </c>
      <c r="G621" s="4">
        <f>SUM($E559:G559)</f>
        <v>0</v>
      </c>
      <c r="H621" s="4">
        <f>SUM($E559:H559)</f>
        <v>0</v>
      </c>
      <c r="I621" s="4">
        <f>SUM($E559:I559)</f>
        <v>0</v>
      </c>
      <c r="J621" s="4">
        <f>SUM($E559:J559)</f>
        <v>0</v>
      </c>
      <c r="K621" s="4">
        <f>SUM($E559:K559)</f>
        <v>0</v>
      </c>
      <c r="L621" s="4">
        <f>SUM($E559:L559)</f>
        <v>0</v>
      </c>
      <c r="M621" s="4">
        <f>SUM($E559:M559)</f>
        <v>0</v>
      </c>
      <c r="N621" s="4">
        <f>SUM($E559:N559)</f>
        <v>0</v>
      </c>
      <c r="O621" s="4">
        <f>SUM($E559:O559)</f>
        <v>0</v>
      </c>
      <c r="P621" s="4">
        <f>SUM($E559:P559)</f>
        <v>0</v>
      </c>
      <c r="Q621" s="4">
        <f>SUM($E559:Q559)</f>
        <v>0</v>
      </c>
      <c r="R621" s="4">
        <f>SUM($E559:R559)</f>
        <v>0</v>
      </c>
      <c r="S621" s="4">
        <f>SUM($E559:S559)</f>
        <v>0</v>
      </c>
      <c r="T621" s="4">
        <f>SUM($E559:T559)</f>
        <v>0</v>
      </c>
      <c r="U621" s="4">
        <f>SUM($E559:U559)</f>
        <v>0</v>
      </c>
      <c r="V621" s="4">
        <f>SUM($E559:V559)</f>
        <v>0</v>
      </c>
      <c r="W621" s="4">
        <f>SUM($E559:W559)</f>
        <v>0</v>
      </c>
      <c r="X621" s="4">
        <f>SUM($E559:X559)</f>
        <v>0</v>
      </c>
      <c r="Y621" s="4">
        <f>SUM($E559:Y559)</f>
        <v>0</v>
      </c>
      <c r="Z621" s="4">
        <f>SUM($E559:Z559)</f>
        <v>0</v>
      </c>
      <c r="AA621" s="4">
        <f>SUM($E559:AA559)</f>
        <v>0</v>
      </c>
      <c r="AB621" s="4">
        <f>SUM($E559:AB559)</f>
        <v>0</v>
      </c>
    </row>
    <row r="622" spans="2:28" outlineLevel="1">
      <c r="B622" s="556"/>
      <c r="C622" s="10">
        <f t="shared" si="123"/>
        <v>0</v>
      </c>
      <c r="E622" s="4">
        <f>SUM($E560:E560)</f>
        <v>0</v>
      </c>
      <c r="F622" s="4">
        <f>SUM($E560:F560)</f>
        <v>0</v>
      </c>
      <c r="G622" s="4">
        <f>SUM($E560:G560)</f>
        <v>0</v>
      </c>
      <c r="H622" s="4">
        <f>SUM($E560:H560)</f>
        <v>0</v>
      </c>
      <c r="I622" s="4">
        <f>SUM($E560:I560)</f>
        <v>0</v>
      </c>
      <c r="J622" s="4">
        <f>SUM($E560:J560)</f>
        <v>0</v>
      </c>
      <c r="K622" s="4">
        <f>SUM($E560:K560)</f>
        <v>0</v>
      </c>
      <c r="L622" s="4">
        <f>SUM($E560:L560)</f>
        <v>0</v>
      </c>
      <c r="M622" s="4">
        <f>SUM($E560:M560)</f>
        <v>0</v>
      </c>
      <c r="N622" s="4">
        <f>SUM($E560:N560)</f>
        <v>0</v>
      </c>
      <c r="O622" s="4">
        <f>SUM($E560:O560)</f>
        <v>0</v>
      </c>
      <c r="P622" s="4">
        <f>SUM($E560:P560)</f>
        <v>0</v>
      </c>
      <c r="Q622" s="4">
        <f>SUM($E560:Q560)</f>
        <v>0</v>
      </c>
      <c r="R622" s="4">
        <f>SUM($E560:R560)</f>
        <v>0</v>
      </c>
      <c r="S622" s="4">
        <f>SUM($E560:S560)</f>
        <v>0</v>
      </c>
      <c r="T622" s="4">
        <f>SUM($E560:T560)</f>
        <v>0</v>
      </c>
      <c r="U622" s="4">
        <f>SUM($E560:U560)</f>
        <v>0</v>
      </c>
      <c r="V622" s="4">
        <f>SUM($E560:V560)</f>
        <v>0</v>
      </c>
      <c r="W622" s="4">
        <f>SUM($E560:W560)</f>
        <v>0</v>
      </c>
      <c r="X622" s="4">
        <f>SUM($E560:X560)</f>
        <v>0</v>
      </c>
      <c r="Y622" s="4">
        <f>SUM($E560:Y560)</f>
        <v>0</v>
      </c>
      <c r="Z622" s="4">
        <f>SUM($E560:Z560)</f>
        <v>0</v>
      </c>
      <c r="AA622" s="4">
        <f>SUM($E560:AA560)</f>
        <v>0</v>
      </c>
      <c r="AB622" s="4">
        <f>SUM($E560:AB560)</f>
        <v>0</v>
      </c>
    </row>
    <row r="623" spans="2:28" outlineLevel="1">
      <c r="B623" s="556"/>
      <c r="C623" s="10">
        <f t="shared" si="123"/>
        <v>0</v>
      </c>
      <c r="E623" s="4">
        <f>SUM($E561:E561)</f>
        <v>0</v>
      </c>
      <c r="F623" s="4">
        <f>SUM($E561:F561)</f>
        <v>0</v>
      </c>
      <c r="G623" s="4">
        <f>SUM($E561:G561)</f>
        <v>0</v>
      </c>
      <c r="H623" s="4">
        <f>SUM($E561:H561)</f>
        <v>0</v>
      </c>
      <c r="I623" s="4">
        <f>SUM($E561:I561)</f>
        <v>0</v>
      </c>
      <c r="J623" s="4">
        <f>SUM($E561:J561)</f>
        <v>0</v>
      </c>
      <c r="K623" s="4">
        <f>SUM($E561:K561)</f>
        <v>0</v>
      </c>
      <c r="L623" s="4">
        <f>SUM($E561:L561)</f>
        <v>0</v>
      </c>
      <c r="M623" s="4">
        <f>SUM($E561:M561)</f>
        <v>0</v>
      </c>
      <c r="N623" s="4">
        <f>SUM($E561:N561)</f>
        <v>0</v>
      </c>
      <c r="O623" s="4">
        <f>SUM($E561:O561)</f>
        <v>0</v>
      </c>
      <c r="P623" s="4">
        <f>SUM($E561:P561)</f>
        <v>0</v>
      </c>
      <c r="Q623" s="4">
        <f>SUM($E561:Q561)</f>
        <v>0</v>
      </c>
      <c r="R623" s="4">
        <f>SUM($E561:R561)</f>
        <v>0</v>
      </c>
      <c r="S623" s="4">
        <f>SUM($E561:S561)</f>
        <v>0</v>
      </c>
      <c r="T623" s="4">
        <f>SUM($E561:T561)</f>
        <v>0</v>
      </c>
      <c r="U623" s="4">
        <f>SUM($E561:U561)</f>
        <v>0</v>
      </c>
      <c r="V623" s="4">
        <f>SUM($E561:V561)</f>
        <v>0</v>
      </c>
      <c r="W623" s="4">
        <f>SUM($E561:W561)</f>
        <v>0</v>
      </c>
      <c r="X623" s="4">
        <f>SUM($E561:X561)</f>
        <v>0</v>
      </c>
      <c r="Y623" s="4">
        <f>SUM($E561:Y561)</f>
        <v>0</v>
      </c>
      <c r="Z623" s="4">
        <f>SUM($E561:Z561)</f>
        <v>0</v>
      </c>
      <c r="AA623" s="4">
        <f>SUM($E561:AA561)</f>
        <v>0</v>
      </c>
      <c r="AB623" s="4">
        <f>SUM($E561:AB561)</f>
        <v>0</v>
      </c>
    </row>
    <row r="624" spans="2:28" outlineLevel="1"/>
    <row r="625" spans="2:38" outlineLevel="1"/>
    <row r="626" spans="2:38" outlineLevel="1"/>
    <row r="627" spans="2:38" outlineLevel="1"/>
    <row r="628" spans="2:38" outlineLevel="1">
      <c r="D628" s="5" t="s">
        <v>182</v>
      </c>
      <c r="E628" s="4">
        <v>1</v>
      </c>
      <c r="F628" s="4">
        <v>1</v>
      </c>
      <c r="G628" s="4">
        <v>1</v>
      </c>
      <c r="H628" s="4">
        <v>1</v>
      </c>
      <c r="I628" s="4">
        <v>1</v>
      </c>
      <c r="J628" s="4">
        <v>1</v>
      </c>
      <c r="K628" s="4">
        <v>1</v>
      </c>
      <c r="L628" s="4">
        <v>1</v>
      </c>
      <c r="M628" s="4">
        <v>1</v>
      </c>
      <c r="N628" s="4">
        <v>1</v>
      </c>
      <c r="O628" s="4">
        <v>1</v>
      </c>
      <c r="P628" s="4">
        <v>1</v>
      </c>
      <c r="Q628" s="4">
        <v>2</v>
      </c>
      <c r="R628" s="4">
        <v>2</v>
      </c>
      <c r="S628" s="4">
        <v>2</v>
      </c>
      <c r="T628" s="4">
        <v>2</v>
      </c>
      <c r="U628" s="4">
        <v>2</v>
      </c>
      <c r="V628" s="4">
        <v>2</v>
      </c>
      <c r="W628" s="4">
        <v>2</v>
      </c>
      <c r="X628" s="4">
        <v>2</v>
      </c>
      <c r="Y628" s="4">
        <v>2</v>
      </c>
      <c r="Z628" s="4">
        <v>2</v>
      </c>
      <c r="AA628" s="4">
        <v>2</v>
      </c>
      <c r="AB628" s="4">
        <v>2</v>
      </c>
    </row>
    <row r="629" spans="2:38" s="5" customFormat="1" ht="15" customHeight="1" outlineLevel="1">
      <c r="D629" s="202" t="s">
        <v>187</v>
      </c>
      <c r="E629" s="203">
        <v>1</v>
      </c>
      <c r="F629" s="20">
        <f>E629+1</f>
        <v>2</v>
      </c>
      <c r="G629" s="20">
        <f t="shared" ref="G629:AB629" si="124">F629+1</f>
        <v>3</v>
      </c>
      <c r="H629" s="20">
        <f t="shared" si="124"/>
        <v>4</v>
      </c>
      <c r="I629" s="20">
        <f t="shared" si="124"/>
        <v>5</v>
      </c>
      <c r="J629" s="20">
        <f t="shared" si="124"/>
        <v>6</v>
      </c>
      <c r="K629" s="20">
        <f t="shared" si="124"/>
        <v>7</v>
      </c>
      <c r="L629" s="20">
        <f t="shared" si="124"/>
        <v>8</v>
      </c>
      <c r="M629" s="20">
        <f t="shared" si="124"/>
        <v>9</v>
      </c>
      <c r="N629" s="20">
        <f t="shared" si="124"/>
        <v>10</v>
      </c>
      <c r="O629" s="20">
        <f t="shared" si="124"/>
        <v>11</v>
      </c>
      <c r="P629" s="20">
        <f t="shared" si="124"/>
        <v>12</v>
      </c>
      <c r="Q629" s="20">
        <f t="shared" si="124"/>
        <v>13</v>
      </c>
      <c r="R629" s="20">
        <f t="shared" si="124"/>
        <v>14</v>
      </c>
      <c r="S629" s="20">
        <f t="shared" si="124"/>
        <v>15</v>
      </c>
      <c r="T629" s="20">
        <f t="shared" si="124"/>
        <v>16</v>
      </c>
      <c r="U629" s="20">
        <f t="shared" si="124"/>
        <v>17</v>
      </c>
      <c r="V629" s="20">
        <f t="shared" si="124"/>
        <v>18</v>
      </c>
      <c r="W629" s="20">
        <f t="shared" si="124"/>
        <v>19</v>
      </c>
      <c r="X629" s="20">
        <f t="shared" si="124"/>
        <v>20</v>
      </c>
      <c r="Y629" s="20">
        <f t="shared" si="124"/>
        <v>21</v>
      </c>
      <c r="Z629" s="20">
        <f t="shared" si="124"/>
        <v>22</v>
      </c>
      <c r="AA629" s="20">
        <f t="shared" si="124"/>
        <v>23</v>
      </c>
      <c r="AB629" s="20">
        <f t="shared" si="124"/>
        <v>24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2:38" ht="15" customHeight="1" outlineLevel="1">
      <c r="D630" s="32"/>
      <c r="E630" s="20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38" ht="15" customHeight="1" outlineLevel="1">
      <c r="C631" s="86" t="s">
        <v>200</v>
      </c>
      <c r="D631" s="256">
        <f>E631</f>
        <v>22</v>
      </c>
      <c r="E631" s="253">
        <f>C159</f>
        <v>22</v>
      </c>
      <c r="F631" s="254">
        <f>E631</f>
        <v>22</v>
      </c>
      <c r="G631" s="255">
        <f t="shared" ref="G631:AB631" si="125">F631</f>
        <v>22</v>
      </c>
      <c r="H631" s="255">
        <f t="shared" si="125"/>
        <v>22</v>
      </c>
      <c r="I631" s="255">
        <f t="shared" si="125"/>
        <v>22</v>
      </c>
      <c r="J631" s="255">
        <f t="shared" si="125"/>
        <v>22</v>
      </c>
      <c r="K631" s="255">
        <f t="shared" si="125"/>
        <v>22</v>
      </c>
      <c r="L631" s="255">
        <f t="shared" si="125"/>
        <v>22</v>
      </c>
      <c r="M631" s="255">
        <f t="shared" si="125"/>
        <v>22</v>
      </c>
      <c r="N631" s="255">
        <f t="shared" si="125"/>
        <v>22</v>
      </c>
      <c r="O631" s="255">
        <f t="shared" si="125"/>
        <v>22</v>
      </c>
      <c r="P631" s="255">
        <f t="shared" si="125"/>
        <v>22</v>
      </c>
      <c r="Q631" s="255">
        <f t="shared" si="125"/>
        <v>22</v>
      </c>
      <c r="R631" s="255">
        <f t="shared" si="125"/>
        <v>22</v>
      </c>
      <c r="S631" s="255">
        <f t="shared" si="125"/>
        <v>22</v>
      </c>
      <c r="T631" s="255">
        <f t="shared" si="125"/>
        <v>22</v>
      </c>
      <c r="U631" s="255">
        <f t="shared" si="125"/>
        <v>22</v>
      </c>
      <c r="V631" s="255">
        <f t="shared" si="125"/>
        <v>22</v>
      </c>
      <c r="W631" s="255">
        <f t="shared" si="125"/>
        <v>22</v>
      </c>
      <c r="X631" s="255">
        <f t="shared" si="125"/>
        <v>22</v>
      </c>
      <c r="Y631" s="255">
        <f t="shared" si="125"/>
        <v>22</v>
      </c>
      <c r="Z631" s="255">
        <f t="shared" si="125"/>
        <v>22</v>
      </c>
      <c r="AA631" s="255">
        <f t="shared" si="125"/>
        <v>22</v>
      </c>
      <c r="AB631" s="255">
        <f t="shared" si="125"/>
        <v>22</v>
      </c>
    </row>
    <row r="632" spans="2:38" ht="15" customHeight="1" outlineLevel="1">
      <c r="C632" s="86" t="s">
        <v>288</v>
      </c>
      <c r="D632" s="256">
        <f>SUM(D563:D566)</f>
        <v>0</v>
      </c>
      <c r="E632" s="280">
        <f>SUM(E563:E592)</f>
        <v>0</v>
      </c>
      <c r="F632" s="281">
        <f t="shared" ref="F632:AB632" si="126">SUM(F563:F592)</f>
        <v>0</v>
      </c>
      <c r="G632" s="281">
        <f t="shared" si="126"/>
        <v>0</v>
      </c>
      <c r="H632" s="281">
        <f t="shared" si="126"/>
        <v>0</v>
      </c>
      <c r="I632" s="281">
        <f t="shared" si="126"/>
        <v>0</v>
      </c>
      <c r="J632" s="281">
        <f t="shared" si="126"/>
        <v>0</v>
      </c>
      <c r="K632" s="281">
        <f t="shared" si="126"/>
        <v>0</v>
      </c>
      <c r="L632" s="281">
        <f t="shared" si="126"/>
        <v>0</v>
      </c>
      <c r="M632" s="281">
        <f t="shared" si="126"/>
        <v>0</v>
      </c>
      <c r="N632" s="281">
        <f t="shared" si="126"/>
        <v>0</v>
      </c>
      <c r="O632" s="281">
        <f t="shared" si="126"/>
        <v>0</v>
      </c>
      <c r="P632" s="281">
        <f t="shared" si="126"/>
        <v>0</v>
      </c>
      <c r="Q632" s="281">
        <f t="shared" si="126"/>
        <v>0</v>
      </c>
      <c r="R632" s="281">
        <f t="shared" si="126"/>
        <v>0</v>
      </c>
      <c r="S632" s="281">
        <f t="shared" si="126"/>
        <v>0</v>
      </c>
      <c r="T632" s="281">
        <f t="shared" si="126"/>
        <v>0</v>
      </c>
      <c r="U632" s="281">
        <f t="shared" si="126"/>
        <v>0</v>
      </c>
      <c r="V632" s="281">
        <f t="shared" si="126"/>
        <v>0</v>
      </c>
      <c r="W632" s="281">
        <f t="shared" si="126"/>
        <v>0</v>
      </c>
      <c r="X632" s="281">
        <f t="shared" si="126"/>
        <v>0</v>
      </c>
      <c r="Y632" s="281">
        <f t="shared" si="126"/>
        <v>0</v>
      </c>
      <c r="Z632" s="281">
        <f t="shared" si="126"/>
        <v>0</v>
      </c>
      <c r="AA632" s="281">
        <f t="shared" si="126"/>
        <v>0</v>
      </c>
      <c r="AB632" s="281">
        <f t="shared" si="126"/>
        <v>0</v>
      </c>
    </row>
    <row r="633" spans="2:38" ht="15" customHeight="1" outlineLevel="1">
      <c r="C633" s="86" t="s">
        <v>289</v>
      </c>
      <c r="D633" s="256">
        <v>0</v>
      </c>
      <c r="E633" s="282">
        <f>SUM(E594:E623)</f>
        <v>0</v>
      </c>
      <c r="F633" s="281">
        <f t="shared" ref="F633:AB633" si="127">SUM(F594:F623)</f>
        <v>0</v>
      </c>
      <c r="G633" s="281">
        <f t="shared" si="127"/>
        <v>0</v>
      </c>
      <c r="H633" s="281">
        <f t="shared" si="127"/>
        <v>0</v>
      </c>
      <c r="I633" s="281">
        <f t="shared" si="127"/>
        <v>0</v>
      </c>
      <c r="J633" s="281">
        <f t="shared" si="127"/>
        <v>0</v>
      </c>
      <c r="K633" s="281">
        <f t="shared" si="127"/>
        <v>0</v>
      </c>
      <c r="L633" s="281">
        <f t="shared" si="127"/>
        <v>0</v>
      </c>
      <c r="M633" s="281">
        <f t="shared" si="127"/>
        <v>0</v>
      </c>
      <c r="N633" s="281">
        <f t="shared" si="127"/>
        <v>0</v>
      </c>
      <c r="O633" s="281">
        <f t="shared" si="127"/>
        <v>0</v>
      </c>
      <c r="P633" s="281">
        <f t="shared" si="127"/>
        <v>0</v>
      </c>
      <c r="Q633" s="281">
        <f t="shared" si="127"/>
        <v>0</v>
      </c>
      <c r="R633" s="281">
        <f t="shared" si="127"/>
        <v>0</v>
      </c>
      <c r="S633" s="281">
        <f t="shared" si="127"/>
        <v>0</v>
      </c>
      <c r="T633" s="281">
        <f t="shared" si="127"/>
        <v>0</v>
      </c>
      <c r="U633" s="281">
        <f t="shared" si="127"/>
        <v>0</v>
      </c>
      <c r="V633" s="281">
        <f t="shared" si="127"/>
        <v>0</v>
      </c>
      <c r="W633" s="281">
        <f t="shared" si="127"/>
        <v>0</v>
      </c>
      <c r="X633" s="281">
        <f t="shared" si="127"/>
        <v>0</v>
      </c>
      <c r="Y633" s="281">
        <f t="shared" si="127"/>
        <v>0</v>
      </c>
      <c r="Z633" s="281">
        <f t="shared" si="127"/>
        <v>0</v>
      </c>
      <c r="AA633" s="281">
        <f t="shared" si="127"/>
        <v>0</v>
      </c>
      <c r="AB633" s="281">
        <f t="shared" si="127"/>
        <v>0</v>
      </c>
    </row>
    <row r="634" spans="2:38" ht="15" customHeight="1" outlineLevel="1">
      <c r="C634" s="86" t="s">
        <v>201</v>
      </c>
      <c r="D634" s="256">
        <f>D632+D633</f>
        <v>0</v>
      </c>
      <c r="E634" s="280">
        <f>E632+E633</f>
        <v>0</v>
      </c>
      <c r="F634" s="281">
        <f t="shared" ref="F634:AB634" si="128">F632+F633</f>
        <v>0</v>
      </c>
      <c r="G634" s="281">
        <f t="shared" si="128"/>
        <v>0</v>
      </c>
      <c r="H634" s="281">
        <f t="shared" si="128"/>
        <v>0</v>
      </c>
      <c r="I634" s="281">
        <f t="shared" si="128"/>
        <v>0</v>
      </c>
      <c r="J634" s="281">
        <f t="shared" si="128"/>
        <v>0</v>
      </c>
      <c r="K634" s="281">
        <f t="shared" si="128"/>
        <v>0</v>
      </c>
      <c r="L634" s="281">
        <f t="shared" si="128"/>
        <v>0</v>
      </c>
      <c r="M634" s="281">
        <f t="shared" si="128"/>
        <v>0</v>
      </c>
      <c r="N634" s="281">
        <f t="shared" si="128"/>
        <v>0</v>
      </c>
      <c r="O634" s="281">
        <f t="shared" si="128"/>
        <v>0</v>
      </c>
      <c r="P634" s="281">
        <f t="shared" si="128"/>
        <v>0</v>
      </c>
      <c r="Q634" s="281">
        <f t="shared" si="128"/>
        <v>0</v>
      </c>
      <c r="R634" s="281">
        <f t="shared" si="128"/>
        <v>0</v>
      </c>
      <c r="S634" s="281">
        <f t="shared" si="128"/>
        <v>0</v>
      </c>
      <c r="T634" s="281">
        <f t="shared" si="128"/>
        <v>0</v>
      </c>
      <c r="U634" s="281">
        <f t="shared" si="128"/>
        <v>0</v>
      </c>
      <c r="V634" s="281">
        <f t="shared" si="128"/>
        <v>0</v>
      </c>
      <c r="W634" s="281">
        <f t="shared" si="128"/>
        <v>0</v>
      </c>
      <c r="X634" s="281">
        <f t="shared" si="128"/>
        <v>0</v>
      </c>
      <c r="Y634" s="281">
        <f t="shared" si="128"/>
        <v>0</v>
      </c>
      <c r="Z634" s="281">
        <f t="shared" si="128"/>
        <v>0</v>
      </c>
      <c r="AA634" s="281">
        <f t="shared" si="128"/>
        <v>0</v>
      </c>
      <c r="AB634" s="281">
        <f t="shared" si="128"/>
        <v>0</v>
      </c>
    </row>
    <row r="635" spans="2:38" ht="15" customHeight="1" outlineLevel="1">
      <c r="C635" s="86" t="s">
        <v>202</v>
      </c>
      <c r="D635" s="257">
        <f>D634/D631</f>
        <v>0</v>
      </c>
      <c r="E635" s="205">
        <f>E634/E631</f>
        <v>0</v>
      </c>
      <c r="F635" s="206">
        <f t="shared" ref="F635:AB635" si="129">F634/F631</f>
        <v>0</v>
      </c>
      <c r="G635" s="206">
        <f t="shared" si="129"/>
        <v>0</v>
      </c>
      <c r="H635" s="206">
        <f t="shared" si="129"/>
        <v>0</v>
      </c>
      <c r="I635" s="206">
        <f t="shared" si="129"/>
        <v>0</v>
      </c>
      <c r="J635" s="206">
        <f t="shared" si="129"/>
        <v>0</v>
      </c>
      <c r="K635" s="206">
        <f t="shared" si="129"/>
        <v>0</v>
      </c>
      <c r="L635" s="206">
        <f t="shared" si="129"/>
        <v>0</v>
      </c>
      <c r="M635" s="206">
        <f t="shared" si="129"/>
        <v>0</v>
      </c>
      <c r="N635" s="206">
        <f t="shared" si="129"/>
        <v>0</v>
      </c>
      <c r="O635" s="206">
        <f t="shared" si="129"/>
        <v>0</v>
      </c>
      <c r="P635" s="206">
        <f t="shared" si="129"/>
        <v>0</v>
      </c>
      <c r="Q635" s="206">
        <f t="shared" si="129"/>
        <v>0</v>
      </c>
      <c r="R635" s="206">
        <f t="shared" si="129"/>
        <v>0</v>
      </c>
      <c r="S635" s="206">
        <f t="shared" si="129"/>
        <v>0</v>
      </c>
      <c r="T635" s="206">
        <f t="shared" si="129"/>
        <v>0</v>
      </c>
      <c r="U635" s="206">
        <f t="shared" si="129"/>
        <v>0</v>
      </c>
      <c r="V635" s="206">
        <f t="shared" si="129"/>
        <v>0</v>
      </c>
      <c r="W635" s="206">
        <f t="shared" si="129"/>
        <v>0</v>
      </c>
      <c r="X635" s="206">
        <f t="shared" si="129"/>
        <v>0</v>
      </c>
      <c r="Y635" s="206">
        <f t="shared" si="129"/>
        <v>0</v>
      </c>
      <c r="Z635" s="206">
        <f t="shared" si="129"/>
        <v>0</v>
      </c>
      <c r="AA635" s="206">
        <f t="shared" si="129"/>
        <v>0</v>
      </c>
      <c r="AB635" s="206">
        <f t="shared" si="129"/>
        <v>0</v>
      </c>
    </row>
    <row r="636" spans="2:38" ht="15" customHeight="1" outlineLevel="1">
      <c r="C636" s="207"/>
      <c r="D636" s="229"/>
      <c r="E636" s="208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</row>
    <row r="637" spans="2:38" outlineLevel="1">
      <c r="C637" s="23" t="s">
        <v>28</v>
      </c>
      <c r="D637" s="229"/>
      <c r="E637" s="210"/>
      <c r="I637" s="4"/>
      <c r="J637" s="4"/>
      <c r="K637" s="4"/>
      <c r="L637" s="4"/>
      <c r="M637" s="4"/>
    </row>
    <row r="638" spans="2:38" outlineLevel="1">
      <c r="C638" s="211" t="s">
        <v>29</v>
      </c>
      <c r="D638" s="229"/>
      <c r="E638" s="210"/>
      <c r="F638" s="15"/>
      <c r="G638" s="15"/>
      <c r="H638" s="15"/>
      <c r="I638" s="15"/>
      <c r="J638" s="15"/>
      <c r="K638" s="4"/>
      <c r="L638" s="4"/>
      <c r="M638" s="4"/>
    </row>
    <row r="639" spans="2:38" outlineLevel="1">
      <c r="B639" s="556">
        <f>B594</f>
        <v>0</v>
      </c>
      <c r="C639" s="212" t="str">
        <f>C594</f>
        <v>Studio</v>
      </c>
      <c r="D639" s="260">
        <f t="shared" ref="D639:D668" si="130">I129</f>
        <v>0</v>
      </c>
      <c r="E639" s="261">
        <f t="shared" ref="E639:AB639" si="131">($L129*($D344-$U344)+$H129*$U344)*(1+HLOOKUP(E$628,$E$181:$N$182,2,FALSE))</f>
        <v>0</v>
      </c>
      <c r="F639" s="262">
        <f t="shared" si="131"/>
        <v>0</v>
      </c>
      <c r="G639" s="262">
        <f t="shared" si="131"/>
        <v>0</v>
      </c>
      <c r="H639" s="262">
        <f t="shared" si="131"/>
        <v>0</v>
      </c>
      <c r="I639" s="262">
        <f t="shared" si="131"/>
        <v>0</v>
      </c>
      <c r="J639" s="262">
        <f t="shared" si="131"/>
        <v>0</v>
      </c>
      <c r="K639" s="262">
        <f t="shared" si="131"/>
        <v>0</v>
      </c>
      <c r="L639" s="262">
        <f t="shared" si="131"/>
        <v>0</v>
      </c>
      <c r="M639" s="262">
        <f t="shared" si="131"/>
        <v>0</v>
      </c>
      <c r="N639" s="262">
        <f t="shared" si="131"/>
        <v>0</v>
      </c>
      <c r="O639" s="262">
        <f t="shared" si="131"/>
        <v>0</v>
      </c>
      <c r="P639" s="262">
        <f t="shared" si="131"/>
        <v>0</v>
      </c>
      <c r="Q639" s="262">
        <f t="shared" si="131"/>
        <v>0</v>
      </c>
      <c r="R639" s="262">
        <f t="shared" si="131"/>
        <v>0</v>
      </c>
      <c r="S639" s="262">
        <f t="shared" si="131"/>
        <v>0</v>
      </c>
      <c r="T639" s="262">
        <f t="shared" si="131"/>
        <v>0</v>
      </c>
      <c r="U639" s="262">
        <f t="shared" si="131"/>
        <v>0</v>
      </c>
      <c r="V639" s="262">
        <f t="shared" si="131"/>
        <v>0</v>
      </c>
      <c r="W639" s="262">
        <f t="shared" si="131"/>
        <v>0</v>
      </c>
      <c r="X639" s="262">
        <f t="shared" si="131"/>
        <v>0</v>
      </c>
      <c r="Y639" s="262">
        <f t="shared" si="131"/>
        <v>0</v>
      </c>
      <c r="Z639" s="262">
        <f t="shared" si="131"/>
        <v>0</v>
      </c>
      <c r="AA639" s="262">
        <f t="shared" si="131"/>
        <v>0</v>
      </c>
      <c r="AB639" s="262">
        <f t="shared" si="131"/>
        <v>0</v>
      </c>
    </row>
    <row r="640" spans="2:38" outlineLevel="1">
      <c r="B640" s="556">
        <f t="shared" ref="B640:C655" si="132">B595</f>
        <v>0</v>
      </c>
      <c r="C640" s="212" t="str">
        <f t="shared" si="132"/>
        <v xml:space="preserve">1 Bed / 1 Bath </v>
      </c>
      <c r="D640" s="260">
        <f t="shared" si="130"/>
        <v>0</v>
      </c>
      <c r="E640" s="261">
        <f t="shared" ref="E640:AB640" si="133">($L130*($D345-$U345)+$H130*$U345)*(1+HLOOKUP(E$628,$E$181:$N$182,2,FALSE))</f>
        <v>0</v>
      </c>
      <c r="F640" s="262">
        <f t="shared" si="133"/>
        <v>0</v>
      </c>
      <c r="G640" s="262">
        <f t="shared" si="133"/>
        <v>0</v>
      </c>
      <c r="H640" s="262">
        <f t="shared" si="133"/>
        <v>0</v>
      </c>
      <c r="I640" s="262">
        <f t="shared" si="133"/>
        <v>0</v>
      </c>
      <c r="J640" s="262">
        <f t="shared" si="133"/>
        <v>0</v>
      </c>
      <c r="K640" s="262">
        <f t="shared" si="133"/>
        <v>0</v>
      </c>
      <c r="L640" s="262">
        <f t="shared" si="133"/>
        <v>0</v>
      </c>
      <c r="M640" s="262">
        <f t="shared" si="133"/>
        <v>0</v>
      </c>
      <c r="N640" s="262">
        <f t="shared" si="133"/>
        <v>0</v>
      </c>
      <c r="O640" s="262">
        <f t="shared" si="133"/>
        <v>0</v>
      </c>
      <c r="P640" s="262">
        <f t="shared" si="133"/>
        <v>0</v>
      </c>
      <c r="Q640" s="262">
        <f t="shared" si="133"/>
        <v>0</v>
      </c>
      <c r="R640" s="262">
        <f t="shared" si="133"/>
        <v>0</v>
      </c>
      <c r="S640" s="262">
        <f t="shared" si="133"/>
        <v>0</v>
      </c>
      <c r="T640" s="262">
        <f t="shared" si="133"/>
        <v>0</v>
      </c>
      <c r="U640" s="262">
        <f t="shared" si="133"/>
        <v>0</v>
      </c>
      <c r="V640" s="262">
        <f t="shared" si="133"/>
        <v>0</v>
      </c>
      <c r="W640" s="262">
        <f t="shared" si="133"/>
        <v>0</v>
      </c>
      <c r="X640" s="262">
        <f t="shared" si="133"/>
        <v>0</v>
      </c>
      <c r="Y640" s="262">
        <f t="shared" si="133"/>
        <v>0</v>
      </c>
      <c r="Z640" s="262">
        <f t="shared" si="133"/>
        <v>0</v>
      </c>
      <c r="AA640" s="262">
        <f t="shared" si="133"/>
        <v>0</v>
      </c>
      <c r="AB640" s="262">
        <f t="shared" si="133"/>
        <v>0</v>
      </c>
    </row>
    <row r="641" spans="2:28" outlineLevel="1">
      <c r="B641" s="556">
        <f t="shared" si="132"/>
        <v>0</v>
      </c>
      <c r="C641" s="212" t="str">
        <f t="shared" si="132"/>
        <v xml:space="preserve">1 Bed / 1 Bath </v>
      </c>
      <c r="D641" s="260">
        <f t="shared" si="130"/>
        <v>0</v>
      </c>
      <c r="E641" s="261">
        <f t="shared" ref="E641:AB641" si="134">($L131*($D346-$U346)+$H131*$U346)*(1+HLOOKUP(E$628,$E$181:$N$182,2,FALSE))</f>
        <v>0</v>
      </c>
      <c r="F641" s="262">
        <f t="shared" si="134"/>
        <v>0</v>
      </c>
      <c r="G641" s="262">
        <f t="shared" si="134"/>
        <v>0</v>
      </c>
      <c r="H641" s="262">
        <f t="shared" si="134"/>
        <v>0</v>
      </c>
      <c r="I641" s="262">
        <f t="shared" si="134"/>
        <v>0</v>
      </c>
      <c r="J641" s="262">
        <f t="shared" si="134"/>
        <v>0</v>
      </c>
      <c r="K641" s="262">
        <f t="shared" si="134"/>
        <v>0</v>
      </c>
      <c r="L641" s="262">
        <f t="shared" si="134"/>
        <v>0</v>
      </c>
      <c r="M641" s="262">
        <f t="shared" si="134"/>
        <v>0</v>
      </c>
      <c r="N641" s="262">
        <f t="shared" si="134"/>
        <v>0</v>
      </c>
      <c r="O641" s="262">
        <f t="shared" si="134"/>
        <v>0</v>
      </c>
      <c r="P641" s="262">
        <f t="shared" si="134"/>
        <v>0</v>
      </c>
      <c r="Q641" s="262">
        <f t="shared" si="134"/>
        <v>0</v>
      </c>
      <c r="R641" s="262">
        <f t="shared" si="134"/>
        <v>0</v>
      </c>
      <c r="S641" s="262">
        <f t="shared" si="134"/>
        <v>0</v>
      </c>
      <c r="T641" s="262">
        <f t="shared" si="134"/>
        <v>0</v>
      </c>
      <c r="U641" s="262">
        <f t="shared" si="134"/>
        <v>0</v>
      </c>
      <c r="V641" s="262">
        <f t="shared" si="134"/>
        <v>0</v>
      </c>
      <c r="W641" s="262">
        <f t="shared" si="134"/>
        <v>0</v>
      </c>
      <c r="X641" s="262">
        <f t="shared" si="134"/>
        <v>0</v>
      </c>
      <c r="Y641" s="262">
        <f t="shared" si="134"/>
        <v>0</v>
      </c>
      <c r="Z641" s="262">
        <f t="shared" si="134"/>
        <v>0</v>
      </c>
      <c r="AA641" s="262">
        <f t="shared" si="134"/>
        <v>0</v>
      </c>
      <c r="AB641" s="262">
        <f t="shared" si="134"/>
        <v>0</v>
      </c>
    </row>
    <row r="642" spans="2:28" outlineLevel="1">
      <c r="B642" s="556">
        <f t="shared" si="132"/>
        <v>0</v>
      </c>
      <c r="C642" s="212" t="str">
        <f t="shared" si="132"/>
        <v xml:space="preserve">1 Bed / 1 Bath </v>
      </c>
      <c r="D642" s="260">
        <f t="shared" si="130"/>
        <v>0</v>
      </c>
      <c r="E642" s="261">
        <f t="shared" ref="E642:AB642" si="135">($L132*($D347-$U347)+$H132*$U347)*(1+HLOOKUP(E$628,$E$181:$N$182,2,FALSE))</f>
        <v>0</v>
      </c>
      <c r="F642" s="262">
        <f t="shared" si="135"/>
        <v>0</v>
      </c>
      <c r="G642" s="262">
        <f t="shared" si="135"/>
        <v>0</v>
      </c>
      <c r="H642" s="262">
        <f t="shared" si="135"/>
        <v>0</v>
      </c>
      <c r="I642" s="262">
        <f t="shared" si="135"/>
        <v>0</v>
      </c>
      <c r="J642" s="262">
        <f t="shared" si="135"/>
        <v>0</v>
      </c>
      <c r="K642" s="262">
        <f t="shared" si="135"/>
        <v>0</v>
      </c>
      <c r="L642" s="262">
        <f t="shared" si="135"/>
        <v>0</v>
      </c>
      <c r="M642" s="262">
        <f t="shared" si="135"/>
        <v>0</v>
      </c>
      <c r="N642" s="262">
        <f t="shared" si="135"/>
        <v>0</v>
      </c>
      <c r="O642" s="262">
        <f t="shared" si="135"/>
        <v>0</v>
      </c>
      <c r="P642" s="262">
        <f t="shared" si="135"/>
        <v>0</v>
      </c>
      <c r="Q642" s="262">
        <f t="shared" si="135"/>
        <v>0</v>
      </c>
      <c r="R642" s="262">
        <f t="shared" si="135"/>
        <v>0</v>
      </c>
      <c r="S642" s="262">
        <f t="shared" si="135"/>
        <v>0</v>
      </c>
      <c r="T642" s="262">
        <f t="shared" si="135"/>
        <v>0</v>
      </c>
      <c r="U642" s="262">
        <f t="shared" si="135"/>
        <v>0</v>
      </c>
      <c r="V642" s="262">
        <f t="shared" si="135"/>
        <v>0</v>
      </c>
      <c r="W642" s="262">
        <f t="shared" si="135"/>
        <v>0</v>
      </c>
      <c r="X642" s="262">
        <f t="shared" si="135"/>
        <v>0</v>
      </c>
      <c r="Y642" s="262">
        <f t="shared" si="135"/>
        <v>0</v>
      </c>
      <c r="Z642" s="262">
        <f t="shared" si="135"/>
        <v>0</v>
      </c>
      <c r="AA642" s="262">
        <f t="shared" si="135"/>
        <v>0</v>
      </c>
      <c r="AB642" s="262">
        <f t="shared" si="135"/>
        <v>0</v>
      </c>
    </row>
    <row r="643" spans="2:28" outlineLevel="1">
      <c r="B643" s="556">
        <f t="shared" si="132"/>
        <v>0</v>
      </c>
      <c r="C643" s="212" t="str">
        <f t="shared" si="132"/>
        <v xml:space="preserve">2 Bed / 1 Bath </v>
      </c>
      <c r="D643" s="260">
        <f t="shared" si="130"/>
        <v>0</v>
      </c>
      <c r="E643" s="261">
        <f t="shared" ref="E643:AB643" si="136">($L133*($D348-$U348)+$H133*$U348)*(1+HLOOKUP(E$628,$E$181:$N$182,2,FALSE))</f>
        <v>0</v>
      </c>
      <c r="F643" s="262">
        <f t="shared" si="136"/>
        <v>0</v>
      </c>
      <c r="G643" s="262">
        <f t="shared" si="136"/>
        <v>0</v>
      </c>
      <c r="H643" s="262">
        <f t="shared" si="136"/>
        <v>0</v>
      </c>
      <c r="I643" s="262">
        <f t="shared" si="136"/>
        <v>0</v>
      </c>
      <c r="J643" s="262">
        <f t="shared" si="136"/>
        <v>0</v>
      </c>
      <c r="K643" s="262">
        <f t="shared" si="136"/>
        <v>0</v>
      </c>
      <c r="L643" s="262">
        <f t="shared" si="136"/>
        <v>0</v>
      </c>
      <c r="M643" s="262">
        <f t="shared" si="136"/>
        <v>0</v>
      </c>
      <c r="N643" s="262">
        <f t="shared" si="136"/>
        <v>0</v>
      </c>
      <c r="O643" s="262">
        <f t="shared" si="136"/>
        <v>0</v>
      </c>
      <c r="P643" s="262">
        <f t="shared" si="136"/>
        <v>0</v>
      </c>
      <c r="Q643" s="262">
        <f t="shared" si="136"/>
        <v>0</v>
      </c>
      <c r="R643" s="262">
        <f t="shared" si="136"/>
        <v>0</v>
      </c>
      <c r="S643" s="262">
        <f t="shared" si="136"/>
        <v>0</v>
      </c>
      <c r="T643" s="262">
        <f t="shared" si="136"/>
        <v>0</v>
      </c>
      <c r="U643" s="262">
        <f t="shared" si="136"/>
        <v>0</v>
      </c>
      <c r="V643" s="262">
        <f t="shared" si="136"/>
        <v>0</v>
      </c>
      <c r="W643" s="262">
        <f t="shared" si="136"/>
        <v>0</v>
      </c>
      <c r="X643" s="262">
        <f t="shared" si="136"/>
        <v>0</v>
      </c>
      <c r="Y643" s="262">
        <f t="shared" si="136"/>
        <v>0</v>
      </c>
      <c r="Z643" s="262">
        <f t="shared" si="136"/>
        <v>0</v>
      </c>
      <c r="AA643" s="262">
        <f t="shared" si="136"/>
        <v>0</v>
      </c>
      <c r="AB643" s="262">
        <f t="shared" si="136"/>
        <v>0</v>
      </c>
    </row>
    <row r="644" spans="2:28" outlineLevel="1">
      <c r="B644" s="556">
        <f t="shared" si="132"/>
        <v>0</v>
      </c>
      <c r="C644" s="212" t="str">
        <f t="shared" si="132"/>
        <v xml:space="preserve">2 Bed / 1 Bath </v>
      </c>
      <c r="D644" s="260">
        <f t="shared" si="130"/>
        <v>0</v>
      </c>
      <c r="E644" s="261">
        <f t="shared" ref="E644:AB644" si="137">($L134*($D349-$U349)+$H134*$U349)*(1+HLOOKUP(E$628,$E$181:$N$182,2,FALSE))</f>
        <v>0</v>
      </c>
      <c r="F644" s="262">
        <f t="shared" si="137"/>
        <v>0</v>
      </c>
      <c r="G644" s="262">
        <f t="shared" si="137"/>
        <v>0</v>
      </c>
      <c r="H644" s="262">
        <f t="shared" si="137"/>
        <v>0</v>
      </c>
      <c r="I644" s="262">
        <f t="shared" si="137"/>
        <v>0</v>
      </c>
      <c r="J644" s="262">
        <f t="shared" si="137"/>
        <v>0</v>
      </c>
      <c r="K644" s="262">
        <f t="shared" si="137"/>
        <v>0</v>
      </c>
      <c r="L644" s="262">
        <f t="shared" si="137"/>
        <v>0</v>
      </c>
      <c r="M644" s="262">
        <f t="shared" si="137"/>
        <v>0</v>
      </c>
      <c r="N644" s="262">
        <f t="shared" si="137"/>
        <v>0</v>
      </c>
      <c r="O644" s="262">
        <f t="shared" si="137"/>
        <v>0</v>
      </c>
      <c r="P644" s="262">
        <f t="shared" si="137"/>
        <v>0</v>
      </c>
      <c r="Q644" s="262">
        <f t="shared" si="137"/>
        <v>0</v>
      </c>
      <c r="R644" s="262">
        <f t="shared" si="137"/>
        <v>0</v>
      </c>
      <c r="S644" s="262">
        <f t="shared" si="137"/>
        <v>0</v>
      </c>
      <c r="T644" s="262">
        <f t="shared" si="137"/>
        <v>0</v>
      </c>
      <c r="U644" s="262">
        <f t="shared" si="137"/>
        <v>0</v>
      </c>
      <c r="V644" s="262">
        <f t="shared" si="137"/>
        <v>0</v>
      </c>
      <c r="W644" s="262">
        <f t="shared" si="137"/>
        <v>0</v>
      </c>
      <c r="X644" s="262">
        <f t="shared" si="137"/>
        <v>0</v>
      </c>
      <c r="Y644" s="262">
        <f t="shared" si="137"/>
        <v>0</v>
      </c>
      <c r="Z644" s="262">
        <f t="shared" si="137"/>
        <v>0</v>
      </c>
      <c r="AA644" s="262">
        <f t="shared" si="137"/>
        <v>0</v>
      </c>
      <c r="AB644" s="262">
        <f t="shared" si="137"/>
        <v>0</v>
      </c>
    </row>
    <row r="645" spans="2:28" outlineLevel="1">
      <c r="B645" s="556">
        <f t="shared" si="132"/>
        <v>0</v>
      </c>
      <c r="C645" s="212" t="str">
        <f t="shared" si="132"/>
        <v xml:space="preserve">2 Bed / 1 Bath </v>
      </c>
      <c r="D645" s="260">
        <f t="shared" si="130"/>
        <v>0</v>
      </c>
      <c r="E645" s="261">
        <f t="shared" ref="E645:AB645" si="138">($L135*($D350-$U350)+$H135*$U350)*(1+HLOOKUP(E$628,$E$181:$N$182,2,FALSE))</f>
        <v>0</v>
      </c>
      <c r="F645" s="262">
        <f t="shared" si="138"/>
        <v>0</v>
      </c>
      <c r="G645" s="262">
        <f t="shared" si="138"/>
        <v>0</v>
      </c>
      <c r="H645" s="262">
        <f t="shared" si="138"/>
        <v>0</v>
      </c>
      <c r="I645" s="262">
        <f t="shared" si="138"/>
        <v>0</v>
      </c>
      <c r="J645" s="262">
        <f t="shared" si="138"/>
        <v>0</v>
      </c>
      <c r="K645" s="262">
        <f t="shared" si="138"/>
        <v>0</v>
      </c>
      <c r="L645" s="262">
        <f t="shared" si="138"/>
        <v>0</v>
      </c>
      <c r="M645" s="262">
        <f t="shared" si="138"/>
        <v>0</v>
      </c>
      <c r="N645" s="262">
        <f t="shared" si="138"/>
        <v>0</v>
      </c>
      <c r="O645" s="262">
        <f t="shared" si="138"/>
        <v>0</v>
      </c>
      <c r="P645" s="262">
        <f t="shared" si="138"/>
        <v>0</v>
      </c>
      <c r="Q645" s="262">
        <f t="shared" si="138"/>
        <v>0</v>
      </c>
      <c r="R645" s="262">
        <f t="shared" si="138"/>
        <v>0</v>
      </c>
      <c r="S645" s="262">
        <f t="shared" si="138"/>
        <v>0</v>
      </c>
      <c r="T645" s="262">
        <f t="shared" si="138"/>
        <v>0</v>
      </c>
      <c r="U645" s="262">
        <f t="shared" si="138"/>
        <v>0</v>
      </c>
      <c r="V645" s="262">
        <f t="shared" si="138"/>
        <v>0</v>
      </c>
      <c r="W645" s="262">
        <f t="shared" si="138"/>
        <v>0</v>
      </c>
      <c r="X645" s="262">
        <f t="shared" si="138"/>
        <v>0</v>
      </c>
      <c r="Y645" s="262">
        <f t="shared" si="138"/>
        <v>0</v>
      </c>
      <c r="Z645" s="262">
        <f t="shared" si="138"/>
        <v>0</v>
      </c>
      <c r="AA645" s="262">
        <f t="shared" si="138"/>
        <v>0</v>
      </c>
      <c r="AB645" s="262">
        <f t="shared" si="138"/>
        <v>0</v>
      </c>
    </row>
    <row r="646" spans="2:28" outlineLevel="1">
      <c r="B646" s="556">
        <f t="shared" si="132"/>
        <v>0</v>
      </c>
      <c r="C646" s="212" t="str">
        <f t="shared" si="132"/>
        <v xml:space="preserve">2 Bed / 2 Bath </v>
      </c>
      <c r="D646" s="260">
        <f t="shared" si="130"/>
        <v>0</v>
      </c>
      <c r="E646" s="261">
        <f t="shared" ref="E646:AB646" si="139">($L136*($D351-$U351)+$H136*$U351)*(1+HLOOKUP(E$628,$E$181:$N$182,2,FALSE))</f>
        <v>0</v>
      </c>
      <c r="F646" s="262">
        <f t="shared" si="139"/>
        <v>0</v>
      </c>
      <c r="G646" s="262">
        <f t="shared" si="139"/>
        <v>0</v>
      </c>
      <c r="H646" s="262">
        <f t="shared" si="139"/>
        <v>0</v>
      </c>
      <c r="I646" s="262">
        <f t="shared" si="139"/>
        <v>0</v>
      </c>
      <c r="J646" s="262">
        <f t="shared" si="139"/>
        <v>0</v>
      </c>
      <c r="K646" s="262">
        <f t="shared" si="139"/>
        <v>0</v>
      </c>
      <c r="L646" s="262">
        <f t="shared" si="139"/>
        <v>0</v>
      </c>
      <c r="M646" s="262">
        <f t="shared" si="139"/>
        <v>0</v>
      </c>
      <c r="N646" s="262">
        <f t="shared" si="139"/>
        <v>0</v>
      </c>
      <c r="O646" s="262">
        <f t="shared" si="139"/>
        <v>0</v>
      </c>
      <c r="P646" s="262">
        <f t="shared" si="139"/>
        <v>0</v>
      </c>
      <c r="Q646" s="262">
        <f t="shared" si="139"/>
        <v>0</v>
      </c>
      <c r="R646" s="262">
        <f t="shared" si="139"/>
        <v>0</v>
      </c>
      <c r="S646" s="262">
        <f t="shared" si="139"/>
        <v>0</v>
      </c>
      <c r="T646" s="262">
        <f t="shared" si="139"/>
        <v>0</v>
      </c>
      <c r="U646" s="262">
        <f t="shared" si="139"/>
        <v>0</v>
      </c>
      <c r="V646" s="262">
        <f t="shared" si="139"/>
        <v>0</v>
      </c>
      <c r="W646" s="262">
        <f t="shared" si="139"/>
        <v>0</v>
      </c>
      <c r="X646" s="262">
        <f t="shared" si="139"/>
        <v>0</v>
      </c>
      <c r="Y646" s="262">
        <f t="shared" si="139"/>
        <v>0</v>
      </c>
      <c r="Z646" s="262">
        <f t="shared" si="139"/>
        <v>0</v>
      </c>
      <c r="AA646" s="262">
        <f t="shared" si="139"/>
        <v>0</v>
      </c>
      <c r="AB646" s="262">
        <f t="shared" si="139"/>
        <v>0</v>
      </c>
    </row>
    <row r="647" spans="2:28" outlineLevel="1">
      <c r="B647" s="556">
        <f t="shared" si="132"/>
        <v>0</v>
      </c>
      <c r="C647" s="212" t="str">
        <f t="shared" si="132"/>
        <v>2 Bed / 1 Bath + Den</v>
      </c>
      <c r="D647" s="260">
        <f t="shared" si="130"/>
        <v>0</v>
      </c>
      <c r="E647" s="261">
        <f t="shared" ref="E647:AB647" si="140">($L137*($D352-$U352)+$H137*$U352)*(1+HLOOKUP(E$628,$E$181:$N$182,2,FALSE))</f>
        <v>0</v>
      </c>
      <c r="F647" s="262">
        <f t="shared" si="140"/>
        <v>0</v>
      </c>
      <c r="G647" s="262">
        <f t="shared" si="140"/>
        <v>0</v>
      </c>
      <c r="H647" s="262">
        <f t="shared" si="140"/>
        <v>0</v>
      </c>
      <c r="I647" s="262">
        <f t="shared" si="140"/>
        <v>0</v>
      </c>
      <c r="J647" s="262">
        <f t="shared" si="140"/>
        <v>0</v>
      </c>
      <c r="K647" s="262">
        <f t="shared" si="140"/>
        <v>0</v>
      </c>
      <c r="L647" s="262">
        <f t="shared" si="140"/>
        <v>0</v>
      </c>
      <c r="M647" s="262">
        <f t="shared" si="140"/>
        <v>0</v>
      </c>
      <c r="N647" s="262">
        <f t="shared" si="140"/>
        <v>0</v>
      </c>
      <c r="O647" s="262">
        <f t="shared" si="140"/>
        <v>0</v>
      </c>
      <c r="P647" s="262">
        <f t="shared" si="140"/>
        <v>0</v>
      </c>
      <c r="Q647" s="262">
        <f t="shared" si="140"/>
        <v>0</v>
      </c>
      <c r="R647" s="262">
        <f t="shared" si="140"/>
        <v>0</v>
      </c>
      <c r="S647" s="262">
        <f t="shared" si="140"/>
        <v>0</v>
      </c>
      <c r="T647" s="262">
        <f t="shared" si="140"/>
        <v>0</v>
      </c>
      <c r="U647" s="262">
        <f t="shared" si="140"/>
        <v>0</v>
      </c>
      <c r="V647" s="262">
        <f t="shared" si="140"/>
        <v>0</v>
      </c>
      <c r="W647" s="262">
        <f t="shared" si="140"/>
        <v>0</v>
      </c>
      <c r="X647" s="262">
        <f t="shared" si="140"/>
        <v>0</v>
      </c>
      <c r="Y647" s="262">
        <f t="shared" si="140"/>
        <v>0</v>
      </c>
      <c r="Z647" s="262">
        <f t="shared" si="140"/>
        <v>0</v>
      </c>
      <c r="AA647" s="262">
        <f t="shared" si="140"/>
        <v>0</v>
      </c>
      <c r="AB647" s="262">
        <f t="shared" si="140"/>
        <v>0</v>
      </c>
    </row>
    <row r="648" spans="2:28" outlineLevel="1">
      <c r="B648" s="556">
        <f t="shared" si="132"/>
        <v>0</v>
      </c>
      <c r="C648" s="212" t="str">
        <f t="shared" si="132"/>
        <v xml:space="preserve">2 Bed / 2 Bath </v>
      </c>
      <c r="D648" s="260">
        <f t="shared" si="130"/>
        <v>0</v>
      </c>
      <c r="E648" s="261">
        <f t="shared" ref="E648:AB648" si="141">($L138*($D353-$U353)+$H138*$U353)*(1+HLOOKUP(E$628,$E$181:$N$182,2,FALSE))</f>
        <v>0</v>
      </c>
      <c r="F648" s="262">
        <f t="shared" si="141"/>
        <v>0</v>
      </c>
      <c r="G648" s="262">
        <f t="shared" si="141"/>
        <v>0</v>
      </c>
      <c r="H648" s="262">
        <f t="shared" si="141"/>
        <v>0</v>
      </c>
      <c r="I648" s="262">
        <f t="shared" si="141"/>
        <v>0</v>
      </c>
      <c r="J648" s="262">
        <f t="shared" si="141"/>
        <v>0</v>
      </c>
      <c r="K648" s="262">
        <f t="shared" si="141"/>
        <v>0</v>
      </c>
      <c r="L648" s="262">
        <f t="shared" si="141"/>
        <v>0</v>
      </c>
      <c r="M648" s="262">
        <f t="shared" si="141"/>
        <v>0</v>
      </c>
      <c r="N648" s="262">
        <f t="shared" si="141"/>
        <v>0</v>
      </c>
      <c r="O648" s="262">
        <f t="shared" si="141"/>
        <v>0</v>
      </c>
      <c r="P648" s="262">
        <f t="shared" si="141"/>
        <v>0</v>
      </c>
      <c r="Q648" s="262">
        <f t="shared" si="141"/>
        <v>0</v>
      </c>
      <c r="R648" s="262">
        <f t="shared" si="141"/>
        <v>0</v>
      </c>
      <c r="S648" s="262">
        <f t="shared" si="141"/>
        <v>0</v>
      </c>
      <c r="T648" s="262">
        <f t="shared" si="141"/>
        <v>0</v>
      </c>
      <c r="U648" s="262">
        <f t="shared" si="141"/>
        <v>0</v>
      </c>
      <c r="V648" s="262">
        <f t="shared" si="141"/>
        <v>0</v>
      </c>
      <c r="W648" s="262">
        <f t="shared" si="141"/>
        <v>0</v>
      </c>
      <c r="X648" s="262">
        <f t="shared" si="141"/>
        <v>0</v>
      </c>
      <c r="Y648" s="262">
        <f t="shared" si="141"/>
        <v>0</v>
      </c>
      <c r="Z648" s="262">
        <f t="shared" si="141"/>
        <v>0</v>
      </c>
      <c r="AA648" s="262">
        <f t="shared" si="141"/>
        <v>0</v>
      </c>
      <c r="AB648" s="262">
        <f t="shared" si="141"/>
        <v>0</v>
      </c>
    </row>
    <row r="649" spans="2:28" outlineLevel="1">
      <c r="B649" s="556">
        <f t="shared" si="132"/>
        <v>0</v>
      </c>
      <c r="C649" s="212" t="str">
        <f t="shared" si="132"/>
        <v xml:space="preserve">2 Bed / 1.5 Bath </v>
      </c>
      <c r="D649" s="260">
        <f t="shared" si="130"/>
        <v>0</v>
      </c>
      <c r="E649" s="261">
        <f t="shared" ref="E649:AB649" si="142">($L139*($D354-$U354)+$H139*$U354)*(1+HLOOKUP(E$628,$E$181:$N$182,2,FALSE))</f>
        <v>0</v>
      </c>
      <c r="F649" s="262">
        <f t="shared" si="142"/>
        <v>0</v>
      </c>
      <c r="G649" s="262">
        <f t="shared" si="142"/>
        <v>0</v>
      </c>
      <c r="H649" s="262">
        <f t="shared" si="142"/>
        <v>0</v>
      </c>
      <c r="I649" s="262">
        <f t="shared" si="142"/>
        <v>0</v>
      </c>
      <c r="J649" s="262">
        <f t="shared" si="142"/>
        <v>0</v>
      </c>
      <c r="K649" s="262">
        <f t="shared" si="142"/>
        <v>0</v>
      </c>
      <c r="L649" s="262">
        <f t="shared" si="142"/>
        <v>0</v>
      </c>
      <c r="M649" s="262">
        <f t="shared" si="142"/>
        <v>0</v>
      </c>
      <c r="N649" s="262">
        <f t="shared" si="142"/>
        <v>0</v>
      </c>
      <c r="O649" s="262">
        <f t="shared" si="142"/>
        <v>0</v>
      </c>
      <c r="P649" s="262">
        <f t="shared" si="142"/>
        <v>0</v>
      </c>
      <c r="Q649" s="262">
        <f t="shared" si="142"/>
        <v>0</v>
      </c>
      <c r="R649" s="262">
        <f t="shared" si="142"/>
        <v>0</v>
      </c>
      <c r="S649" s="262">
        <f t="shared" si="142"/>
        <v>0</v>
      </c>
      <c r="T649" s="262">
        <f t="shared" si="142"/>
        <v>0</v>
      </c>
      <c r="U649" s="262">
        <f t="shared" si="142"/>
        <v>0</v>
      </c>
      <c r="V649" s="262">
        <f t="shared" si="142"/>
        <v>0</v>
      </c>
      <c r="W649" s="262">
        <f t="shared" si="142"/>
        <v>0</v>
      </c>
      <c r="X649" s="262">
        <f t="shared" si="142"/>
        <v>0</v>
      </c>
      <c r="Y649" s="262">
        <f t="shared" si="142"/>
        <v>0</v>
      </c>
      <c r="Z649" s="262">
        <f t="shared" si="142"/>
        <v>0</v>
      </c>
      <c r="AA649" s="262">
        <f t="shared" si="142"/>
        <v>0</v>
      </c>
      <c r="AB649" s="262">
        <f t="shared" si="142"/>
        <v>0</v>
      </c>
    </row>
    <row r="650" spans="2:28" outlineLevel="1">
      <c r="B650" s="556">
        <f t="shared" si="132"/>
        <v>0</v>
      </c>
      <c r="C650" s="212" t="str">
        <f t="shared" si="132"/>
        <v xml:space="preserve">3 Bed / 2 Bath </v>
      </c>
      <c r="D650" s="260">
        <f t="shared" si="130"/>
        <v>0</v>
      </c>
      <c r="E650" s="261">
        <f t="shared" ref="E650:AB650" si="143">($L140*($D355-$U355)+$H140*$U355)*(1+HLOOKUP(E$628,$E$181:$N$182,2,FALSE))</f>
        <v>0</v>
      </c>
      <c r="F650" s="262">
        <f t="shared" si="143"/>
        <v>0</v>
      </c>
      <c r="G650" s="262">
        <f t="shared" si="143"/>
        <v>0</v>
      </c>
      <c r="H650" s="262">
        <f t="shared" si="143"/>
        <v>0</v>
      </c>
      <c r="I650" s="262">
        <f t="shared" si="143"/>
        <v>0</v>
      </c>
      <c r="J650" s="262">
        <f t="shared" si="143"/>
        <v>0</v>
      </c>
      <c r="K650" s="262">
        <f t="shared" si="143"/>
        <v>0</v>
      </c>
      <c r="L650" s="262">
        <f t="shared" si="143"/>
        <v>0</v>
      </c>
      <c r="M650" s="262">
        <f t="shared" si="143"/>
        <v>0</v>
      </c>
      <c r="N650" s="262">
        <f t="shared" si="143"/>
        <v>0</v>
      </c>
      <c r="O650" s="262">
        <f t="shared" si="143"/>
        <v>0</v>
      </c>
      <c r="P650" s="262">
        <f t="shared" si="143"/>
        <v>0</v>
      </c>
      <c r="Q650" s="262">
        <f t="shared" si="143"/>
        <v>0</v>
      </c>
      <c r="R650" s="262">
        <f t="shared" si="143"/>
        <v>0</v>
      </c>
      <c r="S650" s="262">
        <f t="shared" si="143"/>
        <v>0</v>
      </c>
      <c r="T650" s="262">
        <f t="shared" si="143"/>
        <v>0</v>
      </c>
      <c r="U650" s="262">
        <f t="shared" si="143"/>
        <v>0</v>
      </c>
      <c r="V650" s="262">
        <f t="shared" si="143"/>
        <v>0</v>
      </c>
      <c r="W650" s="262">
        <f t="shared" si="143"/>
        <v>0</v>
      </c>
      <c r="X650" s="262">
        <f t="shared" si="143"/>
        <v>0</v>
      </c>
      <c r="Y650" s="262">
        <f t="shared" si="143"/>
        <v>0</v>
      </c>
      <c r="Z650" s="262">
        <f t="shared" si="143"/>
        <v>0</v>
      </c>
      <c r="AA650" s="262">
        <f t="shared" si="143"/>
        <v>0</v>
      </c>
      <c r="AB650" s="262">
        <f t="shared" si="143"/>
        <v>0</v>
      </c>
    </row>
    <row r="651" spans="2:28" outlineLevel="1">
      <c r="B651" s="556">
        <f t="shared" si="132"/>
        <v>0</v>
      </c>
      <c r="C651" s="212" t="str">
        <f t="shared" si="132"/>
        <v>3 Bed / 2 Bath House</v>
      </c>
      <c r="D651" s="260">
        <f t="shared" si="130"/>
        <v>0</v>
      </c>
      <c r="E651" s="261">
        <f t="shared" ref="E651:AB651" si="144">($L141*($D356-$U356)+$H141*$U356)*(1+HLOOKUP(E$628,$E$181:$N$182,2,FALSE))</f>
        <v>0</v>
      </c>
      <c r="F651" s="262">
        <f t="shared" si="144"/>
        <v>0</v>
      </c>
      <c r="G651" s="262">
        <f t="shared" si="144"/>
        <v>0</v>
      </c>
      <c r="H651" s="262">
        <f t="shared" si="144"/>
        <v>0</v>
      </c>
      <c r="I651" s="262">
        <f t="shared" si="144"/>
        <v>0</v>
      </c>
      <c r="J651" s="262">
        <f t="shared" si="144"/>
        <v>0</v>
      </c>
      <c r="K651" s="262">
        <f t="shared" si="144"/>
        <v>0</v>
      </c>
      <c r="L651" s="262">
        <f t="shared" si="144"/>
        <v>0</v>
      </c>
      <c r="M651" s="262">
        <f t="shared" si="144"/>
        <v>0</v>
      </c>
      <c r="N651" s="262">
        <f t="shared" si="144"/>
        <v>0</v>
      </c>
      <c r="O651" s="262">
        <f t="shared" si="144"/>
        <v>0</v>
      </c>
      <c r="P651" s="262">
        <f t="shared" si="144"/>
        <v>0</v>
      </c>
      <c r="Q651" s="262">
        <f t="shared" si="144"/>
        <v>0</v>
      </c>
      <c r="R651" s="262">
        <f t="shared" si="144"/>
        <v>0</v>
      </c>
      <c r="S651" s="262">
        <f t="shared" si="144"/>
        <v>0</v>
      </c>
      <c r="T651" s="262">
        <f t="shared" si="144"/>
        <v>0</v>
      </c>
      <c r="U651" s="262">
        <f t="shared" si="144"/>
        <v>0</v>
      </c>
      <c r="V651" s="262">
        <f t="shared" si="144"/>
        <v>0</v>
      </c>
      <c r="W651" s="262">
        <f t="shared" si="144"/>
        <v>0</v>
      </c>
      <c r="X651" s="262">
        <f t="shared" si="144"/>
        <v>0</v>
      </c>
      <c r="Y651" s="262">
        <f t="shared" si="144"/>
        <v>0</v>
      </c>
      <c r="Z651" s="262">
        <f t="shared" si="144"/>
        <v>0</v>
      </c>
      <c r="AA651" s="262">
        <f t="shared" si="144"/>
        <v>0</v>
      </c>
      <c r="AB651" s="262">
        <f t="shared" si="144"/>
        <v>0</v>
      </c>
    </row>
    <row r="652" spans="2:28" outlineLevel="1">
      <c r="B652" s="556">
        <f t="shared" si="132"/>
        <v>0</v>
      </c>
      <c r="C652" s="212" t="str">
        <f t="shared" si="132"/>
        <v xml:space="preserve">3 Bed / 2 Bath </v>
      </c>
      <c r="D652" s="260">
        <f t="shared" si="130"/>
        <v>6384</v>
      </c>
      <c r="E652" s="261">
        <f t="shared" ref="E652:AB652" si="145">($L142*($D357-$U357)+$H142*$U357)*(1+HLOOKUP(E$628,$E$181:$N$182,2,FALSE))</f>
        <v>10190</v>
      </c>
      <c r="F652" s="262">
        <f t="shared" si="145"/>
        <v>10190</v>
      </c>
      <c r="G652" s="262">
        <f t="shared" si="145"/>
        <v>10190</v>
      </c>
      <c r="H652" s="262">
        <f t="shared" si="145"/>
        <v>10190</v>
      </c>
      <c r="I652" s="262">
        <f t="shared" si="145"/>
        <v>10190</v>
      </c>
      <c r="J652" s="262">
        <f t="shared" si="145"/>
        <v>10190</v>
      </c>
      <c r="K652" s="262">
        <f t="shared" si="145"/>
        <v>10190</v>
      </c>
      <c r="L652" s="262">
        <f t="shared" si="145"/>
        <v>10190</v>
      </c>
      <c r="M652" s="262">
        <f t="shared" si="145"/>
        <v>10190</v>
      </c>
      <c r="N652" s="262">
        <f t="shared" si="145"/>
        <v>10190</v>
      </c>
      <c r="O652" s="262">
        <f t="shared" si="145"/>
        <v>10190</v>
      </c>
      <c r="P652" s="262">
        <f t="shared" si="145"/>
        <v>10190</v>
      </c>
      <c r="Q652" s="262">
        <f t="shared" si="145"/>
        <v>10597.6</v>
      </c>
      <c r="R652" s="262">
        <f t="shared" si="145"/>
        <v>10597.6</v>
      </c>
      <c r="S652" s="262">
        <f t="shared" si="145"/>
        <v>10597.6</v>
      </c>
      <c r="T652" s="262">
        <f t="shared" si="145"/>
        <v>10597.6</v>
      </c>
      <c r="U652" s="262">
        <f t="shared" si="145"/>
        <v>10597.6</v>
      </c>
      <c r="V652" s="262">
        <f t="shared" si="145"/>
        <v>10597.6</v>
      </c>
      <c r="W652" s="262">
        <f t="shared" si="145"/>
        <v>10597.6</v>
      </c>
      <c r="X652" s="262">
        <f t="shared" si="145"/>
        <v>10597.6</v>
      </c>
      <c r="Y652" s="262">
        <f t="shared" si="145"/>
        <v>10597.6</v>
      </c>
      <c r="Z652" s="262">
        <f t="shared" si="145"/>
        <v>10597.6</v>
      </c>
      <c r="AA652" s="262">
        <f t="shared" si="145"/>
        <v>10597.6</v>
      </c>
      <c r="AB652" s="262">
        <f t="shared" si="145"/>
        <v>10597.6</v>
      </c>
    </row>
    <row r="653" spans="2:28" outlineLevel="1">
      <c r="B653" s="556">
        <f t="shared" si="132"/>
        <v>0</v>
      </c>
      <c r="C653" s="212" t="str">
        <f t="shared" si="132"/>
        <v xml:space="preserve">1 Bed / 1 Bath </v>
      </c>
      <c r="D653" s="260">
        <f t="shared" si="130"/>
        <v>7440</v>
      </c>
      <c r="E653" s="261">
        <f t="shared" ref="E653:AB653" si="146">($L143*($D358-$U358)+$H143*$U358)*(1+HLOOKUP(E$628,$E$181:$N$182,2,FALSE))</f>
        <v>15225</v>
      </c>
      <c r="F653" s="262">
        <f t="shared" si="146"/>
        <v>15225</v>
      </c>
      <c r="G653" s="262">
        <f t="shared" si="146"/>
        <v>15225</v>
      </c>
      <c r="H653" s="262">
        <f t="shared" si="146"/>
        <v>15225</v>
      </c>
      <c r="I653" s="262">
        <f t="shared" si="146"/>
        <v>15225</v>
      </c>
      <c r="J653" s="262">
        <f t="shared" si="146"/>
        <v>15225</v>
      </c>
      <c r="K653" s="262">
        <f t="shared" si="146"/>
        <v>15225</v>
      </c>
      <c r="L653" s="262">
        <f t="shared" si="146"/>
        <v>15225</v>
      </c>
      <c r="M653" s="262">
        <f t="shared" si="146"/>
        <v>15225</v>
      </c>
      <c r="N653" s="262">
        <f t="shared" si="146"/>
        <v>15225</v>
      </c>
      <c r="O653" s="262">
        <f t="shared" si="146"/>
        <v>15225</v>
      </c>
      <c r="P653" s="262">
        <f t="shared" si="146"/>
        <v>15225</v>
      </c>
      <c r="Q653" s="262">
        <f t="shared" si="146"/>
        <v>15834</v>
      </c>
      <c r="R653" s="262">
        <f t="shared" si="146"/>
        <v>15834</v>
      </c>
      <c r="S653" s="262">
        <f t="shared" si="146"/>
        <v>15834</v>
      </c>
      <c r="T653" s="262">
        <f t="shared" si="146"/>
        <v>15834</v>
      </c>
      <c r="U653" s="262">
        <f t="shared" si="146"/>
        <v>15834</v>
      </c>
      <c r="V653" s="262">
        <f t="shared" si="146"/>
        <v>15834</v>
      </c>
      <c r="W653" s="262">
        <f t="shared" si="146"/>
        <v>15834</v>
      </c>
      <c r="X653" s="262">
        <f t="shared" si="146"/>
        <v>15834</v>
      </c>
      <c r="Y653" s="262">
        <f t="shared" si="146"/>
        <v>15834</v>
      </c>
      <c r="Z653" s="262">
        <f t="shared" si="146"/>
        <v>15834</v>
      </c>
      <c r="AA653" s="262">
        <f t="shared" si="146"/>
        <v>15834</v>
      </c>
      <c r="AB653" s="262">
        <f t="shared" si="146"/>
        <v>15834</v>
      </c>
    </row>
    <row r="654" spans="2:28" outlineLevel="1">
      <c r="B654" s="556">
        <f t="shared" si="132"/>
        <v>0</v>
      </c>
      <c r="C654" s="212" t="str">
        <f t="shared" si="132"/>
        <v xml:space="preserve">2 Bed / 2 Bath </v>
      </c>
      <c r="D654" s="260">
        <f t="shared" si="130"/>
        <v>33670</v>
      </c>
      <c r="E654" s="261">
        <f t="shared" ref="E654:AB654" si="147">($L144*($D359-$U359)+$H144*$U359)*(1+HLOOKUP(E$628,$E$181:$N$182,2,FALSE))</f>
        <v>62930</v>
      </c>
      <c r="F654" s="262">
        <f t="shared" si="147"/>
        <v>62930</v>
      </c>
      <c r="G654" s="262">
        <f t="shared" si="147"/>
        <v>62930</v>
      </c>
      <c r="H654" s="262">
        <f t="shared" si="147"/>
        <v>62930</v>
      </c>
      <c r="I654" s="262">
        <f t="shared" si="147"/>
        <v>62930</v>
      </c>
      <c r="J654" s="262">
        <f t="shared" si="147"/>
        <v>62930</v>
      </c>
      <c r="K654" s="262">
        <f t="shared" si="147"/>
        <v>62930</v>
      </c>
      <c r="L654" s="262">
        <f t="shared" si="147"/>
        <v>62930</v>
      </c>
      <c r="M654" s="262">
        <f t="shared" si="147"/>
        <v>62930</v>
      </c>
      <c r="N654" s="262">
        <f t="shared" si="147"/>
        <v>62930</v>
      </c>
      <c r="O654" s="262">
        <f t="shared" si="147"/>
        <v>62930</v>
      </c>
      <c r="P654" s="262">
        <f t="shared" si="147"/>
        <v>62930</v>
      </c>
      <c r="Q654" s="262">
        <f t="shared" si="147"/>
        <v>65447.200000000004</v>
      </c>
      <c r="R654" s="262">
        <f t="shared" si="147"/>
        <v>65447.200000000004</v>
      </c>
      <c r="S654" s="262">
        <f t="shared" si="147"/>
        <v>65447.200000000004</v>
      </c>
      <c r="T654" s="262">
        <f t="shared" si="147"/>
        <v>65447.200000000004</v>
      </c>
      <c r="U654" s="262">
        <f t="shared" si="147"/>
        <v>65447.200000000004</v>
      </c>
      <c r="V654" s="262">
        <f t="shared" si="147"/>
        <v>65447.200000000004</v>
      </c>
      <c r="W654" s="262">
        <f t="shared" si="147"/>
        <v>65447.200000000004</v>
      </c>
      <c r="X654" s="262">
        <f t="shared" si="147"/>
        <v>65447.200000000004</v>
      </c>
      <c r="Y654" s="262">
        <f t="shared" si="147"/>
        <v>65447.200000000004</v>
      </c>
      <c r="Z654" s="262">
        <f t="shared" si="147"/>
        <v>65447.200000000004</v>
      </c>
      <c r="AA654" s="262">
        <f t="shared" si="147"/>
        <v>65447.200000000004</v>
      </c>
      <c r="AB654" s="262">
        <f t="shared" si="147"/>
        <v>65447.200000000004</v>
      </c>
    </row>
    <row r="655" spans="2:28" outlineLevel="1">
      <c r="B655" s="556">
        <f t="shared" si="132"/>
        <v>0</v>
      </c>
      <c r="C655" s="212" t="str">
        <f t="shared" si="132"/>
        <v xml:space="preserve">4 Bed / 2 Bath Penthouse </v>
      </c>
      <c r="D655" s="260">
        <f t="shared" si="130"/>
        <v>10000</v>
      </c>
      <c r="E655" s="261">
        <f t="shared" ref="E655:AB655" si="148">($L145*($D360-$U360)+$H145*$U360)*(1+HLOOKUP(E$628,$E$181:$N$182,2,FALSE))</f>
        <v>10250</v>
      </c>
      <c r="F655" s="262">
        <f t="shared" si="148"/>
        <v>10250</v>
      </c>
      <c r="G655" s="262">
        <f t="shared" si="148"/>
        <v>10250</v>
      </c>
      <c r="H655" s="262">
        <f t="shared" si="148"/>
        <v>10250</v>
      </c>
      <c r="I655" s="262">
        <f t="shared" si="148"/>
        <v>10250</v>
      </c>
      <c r="J655" s="262">
        <f t="shared" si="148"/>
        <v>10250</v>
      </c>
      <c r="K655" s="262">
        <f t="shared" si="148"/>
        <v>10250</v>
      </c>
      <c r="L655" s="262">
        <f t="shared" si="148"/>
        <v>10250</v>
      </c>
      <c r="M655" s="262">
        <f t="shared" si="148"/>
        <v>10250</v>
      </c>
      <c r="N655" s="262">
        <f t="shared" si="148"/>
        <v>10250</v>
      </c>
      <c r="O655" s="262">
        <f t="shared" si="148"/>
        <v>10250</v>
      </c>
      <c r="P655" s="262">
        <f t="shared" si="148"/>
        <v>10250</v>
      </c>
      <c r="Q655" s="262">
        <f t="shared" si="148"/>
        <v>10660</v>
      </c>
      <c r="R655" s="262">
        <f t="shared" si="148"/>
        <v>10660</v>
      </c>
      <c r="S655" s="262">
        <f t="shared" si="148"/>
        <v>10660</v>
      </c>
      <c r="T655" s="262">
        <f t="shared" si="148"/>
        <v>10660</v>
      </c>
      <c r="U655" s="262">
        <f t="shared" si="148"/>
        <v>10660</v>
      </c>
      <c r="V655" s="262">
        <f t="shared" si="148"/>
        <v>10660</v>
      </c>
      <c r="W655" s="262">
        <f t="shared" si="148"/>
        <v>10660</v>
      </c>
      <c r="X655" s="262">
        <f t="shared" si="148"/>
        <v>10660</v>
      </c>
      <c r="Y655" s="262">
        <f t="shared" si="148"/>
        <v>10660</v>
      </c>
      <c r="Z655" s="262">
        <f t="shared" si="148"/>
        <v>10660</v>
      </c>
      <c r="AA655" s="262">
        <f t="shared" si="148"/>
        <v>10660</v>
      </c>
      <c r="AB655" s="262">
        <f t="shared" si="148"/>
        <v>10660</v>
      </c>
    </row>
    <row r="656" spans="2:28" outlineLevel="1">
      <c r="B656" s="556">
        <f t="shared" ref="B656:C668" si="149">B611</f>
        <v>0</v>
      </c>
      <c r="C656" s="212" t="str">
        <f t="shared" si="149"/>
        <v xml:space="preserve">2 Bed / 2 Bath </v>
      </c>
      <c r="D656" s="260">
        <f t="shared" si="130"/>
        <v>0</v>
      </c>
      <c r="E656" s="261">
        <f t="shared" ref="E656:AB656" si="150">($L146*($D361-$U361)+$H146*$U361)*(1+HLOOKUP(E$628,$E$181:$N$182,2,FALSE))</f>
        <v>0</v>
      </c>
      <c r="F656" s="262">
        <f t="shared" si="150"/>
        <v>0</v>
      </c>
      <c r="G656" s="262">
        <f t="shared" si="150"/>
        <v>0</v>
      </c>
      <c r="H656" s="262">
        <f t="shared" si="150"/>
        <v>0</v>
      </c>
      <c r="I656" s="262">
        <f t="shared" si="150"/>
        <v>0</v>
      </c>
      <c r="J656" s="262">
        <f t="shared" si="150"/>
        <v>0</v>
      </c>
      <c r="K656" s="262">
        <f t="shared" si="150"/>
        <v>0</v>
      </c>
      <c r="L656" s="262">
        <f t="shared" si="150"/>
        <v>0</v>
      </c>
      <c r="M656" s="262">
        <f t="shared" si="150"/>
        <v>0</v>
      </c>
      <c r="N656" s="262">
        <f t="shared" si="150"/>
        <v>0</v>
      </c>
      <c r="O656" s="262">
        <f t="shared" si="150"/>
        <v>0</v>
      </c>
      <c r="P656" s="262">
        <f t="shared" si="150"/>
        <v>0</v>
      </c>
      <c r="Q656" s="262">
        <f t="shared" si="150"/>
        <v>0</v>
      </c>
      <c r="R656" s="262">
        <f t="shared" si="150"/>
        <v>0</v>
      </c>
      <c r="S656" s="262">
        <f t="shared" si="150"/>
        <v>0</v>
      </c>
      <c r="T656" s="262">
        <f t="shared" si="150"/>
        <v>0</v>
      </c>
      <c r="U656" s="262">
        <f t="shared" si="150"/>
        <v>0</v>
      </c>
      <c r="V656" s="262">
        <f t="shared" si="150"/>
        <v>0</v>
      </c>
      <c r="W656" s="262">
        <f t="shared" si="150"/>
        <v>0</v>
      </c>
      <c r="X656" s="262">
        <f t="shared" si="150"/>
        <v>0</v>
      </c>
      <c r="Y656" s="262">
        <f t="shared" si="150"/>
        <v>0</v>
      </c>
      <c r="Z656" s="262">
        <f t="shared" si="150"/>
        <v>0</v>
      </c>
      <c r="AA656" s="262">
        <f t="shared" si="150"/>
        <v>0</v>
      </c>
      <c r="AB656" s="262">
        <f t="shared" si="150"/>
        <v>0</v>
      </c>
    </row>
    <row r="657" spans="2:28" outlineLevel="1">
      <c r="B657" s="556">
        <f t="shared" si="149"/>
        <v>0</v>
      </c>
      <c r="C657" s="212">
        <f t="shared" si="149"/>
        <v>0</v>
      </c>
      <c r="D657" s="260">
        <f t="shared" si="130"/>
        <v>0</v>
      </c>
      <c r="E657" s="261">
        <f t="shared" ref="E657:AB657" si="151">($L147*($D362-$U362)+$H147*$U362)*(1+HLOOKUP(E$628,$E$181:$N$182,2,FALSE))</f>
        <v>0</v>
      </c>
      <c r="F657" s="262">
        <f t="shared" si="151"/>
        <v>0</v>
      </c>
      <c r="G657" s="262">
        <f t="shared" si="151"/>
        <v>0</v>
      </c>
      <c r="H657" s="262">
        <f t="shared" si="151"/>
        <v>0</v>
      </c>
      <c r="I657" s="262">
        <f t="shared" si="151"/>
        <v>0</v>
      </c>
      <c r="J657" s="262">
        <f t="shared" si="151"/>
        <v>0</v>
      </c>
      <c r="K657" s="262">
        <f t="shared" si="151"/>
        <v>0</v>
      </c>
      <c r="L657" s="262">
        <f t="shared" si="151"/>
        <v>0</v>
      </c>
      <c r="M657" s="262">
        <f t="shared" si="151"/>
        <v>0</v>
      </c>
      <c r="N657" s="262">
        <f t="shared" si="151"/>
        <v>0</v>
      </c>
      <c r="O657" s="262">
        <f t="shared" si="151"/>
        <v>0</v>
      </c>
      <c r="P657" s="262">
        <f t="shared" si="151"/>
        <v>0</v>
      </c>
      <c r="Q657" s="262">
        <f t="shared" si="151"/>
        <v>0</v>
      </c>
      <c r="R657" s="262">
        <f t="shared" si="151"/>
        <v>0</v>
      </c>
      <c r="S657" s="262">
        <f t="shared" si="151"/>
        <v>0</v>
      </c>
      <c r="T657" s="262">
        <f t="shared" si="151"/>
        <v>0</v>
      </c>
      <c r="U657" s="262">
        <f t="shared" si="151"/>
        <v>0</v>
      </c>
      <c r="V657" s="262">
        <f t="shared" si="151"/>
        <v>0</v>
      </c>
      <c r="W657" s="262">
        <f t="shared" si="151"/>
        <v>0</v>
      </c>
      <c r="X657" s="262">
        <f t="shared" si="151"/>
        <v>0</v>
      </c>
      <c r="Y657" s="262">
        <f t="shared" si="151"/>
        <v>0</v>
      </c>
      <c r="Z657" s="262">
        <f t="shared" si="151"/>
        <v>0</v>
      </c>
      <c r="AA657" s="262">
        <f t="shared" si="151"/>
        <v>0</v>
      </c>
      <c r="AB657" s="262">
        <f t="shared" si="151"/>
        <v>0</v>
      </c>
    </row>
    <row r="658" spans="2:28" outlineLevel="1">
      <c r="B658" s="556">
        <f t="shared" si="149"/>
        <v>0</v>
      </c>
      <c r="C658" s="212">
        <f t="shared" si="149"/>
        <v>0</v>
      </c>
      <c r="D658" s="260">
        <f t="shared" si="130"/>
        <v>0</v>
      </c>
      <c r="E658" s="261">
        <f t="shared" ref="E658:AB658" si="152">($L148*($D363-$U363)+$H148*$U363)*(1+HLOOKUP(E$628,$E$181:$N$182,2,FALSE))</f>
        <v>0</v>
      </c>
      <c r="F658" s="262">
        <f t="shared" si="152"/>
        <v>0</v>
      </c>
      <c r="G658" s="262">
        <f t="shared" si="152"/>
        <v>0</v>
      </c>
      <c r="H658" s="262">
        <f t="shared" si="152"/>
        <v>0</v>
      </c>
      <c r="I658" s="262">
        <f t="shared" si="152"/>
        <v>0</v>
      </c>
      <c r="J658" s="262">
        <f t="shared" si="152"/>
        <v>0</v>
      </c>
      <c r="K658" s="262">
        <f t="shared" si="152"/>
        <v>0</v>
      </c>
      <c r="L658" s="262">
        <f t="shared" si="152"/>
        <v>0</v>
      </c>
      <c r="M658" s="262">
        <f t="shared" si="152"/>
        <v>0</v>
      </c>
      <c r="N658" s="262">
        <f t="shared" si="152"/>
        <v>0</v>
      </c>
      <c r="O658" s="262">
        <f t="shared" si="152"/>
        <v>0</v>
      </c>
      <c r="P658" s="262">
        <f t="shared" si="152"/>
        <v>0</v>
      </c>
      <c r="Q658" s="262">
        <f t="shared" si="152"/>
        <v>0</v>
      </c>
      <c r="R658" s="262">
        <f t="shared" si="152"/>
        <v>0</v>
      </c>
      <c r="S658" s="262">
        <f t="shared" si="152"/>
        <v>0</v>
      </c>
      <c r="T658" s="262">
        <f t="shared" si="152"/>
        <v>0</v>
      </c>
      <c r="U658" s="262">
        <f t="shared" si="152"/>
        <v>0</v>
      </c>
      <c r="V658" s="262">
        <f t="shared" si="152"/>
        <v>0</v>
      </c>
      <c r="W658" s="262">
        <f t="shared" si="152"/>
        <v>0</v>
      </c>
      <c r="X658" s="262">
        <f t="shared" si="152"/>
        <v>0</v>
      </c>
      <c r="Y658" s="262">
        <f t="shared" si="152"/>
        <v>0</v>
      </c>
      <c r="Z658" s="262">
        <f t="shared" si="152"/>
        <v>0</v>
      </c>
      <c r="AA658" s="262">
        <f t="shared" si="152"/>
        <v>0</v>
      </c>
      <c r="AB658" s="262">
        <f t="shared" si="152"/>
        <v>0</v>
      </c>
    </row>
    <row r="659" spans="2:28" outlineLevel="1">
      <c r="B659" s="556">
        <f t="shared" si="149"/>
        <v>0</v>
      </c>
      <c r="C659" s="212">
        <f t="shared" si="149"/>
        <v>0</v>
      </c>
      <c r="D659" s="260">
        <f t="shared" si="130"/>
        <v>0</v>
      </c>
      <c r="E659" s="261">
        <f t="shared" ref="E659:AB659" si="153">($L149*($D364-$U364)+$H149*$U364)*(1+HLOOKUP(E$628,$E$181:$N$182,2,FALSE))</f>
        <v>0</v>
      </c>
      <c r="F659" s="262">
        <f t="shared" si="153"/>
        <v>0</v>
      </c>
      <c r="G659" s="262">
        <f t="shared" si="153"/>
        <v>0</v>
      </c>
      <c r="H659" s="262">
        <f t="shared" si="153"/>
        <v>0</v>
      </c>
      <c r="I659" s="262">
        <f t="shared" si="153"/>
        <v>0</v>
      </c>
      <c r="J659" s="262">
        <f t="shared" si="153"/>
        <v>0</v>
      </c>
      <c r="K659" s="262">
        <f t="shared" si="153"/>
        <v>0</v>
      </c>
      <c r="L659" s="262">
        <f t="shared" si="153"/>
        <v>0</v>
      </c>
      <c r="M659" s="262">
        <f t="shared" si="153"/>
        <v>0</v>
      </c>
      <c r="N659" s="262">
        <f t="shared" si="153"/>
        <v>0</v>
      </c>
      <c r="O659" s="262">
        <f t="shared" si="153"/>
        <v>0</v>
      </c>
      <c r="P659" s="262">
        <f t="shared" si="153"/>
        <v>0</v>
      </c>
      <c r="Q659" s="262">
        <f t="shared" si="153"/>
        <v>0</v>
      </c>
      <c r="R659" s="262">
        <f t="shared" si="153"/>
        <v>0</v>
      </c>
      <c r="S659" s="262">
        <f t="shared" si="153"/>
        <v>0</v>
      </c>
      <c r="T659" s="262">
        <f t="shared" si="153"/>
        <v>0</v>
      </c>
      <c r="U659" s="262">
        <f t="shared" si="153"/>
        <v>0</v>
      </c>
      <c r="V659" s="262">
        <f t="shared" si="153"/>
        <v>0</v>
      </c>
      <c r="W659" s="262">
        <f t="shared" si="153"/>
        <v>0</v>
      </c>
      <c r="X659" s="262">
        <f t="shared" si="153"/>
        <v>0</v>
      </c>
      <c r="Y659" s="262">
        <f t="shared" si="153"/>
        <v>0</v>
      </c>
      <c r="Z659" s="262">
        <f t="shared" si="153"/>
        <v>0</v>
      </c>
      <c r="AA659" s="262">
        <f t="shared" si="153"/>
        <v>0</v>
      </c>
      <c r="AB659" s="262">
        <f t="shared" si="153"/>
        <v>0</v>
      </c>
    </row>
    <row r="660" spans="2:28" outlineLevel="1">
      <c r="B660" s="556">
        <f t="shared" si="149"/>
        <v>0</v>
      </c>
      <c r="C660" s="212">
        <f t="shared" si="149"/>
        <v>0</v>
      </c>
      <c r="D660" s="260">
        <f t="shared" si="130"/>
        <v>0</v>
      </c>
      <c r="E660" s="261">
        <f t="shared" ref="E660:AB660" si="154">($L150*($D365-$U365)+$H150*$U365)*(1+HLOOKUP(E$628,$E$181:$N$182,2,FALSE))</f>
        <v>0</v>
      </c>
      <c r="F660" s="262">
        <f t="shared" si="154"/>
        <v>0</v>
      </c>
      <c r="G660" s="262">
        <f t="shared" si="154"/>
        <v>0</v>
      </c>
      <c r="H660" s="262">
        <f t="shared" si="154"/>
        <v>0</v>
      </c>
      <c r="I660" s="262">
        <f t="shared" si="154"/>
        <v>0</v>
      </c>
      <c r="J660" s="262">
        <f t="shared" si="154"/>
        <v>0</v>
      </c>
      <c r="K660" s="262">
        <f t="shared" si="154"/>
        <v>0</v>
      </c>
      <c r="L660" s="262">
        <f t="shared" si="154"/>
        <v>0</v>
      </c>
      <c r="M660" s="262">
        <f t="shared" si="154"/>
        <v>0</v>
      </c>
      <c r="N660" s="262">
        <f t="shared" si="154"/>
        <v>0</v>
      </c>
      <c r="O660" s="262">
        <f t="shared" si="154"/>
        <v>0</v>
      </c>
      <c r="P660" s="262">
        <f t="shared" si="154"/>
        <v>0</v>
      </c>
      <c r="Q660" s="262">
        <f t="shared" si="154"/>
        <v>0</v>
      </c>
      <c r="R660" s="262">
        <f t="shared" si="154"/>
        <v>0</v>
      </c>
      <c r="S660" s="262">
        <f t="shared" si="154"/>
        <v>0</v>
      </c>
      <c r="T660" s="262">
        <f t="shared" si="154"/>
        <v>0</v>
      </c>
      <c r="U660" s="262">
        <f t="shared" si="154"/>
        <v>0</v>
      </c>
      <c r="V660" s="262">
        <f t="shared" si="154"/>
        <v>0</v>
      </c>
      <c r="W660" s="262">
        <f t="shared" si="154"/>
        <v>0</v>
      </c>
      <c r="X660" s="262">
        <f t="shared" si="154"/>
        <v>0</v>
      </c>
      <c r="Y660" s="262">
        <f t="shared" si="154"/>
        <v>0</v>
      </c>
      <c r="Z660" s="262">
        <f t="shared" si="154"/>
        <v>0</v>
      </c>
      <c r="AA660" s="262">
        <f t="shared" si="154"/>
        <v>0</v>
      </c>
      <c r="AB660" s="262">
        <f t="shared" si="154"/>
        <v>0</v>
      </c>
    </row>
    <row r="661" spans="2:28" outlineLevel="1">
      <c r="B661" s="556">
        <f t="shared" si="149"/>
        <v>0</v>
      </c>
      <c r="C661" s="212">
        <f t="shared" si="149"/>
        <v>0</v>
      </c>
      <c r="D661" s="260">
        <f t="shared" si="130"/>
        <v>0</v>
      </c>
      <c r="E661" s="261">
        <f t="shared" ref="E661:AB661" si="155">($L151*($D366-$U366)+$H151*$U366)*(1+HLOOKUP(E$628,$E$181:$N$182,2,FALSE))</f>
        <v>0</v>
      </c>
      <c r="F661" s="262">
        <f t="shared" si="155"/>
        <v>0</v>
      </c>
      <c r="G661" s="262">
        <f t="shared" si="155"/>
        <v>0</v>
      </c>
      <c r="H661" s="262">
        <f t="shared" si="155"/>
        <v>0</v>
      </c>
      <c r="I661" s="262">
        <f t="shared" si="155"/>
        <v>0</v>
      </c>
      <c r="J661" s="262">
        <f t="shared" si="155"/>
        <v>0</v>
      </c>
      <c r="K661" s="262">
        <f t="shared" si="155"/>
        <v>0</v>
      </c>
      <c r="L661" s="262">
        <f t="shared" si="155"/>
        <v>0</v>
      </c>
      <c r="M661" s="262">
        <f t="shared" si="155"/>
        <v>0</v>
      </c>
      <c r="N661" s="262">
        <f t="shared" si="155"/>
        <v>0</v>
      </c>
      <c r="O661" s="262">
        <f t="shared" si="155"/>
        <v>0</v>
      </c>
      <c r="P661" s="262">
        <f t="shared" si="155"/>
        <v>0</v>
      </c>
      <c r="Q661" s="262">
        <f t="shared" si="155"/>
        <v>0</v>
      </c>
      <c r="R661" s="262">
        <f t="shared" si="155"/>
        <v>0</v>
      </c>
      <c r="S661" s="262">
        <f t="shared" si="155"/>
        <v>0</v>
      </c>
      <c r="T661" s="262">
        <f t="shared" si="155"/>
        <v>0</v>
      </c>
      <c r="U661" s="262">
        <f t="shared" si="155"/>
        <v>0</v>
      </c>
      <c r="V661" s="262">
        <f t="shared" si="155"/>
        <v>0</v>
      </c>
      <c r="W661" s="262">
        <f t="shared" si="155"/>
        <v>0</v>
      </c>
      <c r="X661" s="262">
        <f t="shared" si="155"/>
        <v>0</v>
      </c>
      <c r="Y661" s="262">
        <f t="shared" si="155"/>
        <v>0</v>
      </c>
      <c r="Z661" s="262">
        <f t="shared" si="155"/>
        <v>0</v>
      </c>
      <c r="AA661" s="262">
        <f t="shared" si="155"/>
        <v>0</v>
      </c>
      <c r="AB661" s="262">
        <f t="shared" si="155"/>
        <v>0</v>
      </c>
    </row>
    <row r="662" spans="2:28" outlineLevel="1">
      <c r="B662" s="556">
        <f t="shared" si="149"/>
        <v>0</v>
      </c>
      <c r="C662" s="212">
        <f t="shared" si="149"/>
        <v>0</v>
      </c>
      <c r="D662" s="260">
        <f t="shared" si="130"/>
        <v>0</v>
      </c>
      <c r="E662" s="261">
        <f t="shared" ref="E662:AB662" si="156">($L152*($D367-$U367)+$H152*$U367)*(1+HLOOKUP(E$628,$E$181:$N$182,2,FALSE))</f>
        <v>0</v>
      </c>
      <c r="F662" s="262">
        <f t="shared" si="156"/>
        <v>0</v>
      </c>
      <c r="G662" s="262">
        <f t="shared" si="156"/>
        <v>0</v>
      </c>
      <c r="H662" s="262">
        <f t="shared" si="156"/>
        <v>0</v>
      </c>
      <c r="I662" s="262">
        <f t="shared" si="156"/>
        <v>0</v>
      </c>
      <c r="J662" s="262">
        <f t="shared" si="156"/>
        <v>0</v>
      </c>
      <c r="K662" s="262">
        <f t="shared" si="156"/>
        <v>0</v>
      </c>
      <c r="L662" s="262">
        <f t="shared" si="156"/>
        <v>0</v>
      </c>
      <c r="M662" s="262">
        <f t="shared" si="156"/>
        <v>0</v>
      </c>
      <c r="N662" s="262">
        <f t="shared" si="156"/>
        <v>0</v>
      </c>
      <c r="O662" s="262">
        <f t="shared" si="156"/>
        <v>0</v>
      </c>
      <c r="P662" s="262">
        <f t="shared" si="156"/>
        <v>0</v>
      </c>
      <c r="Q662" s="262">
        <f t="shared" si="156"/>
        <v>0</v>
      </c>
      <c r="R662" s="262">
        <f t="shared" si="156"/>
        <v>0</v>
      </c>
      <c r="S662" s="262">
        <f t="shared" si="156"/>
        <v>0</v>
      </c>
      <c r="T662" s="262">
        <f t="shared" si="156"/>
        <v>0</v>
      </c>
      <c r="U662" s="262">
        <f t="shared" si="156"/>
        <v>0</v>
      </c>
      <c r="V662" s="262">
        <f t="shared" si="156"/>
        <v>0</v>
      </c>
      <c r="W662" s="262">
        <f t="shared" si="156"/>
        <v>0</v>
      </c>
      <c r="X662" s="262">
        <f t="shared" si="156"/>
        <v>0</v>
      </c>
      <c r="Y662" s="262">
        <f t="shared" si="156"/>
        <v>0</v>
      </c>
      <c r="Z662" s="262">
        <f t="shared" si="156"/>
        <v>0</v>
      </c>
      <c r="AA662" s="262">
        <f t="shared" si="156"/>
        <v>0</v>
      </c>
      <c r="AB662" s="262">
        <f t="shared" si="156"/>
        <v>0</v>
      </c>
    </row>
    <row r="663" spans="2:28" outlineLevel="1">
      <c r="B663" s="556">
        <f t="shared" si="149"/>
        <v>0</v>
      </c>
      <c r="C663" s="212">
        <f t="shared" si="149"/>
        <v>0</v>
      </c>
      <c r="D663" s="260">
        <f t="shared" si="130"/>
        <v>0</v>
      </c>
      <c r="E663" s="261">
        <f t="shared" ref="E663:AB663" si="157">($L153*($D368-$U368)+$H153*$U368)*(1+HLOOKUP(E$628,$E$181:$N$182,2,FALSE))</f>
        <v>0</v>
      </c>
      <c r="F663" s="262">
        <f t="shared" si="157"/>
        <v>0</v>
      </c>
      <c r="G663" s="262">
        <f t="shared" si="157"/>
        <v>0</v>
      </c>
      <c r="H663" s="262">
        <f t="shared" si="157"/>
        <v>0</v>
      </c>
      <c r="I663" s="262">
        <f t="shared" si="157"/>
        <v>0</v>
      </c>
      <c r="J663" s="262">
        <f t="shared" si="157"/>
        <v>0</v>
      </c>
      <c r="K663" s="262">
        <f t="shared" si="157"/>
        <v>0</v>
      </c>
      <c r="L663" s="262">
        <f t="shared" si="157"/>
        <v>0</v>
      </c>
      <c r="M663" s="262">
        <f t="shared" si="157"/>
        <v>0</v>
      </c>
      <c r="N663" s="262">
        <f t="shared" si="157"/>
        <v>0</v>
      </c>
      <c r="O663" s="262">
        <f t="shared" si="157"/>
        <v>0</v>
      </c>
      <c r="P663" s="262">
        <f t="shared" si="157"/>
        <v>0</v>
      </c>
      <c r="Q663" s="262">
        <f t="shared" si="157"/>
        <v>0</v>
      </c>
      <c r="R663" s="262">
        <f t="shared" si="157"/>
        <v>0</v>
      </c>
      <c r="S663" s="262">
        <f t="shared" si="157"/>
        <v>0</v>
      </c>
      <c r="T663" s="262">
        <f t="shared" si="157"/>
        <v>0</v>
      </c>
      <c r="U663" s="262">
        <f t="shared" si="157"/>
        <v>0</v>
      </c>
      <c r="V663" s="262">
        <f t="shared" si="157"/>
        <v>0</v>
      </c>
      <c r="W663" s="262">
        <f t="shared" si="157"/>
        <v>0</v>
      </c>
      <c r="X663" s="262">
        <f t="shared" si="157"/>
        <v>0</v>
      </c>
      <c r="Y663" s="262">
        <f t="shared" si="157"/>
        <v>0</v>
      </c>
      <c r="Z663" s="262">
        <f t="shared" si="157"/>
        <v>0</v>
      </c>
      <c r="AA663" s="262">
        <f t="shared" si="157"/>
        <v>0</v>
      </c>
      <c r="AB663" s="262">
        <f t="shared" si="157"/>
        <v>0</v>
      </c>
    </row>
    <row r="664" spans="2:28" outlineLevel="1">
      <c r="B664" s="556">
        <f t="shared" si="149"/>
        <v>0</v>
      </c>
      <c r="C664" s="212">
        <f t="shared" si="149"/>
        <v>0</v>
      </c>
      <c r="D664" s="260">
        <f t="shared" si="130"/>
        <v>0</v>
      </c>
      <c r="E664" s="261">
        <f t="shared" ref="E664:AB664" si="158">($L154*($D369-$U369)+$H154*$U369)*(1+HLOOKUP(E$628,$E$181:$N$182,2,FALSE))</f>
        <v>0</v>
      </c>
      <c r="F664" s="262">
        <f t="shared" si="158"/>
        <v>0</v>
      </c>
      <c r="G664" s="262">
        <f t="shared" si="158"/>
        <v>0</v>
      </c>
      <c r="H664" s="262">
        <f t="shared" si="158"/>
        <v>0</v>
      </c>
      <c r="I664" s="262">
        <f t="shared" si="158"/>
        <v>0</v>
      </c>
      <c r="J664" s="262">
        <f t="shared" si="158"/>
        <v>0</v>
      </c>
      <c r="K664" s="262">
        <f t="shared" si="158"/>
        <v>0</v>
      </c>
      <c r="L664" s="262">
        <f t="shared" si="158"/>
        <v>0</v>
      </c>
      <c r="M664" s="262">
        <f t="shared" si="158"/>
        <v>0</v>
      </c>
      <c r="N664" s="262">
        <f t="shared" si="158"/>
        <v>0</v>
      </c>
      <c r="O664" s="262">
        <f t="shared" si="158"/>
        <v>0</v>
      </c>
      <c r="P664" s="262">
        <f t="shared" si="158"/>
        <v>0</v>
      </c>
      <c r="Q664" s="262">
        <f t="shared" si="158"/>
        <v>0</v>
      </c>
      <c r="R664" s="262">
        <f t="shared" si="158"/>
        <v>0</v>
      </c>
      <c r="S664" s="262">
        <f t="shared" si="158"/>
        <v>0</v>
      </c>
      <c r="T664" s="262">
        <f t="shared" si="158"/>
        <v>0</v>
      </c>
      <c r="U664" s="262">
        <f t="shared" si="158"/>
        <v>0</v>
      </c>
      <c r="V664" s="262">
        <f t="shared" si="158"/>
        <v>0</v>
      </c>
      <c r="W664" s="262">
        <f t="shared" si="158"/>
        <v>0</v>
      </c>
      <c r="X664" s="262">
        <f t="shared" si="158"/>
        <v>0</v>
      </c>
      <c r="Y664" s="262">
        <f t="shared" si="158"/>
        <v>0</v>
      </c>
      <c r="Z664" s="262">
        <f t="shared" si="158"/>
        <v>0</v>
      </c>
      <c r="AA664" s="262">
        <f t="shared" si="158"/>
        <v>0</v>
      </c>
      <c r="AB664" s="262">
        <f t="shared" si="158"/>
        <v>0</v>
      </c>
    </row>
    <row r="665" spans="2:28" outlineLevel="1">
      <c r="B665" s="556">
        <f t="shared" si="149"/>
        <v>0</v>
      </c>
      <c r="C665" s="212">
        <f t="shared" si="149"/>
        <v>0</v>
      </c>
      <c r="D665" s="260">
        <f t="shared" si="130"/>
        <v>0</v>
      </c>
      <c r="E665" s="261">
        <f t="shared" ref="E665:AB665" si="159">($L155*($D370-$U370)+$H155*$U370)*(1+HLOOKUP(E$628,$E$181:$N$182,2,FALSE))</f>
        <v>0</v>
      </c>
      <c r="F665" s="262">
        <f t="shared" si="159"/>
        <v>0</v>
      </c>
      <c r="G665" s="262">
        <f t="shared" si="159"/>
        <v>0</v>
      </c>
      <c r="H665" s="262">
        <f t="shared" si="159"/>
        <v>0</v>
      </c>
      <c r="I665" s="262">
        <f t="shared" si="159"/>
        <v>0</v>
      </c>
      <c r="J665" s="262">
        <f t="shared" si="159"/>
        <v>0</v>
      </c>
      <c r="K665" s="262">
        <f t="shared" si="159"/>
        <v>0</v>
      </c>
      <c r="L665" s="262">
        <f t="shared" si="159"/>
        <v>0</v>
      </c>
      <c r="M665" s="262">
        <f t="shared" si="159"/>
        <v>0</v>
      </c>
      <c r="N665" s="262">
        <f t="shared" si="159"/>
        <v>0</v>
      </c>
      <c r="O665" s="262">
        <f t="shared" si="159"/>
        <v>0</v>
      </c>
      <c r="P665" s="262">
        <f t="shared" si="159"/>
        <v>0</v>
      </c>
      <c r="Q665" s="262">
        <f t="shared" si="159"/>
        <v>0</v>
      </c>
      <c r="R665" s="262">
        <f t="shared" si="159"/>
        <v>0</v>
      </c>
      <c r="S665" s="262">
        <f t="shared" si="159"/>
        <v>0</v>
      </c>
      <c r="T665" s="262">
        <f t="shared" si="159"/>
        <v>0</v>
      </c>
      <c r="U665" s="262">
        <f t="shared" si="159"/>
        <v>0</v>
      </c>
      <c r="V665" s="262">
        <f t="shared" si="159"/>
        <v>0</v>
      </c>
      <c r="W665" s="262">
        <f t="shared" si="159"/>
        <v>0</v>
      </c>
      <c r="X665" s="262">
        <f t="shared" si="159"/>
        <v>0</v>
      </c>
      <c r="Y665" s="262">
        <f t="shared" si="159"/>
        <v>0</v>
      </c>
      <c r="Z665" s="262">
        <f t="shared" si="159"/>
        <v>0</v>
      </c>
      <c r="AA665" s="262">
        <f t="shared" si="159"/>
        <v>0</v>
      </c>
      <c r="AB665" s="262">
        <f t="shared" si="159"/>
        <v>0</v>
      </c>
    </row>
    <row r="666" spans="2:28" outlineLevel="1">
      <c r="B666" s="556">
        <f t="shared" si="149"/>
        <v>0</v>
      </c>
      <c r="C666" s="212">
        <f t="shared" si="149"/>
        <v>0</v>
      </c>
      <c r="D666" s="260">
        <f t="shared" si="130"/>
        <v>0</v>
      </c>
      <c r="E666" s="261">
        <f t="shared" ref="E666:AB666" si="160">($L156*($D371-$U371)+$H156*$U371)*(1+HLOOKUP(E$628,$E$181:$N$182,2,FALSE))</f>
        <v>0</v>
      </c>
      <c r="F666" s="262">
        <f t="shared" si="160"/>
        <v>0</v>
      </c>
      <c r="G666" s="262">
        <f t="shared" si="160"/>
        <v>0</v>
      </c>
      <c r="H666" s="262">
        <f t="shared" si="160"/>
        <v>0</v>
      </c>
      <c r="I666" s="262">
        <f t="shared" si="160"/>
        <v>0</v>
      </c>
      <c r="J666" s="262">
        <f t="shared" si="160"/>
        <v>0</v>
      </c>
      <c r="K666" s="262">
        <f t="shared" si="160"/>
        <v>0</v>
      </c>
      <c r="L666" s="262">
        <f t="shared" si="160"/>
        <v>0</v>
      </c>
      <c r="M666" s="262">
        <f t="shared" si="160"/>
        <v>0</v>
      </c>
      <c r="N666" s="262">
        <f t="shared" si="160"/>
        <v>0</v>
      </c>
      <c r="O666" s="262">
        <f t="shared" si="160"/>
        <v>0</v>
      </c>
      <c r="P666" s="262">
        <f t="shared" si="160"/>
        <v>0</v>
      </c>
      <c r="Q666" s="262">
        <f t="shared" si="160"/>
        <v>0</v>
      </c>
      <c r="R666" s="262">
        <f t="shared" si="160"/>
        <v>0</v>
      </c>
      <c r="S666" s="262">
        <f t="shared" si="160"/>
        <v>0</v>
      </c>
      <c r="T666" s="262">
        <f t="shared" si="160"/>
        <v>0</v>
      </c>
      <c r="U666" s="262">
        <f t="shared" si="160"/>
        <v>0</v>
      </c>
      <c r="V666" s="262">
        <f t="shared" si="160"/>
        <v>0</v>
      </c>
      <c r="W666" s="262">
        <f t="shared" si="160"/>
        <v>0</v>
      </c>
      <c r="X666" s="262">
        <f t="shared" si="160"/>
        <v>0</v>
      </c>
      <c r="Y666" s="262">
        <f t="shared" si="160"/>
        <v>0</v>
      </c>
      <c r="Z666" s="262">
        <f t="shared" si="160"/>
        <v>0</v>
      </c>
      <c r="AA666" s="262">
        <f t="shared" si="160"/>
        <v>0</v>
      </c>
      <c r="AB666" s="262">
        <f t="shared" si="160"/>
        <v>0</v>
      </c>
    </row>
    <row r="667" spans="2:28" outlineLevel="1">
      <c r="B667" s="556">
        <f t="shared" si="149"/>
        <v>0</v>
      </c>
      <c r="C667" s="212">
        <f t="shared" si="149"/>
        <v>0</v>
      </c>
      <c r="D667" s="260">
        <f t="shared" si="130"/>
        <v>0</v>
      </c>
      <c r="E667" s="261">
        <f t="shared" ref="E667:AB667" si="161">($L157*($D372-$U372)+$H157*$U372)*(1+HLOOKUP(E$628,$E$181:$N$182,2,FALSE))</f>
        <v>0</v>
      </c>
      <c r="F667" s="262">
        <f t="shared" si="161"/>
        <v>0</v>
      </c>
      <c r="G667" s="262">
        <f t="shared" si="161"/>
        <v>0</v>
      </c>
      <c r="H667" s="262">
        <f t="shared" si="161"/>
        <v>0</v>
      </c>
      <c r="I667" s="262">
        <f t="shared" si="161"/>
        <v>0</v>
      </c>
      <c r="J667" s="262">
        <f t="shared" si="161"/>
        <v>0</v>
      </c>
      <c r="K667" s="262">
        <f t="shared" si="161"/>
        <v>0</v>
      </c>
      <c r="L667" s="262">
        <f t="shared" si="161"/>
        <v>0</v>
      </c>
      <c r="M667" s="262">
        <f t="shared" si="161"/>
        <v>0</v>
      </c>
      <c r="N667" s="262">
        <f t="shared" si="161"/>
        <v>0</v>
      </c>
      <c r="O667" s="262">
        <f t="shared" si="161"/>
        <v>0</v>
      </c>
      <c r="P667" s="262">
        <f t="shared" si="161"/>
        <v>0</v>
      </c>
      <c r="Q667" s="262">
        <f t="shared" si="161"/>
        <v>0</v>
      </c>
      <c r="R667" s="262">
        <f t="shared" si="161"/>
        <v>0</v>
      </c>
      <c r="S667" s="262">
        <f t="shared" si="161"/>
        <v>0</v>
      </c>
      <c r="T667" s="262">
        <f t="shared" si="161"/>
        <v>0</v>
      </c>
      <c r="U667" s="262">
        <f t="shared" si="161"/>
        <v>0</v>
      </c>
      <c r="V667" s="262">
        <f t="shared" si="161"/>
        <v>0</v>
      </c>
      <c r="W667" s="262">
        <f t="shared" si="161"/>
        <v>0</v>
      </c>
      <c r="X667" s="262">
        <f t="shared" si="161"/>
        <v>0</v>
      </c>
      <c r="Y667" s="262">
        <f t="shared" si="161"/>
        <v>0</v>
      </c>
      <c r="Z667" s="262">
        <f t="shared" si="161"/>
        <v>0</v>
      </c>
      <c r="AA667" s="262">
        <f t="shared" si="161"/>
        <v>0</v>
      </c>
      <c r="AB667" s="262">
        <f t="shared" si="161"/>
        <v>0</v>
      </c>
    </row>
    <row r="668" spans="2:28" outlineLevel="1">
      <c r="B668" s="556">
        <f t="shared" si="149"/>
        <v>0</v>
      </c>
      <c r="C668" s="215">
        <f t="shared" si="149"/>
        <v>0</v>
      </c>
      <c r="D668" s="558">
        <f t="shared" si="130"/>
        <v>0</v>
      </c>
      <c r="E668" s="264">
        <f t="shared" ref="E668:AB668" si="162">($L158*($D373-$U373)+$H158*$U373)*(1+HLOOKUP(E$628,$E$181:$N$182,2,FALSE))</f>
        <v>0</v>
      </c>
      <c r="F668" s="265">
        <f t="shared" si="162"/>
        <v>0</v>
      </c>
      <c r="G668" s="265">
        <f t="shared" si="162"/>
        <v>0</v>
      </c>
      <c r="H668" s="265">
        <f t="shared" si="162"/>
        <v>0</v>
      </c>
      <c r="I668" s="265">
        <f t="shared" si="162"/>
        <v>0</v>
      </c>
      <c r="J668" s="265">
        <f t="shared" si="162"/>
        <v>0</v>
      </c>
      <c r="K668" s="265">
        <f t="shared" si="162"/>
        <v>0</v>
      </c>
      <c r="L668" s="265">
        <f t="shared" si="162"/>
        <v>0</v>
      </c>
      <c r="M668" s="265">
        <f t="shared" si="162"/>
        <v>0</v>
      </c>
      <c r="N668" s="265">
        <f t="shared" si="162"/>
        <v>0</v>
      </c>
      <c r="O668" s="265">
        <f t="shared" si="162"/>
        <v>0</v>
      </c>
      <c r="P668" s="265">
        <f t="shared" si="162"/>
        <v>0</v>
      </c>
      <c r="Q668" s="265">
        <f t="shared" si="162"/>
        <v>0</v>
      </c>
      <c r="R668" s="265">
        <f t="shared" si="162"/>
        <v>0</v>
      </c>
      <c r="S668" s="265">
        <f t="shared" si="162"/>
        <v>0</v>
      </c>
      <c r="T668" s="265">
        <f t="shared" si="162"/>
        <v>0</v>
      </c>
      <c r="U668" s="265">
        <f t="shared" si="162"/>
        <v>0</v>
      </c>
      <c r="V668" s="265">
        <f t="shared" si="162"/>
        <v>0</v>
      </c>
      <c r="W668" s="265">
        <f t="shared" si="162"/>
        <v>0</v>
      </c>
      <c r="X668" s="265">
        <f t="shared" si="162"/>
        <v>0</v>
      </c>
      <c r="Y668" s="265">
        <f t="shared" si="162"/>
        <v>0</v>
      </c>
      <c r="Z668" s="265">
        <f t="shared" si="162"/>
        <v>0</v>
      </c>
      <c r="AA668" s="265">
        <f t="shared" si="162"/>
        <v>0</v>
      </c>
      <c r="AB668" s="265">
        <f t="shared" si="162"/>
        <v>0</v>
      </c>
    </row>
    <row r="669" spans="2:28" outlineLevel="1">
      <c r="C669" s="21" t="s">
        <v>260</v>
      </c>
      <c r="D669" s="260">
        <f>SUM(D639:D668)</f>
        <v>57494</v>
      </c>
      <c r="E669" s="261">
        <f t="shared" ref="E669:AB669" si="163">SUM(E639:E668)</f>
        <v>98595</v>
      </c>
      <c r="F669" s="266">
        <f t="shared" si="163"/>
        <v>98595</v>
      </c>
      <c r="G669" s="266">
        <f t="shared" si="163"/>
        <v>98595</v>
      </c>
      <c r="H669" s="266">
        <f t="shared" si="163"/>
        <v>98595</v>
      </c>
      <c r="I669" s="266">
        <f t="shared" si="163"/>
        <v>98595</v>
      </c>
      <c r="J669" s="266">
        <f t="shared" si="163"/>
        <v>98595</v>
      </c>
      <c r="K669" s="266">
        <f t="shared" si="163"/>
        <v>98595</v>
      </c>
      <c r="L669" s="266">
        <f t="shared" si="163"/>
        <v>98595</v>
      </c>
      <c r="M669" s="266">
        <f t="shared" si="163"/>
        <v>98595</v>
      </c>
      <c r="N669" s="266">
        <f t="shared" si="163"/>
        <v>98595</v>
      </c>
      <c r="O669" s="266">
        <f t="shared" si="163"/>
        <v>98595</v>
      </c>
      <c r="P669" s="266">
        <f t="shared" si="163"/>
        <v>98595</v>
      </c>
      <c r="Q669" s="266">
        <f t="shared" si="163"/>
        <v>102538.8</v>
      </c>
      <c r="R669" s="266">
        <f t="shared" si="163"/>
        <v>102538.8</v>
      </c>
      <c r="S669" s="266">
        <f t="shared" si="163"/>
        <v>102538.8</v>
      </c>
      <c r="T669" s="266">
        <f t="shared" si="163"/>
        <v>102538.8</v>
      </c>
      <c r="U669" s="266">
        <f t="shared" si="163"/>
        <v>102538.8</v>
      </c>
      <c r="V669" s="266">
        <f t="shared" si="163"/>
        <v>102538.8</v>
      </c>
      <c r="W669" s="266">
        <f t="shared" si="163"/>
        <v>102538.8</v>
      </c>
      <c r="X669" s="266">
        <f t="shared" si="163"/>
        <v>102538.8</v>
      </c>
      <c r="Y669" s="266">
        <f t="shared" si="163"/>
        <v>102538.8</v>
      </c>
      <c r="Z669" s="266">
        <f t="shared" si="163"/>
        <v>102538.8</v>
      </c>
      <c r="AA669" s="266">
        <f t="shared" si="163"/>
        <v>102538.8</v>
      </c>
      <c r="AB669" s="266">
        <f t="shared" si="163"/>
        <v>102538.8</v>
      </c>
    </row>
    <row r="670" spans="2:28" outlineLevel="1">
      <c r="C670" s="21"/>
      <c r="D670" s="258"/>
      <c r="E670" s="213"/>
      <c r="I670" s="4"/>
      <c r="J670" s="4"/>
      <c r="K670" s="4"/>
      <c r="L670" s="4"/>
      <c r="M670" s="4"/>
    </row>
    <row r="671" spans="2:28" outlineLevel="1">
      <c r="C671" s="21" t="s">
        <v>291</v>
      </c>
      <c r="D671" s="258"/>
      <c r="E671" s="213"/>
      <c r="I671" s="4"/>
      <c r="J671" s="4"/>
      <c r="K671" s="4"/>
      <c r="L671" s="4"/>
      <c r="M671" s="4"/>
    </row>
    <row r="672" spans="2:28" outlineLevel="1">
      <c r="B672" s="556">
        <f>B639</f>
        <v>0</v>
      </c>
      <c r="C672" s="212" t="str">
        <f>C639</f>
        <v>Studio</v>
      </c>
      <c r="D672" s="260">
        <f>D639</f>
        <v>0</v>
      </c>
      <c r="E672" s="261">
        <f t="shared" ref="E672:AB672" si="164">E563*$H129+E594*$M129+($C129-E563-E594)*$M129</f>
        <v>0</v>
      </c>
      <c r="F672" s="262">
        <f t="shared" si="164"/>
        <v>0</v>
      </c>
      <c r="G672" s="262">
        <f t="shared" si="164"/>
        <v>0</v>
      </c>
      <c r="H672" s="262">
        <f t="shared" si="164"/>
        <v>0</v>
      </c>
      <c r="I672" s="262">
        <f t="shared" si="164"/>
        <v>0</v>
      </c>
      <c r="J672" s="262">
        <f t="shared" si="164"/>
        <v>0</v>
      </c>
      <c r="K672" s="262">
        <f t="shared" si="164"/>
        <v>0</v>
      </c>
      <c r="L672" s="262">
        <f t="shared" si="164"/>
        <v>0</v>
      </c>
      <c r="M672" s="262">
        <f t="shared" si="164"/>
        <v>0</v>
      </c>
      <c r="N672" s="262">
        <f t="shared" si="164"/>
        <v>0</v>
      </c>
      <c r="O672" s="262">
        <f t="shared" si="164"/>
        <v>0</v>
      </c>
      <c r="P672" s="262">
        <f t="shared" si="164"/>
        <v>0</v>
      </c>
      <c r="Q672" s="262">
        <f t="shared" si="164"/>
        <v>0</v>
      </c>
      <c r="R672" s="262">
        <f t="shared" si="164"/>
        <v>0</v>
      </c>
      <c r="S672" s="262">
        <f t="shared" si="164"/>
        <v>0</v>
      </c>
      <c r="T672" s="262">
        <f t="shared" si="164"/>
        <v>0</v>
      </c>
      <c r="U672" s="262">
        <f t="shared" si="164"/>
        <v>0</v>
      </c>
      <c r="V672" s="262">
        <f t="shared" si="164"/>
        <v>0</v>
      </c>
      <c r="W672" s="262">
        <f t="shared" si="164"/>
        <v>0</v>
      </c>
      <c r="X672" s="262">
        <f t="shared" si="164"/>
        <v>0</v>
      </c>
      <c r="Y672" s="262">
        <f t="shared" si="164"/>
        <v>0</v>
      </c>
      <c r="Z672" s="262">
        <f t="shared" si="164"/>
        <v>0</v>
      </c>
      <c r="AA672" s="262">
        <f t="shared" si="164"/>
        <v>0</v>
      </c>
      <c r="AB672" s="262">
        <f t="shared" si="164"/>
        <v>0</v>
      </c>
    </row>
    <row r="673" spans="2:28" outlineLevel="1">
      <c r="B673" s="556">
        <f t="shared" ref="B673:D688" si="165">B640</f>
        <v>0</v>
      </c>
      <c r="C673" s="212" t="str">
        <f t="shared" si="165"/>
        <v xml:space="preserve">1 Bed / 1 Bath </v>
      </c>
      <c r="D673" s="260">
        <f>D640</f>
        <v>0</v>
      </c>
      <c r="E673" s="261">
        <f t="shared" ref="E673:AB673" si="166">E564*$H130+E595*$M130+($C130-E564-E595)*$M130</f>
        <v>0</v>
      </c>
      <c r="F673" s="262">
        <f t="shared" si="166"/>
        <v>0</v>
      </c>
      <c r="G673" s="262">
        <f t="shared" si="166"/>
        <v>0</v>
      </c>
      <c r="H673" s="262">
        <f t="shared" si="166"/>
        <v>0</v>
      </c>
      <c r="I673" s="262">
        <f t="shared" si="166"/>
        <v>0</v>
      </c>
      <c r="J673" s="262">
        <f t="shared" si="166"/>
        <v>0</v>
      </c>
      <c r="K673" s="262">
        <f t="shared" si="166"/>
        <v>0</v>
      </c>
      <c r="L673" s="262">
        <f t="shared" si="166"/>
        <v>0</v>
      </c>
      <c r="M673" s="262">
        <f t="shared" si="166"/>
        <v>0</v>
      </c>
      <c r="N673" s="262">
        <f t="shared" si="166"/>
        <v>0</v>
      </c>
      <c r="O673" s="262">
        <f t="shared" si="166"/>
        <v>0</v>
      </c>
      <c r="P673" s="262">
        <f t="shared" si="166"/>
        <v>0</v>
      </c>
      <c r="Q673" s="262">
        <f t="shared" si="166"/>
        <v>0</v>
      </c>
      <c r="R673" s="262">
        <f t="shared" si="166"/>
        <v>0</v>
      </c>
      <c r="S673" s="262">
        <f t="shared" si="166"/>
        <v>0</v>
      </c>
      <c r="T673" s="262">
        <f t="shared" si="166"/>
        <v>0</v>
      </c>
      <c r="U673" s="262">
        <f t="shared" si="166"/>
        <v>0</v>
      </c>
      <c r="V673" s="262">
        <f t="shared" si="166"/>
        <v>0</v>
      </c>
      <c r="W673" s="262">
        <f t="shared" si="166"/>
        <v>0</v>
      </c>
      <c r="X673" s="262">
        <f t="shared" si="166"/>
        <v>0</v>
      </c>
      <c r="Y673" s="262">
        <f t="shared" si="166"/>
        <v>0</v>
      </c>
      <c r="Z673" s="262">
        <f t="shared" si="166"/>
        <v>0</v>
      </c>
      <c r="AA673" s="262">
        <f t="shared" si="166"/>
        <v>0</v>
      </c>
      <c r="AB673" s="262">
        <f t="shared" si="166"/>
        <v>0</v>
      </c>
    </row>
    <row r="674" spans="2:28" outlineLevel="1">
      <c r="B674" s="556">
        <f t="shared" si="165"/>
        <v>0</v>
      </c>
      <c r="C674" s="212" t="str">
        <f t="shared" si="165"/>
        <v xml:space="preserve">1 Bed / 1 Bath </v>
      </c>
      <c r="D674" s="260">
        <f>D641</f>
        <v>0</v>
      </c>
      <c r="E674" s="261">
        <f t="shared" ref="E674:AB674" si="167">E565*$H131+E596*$M131+($C131-E565-E596)*$M131</f>
        <v>0</v>
      </c>
      <c r="F674" s="262">
        <f t="shared" si="167"/>
        <v>0</v>
      </c>
      <c r="G674" s="262">
        <f t="shared" si="167"/>
        <v>0</v>
      </c>
      <c r="H674" s="262">
        <f t="shared" si="167"/>
        <v>0</v>
      </c>
      <c r="I674" s="262">
        <f t="shared" si="167"/>
        <v>0</v>
      </c>
      <c r="J674" s="262">
        <f t="shared" si="167"/>
        <v>0</v>
      </c>
      <c r="K674" s="262">
        <f t="shared" si="167"/>
        <v>0</v>
      </c>
      <c r="L674" s="262">
        <f t="shared" si="167"/>
        <v>0</v>
      </c>
      <c r="M674" s="262">
        <f t="shared" si="167"/>
        <v>0</v>
      </c>
      <c r="N674" s="262">
        <f t="shared" si="167"/>
        <v>0</v>
      </c>
      <c r="O674" s="262">
        <f t="shared" si="167"/>
        <v>0</v>
      </c>
      <c r="P674" s="262">
        <f t="shared" si="167"/>
        <v>0</v>
      </c>
      <c r="Q674" s="262">
        <f t="shared" si="167"/>
        <v>0</v>
      </c>
      <c r="R674" s="262">
        <f t="shared" si="167"/>
        <v>0</v>
      </c>
      <c r="S674" s="262">
        <f t="shared" si="167"/>
        <v>0</v>
      </c>
      <c r="T674" s="262">
        <f t="shared" si="167"/>
        <v>0</v>
      </c>
      <c r="U674" s="262">
        <f t="shared" si="167"/>
        <v>0</v>
      </c>
      <c r="V674" s="262">
        <f t="shared" si="167"/>
        <v>0</v>
      </c>
      <c r="W674" s="262">
        <f t="shared" si="167"/>
        <v>0</v>
      </c>
      <c r="X674" s="262">
        <f t="shared" si="167"/>
        <v>0</v>
      </c>
      <c r="Y674" s="262">
        <f t="shared" si="167"/>
        <v>0</v>
      </c>
      <c r="Z674" s="262">
        <f t="shared" si="167"/>
        <v>0</v>
      </c>
      <c r="AA674" s="262">
        <f t="shared" si="167"/>
        <v>0</v>
      </c>
      <c r="AB674" s="262">
        <f t="shared" si="167"/>
        <v>0</v>
      </c>
    </row>
    <row r="675" spans="2:28" outlineLevel="1">
      <c r="B675" s="556">
        <f t="shared" si="165"/>
        <v>0</v>
      </c>
      <c r="C675" s="212" t="str">
        <f t="shared" si="165"/>
        <v xml:space="preserve">1 Bed / 1 Bath </v>
      </c>
      <c r="D675" s="260">
        <f>D642</f>
        <v>0</v>
      </c>
      <c r="E675" s="261">
        <f t="shared" ref="E675:AB675" si="168">E566*$H132+E597*$M132+($C132-E566-E597)*$M132</f>
        <v>0</v>
      </c>
      <c r="F675" s="262">
        <f t="shared" si="168"/>
        <v>0</v>
      </c>
      <c r="G675" s="262">
        <f t="shared" si="168"/>
        <v>0</v>
      </c>
      <c r="H675" s="262">
        <f t="shared" si="168"/>
        <v>0</v>
      </c>
      <c r="I675" s="262">
        <f t="shared" si="168"/>
        <v>0</v>
      </c>
      <c r="J675" s="262">
        <f t="shared" si="168"/>
        <v>0</v>
      </c>
      <c r="K675" s="262">
        <f t="shared" si="168"/>
        <v>0</v>
      </c>
      <c r="L675" s="262">
        <f t="shared" si="168"/>
        <v>0</v>
      </c>
      <c r="M675" s="262">
        <f t="shared" si="168"/>
        <v>0</v>
      </c>
      <c r="N675" s="262">
        <f t="shared" si="168"/>
        <v>0</v>
      </c>
      <c r="O675" s="262">
        <f t="shared" si="168"/>
        <v>0</v>
      </c>
      <c r="P675" s="262">
        <f t="shared" si="168"/>
        <v>0</v>
      </c>
      <c r="Q675" s="262">
        <f t="shared" si="168"/>
        <v>0</v>
      </c>
      <c r="R675" s="262">
        <f t="shared" si="168"/>
        <v>0</v>
      </c>
      <c r="S675" s="262">
        <f t="shared" si="168"/>
        <v>0</v>
      </c>
      <c r="T675" s="262">
        <f t="shared" si="168"/>
        <v>0</v>
      </c>
      <c r="U675" s="262">
        <f t="shared" si="168"/>
        <v>0</v>
      </c>
      <c r="V675" s="262">
        <f t="shared" si="168"/>
        <v>0</v>
      </c>
      <c r="W675" s="262">
        <f t="shared" si="168"/>
        <v>0</v>
      </c>
      <c r="X675" s="262">
        <f t="shared" si="168"/>
        <v>0</v>
      </c>
      <c r="Y675" s="262">
        <f t="shared" si="168"/>
        <v>0</v>
      </c>
      <c r="Z675" s="262">
        <f t="shared" si="168"/>
        <v>0</v>
      </c>
      <c r="AA675" s="262">
        <f t="shared" si="168"/>
        <v>0</v>
      </c>
      <c r="AB675" s="262">
        <f t="shared" si="168"/>
        <v>0</v>
      </c>
    </row>
    <row r="676" spans="2:28" outlineLevel="1">
      <c r="B676" s="556">
        <f t="shared" si="165"/>
        <v>0</v>
      </c>
      <c r="C676" s="212" t="str">
        <f t="shared" si="165"/>
        <v xml:space="preserve">2 Bed / 1 Bath </v>
      </c>
      <c r="D676" s="260">
        <f t="shared" si="165"/>
        <v>0</v>
      </c>
      <c r="E676" s="261">
        <f t="shared" ref="E676:AB676" si="169">E567*$H133+E598*$M133+($C133-E567-E598)*$M133</f>
        <v>0</v>
      </c>
      <c r="F676" s="262">
        <f t="shared" si="169"/>
        <v>0</v>
      </c>
      <c r="G676" s="262">
        <f t="shared" si="169"/>
        <v>0</v>
      </c>
      <c r="H676" s="262">
        <f t="shared" si="169"/>
        <v>0</v>
      </c>
      <c r="I676" s="262">
        <f t="shared" si="169"/>
        <v>0</v>
      </c>
      <c r="J676" s="262">
        <f t="shared" si="169"/>
        <v>0</v>
      </c>
      <c r="K676" s="262">
        <f t="shared" si="169"/>
        <v>0</v>
      </c>
      <c r="L676" s="262">
        <f t="shared" si="169"/>
        <v>0</v>
      </c>
      <c r="M676" s="262">
        <f t="shared" si="169"/>
        <v>0</v>
      </c>
      <c r="N676" s="262">
        <f t="shared" si="169"/>
        <v>0</v>
      </c>
      <c r="O676" s="262">
        <f t="shared" si="169"/>
        <v>0</v>
      </c>
      <c r="P676" s="262">
        <f t="shared" si="169"/>
        <v>0</v>
      </c>
      <c r="Q676" s="262">
        <f t="shared" si="169"/>
        <v>0</v>
      </c>
      <c r="R676" s="262">
        <f t="shared" si="169"/>
        <v>0</v>
      </c>
      <c r="S676" s="262">
        <f t="shared" si="169"/>
        <v>0</v>
      </c>
      <c r="T676" s="262">
        <f t="shared" si="169"/>
        <v>0</v>
      </c>
      <c r="U676" s="262">
        <f t="shared" si="169"/>
        <v>0</v>
      </c>
      <c r="V676" s="262">
        <f t="shared" si="169"/>
        <v>0</v>
      </c>
      <c r="W676" s="262">
        <f t="shared" si="169"/>
        <v>0</v>
      </c>
      <c r="X676" s="262">
        <f t="shared" si="169"/>
        <v>0</v>
      </c>
      <c r="Y676" s="262">
        <f t="shared" si="169"/>
        <v>0</v>
      </c>
      <c r="Z676" s="262">
        <f t="shared" si="169"/>
        <v>0</v>
      </c>
      <c r="AA676" s="262">
        <f t="shared" si="169"/>
        <v>0</v>
      </c>
      <c r="AB676" s="262">
        <f t="shared" si="169"/>
        <v>0</v>
      </c>
    </row>
    <row r="677" spans="2:28" outlineLevel="1">
      <c r="B677" s="556">
        <f t="shared" si="165"/>
        <v>0</v>
      </c>
      <c r="C677" s="212" t="str">
        <f t="shared" si="165"/>
        <v xml:space="preserve">2 Bed / 1 Bath </v>
      </c>
      <c r="D677" s="260">
        <f t="shared" si="165"/>
        <v>0</v>
      </c>
      <c r="E677" s="261">
        <f t="shared" ref="E677:AB677" si="170">E568*$H134+E599*$M134+($C134-E568-E599)*$M134</f>
        <v>0</v>
      </c>
      <c r="F677" s="262">
        <f t="shared" si="170"/>
        <v>0</v>
      </c>
      <c r="G677" s="262">
        <f t="shared" si="170"/>
        <v>0</v>
      </c>
      <c r="H677" s="262">
        <f t="shared" si="170"/>
        <v>0</v>
      </c>
      <c r="I677" s="262">
        <f t="shared" si="170"/>
        <v>0</v>
      </c>
      <c r="J677" s="262">
        <f t="shared" si="170"/>
        <v>0</v>
      </c>
      <c r="K677" s="262">
        <f t="shared" si="170"/>
        <v>0</v>
      </c>
      <c r="L677" s="262">
        <f t="shared" si="170"/>
        <v>0</v>
      </c>
      <c r="M677" s="262">
        <f t="shared" si="170"/>
        <v>0</v>
      </c>
      <c r="N677" s="262">
        <f t="shared" si="170"/>
        <v>0</v>
      </c>
      <c r="O677" s="262">
        <f t="shared" si="170"/>
        <v>0</v>
      </c>
      <c r="P677" s="262">
        <f t="shared" si="170"/>
        <v>0</v>
      </c>
      <c r="Q677" s="262">
        <f t="shared" si="170"/>
        <v>0</v>
      </c>
      <c r="R677" s="262">
        <f t="shared" si="170"/>
        <v>0</v>
      </c>
      <c r="S677" s="262">
        <f t="shared" si="170"/>
        <v>0</v>
      </c>
      <c r="T677" s="262">
        <f t="shared" si="170"/>
        <v>0</v>
      </c>
      <c r="U677" s="262">
        <f t="shared" si="170"/>
        <v>0</v>
      </c>
      <c r="V677" s="262">
        <f t="shared" si="170"/>
        <v>0</v>
      </c>
      <c r="W677" s="262">
        <f t="shared" si="170"/>
        <v>0</v>
      </c>
      <c r="X677" s="262">
        <f t="shared" si="170"/>
        <v>0</v>
      </c>
      <c r="Y677" s="262">
        <f t="shared" si="170"/>
        <v>0</v>
      </c>
      <c r="Z677" s="262">
        <f t="shared" si="170"/>
        <v>0</v>
      </c>
      <c r="AA677" s="262">
        <f t="shared" si="170"/>
        <v>0</v>
      </c>
      <c r="AB677" s="262">
        <f t="shared" si="170"/>
        <v>0</v>
      </c>
    </row>
    <row r="678" spans="2:28" outlineLevel="1">
      <c r="B678" s="556">
        <f t="shared" si="165"/>
        <v>0</v>
      </c>
      <c r="C678" s="212" t="str">
        <f t="shared" si="165"/>
        <v xml:space="preserve">2 Bed / 1 Bath </v>
      </c>
      <c r="D678" s="260">
        <f t="shared" si="165"/>
        <v>0</v>
      </c>
      <c r="E678" s="261">
        <f t="shared" ref="E678:AB678" si="171">E569*$H135+E600*$M135+($C135-E569-E600)*$M135</f>
        <v>0</v>
      </c>
      <c r="F678" s="262">
        <f t="shared" si="171"/>
        <v>0</v>
      </c>
      <c r="G678" s="262">
        <f t="shared" si="171"/>
        <v>0</v>
      </c>
      <c r="H678" s="262">
        <f t="shared" si="171"/>
        <v>0</v>
      </c>
      <c r="I678" s="262">
        <f t="shared" si="171"/>
        <v>0</v>
      </c>
      <c r="J678" s="262">
        <f t="shared" si="171"/>
        <v>0</v>
      </c>
      <c r="K678" s="262">
        <f t="shared" si="171"/>
        <v>0</v>
      </c>
      <c r="L678" s="262">
        <f t="shared" si="171"/>
        <v>0</v>
      </c>
      <c r="M678" s="262">
        <f t="shared" si="171"/>
        <v>0</v>
      </c>
      <c r="N678" s="262">
        <f t="shared" si="171"/>
        <v>0</v>
      </c>
      <c r="O678" s="262">
        <f t="shared" si="171"/>
        <v>0</v>
      </c>
      <c r="P678" s="262">
        <f t="shared" si="171"/>
        <v>0</v>
      </c>
      <c r="Q678" s="262">
        <f t="shared" si="171"/>
        <v>0</v>
      </c>
      <c r="R678" s="262">
        <f t="shared" si="171"/>
        <v>0</v>
      </c>
      <c r="S678" s="262">
        <f t="shared" si="171"/>
        <v>0</v>
      </c>
      <c r="T678" s="262">
        <f t="shared" si="171"/>
        <v>0</v>
      </c>
      <c r="U678" s="262">
        <f t="shared" si="171"/>
        <v>0</v>
      </c>
      <c r="V678" s="262">
        <f t="shared" si="171"/>
        <v>0</v>
      </c>
      <c r="W678" s="262">
        <f t="shared" si="171"/>
        <v>0</v>
      </c>
      <c r="X678" s="262">
        <f t="shared" si="171"/>
        <v>0</v>
      </c>
      <c r="Y678" s="262">
        <f t="shared" si="171"/>
        <v>0</v>
      </c>
      <c r="Z678" s="262">
        <f t="shared" si="171"/>
        <v>0</v>
      </c>
      <c r="AA678" s="262">
        <f t="shared" si="171"/>
        <v>0</v>
      </c>
      <c r="AB678" s="262">
        <f t="shared" si="171"/>
        <v>0</v>
      </c>
    </row>
    <row r="679" spans="2:28" outlineLevel="1">
      <c r="B679" s="556">
        <f t="shared" si="165"/>
        <v>0</v>
      </c>
      <c r="C679" s="212" t="str">
        <f t="shared" si="165"/>
        <v xml:space="preserve">2 Bed / 2 Bath </v>
      </c>
      <c r="D679" s="260">
        <f t="shared" si="165"/>
        <v>0</v>
      </c>
      <c r="E679" s="261">
        <f t="shared" ref="E679:AB679" si="172">E570*$H136+E601*$M136+($C136-E570-E601)*$M136</f>
        <v>0</v>
      </c>
      <c r="F679" s="262">
        <f t="shared" si="172"/>
        <v>0</v>
      </c>
      <c r="G679" s="262">
        <f t="shared" si="172"/>
        <v>0</v>
      </c>
      <c r="H679" s="262">
        <f t="shared" si="172"/>
        <v>0</v>
      </c>
      <c r="I679" s="262">
        <f t="shared" si="172"/>
        <v>0</v>
      </c>
      <c r="J679" s="262">
        <f t="shared" si="172"/>
        <v>0</v>
      </c>
      <c r="K679" s="262">
        <f t="shared" si="172"/>
        <v>0</v>
      </c>
      <c r="L679" s="262">
        <f t="shared" si="172"/>
        <v>0</v>
      </c>
      <c r="M679" s="262">
        <f t="shared" si="172"/>
        <v>0</v>
      </c>
      <c r="N679" s="262">
        <f t="shared" si="172"/>
        <v>0</v>
      </c>
      <c r="O679" s="262">
        <f t="shared" si="172"/>
        <v>0</v>
      </c>
      <c r="P679" s="262">
        <f t="shared" si="172"/>
        <v>0</v>
      </c>
      <c r="Q679" s="262">
        <f t="shared" si="172"/>
        <v>0</v>
      </c>
      <c r="R679" s="262">
        <f t="shared" si="172"/>
        <v>0</v>
      </c>
      <c r="S679" s="262">
        <f t="shared" si="172"/>
        <v>0</v>
      </c>
      <c r="T679" s="262">
        <f t="shared" si="172"/>
        <v>0</v>
      </c>
      <c r="U679" s="262">
        <f t="shared" si="172"/>
        <v>0</v>
      </c>
      <c r="V679" s="262">
        <f t="shared" si="172"/>
        <v>0</v>
      </c>
      <c r="W679" s="262">
        <f t="shared" si="172"/>
        <v>0</v>
      </c>
      <c r="X679" s="262">
        <f t="shared" si="172"/>
        <v>0</v>
      </c>
      <c r="Y679" s="262">
        <f t="shared" si="172"/>
        <v>0</v>
      </c>
      <c r="Z679" s="262">
        <f t="shared" si="172"/>
        <v>0</v>
      </c>
      <c r="AA679" s="262">
        <f t="shared" si="172"/>
        <v>0</v>
      </c>
      <c r="AB679" s="262">
        <f t="shared" si="172"/>
        <v>0</v>
      </c>
    </row>
    <row r="680" spans="2:28" outlineLevel="1">
      <c r="B680" s="556">
        <f t="shared" si="165"/>
        <v>0</v>
      </c>
      <c r="C680" s="212" t="str">
        <f t="shared" si="165"/>
        <v>2 Bed / 1 Bath + Den</v>
      </c>
      <c r="D680" s="260">
        <f t="shared" si="165"/>
        <v>0</v>
      </c>
      <c r="E680" s="261">
        <f t="shared" ref="E680:AB680" si="173">E571*$H137+E602*$M137+($C137-E571-E602)*$M137</f>
        <v>0</v>
      </c>
      <c r="F680" s="262">
        <f t="shared" si="173"/>
        <v>0</v>
      </c>
      <c r="G680" s="262">
        <f t="shared" si="173"/>
        <v>0</v>
      </c>
      <c r="H680" s="262">
        <f t="shared" si="173"/>
        <v>0</v>
      </c>
      <c r="I680" s="262">
        <f t="shared" si="173"/>
        <v>0</v>
      </c>
      <c r="J680" s="262">
        <f t="shared" si="173"/>
        <v>0</v>
      </c>
      <c r="K680" s="262">
        <f t="shared" si="173"/>
        <v>0</v>
      </c>
      <c r="L680" s="262">
        <f t="shared" si="173"/>
        <v>0</v>
      </c>
      <c r="M680" s="262">
        <f t="shared" si="173"/>
        <v>0</v>
      </c>
      <c r="N680" s="262">
        <f t="shared" si="173"/>
        <v>0</v>
      </c>
      <c r="O680" s="262">
        <f t="shared" si="173"/>
        <v>0</v>
      </c>
      <c r="P680" s="262">
        <f t="shared" si="173"/>
        <v>0</v>
      </c>
      <c r="Q680" s="262">
        <f t="shared" si="173"/>
        <v>0</v>
      </c>
      <c r="R680" s="262">
        <f t="shared" si="173"/>
        <v>0</v>
      </c>
      <c r="S680" s="262">
        <f t="shared" si="173"/>
        <v>0</v>
      </c>
      <c r="T680" s="262">
        <f t="shared" si="173"/>
        <v>0</v>
      </c>
      <c r="U680" s="262">
        <f t="shared" si="173"/>
        <v>0</v>
      </c>
      <c r="V680" s="262">
        <f t="shared" si="173"/>
        <v>0</v>
      </c>
      <c r="W680" s="262">
        <f t="shared" si="173"/>
        <v>0</v>
      </c>
      <c r="X680" s="262">
        <f t="shared" si="173"/>
        <v>0</v>
      </c>
      <c r="Y680" s="262">
        <f t="shared" si="173"/>
        <v>0</v>
      </c>
      <c r="Z680" s="262">
        <f t="shared" si="173"/>
        <v>0</v>
      </c>
      <c r="AA680" s="262">
        <f t="shared" si="173"/>
        <v>0</v>
      </c>
      <c r="AB680" s="262">
        <f t="shared" si="173"/>
        <v>0</v>
      </c>
    </row>
    <row r="681" spans="2:28" outlineLevel="1">
      <c r="B681" s="556">
        <f t="shared" si="165"/>
        <v>0</v>
      </c>
      <c r="C681" s="212" t="str">
        <f t="shared" si="165"/>
        <v xml:space="preserve">2 Bed / 2 Bath </v>
      </c>
      <c r="D681" s="260">
        <f t="shared" si="165"/>
        <v>0</v>
      </c>
      <c r="E681" s="261">
        <f t="shared" ref="E681:AB681" si="174">E572*$H138+E603*$M138+($C138-E572-E603)*$M138</f>
        <v>0</v>
      </c>
      <c r="F681" s="262">
        <f t="shared" si="174"/>
        <v>0</v>
      </c>
      <c r="G681" s="262">
        <f t="shared" si="174"/>
        <v>0</v>
      </c>
      <c r="H681" s="262">
        <f t="shared" si="174"/>
        <v>0</v>
      </c>
      <c r="I681" s="262">
        <f t="shared" si="174"/>
        <v>0</v>
      </c>
      <c r="J681" s="262">
        <f t="shared" si="174"/>
        <v>0</v>
      </c>
      <c r="K681" s="262">
        <f t="shared" si="174"/>
        <v>0</v>
      </c>
      <c r="L681" s="262">
        <f t="shared" si="174"/>
        <v>0</v>
      </c>
      <c r="M681" s="262">
        <f t="shared" si="174"/>
        <v>0</v>
      </c>
      <c r="N681" s="262">
        <f t="shared" si="174"/>
        <v>0</v>
      </c>
      <c r="O681" s="262">
        <f t="shared" si="174"/>
        <v>0</v>
      </c>
      <c r="P681" s="262">
        <f t="shared" si="174"/>
        <v>0</v>
      </c>
      <c r="Q681" s="262">
        <f t="shared" si="174"/>
        <v>0</v>
      </c>
      <c r="R681" s="262">
        <f t="shared" si="174"/>
        <v>0</v>
      </c>
      <c r="S681" s="262">
        <f t="shared" si="174"/>
        <v>0</v>
      </c>
      <c r="T681" s="262">
        <f t="shared" si="174"/>
        <v>0</v>
      </c>
      <c r="U681" s="262">
        <f t="shared" si="174"/>
        <v>0</v>
      </c>
      <c r="V681" s="262">
        <f t="shared" si="174"/>
        <v>0</v>
      </c>
      <c r="W681" s="262">
        <f t="shared" si="174"/>
        <v>0</v>
      </c>
      <c r="X681" s="262">
        <f t="shared" si="174"/>
        <v>0</v>
      </c>
      <c r="Y681" s="262">
        <f t="shared" si="174"/>
        <v>0</v>
      </c>
      <c r="Z681" s="262">
        <f t="shared" si="174"/>
        <v>0</v>
      </c>
      <c r="AA681" s="262">
        <f t="shared" si="174"/>
        <v>0</v>
      </c>
      <c r="AB681" s="262">
        <f t="shared" si="174"/>
        <v>0</v>
      </c>
    </row>
    <row r="682" spans="2:28" outlineLevel="1">
      <c r="B682" s="556">
        <f t="shared" si="165"/>
        <v>0</v>
      </c>
      <c r="C682" s="212" t="str">
        <f t="shared" si="165"/>
        <v xml:space="preserve">2 Bed / 1.5 Bath </v>
      </c>
      <c r="D682" s="260">
        <f t="shared" si="165"/>
        <v>0</v>
      </c>
      <c r="E682" s="261">
        <f t="shared" ref="E682:S682" si="175">E573*$H139+E604*$M139+($C139-E573-E604)*$M139</f>
        <v>0</v>
      </c>
      <c r="F682" s="262">
        <f t="shared" si="175"/>
        <v>0</v>
      </c>
      <c r="G682" s="262">
        <f t="shared" si="175"/>
        <v>0</v>
      </c>
      <c r="H682" s="262">
        <f t="shared" si="175"/>
        <v>0</v>
      </c>
      <c r="I682" s="262">
        <f t="shared" si="175"/>
        <v>0</v>
      </c>
      <c r="J682" s="262">
        <f t="shared" si="175"/>
        <v>0</v>
      </c>
      <c r="K682" s="262">
        <f t="shared" si="175"/>
        <v>0</v>
      </c>
      <c r="L682" s="262">
        <f t="shared" si="175"/>
        <v>0</v>
      </c>
      <c r="M682" s="262">
        <f t="shared" si="175"/>
        <v>0</v>
      </c>
      <c r="N682" s="262">
        <f t="shared" si="175"/>
        <v>0</v>
      </c>
      <c r="O682" s="262">
        <f t="shared" si="175"/>
        <v>0</v>
      </c>
      <c r="P682" s="262">
        <f t="shared" si="175"/>
        <v>0</v>
      </c>
      <c r="Q682" s="262">
        <f t="shared" si="175"/>
        <v>0</v>
      </c>
      <c r="R682" s="262">
        <f t="shared" si="175"/>
        <v>0</v>
      </c>
      <c r="S682" s="262">
        <f t="shared" si="175"/>
        <v>0</v>
      </c>
      <c r="T682" s="262">
        <f t="shared" ref="T682:AB682" si="176">T573*$H139+T604*$M139+($C139-T573-T604)*$M139</f>
        <v>0</v>
      </c>
      <c r="U682" s="262">
        <f t="shared" si="176"/>
        <v>0</v>
      </c>
      <c r="V682" s="262">
        <f t="shared" si="176"/>
        <v>0</v>
      </c>
      <c r="W682" s="262">
        <f t="shared" si="176"/>
        <v>0</v>
      </c>
      <c r="X682" s="262">
        <f t="shared" si="176"/>
        <v>0</v>
      </c>
      <c r="Y682" s="262">
        <f t="shared" si="176"/>
        <v>0</v>
      </c>
      <c r="Z682" s="262">
        <f t="shared" si="176"/>
        <v>0</v>
      </c>
      <c r="AA682" s="262">
        <f t="shared" si="176"/>
        <v>0</v>
      </c>
      <c r="AB682" s="262">
        <f t="shared" si="176"/>
        <v>0</v>
      </c>
    </row>
    <row r="683" spans="2:28" outlineLevel="1">
      <c r="B683" s="556">
        <f t="shared" si="165"/>
        <v>0</v>
      </c>
      <c r="C683" s="212" t="str">
        <f t="shared" si="165"/>
        <v xml:space="preserve">3 Bed / 2 Bath </v>
      </c>
      <c r="D683" s="260">
        <f t="shared" si="165"/>
        <v>0</v>
      </c>
      <c r="E683" s="261">
        <f t="shared" ref="E683:S683" si="177">E574*$H140+E605*$M140+($C140-E574-E605)*$M140</f>
        <v>0</v>
      </c>
      <c r="F683" s="262">
        <f t="shared" si="177"/>
        <v>0</v>
      </c>
      <c r="G683" s="262">
        <f t="shared" si="177"/>
        <v>0</v>
      </c>
      <c r="H683" s="262">
        <f t="shared" si="177"/>
        <v>0</v>
      </c>
      <c r="I683" s="262">
        <f t="shared" si="177"/>
        <v>0</v>
      </c>
      <c r="J683" s="262">
        <f t="shared" si="177"/>
        <v>0</v>
      </c>
      <c r="K683" s="262">
        <f t="shared" si="177"/>
        <v>0</v>
      </c>
      <c r="L683" s="262">
        <f t="shared" si="177"/>
        <v>0</v>
      </c>
      <c r="M683" s="262">
        <f t="shared" si="177"/>
        <v>0</v>
      </c>
      <c r="N683" s="262">
        <f t="shared" si="177"/>
        <v>0</v>
      </c>
      <c r="O683" s="262">
        <f t="shared" si="177"/>
        <v>0</v>
      </c>
      <c r="P683" s="262">
        <f t="shared" si="177"/>
        <v>0</v>
      </c>
      <c r="Q683" s="262">
        <f t="shared" si="177"/>
        <v>0</v>
      </c>
      <c r="R683" s="262">
        <f t="shared" si="177"/>
        <v>0</v>
      </c>
      <c r="S683" s="262">
        <f t="shared" si="177"/>
        <v>0</v>
      </c>
      <c r="T683" s="262">
        <f t="shared" ref="T683:AB683" si="178">T574*$H140+T605*$M140+($C140-T574-T605)*$M140</f>
        <v>0</v>
      </c>
      <c r="U683" s="262">
        <f t="shared" si="178"/>
        <v>0</v>
      </c>
      <c r="V683" s="262">
        <f t="shared" si="178"/>
        <v>0</v>
      </c>
      <c r="W683" s="262">
        <f t="shared" si="178"/>
        <v>0</v>
      </c>
      <c r="X683" s="262">
        <f t="shared" si="178"/>
        <v>0</v>
      </c>
      <c r="Y683" s="262">
        <f t="shared" si="178"/>
        <v>0</v>
      </c>
      <c r="Z683" s="262">
        <f t="shared" si="178"/>
        <v>0</v>
      </c>
      <c r="AA683" s="262">
        <f t="shared" si="178"/>
        <v>0</v>
      </c>
      <c r="AB683" s="262">
        <f t="shared" si="178"/>
        <v>0</v>
      </c>
    </row>
    <row r="684" spans="2:28" outlineLevel="1">
      <c r="B684" s="556">
        <f t="shared" si="165"/>
        <v>0</v>
      </c>
      <c r="C684" s="212" t="str">
        <f t="shared" si="165"/>
        <v>3 Bed / 2 Bath House</v>
      </c>
      <c r="D684" s="260">
        <f t="shared" si="165"/>
        <v>0</v>
      </c>
      <c r="E684" s="261">
        <f t="shared" ref="E684:S684" si="179">E575*$H141+E606*$M141+($C141-E575-E606)*$M141</f>
        <v>0</v>
      </c>
      <c r="F684" s="262">
        <f t="shared" si="179"/>
        <v>0</v>
      </c>
      <c r="G684" s="262">
        <f t="shared" si="179"/>
        <v>0</v>
      </c>
      <c r="H684" s="262">
        <f t="shared" si="179"/>
        <v>0</v>
      </c>
      <c r="I684" s="262">
        <f t="shared" si="179"/>
        <v>0</v>
      </c>
      <c r="J684" s="262">
        <f t="shared" si="179"/>
        <v>0</v>
      </c>
      <c r="K684" s="262">
        <f t="shared" si="179"/>
        <v>0</v>
      </c>
      <c r="L684" s="262">
        <f t="shared" si="179"/>
        <v>0</v>
      </c>
      <c r="M684" s="262">
        <f t="shared" si="179"/>
        <v>0</v>
      </c>
      <c r="N684" s="262">
        <f t="shared" si="179"/>
        <v>0</v>
      </c>
      <c r="O684" s="262">
        <f t="shared" si="179"/>
        <v>0</v>
      </c>
      <c r="P684" s="262">
        <f t="shared" si="179"/>
        <v>0</v>
      </c>
      <c r="Q684" s="262">
        <f t="shared" si="179"/>
        <v>0</v>
      </c>
      <c r="R684" s="262">
        <f t="shared" si="179"/>
        <v>0</v>
      </c>
      <c r="S684" s="262">
        <f t="shared" si="179"/>
        <v>0</v>
      </c>
      <c r="T684" s="262">
        <f t="shared" ref="T684:AB684" si="180">T575*$H141+T606*$M141+($C141-T575-T606)*$M141</f>
        <v>0</v>
      </c>
      <c r="U684" s="262">
        <f t="shared" si="180"/>
        <v>0</v>
      </c>
      <c r="V684" s="262">
        <f t="shared" si="180"/>
        <v>0</v>
      </c>
      <c r="W684" s="262">
        <f t="shared" si="180"/>
        <v>0</v>
      </c>
      <c r="X684" s="262">
        <f t="shared" si="180"/>
        <v>0</v>
      </c>
      <c r="Y684" s="262">
        <f t="shared" si="180"/>
        <v>0</v>
      </c>
      <c r="Z684" s="262">
        <f t="shared" si="180"/>
        <v>0</v>
      </c>
      <c r="AA684" s="262">
        <f t="shared" si="180"/>
        <v>0</v>
      </c>
      <c r="AB684" s="262">
        <f t="shared" si="180"/>
        <v>0</v>
      </c>
    </row>
    <row r="685" spans="2:28" outlineLevel="1">
      <c r="B685" s="556">
        <f t="shared" si="165"/>
        <v>0</v>
      </c>
      <c r="C685" s="212" t="str">
        <f t="shared" si="165"/>
        <v xml:space="preserve">3 Bed / 2 Bath </v>
      </c>
      <c r="D685" s="260">
        <f t="shared" si="165"/>
        <v>6384</v>
      </c>
      <c r="E685" s="261">
        <f t="shared" ref="E685:S685" si="181">E576*$H142+E607*$M142+($C142-E576-E607)*$M142</f>
        <v>10190</v>
      </c>
      <c r="F685" s="262">
        <f t="shared" si="181"/>
        <v>10190</v>
      </c>
      <c r="G685" s="262">
        <f t="shared" si="181"/>
        <v>10190</v>
      </c>
      <c r="H685" s="262">
        <f t="shared" si="181"/>
        <v>10190</v>
      </c>
      <c r="I685" s="262">
        <f t="shared" si="181"/>
        <v>10190</v>
      </c>
      <c r="J685" s="262">
        <f t="shared" si="181"/>
        <v>10190</v>
      </c>
      <c r="K685" s="262">
        <f t="shared" si="181"/>
        <v>10190</v>
      </c>
      <c r="L685" s="262">
        <f t="shared" si="181"/>
        <v>10190</v>
      </c>
      <c r="M685" s="262">
        <f t="shared" si="181"/>
        <v>10190</v>
      </c>
      <c r="N685" s="262">
        <f t="shared" si="181"/>
        <v>10190</v>
      </c>
      <c r="O685" s="262">
        <f t="shared" si="181"/>
        <v>10190</v>
      </c>
      <c r="P685" s="262">
        <f t="shared" si="181"/>
        <v>10190</v>
      </c>
      <c r="Q685" s="262">
        <f t="shared" si="181"/>
        <v>10190</v>
      </c>
      <c r="R685" s="262">
        <f t="shared" si="181"/>
        <v>10190</v>
      </c>
      <c r="S685" s="262">
        <f t="shared" si="181"/>
        <v>10190</v>
      </c>
      <c r="T685" s="262">
        <f t="shared" ref="T685:AB685" si="182">T576*$H142+T607*$M142+($C142-T576-T607)*$M142</f>
        <v>10190</v>
      </c>
      <c r="U685" s="262">
        <f t="shared" si="182"/>
        <v>10190</v>
      </c>
      <c r="V685" s="262">
        <f t="shared" si="182"/>
        <v>10190</v>
      </c>
      <c r="W685" s="262">
        <f t="shared" si="182"/>
        <v>10190</v>
      </c>
      <c r="X685" s="262">
        <f t="shared" si="182"/>
        <v>10190</v>
      </c>
      <c r="Y685" s="262">
        <f t="shared" si="182"/>
        <v>10190</v>
      </c>
      <c r="Z685" s="262">
        <f t="shared" si="182"/>
        <v>10190</v>
      </c>
      <c r="AA685" s="262">
        <f t="shared" si="182"/>
        <v>10190</v>
      </c>
      <c r="AB685" s="262">
        <f t="shared" si="182"/>
        <v>10190</v>
      </c>
    </row>
    <row r="686" spans="2:28" outlineLevel="1">
      <c r="B686" s="556">
        <f t="shared" si="165"/>
        <v>0</v>
      </c>
      <c r="C686" s="212" t="str">
        <f t="shared" si="165"/>
        <v xml:space="preserve">1 Bed / 1 Bath </v>
      </c>
      <c r="D686" s="260">
        <f t="shared" si="165"/>
        <v>7440</v>
      </c>
      <c r="E686" s="261">
        <f t="shared" ref="E686:S686" si="183">E577*$H143+E608*$M143+($C143-E577-E608)*$M143</f>
        <v>15225</v>
      </c>
      <c r="F686" s="262">
        <f t="shared" si="183"/>
        <v>15225</v>
      </c>
      <c r="G686" s="262">
        <f t="shared" si="183"/>
        <v>15225</v>
      </c>
      <c r="H686" s="262">
        <f t="shared" si="183"/>
        <v>15225</v>
      </c>
      <c r="I686" s="262">
        <f t="shared" si="183"/>
        <v>15225</v>
      </c>
      <c r="J686" s="262">
        <f t="shared" si="183"/>
        <v>15225</v>
      </c>
      <c r="K686" s="262">
        <f t="shared" si="183"/>
        <v>15225</v>
      </c>
      <c r="L686" s="262">
        <f t="shared" si="183"/>
        <v>15225</v>
      </c>
      <c r="M686" s="262">
        <f t="shared" si="183"/>
        <v>15225</v>
      </c>
      <c r="N686" s="262">
        <f t="shared" si="183"/>
        <v>15225</v>
      </c>
      <c r="O686" s="262">
        <f t="shared" si="183"/>
        <v>15225</v>
      </c>
      <c r="P686" s="262">
        <f t="shared" si="183"/>
        <v>15225</v>
      </c>
      <c r="Q686" s="262">
        <f t="shared" si="183"/>
        <v>15225</v>
      </c>
      <c r="R686" s="262">
        <f t="shared" si="183"/>
        <v>15225</v>
      </c>
      <c r="S686" s="262">
        <f t="shared" si="183"/>
        <v>15225</v>
      </c>
      <c r="T686" s="262">
        <f t="shared" ref="T686:AB686" si="184">T577*$H143+T608*$M143+($C143-T577-T608)*$M143</f>
        <v>15225</v>
      </c>
      <c r="U686" s="262">
        <f t="shared" si="184"/>
        <v>15225</v>
      </c>
      <c r="V686" s="262">
        <f t="shared" si="184"/>
        <v>15225</v>
      </c>
      <c r="W686" s="262">
        <f t="shared" si="184"/>
        <v>15225</v>
      </c>
      <c r="X686" s="262">
        <f t="shared" si="184"/>
        <v>15225</v>
      </c>
      <c r="Y686" s="262">
        <f t="shared" si="184"/>
        <v>15225</v>
      </c>
      <c r="Z686" s="262">
        <f t="shared" si="184"/>
        <v>15225</v>
      </c>
      <c r="AA686" s="262">
        <f t="shared" si="184"/>
        <v>15225</v>
      </c>
      <c r="AB686" s="262">
        <f t="shared" si="184"/>
        <v>15225</v>
      </c>
    </row>
    <row r="687" spans="2:28" outlineLevel="1">
      <c r="B687" s="556">
        <f t="shared" si="165"/>
        <v>0</v>
      </c>
      <c r="C687" s="212" t="str">
        <f t="shared" si="165"/>
        <v xml:space="preserve">2 Bed / 2 Bath </v>
      </c>
      <c r="D687" s="260">
        <f t="shared" si="165"/>
        <v>33670</v>
      </c>
      <c r="E687" s="261">
        <f t="shared" ref="E687:S687" si="185">E578*$H144+E609*$M144+($C144-E578-E609)*$M144</f>
        <v>62930</v>
      </c>
      <c r="F687" s="262">
        <f t="shared" si="185"/>
        <v>62930</v>
      </c>
      <c r="G687" s="262">
        <f t="shared" si="185"/>
        <v>62930</v>
      </c>
      <c r="H687" s="262">
        <f t="shared" si="185"/>
        <v>62930</v>
      </c>
      <c r="I687" s="262">
        <f t="shared" si="185"/>
        <v>62930</v>
      </c>
      <c r="J687" s="262">
        <f t="shared" si="185"/>
        <v>62930</v>
      </c>
      <c r="K687" s="262">
        <f t="shared" si="185"/>
        <v>62930</v>
      </c>
      <c r="L687" s="262">
        <f t="shared" si="185"/>
        <v>62930</v>
      </c>
      <c r="M687" s="262">
        <f t="shared" si="185"/>
        <v>62930</v>
      </c>
      <c r="N687" s="262">
        <f t="shared" si="185"/>
        <v>62930</v>
      </c>
      <c r="O687" s="262">
        <f t="shared" si="185"/>
        <v>62930</v>
      </c>
      <c r="P687" s="262">
        <f t="shared" si="185"/>
        <v>62930</v>
      </c>
      <c r="Q687" s="262">
        <f t="shared" si="185"/>
        <v>62930</v>
      </c>
      <c r="R687" s="262">
        <f t="shared" si="185"/>
        <v>62930</v>
      </c>
      <c r="S687" s="262">
        <f t="shared" si="185"/>
        <v>62930</v>
      </c>
      <c r="T687" s="262">
        <f t="shared" ref="T687:AB687" si="186">T578*$H144+T609*$M144+($C144-T578-T609)*$M144</f>
        <v>62930</v>
      </c>
      <c r="U687" s="262">
        <f t="shared" si="186"/>
        <v>62930</v>
      </c>
      <c r="V687" s="262">
        <f t="shared" si="186"/>
        <v>62930</v>
      </c>
      <c r="W687" s="262">
        <f t="shared" si="186"/>
        <v>62930</v>
      </c>
      <c r="X687" s="262">
        <f t="shared" si="186"/>
        <v>62930</v>
      </c>
      <c r="Y687" s="262">
        <f t="shared" si="186"/>
        <v>62930</v>
      </c>
      <c r="Z687" s="262">
        <f t="shared" si="186"/>
        <v>62930</v>
      </c>
      <c r="AA687" s="262">
        <f t="shared" si="186"/>
        <v>62930</v>
      </c>
      <c r="AB687" s="262">
        <f t="shared" si="186"/>
        <v>62930</v>
      </c>
    </row>
    <row r="688" spans="2:28" outlineLevel="1">
      <c r="B688" s="556">
        <f t="shared" si="165"/>
        <v>0</v>
      </c>
      <c r="C688" s="212" t="str">
        <f t="shared" si="165"/>
        <v xml:space="preserve">4 Bed / 2 Bath Penthouse </v>
      </c>
      <c r="D688" s="260">
        <f t="shared" si="165"/>
        <v>10000</v>
      </c>
      <c r="E688" s="261">
        <f t="shared" ref="E688:S688" si="187">E579*$H145+E610*$M145+($C145-E579-E610)*$M145</f>
        <v>10250</v>
      </c>
      <c r="F688" s="262">
        <f t="shared" si="187"/>
        <v>10250</v>
      </c>
      <c r="G688" s="262">
        <f t="shared" si="187"/>
        <v>10250</v>
      </c>
      <c r="H688" s="262">
        <f t="shared" si="187"/>
        <v>10250</v>
      </c>
      <c r="I688" s="262">
        <f t="shared" si="187"/>
        <v>10250</v>
      </c>
      <c r="J688" s="262">
        <f t="shared" si="187"/>
        <v>10250</v>
      </c>
      <c r="K688" s="262">
        <f t="shared" si="187"/>
        <v>10250</v>
      </c>
      <c r="L688" s="262">
        <f t="shared" si="187"/>
        <v>10250</v>
      </c>
      <c r="M688" s="262">
        <f t="shared" si="187"/>
        <v>10250</v>
      </c>
      <c r="N688" s="262">
        <f t="shared" si="187"/>
        <v>10250</v>
      </c>
      <c r="O688" s="262">
        <f t="shared" si="187"/>
        <v>10250</v>
      </c>
      <c r="P688" s="262">
        <f t="shared" si="187"/>
        <v>10250</v>
      </c>
      <c r="Q688" s="262">
        <f t="shared" si="187"/>
        <v>10250</v>
      </c>
      <c r="R688" s="262">
        <f t="shared" si="187"/>
        <v>10250</v>
      </c>
      <c r="S688" s="262">
        <f t="shared" si="187"/>
        <v>10250</v>
      </c>
      <c r="T688" s="262">
        <f t="shared" ref="T688:AB688" si="188">T579*$H145+T610*$M145+($C145-T579-T610)*$M145</f>
        <v>10250</v>
      </c>
      <c r="U688" s="262">
        <f t="shared" si="188"/>
        <v>10250</v>
      </c>
      <c r="V688" s="262">
        <f t="shared" si="188"/>
        <v>10250</v>
      </c>
      <c r="W688" s="262">
        <f t="shared" si="188"/>
        <v>10250</v>
      </c>
      <c r="X688" s="262">
        <f t="shared" si="188"/>
        <v>10250</v>
      </c>
      <c r="Y688" s="262">
        <f t="shared" si="188"/>
        <v>10250</v>
      </c>
      <c r="Z688" s="262">
        <f t="shared" si="188"/>
        <v>10250</v>
      </c>
      <c r="AA688" s="262">
        <f t="shared" si="188"/>
        <v>10250</v>
      </c>
      <c r="AB688" s="262">
        <f t="shared" si="188"/>
        <v>10250</v>
      </c>
    </row>
    <row r="689" spans="2:28" outlineLevel="1">
      <c r="B689" s="556">
        <f t="shared" ref="B689:D701" si="189">B656</f>
        <v>0</v>
      </c>
      <c r="C689" s="212" t="str">
        <f t="shared" si="189"/>
        <v xml:space="preserve">2 Bed / 2 Bath </v>
      </c>
      <c r="D689" s="260">
        <f t="shared" si="189"/>
        <v>0</v>
      </c>
      <c r="E689" s="261">
        <f t="shared" ref="E689:S689" si="190">E580*$H146+E611*$M146+($C146-E580-E611)*$M146</f>
        <v>0</v>
      </c>
      <c r="F689" s="262">
        <f t="shared" si="190"/>
        <v>0</v>
      </c>
      <c r="G689" s="262">
        <f t="shared" si="190"/>
        <v>0</v>
      </c>
      <c r="H689" s="262">
        <f t="shared" si="190"/>
        <v>0</v>
      </c>
      <c r="I689" s="262">
        <f t="shared" si="190"/>
        <v>0</v>
      </c>
      <c r="J689" s="262">
        <f t="shared" si="190"/>
        <v>0</v>
      </c>
      <c r="K689" s="262">
        <f t="shared" si="190"/>
        <v>0</v>
      </c>
      <c r="L689" s="262">
        <f t="shared" si="190"/>
        <v>0</v>
      </c>
      <c r="M689" s="262">
        <f t="shared" si="190"/>
        <v>0</v>
      </c>
      <c r="N689" s="262">
        <f t="shared" si="190"/>
        <v>0</v>
      </c>
      <c r="O689" s="262">
        <f t="shared" si="190"/>
        <v>0</v>
      </c>
      <c r="P689" s="262">
        <f t="shared" si="190"/>
        <v>0</v>
      </c>
      <c r="Q689" s="262">
        <f t="shared" si="190"/>
        <v>0</v>
      </c>
      <c r="R689" s="262">
        <f t="shared" si="190"/>
        <v>0</v>
      </c>
      <c r="S689" s="262">
        <f t="shared" si="190"/>
        <v>0</v>
      </c>
      <c r="T689" s="262">
        <f t="shared" ref="T689:AB689" si="191">T580*$H146+T611*$M146+($C146-T580-T611)*$M146</f>
        <v>0</v>
      </c>
      <c r="U689" s="262">
        <f t="shared" si="191"/>
        <v>0</v>
      </c>
      <c r="V689" s="262">
        <f t="shared" si="191"/>
        <v>0</v>
      </c>
      <c r="W689" s="262">
        <f t="shared" si="191"/>
        <v>0</v>
      </c>
      <c r="X689" s="262">
        <f t="shared" si="191"/>
        <v>0</v>
      </c>
      <c r="Y689" s="262">
        <f t="shared" si="191"/>
        <v>0</v>
      </c>
      <c r="Z689" s="262">
        <f t="shared" si="191"/>
        <v>0</v>
      </c>
      <c r="AA689" s="262">
        <f t="shared" si="191"/>
        <v>0</v>
      </c>
      <c r="AB689" s="262">
        <f t="shared" si="191"/>
        <v>0</v>
      </c>
    </row>
    <row r="690" spans="2:28" outlineLevel="1">
      <c r="B690" s="556">
        <f t="shared" si="189"/>
        <v>0</v>
      </c>
      <c r="C690" s="212">
        <f t="shared" si="189"/>
        <v>0</v>
      </c>
      <c r="D690" s="260">
        <f t="shared" si="189"/>
        <v>0</v>
      </c>
      <c r="E690" s="261">
        <f t="shared" ref="E690:S690" si="192">E581*$H147+E612*$M147+($C147-E581-E612)*$M147</f>
        <v>0</v>
      </c>
      <c r="F690" s="262">
        <f t="shared" si="192"/>
        <v>0</v>
      </c>
      <c r="G690" s="262">
        <f t="shared" si="192"/>
        <v>0</v>
      </c>
      <c r="H690" s="262">
        <f t="shared" si="192"/>
        <v>0</v>
      </c>
      <c r="I690" s="262">
        <f t="shared" si="192"/>
        <v>0</v>
      </c>
      <c r="J690" s="262">
        <f t="shared" si="192"/>
        <v>0</v>
      </c>
      <c r="K690" s="262">
        <f t="shared" si="192"/>
        <v>0</v>
      </c>
      <c r="L690" s="262">
        <f t="shared" si="192"/>
        <v>0</v>
      </c>
      <c r="M690" s="262">
        <f t="shared" si="192"/>
        <v>0</v>
      </c>
      <c r="N690" s="262">
        <f t="shared" si="192"/>
        <v>0</v>
      </c>
      <c r="O690" s="262">
        <f t="shared" si="192"/>
        <v>0</v>
      </c>
      <c r="P690" s="262">
        <f t="shared" si="192"/>
        <v>0</v>
      </c>
      <c r="Q690" s="262">
        <f t="shared" si="192"/>
        <v>0</v>
      </c>
      <c r="R690" s="262">
        <f t="shared" si="192"/>
        <v>0</v>
      </c>
      <c r="S690" s="262">
        <f t="shared" si="192"/>
        <v>0</v>
      </c>
      <c r="T690" s="262">
        <f t="shared" ref="T690:AB690" si="193">T581*$H147+T612*$M147+($C147-T581-T612)*$M147</f>
        <v>0</v>
      </c>
      <c r="U690" s="262">
        <f t="shared" si="193"/>
        <v>0</v>
      </c>
      <c r="V690" s="262">
        <f t="shared" si="193"/>
        <v>0</v>
      </c>
      <c r="W690" s="262">
        <f t="shared" si="193"/>
        <v>0</v>
      </c>
      <c r="X690" s="262">
        <f t="shared" si="193"/>
        <v>0</v>
      </c>
      <c r="Y690" s="262">
        <f t="shared" si="193"/>
        <v>0</v>
      </c>
      <c r="Z690" s="262">
        <f t="shared" si="193"/>
        <v>0</v>
      </c>
      <c r="AA690" s="262">
        <f t="shared" si="193"/>
        <v>0</v>
      </c>
      <c r="AB690" s="262">
        <f t="shared" si="193"/>
        <v>0</v>
      </c>
    </row>
    <row r="691" spans="2:28" outlineLevel="1">
      <c r="B691" s="556">
        <f t="shared" si="189"/>
        <v>0</v>
      </c>
      <c r="C691" s="212">
        <f t="shared" si="189"/>
        <v>0</v>
      </c>
      <c r="D691" s="260">
        <f t="shared" si="189"/>
        <v>0</v>
      </c>
      <c r="E691" s="261">
        <f t="shared" ref="E691:S691" si="194">E582*$H148+E613*$M148+($C148-E582-E613)*$M148</f>
        <v>0</v>
      </c>
      <c r="F691" s="262">
        <f t="shared" si="194"/>
        <v>0</v>
      </c>
      <c r="G691" s="262">
        <f t="shared" si="194"/>
        <v>0</v>
      </c>
      <c r="H691" s="262">
        <f t="shared" si="194"/>
        <v>0</v>
      </c>
      <c r="I691" s="262">
        <f t="shared" si="194"/>
        <v>0</v>
      </c>
      <c r="J691" s="262">
        <f t="shared" si="194"/>
        <v>0</v>
      </c>
      <c r="K691" s="262">
        <f t="shared" si="194"/>
        <v>0</v>
      </c>
      <c r="L691" s="262">
        <f t="shared" si="194"/>
        <v>0</v>
      </c>
      <c r="M691" s="262">
        <f t="shared" si="194"/>
        <v>0</v>
      </c>
      <c r="N691" s="262">
        <f t="shared" si="194"/>
        <v>0</v>
      </c>
      <c r="O691" s="262">
        <f t="shared" si="194"/>
        <v>0</v>
      </c>
      <c r="P691" s="262">
        <f t="shared" si="194"/>
        <v>0</v>
      </c>
      <c r="Q691" s="262">
        <f t="shared" si="194"/>
        <v>0</v>
      </c>
      <c r="R691" s="262">
        <f t="shared" si="194"/>
        <v>0</v>
      </c>
      <c r="S691" s="262">
        <f t="shared" si="194"/>
        <v>0</v>
      </c>
      <c r="T691" s="262">
        <f t="shared" ref="T691:AB691" si="195">T582*$H148+T613*$M148+($C148-T582-T613)*$M148</f>
        <v>0</v>
      </c>
      <c r="U691" s="262">
        <f t="shared" si="195"/>
        <v>0</v>
      </c>
      <c r="V691" s="262">
        <f t="shared" si="195"/>
        <v>0</v>
      </c>
      <c r="W691" s="262">
        <f t="shared" si="195"/>
        <v>0</v>
      </c>
      <c r="X691" s="262">
        <f t="shared" si="195"/>
        <v>0</v>
      </c>
      <c r="Y691" s="262">
        <f t="shared" si="195"/>
        <v>0</v>
      </c>
      <c r="Z691" s="262">
        <f t="shared" si="195"/>
        <v>0</v>
      </c>
      <c r="AA691" s="262">
        <f t="shared" si="195"/>
        <v>0</v>
      </c>
      <c r="AB691" s="262">
        <f t="shared" si="195"/>
        <v>0</v>
      </c>
    </row>
    <row r="692" spans="2:28" outlineLevel="1">
      <c r="B692" s="556">
        <f t="shared" si="189"/>
        <v>0</v>
      </c>
      <c r="C692" s="212">
        <f t="shared" si="189"/>
        <v>0</v>
      </c>
      <c r="D692" s="260">
        <f t="shared" si="189"/>
        <v>0</v>
      </c>
      <c r="E692" s="261">
        <f t="shared" ref="E692:S692" si="196">E583*$H149+E614*$M149+($C149-E583-E614)*$M149</f>
        <v>0</v>
      </c>
      <c r="F692" s="262">
        <f t="shared" si="196"/>
        <v>0</v>
      </c>
      <c r="G692" s="262">
        <f t="shared" si="196"/>
        <v>0</v>
      </c>
      <c r="H692" s="262">
        <f t="shared" si="196"/>
        <v>0</v>
      </c>
      <c r="I692" s="262">
        <f t="shared" si="196"/>
        <v>0</v>
      </c>
      <c r="J692" s="262">
        <f t="shared" si="196"/>
        <v>0</v>
      </c>
      <c r="K692" s="262">
        <f t="shared" si="196"/>
        <v>0</v>
      </c>
      <c r="L692" s="262">
        <f t="shared" si="196"/>
        <v>0</v>
      </c>
      <c r="M692" s="262">
        <f t="shared" si="196"/>
        <v>0</v>
      </c>
      <c r="N692" s="262">
        <f t="shared" si="196"/>
        <v>0</v>
      </c>
      <c r="O692" s="262">
        <f t="shared" si="196"/>
        <v>0</v>
      </c>
      <c r="P692" s="262">
        <f t="shared" si="196"/>
        <v>0</v>
      </c>
      <c r="Q692" s="262">
        <f t="shared" si="196"/>
        <v>0</v>
      </c>
      <c r="R692" s="262">
        <f t="shared" si="196"/>
        <v>0</v>
      </c>
      <c r="S692" s="262">
        <f t="shared" si="196"/>
        <v>0</v>
      </c>
      <c r="T692" s="262">
        <f t="shared" ref="T692:AB692" si="197">T583*$H149+T614*$M149+($C149-T583-T614)*$M149</f>
        <v>0</v>
      </c>
      <c r="U692" s="262">
        <f t="shared" si="197"/>
        <v>0</v>
      </c>
      <c r="V692" s="262">
        <f t="shared" si="197"/>
        <v>0</v>
      </c>
      <c r="W692" s="262">
        <f t="shared" si="197"/>
        <v>0</v>
      </c>
      <c r="X692" s="262">
        <f t="shared" si="197"/>
        <v>0</v>
      </c>
      <c r="Y692" s="262">
        <f t="shared" si="197"/>
        <v>0</v>
      </c>
      <c r="Z692" s="262">
        <f t="shared" si="197"/>
        <v>0</v>
      </c>
      <c r="AA692" s="262">
        <f t="shared" si="197"/>
        <v>0</v>
      </c>
      <c r="AB692" s="262">
        <f t="shared" si="197"/>
        <v>0</v>
      </c>
    </row>
    <row r="693" spans="2:28" outlineLevel="1">
      <c r="B693" s="556">
        <f t="shared" si="189"/>
        <v>0</v>
      </c>
      <c r="C693" s="212">
        <f t="shared" si="189"/>
        <v>0</v>
      </c>
      <c r="D693" s="260">
        <f t="shared" si="189"/>
        <v>0</v>
      </c>
      <c r="E693" s="261">
        <f t="shared" ref="E693:S693" si="198">E584*$H150+E615*$M150+($C150-E584-E615)*$M150</f>
        <v>0</v>
      </c>
      <c r="F693" s="262">
        <f t="shared" si="198"/>
        <v>0</v>
      </c>
      <c r="G693" s="262">
        <f t="shared" si="198"/>
        <v>0</v>
      </c>
      <c r="H693" s="262">
        <f t="shared" si="198"/>
        <v>0</v>
      </c>
      <c r="I693" s="262">
        <f t="shared" si="198"/>
        <v>0</v>
      </c>
      <c r="J693" s="262">
        <f t="shared" si="198"/>
        <v>0</v>
      </c>
      <c r="K693" s="262">
        <f t="shared" si="198"/>
        <v>0</v>
      </c>
      <c r="L693" s="262">
        <f t="shared" si="198"/>
        <v>0</v>
      </c>
      <c r="M693" s="262">
        <f t="shared" si="198"/>
        <v>0</v>
      </c>
      <c r="N693" s="262">
        <f t="shared" si="198"/>
        <v>0</v>
      </c>
      <c r="O693" s="262">
        <f t="shared" si="198"/>
        <v>0</v>
      </c>
      <c r="P693" s="262">
        <f t="shared" si="198"/>
        <v>0</v>
      </c>
      <c r="Q693" s="262">
        <f t="shared" si="198"/>
        <v>0</v>
      </c>
      <c r="R693" s="262">
        <f t="shared" si="198"/>
        <v>0</v>
      </c>
      <c r="S693" s="262">
        <f t="shared" si="198"/>
        <v>0</v>
      </c>
      <c r="T693" s="262">
        <f t="shared" ref="T693:AB693" si="199">T584*$H150+T615*$M150+($C150-T584-T615)*$M150</f>
        <v>0</v>
      </c>
      <c r="U693" s="262">
        <f t="shared" si="199"/>
        <v>0</v>
      </c>
      <c r="V693" s="262">
        <f t="shared" si="199"/>
        <v>0</v>
      </c>
      <c r="W693" s="262">
        <f t="shared" si="199"/>
        <v>0</v>
      </c>
      <c r="X693" s="262">
        <f t="shared" si="199"/>
        <v>0</v>
      </c>
      <c r="Y693" s="262">
        <f t="shared" si="199"/>
        <v>0</v>
      </c>
      <c r="Z693" s="262">
        <f t="shared" si="199"/>
        <v>0</v>
      </c>
      <c r="AA693" s="262">
        <f t="shared" si="199"/>
        <v>0</v>
      </c>
      <c r="AB693" s="262">
        <f t="shared" si="199"/>
        <v>0</v>
      </c>
    </row>
    <row r="694" spans="2:28" outlineLevel="1">
      <c r="B694" s="556">
        <f t="shared" si="189"/>
        <v>0</v>
      </c>
      <c r="C694" s="212">
        <f t="shared" si="189"/>
        <v>0</v>
      </c>
      <c r="D694" s="260">
        <f t="shared" si="189"/>
        <v>0</v>
      </c>
      <c r="E694" s="261">
        <f t="shared" ref="E694:S694" si="200">E585*$H151+E616*$M151+($C151-E585-E616)*$M151</f>
        <v>0</v>
      </c>
      <c r="F694" s="262">
        <f t="shared" si="200"/>
        <v>0</v>
      </c>
      <c r="G694" s="262">
        <f t="shared" si="200"/>
        <v>0</v>
      </c>
      <c r="H694" s="262">
        <f t="shared" si="200"/>
        <v>0</v>
      </c>
      <c r="I694" s="262">
        <f t="shared" si="200"/>
        <v>0</v>
      </c>
      <c r="J694" s="262">
        <f t="shared" si="200"/>
        <v>0</v>
      </c>
      <c r="K694" s="262">
        <f t="shared" si="200"/>
        <v>0</v>
      </c>
      <c r="L694" s="262">
        <f t="shared" si="200"/>
        <v>0</v>
      </c>
      <c r="M694" s="262">
        <f t="shared" si="200"/>
        <v>0</v>
      </c>
      <c r="N694" s="262">
        <f t="shared" si="200"/>
        <v>0</v>
      </c>
      <c r="O694" s="262">
        <f t="shared" si="200"/>
        <v>0</v>
      </c>
      <c r="P694" s="262">
        <f t="shared" si="200"/>
        <v>0</v>
      </c>
      <c r="Q694" s="262">
        <f t="shared" si="200"/>
        <v>0</v>
      </c>
      <c r="R694" s="262">
        <f t="shared" si="200"/>
        <v>0</v>
      </c>
      <c r="S694" s="262">
        <f t="shared" si="200"/>
        <v>0</v>
      </c>
      <c r="T694" s="262">
        <f t="shared" ref="T694:AB694" si="201">T585*$H151+T616*$M151+($C151-T585-T616)*$M151</f>
        <v>0</v>
      </c>
      <c r="U694" s="262">
        <f t="shared" si="201"/>
        <v>0</v>
      </c>
      <c r="V694" s="262">
        <f t="shared" si="201"/>
        <v>0</v>
      </c>
      <c r="W694" s="262">
        <f t="shared" si="201"/>
        <v>0</v>
      </c>
      <c r="X694" s="262">
        <f t="shared" si="201"/>
        <v>0</v>
      </c>
      <c r="Y694" s="262">
        <f t="shared" si="201"/>
        <v>0</v>
      </c>
      <c r="Z694" s="262">
        <f t="shared" si="201"/>
        <v>0</v>
      </c>
      <c r="AA694" s="262">
        <f t="shared" si="201"/>
        <v>0</v>
      </c>
      <c r="AB694" s="262">
        <f t="shared" si="201"/>
        <v>0</v>
      </c>
    </row>
    <row r="695" spans="2:28" outlineLevel="1">
      <c r="B695" s="556">
        <f t="shared" si="189"/>
        <v>0</v>
      </c>
      <c r="C695" s="212">
        <f t="shared" si="189"/>
        <v>0</v>
      </c>
      <c r="D695" s="260">
        <f t="shared" si="189"/>
        <v>0</v>
      </c>
      <c r="E695" s="261">
        <f t="shared" ref="E695:S695" si="202">E586*$H152+E617*$M152+($C152-E586-E617)*$M152</f>
        <v>0</v>
      </c>
      <c r="F695" s="262">
        <f t="shared" si="202"/>
        <v>0</v>
      </c>
      <c r="G695" s="262">
        <f t="shared" si="202"/>
        <v>0</v>
      </c>
      <c r="H695" s="262">
        <f t="shared" si="202"/>
        <v>0</v>
      </c>
      <c r="I695" s="262">
        <f t="shared" si="202"/>
        <v>0</v>
      </c>
      <c r="J695" s="262">
        <f t="shared" si="202"/>
        <v>0</v>
      </c>
      <c r="K695" s="262">
        <f t="shared" si="202"/>
        <v>0</v>
      </c>
      <c r="L695" s="262">
        <f t="shared" si="202"/>
        <v>0</v>
      </c>
      <c r="M695" s="262">
        <f t="shared" si="202"/>
        <v>0</v>
      </c>
      <c r="N695" s="262">
        <f t="shared" si="202"/>
        <v>0</v>
      </c>
      <c r="O695" s="262">
        <f t="shared" si="202"/>
        <v>0</v>
      </c>
      <c r="P695" s="262">
        <f t="shared" si="202"/>
        <v>0</v>
      </c>
      <c r="Q695" s="262">
        <f t="shared" si="202"/>
        <v>0</v>
      </c>
      <c r="R695" s="262">
        <f t="shared" si="202"/>
        <v>0</v>
      </c>
      <c r="S695" s="262">
        <f t="shared" si="202"/>
        <v>0</v>
      </c>
      <c r="T695" s="262">
        <f t="shared" ref="T695:AB695" si="203">T586*$H152+T617*$M152+($C152-T586-T617)*$M152</f>
        <v>0</v>
      </c>
      <c r="U695" s="262">
        <f t="shared" si="203"/>
        <v>0</v>
      </c>
      <c r="V695" s="262">
        <f t="shared" si="203"/>
        <v>0</v>
      </c>
      <c r="W695" s="262">
        <f t="shared" si="203"/>
        <v>0</v>
      </c>
      <c r="X695" s="262">
        <f t="shared" si="203"/>
        <v>0</v>
      </c>
      <c r="Y695" s="262">
        <f t="shared" si="203"/>
        <v>0</v>
      </c>
      <c r="Z695" s="262">
        <f t="shared" si="203"/>
        <v>0</v>
      </c>
      <c r="AA695" s="262">
        <f t="shared" si="203"/>
        <v>0</v>
      </c>
      <c r="AB695" s="262">
        <f t="shared" si="203"/>
        <v>0</v>
      </c>
    </row>
    <row r="696" spans="2:28" outlineLevel="1">
      <c r="B696" s="556">
        <f t="shared" si="189"/>
        <v>0</v>
      </c>
      <c r="C696" s="212">
        <f t="shared" si="189"/>
        <v>0</v>
      </c>
      <c r="D696" s="260">
        <f t="shared" si="189"/>
        <v>0</v>
      </c>
      <c r="E696" s="261">
        <f t="shared" ref="E696:S696" si="204">E587*$H153+E618*$M153+($C153-E587-E618)*$M153</f>
        <v>0</v>
      </c>
      <c r="F696" s="262">
        <f t="shared" si="204"/>
        <v>0</v>
      </c>
      <c r="G696" s="262">
        <f t="shared" si="204"/>
        <v>0</v>
      </c>
      <c r="H696" s="262">
        <f t="shared" si="204"/>
        <v>0</v>
      </c>
      <c r="I696" s="262">
        <f t="shared" si="204"/>
        <v>0</v>
      </c>
      <c r="J696" s="262">
        <f t="shared" si="204"/>
        <v>0</v>
      </c>
      <c r="K696" s="262">
        <f t="shared" si="204"/>
        <v>0</v>
      </c>
      <c r="L696" s="262">
        <f t="shared" si="204"/>
        <v>0</v>
      </c>
      <c r="M696" s="262">
        <f t="shared" si="204"/>
        <v>0</v>
      </c>
      <c r="N696" s="262">
        <f t="shared" si="204"/>
        <v>0</v>
      </c>
      <c r="O696" s="262">
        <f t="shared" si="204"/>
        <v>0</v>
      </c>
      <c r="P696" s="262">
        <f t="shared" si="204"/>
        <v>0</v>
      </c>
      <c r="Q696" s="262">
        <f t="shared" si="204"/>
        <v>0</v>
      </c>
      <c r="R696" s="262">
        <f t="shared" si="204"/>
        <v>0</v>
      </c>
      <c r="S696" s="262">
        <f t="shared" si="204"/>
        <v>0</v>
      </c>
      <c r="T696" s="262">
        <f t="shared" ref="T696:AB696" si="205">T587*$H153+T618*$M153+($C153-T587-T618)*$M153</f>
        <v>0</v>
      </c>
      <c r="U696" s="262">
        <f t="shared" si="205"/>
        <v>0</v>
      </c>
      <c r="V696" s="262">
        <f t="shared" si="205"/>
        <v>0</v>
      </c>
      <c r="W696" s="262">
        <f t="shared" si="205"/>
        <v>0</v>
      </c>
      <c r="X696" s="262">
        <f t="shared" si="205"/>
        <v>0</v>
      </c>
      <c r="Y696" s="262">
        <f t="shared" si="205"/>
        <v>0</v>
      </c>
      <c r="Z696" s="262">
        <f t="shared" si="205"/>
        <v>0</v>
      </c>
      <c r="AA696" s="262">
        <f t="shared" si="205"/>
        <v>0</v>
      </c>
      <c r="AB696" s="262">
        <f t="shared" si="205"/>
        <v>0</v>
      </c>
    </row>
    <row r="697" spans="2:28" outlineLevel="1">
      <c r="B697" s="556">
        <f t="shared" si="189"/>
        <v>0</v>
      </c>
      <c r="C697" s="212">
        <f t="shared" si="189"/>
        <v>0</v>
      </c>
      <c r="D697" s="260">
        <f t="shared" si="189"/>
        <v>0</v>
      </c>
      <c r="E697" s="261">
        <f t="shared" ref="E697:S697" si="206">E588*$H154+E619*$M154+($C154-E588-E619)*$M154</f>
        <v>0</v>
      </c>
      <c r="F697" s="262">
        <f t="shared" si="206"/>
        <v>0</v>
      </c>
      <c r="G697" s="262">
        <f t="shared" si="206"/>
        <v>0</v>
      </c>
      <c r="H697" s="262">
        <f t="shared" si="206"/>
        <v>0</v>
      </c>
      <c r="I697" s="262">
        <f t="shared" si="206"/>
        <v>0</v>
      </c>
      <c r="J697" s="262">
        <f t="shared" si="206"/>
        <v>0</v>
      </c>
      <c r="K697" s="262">
        <f t="shared" si="206"/>
        <v>0</v>
      </c>
      <c r="L697" s="262">
        <f t="shared" si="206"/>
        <v>0</v>
      </c>
      <c r="M697" s="262">
        <f t="shared" si="206"/>
        <v>0</v>
      </c>
      <c r="N697" s="262">
        <f t="shared" si="206"/>
        <v>0</v>
      </c>
      <c r="O697" s="262">
        <f t="shared" si="206"/>
        <v>0</v>
      </c>
      <c r="P697" s="262">
        <f t="shared" si="206"/>
        <v>0</v>
      </c>
      <c r="Q697" s="262">
        <f t="shared" si="206"/>
        <v>0</v>
      </c>
      <c r="R697" s="262">
        <f t="shared" si="206"/>
        <v>0</v>
      </c>
      <c r="S697" s="262">
        <f t="shared" si="206"/>
        <v>0</v>
      </c>
      <c r="T697" s="262">
        <f t="shared" ref="T697:AB697" si="207">T588*$H154+T619*$M154+($C154-T588-T619)*$M154</f>
        <v>0</v>
      </c>
      <c r="U697" s="262">
        <f t="shared" si="207"/>
        <v>0</v>
      </c>
      <c r="V697" s="262">
        <f t="shared" si="207"/>
        <v>0</v>
      </c>
      <c r="W697" s="262">
        <f t="shared" si="207"/>
        <v>0</v>
      </c>
      <c r="X697" s="262">
        <f t="shared" si="207"/>
        <v>0</v>
      </c>
      <c r="Y697" s="262">
        <f t="shared" si="207"/>
        <v>0</v>
      </c>
      <c r="Z697" s="262">
        <f t="shared" si="207"/>
        <v>0</v>
      </c>
      <c r="AA697" s="262">
        <f t="shared" si="207"/>
        <v>0</v>
      </c>
      <c r="AB697" s="262">
        <f t="shared" si="207"/>
        <v>0</v>
      </c>
    </row>
    <row r="698" spans="2:28" outlineLevel="1">
      <c r="B698" s="556">
        <f t="shared" si="189"/>
        <v>0</v>
      </c>
      <c r="C698" s="212">
        <f t="shared" si="189"/>
        <v>0</v>
      </c>
      <c r="D698" s="260">
        <f t="shared" si="189"/>
        <v>0</v>
      </c>
      <c r="E698" s="261">
        <f t="shared" ref="E698:S698" si="208">E589*$H155+E620*$M155+($C155-E589-E620)*$M155</f>
        <v>0</v>
      </c>
      <c r="F698" s="262">
        <f t="shared" si="208"/>
        <v>0</v>
      </c>
      <c r="G698" s="262">
        <f t="shared" si="208"/>
        <v>0</v>
      </c>
      <c r="H698" s="262">
        <f t="shared" si="208"/>
        <v>0</v>
      </c>
      <c r="I698" s="262">
        <f t="shared" si="208"/>
        <v>0</v>
      </c>
      <c r="J698" s="262">
        <f t="shared" si="208"/>
        <v>0</v>
      </c>
      <c r="K698" s="262">
        <f t="shared" si="208"/>
        <v>0</v>
      </c>
      <c r="L698" s="262">
        <f t="shared" si="208"/>
        <v>0</v>
      </c>
      <c r="M698" s="262">
        <f t="shared" si="208"/>
        <v>0</v>
      </c>
      <c r="N698" s="262">
        <f t="shared" si="208"/>
        <v>0</v>
      </c>
      <c r="O698" s="262">
        <f t="shared" si="208"/>
        <v>0</v>
      </c>
      <c r="P698" s="262">
        <f t="shared" si="208"/>
        <v>0</v>
      </c>
      <c r="Q698" s="262">
        <f t="shared" si="208"/>
        <v>0</v>
      </c>
      <c r="R698" s="262">
        <f t="shared" si="208"/>
        <v>0</v>
      </c>
      <c r="S698" s="262">
        <f t="shared" si="208"/>
        <v>0</v>
      </c>
      <c r="T698" s="262">
        <f t="shared" ref="T698:AB698" si="209">T589*$H155+T620*$M155+($C155-T589-T620)*$M155</f>
        <v>0</v>
      </c>
      <c r="U698" s="262">
        <f t="shared" si="209"/>
        <v>0</v>
      </c>
      <c r="V698" s="262">
        <f t="shared" si="209"/>
        <v>0</v>
      </c>
      <c r="W698" s="262">
        <f t="shared" si="209"/>
        <v>0</v>
      </c>
      <c r="X698" s="262">
        <f t="shared" si="209"/>
        <v>0</v>
      </c>
      <c r="Y698" s="262">
        <f t="shared" si="209"/>
        <v>0</v>
      </c>
      <c r="Z698" s="262">
        <f t="shared" si="209"/>
        <v>0</v>
      </c>
      <c r="AA698" s="262">
        <f t="shared" si="209"/>
        <v>0</v>
      </c>
      <c r="AB698" s="262">
        <f t="shared" si="209"/>
        <v>0</v>
      </c>
    </row>
    <row r="699" spans="2:28" outlineLevel="1">
      <c r="B699" s="556">
        <f t="shared" si="189"/>
        <v>0</v>
      </c>
      <c r="C699" s="212">
        <f t="shared" si="189"/>
        <v>0</v>
      </c>
      <c r="D699" s="260">
        <f t="shared" si="189"/>
        <v>0</v>
      </c>
      <c r="E699" s="261">
        <f t="shared" ref="E699:S699" si="210">E590*$H156+E621*$M156+($C156-E590-E621)*$M156</f>
        <v>0</v>
      </c>
      <c r="F699" s="262">
        <f t="shared" si="210"/>
        <v>0</v>
      </c>
      <c r="G699" s="262">
        <f t="shared" si="210"/>
        <v>0</v>
      </c>
      <c r="H699" s="262">
        <f t="shared" si="210"/>
        <v>0</v>
      </c>
      <c r="I699" s="262">
        <f t="shared" si="210"/>
        <v>0</v>
      </c>
      <c r="J699" s="262">
        <f t="shared" si="210"/>
        <v>0</v>
      </c>
      <c r="K699" s="262">
        <f t="shared" si="210"/>
        <v>0</v>
      </c>
      <c r="L699" s="262">
        <f t="shared" si="210"/>
        <v>0</v>
      </c>
      <c r="M699" s="262">
        <f t="shared" si="210"/>
        <v>0</v>
      </c>
      <c r="N699" s="262">
        <f t="shared" si="210"/>
        <v>0</v>
      </c>
      <c r="O699" s="262">
        <f t="shared" si="210"/>
        <v>0</v>
      </c>
      <c r="P699" s="262">
        <f t="shared" si="210"/>
        <v>0</v>
      </c>
      <c r="Q699" s="262">
        <f t="shared" si="210"/>
        <v>0</v>
      </c>
      <c r="R699" s="262">
        <f t="shared" si="210"/>
        <v>0</v>
      </c>
      <c r="S699" s="262">
        <f t="shared" si="210"/>
        <v>0</v>
      </c>
      <c r="T699" s="262">
        <f t="shared" ref="T699:AB699" si="211">T590*$H156+T621*$M156+($C156-T590-T621)*$M156</f>
        <v>0</v>
      </c>
      <c r="U699" s="262">
        <f t="shared" si="211"/>
        <v>0</v>
      </c>
      <c r="V699" s="262">
        <f t="shared" si="211"/>
        <v>0</v>
      </c>
      <c r="W699" s="262">
        <f t="shared" si="211"/>
        <v>0</v>
      </c>
      <c r="X699" s="262">
        <f t="shared" si="211"/>
        <v>0</v>
      </c>
      <c r="Y699" s="262">
        <f t="shared" si="211"/>
        <v>0</v>
      </c>
      <c r="Z699" s="262">
        <f t="shared" si="211"/>
        <v>0</v>
      </c>
      <c r="AA699" s="262">
        <f t="shared" si="211"/>
        <v>0</v>
      </c>
      <c r="AB699" s="262">
        <f t="shared" si="211"/>
        <v>0</v>
      </c>
    </row>
    <row r="700" spans="2:28" outlineLevel="1">
      <c r="B700" s="556">
        <f t="shared" si="189"/>
        <v>0</v>
      </c>
      <c r="C700" s="212">
        <f t="shared" si="189"/>
        <v>0</v>
      </c>
      <c r="D700" s="260">
        <f t="shared" si="189"/>
        <v>0</v>
      </c>
      <c r="E700" s="261">
        <f t="shared" ref="E700:S700" si="212">E591*$H157+E622*$M157+($C157-E591-E622)*$M157</f>
        <v>0</v>
      </c>
      <c r="F700" s="262">
        <f t="shared" si="212"/>
        <v>0</v>
      </c>
      <c r="G700" s="262">
        <f t="shared" si="212"/>
        <v>0</v>
      </c>
      <c r="H700" s="262">
        <f t="shared" si="212"/>
        <v>0</v>
      </c>
      <c r="I700" s="262">
        <f t="shared" si="212"/>
        <v>0</v>
      </c>
      <c r="J700" s="262">
        <f t="shared" si="212"/>
        <v>0</v>
      </c>
      <c r="K700" s="262">
        <f t="shared" si="212"/>
        <v>0</v>
      </c>
      <c r="L700" s="262">
        <f t="shared" si="212"/>
        <v>0</v>
      </c>
      <c r="M700" s="262">
        <f t="shared" si="212"/>
        <v>0</v>
      </c>
      <c r="N700" s="262">
        <f t="shared" si="212"/>
        <v>0</v>
      </c>
      <c r="O700" s="262">
        <f t="shared" si="212"/>
        <v>0</v>
      </c>
      <c r="P700" s="262">
        <f t="shared" si="212"/>
        <v>0</v>
      </c>
      <c r="Q700" s="262">
        <f t="shared" si="212"/>
        <v>0</v>
      </c>
      <c r="R700" s="262">
        <f t="shared" si="212"/>
        <v>0</v>
      </c>
      <c r="S700" s="262">
        <f t="shared" si="212"/>
        <v>0</v>
      </c>
      <c r="T700" s="262">
        <f t="shared" ref="T700:AB700" si="213">T591*$H157+T622*$M157+($C157-T591-T622)*$M157</f>
        <v>0</v>
      </c>
      <c r="U700" s="262">
        <f t="shared" si="213"/>
        <v>0</v>
      </c>
      <c r="V700" s="262">
        <f t="shared" si="213"/>
        <v>0</v>
      </c>
      <c r="W700" s="262">
        <f t="shared" si="213"/>
        <v>0</v>
      </c>
      <c r="X700" s="262">
        <f t="shared" si="213"/>
        <v>0</v>
      </c>
      <c r="Y700" s="262">
        <f t="shared" si="213"/>
        <v>0</v>
      </c>
      <c r="Z700" s="262">
        <f t="shared" si="213"/>
        <v>0</v>
      </c>
      <c r="AA700" s="262">
        <f t="shared" si="213"/>
        <v>0</v>
      </c>
      <c r="AB700" s="262">
        <f t="shared" si="213"/>
        <v>0</v>
      </c>
    </row>
    <row r="701" spans="2:28" outlineLevel="1">
      <c r="B701" s="556">
        <f t="shared" si="189"/>
        <v>0</v>
      </c>
      <c r="C701" s="215">
        <f t="shared" si="189"/>
        <v>0</v>
      </c>
      <c r="D701" s="558">
        <f t="shared" si="189"/>
        <v>0</v>
      </c>
      <c r="E701" s="264">
        <f t="shared" ref="E701:S701" si="214">E592*$H158+E623*$M158+($C158-E592-E623)*$M158</f>
        <v>0</v>
      </c>
      <c r="F701" s="265">
        <f t="shared" si="214"/>
        <v>0</v>
      </c>
      <c r="G701" s="265">
        <f t="shared" si="214"/>
        <v>0</v>
      </c>
      <c r="H701" s="265">
        <f t="shared" si="214"/>
        <v>0</v>
      </c>
      <c r="I701" s="265">
        <f t="shared" si="214"/>
        <v>0</v>
      </c>
      <c r="J701" s="265">
        <f t="shared" si="214"/>
        <v>0</v>
      </c>
      <c r="K701" s="265">
        <f t="shared" si="214"/>
        <v>0</v>
      </c>
      <c r="L701" s="265">
        <f t="shared" si="214"/>
        <v>0</v>
      </c>
      <c r="M701" s="265">
        <f t="shared" si="214"/>
        <v>0</v>
      </c>
      <c r="N701" s="265">
        <f t="shared" si="214"/>
        <v>0</v>
      </c>
      <c r="O701" s="265">
        <f t="shared" si="214"/>
        <v>0</v>
      </c>
      <c r="P701" s="265">
        <f t="shared" si="214"/>
        <v>0</v>
      </c>
      <c r="Q701" s="265">
        <f t="shared" si="214"/>
        <v>0</v>
      </c>
      <c r="R701" s="265">
        <f t="shared" si="214"/>
        <v>0</v>
      </c>
      <c r="S701" s="265">
        <f t="shared" si="214"/>
        <v>0</v>
      </c>
      <c r="T701" s="265">
        <f t="shared" ref="T701:AB701" si="215">T592*$H158+T623*$M158+($C158-T592-T623)*$M158</f>
        <v>0</v>
      </c>
      <c r="U701" s="265">
        <f t="shared" si="215"/>
        <v>0</v>
      </c>
      <c r="V701" s="265">
        <f t="shared" si="215"/>
        <v>0</v>
      </c>
      <c r="W701" s="265">
        <f t="shared" si="215"/>
        <v>0</v>
      </c>
      <c r="X701" s="265">
        <f t="shared" si="215"/>
        <v>0</v>
      </c>
      <c r="Y701" s="265">
        <f t="shared" si="215"/>
        <v>0</v>
      </c>
      <c r="Z701" s="265">
        <f t="shared" si="215"/>
        <v>0</v>
      </c>
      <c r="AA701" s="265">
        <f t="shared" si="215"/>
        <v>0</v>
      </c>
      <c r="AB701" s="265">
        <f t="shared" si="215"/>
        <v>0</v>
      </c>
    </row>
    <row r="702" spans="2:28" outlineLevel="1">
      <c r="C702" s="21" t="s">
        <v>262</v>
      </c>
      <c r="D702" s="260">
        <f>SUM(D672:D701)</f>
        <v>57494</v>
      </c>
      <c r="E702" s="261">
        <f t="shared" ref="E702:AB702" si="216">SUM(E672:E701)</f>
        <v>98595</v>
      </c>
      <c r="F702" s="266">
        <f t="shared" si="216"/>
        <v>98595</v>
      </c>
      <c r="G702" s="266">
        <f t="shared" si="216"/>
        <v>98595</v>
      </c>
      <c r="H702" s="266">
        <f t="shared" si="216"/>
        <v>98595</v>
      </c>
      <c r="I702" s="266">
        <f t="shared" si="216"/>
        <v>98595</v>
      </c>
      <c r="J702" s="266">
        <f t="shared" si="216"/>
        <v>98595</v>
      </c>
      <c r="K702" s="266">
        <f t="shared" si="216"/>
        <v>98595</v>
      </c>
      <c r="L702" s="266">
        <f t="shared" si="216"/>
        <v>98595</v>
      </c>
      <c r="M702" s="266">
        <f t="shared" si="216"/>
        <v>98595</v>
      </c>
      <c r="N702" s="266">
        <f t="shared" si="216"/>
        <v>98595</v>
      </c>
      <c r="O702" s="266">
        <f t="shared" si="216"/>
        <v>98595</v>
      </c>
      <c r="P702" s="266">
        <f t="shared" si="216"/>
        <v>98595</v>
      </c>
      <c r="Q702" s="266">
        <f t="shared" si="216"/>
        <v>98595</v>
      </c>
      <c r="R702" s="266">
        <f t="shared" si="216"/>
        <v>98595</v>
      </c>
      <c r="S702" s="266">
        <f t="shared" si="216"/>
        <v>98595</v>
      </c>
      <c r="T702" s="266">
        <f t="shared" si="216"/>
        <v>98595</v>
      </c>
      <c r="U702" s="266">
        <f t="shared" si="216"/>
        <v>98595</v>
      </c>
      <c r="V702" s="266">
        <f t="shared" si="216"/>
        <v>98595</v>
      </c>
      <c r="W702" s="266">
        <f t="shared" si="216"/>
        <v>98595</v>
      </c>
      <c r="X702" s="266">
        <f t="shared" si="216"/>
        <v>98595</v>
      </c>
      <c r="Y702" s="266">
        <f t="shared" si="216"/>
        <v>98595</v>
      </c>
      <c r="Z702" s="266">
        <f t="shared" si="216"/>
        <v>98595</v>
      </c>
      <c r="AA702" s="266">
        <f t="shared" si="216"/>
        <v>98595</v>
      </c>
      <c r="AB702" s="266">
        <f t="shared" si="216"/>
        <v>98595</v>
      </c>
    </row>
    <row r="703" spans="2:28" outlineLevel="1">
      <c r="C703" s="21"/>
      <c r="D703" s="260"/>
      <c r="E703" s="261"/>
      <c r="F703" s="266"/>
      <c r="G703" s="266"/>
      <c r="H703" s="266"/>
      <c r="I703" s="266"/>
      <c r="J703" s="266"/>
      <c r="K703" s="266"/>
      <c r="L703" s="266"/>
      <c r="M703" s="266"/>
      <c r="N703" s="266"/>
      <c r="O703" s="266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  <c r="AA703" s="266"/>
      <c r="AB703" s="266"/>
    </row>
    <row r="704" spans="2:28" outlineLevel="1">
      <c r="C704" s="240" t="s">
        <v>263</v>
      </c>
      <c r="D704" s="267"/>
      <c r="E704" s="259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2:28" outlineLevel="1">
      <c r="B705" s="556">
        <f>B672</f>
        <v>0</v>
      </c>
      <c r="C705" s="212" t="str">
        <f>C672</f>
        <v>Studio</v>
      </c>
      <c r="D705" s="260">
        <f t="shared" ref="D705:D734" si="217">-E344*H129</f>
        <v>0</v>
      </c>
      <c r="E705" s="261">
        <f t="shared" ref="E705:AB705" si="218">IFERROR(-($D344-E563-E594)*($M129*($D344-$U344)+$H129*$U344)/$D344,0)</f>
        <v>0</v>
      </c>
      <c r="F705" s="262">
        <f t="shared" si="218"/>
        <v>0</v>
      </c>
      <c r="G705" s="262">
        <f t="shared" si="218"/>
        <v>0</v>
      </c>
      <c r="H705" s="262">
        <f t="shared" si="218"/>
        <v>0</v>
      </c>
      <c r="I705" s="262">
        <f t="shared" si="218"/>
        <v>0</v>
      </c>
      <c r="J705" s="262">
        <f t="shared" si="218"/>
        <v>0</v>
      </c>
      <c r="K705" s="262">
        <f t="shared" si="218"/>
        <v>0</v>
      </c>
      <c r="L705" s="262">
        <f t="shared" si="218"/>
        <v>0</v>
      </c>
      <c r="M705" s="262">
        <f t="shared" si="218"/>
        <v>0</v>
      </c>
      <c r="N705" s="262">
        <f t="shared" si="218"/>
        <v>0</v>
      </c>
      <c r="O705" s="262">
        <f t="shared" si="218"/>
        <v>0</v>
      </c>
      <c r="P705" s="262">
        <f t="shared" si="218"/>
        <v>0</v>
      </c>
      <c r="Q705" s="262">
        <f t="shared" si="218"/>
        <v>0</v>
      </c>
      <c r="R705" s="262">
        <f t="shared" si="218"/>
        <v>0</v>
      </c>
      <c r="S705" s="262">
        <f t="shared" si="218"/>
        <v>0</v>
      </c>
      <c r="T705" s="262">
        <f t="shared" si="218"/>
        <v>0</v>
      </c>
      <c r="U705" s="262">
        <f t="shared" si="218"/>
        <v>0</v>
      </c>
      <c r="V705" s="262">
        <f t="shared" si="218"/>
        <v>0</v>
      </c>
      <c r="W705" s="262">
        <f t="shared" si="218"/>
        <v>0</v>
      </c>
      <c r="X705" s="262">
        <f t="shared" si="218"/>
        <v>0</v>
      </c>
      <c r="Y705" s="262">
        <f t="shared" si="218"/>
        <v>0</v>
      </c>
      <c r="Z705" s="262">
        <f t="shared" si="218"/>
        <v>0</v>
      </c>
      <c r="AA705" s="262">
        <f t="shared" si="218"/>
        <v>0</v>
      </c>
      <c r="AB705" s="262">
        <f t="shared" si="218"/>
        <v>0</v>
      </c>
    </row>
    <row r="706" spans="2:28" outlineLevel="1">
      <c r="B706" s="556">
        <f t="shared" ref="B706:C721" si="219">B673</f>
        <v>0</v>
      </c>
      <c r="C706" s="212" t="str">
        <f t="shared" si="219"/>
        <v xml:space="preserve">1 Bed / 1 Bath </v>
      </c>
      <c r="D706" s="260">
        <f t="shared" si="217"/>
        <v>0</v>
      </c>
      <c r="E706" s="261">
        <f t="shared" ref="E706:AB706" si="220">IFERROR(-($D345-E564-E595)*($M130*($D345-$U345)+$H130*$U345)/$D345,0)</f>
        <v>0</v>
      </c>
      <c r="F706" s="262">
        <f t="shared" si="220"/>
        <v>0</v>
      </c>
      <c r="G706" s="262">
        <f t="shared" si="220"/>
        <v>0</v>
      </c>
      <c r="H706" s="262">
        <f t="shared" si="220"/>
        <v>0</v>
      </c>
      <c r="I706" s="262">
        <f t="shared" si="220"/>
        <v>0</v>
      </c>
      <c r="J706" s="262">
        <f t="shared" si="220"/>
        <v>0</v>
      </c>
      <c r="K706" s="262">
        <f t="shared" si="220"/>
        <v>0</v>
      </c>
      <c r="L706" s="262">
        <f t="shared" si="220"/>
        <v>0</v>
      </c>
      <c r="M706" s="262">
        <f t="shared" si="220"/>
        <v>0</v>
      </c>
      <c r="N706" s="262">
        <f t="shared" si="220"/>
        <v>0</v>
      </c>
      <c r="O706" s="262">
        <f t="shared" si="220"/>
        <v>0</v>
      </c>
      <c r="P706" s="262">
        <f t="shared" si="220"/>
        <v>0</v>
      </c>
      <c r="Q706" s="262">
        <f t="shared" si="220"/>
        <v>0</v>
      </c>
      <c r="R706" s="262">
        <f t="shared" si="220"/>
        <v>0</v>
      </c>
      <c r="S706" s="262">
        <f t="shared" si="220"/>
        <v>0</v>
      </c>
      <c r="T706" s="262">
        <f t="shared" si="220"/>
        <v>0</v>
      </c>
      <c r="U706" s="262">
        <f t="shared" si="220"/>
        <v>0</v>
      </c>
      <c r="V706" s="262">
        <f t="shared" si="220"/>
        <v>0</v>
      </c>
      <c r="W706" s="262">
        <f t="shared" si="220"/>
        <v>0</v>
      </c>
      <c r="X706" s="262">
        <f t="shared" si="220"/>
        <v>0</v>
      </c>
      <c r="Y706" s="262">
        <f t="shared" si="220"/>
        <v>0</v>
      </c>
      <c r="Z706" s="262">
        <f t="shared" si="220"/>
        <v>0</v>
      </c>
      <c r="AA706" s="262">
        <f t="shared" si="220"/>
        <v>0</v>
      </c>
      <c r="AB706" s="262">
        <f t="shared" si="220"/>
        <v>0</v>
      </c>
    </row>
    <row r="707" spans="2:28" outlineLevel="1">
      <c r="B707" s="556">
        <f t="shared" si="219"/>
        <v>0</v>
      </c>
      <c r="C707" s="212" t="str">
        <f t="shared" si="219"/>
        <v xml:space="preserve">1 Bed / 1 Bath </v>
      </c>
      <c r="D707" s="260">
        <f t="shared" si="217"/>
        <v>0</v>
      </c>
      <c r="E707" s="261">
        <f t="shared" ref="E707:AB707" si="221">IFERROR(-($D346-E565-E596)*($M131*($D346-$U346)+$H131*$U346)/$D346,0)</f>
        <v>0</v>
      </c>
      <c r="F707" s="262">
        <f t="shared" si="221"/>
        <v>0</v>
      </c>
      <c r="G707" s="262">
        <f t="shared" si="221"/>
        <v>0</v>
      </c>
      <c r="H707" s="262">
        <f t="shared" si="221"/>
        <v>0</v>
      </c>
      <c r="I707" s="262">
        <f t="shared" si="221"/>
        <v>0</v>
      </c>
      <c r="J707" s="262">
        <f t="shared" si="221"/>
        <v>0</v>
      </c>
      <c r="K707" s="262">
        <f t="shared" si="221"/>
        <v>0</v>
      </c>
      <c r="L707" s="262">
        <f t="shared" si="221"/>
        <v>0</v>
      </c>
      <c r="M707" s="262">
        <f t="shared" si="221"/>
        <v>0</v>
      </c>
      <c r="N707" s="262">
        <f t="shared" si="221"/>
        <v>0</v>
      </c>
      <c r="O707" s="262">
        <f t="shared" si="221"/>
        <v>0</v>
      </c>
      <c r="P707" s="262">
        <f t="shared" si="221"/>
        <v>0</v>
      </c>
      <c r="Q707" s="262">
        <f t="shared" si="221"/>
        <v>0</v>
      </c>
      <c r="R707" s="262">
        <f t="shared" si="221"/>
        <v>0</v>
      </c>
      <c r="S707" s="262">
        <f t="shared" si="221"/>
        <v>0</v>
      </c>
      <c r="T707" s="262">
        <f t="shared" si="221"/>
        <v>0</v>
      </c>
      <c r="U707" s="262">
        <f t="shared" si="221"/>
        <v>0</v>
      </c>
      <c r="V707" s="262">
        <f t="shared" si="221"/>
        <v>0</v>
      </c>
      <c r="W707" s="262">
        <f t="shared" si="221"/>
        <v>0</v>
      </c>
      <c r="X707" s="262">
        <f t="shared" si="221"/>
        <v>0</v>
      </c>
      <c r="Y707" s="262">
        <f t="shared" si="221"/>
        <v>0</v>
      </c>
      <c r="Z707" s="262">
        <f t="shared" si="221"/>
        <v>0</v>
      </c>
      <c r="AA707" s="262">
        <f t="shared" si="221"/>
        <v>0</v>
      </c>
      <c r="AB707" s="262">
        <f t="shared" si="221"/>
        <v>0</v>
      </c>
    </row>
    <row r="708" spans="2:28" outlineLevel="1">
      <c r="B708" s="556">
        <f t="shared" si="219"/>
        <v>0</v>
      </c>
      <c r="C708" s="212" t="str">
        <f t="shared" si="219"/>
        <v xml:space="preserve">1 Bed / 1 Bath </v>
      </c>
      <c r="D708" s="260">
        <f t="shared" si="217"/>
        <v>0</v>
      </c>
      <c r="E708" s="261">
        <f t="shared" ref="E708:AB708" si="222">IFERROR(-($D347-E566-E597)*($M132*($D347-$U347)+$H132*$U347)/$D347,0)</f>
        <v>0</v>
      </c>
      <c r="F708" s="262">
        <f t="shared" si="222"/>
        <v>0</v>
      </c>
      <c r="G708" s="262">
        <f t="shared" si="222"/>
        <v>0</v>
      </c>
      <c r="H708" s="262">
        <f t="shared" si="222"/>
        <v>0</v>
      </c>
      <c r="I708" s="262">
        <f t="shared" si="222"/>
        <v>0</v>
      </c>
      <c r="J708" s="262">
        <f t="shared" si="222"/>
        <v>0</v>
      </c>
      <c r="K708" s="262">
        <f t="shared" si="222"/>
        <v>0</v>
      </c>
      <c r="L708" s="262">
        <f t="shared" si="222"/>
        <v>0</v>
      </c>
      <c r="M708" s="262">
        <f t="shared" si="222"/>
        <v>0</v>
      </c>
      <c r="N708" s="262">
        <f t="shared" si="222"/>
        <v>0</v>
      </c>
      <c r="O708" s="262">
        <f t="shared" si="222"/>
        <v>0</v>
      </c>
      <c r="P708" s="262">
        <f t="shared" si="222"/>
        <v>0</v>
      </c>
      <c r="Q708" s="262">
        <f t="shared" si="222"/>
        <v>0</v>
      </c>
      <c r="R708" s="262">
        <f t="shared" si="222"/>
        <v>0</v>
      </c>
      <c r="S708" s="262">
        <f t="shared" si="222"/>
        <v>0</v>
      </c>
      <c r="T708" s="262">
        <f t="shared" si="222"/>
        <v>0</v>
      </c>
      <c r="U708" s="262">
        <f t="shared" si="222"/>
        <v>0</v>
      </c>
      <c r="V708" s="262">
        <f t="shared" si="222"/>
        <v>0</v>
      </c>
      <c r="W708" s="262">
        <f t="shared" si="222"/>
        <v>0</v>
      </c>
      <c r="X708" s="262">
        <f t="shared" si="222"/>
        <v>0</v>
      </c>
      <c r="Y708" s="262">
        <f t="shared" si="222"/>
        <v>0</v>
      </c>
      <c r="Z708" s="262">
        <f t="shared" si="222"/>
        <v>0</v>
      </c>
      <c r="AA708" s="262">
        <f t="shared" si="222"/>
        <v>0</v>
      </c>
      <c r="AB708" s="262">
        <f t="shared" si="222"/>
        <v>0</v>
      </c>
    </row>
    <row r="709" spans="2:28" outlineLevel="1">
      <c r="B709" s="556">
        <f t="shared" si="219"/>
        <v>0</v>
      </c>
      <c r="C709" s="212" t="str">
        <f t="shared" si="219"/>
        <v xml:space="preserve">2 Bed / 1 Bath </v>
      </c>
      <c r="D709" s="260">
        <f t="shared" si="217"/>
        <v>0</v>
      </c>
      <c r="E709" s="261">
        <f t="shared" ref="E709:AB709" si="223">IFERROR(-($D348-E567-E598)*($M133*($D348-$U348)+$H133*$U348)/$D348,0)</f>
        <v>0</v>
      </c>
      <c r="F709" s="262">
        <f t="shared" si="223"/>
        <v>0</v>
      </c>
      <c r="G709" s="262">
        <f t="shared" si="223"/>
        <v>0</v>
      </c>
      <c r="H709" s="262">
        <f t="shared" si="223"/>
        <v>0</v>
      </c>
      <c r="I709" s="262">
        <f t="shared" si="223"/>
        <v>0</v>
      </c>
      <c r="J709" s="262">
        <f t="shared" si="223"/>
        <v>0</v>
      </c>
      <c r="K709" s="262">
        <f t="shared" si="223"/>
        <v>0</v>
      </c>
      <c r="L709" s="262">
        <f t="shared" si="223"/>
        <v>0</v>
      </c>
      <c r="M709" s="262">
        <f t="shared" si="223"/>
        <v>0</v>
      </c>
      <c r="N709" s="262">
        <f t="shared" si="223"/>
        <v>0</v>
      </c>
      <c r="O709" s="262">
        <f t="shared" si="223"/>
        <v>0</v>
      </c>
      <c r="P709" s="262">
        <f t="shared" si="223"/>
        <v>0</v>
      </c>
      <c r="Q709" s="262">
        <f t="shared" si="223"/>
        <v>0</v>
      </c>
      <c r="R709" s="262">
        <f t="shared" si="223"/>
        <v>0</v>
      </c>
      <c r="S709" s="262">
        <f t="shared" si="223"/>
        <v>0</v>
      </c>
      <c r="T709" s="262">
        <f t="shared" si="223"/>
        <v>0</v>
      </c>
      <c r="U709" s="262">
        <f t="shared" si="223"/>
        <v>0</v>
      </c>
      <c r="V709" s="262">
        <f t="shared" si="223"/>
        <v>0</v>
      </c>
      <c r="W709" s="262">
        <f t="shared" si="223"/>
        <v>0</v>
      </c>
      <c r="X709" s="262">
        <f t="shared" si="223"/>
        <v>0</v>
      </c>
      <c r="Y709" s="262">
        <f t="shared" si="223"/>
        <v>0</v>
      </c>
      <c r="Z709" s="262">
        <f t="shared" si="223"/>
        <v>0</v>
      </c>
      <c r="AA709" s="262">
        <f t="shared" si="223"/>
        <v>0</v>
      </c>
      <c r="AB709" s="262">
        <f t="shared" si="223"/>
        <v>0</v>
      </c>
    </row>
    <row r="710" spans="2:28" outlineLevel="1">
      <c r="B710" s="556">
        <f t="shared" si="219"/>
        <v>0</v>
      </c>
      <c r="C710" s="212" t="str">
        <f t="shared" si="219"/>
        <v xml:space="preserve">2 Bed / 1 Bath </v>
      </c>
      <c r="D710" s="260">
        <f t="shared" si="217"/>
        <v>0</v>
      </c>
      <c r="E710" s="261">
        <f t="shared" ref="E710:AB710" si="224">IFERROR(-($D349-E568-E599)*($M134*($D349-$U349)+$H134*$U349)/$D349,0)</f>
        <v>0</v>
      </c>
      <c r="F710" s="262">
        <f t="shared" si="224"/>
        <v>0</v>
      </c>
      <c r="G710" s="262">
        <f t="shared" si="224"/>
        <v>0</v>
      </c>
      <c r="H710" s="262">
        <f t="shared" si="224"/>
        <v>0</v>
      </c>
      <c r="I710" s="262">
        <f t="shared" si="224"/>
        <v>0</v>
      </c>
      <c r="J710" s="262">
        <f t="shared" si="224"/>
        <v>0</v>
      </c>
      <c r="K710" s="262">
        <f t="shared" si="224"/>
        <v>0</v>
      </c>
      <c r="L710" s="262">
        <f t="shared" si="224"/>
        <v>0</v>
      </c>
      <c r="M710" s="262">
        <f t="shared" si="224"/>
        <v>0</v>
      </c>
      <c r="N710" s="262">
        <f t="shared" si="224"/>
        <v>0</v>
      </c>
      <c r="O710" s="262">
        <f t="shared" si="224"/>
        <v>0</v>
      </c>
      <c r="P710" s="262">
        <f t="shared" si="224"/>
        <v>0</v>
      </c>
      <c r="Q710" s="262">
        <f t="shared" si="224"/>
        <v>0</v>
      </c>
      <c r="R710" s="262">
        <f t="shared" si="224"/>
        <v>0</v>
      </c>
      <c r="S710" s="262">
        <f t="shared" si="224"/>
        <v>0</v>
      </c>
      <c r="T710" s="262">
        <f t="shared" si="224"/>
        <v>0</v>
      </c>
      <c r="U710" s="262">
        <f t="shared" si="224"/>
        <v>0</v>
      </c>
      <c r="V710" s="262">
        <f t="shared" si="224"/>
        <v>0</v>
      </c>
      <c r="W710" s="262">
        <f t="shared" si="224"/>
        <v>0</v>
      </c>
      <c r="X710" s="262">
        <f t="shared" si="224"/>
        <v>0</v>
      </c>
      <c r="Y710" s="262">
        <f t="shared" si="224"/>
        <v>0</v>
      </c>
      <c r="Z710" s="262">
        <f t="shared" si="224"/>
        <v>0</v>
      </c>
      <c r="AA710" s="262">
        <f t="shared" si="224"/>
        <v>0</v>
      </c>
      <c r="AB710" s="262">
        <f t="shared" si="224"/>
        <v>0</v>
      </c>
    </row>
    <row r="711" spans="2:28" outlineLevel="1">
      <c r="B711" s="556">
        <f t="shared" si="219"/>
        <v>0</v>
      </c>
      <c r="C711" s="212" t="str">
        <f t="shared" si="219"/>
        <v xml:space="preserve">2 Bed / 1 Bath </v>
      </c>
      <c r="D711" s="260">
        <f t="shared" si="217"/>
        <v>0</v>
      </c>
      <c r="E711" s="261">
        <f t="shared" ref="E711:AB711" si="225">IFERROR(-($D350-E569-E600)*($M135*($D350-$U350)+$H135*$U350)/$D350,0)</f>
        <v>0</v>
      </c>
      <c r="F711" s="262">
        <f t="shared" si="225"/>
        <v>0</v>
      </c>
      <c r="G711" s="262">
        <f t="shared" si="225"/>
        <v>0</v>
      </c>
      <c r="H711" s="262">
        <f t="shared" si="225"/>
        <v>0</v>
      </c>
      <c r="I711" s="262">
        <f t="shared" si="225"/>
        <v>0</v>
      </c>
      <c r="J711" s="262">
        <f t="shared" si="225"/>
        <v>0</v>
      </c>
      <c r="K711" s="262">
        <f t="shared" si="225"/>
        <v>0</v>
      </c>
      <c r="L711" s="262">
        <f t="shared" si="225"/>
        <v>0</v>
      </c>
      <c r="M711" s="262">
        <f t="shared" si="225"/>
        <v>0</v>
      </c>
      <c r="N711" s="262">
        <f t="shared" si="225"/>
        <v>0</v>
      </c>
      <c r="O711" s="262">
        <f t="shared" si="225"/>
        <v>0</v>
      </c>
      <c r="P711" s="262">
        <f t="shared" si="225"/>
        <v>0</v>
      </c>
      <c r="Q711" s="262">
        <f t="shared" si="225"/>
        <v>0</v>
      </c>
      <c r="R711" s="262">
        <f t="shared" si="225"/>
        <v>0</v>
      </c>
      <c r="S711" s="262">
        <f t="shared" si="225"/>
        <v>0</v>
      </c>
      <c r="T711" s="262">
        <f t="shared" si="225"/>
        <v>0</v>
      </c>
      <c r="U711" s="262">
        <f t="shared" si="225"/>
        <v>0</v>
      </c>
      <c r="V711" s="262">
        <f t="shared" si="225"/>
        <v>0</v>
      </c>
      <c r="W711" s="262">
        <f t="shared" si="225"/>
        <v>0</v>
      </c>
      <c r="X711" s="262">
        <f t="shared" si="225"/>
        <v>0</v>
      </c>
      <c r="Y711" s="262">
        <f t="shared" si="225"/>
        <v>0</v>
      </c>
      <c r="Z711" s="262">
        <f t="shared" si="225"/>
        <v>0</v>
      </c>
      <c r="AA711" s="262">
        <f t="shared" si="225"/>
        <v>0</v>
      </c>
      <c r="AB711" s="262">
        <f t="shared" si="225"/>
        <v>0</v>
      </c>
    </row>
    <row r="712" spans="2:28" outlineLevel="1">
      <c r="B712" s="556">
        <f t="shared" si="219"/>
        <v>0</v>
      </c>
      <c r="C712" s="212" t="str">
        <f t="shared" si="219"/>
        <v xml:space="preserve">2 Bed / 2 Bath </v>
      </c>
      <c r="D712" s="260">
        <f t="shared" si="217"/>
        <v>0</v>
      </c>
      <c r="E712" s="261">
        <f t="shared" ref="E712:AB712" si="226">IFERROR(-($D351-E570-E601)*($M136*($D351-$U351)+$H136*$U351)/$D351,0)</f>
        <v>0</v>
      </c>
      <c r="F712" s="262">
        <f t="shared" si="226"/>
        <v>0</v>
      </c>
      <c r="G712" s="262">
        <f t="shared" si="226"/>
        <v>0</v>
      </c>
      <c r="H712" s="262">
        <f t="shared" si="226"/>
        <v>0</v>
      </c>
      <c r="I712" s="262">
        <f t="shared" si="226"/>
        <v>0</v>
      </c>
      <c r="J712" s="262">
        <f t="shared" si="226"/>
        <v>0</v>
      </c>
      <c r="K712" s="262">
        <f t="shared" si="226"/>
        <v>0</v>
      </c>
      <c r="L712" s="262">
        <f t="shared" si="226"/>
        <v>0</v>
      </c>
      <c r="M712" s="262">
        <f t="shared" si="226"/>
        <v>0</v>
      </c>
      <c r="N712" s="262">
        <f t="shared" si="226"/>
        <v>0</v>
      </c>
      <c r="O712" s="262">
        <f t="shared" si="226"/>
        <v>0</v>
      </c>
      <c r="P712" s="262">
        <f t="shared" si="226"/>
        <v>0</v>
      </c>
      <c r="Q712" s="262">
        <f t="shared" si="226"/>
        <v>0</v>
      </c>
      <c r="R712" s="262">
        <f t="shared" si="226"/>
        <v>0</v>
      </c>
      <c r="S712" s="262">
        <f t="shared" si="226"/>
        <v>0</v>
      </c>
      <c r="T712" s="262">
        <f t="shared" si="226"/>
        <v>0</v>
      </c>
      <c r="U712" s="262">
        <f t="shared" si="226"/>
        <v>0</v>
      </c>
      <c r="V712" s="262">
        <f t="shared" si="226"/>
        <v>0</v>
      </c>
      <c r="W712" s="262">
        <f t="shared" si="226"/>
        <v>0</v>
      </c>
      <c r="X712" s="262">
        <f t="shared" si="226"/>
        <v>0</v>
      </c>
      <c r="Y712" s="262">
        <f t="shared" si="226"/>
        <v>0</v>
      </c>
      <c r="Z712" s="262">
        <f t="shared" si="226"/>
        <v>0</v>
      </c>
      <c r="AA712" s="262">
        <f t="shared" si="226"/>
        <v>0</v>
      </c>
      <c r="AB712" s="262">
        <f t="shared" si="226"/>
        <v>0</v>
      </c>
    </row>
    <row r="713" spans="2:28" outlineLevel="1">
      <c r="B713" s="556">
        <f t="shared" si="219"/>
        <v>0</v>
      </c>
      <c r="C713" s="212" t="str">
        <f t="shared" si="219"/>
        <v>2 Bed / 1 Bath + Den</v>
      </c>
      <c r="D713" s="260">
        <f t="shared" si="217"/>
        <v>0</v>
      </c>
      <c r="E713" s="261">
        <f t="shared" ref="E713:AB713" si="227">IFERROR(-($D352-E571-E602)*($M137*($D352-$U352)+$H137*$U352)/$D352,0)</f>
        <v>0</v>
      </c>
      <c r="F713" s="262">
        <f t="shared" si="227"/>
        <v>0</v>
      </c>
      <c r="G713" s="262">
        <f t="shared" si="227"/>
        <v>0</v>
      </c>
      <c r="H713" s="262">
        <f t="shared" si="227"/>
        <v>0</v>
      </c>
      <c r="I713" s="262">
        <f t="shared" si="227"/>
        <v>0</v>
      </c>
      <c r="J713" s="262">
        <f t="shared" si="227"/>
        <v>0</v>
      </c>
      <c r="K713" s="262">
        <f t="shared" si="227"/>
        <v>0</v>
      </c>
      <c r="L713" s="262">
        <f t="shared" si="227"/>
        <v>0</v>
      </c>
      <c r="M713" s="262">
        <f t="shared" si="227"/>
        <v>0</v>
      </c>
      <c r="N713" s="262">
        <f t="shared" si="227"/>
        <v>0</v>
      </c>
      <c r="O713" s="262">
        <f t="shared" si="227"/>
        <v>0</v>
      </c>
      <c r="P713" s="262">
        <f t="shared" si="227"/>
        <v>0</v>
      </c>
      <c r="Q713" s="262">
        <f t="shared" si="227"/>
        <v>0</v>
      </c>
      <c r="R713" s="262">
        <f t="shared" si="227"/>
        <v>0</v>
      </c>
      <c r="S713" s="262">
        <f t="shared" si="227"/>
        <v>0</v>
      </c>
      <c r="T713" s="262">
        <f t="shared" si="227"/>
        <v>0</v>
      </c>
      <c r="U713" s="262">
        <f t="shared" si="227"/>
        <v>0</v>
      </c>
      <c r="V713" s="262">
        <f t="shared" si="227"/>
        <v>0</v>
      </c>
      <c r="W713" s="262">
        <f t="shared" si="227"/>
        <v>0</v>
      </c>
      <c r="X713" s="262">
        <f t="shared" si="227"/>
        <v>0</v>
      </c>
      <c r="Y713" s="262">
        <f t="shared" si="227"/>
        <v>0</v>
      </c>
      <c r="Z713" s="262">
        <f t="shared" si="227"/>
        <v>0</v>
      </c>
      <c r="AA713" s="262">
        <f t="shared" si="227"/>
        <v>0</v>
      </c>
      <c r="AB713" s="262">
        <f t="shared" si="227"/>
        <v>0</v>
      </c>
    </row>
    <row r="714" spans="2:28" outlineLevel="1">
      <c r="B714" s="556">
        <f t="shared" si="219"/>
        <v>0</v>
      </c>
      <c r="C714" s="212" t="str">
        <f t="shared" si="219"/>
        <v xml:space="preserve">2 Bed / 2 Bath </v>
      </c>
      <c r="D714" s="260">
        <f t="shared" si="217"/>
        <v>0</v>
      </c>
      <c r="E714" s="261">
        <f t="shared" ref="E714:AB714" si="228">IFERROR(-($D353-E572-E603)*($M138*($D353-$U353)+$H138*$U353)/$D353,0)</f>
        <v>0</v>
      </c>
      <c r="F714" s="262">
        <f t="shared" si="228"/>
        <v>0</v>
      </c>
      <c r="G714" s="262">
        <f t="shared" si="228"/>
        <v>0</v>
      </c>
      <c r="H714" s="262">
        <f t="shared" si="228"/>
        <v>0</v>
      </c>
      <c r="I714" s="262">
        <f t="shared" si="228"/>
        <v>0</v>
      </c>
      <c r="J714" s="262">
        <f t="shared" si="228"/>
        <v>0</v>
      </c>
      <c r="K714" s="262">
        <f t="shared" si="228"/>
        <v>0</v>
      </c>
      <c r="L714" s="262">
        <f t="shared" si="228"/>
        <v>0</v>
      </c>
      <c r="M714" s="262">
        <f t="shared" si="228"/>
        <v>0</v>
      </c>
      <c r="N714" s="262">
        <f t="shared" si="228"/>
        <v>0</v>
      </c>
      <c r="O714" s="262">
        <f t="shared" si="228"/>
        <v>0</v>
      </c>
      <c r="P714" s="262">
        <f t="shared" si="228"/>
        <v>0</v>
      </c>
      <c r="Q714" s="262">
        <f t="shared" si="228"/>
        <v>0</v>
      </c>
      <c r="R714" s="262">
        <f t="shared" si="228"/>
        <v>0</v>
      </c>
      <c r="S714" s="262">
        <f t="shared" si="228"/>
        <v>0</v>
      </c>
      <c r="T714" s="262">
        <f t="shared" si="228"/>
        <v>0</v>
      </c>
      <c r="U714" s="262">
        <f t="shared" si="228"/>
        <v>0</v>
      </c>
      <c r="V714" s="262">
        <f t="shared" si="228"/>
        <v>0</v>
      </c>
      <c r="W714" s="262">
        <f t="shared" si="228"/>
        <v>0</v>
      </c>
      <c r="X714" s="262">
        <f t="shared" si="228"/>
        <v>0</v>
      </c>
      <c r="Y714" s="262">
        <f t="shared" si="228"/>
        <v>0</v>
      </c>
      <c r="Z714" s="262">
        <f t="shared" si="228"/>
        <v>0</v>
      </c>
      <c r="AA714" s="262">
        <f t="shared" si="228"/>
        <v>0</v>
      </c>
      <c r="AB714" s="262">
        <f t="shared" si="228"/>
        <v>0</v>
      </c>
    </row>
    <row r="715" spans="2:28" outlineLevel="1">
      <c r="B715" s="556">
        <f t="shared" si="219"/>
        <v>0</v>
      </c>
      <c r="C715" s="212" t="str">
        <f t="shared" si="219"/>
        <v xml:space="preserve">2 Bed / 1.5 Bath </v>
      </c>
      <c r="D715" s="260">
        <f t="shared" si="217"/>
        <v>0</v>
      </c>
      <c r="E715" s="261">
        <f t="shared" ref="E715:AB715" si="229">IFERROR(-($D354-E573-E604)*($M139*($D354-$U354)+$H139*$U354)/$D354,0)</f>
        <v>0</v>
      </c>
      <c r="F715" s="262">
        <f t="shared" si="229"/>
        <v>0</v>
      </c>
      <c r="G715" s="262">
        <f t="shared" si="229"/>
        <v>0</v>
      </c>
      <c r="H715" s="262">
        <f t="shared" si="229"/>
        <v>0</v>
      </c>
      <c r="I715" s="262">
        <f t="shared" si="229"/>
        <v>0</v>
      </c>
      <c r="J715" s="262">
        <f t="shared" si="229"/>
        <v>0</v>
      </c>
      <c r="K715" s="262">
        <f t="shared" si="229"/>
        <v>0</v>
      </c>
      <c r="L715" s="262">
        <f t="shared" si="229"/>
        <v>0</v>
      </c>
      <c r="M715" s="262">
        <f t="shared" si="229"/>
        <v>0</v>
      </c>
      <c r="N715" s="262">
        <f t="shared" si="229"/>
        <v>0</v>
      </c>
      <c r="O715" s="262">
        <f t="shared" si="229"/>
        <v>0</v>
      </c>
      <c r="P715" s="262">
        <f t="shared" si="229"/>
        <v>0</v>
      </c>
      <c r="Q715" s="262">
        <f t="shared" si="229"/>
        <v>0</v>
      </c>
      <c r="R715" s="262">
        <f t="shared" si="229"/>
        <v>0</v>
      </c>
      <c r="S715" s="262">
        <f t="shared" si="229"/>
        <v>0</v>
      </c>
      <c r="T715" s="262">
        <f t="shared" si="229"/>
        <v>0</v>
      </c>
      <c r="U715" s="262">
        <f t="shared" si="229"/>
        <v>0</v>
      </c>
      <c r="V715" s="262">
        <f t="shared" si="229"/>
        <v>0</v>
      </c>
      <c r="W715" s="262">
        <f t="shared" si="229"/>
        <v>0</v>
      </c>
      <c r="X715" s="262">
        <f t="shared" si="229"/>
        <v>0</v>
      </c>
      <c r="Y715" s="262">
        <f t="shared" si="229"/>
        <v>0</v>
      </c>
      <c r="Z715" s="262">
        <f t="shared" si="229"/>
        <v>0</v>
      </c>
      <c r="AA715" s="262">
        <f t="shared" si="229"/>
        <v>0</v>
      </c>
      <c r="AB715" s="262">
        <f t="shared" si="229"/>
        <v>0</v>
      </c>
    </row>
    <row r="716" spans="2:28" outlineLevel="1">
      <c r="B716" s="556">
        <f t="shared" si="219"/>
        <v>0</v>
      </c>
      <c r="C716" s="212" t="str">
        <f t="shared" si="219"/>
        <v xml:space="preserve">3 Bed / 2 Bath </v>
      </c>
      <c r="D716" s="260">
        <f t="shared" si="217"/>
        <v>0</v>
      </c>
      <c r="E716" s="261">
        <f t="shared" ref="E716:AB716" si="230">IFERROR(-($D355-E574-E605)*($M140*($D355-$U355)+$H140*$U355)/$D355,0)</f>
        <v>0</v>
      </c>
      <c r="F716" s="262">
        <f t="shared" si="230"/>
        <v>0</v>
      </c>
      <c r="G716" s="262">
        <f t="shared" si="230"/>
        <v>0</v>
      </c>
      <c r="H716" s="262">
        <f t="shared" si="230"/>
        <v>0</v>
      </c>
      <c r="I716" s="262">
        <f t="shared" si="230"/>
        <v>0</v>
      </c>
      <c r="J716" s="262">
        <f t="shared" si="230"/>
        <v>0</v>
      </c>
      <c r="K716" s="262">
        <f t="shared" si="230"/>
        <v>0</v>
      </c>
      <c r="L716" s="262">
        <f t="shared" si="230"/>
        <v>0</v>
      </c>
      <c r="M716" s="262">
        <f t="shared" si="230"/>
        <v>0</v>
      </c>
      <c r="N716" s="262">
        <f t="shared" si="230"/>
        <v>0</v>
      </c>
      <c r="O716" s="262">
        <f t="shared" si="230"/>
        <v>0</v>
      </c>
      <c r="P716" s="262">
        <f t="shared" si="230"/>
        <v>0</v>
      </c>
      <c r="Q716" s="262">
        <f t="shared" si="230"/>
        <v>0</v>
      </c>
      <c r="R716" s="262">
        <f t="shared" si="230"/>
        <v>0</v>
      </c>
      <c r="S716" s="262">
        <f t="shared" si="230"/>
        <v>0</v>
      </c>
      <c r="T716" s="262">
        <f t="shared" si="230"/>
        <v>0</v>
      </c>
      <c r="U716" s="262">
        <f t="shared" si="230"/>
        <v>0</v>
      </c>
      <c r="V716" s="262">
        <f t="shared" si="230"/>
        <v>0</v>
      </c>
      <c r="W716" s="262">
        <f t="shared" si="230"/>
        <v>0</v>
      </c>
      <c r="X716" s="262">
        <f t="shared" si="230"/>
        <v>0</v>
      </c>
      <c r="Y716" s="262">
        <f t="shared" si="230"/>
        <v>0</v>
      </c>
      <c r="Z716" s="262">
        <f t="shared" si="230"/>
        <v>0</v>
      </c>
      <c r="AA716" s="262">
        <f t="shared" si="230"/>
        <v>0</v>
      </c>
      <c r="AB716" s="262">
        <f t="shared" si="230"/>
        <v>0</v>
      </c>
    </row>
    <row r="717" spans="2:28" outlineLevel="1">
      <c r="B717" s="556">
        <f t="shared" si="219"/>
        <v>0</v>
      </c>
      <c r="C717" s="212" t="str">
        <f t="shared" si="219"/>
        <v>3 Bed / 2 Bath House</v>
      </c>
      <c r="D717" s="260">
        <f t="shared" si="217"/>
        <v>0</v>
      </c>
      <c r="E717" s="261">
        <f t="shared" ref="E717:AB717" si="231">IFERROR(-($D356-E575-E606)*($M141*($D356-$U356)+$H141*$U356)/$D356,0)</f>
        <v>0</v>
      </c>
      <c r="F717" s="262">
        <f t="shared" si="231"/>
        <v>0</v>
      </c>
      <c r="G717" s="262">
        <f t="shared" si="231"/>
        <v>0</v>
      </c>
      <c r="H717" s="262">
        <f t="shared" si="231"/>
        <v>0</v>
      </c>
      <c r="I717" s="262">
        <f t="shared" si="231"/>
        <v>0</v>
      </c>
      <c r="J717" s="262">
        <f t="shared" si="231"/>
        <v>0</v>
      </c>
      <c r="K717" s="262">
        <f t="shared" si="231"/>
        <v>0</v>
      </c>
      <c r="L717" s="262">
        <f t="shared" si="231"/>
        <v>0</v>
      </c>
      <c r="M717" s="262">
        <f t="shared" si="231"/>
        <v>0</v>
      </c>
      <c r="N717" s="262">
        <f t="shared" si="231"/>
        <v>0</v>
      </c>
      <c r="O717" s="262">
        <f t="shared" si="231"/>
        <v>0</v>
      </c>
      <c r="P717" s="262">
        <f t="shared" si="231"/>
        <v>0</v>
      </c>
      <c r="Q717" s="262">
        <f t="shared" si="231"/>
        <v>0</v>
      </c>
      <c r="R717" s="262">
        <f t="shared" si="231"/>
        <v>0</v>
      </c>
      <c r="S717" s="262">
        <f t="shared" si="231"/>
        <v>0</v>
      </c>
      <c r="T717" s="262">
        <f t="shared" si="231"/>
        <v>0</v>
      </c>
      <c r="U717" s="262">
        <f t="shared" si="231"/>
        <v>0</v>
      </c>
      <c r="V717" s="262">
        <f t="shared" si="231"/>
        <v>0</v>
      </c>
      <c r="W717" s="262">
        <f t="shared" si="231"/>
        <v>0</v>
      </c>
      <c r="X717" s="262">
        <f t="shared" si="231"/>
        <v>0</v>
      </c>
      <c r="Y717" s="262">
        <f t="shared" si="231"/>
        <v>0</v>
      </c>
      <c r="Z717" s="262">
        <f t="shared" si="231"/>
        <v>0</v>
      </c>
      <c r="AA717" s="262">
        <f t="shared" si="231"/>
        <v>0</v>
      </c>
      <c r="AB717" s="262">
        <f t="shared" si="231"/>
        <v>0</v>
      </c>
    </row>
    <row r="718" spans="2:28" outlineLevel="1">
      <c r="B718" s="556">
        <f t="shared" si="219"/>
        <v>0</v>
      </c>
      <c r="C718" s="212" t="str">
        <f t="shared" si="219"/>
        <v xml:space="preserve">3 Bed / 2 Bath </v>
      </c>
      <c r="D718" s="260">
        <f t="shared" si="217"/>
        <v>0</v>
      </c>
      <c r="E718" s="261">
        <f t="shared" ref="E718:AB718" si="232">IFERROR(-($D357-E576-E607)*($M142*($D357-$U357)+$H142*$U357)/$D357,0)</f>
        <v>-10190</v>
      </c>
      <c r="F718" s="262">
        <f t="shared" si="232"/>
        <v>-10190</v>
      </c>
      <c r="G718" s="262">
        <f t="shared" si="232"/>
        <v>-10190</v>
      </c>
      <c r="H718" s="262">
        <f t="shared" si="232"/>
        <v>-10190</v>
      </c>
      <c r="I718" s="262">
        <f t="shared" si="232"/>
        <v>-10190</v>
      </c>
      <c r="J718" s="262">
        <f t="shared" si="232"/>
        <v>-10190</v>
      </c>
      <c r="K718" s="262">
        <f t="shared" si="232"/>
        <v>-10190</v>
      </c>
      <c r="L718" s="262">
        <f t="shared" si="232"/>
        <v>-10190</v>
      </c>
      <c r="M718" s="262">
        <f t="shared" si="232"/>
        <v>-10190</v>
      </c>
      <c r="N718" s="262">
        <f t="shared" si="232"/>
        <v>-10190</v>
      </c>
      <c r="O718" s="262">
        <f t="shared" si="232"/>
        <v>-10190</v>
      </c>
      <c r="P718" s="262">
        <f t="shared" si="232"/>
        <v>-10190</v>
      </c>
      <c r="Q718" s="262">
        <f t="shared" si="232"/>
        <v>-10190</v>
      </c>
      <c r="R718" s="262">
        <f t="shared" si="232"/>
        <v>-10190</v>
      </c>
      <c r="S718" s="262">
        <f t="shared" si="232"/>
        <v>-10190</v>
      </c>
      <c r="T718" s="262">
        <f t="shared" si="232"/>
        <v>-10190</v>
      </c>
      <c r="U718" s="262">
        <f t="shared" si="232"/>
        <v>-10190</v>
      </c>
      <c r="V718" s="262">
        <f t="shared" si="232"/>
        <v>-10190</v>
      </c>
      <c r="W718" s="262">
        <f t="shared" si="232"/>
        <v>-10190</v>
      </c>
      <c r="X718" s="262">
        <f t="shared" si="232"/>
        <v>-10190</v>
      </c>
      <c r="Y718" s="262">
        <f t="shared" si="232"/>
        <v>-10190</v>
      </c>
      <c r="Z718" s="262">
        <f t="shared" si="232"/>
        <v>-10190</v>
      </c>
      <c r="AA718" s="262">
        <f t="shared" si="232"/>
        <v>-10190</v>
      </c>
      <c r="AB718" s="262">
        <f t="shared" si="232"/>
        <v>-10190</v>
      </c>
    </row>
    <row r="719" spans="2:28" outlineLevel="1">
      <c r="B719" s="556">
        <f t="shared" si="219"/>
        <v>0</v>
      </c>
      <c r="C719" s="212" t="str">
        <f t="shared" si="219"/>
        <v xml:space="preserve">1 Bed / 1 Bath </v>
      </c>
      <c r="D719" s="260">
        <f t="shared" si="217"/>
        <v>0</v>
      </c>
      <c r="E719" s="261">
        <f t="shared" ref="E719:AB719" si="233">IFERROR(-($D358-E577-E608)*($M143*($D358-$U358)+$H143*$U358)/$D358,0)</f>
        <v>-15225</v>
      </c>
      <c r="F719" s="262">
        <f t="shared" si="233"/>
        <v>-15225</v>
      </c>
      <c r="G719" s="262">
        <f t="shared" si="233"/>
        <v>-15225</v>
      </c>
      <c r="H719" s="262">
        <f t="shared" si="233"/>
        <v>-15225</v>
      </c>
      <c r="I719" s="262">
        <f t="shared" si="233"/>
        <v>-15225</v>
      </c>
      <c r="J719" s="262">
        <f t="shared" si="233"/>
        <v>-15225</v>
      </c>
      <c r="K719" s="262">
        <f t="shared" si="233"/>
        <v>-15225</v>
      </c>
      <c r="L719" s="262">
        <f t="shared" si="233"/>
        <v>-15225</v>
      </c>
      <c r="M719" s="262">
        <f t="shared" si="233"/>
        <v>-15225</v>
      </c>
      <c r="N719" s="262">
        <f t="shared" si="233"/>
        <v>-15225</v>
      </c>
      <c r="O719" s="262">
        <f t="shared" si="233"/>
        <v>-15225</v>
      </c>
      <c r="P719" s="262">
        <f t="shared" si="233"/>
        <v>-15225</v>
      </c>
      <c r="Q719" s="262">
        <f t="shared" si="233"/>
        <v>-15225</v>
      </c>
      <c r="R719" s="262">
        <f t="shared" si="233"/>
        <v>-15225</v>
      </c>
      <c r="S719" s="262">
        <f t="shared" si="233"/>
        <v>-15225</v>
      </c>
      <c r="T719" s="262">
        <f t="shared" si="233"/>
        <v>-15225</v>
      </c>
      <c r="U719" s="262">
        <f t="shared" si="233"/>
        <v>-15225</v>
      </c>
      <c r="V719" s="262">
        <f t="shared" si="233"/>
        <v>-15225</v>
      </c>
      <c r="W719" s="262">
        <f t="shared" si="233"/>
        <v>-15225</v>
      </c>
      <c r="X719" s="262">
        <f t="shared" si="233"/>
        <v>-15225</v>
      </c>
      <c r="Y719" s="262">
        <f t="shared" si="233"/>
        <v>-15225</v>
      </c>
      <c r="Z719" s="262">
        <f t="shared" si="233"/>
        <v>-15225</v>
      </c>
      <c r="AA719" s="262">
        <f t="shared" si="233"/>
        <v>-15225</v>
      </c>
      <c r="AB719" s="262">
        <f t="shared" si="233"/>
        <v>-15225</v>
      </c>
    </row>
    <row r="720" spans="2:28" outlineLevel="1">
      <c r="B720" s="556">
        <f t="shared" si="219"/>
        <v>0</v>
      </c>
      <c r="C720" s="212" t="str">
        <f t="shared" si="219"/>
        <v xml:space="preserve">2 Bed / 2 Bath </v>
      </c>
      <c r="D720" s="260">
        <f t="shared" si="217"/>
        <v>0</v>
      </c>
      <c r="E720" s="261">
        <f t="shared" ref="E720:AB720" si="234">IFERROR(-($D359-E578-E609)*($M144*($D359-$U359)+$H144*$U359)/$D359,0)</f>
        <v>-62930</v>
      </c>
      <c r="F720" s="262">
        <f t="shared" si="234"/>
        <v>-62930</v>
      </c>
      <c r="G720" s="262">
        <f t="shared" si="234"/>
        <v>-62930</v>
      </c>
      <c r="H720" s="262">
        <f t="shared" si="234"/>
        <v>-62930</v>
      </c>
      <c r="I720" s="262">
        <f t="shared" si="234"/>
        <v>-62930</v>
      </c>
      <c r="J720" s="262">
        <f t="shared" si="234"/>
        <v>-62930</v>
      </c>
      <c r="K720" s="262">
        <f t="shared" si="234"/>
        <v>-62930</v>
      </c>
      <c r="L720" s="262">
        <f t="shared" si="234"/>
        <v>-62930</v>
      </c>
      <c r="M720" s="262">
        <f t="shared" si="234"/>
        <v>-62930</v>
      </c>
      <c r="N720" s="262">
        <f t="shared" si="234"/>
        <v>-62930</v>
      </c>
      <c r="O720" s="262">
        <f t="shared" si="234"/>
        <v>-62930</v>
      </c>
      <c r="P720" s="262">
        <f t="shared" si="234"/>
        <v>-62930</v>
      </c>
      <c r="Q720" s="262">
        <f t="shared" si="234"/>
        <v>-62930</v>
      </c>
      <c r="R720" s="262">
        <f t="shared" si="234"/>
        <v>-62930</v>
      </c>
      <c r="S720" s="262">
        <f t="shared" si="234"/>
        <v>-62930</v>
      </c>
      <c r="T720" s="262">
        <f t="shared" si="234"/>
        <v>-62930</v>
      </c>
      <c r="U720" s="262">
        <f t="shared" si="234"/>
        <v>-62930</v>
      </c>
      <c r="V720" s="262">
        <f t="shared" si="234"/>
        <v>-62930</v>
      </c>
      <c r="W720" s="262">
        <f t="shared" si="234"/>
        <v>-62930</v>
      </c>
      <c r="X720" s="262">
        <f t="shared" si="234"/>
        <v>-62930</v>
      </c>
      <c r="Y720" s="262">
        <f t="shared" si="234"/>
        <v>-62930</v>
      </c>
      <c r="Z720" s="262">
        <f t="shared" si="234"/>
        <v>-62930</v>
      </c>
      <c r="AA720" s="262">
        <f t="shared" si="234"/>
        <v>-62930</v>
      </c>
      <c r="AB720" s="262">
        <f t="shared" si="234"/>
        <v>-62930</v>
      </c>
    </row>
    <row r="721" spans="2:28" outlineLevel="1">
      <c r="B721" s="556">
        <f t="shared" si="219"/>
        <v>0</v>
      </c>
      <c r="C721" s="212" t="str">
        <f t="shared" si="219"/>
        <v xml:space="preserve">4 Bed / 2 Bath Penthouse </v>
      </c>
      <c r="D721" s="260">
        <f t="shared" si="217"/>
        <v>0</v>
      </c>
      <c r="E721" s="261">
        <f t="shared" ref="E721:AB721" si="235">IFERROR(-($D360-E579-E610)*($M145*($D360-$U360)+$H145*$U360)/$D360,0)</f>
        <v>-10250</v>
      </c>
      <c r="F721" s="262">
        <f t="shared" si="235"/>
        <v>-10250</v>
      </c>
      <c r="G721" s="262">
        <f t="shared" si="235"/>
        <v>-10250</v>
      </c>
      <c r="H721" s="262">
        <f t="shared" si="235"/>
        <v>-10250</v>
      </c>
      <c r="I721" s="262">
        <f t="shared" si="235"/>
        <v>-10250</v>
      </c>
      <c r="J721" s="262">
        <f t="shared" si="235"/>
        <v>-10250</v>
      </c>
      <c r="K721" s="262">
        <f t="shared" si="235"/>
        <v>-10250</v>
      </c>
      <c r="L721" s="262">
        <f t="shared" si="235"/>
        <v>-10250</v>
      </c>
      <c r="M721" s="262">
        <f t="shared" si="235"/>
        <v>-10250</v>
      </c>
      <c r="N721" s="262">
        <f t="shared" si="235"/>
        <v>-10250</v>
      </c>
      <c r="O721" s="262">
        <f t="shared" si="235"/>
        <v>-10250</v>
      </c>
      <c r="P721" s="262">
        <f t="shared" si="235"/>
        <v>-10250</v>
      </c>
      <c r="Q721" s="262">
        <f t="shared" si="235"/>
        <v>-10250</v>
      </c>
      <c r="R721" s="262">
        <f t="shared" si="235"/>
        <v>-10250</v>
      </c>
      <c r="S721" s="262">
        <f t="shared" si="235"/>
        <v>-10250</v>
      </c>
      <c r="T721" s="262">
        <f t="shared" si="235"/>
        <v>-10250</v>
      </c>
      <c r="U721" s="262">
        <f t="shared" si="235"/>
        <v>-10250</v>
      </c>
      <c r="V721" s="262">
        <f t="shared" si="235"/>
        <v>-10250</v>
      </c>
      <c r="W721" s="262">
        <f t="shared" si="235"/>
        <v>-10250</v>
      </c>
      <c r="X721" s="262">
        <f t="shared" si="235"/>
        <v>-10250</v>
      </c>
      <c r="Y721" s="262">
        <f t="shared" si="235"/>
        <v>-10250</v>
      </c>
      <c r="Z721" s="262">
        <f t="shared" si="235"/>
        <v>-10250</v>
      </c>
      <c r="AA721" s="262">
        <f t="shared" si="235"/>
        <v>-10250</v>
      </c>
      <c r="AB721" s="262">
        <f t="shared" si="235"/>
        <v>-10250</v>
      </c>
    </row>
    <row r="722" spans="2:28" outlineLevel="1">
      <c r="B722" s="556">
        <f t="shared" ref="B722:C734" si="236">B689</f>
        <v>0</v>
      </c>
      <c r="C722" s="212" t="str">
        <f t="shared" si="236"/>
        <v xml:space="preserve">2 Bed / 2 Bath </v>
      </c>
      <c r="D722" s="260">
        <f t="shared" si="217"/>
        <v>0</v>
      </c>
      <c r="E722" s="261">
        <f t="shared" ref="E722:AB722" si="237">IFERROR(-($D361-E580-E611)*($M146*($D361-$U361)+$H146*$U361)/$D361,0)</f>
        <v>0</v>
      </c>
      <c r="F722" s="262">
        <f t="shared" si="237"/>
        <v>0</v>
      </c>
      <c r="G722" s="262">
        <f t="shared" si="237"/>
        <v>0</v>
      </c>
      <c r="H722" s="262">
        <f t="shared" si="237"/>
        <v>0</v>
      </c>
      <c r="I722" s="262">
        <f t="shared" si="237"/>
        <v>0</v>
      </c>
      <c r="J722" s="262">
        <f t="shared" si="237"/>
        <v>0</v>
      </c>
      <c r="K722" s="262">
        <f t="shared" si="237"/>
        <v>0</v>
      </c>
      <c r="L722" s="262">
        <f t="shared" si="237"/>
        <v>0</v>
      </c>
      <c r="M722" s="262">
        <f t="shared" si="237"/>
        <v>0</v>
      </c>
      <c r="N722" s="262">
        <f t="shared" si="237"/>
        <v>0</v>
      </c>
      <c r="O722" s="262">
        <f t="shared" si="237"/>
        <v>0</v>
      </c>
      <c r="P722" s="262">
        <f t="shared" si="237"/>
        <v>0</v>
      </c>
      <c r="Q722" s="262">
        <f t="shared" si="237"/>
        <v>0</v>
      </c>
      <c r="R722" s="262">
        <f t="shared" si="237"/>
        <v>0</v>
      </c>
      <c r="S722" s="262">
        <f t="shared" si="237"/>
        <v>0</v>
      </c>
      <c r="T722" s="262">
        <f t="shared" si="237"/>
        <v>0</v>
      </c>
      <c r="U722" s="262">
        <f t="shared" si="237"/>
        <v>0</v>
      </c>
      <c r="V722" s="262">
        <f t="shared" si="237"/>
        <v>0</v>
      </c>
      <c r="W722" s="262">
        <f t="shared" si="237"/>
        <v>0</v>
      </c>
      <c r="X722" s="262">
        <f t="shared" si="237"/>
        <v>0</v>
      </c>
      <c r="Y722" s="262">
        <f t="shared" si="237"/>
        <v>0</v>
      </c>
      <c r="Z722" s="262">
        <f t="shared" si="237"/>
        <v>0</v>
      </c>
      <c r="AA722" s="262">
        <f t="shared" si="237"/>
        <v>0</v>
      </c>
      <c r="AB722" s="262">
        <f t="shared" si="237"/>
        <v>0</v>
      </c>
    </row>
    <row r="723" spans="2:28" outlineLevel="1">
      <c r="B723" s="556">
        <f t="shared" si="236"/>
        <v>0</v>
      </c>
      <c r="C723" s="212">
        <f t="shared" si="236"/>
        <v>0</v>
      </c>
      <c r="D723" s="260">
        <f t="shared" si="217"/>
        <v>0</v>
      </c>
      <c r="E723" s="261">
        <f t="shared" ref="E723:AB723" si="238">IFERROR(-($D362-E581-E612)*($M147*($D362-$U362)+$H147*$U362)/$D362,0)</f>
        <v>0</v>
      </c>
      <c r="F723" s="262">
        <f t="shared" si="238"/>
        <v>0</v>
      </c>
      <c r="G723" s="262">
        <f t="shared" si="238"/>
        <v>0</v>
      </c>
      <c r="H723" s="262">
        <f t="shared" si="238"/>
        <v>0</v>
      </c>
      <c r="I723" s="262">
        <f t="shared" si="238"/>
        <v>0</v>
      </c>
      <c r="J723" s="262">
        <f t="shared" si="238"/>
        <v>0</v>
      </c>
      <c r="K723" s="262">
        <f t="shared" si="238"/>
        <v>0</v>
      </c>
      <c r="L723" s="262">
        <f t="shared" si="238"/>
        <v>0</v>
      </c>
      <c r="M723" s="262">
        <f t="shared" si="238"/>
        <v>0</v>
      </c>
      <c r="N723" s="262">
        <f t="shared" si="238"/>
        <v>0</v>
      </c>
      <c r="O723" s="262">
        <f t="shared" si="238"/>
        <v>0</v>
      </c>
      <c r="P723" s="262">
        <f t="shared" si="238"/>
        <v>0</v>
      </c>
      <c r="Q723" s="262">
        <f t="shared" si="238"/>
        <v>0</v>
      </c>
      <c r="R723" s="262">
        <f t="shared" si="238"/>
        <v>0</v>
      </c>
      <c r="S723" s="262">
        <f t="shared" si="238"/>
        <v>0</v>
      </c>
      <c r="T723" s="262">
        <f t="shared" si="238"/>
        <v>0</v>
      </c>
      <c r="U723" s="262">
        <f t="shared" si="238"/>
        <v>0</v>
      </c>
      <c r="V723" s="262">
        <f t="shared" si="238"/>
        <v>0</v>
      </c>
      <c r="W723" s="262">
        <f t="shared" si="238"/>
        <v>0</v>
      </c>
      <c r="X723" s="262">
        <f t="shared" si="238"/>
        <v>0</v>
      </c>
      <c r="Y723" s="262">
        <f t="shared" si="238"/>
        <v>0</v>
      </c>
      <c r="Z723" s="262">
        <f t="shared" si="238"/>
        <v>0</v>
      </c>
      <c r="AA723" s="262">
        <f t="shared" si="238"/>
        <v>0</v>
      </c>
      <c r="AB723" s="262">
        <f t="shared" si="238"/>
        <v>0</v>
      </c>
    </row>
    <row r="724" spans="2:28" outlineLevel="1">
      <c r="B724" s="556">
        <f t="shared" si="236"/>
        <v>0</v>
      </c>
      <c r="C724" s="212">
        <f t="shared" si="236"/>
        <v>0</v>
      </c>
      <c r="D724" s="260">
        <f t="shared" si="217"/>
        <v>0</v>
      </c>
      <c r="E724" s="261">
        <f t="shared" ref="E724:AB724" si="239">IFERROR(-($D363-E582-E613)*($M148*($D363-$U363)+$H148*$U363)/$D363,0)</f>
        <v>0</v>
      </c>
      <c r="F724" s="262">
        <f t="shared" si="239"/>
        <v>0</v>
      </c>
      <c r="G724" s="262">
        <f t="shared" si="239"/>
        <v>0</v>
      </c>
      <c r="H724" s="262">
        <f t="shared" si="239"/>
        <v>0</v>
      </c>
      <c r="I724" s="262">
        <f t="shared" si="239"/>
        <v>0</v>
      </c>
      <c r="J724" s="262">
        <f t="shared" si="239"/>
        <v>0</v>
      </c>
      <c r="K724" s="262">
        <f t="shared" si="239"/>
        <v>0</v>
      </c>
      <c r="L724" s="262">
        <f t="shared" si="239"/>
        <v>0</v>
      </c>
      <c r="M724" s="262">
        <f t="shared" si="239"/>
        <v>0</v>
      </c>
      <c r="N724" s="262">
        <f t="shared" si="239"/>
        <v>0</v>
      </c>
      <c r="O724" s="262">
        <f t="shared" si="239"/>
        <v>0</v>
      </c>
      <c r="P724" s="262">
        <f t="shared" si="239"/>
        <v>0</v>
      </c>
      <c r="Q724" s="262">
        <f t="shared" si="239"/>
        <v>0</v>
      </c>
      <c r="R724" s="262">
        <f t="shared" si="239"/>
        <v>0</v>
      </c>
      <c r="S724" s="262">
        <f t="shared" si="239"/>
        <v>0</v>
      </c>
      <c r="T724" s="262">
        <f t="shared" si="239"/>
        <v>0</v>
      </c>
      <c r="U724" s="262">
        <f t="shared" si="239"/>
        <v>0</v>
      </c>
      <c r="V724" s="262">
        <f t="shared" si="239"/>
        <v>0</v>
      </c>
      <c r="W724" s="262">
        <f t="shared" si="239"/>
        <v>0</v>
      </c>
      <c r="X724" s="262">
        <f t="shared" si="239"/>
        <v>0</v>
      </c>
      <c r="Y724" s="262">
        <f t="shared" si="239"/>
        <v>0</v>
      </c>
      <c r="Z724" s="262">
        <f t="shared" si="239"/>
        <v>0</v>
      </c>
      <c r="AA724" s="262">
        <f t="shared" si="239"/>
        <v>0</v>
      </c>
      <c r="AB724" s="262">
        <f t="shared" si="239"/>
        <v>0</v>
      </c>
    </row>
    <row r="725" spans="2:28" outlineLevel="1">
      <c r="B725" s="556">
        <f t="shared" si="236"/>
        <v>0</v>
      </c>
      <c r="C725" s="212">
        <f t="shared" si="236"/>
        <v>0</v>
      </c>
      <c r="D725" s="260">
        <f t="shared" si="217"/>
        <v>0</v>
      </c>
      <c r="E725" s="261">
        <f t="shared" ref="E725:AB725" si="240">IFERROR(-($D364-E583-E614)*($M149*($D364-$U364)+$H149*$U364)/$D364,0)</f>
        <v>0</v>
      </c>
      <c r="F725" s="262">
        <f t="shared" si="240"/>
        <v>0</v>
      </c>
      <c r="G725" s="262">
        <f t="shared" si="240"/>
        <v>0</v>
      </c>
      <c r="H725" s="262">
        <f t="shared" si="240"/>
        <v>0</v>
      </c>
      <c r="I725" s="262">
        <f t="shared" si="240"/>
        <v>0</v>
      </c>
      <c r="J725" s="262">
        <f t="shared" si="240"/>
        <v>0</v>
      </c>
      <c r="K725" s="262">
        <f t="shared" si="240"/>
        <v>0</v>
      </c>
      <c r="L725" s="262">
        <f t="shared" si="240"/>
        <v>0</v>
      </c>
      <c r="M725" s="262">
        <f t="shared" si="240"/>
        <v>0</v>
      </c>
      <c r="N725" s="262">
        <f t="shared" si="240"/>
        <v>0</v>
      </c>
      <c r="O725" s="262">
        <f t="shared" si="240"/>
        <v>0</v>
      </c>
      <c r="P725" s="262">
        <f t="shared" si="240"/>
        <v>0</v>
      </c>
      <c r="Q725" s="262">
        <f t="shared" si="240"/>
        <v>0</v>
      </c>
      <c r="R725" s="262">
        <f t="shared" si="240"/>
        <v>0</v>
      </c>
      <c r="S725" s="262">
        <f t="shared" si="240"/>
        <v>0</v>
      </c>
      <c r="T725" s="262">
        <f t="shared" si="240"/>
        <v>0</v>
      </c>
      <c r="U725" s="262">
        <f t="shared" si="240"/>
        <v>0</v>
      </c>
      <c r="V725" s="262">
        <f t="shared" si="240"/>
        <v>0</v>
      </c>
      <c r="W725" s="262">
        <f t="shared" si="240"/>
        <v>0</v>
      </c>
      <c r="X725" s="262">
        <f t="shared" si="240"/>
        <v>0</v>
      </c>
      <c r="Y725" s="262">
        <f t="shared" si="240"/>
        <v>0</v>
      </c>
      <c r="Z725" s="262">
        <f t="shared" si="240"/>
        <v>0</v>
      </c>
      <c r="AA725" s="262">
        <f t="shared" si="240"/>
        <v>0</v>
      </c>
      <c r="AB725" s="262">
        <f t="shared" si="240"/>
        <v>0</v>
      </c>
    </row>
    <row r="726" spans="2:28" outlineLevel="1">
      <c r="B726" s="556">
        <f t="shared" si="236"/>
        <v>0</v>
      </c>
      <c r="C726" s="212">
        <f t="shared" si="236"/>
        <v>0</v>
      </c>
      <c r="D726" s="260">
        <f t="shared" si="217"/>
        <v>0</v>
      </c>
      <c r="E726" s="261">
        <f t="shared" ref="E726:AB726" si="241">IFERROR(-($D365-E584-E615)*($M150*($D365-$U365)+$H150*$U365)/$D365,0)</f>
        <v>0</v>
      </c>
      <c r="F726" s="262">
        <f t="shared" si="241"/>
        <v>0</v>
      </c>
      <c r="G726" s="262">
        <f t="shared" si="241"/>
        <v>0</v>
      </c>
      <c r="H726" s="262">
        <f t="shared" si="241"/>
        <v>0</v>
      </c>
      <c r="I726" s="262">
        <f t="shared" si="241"/>
        <v>0</v>
      </c>
      <c r="J726" s="262">
        <f t="shared" si="241"/>
        <v>0</v>
      </c>
      <c r="K726" s="262">
        <f t="shared" si="241"/>
        <v>0</v>
      </c>
      <c r="L726" s="262">
        <f t="shared" si="241"/>
        <v>0</v>
      </c>
      <c r="M726" s="262">
        <f t="shared" si="241"/>
        <v>0</v>
      </c>
      <c r="N726" s="262">
        <f t="shared" si="241"/>
        <v>0</v>
      </c>
      <c r="O726" s="262">
        <f t="shared" si="241"/>
        <v>0</v>
      </c>
      <c r="P726" s="262">
        <f t="shared" si="241"/>
        <v>0</v>
      </c>
      <c r="Q726" s="262">
        <f t="shared" si="241"/>
        <v>0</v>
      </c>
      <c r="R726" s="262">
        <f t="shared" si="241"/>
        <v>0</v>
      </c>
      <c r="S726" s="262">
        <f t="shared" si="241"/>
        <v>0</v>
      </c>
      <c r="T726" s="262">
        <f t="shared" si="241"/>
        <v>0</v>
      </c>
      <c r="U726" s="262">
        <f t="shared" si="241"/>
        <v>0</v>
      </c>
      <c r="V726" s="262">
        <f t="shared" si="241"/>
        <v>0</v>
      </c>
      <c r="W726" s="262">
        <f t="shared" si="241"/>
        <v>0</v>
      </c>
      <c r="X726" s="262">
        <f t="shared" si="241"/>
        <v>0</v>
      </c>
      <c r="Y726" s="262">
        <f t="shared" si="241"/>
        <v>0</v>
      </c>
      <c r="Z726" s="262">
        <f t="shared" si="241"/>
        <v>0</v>
      </c>
      <c r="AA726" s="262">
        <f t="shared" si="241"/>
        <v>0</v>
      </c>
      <c r="AB726" s="262">
        <f t="shared" si="241"/>
        <v>0</v>
      </c>
    </row>
    <row r="727" spans="2:28" outlineLevel="1">
      <c r="B727" s="556">
        <f t="shared" si="236"/>
        <v>0</v>
      </c>
      <c r="C727" s="212">
        <f t="shared" si="236"/>
        <v>0</v>
      </c>
      <c r="D727" s="260">
        <f t="shared" si="217"/>
        <v>0</v>
      </c>
      <c r="E727" s="261">
        <f t="shared" ref="E727:AB727" si="242">IFERROR(-($D366-E585-E616)*($M151*($D366-$U366)+$H151*$U366)/$D366,0)</f>
        <v>0</v>
      </c>
      <c r="F727" s="262">
        <f t="shared" si="242"/>
        <v>0</v>
      </c>
      <c r="G727" s="262">
        <f t="shared" si="242"/>
        <v>0</v>
      </c>
      <c r="H727" s="262">
        <f t="shared" si="242"/>
        <v>0</v>
      </c>
      <c r="I727" s="262">
        <f t="shared" si="242"/>
        <v>0</v>
      </c>
      <c r="J727" s="262">
        <f t="shared" si="242"/>
        <v>0</v>
      </c>
      <c r="K727" s="262">
        <f t="shared" si="242"/>
        <v>0</v>
      </c>
      <c r="L727" s="262">
        <f t="shared" si="242"/>
        <v>0</v>
      </c>
      <c r="M727" s="262">
        <f t="shared" si="242"/>
        <v>0</v>
      </c>
      <c r="N727" s="262">
        <f t="shared" si="242"/>
        <v>0</v>
      </c>
      <c r="O727" s="262">
        <f t="shared" si="242"/>
        <v>0</v>
      </c>
      <c r="P727" s="262">
        <f t="shared" si="242"/>
        <v>0</v>
      </c>
      <c r="Q727" s="262">
        <f t="shared" si="242"/>
        <v>0</v>
      </c>
      <c r="R727" s="262">
        <f t="shared" si="242"/>
        <v>0</v>
      </c>
      <c r="S727" s="262">
        <f t="shared" si="242"/>
        <v>0</v>
      </c>
      <c r="T727" s="262">
        <f t="shared" si="242"/>
        <v>0</v>
      </c>
      <c r="U727" s="262">
        <f t="shared" si="242"/>
        <v>0</v>
      </c>
      <c r="V727" s="262">
        <f t="shared" si="242"/>
        <v>0</v>
      </c>
      <c r="W727" s="262">
        <f t="shared" si="242"/>
        <v>0</v>
      </c>
      <c r="X727" s="262">
        <f t="shared" si="242"/>
        <v>0</v>
      </c>
      <c r="Y727" s="262">
        <f t="shared" si="242"/>
        <v>0</v>
      </c>
      <c r="Z727" s="262">
        <f t="shared" si="242"/>
        <v>0</v>
      </c>
      <c r="AA727" s="262">
        <f t="shared" si="242"/>
        <v>0</v>
      </c>
      <c r="AB727" s="262">
        <f t="shared" si="242"/>
        <v>0</v>
      </c>
    </row>
    <row r="728" spans="2:28" outlineLevel="1">
      <c r="B728" s="556">
        <f t="shared" si="236"/>
        <v>0</v>
      </c>
      <c r="C728" s="212">
        <f t="shared" si="236"/>
        <v>0</v>
      </c>
      <c r="D728" s="260">
        <f t="shared" si="217"/>
        <v>0</v>
      </c>
      <c r="E728" s="261">
        <f t="shared" ref="E728:AB728" si="243">IFERROR(-($D367-E586-E617)*($M152*($D367-$U367)+$H152*$U367)/$D367,0)</f>
        <v>0</v>
      </c>
      <c r="F728" s="262">
        <f t="shared" si="243"/>
        <v>0</v>
      </c>
      <c r="G728" s="262">
        <f t="shared" si="243"/>
        <v>0</v>
      </c>
      <c r="H728" s="262">
        <f t="shared" si="243"/>
        <v>0</v>
      </c>
      <c r="I728" s="262">
        <f t="shared" si="243"/>
        <v>0</v>
      </c>
      <c r="J728" s="262">
        <f t="shared" si="243"/>
        <v>0</v>
      </c>
      <c r="K728" s="262">
        <f t="shared" si="243"/>
        <v>0</v>
      </c>
      <c r="L728" s="262">
        <f t="shared" si="243"/>
        <v>0</v>
      </c>
      <c r="M728" s="262">
        <f t="shared" si="243"/>
        <v>0</v>
      </c>
      <c r="N728" s="262">
        <f t="shared" si="243"/>
        <v>0</v>
      </c>
      <c r="O728" s="262">
        <f t="shared" si="243"/>
        <v>0</v>
      </c>
      <c r="P728" s="262">
        <f t="shared" si="243"/>
        <v>0</v>
      </c>
      <c r="Q728" s="262">
        <f t="shared" si="243"/>
        <v>0</v>
      </c>
      <c r="R728" s="262">
        <f t="shared" si="243"/>
        <v>0</v>
      </c>
      <c r="S728" s="262">
        <f t="shared" si="243"/>
        <v>0</v>
      </c>
      <c r="T728" s="262">
        <f t="shared" si="243"/>
        <v>0</v>
      </c>
      <c r="U728" s="262">
        <f t="shared" si="243"/>
        <v>0</v>
      </c>
      <c r="V728" s="262">
        <f t="shared" si="243"/>
        <v>0</v>
      </c>
      <c r="W728" s="262">
        <f t="shared" si="243"/>
        <v>0</v>
      </c>
      <c r="X728" s="262">
        <f t="shared" si="243"/>
        <v>0</v>
      </c>
      <c r="Y728" s="262">
        <f t="shared" si="243"/>
        <v>0</v>
      </c>
      <c r="Z728" s="262">
        <f t="shared" si="243"/>
        <v>0</v>
      </c>
      <c r="AA728" s="262">
        <f t="shared" si="243"/>
        <v>0</v>
      </c>
      <c r="AB728" s="262">
        <f t="shared" si="243"/>
        <v>0</v>
      </c>
    </row>
    <row r="729" spans="2:28" outlineLevel="1">
      <c r="B729" s="556">
        <f t="shared" si="236"/>
        <v>0</v>
      </c>
      <c r="C729" s="212">
        <f t="shared" si="236"/>
        <v>0</v>
      </c>
      <c r="D729" s="260">
        <f t="shared" si="217"/>
        <v>0</v>
      </c>
      <c r="E729" s="261">
        <f t="shared" ref="E729:AB729" si="244">IFERROR(-($D368-E587-E618)*($M153*($D368-$U368)+$H153*$U368)/$D368,0)</f>
        <v>0</v>
      </c>
      <c r="F729" s="262">
        <f t="shared" si="244"/>
        <v>0</v>
      </c>
      <c r="G729" s="262">
        <f t="shared" si="244"/>
        <v>0</v>
      </c>
      <c r="H729" s="262">
        <f t="shared" si="244"/>
        <v>0</v>
      </c>
      <c r="I729" s="262">
        <f t="shared" si="244"/>
        <v>0</v>
      </c>
      <c r="J729" s="262">
        <f t="shared" si="244"/>
        <v>0</v>
      </c>
      <c r="K729" s="262">
        <f t="shared" si="244"/>
        <v>0</v>
      </c>
      <c r="L729" s="262">
        <f t="shared" si="244"/>
        <v>0</v>
      </c>
      <c r="M729" s="262">
        <f t="shared" si="244"/>
        <v>0</v>
      </c>
      <c r="N729" s="262">
        <f t="shared" si="244"/>
        <v>0</v>
      </c>
      <c r="O729" s="262">
        <f t="shared" si="244"/>
        <v>0</v>
      </c>
      <c r="P729" s="262">
        <f t="shared" si="244"/>
        <v>0</v>
      </c>
      <c r="Q729" s="262">
        <f t="shared" si="244"/>
        <v>0</v>
      </c>
      <c r="R729" s="262">
        <f t="shared" si="244"/>
        <v>0</v>
      </c>
      <c r="S729" s="262">
        <f t="shared" si="244"/>
        <v>0</v>
      </c>
      <c r="T729" s="262">
        <f t="shared" si="244"/>
        <v>0</v>
      </c>
      <c r="U729" s="262">
        <f t="shared" si="244"/>
        <v>0</v>
      </c>
      <c r="V729" s="262">
        <f t="shared" si="244"/>
        <v>0</v>
      </c>
      <c r="W729" s="262">
        <f t="shared" si="244"/>
        <v>0</v>
      </c>
      <c r="X729" s="262">
        <f t="shared" si="244"/>
        <v>0</v>
      </c>
      <c r="Y729" s="262">
        <f t="shared" si="244"/>
        <v>0</v>
      </c>
      <c r="Z729" s="262">
        <f t="shared" si="244"/>
        <v>0</v>
      </c>
      <c r="AA729" s="262">
        <f t="shared" si="244"/>
        <v>0</v>
      </c>
      <c r="AB729" s="262">
        <f t="shared" si="244"/>
        <v>0</v>
      </c>
    </row>
    <row r="730" spans="2:28" outlineLevel="1">
      <c r="B730" s="556">
        <f t="shared" si="236"/>
        <v>0</v>
      </c>
      <c r="C730" s="212">
        <f t="shared" si="236"/>
        <v>0</v>
      </c>
      <c r="D730" s="260">
        <f t="shared" si="217"/>
        <v>0</v>
      </c>
      <c r="E730" s="261">
        <f t="shared" ref="E730:AB730" si="245">IFERROR(-($D369-E588-E619)*($M154*($D369-$U369)+$H154*$U369)/$D369,0)</f>
        <v>0</v>
      </c>
      <c r="F730" s="262">
        <f t="shared" si="245"/>
        <v>0</v>
      </c>
      <c r="G730" s="262">
        <f t="shared" si="245"/>
        <v>0</v>
      </c>
      <c r="H730" s="262">
        <f t="shared" si="245"/>
        <v>0</v>
      </c>
      <c r="I730" s="262">
        <f t="shared" si="245"/>
        <v>0</v>
      </c>
      <c r="J730" s="262">
        <f t="shared" si="245"/>
        <v>0</v>
      </c>
      <c r="K730" s="262">
        <f t="shared" si="245"/>
        <v>0</v>
      </c>
      <c r="L730" s="262">
        <f t="shared" si="245"/>
        <v>0</v>
      </c>
      <c r="M730" s="262">
        <f t="shared" si="245"/>
        <v>0</v>
      </c>
      <c r="N730" s="262">
        <f t="shared" si="245"/>
        <v>0</v>
      </c>
      <c r="O730" s="262">
        <f t="shared" si="245"/>
        <v>0</v>
      </c>
      <c r="P730" s="262">
        <f t="shared" si="245"/>
        <v>0</v>
      </c>
      <c r="Q730" s="262">
        <f t="shared" si="245"/>
        <v>0</v>
      </c>
      <c r="R730" s="262">
        <f t="shared" si="245"/>
        <v>0</v>
      </c>
      <c r="S730" s="262">
        <f t="shared" si="245"/>
        <v>0</v>
      </c>
      <c r="T730" s="262">
        <f t="shared" si="245"/>
        <v>0</v>
      </c>
      <c r="U730" s="262">
        <f t="shared" si="245"/>
        <v>0</v>
      </c>
      <c r="V730" s="262">
        <f t="shared" si="245"/>
        <v>0</v>
      </c>
      <c r="W730" s="262">
        <f t="shared" si="245"/>
        <v>0</v>
      </c>
      <c r="X730" s="262">
        <f t="shared" si="245"/>
        <v>0</v>
      </c>
      <c r="Y730" s="262">
        <f t="shared" si="245"/>
        <v>0</v>
      </c>
      <c r="Z730" s="262">
        <f t="shared" si="245"/>
        <v>0</v>
      </c>
      <c r="AA730" s="262">
        <f t="shared" si="245"/>
        <v>0</v>
      </c>
      <c r="AB730" s="262">
        <f t="shared" si="245"/>
        <v>0</v>
      </c>
    </row>
    <row r="731" spans="2:28" outlineLevel="1">
      <c r="B731" s="556">
        <f t="shared" si="236"/>
        <v>0</v>
      </c>
      <c r="C731" s="212">
        <f t="shared" si="236"/>
        <v>0</v>
      </c>
      <c r="D731" s="260">
        <f t="shared" si="217"/>
        <v>0</v>
      </c>
      <c r="E731" s="261">
        <f t="shared" ref="E731:AB731" si="246">IFERROR(-($D370-E589-E620)*($M155*($D370-$U370)+$H155*$U370)/$D370,0)</f>
        <v>0</v>
      </c>
      <c r="F731" s="262">
        <f t="shared" si="246"/>
        <v>0</v>
      </c>
      <c r="G731" s="262">
        <f t="shared" si="246"/>
        <v>0</v>
      </c>
      <c r="H731" s="262">
        <f t="shared" si="246"/>
        <v>0</v>
      </c>
      <c r="I731" s="262">
        <f t="shared" si="246"/>
        <v>0</v>
      </c>
      <c r="J731" s="262">
        <f t="shared" si="246"/>
        <v>0</v>
      </c>
      <c r="K731" s="262">
        <f t="shared" si="246"/>
        <v>0</v>
      </c>
      <c r="L731" s="262">
        <f t="shared" si="246"/>
        <v>0</v>
      </c>
      <c r="M731" s="262">
        <f t="shared" si="246"/>
        <v>0</v>
      </c>
      <c r="N731" s="262">
        <f t="shared" si="246"/>
        <v>0</v>
      </c>
      <c r="O731" s="262">
        <f t="shared" si="246"/>
        <v>0</v>
      </c>
      <c r="P731" s="262">
        <f t="shared" si="246"/>
        <v>0</v>
      </c>
      <c r="Q731" s="262">
        <f t="shared" si="246"/>
        <v>0</v>
      </c>
      <c r="R731" s="262">
        <f t="shared" si="246"/>
        <v>0</v>
      </c>
      <c r="S731" s="262">
        <f t="shared" si="246"/>
        <v>0</v>
      </c>
      <c r="T731" s="262">
        <f t="shared" si="246"/>
        <v>0</v>
      </c>
      <c r="U731" s="262">
        <f t="shared" si="246"/>
        <v>0</v>
      </c>
      <c r="V731" s="262">
        <f t="shared" si="246"/>
        <v>0</v>
      </c>
      <c r="W731" s="262">
        <f t="shared" si="246"/>
        <v>0</v>
      </c>
      <c r="X731" s="262">
        <f t="shared" si="246"/>
        <v>0</v>
      </c>
      <c r="Y731" s="262">
        <f t="shared" si="246"/>
        <v>0</v>
      </c>
      <c r="Z731" s="262">
        <f t="shared" si="246"/>
        <v>0</v>
      </c>
      <c r="AA731" s="262">
        <f t="shared" si="246"/>
        <v>0</v>
      </c>
      <c r="AB731" s="262">
        <f t="shared" si="246"/>
        <v>0</v>
      </c>
    </row>
    <row r="732" spans="2:28" outlineLevel="1">
      <c r="B732" s="556">
        <f t="shared" si="236"/>
        <v>0</v>
      </c>
      <c r="C732" s="212">
        <f t="shared" si="236"/>
        <v>0</v>
      </c>
      <c r="D732" s="260">
        <f t="shared" si="217"/>
        <v>0</v>
      </c>
      <c r="E732" s="261">
        <f t="shared" ref="E732:AB732" si="247">IFERROR(-($D371-E590-E621)*($M156*($D371-$U371)+$H156*$U371)/$D371,0)</f>
        <v>0</v>
      </c>
      <c r="F732" s="262">
        <f t="shared" si="247"/>
        <v>0</v>
      </c>
      <c r="G732" s="262">
        <f t="shared" si="247"/>
        <v>0</v>
      </c>
      <c r="H732" s="262">
        <f t="shared" si="247"/>
        <v>0</v>
      </c>
      <c r="I732" s="262">
        <f t="shared" si="247"/>
        <v>0</v>
      </c>
      <c r="J732" s="262">
        <f t="shared" si="247"/>
        <v>0</v>
      </c>
      <c r="K732" s="262">
        <f t="shared" si="247"/>
        <v>0</v>
      </c>
      <c r="L732" s="262">
        <f t="shared" si="247"/>
        <v>0</v>
      </c>
      <c r="M732" s="262">
        <f t="shared" si="247"/>
        <v>0</v>
      </c>
      <c r="N732" s="262">
        <f t="shared" si="247"/>
        <v>0</v>
      </c>
      <c r="O732" s="262">
        <f t="shared" si="247"/>
        <v>0</v>
      </c>
      <c r="P732" s="262">
        <f t="shared" si="247"/>
        <v>0</v>
      </c>
      <c r="Q732" s="262">
        <f t="shared" si="247"/>
        <v>0</v>
      </c>
      <c r="R732" s="262">
        <f t="shared" si="247"/>
        <v>0</v>
      </c>
      <c r="S732" s="262">
        <f t="shared" si="247"/>
        <v>0</v>
      </c>
      <c r="T732" s="262">
        <f t="shared" si="247"/>
        <v>0</v>
      </c>
      <c r="U732" s="262">
        <f t="shared" si="247"/>
        <v>0</v>
      </c>
      <c r="V732" s="262">
        <f t="shared" si="247"/>
        <v>0</v>
      </c>
      <c r="W732" s="262">
        <f t="shared" si="247"/>
        <v>0</v>
      </c>
      <c r="X732" s="262">
        <f t="shared" si="247"/>
        <v>0</v>
      </c>
      <c r="Y732" s="262">
        <f t="shared" si="247"/>
        <v>0</v>
      </c>
      <c r="Z732" s="262">
        <f t="shared" si="247"/>
        <v>0</v>
      </c>
      <c r="AA732" s="262">
        <f t="shared" si="247"/>
        <v>0</v>
      </c>
      <c r="AB732" s="262">
        <f t="shared" si="247"/>
        <v>0</v>
      </c>
    </row>
    <row r="733" spans="2:28" outlineLevel="1">
      <c r="B733" s="556">
        <f t="shared" si="236"/>
        <v>0</v>
      </c>
      <c r="C733" s="212">
        <f t="shared" si="236"/>
        <v>0</v>
      </c>
      <c r="D733" s="260">
        <f t="shared" si="217"/>
        <v>0</v>
      </c>
      <c r="E733" s="261">
        <f t="shared" ref="E733:AB733" si="248">IFERROR(-($D372-E591-E622)*($M157*($D372-$U372)+$H157*$U372)/$D372,0)</f>
        <v>0</v>
      </c>
      <c r="F733" s="262">
        <f t="shared" si="248"/>
        <v>0</v>
      </c>
      <c r="G733" s="262">
        <f t="shared" si="248"/>
        <v>0</v>
      </c>
      <c r="H733" s="262">
        <f t="shared" si="248"/>
        <v>0</v>
      </c>
      <c r="I733" s="262">
        <f t="shared" si="248"/>
        <v>0</v>
      </c>
      <c r="J733" s="262">
        <f t="shared" si="248"/>
        <v>0</v>
      </c>
      <c r="K733" s="262">
        <f t="shared" si="248"/>
        <v>0</v>
      </c>
      <c r="L733" s="262">
        <f t="shared" si="248"/>
        <v>0</v>
      </c>
      <c r="M733" s="262">
        <f t="shared" si="248"/>
        <v>0</v>
      </c>
      <c r="N733" s="262">
        <f t="shared" si="248"/>
        <v>0</v>
      </c>
      <c r="O733" s="262">
        <f t="shared" si="248"/>
        <v>0</v>
      </c>
      <c r="P733" s="262">
        <f t="shared" si="248"/>
        <v>0</v>
      </c>
      <c r="Q733" s="262">
        <f t="shared" si="248"/>
        <v>0</v>
      </c>
      <c r="R733" s="262">
        <f t="shared" si="248"/>
        <v>0</v>
      </c>
      <c r="S733" s="262">
        <f t="shared" si="248"/>
        <v>0</v>
      </c>
      <c r="T733" s="262">
        <f t="shared" si="248"/>
        <v>0</v>
      </c>
      <c r="U733" s="262">
        <f t="shared" si="248"/>
        <v>0</v>
      </c>
      <c r="V733" s="262">
        <f t="shared" si="248"/>
        <v>0</v>
      </c>
      <c r="W733" s="262">
        <f t="shared" si="248"/>
        <v>0</v>
      </c>
      <c r="X733" s="262">
        <f t="shared" si="248"/>
        <v>0</v>
      </c>
      <c r="Y733" s="262">
        <f t="shared" si="248"/>
        <v>0</v>
      </c>
      <c r="Z733" s="262">
        <f t="shared" si="248"/>
        <v>0</v>
      </c>
      <c r="AA733" s="262">
        <f t="shared" si="248"/>
        <v>0</v>
      </c>
      <c r="AB733" s="262">
        <f t="shared" si="248"/>
        <v>0</v>
      </c>
    </row>
    <row r="734" spans="2:28" outlineLevel="1">
      <c r="B734" s="556">
        <f t="shared" si="236"/>
        <v>0</v>
      </c>
      <c r="C734" s="215">
        <f t="shared" si="236"/>
        <v>0</v>
      </c>
      <c r="D734" s="558">
        <f t="shared" si="217"/>
        <v>0</v>
      </c>
      <c r="E734" s="264">
        <f t="shared" ref="E734:AB734" si="249">IFERROR(-($D373-E592-E623)*($M158*($D373-$U373)+$H158*$U373)/$D373,0)</f>
        <v>0</v>
      </c>
      <c r="F734" s="265">
        <f t="shared" si="249"/>
        <v>0</v>
      </c>
      <c r="G734" s="265">
        <f t="shared" si="249"/>
        <v>0</v>
      </c>
      <c r="H734" s="265">
        <f t="shared" si="249"/>
        <v>0</v>
      </c>
      <c r="I734" s="265">
        <f t="shared" si="249"/>
        <v>0</v>
      </c>
      <c r="J734" s="265">
        <f t="shared" si="249"/>
        <v>0</v>
      </c>
      <c r="K734" s="265">
        <f t="shared" si="249"/>
        <v>0</v>
      </c>
      <c r="L734" s="265">
        <f t="shared" si="249"/>
        <v>0</v>
      </c>
      <c r="M734" s="265">
        <f t="shared" si="249"/>
        <v>0</v>
      </c>
      <c r="N734" s="265">
        <f t="shared" si="249"/>
        <v>0</v>
      </c>
      <c r="O734" s="265">
        <f t="shared" si="249"/>
        <v>0</v>
      </c>
      <c r="P734" s="265">
        <f t="shared" si="249"/>
        <v>0</v>
      </c>
      <c r="Q734" s="265">
        <f t="shared" si="249"/>
        <v>0</v>
      </c>
      <c r="R734" s="265">
        <f t="shared" si="249"/>
        <v>0</v>
      </c>
      <c r="S734" s="265">
        <f t="shared" si="249"/>
        <v>0</v>
      </c>
      <c r="T734" s="265">
        <f t="shared" si="249"/>
        <v>0</v>
      </c>
      <c r="U734" s="265">
        <f t="shared" si="249"/>
        <v>0</v>
      </c>
      <c r="V734" s="265">
        <f t="shared" si="249"/>
        <v>0</v>
      </c>
      <c r="W734" s="265">
        <f t="shared" si="249"/>
        <v>0</v>
      </c>
      <c r="X734" s="265">
        <f t="shared" si="249"/>
        <v>0</v>
      </c>
      <c r="Y734" s="265">
        <f t="shared" si="249"/>
        <v>0</v>
      </c>
      <c r="Z734" s="265">
        <f t="shared" si="249"/>
        <v>0</v>
      </c>
      <c r="AA734" s="265">
        <f t="shared" si="249"/>
        <v>0</v>
      </c>
      <c r="AB734" s="265">
        <f t="shared" si="249"/>
        <v>0</v>
      </c>
    </row>
    <row r="735" spans="2:28" outlineLevel="1">
      <c r="C735" s="21" t="s">
        <v>293</v>
      </c>
      <c r="D735" s="260">
        <f t="shared" ref="D735" si="250">SUM(D705:D734)</f>
        <v>0</v>
      </c>
      <c r="E735" s="261">
        <f>SUM(E705:E734)</f>
        <v>-98595</v>
      </c>
      <c r="F735" s="266">
        <f t="shared" ref="F735:AB735" si="251">SUM(F705:F734)</f>
        <v>-98595</v>
      </c>
      <c r="G735" s="266">
        <f t="shared" si="251"/>
        <v>-98595</v>
      </c>
      <c r="H735" s="266">
        <f t="shared" si="251"/>
        <v>-98595</v>
      </c>
      <c r="I735" s="266">
        <f t="shared" si="251"/>
        <v>-98595</v>
      </c>
      <c r="J735" s="266">
        <f t="shared" si="251"/>
        <v>-98595</v>
      </c>
      <c r="K735" s="266">
        <f t="shared" si="251"/>
        <v>-98595</v>
      </c>
      <c r="L735" s="266">
        <f t="shared" si="251"/>
        <v>-98595</v>
      </c>
      <c r="M735" s="266">
        <f t="shared" si="251"/>
        <v>-98595</v>
      </c>
      <c r="N735" s="266">
        <f t="shared" si="251"/>
        <v>-98595</v>
      </c>
      <c r="O735" s="266">
        <f t="shared" si="251"/>
        <v>-98595</v>
      </c>
      <c r="P735" s="266">
        <f t="shared" si="251"/>
        <v>-98595</v>
      </c>
      <c r="Q735" s="266">
        <f t="shared" si="251"/>
        <v>-98595</v>
      </c>
      <c r="R735" s="266">
        <f t="shared" si="251"/>
        <v>-98595</v>
      </c>
      <c r="S735" s="266">
        <f t="shared" si="251"/>
        <v>-98595</v>
      </c>
      <c r="T735" s="266">
        <f t="shared" si="251"/>
        <v>-98595</v>
      </c>
      <c r="U735" s="266">
        <f t="shared" si="251"/>
        <v>-98595</v>
      </c>
      <c r="V735" s="266">
        <f t="shared" si="251"/>
        <v>-98595</v>
      </c>
      <c r="W735" s="266">
        <f t="shared" si="251"/>
        <v>-98595</v>
      </c>
      <c r="X735" s="266">
        <f t="shared" si="251"/>
        <v>-98595</v>
      </c>
      <c r="Y735" s="266">
        <f t="shared" si="251"/>
        <v>-98595</v>
      </c>
      <c r="Z735" s="266">
        <f t="shared" si="251"/>
        <v>-98595</v>
      </c>
      <c r="AA735" s="266">
        <f t="shared" si="251"/>
        <v>-98595</v>
      </c>
      <c r="AB735" s="266">
        <f t="shared" si="251"/>
        <v>-98595</v>
      </c>
    </row>
    <row r="736" spans="2:28" outlineLevel="1">
      <c r="C736" s="240" t="s">
        <v>292</v>
      </c>
      <c r="D736" s="260"/>
      <c r="E736" s="261">
        <f t="shared" ref="E736:AB736" si="252">-HLOOKUP(E628,$E$173:$N$174,2,FALSE)*E702</f>
        <v>0</v>
      </c>
      <c r="F736" s="262">
        <f t="shared" si="252"/>
        <v>0</v>
      </c>
      <c r="G736" s="262">
        <f t="shared" si="252"/>
        <v>0</v>
      </c>
      <c r="H736" s="262">
        <f t="shared" si="252"/>
        <v>0</v>
      </c>
      <c r="I736" s="262">
        <f t="shared" si="252"/>
        <v>0</v>
      </c>
      <c r="J736" s="262">
        <f t="shared" si="252"/>
        <v>0</v>
      </c>
      <c r="K736" s="262">
        <f t="shared" si="252"/>
        <v>0</v>
      </c>
      <c r="L736" s="262">
        <f t="shared" si="252"/>
        <v>0</v>
      </c>
      <c r="M736" s="262">
        <f t="shared" si="252"/>
        <v>0</v>
      </c>
      <c r="N736" s="262">
        <f t="shared" si="252"/>
        <v>0</v>
      </c>
      <c r="O736" s="262">
        <f t="shared" si="252"/>
        <v>0</v>
      </c>
      <c r="P736" s="262">
        <f t="shared" si="252"/>
        <v>0</v>
      </c>
      <c r="Q736" s="262">
        <f t="shared" si="252"/>
        <v>-4929.75</v>
      </c>
      <c r="R736" s="262">
        <f t="shared" si="252"/>
        <v>-4929.75</v>
      </c>
      <c r="S736" s="262">
        <f t="shared" si="252"/>
        <v>-4929.75</v>
      </c>
      <c r="T736" s="262">
        <f t="shared" si="252"/>
        <v>-4929.75</v>
      </c>
      <c r="U736" s="262">
        <f t="shared" si="252"/>
        <v>-4929.75</v>
      </c>
      <c r="V736" s="262">
        <f t="shared" si="252"/>
        <v>-4929.75</v>
      </c>
      <c r="W736" s="262">
        <f t="shared" si="252"/>
        <v>-4929.75</v>
      </c>
      <c r="X736" s="262">
        <f t="shared" si="252"/>
        <v>-4929.75</v>
      </c>
      <c r="Y736" s="262">
        <f t="shared" si="252"/>
        <v>-4929.75</v>
      </c>
      <c r="Z736" s="262">
        <f t="shared" si="252"/>
        <v>-4929.75</v>
      </c>
      <c r="AA736" s="262">
        <f t="shared" si="252"/>
        <v>-4929.75</v>
      </c>
      <c r="AB736" s="262">
        <f t="shared" si="252"/>
        <v>-4929.75</v>
      </c>
    </row>
    <row r="737" spans="2:28" outlineLevel="1">
      <c r="C737" s="240"/>
      <c r="D737" s="260"/>
      <c r="E737" s="261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  <c r="AB737" s="262"/>
    </row>
    <row r="738" spans="2:28" outlineLevel="1">
      <c r="C738" s="240" t="s">
        <v>294</v>
      </c>
      <c r="D738" s="267"/>
      <c r="E738" s="259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2:28" outlineLevel="1">
      <c r="B739" s="556">
        <f>B705</f>
        <v>0</v>
      </c>
      <c r="C739" s="212" t="str">
        <f>C705</f>
        <v>Studio</v>
      </c>
      <c r="D739" s="260"/>
      <c r="E739" s="261">
        <f t="shared" ref="E739:AB739" ca="1" si="253">IF(E594=IFERROR(OFFSET(E594,0,-$R344)+0,0),0,-$M129)</f>
        <v>0</v>
      </c>
      <c r="F739" s="262">
        <f t="shared" ca="1" si="253"/>
        <v>0</v>
      </c>
      <c r="G739" s="262">
        <f t="shared" ca="1" si="253"/>
        <v>0</v>
      </c>
      <c r="H739" s="262">
        <f t="shared" ca="1" si="253"/>
        <v>0</v>
      </c>
      <c r="I739" s="262">
        <f t="shared" ca="1" si="253"/>
        <v>0</v>
      </c>
      <c r="J739" s="262">
        <f t="shared" ca="1" si="253"/>
        <v>0</v>
      </c>
      <c r="K739" s="262">
        <f t="shared" ca="1" si="253"/>
        <v>0</v>
      </c>
      <c r="L739" s="262">
        <f t="shared" ca="1" si="253"/>
        <v>0</v>
      </c>
      <c r="M739" s="262">
        <f t="shared" ca="1" si="253"/>
        <v>0</v>
      </c>
      <c r="N739" s="262">
        <f t="shared" ca="1" si="253"/>
        <v>0</v>
      </c>
      <c r="O739" s="262">
        <f t="shared" ca="1" si="253"/>
        <v>0</v>
      </c>
      <c r="P739" s="262">
        <f t="shared" ca="1" si="253"/>
        <v>0</v>
      </c>
      <c r="Q739" s="262">
        <f t="shared" ca="1" si="253"/>
        <v>0</v>
      </c>
      <c r="R739" s="262">
        <f t="shared" ca="1" si="253"/>
        <v>0</v>
      </c>
      <c r="S739" s="262">
        <f t="shared" ca="1" si="253"/>
        <v>0</v>
      </c>
      <c r="T739" s="262">
        <f t="shared" ca="1" si="253"/>
        <v>0</v>
      </c>
      <c r="U739" s="262">
        <f t="shared" ca="1" si="253"/>
        <v>0</v>
      </c>
      <c r="V739" s="262">
        <f t="shared" ca="1" si="253"/>
        <v>0</v>
      </c>
      <c r="W739" s="262">
        <f t="shared" ca="1" si="253"/>
        <v>0</v>
      </c>
      <c r="X739" s="262">
        <f t="shared" ca="1" si="253"/>
        <v>0</v>
      </c>
      <c r="Y739" s="262">
        <f t="shared" ca="1" si="253"/>
        <v>0</v>
      </c>
      <c r="Z739" s="262">
        <f t="shared" ca="1" si="253"/>
        <v>0</v>
      </c>
      <c r="AA739" s="262">
        <f t="shared" ca="1" si="253"/>
        <v>0</v>
      </c>
      <c r="AB739" s="262">
        <f t="shared" ca="1" si="253"/>
        <v>0</v>
      </c>
    </row>
    <row r="740" spans="2:28" outlineLevel="1">
      <c r="B740" s="556">
        <f t="shared" ref="B740:C755" si="254">B706</f>
        <v>0</v>
      </c>
      <c r="C740" s="212" t="str">
        <f t="shared" si="254"/>
        <v xml:space="preserve">1 Bed / 1 Bath </v>
      </c>
      <c r="D740" s="260"/>
      <c r="E740" s="261">
        <f t="shared" ref="E740:AB740" ca="1" si="255">IF(E595=IFERROR(OFFSET(E595,0,-$R345)+0,0),0,-$M130)</f>
        <v>0</v>
      </c>
      <c r="F740" s="262">
        <f t="shared" ca="1" si="255"/>
        <v>0</v>
      </c>
      <c r="G740" s="262">
        <f t="shared" ca="1" si="255"/>
        <v>0</v>
      </c>
      <c r="H740" s="262">
        <f t="shared" ca="1" si="255"/>
        <v>0</v>
      </c>
      <c r="I740" s="262">
        <f t="shared" ca="1" si="255"/>
        <v>0</v>
      </c>
      <c r="J740" s="262">
        <f t="shared" ca="1" si="255"/>
        <v>0</v>
      </c>
      <c r="K740" s="262">
        <f t="shared" ca="1" si="255"/>
        <v>0</v>
      </c>
      <c r="L740" s="262">
        <f t="shared" ca="1" si="255"/>
        <v>0</v>
      </c>
      <c r="M740" s="262">
        <f t="shared" ca="1" si="255"/>
        <v>0</v>
      </c>
      <c r="N740" s="262">
        <f t="shared" ca="1" si="255"/>
        <v>0</v>
      </c>
      <c r="O740" s="262">
        <f t="shared" ca="1" si="255"/>
        <v>0</v>
      </c>
      <c r="P740" s="262">
        <f t="shared" ca="1" si="255"/>
        <v>0</v>
      </c>
      <c r="Q740" s="262">
        <f t="shared" ca="1" si="255"/>
        <v>0</v>
      </c>
      <c r="R740" s="262">
        <f t="shared" ca="1" si="255"/>
        <v>0</v>
      </c>
      <c r="S740" s="262">
        <f t="shared" ca="1" si="255"/>
        <v>0</v>
      </c>
      <c r="T740" s="262">
        <f t="shared" ca="1" si="255"/>
        <v>0</v>
      </c>
      <c r="U740" s="262">
        <f t="shared" ca="1" si="255"/>
        <v>0</v>
      </c>
      <c r="V740" s="262">
        <f t="shared" ca="1" si="255"/>
        <v>0</v>
      </c>
      <c r="W740" s="262">
        <f t="shared" ca="1" si="255"/>
        <v>0</v>
      </c>
      <c r="X740" s="262">
        <f t="shared" ca="1" si="255"/>
        <v>0</v>
      </c>
      <c r="Y740" s="262">
        <f t="shared" ca="1" si="255"/>
        <v>0</v>
      </c>
      <c r="Z740" s="262">
        <f t="shared" ca="1" si="255"/>
        <v>0</v>
      </c>
      <c r="AA740" s="262">
        <f t="shared" ca="1" si="255"/>
        <v>0</v>
      </c>
      <c r="AB740" s="262">
        <f t="shared" ca="1" si="255"/>
        <v>0</v>
      </c>
    </row>
    <row r="741" spans="2:28" outlineLevel="1">
      <c r="B741" s="556">
        <f t="shared" si="254"/>
        <v>0</v>
      </c>
      <c r="C741" s="212" t="str">
        <f t="shared" si="254"/>
        <v xml:space="preserve">1 Bed / 1 Bath </v>
      </c>
      <c r="D741" s="260"/>
      <c r="E741" s="261">
        <f t="shared" ref="E741:AB741" ca="1" si="256">IF(E596=IFERROR(OFFSET(E596,0,-$R346)+0,0),0,-$M131)</f>
        <v>0</v>
      </c>
      <c r="F741" s="262">
        <f t="shared" ca="1" si="256"/>
        <v>0</v>
      </c>
      <c r="G741" s="262">
        <f t="shared" ca="1" si="256"/>
        <v>0</v>
      </c>
      <c r="H741" s="262">
        <f t="shared" ca="1" si="256"/>
        <v>0</v>
      </c>
      <c r="I741" s="262">
        <f t="shared" ca="1" si="256"/>
        <v>0</v>
      </c>
      <c r="J741" s="262">
        <f t="shared" ca="1" si="256"/>
        <v>0</v>
      </c>
      <c r="K741" s="262">
        <f t="shared" ca="1" si="256"/>
        <v>0</v>
      </c>
      <c r="L741" s="262">
        <f t="shared" ca="1" si="256"/>
        <v>0</v>
      </c>
      <c r="M741" s="262">
        <f t="shared" ca="1" si="256"/>
        <v>0</v>
      </c>
      <c r="N741" s="262">
        <f t="shared" ca="1" si="256"/>
        <v>0</v>
      </c>
      <c r="O741" s="262">
        <f t="shared" ca="1" si="256"/>
        <v>0</v>
      </c>
      <c r="P741" s="262">
        <f t="shared" ca="1" si="256"/>
        <v>0</v>
      </c>
      <c r="Q741" s="262">
        <f t="shared" ca="1" si="256"/>
        <v>0</v>
      </c>
      <c r="R741" s="262">
        <f t="shared" ca="1" si="256"/>
        <v>0</v>
      </c>
      <c r="S741" s="262">
        <f t="shared" ca="1" si="256"/>
        <v>0</v>
      </c>
      <c r="T741" s="262">
        <f t="shared" ca="1" si="256"/>
        <v>0</v>
      </c>
      <c r="U741" s="262">
        <f t="shared" ca="1" si="256"/>
        <v>0</v>
      </c>
      <c r="V741" s="262">
        <f t="shared" ca="1" si="256"/>
        <v>0</v>
      </c>
      <c r="W741" s="262">
        <f t="shared" ca="1" si="256"/>
        <v>0</v>
      </c>
      <c r="X741" s="262">
        <f t="shared" ca="1" si="256"/>
        <v>0</v>
      </c>
      <c r="Y741" s="262">
        <f t="shared" ca="1" si="256"/>
        <v>0</v>
      </c>
      <c r="Z741" s="262">
        <f t="shared" ca="1" si="256"/>
        <v>0</v>
      </c>
      <c r="AA741" s="262">
        <f t="shared" ca="1" si="256"/>
        <v>0</v>
      </c>
      <c r="AB741" s="262">
        <f t="shared" ca="1" si="256"/>
        <v>0</v>
      </c>
    </row>
    <row r="742" spans="2:28" outlineLevel="1">
      <c r="B742" s="556">
        <f t="shared" si="254"/>
        <v>0</v>
      </c>
      <c r="C742" s="212" t="str">
        <f t="shared" si="254"/>
        <v xml:space="preserve">1 Bed / 1 Bath </v>
      </c>
      <c r="D742" s="260"/>
      <c r="E742" s="261">
        <f t="shared" ref="E742:AB742" ca="1" si="257">IF(E597=IFERROR(OFFSET(E597,0,-$R347)+0,0),0,-$M132)</f>
        <v>0</v>
      </c>
      <c r="F742" s="262">
        <f t="shared" ca="1" si="257"/>
        <v>0</v>
      </c>
      <c r="G742" s="262">
        <f t="shared" ca="1" si="257"/>
        <v>0</v>
      </c>
      <c r="H742" s="262">
        <f t="shared" ca="1" si="257"/>
        <v>0</v>
      </c>
      <c r="I742" s="262">
        <f t="shared" ca="1" si="257"/>
        <v>0</v>
      </c>
      <c r="J742" s="262">
        <f t="shared" ca="1" si="257"/>
        <v>0</v>
      </c>
      <c r="K742" s="262">
        <f t="shared" ca="1" si="257"/>
        <v>0</v>
      </c>
      <c r="L742" s="262">
        <f t="shared" ca="1" si="257"/>
        <v>0</v>
      </c>
      <c r="M742" s="262">
        <f t="shared" ca="1" si="257"/>
        <v>0</v>
      </c>
      <c r="N742" s="262">
        <f t="shared" ca="1" si="257"/>
        <v>0</v>
      </c>
      <c r="O742" s="262">
        <f t="shared" ca="1" si="257"/>
        <v>0</v>
      </c>
      <c r="P742" s="262">
        <f t="shared" ca="1" si="257"/>
        <v>0</v>
      </c>
      <c r="Q742" s="262">
        <f t="shared" ca="1" si="257"/>
        <v>0</v>
      </c>
      <c r="R742" s="262">
        <f t="shared" ca="1" si="257"/>
        <v>0</v>
      </c>
      <c r="S742" s="262">
        <f t="shared" ca="1" si="257"/>
        <v>0</v>
      </c>
      <c r="T742" s="262">
        <f t="shared" ca="1" si="257"/>
        <v>0</v>
      </c>
      <c r="U742" s="262">
        <f t="shared" ca="1" si="257"/>
        <v>0</v>
      </c>
      <c r="V742" s="262">
        <f t="shared" ca="1" si="257"/>
        <v>0</v>
      </c>
      <c r="W742" s="262">
        <f t="shared" ca="1" si="257"/>
        <v>0</v>
      </c>
      <c r="X742" s="262">
        <f t="shared" ca="1" si="257"/>
        <v>0</v>
      </c>
      <c r="Y742" s="262">
        <f t="shared" ca="1" si="257"/>
        <v>0</v>
      </c>
      <c r="Z742" s="262">
        <f t="shared" ca="1" si="257"/>
        <v>0</v>
      </c>
      <c r="AA742" s="262">
        <f t="shared" ca="1" si="257"/>
        <v>0</v>
      </c>
      <c r="AB742" s="262">
        <f t="shared" ca="1" si="257"/>
        <v>0</v>
      </c>
    </row>
    <row r="743" spans="2:28" outlineLevel="1">
      <c r="B743" s="556">
        <f t="shared" si="254"/>
        <v>0</v>
      </c>
      <c r="C743" s="212" t="str">
        <f t="shared" si="254"/>
        <v xml:space="preserve">2 Bed / 1 Bath </v>
      </c>
      <c r="D743" s="260"/>
      <c r="E743" s="261">
        <f t="shared" ref="E743:AB743" ca="1" si="258">IF(E598=IFERROR(OFFSET(E598,0,-$R348)+0,0),0,-$M133)</f>
        <v>0</v>
      </c>
      <c r="F743" s="262">
        <f t="shared" ca="1" si="258"/>
        <v>0</v>
      </c>
      <c r="G743" s="262">
        <f t="shared" ca="1" si="258"/>
        <v>0</v>
      </c>
      <c r="H743" s="262">
        <f t="shared" ca="1" si="258"/>
        <v>0</v>
      </c>
      <c r="I743" s="262">
        <f t="shared" ca="1" si="258"/>
        <v>0</v>
      </c>
      <c r="J743" s="262">
        <f t="shared" ca="1" si="258"/>
        <v>0</v>
      </c>
      <c r="K743" s="262">
        <f t="shared" ca="1" si="258"/>
        <v>0</v>
      </c>
      <c r="L743" s="262">
        <f t="shared" ca="1" si="258"/>
        <v>0</v>
      </c>
      <c r="M743" s="262">
        <f t="shared" ca="1" si="258"/>
        <v>0</v>
      </c>
      <c r="N743" s="262">
        <f t="shared" ca="1" si="258"/>
        <v>0</v>
      </c>
      <c r="O743" s="262">
        <f t="shared" ca="1" si="258"/>
        <v>0</v>
      </c>
      <c r="P743" s="262">
        <f t="shared" ca="1" si="258"/>
        <v>0</v>
      </c>
      <c r="Q743" s="262">
        <f t="shared" ca="1" si="258"/>
        <v>0</v>
      </c>
      <c r="R743" s="262">
        <f t="shared" ca="1" si="258"/>
        <v>0</v>
      </c>
      <c r="S743" s="262">
        <f t="shared" ca="1" si="258"/>
        <v>0</v>
      </c>
      <c r="T743" s="262">
        <f t="shared" ca="1" si="258"/>
        <v>0</v>
      </c>
      <c r="U743" s="262">
        <f t="shared" ca="1" si="258"/>
        <v>0</v>
      </c>
      <c r="V743" s="262">
        <f t="shared" ca="1" si="258"/>
        <v>0</v>
      </c>
      <c r="W743" s="262">
        <f t="shared" ca="1" si="258"/>
        <v>0</v>
      </c>
      <c r="X743" s="262">
        <f t="shared" ca="1" si="258"/>
        <v>0</v>
      </c>
      <c r="Y743" s="262">
        <f t="shared" ca="1" si="258"/>
        <v>0</v>
      </c>
      <c r="Z743" s="262">
        <f t="shared" ca="1" si="258"/>
        <v>0</v>
      </c>
      <c r="AA743" s="262">
        <f t="shared" ca="1" si="258"/>
        <v>0</v>
      </c>
      <c r="AB743" s="262">
        <f t="shared" ca="1" si="258"/>
        <v>0</v>
      </c>
    </row>
    <row r="744" spans="2:28" outlineLevel="1">
      <c r="B744" s="556">
        <f t="shared" si="254"/>
        <v>0</v>
      </c>
      <c r="C744" s="212" t="str">
        <f t="shared" si="254"/>
        <v xml:space="preserve">2 Bed / 1 Bath </v>
      </c>
      <c r="D744" s="260"/>
      <c r="E744" s="261">
        <f t="shared" ref="E744:AB744" ca="1" si="259">IF(E599=IFERROR(OFFSET(E599,0,-$R349)+0,0),0,-$M134)</f>
        <v>0</v>
      </c>
      <c r="F744" s="262">
        <f t="shared" ca="1" si="259"/>
        <v>0</v>
      </c>
      <c r="G744" s="262">
        <f t="shared" ca="1" si="259"/>
        <v>0</v>
      </c>
      <c r="H744" s="262">
        <f t="shared" ca="1" si="259"/>
        <v>0</v>
      </c>
      <c r="I744" s="262">
        <f t="shared" ca="1" si="259"/>
        <v>0</v>
      </c>
      <c r="J744" s="262">
        <f t="shared" ca="1" si="259"/>
        <v>0</v>
      </c>
      <c r="K744" s="262">
        <f t="shared" ca="1" si="259"/>
        <v>0</v>
      </c>
      <c r="L744" s="262">
        <f t="shared" ca="1" si="259"/>
        <v>0</v>
      </c>
      <c r="M744" s="262">
        <f t="shared" ca="1" si="259"/>
        <v>0</v>
      </c>
      <c r="N744" s="262">
        <f t="shared" ca="1" si="259"/>
        <v>0</v>
      </c>
      <c r="O744" s="262">
        <f t="shared" ca="1" si="259"/>
        <v>0</v>
      </c>
      <c r="P744" s="262">
        <f t="shared" ca="1" si="259"/>
        <v>0</v>
      </c>
      <c r="Q744" s="262">
        <f t="shared" ca="1" si="259"/>
        <v>0</v>
      </c>
      <c r="R744" s="262">
        <f t="shared" ca="1" si="259"/>
        <v>0</v>
      </c>
      <c r="S744" s="262">
        <f t="shared" ca="1" si="259"/>
        <v>0</v>
      </c>
      <c r="T744" s="262">
        <f t="shared" ca="1" si="259"/>
        <v>0</v>
      </c>
      <c r="U744" s="262">
        <f t="shared" ca="1" si="259"/>
        <v>0</v>
      </c>
      <c r="V744" s="262">
        <f t="shared" ca="1" si="259"/>
        <v>0</v>
      </c>
      <c r="W744" s="262">
        <f t="shared" ca="1" si="259"/>
        <v>0</v>
      </c>
      <c r="X744" s="262">
        <f t="shared" ca="1" si="259"/>
        <v>0</v>
      </c>
      <c r="Y744" s="262">
        <f t="shared" ca="1" si="259"/>
        <v>0</v>
      </c>
      <c r="Z744" s="262">
        <f t="shared" ca="1" si="259"/>
        <v>0</v>
      </c>
      <c r="AA744" s="262">
        <f t="shared" ca="1" si="259"/>
        <v>0</v>
      </c>
      <c r="AB744" s="262">
        <f t="shared" ca="1" si="259"/>
        <v>0</v>
      </c>
    </row>
    <row r="745" spans="2:28" outlineLevel="1">
      <c r="B745" s="556">
        <f t="shared" si="254"/>
        <v>0</v>
      </c>
      <c r="C745" s="212" t="str">
        <f t="shared" si="254"/>
        <v xml:space="preserve">2 Bed / 1 Bath </v>
      </c>
      <c r="D745" s="260"/>
      <c r="E745" s="261">
        <f t="shared" ref="E745:AB745" ca="1" si="260">IF(E600=IFERROR(OFFSET(E600,0,-$R350)+0,0),0,-$M135)</f>
        <v>0</v>
      </c>
      <c r="F745" s="262">
        <f t="shared" ca="1" si="260"/>
        <v>0</v>
      </c>
      <c r="G745" s="262">
        <f t="shared" ca="1" si="260"/>
        <v>0</v>
      </c>
      <c r="H745" s="262">
        <f t="shared" ca="1" si="260"/>
        <v>0</v>
      </c>
      <c r="I745" s="262">
        <f t="shared" ca="1" si="260"/>
        <v>0</v>
      </c>
      <c r="J745" s="262">
        <f t="shared" ca="1" si="260"/>
        <v>0</v>
      </c>
      <c r="K745" s="262">
        <f t="shared" ca="1" si="260"/>
        <v>0</v>
      </c>
      <c r="L745" s="262">
        <f t="shared" ca="1" si="260"/>
        <v>0</v>
      </c>
      <c r="M745" s="262">
        <f t="shared" ca="1" si="260"/>
        <v>0</v>
      </c>
      <c r="N745" s="262">
        <f t="shared" ca="1" si="260"/>
        <v>0</v>
      </c>
      <c r="O745" s="262">
        <f t="shared" ca="1" si="260"/>
        <v>0</v>
      </c>
      <c r="P745" s="262">
        <f t="shared" ca="1" si="260"/>
        <v>0</v>
      </c>
      <c r="Q745" s="262">
        <f t="shared" ca="1" si="260"/>
        <v>0</v>
      </c>
      <c r="R745" s="262">
        <f t="shared" ca="1" si="260"/>
        <v>0</v>
      </c>
      <c r="S745" s="262">
        <f t="shared" ca="1" si="260"/>
        <v>0</v>
      </c>
      <c r="T745" s="262">
        <f t="shared" ca="1" si="260"/>
        <v>0</v>
      </c>
      <c r="U745" s="262">
        <f t="shared" ca="1" si="260"/>
        <v>0</v>
      </c>
      <c r="V745" s="262">
        <f t="shared" ca="1" si="260"/>
        <v>0</v>
      </c>
      <c r="W745" s="262">
        <f t="shared" ca="1" si="260"/>
        <v>0</v>
      </c>
      <c r="X745" s="262">
        <f t="shared" ca="1" si="260"/>
        <v>0</v>
      </c>
      <c r="Y745" s="262">
        <f t="shared" ca="1" si="260"/>
        <v>0</v>
      </c>
      <c r="Z745" s="262">
        <f t="shared" ca="1" si="260"/>
        <v>0</v>
      </c>
      <c r="AA745" s="262">
        <f t="shared" ca="1" si="260"/>
        <v>0</v>
      </c>
      <c r="AB745" s="262">
        <f t="shared" ca="1" si="260"/>
        <v>0</v>
      </c>
    </row>
    <row r="746" spans="2:28" outlineLevel="1">
      <c r="B746" s="556">
        <f t="shared" si="254"/>
        <v>0</v>
      </c>
      <c r="C746" s="212" t="str">
        <f t="shared" si="254"/>
        <v xml:space="preserve">2 Bed / 2 Bath </v>
      </c>
      <c r="D746" s="260"/>
      <c r="E746" s="261">
        <f t="shared" ref="E746:AB746" ca="1" si="261">IF(E601=IFERROR(OFFSET(E601,0,-$R351)+0,0),0,-$M136)</f>
        <v>0</v>
      </c>
      <c r="F746" s="262">
        <f t="shared" ca="1" si="261"/>
        <v>0</v>
      </c>
      <c r="G746" s="262">
        <f t="shared" ca="1" si="261"/>
        <v>0</v>
      </c>
      <c r="H746" s="262">
        <f t="shared" ca="1" si="261"/>
        <v>0</v>
      </c>
      <c r="I746" s="262">
        <f t="shared" ca="1" si="261"/>
        <v>0</v>
      </c>
      <c r="J746" s="262">
        <f t="shared" ca="1" si="261"/>
        <v>0</v>
      </c>
      <c r="K746" s="262">
        <f t="shared" ca="1" si="261"/>
        <v>0</v>
      </c>
      <c r="L746" s="262">
        <f t="shared" ca="1" si="261"/>
        <v>0</v>
      </c>
      <c r="M746" s="262">
        <f t="shared" ca="1" si="261"/>
        <v>0</v>
      </c>
      <c r="N746" s="262">
        <f t="shared" ca="1" si="261"/>
        <v>0</v>
      </c>
      <c r="O746" s="262">
        <f t="shared" ca="1" si="261"/>
        <v>0</v>
      </c>
      <c r="P746" s="262">
        <f t="shared" ca="1" si="261"/>
        <v>0</v>
      </c>
      <c r="Q746" s="262">
        <f t="shared" ca="1" si="261"/>
        <v>0</v>
      </c>
      <c r="R746" s="262">
        <f t="shared" ca="1" si="261"/>
        <v>0</v>
      </c>
      <c r="S746" s="262">
        <f t="shared" ca="1" si="261"/>
        <v>0</v>
      </c>
      <c r="T746" s="262">
        <f t="shared" ca="1" si="261"/>
        <v>0</v>
      </c>
      <c r="U746" s="262">
        <f t="shared" ca="1" si="261"/>
        <v>0</v>
      </c>
      <c r="V746" s="262">
        <f t="shared" ca="1" si="261"/>
        <v>0</v>
      </c>
      <c r="W746" s="262">
        <f t="shared" ca="1" si="261"/>
        <v>0</v>
      </c>
      <c r="X746" s="262">
        <f t="shared" ca="1" si="261"/>
        <v>0</v>
      </c>
      <c r="Y746" s="262">
        <f t="shared" ca="1" si="261"/>
        <v>0</v>
      </c>
      <c r="Z746" s="262">
        <f t="shared" ca="1" si="261"/>
        <v>0</v>
      </c>
      <c r="AA746" s="262">
        <f t="shared" ca="1" si="261"/>
        <v>0</v>
      </c>
      <c r="AB746" s="262">
        <f t="shared" ca="1" si="261"/>
        <v>0</v>
      </c>
    </row>
    <row r="747" spans="2:28" outlineLevel="1">
      <c r="B747" s="556">
        <f t="shared" si="254"/>
        <v>0</v>
      </c>
      <c r="C747" s="212" t="str">
        <f t="shared" si="254"/>
        <v>2 Bed / 1 Bath + Den</v>
      </c>
      <c r="D747" s="260"/>
      <c r="E747" s="261">
        <f t="shared" ref="E747:AB747" ca="1" si="262">IF(E602=IFERROR(OFFSET(E602,0,-$R352)+0,0),0,-$M137)</f>
        <v>0</v>
      </c>
      <c r="F747" s="262">
        <f t="shared" ca="1" si="262"/>
        <v>0</v>
      </c>
      <c r="G747" s="262">
        <f t="shared" ca="1" si="262"/>
        <v>0</v>
      </c>
      <c r="H747" s="262">
        <f t="shared" ca="1" si="262"/>
        <v>0</v>
      </c>
      <c r="I747" s="262">
        <f t="shared" ca="1" si="262"/>
        <v>0</v>
      </c>
      <c r="J747" s="262">
        <f t="shared" ca="1" si="262"/>
        <v>0</v>
      </c>
      <c r="K747" s="262">
        <f t="shared" ca="1" si="262"/>
        <v>0</v>
      </c>
      <c r="L747" s="262">
        <f t="shared" ca="1" si="262"/>
        <v>0</v>
      </c>
      <c r="M747" s="262">
        <f t="shared" ca="1" si="262"/>
        <v>0</v>
      </c>
      <c r="N747" s="262">
        <f t="shared" ca="1" si="262"/>
        <v>0</v>
      </c>
      <c r="O747" s="262">
        <f t="shared" ca="1" si="262"/>
        <v>0</v>
      </c>
      <c r="P747" s="262">
        <f t="shared" ca="1" si="262"/>
        <v>0</v>
      </c>
      <c r="Q747" s="262">
        <f t="shared" ca="1" si="262"/>
        <v>0</v>
      </c>
      <c r="R747" s="262">
        <f t="shared" ca="1" si="262"/>
        <v>0</v>
      </c>
      <c r="S747" s="262">
        <f t="shared" ca="1" si="262"/>
        <v>0</v>
      </c>
      <c r="T747" s="262">
        <f t="shared" ca="1" si="262"/>
        <v>0</v>
      </c>
      <c r="U747" s="262">
        <f t="shared" ca="1" si="262"/>
        <v>0</v>
      </c>
      <c r="V747" s="262">
        <f t="shared" ca="1" si="262"/>
        <v>0</v>
      </c>
      <c r="W747" s="262">
        <f t="shared" ca="1" si="262"/>
        <v>0</v>
      </c>
      <c r="X747" s="262">
        <f t="shared" ca="1" si="262"/>
        <v>0</v>
      </c>
      <c r="Y747" s="262">
        <f t="shared" ca="1" si="262"/>
        <v>0</v>
      </c>
      <c r="Z747" s="262">
        <f t="shared" ca="1" si="262"/>
        <v>0</v>
      </c>
      <c r="AA747" s="262">
        <f t="shared" ca="1" si="262"/>
        <v>0</v>
      </c>
      <c r="AB747" s="262">
        <f t="shared" ca="1" si="262"/>
        <v>0</v>
      </c>
    </row>
    <row r="748" spans="2:28" outlineLevel="1">
      <c r="B748" s="556">
        <f t="shared" si="254"/>
        <v>0</v>
      </c>
      <c r="C748" s="212" t="str">
        <f t="shared" si="254"/>
        <v xml:space="preserve">2 Bed / 2 Bath </v>
      </c>
      <c r="D748" s="260"/>
      <c r="E748" s="261">
        <f t="shared" ref="E748:AB748" ca="1" si="263">IF(E603=IFERROR(OFFSET(E603,0,-$R353)+0,0),0,-$M138)</f>
        <v>0</v>
      </c>
      <c r="F748" s="262">
        <f t="shared" ca="1" si="263"/>
        <v>0</v>
      </c>
      <c r="G748" s="262">
        <f t="shared" ca="1" si="263"/>
        <v>0</v>
      </c>
      <c r="H748" s="262">
        <f t="shared" ca="1" si="263"/>
        <v>0</v>
      </c>
      <c r="I748" s="262">
        <f t="shared" ca="1" si="263"/>
        <v>0</v>
      </c>
      <c r="J748" s="262">
        <f t="shared" ca="1" si="263"/>
        <v>0</v>
      </c>
      <c r="K748" s="262">
        <f t="shared" ca="1" si="263"/>
        <v>0</v>
      </c>
      <c r="L748" s="262">
        <f t="shared" ca="1" si="263"/>
        <v>0</v>
      </c>
      <c r="M748" s="262">
        <f t="shared" ca="1" si="263"/>
        <v>0</v>
      </c>
      <c r="N748" s="262">
        <f t="shared" ca="1" si="263"/>
        <v>0</v>
      </c>
      <c r="O748" s="262">
        <f t="shared" ca="1" si="263"/>
        <v>0</v>
      </c>
      <c r="P748" s="262">
        <f t="shared" ca="1" si="263"/>
        <v>0</v>
      </c>
      <c r="Q748" s="262">
        <f t="shared" ca="1" si="263"/>
        <v>0</v>
      </c>
      <c r="R748" s="262">
        <f t="shared" ca="1" si="263"/>
        <v>0</v>
      </c>
      <c r="S748" s="262">
        <f t="shared" ca="1" si="263"/>
        <v>0</v>
      </c>
      <c r="T748" s="262">
        <f t="shared" ca="1" si="263"/>
        <v>0</v>
      </c>
      <c r="U748" s="262">
        <f t="shared" ca="1" si="263"/>
        <v>0</v>
      </c>
      <c r="V748" s="262">
        <f t="shared" ca="1" si="263"/>
        <v>0</v>
      </c>
      <c r="W748" s="262">
        <f t="shared" ca="1" si="263"/>
        <v>0</v>
      </c>
      <c r="X748" s="262">
        <f t="shared" ca="1" si="263"/>
        <v>0</v>
      </c>
      <c r="Y748" s="262">
        <f t="shared" ca="1" si="263"/>
        <v>0</v>
      </c>
      <c r="Z748" s="262">
        <f t="shared" ca="1" si="263"/>
        <v>0</v>
      </c>
      <c r="AA748" s="262">
        <f t="shared" ca="1" si="263"/>
        <v>0</v>
      </c>
      <c r="AB748" s="262">
        <f t="shared" ca="1" si="263"/>
        <v>0</v>
      </c>
    </row>
    <row r="749" spans="2:28" outlineLevel="1">
      <c r="B749" s="556">
        <f t="shared" si="254"/>
        <v>0</v>
      </c>
      <c r="C749" s="212" t="str">
        <f t="shared" si="254"/>
        <v xml:space="preserve">2 Bed / 1.5 Bath </v>
      </c>
      <c r="D749" s="260"/>
      <c r="E749" s="261">
        <f t="shared" ref="E749:AB749" ca="1" si="264">IF(E604=IFERROR(OFFSET(E604,0,-$R354)+0,0),0,-$M139)</f>
        <v>0</v>
      </c>
      <c r="F749" s="262">
        <f t="shared" ca="1" si="264"/>
        <v>0</v>
      </c>
      <c r="G749" s="262">
        <f t="shared" ca="1" si="264"/>
        <v>0</v>
      </c>
      <c r="H749" s="262">
        <f t="shared" ca="1" si="264"/>
        <v>0</v>
      </c>
      <c r="I749" s="262">
        <f t="shared" ca="1" si="264"/>
        <v>0</v>
      </c>
      <c r="J749" s="262">
        <f t="shared" ca="1" si="264"/>
        <v>0</v>
      </c>
      <c r="K749" s="262">
        <f t="shared" ca="1" si="264"/>
        <v>0</v>
      </c>
      <c r="L749" s="262">
        <f t="shared" ca="1" si="264"/>
        <v>0</v>
      </c>
      <c r="M749" s="262">
        <f t="shared" ca="1" si="264"/>
        <v>0</v>
      </c>
      <c r="N749" s="262">
        <f t="shared" ca="1" si="264"/>
        <v>0</v>
      </c>
      <c r="O749" s="262">
        <f t="shared" ca="1" si="264"/>
        <v>0</v>
      </c>
      <c r="P749" s="262">
        <f t="shared" ca="1" si="264"/>
        <v>0</v>
      </c>
      <c r="Q749" s="262">
        <f t="shared" ca="1" si="264"/>
        <v>0</v>
      </c>
      <c r="R749" s="262">
        <f t="shared" ca="1" si="264"/>
        <v>0</v>
      </c>
      <c r="S749" s="262">
        <f t="shared" ca="1" si="264"/>
        <v>0</v>
      </c>
      <c r="T749" s="262">
        <f t="shared" ca="1" si="264"/>
        <v>0</v>
      </c>
      <c r="U749" s="262">
        <f t="shared" ca="1" si="264"/>
        <v>0</v>
      </c>
      <c r="V749" s="262">
        <f t="shared" ca="1" si="264"/>
        <v>0</v>
      </c>
      <c r="W749" s="262">
        <f t="shared" ca="1" si="264"/>
        <v>0</v>
      </c>
      <c r="X749" s="262">
        <f t="shared" ca="1" si="264"/>
        <v>0</v>
      </c>
      <c r="Y749" s="262">
        <f t="shared" ca="1" si="264"/>
        <v>0</v>
      </c>
      <c r="Z749" s="262">
        <f t="shared" ca="1" si="264"/>
        <v>0</v>
      </c>
      <c r="AA749" s="262">
        <f t="shared" ca="1" si="264"/>
        <v>0</v>
      </c>
      <c r="AB749" s="262">
        <f t="shared" ca="1" si="264"/>
        <v>0</v>
      </c>
    </row>
    <row r="750" spans="2:28" outlineLevel="1">
      <c r="B750" s="556">
        <f t="shared" si="254"/>
        <v>0</v>
      </c>
      <c r="C750" s="212" t="str">
        <f t="shared" si="254"/>
        <v xml:space="preserve">3 Bed / 2 Bath </v>
      </c>
      <c r="D750" s="260"/>
      <c r="E750" s="261">
        <f t="shared" ref="E750:AB750" ca="1" si="265">IF(E605=IFERROR(OFFSET(E605,0,-$R355)+0,0),0,-$M140)</f>
        <v>0</v>
      </c>
      <c r="F750" s="262">
        <f t="shared" ca="1" si="265"/>
        <v>0</v>
      </c>
      <c r="G750" s="262">
        <f t="shared" ca="1" si="265"/>
        <v>0</v>
      </c>
      <c r="H750" s="262">
        <f t="shared" ca="1" si="265"/>
        <v>0</v>
      </c>
      <c r="I750" s="262">
        <f t="shared" ca="1" si="265"/>
        <v>0</v>
      </c>
      <c r="J750" s="262">
        <f t="shared" ca="1" si="265"/>
        <v>0</v>
      </c>
      <c r="K750" s="262">
        <f t="shared" ca="1" si="265"/>
        <v>0</v>
      </c>
      <c r="L750" s="262">
        <f t="shared" ca="1" si="265"/>
        <v>0</v>
      </c>
      <c r="M750" s="262">
        <f t="shared" ca="1" si="265"/>
        <v>0</v>
      </c>
      <c r="N750" s="262">
        <f t="shared" ca="1" si="265"/>
        <v>0</v>
      </c>
      <c r="O750" s="262">
        <f t="shared" ca="1" si="265"/>
        <v>0</v>
      </c>
      <c r="P750" s="262">
        <f t="shared" ca="1" si="265"/>
        <v>0</v>
      </c>
      <c r="Q750" s="262">
        <f t="shared" ca="1" si="265"/>
        <v>0</v>
      </c>
      <c r="R750" s="262">
        <f t="shared" ca="1" si="265"/>
        <v>0</v>
      </c>
      <c r="S750" s="262">
        <f t="shared" ca="1" si="265"/>
        <v>0</v>
      </c>
      <c r="T750" s="262">
        <f t="shared" ca="1" si="265"/>
        <v>0</v>
      </c>
      <c r="U750" s="262">
        <f t="shared" ca="1" si="265"/>
        <v>0</v>
      </c>
      <c r="V750" s="262">
        <f t="shared" ca="1" si="265"/>
        <v>0</v>
      </c>
      <c r="W750" s="262">
        <f t="shared" ca="1" si="265"/>
        <v>0</v>
      </c>
      <c r="X750" s="262">
        <f t="shared" ca="1" si="265"/>
        <v>0</v>
      </c>
      <c r="Y750" s="262">
        <f t="shared" ca="1" si="265"/>
        <v>0</v>
      </c>
      <c r="Z750" s="262">
        <f t="shared" ca="1" si="265"/>
        <v>0</v>
      </c>
      <c r="AA750" s="262">
        <f t="shared" ca="1" si="265"/>
        <v>0</v>
      </c>
      <c r="AB750" s="262">
        <f t="shared" ca="1" si="265"/>
        <v>0</v>
      </c>
    </row>
    <row r="751" spans="2:28" outlineLevel="1">
      <c r="B751" s="556">
        <f t="shared" si="254"/>
        <v>0</v>
      </c>
      <c r="C751" s="212" t="str">
        <f t="shared" si="254"/>
        <v>3 Bed / 2 Bath House</v>
      </c>
      <c r="D751" s="260"/>
      <c r="E751" s="261">
        <f t="shared" ref="E751:AB751" ca="1" si="266">IF(E606=IFERROR(OFFSET(E606,0,-$R356)+0,0),0,-$M141)</f>
        <v>0</v>
      </c>
      <c r="F751" s="262">
        <f t="shared" ca="1" si="266"/>
        <v>0</v>
      </c>
      <c r="G751" s="262">
        <f t="shared" ca="1" si="266"/>
        <v>0</v>
      </c>
      <c r="H751" s="262">
        <f t="shared" ca="1" si="266"/>
        <v>0</v>
      </c>
      <c r="I751" s="262">
        <f t="shared" ca="1" si="266"/>
        <v>0</v>
      </c>
      <c r="J751" s="262">
        <f t="shared" ca="1" si="266"/>
        <v>0</v>
      </c>
      <c r="K751" s="262">
        <f t="shared" ca="1" si="266"/>
        <v>0</v>
      </c>
      <c r="L751" s="262">
        <f t="shared" ca="1" si="266"/>
        <v>0</v>
      </c>
      <c r="M751" s="262">
        <f t="shared" ca="1" si="266"/>
        <v>0</v>
      </c>
      <c r="N751" s="262">
        <f t="shared" ca="1" si="266"/>
        <v>0</v>
      </c>
      <c r="O751" s="262">
        <f t="shared" ca="1" si="266"/>
        <v>0</v>
      </c>
      <c r="P751" s="262">
        <f t="shared" ca="1" si="266"/>
        <v>0</v>
      </c>
      <c r="Q751" s="262">
        <f t="shared" ca="1" si="266"/>
        <v>0</v>
      </c>
      <c r="R751" s="262">
        <f t="shared" ca="1" si="266"/>
        <v>0</v>
      </c>
      <c r="S751" s="262">
        <f t="shared" ca="1" si="266"/>
        <v>0</v>
      </c>
      <c r="T751" s="262">
        <f t="shared" ca="1" si="266"/>
        <v>0</v>
      </c>
      <c r="U751" s="262">
        <f t="shared" ca="1" si="266"/>
        <v>0</v>
      </c>
      <c r="V751" s="262">
        <f t="shared" ca="1" si="266"/>
        <v>0</v>
      </c>
      <c r="W751" s="262">
        <f t="shared" ca="1" si="266"/>
        <v>0</v>
      </c>
      <c r="X751" s="262">
        <f t="shared" ca="1" si="266"/>
        <v>0</v>
      </c>
      <c r="Y751" s="262">
        <f t="shared" ca="1" si="266"/>
        <v>0</v>
      </c>
      <c r="Z751" s="262">
        <f t="shared" ca="1" si="266"/>
        <v>0</v>
      </c>
      <c r="AA751" s="262">
        <f t="shared" ca="1" si="266"/>
        <v>0</v>
      </c>
      <c r="AB751" s="262">
        <f t="shared" ca="1" si="266"/>
        <v>0</v>
      </c>
    </row>
    <row r="752" spans="2:28" outlineLevel="1">
      <c r="B752" s="556">
        <f t="shared" si="254"/>
        <v>0</v>
      </c>
      <c r="C752" s="212" t="str">
        <f t="shared" si="254"/>
        <v xml:space="preserve">3 Bed / 2 Bath </v>
      </c>
      <c r="D752" s="260"/>
      <c r="E752" s="261">
        <f t="shared" ref="E752:AB752" ca="1" si="267">IF(E607=IFERROR(OFFSET(E607,0,-$R357)+0,0),0,-$M142)</f>
        <v>0</v>
      </c>
      <c r="F752" s="262">
        <f t="shared" ca="1" si="267"/>
        <v>0</v>
      </c>
      <c r="G752" s="262">
        <f t="shared" ca="1" si="267"/>
        <v>0</v>
      </c>
      <c r="H752" s="262">
        <f t="shared" ca="1" si="267"/>
        <v>0</v>
      </c>
      <c r="I752" s="262">
        <f t="shared" ca="1" si="267"/>
        <v>0</v>
      </c>
      <c r="J752" s="262">
        <f t="shared" ca="1" si="267"/>
        <v>0</v>
      </c>
      <c r="K752" s="262">
        <f t="shared" ca="1" si="267"/>
        <v>0</v>
      </c>
      <c r="L752" s="262">
        <f t="shared" ca="1" si="267"/>
        <v>0</v>
      </c>
      <c r="M752" s="262">
        <f t="shared" ca="1" si="267"/>
        <v>0</v>
      </c>
      <c r="N752" s="262">
        <f t="shared" ca="1" si="267"/>
        <v>0</v>
      </c>
      <c r="O752" s="262">
        <f t="shared" ca="1" si="267"/>
        <v>0</v>
      </c>
      <c r="P752" s="262">
        <f t="shared" ca="1" si="267"/>
        <v>0</v>
      </c>
      <c r="Q752" s="262">
        <f t="shared" ca="1" si="267"/>
        <v>0</v>
      </c>
      <c r="R752" s="262">
        <f t="shared" ca="1" si="267"/>
        <v>0</v>
      </c>
      <c r="S752" s="262">
        <f t="shared" ca="1" si="267"/>
        <v>0</v>
      </c>
      <c r="T752" s="262">
        <f t="shared" ca="1" si="267"/>
        <v>0</v>
      </c>
      <c r="U752" s="262">
        <f t="shared" ca="1" si="267"/>
        <v>0</v>
      </c>
      <c r="V752" s="262">
        <f t="shared" ca="1" si="267"/>
        <v>0</v>
      </c>
      <c r="W752" s="262">
        <f t="shared" ca="1" si="267"/>
        <v>0</v>
      </c>
      <c r="X752" s="262">
        <f t="shared" ca="1" si="267"/>
        <v>0</v>
      </c>
      <c r="Y752" s="262">
        <f t="shared" ca="1" si="267"/>
        <v>0</v>
      </c>
      <c r="Z752" s="262">
        <f t="shared" ca="1" si="267"/>
        <v>0</v>
      </c>
      <c r="AA752" s="262">
        <f t="shared" ca="1" si="267"/>
        <v>0</v>
      </c>
      <c r="AB752" s="262">
        <f t="shared" ca="1" si="267"/>
        <v>0</v>
      </c>
    </row>
    <row r="753" spans="2:28" outlineLevel="1">
      <c r="B753" s="556">
        <f t="shared" si="254"/>
        <v>0</v>
      </c>
      <c r="C753" s="212" t="str">
        <f t="shared" si="254"/>
        <v xml:space="preserve">1 Bed / 1 Bath </v>
      </c>
      <c r="D753" s="260"/>
      <c r="E753" s="261">
        <f t="shared" ref="E753:AB753" ca="1" si="268">IF(E608=IFERROR(OFFSET(E608,0,-$R358)+0,0),0,-$M143)</f>
        <v>0</v>
      </c>
      <c r="F753" s="262">
        <f t="shared" ca="1" si="268"/>
        <v>0</v>
      </c>
      <c r="G753" s="262">
        <f t="shared" ca="1" si="268"/>
        <v>0</v>
      </c>
      <c r="H753" s="262">
        <f t="shared" ca="1" si="268"/>
        <v>0</v>
      </c>
      <c r="I753" s="262">
        <f t="shared" ca="1" si="268"/>
        <v>0</v>
      </c>
      <c r="J753" s="262">
        <f t="shared" ca="1" si="268"/>
        <v>0</v>
      </c>
      <c r="K753" s="262">
        <f t="shared" ca="1" si="268"/>
        <v>0</v>
      </c>
      <c r="L753" s="262">
        <f t="shared" ca="1" si="268"/>
        <v>0</v>
      </c>
      <c r="M753" s="262">
        <f t="shared" ca="1" si="268"/>
        <v>0</v>
      </c>
      <c r="N753" s="262">
        <f t="shared" ca="1" si="268"/>
        <v>0</v>
      </c>
      <c r="O753" s="262">
        <f t="shared" ca="1" si="268"/>
        <v>0</v>
      </c>
      <c r="P753" s="262">
        <f t="shared" ca="1" si="268"/>
        <v>0</v>
      </c>
      <c r="Q753" s="262">
        <f t="shared" ca="1" si="268"/>
        <v>0</v>
      </c>
      <c r="R753" s="262">
        <f t="shared" ca="1" si="268"/>
        <v>0</v>
      </c>
      <c r="S753" s="262">
        <f t="shared" ca="1" si="268"/>
        <v>0</v>
      </c>
      <c r="T753" s="262">
        <f t="shared" ca="1" si="268"/>
        <v>0</v>
      </c>
      <c r="U753" s="262">
        <f t="shared" ca="1" si="268"/>
        <v>0</v>
      </c>
      <c r="V753" s="262">
        <f t="shared" ca="1" si="268"/>
        <v>0</v>
      </c>
      <c r="W753" s="262">
        <f t="shared" ca="1" si="268"/>
        <v>0</v>
      </c>
      <c r="X753" s="262">
        <f t="shared" ca="1" si="268"/>
        <v>0</v>
      </c>
      <c r="Y753" s="262">
        <f t="shared" ca="1" si="268"/>
        <v>0</v>
      </c>
      <c r="Z753" s="262">
        <f t="shared" ca="1" si="268"/>
        <v>0</v>
      </c>
      <c r="AA753" s="262">
        <f t="shared" ca="1" si="268"/>
        <v>0</v>
      </c>
      <c r="AB753" s="262">
        <f t="shared" ca="1" si="268"/>
        <v>0</v>
      </c>
    </row>
    <row r="754" spans="2:28" outlineLevel="1">
      <c r="B754" s="556">
        <f t="shared" si="254"/>
        <v>0</v>
      </c>
      <c r="C754" s="212" t="str">
        <f t="shared" si="254"/>
        <v xml:space="preserve">2 Bed / 2 Bath </v>
      </c>
      <c r="D754" s="260"/>
      <c r="E754" s="261">
        <f t="shared" ref="E754:AB754" ca="1" si="269">IF(E609=IFERROR(OFFSET(E609,0,-$R359)+0,0),0,-$M144)</f>
        <v>0</v>
      </c>
      <c r="F754" s="262">
        <f t="shared" ca="1" si="269"/>
        <v>0</v>
      </c>
      <c r="G754" s="262">
        <f t="shared" ca="1" si="269"/>
        <v>0</v>
      </c>
      <c r="H754" s="262">
        <f t="shared" ca="1" si="269"/>
        <v>0</v>
      </c>
      <c r="I754" s="262">
        <f t="shared" ca="1" si="269"/>
        <v>0</v>
      </c>
      <c r="J754" s="262">
        <f t="shared" ca="1" si="269"/>
        <v>0</v>
      </c>
      <c r="K754" s="262">
        <f t="shared" ca="1" si="269"/>
        <v>0</v>
      </c>
      <c r="L754" s="262">
        <f t="shared" ca="1" si="269"/>
        <v>0</v>
      </c>
      <c r="M754" s="262">
        <f t="shared" ca="1" si="269"/>
        <v>0</v>
      </c>
      <c r="N754" s="262">
        <f t="shared" ca="1" si="269"/>
        <v>0</v>
      </c>
      <c r="O754" s="262">
        <f t="shared" ca="1" si="269"/>
        <v>0</v>
      </c>
      <c r="P754" s="262">
        <f t="shared" ca="1" si="269"/>
        <v>0</v>
      </c>
      <c r="Q754" s="262">
        <f t="shared" ca="1" si="269"/>
        <v>0</v>
      </c>
      <c r="R754" s="262">
        <f t="shared" ca="1" si="269"/>
        <v>0</v>
      </c>
      <c r="S754" s="262">
        <f t="shared" ca="1" si="269"/>
        <v>0</v>
      </c>
      <c r="T754" s="262">
        <f t="shared" ca="1" si="269"/>
        <v>0</v>
      </c>
      <c r="U754" s="262">
        <f t="shared" ca="1" si="269"/>
        <v>0</v>
      </c>
      <c r="V754" s="262">
        <f t="shared" ca="1" si="269"/>
        <v>0</v>
      </c>
      <c r="W754" s="262">
        <f t="shared" ca="1" si="269"/>
        <v>0</v>
      </c>
      <c r="X754" s="262">
        <f t="shared" ca="1" si="269"/>
        <v>0</v>
      </c>
      <c r="Y754" s="262">
        <f t="shared" ca="1" si="269"/>
        <v>0</v>
      </c>
      <c r="Z754" s="262">
        <f t="shared" ca="1" si="269"/>
        <v>0</v>
      </c>
      <c r="AA754" s="262">
        <f t="shared" ca="1" si="269"/>
        <v>0</v>
      </c>
      <c r="AB754" s="262">
        <f t="shared" ca="1" si="269"/>
        <v>0</v>
      </c>
    </row>
    <row r="755" spans="2:28" outlineLevel="1">
      <c r="B755" s="556">
        <f t="shared" si="254"/>
        <v>0</v>
      </c>
      <c r="C755" s="212" t="str">
        <f t="shared" si="254"/>
        <v xml:space="preserve">4 Bed / 2 Bath Penthouse </v>
      </c>
      <c r="D755" s="260"/>
      <c r="E755" s="261">
        <f t="shared" ref="E755:AB755" ca="1" si="270">IF(E610=IFERROR(OFFSET(E610,0,-$R360)+0,0),0,-$M145)</f>
        <v>0</v>
      </c>
      <c r="F755" s="262">
        <f t="shared" ca="1" si="270"/>
        <v>0</v>
      </c>
      <c r="G755" s="262">
        <f t="shared" ca="1" si="270"/>
        <v>0</v>
      </c>
      <c r="H755" s="262">
        <f t="shared" ca="1" si="270"/>
        <v>0</v>
      </c>
      <c r="I755" s="262">
        <f t="shared" ca="1" si="270"/>
        <v>0</v>
      </c>
      <c r="J755" s="262">
        <f t="shared" ca="1" si="270"/>
        <v>0</v>
      </c>
      <c r="K755" s="262">
        <f t="shared" ca="1" si="270"/>
        <v>0</v>
      </c>
      <c r="L755" s="262">
        <f t="shared" ca="1" si="270"/>
        <v>0</v>
      </c>
      <c r="M755" s="262">
        <f t="shared" ca="1" si="270"/>
        <v>0</v>
      </c>
      <c r="N755" s="262">
        <f t="shared" ca="1" si="270"/>
        <v>0</v>
      </c>
      <c r="O755" s="262">
        <f t="shared" ca="1" si="270"/>
        <v>0</v>
      </c>
      <c r="P755" s="262">
        <f t="shared" ca="1" si="270"/>
        <v>0</v>
      </c>
      <c r="Q755" s="262">
        <f t="shared" ca="1" si="270"/>
        <v>0</v>
      </c>
      <c r="R755" s="262">
        <f t="shared" ca="1" si="270"/>
        <v>0</v>
      </c>
      <c r="S755" s="262">
        <f t="shared" ca="1" si="270"/>
        <v>0</v>
      </c>
      <c r="T755" s="262">
        <f t="shared" ca="1" si="270"/>
        <v>0</v>
      </c>
      <c r="U755" s="262">
        <f t="shared" ca="1" si="270"/>
        <v>0</v>
      </c>
      <c r="V755" s="262">
        <f t="shared" ca="1" si="270"/>
        <v>0</v>
      </c>
      <c r="W755" s="262">
        <f t="shared" ca="1" si="270"/>
        <v>0</v>
      </c>
      <c r="X755" s="262">
        <f t="shared" ca="1" si="270"/>
        <v>0</v>
      </c>
      <c r="Y755" s="262">
        <f t="shared" ca="1" si="270"/>
        <v>0</v>
      </c>
      <c r="Z755" s="262">
        <f t="shared" ca="1" si="270"/>
        <v>0</v>
      </c>
      <c r="AA755" s="262">
        <f t="shared" ca="1" si="270"/>
        <v>0</v>
      </c>
      <c r="AB755" s="262">
        <f t="shared" ca="1" si="270"/>
        <v>0</v>
      </c>
    </row>
    <row r="756" spans="2:28" outlineLevel="1">
      <c r="B756" s="556">
        <f t="shared" ref="B756:C768" si="271">B722</f>
        <v>0</v>
      </c>
      <c r="C756" s="212" t="str">
        <f t="shared" si="271"/>
        <v xml:space="preserve">2 Bed / 2 Bath </v>
      </c>
      <c r="D756" s="260"/>
      <c r="E756" s="261">
        <f t="shared" ref="E756:AB756" ca="1" si="272">IF(E611=IFERROR(OFFSET(E611,0,-$R361)+0,0),0,-$M146)</f>
        <v>0</v>
      </c>
      <c r="F756" s="262">
        <f t="shared" ca="1" si="272"/>
        <v>0</v>
      </c>
      <c r="G756" s="262">
        <f t="shared" ca="1" si="272"/>
        <v>0</v>
      </c>
      <c r="H756" s="262">
        <f t="shared" ca="1" si="272"/>
        <v>0</v>
      </c>
      <c r="I756" s="262">
        <f t="shared" ca="1" si="272"/>
        <v>0</v>
      </c>
      <c r="J756" s="262">
        <f t="shared" ca="1" si="272"/>
        <v>0</v>
      </c>
      <c r="K756" s="262">
        <f t="shared" ca="1" si="272"/>
        <v>0</v>
      </c>
      <c r="L756" s="262">
        <f t="shared" ca="1" si="272"/>
        <v>0</v>
      </c>
      <c r="M756" s="262">
        <f t="shared" ca="1" si="272"/>
        <v>0</v>
      </c>
      <c r="N756" s="262">
        <f t="shared" ca="1" si="272"/>
        <v>0</v>
      </c>
      <c r="O756" s="262">
        <f t="shared" ca="1" si="272"/>
        <v>0</v>
      </c>
      <c r="P756" s="262">
        <f t="shared" ca="1" si="272"/>
        <v>0</v>
      </c>
      <c r="Q756" s="262">
        <f t="shared" ca="1" si="272"/>
        <v>0</v>
      </c>
      <c r="R756" s="262">
        <f t="shared" ca="1" si="272"/>
        <v>0</v>
      </c>
      <c r="S756" s="262">
        <f t="shared" ca="1" si="272"/>
        <v>0</v>
      </c>
      <c r="T756" s="262">
        <f t="shared" ca="1" si="272"/>
        <v>0</v>
      </c>
      <c r="U756" s="262">
        <f t="shared" ca="1" si="272"/>
        <v>0</v>
      </c>
      <c r="V756" s="262">
        <f t="shared" ca="1" si="272"/>
        <v>0</v>
      </c>
      <c r="W756" s="262">
        <f t="shared" ca="1" si="272"/>
        <v>0</v>
      </c>
      <c r="X756" s="262">
        <f t="shared" ca="1" si="272"/>
        <v>0</v>
      </c>
      <c r="Y756" s="262">
        <f t="shared" ca="1" si="272"/>
        <v>0</v>
      </c>
      <c r="Z756" s="262">
        <f t="shared" ca="1" si="272"/>
        <v>0</v>
      </c>
      <c r="AA756" s="262">
        <f t="shared" ca="1" si="272"/>
        <v>0</v>
      </c>
      <c r="AB756" s="262">
        <f t="shared" ca="1" si="272"/>
        <v>0</v>
      </c>
    </row>
    <row r="757" spans="2:28" outlineLevel="1">
      <c r="B757" s="556">
        <f t="shared" si="271"/>
        <v>0</v>
      </c>
      <c r="C757" s="212">
        <f t="shared" si="271"/>
        <v>0</v>
      </c>
      <c r="D757" s="260"/>
      <c r="E757" s="261">
        <f t="shared" ref="E757:AB757" ca="1" si="273">IF(E612=IFERROR(OFFSET(E612,0,-$R362)+0,0),0,-$M147)</f>
        <v>0</v>
      </c>
      <c r="F757" s="262">
        <f t="shared" ca="1" si="273"/>
        <v>0</v>
      </c>
      <c r="G757" s="262">
        <f t="shared" ca="1" si="273"/>
        <v>0</v>
      </c>
      <c r="H757" s="262">
        <f t="shared" ca="1" si="273"/>
        <v>0</v>
      </c>
      <c r="I757" s="262">
        <f t="shared" ca="1" si="273"/>
        <v>0</v>
      </c>
      <c r="J757" s="262">
        <f t="shared" ca="1" si="273"/>
        <v>0</v>
      </c>
      <c r="K757" s="262">
        <f t="shared" ca="1" si="273"/>
        <v>0</v>
      </c>
      <c r="L757" s="262">
        <f t="shared" ca="1" si="273"/>
        <v>0</v>
      </c>
      <c r="M757" s="262">
        <f t="shared" ca="1" si="273"/>
        <v>0</v>
      </c>
      <c r="N757" s="262">
        <f t="shared" ca="1" si="273"/>
        <v>0</v>
      </c>
      <c r="O757" s="262">
        <f t="shared" ca="1" si="273"/>
        <v>0</v>
      </c>
      <c r="P757" s="262">
        <f t="shared" ca="1" si="273"/>
        <v>0</v>
      </c>
      <c r="Q757" s="262">
        <f t="shared" ca="1" si="273"/>
        <v>0</v>
      </c>
      <c r="R757" s="262">
        <f t="shared" ca="1" si="273"/>
        <v>0</v>
      </c>
      <c r="S757" s="262">
        <f t="shared" ca="1" si="273"/>
        <v>0</v>
      </c>
      <c r="T757" s="262">
        <f t="shared" ca="1" si="273"/>
        <v>0</v>
      </c>
      <c r="U757" s="262">
        <f t="shared" ca="1" si="273"/>
        <v>0</v>
      </c>
      <c r="V757" s="262">
        <f t="shared" ca="1" si="273"/>
        <v>0</v>
      </c>
      <c r="W757" s="262">
        <f t="shared" ca="1" si="273"/>
        <v>0</v>
      </c>
      <c r="X757" s="262">
        <f t="shared" ca="1" si="273"/>
        <v>0</v>
      </c>
      <c r="Y757" s="262">
        <f t="shared" ca="1" si="273"/>
        <v>0</v>
      </c>
      <c r="Z757" s="262">
        <f t="shared" ca="1" si="273"/>
        <v>0</v>
      </c>
      <c r="AA757" s="262">
        <f t="shared" ca="1" si="273"/>
        <v>0</v>
      </c>
      <c r="AB757" s="262">
        <f t="shared" ca="1" si="273"/>
        <v>0</v>
      </c>
    </row>
    <row r="758" spans="2:28" outlineLevel="1">
      <c r="B758" s="556">
        <f t="shared" si="271"/>
        <v>0</v>
      </c>
      <c r="C758" s="212">
        <f t="shared" si="271"/>
        <v>0</v>
      </c>
      <c r="D758" s="260"/>
      <c r="E758" s="261">
        <f t="shared" ref="E758:AB758" ca="1" si="274">IF(E613=IFERROR(OFFSET(E613,0,-$R363)+0,0),0,-$M148)</f>
        <v>0</v>
      </c>
      <c r="F758" s="262">
        <f t="shared" ca="1" si="274"/>
        <v>0</v>
      </c>
      <c r="G758" s="262">
        <f t="shared" ca="1" si="274"/>
        <v>0</v>
      </c>
      <c r="H758" s="262">
        <f t="shared" ca="1" si="274"/>
        <v>0</v>
      </c>
      <c r="I758" s="262">
        <f t="shared" ca="1" si="274"/>
        <v>0</v>
      </c>
      <c r="J758" s="262">
        <f t="shared" ca="1" si="274"/>
        <v>0</v>
      </c>
      <c r="K758" s="262">
        <f t="shared" ca="1" si="274"/>
        <v>0</v>
      </c>
      <c r="L758" s="262">
        <f t="shared" ca="1" si="274"/>
        <v>0</v>
      </c>
      <c r="M758" s="262">
        <f t="shared" ca="1" si="274"/>
        <v>0</v>
      </c>
      <c r="N758" s="262">
        <f t="shared" ca="1" si="274"/>
        <v>0</v>
      </c>
      <c r="O758" s="262">
        <f t="shared" ca="1" si="274"/>
        <v>0</v>
      </c>
      <c r="P758" s="262">
        <f t="shared" ca="1" si="274"/>
        <v>0</v>
      </c>
      <c r="Q758" s="262">
        <f t="shared" ca="1" si="274"/>
        <v>0</v>
      </c>
      <c r="R758" s="262">
        <f t="shared" ca="1" si="274"/>
        <v>0</v>
      </c>
      <c r="S758" s="262">
        <f t="shared" ca="1" si="274"/>
        <v>0</v>
      </c>
      <c r="T758" s="262">
        <f t="shared" ca="1" si="274"/>
        <v>0</v>
      </c>
      <c r="U758" s="262">
        <f t="shared" ca="1" si="274"/>
        <v>0</v>
      </c>
      <c r="V758" s="262">
        <f t="shared" ca="1" si="274"/>
        <v>0</v>
      </c>
      <c r="W758" s="262">
        <f t="shared" ca="1" si="274"/>
        <v>0</v>
      </c>
      <c r="X758" s="262">
        <f t="shared" ca="1" si="274"/>
        <v>0</v>
      </c>
      <c r="Y758" s="262">
        <f t="shared" ca="1" si="274"/>
        <v>0</v>
      </c>
      <c r="Z758" s="262">
        <f t="shared" ca="1" si="274"/>
        <v>0</v>
      </c>
      <c r="AA758" s="262">
        <f t="shared" ca="1" si="274"/>
        <v>0</v>
      </c>
      <c r="AB758" s="262">
        <f t="shared" ca="1" si="274"/>
        <v>0</v>
      </c>
    </row>
    <row r="759" spans="2:28" outlineLevel="1">
      <c r="B759" s="556">
        <f t="shared" si="271"/>
        <v>0</v>
      </c>
      <c r="C759" s="212">
        <f t="shared" si="271"/>
        <v>0</v>
      </c>
      <c r="D759" s="260"/>
      <c r="E759" s="261">
        <f t="shared" ref="E759:AB759" ca="1" si="275">IF(E614=IFERROR(OFFSET(E614,0,-$R364)+0,0),0,-$M149)</f>
        <v>0</v>
      </c>
      <c r="F759" s="262">
        <f t="shared" ca="1" si="275"/>
        <v>0</v>
      </c>
      <c r="G759" s="262">
        <f t="shared" ca="1" si="275"/>
        <v>0</v>
      </c>
      <c r="H759" s="262">
        <f t="shared" ca="1" si="275"/>
        <v>0</v>
      </c>
      <c r="I759" s="262">
        <f t="shared" ca="1" si="275"/>
        <v>0</v>
      </c>
      <c r="J759" s="262">
        <f t="shared" ca="1" si="275"/>
        <v>0</v>
      </c>
      <c r="K759" s="262">
        <f t="shared" ca="1" si="275"/>
        <v>0</v>
      </c>
      <c r="L759" s="262">
        <f t="shared" ca="1" si="275"/>
        <v>0</v>
      </c>
      <c r="M759" s="262">
        <f t="shared" ca="1" si="275"/>
        <v>0</v>
      </c>
      <c r="N759" s="262">
        <f t="shared" ca="1" si="275"/>
        <v>0</v>
      </c>
      <c r="O759" s="262">
        <f t="shared" ca="1" si="275"/>
        <v>0</v>
      </c>
      <c r="P759" s="262">
        <f t="shared" ca="1" si="275"/>
        <v>0</v>
      </c>
      <c r="Q759" s="262">
        <f t="shared" ca="1" si="275"/>
        <v>0</v>
      </c>
      <c r="R759" s="262">
        <f t="shared" ca="1" si="275"/>
        <v>0</v>
      </c>
      <c r="S759" s="262">
        <f t="shared" ca="1" si="275"/>
        <v>0</v>
      </c>
      <c r="T759" s="262">
        <f t="shared" ca="1" si="275"/>
        <v>0</v>
      </c>
      <c r="U759" s="262">
        <f t="shared" ca="1" si="275"/>
        <v>0</v>
      </c>
      <c r="V759" s="262">
        <f t="shared" ca="1" si="275"/>
        <v>0</v>
      </c>
      <c r="W759" s="262">
        <f t="shared" ca="1" si="275"/>
        <v>0</v>
      </c>
      <c r="X759" s="262">
        <f t="shared" ca="1" si="275"/>
        <v>0</v>
      </c>
      <c r="Y759" s="262">
        <f t="shared" ca="1" si="275"/>
        <v>0</v>
      </c>
      <c r="Z759" s="262">
        <f t="shared" ca="1" si="275"/>
        <v>0</v>
      </c>
      <c r="AA759" s="262">
        <f t="shared" ca="1" si="275"/>
        <v>0</v>
      </c>
      <c r="AB759" s="262">
        <f t="shared" ca="1" si="275"/>
        <v>0</v>
      </c>
    </row>
    <row r="760" spans="2:28" outlineLevel="1">
      <c r="B760" s="556">
        <f t="shared" si="271"/>
        <v>0</v>
      </c>
      <c r="C760" s="212">
        <f t="shared" si="271"/>
        <v>0</v>
      </c>
      <c r="D760" s="260"/>
      <c r="E760" s="261">
        <f t="shared" ref="E760:AB760" ca="1" si="276">IF(E615=IFERROR(OFFSET(E615,0,-$R365)+0,0),0,-$M150)</f>
        <v>0</v>
      </c>
      <c r="F760" s="262">
        <f t="shared" ca="1" si="276"/>
        <v>0</v>
      </c>
      <c r="G760" s="262">
        <f t="shared" ca="1" si="276"/>
        <v>0</v>
      </c>
      <c r="H760" s="262">
        <f t="shared" ca="1" si="276"/>
        <v>0</v>
      </c>
      <c r="I760" s="262">
        <f t="shared" ca="1" si="276"/>
        <v>0</v>
      </c>
      <c r="J760" s="262">
        <f t="shared" ca="1" si="276"/>
        <v>0</v>
      </c>
      <c r="K760" s="262">
        <f t="shared" ca="1" si="276"/>
        <v>0</v>
      </c>
      <c r="L760" s="262">
        <f t="shared" ca="1" si="276"/>
        <v>0</v>
      </c>
      <c r="M760" s="262">
        <f t="shared" ca="1" si="276"/>
        <v>0</v>
      </c>
      <c r="N760" s="262">
        <f t="shared" ca="1" si="276"/>
        <v>0</v>
      </c>
      <c r="O760" s="262">
        <f t="shared" ca="1" si="276"/>
        <v>0</v>
      </c>
      <c r="P760" s="262">
        <f t="shared" ca="1" si="276"/>
        <v>0</v>
      </c>
      <c r="Q760" s="262">
        <f t="shared" ca="1" si="276"/>
        <v>0</v>
      </c>
      <c r="R760" s="262">
        <f t="shared" ca="1" si="276"/>
        <v>0</v>
      </c>
      <c r="S760" s="262">
        <f t="shared" ca="1" si="276"/>
        <v>0</v>
      </c>
      <c r="T760" s="262">
        <f t="shared" ca="1" si="276"/>
        <v>0</v>
      </c>
      <c r="U760" s="262">
        <f t="shared" ca="1" si="276"/>
        <v>0</v>
      </c>
      <c r="V760" s="262">
        <f t="shared" ca="1" si="276"/>
        <v>0</v>
      </c>
      <c r="W760" s="262">
        <f t="shared" ca="1" si="276"/>
        <v>0</v>
      </c>
      <c r="X760" s="262">
        <f t="shared" ca="1" si="276"/>
        <v>0</v>
      </c>
      <c r="Y760" s="262">
        <f t="shared" ca="1" si="276"/>
        <v>0</v>
      </c>
      <c r="Z760" s="262">
        <f t="shared" ca="1" si="276"/>
        <v>0</v>
      </c>
      <c r="AA760" s="262">
        <f t="shared" ca="1" si="276"/>
        <v>0</v>
      </c>
      <c r="AB760" s="262">
        <f t="shared" ca="1" si="276"/>
        <v>0</v>
      </c>
    </row>
    <row r="761" spans="2:28" outlineLevel="1">
      <c r="B761" s="556">
        <f t="shared" si="271"/>
        <v>0</v>
      </c>
      <c r="C761" s="212">
        <f t="shared" si="271"/>
        <v>0</v>
      </c>
      <c r="D761" s="260"/>
      <c r="E761" s="261">
        <f t="shared" ref="E761:AB761" ca="1" si="277">IF(E616=IFERROR(OFFSET(E616,0,-$R366)+0,0),0,-$M151)</f>
        <v>0</v>
      </c>
      <c r="F761" s="262">
        <f t="shared" ca="1" si="277"/>
        <v>0</v>
      </c>
      <c r="G761" s="262">
        <f t="shared" ca="1" si="277"/>
        <v>0</v>
      </c>
      <c r="H761" s="262">
        <f t="shared" ca="1" si="277"/>
        <v>0</v>
      </c>
      <c r="I761" s="262">
        <f t="shared" ca="1" si="277"/>
        <v>0</v>
      </c>
      <c r="J761" s="262">
        <f t="shared" ca="1" si="277"/>
        <v>0</v>
      </c>
      <c r="K761" s="262">
        <f t="shared" ca="1" si="277"/>
        <v>0</v>
      </c>
      <c r="L761" s="262">
        <f t="shared" ca="1" si="277"/>
        <v>0</v>
      </c>
      <c r="M761" s="262">
        <f t="shared" ca="1" si="277"/>
        <v>0</v>
      </c>
      <c r="N761" s="262">
        <f t="shared" ca="1" si="277"/>
        <v>0</v>
      </c>
      <c r="O761" s="262">
        <f t="shared" ca="1" si="277"/>
        <v>0</v>
      </c>
      <c r="P761" s="262">
        <f t="shared" ca="1" si="277"/>
        <v>0</v>
      </c>
      <c r="Q761" s="262">
        <f t="shared" ca="1" si="277"/>
        <v>0</v>
      </c>
      <c r="R761" s="262">
        <f t="shared" ca="1" si="277"/>
        <v>0</v>
      </c>
      <c r="S761" s="262">
        <f t="shared" ca="1" si="277"/>
        <v>0</v>
      </c>
      <c r="T761" s="262">
        <f t="shared" ca="1" si="277"/>
        <v>0</v>
      </c>
      <c r="U761" s="262">
        <f t="shared" ca="1" si="277"/>
        <v>0</v>
      </c>
      <c r="V761" s="262">
        <f t="shared" ca="1" si="277"/>
        <v>0</v>
      </c>
      <c r="W761" s="262">
        <f t="shared" ca="1" si="277"/>
        <v>0</v>
      </c>
      <c r="X761" s="262">
        <f t="shared" ca="1" si="277"/>
        <v>0</v>
      </c>
      <c r="Y761" s="262">
        <f t="shared" ca="1" si="277"/>
        <v>0</v>
      </c>
      <c r="Z761" s="262">
        <f t="shared" ca="1" si="277"/>
        <v>0</v>
      </c>
      <c r="AA761" s="262">
        <f t="shared" ca="1" si="277"/>
        <v>0</v>
      </c>
      <c r="AB761" s="262">
        <f t="shared" ca="1" si="277"/>
        <v>0</v>
      </c>
    </row>
    <row r="762" spans="2:28" outlineLevel="1">
      <c r="B762" s="556">
        <f t="shared" si="271"/>
        <v>0</v>
      </c>
      <c r="C762" s="212">
        <f t="shared" si="271"/>
        <v>0</v>
      </c>
      <c r="D762" s="260"/>
      <c r="E762" s="261">
        <f t="shared" ref="E762:AB762" ca="1" si="278">IF(E617=IFERROR(OFFSET(E617,0,-$R367)+0,0),0,-$M152)</f>
        <v>0</v>
      </c>
      <c r="F762" s="262">
        <f t="shared" ca="1" si="278"/>
        <v>0</v>
      </c>
      <c r="G762" s="262">
        <f t="shared" ca="1" si="278"/>
        <v>0</v>
      </c>
      <c r="H762" s="262">
        <f t="shared" ca="1" si="278"/>
        <v>0</v>
      </c>
      <c r="I762" s="262">
        <f t="shared" ca="1" si="278"/>
        <v>0</v>
      </c>
      <c r="J762" s="262">
        <f t="shared" ca="1" si="278"/>
        <v>0</v>
      </c>
      <c r="K762" s="262">
        <f t="shared" ca="1" si="278"/>
        <v>0</v>
      </c>
      <c r="L762" s="262">
        <f t="shared" ca="1" si="278"/>
        <v>0</v>
      </c>
      <c r="M762" s="262">
        <f t="shared" ca="1" si="278"/>
        <v>0</v>
      </c>
      <c r="N762" s="262">
        <f t="shared" ca="1" si="278"/>
        <v>0</v>
      </c>
      <c r="O762" s="262">
        <f t="shared" ca="1" si="278"/>
        <v>0</v>
      </c>
      <c r="P762" s="262">
        <f t="shared" ca="1" si="278"/>
        <v>0</v>
      </c>
      <c r="Q762" s="262">
        <f t="shared" ca="1" si="278"/>
        <v>0</v>
      </c>
      <c r="R762" s="262">
        <f t="shared" ca="1" si="278"/>
        <v>0</v>
      </c>
      <c r="S762" s="262">
        <f t="shared" ca="1" si="278"/>
        <v>0</v>
      </c>
      <c r="T762" s="262">
        <f t="shared" ca="1" si="278"/>
        <v>0</v>
      </c>
      <c r="U762" s="262">
        <f t="shared" ca="1" si="278"/>
        <v>0</v>
      </c>
      <c r="V762" s="262">
        <f t="shared" ca="1" si="278"/>
        <v>0</v>
      </c>
      <c r="W762" s="262">
        <f t="shared" ca="1" si="278"/>
        <v>0</v>
      </c>
      <c r="X762" s="262">
        <f t="shared" ca="1" si="278"/>
        <v>0</v>
      </c>
      <c r="Y762" s="262">
        <f t="shared" ca="1" si="278"/>
        <v>0</v>
      </c>
      <c r="Z762" s="262">
        <f t="shared" ca="1" si="278"/>
        <v>0</v>
      </c>
      <c r="AA762" s="262">
        <f t="shared" ca="1" si="278"/>
        <v>0</v>
      </c>
      <c r="AB762" s="262">
        <f t="shared" ca="1" si="278"/>
        <v>0</v>
      </c>
    </row>
    <row r="763" spans="2:28" outlineLevel="1">
      <c r="B763" s="556">
        <f t="shared" si="271"/>
        <v>0</v>
      </c>
      <c r="C763" s="212">
        <f t="shared" si="271"/>
        <v>0</v>
      </c>
      <c r="D763" s="260"/>
      <c r="E763" s="261">
        <f t="shared" ref="E763:AB763" ca="1" si="279">IF(E618=IFERROR(OFFSET(E618,0,-$R368)+0,0),0,-$M153)</f>
        <v>0</v>
      </c>
      <c r="F763" s="262">
        <f t="shared" ca="1" si="279"/>
        <v>0</v>
      </c>
      <c r="G763" s="262">
        <f t="shared" ca="1" si="279"/>
        <v>0</v>
      </c>
      <c r="H763" s="262">
        <f t="shared" ca="1" si="279"/>
        <v>0</v>
      </c>
      <c r="I763" s="262">
        <f t="shared" ca="1" si="279"/>
        <v>0</v>
      </c>
      <c r="J763" s="262">
        <f t="shared" ca="1" si="279"/>
        <v>0</v>
      </c>
      <c r="K763" s="262">
        <f t="shared" ca="1" si="279"/>
        <v>0</v>
      </c>
      <c r="L763" s="262">
        <f t="shared" ca="1" si="279"/>
        <v>0</v>
      </c>
      <c r="M763" s="262">
        <f t="shared" ca="1" si="279"/>
        <v>0</v>
      </c>
      <c r="N763" s="262">
        <f t="shared" ca="1" si="279"/>
        <v>0</v>
      </c>
      <c r="O763" s="262">
        <f t="shared" ca="1" si="279"/>
        <v>0</v>
      </c>
      <c r="P763" s="262">
        <f t="shared" ca="1" si="279"/>
        <v>0</v>
      </c>
      <c r="Q763" s="262">
        <f t="shared" ca="1" si="279"/>
        <v>0</v>
      </c>
      <c r="R763" s="262">
        <f t="shared" ca="1" si="279"/>
        <v>0</v>
      </c>
      <c r="S763" s="262">
        <f t="shared" ca="1" si="279"/>
        <v>0</v>
      </c>
      <c r="T763" s="262">
        <f t="shared" ca="1" si="279"/>
        <v>0</v>
      </c>
      <c r="U763" s="262">
        <f t="shared" ca="1" si="279"/>
        <v>0</v>
      </c>
      <c r="V763" s="262">
        <f t="shared" ca="1" si="279"/>
        <v>0</v>
      </c>
      <c r="W763" s="262">
        <f t="shared" ca="1" si="279"/>
        <v>0</v>
      </c>
      <c r="X763" s="262">
        <f t="shared" ca="1" si="279"/>
        <v>0</v>
      </c>
      <c r="Y763" s="262">
        <f t="shared" ca="1" si="279"/>
        <v>0</v>
      </c>
      <c r="Z763" s="262">
        <f t="shared" ca="1" si="279"/>
        <v>0</v>
      </c>
      <c r="AA763" s="262">
        <f t="shared" ca="1" si="279"/>
        <v>0</v>
      </c>
      <c r="AB763" s="262">
        <f t="shared" ca="1" si="279"/>
        <v>0</v>
      </c>
    </row>
    <row r="764" spans="2:28" outlineLevel="1">
      <c r="B764" s="556">
        <f t="shared" si="271"/>
        <v>0</v>
      </c>
      <c r="C764" s="212">
        <f t="shared" si="271"/>
        <v>0</v>
      </c>
      <c r="D764" s="260"/>
      <c r="E764" s="261">
        <f t="shared" ref="E764:AB764" ca="1" si="280">IF(E619=IFERROR(OFFSET(E619,0,-$R369)+0,0),0,-$M154)</f>
        <v>0</v>
      </c>
      <c r="F764" s="262">
        <f t="shared" ca="1" si="280"/>
        <v>0</v>
      </c>
      <c r="G764" s="262">
        <f t="shared" ca="1" si="280"/>
        <v>0</v>
      </c>
      <c r="H764" s="262">
        <f t="shared" ca="1" si="280"/>
        <v>0</v>
      </c>
      <c r="I764" s="262">
        <f t="shared" ca="1" si="280"/>
        <v>0</v>
      </c>
      <c r="J764" s="262">
        <f t="shared" ca="1" si="280"/>
        <v>0</v>
      </c>
      <c r="K764" s="262">
        <f t="shared" ca="1" si="280"/>
        <v>0</v>
      </c>
      <c r="L764" s="262">
        <f t="shared" ca="1" si="280"/>
        <v>0</v>
      </c>
      <c r="M764" s="262">
        <f t="shared" ca="1" si="280"/>
        <v>0</v>
      </c>
      <c r="N764" s="262">
        <f t="shared" ca="1" si="280"/>
        <v>0</v>
      </c>
      <c r="O764" s="262">
        <f t="shared" ca="1" si="280"/>
        <v>0</v>
      </c>
      <c r="P764" s="262">
        <f t="shared" ca="1" si="280"/>
        <v>0</v>
      </c>
      <c r="Q764" s="262">
        <f t="shared" ca="1" si="280"/>
        <v>0</v>
      </c>
      <c r="R764" s="262">
        <f t="shared" ca="1" si="280"/>
        <v>0</v>
      </c>
      <c r="S764" s="262">
        <f t="shared" ca="1" si="280"/>
        <v>0</v>
      </c>
      <c r="T764" s="262">
        <f t="shared" ca="1" si="280"/>
        <v>0</v>
      </c>
      <c r="U764" s="262">
        <f t="shared" ca="1" si="280"/>
        <v>0</v>
      </c>
      <c r="V764" s="262">
        <f t="shared" ca="1" si="280"/>
        <v>0</v>
      </c>
      <c r="W764" s="262">
        <f t="shared" ca="1" si="280"/>
        <v>0</v>
      </c>
      <c r="X764" s="262">
        <f t="shared" ca="1" si="280"/>
        <v>0</v>
      </c>
      <c r="Y764" s="262">
        <f t="shared" ca="1" si="280"/>
        <v>0</v>
      </c>
      <c r="Z764" s="262">
        <f t="shared" ca="1" si="280"/>
        <v>0</v>
      </c>
      <c r="AA764" s="262">
        <f t="shared" ca="1" si="280"/>
        <v>0</v>
      </c>
      <c r="AB764" s="262">
        <f t="shared" ca="1" si="280"/>
        <v>0</v>
      </c>
    </row>
    <row r="765" spans="2:28" outlineLevel="1">
      <c r="B765" s="556">
        <f t="shared" si="271"/>
        <v>0</v>
      </c>
      <c r="C765" s="212">
        <f t="shared" si="271"/>
        <v>0</v>
      </c>
      <c r="D765" s="260"/>
      <c r="E765" s="261">
        <f t="shared" ref="E765:AB765" ca="1" si="281">IF(E620=IFERROR(OFFSET(E620,0,-$R370)+0,0),0,-$M155)</f>
        <v>0</v>
      </c>
      <c r="F765" s="262">
        <f t="shared" ca="1" si="281"/>
        <v>0</v>
      </c>
      <c r="G765" s="262">
        <f t="shared" ca="1" si="281"/>
        <v>0</v>
      </c>
      <c r="H765" s="262">
        <f t="shared" ca="1" si="281"/>
        <v>0</v>
      </c>
      <c r="I765" s="262">
        <f t="shared" ca="1" si="281"/>
        <v>0</v>
      </c>
      <c r="J765" s="262">
        <f t="shared" ca="1" si="281"/>
        <v>0</v>
      </c>
      <c r="K765" s="262">
        <f t="shared" ca="1" si="281"/>
        <v>0</v>
      </c>
      <c r="L765" s="262">
        <f t="shared" ca="1" si="281"/>
        <v>0</v>
      </c>
      <c r="M765" s="262">
        <f t="shared" ca="1" si="281"/>
        <v>0</v>
      </c>
      <c r="N765" s="262">
        <f t="shared" ca="1" si="281"/>
        <v>0</v>
      </c>
      <c r="O765" s="262">
        <f t="shared" ca="1" si="281"/>
        <v>0</v>
      </c>
      <c r="P765" s="262">
        <f t="shared" ca="1" si="281"/>
        <v>0</v>
      </c>
      <c r="Q765" s="262">
        <f t="shared" ca="1" si="281"/>
        <v>0</v>
      </c>
      <c r="R765" s="262">
        <f t="shared" ca="1" si="281"/>
        <v>0</v>
      </c>
      <c r="S765" s="262">
        <f t="shared" ca="1" si="281"/>
        <v>0</v>
      </c>
      <c r="T765" s="262">
        <f t="shared" ca="1" si="281"/>
        <v>0</v>
      </c>
      <c r="U765" s="262">
        <f t="shared" ca="1" si="281"/>
        <v>0</v>
      </c>
      <c r="V765" s="262">
        <f t="shared" ca="1" si="281"/>
        <v>0</v>
      </c>
      <c r="W765" s="262">
        <f t="shared" ca="1" si="281"/>
        <v>0</v>
      </c>
      <c r="X765" s="262">
        <f t="shared" ca="1" si="281"/>
        <v>0</v>
      </c>
      <c r="Y765" s="262">
        <f t="shared" ca="1" si="281"/>
        <v>0</v>
      </c>
      <c r="Z765" s="262">
        <f t="shared" ca="1" si="281"/>
        <v>0</v>
      </c>
      <c r="AA765" s="262">
        <f t="shared" ca="1" si="281"/>
        <v>0</v>
      </c>
      <c r="AB765" s="262">
        <f t="shared" ca="1" si="281"/>
        <v>0</v>
      </c>
    </row>
    <row r="766" spans="2:28" outlineLevel="1">
      <c r="B766" s="556">
        <f t="shared" si="271"/>
        <v>0</v>
      </c>
      <c r="C766" s="212">
        <f t="shared" si="271"/>
        <v>0</v>
      </c>
      <c r="D766" s="260"/>
      <c r="E766" s="261">
        <f t="shared" ref="E766:AB766" ca="1" si="282">IF(E621=IFERROR(OFFSET(E621,0,-$R371)+0,0),0,-$M156)</f>
        <v>0</v>
      </c>
      <c r="F766" s="262">
        <f t="shared" ca="1" si="282"/>
        <v>0</v>
      </c>
      <c r="G766" s="262">
        <f t="shared" ca="1" si="282"/>
        <v>0</v>
      </c>
      <c r="H766" s="262">
        <f t="shared" ca="1" si="282"/>
        <v>0</v>
      </c>
      <c r="I766" s="262">
        <f t="shared" ca="1" si="282"/>
        <v>0</v>
      </c>
      <c r="J766" s="262">
        <f t="shared" ca="1" si="282"/>
        <v>0</v>
      </c>
      <c r="K766" s="262">
        <f t="shared" ca="1" si="282"/>
        <v>0</v>
      </c>
      <c r="L766" s="262">
        <f t="shared" ca="1" si="282"/>
        <v>0</v>
      </c>
      <c r="M766" s="262">
        <f t="shared" ca="1" si="282"/>
        <v>0</v>
      </c>
      <c r="N766" s="262">
        <f t="shared" ca="1" si="282"/>
        <v>0</v>
      </c>
      <c r="O766" s="262">
        <f t="shared" ca="1" si="282"/>
        <v>0</v>
      </c>
      <c r="P766" s="262">
        <f t="shared" ca="1" si="282"/>
        <v>0</v>
      </c>
      <c r="Q766" s="262">
        <f t="shared" ca="1" si="282"/>
        <v>0</v>
      </c>
      <c r="R766" s="262">
        <f t="shared" ca="1" si="282"/>
        <v>0</v>
      </c>
      <c r="S766" s="262">
        <f t="shared" ca="1" si="282"/>
        <v>0</v>
      </c>
      <c r="T766" s="262">
        <f t="shared" ca="1" si="282"/>
        <v>0</v>
      </c>
      <c r="U766" s="262">
        <f t="shared" ca="1" si="282"/>
        <v>0</v>
      </c>
      <c r="V766" s="262">
        <f t="shared" ca="1" si="282"/>
        <v>0</v>
      </c>
      <c r="W766" s="262">
        <f t="shared" ca="1" si="282"/>
        <v>0</v>
      </c>
      <c r="X766" s="262">
        <f t="shared" ca="1" si="282"/>
        <v>0</v>
      </c>
      <c r="Y766" s="262">
        <f t="shared" ca="1" si="282"/>
        <v>0</v>
      </c>
      <c r="Z766" s="262">
        <f t="shared" ca="1" si="282"/>
        <v>0</v>
      </c>
      <c r="AA766" s="262">
        <f t="shared" ca="1" si="282"/>
        <v>0</v>
      </c>
      <c r="AB766" s="262">
        <f t="shared" ca="1" si="282"/>
        <v>0</v>
      </c>
    </row>
    <row r="767" spans="2:28" outlineLevel="1">
      <c r="B767" s="556">
        <f t="shared" si="271"/>
        <v>0</v>
      </c>
      <c r="C767" s="212">
        <f t="shared" si="271"/>
        <v>0</v>
      </c>
      <c r="D767" s="260"/>
      <c r="E767" s="261">
        <f t="shared" ref="E767:AB767" ca="1" si="283">IF(E622=IFERROR(OFFSET(E622,0,-$R372)+0,0),0,-$M157)</f>
        <v>0</v>
      </c>
      <c r="F767" s="262">
        <f t="shared" ca="1" si="283"/>
        <v>0</v>
      </c>
      <c r="G767" s="262">
        <f t="shared" ca="1" si="283"/>
        <v>0</v>
      </c>
      <c r="H767" s="262">
        <f t="shared" ca="1" si="283"/>
        <v>0</v>
      </c>
      <c r="I767" s="262">
        <f t="shared" ca="1" si="283"/>
        <v>0</v>
      </c>
      <c r="J767" s="262">
        <f t="shared" ca="1" si="283"/>
        <v>0</v>
      </c>
      <c r="K767" s="262">
        <f t="shared" ca="1" si="283"/>
        <v>0</v>
      </c>
      <c r="L767" s="262">
        <f t="shared" ca="1" si="283"/>
        <v>0</v>
      </c>
      <c r="M767" s="262">
        <f t="shared" ca="1" si="283"/>
        <v>0</v>
      </c>
      <c r="N767" s="262">
        <f t="shared" ca="1" si="283"/>
        <v>0</v>
      </c>
      <c r="O767" s="262">
        <f t="shared" ca="1" si="283"/>
        <v>0</v>
      </c>
      <c r="P767" s="262">
        <f t="shared" ca="1" si="283"/>
        <v>0</v>
      </c>
      <c r="Q767" s="262">
        <f t="shared" ca="1" si="283"/>
        <v>0</v>
      </c>
      <c r="R767" s="262">
        <f t="shared" ca="1" si="283"/>
        <v>0</v>
      </c>
      <c r="S767" s="262">
        <f t="shared" ca="1" si="283"/>
        <v>0</v>
      </c>
      <c r="T767" s="262">
        <f t="shared" ca="1" si="283"/>
        <v>0</v>
      </c>
      <c r="U767" s="262">
        <f t="shared" ca="1" si="283"/>
        <v>0</v>
      </c>
      <c r="V767" s="262">
        <f t="shared" ca="1" si="283"/>
        <v>0</v>
      </c>
      <c r="W767" s="262">
        <f t="shared" ca="1" si="283"/>
        <v>0</v>
      </c>
      <c r="X767" s="262">
        <f t="shared" ca="1" si="283"/>
        <v>0</v>
      </c>
      <c r="Y767" s="262">
        <f t="shared" ca="1" si="283"/>
        <v>0</v>
      </c>
      <c r="Z767" s="262">
        <f t="shared" ca="1" si="283"/>
        <v>0</v>
      </c>
      <c r="AA767" s="262">
        <f t="shared" ca="1" si="283"/>
        <v>0</v>
      </c>
      <c r="AB767" s="262">
        <f t="shared" ca="1" si="283"/>
        <v>0</v>
      </c>
    </row>
    <row r="768" spans="2:28" outlineLevel="1">
      <c r="B768" s="556">
        <f>B734</f>
        <v>0</v>
      </c>
      <c r="C768" s="215">
        <f t="shared" si="271"/>
        <v>0</v>
      </c>
      <c r="D768" s="558"/>
      <c r="E768" s="264">
        <f t="shared" ref="E768:AB768" ca="1" si="284">IF(E623=IFERROR(OFFSET(E623,0,-$R373)+0,0),0,-$M158)</f>
        <v>0</v>
      </c>
      <c r="F768" s="265">
        <f t="shared" ca="1" si="284"/>
        <v>0</v>
      </c>
      <c r="G768" s="265">
        <f t="shared" ca="1" si="284"/>
        <v>0</v>
      </c>
      <c r="H768" s="265">
        <f t="shared" ca="1" si="284"/>
        <v>0</v>
      </c>
      <c r="I768" s="265">
        <f t="shared" ca="1" si="284"/>
        <v>0</v>
      </c>
      <c r="J768" s="265">
        <f t="shared" ca="1" si="284"/>
        <v>0</v>
      </c>
      <c r="K768" s="265">
        <f t="shared" ca="1" si="284"/>
        <v>0</v>
      </c>
      <c r="L768" s="265">
        <f t="shared" ca="1" si="284"/>
        <v>0</v>
      </c>
      <c r="M768" s="265">
        <f t="shared" ca="1" si="284"/>
        <v>0</v>
      </c>
      <c r="N768" s="265">
        <f t="shared" ca="1" si="284"/>
        <v>0</v>
      </c>
      <c r="O768" s="265">
        <f t="shared" ca="1" si="284"/>
        <v>0</v>
      </c>
      <c r="P768" s="265">
        <f t="shared" ca="1" si="284"/>
        <v>0</v>
      </c>
      <c r="Q768" s="265">
        <f t="shared" ca="1" si="284"/>
        <v>0</v>
      </c>
      <c r="R768" s="265">
        <f t="shared" ca="1" si="284"/>
        <v>0</v>
      </c>
      <c r="S768" s="265">
        <f t="shared" ca="1" si="284"/>
        <v>0</v>
      </c>
      <c r="T768" s="265">
        <f t="shared" ca="1" si="284"/>
        <v>0</v>
      </c>
      <c r="U768" s="265">
        <f t="shared" ca="1" si="284"/>
        <v>0</v>
      </c>
      <c r="V768" s="265">
        <f t="shared" ca="1" si="284"/>
        <v>0</v>
      </c>
      <c r="W768" s="265">
        <f t="shared" ca="1" si="284"/>
        <v>0</v>
      </c>
      <c r="X768" s="265">
        <f t="shared" ca="1" si="284"/>
        <v>0</v>
      </c>
      <c r="Y768" s="265">
        <f t="shared" ca="1" si="284"/>
        <v>0</v>
      </c>
      <c r="Z768" s="265">
        <f t="shared" ca="1" si="284"/>
        <v>0</v>
      </c>
      <c r="AA768" s="265">
        <f t="shared" ca="1" si="284"/>
        <v>0</v>
      </c>
      <c r="AB768" s="265">
        <f t="shared" ca="1" si="284"/>
        <v>0</v>
      </c>
    </row>
    <row r="769" spans="3:28" outlineLevel="1">
      <c r="C769" s="21" t="s">
        <v>294</v>
      </c>
      <c r="D769" s="260">
        <f t="shared" ref="D769" si="285">SUM(D739:D768)</f>
        <v>0</v>
      </c>
      <c r="E769" s="261">
        <f ca="1">SUM(E739:E768)</f>
        <v>0</v>
      </c>
      <c r="F769" s="266">
        <f t="shared" ref="F769:AB769" ca="1" si="286">SUM(F739:F768)</f>
        <v>0</v>
      </c>
      <c r="G769" s="266">
        <f t="shared" ca="1" si="286"/>
        <v>0</v>
      </c>
      <c r="H769" s="266">
        <f t="shared" ca="1" si="286"/>
        <v>0</v>
      </c>
      <c r="I769" s="266">
        <f t="shared" ca="1" si="286"/>
        <v>0</v>
      </c>
      <c r="J769" s="266">
        <f t="shared" ca="1" si="286"/>
        <v>0</v>
      </c>
      <c r="K769" s="266">
        <f t="shared" ca="1" si="286"/>
        <v>0</v>
      </c>
      <c r="L769" s="266">
        <f t="shared" ca="1" si="286"/>
        <v>0</v>
      </c>
      <c r="M769" s="266">
        <f t="shared" ca="1" si="286"/>
        <v>0</v>
      </c>
      <c r="N769" s="266">
        <f t="shared" ca="1" si="286"/>
        <v>0</v>
      </c>
      <c r="O769" s="266">
        <f t="shared" ca="1" si="286"/>
        <v>0</v>
      </c>
      <c r="P769" s="266">
        <f t="shared" ca="1" si="286"/>
        <v>0</v>
      </c>
      <c r="Q769" s="266">
        <f t="shared" ca="1" si="286"/>
        <v>0</v>
      </c>
      <c r="R769" s="266">
        <f t="shared" ca="1" si="286"/>
        <v>0</v>
      </c>
      <c r="S769" s="266">
        <f t="shared" ca="1" si="286"/>
        <v>0</v>
      </c>
      <c r="T769" s="266">
        <f t="shared" ca="1" si="286"/>
        <v>0</v>
      </c>
      <c r="U769" s="266">
        <f t="shared" ca="1" si="286"/>
        <v>0</v>
      </c>
      <c r="V769" s="266">
        <f t="shared" ca="1" si="286"/>
        <v>0</v>
      </c>
      <c r="W769" s="266">
        <f t="shared" ca="1" si="286"/>
        <v>0</v>
      </c>
      <c r="X769" s="266">
        <f t="shared" ca="1" si="286"/>
        <v>0</v>
      </c>
      <c r="Y769" s="266">
        <f t="shared" ca="1" si="286"/>
        <v>0</v>
      </c>
      <c r="Z769" s="266">
        <f t="shared" ca="1" si="286"/>
        <v>0</v>
      </c>
      <c r="AA769" s="266">
        <f t="shared" ca="1" si="286"/>
        <v>0</v>
      </c>
      <c r="AB769" s="266">
        <f t="shared" ca="1" si="286"/>
        <v>0</v>
      </c>
    </row>
    <row r="770" spans="3:28" ht="16.5" customHeight="1" outlineLevel="1">
      <c r="C770" s="241" t="s">
        <v>295</v>
      </c>
      <c r="D770" s="260"/>
      <c r="E770" s="261">
        <f t="shared" ref="E770:AB770" si="287">-HLOOKUP(E628,$E$164:$N$165,2,FALSE)*E702</f>
        <v>0</v>
      </c>
      <c r="F770" s="262">
        <f t="shared" si="287"/>
        <v>0</v>
      </c>
      <c r="G770" s="262">
        <f t="shared" si="287"/>
        <v>0</v>
      </c>
      <c r="H770" s="262">
        <f t="shared" si="287"/>
        <v>0</v>
      </c>
      <c r="I770" s="262">
        <f t="shared" si="287"/>
        <v>0</v>
      </c>
      <c r="J770" s="262">
        <f t="shared" si="287"/>
        <v>0</v>
      </c>
      <c r="K770" s="262">
        <f t="shared" si="287"/>
        <v>0</v>
      </c>
      <c r="L770" s="262">
        <f t="shared" si="287"/>
        <v>0</v>
      </c>
      <c r="M770" s="262">
        <f t="shared" si="287"/>
        <v>0</v>
      </c>
      <c r="N770" s="262">
        <f t="shared" si="287"/>
        <v>0</v>
      </c>
      <c r="O770" s="262">
        <f t="shared" si="287"/>
        <v>0</v>
      </c>
      <c r="P770" s="262">
        <f t="shared" si="287"/>
        <v>0</v>
      </c>
      <c r="Q770" s="262">
        <f t="shared" si="287"/>
        <v>0</v>
      </c>
      <c r="R770" s="262">
        <f t="shared" si="287"/>
        <v>0</v>
      </c>
      <c r="S770" s="262">
        <f t="shared" si="287"/>
        <v>0</v>
      </c>
      <c r="T770" s="262">
        <f t="shared" si="287"/>
        <v>0</v>
      </c>
      <c r="U770" s="262">
        <f t="shared" si="287"/>
        <v>0</v>
      </c>
      <c r="V770" s="262">
        <f t="shared" si="287"/>
        <v>0</v>
      </c>
      <c r="W770" s="262">
        <f t="shared" si="287"/>
        <v>0</v>
      </c>
      <c r="X770" s="262">
        <f t="shared" si="287"/>
        <v>0</v>
      </c>
      <c r="Y770" s="262">
        <f t="shared" si="287"/>
        <v>0</v>
      </c>
      <c r="Z770" s="262">
        <f t="shared" si="287"/>
        <v>0</v>
      </c>
      <c r="AA770" s="262">
        <f t="shared" si="287"/>
        <v>0</v>
      </c>
      <c r="AB770" s="262">
        <f t="shared" si="287"/>
        <v>0</v>
      </c>
    </row>
    <row r="771" spans="3:28" outlineLevel="1">
      <c r="C771" s="268" t="s">
        <v>296</v>
      </c>
      <c r="D771" s="263"/>
      <c r="E771" s="264">
        <f>-HLOOKUP(E628,$E$170:$N$171,2,FALSE)*E702</f>
        <v>0</v>
      </c>
      <c r="F771" s="269">
        <f t="shared" ref="F771:AB771" si="288">-HLOOKUP(F628,$E$170:$N$171,2,FALSE)*F702</f>
        <v>0</v>
      </c>
      <c r="G771" s="269">
        <f t="shared" si="288"/>
        <v>0</v>
      </c>
      <c r="H771" s="269">
        <f t="shared" si="288"/>
        <v>0</v>
      </c>
      <c r="I771" s="269">
        <f t="shared" si="288"/>
        <v>0</v>
      </c>
      <c r="J771" s="269">
        <f t="shared" si="288"/>
        <v>0</v>
      </c>
      <c r="K771" s="269">
        <f t="shared" si="288"/>
        <v>0</v>
      </c>
      <c r="L771" s="269">
        <f t="shared" si="288"/>
        <v>0</v>
      </c>
      <c r="M771" s="269">
        <f t="shared" si="288"/>
        <v>0</v>
      </c>
      <c r="N771" s="269">
        <f t="shared" si="288"/>
        <v>0</v>
      </c>
      <c r="O771" s="269">
        <f t="shared" si="288"/>
        <v>0</v>
      </c>
      <c r="P771" s="269">
        <f t="shared" si="288"/>
        <v>0</v>
      </c>
      <c r="Q771" s="269">
        <f t="shared" si="288"/>
        <v>-985.95</v>
      </c>
      <c r="R771" s="269">
        <f t="shared" si="288"/>
        <v>-985.95</v>
      </c>
      <c r="S771" s="269">
        <f t="shared" si="288"/>
        <v>-985.95</v>
      </c>
      <c r="T771" s="269">
        <f t="shared" si="288"/>
        <v>-985.95</v>
      </c>
      <c r="U771" s="269">
        <f t="shared" si="288"/>
        <v>-985.95</v>
      </c>
      <c r="V771" s="269">
        <f t="shared" si="288"/>
        <v>-985.95</v>
      </c>
      <c r="W771" s="269">
        <f t="shared" si="288"/>
        <v>-985.95</v>
      </c>
      <c r="X771" s="269">
        <f t="shared" si="288"/>
        <v>-985.95</v>
      </c>
      <c r="Y771" s="269">
        <f t="shared" si="288"/>
        <v>-985.95</v>
      </c>
      <c r="Z771" s="269">
        <f t="shared" si="288"/>
        <v>-985.95</v>
      </c>
      <c r="AA771" s="269">
        <f t="shared" si="288"/>
        <v>-985.95</v>
      </c>
      <c r="AB771" s="269">
        <f t="shared" si="288"/>
        <v>-985.95</v>
      </c>
    </row>
    <row r="772" spans="3:28" ht="14.25" customHeight="1" outlineLevel="1">
      <c r="C772" s="10"/>
      <c r="D772" s="260"/>
      <c r="E772" s="261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  <c r="AB772" s="262"/>
    </row>
    <row r="773" spans="3:28" outlineLevel="1">
      <c r="C773" s="218" t="s">
        <v>266</v>
      </c>
      <c r="D773" s="260">
        <f>SUM(D702:D771)</f>
        <v>57494</v>
      </c>
      <c r="E773" s="261">
        <f ca="1">SUM(E702,E735:E736,E769:E771)</f>
        <v>0</v>
      </c>
      <c r="F773" s="262">
        <f t="shared" ref="F773:AB773" ca="1" si="289">SUM(F702,F735:F736,F769:F771)</f>
        <v>0</v>
      </c>
      <c r="G773" s="262">
        <f t="shared" ca="1" si="289"/>
        <v>0</v>
      </c>
      <c r="H773" s="262">
        <f t="shared" ca="1" si="289"/>
        <v>0</v>
      </c>
      <c r="I773" s="262">
        <f t="shared" ca="1" si="289"/>
        <v>0</v>
      </c>
      <c r="J773" s="262">
        <f t="shared" ca="1" si="289"/>
        <v>0</v>
      </c>
      <c r="K773" s="262">
        <f t="shared" ca="1" si="289"/>
        <v>0</v>
      </c>
      <c r="L773" s="262">
        <f t="shared" ca="1" si="289"/>
        <v>0</v>
      </c>
      <c r="M773" s="262">
        <f t="shared" ca="1" si="289"/>
        <v>0</v>
      </c>
      <c r="N773" s="262">
        <f t="shared" ca="1" si="289"/>
        <v>0</v>
      </c>
      <c r="O773" s="262">
        <f t="shared" ca="1" si="289"/>
        <v>0</v>
      </c>
      <c r="P773" s="262">
        <f t="shared" ca="1" si="289"/>
        <v>0</v>
      </c>
      <c r="Q773" s="262">
        <f t="shared" ca="1" si="289"/>
        <v>-5915.7</v>
      </c>
      <c r="R773" s="262">
        <f t="shared" ca="1" si="289"/>
        <v>-5915.7</v>
      </c>
      <c r="S773" s="262">
        <f t="shared" ca="1" si="289"/>
        <v>-5915.7</v>
      </c>
      <c r="T773" s="262">
        <f t="shared" ca="1" si="289"/>
        <v>-5915.7</v>
      </c>
      <c r="U773" s="262">
        <f t="shared" ca="1" si="289"/>
        <v>-5915.7</v>
      </c>
      <c r="V773" s="262">
        <f t="shared" ca="1" si="289"/>
        <v>-5915.7</v>
      </c>
      <c r="W773" s="262">
        <f t="shared" ca="1" si="289"/>
        <v>-5915.7</v>
      </c>
      <c r="X773" s="262">
        <f t="shared" ca="1" si="289"/>
        <v>-5915.7</v>
      </c>
      <c r="Y773" s="262">
        <f t="shared" ca="1" si="289"/>
        <v>-5915.7</v>
      </c>
      <c r="Z773" s="262">
        <f t="shared" ca="1" si="289"/>
        <v>-5915.7</v>
      </c>
      <c r="AA773" s="262">
        <f t="shared" ca="1" si="289"/>
        <v>-5915.7</v>
      </c>
      <c r="AB773" s="262">
        <f t="shared" ca="1" si="289"/>
        <v>-5915.7</v>
      </c>
    </row>
    <row r="774" spans="3:28" outlineLevel="1">
      <c r="C774" s="218"/>
      <c r="D774" s="231"/>
      <c r="E774" s="219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3:28" outlineLevel="1">
      <c r="C775" s="23" t="s">
        <v>14</v>
      </c>
      <c r="D775" s="227"/>
      <c r="E775" s="210"/>
      <c r="I775" s="4"/>
      <c r="J775" s="4"/>
      <c r="K775" s="4"/>
      <c r="L775" s="4"/>
      <c r="M775" s="4"/>
    </row>
    <row r="776" spans="3:28" outlineLevel="1">
      <c r="C776" s="232" t="str">
        <f>C871</f>
        <v>Laundry Income</v>
      </c>
      <c r="D776" s="260"/>
      <c r="E776" s="261">
        <f t="shared" ref="E776:AB776" si="290">$I189*E$635</f>
        <v>0</v>
      </c>
      <c r="F776" s="262">
        <f t="shared" si="290"/>
        <v>0</v>
      </c>
      <c r="G776" s="262">
        <f t="shared" si="290"/>
        <v>0</v>
      </c>
      <c r="H776" s="262">
        <f t="shared" si="290"/>
        <v>0</v>
      </c>
      <c r="I776" s="262">
        <f t="shared" si="290"/>
        <v>0</v>
      </c>
      <c r="J776" s="262">
        <f t="shared" si="290"/>
        <v>0</v>
      </c>
      <c r="K776" s="262">
        <f t="shared" si="290"/>
        <v>0</v>
      </c>
      <c r="L776" s="262">
        <f t="shared" si="290"/>
        <v>0</v>
      </c>
      <c r="M776" s="262">
        <f t="shared" si="290"/>
        <v>0</v>
      </c>
      <c r="N776" s="262">
        <f t="shared" si="290"/>
        <v>0</v>
      </c>
      <c r="O776" s="262">
        <f t="shared" si="290"/>
        <v>0</v>
      </c>
      <c r="P776" s="262">
        <f t="shared" si="290"/>
        <v>0</v>
      </c>
      <c r="Q776" s="262">
        <f t="shared" si="290"/>
        <v>0</v>
      </c>
      <c r="R776" s="262">
        <f t="shared" si="290"/>
        <v>0</v>
      </c>
      <c r="S776" s="262">
        <f t="shared" si="290"/>
        <v>0</v>
      </c>
      <c r="T776" s="262">
        <f t="shared" si="290"/>
        <v>0</v>
      </c>
      <c r="U776" s="262">
        <f t="shared" si="290"/>
        <v>0</v>
      </c>
      <c r="V776" s="262">
        <f t="shared" si="290"/>
        <v>0</v>
      </c>
      <c r="W776" s="262">
        <f t="shared" si="290"/>
        <v>0</v>
      </c>
      <c r="X776" s="262">
        <f t="shared" si="290"/>
        <v>0</v>
      </c>
      <c r="Y776" s="262">
        <f t="shared" si="290"/>
        <v>0</v>
      </c>
      <c r="Z776" s="262">
        <f t="shared" si="290"/>
        <v>0</v>
      </c>
      <c r="AA776" s="262">
        <f t="shared" si="290"/>
        <v>0</v>
      </c>
      <c r="AB776" s="262">
        <f t="shared" si="290"/>
        <v>0</v>
      </c>
    </row>
    <row r="777" spans="3:28" outlineLevel="1">
      <c r="C777" s="232" t="str">
        <f t="shared" ref="C777:C792" si="291">C872</f>
        <v>Recovery Fm Deposits (Damages etc)</v>
      </c>
      <c r="D777" s="260"/>
      <c r="E777" s="261">
        <f t="shared" ref="E777:AB777" si="292">$I190*E$635</f>
        <v>0</v>
      </c>
      <c r="F777" s="262">
        <f t="shared" si="292"/>
        <v>0</v>
      </c>
      <c r="G777" s="262">
        <f t="shared" si="292"/>
        <v>0</v>
      </c>
      <c r="H777" s="262">
        <f t="shared" si="292"/>
        <v>0</v>
      </c>
      <c r="I777" s="262">
        <f t="shared" si="292"/>
        <v>0</v>
      </c>
      <c r="J777" s="262">
        <f t="shared" si="292"/>
        <v>0</v>
      </c>
      <c r="K777" s="262">
        <f t="shared" si="292"/>
        <v>0</v>
      </c>
      <c r="L777" s="262">
        <f t="shared" si="292"/>
        <v>0</v>
      </c>
      <c r="M777" s="262">
        <f t="shared" si="292"/>
        <v>0</v>
      </c>
      <c r="N777" s="262">
        <f t="shared" si="292"/>
        <v>0</v>
      </c>
      <c r="O777" s="262">
        <f t="shared" si="292"/>
        <v>0</v>
      </c>
      <c r="P777" s="262">
        <f t="shared" si="292"/>
        <v>0</v>
      </c>
      <c r="Q777" s="262">
        <f t="shared" si="292"/>
        <v>0</v>
      </c>
      <c r="R777" s="262">
        <f t="shared" si="292"/>
        <v>0</v>
      </c>
      <c r="S777" s="262">
        <f t="shared" si="292"/>
        <v>0</v>
      </c>
      <c r="T777" s="262">
        <f t="shared" si="292"/>
        <v>0</v>
      </c>
      <c r="U777" s="262">
        <f t="shared" si="292"/>
        <v>0</v>
      </c>
      <c r="V777" s="262">
        <f t="shared" si="292"/>
        <v>0</v>
      </c>
      <c r="W777" s="262">
        <f t="shared" si="292"/>
        <v>0</v>
      </c>
      <c r="X777" s="262">
        <f t="shared" si="292"/>
        <v>0</v>
      </c>
      <c r="Y777" s="262">
        <f t="shared" si="292"/>
        <v>0</v>
      </c>
      <c r="Z777" s="262">
        <f t="shared" si="292"/>
        <v>0</v>
      </c>
      <c r="AA777" s="262">
        <f t="shared" si="292"/>
        <v>0</v>
      </c>
      <c r="AB777" s="262">
        <f t="shared" si="292"/>
        <v>0</v>
      </c>
    </row>
    <row r="778" spans="3:28" outlineLevel="1">
      <c r="C778" s="232" t="str">
        <f t="shared" si="291"/>
        <v>Recovery from Collections</v>
      </c>
      <c r="D778" s="260"/>
      <c r="E778" s="261">
        <f t="shared" ref="E778:AB778" si="293">$I191*E$635</f>
        <v>0</v>
      </c>
      <c r="F778" s="262">
        <f t="shared" si="293"/>
        <v>0</v>
      </c>
      <c r="G778" s="262">
        <f t="shared" si="293"/>
        <v>0</v>
      </c>
      <c r="H778" s="262">
        <f t="shared" si="293"/>
        <v>0</v>
      </c>
      <c r="I778" s="262">
        <f t="shared" si="293"/>
        <v>0</v>
      </c>
      <c r="J778" s="262">
        <f t="shared" si="293"/>
        <v>0</v>
      </c>
      <c r="K778" s="262">
        <f t="shared" si="293"/>
        <v>0</v>
      </c>
      <c r="L778" s="262">
        <f t="shared" si="293"/>
        <v>0</v>
      </c>
      <c r="M778" s="262">
        <f t="shared" si="293"/>
        <v>0</v>
      </c>
      <c r="N778" s="262">
        <f t="shared" si="293"/>
        <v>0</v>
      </c>
      <c r="O778" s="262">
        <f t="shared" si="293"/>
        <v>0</v>
      </c>
      <c r="P778" s="262">
        <f t="shared" si="293"/>
        <v>0</v>
      </c>
      <c r="Q778" s="262">
        <f t="shared" si="293"/>
        <v>0</v>
      </c>
      <c r="R778" s="262">
        <f t="shared" si="293"/>
        <v>0</v>
      </c>
      <c r="S778" s="262">
        <f t="shared" si="293"/>
        <v>0</v>
      </c>
      <c r="T778" s="262">
        <f t="shared" si="293"/>
        <v>0</v>
      </c>
      <c r="U778" s="262">
        <f t="shared" si="293"/>
        <v>0</v>
      </c>
      <c r="V778" s="262">
        <f t="shared" si="293"/>
        <v>0</v>
      </c>
      <c r="W778" s="262">
        <f t="shared" si="293"/>
        <v>0</v>
      </c>
      <c r="X778" s="262">
        <f t="shared" si="293"/>
        <v>0</v>
      </c>
      <c r="Y778" s="262">
        <f t="shared" si="293"/>
        <v>0</v>
      </c>
      <c r="Z778" s="262">
        <f t="shared" si="293"/>
        <v>0</v>
      </c>
      <c r="AA778" s="262">
        <f t="shared" si="293"/>
        <v>0</v>
      </c>
      <c r="AB778" s="262">
        <f t="shared" si="293"/>
        <v>0</v>
      </c>
    </row>
    <row r="779" spans="3:28" outlineLevel="1">
      <c r="C779" s="232" t="str">
        <f t="shared" si="291"/>
        <v>Application Fees</v>
      </c>
      <c r="D779" s="260"/>
      <c r="E779" s="261">
        <f t="shared" ref="E779:AB779" si="294">$I192*E$635</f>
        <v>0</v>
      </c>
      <c r="F779" s="262">
        <f t="shared" si="294"/>
        <v>0</v>
      </c>
      <c r="G779" s="262">
        <f t="shared" si="294"/>
        <v>0</v>
      </c>
      <c r="H779" s="262">
        <f t="shared" si="294"/>
        <v>0</v>
      </c>
      <c r="I779" s="262">
        <f t="shared" si="294"/>
        <v>0</v>
      </c>
      <c r="J779" s="262">
        <f t="shared" si="294"/>
        <v>0</v>
      </c>
      <c r="K779" s="262">
        <f t="shared" si="294"/>
        <v>0</v>
      </c>
      <c r="L779" s="262">
        <f t="shared" si="294"/>
        <v>0</v>
      </c>
      <c r="M779" s="262">
        <f t="shared" si="294"/>
        <v>0</v>
      </c>
      <c r="N779" s="262">
        <f t="shared" si="294"/>
        <v>0</v>
      </c>
      <c r="O779" s="262">
        <f t="shared" si="294"/>
        <v>0</v>
      </c>
      <c r="P779" s="262">
        <f t="shared" si="294"/>
        <v>0</v>
      </c>
      <c r="Q779" s="262">
        <f t="shared" si="294"/>
        <v>0</v>
      </c>
      <c r="R779" s="262">
        <f t="shared" si="294"/>
        <v>0</v>
      </c>
      <c r="S779" s="262">
        <f t="shared" si="294"/>
        <v>0</v>
      </c>
      <c r="T779" s="262">
        <f t="shared" si="294"/>
        <v>0</v>
      </c>
      <c r="U779" s="262">
        <f t="shared" si="294"/>
        <v>0</v>
      </c>
      <c r="V779" s="262">
        <f t="shared" si="294"/>
        <v>0</v>
      </c>
      <c r="W779" s="262">
        <f t="shared" si="294"/>
        <v>0</v>
      </c>
      <c r="X779" s="262">
        <f t="shared" si="294"/>
        <v>0</v>
      </c>
      <c r="Y779" s="262">
        <f t="shared" si="294"/>
        <v>0</v>
      </c>
      <c r="Z779" s="262">
        <f t="shared" si="294"/>
        <v>0</v>
      </c>
      <c r="AA779" s="262">
        <f t="shared" si="294"/>
        <v>0</v>
      </c>
      <c r="AB779" s="262">
        <f t="shared" si="294"/>
        <v>0</v>
      </c>
    </row>
    <row r="780" spans="3:28" outlineLevel="1">
      <c r="C780" s="232" t="str">
        <f t="shared" si="291"/>
        <v>Cancellation Fees</v>
      </c>
      <c r="D780" s="260"/>
      <c r="E780" s="261">
        <f t="shared" ref="E780:AB780" si="295">$I193*E$635</f>
        <v>0</v>
      </c>
      <c r="F780" s="262">
        <f t="shared" si="295"/>
        <v>0</v>
      </c>
      <c r="G780" s="262">
        <f t="shared" si="295"/>
        <v>0</v>
      </c>
      <c r="H780" s="262">
        <f t="shared" si="295"/>
        <v>0</v>
      </c>
      <c r="I780" s="262">
        <f t="shared" si="295"/>
        <v>0</v>
      </c>
      <c r="J780" s="262">
        <f t="shared" si="295"/>
        <v>0</v>
      </c>
      <c r="K780" s="262">
        <f t="shared" si="295"/>
        <v>0</v>
      </c>
      <c r="L780" s="262">
        <f t="shared" si="295"/>
        <v>0</v>
      </c>
      <c r="M780" s="262">
        <f t="shared" si="295"/>
        <v>0</v>
      </c>
      <c r="N780" s="262">
        <f t="shared" si="295"/>
        <v>0</v>
      </c>
      <c r="O780" s="262">
        <f t="shared" si="295"/>
        <v>0</v>
      </c>
      <c r="P780" s="262">
        <f t="shared" si="295"/>
        <v>0</v>
      </c>
      <c r="Q780" s="262">
        <f t="shared" si="295"/>
        <v>0</v>
      </c>
      <c r="R780" s="262">
        <f t="shared" si="295"/>
        <v>0</v>
      </c>
      <c r="S780" s="262">
        <f t="shared" si="295"/>
        <v>0</v>
      </c>
      <c r="T780" s="262">
        <f t="shared" si="295"/>
        <v>0</v>
      </c>
      <c r="U780" s="262">
        <f t="shared" si="295"/>
        <v>0</v>
      </c>
      <c r="V780" s="262">
        <f t="shared" si="295"/>
        <v>0</v>
      </c>
      <c r="W780" s="262">
        <f t="shared" si="295"/>
        <v>0</v>
      </c>
      <c r="X780" s="262">
        <f t="shared" si="295"/>
        <v>0</v>
      </c>
      <c r="Y780" s="262">
        <f t="shared" si="295"/>
        <v>0</v>
      </c>
      <c r="Z780" s="262">
        <f t="shared" si="295"/>
        <v>0</v>
      </c>
      <c r="AA780" s="262">
        <f t="shared" si="295"/>
        <v>0</v>
      </c>
      <c r="AB780" s="262">
        <f t="shared" si="295"/>
        <v>0</v>
      </c>
    </row>
    <row r="781" spans="3:28" outlineLevel="1">
      <c r="C781" s="232" t="str">
        <f t="shared" si="291"/>
        <v>Pet Rent</v>
      </c>
      <c r="D781" s="260"/>
      <c r="E781" s="261">
        <f t="shared" ref="E781:AB781" si="296">$I194*E$635</f>
        <v>0</v>
      </c>
      <c r="F781" s="262">
        <f t="shared" si="296"/>
        <v>0</v>
      </c>
      <c r="G781" s="262">
        <f t="shared" si="296"/>
        <v>0</v>
      </c>
      <c r="H781" s="262">
        <f t="shared" si="296"/>
        <v>0</v>
      </c>
      <c r="I781" s="262">
        <f t="shared" si="296"/>
        <v>0</v>
      </c>
      <c r="J781" s="262">
        <f t="shared" si="296"/>
        <v>0</v>
      </c>
      <c r="K781" s="262">
        <f t="shared" si="296"/>
        <v>0</v>
      </c>
      <c r="L781" s="262">
        <f t="shared" si="296"/>
        <v>0</v>
      </c>
      <c r="M781" s="262">
        <f t="shared" si="296"/>
        <v>0</v>
      </c>
      <c r="N781" s="262">
        <f t="shared" si="296"/>
        <v>0</v>
      </c>
      <c r="O781" s="262">
        <f t="shared" si="296"/>
        <v>0</v>
      </c>
      <c r="P781" s="262">
        <f t="shared" si="296"/>
        <v>0</v>
      </c>
      <c r="Q781" s="262">
        <f t="shared" si="296"/>
        <v>0</v>
      </c>
      <c r="R781" s="262">
        <f t="shared" si="296"/>
        <v>0</v>
      </c>
      <c r="S781" s="262">
        <f t="shared" si="296"/>
        <v>0</v>
      </c>
      <c r="T781" s="262">
        <f t="shared" si="296"/>
        <v>0</v>
      </c>
      <c r="U781" s="262">
        <f t="shared" si="296"/>
        <v>0</v>
      </c>
      <c r="V781" s="262">
        <f t="shared" si="296"/>
        <v>0</v>
      </c>
      <c r="W781" s="262">
        <f t="shared" si="296"/>
        <v>0</v>
      </c>
      <c r="X781" s="262">
        <f t="shared" si="296"/>
        <v>0</v>
      </c>
      <c r="Y781" s="262">
        <f t="shared" si="296"/>
        <v>0</v>
      </c>
      <c r="Z781" s="262">
        <f t="shared" si="296"/>
        <v>0</v>
      </c>
      <c r="AA781" s="262">
        <f t="shared" si="296"/>
        <v>0</v>
      </c>
      <c r="AB781" s="262">
        <f t="shared" si="296"/>
        <v>0</v>
      </c>
    </row>
    <row r="782" spans="3:28" outlineLevel="1">
      <c r="C782" s="232" t="str">
        <f t="shared" si="291"/>
        <v>Month-to-month Premiums</v>
      </c>
      <c r="D782" s="260"/>
      <c r="E782" s="261">
        <f t="shared" ref="E782:AB782" si="297">$I195*E$635</f>
        <v>0</v>
      </c>
      <c r="F782" s="262">
        <f t="shared" si="297"/>
        <v>0</v>
      </c>
      <c r="G782" s="262">
        <f t="shared" si="297"/>
        <v>0</v>
      </c>
      <c r="H782" s="262">
        <f t="shared" si="297"/>
        <v>0</v>
      </c>
      <c r="I782" s="262">
        <f t="shared" si="297"/>
        <v>0</v>
      </c>
      <c r="J782" s="262">
        <f t="shared" si="297"/>
        <v>0</v>
      </c>
      <c r="K782" s="262">
        <f t="shared" si="297"/>
        <v>0</v>
      </c>
      <c r="L782" s="262">
        <f t="shared" si="297"/>
        <v>0</v>
      </c>
      <c r="M782" s="262">
        <f t="shared" si="297"/>
        <v>0</v>
      </c>
      <c r="N782" s="262">
        <f t="shared" si="297"/>
        <v>0</v>
      </c>
      <c r="O782" s="262">
        <f t="shared" si="297"/>
        <v>0</v>
      </c>
      <c r="P782" s="262">
        <f t="shared" si="297"/>
        <v>0</v>
      </c>
      <c r="Q782" s="262">
        <f t="shared" si="297"/>
        <v>0</v>
      </c>
      <c r="R782" s="262">
        <f t="shared" si="297"/>
        <v>0</v>
      </c>
      <c r="S782" s="262">
        <f t="shared" si="297"/>
        <v>0</v>
      </c>
      <c r="T782" s="262">
        <f t="shared" si="297"/>
        <v>0</v>
      </c>
      <c r="U782" s="262">
        <f t="shared" si="297"/>
        <v>0</v>
      </c>
      <c r="V782" s="262">
        <f t="shared" si="297"/>
        <v>0</v>
      </c>
      <c r="W782" s="262">
        <f t="shared" si="297"/>
        <v>0</v>
      </c>
      <c r="X782" s="262">
        <f t="shared" si="297"/>
        <v>0</v>
      </c>
      <c r="Y782" s="262">
        <f t="shared" si="297"/>
        <v>0</v>
      </c>
      <c r="Z782" s="262">
        <f t="shared" si="297"/>
        <v>0</v>
      </c>
      <c r="AA782" s="262">
        <f t="shared" si="297"/>
        <v>0</v>
      </c>
      <c r="AB782" s="262">
        <f t="shared" si="297"/>
        <v>0</v>
      </c>
    </row>
    <row r="783" spans="3:28" outlineLevel="1">
      <c r="C783" s="232" t="str">
        <f t="shared" si="291"/>
        <v>Late Charges</v>
      </c>
      <c r="D783" s="260"/>
      <c r="E783" s="261">
        <f t="shared" ref="E783:AB783" si="298">$I196*E$635</f>
        <v>0</v>
      </c>
      <c r="F783" s="262">
        <f t="shared" si="298"/>
        <v>0</v>
      </c>
      <c r="G783" s="262">
        <f t="shared" si="298"/>
        <v>0</v>
      </c>
      <c r="H783" s="262">
        <f t="shared" si="298"/>
        <v>0</v>
      </c>
      <c r="I783" s="262">
        <f t="shared" si="298"/>
        <v>0</v>
      </c>
      <c r="J783" s="262">
        <f t="shared" si="298"/>
        <v>0</v>
      </c>
      <c r="K783" s="262">
        <f t="shared" si="298"/>
        <v>0</v>
      </c>
      <c r="L783" s="262">
        <f t="shared" si="298"/>
        <v>0</v>
      </c>
      <c r="M783" s="262">
        <f t="shared" si="298"/>
        <v>0</v>
      </c>
      <c r="N783" s="262">
        <f t="shared" si="298"/>
        <v>0</v>
      </c>
      <c r="O783" s="262">
        <f t="shared" si="298"/>
        <v>0</v>
      </c>
      <c r="P783" s="262">
        <f t="shared" si="298"/>
        <v>0</v>
      </c>
      <c r="Q783" s="262">
        <f t="shared" si="298"/>
        <v>0</v>
      </c>
      <c r="R783" s="262">
        <f t="shared" si="298"/>
        <v>0</v>
      </c>
      <c r="S783" s="262">
        <f t="shared" si="298"/>
        <v>0</v>
      </c>
      <c r="T783" s="262">
        <f t="shared" si="298"/>
        <v>0</v>
      </c>
      <c r="U783" s="262">
        <f t="shared" si="298"/>
        <v>0</v>
      </c>
      <c r="V783" s="262">
        <f t="shared" si="298"/>
        <v>0</v>
      </c>
      <c r="W783" s="262">
        <f t="shared" si="298"/>
        <v>0</v>
      </c>
      <c r="X783" s="262">
        <f t="shared" si="298"/>
        <v>0</v>
      </c>
      <c r="Y783" s="262">
        <f t="shared" si="298"/>
        <v>0</v>
      </c>
      <c r="Z783" s="262">
        <f t="shared" si="298"/>
        <v>0</v>
      </c>
      <c r="AA783" s="262">
        <f t="shared" si="298"/>
        <v>0</v>
      </c>
      <c r="AB783" s="262">
        <f t="shared" si="298"/>
        <v>0</v>
      </c>
    </row>
    <row r="784" spans="3:28" outlineLevel="1">
      <c r="C784" s="232" t="str">
        <f t="shared" si="291"/>
        <v>Credit Fee Income</v>
      </c>
      <c r="D784" s="260"/>
      <c r="E784" s="261">
        <f t="shared" ref="E784:AB784" si="299">$I197*E$635</f>
        <v>0</v>
      </c>
      <c r="F784" s="262">
        <f t="shared" si="299"/>
        <v>0</v>
      </c>
      <c r="G784" s="262">
        <f t="shared" si="299"/>
        <v>0</v>
      </c>
      <c r="H784" s="262">
        <f t="shared" si="299"/>
        <v>0</v>
      </c>
      <c r="I784" s="262">
        <f t="shared" si="299"/>
        <v>0</v>
      </c>
      <c r="J784" s="262">
        <f t="shared" si="299"/>
        <v>0</v>
      </c>
      <c r="K784" s="262">
        <f t="shared" si="299"/>
        <v>0</v>
      </c>
      <c r="L784" s="262">
        <f t="shared" si="299"/>
        <v>0</v>
      </c>
      <c r="M784" s="262">
        <f t="shared" si="299"/>
        <v>0</v>
      </c>
      <c r="N784" s="262">
        <f t="shared" si="299"/>
        <v>0</v>
      </c>
      <c r="O784" s="262">
        <f t="shared" si="299"/>
        <v>0</v>
      </c>
      <c r="P784" s="262">
        <f t="shared" si="299"/>
        <v>0</v>
      </c>
      <c r="Q784" s="262">
        <f t="shared" si="299"/>
        <v>0</v>
      </c>
      <c r="R784" s="262">
        <f t="shared" si="299"/>
        <v>0</v>
      </c>
      <c r="S784" s="262">
        <f t="shared" si="299"/>
        <v>0</v>
      </c>
      <c r="T784" s="262">
        <f t="shared" si="299"/>
        <v>0</v>
      </c>
      <c r="U784" s="262">
        <f t="shared" si="299"/>
        <v>0</v>
      </c>
      <c r="V784" s="262">
        <f t="shared" si="299"/>
        <v>0</v>
      </c>
      <c r="W784" s="262">
        <f t="shared" si="299"/>
        <v>0</v>
      </c>
      <c r="X784" s="262">
        <f t="shared" si="299"/>
        <v>0</v>
      </c>
      <c r="Y784" s="262">
        <f t="shared" si="299"/>
        <v>0</v>
      </c>
      <c r="Z784" s="262">
        <f t="shared" si="299"/>
        <v>0</v>
      </c>
      <c r="AA784" s="262">
        <f t="shared" si="299"/>
        <v>0</v>
      </c>
      <c r="AB784" s="262">
        <f t="shared" si="299"/>
        <v>0</v>
      </c>
    </row>
    <row r="785" spans="3:29" outlineLevel="1">
      <c r="C785" s="232" t="str">
        <f t="shared" si="291"/>
        <v>Vending Income</v>
      </c>
      <c r="D785" s="260"/>
      <c r="E785" s="261">
        <f t="shared" ref="E785:AB785" si="300">$I198*E$635</f>
        <v>0</v>
      </c>
      <c r="F785" s="262">
        <f t="shared" si="300"/>
        <v>0</v>
      </c>
      <c r="G785" s="262">
        <f t="shared" si="300"/>
        <v>0</v>
      </c>
      <c r="H785" s="262">
        <f t="shared" si="300"/>
        <v>0</v>
      </c>
      <c r="I785" s="262">
        <f t="shared" si="300"/>
        <v>0</v>
      </c>
      <c r="J785" s="262">
        <f t="shared" si="300"/>
        <v>0</v>
      </c>
      <c r="K785" s="262">
        <f t="shared" si="300"/>
        <v>0</v>
      </c>
      <c r="L785" s="262">
        <f t="shared" si="300"/>
        <v>0</v>
      </c>
      <c r="M785" s="262">
        <f t="shared" si="300"/>
        <v>0</v>
      </c>
      <c r="N785" s="262">
        <f t="shared" si="300"/>
        <v>0</v>
      </c>
      <c r="O785" s="262">
        <f t="shared" si="300"/>
        <v>0</v>
      </c>
      <c r="P785" s="262">
        <f t="shared" si="300"/>
        <v>0</v>
      </c>
      <c r="Q785" s="262">
        <f t="shared" si="300"/>
        <v>0</v>
      </c>
      <c r="R785" s="262">
        <f t="shared" si="300"/>
        <v>0</v>
      </c>
      <c r="S785" s="262">
        <f t="shared" si="300"/>
        <v>0</v>
      </c>
      <c r="T785" s="262">
        <f t="shared" si="300"/>
        <v>0</v>
      </c>
      <c r="U785" s="262">
        <f t="shared" si="300"/>
        <v>0</v>
      </c>
      <c r="V785" s="262">
        <f t="shared" si="300"/>
        <v>0</v>
      </c>
      <c r="W785" s="262">
        <f t="shared" si="300"/>
        <v>0</v>
      </c>
      <c r="X785" s="262">
        <f t="shared" si="300"/>
        <v>0</v>
      </c>
      <c r="Y785" s="262">
        <f t="shared" si="300"/>
        <v>0</v>
      </c>
      <c r="Z785" s="262">
        <f t="shared" si="300"/>
        <v>0</v>
      </c>
      <c r="AA785" s="262">
        <f t="shared" si="300"/>
        <v>0</v>
      </c>
      <c r="AB785" s="262">
        <f t="shared" si="300"/>
        <v>0</v>
      </c>
    </row>
    <row r="786" spans="3:29" outlineLevel="1">
      <c r="C786" s="232" t="str">
        <f t="shared" si="291"/>
        <v>Utility Reimbursement Income</v>
      </c>
      <c r="D786" s="260"/>
      <c r="E786" s="261">
        <f t="shared" ref="E786:S786" si="301">$I199*E$635</f>
        <v>0</v>
      </c>
      <c r="F786" s="262">
        <f t="shared" si="301"/>
        <v>0</v>
      </c>
      <c r="G786" s="262">
        <f t="shared" si="301"/>
        <v>0</v>
      </c>
      <c r="H786" s="262">
        <f t="shared" si="301"/>
        <v>0</v>
      </c>
      <c r="I786" s="262">
        <f t="shared" si="301"/>
        <v>0</v>
      </c>
      <c r="J786" s="262">
        <f t="shared" si="301"/>
        <v>0</v>
      </c>
      <c r="K786" s="262">
        <f t="shared" si="301"/>
        <v>0</v>
      </c>
      <c r="L786" s="262">
        <f t="shared" si="301"/>
        <v>0</v>
      </c>
      <c r="M786" s="262">
        <f t="shared" si="301"/>
        <v>0</v>
      </c>
      <c r="N786" s="262">
        <f t="shared" si="301"/>
        <v>0</v>
      </c>
      <c r="O786" s="262">
        <f t="shared" si="301"/>
        <v>0</v>
      </c>
      <c r="P786" s="262">
        <f t="shared" si="301"/>
        <v>0</v>
      </c>
      <c r="Q786" s="262">
        <f t="shared" si="301"/>
        <v>0</v>
      </c>
      <c r="R786" s="262">
        <f t="shared" si="301"/>
        <v>0</v>
      </c>
      <c r="S786" s="262">
        <f t="shared" si="301"/>
        <v>0</v>
      </c>
      <c r="T786" s="262">
        <f t="shared" ref="T786:AB786" si="302">$I199*T$635</f>
        <v>0</v>
      </c>
      <c r="U786" s="262">
        <f t="shared" si="302"/>
        <v>0</v>
      </c>
      <c r="V786" s="262">
        <f t="shared" si="302"/>
        <v>0</v>
      </c>
      <c r="W786" s="262">
        <f t="shared" si="302"/>
        <v>0</v>
      </c>
      <c r="X786" s="262">
        <f t="shared" si="302"/>
        <v>0</v>
      </c>
      <c r="Y786" s="262">
        <f t="shared" si="302"/>
        <v>0</v>
      </c>
      <c r="Z786" s="262">
        <f t="shared" si="302"/>
        <v>0</v>
      </c>
      <c r="AA786" s="262">
        <f t="shared" si="302"/>
        <v>0</v>
      </c>
      <c r="AB786" s="262">
        <f t="shared" si="302"/>
        <v>0</v>
      </c>
    </row>
    <row r="787" spans="3:29" outlineLevel="1">
      <c r="C787" s="232" t="str">
        <f t="shared" si="291"/>
        <v>Parking Income</v>
      </c>
      <c r="D787" s="260"/>
      <c r="E787" s="261">
        <f t="shared" ref="E787:S787" si="303">$I200*E$635</f>
        <v>0</v>
      </c>
      <c r="F787" s="262">
        <f t="shared" si="303"/>
        <v>0</v>
      </c>
      <c r="G787" s="262">
        <f t="shared" si="303"/>
        <v>0</v>
      </c>
      <c r="H787" s="262">
        <f t="shared" si="303"/>
        <v>0</v>
      </c>
      <c r="I787" s="262">
        <f t="shared" si="303"/>
        <v>0</v>
      </c>
      <c r="J787" s="262">
        <f t="shared" si="303"/>
        <v>0</v>
      </c>
      <c r="K787" s="262">
        <f t="shared" si="303"/>
        <v>0</v>
      </c>
      <c r="L787" s="262">
        <f t="shared" si="303"/>
        <v>0</v>
      </c>
      <c r="M787" s="262">
        <f t="shared" si="303"/>
        <v>0</v>
      </c>
      <c r="N787" s="262">
        <f t="shared" si="303"/>
        <v>0</v>
      </c>
      <c r="O787" s="262">
        <f t="shared" si="303"/>
        <v>0</v>
      </c>
      <c r="P787" s="262">
        <f t="shared" si="303"/>
        <v>0</v>
      </c>
      <c r="Q787" s="262">
        <f t="shared" si="303"/>
        <v>0</v>
      </c>
      <c r="R787" s="262">
        <f t="shared" si="303"/>
        <v>0</v>
      </c>
      <c r="S787" s="262">
        <f t="shared" si="303"/>
        <v>0</v>
      </c>
      <c r="T787" s="262">
        <f t="shared" ref="T787:AB787" si="304">$I200*T$635</f>
        <v>0</v>
      </c>
      <c r="U787" s="262">
        <f t="shared" si="304"/>
        <v>0</v>
      </c>
      <c r="V787" s="262">
        <f t="shared" si="304"/>
        <v>0</v>
      </c>
      <c r="W787" s="262">
        <f t="shared" si="304"/>
        <v>0</v>
      </c>
      <c r="X787" s="262">
        <f t="shared" si="304"/>
        <v>0</v>
      </c>
      <c r="Y787" s="262">
        <f t="shared" si="304"/>
        <v>0</v>
      </c>
      <c r="Z787" s="262">
        <f t="shared" si="304"/>
        <v>0</v>
      </c>
      <c r="AA787" s="262">
        <f t="shared" si="304"/>
        <v>0</v>
      </c>
      <c r="AB787" s="262">
        <f t="shared" si="304"/>
        <v>0</v>
      </c>
    </row>
    <row r="788" spans="3:29" outlineLevel="1">
      <c r="C788" s="232" t="str">
        <f t="shared" si="291"/>
        <v>Storage Space Income</v>
      </c>
      <c r="D788" s="260"/>
      <c r="E788" s="261">
        <f t="shared" ref="E788:S788" si="305">$I201*E$635</f>
        <v>0</v>
      </c>
      <c r="F788" s="262">
        <f t="shared" si="305"/>
        <v>0</v>
      </c>
      <c r="G788" s="262">
        <f t="shared" si="305"/>
        <v>0</v>
      </c>
      <c r="H788" s="262">
        <f t="shared" si="305"/>
        <v>0</v>
      </c>
      <c r="I788" s="262">
        <f t="shared" si="305"/>
        <v>0</v>
      </c>
      <c r="J788" s="262">
        <f t="shared" si="305"/>
        <v>0</v>
      </c>
      <c r="K788" s="262">
        <f t="shared" si="305"/>
        <v>0</v>
      </c>
      <c r="L788" s="262">
        <f t="shared" si="305"/>
        <v>0</v>
      </c>
      <c r="M788" s="262">
        <f t="shared" si="305"/>
        <v>0</v>
      </c>
      <c r="N788" s="262">
        <f t="shared" si="305"/>
        <v>0</v>
      </c>
      <c r="O788" s="262">
        <f t="shared" si="305"/>
        <v>0</v>
      </c>
      <c r="P788" s="262">
        <f t="shared" si="305"/>
        <v>0</v>
      </c>
      <c r="Q788" s="262">
        <f t="shared" si="305"/>
        <v>0</v>
      </c>
      <c r="R788" s="262">
        <f t="shared" si="305"/>
        <v>0</v>
      </c>
      <c r="S788" s="262">
        <f t="shared" si="305"/>
        <v>0</v>
      </c>
      <c r="T788" s="262">
        <f t="shared" ref="T788:AB788" si="306">$I201*T$635</f>
        <v>0</v>
      </c>
      <c r="U788" s="262">
        <f t="shared" si="306"/>
        <v>0</v>
      </c>
      <c r="V788" s="262">
        <f t="shared" si="306"/>
        <v>0</v>
      </c>
      <c r="W788" s="262">
        <f t="shared" si="306"/>
        <v>0</v>
      </c>
      <c r="X788" s="262">
        <f t="shared" si="306"/>
        <v>0</v>
      </c>
      <c r="Y788" s="262">
        <f t="shared" si="306"/>
        <v>0</v>
      </c>
      <c r="Z788" s="262">
        <f t="shared" si="306"/>
        <v>0</v>
      </c>
      <c r="AA788" s="262">
        <f t="shared" si="306"/>
        <v>0</v>
      </c>
      <c r="AB788" s="262">
        <f t="shared" si="306"/>
        <v>0</v>
      </c>
    </row>
    <row r="789" spans="3:29" outlineLevel="1">
      <c r="C789" s="232" t="str">
        <f t="shared" si="291"/>
        <v>Cleaning Income</v>
      </c>
      <c r="D789" s="260"/>
      <c r="E789" s="261">
        <f t="shared" ref="E789:S789" si="307">$I202*E$635</f>
        <v>0</v>
      </c>
      <c r="F789" s="262">
        <f t="shared" si="307"/>
        <v>0</v>
      </c>
      <c r="G789" s="262">
        <f t="shared" si="307"/>
        <v>0</v>
      </c>
      <c r="H789" s="262">
        <f t="shared" si="307"/>
        <v>0</v>
      </c>
      <c r="I789" s="262">
        <f t="shared" si="307"/>
        <v>0</v>
      </c>
      <c r="J789" s="262">
        <f t="shared" si="307"/>
        <v>0</v>
      </c>
      <c r="K789" s="262">
        <f t="shared" si="307"/>
        <v>0</v>
      </c>
      <c r="L789" s="262">
        <f t="shared" si="307"/>
        <v>0</v>
      </c>
      <c r="M789" s="262">
        <f t="shared" si="307"/>
        <v>0</v>
      </c>
      <c r="N789" s="262">
        <f t="shared" si="307"/>
        <v>0</v>
      </c>
      <c r="O789" s="262">
        <f t="shared" si="307"/>
        <v>0</v>
      </c>
      <c r="P789" s="262">
        <f t="shared" si="307"/>
        <v>0</v>
      </c>
      <c r="Q789" s="262">
        <f t="shared" si="307"/>
        <v>0</v>
      </c>
      <c r="R789" s="262">
        <f t="shared" si="307"/>
        <v>0</v>
      </c>
      <c r="S789" s="262">
        <f t="shared" si="307"/>
        <v>0</v>
      </c>
      <c r="T789" s="262">
        <f t="shared" ref="T789:AB789" si="308">$I202*T$635</f>
        <v>0</v>
      </c>
      <c r="U789" s="262">
        <f t="shared" si="308"/>
        <v>0</v>
      </c>
      <c r="V789" s="262">
        <f t="shared" si="308"/>
        <v>0</v>
      </c>
      <c r="W789" s="262">
        <f t="shared" si="308"/>
        <v>0</v>
      </c>
      <c r="X789" s="262">
        <f t="shared" si="308"/>
        <v>0</v>
      </c>
      <c r="Y789" s="262">
        <f t="shared" si="308"/>
        <v>0</v>
      </c>
      <c r="Z789" s="262">
        <f t="shared" si="308"/>
        <v>0</v>
      </c>
      <c r="AA789" s="262">
        <f t="shared" si="308"/>
        <v>0</v>
      </c>
      <c r="AB789" s="262">
        <f t="shared" si="308"/>
        <v>0</v>
      </c>
    </row>
    <row r="790" spans="3:29" outlineLevel="1">
      <c r="C790" s="232" t="str">
        <f t="shared" si="291"/>
        <v>Furniture Income</v>
      </c>
      <c r="D790" s="260"/>
      <c r="E790" s="261">
        <f t="shared" ref="E790:S790" si="309">$I203*E$635</f>
        <v>0</v>
      </c>
      <c r="F790" s="262">
        <f t="shared" si="309"/>
        <v>0</v>
      </c>
      <c r="G790" s="262">
        <f t="shared" si="309"/>
        <v>0</v>
      </c>
      <c r="H790" s="262">
        <f t="shared" si="309"/>
        <v>0</v>
      </c>
      <c r="I790" s="262">
        <f t="shared" si="309"/>
        <v>0</v>
      </c>
      <c r="J790" s="262">
        <f t="shared" si="309"/>
        <v>0</v>
      </c>
      <c r="K790" s="262">
        <f t="shared" si="309"/>
        <v>0</v>
      </c>
      <c r="L790" s="262">
        <f t="shared" si="309"/>
        <v>0</v>
      </c>
      <c r="M790" s="262">
        <f t="shared" si="309"/>
        <v>0</v>
      </c>
      <c r="N790" s="262">
        <f t="shared" si="309"/>
        <v>0</v>
      </c>
      <c r="O790" s="262">
        <f t="shared" si="309"/>
        <v>0</v>
      </c>
      <c r="P790" s="262">
        <f t="shared" si="309"/>
        <v>0</v>
      </c>
      <c r="Q790" s="262">
        <f t="shared" si="309"/>
        <v>0</v>
      </c>
      <c r="R790" s="262">
        <f t="shared" si="309"/>
        <v>0</v>
      </c>
      <c r="S790" s="262">
        <f t="shared" si="309"/>
        <v>0</v>
      </c>
      <c r="T790" s="262">
        <f t="shared" ref="T790:AB790" si="310">$I203*T$635</f>
        <v>0</v>
      </c>
      <c r="U790" s="262">
        <f t="shared" si="310"/>
        <v>0</v>
      </c>
      <c r="V790" s="262">
        <f t="shared" si="310"/>
        <v>0</v>
      </c>
      <c r="W790" s="262">
        <f t="shared" si="310"/>
        <v>0</v>
      </c>
      <c r="X790" s="262">
        <f t="shared" si="310"/>
        <v>0</v>
      </c>
      <c r="Y790" s="262">
        <f t="shared" si="310"/>
        <v>0</v>
      </c>
      <c r="Z790" s="262">
        <f t="shared" si="310"/>
        <v>0</v>
      </c>
      <c r="AA790" s="262">
        <f t="shared" si="310"/>
        <v>0</v>
      </c>
      <c r="AB790" s="262">
        <f t="shared" si="310"/>
        <v>0</v>
      </c>
    </row>
    <row r="791" spans="3:29" outlineLevel="1">
      <c r="C791" s="232" t="str">
        <f t="shared" si="291"/>
        <v>Legal Fees Reimbursement</v>
      </c>
      <c r="D791" s="260"/>
      <c r="E791" s="261">
        <f t="shared" ref="E791:S791" si="311">$I204*E$635</f>
        <v>0</v>
      </c>
      <c r="F791" s="262">
        <f t="shared" si="311"/>
        <v>0</v>
      </c>
      <c r="G791" s="262">
        <f t="shared" si="311"/>
        <v>0</v>
      </c>
      <c r="H791" s="262">
        <f t="shared" si="311"/>
        <v>0</v>
      </c>
      <c r="I791" s="262">
        <f t="shared" si="311"/>
        <v>0</v>
      </c>
      <c r="J791" s="262">
        <f t="shared" si="311"/>
        <v>0</v>
      </c>
      <c r="K791" s="262">
        <f t="shared" si="311"/>
        <v>0</v>
      </c>
      <c r="L791" s="262">
        <f t="shared" si="311"/>
        <v>0</v>
      </c>
      <c r="M791" s="262">
        <f t="shared" si="311"/>
        <v>0</v>
      </c>
      <c r="N791" s="262">
        <f t="shared" si="311"/>
        <v>0</v>
      </c>
      <c r="O791" s="262">
        <f t="shared" si="311"/>
        <v>0</v>
      </c>
      <c r="P791" s="262">
        <f t="shared" si="311"/>
        <v>0</v>
      </c>
      <c r="Q791" s="262">
        <f t="shared" si="311"/>
        <v>0</v>
      </c>
      <c r="R791" s="262">
        <f t="shared" si="311"/>
        <v>0</v>
      </c>
      <c r="S791" s="262">
        <f t="shared" si="311"/>
        <v>0</v>
      </c>
      <c r="T791" s="262">
        <f t="shared" ref="T791:AB791" si="312">$I204*T$635</f>
        <v>0</v>
      </c>
      <c r="U791" s="262">
        <f t="shared" si="312"/>
        <v>0</v>
      </c>
      <c r="V791" s="262">
        <f t="shared" si="312"/>
        <v>0</v>
      </c>
      <c r="W791" s="262">
        <f t="shared" si="312"/>
        <v>0</v>
      </c>
      <c r="X791" s="262">
        <f t="shared" si="312"/>
        <v>0</v>
      </c>
      <c r="Y791" s="262">
        <f t="shared" si="312"/>
        <v>0</v>
      </c>
      <c r="Z791" s="262">
        <f t="shared" si="312"/>
        <v>0</v>
      </c>
      <c r="AA791" s="262">
        <f t="shared" si="312"/>
        <v>0</v>
      </c>
      <c r="AB791" s="262">
        <f t="shared" si="312"/>
        <v>0</v>
      </c>
    </row>
    <row r="792" spans="3:29" ht="16.5" customHeight="1" outlineLevel="1">
      <c r="C792" s="232" t="str">
        <f t="shared" si="291"/>
        <v>Misc.</v>
      </c>
      <c r="D792" s="263"/>
      <c r="E792" s="264">
        <f t="shared" ref="E792:S792" si="313">$I205*E$635</f>
        <v>0</v>
      </c>
      <c r="F792" s="269">
        <f t="shared" si="313"/>
        <v>0</v>
      </c>
      <c r="G792" s="269">
        <f t="shared" si="313"/>
        <v>0</v>
      </c>
      <c r="H792" s="269">
        <f t="shared" si="313"/>
        <v>0</v>
      </c>
      <c r="I792" s="269">
        <f t="shared" si="313"/>
        <v>0</v>
      </c>
      <c r="J792" s="269">
        <f t="shared" si="313"/>
        <v>0</v>
      </c>
      <c r="K792" s="269">
        <f t="shared" si="313"/>
        <v>0</v>
      </c>
      <c r="L792" s="269">
        <f t="shared" si="313"/>
        <v>0</v>
      </c>
      <c r="M792" s="269">
        <f t="shared" si="313"/>
        <v>0</v>
      </c>
      <c r="N792" s="269">
        <f t="shared" si="313"/>
        <v>0</v>
      </c>
      <c r="O792" s="269">
        <f t="shared" si="313"/>
        <v>0</v>
      </c>
      <c r="P792" s="269">
        <f t="shared" si="313"/>
        <v>0</v>
      </c>
      <c r="Q792" s="269">
        <f t="shared" si="313"/>
        <v>0</v>
      </c>
      <c r="R792" s="269">
        <f t="shared" si="313"/>
        <v>0</v>
      </c>
      <c r="S792" s="269">
        <f t="shared" si="313"/>
        <v>0</v>
      </c>
      <c r="T792" s="269">
        <f t="shared" ref="T792:AB792" si="314">$I205*T$635</f>
        <v>0</v>
      </c>
      <c r="U792" s="269">
        <f t="shared" si="314"/>
        <v>0</v>
      </c>
      <c r="V792" s="269">
        <f t="shared" si="314"/>
        <v>0</v>
      </c>
      <c r="W792" s="269">
        <f t="shared" si="314"/>
        <v>0</v>
      </c>
      <c r="X792" s="269">
        <f t="shared" si="314"/>
        <v>0</v>
      </c>
      <c r="Y792" s="269">
        <f t="shared" si="314"/>
        <v>0</v>
      </c>
      <c r="Z792" s="269">
        <f t="shared" si="314"/>
        <v>0</v>
      </c>
      <c r="AA792" s="269">
        <f t="shared" si="314"/>
        <v>0</v>
      </c>
      <c r="AB792" s="269">
        <f t="shared" si="314"/>
        <v>0</v>
      </c>
    </row>
    <row r="793" spans="3:29" outlineLevel="1">
      <c r="C793" s="83" t="s">
        <v>30</v>
      </c>
      <c r="D793" s="260"/>
      <c r="E793" s="261">
        <f>SUM(E776:E792)</f>
        <v>0</v>
      </c>
      <c r="F793" s="262">
        <f>SUM(F776:F792)</f>
        <v>0</v>
      </c>
      <c r="G793" s="262">
        <f t="shared" ref="G793:N793" si="315">SUM(G776:G792)</f>
        <v>0</v>
      </c>
      <c r="H793" s="262">
        <f t="shared" si="315"/>
        <v>0</v>
      </c>
      <c r="I793" s="262">
        <f t="shared" si="315"/>
        <v>0</v>
      </c>
      <c r="J793" s="262">
        <f t="shared" si="315"/>
        <v>0</v>
      </c>
      <c r="K793" s="262">
        <f t="shared" si="315"/>
        <v>0</v>
      </c>
      <c r="L793" s="262">
        <f t="shared" si="315"/>
        <v>0</v>
      </c>
      <c r="M793" s="262">
        <f t="shared" si="315"/>
        <v>0</v>
      </c>
      <c r="N793" s="262">
        <f t="shared" si="315"/>
        <v>0</v>
      </c>
      <c r="O793" s="262">
        <f>SUM(O776:O792)</f>
        <v>0</v>
      </c>
      <c r="P793" s="262">
        <f>SUM(P776:P792)</f>
        <v>0</v>
      </c>
      <c r="Q793" s="262">
        <f t="shared" ref="Q793:AC793" si="316">SUM(Q776:Q792)</f>
        <v>0</v>
      </c>
      <c r="R793" s="262">
        <f t="shared" si="316"/>
        <v>0</v>
      </c>
      <c r="S793" s="262">
        <f t="shared" si="316"/>
        <v>0</v>
      </c>
      <c r="T793" s="262">
        <f t="shared" si="316"/>
        <v>0</v>
      </c>
      <c r="U793" s="262">
        <f t="shared" si="316"/>
        <v>0</v>
      </c>
      <c r="V793" s="262">
        <f t="shared" si="316"/>
        <v>0</v>
      </c>
      <c r="W793" s="262">
        <f t="shared" si="316"/>
        <v>0</v>
      </c>
      <c r="X793" s="262">
        <f t="shared" si="316"/>
        <v>0</v>
      </c>
      <c r="Y793" s="262">
        <f t="shared" si="316"/>
        <v>0</v>
      </c>
      <c r="Z793" s="262">
        <f t="shared" si="316"/>
        <v>0</v>
      </c>
      <c r="AA793" s="262">
        <f t="shared" si="316"/>
        <v>0</v>
      </c>
      <c r="AB793" s="262">
        <f t="shared" si="316"/>
        <v>0</v>
      </c>
      <c r="AC793" s="262">
        <f t="shared" si="316"/>
        <v>0</v>
      </c>
    </row>
    <row r="794" spans="3:29" outlineLevel="1">
      <c r="C794" s="67"/>
      <c r="D794" s="217"/>
      <c r="E794" s="20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3:29" ht="15" outlineLevel="1" thickBot="1">
      <c r="C795" s="21" t="s">
        <v>259</v>
      </c>
      <c r="D795" s="270">
        <f>D773+D793</f>
        <v>57494</v>
      </c>
      <c r="E795" s="271">
        <f t="shared" ref="E795:AB795" ca="1" si="317">E773+E793</f>
        <v>0</v>
      </c>
      <c r="F795" s="272">
        <f t="shared" ca="1" si="317"/>
        <v>0</v>
      </c>
      <c r="G795" s="272">
        <f t="shared" ca="1" si="317"/>
        <v>0</v>
      </c>
      <c r="H795" s="272">
        <f t="shared" ca="1" si="317"/>
        <v>0</v>
      </c>
      <c r="I795" s="272">
        <f t="shared" ca="1" si="317"/>
        <v>0</v>
      </c>
      <c r="J795" s="272">
        <f t="shared" ca="1" si="317"/>
        <v>0</v>
      </c>
      <c r="K795" s="272">
        <f t="shared" ca="1" si="317"/>
        <v>0</v>
      </c>
      <c r="L795" s="272">
        <f t="shared" ca="1" si="317"/>
        <v>0</v>
      </c>
      <c r="M795" s="272">
        <f t="shared" ca="1" si="317"/>
        <v>0</v>
      </c>
      <c r="N795" s="272">
        <f t="shared" ca="1" si="317"/>
        <v>0</v>
      </c>
      <c r="O795" s="272">
        <f t="shared" ca="1" si="317"/>
        <v>0</v>
      </c>
      <c r="P795" s="272">
        <f t="shared" ca="1" si="317"/>
        <v>0</v>
      </c>
      <c r="Q795" s="272">
        <f t="shared" ca="1" si="317"/>
        <v>-5915.7</v>
      </c>
      <c r="R795" s="272">
        <f t="shared" ca="1" si="317"/>
        <v>-5915.7</v>
      </c>
      <c r="S795" s="272">
        <f t="shared" ca="1" si="317"/>
        <v>-5915.7</v>
      </c>
      <c r="T795" s="272">
        <f t="shared" ca="1" si="317"/>
        <v>-5915.7</v>
      </c>
      <c r="U795" s="272">
        <f t="shared" ca="1" si="317"/>
        <v>-5915.7</v>
      </c>
      <c r="V795" s="272">
        <f t="shared" ca="1" si="317"/>
        <v>-5915.7</v>
      </c>
      <c r="W795" s="272">
        <f t="shared" ca="1" si="317"/>
        <v>-5915.7</v>
      </c>
      <c r="X795" s="272">
        <f t="shared" ca="1" si="317"/>
        <v>-5915.7</v>
      </c>
      <c r="Y795" s="272">
        <f t="shared" ca="1" si="317"/>
        <v>-5915.7</v>
      </c>
      <c r="Z795" s="272">
        <f t="shared" ca="1" si="317"/>
        <v>-5915.7</v>
      </c>
      <c r="AA795" s="272">
        <f t="shared" ca="1" si="317"/>
        <v>-5915.7</v>
      </c>
      <c r="AB795" s="272">
        <f t="shared" ca="1" si="317"/>
        <v>-5915.7</v>
      </c>
    </row>
    <row r="796" spans="3:29" ht="15" outlineLevel="1" thickTop="1">
      <c r="D796" s="220"/>
      <c r="E796" s="221"/>
      <c r="I796" s="4"/>
      <c r="J796" s="4"/>
      <c r="K796" s="4"/>
      <c r="L796" s="4"/>
      <c r="M796" s="4"/>
    </row>
    <row r="797" spans="3:29" outlineLevel="1">
      <c r="E797" s="210"/>
      <c r="I797" s="4"/>
      <c r="J797" s="4"/>
      <c r="K797" s="4"/>
      <c r="L797" s="4"/>
      <c r="M797" s="4"/>
    </row>
    <row r="798" spans="3:29" outlineLevel="1">
      <c r="C798" s="234" t="str">
        <f t="shared" ref="C798:C805" si="318">C224</f>
        <v xml:space="preserve">PAYROLL AND BENEFITS </v>
      </c>
      <c r="D798" s="235"/>
      <c r="E798" s="261">
        <f>-$G224/12*(1+HLOOKUP(E$628,$E$258:$N259,2,FALSE))</f>
        <v>0</v>
      </c>
      <c r="F798" s="262">
        <f>-$G224/12*(1+HLOOKUP(F$628,$E$258:$N259,2,FALSE))</f>
        <v>0</v>
      </c>
      <c r="G798" s="262">
        <f>-$G224/12*(1+HLOOKUP(G$628,$E$258:$N259,2,FALSE))</f>
        <v>0</v>
      </c>
      <c r="H798" s="262">
        <f>-$G224/12*(1+HLOOKUP(H$628,$E$258:$N259,2,FALSE))</f>
        <v>0</v>
      </c>
      <c r="I798" s="262">
        <f>-$G224/12*(1+HLOOKUP(I$628,$E$258:$N259,2,FALSE))</f>
        <v>0</v>
      </c>
      <c r="J798" s="262">
        <f>-$G224/12*(1+HLOOKUP(J$628,$E$258:$N259,2,FALSE))</f>
        <v>0</v>
      </c>
      <c r="K798" s="262">
        <f>-$G224/12*(1+HLOOKUP(K$628,$E$258:$N259,2,FALSE))</f>
        <v>0</v>
      </c>
      <c r="L798" s="262">
        <f>-$G224/12*(1+HLOOKUP(L$628,$E$258:$N259,2,FALSE))</f>
        <v>0</v>
      </c>
      <c r="M798" s="262">
        <f>-$G224/12*(1+HLOOKUP(M$628,$E$258:$N259,2,FALSE))</f>
        <v>0</v>
      </c>
      <c r="N798" s="262">
        <f>-$G224/12*(1+HLOOKUP(N$628,$E$258:$N259,2,FALSE))</f>
        <v>0</v>
      </c>
      <c r="O798" s="262">
        <f>-$G224/12*(1+HLOOKUP(O$628,$E$258:$N259,2,FALSE))</f>
        <v>0</v>
      </c>
      <c r="P798" s="262">
        <f>-$G224/12*(1+HLOOKUP(P$628,$E$258:$N259,2,FALSE))</f>
        <v>0</v>
      </c>
      <c r="Q798" s="262">
        <f>-$G224/12*(1+HLOOKUP(Q$628,$E$258:$N259,2,FALSE))</f>
        <v>0</v>
      </c>
      <c r="R798" s="262">
        <f>-$G224/12*(1+HLOOKUP(R$628,$E$258:$N259,2,FALSE))</f>
        <v>0</v>
      </c>
      <c r="S798" s="262">
        <f>-$G224/12*(1+HLOOKUP(S$628,$E$258:$N259,2,FALSE))</f>
        <v>0</v>
      </c>
      <c r="T798" s="262">
        <f>-$G224/12*(1+HLOOKUP(T$628,$E$258:$N259,2,FALSE))</f>
        <v>0</v>
      </c>
      <c r="U798" s="262">
        <f>-$G224/12*(1+HLOOKUP(U$628,$E$258:$N259,2,FALSE))</f>
        <v>0</v>
      </c>
      <c r="V798" s="262">
        <f>-$G224/12*(1+HLOOKUP(V$628,$E$258:$N259,2,FALSE))</f>
        <v>0</v>
      </c>
      <c r="W798" s="262">
        <f>-$G224/12*(1+HLOOKUP(W$628,$E$258:$N259,2,FALSE))</f>
        <v>0</v>
      </c>
      <c r="X798" s="262">
        <f>-$G224/12*(1+HLOOKUP(X$628,$E$258:$N259,2,FALSE))</f>
        <v>0</v>
      </c>
      <c r="Y798" s="262">
        <f>-$G224/12*(1+HLOOKUP(Y$628,$E$258:$N259,2,FALSE))</f>
        <v>0</v>
      </c>
      <c r="Z798" s="262">
        <f>-$G224/12*(1+HLOOKUP(Z$628,$E$258:$N259,2,FALSE))</f>
        <v>0</v>
      </c>
      <c r="AA798" s="262">
        <f>-$G224/12*(1+HLOOKUP(AA$628,$E$258:$N259,2,FALSE))</f>
        <v>0</v>
      </c>
      <c r="AB798" s="262">
        <f>-$G224/12*(1+HLOOKUP(AB$628,$E$258:$N259,2,FALSE))</f>
        <v>0</v>
      </c>
    </row>
    <row r="799" spans="3:29" outlineLevel="1">
      <c r="C799" s="234" t="str">
        <f t="shared" si="318"/>
        <v>MANAGEMENT FEE / LEASING</v>
      </c>
      <c r="D799" s="235"/>
      <c r="E799" s="261">
        <f>-$G225/12*(1+HLOOKUP(E$628,$E$258:$N260,2,FALSE))</f>
        <v>-965.58333333333337</v>
      </c>
      <c r="F799" s="262">
        <f>-$G225/12*(1+HLOOKUP(F$628,$E$258:$N260,2,FALSE))</f>
        <v>-965.58333333333337</v>
      </c>
      <c r="G799" s="262">
        <f>-$G225/12*(1+HLOOKUP(G$628,$E$258:$N260,2,FALSE))</f>
        <v>-965.58333333333337</v>
      </c>
      <c r="H799" s="262">
        <f>-$G225/12*(1+HLOOKUP(H$628,$E$258:$N260,2,FALSE))</f>
        <v>-965.58333333333337</v>
      </c>
      <c r="I799" s="262">
        <f>-$G225/12*(1+HLOOKUP(I$628,$E$258:$N260,2,FALSE))</f>
        <v>-965.58333333333337</v>
      </c>
      <c r="J799" s="262">
        <f>-$G225/12*(1+HLOOKUP(J$628,$E$258:$N260,2,FALSE))</f>
        <v>-965.58333333333337</v>
      </c>
      <c r="K799" s="262">
        <f>-$G225/12*(1+HLOOKUP(K$628,$E$258:$N260,2,FALSE))</f>
        <v>-965.58333333333337</v>
      </c>
      <c r="L799" s="262">
        <f>-$G225/12*(1+HLOOKUP(L$628,$E$258:$N260,2,FALSE))</f>
        <v>-965.58333333333337</v>
      </c>
      <c r="M799" s="262">
        <f>-$G225/12*(1+HLOOKUP(M$628,$E$258:$N260,2,FALSE))</f>
        <v>-965.58333333333337</v>
      </c>
      <c r="N799" s="262">
        <f>-$G225/12*(1+HLOOKUP(N$628,$E$258:$N260,2,FALSE))</f>
        <v>-965.58333333333337</v>
      </c>
      <c r="O799" s="262">
        <f>-$G225/12*(1+HLOOKUP(O$628,$E$258:$N260,2,FALSE))</f>
        <v>-965.58333333333337</v>
      </c>
      <c r="P799" s="262">
        <f>-$G225/12*(1+HLOOKUP(P$628,$E$258:$N260,2,FALSE))</f>
        <v>-965.58333333333337</v>
      </c>
      <c r="Q799" s="262">
        <f>-$G225/12*(1+HLOOKUP(Q$628,$E$258:$N260,2,FALSE))</f>
        <v>-984.8950000000001</v>
      </c>
      <c r="R799" s="262">
        <f>-$G225/12*(1+HLOOKUP(R$628,$E$258:$N260,2,FALSE))</f>
        <v>-984.8950000000001</v>
      </c>
      <c r="S799" s="262">
        <f>-$G225/12*(1+HLOOKUP(S$628,$E$258:$N260,2,FALSE))</f>
        <v>-984.8950000000001</v>
      </c>
      <c r="T799" s="262">
        <f>-$G225/12*(1+HLOOKUP(T$628,$E$258:$N260,2,FALSE))</f>
        <v>-984.8950000000001</v>
      </c>
      <c r="U799" s="262">
        <f>-$G225/12*(1+HLOOKUP(U$628,$E$258:$N260,2,FALSE))</f>
        <v>-984.8950000000001</v>
      </c>
      <c r="V799" s="262">
        <f>-$G225/12*(1+HLOOKUP(V$628,$E$258:$N260,2,FALSE))</f>
        <v>-984.8950000000001</v>
      </c>
      <c r="W799" s="262">
        <f>-$G225/12*(1+HLOOKUP(W$628,$E$258:$N260,2,FALSE))</f>
        <v>-984.8950000000001</v>
      </c>
      <c r="X799" s="262">
        <f>-$G225/12*(1+HLOOKUP(X$628,$E$258:$N260,2,FALSE))</f>
        <v>-984.8950000000001</v>
      </c>
      <c r="Y799" s="262">
        <f>-$G225/12*(1+HLOOKUP(Y$628,$E$258:$N260,2,FALSE))</f>
        <v>-984.8950000000001</v>
      </c>
      <c r="Z799" s="262">
        <f>-$G225/12*(1+HLOOKUP(Z$628,$E$258:$N260,2,FALSE))</f>
        <v>-984.8950000000001</v>
      </c>
      <c r="AA799" s="262">
        <f>-$G225/12*(1+HLOOKUP(AA$628,$E$258:$N260,2,FALSE))</f>
        <v>-984.8950000000001</v>
      </c>
      <c r="AB799" s="262">
        <f>-$G225/12*(1+HLOOKUP(AB$628,$E$258:$N260,2,FALSE))</f>
        <v>-984.8950000000001</v>
      </c>
    </row>
    <row r="800" spans="3:29" outlineLevel="1">
      <c r="C800" s="234" t="str">
        <f t="shared" si="318"/>
        <v>ADMIN. EXPENSES / FEES</v>
      </c>
      <c r="D800" s="235"/>
      <c r="E800" s="261">
        <f>-$G226/12*(1+HLOOKUP(E$628,$E$258:$N261,2,FALSE))</f>
        <v>-125</v>
      </c>
      <c r="F800" s="262">
        <f>-$G226/12*(1+HLOOKUP(F$628,$E$258:$N261,2,FALSE))</f>
        <v>-125</v>
      </c>
      <c r="G800" s="262">
        <f>-$G226/12*(1+HLOOKUP(G$628,$E$258:$N261,2,FALSE))</f>
        <v>-125</v>
      </c>
      <c r="H800" s="262">
        <f>-$G226/12*(1+HLOOKUP(H$628,$E$258:$N261,2,FALSE))</f>
        <v>-125</v>
      </c>
      <c r="I800" s="262">
        <f>-$G226/12*(1+HLOOKUP(I$628,$E$258:$N261,2,FALSE))</f>
        <v>-125</v>
      </c>
      <c r="J800" s="262">
        <f>-$G226/12*(1+HLOOKUP(J$628,$E$258:$N261,2,FALSE))</f>
        <v>-125</v>
      </c>
      <c r="K800" s="262">
        <f>-$G226/12*(1+HLOOKUP(K$628,$E$258:$N261,2,FALSE))</f>
        <v>-125</v>
      </c>
      <c r="L800" s="262">
        <f>-$G226/12*(1+HLOOKUP(L$628,$E$258:$N261,2,FALSE))</f>
        <v>-125</v>
      </c>
      <c r="M800" s="262">
        <f>-$G226/12*(1+HLOOKUP(M$628,$E$258:$N261,2,FALSE))</f>
        <v>-125</v>
      </c>
      <c r="N800" s="262">
        <f>-$G226/12*(1+HLOOKUP(N$628,$E$258:$N261,2,FALSE))</f>
        <v>-125</v>
      </c>
      <c r="O800" s="262">
        <f>-$G226/12*(1+HLOOKUP(O$628,$E$258:$N261,2,FALSE))</f>
        <v>-125</v>
      </c>
      <c r="P800" s="262">
        <f>-$G226/12*(1+HLOOKUP(P$628,$E$258:$N261,2,FALSE))</f>
        <v>-125</v>
      </c>
      <c r="Q800" s="262">
        <f>-$G226/12*(1+HLOOKUP(Q$628,$E$258:$N261,2,FALSE))</f>
        <v>-127.5</v>
      </c>
      <c r="R800" s="262">
        <f>-$G226/12*(1+HLOOKUP(R$628,$E$258:$N261,2,FALSE))</f>
        <v>-127.5</v>
      </c>
      <c r="S800" s="262">
        <f>-$G226/12*(1+HLOOKUP(S$628,$E$258:$N261,2,FALSE))</f>
        <v>-127.5</v>
      </c>
      <c r="T800" s="262">
        <f>-$G226/12*(1+HLOOKUP(T$628,$E$258:$N261,2,FALSE))</f>
        <v>-127.5</v>
      </c>
      <c r="U800" s="262">
        <f>-$G226/12*(1+HLOOKUP(U$628,$E$258:$N261,2,FALSE))</f>
        <v>-127.5</v>
      </c>
      <c r="V800" s="262">
        <f>-$G226/12*(1+HLOOKUP(V$628,$E$258:$N261,2,FALSE))</f>
        <v>-127.5</v>
      </c>
      <c r="W800" s="262">
        <f>-$G226/12*(1+HLOOKUP(W$628,$E$258:$N261,2,FALSE))</f>
        <v>-127.5</v>
      </c>
      <c r="X800" s="262">
        <f>-$G226/12*(1+HLOOKUP(X$628,$E$258:$N261,2,FALSE))</f>
        <v>-127.5</v>
      </c>
      <c r="Y800" s="262">
        <f>-$G226/12*(1+HLOOKUP(Y$628,$E$258:$N261,2,FALSE))</f>
        <v>-127.5</v>
      </c>
      <c r="Z800" s="262">
        <f>-$G226/12*(1+HLOOKUP(Z$628,$E$258:$N261,2,FALSE))</f>
        <v>-127.5</v>
      </c>
      <c r="AA800" s="262">
        <f>-$G226/12*(1+HLOOKUP(AA$628,$E$258:$N261,2,FALSE))</f>
        <v>-127.5</v>
      </c>
      <c r="AB800" s="262">
        <f>-$G226/12*(1+HLOOKUP(AB$628,$E$258:$N261,2,FALSE))</f>
        <v>-127.5</v>
      </c>
    </row>
    <row r="801" spans="3:29" outlineLevel="1">
      <c r="C801" s="234" t="str">
        <f t="shared" si="318"/>
        <v>UTILITIES EXPENSES</v>
      </c>
      <c r="D801" s="235"/>
      <c r="E801" s="261">
        <f>-$G227/12*(1+HLOOKUP(E$628,$E$258:$N262,2,FALSE))</f>
        <v>-750</v>
      </c>
      <c r="F801" s="262">
        <f>-$G227/12*(1+HLOOKUP(F$628,$E$258:$N262,2,FALSE))</f>
        <v>-750</v>
      </c>
      <c r="G801" s="262">
        <f>-$G227/12*(1+HLOOKUP(G$628,$E$258:$N262,2,FALSE))</f>
        <v>-750</v>
      </c>
      <c r="H801" s="262">
        <f>-$G227/12*(1+HLOOKUP(H$628,$E$258:$N262,2,FALSE))</f>
        <v>-750</v>
      </c>
      <c r="I801" s="262">
        <f>-$G227/12*(1+HLOOKUP(I$628,$E$258:$N262,2,FALSE))</f>
        <v>-750</v>
      </c>
      <c r="J801" s="262">
        <f>-$G227/12*(1+HLOOKUP(J$628,$E$258:$N262,2,FALSE))</f>
        <v>-750</v>
      </c>
      <c r="K801" s="262">
        <f>-$G227/12*(1+HLOOKUP(K$628,$E$258:$N262,2,FALSE))</f>
        <v>-750</v>
      </c>
      <c r="L801" s="262">
        <f>-$G227/12*(1+HLOOKUP(L$628,$E$258:$N262,2,FALSE))</f>
        <v>-750</v>
      </c>
      <c r="M801" s="262">
        <f>-$G227/12*(1+HLOOKUP(M$628,$E$258:$N262,2,FALSE))</f>
        <v>-750</v>
      </c>
      <c r="N801" s="262">
        <f>-$G227/12*(1+HLOOKUP(N$628,$E$258:$N262,2,FALSE))</f>
        <v>-750</v>
      </c>
      <c r="O801" s="262">
        <f>-$G227/12*(1+HLOOKUP(O$628,$E$258:$N262,2,FALSE))</f>
        <v>-750</v>
      </c>
      <c r="P801" s="262">
        <f>-$G227/12*(1+HLOOKUP(P$628,$E$258:$N262,2,FALSE))</f>
        <v>-750</v>
      </c>
      <c r="Q801" s="262">
        <f>-$G227/12*(1+HLOOKUP(Q$628,$E$258:$N262,2,FALSE))</f>
        <v>-765</v>
      </c>
      <c r="R801" s="262">
        <f>-$G227/12*(1+HLOOKUP(R$628,$E$258:$N262,2,FALSE))</f>
        <v>-765</v>
      </c>
      <c r="S801" s="262">
        <f>-$G227/12*(1+HLOOKUP(S$628,$E$258:$N262,2,FALSE))</f>
        <v>-765</v>
      </c>
      <c r="T801" s="262">
        <f>-$G227/12*(1+HLOOKUP(T$628,$E$258:$N262,2,FALSE))</f>
        <v>-765</v>
      </c>
      <c r="U801" s="262">
        <f>-$G227/12*(1+HLOOKUP(U$628,$E$258:$N262,2,FALSE))</f>
        <v>-765</v>
      </c>
      <c r="V801" s="262">
        <f>-$G227/12*(1+HLOOKUP(V$628,$E$258:$N262,2,FALSE))</f>
        <v>-765</v>
      </c>
      <c r="W801" s="262">
        <f>-$G227/12*(1+HLOOKUP(W$628,$E$258:$N262,2,FALSE))</f>
        <v>-765</v>
      </c>
      <c r="X801" s="262">
        <f>-$G227/12*(1+HLOOKUP(X$628,$E$258:$N262,2,FALSE))</f>
        <v>-765</v>
      </c>
      <c r="Y801" s="262">
        <f>-$G227/12*(1+HLOOKUP(Y$628,$E$258:$N262,2,FALSE))</f>
        <v>-765</v>
      </c>
      <c r="Z801" s="262">
        <f>-$G227/12*(1+HLOOKUP(Z$628,$E$258:$N262,2,FALSE))</f>
        <v>-765</v>
      </c>
      <c r="AA801" s="262">
        <f>-$G227/12*(1+HLOOKUP(AA$628,$E$258:$N262,2,FALSE))</f>
        <v>-765</v>
      </c>
      <c r="AB801" s="262">
        <f>-$G227/12*(1+HLOOKUP(AB$628,$E$258:$N262,2,FALSE))</f>
        <v>-765</v>
      </c>
    </row>
    <row r="802" spans="3:29" outlineLevel="1">
      <c r="C802" s="234" t="str">
        <f t="shared" si="318"/>
        <v>OPERATIONS AND MAINTENANCE</v>
      </c>
      <c r="D802" s="235"/>
      <c r="E802" s="261">
        <f>-$G228/12*(1+HLOOKUP(E$628,$E$258:$N263,2,FALSE))</f>
        <v>-1329.1666666666667</v>
      </c>
      <c r="F802" s="262">
        <f>-$G228/12*(1+HLOOKUP(F$628,$E$258:$N263,2,FALSE))</f>
        <v>-1329.1666666666667</v>
      </c>
      <c r="G802" s="262">
        <f>-$G228/12*(1+HLOOKUP(G$628,$E$258:$N263,2,FALSE))</f>
        <v>-1329.1666666666667</v>
      </c>
      <c r="H802" s="262">
        <f>-$G228/12*(1+HLOOKUP(H$628,$E$258:$N263,2,FALSE))</f>
        <v>-1329.1666666666667</v>
      </c>
      <c r="I802" s="262">
        <f>-$G228/12*(1+HLOOKUP(I$628,$E$258:$N263,2,FALSE))</f>
        <v>-1329.1666666666667</v>
      </c>
      <c r="J802" s="262">
        <f>-$G228/12*(1+HLOOKUP(J$628,$E$258:$N263,2,FALSE))</f>
        <v>-1329.1666666666667</v>
      </c>
      <c r="K802" s="262">
        <f>-$G228/12*(1+HLOOKUP(K$628,$E$258:$N263,2,FALSE))</f>
        <v>-1329.1666666666667</v>
      </c>
      <c r="L802" s="262">
        <f>-$G228/12*(1+HLOOKUP(L$628,$E$258:$N263,2,FALSE))</f>
        <v>-1329.1666666666667</v>
      </c>
      <c r="M802" s="262">
        <f>-$G228/12*(1+HLOOKUP(M$628,$E$258:$N263,2,FALSE))</f>
        <v>-1329.1666666666667</v>
      </c>
      <c r="N802" s="262">
        <f>-$G228/12*(1+HLOOKUP(N$628,$E$258:$N263,2,FALSE))</f>
        <v>-1329.1666666666667</v>
      </c>
      <c r="O802" s="262">
        <f>-$G228/12*(1+HLOOKUP(O$628,$E$258:$N263,2,FALSE))</f>
        <v>-1329.1666666666667</v>
      </c>
      <c r="P802" s="262">
        <f>-$G228/12*(1+HLOOKUP(P$628,$E$258:$N263,2,FALSE))</f>
        <v>-1329.1666666666667</v>
      </c>
      <c r="Q802" s="262">
        <f>-$G228/12*(1+HLOOKUP(Q$628,$E$258:$N263,2,FALSE))</f>
        <v>-1355.75</v>
      </c>
      <c r="R802" s="262">
        <f>-$G228/12*(1+HLOOKUP(R$628,$E$258:$N263,2,FALSE))</f>
        <v>-1355.75</v>
      </c>
      <c r="S802" s="262">
        <f>-$G228/12*(1+HLOOKUP(S$628,$E$258:$N263,2,FALSE))</f>
        <v>-1355.75</v>
      </c>
      <c r="T802" s="262">
        <f>-$G228/12*(1+HLOOKUP(T$628,$E$258:$N263,2,FALSE))</f>
        <v>-1355.75</v>
      </c>
      <c r="U802" s="262">
        <f>-$G228/12*(1+HLOOKUP(U$628,$E$258:$N263,2,FALSE))</f>
        <v>-1355.75</v>
      </c>
      <c r="V802" s="262">
        <f>-$G228/12*(1+HLOOKUP(V$628,$E$258:$N263,2,FALSE))</f>
        <v>-1355.75</v>
      </c>
      <c r="W802" s="262">
        <f>-$G228/12*(1+HLOOKUP(W$628,$E$258:$N263,2,FALSE))</f>
        <v>-1355.75</v>
      </c>
      <c r="X802" s="262">
        <f>-$G228/12*(1+HLOOKUP(X$628,$E$258:$N263,2,FALSE))</f>
        <v>-1355.75</v>
      </c>
      <c r="Y802" s="262">
        <f>-$G228/12*(1+HLOOKUP(Y$628,$E$258:$N263,2,FALSE))</f>
        <v>-1355.75</v>
      </c>
      <c r="Z802" s="262">
        <f>-$G228/12*(1+HLOOKUP(Z$628,$E$258:$N263,2,FALSE))</f>
        <v>-1355.75</v>
      </c>
      <c r="AA802" s="262">
        <f>-$G228/12*(1+HLOOKUP(AA$628,$E$258:$N263,2,FALSE))</f>
        <v>-1355.75</v>
      </c>
      <c r="AB802" s="262">
        <f>-$G228/12*(1+HLOOKUP(AB$628,$E$258:$N263,2,FALSE))</f>
        <v>-1355.75</v>
      </c>
    </row>
    <row r="803" spans="3:29" outlineLevel="1">
      <c r="C803" s="234" t="str">
        <f t="shared" si="318"/>
        <v>INSURANCE</v>
      </c>
      <c r="D803" s="235"/>
      <c r="E803" s="261">
        <f>-$G229/12*(1+HLOOKUP(E$628,$E$258:$N264,2,FALSE))</f>
        <v>-333.33333333333331</v>
      </c>
      <c r="F803" s="262">
        <f>-$G229/12*(1+HLOOKUP(F$628,$E$258:$N264,2,FALSE))</f>
        <v>-333.33333333333331</v>
      </c>
      <c r="G803" s="262">
        <f>-$G229/12*(1+HLOOKUP(G$628,$E$258:$N264,2,FALSE))</f>
        <v>-333.33333333333331</v>
      </c>
      <c r="H803" s="262">
        <f>-$G229/12*(1+HLOOKUP(H$628,$E$258:$N264,2,FALSE))</f>
        <v>-333.33333333333331</v>
      </c>
      <c r="I803" s="262">
        <f>-$G229/12*(1+HLOOKUP(I$628,$E$258:$N264,2,FALSE))</f>
        <v>-333.33333333333331</v>
      </c>
      <c r="J803" s="262">
        <f>-$G229/12*(1+HLOOKUP(J$628,$E$258:$N264,2,FALSE))</f>
        <v>-333.33333333333331</v>
      </c>
      <c r="K803" s="262">
        <f>-$G229/12*(1+HLOOKUP(K$628,$E$258:$N264,2,FALSE))</f>
        <v>-333.33333333333331</v>
      </c>
      <c r="L803" s="262">
        <f>-$G229/12*(1+HLOOKUP(L$628,$E$258:$N264,2,FALSE))</f>
        <v>-333.33333333333331</v>
      </c>
      <c r="M803" s="262">
        <f>-$G229/12*(1+HLOOKUP(M$628,$E$258:$N264,2,FALSE))</f>
        <v>-333.33333333333331</v>
      </c>
      <c r="N803" s="262">
        <f>-$G229/12*(1+HLOOKUP(N$628,$E$258:$N264,2,FALSE))</f>
        <v>-333.33333333333331</v>
      </c>
      <c r="O803" s="262">
        <f>-$G229/12*(1+HLOOKUP(O$628,$E$258:$N264,2,FALSE))</f>
        <v>-333.33333333333331</v>
      </c>
      <c r="P803" s="262">
        <f>-$G229/12*(1+HLOOKUP(P$628,$E$258:$N264,2,FALSE))</f>
        <v>-333.33333333333331</v>
      </c>
      <c r="Q803" s="262">
        <f>-$G229/12*(1+HLOOKUP(Q$628,$E$258:$N264,2,FALSE))</f>
        <v>-340</v>
      </c>
      <c r="R803" s="262">
        <f>-$G229/12*(1+HLOOKUP(R$628,$E$258:$N264,2,FALSE))</f>
        <v>-340</v>
      </c>
      <c r="S803" s="262">
        <f>-$G229/12*(1+HLOOKUP(S$628,$E$258:$N264,2,FALSE))</f>
        <v>-340</v>
      </c>
      <c r="T803" s="262">
        <f>-$G229/12*(1+HLOOKUP(T$628,$E$258:$N264,2,FALSE))</f>
        <v>-340</v>
      </c>
      <c r="U803" s="262">
        <f>-$G229/12*(1+HLOOKUP(U$628,$E$258:$N264,2,FALSE))</f>
        <v>-340</v>
      </c>
      <c r="V803" s="262">
        <f>-$G229/12*(1+HLOOKUP(V$628,$E$258:$N264,2,FALSE))</f>
        <v>-340</v>
      </c>
      <c r="W803" s="262">
        <f>-$G229/12*(1+HLOOKUP(W$628,$E$258:$N264,2,FALSE))</f>
        <v>-340</v>
      </c>
      <c r="X803" s="262">
        <f>-$G229/12*(1+HLOOKUP(X$628,$E$258:$N264,2,FALSE))</f>
        <v>-340</v>
      </c>
      <c r="Y803" s="262">
        <f>-$G229/12*(1+HLOOKUP(Y$628,$E$258:$N264,2,FALSE))</f>
        <v>-340</v>
      </c>
      <c r="Z803" s="262">
        <f>-$G229/12*(1+HLOOKUP(Z$628,$E$258:$N264,2,FALSE))</f>
        <v>-340</v>
      </c>
      <c r="AA803" s="262">
        <f>-$G229/12*(1+HLOOKUP(AA$628,$E$258:$N264,2,FALSE))</f>
        <v>-340</v>
      </c>
      <c r="AB803" s="262">
        <f>-$G229/12*(1+HLOOKUP(AB$628,$E$258:$N264,2,FALSE))</f>
        <v>-340</v>
      </c>
    </row>
    <row r="804" spans="3:29" outlineLevel="1">
      <c r="C804" s="234" t="str">
        <f t="shared" si="318"/>
        <v>PROPERTY TAX</v>
      </c>
      <c r="D804" s="235"/>
      <c r="E804" s="261">
        <f>-$G230/12*(1+HLOOKUP(E$628,$E$258:$N265,2,FALSE))</f>
        <v>-3750</v>
      </c>
      <c r="F804" s="262">
        <f>-$G230/12*(1+HLOOKUP(F$628,$E$258:$N265,2,FALSE))</f>
        <v>-3750</v>
      </c>
      <c r="G804" s="262">
        <f>-$G230/12*(1+HLOOKUP(G$628,$E$258:$N265,2,FALSE))</f>
        <v>-3750</v>
      </c>
      <c r="H804" s="262">
        <f>-$G230/12*(1+HLOOKUP(H$628,$E$258:$N265,2,FALSE))</f>
        <v>-3750</v>
      </c>
      <c r="I804" s="262">
        <f>-$G230/12*(1+HLOOKUP(I$628,$E$258:$N265,2,FALSE))</f>
        <v>-3750</v>
      </c>
      <c r="J804" s="262">
        <f>-$G230/12*(1+HLOOKUP(J$628,$E$258:$N265,2,FALSE))</f>
        <v>-3750</v>
      </c>
      <c r="K804" s="262">
        <f>-$G230/12*(1+HLOOKUP(K$628,$E$258:$N265,2,FALSE))</f>
        <v>-3750</v>
      </c>
      <c r="L804" s="262">
        <f>-$G230/12*(1+HLOOKUP(L$628,$E$258:$N265,2,FALSE))</f>
        <v>-3750</v>
      </c>
      <c r="M804" s="262">
        <f>-$G230/12*(1+HLOOKUP(M$628,$E$258:$N265,2,FALSE))</f>
        <v>-3750</v>
      </c>
      <c r="N804" s="262">
        <f>-$G230/12*(1+HLOOKUP(N$628,$E$258:$N265,2,FALSE))</f>
        <v>-3750</v>
      </c>
      <c r="O804" s="262">
        <f>-$G230/12*(1+HLOOKUP(O$628,$E$258:$N265,2,FALSE))</f>
        <v>-3750</v>
      </c>
      <c r="P804" s="262">
        <f>-$G230/12*(1+HLOOKUP(P$628,$E$258:$N265,2,FALSE))</f>
        <v>-3750</v>
      </c>
      <c r="Q804" s="262">
        <f>-$G230/12*(1+HLOOKUP(Q$628,$E$258:$N265,2,FALSE))</f>
        <v>-3825</v>
      </c>
      <c r="R804" s="262">
        <f>-$G230/12*(1+HLOOKUP(R$628,$E$258:$N265,2,FALSE))</f>
        <v>-3825</v>
      </c>
      <c r="S804" s="262">
        <f>-$G230/12*(1+HLOOKUP(S$628,$E$258:$N265,2,FALSE))</f>
        <v>-3825</v>
      </c>
      <c r="T804" s="262">
        <f>-$G230/12*(1+HLOOKUP(T$628,$E$258:$N265,2,FALSE))</f>
        <v>-3825</v>
      </c>
      <c r="U804" s="262">
        <f>-$G230/12*(1+HLOOKUP(U$628,$E$258:$N265,2,FALSE))</f>
        <v>-3825</v>
      </c>
      <c r="V804" s="262">
        <f>-$G230/12*(1+HLOOKUP(V$628,$E$258:$N265,2,FALSE))</f>
        <v>-3825</v>
      </c>
      <c r="W804" s="262">
        <f>-$G230/12*(1+HLOOKUP(W$628,$E$258:$N265,2,FALSE))</f>
        <v>-3825</v>
      </c>
      <c r="X804" s="262">
        <f>-$G230/12*(1+HLOOKUP(X$628,$E$258:$N265,2,FALSE))</f>
        <v>-3825</v>
      </c>
      <c r="Y804" s="262">
        <f>-$G230/12*(1+HLOOKUP(Y$628,$E$258:$N265,2,FALSE))</f>
        <v>-3825</v>
      </c>
      <c r="Z804" s="262">
        <f>-$G230/12*(1+HLOOKUP(Z$628,$E$258:$N265,2,FALSE))</f>
        <v>-3825</v>
      </c>
      <c r="AA804" s="262">
        <f>-$G230/12*(1+HLOOKUP(AA$628,$E$258:$N265,2,FALSE))</f>
        <v>-3825</v>
      </c>
      <c r="AB804" s="262">
        <f>-$G230/12*(1+HLOOKUP(AB$628,$E$258:$N265,2,FALSE))</f>
        <v>-3825</v>
      </c>
    </row>
    <row r="805" spans="3:29" outlineLevel="1">
      <c r="C805" s="1073">
        <f t="shared" si="318"/>
        <v>0</v>
      </c>
      <c r="D805" s="235"/>
      <c r="E805" s="261">
        <f>IF($N$339="Turn",-F535*$O$231,0)</f>
        <v>0</v>
      </c>
      <c r="F805" s="262">
        <f t="shared" ref="F805:AB805" si="319">IF($N$339="Turn",-G535*$O$231,0)</f>
        <v>0</v>
      </c>
      <c r="G805" s="262">
        <f t="shared" si="319"/>
        <v>0</v>
      </c>
      <c r="H805" s="262">
        <f t="shared" si="319"/>
        <v>0</v>
      </c>
      <c r="I805" s="262">
        <f t="shared" si="319"/>
        <v>0</v>
      </c>
      <c r="J805" s="262">
        <f t="shared" si="319"/>
        <v>0</v>
      </c>
      <c r="K805" s="262">
        <f t="shared" si="319"/>
        <v>0</v>
      </c>
      <c r="L805" s="262">
        <f t="shared" si="319"/>
        <v>0</v>
      </c>
      <c r="M805" s="262">
        <f t="shared" si="319"/>
        <v>0</v>
      </c>
      <c r="N805" s="262">
        <f t="shared" si="319"/>
        <v>0</v>
      </c>
      <c r="O805" s="262">
        <f t="shared" si="319"/>
        <v>0</v>
      </c>
      <c r="P805" s="262">
        <f t="shared" si="319"/>
        <v>0</v>
      </c>
      <c r="Q805" s="262">
        <f t="shared" si="319"/>
        <v>0</v>
      </c>
      <c r="R805" s="262">
        <f t="shared" si="319"/>
        <v>0</v>
      </c>
      <c r="S805" s="262">
        <f t="shared" si="319"/>
        <v>0</v>
      </c>
      <c r="T805" s="262">
        <f t="shared" si="319"/>
        <v>0</v>
      </c>
      <c r="U805" s="262">
        <f t="shared" si="319"/>
        <v>0</v>
      </c>
      <c r="V805" s="262">
        <f t="shared" si="319"/>
        <v>0</v>
      </c>
      <c r="W805" s="262">
        <f t="shared" si="319"/>
        <v>0</v>
      </c>
      <c r="X805" s="262">
        <f t="shared" si="319"/>
        <v>0</v>
      </c>
      <c r="Y805" s="262">
        <f t="shared" si="319"/>
        <v>0</v>
      </c>
      <c r="Z805" s="262">
        <f t="shared" si="319"/>
        <v>0</v>
      </c>
      <c r="AA805" s="262">
        <f t="shared" si="319"/>
        <v>0</v>
      </c>
      <c r="AB805" s="262">
        <f t="shared" si="319"/>
        <v>0</v>
      </c>
    </row>
    <row r="806" spans="3:29" outlineLevel="1">
      <c r="D806" s="217"/>
      <c r="E806" s="20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3:29" outlineLevel="1">
      <c r="C807" s="222" t="s">
        <v>17</v>
      </c>
      <c r="D807" s="260">
        <f>SUM(D798:D805)</f>
        <v>0</v>
      </c>
      <c r="E807" s="261">
        <f t="shared" ref="E807:N807" si="320">SUM(E798:E806)</f>
        <v>-7253.0833333333339</v>
      </c>
      <c r="F807" s="262">
        <f t="shared" si="320"/>
        <v>-7253.0833333333339</v>
      </c>
      <c r="G807" s="262">
        <f t="shared" si="320"/>
        <v>-7253.0833333333339</v>
      </c>
      <c r="H807" s="262">
        <f t="shared" si="320"/>
        <v>-7253.0833333333339</v>
      </c>
      <c r="I807" s="262">
        <f t="shared" si="320"/>
        <v>-7253.0833333333339</v>
      </c>
      <c r="J807" s="262">
        <f t="shared" si="320"/>
        <v>-7253.0833333333339</v>
      </c>
      <c r="K807" s="262">
        <f t="shared" si="320"/>
        <v>-7253.0833333333339</v>
      </c>
      <c r="L807" s="262">
        <f t="shared" si="320"/>
        <v>-7253.0833333333339</v>
      </c>
      <c r="M807" s="262">
        <f t="shared" si="320"/>
        <v>-7253.0833333333339</v>
      </c>
      <c r="N807" s="262">
        <f t="shared" si="320"/>
        <v>-7253.0833333333339</v>
      </c>
      <c r="O807" s="262">
        <f>SUM(O798:O806)</f>
        <v>-7253.0833333333339</v>
      </c>
      <c r="P807" s="262">
        <f>SUM(P798:P806)</f>
        <v>-7253.0833333333339</v>
      </c>
      <c r="Q807" s="262">
        <f t="shared" ref="Q807:AB807" si="321">SUM(Q798:Q806)</f>
        <v>-7398.1450000000004</v>
      </c>
      <c r="R807" s="262">
        <f t="shared" si="321"/>
        <v>-7398.1450000000004</v>
      </c>
      <c r="S807" s="262">
        <f t="shared" si="321"/>
        <v>-7398.1450000000004</v>
      </c>
      <c r="T807" s="262">
        <f t="shared" si="321"/>
        <v>-7398.1450000000004</v>
      </c>
      <c r="U807" s="262">
        <f t="shared" si="321"/>
        <v>-7398.1450000000004</v>
      </c>
      <c r="V807" s="262">
        <f t="shared" si="321"/>
        <v>-7398.1450000000004</v>
      </c>
      <c r="W807" s="262">
        <f t="shared" si="321"/>
        <v>-7398.1450000000004</v>
      </c>
      <c r="X807" s="262">
        <f t="shared" si="321"/>
        <v>-7398.1450000000004</v>
      </c>
      <c r="Y807" s="262">
        <f t="shared" si="321"/>
        <v>-7398.1450000000004</v>
      </c>
      <c r="Z807" s="262">
        <f t="shared" si="321"/>
        <v>-7398.1450000000004</v>
      </c>
      <c r="AA807" s="262">
        <f t="shared" si="321"/>
        <v>-7398.1450000000004</v>
      </c>
      <c r="AB807" s="262">
        <f t="shared" si="321"/>
        <v>-7398.1450000000004</v>
      </c>
      <c r="AC807" s="262"/>
    </row>
    <row r="808" spans="3:29" ht="8.25" customHeight="1" outlineLevel="1">
      <c r="C808" s="225"/>
      <c r="D808" s="230"/>
      <c r="E808" s="213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</row>
    <row r="809" spans="3:29" ht="15" outlineLevel="1" thickBot="1">
      <c r="D809" s="236"/>
      <c r="E809" s="237"/>
      <c r="F809" s="238"/>
      <c r="G809" s="238"/>
      <c r="H809" s="238"/>
      <c r="I809" s="238"/>
      <c r="J809" s="233"/>
      <c r="K809" s="233"/>
      <c r="L809" s="238"/>
      <c r="M809" s="233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</row>
    <row r="810" spans="3:29" ht="16.2" outlineLevel="1" thickTop="1">
      <c r="C810" s="224" t="s">
        <v>33</v>
      </c>
      <c r="D810" s="260">
        <f t="shared" ref="D810" si="322">D795-D807</f>
        <v>57494</v>
      </c>
      <c r="E810" s="261">
        <f ca="1">E795+E807</f>
        <v>-7253.0833333333339</v>
      </c>
      <c r="F810" s="262">
        <f t="shared" ref="F810:AB810" ca="1" si="323">F795+F807</f>
        <v>-7253.0833333333339</v>
      </c>
      <c r="G810" s="262">
        <f t="shared" ca="1" si="323"/>
        <v>-7253.0833333333339</v>
      </c>
      <c r="H810" s="262">
        <f t="shared" ca="1" si="323"/>
        <v>-7253.0833333333339</v>
      </c>
      <c r="I810" s="262">
        <f t="shared" ca="1" si="323"/>
        <v>-7253.0833333333339</v>
      </c>
      <c r="J810" s="262">
        <f t="shared" ca="1" si="323"/>
        <v>-7253.0833333333339</v>
      </c>
      <c r="K810" s="262">
        <f t="shared" ca="1" si="323"/>
        <v>-7253.0833333333339</v>
      </c>
      <c r="L810" s="262">
        <f t="shared" ca="1" si="323"/>
        <v>-7253.0833333333339</v>
      </c>
      <c r="M810" s="262">
        <f t="shared" ca="1" si="323"/>
        <v>-7253.0833333333339</v>
      </c>
      <c r="N810" s="262">
        <f t="shared" ca="1" si="323"/>
        <v>-7253.0833333333339</v>
      </c>
      <c r="O810" s="262">
        <f t="shared" ca="1" si="323"/>
        <v>-7253.0833333333339</v>
      </c>
      <c r="P810" s="262">
        <f t="shared" ca="1" si="323"/>
        <v>-7253.0833333333339</v>
      </c>
      <c r="Q810" s="262">
        <f t="shared" ca="1" si="323"/>
        <v>-13313.845000000001</v>
      </c>
      <c r="R810" s="262">
        <f t="shared" ca="1" si="323"/>
        <v>-13313.845000000001</v>
      </c>
      <c r="S810" s="262">
        <f t="shared" ca="1" si="323"/>
        <v>-13313.845000000001</v>
      </c>
      <c r="T810" s="262">
        <f t="shared" ca="1" si="323"/>
        <v>-13313.845000000001</v>
      </c>
      <c r="U810" s="262">
        <f t="shared" ca="1" si="323"/>
        <v>-13313.845000000001</v>
      </c>
      <c r="V810" s="262">
        <f t="shared" ca="1" si="323"/>
        <v>-13313.845000000001</v>
      </c>
      <c r="W810" s="262">
        <f t="shared" ca="1" si="323"/>
        <v>-13313.845000000001</v>
      </c>
      <c r="X810" s="262">
        <f t="shared" ca="1" si="323"/>
        <v>-13313.845000000001</v>
      </c>
      <c r="Y810" s="262">
        <f t="shared" ca="1" si="323"/>
        <v>-13313.845000000001</v>
      </c>
      <c r="Z810" s="262">
        <f t="shared" ca="1" si="323"/>
        <v>-13313.845000000001</v>
      </c>
      <c r="AA810" s="262">
        <f t="shared" ca="1" si="323"/>
        <v>-13313.845000000001</v>
      </c>
      <c r="AB810" s="262">
        <f t="shared" ca="1" si="323"/>
        <v>-13313.845000000001</v>
      </c>
    </row>
    <row r="811" spans="3:29" ht="15.6" outlineLevel="1">
      <c r="C811" s="973" t="s">
        <v>926</v>
      </c>
      <c r="D811" s="260"/>
      <c r="E811" s="261">
        <f>SUM(E812:E813)</f>
        <v>-385000</v>
      </c>
      <c r="F811" s="262">
        <f t="shared" ref="F811:AB811" si="324">SUM(F812:F813)</f>
        <v>-70000</v>
      </c>
      <c r="G811" s="262">
        <f t="shared" si="324"/>
        <v>-70000</v>
      </c>
      <c r="H811" s="262">
        <f t="shared" si="324"/>
        <v>-35000</v>
      </c>
      <c r="I811" s="262">
        <f t="shared" si="324"/>
        <v>-52500</v>
      </c>
      <c r="J811" s="262">
        <f t="shared" si="324"/>
        <v>-35000</v>
      </c>
      <c r="K811" s="262">
        <f t="shared" si="324"/>
        <v>-52500</v>
      </c>
      <c r="L811" s="262">
        <f t="shared" si="324"/>
        <v>-35000</v>
      </c>
      <c r="M811" s="262">
        <f t="shared" si="324"/>
        <v>-17500</v>
      </c>
      <c r="N811" s="262">
        <f t="shared" si="324"/>
        <v>0</v>
      </c>
      <c r="O811" s="262">
        <f t="shared" si="324"/>
        <v>-17500</v>
      </c>
      <c r="P811" s="262">
        <f t="shared" si="324"/>
        <v>0</v>
      </c>
      <c r="Q811" s="262">
        <f t="shared" si="324"/>
        <v>0</v>
      </c>
      <c r="R811" s="262">
        <f t="shared" si="324"/>
        <v>0</v>
      </c>
      <c r="S811" s="262">
        <f t="shared" si="324"/>
        <v>0</v>
      </c>
      <c r="T811" s="262">
        <f t="shared" si="324"/>
        <v>0</v>
      </c>
      <c r="U811" s="262">
        <f t="shared" si="324"/>
        <v>0</v>
      </c>
      <c r="V811" s="262">
        <f t="shared" si="324"/>
        <v>0</v>
      </c>
      <c r="W811" s="262">
        <f t="shared" si="324"/>
        <v>0</v>
      </c>
      <c r="X811" s="262">
        <f t="shared" si="324"/>
        <v>0</v>
      </c>
      <c r="Y811" s="262">
        <f t="shared" si="324"/>
        <v>0</v>
      </c>
      <c r="Z811" s="262">
        <f t="shared" si="324"/>
        <v>0</v>
      </c>
      <c r="AA811" s="262">
        <f t="shared" si="324"/>
        <v>0</v>
      </c>
      <c r="AB811" s="262">
        <f t="shared" si="324"/>
        <v>0</v>
      </c>
    </row>
    <row r="812" spans="3:29" ht="15.6" outlineLevel="1">
      <c r="C812" s="974" t="s">
        <v>924</v>
      </c>
      <c r="D812" s="260"/>
      <c r="E812" s="261">
        <f>-SUM(E470:E499)*$H$52</f>
        <v>0</v>
      </c>
      <c r="F812" s="262">
        <f t="shared" ref="F812:AB812" si="325">-SUM(F470:F499)*$H$52</f>
        <v>-70000</v>
      </c>
      <c r="G812" s="262">
        <f t="shared" si="325"/>
        <v>-70000</v>
      </c>
      <c r="H812" s="262">
        <f t="shared" si="325"/>
        <v>-35000</v>
      </c>
      <c r="I812" s="262">
        <f t="shared" si="325"/>
        <v>-52500</v>
      </c>
      <c r="J812" s="262">
        <f t="shared" si="325"/>
        <v>-35000</v>
      </c>
      <c r="K812" s="262">
        <f t="shared" si="325"/>
        <v>-52500</v>
      </c>
      <c r="L812" s="262">
        <f t="shared" si="325"/>
        <v>-35000</v>
      </c>
      <c r="M812" s="262">
        <f t="shared" si="325"/>
        <v>-17500</v>
      </c>
      <c r="N812" s="262">
        <f t="shared" si="325"/>
        <v>0</v>
      </c>
      <c r="O812" s="262">
        <f t="shared" si="325"/>
        <v>-17500</v>
      </c>
      <c r="P812" s="262">
        <f t="shared" si="325"/>
        <v>0</v>
      </c>
      <c r="Q812" s="262">
        <f t="shared" si="325"/>
        <v>0</v>
      </c>
      <c r="R812" s="262">
        <f t="shared" si="325"/>
        <v>0</v>
      </c>
      <c r="S812" s="262">
        <f t="shared" si="325"/>
        <v>0</v>
      </c>
      <c r="T812" s="262">
        <f t="shared" si="325"/>
        <v>0</v>
      </c>
      <c r="U812" s="262">
        <f t="shared" si="325"/>
        <v>0</v>
      </c>
      <c r="V812" s="262">
        <f t="shared" si="325"/>
        <v>0</v>
      </c>
      <c r="W812" s="262">
        <f t="shared" si="325"/>
        <v>0</v>
      </c>
      <c r="X812" s="262">
        <f t="shared" si="325"/>
        <v>0</v>
      </c>
      <c r="Y812" s="262">
        <f t="shared" si="325"/>
        <v>0</v>
      </c>
      <c r="Z812" s="262">
        <f t="shared" si="325"/>
        <v>0</v>
      </c>
      <c r="AA812" s="262">
        <f t="shared" si="325"/>
        <v>0</v>
      </c>
      <c r="AB812" s="262">
        <f t="shared" si="325"/>
        <v>0</v>
      </c>
    </row>
    <row r="813" spans="3:29" ht="15.6" outlineLevel="1">
      <c r="C813" s="974" t="s">
        <v>927</v>
      </c>
      <c r="D813" s="260"/>
      <c r="E813" s="261">
        <f t="array" ref="E813">-SUM(D563:D592-E563:E592)*$I$52</f>
        <v>-385000</v>
      </c>
      <c r="F813" s="262">
        <f t="array" ref="F813">-SUM(E563:E592-F563:F592)*$I$52</f>
        <v>0</v>
      </c>
      <c r="G813" s="262">
        <f t="array" ref="G813">-SUM(F563:F592-G563:G592)*$I$52</f>
        <v>0</v>
      </c>
      <c r="H813" s="262">
        <f t="array" ref="H813">-SUM(G563:G592-H563:H592)*$I$52</f>
        <v>0</v>
      </c>
      <c r="I813" s="262">
        <f t="array" ref="I813">-SUM(H563:H592-I563:I592)*$I$52</f>
        <v>0</v>
      </c>
      <c r="J813" s="262">
        <f t="array" ref="J813">-SUM(I563:I592-J563:J592)*$I$52</f>
        <v>0</v>
      </c>
      <c r="K813" s="262">
        <f t="array" ref="K813">-SUM(J563:J592-K563:K592)*$I$52</f>
        <v>0</v>
      </c>
      <c r="L813" s="262">
        <f t="array" ref="L813">-SUM(K563:K592-L563:L592)*$I$52</f>
        <v>0</v>
      </c>
      <c r="M813" s="262">
        <f t="array" ref="M813">-SUM(L563:L592-M563:M592)*$I$52</f>
        <v>0</v>
      </c>
      <c r="N813" s="262">
        <f t="array" ref="N813">-SUM(M563:M592-N563:N592)*$I$52</f>
        <v>0</v>
      </c>
      <c r="O813" s="262">
        <f t="array" ref="O813">-SUM(N563:N592-O563:O592)*$I$52</f>
        <v>0</v>
      </c>
      <c r="P813" s="262">
        <f t="array" ref="P813">-SUM(O563:O592-P563:P592)*$I$52</f>
        <v>0</v>
      </c>
      <c r="Q813" s="262">
        <f t="array" ref="Q813">-SUM(P563:P592-Q563:Q592)*$I$52</f>
        <v>0</v>
      </c>
      <c r="R813" s="262">
        <f t="array" ref="R813">-SUM(Q563:Q592-R563:R592)*$I$52</f>
        <v>0</v>
      </c>
      <c r="S813" s="262">
        <f t="array" ref="S813">-SUM(R563:R592-S563:S592)*$I$52</f>
        <v>0</v>
      </c>
      <c r="T813" s="262">
        <f t="array" ref="T813">-SUM(S563:S592-T563:T592)*$I$52</f>
        <v>0</v>
      </c>
      <c r="U813" s="262">
        <f t="array" ref="U813">-SUM(T563:T592-U563:U592)*$I$52</f>
        <v>0</v>
      </c>
      <c r="V813" s="262">
        <f t="array" ref="V813">-SUM(U563:U592-V563:V592)*$I$52</f>
        <v>0</v>
      </c>
      <c r="W813" s="262">
        <f t="array" ref="W813">-SUM(V563:V592-W563:W592)*$I$52</f>
        <v>0</v>
      </c>
      <c r="X813" s="262">
        <f t="array" ref="X813">-SUM(W563:W592-X563:X592)*$I$52</f>
        <v>0</v>
      </c>
      <c r="Y813" s="262">
        <f t="array" ref="Y813">-SUM(X563:X592-Y563:Y592)*$I$52</f>
        <v>0</v>
      </c>
      <c r="Z813" s="262">
        <f t="array" ref="Z813">-SUM(Y563:Y592-Z563:Z592)*$I$52</f>
        <v>0</v>
      </c>
      <c r="AA813" s="262">
        <f t="array" ref="AA813">-SUM(Z563:Z592-AA563:AA592)*$I$52</f>
        <v>0</v>
      </c>
      <c r="AB813" s="262">
        <f t="array" ref="AB813">-SUM(AA563:AA592-AB563:AB592)*$I$52</f>
        <v>0</v>
      </c>
    </row>
    <row r="814" spans="3:29" ht="15.6" outlineLevel="1">
      <c r="C814" s="974"/>
      <c r="D814" s="260"/>
      <c r="E814" s="261">
        <f>IF($N$339="Rehab",IF(AND(E$629&gt;=MIN($K$344:$K$373),E$629&lt;MIN($O$344:$O$373)),-$F$74/(MIN($O$344:$O$373)-MIN($K$344:$K$373)),0),0)</f>
        <v>-76100</v>
      </c>
      <c r="F814" s="262">
        <f t="shared" ref="F814:AB814" si="326">IF($N$339="Rehab",IF(AND(F$629&gt;=MIN($K$344:$K$373),F$629&lt;MIN($O$344:$O$373)),-$F$74/(MIN($O$344:$O$373)-MIN($K$344:$K$373)),0),0)</f>
        <v>-76100</v>
      </c>
      <c r="G814" s="262">
        <f t="shared" si="326"/>
        <v>-76100</v>
      </c>
      <c r="H814" s="262">
        <f t="shared" si="326"/>
        <v>-76100</v>
      </c>
      <c r="I814" s="262">
        <f t="shared" si="326"/>
        <v>-76100</v>
      </c>
      <c r="J814" s="262">
        <f t="shared" si="326"/>
        <v>-76100</v>
      </c>
      <c r="K814" s="262">
        <f t="shared" si="326"/>
        <v>-76100</v>
      </c>
      <c r="L814" s="262">
        <f t="shared" si="326"/>
        <v>-76100</v>
      </c>
      <c r="M814" s="262">
        <f t="shared" si="326"/>
        <v>-76100</v>
      </c>
      <c r="N814" s="262">
        <f t="shared" si="326"/>
        <v>-76100</v>
      </c>
      <c r="O814" s="262">
        <f t="shared" si="326"/>
        <v>0</v>
      </c>
      <c r="P814" s="262">
        <f t="shared" si="326"/>
        <v>0</v>
      </c>
      <c r="Q814" s="262">
        <f t="shared" si="326"/>
        <v>0</v>
      </c>
      <c r="R814" s="262">
        <f t="shared" si="326"/>
        <v>0</v>
      </c>
      <c r="S814" s="262">
        <f t="shared" si="326"/>
        <v>0</v>
      </c>
      <c r="T814" s="262">
        <f t="shared" si="326"/>
        <v>0</v>
      </c>
      <c r="U814" s="262">
        <f t="shared" si="326"/>
        <v>0</v>
      </c>
      <c r="V814" s="262">
        <f t="shared" si="326"/>
        <v>0</v>
      </c>
      <c r="W814" s="262">
        <f t="shared" si="326"/>
        <v>0</v>
      </c>
      <c r="X814" s="262">
        <f t="shared" si="326"/>
        <v>0</v>
      </c>
      <c r="Y814" s="262">
        <f t="shared" si="326"/>
        <v>0</v>
      </c>
      <c r="Z814" s="262">
        <f t="shared" si="326"/>
        <v>0</v>
      </c>
      <c r="AA814" s="262">
        <f t="shared" si="326"/>
        <v>0</v>
      </c>
      <c r="AB814" s="262">
        <f t="shared" si="326"/>
        <v>0</v>
      </c>
    </row>
    <row r="815" spans="3:29" outlineLevel="1">
      <c r="C815" s="225" t="s">
        <v>301</v>
      </c>
      <c r="D815" s="223"/>
      <c r="E815" s="261">
        <f>$E$913/12</f>
        <v>0</v>
      </c>
      <c r="F815" s="262">
        <f t="shared" ref="F815:P815" si="327">$E$913/12</f>
        <v>0</v>
      </c>
      <c r="G815" s="262">
        <f t="shared" si="327"/>
        <v>0</v>
      </c>
      <c r="H815" s="262">
        <f t="shared" si="327"/>
        <v>0</v>
      </c>
      <c r="I815" s="262">
        <f t="shared" si="327"/>
        <v>0</v>
      </c>
      <c r="J815" s="262">
        <f t="shared" si="327"/>
        <v>0</v>
      </c>
      <c r="K815" s="262">
        <f t="shared" si="327"/>
        <v>0</v>
      </c>
      <c r="L815" s="262">
        <f t="shared" si="327"/>
        <v>0</v>
      </c>
      <c r="M815" s="262">
        <f t="shared" si="327"/>
        <v>0</v>
      </c>
      <c r="N815" s="262">
        <f t="shared" si="327"/>
        <v>0</v>
      </c>
      <c r="O815" s="262">
        <f t="shared" si="327"/>
        <v>0</v>
      </c>
      <c r="P815" s="262">
        <f t="shared" si="327"/>
        <v>0</v>
      </c>
      <c r="Q815" s="262">
        <f>$F$913/12</f>
        <v>0</v>
      </c>
      <c r="R815" s="262">
        <f t="shared" ref="R815:AB815" si="328">$F$913/12</f>
        <v>0</v>
      </c>
      <c r="S815" s="262">
        <f t="shared" si="328"/>
        <v>0</v>
      </c>
      <c r="T815" s="262">
        <f t="shared" si="328"/>
        <v>0</v>
      </c>
      <c r="U815" s="262">
        <f t="shared" si="328"/>
        <v>0</v>
      </c>
      <c r="V815" s="262">
        <f t="shared" si="328"/>
        <v>0</v>
      </c>
      <c r="W815" s="262">
        <f t="shared" si="328"/>
        <v>0</v>
      </c>
      <c r="X815" s="262">
        <f t="shared" si="328"/>
        <v>0</v>
      </c>
      <c r="Y815" s="262">
        <f t="shared" si="328"/>
        <v>0</v>
      </c>
      <c r="Z815" s="262">
        <f t="shared" si="328"/>
        <v>0</v>
      </c>
      <c r="AA815" s="262">
        <f t="shared" si="328"/>
        <v>0</v>
      </c>
      <c r="AB815" s="262">
        <f t="shared" si="328"/>
        <v>0</v>
      </c>
    </row>
    <row r="816" spans="3:29" outlineLevel="1">
      <c r="C816" s="21" t="s">
        <v>309</v>
      </c>
      <c r="E816" s="346">
        <f ca="1">E810+E811+E814+E815</f>
        <v>-468353.08333333331</v>
      </c>
      <c r="F816" s="346">
        <f t="shared" ref="F816:AB816" ca="1" si="329">F810+F811+F814+F815</f>
        <v>-153353.08333333331</v>
      </c>
      <c r="G816" s="346">
        <f t="shared" ca="1" si="329"/>
        <v>-153353.08333333331</v>
      </c>
      <c r="H816" s="346">
        <f t="shared" ca="1" si="329"/>
        <v>-118353.08333333334</v>
      </c>
      <c r="I816" s="346">
        <f t="shared" ca="1" si="329"/>
        <v>-135853.08333333334</v>
      </c>
      <c r="J816" s="346">
        <f t="shared" ca="1" si="329"/>
        <v>-118353.08333333334</v>
      </c>
      <c r="K816" s="346">
        <f t="shared" ca="1" si="329"/>
        <v>-135853.08333333334</v>
      </c>
      <c r="L816" s="346">
        <f t="shared" ca="1" si="329"/>
        <v>-118353.08333333334</v>
      </c>
      <c r="M816" s="346">
        <f t="shared" ca="1" si="329"/>
        <v>-100853.08333333334</v>
      </c>
      <c r="N816" s="346">
        <f t="shared" ca="1" si="329"/>
        <v>-83353.083333333328</v>
      </c>
      <c r="O816" s="346">
        <f t="shared" ca="1" si="329"/>
        <v>-24753.083333333336</v>
      </c>
      <c r="P816" s="346">
        <f t="shared" ca="1" si="329"/>
        <v>-7253.0833333333339</v>
      </c>
      <c r="Q816" s="346">
        <f t="shared" ca="1" si="329"/>
        <v>-13313.845000000001</v>
      </c>
      <c r="R816" s="346">
        <f t="shared" ca="1" si="329"/>
        <v>-13313.845000000001</v>
      </c>
      <c r="S816" s="346">
        <f t="shared" ca="1" si="329"/>
        <v>-13313.845000000001</v>
      </c>
      <c r="T816" s="346">
        <f t="shared" ca="1" si="329"/>
        <v>-13313.845000000001</v>
      </c>
      <c r="U816" s="346">
        <f t="shared" ca="1" si="329"/>
        <v>-13313.845000000001</v>
      </c>
      <c r="V816" s="346">
        <f t="shared" ca="1" si="329"/>
        <v>-13313.845000000001</v>
      </c>
      <c r="W816" s="346">
        <f t="shared" ca="1" si="329"/>
        <v>-13313.845000000001</v>
      </c>
      <c r="X816" s="346">
        <f t="shared" ca="1" si="329"/>
        <v>-13313.845000000001</v>
      </c>
      <c r="Y816" s="346">
        <f t="shared" ca="1" si="329"/>
        <v>-13313.845000000001</v>
      </c>
      <c r="Z816" s="346">
        <f t="shared" ca="1" si="329"/>
        <v>-13313.845000000001</v>
      </c>
      <c r="AA816" s="346">
        <f t="shared" ca="1" si="329"/>
        <v>-13313.845000000001</v>
      </c>
      <c r="AB816" s="346">
        <f t="shared" ca="1" si="329"/>
        <v>-13313.845000000001</v>
      </c>
    </row>
    <row r="817" spans="2:38" outlineLevel="1"/>
    <row r="818" spans="2:38" outlineLevel="1"/>
    <row r="819" spans="2:38" outlineLevel="1"/>
    <row r="821" spans="2:38" ht="18">
      <c r="B821" s="22" t="s">
        <v>252</v>
      </c>
    </row>
    <row r="822" spans="2:38" outlineLevel="1">
      <c r="E822" s="312" t="s">
        <v>299</v>
      </c>
      <c r="F822" s="312"/>
    </row>
    <row r="823" spans="2:38" s="5" customFormat="1" outlineLevel="1">
      <c r="C823" s="5" t="s">
        <v>26</v>
      </c>
      <c r="D823" s="226" t="s">
        <v>27</v>
      </c>
      <c r="E823" s="306">
        <v>1</v>
      </c>
      <c r="F823" s="307">
        <f>E823+1</f>
        <v>2</v>
      </c>
      <c r="G823" s="20">
        <f t="shared" ref="G823:N823" si="330">F823+1</f>
        <v>3</v>
      </c>
      <c r="H823" s="20">
        <f t="shared" si="330"/>
        <v>4</v>
      </c>
      <c r="I823" s="20">
        <f t="shared" si="330"/>
        <v>5</v>
      </c>
      <c r="J823" s="20">
        <f t="shared" si="330"/>
        <v>6</v>
      </c>
      <c r="K823" s="20">
        <f t="shared" si="330"/>
        <v>7</v>
      </c>
      <c r="L823" s="20">
        <f t="shared" si="330"/>
        <v>8</v>
      </c>
      <c r="M823" s="20">
        <f t="shared" si="330"/>
        <v>9</v>
      </c>
      <c r="N823" s="20">
        <f t="shared" si="330"/>
        <v>10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2:38" ht="3.75" customHeight="1" outlineLevel="1">
      <c r="D824" s="217"/>
      <c r="E824" s="308"/>
      <c r="F824" s="309"/>
      <c r="G824" s="28"/>
      <c r="H824" s="28"/>
      <c r="I824" s="28"/>
      <c r="J824" s="28"/>
      <c r="K824" s="28"/>
      <c r="L824" s="28"/>
      <c r="M824" s="28"/>
      <c r="N824" s="28"/>
    </row>
    <row r="825" spans="2:38" ht="10.5" customHeight="1" outlineLevel="1">
      <c r="D825" s="472"/>
      <c r="E825" s="310"/>
      <c r="F825" s="311"/>
      <c r="G825" s="15"/>
      <c r="H825" s="15"/>
      <c r="I825" s="15"/>
      <c r="J825" s="15"/>
      <c r="K825" s="15"/>
      <c r="L825" s="15"/>
      <c r="M825" s="15"/>
      <c r="N825" s="15"/>
    </row>
    <row r="826" spans="2:38" ht="14.25" customHeight="1" outlineLevel="1">
      <c r="C826" s="4" t="s">
        <v>349</v>
      </c>
      <c r="D826" s="472"/>
      <c r="E826" s="473">
        <f>1+E864/E862</f>
        <v>0</v>
      </c>
      <c r="F826" s="474">
        <f t="shared" ref="F826:N826" si="331">1+F864/F862</f>
        <v>-5.0000000000000044E-2</v>
      </c>
      <c r="G826" s="475">
        <f t="shared" si="331"/>
        <v>0.96938775510204078</v>
      </c>
      <c r="H826" s="475">
        <f t="shared" si="331"/>
        <v>0.96938775510204078</v>
      </c>
      <c r="I826" s="475">
        <f t="shared" si="331"/>
        <v>0.96907216494845361</v>
      </c>
      <c r="J826" s="475">
        <f t="shared" si="331"/>
        <v>0.96842105263157896</v>
      </c>
      <c r="K826" s="475">
        <f t="shared" si="331"/>
        <v>0.96842105263157896</v>
      </c>
      <c r="L826" s="475">
        <f t="shared" si="331"/>
        <v>0.96842105263157896</v>
      </c>
      <c r="M826" s="475">
        <f t="shared" si="331"/>
        <v>0.96842105263157896</v>
      </c>
      <c r="N826" s="475">
        <f t="shared" si="331"/>
        <v>0.96842105263157896</v>
      </c>
    </row>
    <row r="827" spans="2:38" outlineLevel="1">
      <c r="D827" s="227"/>
      <c r="E827" s="310"/>
      <c r="F827" s="311"/>
      <c r="G827" s="15"/>
      <c r="H827" s="15"/>
      <c r="I827" s="15"/>
      <c r="J827" s="15"/>
      <c r="K827" s="4"/>
      <c r="L827" s="4"/>
      <c r="M827" s="4"/>
    </row>
    <row r="828" spans="2:38" outlineLevel="1">
      <c r="C828" s="23" t="s">
        <v>28</v>
      </c>
      <c r="D828" s="227"/>
      <c r="E828" s="310"/>
      <c r="F828" s="312"/>
      <c r="I828" s="4"/>
      <c r="J828" s="4"/>
      <c r="K828" s="4"/>
      <c r="L828" s="4"/>
      <c r="M828" s="4"/>
    </row>
    <row r="829" spans="2:38" outlineLevel="1">
      <c r="C829" s="211" t="s">
        <v>29</v>
      </c>
      <c r="D829" s="227"/>
      <c r="E829" s="310"/>
      <c r="F829" s="312"/>
      <c r="I829" s="4"/>
      <c r="J829" s="4"/>
      <c r="K829" s="4"/>
      <c r="L829" s="4"/>
      <c r="M829" s="4"/>
    </row>
    <row r="830" spans="2:38" outlineLevel="1">
      <c r="B830" s="556">
        <v>1</v>
      </c>
      <c r="C830" s="212" t="str">
        <f t="shared" ref="C830:C859" si="332">E129</f>
        <v>Studio</v>
      </c>
      <c r="D830" s="283">
        <f t="shared" ref="D830:D859" si="333">J129</f>
        <v>0</v>
      </c>
      <c r="E830" s="313">
        <f t="shared" ref="E830:F859" si="334">SUMIF($E$628:$AB$628,E$823,$E639:$AB639)</f>
        <v>0</v>
      </c>
      <c r="F830" s="314">
        <f t="shared" si="334"/>
        <v>0</v>
      </c>
      <c r="G830" s="284">
        <f t="shared" ref="G830:N839" si="335">F830*(1+HLOOKUP(G$823,$E$181:$N$182,2,FALSE))</f>
        <v>0</v>
      </c>
      <c r="H830" s="284">
        <f t="shared" si="335"/>
        <v>0</v>
      </c>
      <c r="I830" s="284">
        <f t="shared" si="335"/>
        <v>0</v>
      </c>
      <c r="J830" s="284">
        <f t="shared" si="335"/>
        <v>0</v>
      </c>
      <c r="K830" s="284">
        <f t="shared" si="335"/>
        <v>0</v>
      </c>
      <c r="L830" s="284">
        <f t="shared" si="335"/>
        <v>0</v>
      </c>
      <c r="M830" s="284">
        <f t="shared" si="335"/>
        <v>0</v>
      </c>
      <c r="N830" s="284">
        <f t="shared" si="335"/>
        <v>0</v>
      </c>
    </row>
    <row r="831" spans="2:38" outlineLevel="1">
      <c r="B831" s="556">
        <f>B830+1</f>
        <v>2</v>
      </c>
      <c r="C831" s="212" t="str">
        <f t="shared" si="332"/>
        <v xml:space="preserve">1 Bed / 1 Bath </v>
      </c>
      <c r="D831" s="283">
        <f t="shared" si="333"/>
        <v>0</v>
      </c>
      <c r="E831" s="313">
        <f t="shared" si="334"/>
        <v>0</v>
      </c>
      <c r="F831" s="314">
        <f t="shared" si="334"/>
        <v>0</v>
      </c>
      <c r="G831" s="284">
        <f t="shared" si="335"/>
        <v>0</v>
      </c>
      <c r="H831" s="284">
        <f t="shared" si="335"/>
        <v>0</v>
      </c>
      <c r="I831" s="284">
        <f t="shared" si="335"/>
        <v>0</v>
      </c>
      <c r="J831" s="284">
        <f t="shared" si="335"/>
        <v>0</v>
      </c>
      <c r="K831" s="284">
        <f t="shared" si="335"/>
        <v>0</v>
      </c>
      <c r="L831" s="284">
        <f t="shared" si="335"/>
        <v>0</v>
      </c>
      <c r="M831" s="284">
        <f t="shared" si="335"/>
        <v>0</v>
      </c>
      <c r="N831" s="284">
        <f t="shared" si="335"/>
        <v>0</v>
      </c>
    </row>
    <row r="832" spans="2:38" outlineLevel="1">
      <c r="B832" s="556">
        <f t="shared" ref="B832:B859" si="336">B831+1</f>
        <v>3</v>
      </c>
      <c r="C832" s="212" t="str">
        <f t="shared" si="332"/>
        <v xml:space="preserve">1 Bed / 1 Bath </v>
      </c>
      <c r="D832" s="283">
        <f t="shared" si="333"/>
        <v>0</v>
      </c>
      <c r="E832" s="313">
        <f t="shared" si="334"/>
        <v>0</v>
      </c>
      <c r="F832" s="314">
        <f t="shared" si="334"/>
        <v>0</v>
      </c>
      <c r="G832" s="284">
        <f t="shared" si="335"/>
        <v>0</v>
      </c>
      <c r="H832" s="284">
        <f t="shared" si="335"/>
        <v>0</v>
      </c>
      <c r="I832" s="284">
        <f t="shared" si="335"/>
        <v>0</v>
      </c>
      <c r="J832" s="284">
        <f t="shared" si="335"/>
        <v>0</v>
      </c>
      <c r="K832" s="284">
        <f t="shared" si="335"/>
        <v>0</v>
      </c>
      <c r="L832" s="284">
        <f t="shared" si="335"/>
        <v>0</v>
      </c>
      <c r="M832" s="284">
        <f t="shared" si="335"/>
        <v>0</v>
      </c>
      <c r="N832" s="284">
        <f t="shared" si="335"/>
        <v>0</v>
      </c>
    </row>
    <row r="833" spans="2:14" outlineLevel="1">
      <c r="B833" s="556">
        <f t="shared" si="336"/>
        <v>4</v>
      </c>
      <c r="C833" s="557" t="str">
        <f t="shared" si="332"/>
        <v xml:space="preserve">1 Bed / 1 Bath </v>
      </c>
      <c r="D833" s="559">
        <f t="shared" si="333"/>
        <v>0</v>
      </c>
      <c r="E833" s="313">
        <f t="shared" si="334"/>
        <v>0</v>
      </c>
      <c r="F833" s="315">
        <f t="shared" si="334"/>
        <v>0</v>
      </c>
      <c r="G833" s="286">
        <f t="shared" si="335"/>
        <v>0</v>
      </c>
      <c r="H833" s="286">
        <f t="shared" si="335"/>
        <v>0</v>
      </c>
      <c r="I833" s="286">
        <f t="shared" si="335"/>
        <v>0</v>
      </c>
      <c r="J833" s="286">
        <f t="shared" si="335"/>
        <v>0</v>
      </c>
      <c r="K833" s="286">
        <f t="shared" si="335"/>
        <v>0</v>
      </c>
      <c r="L833" s="286">
        <f t="shared" si="335"/>
        <v>0</v>
      </c>
      <c r="M833" s="286">
        <f t="shared" si="335"/>
        <v>0</v>
      </c>
      <c r="N833" s="286">
        <f t="shared" si="335"/>
        <v>0</v>
      </c>
    </row>
    <row r="834" spans="2:14" outlineLevel="1">
      <c r="B834" s="556">
        <f t="shared" si="336"/>
        <v>5</v>
      </c>
      <c r="C834" s="557" t="str">
        <f t="shared" si="332"/>
        <v xml:space="preserve">2 Bed / 1 Bath </v>
      </c>
      <c r="D834" s="559">
        <f t="shared" si="333"/>
        <v>0</v>
      </c>
      <c r="E834" s="313">
        <f t="shared" si="334"/>
        <v>0</v>
      </c>
      <c r="F834" s="315">
        <f t="shared" si="334"/>
        <v>0</v>
      </c>
      <c r="G834" s="286">
        <f t="shared" si="335"/>
        <v>0</v>
      </c>
      <c r="H834" s="286">
        <f t="shared" si="335"/>
        <v>0</v>
      </c>
      <c r="I834" s="286">
        <f t="shared" si="335"/>
        <v>0</v>
      </c>
      <c r="J834" s="286">
        <f t="shared" si="335"/>
        <v>0</v>
      </c>
      <c r="K834" s="286">
        <f t="shared" si="335"/>
        <v>0</v>
      </c>
      <c r="L834" s="286">
        <f t="shared" si="335"/>
        <v>0</v>
      </c>
      <c r="M834" s="286">
        <f t="shared" si="335"/>
        <v>0</v>
      </c>
      <c r="N834" s="286">
        <f t="shared" si="335"/>
        <v>0</v>
      </c>
    </row>
    <row r="835" spans="2:14" outlineLevel="1">
      <c r="B835" s="556">
        <f t="shared" si="336"/>
        <v>6</v>
      </c>
      <c r="C835" s="557" t="str">
        <f t="shared" si="332"/>
        <v xml:space="preserve">2 Bed / 1 Bath </v>
      </c>
      <c r="D835" s="559">
        <f t="shared" si="333"/>
        <v>0</v>
      </c>
      <c r="E835" s="313">
        <f t="shared" si="334"/>
        <v>0</v>
      </c>
      <c r="F835" s="315">
        <f t="shared" si="334"/>
        <v>0</v>
      </c>
      <c r="G835" s="286">
        <f t="shared" si="335"/>
        <v>0</v>
      </c>
      <c r="H835" s="286">
        <f t="shared" si="335"/>
        <v>0</v>
      </c>
      <c r="I835" s="286">
        <f t="shared" si="335"/>
        <v>0</v>
      </c>
      <c r="J835" s="286">
        <f t="shared" si="335"/>
        <v>0</v>
      </c>
      <c r="K835" s="286">
        <f t="shared" si="335"/>
        <v>0</v>
      </c>
      <c r="L835" s="286">
        <f t="shared" si="335"/>
        <v>0</v>
      </c>
      <c r="M835" s="286">
        <f t="shared" si="335"/>
        <v>0</v>
      </c>
      <c r="N835" s="286">
        <f t="shared" si="335"/>
        <v>0</v>
      </c>
    </row>
    <row r="836" spans="2:14" outlineLevel="1">
      <c r="B836" s="556">
        <f t="shared" si="336"/>
        <v>7</v>
      </c>
      <c r="C836" s="557" t="str">
        <f t="shared" si="332"/>
        <v xml:space="preserve">2 Bed / 1 Bath </v>
      </c>
      <c r="D836" s="559">
        <f t="shared" si="333"/>
        <v>0</v>
      </c>
      <c r="E836" s="313">
        <f t="shared" si="334"/>
        <v>0</v>
      </c>
      <c r="F836" s="315">
        <f t="shared" si="334"/>
        <v>0</v>
      </c>
      <c r="G836" s="286">
        <f t="shared" si="335"/>
        <v>0</v>
      </c>
      <c r="H836" s="286">
        <f t="shared" si="335"/>
        <v>0</v>
      </c>
      <c r="I836" s="286">
        <f t="shared" si="335"/>
        <v>0</v>
      </c>
      <c r="J836" s="286">
        <f t="shared" si="335"/>
        <v>0</v>
      </c>
      <c r="K836" s="286">
        <f t="shared" si="335"/>
        <v>0</v>
      </c>
      <c r="L836" s="286">
        <f t="shared" si="335"/>
        <v>0</v>
      </c>
      <c r="M836" s="286">
        <f t="shared" si="335"/>
        <v>0</v>
      </c>
      <c r="N836" s="286">
        <f t="shared" si="335"/>
        <v>0</v>
      </c>
    </row>
    <row r="837" spans="2:14" outlineLevel="1">
      <c r="B837" s="556">
        <f t="shared" si="336"/>
        <v>8</v>
      </c>
      <c r="C837" s="557" t="str">
        <f t="shared" si="332"/>
        <v xml:space="preserve">2 Bed / 2 Bath </v>
      </c>
      <c r="D837" s="559">
        <f t="shared" si="333"/>
        <v>0</v>
      </c>
      <c r="E837" s="313">
        <f t="shared" si="334"/>
        <v>0</v>
      </c>
      <c r="F837" s="315">
        <f t="shared" si="334"/>
        <v>0</v>
      </c>
      <c r="G837" s="286">
        <f t="shared" si="335"/>
        <v>0</v>
      </c>
      <c r="H837" s="286">
        <f t="shared" si="335"/>
        <v>0</v>
      </c>
      <c r="I837" s="286">
        <f t="shared" si="335"/>
        <v>0</v>
      </c>
      <c r="J837" s="286">
        <f t="shared" si="335"/>
        <v>0</v>
      </c>
      <c r="K837" s="286">
        <f t="shared" si="335"/>
        <v>0</v>
      </c>
      <c r="L837" s="286">
        <f t="shared" si="335"/>
        <v>0</v>
      </c>
      <c r="M837" s="286">
        <f t="shared" si="335"/>
        <v>0</v>
      </c>
      <c r="N837" s="286">
        <f t="shared" si="335"/>
        <v>0</v>
      </c>
    </row>
    <row r="838" spans="2:14" outlineLevel="1">
      <c r="B838" s="556">
        <f t="shared" si="336"/>
        <v>9</v>
      </c>
      <c r="C838" s="557" t="str">
        <f t="shared" si="332"/>
        <v>2 Bed / 1 Bath + Den</v>
      </c>
      <c r="D838" s="559">
        <f t="shared" si="333"/>
        <v>0</v>
      </c>
      <c r="E838" s="313">
        <f t="shared" si="334"/>
        <v>0</v>
      </c>
      <c r="F838" s="315">
        <f t="shared" si="334"/>
        <v>0</v>
      </c>
      <c r="G838" s="286">
        <f t="shared" si="335"/>
        <v>0</v>
      </c>
      <c r="H838" s="286">
        <f t="shared" si="335"/>
        <v>0</v>
      </c>
      <c r="I838" s="286">
        <f t="shared" si="335"/>
        <v>0</v>
      </c>
      <c r="J838" s="286">
        <f t="shared" si="335"/>
        <v>0</v>
      </c>
      <c r="K838" s="286">
        <f t="shared" si="335"/>
        <v>0</v>
      </c>
      <c r="L838" s="286">
        <f t="shared" si="335"/>
        <v>0</v>
      </c>
      <c r="M838" s="286">
        <f t="shared" si="335"/>
        <v>0</v>
      </c>
      <c r="N838" s="286">
        <f t="shared" si="335"/>
        <v>0</v>
      </c>
    </row>
    <row r="839" spans="2:14" outlineLevel="1">
      <c r="B839" s="556">
        <f t="shared" si="336"/>
        <v>10</v>
      </c>
      <c r="C839" s="557" t="str">
        <f t="shared" si="332"/>
        <v xml:space="preserve">2 Bed / 2 Bath </v>
      </c>
      <c r="D839" s="559">
        <f t="shared" si="333"/>
        <v>0</v>
      </c>
      <c r="E839" s="313">
        <f t="shared" si="334"/>
        <v>0</v>
      </c>
      <c r="F839" s="315">
        <f t="shared" si="334"/>
        <v>0</v>
      </c>
      <c r="G839" s="286">
        <f t="shared" si="335"/>
        <v>0</v>
      </c>
      <c r="H839" s="286">
        <f t="shared" si="335"/>
        <v>0</v>
      </c>
      <c r="I839" s="286">
        <f t="shared" si="335"/>
        <v>0</v>
      </c>
      <c r="J839" s="286">
        <f t="shared" si="335"/>
        <v>0</v>
      </c>
      <c r="K839" s="286">
        <f t="shared" si="335"/>
        <v>0</v>
      </c>
      <c r="L839" s="286">
        <f t="shared" si="335"/>
        <v>0</v>
      </c>
      <c r="M839" s="286">
        <f t="shared" si="335"/>
        <v>0</v>
      </c>
      <c r="N839" s="286">
        <f t="shared" si="335"/>
        <v>0</v>
      </c>
    </row>
    <row r="840" spans="2:14" outlineLevel="1">
      <c r="B840" s="556">
        <f t="shared" si="336"/>
        <v>11</v>
      </c>
      <c r="C840" s="557" t="str">
        <f t="shared" si="332"/>
        <v xml:space="preserve">2 Bed / 1.5 Bath </v>
      </c>
      <c r="D840" s="559">
        <f t="shared" si="333"/>
        <v>0</v>
      </c>
      <c r="E840" s="313">
        <f t="shared" si="334"/>
        <v>0</v>
      </c>
      <c r="F840" s="315">
        <f t="shared" si="334"/>
        <v>0</v>
      </c>
      <c r="G840" s="286">
        <f t="shared" ref="G840:N849" si="337">F840*(1+HLOOKUP(G$823,$E$181:$N$182,2,FALSE))</f>
        <v>0</v>
      </c>
      <c r="H840" s="286">
        <f t="shared" si="337"/>
        <v>0</v>
      </c>
      <c r="I840" s="286">
        <f t="shared" si="337"/>
        <v>0</v>
      </c>
      <c r="J840" s="286">
        <f t="shared" si="337"/>
        <v>0</v>
      </c>
      <c r="K840" s="286">
        <f t="shared" si="337"/>
        <v>0</v>
      </c>
      <c r="L840" s="286">
        <f t="shared" si="337"/>
        <v>0</v>
      </c>
      <c r="M840" s="286">
        <f t="shared" si="337"/>
        <v>0</v>
      </c>
      <c r="N840" s="286">
        <f t="shared" si="337"/>
        <v>0</v>
      </c>
    </row>
    <row r="841" spans="2:14" outlineLevel="1">
      <c r="B841" s="556">
        <f t="shared" si="336"/>
        <v>12</v>
      </c>
      <c r="C841" s="557" t="str">
        <f t="shared" si="332"/>
        <v xml:space="preserve">3 Bed / 2 Bath </v>
      </c>
      <c r="D841" s="559">
        <f t="shared" si="333"/>
        <v>0</v>
      </c>
      <c r="E841" s="313">
        <f t="shared" si="334"/>
        <v>0</v>
      </c>
      <c r="F841" s="315">
        <f t="shared" si="334"/>
        <v>0</v>
      </c>
      <c r="G841" s="286">
        <f t="shared" si="337"/>
        <v>0</v>
      </c>
      <c r="H841" s="286">
        <f t="shared" si="337"/>
        <v>0</v>
      </c>
      <c r="I841" s="286">
        <f t="shared" si="337"/>
        <v>0</v>
      </c>
      <c r="J841" s="286">
        <f t="shared" si="337"/>
        <v>0</v>
      </c>
      <c r="K841" s="286">
        <f t="shared" si="337"/>
        <v>0</v>
      </c>
      <c r="L841" s="286">
        <f t="shared" si="337"/>
        <v>0</v>
      </c>
      <c r="M841" s="286">
        <f t="shared" si="337"/>
        <v>0</v>
      </c>
      <c r="N841" s="286">
        <f t="shared" si="337"/>
        <v>0</v>
      </c>
    </row>
    <row r="842" spans="2:14" outlineLevel="1">
      <c r="B842" s="556">
        <f t="shared" si="336"/>
        <v>13</v>
      </c>
      <c r="C842" s="557" t="str">
        <f t="shared" si="332"/>
        <v>3 Bed / 2 Bath House</v>
      </c>
      <c r="D842" s="559">
        <f t="shared" si="333"/>
        <v>0</v>
      </c>
      <c r="E842" s="313">
        <f t="shared" si="334"/>
        <v>0</v>
      </c>
      <c r="F842" s="315">
        <f t="shared" si="334"/>
        <v>0</v>
      </c>
      <c r="G842" s="286">
        <f t="shared" si="337"/>
        <v>0</v>
      </c>
      <c r="H842" s="286">
        <f t="shared" si="337"/>
        <v>0</v>
      </c>
      <c r="I842" s="286">
        <f t="shared" si="337"/>
        <v>0</v>
      </c>
      <c r="J842" s="286">
        <f t="shared" si="337"/>
        <v>0</v>
      </c>
      <c r="K842" s="286">
        <f t="shared" si="337"/>
        <v>0</v>
      </c>
      <c r="L842" s="286">
        <f t="shared" si="337"/>
        <v>0</v>
      </c>
      <c r="M842" s="286">
        <f t="shared" si="337"/>
        <v>0</v>
      </c>
      <c r="N842" s="286">
        <f t="shared" si="337"/>
        <v>0</v>
      </c>
    </row>
    <row r="843" spans="2:14" outlineLevel="1">
      <c r="B843" s="556">
        <f t="shared" si="336"/>
        <v>14</v>
      </c>
      <c r="C843" s="557" t="str">
        <f t="shared" si="332"/>
        <v xml:space="preserve">3 Bed / 2 Bath </v>
      </c>
      <c r="D843" s="559">
        <f t="shared" si="333"/>
        <v>76608</v>
      </c>
      <c r="E843" s="313">
        <f t="shared" si="334"/>
        <v>122280</v>
      </c>
      <c r="F843" s="315">
        <f t="shared" si="334"/>
        <v>127171.20000000003</v>
      </c>
      <c r="G843" s="286">
        <f t="shared" si="337"/>
        <v>132258.04800000004</v>
      </c>
      <c r="H843" s="286">
        <f t="shared" si="337"/>
        <v>137548.36992000006</v>
      </c>
      <c r="I843" s="286">
        <f t="shared" si="337"/>
        <v>143050.30471680005</v>
      </c>
      <c r="J843" s="286">
        <f t="shared" si="337"/>
        <v>148772.31690547205</v>
      </c>
      <c r="K843" s="286">
        <f t="shared" si="337"/>
        <v>154723.20958169093</v>
      </c>
      <c r="L843" s="286">
        <f t="shared" si="337"/>
        <v>160912.13796495856</v>
      </c>
      <c r="M843" s="286">
        <f t="shared" si="337"/>
        <v>167348.6234835569</v>
      </c>
      <c r="N843" s="286">
        <f t="shared" si="337"/>
        <v>174042.56842289917</v>
      </c>
    </row>
    <row r="844" spans="2:14" outlineLevel="1">
      <c r="B844" s="556">
        <f t="shared" si="336"/>
        <v>15</v>
      </c>
      <c r="C844" s="557" t="str">
        <f t="shared" si="332"/>
        <v xml:space="preserve">1 Bed / 1 Bath </v>
      </c>
      <c r="D844" s="559">
        <f t="shared" si="333"/>
        <v>89280</v>
      </c>
      <c r="E844" s="313">
        <f t="shared" si="334"/>
        <v>182700</v>
      </c>
      <c r="F844" s="315">
        <f t="shared" si="334"/>
        <v>190008</v>
      </c>
      <c r="G844" s="286">
        <f t="shared" si="337"/>
        <v>197608.32000000001</v>
      </c>
      <c r="H844" s="286">
        <f t="shared" si="337"/>
        <v>205512.65280000001</v>
      </c>
      <c r="I844" s="286">
        <f t="shared" si="337"/>
        <v>213733.15891200001</v>
      </c>
      <c r="J844" s="286">
        <f t="shared" si="337"/>
        <v>222282.48526848003</v>
      </c>
      <c r="K844" s="286">
        <f t="shared" si="337"/>
        <v>231173.78467921924</v>
      </c>
      <c r="L844" s="286">
        <f t="shared" si="337"/>
        <v>240420.73606638802</v>
      </c>
      <c r="M844" s="286">
        <f t="shared" si="337"/>
        <v>250037.56550904355</v>
      </c>
      <c r="N844" s="286">
        <f t="shared" si="337"/>
        <v>260039.06812940529</v>
      </c>
    </row>
    <row r="845" spans="2:14" outlineLevel="1">
      <c r="B845" s="556">
        <f t="shared" si="336"/>
        <v>16</v>
      </c>
      <c r="C845" s="557" t="str">
        <f t="shared" si="332"/>
        <v xml:space="preserve">2 Bed / 2 Bath </v>
      </c>
      <c r="D845" s="559">
        <f t="shared" si="333"/>
        <v>404040</v>
      </c>
      <c r="E845" s="313">
        <f t="shared" si="334"/>
        <v>755160</v>
      </c>
      <c r="F845" s="315">
        <f t="shared" si="334"/>
        <v>785366.39999999991</v>
      </c>
      <c r="G845" s="286">
        <f t="shared" si="337"/>
        <v>816781.05599999998</v>
      </c>
      <c r="H845" s="286">
        <f t="shared" si="337"/>
        <v>849452.29824000003</v>
      </c>
      <c r="I845" s="286">
        <f t="shared" si="337"/>
        <v>883430.39016960002</v>
      </c>
      <c r="J845" s="286">
        <f t="shared" si="337"/>
        <v>918767.60577638401</v>
      </c>
      <c r="K845" s="286">
        <f t="shared" si="337"/>
        <v>955518.31000743934</v>
      </c>
      <c r="L845" s="286">
        <f t="shared" si="337"/>
        <v>993739.042407737</v>
      </c>
      <c r="M845" s="286">
        <f t="shared" si="337"/>
        <v>1033488.6041040465</v>
      </c>
      <c r="N845" s="286">
        <f t="shared" si="337"/>
        <v>1074828.1482682084</v>
      </c>
    </row>
    <row r="846" spans="2:14" outlineLevel="1">
      <c r="B846" s="556">
        <f t="shared" si="336"/>
        <v>17</v>
      </c>
      <c r="C846" s="557" t="str">
        <f t="shared" si="332"/>
        <v xml:space="preserve">4 Bed / 2 Bath Penthouse </v>
      </c>
      <c r="D846" s="559">
        <f t="shared" si="333"/>
        <v>120000</v>
      </c>
      <c r="E846" s="313">
        <f t="shared" si="334"/>
        <v>123000</v>
      </c>
      <c r="F846" s="315">
        <f t="shared" si="334"/>
        <v>127920</v>
      </c>
      <c r="G846" s="286">
        <f t="shared" si="337"/>
        <v>133036.80000000002</v>
      </c>
      <c r="H846" s="286">
        <f t="shared" si="337"/>
        <v>138358.27200000003</v>
      </c>
      <c r="I846" s="286">
        <f t="shared" si="337"/>
        <v>143892.60288000002</v>
      </c>
      <c r="J846" s="286">
        <f t="shared" si="337"/>
        <v>149648.30699520002</v>
      </c>
      <c r="K846" s="286">
        <f t="shared" si="337"/>
        <v>155634.23927500803</v>
      </c>
      <c r="L846" s="286">
        <f t="shared" si="337"/>
        <v>161859.60884600837</v>
      </c>
      <c r="M846" s="286">
        <f t="shared" si="337"/>
        <v>168333.99319984872</v>
      </c>
      <c r="N846" s="286">
        <f t="shared" si="337"/>
        <v>175067.35292784267</v>
      </c>
    </row>
    <row r="847" spans="2:14" outlineLevel="1">
      <c r="B847" s="556">
        <f t="shared" si="336"/>
        <v>18</v>
      </c>
      <c r="C847" s="557" t="str">
        <f t="shared" si="332"/>
        <v xml:space="preserve">2 Bed / 2 Bath </v>
      </c>
      <c r="D847" s="559">
        <f t="shared" si="333"/>
        <v>0</v>
      </c>
      <c r="E847" s="313">
        <f t="shared" si="334"/>
        <v>0</v>
      </c>
      <c r="F847" s="315">
        <f t="shared" si="334"/>
        <v>0</v>
      </c>
      <c r="G847" s="286">
        <f t="shared" si="337"/>
        <v>0</v>
      </c>
      <c r="H847" s="286">
        <f t="shared" si="337"/>
        <v>0</v>
      </c>
      <c r="I847" s="286">
        <f t="shared" si="337"/>
        <v>0</v>
      </c>
      <c r="J847" s="286">
        <f t="shared" si="337"/>
        <v>0</v>
      </c>
      <c r="K847" s="286">
        <f t="shared" si="337"/>
        <v>0</v>
      </c>
      <c r="L847" s="286">
        <f t="shared" si="337"/>
        <v>0</v>
      </c>
      <c r="M847" s="286">
        <f t="shared" si="337"/>
        <v>0</v>
      </c>
      <c r="N847" s="286">
        <f t="shared" si="337"/>
        <v>0</v>
      </c>
    </row>
    <row r="848" spans="2:14" outlineLevel="1">
      <c r="B848" s="556">
        <f t="shared" si="336"/>
        <v>19</v>
      </c>
      <c r="C848" s="557">
        <f t="shared" si="332"/>
        <v>0</v>
      </c>
      <c r="D848" s="559">
        <f t="shared" si="333"/>
        <v>0</v>
      </c>
      <c r="E848" s="313">
        <f t="shared" si="334"/>
        <v>0</v>
      </c>
      <c r="F848" s="315">
        <f t="shared" si="334"/>
        <v>0</v>
      </c>
      <c r="G848" s="286">
        <f t="shared" si="337"/>
        <v>0</v>
      </c>
      <c r="H848" s="286">
        <f t="shared" si="337"/>
        <v>0</v>
      </c>
      <c r="I848" s="286">
        <f t="shared" si="337"/>
        <v>0</v>
      </c>
      <c r="J848" s="286">
        <f t="shared" si="337"/>
        <v>0</v>
      </c>
      <c r="K848" s="286">
        <f t="shared" si="337"/>
        <v>0</v>
      </c>
      <c r="L848" s="286">
        <f t="shared" si="337"/>
        <v>0</v>
      </c>
      <c r="M848" s="286">
        <f t="shared" si="337"/>
        <v>0</v>
      </c>
      <c r="N848" s="286">
        <f t="shared" si="337"/>
        <v>0</v>
      </c>
    </row>
    <row r="849" spans="2:14" outlineLevel="1">
      <c r="B849" s="556">
        <f t="shared" si="336"/>
        <v>20</v>
      </c>
      <c r="C849" s="557">
        <f t="shared" si="332"/>
        <v>0</v>
      </c>
      <c r="D849" s="559">
        <f t="shared" si="333"/>
        <v>0</v>
      </c>
      <c r="E849" s="313">
        <f t="shared" si="334"/>
        <v>0</v>
      </c>
      <c r="F849" s="315">
        <f t="shared" si="334"/>
        <v>0</v>
      </c>
      <c r="G849" s="286">
        <f t="shared" si="337"/>
        <v>0</v>
      </c>
      <c r="H849" s="286">
        <f t="shared" si="337"/>
        <v>0</v>
      </c>
      <c r="I849" s="286">
        <f t="shared" si="337"/>
        <v>0</v>
      </c>
      <c r="J849" s="286">
        <f t="shared" si="337"/>
        <v>0</v>
      </c>
      <c r="K849" s="286">
        <f t="shared" si="337"/>
        <v>0</v>
      </c>
      <c r="L849" s="286">
        <f t="shared" si="337"/>
        <v>0</v>
      </c>
      <c r="M849" s="286">
        <f t="shared" si="337"/>
        <v>0</v>
      </c>
      <c r="N849" s="286">
        <f t="shared" si="337"/>
        <v>0</v>
      </c>
    </row>
    <row r="850" spans="2:14" outlineLevel="1">
      <c r="B850" s="556">
        <f t="shared" si="336"/>
        <v>21</v>
      </c>
      <c r="C850" s="557">
        <f t="shared" si="332"/>
        <v>0</v>
      </c>
      <c r="D850" s="559">
        <f t="shared" si="333"/>
        <v>0</v>
      </c>
      <c r="E850" s="313">
        <f t="shared" si="334"/>
        <v>0</v>
      </c>
      <c r="F850" s="315">
        <f t="shared" si="334"/>
        <v>0</v>
      </c>
      <c r="G850" s="286">
        <f t="shared" ref="G850:N859" si="338">F850*(1+HLOOKUP(G$823,$E$181:$N$182,2,FALSE))</f>
        <v>0</v>
      </c>
      <c r="H850" s="286">
        <f t="shared" si="338"/>
        <v>0</v>
      </c>
      <c r="I850" s="286">
        <f t="shared" si="338"/>
        <v>0</v>
      </c>
      <c r="J850" s="286">
        <f t="shared" si="338"/>
        <v>0</v>
      </c>
      <c r="K850" s="286">
        <f t="shared" si="338"/>
        <v>0</v>
      </c>
      <c r="L850" s="286">
        <f t="shared" si="338"/>
        <v>0</v>
      </c>
      <c r="M850" s="286">
        <f t="shared" si="338"/>
        <v>0</v>
      </c>
      <c r="N850" s="286">
        <f t="shared" si="338"/>
        <v>0</v>
      </c>
    </row>
    <row r="851" spans="2:14" outlineLevel="1">
      <c r="B851" s="556">
        <f t="shared" si="336"/>
        <v>22</v>
      </c>
      <c r="C851" s="557">
        <f t="shared" si="332"/>
        <v>0</v>
      </c>
      <c r="D851" s="559">
        <f t="shared" si="333"/>
        <v>0</v>
      </c>
      <c r="E851" s="313">
        <f t="shared" si="334"/>
        <v>0</v>
      </c>
      <c r="F851" s="315">
        <f t="shared" si="334"/>
        <v>0</v>
      </c>
      <c r="G851" s="286">
        <f t="shared" si="338"/>
        <v>0</v>
      </c>
      <c r="H851" s="286">
        <f t="shared" si="338"/>
        <v>0</v>
      </c>
      <c r="I851" s="286">
        <f t="shared" si="338"/>
        <v>0</v>
      </c>
      <c r="J851" s="286">
        <f t="shared" si="338"/>
        <v>0</v>
      </c>
      <c r="K851" s="286">
        <f t="shared" si="338"/>
        <v>0</v>
      </c>
      <c r="L851" s="286">
        <f t="shared" si="338"/>
        <v>0</v>
      </c>
      <c r="M851" s="286">
        <f t="shared" si="338"/>
        <v>0</v>
      </c>
      <c r="N851" s="286">
        <f t="shared" si="338"/>
        <v>0</v>
      </c>
    </row>
    <row r="852" spans="2:14" outlineLevel="1">
      <c r="B852" s="556">
        <f t="shared" si="336"/>
        <v>23</v>
      </c>
      <c r="C852" s="557">
        <f t="shared" si="332"/>
        <v>0</v>
      </c>
      <c r="D852" s="559">
        <f t="shared" si="333"/>
        <v>0</v>
      </c>
      <c r="E852" s="313">
        <f t="shared" si="334"/>
        <v>0</v>
      </c>
      <c r="F852" s="315">
        <f t="shared" si="334"/>
        <v>0</v>
      </c>
      <c r="G852" s="286">
        <f t="shared" si="338"/>
        <v>0</v>
      </c>
      <c r="H852" s="286">
        <f t="shared" si="338"/>
        <v>0</v>
      </c>
      <c r="I852" s="286">
        <f t="shared" si="338"/>
        <v>0</v>
      </c>
      <c r="J852" s="286">
        <f t="shared" si="338"/>
        <v>0</v>
      </c>
      <c r="K852" s="286">
        <f t="shared" si="338"/>
        <v>0</v>
      </c>
      <c r="L852" s="286">
        <f t="shared" si="338"/>
        <v>0</v>
      </c>
      <c r="M852" s="286">
        <f t="shared" si="338"/>
        <v>0</v>
      </c>
      <c r="N852" s="286">
        <f t="shared" si="338"/>
        <v>0</v>
      </c>
    </row>
    <row r="853" spans="2:14" outlineLevel="1">
      <c r="B853" s="556">
        <f t="shared" si="336"/>
        <v>24</v>
      </c>
      <c r="C853" s="557">
        <f t="shared" si="332"/>
        <v>0</v>
      </c>
      <c r="D853" s="559">
        <f t="shared" si="333"/>
        <v>0</v>
      </c>
      <c r="E853" s="313">
        <f t="shared" si="334"/>
        <v>0</v>
      </c>
      <c r="F853" s="315">
        <f t="shared" si="334"/>
        <v>0</v>
      </c>
      <c r="G853" s="286">
        <f t="shared" si="338"/>
        <v>0</v>
      </c>
      <c r="H853" s="286">
        <f t="shared" si="338"/>
        <v>0</v>
      </c>
      <c r="I853" s="286">
        <f t="shared" si="338"/>
        <v>0</v>
      </c>
      <c r="J853" s="286">
        <f t="shared" si="338"/>
        <v>0</v>
      </c>
      <c r="K853" s="286">
        <f t="shared" si="338"/>
        <v>0</v>
      </c>
      <c r="L853" s="286">
        <f t="shared" si="338"/>
        <v>0</v>
      </c>
      <c r="M853" s="286">
        <f t="shared" si="338"/>
        <v>0</v>
      </c>
      <c r="N853" s="286">
        <f t="shared" si="338"/>
        <v>0</v>
      </c>
    </row>
    <row r="854" spans="2:14" outlineLevel="1">
      <c r="B854" s="556">
        <f t="shared" si="336"/>
        <v>25</v>
      </c>
      <c r="C854" s="557">
        <f t="shared" si="332"/>
        <v>0</v>
      </c>
      <c r="D854" s="559">
        <f t="shared" si="333"/>
        <v>0</v>
      </c>
      <c r="E854" s="313">
        <f t="shared" si="334"/>
        <v>0</v>
      </c>
      <c r="F854" s="315">
        <f t="shared" si="334"/>
        <v>0</v>
      </c>
      <c r="G854" s="286">
        <f t="shared" si="338"/>
        <v>0</v>
      </c>
      <c r="H854" s="286">
        <f t="shared" si="338"/>
        <v>0</v>
      </c>
      <c r="I854" s="286">
        <f t="shared" si="338"/>
        <v>0</v>
      </c>
      <c r="J854" s="286">
        <f t="shared" si="338"/>
        <v>0</v>
      </c>
      <c r="K854" s="286">
        <f t="shared" si="338"/>
        <v>0</v>
      </c>
      <c r="L854" s="286">
        <f t="shared" si="338"/>
        <v>0</v>
      </c>
      <c r="M854" s="286">
        <f t="shared" si="338"/>
        <v>0</v>
      </c>
      <c r="N854" s="286">
        <f t="shared" si="338"/>
        <v>0</v>
      </c>
    </row>
    <row r="855" spans="2:14" outlineLevel="1">
      <c r="B855" s="556">
        <f t="shared" si="336"/>
        <v>26</v>
      </c>
      <c r="C855" s="557">
        <f t="shared" si="332"/>
        <v>0</v>
      </c>
      <c r="D855" s="559">
        <f t="shared" si="333"/>
        <v>0</v>
      </c>
      <c r="E855" s="313">
        <f t="shared" si="334"/>
        <v>0</v>
      </c>
      <c r="F855" s="315">
        <f t="shared" si="334"/>
        <v>0</v>
      </c>
      <c r="G855" s="286">
        <f t="shared" si="338"/>
        <v>0</v>
      </c>
      <c r="H855" s="286">
        <f t="shared" si="338"/>
        <v>0</v>
      </c>
      <c r="I855" s="286">
        <f t="shared" si="338"/>
        <v>0</v>
      </c>
      <c r="J855" s="286">
        <f t="shared" si="338"/>
        <v>0</v>
      </c>
      <c r="K855" s="286">
        <f t="shared" si="338"/>
        <v>0</v>
      </c>
      <c r="L855" s="286">
        <f t="shared" si="338"/>
        <v>0</v>
      </c>
      <c r="M855" s="286">
        <f t="shared" si="338"/>
        <v>0</v>
      </c>
      <c r="N855" s="286">
        <f t="shared" si="338"/>
        <v>0</v>
      </c>
    </row>
    <row r="856" spans="2:14" outlineLevel="1">
      <c r="B856" s="556">
        <f t="shared" si="336"/>
        <v>27</v>
      </c>
      <c r="C856" s="557">
        <f t="shared" si="332"/>
        <v>0</v>
      </c>
      <c r="D856" s="559">
        <f t="shared" si="333"/>
        <v>0</v>
      </c>
      <c r="E856" s="313">
        <f t="shared" si="334"/>
        <v>0</v>
      </c>
      <c r="F856" s="315">
        <f t="shared" si="334"/>
        <v>0</v>
      </c>
      <c r="G856" s="286">
        <f t="shared" si="338"/>
        <v>0</v>
      </c>
      <c r="H856" s="286">
        <f t="shared" si="338"/>
        <v>0</v>
      </c>
      <c r="I856" s="286">
        <f t="shared" si="338"/>
        <v>0</v>
      </c>
      <c r="J856" s="286">
        <f t="shared" si="338"/>
        <v>0</v>
      </c>
      <c r="K856" s="286">
        <f t="shared" si="338"/>
        <v>0</v>
      </c>
      <c r="L856" s="286">
        <f t="shared" si="338"/>
        <v>0</v>
      </c>
      <c r="M856" s="286">
        <f t="shared" si="338"/>
        <v>0</v>
      </c>
      <c r="N856" s="286">
        <f t="shared" si="338"/>
        <v>0</v>
      </c>
    </row>
    <row r="857" spans="2:14" outlineLevel="1">
      <c r="B857" s="556">
        <f t="shared" si="336"/>
        <v>28</v>
      </c>
      <c r="C857" s="557">
        <f t="shared" si="332"/>
        <v>0</v>
      </c>
      <c r="D857" s="559">
        <f t="shared" si="333"/>
        <v>0</v>
      </c>
      <c r="E857" s="313">
        <f t="shared" si="334"/>
        <v>0</v>
      </c>
      <c r="F857" s="315">
        <f t="shared" si="334"/>
        <v>0</v>
      </c>
      <c r="G857" s="286">
        <f t="shared" si="338"/>
        <v>0</v>
      </c>
      <c r="H857" s="286">
        <f t="shared" si="338"/>
        <v>0</v>
      </c>
      <c r="I857" s="286">
        <f t="shared" si="338"/>
        <v>0</v>
      </c>
      <c r="J857" s="286">
        <f t="shared" si="338"/>
        <v>0</v>
      </c>
      <c r="K857" s="286">
        <f t="shared" si="338"/>
        <v>0</v>
      </c>
      <c r="L857" s="286">
        <f t="shared" si="338"/>
        <v>0</v>
      </c>
      <c r="M857" s="286">
        <f t="shared" si="338"/>
        <v>0</v>
      </c>
      <c r="N857" s="286">
        <f t="shared" si="338"/>
        <v>0</v>
      </c>
    </row>
    <row r="858" spans="2:14" outlineLevel="1">
      <c r="B858" s="556">
        <f t="shared" si="336"/>
        <v>29</v>
      </c>
      <c r="C858" s="557">
        <f t="shared" si="332"/>
        <v>0</v>
      </c>
      <c r="D858" s="559">
        <f t="shared" si="333"/>
        <v>0</v>
      </c>
      <c r="E858" s="313">
        <f t="shared" si="334"/>
        <v>0</v>
      </c>
      <c r="F858" s="315">
        <f t="shared" si="334"/>
        <v>0</v>
      </c>
      <c r="G858" s="286">
        <f t="shared" si="338"/>
        <v>0</v>
      </c>
      <c r="H858" s="286">
        <f t="shared" si="338"/>
        <v>0</v>
      </c>
      <c r="I858" s="286">
        <f t="shared" si="338"/>
        <v>0</v>
      </c>
      <c r="J858" s="286">
        <f t="shared" si="338"/>
        <v>0</v>
      </c>
      <c r="K858" s="286">
        <f t="shared" si="338"/>
        <v>0</v>
      </c>
      <c r="L858" s="286">
        <f t="shared" si="338"/>
        <v>0</v>
      </c>
      <c r="M858" s="286">
        <f t="shared" si="338"/>
        <v>0</v>
      </c>
      <c r="N858" s="286">
        <f t="shared" si="338"/>
        <v>0</v>
      </c>
    </row>
    <row r="859" spans="2:14" outlineLevel="1">
      <c r="B859" s="556">
        <f t="shared" si="336"/>
        <v>30</v>
      </c>
      <c r="C859" s="215">
        <f t="shared" si="332"/>
        <v>0</v>
      </c>
      <c r="D859" s="325">
        <f t="shared" si="333"/>
        <v>0</v>
      </c>
      <c r="E859" s="326">
        <f t="shared" si="334"/>
        <v>0</v>
      </c>
      <c r="F859" s="327">
        <f t="shared" si="334"/>
        <v>0</v>
      </c>
      <c r="G859" s="328">
        <f t="shared" si="338"/>
        <v>0</v>
      </c>
      <c r="H859" s="328">
        <f t="shared" si="338"/>
        <v>0</v>
      </c>
      <c r="I859" s="328">
        <f t="shared" si="338"/>
        <v>0</v>
      </c>
      <c r="J859" s="328">
        <f t="shared" si="338"/>
        <v>0</v>
      </c>
      <c r="K859" s="328">
        <f t="shared" si="338"/>
        <v>0</v>
      </c>
      <c r="L859" s="328">
        <f t="shared" si="338"/>
        <v>0</v>
      </c>
      <c r="M859" s="328">
        <f t="shared" si="338"/>
        <v>0</v>
      </c>
      <c r="N859" s="328">
        <f t="shared" si="338"/>
        <v>0</v>
      </c>
    </row>
    <row r="860" spans="2:14" outlineLevel="1">
      <c r="C860" s="21" t="s">
        <v>260</v>
      </c>
      <c r="D860" s="285">
        <f t="shared" ref="D860" si="339">SUM(D828:D859)</f>
        <v>689928</v>
      </c>
      <c r="E860" s="313">
        <f>SUM(E828:E859)</f>
        <v>1183140</v>
      </c>
      <c r="F860" s="315">
        <f t="shared" ref="F860:N860" si="340">SUM(F828:F859)</f>
        <v>1230465.5999999999</v>
      </c>
      <c r="G860" s="286">
        <f t="shared" si="340"/>
        <v>1279684.2240000002</v>
      </c>
      <c r="H860" s="286">
        <f t="shared" si="340"/>
        <v>1330871.5929600003</v>
      </c>
      <c r="I860" s="286">
        <f t="shared" si="340"/>
        <v>1384106.4566784003</v>
      </c>
      <c r="J860" s="286">
        <f t="shared" si="340"/>
        <v>1439470.7149455361</v>
      </c>
      <c r="K860" s="286">
        <f t="shared" si="340"/>
        <v>1497049.5435433574</v>
      </c>
      <c r="L860" s="286">
        <f t="shared" si="340"/>
        <v>1556931.5252850919</v>
      </c>
      <c r="M860" s="286">
        <f t="shared" si="340"/>
        <v>1619208.7862964957</v>
      </c>
      <c r="N860" s="286">
        <f t="shared" si="340"/>
        <v>1683977.1377483555</v>
      </c>
    </row>
    <row r="861" spans="2:14" ht="21.75" customHeight="1" outlineLevel="1">
      <c r="C861" s="4" t="s">
        <v>261</v>
      </c>
      <c r="D861" s="287"/>
      <c r="E861" s="313">
        <f>E862-E860</f>
        <v>0</v>
      </c>
      <c r="F861" s="314">
        <f>F862-F860</f>
        <v>-47325.59999999986</v>
      </c>
      <c r="G861" s="284">
        <f t="shared" ref="G861:N861" si="341">-HLOOKUP(G$823,$E$167:$N$168,2,FALSE)*G860</f>
        <v>-25593.684480000004</v>
      </c>
      <c r="H861" s="284">
        <f t="shared" si="341"/>
        <v>-26617.431859200005</v>
      </c>
      <c r="I861" s="284">
        <f t="shared" si="341"/>
        <v>-41523.193700352007</v>
      </c>
      <c r="J861" s="284">
        <f t="shared" si="341"/>
        <v>-71973.535747276808</v>
      </c>
      <c r="K861" s="284">
        <f t="shared" si="341"/>
        <v>-74852.477177167879</v>
      </c>
      <c r="L861" s="284">
        <f t="shared" si="341"/>
        <v>-77846.576264254603</v>
      </c>
      <c r="M861" s="284">
        <f t="shared" si="341"/>
        <v>-80960.439314824791</v>
      </c>
      <c r="N861" s="284">
        <f t="shared" si="341"/>
        <v>-84198.856887417787</v>
      </c>
    </row>
    <row r="862" spans="2:14" outlineLevel="1">
      <c r="C862" s="83" t="s">
        <v>262</v>
      </c>
      <c r="D862" s="285">
        <f>D860</f>
        <v>689928</v>
      </c>
      <c r="E862" s="313">
        <f>SUMIF($E$628:$AB$628,E$823,$E702:$AB702)</f>
        <v>1183140</v>
      </c>
      <c r="F862" s="314">
        <f>SUMIF($E$628:$AB$628,F$823,$E702:$AB702)</f>
        <v>1183140</v>
      </c>
      <c r="G862" s="284">
        <f>G860+G861</f>
        <v>1254090.5395200001</v>
      </c>
      <c r="H862" s="284">
        <f t="shared" ref="H862:N862" si="342">H860+H861</f>
        <v>1304254.1611008001</v>
      </c>
      <c r="I862" s="284">
        <f t="shared" si="342"/>
        <v>1342583.2629780483</v>
      </c>
      <c r="J862" s="284">
        <f t="shared" si="342"/>
        <v>1367497.1791982593</v>
      </c>
      <c r="K862" s="284">
        <f t="shared" si="342"/>
        <v>1422197.0663661896</v>
      </c>
      <c r="L862" s="284">
        <f t="shared" si="342"/>
        <v>1479084.9490208374</v>
      </c>
      <c r="M862" s="284">
        <f t="shared" si="342"/>
        <v>1538248.3469816709</v>
      </c>
      <c r="N862" s="284">
        <f t="shared" si="342"/>
        <v>1599778.2808609377</v>
      </c>
    </row>
    <row r="863" spans="2:14" outlineLevel="1">
      <c r="C863" s="83"/>
      <c r="D863" s="285"/>
      <c r="E863" s="313"/>
      <c r="F863" s="314"/>
      <c r="G863" s="284"/>
      <c r="H863" s="284"/>
      <c r="I863" s="284"/>
      <c r="J863" s="284"/>
      <c r="K863" s="284"/>
      <c r="L863" s="284"/>
      <c r="M863" s="284"/>
      <c r="N863" s="284"/>
    </row>
    <row r="864" spans="2:14" outlineLevel="1">
      <c r="C864" s="240" t="s">
        <v>263</v>
      </c>
      <c r="D864" s="329"/>
      <c r="E864" s="313">
        <f>SUMIF($E$628:$AB$628,E$823,$E735:$AB735)+SUMIF($E$628:$AB$628,E$823,$E736:$AB736)</f>
        <v>-1183140</v>
      </c>
      <c r="F864" s="315">
        <f>SUMIF($E$628:$AB$628,F$823,$E735:$AB735)+SUMIF($E$628:$AB$628,F$823,$E736:$AB736)</f>
        <v>-1242297</v>
      </c>
      <c r="G864" s="286">
        <f t="shared" ref="G864:N864" si="343">-HLOOKUP(G$823,$E$173:$N$174,2,FALSE)*G$860</f>
        <v>-38390.526720000002</v>
      </c>
      <c r="H864" s="286">
        <f t="shared" si="343"/>
        <v>-39926.147788800008</v>
      </c>
      <c r="I864" s="286">
        <f t="shared" si="343"/>
        <v>-41523.193700352007</v>
      </c>
      <c r="J864" s="286">
        <f t="shared" si="343"/>
        <v>-43184.121448366081</v>
      </c>
      <c r="K864" s="286">
        <f t="shared" si="343"/>
        <v>-44911.486306300721</v>
      </c>
      <c r="L864" s="286">
        <f t="shared" si="343"/>
        <v>-46707.945758552756</v>
      </c>
      <c r="M864" s="286">
        <f t="shared" si="343"/>
        <v>-48576.263588894872</v>
      </c>
      <c r="N864" s="286">
        <f t="shared" si="343"/>
        <v>-50519.314132450665</v>
      </c>
    </row>
    <row r="865" spans="3:14" ht="16.5" customHeight="1" outlineLevel="1">
      <c r="C865" s="241" t="s">
        <v>264</v>
      </c>
      <c r="D865" s="285">
        <v>0</v>
      </c>
      <c r="E865" s="313">
        <f ca="1">SUMIF($E$628:$AB$628,E$823,$E769:$AB769)+SUMIF($E$628:$AB$628,E$823,$E770:$AB770)</f>
        <v>0</v>
      </c>
      <c r="F865" s="315">
        <f ca="1">SUMIF($E$628:$AB$628,F$823,$E769:$AB769)+SUMIF($E$628:$AB$628,F$823,$E770:$AB770)</f>
        <v>0</v>
      </c>
      <c r="G865" s="286">
        <f t="shared" ref="G865:N865" si="344">-HLOOKUP(G$823,$E$164:$N$165,2,FALSE)*G$860</f>
        <v>-12796.842240000002</v>
      </c>
      <c r="H865" s="286">
        <f t="shared" si="344"/>
        <v>-13308.715929600003</v>
      </c>
      <c r="I865" s="286">
        <f t="shared" si="344"/>
        <v>-13841.064566784004</v>
      </c>
      <c r="J865" s="286">
        <f t="shared" si="344"/>
        <v>-14394.707149455362</v>
      </c>
      <c r="K865" s="286">
        <f t="shared" si="344"/>
        <v>-14970.495435433575</v>
      </c>
      <c r="L865" s="286">
        <f t="shared" si="344"/>
        <v>-15569.31525285092</v>
      </c>
      <c r="M865" s="286">
        <f t="shared" si="344"/>
        <v>-16192.087862964958</v>
      </c>
      <c r="N865" s="286">
        <f t="shared" si="344"/>
        <v>-16839.771377483554</v>
      </c>
    </row>
    <row r="866" spans="3:14" outlineLevel="1">
      <c r="C866" s="242" t="s">
        <v>265</v>
      </c>
      <c r="D866" s="285"/>
      <c r="E866" s="313">
        <f>SUMIF($E$628:$AB$628,E$823,$E771:$AB771)</f>
        <v>0</v>
      </c>
      <c r="F866" s="315">
        <f>SUMIF($E$628:$AB$628,F$823,$E771:$AB771)</f>
        <v>-11831.400000000001</v>
      </c>
      <c r="G866" s="286">
        <f t="shared" ref="G866:N866" si="345">-HLOOKUP(G$823,$E$170:$N$171,2,FALSE)*G$860</f>
        <v>-12796.842240000002</v>
      </c>
      <c r="H866" s="286">
        <f t="shared" si="345"/>
        <v>-13308.715929600003</v>
      </c>
      <c r="I866" s="286">
        <f t="shared" si="345"/>
        <v>-13841.064566784004</v>
      </c>
      <c r="J866" s="286">
        <f t="shared" si="345"/>
        <v>-14394.707149455362</v>
      </c>
      <c r="K866" s="286">
        <f t="shared" si="345"/>
        <v>-14970.495435433575</v>
      </c>
      <c r="L866" s="286">
        <f t="shared" si="345"/>
        <v>-15569.31525285092</v>
      </c>
      <c r="M866" s="286">
        <f t="shared" si="345"/>
        <v>-16192.087862964958</v>
      </c>
      <c r="N866" s="286">
        <f t="shared" si="345"/>
        <v>-16839.771377483554</v>
      </c>
    </row>
    <row r="867" spans="3:14" ht="5.55" customHeight="1" outlineLevel="1">
      <c r="C867" s="10"/>
      <c r="D867" s="288"/>
      <c r="E867" s="316"/>
      <c r="F867" s="317"/>
      <c r="G867" s="289"/>
      <c r="H867" s="289"/>
      <c r="I867" s="289"/>
      <c r="J867" s="289"/>
      <c r="K867" s="289"/>
      <c r="L867" s="289"/>
      <c r="M867" s="289"/>
      <c r="N867" s="289"/>
    </row>
    <row r="868" spans="3:14" outlineLevel="1">
      <c r="C868" s="218" t="s">
        <v>266</v>
      </c>
      <c r="D868" s="285">
        <f t="shared" ref="D868:M868" si="346">SUM(D862:D866)</f>
        <v>689928</v>
      </c>
      <c r="E868" s="313">
        <f t="shared" ca="1" si="346"/>
        <v>0</v>
      </c>
      <c r="F868" s="314">
        <f t="shared" ca="1" si="346"/>
        <v>-70988.399999999994</v>
      </c>
      <c r="G868" s="284">
        <f t="shared" si="346"/>
        <v>1190106.3283200003</v>
      </c>
      <c r="H868" s="284">
        <f t="shared" si="346"/>
        <v>1237710.5814528002</v>
      </c>
      <c r="I868" s="284">
        <f t="shared" si="346"/>
        <v>1273377.9401441282</v>
      </c>
      <c r="J868" s="284">
        <f t="shared" si="346"/>
        <v>1295523.6434509826</v>
      </c>
      <c r="K868" s="284">
        <f t="shared" si="346"/>
        <v>1347344.5891890221</v>
      </c>
      <c r="L868" s="284">
        <f t="shared" si="346"/>
        <v>1401238.3727565827</v>
      </c>
      <c r="M868" s="284">
        <f t="shared" si="346"/>
        <v>1457287.9076668462</v>
      </c>
      <c r="N868" s="284">
        <f>SUM(N862:N866)</f>
        <v>1515579.4239735198</v>
      </c>
    </row>
    <row r="869" spans="3:14" outlineLevel="1">
      <c r="C869" s="218"/>
      <c r="D869" s="285"/>
      <c r="E869" s="313"/>
      <c r="F869" s="314"/>
      <c r="G869" s="284"/>
      <c r="H869" s="284"/>
      <c r="I869" s="284"/>
      <c r="J869" s="284"/>
      <c r="K869" s="284"/>
      <c r="L869" s="284"/>
      <c r="M869" s="284"/>
      <c r="N869" s="284"/>
    </row>
    <row r="870" spans="3:14" outlineLevel="1">
      <c r="C870" s="23" t="s">
        <v>14</v>
      </c>
      <c r="D870" s="285"/>
      <c r="E870" s="313"/>
      <c r="F870" s="314"/>
      <c r="G870" s="284"/>
      <c r="H870" s="284"/>
      <c r="I870" s="284"/>
      <c r="J870" s="284"/>
      <c r="K870" s="284"/>
      <c r="L870" s="284"/>
      <c r="M870" s="284"/>
      <c r="N870" s="284"/>
    </row>
    <row r="871" spans="3:14" outlineLevel="1">
      <c r="C871" s="232" t="str">
        <f t="shared" ref="C871:C887" si="347">C189</f>
        <v>Laundry Income</v>
      </c>
      <c r="D871" s="285"/>
      <c r="E871" s="313">
        <f t="shared" ref="E871:F887" si="348">SUMIF($E$628:$AB$628,E$823,$E776:$AB776)</f>
        <v>0</v>
      </c>
      <c r="F871" s="314">
        <f t="shared" si="348"/>
        <v>0</v>
      </c>
      <c r="G871" s="284">
        <f t="shared" ref="G871:N880" si="349">F871*(1+HLOOKUP(G$823,$E$181:$N$182,2,FALSE))</f>
        <v>0</v>
      </c>
      <c r="H871" s="284">
        <f t="shared" si="349"/>
        <v>0</v>
      </c>
      <c r="I871" s="284">
        <f t="shared" si="349"/>
        <v>0</v>
      </c>
      <c r="J871" s="284">
        <f t="shared" si="349"/>
        <v>0</v>
      </c>
      <c r="K871" s="284">
        <f t="shared" si="349"/>
        <v>0</v>
      </c>
      <c r="L871" s="284">
        <f t="shared" si="349"/>
        <v>0</v>
      </c>
      <c r="M871" s="284">
        <f t="shared" si="349"/>
        <v>0</v>
      </c>
      <c r="N871" s="284">
        <f t="shared" si="349"/>
        <v>0</v>
      </c>
    </row>
    <row r="872" spans="3:14" outlineLevel="1">
      <c r="C872" s="232" t="str">
        <f t="shared" si="347"/>
        <v>Recovery Fm Deposits (Damages etc)</v>
      </c>
      <c r="D872" s="285"/>
      <c r="E872" s="313">
        <f t="shared" si="348"/>
        <v>0</v>
      </c>
      <c r="F872" s="314">
        <f t="shared" si="348"/>
        <v>0</v>
      </c>
      <c r="G872" s="284">
        <f t="shared" si="349"/>
        <v>0</v>
      </c>
      <c r="H872" s="284">
        <f t="shared" si="349"/>
        <v>0</v>
      </c>
      <c r="I872" s="284">
        <f t="shared" si="349"/>
        <v>0</v>
      </c>
      <c r="J872" s="284">
        <f t="shared" si="349"/>
        <v>0</v>
      </c>
      <c r="K872" s="284">
        <f t="shared" si="349"/>
        <v>0</v>
      </c>
      <c r="L872" s="284">
        <f t="shared" si="349"/>
        <v>0</v>
      </c>
      <c r="M872" s="284">
        <f t="shared" si="349"/>
        <v>0</v>
      </c>
      <c r="N872" s="284">
        <f t="shared" si="349"/>
        <v>0</v>
      </c>
    </row>
    <row r="873" spans="3:14" outlineLevel="1">
      <c r="C873" s="232" t="str">
        <f t="shared" si="347"/>
        <v>Recovery from Collections</v>
      </c>
      <c r="D873" s="285"/>
      <c r="E873" s="313">
        <f t="shared" si="348"/>
        <v>0</v>
      </c>
      <c r="F873" s="314">
        <f t="shared" si="348"/>
        <v>0</v>
      </c>
      <c r="G873" s="284">
        <f t="shared" si="349"/>
        <v>0</v>
      </c>
      <c r="H873" s="284">
        <f t="shared" si="349"/>
        <v>0</v>
      </c>
      <c r="I873" s="284">
        <f t="shared" si="349"/>
        <v>0</v>
      </c>
      <c r="J873" s="284">
        <f t="shared" si="349"/>
        <v>0</v>
      </c>
      <c r="K873" s="284">
        <f t="shared" si="349"/>
        <v>0</v>
      </c>
      <c r="L873" s="284">
        <f t="shared" si="349"/>
        <v>0</v>
      </c>
      <c r="M873" s="284">
        <f t="shared" si="349"/>
        <v>0</v>
      </c>
      <c r="N873" s="284">
        <f t="shared" si="349"/>
        <v>0</v>
      </c>
    </row>
    <row r="874" spans="3:14" outlineLevel="1">
      <c r="C874" s="232" t="str">
        <f t="shared" si="347"/>
        <v>Application Fees</v>
      </c>
      <c r="D874" s="285"/>
      <c r="E874" s="313">
        <f t="shared" si="348"/>
        <v>0</v>
      </c>
      <c r="F874" s="314">
        <f t="shared" si="348"/>
        <v>0</v>
      </c>
      <c r="G874" s="284">
        <f t="shared" si="349"/>
        <v>0</v>
      </c>
      <c r="H874" s="284">
        <f t="shared" si="349"/>
        <v>0</v>
      </c>
      <c r="I874" s="284">
        <f t="shared" si="349"/>
        <v>0</v>
      </c>
      <c r="J874" s="284">
        <f t="shared" si="349"/>
        <v>0</v>
      </c>
      <c r="K874" s="284">
        <f t="shared" si="349"/>
        <v>0</v>
      </c>
      <c r="L874" s="284">
        <f t="shared" si="349"/>
        <v>0</v>
      </c>
      <c r="M874" s="284">
        <f t="shared" si="349"/>
        <v>0</v>
      </c>
      <c r="N874" s="284">
        <f t="shared" si="349"/>
        <v>0</v>
      </c>
    </row>
    <row r="875" spans="3:14" outlineLevel="1">
      <c r="C875" s="232" t="str">
        <f t="shared" si="347"/>
        <v>Cancellation Fees</v>
      </c>
      <c r="D875" s="285"/>
      <c r="E875" s="313">
        <f t="shared" si="348"/>
        <v>0</v>
      </c>
      <c r="F875" s="314">
        <f t="shared" si="348"/>
        <v>0</v>
      </c>
      <c r="G875" s="284">
        <f t="shared" si="349"/>
        <v>0</v>
      </c>
      <c r="H875" s="284">
        <f t="shared" si="349"/>
        <v>0</v>
      </c>
      <c r="I875" s="284">
        <f t="shared" si="349"/>
        <v>0</v>
      </c>
      <c r="J875" s="284">
        <f t="shared" si="349"/>
        <v>0</v>
      </c>
      <c r="K875" s="284">
        <f t="shared" si="349"/>
        <v>0</v>
      </c>
      <c r="L875" s="284">
        <f t="shared" si="349"/>
        <v>0</v>
      </c>
      <c r="M875" s="284">
        <f t="shared" si="349"/>
        <v>0</v>
      </c>
      <c r="N875" s="284">
        <f t="shared" si="349"/>
        <v>0</v>
      </c>
    </row>
    <row r="876" spans="3:14" outlineLevel="1">
      <c r="C876" s="232" t="str">
        <f t="shared" si="347"/>
        <v>Pet Rent</v>
      </c>
      <c r="D876" s="285"/>
      <c r="E876" s="313">
        <f t="shared" si="348"/>
        <v>0</v>
      </c>
      <c r="F876" s="314">
        <f t="shared" si="348"/>
        <v>0</v>
      </c>
      <c r="G876" s="284">
        <f t="shared" si="349"/>
        <v>0</v>
      </c>
      <c r="H876" s="284">
        <f t="shared" si="349"/>
        <v>0</v>
      </c>
      <c r="I876" s="284">
        <f t="shared" si="349"/>
        <v>0</v>
      </c>
      <c r="J876" s="284">
        <f t="shared" si="349"/>
        <v>0</v>
      </c>
      <c r="K876" s="284">
        <f t="shared" si="349"/>
        <v>0</v>
      </c>
      <c r="L876" s="284">
        <f t="shared" si="349"/>
        <v>0</v>
      </c>
      <c r="M876" s="284">
        <f t="shared" si="349"/>
        <v>0</v>
      </c>
      <c r="N876" s="284">
        <f t="shared" si="349"/>
        <v>0</v>
      </c>
    </row>
    <row r="877" spans="3:14" outlineLevel="1">
      <c r="C877" s="232" t="str">
        <f t="shared" si="347"/>
        <v>Month-to-month Premiums</v>
      </c>
      <c r="D877" s="285"/>
      <c r="E877" s="313">
        <f t="shared" si="348"/>
        <v>0</v>
      </c>
      <c r="F877" s="314">
        <f t="shared" si="348"/>
        <v>0</v>
      </c>
      <c r="G877" s="284">
        <f t="shared" si="349"/>
        <v>0</v>
      </c>
      <c r="H877" s="284">
        <f t="shared" si="349"/>
        <v>0</v>
      </c>
      <c r="I877" s="284">
        <f t="shared" si="349"/>
        <v>0</v>
      </c>
      <c r="J877" s="284">
        <f t="shared" si="349"/>
        <v>0</v>
      </c>
      <c r="K877" s="284">
        <f t="shared" si="349"/>
        <v>0</v>
      </c>
      <c r="L877" s="284">
        <f t="shared" si="349"/>
        <v>0</v>
      </c>
      <c r="M877" s="284">
        <f t="shared" si="349"/>
        <v>0</v>
      </c>
      <c r="N877" s="284">
        <f t="shared" si="349"/>
        <v>0</v>
      </c>
    </row>
    <row r="878" spans="3:14" outlineLevel="1">
      <c r="C878" s="232" t="str">
        <f t="shared" si="347"/>
        <v>Late Charges</v>
      </c>
      <c r="D878" s="285"/>
      <c r="E878" s="313">
        <f t="shared" si="348"/>
        <v>0</v>
      </c>
      <c r="F878" s="314">
        <f t="shared" si="348"/>
        <v>0</v>
      </c>
      <c r="G878" s="284">
        <f t="shared" si="349"/>
        <v>0</v>
      </c>
      <c r="H878" s="284">
        <f t="shared" si="349"/>
        <v>0</v>
      </c>
      <c r="I878" s="284">
        <f t="shared" si="349"/>
        <v>0</v>
      </c>
      <c r="J878" s="284">
        <f t="shared" si="349"/>
        <v>0</v>
      </c>
      <c r="K878" s="284">
        <f t="shared" si="349"/>
        <v>0</v>
      </c>
      <c r="L878" s="284">
        <f t="shared" si="349"/>
        <v>0</v>
      </c>
      <c r="M878" s="284">
        <f t="shared" si="349"/>
        <v>0</v>
      </c>
      <c r="N878" s="284">
        <f t="shared" si="349"/>
        <v>0</v>
      </c>
    </row>
    <row r="879" spans="3:14" outlineLevel="1">
      <c r="C879" s="232" t="str">
        <f t="shared" si="347"/>
        <v>Credit Fee Income</v>
      </c>
      <c r="D879" s="285"/>
      <c r="E879" s="313">
        <f t="shared" si="348"/>
        <v>0</v>
      </c>
      <c r="F879" s="314">
        <f t="shared" si="348"/>
        <v>0</v>
      </c>
      <c r="G879" s="284">
        <f t="shared" si="349"/>
        <v>0</v>
      </c>
      <c r="H879" s="284">
        <f t="shared" si="349"/>
        <v>0</v>
      </c>
      <c r="I879" s="284">
        <f t="shared" si="349"/>
        <v>0</v>
      </c>
      <c r="J879" s="284">
        <f t="shared" si="349"/>
        <v>0</v>
      </c>
      <c r="K879" s="284">
        <f t="shared" si="349"/>
        <v>0</v>
      </c>
      <c r="L879" s="284">
        <f t="shared" si="349"/>
        <v>0</v>
      </c>
      <c r="M879" s="284">
        <f t="shared" si="349"/>
        <v>0</v>
      </c>
      <c r="N879" s="284">
        <f t="shared" si="349"/>
        <v>0</v>
      </c>
    </row>
    <row r="880" spans="3:14" outlineLevel="1">
      <c r="C880" s="232" t="str">
        <f t="shared" si="347"/>
        <v>Vending Income</v>
      </c>
      <c r="D880" s="285"/>
      <c r="E880" s="313">
        <f t="shared" si="348"/>
        <v>0</v>
      </c>
      <c r="F880" s="314">
        <f t="shared" si="348"/>
        <v>0</v>
      </c>
      <c r="G880" s="284">
        <f t="shared" si="349"/>
        <v>0</v>
      </c>
      <c r="H880" s="284">
        <f t="shared" si="349"/>
        <v>0</v>
      </c>
      <c r="I880" s="284">
        <f t="shared" si="349"/>
        <v>0</v>
      </c>
      <c r="J880" s="284">
        <f t="shared" si="349"/>
        <v>0</v>
      </c>
      <c r="K880" s="284">
        <f t="shared" si="349"/>
        <v>0</v>
      </c>
      <c r="L880" s="284">
        <f t="shared" si="349"/>
        <v>0</v>
      </c>
      <c r="M880" s="284">
        <f t="shared" si="349"/>
        <v>0</v>
      </c>
      <c r="N880" s="284">
        <f t="shared" si="349"/>
        <v>0</v>
      </c>
    </row>
    <row r="881" spans="3:14" outlineLevel="1">
      <c r="C881" s="232" t="str">
        <f t="shared" si="347"/>
        <v>Utility Reimbursement Income</v>
      </c>
      <c r="D881" s="285"/>
      <c r="E881" s="313">
        <f t="shared" si="348"/>
        <v>0</v>
      </c>
      <c r="F881" s="314">
        <f t="shared" si="348"/>
        <v>0</v>
      </c>
      <c r="G881" s="284">
        <f t="shared" ref="G881:N887" si="350">F881*(1+HLOOKUP(G$823,$E$181:$N$182,2,FALSE))</f>
        <v>0</v>
      </c>
      <c r="H881" s="284">
        <f t="shared" si="350"/>
        <v>0</v>
      </c>
      <c r="I881" s="284">
        <f t="shared" si="350"/>
        <v>0</v>
      </c>
      <c r="J881" s="284">
        <f t="shared" si="350"/>
        <v>0</v>
      </c>
      <c r="K881" s="284">
        <f t="shared" si="350"/>
        <v>0</v>
      </c>
      <c r="L881" s="284">
        <f t="shared" si="350"/>
        <v>0</v>
      </c>
      <c r="M881" s="284">
        <f t="shared" si="350"/>
        <v>0</v>
      </c>
      <c r="N881" s="284">
        <f t="shared" si="350"/>
        <v>0</v>
      </c>
    </row>
    <row r="882" spans="3:14" outlineLevel="1">
      <c r="C882" s="232" t="str">
        <f t="shared" si="347"/>
        <v>Parking Income</v>
      </c>
      <c r="D882" s="285"/>
      <c r="E882" s="313">
        <f t="shared" si="348"/>
        <v>0</v>
      </c>
      <c r="F882" s="314">
        <f t="shared" si="348"/>
        <v>0</v>
      </c>
      <c r="G882" s="284">
        <f t="shared" si="350"/>
        <v>0</v>
      </c>
      <c r="H882" s="284">
        <f t="shared" si="350"/>
        <v>0</v>
      </c>
      <c r="I882" s="284">
        <f t="shared" si="350"/>
        <v>0</v>
      </c>
      <c r="J882" s="284">
        <f t="shared" si="350"/>
        <v>0</v>
      </c>
      <c r="K882" s="284">
        <f t="shared" si="350"/>
        <v>0</v>
      </c>
      <c r="L882" s="284">
        <f t="shared" si="350"/>
        <v>0</v>
      </c>
      <c r="M882" s="284">
        <f t="shared" si="350"/>
        <v>0</v>
      </c>
      <c r="N882" s="284">
        <f t="shared" si="350"/>
        <v>0</v>
      </c>
    </row>
    <row r="883" spans="3:14" outlineLevel="1">
      <c r="C883" s="232" t="str">
        <f t="shared" si="347"/>
        <v>Storage Space Income</v>
      </c>
      <c r="D883" s="285"/>
      <c r="E883" s="313">
        <f t="shared" si="348"/>
        <v>0</v>
      </c>
      <c r="F883" s="314">
        <f t="shared" si="348"/>
        <v>0</v>
      </c>
      <c r="G883" s="284">
        <f t="shared" si="350"/>
        <v>0</v>
      </c>
      <c r="H883" s="284">
        <f t="shared" si="350"/>
        <v>0</v>
      </c>
      <c r="I883" s="284">
        <f t="shared" si="350"/>
        <v>0</v>
      </c>
      <c r="J883" s="284">
        <f t="shared" si="350"/>
        <v>0</v>
      </c>
      <c r="K883" s="284">
        <f t="shared" si="350"/>
        <v>0</v>
      </c>
      <c r="L883" s="284">
        <f t="shared" si="350"/>
        <v>0</v>
      </c>
      <c r="M883" s="284">
        <f t="shared" si="350"/>
        <v>0</v>
      </c>
      <c r="N883" s="284">
        <f t="shared" si="350"/>
        <v>0</v>
      </c>
    </row>
    <row r="884" spans="3:14" outlineLevel="1">
      <c r="C884" s="232" t="str">
        <f t="shared" si="347"/>
        <v>Cleaning Income</v>
      </c>
      <c r="D884" s="285"/>
      <c r="E884" s="313">
        <f t="shared" si="348"/>
        <v>0</v>
      </c>
      <c r="F884" s="314">
        <f t="shared" si="348"/>
        <v>0</v>
      </c>
      <c r="G884" s="284">
        <f t="shared" si="350"/>
        <v>0</v>
      </c>
      <c r="H884" s="284">
        <f t="shared" si="350"/>
        <v>0</v>
      </c>
      <c r="I884" s="284">
        <f t="shared" si="350"/>
        <v>0</v>
      </c>
      <c r="J884" s="284">
        <f t="shared" si="350"/>
        <v>0</v>
      </c>
      <c r="K884" s="284">
        <f t="shared" si="350"/>
        <v>0</v>
      </c>
      <c r="L884" s="284">
        <f t="shared" si="350"/>
        <v>0</v>
      </c>
      <c r="M884" s="284">
        <f t="shared" si="350"/>
        <v>0</v>
      </c>
      <c r="N884" s="284">
        <f t="shared" si="350"/>
        <v>0</v>
      </c>
    </row>
    <row r="885" spans="3:14" outlineLevel="1">
      <c r="C885" s="232" t="str">
        <f t="shared" si="347"/>
        <v>Furniture Income</v>
      </c>
      <c r="D885" s="285"/>
      <c r="E885" s="313">
        <f t="shared" si="348"/>
        <v>0</v>
      </c>
      <c r="F885" s="314">
        <f t="shared" si="348"/>
        <v>0</v>
      </c>
      <c r="G885" s="284">
        <f t="shared" si="350"/>
        <v>0</v>
      </c>
      <c r="H885" s="284">
        <f t="shared" si="350"/>
        <v>0</v>
      </c>
      <c r="I885" s="284">
        <f t="shared" si="350"/>
        <v>0</v>
      </c>
      <c r="J885" s="284">
        <f t="shared" si="350"/>
        <v>0</v>
      </c>
      <c r="K885" s="284">
        <f t="shared" si="350"/>
        <v>0</v>
      </c>
      <c r="L885" s="284">
        <f t="shared" si="350"/>
        <v>0</v>
      </c>
      <c r="M885" s="284">
        <f t="shared" si="350"/>
        <v>0</v>
      </c>
      <c r="N885" s="284">
        <f t="shared" si="350"/>
        <v>0</v>
      </c>
    </row>
    <row r="886" spans="3:14" outlineLevel="1">
      <c r="C886" s="232" t="str">
        <f t="shared" si="347"/>
        <v>Legal Fees Reimbursement</v>
      </c>
      <c r="D886" s="285"/>
      <c r="E886" s="313">
        <f t="shared" si="348"/>
        <v>0</v>
      </c>
      <c r="F886" s="314">
        <f t="shared" si="348"/>
        <v>0</v>
      </c>
      <c r="G886" s="284">
        <f t="shared" si="350"/>
        <v>0</v>
      </c>
      <c r="H886" s="284">
        <f t="shared" si="350"/>
        <v>0</v>
      </c>
      <c r="I886" s="284">
        <f t="shared" si="350"/>
        <v>0</v>
      </c>
      <c r="J886" s="284">
        <f t="shared" si="350"/>
        <v>0</v>
      </c>
      <c r="K886" s="284">
        <f t="shared" si="350"/>
        <v>0</v>
      </c>
      <c r="L886" s="284">
        <f t="shared" si="350"/>
        <v>0</v>
      </c>
      <c r="M886" s="284">
        <f t="shared" si="350"/>
        <v>0</v>
      </c>
      <c r="N886" s="284">
        <f t="shared" si="350"/>
        <v>0</v>
      </c>
    </row>
    <row r="887" spans="3:14" ht="16.5" customHeight="1" outlineLevel="1" thickBot="1">
      <c r="C887" s="232" t="str">
        <f t="shared" si="347"/>
        <v>Misc.</v>
      </c>
      <c r="D887" s="290"/>
      <c r="E887" s="318">
        <f t="shared" si="348"/>
        <v>0</v>
      </c>
      <c r="F887" s="319">
        <f t="shared" si="348"/>
        <v>0</v>
      </c>
      <c r="G887" s="291">
        <f t="shared" si="350"/>
        <v>0</v>
      </c>
      <c r="H887" s="291">
        <f t="shared" si="350"/>
        <v>0</v>
      </c>
      <c r="I887" s="291">
        <f t="shared" si="350"/>
        <v>0</v>
      </c>
      <c r="J887" s="291">
        <f t="shared" si="350"/>
        <v>0</v>
      </c>
      <c r="K887" s="291">
        <f t="shared" si="350"/>
        <v>0</v>
      </c>
      <c r="L887" s="291">
        <f t="shared" si="350"/>
        <v>0</v>
      </c>
      <c r="M887" s="291">
        <f t="shared" si="350"/>
        <v>0</v>
      </c>
      <c r="N887" s="291">
        <f t="shared" si="350"/>
        <v>0</v>
      </c>
    </row>
    <row r="888" spans="3:14" outlineLevel="1">
      <c r="C888" s="83" t="s">
        <v>30</v>
      </c>
      <c r="D888" s="285">
        <f>E206</f>
        <v>0</v>
      </c>
      <c r="E888" s="313">
        <f>SUM(E871:E887)</f>
        <v>0</v>
      </c>
      <c r="F888" s="315">
        <f>SUM(F871:F887)</f>
        <v>0</v>
      </c>
      <c r="G888" s="284">
        <f t="shared" ref="G888:N888" si="351">SUM(G871:G887)</f>
        <v>0</v>
      </c>
      <c r="H888" s="284">
        <f t="shared" si="351"/>
        <v>0</v>
      </c>
      <c r="I888" s="284">
        <f t="shared" si="351"/>
        <v>0</v>
      </c>
      <c r="J888" s="284">
        <f t="shared" si="351"/>
        <v>0</v>
      </c>
      <c r="K888" s="284">
        <f t="shared" si="351"/>
        <v>0</v>
      </c>
      <c r="L888" s="284">
        <f t="shared" si="351"/>
        <v>0</v>
      </c>
      <c r="M888" s="284">
        <f t="shared" si="351"/>
        <v>0</v>
      </c>
      <c r="N888" s="284">
        <f t="shared" si="351"/>
        <v>0</v>
      </c>
    </row>
    <row r="889" spans="3:14" outlineLevel="1">
      <c r="C889" s="67"/>
      <c r="D889" s="288"/>
      <c r="E889" s="316"/>
      <c r="F889" s="317"/>
      <c r="G889" s="289"/>
      <c r="H889" s="289"/>
      <c r="I889" s="289"/>
      <c r="J889" s="289"/>
      <c r="K889" s="289"/>
      <c r="L889" s="289"/>
      <c r="M889" s="289"/>
      <c r="N889" s="289"/>
    </row>
    <row r="890" spans="3:14" ht="15" outlineLevel="1" thickBot="1">
      <c r="C890" s="21" t="s">
        <v>259</v>
      </c>
      <c r="D890" s="292">
        <f t="shared" ref="D890" si="352">D868+D888</f>
        <v>689928</v>
      </c>
      <c r="E890" s="320">
        <f ca="1">E868+E888</f>
        <v>0</v>
      </c>
      <c r="F890" s="321">
        <f t="shared" ref="F890:N890" ca="1" si="353">F868+F888</f>
        <v>-70988.399999999994</v>
      </c>
      <c r="G890" s="293">
        <f>G868+G888</f>
        <v>1190106.3283200003</v>
      </c>
      <c r="H890" s="293">
        <f t="shared" si="353"/>
        <v>1237710.5814528002</v>
      </c>
      <c r="I890" s="293">
        <f t="shared" si="353"/>
        <v>1273377.9401441282</v>
      </c>
      <c r="J890" s="293">
        <f t="shared" si="353"/>
        <v>1295523.6434509826</v>
      </c>
      <c r="K890" s="293">
        <f t="shared" si="353"/>
        <v>1347344.5891890221</v>
      </c>
      <c r="L890" s="293">
        <f t="shared" si="353"/>
        <v>1401238.3727565827</v>
      </c>
      <c r="M890" s="293">
        <f t="shared" si="353"/>
        <v>1457287.9076668462</v>
      </c>
      <c r="N890" s="293">
        <f t="shared" si="353"/>
        <v>1515579.4239735198</v>
      </c>
    </row>
    <row r="891" spans="3:14" ht="15" outlineLevel="1" thickTop="1">
      <c r="D891" s="283"/>
      <c r="E891" s="313"/>
      <c r="F891" s="322"/>
      <c r="G891" s="284"/>
      <c r="H891" s="284"/>
      <c r="I891" s="284"/>
      <c r="J891" s="284"/>
      <c r="K891" s="284"/>
      <c r="L891" s="284"/>
      <c r="M891" s="284"/>
      <c r="N891" s="284"/>
    </row>
    <row r="892" spans="3:14" outlineLevel="1">
      <c r="C892" s="23" t="s">
        <v>31</v>
      </c>
      <c r="D892" s="285"/>
      <c r="E892" s="313"/>
      <c r="F892" s="314"/>
      <c r="G892" s="284"/>
      <c r="H892" s="284"/>
      <c r="I892" s="284"/>
      <c r="J892" s="284"/>
      <c r="K892" s="284"/>
      <c r="L892" s="284"/>
      <c r="M892" s="284"/>
      <c r="N892" s="284"/>
    </row>
    <row r="893" spans="3:14" outlineLevel="1">
      <c r="C893" s="234" t="str">
        <f t="shared" ref="C893:C900" si="354">C224</f>
        <v xml:space="preserve">PAYROLL AND BENEFITS </v>
      </c>
      <c r="D893" s="295">
        <f t="shared" ref="D893:D900" si="355">-G224</f>
        <v>0</v>
      </c>
      <c r="E893" s="313">
        <f t="shared" ref="E893:F900" si="356">SUMIF($E$628:$AB$628,E$823,$E798:$AB798)</f>
        <v>0</v>
      </c>
      <c r="F893" s="314">
        <f t="shared" si="356"/>
        <v>0</v>
      </c>
      <c r="G893" s="284">
        <f>-$M224*(1+HLOOKUP(G$823,$E$258:$N$259,2,FALSE))</f>
        <v>-6120</v>
      </c>
      <c r="H893" s="284">
        <f t="shared" ref="H893:N893" si="357">-$M224*(1+HLOOKUP(H$823,$E$258:$N$259,2,FALSE))</f>
        <v>-6120</v>
      </c>
      <c r="I893" s="284">
        <f t="shared" si="357"/>
        <v>-6120</v>
      </c>
      <c r="J893" s="284">
        <f t="shared" si="357"/>
        <v>-6120</v>
      </c>
      <c r="K893" s="284">
        <f t="shared" si="357"/>
        <v>-6120</v>
      </c>
      <c r="L893" s="284">
        <f t="shared" si="357"/>
        <v>-6120</v>
      </c>
      <c r="M893" s="284">
        <f t="shared" si="357"/>
        <v>-6120</v>
      </c>
      <c r="N893" s="284">
        <f t="shared" si="357"/>
        <v>-6120</v>
      </c>
    </row>
    <row r="894" spans="3:14" outlineLevel="1">
      <c r="C894" s="1073" t="str">
        <f t="shared" si="354"/>
        <v>MANAGEMENT FEE / LEASING</v>
      </c>
      <c r="D894" s="295">
        <f t="shared" si="355"/>
        <v>-11587</v>
      </c>
      <c r="E894" s="313">
        <f t="shared" si="356"/>
        <v>-11587.000000000002</v>
      </c>
      <c r="F894" s="314">
        <f t="shared" si="356"/>
        <v>-11818.740000000003</v>
      </c>
      <c r="G894" s="284">
        <f>-$O$225*G890</f>
        <v>-35703.189849600007</v>
      </c>
      <c r="H894" s="284">
        <f t="shared" ref="H894:N894" si="358">-$O$225*H890</f>
        <v>-37131.317443584005</v>
      </c>
      <c r="I894" s="284">
        <f t="shared" si="358"/>
        <v>-38201.338204323845</v>
      </c>
      <c r="J894" s="284">
        <f t="shared" si="358"/>
        <v>-38865.709303529475</v>
      </c>
      <c r="K894" s="284">
        <f t="shared" si="358"/>
        <v>-40420.337675670664</v>
      </c>
      <c r="L894" s="284">
        <f t="shared" si="358"/>
        <v>-42037.151182697482</v>
      </c>
      <c r="M894" s="284">
        <f t="shared" si="358"/>
        <v>-43718.637230005384</v>
      </c>
      <c r="N894" s="284">
        <f t="shared" si="358"/>
        <v>-45467.382719205591</v>
      </c>
    </row>
    <row r="895" spans="3:14" outlineLevel="1">
      <c r="C895" s="234" t="str">
        <f t="shared" si="354"/>
        <v>ADMIN. EXPENSES / FEES</v>
      </c>
      <c r="D895" s="295">
        <f t="shared" si="355"/>
        <v>-1500</v>
      </c>
      <c r="E895" s="313">
        <f t="shared" si="356"/>
        <v>-1500</v>
      </c>
      <c r="F895" s="314">
        <f t="shared" si="356"/>
        <v>-1530</v>
      </c>
      <c r="G895" s="284">
        <f t="shared" ref="G895:N900" si="359">-$M226*(1+HLOOKUP(G$823,$E$258:$N$259,2,FALSE))</f>
        <v>-1530</v>
      </c>
      <c r="H895" s="284">
        <f t="shared" si="359"/>
        <v>-1530</v>
      </c>
      <c r="I895" s="284">
        <f t="shared" si="359"/>
        <v>-1530</v>
      </c>
      <c r="J895" s="284">
        <f t="shared" si="359"/>
        <v>-1530</v>
      </c>
      <c r="K895" s="284">
        <f t="shared" si="359"/>
        <v>-1530</v>
      </c>
      <c r="L895" s="284">
        <f t="shared" si="359"/>
        <v>-1530</v>
      </c>
      <c r="M895" s="284">
        <f t="shared" si="359"/>
        <v>-1530</v>
      </c>
      <c r="N895" s="284">
        <f t="shared" si="359"/>
        <v>-1530</v>
      </c>
    </row>
    <row r="896" spans="3:14" outlineLevel="1">
      <c r="C896" s="234" t="str">
        <f t="shared" si="354"/>
        <v>UTILITIES EXPENSES</v>
      </c>
      <c r="D896" s="295">
        <f t="shared" si="355"/>
        <v>-9000</v>
      </c>
      <c r="E896" s="313">
        <f t="shared" si="356"/>
        <v>-9000</v>
      </c>
      <c r="F896" s="314">
        <f t="shared" si="356"/>
        <v>-9180</v>
      </c>
      <c r="G896" s="284">
        <f t="shared" si="359"/>
        <v>-11220</v>
      </c>
      <c r="H896" s="284">
        <f t="shared" si="359"/>
        <v>-11220</v>
      </c>
      <c r="I896" s="284">
        <f t="shared" si="359"/>
        <v>-11220</v>
      </c>
      <c r="J896" s="284">
        <f t="shared" si="359"/>
        <v>-11220</v>
      </c>
      <c r="K896" s="284">
        <f t="shared" si="359"/>
        <v>-11220</v>
      </c>
      <c r="L896" s="284">
        <f t="shared" si="359"/>
        <v>-11220</v>
      </c>
      <c r="M896" s="284">
        <f t="shared" si="359"/>
        <v>-11220</v>
      </c>
      <c r="N896" s="284">
        <f t="shared" si="359"/>
        <v>-11220</v>
      </c>
    </row>
    <row r="897" spans="3:15" outlineLevel="1">
      <c r="C897" s="234" t="str">
        <f t="shared" si="354"/>
        <v>OPERATIONS AND MAINTENANCE</v>
      </c>
      <c r="D897" s="295">
        <f t="shared" si="355"/>
        <v>-15950</v>
      </c>
      <c r="E897" s="313">
        <f t="shared" si="356"/>
        <v>-15949.999999999998</v>
      </c>
      <c r="F897" s="314">
        <f t="shared" si="356"/>
        <v>-16269</v>
      </c>
      <c r="G897" s="284">
        <f t="shared" si="359"/>
        <v>-18360</v>
      </c>
      <c r="H897" s="284">
        <f t="shared" si="359"/>
        <v>-18360</v>
      </c>
      <c r="I897" s="284">
        <f t="shared" si="359"/>
        <v>-18360</v>
      </c>
      <c r="J897" s="284">
        <f t="shared" si="359"/>
        <v>-18360</v>
      </c>
      <c r="K897" s="284">
        <f t="shared" si="359"/>
        <v>-18360</v>
      </c>
      <c r="L897" s="284">
        <f t="shared" si="359"/>
        <v>-18360</v>
      </c>
      <c r="M897" s="284">
        <f t="shared" si="359"/>
        <v>-18360</v>
      </c>
      <c r="N897" s="284">
        <f t="shared" si="359"/>
        <v>-18360</v>
      </c>
    </row>
    <row r="898" spans="3:15" outlineLevel="1">
      <c r="C898" s="234" t="str">
        <f t="shared" si="354"/>
        <v>INSURANCE</v>
      </c>
      <c r="D898" s="295">
        <f t="shared" si="355"/>
        <v>-4000</v>
      </c>
      <c r="E898" s="313">
        <f t="shared" si="356"/>
        <v>-4000.0000000000005</v>
      </c>
      <c r="F898" s="314">
        <f t="shared" si="356"/>
        <v>-4080</v>
      </c>
      <c r="G898" s="284">
        <f t="shared" si="359"/>
        <v>-5100</v>
      </c>
      <c r="H898" s="284">
        <f t="shared" si="359"/>
        <v>-5100</v>
      </c>
      <c r="I898" s="284">
        <f t="shared" si="359"/>
        <v>-5100</v>
      </c>
      <c r="J898" s="284">
        <f t="shared" si="359"/>
        <v>-5100</v>
      </c>
      <c r="K898" s="284">
        <f t="shared" si="359"/>
        <v>-5100</v>
      </c>
      <c r="L898" s="284">
        <f t="shared" si="359"/>
        <v>-5100</v>
      </c>
      <c r="M898" s="284">
        <f t="shared" si="359"/>
        <v>-5100</v>
      </c>
      <c r="N898" s="284">
        <f t="shared" si="359"/>
        <v>-5100</v>
      </c>
    </row>
    <row r="899" spans="3:15" outlineLevel="1">
      <c r="C899" s="234" t="str">
        <f t="shared" si="354"/>
        <v>PROPERTY TAX</v>
      </c>
      <c r="D899" s="295">
        <f t="shared" si="355"/>
        <v>-45000</v>
      </c>
      <c r="E899" s="313">
        <f t="shared" si="356"/>
        <v>-45000</v>
      </c>
      <c r="F899" s="314">
        <f t="shared" si="356"/>
        <v>-45900</v>
      </c>
      <c r="G899" s="284">
        <f t="shared" si="359"/>
        <v>-141159.30959999998</v>
      </c>
      <c r="H899" s="284">
        <f t="shared" si="359"/>
        <v>-141159.30959999998</v>
      </c>
      <c r="I899" s="284">
        <f t="shared" si="359"/>
        <v>-141159.30959999998</v>
      </c>
      <c r="J899" s="284">
        <f t="shared" si="359"/>
        <v>-141159.30959999998</v>
      </c>
      <c r="K899" s="284">
        <f t="shared" si="359"/>
        <v>-141159.30959999998</v>
      </c>
      <c r="L899" s="284">
        <f t="shared" si="359"/>
        <v>-141159.30959999998</v>
      </c>
      <c r="M899" s="284">
        <f t="shared" si="359"/>
        <v>-141159.30959999998</v>
      </c>
      <c r="N899" s="284">
        <f t="shared" si="359"/>
        <v>-141159.30959999998</v>
      </c>
    </row>
    <row r="900" spans="3:15" outlineLevel="1">
      <c r="C900" s="234">
        <f t="shared" si="354"/>
        <v>0</v>
      </c>
      <c r="D900" s="295">
        <f t="shared" si="355"/>
        <v>0</v>
      </c>
      <c r="E900" s="313">
        <f t="shared" si="356"/>
        <v>0</v>
      </c>
      <c r="F900" s="314">
        <f t="shared" si="356"/>
        <v>0</v>
      </c>
      <c r="G900" s="284">
        <f t="shared" si="359"/>
        <v>0</v>
      </c>
      <c r="H900" s="284">
        <f t="shared" si="359"/>
        <v>0</v>
      </c>
      <c r="I900" s="284">
        <f t="shared" si="359"/>
        <v>0</v>
      </c>
      <c r="J900" s="284">
        <f t="shared" si="359"/>
        <v>0</v>
      </c>
      <c r="K900" s="284">
        <f t="shared" si="359"/>
        <v>0</v>
      </c>
      <c r="L900" s="284">
        <f t="shared" si="359"/>
        <v>0</v>
      </c>
      <c r="M900" s="284">
        <f t="shared" si="359"/>
        <v>0</v>
      </c>
      <c r="N900" s="284">
        <f t="shared" si="359"/>
        <v>0</v>
      </c>
    </row>
    <row r="901" spans="3:15" outlineLevel="1">
      <c r="D901" s="288"/>
      <c r="E901" s="316"/>
      <c r="F901" s="317"/>
      <c r="G901" s="289"/>
      <c r="H901" s="289"/>
      <c r="I901" s="289"/>
      <c r="J901" s="289"/>
      <c r="K901" s="289"/>
      <c r="L901" s="289"/>
      <c r="M901" s="289"/>
      <c r="N901" s="289"/>
    </row>
    <row r="902" spans="3:15" outlineLevel="1">
      <c r="C902" s="222" t="s">
        <v>32</v>
      </c>
      <c r="D902" s="285">
        <f>SUM(D893:D900)</f>
        <v>-87037</v>
      </c>
      <c r="E902" s="313">
        <f>SUM(E893:E901)</f>
        <v>-87037</v>
      </c>
      <c r="F902" s="314">
        <f t="shared" ref="F902:N902" si="360">SUM(F893:F901)</f>
        <v>-88777.74</v>
      </c>
      <c r="G902" s="284">
        <f t="shared" si="360"/>
        <v>-219192.4994496</v>
      </c>
      <c r="H902" s="284">
        <f t="shared" si="360"/>
        <v>-220620.62704358398</v>
      </c>
      <c r="I902" s="284">
        <f t="shared" si="360"/>
        <v>-221690.64780432382</v>
      </c>
      <c r="J902" s="284">
        <f t="shared" si="360"/>
        <v>-222355.01890352945</v>
      </c>
      <c r="K902" s="284">
        <f t="shared" si="360"/>
        <v>-223909.64727567064</v>
      </c>
      <c r="L902" s="284">
        <f t="shared" si="360"/>
        <v>-225526.46078269745</v>
      </c>
      <c r="M902" s="284">
        <f t="shared" si="360"/>
        <v>-227207.94683000536</v>
      </c>
      <c r="N902" s="284">
        <f t="shared" si="360"/>
        <v>-228956.69231920555</v>
      </c>
    </row>
    <row r="903" spans="3:15" ht="8.25" customHeight="1" outlineLevel="1">
      <c r="C903" s="225"/>
      <c r="D903" s="285"/>
      <c r="E903" s="313"/>
      <c r="F903" s="314"/>
      <c r="G903" s="284"/>
      <c r="H903" s="284"/>
      <c r="I903" s="284"/>
      <c r="J903" s="284"/>
      <c r="K903" s="284"/>
      <c r="L903" s="284"/>
      <c r="M903" s="284"/>
      <c r="N903" s="284"/>
    </row>
    <row r="904" spans="3:15" outlineLevel="1">
      <c r="C904" s="222" t="s">
        <v>300</v>
      </c>
      <c r="D904" s="285">
        <f>D902/$C$159</f>
        <v>-3956.2272727272725</v>
      </c>
      <c r="E904" s="323">
        <f t="shared" ref="E904:N904" si="361">E902/$C$159</f>
        <v>-3956.2272727272725</v>
      </c>
      <c r="F904" s="324">
        <f t="shared" si="361"/>
        <v>-4035.3518181818185</v>
      </c>
      <c r="G904" s="296">
        <f t="shared" si="361"/>
        <v>-9963.2954295272721</v>
      </c>
      <c r="H904" s="296">
        <f t="shared" si="361"/>
        <v>-10028.210320162909</v>
      </c>
      <c r="I904" s="296">
        <f t="shared" si="361"/>
        <v>-10076.847627469264</v>
      </c>
      <c r="J904" s="296">
        <f t="shared" si="361"/>
        <v>-10107.046313796793</v>
      </c>
      <c r="K904" s="296">
        <f t="shared" si="361"/>
        <v>-10177.711239803211</v>
      </c>
      <c r="L904" s="296">
        <f t="shared" si="361"/>
        <v>-10251.202762849884</v>
      </c>
      <c r="M904" s="296">
        <f t="shared" si="361"/>
        <v>-10327.633946818425</v>
      </c>
      <c r="N904" s="296">
        <f t="shared" si="361"/>
        <v>-10407.122378145707</v>
      </c>
    </row>
    <row r="905" spans="3:15" ht="15" outlineLevel="1" thickBot="1">
      <c r="D905" s="297"/>
      <c r="E905" s="320"/>
      <c r="F905" s="321"/>
      <c r="G905" s="293"/>
      <c r="H905" s="293"/>
      <c r="I905" s="293"/>
      <c r="J905" s="293"/>
      <c r="K905" s="293"/>
      <c r="L905" s="293"/>
      <c r="M905" s="293"/>
      <c r="N905" s="293"/>
    </row>
    <row r="906" spans="3:15" ht="16.2" outlineLevel="1" thickTop="1">
      <c r="C906" s="224" t="s">
        <v>33</v>
      </c>
      <c r="D906" s="298">
        <f t="shared" ref="D906" si="362">D890+D902</f>
        <v>602891</v>
      </c>
      <c r="E906" s="315">
        <f ca="1">E890+E902</f>
        <v>-87037</v>
      </c>
      <c r="F906" s="314">
        <f t="shared" ref="F906:N906" ca="1" si="363">F890+F902</f>
        <v>-159766.14000000001</v>
      </c>
      <c r="G906" s="284">
        <f t="shared" si="363"/>
        <v>970913.82887040032</v>
      </c>
      <c r="H906" s="284">
        <f t="shared" si="363"/>
        <v>1017089.9544092162</v>
      </c>
      <c r="I906" s="284">
        <f t="shared" si="363"/>
        <v>1051687.2923398043</v>
      </c>
      <c r="J906" s="284">
        <f t="shared" si="363"/>
        <v>1073168.6245474531</v>
      </c>
      <c r="K906" s="284">
        <f t="shared" si="363"/>
        <v>1123434.9419133514</v>
      </c>
      <c r="L906" s="284">
        <f t="shared" si="363"/>
        <v>1175711.9119738853</v>
      </c>
      <c r="M906" s="284">
        <f t="shared" si="363"/>
        <v>1230079.9608368408</v>
      </c>
      <c r="N906" s="284">
        <f t="shared" si="363"/>
        <v>1286622.7316543143</v>
      </c>
    </row>
    <row r="907" spans="3:15" outlineLevel="1">
      <c r="C907" s="216" t="s">
        <v>34</v>
      </c>
      <c r="D907" s="332">
        <f>D906/D908</f>
        <v>4.3899271766543554E-2</v>
      </c>
      <c r="E907" s="330">
        <f t="shared" ref="E907:N907" ca="1" si="364">E906/$D$908</f>
        <v>-6.3375650270855776E-3</v>
      </c>
      <c r="F907" s="330">
        <f t="shared" ca="1" si="364"/>
        <v>-1.1633308838499239E-2</v>
      </c>
      <c r="G907" s="331">
        <f t="shared" si="364"/>
        <v>7.0696709746002284E-2</v>
      </c>
      <c r="H907" s="331">
        <f t="shared" si="364"/>
        <v>7.4059006221077389E-2</v>
      </c>
      <c r="I907" s="331">
        <f t="shared" si="364"/>
        <v>7.6578197816596041E-2</v>
      </c>
      <c r="J907" s="331">
        <f t="shared" si="364"/>
        <v>7.8142352598291207E-2</v>
      </c>
      <c r="K907" s="331">
        <f t="shared" si="364"/>
        <v>8.1802474787457904E-2</v>
      </c>
      <c r="L907" s="331">
        <f t="shared" si="364"/>
        <v>8.5609001864191236E-2</v>
      </c>
      <c r="M907" s="331">
        <f t="shared" si="364"/>
        <v>8.9567790023993926E-2</v>
      </c>
      <c r="N907" s="331">
        <f t="shared" si="364"/>
        <v>9.3684929710188714E-2</v>
      </c>
    </row>
    <row r="908" spans="3:15" outlineLevel="1">
      <c r="C908" s="225"/>
      <c r="D908" s="299">
        <f>F84</f>
        <v>13733508</v>
      </c>
      <c r="E908" s="315"/>
      <c r="F908" s="315"/>
      <c r="G908" s="294"/>
      <c r="H908" s="294"/>
      <c r="I908" s="294"/>
      <c r="J908" s="294"/>
      <c r="K908" s="294"/>
      <c r="L908" s="294"/>
      <c r="M908" s="294"/>
      <c r="N908" s="294"/>
    </row>
    <row r="909" spans="3:15" s="333" customFormat="1" outlineLevel="1">
      <c r="C909" s="239" t="s">
        <v>340</v>
      </c>
      <c r="D909" s="285"/>
      <c r="E909" s="415" t="e">
        <f ca="1">E906/E890</f>
        <v>#DIV/0!</v>
      </c>
      <c r="F909" s="416">
        <f t="shared" ref="F909:N909" ca="1" si="365">F906/F890</f>
        <v>2.2505950267931101</v>
      </c>
      <c r="G909" s="417">
        <f t="shared" si="365"/>
        <v>0.81582107897953915</v>
      </c>
      <c r="H909" s="417">
        <f t="shared" si="365"/>
        <v>0.82175103748032607</v>
      </c>
      <c r="I909" s="417">
        <f t="shared" si="365"/>
        <v>0.82590349587866141</v>
      </c>
      <c r="J909" s="417">
        <f t="shared" si="365"/>
        <v>0.82836668398329971</v>
      </c>
      <c r="K909" s="417">
        <f t="shared" si="365"/>
        <v>0.83381411921471127</v>
      </c>
      <c r="L909" s="417">
        <f t="shared" si="365"/>
        <v>0.83905203770645309</v>
      </c>
      <c r="M909" s="417">
        <f t="shared" si="365"/>
        <v>0.84408849779466644</v>
      </c>
      <c r="N909" s="417">
        <f t="shared" si="365"/>
        <v>0.84893124787948704</v>
      </c>
      <c r="O909" s="4"/>
    </row>
    <row r="910" spans="3:15" ht="15" customHeight="1" outlineLevel="1">
      <c r="C910" s="225"/>
      <c r="D910" s="329"/>
      <c r="E910" s="313"/>
      <c r="F910" s="315"/>
      <c r="G910" s="286"/>
      <c r="H910" s="286"/>
      <c r="I910" s="286"/>
      <c r="J910" s="286"/>
      <c r="K910" s="286"/>
      <c r="L910" s="286"/>
      <c r="M910" s="286"/>
      <c r="N910" s="286"/>
    </row>
    <row r="911" spans="3:15" ht="15.75" customHeight="1" outlineLevel="1">
      <c r="C911" s="225" t="s">
        <v>928</v>
      </c>
      <c r="D911" s="329"/>
      <c r="E911" s="313">
        <f>SUMIF($E$628:$AB$628,E$823,$E811:$AB811)</f>
        <v>-770000</v>
      </c>
      <c r="F911" s="315">
        <f>SUMIF($E$628:$AB$628,F$823,$E811:$AB811)</f>
        <v>0</v>
      </c>
      <c r="G911" s="286"/>
      <c r="H911" s="286"/>
      <c r="I911" s="286"/>
      <c r="J911" s="286"/>
      <c r="K911" s="286"/>
      <c r="L911" s="286"/>
      <c r="M911" s="286"/>
      <c r="N911" s="286"/>
    </row>
    <row r="912" spans="3:15" ht="15.75" customHeight="1" outlineLevel="1">
      <c r="C912" s="225" t="s">
        <v>484</v>
      </c>
      <c r="D912" s="329"/>
      <c r="E912" s="313">
        <f>SUMIF($E$628:$AB$628,E$823,$E814:$AB814)</f>
        <v>-761000</v>
      </c>
      <c r="F912" s="315">
        <f>SUMIF($E$628:$AB$628,F$823,$E814:$AB814)</f>
        <v>0</v>
      </c>
      <c r="G912" s="286"/>
      <c r="H912" s="286"/>
      <c r="I912" s="286"/>
      <c r="J912" s="286"/>
      <c r="K912" s="286"/>
      <c r="L912" s="286"/>
      <c r="M912" s="286"/>
      <c r="N912" s="286"/>
    </row>
    <row r="913" spans="2:88" outlineLevel="1">
      <c r="C913" s="222" t="s">
        <v>301</v>
      </c>
      <c r="D913" s="329"/>
      <c r="E913" s="313">
        <f>-$E$261*$C$159*(1+HLOOKUP(E823,$E$258:$N259,2,FALSE))</f>
        <v>0</v>
      </c>
      <c r="F913" s="315">
        <f>E913*(1+HLOOKUP(F823,$E$258:$N259,2,FALSE))</f>
        <v>0</v>
      </c>
      <c r="G913" s="286">
        <f>F913*(1+HLOOKUP(G823,$E$258:$N259,2,FALSE))</f>
        <v>0</v>
      </c>
      <c r="H913" s="286">
        <f>G913*(1+HLOOKUP(H823,$E$258:$N259,2,FALSE))</f>
        <v>0</v>
      </c>
      <c r="I913" s="286">
        <f>H913*(1+HLOOKUP(I823,$E$258:$N259,2,FALSE))</f>
        <v>0</v>
      </c>
      <c r="J913" s="286">
        <f>I913*(1+HLOOKUP(J823,$E$258:$N259,2,FALSE))</f>
        <v>0</v>
      </c>
      <c r="K913" s="286">
        <f>J913*(1+HLOOKUP(K823,$E$258:$N259,2,FALSE))</f>
        <v>0</v>
      </c>
      <c r="L913" s="286">
        <f>K913*(1+HLOOKUP(L823,$E$258:$N259,2,FALSE))</f>
        <v>0</v>
      </c>
      <c r="M913" s="286">
        <f>L913*(1+HLOOKUP(M823,$E$258:$N259,2,FALSE))</f>
        <v>0</v>
      </c>
      <c r="N913" s="286">
        <f>M913*(1+HLOOKUP(N823,$E$258:$N259,2,FALSE))</f>
        <v>0</v>
      </c>
    </row>
    <row r="914" spans="2:88" outlineLevel="1">
      <c r="D914" s="288"/>
      <c r="E914" s="316"/>
      <c r="F914" s="317"/>
      <c r="G914" s="289"/>
      <c r="H914" s="289"/>
      <c r="I914" s="289"/>
      <c r="J914" s="289"/>
      <c r="K914" s="289"/>
      <c r="L914" s="289"/>
      <c r="M914" s="289"/>
      <c r="N914" s="289"/>
    </row>
    <row r="915" spans="2:88" outlineLevel="1">
      <c r="C915" s="4" t="s">
        <v>193</v>
      </c>
      <c r="D915" s="329"/>
      <c r="E915" s="313">
        <f ca="1">E906+E911+E913</f>
        <v>-857037</v>
      </c>
      <c r="F915" s="315">
        <f t="shared" ref="F915:N915" ca="1" si="366">F906+F911+F913</f>
        <v>-159766.14000000001</v>
      </c>
      <c r="G915" s="286">
        <f t="shared" si="366"/>
        <v>970913.82887040032</v>
      </c>
      <c r="H915" s="286">
        <f t="shared" si="366"/>
        <v>1017089.9544092162</v>
      </c>
      <c r="I915" s="286">
        <f t="shared" si="366"/>
        <v>1051687.2923398043</v>
      </c>
      <c r="J915" s="286">
        <f t="shared" si="366"/>
        <v>1073168.6245474531</v>
      </c>
      <c r="K915" s="286">
        <f t="shared" si="366"/>
        <v>1123434.9419133514</v>
      </c>
      <c r="L915" s="286">
        <f t="shared" si="366"/>
        <v>1175711.9119738853</v>
      </c>
      <c r="M915" s="286">
        <f t="shared" si="366"/>
        <v>1230079.9608368408</v>
      </c>
      <c r="N915" s="286">
        <f t="shared" si="366"/>
        <v>1286622.7316543143</v>
      </c>
    </row>
    <row r="916" spans="2:88" outlineLevel="1">
      <c r="D916" s="338"/>
      <c r="E916" s="315"/>
      <c r="F916" s="315"/>
      <c r="G916" s="286"/>
      <c r="H916" s="286"/>
      <c r="I916" s="286"/>
      <c r="J916" s="286"/>
      <c r="K916" s="286"/>
      <c r="L916" s="286"/>
      <c r="M916" s="286"/>
      <c r="N916" s="286"/>
    </row>
    <row r="917" spans="2:88" outlineLevel="1">
      <c r="C917" s="4" t="s">
        <v>1</v>
      </c>
      <c r="D917" s="338"/>
      <c r="E917" s="315">
        <f t="shared" ref="E917:N917" si="367">SUMIF($E$926:$DT$926,E823,$E$954:$DT$954)</f>
        <v>-446339.00999999995</v>
      </c>
      <c r="F917" s="315">
        <f t="shared" si="367"/>
        <v>-542872.72967129655</v>
      </c>
      <c r="G917" s="286">
        <f t="shared" ca="1" si="367"/>
        <v>-855553.69191115513</v>
      </c>
      <c r="H917" s="286">
        <f t="shared" ca="1" si="367"/>
        <v>-911654.30304770707</v>
      </c>
      <c r="I917" s="286">
        <f t="shared" ca="1" si="367"/>
        <v>-911654.30304770707</v>
      </c>
      <c r="J917" s="286">
        <f t="shared" ca="1" si="367"/>
        <v>-379855.9596032112</v>
      </c>
      <c r="K917" s="286">
        <f t="shared" ca="1" si="367"/>
        <v>0</v>
      </c>
      <c r="L917" s="286">
        <f t="shared" si="367"/>
        <v>0</v>
      </c>
      <c r="M917" s="286">
        <f t="shared" si="367"/>
        <v>0</v>
      </c>
      <c r="N917" s="286">
        <f t="shared" si="367"/>
        <v>0</v>
      </c>
    </row>
    <row r="918" spans="2:88" outlineLevel="1">
      <c r="D918" s="338"/>
      <c r="E918" s="315"/>
      <c r="F918" s="315"/>
      <c r="G918" s="286"/>
      <c r="H918" s="286"/>
      <c r="I918" s="286"/>
      <c r="J918" s="286"/>
      <c r="K918" s="286"/>
      <c r="L918" s="286"/>
      <c r="M918" s="286"/>
      <c r="N918" s="286"/>
    </row>
    <row r="919" spans="2:88" outlineLevel="1">
      <c r="C919" s="4" t="s">
        <v>344</v>
      </c>
      <c r="D919" s="338"/>
      <c r="E919" s="315">
        <f t="shared" ref="E919:N919" ca="1" si="368">SUMIF($E$926:$DT$926,E823,$E$956:$DT$956)</f>
        <v>-2064376.01</v>
      </c>
      <c r="F919" s="315">
        <f t="shared" ca="1" si="368"/>
        <v>-702638.86967129644</v>
      </c>
      <c r="G919" s="286">
        <f t="shared" ca="1" si="368"/>
        <v>115360.13695924536</v>
      </c>
      <c r="H919" s="286">
        <f t="shared" ca="1" si="368"/>
        <v>105435.65136150936</v>
      </c>
      <c r="I919" s="286">
        <f t="shared" ca="1" si="368"/>
        <v>140032.98929209754</v>
      </c>
      <c r="J919" s="286">
        <f t="shared" ca="1" si="368"/>
        <v>67297.633958227627</v>
      </c>
      <c r="K919" s="286">
        <f t="shared" ca="1" si="368"/>
        <v>0</v>
      </c>
      <c r="L919" s="286">
        <f t="shared" si="368"/>
        <v>0</v>
      </c>
      <c r="M919" s="286">
        <f t="shared" si="368"/>
        <v>0</v>
      </c>
      <c r="N919" s="286">
        <f t="shared" si="368"/>
        <v>0</v>
      </c>
    </row>
    <row r="920" spans="2:88" outlineLevel="1">
      <c r="C920" s="4" t="s">
        <v>334</v>
      </c>
      <c r="D920" s="338"/>
      <c r="E920" s="315"/>
      <c r="F920" s="315"/>
      <c r="G920" s="286"/>
      <c r="H920" s="286"/>
      <c r="I920" s="286"/>
      <c r="J920" s="286"/>
      <c r="K920" s="286"/>
      <c r="L920" s="286"/>
      <c r="M920" s="286"/>
      <c r="N920" s="286"/>
    </row>
    <row r="921" spans="2:88" outlineLevel="1">
      <c r="C921" s="4" t="s">
        <v>336</v>
      </c>
      <c r="D921" s="338">
        <f>D968</f>
        <v>4806727.7999999989</v>
      </c>
      <c r="E921" s="312"/>
      <c r="F921" s="312"/>
    </row>
    <row r="922" spans="2:88" outlineLevel="1">
      <c r="C922" s="4" t="s">
        <v>335</v>
      </c>
      <c r="D922" s="338"/>
      <c r="E922" s="330">
        <f t="shared" ref="E922:N922" ca="1" si="369">E919/$D$921</f>
        <v>-0.42947637059872634</v>
      </c>
      <c r="F922" s="330">
        <f t="shared" ca="1" si="369"/>
        <v>-0.14617821081345539</v>
      </c>
      <c r="G922" s="206">
        <f t="shared" ca="1" si="369"/>
        <v>2.3999723254403003E-2</v>
      </c>
      <c r="H922" s="206">
        <f t="shared" ca="1" si="369"/>
        <v>2.1935016033466547E-2</v>
      </c>
      <c r="I922" s="206">
        <f t="shared" ca="1" si="369"/>
        <v>2.9132706306376984E-2</v>
      </c>
      <c r="J922" s="206">
        <f t="shared" ca="1" si="369"/>
        <v>1.4000716653484652E-2</v>
      </c>
      <c r="K922" s="206">
        <f t="shared" ca="1" si="369"/>
        <v>0</v>
      </c>
      <c r="L922" s="206">
        <f t="shared" si="369"/>
        <v>0</v>
      </c>
      <c r="M922" s="206">
        <f t="shared" si="369"/>
        <v>0</v>
      </c>
      <c r="N922" s="206">
        <f t="shared" si="369"/>
        <v>0</v>
      </c>
    </row>
    <row r="923" spans="2:88">
      <c r="G923" s="286"/>
      <c r="H923" s="286"/>
      <c r="I923" s="286"/>
      <c r="J923" s="286"/>
      <c r="K923" s="286"/>
      <c r="L923" s="286"/>
      <c r="M923" s="286"/>
      <c r="N923" s="286"/>
    </row>
    <row r="924" spans="2:88" ht="18">
      <c r="B924" s="836" t="s">
        <v>308</v>
      </c>
      <c r="I924" s="4"/>
      <c r="J924" s="4"/>
      <c r="K924" s="4"/>
      <c r="L924" s="4"/>
      <c r="M924" s="4"/>
    </row>
    <row r="925" spans="2:88" outlineLevel="1">
      <c r="I925" s="4"/>
      <c r="J925" s="4"/>
      <c r="K925" s="4"/>
      <c r="L925" s="4"/>
      <c r="M925" s="4"/>
    </row>
    <row r="926" spans="2:88" outlineLevel="1">
      <c r="D926" s="340" t="s">
        <v>182</v>
      </c>
      <c r="E926" s="4">
        <f t="shared" ref="E926:P926" si="370">ROUNDUP(E927/12,0)</f>
        <v>1</v>
      </c>
      <c r="F926" s="4">
        <f t="shared" si="370"/>
        <v>1</v>
      </c>
      <c r="G926" s="4">
        <f t="shared" si="370"/>
        <v>1</v>
      </c>
      <c r="H926" s="4">
        <f t="shared" si="370"/>
        <v>1</v>
      </c>
      <c r="I926" s="4">
        <f t="shared" si="370"/>
        <v>1</v>
      </c>
      <c r="J926" s="4">
        <f t="shared" si="370"/>
        <v>1</v>
      </c>
      <c r="K926" s="4">
        <f t="shared" si="370"/>
        <v>1</v>
      </c>
      <c r="L926" s="4">
        <f t="shared" si="370"/>
        <v>1</v>
      </c>
      <c r="M926" s="4">
        <f t="shared" si="370"/>
        <v>1</v>
      </c>
      <c r="N926" s="4">
        <f t="shared" si="370"/>
        <v>1</v>
      </c>
      <c r="O926" s="4">
        <f t="shared" si="370"/>
        <v>1</v>
      </c>
      <c r="P926" s="4">
        <f t="shared" si="370"/>
        <v>1</v>
      </c>
      <c r="Q926" s="4">
        <f>ROUNDUP(Q927/12,0)</f>
        <v>2</v>
      </c>
      <c r="R926" s="4">
        <f t="shared" ref="R926:CC926" si="371">ROUNDUP(R927/12,0)</f>
        <v>2</v>
      </c>
      <c r="S926" s="4">
        <f t="shared" si="371"/>
        <v>2</v>
      </c>
      <c r="T926" s="4">
        <f t="shared" si="371"/>
        <v>2</v>
      </c>
      <c r="U926" s="4">
        <f t="shared" si="371"/>
        <v>2</v>
      </c>
      <c r="V926" s="4">
        <f t="shared" si="371"/>
        <v>2</v>
      </c>
      <c r="W926" s="4">
        <f t="shared" si="371"/>
        <v>2</v>
      </c>
      <c r="X926" s="4">
        <f t="shared" si="371"/>
        <v>2</v>
      </c>
      <c r="Y926" s="4">
        <f t="shared" si="371"/>
        <v>2</v>
      </c>
      <c r="Z926" s="4">
        <f t="shared" si="371"/>
        <v>2</v>
      </c>
      <c r="AA926" s="4">
        <f t="shared" si="371"/>
        <v>2</v>
      </c>
      <c r="AB926" s="4">
        <f t="shared" si="371"/>
        <v>2</v>
      </c>
      <c r="AC926" s="4">
        <f t="shared" si="371"/>
        <v>3</v>
      </c>
      <c r="AD926" s="4">
        <f t="shared" si="371"/>
        <v>3</v>
      </c>
      <c r="AE926" s="4">
        <f t="shared" si="371"/>
        <v>3</v>
      </c>
      <c r="AF926" s="4">
        <f t="shared" si="371"/>
        <v>3</v>
      </c>
      <c r="AG926" s="4">
        <f t="shared" si="371"/>
        <v>3</v>
      </c>
      <c r="AH926" s="4">
        <f t="shared" si="371"/>
        <v>3</v>
      </c>
      <c r="AI926" s="4">
        <f t="shared" si="371"/>
        <v>3</v>
      </c>
      <c r="AJ926" s="4">
        <f t="shared" si="371"/>
        <v>3</v>
      </c>
      <c r="AK926" s="4">
        <f t="shared" si="371"/>
        <v>3</v>
      </c>
      <c r="AL926" s="4">
        <f t="shared" si="371"/>
        <v>3</v>
      </c>
      <c r="AM926" s="4">
        <f t="shared" si="371"/>
        <v>3</v>
      </c>
      <c r="AN926" s="4">
        <f t="shared" si="371"/>
        <v>3</v>
      </c>
      <c r="AO926" s="4">
        <f t="shared" si="371"/>
        <v>4</v>
      </c>
      <c r="AP926" s="4">
        <f t="shared" si="371"/>
        <v>4</v>
      </c>
      <c r="AQ926" s="4">
        <f t="shared" si="371"/>
        <v>4</v>
      </c>
      <c r="AR926" s="4">
        <f t="shared" si="371"/>
        <v>4</v>
      </c>
      <c r="AS926" s="4">
        <f t="shared" si="371"/>
        <v>4</v>
      </c>
      <c r="AT926" s="4">
        <f t="shared" si="371"/>
        <v>4</v>
      </c>
      <c r="AU926" s="4">
        <f t="shared" si="371"/>
        <v>4</v>
      </c>
      <c r="AV926" s="4">
        <f t="shared" si="371"/>
        <v>4</v>
      </c>
      <c r="AW926" s="4">
        <f t="shared" si="371"/>
        <v>4</v>
      </c>
      <c r="AX926" s="4">
        <f t="shared" si="371"/>
        <v>4</v>
      </c>
      <c r="AY926" s="4">
        <f t="shared" si="371"/>
        <v>4</v>
      </c>
      <c r="AZ926" s="4">
        <f t="shared" si="371"/>
        <v>4</v>
      </c>
      <c r="BA926" s="4">
        <f t="shared" si="371"/>
        <v>5</v>
      </c>
      <c r="BB926" s="4">
        <f t="shared" si="371"/>
        <v>5</v>
      </c>
      <c r="BC926" s="4">
        <f t="shared" si="371"/>
        <v>5</v>
      </c>
      <c r="BD926" s="4">
        <f t="shared" si="371"/>
        <v>5</v>
      </c>
      <c r="BE926" s="4">
        <f t="shared" si="371"/>
        <v>5</v>
      </c>
      <c r="BF926" s="4">
        <f t="shared" si="371"/>
        <v>5</v>
      </c>
      <c r="BG926" s="4">
        <f t="shared" si="371"/>
        <v>5</v>
      </c>
      <c r="BH926" s="4">
        <f t="shared" si="371"/>
        <v>5</v>
      </c>
      <c r="BI926" s="4">
        <f t="shared" si="371"/>
        <v>5</v>
      </c>
      <c r="BJ926" s="4">
        <f t="shared" si="371"/>
        <v>5</v>
      </c>
      <c r="BK926" s="4">
        <f t="shared" si="371"/>
        <v>5</v>
      </c>
      <c r="BL926" s="4">
        <f t="shared" si="371"/>
        <v>5</v>
      </c>
      <c r="BM926" s="4">
        <f t="shared" si="371"/>
        <v>6</v>
      </c>
      <c r="BN926" s="4">
        <f t="shared" si="371"/>
        <v>6</v>
      </c>
      <c r="BO926" s="4">
        <f t="shared" si="371"/>
        <v>6</v>
      </c>
      <c r="BP926" s="4">
        <f t="shared" si="371"/>
        <v>6</v>
      </c>
      <c r="BQ926" s="4">
        <f t="shared" si="371"/>
        <v>6</v>
      </c>
      <c r="BR926" s="4">
        <f t="shared" si="371"/>
        <v>6</v>
      </c>
      <c r="BS926" s="4">
        <f t="shared" si="371"/>
        <v>6</v>
      </c>
      <c r="BT926" s="4">
        <f t="shared" si="371"/>
        <v>6</v>
      </c>
      <c r="BU926" s="4">
        <f t="shared" si="371"/>
        <v>6</v>
      </c>
      <c r="BV926" s="4">
        <f t="shared" si="371"/>
        <v>6</v>
      </c>
      <c r="BW926" s="4">
        <f t="shared" si="371"/>
        <v>6</v>
      </c>
      <c r="BX926" s="4">
        <f t="shared" si="371"/>
        <v>6</v>
      </c>
      <c r="BY926" s="4">
        <f t="shared" si="371"/>
        <v>7</v>
      </c>
      <c r="BZ926" s="4">
        <f t="shared" si="371"/>
        <v>7</v>
      </c>
      <c r="CA926" s="4">
        <f t="shared" si="371"/>
        <v>7</v>
      </c>
      <c r="CB926" s="4">
        <f t="shared" si="371"/>
        <v>7</v>
      </c>
      <c r="CC926" s="4">
        <f t="shared" si="371"/>
        <v>7</v>
      </c>
      <c r="CD926" s="4">
        <f t="shared" ref="CD926:CJ926" si="372">ROUNDUP(CD927/12,0)</f>
        <v>7</v>
      </c>
      <c r="CE926" s="4">
        <f t="shared" si="372"/>
        <v>7</v>
      </c>
      <c r="CF926" s="4">
        <f t="shared" si="372"/>
        <v>7</v>
      </c>
      <c r="CG926" s="4">
        <f t="shared" si="372"/>
        <v>7</v>
      </c>
      <c r="CH926" s="4">
        <f t="shared" si="372"/>
        <v>7</v>
      </c>
      <c r="CI926" s="4">
        <f t="shared" si="372"/>
        <v>7</v>
      </c>
      <c r="CJ926" s="4">
        <f t="shared" si="372"/>
        <v>7</v>
      </c>
    </row>
    <row r="927" spans="2:88" outlineLevel="1">
      <c r="D927" s="202" t="s">
        <v>183</v>
      </c>
      <c r="E927" s="203">
        <v>1</v>
      </c>
      <c r="F927" s="4">
        <f>E927+1</f>
        <v>2</v>
      </c>
      <c r="G927" s="4">
        <f t="shared" ref="G927:BR927" si="373">F927+1</f>
        <v>3</v>
      </c>
      <c r="H927" s="4">
        <f t="shared" si="373"/>
        <v>4</v>
      </c>
      <c r="I927" s="4">
        <f t="shared" si="373"/>
        <v>5</v>
      </c>
      <c r="J927" s="4">
        <f t="shared" si="373"/>
        <v>6</v>
      </c>
      <c r="K927" s="4">
        <f t="shared" si="373"/>
        <v>7</v>
      </c>
      <c r="L927" s="4">
        <f t="shared" si="373"/>
        <v>8</v>
      </c>
      <c r="M927" s="4">
        <f t="shared" si="373"/>
        <v>9</v>
      </c>
      <c r="N927" s="4">
        <f t="shared" si="373"/>
        <v>10</v>
      </c>
      <c r="O927" s="4">
        <f t="shared" si="373"/>
        <v>11</v>
      </c>
      <c r="P927" s="4">
        <f t="shared" si="373"/>
        <v>12</v>
      </c>
      <c r="Q927" s="4">
        <f t="shared" si="373"/>
        <v>13</v>
      </c>
      <c r="R927" s="4">
        <f t="shared" si="373"/>
        <v>14</v>
      </c>
      <c r="S927" s="4">
        <f t="shared" si="373"/>
        <v>15</v>
      </c>
      <c r="T927" s="4">
        <f t="shared" si="373"/>
        <v>16</v>
      </c>
      <c r="U927" s="4">
        <f t="shared" si="373"/>
        <v>17</v>
      </c>
      <c r="V927" s="4">
        <f t="shared" si="373"/>
        <v>18</v>
      </c>
      <c r="W927" s="4">
        <f t="shared" si="373"/>
        <v>19</v>
      </c>
      <c r="X927" s="4">
        <f t="shared" si="373"/>
        <v>20</v>
      </c>
      <c r="Y927" s="4">
        <f t="shared" si="373"/>
        <v>21</v>
      </c>
      <c r="Z927" s="4">
        <f t="shared" si="373"/>
        <v>22</v>
      </c>
      <c r="AA927" s="4">
        <f t="shared" si="373"/>
        <v>23</v>
      </c>
      <c r="AB927" s="4">
        <f t="shared" si="373"/>
        <v>24</v>
      </c>
      <c r="AC927" s="4">
        <f t="shared" si="373"/>
        <v>25</v>
      </c>
      <c r="AD927" s="4">
        <f t="shared" si="373"/>
        <v>26</v>
      </c>
      <c r="AE927" s="4">
        <f t="shared" si="373"/>
        <v>27</v>
      </c>
      <c r="AF927" s="4">
        <f t="shared" si="373"/>
        <v>28</v>
      </c>
      <c r="AG927" s="4">
        <f t="shared" si="373"/>
        <v>29</v>
      </c>
      <c r="AH927" s="4">
        <f t="shared" si="373"/>
        <v>30</v>
      </c>
      <c r="AI927" s="4">
        <f t="shared" si="373"/>
        <v>31</v>
      </c>
      <c r="AJ927" s="4">
        <f t="shared" si="373"/>
        <v>32</v>
      </c>
      <c r="AK927" s="4">
        <f t="shared" si="373"/>
        <v>33</v>
      </c>
      <c r="AL927" s="4">
        <f t="shared" si="373"/>
        <v>34</v>
      </c>
      <c r="AM927" s="4">
        <f t="shared" si="373"/>
        <v>35</v>
      </c>
      <c r="AN927" s="4">
        <f t="shared" si="373"/>
        <v>36</v>
      </c>
      <c r="AO927" s="4">
        <f t="shared" si="373"/>
        <v>37</v>
      </c>
      <c r="AP927" s="4">
        <f t="shared" si="373"/>
        <v>38</v>
      </c>
      <c r="AQ927" s="4">
        <f t="shared" si="373"/>
        <v>39</v>
      </c>
      <c r="AR927" s="4">
        <f t="shared" si="373"/>
        <v>40</v>
      </c>
      <c r="AS927" s="4">
        <f t="shared" si="373"/>
        <v>41</v>
      </c>
      <c r="AT927" s="4">
        <f t="shared" si="373"/>
        <v>42</v>
      </c>
      <c r="AU927" s="4">
        <f t="shared" si="373"/>
        <v>43</v>
      </c>
      <c r="AV927" s="4">
        <f t="shared" si="373"/>
        <v>44</v>
      </c>
      <c r="AW927" s="4">
        <f t="shared" si="373"/>
        <v>45</v>
      </c>
      <c r="AX927" s="4">
        <f t="shared" si="373"/>
        <v>46</v>
      </c>
      <c r="AY927" s="4">
        <f t="shared" si="373"/>
        <v>47</v>
      </c>
      <c r="AZ927" s="4">
        <f t="shared" si="373"/>
        <v>48</v>
      </c>
      <c r="BA927" s="4">
        <f t="shared" si="373"/>
        <v>49</v>
      </c>
      <c r="BB927" s="4">
        <f t="shared" si="373"/>
        <v>50</v>
      </c>
      <c r="BC927" s="4">
        <f t="shared" si="373"/>
        <v>51</v>
      </c>
      <c r="BD927" s="4">
        <f t="shared" si="373"/>
        <v>52</v>
      </c>
      <c r="BE927" s="4">
        <f t="shared" si="373"/>
        <v>53</v>
      </c>
      <c r="BF927" s="4">
        <f t="shared" si="373"/>
        <v>54</v>
      </c>
      <c r="BG927" s="4">
        <f t="shared" si="373"/>
        <v>55</v>
      </c>
      <c r="BH927" s="4">
        <f t="shared" si="373"/>
        <v>56</v>
      </c>
      <c r="BI927" s="4">
        <f t="shared" si="373"/>
        <v>57</v>
      </c>
      <c r="BJ927" s="4">
        <f t="shared" si="373"/>
        <v>58</v>
      </c>
      <c r="BK927" s="4">
        <f t="shared" si="373"/>
        <v>59</v>
      </c>
      <c r="BL927" s="4">
        <f t="shared" si="373"/>
        <v>60</v>
      </c>
      <c r="BM927" s="4">
        <f t="shared" si="373"/>
        <v>61</v>
      </c>
      <c r="BN927" s="4">
        <f t="shared" si="373"/>
        <v>62</v>
      </c>
      <c r="BO927" s="4">
        <f t="shared" si="373"/>
        <v>63</v>
      </c>
      <c r="BP927" s="4">
        <f t="shared" si="373"/>
        <v>64</v>
      </c>
      <c r="BQ927" s="4">
        <f t="shared" si="373"/>
        <v>65</v>
      </c>
      <c r="BR927" s="4">
        <f t="shared" si="373"/>
        <v>66</v>
      </c>
      <c r="BS927" s="4">
        <f t="shared" ref="BS927:BX927" si="374">BR927+1</f>
        <v>67</v>
      </c>
      <c r="BT927" s="4">
        <f t="shared" si="374"/>
        <v>68</v>
      </c>
      <c r="BU927" s="4">
        <f t="shared" si="374"/>
        <v>69</v>
      </c>
      <c r="BV927" s="4">
        <f t="shared" si="374"/>
        <v>70</v>
      </c>
      <c r="BW927" s="4">
        <f t="shared" si="374"/>
        <v>71</v>
      </c>
      <c r="BX927" s="4">
        <f t="shared" si="374"/>
        <v>72</v>
      </c>
      <c r="BY927" s="4">
        <f t="shared" ref="BY927" si="375">BX927+1</f>
        <v>73</v>
      </c>
      <c r="BZ927" s="4">
        <f t="shared" ref="BZ927" si="376">BY927+1</f>
        <v>74</v>
      </c>
      <c r="CA927" s="4">
        <f t="shared" ref="CA927" si="377">BZ927+1</f>
        <v>75</v>
      </c>
      <c r="CB927" s="4">
        <f t="shared" ref="CB927" si="378">CA927+1</f>
        <v>76</v>
      </c>
      <c r="CC927" s="4">
        <f t="shared" ref="CC927" si="379">CB927+1</f>
        <v>77</v>
      </c>
      <c r="CD927" s="4">
        <f t="shared" ref="CD927" si="380">CC927+1</f>
        <v>78</v>
      </c>
      <c r="CE927" s="4">
        <f t="shared" ref="CE927" si="381">CD927+1</f>
        <v>79</v>
      </c>
      <c r="CF927" s="4">
        <f t="shared" ref="CF927" si="382">CE927+1</f>
        <v>80</v>
      </c>
      <c r="CG927" s="4">
        <f t="shared" ref="CG927" si="383">CF927+1</f>
        <v>81</v>
      </c>
      <c r="CH927" s="4">
        <f t="shared" ref="CH927" si="384">CG927+1</f>
        <v>82</v>
      </c>
      <c r="CI927" s="4">
        <f t="shared" ref="CI927" si="385">CH927+1</f>
        <v>83</v>
      </c>
      <c r="CJ927" s="4">
        <f t="shared" ref="CJ927" si="386">CI927+1</f>
        <v>84</v>
      </c>
    </row>
    <row r="928" spans="2:88" outlineLevel="1">
      <c r="D928" s="202"/>
      <c r="E928" s="20"/>
      <c r="I928" s="4"/>
      <c r="J928" s="4"/>
      <c r="K928" s="4"/>
      <c r="L928" s="4"/>
      <c r="M928" s="4"/>
    </row>
    <row r="929" spans="3:124" outlineLevel="1">
      <c r="C929" s="21" t="s">
        <v>193</v>
      </c>
      <c r="D929" s="347"/>
      <c r="E929" s="345">
        <f t="shared" ref="E929:AJ929" ca="1" si="387">IF(E927&lt;=24,E816,SUMIF($E$823:$N$823,E926,$E$915:$N$915)/12)</f>
        <v>-468353.08333333331</v>
      </c>
      <c r="F929" s="345">
        <f t="shared" ca="1" si="387"/>
        <v>-153353.08333333331</v>
      </c>
      <c r="G929" s="345">
        <f t="shared" ca="1" si="387"/>
        <v>-153353.08333333331</v>
      </c>
      <c r="H929" s="345">
        <f t="shared" ca="1" si="387"/>
        <v>-118353.08333333334</v>
      </c>
      <c r="I929" s="345">
        <f t="shared" ca="1" si="387"/>
        <v>-135853.08333333334</v>
      </c>
      <c r="J929" s="345">
        <f t="shared" ca="1" si="387"/>
        <v>-118353.08333333334</v>
      </c>
      <c r="K929" s="345">
        <f t="shared" ca="1" si="387"/>
        <v>-135853.08333333334</v>
      </c>
      <c r="L929" s="345">
        <f t="shared" ca="1" si="387"/>
        <v>-118353.08333333334</v>
      </c>
      <c r="M929" s="345">
        <f t="shared" ca="1" si="387"/>
        <v>-100853.08333333334</v>
      </c>
      <c r="N929" s="345">
        <f t="shared" ca="1" si="387"/>
        <v>-83353.083333333328</v>
      </c>
      <c r="O929" s="345">
        <f t="shared" ca="1" si="387"/>
        <v>-24753.083333333336</v>
      </c>
      <c r="P929" s="345">
        <f t="shared" ca="1" si="387"/>
        <v>-7253.0833333333339</v>
      </c>
      <c r="Q929" s="345">
        <f t="shared" ca="1" si="387"/>
        <v>-13313.845000000001</v>
      </c>
      <c r="R929" s="345">
        <f t="shared" ca="1" si="387"/>
        <v>-13313.845000000001</v>
      </c>
      <c r="S929" s="345">
        <f t="shared" ca="1" si="387"/>
        <v>-13313.845000000001</v>
      </c>
      <c r="T929" s="345">
        <f t="shared" ca="1" si="387"/>
        <v>-13313.845000000001</v>
      </c>
      <c r="U929" s="345">
        <f t="shared" ca="1" si="387"/>
        <v>-13313.845000000001</v>
      </c>
      <c r="V929" s="345">
        <f t="shared" ca="1" si="387"/>
        <v>-13313.845000000001</v>
      </c>
      <c r="W929" s="345">
        <f t="shared" ca="1" si="387"/>
        <v>-13313.845000000001</v>
      </c>
      <c r="X929" s="345">
        <f t="shared" ca="1" si="387"/>
        <v>-13313.845000000001</v>
      </c>
      <c r="Y929" s="345">
        <f t="shared" ca="1" si="387"/>
        <v>-13313.845000000001</v>
      </c>
      <c r="Z929" s="345">
        <f t="shared" ca="1" si="387"/>
        <v>-13313.845000000001</v>
      </c>
      <c r="AA929" s="345">
        <f t="shared" ca="1" si="387"/>
        <v>-13313.845000000001</v>
      </c>
      <c r="AB929" s="345">
        <f t="shared" ca="1" si="387"/>
        <v>-13313.845000000001</v>
      </c>
      <c r="AC929" s="345">
        <f t="shared" si="387"/>
        <v>80909.485739200027</v>
      </c>
      <c r="AD929" s="345">
        <f t="shared" si="387"/>
        <v>80909.485739200027</v>
      </c>
      <c r="AE929" s="345">
        <f t="shared" si="387"/>
        <v>80909.485739200027</v>
      </c>
      <c r="AF929" s="345">
        <f t="shared" si="387"/>
        <v>80909.485739200027</v>
      </c>
      <c r="AG929" s="345">
        <f t="shared" si="387"/>
        <v>80909.485739200027</v>
      </c>
      <c r="AH929" s="345">
        <f t="shared" si="387"/>
        <v>80909.485739200027</v>
      </c>
      <c r="AI929" s="345">
        <f t="shared" si="387"/>
        <v>80909.485739200027</v>
      </c>
      <c r="AJ929" s="345">
        <f t="shared" si="387"/>
        <v>80909.485739200027</v>
      </c>
      <c r="AK929" s="345">
        <f t="shared" ref="AK929:BP929" si="388">IF(AK927&lt;=24,AK816,SUMIF($E$823:$N$823,AK926,$E$915:$N$915)/12)</f>
        <v>80909.485739200027</v>
      </c>
      <c r="AL929" s="345">
        <f t="shared" si="388"/>
        <v>80909.485739200027</v>
      </c>
      <c r="AM929" s="345">
        <f t="shared" si="388"/>
        <v>80909.485739200027</v>
      </c>
      <c r="AN929" s="345">
        <f t="shared" si="388"/>
        <v>80909.485739200027</v>
      </c>
      <c r="AO929" s="345">
        <f t="shared" si="388"/>
        <v>84757.496200768015</v>
      </c>
      <c r="AP929" s="345">
        <f t="shared" si="388"/>
        <v>84757.496200768015</v>
      </c>
      <c r="AQ929" s="345">
        <f t="shared" si="388"/>
        <v>84757.496200768015</v>
      </c>
      <c r="AR929" s="345">
        <f t="shared" si="388"/>
        <v>84757.496200768015</v>
      </c>
      <c r="AS929" s="345">
        <f t="shared" si="388"/>
        <v>84757.496200768015</v>
      </c>
      <c r="AT929" s="345">
        <f t="shared" si="388"/>
        <v>84757.496200768015</v>
      </c>
      <c r="AU929" s="345">
        <f t="shared" si="388"/>
        <v>84757.496200768015</v>
      </c>
      <c r="AV929" s="345">
        <f t="shared" si="388"/>
        <v>84757.496200768015</v>
      </c>
      <c r="AW929" s="345">
        <f t="shared" si="388"/>
        <v>84757.496200768015</v>
      </c>
      <c r="AX929" s="345">
        <f t="shared" si="388"/>
        <v>84757.496200768015</v>
      </c>
      <c r="AY929" s="345">
        <f t="shared" si="388"/>
        <v>84757.496200768015</v>
      </c>
      <c r="AZ929" s="345">
        <f t="shared" si="388"/>
        <v>84757.496200768015</v>
      </c>
      <c r="BA929" s="345">
        <f t="shared" si="388"/>
        <v>87640.607694983701</v>
      </c>
      <c r="BB929" s="345">
        <f t="shared" si="388"/>
        <v>87640.607694983701</v>
      </c>
      <c r="BC929" s="345">
        <f t="shared" si="388"/>
        <v>87640.607694983701</v>
      </c>
      <c r="BD929" s="345">
        <f t="shared" si="388"/>
        <v>87640.607694983701</v>
      </c>
      <c r="BE929" s="345">
        <f t="shared" si="388"/>
        <v>87640.607694983701</v>
      </c>
      <c r="BF929" s="345">
        <f t="shared" si="388"/>
        <v>87640.607694983701</v>
      </c>
      <c r="BG929" s="345">
        <f t="shared" si="388"/>
        <v>87640.607694983701</v>
      </c>
      <c r="BH929" s="345">
        <f t="shared" si="388"/>
        <v>87640.607694983701</v>
      </c>
      <c r="BI929" s="345">
        <f t="shared" si="388"/>
        <v>87640.607694983701</v>
      </c>
      <c r="BJ929" s="345">
        <f t="shared" si="388"/>
        <v>87640.607694983701</v>
      </c>
      <c r="BK929" s="345">
        <f t="shared" si="388"/>
        <v>87640.607694983701</v>
      </c>
      <c r="BL929" s="345">
        <f t="shared" si="388"/>
        <v>87640.607694983701</v>
      </c>
      <c r="BM929" s="345">
        <f t="shared" si="388"/>
        <v>89430.718712287766</v>
      </c>
      <c r="BN929" s="345">
        <f t="shared" si="388"/>
        <v>89430.718712287766</v>
      </c>
      <c r="BO929" s="345">
        <f t="shared" si="388"/>
        <v>89430.718712287766</v>
      </c>
      <c r="BP929" s="345">
        <f t="shared" si="388"/>
        <v>89430.718712287766</v>
      </c>
      <c r="BQ929" s="345">
        <f t="shared" ref="BQ929:CJ929" si="389">IF(BQ927&lt;=24,BQ816,SUMIF($E$823:$N$823,BQ926,$E$915:$N$915)/12)</f>
        <v>89430.718712287766</v>
      </c>
      <c r="BR929" s="345">
        <f t="shared" si="389"/>
        <v>89430.718712287766</v>
      </c>
      <c r="BS929" s="345">
        <f t="shared" si="389"/>
        <v>89430.718712287766</v>
      </c>
      <c r="BT929" s="345">
        <f t="shared" si="389"/>
        <v>89430.718712287766</v>
      </c>
      <c r="BU929" s="345">
        <f t="shared" si="389"/>
        <v>89430.718712287766</v>
      </c>
      <c r="BV929" s="345">
        <f t="shared" si="389"/>
        <v>89430.718712287766</v>
      </c>
      <c r="BW929" s="345">
        <f t="shared" si="389"/>
        <v>89430.718712287766</v>
      </c>
      <c r="BX929" s="345">
        <f t="shared" si="389"/>
        <v>89430.718712287766</v>
      </c>
      <c r="BY929" s="345">
        <f t="shared" si="389"/>
        <v>93619.578492779285</v>
      </c>
      <c r="BZ929" s="345">
        <f t="shared" si="389"/>
        <v>93619.578492779285</v>
      </c>
      <c r="CA929" s="345">
        <f t="shared" si="389"/>
        <v>93619.578492779285</v>
      </c>
      <c r="CB929" s="345">
        <f t="shared" si="389"/>
        <v>93619.578492779285</v>
      </c>
      <c r="CC929" s="345">
        <f t="shared" si="389"/>
        <v>93619.578492779285</v>
      </c>
      <c r="CD929" s="345">
        <f t="shared" si="389"/>
        <v>93619.578492779285</v>
      </c>
      <c r="CE929" s="345">
        <f t="shared" si="389"/>
        <v>93619.578492779285</v>
      </c>
      <c r="CF929" s="345">
        <f t="shared" si="389"/>
        <v>93619.578492779285</v>
      </c>
      <c r="CG929" s="345">
        <f t="shared" si="389"/>
        <v>93619.578492779285</v>
      </c>
      <c r="CH929" s="345">
        <f t="shared" si="389"/>
        <v>93619.578492779285</v>
      </c>
      <c r="CI929" s="345">
        <f t="shared" si="389"/>
        <v>93619.578492779285</v>
      </c>
      <c r="CJ929" s="345">
        <f t="shared" si="389"/>
        <v>93619.578492779285</v>
      </c>
      <c r="CK929" s="345"/>
      <c r="CL929" s="345"/>
      <c r="CM929" s="345"/>
      <c r="CN929" s="345"/>
      <c r="CO929" s="345"/>
      <c r="CP929" s="345"/>
      <c r="CQ929" s="345"/>
      <c r="CR929" s="345"/>
      <c r="CS929" s="345"/>
      <c r="CT929" s="345"/>
      <c r="CU929" s="345"/>
      <c r="CV929" s="345"/>
      <c r="CW929" s="345"/>
      <c r="CX929" s="345"/>
      <c r="CY929" s="345"/>
      <c r="CZ929" s="345"/>
      <c r="DA929" s="345"/>
      <c r="DB929" s="345"/>
      <c r="DC929" s="345"/>
      <c r="DD929" s="345"/>
      <c r="DE929" s="345"/>
      <c r="DF929" s="345"/>
      <c r="DG929" s="345"/>
      <c r="DH929" s="345"/>
      <c r="DI929" s="345"/>
      <c r="DJ929" s="345"/>
      <c r="DK929" s="345"/>
      <c r="DL929" s="345"/>
      <c r="DM929" s="345"/>
      <c r="DN929" s="345"/>
      <c r="DO929" s="345"/>
      <c r="DP929" s="345"/>
      <c r="DQ929" s="345"/>
      <c r="DR929" s="345"/>
      <c r="DS929" s="345"/>
      <c r="DT929" s="345"/>
    </row>
    <row r="930" spans="3:124" outlineLevel="1">
      <c r="D930" s="348"/>
      <c r="E930" s="300"/>
      <c r="F930" s="302"/>
      <c r="G930" s="286"/>
      <c r="H930" s="286"/>
      <c r="I930" s="286"/>
      <c r="J930" s="286"/>
      <c r="K930" s="286"/>
      <c r="L930" s="286"/>
      <c r="M930" s="286"/>
      <c r="N930" s="286"/>
    </row>
    <row r="931" spans="3:124" outlineLevel="1">
      <c r="C931" s="23" t="s">
        <v>310</v>
      </c>
      <c r="D931" s="349"/>
      <c r="E931" s="300"/>
      <c r="F931" s="301"/>
      <c r="H931" s="284"/>
      <c r="I931" s="284"/>
      <c r="J931" s="284"/>
      <c r="K931" s="284"/>
      <c r="L931" s="284"/>
      <c r="M931" s="284"/>
      <c r="N931" s="284"/>
    </row>
    <row r="932" spans="3:124" outlineLevel="1">
      <c r="C932" s="232" t="s">
        <v>184</v>
      </c>
      <c r="D932" s="349"/>
      <c r="E932" s="300">
        <f>D936</f>
        <v>8926780.2000000011</v>
      </c>
      <c r="F932" s="301">
        <f t="shared" ref="F932:BQ932" si="390">E936</f>
        <v>8926780.2000000011</v>
      </c>
      <c r="G932" s="301">
        <f t="shared" si="390"/>
        <v>8926780.2000000011</v>
      </c>
      <c r="H932" s="301">
        <f t="shared" si="390"/>
        <v>8926780.2000000011</v>
      </c>
      <c r="I932" s="301">
        <f t="shared" si="390"/>
        <v>8926780.2000000011</v>
      </c>
      <c r="J932" s="301">
        <f t="shared" si="390"/>
        <v>8926780.2000000011</v>
      </c>
      <c r="K932" s="301">
        <f t="shared" si="390"/>
        <v>8926780.2000000011</v>
      </c>
      <c r="L932" s="301">
        <f t="shared" si="390"/>
        <v>8926780.2000000011</v>
      </c>
      <c r="M932" s="301">
        <f t="shared" si="390"/>
        <v>8926780.2000000011</v>
      </c>
      <c r="N932" s="301">
        <f t="shared" si="390"/>
        <v>8926780.2000000011</v>
      </c>
      <c r="O932" s="301">
        <f t="shared" si="390"/>
        <v>8926780.2000000011</v>
      </c>
      <c r="P932" s="301">
        <f t="shared" si="390"/>
        <v>8926780.2000000011</v>
      </c>
      <c r="Q932" s="301">
        <f t="shared" si="390"/>
        <v>8926780.2000000011</v>
      </c>
      <c r="R932" s="301">
        <f t="shared" si="390"/>
        <v>8926780.2000000011</v>
      </c>
      <c r="S932" s="301">
        <f t="shared" si="390"/>
        <v>8926780.2000000011</v>
      </c>
      <c r="T932" s="301">
        <f t="shared" si="390"/>
        <v>8926780.2000000011</v>
      </c>
      <c r="U932" s="301">
        <f t="shared" si="390"/>
        <v>8916054.2311476357</v>
      </c>
      <c r="V932" s="301">
        <f t="shared" si="390"/>
        <v>8905283.5707583837</v>
      </c>
      <c r="W932" s="301">
        <f t="shared" si="390"/>
        <v>8894468.0326175112</v>
      </c>
      <c r="X932" s="301">
        <f t="shared" si="390"/>
        <v>8883607.4297343846</v>
      </c>
      <c r="Y932" s="301">
        <f t="shared" si="390"/>
        <v>8872701.5743392445</v>
      </c>
      <c r="Z932" s="301">
        <f t="shared" si="390"/>
        <v>8861750.277879959</v>
      </c>
      <c r="AA932" s="301">
        <f t="shared" si="390"/>
        <v>8850753.3510187585</v>
      </c>
      <c r="AB932" s="301">
        <f t="shared" si="390"/>
        <v>8839710.6036289707</v>
      </c>
      <c r="AC932" s="301">
        <f t="shared" si="390"/>
        <v>8828621.8447917253</v>
      </c>
      <c r="AD932" s="301">
        <f t="shared" si="390"/>
        <v>8817486.8827926572</v>
      </c>
      <c r="AE932" s="301">
        <f t="shared" si="390"/>
        <v>0</v>
      </c>
      <c r="AF932" s="301">
        <f t="shared" si="390"/>
        <v>0</v>
      </c>
      <c r="AG932" s="301">
        <f t="shared" si="390"/>
        <v>0</v>
      </c>
      <c r="AH932" s="301">
        <f t="shared" si="390"/>
        <v>0</v>
      </c>
      <c r="AI932" s="301">
        <f t="shared" si="390"/>
        <v>0</v>
      </c>
      <c r="AJ932" s="301">
        <f t="shared" si="390"/>
        <v>0</v>
      </c>
      <c r="AK932" s="301">
        <f t="shared" si="390"/>
        <v>0</v>
      </c>
      <c r="AL932" s="301">
        <f t="shared" si="390"/>
        <v>0</v>
      </c>
      <c r="AM932" s="301">
        <f t="shared" si="390"/>
        <v>0</v>
      </c>
      <c r="AN932" s="301">
        <f t="shared" si="390"/>
        <v>0</v>
      </c>
      <c r="AO932" s="301">
        <f t="shared" si="390"/>
        <v>0</v>
      </c>
      <c r="AP932" s="301">
        <f t="shared" si="390"/>
        <v>0</v>
      </c>
      <c r="AQ932" s="301">
        <f t="shared" si="390"/>
        <v>0</v>
      </c>
      <c r="AR932" s="301">
        <f t="shared" si="390"/>
        <v>0</v>
      </c>
      <c r="AS932" s="301">
        <f t="shared" si="390"/>
        <v>0</v>
      </c>
      <c r="AT932" s="301">
        <f t="shared" si="390"/>
        <v>0</v>
      </c>
      <c r="AU932" s="301">
        <f t="shared" si="390"/>
        <v>0</v>
      </c>
      <c r="AV932" s="301">
        <f t="shared" si="390"/>
        <v>0</v>
      </c>
      <c r="AW932" s="301">
        <f t="shared" si="390"/>
        <v>0</v>
      </c>
      <c r="AX932" s="301">
        <f t="shared" si="390"/>
        <v>0</v>
      </c>
      <c r="AY932" s="301">
        <f t="shared" si="390"/>
        <v>0</v>
      </c>
      <c r="AZ932" s="301">
        <f t="shared" si="390"/>
        <v>0</v>
      </c>
      <c r="BA932" s="301">
        <f t="shared" si="390"/>
        <v>0</v>
      </c>
      <c r="BB932" s="301">
        <f t="shared" si="390"/>
        <v>0</v>
      </c>
      <c r="BC932" s="301">
        <f t="shared" si="390"/>
        <v>0</v>
      </c>
      <c r="BD932" s="301">
        <f t="shared" si="390"/>
        <v>0</v>
      </c>
      <c r="BE932" s="301">
        <f t="shared" si="390"/>
        <v>0</v>
      </c>
      <c r="BF932" s="301">
        <f t="shared" si="390"/>
        <v>0</v>
      </c>
      <c r="BG932" s="301">
        <f t="shared" si="390"/>
        <v>0</v>
      </c>
      <c r="BH932" s="301">
        <f t="shared" si="390"/>
        <v>0</v>
      </c>
      <c r="BI932" s="301">
        <f t="shared" si="390"/>
        <v>0</v>
      </c>
      <c r="BJ932" s="301">
        <f t="shared" si="390"/>
        <v>0</v>
      </c>
      <c r="BK932" s="301">
        <f t="shared" si="390"/>
        <v>0</v>
      </c>
      <c r="BL932" s="301">
        <f t="shared" si="390"/>
        <v>0</v>
      </c>
      <c r="BM932" s="301">
        <f t="shared" si="390"/>
        <v>0</v>
      </c>
      <c r="BN932" s="301">
        <f t="shared" si="390"/>
        <v>0</v>
      </c>
      <c r="BO932" s="301">
        <f t="shared" si="390"/>
        <v>0</v>
      </c>
      <c r="BP932" s="301">
        <f t="shared" si="390"/>
        <v>0</v>
      </c>
      <c r="BQ932" s="301">
        <f t="shared" si="390"/>
        <v>0</v>
      </c>
      <c r="BR932" s="301">
        <f t="shared" ref="BR932:BX932" si="391">BQ936</f>
        <v>0</v>
      </c>
      <c r="BS932" s="301">
        <f t="shared" si="391"/>
        <v>0</v>
      </c>
      <c r="BT932" s="301">
        <f t="shared" si="391"/>
        <v>0</v>
      </c>
      <c r="BU932" s="301">
        <f t="shared" si="391"/>
        <v>0</v>
      </c>
      <c r="BV932" s="301">
        <f t="shared" si="391"/>
        <v>0</v>
      </c>
      <c r="BW932" s="301">
        <f t="shared" si="391"/>
        <v>0</v>
      </c>
      <c r="BX932" s="301">
        <f t="shared" si="391"/>
        <v>0</v>
      </c>
      <c r="BY932" s="301">
        <f t="shared" ref="BY932" si="392">BX936</f>
        <v>0</v>
      </c>
      <c r="BZ932" s="301">
        <f t="shared" ref="BZ932" si="393">BY936</f>
        <v>0</v>
      </c>
      <c r="CA932" s="301">
        <f t="shared" ref="CA932" si="394">BZ936</f>
        <v>0</v>
      </c>
      <c r="CB932" s="301">
        <f t="shared" ref="CB932" si="395">CA936</f>
        <v>0</v>
      </c>
      <c r="CC932" s="301">
        <f t="shared" ref="CC932" si="396">CB936</f>
        <v>0</v>
      </c>
      <c r="CD932" s="301">
        <f t="shared" ref="CD932" si="397">CC936</f>
        <v>0</v>
      </c>
      <c r="CE932" s="301">
        <f t="shared" ref="CE932" si="398">CD936</f>
        <v>0</v>
      </c>
      <c r="CF932" s="301">
        <f t="shared" ref="CF932" si="399">CE936</f>
        <v>0</v>
      </c>
      <c r="CG932" s="301">
        <f t="shared" ref="CG932" si="400">CF936</f>
        <v>0</v>
      </c>
      <c r="CH932" s="301">
        <f t="shared" ref="CH932" si="401">CG936</f>
        <v>0</v>
      </c>
      <c r="CI932" s="301">
        <f t="shared" ref="CI932" si="402">CH936</f>
        <v>0</v>
      </c>
      <c r="CJ932" s="301">
        <f t="shared" ref="CJ932" si="403">CI936</f>
        <v>0</v>
      </c>
      <c r="CK932" s="301"/>
      <c r="CL932" s="301"/>
      <c r="CM932" s="301"/>
      <c r="CN932" s="301"/>
      <c r="CO932" s="301"/>
      <c r="CP932" s="301"/>
      <c r="CQ932" s="301"/>
      <c r="CR932" s="301"/>
      <c r="CS932" s="301"/>
      <c r="CT932" s="301"/>
      <c r="CU932" s="301"/>
      <c r="CV932" s="301"/>
      <c r="CW932" s="301"/>
      <c r="CX932" s="301"/>
      <c r="CY932" s="301"/>
      <c r="CZ932" s="301"/>
      <c r="DA932" s="301"/>
      <c r="DB932" s="301"/>
      <c r="DC932" s="301"/>
      <c r="DD932" s="301"/>
      <c r="DE932" s="301"/>
      <c r="DF932" s="301"/>
      <c r="DG932" s="301"/>
      <c r="DH932" s="301"/>
      <c r="DI932" s="301"/>
      <c r="DJ932" s="301"/>
      <c r="DK932" s="301"/>
      <c r="DL932" s="301"/>
      <c r="DM932" s="301"/>
      <c r="DN932" s="301"/>
      <c r="DO932" s="301"/>
      <c r="DP932" s="301"/>
      <c r="DQ932" s="301"/>
      <c r="DR932" s="301"/>
      <c r="DS932" s="301"/>
      <c r="DT932" s="301"/>
    </row>
    <row r="933" spans="3:124" outlineLevel="1">
      <c r="C933" s="232" t="s">
        <v>314</v>
      </c>
      <c r="D933" s="349"/>
      <c r="E933" s="341">
        <f t="shared" ref="E933:BP933" si="404">-IF(E927&lt;=$D$275,$M$268,IPMT($D$273/12,E927-$D$275,$D$274*12,-$D$269))*(E932&lt;&gt;0)</f>
        <v>-37194.917500000003</v>
      </c>
      <c r="F933" s="301">
        <f t="shared" si="404"/>
        <v>-37194.917500000003</v>
      </c>
      <c r="G933" s="301">
        <f t="shared" si="404"/>
        <v>-37194.917500000003</v>
      </c>
      <c r="H933" s="301">
        <f t="shared" si="404"/>
        <v>-37194.917500000003</v>
      </c>
      <c r="I933" s="301">
        <f t="shared" si="404"/>
        <v>-37194.917500000003</v>
      </c>
      <c r="J933" s="301">
        <f t="shared" si="404"/>
        <v>-37194.917500000003</v>
      </c>
      <c r="K933" s="301">
        <f t="shared" si="404"/>
        <v>-37194.917500000003</v>
      </c>
      <c r="L933" s="301">
        <f t="shared" si="404"/>
        <v>-37194.917500000003</v>
      </c>
      <c r="M933" s="301">
        <f t="shared" si="404"/>
        <v>-37194.917500000003</v>
      </c>
      <c r="N933" s="301">
        <f t="shared" si="404"/>
        <v>-37194.917500000003</v>
      </c>
      <c r="O933" s="301">
        <f t="shared" si="404"/>
        <v>-37194.917500000003</v>
      </c>
      <c r="P933" s="301">
        <f t="shared" si="404"/>
        <v>-37194.917500000003</v>
      </c>
      <c r="Q933" s="301">
        <f t="shared" si="404"/>
        <v>-37194.917500000003</v>
      </c>
      <c r="R933" s="301">
        <f t="shared" si="404"/>
        <v>-37194.917500000003</v>
      </c>
      <c r="S933" s="301">
        <f t="shared" si="404"/>
        <v>-37194.917500000003</v>
      </c>
      <c r="T933" s="301">
        <f t="shared" si="404"/>
        <v>-37194.917500000003</v>
      </c>
      <c r="U933" s="301">
        <f t="shared" si="404"/>
        <v>-37150.225963115146</v>
      </c>
      <c r="V933" s="301">
        <f t="shared" si="404"/>
        <v>-37105.348211493263</v>
      </c>
      <c r="W933" s="301">
        <f t="shared" si="404"/>
        <v>-37060.283469239628</v>
      </c>
      <c r="X933" s="301">
        <f t="shared" si="404"/>
        <v>-37015.030957226605</v>
      </c>
      <c r="Y933" s="301">
        <f t="shared" si="404"/>
        <v>-36969.589893080185</v>
      </c>
      <c r="Z933" s="301">
        <f t="shared" si="404"/>
        <v>-36923.959491166497</v>
      </c>
      <c r="AA933" s="301">
        <f t="shared" si="404"/>
        <v>-36878.138962578159</v>
      </c>
      <c r="AB933" s="301">
        <f t="shared" si="404"/>
        <v>-36832.127515120708</v>
      </c>
      <c r="AC933" s="301">
        <f t="shared" si="404"/>
        <v>-36785.924353298855</v>
      </c>
      <c r="AD933" s="301">
        <f t="shared" si="404"/>
        <v>-36739.52867830274</v>
      </c>
      <c r="AE933" s="301">
        <f t="shared" si="404"/>
        <v>0</v>
      </c>
      <c r="AF933" s="301">
        <f t="shared" si="404"/>
        <v>0</v>
      </c>
      <c r="AG933" s="301">
        <f t="shared" si="404"/>
        <v>0</v>
      </c>
      <c r="AH933" s="301">
        <f t="shared" si="404"/>
        <v>0</v>
      </c>
      <c r="AI933" s="301">
        <f t="shared" si="404"/>
        <v>0</v>
      </c>
      <c r="AJ933" s="301">
        <f t="shared" si="404"/>
        <v>0</v>
      </c>
      <c r="AK933" s="301">
        <f t="shared" si="404"/>
        <v>0</v>
      </c>
      <c r="AL933" s="301">
        <f t="shared" si="404"/>
        <v>0</v>
      </c>
      <c r="AM933" s="301">
        <f t="shared" si="404"/>
        <v>0</v>
      </c>
      <c r="AN933" s="301">
        <f t="shared" si="404"/>
        <v>0</v>
      </c>
      <c r="AO933" s="301">
        <f t="shared" si="404"/>
        <v>0</v>
      </c>
      <c r="AP933" s="301">
        <f t="shared" si="404"/>
        <v>0</v>
      </c>
      <c r="AQ933" s="301">
        <f t="shared" si="404"/>
        <v>0</v>
      </c>
      <c r="AR933" s="301">
        <f t="shared" si="404"/>
        <v>0</v>
      </c>
      <c r="AS933" s="301">
        <f t="shared" si="404"/>
        <v>0</v>
      </c>
      <c r="AT933" s="301">
        <f t="shared" si="404"/>
        <v>0</v>
      </c>
      <c r="AU933" s="301">
        <f t="shared" si="404"/>
        <v>0</v>
      </c>
      <c r="AV933" s="301">
        <f t="shared" si="404"/>
        <v>0</v>
      </c>
      <c r="AW933" s="301">
        <f t="shared" si="404"/>
        <v>0</v>
      </c>
      <c r="AX933" s="301">
        <f t="shared" si="404"/>
        <v>0</v>
      </c>
      <c r="AY933" s="301">
        <f t="shared" si="404"/>
        <v>0</v>
      </c>
      <c r="AZ933" s="301">
        <f t="shared" si="404"/>
        <v>0</v>
      </c>
      <c r="BA933" s="301">
        <f t="shared" si="404"/>
        <v>0</v>
      </c>
      <c r="BB933" s="301">
        <f t="shared" si="404"/>
        <v>0</v>
      </c>
      <c r="BC933" s="301">
        <f t="shared" si="404"/>
        <v>0</v>
      </c>
      <c r="BD933" s="301">
        <f t="shared" si="404"/>
        <v>0</v>
      </c>
      <c r="BE933" s="301">
        <f t="shared" si="404"/>
        <v>0</v>
      </c>
      <c r="BF933" s="301">
        <f t="shared" si="404"/>
        <v>0</v>
      </c>
      <c r="BG933" s="301">
        <f t="shared" si="404"/>
        <v>0</v>
      </c>
      <c r="BH933" s="301">
        <f t="shared" si="404"/>
        <v>0</v>
      </c>
      <c r="BI933" s="301">
        <f t="shared" si="404"/>
        <v>0</v>
      </c>
      <c r="BJ933" s="301">
        <f t="shared" si="404"/>
        <v>0</v>
      </c>
      <c r="BK933" s="301">
        <f t="shared" si="404"/>
        <v>0</v>
      </c>
      <c r="BL933" s="301">
        <f t="shared" si="404"/>
        <v>0</v>
      </c>
      <c r="BM933" s="301">
        <f t="shared" si="404"/>
        <v>0</v>
      </c>
      <c r="BN933" s="301">
        <f t="shared" si="404"/>
        <v>0</v>
      </c>
      <c r="BO933" s="301">
        <f t="shared" si="404"/>
        <v>0</v>
      </c>
      <c r="BP933" s="301">
        <f t="shared" si="404"/>
        <v>0</v>
      </c>
      <c r="BQ933" s="301">
        <f t="shared" ref="BQ933:BX933" si="405">-IF(BQ927&lt;=$D$275,$M$268,IPMT($D$273/12,BQ927-$D$275,$D$274*12,-$D$269))*(BQ932&lt;&gt;0)</f>
        <v>0</v>
      </c>
      <c r="BR933" s="301">
        <f t="shared" si="405"/>
        <v>0</v>
      </c>
      <c r="BS933" s="301">
        <f t="shared" si="405"/>
        <v>0</v>
      </c>
      <c r="BT933" s="301">
        <f t="shared" si="405"/>
        <v>0</v>
      </c>
      <c r="BU933" s="301">
        <f t="shared" si="405"/>
        <v>0</v>
      </c>
      <c r="BV933" s="301">
        <f t="shared" si="405"/>
        <v>0</v>
      </c>
      <c r="BW933" s="301">
        <f t="shared" si="405"/>
        <v>0</v>
      </c>
      <c r="BX933" s="301">
        <f t="shared" si="405"/>
        <v>0</v>
      </c>
      <c r="BY933" s="301">
        <f t="shared" ref="BY933:CJ933" si="406">-IF(BY927&lt;=$D$275,$M$268,IPMT($D$273/12,BY927-$D$275,$D$274*12,-$D$269))*(BY932&lt;&gt;0)</f>
        <v>0</v>
      </c>
      <c r="BZ933" s="301">
        <f t="shared" si="406"/>
        <v>0</v>
      </c>
      <c r="CA933" s="301">
        <f t="shared" si="406"/>
        <v>0</v>
      </c>
      <c r="CB933" s="301">
        <f t="shared" si="406"/>
        <v>0</v>
      </c>
      <c r="CC933" s="301">
        <f t="shared" si="406"/>
        <v>0</v>
      </c>
      <c r="CD933" s="301">
        <f t="shared" si="406"/>
        <v>0</v>
      </c>
      <c r="CE933" s="301">
        <f t="shared" si="406"/>
        <v>0</v>
      </c>
      <c r="CF933" s="301">
        <f t="shared" si="406"/>
        <v>0</v>
      </c>
      <c r="CG933" s="301">
        <f t="shared" si="406"/>
        <v>0</v>
      </c>
      <c r="CH933" s="301">
        <f t="shared" si="406"/>
        <v>0</v>
      </c>
      <c r="CI933" s="301">
        <f t="shared" si="406"/>
        <v>0</v>
      </c>
      <c r="CJ933" s="301">
        <f t="shared" si="406"/>
        <v>0</v>
      </c>
      <c r="CK933" s="301"/>
      <c r="CL933" s="301"/>
      <c r="CM933" s="301"/>
      <c r="CN933" s="301"/>
      <c r="CO933" s="301"/>
      <c r="CP933" s="301"/>
      <c r="CQ933" s="301"/>
      <c r="CR933" s="301"/>
      <c r="CS933" s="301"/>
      <c r="CT933" s="301"/>
      <c r="CU933" s="301"/>
      <c r="CV933" s="301"/>
      <c r="CW933" s="301"/>
      <c r="CX933" s="301"/>
      <c r="CY933" s="301"/>
      <c r="CZ933" s="301"/>
      <c r="DA933" s="301"/>
      <c r="DB933" s="301"/>
      <c r="DC933" s="301"/>
      <c r="DD933" s="301"/>
      <c r="DE933" s="301"/>
      <c r="DF933" s="301"/>
      <c r="DG933" s="301"/>
      <c r="DH933" s="301"/>
      <c r="DI933" s="301"/>
      <c r="DJ933" s="301"/>
      <c r="DK933" s="301"/>
      <c r="DL933" s="301"/>
      <c r="DM933" s="301"/>
      <c r="DN933" s="301"/>
      <c r="DO933" s="301"/>
      <c r="DP933" s="301"/>
      <c r="DQ933" s="301"/>
      <c r="DR933" s="301"/>
      <c r="DS933" s="301"/>
      <c r="DT933" s="301"/>
    </row>
    <row r="934" spans="3:124" outlineLevel="1">
      <c r="C934" s="232" t="s">
        <v>315</v>
      </c>
      <c r="D934" s="349"/>
      <c r="E934" s="341">
        <f t="shared" ref="E934:BP934" si="407">-IF(E927&lt;=$D$275,0,PPMT($D$273/12,E927-$D$275,$D$274*12,-$D$269))*(E932&lt;&gt;0)</f>
        <v>0</v>
      </c>
      <c r="F934" s="342">
        <f t="shared" si="407"/>
        <v>0</v>
      </c>
      <c r="G934" s="342">
        <f t="shared" si="407"/>
        <v>0</v>
      </c>
      <c r="H934" s="342">
        <f t="shared" si="407"/>
        <v>0</v>
      </c>
      <c r="I934" s="342">
        <f t="shared" si="407"/>
        <v>0</v>
      </c>
      <c r="J934" s="342">
        <f t="shared" si="407"/>
        <v>0</v>
      </c>
      <c r="K934" s="342">
        <f t="shared" si="407"/>
        <v>0</v>
      </c>
      <c r="L934" s="342">
        <f t="shared" si="407"/>
        <v>0</v>
      </c>
      <c r="M934" s="342">
        <f t="shared" si="407"/>
        <v>0</v>
      </c>
      <c r="N934" s="342">
        <f t="shared" si="407"/>
        <v>0</v>
      </c>
      <c r="O934" s="342">
        <f t="shared" si="407"/>
        <v>0</v>
      </c>
      <c r="P934" s="342">
        <f t="shared" si="407"/>
        <v>0</v>
      </c>
      <c r="Q934" s="342">
        <f t="shared" si="407"/>
        <v>0</v>
      </c>
      <c r="R934" s="342">
        <f t="shared" si="407"/>
        <v>0</v>
      </c>
      <c r="S934" s="342">
        <f t="shared" si="407"/>
        <v>0</v>
      </c>
      <c r="T934" s="342">
        <f t="shared" si="407"/>
        <v>-10725.968852366272</v>
      </c>
      <c r="U934" s="342">
        <f t="shared" si="407"/>
        <v>-10770.66038925113</v>
      </c>
      <c r="V934" s="342">
        <f t="shared" si="407"/>
        <v>-10815.538140873012</v>
      </c>
      <c r="W934" s="342">
        <f t="shared" si="407"/>
        <v>-10860.60288312665</v>
      </c>
      <c r="X934" s="342">
        <f t="shared" si="407"/>
        <v>-10905.855395139679</v>
      </c>
      <c r="Y934" s="342">
        <f t="shared" si="407"/>
        <v>-10951.296459286094</v>
      </c>
      <c r="Z934" s="342">
        <f t="shared" si="407"/>
        <v>-10996.926861199783</v>
      </c>
      <c r="AA934" s="342">
        <f t="shared" si="407"/>
        <v>-11042.747389788119</v>
      </c>
      <c r="AB934" s="342">
        <f t="shared" si="407"/>
        <v>-11088.758837245568</v>
      </c>
      <c r="AC934" s="342">
        <f t="shared" si="407"/>
        <v>-11134.961999067424</v>
      </c>
      <c r="AD934" s="342">
        <f t="shared" si="407"/>
        <v>-11181.357674063538</v>
      </c>
      <c r="AE934" s="342">
        <f t="shared" si="407"/>
        <v>0</v>
      </c>
      <c r="AF934" s="342">
        <f t="shared" si="407"/>
        <v>0</v>
      </c>
      <c r="AG934" s="342">
        <f t="shared" si="407"/>
        <v>0</v>
      </c>
      <c r="AH934" s="342">
        <f t="shared" si="407"/>
        <v>0</v>
      </c>
      <c r="AI934" s="342">
        <f t="shared" si="407"/>
        <v>0</v>
      </c>
      <c r="AJ934" s="342">
        <f t="shared" si="407"/>
        <v>0</v>
      </c>
      <c r="AK934" s="342">
        <f t="shared" si="407"/>
        <v>0</v>
      </c>
      <c r="AL934" s="342">
        <f t="shared" si="407"/>
        <v>0</v>
      </c>
      <c r="AM934" s="342">
        <f t="shared" si="407"/>
        <v>0</v>
      </c>
      <c r="AN934" s="342">
        <f t="shared" si="407"/>
        <v>0</v>
      </c>
      <c r="AO934" s="342">
        <f t="shared" si="407"/>
        <v>0</v>
      </c>
      <c r="AP934" s="342">
        <f t="shared" si="407"/>
        <v>0</v>
      </c>
      <c r="AQ934" s="342">
        <f t="shared" si="407"/>
        <v>0</v>
      </c>
      <c r="AR934" s="342">
        <f t="shared" si="407"/>
        <v>0</v>
      </c>
      <c r="AS934" s="342">
        <f t="shared" si="407"/>
        <v>0</v>
      </c>
      <c r="AT934" s="342">
        <f t="shared" si="407"/>
        <v>0</v>
      </c>
      <c r="AU934" s="342">
        <f t="shared" si="407"/>
        <v>0</v>
      </c>
      <c r="AV934" s="342">
        <f t="shared" si="407"/>
        <v>0</v>
      </c>
      <c r="AW934" s="342">
        <f t="shared" si="407"/>
        <v>0</v>
      </c>
      <c r="AX934" s="342">
        <f t="shared" si="407"/>
        <v>0</v>
      </c>
      <c r="AY934" s="342">
        <f t="shared" si="407"/>
        <v>0</v>
      </c>
      <c r="AZ934" s="342">
        <f t="shared" si="407"/>
        <v>0</v>
      </c>
      <c r="BA934" s="342">
        <f t="shared" si="407"/>
        <v>0</v>
      </c>
      <c r="BB934" s="342">
        <f t="shared" si="407"/>
        <v>0</v>
      </c>
      <c r="BC934" s="342">
        <f t="shared" si="407"/>
        <v>0</v>
      </c>
      <c r="BD934" s="342">
        <f t="shared" si="407"/>
        <v>0</v>
      </c>
      <c r="BE934" s="342">
        <f t="shared" si="407"/>
        <v>0</v>
      </c>
      <c r="BF934" s="342">
        <f t="shared" si="407"/>
        <v>0</v>
      </c>
      <c r="BG934" s="342">
        <f t="shared" si="407"/>
        <v>0</v>
      </c>
      <c r="BH934" s="342">
        <f t="shared" si="407"/>
        <v>0</v>
      </c>
      <c r="BI934" s="342">
        <f t="shared" si="407"/>
        <v>0</v>
      </c>
      <c r="BJ934" s="342">
        <f t="shared" si="407"/>
        <v>0</v>
      </c>
      <c r="BK934" s="342">
        <f t="shared" si="407"/>
        <v>0</v>
      </c>
      <c r="BL934" s="342">
        <f t="shared" si="407"/>
        <v>0</v>
      </c>
      <c r="BM934" s="342">
        <f t="shared" si="407"/>
        <v>0</v>
      </c>
      <c r="BN934" s="342">
        <f t="shared" si="407"/>
        <v>0</v>
      </c>
      <c r="BO934" s="342">
        <f t="shared" si="407"/>
        <v>0</v>
      </c>
      <c r="BP934" s="342">
        <f t="shared" si="407"/>
        <v>0</v>
      </c>
      <c r="BQ934" s="342">
        <f t="shared" ref="BQ934:BX934" si="408">-IF(BQ927&lt;=$D$275,0,PPMT($D$273/12,BQ927-$D$275,$D$274*12,-$D$269))*(BQ932&lt;&gt;0)</f>
        <v>0</v>
      </c>
      <c r="BR934" s="342">
        <f t="shared" si="408"/>
        <v>0</v>
      </c>
      <c r="BS934" s="342">
        <f t="shared" si="408"/>
        <v>0</v>
      </c>
      <c r="BT934" s="342">
        <f t="shared" si="408"/>
        <v>0</v>
      </c>
      <c r="BU934" s="342">
        <f t="shared" si="408"/>
        <v>0</v>
      </c>
      <c r="BV934" s="342">
        <f t="shared" si="408"/>
        <v>0</v>
      </c>
      <c r="BW934" s="342">
        <f t="shared" si="408"/>
        <v>0</v>
      </c>
      <c r="BX934" s="342">
        <f t="shared" si="408"/>
        <v>0</v>
      </c>
      <c r="BY934" s="342">
        <f t="shared" ref="BY934:CJ934" si="409">-IF(BY927&lt;=$D$275,0,PPMT($D$273/12,BY927-$D$275,$D$274*12,-$D$269))*(BY932&lt;&gt;0)</f>
        <v>0</v>
      </c>
      <c r="BZ934" s="342">
        <f t="shared" si="409"/>
        <v>0</v>
      </c>
      <c r="CA934" s="342">
        <f t="shared" si="409"/>
        <v>0</v>
      </c>
      <c r="CB934" s="342">
        <f t="shared" si="409"/>
        <v>0</v>
      </c>
      <c r="CC934" s="342">
        <f t="shared" si="409"/>
        <v>0</v>
      </c>
      <c r="CD934" s="342">
        <f t="shared" si="409"/>
        <v>0</v>
      </c>
      <c r="CE934" s="342">
        <f t="shared" si="409"/>
        <v>0</v>
      </c>
      <c r="CF934" s="342">
        <f t="shared" si="409"/>
        <v>0</v>
      </c>
      <c r="CG934" s="342">
        <f t="shared" si="409"/>
        <v>0</v>
      </c>
      <c r="CH934" s="342">
        <f t="shared" si="409"/>
        <v>0</v>
      </c>
      <c r="CI934" s="342">
        <f t="shared" si="409"/>
        <v>0</v>
      </c>
      <c r="CJ934" s="342">
        <f t="shared" si="409"/>
        <v>0</v>
      </c>
      <c r="CK934" s="342"/>
      <c r="CL934" s="342"/>
      <c r="CM934" s="342"/>
      <c r="CN934" s="342"/>
      <c r="CO934" s="342"/>
      <c r="CP934" s="342"/>
      <c r="CQ934" s="342"/>
      <c r="CR934" s="342"/>
      <c r="CS934" s="342"/>
      <c r="CT934" s="342"/>
      <c r="CU934" s="342"/>
      <c r="CV934" s="342"/>
      <c r="CW934" s="342"/>
      <c r="CX934" s="342"/>
      <c r="CY934" s="342"/>
      <c r="CZ934" s="342"/>
      <c r="DA934" s="342"/>
      <c r="DB934" s="342"/>
      <c r="DC934" s="342"/>
      <c r="DD934" s="342"/>
      <c r="DE934" s="342"/>
      <c r="DF934" s="342"/>
      <c r="DG934" s="342"/>
      <c r="DH934" s="342"/>
      <c r="DI934" s="342"/>
      <c r="DJ934" s="342"/>
      <c r="DK934" s="342"/>
      <c r="DL934" s="342"/>
      <c r="DM934" s="342"/>
      <c r="DN934" s="342"/>
      <c r="DO934" s="342"/>
      <c r="DP934" s="342"/>
      <c r="DQ934" s="342"/>
      <c r="DR934" s="342"/>
      <c r="DS934" s="342"/>
      <c r="DT934" s="342"/>
    </row>
    <row r="935" spans="3:124" outlineLevel="1">
      <c r="C935" s="232" t="s">
        <v>318</v>
      </c>
      <c r="D935" s="349"/>
      <c r="E935" s="300">
        <f t="shared" ref="E935:BP935" si="410">IF(E927=$D$308,-E932-E934,0)</f>
        <v>0</v>
      </c>
      <c r="F935" s="301">
        <f t="shared" si="410"/>
        <v>0</v>
      </c>
      <c r="G935" s="301">
        <f t="shared" si="410"/>
        <v>0</v>
      </c>
      <c r="H935" s="301">
        <f t="shared" si="410"/>
        <v>0</v>
      </c>
      <c r="I935" s="301">
        <f t="shared" si="410"/>
        <v>0</v>
      </c>
      <c r="J935" s="301">
        <f t="shared" si="410"/>
        <v>0</v>
      </c>
      <c r="K935" s="301">
        <f t="shared" si="410"/>
        <v>0</v>
      </c>
      <c r="L935" s="301">
        <f t="shared" si="410"/>
        <v>0</v>
      </c>
      <c r="M935" s="301">
        <f t="shared" si="410"/>
        <v>0</v>
      </c>
      <c r="N935" s="301">
        <f t="shared" si="410"/>
        <v>0</v>
      </c>
      <c r="O935" s="301">
        <f t="shared" si="410"/>
        <v>0</v>
      </c>
      <c r="P935" s="301">
        <f t="shared" si="410"/>
        <v>0</v>
      </c>
      <c r="Q935" s="301">
        <f t="shared" si="410"/>
        <v>0</v>
      </c>
      <c r="R935" s="301">
        <f t="shared" si="410"/>
        <v>0</v>
      </c>
      <c r="S935" s="301">
        <f t="shared" si="410"/>
        <v>0</v>
      </c>
      <c r="T935" s="301">
        <f t="shared" si="410"/>
        <v>0</v>
      </c>
      <c r="U935" s="301">
        <f t="shared" si="410"/>
        <v>0</v>
      </c>
      <c r="V935" s="301">
        <f t="shared" si="410"/>
        <v>0</v>
      </c>
      <c r="W935" s="301">
        <f t="shared" si="410"/>
        <v>0</v>
      </c>
      <c r="X935" s="301">
        <f t="shared" si="410"/>
        <v>0</v>
      </c>
      <c r="Y935" s="301">
        <f t="shared" si="410"/>
        <v>0</v>
      </c>
      <c r="Z935" s="301">
        <f t="shared" si="410"/>
        <v>0</v>
      </c>
      <c r="AA935" s="301">
        <f t="shared" si="410"/>
        <v>0</v>
      </c>
      <c r="AB935" s="301">
        <f t="shared" si="410"/>
        <v>0</v>
      </c>
      <c r="AC935" s="301">
        <f t="shared" si="410"/>
        <v>0</v>
      </c>
      <c r="AD935" s="301">
        <f t="shared" si="410"/>
        <v>-8806305.5251185931</v>
      </c>
      <c r="AE935" s="301">
        <f t="shared" si="410"/>
        <v>0</v>
      </c>
      <c r="AF935" s="301">
        <f t="shared" si="410"/>
        <v>0</v>
      </c>
      <c r="AG935" s="301">
        <f t="shared" si="410"/>
        <v>0</v>
      </c>
      <c r="AH935" s="301">
        <f t="shared" si="410"/>
        <v>0</v>
      </c>
      <c r="AI935" s="301">
        <f t="shared" si="410"/>
        <v>0</v>
      </c>
      <c r="AJ935" s="301">
        <f t="shared" si="410"/>
        <v>0</v>
      </c>
      <c r="AK935" s="301">
        <f t="shared" si="410"/>
        <v>0</v>
      </c>
      <c r="AL935" s="301">
        <f t="shared" si="410"/>
        <v>0</v>
      </c>
      <c r="AM935" s="301">
        <f t="shared" si="410"/>
        <v>0</v>
      </c>
      <c r="AN935" s="301">
        <f t="shared" si="410"/>
        <v>0</v>
      </c>
      <c r="AO935" s="301">
        <f t="shared" si="410"/>
        <v>0</v>
      </c>
      <c r="AP935" s="301">
        <f t="shared" si="410"/>
        <v>0</v>
      </c>
      <c r="AQ935" s="301">
        <f t="shared" si="410"/>
        <v>0</v>
      </c>
      <c r="AR935" s="301">
        <f t="shared" si="410"/>
        <v>0</v>
      </c>
      <c r="AS935" s="301">
        <f t="shared" si="410"/>
        <v>0</v>
      </c>
      <c r="AT935" s="301">
        <f t="shared" si="410"/>
        <v>0</v>
      </c>
      <c r="AU935" s="301">
        <f t="shared" si="410"/>
        <v>0</v>
      </c>
      <c r="AV935" s="301">
        <f t="shared" si="410"/>
        <v>0</v>
      </c>
      <c r="AW935" s="301">
        <f t="shared" si="410"/>
        <v>0</v>
      </c>
      <c r="AX935" s="301">
        <f t="shared" si="410"/>
        <v>0</v>
      </c>
      <c r="AY935" s="301">
        <f t="shared" si="410"/>
        <v>0</v>
      </c>
      <c r="AZ935" s="301">
        <f t="shared" si="410"/>
        <v>0</v>
      </c>
      <c r="BA935" s="301">
        <f t="shared" si="410"/>
        <v>0</v>
      </c>
      <c r="BB935" s="301">
        <f t="shared" si="410"/>
        <v>0</v>
      </c>
      <c r="BC935" s="301">
        <f t="shared" si="410"/>
        <v>0</v>
      </c>
      <c r="BD935" s="301">
        <f t="shared" si="410"/>
        <v>0</v>
      </c>
      <c r="BE935" s="301">
        <f t="shared" si="410"/>
        <v>0</v>
      </c>
      <c r="BF935" s="301">
        <f t="shared" si="410"/>
        <v>0</v>
      </c>
      <c r="BG935" s="301">
        <f t="shared" si="410"/>
        <v>0</v>
      </c>
      <c r="BH935" s="301">
        <f t="shared" si="410"/>
        <v>0</v>
      </c>
      <c r="BI935" s="301">
        <f t="shared" si="410"/>
        <v>0</v>
      </c>
      <c r="BJ935" s="301">
        <f t="shared" si="410"/>
        <v>0</v>
      </c>
      <c r="BK935" s="301">
        <f t="shared" si="410"/>
        <v>0</v>
      </c>
      <c r="BL935" s="301">
        <f t="shared" si="410"/>
        <v>0</v>
      </c>
      <c r="BM935" s="301">
        <f t="shared" si="410"/>
        <v>0</v>
      </c>
      <c r="BN935" s="301">
        <f t="shared" si="410"/>
        <v>0</v>
      </c>
      <c r="BO935" s="301">
        <f t="shared" si="410"/>
        <v>0</v>
      </c>
      <c r="BP935" s="301">
        <f t="shared" si="410"/>
        <v>0</v>
      </c>
      <c r="BQ935" s="301">
        <f t="shared" ref="BQ935:BX935" si="411">IF(BQ927=$D$308,-BQ932-BQ934,0)</f>
        <v>0</v>
      </c>
      <c r="BR935" s="301">
        <f t="shared" si="411"/>
        <v>0</v>
      </c>
      <c r="BS935" s="301">
        <f t="shared" si="411"/>
        <v>0</v>
      </c>
      <c r="BT935" s="301">
        <f t="shared" si="411"/>
        <v>0</v>
      </c>
      <c r="BU935" s="301">
        <f t="shared" si="411"/>
        <v>0</v>
      </c>
      <c r="BV935" s="301">
        <f t="shared" si="411"/>
        <v>0</v>
      </c>
      <c r="BW935" s="301">
        <f t="shared" si="411"/>
        <v>0</v>
      </c>
      <c r="BX935" s="301">
        <f t="shared" si="411"/>
        <v>0</v>
      </c>
      <c r="BY935" s="301">
        <f t="shared" ref="BY935:CJ935" si="412">IF(BY927=$D$308,-BY932-BY934,0)</f>
        <v>0</v>
      </c>
      <c r="BZ935" s="301">
        <f t="shared" si="412"/>
        <v>0</v>
      </c>
      <c r="CA935" s="301">
        <f t="shared" si="412"/>
        <v>0</v>
      </c>
      <c r="CB935" s="301">
        <f t="shared" si="412"/>
        <v>0</v>
      </c>
      <c r="CC935" s="301">
        <f t="shared" si="412"/>
        <v>0</v>
      </c>
      <c r="CD935" s="301">
        <f t="shared" si="412"/>
        <v>0</v>
      </c>
      <c r="CE935" s="301">
        <f t="shared" si="412"/>
        <v>0</v>
      </c>
      <c r="CF935" s="301">
        <f t="shared" si="412"/>
        <v>0</v>
      </c>
      <c r="CG935" s="301">
        <f t="shared" si="412"/>
        <v>0</v>
      </c>
      <c r="CH935" s="301">
        <f t="shared" si="412"/>
        <v>0</v>
      </c>
      <c r="CI935" s="301">
        <f t="shared" si="412"/>
        <v>0</v>
      </c>
      <c r="CJ935" s="301">
        <f t="shared" si="412"/>
        <v>0</v>
      </c>
      <c r="CK935" s="301"/>
      <c r="CL935" s="301"/>
      <c r="CM935" s="301"/>
      <c r="CN935" s="301"/>
      <c r="CO935" s="301"/>
      <c r="CP935" s="301"/>
      <c r="CQ935" s="301"/>
      <c r="CR935" s="301"/>
      <c r="CS935" s="301"/>
      <c r="CT935" s="301"/>
      <c r="CU935" s="301"/>
      <c r="CV935" s="301"/>
      <c r="CW935" s="301"/>
      <c r="CX935" s="301"/>
      <c r="CY935" s="301"/>
      <c r="CZ935" s="301"/>
      <c r="DA935" s="301"/>
      <c r="DB935" s="301"/>
      <c r="DC935" s="301"/>
      <c r="DD935" s="301"/>
      <c r="DE935" s="301"/>
      <c r="DF935" s="301"/>
      <c r="DG935" s="301"/>
      <c r="DH935" s="301"/>
      <c r="DI935" s="301"/>
      <c r="DJ935" s="301"/>
      <c r="DK935" s="301"/>
      <c r="DL935" s="301"/>
      <c r="DM935" s="301"/>
      <c r="DN935" s="301"/>
      <c r="DO935" s="301"/>
      <c r="DP935" s="301"/>
      <c r="DQ935" s="301"/>
      <c r="DR935" s="301"/>
      <c r="DS935" s="301"/>
      <c r="DT935" s="301"/>
    </row>
    <row r="936" spans="3:124" outlineLevel="1">
      <c r="C936" s="232" t="s">
        <v>186</v>
      </c>
      <c r="D936" s="349">
        <f>D269</f>
        <v>8926780.2000000011</v>
      </c>
      <c r="E936" s="300">
        <f>E932+E934+E935</f>
        <v>8926780.2000000011</v>
      </c>
      <c r="F936" s="301">
        <f t="shared" ref="F936:BQ936" si="413">F932+F934+F935</f>
        <v>8926780.2000000011</v>
      </c>
      <c r="G936" s="301">
        <f t="shared" si="413"/>
        <v>8926780.2000000011</v>
      </c>
      <c r="H936" s="301">
        <f t="shared" si="413"/>
        <v>8926780.2000000011</v>
      </c>
      <c r="I936" s="301">
        <f t="shared" si="413"/>
        <v>8926780.2000000011</v>
      </c>
      <c r="J936" s="301">
        <f t="shared" si="413"/>
        <v>8926780.2000000011</v>
      </c>
      <c r="K936" s="301">
        <f t="shared" si="413"/>
        <v>8926780.2000000011</v>
      </c>
      <c r="L936" s="301">
        <f t="shared" si="413"/>
        <v>8926780.2000000011</v>
      </c>
      <c r="M936" s="301">
        <f t="shared" si="413"/>
        <v>8926780.2000000011</v>
      </c>
      <c r="N936" s="301">
        <f t="shared" si="413"/>
        <v>8926780.2000000011</v>
      </c>
      <c r="O936" s="301">
        <f t="shared" si="413"/>
        <v>8926780.2000000011</v>
      </c>
      <c r="P936" s="301">
        <f t="shared" si="413"/>
        <v>8926780.2000000011</v>
      </c>
      <c r="Q936" s="301">
        <f t="shared" si="413"/>
        <v>8926780.2000000011</v>
      </c>
      <c r="R936" s="301">
        <f t="shared" si="413"/>
        <v>8926780.2000000011</v>
      </c>
      <c r="S936" s="301">
        <f t="shared" si="413"/>
        <v>8926780.2000000011</v>
      </c>
      <c r="T936" s="301">
        <f t="shared" si="413"/>
        <v>8916054.2311476357</v>
      </c>
      <c r="U936" s="301">
        <f t="shared" si="413"/>
        <v>8905283.5707583837</v>
      </c>
      <c r="V936" s="301">
        <f t="shared" si="413"/>
        <v>8894468.0326175112</v>
      </c>
      <c r="W936" s="301">
        <f t="shared" si="413"/>
        <v>8883607.4297343846</v>
      </c>
      <c r="X936" s="301">
        <f t="shared" si="413"/>
        <v>8872701.5743392445</v>
      </c>
      <c r="Y936" s="301">
        <f t="shared" si="413"/>
        <v>8861750.277879959</v>
      </c>
      <c r="Z936" s="301">
        <f t="shared" si="413"/>
        <v>8850753.3510187585</v>
      </c>
      <c r="AA936" s="301">
        <f t="shared" si="413"/>
        <v>8839710.6036289707</v>
      </c>
      <c r="AB936" s="301">
        <f t="shared" si="413"/>
        <v>8828621.8447917253</v>
      </c>
      <c r="AC936" s="301">
        <f t="shared" si="413"/>
        <v>8817486.8827926572</v>
      </c>
      <c r="AD936" s="301">
        <f t="shared" si="413"/>
        <v>0</v>
      </c>
      <c r="AE936" s="301">
        <f t="shared" si="413"/>
        <v>0</v>
      </c>
      <c r="AF936" s="301">
        <f t="shared" si="413"/>
        <v>0</v>
      </c>
      <c r="AG936" s="301">
        <f t="shared" si="413"/>
        <v>0</v>
      </c>
      <c r="AH936" s="301">
        <f t="shared" si="413"/>
        <v>0</v>
      </c>
      <c r="AI936" s="301">
        <f t="shared" si="413"/>
        <v>0</v>
      </c>
      <c r="AJ936" s="301">
        <f t="shared" si="413"/>
        <v>0</v>
      </c>
      <c r="AK936" s="301">
        <f t="shared" si="413"/>
        <v>0</v>
      </c>
      <c r="AL936" s="301">
        <f t="shared" si="413"/>
        <v>0</v>
      </c>
      <c r="AM936" s="301">
        <f t="shared" si="413"/>
        <v>0</v>
      </c>
      <c r="AN936" s="301">
        <f t="shared" si="413"/>
        <v>0</v>
      </c>
      <c r="AO936" s="301">
        <f t="shared" si="413"/>
        <v>0</v>
      </c>
      <c r="AP936" s="301">
        <f t="shared" si="413"/>
        <v>0</v>
      </c>
      <c r="AQ936" s="301">
        <f t="shared" si="413"/>
        <v>0</v>
      </c>
      <c r="AR936" s="301">
        <f t="shared" si="413"/>
        <v>0</v>
      </c>
      <c r="AS936" s="301">
        <f t="shared" si="413"/>
        <v>0</v>
      </c>
      <c r="AT936" s="301">
        <f t="shared" si="413"/>
        <v>0</v>
      </c>
      <c r="AU936" s="301">
        <f t="shared" si="413"/>
        <v>0</v>
      </c>
      <c r="AV936" s="301">
        <f t="shared" si="413"/>
        <v>0</v>
      </c>
      <c r="AW936" s="301">
        <f t="shared" si="413"/>
        <v>0</v>
      </c>
      <c r="AX936" s="301">
        <f t="shared" si="413"/>
        <v>0</v>
      </c>
      <c r="AY936" s="301">
        <f t="shared" si="413"/>
        <v>0</v>
      </c>
      <c r="AZ936" s="301">
        <f t="shared" si="413"/>
        <v>0</v>
      </c>
      <c r="BA936" s="301">
        <f t="shared" si="413"/>
        <v>0</v>
      </c>
      <c r="BB936" s="301">
        <f t="shared" si="413"/>
        <v>0</v>
      </c>
      <c r="BC936" s="301">
        <f t="shared" si="413"/>
        <v>0</v>
      </c>
      <c r="BD936" s="301">
        <f t="shared" si="413"/>
        <v>0</v>
      </c>
      <c r="BE936" s="301">
        <f t="shared" si="413"/>
        <v>0</v>
      </c>
      <c r="BF936" s="301">
        <f t="shared" si="413"/>
        <v>0</v>
      </c>
      <c r="BG936" s="301">
        <f t="shared" si="413"/>
        <v>0</v>
      </c>
      <c r="BH936" s="301">
        <f t="shared" si="413"/>
        <v>0</v>
      </c>
      <c r="BI936" s="301">
        <f t="shared" si="413"/>
        <v>0</v>
      </c>
      <c r="BJ936" s="301">
        <f t="shared" si="413"/>
        <v>0</v>
      </c>
      <c r="BK936" s="301">
        <f t="shared" si="413"/>
        <v>0</v>
      </c>
      <c r="BL936" s="301">
        <f t="shared" si="413"/>
        <v>0</v>
      </c>
      <c r="BM936" s="301">
        <f t="shared" si="413"/>
        <v>0</v>
      </c>
      <c r="BN936" s="301">
        <f t="shared" si="413"/>
        <v>0</v>
      </c>
      <c r="BO936" s="301">
        <f t="shared" si="413"/>
        <v>0</v>
      </c>
      <c r="BP936" s="301">
        <f t="shared" si="413"/>
        <v>0</v>
      </c>
      <c r="BQ936" s="301">
        <f t="shared" si="413"/>
        <v>0</v>
      </c>
      <c r="BR936" s="301">
        <f t="shared" ref="BR936:BX936" si="414">BR932+BR934+BR935</f>
        <v>0</v>
      </c>
      <c r="BS936" s="301">
        <f t="shared" si="414"/>
        <v>0</v>
      </c>
      <c r="BT936" s="301">
        <f t="shared" si="414"/>
        <v>0</v>
      </c>
      <c r="BU936" s="301">
        <f t="shared" si="414"/>
        <v>0</v>
      </c>
      <c r="BV936" s="301">
        <f t="shared" si="414"/>
        <v>0</v>
      </c>
      <c r="BW936" s="301">
        <f t="shared" si="414"/>
        <v>0</v>
      </c>
      <c r="BX936" s="301">
        <f t="shared" si="414"/>
        <v>0</v>
      </c>
      <c r="BY936" s="301">
        <f t="shared" ref="BY936:CJ936" si="415">BY932+BY934+BY935</f>
        <v>0</v>
      </c>
      <c r="BZ936" s="301">
        <f t="shared" si="415"/>
        <v>0</v>
      </c>
      <c r="CA936" s="301">
        <f t="shared" si="415"/>
        <v>0</v>
      </c>
      <c r="CB936" s="301">
        <f t="shared" si="415"/>
        <v>0</v>
      </c>
      <c r="CC936" s="301">
        <f t="shared" si="415"/>
        <v>0</v>
      </c>
      <c r="CD936" s="301">
        <f t="shared" si="415"/>
        <v>0</v>
      </c>
      <c r="CE936" s="301">
        <f t="shared" si="415"/>
        <v>0</v>
      </c>
      <c r="CF936" s="301">
        <f t="shared" si="415"/>
        <v>0</v>
      </c>
      <c r="CG936" s="301">
        <f t="shared" si="415"/>
        <v>0</v>
      </c>
      <c r="CH936" s="301">
        <f t="shared" si="415"/>
        <v>0</v>
      </c>
      <c r="CI936" s="301">
        <f t="shared" si="415"/>
        <v>0</v>
      </c>
      <c r="CJ936" s="301">
        <f t="shared" si="415"/>
        <v>0</v>
      </c>
      <c r="CK936" s="301"/>
      <c r="CL936" s="301"/>
      <c r="CM936" s="301"/>
      <c r="CN936" s="301"/>
      <c r="CO936" s="301"/>
      <c r="CP936" s="301"/>
      <c r="CQ936" s="301"/>
      <c r="CR936" s="301"/>
      <c r="CS936" s="301"/>
      <c r="CT936" s="301"/>
      <c r="CU936" s="301"/>
      <c r="CV936" s="301"/>
      <c r="CW936" s="301"/>
      <c r="CX936" s="301"/>
      <c r="CY936" s="301"/>
      <c r="CZ936" s="301"/>
      <c r="DA936" s="301"/>
      <c r="DB936" s="301"/>
      <c r="DC936" s="301"/>
      <c r="DD936" s="301"/>
      <c r="DE936" s="301"/>
      <c r="DF936" s="301"/>
      <c r="DG936" s="301"/>
      <c r="DH936" s="301"/>
      <c r="DI936" s="301"/>
      <c r="DJ936" s="301"/>
      <c r="DK936" s="301"/>
      <c r="DL936" s="301"/>
      <c r="DM936" s="301"/>
      <c r="DN936" s="301"/>
      <c r="DO936" s="301"/>
      <c r="DP936" s="301"/>
      <c r="DQ936" s="301"/>
      <c r="DR936" s="301"/>
      <c r="DS936" s="301"/>
      <c r="DT936" s="301"/>
    </row>
    <row r="937" spans="3:124" outlineLevel="1">
      <c r="C937" s="23" t="s">
        <v>311</v>
      </c>
      <c r="D937" s="349"/>
      <c r="E937" s="300"/>
      <c r="F937" s="301"/>
      <c r="G937" s="304"/>
      <c r="H937" s="284"/>
      <c r="I937" s="284"/>
      <c r="J937" s="284"/>
      <c r="K937" s="284"/>
      <c r="L937" s="284"/>
      <c r="M937" s="284"/>
      <c r="N937" s="284"/>
    </row>
    <row r="938" spans="3:124" outlineLevel="1">
      <c r="C938" s="232" t="s">
        <v>184</v>
      </c>
      <c r="D938" s="349"/>
      <c r="E938" s="300">
        <f>D942</f>
        <v>0</v>
      </c>
      <c r="F938" s="301">
        <f t="shared" ref="F938:BQ938" si="416">E942</f>
        <v>0</v>
      </c>
      <c r="G938" s="301">
        <f t="shared" si="416"/>
        <v>0</v>
      </c>
      <c r="H938" s="301">
        <f t="shared" si="416"/>
        <v>0</v>
      </c>
      <c r="I938" s="301">
        <f t="shared" si="416"/>
        <v>0</v>
      </c>
      <c r="J938" s="301">
        <f t="shared" si="416"/>
        <v>0</v>
      </c>
      <c r="K938" s="301">
        <f t="shared" si="416"/>
        <v>0</v>
      </c>
      <c r="L938" s="301">
        <f t="shared" si="416"/>
        <v>0</v>
      </c>
      <c r="M938" s="301">
        <f t="shared" si="416"/>
        <v>0</v>
      </c>
      <c r="N938" s="301">
        <f t="shared" si="416"/>
        <v>0</v>
      </c>
      <c r="O938" s="301">
        <f t="shared" si="416"/>
        <v>0</v>
      </c>
      <c r="P938" s="301">
        <f t="shared" si="416"/>
        <v>0</v>
      </c>
      <c r="Q938" s="301">
        <f t="shared" si="416"/>
        <v>0</v>
      </c>
      <c r="R938" s="301">
        <f t="shared" si="416"/>
        <v>0</v>
      </c>
      <c r="S938" s="301">
        <f t="shared" si="416"/>
        <v>0</v>
      </c>
      <c r="T938" s="301">
        <f t="shared" si="416"/>
        <v>0</v>
      </c>
      <c r="U938" s="301">
        <f t="shared" si="416"/>
        <v>0</v>
      </c>
      <c r="V938" s="301">
        <f t="shared" si="416"/>
        <v>0</v>
      </c>
      <c r="W938" s="301">
        <f t="shared" si="416"/>
        <v>0</v>
      </c>
      <c r="X938" s="301">
        <f t="shared" si="416"/>
        <v>0</v>
      </c>
      <c r="Y938" s="301">
        <f t="shared" si="416"/>
        <v>0</v>
      </c>
      <c r="Z938" s="301">
        <f t="shared" si="416"/>
        <v>0</v>
      </c>
      <c r="AA938" s="301">
        <f t="shared" si="416"/>
        <v>0</v>
      </c>
      <c r="AB938" s="301">
        <f t="shared" si="416"/>
        <v>0</v>
      </c>
      <c r="AC938" s="301">
        <f t="shared" si="416"/>
        <v>0</v>
      </c>
      <c r="AD938" s="301">
        <f t="shared" si="416"/>
        <v>0</v>
      </c>
      <c r="AE938" s="301">
        <f t="shared" si="416"/>
        <v>0</v>
      </c>
      <c r="AF938" s="301">
        <f t="shared" si="416"/>
        <v>0</v>
      </c>
      <c r="AG938" s="301">
        <f t="shared" si="416"/>
        <v>0</v>
      </c>
      <c r="AH938" s="301">
        <f t="shared" si="416"/>
        <v>0</v>
      </c>
      <c r="AI938" s="301">
        <f t="shared" si="416"/>
        <v>0</v>
      </c>
      <c r="AJ938" s="301">
        <f t="shared" si="416"/>
        <v>0</v>
      </c>
      <c r="AK938" s="301">
        <f t="shared" si="416"/>
        <v>0</v>
      </c>
      <c r="AL938" s="301">
        <f t="shared" si="416"/>
        <v>0</v>
      </c>
      <c r="AM938" s="301">
        <f t="shared" si="416"/>
        <v>0</v>
      </c>
      <c r="AN938" s="301">
        <f t="shared" si="416"/>
        <v>0</v>
      </c>
      <c r="AO938" s="301">
        <f t="shared" si="416"/>
        <v>0</v>
      </c>
      <c r="AP938" s="301">
        <f t="shared" si="416"/>
        <v>0</v>
      </c>
      <c r="AQ938" s="301">
        <f t="shared" si="416"/>
        <v>0</v>
      </c>
      <c r="AR938" s="301">
        <f t="shared" si="416"/>
        <v>0</v>
      </c>
      <c r="AS938" s="301">
        <f t="shared" si="416"/>
        <v>0</v>
      </c>
      <c r="AT938" s="301">
        <f t="shared" si="416"/>
        <v>0</v>
      </c>
      <c r="AU938" s="301">
        <f t="shared" si="416"/>
        <v>0</v>
      </c>
      <c r="AV938" s="301">
        <f t="shared" si="416"/>
        <v>0</v>
      </c>
      <c r="AW938" s="301">
        <f t="shared" si="416"/>
        <v>0</v>
      </c>
      <c r="AX938" s="301">
        <f t="shared" si="416"/>
        <v>0</v>
      </c>
      <c r="AY938" s="301">
        <f t="shared" si="416"/>
        <v>0</v>
      </c>
      <c r="AZ938" s="301">
        <f t="shared" si="416"/>
        <v>0</v>
      </c>
      <c r="BA938" s="301">
        <f t="shared" si="416"/>
        <v>0</v>
      </c>
      <c r="BB938" s="301">
        <f t="shared" si="416"/>
        <v>0</v>
      </c>
      <c r="BC938" s="301">
        <f t="shared" si="416"/>
        <v>0</v>
      </c>
      <c r="BD938" s="301">
        <f t="shared" si="416"/>
        <v>0</v>
      </c>
      <c r="BE938" s="301">
        <f t="shared" si="416"/>
        <v>0</v>
      </c>
      <c r="BF938" s="301">
        <f t="shared" si="416"/>
        <v>0</v>
      </c>
      <c r="BG938" s="301">
        <f t="shared" si="416"/>
        <v>0</v>
      </c>
      <c r="BH938" s="301">
        <f t="shared" si="416"/>
        <v>0</v>
      </c>
      <c r="BI938" s="301">
        <f t="shared" si="416"/>
        <v>0</v>
      </c>
      <c r="BJ938" s="301">
        <f t="shared" si="416"/>
        <v>0</v>
      </c>
      <c r="BK938" s="301">
        <f t="shared" si="416"/>
        <v>0</v>
      </c>
      <c r="BL938" s="301">
        <f t="shared" si="416"/>
        <v>0</v>
      </c>
      <c r="BM938" s="301">
        <f t="shared" si="416"/>
        <v>0</v>
      </c>
      <c r="BN938" s="301">
        <f t="shared" si="416"/>
        <v>0</v>
      </c>
      <c r="BO938" s="301">
        <f t="shared" si="416"/>
        <v>0</v>
      </c>
      <c r="BP938" s="301">
        <f t="shared" si="416"/>
        <v>0</v>
      </c>
      <c r="BQ938" s="301">
        <f t="shared" si="416"/>
        <v>0</v>
      </c>
      <c r="BR938" s="301">
        <f t="shared" ref="BR938:BX938" si="417">BQ942</f>
        <v>0</v>
      </c>
      <c r="BS938" s="301">
        <f t="shared" si="417"/>
        <v>0</v>
      </c>
      <c r="BT938" s="301">
        <f t="shared" si="417"/>
        <v>0</v>
      </c>
      <c r="BU938" s="301">
        <f t="shared" si="417"/>
        <v>0</v>
      </c>
      <c r="BV938" s="301">
        <f t="shared" si="417"/>
        <v>0</v>
      </c>
      <c r="BW938" s="301">
        <f t="shared" si="417"/>
        <v>0</v>
      </c>
      <c r="BX938" s="301">
        <f t="shared" si="417"/>
        <v>0</v>
      </c>
      <c r="BY938" s="301">
        <f t="shared" ref="BY938" si="418">BX942</f>
        <v>0</v>
      </c>
      <c r="BZ938" s="301">
        <f t="shared" ref="BZ938" si="419">BY942</f>
        <v>0</v>
      </c>
      <c r="CA938" s="301">
        <f t="shared" ref="CA938" si="420">BZ942</f>
        <v>0</v>
      </c>
      <c r="CB938" s="301">
        <f t="shared" ref="CB938" si="421">CA942</f>
        <v>0</v>
      </c>
      <c r="CC938" s="301">
        <f t="shared" ref="CC938" si="422">CB942</f>
        <v>0</v>
      </c>
      <c r="CD938" s="301">
        <f t="shared" ref="CD938" si="423">CC942</f>
        <v>0</v>
      </c>
      <c r="CE938" s="301">
        <f t="shared" ref="CE938" si="424">CD942</f>
        <v>0</v>
      </c>
      <c r="CF938" s="301">
        <f t="shared" ref="CF938" si="425">CE942</f>
        <v>0</v>
      </c>
      <c r="CG938" s="301">
        <f t="shared" ref="CG938" si="426">CF942</f>
        <v>0</v>
      </c>
      <c r="CH938" s="301">
        <f t="shared" ref="CH938" si="427">CG942</f>
        <v>0</v>
      </c>
      <c r="CI938" s="301">
        <f t="shared" ref="CI938" si="428">CH942</f>
        <v>0</v>
      </c>
      <c r="CJ938" s="301">
        <f t="shared" ref="CJ938" si="429">CI942</f>
        <v>0</v>
      </c>
      <c r="CK938" s="301"/>
      <c r="CL938" s="301"/>
      <c r="CM938" s="301"/>
      <c r="CN938" s="301"/>
      <c r="CO938" s="301"/>
      <c r="CP938" s="301"/>
      <c r="CQ938" s="301"/>
      <c r="CR938" s="301"/>
      <c r="CS938" s="301"/>
      <c r="CT938" s="301"/>
      <c r="CU938" s="301"/>
      <c r="CV938" s="301"/>
      <c r="CW938" s="301"/>
      <c r="CX938" s="301"/>
      <c r="CY938" s="301"/>
      <c r="CZ938" s="301"/>
      <c r="DA938" s="301"/>
      <c r="DB938" s="301"/>
      <c r="DC938" s="301"/>
      <c r="DD938" s="301"/>
      <c r="DE938" s="301"/>
      <c r="DF938" s="301"/>
      <c r="DG938" s="301"/>
      <c r="DH938" s="301"/>
      <c r="DI938" s="301"/>
      <c r="DJ938" s="301"/>
      <c r="DK938" s="301"/>
      <c r="DL938" s="301"/>
      <c r="DM938" s="301"/>
      <c r="DN938" s="301"/>
      <c r="DO938" s="301"/>
      <c r="DP938" s="301"/>
      <c r="DQ938" s="301"/>
      <c r="DR938" s="301"/>
      <c r="DS938" s="301"/>
      <c r="DT938" s="301"/>
    </row>
    <row r="939" spans="3:124" outlineLevel="1">
      <c r="C939" s="232" t="s">
        <v>314</v>
      </c>
      <c r="D939" s="349"/>
      <c r="E939" s="341">
        <f>-IF(E927&lt;=$D$295,$M$288,IPMT($D$293/12,E927-$D$295,$D$294*12,-$D$290))*(E938&lt;&gt;0)</f>
        <v>0</v>
      </c>
      <c r="F939" s="301">
        <f t="shared" ref="F939:BQ939" si="430">-IF(F927&lt;=$D$295,$M$288,IPMT($D$293/12,F927-$D$295,$D$294*12,-$D$290))*(F938&lt;&gt;0)</f>
        <v>0</v>
      </c>
      <c r="G939" s="301">
        <f t="shared" si="430"/>
        <v>0</v>
      </c>
      <c r="H939" s="301">
        <f t="shared" si="430"/>
        <v>0</v>
      </c>
      <c r="I939" s="301">
        <f t="shared" si="430"/>
        <v>0</v>
      </c>
      <c r="J939" s="301">
        <f t="shared" si="430"/>
        <v>0</v>
      </c>
      <c r="K939" s="301">
        <f t="shared" si="430"/>
        <v>0</v>
      </c>
      <c r="L939" s="301">
        <f t="shared" si="430"/>
        <v>0</v>
      </c>
      <c r="M939" s="301">
        <f t="shared" si="430"/>
        <v>0</v>
      </c>
      <c r="N939" s="301">
        <f t="shared" si="430"/>
        <v>0</v>
      </c>
      <c r="O939" s="301">
        <f t="shared" si="430"/>
        <v>0</v>
      </c>
      <c r="P939" s="301">
        <f t="shared" si="430"/>
        <v>0</v>
      </c>
      <c r="Q939" s="301">
        <f t="shared" si="430"/>
        <v>0</v>
      </c>
      <c r="R939" s="301">
        <f t="shared" si="430"/>
        <v>0</v>
      </c>
      <c r="S939" s="301">
        <f t="shared" si="430"/>
        <v>0</v>
      </c>
      <c r="T939" s="301">
        <f t="shared" si="430"/>
        <v>0</v>
      </c>
      <c r="U939" s="301">
        <f t="shared" si="430"/>
        <v>0</v>
      </c>
      <c r="V939" s="301">
        <f t="shared" si="430"/>
        <v>0</v>
      </c>
      <c r="W939" s="301">
        <f t="shared" si="430"/>
        <v>0</v>
      </c>
      <c r="X939" s="301">
        <f t="shared" si="430"/>
        <v>0</v>
      </c>
      <c r="Y939" s="301">
        <f t="shared" si="430"/>
        <v>0</v>
      </c>
      <c r="Z939" s="301">
        <f t="shared" si="430"/>
        <v>0</v>
      </c>
      <c r="AA939" s="301">
        <f t="shared" si="430"/>
        <v>0</v>
      </c>
      <c r="AB939" s="301">
        <f t="shared" si="430"/>
        <v>0</v>
      </c>
      <c r="AC939" s="301">
        <f t="shared" si="430"/>
        <v>0</v>
      </c>
      <c r="AD939" s="301">
        <f t="shared" si="430"/>
        <v>0</v>
      </c>
      <c r="AE939" s="301">
        <f t="shared" si="430"/>
        <v>0</v>
      </c>
      <c r="AF939" s="301">
        <f t="shared" si="430"/>
        <v>0</v>
      </c>
      <c r="AG939" s="301">
        <f t="shared" si="430"/>
        <v>0</v>
      </c>
      <c r="AH939" s="301">
        <f t="shared" si="430"/>
        <v>0</v>
      </c>
      <c r="AI939" s="301">
        <f t="shared" si="430"/>
        <v>0</v>
      </c>
      <c r="AJ939" s="301">
        <f t="shared" si="430"/>
        <v>0</v>
      </c>
      <c r="AK939" s="301">
        <f t="shared" si="430"/>
        <v>0</v>
      </c>
      <c r="AL939" s="301">
        <f t="shared" si="430"/>
        <v>0</v>
      </c>
      <c r="AM939" s="301">
        <f t="shared" si="430"/>
        <v>0</v>
      </c>
      <c r="AN939" s="301">
        <f t="shared" si="430"/>
        <v>0</v>
      </c>
      <c r="AO939" s="301">
        <f t="shared" si="430"/>
        <v>0</v>
      </c>
      <c r="AP939" s="301">
        <f t="shared" si="430"/>
        <v>0</v>
      </c>
      <c r="AQ939" s="301">
        <f t="shared" si="430"/>
        <v>0</v>
      </c>
      <c r="AR939" s="301">
        <f t="shared" si="430"/>
        <v>0</v>
      </c>
      <c r="AS939" s="301">
        <f t="shared" si="430"/>
        <v>0</v>
      </c>
      <c r="AT939" s="301">
        <f t="shared" si="430"/>
        <v>0</v>
      </c>
      <c r="AU939" s="301">
        <f t="shared" si="430"/>
        <v>0</v>
      </c>
      <c r="AV939" s="301">
        <f t="shared" si="430"/>
        <v>0</v>
      </c>
      <c r="AW939" s="301">
        <f t="shared" si="430"/>
        <v>0</v>
      </c>
      <c r="AX939" s="301">
        <f t="shared" si="430"/>
        <v>0</v>
      </c>
      <c r="AY939" s="301">
        <f t="shared" si="430"/>
        <v>0</v>
      </c>
      <c r="AZ939" s="301">
        <f t="shared" si="430"/>
        <v>0</v>
      </c>
      <c r="BA939" s="301">
        <f t="shared" si="430"/>
        <v>0</v>
      </c>
      <c r="BB939" s="301">
        <f t="shared" si="430"/>
        <v>0</v>
      </c>
      <c r="BC939" s="301">
        <f t="shared" si="430"/>
        <v>0</v>
      </c>
      <c r="BD939" s="301">
        <f t="shared" si="430"/>
        <v>0</v>
      </c>
      <c r="BE939" s="301">
        <f t="shared" si="430"/>
        <v>0</v>
      </c>
      <c r="BF939" s="301">
        <f t="shared" si="430"/>
        <v>0</v>
      </c>
      <c r="BG939" s="301">
        <f t="shared" si="430"/>
        <v>0</v>
      </c>
      <c r="BH939" s="301">
        <f t="shared" si="430"/>
        <v>0</v>
      </c>
      <c r="BI939" s="301">
        <f t="shared" si="430"/>
        <v>0</v>
      </c>
      <c r="BJ939" s="301">
        <f t="shared" si="430"/>
        <v>0</v>
      </c>
      <c r="BK939" s="301">
        <f t="shared" si="430"/>
        <v>0</v>
      </c>
      <c r="BL939" s="301">
        <f t="shared" si="430"/>
        <v>0</v>
      </c>
      <c r="BM939" s="301">
        <f t="shared" si="430"/>
        <v>0</v>
      </c>
      <c r="BN939" s="301">
        <f t="shared" si="430"/>
        <v>0</v>
      </c>
      <c r="BO939" s="301">
        <f t="shared" si="430"/>
        <v>0</v>
      </c>
      <c r="BP939" s="301">
        <f t="shared" si="430"/>
        <v>0</v>
      </c>
      <c r="BQ939" s="301">
        <f t="shared" si="430"/>
        <v>0</v>
      </c>
      <c r="BR939" s="301">
        <f t="shared" ref="BR939:BX939" si="431">-IF(BR927&lt;=$D$295,$M$288,IPMT($D$293/12,BR927-$D$295,$D$294*12,-$D$290))*(BR938&lt;&gt;0)</f>
        <v>0</v>
      </c>
      <c r="BS939" s="301">
        <f t="shared" si="431"/>
        <v>0</v>
      </c>
      <c r="BT939" s="301">
        <f t="shared" si="431"/>
        <v>0</v>
      </c>
      <c r="BU939" s="301">
        <f t="shared" si="431"/>
        <v>0</v>
      </c>
      <c r="BV939" s="301">
        <f t="shared" si="431"/>
        <v>0</v>
      </c>
      <c r="BW939" s="301">
        <f t="shared" si="431"/>
        <v>0</v>
      </c>
      <c r="BX939" s="301">
        <f t="shared" si="431"/>
        <v>0</v>
      </c>
      <c r="BY939" s="301">
        <f t="shared" ref="BY939:CJ939" si="432">-IF(BY927&lt;=$D$295,$M$288,IPMT($D$293/12,BY927-$D$295,$D$294*12,-$D$290))*(BY938&lt;&gt;0)</f>
        <v>0</v>
      </c>
      <c r="BZ939" s="301">
        <f t="shared" si="432"/>
        <v>0</v>
      </c>
      <c r="CA939" s="301">
        <f t="shared" si="432"/>
        <v>0</v>
      </c>
      <c r="CB939" s="301">
        <f t="shared" si="432"/>
        <v>0</v>
      </c>
      <c r="CC939" s="301">
        <f t="shared" si="432"/>
        <v>0</v>
      </c>
      <c r="CD939" s="301">
        <f t="shared" si="432"/>
        <v>0</v>
      </c>
      <c r="CE939" s="301">
        <f t="shared" si="432"/>
        <v>0</v>
      </c>
      <c r="CF939" s="301">
        <f t="shared" si="432"/>
        <v>0</v>
      </c>
      <c r="CG939" s="301">
        <f t="shared" si="432"/>
        <v>0</v>
      </c>
      <c r="CH939" s="301">
        <f t="shared" si="432"/>
        <v>0</v>
      </c>
      <c r="CI939" s="301">
        <f t="shared" si="432"/>
        <v>0</v>
      </c>
      <c r="CJ939" s="301">
        <f t="shared" si="432"/>
        <v>0</v>
      </c>
      <c r="CK939" s="301"/>
      <c r="CL939" s="301"/>
      <c r="CM939" s="301"/>
      <c r="CN939" s="301"/>
      <c r="CO939" s="301"/>
      <c r="CP939" s="301"/>
      <c r="CQ939" s="301"/>
      <c r="CR939" s="301"/>
      <c r="CS939" s="301"/>
      <c r="CT939" s="301"/>
      <c r="CU939" s="301"/>
      <c r="CV939" s="301"/>
      <c r="CW939" s="301"/>
      <c r="CX939" s="301"/>
      <c r="CY939" s="301"/>
      <c r="CZ939" s="301"/>
      <c r="DA939" s="301"/>
      <c r="DB939" s="301"/>
      <c r="DC939" s="301"/>
      <c r="DD939" s="301"/>
      <c r="DE939" s="301"/>
      <c r="DF939" s="301"/>
      <c r="DG939" s="301"/>
      <c r="DH939" s="301"/>
      <c r="DI939" s="301"/>
      <c r="DJ939" s="301"/>
      <c r="DK939" s="301"/>
      <c r="DL939" s="301"/>
      <c r="DM939" s="301"/>
      <c r="DN939" s="301"/>
      <c r="DO939" s="301"/>
      <c r="DP939" s="301"/>
      <c r="DQ939" s="301"/>
      <c r="DR939" s="301"/>
      <c r="DS939" s="301"/>
      <c r="DT939" s="301"/>
    </row>
    <row r="940" spans="3:124" outlineLevel="1">
      <c r="C940" s="232" t="s">
        <v>315</v>
      </c>
      <c r="D940" s="349"/>
      <c r="E940" s="341">
        <f t="shared" ref="E940:BP940" si="433">-IF(E927&lt;=$D$295,0,PPMT($D$293/12,E927-$D$295,$D$294*12,-$D$290))*(E938&lt;&gt;0)</f>
        <v>0</v>
      </c>
      <c r="F940" s="342">
        <f t="shared" si="433"/>
        <v>0</v>
      </c>
      <c r="G940" s="342">
        <f t="shared" si="433"/>
        <v>0</v>
      </c>
      <c r="H940" s="342">
        <f t="shared" si="433"/>
        <v>0</v>
      </c>
      <c r="I940" s="342">
        <f t="shared" si="433"/>
        <v>0</v>
      </c>
      <c r="J940" s="342">
        <f t="shared" si="433"/>
        <v>0</v>
      </c>
      <c r="K940" s="342">
        <f t="shared" si="433"/>
        <v>0</v>
      </c>
      <c r="L940" s="342">
        <f t="shared" si="433"/>
        <v>0</v>
      </c>
      <c r="M940" s="342">
        <f t="shared" si="433"/>
        <v>0</v>
      </c>
      <c r="N940" s="342">
        <f t="shared" si="433"/>
        <v>0</v>
      </c>
      <c r="O940" s="342">
        <f t="shared" si="433"/>
        <v>0</v>
      </c>
      <c r="P940" s="342">
        <f t="shared" si="433"/>
        <v>0</v>
      </c>
      <c r="Q940" s="342">
        <f t="shared" si="433"/>
        <v>0</v>
      </c>
      <c r="R940" s="342">
        <f t="shared" si="433"/>
        <v>0</v>
      </c>
      <c r="S940" s="342">
        <f t="shared" si="433"/>
        <v>0</v>
      </c>
      <c r="T940" s="342">
        <f t="shared" si="433"/>
        <v>0</v>
      </c>
      <c r="U940" s="342">
        <f t="shared" si="433"/>
        <v>0</v>
      </c>
      <c r="V940" s="342">
        <f t="shared" si="433"/>
        <v>0</v>
      </c>
      <c r="W940" s="342">
        <f t="shared" si="433"/>
        <v>0</v>
      </c>
      <c r="X940" s="342">
        <f t="shared" si="433"/>
        <v>0</v>
      </c>
      <c r="Y940" s="342">
        <f t="shared" si="433"/>
        <v>0</v>
      </c>
      <c r="Z940" s="342">
        <f t="shared" si="433"/>
        <v>0</v>
      </c>
      <c r="AA940" s="342">
        <f t="shared" si="433"/>
        <v>0</v>
      </c>
      <c r="AB940" s="342">
        <f t="shared" si="433"/>
        <v>0</v>
      </c>
      <c r="AC940" s="342">
        <f t="shared" si="433"/>
        <v>0</v>
      </c>
      <c r="AD940" s="342">
        <f t="shared" si="433"/>
        <v>0</v>
      </c>
      <c r="AE940" s="342">
        <f t="shared" si="433"/>
        <v>0</v>
      </c>
      <c r="AF940" s="342">
        <f t="shared" si="433"/>
        <v>0</v>
      </c>
      <c r="AG940" s="342">
        <f t="shared" si="433"/>
        <v>0</v>
      </c>
      <c r="AH940" s="342">
        <f t="shared" si="433"/>
        <v>0</v>
      </c>
      <c r="AI940" s="342">
        <f t="shared" si="433"/>
        <v>0</v>
      </c>
      <c r="AJ940" s="342">
        <f t="shared" si="433"/>
        <v>0</v>
      </c>
      <c r="AK940" s="342">
        <f t="shared" si="433"/>
        <v>0</v>
      </c>
      <c r="AL940" s="342">
        <f t="shared" si="433"/>
        <v>0</v>
      </c>
      <c r="AM940" s="342">
        <f t="shared" si="433"/>
        <v>0</v>
      </c>
      <c r="AN940" s="342">
        <f t="shared" si="433"/>
        <v>0</v>
      </c>
      <c r="AO940" s="342">
        <f t="shared" si="433"/>
        <v>0</v>
      </c>
      <c r="AP940" s="342">
        <f t="shared" si="433"/>
        <v>0</v>
      </c>
      <c r="AQ940" s="342">
        <f t="shared" si="433"/>
        <v>0</v>
      </c>
      <c r="AR940" s="342">
        <f t="shared" si="433"/>
        <v>0</v>
      </c>
      <c r="AS940" s="342">
        <f t="shared" si="433"/>
        <v>0</v>
      </c>
      <c r="AT940" s="342">
        <f t="shared" si="433"/>
        <v>0</v>
      </c>
      <c r="AU940" s="342">
        <f t="shared" si="433"/>
        <v>0</v>
      </c>
      <c r="AV940" s="342">
        <f t="shared" si="433"/>
        <v>0</v>
      </c>
      <c r="AW940" s="342">
        <f t="shared" si="433"/>
        <v>0</v>
      </c>
      <c r="AX940" s="342">
        <f t="shared" si="433"/>
        <v>0</v>
      </c>
      <c r="AY940" s="342">
        <f t="shared" si="433"/>
        <v>0</v>
      </c>
      <c r="AZ940" s="342">
        <f t="shared" si="433"/>
        <v>0</v>
      </c>
      <c r="BA940" s="342">
        <f t="shared" si="433"/>
        <v>0</v>
      </c>
      <c r="BB940" s="342">
        <f t="shared" si="433"/>
        <v>0</v>
      </c>
      <c r="BC940" s="342">
        <f t="shared" si="433"/>
        <v>0</v>
      </c>
      <c r="BD940" s="342">
        <f t="shared" si="433"/>
        <v>0</v>
      </c>
      <c r="BE940" s="342">
        <f t="shared" si="433"/>
        <v>0</v>
      </c>
      <c r="BF940" s="342">
        <f t="shared" si="433"/>
        <v>0</v>
      </c>
      <c r="BG940" s="342">
        <f t="shared" si="433"/>
        <v>0</v>
      </c>
      <c r="BH940" s="342">
        <f t="shared" si="433"/>
        <v>0</v>
      </c>
      <c r="BI940" s="342">
        <f t="shared" si="433"/>
        <v>0</v>
      </c>
      <c r="BJ940" s="342">
        <f t="shared" si="433"/>
        <v>0</v>
      </c>
      <c r="BK940" s="342">
        <f t="shared" si="433"/>
        <v>0</v>
      </c>
      <c r="BL940" s="342">
        <f t="shared" si="433"/>
        <v>0</v>
      </c>
      <c r="BM940" s="342">
        <f t="shared" si="433"/>
        <v>0</v>
      </c>
      <c r="BN940" s="342">
        <f t="shared" si="433"/>
        <v>0</v>
      </c>
      <c r="BO940" s="342">
        <f t="shared" si="433"/>
        <v>0</v>
      </c>
      <c r="BP940" s="342">
        <f t="shared" si="433"/>
        <v>0</v>
      </c>
      <c r="BQ940" s="342">
        <f t="shared" ref="BQ940:BX940" si="434">-IF(BQ927&lt;=$D$295,0,PPMT($D$293/12,BQ927-$D$295,$D$294*12,-$D$290))*(BQ938&lt;&gt;0)</f>
        <v>0</v>
      </c>
      <c r="BR940" s="342">
        <f t="shared" si="434"/>
        <v>0</v>
      </c>
      <c r="BS940" s="342">
        <f t="shared" si="434"/>
        <v>0</v>
      </c>
      <c r="BT940" s="342">
        <f t="shared" si="434"/>
        <v>0</v>
      </c>
      <c r="BU940" s="342">
        <f t="shared" si="434"/>
        <v>0</v>
      </c>
      <c r="BV940" s="342">
        <f t="shared" si="434"/>
        <v>0</v>
      </c>
      <c r="BW940" s="342">
        <f t="shared" si="434"/>
        <v>0</v>
      </c>
      <c r="BX940" s="342">
        <f t="shared" si="434"/>
        <v>0</v>
      </c>
      <c r="BY940" s="342">
        <f t="shared" ref="BY940:CJ940" si="435">-IF(BY927&lt;=$D$295,0,PPMT($D$293/12,BY927-$D$295,$D$294*12,-$D$290))*(BY938&lt;&gt;0)</f>
        <v>0</v>
      </c>
      <c r="BZ940" s="342">
        <f t="shared" si="435"/>
        <v>0</v>
      </c>
      <c r="CA940" s="342">
        <f t="shared" si="435"/>
        <v>0</v>
      </c>
      <c r="CB940" s="342">
        <f t="shared" si="435"/>
        <v>0</v>
      </c>
      <c r="CC940" s="342">
        <f t="shared" si="435"/>
        <v>0</v>
      </c>
      <c r="CD940" s="342">
        <f t="shared" si="435"/>
        <v>0</v>
      </c>
      <c r="CE940" s="342">
        <f t="shared" si="435"/>
        <v>0</v>
      </c>
      <c r="CF940" s="342">
        <f t="shared" si="435"/>
        <v>0</v>
      </c>
      <c r="CG940" s="342">
        <f t="shared" si="435"/>
        <v>0</v>
      </c>
      <c r="CH940" s="342">
        <f t="shared" si="435"/>
        <v>0</v>
      </c>
      <c r="CI940" s="342">
        <f t="shared" si="435"/>
        <v>0</v>
      </c>
      <c r="CJ940" s="342">
        <f t="shared" si="435"/>
        <v>0</v>
      </c>
      <c r="CK940" s="342"/>
      <c r="CL940" s="342"/>
      <c r="CM940" s="342"/>
      <c r="CN940" s="342"/>
      <c r="CO940" s="342"/>
      <c r="CP940" s="342"/>
      <c r="CQ940" s="342"/>
      <c r="CR940" s="342"/>
      <c r="CS940" s="342"/>
      <c r="CT940" s="342"/>
      <c r="CU940" s="342"/>
      <c r="CV940" s="342"/>
      <c r="CW940" s="342"/>
      <c r="CX940" s="342"/>
      <c r="CY940" s="342"/>
      <c r="CZ940" s="342"/>
      <c r="DA940" s="342"/>
      <c r="DB940" s="342"/>
      <c r="DC940" s="342"/>
      <c r="DD940" s="342"/>
      <c r="DE940" s="342"/>
      <c r="DF940" s="342"/>
      <c r="DG940" s="342"/>
      <c r="DH940" s="342"/>
      <c r="DI940" s="342"/>
      <c r="DJ940" s="342"/>
      <c r="DK940" s="342"/>
      <c r="DL940" s="342"/>
      <c r="DM940" s="342"/>
      <c r="DN940" s="342"/>
      <c r="DO940" s="342"/>
      <c r="DP940" s="342"/>
      <c r="DQ940" s="342"/>
      <c r="DR940" s="342"/>
      <c r="DS940" s="342"/>
      <c r="DT940" s="342"/>
    </row>
    <row r="941" spans="3:124" outlineLevel="1">
      <c r="C941" s="232" t="s">
        <v>318</v>
      </c>
      <c r="D941" s="349"/>
      <c r="E941" s="300">
        <f t="shared" ref="E941:BP941" si="436">IF(E927=$D$308,-E938-E940,0)</f>
        <v>0</v>
      </c>
      <c r="F941" s="301">
        <f t="shared" si="436"/>
        <v>0</v>
      </c>
      <c r="G941" s="301">
        <f t="shared" si="436"/>
        <v>0</v>
      </c>
      <c r="H941" s="301">
        <f t="shared" si="436"/>
        <v>0</v>
      </c>
      <c r="I941" s="301">
        <f t="shared" si="436"/>
        <v>0</v>
      </c>
      <c r="J941" s="301">
        <f t="shared" si="436"/>
        <v>0</v>
      </c>
      <c r="K941" s="301">
        <f t="shared" si="436"/>
        <v>0</v>
      </c>
      <c r="L941" s="301">
        <f t="shared" si="436"/>
        <v>0</v>
      </c>
      <c r="M941" s="301">
        <f t="shared" si="436"/>
        <v>0</v>
      </c>
      <c r="N941" s="301">
        <f t="shared" si="436"/>
        <v>0</v>
      </c>
      <c r="O941" s="301">
        <f t="shared" si="436"/>
        <v>0</v>
      </c>
      <c r="P941" s="301">
        <f t="shared" si="436"/>
        <v>0</v>
      </c>
      <c r="Q941" s="301">
        <f t="shared" si="436"/>
        <v>0</v>
      </c>
      <c r="R941" s="301">
        <f t="shared" si="436"/>
        <v>0</v>
      </c>
      <c r="S941" s="301">
        <f t="shared" si="436"/>
        <v>0</v>
      </c>
      <c r="T941" s="301">
        <f t="shared" si="436"/>
        <v>0</v>
      </c>
      <c r="U941" s="301">
        <f t="shared" si="436"/>
        <v>0</v>
      </c>
      <c r="V941" s="301">
        <f t="shared" si="436"/>
        <v>0</v>
      </c>
      <c r="W941" s="301">
        <f t="shared" si="436"/>
        <v>0</v>
      </c>
      <c r="X941" s="301">
        <f t="shared" si="436"/>
        <v>0</v>
      </c>
      <c r="Y941" s="301">
        <f t="shared" si="436"/>
        <v>0</v>
      </c>
      <c r="Z941" s="301">
        <f t="shared" si="436"/>
        <v>0</v>
      </c>
      <c r="AA941" s="301">
        <f t="shared" si="436"/>
        <v>0</v>
      </c>
      <c r="AB941" s="301">
        <f t="shared" si="436"/>
        <v>0</v>
      </c>
      <c r="AC941" s="301">
        <f t="shared" si="436"/>
        <v>0</v>
      </c>
      <c r="AD941" s="301">
        <f t="shared" si="436"/>
        <v>0</v>
      </c>
      <c r="AE941" s="301">
        <f t="shared" si="436"/>
        <v>0</v>
      </c>
      <c r="AF941" s="301">
        <f t="shared" si="436"/>
        <v>0</v>
      </c>
      <c r="AG941" s="301">
        <f t="shared" si="436"/>
        <v>0</v>
      </c>
      <c r="AH941" s="301">
        <f t="shared" si="436"/>
        <v>0</v>
      </c>
      <c r="AI941" s="301">
        <f t="shared" si="436"/>
        <v>0</v>
      </c>
      <c r="AJ941" s="301">
        <f t="shared" si="436"/>
        <v>0</v>
      </c>
      <c r="AK941" s="301">
        <f t="shared" si="436"/>
        <v>0</v>
      </c>
      <c r="AL941" s="301">
        <f t="shared" si="436"/>
        <v>0</v>
      </c>
      <c r="AM941" s="301">
        <f t="shared" si="436"/>
        <v>0</v>
      </c>
      <c r="AN941" s="301">
        <f t="shared" si="436"/>
        <v>0</v>
      </c>
      <c r="AO941" s="301">
        <f t="shared" si="436"/>
        <v>0</v>
      </c>
      <c r="AP941" s="301">
        <f t="shared" si="436"/>
        <v>0</v>
      </c>
      <c r="AQ941" s="301">
        <f t="shared" si="436"/>
        <v>0</v>
      </c>
      <c r="AR941" s="301">
        <f t="shared" si="436"/>
        <v>0</v>
      </c>
      <c r="AS941" s="301">
        <f t="shared" si="436"/>
        <v>0</v>
      </c>
      <c r="AT941" s="301">
        <f t="shared" si="436"/>
        <v>0</v>
      </c>
      <c r="AU941" s="301">
        <f t="shared" si="436"/>
        <v>0</v>
      </c>
      <c r="AV941" s="301">
        <f t="shared" si="436"/>
        <v>0</v>
      </c>
      <c r="AW941" s="301">
        <f t="shared" si="436"/>
        <v>0</v>
      </c>
      <c r="AX941" s="301">
        <f t="shared" si="436"/>
        <v>0</v>
      </c>
      <c r="AY941" s="301">
        <f t="shared" si="436"/>
        <v>0</v>
      </c>
      <c r="AZ941" s="301">
        <f t="shared" si="436"/>
        <v>0</v>
      </c>
      <c r="BA941" s="301">
        <f t="shared" si="436"/>
        <v>0</v>
      </c>
      <c r="BB941" s="301">
        <f t="shared" si="436"/>
        <v>0</v>
      </c>
      <c r="BC941" s="301">
        <f t="shared" si="436"/>
        <v>0</v>
      </c>
      <c r="BD941" s="301">
        <f t="shared" si="436"/>
        <v>0</v>
      </c>
      <c r="BE941" s="301">
        <f t="shared" si="436"/>
        <v>0</v>
      </c>
      <c r="BF941" s="301">
        <f t="shared" si="436"/>
        <v>0</v>
      </c>
      <c r="BG941" s="301">
        <f t="shared" si="436"/>
        <v>0</v>
      </c>
      <c r="BH941" s="301">
        <f t="shared" si="436"/>
        <v>0</v>
      </c>
      <c r="BI941" s="301">
        <f t="shared" si="436"/>
        <v>0</v>
      </c>
      <c r="BJ941" s="301">
        <f t="shared" si="436"/>
        <v>0</v>
      </c>
      <c r="BK941" s="301">
        <f t="shared" si="436"/>
        <v>0</v>
      </c>
      <c r="BL941" s="301">
        <f t="shared" si="436"/>
        <v>0</v>
      </c>
      <c r="BM941" s="301">
        <f t="shared" si="436"/>
        <v>0</v>
      </c>
      <c r="BN941" s="301">
        <f t="shared" si="436"/>
        <v>0</v>
      </c>
      <c r="BO941" s="301">
        <f t="shared" si="436"/>
        <v>0</v>
      </c>
      <c r="BP941" s="301">
        <f t="shared" si="436"/>
        <v>0</v>
      </c>
      <c r="BQ941" s="301">
        <f t="shared" ref="BQ941:BX941" si="437">IF(BQ927=$D$308,-BQ938-BQ940,0)</f>
        <v>0</v>
      </c>
      <c r="BR941" s="301">
        <f t="shared" si="437"/>
        <v>0</v>
      </c>
      <c r="BS941" s="301">
        <f t="shared" si="437"/>
        <v>0</v>
      </c>
      <c r="BT941" s="301">
        <f t="shared" si="437"/>
        <v>0</v>
      </c>
      <c r="BU941" s="301">
        <f t="shared" si="437"/>
        <v>0</v>
      </c>
      <c r="BV941" s="301">
        <f t="shared" si="437"/>
        <v>0</v>
      </c>
      <c r="BW941" s="301">
        <f t="shared" si="437"/>
        <v>0</v>
      </c>
      <c r="BX941" s="301">
        <f t="shared" si="437"/>
        <v>0</v>
      </c>
      <c r="BY941" s="301">
        <f t="shared" ref="BY941:CJ941" si="438">IF(BY927=$D$308,-BY938-BY940,0)</f>
        <v>0</v>
      </c>
      <c r="BZ941" s="301">
        <f t="shared" si="438"/>
        <v>0</v>
      </c>
      <c r="CA941" s="301">
        <f t="shared" si="438"/>
        <v>0</v>
      </c>
      <c r="CB941" s="301">
        <f t="shared" si="438"/>
        <v>0</v>
      </c>
      <c r="CC941" s="301">
        <f t="shared" si="438"/>
        <v>0</v>
      </c>
      <c r="CD941" s="301">
        <f t="shared" si="438"/>
        <v>0</v>
      </c>
      <c r="CE941" s="301">
        <f t="shared" si="438"/>
        <v>0</v>
      </c>
      <c r="CF941" s="301">
        <f t="shared" si="438"/>
        <v>0</v>
      </c>
      <c r="CG941" s="301">
        <f t="shared" si="438"/>
        <v>0</v>
      </c>
      <c r="CH941" s="301">
        <f t="shared" si="438"/>
        <v>0</v>
      </c>
      <c r="CI941" s="301">
        <f t="shared" si="438"/>
        <v>0</v>
      </c>
      <c r="CJ941" s="301">
        <f t="shared" si="438"/>
        <v>0</v>
      </c>
      <c r="CK941" s="301"/>
      <c r="CL941" s="301"/>
      <c r="CM941" s="301"/>
      <c r="CN941" s="301"/>
      <c r="CO941" s="301"/>
      <c r="CP941" s="301"/>
      <c r="CQ941" s="301"/>
      <c r="CR941" s="301"/>
      <c r="CS941" s="301"/>
      <c r="CT941" s="301"/>
      <c r="CU941" s="301"/>
      <c r="CV941" s="301"/>
      <c r="CW941" s="301"/>
      <c r="CX941" s="301"/>
      <c r="CY941" s="301"/>
      <c r="CZ941" s="301"/>
      <c r="DA941" s="301"/>
      <c r="DB941" s="301"/>
      <c r="DC941" s="301"/>
      <c r="DD941" s="301"/>
      <c r="DE941" s="301"/>
      <c r="DF941" s="301"/>
      <c r="DG941" s="301"/>
      <c r="DH941" s="301"/>
      <c r="DI941" s="301"/>
      <c r="DJ941" s="301"/>
      <c r="DK941" s="301"/>
      <c r="DL941" s="301"/>
      <c r="DM941" s="301"/>
      <c r="DN941" s="301"/>
      <c r="DO941" s="301"/>
      <c r="DP941" s="301"/>
      <c r="DQ941" s="301"/>
      <c r="DR941" s="301"/>
      <c r="DS941" s="301"/>
      <c r="DT941" s="301"/>
    </row>
    <row r="942" spans="3:124" outlineLevel="1">
      <c r="C942" s="232" t="s">
        <v>186</v>
      </c>
      <c r="D942" s="349">
        <f>D290</f>
        <v>0</v>
      </c>
      <c r="E942" s="300">
        <f>E938+E940+E941</f>
        <v>0</v>
      </c>
      <c r="F942" s="301">
        <f t="shared" ref="F942:BQ942" si="439">F938+F940+F941</f>
        <v>0</v>
      </c>
      <c r="G942" s="301">
        <f t="shared" si="439"/>
        <v>0</v>
      </c>
      <c r="H942" s="301">
        <f t="shared" si="439"/>
        <v>0</v>
      </c>
      <c r="I942" s="301">
        <f t="shared" si="439"/>
        <v>0</v>
      </c>
      <c r="J942" s="301">
        <f t="shared" si="439"/>
        <v>0</v>
      </c>
      <c r="K942" s="301">
        <f t="shared" si="439"/>
        <v>0</v>
      </c>
      <c r="L942" s="301">
        <f t="shared" si="439"/>
        <v>0</v>
      </c>
      <c r="M942" s="301">
        <f t="shared" si="439"/>
        <v>0</v>
      </c>
      <c r="N942" s="301">
        <f t="shared" si="439"/>
        <v>0</v>
      </c>
      <c r="O942" s="301">
        <f t="shared" si="439"/>
        <v>0</v>
      </c>
      <c r="P942" s="301">
        <f t="shared" si="439"/>
        <v>0</v>
      </c>
      <c r="Q942" s="301">
        <f t="shared" si="439"/>
        <v>0</v>
      </c>
      <c r="R942" s="301">
        <f t="shared" si="439"/>
        <v>0</v>
      </c>
      <c r="S942" s="301">
        <f t="shared" si="439"/>
        <v>0</v>
      </c>
      <c r="T942" s="301">
        <f t="shared" si="439"/>
        <v>0</v>
      </c>
      <c r="U942" s="301">
        <f t="shared" si="439"/>
        <v>0</v>
      </c>
      <c r="V942" s="301">
        <f t="shared" si="439"/>
        <v>0</v>
      </c>
      <c r="W942" s="301">
        <f t="shared" si="439"/>
        <v>0</v>
      </c>
      <c r="X942" s="301">
        <f t="shared" si="439"/>
        <v>0</v>
      </c>
      <c r="Y942" s="301">
        <f t="shared" si="439"/>
        <v>0</v>
      </c>
      <c r="Z942" s="301">
        <f t="shared" si="439"/>
        <v>0</v>
      </c>
      <c r="AA942" s="301">
        <f t="shared" si="439"/>
        <v>0</v>
      </c>
      <c r="AB942" s="301">
        <f t="shared" si="439"/>
        <v>0</v>
      </c>
      <c r="AC942" s="301">
        <f t="shared" si="439"/>
        <v>0</v>
      </c>
      <c r="AD942" s="301">
        <f t="shared" si="439"/>
        <v>0</v>
      </c>
      <c r="AE942" s="301">
        <f t="shared" si="439"/>
        <v>0</v>
      </c>
      <c r="AF942" s="301">
        <f t="shared" si="439"/>
        <v>0</v>
      </c>
      <c r="AG942" s="301">
        <f t="shared" si="439"/>
        <v>0</v>
      </c>
      <c r="AH942" s="301">
        <f t="shared" si="439"/>
        <v>0</v>
      </c>
      <c r="AI942" s="301">
        <f t="shared" si="439"/>
        <v>0</v>
      </c>
      <c r="AJ942" s="301">
        <f t="shared" si="439"/>
        <v>0</v>
      </c>
      <c r="AK942" s="301">
        <f t="shared" si="439"/>
        <v>0</v>
      </c>
      <c r="AL942" s="301">
        <f t="shared" si="439"/>
        <v>0</v>
      </c>
      <c r="AM942" s="301">
        <f t="shared" si="439"/>
        <v>0</v>
      </c>
      <c r="AN942" s="301">
        <f t="shared" si="439"/>
        <v>0</v>
      </c>
      <c r="AO942" s="301">
        <f t="shared" si="439"/>
        <v>0</v>
      </c>
      <c r="AP942" s="301">
        <f t="shared" si="439"/>
        <v>0</v>
      </c>
      <c r="AQ942" s="301">
        <f t="shared" si="439"/>
        <v>0</v>
      </c>
      <c r="AR942" s="301">
        <f t="shared" si="439"/>
        <v>0</v>
      </c>
      <c r="AS942" s="301">
        <f t="shared" si="439"/>
        <v>0</v>
      </c>
      <c r="AT942" s="301">
        <f t="shared" si="439"/>
        <v>0</v>
      </c>
      <c r="AU942" s="301">
        <f t="shared" si="439"/>
        <v>0</v>
      </c>
      <c r="AV942" s="301">
        <f t="shared" si="439"/>
        <v>0</v>
      </c>
      <c r="AW942" s="301">
        <f t="shared" si="439"/>
        <v>0</v>
      </c>
      <c r="AX942" s="301">
        <f t="shared" si="439"/>
        <v>0</v>
      </c>
      <c r="AY942" s="301">
        <f t="shared" si="439"/>
        <v>0</v>
      </c>
      <c r="AZ942" s="301">
        <f t="shared" si="439"/>
        <v>0</v>
      </c>
      <c r="BA942" s="301">
        <f t="shared" si="439"/>
        <v>0</v>
      </c>
      <c r="BB942" s="301">
        <f t="shared" si="439"/>
        <v>0</v>
      </c>
      <c r="BC942" s="301">
        <f t="shared" si="439"/>
        <v>0</v>
      </c>
      <c r="BD942" s="301">
        <f t="shared" si="439"/>
        <v>0</v>
      </c>
      <c r="BE942" s="301">
        <f t="shared" si="439"/>
        <v>0</v>
      </c>
      <c r="BF942" s="301">
        <f t="shared" si="439"/>
        <v>0</v>
      </c>
      <c r="BG942" s="301">
        <f t="shared" si="439"/>
        <v>0</v>
      </c>
      <c r="BH942" s="301">
        <f t="shared" si="439"/>
        <v>0</v>
      </c>
      <c r="BI942" s="301">
        <f t="shared" si="439"/>
        <v>0</v>
      </c>
      <c r="BJ942" s="301">
        <f t="shared" si="439"/>
        <v>0</v>
      </c>
      <c r="BK942" s="301">
        <f t="shared" si="439"/>
        <v>0</v>
      </c>
      <c r="BL942" s="301">
        <f t="shared" si="439"/>
        <v>0</v>
      </c>
      <c r="BM942" s="301">
        <f t="shared" si="439"/>
        <v>0</v>
      </c>
      <c r="BN942" s="301">
        <f t="shared" si="439"/>
        <v>0</v>
      </c>
      <c r="BO942" s="301">
        <f t="shared" si="439"/>
        <v>0</v>
      </c>
      <c r="BP942" s="301">
        <f t="shared" si="439"/>
        <v>0</v>
      </c>
      <c r="BQ942" s="301">
        <f t="shared" si="439"/>
        <v>0</v>
      </c>
      <c r="BR942" s="301">
        <f t="shared" ref="BR942:BX942" si="440">BR938+BR940+BR941</f>
        <v>0</v>
      </c>
      <c r="BS942" s="301">
        <f t="shared" si="440"/>
        <v>0</v>
      </c>
      <c r="BT942" s="301">
        <f t="shared" si="440"/>
        <v>0</v>
      </c>
      <c r="BU942" s="301">
        <f t="shared" si="440"/>
        <v>0</v>
      </c>
      <c r="BV942" s="301">
        <f t="shared" si="440"/>
        <v>0</v>
      </c>
      <c r="BW942" s="301">
        <f t="shared" si="440"/>
        <v>0</v>
      </c>
      <c r="BX942" s="301">
        <f t="shared" si="440"/>
        <v>0</v>
      </c>
      <c r="BY942" s="301">
        <f t="shared" ref="BY942:CJ942" si="441">BY938+BY940+BY941</f>
        <v>0</v>
      </c>
      <c r="BZ942" s="301">
        <f t="shared" si="441"/>
        <v>0</v>
      </c>
      <c r="CA942" s="301">
        <f t="shared" si="441"/>
        <v>0</v>
      </c>
      <c r="CB942" s="301">
        <f t="shared" si="441"/>
        <v>0</v>
      </c>
      <c r="CC942" s="301">
        <f t="shared" si="441"/>
        <v>0</v>
      </c>
      <c r="CD942" s="301">
        <f t="shared" si="441"/>
        <v>0</v>
      </c>
      <c r="CE942" s="301">
        <f t="shared" si="441"/>
        <v>0</v>
      </c>
      <c r="CF942" s="301">
        <f t="shared" si="441"/>
        <v>0</v>
      </c>
      <c r="CG942" s="301">
        <f t="shared" si="441"/>
        <v>0</v>
      </c>
      <c r="CH942" s="301">
        <f t="shared" si="441"/>
        <v>0</v>
      </c>
      <c r="CI942" s="301">
        <f t="shared" si="441"/>
        <v>0</v>
      </c>
      <c r="CJ942" s="301">
        <f t="shared" si="441"/>
        <v>0</v>
      </c>
      <c r="CK942" s="301"/>
      <c r="CL942" s="301"/>
      <c r="CM942" s="301"/>
      <c r="CN942" s="301"/>
      <c r="CO942" s="301"/>
      <c r="CP942" s="301"/>
      <c r="CQ942" s="301"/>
      <c r="CR942" s="301"/>
      <c r="CS942" s="301"/>
      <c r="CT942" s="301"/>
      <c r="CU942" s="301"/>
      <c r="CV942" s="301"/>
      <c r="CW942" s="301"/>
      <c r="CX942" s="301"/>
      <c r="CY942" s="301"/>
      <c r="CZ942" s="301"/>
      <c r="DA942" s="301"/>
      <c r="DB942" s="301"/>
      <c r="DC942" s="301"/>
      <c r="DD942" s="301"/>
      <c r="DE942" s="301"/>
      <c r="DF942" s="301"/>
      <c r="DG942" s="301"/>
      <c r="DH942" s="301"/>
      <c r="DI942" s="301"/>
      <c r="DJ942" s="301"/>
      <c r="DK942" s="301"/>
      <c r="DL942" s="301"/>
      <c r="DM942" s="301"/>
      <c r="DN942" s="301"/>
      <c r="DO942" s="301"/>
      <c r="DP942" s="301"/>
      <c r="DQ942" s="301"/>
      <c r="DR942" s="301"/>
      <c r="DS942" s="301"/>
      <c r="DT942" s="301"/>
    </row>
    <row r="943" spans="3:124" outlineLevel="1">
      <c r="C943" s="23" t="s">
        <v>312</v>
      </c>
      <c r="D943" s="349"/>
      <c r="E943" s="300"/>
      <c r="F943" s="301"/>
      <c r="G943" s="304"/>
      <c r="H943" s="284"/>
      <c r="I943" s="284"/>
      <c r="J943" s="284"/>
      <c r="K943" s="284"/>
      <c r="L943" s="284"/>
      <c r="M943" s="284"/>
      <c r="N943" s="284"/>
    </row>
    <row r="944" spans="3:124" outlineLevel="1">
      <c r="C944" s="232" t="s">
        <v>184</v>
      </c>
      <c r="D944" s="349"/>
      <c r="E944" s="300">
        <f>D949</f>
        <v>0</v>
      </c>
      <c r="F944" s="301">
        <f t="shared" ref="F944:BQ944" si="442">E949</f>
        <v>0</v>
      </c>
      <c r="G944" s="301">
        <f t="shared" si="442"/>
        <v>0</v>
      </c>
      <c r="H944" s="301">
        <f t="shared" si="442"/>
        <v>0</v>
      </c>
      <c r="I944" s="301">
        <f t="shared" si="442"/>
        <v>0</v>
      </c>
      <c r="J944" s="301">
        <f t="shared" si="442"/>
        <v>0</v>
      </c>
      <c r="K944" s="301">
        <f t="shared" si="442"/>
        <v>0</v>
      </c>
      <c r="L944" s="301">
        <f t="shared" si="442"/>
        <v>0</v>
      </c>
      <c r="M944" s="301">
        <f t="shared" si="442"/>
        <v>0</v>
      </c>
      <c r="N944" s="301">
        <f t="shared" si="442"/>
        <v>0</v>
      </c>
      <c r="O944" s="301">
        <f t="shared" si="442"/>
        <v>0</v>
      </c>
      <c r="P944" s="301">
        <f t="shared" si="442"/>
        <v>0</v>
      </c>
      <c r="Q944" s="301">
        <f t="shared" si="442"/>
        <v>0</v>
      </c>
      <c r="R944" s="301">
        <f t="shared" si="442"/>
        <v>0</v>
      </c>
      <c r="S944" s="301">
        <f t="shared" si="442"/>
        <v>0</v>
      </c>
      <c r="T944" s="301">
        <f t="shared" si="442"/>
        <v>0</v>
      </c>
      <c r="U944" s="301">
        <f t="shared" si="442"/>
        <v>0</v>
      </c>
      <c r="V944" s="301">
        <f t="shared" si="442"/>
        <v>0</v>
      </c>
      <c r="W944" s="301">
        <f t="shared" si="442"/>
        <v>0</v>
      </c>
      <c r="X944" s="301">
        <f t="shared" si="442"/>
        <v>0</v>
      </c>
      <c r="Y944" s="301">
        <f t="shared" si="442"/>
        <v>0</v>
      </c>
      <c r="Z944" s="301">
        <f t="shared" si="442"/>
        <v>0</v>
      </c>
      <c r="AA944" s="301">
        <f t="shared" si="442"/>
        <v>0</v>
      </c>
      <c r="AB944" s="301">
        <f t="shared" si="442"/>
        <v>0</v>
      </c>
      <c r="AC944" s="301">
        <f t="shared" si="442"/>
        <v>0</v>
      </c>
      <c r="AD944" s="301">
        <f t="shared" si="442"/>
        <v>0</v>
      </c>
      <c r="AE944" s="301">
        <f t="shared" ca="1" si="442"/>
        <v>14563707.433056004</v>
      </c>
      <c r="AF944" s="301">
        <f t="shared" ca="1" si="442"/>
        <v>14543402.159769164</v>
      </c>
      <c r="AG944" s="301">
        <f t="shared" ca="1" si="442"/>
        <v>14523016.511442231</v>
      </c>
      <c r="AH944" s="301">
        <f t="shared" ca="1" si="442"/>
        <v>14502550.169924004</v>
      </c>
      <c r="AI944" s="301">
        <f t="shared" ca="1" si="442"/>
        <v>14482002.815803934</v>
      </c>
      <c r="AJ944" s="301">
        <f t="shared" ca="1" si="442"/>
        <v>14461374.128407139</v>
      </c>
      <c r="AK944" s="301">
        <f t="shared" ca="1" si="442"/>
        <v>14440663.785789398</v>
      </c>
      <c r="AL944" s="301">
        <f t="shared" ca="1" si="442"/>
        <v>14419871.464732129</v>
      </c>
      <c r="AM944" s="301">
        <f t="shared" ca="1" si="442"/>
        <v>14398996.840737341</v>
      </c>
      <c r="AN944" s="301">
        <f t="shared" ca="1" si="442"/>
        <v>14378039.588022573</v>
      </c>
      <c r="AO944" s="301">
        <f t="shared" ca="1" si="442"/>
        <v>14356999.37951581</v>
      </c>
      <c r="AP944" s="301">
        <f t="shared" ca="1" si="442"/>
        <v>14335875.886850374</v>
      </c>
      <c r="AQ944" s="301">
        <f t="shared" ca="1" si="442"/>
        <v>14314668.780359805</v>
      </c>
      <c r="AR944" s="301">
        <f t="shared" ca="1" si="442"/>
        <v>14293377.729072709</v>
      </c>
      <c r="AS944" s="301">
        <f t="shared" ca="1" si="442"/>
        <v>14272002.400707603</v>
      </c>
      <c r="AT944" s="301">
        <f t="shared" ca="1" si="442"/>
        <v>14250542.461667718</v>
      </c>
      <c r="AU944" s="301">
        <f t="shared" ca="1" si="442"/>
        <v>14228997.5770358</v>
      </c>
      <c r="AV944" s="301">
        <f t="shared" ca="1" si="442"/>
        <v>14207367.41056888</v>
      </c>
      <c r="AW944" s="301">
        <f t="shared" ca="1" si="442"/>
        <v>14185651.624693029</v>
      </c>
      <c r="AX944" s="301">
        <f t="shared" ca="1" si="442"/>
        <v>14163849.880498085</v>
      </c>
      <c r="AY944" s="301">
        <f t="shared" ca="1" si="442"/>
        <v>14141961.837732371</v>
      </c>
      <c r="AZ944" s="301">
        <f t="shared" ca="1" si="442"/>
        <v>14119987.154797375</v>
      </c>
      <c r="BA944" s="301">
        <f t="shared" ca="1" si="442"/>
        <v>14097925.48874243</v>
      </c>
      <c r="BB944" s="301">
        <f t="shared" ca="1" si="442"/>
        <v>14075776.49525935</v>
      </c>
      <c r="BC944" s="301">
        <f t="shared" ca="1" si="442"/>
        <v>14053539.828677066</v>
      </c>
      <c r="BD944" s="301">
        <f t="shared" ca="1" si="442"/>
        <v>14031215.141956227</v>
      </c>
      <c r="BE944" s="301">
        <f t="shared" ca="1" si="442"/>
        <v>14008802.086683784</v>
      </c>
      <c r="BF944" s="301">
        <f t="shared" ca="1" si="442"/>
        <v>13986300.313067554</v>
      </c>
      <c r="BG944" s="301">
        <f t="shared" ca="1" si="442"/>
        <v>13963709.469930761</v>
      </c>
      <c r="BH944" s="301">
        <f t="shared" ca="1" si="442"/>
        <v>13941029.20470655</v>
      </c>
      <c r="BI944" s="301">
        <f t="shared" ca="1" si="442"/>
        <v>13918259.163432494</v>
      </c>
      <c r="BJ944" s="301">
        <f t="shared" ca="1" si="442"/>
        <v>13895398.990745062</v>
      </c>
      <c r="BK944" s="301">
        <f t="shared" ca="1" si="442"/>
        <v>13872448.329874076</v>
      </c>
      <c r="BL944" s="301">
        <f t="shared" ca="1" si="442"/>
        <v>13849406.822637141</v>
      </c>
      <c r="BM944" s="301">
        <f t="shared" ca="1" si="442"/>
        <v>13826274.109434061</v>
      </c>
      <c r="BN944" s="301">
        <f t="shared" ca="1" si="442"/>
        <v>13803049.829241218</v>
      </c>
      <c r="BO944" s="301">
        <f t="shared" ca="1" si="442"/>
        <v>13779733.619605945</v>
      </c>
      <c r="BP944" s="301">
        <f t="shared" ca="1" si="442"/>
        <v>13756325.116640866</v>
      </c>
      <c r="BQ944" s="301">
        <f t="shared" ca="1" si="442"/>
        <v>13732823.955018217</v>
      </c>
      <c r="BR944" s="301">
        <f t="shared" ref="BR944:BX944" ca="1" si="443">BQ949</f>
        <v>0</v>
      </c>
      <c r="BS944" s="301">
        <f t="shared" ca="1" si="443"/>
        <v>0</v>
      </c>
      <c r="BT944" s="301">
        <f t="shared" ca="1" si="443"/>
        <v>0</v>
      </c>
      <c r="BU944" s="301">
        <f t="shared" ca="1" si="443"/>
        <v>0</v>
      </c>
      <c r="BV944" s="301">
        <f t="shared" ca="1" si="443"/>
        <v>0</v>
      </c>
      <c r="BW944" s="301">
        <f t="shared" ca="1" si="443"/>
        <v>0</v>
      </c>
      <c r="BX944" s="301">
        <f t="shared" ca="1" si="443"/>
        <v>0</v>
      </c>
      <c r="BY944" s="301">
        <f t="shared" ref="BY944" ca="1" si="444">BX949</f>
        <v>0</v>
      </c>
      <c r="BZ944" s="301">
        <f t="shared" ref="BZ944" ca="1" si="445">BY949</f>
        <v>0</v>
      </c>
      <c r="CA944" s="301">
        <f t="shared" ref="CA944" ca="1" si="446">BZ949</f>
        <v>0</v>
      </c>
      <c r="CB944" s="301">
        <f t="shared" ref="CB944" ca="1" si="447">CA949</f>
        <v>0</v>
      </c>
      <c r="CC944" s="301">
        <f t="shared" ref="CC944" ca="1" si="448">CB949</f>
        <v>0</v>
      </c>
      <c r="CD944" s="301">
        <f t="shared" ref="CD944" ca="1" si="449">CC949</f>
        <v>0</v>
      </c>
      <c r="CE944" s="301">
        <f t="shared" ref="CE944" ca="1" si="450">CD949</f>
        <v>0</v>
      </c>
      <c r="CF944" s="301">
        <f t="shared" ref="CF944" ca="1" si="451">CE949</f>
        <v>0</v>
      </c>
      <c r="CG944" s="301">
        <f t="shared" ref="CG944" ca="1" si="452">CF949</f>
        <v>0</v>
      </c>
      <c r="CH944" s="301">
        <f t="shared" ref="CH944" ca="1" si="453">CG949</f>
        <v>0</v>
      </c>
      <c r="CI944" s="301">
        <f t="shared" ref="CI944" ca="1" si="454">CH949</f>
        <v>0</v>
      </c>
      <c r="CJ944" s="301">
        <f t="shared" ref="CJ944" ca="1" si="455">CI949</f>
        <v>0</v>
      </c>
      <c r="CK944" s="301"/>
      <c r="CL944" s="301"/>
      <c r="CM944" s="301"/>
      <c r="CN944" s="301"/>
      <c r="CO944" s="301"/>
      <c r="CP944" s="301"/>
      <c r="CQ944" s="301"/>
      <c r="CR944" s="301"/>
      <c r="CS944" s="301"/>
      <c r="CT944" s="301"/>
      <c r="CU944" s="301"/>
      <c r="CV944" s="301"/>
      <c r="CW944" s="301"/>
      <c r="CX944" s="301"/>
      <c r="CY944" s="301"/>
      <c r="CZ944" s="301"/>
      <c r="DA944" s="301"/>
      <c r="DB944" s="301"/>
      <c r="DC944" s="301"/>
      <c r="DD944" s="301"/>
      <c r="DE944" s="301"/>
      <c r="DF944" s="301"/>
      <c r="DG944" s="301"/>
      <c r="DH944" s="301"/>
      <c r="DI944" s="301"/>
      <c r="DJ944" s="301"/>
      <c r="DK944" s="301"/>
      <c r="DL944" s="301"/>
      <c r="DM944" s="301"/>
      <c r="DN944" s="301"/>
      <c r="DO944" s="301"/>
      <c r="DP944" s="301"/>
      <c r="DQ944" s="301"/>
      <c r="DR944" s="301"/>
      <c r="DS944" s="301"/>
      <c r="DT944" s="301"/>
    </row>
    <row r="945" spans="3:124" outlineLevel="1">
      <c r="C945" s="232" t="s">
        <v>314</v>
      </c>
      <c r="D945" s="349"/>
      <c r="E945" s="300">
        <f>-IF(E944&gt;0,IF(E927&lt;=$D$319,$M$308,IPMT(($D$317+$E$317)/12,E927,$D$318*12,-$D$315)),0)</f>
        <v>0</v>
      </c>
      <c r="F945" s="301">
        <f t="shared" ref="F945:BQ945" si="456">-IF(F944&gt;0,IF(F927&lt;=$D$319,$M$308,IPMT(($D$317+$E$317)/12,F927,$D$318*12,-$D$315)),0)</f>
        <v>0</v>
      </c>
      <c r="G945" s="301">
        <f t="shared" si="456"/>
        <v>0</v>
      </c>
      <c r="H945" s="301">
        <f t="shared" si="456"/>
        <v>0</v>
      </c>
      <c r="I945" s="301">
        <f t="shared" si="456"/>
        <v>0</v>
      </c>
      <c r="J945" s="301">
        <f t="shared" si="456"/>
        <v>0</v>
      </c>
      <c r="K945" s="301">
        <f t="shared" si="456"/>
        <v>0</v>
      </c>
      <c r="L945" s="301">
        <f t="shared" si="456"/>
        <v>0</v>
      </c>
      <c r="M945" s="301">
        <f t="shared" si="456"/>
        <v>0</v>
      </c>
      <c r="N945" s="301">
        <f t="shared" si="456"/>
        <v>0</v>
      </c>
      <c r="O945" s="301">
        <f t="shared" si="456"/>
        <v>0</v>
      </c>
      <c r="P945" s="301">
        <f t="shared" si="456"/>
        <v>0</v>
      </c>
      <c r="Q945" s="301">
        <f t="shared" si="456"/>
        <v>0</v>
      </c>
      <c r="R945" s="301">
        <f t="shared" si="456"/>
        <v>0</v>
      </c>
      <c r="S945" s="301">
        <f t="shared" si="456"/>
        <v>0</v>
      </c>
      <c r="T945" s="301">
        <f t="shared" si="456"/>
        <v>0</v>
      </c>
      <c r="U945" s="301">
        <f t="shared" si="456"/>
        <v>0</v>
      </c>
      <c r="V945" s="301">
        <f t="shared" si="456"/>
        <v>0</v>
      </c>
      <c r="W945" s="301">
        <f t="shared" si="456"/>
        <v>0</v>
      </c>
      <c r="X945" s="301">
        <f t="shared" si="456"/>
        <v>0</v>
      </c>
      <c r="Y945" s="301">
        <f t="shared" si="456"/>
        <v>0</v>
      </c>
      <c r="Z945" s="301">
        <f t="shared" si="456"/>
        <v>0</v>
      </c>
      <c r="AA945" s="301">
        <f t="shared" si="456"/>
        <v>0</v>
      </c>
      <c r="AB945" s="301">
        <f t="shared" si="456"/>
        <v>0</v>
      </c>
      <c r="AC945" s="301">
        <f t="shared" si="456"/>
        <v>0</v>
      </c>
      <c r="AD945" s="301">
        <f t="shared" si="456"/>
        <v>0</v>
      </c>
      <c r="AE945" s="301">
        <f t="shared" ca="1" si="456"/>
        <v>-55665.918633802947</v>
      </c>
      <c r="AF945" s="301">
        <f t="shared" ca="1" si="456"/>
        <v>-55585.543593709197</v>
      </c>
      <c r="AG945" s="301">
        <f t="shared" ca="1" si="456"/>
        <v>-55504.850402415097</v>
      </c>
      <c r="AH945" s="301">
        <f t="shared" ca="1" si="456"/>
        <v>-55423.837800572117</v>
      </c>
      <c r="AI945" s="301">
        <f t="shared" ca="1" si="456"/>
        <v>-55342.50452384683</v>
      </c>
      <c r="AJ945" s="301">
        <f t="shared" ca="1" si="456"/>
        <v>-55260.849302901181</v>
      </c>
      <c r="AK945" s="301">
        <f t="shared" ca="1" si="456"/>
        <v>-55178.870863372627</v>
      </c>
      <c r="AL945" s="301">
        <f t="shared" ca="1" si="456"/>
        <v>-55096.567925854266</v>
      </c>
      <c r="AM945" s="301">
        <f t="shared" ca="1" si="456"/>
        <v>-55013.939205874893</v>
      </c>
      <c r="AN945" s="301">
        <f t="shared" ca="1" si="456"/>
        <v>-54930.983413878959</v>
      </c>
      <c r="AO945" s="301">
        <f t="shared" ca="1" si="456"/>
        <v>-54847.699255206338</v>
      </c>
      <c r="AP945" s="301">
        <f t="shared" ca="1" si="456"/>
        <v>-54764.085430072322</v>
      </c>
      <c r="AQ945" s="301">
        <f t="shared" ca="1" si="456"/>
        <v>-54680.14063354714</v>
      </c>
      <c r="AR945" s="301">
        <f t="shared" ca="1" si="456"/>
        <v>-54595.863555535732</v>
      </c>
      <c r="AS945" s="301">
        <f t="shared" ca="1" si="456"/>
        <v>-54511.252880757194</v>
      </c>
      <c r="AT945" s="301">
        <f t="shared" ca="1" si="456"/>
        <v>-54426.307288724311</v>
      </c>
      <c r="AU945" s="301">
        <f t="shared" ca="1" si="456"/>
        <v>-54341.025453722956</v>
      </c>
      <c r="AV945" s="301">
        <f t="shared" ca="1" si="456"/>
        <v>-54255.406044791416</v>
      </c>
      <c r="AW945" s="301">
        <f t="shared" ca="1" si="456"/>
        <v>-54169.447725699494</v>
      </c>
      <c r="AX945" s="301">
        <f t="shared" ca="1" si="456"/>
        <v>-54083.149154927851</v>
      </c>
      <c r="AY945" s="301">
        <f t="shared" ca="1" si="456"/>
        <v>-53996.508985646899</v>
      </c>
      <c r="AZ945" s="301">
        <f t="shared" ca="1" si="456"/>
        <v>-53909.525865695876</v>
      </c>
      <c r="BA945" s="301">
        <f t="shared" ca="1" si="456"/>
        <v>-53822.198437561718</v>
      </c>
      <c r="BB945" s="301">
        <f t="shared" ca="1" si="456"/>
        <v>-53734.52533835786</v>
      </c>
      <c r="BC945" s="301">
        <f t="shared" ca="1" si="456"/>
        <v>-53646.505199802981</v>
      </c>
      <c r="BD945" s="301">
        <f t="shared" ca="1" si="456"/>
        <v>-53558.136648199652</v>
      </c>
      <c r="BE945" s="301">
        <f t="shared" ca="1" si="456"/>
        <v>-53469.418304412902</v>
      </c>
      <c r="BF945" s="301">
        <f t="shared" ca="1" si="456"/>
        <v>-53380.348783848669</v>
      </c>
      <c r="BG945" s="301">
        <f t="shared" ca="1" si="456"/>
        <v>-53290.926696432194</v>
      </c>
      <c r="BH945" s="301">
        <f t="shared" ca="1" si="456"/>
        <v>-53201.150646586357</v>
      </c>
      <c r="BI945" s="301">
        <f t="shared" ca="1" si="456"/>
        <v>-53111.019233209896</v>
      </c>
      <c r="BJ945" s="301">
        <f t="shared" ca="1" si="456"/>
        <v>-53020.531049655459</v>
      </c>
      <c r="BK945" s="301">
        <f t="shared" ca="1" si="456"/>
        <v>-52929.684683707805</v>
      </c>
      <c r="BL945" s="301">
        <f t="shared" ca="1" si="456"/>
        <v>-52838.478717561615</v>
      </c>
      <c r="BM945" s="301">
        <f t="shared" ca="1" si="456"/>
        <v>-52746.911727799416</v>
      </c>
      <c r="BN945" s="301">
        <f t="shared" ca="1" si="456"/>
        <v>-52654.98228536942</v>
      </c>
      <c r="BO945" s="301">
        <f t="shared" ca="1" si="456"/>
        <v>-52562.688955563128</v>
      </c>
      <c r="BP945" s="301">
        <f t="shared" ca="1" si="456"/>
        <v>-52470.030297993027</v>
      </c>
      <c r="BQ945" s="301">
        <f t="shared" ca="1" si="456"/>
        <v>-52377.004866570031</v>
      </c>
      <c r="BR945" s="301">
        <f t="shared" ref="BR945:BX945" ca="1" si="457">-IF(BR944&gt;0,IF(BR927&lt;=$D$319,$M$308,IPMT(($D$317+$E$317)/12,BR927,$D$318*12,-$D$315)),0)</f>
        <v>0</v>
      </c>
      <c r="BS945" s="301">
        <f t="shared" ca="1" si="457"/>
        <v>0</v>
      </c>
      <c r="BT945" s="301">
        <f t="shared" ca="1" si="457"/>
        <v>0</v>
      </c>
      <c r="BU945" s="301">
        <f t="shared" ca="1" si="457"/>
        <v>0</v>
      </c>
      <c r="BV945" s="301">
        <f t="shared" ca="1" si="457"/>
        <v>0</v>
      </c>
      <c r="BW945" s="301">
        <f t="shared" ca="1" si="457"/>
        <v>0</v>
      </c>
      <c r="BX945" s="301">
        <f t="shared" ca="1" si="457"/>
        <v>0</v>
      </c>
      <c r="BY945" s="301">
        <f t="shared" ref="BY945:CJ945" ca="1" si="458">-IF(BY944&gt;0,IF(BY927&lt;=$D$319,$M$308,IPMT(($D$317+$E$317)/12,BY927,$D$318*12,-$D$315)),0)</f>
        <v>0</v>
      </c>
      <c r="BZ945" s="301">
        <f t="shared" ca="1" si="458"/>
        <v>0</v>
      </c>
      <c r="CA945" s="301">
        <f t="shared" ca="1" si="458"/>
        <v>0</v>
      </c>
      <c r="CB945" s="301">
        <f t="shared" ca="1" si="458"/>
        <v>0</v>
      </c>
      <c r="CC945" s="301">
        <f t="shared" ca="1" si="458"/>
        <v>0</v>
      </c>
      <c r="CD945" s="301">
        <f t="shared" ca="1" si="458"/>
        <v>0</v>
      </c>
      <c r="CE945" s="301">
        <f t="shared" ca="1" si="458"/>
        <v>0</v>
      </c>
      <c r="CF945" s="301">
        <f t="shared" ca="1" si="458"/>
        <v>0</v>
      </c>
      <c r="CG945" s="301">
        <f t="shared" ca="1" si="458"/>
        <v>0</v>
      </c>
      <c r="CH945" s="301">
        <f t="shared" ca="1" si="458"/>
        <v>0</v>
      </c>
      <c r="CI945" s="301">
        <f t="shared" ca="1" si="458"/>
        <v>0</v>
      </c>
      <c r="CJ945" s="301">
        <f t="shared" ca="1" si="458"/>
        <v>0</v>
      </c>
      <c r="CK945" s="301"/>
      <c r="CL945" s="301"/>
      <c r="CM945" s="301"/>
      <c r="CN945" s="301"/>
      <c r="CO945" s="301"/>
      <c r="CP945" s="301"/>
      <c r="CQ945" s="301"/>
      <c r="CR945" s="301"/>
      <c r="CS945" s="301"/>
      <c r="CT945" s="301"/>
      <c r="CU945" s="301"/>
      <c r="CV945" s="301"/>
      <c r="CW945" s="301"/>
      <c r="CX945" s="301"/>
      <c r="CY945" s="301"/>
      <c r="CZ945" s="301"/>
      <c r="DA945" s="301"/>
      <c r="DB945" s="301"/>
      <c r="DC945" s="301"/>
      <c r="DD945" s="301"/>
      <c r="DE945" s="301"/>
      <c r="DF945" s="301"/>
      <c r="DG945" s="301"/>
      <c r="DH945" s="301"/>
      <c r="DI945" s="301"/>
      <c r="DJ945" s="301"/>
      <c r="DK945" s="301"/>
      <c r="DL945" s="301"/>
      <c r="DM945" s="301"/>
      <c r="DN945" s="301"/>
      <c r="DO945" s="301"/>
      <c r="DP945" s="301"/>
      <c r="DQ945" s="301"/>
      <c r="DR945" s="301"/>
      <c r="DS945" s="301"/>
      <c r="DT945" s="301"/>
    </row>
    <row r="946" spans="3:124" outlineLevel="1">
      <c r="C946" s="232" t="s">
        <v>315</v>
      </c>
      <c r="D946" s="349"/>
      <c r="E946" s="300">
        <f>-IF(E944&gt;0,IF(E927&lt;=$D$319,0,PPMT(($D$317+$E$317)/12,E927,$D$318*12,-$D$315)),0)</f>
        <v>0</v>
      </c>
      <c r="F946" s="301">
        <f t="shared" ref="F946:BQ946" si="459">-IF(F944&gt;0,IF(F927&lt;=$D$319,0,PPMT(($D$317+$E$317)/12,F927,$D$318*12,-$D$315)),0)</f>
        <v>0</v>
      </c>
      <c r="G946" s="301">
        <f t="shared" si="459"/>
        <v>0</v>
      </c>
      <c r="H946" s="301">
        <f t="shared" si="459"/>
        <v>0</v>
      </c>
      <c r="I946" s="301">
        <f t="shared" si="459"/>
        <v>0</v>
      </c>
      <c r="J946" s="301">
        <f t="shared" si="459"/>
        <v>0</v>
      </c>
      <c r="K946" s="301">
        <f t="shared" si="459"/>
        <v>0</v>
      </c>
      <c r="L946" s="301">
        <f t="shared" si="459"/>
        <v>0</v>
      </c>
      <c r="M946" s="301">
        <f t="shared" si="459"/>
        <v>0</v>
      </c>
      <c r="N946" s="301">
        <f t="shared" si="459"/>
        <v>0</v>
      </c>
      <c r="O946" s="301">
        <f t="shared" si="459"/>
        <v>0</v>
      </c>
      <c r="P946" s="301">
        <f t="shared" si="459"/>
        <v>0</v>
      </c>
      <c r="Q946" s="301">
        <f t="shared" si="459"/>
        <v>0</v>
      </c>
      <c r="R946" s="301">
        <f t="shared" si="459"/>
        <v>0</v>
      </c>
      <c r="S946" s="301">
        <f t="shared" si="459"/>
        <v>0</v>
      </c>
      <c r="T946" s="301">
        <f t="shared" si="459"/>
        <v>0</v>
      </c>
      <c r="U946" s="301">
        <f t="shared" si="459"/>
        <v>0</v>
      </c>
      <c r="V946" s="301">
        <f t="shared" si="459"/>
        <v>0</v>
      </c>
      <c r="W946" s="301">
        <f t="shared" si="459"/>
        <v>0</v>
      </c>
      <c r="X946" s="301">
        <f t="shared" si="459"/>
        <v>0</v>
      </c>
      <c r="Y946" s="301">
        <f t="shared" si="459"/>
        <v>0</v>
      </c>
      <c r="Z946" s="301">
        <f t="shared" si="459"/>
        <v>0</v>
      </c>
      <c r="AA946" s="301">
        <f t="shared" si="459"/>
        <v>0</v>
      </c>
      <c r="AB946" s="301">
        <f t="shared" si="459"/>
        <v>0</v>
      </c>
      <c r="AC946" s="301">
        <f t="shared" si="459"/>
        <v>0</v>
      </c>
      <c r="AD946" s="301">
        <f t="shared" si="459"/>
        <v>0</v>
      </c>
      <c r="AE946" s="301">
        <f t="shared" ca="1" si="459"/>
        <v>-20305.273286839292</v>
      </c>
      <c r="AF946" s="301">
        <f t="shared" ca="1" si="459"/>
        <v>-20385.648326933035</v>
      </c>
      <c r="AG946" s="301">
        <f t="shared" ca="1" si="459"/>
        <v>-20466.341518227146</v>
      </c>
      <c r="AH946" s="301">
        <f t="shared" ca="1" si="459"/>
        <v>-20547.354120070122</v>
      </c>
      <c r="AI946" s="301">
        <f t="shared" ca="1" si="459"/>
        <v>-20628.687396795402</v>
      </c>
      <c r="AJ946" s="301">
        <f t="shared" ca="1" si="459"/>
        <v>-20710.342617741055</v>
      </c>
      <c r="AK946" s="301">
        <f t="shared" ca="1" si="459"/>
        <v>-20792.321057269612</v>
      </c>
      <c r="AL946" s="301">
        <f t="shared" ca="1" si="459"/>
        <v>-20874.623994787973</v>
      </c>
      <c r="AM946" s="301">
        <f t="shared" ca="1" si="459"/>
        <v>-20957.252714767339</v>
      </c>
      <c r="AN946" s="301">
        <f t="shared" ca="1" si="459"/>
        <v>-21040.208506763287</v>
      </c>
      <c r="AO946" s="301">
        <f t="shared" ca="1" si="459"/>
        <v>-21123.492665435893</v>
      </c>
      <c r="AP946" s="301">
        <f t="shared" ca="1" si="459"/>
        <v>-21207.106490569913</v>
      </c>
      <c r="AQ946" s="301">
        <f t="shared" ca="1" si="459"/>
        <v>-21291.051287095088</v>
      </c>
      <c r="AR946" s="301">
        <f t="shared" ca="1" si="459"/>
        <v>-21375.328365106499</v>
      </c>
      <c r="AS946" s="301">
        <f t="shared" ca="1" si="459"/>
        <v>-21459.939039885052</v>
      </c>
      <c r="AT946" s="301">
        <f t="shared" ca="1" si="459"/>
        <v>-21544.884631917928</v>
      </c>
      <c r="AU946" s="301">
        <f t="shared" ca="1" si="459"/>
        <v>-21630.166466919272</v>
      </c>
      <c r="AV946" s="301">
        <f t="shared" ca="1" si="459"/>
        <v>-21715.785875850826</v>
      </c>
      <c r="AW946" s="301">
        <f t="shared" ca="1" si="459"/>
        <v>-21801.744194942738</v>
      </c>
      <c r="AX946" s="301">
        <f t="shared" ca="1" si="459"/>
        <v>-21888.042765714381</v>
      </c>
      <c r="AY946" s="301">
        <f t="shared" ca="1" si="459"/>
        <v>-21974.682934995333</v>
      </c>
      <c r="AZ946" s="301">
        <f t="shared" ca="1" si="459"/>
        <v>-22061.66605494636</v>
      </c>
      <c r="BA946" s="301">
        <f t="shared" ca="1" si="459"/>
        <v>-22148.993483080518</v>
      </c>
      <c r="BB946" s="301">
        <f t="shared" ca="1" si="459"/>
        <v>-22236.666582284382</v>
      </c>
      <c r="BC946" s="301">
        <f t="shared" ca="1" si="459"/>
        <v>-22324.686720839258</v>
      </c>
      <c r="BD946" s="301">
        <f t="shared" ca="1" si="459"/>
        <v>-22413.055272442583</v>
      </c>
      <c r="BE946" s="301">
        <f t="shared" ca="1" si="459"/>
        <v>-22501.773616229333</v>
      </c>
      <c r="BF946" s="301">
        <f t="shared" ca="1" si="459"/>
        <v>-22590.843136793574</v>
      </c>
      <c r="BG946" s="301">
        <f t="shared" ca="1" si="459"/>
        <v>-22680.265224210048</v>
      </c>
      <c r="BH946" s="301">
        <f t="shared" ca="1" si="459"/>
        <v>-22770.041274055879</v>
      </c>
      <c r="BI946" s="301">
        <f t="shared" ca="1" si="459"/>
        <v>-22860.17268743235</v>
      </c>
      <c r="BJ946" s="301">
        <f t="shared" ca="1" si="459"/>
        <v>-22950.660870986772</v>
      </c>
      <c r="BK946" s="301">
        <f t="shared" ca="1" si="459"/>
        <v>-23041.507236934431</v>
      </c>
      <c r="BL946" s="301">
        <f t="shared" ca="1" si="459"/>
        <v>-23132.713203080624</v>
      </c>
      <c r="BM946" s="301">
        <f t="shared" ca="1" si="459"/>
        <v>-23224.28019284282</v>
      </c>
      <c r="BN946" s="301">
        <f t="shared" ca="1" si="459"/>
        <v>-23316.209635272819</v>
      </c>
      <c r="BO946" s="301">
        <f t="shared" ca="1" si="459"/>
        <v>-23408.502965079111</v>
      </c>
      <c r="BP946" s="301">
        <f t="shared" ca="1" si="459"/>
        <v>-23501.161622649211</v>
      </c>
      <c r="BQ946" s="301">
        <f t="shared" ca="1" si="459"/>
        <v>-23594.187054072201</v>
      </c>
      <c r="BR946" s="301">
        <f t="shared" ref="BR946:BX946" ca="1" si="460">-IF(BR944&gt;0,IF(BR927&lt;=$D$319,0,PPMT(($D$317+$E$317)/12,BR927,$D$318*12,-$D$315)),0)</f>
        <v>0</v>
      </c>
      <c r="BS946" s="301">
        <f t="shared" ca="1" si="460"/>
        <v>0</v>
      </c>
      <c r="BT946" s="301">
        <f t="shared" ca="1" si="460"/>
        <v>0</v>
      </c>
      <c r="BU946" s="301">
        <f t="shared" ca="1" si="460"/>
        <v>0</v>
      </c>
      <c r="BV946" s="301">
        <f t="shared" ca="1" si="460"/>
        <v>0</v>
      </c>
      <c r="BW946" s="301">
        <f t="shared" ca="1" si="460"/>
        <v>0</v>
      </c>
      <c r="BX946" s="301">
        <f t="shared" ca="1" si="460"/>
        <v>0</v>
      </c>
      <c r="BY946" s="301">
        <f t="shared" ref="BY946:CJ946" ca="1" si="461">-IF(BY944&gt;0,IF(BY927&lt;=$D$319,0,PPMT(($D$317+$E$317)/12,BY927,$D$318*12,-$D$315)),0)</f>
        <v>0</v>
      </c>
      <c r="BZ946" s="301">
        <f t="shared" ca="1" si="461"/>
        <v>0</v>
      </c>
      <c r="CA946" s="301">
        <f t="shared" ca="1" si="461"/>
        <v>0</v>
      </c>
      <c r="CB946" s="301">
        <f t="shared" ca="1" si="461"/>
        <v>0</v>
      </c>
      <c r="CC946" s="301">
        <f t="shared" ca="1" si="461"/>
        <v>0</v>
      </c>
      <c r="CD946" s="301">
        <f t="shared" ca="1" si="461"/>
        <v>0</v>
      </c>
      <c r="CE946" s="301">
        <f t="shared" ca="1" si="461"/>
        <v>0</v>
      </c>
      <c r="CF946" s="301">
        <f t="shared" ca="1" si="461"/>
        <v>0</v>
      </c>
      <c r="CG946" s="301">
        <f t="shared" ca="1" si="461"/>
        <v>0</v>
      </c>
      <c r="CH946" s="301">
        <f t="shared" ca="1" si="461"/>
        <v>0</v>
      </c>
      <c r="CI946" s="301">
        <f t="shared" ca="1" si="461"/>
        <v>0</v>
      </c>
      <c r="CJ946" s="301">
        <f t="shared" ca="1" si="461"/>
        <v>0</v>
      </c>
      <c r="CK946" s="301"/>
      <c r="CL946" s="301"/>
      <c r="CM946" s="301"/>
      <c r="CN946" s="301"/>
      <c r="CO946" s="301"/>
      <c r="CP946" s="301"/>
      <c r="CQ946" s="301"/>
      <c r="CR946" s="301"/>
      <c r="CS946" s="301"/>
      <c r="CT946" s="301"/>
      <c r="CU946" s="301"/>
      <c r="CV946" s="301"/>
      <c r="CW946" s="301"/>
      <c r="CX946" s="301"/>
      <c r="CY946" s="301"/>
      <c r="CZ946" s="301"/>
      <c r="DA946" s="301"/>
      <c r="DB946" s="301"/>
      <c r="DC946" s="301"/>
      <c r="DD946" s="301"/>
      <c r="DE946" s="301"/>
      <c r="DF946" s="301"/>
      <c r="DG946" s="301"/>
      <c r="DH946" s="301"/>
      <c r="DI946" s="301"/>
      <c r="DJ946" s="301"/>
      <c r="DK946" s="301"/>
      <c r="DL946" s="301"/>
      <c r="DM946" s="301"/>
      <c r="DN946" s="301"/>
      <c r="DO946" s="301"/>
      <c r="DP946" s="301"/>
      <c r="DQ946" s="301"/>
      <c r="DR946" s="301"/>
      <c r="DS946" s="301"/>
      <c r="DT946" s="301"/>
    </row>
    <row r="947" spans="3:124" outlineLevel="1">
      <c r="C947" s="232" t="s">
        <v>329</v>
      </c>
      <c r="D947" s="349"/>
      <c r="E947" s="300">
        <f t="shared" ref="E947:BP947" si="462">IF(E927=$D$308,$D$315,0)</f>
        <v>0</v>
      </c>
      <c r="F947" s="301">
        <f t="shared" si="462"/>
        <v>0</v>
      </c>
      <c r="G947" s="301">
        <f t="shared" si="462"/>
        <v>0</v>
      </c>
      <c r="H947" s="301">
        <f t="shared" si="462"/>
        <v>0</v>
      </c>
      <c r="I947" s="301">
        <f t="shared" si="462"/>
        <v>0</v>
      </c>
      <c r="J947" s="301">
        <f t="shared" si="462"/>
        <v>0</v>
      </c>
      <c r="K947" s="301">
        <f t="shared" si="462"/>
        <v>0</v>
      </c>
      <c r="L947" s="301">
        <f t="shared" si="462"/>
        <v>0</v>
      </c>
      <c r="M947" s="301">
        <f t="shared" si="462"/>
        <v>0</v>
      </c>
      <c r="N947" s="301">
        <f t="shared" si="462"/>
        <v>0</v>
      </c>
      <c r="O947" s="301">
        <f t="shared" si="462"/>
        <v>0</v>
      </c>
      <c r="P947" s="301">
        <f t="shared" si="462"/>
        <v>0</v>
      </c>
      <c r="Q947" s="301">
        <f t="shared" si="462"/>
        <v>0</v>
      </c>
      <c r="R947" s="301">
        <f t="shared" si="462"/>
        <v>0</v>
      </c>
      <c r="S947" s="301">
        <f t="shared" si="462"/>
        <v>0</v>
      </c>
      <c r="T947" s="301">
        <f t="shared" si="462"/>
        <v>0</v>
      </c>
      <c r="U947" s="301">
        <f t="shared" si="462"/>
        <v>0</v>
      </c>
      <c r="V947" s="301">
        <f t="shared" si="462"/>
        <v>0</v>
      </c>
      <c r="W947" s="301">
        <f t="shared" si="462"/>
        <v>0</v>
      </c>
      <c r="X947" s="301">
        <f t="shared" si="462"/>
        <v>0</v>
      </c>
      <c r="Y947" s="301">
        <f t="shared" si="462"/>
        <v>0</v>
      </c>
      <c r="Z947" s="301">
        <f t="shared" si="462"/>
        <v>0</v>
      </c>
      <c r="AA947" s="301">
        <f t="shared" si="462"/>
        <v>0</v>
      </c>
      <c r="AB947" s="301">
        <f t="shared" si="462"/>
        <v>0</v>
      </c>
      <c r="AC947" s="301">
        <f t="shared" si="462"/>
        <v>0</v>
      </c>
      <c r="AD947" s="301">
        <f t="shared" ca="1" si="462"/>
        <v>14563707.433056004</v>
      </c>
      <c r="AE947" s="301">
        <f t="shared" si="462"/>
        <v>0</v>
      </c>
      <c r="AF947" s="301">
        <f t="shared" si="462"/>
        <v>0</v>
      </c>
      <c r="AG947" s="301">
        <f t="shared" si="462"/>
        <v>0</v>
      </c>
      <c r="AH947" s="301">
        <f t="shared" si="462"/>
        <v>0</v>
      </c>
      <c r="AI947" s="301">
        <f t="shared" si="462"/>
        <v>0</v>
      </c>
      <c r="AJ947" s="301">
        <f t="shared" si="462"/>
        <v>0</v>
      </c>
      <c r="AK947" s="301">
        <f t="shared" si="462"/>
        <v>0</v>
      </c>
      <c r="AL947" s="301">
        <f t="shared" si="462"/>
        <v>0</v>
      </c>
      <c r="AM947" s="301">
        <f t="shared" si="462"/>
        <v>0</v>
      </c>
      <c r="AN947" s="301">
        <f t="shared" si="462"/>
        <v>0</v>
      </c>
      <c r="AO947" s="301">
        <f t="shared" si="462"/>
        <v>0</v>
      </c>
      <c r="AP947" s="301">
        <f t="shared" si="462"/>
        <v>0</v>
      </c>
      <c r="AQ947" s="301">
        <f t="shared" si="462"/>
        <v>0</v>
      </c>
      <c r="AR947" s="301">
        <f t="shared" si="462"/>
        <v>0</v>
      </c>
      <c r="AS947" s="301">
        <f t="shared" si="462"/>
        <v>0</v>
      </c>
      <c r="AT947" s="301">
        <f t="shared" si="462"/>
        <v>0</v>
      </c>
      <c r="AU947" s="301">
        <f t="shared" si="462"/>
        <v>0</v>
      </c>
      <c r="AV947" s="301">
        <f t="shared" si="462"/>
        <v>0</v>
      </c>
      <c r="AW947" s="301">
        <f t="shared" si="462"/>
        <v>0</v>
      </c>
      <c r="AX947" s="301">
        <f t="shared" si="462"/>
        <v>0</v>
      </c>
      <c r="AY947" s="301">
        <f t="shared" si="462"/>
        <v>0</v>
      </c>
      <c r="AZ947" s="301">
        <f t="shared" si="462"/>
        <v>0</v>
      </c>
      <c r="BA947" s="301">
        <f t="shared" si="462"/>
        <v>0</v>
      </c>
      <c r="BB947" s="301">
        <f t="shared" si="462"/>
        <v>0</v>
      </c>
      <c r="BC947" s="301">
        <f t="shared" si="462"/>
        <v>0</v>
      </c>
      <c r="BD947" s="301">
        <f t="shared" si="462"/>
        <v>0</v>
      </c>
      <c r="BE947" s="301">
        <f t="shared" si="462"/>
        <v>0</v>
      </c>
      <c r="BF947" s="301">
        <f t="shared" si="462"/>
        <v>0</v>
      </c>
      <c r="BG947" s="301">
        <f t="shared" si="462"/>
        <v>0</v>
      </c>
      <c r="BH947" s="301">
        <f t="shared" si="462"/>
        <v>0</v>
      </c>
      <c r="BI947" s="301">
        <f t="shared" si="462"/>
        <v>0</v>
      </c>
      <c r="BJ947" s="301">
        <f t="shared" si="462"/>
        <v>0</v>
      </c>
      <c r="BK947" s="301">
        <f t="shared" si="462"/>
        <v>0</v>
      </c>
      <c r="BL947" s="301">
        <f t="shared" si="462"/>
        <v>0</v>
      </c>
      <c r="BM947" s="301">
        <f t="shared" si="462"/>
        <v>0</v>
      </c>
      <c r="BN947" s="301">
        <f t="shared" si="462"/>
        <v>0</v>
      </c>
      <c r="BO947" s="301">
        <f t="shared" si="462"/>
        <v>0</v>
      </c>
      <c r="BP947" s="301">
        <f t="shared" si="462"/>
        <v>0</v>
      </c>
      <c r="BQ947" s="301">
        <f t="shared" ref="BQ947:BX947" si="463">IF(BQ927=$D$308,$D$315,0)</f>
        <v>0</v>
      </c>
      <c r="BR947" s="301">
        <f t="shared" si="463"/>
        <v>0</v>
      </c>
      <c r="BS947" s="301">
        <f t="shared" si="463"/>
        <v>0</v>
      </c>
      <c r="BT947" s="301">
        <f t="shared" si="463"/>
        <v>0</v>
      </c>
      <c r="BU947" s="301">
        <f t="shared" si="463"/>
        <v>0</v>
      </c>
      <c r="BV947" s="301">
        <f t="shared" si="463"/>
        <v>0</v>
      </c>
      <c r="BW947" s="301">
        <f t="shared" si="463"/>
        <v>0</v>
      </c>
      <c r="BX947" s="301">
        <f t="shared" si="463"/>
        <v>0</v>
      </c>
      <c r="BY947" s="301">
        <f t="shared" ref="BY947:CJ947" si="464">IF(BY927=$D$308,$D$315,0)</f>
        <v>0</v>
      </c>
      <c r="BZ947" s="301">
        <f t="shared" si="464"/>
        <v>0</v>
      </c>
      <c r="CA947" s="301">
        <f t="shared" si="464"/>
        <v>0</v>
      </c>
      <c r="CB947" s="301">
        <f t="shared" si="464"/>
        <v>0</v>
      </c>
      <c r="CC947" s="301">
        <f t="shared" si="464"/>
        <v>0</v>
      </c>
      <c r="CD947" s="301">
        <f t="shared" si="464"/>
        <v>0</v>
      </c>
      <c r="CE947" s="301">
        <f t="shared" si="464"/>
        <v>0</v>
      </c>
      <c r="CF947" s="301">
        <f t="shared" si="464"/>
        <v>0</v>
      </c>
      <c r="CG947" s="301">
        <f t="shared" si="464"/>
        <v>0</v>
      </c>
      <c r="CH947" s="301">
        <f t="shared" si="464"/>
        <v>0</v>
      </c>
      <c r="CI947" s="301">
        <f t="shared" si="464"/>
        <v>0</v>
      </c>
      <c r="CJ947" s="301">
        <f t="shared" si="464"/>
        <v>0</v>
      </c>
      <c r="CK947" s="301"/>
      <c r="CL947" s="301"/>
      <c r="CM947" s="301"/>
      <c r="CN947" s="301"/>
      <c r="CO947" s="301"/>
      <c r="CP947" s="301"/>
      <c r="CQ947" s="301"/>
      <c r="CR947" s="301"/>
      <c r="CS947" s="301"/>
      <c r="CT947" s="301"/>
      <c r="CU947" s="301"/>
      <c r="CV947" s="301"/>
      <c r="CW947" s="301"/>
      <c r="CX947" s="301"/>
      <c r="CY947" s="301"/>
      <c r="CZ947" s="301"/>
      <c r="DA947" s="301"/>
      <c r="DB947" s="301"/>
      <c r="DC947" s="301"/>
      <c r="DD947" s="301"/>
      <c r="DE947" s="301"/>
      <c r="DF947" s="301"/>
      <c r="DG947" s="301"/>
      <c r="DH947" s="301"/>
      <c r="DI947" s="301"/>
      <c r="DJ947" s="301"/>
      <c r="DK947" s="301"/>
      <c r="DL947" s="301"/>
      <c r="DM947" s="301"/>
      <c r="DN947" s="301"/>
      <c r="DO947" s="301"/>
      <c r="DP947" s="301"/>
      <c r="DQ947" s="301"/>
      <c r="DR947" s="301"/>
      <c r="DS947" s="301"/>
      <c r="DT947" s="301"/>
    </row>
    <row r="948" spans="3:124" outlineLevel="1">
      <c r="C948" s="232" t="s">
        <v>333</v>
      </c>
      <c r="D948" s="349"/>
      <c r="E948" s="300">
        <f t="shared" ref="E948:BP948" si="465">IF(E927=$E$328,-E944-E946,0)</f>
        <v>0</v>
      </c>
      <c r="F948" s="301">
        <f t="shared" si="465"/>
        <v>0</v>
      </c>
      <c r="G948" s="301">
        <f t="shared" si="465"/>
        <v>0</v>
      </c>
      <c r="H948" s="301">
        <f t="shared" si="465"/>
        <v>0</v>
      </c>
      <c r="I948" s="301">
        <f t="shared" si="465"/>
        <v>0</v>
      </c>
      <c r="J948" s="301">
        <f t="shared" si="465"/>
        <v>0</v>
      </c>
      <c r="K948" s="301">
        <f t="shared" si="465"/>
        <v>0</v>
      </c>
      <c r="L948" s="301">
        <f t="shared" si="465"/>
        <v>0</v>
      </c>
      <c r="M948" s="301">
        <f t="shared" si="465"/>
        <v>0</v>
      </c>
      <c r="N948" s="301">
        <f t="shared" si="465"/>
        <v>0</v>
      </c>
      <c r="O948" s="301">
        <f t="shared" si="465"/>
        <v>0</v>
      </c>
      <c r="P948" s="301">
        <f t="shared" si="465"/>
        <v>0</v>
      </c>
      <c r="Q948" s="301">
        <f t="shared" si="465"/>
        <v>0</v>
      </c>
      <c r="R948" s="301">
        <f t="shared" si="465"/>
        <v>0</v>
      </c>
      <c r="S948" s="301">
        <f t="shared" si="465"/>
        <v>0</v>
      </c>
      <c r="T948" s="301">
        <f t="shared" si="465"/>
        <v>0</v>
      </c>
      <c r="U948" s="301">
        <f t="shared" si="465"/>
        <v>0</v>
      </c>
      <c r="V948" s="301">
        <f t="shared" si="465"/>
        <v>0</v>
      </c>
      <c r="W948" s="301">
        <f t="shared" si="465"/>
        <v>0</v>
      </c>
      <c r="X948" s="301">
        <f t="shared" si="465"/>
        <v>0</v>
      </c>
      <c r="Y948" s="301">
        <f t="shared" si="465"/>
        <v>0</v>
      </c>
      <c r="Z948" s="301">
        <f t="shared" si="465"/>
        <v>0</v>
      </c>
      <c r="AA948" s="301">
        <f t="shared" si="465"/>
        <v>0</v>
      </c>
      <c r="AB948" s="301">
        <f t="shared" si="465"/>
        <v>0</v>
      </c>
      <c r="AC948" s="301">
        <f t="shared" si="465"/>
        <v>0</v>
      </c>
      <c r="AD948" s="301">
        <f t="shared" si="465"/>
        <v>0</v>
      </c>
      <c r="AE948" s="301">
        <f t="shared" si="465"/>
        <v>0</v>
      </c>
      <c r="AF948" s="301">
        <f t="shared" si="465"/>
        <v>0</v>
      </c>
      <c r="AG948" s="301">
        <f t="shared" si="465"/>
        <v>0</v>
      </c>
      <c r="AH948" s="301">
        <f t="shared" si="465"/>
        <v>0</v>
      </c>
      <c r="AI948" s="301">
        <f t="shared" si="465"/>
        <v>0</v>
      </c>
      <c r="AJ948" s="301">
        <f t="shared" si="465"/>
        <v>0</v>
      </c>
      <c r="AK948" s="301">
        <f t="shared" si="465"/>
        <v>0</v>
      </c>
      <c r="AL948" s="301">
        <f t="shared" si="465"/>
        <v>0</v>
      </c>
      <c r="AM948" s="301">
        <f t="shared" si="465"/>
        <v>0</v>
      </c>
      <c r="AN948" s="301">
        <f t="shared" si="465"/>
        <v>0</v>
      </c>
      <c r="AO948" s="301">
        <f t="shared" si="465"/>
        <v>0</v>
      </c>
      <c r="AP948" s="301">
        <f t="shared" si="465"/>
        <v>0</v>
      </c>
      <c r="AQ948" s="301">
        <f t="shared" si="465"/>
        <v>0</v>
      </c>
      <c r="AR948" s="301">
        <f t="shared" si="465"/>
        <v>0</v>
      </c>
      <c r="AS948" s="301">
        <f t="shared" si="465"/>
        <v>0</v>
      </c>
      <c r="AT948" s="301">
        <f t="shared" si="465"/>
        <v>0</v>
      </c>
      <c r="AU948" s="301">
        <f t="shared" si="465"/>
        <v>0</v>
      </c>
      <c r="AV948" s="301">
        <f t="shared" si="465"/>
        <v>0</v>
      </c>
      <c r="AW948" s="301">
        <f t="shared" si="465"/>
        <v>0</v>
      </c>
      <c r="AX948" s="301">
        <f t="shared" si="465"/>
        <v>0</v>
      </c>
      <c r="AY948" s="301">
        <f t="shared" si="465"/>
        <v>0</v>
      </c>
      <c r="AZ948" s="301">
        <f t="shared" si="465"/>
        <v>0</v>
      </c>
      <c r="BA948" s="301">
        <f t="shared" si="465"/>
        <v>0</v>
      </c>
      <c r="BB948" s="301">
        <f t="shared" si="465"/>
        <v>0</v>
      </c>
      <c r="BC948" s="301">
        <f t="shared" si="465"/>
        <v>0</v>
      </c>
      <c r="BD948" s="301">
        <f t="shared" si="465"/>
        <v>0</v>
      </c>
      <c r="BE948" s="301">
        <f t="shared" si="465"/>
        <v>0</v>
      </c>
      <c r="BF948" s="301">
        <f t="shared" si="465"/>
        <v>0</v>
      </c>
      <c r="BG948" s="301">
        <f t="shared" si="465"/>
        <v>0</v>
      </c>
      <c r="BH948" s="301">
        <f t="shared" si="465"/>
        <v>0</v>
      </c>
      <c r="BI948" s="301">
        <f t="shared" si="465"/>
        <v>0</v>
      </c>
      <c r="BJ948" s="301">
        <f t="shared" si="465"/>
        <v>0</v>
      </c>
      <c r="BK948" s="301">
        <f t="shared" si="465"/>
        <v>0</v>
      </c>
      <c r="BL948" s="301">
        <f t="shared" si="465"/>
        <v>0</v>
      </c>
      <c r="BM948" s="301">
        <f t="shared" si="465"/>
        <v>0</v>
      </c>
      <c r="BN948" s="301">
        <f t="shared" si="465"/>
        <v>0</v>
      </c>
      <c r="BO948" s="301">
        <f t="shared" si="465"/>
        <v>0</v>
      </c>
      <c r="BP948" s="301">
        <f t="shared" si="465"/>
        <v>0</v>
      </c>
      <c r="BQ948" s="301">
        <f t="shared" ref="BQ948:BX948" ca="1" si="466">IF(BQ927=$E$328,-BQ944-BQ946,0)</f>
        <v>-13709229.767964145</v>
      </c>
      <c r="BR948" s="301">
        <f t="shared" si="466"/>
        <v>0</v>
      </c>
      <c r="BS948" s="301">
        <f t="shared" si="466"/>
        <v>0</v>
      </c>
      <c r="BT948" s="301">
        <f t="shared" si="466"/>
        <v>0</v>
      </c>
      <c r="BU948" s="301">
        <f t="shared" si="466"/>
        <v>0</v>
      </c>
      <c r="BV948" s="301">
        <f t="shared" si="466"/>
        <v>0</v>
      </c>
      <c r="BW948" s="301">
        <f t="shared" si="466"/>
        <v>0</v>
      </c>
      <c r="BX948" s="301">
        <f t="shared" si="466"/>
        <v>0</v>
      </c>
      <c r="BY948" s="301">
        <f t="shared" ref="BY948:CJ948" si="467">IF(BY927=$E$328,-BY944-BY946,0)</f>
        <v>0</v>
      </c>
      <c r="BZ948" s="301">
        <f t="shared" si="467"/>
        <v>0</v>
      </c>
      <c r="CA948" s="301">
        <f t="shared" si="467"/>
        <v>0</v>
      </c>
      <c r="CB948" s="301">
        <f t="shared" si="467"/>
        <v>0</v>
      </c>
      <c r="CC948" s="301">
        <f t="shared" si="467"/>
        <v>0</v>
      </c>
      <c r="CD948" s="301">
        <f t="shared" si="467"/>
        <v>0</v>
      </c>
      <c r="CE948" s="301">
        <f t="shared" si="467"/>
        <v>0</v>
      </c>
      <c r="CF948" s="301">
        <f t="shared" si="467"/>
        <v>0</v>
      </c>
      <c r="CG948" s="301">
        <f t="shared" si="467"/>
        <v>0</v>
      </c>
      <c r="CH948" s="301">
        <f t="shared" si="467"/>
        <v>0</v>
      </c>
      <c r="CI948" s="301">
        <f t="shared" si="467"/>
        <v>0</v>
      </c>
      <c r="CJ948" s="301">
        <f t="shared" si="467"/>
        <v>0</v>
      </c>
      <c r="CK948" s="301"/>
      <c r="CL948" s="301"/>
      <c r="CM948" s="301"/>
      <c r="CN948" s="301"/>
      <c r="CO948" s="301"/>
      <c r="CP948" s="301"/>
      <c r="CQ948" s="301"/>
      <c r="CR948" s="301"/>
      <c r="CS948" s="301"/>
      <c r="CT948" s="301"/>
      <c r="CU948" s="301"/>
      <c r="CV948" s="301"/>
      <c r="CW948" s="301"/>
      <c r="CX948" s="301"/>
      <c r="CY948" s="301"/>
      <c r="CZ948" s="301"/>
      <c r="DA948" s="301"/>
      <c r="DB948" s="301"/>
      <c r="DC948" s="301"/>
      <c r="DD948" s="301"/>
      <c r="DE948" s="301"/>
      <c r="DF948" s="301"/>
      <c r="DG948" s="301"/>
      <c r="DH948" s="301"/>
      <c r="DI948" s="301"/>
      <c r="DJ948" s="301"/>
      <c r="DK948" s="301"/>
      <c r="DL948" s="301"/>
      <c r="DM948" s="301"/>
      <c r="DN948" s="301"/>
      <c r="DO948" s="301"/>
      <c r="DP948" s="301"/>
      <c r="DQ948" s="301"/>
      <c r="DR948" s="301"/>
      <c r="DS948" s="301"/>
      <c r="DT948" s="301"/>
    </row>
    <row r="949" spans="3:124" outlineLevel="1">
      <c r="C949" s="232" t="s">
        <v>186</v>
      </c>
      <c r="D949" s="349">
        <v>0</v>
      </c>
      <c r="E949" s="300">
        <f>E944+E946+E947+E948</f>
        <v>0</v>
      </c>
      <c r="F949" s="301">
        <f t="shared" ref="F949:BQ949" si="468">F944+F946+F947+F948</f>
        <v>0</v>
      </c>
      <c r="G949" s="301">
        <f t="shared" si="468"/>
        <v>0</v>
      </c>
      <c r="H949" s="301">
        <f t="shared" si="468"/>
        <v>0</v>
      </c>
      <c r="I949" s="301">
        <f t="shared" si="468"/>
        <v>0</v>
      </c>
      <c r="J949" s="301">
        <f t="shared" si="468"/>
        <v>0</v>
      </c>
      <c r="K949" s="301">
        <f t="shared" si="468"/>
        <v>0</v>
      </c>
      <c r="L949" s="301">
        <f t="shared" si="468"/>
        <v>0</v>
      </c>
      <c r="M949" s="301">
        <f t="shared" si="468"/>
        <v>0</v>
      </c>
      <c r="N949" s="301">
        <f t="shared" si="468"/>
        <v>0</v>
      </c>
      <c r="O949" s="301">
        <f t="shared" si="468"/>
        <v>0</v>
      </c>
      <c r="P949" s="301">
        <f t="shared" si="468"/>
        <v>0</v>
      </c>
      <c r="Q949" s="301">
        <f t="shared" si="468"/>
        <v>0</v>
      </c>
      <c r="R949" s="301">
        <f t="shared" si="468"/>
        <v>0</v>
      </c>
      <c r="S949" s="301">
        <f t="shared" si="468"/>
        <v>0</v>
      </c>
      <c r="T949" s="301">
        <f t="shared" si="468"/>
        <v>0</v>
      </c>
      <c r="U949" s="301">
        <f t="shared" si="468"/>
        <v>0</v>
      </c>
      <c r="V949" s="301">
        <f t="shared" si="468"/>
        <v>0</v>
      </c>
      <c r="W949" s="301">
        <f t="shared" si="468"/>
        <v>0</v>
      </c>
      <c r="X949" s="301">
        <f t="shared" si="468"/>
        <v>0</v>
      </c>
      <c r="Y949" s="301">
        <f t="shared" si="468"/>
        <v>0</v>
      </c>
      <c r="Z949" s="301">
        <f t="shared" si="468"/>
        <v>0</v>
      </c>
      <c r="AA949" s="301">
        <f t="shared" si="468"/>
        <v>0</v>
      </c>
      <c r="AB949" s="301">
        <f t="shared" si="468"/>
        <v>0</v>
      </c>
      <c r="AC949" s="301">
        <f t="shared" si="468"/>
        <v>0</v>
      </c>
      <c r="AD949" s="301">
        <f t="shared" ca="1" si="468"/>
        <v>14563707.433056004</v>
      </c>
      <c r="AE949" s="301">
        <f t="shared" ca="1" si="468"/>
        <v>14543402.159769164</v>
      </c>
      <c r="AF949" s="301">
        <f t="shared" ca="1" si="468"/>
        <v>14523016.511442231</v>
      </c>
      <c r="AG949" s="301">
        <f t="shared" ca="1" si="468"/>
        <v>14502550.169924004</v>
      </c>
      <c r="AH949" s="301">
        <f t="shared" ca="1" si="468"/>
        <v>14482002.815803934</v>
      </c>
      <c r="AI949" s="301">
        <f t="shared" ca="1" si="468"/>
        <v>14461374.128407139</v>
      </c>
      <c r="AJ949" s="301">
        <f t="shared" ca="1" si="468"/>
        <v>14440663.785789398</v>
      </c>
      <c r="AK949" s="301">
        <f t="shared" ca="1" si="468"/>
        <v>14419871.464732129</v>
      </c>
      <c r="AL949" s="301">
        <f t="shared" ca="1" si="468"/>
        <v>14398996.840737341</v>
      </c>
      <c r="AM949" s="301">
        <f t="shared" ca="1" si="468"/>
        <v>14378039.588022573</v>
      </c>
      <c r="AN949" s="301">
        <f t="shared" ca="1" si="468"/>
        <v>14356999.37951581</v>
      </c>
      <c r="AO949" s="301">
        <f t="shared" ca="1" si="468"/>
        <v>14335875.886850374</v>
      </c>
      <c r="AP949" s="301">
        <f t="shared" ca="1" si="468"/>
        <v>14314668.780359805</v>
      </c>
      <c r="AQ949" s="301">
        <f t="shared" ca="1" si="468"/>
        <v>14293377.729072709</v>
      </c>
      <c r="AR949" s="301">
        <f t="shared" ca="1" si="468"/>
        <v>14272002.400707603</v>
      </c>
      <c r="AS949" s="301">
        <f t="shared" ca="1" si="468"/>
        <v>14250542.461667718</v>
      </c>
      <c r="AT949" s="301">
        <f t="shared" ca="1" si="468"/>
        <v>14228997.5770358</v>
      </c>
      <c r="AU949" s="301">
        <f t="shared" ca="1" si="468"/>
        <v>14207367.41056888</v>
      </c>
      <c r="AV949" s="301">
        <f t="shared" ca="1" si="468"/>
        <v>14185651.624693029</v>
      </c>
      <c r="AW949" s="301">
        <f t="shared" ca="1" si="468"/>
        <v>14163849.880498085</v>
      </c>
      <c r="AX949" s="301">
        <f t="shared" ca="1" si="468"/>
        <v>14141961.837732371</v>
      </c>
      <c r="AY949" s="301">
        <f t="shared" ca="1" si="468"/>
        <v>14119987.154797375</v>
      </c>
      <c r="AZ949" s="301">
        <f t="shared" ca="1" si="468"/>
        <v>14097925.48874243</v>
      </c>
      <c r="BA949" s="301">
        <f t="shared" ca="1" si="468"/>
        <v>14075776.49525935</v>
      </c>
      <c r="BB949" s="301">
        <f t="shared" ca="1" si="468"/>
        <v>14053539.828677066</v>
      </c>
      <c r="BC949" s="301">
        <f t="shared" ca="1" si="468"/>
        <v>14031215.141956227</v>
      </c>
      <c r="BD949" s="301">
        <f t="shared" ca="1" si="468"/>
        <v>14008802.086683784</v>
      </c>
      <c r="BE949" s="301">
        <f t="shared" ca="1" si="468"/>
        <v>13986300.313067554</v>
      </c>
      <c r="BF949" s="301">
        <f t="shared" ca="1" si="468"/>
        <v>13963709.469930761</v>
      </c>
      <c r="BG949" s="301">
        <f t="shared" ca="1" si="468"/>
        <v>13941029.20470655</v>
      </c>
      <c r="BH949" s="301">
        <f t="shared" ca="1" si="468"/>
        <v>13918259.163432494</v>
      </c>
      <c r="BI949" s="301">
        <f t="shared" ca="1" si="468"/>
        <v>13895398.990745062</v>
      </c>
      <c r="BJ949" s="301">
        <f t="shared" ca="1" si="468"/>
        <v>13872448.329874076</v>
      </c>
      <c r="BK949" s="301">
        <f t="shared" ca="1" si="468"/>
        <v>13849406.822637141</v>
      </c>
      <c r="BL949" s="301">
        <f t="shared" ca="1" si="468"/>
        <v>13826274.109434061</v>
      </c>
      <c r="BM949" s="301">
        <f t="shared" ca="1" si="468"/>
        <v>13803049.829241218</v>
      </c>
      <c r="BN949" s="301">
        <f t="shared" ca="1" si="468"/>
        <v>13779733.619605945</v>
      </c>
      <c r="BO949" s="301">
        <f t="shared" ca="1" si="468"/>
        <v>13756325.116640866</v>
      </c>
      <c r="BP949" s="301">
        <f t="shared" ca="1" si="468"/>
        <v>13732823.955018217</v>
      </c>
      <c r="BQ949" s="301">
        <f t="shared" ca="1" si="468"/>
        <v>0</v>
      </c>
      <c r="BR949" s="301">
        <f t="shared" ref="BR949:BX949" ca="1" si="469">BR944+BR946+BR947+BR948</f>
        <v>0</v>
      </c>
      <c r="BS949" s="301">
        <f t="shared" ca="1" si="469"/>
        <v>0</v>
      </c>
      <c r="BT949" s="301">
        <f t="shared" ca="1" si="469"/>
        <v>0</v>
      </c>
      <c r="BU949" s="301">
        <f t="shared" ca="1" si="469"/>
        <v>0</v>
      </c>
      <c r="BV949" s="301">
        <f t="shared" ca="1" si="469"/>
        <v>0</v>
      </c>
      <c r="BW949" s="301">
        <f t="shared" ca="1" si="469"/>
        <v>0</v>
      </c>
      <c r="BX949" s="301">
        <f t="shared" ca="1" si="469"/>
        <v>0</v>
      </c>
      <c r="BY949" s="301">
        <f t="shared" ref="BY949:CJ949" ca="1" si="470">BY944+BY946+BY947+BY948</f>
        <v>0</v>
      </c>
      <c r="BZ949" s="301">
        <f t="shared" ca="1" si="470"/>
        <v>0</v>
      </c>
      <c r="CA949" s="301">
        <f t="shared" ca="1" si="470"/>
        <v>0</v>
      </c>
      <c r="CB949" s="301">
        <f t="shared" ca="1" si="470"/>
        <v>0</v>
      </c>
      <c r="CC949" s="301">
        <f t="shared" ca="1" si="470"/>
        <v>0</v>
      </c>
      <c r="CD949" s="301">
        <f t="shared" ca="1" si="470"/>
        <v>0</v>
      </c>
      <c r="CE949" s="301">
        <f t="shared" ca="1" si="470"/>
        <v>0</v>
      </c>
      <c r="CF949" s="301">
        <f t="shared" ca="1" si="470"/>
        <v>0</v>
      </c>
      <c r="CG949" s="301">
        <f t="shared" ca="1" si="470"/>
        <v>0</v>
      </c>
      <c r="CH949" s="301">
        <f t="shared" ca="1" si="470"/>
        <v>0</v>
      </c>
      <c r="CI949" s="301">
        <f t="shared" ca="1" si="470"/>
        <v>0</v>
      </c>
      <c r="CJ949" s="301">
        <f t="shared" ca="1" si="470"/>
        <v>0</v>
      </c>
      <c r="CK949" s="301"/>
      <c r="CL949" s="301"/>
      <c r="CM949" s="301"/>
      <c r="CN949" s="301"/>
      <c r="CO949" s="301"/>
      <c r="CP949" s="301"/>
      <c r="CQ949" s="301"/>
      <c r="CR949" s="301"/>
      <c r="CS949" s="301"/>
      <c r="CT949" s="301"/>
      <c r="CU949" s="301"/>
      <c r="CV949" s="301"/>
      <c r="CW949" s="301"/>
      <c r="CX949" s="301"/>
      <c r="CY949" s="301"/>
      <c r="CZ949" s="301"/>
      <c r="DA949" s="301"/>
      <c r="DB949" s="301"/>
      <c r="DC949" s="301"/>
      <c r="DD949" s="301"/>
      <c r="DE949" s="301"/>
      <c r="DF949" s="301"/>
      <c r="DG949" s="301"/>
      <c r="DH949" s="301"/>
      <c r="DI949" s="301"/>
      <c r="DJ949" s="301"/>
      <c r="DK949" s="301"/>
      <c r="DL949" s="301"/>
      <c r="DM949" s="301"/>
      <c r="DN949" s="301"/>
      <c r="DO949" s="301"/>
      <c r="DP949" s="301"/>
      <c r="DQ949" s="301"/>
      <c r="DR949" s="301"/>
      <c r="DS949" s="301"/>
      <c r="DT949" s="301"/>
    </row>
    <row r="950" spans="3:124" outlineLevel="1">
      <c r="D950" s="348"/>
      <c r="E950" s="300"/>
      <c r="F950" s="302"/>
      <c r="G950" s="286"/>
      <c r="H950" s="286"/>
      <c r="I950" s="286"/>
      <c r="J950" s="286"/>
      <c r="K950" s="286"/>
      <c r="L950" s="286"/>
      <c r="M950" s="286"/>
      <c r="N950" s="286"/>
    </row>
    <row r="951" spans="3:124" outlineLevel="1">
      <c r="C951" s="23" t="s">
        <v>313</v>
      </c>
      <c r="D951" s="349"/>
      <c r="E951" s="300"/>
      <c r="F951" s="301"/>
      <c r="G951" s="304"/>
      <c r="H951" s="284"/>
      <c r="I951" s="284"/>
      <c r="J951" s="284"/>
      <c r="K951" s="284"/>
      <c r="L951" s="284"/>
      <c r="M951" s="284"/>
      <c r="N951" s="284"/>
    </row>
    <row r="952" spans="3:124" outlineLevel="1">
      <c r="C952" s="232" t="s">
        <v>35</v>
      </c>
      <c r="D952" s="349"/>
      <c r="E952" s="341">
        <f>E933+E939+E945</f>
        <v>-37194.917500000003</v>
      </c>
      <c r="F952" s="301">
        <f t="shared" ref="F952:BQ953" si="471">F933+F939+F945</f>
        <v>-37194.917500000003</v>
      </c>
      <c r="G952" s="301">
        <f t="shared" si="471"/>
        <v>-37194.917500000003</v>
      </c>
      <c r="H952" s="301">
        <f t="shared" si="471"/>
        <v>-37194.917500000003</v>
      </c>
      <c r="I952" s="301">
        <f t="shared" si="471"/>
        <v>-37194.917500000003</v>
      </c>
      <c r="J952" s="301">
        <f t="shared" si="471"/>
        <v>-37194.917500000003</v>
      </c>
      <c r="K952" s="301">
        <f t="shared" si="471"/>
        <v>-37194.917500000003</v>
      </c>
      <c r="L952" s="301">
        <f t="shared" si="471"/>
        <v>-37194.917500000003</v>
      </c>
      <c r="M952" s="301">
        <f t="shared" si="471"/>
        <v>-37194.917500000003</v>
      </c>
      <c r="N952" s="301">
        <f t="shared" si="471"/>
        <v>-37194.917500000003</v>
      </c>
      <c r="O952" s="301">
        <f t="shared" si="471"/>
        <v>-37194.917500000003</v>
      </c>
      <c r="P952" s="301">
        <f t="shared" si="471"/>
        <v>-37194.917500000003</v>
      </c>
      <c r="Q952" s="301">
        <f t="shared" si="471"/>
        <v>-37194.917500000003</v>
      </c>
      <c r="R952" s="301">
        <f t="shared" si="471"/>
        <v>-37194.917500000003</v>
      </c>
      <c r="S952" s="301">
        <f t="shared" si="471"/>
        <v>-37194.917500000003</v>
      </c>
      <c r="T952" s="301">
        <f t="shared" si="471"/>
        <v>-37194.917500000003</v>
      </c>
      <c r="U952" s="301">
        <f t="shared" si="471"/>
        <v>-37150.225963115146</v>
      </c>
      <c r="V952" s="301">
        <f t="shared" si="471"/>
        <v>-37105.348211493263</v>
      </c>
      <c r="W952" s="301">
        <f t="shared" si="471"/>
        <v>-37060.283469239628</v>
      </c>
      <c r="X952" s="301">
        <f t="shared" si="471"/>
        <v>-37015.030957226605</v>
      </c>
      <c r="Y952" s="301">
        <f t="shared" si="471"/>
        <v>-36969.589893080185</v>
      </c>
      <c r="Z952" s="301">
        <f t="shared" si="471"/>
        <v>-36923.959491166497</v>
      </c>
      <c r="AA952" s="301">
        <f t="shared" si="471"/>
        <v>-36878.138962578159</v>
      </c>
      <c r="AB952" s="301">
        <f t="shared" si="471"/>
        <v>-36832.127515120708</v>
      </c>
      <c r="AC952" s="301">
        <f t="shared" si="471"/>
        <v>-36785.924353298855</v>
      </c>
      <c r="AD952" s="301">
        <f t="shared" si="471"/>
        <v>-36739.52867830274</v>
      </c>
      <c r="AE952" s="301">
        <f t="shared" ca="1" si="471"/>
        <v>-55665.918633802947</v>
      </c>
      <c r="AF952" s="301">
        <f t="shared" ca="1" si="471"/>
        <v>-55585.543593709197</v>
      </c>
      <c r="AG952" s="301">
        <f t="shared" ca="1" si="471"/>
        <v>-55504.850402415097</v>
      </c>
      <c r="AH952" s="301">
        <f t="shared" ca="1" si="471"/>
        <v>-55423.837800572117</v>
      </c>
      <c r="AI952" s="301">
        <f t="shared" ca="1" si="471"/>
        <v>-55342.50452384683</v>
      </c>
      <c r="AJ952" s="301">
        <f t="shared" ca="1" si="471"/>
        <v>-55260.849302901181</v>
      </c>
      <c r="AK952" s="301">
        <f t="shared" ca="1" si="471"/>
        <v>-55178.870863372627</v>
      </c>
      <c r="AL952" s="301">
        <f t="shared" ca="1" si="471"/>
        <v>-55096.567925854266</v>
      </c>
      <c r="AM952" s="301">
        <f t="shared" ca="1" si="471"/>
        <v>-55013.939205874893</v>
      </c>
      <c r="AN952" s="301">
        <f t="shared" ca="1" si="471"/>
        <v>-54930.983413878959</v>
      </c>
      <c r="AO952" s="301">
        <f t="shared" ca="1" si="471"/>
        <v>-54847.699255206338</v>
      </c>
      <c r="AP952" s="301">
        <f t="shared" ca="1" si="471"/>
        <v>-54764.085430072322</v>
      </c>
      <c r="AQ952" s="301">
        <f t="shared" ca="1" si="471"/>
        <v>-54680.14063354714</v>
      </c>
      <c r="AR952" s="301">
        <f t="shared" ca="1" si="471"/>
        <v>-54595.863555535732</v>
      </c>
      <c r="AS952" s="301">
        <f t="shared" ca="1" si="471"/>
        <v>-54511.252880757194</v>
      </c>
      <c r="AT952" s="301">
        <f t="shared" ca="1" si="471"/>
        <v>-54426.307288724311</v>
      </c>
      <c r="AU952" s="301">
        <f t="shared" ca="1" si="471"/>
        <v>-54341.025453722956</v>
      </c>
      <c r="AV952" s="301">
        <f t="shared" ca="1" si="471"/>
        <v>-54255.406044791416</v>
      </c>
      <c r="AW952" s="301">
        <f t="shared" ca="1" si="471"/>
        <v>-54169.447725699494</v>
      </c>
      <c r="AX952" s="301">
        <f t="shared" ca="1" si="471"/>
        <v>-54083.149154927851</v>
      </c>
      <c r="AY952" s="301">
        <f t="shared" ca="1" si="471"/>
        <v>-53996.508985646899</v>
      </c>
      <c r="AZ952" s="301">
        <f t="shared" ca="1" si="471"/>
        <v>-53909.525865695876</v>
      </c>
      <c r="BA952" s="301">
        <f t="shared" ca="1" si="471"/>
        <v>-53822.198437561718</v>
      </c>
      <c r="BB952" s="301">
        <f t="shared" ca="1" si="471"/>
        <v>-53734.52533835786</v>
      </c>
      <c r="BC952" s="301">
        <f t="shared" ca="1" si="471"/>
        <v>-53646.505199802981</v>
      </c>
      <c r="BD952" s="301">
        <f t="shared" ca="1" si="471"/>
        <v>-53558.136648199652</v>
      </c>
      <c r="BE952" s="301">
        <f t="shared" ca="1" si="471"/>
        <v>-53469.418304412902</v>
      </c>
      <c r="BF952" s="301">
        <f t="shared" ca="1" si="471"/>
        <v>-53380.348783848669</v>
      </c>
      <c r="BG952" s="301">
        <f t="shared" ca="1" si="471"/>
        <v>-53290.926696432194</v>
      </c>
      <c r="BH952" s="301">
        <f t="shared" ca="1" si="471"/>
        <v>-53201.150646586357</v>
      </c>
      <c r="BI952" s="301">
        <f t="shared" ca="1" si="471"/>
        <v>-53111.019233209896</v>
      </c>
      <c r="BJ952" s="301">
        <f t="shared" ca="1" si="471"/>
        <v>-53020.531049655459</v>
      </c>
      <c r="BK952" s="301">
        <f t="shared" ca="1" si="471"/>
        <v>-52929.684683707805</v>
      </c>
      <c r="BL952" s="301">
        <f t="shared" ca="1" si="471"/>
        <v>-52838.478717561615</v>
      </c>
      <c r="BM952" s="301">
        <f t="shared" ca="1" si="471"/>
        <v>-52746.911727799416</v>
      </c>
      <c r="BN952" s="301">
        <f t="shared" ca="1" si="471"/>
        <v>-52654.98228536942</v>
      </c>
      <c r="BO952" s="301">
        <f t="shared" ca="1" si="471"/>
        <v>-52562.688955563128</v>
      </c>
      <c r="BP952" s="301">
        <f t="shared" ca="1" si="471"/>
        <v>-52470.030297993027</v>
      </c>
      <c r="BQ952" s="301">
        <f t="shared" ca="1" si="471"/>
        <v>-52377.004866570031</v>
      </c>
      <c r="BR952" s="301">
        <f t="shared" ref="BR952:BX953" ca="1" si="472">BR933+BR939+BR945</f>
        <v>0</v>
      </c>
      <c r="BS952" s="301">
        <f t="shared" ca="1" si="472"/>
        <v>0</v>
      </c>
      <c r="BT952" s="301">
        <f t="shared" ca="1" si="472"/>
        <v>0</v>
      </c>
      <c r="BU952" s="301">
        <f t="shared" ca="1" si="472"/>
        <v>0</v>
      </c>
      <c r="BV952" s="301">
        <f t="shared" ca="1" si="472"/>
        <v>0</v>
      </c>
      <c r="BW952" s="301">
        <f t="shared" ca="1" si="472"/>
        <v>0</v>
      </c>
      <c r="BX952" s="301">
        <f t="shared" ca="1" si="472"/>
        <v>0</v>
      </c>
      <c r="BY952" s="301">
        <f t="shared" ref="BY952:CJ952" ca="1" si="473">BY933+BY939+BY945</f>
        <v>0</v>
      </c>
      <c r="BZ952" s="301">
        <f t="shared" ca="1" si="473"/>
        <v>0</v>
      </c>
      <c r="CA952" s="301">
        <f t="shared" ca="1" si="473"/>
        <v>0</v>
      </c>
      <c r="CB952" s="301">
        <f t="shared" ca="1" si="473"/>
        <v>0</v>
      </c>
      <c r="CC952" s="301">
        <f t="shared" ca="1" si="473"/>
        <v>0</v>
      </c>
      <c r="CD952" s="301">
        <f t="shared" ca="1" si="473"/>
        <v>0</v>
      </c>
      <c r="CE952" s="301">
        <f t="shared" ca="1" si="473"/>
        <v>0</v>
      </c>
      <c r="CF952" s="301">
        <f t="shared" ca="1" si="473"/>
        <v>0</v>
      </c>
      <c r="CG952" s="301">
        <f t="shared" ca="1" si="473"/>
        <v>0</v>
      </c>
      <c r="CH952" s="301">
        <f t="shared" ca="1" si="473"/>
        <v>0</v>
      </c>
      <c r="CI952" s="301">
        <f t="shared" ca="1" si="473"/>
        <v>0</v>
      </c>
      <c r="CJ952" s="301">
        <f t="shared" ca="1" si="473"/>
        <v>0</v>
      </c>
      <c r="CK952" s="301"/>
      <c r="CL952" s="301"/>
      <c r="CM952" s="301"/>
      <c r="CN952" s="301"/>
      <c r="CO952" s="301"/>
      <c r="CP952" s="301"/>
      <c r="CQ952" s="301"/>
      <c r="CR952" s="301"/>
      <c r="CS952" s="301"/>
      <c r="CT952" s="301"/>
      <c r="CU952" s="301"/>
      <c r="CV952" s="301"/>
      <c r="CW952" s="301"/>
      <c r="CX952" s="301"/>
      <c r="CY952" s="301"/>
      <c r="CZ952" s="301"/>
      <c r="DA952" s="301"/>
      <c r="DB952" s="301"/>
      <c r="DC952" s="301"/>
      <c r="DD952" s="301"/>
      <c r="DE952" s="301"/>
      <c r="DF952" s="301"/>
      <c r="DG952" s="301"/>
      <c r="DH952" s="301"/>
      <c r="DI952" s="301"/>
      <c r="DJ952" s="301"/>
      <c r="DK952" s="301"/>
      <c r="DL952" s="301"/>
      <c r="DM952" s="301"/>
      <c r="DN952" s="301"/>
      <c r="DO952" s="301"/>
      <c r="DP952" s="301"/>
      <c r="DQ952" s="301"/>
      <c r="DR952" s="301"/>
      <c r="DS952" s="301"/>
      <c r="DT952" s="301"/>
    </row>
    <row r="953" spans="3:124" outlineLevel="1">
      <c r="C953" s="232" t="s">
        <v>36</v>
      </c>
      <c r="D953" s="349"/>
      <c r="E953" s="341">
        <f>E934+E940+E946</f>
        <v>0</v>
      </c>
      <c r="F953" s="342">
        <f t="shared" si="471"/>
        <v>0</v>
      </c>
      <c r="G953" s="342">
        <f t="shared" si="471"/>
        <v>0</v>
      </c>
      <c r="H953" s="342">
        <f t="shared" si="471"/>
        <v>0</v>
      </c>
      <c r="I953" s="342">
        <f t="shared" si="471"/>
        <v>0</v>
      </c>
      <c r="J953" s="342">
        <f t="shared" si="471"/>
        <v>0</v>
      </c>
      <c r="K953" s="342">
        <f t="shared" si="471"/>
        <v>0</v>
      </c>
      <c r="L953" s="342">
        <f t="shared" si="471"/>
        <v>0</v>
      </c>
      <c r="M953" s="342">
        <f t="shared" si="471"/>
        <v>0</v>
      </c>
      <c r="N953" s="342">
        <f t="shared" si="471"/>
        <v>0</v>
      </c>
      <c r="O953" s="342">
        <f t="shared" si="471"/>
        <v>0</v>
      </c>
      <c r="P953" s="342">
        <f t="shared" si="471"/>
        <v>0</v>
      </c>
      <c r="Q953" s="342">
        <f t="shared" si="471"/>
        <v>0</v>
      </c>
      <c r="R953" s="342">
        <f t="shared" si="471"/>
        <v>0</v>
      </c>
      <c r="S953" s="342">
        <f t="shared" si="471"/>
        <v>0</v>
      </c>
      <c r="T953" s="342">
        <f t="shared" si="471"/>
        <v>-10725.968852366272</v>
      </c>
      <c r="U953" s="342">
        <f t="shared" si="471"/>
        <v>-10770.66038925113</v>
      </c>
      <c r="V953" s="342">
        <f t="shared" si="471"/>
        <v>-10815.538140873012</v>
      </c>
      <c r="W953" s="342">
        <f t="shared" si="471"/>
        <v>-10860.60288312665</v>
      </c>
      <c r="X953" s="342">
        <f t="shared" si="471"/>
        <v>-10905.855395139679</v>
      </c>
      <c r="Y953" s="342">
        <f t="shared" si="471"/>
        <v>-10951.296459286094</v>
      </c>
      <c r="Z953" s="342">
        <f t="shared" si="471"/>
        <v>-10996.926861199783</v>
      </c>
      <c r="AA953" s="342">
        <f t="shared" si="471"/>
        <v>-11042.747389788119</v>
      </c>
      <c r="AB953" s="342">
        <f t="shared" si="471"/>
        <v>-11088.758837245568</v>
      </c>
      <c r="AC953" s="342">
        <f t="shared" si="471"/>
        <v>-11134.961999067424</v>
      </c>
      <c r="AD953" s="342">
        <f t="shared" si="471"/>
        <v>-11181.357674063538</v>
      </c>
      <c r="AE953" s="342">
        <f t="shared" ca="1" si="471"/>
        <v>-20305.273286839292</v>
      </c>
      <c r="AF953" s="342">
        <f t="shared" ca="1" si="471"/>
        <v>-20385.648326933035</v>
      </c>
      <c r="AG953" s="342">
        <f t="shared" ca="1" si="471"/>
        <v>-20466.341518227146</v>
      </c>
      <c r="AH953" s="342">
        <f t="shared" ca="1" si="471"/>
        <v>-20547.354120070122</v>
      </c>
      <c r="AI953" s="342">
        <f t="shared" ca="1" si="471"/>
        <v>-20628.687396795402</v>
      </c>
      <c r="AJ953" s="342">
        <f t="shared" ca="1" si="471"/>
        <v>-20710.342617741055</v>
      </c>
      <c r="AK953" s="342">
        <f t="shared" ca="1" si="471"/>
        <v>-20792.321057269612</v>
      </c>
      <c r="AL953" s="342">
        <f t="shared" ca="1" si="471"/>
        <v>-20874.623994787973</v>
      </c>
      <c r="AM953" s="342">
        <f t="shared" ca="1" si="471"/>
        <v>-20957.252714767339</v>
      </c>
      <c r="AN953" s="342">
        <f t="shared" ca="1" si="471"/>
        <v>-21040.208506763287</v>
      </c>
      <c r="AO953" s="342">
        <f t="shared" ca="1" si="471"/>
        <v>-21123.492665435893</v>
      </c>
      <c r="AP953" s="342">
        <f t="shared" ca="1" si="471"/>
        <v>-21207.106490569913</v>
      </c>
      <c r="AQ953" s="342">
        <f t="shared" ca="1" si="471"/>
        <v>-21291.051287095088</v>
      </c>
      <c r="AR953" s="342">
        <f t="shared" ca="1" si="471"/>
        <v>-21375.328365106499</v>
      </c>
      <c r="AS953" s="342">
        <f t="shared" ca="1" si="471"/>
        <v>-21459.939039885052</v>
      </c>
      <c r="AT953" s="342">
        <f t="shared" ca="1" si="471"/>
        <v>-21544.884631917928</v>
      </c>
      <c r="AU953" s="342">
        <f t="shared" ca="1" si="471"/>
        <v>-21630.166466919272</v>
      </c>
      <c r="AV953" s="342">
        <f t="shared" ca="1" si="471"/>
        <v>-21715.785875850826</v>
      </c>
      <c r="AW953" s="342">
        <f t="shared" ca="1" si="471"/>
        <v>-21801.744194942738</v>
      </c>
      <c r="AX953" s="342">
        <f t="shared" ca="1" si="471"/>
        <v>-21888.042765714381</v>
      </c>
      <c r="AY953" s="342">
        <f t="shared" ca="1" si="471"/>
        <v>-21974.682934995333</v>
      </c>
      <c r="AZ953" s="342">
        <f t="shared" ca="1" si="471"/>
        <v>-22061.66605494636</v>
      </c>
      <c r="BA953" s="342">
        <f t="shared" ca="1" si="471"/>
        <v>-22148.993483080518</v>
      </c>
      <c r="BB953" s="342">
        <f t="shared" ca="1" si="471"/>
        <v>-22236.666582284382</v>
      </c>
      <c r="BC953" s="342">
        <f t="shared" ca="1" si="471"/>
        <v>-22324.686720839258</v>
      </c>
      <c r="BD953" s="342">
        <f t="shared" ca="1" si="471"/>
        <v>-22413.055272442583</v>
      </c>
      <c r="BE953" s="342">
        <f t="shared" ca="1" si="471"/>
        <v>-22501.773616229333</v>
      </c>
      <c r="BF953" s="342">
        <f t="shared" ca="1" si="471"/>
        <v>-22590.843136793574</v>
      </c>
      <c r="BG953" s="342">
        <f t="shared" ca="1" si="471"/>
        <v>-22680.265224210048</v>
      </c>
      <c r="BH953" s="342">
        <f t="shared" ca="1" si="471"/>
        <v>-22770.041274055879</v>
      </c>
      <c r="BI953" s="342">
        <f t="shared" ca="1" si="471"/>
        <v>-22860.17268743235</v>
      </c>
      <c r="BJ953" s="342">
        <f t="shared" ca="1" si="471"/>
        <v>-22950.660870986772</v>
      </c>
      <c r="BK953" s="342">
        <f t="shared" ca="1" si="471"/>
        <v>-23041.507236934431</v>
      </c>
      <c r="BL953" s="342">
        <f t="shared" ca="1" si="471"/>
        <v>-23132.713203080624</v>
      </c>
      <c r="BM953" s="342">
        <f t="shared" ca="1" si="471"/>
        <v>-23224.28019284282</v>
      </c>
      <c r="BN953" s="342">
        <f t="shared" ca="1" si="471"/>
        <v>-23316.209635272819</v>
      </c>
      <c r="BO953" s="342">
        <f t="shared" ca="1" si="471"/>
        <v>-23408.502965079111</v>
      </c>
      <c r="BP953" s="342">
        <f t="shared" ca="1" si="471"/>
        <v>-23501.161622649211</v>
      </c>
      <c r="BQ953" s="342">
        <f t="shared" ca="1" si="471"/>
        <v>-23594.187054072201</v>
      </c>
      <c r="BR953" s="342">
        <f t="shared" ca="1" si="472"/>
        <v>0</v>
      </c>
      <c r="BS953" s="342">
        <f t="shared" ca="1" si="472"/>
        <v>0</v>
      </c>
      <c r="BT953" s="342">
        <f t="shared" ca="1" si="472"/>
        <v>0</v>
      </c>
      <c r="BU953" s="342">
        <f t="shared" ca="1" si="472"/>
        <v>0</v>
      </c>
      <c r="BV953" s="342">
        <f t="shared" ca="1" si="472"/>
        <v>0</v>
      </c>
      <c r="BW953" s="342">
        <f t="shared" ca="1" si="472"/>
        <v>0</v>
      </c>
      <c r="BX953" s="342">
        <f t="shared" ca="1" si="472"/>
        <v>0</v>
      </c>
      <c r="BY953" s="342">
        <f t="shared" ref="BY953:CJ953" ca="1" si="474">BY934+BY940+BY946</f>
        <v>0</v>
      </c>
      <c r="BZ953" s="342">
        <f t="shared" ca="1" si="474"/>
        <v>0</v>
      </c>
      <c r="CA953" s="342">
        <f t="shared" ca="1" si="474"/>
        <v>0</v>
      </c>
      <c r="CB953" s="342">
        <f t="shared" ca="1" si="474"/>
        <v>0</v>
      </c>
      <c r="CC953" s="342">
        <f t="shared" ca="1" si="474"/>
        <v>0</v>
      </c>
      <c r="CD953" s="342">
        <f t="shared" ca="1" si="474"/>
        <v>0</v>
      </c>
      <c r="CE953" s="342">
        <f t="shared" ca="1" si="474"/>
        <v>0</v>
      </c>
      <c r="CF953" s="342">
        <f t="shared" ca="1" si="474"/>
        <v>0</v>
      </c>
      <c r="CG953" s="342">
        <f t="shared" ca="1" si="474"/>
        <v>0</v>
      </c>
      <c r="CH953" s="342">
        <f t="shared" ca="1" si="474"/>
        <v>0</v>
      </c>
      <c r="CI953" s="342">
        <f t="shared" ca="1" si="474"/>
        <v>0</v>
      </c>
      <c r="CJ953" s="342">
        <f t="shared" ca="1" si="474"/>
        <v>0</v>
      </c>
      <c r="CK953" s="342"/>
      <c r="CL953" s="342"/>
      <c r="CM953" s="342"/>
      <c r="CN953" s="342"/>
      <c r="CO953" s="342"/>
      <c r="CP953" s="342"/>
      <c r="CQ953" s="342"/>
      <c r="CR953" s="342"/>
      <c r="CS953" s="342"/>
      <c r="CT953" s="342"/>
      <c r="CU953" s="342"/>
      <c r="CV953" s="342"/>
      <c r="CW953" s="342"/>
      <c r="CX953" s="342"/>
      <c r="CY953" s="342"/>
      <c r="CZ953" s="342"/>
      <c r="DA953" s="342"/>
      <c r="DB953" s="342"/>
      <c r="DC953" s="342"/>
      <c r="DD953" s="342"/>
      <c r="DE953" s="342"/>
      <c r="DF953" s="342"/>
      <c r="DG953" s="342"/>
      <c r="DH953" s="342"/>
      <c r="DI953" s="342"/>
      <c r="DJ953" s="342"/>
      <c r="DK953" s="342"/>
      <c r="DL953" s="342"/>
      <c r="DM953" s="342"/>
      <c r="DN953" s="342"/>
      <c r="DO953" s="342"/>
      <c r="DP953" s="342"/>
      <c r="DQ953" s="342"/>
      <c r="DR953" s="342"/>
      <c r="DS953" s="342"/>
      <c r="DT953" s="342"/>
    </row>
    <row r="954" spans="3:124" outlineLevel="1">
      <c r="C954" s="4" t="s">
        <v>37</v>
      </c>
      <c r="D954" s="349"/>
      <c r="E954" s="300">
        <f>SUM(E952:E953)</f>
        <v>-37194.917500000003</v>
      </c>
      <c r="F954" s="301">
        <f t="shared" ref="F954:BQ954" si="475">SUM(F952:F953)</f>
        <v>-37194.917500000003</v>
      </c>
      <c r="G954" s="301">
        <f t="shared" si="475"/>
        <v>-37194.917500000003</v>
      </c>
      <c r="H954" s="301">
        <f t="shared" si="475"/>
        <v>-37194.917500000003</v>
      </c>
      <c r="I954" s="301">
        <f t="shared" si="475"/>
        <v>-37194.917500000003</v>
      </c>
      <c r="J954" s="301">
        <f t="shared" si="475"/>
        <v>-37194.917500000003</v>
      </c>
      <c r="K954" s="301">
        <f t="shared" si="475"/>
        <v>-37194.917500000003</v>
      </c>
      <c r="L954" s="301">
        <f t="shared" si="475"/>
        <v>-37194.917500000003</v>
      </c>
      <c r="M954" s="301">
        <f t="shared" si="475"/>
        <v>-37194.917500000003</v>
      </c>
      <c r="N954" s="301">
        <f t="shared" si="475"/>
        <v>-37194.917500000003</v>
      </c>
      <c r="O954" s="301">
        <f t="shared" si="475"/>
        <v>-37194.917500000003</v>
      </c>
      <c r="P954" s="301">
        <f t="shared" si="475"/>
        <v>-37194.917500000003</v>
      </c>
      <c r="Q954" s="301">
        <f t="shared" si="475"/>
        <v>-37194.917500000003</v>
      </c>
      <c r="R954" s="301">
        <f t="shared" si="475"/>
        <v>-37194.917500000003</v>
      </c>
      <c r="S954" s="301">
        <f t="shared" si="475"/>
        <v>-37194.917500000003</v>
      </c>
      <c r="T954" s="301">
        <f t="shared" si="475"/>
        <v>-47920.886352366273</v>
      </c>
      <c r="U954" s="301">
        <f t="shared" si="475"/>
        <v>-47920.886352366273</v>
      </c>
      <c r="V954" s="301">
        <f t="shared" si="475"/>
        <v>-47920.886352366273</v>
      </c>
      <c r="W954" s="301">
        <f t="shared" si="475"/>
        <v>-47920.88635236628</v>
      </c>
      <c r="X954" s="301">
        <f t="shared" si="475"/>
        <v>-47920.886352366288</v>
      </c>
      <c r="Y954" s="301">
        <f t="shared" si="475"/>
        <v>-47920.88635236628</v>
      </c>
      <c r="Z954" s="301">
        <f t="shared" si="475"/>
        <v>-47920.88635236628</v>
      </c>
      <c r="AA954" s="301">
        <f t="shared" si="475"/>
        <v>-47920.88635236628</v>
      </c>
      <c r="AB954" s="301">
        <f t="shared" si="475"/>
        <v>-47920.886352366273</v>
      </c>
      <c r="AC954" s="301">
        <f t="shared" si="475"/>
        <v>-47920.88635236628</v>
      </c>
      <c r="AD954" s="301">
        <f t="shared" si="475"/>
        <v>-47920.88635236628</v>
      </c>
      <c r="AE954" s="301">
        <f t="shared" ca="1" si="475"/>
        <v>-75971.191920642246</v>
      </c>
      <c r="AF954" s="301">
        <f t="shared" ca="1" si="475"/>
        <v>-75971.191920642232</v>
      </c>
      <c r="AG954" s="301">
        <f t="shared" ca="1" si="475"/>
        <v>-75971.191920642246</v>
      </c>
      <c r="AH954" s="301">
        <f t="shared" ca="1" si="475"/>
        <v>-75971.191920642246</v>
      </c>
      <c r="AI954" s="301">
        <f t="shared" ca="1" si="475"/>
        <v>-75971.191920642232</v>
      </c>
      <c r="AJ954" s="301">
        <f t="shared" ca="1" si="475"/>
        <v>-75971.191920642232</v>
      </c>
      <c r="AK954" s="301">
        <f t="shared" ca="1" si="475"/>
        <v>-75971.191920642246</v>
      </c>
      <c r="AL954" s="301">
        <f t="shared" ca="1" si="475"/>
        <v>-75971.191920642246</v>
      </c>
      <c r="AM954" s="301">
        <f t="shared" ca="1" si="475"/>
        <v>-75971.191920642232</v>
      </c>
      <c r="AN954" s="301">
        <f t="shared" ca="1" si="475"/>
        <v>-75971.191920642246</v>
      </c>
      <c r="AO954" s="301">
        <f t="shared" ca="1" si="475"/>
        <v>-75971.191920642232</v>
      </c>
      <c r="AP954" s="301">
        <f t="shared" ca="1" si="475"/>
        <v>-75971.191920642232</v>
      </c>
      <c r="AQ954" s="301">
        <f t="shared" ca="1" si="475"/>
        <v>-75971.191920642232</v>
      </c>
      <c r="AR954" s="301">
        <f t="shared" ca="1" si="475"/>
        <v>-75971.191920642232</v>
      </c>
      <c r="AS954" s="301">
        <f t="shared" ca="1" si="475"/>
        <v>-75971.191920642246</v>
      </c>
      <c r="AT954" s="301">
        <f t="shared" ca="1" si="475"/>
        <v>-75971.191920642246</v>
      </c>
      <c r="AU954" s="301">
        <f t="shared" ca="1" si="475"/>
        <v>-75971.191920642232</v>
      </c>
      <c r="AV954" s="301">
        <f t="shared" ca="1" si="475"/>
        <v>-75971.191920642246</v>
      </c>
      <c r="AW954" s="301">
        <f t="shared" ca="1" si="475"/>
        <v>-75971.191920642232</v>
      </c>
      <c r="AX954" s="301">
        <f t="shared" ca="1" si="475"/>
        <v>-75971.191920642232</v>
      </c>
      <c r="AY954" s="301">
        <f t="shared" ca="1" si="475"/>
        <v>-75971.191920642232</v>
      </c>
      <c r="AZ954" s="301">
        <f t="shared" ca="1" si="475"/>
        <v>-75971.191920642232</v>
      </c>
      <c r="BA954" s="301">
        <f t="shared" ca="1" si="475"/>
        <v>-75971.191920642232</v>
      </c>
      <c r="BB954" s="301">
        <f t="shared" ca="1" si="475"/>
        <v>-75971.191920642246</v>
      </c>
      <c r="BC954" s="301">
        <f t="shared" ca="1" si="475"/>
        <v>-75971.191920642246</v>
      </c>
      <c r="BD954" s="301">
        <f t="shared" ca="1" si="475"/>
        <v>-75971.191920642232</v>
      </c>
      <c r="BE954" s="301">
        <f t="shared" ca="1" si="475"/>
        <v>-75971.191920642232</v>
      </c>
      <c r="BF954" s="301">
        <f t="shared" ca="1" si="475"/>
        <v>-75971.191920642246</v>
      </c>
      <c r="BG954" s="301">
        <f t="shared" ca="1" si="475"/>
        <v>-75971.191920642246</v>
      </c>
      <c r="BH954" s="301">
        <f t="shared" ca="1" si="475"/>
        <v>-75971.191920642232</v>
      </c>
      <c r="BI954" s="301">
        <f t="shared" ca="1" si="475"/>
        <v>-75971.191920642246</v>
      </c>
      <c r="BJ954" s="301">
        <f t="shared" ca="1" si="475"/>
        <v>-75971.191920642232</v>
      </c>
      <c r="BK954" s="301">
        <f t="shared" ca="1" si="475"/>
        <v>-75971.191920642232</v>
      </c>
      <c r="BL954" s="301">
        <f t="shared" ca="1" si="475"/>
        <v>-75971.191920642246</v>
      </c>
      <c r="BM954" s="301">
        <f t="shared" ca="1" si="475"/>
        <v>-75971.191920642232</v>
      </c>
      <c r="BN954" s="301">
        <f t="shared" ca="1" si="475"/>
        <v>-75971.191920642246</v>
      </c>
      <c r="BO954" s="301">
        <f t="shared" ca="1" si="475"/>
        <v>-75971.191920642246</v>
      </c>
      <c r="BP954" s="301">
        <f t="shared" ca="1" si="475"/>
        <v>-75971.191920642246</v>
      </c>
      <c r="BQ954" s="301">
        <f t="shared" ca="1" si="475"/>
        <v>-75971.191920642232</v>
      </c>
      <c r="BR954" s="301">
        <f t="shared" ref="BR954:BX954" ca="1" si="476">SUM(BR952:BR953)</f>
        <v>0</v>
      </c>
      <c r="BS954" s="301">
        <f t="shared" ca="1" si="476"/>
        <v>0</v>
      </c>
      <c r="BT954" s="301">
        <f t="shared" ca="1" si="476"/>
        <v>0</v>
      </c>
      <c r="BU954" s="301">
        <f t="shared" ca="1" si="476"/>
        <v>0</v>
      </c>
      <c r="BV954" s="301">
        <f t="shared" ca="1" si="476"/>
        <v>0</v>
      </c>
      <c r="BW954" s="301">
        <f t="shared" ca="1" si="476"/>
        <v>0</v>
      </c>
      <c r="BX954" s="301">
        <f t="shared" ca="1" si="476"/>
        <v>0</v>
      </c>
      <c r="BY954" s="301">
        <f t="shared" ref="BY954:CJ954" ca="1" si="477">SUM(BY952:BY953)</f>
        <v>0</v>
      </c>
      <c r="BZ954" s="301">
        <f t="shared" ca="1" si="477"/>
        <v>0</v>
      </c>
      <c r="CA954" s="301">
        <f t="shared" ca="1" si="477"/>
        <v>0</v>
      </c>
      <c r="CB954" s="301">
        <f t="shared" ca="1" si="477"/>
        <v>0</v>
      </c>
      <c r="CC954" s="301">
        <f t="shared" ca="1" si="477"/>
        <v>0</v>
      </c>
      <c r="CD954" s="301">
        <f t="shared" ca="1" si="477"/>
        <v>0</v>
      </c>
      <c r="CE954" s="301">
        <f t="shared" ca="1" si="477"/>
        <v>0</v>
      </c>
      <c r="CF954" s="301">
        <f t="shared" ca="1" si="477"/>
        <v>0</v>
      </c>
      <c r="CG954" s="301">
        <f t="shared" ca="1" si="477"/>
        <v>0</v>
      </c>
      <c r="CH954" s="301">
        <f t="shared" ca="1" si="477"/>
        <v>0</v>
      </c>
      <c r="CI954" s="301">
        <f t="shared" ca="1" si="477"/>
        <v>0</v>
      </c>
      <c r="CJ954" s="301">
        <f t="shared" ca="1" si="477"/>
        <v>0</v>
      </c>
      <c r="CK954" s="301"/>
      <c r="CL954" s="301"/>
      <c r="CM954" s="301"/>
      <c r="CN954" s="301"/>
      <c r="CO954" s="301"/>
      <c r="CP954" s="301"/>
      <c r="CQ954" s="301"/>
      <c r="CR954" s="301"/>
      <c r="CS954" s="301"/>
      <c r="CT954" s="301"/>
      <c r="CU954" s="301"/>
      <c r="CV954" s="301"/>
      <c r="CW954" s="301"/>
      <c r="CX954" s="301"/>
      <c r="CY954" s="301"/>
      <c r="CZ954" s="301"/>
      <c r="DA954" s="301"/>
      <c r="DB954" s="301"/>
      <c r="DC954" s="301"/>
      <c r="DD954" s="301"/>
      <c r="DE954" s="301"/>
      <c r="DF954" s="301"/>
      <c r="DG954" s="301"/>
      <c r="DH954" s="301"/>
      <c r="DI954" s="301"/>
      <c r="DJ954" s="301"/>
      <c r="DK954" s="301"/>
      <c r="DL954" s="301"/>
      <c r="DM954" s="301"/>
      <c r="DN954" s="301"/>
      <c r="DO954" s="301"/>
      <c r="DP954" s="301"/>
      <c r="DQ954" s="301"/>
      <c r="DR954" s="301"/>
      <c r="DS954" s="301"/>
      <c r="DT954" s="301"/>
    </row>
    <row r="955" spans="3:124" outlineLevel="1">
      <c r="D955" s="349"/>
      <c r="E955" s="300"/>
      <c r="F955" s="301"/>
      <c r="G955" s="301"/>
      <c r="H955" s="301"/>
      <c r="I955" s="301"/>
      <c r="J955" s="301"/>
      <c r="K955" s="301"/>
      <c r="L955" s="301"/>
      <c r="M955" s="301"/>
      <c r="N955" s="301"/>
    </row>
    <row r="956" spans="3:124" outlineLevel="1">
      <c r="C956" s="4" t="s">
        <v>344</v>
      </c>
      <c r="D956" s="350"/>
      <c r="E956" s="302">
        <f ca="1">(E929+E954)*(E927&lt;=$E$328)</f>
        <v>-505548.0008333333</v>
      </c>
      <c r="F956" s="301">
        <f t="shared" ref="F956:BQ956" ca="1" si="478">(F929+F954)*(F927&lt;=$E$328)</f>
        <v>-190548.00083333332</v>
      </c>
      <c r="G956" s="301">
        <f t="shared" ca="1" si="478"/>
        <v>-190548.00083333332</v>
      </c>
      <c r="H956" s="301">
        <f t="shared" ca="1" si="478"/>
        <v>-155548.00083333335</v>
      </c>
      <c r="I956" s="301">
        <f t="shared" ca="1" si="478"/>
        <v>-173048.00083333335</v>
      </c>
      <c r="J956" s="301">
        <f t="shared" ca="1" si="478"/>
        <v>-155548.00083333335</v>
      </c>
      <c r="K956" s="301">
        <f t="shared" ca="1" si="478"/>
        <v>-173048.00083333335</v>
      </c>
      <c r="L956" s="301">
        <f t="shared" ca="1" si="478"/>
        <v>-155548.00083333335</v>
      </c>
      <c r="M956" s="301">
        <f t="shared" ca="1" si="478"/>
        <v>-138048.00083333335</v>
      </c>
      <c r="N956" s="301">
        <f t="shared" ca="1" si="478"/>
        <v>-120548.00083333332</v>
      </c>
      <c r="O956" s="301">
        <f t="shared" ca="1" si="478"/>
        <v>-61948.000833333339</v>
      </c>
      <c r="P956" s="301">
        <f t="shared" ca="1" si="478"/>
        <v>-44448.000833333339</v>
      </c>
      <c r="Q956" s="301">
        <f t="shared" ca="1" si="478"/>
        <v>-50508.762500000004</v>
      </c>
      <c r="R956" s="301">
        <f t="shared" ca="1" si="478"/>
        <v>-50508.762500000004</v>
      </c>
      <c r="S956" s="301">
        <f t="shared" ca="1" si="478"/>
        <v>-50508.762500000004</v>
      </c>
      <c r="T956" s="301">
        <f t="shared" ca="1" si="478"/>
        <v>-61234.731352366274</v>
      </c>
      <c r="U956" s="301">
        <f t="shared" ca="1" si="478"/>
        <v>-61234.731352366274</v>
      </c>
      <c r="V956" s="301">
        <f t="shared" ca="1" si="478"/>
        <v>-61234.731352366274</v>
      </c>
      <c r="W956" s="301">
        <f t="shared" ca="1" si="478"/>
        <v>-61234.731352366281</v>
      </c>
      <c r="X956" s="301">
        <f t="shared" ca="1" si="478"/>
        <v>-61234.731352366289</v>
      </c>
      <c r="Y956" s="301">
        <f t="shared" ca="1" si="478"/>
        <v>-61234.731352366281</v>
      </c>
      <c r="Z956" s="301">
        <f t="shared" ca="1" si="478"/>
        <v>-61234.731352366281</v>
      </c>
      <c r="AA956" s="301">
        <f t="shared" ca="1" si="478"/>
        <v>-61234.731352366281</v>
      </c>
      <c r="AB956" s="301">
        <f t="shared" ca="1" si="478"/>
        <v>-61234.731352366274</v>
      </c>
      <c r="AC956" s="301">
        <f t="shared" si="478"/>
        <v>32988.599386833746</v>
      </c>
      <c r="AD956" s="301">
        <f t="shared" si="478"/>
        <v>32988.599386833746</v>
      </c>
      <c r="AE956" s="301">
        <f t="shared" ca="1" si="478"/>
        <v>4938.2938185577805</v>
      </c>
      <c r="AF956" s="301">
        <f t="shared" ca="1" si="478"/>
        <v>4938.293818557795</v>
      </c>
      <c r="AG956" s="301">
        <f t="shared" ca="1" si="478"/>
        <v>4938.2938185577805</v>
      </c>
      <c r="AH956" s="301">
        <f t="shared" ca="1" si="478"/>
        <v>4938.2938185577805</v>
      </c>
      <c r="AI956" s="301">
        <f t="shared" ca="1" si="478"/>
        <v>4938.293818557795</v>
      </c>
      <c r="AJ956" s="301">
        <f t="shared" ca="1" si="478"/>
        <v>4938.293818557795</v>
      </c>
      <c r="AK956" s="301">
        <f t="shared" ca="1" si="478"/>
        <v>4938.2938185577805</v>
      </c>
      <c r="AL956" s="301">
        <f t="shared" ca="1" si="478"/>
        <v>4938.2938185577805</v>
      </c>
      <c r="AM956" s="301">
        <f t="shared" ca="1" si="478"/>
        <v>4938.293818557795</v>
      </c>
      <c r="AN956" s="301">
        <f t="shared" ca="1" si="478"/>
        <v>4938.2938185577805</v>
      </c>
      <c r="AO956" s="301">
        <f t="shared" ca="1" si="478"/>
        <v>8786.3042801257834</v>
      </c>
      <c r="AP956" s="301">
        <f t="shared" ca="1" si="478"/>
        <v>8786.3042801257834</v>
      </c>
      <c r="AQ956" s="301">
        <f t="shared" ca="1" si="478"/>
        <v>8786.3042801257834</v>
      </c>
      <c r="AR956" s="301">
        <f t="shared" ca="1" si="478"/>
        <v>8786.3042801257834</v>
      </c>
      <c r="AS956" s="301">
        <f t="shared" ca="1" si="478"/>
        <v>8786.3042801257689</v>
      </c>
      <c r="AT956" s="301">
        <f t="shared" ca="1" si="478"/>
        <v>8786.3042801257689</v>
      </c>
      <c r="AU956" s="301">
        <f t="shared" ca="1" si="478"/>
        <v>8786.3042801257834</v>
      </c>
      <c r="AV956" s="301">
        <f t="shared" ca="1" si="478"/>
        <v>8786.3042801257689</v>
      </c>
      <c r="AW956" s="301">
        <f t="shared" ca="1" si="478"/>
        <v>8786.3042801257834</v>
      </c>
      <c r="AX956" s="301">
        <f t="shared" ca="1" si="478"/>
        <v>8786.3042801257834</v>
      </c>
      <c r="AY956" s="301">
        <f t="shared" ca="1" si="478"/>
        <v>8786.3042801257834</v>
      </c>
      <c r="AZ956" s="301">
        <f t="shared" ca="1" si="478"/>
        <v>8786.3042801257834</v>
      </c>
      <c r="BA956" s="301">
        <f t="shared" ca="1" si="478"/>
        <v>11669.415774341469</v>
      </c>
      <c r="BB956" s="301">
        <f t="shared" ca="1" si="478"/>
        <v>11669.415774341454</v>
      </c>
      <c r="BC956" s="301">
        <f t="shared" ca="1" si="478"/>
        <v>11669.415774341454</v>
      </c>
      <c r="BD956" s="301">
        <f t="shared" ca="1" si="478"/>
        <v>11669.415774341469</v>
      </c>
      <c r="BE956" s="301">
        <f t="shared" ca="1" si="478"/>
        <v>11669.415774341469</v>
      </c>
      <c r="BF956" s="301">
        <f t="shared" ca="1" si="478"/>
        <v>11669.415774341454</v>
      </c>
      <c r="BG956" s="301">
        <f t="shared" ca="1" si="478"/>
        <v>11669.415774341454</v>
      </c>
      <c r="BH956" s="301">
        <f t="shared" ca="1" si="478"/>
        <v>11669.415774341469</v>
      </c>
      <c r="BI956" s="301">
        <f t="shared" ca="1" si="478"/>
        <v>11669.415774341454</v>
      </c>
      <c r="BJ956" s="301">
        <f t="shared" ca="1" si="478"/>
        <v>11669.415774341469</v>
      </c>
      <c r="BK956" s="301">
        <f t="shared" ca="1" si="478"/>
        <v>11669.415774341469</v>
      </c>
      <c r="BL956" s="301">
        <f t="shared" ca="1" si="478"/>
        <v>11669.415774341454</v>
      </c>
      <c r="BM956" s="301">
        <f t="shared" ca="1" si="478"/>
        <v>13459.526791645534</v>
      </c>
      <c r="BN956" s="301">
        <f t="shared" ca="1" si="478"/>
        <v>13459.52679164552</v>
      </c>
      <c r="BO956" s="301">
        <f t="shared" ca="1" si="478"/>
        <v>13459.52679164552</v>
      </c>
      <c r="BP956" s="301">
        <f t="shared" ca="1" si="478"/>
        <v>13459.52679164552</v>
      </c>
      <c r="BQ956" s="301">
        <f t="shared" ca="1" si="478"/>
        <v>13459.526791645534</v>
      </c>
      <c r="BR956" s="301">
        <f t="shared" ref="BR956:BX956" ca="1" si="479">(BR929+BR954)*(BR927&lt;=$E$328)</f>
        <v>0</v>
      </c>
      <c r="BS956" s="301">
        <f t="shared" ca="1" si="479"/>
        <v>0</v>
      </c>
      <c r="BT956" s="301">
        <f t="shared" ca="1" si="479"/>
        <v>0</v>
      </c>
      <c r="BU956" s="301">
        <f t="shared" ca="1" si="479"/>
        <v>0</v>
      </c>
      <c r="BV956" s="301">
        <f t="shared" ca="1" si="479"/>
        <v>0</v>
      </c>
      <c r="BW956" s="301">
        <f t="shared" ca="1" si="479"/>
        <v>0</v>
      </c>
      <c r="BX956" s="301">
        <f t="shared" ca="1" si="479"/>
        <v>0</v>
      </c>
      <c r="BY956" s="301">
        <f t="shared" ref="BY956:CJ956" ca="1" si="480">(BY929+BY954)*(BY927&lt;=$E$328)</f>
        <v>0</v>
      </c>
      <c r="BZ956" s="301">
        <f t="shared" ca="1" si="480"/>
        <v>0</v>
      </c>
      <c r="CA956" s="301">
        <f t="shared" ca="1" si="480"/>
        <v>0</v>
      </c>
      <c r="CB956" s="301">
        <f t="shared" ca="1" si="480"/>
        <v>0</v>
      </c>
      <c r="CC956" s="301">
        <f t="shared" ca="1" si="480"/>
        <v>0</v>
      </c>
      <c r="CD956" s="301">
        <f t="shared" ca="1" si="480"/>
        <v>0</v>
      </c>
      <c r="CE956" s="301">
        <f t="shared" ca="1" si="480"/>
        <v>0</v>
      </c>
      <c r="CF956" s="301">
        <f t="shared" ca="1" si="480"/>
        <v>0</v>
      </c>
      <c r="CG956" s="301">
        <f t="shared" ca="1" si="480"/>
        <v>0</v>
      </c>
      <c r="CH956" s="301">
        <f t="shared" ca="1" si="480"/>
        <v>0</v>
      </c>
      <c r="CI956" s="301">
        <f t="shared" ca="1" si="480"/>
        <v>0</v>
      </c>
      <c r="CJ956" s="301">
        <f t="shared" ca="1" si="480"/>
        <v>0</v>
      </c>
      <c r="CK956" s="301"/>
      <c r="CL956" s="301"/>
      <c r="CM956" s="301"/>
      <c r="CN956" s="301"/>
      <c r="CO956" s="301"/>
      <c r="CP956" s="301"/>
      <c r="CQ956" s="301"/>
      <c r="CR956" s="301"/>
      <c r="CS956" s="301"/>
      <c r="CT956" s="301"/>
      <c r="CU956" s="301"/>
      <c r="CV956" s="301"/>
      <c r="CW956" s="301"/>
      <c r="CX956" s="301"/>
      <c r="CY956" s="301"/>
      <c r="CZ956" s="301"/>
      <c r="DA956" s="301"/>
      <c r="DB956" s="301"/>
      <c r="DC956" s="301"/>
      <c r="DD956" s="301"/>
      <c r="DE956" s="301"/>
      <c r="DF956" s="301"/>
      <c r="DG956" s="301"/>
      <c r="DH956" s="301"/>
      <c r="DI956" s="301"/>
      <c r="DJ956" s="301"/>
      <c r="DK956" s="301"/>
      <c r="DL956" s="301"/>
      <c r="DM956" s="301"/>
      <c r="DN956" s="301"/>
      <c r="DO956" s="301"/>
      <c r="DP956" s="301"/>
      <c r="DQ956" s="301"/>
      <c r="DR956" s="301"/>
      <c r="DS956" s="301"/>
      <c r="DT956" s="301"/>
    </row>
    <row r="957" spans="3:124" outlineLevel="1">
      <c r="C957" s="4" t="s">
        <v>38</v>
      </c>
      <c r="D957" s="350"/>
      <c r="E957" s="302">
        <f ca="1">(E929+E954+E947+E935+E941)*(E927&lt;=$E$328)</f>
        <v>-505548.0008333333</v>
      </c>
      <c r="F957" s="301">
        <f t="shared" ref="F957:BQ957" ca="1" si="481">(F929+F954+F947+F935+F941)*(F927&lt;=$E$328)</f>
        <v>-190548.00083333332</v>
      </c>
      <c r="G957" s="301">
        <f t="shared" ca="1" si="481"/>
        <v>-190548.00083333332</v>
      </c>
      <c r="H957" s="301">
        <f t="shared" ca="1" si="481"/>
        <v>-155548.00083333335</v>
      </c>
      <c r="I957" s="301">
        <f t="shared" ca="1" si="481"/>
        <v>-173048.00083333335</v>
      </c>
      <c r="J957" s="301">
        <f t="shared" ca="1" si="481"/>
        <v>-155548.00083333335</v>
      </c>
      <c r="K957" s="301">
        <f t="shared" ca="1" si="481"/>
        <v>-173048.00083333335</v>
      </c>
      <c r="L957" s="301">
        <f t="shared" ca="1" si="481"/>
        <v>-155548.00083333335</v>
      </c>
      <c r="M957" s="301">
        <f t="shared" ca="1" si="481"/>
        <v>-138048.00083333335</v>
      </c>
      <c r="N957" s="301">
        <f t="shared" ca="1" si="481"/>
        <v>-120548.00083333332</v>
      </c>
      <c r="O957" s="284">
        <f t="shared" ca="1" si="481"/>
        <v>-61948.000833333339</v>
      </c>
      <c r="P957" s="284">
        <f t="shared" ca="1" si="481"/>
        <v>-44448.000833333339</v>
      </c>
      <c r="Q957" s="284">
        <f t="shared" ca="1" si="481"/>
        <v>-50508.762500000004</v>
      </c>
      <c r="R957" s="284">
        <f t="shared" ca="1" si="481"/>
        <v>-50508.762500000004</v>
      </c>
      <c r="S957" s="284">
        <f t="shared" ca="1" si="481"/>
        <v>-50508.762500000004</v>
      </c>
      <c r="T957" s="284">
        <f t="shared" ca="1" si="481"/>
        <v>-61234.731352366274</v>
      </c>
      <c r="U957" s="284">
        <f t="shared" ca="1" si="481"/>
        <v>-61234.731352366274</v>
      </c>
      <c r="V957" s="284">
        <f t="shared" ca="1" si="481"/>
        <v>-61234.731352366274</v>
      </c>
      <c r="W957" s="284">
        <f t="shared" ca="1" si="481"/>
        <v>-61234.731352366281</v>
      </c>
      <c r="X957" s="284">
        <f t="shared" ca="1" si="481"/>
        <v>-61234.731352366289</v>
      </c>
      <c r="Y957" s="284">
        <f t="shared" ca="1" si="481"/>
        <v>-61234.731352366281</v>
      </c>
      <c r="Z957" s="284">
        <f t="shared" ca="1" si="481"/>
        <v>-61234.731352366281</v>
      </c>
      <c r="AA957" s="284">
        <f t="shared" ca="1" si="481"/>
        <v>-61234.731352366281</v>
      </c>
      <c r="AB957" s="284">
        <f t="shared" ca="1" si="481"/>
        <v>-61234.731352366274</v>
      </c>
      <c r="AC957" s="302">
        <f t="shared" si="481"/>
        <v>32988.599386833746</v>
      </c>
      <c r="AD957" s="302">
        <f t="shared" ca="1" si="481"/>
        <v>5790390.5073242448</v>
      </c>
      <c r="AE957" s="284">
        <f t="shared" ca="1" si="481"/>
        <v>4938.2938185577805</v>
      </c>
      <c r="AF957" s="284">
        <f t="shared" ca="1" si="481"/>
        <v>4938.293818557795</v>
      </c>
      <c r="AG957" s="284">
        <f t="shared" ca="1" si="481"/>
        <v>4938.2938185577805</v>
      </c>
      <c r="AH957" s="284">
        <f t="shared" ca="1" si="481"/>
        <v>4938.2938185577805</v>
      </c>
      <c r="AI957" s="284">
        <f t="shared" ca="1" si="481"/>
        <v>4938.293818557795</v>
      </c>
      <c r="AJ957" s="284">
        <f t="shared" ca="1" si="481"/>
        <v>4938.293818557795</v>
      </c>
      <c r="AK957" s="284">
        <f t="shared" ca="1" si="481"/>
        <v>4938.2938185577805</v>
      </c>
      <c r="AL957" s="284">
        <f t="shared" ca="1" si="481"/>
        <v>4938.2938185577805</v>
      </c>
      <c r="AM957" s="284">
        <f t="shared" ca="1" si="481"/>
        <v>4938.293818557795</v>
      </c>
      <c r="AN957" s="284">
        <f t="shared" ca="1" si="481"/>
        <v>4938.2938185577805</v>
      </c>
      <c r="AO957" s="284">
        <f t="shared" ca="1" si="481"/>
        <v>8786.3042801257834</v>
      </c>
      <c r="AP957" s="284">
        <f t="shared" ca="1" si="481"/>
        <v>8786.3042801257834</v>
      </c>
      <c r="AQ957" s="284">
        <f t="shared" ca="1" si="481"/>
        <v>8786.3042801257834</v>
      </c>
      <c r="AR957" s="284">
        <f t="shared" ca="1" si="481"/>
        <v>8786.3042801257834</v>
      </c>
      <c r="AS957" s="284">
        <f t="shared" ca="1" si="481"/>
        <v>8786.3042801257689</v>
      </c>
      <c r="AT957" s="284">
        <f t="shared" ca="1" si="481"/>
        <v>8786.3042801257689</v>
      </c>
      <c r="AU957" s="284">
        <f t="shared" ca="1" si="481"/>
        <v>8786.3042801257834</v>
      </c>
      <c r="AV957" s="284">
        <f t="shared" ca="1" si="481"/>
        <v>8786.3042801257689</v>
      </c>
      <c r="AW957" s="284">
        <f t="shared" ca="1" si="481"/>
        <v>8786.3042801257834</v>
      </c>
      <c r="AX957" s="284">
        <f t="shared" ca="1" si="481"/>
        <v>8786.3042801257834</v>
      </c>
      <c r="AY957" s="284">
        <f t="shared" ca="1" si="481"/>
        <v>8786.3042801257834</v>
      </c>
      <c r="AZ957" s="284">
        <f t="shared" ca="1" si="481"/>
        <v>8786.3042801257834</v>
      </c>
      <c r="BA957" s="284">
        <f t="shared" ca="1" si="481"/>
        <v>11669.415774341469</v>
      </c>
      <c r="BB957" s="284">
        <f t="shared" ca="1" si="481"/>
        <v>11669.415774341454</v>
      </c>
      <c r="BC957" s="284">
        <f t="shared" ca="1" si="481"/>
        <v>11669.415774341454</v>
      </c>
      <c r="BD957" s="284">
        <f t="shared" ca="1" si="481"/>
        <v>11669.415774341469</v>
      </c>
      <c r="BE957" s="284">
        <f t="shared" ca="1" si="481"/>
        <v>11669.415774341469</v>
      </c>
      <c r="BF957" s="284">
        <f t="shared" ca="1" si="481"/>
        <v>11669.415774341454</v>
      </c>
      <c r="BG957" s="284">
        <f t="shared" ca="1" si="481"/>
        <v>11669.415774341454</v>
      </c>
      <c r="BH957" s="284">
        <f t="shared" ca="1" si="481"/>
        <v>11669.415774341469</v>
      </c>
      <c r="BI957" s="284">
        <f t="shared" ca="1" si="481"/>
        <v>11669.415774341454</v>
      </c>
      <c r="BJ957" s="284">
        <f t="shared" ca="1" si="481"/>
        <v>11669.415774341469</v>
      </c>
      <c r="BK957" s="284">
        <f t="shared" ca="1" si="481"/>
        <v>11669.415774341469</v>
      </c>
      <c r="BL957" s="284">
        <f t="shared" ca="1" si="481"/>
        <v>11669.415774341454</v>
      </c>
      <c r="BM957" s="284">
        <f t="shared" ca="1" si="481"/>
        <v>13459.526791645534</v>
      </c>
      <c r="BN957" s="284">
        <f t="shared" ca="1" si="481"/>
        <v>13459.52679164552</v>
      </c>
      <c r="BO957" s="284">
        <f t="shared" ca="1" si="481"/>
        <v>13459.52679164552</v>
      </c>
      <c r="BP957" s="284">
        <f t="shared" ca="1" si="481"/>
        <v>13459.52679164552</v>
      </c>
      <c r="BQ957" s="284">
        <f t="shared" ca="1" si="481"/>
        <v>13459.526791645534</v>
      </c>
      <c r="BR957" s="284">
        <f t="shared" ref="BR957:CJ957" ca="1" si="482">(BR929+BR954+BR947+BR935+BR941)*(BR927&lt;=$E$328)</f>
        <v>0</v>
      </c>
      <c r="BS957" s="284">
        <f t="shared" ca="1" si="482"/>
        <v>0</v>
      </c>
      <c r="BT957" s="284">
        <f t="shared" ca="1" si="482"/>
        <v>0</v>
      </c>
      <c r="BU957" s="284">
        <f t="shared" ca="1" si="482"/>
        <v>0</v>
      </c>
      <c r="BV957" s="284">
        <f t="shared" ca="1" si="482"/>
        <v>0</v>
      </c>
      <c r="BW957" s="284">
        <f t="shared" ca="1" si="482"/>
        <v>0</v>
      </c>
      <c r="BX957" s="284">
        <f t="shared" ca="1" si="482"/>
        <v>0</v>
      </c>
      <c r="BY957" s="284">
        <f t="shared" ca="1" si="482"/>
        <v>0</v>
      </c>
      <c r="BZ957" s="284">
        <f t="shared" ca="1" si="482"/>
        <v>0</v>
      </c>
      <c r="CA957" s="284">
        <f t="shared" ca="1" si="482"/>
        <v>0</v>
      </c>
      <c r="CB957" s="284">
        <f t="shared" ca="1" si="482"/>
        <v>0</v>
      </c>
      <c r="CC957" s="284">
        <f t="shared" ca="1" si="482"/>
        <v>0</v>
      </c>
      <c r="CD957" s="284">
        <f t="shared" ca="1" si="482"/>
        <v>0</v>
      </c>
      <c r="CE957" s="284">
        <f t="shared" ca="1" si="482"/>
        <v>0</v>
      </c>
      <c r="CF957" s="284">
        <f t="shared" ca="1" si="482"/>
        <v>0</v>
      </c>
      <c r="CG957" s="284">
        <f t="shared" ca="1" si="482"/>
        <v>0</v>
      </c>
      <c r="CH957" s="284">
        <f t="shared" ca="1" si="482"/>
        <v>0</v>
      </c>
      <c r="CI957" s="284">
        <f t="shared" ca="1" si="482"/>
        <v>0</v>
      </c>
      <c r="CJ957" s="284">
        <f t="shared" ca="1" si="482"/>
        <v>0</v>
      </c>
      <c r="CK957" s="284"/>
      <c r="CL957" s="284"/>
      <c r="CM957" s="284"/>
      <c r="CN957" s="284"/>
      <c r="CO957" s="284"/>
      <c r="CP957" s="284"/>
      <c r="CQ957" s="284"/>
      <c r="CR957" s="284"/>
      <c r="CS957" s="284"/>
      <c r="CT957" s="284"/>
      <c r="CU957" s="284"/>
      <c r="CV957" s="284"/>
      <c r="CW957" s="284"/>
      <c r="CX957" s="284"/>
      <c r="CY957" s="284"/>
      <c r="CZ957" s="284"/>
      <c r="DA957" s="284"/>
      <c r="DB957" s="284"/>
      <c r="DC957" s="284"/>
      <c r="DD957" s="284"/>
      <c r="DE957" s="284"/>
      <c r="DF957" s="284"/>
      <c r="DG957" s="284"/>
      <c r="DH957" s="284"/>
      <c r="DI957" s="284"/>
      <c r="DJ957" s="284"/>
      <c r="DK957" s="284"/>
      <c r="DL957" s="284"/>
      <c r="DM957" s="284"/>
      <c r="DN957" s="284"/>
      <c r="DO957" s="284"/>
      <c r="DP957" s="284"/>
      <c r="DQ957" s="284"/>
      <c r="DR957" s="284"/>
      <c r="DS957" s="284"/>
      <c r="DT957" s="284"/>
    </row>
    <row r="958" spans="3:124" outlineLevel="1">
      <c r="C958" s="4" t="s">
        <v>332</v>
      </c>
      <c r="D958" s="350">
        <f>E79+F74</f>
        <v>937100</v>
      </c>
      <c r="E958" s="302">
        <f t="shared" ref="E958:AR958" ca="1" si="483">MAX(0,D958+E957*(E957&lt;0))</f>
        <v>431551.9991666667</v>
      </c>
      <c r="F958" s="301">
        <f t="shared" ca="1" si="483"/>
        <v>241003.99833333338</v>
      </c>
      <c r="G958" s="301">
        <f t="shared" ca="1" si="483"/>
        <v>50455.997500000056</v>
      </c>
      <c r="H958" s="301">
        <f t="shared" ca="1" si="483"/>
        <v>0</v>
      </c>
      <c r="I958" s="301">
        <f t="shared" ca="1" si="483"/>
        <v>0</v>
      </c>
      <c r="J958" s="301">
        <f t="shared" ca="1" si="483"/>
        <v>0</v>
      </c>
      <c r="K958" s="301">
        <f t="shared" ca="1" si="483"/>
        <v>0</v>
      </c>
      <c r="L958" s="301">
        <f t="shared" ca="1" si="483"/>
        <v>0</v>
      </c>
      <c r="M958" s="301">
        <f t="shared" ca="1" si="483"/>
        <v>0</v>
      </c>
      <c r="N958" s="301">
        <f t="shared" ca="1" si="483"/>
        <v>0</v>
      </c>
      <c r="O958" s="284">
        <f t="shared" ca="1" si="483"/>
        <v>0</v>
      </c>
      <c r="P958" s="284">
        <f t="shared" ca="1" si="483"/>
        <v>0</v>
      </c>
      <c r="Q958" s="284">
        <f t="shared" ca="1" si="483"/>
        <v>0</v>
      </c>
      <c r="R958" s="284">
        <f t="shared" ca="1" si="483"/>
        <v>0</v>
      </c>
      <c r="S958" s="284">
        <f t="shared" ca="1" si="483"/>
        <v>0</v>
      </c>
      <c r="T958" s="284">
        <f t="shared" ca="1" si="483"/>
        <v>0</v>
      </c>
      <c r="U958" s="284">
        <f t="shared" ca="1" si="483"/>
        <v>0</v>
      </c>
      <c r="V958" s="284">
        <f t="shared" ca="1" si="483"/>
        <v>0</v>
      </c>
      <c r="W958" s="284">
        <f t="shared" ca="1" si="483"/>
        <v>0</v>
      </c>
      <c r="X958" s="284">
        <f t="shared" ca="1" si="483"/>
        <v>0</v>
      </c>
      <c r="Y958" s="284">
        <f t="shared" ca="1" si="483"/>
        <v>0</v>
      </c>
      <c r="Z958" s="284">
        <f t="shared" ca="1" si="483"/>
        <v>0</v>
      </c>
      <c r="AA958" s="284">
        <f t="shared" ca="1" si="483"/>
        <v>0</v>
      </c>
      <c r="AB958" s="284">
        <f t="shared" ca="1" si="483"/>
        <v>0</v>
      </c>
      <c r="AC958" s="284">
        <f t="shared" ca="1" si="483"/>
        <v>0</v>
      </c>
      <c r="AD958" s="284">
        <f t="shared" ca="1" si="483"/>
        <v>0</v>
      </c>
      <c r="AE958" s="284">
        <f t="shared" ca="1" si="483"/>
        <v>0</v>
      </c>
      <c r="AF958" s="284">
        <f t="shared" ca="1" si="483"/>
        <v>0</v>
      </c>
      <c r="AG958" s="284">
        <f t="shared" ca="1" si="483"/>
        <v>0</v>
      </c>
      <c r="AH958" s="284">
        <f t="shared" ca="1" si="483"/>
        <v>0</v>
      </c>
      <c r="AI958" s="284">
        <f t="shared" ca="1" si="483"/>
        <v>0</v>
      </c>
      <c r="AJ958" s="284">
        <f t="shared" ca="1" si="483"/>
        <v>0</v>
      </c>
      <c r="AK958" s="284">
        <f t="shared" ca="1" si="483"/>
        <v>0</v>
      </c>
      <c r="AL958" s="284">
        <f t="shared" ca="1" si="483"/>
        <v>0</v>
      </c>
      <c r="AM958" s="284">
        <f t="shared" ca="1" si="483"/>
        <v>0</v>
      </c>
      <c r="AN958" s="284">
        <f t="shared" ca="1" si="483"/>
        <v>0</v>
      </c>
      <c r="AO958" s="284">
        <f t="shared" ca="1" si="483"/>
        <v>0</v>
      </c>
      <c r="AP958" s="284">
        <f t="shared" ca="1" si="483"/>
        <v>0</v>
      </c>
      <c r="AQ958" s="284">
        <f t="shared" ca="1" si="483"/>
        <v>0</v>
      </c>
      <c r="AR958" s="284">
        <f t="shared" ca="1" si="483"/>
        <v>0</v>
      </c>
      <c r="AS958" s="284">
        <f ca="1">MAX(0,AR958+AS957*(AS957&lt;0))</f>
        <v>0</v>
      </c>
      <c r="AT958" s="284">
        <f t="shared" ref="AT958:BX958" ca="1" si="484">MAX(0,AS958+AT957*(AT957&lt;0))</f>
        <v>0</v>
      </c>
      <c r="AU958" s="284">
        <f t="shared" ca="1" si="484"/>
        <v>0</v>
      </c>
      <c r="AV958" s="284">
        <f t="shared" ca="1" si="484"/>
        <v>0</v>
      </c>
      <c r="AW958" s="284">
        <f t="shared" ca="1" si="484"/>
        <v>0</v>
      </c>
      <c r="AX958" s="284">
        <f t="shared" ca="1" si="484"/>
        <v>0</v>
      </c>
      <c r="AY958" s="284">
        <f t="shared" ca="1" si="484"/>
        <v>0</v>
      </c>
      <c r="AZ958" s="284">
        <f t="shared" ca="1" si="484"/>
        <v>0</v>
      </c>
      <c r="BA958" s="284">
        <f t="shared" ca="1" si="484"/>
        <v>0</v>
      </c>
      <c r="BB958" s="284">
        <f t="shared" ca="1" si="484"/>
        <v>0</v>
      </c>
      <c r="BC958" s="284">
        <f t="shared" ca="1" si="484"/>
        <v>0</v>
      </c>
      <c r="BD958" s="284">
        <f t="shared" ca="1" si="484"/>
        <v>0</v>
      </c>
      <c r="BE958" s="284">
        <f t="shared" ca="1" si="484"/>
        <v>0</v>
      </c>
      <c r="BF958" s="284">
        <f t="shared" ca="1" si="484"/>
        <v>0</v>
      </c>
      <c r="BG958" s="284">
        <f t="shared" ca="1" si="484"/>
        <v>0</v>
      </c>
      <c r="BH958" s="284">
        <f t="shared" ca="1" si="484"/>
        <v>0</v>
      </c>
      <c r="BI958" s="284">
        <f t="shared" ca="1" si="484"/>
        <v>0</v>
      </c>
      <c r="BJ958" s="284">
        <f t="shared" ca="1" si="484"/>
        <v>0</v>
      </c>
      <c r="BK958" s="284">
        <f t="shared" ca="1" si="484"/>
        <v>0</v>
      </c>
      <c r="BL958" s="284">
        <f t="shared" ca="1" si="484"/>
        <v>0</v>
      </c>
      <c r="BM958" s="284">
        <f t="shared" ca="1" si="484"/>
        <v>0</v>
      </c>
      <c r="BN958" s="284">
        <f t="shared" ca="1" si="484"/>
        <v>0</v>
      </c>
      <c r="BO958" s="284">
        <f t="shared" ca="1" si="484"/>
        <v>0</v>
      </c>
      <c r="BP958" s="284">
        <f t="shared" ca="1" si="484"/>
        <v>0</v>
      </c>
      <c r="BQ958" s="284">
        <f t="shared" ca="1" si="484"/>
        <v>0</v>
      </c>
      <c r="BR958" s="284">
        <f t="shared" ca="1" si="484"/>
        <v>0</v>
      </c>
      <c r="BS958" s="284">
        <f t="shared" ca="1" si="484"/>
        <v>0</v>
      </c>
      <c r="BT958" s="284">
        <f t="shared" ca="1" si="484"/>
        <v>0</v>
      </c>
      <c r="BU958" s="284">
        <f t="shared" ca="1" si="484"/>
        <v>0</v>
      </c>
      <c r="BV958" s="284">
        <f t="shared" ca="1" si="484"/>
        <v>0</v>
      </c>
      <c r="BW958" s="284">
        <f t="shared" ca="1" si="484"/>
        <v>0</v>
      </c>
      <c r="BX958" s="284">
        <f t="shared" ca="1" si="484"/>
        <v>0</v>
      </c>
      <c r="BY958" s="284">
        <f t="shared" ref="BY958" ca="1" si="485">MAX(0,BX958+BY957*(BY957&lt;0))</f>
        <v>0</v>
      </c>
      <c r="BZ958" s="284">
        <f t="shared" ref="BZ958" ca="1" si="486">MAX(0,BY958+BZ957*(BZ957&lt;0))</f>
        <v>0</v>
      </c>
      <c r="CA958" s="284">
        <f t="shared" ref="CA958" ca="1" si="487">MAX(0,BZ958+CA957*(CA957&lt;0))</f>
        <v>0</v>
      </c>
      <c r="CB958" s="284">
        <f t="shared" ref="CB958" ca="1" si="488">MAX(0,CA958+CB957*(CB957&lt;0))</f>
        <v>0</v>
      </c>
      <c r="CC958" s="284">
        <f t="shared" ref="CC958" ca="1" si="489">MAX(0,CB958+CC957*(CC957&lt;0))</f>
        <v>0</v>
      </c>
      <c r="CD958" s="284">
        <f t="shared" ref="CD958" ca="1" si="490">MAX(0,CC958+CD957*(CD957&lt;0))</f>
        <v>0</v>
      </c>
      <c r="CE958" s="284">
        <f t="shared" ref="CE958" ca="1" si="491">MAX(0,CD958+CE957*(CE957&lt;0))</f>
        <v>0</v>
      </c>
      <c r="CF958" s="284">
        <f t="shared" ref="CF958" ca="1" si="492">MAX(0,CE958+CF957*(CF957&lt;0))</f>
        <v>0</v>
      </c>
      <c r="CG958" s="284">
        <f t="shared" ref="CG958" ca="1" si="493">MAX(0,CF958+CG957*(CG957&lt;0))</f>
        <v>0</v>
      </c>
      <c r="CH958" s="284">
        <f t="shared" ref="CH958" ca="1" si="494">MAX(0,CG958+CH957*(CH957&lt;0))</f>
        <v>0</v>
      </c>
      <c r="CI958" s="284">
        <f t="shared" ref="CI958" ca="1" si="495">MAX(0,CH958+CI957*(CI957&lt;0))</f>
        <v>0</v>
      </c>
      <c r="CJ958" s="284">
        <f t="shared" ref="CJ958" ca="1" si="496">MAX(0,CI958+CJ957*(CJ957&lt;0))</f>
        <v>0</v>
      </c>
      <c r="CK958" s="284"/>
      <c r="CL958" s="284"/>
      <c r="CM958" s="284"/>
      <c r="CN958" s="284"/>
      <c r="CO958" s="284"/>
      <c r="CP958" s="284"/>
      <c r="CQ958" s="284"/>
      <c r="CR958" s="284"/>
      <c r="CS958" s="284"/>
      <c r="CT958" s="284"/>
      <c r="CU958" s="284"/>
      <c r="CV958" s="284"/>
      <c r="CW958" s="284"/>
      <c r="CX958" s="284"/>
      <c r="CY958" s="284"/>
      <c r="CZ958" s="284"/>
      <c r="DA958" s="284"/>
      <c r="DB958" s="284"/>
      <c r="DC958" s="284"/>
      <c r="DD958" s="284"/>
      <c r="DE958" s="284"/>
      <c r="DF958" s="284"/>
      <c r="DG958" s="284"/>
      <c r="DH958" s="284"/>
      <c r="DI958" s="284"/>
      <c r="DJ958" s="284"/>
      <c r="DK958" s="284"/>
      <c r="DL958" s="284"/>
      <c r="DM958" s="284"/>
      <c r="DN958" s="284"/>
      <c r="DO958" s="284"/>
      <c r="DP958" s="284"/>
      <c r="DQ958" s="284"/>
      <c r="DR958" s="284"/>
      <c r="DS958" s="284"/>
      <c r="DT958" s="284"/>
    </row>
    <row r="959" spans="3:124" outlineLevel="1">
      <c r="D959" s="350"/>
      <c r="E959" s="302"/>
      <c r="F959" s="301"/>
      <c r="G959" s="301"/>
      <c r="H959" s="301"/>
      <c r="I959" s="301"/>
      <c r="J959" s="301"/>
      <c r="K959" s="301"/>
      <c r="L959" s="301"/>
      <c r="M959" s="301"/>
      <c r="N959" s="301"/>
    </row>
    <row r="960" spans="3:124" s="10" customFormat="1" outlineLevel="1">
      <c r="D960" s="351"/>
      <c r="E960" s="301"/>
      <c r="F960" s="301"/>
      <c r="G960" s="301"/>
      <c r="H960" s="301"/>
      <c r="I960" s="301"/>
      <c r="J960" s="301"/>
      <c r="K960" s="301"/>
      <c r="L960" s="301"/>
      <c r="M960" s="301"/>
      <c r="N960" s="301"/>
      <c r="O960" s="4"/>
      <c r="P960" s="4"/>
      <c r="Q960" s="4"/>
      <c r="R960" s="4"/>
      <c r="S960" s="4"/>
      <c r="T960" s="4"/>
      <c r="U960" s="4"/>
      <c r="V960" s="4"/>
      <c r="W960" s="4"/>
      <c r="X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 spans="3:124" s="10" customFormat="1" outlineLevel="1">
      <c r="C961" s="10" t="s">
        <v>331</v>
      </c>
      <c r="D961" s="351"/>
      <c r="E961" s="301">
        <f t="shared" ref="E961:BP961" si="497">IF(E927=$E$328,$E$333,0)</f>
        <v>0</v>
      </c>
      <c r="F961" s="301">
        <f t="shared" si="497"/>
        <v>0</v>
      </c>
      <c r="G961" s="301">
        <f t="shared" si="497"/>
        <v>0</v>
      </c>
      <c r="H961" s="301">
        <f t="shared" si="497"/>
        <v>0</v>
      </c>
      <c r="I961" s="301">
        <f t="shared" si="497"/>
        <v>0</v>
      </c>
      <c r="J961" s="301">
        <f t="shared" si="497"/>
        <v>0</v>
      </c>
      <c r="K961" s="301">
        <f t="shared" si="497"/>
        <v>0</v>
      </c>
      <c r="L961" s="301">
        <f t="shared" si="497"/>
        <v>0</v>
      </c>
      <c r="M961" s="301">
        <f t="shared" si="497"/>
        <v>0</v>
      </c>
      <c r="N961" s="301">
        <f t="shared" si="497"/>
        <v>0</v>
      </c>
      <c r="O961" s="284">
        <f t="shared" si="497"/>
        <v>0</v>
      </c>
      <c r="P961" s="284">
        <f t="shared" si="497"/>
        <v>0</v>
      </c>
      <c r="Q961" s="284">
        <f t="shared" si="497"/>
        <v>0</v>
      </c>
      <c r="R961" s="284">
        <f t="shared" si="497"/>
        <v>0</v>
      </c>
      <c r="S961" s="284">
        <f t="shared" si="497"/>
        <v>0</v>
      </c>
      <c r="T961" s="284">
        <f t="shared" si="497"/>
        <v>0</v>
      </c>
      <c r="U961" s="284">
        <f t="shared" si="497"/>
        <v>0</v>
      </c>
      <c r="V961" s="284">
        <f t="shared" si="497"/>
        <v>0</v>
      </c>
      <c r="W961" s="284">
        <f t="shared" si="497"/>
        <v>0</v>
      </c>
      <c r="X961" s="284">
        <f t="shared" si="497"/>
        <v>0</v>
      </c>
      <c r="Y961" s="301">
        <f t="shared" si="497"/>
        <v>0</v>
      </c>
      <c r="Z961" s="301">
        <f t="shared" si="497"/>
        <v>0</v>
      </c>
      <c r="AA961" s="301">
        <f t="shared" si="497"/>
        <v>0</v>
      </c>
      <c r="AB961" s="301">
        <f t="shared" si="497"/>
        <v>0</v>
      </c>
      <c r="AC961" s="284">
        <f t="shared" si="497"/>
        <v>0</v>
      </c>
      <c r="AD961" s="284">
        <f t="shared" si="497"/>
        <v>0</v>
      </c>
      <c r="AE961" s="284">
        <f t="shared" si="497"/>
        <v>0</v>
      </c>
      <c r="AF961" s="284">
        <f t="shared" si="497"/>
        <v>0</v>
      </c>
      <c r="AG961" s="284">
        <f t="shared" si="497"/>
        <v>0</v>
      </c>
      <c r="AH961" s="284">
        <f t="shared" si="497"/>
        <v>0</v>
      </c>
      <c r="AI961" s="284">
        <f t="shared" si="497"/>
        <v>0</v>
      </c>
      <c r="AJ961" s="284">
        <f t="shared" si="497"/>
        <v>0</v>
      </c>
      <c r="AK961" s="284">
        <f t="shared" si="497"/>
        <v>0</v>
      </c>
      <c r="AL961" s="284">
        <f t="shared" si="497"/>
        <v>0</v>
      </c>
      <c r="AM961" s="301">
        <f t="shared" si="497"/>
        <v>0</v>
      </c>
      <c r="AN961" s="301">
        <f t="shared" si="497"/>
        <v>0</v>
      </c>
      <c r="AO961" s="301">
        <f t="shared" si="497"/>
        <v>0</v>
      </c>
      <c r="AP961" s="301">
        <f t="shared" si="497"/>
        <v>0</v>
      </c>
      <c r="AQ961" s="301">
        <f t="shared" si="497"/>
        <v>0</v>
      </c>
      <c r="AR961" s="301">
        <f t="shared" si="497"/>
        <v>0</v>
      </c>
      <c r="AS961" s="301">
        <f t="shared" si="497"/>
        <v>0</v>
      </c>
      <c r="AT961" s="301">
        <f t="shared" si="497"/>
        <v>0</v>
      </c>
      <c r="AU961" s="301">
        <f t="shared" si="497"/>
        <v>0</v>
      </c>
      <c r="AV961" s="301">
        <f t="shared" si="497"/>
        <v>0</v>
      </c>
      <c r="AW961" s="301">
        <f t="shared" si="497"/>
        <v>0</v>
      </c>
      <c r="AX961" s="301">
        <f t="shared" si="497"/>
        <v>0</v>
      </c>
      <c r="AY961" s="301">
        <f t="shared" si="497"/>
        <v>0</v>
      </c>
      <c r="AZ961" s="301">
        <f t="shared" si="497"/>
        <v>0</v>
      </c>
      <c r="BA961" s="301">
        <f t="shared" si="497"/>
        <v>0</v>
      </c>
      <c r="BB961" s="301">
        <f t="shared" si="497"/>
        <v>0</v>
      </c>
      <c r="BC961" s="301">
        <f t="shared" si="497"/>
        <v>0</v>
      </c>
      <c r="BD961" s="301">
        <f t="shared" si="497"/>
        <v>0</v>
      </c>
      <c r="BE961" s="301">
        <f t="shared" si="497"/>
        <v>0</v>
      </c>
      <c r="BF961" s="301">
        <f t="shared" si="497"/>
        <v>0</v>
      </c>
      <c r="BG961" s="301">
        <f t="shared" si="497"/>
        <v>0</v>
      </c>
      <c r="BH961" s="301">
        <f t="shared" si="497"/>
        <v>0</v>
      </c>
      <c r="BI961" s="301">
        <f t="shared" si="497"/>
        <v>0</v>
      </c>
      <c r="BJ961" s="301">
        <f t="shared" si="497"/>
        <v>0</v>
      </c>
      <c r="BK961" s="301">
        <f t="shared" si="497"/>
        <v>0</v>
      </c>
      <c r="BL961" s="301">
        <f t="shared" si="497"/>
        <v>0</v>
      </c>
      <c r="BM961" s="301">
        <f t="shared" si="497"/>
        <v>0</v>
      </c>
      <c r="BN961" s="301">
        <f t="shared" si="497"/>
        <v>0</v>
      </c>
      <c r="BO961" s="301">
        <f t="shared" si="497"/>
        <v>0</v>
      </c>
      <c r="BP961" s="301">
        <f t="shared" si="497"/>
        <v>0</v>
      </c>
      <c r="BQ961" s="301">
        <f t="shared" ref="BQ961:BX961" ca="1" si="498">IF(BQ927=$E$328,$E$333,0)</f>
        <v>29742101.880315125</v>
      </c>
      <c r="BR961" s="301">
        <f t="shared" si="498"/>
        <v>0</v>
      </c>
      <c r="BS961" s="301">
        <f t="shared" si="498"/>
        <v>0</v>
      </c>
      <c r="BT961" s="301">
        <f t="shared" si="498"/>
        <v>0</v>
      </c>
      <c r="BU961" s="301">
        <f t="shared" si="498"/>
        <v>0</v>
      </c>
      <c r="BV961" s="301">
        <f t="shared" si="498"/>
        <v>0</v>
      </c>
      <c r="BW961" s="301">
        <f t="shared" si="498"/>
        <v>0</v>
      </c>
      <c r="BX961" s="301">
        <f t="shared" si="498"/>
        <v>0</v>
      </c>
      <c r="BY961" s="301">
        <f t="shared" ref="BY961:CJ961" si="499">IF(BY927=$E$328,$E$333,0)</f>
        <v>0</v>
      </c>
      <c r="BZ961" s="301">
        <f t="shared" si="499"/>
        <v>0</v>
      </c>
      <c r="CA961" s="301">
        <f t="shared" si="499"/>
        <v>0</v>
      </c>
      <c r="CB961" s="301">
        <f t="shared" si="499"/>
        <v>0</v>
      </c>
      <c r="CC961" s="301">
        <f t="shared" si="499"/>
        <v>0</v>
      </c>
      <c r="CD961" s="301">
        <f t="shared" si="499"/>
        <v>0</v>
      </c>
      <c r="CE961" s="301">
        <f t="shared" si="499"/>
        <v>0</v>
      </c>
      <c r="CF961" s="301">
        <f t="shared" si="499"/>
        <v>0</v>
      </c>
      <c r="CG961" s="301">
        <f t="shared" si="499"/>
        <v>0</v>
      </c>
      <c r="CH961" s="301">
        <f t="shared" si="499"/>
        <v>0</v>
      </c>
      <c r="CI961" s="301">
        <f t="shared" si="499"/>
        <v>0</v>
      </c>
      <c r="CJ961" s="301">
        <f t="shared" si="499"/>
        <v>0</v>
      </c>
      <c r="CK961" s="301"/>
      <c r="CL961" s="301"/>
      <c r="CM961" s="301"/>
      <c r="CN961" s="301"/>
      <c r="CO961" s="301"/>
      <c r="CP961" s="301"/>
      <c r="CQ961" s="301"/>
      <c r="CR961" s="301"/>
      <c r="CS961" s="301"/>
      <c r="CT961" s="301"/>
      <c r="CU961" s="301"/>
      <c r="CV961" s="301"/>
      <c r="CW961" s="301"/>
      <c r="CX961" s="301"/>
      <c r="CY961" s="301"/>
      <c r="CZ961" s="301"/>
      <c r="DA961" s="301"/>
      <c r="DB961" s="301"/>
      <c r="DC961" s="301"/>
      <c r="DD961" s="301"/>
      <c r="DE961" s="301"/>
      <c r="DF961" s="301"/>
      <c r="DG961" s="301"/>
      <c r="DH961" s="301"/>
      <c r="DI961" s="301"/>
      <c r="DJ961" s="301"/>
      <c r="DK961" s="301"/>
      <c r="DL961" s="301"/>
      <c r="DM961" s="301"/>
      <c r="DN961" s="301"/>
      <c r="DO961" s="301"/>
      <c r="DP961" s="301"/>
      <c r="DQ961" s="301"/>
      <c r="DR961" s="301"/>
      <c r="DS961" s="301"/>
      <c r="DT961" s="301"/>
    </row>
    <row r="962" spans="3:124" s="10" customFormat="1" outlineLevel="1">
      <c r="C962" s="10" t="s">
        <v>487</v>
      </c>
      <c r="D962" s="351"/>
      <c r="E962" s="301">
        <f>IF(E927=$E$328,$F$84,0)</f>
        <v>0</v>
      </c>
      <c r="F962" s="301">
        <f t="shared" ref="F962:BQ962" si="500">IF(F927=$E$328,$F$84,0)</f>
        <v>0</v>
      </c>
      <c r="G962" s="301">
        <f t="shared" si="500"/>
        <v>0</v>
      </c>
      <c r="H962" s="301">
        <f t="shared" si="500"/>
        <v>0</v>
      </c>
      <c r="I962" s="301">
        <f t="shared" si="500"/>
        <v>0</v>
      </c>
      <c r="J962" s="301">
        <f t="shared" si="500"/>
        <v>0</v>
      </c>
      <c r="K962" s="301">
        <f t="shared" si="500"/>
        <v>0</v>
      </c>
      <c r="L962" s="301">
        <f t="shared" si="500"/>
        <v>0</v>
      </c>
      <c r="M962" s="301">
        <f t="shared" si="500"/>
        <v>0</v>
      </c>
      <c r="N962" s="301">
        <f t="shared" si="500"/>
        <v>0</v>
      </c>
      <c r="O962" s="284">
        <f t="shared" si="500"/>
        <v>0</v>
      </c>
      <c r="P962" s="284">
        <f t="shared" si="500"/>
        <v>0</v>
      </c>
      <c r="Q962" s="284">
        <f t="shared" si="500"/>
        <v>0</v>
      </c>
      <c r="R962" s="284">
        <f t="shared" si="500"/>
        <v>0</v>
      </c>
      <c r="S962" s="284">
        <f t="shared" si="500"/>
        <v>0</v>
      </c>
      <c r="T962" s="284">
        <f t="shared" si="500"/>
        <v>0</v>
      </c>
      <c r="U962" s="284">
        <f t="shared" si="500"/>
        <v>0</v>
      </c>
      <c r="V962" s="284">
        <f t="shared" si="500"/>
        <v>0</v>
      </c>
      <c r="W962" s="284">
        <f t="shared" si="500"/>
        <v>0</v>
      </c>
      <c r="X962" s="284">
        <f t="shared" si="500"/>
        <v>0</v>
      </c>
      <c r="Y962" s="301">
        <f t="shared" si="500"/>
        <v>0</v>
      </c>
      <c r="Z962" s="301">
        <f t="shared" si="500"/>
        <v>0</v>
      </c>
      <c r="AA962" s="301">
        <f t="shared" si="500"/>
        <v>0</v>
      </c>
      <c r="AB962" s="301">
        <f t="shared" si="500"/>
        <v>0</v>
      </c>
      <c r="AC962" s="284">
        <f t="shared" si="500"/>
        <v>0</v>
      </c>
      <c r="AD962" s="284">
        <f t="shared" si="500"/>
        <v>0</v>
      </c>
      <c r="AE962" s="284">
        <f t="shared" si="500"/>
        <v>0</v>
      </c>
      <c r="AF962" s="284">
        <f t="shared" si="500"/>
        <v>0</v>
      </c>
      <c r="AG962" s="284">
        <f t="shared" si="500"/>
        <v>0</v>
      </c>
      <c r="AH962" s="284">
        <f t="shared" si="500"/>
        <v>0</v>
      </c>
      <c r="AI962" s="284">
        <f t="shared" si="500"/>
        <v>0</v>
      </c>
      <c r="AJ962" s="284">
        <f t="shared" si="500"/>
        <v>0</v>
      </c>
      <c r="AK962" s="284">
        <f t="shared" si="500"/>
        <v>0</v>
      </c>
      <c r="AL962" s="284">
        <f t="shared" si="500"/>
        <v>0</v>
      </c>
      <c r="AM962" s="301">
        <f t="shared" si="500"/>
        <v>0</v>
      </c>
      <c r="AN962" s="301">
        <f t="shared" si="500"/>
        <v>0</v>
      </c>
      <c r="AO962" s="301">
        <f t="shared" si="500"/>
        <v>0</v>
      </c>
      <c r="AP962" s="301">
        <f t="shared" si="500"/>
        <v>0</v>
      </c>
      <c r="AQ962" s="301">
        <f t="shared" si="500"/>
        <v>0</v>
      </c>
      <c r="AR962" s="301">
        <f t="shared" si="500"/>
        <v>0</v>
      </c>
      <c r="AS962" s="301">
        <f t="shared" si="500"/>
        <v>0</v>
      </c>
      <c r="AT962" s="301">
        <f t="shared" si="500"/>
        <v>0</v>
      </c>
      <c r="AU962" s="301">
        <f t="shared" si="500"/>
        <v>0</v>
      </c>
      <c r="AV962" s="301">
        <f t="shared" si="500"/>
        <v>0</v>
      </c>
      <c r="AW962" s="301">
        <f t="shared" si="500"/>
        <v>0</v>
      </c>
      <c r="AX962" s="301">
        <f t="shared" si="500"/>
        <v>0</v>
      </c>
      <c r="AY962" s="301">
        <f t="shared" si="500"/>
        <v>0</v>
      </c>
      <c r="AZ962" s="301">
        <f t="shared" si="500"/>
        <v>0</v>
      </c>
      <c r="BA962" s="301">
        <f t="shared" si="500"/>
        <v>0</v>
      </c>
      <c r="BB962" s="301">
        <f t="shared" si="500"/>
        <v>0</v>
      </c>
      <c r="BC962" s="301">
        <f t="shared" si="500"/>
        <v>0</v>
      </c>
      <c r="BD962" s="301">
        <f t="shared" si="500"/>
        <v>0</v>
      </c>
      <c r="BE962" s="301">
        <f t="shared" si="500"/>
        <v>0</v>
      </c>
      <c r="BF962" s="301">
        <f t="shared" si="500"/>
        <v>0</v>
      </c>
      <c r="BG962" s="301">
        <f t="shared" si="500"/>
        <v>0</v>
      </c>
      <c r="BH962" s="301">
        <f t="shared" si="500"/>
        <v>0</v>
      </c>
      <c r="BI962" s="301">
        <f t="shared" si="500"/>
        <v>0</v>
      </c>
      <c r="BJ962" s="301">
        <f t="shared" si="500"/>
        <v>0</v>
      </c>
      <c r="BK962" s="301">
        <f t="shared" si="500"/>
        <v>0</v>
      </c>
      <c r="BL962" s="301">
        <f t="shared" si="500"/>
        <v>0</v>
      </c>
      <c r="BM962" s="301">
        <f t="shared" si="500"/>
        <v>0</v>
      </c>
      <c r="BN962" s="301">
        <f t="shared" si="500"/>
        <v>0</v>
      </c>
      <c r="BO962" s="301">
        <f t="shared" si="500"/>
        <v>0</v>
      </c>
      <c r="BP962" s="301">
        <f t="shared" si="500"/>
        <v>0</v>
      </c>
      <c r="BQ962" s="301">
        <f t="shared" si="500"/>
        <v>13733508</v>
      </c>
      <c r="BR962" s="301">
        <f t="shared" ref="BR962:CJ962" si="501">IF(BR927=$E$328,$F$84,0)</f>
        <v>0</v>
      </c>
      <c r="BS962" s="301">
        <f t="shared" si="501"/>
        <v>0</v>
      </c>
      <c r="BT962" s="301">
        <f t="shared" si="501"/>
        <v>0</v>
      </c>
      <c r="BU962" s="301">
        <f t="shared" si="501"/>
        <v>0</v>
      </c>
      <c r="BV962" s="301">
        <f t="shared" si="501"/>
        <v>0</v>
      </c>
      <c r="BW962" s="301">
        <f t="shared" si="501"/>
        <v>0</v>
      </c>
      <c r="BX962" s="301">
        <f t="shared" si="501"/>
        <v>0</v>
      </c>
      <c r="BY962" s="301">
        <f t="shared" si="501"/>
        <v>0</v>
      </c>
      <c r="BZ962" s="301">
        <f t="shared" si="501"/>
        <v>0</v>
      </c>
      <c r="CA962" s="301">
        <f t="shared" si="501"/>
        <v>0</v>
      </c>
      <c r="CB962" s="301">
        <f t="shared" si="501"/>
        <v>0</v>
      </c>
      <c r="CC962" s="301">
        <f t="shared" si="501"/>
        <v>0</v>
      </c>
      <c r="CD962" s="301">
        <f t="shared" si="501"/>
        <v>0</v>
      </c>
      <c r="CE962" s="301">
        <f t="shared" si="501"/>
        <v>0</v>
      </c>
      <c r="CF962" s="301">
        <f t="shared" si="501"/>
        <v>0</v>
      </c>
      <c r="CG962" s="301">
        <f t="shared" si="501"/>
        <v>0</v>
      </c>
      <c r="CH962" s="301">
        <f t="shared" si="501"/>
        <v>0</v>
      </c>
      <c r="CI962" s="301">
        <f t="shared" si="501"/>
        <v>0</v>
      </c>
      <c r="CJ962" s="301">
        <f t="shared" si="501"/>
        <v>0</v>
      </c>
      <c r="CK962" s="301"/>
      <c r="CL962" s="301"/>
      <c r="CM962" s="301"/>
      <c r="CN962" s="301"/>
      <c r="CO962" s="301"/>
      <c r="CP962" s="301"/>
      <c r="CQ962" s="301"/>
      <c r="CR962" s="301"/>
      <c r="CS962" s="301"/>
      <c r="CT962" s="301"/>
      <c r="CU962" s="301"/>
      <c r="CV962" s="301"/>
      <c r="CW962" s="301"/>
      <c r="CX962" s="301"/>
      <c r="CY962" s="301"/>
      <c r="CZ962" s="301"/>
      <c r="DA962" s="301"/>
      <c r="DB962" s="301"/>
      <c r="DC962" s="301"/>
      <c r="DD962" s="301"/>
      <c r="DE962" s="301"/>
      <c r="DF962" s="301"/>
      <c r="DG962" s="301"/>
      <c r="DH962" s="301"/>
      <c r="DI962" s="301"/>
      <c r="DJ962" s="301"/>
      <c r="DK962" s="301"/>
      <c r="DL962" s="301"/>
      <c r="DM962" s="301"/>
      <c r="DN962" s="301"/>
      <c r="DO962" s="301"/>
      <c r="DP962" s="301"/>
      <c r="DQ962" s="301"/>
      <c r="DR962" s="301"/>
      <c r="DS962" s="301"/>
      <c r="DT962" s="301"/>
    </row>
    <row r="963" spans="3:124" s="10" customFormat="1" outlineLevel="1">
      <c r="C963" s="10" t="s">
        <v>486</v>
      </c>
      <c r="D963" s="351"/>
      <c r="E963" s="301">
        <f>E961+E948</f>
        <v>0</v>
      </c>
      <c r="F963" s="301">
        <f t="shared" ref="F963:BQ963" si="502">F961+F948</f>
        <v>0</v>
      </c>
      <c r="G963" s="301">
        <f t="shared" si="502"/>
        <v>0</v>
      </c>
      <c r="H963" s="301">
        <f t="shared" si="502"/>
        <v>0</v>
      </c>
      <c r="I963" s="301">
        <f t="shared" si="502"/>
        <v>0</v>
      </c>
      <c r="J963" s="301">
        <f t="shared" si="502"/>
        <v>0</v>
      </c>
      <c r="K963" s="301">
        <f t="shared" si="502"/>
        <v>0</v>
      </c>
      <c r="L963" s="301">
        <f t="shared" si="502"/>
        <v>0</v>
      </c>
      <c r="M963" s="301">
        <f t="shared" si="502"/>
        <v>0</v>
      </c>
      <c r="N963" s="301">
        <f t="shared" si="502"/>
        <v>0</v>
      </c>
      <c r="O963" s="301">
        <f t="shared" si="502"/>
        <v>0</v>
      </c>
      <c r="P963" s="301">
        <f t="shared" si="502"/>
        <v>0</v>
      </c>
      <c r="Q963" s="301">
        <f t="shared" si="502"/>
        <v>0</v>
      </c>
      <c r="R963" s="301">
        <f t="shared" si="502"/>
        <v>0</v>
      </c>
      <c r="S963" s="301">
        <f t="shared" si="502"/>
        <v>0</v>
      </c>
      <c r="T963" s="301">
        <f t="shared" si="502"/>
        <v>0</v>
      </c>
      <c r="U963" s="301">
        <f t="shared" si="502"/>
        <v>0</v>
      </c>
      <c r="V963" s="301">
        <f t="shared" si="502"/>
        <v>0</v>
      </c>
      <c r="W963" s="301">
        <f t="shared" si="502"/>
        <v>0</v>
      </c>
      <c r="X963" s="301">
        <f t="shared" si="502"/>
        <v>0</v>
      </c>
      <c r="Y963" s="301">
        <f t="shared" si="502"/>
        <v>0</v>
      </c>
      <c r="Z963" s="301">
        <f t="shared" si="502"/>
        <v>0</v>
      </c>
      <c r="AA963" s="301">
        <f t="shared" si="502"/>
        <v>0</v>
      </c>
      <c r="AB963" s="301">
        <f t="shared" si="502"/>
        <v>0</v>
      </c>
      <c r="AC963" s="301">
        <f t="shared" si="502"/>
        <v>0</v>
      </c>
      <c r="AD963" s="301">
        <f t="shared" si="502"/>
        <v>0</v>
      </c>
      <c r="AE963" s="301">
        <f t="shared" si="502"/>
        <v>0</v>
      </c>
      <c r="AF963" s="301">
        <f t="shared" si="502"/>
        <v>0</v>
      </c>
      <c r="AG963" s="301">
        <f t="shared" si="502"/>
        <v>0</v>
      </c>
      <c r="AH963" s="301">
        <f t="shared" si="502"/>
        <v>0</v>
      </c>
      <c r="AI963" s="301">
        <f t="shared" si="502"/>
        <v>0</v>
      </c>
      <c r="AJ963" s="301">
        <f t="shared" si="502"/>
        <v>0</v>
      </c>
      <c r="AK963" s="301">
        <f t="shared" si="502"/>
        <v>0</v>
      </c>
      <c r="AL963" s="301">
        <f t="shared" si="502"/>
        <v>0</v>
      </c>
      <c r="AM963" s="301">
        <f t="shared" si="502"/>
        <v>0</v>
      </c>
      <c r="AN963" s="301">
        <f t="shared" si="502"/>
        <v>0</v>
      </c>
      <c r="AO963" s="301">
        <f t="shared" si="502"/>
        <v>0</v>
      </c>
      <c r="AP963" s="301">
        <f t="shared" si="502"/>
        <v>0</v>
      </c>
      <c r="AQ963" s="301">
        <f t="shared" si="502"/>
        <v>0</v>
      </c>
      <c r="AR963" s="301">
        <f t="shared" si="502"/>
        <v>0</v>
      </c>
      <c r="AS963" s="301">
        <f t="shared" si="502"/>
        <v>0</v>
      </c>
      <c r="AT963" s="301">
        <f t="shared" si="502"/>
        <v>0</v>
      </c>
      <c r="AU963" s="301">
        <f t="shared" si="502"/>
        <v>0</v>
      </c>
      <c r="AV963" s="301">
        <f t="shared" si="502"/>
        <v>0</v>
      </c>
      <c r="AW963" s="301">
        <f t="shared" si="502"/>
        <v>0</v>
      </c>
      <c r="AX963" s="301">
        <f t="shared" si="502"/>
        <v>0</v>
      </c>
      <c r="AY963" s="301">
        <f t="shared" si="502"/>
        <v>0</v>
      </c>
      <c r="AZ963" s="301">
        <f t="shared" si="502"/>
        <v>0</v>
      </c>
      <c r="BA963" s="301">
        <f t="shared" si="502"/>
        <v>0</v>
      </c>
      <c r="BB963" s="301">
        <f t="shared" si="502"/>
        <v>0</v>
      </c>
      <c r="BC963" s="301">
        <f t="shared" si="502"/>
        <v>0</v>
      </c>
      <c r="BD963" s="301">
        <f t="shared" si="502"/>
        <v>0</v>
      </c>
      <c r="BE963" s="301">
        <f t="shared" si="502"/>
        <v>0</v>
      </c>
      <c r="BF963" s="301">
        <f t="shared" si="502"/>
        <v>0</v>
      </c>
      <c r="BG963" s="301">
        <f t="shared" si="502"/>
        <v>0</v>
      </c>
      <c r="BH963" s="301">
        <f t="shared" si="502"/>
        <v>0</v>
      </c>
      <c r="BI963" s="301">
        <f t="shared" si="502"/>
        <v>0</v>
      </c>
      <c r="BJ963" s="301">
        <f t="shared" si="502"/>
        <v>0</v>
      </c>
      <c r="BK963" s="301">
        <f t="shared" si="502"/>
        <v>0</v>
      </c>
      <c r="BL963" s="301">
        <f t="shared" si="502"/>
        <v>0</v>
      </c>
      <c r="BM963" s="301">
        <f t="shared" si="502"/>
        <v>0</v>
      </c>
      <c r="BN963" s="301">
        <f t="shared" si="502"/>
        <v>0</v>
      </c>
      <c r="BO963" s="301">
        <f t="shared" si="502"/>
        <v>0</v>
      </c>
      <c r="BP963" s="301">
        <f t="shared" si="502"/>
        <v>0</v>
      </c>
      <c r="BQ963" s="301">
        <f t="shared" ca="1" si="502"/>
        <v>16032872.11235098</v>
      </c>
      <c r="BR963" s="301">
        <f t="shared" ref="BR963:CJ963" si="503">BR961+BR948</f>
        <v>0</v>
      </c>
      <c r="BS963" s="301">
        <f t="shared" si="503"/>
        <v>0</v>
      </c>
      <c r="BT963" s="301">
        <f t="shared" si="503"/>
        <v>0</v>
      </c>
      <c r="BU963" s="301">
        <f t="shared" si="503"/>
        <v>0</v>
      </c>
      <c r="BV963" s="301">
        <f t="shared" si="503"/>
        <v>0</v>
      </c>
      <c r="BW963" s="301">
        <f t="shared" si="503"/>
        <v>0</v>
      </c>
      <c r="BX963" s="301">
        <f t="shared" si="503"/>
        <v>0</v>
      </c>
      <c r="BY963" s="301">
        <f t="shared" si="503"/>
        <v>0</v>
      </c>
      <c r="BZ963" s="301">
        <f t="shared" si="503"/>
        <v>0</v>
      </c>
      <c r="CA963" s="301">
        <f t="shared" si="503"/>
        <v>0</v>
      </c>
      <c r="CB963" s="301">
        <f t="shared" si="503"/>
        <v>0</v>
      </c>
      <c r="CC963" s="301">
        <f t="shared" si="503"/>
        <v>0</v>
      </c>
      <c r="CD963" s="301">
        <f t="shared" si="503"/>
        <v>0</v>
      </c>
      <c r="CE963" s="301">
        <f t="shared" si="503"/>
        <v>0</v>
      </c>
      <c r="CF963" s="301">
        <f t="shared" si="503"/>
        <v>0</v>
      </c>
      <c r="CG963" s="301">
        <f t="shared" si="503"/>
        <v>0</v>
      </c>
      <c r="CH963" s="301">
        <f t="shared" si="503"/>
        <v>0</v>
      </c>
      <c r="CI963" s="301">
        <f t="shared" si="503"/>
        <v>0</v>
      </c>
      <c r="CJ963" s="301">
        <f t="shared" si="503"/>
        <v>0</v>
      </c>
      <c r="CK963" s="301"/>
      <c r="CL963" s="301"/>
      <c r="CM963" s="301"/>
      <c r="CN963" s="301"/>
      <c r="CO963" s="301"/>
      <c r="CP963" s="301"/>
      <c r="CQ963" s="301"/>
      <c r="CR963" s="301"/>
      <c r="CS963" s="301"/>
      <c r="CT963" s="301"/>
      <c r="CU963" s="301"/>
      <c r="CV963" s="301"/>
      <c r="CW963" s="301"/>
      <c r="CX963" s="301"/>
      <c r="CY963" s="301"/>
      <c r="CZ963" s="301"/>
      <c r="DA963" s="301"/>
      <c r="DB963" s="301"/>
      <c r="DC963" s="301"/>
      <c r="DD963" s="301"/>
      <c r="DE963" s="301"/>
      <c r="DF963" s="301"/>
      <c r="DG963" s="301"/>
      <c r="DH963" s="301"/>
      <c r="DI963" s="301"/>
      <c r="DJ963" s="301"/>
      <c r="DK963" s="301"/>
      <c r="DL963" s="301"/>
      <c r="DM963" s="301"/>
      <c r="DN963" s="301"/>
      <c r="DO963" s="301"/>
      <c r="DP963" s="301"/>
      <c r="DQ963" s="301"/>
      <c r="DR963" s="301"/>
      <c r="DS963" s="301"/>
      <c r="DT963" s="301"/>
    </row>
    <row r="964" spans="3:124" s="10" customFormat="1" outlineLevel="1">
      <c r="D964" s="351"/>
      <c r="E964" s="302"/>
      <c r="F964" s="301"/>
      <c r="G964" s="304"/>
      <c r="H964" s="301"/>
      <c r="I964" s="301"/>
      <c r="J964" s="301"/>
      <c r="K964" s="301"/>
      <c r="L964" s="301"/>
      <c r="M964" s="301"/>
      <c r="N964" s="301"/>
      <c r="O964" s="4"/>
      <c r="P964" s="4"/>
      <c r="Q964" s="4"/>
      <c r="R964" s="4"/>
      <c r="S964" s="4"/>
      <c r="T964" s="4"/>
      <c r="U964" s="4"/>
      <c r="V964" s="4"/>
      <c r="W964" s="4"/>
      <c r="X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 spans="3:124" s="10" customFormat="1" outlineLevel="1">
      <c r="C965" s="10" t="s">
        <v>326</v>
      </c>
      <c r="D965" s="351"/>
      <c r="E965" s="305">
        <f>D968*(D968&gt;0)</f>
        <v>4806727.7999999989</v>
      </c>
      <c r="F965" s="305">
        <f t="shared" ref="F965:BQ965" ca="1" si="504">E968*(E968&gt;0)</f>
        <v>4806727.7999999989</v>
      </c>
      <c r="G965" s="301">
        <f t="shared" ca="1" si="504"/>
        <v>4806727.7999999989</v>
      </c>
      <c r="H965" s="301">
        <f t="shared" ca="1" si="504"/>
        <v>4806727.7999999989</v>
      </c>
      <c r="I965" s="301">
        <f t="shared" ca="1" si="504"/>
        <v>4962275.8008333324</v>
      </c>
      <c r="J965" s="301">
        <f t="shared" ca="1" si="504"/>
        <v>5135323.8016666658</v>
      </c>
      <c r="K965" s="301">
        <f t="shared" ca="1" si="504"/>
        <v>5290871.8024999993</v>
      </c>
      <c r="L965" s="301">
        <f t="shared" ca="1" si="504"/>
        <v>5463919.8033333328</v>
      </c>
      <c r="M965" s="301">
        <f t="shared" ca="1" si="504"/>
        <v>5619467.8041666662</v>
      </c>
      <c r="N965" s="301">
        <f t="shared" ca="1" si="504"/>
        <v>5757515.8049999997</v>
      </c>
      <c r="O965" s="301">
        <f t="shared" ca="1" si="504"/>
        <v>5878063.8058333332</v>
      </c>
      <c r="P965" s="301">
        <f t="shared" ca="1" si="504"/>
        <v>5940011.8066666666</v>
      </c>
      <c r="Q965" s="301">
        <f t="shared" ca="1" si="504"/>
        <v>5984459.8075000001</v>
      </c>
      <c r="R965" s="301">
        <f t="shared" ca="1" si="504"/>
        <v>6034968.5700000003</v>
      </c>
      <c r="S965" s="301">
        <f t="shared" ca="1" si="504"/>
        <v>6085477.3325000005</v>
      </c>
      <c r="T965" s="301">
        <f t="shared" ca="1" si="504"/>
        <v>6135986.0950000007</v>
      </c>
      <c r="U965" s="301">
        <f t="shared" ca="1" si="504"/>
        <v>6197220.8263523672</v>
      </c>
      <c r="V965" s="301">
        <f t="shared" ca="1" si="504"/>
        <v>6258455.5577047337</v>
      </c>
      <c r="W965" s="301">
        <f t="shared" ca="1" si="504"/>
        <v>6319690.2890571002</v>
      </c>
      <c r="X965" s="301">
        <f t="shared" ca="1" si="504"/>
        <v>6380925.0204094667</v>
      </c>
      <c r="Y965" s="301">
        <f t="shared" ca="1" si="504"/>
        <v>6442159.7517618332</v>
      </c>
      <c r="Z965" s="301">
        <f t="shared" ca="1" si="504"/>
        <v>6503394.4831141997</v>
      </c>
      <c r="AA965" s="301">
        <f t="shared" ca="1" si="504"/>
        <v>6564629.2144665662</v>
      </c>
      <c r="AB965" s="301">
        <f t="shared" ca="1" si="504"/>
        <v>6625863.9458189327</v>
      </c>
      <c r="AC965" s="301">
        <f t="shared" ca="1" si="504"/>
        <v>6687098.6771712992</v>
      </c>
      <c r="AD965" s="301">
        <f t="shared" ca="1" si="504"/>
        <v>6654110.0777844656</v>
      </c>
      <c r="AE965" s="301">
        <f t="shared" ca="1" si="504"/>
        <v>863719.5704602208</v>
      </c>
      <c r="AF965" s="301">
        <f t="shared" ca="1" si="504"/>
        <v>858781.27664166305</v>
      </c>
      <c r="AG965" s="301">
        <f t="shared" ca="1" si="504"/>
        <v>853842.9828231053</v>
      </c>
      <c r="AH965" s="301">
        <f t="shared" ca="1" si="504"/>
        <v>848904.68900454754</v>
      </c>
      <c r="AI965" s="301">
        <f t="shared" ca="1" si="504"/>
        <v>843966.39518598979</v>
      </c>
      <c r="AJ965" s="301">
        <f t="shared" ca="1" si="504"/>
        <v>839028.10136743204</v>
      </c>
      <c r="AK965" s="301">
        <f t="shared" ca="1" si="504"/>
        <v>834089.80754887429</v>
      </c>
      <c r="AL965" s="301">
        <f t="shared" ca="1" si="504"/>
        <v>829151.51373031654</v>
      </c>
      <c r="AM965" s="301">
        <f t="shared" ca="1" si="504"/>
        <v>824213.21991175879</v>
      </c>
      <c r="AN965" s="301">
        <f t="shared" ca="1" si="504"/>
        <v>819274.92609320104</v>
      </c>
      <c r="AO965" s="301">
        <f t="shared" ca="1" si="504"/>
        <v>814336.63227464329</v>
      </c>
      <c r="AP965" s="301">
        <f t="shared" ca="1" si="504"/>
        <v>805550.32799451752</v>
      </c>
      <c r="AQ965" s="301">
        <f t="shared" ca="1" si="504"/>
        <v>796764.02371439175</v>
      </c>
      <c r="AR965" s="301">
        <f t="shared" ca="1" si="504"/>
        <v>787977.71943426598</v>
      </c>
      <c r="AS965" s="301">
        <f t="shared" ca="1" si="504"/>
        <v>779191.41515414021</v>
      </c>
      <c r="AT965" s="301">
        <f t="shared" ca="1" si="504"/>
        <v>770405.11087401444</v>
      </c>
      <c r="AU965" s="301">
        <f t="shared" ca="1" si="504"/>
        <v>761618.80659388867</v>
      </c>
      <c r="AV965" s="301">
        <f t="shared" ca="1" si="504"/>
        <v>752832.5023137629</v>
      </c>
      <c r="AW965" s="301">
        <f t="shared" ca="1" si="504"/>
        <v>744046.19803363713</v>
      </c>
      <c r="AX965" s="301">
        <f t="shared" ca="1" si="504"/>
        <v>735259.89375351137</v>
      </c>
      <c r="AY965" s="301">
        <f t="shared" ca="1" si="504"/>
        <v>726473.5894733856</v>
      </c>
      <c r="AZ965" s="301">
        <f t="shared" ca="1" si="504"/>
        <v>717687.28519325983</v>
      </c>
      <c r="BA965" s="301">
        <f t="shared" ca="1" si="504"/>
        <v>708900.98091313406</v>
      </c>
      <c r="BB965" s="301">
        <f t="shared" ca="1" si="504"/>
        <v>697231.56513879262</v>
      </c>
      <c r="BC965" s="301">
        <f t="shared" ca="1" si="504"/>
        <v>685562.14936445118</v>
      </c>
      <c r="BD965" s="301">
        <f t="shared" ca="1" si="504"/>
        <v>673892.73359010974</v>
      </c>
      <c r="BE965" s="301">
        <f t="shared" ca="1" si="504"/>
        <v>662223.3178157683</v>
      </c>
      <c r="BF965" s="301">
        <f t="shared" ca="1" si="504"/>
        <v>650553.90204142686</v>
      </c>
      <c r="BG965" s="301">
        <f t="shared" ca="1" si="504"/>
        <v>638884.48626708542</v>
      </c>
      <c r="BH965" s="301">
        <f t="shared" ca="1" si="504"/>
        <v>627215.07049274398</v>
      </c>
      <c r="BI965" s="301">
        <f t="shared" ca="1" si="504"/>
        <v>615545.65471840254</v>
      </c>
      <c r="BJ965" s="301">
        <f t="shared" ca="1" si="504"/>
        <v>603876.2389440611</v>
      </c>
      <c r="BK965" s="301">
        <f t="shared" ca="1" si="504"/>
        <v>592206.82316971966</v>
      </c>
      <c r="BL965" s="301">
        <f t="shared" ca="1" si="504"/>
        <v>580537.40739537822</v>
      </c>
      <c r="BM965" s="301">
        <f t="shared" ca="1" si="504"/>
        <v>568867.99162103678</v>
      </c>
      <c r="BN965" s="301">
        <f t="shared" ca="1" si="504"/>
        <v>555408.46482939122</v>
      </c>
      <c r="BO965" s="301">
        <f t="shared" ca="1" si="504"/>
        <v>541948.93803774565</v>
      </c>
      <c r="BP965" s="301">
        <f t="shared" ca="1" si="504"/>
        <v>528489.41124610009</v>
      </c>
      <c r="BQ965" s="301">
        <f t="shared" ca="1" si="504"/>
        <v>515029.88445445459</v>
      </c>
      <c r="BR965" s="301">
        <f t="shared" ref="BR965:BX965" ca="1" si="505">BQ968*(BQ968&gt;0)</f>
        <v>0</v>
      </c>
      <c r="BS965" s="301">
        <f t="shared" ca="1" si="505"/>
        <v>0</v>
      </c>
      <c r="BT965" s="301">
        <f t="shared" ca="1" si="505"/>
        <v>0</v>
      </c>
      <c r="BU965" s="301">
        <f t="shared" ca="1" si="505"/>
        <v>0</v>
      </c>
      <c r="BV965" s="301">
        <f t="shared" ca="1" si="505"/>
        <v>0</v>
      </c>
      <c r="BW965" s="301">
        <f t="shared" ca="1" si="505"/>
        <v>0</v>
      </c>
      <c r="BX965" s="301">
        <f t="shared" ca="1" si="505"/>
        <v>0</v>
      </c>
      <c r="BY965" s="301">
        <f t="shared" ref="BY965" ca="1" si="506">BX968*(BX968&gt;0)</f>
        <v>0</v>
      </c>
      <c r="BZ965" s="301">
        <f t="shared" ref="BZ965" ca="1" si="507">BY968*(BY968&gt;0)</f>
        <v>0</v>
      </c>
      <c r="CA965" s="301">
        <f t="shared" ref="CA965" ca="1" si="508">BZ968*(BZ968&gt;0)</f>
        <v>0</v>
      </c>
      <c r="CB965" s="301">
        <f t="shared" ref="CB965" ca="1" si="509">CA968*(CA968&gt;0)</f>
        <v>0</v>
      </c>
      <c r="CC965" s="301">
        <f t="shared" ref="CC965" ca="1" si="510">CB968*(CB968&gt;0)</f>
        <v>0</v>
      </c>
      <c r="CD965" s="301">
        <f t="shared" ref="CD965" ca="1" si="511">CC968*(CC968&gt;0)</f>
        <v>0</v>
      </c>
      <c r="CE965" s="301">
        <f t="shared" ref="CE965" ca="1" si="512">CD968*(CD968&gt;0)</f>
        <v>0</v>
      </c>
      <c r="CF965" s="301">
        <f t="shared" ref="CF965" ca="1" si="513">CE968*(CE968&gt;0)</f>
        <v>0</v>
      </c>
      <c r="CG965" s="301">
        <f t="shared" ref="CG965" ca="1" si="514">CF968*(CF968&gt;0)</f>
        <v>0</v>
      </c>
      <c r="CH965" s="301">
        <f t="shared" ref="CH965" ca="1" si="515">CG968*(CG968&gt;0)</f>
        <v>0</v>
      </c>
      <c r="CI965" s="301">
        <f t="shared" ref="CI965" ca="1" si="516">CH968*(CH968&gt;0)</f>
        <v>0</v>
      </c>
      <c r="CJ965" s="301">
        <f t="shared" ref="CJ965" ca="1" si="517">CI968*(CI968&gt;0)</f>
        <v>0</v>
      </c>
      <c r="CK965" s="301"/>
      <c r="CL965" s="301"/>
      <c r="CM965" s="301"/>
      <c r="CN965" s="301"/>
      <c r="CO965" s="301"/>
      <c r="CP965" s="301"/>
      <c r="CQ965" s="301"/>
      <c r="CR965" s="301"/>
      <c r="CS965" s="301"/>
      <c r="CT965" s="301"/>
      <c r="CU965" s="301"/>
      <c r="CV965" s="301"/>
      <c r="CW965" s="301"/>
      <c r="CX965" s="301"/>
      <c r="CY965" s="301"/>
      <c r="CZ965" s="301"/>
      <c r="DA965" s="301"/>
      <c r="DB965" s="301"/>
      <c r="DC965" s="301"/>
      <c r="DD965" s="301"/>
      <c r="DE965" s="301"/>
      <c r="DF965" s="301"/>
      <c r="DG965" s="301"/>
      <c r="DH965" s="301"/>
      <c r="DI965" s="301"/>
      <c r="DJ965" s="301"/>
      <c r="DK965" s="301"/>
      <c r="DL965" s="301"/>
      <c r="DM965" s="301"/>
      <c r="DN965" s="301"/>
      <c r="DO965" s="301"/>
      <c r="DP965" s="301"/>
      <c r="DQ965" s="301"/>
      <c r="DR965" s="301"/>
      <c r="DS965" s="301"/>
      <c r="DT965" s="301"/>
    </row>
    <row r="966" spans="3:124" s="10" customFormat="1" outlineLevel="1">
      <c r="C966" s="10" t="s">
        <v>39</v>
      </c>
      <c r="D966" s="351"/>
      <c r="E966" s="411">
        <f ca="1">-(E957++E961+E948)*(E957&gt;0)</f>
        <v>0</v>
      </c>
      <c r="F966" s="412">
        <f t="shared" ref="F966:BQ966" ca="1" si="518">-(F957++F961+F948)*(F957&gt;0)</f>
        <v>0</v>
      </c>
      <c r="G966" s="412">
        <f t="shared" ca="1" si="518"/>
        <v>0</v>
      </c>
      <c r="H966" s="412">
        <f t="shared" ca="1" si="518"/>
        <v>0</v>
      </c>
      <c r="I966" s="412">
        <f t="shared" ca="1" si="518"/>
        <v>0</v>
      </c>
      <c r="J966" s="412">
        <f t="shared" ca="1" si="518"/>
        <v>0</v>
      </c>
      <c r="K966" s="412">
        <f t="shared" ca="1" si="518"/>
        <v>0</v>
      </c>
      <c r="L966" s="412">
        <f t="shared" ca="1" si="518"/>
        <v>0</v>
      </c>
      <c r="M966" s="412">
        <f t="shared" ca="1" si="518"/>
        <v>0</v>
      </c>
      <c r="N966" s="412">
        <f t="shared" ca="1" si="518"/>
        <v>0</v>
      </c>
      <c r="O966" s="412">
        <f t="shared" ca="1" si="518"/>
        <v>0</v>
      </c>
      <c r="P966" s="412">
        <f t="shared" ca="1" si="518"/>
        <v>0</v>
      </c>
      <c r="Q966" s="412">
        <f t="shared" ca="1" si="518"/>
        <v>0</v>
      </c>
      <c r="R966" s="412">
        <f t="shared" ca="1" si="518"/>
        <v>0</v>
      </c>
      <c r="S966" s="412">
        <f t="shared" ca="1" si="518"/>
        <v>0</v>
      </c>
      <c r="T966" s="412">
        <f t="shared" ca="1" si="518"/>
        <v>0</v>
      </c>
      <c r="U966" s="412">
        <f t="shared" ca="1" si="518"/>
        <v>0</v>
      </c>
      <c r="V966" s="412">
        <f t="shared" ca="1" si="518"/>
        <v>0</v>
      </c>
      <c r="W966" s="412">
        <f t="shared" ca="1" si="518"/>
        <v>0</v>
      </c>
      <c r="X966" s="412">
        <f t="shared" ca="1" si="518"/>
        <v>0</v>
      </c>
      <c r="Y966" s="412">
        <f t="shared" ca="1" si="518"/>
        <v>0</v>
      </c>
      <c r="Z966" s="412">
        <f t="shared" ca="1" si="518"/>
        <v>0</v>
      </c>
      <c r="AA966" s="412">
        <f t="shared" ca="1" si="518"/>
        <v>0</v>
      </c>
      <c r="AB966" s="412">
        <f t="shared" ca="1" si="518"/>
        <v>0</v>
      </c>
      <c r="AC966" s="412">
        <f t="shared" si="518"/>
        <v>-32988.599386833746</v>
      </c>
      <c r="AD966" s="412">
        <f t="shared" ca="1" si="518"/>
        <v>-5790390.5073242448</v>
      </c>
      <c r="AE966" s="412">
        <f t="shared" ca="1" si="518"/>
        <v>-4938.2938185577805</v>
      </c>
      <c r="AF966" s="412">
        <f t="shared" ca="1" si="518"/>
        <v>-4938.293818557795</v>
      </c>
      <c r="AG966" s="412">
        <f t="shared" ca="1" si="518"/>
        <v>-4938.2938185577805</v>
      </c>
      <c r="AH966" s="412">
        <f t="shared" ca="1" si="518"/>
        <v>-4938.2938185577805</v>
      </c>
      <c r="AI966" s="412">
        <f t="shared" ca="1" si="518"/>
        <v>-4938.293818557795</v>
      </c>
      <c r="AJ966" s="412">
        <f t="shared" ca="1" si="518"/>
        <v>-4938.293818557795</v>
      </c>
      <c r="AK966" s="412">
        <f t="shared" ca="1" si="518"/>
        <v>-4938.2938185577805</v>
      </c>
      <c r="AL966" s="412">
        <f t="shared" ca="1" si="518"/>
        <v>-4938.2938185577805</v>
      </c>
      <c r="AM966" s="412">
        <f t="shared" ca="1" si="518"/>
        <v>-4938.293818557795</v>
      </c>
      <c r="AN966" s="412">
        <f t="shared" ca="1" si="518"/>
        <v>-4938.2938185577805</v>
      </c>
      <c r="AO966" s="412">
        <f t="shared" ca="1" si="518"/>
        <v>-8786.3042801257834</v>
      </c>
      <c r="AP966" s="412">
        <f t="shared" ca="1" si="518"/>
        <v>-8786.3042801257834</v>
      </c>
      <c r="AQ966" s="412">
        <f t="shared" ca="1" si="518"/>
        <v>-8786.3042801257834</v>
      </c>
      <c r="AR966" s="412">
        <f t="shared" ca="1" si="518"/>
        <v>-8786.3042801257834</v>
      </c>
      <c r="AS966" s="412">
        <f t="shared" ca="1" si="518"/>
        <v>-8786.3042801257689</v>
      </c>
      <c r="AT966" s="412">
        <f t="shared" ca="1" si="518"/>
        <v>-8786.3042801257689</v>
      </c>
      <c r="AU966" s="412">
        <f t="shared" ca="1" si="518"/>
        <v>-8786.3042801257834</v>
      </c>
      <c r="AV966" s="412">
        <f t="shared" ca="1" si="518"/>
        <v>-8786.3042801257689</v>
      </c>
      <c r="AW966" s="412">
        <f t="shared" ca="1" si="518"/>
        <v>-8786.3042801257834</v>
      </c>
      <c r="AX966" s="412">
        <f t="shared" ca="1" si="518"/>
        <v>-8786.3042801257834</v>
      </c>
      <c r="AY966" s="412">
        <f t="shared" ca="1" si="518"/>
        <v>-8786.3042801257834</v>
      </c>
      <c r="AZ966" s="412">
        <f t="shared" ca="1" si="518"/>
        <v>-8786.3042801257834</v>
      </c>
      <c r="BA966" s="412">
        <f t="shared" ca="1" si="518"/>
        <v>-11669.415774341469</v>
      </c>
      <c r="BB966" s="412">
        <f t="shared" ca="1" si="518"/>
        <v>-11669.415774341454</v>
      </c>
      <c r="BC966" s="412">
        <f t="shared" ca="1" si="518"/>
        <v>-11669.415774341454</v>
      </c>
      <c r="BD966" s="412">
        <f t="shared" ca="1" si="518"/>
        <v>-11669.415774341469</v>
      </c>
      <c r="BE966" s="412">
        <f t="shared" ca="1" si="518"/>
        <v>-11669.415774341469</v>
      </c>
      <c r="BF966" s="412">
        <f t="shared" ca="1" si="518"/>
        <v>-11669.415774341454</v>
      </c>
      <c r="BG966" s="412">
        <f t="shared" ca="1" si="518"/>
        <v>-11669.415774341454</v>
      </c>
      <c r="BH966" s="412">
        <f t="shared" ca="1" si="518"/>
        <v>-11669.415774341469</v>
      </c>
      <c r="BI966" s="412">
        <f t="shared" ca="1" si="518"/>
        <v>-11669.415774341454</v>
      </c>
      <c r="BJ966" s="412">
        <f t="shared" ca="1" si="518"/>
        <v>-11669.415774341469</v>
      </c>
      <c r="BK966" s="412">
        <f t="shared" ca="1" si="518"/>
        <v>-11669.415774341469</v>
      </c>
      <c r="BL966" s="412">
        <f t="shared" ca="1" si="518"/>
        <v>-11669.415774341454</v>
      </c>
      <c r="BM966" s="412">
        <f t="shared" ca="1" si="518"/>
        <v>-13459.526791645534</v>
      </c>
      <c r="BN966" s="412">
        <f t="shared" ca="1" si="518"/>
        <v>-13459.52679164552</v>
      </c>
      <c r="BO966" s="412">
        <f t="shared" ca="1" si="518"/>
        <v>-13459.52679164552</v>
      </c>
      <c r="BP966" s="412">
        <f t="shared" ca="1" si="518"/>
        <v>-13459.52679164552</v>
      </c>
      <c r="BQ966" s="412">
        <f t="shared" ca="1" si="518"/>
        <v>-16046331.639142627</v>
      </c>
      <c r="BR966" s="412">
        <f t="shared" ref="BR966:CJ966" ca="1" si="519">-(BR957++BR961+BR948)*(BR957&gt;0)</f>
        <v>0</v>
      </c>
      <c r="BS966" s="412">
        <f t="shared" ca="1" si="519"/>
        <v>0</v>
      </c>
      <c r="BT966" s="412">
        <f t="shared" ca="1" si="519"/>
        <v>0</v>
      </c>
      <c r="BU966" s="412">
        <f t="shared" ca="1" si="519"/>
        <v>0</v>
      </c>
      <c r="BV966" s="412">
        <f t="shared" ca="1" si="519"/>
        <v>0</v>
      </c>
      <c r="BW966" s="412">
        <f t="shared" ca="1" si="519"/>
        <v>0</v>
      </c>
      <c r="BX966" s="412">
        <f t="shared" ca="1" si="519"/>
        <v>0</v>
      </c>
      <c r="BY966" s="412">
        <f t="shared" ca="1" si="519"/>
        <v>0</v>
      </c>
      <c r="BZ966" s="412">
        <f t="shared" ca="1" si="519"/>
        <v>0</v>
      </c>
      <c r="CA966" s="412">
        <f t="shared" ca="1" si="519"/>
        <v>0</v>
      </c>
      <c r="CB966" s="412">
        <f t="shared" ca="1" si="519"/>
        <v>0</v>
      </c>
      <c r="CC966" s="412">
        <f t="shared" ca="1" si="519"/>
        <v>0</v>
      </c>
      <c r="CD966" s="412">
        <f t="shared" ca="1" si="519"/>
        <v>0</v>
      </c>
      <c r="CE966" s="412">
        <f t="shared" ca="1" si="519"/>
        <v>0</v>
      </c>
      <c r="CF966" s="412">
        <f t="shared" ca="1" si="519"/>
        <v>0</v>
      </c>
      <c r="CG966" s="412">
        <f t="shared" ca="1" si="519"/>
        <v>0</v>
      </c>
      <c r="CH966" s="412">
        <f t="shared" ca="1" si="519"/>
        <v>0</v>
      </c>
      <c r="CI966" s="412">
        <f t="shared" ca="1" si="519"/>
        <v>0</v>
      </c>
      <c r="CJ966" s="412">
        <f t="shared" ca="1" si="519"/>
        <v>0</v>
      </c>
      <c r="CK966" s="412"/>
      <c r="CL966" s="412"/>
      <c r="CM966" s="412"/>
      <c r="CN966" s="412"/>
      <c r="CO966" s="412"/>
      <c r="CP966" s="412"/>
      <c r="CQ966" s="412"/>
      <c r="CR966" s="412"/>
      <c r="CS966" s="412"/>
      <c r="CT966" s="412"/>
      <c r="CU966" s="412"/>
      <c r="CV966" s="412"/>
      <c r="CW966" s="412"/>
      <c r="CX966" s="412"/>
      <c r="CY966" s="412"/>
      <c r="CZ966" s="412"/>
      <c r="DA966" s="412"/>
      <c r="DB966" s="412"/>
      <c r="DC966" s="412"/>
      <c r="DD966" s="412"/>
      <c r="DE966" s="412"/>
      <c r="DF966" s="412"/>
      <c r="DG966" s="412"/>
      <c r="DH966" s="412"/>
      <c r="DI966" s="412"/>
      <c r="DJ966" s="412"/>
      <c r="DK966" s="412"/>
      <c r="DL966" s="412"/>
      <c r="DM966" s="412"/>
      <c r="DN966" s="412"/>
      <c r="DO966" s="412"/>
      <c r="DP966" s="412"/>
      <c r="DQ966" s="412"/>
      <c r="DR966" s="412"/>
      <c r="DS966" s="412"/>
      <c r="DT966" s="412"/>
    </row>
    <row r="967" spans="3:124" s="10" customFormat="1" outlineLevel="1">
      <c r="C967" s="10" t="s">
        <v>242</v>
      </c>
      <c r="D967" s="351">
        <f>F84-D936-D942-D949</f>
        <v>4806727.7999999989</v>
      </c>
      <c r="E967" s="412">
        <f t="shared" ref="E967:BQ967" ca="1" si="520">-E957*AND(E957&lt;0,E958&lt;=0)</f>
        <v>0</v>
      </c>
      <c r="F967" s="412">
        <f t="shared" ca="1" si="520"/>
        <v>0</v>
      </c>
      <c r="G967" s="412">
        <f t="shared" ca="1" si="520"/>
        <v>0</v>
      </c>
      <c r="H967" s="412">
        <f t="shared" ca="1" si="520"/>
        <v>155548.00083333335</v>
      </c>
      <c r="I967" s="412">
        <f t="shared" ca="1" si="520"/>
        <v>173048.00083333335</v>
      </c>
      <c r="J967" s="412">
        <f t="shared" ca="1" si="520"/>
        <v>155548.00083333335</v>
      </c>
      <c r="K967" s="412">
        <f t="shared" ca="1" si="520"/>
        <v>173048.00083333335</v>
      </c>
      <c r="L967" s="412">
        <f t="shared" ca="1" si="520"/>
        <v>155548.00083333335</v>
      </c>
      <c r="M967" s="412">
        <f t="shared" ca="1" si="520"/>
        <v>138048.00083333335</v>
      </c>
      <c r="N967" s="412">
        <f t="shared" ca="1" si="520"/>
        <v>120548.00083333332</v>
      </c>
      <c r="O967" s="412">
        <f t="shared" ca="1" si="520"/>
        <v>61948.000833333339</v>
      </c>
      <c r="P967" s="412">
        <f t="shared" ca="1" si="520"/>
        <v>44448.000833333339</v>
      </c>
      <c r="Q967" s="412">
        <f t="shared" ca="1" si="520"/>
        <v>50508.762500000004</v>
      </c>
      <c r="R967" s="412">
        <f t="shared" ca="1" si="520"/>
        <v>50508.762500000004</v>
      </c>
      <c r="S967" s="412">
        <f t="shared" ca="1" si="520"/>
        <v>50508.762500000004</v>
      </c>
      <c r="T967" s="412">
        <f t="shared" ca="1" si="520"/>
        <v>61234.731352366274</v>
      </c>
      <c r="U967" s="412">
        <f t="shared" ca="1" si="520"/>
        <v>61234.731352366274</v>
      </c>
      <c r="V967" s="412">
        <f t="shared" ca="1" si="520"/>
        <v>61234.731352366274</v>
      </c>
      <c r="W967" s="412">
        <f t="shared" ca="1" si="520"/>
        <v>61234.731352366281</v>
      </c>
      <c r="X967" s="412">
        <f t="shared" ca="1" si="520"/>
        <v>61234.731352366289</v>
      </c>
      <c r="Y967" s="412">
        <f t="shared" ca="1" si="520"/>
        <v>61234.731352366281</v>
      </c>
      <c r="Z967" s="412">
        <f t="shared" ca="1" si="520"/>
        <v>61234.731352366281</v>
      </c>
      <c r="AA967" s="412">
        <f t="shared" ca="1" si="520"/>
        <v>61234.731352366281</v>
      </c>
      <c r="AB967" s="412">
        <f t="shared" ca="1" si="520"/>
        <v>61234.731352366274</v>
      </c>
      <c r="AC967" s="412">
        <f t="shared" ca="1" si="520"/>
        <v>0</v>
      </c>
      <c r="AD967" s="412">
        <f t="shared" ca="1" si="520"/>
        <v>0</v>
      </c>
      <c r="AE967" s="412">
        <f t="shared" ca="1" si="520"/>
        <v>0</v>
      </c>
      <c r="AF967" s="412">
        <f t="shared" ca="1" si="520"/>
        <v>0</v>
      </c>
      <c r="AG967" s="412">
        <f t="shared" ca="1" si="520"/>
        <v>0</v>
      </c>
      <c r="AH967" s="412">
        <f t="shared" ca="1" si="520"/>
        <v>0</v>
      </c>
      <c r="AI967" s="412">
        <f t="shared" ca="1" si="520"/>
        <v>0</v>
      </c>
      <c r="AJ967" s="412">
        <f t="shared" ca="1" si="520"/>
        <v>0</v>
      </c>
      <c r="AK967" s="412">
        <f t="shared" ca="1" si="520"/>
        <v>0</v>
      </c>
      <c r="AL967" s="412">
        <f t="shared" ca="1" si="520"/>
        <v>0</v>
      </c>
      <c r="AM967" s="412">
        <f t="shared" ca="1" si="520"/>
        <v>0</v>
      </c>
      <c r="AN967" s="412">
        <f t="shared" ca="1" si="520"/>
        <v>0</v>
      </c>
      <c r="AO967" s="412">
        <f t="shared" ca="1" si="520"/>
        <v>0</v>
      </c>
      <c r="AP967" s="412">
        <f t="shared" ca="1" si="520"/>
        <v>0</v>
      </c>
      <c r="AQ967" s="412">
        <f t="shared" ca="1" si="520"/>
        <v>0</v>
      </c>
      <c r="AR967" s="412">
        <f t="shared" ca="1" si="520"/>
        <v>0</v>
      </c>
      <c r="AS967" s="412">
        <f t="shared" ca="1" si="520"/>
        <v>0</v>
      </c>
      <c r="AT967" s="412">
        <f t="shared" ca="1" si="520"/>
        <v>0</v>
      </c>
      <c r="AU967" s="412">
        <f t="shared" ca="1" si="520"/>
        <v>0</v>
      </c>
      <c r="AV967" s="412">
        <f t="shared" ca="1" si="520"/>
        <v>0</v>
      </c>
      <c r="AW967" s="412">
        <f t="shared" ca="1" si="520"/>
        <v>0</v>
      </c>
      <c r="AX967" s="412">
        <f t="shared" ca="1" si="520"/>
        <v>0</v>
      </c>
      <c r="AY967" s="412">
        <f t="shared" ca="1" si="520"/>
        <v>0</v>
      </c>
      <c r="AZ967" s="412">
        <f t="shared" ca="1" si="520"/>
        <v>0</v>
      </c>
      <c r="BA967" s="412">
        <f t="shared" ca="1" si="520"/>
        <v>0</v>
      </c>
      <c r="BB967" s="412">
        <f t="shared" ca="1" si="520"/>
        <v>0</v>
      </c>
      <c r="BC967" s="412">
        <f t="shared" ca="1" si="520"/>
        <v>0</v>
      </c>
      <c r="BD967" s="412">
        <f t="shared" ca="1" si="520"/>
        <v>0</v>
      </c>
      <c r="BE967" s="412">
        <f t="shared" ca="1" si="520"/>
        <v>0</v>
      </c>
      <c r="BF967" s="412">
        <f t="shared" ca="1" si="520"/>
        <v>0</v>
      </c>
      <c r="BG967" s="412">
        <f t="shared" ca="1" si="520"/>
        <v>0</v>
      </c>
      <c r="BH967" s="412">
        <f t="shared" ca="1" si="520"/>
        <v>0</v>
      </c>
      <c r="BI967" s="412">
        <f t="shared" ca="1" si="520"/>
        <v>0</v>
      </c>
      <c r="BJ967" s="412">
        <f t="shared" ca="1" si="520"/>
        <v>0</v>
      </c>
      <c r="BK967" s="412">
        <f t="shared" ca="1" si="520"/>
        <v>0</v>
      </c>
      <c r="BL967" s="412">
        <f t="shared" ca="1" si="520"/>
        <v>0</v>
      </c>
      <c r="BM967" s="412">
        <f t="shared" ca="1" si="520"/>
        <v>0</v>
      </c>
      <c r="BN967" s="412">
        <f t="shared" ca="1" si="520"/>
        <v>0</v>
      </c>
      <c r="BO967" s="412">
        <f t="shared" ca="1" si="520"/>
        <v>0</v>
      </c>
      <c r="BP967" s="412">
        <f t="shared" ca="1" si="520"/>
        <v>0</v>
      </c>
      <c r="BQ967" s="412">
        <f t="shared" ca="1" si="520"/>
        <v>0</v>
      </c>
      <c r="BR967" s="412">
        <f t="shared" ref="BR967:CJ967" ca="1" si="521">-BR957*AND(BR957&lt;0,BR958&lt;=0)</f>
        <v>0</v>
      </c>
      <c r="BS967" s="412">
        <f t="shared" ca="1" si="521"/>
        <v>0</v>
      </c>
      <c r="BT967" s="412">
        <f t="shared" ca="1" si="521"/>
        <v>0</v>
      </c>
      <c r="BU967" s="412">
        <f t="shared" ca="1" si="521"/>
        <v>0</v>
      </c>
      <c r="BV967" s="412">
        <f t="shared" ca="1" si="521"/>
        <v>0</v>
      </c>
      <c r="BW967" s="412">
        <f t="shared" ca="1" si="521"/>
        <v>0</v>
      </c>
      <c r="BX967" s="412">
        <f t="shared" ca="1" si="521"/>
        <v>0</v>
      </c>
      <c r="BY967" s="412">
        <f t="shared" ca="1" si="521"/>
        <v>0</v>
      </c>
      <c r="BZ967" s="412">
        <f t="shared" ca="1" si="521"/>
        <v>0</v>
      </c>
      <c r="CA967" s="412">
        <f t="shared" ca="1" si="521"/>
        <v>0</v>
      </c>
      <c r="CB967" s="412">
        <f t="shared" ca="1" si="521"/>
        <v>0</v>
      </c>
      <c r="CC967" s="412">
        <f t="shared" ca="1" si="521"/>
        <v>0</v>
      </c>
      <c r="CD967" s="412">
        <f t="shared" ca="1" si="521"/>
        <v>0</v>
      </c>
      <c r="CE967" s="412">
        <f t="shared" ca="1" si="521"/>
        <v>0</v>
      </c>
      <c r="CF967" s="412">
        <f t="shared" ca="1" si="521"/>
        <v>0</v>
      </c>
      <c r="CG967" s="412">
        <f t="shared" ca="1" si="521"/>
        <v>0</v>
      </c>
      <c r="CH967" s="412">
        <f t="shared" ca="1" si="521"/>
        <v>0</v>
      </c>
      <c r="CI967" s="412">
        <f t="shared" ca="1" si="521"/>
        <v>0</v>
      </c>
      <c r="CJ967" s="412">
        <f t="shared" ca="1" si="521"/>
        <v>0</v>
      </c>
      <c r="CK967" s="412"/>
      <c r="CL967" s="412"/>
      <c r="CM967" s="412"/>
      <c r="CN967" s="412"/>
      <c r="CO967" s="412"/>
      <c r="CP967" s="412"/>
      <c r="CQ967" s="412"/>
      <c r="CR967" s="412"/>
      <c r="CS967" s="412"/>
      <c r="CT967" s="412"/>
      <c r="CU967" s="412"/>
      <c r="CV967" s="412"/>
      <c r="CW967" s="412"/>
      <c r="CX967" s="412"/>
      <c r="CY967" s="412"/>
      <c r="CZ967" s="412"/>
      <c r="DA967" s="412"/>
      <c r="DB967" s="412"/>
      <c r="DC967" s="412"/>
      <c r="DD967" s="412"/>
      <c r="DE967" s="412"/>
      <c r="DF967" s="412"/>
      <c r="DG967" s="412"/>
      <c r="DH967" s="412"/>
      <c r="DI967" s="412"/>
      <c r="DJ967" s="412"/>
      <c r="DK967" s="412"/>
      <c r="DL967" s="412"/>
      <c r="DM967" s="412"/>
      <c r="DN967" s="412"/>
      <c r="DO967" s="412"/>
      <c r="DP967" s="412"/>
      <c r="DQ967" s="412"/>
      <c r="DR967" s="412"/>
      <c r="DS967" s="412"/>
      <c r="DT967" s="412"/>
    </row>
    <row r="968" spans="3:124" s="10" customFormat="1" outlineLevel="1">
      <c r="C968" s="10" t="s">
        <v>327</v>
      </c>
      <c r="D968" s="351">
        <f>SUM(D965:D967)</f>
        <v>4806727.7999999989</v>
      </c>
      <c r="E968" s="305">
        <f ca="1">SUM(E965:E967)</f>
        <v>4806727.7999999989</v>
      </c>
      <c r="F968" s="305">
        <f t="shared" ref="F968:BQ968" ca="1" si="522">SUM(F965:F967)</f>
        <v>4806727.7999999989</v>
      </c>
      <c r="G968" s="305">
        <f t="shared" ca="1" si="522"/>
        <v>4806727.7999999989</v>
      </c>
      <c r="H968" s="305">
        <f t="shared" ca="1" si="522"/>
        <v>4962275.8008333324</v>
      </c>
      <c r="I968" s="305">
        <f t="shared" ca="1" si="522"/>
        <v>5135323.8016666658</v>
      </c>
      <c r="J968" s="305">
        <f t="shared" ca="1" si="522"/>
        <v>5290871.8024999993</v>
      </c>
      <c r="K968" s="305">
        <f t="shared" ca="1" si="522"/>
        <v>5463919.8033333328</v>
      </c>
      <c r="L968" s="305">
        <f t="shared" ca="1" si="522"/>
        <v>5619467.8041666662</v>
      </c>
      <c r="M968" s="305">
        <f t="shared" ca="1" si="522"/>
        <v>5757515.8049999997</v>
      </c>
      <c r="N968" s="305">
        <f t="shared" ca="1" si="522"/>
        <v>5878063.8058333332</v>
      </c>
      <c r="O968" s="305">
        <f t="shared" ca="1" si="522"/>
        <v>5940011.8066666666</v>
      </c>
      <c r="P968" s="305">
        <f t="shared" ca="1" si="522"/>
        <v>5984459.8075000001</v>
      </c>
      <c r="Q968" s="305">
        <f t="shared" ca="1" si="522"/>
        <v>6034968.5700000003</v>
      </c>
      <c r="R968" s="305">
        <f t="shared" ca="1" si="522"/>
        <v>6085477.3325000005</v>
      </c>
      <c r="S968" s="305">
        <f t="shared" ca="1" si="522"/>
        <v>6135986.0950000007</v>
      </c>
      <c r="T968" s="305">
        <f t="shared" ca="1" si="522"/>
        <v>6197220.8263523672</v>
      </c>
      <c r="U968" s="305">
        <f t="shared" ca="1" si="522"/>
        <v>6258455.5577047337</v>
      </c>
      <c r="V968" s="305">
        <f t="shared" ca="1" si="522"/>
        <v>6319690.2890571002</v>
      </c>
      <c r="W968" s="305">
        <f t="shared" ca="1" si="522"/>
        <v>6380925.0204094667</v>
      </c>
      <c r="X968" s="305">
        <f t="shared" ca="1" si="522"/>
        <v>6442159.7517618332</v>
      </c>
      <c r="Y968" s="305">
        <f t="shared" ca="1" si="522"/>
        <v>6503394.4831141997</v>
      </c>
      <c r="Z968" s="305">
        <f t="shared" ca="1" si="522"/>
        <v>6564629.2144665662</v>
      </c>
      <c r="AA968" s="305">
        <f t="shared" ca="1" si="522"/>
        <v>6625863.9458189327</v>
      </c>
      <c r="AB968" s="305">
        <f t="shared" ca="1" si="522"/>
        <v>6687098.6771712992</v>
      </c>
      <c r="AC968" s="305">
        <f t="shared" ca="1" si="522"/>
        <v>6654110.0777844656</v>
      </c>
      <c r="AD968" s="305">
        <f t="shared" ca="1" si="522"/>
        <v>863719.5704602208</v>
      </c>
      <c r="AE968" s="305">
        <f t="shared" ca="1" si="522"/>
        <v>858781.27664166305</v>
      </c>
      <c r="AF968" s="305">
        <f t="shared" ca="1" si="522"/>
        <v>853842.9828231053</v>
      </c>
      <c r="AG968" s="305">
        <f t="shared" ca="1" si="522"/>
        <v>848904.68900454754</v>
      </c>
      <c r="AH968" s="305">
        <f t="shared" ca="1" si="522"/>
        <v>843966.39518598979</v>
      </c>
      <c r="AI968" s="305">
        <f t="shared" ca="1" si="522"/>
        <v>839028.10136743204</v>
      </c>
      <c r="AJ968" s="305">
        <f t="shared" ca="1" si="522"/>
        <v>834089.80754887429</v>
      </c>
      <c r="AK968" s="305">
        <f t="shared" ca="1" si="522"/>
        <v>829151.51373031654</v>
      </c>
      <c r="AL968" s="305">
        <f t="shared" ca="1" si="522"/>
        <v>824213.21991175879</v>
      </c>
      <c r="AM968" s="305">
        <f t="shared" ca="1" si="522"/>
        <v>819274.92609320104</v>
      </c>
      <c r="AN968" s="305">
        <f t="shared" ca="1" si="522"/>
        <v>814336.63227464329</v>
      </c>
      <c r="AO968" s="305">
        <f t="shared" ca="1" si="522"/>
        <v>805550.32799451752</v>
      </c>
      <c r="AP968" s="305">
        <f t="shared" ca="1" si="522"/>
        <v>796764.02371439175</v>
      </c>
      <c r="AQ968" s="305">
        <f t="shared" ca="1" si="522"/>
        <v>787977.71943426598</v>
      </c>
      <c r="AR968" s="305">
        <f t="shared" ca="1" si="522"/>
        <v>779191.41515414021</v>
      </c>
      <c r="AS968" s="305">
        <f t="shared" ca="1" si="522"/>
        <v>770405.11087401444</v>
      </c>
      <c r="AT968" s="305">
        <f t="shared" ca="1" si="522"/>
        <v>761618.80659388867</v>
      </c>
      <c r="AU968" s="305">
        <f t="shared" ca="1" si="522"/>
        <v>752832.5023137629</v>
      </c>
      <c r="AV968" s="305">
        <f t="shared" ca="1" si="522"/>
        <v>744046.19803363713</v>
      </c>
      <c r="AW968" s="305">
        <f t="shared" ca="1" si="522"/>
        <v>735259.89375351137</v>
      </c>
      <c r="AX968" s="305">
        <f t="shared" ca="1" si="522"/>
        <v>726473.5894733856</v>
      </c>
      <c r="AY968" s="305">
        <f t="shared" ca="1" si="522"/>
        <v>717687.28519325983</v>
      </c>
      <c r="AZ968" s="305">
        <f t="shared" ca="1" si="522"/>
        <v>708900.98091313406</v>
      </c>
      <c r="BA968" s="305">
        <f t="shared" ca="1" si="522"/>
        <v>697231.56513879262</v>
      </c>
      <c r="BB968" s="305">
        <f t="shared" ca="1" si="522"/>
        <v>685562.14936445118</v>
      </c>
      <c r="BC968" s="305">
        <f t="shared" ca="1" si="522"/>
        <v>673892.73359010974</v>
      </c>
      <c r="BD968" s="305">
        <f t="shared" ca="1" si="522"/>
        <v>662223.3178157683</v>
      </c>
      <c r="BE968" s="305">
        <f t="shared" ca="1" si="522"/>
        <v>650553.90204142686</v>
      </c>
      <c r="BF968" s="305">
        <f t="shared" ca="1" si="522"/>
        <v>638884.48626708542</v>
      </c>
      <c r="BG968" s="305">
        <f t="shared" ca="1" si="522"/>
        <v>627215.07049274398</v>
      </c>
      <c r="BH968" s="305">
        <f t="shared" ca="1" si="522"/>
        <v>615545.65471840254</v>
      </c>
      <c r="BI968" s="305">
        <f t="shared" ca="1" si="522"/>
        <v>603876.2389440611</v>
      </c>
      <c r="BJ968" s="305">
        <f t="shared" ca="1" si="522"/>
        <v>592206.82316971966</v>
      </c>
      <c r="BK968" s="305">
        <f t="shared" ca="1" si="522"/>
        <v>580537.40739537822</v>
      </c>
      <c r="BL968" s="305">
        <f t="shared" ca="1" si="522"/>
        <v>568867.99162103678</v>
      </c>
      <c r="BM968" s="305">
        <f t="shared" ca="1" si="522"/>
        <v>555408.46482939122</v>
      </c>
      <c r="BN968" s="305">
        <f t="shared" ca="1" si="522"/>
        <v>541948.93803774565</v>
      </c>
      <c r="BO968" s="305">
        <f t="shared" ca="1" si="522"/>
        <v>528489.41124610009</v>
      </c>
      <c r="BP968" s="305">
        <f t="shared" ca="1" si="522"/>
        <v>515029.88445445459</v>
      </c>
      <c r="BQ968" s="305">
        <f t="shared" ca="1" si="522"/>
        <v>-15531301.754688172</v>
      </c>
      <c r="BR968" s="305">
        <f t="shared" ref="BR968:BX968" ca="1" si="523">SUM(BR965:BR967)</f>
        <v>0</v>
      </c>
      <c r="BS968" s="305">
        <f t="shared" ca="1" si="523"/>
        <v>0</v>
      </c>
      <c r="BT968" s="305">
        <f t="shared" ca="1" si="523"/>
        <v>0</v>
      </c>
      <c r="BU968" s="305">
        <f t="shared" ca="1" si="523"/>
        <v>0</v>
      </c>
      <c r="BV968" s="305">
        <f t="shared" ca="1" si="523"/>
        <v>0</v>
      </c>
      <c r="BW968" s="305">
        <f t="shared" ca="1" si="523"/>
        <v>0</v>
      </c>
      <c r="BX968" s="305">
        <f t="shared" ca="1" si="523"/>
        <v>0</v>
      </c>
      <c r="BY968" s="305">
        <f t="shared" ref="BY968:CJ968" ca="1" si="524">SUM(BY965:BY967)</f>
        <v>0</v>
      </c>
      <c r="BZ968" s="305">
        <f t="shared" ca="1" si="524"/>
        <v>0</v>
      </c>
      <c r="CA968" s="305">
        <f t="shared" ca="1" si="524"/>
        <v>0</v>
      </c>
      <c r="CB968" s="305">
        <f t="shared" ca="1" si="524"/>
        <v>0</v>
      </c>
      <c r="CC968" s="305">
        <f t="shared" ca="1" si="524"/>
        <v>0</v>
      </c>
      <c r="CD968" s="305">
        <f t="shared" ca="1" si="524"/>
        <v>0</v>
      </c>
      <c r="CE968" s="305">
        <f t="shared" ca="1" si="524"/>
        <v>0</v>
      </c>
      <c r="CF968" s="305">
        <f t="shared" ca="1" si="524"/>
        <v>0</v>
      </c>
      <c r="CG968" s="305">
        <f t="shared" ca="1" si="524"/>
        <v>0</v>
      </c>
      <c r="CH968" s="305">
        <f t="shared" ca="1" si="524"/>
        <v>0</v>
      </c>
      <c r="CI968" s="305">
        <f t="shared" ca="1" si="524"/>
        <v>0</v>
      </c>
      <c r="CJ968" s="305">
        <f t="shared" ca="1" si="524"/>
        <v>0</v>
      </c>
      <c r="CK968" s="305"/>
      <c r="CL968" s="305"/>
      <c r="CM968" s="305"/>
      <c r="CN968" s="305"/>
      <c r="CO968" s="305"/>
      <c r="CP968" s="305"/>
      <c r="CQ968" s="305"/>
      <c r="CR968" s="305"/>
      <c r="CS968" s="305"/>
      <c r="CT968" s="305"/>
      <c r="CU968" s="305"/>
      <c r="CV968" s="305"/>
      <c r="CW968" s="305"/>
      <c r="CX968" s="305"/>
      <c r="CY968" s="305"/>
      <c r="CZ968" s="305"/>
      <c r="DA968" s="305"/>
      <c r="DB968" s="305"/>
      <c r="DC968" s="305"/>
      <c r="DD968" s="305"/>
      <c r="DE968" s="305"/>
      <c r="DF968" s="305"/>
      <c r="DG968" s="305"/>
      <c r="DH968" s="305"/>
      <c r="DI968" s="305"/>
      <c r="DJ968" s="305"/>
      <c r="DK968" s="305"/>
      <c r="DL968" s="305"/>
      <c r="DM968" s="305"/>
      <c r="DN968" s="305"/>
      <c r="DO968" s="305"/>
      <c r="DP968" s="305"/>
      <c r="DQ968" s="305"/>
      <c r="DR968" s="305"/>
      <c r="DS968" s="305"/>
      <c r="DT968" s="305"/>
    </row>
    <row r="969" spans="3:124" s="10" customFormat="1" outlineLevel="1">
      <c r="D969" s="351"/>
      <c r="E969" s="305"/>
      <c r="F969" s="301"/>
      <c r="G969" s="301"/>
      <c r="H969" s="301"/>
      <c r="I969" s="301"/>
      <c r="J969" s="301"/>
      <c r="K969" s="301"/>
      <c r="L969" s="301"/>
      <c r="M969" s="301"/>
      <c r="N969" s="301"/>
      <c r="O969" s="4"/>
      <c r="P969" s="4"/>
      <c r="Q969" s="4"/>
      <c r="R969" s="4"/>
      <c r="S969" s="4"/>
      <c r="T969" s="4"/>
      <c r="U969" s="4"/>
      <c r="V969" s="4"/>
      <c r="W969" s="4"/>
      <c r="X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 spans="3:124" s="10" customFormat="1" outlineLevel="1">
      <c r="D970" s="351"/>
      <c r="E970" s="303"/>
      <c r="F970" s="301"/>
      <c r="G970" s="301"/>
      <c r="H970" s="301"/>
      <c r="I970" s="301"/>
      <c r="J970" s="301"/>
      <c r="K970" s="301"/>
      <c r="L970" s="301"/>
      <c r="M970" s="301"/>
      <c r="N970" s="301"/>
      <c r="O970" s="4"/>
      <c r="P970" s="4"/>
      <c r="Q970" s="4"/>
      <c r="R970" s="4"/>
      <c r="S970" s="4"/>
      <c r="T970" s="4"/>
      <c r="U970" s="4"/>
      <c r="V970" s="4"/>
      <c r="W970" s="4"/>
      <c r="X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 spans="3:124" outlineLevel="1"/>
    <row r="972" spans="3:124" outlineLevel="1"/>
    <row r="973" spans="3:124" outlineLevel="1">
      <c r="D973" s="414">
        <f>D5</f>
        <v>43497</v>
      </c>
      <c r="E973" s="414">
        <f>EOMONTH(D5,0)</f>
        <v>43524</v>
      </c>
      <c r="F973" s="414">
        <f>EOMONTH(E973,1)</f>
        <v>43555</v>
      </c>
      <c r="G973" s="414">
        <f t="shared" ref="G973:BR973" si="525">EOMONTH(F973,1)</f>
        <v>43585</v>
      </c>
      <c r="H973" s="414">
        <f t="shared" si="525"/>
        <v>43616</v>
      </c>
      <c r="I973" s="414">
        <f t="shared" si="525"/>
        <v>43646</v>
      </c>
      <c r="J973" s="414">
        <f t="shared" si="525"/>
        <v>43677</v>
      </c>
      <c r="K973" s="414">
        <f t="shared" si="525"/>
        <v>43708</v>
      </c>
      <c r="L973" s="414">
        <f t="shared" si="525"/>
        <v>43738</v>
      </c>
      <c r="M973" s="414">
        <f t="shared" si="525"/>
        <v>43769</v>
      </c>
      <c r="N973" s="414">
        <f t="shared" si="525"/>
        <v>43799</v>
      </c>
      <c r="O973" s="414">
        <f t="shared" si="525"/>
        <v>43830</v>
      </c>
      <c r="P973" s="414">
        <f t="shared" si="525"/>
        <v>43861</v>
      </c>
      <c r="Q973" s="414">
        <f t="shared" si="525"/>
        <v>43890</v>
      </c>
      <c r="R973" s="414">
        <f t="shared" si="525"/>
        <v>43921</v>
      </c>
      <c r="S973" s="414">
        <f t="shared" si="525"/>
        <v>43951</v>
      </c>
      <c r="T973" s="414">
        <f t="shared" si="525"/>
        <v>43982</v>
      </c>
      <c r="U973" s="414">
        <f t="shared" si="525"/>
        <v>44012</v>
      </c>
      <c r="V973" s="414">
        <f t="shared" si="525"/>
        <v>44043</v>
      </c>
      <c r="W973" s="414">
        <f t="shared" si="525"/>
        <v>44074</v>
      </c>
      <c r="X973" s="414">
        <f t="shared" si="525"/>
        <v>44104</v>
      </c>
      <c r="Y973" s="414">
        <f t="shared" si="525"/>
        <v>44135</v>
      </c>
      <c r="Z973" s="414">
        <f t="shared" si="525"/>
        <v>44165</v>
      </c>
      <c r="AA973" s="414">
        <f t="shared" si="525"/>
        <v>44196</v>
      </c>
      <c r="AB973" s="414">
        <f t="shared" si="525"/>
        <v>44227</v>
      </c>
      <c r="AC973" s="414">
        <f t="shared" si="525"/>
        <v>44255</v>
      </c>
      <c r="AD973" s="414">
        <f t="shared" si="525"/>
        <v>44286</v>
      </c>
      <c r="AE973" s="414">
        <f t="shared" si="525"/>
        <v>44316</v>
      </c>
      <c r="AF973" s="414">
        <f t="shared" si="525"/>
        <v>44347</v>
      </c>
      <c r="AG973" s="414">
        <f t="shared" si="525"/>
        <v>44377</v>
      </c>
      <c r="AH973" s="414">
        <f t="shared" si="525"/>
        <v>44408</v>
      </c>
      <c r="AI973" s="414">
        <f t="shared" si="525"/>
        <v>44439</v>
      </c>
      <c r="AJ973" s="414">
        <f t="shared" si="525"/>
        <v>44469</v>
      </c>
      <c r="AK973" s="414">
        <f t="shared" si="525"/>
        <v>44500</v>
      </c>
      <c r="AL973" s="414">
        <f t="shared" si="525"/>
        <v>44530</v>
      </c>
      <c r="AM973" s="414">
        <f t="shared" si="525"/>
        <v>44561</v>
      </c>
      <c r="AN973" s="414">
        <f t="shared" si="525"/>
        <v>44592</v>
      </c>
      <c r="AO973" s="414">
        <f t="shared" si="525"/>
        <v>44620</v>
      </c>
      <c r="AP973" s="414">
        <f t="shared" si="525"/>
        <v>44651</v>
      </c>
      <c r="AQ973" s="414">
        <f t="shared" si="525"/>
        <v>44681</v>
      </c>
      <c r="AR973" s="414">
        <f t="shared" si="525"/>
        <v>44712</v>
      </c>
      <c r="AS973" s="414">
        <f t="shared" si="525"/>
        <v>44742</v>
      </c>
      <c r="AT973" s="414">
        <f t="shared" si="525"/>
        <v>44773</v>
      </c>
      <c r="AU973" s="414">
        <f t="shared" si="525"/>
        <v>44804</v>
      </c>
      <c r="AV973" s="414">
        <f t="shared" si="525"/>
        <v>44834</v>
      </c>
      <c r="AW973" s="414">
        <f t="shared" si="525"/>
        <v>44865</v>
      </c>
      <c r="AX973" s="414">
        <f t="shared" si="525"/>
        <v>44895</v>
      </c>
      <c r="AY973" s="414">
        <f t="shared" si="525"/>
        <v>44926</v>
      </c>
      <c r="AZ973" s="414">
        <f t="shared" si="525"/>
        <v>44957</v>
      </c>
      <c r="BA973" s="414">
        <f t="shared" si="525"/>
        <v>44985</v>
      </c>
      <c r="BB973" s="414">
        <f t="shared" si="525"/>
        <v>45016</v>
      </c>
      <c r="BC973" s="414">
        <f t="shared" si="525"/>
        <v>45046</v>
      </c>
      <c r="BD973" s="414">
        <f t="shared" si="525"/>
        <v>45077</v>
      </c>
      <c r="BE973" s="414">
        <f t="shared" si="525"/>
        <v>45107</v>
      </c>
      <c r="BF973" s="414">
        <f t="shared" si="525"/>
        <v>45138</v>
      </c>
      <c r="BG973" s="414">
        <f t="shared" si="525"/>
        <v>45169</v>
      </c>
      <c r="BH973" s="414">
        <f t="shared" si="525"/>
        <v>45199</v>
      </c>
      <c r="BI973" s="414">
        <f t="shared" si="525"/>
        <v>45230</v>
      </c>
      <c r="BJ973" s="414">
        <f t="shared" si="525"/>
        <v>45260</v>
      </c>
      <c r="BK973" s="414">
        <f t="shared" si="525"/>
        <v>45291</v>
      </c>
      <c r="BL973" s="414">
        <f t="shared" si="525"/>
        <v>45322</v>
      </c>
      <c r="BM973" s="414">
        <f t="shared" si="525"/>
        <v>45351</v>
      </c>
      <c r="BN973" s="414">
        <f t="shared" si="525"/>
        <v>45382</v>
      </c>
      <c r="BO973" s="414">
        <f t="shared" si="525"/>
        <v>45412</v>
      </c>
      <c r="BP973" s="414">
        <f t="shared" si="525"/>
        <v>45443</v>
      </c>
      <c r="BQ973" s="414">
        <f t="shared" si="525"/>
        <v>45473</v>
      </c>
      <c r="BR973" s="414">
        <f t="shared" si="525"/>
        <v>45504</v>
      </c>
      <c r="BS973" s="414">
        <f t="shared" ref="BS973:BX973" si="526">EOMONTH(BR973,1)</f>
        <v>45535</v>
      </c>
      <c r="BT973" s="414">
        <f t="shared" si="526"/>
        <v>45565</v>
      </c>
      <c r="BU973" s="414">
        <f t="shared" si="526"/>
        <v>45596</v>
      </c>
      <c r="BV973" s="414">
        <f t="shared" si="526"/>
        <v>45626</v>
      </c>
      <c r="BW973" s="414">
        <f t="shared" si="526"/>
        <v>45657</v>
      </c>
      <c r="BX973" s="414">
        <f t="shared" si="526"/>
        <v>45688</v>
      </c>
      <c r="BY973" s="414">
        <f t="shared" ref="BY973" si="527">EOMONTH(BX973,1)</f>
        <v>45716</v>
      </c>
      <c r="BZ973" s="414">
        <f t="shared" ref="BZ973" si="528">EOMONTH(BY973,1)</f>
        <v>45747</v>
      </c>
      <c r="CA973" s="414">
        <f t="shared" ref="CA973" si="529">EOMONTH(BZ973,1)</f>
        <v>45777</v>
      </c>
      <c r="CB973" s="414">
        <f t="shared" ref="CB973" si="530">EOMONTH(CA973,1)</f>
        <v>45808</v>
      </c>
      <c r="CC973" s="414">
        <f t="shared" ref="CC973" si="531">EOMONTH(CB973,1)</f>
        <v>45838</v>
      </c>
      <c r="CD973" s="414">
        <f t="shared" ref="CD973" si="532">EOMONTH(CC973,1)</f>
        <v>45869</v>
      </c>
      <c r="CE973" s="414">
        <f t="shared" ref="CE973" si="533">EOMONTH(CD973,1)</f>
        <v>45900</v>
      </c>
      <c r="CF973" s="414">
        <f t="shared" ref="CF973" si="534">EOMONTH(CE973,1)</f>
        <v>45930</v>
      </c>
      <c r="CG973" s="414">
        <f t="shared" ref="CG973" si="535">EOMONTH(CF973,1)</f>
        <v>45961</v>
      </c>
      <c r="CH973" s="414">
        <f t="shared" ref="CH973" si="536">EOMONTH(CG973,1)</f>
        <v>45991</v>
      </c>
      <c r="CI973" s="414">
        <f t="shared" ref="CI973" si="537">EOMONTH(CH973,1)</f>
        <v>46022</v>
      </c>
      <c r="CJ973" s="414">
        <f t="shared" ref="CJ973" si="538">EOMONTH(CI973,1)</f>
        <v>46053</v>
      </c>
      <c r="CK973" s="414"/>
      <c r="CL973" s="414"/>
      <c r="CM973" s="414"/>
      <c r="CN973" s="414"/>
      <c r="CO973" s="414"/>
      <c r="CP973" s="414"/>
      <c r="CQ973" s="414"/>
      <c r="CR973" s="414"/>
      <c r="CS973" s="414"/>
      <c r="CT973" s="414"/>
      <c r="CU973" s="414"/>
      <c r="CV973" s="414"/>
      <c r="CW973" s="414"/>
      <c r="CX973" s="414"/>
      <c r="CY973" s="414"/>
      <c r="CZ973" s="414"/>
      <c r="DA973" s="414"/>
      <c r="DB973" s="414"/>
      <c r="DC973" s="414"/>
      <c r="DD973" s="414"/>
      <c r="DE973" s="414"/>
      <c r="DF973" s="414"/>
      <c r="DG973" s="414"/>
      <c r="DH973" s="414"/>
      <c r="DI973" s="414"/>
      <c r="DJ973" s="414"/>
      <c r="DK973" s="414"/>
      <c r="DL973" s="414"/>
      <c r="DM973" s="414"/>
      <c r="DN973" s="414"/>
      <c r="DO973" s="414"/>
      <c r="DP973" s="414"/>
      <c r="DQ973" s="414"/>
      <c r="DR973" s="414"/>
      <c r="DS973" s="414"/>
      <c r="DT973" s="414"/>
    </row>
    <row r="974" spans="3:124" outlineLevel="1">
      <c r="C974" s="4" t="s">
        <v>337</v>
      </c>
      <c r="D974" s="284">
        <f>-D908</f>
        <v>-13733508</v>
      </c>
      <c r="E974" s="345">
        <f ca="1">(E929+E961)*(E927&lt;=$E$328)</f>
        <v>-468353.08333333331</v>
      </c>
      <c r="F974" s="345">
        <f t="shared" ref="F974:BQ974" ca="1" si="539">(F929+F961)*(F927&lt;=$E$328)</f>
        <v>-153353.08333333331</v>
      </c>
      <c r="G974" s="345">
        <f t="shared" ca="1" si="539"/>
        <v>-153353.08333333331</v>
      </c>
      <c r="H974" s="345">
        <f t="shared" ca="1" si="539"/>
        <v>-118353.08333333334</v>
      </c>
      <c r="I974" s="345">
        <f t="shared" ca="1" si="539"/>
        <v>-135853.08333333334</v>
      </c>
      <c r="J974" s="345">
        <f t="shared" ca="1" si="539"/>
        <v>-118353.08333333334</v>
      </c>
      <c r="K974" s="345">
        <f t="shared" ca="1" si="539"/>
        <v>-135853.08333333334</v>
      </c>
      <c r="L974" s="345">
        <f t="shared" ca="1" si="539"/>
        <v>-118353.08333333334</v>
      </c>
      <c r="M974" s="345">
        <f t="shared" ca="1" si="539"/>
        <v>-100853.08333333334</v>
      </c>
      <c r="N974" s="345">
        <f t="shared" ca="1" si="539"/>
        <v>-83353.083333333328</v>
      </c>
      <c r="O974" s="345">
        <f t="shared" ca="1" si="539"/>
        <v>-24753.083333333336</v>
      </c>
      <c r="P974" s="345">
        <f t="shared" ca="1" si="539"/>
        <v>-7253.0833333333339</v>
      </c>
      <c r="Q974" s="345">
        <f t="shared" ca="1" si="539"/>
        <v>-13313.845000000001</v>
      </c>
      <c r="R974" s="345">
        <f t="shared" ca="1" si="539"/>
        <v>-13313.845000000001</v>
      </c>
      <c r="S974" s="345">
        <f t="shared" ca="1" si="539"/>
        <v>-13313.845000000001</v>
      </c>
      <c r="T974" s="345">
        <f t="shared" ca="1" si="539"/>
        <v>-13313.845000000001</v>
      </c>
      <c r="U974" s="345">
        <f t="shared" ca="1" si="539"/>
        <v>-13313.845000000001</v>
      </c>
      <c r="V974" s="345">
        <f t="shared" ca="1" si="539"/>
        <v>-13313.845000000001</v>
      </c>
      <c r="W974" s="345">
        <f t="shared" ca="1" si="539"/>
        <v>-13313.845000000001</v>
      </c>
      <c r="X974" s="345">
        <f t="shared" ca="1" si="539"/>
        <v>-13313.845000000001</v>
      </c>
      <c r="Y974" s="345">
        <f t="shared" ca="1" si="539"/>
        <v>-13313.845000000001</v>
      </c>
      <c r="Z974" s="345">
        <f t="shared" ca="1" si="539"/>
        <v>-13313.845000000001</v>
      </c>
      <c r="AA974" s="345">
        <f t="shared" ca="1" si="539"/>
        <v>-13313.845000000001</v>
      </c>
      <c r="AB974" s="345">
        <f t="shared" ca="1" si="539"/>
        <v>-13313.845000000001</v>
      </c>
      <c r="AC974" s="345">
        <f t="shared" si="539"/>
        <v>80909.485739200027</v>
      </c>
      <c r="AD974" s="345">
        <f t="shared" si="539"/>
        <v>80909.485739200027</v>
      </c>
      <c r="AE974" s="345">
        <f t="shared" si="539"/>
        <v>80909.485739200027</v>
      </c>
      <c r="AF974" s="345">
        <f t="shared" si="539"/>
        <v>80909.485739200027</v>
      </c>
      <c r="AG974" s="345">
        <f t="shared" si="539"/>
        <v>80909.485739200027</v>
      </c>
      <c r="AH974" s="345">
        <f t="shared" si="539"/>
        <v>80909.485739200027</v>
      </c>
      <c r="AI974" s="345">
        <f t="shared" si="539"/>
        <v>80909.485739200027</v>
      </c>
      <c r="AJ974" s="345">
        <f t="shared" si="539"/>
        <v>80909.485739200027</v>
      </c>
      <c r="AK974" s="345">
        <f t="shared" si="539"/>
        <v>80909.485739200027</v>
      </c>
      <c r="AL974" s="345">
        <f t="shared" si="539"/>
        <v>80909.485739200027</v>
      </c>
      <c r="AM974" s="345">
        <f t="shared" si="539"/>
        <v>80909.485739200027</v>
      </c>
      <c r="AN974" s="345">
        <f t="shared" si="539"/>
        <v>80909.485739200027</v>
      </c>
      <c r="AO974" s="345">
        <f t="shared" si="539"/>
        <v>84757.496200768015</v>
      </c>
      <c r="AP974" s="345">
        <f t="shared" si="539"/>
        <v>84757.496200768015</v>
      </c>
      <c r="AQ974" s="345">
        <f t="shared" si="539"/>
        <v>84757.496200768015</v>
      </c>
      <c r="AR974" s="345">
        <f t="shared" si="539"/>
        <v>84757.496200768015</v>
      </c>
      <c r="AS974" s="345">
        <f t="shared" si="539"/>
        <v>84757.496200768015</v>
      </c>
      <c r="AT974" s="345">
        <f t="shared" si="539"/>
        <v>84757.496200768015</v>
      </c>
      <c r="AU974" s="345">
        <f t="shared" si="539"/>
        <v>84757.496200768015</v>
      </c>
      <c r="AV974" s="345">
        <f t="shared" si="539"/>
        <v>84757.496200768015</v>
      </c>
      <c r="AW974" s="345">
        <f t="shared" si="539"/>
        <v>84757.496200768015</v>
      </c>
      <c r="AX974" s="345">
        <f t="shared" si="539"/>
        <v>84757.496200768015</v>
      </c>
      <c r="AY974" s="345">
        <f t="shared" si="539"/>
        <v>84757.496200768015</v>
      </c>
      <c r="AZ974" s="345">
        <f t="shared" si="539"/>
        <v>84757.496200768015</v>
      </c>
      <c r="BA974" s="345">
        <f t="shared" si="539"/>
        <v>87640.607694983701</v>
      </c>
      <c r="BB974" s="345">
        <f t="shared" si="539"/>
        <v>87640.607694983701</v>
      </c>
      <c r="BC974" s="345">
        <f t="shared" si="539"/>
        <v>87640.607694983701</v>
      </c>
      <c r="BD974" s="345">
        <f t="shared" si="539"/>
        <v>87640.607694983701</v>
      </c>
      <c r="BE974" s="345">
        <f t="shared" si="539"/>
        <v>87640.607694983701</v>
      </c>
      <c r="BF974" s="345">
        <f t="shared" si="539"/>
        <v>87640.607694983701</v>
      </c>
      <c r="BG974" s="345">
        <f t="shared" si="539"/>
        <v>87640.607694983701</v>
      </c>
      <c r="BH974" s="345">
        <f t="shared" si="539"/>
        <v>87640.607694983701</v>
      </c>
      <c r="BI974" s="345">
        <f t="shared" si="539"/>
        <v>87640.607694983701</v>
      </c>
      <c r="BJ974" s="345">
        <f t="shared" si="539"/>
        <v>87640.607694983701</v>
      </c>
      <c r="BK974" s="345">
        <f t="shared" si="539"/>
        <v>87640.607694983701</v>
      </c>
      <c r="BL974" s="345">
        <f t="shared" si="539"/>
        <v>87640.607694983701</v>
      </c>
      <c r="BM974" s="345">
        <f t="shared" si="539"/>
        <v>89430.718712287766</v>
      </c>
      <c r="BN974" s="345">
        <f t="shared" si="539"/>
        <v>89430.718712287766</v>
      </c>
      <c r="BO974" s="345">
        <f t="shared" si="539"/>
        <v>89430.718712287766</v>
      </c>
      <c r="BP974" s="345">
        <f t="shared" si="539"/>
        <v>89430.718712287766</v>
      </c>
      <c r="BQ974" s="345">
        <f t="shared" ca="1" si="539"/>
        <v>29831532.599027414</v>
      </c>
      <c r="BR974" s="345">
        <f t="shared" ref="BR974:CJ974" si="540">(BR929+BR961)*(BR927&lt;=$E$328)</f>
        <v>0</v>
      </c>
      <c r="BS974" s="345">
        <f t="shared" si="540"/>
        <v>0</v>
      </c>
      <c r="BT974" s="345">
        <f t="shared" si="540"/>
        <v>0</v>
      </c>
      <c r="BU974" s="345">
        <f t="shared" si="540"/>
        <v>0</v>
      </c>
      <c r="BV974" s="345">
        <f t="shared" si="540"/>
        <v>0</v>
      </c>
      <c r="BW974" s="345">
        <f t="shared" si="540"/>
        <v>0</v>
      </c>
      <c r="BX974" s="345">
        <f t="shared" si="540"/>
        <v>0</v>
      </c>
      <c r="BY974" s="345">
        <f t="shared" si="540"/>
        <v>0</v>
      </c>
      <c r="BZ974" s="345">
        <f t="shared" si="540"/>
        <v>0</v>
      </c>
      <c r="CA974" s="345">
        <f t="shared" si="540"/>
        <v>0</v>
      </c>
      <c r="CB974" s="345">
        <f t="shared" si="540"/>
        <v>0</v>
      </c>
      <c r="CC974" s="345">
        <f t="shared" si="540"/>
        <v>0</v>
      </c>
      <c r="CD974" s="345">
        <f t="shared" si="540"/>
        <v>0</v>
      </c>
      <c r="CE974" s="345">
        <f t="shared" si="540"/>
        <v>0</v>
      </c>
      <c r="CF974" s="345">
        <f t="shared" si="540"/>
        <v>0</v>
      </c>
      <c r="CG974" s="345">
        <f t="shared" si="540"/>
        <v>0</v>
      </c>
      <c r="CH974" s="345">
        <f t="shared" si="540"/>
        <v>0</v>
      </c>
      <c r="CI974" s="345">
        <f t="shared" si="540"/>
        <v>0</v>
      </c>
      <c r="CJ974" s="345">
        <f t="shared" si="540"/>
        <v>0</v>
      </c>
      <c r="CK974" s="345"/>
      <c r="CL974" s="345"/>
      <c r="CM974" s="345"/>
      <c r="CN974" s="345"/>
      <c r="CO974" s="345"/>
      <c r="CP974" s="345"/>
      <c r="CQ974" s="345"/>
      <c r="CR974" s="345"/>
      <c r="CS974" s="345"/>
      <c r="CT974" s="345"/>
      <c r="CU974" s="345"/>
      <c r="CV974" s="345"/>
      <c r="CW974" s="345"/>
      <c r="CX974" s="345"/>
      <c r="CY974" s="345"/>
      <c r="CZ974" s="345"/>
      <c r="DA974" s="345"/>
      <c r="DB974" s="345"/>
      <c r="DC974" s="345"/>
      <c r="DD974" s="345"/>
      <c r="DE974" s="345"/>
      <c r="DF974" s="345"/>
      <c r="DG974" s="345"/>
      <c r="DH974" s="345"/>
      <c r="DI974" s="345"/>
      <c r="DJ974" s="345"/>
      <c r="DK974" s="345"/>
      <c r="DL974" s="345"/>
      <c r="DM974" s="345"/>
      <c r="DN974" s="345"/>
      <c r="DO974" s="345"/>
      <c r="DP974" s="345"/>
      <c r="DQ974" s="345"/>
      <c r="DR974" s="345"/>
      <c r="DS974" s="345"/>
      <c r="DT974" s="345"/>
    </row>
    <row r="975" spans="3:124" outlineLevel="1"/>
    <row r="976" spans="3:124" outlineLevel="1">
      <c r="C976" s="4" t="s">
        <v>40</v>
      </c>
      <c r="D976" s="228">
        <f ca="1">XIRR(D974:DT974,D973:DT973)</f>
        <v>0.15900008082389838</v>
      </c>
    </row>
    <row r="977" spans="2:124" outlineLevel="1"/>
    <row r="978" spans="2:124" outlineLevel="1"/>
    <row r="979" spans="2:124" outlineLevel="1">
      <c r="C979" s="4" t="s">
        <v>339</v>
      </c>
      <c r="D979" s="284">
        <f>-D968</f>
        <v>-4806727.7999999989</v>
      </c>
      <c r="E979" s="284">
        <f ca="1">-(E966+E967)</f>
        <v>0</v>
      </c>
      <c r="F979" s="284">
        <f t="shared" ref="F979:BQ979" ca="1" si="541">-(F966+F967)</f>
        <v>0</v>
      </c>
      <c r="G979" s="284">
        <f t="shared" ca="1" si="541"/>
        <v>0</v>
      </c>
      <c r="H979" s="284">
        <f t="shared" ca="1" si="541"/>
        <v>-155548.00083333335</v>
      </c>
      <c r="I979" s="284">
        <f t="shared" ca="1" si="541"/>
        <v>-173048.00083333335</v>
      </c>
      <c r="J979" s="284">
        <f t="shared" ca="1" si="541"/>
        <v>-155548.00083333335</v>
      </c>
      <c r="K979" s="284">
        <f t="shared" ca="1" si="541"/>
        <v>-173048.00083333335</v>
      </c>
      <c r="L979" s="284">
        <f t="shared" ca="1" si="541"/>
        <v>-155548.00083333335</v>
      </c>
      <c r="M979" s="284">
        <f t="shared" ca="1" si="541"/>
        <v>-138048.00083333335</v>
      </c>
      <c r="N979" s="284">
        <f t="shared" ca="1" si="541"/>
        <v>-120548.00083333332</v>
      </c>
      <c r="O979" s="284">
        <f t="shared" ca="1" si="541"/>
        <v>-61948.000833333339</v>
      </c>
      <c r="P979" s="284">
        <f t="shared" ca="1" si="541"/>
        <v>-44448.000833333339</v>
      </c>
      <c r="Q979" s="284">
        <f t="shared" ca="1" si="541"/>
        <v>-50508.762500000004</v>
      </c>
      <c r="R979" s="284">
        <f t="shared" ca="1" si="541"/>
        <v>-50508.762500000004</v>
      </c>
      <c r="S979" s="284">
        <f t="shared" ca="1" si="541"/>
        <v>-50508.762500000004</v>
      </c>
      <c r="T979" s="284">
        <f t="shared" ca="1" si="541"/>
        <v>-61234.731352366274</v>
      </c>
      <c r="U979" s="284">
        <f t="shared" ca="1" si="541"/>
        <v>-61234.731352366274</v>
      </c>
      <c r="V979" s="284">
        <f t="shared" ca="1" si="541"/>
        <v>-61234.731352366274</v>
      </c>
      <c r="W979" s="284">
        <f t="shared" ca="1" si="541"/>
        <v>-61234.731352366281</v>
      </c>
      <c r="X979" s="284">
        <f t="shared" ca="1" si="541"/>
        <v>-61234.731352366289</v>
      </c>
      <c r="Y979" s="284">
        <f t="shared" ca="1" si="541"/>
        <v>-61234.731352366281</v>
      </c>
      <c r="Z979" s="284">
        <f t="shared" ca="1" si="541"/>
        <v>-61234.731352366281</v>
      </c>
      <c r="AA979" s="284">
        <f t="shared" ca="1" si="541"/>
        <v>-61234.731352366281</v>
      </c>
      <c r="AB979" s="284">
        <f t="shared" ca="1" si="541"/>
        <v>-61234.731352366274</v>
      </c>
      <c r="AC979" s="284">
        <f t="shared" ca="1" si="541"/>
        <v>32988.599386833746</v>
      </c>
      <c r="AD979" s="284">
        <f t="shared" ca="1" si="541"/>
        <v>5790390.5073242448</v>
      </c>
      <c r="AE979" s="284">
        <f t="shared" ca="1" si="541"/>
        <v>4938.2938185577805</v>
      </c>
      <c r="AF979" s="284">
        <f t="shared" ca="1" si="541"/>
        <v>4938.293818557795</v>
      </c>
      <c r="AG979" s="284">
        <f t="shared" ca="1" si="541"/>
        <v>4938.2938185577805</v>
      </c>
      <c r="AH979" s="284">
        <f t="shared" ca="1" si="541"/>
        <v>4938.2938185577805</v>
      </c>
      <c r="AI979" s="284">
        <f t="shared" ca="1" si="541"/>
        <v>4938.293818557795</v>
      </c>
      <c r="AJ979" s="284">
        <f t="shared" ca="1" si="541"/>
        <v>4938.293818557795</v>
      </c>
      <c r="AK979" s="284">
        <f t="shared" ca="1" si="541"/>
        <v>4938.2938185577805</v>
      </c>
      <c r="AL979" s="284">
        <f t="shared" ca="1" si="541"/>
        <v>4938.2938185577805</v>
      </c>
      <c r="AM979" s="284">
        <f t="shared" ca="1" si="541"/>
        <v>4938.293818557795</v>
      </c>
      <c r="AN979" s="284">
        <f t="shared" ca="1" si="541"/>
        <v>4938.2938185577805</v>
      </c>
      <c r="AO979" s="284">
        <f t="shared" ca="1" si="541"/>
        <v>8786.3042801257834</v>
      </c>
      <c r="AP979" s="284">
        <f t="shared" ca="1" si="541"/>
        <v>8786.3042801257834</v>
      </c>
      <c r="AQ979" s="284">
        <f t="shared" ca="1" si="541"/>
        <v>8786.3042801257834</v>
      </c>
      <c r="AR979" s="284">
        <f t="shared" ca="1" si="541"/>
        <v>8786.3042801257834</v>
      </c>
      <c r="AS979" s="284">
        <f t="shared" ca="1" si="541"/>
        <v>8786.3042801257689</v>
      </c>
      <c r="AT979" s="284">
        <f t="shared" ca="1" si="541"/>
        <v>8786.3042801257689</v>
      </c>
      <c r="AU979" s="284">
        <f t="shared" ca="1" si="541"/>
        <v>8786.3042801257834</v>
      </c>
      <c r="AV979" s="284">
        <f t="shared" ca="1" si="541"/>
        <v>8786.3042801257689</v>
      </c>
      <c r="AW979" s="284">
        <f t="shared" ca="1" si="541"/>
        <v>8786.3042801257834</v>
      </c>
      <c r="AX979" s="284">
        <f t="shared" ca="1" si="541"/>
        <v>8786.3042801257834</v>
      </c>
      <c r="AY979" s="284">
        <f t="shared" ca="1" si="541"/>
        <v>8786.3042801257834</v>
      </c>
      <c r="AZ979" s="284">
        <f t="shared" ca="1" si="541"/>
        <v>8786.3042801257834</v>
      </c>
      <c r="BA979" s="284">
        <f t="shared" ca="1" si="541"/>
        <v>11669.415774341469</v>
      </c>
      <c r="BB979" s="284">
        <f t="shared" ca="1" si="541"/>
        <v>11669.415774341454</v>
      </c>
      <c r="BC979" s="284">
        <f t="shared" ca="1" si="541"/>
        <v>11669.415774341454</v>
      </c>
      <c r="BD979" s="284">
        <f t="shared" ca="1" si="541"/>
        <v>11669.415774341469</v>
      </c>
      <c r="BE979" s="284">
        <f t="shared" ca="1" si="541"/>
        <v>11669.415774341469</v>
      </c>
      <c r="BF979" s="284">
        <f t="shared" ca="1" si="541"/>
        <v>11669.415774341454</v>
      </c>
      <c r="BG979" s="284">
        <f t="shared" ca="1" si="541"/>
        <v>11669.415774341454</v>
      </c>
      <c r="BH979" s="284">
        <f t="shared" ca="1" si="541"/>
        <v>11669.415774341469</v>
      </c>
      <c r="BI979" s="284">
        <f t="shared" ca="1" si="541"/>
        <v>11669.415774341454</v>
      </c>
      <c r="BJ979" s="284">
        <f t="shared" ca="1" si="541"/>
        <v>11669.415774341469</v>
      </c>
      <c r="BK979" s="284">
        <f t="shared" ca="1" si="541"/>
        <v>11669.415774341469</v>
      </c>
      <c r="BL979" s="284">
        <f t="shared" ca="1" si="541"/>
        <v>11669.415774341454</v>
      </c>
      <c r="BM979" s="284">
        <f t="shared" ca="1" si="541"/>
        <v>13459.526791645534</v>
      </c>
      <c r="BN979" s="284">
        <f t="shared" ca="1" si="541"/>
        <v>13459.52679164552</v>
      </c>
      <c r="BO979" s="284">
        <f t="shared" ca="1" si="541"/>
        <v>13459.52679164552</v>
      </c>
      <c r="BP979" s="284">
        <f t="shared" ca="1" si="541"/>
        <v>13459.52679164552</v>
      </c>
      <c r="BQ979" s="284">
        <f t="shared" ca="1" si="541"/>
        <v>16046331.639142627</v>
      </c>
      <c r="BR979" s="284">
        <f t="shared" ref="BR979:BX979" ca="1" si="542">-(BR966+BR967)</f>
        <v>0</v>
      </c>
      <c r="BS979" s="284">
        <f t="shared" ca="1" si="542"/>
        <v>0</v>
      </c>
      <c r="BT979" s="284">
        <f t="shared" ca="1" si="542"/>
        <v>0</v>
      </c>
      <c r="BU979" s="284">
        <f t="shared" ca="1" si="542"/>
        <v>0</v>
      </c>
      <c r="BV979" s="284">
        <f t="shared" ca="1" si="542"/>
        <v>0</v>
      </c>
      <c r="BW979" s="284">
        <f t="shared" ca="1" si="542"/>
        <v>0</v>
      </c>
      <c r="BX979" s="284">
        <f t="shared" ca="1" si="542"/>
        <v>0</v>
      </c>
      <c r="BY979" s="284">
        <f t="shared" ref="BY979:CJ979" ca="1" si="543">-(BY966+BY967)</f>
        <v>0</v>
      </c>
      <c r="BZ979" s="284">
        <f t="shared" ca="1" si="543"/>
        <v>0</v>
      </c>
      <c r="CA979" s="284">
        <f t="shared" ca="1" si="543"/>
        <v>0</v>
      </c>
      <c r="CB979" s="284">
        <f t="shared" ca="1" si="543"/>
        <v>0</v>
      </c>
      <c r="CC979" s="284">
        <f t="shared" ca="1" si="543"/>
        <v>0</v>
      </c>
      <c r="CD979" s="284">
        <f t="shared" ca="1" si="543"/>
        <v>0</v>
      </c>
      <c r="CE979" s="284">
        <f t="shared" ca="1" si="543"/>
        <v>0</v>
      </c>
      <c r="CF979" s="284">
        <f t="shared" ca="1" si="543"/>
        <v>0</v>
      </c>
      <c r="CG979" s="284">
        <f t="shared" ca="1" si="543"/>
        <v>0</v>
      </c>
      <c r="CH979" s="284">
        <f t="shared" ca="1" si="543"/>
        <v>0</v>
      </c>
      <c r="CI979" s="284">
        <f t="shared" ca="1" si="543"/>
        <v>0</v>
      </c>
      <c r="CJ979" s="284">
        <f t="shared" ca="1" si="543"/>
        <v>0</v>
      </c>
      <c r="CK979" s="284"/>
      <c r="CL979" s="284"/>
      <c r="CM979" s="284"/>
      <c r="CN979" s="284"/>
      <c r="CO979" s="284"/>
      <c r="CP979" s="284"/>
      <c r="CQ979" s="284"/>
      <c r="CR979" s="284"/>
      <c r="CS979" s="284"/>
      <c r="CT979" s="284"/>
      <c r="CU979" s="284"/>
      <c r="CV979" s="284"/>
      <c r="CW979" s="284"/>
      <c r="CX979" s="284"/>
      <c r="CY979" s="284"/>
      <c r="CZ979" s="284"/>
      <c r="DA979" s="284"/>
      <c r="DB979" s="284"/>
      <c r="DC979" s="284"/>
      <c r="DD979" s="284"/>
      <c r="DE979" s="284"/>
      <c r="DF979" s="284"/>
      <c r="DG979" s="284"/>
      <c r="DH979" s="284"/>
      <c r="DI979" s="284"/>
      <c r="DJ979" s="284"/>
      <c r="DK979" s="284"/>
      <c r="DL979" s="284"/>
      <c r="DM979" s="284"/>
      <c r="DN979" s="284"/>
      <c r="DO979" s="284"/>
      <c r="DP979" s="284"/>
      <c r="DQ979" s="284"/>
      <c r="DR979" s="284"/>
      <c r="DS979" s="284"/>
      <c r="DT979" s="284"/>
    </row>
    <row r="980" spans="2:124" outlineLevel="1"/>
    <row r="981" spans="2:124" outlineLevel="1">
      <c r="C981" s="4" t="s">
        <v>243</v>
      </c>
      <c r="D981" s="228">
        <f ca="1">XIRR(D979:DT979,D973:DT973)</f>
        <v>0.35458334088325494</v>
      </c>
    </row>
    <row r="982" spans="2:124" outlineLevel="1"/>
    <row r="984" spans="2:124" ht="18">
      <c r="B984" s="836" t="s">
        <v>562</v>
      </c>
    </row>
    <row r="985" spans="2:124" outlineLevel="1"/>
    <row r="986" spans="2:124" outlineLevel="1"/>
    <row r="987" spans="2:124" outlineLevel="1"/>
    <row r="988" spans="2:124" outlineLevel="1"/>
    <row r="989" spans="2:124" outlineLevel="1"/>
    <row r="990" spans="2:124" outlineLevel="1"/>
    <row r="991" spans="2:124" outlineLevel="1"/>
    <row r="992" spans="2:124" outlineLevel="1"/>
    <row r="993" outlineLevel="1"/>
    <row r="994" outlineLevel="1"/>
    <row r="995" outlineLevel="1"/>
    <row r="996" outlineLevel="1"/>
    <row r="997" outlineLevel="1"/>
    <row r="998" outlineLevel="1"/>
    <row r="999" outlineLevel="1"/>
    <row r="1000" outlineLevel="1"/>
    <row r="1001" outlineLevel="1"/>
    <row r="1002" outlineLevel="1"/>
    <row r="1003" outlineLevel="1"/>
    <row r="1004" outlineLevel="1"/>
    <row r="1005" outlineLevel="1"/>
    <row r="1006" outlineLevel="1"/>
    <row r="1007" outlineLevel="1"/>
    <row r="1008" outlineLevel="1"/>
    <row r="1009" outlineLevel="1"/>
    <row r="1010" outlineLevel="1"/>
    <row r="1011" outlineLevel="1"/>
    <row r="1012" outlineLevel="1"/>
    <row r="1013" outlineLevel="1"/>
    <row r="1014" outlineLevel="1"/>
    <row r="1015" outlineLevel="1"/>
    <row r="1016" outlineLevel="1"/>
    <row r="1017" outlineLevel="1"/>
    <row r="1018" outlineLevel="1"/>
    <row r="1019" outlineLevel="1"/>
    <row r="1020" outlineLevel="1"/>
    <row r="1021" outlineLevel="1"/>
    <row r="1022" outlineLevel="1"/>
    <row r="1023" outlineLevel="1"/>
    <row r="1024" outlineLevel="1"/>
    <row r="1025" outlineLevel="1"/>
    <row r="1026" outlineLevel="1"/>
    <row r="1027" outlineLevel="1"/>
    <row r="1028" outlineLevel="1"/>
    <row r="1029" outlineLevel="1"/>
    <row r="1030" outlineLevel="1"/>
    <row r="1031" outlineLevel="1"/>
    <row r="1032" outlineLevel="1"/>
    <row r="1033" outlineLevel="1"/>
    <row r="1034" outlineLevel="1"/>
    <row r="1035" outlineLevel="1"/>
    <row r="1036" outlineLevel="1"/>
    <row r="1037" outlineLevel="1"/>
    <row r="1038" outlineLevel="1"/>
    <row r="1039" outlineLevel="1"/>
    <row r="1040" outlineLevel="1"/>
    <row r="1041" outlineLevel="1"/>
    <row r="1042" outlineLevel="1"/>
    <row r="1043" outlineLevel="1"/>
    <row r="1044" outlineLevel="1"/>
    <row r="1045" outlineLevel="1"/>
    <row r="1046" outlineLevel="1"/>
    <row r="1047" outlineLevel="1"/>
    <row r="1048" outlineLevel="1"/>
    <row r="1049" outlineLevel="1"/>
    <row r="1050" outlineLevel="1"/>
    <row r="1051" outlineLevel="1"/>
    <row r="1052" outlineLevel="1"/>
    <row r="1053" outlineLevel="1"/>
    <row r="1054" outlineLevel="1"/>
    <row r="1055" outlineLevel="1"/>
    <row r="1056" outlineLevel="1"/>
    <row r="1057" outlineLevel="1"/>
    <row r="1058" outlineLevel="1"/>
    <row r="1059" outlineLevel="1"/>
    <row r="1060" outlineLevel="1"/>
    <row r="1061" outlineLevel="1"/>
    <row r="1062" outlineLevel="1"/>
    <row r="1063" outlineLevel="1"/>
    <row r="1064" outlineLevel="1"/>
    <row r="1065" outlineLevel="1"/>
    <row r="1066" outlineLevel="1"/>
    <row r="1067" outlineLevel="1"/>
    <row r="1068" outlineLevel="1"/>
    <row r="1069" outlineLevel="1"/>
    <row r="1070" outlineLevel="1"/>
    <row r="1071" outlineLevel="1"/>
    <row r="1072" outlineLevel="1"/>
    <row r="1073" outlineLevel="1"/>
    <row r="1074" outlineLevel="1"/>
    <row r="1075" outlineLevel="1"/>
    <row r="1076" outlineLevel="1"/>
    <row r="1077" outlineLevel="1"/>
    <row r="1078" outlineLevel="1"/>
    <row r="1079" outlineLevel="1"/>
    <row r="1080" outlineLevel="1"/>
    <row r="1081" outlineLevel="1"/>
    <row r="1082" outlineLevel="1"/>
    <row r="1083" outlineLevel="1"/>
    <row r="1084" outlineLevel="1"/>
    <row r="1085" outlineLevel="1"/>
    <row r="1086" outlineLevel="1"/>
    <row r="1087" outlineLevel="1"/>
    <row r="1089" spans="2:16" ht="18">
      <c r="B1089" s="836" t="s">
        <v>713</v>
      </c>
    </row>
    <row r="1091" spans="2:16" ht="27" customHeight="1">
      <c r="C1091" s="952" t="s">
        <v>913</v>
      </c>
      <c r="D1091" s="952" t="s">
        <v>714</v>
      </c>
      <c r="E1091" s="952" t="s">
        <v>715</v>
      </c>
      <c r="F1091" s="952" t="s">
        <v>716</v>
      </c>
      <c r="G1091" s="953" t="s">
        <v>394</v>
      </c>
      <c r="H1091" s="953" t="s">
        <v>717</v>
      </c>
      <c r="I1091" s="953" t="s">
        <v>718</v>
      </c>
      <c r="J1091" s="953" t="s">
        <v>719</v>
      </c>
      <c r="K1091" s="954" t="s">
        <v>902</v>
      </c>
      <c r="L1091" s="954" t="s">
        <v>903</v>
      </c>
      <c r="M1091" s="956" t="s">
        <v>904</v>
      </c>
      <c r="N1091" s="956" t="s">
        <v>909</v>
      </c>
      <c r="O1091" s="956" t="s">
        <v>910</v>
      </c>
      <c r="P1091" s="956" t="s">
        <v>911</v>
      </c>
    </row>
    <row r="1092" spans="2:16">
      <c r="B1092" s="4">
        <v>1</v>
      </c>
      <c r="C1092" s="948"/>
      <c r="D1092" s="948"/>
      <c r="E1092" s="948"/>
      <c r="F1092" s="948"/>
      <c r="G1092" s="948"/>
      <c r="H1092" s="948"/>
      <c r="I1092" s="26"/>
      <c r="J1092" s="26"/>
      <c r="K1092" s="950"/>
      <c r="L1092" s="950"/>
      <c r="M1092" s="4"/>
    </row>
    <row r="1093" spans="2:16">
      <c r="B1093" s="4">
        <f>B1092+1</f>
        <v>2</v>
      </c>
      <c r="C1093" s="948"/>
      <c r="D1093" s="948"/>
      <c r="E1093" s="948"/>
      <c r="F1093" s="948"/>
      <c r="G1093" s="948"/>
      <c r="H1093" s="948"/>
      <c r="I1093" s="26"/>
      <c r="J1093" s="26"/>
      <c r="K1093" s="950"/>
      <c r="L1093" s="950"/>
      <c r="M1093" s="4"/>
    </row>
    <row r="1094" spans="2:16">
      <c r="B1094" s="4">
        <f t="shared" ref="B1094:B1124" si="544">B1093+1</f>
        <v>3</v>
      </c>
      <c r="C1094" s="948"/>
      <c r="D1094" s="948"/>
      <c r="E1094" s="948"/>
      <c r="F1094" s="948"/>
      <c r="G1094" s="948"/>
      <c r="H1094" s="948"/>
      <c r="I1094" s="26"/>
      <c r="J1094" s="26"/>
      <c r="K1094" s="950"/>
      <c r="L1094" s="950"/>
      <c r="M1094" s="4"/>
    </row>
    <row r="1095" spans="2:16">
      <c r="B1095" s="4">
        <f t="shared" si="544"/>
        <v>4</v>
      </c>
      <c r="C1095" s="948"/>
      <c r="D1095" s="948"/>
      <c r="E1095" s="948"/>
      <c r="F1095" s="948"/>
      <c r="G1095" s="948"/>
      <c r="H1095" s="948"/>
      <c r="I1095" s="26"/>
      <c r="J1095" s="26"/>
      <c r="K1095" s="950"/>
      <c r="L1095" s="950"/>
      <c r="M1095" s="4"/>
    </row>
    <row r="1096" spans="2:16">
      <c r="B1096" s="4">
        <f t="shared" si="544"/>
        <v>5</v>
      </c>
      <c r="C1096" s="948"/>
      <c r="D1096" s="948"/>
      <c r="E1096" s="948"/>
      <c r="F1096" s="948"/>
      <c r="G1096" s="948"/>
      <c r="H1096" s="948"/>
      <c r="I1096" s="26"/>
      <c r="J1096" s="26"/>
      <c r="K1096" s="950"/>
      <c r="L1096" s="950"/>
      <c r="M1096" s="4"/>
    </row>
    <row r="1097" spans="2:16">
      <c r="B1097" s="4">
        <f t="shared" si="544"/>
        <v>6</v>
      </c>
      <c r="C1097" s="948"/>
      <c r="D1097" s="948"/>
      <c r="E1097" s="948"/>
      <c r="F1097" s="948"/>
      <c r="G1097" s="948"/>
      <c r="H1097" s="948"/>
      <c r="I1097" s="26"/>
      <c r="J1097" s="26"/>
      <c r="K1097" s="950"/>
      <c r="L1097" s="950"/>
      <c r="M1097" s="4"/>
    </row>
    <row r="1098" spans="2:16">
      <c r="B1098" s="4">
        <f t="shared" si="544"/>
        <v>7</v>
      </c>
      <c r="C1098" s="948"/>
      <c r="D1098" s="948"/>
      <c r="E1098" s="948"/>
      <c r="F1098" s="948"/>
      <c r="G1098" s="948"/>
      <c r="H1098" s="948"/>
      <c r="I1098" s="26"/>
      <c r="J1098" s="26"/>
      <c r="K1098" s="950"/>
      <c r="L1098" s="950"/>
      <c r="M1098" s="4"/>
    </row>
    <row r="1099" spans="2:16">
      <c r="B1099" s="4">
        <f t="shared" si="544"/>
        <v>8</v>
      </c>
      <c r="C1099" s="948"/>
      <c r="D1099" s="948"/>
      <c r="E1099" s="948"/>
      <c r="F1099" s="948"/>
      <c r="G1099" s="948"/>
      <c r="H1099" s="948"/>
      <c r="I1099" s="26"/>
      <c r="J1099" s="26"/>
      <c r="K1099" s="950"/>
      <c r="L1099" s="950"/>
      <c r="M1099" s="4"/>
    </row>
    <row r="1100" spans="2:16">
      <c r="B1100" s="4">
        <f t="shared" si="544"/>
        <v>9</v>
      </c>
      <c r="C1100" s="948"/>
      <c r="D1100" s="948"/>
      <c r="E1100" s="948"/>
      <c r="F1100" s="948"/>
      <c r="G1100" s="948"/>
      <c r="H1100" s="948"/>
      <c r="I1100" s="26"/>
      <c r="J1100" s="26"/>
      <c r="K1100" s="950"/>
      <c r="L1100" s="950"/>
      <c r="M1100" s="4"/>
    </row>
    <row r="1101" spans="2:16">
      <c r="B1101" s="4">
        <f t="shared" si="544"/>
        <v>10</v>
      </c>
      <c r="C1101" s="948"/>
      <c r="D1101" s="948"/>
      <c r="E1101" s="948"/>
      <c r="F1101" s="948"/>
      <c r="G1101" s="948"/>
      <c r="H1101" s="948"/>
      <c r="I1101" s="26"/>
      <c r="J1101" s="26"/>
      <c r="K1101" s="950"/>
      <c r="L1101" s="950"/>
      <c r="M1101" s="4"/>
    </row>
    <row r="1102" spans="2:16">
      <c r="B1102" s="4">
        <f t="shared" si="544"/>
        <v>11</v>
      </c>
      <c r="C1102" s="948"/>
      <c r="D1102" s="948"/>
      <c r="E1102" s="948"/>
      <c r="F1102" s="948"/>
      <c r="G1102" s="948"/>
      <c r="H1102" s="948"/>
      <c r="I1102" s="26"/>
      <c r="J1102" s="26"/>
      <c r="K1102" s="950"/>
      <c r="L1102" s="950"/>
      <c r="M1102" s="4"/>
    </row>
    <row r="1103" spans="2:16">
      <c r="B1103" s="4">
        <f t="shared" si="544"/>
        <v>12</v>
      </c>
      <c r="C1103" s="948"/>
      <c r="D1103" s="948"/>
      <c r="E1103" s="948"/>
      <c r="F1103" s="948"/>
      <c r="G1103" s="948"/>
      <c r="H1103" s="948"/>
      <c r="I1103" s="26"/>
      <c r="J1103" s="26"/>
      <c r="K1103" s="950"/>
      <c r="L1103" s="950"/>
      <c r="M1103" s="4"/>
    </row>
    <row r="1104" spans="2:16">
      <c r="B1104" s="4">
        <f t="shared" si="544"/>
        <v>13</v>
      </c>
      <c r="C1104" s="948"/>
      <c r="D1104" s="948"/>
      <c r="E1104" s="948"/>
      <c r="F1104" s="948"/>
      <c r="G1104" s="948"/>
      <c r="H1104" s="948"/>
      <c r="I1104" s="26"/>
      <c r="J1104" s="26"/>
      <c r="K1104" s="950"/>
      <c r="L1104" s="950"/>
      <c r="M1104" s="4"/>
    </row>
    <row r="1105" spans="2:13">
      <c r="B1105" s="4">
        <f t="shared" si="544"/>
        <v>14</v>
      </c>
      <c r="C1105" s="948"/>
      <c r="D1105" s="948"/>
      <c r="E1105" s="948"/>
      <c r="F1105" s="948"/>
      <c r="G1105" s="948"/>
      <c r="H1105" s="948"/>
      <c r="I1105" s="26"/>
      <c r="J1105" s="26"/>
      <c r="K1105" s="950"/>
      <c r="L1105" s="950"/>
      <c r="M1105" s="4"/>
    </row>
    <row r="1106" spans="2:13">
      <c r="B1106" s="4">
        <f t="shared" si="544"/>
        <v>15</v>
      </c>
      <c r="C1106" s="948"/>
      <c r="D1106" s="948"/>
      <c r="E1106" s="948"/>
      <c r="F1106" s="948"/>
      <c r="G1106" s="948"/>
      <c r="H1106" s="948"/>
      <c r="I1106" s="26"/>
      <c r="J1106" s="26"/>
      <c r="K1106" s="950"/>
      <c r="L1106" s="950"/>
      <c r="M1106" s="4"/>
    </row>
    <row r="1107" spans="2:13">
      <c r="B1107" s="4">
        <f t="shared" si="544"/>
        <v>16</v>
      </c>
      <c r="C1107" s="948"/>
      <c r="D1107" s="948"/>
      <c r="E1107" s="948"/>
      <c r="F1107" s="948"/>
      <c r="G1107" s="948"/>
      <c r="H1107" s="948"/>
      <c r="I1107" s="26"/>
      <c r="J1107" s="26"/>
      <c r="K1107" s="950"/>
      <c r="L1107" s="950"/>
      <c r="M1107" s="4"/>
    </row>
    <row r="1108" spans="2:13">
      <c r="B1108" s="4">
        <f t="shared" si="544"/>
        <v>17</v>
      </c>
      <c r="C1108" s="948"/>
      <c r="D1108" s="948"/>
      <c r="E1108" s="948"/>
      <c r="F1108" s="948"/>
      <c r="G1108" s="948"/>
      <c r="H1108" s="948"/>
      <c r="I1108" s="26"/>
      <c r="J1108" s="26"/>
      <c r="K1108" s="950"/>
      <c r="L1108" s="950"/>
      <c r="M1108" s="4"/>
    </row>
    <row r="1109" spans="2:13">
      <c r="B1109" s="4">
        <f t="shared" si="544"/>
        <v>18</v>
      </c>
      <c r="C1109" s="948"/>
      <c r="D1109" s="948"/>
      <c r="E1109" s="948"/>
      <c r="F1109" s="948"/>
      <c r="G1109" s="948"/>
      <c r="H1109" s="948"/>
      <c r="I1109" s="26"/>
      <c r="J1109" s="26"/>
      <c r="K1109" s="950"/>
      <c r="L1109" s="950"/>
      <c r="M1109" s="4"/>
    </row>
    <row r="1110" spans="2:13">
      <c r="B1110" s="4">
        <f t="shared" si="544"/>
        <v>19</v>
      </c>
      <c r="C1110" s="948"/>
      <c r="D1110" s="948"/>
      <c r="E1110" s="948"/>
      <c r="F1110" s="948"/>
      <c r="G1110" s="948"/>
      <c r="H1110" s="948"/>
      <c r="I1110" s="26"/>
      <c r="J1110" s="26"/>
      <c r="K1110" s="950"/>
      <c r="L1110" s="950"/>
      <c r="M1110" s="4"/>
    </row>
    <row r="1111" spans="2:13">
      <c r="B1111" s="4">
        <f t="shared" si="544"/>
        <v>20</v>
      </c>
      <c r="C1111" s="948"/>
      <c r="D1111" s="948"/>
      <c r="E1111" s="948"/>
      <c r="F1111" s="948"/>
      <c r="G1111" s="948"/>
      <c r="H1111" s="948"/>
      <c r="I1111" s="26"/>
      <c r="J1111" s="26"/>
      <c r="K1111" s="950"/>
      <c r="L1111" s="950"/>
      <c r="M1111" s="4"/>
    </row>
    <row r="1112" spans="2:13">
      <c r="B1112" s="4">
        <f t="shared" si="544"/>
        <v>21</v>
      </c>
      <c r="C1112" s="948"/>
      <c r="D1112" s="948"/>
      <c r="E1112" s="948"/>
      <c r="F1112" s="948"/>
      <c r="G1112" s="948"/>
      <c r="H1112" s="948"/>
      <c r="I1112" s="26"/>
      <c r="J1112" s="26"/>
      <c r="K1112" s="950"/>
      <c r="L1112" s="950"/>
      <c r="M1112" s="4"/>
    </row>
    <row r="1113" spans="2:13">
      <c r="B1113" s="4">
        <f t="shared" si="544"/>
        <v>22</v>
      </c>
      <c r="C1113" s="26"/>
      <c r="D1113" s="26"/>
      <c r="E1113" s="26"/>
      <c r="F1113" s="26"/>
      <c r="G1113" s="26"/>
      <c r="H1113" s="26"/>
      <c r="I1113" s="26"/>
      <c r="J1113" s="26"/>
      <c r="K1113" s="950"/>
      <c r="L1113" s="950"/>
      <c r="M1113" s="4"/>
    </row>
    <row r="1114" spans="2:13">
      <c r="B1114" s="4">
        <f t="shared" si="544"/>
        <v>23</v>
      </c>
      <c r="C1114" s="26"/>
      <c r="D1114" s="26"/>
      <c r="E1114" s="26"/>
      <c r="F1114" s="26"/>
      <c r="G1114" s="26"/>
      <c r="H1114" s="26"/>
      <c r="I1114" s="26"/>
      <c r="J1114" s="26"/>
      <c r="K1114" s="950"/>
      <c r="L1114" s="950"/>
      <c r="M1114" s="4"/>
    </row>
    <row r="1115" spans="2:13">
      <c r="B1115" s="4">
        <f t="shared" si="544"/>
        <v>24</v>
      </c>
      <c r="C1115" s="26"/>
      <c r="D1115" s="26"/>
      <c r="E1115" s="26"/>
      <c r="F1115" s="26"/>
      <c r="G1115" s="26"/>
      <c r="H1115" s="26"/>
      <c r="I1115" s="26"/>
      <c r="J1115" s="26"/>
      <c r="K1115" s="950"/>
      <c r="L1115" s="950"/>
      <c r="M1115" s="4"/>
    </row>
    <row r="1116" spans="2:13">
      <c r="B1116" s="4">
        <f t="shared" si="544"/>
        <v>25</v>
      </c>
      <c r="C1116" s="26"/>
      <c r="D1116" s="26"/>
      <c r="E1116" s="26"/>
      <c r="F1116" s="26"/>
      <c r="G1116" s="26"/>
      <c r="H1116" s="26"/>
      <c r="I1116" s="26"/>
      <c r="J1116" s="26"/>
      <c r="K1116" s="950"/>
      <c r="L1116" s="950"/>
      <c r="M1116" s="4"/>
    </row>
    <row r="1117" spans="2:13">
      <c r="B1117" s="4">
        <f t="shared" si="544"/>
        <v>26</v>
      </c>
      <c r="C1117" s="26"/>
      <c r="D1117" s="26"/>
      <c r="E1117" s="26"/>
      <c r="F1117" s="26"/>
      <c r="G1117" s="26"/>
      <c r="H1117" s="26"/>
      <c r="I1117" s="26"/>
      <c r="J1117" s="26"/>
      <c r="K1117" s="950"/>
      <c r="L1117" s="950"/>
      <c r="M1117" s="4"/>
    </row>
    <row r="1118" spans="2:13">
      <c r="B1118" s="4">
        <f t="shared" si="544"/>
        <v>27</v>
      </c>
      <c r="C1118" s="26"/>
      <c r="D1118" s="26"/>
      <c r="E1118" s="26"/>
      <c r="F1118" s="26"/>
      <c r="G1118" s="26"/>
      <c r="H1118" s="26"/>
      <c r="I1118" s="26"/>
      <c r="J1118" s="26"/>
      <c r="K1118" s="950"/>
      <c r="L1118" s="950"/>
      <c r="M1118" s="4"/>
    </row>
    <row r="1119" spans="2:13">
      <c r="B1119" s="4">
        <f t="shared" si="544"/>
        <v>28</v>
      </c>
      <c r="C1119" s="26"/>
      <c r="D1119" s="26"/>
      <c r="E1119" s="26"/>
      <c r="F1119" s="26"/>
      <c r="G1119" s="26"/>
      <c r="H1119" s="26"/>
      <c r="I1119" s="26"/>
      <c r="J1119" s="26"/>
      <c r="K1119" s="950"/>
      <c r="L1119" s="950"/>
      <c r="M1119" s="4"/>
    </row>
    <row r="1120" spans="2:13">
      <c r="B1120" s="4">
        <f t="shared" si="544"/>
        <v>29</v>
      </c>
      <c r="C1120" s="26"/>
      <c r="D1120" s="26"/>
      <c r="E1120" s="26"/>
      <c r="F1120" s="26"/>
      <c r="G1120" s="26"/>
      <c r="H1120" s="26"/>
      <c r="I1120" s="26"/>
      <c r="J1120" s="26"/>
      <c r="K1120" s="950"/>
      <c r="L1120" s="950"/>
      <c r="M1120" s="4"/>
    </row>
    <row r="1121" spans="2:13">
      <c r="B1121" s="4">
        <f t="shared" si="544"/>
        <v>30</v>
      </c>
      <c r="C1121" s="26"/>
      <c r="D1121" s="26"/>
      <c r="E1121" s="26"/>
      <c r="F1121" s="26"/>
      <c r="G1121" s="26"/>
      <c r="H1121" s="26"/>
      <c r="I1121" s="26"/>
      <c r="J1121" s="26"/>
      <c r="K1121" s="950"/>
      <c r="L1121" s="950"/>
      <c r="M1121" s="4"/>
    </row>
    <row r="1122" spans="2:13">
      <c r="B1122" s="4">
        <f t="shared" si="544"/>
        <v>31</v>
      </c>
      <c r="G1122" s="5"/>
      <c r="H1122" s="5"/>
      <c r="K1122" s="951"/>
      <c r="L1122" s="951"/>
      <c r="M1122" s="4"/>
    </row>
    <row r="1123" spans="2:13">
      <c r="B1123" s="4">
        <f t="shared" si="544"/>
        <v>32</v>
      </c>
      <c r="G1123" s="5"/>
      <c r="H1123" s="5"/>
      <c r="K1123" s="951"/>
      <c r="L1123" s="951"/>
      <c r="M1123" s="4"/>
    </row>
    <row r="1124" spans="2:13">
      <c r="B1124" s="4">
        <f t="shared" si="544"/>
        <v>33</v>
      </c>
      <c r="G1124" s="5"/>
      <c r="H1124" s="5"/>
      <c r="K1124" s="951"/>
      <c r="L1124" s="951"/>
      <c r="M1124" s="4"/>
    </row>
    <row r="1125" spans="2:13">
      <c r="I1125" s="4"/>
    </row>
    <row r="1126" spans="2:13">
      <c r="I1126" s="4"/>
    </row>
    <row r="1127" spans="2:13">
      <c r="I1127" s="4"/>
    </row>
  </sheetData>
  <mergeCells count="9">
    <mergeCell ref="D247:J247"/>
    <mergeCell ref="D250:J250"/>
    <mergeCell ref="D253:J253"/>
    <mergeCell ref="D46:E46"/>
    <mergeCell ref="D53:E53"/>
    <mergeCell ref="D59:E59"/>
    <mergeCell ref="D74:E74"/>
    <mergeCell ref="D78:E78"/>
    <mergeCell ref="D84:E84"/>
  </mergeCells>
  <printOptions horizontalCentered="1"/>
  <pageMargins left="0.2" right="0.2" top="0.75" bottom="0.75" header="0.3" footer="0.3"/>
  <pageSetup scale="10" orientation="portrait" r:id="rId1"/>
  <headerFooter>
    <oddFooter>&amp;L&amp;D&amp;CBear Capital Partners, Inc.&amp;R&amp;F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AC317-4A92-4281-A569-480F63D1552C}">
  <sheetPr>
    <tabColor rgb="FFFF0000"/>
    <pageSetUpPr fitToPage="1"/>
  </sheetPr>
  <dimension ref="A2:DT1127"/>
  <sheetViews>
    <sheetView showGridLines="0" topLeftCell="A308" zoomScale="93" zoomScaleNormal="93" workbookViewId="0">
      <selection activeCell="G224" sqref="G224"/>
    </sheetView>
  </sheetViews>
  <sheetFormatPr defaultColWidth="8.77734375" defaultRowHeight="14.4" outlineLevelRow="1"/>
  <cols>
    <col min="1" max="1" width="8.77734375" style="4"/>
    <col min="2" max="2" width="15.21875" style="4" customWidth="1"/>
    <col min="3" max="3" width="28.5546875" style="4" customWidth="1"/>
    <col min="4" max="4" width="23.44140625" style="4" customWidth="1"/>
    <col min="5" max="5" width="22.44140625" style="4" customWidth="1"/>
    <col min="6" max="6" width="18" style="4" customWidth="1"/>
    <col min="7" max="7" width="17.77734375" style="4" customWidth="1"/>
    <col min="8" max="8" width="14.77734375" style="4" customWidth="1"/>
    <col min="9" max="13" width="15.77734375" style="5" customWidth="1"/>
    <col min="14" max="16" width="20.77734375" style="4" customWidth="1"/>
    <col min="17" max="17" width="16.21875" style="4" customWidth="1"/>
    <col min="18" max="28" width="15.21875" style="4" customWidth="1"/>
    <col min="29" max="29" width="12.77734375" style="4" bestFit="1" customWidth="1"/>
    <col min="30" max="30" width="14.21875" style="4" customWidth="1"/>
    <col min="31" max="51" width="12.77734375" style="4" bestFit="1" customWidth="1"/>
    <col min="52" max="52" width="14.21875" style="4" bestFit="1" customWidth="1"/>
    <col min="53" max="77" width="12.77734375" style="4" bestFit="1" customWidth="1"/>
    <col min="78" max="124" width="9.44140625" style="4" bestFit="1" customWidth="1"/>
    <col min="125" max="16384" width="8.77734375" style="4"/>
  </cols>
  <sheetData>
    <row r="2" spans="2:16" ht="21">
      <c r="B2" s="464" t="str">
        <f ca="1">MID(CELL("filename",A1),FIND("]",CELL("filename",A1))+1,255)</f>
        <v>12</v>
      </c>
      <c r="M2" s="37"/>
      <c r="N2" s="37"/>
      <c r="O2" s="37"/>
      <c r="P2" s="37"/>
    </row>
    <row r="3" spans="2:16" ht="18">
      <c r="B3" s="22" t="s">
        <v>298</v>
      </c>
      <c r="M3" s="37"/>
      <c r="N3" s="37"/>
      <c r="O3" s="37"/>
      <c r="P3" s="37"/>
    </row>
    <row r="4" spans="2:16" ht="15.6" outlineLevel="1">
      <c r="M4" s="37"/>
      <c r="N4" s="37"/>
      <c r="O4" s="37"/>
      <c r="P4" s="37"/>
    </row>
    <row r="5" spans="2:16" outlineLevel="1">
      <c r="C5" s="4" t="s">
        <v>338</v>
      </c>
      <c r="D5" s="596">
        <f>Summary!C2</f>
        <v>43497</v>
      </c>
      <c r="M5" s="4"/>
    </row>
    <row r="6" spans="2:16" outlineLevel="1">
      <c r="M6" s="4"/>
    </row>
    <row r="7" spans="2:16" ht="16.5" customHeight="1" outlineLevel="1">
      <c r="C7" s="21" t="s">
        <v>2</v>
      </c>
      <c r="I7" s="4"/>
      <c r="M7" s="4"/>
    </row>
    <row r="8" spans="2:16" ht="16.5" customHeight="1" outlineLevel="1">
      <c r="I8" s="4"/>
      <c r="M8" s="4"/>
    </row>
    <row r="9" spans="2:16" ht="16.5" customHeight="1" outlineLevel="1">
      <c r="C9" s="21" t="s">
        <v>3</v>
      </c>
      <c r="D9" s="169" t="s">
        <v>472</v>
      </c>
      <c r="I9" s="4"/>
      <c r="M9" s="4"/>
    </row>
    <row r="10" spans="2:16" ht="16.5" customHeight="1" outlineLevel="1">
      <c r="C10" s="21" t="s">
        <v>4</v>
      </c>
      <c r="D10" s="594">
        <v>1963</v>
      </c>
      <c r="I10" s="4"/>
      <c r="M10" s="4"/>
    </row>
    <row r="11" spans="2:16" ht="16.5" customHeight="1" outlineLevel="1">
      <c r="C11" s="21" t="s">
        <v>5</v>
      </c>
      <c r="D11" s="170">
        <v>9763</v>
      </c>
      <c r="I11" s="4"/>
      <c r="M11" s="4"/>
    </row>
    <row r="12" spans="2:16" ht="16.5" customHeight="1" outlineLevel="1">
      <c r="I12" s="4"/>
      <c r="M12" s="4"/>
    </row>
    <row r="13" spans="2:16" ht="16.5" customHeight="1" outlineLevel="1">
      <c r="C13" s="21" t="s">
        <v>6</v>
      </c>
      <c r="I13" s="4"/>
      <c r="M13" s="4"/>
    </row>
    <row r="14" spans="2:16" ht="16.5" customHeight="1" outlineLevel="1">
      <c r="I14" s="4"/>
      <c r="M14" s="4"/>
    </row>
    <row r="15" spans="2:16" ht="16.5" customHeight="1" outlineLevel="1">
      <c r="C15" s="597" t="s">
        <v>10</v>
      </c>
      <c r="D15" s="598"/>
      <c r="E15" s="599"/>
      <c r="I15" s="4"/>
      <c r="M15" s="4"/>
    </row>
    <row r="16" spans="2:16" ht="16.5" customHeight="1" outlineLevel="1">
      <c r="C16" s="597"/>
      <c r="D16" s="598"/>
      <c r="E16" s="599"/>
      <c r="I16" s="4"/>
      <c r="M16" s="4"/>
    </row>
    <row r="17" spans="3:17" ht="16.5" customHeight="1" outlineLevel="1">
      <c r="C17" s="597"/>
      <c r="D17" s="598"/>
      <c r="E17" s="599"/>
      <c r="I17" s="4"/>
      <c r="M17" s="10"/>
      <c r="N17" s="10"/>
      <c r="O17" s="10"/>
      <c r="P17" s="10"/>
      <c r="Q17" s="10"/>
    </row>
    <row r="18" spans="3:17" ht="16.5" customHeight="1" outlineLevel="1">
      <c r="C18" s="597"/>
      <c r="D18" s="598"/>
      <c r="E18" s="599"/>
      <c r="I18" s="4"/>
      <c r="M18" s="4"/>
    </row>
    <row r="19" spans="3:17" ht="16.5" customHeight="1" outlineLevel="1">
      <c r="I19" s="4"/>
      <c r="M19" s="4"/>
    </row>
    <row r="20" spans="3:17" ht="16.5" customHeight="1" outlineLevel="1">
      <c r="I20" s="4"/>
      <c r="M20" s="4"/>
    </row>
    <row r="21" spans="3:17" ht="16.5" customHeight="1" outlineLevel="1">
      <c r="C21" s="21" t="s">
        <v>11</v>
      </c>
      <c r="I21" s="4"/>
      <c r="M21" s="4"/>
    </row>
    <row r="22" spans="3:17" ht="16.5" customHeight="1" outlineLevel="1">
      <c r="I22" s="4"/>
      <c r="M22" s="4"/>
    </row>
    <row r="23" spans="3:17" ht="16.5" customHeight="1" outlineLevel="1">
      <c r="C23" s="600" t="s">
        <v>12</v>
      </c>
      <c r="D23" s="601"/>
      <c r="E23" s="602"/>
      <c r="F23" s="10"/>
      <c r="G23" s="10"/>
      <c r="H23" s="10"/>
      <c r="I23" s="10"/>
      <c r="M23" s="4"/>
    </row>
    <row r="24" spans="3:17" ht="16.5" customHeight="1" outlineLevel="1">
      <c r="C24" s="600"/>
      <c r="D24" s="601"/>
      <c r="E24" s="602"/>
      <c r="I24" s="4"/>
      <c r="M24" s="4"/>
    </row>
    <row r="25" spans="3:17" ht="16.5" customHeight="1" outlineLevel="1">
      <c r="I25" s="4"/>
      <c r="M25" s="4"/>
      <c r="P25" s="151"/>
    </row>
    <row r="26" spans="3:17" ht="16.5" customHeight="1" outlineLevel="1">
      <c r="C26" s="21" t="s">
        <v>195</v>
      </c>
      <c r="I26" s="4"/>
      <c r="M26" s="152"/>
      <c r="P26" s="151"/>
    </row>
    <row r="27" spans="3:17" ht="16.5" customHeight="1" outlineLevel="1">
      <c r="C27" s="4" t="s">
        <v>196</v>
      </c>
      <c r="E27" s="154">
        <f>E328</f>
        <v>55</v>
      </c>
      <c r="F27" s="155" t="s">
        <v>197</v>
      </c>
      <c r="I27" s="4"/>
      <c r="M27" s="4"/>
      <c r="P27" s="151"/>
    </row>
    <row r="28" spans="3:17" ht="16.5" customHeight="1" outlineLevel="1">
      <c r="C28" s="4" t="s">
        <v>241</v>
      </c>
      <c r="E28" s="427">
        <f>D907</f>
        <v>3.0553571905535367E-2</v>
      </c>
      <c r="F28" s="156"/>
      <c r="M28" s="4"/>
      <c r="P28" s="151"/>
    </row>
    <row r="29" spans="3:17" ht="16.5" customHeight="1" outlineLevel="1">
      <c r="C29" s="4" t="s">
        <v>342</v>
      </c>
      <c r="E29" s="423">
        <f>SUMIF(E823:N823,E27/12,E907:N907)</f>
        <v>0</v>
      </c>
      <c r="F29" s="156"/>
    </row>
    <row r="30" spans="3:17" ht="16.5" customHeight="1" outlineLevel="1">
      <c r="C30" s="4" t="s">
        <v>40</v>
      </c>
      <c r="E30" s="423">
        <f ca="1">D976</f>
        <v>0.12439756989479064</v>
      </c>
    </row>
    <row r="31" spans="3:17" ht="16.5" customHeight="1" outlineLevel="1"/>
    <row r="32" spans="3:17" ht="16.5" customHeight="1" outlineLevel="1">
      <c r="C32" s="4" t="s">
        <v>198</v>
      </c>
      <c r="E32" s="153">
        <f ca="1">-SUMIF(D979:DT979,"&lt;0",D979:DT979)</f>
        <v>3907393.3376170848</v>
      </c>
      <c r="F32" s="156"/>
    </row>
    <row r="33" spans="2:15" ht="16.5" customHeight="1" outlineLevel="1">
      <c r="C33" s="4" t="s">
        <v>350</v>
      </c>
      <c r="E33" s="152">
        <f ca="1">SUMIF(D979:DT979,"&gt;0",D979:DT979)/-SUMIF(D979:DT979,"&lt;0",D979:DT979)</f>
        <v>2.3726372205764514</v>
      </c>
      <c r="F33" s="152" t="s">
        <v>41</v>
      </c>
      <c r="G33" s="152"/>
    </row>
    <row r="34" spans="2:15" ht="16.5" customHeight="1" outlineLevel="1">
      <c r="C34" s="4" t="s">
        <v>343</v>
      </c>
      <c r="E34" s="424">
        <f>SUMIF(E823:N823,E27/12,E922:N922)</f>
        <v>0</v>
      </c>
      <c r="F34" s="153"/>
    </row>
    <row r="35" spans="2:15" ht="16.5" customHeight="1" outlineLevel="1">
      <c r="C35" s="425" t="s">
        <v>345</v>
      </c>
      <c r="D35" s="425"/>
      <c r="E35" s="426">
        <f>D323</f>
        <v>6.3209453946024938E-2</v>
      </c>
      <c r="F35" s="153"/>
    </row>
    <row r="36" spans="2:15" ht="16.5" customHeight="1" outlineLevel="1">
      <c r="C36" s="4" t="s">
        <v>199</v>
      </c>
      <c r="E36" s="153">
        <f ca="1">SUM(D979:DT979)</f>
        <v>5363433.5306456573</v>
      </c>
      <c r="F36" s="153"/>
    </row>
    <row r="37" spans="2:15" ht="16.5" customHeight="1" outlineLevel="1">
      <c r="C37" s="4" t="s">
        <v>243</v>
      </c>
      <c r="E37" s="427">
        <f ca="1">D981</f>
        <v>0.26518453955650334</v>
      </c>
    </row>
    <row r="39" spans="2:15" ht="18">
      <c r="B39" s="471" t="s">
        <v>15</v>
      </c>
    </row>
    <row r="40" spans="2:15" outlineLevel="1"/>
    <row r="41" spans="2:15" outlineLevel="1">
      <c r="I41" s="4"/>
      <c r="J41" s="4"/>
      <c r="K41" s="4"/>
      <c r="L41" s="4"/>
      <c r="M41" s="4"/>
    </row>
    <row r="42" spans="2:15" outlineLevel="1">
      <c r="D42" s="593" t="s">
        <v>215</v>
      </c>
      <c r="E42" s="593"/>
      <c r="F42" s="6">
        <f>SUM(E43:E45)</f>
        <v>1000</v>
      </c>
      <c r="I42" s="4"/>
      <c r="J42" s="4"/>
      <c r="K42" s="4"/>
      <c r="L42" s="4"/>
      <c r="M42" s="4"/>
    </row>
    <row r="43" spans="2:15" outlineLevel="1">
      <c r="D43" s="4" t="s">
        <v>42</v>
      </c>
      <c r="E43" s="161">
        <v>0</v>
      </c>
      <c r="F43" s="7"/>
      <c r="I43" s="4"/>
      <c r="J43" s="4"/>
      <c r="K43" s="4"/>
      <c r="L43" s="4"/>
      <c r="M43" s="4"/>
    </row>
    <row r="44" spans="2:15" outlineLevel="1">
      <c r="D44" s="4" t="s">
        <v>43</v>
      </c>
      <c r="E44" s="161">
        <v>0</v>
      </c>
      <c r="F44" s="7"/>
      <c r="I44" s="4"/>
      <c r="J44" s="4"/>
      <c r="K44" s="4"/>
      <c r="L44" s="4"/>
      <c r="M44" s="4"/>
    </row>
    <row r="45" spans="2:15" outlineLevel="1">
      <c r="D45" s="4" t="s">
        <v>44</v>
      </c>
      <c r="E45" s="158">
        <v>1000</v>
      </c>
      <c r="F45" s="7"/>
      <c r="I45" s="4"/>
      <c r="J45" s="4"/>
      <c r="K45" s="4"/>
      <c r="L45" s="4"/>
      <c r="M45" s="4"/>
    </row>
    <row r="46" spans="2:15" outlineLevel="1">
      <c r="D46" s="1100" t="s">
        <v>45</v>
      </c>
      <c r="E46" s="1100"/>
      <c r="F46" s="6">
        <f>SUM(E47:E52)</f>
        <v>7044000</v>
      </c>
      <c r="I46" s="4"/>
      <c r="J46" s="4"/>
      <c r="K46" s="4"/>
      <c r="L46" s="4"/>
      <c r="M46" s="4"/>
    </row>
    <row r="47" spans="2:15" outlineLevel="1">
      <c r="D47" s="4" t="s">
        <v>0</v>
      </c>
      <c r="E47" s="158">
        <v>6550000</v>
      </c>
      <c r="F47" s="832"/>
      <c r="G47" s="248"/>
      <c r="H47" s="248"/>
      <c r="I47" s="248"/>
      <c r="J47" s="248"/>
      <c r="K47" s="248"/>
      <c r="L47" s="248"/>
      <c r="M47" s="248"/>
      <c r="N47" s="248" t="s">
        <v>537</v>
      </c>
      <c r="O47" s="833"/>
    </row>
    <row r="48" spans="2:15" outlineLevel="1">
      <c r="D48" s="4" t="s">
        <v>46</v>
      </c>
      <c r="E48" s="162"/>
      <c r="F48" s="7"/>
      <c r="I48" s="4"/>
      <c r="J48" s="4"/>
      <c r="K48" s="4"/>
      <c r="L48" s="4"/>
      <c r="M48" s="4"/>
      <c r="N48" s="248" t="s">
        <v>538</v>
      </c>
      <c r="O48" s="833"/>
    </row>
    <row r="49" spans="4:15" outlineLevel="1">
      <c r="D49" s="4" t="s">
        <v>47</v>
      </c>
      <c r="E49" s="162"/>
      <c r="F49" s="7"/>
      <c r="I49" s="4"/>
      <c r="J49" s="4"/>
      <c r="K49" s="4"/>
      <c r="L49" s="4"/>
      <c r="M49" s="4"/>
      <c r="N49" s="248" t="s">
        <v>539</v>
      </c>
      <c r="O49" s="833"/>
    </row>
    <row r="50" spans="4:15" outlineLevel="1">
      <c r="D50" s="4" t="s">
        <v>48</v>
      </c>
      <c r="E50" s="162"/>
      <c r="F50" s="7"/>
      <c r="G50" s="969" t="s">
        <v>923</v>
      </c>
      <c r="H50" s="969" t="s">
        <v>924</v>
      </c>
      <c r="I50" s="969" t="s">
        <v>925</v>
      </c>
      <c r="J50" s="4"/>
      <c r="K50" s="4"/>
      <c r="L50" s="4"/>
      <c r="M50" s="4"/>
      <c r="N50" s="248" t="s">
        <v>540</v>
      </c>
      <c r="O50" s="833"/>
    </row>
    <row r="51" spans="4:15" outlineLevel="1">
      <c r="D51" s="4" t="s">
        <v>219</v>
      </c>
      <c r="E51" s="970">
        <f>G51*C159</f>
        <v>490000</v>
      </c>
      <c r="F51" s="7"/>
      <c r="G51" s="967">
        <v>35000</v>
      </c>
      <c r="H51" s="968">
        <v>0.5</v>
      </c>
      <c r="I51" s="968">
        <v>0.5</v>
      </c>
      <c r="J51" s="4"/>
      <c r="K51" s="4"/>
      <c r="L51" s="4"/>
      <c r="M51" s="4"/>
      <c r="N51" s="248" t="s">
        <v>541</v>
      </c>
      <c r="O51" s="833"/>
    </row>
    <row r="52" spans="4:15" outlineLevel="1">
      <c r="D52" s="4" t="s">
        <v>217</v>
      </c>
      <c r="E52" s="158">
        <v>4000</v>
      </c>
      <c r="F52" s="7"/>
      <c r="H52" s="200">
        <f>G51*H51</f>
        <v>17500</v>
      </c>
      <c r="I52" s="200">
        <f>G51*I51</f>
        <v>17500</v>
      </c>
      <c r="J52" s="4"/>
      <c r="K52" s="4"/>
      <c r="L52" s="4"/>
      <c r="M52" s="4"/>
      <c r="N52" s="248" t="s">
        <v>542</v>
      </c>
      <c r="O52" s="833"/>
    </row>
    <row r="53" spans="4:15" outlineLevel="1">
      <c r="D53" s="1100" t="s">
        <v>49</v>
      </c>
      <c r="E53" s="1100"/>
      <c r="F53" s="6">
        <f>SUM(E54:E58)</f>
        <v>145408</v>
      </c>
      <c r="I53" s="4"/>
      <c r="J53" s="4"/>
      <c r="K53" s="4"/>
      <c r="L53" s="4"/>
      <c r="M53" s="4"/>
      <c r="N53" s="248" t="s">
        <v>543</v>
      </c>
      <c r="O53" s="833"/>
    </row>
    <row r="54" spans="4:15" outlineLevel="1">
      <c r="D54" s="4" t="s">
        <v>50</v>
      </c>
      <c r="E54" s="158">
        <v>0</v>
      </c>
      <c r="F54" s="7"/>
      <c r="I54" s="4"/>
      <c r="J54" s="4"/>
      <c r="K54" s="4"/>
      <c r="L54" s="4"/>
      <c r="M54" s="4"/>
      <c r="N54" s="248" t="s">
        <v>544</v>
      </c>
      <c r="O54" s="833"/>
    </row>
    <row r="55" spans="4:15" outlineLevel="1">
      <c r="D55" s="9" t="s">
        <v>51</v>
      </c>
      <c r="E55" s="160">
        <f>E47*0.02</f>
        <v>131000</v>
      </c>
      <c r="I55" s="4"/>
      <c r="J55" s="4"/>
      <c r="K55" s="4"/>
      <c r="L55" s="4"/>
      <c r="M55" s="4"/>
      <c r="N55" s="248" t="s">
        <v>545</v>
      </c>
      <c r="O55" s="833"/>
    </row>
    <row r="56" spans="4:15" outlineLevel="1">
      <c r="D56" s="10" t="s">
        <v>218</v>
      </c>
      <c r="E56" s="160">
        <v>2500</v>
      </c>
      <c r="I56" s="4"/>
      <c r="J56" s="4"/>
      <c r="K56" s="4"/>
      <c r="L56" s="4"/>
      <c r="M56" s="4"/>
      <c r="N56" s="248" t="s">
        <v>546</v>
      </c>
      <c r="O56" s="833"/>
    </row>
    <row r="57" spans="4:15" outlineLevel="1">
      <c r="D57" s="4" t="s">
        <v>212</v>
      </c>
      <c r="E57" s="158">
        <f>2528+3000</f>
        <v>5528</v>
      </c>
      <c r="F57" s="11"/>
      <c r="I57" s="4"/>
      <c r="J57" s="4"/>
      <c r="K57" s="4"/>
      <c r="L57" s="4"/>
      <c r="M57" s="4"/>
    </row>
    <row r="58" spans="4:15" outlineLevel="1">
      <c r="D58" s="4" t="s">
        <v>52</v>
      </c>
      <c r="E58" s="158">
        <f>2600+2780+1000</f>
        <v>6380</v>
      </c>
      <c r="I58" s="4"/>
      <c r="J58" s="4"/>
      <c r="K58" s="4"/>
      <c r="L58" s="4"/>
      <c r="M58" s="4"/>
    </row>
    <row r="59" spans="4:15" outlineLevel="1">
      <c r="D59" s="1102" t="s">
        <v>216</v>
      </c>
      <c r="E59" s="1102"/>
      <c r="F59" s="6">
        <f>SUM(E60:E73)</f>
        <v>120000</v>
      </c>
      <c r="I59" s="4"/>
      <c r="J59" s="4"/>
      <c r="K59" s="4"/>
      <c r="L59" s="4"/>
      <c r="M59" s="4"/>
    </row>
    <row r="60" spans="4:15" outlineLevel="1">
      <c r="D60" s="4" t="s">
        <v>210</v>
      </c>
      <c r="E60" s="158">
        <v>20000</v>
      </c>
      <c r="F60" s="7"/>
      <c r="I60" s="4"/>
      <c r="J60" s="410" t="s">
        <v>324</v>
      </c>
      <c r="K60" s="410" t="s">
        <v>325</v>
      </c>
      <c r="L60" s="410" t="s">
        <v>18</v>
      </c>
      <c r="M60" s="4"/>
    </row>
    <row r="61" spans="4:15" ht="15.75" customHeight="1" outlineLevel="1">
      <c r="D61" s="4" t="s">
        <v>209</v>
      </c>
      <c r="E61" s="158">
        <v>20000</v>
      </c>
      <c r="F61" s="7"/>
      <c r="H61" s="4" t="s">
        <v>55</v>
      </c>
      <c r="I61" s="4"/>
      <c r="J61" s="345">
        <f>H268</f>
        <v>1000</v>
      </c>
      <c r="K61" s="345">
        <f>H288</f>
        <v>0</v>
      </c>
      <c r="L61" s="345">
        <f>J61+K61</f>
        <v>1000</v>
      </c>
      <c r="M61" s="4"/>
    </row>
    <row r="62" spans="4:15" ht="15" customHeight="1" outlineLevel="1">
      <c r="D62" s="4" t="s">
        <v>213</v>
      </c>
      <c r="E62" s="158">
        <v>20000</v>
      </c>
      <c r="F62" s="7"/>
      <c r="H62" s="4" t="s">
        <v>155</v>
      </c>
      <c r="I62" s="4"/>
      <c r="J62" s="345">
        <f t="shared" ref="J62:J72" si="0">H269</f>
        <v>25795.601000000002</v>
      </c>
      <c r="K62" s="345">
        <f t="shared" ref="K62:K72" si="1">H289</f>
        <v>0</v>
      </c>
      <c r="L62" s="345">
        <f t="shared" ref="L62:L72" si="2">J62+K62</f>
        <v>25795.601000000002</v>
      </c>
      <c r="M62" s="4"/>
    </row>
    <row r="63" spans="4:15" ht="15" customHeight="1" outlineLevel="1">
      <c r="D63" s="12" t="s">
        <v>211</v>
      </c>
      <c r="E63" s="158">
        <v>20000</v>
      </c>
      <c r="F63" s="7"/>
      <c r="H63" s="4" t="s">
        <v>156</v>
      </c>
      <c r="I63" s="4"/>
      <c r="J63" s="345">
        <f t="shared" si="0"/>
        <v>25795.601000000002</v>
      </c>
      <c r="K63" s="345">
        <f t="shared" si="1"/>
        <v>0</v>
      </c>
      <c r="L63" s="345">
        <f t="shared" si="2"/>
        <v>25795.601000000002</v>
      </c>
      <c r="M63" s="4"/>
    </row>
    <row r="64" spans="4:15" ht="15" customHeight="1" outlineLevel="1">
      <c r="D64" s="12" t="s">
        <v>220</v>
      </c>
      <c r="E64" s="158">
        <v>20000</v>
      </c>
      <c r="F64" s="7"/>
      <c r="H64" s="333" t="s">
        <v>158</v>
      </c>
      <c r="I64" s="4"/>
      <c r="J64" s="345">
        <f t="shared" si="0"/>
        <v>12897.800500000001</v>
      </c>
      <c r="K64" s="345">
        <f t="shared" si="1"/>
        <v>0</v>
      </c>
      <c r="L64" s="345">
        <f t="shared" si="2"/>
        <v>12897.800500000001</v>
      </c>
      <c r="M64" s="4"/>
    </row>
    <row r="65" spans="4:14" outlineLevel="1">
      <c r="D65" s="4" t="s">
        <v>221</v>
      </c>
      <c r="E65" s="158">
        <v>20000</v>
      </c>
      <c r="F65" s="7"/>
      <c r="H65" s="4" t="s">
        <v>54</v>
      </c>
      <c r="I65" s="4"/>
      <c r="J65" s="345">
        <f t="shared" si="0"/>
        <v>5675.032220000001</v>
      </c>
      <c r="K65" s="345">
        <f t="shared" si="1"/>
        <v>0</v>
      </c>
      <c r="L65" s="345">
        <f t="shared" si="2"/>
        <v>5675.032220000001</v>
      </c>
      <c r="M65" s="4"/>
    </row>
    <row r="66" spans="4:14" outlineLevel="1">
      <c r="D66" s="4" t="s">
        <v>162</v>
      </c>
      <c r="E66" s="158">
        <v>0</v>
      </c>
      <c r="F66" s="7"/>
      <c r="H66" s="4" t="s">
        <v>56</v>
      </c>
      <c r="I66" s="4"/>
      <c r="J66" s="345">
        <f t="shared" si="0"/>
        <v>6000</v>
      </c>
      <c r="K66" s="345">
        <f t="shared" si="1"/>
        <v>0</v>
      </c>
      <c r="L66" s="345">
        <f t="shared" si="2"/>
        <v>6000</v>
      </c>
      <c r="M66" s="4"/>
    </row>
    <row r="67" spans="4:14" outlineLevel="1">
      <c r="D67" s="4" t="s">
        <v>163</v>
      </c>
      <c r="E67" s="158">
        <v>0</v>
      </c>
      <c r="F67" s="7"/>
      <c r="H67" s="4" t="s">
        <v>57</v>
      </c>
      <c r="I67" s="4"/>
      <c r="J67" s="345">
        <f t="shared" si="0"/>
        <v>6000</v>
      </c>
      <c r="K67" s="345">
        <f t="shared" si="1"/>
        <v>0</v>
      </c>
      <c r="L67" s="345">
        <f t="shared" si="2"/>
        <v>6000</v>
      </c>
      <c r="M67" s="4"/>
    </row>
    <row r="68" spans="4:14" outlineLevel="1">
      <c r="D68" s="4" t="s">
        <v>53</v>
      </c>
      <c r="E68" s="158">
        <v>0</v>
      </c>
      <c r="H68" s="4" t="s">
        <v>161</v>
      </c>
      <c r="I68" s="4"/>
      <c r="J68" s="345">
        <f t="shared" si="0"/>
        <v>0</v>
      </c>
      <c r="K68" s="345">
        <f t="shared" si="1"/>
        <v>0</v>
      </c>
      <c r="L68" s="345">
        <f t="shared" si="2"/>
        <v>0</v>
      </c>
      <c r="M68" s="4"/>
    </row>
    <row r="69" spans="4:14" outlineLevel="1">
      <c r="D69" s="4" t="s">
        <v>165</v>
      </c>
      <c r="E69" s="158">
        <v>0</v>
      </c>
      <c r="H69" s="4" t="s">
        <v>162</v>
      </c>
      <c r="I69" s="4"/>
      <c r="J69" s="345">
        <f t="shared" si="0"/>
        <v>0</v>
      </c>
      <c r="K69" s="345">
        <f t="shared" si="1"/>
        <v>0</v>
      </c>
      <c r="L69" s="345">
        <f t="shared" si="2"/>
        <v>0</v>
      </c>
      <c r="M69" s="4"/>
    </row>
    <row r="70" spans="4:14" outlineLevel="1">
      <c r="D70" s="12" t="s">
        <v>56</v>
      </c>
      <c r="E70" s="161">
        <v>0</v>
      </c>
      <c r="F70" s="7"/>
      <c r="H70" s="4" t="s">
        <v>163</v>
      </c>
      <c r="I70" s="4"/>
      <c r="J70" s="345">
        <f t="shared" si="0"/>
        <v>0</v>
      </c>
      <c r="K70" s="345">
        <f t="shared" si="1"/>
        <v>0</v>
      </c>
      <c r="L70" s="345">
        <f t="shared" si="2"/>
        <v>0</v>
      </c>
      <c r="M70" s="4"/>
    </row>
    <row r="71" spans="4:14" outlineLevel="1">
      <c r="D71" s="12" t="s">
        <v>57</v>
      </c>
      <c r="E71" s="161">
        <v>0</v>
      </c>
      <c r="F71" s="7"/>
      <c r="H71" s="4" t="s">
        <v>164</v>
      </c>
      <c r="I71" s="4"/>
      <c r="J71" s="345">
        <f t="shared" si="0"/>
        <v>15000</v>
      </c>
      <c r="K71" s="345">
        <f t="shared" si="1"/>
        <v>0</v>
      </c>
      <c r="L71" s="345">
        <f t="shared" si="2"/>
        <v>15000</v>
      </c>
      <c r="M71" s="4"/>
    </row>
    <row r="72" spans="4:14" outlineLevel="1">
      <c r="D72" s="12" t="s">
        <v>58</v>
      </c>
      <c r="E72" s="161">
        <v>0</v>
      </c>
      <c r="F72" s="7"/>
      <c r="H72" s="408" t="s">
        <v>165</v>
      </c>
      <c r="I72" s="408"/>
      <c r="J72" s="409">
        <f t="shared" si="0"/>
        <v>2500</v>
      </c>
      <c r="K72" s="409">
        <f t="shared" si="1"/>
        <v>0</v>
      </c>
      <c r="L72" s="409">
        <f t="shared" si="2"/>
        <v>2500</v>
      </c>
      <c r="M72" s="4"/>
    </row>
    <row r="73" spans="4:14" ht="15" outlineLevel="1" thickBot="1">
      <c r="D73" s="12" t="s">
        <v>59</v>
      </c>
      <c r="E73" s="161">
        <v>0</v>
      </c>
      <c r="F73" s="7"/>
      <c r="H73" s="21" t="s">
        <v>18</v>
      </c>
      <c r="I73" s="21"/>
      <c r="J73" s="407">
        <f>SUM(J61:J72)</f>
        <v>100664.03472</v>
      </c>
      <c r="K73" s="407">
        <f t="shared" ref="K73:L73" si="3">SUM(K61:K72)</f>
        <v>0</v>
      </c>
      <c r="L73" s="407">
        <f t="shared" si="3"/>
        <v>100664.03472</v>
      </c>
      <c r="M73" s="4"/>
    </row>
    <row r="74" spans="4:14" ht="15" outlineLevel="1" thickTop="1">
      <c r="D74" s="1103" t="s">
        <v>60</v>
      </c>
      <c r="E74" s="1102"/>
      <c r="F74" s="6">
        <f>SUM(E75:E77)</f>
        <v>546700</v>
      </c>
      <c r="I74" s="4"/>
      <c r="J74" s="4"/>
      <c r="K74" s="4"/>
      <c r="L74" s="4"/>
      <c r="M74" s="4"/>
    </row>
    <row r="75" spans="4:14" outlineLevel="1">
      <c r="D75" s="9" t="s">
        <v>61</v>
      </c>
      <c r="E75" s="8">
        <f>H118</f>
        <v>462000</v>
      </c>
      <c r="F75" s="7"/>
      <c r="I75" s="4"/>
      <c r="J75" s="4"/>
      <c r="K75" s="4"/>
      <c r="L75" s="4"/>
      <c r="M75" s="4"/>
    </row>
    <row r="76" spans="4:14" outlineLevel="1">
      <c r="D76" s="9" t="s">
        <v>62</v>
      </c>
      <c r="E76" s="8">
        <f>H108</f>
        <v>35000</v>
      </c>
      <c r="F76" s="7"/>
      <c r="I76" s="4"/>
      <c r="J76" s="4"/>
      <c r="K76" s="4"/>
      <c r="L76" s="4"/>
      <c r="M76" s="4"/>
    </row>
    <row r="77" spans="4:14" outlineLevel="1">
      <c r="D77" s="4" t="s">
        <v>63</v>
      </c>
      <c r="E77" s="8">
        <f>H120</f>
        <v>49700</v>
      </c>
      <c r="I77" s="4"/>
      <c r="J77" s="4"/>
      <c r="K77" s="4"/>
      <c r="L77" s="4"/>
      <c r="M77" s="4"/>
    </row>
    <row r="78" spans="4:14" ht="15" outlineLevel="1" thickBot="1">
      <c r="D78" s="1100" t="s">
        <v>64</v>
      </c>
      <c r="E78" s="1100"/>
      <c r="F78" s="13">
        <f>SUM(F42:F74)</f>
        <v>7857108</v>
      </c>
      <c r="I78" s="4"/>
      <c r="J78" s="4"/>
      <c r="K78" s="4"/>
      <c r="L78" s="4"/>
      <c r="M78" s="4"/>
    </row>
    <row r="79" spans="4:14" ht="15" outlineLevel="1" thickTop="1">
      <c r="D79" s="14" t="s">
        <v>65</v>
      </c>
      <c r="E79" s="161">
        <v>20000</v>
      </c>
      <c r="H79" s="4" t="s">
        <v>1062</v>
      </c>
      <c r="K79" s="1025">
        <f ca="1">-SUMIF(E979:DT979,"&lt;0",E979:DT979)</f>
        <v>1129405.5376170834</v>
      </c>
      <c r="M79" s="428">
        <f ca="1">-SUMIF(E956:DT956,"&lt;0",E956:DT956)-F74</f>
        <v>1141503.2076170838</v>
      </c>
      <c r="N79" s="4" t="s">
        <v>559</v>
      </c>
    </row>
    <row r="80" spans="4:14" outlineLevel="1">
      <c r="D80" s="15" t="s">
        <v>214</v>
      </c>
      <c r="E80" s="158">
        <v>0</v>
      </c>
      <c r="I80" s="4"/>
      <c r="J80" s="4"/>
      <c r="K80" s="4"/>
      <c r="L80" s="4"/>
      <c r="M80" s="4"/>
    </row>
    <row r="81" spans="2:13" outlineLevel="1">
      <c r="D81" s="4" t="s">
        <v>322</v>
      </c>
      <c r="E81" s="158">
        <v>40000</v>
      </c>
      <c r="I81" s="4"/>
      <c r="J81" s="4"/>
      <c r="K81" s="4"/>
      <c r="L81" s="4"/>
      <c r="M81" s="4"/>
    </row>
    <row r="82" spans="2:13" outlineLevel="1">
      <c r="D82" s="4" t="s">
        <v>323</v>
      </c>
      <c r="E82" s="158">
        <v>20000</v>
      </c>
      <c r="I82" s="4"/>
      <c r="J82" s="4"/>
      <c r="K82" s="4"/>
      <c r="L82" s="4"/>
      <c r="M82" s="4"/>
    </row>
    <row r="83" spans="2:13" outlineLevel="1">
      <c r="D83" s="4" t="s">
        <v>16</v>
      </c>
      <c r="E83" s="162">
        <v>0</v>
      </c>
      <c r="I83" s="4"/>
      <c r="J83" s="4"/>
      <c r="K83" s="4"/>
      <c r="L83" s="4"/>
      <c r="M83" s="4"/>
    </row>
    <row r="84" spans="2:13" ht="15" outlineLevel="1" thickBot="1">
      <c r="D84" s="1100" t="s">
        <v>66</v>
      </c>
      <c r="E84" s="1100"/>
      <c r="F84" s="13">
        <f>SUM(E79:E83)+F78</f>
        <v>7937108</v>
      </c>
      <c r="I84" s="4"/>
      <c r="J84" s="4"/>
      <c r="K84" s="4"/>
      <c r="L84" s="4"/>
      <c r="M84" s="4"/>
    </row>
    <row r="85" spans="2:13" ht="15" outlineLevel="1" thickTop="1">
      <c r="I85" s="4"/>
      <c r="J85" s="4"/>
      <c r="K85" s="4"/>
      <c r="L85" s="4"/>
      <c r="M85" s="4"/>
    </row>
    <row r="86" spans="2:13" outlineLevel="1">
      <c r="E86" s="11"/>
    </row>
    <row r="88" spans="2:13" ht="18">
      <c r="B88" s="471" t="s">
        <v>226</v>
      </c>
      <c r="I88" s="4"/>
      <c r="J88" s="4"/>
      <c r="K88" s="4"/>
      <c r="L88" s="4"/>
      <c r="M88" s="4"/>
    </row>
    <row r="89" spans="2:13" outlineLevel="1">
      <c r="I89" s="4"/>
      <c r="J89" s="4"/>
      <c r="K89" s="4"/>
      <c r="L89" s="4"/>
      <c r="M89" s="4"/>
    </row>
    <row r="90" spans="2:13" ht="16.2" outlineLevel="1">
      <c r="C90" s="23" t="s">
        <v>77</v>
      </c>
      <c r="H90" s="24" t="s">
        <v>76</v>
      </c>
      <c r="I90" s="25" t="s">
        <v>78</v>
      </c>
      <c r="J90" s="4"/>
      <c r="K90" s="4"/>
      <c r="L90" s="4"/>
      <c r="M90" s="4"/>
    </row>
    <row r="91" spans="2:13" outlineLevel="1">
      <c r="D91" s="4" t="s">
        <v>79</v>
      </c>
      <c r="H91" s="158">
        <v>10000</v>
      </c>
      <c r="I91" s="26"/>
      <c r="J91" s="4"/>
      <c r="K91" s="4"/>
      <c r="L91" s="4"/>
      <c r="M91" s="4"/>
    </row>
    <row r="92" spans="2:13" outlineLevel="1">
      <c r="D92" s="4" t="s">
        <v>80</v>
      </c>
      <c r="H92" s="158">
        <v>0</v>
      </c>
      <c r="I92" s="26"/>
      <c r="J92" s="4"/>
      <c r="K92" s="4"/>
      <c r="L92" s="4"/>
      <c r="M92" s="4"/>
    </row>
    <row r="93" spans="2:13" outlineLevel="1">
      <c r="D93" s="4" t="s">
        <v>81</v>
      </c>
      <c r="H93" s="158">
        <v>0</v>
      </c>
      <c r="I93" s="26"/>
      <c r="J93" s="27"/>
      <c r="K93" s="4"/>
      <c r="L93" s="4"/>
      <c r="M93" s="4"/>
    </row>
    <row r="94" spans="2:13" outlineLevel="1">
      <c r="D94" s="4" t="s">
        <v>82</v>
      </c>
      <c r="H94" s="158">
        <v>0</v>
      </c>
      <c r="I94" s="26"/>
      <c r="J94" s="27"/>
      <c r="K94" s="4"/>
      <c r="L94" s="4"/>
      <c r="M94" s="4"/>
    </row>
    <row r="95" spans="2:13" outlineLevel="1">
      <c r="D95" s="4" t="s">
        <v>83</v>
      </c>
      <c r="H95" s="158">
        <v>5000</v>
      </c>
      <c r="I95" s="26"/>
      <c r="J95" s="27"/>
      <c r="K95" s="11"/>
      <c r="L95" s="4"/>
      <c r="M95" s="4"/>
    </row>
    <row r="96" spans="2:13" outlineLevel="1">
      <c r="D96" s="4" t="s">
        <v>84</v>
      </c>
      <c r="H96" s="158">
        <v>0</v>
      </c>
      <c r="I96" s="26"/>
      <c r="J96" s="4"/>
      <c r="K96" s="4"/>
      <c r="L96" s="4"/>
      <c r="M96" s="4"/>
    </row>
    <row r="97" spans="3:13" outlineLevel="1">
      <c r="D97" s="4" t="s">
        <v>85</v>
      </c>
      <c r="H97" s="158">
        <v>0</v>
      </c>
      <c r="I97" s="26"/>
      <c r="J97" s="4"/>
      <c r="K97" s="4"/>
      <c r="L97" s="4"/>
      <c r="M97" s="4"/>
    </row>
    <row r="98" spans="3:13" outlineLevel="1">
      <c r="D98" s="4" t="s">
        <v>86</v>
      </c>
      <c r="H98" s="158">
        <v>5000</v>
      </c>
      <c r="I98" s="26"/>
      <c r="J98" s="4"/>
      <c r="K98" s="4"/>
      <c r="L98" s="4"/>
      <c r="M98" s="4"/>
    </row>
    <row r="99" spans="3:13" outlineLevel="1">
      <c r="D99" s="4" t="s">
        <v>87</v>
      </c>
      <c r="H99" s="158">
        <v>0</v>
      </c>
      <c r="I99" s="26"/>
      <c r="J99" s="4"/>
      <c r="K99" s="4"/>
      <c r="L99" s="4"/>
      <c r="M99" s="4"/>
    </row>
    <row r="100" spans="3:13" outlineLevel="1">
      <c r="D100" s="4" t="s">
        <v>88</v>
      </c>
      <c r="H100" s="158">
        <v>0</v>
      </c>
      <c r="I100" s="26"/>
      <c r="J100" s="4"/>
      <c r="K100" s="4"/>
      <c r="L100" s="4"/>
      <c r="M100" s="4"/>
    </row>
    <row r="101" spans="3:13" outlineLevel="1">
      <c r="D101" s="4" t="s">
        <v>89</v>
      </c>
      <c r="H101" s="158">
        <v>0</v>
      </c>
      <c r="I101" s="26"/>
      <c r="J101" s="4"/>
      <c r="K101" s="4"/>
      <c r="L101" s="4"/>
      <c r="M101" s="4"/>
    </row>
    <row r="102" spans="3:13" outlineLevel="1">
      <c r="D102" s="4" t="s">
        <v>541</v>
      </c>
      <c r="H102" s="158"/>
      <c r="I102" s="26"/>
      <c r="J102" s="4"/>
      <c r="K102" s="4"/>
      <c r="L102" s="4"/>
      <c r="M102" s="4"/>
    </row>
    <row r="103" spans="3:13" outlineLevel="1">
      <c r="D103" s="4" t="s">
        <v>542</v>
      </c>
      <c r="H103" s="158"/>
      <c r="I103" s="26"/>
      <c r="J103" s="4"/>
      <c r="K103" s="4"/>
      <c r="L103" s="4"/>
      <c r="M103" s="4"/>
    </row>
    <row r="104" spans="3:13" outlineLevel="1">
      <c r="D104" s="4" t="s">
        <v>543</v>
      </c>
      <c r="H104" s="158"/>
      <c r="I104" s="26"/>
      <c r="J104" s="4"/>
      <c r="K104" s="4"/>
      <c r="L104" s="4"/>
      <c r="M104" s="4"/>
    </row>
    <row r="105" spans="3:13" outlineLevel="1">
      <c r="D105" s="4" t="s">
        <v>544</v>
      </c>
      <c r="H105" s="158"/>
      <c r="I105" s="26"/>
      <c r="J105" s="4"/>
      <c r="K105" s="4"/>
      <c r="L105" s="4"/>
      <c r="M105" s="4"/>
    </row>
    <row r="106" spans="3:13" outlineLevel="1">
      <c r="D106" s="4" t="s">
        <v>545</v>
      </c>
      <c r="H106" s="158"/>
      <c r="I106" s="26"/>
      <c r="J106" s="4"/>
      <c r="K106" s="4"/>
      <c r="L106" s="4"/>
      <c r="M106" s="4"/>
    </row>
    <row r="107" spans="3:13" outlineLevel="1">
      <c r="D107" s="408" t="s">
        <v>546</v>
      </c>
      <c r="E107" s="28"/>
      <c r="F107" s="28"/>
      <c r="G107" s="28"/>
      <c r="H107" s="158">
        <v>15000</v>
      </c>
      <c r="I107" s="26"/>
      <c r="J107" s="4"/>
      <c r="K107" s="4"/>
      <c r="L107" s="4"/>
      <c r="M107" s="4"/>
    </row>
    <row r="108" spans="3:13" outlineLevel="1">
      <c r="G108" s="21" t="s">
        <v>90</v>
      </c>
      <c r="H108" s="29">
        <f>SUM(H91:H107)</f>
        <v>35000</v>
      </c>
      <c r="I108" s="26"/>
      <c r="J108" s="4"/>
      <c r="K108" s="4"/>
      <c r="L108" s="4"/>
      <c r="M108" s="4"/>
    </row>
    <row r="109" spans="3:13" outlineLevel="1">
      <c r="I109" s="26"/>
      <c r="J109" s="4"/>
      <c r="K109" s="4"/>
      <c r="L109" s="4"/>
      <c r="M109" s="4"/>
    </row>
    <row r="110" spans="3:13" outlineLevel="1">
      <c r="I110" s="26"/>
      <c r="J110" s="4"/>
      <c r="K110" s="4"/>
      <c r="L110" s="4"/>
      <c r="M110" s="4"/>
    </row>
    <row r="111" spans="3:13" outlineLevel="1">
      <c r="C111" s="23" t="s">
        <v>91</v>
      </c>
      <c r="I111" s="26"/>
      <c r="J111" s="4"/>
      <c r="K111" s="4" t="s">
        <v>250</v>
      </c>
      <c r="L111" s="4"/>
      <c r="M111" s="4"/>
    </row>
    <row r="112" spans="3:13" outlineLevel="1">
      <c r="D112" s="15" t="s">
        <v>547</v>
      </c>
      <c r="H112" s="30">
        <f t="shared" ref="H112:H117" si="4">I112*($C$159*K112)</f>
        <v>462000</v>
      </c>
      <c r="I112" s="159">
        <v>33000</v>
      </c>
      <c r="J112" s="15" t="s">
        <v>92</v>
      </c>
      <c r="K112" s="377">
        <v>1</v>
      </c>
      <c r="L112" s="4"/>
      <c r="M112" s="4"/>
    </row>
    <row r="113" spans="2:38" outlineLevel="1">
      <c r="D113" s="15" t="s">
        <v>548</v>
      </c>
      <c r="H113" s="30">
        <f t="shared" si="4"/>
        <v>0</v>
      </c>
      <c r="I113" s="159">
        <v>0</v>
      </c>
      <c r="J113" s="15" t="s">
        <v>92</v>
      </c>
      <c r="K113" s="377">
        <v>1</v>
      </c>
      <c r="L113" s="4"/>
      <c r="M113" s="4"/>
    </row>
    <row r="114" spans="2:38" outlineLevel="1">
      <c r="D114" s="15" t="s">
        <v>549</v>
      </c>
      <c r="H114" s="30">
        <f t="shared" si="4"/>
        <v>0</v>
      </c>
      <c r="I114" s="159">
        <v>0</v>
      </c>
      <c r="J114" s="15" t="s">
        <v>92</v>
      </c>
      <c r="K114" s="377">
        <v>1</v>
      </c>
      <c r="L114" s="4"/>
      <c r="M114" s="4"/>
    </row>
    <row r="115" spans="2:38" outlineLevel="1">
      <c r="D115" s="15" t="s">
        <v>550</v>
      </c>
      <c r="H115" s="30">
        <f t="shared" si="4"/>
        <v>0</v>
      </c>
      <c r="I115" s="159">
        <v>0</v>
      </c>
      <c r="J115" s="15" t="s">
        <v>92</v>
      </c>
      <c r="K115" s="377">
        <v>1</v>
      </c>
      <c r="L115" s="4"/>
      <c r="M115" s="4"/>
    </row>
    <row r="116" spans="2:38" outlineLevel="1">
      <c r="D116" s="15" t="s">
        <v>551</v>
      </c>
      <c r="H116" s="30">
        <f t="shared" si="4"/>
        <v>0</v>
      </c>
      <c r="I116" s="159">
        <v>0</v>
      </c>
      <c r="J116" s="15" t="s">
        <v>92</v>
      </c>
      <c r="K116" s="377">
        <v>1</v>
      </c>
      <c r="L116" s="4"/>
      <c r="M116" s="4"/>
    </row>
    <row r="117" spans="2:38" outlineLevel="1">
      <c r="D117" s="408" t="s">
        <v>552</v>
      </c>
      <c r="E117" s="28"/>
      <c r="F117" s="28"/>
      <c r="G117" s="28"/>
      <c r="H117" s="32">
        <f t="shared" si="4"/>
        <v>0</v>
      </c>
      <c r="I117" s="159">
        <v>0</v>
      </c>
      <c r="J117" s="28" t="s">
        <v>92</v>
      </c>
      <c r="K117" s="377">
        <v>1</v>
      </c>
      <c r="L117" s="4"/>
      <c r="M117" s="4"/>
    </row>
    <row r="118" spans="2:38" outlineLevel="1">
      <c r="H118" s="11">
        <f>SUM(H112:H117)</f>
        <v>462000</v>
      </c>
      <c r="I118" s="33">
        <f>H118/$C$159</f>
        <v>33000</v>
      </c>
      <c r="J118" s="15" t="s">
        <v>92</v>
      </c>
      <c r="K118" s="15"/>
      <c r="L118" s="4"/>
      <c r="M118" s="4"/>
    </row>
    <row r="119" spans="2:38" outlineLevel="1">
      <c r="H119" s="11"/>
      <c r="I119" s="34"/>
      <c r="J119" s="15"/>
      <c r="K119" s="15"/>
      <c r="L119" s="4"/>
      <c r="M119" s="4"/>
    </row>
    <row r="120" spans="2:38" outlineLevel="1">
      <c r="C120" s="4" t="s">
        <v>93</v>
      </c>
      <c r="F120" s="4" t="s">
        <v>93</v>
      </c>
      <c r="G120" s="157">
        <v>0.1</v>
      </c>
      <c r="H120" s="11">
        <f>(H108+H118)*G120</f>
        <v>49700</v>
      </c>
      <c r="I120" s="34"/>
      <c r="J120" s="15"/>
      <c r="K120" s="15"/>
      <c r="L120" s="4"/>
      <c r="M120" s="4"/>
    </row>
    <row r="121" spans="2:38" outlineLevel="1">
      <c r="H121" s="11"/>
      <c r="I121" s="34"/>
      <c r="J121" s="15"/>
      <c r="K121" s="15"/>
      <c r="L121" s="4"/>
      <c r="M121" s="4"/>
    </row>
    <row r="122" spans="2:38" outlineLevel="1">
      <c r="H122" s="11"/>
      <c r="I122" s="34"/>
      <c r="J122" s="15"/>
      <c r="K122" s="15"/>
      <c r="L122" s="4"/>
      <c r="M122" s="4"/>
    </row>
    <row r="123" spans="2:38" ht="15.6" outlineLevel="1">
      <c r="C123" s="23" t="s">
        <v>94</v>
      </c>
      <c r="H123" s="35">
        <f>+H108+H118+H120</f>
        <v>546700</v>
      </c>
      <c r="I123" s="36">
        <f>H123/$C$159</f>
        <v>39050</v>
      </c>
      <c r="J123" s="15" t="s">
        <v>92</v>
      </c>
      <c r="K123" s="15"/>
      <c r="L123" s="4"/>
      <c r="M123" s="4"/>
    </row>
    <row r="124" spans="2:38" outlineLevel="1"/>
    <row r="126" spans="2:38" ht="18">
      <c r="B126" s="471" t="s">
        <v>227</v>
      </c>
      <c r="Q126" s="54"/>
    </row>
    <row r="127" spans="2:38" s="54" customFormat="1" outlineLevel="1"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587">
        <f>+Summary!C73</f>
        <v>0</v>
      </c>
      <c r="N127" s="67"/>
      <c r="O127" s="67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2:38" s="54" customFormat="1" ht="58.2" outlineLevel="1" thickBot="1">
      <c r="B128" s="549" t="s">
        <v>394</v>
      </c>
      <c r="C128" s="382" t="s">
        <v>19</v>
      </c>
      <c r="D128" s="383" t="s">
        <v>20</v>
      </c>
      <c r="E128" s="382" t="s">
        <v>21</v>
      </c>
      <c r="F128" s="382" t="s">
        <v>22</v>
      </c>
      <c r="G128" s="382" t="s">
        <v>23</v>
      </c>
      <c r="H128" s="383" t="s">
        <v>67</v>
      </c>
      <c r="I128" s="383" t="s">
        <v>68</v>
      </c>
      <c r="J128" s="383" t="s">
        <v>69</v>
      </c>
      <c r="K128" s="382" t="s">
        <v>25</v>
      </c>
      <c r="L128" s="383" t="s">
        <v>24</v>
      </c>
      <c r="M128" s="585" t="s">
        <v>442</v>
      </c>
      <c r="N128" s="383" t="s">
        <v>70</v>
      </c>
      <c r="O128" s="383" t="s">
        <v>71</v>
      </c>
      <c r="P128" s="382" t="s">
        <v>25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2:38" s="67" customFormat="1" outlineLevel="1">
      <c r="B129" s="554">
        <v>1</v>
      </c>
      <c r="C129" s="385"/>
      <c r="D129" s="384">
        <f>C129/C$159</f>
        <v>0</v>
      </c>
      <c r="E129" s="385" t="s">
        <v>223</v>
      </c>
      <c r="F129" s="386">
        <v>450</v>
      </c>
      <c r="G129" s="387">
        <f>F129*C129</f>
        <v>0</v>
      </c>
      <c r="H129" s="388"/>
      <c r="I129" s="389">
        <f>C129*H129</f>
        <v>0</v>
      </c>
      <c r="J129" s="389">
        <f>I129*12</f>
        <v>0</v>
      </c>
      <c r="K129" s="390">
        <f>IFERROR(H129/F129,0)</f>
        <v>0</v>
      </c>
      <c r="L129" s="391"/>
      <c r="M129" s="583">
        <f>L129+M$127</f>
        <v>0</v>
      </c>
      <c r="N129" s="76">
        <f t="shared" ref="N129:N158" si="5">M129*C129</f>
        <v>0</v>
      </c>
      <c r="O129" s="76">
        <f>N129*12</f>
        <v>0</v>
      </c>
      <c r="P129" s="390">
        <f t="shared" ref="P129:P158" si="6">IFERROR(M129/F129,0)</f>
        <v>0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2:38" s="67" customFormat="1" outlineLevel="1">
      <c r="B130" s="554">
        <f>B129+1</f>
        <v>2</v>
      </c>
      <c r="C130" s="392"/>
      <c r="D130" s="384">
        <f t="shared" ref="D130:D158" si="7">C130/C$159</f>
        <v>0</v>
      </c>
      <c r="E130" s="392" t="s">
        <v>222</v>
      </c>
      <c r="F130" s="393">
        <v>589</v>
      </c>
      <c r="G130" s="387">
        <f>F130*C130</f>
        <v>0</v>
      </c>
      <c r="H130" s="394"/>
      <c r="I130" s="389">
        <f>C130*H130</f>
        <v>0</v>
      </c>
      <c r="J130" s="389">
        <f>I130*12</f>
        <v>0</v>
      </c>
      <c r="K130" s="390">
        <f t="shared" ref="K130:K158" si="8">IFERROR(H130/F130,0)</f>
        <v>0</v>
      </c>
      <c r="L130" s="171"/>
      <c r="M130" s="583">
        <f t="shared" ref="M130:M158" si="9">L130+M$127</f>
        <v>0</v>
      </c>
      <c r="N130" s="76">
        <f t="shared" si="5"/>
        <v>0</v>
      </c>
      <c r="O130" s="76">
        <f>N130*12</f>
        <v>0</v>
      </c>
      <c r="P130" s="390">
        <f t="shared" si="6"/>
        <v>0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2:38" s="67" customFormat="1" outlineLevel="1">
      <c r="B131" s="554">
        <f t="shared" ref="B131:B158" si="10">B130+1</f>
        <v>3</v>
      </c>
      <c r="C131" s="392"/>
      <c r="D131" s="384">
        <f t="shared" si="7"/>
        <v>0</v>
      </c>
      <c r="E131" s="392" t="s">
        <v>222</v>
      </c>
      <c r="F131" s="393">
        <v>600</v>
      </c>
      <c r="G131" s="387">
        <f>F131*C131</f>
        <v>0</v>
      </c>
      <c r="H131" s="394"/>
      <c r="I131" s="389">
        <f>C131*H131</f>
        <v>0</v>
      </c>
      <c r="J131" s="389">
        <f>I131*12</f>
        <v>0</v>
      </c>
      <c r="K131" s="390">
        <f t="shared" si="8"/>
        <v>0</v>
      </c>
      <c r="L131" s="171"/>
      <c r="M131" s="583">
        <f t="shared" si="9"/>
        <v>0</v>
      </c>
      <c r="N131" s="76">
        <f t="shared" si="5"/>
        <v>0</v>
      </c>
      <c r="O131" s="76">
        <f>N131*12</f>
        <v>0</v>
      </c>
      <c r="P131" s="390">
        <f t="shared" si="6"/>
        <v>0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2:38" s="54" customFormat="1" ht="15" customHeight="1" outlineLevel="1">
      <c r="B132" s="554">
        <f t="shared" si="10"/>
        <v>4</v>
      </c>
      <c r="C132" s="550"/>
      <c r="D132" s="384">
        <f t="shared" si="7"/>
        <v>0</v>
      </c>
      <c r="E132" s="550" t="s">
        <v>222</v>
      </c>
      <c r="F132" s="551">
        <v>700</v>
      </c>
      <c r="G132" s="387">
        <f>F132*C132</f>
        <v>0</v>
      </c>
      <c r="H132" s="552"/>
      <c r="I132" s="389">
        <f>C132*H132</f>
        <v>0</v>
      </c>
      <c r="J132" s="389">
        <f>I132*12</f>
        <v>0</v>
      </c>
      <c r="K132" s="390">
        <f t="shared" si="8"/>
        <v>0</v>
      </c>
      <c r="L132" s="553"/>
      <c r="M132" s="583">
        <f t="shared" si="9"/>
        <v>0</v>
      </c>
      <c r="N132" s="76">
        <f t="shared" si="5"/>
        <v>0</v>
      </c>
      <c r="O132" s="76">
        <f>N132*12</f>
        <v>0</v>
      </c>
      <c r="P132" s="390">
        <f t="shared" si="6"/>
        <v>0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2:38" s="54" customFormat="1" ht="15" customHeight="1" outlineLevel="1">
      <c r="B133" s="554">
        <f t="shared" si="10"/>
        <v>5</v>
      </c>
      <c r="C133" s="550"/>
      <c r="D133" s="384">
        <f t="shared" si="7"/>
        <v>0</v>
      </c>
      <c r="E133" s="550" t="s">
        <v>224</v>
      </c>
      <c r="F133" s="551">
        <v>845</v>
      </c>
      <c r="G133" s="387">
        <f t="shared" ref="G133:G158" si="11">F133*C133</f>
        <v>0</v>
      </c>
      <c r="H133" s="552"/>
      <c r="I133" s="389">
        <f t="shared" ref="I133:I158" si="12">C133*H133</f>
        <v>0</v>
      </c>
      <c r="J133" s="389">
        <f t="shared" ref="J133:J158" si="13">I133*12</f>
        <v>0</v>
      </c>
      <c r="K133" s="390">
        <f t="shared" si="8"/>
        <v>0</v>
      </c>
      <c r="L133" s="553"/>
      <c r="M133" s="583">
        <f t="shared" si="9"/>
        <v>0</v>
      </c>
      <c r="N133" s="76">
        <f t="shared" si="5"/>
        <v>0</v>
      </c>
      <c r="O133" s="76">
        <f t="shared" ref="O133:O158" si="14">N133*12</f>
        <v>0</v>
      </c>
      <c r="P133" s="390">
        <f t="shared" si="6"/>
        <v>0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2:38" s="54" customFormat="1" ht="15" customHeight="1" outlineLevel="1">
      <c r="B134" s="554">
        <f t="shared" si="10"/>
        <v>6</v>
      </c>
      <c r="C134" s="550"/>
      <c r="D134" s="384">
        <f t="shared" si="7"/>
        <v>0</v>
      </c>
      <c r="E134" s="550" t="s">
        <v>224</v>
      </c>
      <c r="F134" s="551">
        <v>850</v>
      </c>
      <c r="G134" s="387">
        <f t="shared" si="11"/>
        <v>0</v>
      </c>
      <c r="H134" s="552"/>
      <c r="I134" s="389">
        <f t="shared" si="12"/>
        <v>0</v>
      </c>
      <c r="J134" s="389">
        <f t="shared" si="13"/>
        <v>0</v>
      </c>
      <c r="K134" s="390">
        <f t="shared" si="8"/>
        <v>0</v>
      </c>
      <c r="L134" s="553"/>
      <c r="M134" s="583">
        <f t="shared" si="9"/>
        <v>0</v>
      </c>
      <c r="N134" s="76">
        <f t="shared" si="5"/>
        <v>0</v>
      </c>
      <c r="O134" s="76">
        <f t="shared" si="14"/>
        <v>0</v>
      </c>
      <c r="P134" s="390">
        <f t="shared" si="6"/>
        <v>0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2:38" s="54" customFormat="1" ht="15" customHeight="1" outlineLevel="1">
      <c r="B135" s="554">
        <f t="shared" si="10"/>
        <v>7</v>
      </c>
      <c r="C135" s="550"/>
      <c r="D135" s="384">
        <f t="shared" si="7"/>
        <v>0</v>
      </c>
      <c r="E135" s="550" t="s">
        <v>224</v>
      </c>
      <c r="F135" s="551">
        <v>945</v>
      </c>
      <c r="G135" s="387">
        <f t="shared" si="11"/>
        <v>0</v>
      </c>
      <c r="H135" s="552"/>
      <c r="I135" s="389">
        <f t="shared" si="12"/>
        <v>0</v>
      </c>
      <c r="J135" s="389">
        <f t="shared" si="13"/>
        <v>0</v>
      </c>
      <c r="K135" s="390">
        <f t="shared" si="8"/>
        <v>0</v>
      </c>
      <c r="L135" s="553"/>
      <c r="M135" s="583">
        <f t="shared" si="9"/>
        <v>0</v>
      </c>
      <c r="N135" s="76">
        <f t="shared" si="5"/>
        <v>0</v>
      </c>
      <c r="O135" s="76">
        <f t="shared" si="14"/>
        <v>0</v>
      </c>
      <c r="P135" s="390">
        <f t="shared" si="6"/>
        <v>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2:38" s="54" customFormat="1" ht="15" customHeight="1" outlineLevel="1">
      <c r="B136" s="554">
        <f t="shared" si="10"/>
        <v>8</v>
      </c>
      <c r="C136" s="550"/>
      <c r="D136" s="384">
        <f t="shared" si="7"/>
        <v>0</v>
      </c>
      <c r="E136" s="550" t="s">
        <v>466</v>
      </c>
      <c r="F136" s="551">
        <v>1000</v>
      </c>
      <c r="G136" s="387">
        <f t="shared" si="11"/>
        <v>0</v>
      </c>
      <c r="H136" s="552"/>
      <c r="I136" s="389">
        <f t="shared" si="12"/>
        <v>0</v>
      </c>
      <c r="J136" s="389">
        <f t="shared" si="13"/>
        <v>0</v>
      </c>
      <c r="K136" s="390">
        <f t="shared" si="8"/>
        <v>0</v>
      </c>
      <c r="L136" s="553"/>
      <c r="M136" s="583">
        <f t="shared" si="9"/>
        <v>0</v>
      </c>
      <c r="N136" s="76">
        <f t="shared" si="5"/>
        <v>0</v>
      </c>
      <c r="O136" s="76">
        <f t="shared" si="14"/>
        <v>0</v>
      </c>
      <c r="P136" s="390">
        <f t="shared" si="6"/>
        <v>0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2:38" s="54" customFormat="1" ht="15" customHeight="1" outlineLevel="1">
      <c r="B137" s="554">
        <f t="shared" si="10"/>
        <v>9</v>
      </c>
      <c r="C137" s="550"/>
      <c r="D137" s="384">
        <f t="shared" si="7"/>
        <v>0</v>
      </c>
      <c r="E137" s="550" t="s">
        <v>470</v>
      </c>
      <c r="F137" s="551">
        <v>1065</v>
      </c>
      <c r="G137" s="387">
        <f t="shared" si="11"/>
        <v>0</v>
      </c>
      <c r="H137" s="552"/>
      <c r="I137" s="389">
        <f t="shared" si="12"/>
        <v>0</v>
      </c>
      <c r="J137" s="389">
        <f t="shared" si="13"/>
        <v>0</v>
      </c>
      <c r="K137" s="390">
        <f t="shared" si="8"/>
        <v>0</v>
      </c>
      <c r="L137" s="553"/>
      <c r="M137" s="583">
        <f t="shared" si="9"/>
        <v>0</v>
      </c>
      <c r="N137" s="76">
        <f t="shared" si="5"/>
        <v>0</v>
      </c>
      <c r="O137" s="76">
        <f t="shared" si="14"/>
        <v>0</v>
      </c>
      <c r="P137" s="390">
        <f t="shared" si="6"/>
        <v>0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2:38" s="54" customFormat="1" ht="15" customHeight="1" outlineLevel="1">
      <c r="B138" s="554">
        <f t="shared" si="10"/>
        <v>10</v>
      </c>
      <c r="C138" s="550"/>
      <c r="D138" s="384">
        <f t="shared" si="7"/>
        <v>0</v>
      </c>
      <c r="E138" s="550" t="s">
        <v>466</v>
      </c>
      <c r="F138" s="551">
        <v>1100</v>
      </c>
      <c r="G138" s="387">
        <f t="shared" si="11"/>
        <v>0</v>
      </c>
      <c r="H138" s="552"/>
      <c r="I138" s="389">
        <f t="shared" si="12"/>
        <v>0</v>
      </c>
      <c r="J138" s="389">
        <f t="shared" si="13"/>
        <v>0</v>
      </c>
      <c r="K138" s="390">
        <f t="shared" si="8"/>
        <v>0</v>
      </c>
      <c r="L138" s="553"/>
      <c r="M138" s="583">
        <f t="shared" si="9"/>
        <v>0</v>
      </c>
      <c r="N138" s="76">
        <f t="shared" si="5"/>
        <v>0</v>
      </c>
      <c r="O138" s="76">
        <f t="shared" si="14"/>
        <v>0</v>
      </c>
      <c r="P138" s="390">
        <f t="shared" si="6"/>
        <v>0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2:38" s="54" customFormat="1" ht="15" customHeight="1" outlineLevel="1">
      <c r="B139" s="554">
        <f t="shared" si="10"/>
        <v>11</v>
      </c>
      <c r="C139" s="550"/>
      <c r="D139" s="384">
        <f t="shared" si="7"/>
        <v>0</v>
      </c>
      <c r="E139" s="550" t="s">
        <v>225</v>
      </c>
      <c r="F139" s="551">
        <v>970</v>
      </c>
      <c r="G139" s="387">
        <f t="shared" si="11"/>
        <v>0</v>
      </c>
      <c r="H139" s="552"/>
      <c r="I139" s="389">
        <f t="shared" si="12"/>
        <v>0</v>
      </c>
      <c r="J139" s="389">
        <f t="shared" si="13"/>
        <v>0</v>
      </c>
      <c r="K139" s="390">
        <f t="shared" si="8"/>
        <v>0</v>
      </c>
      <c r="L139" s="553"/>
      <c r="M139" s="583">
        <f t="shared" si="9"/>
        <v>0</v>
      </c>
      <c r="N139" s="76">
        <f t="shared" si="5"/>
        <v>0</v>
      </c>
      <c r="O139" s="76">
        <f t="shared" si="14"/>
        <v>0</v>
      </c>
      <c r="P139" s="390">
        <f t="shared" si="6"/>
        <v>0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2:38" s="54" customFormat="1" ht="15" customHeight="1" outlineLevel="1">
      <c r="B140" s="554">
        <f t="shared" si="10"/>
        <v>12</v>
      </c>
      <c r="C140" s="550"/>
      <c r="D140" s="384">
        <f t="shared" si="7"/>
        <v>0</v>
      </c>
      <c r="E140" s="550" t="s">
        <v>468</v>
      </c>
      <c r="F140" s="551">
        <v>950</v>
      </c>
      <c r="G140" s="387">
        <f t="shared" si="11"/>
        <v>0</v>
      </c>
      <c r="H140" s="552"/>
      <c r="I140" s="389">
        <f t="shared" si="12"/>
        <v>0</v>
      </c>
      <c r="J140" s="389">
        <f t="shared" si="13"/>
        <v>0</v>
      </c>
      <c r="K140" s="390">
        <f t="shared" si="8"/>
        <v>0</v>
      </c>
      <c r="L140" s="553"/>
      <c r="M140" s="583">
        <f t="shared" si="9"/>
        <v>0</v>
      </c>
      <c r="N140" s="76">
        <f t="shared" si="5"/>
        <v>0</v>
      </c>
      <c r="O140" s="76">
        <f t="shared" si="14"/>
        <v>0</v>
      </c>
      <c r="P140" s="390">
        <f t="shared" si="6"/>
        <v>0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2:38" s="54" customFormat="1" ht="15" customHeight="1" outlineLevel="1">
      <c r="B141" s="554">
        <f t="shared" si="10"/>
        <v>13</v>
      </c>
      <c r="C141" s="550"/>
      <c r="D141" s="384">
        <f t="shared" si="7"/>
        <v>0</v>
      </c>
      <c r="E141" s="550" t="s">
        <v>471</v>
      </c>
      <c r="F141" s="551">
        <v>1300</v>
      </c>
      <c r="G141" s="387">
        <f t="shared" si="11"/>
        <v>0</v>
      </c>
      <c r="H141" s="552"/>
      <c r="I141" s="389">
        <f t="shared" si="12"/>
        <v>0</v>
      </c>
      <c r="J141" s="389">
        <f t="shared" si="13"/>
        <v>0</v>
      </c>
      <c r="K141" s="390">
        <f t="shared" si="8"/>
        <v>0</v>
      </c>
      <c r="L141" s="553"/>
      <c r="M141" s="583">
        <f t="shared" si="9"/>
        <v>0</v>
      </c>
      <c r="N141" s="76">
        <f t="shared" si="5"/>
        <v>0</v>
      </c>
      <c r="O141" s="76">
        <f t="shared" si="14"/>
        <v>0</v>
      </c>
      <c r="P141" s="390">
        <f t="shared" si="6"/>
        <v>0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2:38" s="54" customFormat="1" ht="15" customHeight="1" outlineLevel="1">
      <c r="B142" s="554">
        <f t="shared" si="10"/>
        <v>14</v>
      </c>
      <c r="C142" s="550">
        <v>4</v>
      </c>
      <c r="D142" s="384">
        <f t="shared" si="7"/>
        <v>0.2857142857142857</v>
      </c>
      <c r="E142" s="550" t="s">
        <v>468</v>
      </c>
      <c r="F142" s="551">
        <v>1500</v>
      </c>
      <c r="G142" s="387">
        <f t="shared" si="11"/>
        <v>6000</v>
      </c>
      <c r="H142" s="552">
        <v>2358</v>
      </c>
      <c r="I142" s="389">
        <f t="shared" si="12"/>
        <v>9432</v>
      </c>
      <c r="J142" s="389">
        <f t="shared" si="13"/>
        <v>113184</v>
      </c>
      <c r="K142" s="390">
        <f t="shared" si="8"/>
        <v>1.5720000000000001</v>
      </c>
      <c r="L142" s="553">
        <v>4200</v>
      </c>
      <c r="M142" s="583">
        <f t="shared" si="9"/>
        <v>4200</v>
      </c>
      <c r="N142" s="76">
        <f t="shared" si="5"/>
        <v>16800</v>
      </c>
      <c r="O142" s="76">
        <f t="shared" si="14"/>
        <v>201600</v>
      </c>
      <c r="P142" s="390">
        <f t="shared" si="6"/>
        <v>2.8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2:38" s="54" customFormat="1" ht="15" customHeight="1" outlineLevel="1">
      <c r="B143" s="554">
        <f t="shared" si="10"/>
        <v>15</v>
      </c>
      <c r="C143" s="550"/>
      <c r="D143" s="384">
        <f t="shared" si="7"/>
        <v>0</v>
      </c>
      <c r="E143" s="550" t="s">
        <v>222</v>
      </c>
      <c r="F143" s="551">
        <v>790</v>
      </c>
      <c r="G143" s="387">
        <f t="shared" si="11"/>
        <v>0</v>
      </c>
      <c r="H143" s="552"/>
      <c r="I143" s="389">
        <f t="shared" si="12"/>
        <v>0</v>
      </c>
      <c r="J143" s="389">
        <f t="shared" si="13"/>
        <v>0</v>
      </c>
      <c r="K143" s="390">
        <f t="shared" si="8"/>
        <v>0</v>
      </c>
      <c r="L143" s="553"/>
      <c r="M143" s="583">
        <f t="shared" si="9"/>
        <v>0</v>
      </c>
      <c r="N143" s="76">
        <f t="shared" si="5"/>
        <v>0</v>
      </c>
      <c r="O143" s="76">
        <f t="shared" si="14"/>
        <v>0</v>
      </c>
      <c r="P143" s="390">
        <f t="shared" si="6"/>
        <v>0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2:38" s="54" customFormat="1" ht="15" customHeight="1" outlineLevel="1">
      <c r="B144" s="554">
        <f t="shared" si="10"/>
        <v>16</v>
      </c>
      <c r="C144" s="550"/>
      <c r="D144" s="384">
        <f t="shared" si="7"/>
        <v>0</v>
      </c>
      <c r="E144" s="550" t="s">
        <v>466</v>
      </c>
      <c r="F144" s="551">
        <v>1150</v>
      </c>
      <c r="G144" s="387">
        <f t="shared" si="11"/>
        <v>0</v>
      </c>
      <c r="H144" s="552"/>
      <c r="I144" s="389">
        <f t="shared" si="12"/>
        <v>0</v>
      </c>
      <c r="J144" s="389">
        <f t="shared" si="13"/>
        <v>0</v>
      </c>
      <c r="K144" s="390">
        <f t="shared" si="8"/>
        <v>0</v>
      </c>
      <c r="L144" s="553"/>
      <c r="M144" s="583">
        <f t="shared" si="9"/>
        <v>0</v>
      </c>
      <c r="N144" s="76">
        <f t="shared" si="5"/>
        <v>0</v>
      </c>
      <c r="O144" s="76">
        <f t="shared" si="14"/>
        <v>0</v>
      </c>
      <c r="P144" s="390">
        <f t="shared" si="6"/>
        <v>0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2:38" s="54" customFormat="1" ht="15" customHeight="1" outlineLevel="1">
      <c r="B145" s="554">
        <f t="shared" si="10"/>
        <v>17</v>
      </c>
      <c r="C145" s="550"/>
      <c r="D145" s="384">
        <f t="shared" si="7"/>
        <v>0</v>
      </c>
      <c r="E145" s="550" t="s">
        <v>469</v>
      </c>
      <c r="F145" s="551">
        <v>4100</v>
      </c>
      <c r="G145" s="387">
        <f t="shared" si="11"/>
        <v>0</v>
      </c>
      <c r="H145" s="552"/>
      <c r="I145" s="389">
        <f t="shared" si="12"/>
        <v>0</v>
      </c>
      <c r="J145" s="389">
        <f t="shared" si="13"/>
        <v>0</v>
      </c>
      <c r="K145" s="390">
        <f t="shared" si="8"/>
        <v>0</v>
      </c>
      <c r="L145" s="553"/>
      <c r="M145" s="583">
        <f t="shared" si="9"/>
        <v>0</v>
      </c>
      <c r="N145" s="76">
        <f t="shared" si="5"/>
        <v>0</v>
      </c>
      <c r="O145" s="76">
        <f t="shared" si="14"/>
        <v>0</v>
      </c>
      <c r="P145" s="390">
        <f t="shared" si="6"/>
        <v>0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2:38" s="54" customFormat="1" ht="15" customHeight="1" outlineLevel="1">
      <c r="B146" s="554">
        <f t="shared" si="10"/>
        <v>18</v>
      </c>
      <c r="C146" s="550">
        <v>10</v>
      </c>
      <c r="D146" s="384">
        <f t="shared" si="7"/>
        <v>0.7142857142857143</v>
      </c>
      <c r="E146" s="550" t="s">
        <v>466</v>
      </c>
      <c r="F146" s="551">
        <v>1050</v>
      </c>
      <c r="G146" s="387">
        <f t="shared" si="11"/>
        <v>10500</v>
      </c>
      <c r="H146" s="552">
        <v>1803</v>
      </c>
      <c r="I146" s="389">
        <f t="shared" si="12"/>
        <v>18030</v>
      </c>
      <c r="J146" s="389">
        <f t="shared" si="13"/>
        <v>216360</v>
      </c>
      <c r="K146" s="390">
        <f t="shared" si="8"/>
        <v>1.7171428571428571</v>
      </c>
      <c r="L146" s="553">
        <v>3475</v>
      </c>
      <c r="M146" s="583">
        <f t="shared" si="9"/>
        <v>3475</v>
      </c>
      <c r="N146" s="76">
        <f t="shared" si="5"/>
        <v>34750</v>
      </c>
      <c r="O146" s="76">
        <f t="shared" si="14"/>
        <v>417000</v>
      </c>
      <c r="P146" s="390">
        <f t="shared" si="6"/>
        <v>3.3095238095238093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2:38" s="54" customFormat="1" ht="15" customHeight="1" outlineLevel="1">
      <c r="B147" s="554">
        <f t="shared" si="10"/>
        <v>19</v>
      </c>
      <c r="C147" s="550"/>
      <c r="D147" s="384">
        <f t="shared" si="7"/>
        <v>0</v>
      </c>
      <c r="E147" s="550"/>
      <c r="F147" s="551"/>
      <c r="G147" s="387">
        <f t="shared" si="11"/>
        <v>0</v>
      </c>
      <c r="H147" s="552"/>
      <c r="I147" s="389">
        <f t="shared" si="12"/>
        <v>0</v>
      </c>
      <c r="J147" s="389">
        <f t="shared" si="13"/>
        <v>0</v>
      </c>
      <c r="K147" s="390">
        <f t="shared" si="8"/>
        <v>0</v>
      </c>
      <c r="L147" s="553"/>
      <c r="M147" s="583">
        <f t="shared" si="9"/>
        <v>0</v>
      </c>
      <c r="N147" s="76">
        <f t="shared" si="5"/>
        <v>0</v>
      </c>
      <c r="O147" s="76">
        <f t="shared" si="14"/>
        <v>0</v>
      </c>
      <c r="P147" s="390">
        <f t="shared" si="6"/>
        <v>0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2:38" s="54" customFormat="1" ht="15" customHeight="1" outlineLevel="1">
      <c r="B148" s="554">
        <f t="shared" si="10"/>
        <v>20</v>
      </c>
      <c r="C148" s="550"/>
      <c r="D148" s="384">
        <f t="shared" si="7"/>
        <v>0</v>
      </c>
      <c r="E148" s="550"/>
      <c r="F148" s="551"/>
      <c r="G148" s="387">
        <f t="shared" si="11"/>
        <v>0</v>
      </c>
      <c r="H148" s="552"/>
      <c r="I148" s="389">
        <f t="shared" si="12"/>
        <v>0</v>
      </c>
      <c r="J148" s="389">
        <f t="shared" si="13"/>
        <v>0</v>
      </c>
      <c r="K148" s="390">
        <f t="shared" si="8"/>
        <v>0</v>
      </c>
      <c r="L148" s="553"/>
      <c r="M148" s="583">
        <f t="shared" si="9"/>
        <v>0</v>
      </c>
      <c r="N148" s="76">
        <f t="shared" si="5"/>
        <v>0</v>
      </c>
      <c r="O148" s="76">
        <f t="shared" si="14"/>
        <v>0</v>
      </c>
      <c r="P148" s="390">
        <f t="shared" si="6"/>
        <v>0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2:38" s="54" customFormat="1" ht="15" customHeight="1" outlineLevel="1">
      <c r="B149" s="554">
        <f t="shared" si="10"/>
        <v>21</v>
      </c>
      <c r="C149" s="550"/>
      <c r="D149" s="384">
        <f t="shared" si="7"/>
        <v>0</v>
      </c>
      <c r="E149" s="550"/>
      <c r="F149" s="551"/>
      <c r="G149" s="387">
        <f t="shared" si="11"/>
        <v>0</v>
      </c>
      <c r="H149" s="552"/>
      <c r="I149" s="389">
        <f t="shared" si="12"/>
        <v>0</v>
      </c>
      <c r="J149" s="389">
        <f t="shared" si="13"/>
        <v>0</v>
      </c>
      <c r="K149" s="390">
        <f t="shared" si="8"/>
        <v>0</v>
      </c>
      <c r="L149" s="553"/>
      <c r="M149" s="583">
        <f t="shared" si="9"/>
        <v>0</v>
      </c>
      <c r="N149" s="76">
        <f t="shared" si="5"/>
        <v>0</v>
      </c>
      <c r="O149" s="76">
        <f t="shared" si="14"/>
        <v>0</v>
      </c>
      <c r="P149" s="390">
        <f t="shared" si="6"/>
        <v>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2:38" s="54" customFormat="1" ht="15" customHeight="1" outlineLevel="1">
      <c r="B150" s="554">
        <f t="shared" si="10"/>
        <v>22</v>
      </c>
      <c r="C150" s="550"/>
      <c r="D150" s="384">
        <f t="shared" si="7"/>
        <v>0</v>
      </c>
      <c r="E150" s="550"/>
      <c r="F150" s="551"/>
      <c r="G150" s="387">
        <f t="shared" si="11"/>
        <v>0</v>
      </c>
      <c r="H150" s="552"/>
      <c r="I150" s="389">
        <f t="shared" si="12"/>
        <v>0</v>
      </c>
      <c r="J150" s="389">
        <f t="shared" si="13"/>
        <v>0</v>
      </c>
      <c r="K150" s="390">
        <f t="shared" si="8"/>
        <v>0</v>
      </c>
      <c r="L150" s="553"/>
      <c r="M150" s="583">
        <f t="shared" si="9"/>
        <v>0</v>
      </c>
      <c r="N150" s="76">
        <f t="shared" si="5"/>
        <v>0</v>
      </c>
      <c r="O150" s="76">
        <f t="shared" si="14"/>
        <v>0</v>
      </c>
      <c r="P150" s="390">
        <f t="shared" si="6"/>
        <v>0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2:38" s="54" customFormat="1" ht="15" customHeight="1" outlineLevel="1">
      <c r="B151" s="554">
        <f t="shared" si="10"/>
        <v>23</v>
      </c>
      <c r="C151" s="550"/>
      <c r="D151" s="384">
        <f t="shared" si="7"/>
        <v>0</v>
      </c>
      <c r="E151" s="550"/>
      <c r="F151" s="551"/>
      <c r="G151" s="387">
        <f t="shared" si="11"/>
        <v>0</v>
      </c>
      <c r="H151" s="552"/>
      <c r="I151" s="389">
        <f t="shared" si="12"/>
        <v>0</v>
      </c>
      <c r="J151" s="389">
        <f t="shared" si="13"/>
        <v>0</v>
      </c>
      <c r="K151" s="390">
        <f t="shared" si="8"/>
        <v>0</v>
      </c>
      <c r="L151" s="553"/>
      <c r="M151" s="583">
        <f t="shared" si="9"/>
        <v>0</v>
      </c>
      <c r="N151" s="76">
        <f t="shared" si="5"/>
        <v>0</v>
      </c>
      <c r="O151" s="76">
        <f t="shared" si="14"/>
        <v>0</v>
      </c>
      <c r="P151" s="390">
        <f t="shared" si="6"/>
        <v>0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2:38" s="54" customFormat="1" ht="15" customHeight="1" outlineLevel="1">
      <c r="B152" s="554">
        <f t="shared" si="10"/>
        <v>24</v>
      </c>
      <c r="C152" s="550"/>
      <c r="D152" s="384">
        <f t="shared" si="7"/>
        <v>0</v>
      </c>
      <c r="E152" s="550"/>
      <c r="F152" s="551"/>
      <c r="G152" s="387">
        <f t="shared" si="11"/>
        <v>0</v>
      </c>
      <c r="H152" s="552"/>
      <c r="I152" s="389">
        <f t="shared" si="12"/>
        <v>0</v>
      </c>
      <c r="J152" s="389">
        <f t="shared" si="13"/>
        <v>0</v>
      </c>
      <c r="K152" s="390">
        <f t="shared" si="8"/>
        <v>0</v>
      </c>
      <c r="L152" s="553"/>
      <c r="M152" s="583">
        <f t="shared" si="9"/>
        <v>0</v>
      </c>
      <c r="N152" s="76">
        <f t="shared" si="5"/>
        <v>0</v>
      </c>
      <c r="O152" s="76">
        <f t="shared" si="14"/>
        <v>0</v>
      </c>
      <c r="P152" s="390">
        <f t="shared" si="6"/>
        <v>0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2:38" s="54" customFormat="1" ht="15" customHeight="1" outlineLevel="1">
      <c r="B153" s="554">
        <f t="shared" si="10"/>
        <v>25</v>
      </c>
      <c r="C153" s="550"/>
      <c r="D153" s="384">
        <f t="shared" si="7"/>
        <v>0</v>
      </c>
      <c r="E153" s="550"/>
      <c r="F153" s="551"/>
      <c r="G153" s="387">
        <f t="shared" si="11"/>
        <v>0</v>
      </c>
      <c r="H153" s="552"/>
      <c r="I153" s="389">
        <f t="shared" si="12"/>
        <v>0</v>
      </c>
      <c r="J153" s="389">
        <f t="shared" si="13"/>
        <v>0</v>
      </c>
      <c r="K153" s="390">
        <f t="shared" si="8"/>
        <v>0</v>
      </c>
      <c r="L153" s="553"/>
      <c r="M153" s="583">
        <f t="shared" si="9"/>
        <v>0</v>
      </c>
      <c r="N153" s="76">
        <f t="shared" si="5"/>
        <v>0</v>
      </c>
      <c r="O153" s="76">
        <f t="shared" si="14"/>
        <v>0</v>
      </c>
      <c r="P153" s="390">
        <f t="shared" si="6"/>
        <v>0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2:38" s="54" customFormat="1" ht="15" customHeight="1" outlineLevel="1">
      <c r="B154" s="554">
        <f t="shared" si="10"/>
        <v>26</v>
      </c>
      <c r="C154" s="550"/>
      <c r="D154" s="384">
        <f t="shared" si="7"/>
        <v>0</v>
      </c>
      <c r="E154" s="550"/>
      <c r="F154" s="551"/>
      <c r="G154" s="387">
        <f t="shared" si="11"/>
        <v>0</v>
      </c>
      <c r="H154" s="552"/>
      <c r="I154" s="389">
        <f t="shared" si="12"/>
        <v>0</v>
      </c>
      <c r="J154" s="389">
        <f t="shared" si="13"/>
        <v>0</v>
      </c>
      <c r="K154" s="390">
        <f t="shared" si="8"/>
        <v>0</v>
      </c>
      <c r="L154" s="553"/>
      <c r="M154" s="583">
        <f t="shared" si="9"/>
        <v>0</v>
      </c>
      <c r="N154" s="76">
        <f t="shared" si="5"/>
        <v>0</v>
      </c>
      <c r="O154" s="76">
        <f t="shared" si="14"/>
        <v>0</v>
      </c>
      <c r="P154" s="390">
        <f t="shared" si="6"/>
        <v>0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2:38" s="54" customFormat="1" ht="15" customHeight="1" outlineLevel="1">
      <c r="B155" s="554">
        <f t="shared" si="10"/>
        <v>27</v>
      </c>
      <c r="C155" s="550"/>
      <c r="D155" s="384">
        <f t="shared" si="7"/>
        <v>0</v>
      </c>
      <c r="E155" s="550"/>
      <c r="F155" s="551"/>
      <c r="G155" s="387">
        <f t="shared" si="11"/>
        <v>0</v>
      </c>
      <c r="H155" s="552"/>
      <c r="I155" s="389">
        <f t="shared" si="12"/>
        <v>0</v>
      </c>
      <c r="J155" s="389">
        <f t="shared" si="13"/>
        <v>0</v>
      </c>
      <c r="K155" s="390">
        <f t="shared" si="8"/>
        <v>0</v>
      </c>
      <c r="L155" s="553"/>
      <c r="M155" s="583">
        <f t="shared" si="9"/>
        <v>0</v>
      </c>
      <c r="N155" s="76">
        <f t="shared" si="5"/>
        <v>0</v>
      </c>
      <c r="O155" s="76">
        <f t="shared" si="14"/>
        <v>0</v>
      </c>
      <c r="P155" s="390">
        <f t="shared" si="6"/>
        <v>0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2:38" s="54" customFormat="1" ht="15" customHeight="1" outlineLevel="1">
      <c r="B156" s="554">
        <f t="shared" si="10"/>
        <v>28</v>
      </c>
      <c r="C156" s="550"/>
      <c r="D156" s="384">
        <f t="shared" si="7"/>
        <v>0</v>
      </c>
      <c r="E156" s="550"/>
      <c r="F156" s="551"/>
      <c r="G156" s="387">
        <f t="shared" si="11"/>
        <v>0</v>
      </c>
      <c r="H156" s="552"/>
      <c r="I156" s="389">
        <f t="shared" si="12"/>
        <v>0</v>
      </c>
      <c r="J156" s="389">
        <f t="shared" si="13"/>
        <v>0</v>
      </c>
      <c r="K156" s="390">
        <f t="shared" si="8"/>
        <v>0</v>
      </c>
      <c r="L156" s="553"/>
      <c r="M156" s="583">
        <f t="shared" si="9"/>
        <v>0</v>
      </c>
      <c r="N156" s="76">
        <f t="shared" si="5"/>
        <v>0</v>
      </c>
      <c r="O156" s="76">
        <f t="shared" si="14"/>
        <v>0</v>
      </c>
      <c r="P156" s="390">
        <f t="shared" si="6"/>
        <v>0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2:38" s="54" customFormat="1" ht="15" customHeight="1" outlineLevel="1">
      <c r="B157" s="554">
        <f t="shared" si="10"/>
        <v>29</v>
      </c>
      <c r="C157" s="550"/>
      <c r="D157" s="384">
        <f t="shared" si="7"/>
        <v>0</v>
      </c>
      <c r="E157" s="550"/>
      <c r="F157" s="551"/>
      <c r="G157" s="387">
        <f t="shared" si="11"/>
        <v>0</v>
      </c>
      <c r="H157" s="552"/>
      <c r="I157" s="389">
        <f t="shared" si="12"/>
        <v>0</v>
      </c>
      <c r="J157" s="389">
        <f t="shared" si="13"/>
        <v>0</v>
      </c>
      <c r="K157" s="390">
        <f t="shared" si="8"/>
        <v>0</v>
      </c>
      <c r="L157" s="553"/>
      <c r="M157" s="583">
        <f t="shared" si="9"/>
        <v>0</v>
      </c>
      <c r="N157" s="76">
        <f t="shared" si="5"/>
        <v>0</v>
      </c>
      <c r="O157" s="76">
        <f t="shared" si="14"/>
        <v>0</v>
      </c>
      <c r="P157" s="390">
        <f t="shared" si="6"/>
        <v>0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2:38" s="54" customFormat="1" ht="15" customHeight="1" outlineLevel="1">
      <c r="B158" s="554">
        <f t="shared" si="10"/>
        <v>30</v>
      </c>
      <c r="C158" s="392"/>
      <c r="D158" s="395">
        <f t="shared" si="7"/>
        <v>0</v>
      </c>
      <c r="E158" s="392"/>
      <c r="F158" s="393"/>
      <c r="G158" s="396">
        <f t="shared" si="11"/>
        <v>0</v>
      </c>
      <c r="H158" s="394"/>
      <c r="I158" s="397">
        <f t="shared" si="12"/>
        <v>0</v>
      </c>
      <c r="J158" s="397">
        <f t="shared" si="13"/>
        <v>0</v>
      </c>
      <c r="K158" s="398">
        <f t="shared" si="8"/>
        <v>0</v>
      </c>
      <c r="L158" s="171"/>
      <c r="M158" s="584">
        <f t="shared" si="9"/>
        <v>0</v>
      </c>
      <c r="N158" s="399">
        <f t="shared" si="5"/>
        <v>0</v>
      </c>
      <c r="O158" s="399">
        <f t="shared" si="14"/>
        <v>0</v>
      </c>
      <c r="P158" s="398">
        <f t="shared" si="6"/>
        <v>0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2:38" s="54" customFormat="1" ht="17.25" customHeight="1" outlineLevel="1">
      <c r="C159" s="400">
        <f>SUM(C129:C158)</f>
        <v>14</v>
      </c>
      <c r="D159" s="401">
        <f>SUM(D129:D158)</f>
        <v>1</v>
      </c>
      <c r="E159" s="53"/>
      <c r="F159" s="402"/>
      <c r="G159" s="400">
        <f>SUM(G129:G158)</f>
        <v>16500</v>
      </c>
      <c r="H159" s="403">
        <f>SUMPRODUCT(H129:H158,$C129:$C158)/$C159</f>
        <v>1961.5714285714287</v>
      </c>
      <c r="I159" s="403">
        <f>SUM(I129:I158)</f>
        <v>27462</v>
      </c>
      <c r="J159" s="403">
        <f>SUM(J129:J158)</f>
        <v>329544</v>
      </c>
      <c r="K159" s="57">
        <f>I159/G159</f>
        <v>1.6643636363636363</v>
      </c>
      <c r="L159" s="403">
        <f>SUMPRODUCT(L129:L158,$C129:$C158)/$C159</f>
        <v>3682.1428571428573</v>
      </c>
      <c r="M159" s="403">
        <f>SUMPRODUCT(M129:M158,$C129:$C158)/$C159</f>
        <v>3682.1428571428573</v>
      </c>
      <c r="N159" s="58">
        <f>SUM(N129:N158)</f>
        <v>51550</v>
      </c>
      <c r="O159" s="58">
        <f>SUM(O129:O158)</f>
        <v>618600</v>
      </c>
      <c r="P159" s="57">
        <f>+N159/G159</f>
        <v>3.124242424242424</v>
      </c>
      <c r="Q159" s="4"/>
      <c r="R159" s="4"/>
      <c r="S159" s="4"/>
      <c r="T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2:38" s="54" customFormat="1" outlineLevel="1">
      <c r="G160" s="59"/>
      <c r="M160" s="60"/>
      <c r="Q160" s="4"/>
      <c r="R160" s="4"/>
      <c r="S160" s="4"/>
      <c r="T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3:38" s="54" customFormat="1" outlineLevel="1">
      <c r="G161" s="404"/>
      <c r="H161" s="404"/>
      <c r="I161" s="404"/>
      <c r="J161" s="404"/>
      <c r="K161" s="404"/>
      <c r="P161" s="405"/>
      <c r="Q161" s="4"/>
      <c r="R161" s="4"/>
      <c r="S161" s="4"/>
      <c r="T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3:38" s="54" customFormat="1" ht="15" outlineLevel="1" thickBot="1">
      <c r="D162" s="206"/>
      <c r="E162" s="225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3:38" outlineLevel="1">
      <c r="C163" s="101" t="s">
        <v>147</v>
      </c>
      <c r="D163" s="102"/>
      <c r="E163" s="106"/>
      <c r="F163" s="107"/>
      <c r="G163" s="107"/>
      <c r="H163" s="107"/>
      <c r="I163" s="107"/>
      <c r="J163" s="107"/>
      <c r="K163" s="107"/>
      <c r="L163" s="107"/>
      <c r="M163" s="107"/>
      <c r="N163" s="108"/>
    </row>
    <row r="164" spans="3:38" outlineLevel="1">
      <c r="C164" s="17"/>
      <c r="D164" s="20"/>
      <c r="E164" s="109">
        <v>1</v>
      </c>
      <c r="F164" s="109">
        <f>E164+1</f>
        <v>2</v>
      </c>
      <c r="G164" s="109">
        <f t="shared" ref="G164:N164" si="15">F164+1</f>
        <v>3</v>
      </c>
      <c r="H164" s="109">
        <f t="shared" si="15"/>
        <v>4</v>
      </c>
      <c r="I164" s="109">
        <f t="shared" si="15"/>
        <v>5</v>
      </c>
      <c r="J164" s="109">
        <f t="shared" si="15"/>
        <v>6</v>
      </c>
      <c r="K164" s="109">
        <f t="shared" si="15"/>
        <v>7</v>
      </c>
      <c r="L164" s="109">
        <f t="shared" si="15"/>
        <v>8</v>
      </c>
      <c r="M164" s="109">
        <f t="shared" si="15"/>
        <v>9</v>
      </c>
      <c r="N164" s="110">
        <f t="shared" si="15"/>
        <v>10</v>
      </c>
    </row>
    <row r="165" spans="3:38" outlineLevel="1">
      <c r="C165" s="71"/>
      <c r="D165" s="20" t="s">
        <v>148</v>
      </c>
      <c r="E165" s="163">
        <v>0</v>
      </c>
      <c r="F165" s="163">
        <v>0</v>
      </c>
      <c r="G165" s="163">
        <v>0.01</v>
      </c>
      <c r="H165" s="163">
        <v>0.01</v>
      </c>
      <c r="I165" s="163">
        <v>0.01</v>
      </c>
      <c r="J165" s="163">
        <v>0.01</v>
      </c>
      <c r="K165" s="163">
        <v>0.01</v>
      </c>
      <c r="L165" s="163">
        <v>0.01</v>
      </c>
      <c r="M165" s="163">
        <v>0.01</v>
      </c>
      <c r="N165" s="164">
        <v>0.01</v>
      </c>
    </row>
    <row r="166" spans="3:38" outlineLevel="1">
      <c r="C166" s="71"/>
      <c r="D166" s="20"/>
      <c r="E166" s="111"/>
      <c r="F166" s="112"/>
      <c r="G166" s="112"/>
      <c r="H166" s="112"/>
      <c r="I166" s="112"/>
      <c r="J166" s="112"/>
      <c r="K166" s="112"/>
      <c r="L166" s="112"/>
      <c r="M166" s="112"/>
      <c r="N166" s="113"/>
    </row>
    <row r="167" spans="3:38" outlineLevel="1">
      <c r="C167" s="17"/>
      <c r="D167" s="20"/>
      <c r="E167" s="109">
        <v>1</v>
      </c>
      <c r="F167" s="109">
        <f>E167+1</f>
        <v>2</v>
      </c>
      <c r="G167" s="109">
        <f t="shared" ref="G167:N167" si="16">F167+1</f>
        <v>3</v>
      </c>
      <c r="H167" s="109">
        <f t="shared" si="16"/>
        <v>4</v>
      </c>
      <c r="I167" s="109">
        <f t="shared" si="16"/>
        <v>5</v>
      </c>
      <c r="J167" s="109">
        <f t="shared" si="16"/>
        <v>6</v>
      </c>
      <c r="K167" s="109">
        <f t="shared" si="16"/>
        <v>7</v>
      </c>
      <c r="L167" s="109">
        <f t="shared" si="16"/>
        <v>8</v>
      </c>
      <c r="M167" s="109">
        <f t="shared" si="16"/>
        <v>9</v>
      </c>
      <c r="N167" s="110">
        <f t="shared" si="16"/>
        <v>10</v>
      </c>
    </row>
    <row r="168" spans="3:38" outlineLevel="1">
      <c r="C168" s="71"/>
      <c r="D168" s="20" t="s">
        <v>307</v>
      </c>
      <c r="E168" s="163">
        <v>0</v>
      </c>
      <c r="F168" s="163">
        <v>0</v>
      </c>
      <c r="G168" s="163">
        <v>0.02</v>
      </c>
      <c r="H168" s="163">
        <v>0.02</v>
      </c>
      <c r="I168" s="163">
        <v>0.03</v>
      </c>
      <c r="J168" s="163">
        <v>0.05</v>
      </c>
      <c r="K168" s="163">
        <v>0.05</v>
      </c>
      <c r="L168" s="163">
        <v>0.05</v>
      </c>
      <c r="M168" s="163">
        <v>0.05</v>
      </c>
      <c r="N168" s="164">
        <v>0.05</v>
      </c>
    </row>
    <row r="169" spans="3:38" outlineLevel="1">
      <c r="C169" s="71"/>
      <c r="D169" s="20"/>
      <c r="E169" s="336"/>
      <c r="F169" s="336"/>
      <c r="G169" s="336"/>
      <c r="H169" s="336"/>
      <c r="I169" s="336"/>
      <c r="J169" s="336"/>
      <c r="K169" s="336"/>
      <c r="L169" s="336"/>
      <c r="M169" s="336"/>
      <c r="N169" s="339"/>
    </row>
    <row r="170" spans="3:38" outlineLevel="1">
      <c r="C170" s="71"/>
      <c r="D170" s="20"/>
      <c r="E170" s="109">
        <v>1</v>
      </c>
      <c r="F170" s="109">
        <f>E170+1</f>
        <v>2</v>
      </c>
      <c r="G170" s="109">
        <f t="shared" ref="G170:N170" si="17">F170+1</f>
        <v>3</v>
      </c>
      <c r="H170" s="109">
        <f t="shared" si="17"/>
        <v>4</v>
      </c>
      <c r="I170" s="109">
        <f t="shared" si="17"/>
        <v>5</v>
      </c>
      <c r="J170" s="109">
        <f t="shared" si="17"/>
        <v>6</v>
      </c>
      <c r="K170" s="109">
        <f t="shared" si="17"/>
        <v>7</v>
      </c>
      <c r="L170" s="109">
        <f t="shared" si="17"/>
        <v>8</v>
      </c>
      <c r="M170" s="109">
        <f t="shared" si="17"/>
        <v>9</v>
      </c>
      <c r="N170" s="110">
        <f t="shared" si="17"/>
        <v>10</v>
      </c>
    </row>
    <row r="171" spans="3:38" outlineLevel="1">
      <c r="C171" s="71"/>
      <c r="D171" s="20" t="s">
        <v>149</v>
      </c>
      <c r="E171" s="163">
        <v>0</v>
      </c>
      <c r="F171" s="163">
        <v>0.01</v>
      </c>
      <c r="G171" s="163">
        <v>0.01</v>
      </c>
      <c r="H171" s="163">
        <v>0.01</v>
      </c>
      <c r="I171" s="163">
        <v>0.01</v>
      </c>
      <c r="J171" s="163">
        <v>0.01</v>
      </c>
      <c r="K171" s="163">
        <v>0.01</v>
      </c>
      <c r="L171" s="163">
        <v>0.01</v>
      </c>
      <c r="M171" s="163">
        <v>0.01</v>
      </c>
      <c r="N171" s="164">
        <v>0.01</v>
      </c>
    </row>
    <row r="172" spans="3:38" outlineLevel="1">
      <c r="C172" s="71"/>
      <c r="D172" s="20"/>
      <c r="E172" s="111"/>
      <c r="F172" s="112"/>
      <c r="G172" s="112"/>
      <c r="H172" s="112"/>
      <c r="I172" s="112"/>
      <c r="J172" s="112"/>
      <c r="K172" s="112"/>
      <c r="L172" s="112"/>
      <c r="M172" s="112"/>
      <c r="N172" s="113"/>
    </row>
    <row r="173" spans="3:38" outlineLevel="1">
      <c r="C173" s="71"/>
      <c r="D173" s="20"/>
      <c r="E173" s="109">
        <v>1</v>
      </c>
      <c r="F173" s="109">
        <f>E173+1</f>
        <v>2</v>
      </c>
      <c r="G173" s="109">
        <f t="shared" ref="G173:N173" si="18">F173+1</f>
        <v>3</v>
      </c>
      <c r="H173" s="109">
        <f t="shared" si="18"/>
        <v>4</v>
      </c>
      <c r="I173" s="109">
        <f t="shared" si="18"/>
        <v>5</v>
      </c>
      <c r="J173" s="109">
        <f t="shared" si="18"/>
        <v>6</v>
      </c>
      <c r="K173" s="109">
        <f t="shared" si="18"/>
        <v>7</v>
      </c>
      <c r="L173" s="109">
        <f t="shared" si="18"/>
        <v>8</v>
      </c>
      <c r="M173" s="109">
        <f t="shared" si="18"/>
        <v>9</v>
      </c>
      <c r="N173" s="110">
        <f t="shared" si="18"/>
        <v>10</v>
      </c>
    </row>
    <row r="174" spans="3:38" ht="15" outlineLevel="1" thickBot="1">
      <c r="C174" s="105"/>
      <c r="D174" s="16" t="s">
        <v>150</v>
      </c>
      <c r="E174" s="165">
        <v>0</v>
      </c>
      <c r="F174" s="166">
        <v>0</v>
      </c>
      <c r="G174" s="166">
        <v>0.02</v>
      </c>
      <c r="H174" s="166">
        <v>0.03</v>
      </c>
      <c r="I174" s="166">
        <v>0.03</v>
      </c>
      <c r="J174" s="166">
        <v>0.03</v>
      </c>
      <c r="K174" s="166">
        <v>0.03</v>
      </c>
      <c r="L174" s="166">
        <v>0.03</v>
      </c>
      <c r="M174" s="166">
        <v>0.03</v>
      </c>
      <c r="N174" s="167">
        <v>0.03</v>
      </c>
    </row>
    <row r="175" spans="3:38" ht="15" outlineLevel="1" thickBot="1">
      <c r="I175" s="4"/>
      <c r="J175" s="4"/>
      <c r="K175" s="4"/>
      <c r="L175" s="4"/>
      <c r="M175" s="4"/>
    </row>
    <row r="176" spans="3:38" outlineLevel="1">
      <c r="F176" s="114">
        <f>10*365</f>
        <v>3650</v>
      </c>
      <c r="G176" s="103" t="s">
        <v>203</v>
      </c>
      <c r="H176" s="103"/>
      <c r="I176" s="104"/>
      <c r="J176" s="4"/>
      <c r="K176" s="4"/>
      <c r="L176" s="4"/>
      <c r="M176" s="4"/>
    </row>
    <row r="177" spans="2:14" outlineLevel="1">
      <c r="F177" s="115">
        <f>F176*F174</f>
        <v>0</v>
      </c>
      <c r="G177" s="15" t="s">
        <v>204</v>
      </c>
      <c r="H177" s="15"/>
      <c r="I177" s="116"/>
      <c r="J177" s="4"/>
      <c r="K177" s="4"/>
      <c r="L177" s="4"/>
      <c r="M177" s="4"/>
    </row>
    <row r="178" spans="2:14" ht="15" outlineLevel="1" thickBot="1">
      <c r="F178" s="117">
        <f>F177/C159</f>
        <v>0</v>
      </c>
      <c r="G178" s="19" t="s">
        <v>205</v>
      </c>
      <c r="H178" s="19"/>
      <c r="I178" s="118"/>
      <c r="J178" s="4"/>
      <c r="K178" s="4"/>
      <c r="L178" s="4"/>
      <c r="M178" s="4"/>
    </row>
    <row r="179" spans="2:14" ht="15" outlineLevel="1" thickBot="1">
      <c r="D179" s="119"/>
      <c r="E179" s="15"/>
      <c r="F179" s="15"/>
      <c r="G179" s="15"/>
      <c r="I179" s="4"/>
      <c r="J179" s="4"/>
      <c r="K179" s="4"/>
      <c r="L179" s="4"/>
      <c r="M179" s="4"/>
    </row>
    <row r="180" spans="2:14" outlineLevel="1">
      <c r="C180" s="101" t="s">
        <v>143</v>
      </c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4"/>
    </row>
    <row r="181" spans="2:14" outlineLevel="1">
      <c r="C181" s="71"/>
      <c r="D181" s="20" t="s">
        <v>144</v>
      </c>
      <c r="E181" s="109">
        <v>1</v>
      </c>
      <c r="F181" s="109">
        <f>E181+1</f>
        <v>2</v>
      </c>
      <c r="G181" s="109">
        <f t="shared" ref="G181:N181" si="19">F181+1</f>
        <v>3</v>
      </c>
      <c r="H181" s="109">
        <f t="shared" si="19"/>
        <v>4</v>
      </c>
      <c r="I181" s="109">
        <f t="shared" si="19"/>
        <v>5</v>
      </c>
      <c r="J181" s="109">
        <f t="shared" si="19"/>
        <v>6</v>
      </c>
      <c r="K181" s="109">
        <f t="shared" si="19"/>
        <v>7</v>
      </c>
      <c r="L181" s="109">
        <f t="shared" si="19"/>
        <v>8</v>
      </c>
      <c r="M181" s="109">
        <f t="shared" si="19"/>
        <v>9</v>
      </c>
      <c r="N181" s="110">
        <f t="shared" si="19"/>
        <v>10</v>
      </c>
    </row>
    <row r="182" spans="2:14" ht="15" outlineLevel="1" thickBot="1">
      <c r="C182" s="105"/>
      <c r="D182" s="16"/>
      <c r="E182" s="168">
        <v>0</v>
      </c>
      <c r="F182" s="163">
        <v>0.04</v>
      </c>
      <c r="G182" s="163">
        <v>0.04</v>
      </c>
      <c r="H182" s="163">
        <v>0.04</v>
      </c>
      <c r="I182" s="163">
        <v>0.04</v>
      </c>
      <c r="J182" s="163">
        <v>0.04</v>
      </c>
      <c r="K182" s="163">
        <v>0.04</v>
      </c>
      <c r="L182" s="163">
        <v>0.04</v>
      </c>
      <c r="M182" s="163">
        <v>0.04</v>
      </c>
      <c r="N182" s="163">
        <v>0.04</v>
      </c>
    </row>
    <row r="183" spans="2:14" outlineLevel="1"/>
    <row r="185" spans="2:14" ht="18">
      <c r="B185" s="471" t="s">
        <v>229</v>
      </c>
    </row>
    <row r="186" spans="2:14" ht="18.600000000000001" outlineLevel="1" thickBot="1">
      <c r="B186" s="22"/>
      <c r="I186" s="4"/>
    </row>
    <row r="187" spans="2:14" ht="43.2" outlineLevel="1">
      <c r="C187" s="53" t="s">
        <v>119</v>
      </c>
      <c r="D187" s="94" t="s">
        <v>120</v>
      </c>
      <c r="E187" s="94" t="s">
        <v>348</v>
      </c>
      <c r="F187" s="94" t="s">
        <v>347</v>
      </c>
      <c r="G187" s="94" t="s">
        <v>121</v>
      </c>
      <c r="H187" s="461" t="s">
        <v>122</v>
      </c>
      <c r="I187" s="440" t="s">
        <v>123</v>
      </c>
      <c r="J187" s="172" t="s">
        <v>124</v>
      </c>
    </row>
    <row r="188" spans="2:14" ht="15" outlineLevel="1" thickBot="1">
      <c r="C188" s="90"/>
      <c r="D188" s="90"/>
      <c r="E188" s="90"/>
      <c r="F188" s="90"/>
      <c r="G188" s="90"/>
      <c r="H188" s="462"/>
      <c r="I188" s="67"/>
      <c r="J188" s="69"/>
    </row>
    <row r="189" spans="2:14" outlineLevel="1">
      <c r="C189" s="95" t="s">
        <v>1147</v>
      </c>
      <c r="D189" s="443">
        <f>E189/$C$159</f>
        <v>0</v>
      </c>
      <c r="E189" s="444">
        <v>0</v>
      </c>
      <c r="F189" s="445">
        <f>E189/$C$159/12</f>
        <v>0</v>
      </c>
      <c r="G189" s="447">
        <f>E189/$G$159</f>
        <v>0</v>
      </c>
      <c r="H189" s="446">
        <v>0</v>
      </c>
      <c r="I189" s="447">
        <f t="shared" ref="I189:I198" si="20">J189*$C$159</f>
        <v>0</v>
      </c>
      <c r="J189" s="448">
        <v>0</v>
      </c>
    </row>
    <row r="190" spans="2:14" ht="28.8" outlineLevel="1">
      <c r="C190" s="96" t="s">
        <v>1146</v>
      </c>
      <c r="D190" s="443">
        <f t="shared" ref="D190:D205" si="21">E190/$C$159</f>
        <v>0</v>
      </c>
      <c r="E190" s="449">
        <v>0</v>
      </c>
      <c r="F190" s="445">
        <f t="shared" ref="F190:F205" si="22">E190/$C$159/12</f>
        <v>0</v>
      </c>
      <c r="G190" s="451">
        <f t="shared" ref="G190:G205" si="23">E190/$G$159</f>
        <v>0</v>
      </c>
      <c r="H190" s="450">
        <f t="shared" ref="H190:H195" si="24">E190</f>
        <v>0</v>
      </c>
      <c r="I190" s="451">
        <f t="shared" si="20"/>
        <v>0</v>
      </c>
      <c r="J190" s="452">
        <v>0</v>
      </c>
    </row>
    <row r="191" spans="2:14" outlineLevel="1">
      <c r="C191" s="95" t="s">
        <v>1148</v>
      </c>
      <c r="D191" s="443">
        <f t="shared" si="21"/>
        <v>0</v>
      </c>
      <c r="E191" s="449">
        <v>0</v>
      </c>
      <c r="F191" s="445">
        <f t="shared" si="22"/>
        <v>0</v>
      </c>
      <c r="G191" s="451">
        <f t="shared" si="23"/>
        <v>0</v>
      </c>
      <c r="H191" s="450">
        <f t="shared" si="24"/>
        <v>0</v>
      </c>
      <c r="I191" s="451">
        <f t="shared" si="20"/>
        <v>0</v>
      </c>
      <c r="J191" s="452">
        <v>0</v>
      </c>
    </row>
    <row r="192" spans="2:14" outlineLevel="1">
      <c r="C192" s="95" t="s">
        <v>1149</v>
      </c>
      <c r="D192" s="443">
        <f t="shared" si="21"/>
        <v>0</v>
      </c>
      <c r="E192" s="449">
        <v>0</v>
      </c>
      <c r="F192" s="445">
        <f t="shared" si="22"/>
        <v>0</v>
      </c>
      <c r="G192" s="451">
        <f t="shared" si="23"/>
        <v>0</v>
      </c>
      <c r="H192" s="450">
        <f t="shared" si="24"/>
        <v>0</v>
      </c>
      <c r="I192" s="451">
        <f t="shared" si="20"/>
        <v>0</v>
      </c>
      <c r="J192" s="452">
        <v>0</v>
      </c>
    </row>
    <row r="193" spans="2:10" outlineLevel="1">
      <c r="C193" s="95" t="s">
        <v>1150</v>
      </c>
      <c r="D193" s="443">
        <f t="shared" si="21"/>
        <v>0</v>
      </c>
      <c r="E193" s="449">
        <v>0</v>
      </c>
      <c r="F193" s="445">
        <f t="shared" si="22"/>
        <v>0</v>
      </c>
      <c r="G193" s="451">
        <f t="shared" si="23"/>
        <v>0</v>
      </c>
      <c r="H193" s="450">
        <f t="shared" si="24"/>
        <v>0</v>
      </c>
      <c r="I193" s="451">
        <f t="shared" si="20"/>
        <v>0</v>
      </c>
      <c r="J193" s="452">
        <v>0</v>
      </c>
    </row>
    <row r="194" spans="2:10" outlineLevel="1">
      <c r="C194" s="95" t="s">
        <v>1151</v>
      </c>
      <c r="D194" s="443">
        <f t="shared" si="21"/>
        <v>0</v>
      </c>
      <c r="E194" s="449">
        <v>0</v>
      </c>
      <c r="F194" s="445">
        <f t="shared" si="22"/>
        <v>0</v>
      </c>
      <c r="G194" s="451">
        <f t="shared" si="23"/>
        <v>0</v>
      </c>
      <c r="H194" s="450">
        <f t="shared" si="24"/>
        <v>0</v>
      </c>
      <c r="I194" s="451">
        <f t="shared" si="20"/>
        <v>0</v>
      </c>
      <c r="J194" s="452">
        <v>0</v>
      </c>
    </row>
    <row r="195" spans="2:10" outlineLevel="1">
      <c r="C195" s="95" t="s">
        <v>1152</v>
      </c>
      <c r="D195" s="443">
        <f t="shared" si="21"/>
        <v>0</v>
      </c>
      <c r="E195" s="449">
        <v>0</v>
      </c>
      <c r="F195" s="445">
        <f t="shared" si="22"/>
        <v>0</v>
      </c>
      <c r="G195" s="451">
        <f t="shared" si="23"/>
        <v>0</v>
      </c>
      <c r="H195" s="450">
        <f t="shared" si="24"/>
        <v>0</v>
      </c>
      <c r="I195" s="451">
        <f t="shared" si="20"/>
        <v>0</v>
      </c>
      <c r="J195" s="452">
        <v>0</v>
      </c>
    </row>
    <row r="196" spans="2:10" outlineLevel="1">
      <c r="C196" s="95" t="s">
        <v>1153</v>
      </c>
      <c r="D196" s="443">
        <f t="shared" si="21"/>
        <v>0</v>
      </c>
      <c r="E196" s="449">
        <v>0</v>
      </c>
      <c r="F196" s="445">
        <f t="shared" si="22"/>
        <v>0</v>
      </c>
      <c r="G196" s="451">
        <f t="shared" si="23"/>
        <v>0</v>
      </c>
      <c r="H196" s="450">
        <f>E196</f>
        <v>0</v>
      </c>
      <c r="I196" s="451">
        <f t="shared" si="20"/>
        <v>0</v>
      </c>
      <c r="J196" s="452">
        <v>0</v>
      </c>
    </row>
    <row r="197" spans="2:10" outlineLevel="1">
      <c r="C197" s="95" t="s">
        <v>1154</v>
      </c>
      <c r="D197" s="443">
        <f t="shared" si="21"/>
        <v>0</v>
      </c>
      <c r="E197" s="449">
        <v>0</v>
      </c>
      <c r="F197" s="445">
        <f t="shared" si="22"/>
        <v>0</v>
      </c>
      <c r="G197" s="451">
        <f t="shared" si="23"/>
        <v>0</v>
      </c>
      <c r="H197" s="450">
        <f>E197</f>
        <v>0</v>
      </c>
      <c r="I197" s="451">
        <f t="shared" si="20"/>
        <v>0</v>
      </c>
      <c r="J197" s="452">
        <v>0</v>
      </c>
    </row>
    <row r="198" spans="2:10" outlineLevel="1">
      <c r="C198" s="95" t="s">
        <v>1155</v>
      </c>
      <c r="D198" s="443">
        <f t="shared" si="21"/>
        <v>0</v>
      </c>
      <c r="E198" s="449">
        <v>0</v>
      </c>
      <c r="F198" s="445">
        <f t="shared" si="22"/>
        <v>0</v>
      </c>
      <c r="G198" s="451">
        <f t="shared" si="23"/>
        <v>0</v>
      </c>
      <c r="H198" s="450">
        <f>E198</f>
        <v>0</v>
      </c>
      <c r="I198" s="451">
        <f t="shared" si="20"/>
        <v>0</v>
      </c>
      <c r="J198" s="452">
        <v>0</v>
      </c>
    </row>
    <row r="199" spans="2:10" outlineLevel="1">
      <c r="C199" s="97" t="s">
        <v>1156</v>
      </c>
      <c r="D199" s="443">
        <f t="shared" si="21"/>
        <v>0</v>
      </c>
      <c r="E199" s="449">
        <v>0</v>
      </c>
      <c r="F199" s="445">
        <f t="shared" si="22"/>
        <v>0</v>
      </c>
      <c r="G199" s="453">
        <f t="shared" si="23"/>
        <v>0</v>
      </c>
      <c r="H199" s="450">
        <f>I199*12</f>
        <v>5040</v>
      </c>
      <c r="I199" s="453">
        <f>J199*$C$159</f>
        <v>420</v>
      </c>
      <c r="J199" s="454">
        <v>30</v>
      </c>
    </row>
    <row r="200" spans="2:10" outlineLevel="1">
      <c r="C200" s="97" t="s">
        <v>1157</v>
      </c>
      <c r="D200" s="443">
        <f t="shared" si="21"/>
        <v>0</v>
      </c>
      <c r="E200" s="449">
        <v>0</v>
      </c>
      <c r="F200" s="455">
        <f t="shared" si="22"/>
        <v>0</v>
      </c>
      <c r="G200" s="453">
        <f t="shared" si="23"/>
        <v>0</v>
      </c>
      <c r="H200" s="450">
        <f>I200*12</f>
        <v>0</v>
      </c>
      <c r="I200" s="451">
        <f t="shared" ref="I200:I205" si="25">J200*$C$159</f>
        <v>0</v>
      </c>
      <c r="J200" s="452">
        <v>0</v>
      </c>
    </row>
    <row r="201" spans="2:10" outlineLevel="1">
      <c r="C201" s="95" t="s">
        <v>1158</v>
      </c>
      <c r="D201" s="443">
        <f t="shared" si="21"/>
        <v>0</v>
      </c>
      <c r="E201" s="449">
        <v>0</v>
      </c>
      <c r="F201" s="445">
        <f t="shared" si="22"/>
        <v>0</v>
      </c>
      <c r="G201" s="451">
        <f t="shared" si="23"/>
        <v>0</v>
      </c>
      <c r="H201" s="450">
        <f>E201</f>
        <v>0</v>
      </c>
      <c r="I201" s="451">
        <f t="shared" si="25"/>
        <v>0</v>
      </c>
      <c r="J201" s="452">
        <v>0</v>
      </c>
    </row>
    <row r="202" spans="2:10" outlineLevel="1">
      <c r="C202" s="95" t="s">
        <v>1159</v>
      </c>
      <c r="D202" s="443">
        <f t="shared" si="21"/>
        <v>0</v>
      </c>
      <c r="E202" s="449">
        <v>0</v>
      </c>
      <c r="F202" s="445">
        <f t="shared" si="22"/>
        <v>0</v>
      </c>
      <c r="G202" s="451">
        <f t="shared" si="23"/>
        <v>0</v>
      </c>
      <c r="H202" s="450">
        <f>E202</f>
        <v>0</v>
      </c>
      <c r="I202" s="451">
        <f t="shared" si="25"/>
        <v>0</v>
      </c>
      <c r="J202" s="452">
        <v>0</v>
      </c>
    </row>
    <row r="203" spans="2:10" outlineLevel="1">
      <c r="C203" s="95" t="s">
        <v>1160</v>
      </c>
      <c r="D203" s="443">
        <f t="shared" si="21"/>
        <v>0</v>
      </c>
      <c r="E203" s="449">
        <v>0</v>
      </c>
      <c r="F203" s="445">
        <f t="shared" si="22"/>
        <v>0</v>
      </c>
      <c r="G203" s="451">
        <f t="shared" si="23"/>
        <v>0</v>
      </c>
      <c r="H203" s="450">
        <f>E203</f>
        <v>0</v>
      </c>
      <c r="I203" s="451">
        <f t="shared" si="25"/>
        <v>0</v>
      </c>
      <c r="J203" s="452">
        <v>0</v>
      </c>
    </row>
    <row r="204" spans="2:10" outlineLevel="1">
      <c r="C204" s="95" t="s">
        <v>1161</v>
      </c>
      <c r="D204" s="443">
        <f t="shared" si="21"/>
        <v>0</v>
      </c>
      <c r="E204" s="449">
        <v>0</v>
      </c>
      <c r="F204" s="445">
        <f t="shared" si="22"/>
        <v>0</v>
      </c>
      <c r="G204" s="451">
        <f t="shared" si="23"/>
        <v>0</v>
      </c>
      <c r="H204" s="450">
        <f>E204</f>
        <v>0</v>
      </c>
      <c r="I204" s="451">
        <f t="shared" si="25"/>
        <v>0</v>
      </c>
      <c r="J204" s="452">
        <v>0</v>
      </c>
    </row>
    <row r="205" spans="2:10" ht="15" outlineLevel="1" thickBot="1">
      <c r="C205" s="98" t="s">
        <v>1162</v>
      </c>
      <c r="D205" s="443">
        <f t="shared" si="21"/>
        <v>0</v>
      </c>
      <c r="E205" s="449">
        <v>0</v>
      </c>
      <c r="F205" s="445">
        <f t="shared" si="22"/>
        <v>0</v>
      </c>
      <c r="G205" s="459">
        <f t="shared" si="23"/>
        <v>0</v>
      </c>
      <c r="H205" s="456">
        <f>E205</f>
        <v>0</v>
      </c>
      <c r="I205" s="457">
        <f t="shared" si="25"/>
        <v>0</v>
      </c>
      <c r="J205" s="458">
        <v>0</v>
      </c>
    </row>
    <row r="206" spans="2:10" ht="15" outlineLevel="1" thickBot="1">
      <c r="C206" s="99" t="s">
        <v>142</v>
      </c>
      <c r="D206" s="100">
        <f>SUM(D189:D205)</f>
        <v>0</v>
      </c>
      <c r="E206" s="100">
        <f t="shared" ref="E206:I206" si="26">SUM(E189:E205)</f>
        <v>0</v>
      </c>
      <c r="F206" s="100">
        <f t="shared" si="26"/>
        <v>0</v>
      </c>
      <c r="G206" s="460">
        <f t="shared" si="26"/>
        <v>0</v>
      </c>
      <c r="H206" s="463">
        <f t="shared" si="26"/>
        <v>5040</v>
      </c>
      <c r="I206" s="441">
        <f t="shared" si="26"/>
        <v>420</v>
      </c>
      <c r="J206" s="442">
        <f>SUM(J189:J205)</f>
        <v>30</v>
      </c>
    </row>
    <row r="207" spans="2:10" ht="18.600000000000001" outlineLevel="1" thickTop="1">
      <c r="B207" s="22"/>
    </row>
    <row r="208" spans="2:10" ht="18">
      <c r="B208" s="22"/>
    </row>
    <row r="209" spans="2:14" ht="18">
      <c r="B209" s="471" t="s">
        <v>228</v>
      </c>
    </row>
    <row r="210" spans="2:14" outlineLevel="1"/>
    <row r="211" spans="2:14" outlineLevel="1"/>
    <row r="212" spans="2:14" outlineLevel="1">
      <c r="C212" s="21" t="s">
        <v>258</v>
      </c>
    </row>
    <row r="213" spans="2:14" outlineLevel="1">
      <c r="C213" s="21" t="s">
        <v>169</v>
      </c>
      <c r="D213" s="21"/>
      <c r="E213" s="21" t="s">
        <v>170</v>
      </c>
      <c r="F213" s="21"/>
      <c r="G213" s="21" t="s">
        <v>171</v>
      </c>
      <c r="H213" s="21"/>
      <c r="I213" s="199" t="s">
        <v>172</v>
      </c>
    </row>
    <row r="214" spans="2:14" ht="15.6" outlineLevel="1">
      <c r="C214" s="4" t="s">
        <v>173</v>
      </c>
      <c r="E214" s="200">
        <f>E47</f>
        <v>6550000</v>
      </c>
      <c r="G214" s="406">
        <v>1.1496869999999999E-2</v>
      </c>
      <c r="I214" s="201">
        <f>E214*G214</f>
        <v>75304.498500000002</v>
      </c>
    </row>
    <row r="215" spans="2:14" outlineLevel="1"/>
    <row r="216" spans="2:14" outlineLevel="1"/>
    <row r="217" spans="2:14" outlineLevel="1"/>
    <row r="218" spans="2:14" outlineLevel="1"/>
    <row r="219" spans="2:14" outlineLevel="1"/>
    <row r="220" spans="2:14" outlineLevel="1"/>
    <row r="221" spans="2:14" ht="15" outlineLevel="1" thickBot="1"/>
    <row r="222" spans="2:14" ht="16.5" customHeight="1" outlineLevel="1" thickTop="1" thickBot="1">
      <c r="C222" s="38"/>
      <c r="D222" s="120" t="s">
        <v>1133</v>
      </c>
      <c r="E222" s="92"/>
      <c r="F222" s="92"/>
      <c r="G222" s="121"/>
      <c r="H222" s="120" t="s">
        <v>95</v>
      </c>
      <c r="I222" s="92"/>
      <c r="J222" s="92"/>
      <c r="K222" s="92"/>
      <c r="L222" s="92"/>
      <c r="M222" s="121"/>
      <c r="N222" s="191"/>
    </row>
    <row r="223" spans="2:14" ht="43.8" outlineLevel="1" thickBot="1">
      <c r="C223" s="39" t="s">
        <v>96</v>
      </c>
      <c r="D223" s="181" t="s">
        <v>256</v>
      </c>
      <c r="E223" s="182" t="s">
        <v>255</v>
      </c>
      <c r="F223" s="182" t="s">
        <v>207</v>
      </c>
      <c r="G223" s="276" t="s">
        <v>1132</v>
      </c>
      <c r="H223" s="40" t="s">
        <v>97</v>
      </c>
      <c r="I223" s="41" t="s">
        <v>98</v>
      </c>
      <c r="J223" s="41" t="s">
        <v>99</v>
      </c>
      <c r="K223" s="41" t="s">
        <v>100</v>
      </c>
      <c r="L223" s="40" t="s">
        <v>101</v>
      </c>
      <c r="M223" s="194" t="s">
        <v>102</v>
      </c>
      <c r="N223" s="192" t="s">
        <v>103</v>
      </c>
    </row>
    <row r="224" spans="2:14" outlineLevel="1">
      <c r="C224" s="42" t="s">
        <v>104</v>
      </c>
      <c r="D224" s="183">
        <f>E224/12</f>
        <v>0</v>
      </c>
      <c r="E224" s="184">
        <f>G224/$C$159</f>
        <v>0</v>
      </c>
      <c r="F224" s="185">
        <f>G224/$G$159</f>
        <v>0</v>
      </c>
      <c r="G224" s="186">
        <v>0</v>
      </c>
      <c r="H224" s="43">
        <f t="shared" ref="H224:H231" si="27">M224/12</f>
        <v>416.66666666666669</v>
      </c>
      <c r="I224" s="45">
        <f>H224/$C$159</f>
        <v>29.761904761904763</v>
      </c>
      <c r="J224" s="45">
        <f>H224/$G$159</f>
        <v>2.5252525252525252E-2</v>
      </c>
      <c r="K224" s="45">
        <f>M224/$C$159</f>
        <v>357.14285714285717</v>
      </c>
      <c r="L224" s="47">
        <f>M224/$G$159</f>
        <v>0.30303030303030304</v>
      </c>
      <c r="M224" s="177">
        <v>5000</v>
      </c>
      <c r="N224" s="173">
        <v>1</v>
      </c>
    </row>
    <row r="225" spans="3:16" outlineLevel="1">
      <c r="C225" s="42" t="s">
        <v>105</v>
      </c>
      <c r="D225" s="183">
        <f>E225/12</f>
        <v>68.970238095238088</v>
      </c>
      <c r="E225" s="184">
        <f t="shared" ref="E225:E231" si="28">G225/$C$159</f>
        <v>827.64285714285711</v>
      </c>
      <c r="F225" s="185">
        <f t="shared" ref="F225:F231" si="29">G225/$G$159</f>
        <v>0.70224242424242422</v>
      </c>
      <c r="G225" s="187">
        <f>11587</f>
        <v>11587</v>
      </c>
      <c r="H225" s="43">
        <f t="shared" ca="1" si="27"/>
        <v>-20.62</v>
      </c>
      <c r="I225" s="44">
        <f t="shared" ref="I225:I231" ca="1" si="30">H225/$C$159</f>
        <v>-1.4728571428571429</v>
      </c>
      <c r="J225" s="45">
        <f t="shared" ref="J225:J231" ca="1" si="31">H225/$G$159</f>
        <v>-1.2496969696969696E-3</v>
      </c>
      <c r="K225" s="46">
        <f t="shared" ref="K225:K231" ca="1" si="32">M225/$C$159</f>
        <v>-17.674285714285713</v>
      </c>
      <c r="L225" s="47">
        <f t="shared" ref="L225:L231" ca="1" si="33">M225/$G$159</f>
        <v>-1.4996363636363636E-2</v>
      </c>
      <c r="M225" s="279">
        <f ca="1">O225*SUM(Q795:AB795)</f>
        <v>-247.44</v>
      </c>
      <c r="N225" s="277">
        <v>2</v>
      </c>
      <c r="O225" s="278">
        <v>0.04</v>
      </c>
      <c r="P225" s="4" t="s">
        <v>297</v>
      </c>
    </row>
    <row r="226" spans="3:16" outlineLevel="1">
      <c r="C226" s="42" t="s">
        <v>106</v>
      </c>
      <c r="D226" s="183">
        <f t="shared" ref="D226:D231" si="34">E226/12</f>
        <v>8.9285714285714288</v>
      </c>
      <c r="E226" s="184">
        <f t="shared" si="28"/>
        <v>107.14285714285714</v>
      </c>
      <c r="F226" s="185">
        <f t="shared" si="29"/>
        <v>9.0909090909090912E-2</v>
      </c>
      <c r="G226" s="188">
        <f>1500</f>
        <v>1500</v>
      </c>
      <c r="H226" s="43">
        <f t="shared" si="27"/>
        <v>375</v>
      </c>
      <c r="I226" s="44">
        <f t="shared" si="30"/>
        <v>26.785714285714285</v>
      </c>
      <c r="J226" s="45">
        <f t="shared" si="31"/>
        <v>2.2727272727272728E-2</v>
      </c>
      <c r="K226" s="46">
        <f t="shared" si="32"/>
        <v>321.42857142857144</v>
      </c>
      <c r="L226" s="47">
        <f t="shared" si="33"/>
        <v>0.27272727272727271</v>
      </c>
      <c r="M226" s="178">
        <v>4500</v>
      </c>
      <c r="N226" s="174"/>
    </row>
    <row r="227" spans="3:16" outlineLevel="1">
      <c r="C227" s="42" t="s">
        <v>107</v>
      </c>
      <c r="D227" s="183">
        <f>E227/12</f>
        <v>53.571428571428577</v>
      </c>
      <c r="E227" s="184">
        <f t="shared" si="28"/>
        <v>642.85714285714289</v>
      </c>
      <c r="F227" s="185">
        <f t="shared" si="29"/>
        <v>0.54545454545454541</v>
      </c>
      <c r="G227" s="188">
        <f>9000</f>
        <v>9000</v>
      </c>
      <c r="H227" s="43">
        <f t="shared" si="27"/>
        <v>1250</v>
      </c>
      <c r="I227" s="44">
        <f t="shared" si="30"/>
        <v>89.285714285714292</v>
      </c>
      <c r="J227" s="45">
        <f t="shared" si="31"/>
        <v>7.575757575757576E-2</v>
      </c>
      <c r="K227" s="46">
        <f t="shared" si="32"/>
        <v>1071.4285714285713</v>
      </c>
      <c r="L227" s="47">
        <f t="shared" si="33"/>
        <v>0.90909090909090906</v>
      </c>
      <c r="M227" s="178">
        <v>15000</v>
      </c>
      <c r="N227" s="175"/>
    </row>
    <row r="228" spans="3:16" outlineLevel="1">
      <c r="C228" s="42" t="s">
        <v>108</v>
      </c>
      <c r="D228" s="183">
        <f t="shared" si="34"/>
        <v>94.94047619047619</v>
      </c>
      <c r="E228" s="184">
        <f t="shared" si="28"/>
        <v>1139.2857142857142</v>
      </c>
      <c r="F228" s="185">
        <f t="shared" si="29"/>
        <v>0.96666666666666667</v>
      </c>
      <c r="G228" s="188">
        <f>8000+5000+2950</f>
        <v>15950</v>
      </c>
      <c r="H228" s="43">
        <f t="shared" si="27"/>
        <v>1000</v>
      </c>
      <c r="I228" s="44">
        <f t="shared" si="30"/>
        <v>71.428571428571431</v>
      </c>
      <c r="J228" s="45">
        <f t="shared" si="31"/>
        <v>6.0606060606060608E-2</v>
      </c>
      <c r="K228" s="46">
        <f t="shared" si="32"/>
        <v>857.14285714285711</v>
      </c>
      <c r="L228" s="47">
        <f t="shared" si="33"/>
        <v>0.72727272727272729</v>
      </c>
      <c r="M228" s="178">
        <v>12000</v>
      </c>
      <c r="N228" s="174"/>
    </row>
    <row r="229" spans="3:16" outlineLevel="1">
      <c r="C229" s="42" t="s">
        <v>109</v>
      </c>
      <c r="D229" s="183">
        <f t="shared" si="34"/>
        <v>23.80952380952381</v>
      </c>
      <c r="E229" s="184">
        <f t="shared" si="28"/>
        <v>285.71428571428572</v>
      </c>
      <c r="F229" s="185">
        <f t="shared" si="29"/>
        <v>0.24242424242424243</v>
      </c>
      <c r="G229" s="188">
        <v>4000</v>
      </c>
      <c r="H229" s="43">
        <f t="shared" si="27"/>
        <v>1833.3333333333333</v>
      </c>
      <c r="I229" s="44">
        <f t="shared" si="30"/>
        <v>130.95238095238093</v>
      </c>
      <c r="J229" s="45">
        <f t="shared" si="31"/>
        <v>0.1111111111111111</v>
      </c>
      <c r="K229" s="46">
        <f t="shared" si="32"/>
        <v>1571.4285714285713</v>
      </c>
      <c r="L229" s="47">
        <f t="shared" si="33"/>
        <v>1.3333333333333333</v>
      </c>
      <c r="M229" s="178">
        <v>22000</v>
      </c>
      <c r="N229" s="175"/>
    </row>
    <row r="230" spans="3:16" outlineLevel="1">
      <c r="C230" s="42" t="s">
        <v>110</v>
      </c>
      <c r="D230" s="183">
        <f>E230/12</f>
        <v>267.85714285714283</v>
      </c>
      <c r="E230" s="184">
        <f t="shared" si="28"/>
        <v>3214.2857142857142</v>
      </c>
      <c r="F230" s="185">
        <f t="shared" si="29"/>
        <v>2.7272727272727271</v>
      </c>
      <c r="G230" s="189">
        <v>45000</v>
      </c>
      <c r="H230" s="43">
        <f t="shared" si="27"/>
        <v>6275.3748750000004</v>
      </c>
      <c r="I230" s="44">
        <f t="shared" si="30"/>
        <v>448.24106250000006</v>
      </c>
      <c r="J230" s="45">
        <f t="shared" si="31"/>
        <v>0.38032575000000002</v>
      </c>
      <c r="K230" s="46">
        <f t="shared" si="32"/>
        <v>5378.89275</v>
      </c>
      <c r="L230" s="47">
        <f t="shared" si="33"/>
        <v>4.5639089999999998</v>
      </c>
      <c r="M230" s="178">
        <f>I214</f>
        <v>75304.498500000002</v>
      </c>
      <c r="N230" s="174">
        <v>3</v>
      </c>
    </row>
    <row r="231" spans="3:16" ht="15" outlineLevel="1" thickBot="1">
      <c r="C231" s="48"/>
      <c r="D231" s="183">
        <f t="shared" si="34"/>
        <v>0</v>
      </c>
      <c r="E231" s="184">
        <f t="shared" si="28"/>
        <v>0</v>
      </c>
      <c r="F231" s="185">
        <f t="shared" si="29"/>
        <v>0</v>
      </c>
      <c r="G231" s="190">
        <v>0</v>
      </c>
      <c r="H231" s="43">
        <f t="shared" si="27"/>
        <v>0</v>
      </c>
      <c r="I231" s="44">
        <f t="shared" si="30"/>
        <v>0</v>
      </c>
      <c r="J231" s="45">
        <f t="shared" si="31"/>
        <v>0</v>
      </c>
      <c r="K231" s="46">
        <f t="shared" si="32"/>
        <v>0</v>
      </c>
      <c r="L231" s="47">
        <f t="shared" si="33"/>
        <v>0</v>
      </c>
      <c r="M231" s="179">
        <f>O232*C159*O231</f>
        <v>0</v>
      </c>
      <c r="N231" s="176"/>
    </row>
    <row r="232" spans="3:16" ht="15.6" outlineLevel="1" thickTop="1" thickBot="1">
      <c r="C232" s="49" t="s">
        <v>111</v>
      </c>
      <c r="D232" s="50">
        <f t="shared" ref="D232:M232" si="35">SUM(D224:D231)</f>
        <v>518.07738095238096</v>
      </c>
      <c r="E232" s="51">
        <f t="shared" si="35"/>
        <v>6216.9285714285716</v>
      </c>
      <c r="F232" s="52">
        <f t="shared" si="35"/>
        <v>5.2749696969696966</v>
      </c>
      <c r="G232" s="180">
        <f t="shared" si="35"/>
        <v>87037</v>
      </c>
      <c r="H232" s="51">
        <f t="shared" ca="1" si="35"/>
        <v>11129.754875000001</v>
      </c>
      <c r="I232" s="51">
        <f t="shared" ca="1" si="35"/>
        <v>794.98249107142851</v>
      </c>
      <c r="J232" s="52">
        <f t="shared" ca="1" si="35"/>
        <v>0.67453059848484853</v>
      </c>
      <c r="K232" s="51">
        <f t="shared" ca="1" si="35"/>
        <v>9539.7898928571431</v>
      </c>
      <c r="L232" s="52">
        <f t="shared" ca="1" si="35"/>
        <v>8.0943671818181819</v>
      </c>
      <c r="M232" s="195">
        <f t="shared" ca="1" si="35"/>
        <v>133557.05849999998</v>
      </c>
      <c r="N232" s="193"/>
      <c r="O232" s="835"/>
    </row>
    <row r="233" spans="3:16" outlineLevel="1">
      <c r="C233" s="53"/>
      <c r="D233" s="53"/>
      <c r="E233" s="53"/>
      <c r="F233" s="53"/>
      <c r="G233" s="53"/>
      <c r="H233" s="54"/>
      <c r="I233" s="54"/>
      <c r="J233" s="54"/>
      <c r="K233" s="54"/>
      <c r="L233" s="54"/>
      <c r="M233" s="55"/>
      <c r="N233" s="56"/>
    </row>
    <row r="234" spans="3:16" outlineLevel="1">
      <c r="C234" s="53"/>
      <c r="D234" s="53"/>
      <c r="E234" s="53"/>
      <c r="F234" s="57"/>
      <c r="G234" s="58"/>
      <c r="H234" s="59"/>
      <c r="I234" s="60"/>
      <c r="J234" s="60"/>
      <c r="K234" s="54"/>
      <c r="L234" s="60"/>
      <c r="M234" s="61"/>
      <c r="N234" s="56"/>
    </row>
    <row r="235" spans="3:16" ht="15" outlineLevel="1" thickBot="1">
      <c r="C235" s="53"/>
      <c r="D235" s="53"/>
      <c r="E235" s="53"/>
      <c r="F235" s="53"/>
      <c r="G235" s="57"/>
      <c r="H235" s="54"/>
      <c r="I235" s="54"/>
      <c r="J235" s="54"/>
      <c r="K235" s="54"/>
      <c r="L235" s="54"/>
      <c r="M235" s="60"/>
      <c r="N235" s="56"/>
    </row>
    <row r="236" spans="3:16" outlineLevel="1">
      <c r="C236" s="62" t="s">
        <v>72</v>
      </c>
      <c r="D236" s="63"/>
      <c r="E236" s="63"/>
      <c r="F236" s="63"/>
      <c r="G236" s="63"/>
      <c r="H236" s="64"/>
      <c r="I236" s="64"/>
      <c r="J236" s="64"/>
      <c r="K236" s="65"/>
      <c r="L236" s="54"/>
      <c r="M236" s="61"/>
      <c r="N236" s="56"/>
    </row>
    <row r="237" spans="3:16" outlineLevel="1">
      <c r="C237" s="66"/>
      <c r="D237" s="67"/>
      <c r="E237" s="68"/>
      <c r="F237" s="68"/>
      <c r="G237" s="68"/>
      <c r="H237" s="67"/>
      <c r="I237" s="67"/>
      <c r="J237" s="67"/>
      <c r="K237" s="69"/>
      <c r="L237" s="54"/>
      <c r="M237" s="60"/>
      <c r="N237" s="56"/>
    </row>
    <row r="238" spans="3:16" ht="60" customHeight="1" outlineLevel="1">
      <c r="C238" s="70" t="s">
        <v>75</v>
      </c>
      <c r="D238" s="122" t="s">
        <v>112</v>
      </c>
      <c r="E238" s="123" t="s">
        <v>113</v>
      </c>
      <c r="F238" s="124" t="s">
        <v>73</v>
      </c>
      <c r="G238" s="123" t="s">
        <v>74</v>
      </c>
      <c r="H238" s="125" t="s">
        <v>257</v>
      </c>
      <c r="I238" s="126" t="s">
        <v>114</v>
      </c>
      <c r="J238" s="123" t="s">
        <v>73</v>
      </c>
      <c r="K238" s="127" t="s">
        <v>305</v>
      </c>
      <c r="L238" s="54"/>
      <c r="M238" s="60"/>
      <c r="N238" s="56"/>
    </row>
    <row r="239" spans="3:16" ht="21.75" customHeight="1" outlineLevel="1">
      <c r="C239" s="71"/>
      <c r="D239" s="128"/>
      <c r="E239" s="129"/>
      <c r="F239" s="130"/>
      <c r="G239" s="129"/>
      <c r="H239" s="131"/>
      <c r="I239" s="132"/>
      <c r="J239" s="130"/>
      <c r="K239" s="93"/>
      <c r="L239" s="54"/>
      <c r="M239" s="54"/>
      <c r="N239" s="56"/>
    </row>
    <row r="240" spans="3:16" ht="15" outlineLevel="1" thickBot="1">
      <c r="C240" s="18"/>
      <c r="D240" s="72">
        <f>E232</f>
        <v>6216.9285714285716</v>
      </c>
      <c r="E240" s="72">
        <f ca="1">K232</f>
        <v>9539.7898928571431</v>
      </c>
      <c r="F240" s="73">
        <f ca="1">(E240-D240)/D240</f>
        <v>0.53448600595149187</v>
      </c>
      <c r="G240" s="72">
        <f ca="1">E240-D240</f>
        <v>3322.8613214285715</v>
      </c>
      <c r="H240" s="72">
        <f>G232</f>
        <v>87037</v>
      </c>
      <c r="I240" s="72">
        <f ca="1">M232</f>
        <v>133557.05849999998</v>
      </c>
      <c r="J240" s="73">
        <f ca="1">(I240-H240)/H240</f>
        <v>0.53448600595149176</v>
      </c>
      <c r="K240" s="74">
        <f ca="1">I240-H240</f>
        <v>46520.058499999985</v>
      </c>
      <c r="L240" s="54"/>
      <c r="M240" s="54"/>
      <c r="N240" s="56"/>
    </row>
    <row r="241" spans="3:14" outlineLevel="1"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75"/>
      <c r="N241" s="54"/>
    </row>
    <row r="242" spans="3:14" outlineLevel="1"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75"/>
      <c r="N242" s="54"/>
    </row>
    <row r="243" spans="3:14" ht="15" outlineLevel="1" thickBot="1"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76"/>
      <c r="N243" s="54"/>
    </row>
    <row r="244" spans="3:14" outlineLevel="1">
      <c r="C244" s="77"/>
      <c r="D244" s="64"/>
      <c r="E244" s="64"/>
      <c r="F244" s="64"/>
      <c r="G244" s="64"/>
      <c r="H244" s="64"/>
      <c r="I244" s="64"/>
      <c r="J244" s="64"/>
      <c r="K244" s="65"/>
      <c r="L244" s="54"/>
      <c r="M244" s="75"/>
      <c r="N244" s="54"/>
    </row>
    <row r="245" spans="3:14" outlineLevel="1">
      <c r="C245" s="78" t="s">
        <v>115</v>
      </c>
      <c r="D245" s="67"/>
      <c r="E245" s="67"/>
      <c r="F245" s="67"/>
      <c r="G245" s="67"/>
      <c r="H245" s="67"/>
      <c r="I245" s="79"/>
      <c r="J245" s="67"/>
      <c r="K245" s="69"/>
      <c r="L245" s="54"/>
      <c r="M245" s="54"/>
      <c r="N245" s="56"/>
    </row>
    <row r="246" spans="3:14" ht="18" outlineLevel="1">
      <c r="C246" s="80">
        <v>1</v>
      </c>
      <c r="D246" s="81" t="str">
        <f>C224</f>
        <v xml:space="preserve">PAYROLL AND BENEFITS </v>
      </c>
      <c r="E246" s="67"/>
      <c r="F246" s="67"/>
      <c r="G246" s="67"/>
      <c r="H246" s="67"/>
      <c r="I246" s="82"/>
      <c r="J246" s="67"/>
      <c r="K246" s="69"/>
      <c r="L246" s="54"/>
      <c r="M246" s="54"/>
      <c r="N246" s="56"/>
    </row>
    <row r="247" spans="3:14" ht="18" outlineLevel="1">
      <c r="C247" s="80"/>
      <c r="D247" s="1101" t="s">
        <v>116</v>
      </c>
      <c r="E247" s="1101"/>
      <c r="F247" s="1101"/>
      <c r="G247" s="1101"/>
      <c r="H247" s="1101"/>
      <c r="I247" s="1101"/>
      <c r="J247" s="1101"/>
      <c r="K247" s="69"/>
      <c r="L247" s="54"/>
      <c r="M247" s="54"/>
      <c r="N247" s="56"/>
    </row>
    <row r="248" spans="3:14" ht="18" outlineLevel="1">
      <c r="C248" s="80"/>
      <c r="D248" s="81"/>
      <c r="E248" s="67"/>
      <c r="F248" s="67"/>
      <c r="G248" s="67"/>
      <c r="H248" s="67"/>
      <c r="I248" s="82"/>
      <c r="J248" s="67"/>
      <c r="K248" s="69"/>
      <c r="L248" s="54"/>
      <c r="M248" s="54"/>
      <c r="N248" s="56"/>
    </row>
    <row r="249" spans="3:14" ht="18" outlineLevel="1">
      <c r="C249" s="80">
        <v>2</v>
      </c>
      <c r="D249" s="81" t="str">
        <f>C225</f>
        <v>MANAGEMENT FEE / LEASING</v>
      </c>
      <c r="E249" s="67"/>
      <c r="F249" s="67"/>
      <c r="G249" s="67"/>
      <c r="H249" s="84"/>
      <c r="I249" s="67"/>
      <c r="J249" s="67"/>
      <c r="K249" s="69"/>
      <c r="L249" s="54"/>
      <c r="M249" s="54"/>
      <c r="N249" s="56"/>
    </row>
    <row r="250" spans="3:14" ht="18" outlineLevel="1">
      <c r="C250" s="80"/>
      <c r="D250" s="1101" t="s">
        <v>117</v>
      </c>
      <c r="E250" s="1101"/>
      <c r="F250" s="1101"/>
      <c r="G250" s="1101"/>
      <c r="H250" s="1101"/>
      <c r="I250" s="1101"/>
      <c r="J250" s="1101"/>
      <c r="K250" s="69"/>
      <c r="L250" s="54"/>
      <c r="M250" s="54"/>
      <c r="N250" s="56"/>
    </row>
    <row r="251" spans="3:14" ht="18" outlineLevel="1">
      <c r="C251" s="80"/>
      <c r="D251" s="81"/>
      <c r="E251" s="67"/>
      <c r="F251" s="67"/>
      <c r="G251" s="67"/>
      <c r="H251" s="84"/>
      <c r="I251" s="67"/>
      <c r="J251" s="67"/>
      <c r="K251" s="69"/>
      <c r="L251" s="54"/>
      <c r="M251" s="54"/>
      <c r="N251" s="56"/>
    </row>
    <row r="252" spans="3:14" ht="18" outlineLevel="1">
      <c r="C252" s="80">
        <v>3</v>
      </c>
      <c r="D252" s="81" t="str">
        <f>C230</f>
        <v>PROPERTY TAX</v>
      </c>
      <c r="E252" s="67"/>
      <c r="F252" s="67"/>
      <c r="G252" s="67"/>
      <c r="H252" s="84"/>
      <c r="I252" s="67"/>
      <c r="J252" s="67"/>
      <c r="K252" s="69"/>
      <c r="L252" s="54"/>
      <c r="M252" s="54"/>
      <c r="N252" s="56"/>
    </row>
    <row r="253" spans="3:14" ht="18" outlineLevel="1">
      <c r="C253" s="80"/>
      <c r="D253" s="1101" t="s">
        <v>118</v>
      </c>
      <c r="E253" s="1101"/>
      <c r="F253" s="1101"/>
      <c r="G253" s="1101"/>
      <c r="H253" s="1101"/>
      <c r="I253" s="1101"/>
      <c r="J253" s="1101"/>
      <c r="K253" s="85"/>
      <c r="L253" s="54"/>
      <c r="M253" s="54"/>
      <c r="N253" s="56"/>
    </row>
    <row r="254" spans="3:14" ht="18" outlineLevel="1">
      <c r="C254" s="80"/>
      <c r="D254" s="81"/>
      <c r="E254" s="67"/>
      <c r="F254" s="67"/>
      <c r="G254" s="67"/>
      <c r="H254" s="86"/>
      <c r="I254" s="67"/>
      <c r="J254" s="67"/>
      <c r="K254" s="85"/>
      <c r="L254" s="54"/>
      <c r="M254" s="54"/>
      <c r="N254" s="56"/>
    </row>
    <row r="255" spans="3:14" ht="15" outlineLevel="1" thickBot="1">
      <c r="C255" s="87"/>
      <c r="D255" s="88"/>
      <c r="E255" s="88"/>
      <c r="F255" s="88"/>
      <c r="G255" s="88"/>
      <c r="H255" s="89"/>
      <c r="I255" s="90"/>
      <c r="J255" s="90"/>
      <c r="K255" s="91"/>
      <c r="L255" s="54"/>
      <c r="M255" s="54"/>
      <c r="N255" s="56"/>
    </row>
    <row r="256" spans="3:14" ht="15" outlineLevel="1" thickBot="1"/>
    <row r="257" spans="2:14" outlineLevel="1">
      <c r="C257" s="101" t="s">
        <v>145</v>
      </c>
      <c r="D257" s="103"/>
      <c r="E257" s="107"/>
      <c r="F257" s="107"/>
      <c r="G257" s="107"/>
      <c r="H257" s="107"/>
      <c r="I257" s="107"/>
      <c r="J257" s="107"/>
      <c r="K257" s="107"/>
      <c r="L257" s="107"/>
      <c r="M257" s="107"/>
      <c r="N257" s="108"/>
    </row>
    <row r="258" spans="2:14" outlineLevel="1">
      <c r="C258" s="71"/>
      <c r="D258" s="20" t="s">
        <v>146</v>
      </c>
      <c r="E258" s="109">
        <v>1</v>
      </c>
      <c r="F258" s="109">
        <f>E258+1</f>
        <v>2</v>
      </c>
      <c r="G258" s="109">
        <f t="shared" ref="G258:N258" si="36">F258+1</f>
        <v>3</v>
      </c>
      <c r="H258" s="109">
        <f t="shared" si="36"/>
        <v>4</v>
      </c>
      <c r="I258" s="109">
        <f t="shared" si="36"/>
        <v>5</v>
      </c>
      <c r="J258" s="109">
        <f t="shared" si="36"/>
        <v>6</v>
      </c>
      <c r="K258" s="109">
        <f t="shared" si="36"/>
        <v>7</v>
      </c>
      <c r="L258" s="109">
        <f t="shared" si="36"/>
        <v>8</v>
      </c>
      <c r="M258" s="109">
        <f t="shared" si="36"/>
        <v>9</v>
      </c>
      <c r="N258" s="110">
        <f t="shared" si="36"/>
        <v>10</v>
      </c>
    </row>
    <row r="259" spans="2:14" ht="15" outlineLevel="1" thickBot="1">
      <c r="C259" s="105"/>
      <c r="D259" s="16"/>
      <c r="E259" s="196">
        <v>0</v>
      </c>
      <c r="F259" s="197">
        <v>0.02</v>
      </c>
      <c r="G259" s="197">
        <v>0.02</v>
      </c>
      <c r="H259" s="197">
        <v>0.02</v>
      </c>
      <c r="I259" s="197">
        <v>0.02</v>
      </c>
      <c r="J259" s="197">
        <v>0.02</v>
      </c>
      <c r="K259" s="197">
        <v>0.02</v>
      </c>
      <c r="L259" s="197">
        <v>0.02</v>
      </c>
      <c r="M259" s="197">
        <v>0.02</v>
      </c>
      <c r="N259" s="198">
        <v>0.02</v>
      </c>
    </row>
    <row r="260" spans="2:14" outlineLevel="1">
      <c r="C260" s="334"/>
      <c r="D260" s="20"/>
      <c r="E260" s="335"/>
      <c r="F260" s="336"/>
      <c r="G260" s="336"/>
      <c r="H260" s="336"/>
      <c r="I260" s="336"/>
      <c r="J260" s="336"/>
      <c r="K260" s="336"/>
      <c r="L260" s="336"/>
      <c r="M260" s="336"/>
      <c r="N260" s="336"/>
    </row>
    <row r="261" spans="2:14" outlineLevel="1">
      <c r="C261" s="334" t="s">
        <v>302</v>
      </c>
      <c r="D261" s="20"/>
      <c r="E261" s="168">
        <v>0</v>
      </c>
      <c r="F261" s="336"/>
      <c r="G261" s="336"/>
      <c r="H261" s="336"/>
      <c r="I261" s="336"/>
      <c r="J261" s="336"/>
      <c r="K261" s="336"/>
      <c r="L261" s="336"/>
      <c r="M261" s="336"/>
      <c r="N261" s="336"/>
    </row>
    <row r="263" spans="2:14" ht="18">
      <c r="B263" s="471" t="s">
        <v>230</v>
      </c>
    </row>
    <row r="264" spans="2:14" outlineLevel="1"/>
    <row r="265" spans="2:14" outlineLevel="1">
      <c r="C265" s="23" t="s">
        <v>231</v>
      </c>
      <c r="I265" s="4"/>
      <c r="J265" s="4"/>
      <c r="K265" s="4"/>
      <c r="L265" s="4"/>
      <c r="M265" s="4"/>
    </row>
    <row r="266" spans="2:14" outlineLevel="1">
      <c r="G266" s="133" t="s">
        <v>151</v>
      </c>
      <c r="H266" s="133"/>
      <c r="I266" s="4"/>
      <c r="J266" s="4"/>
      <c r="K266" s="4"/>
      <c r="L266" s="4"/>
      <c r="M266" s="4"/>
    </row>
    <row r="267" spans="2:14" outlineLevel="1">
      <c r="C267" s="134" t="s">
        <v>152</v>
      </c>
      <c r="D267" s="352">
        <f>F84</f>
        <v>7937108</v>
      </c>
      <c r="G267" s="135"/>
      <c r="H267" s="136"/>
      <c r="I267" s="4"/>
      <c r="J267" s="4"/>
      <c r="K267" s="4"/>
      <c r="L267" s="4"/>
      <c r="M267" s="4"/>
    </row>
    <row r="268" spans="2:14" outlineLevel="1">
      <c r="C268" s="137" t="s">
        <v>153</v>
      </c>
      <c r="D268" s="353">
        <v>0.65</v>
      </c>
      <c r="E268" s="31"/>
      <c r="G268" s="138" t="s">
        <v>55</v>
      </c>
      <c r="H268" s="376">
        <v>1000</v>
      </c>
      <c r="I268" s="4"/>
      <c r="J268" s="4"/>
      <c r="K268" s="4" t="s">
        <v>316</v>
      </c>
      <c r="L268" s="4"/>
      <c r="M268" s="27">
        <f>D273/12*D269</f>
        <v>21496.334166666667</v>
      </c>
    </row>
    <row r="269" spans="2:14" outlineLevel="1">
      <c r="C269" s="137" t="s">
        <v>154</v>
      </c>
      <c r="D269" s="139">
        <f>D267*D268</f>
        <v>5159120.2</v>
      </c>
      <c r="E269" s="8"/>
      <c r="G269" s="138" t="s">
        <v>155</v>
      </c>
      <c r="H269" s="376">
        <f>D269*0.005</f>
        <v>25795.601000000002</v>
      </c>
      <c r="I269" s="4"/>
      <c r="J269" s="4"/>
      <c r="K269" s="4"/>
      <c r="L269" s="4"/>
      <c r="M269" s="4"/>
    </row>
    <row r="270" spans="2:14" outlineLevel="1">
      <c r="C270" s="140"/>
      <c r="D270" s="139"/>
      <c r="E270" s="141"/>
      <c r="G270" s="138" t="s">
        <v>156</v>
      </c>
      <c r="H270" s="376">
        <f>D269*0.005</f>
        <v>25795.601000000002</v>
      </c>
      <c r="I270" s="4"/>
      <c r="J270" s="4"/>
      <c r="K270" s="4" t="s">
        <v>317</v>
      </c>
      <c r="L270" s="4"/>
      <c r="M270" s="374">
        <f>PMT(D273/12,D274*12,-D269)</f>
        <v>27695.272790787116</v>
      </c>
    </row>
    <row r="271" spans="2:14" outlineLevel="1">
      <c r="C271" s="140" t="s">
        <v>157</v>
      </c>
      <c r="D271" s="139">
        <f>D267-D269</f>
        <v>2777987.8</v>
      </c>
      <c r="E271" s="11"/>
      <c r="F271" s="27"/>
      <c r="G271" s="381" t="s">
        <v>158</v>
      </c>
      <c r="H271" s="376">
        <f>D269*0.0025</f>
        <v>12897.800500000001</v>
      </c>
      <c r="I271" s="4"/>
      <c r="J271" s="4"/>
      <c r="K271" s="4" t="s">
        <v>185</v>
      </c>
      <c r="L271" s="4"/>
      <c r="M271" s="374">
        <f>M270-M268</f>
        <v>6198.9386241204484</v>
      </c>
    </row>
    <row r="272" spans="2:14" outlineLevel="1">
      <c r="C272" s="137" t="s">
        <v>320</v>
      </c>
      <c r="D272" s="168">
        <v>20</v>
      </c>
      <c r="G272" s="138" t="s">
        <v>54</v>
      </c>
      <c r="H272" s="376">
        <f>D269/1000*1.1</f>
        <v>5675.032220000001</v>
      </c>
      <c r="I272" s="4"/>
      <c r="J272" s="4"/>
      <c r="K272" s="4"/>
      <c r="L272" s="4"/>
      <c r="M272" s="4"/>
    </row>
    <row r="273" spans="3:13" outlineLevel="1">
      <c r="C273" s="137" t="s">
        <v>159</v>
      </c>
      <c r="D273" s="353">
        <v>0.05</v>
      </c>
      <c r="G273" s="138" t="s">
        <v>56</v>
      </c>
      <c r="H273" s="376">
        <v>6000</v>
      </c>
      <c r="I273" s="4"/>
      <c r="J273" s="4"/>
      <c r="K273" s="4"/>
      <c r="L273" s="4"/>
      <c r="M273" s="4"/>
    </row>
    <row r="274" spans="3:13" outlineLevel="1">
      <c r="C274" s="137" t="s">
        <v>160</v>
      </c>
      <c r="D274" s="168">
        <v>30</v>
      </c>
      <c r="E274" s="11"/>
      <c r="G274" s="138" t="s">
        <v>57</v>
      </c>
      <c r="H274" s="376">
        <v>6000</v>
      </c>
      <c r="I274" s="4"/>
      <c r="J274" s="4"/>
      <c r="K274" s="4"/>
      <c r="L274" s="4"/>
      <c r="M274" s="4"/>
    </row>
    <row r="275" spans="3:13" outlineLevel="1">
      <c r="C275" s="137" t="s">
        <v>319</v>
      </c>
      <c r="D275" s="168">
        <v>15</v>
      </c>
      <c r="G275" s="138" t="s">
        <v>161</v>
      </c>
      <c r="H275" s="376">
        <v>0</v>
      </c>
      <c r="I275" s="4"/>
      <c r="J275" s="4"/>
      <c r="K275" s="4"/>
      <c r="L275" s="4"/>
      <c r="M275" s="4"/>
    </row>
    <row r="276" spans="3:13" outlineLevel="1">
      <c r="C276" s="137" t="s">
        <v>391</v>
      </c>
      <c r="D276" s="547">
        <f ca="1">E$906/D269</f>
        <v>-1.687051214662531E-2</v>
      </c>
      <c r="G276" s="138" t="s">
        <v>162</v>
      </c>
      <c r="H276" s="376">
        <v>0</v>
      </c>
      <c r="I276" s="4"/>
      <c r="J276" s="4"/>
      <c r="K276" s="4"/>
      <c r="L276" s="4"/>
      <c r="M276" s="4"/>
    </row>
    <row r="277" spans="3:13" outlineLevel="1">
      <c r="C277" s="142" t="s">
        <v>390</v>
      </c>
      <c r="D277" s="548">
        <f ca="1">E$906/(D269*D273)</f>
        <v>-0.33741024293250621</v>
      </c>
      <c r="G277" s="138" t="s">
        <v>163</v>
      </c>
      <c r="H277" s="376">
        <v>0</v>
      </c>
      <c r="I277" s="4"/>
      <c r="J277" s="4"/>
      <c r="K277" s="4"/>
      <c r="L277" s="4"/>
      <c r="M277" s="4"/>
    </row>
    <row r="278" spans="3:13" outlineLevel="1">
      <c r="C278" s="15"/>
      <c r="D278" s="15"/>
      <c r="G278" s="138" t="s">
        <v>164</v>
      </c>
      <c r="H278" s="376">
        <v>15000</v>
      </c>
      <c r="I278" s="4"/>
      <c r="J278" s="4"/>
      <c r="K278" s="4"/>
      <c r="L278" s="4"/>
      <c r="M278" s="4"/>
    </row>
    <row r="279" spans="3:13" outlineLevel="1">
      <c r="C279" s="14"/>
      <c r="D279" s="143"/>
      <c r="G279" s="144" t="s">
        <v>165</v>
      </c>
      <c r="H279" s="376">
        <v>2500</v>
      </c>
      <c r="I279" s="4"/>
      <c r="J279" s="4"/>
      <c r="K279" s="4"/>
      <c r="L279" s="4"/>
      <c r="M279" s="4"/>
    </row>
    <row r="280" spans="3:13" outlineLevel="1">
      <c r="C280" s="15"/>
      <c r="D280" s="15"/>
      <c r="G280" s="145" t="s">
        <v>166</v>
      </c>
      <c r="H280" s="146">
        <f>SUM(H267:H278)</f>
        <v>98164.034719999996</v>
      </c>
      <c r="I280" s="4"/>
      <c r="J280" s="4"/>
      <c r="K280" s="4"/>
      <c r="L280" s="4"/>
      <c r="M280" s="4"/>
    </row>
    <row r="281" spans="3:13" outlineLevel="1">
      <c r="C281" s="15"/>
      <c r="D281" s="15"/>
      <c r="G281" s="147" t="s">
        <v>167</v>
      </c>
      <c r="H281" s="148">
        <f>H280/D269</f>
        <v>1.9027281961757743E-2</v>
      </c>
      <c r="I281" s="4"/>
      <c r="J281" s="4"/>
      <c r="K281" s="4"/>
      <c r="L281" s="4"/>
      <c r="M281" s="4"/>
    </row>
    <row r="282" spans="3:13" outlineLevel="1">
      <c r="C282" s="15"/>
      <c r="D282" s="15"/>
      <c r="G282" s="9"/>
      <c r="H282" s="149"/>
      <c r="I282" s="4"/>
      <c r="J282" s="4"/>
      <c r="K282" s="4"/>
      <c r="L282" s="4"/>
      <c r="M282" s="4"/>
    </row>
    <row r="283" spans="3:13" ht="15" customHeight="1" outlineLevel="1">
      <c r="D283" s="15"/>
      <c r="I283" s="15"/>
      <c r="J283" s="4"/>
      <c r="K283" s="4"/>
      <c r="L283" s="4"/>
      <c r="M283" s="4"/>
    </row>
    <row r="284" spans="3:13" outlineLevel="1">
      <c r="H284" s="15"/>
      <c r="I284" s="15"/>
      <c r="J284" s="4"/>
      <c r="K284" s="4"/>
      <c r="L284" s="4"/>
      <c r="M284" s="4"/>
    </row>
    <row r="285" spans="3:13" outlineLevel="1">
      <c r="C285" s="23" t="s">
        <v>232</v>
      </c>
    </row>
    <row r="286" spans="3:13" outlineLevel="1">
      <c r="J286" s="4"/>
      <c r="K286" s="4"/>
      <c r="L286" s="4"/>
      <c r="M286" s="4"/>
    </row>
    <row r="287" spans="3:13" outlineLevel="1">
      <c r="G287" s="133" t="s">
        <v>151</v>
      </c>
      <c r="H287" s="133"/>
      <c r="I287" s="4"/>
      <c r="J287" s="4"/>
      <c r="K287" s="4"/>
      <c r="L287" s="4"/>
      <c r="M287" s="4"/>
    </row>
    <row r="288" spans="3:13" outlineLevel="1">
      <c r="C288" s="134" t="s">
        <v>189</v>
      </c>
      <c r="D288" s="354">
        <f>D271</f>
        <v>2777987.8</v>
      </c>
      <c r="E288" s="8"/>
      <c r="G288" s="138" t="s">
        <v>55</v>
      </c>
      <c r="H288" s="376"/>
      <c r="I288" s="4"/>
      <c r="J288" s="4"/>
      <c r="K288" s="4" t="s">
        <v>316</v>
      </c>
      <c r="L288" s="4"/>
      <c r="M288" s="27">
        <f>D293/12*D290</f>
        <v>0</v>
      </c>
    </row>
    <row r="289" spans="3:13" outlineLevel="1">
      <c r="C289" s="137" t="s">
        <v>153</v>
      </c>
      <c r="D289" s="380">
        <v>0</v>
      </c>
      <c r="E289" s="31"/>
      <c r="G289" s="138" t="s">
        <v>155</v>
      </c>
      <c r="H289" s="376"/>
      <c r="I289" s="4"/>
      <c r="J289" s="4"/>
      <c r="K289" s="4"/>
      <c r="L289" s="4"/>
      <c r="M289" s="4"/>
    </row>
    <row r="290" spans="3:13" outlineLevel="1">
      <c r="C290" s="137" t="s">
        <v>154</v>
      </c>
      <c r="D290" s="355">
        <f>D288*D289</f>
        <v>0</v>
      </c>
      <c r="E290" s="8"/>
      <c r="G290" s="138" t="s">
        <v>156</v>
      </c>
      <c r="H290" s="376"/>
      <c r="I290" s="4"/>
      <c r="J290" s="4"/>
      <c r="K290" s="4"/>
      <c r="L290" s="4"/>
      <c r="M290" s="4"/>
    </row>
    <row r="291" spans="3:13" outlineLevel="1">
      <c r="C291" s="140" t="s">
        <v>190</v>
      </c>
      <c r="D291" s="355">
        <f>D288-D290</f>
        <v>2777987.8</v>
      </c>
      <c r="G291" s="381" t="s">
        <v>158</v>
      </c>
      <c r="H291" s="376"/>
      <c r="I291" s="4"/>
      <c r="J291" s="4"/>
      <c r="K291" s="4"/>
      <c r="L291" s="4"/>
      <c r="M291" s="4"/>
    </row>
    <row r="292" spans="3:13" outlineLevel="1">
      <c r="C292" s="137" t="s">
        <v>320</v>
      </c>
      <c r="D292" s="168">
        <v>20</v>
      </c>
      <c r="E292" s="11"/>
      <c r="G292" s="138" t="s">
        <v>54</v>
      </c>
      <c r="H292" s="376"/>
      <c r="I292" s="4"/>
      <c r="J292" s="4"/>
      <c r="K292" s="4"/>
      <c r="L292" s="4"/>
      <c r="M292" s="4"/>
    </row>
    <row r="293" spans="3:13" outlineLevel="1">
      <c r="C293" s="137" t="s">
        <v>159</v>
      </c>
      <c r="D293" s="163">
        <v>0.1</v>
      </c>
      <c r="G293" s="138" t="s">
        <v>56</v>
      </c>
      <c r="H293" s="376"/>
      <c r="I293" s="4"/>
      <c r="J293" s="4"/>
      <c r="K293" s="4"/>
      <c r="L293" s="4"/>
      <c r="M293" s="4"/>
    </row>
    <row r="294" spans="3:13" outlineLevel="1">
      <c r="C294" s="137" t="s">
        <v>160</v>
      </c>
      <c r="D294" s="168">
        <v>30</v>
      </c>
      <c r="G294" s="138" t="s">
        <v>57</v>
      </c>
      <c r="H294" s="376"/>
      <c r="I294" s="4"/>
      <c r="J294" s="4"/>
      <c r="K294" s="4"/>
      <c r="L294" s="4"/>
      <c r="M294" s="4"/>
    </row>
    <row r="295" spans="3:13" outlineLevel="1">
      <c r="C295" s="137" t="s">
        <v>319</v>
      </c>
      <c r="D295" s="168">
        <v>15</v>
      </c>
      <c r="G295" s="138" t="s">
        <v>161</v>
      </c>
      <c r="H295" s="376"/>
      <c r="I295" s="4"/>
      <c r="J295" s="4"/>
      <c r="K295" s="4"/>
      <c r="L295" s="4"/>
      <c r="M295" s="4"/>
    </row>
    <row r="296" spans="3:13" outlineLevel="1">
      <c r="C296" s="137" t="s">
        <v>391</v>
      </c>
      <c r="D296" s="547">
        <f ca="1">IFERROR(E$906/D289,0)</f>
        <v>0</v>
      </c>
      <c r="G296" s="138" t="s">
        <v>162</v>
      </c>
      <c r="H296" s="376"/>
      <c r="I296" s="4"/>
      <c r="J296" s="4"/>
      <c r="K296" s="4"/>
      <c r="L296" s="4"/>
      <c r="M296" s="4"/>
    </row>
    <row r="297" spans="3:13" outlineLevel="1">
      <c r="C297" s="142" t="s">
        <v>390</v>
      </c>
      <c r="D297" s="548">
        <f ca="1">IFERROR(E$906/(D289*D293),0)</f>
        <v>0</v>
      </c>
      <c r="G297" s="138" t="s">
        <v>163</v>
      </c>
      <c r="H297" s="376"/>
      <c r="I297" s="4"/>
      <c r="J297" s="4"/>
      <c r="K297" s="4"/>
      <c r="L297" s="4"/>
      <c r="M297" s="4"/>
    </row>
    <row r="298" spans="3:13" outlineLevel="1">
      <c r="G298" s="138" t="s">
        <v>164</v>
      </c>
      <c r="H298" s="376"/>
      <c r="I298" s="4"/>
      <c r="J298" s="4"/>
      <c r="K298" s="4"/>
      <c r="L298" s="4"/>
      <c r="M298" s="4"/>
    </row>
    <row r="299" spans="3:13" outlineLevel="1">
      <c r="C299" s="15"/>
      <c r="D299" s="15"/>
      <c r="G299" s="356" t="s">
        <v>165</v>
      </c>
      <c r="H299" s="376"/>
      <c r="I299" s="4"/>
      <c r="J299" s="4"/>
      <c r="K299" s="4"/>
      <c r="L299" s="4"/>
      <c r="M299" s="4"/>
    </row>
    <row r="300" spans="3:13" outlineLevel="1">
      <c r="C300" s="15"/>
      <c r="D300" s="15"/>
      <c r="G300" s="145" t="s">
        <v>166</v>
      </c>
      <c r="H300" s="146">
        <f>SUM(H288:H299)</f>
        <v>0</v>
      </c>
      <c r="I300" s="4"/>
      <c r="J300" s="4"/>
      <c r="K300" s="4"/>
      <c r="L300" s="4"/>
      <c r="M300" s="4"/>
    </row>
    <row r="301" spans="3:13" outlineLevel="1">
      <c r="C301" s="15"/>
      <c r="D301" s="15"/>
      <c r="G301" s="357" t="s">
        <v>167</v>
      </c>
      <c r="H301" s="358" t="e">
        <f>H300/D290</f>
        <v>#DIV/0!</v>
      </c>
      <c r="I301" s="4"/>
      <c r="J301" s="4"/>
      <c r="K301" s="4"/>
      <c r="L301" s="4"/>
      <c r="M301" s="4"/>
    </row>
    <row r="302" spans="3:13" outlineLevel="1">
      <c r="C302" s="15"/>
      <c r="D302" s="15"/>
      <c r="I302" s="4"/>
      <c r="J302" s="4"/>
      <c r="K302" s="4"/>
      <c r="L302" s="4"/>
      <c r="M302" s="4"/>
    </row>
    <row r="303" spans="3:13" outlineLevel="1">
      <c r="D303" s="15"/>
      <c r="I303" s="4"/>
      <c r="J303" s="4"/>
      <c r="K303" s="4"/>
      <c r="L303" s="4"/>
      <c r="M303" s="4"/>
    </row>
    <row r="304" spans="3:13" outlineLevel="1"/>
    <row r="305" spans="1:17" outlineLevel="1">
      <c r="C305" s="23" t="s">
        <v>233</v>
      </c>
    </row>
    <row r="306" spans="1:17" outlineLevel="1">
      <c r="G306" s="133" t="s">
        <v>151</v>
      </c>
      <c r="H306" s="133"/>
    </row>
    <row r="307" spans="1:17" ht="15" outlineLevel="1" thickBot="1">
      <c r="G307" s="359"/>
      <c r="H307" s="375"/>
      <c r="P307" s="5"/>
      <c r="Q307" s="5"/>
    </row>
    <row r="308" spans="1:17" ht="15" outlineLevel="1" thickTop="1">
      <c r="C308" s="4" t="s">
        <v>304</v>
      </c>
      <c r="D308" s="168">
        <v>26</v>
      </c>
      <c r="G308" s="138" t="s">
        <v>55</v>
      </c>
      <c r="H308" s="376">
        <v>1000</v>
      </c>
      <c r="K308" s="4" t="s">
        <v>427</v>
      </c>
      <c r="L308" s="4"/>
      <c r="M308" s="27">
        <f ca="1">D315/12*(D317+E317)</f>
        <v>27745.651440393751</v>
      </c>
    </row>
    <row r="309" spans="1:17" outlineLevel="1">
      <c r="C309" s="4" t="s">
        <v>188</v>
      </c>
      <c r="D309" s="413">
        <v>0.04</v>
      </c>
      <c r="E309" s="163">
        <f>Summary!C98</f>
        <v>0</v>
      </c>
      <c r="F309" s="555" t="s">
        <v>440</v>
      </c>
      <c r="G309" s="138" t="s">
        <v>155</v>
      </c>
      <c r="H309" s="376">
        <f ca="1">D315*0.005</f>
        <v>35047.138661550001</v>
      </c>
    </row>
    <row r="310" spans="1:17" outlineLevel="1">
      <c r="A310" s="360"/>
      <c r="G310" s="138" t="s">
        <v>175</v>
      </c>
      <c r="H310" s="376">
        <f ca="1">D315*0.005</f>
        <v>35047.138661550001</v>
      </c>
      <c r="K310" s="363" t="s">
        <v>177</v>
      </c>
      <c r="L310" s="364"/>
      <c r="M310" s="365">
        <f ca="1">D315</f>
        <v>7009427.7323099999</v>
      </c>
    </row>
    <row r="311" spans="1:17" outlineLevel="1">
      <c r="A311" s="360"/>
      <c r="G311" s="381" t="s">
        <v>321</v>
      </c>
      <c r="H311" s="376">
        <f ca="1">D315*0.0025</f>
        <v>17523.569330775001</v>
      </c>
      <c r="K311" s="367" t="s">
        <v>179</v>
      </c>
      <c r="L311" s="368"/>
      <c r="M311" s="369">
        <f>D269+D290</f>
        <v>5159120.2</v>
      </c>
    </row>
    <row r="312" spans="1:17" outlineLevel="1">
      <c r="C312" s="4" t="s">
        <v>425</v>
      </c>
      <c r="D312" s="200">
        <f ca="1">SUMIF(E823:N824,ROUNDUP(D308/12,0),E906:N906)</f>
        <v>467295.18215400004</v>
      </c>
      <c r="G312" s="138" t="s">
        <v>54</v>
      </c>
      <c r="H312" s="376">
        <f ca="1">D315/1000*1.1</f>
        <v>7710.3705055410001</v>
      </c>
      <c r="K312" s="140" t="s">
        <v>180</v>
      </c>
      <c r="L312" s="14"/>
      <c r="M312" s="369">
        <f ca="1">H320</f>
        <v>125828.217159416</v>
      </c>
    </row>
    <row r="313" spans="1:17" outlineLevel="1">
      <c r="C313" s="134" t="s">
        <v>176</v>
      </c>
      <c r="D313" s="361">
        <f ca="1">SUMIF(E823:N824,ROUNDUP(D308/12,0),E906:N906)/(D309+E309)</f>
        <v>11682379.553850001</v>
      </c>
      <c r="E313" s="362"/>
      <c r="F313" s="10"/>
      <c r="G313" s="138" t="s">
        <v>56</v>
      </c>
      <c r="H313" s="376">
        <v>6000</v>
      </c>
      <c r="K313" s="419"/>
      <c r="L313" s="20"/>
      <c r="M313" s="420"/>
    </row>
    <row r="314" spans="1:17" outlineLevel="1">
      <c r="C314" s="137" t="s">
        <v>178</v>
      </c>
      <c r="D314" s="379">
        <v>0.6</v>
      </c>
      <c r="E314" s="163">
        <f>Summary!C97</f>
        <v>0</v>
      </c>
      <c r="F314" s="555" t="s">
        <v>440</v>
      </c>
      <c r="G314" s="138" t="s">
        <v>57</v>
      </c>
      <c r="H314" s="376">
        <v>6000</v>
      </c>
      <c r="K314" s="2"/>
      <c r="L314" s="1"/>
      <c r="M314" s="3"/>
      <c r="Q314" s="366"/>
    </row>
    <row r="315" spans="1:17" outlineLevel="1">
      <c r="C315" s="137" t="s">
        <v>154</v>
      </c>
      <c r="D315" s="370">
        <f ca="1">D313*(D314+E314)</f>
        <v>7009427.7323099999</v>
      </c>
      <c r="E315" s="10"/>
      <c r="F315" s="10"/>
      <c r="G315" s="138" t="s">
        <v>161</v>
      </c>
      <c r="H315" s="376">
        <v>0</v>
      </c>
      <c r="K315" s="371" t="s">
        <v>181</v>
      </c>
      <c r="L315" s="421"/>
      <c r="M315" s="422">
        <f ca="1">M310-M311-M312-M313</f>
        <v>1724479.3151505836</v>
      </c>
      <c r="N315" s="4" t="s">
        <v>330</v>
      </c>
      <c r="Q315" s="366"/>
    </row>
    <row r="316" spans="1:17" outlineLevel="1">
      <c r="C316" s="137" t="s">
        <v>320</v>
      </c>
      <c r="D316" s="378">
        <v>120</v>
      </c>
      <c r="E316" s="10"/>
      <c r="F316" s="10"/>
      <c r="G316" s="138" t="s">
        <v>162</v>
      </c>
      <c r="H316" s="376">
        <v>0</v>
      </c>
      <c r="K316" s="4"/>
      <c r="L316" s="4"/>
      <c r="M316" s="27"/>
      <c r="Q316" s="366"/>
    </row>
    <row r="317" spans="1:17" outlineLevel="1">
      <c r="C317" s="137" t="s">
        <v>159</v>
      </c>
      <c r="D317" s="353">
        <v>4.7500000000000001E-2</v>
      </c>
      <c r="E317" s="163">
        <f>Summary!C62</f>
        <v>0</v>
      </c>
      <c r="F317" s="555" t="s">
        <v>440</v>
      </c>
      <c r="G317" s="138" t="s">
        <v>163</v>
      </c>
      <c r="H317" s="376">
        <v>0</v>
      </c>
      <c r="K317" s="4"/>
      <c r="L317" s="4"/>
      <c r="M317" s="4"/>
      <c r="Q317" s="366"/>
    </row>
    <row r="318" spans="1:17" outlineLevel="1">
      <c r="C318" s="137" t="s">
        <v>160</v>
      </c>
      <c r="D318" s="378">
        <v>30</v>
      </c>
      <c r="E318" s="10"/>
      <c r="F318" s="10"/>
      <c r="G318" s="138" t="s">
        <v>164</v>
      </c>
      <c r="H318" s="376">
        <v>15000</v>
      </c>
      <c r="K318" s="4" t="s">
        <v>428</v>
      </c>
      <c r="L318" s="4"/>
      <c r="M318" s="571">
        <f>D968</f>
        <v>2777987.8</v>
      </c>
      <c r="Q318" s="10"/>
    </row>
    <row r="319" spans="1:17" outlineLevel="1">
      <c r="C319" s="137" t="s">
        <v>319</v>
      </c>
      <c r="D319" s="168">
        <v>0</v>
      </c>
      <c r="E319" s="10"/>
      <c r="F319" s="10"/>
      <c r="G319" s="144" t="s">
        <v>165</v>
      </c>
      <c r="H319" s="376">
        <v>2500</v>
      </c>
      <c r="K319" s="4" t="s">
        <v>429</v>
      </c>
      <c r="L319" s="4"/>
      <c r="M319" s="571">
        <f ca="1">SUMIF(E823:N824,ROUNDUP(D308/12,0)+1,E919:N919)</f>
        <v>45992.223786653863</v>
      </c>
      <c r="Q319" s="10"/>
    </row>
    <row r="320" spans="1:17" outlineLevel="1">
      <c r="C320" s="137" t="s">
        <v>392</v>
      </c>
      <c r="D320" s="547">
        <f ca="1">G$906/D315</f>
        <v>6.666666666666668E-2</v>
      </c>
      <c r="E320" s="10"/>
      <c r="F320" s="10"/>
      <c r="G320" s="145" t="s">
        <v>166</v>
      </c>
      <c r="H320" s="146">
        <f ca="1">SUM(H308:H319)</f>
        <v>125828.217159416</v>
      </c>
      <c r="K320" s="4"/>
      <c r="Q320" s="10"/>
    </row>
    <row r="321" spans="2:17" outlineLevel="1">
      <c r="C321" s="142" t="s">
        <v>393</v>
      </c>
      <c r="D321" s="548">
        <f ca="1">G$906/(D315*(D317+E317))</f>
        <v>1.4035087719298245</v>
      </c>
      <c r="E321" s="10"/>
      <c r="F321" s="10"/>
      <c r="G321" s="373" t="s">
        <v>167</v>
      </c>
      <c r="H321" s="148">
        <f ca="1">H320/D315</f>
        <v>1.7951282467669947E-2</v>
      </c>
      <c r="K321" s="4"/>
      <c r="N321" s="10"/>
      <c r="O321" s="10"/>
      <c r="P321" s="10"/>
      <c r="Q321" s="10"/>
    </row>
    <row r="322" spans="2:17" outlineLevel="1">
      <c r="C322" s="4" t="s">
        <v>1</v>
      </c>
      <c r="D322" s="571">
        <f ca="1">-SUMIF(E823:N824,ROUNDUP(D308/12,0),E917:N917)</f>
        <v>421035.47627862962</v>
      </c>
      <c r="I322" s="4"/>
      <c r="J322" s="372"/>
      <c r="K322" s="15"/>
      <c r="N322" s="10"/>
      <c r="O322" s="10"/>
      <c r="P322" s="10"/>
      <c r="Q322" s="10"/>
    </row>
    <row r="323" spans="2:17" outlineLevel="1">
      <c r="C323" s="4" t="s">
        <v>341</v>
      </c>
      <c r="D323" s="418">
        <f>PMT(D317+E317,D318,-1)</f>
        <v>6.3209453946024938E-2</v>
      </c>
      <c r="I323" s="4"/>
      <c r="J323" s="4"/>
      <c r="K323" s="4"/>
      <c r="L323" s="4"/>
      <c r="M323" s="4"/>
    </row>
    <row r="324" spans="2:17" outlineLevel="1"/>
    <row r="326" spans="2:17" ht="18">
      <c r="B326" s="471" t="s">
        <v>251</v>
      </c>
    </row>
    <row r="327" spans="2:17" outlineLevel="1">
      <c r="H327" s="4" t="s">
        <v>1135</v>
      </c>
    </row>
    <row r="328" spans="2:17" outlineLevel="1">
      <c r="C328" s="4" t="s">
        <v>328</v>
      </c>
      <c r="E328" s="168">
        <v>55</v>
      </c>
      <c r="H328" s="4" t="s">
        <v>183</v>
      </c>
      <c r="I328" s="168"/>
    </row>
    <row r="329" spans="2:17" outlineLevel="1">
      <c r="C329" s="4" t="s">
        <v>240</v>
      </c>
      <c r="E329" s="163">
        <v>3.5000000000000003E-2</v>
      </c>
      <c r="F329" s="163">
        <f>+Summary!C51</f>
        <v>0</v>
      </c>
      <c r="G329" s="555" t="s">
        <v>440</v>
      </c>
      <c r="H329" s="4" t="s">
        <v>1136</v>
      </c>
      <c r="I329" s="168"/>
    </row>
    <row r="330" spans="2:17" outlineLevel="1">
      <c r="C330" s="4" t="s">
        <v>303</v>
      </c>
      <c r="E330" s="337">
        <v>0.03</v>
      </c>
    </row>
    <row r="331" spans="2:17" outlineLevel="1">
      <c r="K331" s="4" t="s">
        <v>428</v>
      </c>
      <c r="L331" s="4"/>
      <c r="M331" s="571">
        <f>+M318</f>
        <v>2777987.8</v>
      </c>
    </row>
    <row r="332" spans="2:17" outlineLevel="1">
      <c r="C332" s="4" t="s">
        <v>426</v>
      </c>
      <c r="E332" s="200">
        <f ca="1">SUMIF(E823:N824,ROUNDUP(E328/12,0),E906:N906)</f>
        <v>502668.73453677126</v>
      </c>
      <c r="K332" s="4" t="s">
        <v>430</v>
      </c>
      <c r="L332" s="4"/>
      <c r="M332" s="571">
        <f ca="1">SUMIF(E823:N824,ROUNDUP(E328/12,0),E919:N919)</f>
        <v>37271.976991844545</v>
      </c>
    </row>
    <row r="333" spans="2:17" outlineLevel="1">
      <c r="C333" s="4" t="s">
        <v>331</v>
      </c>
      <c r="E333" s="200">
        <f ca="1">(SUMIF(E823:N824,ROUNDUP(E328/12,0),E906:N906)/(E329+$F$329)*(1-E330))</f>
        <v>13931104.928590516</v>
      </c>
    </row>
    <row r="334" spans="2:17" outlineLevel="1">
      <c r="C334" s="4" t="s">
        <v>560</v>
      </c>
      <c r="E334" s="200">
        <f ca="1">(SUMIF(E823:N824,ROUNDUP(E328/12,0),E906:N906)/(E329+$F$329))</f>
        <v>14361963.843907749</v>
      </c>
    </row>
    <row r="335" spans="2:17" outlineLevel="1"/>
    <row r="336" spans="2:17" outlineLevel="1"/>
    <row r="338" spans="2:21" ht="18">
      <c r="B338" s="22" t="s">
        <v>281</v>
      </c>
    </row>
    <row r="339" spans="2:21" outlineLevel="1">
      <c r="I339"/>
      <c r="J339"/>
      <c r="K339"/>
      <c r="M339" s="5" t="s">
        <v>1127</v>
      </c>
      <c r="N339" s="1076" t="s">
        <v>415</v>
      </c>
    </row>
    <row r="340" spans="2:21" outlineLevel="1">
      <c r="I340"/>
      <c r="J340"/>
      <c r="K340"/>
      <c r="N340" s="5"/>
      <c r="O340" s="1069" t="s">
        <v>1122</v>
      </c>
    </row>
    <row r="341" spans="2:21" outlineLevel="1">
      <c r="C341" s="21" t="s">
        <v>267</v>
      </c>
      <c r="I341"/>
      <c r="J341"/>
      <c r="M341"/>
      <c r="N341" s="5"/>
      <c r="O341" s="1069" t="s">
        <v>1123</v>
      </c>
      <c r="R341" s="5"/>
      <c r="S341" s="5"/>
      <c r="U341" s="959">
        <f>Summary!C83</f>
        <v>0</v>
      </c>
    </row>
    <row r="342" spans="2:21" outlineLevel="1">
      <c r="G342" s="247" t="s">
        <v>388</v>
      </c>
      <c r="H342" s="247"/>
      <c r="I342" s="247"/>
      <c r="J342" s="1066" t="s">
        <v>1119</v>
      </c>
      <c r="K342" s="26" t="s">
        <v>1125</v>
      </c>
      <c r="M342" s="247" t="s">
        <v>1118</v>
      </c>
      <c r="N342" s="247"/>
      <c r="O342" s="247"/>
      <c r="P342" s="1066" t="s">
        <v>1121</v>
      </c>
      <c r="R342" s="26" t="s">
        <v>273</v>
      </c>
      <c r="S342" s="5"/>
      <c r="T342" s="4" t="s">
        <v>917</v>
      </c>
    </row>
    <row r="343" spans="2:21" outlineLevel="1">
      <c r="C343" s="23" t="s">
        <v>268</v>
      </c>
      <c r="D343" s="246" t="s">
        <v>269</v>
      </c>
      <c r="E343" s="4" t="s">
        <v>276</v>
      </c>
      <c r="G343" s="28" t="s">
        <v>275</v>
      </c>
      <c r="H343" s="28" t="s">
        <v>278</v>
      </c>
      <c r="I343" s="5" t="s">
        <v>280</v>
      </c>
      <c r="J343" s="1067" t="s">
        <v>1120</v>
      </c>
      <c r="K343" s="26" t="s">
        <v>183</v>
      </c>
      <c r="M343" s="28" t="s">
        <v>275</v>
      </c>
      <c r="N343" s="28" t="s">
        <v>278</v>
      </c>
      <c r="O343" s="5" t="s">
        <v>280</v>
      </c>
      <c r="P343" s="1067" t="s">
        <v>1120</v>
      </c>
      <c r="R343" s="246" t="s">
        <v>274</v>
      </c>
      <c r="S343" s="5"/>
      <c r="T343" s="4" t="s">
        <v>918</v>
      </c>
      <c r="U343" s="960" t="s">
        <v>440</v>
      </c>
    </row>
    <row r="344" spans="2:21" outlineLevel="1">
      <c r="B344" s="556">
        <f>B129</f>
        <v>1</v>
      </c>
      <c r="C344" s="4" t="str">
        <f>E129</f>
        <v>Studio</v>
      </c>
      <c r="D344" s="243">
        <f>C129</f>
        <v>0</v>
      </c>
      <c r="E344" s="273">
        <v>1</v>
      </c>
      <c r="G344" s="275"/>
      <c r="H344" s="275"/>
      <c r="I344" s="275"/>
      <c r="J344" s="1068">
        <f>IF(D344=0,0,IFERROR(MATCH($D344,$E439:$AB439,0),"Buyouts not completed"))</f>
        <v>0</v>
      </c>
      <c r="K344" s="275"/>
      <c r="M344" s="275"/>
      <c r="N344" s="275"/>
      <c r="O344" s="275"/>
      <c r="P344" s="1068">
        <f>IFERROR(IF(D344=0,0,MATCH($D344,$E594:$AB594,0)),"not leased up in 24 months")</f>
        <v>0</v>
      </c>
      <c r="R344" s="275"/>
      <c r="S344" s="5"/>
      <c r="T344" s="958">
        <f t="shared" ref="T344:T373" si="37">MAX(0,D344-E344-U344)</f>
        <v>0</v>
      </c>
      <c r="U344" s="961">
        <f t="shared" ref="U344:U373" si="38">ROUNDUP(D344*$U$341,0)</f>
        <v>0</v>
      </c>
    </row>
    <row r="345" spans="2:21" outlineLevel="1">
      <c r="B345" s="556">
        <f t="shared" ref="B345:B373" si="39">B130</f>
        <v>2</v>
      </c>
      <c r="C345" s="4" t="str">
        <f t="shared" ref="C345:C373" si="40">E130</f>
        <v xml:space="preserve">1 Bed / 1 Bath </v>
      </c>
      <c r="D345" s="243">
        <f>C130</f>
        <v>0</v>
      </c>
      <c r="E345" s="273"/>
      <c r="G345" s="275"/>
      <c r="H345" s="275"/>
      <c r="I345" s="275"/>
      <c r="J345" s="1068">
        <f t="shared" ref="J345:J373" si="41">IF(D345=0,0,IFERROR(MATCH($D345,$E440:$AB440,0),"Buyouts not completed"))</f>
        <v>0</v>
      </c>
      <c r="K345" s="275"/>
      <c r="M345" s="275"/>
      <c r="N345" s="275"/>
      <c r="O345" s="275"/>
      <c r="P345" s="1068">
        <f t="shared" ref="P345:P373" si="42">IFERROR(IF(D345=0,0,MATCH($D345,$E595:$AB595,0)),"not leased up in 24 months")</f>
        <v>0</v>
      </c>
      <c r="R345" s="275"/>
      <c r="S345" s="5"/>
      <c r="T345" s="958">
        <f t="shared" si="37"/>
        <v>0</v>
      </c>
      <c r="U345" s="961">
        <f t="shared" si="38"/>
        <v>0</v>
      </c>
    </row>
    <row r="346" spans="2:21" outlineLevel="1">
      <c r="B346" s="556">
        <f t="shared" si="39"/>
        <v>3</v>
      </c>
      <c r="C346" s="4" t="str">
        <f t="shared" si="40"/>
        <v xml:space="preserve">1 Bed / 1 Bath </v>
      </c>
      <c r="D346" s="243">
        <f>C131</f>
        <v>0</v>
      </c>
      <c r="E346" s="273"/>
      <c r="G346" s="275"/>
      <c r="H346" s="275"/>
      <c r="I346" s="275"/>
      <c r="J346" s="1068">
        <f t="shared" si="41"/>
        <v>0</v>
      </c>
      <c r="K346" s="275"/>
      <c r="M346" s="275"/>
      <c r="N346" s="275"/>
      <c r="O346" s="275"/>
      <c r="P346" s="1068">
        <f t="shared" si="42"/>
        <v>0</v>
      </c>
      <c r="R346" s="275"/>
      <c r="S346" s="5"/>
      <c r="T346" s="958">
        <f t="shared" si="37"/>
        <v>0</v>
      </c>
      <c r="U346" s="961">
        <f t="shared" si="38"/>
        <v>0</v>
      </c>
    </row>
    <row r="347" spans="2:21" outlineLevel="1">
      <c r="B347" s="556">
        <f t="shared" si="39"/>
        <v>4</v>
      </c>
      <c r="C347" s="4" t="str">
        <f t="shared" si="40"/>
        <v xml:space="preserve">1 Bed / 1 Bath </v>
      </c>
      <c r="D347" s="243">
        <f>C132</f>
        <v>0</v>
      </c>
      <c r="E347" s="273"/>
      <c r="G347" s="275"/>
      <c r="H347" s="275"/>
      <c r="I347" s="275"/>
      <c r="J347" s="1068">
        <f t="shared" si="41"/>
        <v>0</v>
      </c>
      <c r="K347" s="275" t="s">
        <v>1126</v>
      </c>
      <c r="M347" s="275"/>
      <c r="N347" s="275">
        <v>2</v>
      </c>
      <c r="O347" s="275">
        <v>11</v>
      </c>
      <c r="P347" s="1068">
        <f t="shared" si="42"/>
        <v>0</v>
      </c>
      <c r="R347" s="275"/>
      <c r="S347" s="5"/>
      <c r="T347" s="958">
        <f t="shared" si="37"/>
        <v>0</v>
      </c>
      <c r="U347" s="961">
        <f t="shared" si="38"/>
        <v>0</v>
      </c>
    </row>
    <row r="348" spans="2:21" outlineLevel="1">
      <c r="B348" s="556">
        <f t="shared" si="39"/>
        <v>5</v>
      </c>
      <c r="C348" s="4" t="str">
        <f t="shared" si="40"/>
        <v xml:space="preserve">2 Bed / 1 Bath </v>
      </c>
      <c r="D348" s="243">
        <f t="shared" ref="D348:D373" si="43">C133</f>
        <v>0</v>
      </c>
      <c r="E348" s="273"/>
      <c r="G348" s="275"/>
      <c r="H348" s="275"/>
      <c r="I348" s="275"/>
      <c r="J348" s="1068">
        <f t="shared" si="41"/>
        <v>0</v>
      </c>
      <c r="K348" s="275"/>
      <c r="M348" s="275"/>
      <c r="N348" s="275"/>
      <c r="O348" s="275"/>
      <c r="P348" s="1068">
        <f t="shared" si="42"/>
        <v>0</v>
      </c>
      <c r="R348" s="275"/>
      <c r="S348" s="5"/>
      <c r="T348" s="958">
        <f t="shared" si="37"/>
        <v>0</v>
      </c>
      <c r="U348" s="961">
        <f t="shared" si="38"/>
        <v>0</v>
      </c>
    </row>
    <row r="349" spans="2:21" outlineLevel="1">
      <c r="B349" s="556">
        <f t="shared" si="39"/>
        <v>6</v>
      </c>
      <c r="C349" s="4" t="str">
        <f t="shared" si="40"/>
        <v xml:space="preserve">2 Bed / 1 Bath </v>
      </c>
      <c r="D349" s="243">
        <f t="shared" si="43"/>
        <v>0</v>
      </c>
      <c r="E349" s="273"/>
      <c r="G349" s="275"/>
      <c r="H349" s="275"/>
      <c r="I349" s="275"/>
      <c r="J349" s="1068">
        <f t="shared" si="41"/>
        <v>0</v>
      </c>
      <c r="K349" s="275"/>
      <c r="M349" s="275"/>
      <c r="N349" s="275"/>
      <c r="O349" s="275"/>
      <c r="P349" s="1068">
        <f t="shared" si="42"/>
        <v>0</v>
      </c>
      <c r="R349" s="275"/>
      <c r="S349" s="5"/>
      <c r="T349" s="958">
        <f t="shared" si="37"/>
        <v>0</v>
      </c>
      <c r="U349" s="961">
        <f t="shared" si="38"/>
        <v>0</v>
      </c>
    </row>
    <row r="350" spans="2:21" outlineLevel="1">
      <c r="B350" s="556">
        <f t="shared" si="39"/>
        <v>7</v>
      </c>
      <c r="C350" s="4" t="str">
        <f t="shared" si="40"/>
        <v xml:space="preserve">2 Bed / 1 Bath </v>
      </c>
      <c r="D350" s="243">
        <f t="shared" si="43"/>
        <v>0</v>
      </c>
      <c r="E350" s="273"/>
      <c r="G350" s="275"/>
      <c r="H350" s="275"/>
      <c r="I350" s="275"/>
      <c r="J350" s="1068">
        <f t="shared" si="41"/>
        <v>0</v>
      </c>
      <c r="K350" s="275"/>
      <c r="M350" s="275"/>
      <c r="N350" s="275"/>
      <c r="O350" s="275"/>
      <c r="P350" s="1068">
        <f t="shared" si="42"/>
        <v>0</v>
      </c>
      <c r="R350" s="275"/>
      <c r="S350" s="5"/>
      <c r="T350" s="958">
        <f t="shared" si="37"/>
        <v>0</v>
      </c>
      <c r="U350" s="961">
        <f t="shared" si="38"/>
        <v>0</v>
      </c>
    </row>
    <row r="351" spans="2:21" outlineLevel="1">
      <c r="B351" s="556">
        <f t="shared" si="39"/>
        <v>8</v>
      </c>
      <c r="C351" s="4" t="str">
        <f t="shared" si="40"/>
        <v xml:space="preserve">2 Bed / 2 Bath </v>
      </c>
      <c r="D351" s="243">
        <f t="shared" si="43"/>
        <v>0</v>
      </c>
      <c r="E351" s="273"/>
      <c r="G351" s="275"/>
      <c r="H351" s="275"/>
      <c r="I351" s="275"/>
      <c r="J351" s="1068">
        <f t="shared" si="41"/>
        <v>0</v>
      </c>
      <c r="K351" s="275" t="s">
        <v>1124</v>
      </c>
      <c r="M351" s="275">
        <v>2</v>
      </c>
      <c r="N351" s="275">
        <v>3</v>
      </c>
      <c r="O351" s="275">
        <v>11</v>
      </c>
      <c r="P351" s="1068">
        <f t="shared" si="42"/>
        <v>0</v>
      </c>
      <c r="R351" s="275"/>
      <c r="S351" s="5"/>
      <c r="T351" s="958">
        <f t="shared" si="37"/>
        <v>0</v>
      </c>
      <c r="U351" s="961">
        <f t="shared" si="38"/>
        <v>0</v>
      </c>
    </row>
    <row r="352" spans="2:21" outlineLevel="1">
      <c r="B352" s="556">
        <f t="shared" si="39"/>
        <v>9</v>
      </c>
      <c r="C352" s="4" t="str">
        <f t="shared" si="40"/>
        <v>2 Bed / 1 Bath + Den</v>
      </c>
      <c r="D352" s="243">
        <f t="shared" si="43"/>
        <v>0</v>
      </c>
      <c r="E352" s="273"/>
      <c r="G352" s="275"/>
      <c r="H352" s="275"/>
      <c r="I352" s="275"/>
      <c r="J352" s="1068">
        <f t="shared" si="41"/>
        <v>0</v>
      </c>
      <c r="K352" s="275"/>
      <c r="M352" s="275"/>
      <c r="N352" s="275"/>
      <c r="O352" s="275"/>
      <c r="P352" s="1068">
        <f t="shared" si="42"/>
        <v>0</v>
      </c>
      <c r="R352" s="275"/>
      <c r="S352" s="5"/>
      <c r="T352" s="958">
        <f t="shared" si="37"/>
        <v>0</v>
      </c>
      <c r="U352" s="961">
        <f t="shared" si="38"/>
        <v>0</v>
      </c>
    </row>
    <row r="353" spans="2:21" outlineLevel="1">
      <c r="B353" s="556">
        <f t="shared" si="39"/>
        <v>10</v>
      </c>
      <c r="C353" s="4" t="str">
        <f t="shared" si="40"/>
        <v xml:space="preserve">2 Bed / 2 Bath </v>
      </c>
      <c r="D353" s="243">
        <f t="shared" si="43"/>
        <v>0</v>
      </c>
      <c r="E353" s="273"/>
      <c r="G353" s="275"/>
      <c r="H353" s="275"/>
      <c r="I353" s="275"/>
      <c r="J353" s="1068">
        <f t="shared" si="41"/>
        <v>0</v>
      </c>
      <c r="K353" s="275"/>
      <c r="M353" s="275"/>
      <c r="N353" s="275"/>
      <c r="O353" s="275"/>
      <c r="P353" s="1068">
        <f t="shared" si="42"/>
        <v>0</v>
      </c>
      <c r="R353" s="275"/>
      <c r="S353" s="5"/>
      <c r="T353" s="958">
        <f t="shared" si="37"/>
        <v>0</v>
      </c>
      <c r="U353" s="961">
        <f t="shared" si="38"/>
        <v>0</v>
      </c>
    </row>
    <row r="354" spans="2:21" outlineLevel="1">
      <c r="B354" s="556">
        <f t="shared" si="39"/>
        <v>11</v>
      </c>
      <c r="C354" s="4" t="str">
        <f t="shared" si="40"/>
        <v xml:space="preserve">2 Bed / 1.5 Bath </v>
      </c>
      <c r="D354" s="243">
        <f t="shared" si="43"/>
        <v>0</v>
      </c>
      <c r="E354" s="273"/>
      <c r="G354" s="275"/>
      <c r="H354" s="275"/>
      <c r="I354" s="275"/>
      <c r="J354" s="1068">
        <f t="shared" si="41"/>
        <v>0</v>
      </c>
      <c r="K354" s="275"/>
      <c r="M354" s="275"/>
      <c r="N354" s="275"/>
      <c r="O354" s="275"/>
      <c r="P354" s="1068">
        <f t="shared" si="42"/>
        <v>0</v>
      </c>
      <c r="R354" s="275"/>
      <c r="S354" s="5"/>
      <c r="T354" s="958">
        <f t="shared" si="37"/>
        <v>0</v>
      </c>
      <c r="U354" s="961">
        <f t="shared" si="38"/>
        <v>0</v>
      </c>
    </row>
    <row r="355" spans="2:21" outlineLevel="1">
      <c r="B355" s="556">
        <f t="shared" si="39"/>
        <v>12</v>
      </c>
      <c r="C355" s="4" t="str">
        <f t="shared" si="40"/>
        <v xml:space="preserve">3 Bed / 2 Bath </v>
      </c>
      <c r="D355" s="243">
        <f t="shared" si="43"/>
        <v>0</v>
      </c>
      <c r="E355" s="273"/>
      <c r="G355" s="275"/>
      <c r="H355" s="275"/>
      <c r="I355" s="275"/>
      <c r="J355" s="1068">
        <f t="shared" si="41"/>
        <v>0</v>
      </c>
      <c r="K355" s="275"/>
      <c r="M355" s="275"/>
      <c r="N355" s="275"/>
      <c r="O355" s="275"/>
      <c r="P355" s="1068">
        <f t="shared" si="42"/>
        <v>0</v>
      </c>
      <c r="R355" s="275"/>
      <c r="S355" s="5"/>
      <c r="T355" s="958">
        <f t="shared" si="37"/>
        <v>0</v>
      </c>
      <c r="U355" s="961">
        <f t="shared" si="38"/>
        <v>0</v>
      </c>
    </row>
    <row r="356" spans="2:21" outlineLevel="1">
      <c r="B356" s="556">
        <f t="shared" si="39"/>
        <v>13</v>
      </c>
      <c r="C356" s="4" t="str">
        <f t="shared" si="40"/>
        <v>3 Bed / 2 Bath House</v>
      </c>
      <c r="D356" s="243">
        <f t="shared" si="43"/>
        <v>0</v>
      </c>
      <c r="E356" s="273"/>
      <c r="G356" s="275"/>
      <c r="H356" s="275"/>
      <c r="I356" s="275"/>
      <c r="J356" s="1068">
        <f t="shared" si="41"/>
        <v>0</v>
      </c>
      <c r="K356" s="275"/>
      <c r="M356" s="275"/>
      <c r="N356" s="275"/>
      <c r="O356" s="275"/>
      <c r="P356" s="1068">
        <f t="shared" si="42"/>
        <v>0</v>
      </c>
      <c r="R356" s="275"/>
      <c r="S356" s="5"/>
      <c r="T356" s="958">
        <f t="shared" si="37"/>
        <v>0</v>
      </c>
      <c r="U356" s="961">
        <f t="shared" si="38"/>
        <v>0</v>
      </c>
    </row>
    <row r="357" spans="2:21" outlineLevel="1">
      <c r="B357" s="556">
        <f t="shared" si="39"/>
        <v>14</v>
      </c>
      <c r="C357" s="4" t="str">
        <f t="shared" si="40"/>
        <v xml:space="preserve">3 Bed / 2 Bath </v>
      </c>
      <c r="D357" s="243">
        <f t="shared" si="43"/>
        <v>4</v>
      </c>
      <c r="E357" s="273"/>
      <c r="G357" s="275">
        <v>1</v>
      </c>
      <c r="H357" s="275">
        <v>1</v>
      </c>
      <c r="I357" s="275">
        <v>4</v>
      </c>
      <c r="J357" s="1068">
        <f t="shared" si="41"/>
        <v>7</v>
      </c>
      <c r="K357" s="275"/>
      <c r="M357" s="275">
        <v>2</v>
      </c>
      <c r="N357" s="275"/>
      <c r="O357" s="275"/>
      <c r="P357" s="1068" t="str">
        <f t="shared" si="42"/>
        <v>not leased up in 24 months</v>
      </c>
      <c r="R357" s="275"/>
      <c r="S357" s="5"/>
      <c r="T357" s="958">
        <f t="shared" si="37"/>
        <v>4</v>
      </c>
      <c r="U357" s="961">
        <f t="shared" si="38"/>
        <v>0</v>
      </c>
    </row>
    <row r="358" spans="2:21" outlineLevel="1">
      <c r="B358" s="556">
        <f t="shared" si="39"/>
        <v>15</v>
      </c>
      <c r="C358" s="4" t="str">
        <f t="shared" si="40"/>
        <v xml:space="preserve">1 Bed / 1 Bath </v>
      </c>
      <c r="D358" s="243">
        <f t="shared" si="43"/>
        <v>0</v>
      </c>
      <c r="E358" s="273"/>
      <c r="G358" s="275"/>
      <c r="H358" s="275"/>
      <c r="I358" s="275"/>
      <c r="J358" s="1068">
        <f t="shared" si="41"/>
        <v>0</v>
      </c>
      <c r="K358" s="275"/>
      <c r="M358" s="275"/>
      <c r="N358" s="275"/>
      <c r="O358" s="275"/>
      <c r="P358" s="1068">
        <f t="shared" si="42"/>
        <v>0</v>
      </c>
      <c r="R358" s="275"/>
      <c r="S358" s="5"/>
      <c r="T358" s="958">
        <f t="shared" si="37"/>
        <v>0</v>
      </c>
      <c r="U358" s="961">
        <f t="shared" si="38"/>
        <v>0</v>
      </c>
    </row>
    <row r="359" spans="2:21" outlineLevel="1">
      <c r="B359" s="556">
        <f t="shared" si="39"/>
        <v>16</v>
      </c>
      <c r="C359" s="4" t="str">
        <f t="shared" si="40"/>
        <v xml:space="preserve">2 Bed / 2 Bath </v>
      </c>
      <c r="D359" s="243">
        <f t="shared" si="43"/>
        <v>0</v>
      </c>
      <c r="E359" s="273"/>
      <c r="G359" s="275"/>
      <c r="H359" s="275"/>
      <c r="I359" s="275"/>
      <c r="J359" s="1068">
        <f t="shared" si="41"/>
        <v>0</v>
      </c>
      <c r="K359" s="275"/>
      <c r="M359" s="275"/>
      <c r="N359" s="275"/>
      <c r="O359" s="275"/>
      <c r="P359" s="1068">
        <f t="shared" si="42"/>
        <v>0</v>
      </c>
      <c r="R359" s="275"/>
      <c r="S359" s="5"/>
      <c r="T359" s="958">
        <f t="shared" si="37"/>
        <v>0</v>
      </c>
      <c r="U359" s="961">
        <f t="shared" si="38"/>
        <v>0</v>
      </c>
    </row>
    <row r="360" spans="2:21" outlineLevel="1">
      <c r="B360" s="556">
        <f t="shared" si="39"/>
        <v>17</v>
      </c>
      <c r="C360" s="4" t="str">
        <f t="shared" si="40"/>
        <v xml:space="preserve">4 Bed / 2 Bath Penthouse </v>
      </c>
      <c r="D360" s="243">
        <f t="shared" si="43"/>
        <v>0</v>
      </c>
      <c r="E360" s="273"/>
      <c r="G360" s="275"/>
      <c r="H360" s="275"/>
      <c r="I360" s="275"/>
      <c r="J360" s="1068">
        <f t="shared" si="41"/>
        <v>0</v>
      </c>
      <c r="K360" s="275"/>
      <c r="M360" s="275"/>
      <c r="N360" s="275"/>
      <c r="O360" s="275"/>
      <c r="P360" s="1068">
        <f t="shared" si="42"/>
        <v>0</v>
      </c>
      <c r="R360" s="275"/>
      <c r="S360" s="5"/>
      <c r="T360" s="958">
        <f t="shared" si="37"/>
        <v>0</v>
      </c>
      <c r="U360" s="961">
        <f t="shared" si="38"/>
        <v>0</v>
      </c>
    </row>
    <row r="361" spans="2:21" outlineLevel="1">
      <c r="B361" s="556">
        <f t="shared" si="39"/>
        <v>18</v>
      </c>
      <c r="C361" s="4" t="str">
        <f t="shared" si="40"/>
        <v xml:space="preserve">2 Bed / 2 Bath </v>
      </c>
      <c r="D361" s="243">
        <f t="shared" si="43"/>
        <v>10</v>
      </c>
      <c r="E361" s="273">
        <v>1</v>
      </c>
      <c r="G361" s="275">
        <v>1</v>
      </c>
      <c r="H361" s="275">
        <v>2</v>
      </c>
      <c r="I361" s="275">
        <v>3</v>
      </c>
      <c r="J361" s="1068">
        <f t="shared" si="41"/>
        <v>19</v>
      </c>
      <c r="K361" s="275"/>
      <c r="M361" s="275">
        <v>2</v>
      </c>
      <c r="N361" s="275"/>
      <c r="O361" s="275"/>
      <c r="P361" s="1068" t="str">
        <f t="shared" si="42"/>
        <v>not leased up in 24 months</v>
      </c>
      <c r="R361" s="275"/>
      <c r="S361" s="5"/>
      <c r="T361" s="958">
        <f t="shared" si="37"/>
        <v>9</v>
      </c>
      <c r="U361" s="961">
        <f t="shared" si="38"/>
        <v>0</v>
      </c>
    </row>
    <row r="362" spans="2:21" outlineLevel="1">
      <c r="B362" s="556">
        <f t="shared" si="39"/>
        <v>19</v>
      </c>
      <c r="C362" s="4">
        <f t="shared" si="40"/>
        <v>0</v>
      </c>
      <c r="D362" s="243">
        <f t="shared" si="43"/>
        <v>0</v>
      </c>
      <c r="E362" s="273"/>
      <c r="G362" s="275"/>
      <c r="H362" s="275"/>
      <c r="I362" s="275"/>
      <c r="J362" s="1068">
        <f t="shared" si="41"/>
        <v>0</v>
      </c>
      <c r="K362" s="275"/>
      <c r="M362" s="275"/>
      <c r="N362" s="275"/>
      <c r="O362" s="275"/>
      <c r="P362" s="1068">
        <f t="shared" si="42"/>
        <v>0</v>
      </c>
      <c r="R362" s="275"/>
      <c r="S362" s="5"/>
      <c r="T362" s="958">
        <f t="shared" si="37"/>
        <v>0</v>
      </c>
      <c r="U362" s="961">
        <f t="shared" si="38"/>
        <v>0</v>
      </c>
    </row>
    <row r="363" spans="2:21" outlineLevel="1">
      <c r="B363" s="556">
        <f t="shared" si="39"/>
        <v>20</v>
      </c>
      <c r="C363" s="4">
        <f t="shared" si="40"/>
        <v>0</v>
      </c>
      <c r="D363" s="243">
        <f t="shared" si="43"/>
        <v>0</v>
      </c>
      <c r="E363" s="273"/>
      <c r="G363" s="275"/>
      <c r="H363" s="275"/>
      <c r="I363" s="275"/>
      <c r="J363" s="1068">
        <f t="shared" si="41"/>
        <v>0</v>
      </c>
      <c r="K363" s="275"/>
      <c r="M363" s="275"/>
      <c r="N363" s="275"/>
      <c r="O363" s="275"/>
      <c r="P363" s="1068">
        <f t="shared" si="42"/>
        <v>0</v>
      </c>
      <c r="R363" s="275"/>
      <c r="S363" s="5"/>
      <c r="T363" s="958">
        <f t="shared" si="37"/>
        <v>0</v>
      </c>
      <c r="U363" s="961">
        <f t="shared" si="38"/>
        <v>0</v>
      </c>
    </row>
    <row r="364" spans="2:21" outlineLevel="1">
      <c r="B364" s="556">
        <f t="shared" si="39"/>
        <v>21</v>
      </c>
      <c r="C364" s="4">
        <f t="shared" si="40"/>
        <v>0</v>
      </c>
      <c r="D364" s="243">
        <f t="shared" si="43"/>
        <v>0</v>
      </c>
      <c r="E364" s="273"/>
      <c r="G364" s="275"/>
      <c r="H364" s="275"/>
      <c r="I364" s="275"/>
      <c r="J364" s="1068">
        <f t="shared" si="41"/>
        <v>0</v>
      </c>
      <c r="K364" s="275"/>
      <c r="M364" s="275"/>
      <c r="N364" s="275"/>
      <c r="O364" s="275"/>
      <c r="P364" s="1068">
        <f t="shared" si="42"/>
        <v>0</v>
      </c>
      <c r="R364" s="275"/>
      <c r="S364" s="5"/>
      <c r="T364" s="958">
        <f t="shared" si="37"/>
        <v>0</v>
      </c>
      <c r="U364" s="961">
        <f t="shared" si="38"/>
        <v>0</v>
      </c>
    </row>
    <row r="365" spans="2:21" outlineLevel="1">
      <c r="B365" s="556">
        <f t="shared" si="39"/>
        <v>22</v>
      </c>
      <c r="C365" s="4">
        <f t="shared" si="40"/>
        <v>0</v>
      </c>
      <c r="D365" s="243">
        <f t="shared" si="43"/>
        <v>0</v>
      </c>
      <c r="E365" s="273"/>
      <c r="G365" s="275"/>
      <c r="H365" s="275"/>
      <c r="I365" s="275"/>
      <c r="J365" s="1068">
        <f t="shared" si="41"/>
        <v>0</v>
      </c>
      <c r="K365" s="275"/>
      <c r="M365" s="275"/>
      <c r="N365" s="275"/>
      <c r="O365" s="275"/>
      <c r="P365" s="1068">
        <f t="shared" si="42"/>
        <v>0</v>
      </c>
      <c r="R365" s="275"/>
      <c r="S365" s="5"/>
      <c r="T365" s="958">
        <f t="shared" si="37"/>
        <v>0</v>
      </c>
      <c r="U365" s="961">
        <f t="shared" si="38"/>
        <v>0</v>
      </c>
    </row>
    <row r="366" spans="2:21" outlineLevel="1">
      <c r="B366" s="556">
        <f t="shared" si="39"/>
        <v>23</v>
      </c>
      <c r="C366" s="4">
        <f t="shared" si="40"/>
        <v>0</v>
      </c>
      <c r="D366" s="243">
        <f t="shared" si="43"/>
        <v>0</v>
      </c>
      <c r="E366" s="273"/>
      <c r="G366" s="275"/>
      <c r="H366" s="275"/>
      <c r="I366" s="275"/>
      <c r="J366" s="1068">
        <f t="shared" si="41"/>
        <v>0</v>
      </c>
      <c r="K366" s="275"/>
      <c r="M366" s="275"/>
      <c r="N366" s="275"/>
      <c r="O366" s="275"/>
      <c r="P366" s="1068">
        <f t="shared" si="42"/>
        <v>0</v>
      </c>
      <c r="R366" s="275"/>
      <c r="S366" s="5"/>
      <c r="T366" s="958">
        <f t="shared" si="37"/>
        <v>0</v>
      </c>
      <c r="U366" s="961">
        <f t="shared" si="38"/>
        <v>0</v>
      </c>
    </row>
    <row r="367" spans="2:21" outlineLevel="1">
      <c r="B367" s="556">
        <f t="shared" si="39"/>
        <v>24</v>
      </c>
      <c r="C367" s="4">
        <f t="shared" si="40"/>
        <v>0</v>
      </c>
      <c r="D367" s="243">
        <f t="shared" si="43"/>
        <v>0</v>
      </c>
      <c r="E367" s="273"/>
      <c r="G367" s="275"/>
      <c r="H367" s="275"/>
      <c r="I367" s="275"/>
      <c r="J367" s="1068">
        <f t="shared" si="41"/>
        <v>0</v>
      </c>
      <c r="K367" s="275"/>
      <c r="M367" s="275"/>
      <c r="N367" s="275"/>
      <c r="O367" s="275"/>
      <c r="P367" s="1068">
        <f t="shared" si="42"/>
        <v>0</v>
      </c>
      <c r="R367" s="275"/>
      <c r="S367" s="5"/>
      <c r="T367" s="958">
        <f t="shared" si="37"/>
        <v>0</v>
      </c>
      <c r="U367" s="961">
        <f t="shared" si="38"/>
        <v>0</v>
      </c>
    </row>
    <row r="368" spans="2:21" outlineLevel="1">
      <c r="B368" s="556">
        <f t="shared" si="39"/>
        <v>25</v>
      </c>
      <c r="C368" s="4">
        <f t="shared" si="40"/>
        <v>0</v>
      </c>
      <c r="D368" s="243">
        <f t="shared" si="43"/>
        <v>0</v>
      </c>
      <c r="E368" s="273"/>
      <c r="G368" s="275"/>
      <c r="H368" s="275"/>
      <c r="I368" s="275"/>
      <c r="J368" s="1068">
        <f t="shared" si="41"/>
        <v>0</v>
      </c>
      <c r="K368" s="275"/>
      <c r="M368" s="275"/>
      <c r="N368" s="275"/>
      <c r="O368" s="275"/>
      <c r="P368" s="1068">
        <f t="shared" si="42"/>
        <v>0</v>
      </c>
      <c r="R368" s="275"/>
      <c r="S368" s="5"/>
      <c r="T368" s="958">
        <f t="shared" si="37"/>
        <v>0</v>
      </c>
      <c r="U368" s="961">
        <f t="shared" si="38"/>
        <v>0</v>
      </c>
    </row>
    <row r="369" spans="2:28" outlineLevel="1">
      <c r="B369" s="556">
        <f t="shared" si="39"/>
        <v>26</v>
      </c>
      <c r="C369" s="4">
        <f t="shared" si="40"/>
        <v>0</v>
      </c>
      <c r="D369" s="243">
        <f t="shared" si="43"/>
        <v>0</v>
      </c>
      <c r="E369" s="273"/>
      <c r="G369" s="275"/>
      <c r="H369" s="275"/>
      <c r="I369" s="275"/>
      <c r="J369" s="1068">
        <f t="shared" si="41"/>
        <v>0</v>
      </c>
      <c r="K369" s="275"/>
      <c r="M369" s="275"/>
      <c r="N369" s="275"/>
      <c r="O369" s="275"/>
      <c r="P369" s="1068">
        <f t="shared" si="42"/>
        <v>0</v>
      </c>
      <c r="R369" s="275"/>
      <c r="S369" s="5"/>
      <c r="T369" s="958">
        <f t="shared" si="37"/>
        <v>0</v>
      </c>
      <c r="U369" s="961">
        <f t="shared" si="38"/>
        <v>0</v>
      </c>
    </row>
    <row r="370" spans="2:28" outlineLevel="1">
      <c r="B370" s="556">
        <f t="shared" si="39"/>
        <v>27</v>
      </c>
      <c r="C370" s="4">
        <f t="shared" si="40"/>
        <v>0</v>
      </c>
      <c r="D370" s="243">
        <f t="shared" si="43"/>
        <v>0</v>
      </c>
      <c r="E370" s="273"/>
      <c r="G370" s="275"/>
      <c r="H370" s="275"/>
      <c r="I370" s="275"/>
      <c r="J370" s="1068">
        <f t="shared" si="41"/>
        <v>0</v>
      </c>
      <c r="K370" s="275"/>
      <c r="M370" s="275"/>
      <c r="N370" s="275"/>
      <c r="O370" s="275"/>
      <c r="P370" s="1068">
        <f t="shared" si="42"/>
        <v>0</v>
      </c>
      <c r="R370" s="275"/>
      <c r="S370" s="5"/>
      <c r="T370" s="958">
        <f t="shared" si="37"/>
        <v>0</v>
      </c>
      <c r="U370" s="961">
        <f t="shared" si="38"/>
        <v>0</v>
      </c>
    </row>
    <row r="371" spans="2:28" outlineLevel="1">
      <c r="B371" s="556">
        <f t="shared" si="39"/>
        <v>28</v>
      </c>
      <c r="C371" s="4">
        <f t="shared" si="40"/>
        <v>0</v>
      </c>
      <c r="D371" s="243">
        <f t="shared" si="43"/>
        <v>0</v>
      </c>
      <c r="E371" s="273"/>
      <c r="G371" s="275"/>
      <c r="H371" s="275"/>
      <c r="I371" s="275"/>
      <c r="J371" s="1068">
        <f t="shared" si="41"/>
        <v>0</v>
      </c>
      <c r="K371" s="275"/>
      <c r="M371" s="275"/>
      <c r="N371" s="275"/>
      <c r="O371" s="275"/>
      <c r="P371" s="1068">
        <f t="shared" si="42"/>
        <v>0</v>
      </c>
      <c r="R371" s="275"/>
      <c r="S371" s="5"/>
      <c r="T371" s="958">
        <f t="shared" si="37"/>
        <v>0</v>
      </c>
      <c r="U371" s="961">
        <f t="shared" si="38"/>
        <v>0</v>
      </c>
    </row>
    <row r="372" spans="2:28" outlineLevel="1">
      <c r="B372" s="556">
        <f t="shared" si="39"/>
        <v>29</v>
      </c>
      <c r="C372" s="4">
        <f t="shared" si="40"/>
        <v>0</v>
      </c>
      <c r="D372" s="243">
        <f t="shared" si="43"/>
        <v>0</v>
      </c>
      <c r="E372" s="273"/>
      <c r="G372" s="275"/>
      <c r="H372" s="275"/>
      <c r="I372" s="275"/>
      <c r="J372" s="1068">
        <f t="shared" si="41"/>
        <v>0</v>
      </c>
      <c r="K372" s="275"/>
      <c r="M372" s="275"/>
      <c r="N372" s="275"/>
      <c r="O372" s="275"/>
      <c r="P372" s="1068">
        <f t="shared" si="42"/>
        <v>0</v>
      </c>
      <c r="R372" s="275"/>
      <c r="S372" s="5"/>
      <c r="T372" s="958">
        <f t="shared" si="37"/>
        <v>0</v>
      </c>
      <c r="U372" s="961">
        <f t="shared" si="38"/>
        <v>0</v>
      </c>
    </row>
    <row r="373" spans="2:28" outlineLevel="1">
      <c r="B373" s="556">
        <f t="shared" si="39"/>
        <v>30</v>
      </c>
      <c r="C373" s="4">
        <f t="shared" si="40"/>
        <v>0</v>
      </c>
      <c r="D373" s="243">
        <f t="shared" si="43"/>
        <v>0</v>
      </c>
      <c r="E373" s="273"/>
      <c r="G373" s="275"/>
      <c r="H373" s="275"/>
      <c r="I373" s="275"/>
      <c r="J373" s="1068">
        <f t="shared" si="41"/>
        <v>0</v>
      </c>
      <c r="K373" s="275"/>
      <c r="M373" s="275"/>
      <c r="N373" s="275"/>
      <c r="O373" s="275"/>
      <c r="P373" s="1068">
        <f t="shared" si="42"/>
        <v>0</v>
      </c>
      <c r="R373" s="275"/>
      <c r="S373" s="5"/>
      <c r="T373" s="958">
        <f t="shared" si="37"/>
        <v>0</v>
      </c>
      <c r="U373" s="961">
        <f t="shared" si="38"/>
        <v>0</v>
      </c>
    </row>
    <row r="374" spans="2:28" outlineLevel="1">
      <c r="B374" s="555"/>
    </row>
    <row r="375" spans="2:28" outlineLevel="1">
      <c r="D375" s="4" t="s">
        <v>187</v>
      </c>
      <c r="E375" s="250">
        <v>1</v>
      </c>
      <c r="F375" s="250">
        <f>E375+1</f>
        <v>2</v>
      </c>
      <c r="G375" s="250">
        <f t="shared" ref="G375:AB375" si="44">F375+1</f>
        <v>3</v>
      </c>
      <c r="H375" s="250">
        <f t="shared" si="44"/>
        <v>4</v>
      </c>
      <c r="I375" s="250">
        <f t="shared" si="44"/>
        <v>5</v>
      </c>
      <c r="J375" s="250">
        <f t="shared" si="44"/>
        <v>6</v>
      </c>
      <c r="K375" s="250">
        <f t="shared" si="44"/>
        <v>7</v>
      </c>
      <c r="L375" s="250">
        <f t="shared" si="44"/>
        <v>8</v>
      </c>
      <c r="M375" s="250">
        <f t="shared" si="44"/>
        <v>9</v>
      </c>
      <c r="N375" s="250">
        <f t="shared" si="44"/>
        <v>10</v>
      </c>
      <c r="O375" s="250">
        <f t="shared" si="44"/>
        <v>11</v>
      </c>
      <c r="P375" s="250">
        <f t="shared" si="44"/>
        <v>12</v>
      </c>
      <c r="Q375" s="250">
        <f t="shared" si="44"/>
        <v>13</v>
      </c>
      <c r="R375" s="250">
        <f t="shared" si="44"/>
        <v>14</v>
      </c>
      <c r="S375" s="250">
        <f t="shared" si="44"/>
        <v>15</v>
      </c>
      <c r="T375" s="250">
        <f t="shared" si="44"/>
        <v>16</v>
      </c>
      <c r="U375" s="250">
        <f t="shared" si="44"/>
        <v>17</v>
      </c>
      <c r="V375" s="250">
        <f t="shared" si="44"/>
        <v>18</v>
      </c>
      <c r="W375" s="250">
        <f t="shared" si="44"/>
        <v>19</v>
      </c>
      <c r="X375" s="250">
        <f t="shared" si="44"/>
        <v>20</v>
      </c>
      <c r="Y375" s="250">
        <f t="shared" si="44"/>
        <v>21</v>
      </c>
      <c r="Z375" s="250">
        <f t="shared" si="44"/>
        <v>22</v>
      </c>
      <c r="AA375" s="250">
        <f t="shared" si="44"/>
        <v>23</v>
      </c>
      <c r="AB375" s="250">
        <f t="shared" si="44"/>
        <v>24</v>
      </c>
    </row>
    <row r="376" spans="2:28" outlineLevel="1">
      <c r="C376" s="21" t="s">
        <v>290</v>
      </c>
    </row>
    <row r="377" spans="2:28" outlineLevel="1">
      <c r="B377" s="556">
        <f>B344</f>
        <v>1</v>
      </c>
      <c r="C377" s="248" t="str">
        <f>C344</f>
        <v>Studio</v>
      </c>
      <c r="D377" s="248">
        <v>1</v>
      </c>
      <c r="E377" s="248">
        <f t="array" ref="E377:AB377">IFERROR(--(MOD(E$375:AB$375,H344)=0),0)</f>
        <v>0</v>
      </c>
      <c r="F377" s="248">
        <v>0</v>
      </c>
      <c r="G377" s="248">
        <v>0</v>
      </c>
      <c r="H377" s="248">
        <v>0</v>
      </c>
      <c r="I377" s="248">
        <v>0</v>
      </c>
      <c r="J377" s="249">
        <v>0</v>
      </c>
      <c r="K377" s="249">
        <v>0</v>
      </c>
      <c r="L377" s="249">
        <v>0</v>
      </c>
      <c r="M377" s="249">
        <v>0</v>
      </c>
      <c r="N377" s="248">
        <v>0</v>
      </c>
      <c r="O377" s="248">
        <v>0</v>
      </c>
      <c r="P377" s="248">
        <v>0</v>
      </c>
      <c r="Q377" s="248">
        <v>0</v>
      </c>
      <c r="R377" s="248">
        <v>0</v>
      </c>
      <c r="S377" s="248">
        <v>0</v>
      </c>
      <c r="T377" s="248">
        <v>0</v>
      </c>
      <c r="U377" s="248">
        <v>0</v>
      </c>
      <c r="V377" s="248">
        <v>0</v>
      </c>
      <c r="W377" s="248">
        <v>0</v>
      </c>
      <c r="X377" s="248">
        <v>0</v>
      </c>
      <c r="Y377" s="248">
        <v>0</v>
      </c>
      <c r="Z377" s="248">
        <v>0</v>
      </c>
      <c r="AA377" s="248">
        <v>0</v>
      </c>
      <c r="AB377" s="248">
        <v>0</v>
      </c>
    </row>
    <row r="378" spans="2:28" outlineLevel="1">
      <c r="B378" s="556">
        <f t="shared" ref="B378:C393" si="45">B345</f>
        <v>2</v>
      </c>
      <c r="C378" s="248" t="str">
        <f t="shared" si="45"/>
        <v xml:space="preserve">1 Bed / 1 Bath </v>
      </c>
      <c r="D378" s="248">
        <v>1</v>
      </c>
      <c r="E378" s="248">
        <f t="array" ref="E378:AB378">IFERROR(--(MOD(E$375:AB$375,H345)=0),0)</f>
        <v>0</v>
      </c>
      <c r="F378" s="248">
        <v>0</v>
      </c>
      <c r="G378" s="248">
        <v>0</v>
      </c>
      <c r="H378" s="248">
        <v>0</v>
      </c>
      <c r="I378" s="248">
        <v>0</v>
      </c>
      <c r="J378" s="249">
        <v>0</v>
      </c>
      <c r="K378" s="249">
        <v>0</v>
      </c>
      <c r="L378" s="249">
        <v>0</v>
      </c>
      <c r="M378" s="249">
        <v>0</v>
      </c>
      <c r="N378" s="248">
        <v>0</v>
      </c>
      <c r="O378" s="248">
        <v>0</v>
      </c>
      <c r="P378" s="248">
        <v>0</v>
      </c>
      <c r="Q378" s="248">
        <v>0</v>
      </c>
      <c r="R378" s="248">
        <v>0</v>
      </c>
      <c r="S378" s="248">
        <v>0</v>
      </c>
      <c r="T378" s="248">
        <v>0</v>
      </c>
      <c r="U378" s="248">
        <v>0</v>
      </c>
      <c r="V378" s="248">
        <v>0</v>
      </c>
      <c r="W378" s="248">
        <v>0</v>
      </c>
      <c r="X378" s="248">
        <v>0</v>
      </c>
      <c r="Y378" s="248">
        <v>0</v>
      </c>
      <c r="Z378" s="248">
        <v>0</v>
      </c>
      <c r="AA378" s="248">
        <v>0</v>
      </c>
      <c r="AB378" s="248">
        <v>0</v>
      </c>
    </row>
    <row r="379" spans="2:28" outlineLevel="1">
      <c r="B379" s="556">
        <f t="shared" si="45"/>
        <v>3</v>
      </c>
      <c r="C379" s="248" t="str">
        <f t="shared" si="45"/>
        <v xml:space="preserve">1 Bed / 1 Bath </v>
      </c>
      <c r="D379" s="248">
        <v>1</v>
      </c>
      <c r="E379" s="248">
        <f t="array" ref="E379:AB379">IFERROR(--(MOD(E$375:AB$375,H346)=0),0)</f>
        <v>0</v>
      </c>
      <c r="F379" s="248">
        <v>0</v>
      </c>
      <c r="G379" s="248">
        <v>0</v>
      </c>
      <c r="H379" s="248">
        <v>0</v>
      </c>
      <c r="I379" s="248">
        <v>0</v>
      </c>
      <c r="J379" s="249">
        <v>0</v>
      </c>
      <c r="K379" s="249">
        <v>0</v>
      </c>
      <c r="L379" s="249">
        <v>0</v>
      </c>
      <c r="M379" s="249">
        <v>0</v>
      </c>
      <c r="N379" s="248">
        <v>0</v>
      </c>
      <c r="O379" s="248">
        <v>0</v>
      </c>
      <c r="P379" s="248">
        <v>0</v>
      </c>
      <c r="Q379" s="248">
        <v>0</v>
      </c>
      <c r="R379" s="248">
        <v>0</v>
      </c>
      <c r="S379" s="248">
        <v>0</v>
      </c>
      <c r="T379" s="248">
        <v>0</v>
      </c>
      <c r="U379" s="248">
        <v>0</v>
      </c>
      <c r="V379" s="248">
        <v>0</v>
      </c>
      <c r="W379" s="248">
        <v>0</v>
      </c>
      <c r="X379" s="248">
        <v>0</v>
      </c>
      <c r="Y379" s="248">
        <v>0</v>
      </c>
      <c r="Z379" s="248">
        <v>0</v>
      </c>
      <c r="AA379" s="248">
        <v>0</v>
      </c>
      <c r="AB379" s="248">
        <v>0</v>
      </c>
    </row>
    <row r="380" spans="2:28" outlineLevel="1">
      <c r="B380" s="556">
        <f t="shared" si="45"/>
        <v>4</v>
      </c>
      <c r="C380" s="248" t="str">
        <f t="shared" si="45"/>
        <v xml:space="preserve">1 Bed / 1 Bath </v>
      </c>
      <c r="D380" s="248">
        <v>1</v>
      </c>
      <c r="E380" s="248">
        <f t="array" ref="E380:AB380">IFERROR(--(MOD(E$375:AB$375,H347)=0),0)</f>
        <v>0</v>
      </c>
      <c r="F380" s="248">
        <v>0</v>
      </c>
      <c r="G380" s="248">
        <v>0</v>
      </c>
      <c r="H380" s="248">
        <v>0</v>
      </c>
      <c r="I380" s="248">
        <v>0</v>
      </c>
      <c r="J380" s="249">
        <v>0</v>
      </c>
      <c r="K380" s="249">
        <v>0</v>
      </c>
      <c r="L380" s="249">
        <v>0</v>
      </c>
      <c r="M380" s="249">
        <v>0</v>
      </c>
      <c r="N380" s="248">
        <v>0</v>
      </c>
      <c r="O380" s="248">
        <v>0</v>
      </c>
      <c r="P380" s="248">
        <v>0</v>
      </c>
      <c r="Q380" s="248">
        <v>0</v>
      </c>
      <c r="R380" s="248">
        <v>0</v>
      </c>
      <c r="S380" s="248">
        <v>0</v>
      </c>
      <c r="T380" s="248">
        <v>0</v>
      </c>
      <c r="U380" s="248">
        <v>0</v>
      </c>
      <c r="V380" s="248">
        <v>0</v>
      </c>
      <c r="W380" s="248">
        <v>0</v>
      </c>
      <c r="X380" s="248">
        <v>0</v>
      </c>
      <c r="Y380" s="248">
        <v>0</v>
      </c>
      <c r="Z380" s="248">
        <v>0</v>
      </c>
      <c r="AA380" s="248">
        <v>0</v>
      </c>
      <c r="AB380" s="248">
        <v>0</v>
      </c>
    </row>
    <row r="381" spans="2:28" outlineLevel="1">
      <c r="B381" s="556">
        <f t="shared" si="45"/>
        <v>5</v>
      </c>
      <c r="C381" s="248" t="str">
        <f t="shared" si="45"/>
        <v xml:space="preserve">2 Bed / 1 Bath </v>
      </c>
      <c r="D381" s="248">
        <v>1</v>
      </c>
      <c r="E381" s="248">
        <f t="array" ref="E381:AB381">IFERROR(--(MOD(E$375:AB$375,H348)=0),0)</f>
        <v>0</v>
      </c>
      <c r="F381" s="248">
        <v>0</v>
      </c>
      <c r="G381" s="248">
        <v>0</v>
      </c>
      <c r="H381" s="248">
        <v>0</v>
      </c>
      <c r="I381" s="248">
        <v>0</v>
      </c>
      <c r="J381" s="249">
        <v>0</v>
      </c>
      <c r="K381" s="249">
        <v>0</v>
      </c>
      <c r="L381" s="249">
        <v>0</v>
      </c>
      <c r="M381" s="249">
        <v>0</v>
      </c>
      <c r="N381" s="248">
        <v>0</v>
      </c>
      <c r="O381" s="248">
        <v>0</v>
      </c>
      <c r="P381" s="248">
        <v>0</v>
      </c>
      <c r="Q381" s="248">
        <v>0</v>
      </c>
      <c r="R381" s="248">
        <v>0</v>
      </c>
      <c r="S381" s="248">
        <v>0</v>
      </c>
      <c r="T381" s="248">
        <v>0</v>
      </c>
      <c r="U381" s="248">
        <v>0</v>
      </c>
      <c r="V381" s="248">
        <v>0</v>
      </c>
      <c r="W381" s="248">
        <v>0</v>
      </c>
      <c r="X381" s="248">
        <v>0</v>
      </c>
      <c r="Y381" s="248">
        <v>0</v>
      </c>
      <c r="Z381" s="248">
        <v>0</v>
      </c>
      <c r="AA381" s="248">
        <v>0</v>
      </c>
      <c r="AB381" s="248">
        <v>0</v>
      </c>
    </row>
    <row r="382" spans="2:28" outlineLevel="1">
      <c r="B382" s="556">
        <f t="shared" si="45"/>
        <v>6</v>
      </c>
      <c r="C382" s="248" t="str">
        <f t="shared" si="45"/>
        <v xml:space="preserve">2 Bed / 1 Bath </v>
      </c>
      <c r="D382" s="248">
        <v>1</v>
      </c>
      <c r="E382" s="248">
        <f t="array" ref="E382:AB382">IFERROR(--(MOD(E$375:AB$375,H349)=0),0)</f>
        <v>0</v>
      </c>
      <c r="F382" s="248">
        <v>0</v>
      </c>
      <c r="G382" s="248">
        <v>0</v>
      </c>
      <c r="H382" s="248">
        <v>0</v>
      </c>
      <c r="I382" s="248">
        <v>0</v>
      </c>
      <c r="J382" s="249">
        <v>0</v>
      </c>
      <c r="K382" s="249">
        <v>0</v>
      </c>
      <c r="L382" s="249">
        <v>0</v>
      </c>
      <c r="M382" s="249">
        <v>0</v>
      </c>
      <c r="N382" s="248">
        <v>0</v>
      </c>
      <c r="O382" s="248">
        <v>0</v>
      </c>
      <c r="P382" s="248">
        <v>0</v>
      </c>
      <c r="Q382" s="248">
        <v>0</v>
      </c>
      <c r="R382" s="248">
        <v>0</v>
      </c>
      <c r="S382" s="248">
        <v>0</v>
      </c>
      <c r="T382" s="248">
        <v>0</v>
      </c>
      <c r="U382" s="248">
        <v>0</v>
      </c>
      <c r="V382" s="248">
        <v>0</v>
      </c>
      <c r="W382" s="248">
        <v>0</v>
      </c>
      <c r="X382" s="248">
        <v>0</v>
      </c>
      <c r="Y382" s="248">
        <v>0</v>
      </c>
      <c r="Z382" s="248">
        <v>0</v>
      </c>
      <c r="AA382" s="248">
        <v>0</v>
      </c>
      <c r="AB382" s="248">
        <v>0</v>
      </c>
    </row>
    <row r="383" spans="2:28" outlineLevel="1">
      <c r="B383" s="556">
        <f t="shared" si="45"/>
        <v>7</v>
      </c>
      <c r="C383" s="248" t="str">
        <f t="shared" si="45"/>
        <v xml:space="preserve">2 Bed / 1 Bath </v>
      </c>
      <c r="D383" s="248">
        <v>1</v>
      </c>
      <c r="E383" s="248">
        <f t="array" ref="E383:AB383">IFERROR(--(MOD(E$375:AB$375,H350)=0),0)</f>
        <v>0</v>
      </c>
      <c r="F383" s="248">
        <v>0</v>
      </c>
      <c r="G383" s="248">
        <v>0</v>
      </c>
      <c r="H383" s="248">
        <v>0</v>
      </c>
      <c r="I383" s="248">
        <v>0</v>
      </c>
      <c r="J383" s="249">
        <v>0</v>
      </c>
      <c r="K383" s="249">
        <v>0</v>
      </c>
      <c r="L383" s="249">
        <v>0</v>
      </c>
      <c r="M383" s="249">
        <v>0</v>
      </c>
      <c r="N383" s="248">
        <v>0</v>
      </c>
      <c r="O383" s="248">
        <v>0</v>
      </c>
      <c r="P383" s="248">
        <v>0</v>
      </c>
      <c r="Q383" s="248">
        <v>0</v>
      </c>
      <c r="R383" s="248">
        <v>0</v>
      </c>
      <c r="S383" s="248">
        <v>0</v>
      </c>
      <c r="T383" s="248">
        <v>0</v>
      </c>
      <c r="U383" s="248">
        <v>0</v>
      </c>
      <c r="V383" s="248">
        <v>0</v>
      </c>
      <c r="W383" s="248">
        <v>0</v>
      </c>
      <c r="X383" s="248">
        <v>0</v>
      </c>
      <c r="Y383" s="248">
        <v>0</v>
      </c>
      <c r="Z383" s="248">
        <v>0</v>
      </c>
      <c r="AA383" s="248">
        <v>0</v>
      </c>
      <c r="AB383" s="248">
        <v>0</v>
      </c>
    </row>
    <row r="384" spans="2:28" outlineLevel="1">
      <c r="B384" s="556">
        <f t="shared" si="45"/>
        <v>8</v>
      </c>
      <c r="C384" s="248" t="str">
        <f t="shared" si="45"/>
        <v xml:space="preserve">2 Bed / 2 Bath </v>
      </c>
      <c r="D384" s="248">
        <v>1</v>
      </c>
      <c r="E384" s="248">
        <f t="array" ref="E384:AB384">IFERROR(--(MOD(E$375:AB$375,H351)=0),0)</f>
        <v>0</v>
      </c>
      <c r="F384" s="248">
        <v>0</v>
      </c>
      <c r="G384" s="248">
        <v>0</v>
      </c>
      <c r="H384" s="248">
        <v>0</v>
      </c>
      <c r="I384" s="248">
        <v>0</v>
      </c>
      <c r="J384" s="249">
        <v>0</v>
      </c>
      <c r="K384" s="249">
        <v>0</v>
      </c>
      <c r="L384" s="249">
        <v>0</v>
      </c>
      <c r="M384" s="249">
        <v>0</v>
      </c>
      <c r="N384" s="248">
        <v>0</v>
      </c>
      <c r="O384" s="248">
        <v>0</v>
      </c>
      <c r="P384" s="248">
        <v>0</v>
      </c>
      <c r="Q384" s="248">
        <v>0</v>
      </c>
      <c r="R384" s="248">
        <v>0</v>
      </c>
      <c r="S384" s="248">
        <v>0</v>
      </c>
      <c r="T384" s="248">
        <v>0</v>
      </c>
      <c r="U384" s="248">
        <v>0</v>
      </c>
      <c r="V384" s="248">
        <v>0</v>
      </c>
      <c r="W384" s="248">
        <v>0</v>
      </c>
      <c r="X384" s="248">
        <v>0</v>
      </c>
      <c r="Y384" s="248">
        <v>0</v>
      </c>
      <c r="Z384" s="248">
        <v>0</v>
      </c>
      <c r="AA384" s="248">
        <v>0</v>
      </c>
      <c r="AB384" s="248">
        <v>0</v>
      </c>
    </row>
    <row r="385" spans="2:28" outlineLevel="1">
      <c r="B385" s="556">
        <f t="shared" si="45"/>
        <v>9</v>
      </c>
      <c r="C385" s="248" t="str">
        <f t="shared" si="45"/>
        <v>2 Bed / 1 Bath + Den</v>
      </c>
      <c r="D385" s="248">
        <v>1</v>
      </c>
      <c r="E385" s="248">
        <f t="array" ref="E385:AB385">IFERROR(--(MOD(E$375:AB$375,H352)=0),0)</f>
        <v>0</v>
      </c>
      <c r="F385" s="248">
        <v>0</v>
      </c>
      <c r="G385" s="248">
        <v>0</v>
      </c>
      <c r="H385" s="248">
        <v>0</v>
      </c>
      <c r="I385" s="248">
        <v>0</v>
      </c>
      <c r="J385" s="249">
        <v>0</v>
      </c>
      <c r="K385" s="249">
        <v>0</v>
      </c>
      <c r="L385" s="249">
        <v>0</v>
      </c>
      <c r="M385" s="249">
        <v>0</v>
      </c>
      <c r="N385" s="248">
        <v>0</v>
      </c>
      <c r="O385" s="248">
        <v>0</v>
      </c>
      <c r="P385" s="248">
        <v>0</v>
      </c>
      <c r="Q385" s="248">
        <v>0</v>
      </c>
      <c r="R385" s="248">
        <v>0</v>
      </c>
      <c r="S385" s="248">
        <v>0</v>
      </c>
      <c r="T385" s="248">
        <v>0</v>
      </c>
      <c r="U385" s="248">
        <v>0</v>
      </c>
      <c r="V385" s="248">
        <v>0</v>
      </c>
      <c r="W385" s="248">
        <v>0</v>
      </c>
      <c r="X385" s="248">
        <v>0</v>
      </c>
      <c r="Y385" s="248">
        <v>0</v>
      </c>
      <c r="Z385" s="248">
        <v>0</v>
      </c>
      <c r="AA385" s="248">
        <v>0</v>
      </c>
      <c r="AB385" s="248">
        <v>0</v>
      </c>
    </row>
    <row r="386" spans="2:28" outlineLevel="1">
      <c r="B386" s="556">
        <f t="shared" si="45"/>
        <v>10</v>
      </c>
      <c r="C386" s="248" t="str">
        <f t="shared" si="45"/>
        <v xml:space="preserve">2 Bed / 2 Bath </v>
      </c>
      <c r="D386" s="248">
        <v>1</v>
      </c>
      <c r="E386" s="248">
        <f t="array" ref="E386:AB386">IFERROR(--(MOD(E$375:AB$375,H353)=0),0)</f>
        <v>0</v>
      </c>
      <c r="F386" s="248">
        <v>0</v>
      </c>
      <c r="G386" s="248">
        <v>0</v>
      </c>
      <c r="H386" s="248">
        <v>0</v>
      </c>
      <c r="I386" s="248">
        <v>0</v>
      </c>
      <c r="J386" s="249">
        <v>0</v>
      </c>
      <c r="K386" s="249">
        <v>0</v>
      </c>
      <c r="L386" s="249">
        <v>0</v>
      </c>
      <c r="M386" s="249">
        <v>0</v>
      </c>
      <c r="N386" s="248">
        <v>0</v>
      </c>
      <c r="O386" s="248">
        <v>0</v>
      </c>
      <c r="P386" s="248">
        <v>0</v>
      </c>
      <c r="Q386" s="248">
        <v>0</v>
      </c>
      <c r="R386" s="248">
        <v>0</v>
      </c>
      <c r="S386" s="248">
        <v>0</v>
      </c>
      <c r="T386" s="248">
        <v>0</v>
      </c>
      <c r="U386" s="248">
        <v>0</v>
      </c>
      <c r="V386" s="248">
        <v>0</v>
      </c>
      <c r="W386" s="248">
        <v>0</v>
      </c>
      <c r="X386" s="248">
        <v>0</v>
      </c>
      <c r="Y386" s="248">
        <v>0</v>
      </c>
      <c r="Z386" s="248">
        <v>0</v>
      </c>
      <c r="AA386" s="248">
        <v>0</v>
      </c>
      <c r="AB386" s="248">
        <v>0</v>
      </c>
    </row>
    <row r="387" spans="2:28" outlineLevel="1">
      <c r="B387" s="556">
        <f t="shared" si="45"/>
        <v>11</v>
      </c>
      <c r="C387" s="248" t="str">
        <f t="shared" si="45"/>
        <v xml:space="preserve">2 Bed / 1.5 Bath </v>
      </c>
      <c r="D387" s="248">
        <v>1</v>
      </c>
      <c r="E387" s="248">
        <f t="array" ref="E387:AB387">IFERROR(--(MOD(E$375:AB$375,H354)=0),0)</f>
        <v>0</v>
      </c>
      <c r="F387" s="248">
        <v>0</v>
      </c>
      <c r="G387" s="248">
        <v>0</v>
      </c>
      <c r="H387" s="248">
        <v>0</v>
      </c>
      <c r="I387" s="248">
        <v>0</v>
      </c>
      <c r="J387" s="249">
        <v>0</v>
      </c>
      <c r="K387" s="249">
        <v>0</v>
      </c>
      <c r="L387" s="249">
        <v>0</v>
      </c>
      <c r="M387" s="249">
        <v>0</v>
      </c>
      <c r="N387" s="248">
        <v>0</v>
      </c>
      <c r="O387" s="248">
        <v>0</v>
      </c>
      <c r="P387" s="248">
        <v>0</v>
      </c>
      <c r="Q387" s="248">
        <v>0</v>
      </c>
      <c r="R387" s="248">
        <v>0</v>
      </c>
      <c r="S387" s="248">
        <v>0</v>
      </c>
      <c r="T387" s="248">
        <v>0</v>
      </c>
      <c r="U387" s="248">
        <v>0</v>
      </c>
      <c r="V387" s="248">
        <v>0</v>
      </c>
      <c r="W387" s="248">
        <v>0</v>
      </c>
      <c r="X387" s="248">
        <v>0</v>
      </c>
      <c r="Y387" s="248">
        <v>0</v>
      </c>
      <c r="Z387" s="248">
        <v>0</v>
      </c>
      <c r="AA387" s="248">
        <v>0</v>
      </c>
      <c r="AB387" s="248">
        <v>0</v>
      </c>
    </row>
    <row r="388" spans="2:28" outlineLevel="1">
      <c r="B388" s="556">
        <f t="shared" si="45"/>
        <v>12</v>
      </c>
      <c r="C388" s="248" t="str">
        <f t="shared" si="45"/>
        <v xml:space="preserve">3 Bed / 2 Bath </v>
      </c>
      <c r="D388" s="248">
        <v>1</v>
      </c>
      <c r="E388" s="248">
        <f t="array" ref="E388:AB388">IFERROR(--(MOD(E$375:AB$375,H355)=0),0)</f>
        <v>0</v>
      </c>
      <c r="F388" s="248">
        <v>0</v>
      </c>
      <c r="G388" s="248">
        <v>0</v>
      </c>
      <c r="H388" s="248">
        <v>0</v>
      </c>
      <c r="I388" s="248">
        <v>0</v>
      </c>
      <c r="J388" s="249">
        <v>0</v>
      </c>
      <c r="K388" s="249">
        <v>0</v>
      </c>
      <c r="L388" s="249">
        <v>0</v>
      </c>
      <c r="M388" s="249">
        <v>0</v>
      </c>
      <c r="N388" s="248">
        <v>0</v>
      </c>
      <c r="O388" s="248">
        <v>0</v>
      </c>
      <c r="P388" s="248">
        <v>0</v>
      </c>
      <c r="Q388" s="248">
        <v>0</v>
      </c>
      <c r="R388" s="248">
        <v>0</v>
      </c>
      <c r="S388" s="248">
        <v>0</v>
      </c>
      <c r="T388" s="248">
        <v>0</v>
      </c>
      <c r="U388" s="248">
        <v>0</v>
      </c>
      <c r="V388" s="248">
        <v>0</v>
      </c>
      <c r="W388" s="248">
        <v>0</v>
      </c>
      <c r="X388" s="248">
        <v>0</v>
      </c>
      <c r="Y388" s="248">
        <v>0</v>
      </c>
      <c r="Z388" s="248">
        <v>0</v>
      </c>
      <c r="AA388" s="248">
        <v>0</v>
      </c>
      <c r="AB388" s="248">
        <v>0</v>
      </c>
    </row>
    <row r="389" spans="2:28" outlineLevel="1">
      <c r="B389" s="556">
        <f t="shared" si="45"/>
        <v>13</v>
      </c>
      <c r="C389" s="248" t="str">
        <f t="shared" si="45"/>
        <v>3 Bed / 2 Bath House</v>
      </c>
      <c r="D389" s="248">
        <v>1</v>
      </c>
      <c r="E389" s="248">
        <f t="array" ref="E389:AB389">IFERROR(--(MOD(E$375:AB$375,H356)=0),0)</f>
        <v>0</v>
      </c>
      <c r="F389" s="248">
        <v>0</v>
      </c>
      <c r="G389" s="248">
        <v>0</v>
      </c>
      <c r="H389" s="248">
        <v>0</v>
      </c>
      <c r="I389" s="248">
        <v>0</v>
      </c>
      <c r="J389" s="249">
        <v>0</v>
      </c>
      <c r="K389" s="249">
        <v>0</v>
      </c>
      <c r="L389" s="249">
        <v>0</v>
      </c>
      <c r="M389" s="249">
        <v>0</v>
      </c>
      <c r="N389" s="248">
        <v>0</v>
      </c>
      <c r="O389" s="248">
        <v>0</v>
      </c>
      <c r="P389" s="248">
        <v>0</v>
      </c>
      <c r="Q389" s="248">
        <v>0</v>
      </c>
      <c r="R389" s="248">
        <v>0</v>
      </c>
      <c r="S389" s="248">
        <v>0</v>
      </c>
      <c r="T389" s="248">
        <v>0</v>
      </c>
      <c r="U389" s="248">
        <v>0</v>
      </c>
      <c r="V389" s="248">
        <v>0</v>
      </c>
      <c r="W389" s="248">
        <v>0</v>
      </c>
      <c r="X389" s="248">
        <v>0</v>
      </c>
      <c r="Y389" s="248">
        <v>0</v>
      </c>
      <c r="Z389" s="248">
        <v>0</v>
      </c>
      <c r="AA389" s="248">
        <v>0</v>
      </c>
      <c r="AB389" s="248">
        <v>0</v>
      </c>
    </row>
    <row r="390" spans="2:28" outlineLevel="1">
      <c r="B390" s="556">
        <f t="shared" si="45"/>
        <v>14</v>
      </c>
      <c r="C390" s="248" t="str">
        <f t="shared" si="45"/>
        <v xml:space="preserve">3 Bed / 2 Bath </v>
      </c>
      <c r="D390" s="248">
        <v>1</v>
      </c>
      <c r="E390" s="248">
        <f t="array" ref="E390:AB390">IFERROR(--(MOD(E$375:AB$375,H357)=0),0)</f>
        <v>1</v>
      </c>
      <c r="F390" s="248">
        <v>1</v>
      </c>
      <c r="G390" s="248">
        <v>1</v>
      </c>
      <c r="H390" s="248">
        <v>1</v>
      </c>
      <c r="I390" s="248">
        <v>1</v>
      </c>
      <c r="J390" s="249">
        <v>1</v>
      </c>
      <c r="K390" s="249">
        <v>1</v>
      </c>
      <c r="L390" s="249">
        <v>1</v>
      </c>
      <c r="M390" s="249">
        <v>1</v>
      </c>
      <c r="N390" s="248">
        <v>1</v>
      </c>
      <c r="O390" s="248">
        <v>1</v>
      </c>
      <c r="P390" s="248">
        <v>1</v>
      </c>
      <c r="Q390" s="248">
        <v>1</v>
      </c>
      <c r="R390" s="248">
        <v>1</v>
      </c>
      <c r="S390" s="248">
        <v>1</v>
      </c>
      <c r="T390" s="248">
        <v>1</v>
      </c>
      <c r="U390" s="248">
        <v>1</v>
      </c>
      <c r="V390" s="248">
        <v>1</v>
      </c>
      <c r="W390" s="248">
        <v>1</v>
      </c>
      <c r="X390" s="248">
        <v>1</v>
      </c>
      <c r="Y390" s="248">
        <v>1</v>
      </c>
      <c r="Z390" s="248">
        <v>1</v>
      </c>
      <c r="AA390" s="248">
        <v>1</v>
      </c>
      <c r="AB390" s="248">
        <v>1</v>
      </c>
    </row>
    <row r="391" spans="2:28" outlineLevel="1">
      <c r="B391" s="556">
        <f t="shared" si="45"/>
        <v>15</v>
      </c>
      <c r="C391" s="248" t="str">
        <f t="shared" si="45"/>
        <v xml:space="preserve">1 Bed / 1 Bath </v>
      </c>
      <c r="D391" s="248">
        <v>1</v>
      </c>
      <c r="E391" s="248">
        <f t="array" ref="E391:AB391">IFERROR(--(MOD(E$375:AB$375,H358)=0),0)</f>
        <v>0</v>
      </c>
      <c r="F391" s="248">
        <v>0</v>
      </c>
      <c r="G391" s="248">
        <v>0</v>
      </c>
      <c r="H391" s="248">
        <v>0</v>
      </c>
      <c r="I391" s="248">
        <v>0</v>
      </c>
      <c r="J391" s="249">
        <v>0</v>
      </c>
      <c r="K391" s="249">
        <v>0</v>
      </c>
      <c r="L391" s="249">
        <v>0</v>
      </c>
      <c r="M391" s="249">
        <v>0</v>
      </c>
      <c r="N391" s="248">
        <v>0</v>
      </c>
      <c r="O391" s="248">
        <v>0</v>
      </c>
      <c r="P391" s="248">
        <v>0</v>
      </c>
      <c r="Q391" s="248">
        <v>0</v>
      </c>
      <c r="R391" s="248">
        <v>0</v>
      </c>
      <c r="S391" s="248">
        <v>0</v>
      </c>
      <c r="T391" s="248">
        <v>0</v>
      </c>
      <c r="U391" s="248">
        <v>0</v>
      </c>
      <c r="V391" s="248">
        <v>0</v>
      </c>
      <c r="W391" s="248">
        <v>0</v>
      </c>
      <c r="X391" s="248">
        <v>0</v>
      </c>
      <c r="Y391" s="248">
        <v>0</v>
      </c>
      <c r="Z391" s="248">
        <v>0</v>
      </c>
      <c r="AA391" s="248">
        <v>0</v>
      </c>
      <c r="AB391" s="248">
        <v>0</v>
      </c>
    </row>
    <row r="392" spans="2:28" outlineLevel="1">
      <c r="B392" s="556">
        <f t="shared" si="45"/>
        <v>16</v>
      </c>
      <c r="C392" s="248" t="str">
        <f t="shared" si="45"/>
        <v xml:space="preserve">2 Bed / 2 Bath </v>
      </c>
      <c r="D392" s="248">
        <v>1</v>
      </c>
      <c r="E392" s="248">
        <f t="array" ref="E392:AB392">IFERROR(--(MOD(E$375:AB$375,H359)=0),0)</f>
        <v>0</v>
      </c>
      <c r="F392" s="248">
        <v>0</v>
      </c>
      <c r="G392" s="248">
        <v>0</v>
      </c>
      <c r="H392" s="248">
        <v>0</v>
      </c>
      <c r="I392" s="248">
        <v>0</v>
      </c>
      <c r="J392" s="249">
        <v>0</v>
      </c>
      <c r="K392" s="249">
        <v>0</v>
      </c>
      <c r="L392" s="249">
        <v>0</v>
      </c>
      <c r="M392" s="249">
        <v>0</v>
      </c>
      <c r="N392" s="248">
        <v>0</v>
      </c>
      <c r="O392" s="248">
        <v>0</v>
      </c>
      <c r="P392" s="248">
        <v>0</v>
      </c>
      <c r="Q392" s="248">
        <v>0</v>
      </c>
      <c r="R392" s="248">
        <v>0</v>
      </c>
      <c r="S392" s="248">
        <v>0</v>
      </c>
      <c r="T392" s="248">
        <v>0</v>
      </c>
      <c r="U392" s="248">
        <v>0</v>
      </c>
      <c r="V392" s="248">
        <v>0</v>
      </c>
      <c r="W392" s="248">
        <v>0</v>
      </c>
      <c r="X392" s="248">
        <v>0</v>
      </c>
      <c r="Y392" s="248">
        <v>0</v>
      </c>
      <c r="Z392" s="248">
        <v>0</v>
      </c>
      <c r="AA392" s="248">
        <v>0</v>
      </c>
      <c r="AB392" s="248">
        <v>0</v>
      </c>
    </row>
    <row r="393" spans="2:28" outlineLevel="1">
      <c r="B393" s="556">
        <f t="shared" si="45"/>
        <v>17</v>
      </c>
      <c r="C393" s="248" t="str">
        <f t="shared" si="45"/>
        <v xml:space="preserve">4 Bed / 2 Bath Penthouse </v>
      </c>
      <c r="D393" s="248">
        <v>1</v>
      </c>
      <c r="E393" s="248">
        <f t="array" ref="E393:AB393">IFERROR(--(MOD(E$375:AB$375,H360)=0),0)</f>
        <v>0</v>
      </c>
      <c r="F393" s="248">
        <v>0</v>
      </c>
      <c r="G393" s="248">
        <v>0</v>
      </c>
      <c r="H393" s="248">
        <v>0</v>
      </c>
      <c r="I393" s="248">
        <v>0</v>
      </c>
      <c r="J393" s="249">
        <v>0</v>
      </c>
      <c r="K393" s="249">
        <v>0</v>
      </c>
      <c r="L393" s="249">
        <v>0</v>
      </c>
      <c r="M393" s="249">
        <v>0</v>
      </c>
      <c r="N393" s="248">
        <v>0</v>
      </c>
      <c r="O393" s="248">
        <v>0</v>
      </c>
      <c r="P393" s="248">
        <v>0</v>
      </c>
      <c r="Q393" s="248">
        <v>0</v>
      </c>
      <c r="R393" s="248">
        <v>0</v>
      </c>
      <c r="S393" s="248">
        <v>0</v>
      </c>
      <c r="T393" s="248">
        <v>0</v>
      </c>
      <c r="U393" s="248">
        <v>0</v>
      </c>
      <c r="V393" s="248">
        <v>0</v>
      </c>
      <c r="W393" s="248">
        <v>0</v>
      </c>
      <c r="X393" s="248">
        <v>0</v>
      </c>
      <c r="Y393" s="248">
        <v>0</v>
      </c>
      <c r="Z393" s="248">
        <v>0</v>
      </c>
      <c r="AA393" s="248">
        <v>0</v>
      </c>
      <c r="AB393" s="248">
        <v>0</v>
      </c>
    </row>
    <row r="394" spans="2:28" outlineLevel="1">
      <c r="B394" s="556">
        <f t="shared" ref="B394:C406" si="46">B361</f>
        <v>18</v>
      </c>
      <c r="C394" s="248" t="str">
        <f t="shared" si="46"/>
        <v xml:space="preserve">2 Bed / 2 Bath </v>
      </c>
      <c r="D394" s="248">
        <v>1</v>
      </c>
      <c r="E394" s="248">
        <f t="array" ref="E394:AB394">IFERROR(--(MOD(E$375:AB$375,H361)=0),0)</f>
        <v>0</v>
      </c>
      <c r="F394" s="248">
        <v>1</v>
      </c>
      <c r="G394" s="248">
        <v>0</v>
      </c>
      <c r="H394" s="248">
        <v>1</v>
      </c>
      <c r="I394" s="248">
        <v>0</v>
      </c>
      <c r="J394" s="249">
        <v>1</v>
      </c>
      <c r="K394" s="249">
        <v>0</v>
      </c>
      <c r="L394" s="249">
        <v>1</v>
      </c>
      <c r="M394" s="249">
        <v>0</v>
      </c>
      <c r="N394" s="248">
        <v>1</v>
      </c>
      <c r="O394" s="248">
        <v>0</v>
      </c>
      <c r="P394" s="248">
        <v>1</v>
      </c>
      <c r="Q394" s="248">
        <v>0</v>
      </c>
      <c r="R394" s="248">
        <v>1</v>
      </c>
      <c r="S394" s="248">
        <v>0</v>
      </c>
      <c r="T394" s="248">
        <v>1</v>
      </c>
      <c r="U394" s="248">
        <v>0</v>
      </c>
      <c r="V394" s="248">
        <v>1</v>
      </c>
      <c r="W394" s="248">
        <v>0</v>
      </c>
      <c r="X394" s="248">
        <v>1</v>
      </c>
      <c r="Y394" s="248">
        <v>0</v>
      </c>
      <c r="Z394" s="248">
        <v>1</v>
      </c>
      <c r="AA394" s="248">
        <v>0</v>
      </c>
      <c r="AB394" s="248">
        <v>1</v>
      </c>
    </row>
    <row r="395" spans="2:28" outlineLevel="1">
      <c r="B395" s="556">
        <f t="shared" si="46"/>
        <v>19</v>
      </c>
      <c r="C395" s="248">
        <f t="shared" si="46"/>
        <v>0</v>
      </c>
      <c r="D395" s="248">
        <v>1</v>
      </c>
      <c r="E395" s="248">
        <f t="array" ref="E395:AB395">IFERROR(--(MOD(E$375:AB$375,H362)=0),0)</f>
        <v>0</v>
      </c>
      <c r="F395" s="248">
        <v>0</v>
      </c>
      <c r="G395" s="248">
        <v>0</v>
      </c>
      <c r="H395" s="248">
        <v>0</v>
      </c>
      <c r="I395" s="248">
        <v>0</v>
      </c>
      <c r="J395" s="249">
        <v>0</v>
      </c>
      <c r="K395" s="249">
        <v>0</v>
      </c>
      <c r="L395" s="249">
        <v>0</v>
      </c>
      <c r="M395" s="249">
        <v>0</v>
      </c>
      <c r="N395" s="248">
        <v>0</v>
      </c>
      <c r="O395" s="248">
        <v>0</v>
      </c>
      <c r="P395" s="248">
        <v>0</v>
      </c>
      <c r="Q395" s="248">
        <v>0</v>
      </c>
      <c r="R395" s="248">
        <v>0</v>
      </c>
      <c r="S395" s="248">
        <v>0</v>
      </c>
      <c r="T395" s="248">
        <v>0</v>
      </c>
      <c r="U395" s="248">
        <v>0</v>
      </c>
      <c r="V395" s="248">
        <v>0</v>
      </c>
      <c r="W395" s="248">
        <v>0</v>
      </c>
      <c r="X395" s="248">
        <v>0</v>
      </c>
      <c r="Y395" s="248">
        <v>0</v>
      </c>
      <c r="Z395" s="248">
        <v>0</v>
      </c>
      <c r="AA395" s="248">
        <v>0</v>
      </c>
      <c r="AB395" s="248">
        <v>0</v>
      </c>
    </row>
    <row r="396" spans="2:28" outlineLevel="1">
      <c r="B396" s="556">
        <f t="shared" si="46"/>
        <v>20</v>
      </c>
      <c r="C396" s="248">
        <f t="shared" si="46"/>
        <v>0</v>
      </c>
      <c r="D396" s="248">
        <v>1</v>
      </c>
      <c r="E396" s="248">
        <f t="array" ref="E396:AB396">IFERROR(--(MOD(E$375:AB$375,H363)=0),0)</f>
        <v>0</v>
      </c>
      <c r="F396" s="248">
        <v>0</v>
      </c>
      <c r="G396" s="248">
        <v>0</v>
      </c>
      <c r="H396" s="248">
        <v>0</v>
      </c>
      <c r="I396" s="248">
        <v>0</v>
      </c>
      <c r="J396" s="249">
        <v>0</v>
      </c>
      <c r="K396" s="249">
        <v>0</v>
      </c>
      <c r="L396" s="249">
        <v>0</v>
      </c>
      <c r="M396" s="249">
        <v>0</v>
      </c>
      <c r="N396" s="248">
        <v>0</v>
      </c>
      <c r="O396" s="248">
        <v>0</v>
      </c>
      <c r="P396" s="248">
        <v>0</v>
      </c>
      <c r="Q396" s="248">
        <v>0</v>
      </c>
      <c r="R396" s="248">
        <v>0</v>
      </c>
      <c r="S396" s="248">
        <v>0</v>
      </c>
      <c r="T396" s="248">
        <v>0</v>
      </c>
      <c r="U396" s="248">
        <v>0</v>
      </c>
      <c r="V396" s="248">
        <v>0</v>
      </c>
      <c r="W396" s="248">
        <v>0</v>
      </c>
      <c r="X396" s="248">
        <v>0</v>
      </c>
      <c r="Y396" s="248">
        <v>0</v>
      </c>
      <c r="Z396" s="248">
        <v>0</v>
      </c>
      <c r="AA396" s="248">
        <v>0</v>
      </c>
      <c r="AB396" s="248">
        <v>0</v>
      </c>
    </row>
    <row r="397" spans="2:28" outlineLevel="1">
      <c r="B397" s="556">
        <f t="shared" si="46"/>
        <v>21</v>
      </c>
      <c r="C397" s="248">
        <f t="shared" si="46"/>
        <v>0</v>
      </c>
      <c r="D397" s="248">
        <v>1</v>
      </c>
      <c r="E397" s="248">
        <f t="array" ref="E397:AB397">IFERROR(--(MOD(E$375:AB$375,H364)=0),0)</f>
        <v>0</v>
      </c>
      <c r="F397" s="248">
        <v>0</v>
      </c>
      <c r="G397" s="248">
        <v>0</v>
      </c>
      <c r="H397" s="248">
        <v>0</v>
      </c>
      <c r="I397" s="248">
        <v>0</v>
      </c>
      <c r="J397" s="249">
        <v>0</v>
      </c>
      <c r="K397" s="249">
        <v>0</v>
      </c>
      <c r="L397" s="249">
        <v>0</v>
      </c>
      <c r="M397" s="249">
        <v>0</v>
      </c>
      <c r="N397" s="248">
        <v>0</v>
      </c>
      <c r="O397" s="248">
        <v>0</v>
      </c>
      <c r="P397" s="248">
        <v>0</v>
      </c>
      <c r="Q397" s="248">
        <v>0</v>
      </c>
      <c r="R397" s="248">
        <v>0</v>
      </c>
      <c r="S397" s="248">
        <v>0</v>
      </c>
      <c r="T397" s="248">
        <v>0</v>
      </c>
      <c r="U397" s="248">
        <v>0</v>
      </c>
      <c r="V397" s="248">
        <v>0</v>
      </c>
      <c r="W397" s="248">
        <v>0</v>
      </c>
      <c r="X397" s="248">
        <v>0</v>
      </c>
      <c r="Y397" s="248">
        <v>0</v>
      </c>
      <c r="Z397" s="248">
        <v>0</v>
      </c>
      <c r="AA397" s="248">
        <v>0</v>
      </c>
      <c r="AB397" s="248">
        <v>0</v>
      </c>
    </row>
    <row r="398" spans="2:28" outlineLevel="1">
      <c r="B398" s="556">
        <f t="shared" si="46"/>
        <v>22</v>
      </c>
      <c r="C398" s="248">
        <f t="shared" si="46"/>
        <v>0</v>
      </c>
      <c r="D398" s="248">
        <v>1</v>
      </c>
      <c r="E398" s="248">
        <f t="array" ref="E398:AB398">IFERROR(--(MOD(E$375:AB$375,H365)=0),0)</f>
        <v>0</v>
      </c>
      <c r="F398" s="248">
        <v>0</v>
      </c>
      <c r="G398" s="248">
        <v>0</v>
      </c>
      <c r="H398" s="248">
        <v>0</v>
      </c>
      <c r="I398" s="248">
        <v>0</v>
      </c>
      <c r="J398" s="249">
        <v>0</v>
      </c>
      <c r="K398" s="249">
        <v>0</v>
      </c>
      <c r="L398" s="249">
        <v>0</v>
      </c>
      <c r="M398" s="249">
        <v>0</v>
      </c>
      <c r="N398" s="248">
        <v>0</v>
      </c>
      <c r="O398" s="248">
        <v>0</v>
      </c>
      <c r="P398" s="248">
        <v>0</v>
      </c>
      <c r="Q398" s="248">
        <v>0</v>
      </c>
      <c r="R398" s="248">
        <v>0</v>
      </c>
      <c r="S398" s="248">
        <v>0</v>
      </c>
      <c r="T398" s="248">
        <v>0</v>
      </c>
      <c r="U398" s="248">
        <v>0</v>
      </c>
      <c r="V398" s="248">
        <v>0</v>
      </c>
      <c r="W398" s="248">
        <v>0</v>
      </c>
      <c r="X398" s="248">
        <v>0</v>
      </c>
      <c r="Y398" s="248">
        <v>0</v>
      </c>
      <c r="Z398" s="248">
        <v>0</v>
      </c>
      <c r="AA398" s="248">
        <v>0</v>
      </c>
      <c r="AB398" s="248">
        <v>0</v>
      </c>
    </row>
    <row r="399" spans="2:28" outlineLevel="1">
      <c r="B399" s="556">
        <f t="shared" si="46"/>
        <v>23</v>
      </c>
      <c r="C399" s="248">
        <f t="shared" si="46"/>
        <v>0</v>
      </c>
      <c r="D399" s="248">
        <v>1</v>
      </c>
      <c r="E399" s="248">
        <f t="array" ref="E399:AB399">IFERROR(--(MOD(E$375:AB$375,H366)=0),0)</f>
        <v>0</v>
      </c>
      <c r="F399" s="248">
        <v>0</v>
      </c>
      <c r="G399" s="248">
        <v>0</v>
      </c>
      <c r="H399" s="248">
        <v>0</v>
      </c>
      <c r="I399" s="248">
        <v>0</v>
      </c>
      <c r="J399" s="249">
        <v>0</v>
      </c>
      <c r="K399" s="249">
        <v>0</v>
      </c>
      <c r="L399" s="249">
        <v>0</v>
      </c>
      <c r="M399" s="249">
        <v>0</v>
      </c>
      <c r="N399" s="248">
        <v>0</v>
      </c>
      <c r="O399" s="248">
        <v>0</v>
      </c>
      <c r="P399" s="248">
        <v>0</v>
      </c>
      <c r="Q399" s="248">
        <v>0</v>
      </c>
      <c r="R399" s="248">
        <v>0</v>
      </c>
      <c r="S399" s="248">
        <v>0</v>
      </c>
      <c r="T399" s="248">
        <v>0</v>
      </c>
      <c r="U399" s="248">
        <v>0</v>
      </c>
      <c r="V399" s="248">
        <v>0</v>
      </c>
      <c r="W399" s="248">
        <v>0</v>
      </c>
      <c r="X399" s="248">
        <v>0</v>
      </c>
      <c r="Y399" s="248">
        <v>0</v>
      </c>
      <c r="Z399" s="248">
        <v>0</v>
      </c>
      <c r="AA399" s="248">
        <v>0</v>
      </c>
      <c r="AB399" s="248">
        <v>0</v>
      </c>
    </row>
    <row r="400" spans="2:28" outlineLevel="1">
      <c r="B400" s="556">
        <f t="shared" si="46"/>
        <v>24</v>
      </c>
      <c r="C400" s="248">
        <f t="shared" si="46"/>
        <v>0</v>
      </c>
      <c r="D400" s="248">
        <v>1</v>
      </c>
      <c r="E400" s="248">
        <f t="array" ref="E400:AB400">IFERROR(--(MOD(E$375:AB$375,H367)=0),0)</f>
        <v>0</v>
      </c>
      <c r="F400" s="248">
        <v>0</v>
      </c>
      <c r="G400" s="248">
        <v>0</v>
      </c>
      <c r="H400" s="248">
        <v>0</v>
      </c>
      <c r="I400" s="248">
        <v>0</v>
      </c>
      <c r="J400" s="249">
        <v>0</v>
      </c>
      <c r="K400" s="249">
        <v>0</v>
      </c>
      <c r="L400" s="249">
        <v>0</v>
      </c>
      <c r="M400" s="249">
        <v>0</v>
      </c>
      <c r="N400" s="248">
        <v>0</v>
      </c>
      <c r="O400" s="248">
        <v>0</v>
      </c>
      <c r="P400" s="248">
        <v>0</v>
      </c>
      <c r="Q400" s="248">
        <v>0</v>
      </c>
      <c r="R400" s="248">
        <v>0</v>
      </c>
      <c r="S400" s="248">
        <v>0</v>
      </c>
      <c r="T400" s="248">
        <v>0</v>
      </c>
      <c r="U400" s="248">
        <v>0</v>
      </c>
      <c r="V400" s="248">
        <v>0</v>
      </c>
      <c r="W400" s="248">
        <v>0</v>
      </c>
      <c r="X400" s="248">
        <v>0</v>
      </c>
      <c r="Y400" s="248">
        <v>0</v>
      </c>
      <c r="Z400" s="248">
        <v>0</v>
      </c>
      <c r="AA400" s="248">
        <v>0</v>
      </c>
      <c r="AB400" s="248">
        <v>0</v>
      </c>
    </row>
    <row r="401" spans="2:28" outlineLevel="1">
      <c r="B401" s="556">
        <f t="shared" si="46"/>
        <v>25</v>
      </c>
      <c r="C401" s="248">
        <f t="shared" si="46"/>
        <v>0</v>
      </c>
      <c r="D401" s="248">
        <v>1</v>
      </c>
      <c r="E401" s="248">
        <f t="array" ref="E401:AB401">IFERROR(--(MOD(E$375:AB$375,H368)=0),0)</f>
        <v>0</v>
      </c>
      <c r="F401" s="248">
        <v>0</v>
      </c>
      <c r="G401" s="248">
        <v>0</v>
      </c>
      <c r="H401" s="248">
        <v>0</v>
      </c>
      <c r="I401" s="248">
        <v>0</v>
      </c>
      <c r="J401" s="249">
        <v>0</v>
      </c>
      <c r="K401" s="249">
        <v>0</v>
      </c>
      <c r="L401" s="249">
        <v>0</v>
      </c>
      <c r="M401" s="249">
        <v>0</v>
      </c>
      <c r="N401" s="248">
        <v>0</v>
      </c>
      <c r="O401" s="248">
        <v>0</v>
      </c>
      <c r="P401" s="248">
        <v>0</v>
      </c>
      <c r="Q401" s="248">
        <v>0</v>
      </c>
      <c r="R401" s="248">
        <v>0</v>
      </c>
      <c r="S401" s="248">
        <v>0</v>
      </c>
      <c r="T401" s="248">
        <v>0</v>
      </c>
      <c r="U401" s="248">
        <v>0</v>
      </c>
      <c r="V401" s="248">
        <v>0</v>
      </c>
      <c r="W401" s="248">
        <v>0</v>
      </c>
      <c r="X401" s="248">
        <v>0</v>
      </c>
      <c r="Y401" s="248">
        <v>0</v>
      </c>
      <c r="Z401" s="248">
        <v>0</v>
      </c>
      <c r="AA401" s="248">
        <v>0</v>
      </c>
      <c r="AB401" s="248">
        <v>0</v>
      </c>
    </row>
    <row r="402" spans="2:28" outlineLevel="1">
      <c r="B402" s="556">
        <f t="shared" si="46"/>
        <v>26</v>
      </c>
      <c r="C402" s="248">
        <f t="shared" si="46"/>
        <v>0</v>
      </c>
      <c r="D402" s="248">
        <v>1</v>
      </c>
      <c r="E402" s="248">
        <f t="array" ref="E402:AB402">IFERROR(--(MOD(E$375:AB$375,H369)=0),0)</f>
        <v>0</v>
      </c>
      <c r="F402" s="248">
        <v>0</v>
      </c>
      <c r="G402" s="248">
        <v>0</v>
      </c>
      <c r="H402" s="248">
        <v>0</v>
      </c>
      <c r="I402" s="248">
        <v>0</v>
      </c>
      <c r="J402" s="249">
        <v>0</v>
      </c>
      <c r="K402" s="249">
        <v>0</v>
      </c>
      <c r="L402" s="249">
        <v>0</v>
      </c>
      <c r="M402" s="249">
        <v>0</v>
      </c>
      <c r="N402" s="248">
        <v>0</v>
      </c>
      <c r="O402" s="248">
        <v>0</v>
      </c>
      <c r="P402" s="248">
        <v>0</v>
      </c>
      <c r="Q402" s="248">
        <v>0</v>
      </c>
      <c r="R402" s="248">
        <v>0</v>
      </c>
      <c r="S402" s="248">
        <v>0</v>
      </c>
      <c r="T402" s="248">
        <v>0</v>
      </c>
      <c r="U402" s="248">
        <v>0</v>
      </c>
      <c r="V402" s="248">
        <v>0</v>
      </c>
      <c r="W402" s="248">
        <v>0</v>
      </c>
      <c r="X402" s="248">
        <v>0</v>
      </c>
      <c r="Y402" s="248">
        <v>0</v>
      </c>
      <c r="Z402" s="248">
        <v>0</v>
      </c>
      <c r="AA402" s="248">
        <v>0</v>
      </c>
      <c r="AB402" s="248">
        <v>0</v>
      </c>
    </row>
    <row r="403" spans="2:28" outlineLevel="1">
      <c r="B403" s="556">
        <f t="shared" si="46"/>
        <v>27</v>
      </c>
      <c r="C403" s="248">
        <f t="shared" si="46"/>
        <v>0</v>
      </c>
      <c r="D403" s="248">
        <v>1</v>
      </c>
      <c r="E403" s="248">
        <f t="array" ref="E403:AB403">IFERROR(--(MOD(E$375:AB$375,H370)=0),0)</f>
        <v>0</v>
      </c>
      <c r="F403" s="248">
        <v>0</v>
      </c>
      <c r="G403" s="248">
        <v>0</v>
      </c>
      <c r="H403" s="248">
        <v>0</v>
      </c>
      <c r="I403" s="248">
        <v>0</v>
      </c>
      <c r="J403" s="249">
        <v>0</v>
      </c>
      <c r="K403" s="249">
        <v>0</v>
      </c>
      <c r="L403" s="249">
        <v>0</v>
      </c>
      <c r="M403" s="249">
        <v>0</v>
      </c>
      <c r="N403" s="248">
        <v>0</v>
      </c>
      <c r="O403" s="248">
        <v>0</v>
      </c>
      <c r="P403" s="248">
        <v>0</v>
      </c>
      <c r="Q403" s="248">
        <v>0</v>
      </c>
      <c r="R403" s="248">
        <v>0</v>
      </c>
      <c r="S403" s="248">
        <v>0</v>
      </c>
      <c r="T403" s="248">
        <v>0</v>
      </c>
      <c r="U403" s="248">
        <v>0</v>
      </c>
      <c r="V403" s="248">
        <v>0</v>
      </c>
      <c r="W403" s="248">
        <v>0</v>
      </c>
      <c r="X403" s="248">
        <v>0</v>
      </c>
      <c r="Y403" s="248">
        <v>0</v>
      </c>
      <c r="Z403" s="248">
        <v>0</v>
      </c>
      <c r="AA403" s="248">
        <v>0</v>
      </c>
      <c r="AB403" s="248">
        <v>0</v>
      </c>
    </row>
    <row r="404" spans="2:28" outlineLevel="1">
      <c r="B404" s="556">
        <f t="shared" si="46"/>
        <v>28</v>
      </c>
      <c r="C404" s="248">
        <f t="shared" si="46"/>
        <v>0</v>
      </c>
      <c r="D404" s="248">
        <v>1</v>
      </c>
      <c r="E404" s="248">
        <f t="array" ref="E404:AB404">IFERROR(--(MOD(E$375:AB$375,H371)=0),0)</f>
        <v>0</v>
      </c>
      <c r="F404" s="248">
        <v>0</v>
      </c>
      <c r="G404" s="248">
        <v>0</v>
      </c>
      <c r="H404" s="248">
        <v>0</v>
      </c>
      <c r="I404" s="248">
        <v>0</v>
      </c>
      <c r="J404" s="249">
        <v>0</v>
      </c>
      <c r="K404" s="249">
        <v>0</v>
      </c>
      <c r="L404" s="249">
        <v>0</v>
      </c>
      <c r="M404" s="249">
        <v>0</v>
      </c>
      <c r="N404" s="248">
        <v>0</v>
      </c>
      <c r="O404" s="248">
        <v>0</v>
      </c>
      <c r="P404" s="248">
        <v>0</v>
      </c>
      <c r="Q404" s="248">
        <v>0</v>
      </c>
      <c r="R404" s="248">
        <v>0</v>
      </c>
      <c r="S404" s="248">
        <v>0</v>
      </c>
      <c r="T404" s="248">
        <v>0</v>
      </c>
      <c r="U404" s="248">
        <v>0</v>
      </c>
      <c r="V404" s="248">
        <v>0</v>
      </c>
      <c r="W404" s="248">
        <v>0</v>
      </c>
      <c r="X404" s="248">
        <v>0</v>
      </c>
      <c r="Y404" s="248">
        <v>0</v>
      </c>
      <c r="Z404" s="248">
        <v>0</v>
      </c>
      <c r="AA404" s="248">
        <v>0</v>
      </c>
      <c r="AB404" s="248">
        <v>0</v>
      </c>
    </row>
    <row r="405" spans="2:28" outlineLevel="1">
      <c r="B405" s="556">
        <f t="shared" si="46"/>
        <v>29</v>
      </c>
      <c r="C405" s="248">
        <f t="shared" si="46"/>
        <v>0</v>
      </c>
      <c r="D405" s="248">
        <v>1</v>
      </c>
      <c r="E405" s="248">
        <f t="array" ref="E405:AB405">IFERROR(--(MOD(E$375:AB$375,H372)=0),0)</f>
        <v>0</v>
      </c>
      <c r="F405" s="248">
        <v>0</v>
      </c>
      <c r="G405" s="248">
        <v>0</v>
      </c>
      <c r="H405" s="248">
        <v>0</v>
      </c>
      <c r="I405" s="248">
        <v>0</v>
      </c>
      <c r="J405" s="249">
        <v>0</v>
      </c>
      <c r="K405" s="249">
        <v>0</v>
      </c>
      <c r="L405" s="249">
        <v>0</v>
      </c>
      <c r="M405" s="249">
        <v>0</v>
      </c>
      <c r="N405" s="248">
        <v>0</v>
      </c>
      <c r="O405" s="248">
        <v>0</v>
      </c>
      <c r="P405" s="248">
        <v>0</v>
      </c>
      <c r="Q405" s="248">
        <v>0</v>
      </c>
      <c r="R405" s="248">
        <v>0</v>
      </c>
      <c r="S405" s="248">
        <v>0</v>
      </c>
      <c r="T405" s="248">
        <v>0</v>
      </c>
      <c r="U405" s="248">
        <v>0</v>
      </c>
      <c r="V405" s="248">
        <v>0</v>
      </c>
      <c r="W405" s="248">
        <v>0</v>
      </c>
      <c r="X405" s="248">
        <v>0</v>
      </c>
      <c r="Y405" s="248">
        <v>0</v>
      </c>
      <c r="Z405" s="248">
        <v>0</v>
      </c>
      <c r="AA405" s="248">
        <v>0</v>
      </c>
      <c r="AB405" s="248">
        <v>0</v>
      </c>
    </row>
    <row r="406" spans="2:28" outlineLevel="1">
      <c r="B406" s="556">
        <f t="shared" si="46"/>
        <v>30</v>
      </c>
      <c r="C406" s="248">
        <f t="shared" si="46"/>
        <v>0</v>
      </c>
      <c r="D406" s="248">
        <v>1</v>
      </c>
      <c r="E406" s="248">
        <f t="array" ref="E406:AB406">IFERROR(--(MOD(E$375:AB$375,H373)=0),0)</f>
        <v>0</v>
      </c>
      <c r="F406" s="248">
        <v>0</v>
      </c>
      <c r="G406" s="248">
        <v>0</v>
      </c>
      <c r="H406" s="248">
        <v>0</v>
      </c>
      <c r="I406" s="248">
        <v>0</v>
      </c>
      <c r="J406" s="249">
        <v>0</v>
      </c>
      <c r="K406" s="249">
        <v>0</v>
      </c>
      <c r="L406" s="249">
        <v>0</v>
      </c>
      <c r="M406" s="249">
        <v>0</v>
      </c>
      <c r="N406" s="248">
        <v>0</v>
      </c>
      <c r="O406" s="248">
        <v>0</v>
      </c>
      <c r="P406" s="248">
        <v>0</v>
      </c>
      <c r="Q406" s="248">
        <v>0</v>
      </c>
      <c r="R406" s="248">
        <v>0</v>
      </c>
      <c r="S406" s="248">
        <v>0</v>
      </c>
      <c r="T406" s="248">
        <v>0</v>
      </c>
      <c r="U406" s="248">
        <v>0</v>
      </c>
      <c r="V406" s="248">
        <v>0</v>
      </c>
      <c r="W406" s="248">
        <v>0</v>
      </c>
      <c r="X406" s="248">
        <v>0</v>
      </c>
      <c r="Y406" s="248">
        <v>0</v>
      </c>
      <c r="Z406" s="248">
        <v>0</v>
      </c>
      <c r="AA406" s="248">
        <v>0</v>
      </c>
      <c r="AB406" s="248">
        <v>0</v>
      </c>
    </row>
    <row r="407" spans="2:28" outlineLevel="1">
      <c r="B407" s="556"/>
      <c r="C407" s="21" t="s">
        <v>283</v>
      </c>
    </row>
    <row r="408" spans="2:28" outlineLevel="1">
      <c r="B408" s="556">
        <f>B377</f>
        <v>1</v>
      </c>
      <c r="C408" s="248" t="str">
        <f>C377</f>
        <v>Studio</v>
      </c>
      <c r="D408" s="248"/>
      <c r="E408" s="248">
        <f t="array" ref="E408:AB408">IF(E$375:AB$375&lt;$I344,0,D377:AB377)</f>
        <v>1</v>
      </c>
      <c r="F408" s="248">
        <v>0</v>
      </c>
      <c r="G408" s="248">
        <v>0</v>
      </c>
      <c r="H408" s="248">
        <v>0</v>
      </c>
      <c r="I408" s="249">
        <v>0</v>
      </c>
      <c r="J408" s="249">
        <v>0</v>
      </c>
      <c r="K408" s="249">
        <v>0</v>
      </c>
      <c r="L408" s="249">
        <v>0</v>
      </c>
      <c r="M408" s="249">
        <v>0</v>
      </c>
      <c r="N408" s="248">
        <v>0</v>
      </c>
      <c r="O408" s="248">
        <v>0</v>
      </c>
      <c r="P408" s="248">
        <v>0</v>
      </c>
      <c r="Q408" s="248">
        <v>0</v>
      </c>
      <c r="R408" s="248">
        <v>0</v>
      </c>
      <c r="S408" s="248">
        <v>0</v>
      </c>
      <c r="T408" s="248">
        <v>0</v>
      </c>
      <c r="U408" s="248">
        <v>0</v>
      </c>
      <c r="V408" s="248">
        <v>0</v>
      </c>
      <c r="W408" s="248">
        <v>0</v>
      </c>
      <c r="X408" s="248">
        <v>0</v>
      </c>
      <c r="Y408" s="248">
        <v>0</v>
      </c>
      <c r="Z408" s="248">
        <v>0</v>
      </c>
      <c r="AA408" s="248">
        <v>0</v>
      </c>
      <c r="AB408" s="248">
        <v>0</v>
      </c>
    </row>
    <row r="409" spans="2:28" outlineLevel="1">
      <c r="B409" s="556">
        <f t="shared" ref="B409:C424" si="47">B378</f>
        <v>2</v>
      </c>
      <c r="C409" s="248" t="str">
        <f t="shared" si="47"/>
        <v xml:space="preserve">1 Bed / 1 Bath </v>
      </c>
      <c r="D409" s="248"/>
      <c r="E409" s="248">
        <f t="array" ref="E409:AB409">IF(E$375:AB$375&lt;$I345,0,D378:AB378)</f>
        <v>1</v>
      </c>
      <c r="F409" s="248">
        <v>0</v>
      </c>
      <c r="G409" s="248">
        <v>0</v>
      </c>
      <c r="H409" s="248">
        <v>0</v>
      </c>
      <c r="I409" s="249">
        <v>0</v>
      </c>
      <c r="J409" s="249">
        <v>0</v>
      </c>
      <c r="K409" s="249">
        <v>0</v>
      </c>
      <c r="L409" s="249">
        <v>0</v>
      </c>
      <c r="M409" s="249">
        <v>0</v>
      </c>
      <c r="N409" s="248">
        <v>0</v>
      </c>
      <c r="O409" s="248">
        <v>0</v>
      </c>
      <c r="P409" s="248">
        <v>0</v>
      </c>
      <c r="Q409" s="248">
        <v>0</v>
      </c>
      <c r="R409" s="248">
        <v>0</v>
      </c>
      <c r="S409" s="248">
        <v>0</v>
      </c>
      <c r="T409" s="248">
        <v>0</v>
      </c>
      <c r="U409" s="248">
        <v>0</v>
      </c>
      <c r="V409" s="248">
        <v>0</v>
      </c>
      <c r="W409" s="248">
        <v>0</v>
      </c>
      <c r="X409" s="248">
        <v>0</v>
      </c>
      <c r="Y409" s="248">
        <v>0</v>
      </c>
      <c r="Z409" s="248">
        <v>0</v>
      </c>
      <c r="AA409" s="248">
        <v>0</v>
      </c>
      <c r="AB409" s="248">
        <v>0</v>
      </c>
    </row>
    <row r="410" spans="2:28" outlineLevel="1">
      <c r="B410" s="556">
        <f t="shared" si="47"/>
        <v>3</v>
      </c>
      <c r="C410" s="248" t="str">
        <f t="shared" si="47"/>
        <v xml:space="preserve">1 Bed / 1 Bath </v>
      </c>
      <c r="D410" s="248"/>
      <c r="E410" s="248">
        <f t="array" ref="E410:AB410">IF(E$375:AB$375&lt;$I346,0,D379:AB379)</f>
        <v>1</v>
      </c>
      <c r="F410" s="248">
        <v>0</v>
      </c>
      <c r="G410" s="248">
        <v>0</v>
      </c>
      <c r="H410" s="248">
        <v>0</v>
      </c>
      <c r="I410" s="249">
        <v>0</v>
      </c>
      <c r="J410" s="249">
        <v>0</v>
      </c>
      <c r="K410" s="249">
        <v>0</v>
      </c>
      <c r="L410" s="249">
        <v>0</v>
      </c>
      <c r="M410" s="249">
        <v>0</v>
      </c>
      <c r="N410" s="248">
        <v>0</v>
      </c>
      <c r="O410" s="248">
        <v>0</v>
      </c>
      <c r="P410" s="248">
        <v>0</v>
      </c>
      <c r="Q410" s="248">
        <v>0</v>
      </c>
      <c r="R410" s="248">
        <v>0</v>
      </c>
      <c r="S410" s="248">
        <v>0</v>
      </c>
      <c r="T410" s="248">
        <v>0</v>
      </c>
      <c r="U410" s="248">
        <v>0</v>
      </c>
      <c r="V410" s="248">
        <v>0</v>
      </c>
      <c r="W410" s="248">
        <v>0</v>
      </c>
      <c r="X410" s="248">
        <v>0</v>
      </c>
      <c r="Y410" s="248">
        <v>0</v>
      </c>
      <c r="Z410" s="248">
        <v>0</v>
      </c>
      <c r="AA410" s="248">
        <v>0</v>
      </c>
      <c r="AB410" s="248">
        <v>0</v>
      </c>
    </row>
    <row r="411" spans="2:28" outlineLevel="1">
      <c r="B411" s="556">
        <f t="shared" si="47"/>
        <v>4</v>
      </c>
      <c r="C411" s="248" t="str">
        <f t="shared" si="47"/>
        <v xml:space="preserve">1 Bed / 1 Bath </v>
      </c>
      <c r="D411" s="248"/>
      <c r="E411" s="248">
        <f t="array" ref="E411:AB411">IF(E$375:AB$375&lt;$I347,0,D380:AB380)</f>
        <v>1</v>
      </c>
      <c r="F411" s="248">
        <v>0</v>
      </c>
      <c r="G411" s="248">
        <v>0</v>
      </c>
      <c r="H411" s="248">
        <v>0</v>
      </c>
      <c r="I411" s="249">
        <v>0</v>
      </c>
      <c r="J411" s="249">
        <v>0</v>
      </c>
      <c r="K411" s="249">
        <v>0</v>
      </c>
      <c r="L411" s="249">
        <v>0</v>
      </c>
      <c r="M411" s="249">
        <v>0</v>
      </c>
      <c r="N411" s="248">
        <v>0</v>
      </c>
      <c r="O411" s="248">
        <v>0</v>
      </c>
      <c r="P411" s="248">
        <v>0</v>
      </c>
      <c r="Q411" s="248">
        <v>0</v>
      </c>
      <c r="R411" s="248">
        <v>0</v>
      </c>
      <c r="S411" s="248">
        <v>0</v>
      </c>
      <c r="T411" s="248">
        <v>0</v>
      </c>
      <c r="U411" s="248">
        <v>0</v>
      </c>
      <c r="V411" s="248">
        <v>0</v>
      </c>
      <c r="W411" s="248">
        <v>0</v>
      </c>
      <c r="X411" s="248">
        <v>0</v>
      </c>
      <c r="Y411" s="248">
        <v>0</v>
      </c>
      <c r="Z411" s="248">
        <v>0</v>
      </c>
      <c r="AA411" s="248">
        <v>0</v>
      </c>
      <c r="AB411" s="248">
        <v>0</v>
      </c>
    </row>
    <row r="412" spans="2:28" outlineLevel="1">
      <c r="B412" s="556">
        <f t="shared" si="47"/>
        <v>5</v>
      </c>
      <c r="C412" s="248" t="str">
        <f t="shared" si="47"/>
        <v xml:space="preserve">2 Bed / 1 Bath </v>
      </c>
      <c r="D412" s="248"/>
      <c r="E412" s="248">
        <f t="array" ref="E412:AB412">IF(E$375:AB$375&lt;$I348,0,D381:AB381)</f>
        <v>1</v>
      </c>
      <c r="F412" s="248">
        <v>0</v>
      </c>
      <c r="G412" s="248">
        <v>0</v>
      </c>
      <c r="H412" s="248">
        <v>0</v>
      </c>
      <c r="I412" s="249">
        <v>0</v>
      </c>
      <c r="J412" s="249">
        <v>0</v>
      </c>
      <c r="K412" s="249">
        <v>0</v>
      </c>
      <c r="L412" s="249">
        <v>0</v>
      </c>
      <c r="M412" s="249">
        <v>0</v>
      </c>
      <c r="N412" s="248">
        <v>0</v>
      </c>
      <c r="O412" s="248">
        <v>0</v>
      </c>
      <c r="P412" s="248">
        <v>0</v>
      </c>
      <c r="Q412" s="248">
        <v>0</v>
      </c>
      <c r="R412" s="248">
        <v>0</v>
      </c>
      <c r="S412" s="248">
        <v>0</v>
      </c>
      <c r="T412" s="248">
        <v>0</v>
      </c>
      <c r="U412" s="248">
        <v>0</v>
      </c>
      <c r="V412" s="248">
        <v>0</v>
      </c>
      <c r="W412" s="248">
        <v>0</v>
      </c>
      <c r="X412" s="248">
        <v>0</v>
      </c>
      <c r="Y412" s="248">
        <v>0</v>
      </c>
      <c r="Z412" s="248">
        <v>0</v>
      </c>
      <c r="AA412" s="248">
        <v>0</v>
      </c>
      <c r="AB412" s="248">
        <v>0</v>
      </c>
    </row>
    <row r="413" spans="2:28" outlineLevel="1">
      <c r="B413" s="556">
        <f t="shared" si="47"/>
        <v>6</v>
      </c>
      <c r="C413" s="248" t="str">
        <f t="shared" si="47"/>
        <v xml:space="preserve">2 Bed / 1 Bath </v>
      </c>
      <c r="D413" s="248"/>
      <c r="E413" s="248">
        <f t="array" ref="E413:AB413">IF(E$375:AB$375&lt;$I349,0,D382:AB382)</f>
        <v>1</v>
      </c>
      <c r="F413" s="248">
        <v>0</v>
      </c>
      <c r="G413" s="248">
        <v>0</v>
      </c>
      <c r="H413" s="248">
        <v>0</v>
      </c>
      <c r="I413" s="249">
        <v>0</v>
      </c>
      <c r="J413" s="249">
        <v>0</v>
      </c>
      <c r="K413" s="249">
        <v>0</v>
      </c>
      <c r="L413" s="249">
        <v>0</v>
      </c>
      <c r="M413" s="249">
        <v>0</v>
      </c>
      <c r="N413" s="248">
        <v>0</v>
      </c>
      <c r="O413" s="248">
        <v>0</v>
      </c>
      <c r="P413" s="248">
        <v>0</v>
      </c>
      <c r="Q413" s="248">
        <v>0</v>
      </c>
      <c r="R413" s="248">
        <v>0</v>
      </c>
      <c r="S413" s="248">
        <v>0</v>
      </c>
      <c r="T413" s="248">
        <v>0</v>
      </c>
      <c r="U413" s="248">
        <v>0</v>
      </c>
      <c r="V413" s="248">
        <v>0</v>
      </c>
      <c r="W413" s="248">
        <v>0</v>
      </c>
      <c r="X413" s="248">
        <v>0</v>
      </c>
      <c r="Y413" s="248">
        <v>0</v>
      </c>
      <c r="Z413" s="248">
        <v>0</v>
      </c>
      <c r="AA413" s="248">
        <v>0</v>
      </c>
      <c r="AB413" s="248">
        <v>0</v>
      </c>
    </row>
    <row r="414" spans="2:28" outlineLevel="1">
      <c r="B414" s="556">
        <f t="shared" si="47"/>
        <v>7</v>
      </c>
      <c r="C414" s="248" t="str">
        <f t="shared" si="47"/>
        <v xml:space="preserve">2 Bed / 1 Bath </v>
      </c>
      <c r="D414" s="248"/>
      <c r="E414" s="248">
        <f t="array" ref="E414:AB414">IF(E$375:AB$375&lt;$I350,0,D383:AB383)</f>
        <v>1</v>
      </c>
      <c r="F414" s="248">
        <v>0</v>
      </c>
      <c r="G414" s="248">
        <v>0</v>
      </c>
      <c r="H414" s="248">
        <v>0</v>
      </c>
      <c r="I414" s="249">
        <v>0</v>
      </c>
      <c r="J414" s="249">
        <v>0</v>
      </c>
      <c r="K414" s="249">
        <v>0</v>
      </c>
      <c r="L414" s="249">
        <v>0</v>
      </c>
      <c r="M414" s="249">
        <v>0</v>
      </c>
      <c r="N414" s="248">
        <v>0</v>
      </c>
      <c r="O414" s="248">
        <v>0</v>
      </c>
      <c r="P414" s="248">
        <v>0</v>
      </c>
      <c r="Q414" s="248">
        <v>0</v>
      </c>
      <c r="R414" s="248">
        <v>0</v>
      </c>
      <c r="S414" s="248">
        <v>0</v>
      </c>
      <c r="T414" s="248">
        <v>0</v>
      </c>
      <c r="U414" s="248">
        <v>0</v>
      </c>
      <c r="V414" s="248">
        <v>0</v>
      </c>
      <c r="W414" s="248">
        <v>0</v>
      </c>
      <c r="X414" s="248">
        <v>0</v>
      </c>
      <c r="Y414" s="248">
        <v>0</v>
      </c>
      <c r="Z414" s="248">
        <v>0</v>
      </c>
      <c r="AA414" s="248">
        <v>0</v>
      </c>
      <c r="AB414" s="248">
        <v>0</v>
      </c>
    </row>
    <row r="415" spans="2:28" outlineLevel="1">
      <c r="B415" s="556">
        <f t="shared" si="47"/>
        <v>8</v>
      </c>
      <c r="C415" s="248" t="str">
        <f t="shared" si="47"/>
        <v xml:space="preserve">2 Bed / 2 Bath </v>
      </c>
      <c r="D415" s="248"/>
      <c r="E415" s="248">
        <f t="array" ref="E415:AB415">IF(E$375:AB$375&lt;$I351,0,D384:AB384)</f>
        <v>1</v>
      </c>
      <c r="F415" s="248">
        <v>0</v>
      </c>
      <c r="G415" s="248">
        <v>0</v>
      </c>
      <c r="H415" s="248">
        <v>0</v>
      </c>
      <c r="I415" s="249">
        <v>0</v>
      </c>
      <c r="J415" s="249">
        <v>0</v>
      </c>
      <c r="K415" s="249">
        <v>0</v>
      </c>
      <c r="L415" s="249">
        <v>0</v>
      </c>
      <c r="M415" s="249">
        <v>0</v>
      </c>
      <c r="N415" s="248">
        <v>0</v>
      </c>
      <c r="O415" s="248">
        <v>0</v>
      </c>
      <c r="P415" s="248">
        <v>0</v>
      </c>
      <c r="Q415" s="248">
        <v>0</v>
      </c>
      <c r="R415" s="248">
        <v>0</v>
      </c>
      <c r="S415" s="248">
        <v>0</v>
      </c>
      <c r="T415" s="248">
        <v>0</v>
      </c>
      <c r="U415" s="248">
        <v>0</v>
      </c>
      <c r="V415" s="248">
        <v>0</v>
      </c>
      <c r="W415" s="248">
        <v>0</v>
      </c>
      <c r="X415" s="248">
        <v>0</v>
      </c>
      <c r="Y415" s="248">
        <v>0</v>
      </c>
      <c r="Z415" s="248">
        <v>0</v>
      </c>
      <c r="AA415" s="248">
        <v>0</v>
      </c>
      <c r="AB415" s="248">
        <v>0</v>
      </c>
    </row>
    <row r="416" spans="2:28" outlineLevel="1">
      <c r="B416" s="556">
        <f t="shared" si="47"/>
        <v>9</v>
      </c>
      <c r="C416" s="248" t="str">
        <f t="shared" si="47"/>
        <v>2 Bed / 1 Bath + Den</v>
      </c>
      <c r="D416" s="248"/>
      <c r="E416" s="248">
        <f t="array" ref="E416:AB416">IF(E$375:AB$375&lt;$I352,0,D385:AB385)</f>
        <v>1</v>
      </c>
      <c r="F416" s="248">
        <v>0</v>
      </c>
      <c r="G416" s="248">
        <v>0</v>
      </c>
      <c r="H416" s="248">
        <v>0</v>
      </c>
      <c r="I416" s="249">
        <v>0</v>
      </c>
      <c r="J416" s="249">
        <v>0</v>
      </c>
      <c r="K416" s="249">
        <v>0</v>
      </c>
      <c r="L416" s="249">
        <v>0</v>
      </c>
      <c r="M416" s="249">
        <v>0</v>
      </c>
      <c r="N416" s="248">
        <v>0</v>
      </c>
      <c r="O416" s="248">
        <v>0</v>
      </c>
      <c r="P416" s="248">
        <v>0</v>
      </c>
      <c r="Q416" s="248">
        <v>0</v>
      </c>
      <c r="R416" s="248">
        <v>0</v>
      </c>
      <c r="S416" s="248">
        <v>0</v>
      </c>
      <c r="T416" s="248">
        <v>0</v>
      </c>
      <c r="U416" s="248">
        <v>0</v>
      </c>
      <c r="V416" s="248">
        <v>0</v>
      </c>
      <c r="W416" s="248">
        <v>0</v>
      </c>
      <c r="X416" s="248">
        <v>0</v>
      </c>
      <c r="Y416" s="248">
        <v>0</v>
      </c>
      <c r="Z416" s="248">
        <v>0</v>
      </c>
      <c r="AA416" s="248">
        <v>0</v>
      </c>
      <c r="AB416" s="248">
        <v>0</v>
      </c>
    </row>
    <row r="417" spans="2:28" outlineLevel="1">
      <c r="B417" s="556">
        <f t="shared" si="47"/>
        <v>10</v>
      </c>
      <c r="C417" s="248" t="str">
        <f t="shared" si="47"/>
        <v xml:space="preserve">2 Bed / 2 Bath </v>
      </c>
      <c r="D417" s="248"/>
      <c r="E417" s="248">
        <f t="array" ref="E417:AB417">IF(E$375:AB$375&lt;$I353,0,D386:AB386)</f>
        <v>1</v>
      </c>
      <c r="F417" s="248">
        <v>0</v>
      </c>
      <c r="G417" s="248">
        <v>0</v>
      </c>
      <c r="H417" s="248">
        <v>0</v>
      </c>
      <c r="I417" s="249">
        <v>0</v>
      </c>
      <c r="J417" s="249">
        <v>0</v>
      </c>
      <c r="K417" s="249">
        <v>0</v>
      </c>
      <c r="L417" s="249">
        <v>0</v>
      </c>
      <c r="M417" s="249">
        <v>0</v>
      </c>
      <c r="N417" s="248">
        <v>0</v>
      </c>
      <c r="O417" s="248">
        <v>0</v>
      </c>
      <c r="P417" s="248">
        <v>0</v>
      </c>
      <c r="Q417" s="248">
        <v>0</v>
      </c>
      <c r="R417" s="248">
        <v>0</v>
      </c>
      <c r="S417" s="248">
        <v>0</v>
      </c>
      <c r="T417" s="248">
        <v>0</v>
      </c>
      <c r="U417" s="248">
        <v>0</v>
      </c>
      <c r="V417" s="248">
        <v>0</v>
      </c>
      <c r="W417" s="248">
        <v>0</v>
      </c>
      <c r="X417" s="248">
        <v>0</v>
      </c>
      <c r="Y417" s="248">
        <v>0</v>
      </c>
      <c r="Z417" s="248">
        <v>0</v>
      </c>
      <c r="AA417" s="248">
        <v>0</v>
      </c>
      <c r="AB417" s="248">
        <v>0</v>
      </c>
    </row>
    <row r="418" spans="2:28" outlineLevel="1">
      <c r="B418" s="556">
        <f t="shared" si="47"/>
        <v>11</v>
      </c>
      <c r="C418" s="248" t="str">
        <f t="shared" si="47"/>
        <v xml:space="preserve">2 Bed / 1.5 Bath </v>
      </c>
      <c r="D418" s="248"/>
      <c r="E418" s="248">
        <f t="array" ref="E418:AB418">IF(E$375:AB$375&lt;$I354,0,D387:AB387)</f>
        <v>1</v>
      </c>
      <c r="F418" s="248">
        <v>0</v>
      </c>
      <c r="G418" s="248">
        <v>0</v>
      </c>
      <c r="H418" s="248">
        <v>0</v>
      </c>
      <c r="I418" s="249">
        <v>0</v>
      </c>
      <c r="J418" s="249">
        <v>0</v>
      </c>
      <c r="K418" s="249">
        <v>0</v>
      </c>
      <c r="L418" s="249">
        <v>0</v>
      </c>
      <c r="M418" s="249">
        <v>0</v>
      </c>
      <c r="N418" s="248">
        <v>0</v>
      </c>
      <c r="O418" s="248">
        <v>0</v>
      </c>
      <c r="P418" s="248">
        <v>0</v>
      </c>
      <c r="Q418" s="248">
        <v>0</v>
      </c>
      <c r="R418" s="248">
        <v>0</v>
      </c>
      <c r="S418" s="248">
        <v>0</v>
      </c>
      <c r="T418" s="248">
        <v>0</v>
      </c>
      <c r="U418" s="248">
        <v>0</v>
      </c>
      <c r="V418" s="248">
        <v>0</v>
      </c>
      <c r="W418" s="248">
        <v>0</v>
      </c>
      <c r="X418" s="248">
        <v>0</v>
      </c>
      <c r="Y418" s="248">
        <v>0</v>
      </c>
      <c r="Z418" s="248">
        <v>0</v>
      </c>
      <c r="AA418" s="248">
        <v>0</v>
      </c>
      <c r="AB418" s="248">
        <v>0</v>
      </c>
    </row>
    <row r="419" spans="2:28" outlineLevel="1">
      <c r="B419" s="556">
        <f t="shared" si="47"/>
        <v>12</v>
      </c>
      <c r="C419" s="248" t="str">
        <f t="shared" si="47"/>
        <v xml:space="preserve">3 Bed / 2 Bath </v>
      </c>
      <c r="D419" s="248"/>
      <c r="E419" s="248">
        <f t="array" ref="E419:AB419">IF(E$375:AB$375&lt;$I355,0,D388:AB388)</f>
        <v>1</v>
      </c>
      <c r="F419" s="248">
        <v>0</v>
      </c>
      <c r="G419" s="248">
        <v>0</v>
      </c>
      <c r="H419" s="248">
        <v>0</v>
      </c>
      <c r="I419" s="249">
        <v>0</v>
      </c>
      <c r="J419" s="249">
        <v>0</v>
      </c>
      <c r="K419" s="249">
        <v>0</v>
      </c>
      <c r="L419" s="249">
        <v>0</v>
      </c>
      <c r="M419" s="249">
        <v>0</v>
      </c>
      <c r="N419" s="248">
        <v>0</v>
      </c>
      <c r="O419" s="248">
        <v>0</v>
      </c>
      <c r="P419" s="248">
        <v>0</v>
      </c>
      <c r="Q419" s="248">
        <v>0</v>
      </c>
      <c r="R419" s="248">
        <v>0</v>
      </c>
      <c r="S419" s="248">
        <v>0</v>
      </c>
      <c r="T419" s="248">
        <v>0</v>
      </c>
      <c r="U419" s="248">
        <v>0</v>
      </c>
      <c r="V419" s="248">
        <v>0</v>
      </c>
      <c r="W419" s="248">
        <v>0</v>
      </c>
      <c r="X419" s="248">
        <v>0</v>
      </c>
      <c r="Y419" s="248">
        <v>0</v>
      </c>
      <c r="Z419" s="248">
        <v>0</v>
      </c>
      <c r="AA419" s="248">
        <v>0</v>
      </c>
      <c r="AB419" s="248">
        <v>0</v>
      </c>
    </row>
    <row r="420" spans="2:28" outlineLevel="1">
      <c r="B420" s="556">
        <f t="shared" si="47"/>
        <v>13</v>
      </c>
      <c r="C420" s="248" t="str">
        <f t="shared" si="47"/>
        <v>3 Bed / 2 Bath House</v>
      </c>
      <c r="D420" s="248"/>
      <c r="E420" s="248">
        <f t="array" ref="E420:AB420">IF(E$375:AB$375&lt;$I356,0,D389:AB389)</f>
        <v>1</v>
      </c>
      <c r="F420" s="248">
        <v>0</v>
      </c>
      <c r="G420" s="248">
        <v>0</v>
      </c>
      <c r="H420" s="248">
        <v>0</v>
      </c>
      <c r="I420" s="249">
        <v>0</v>
      </c>
      <c r="J420" s="249">
        <v>0</v>
      </c>
      <c r="K420" s="249">
        <v>0</v>
      </c>
      <c r="L420" s="249">
        <v>0</v>
      </c>
      <c r="M420" s="249">
        <v>0</v>
      </c>
      <c r="N420" s="248">
        <v>0</v>
      </c>
      <c r="O420" s="248">
        <v>0</v>
      </c>
      <c r="P420" s="248">
        <v>0</v>
      </c>
      <c r="Q420" s="248">
        <v>0</v>
      </c>
      <c r="R420" s="248">
        <v>0</v>
      </c>
      <c r="S420" s="248">
        <v>0</v>
      </c>
      <c r="T420" s="248">
        <v>0</v>
      </c>
      <c r="U420" s="248">
        <v>0</v>
      </c>
      <c r="V420" s="248">
        <v>0</v>
      </c>
      <c r="W420" s="248">
        <v>0</v>
      </c>
      <c r="X420" s="248">
        <v>0</v>
      </c>
      <c r="Y420" s="248">
        <v>0</v>
      </c>
      <c r="Z420" s="248">
        <v>0</v>
      </c>
      <c r="AA420" s="248">
        <v>0</v>
      </c>
      <c r="AB420" s="248">
        <v>0</v>
      </c>
    </row>
    <row r="421" spans="2:28" outlineLevel="1">
      <c r="B421" s="556">
        <f t="shared" si="47"/>
        <v>14</v>
      </c>
      <c r="C421" s="248" t="str">
        <f t="shared" si="47"/>
        <v xml:space="preserve">3 Bed / 2 Bath </v>
      </c>
      <c r="D421" s="248"/>
      <c r="E421" s="248">
        <f t="array" ref="E421:AB421">IF(E$375:AB$375&lt;$I357,0,D390:AB390)</f>
        <v>0</v>
      </c>
      <c r="F421" s="248">
        <v>0</v>
      </c>
      <c r="G421" s="248">
        <v>0</v>
      </c>
      <c r="H421" s="248">
        <v>1</v>
      </c>
      <c r="I421" s="249">
        <v>1</v>
      </c>
      <c r="J421" s="249">
        <v>1</v>
      </c>
      <c r="K421" s="249">
        <v>1</v>
      </c>
      <c r="L421" s="249">
        <v>1</v>
      </c>
      <c r="M421" s="249">
        <v>1</v>
      </c>
      <c r="N421" s="248">
        <v>1</v>
      </c>
      <c r="O421" s="248">
        <v>1</v>
      </c>
      <c r="P421" s="248">
        <v>1</v>
      </c>
      <c r="Q421" s="248">
        <v>1</v>
      </c>
      <c r="R421" s="248">
        <v>1</v>
      </c>
      <c r="S421" s="248">
        <v>1</v>
      </c>
      <c r="T421" s="248">
        <v>1</v>
      </c>
      <c r="U421" s="248">
        <v>1</v>
      </c>
      <c r="V421" s="248">
        <v>1</v>
      </c>
      <c r="W421" s="248">
        <v>1</v>
      </c>
      <c r="X421" s="248">
        <v>1</v>
      </c>
      <c r="Y421" s="248">
        <v>1</v>
      </c>
      <c r="Z421" s="248">
        <v>1</v>
      </c>
      <c r="AA421" s="248">
        <v>1</v>
      </c>
      <c r="AB421" s="248">
        <v>1</v>
      </c>
    </row>
    <row r="422" spans="2:28" outlineLevel="1">
      <c r="B422" s="556">
        <f t="shared" si="47"/>
        <v>15</v>
      </c>
      <c r="C422" s="248" t="str">
        <f t="shared" si="47"/>
        <v xml:space="preserve">1 Bed / 1 Bath </v>
      </c>
      <c r="D422" s="248"/>
      <c r="E422" s="248">
        <f t="array" ref="E422:AB422">IF(E$375:AB$375&lt;$I358,0,D391:AB391)</f>
        <v>1</v>
      </c>
      <c r="F422" s="248">
        <v>0</v>
      </c>
      <c r="G422" s="248">
        <v>0</v>
      </c>
      <c r="H422" s="248">
        <v>0</v>
      </c>
      <c r="I422" s="249">
        <v>0</v>
      </c>
      <c r="J422" s="249">
        <v>0</v>
      </c>
      <c r="K422" s="249">
        <v>0</v>
      </c>
      <c r="L422" s="249">
        <v>0</v>
      </c>
      <c r="M422" s="249">
        <v>0</v>
      </c>
      <c r="N422" s="248">
        <v>0</v>
      </c>
      <c r="O422" s="248">
        <v>0</v>
      </c>
      <c r="P422" s="248">
        <v>0</v>
      </c>
      <c r="Q422" s="248">
        <v>0</v>
      </c>
      <c r="R422" s="248">
        <v>0</v>
      </c>
      <c r="S422" s="248">
        <v>0</v>
      </c>
      <c r="T422" s="248">
        <v>0</v>
      </c>
      <c r="U422" s="248">
        <v>0</v>
      </c>
      <c r="V422" s="248">
        <v>0</v>
      </c>
      <c r="W422" s="248">
        <v>0</v>
      </c>
      <c r="X422" s="248">
        <v>0</v>
      </c>
      <c r="Y422" s="248">
        <v>0</v>
      </c>
      <c r="Z422" s="248">
        <v>0</v>
      </c>
      <c r="AA422" s="248">
        <v>0</v>
      </c>
      <c r="AB422" s="248">
        <v>0</v>
      </c>
    </row>
    <row r="423" spans="2:28" outlineLevel="1">
      <c r="B423" s="556">
        <f t="shared" si="47"/>
        <v>16</v>
      </c>
      <c r="C423" s="248" t="str">
        <f t="shared" si="47"/>
        <v xml:space="preserve">2 Bed / 2 Bath </v>
      </c>
      <c r="D423" s="248"/>
      <c r="E423" s="248">
        <f t="array" ref="E423:AB423">IF(E$375:AB$375&lt;$I359,0,D392:AB392)</f>
        <v>1</v>
      </c>
      <c r="F423" s="248">
        <v>0</v>
      </c>
      <c r="G423" s="248">
        <v>0</v>
      </c>
      <c r="H423" s="248">
        <v>0</v>
      </c>
      <c r="I423" s="249">
        <v>0</v>
      </c>
      <c r="J423" s="249">
        <v>0</v>
      </c>
      <c r="K423" s="249">
        <v>0</v>
      </c>
      <c r="L423" s="249">
        <v>0</v>
      </c>
      <c r="M423" s="249">
        <v>0</v>
      </c>
      <c r="N423" s="248">
        <v>0</v>
      </c>
      <c r="O423" s="248">
        <v>0</v>
      </c>
      <c r="P423" s="248">
        <v>0</v>
      </c>
      <c r="Q423" s="248">
        <v>0</v>
      </c>
      <c r="R423" s="248">
        <v>0</v>
      </c>
      <c r="S423" s="248">
        <v>0</v>
      </c>
      <c r="T423" s="248">
        <v>0</v>
      </c>
      <c r="U423" s="248">
        <v>0</v>
      </c>
      <c r="V423" s="248">
        <v>0</v>
      </c>
      <c r="W423" s="248">
        <v>0</v>
      </c>
      <c r="X423" s="248">
        <v>0</v>
      </c>
      <c r="Y423" s="248">
        <v>0</v>
      </c>
      <c r="Z423" s="248">
        <v>0</v>
      </c>
      <c r="AA423" s="248">
        <v>0</v>
      </c>
      <c r="AB423" s="248">
        <v>0</v>
      </c>
    </row>
    <row r="424" spans="2:28" outlineLevel="1">
      <c r="B424" s="556">
        <f t="shared" si="47"/>
        <v>17</v>
      </c>
      <c r="C424" s="248" t="str">
        <f t="shared" si="47"/>
        <v xml:space="preserve">4 Bed / 2 Bath Penthouse </v>
      </c>
      <c r="D424" s="248"/>
      <c r="E424" s="248">
        <f t="array" ref="E424:AB424">IF(E$375:AB$375&lt;$I360,0,D393:AB393)</f>
        <v>1</v>
      </c>
      <c r="F424" s="248">
        <v>0</v>
      </c>
      <c r="G424" s="248">
        <v>0</v>
      </c>
      <c r="H424" s="248">
        <v>0</v>
      </c>
      <c r="I424" s="249">
        <v>0</v>
      </c>
      <c r="J424" s="249">
        <v>0</v>
      </c>
      <c r="K424" s="249">
        <v>0</v>
      </c>
      <c r="L424" s="249">
        <v>0</v>
      </c>
      <c r="M424" s="249">
        <v>0</v>
      </c>
      <c r="N424" s="248">
        <v>0</v>
      </c>
      <c r="O424" s="248">
        <v>0</v>
      </c>
      <c r="P424" s="248">
        <v>0</v>
      </c>
      <c r="Q424" s="248">
        <v>0</v>
      </c>
      <c r="R424" s="248">
        <v>0</v>
      </c>
      <c r="S424" s="248">
        <v>0</v>
      </c>
      <c r="T424" s="248">
        <v>0</v>
      </c>
      <c r="U424" s="248">
        <v>0</v>
      </c>
      <c r="V424" s="248">
        <v>0</v>
      </c>
      <c r="W424" s="248">
        <v>0</v>
      </c>
      <c r="X424" s="248">
        <v>0</v>
      </c>
      <c r="Y424" s="248">
        <v>0</v>
      </c>
      <c r="Z424" s="248">
        <v>0</v>
      </c>
      <c r="AA424" s="248">
        <v>0</v>
      </c>
      <c r="AB424" s="248">
        <v>0</v>
      </c>
    </row>
    <row r="425" spans="2:28" outlineLevel="1">
      <c r="B425" s="556">
        <f t="shared" ref="B425:C437" si="48">B394</f>
        <v>18</v>
      </c>
      <c r="C425" s="248" t="str">
        <f t="shared" si="48"/>
        <v xml:space="preserve">2 Bed / 2 Bath </v>
      </c>
      <c r="D425" s="248"/>
      <c r="E425" s="248">
        <f t="array" ref="E425:AB425">IF(E$375:AB$375&lt;$I361,0,D394:AB394)</f>
        <v>0</v>
      </c>
      <c r="F425" s="248">
        <v>0</v>
      </c>
      <c r="G425" s="248">
        <v>1</v>
      </c>
      <c r="H425" s="248">
        <v>0</v>
      </c>
      <c r="I425" s="249">
        <v>1</v>
      </c>
      <c r="J425" s="249">
        <v>0</v>
      </c>
      <c r="K425" s="249">
        <v>1</v>
      </c>
      <c r="L425" s="249">
        <v>0</v>
      </c>
      <c r="M425" s="249">
        <v>1</v>
      </c>
      <c r="N425" s="248">
        <v>0</v>
      </c>
      <c r="O425" s="248">
        <v>1</v>
      </c>
      <c r="P425" s="248">
        <v>0</v>
      </c>
      <c r="Q425" s="248">
        <v>1</v>
      </c>
      <c r="R425" s="248">
        <v>0</v>
      </c>
      <c r="S425" s="248">
        <v>1</v>
      </c>
      <c r="T425" s="248">
        <v>0</v>
      </c>
      <c r="U425" s="248">
        <v>1</v>
      </c>
      <c r="V425" s="248">
        <v>0</v>
      </c>
      <c r="W425" s="248">
        <v>1</v>
      </c>
      <c r="X425" s="248">
        <v>0</v>
      </c>
      <c r="Y425" s="248">
        <v>1</v>
      </c>
      <c r="Z425" s="248">
        <v>0</v>
      </c>
      <c r="AA425" s="248">
        <v>1</v>
      </c>
      <c r="AB425" s="248">
        <v>0</v>
      </c>
    </row>
    <row r="426" spans="2:28" outlineLevel="1">
      <c r="B426" s="556">
        <f t="shared" si="48"/>
        <v>19</v>
      </c>
      <c r="C426" s="248">
        <f t="shared" si="48"/>
        <v>0</v>
      </c>
      <c r="D426" s="248"/>
      <c r="E426" s="248">
        <f t="array" ref="E426:AB426">IF(E$375:AB$375&lt;$I362,0,D395:AB395)</f>
        <v>1</v>
      </c>
      <c r="F426" s="248">
        <v>0</v>
      </c>
      <c r="G426" s="248">
        <v>0</v>
      </c>
      <c r="H426" s="248">
        <v>0</v>
      </c>
      <c r="I426" s="249">
        <v>0</v>
      </c>
      <c r="J426" s="249">
        <v>0</v>
      </c>
      <c r="K426" s="249">
        <v>0</v>
      </c>
      <c r="L426" s="249">
        <v>0</v>
      </c>
      <c r="M426" s="249">
        <v>0</v>
      </c>
      <c r="N426" s="248">
        <v>0</v>
      </c>
      <c r="O426" s="248">
        <v>0</v>
      </c>
      <c r="P426" s="248">
        <v>0</v>
      </c>
      <c r="Q426" s="248">
        <v>0</v>
      </c>
      <c r="R426" s="248">
        <v>0</v>
      </c>
      <c r="S426" s="248">
        <v>0</v>
      </c>
      <c r="T426" s="248">
        <v>0</v>
      </c>
      <c r="U426" s="248">
        <v>0</v>
      </c>
      <c r="V426" s="248">
        <v>0</v>
      </c>
      <c r="W426" s="248">
        <v>0</v>
      </c>
      <c r="X426" s="248">
        <v>0</v>
      </c>
      <c r="Y426" s="248">
        <v>0</v>
      </c>
      <c r="Z426" s="248">
        <v>0</v>
      </c>
      <c r="AA426" s="248">
        <v>0</v>
      </c>
      <c r="AB426" s="248">
        <v>0</v>
      </c>
    </row>
    <row r="427" spans="2:28" outlineLevel="1">
      <c r="B427" s="556">
        <f t="shared" si="48"/>
        <v>20</v>
      </c>
      <c r="C427" s="248">
        <f t="shared" si="48"/>
        <v>0</v>
      </c>
      <c r="D427" s="248"/>
      <c r="E427" s="248">
        <f t="array" ref="E427:AB427">IF(E$375:AB$375&lt;$I363,0,D396:AB396)</f>
        <v>1</v>
      </c>
      <c r="F427" s="248">
        <v>0</v>
      </c>
      <c r="G427" s="248">
        <v>0</v>
      </c>
      <c r="H427" s="248">
        <v>0</v>
      </c>
      <c r="I427" s="249">
        <v>0</v>
      </c>
      <c r="J427" s="249">
        <v>0</v>
      </c>
      <c r="K427" s="249">
        <v>0</v>
      </c>
      <c r="L427" s="249">
        <v>0</v>
      </c>
      <c r="M427" s="249">
        <v>0</v>
      </c>
      <c r="N427" s="248">
        <v>0</v>
      </c>
      <c r="O427" s="248">
        <v>0</v>
      </c>
      <c r="P427" s="248">
        <v>0</v>
      </c>
      <c r="Q427" s="248">
        <v>0</v>
      </c>
      <c r="R427" s="248">
        <v>0</v>
      </c>
      <c r="S427" s="248">
        <v>0</v>
      </c>
      <c r="T427" s="248">
        <v>0</v>
      </c>
      <c r="U427" s="248">
        <v>0</v>
      </c>
      <c r="V427" s="248">
        <v>0</v>
      </c>
      <c r="W427" s="248">
        <v>0</v>
      </c>
      <c r="X427" s="248">
        <v>0</v>
      </c>
      <c r="Y427" s="248">
        <v>0</v>
      </c>
      <c r="Z427" s="248">
        <v>0</v>
      </c>
      <c r="AA427" s="248">
        <v>0</v>
      </c>
      <c r="AB427" s="248">
        <v>0</v>
      </c>
    </row>
    <row r="428" spans="2:28" outlineLevel="1">
      <c r="B428" s="556">
        <f t="shared" si="48"/>
        <v>21</v>
      </c>
      <c r="C428" s="248">
        <f t="shared" si="48"/>
        <v>0</v>
      </c>
      <c r="D428" s="248"/>
      <c r="E428" s="248">
        <f t="array" ref="E428:AB428">IF(E$375:AB$375&lt;$I364,0,D397:AB397)</f>
        <v>1</v>
      </c>
      <c r="F428" s="248">
        <v>0</v>
      </c>
      <c r="G428" s="248">
        <v>0</v>
      </c>
      <c r="H428" s="248">
        <v>0</v>
      </c>
      <c r="I428" s="249">
        <v>0</v>
      </c>
      <c r="J428" s="249">
        <v>0</v>
      </c>
      <c r="K428" s="249">
        <v>0</v>
      </c>
      <c r="L428" s="249">
        <v>0</v>
      </c>
      <c r="M428" s="249">
        <v>0</v>
      </c>
      <c r="N428" s="248">
        <v>0</v>
      </c>
      <c r="O428" s="248">
        <v>0</v>
      </c>
      <c r="P428" s="248">
        <v>0</v>
      </c>
      <c r="Q428" s="248">
        <v>0</v>
      </c>
      <c r="R428" s="248">
        <v>0</v>
      </c>
      <c r="S428" s="248">
        <v>0</v>
      </c>
      <c r="T428" s="248">
        <v>0</v>
      </c>
      <c r="U428" s="248">
        <v>0</v>
      </c>
      <c r="V428" s="248">
        <v>0</v>
      </c>
      <c r="W428" s="248">
        <v>0</v>
      </c>
      <c r="X428" s="248">
        <v>0</v>
      </c>
      <c r="Y428" s="248">
        <v>0</v>
      </c>
      <c r="Z428" s="248">
        <v>0</v>
      </c>
      <c r="AA428" s="248">
        <v>0</v>
      </c>
      <c r="AB428" s="248">
        <v>0</v>
      </c>
    </row>
    <row r="429" spans="2:28" outlineLevel="1">
      <c r="B429" s="556">
        <f t="shared" si="48"/>
        <v>22</v>
      </c>
      <c r="C429" s="248">
        <f t="shared" si="48"/>
        <v>0</v>
      </c>
      <c r="D429" s="248"/>
      <c r="E429" s="248">
        <f t="array" ref="E429:AB429">IF(E$375:AB$375&lt;$I365,0,D398:AB398)</f>
        <v>1</v>
      </c>
      <c r="F429" s="248">
        <v>0</v>
      </c>
      <c r="G429" s="248">
        <v>0</v>
      </c>
      <c r="H429" s="248">
        <v>0</v>
      </c>
      <c r="I429" s="249">
        <v>0</v>
      </c>
      <c r="J429" s="249">
        <v>0</v>
      </c>
      <c r="K429" s="249">
        <v>0</v>
      </c>
      <c r="L429" s="249">
        <v>0</v>
      </c>
      <c r="M429" s="249">
        <v>0</v>
      </c>
      <c r="N429" s="248">
        <v>0</v>
      </c>
      <c r="O429" s="248">
        <v>0</v>
      </c>
      <c r="P429" s="248">
        <v>0</v>
      </c>
      <c r="Q429" s="248">
        <v>0</v>
      </c>
      <c r="R429" s="248">
        <v>0</v>
      </c>
      <c r="S429" s="248">
        <v>0</v>
      </c>
      <c r="T429" s="248">
        <v>0</v>
      </c>
      <c r="U429" s="248">
        <v>0</v>
      </c>
      <c r="V429" s="248">
        <v>0</v>
      </c>
      <c r="W429" s="248">
        <v>0</v>
      </c>
      <c r="X429" s="248">
        <v>0</v>
      </c>
      <c r="Y429" s="248">
        <v>0</v>
      </c>
      <c r="Z429" s="248">
        <v>0</v>
      </c>
      <c r="AA429" s="248">
        <v>0</v>
      </c>
      <c r="AB429" s="248">
        <v>0</v>
      </c>
    </row>
    <row r="430" spans="2:28" outlineLevel="1">
      <c r="B430" s="556">
        <f t="shared" si="48"/>
        <v>23</v>
      </c>
      <c r="C430" s="248">
        <f t="shared" si="48"/>
        <v>0</v>
      </c>
      <c r="D430" s="248"/>
      <c r="E430" s="248">
        <f t="array" ref="E430:AB430">IF(E$375:AB$375&lt;$I366,0,D399:AB399)</f>
        <v>1</v>
      </c>
      <c r="F430" s="248">
        <v>0</v>
      </c>
      <c r="G430" s="248">
        <v>0</v>
      </c>
      <c r="H430" s="248">
        <v>0</v>
      </c>
      <c r="I430" s="249">
        <v>0</v>
      </c>
      <c r="J430" s="249">
        <v>0</v>
      </c>
      <c r="K430" s="249">
        <v>0</v>
      </c>
      <c r="L430" s="249">
        <v>0</v>
      </c>
      <c r="M430" s="249">
        <v>0</v>
      </c>
      <c r="N430" s="248">
        <v>0</v>
      </c>
      <c r="O430" s="248">
        <v>0</v>
      </c>
      <c r="P430" s="248">
        <v>0</v>
      </c>
      <c r="Q430" s="248">
        <v>0</v>
      </c>
      <c r="R430" s="248">
        <v>0</v>
      </c>
      <c r="S430" s="248">
        <v>0</v>
      </c>
      <c r="T430" s="248">
        <v>0</v>
      </c>
      <c r="U430" s="248">
        <v>0</v>
      </c>
      <c r="V430" s="248">
        <v>0</v>
      </c>
      <c r="W430" s="248">
        <v>0</v>
      </c>
      <c r="X430" s="248">
        <v>0</v>
      </c>
      <c r="Y430" s="248">
        <v>0</v>
      </c>
      <c r="Z430" s="248">
        <v>0</v>
      </c>
      <c r="AA430" s="248">
        <v>0</v>
      </c>
      <c r="AB430" s="248">
        <v>0</v>
      </c>
    </row>
    <row r="431" spans="2:28" outlineLevel="1">
      <c r="B431" s="556">
        <f t="shared" si="48"/>
        <v>24</v>
      </c>
      <c r="C431" s="248">
        <f t="shared" si="48"/>
        <v>0</v>
      </c>
      <c r="D431" s="248"/>
      <c r="E431" s="248">
        <f t="array" ref="E431:AB431">IF(E$375:AB$375&lt;$I367,0,D400:AB400)</f>
        <v>1</v>
      </c>
      <c r="F431" s="248">
        <v>0</v>
      </c>
      <c r="G431" s="248">
        <v>0</v>
      </c>
      <c r="H431" s="248">
        <v>0</v>
      </c>
      <c r="I431" s="249">
        <v>0</v>
      </c>
      <c r="J431" s="249">
        <v>0</v>
      </c>
      <c r="K431" s="249">
        <v>0</v>
      </c>
      <c r="L431" s="249">
        <v>0</v>
      </c>
      <c r="M431" s="249">
        <v>0</v>
      </c>
      <c r="N431" s="248">
        <v>0</v>
      </c>
      <c r="O431" s="248">
        <v>0</v>
      </c>
      <c r="P431" s="248">
        <v>0</v>
      </c>
      <c r="Q431" s="248">
        <v>0</v>
      </c>
      <c r="R431" s="248">
        <v>0</v>
      </c>
      <c r="S431" s="248">
        <v>0</v>
      </c>
      <c r="T431" s="248">
        <v>0</v>
      </c>
      <c r="U431" s="248">
        <v>0</v>
      </c>
      <c r="V431" s="248">
        <v>0</v>
      </c>
      <c r="W431" s="248">
        <v>0</v>
      </c>
      <c r="X431" s="248">
        <v>0</v>
      </c>
      <c r="Y431" s="248">
        <v>0</v>
      </c>
      <c r="Z431" s="248">
        <v>0</v>
      </c>
      <c r="AA431" s="248">
        <v>0</v>
      </c>
      <c r="AB431" s="248">
        <v>0</v>
      </c>
    </row>
    <row r="432" spans="2:28" outlineLevel="1">
      <c r="B432" s="556">
        <f t="shared" si="48"/>
        <v>25</v>
      </c>
      <c r="C432" s="248">
        <f t="shared" si="48"/>
        <v>0</v>
      </c>
      <c r="D432" s="248"/>
      <c r="E432" s="248">
        <f t="array" ref="E432:AB432">IF(E$375:AB$375&lt;$I368,0,D401:AB401)</f>
        <v>1</v>
      </c>
      <c r="F432" s="248">
        <v>0</v>
      </c>
      <c r="G432" s="248">
        <v>0</v>
      </c>
      <c r="H432" s="248">
        <v>0</v>
      </c>
      <c r="I432" s="249">
        <v>0</v>
      </c>
      <c r="J432" s="249">
        <v>0</v>
      </c>
      <c r="K432" s="249">
        <v>0</v>
      </c>
      <c r="L432" s="249">
        <v>0</v>
      </c>
      <c r="M432" s="249">
        <v>0</v>
      </c>
      <c r="N432" s="248">
        <v>0</v>
      </c>
      <c r="O432" s="248">
        <v>0</v>
      </c>
      <c r="P432" s="248">
        <v>0</v>
      </c>
      <c r="Q432" s="248">
        <v>0</v>
      </c>
      <c r="R432" s="248">
        <v>0</v>
      </c>
      <c r="S432" s="248">
        <v>0</v>
      </c>
      <c r="T432" s="248">
        <v>0</v>
      </c>
      <c r="U432" s="248">
        <v>0</v>
      </c>
      <c r="V432" s="248">
        <v>0</v>
      </c>
      <c r="W432" s="248">
        <v>0</v>
      </c>
      <c r="X432" s="248">
        <v>0</v>
      </c>
      <c r="Y432" s="248">
        <v>0</v>
      </c>
      <c r="Z432" s="248">
        <v>0</v>
      </c>
      <c r="AA432" s="248">
        <v>0</v>
      </c>
      <c r="AB432" s="248">
        <v>0</v>
      </c>
    </row>
    <row r="433" spans="2:31" outlineLevel="1">
      <c r="B433" s="556">
        <f t="shared" si="48"/>
        <v>26</v>
      </c>
      <c r="C433" s="248">
        <f t="shared" si="48"/>
        <v>0</v>
      </c>
      <c r="D433" s="248"/>
      <c r="E433" s="248">
        <f t="array" ref="E433:AB433">IF(E$375:AB$375&lt;$I369,0,D402:AB402)</f>
        <v>1</v>
      </c>
      <c r="F433" s="248">
        <v>0</v>
      </c>
      <c r="G433" s="248">
        <v>0</v>
      </c>
      <c r="H433" s="248">
        <v>0</v>
      </c>
      <c r="I433" s="249">
        <v>0</v>
      </c>
      <c r="J433" s="249">
        <v>0</v>
      </c>
      <c r="K433" s="249">
        <v>0</v>
      </c>
      <c r="L433" s="249">
        <v>0</v>
      </c>
      <c r="M433" s="249">
        <v>0</v>
      </c>
      <c r="N433" s="248">
        <v>0</v>
      </c>
      <c r="O433" s="248">
        <v>0</v>
      </c>
      <c r="P433" s="248">
        <v>0</v>
      </c>
      <c r="Q433" s="248">
        <v>0</v>
      </c>
      <c r="R433" s="248">
        <v>0</v>
      </c>
      <c r="S433" s="248">
        <v>0</v>
      </c>
      <c r="T433" s="248">
        <v>0</v>
      </c>
      <c r="U433" s="248">
        <v>0</v>
      </c>
      <c r="V433" s="248">
        <v>0</v>
      </c>
      <c r="W433" s="248">
        <v>0</v>
      </c>
      <c r="X433" s="248">
        <v>0</v>
      </c>
      <c r="Y433" s="248">
        <v>0</v>
      </c>
      <c r="Z433" s="248">
        <v>0</v>
      </c>
      <c r="AA433" s="248">
        <v>0</v>
      </c>
      <c r="AB433" s="248">
        <v>0</v>
      </c>
    </row>
    <row r="434" spans="2:31" outlineLevel="1">
      <c r="B434" s="556">
        <f t="shared" si="48"/>
        <v>27</v>
      </c>
      <c r="C434" s="248">
        <f t="shared" si="48"/>
        <v>0</v>
      </c>
      <c r="D434" s="248"/>
      <c r="E434" s="248">
        <f t="array" ref="E434:AB434">IF(E$375:AB$375&lt;$I370,0,D403:AB403)</f>
        <v>1</v>
      </c>
      <c r="F434" s="248">
        <v>0</v>
      </c>
      <c r="G434" s="248">
        <v>0</v>
      </c>
      <c r="H434" s="248">
        <v>0</v>
      </c>
      <c r="I434" s="249">
        <v>0</v>
      </c>
      <c r="J434" s="249">
        <v>0</v>
      </c>
      <c r="K434" s="249">
        <v>0</v>
      </c>
      <c r="L434" s="249">
        <v>0</v>
      </c>
      <c r="M434" s="249">
        <v>0</v>
      </c>
      <c r="N434" s="248">
        <v>0</v>
      </c>
      <c r="O434" s="248">
        <v>0</v>
      </c>
      <c r="P434" s="248">
        <v>0</v>
      </c>
      <c r="Q434" s="248">
        <v>0</v>
      </c>
      <c r="R434" s="248">
        <v>0</v>
      </c>
      <c r="S434" s="248">
        <v>0</v>
      </c>
      <c r="T434" s="248">
        <v>0</v>
      </c>
      <c r="U434" s="248">
        <v>0</v>
      </c>
      <c r="V434" s="248">
        <v>0</v>
      </c>
      <c r="W434" s="248">
        <v>0</v>
      </c>
      <c r="X434" s="248">
        <v>0</v>
      </c>
      <c r="Y434" s="248">
        <v>0</v>
      </c>
      <c r="Z434" s="248">
        <v>0</v>
      </c>
      <c r="AA434" s="248">
        <v>0</v>
      </c>
      <c r="AB434" s="248">
        <v>0</v>
      </c>
    </row>
    <row r="435" spans="2:31" outlineLevel="1">
      <c r="B435" s="556">
        <f t="shared" si="48"/>
        <v>28</v>
      </c>
      <c r="C435" s="248">
        <f t="shared" si="48"/>
        <v>0</v>
      </c>
      <c r="D435" s="248"/>
      <c r="E435" s="248">
        <f t="array" ref="E435:AB435">IF(E$375:AB$375&lt;$I371,0,D404:AB404)</f>
        <v>1</v>
      </c>
      <c r="F435" s="248">
        <v>0</v>
      </c>
      <c r="G435" s="248">
        <v>0</v>
      </c>
      <c r="H435" s="248">
        <v>0</v>
      </c>
      <c r="I435" s="249">
        <v>0</v>
      </c>
      <c r="J435" s="249">
        <v>0</v>
      </c>
      <c r="K435" s="249">
        <v>0</v>
      </c>
      <c r="L435" s="249">
        <v>0</v>
      </c>
      <c r="M435" s="249">
        <v>0</v>
      </c>
      <c r="N435" s="248">
        <v>0</v>
      </c>
      <c r="O435" s="248">
        <v>0</v>
      </c>
      <c r="P435" s="248">
        <v>0</v>
      </c>
      <c r="Q435" s="248">
        <v>0</v>
      </c>
      <c r="R435" s="248">
        <v>0</v>
      </c>
      <c r="S435" s="248">
        <v>0</v>
      </c>
      <c r="T435" s="248">
        <v>0</v>
      </c>
      <c r="U435" s="248">
        <v>0</v>
      </c>
      <c r="V435" s="248">
        <v>0</v>
      </c>
      <c r="W435" s="248">
        <v>0</v>
      </c>
      <c r="X435" s="248">
        <v>0</v>
      </c>
      <c r="Y435" s="248">
        <v>0</v>
      </c>
      <c r="Z435" s="248">
        <v>0</v>
      </c>
      <c r="AA435" s="248">
        <v>0</v>
      </c>
      <c r="AB435" s="248">
        <v>0</v>
      </c>
    </row>
    <row r="436" spans="2:31" outlineLevel="1">
      <c r="B436" s="556">
        <f t="shared" si="48"/>
        <v>29</v>
      </c>
      <c r="C436" s="248">
        <f t="shared" si="48"/>
        <v>0</v>
      </c>
      <c r="D436" s="248"/>
      <c r="E436" s="248">
        <f t="array" ref="E436:AB436">IF(E$375:AB$375&lt;$I372,0,D405:AB405)</f>
        <v>1</v>
      </c>
      <c r="F436" s="248">
        <v>0</v>
      </c>
      <c r="G436" s="248">
        <v>0</v>
      </c>
      <c r="H436" s="248">
        <v>0</v>
      </c>
      <c r="I436" s="249">
        <v>0</v>
      </c>
      <c r="J436" s="249">
        <v>0</v>
      </c>
      <c r="K436" s="249">
        <v>0</v>
      </c>
      <c r="L436" s="249">
        <v>0</v>
      </c>
      <c r="M436" s="249">
        <v>0</v>
      </c>
      <c r="N436" s="248">
        <v>0</v>
      </c>
      <c r="O436" s="248">
        <v>0</v>
      </c>
      <c r="P436" s="248">
        <v>0</v>
      </c>
      <c r="Q436" s="248">
        <v>0</v>
      </c>
      <c r="R436" s="248">
        <v>0</v>
      </c>
      <c r="S436" s="248">
        <v>0</v>
      </c>
      <c r="T436" s="248">
        <v>0</v>
      </c>
      <c r="U436" s="248">
        <v>0</v>
      </c>
      <c r="V436" s="248">
        <v>0</v>
      </c>
      <c r="W436" s="248">
        <v>0</v>
      </c>
      <c r="X436" s="248">
        <v>0</v>
      </c>
      <c r="Y436" s="248">
        <v>0</v>
      </c>
      <c r="Z436" s="248">
        <v>0</v>
      </c>
      <c r="AA436" s="248">
        <v>0</v>
      </c>
      <c r="AB436" s="248">
        <v>0</v>
      </c>
    </row>
    <row r="437" spans="2:31" outlineLevel="1">
      <c r="B437" s="556">
        <f t="shared" si="48"/>
        <v>30</v>
      </c>
      <c r="C437" s="248">
        <f t="shared" si="48"/>
        <v>0</v>
      </c>
      <c r="D437" s="248"/>
      <c r="E437" s="248">
        <f t="array" ref="E437:AB437">IF(E$375:AB$375&lt;$I373,0,D406:AB406)</f>
        <v>1</v>
      </c>
      <c r="F437" s="248">
        <v>0</v>
      </c>
      <c r="G437" s="248">
        <v>0</v>
      </c>
      <c r="H437" s="248">
        <v>0</v>
      </c>
      <c r="I437" s="249">
        <v>0</v>
      </c>
      <c r="J437" s="249">
        <v>0</v>
      </c>
      <c r="K437" s="249">
        <v>0</v>
      </c>
      <c r="L437" s="249">
        <v>0</v>
      </c>
      <c r="M437" s="249">
        <v>0</v>
      </c>
      <c r="N437" s="248">
        <v>0</v>
      </c>
      <c r="O437" s="248">
        <v>0</v>
      </c>
      <c r="P437" s="248">
        <v>0</v>
      </c>
      <c r="Q437" s="248">
        <v>0</v>
      </c>
      <c r="R437" s="248">
        <v>0</v>
      </c>
      <c r="S437" s="248">
        <v>0</v>
      </c>
      <c r="T437" s="248">
        <v>0</v>
      </c>
      <c r="U437" s="248">
        <v>0</v>
      </c>
      <c r="V437" s="248">
        <v>0</v>
      </c>
      <c r="W437" s="248">
        <v>0</v>
      </c>
      <c r="X437" s="248">
        <v>0</v>
      </c>
      <c r="Y437" s="248">
        <v>0</v>
      </c>
      <c r="Z437" s="248">
        <v>0</v>
      </c>
      <c r="AA437" s="248">
        <v>0</v>
      </c>
      <c r="AB437" s="248">
        <v>0</v>
      </c>
    </row>
    <row r="438" spans="2:31" outlineLevel="1">
      <c r="B438" s="556"/>
      <c r="C438" s="21" t="s">
        <v>284</v>
      </c>
    </row>
    <row r="439" spans="2:31" outlineLevel="1">
      <c r="B439" s="556">
        <f t="shared" ref="B439:C454" si="49">B408</f>
        <v>1</v>
      </c>
      <c r="C439" s="248" t="str">
        <f>C408</f>
        <v>Studio</v>
      </c>
      <c r="D439" s="248">
        <f>E344</f>
        <v>1</v>
      </c>
      <c r="E439" s="248">
        <f t="shared" ref="E439:AB449" si="50">D439+E470</f>
        <v>1</v>
      </c>
      <c r="F439" s="248">
        <f t="shared" si="50"/>
        <v>1</v>
      </c>
      <c r="G439" s="248">
        <f t="shared" si="50"/>
        <v>1</v>
      </c>
      <c r="H439" s="248">
        <f t="shared" si="50"/>
        <v>1</v>
      </c>
      <c r="I439" s="248">
        <f t="shared" si="50"/>
        <v>1</v>
      </c>
      <c r="J439" s="248">
        <f t="shared" si="50"/>
        <v>1</v>
      </c>
      <c r="K439" s="248">
        <f t="shared" si="50"/>
        <v>1</v>
      </c>
      <c r="L439" s="248">
        <f t="shared" si="50"/>
        <v>1</v>
      </c>
      <c r="M439" s="248">
        <f t="shared" si="50"/>
        <v>1</v>
      </c>
      <c r="N439" s="248">
        <f t="shared" si="50"/>
        <v>1</v>
      </c>
      <c r="O439" s="248">
        <f t="shared" si="50"/>
        <v>1</v>
      </c>
      <c r="P439" s="248">
        <f t="shared" si="50"/>
        <v>1</v>
      </c>
      <c r="Q439" s="248">
        <f t="shared" si="50"/>
        <v>1</v>
      </c>
      <c r="R439" s="248">
        <f t="shared" si="50"/>
        <v>1</v>
      </c>
      <c r="S439" s="248">
        <f t="shared" si="50"/>
        <v>1</v>
      </c>
      <c r="T439" s="248">
        <f t="shared" si="50"/>
        <v>1</v>
      </c>
      <c r="U439" s="248">
        <f t="shared" si="50"/>
        <v>1</v>
      </c>
      <c r="V439" s="248">
        <f t="shared" si="50"/>
        <v>1</v>
      </c>
      <c r="W439" s="248">
        <f t="shared" si="50"/>
        <v>1</v>
      </c>
      <c r="X439" s="248">
        <f t="shared" si="50"/>
        <v>1</v>
      </c>
      <c r="Y439" s="248">
        <f t="shared" si="50"/>
        <v>1</v>
      </c>
      <c r="Z439" s="248">
        <f t="shared" si="50"/>
        <v>1</v>
      </c>
      <c r="AA439" s="248">
        <f t="shared" si="50"/>
        <v>1</v>
      </c>
      <c r="AB439" s="248">
        <f t="shared" si="50"/>
        <v>1</v>
      </c>
    </row>
    <row r="440" spans="2:31" outlineLevel="1">
      <c r="B440" s="556">
        <f t="shared" si="49"/>
        <v>2</v>
      </c>
      <c r="C440" s="248" t="str">
        <f>C409</f>
        <v xml:space="preserve">1 Bed / 1 Bath </v>
      </c>
      <c r="D440" s="248">
        <f>E345</f>
        <v>0</v>
      </c>
      <c r="E440" s="248">
        <f t="shared" si="50"/>
        <v>0</v>
      </c>
      <c r="F440" s="248">
        <f t="shared" si="50"/>
        <v>0</v>
      </c>
      <c r="G440" s="248">
        <f t="shared" si="50"/>
        <v>0</v>
      </c>
      <c r="H440" s="248">
        <f t="shared" si="50"/>
        <v>0</v>
      </c>
      <c r="I440" s="248">
        <f t="shared" si="50"/>
        <v>0</v>
      </c>
      <c r="J440" s="248">
        <f t="shared" si="50"/>
        <v>0</v>
      </c>
      <c r="K440" s="248">
        <f t="shared" si="50"/>
        <v>0</v>
      </c>
      <c r="L440" s="248">
        <f t="shared" si="50"/>
        <v>0</v>
      </c>
      <c r="M440" s="248">
        <f t="shared" si="50"/>
        <v>0</v>
      </c>
      <c r="N440" s="248">
        <f t="shared" si="50"/>
        <v>0</v>
      </c>
      <c r="O440" s="248">
        <f t="shared" si="50"/>
        <v>0</v>
      </c>
      <c r="P440" s="248">
        <f t="shared" si="50"/>
        <v>0</v>
      </c>
      <c r="Q440" s="248">
        <f t="shared" si="50"/>
        <v>0</v>
      </c>
      <c r="R440" s="248">
        <f t="shared" si="50"/>
        <v>0</v>
      </c>
      <c r="S440" s="248">
        <f t="shared" si="50"/>
        <v>0</v>
      </c>
      <c r="T440" s="248">
        <f t="shared" si="50"/>
        <v>0</v>
      </c>
      <c r="U440" s="248">
        <f t="shared" si="50"/>
        <v>0</v>
      </c>
      <c r="V440" s="248">
        <f t="shared" si="50"/>
        <v>0</v>
      </c>
      <c r="W440" s="248">
        <f t="shared" si="50"/>
        <v>0</v>
      </c>
      <c r="X440" s="248">
        <f t="shared" si="50"/>
        <v>0</v>
      </c>
      <c r="Y440" s="248">
        <f t="shared" si="50"/>
        <v>0</v>
      </c>
      <c r="Z440" s="248">
        <f t="shared" si="50"/>
        <v>0</v>
      </c>
      <c r="AA440" s="248">
        <f t="shared" si="50"/>
        <v>0</v>
      </c>
      <c r="AB440" s="248">
        <f t="shared" si="50"/>
        <v>0</v>
      </c>
      <c r="AE440" s="4" t="s">
        <v>389</v>
      </c>
    </row>
    <row r="441" spans="2:31" outlineLevel="1">
      <c r="B441" s="556">
        <f t="shared" si="49"/>
        <v>3</v>
      </c>
      <c r="C441" s="248" t="str">
        <f>C410</f>
        <v xml:space="preserve">1 Bed / 1 Bath </v>
      </c>
      <c r="D441" s="248">
        <f>E346</f>
        <v>0</v>
      </c>
      <c r="E441" s="248">
        <f t="shared" si="50"/>
        <v>0</v>
      </c>
      <c r="F441" s="248">
        <f t="shared" si="50"/>
        <v>0</v>
      </c>
      <c r="G441" s="248">
        <f t="shared" si="50"/>
        <v>0</v>
      </c>
      <c r="H441" s="248">
        <f t="shared" si="50"/>
        <v>0</v>
      </c>
      <c r="I441" s="248">
        <f t="shared" si="50"/>
        <v>0</v>
      </c>
      <c r="J441" s="248">
        <f t="shared" si="50"/>
        <v>0</v>
      </c>
      <c r="K441" s="248">
        <f t="shared" si="50"/>
        <v>0</v>
      </c>
      <c r="L441" s="248">
        <f t="shared" si="50"/>
        <v>0</v>
      </c>
      <c r="M441" s="248">
        <f t="shared" si="50"/>
        <v>0</v>
      </c>
      <c r="N441" s="248">
        <f t="shared" si="50"/>
        <v>0</v>
      </c>
      <c r="O441" s="248">
        <f t="shared" si="50"/>
        <v>0</v>
      </c>
      <c r="P441" s="248">
        <f t="shared" si="50"/>
        <v>0</v>
      </c>
      <c r="Q441" s="248">
        <f t="shared" si="50"/>
        <v>0</v>
      </c>
      <c r="R441" s="248">
        <f t="shared" si="50"/>
        <v>0</v>
      </c>
      <c r="S441" s="248">
        <f t="shared" si="50"/>
        <v>0</v>
      </c>
      <c r="T441" s="248">
        <f t="shared" si="50"/>
        <v>0</v>
      </c>
      <c r="U441" s="248">
        <f t="shared" si="50"/>
        <v>0</v>
      </c>
      <c r="V441" s="248">
        <f t="shared" si="50"/>
        <v>0</v>
      </c>
      <c r="W441" s="248">
        <f t="shared" si="50"/>
        <v>0</v>
      </c>
      <c r="X441" s="248">
        <f t="shared" si="50"/>
        <v>0</v>
      </c>
      <c r="Y441" s="248">
        <f t="shared" si="50"/>
        <v>0</v>
      </c>
      <c r="Z441" s="248">
        <f t="shared" si="50"/>
        <v>0</v>
      </c>
      <c r="AA441" s="248">
        <f t="shared" si="50"/>
        <v>0</v>
      </c>
      <c r="AB441" s="248">
        <f t="shared" si="50"/>
        <v>0</v>
      </c>
    </row>
    <row r="442" spans="2:31" outlineLevel="1">
      <c r="B442" s="556">
        <f t="shared" si="49"/>
        <v>4</v>
      </c>
      <c r="C442" s="248" t="str">
        <f>C411</f>
        <v xml:space="preserve">1 Bed / 1 Bath </v>
      </c>
      <c r="D442" s="248">
        <f>E347</f>
        <v>0</v>
      </c>
      <c r="E442" s="248">
        <f t="shared" si="50"/>
        <v>0</v>
      </c>
      <c r="F442" s="248">
        <f t="shared" si="50"/>
        <v>0</v>
      </c>
      <c r="G442" s="248">
        <f t="shared" si="50"/>
        <v>0</v>
      </c>
      <c r="H442" s="248">
        <f t="shared" si="50"/>
        <v>0</v>
      </c>
      <c r="I442" s="248">
        <f t="shared" si="50"/>
        <v>0</v>
      </c>
      <c r="J442" s="248">
        <f t="shared" si="50"/>
        <v>0</v>
      </c>
      <c r="K442" s="248">
        <f t="shared" si="50"/>
        <v>0</v>
      </c>
      <c r="L442" s="248">
        <f t="shared" si="50"/>
        <v>0</v>
      </c>
      <c r="M442" s="248">
        <f t="shared" si="50"/>
        <v>0</v>
      </c>
      <c r="N442" s="248">
        <f t="shared" si="50"/>
        <v>0</v>
      </c>
      <c r="O442" s="248">
        <f t="shared" si="50"/>
        <v>0</v>
      </c>
      <c r="P442" s="248">
        <f t="shared" si="50"/>
        <v>0</v>
      </c>
      <c r="Q442" s="248">
        <f t="shared" si="50"/>
        <v>0</v>
      </c>
      <c r="R442" s="248">
        <f t="shared" si="50"/>
        <v>0</v>
      </c>
      <c r="S442" s="248">
        <f t="shared" si="50"/>
        <v>0</v>
      </c>
      <c r="T442" s="248">
        <f t="shared" si="50"/>
        <v>0</v>
      </c>
      <c r="U442" s="248">
        <f t="shared" si="50"/>
        <v>0</v>
      </c>
      <c r="V442" s="248">
        <f t="shared" si="50"/>
        <v>0</v>
      </c>
      <c r="W442" s="248">
        <f t="shared" si="50"/>
        <v>0</v>
      </c>
      <c r="X442" s="248">
        <f t="shared" si="50"/>
        <v>0</v>
      </c>
      <c r="Y442" s="248">
        <f t="shared" si="50"/>
        <v>0</v>
      </c>
      <c r="Z442" s="248">
        <f t="shared" si="50"/>
        <v>0</v>
      </c>
      <c r="AA442" s="248">
        <f t="shared" si="50"/>
        <v>0</v>
      </c>
      <c r="AB442" s="248">
        <f t="shared" si="50"/>
        <v>0</v>
      </c>
    </row>
    <row r="443" spans="2:31" outlineLevel="1">
      <c r="B443" s="556">
        <f t="shared" si="49"/>
        <v>5</v>
      </c>
      <c r="C443" s="248" t="str">
        <f t="shared" si="49"/>
        <v xml:space="preserve">2 Bed / 1 Bath </v>
      </c>
      <c r="D443" s="248">
        <f t="shared" ref="D443:D468" si="51">E348</f>
        <v>0</v>
      </c>
      <c r="E443" s="248">
        <f t="shared" si="50"/>
        <v>0</v>
      </c>
      <c r="F443" s="248">
        <f t="shared" si="50"/>
        <v>0</v>
      </c>
      <c r="G443" s="248">
        <f t="shared" si="50"/>
        <v>0</v>
      </c>
      <c r="H443" s="248">
        <f t="shared" si="50"/>
        <v>0</v>
      </c>
      <c r="I443" s="248">
        <f t="shared" si="50"/>
        <v>0</v>
      </c>
      <c r="J443" s="248">
        <f t="shared" si="50"/>
        <v>0</v>
      </c>
      <c r="K443" s="248">
        <f t="shared" si="50"/>
        <v>0</v>
      </c>
      <c r="L443" s="248">
        <f t="shared" si="50"/>
        <v>0</v>
      </c>
      <c r="M443" s="248">
        <f t="shared" si="50"/>
        <v>0</v>
      </c>
      <c r="N443" s="248">
        <f t="shared" si="50"/>
        <v>0</v>
      </c>
      <c r="O443" s="248">
        <f t="shared" si="50"/>
        <v>0</v>
      </c>
      <c r="P443" s="248">
        <f t="shared" si="50"/>
        <v>0</v>
      </c>
      <c r="Q443" s="248">
        <f t="shared" si="50"/>
        <v>0</v>
      </c>
      <c r="R443" s="248">
        <f t="shared" si="50"/>
        <v>0</v>
      </c>
      <c r="S443" s="248">
        <f t="shared" si="50"/>
        <v>0</v>
      </c>
      <c r="T443" s="248">
        <f t="shared" si="50"/>
        <v>0</v>
      </c>
      <c r="U443" s="248">
        <f t="shared" si="50"/>
        <v>0</v>
      </c>
      <c r="V443" s="248">
        <f t="shared" si="50"/>
        <v>0</v>
      </c>
      <c r="W443" s="248">
        <f t="shared" si="50"/>
        <v>0</v>
      </c>
      <c r="X443" s="248">
        <f t="shared" si="50"/>
        <v>0</v>
      </c>
      <c r="Y443" s="248">
        <f t="shared" si="50"/>
        <v>0</v>
      </c>
      <c r="Z443" s="248">
        <f t="shared" si="50"/>
        <v>0</v>
      </c>
      <c r="AA443" s="248">
        <f t="shared" si="50"/>
        <v>0</v>
      </c>
      <c r="AB443" s="248">
        <f t="shared" si="50"/>
        <v>0</v>
      </c>
    </row>
    <row r="444" spans="2:31" outlineLevel="1">
      <c r="B444" s="556">
        <f t="shared" si="49"/>
        <v>6</v>
      </c>
      <c r="C444" s="248" t="str">
        <f t="shared" si="49"/>
        <v xml:space="preserve">2 Bed / 1 Bath </v>
      </c>
      <c r="D444" s="248">
        <f t="shared" si="51"/>
        <v>0</v>
      </c>
      <c r="E444" s="248">
        <f t="shared" si="50"/>
        <v>0</v>
      </c>
      <c r="F444" s="248">
        <f t="shared" si="50"/>
        <v>0</v>
      </c>
      <c r="G444" s="248">
        <f t="shared" si="50"/>
        <v>0</v>
      </c>
      <c r="H444" s="248">
        <f t="shared" si="50"/>
        <v>0</v>
      </c>
      <c r="I444" s="248">
        <f t="shared" si="50"/>
        <v>0</v>
      </c>
      <c r="J444" s="248">
        <f t="shared" si="50"/>
        <v>0</v>
      </c>
      <c r="K444" s="248">
        <f t="shared" si="50"/>
        <v>0</v>
      </c>
      <c r="L444" s="248">
        <f t="shared" si="50"/>
        <v>0</v>
      </c>
      <c r="M444" s="248">
        <f t="shared" si="50"/>
        <v>0</v>
      </c>
      <c r="N444" s="248">
        <f t="shared" si="50"/>
        <v>0</v>
      </c>
      <c r="O444" s="248">
        <f t="shared" si="50"/>
        <v>0</v>
      </c>
      <c r="P444" s="248">
        <f t="shared" si="50"/>
        <v>0</v>
      </c>
      <c r="Q444" s="248">
        <f t="shared" si="50"/>
        <v>0</v>
      </c>
      <c r="R444" s="248">
        <f t="shared" si="50"/>
        <v>0</v>
      </c>
      <c r="S444" s="248">
        <f t="shared" si="50"/>
        <v>0</v>
      </c>
      <c r="T444" s="248">
        <f t="shared" si="50"/>
        <v>0</v>
      </c>
      <c r="U444" s="248">
        <f t="shared" si="50"/>
        <v>0</v>
      </c>
      <c r="V444" s="248">
        <f t="shared" si="50"/>
        <v>0</v>
      </c>
      <c r="W444" s="248">
        <f t="shared" si="50"/>
        <v>0</v>
      </c>
      <c r="X444" s="248">
        <f t="shared" si="50"/>
        <v>0</v>
      </c>
      <c r="Y444" s="248">
        <f t="shared" si="50"/>
        <v>0</v>
      </c>
      <c r="Z444" s="248">
        <f t="shared" si="50"/>
        <v>0</v>
      </c>
      <c r="AA444" s="248">
        <f t="shared" si="50"/>
        <v>0</v>
      </c>
      <c r="AB444" s="248">
        <f t="shared" si="50"/>
        <v>0</v>
      </c>
    </row>
    <row r="445" spans="2:31" outlineLevel="1">
      <c r="B445" s="556">
        <f t="shared" si="49"/>
        <v>7</v>
      </c>
      <c r="C445" s="248" t="str">
        <f t="shared" si="49"/>
        <v xml:space="preserve">2 Bed / 1 Bath </v>
      </c>
      <c r="D445" s="248">
        <f t="shared" si="51"/>
        <v>0</v>
      </c>
      <c r="E445" s="248">
        <f t="shared" si="50"/>
        <v>0</v>
      </c>
      <c r="F445" s="248">
        <f t="shared" si="50"/>
        <v>0</v>
      </c>
      <c r="G445" s="248">
        <f t="shared" si="50"/>
        <v>0</v>
      </c>
      <c r="H445" s="248">
        <f t="shared" si="50"/>
        <v>0</v>
      </c>
      <c r="I445" s="248">
        <f t="shared" si="50"/>
        <v>0</v>
      </c>
      <c r="J445" s="248">
        <f t="shared" si="50"/>
        <v>0</v>
      </c>
      <c r="K445" s="248">
        <f t="shared" si="50"/>
        <v>0</v>
      </c>
      <c r="L445" s="248">
        <f t="shared" si="50"/>
        <v>0</v>
      </c>
      <c r="M445" s="248">
        <f t="shared" si="50"/>
        <v>0</v>
      </c>
      <c r="N445" s="248">
        <f t="shared" si="50"/>
        <v>0</v>
      </c>
      <c r="O445" s="248">
        <f t="shared" si="50"/>
        <v>0</v>
      </c>
      <c r="P445" s="248">
        <f t="shared" si="50"/>
        <v>0</v>
      </c>
      <c r="Q445" s="248">
        <f t="shared" si="50"/>
        <v>0</v>
      </c>
      <c r="R445" s="248">
        <f t="shared" si="50"/>
        <v>0</v>
      </c>
      <c r="S445" s="248">
        <f t="shared" si="50"/>
        <v>0</v>
      </c>
      <c r="T445" s="248">
        <f t="shared" si="50"/>
        <v>0</v>
      </c>
      <c r="U445" s="248">
        <f t="shared" si="50"/>
        <v>0</v>
      </c>
      <c r="V445" s="248">
        <f t="shared" si="50"/>
        <v>0</v>
      </c>
      <c r="W445" s="248">
        <f t="shared" si="50"/>
        <v>0</v>
      </c>
      <c r="X445" s="248">
        <f t="shared" si="50"/>
        <v>0</v>
      </c>
      <c r="Y445" s="248">
        <f t="shared" si="50"/>
        <v>0</v>
      </c>
      <c r="Z445" s="248">
        <f t="shared" si="50"/>
        <v>0</v>
      </c>
      <c r="AA445" s="248">
        <f t="shared" si="50"/>
        <v>0</v>
      </c>
      <c r="AB445" s="248">
        <f t="shared" si="50"/>
        <v>0</v>
      </c>
    </row>
    <row r="446" spans="2:31" outlineLevel="1">
      <c r="B446" s="556">
        <f t="shared" si="49"/>
        <v>8</v>
      </c>
      <c r="C446" s="248" t="str">
        <f t="shared" si="49"/>
        <v xml:space="preserve">2 Bed / 2 Bath </v>
      </c>
      <c r="D446" s="248">
        <f t="shared" si="51"/>
        <v>0</v>
      </c>
      <c r="E446" s="248">
        <f t="shared" si="50"/>
        <v>0</v>
      </c>
      <c r="F446" s="248">
        <f t="shared" si="50"/>
        <v>0</v>
      </c>
      <c r="G446" s="248">
        <f t="shared" si="50"/>
        <v>0</v>
      </c>
      <c r="H446" s="248">
        <f t="shared" si="50"/>
        <v>0</v>
      </c>
      <c r="I446" s="248">
        <f t="shared" si="50"/>
        <v>0</v>
      </c>
      <c r="J446" s="248">
        <f t="shared" si="50"/>
        <v>0</v>
      </c>
      <c r="K446" s="248">
        <f t="shared" si="50"/>
        <v>0</v>
      </c>
      <c r="L446" s="248">
        <f t="shared" si="50"/>
        <v>0</v>
      </c>
      <c r="M446" s="248">
        <f t="shared" si="50"/>
        <v>0</v>
      </c>
      <c r="N446" s="248">
        <f t="shared" si="50"/>
        <v>0</v>
      </c>
      <c r="O446" s="248">
        <f t="shared" si="50"/>
        <v>0</v>
      </c>
      <c r="P446" s="248">
        <f t="shared" si="50"/>
        <v>0</v>
      </c>
      <c r="Q446" s="248">
        <f t="shared" si="50"/>
        <v>0</v>
      </c>
      <c r="R446" s="248">
        <f t="shared" si="50"/>
        <v>0</v>
      </c>
      <c r="S446" s="248">
        <f t="shared" si="50"/>
        <v>0</v>
      </c>
      <c r="T446" s="248">
        <f t="shared" si="50"/>
        <v>0</v>
      </c>
      <c r="U446" s="248">
        <f t="shared" si="50"/>
        <v>0</v>
      </c>
      <c r="V446" s="248">
        <f t="shared" si="50"/>
        <v>0</v>
      </c>
      <c r="W446" s="248">
        <f t="shared" si="50"/>
        <v>0</v>
      </c>
      <c r="X446" s="248">
        <f t="shared" si="50"/>
        <v>0</v>
      </c>
      <c r="Y446" s="248">
        <f t="shared" si="50"/>
        <v>0</v>
      </c>
      <c r="Z446" s="248">
        <f t="shared" si="50"/>
        <v>0</v>
      </c>
      <c r="AA446" s="248">
        <f t="shared" si="50"/>
        <v>0</v>
      </c>
      <c r="AB446" s="248">
        <f t="shared" si="50"/>
        <v>0</v>
      </c>
    </row>
    <row r="447" spans="2:31" outlineLevel="1">
      <c r="B447" s="556">
        <f t="shared" si="49"/>
        <v>9</v>
      </c>
      <c r="C447" s="248" t="str">
        <f t="shared" si="49"/>
        <v>2 Bed / 1 Bath + Den</v>
      </c>
      <c r="D447" s="248">
        <f t="shared" si="51"/>
        <v>0</v>
      </c>
      <c r="E447" s="248">
        <f t="shared" si="50"/>
        <v>0</v>
      </c>
      <c r="F447" s="248">
        <f t="shared" si="50"/>
        <v>0</v>
      </c>
      <c r="G447" s="248">
        <f t="shared" si="50"/>
        <v>0</v>
      </c>
      <c r="H447" s="248">
        <f t="shared" si="50"/>
        <v>0</v>
      </c>
      <c r="I447" s="248">
        <f t="shared" si="50"/>
        <v>0</v>
      </c>
      <c r="J447" s="248">
        <f t="shared" si="50"/>
        <v>0</v>
      </c>
      <c r="K447" s="248">
        <f t="shared" si="50"/>
        <v>0</v>
      </c>
      <c r="L447" s="248">
        <f t="shared" si="50"/>
        <v>0</v>
      </c>
      <c r="M447" s="248">
        <f t="shared" si="50"/>
        <v>0</v>
      </c>
      <c r="N447" s="248">
        <f t="shared" si="50"/>
        <v>0</v>
      </c>
      <c r="O447" s="248">
        <f t="shared" si="50"/>
        <v>0</v>
      </c>
      <c r="P447" s="248">
        <f t="shared" si="50"/>
        <v>0</v>
      </c>
      <c r="Q447" s="248">
        <f t="shared" si="50"/>
        <v>0</v>
      </c>
      <c r="R447" s="248">
        <f t="shared" si="50"/>
        <v>0</v>
      </c>
      <c r="S447" s="248">
        <f t="shared" si="50"/>
        <v>0</v>
      </c>
      <c r="T447" s="248">
        <f t="shared" si="50"/>
        <v>0</v>
      </c>
      <c r="U447" s="248">
        <f t="shared" si="50"/>
        <v>0</v>
      </c>
      <c r="V447" s="248">
        <f t="shared" si="50"/>
        <v>0</v>
      </c>
      <c r="W447" s="248">
        <f t="shared" si="50"/>
        <v>0</v>
      </c>
      <c r="X447" s="248">
        <f t="shared" si="50"/>
        <v>0</v>
      </c>
      <c r="Y447" s="248">
        <f t="shared" si="50"/>
        <v>0</v>
      </c>
      <c r="Z447" s="248">
        <f t="shared" si="50"/>
        <v>0</v>
      </c>
      <c r="AA447" s="248">
        <f t="shared" si="50"/>
        <v>0</v>
      </c>
      <c r="AB447" s="248">
        <f t="shared" si="50"/>
        <v>0</v>
      </c>
    </row>
    <row r="448" spans="2:31" outlineLevel="1">
      <c r="B448" s="556">
        <f t="shared" si="49"/>
        <v>10</v>
      </c>
      <c r="C448" s="248" t="str">
        <f t="shared" si="49"/>
        <v xml:space="preserve">2 Bed / 2 Bath </v>
      </c>
      <c r="D448" s="248">
        <f t="shared" si="51"/>
        <v>0</v>
      </c>
      <c r="E448" s="248">
        <f t="shared" si="50"/>
        <v>0</v>
      </c>
      <c r="F448" s="248">
        <f t="shared" si="50"/>
        <v>0</v>
      </c>
      <c r="G448" s="248">
        <f t="shared" si="50"/>
        <v>0</v>
      </c>
      <c r="H448" s="248">
        <f t="shared" si="50"/>
        <v>0</v>
      </c>
      <c r="I448" s="248">
        <f t="shared" si="50"/>
        <v>0</v>
      </c>
      <c r="J448" s="248">
        <f t="shared" si="50"/>
        <v>0</v>
      </c>
      <c r="K448" s="248">
        <f t="shared" si="50"/>
        <v>0</v>
      </c>
      <c r="L448" s="248">
        <f t="shared" si="50"/>
        <v>0</v>
      </c>
      <c r="M448" s="248">
        <f t="shared" si="50"/>
        <v>0</v>
      </c>
      <c r="N448" s="248">
        <f t="shared" si="50"/>
        <v>0</v>
      </c>
      <c r="O448" s="248">
        <f t="shared" si="50"/>
        <v>0</v>
      </c>
      <c r="P448" s="248">
        <f t="shared" si="50"/>
        <v>0</v>
      </c>
      <c r="Q448" s="248">
        <f t="shared" si="50"/>
        <v>0</v>
      </c>
      <c r="R448" s="248">
        <f t="shared" si="50"/>
        <v>0</v>
      </c>
      <c r="S448" s="248">
        <f t="shared" si="50"/>
        <v>0</v>
      </c>
      <c r="T448" s="248">
        <f t="shared" si="50"/>
        <v>0</v>
      </c>
      <c r="U448" s="248">
        <f t="shared" si="50"/>
        <v>0</v>
      </c>
      <c r="V448" s="248">
        <f t="shared" si="50"/>
        <v>0</v>
      </c>
      <c r="W448" s="248">
        <f t="shared" si="50"/>
        <v>0</v>
      </c>
      <c r="X448" s="248">
        <f t="shared" si="50"/>
        <v>0</v>
      </c>
      <c r="Y448" s="248">
        <f t="shared" si="50"/>
        <v>0</v>
      </c>
      <c r="Z448" s="248">
        <f t="shared" si="50"/>
        <v>0</v>
      </c>
      <c r="AA448" s="248">
        <f t="shared" si="50"/>
        <v>0</v>
      </c>
      <c r="AB448" s="248">
        <f t="shared" si="50"/>
        <v>0</v>
      </c>
    </row>
    <row r="449" spans="2:28" outlineLevel="1">
      <c r="B449" s="556">
        <f t="shared" si="49"/>
        <v>11</v>
      </c>
      <c r="C449" s="248" t="str">
        <f t="shared" si="49"/>
        <v xml:space="preserve">2 Bed / 1.5 Bath </v>
      </c>
      <c r="D449" s="248">
        <f t="shared" si="51"/>
        <v>0</v>
      </c>
      <c r="E449" s="248">
        <f t="shared" si="50"/>
        <v>0</v>
      </c>
      <c r="F449" s="248">
        <f t="shared" si="50"/>
        <v>0</v>
      </c>
      <c r="G449" s="248">
        <f t="shared" si="50"/>
        <v>0</v>
      </c>
      <c r="H449" s="248">
        <f t="shared" si="50"/>
        <v>0</v>
      </c>
      <c r="I449" s="248">
        <f t="shared" si="50"/>
        <v>0</v>
      </c>
      <c r="J449" s="248">
        <f t="shared" si="50"/>
        <v>0</v>
      </c>
      <c r="K449" s="248">
        <f t="shared" si="50"/>
        <v>0</v>
      </c>
      <c r="L449" s="248">
        <f t="shared" si="50"/>
        <v>0</v>
      </c>
      <c r="M449" s="248">
        <f t="shared" si="50"/>
        <v>0</v>
      </c>
      <c r="N449" s="248">
        <f t="shared" si="50"/>
        <v>0</v>
      </c>
      <c r="O449" s="248">
        <f t="shared" si="50"/>
        <v>0</v>
      </c>
      <c r="P449" s="248">
        <f t="shared" si="50"/>
        <v>0</v>
      </c>
      <c r="Q449" s="248">
        <f t="shared" si="50"/>
        <v>0</v>
      </c>
      <c r="R449" s="248">
        <f t="shared" si="50"/>
        <v>0</v>
      </c>
      <c r="S449" s="248">
        <f t="shared" si="50"/>
        <v>0</v>
      </c>
      <c r="T449" s="248">
        <f t="shared" ref="T449:AB464" si="52">S449+T480</f>
        <v>0</v>
      </c>
      <c r="U449" s="248">
        <f t="shared" si="52"/>
        <v>0</v>
      </c>
      <c r="V449" s="248">
        <f t="shared" si="52"/>
        <v>0</v>
      </c>
      <c r="W449" s="248">
        <f t="shared" si="52"/>
        <v>0</v>
      </c>
      <c r="X449" s="248">
        <f t="shared" si="52"/>
        <v>0</v>
      </c>
      <c r="Y449" s="248">
        <f t="shared" si="52"/>
        <v>0</v>
      </c>
      <c r="Z449" s="248">
        <f t="shared" si="52"/>
        <v>0</v>
      </c>
      <c r="AA449" s="248">
        <f t="shared" si="52"/>
        <v>0</v>
      </c>
      <c r="AB449" s="248">
        <f t="shared" si="52"/>
        <v>0</v>
      </c>
    </row>
    <row r="450" spans="2:28" outlineLevel="1">
      <c r="B450" s="556">
        <f t="shared" si="49"/>
        <v>12</v>
      </c>
      <c r="C450" s="248" t="str">
        <f t="shared" si="49"/>
        <v xml:space="preserve">3 Bed / 2 Bath </v>
      </c>
      <c r="D450" s="248">
        <f t="shared" si="51"/>
        <v>0</v>
      </c>
      <c r="E450" s="248">
        <f t="shared" ref="E450:T465" si="53">D450+E481</f>
        <v>0</v>
      </c>
      <c r="F450" s="248">
        <f t="shared" si="53"/>
        <v>0</v>
      </c>
      <c r="G450" s="248">
        <f t="shared" si="53"/>
        <v>0</v>
      </c>
      <c r="H450" s="248">
        <f t="shared" si="53"/>
        <v>0</v>
      </c>
      <c r="I450" s="248">
        <f t="shared" si="53"/>
        <v>0</v>
      </c>
      <c r="J450" s="248">
        <f t="shared" si="53"/>
        <v>0</v>
      </c>
      <c r="K450" s="248">
        <f t="shared" si="53"/>
        <v>0</v>
      </c>
      <c r="L450" s="248">
        <f t="shared" si="53"/>
        <v>0</v>
      </c>
      <c r="M450" s="248">
        <f t="shared" si="53"/>
        <v>0</v>
      </c>
      <c r="N450" s="248">
        <f t="shared" si="53"/>
        <v>0</v>
      </c>
      <c r="O450" s="248">
        <f t="shared" si="53"/>
        <v>0</v>
      </c>
      <c r="P450" s="248">
        <f t="shared" si="53"/>
        <v>0</v>
      </c>
      <c r="Q450" s="248">
        <f t="shared" si="53"/>
        <v>0</v>
      </c>
      <c r="R450" s="248">
        <f t="shared" si="53"/>
        <v>0</v>
      </c>
      <c r="S450" s="248">
        <f t="shared" si="53"/>
        <v>0</v>
      </c>
      <c r="T450" s="248">
        <f t="shared" si="52"/>
        <v>0</v>
      </c>
      <c r="U450" s="248">
        <f t="shared" si="52"/>
        <v>0</v>
      </c>
      <c r="V450" s="248">
        <f t="shared" si="52"/>
        <v>0</v>
      </c>
      <c r="W450" s="248">
        <f t="shared" si="52"/>
        <v>0</v>
      </c>
      <c r="X450" s="248">
        <f t="shared" si="52"/>
        <v>0</v>
      </c>
      <c r="Y450" s="248">
        <f t="shared" si="52"/>
        <v>0</v>
      </c>
      <c r="Z450" s="248">
        <f t="shared" si="52"/>
        <v>0</v>
      </c>
      <c r="AA450" s="248">
        <f t="shared" si="52"/>
        <v>0</v>
      </c>
      <c r="AB450" s="248">
        <f t="shared" si="52"/>
        <v>0</v>
      </c>
    </row>
    <row r="451" spans="2:28" outlineLevel="1">
      <c r="B451" s="556">
        <f t="shared" si="49"/>
        <v>13</v>
      </c>
      <c r="C451" s="248" t="str">
        <f t="shared" si="49"/>
        <v>3 Bed / 2 Bath House</v>
      </c>
      <c r="D451" s="248">
        <f t="shared" si="51"/>
        <v>0</v>
      </c>
      <c r="E451" s="248">
        <f t="shared" si="53"/>
        <v>0</v>
      </c>
      <c r="F451" s="248">
        <f t="shared" si="53"/>
        <v>0</v>
      </c>
      <c r="G451" s="248">
        <f t="shared" si="53"/>
        <v>0</v>
      </c>
      <c r="H451" s="248">
        <f t="shared" si="53"/>
        <v>0</v>
      </c>
      <c r="I451" s="248">
        <f t="shared" si="53"/>
        <v>0</v>
      </c>
      <c r="J451" s="248">
        <f t="shared" si="53"/>
        <v>0</v>
      </c>
      <c r="K451" s="248">
        <f t="shared" si="53"/>
        <v>0</v>
      </c>
      <c r="L451" s="248">
        <f t="shared" si="53"/>
        <v>0</v>
      </c>
      <c r="M451" s="248">
        <f t="shared" si="53"/>
        <v>0</v>
      </c>
      <c r="N451" s="248">
        <f t="shared" si="53"/>
        <v>0</v>
      </c>
      <c r="O451" s="248">
        <f t="shared" si="53"/>
        <v>0</v>
      </c>
      <c r="P451" s="248">
        <f t="shared" si="53"/>
        <v>0</v>
      </c>
      <c r="Q451" s="248">
        <f t="shared" si="53"/>
        <v>0</v>
      </c>
      <c r="R451" s="248">
        <f t="shared" si="53"/>
        <v>0</v>
      </c>
      <c r="S451" s="248">
        <f t="shared" si="53"/>
        <v>0</v>
      </c>
      <c r="T451" s="248">
        <f t="shared" si="52"/>
        <v>0</v>
      </c>
      <c r="U451" s="248">
        <f t="shared" si="52"/>
        <v>0</v>
      </c>
      <c r="V451" s="248">
        <f t="shared" si="52"/>
        <v>0</v>
      </c>
      <c r="W451" s="248">
        <f t="shared" si="52"/>
        <v>0</v>
      </c>
      <c r="X451" s="248">
        <f t="shared" si="52"/>
        <v>0</v>
      </c>
      <c r="Y451" s="248">
        <f t="shared" si="52"/>
        <v>0</v>
      </c>
      <c r="Z451" s="248">
        <f t="shared" si="52"/>
        <v>0</v>
      </c>
      <c r="AA451" s="248">
        <f t="shared" si="52"/>
        <v>0</v>
      </c>
      <c r="AB451" s="248">
        <f t="shared" si="52"/>
        <v>0</v>
      </c>
    </row>
    <row r="452" spans="2:28" outlineLevel="1">
      <c r="B452" s="556">
        <f t="shared" si="49"/>
        <v>14</v>
      </c>
      <c r="C452" s="248" t="str">
        <f t="shared" si="49"/>
        <v xml:space="preserve">3 Bed / 2 Bath </v>
      </c>
      <c r="D452" s="248">
        <f t="shared" si="51"/>
        <v>0</v>
      </c>
      <c r="E452" s="248">
        <f t="shared" si="53"/>
        <v>0</v>
      </c>
      <c r="F452" s="248">
        <f t="shared" si="53"/>
        <v>0</v>
      </c>
      <c r="G452" s="248">
        <f t="shared" si="53"/>
        <v>0</v>
      </c>
      <c r="H452" s="248">
        <f t="shared" si="53"/>
        <v>1</v>
      </c>
      <c r="I452" s="248">
        <f t="shared" si="53"/>
        <v>2</v>
      </c>
      <c r="J452" s="248">
        <f t="shared" si="53"/>
        <v>3</v>
      </c>
      <c r="K452" s="248">
        <f t="shared" si="53"/>
        <v>4</v>
      </c>
      <c r="L452" s="248">
        <f t="shared" si="53"/>
        <v>4</v>
      </c>
      <c r="M452" s="248">
        <f t="shared" si="53"/>
        <v>4</v>
      </c>
      <c r="N452" s="248">
        <f t="shared" si="53"/>
        <v>4</v>
      </c>
      <c r="O452" s="248">
        <f t="shared" si="53"/>
        <v>4</v>
      </c>
      <c r="P452" s="248">
        <f t="shared" si="53"/>
        <v>4</v>
      </c>
      <c r="Q452" s="248">
        <f t="shared" si="53"/>
        <v>4</v>
      </c>
      <c r="R452" s="248">
        <f t="shared" si="53"/>
        <v>4</v>
      </c>
      <c r="S452" s="248">
        <f t="shared" si="53"/>
        <v>4</v>
      </c>
      <c r="T452" s="248">
        <f t="shared" si="52"/>
        <v>4</v>
      </c>
      <c r="U452" s="248">
        <f t="shared" si="52"/>
        <v>4</v>
      </c>
      <c r="V452" s="248">
        <f t="shared" si="52"/>
        <v>4</v>
      </c>
      <c r="W452" s="248">
        <f t="shared" si="52"/>
        <v>4</v>
      </c>
      <c r="X452" s="248">
        <f t="shared" si="52"/>
        <v>4</v>
      </c>
      <c r="Y452" s="248">
        <f t="shared" si="52"/>
        <v>4</v>
      </c>
      <c r="Z452" s="248">
        <f t="shared" si="52"/>
        <v>4</v>
      </c>
      <c r="AA452" s="248">
        <f t="shared" si="52"/>
        <v>4</v>
      </c>
      <c r="AB452" s="248">
        <f t="shared" si="52"/>
        <v>4</v>
      </c>
    </row>
    <row r="453" spans="2:28" outlineLevel="1">
      <c r="B453" s="556">
        <f t="shared" si="49"/>
        <v>15</v>
      </c>
      <c r="C453" s="248" t="str">
        <f t="shared" si="49"/>
        <v xml:space="preserve">1 Bed / 1 Bath </v>
      </c>
      <c r="D453" s="248">
        <f t="shared" si="51"/>
        <v>0</v>
      </c>
      <c r="E453" s="248">
        <f t="shared" si="53"/>
        <v>0</v>
      </c>
      <c r="F453" s="248">
        <f t="shared" si="53"/>
        <v>0</v>
      </c>
      <c r="G453" s="248">
        <f t="shared" si="53"/>
        <v>0</v>
      </c>
      <c r="H453" s="248">
        <f t="shared" si="53"/>
        <v>0</v>
      </c>
      <c r="I453" s="248">
        <f t="shared" si="53"/>
        <v>0</v>
      </c>
      <c r="J453" s="248">
        <f t="shared" si="53"/>
        <v>0</v>
      </c>
      <c r="K453" s="248">
        <f t="shared" si="53"/>
        <v>0</v>
      </c>
      <c r="L453" s="248">
        <f t="shared" si="53"/>
        <v>0</v>
      </c>
      <c r="M453" s="248">
        <f t="shared" si="53"/>
        <v>0</v>
      </c>
      <c r="N453" s="248">
        <f t="shared" si="53"/>
        <v>0</v>
      </c>
      <c r="O453" s="248">
        <f t="shared" si="53"/>
        <v>0</v>
      </c>
      <c r="P453" s="248">
        <f t="shared" si="53"/>
        <v>0</v>
      </c>
      <c r="Q453" s="248">
        <f t="shared" si="53"/>
        <v>0</v>
      </c>
      <c r="R453" s="248">
        <f t="shared" si="53"/>
        <v>0</v>
      </c>
      <c r="S453" s="248">
        <f t="shared" si="53"/>
        <v>0</v>
      </c>
      <c r="T453" s="248">
        <f t="shared" si="52"/>
        <v>0</v>
      </c>
      <c r="U453" s="248">
        <f t="shared" si="52"/>
        <v>0</v>
      </c>
      <c r="V453" s="248">
        <f t="shared" si="52"/>
        <v>0</v>
      </c>
      <c r="W453" s="248">
        <f t="shared" si="52"/>
        <v>0</v>
      </c>
      <c r="X453" s="248">
        <f t="shared" si="52"/>
        <v>0</v>
      </c>
      <c r="Y453" s="248">
        <f t="shared" si="52"/>
        <v>0</v>
      </c>
      <c r="Z453" s="248">
        <f t="shared" si="52"/>
        <v>0</v>
      </c>
      <c r="AA453" s="248">
        <f t="shared" si="52"/>
        <v>0</v>
      </c>
      <c r="AB453" s="248">
        <f t="shared" si="52"/>
        <v>0</v>
      </c>
    </row>
    <row r="454" spans="2:28" outlineLevel="1">
      <c r="B454" s="556">
        <f t="shared" si="49"/>
        <v>16</v>
      </c>
      <c r="C454" s="248" t="str">
        <f t="shared" si="49"/>
        <v xml:space="preserve">2 Bed / 2 Bath </v>
      </c>
      <c r="D454" s="248">
        <f t="shared" si="51"/>
        <v>0</v>
      </c>
      <c r="E454" s="248">
        <f t="shared" si="53"/>
        <v>0</v>
      </c>
      <c r="F454" s="248">
        <f t="shared" si="53"/>
        <v>0</v>
      </c>
      <c r="G454" s="248">
        <f t="shared" si="53"/>
        <v>0</v>
      </c>
      <c r="H454" s="248">
        <f t="shared" si="53"/>
        <v>0</v>
      </c>
      <c r="I454" s="248">
        <f t="shared" si="53"/>
        <v>0</v>
      </c>
      <c r="J454" s="248">
        <f t="shared" si="53"/>
        <v>0</v>
      </c>
      <c r="K454" s="248">
        <f t="shared" si="53"/>
        <v>0</v>
      </c>
      <c r="L454" s="248">
        <f t="shared" si="53"/>
        <v>0</v>
      </c>
      <c r="M454" s="248">
        <f t="shared" si="53"/>
        <v>0</v>
      </c>
      <c r="N454" s="248">
        <f t="shared" si="53"/>
        <v>0</v>
      </c>
      <c r="O454" s="248">
        <f t="shared" si="53"/>
        <v>0</v>
      </c>
      <c r="P454" s="248">
        <f t="shared" si="53"/>
        <v>0</v>
      </c>
      <c r="Q454" s="248">
        <f t="shared" si="53"/>
        <v>0</v>
      </c>
      <c r="R454" s="248">
        <f t="shared" si="53"/>
        <v>0</v>
      </c>
      <c r="S454" s="248">
        <f t="shared" si="53"/>
        <v>0</v>
      </c>
      <c r="T454" s="248">
        <f t="shared" si="52"/>
        <v>0</v>
      </c>
      <c r="U454" s="248">
        <f t="shared" si="52"/>
        <v>0</v>
      </c>
      <c r="V454" s="248">
        <f t="shared" si="52"/>
        <v>0</v>
      </c>
      <c r="W454" s="248">
        <f t="shared" si="52"/>
        <v>0</v>
      </c>
      <c r="X454" s="248">
        <f t="shared" si="52"/>
        <v>0</v>
      </c>
      <c r="Y454" s="248">
        <f t="shared" si="52"/>
        <v>0</v>
      </c>
      <c r="Z454" s="248">
        <f t="shared" si="52"/>
        <v>0</v>
      </c>
      <c r="AA454" s="248">
        <f t="shared" si="52"/>
        <v>0</v>
      </c>
      <c r="AB454" s="248">
        <f t="shared" si="52"/>
        <v>0</v>
      </c>
    </row>
    <row r="455" spans="2:28" outlineLevel="1">
      <c r="B455" s="556">
        <f t="shared" ref="B455:C468" si="54">B424</f>
        <v>17</v>
      </c>
      <c r="C455" s="248" t="str">
        <f t="shared" si="54"/>
        <v xml:space="preserve">4 Bed / 2 Bath Penthouse </v>
      </c>
      <c r="D455" s="248">
        <f t="shared" si="51"/>
        <v>0</v>
      </c>
      <c r="E455" s="248">
        <f t="shared" si="53"/>
        <v>0</v>
      </c>
      <c r="F455" s="248">
        <f t="shared" si="53"/>
        <v>0</v>
      </c>
      <c r="G455" s="248">
        <f t="shared" si="53"/>
        <v>0</v>
      </c>
      <c r="H455" s="248">
        <f t="shared" si="53"/>
        <v>0</v>
      </c>
      <c r="I455" s="248">
        <f t="shared" si="53"/>
        <v>0</v>
      </c>
      <c r="J455" s="248">
        <f t="shared" si="53"/>
        <v>0</v>
      </c>
      <c r="K455" s="248">
        <f t="shared" si="53"/>
        <v>0</v>
      </c>
      <c r="L455" s="248">
        <f t="shared" si="53"/>
        <v>0</v>
      </c>
      <c r="M455" s="248">
        <f t="shared" si="53"/>
        <v>0</v>
      </c>
      <c r="N455" s="248">
        <f t="shared" si="53"/>
        <v>0</v>
      </c>
      <c r="O455" s="248">
        <f t="shared" si="53"/>
        <v>0</v>
      </c>
      <c r="P455" s="248">
        <f t="shared" si="53"/>
        <v>0</v>
      </c>
      <c r="Q455" s="248">
        <f t="shared" si="53"/>
        <v>0</v>
      </c>
      <c r="R455" s="248">
        <f t="shared" si="53"/>
        <v>0</v>
      </c>
      <c r="S455" s="248">
        <f t="shared" si="53"/>
        <v>0</v>
      </c>
      <c r="T455" s="248">
        <f t="shared" si="52"/>
        <v>0</v>
      </c>
      <c r="U455" s="248">
        <f t="shared" si="52"/>
        <v>0</v>
      </c>
      <c r="V455" s="248">
        <f t="shared" si="52"/>
        <v>0</v>
      </c>
      <c r="W455" s="248">
        <f t="shared" si="52"/>
        <v>0</v>
      </c>
      <c r="X455" s="248">
        <f t="shared" si="52"/>
        <v>0</v>
      </c>
      <c r="Y455" s="248">
        <f t="shared" si="52"/>
        <v>0</v>
      </c>
      <c r="Z455" s="248">
        <f t="shared" si="52"/>
        <v>0</v>
      </c>
      <c r="AA455" s="248">
        <f t="shared" si="52"/>
        <v>0</v>
      </c>
      <c r="AB455" s="248">
        <f t="shared" si="52"/>
        <v>0</v>
      </c>
    </row>
    <row r="456" spans="2:28" outlineLevel="1">
      <c r="B456" s="556">
        <f t="shared" si="54"/>
        <v>18</v>
      </c>
      <c r="C456" s="248" t="str">
        <f t="shared" si="54"/>
        <v xml:space="preserve">2 Bed / 2 Bath </v>
      </c>
      <c r="D456" s="248">
        <f t="shared" si="51"/>
        <v>1</v>
      </c>
      <c r="E456" s="248">
        <f t="shared" si="53"/>
        <v>1</v>
      </c>
      <c r="F456" s="248">
        <f t="shared" si="53"/>
        <v>1</v>
      </c>
      <c r="G456" s="248">
        <f t="shared" si="53"/>
        <v>2</v>
      </c>
      <c r="H456" s="248">
        <f t="shared" si="53"/>
        <v>2</v>
      </c>
      <c r="I456" s="248">
        <f t="shared" si="53"/>
        <v>3</v>
      </c>
      <c r="J456" s="248">
        <f t="shared" si="53"/>
        <v>3</v>
      </c>
      <c r="K456" s="248">
        <f t="shared" si="53"/>
        <v>4</v>
      </c>
      <c r="L456" s="248">
        <f t="shared" si="53"/>
        <v>4</v>
      </c>
      <c r="M456" s="248">
        <f t="shared" si="53"/>
        <v>5</v>
      </c>
      <c r="N456" s="248">
        <f t="shared" si="53"/>
        <v>5</v>
      </c>
      <c r="O456" s="248">
        <f t="shared" si="53"/>
        <v>6</v>
      </c>
      <c r="P456" s="248">
        <f t="shared" si="53"/>
        <v>6</v>
      </c>
      <c r="Q456" s="248">
        <f t="shared" si="53"/>
        <v>7</v>
      </c>
      <c r="R456" s="248">
        <f t="shared" si="53"/>
        <v>7</v>
      </c>
      <c r="S456" s="248">
        <f t="shared" si="53"/>
        <v>8</v>
      </c>
      <c r="T456" s="248">
        <f t="shared" si="52"/>
        <v>8</v>
      </c>
      <c r="U456" s="248">
        <f t="shared" si="52"/>
        <v>9</v>
      </c>
      <c r="V456" s="248">
        <f t="shared" si="52"/>
        <v>9</v>
      </c>
      <c r="W456" s="248">
        <f t="shared" si="52"/>
        <v>10</v>
      </c>
      <c r="X456" s="248">
        <f t="shared" si="52"/>
        <v>10</v>
      </c>
      <c r="Y456" s="248">
        <f t="shared" si="52"/>
        <v>10</v>
      </c>
      <c r="Z456" s="248">
        <f t="shared" si="52"/>
        <v>10</v>
      </c>
      <c r="AA456" s="248">
        <f t="shared" si="52"/>
        <v>10</v>
      </c>
      <c r="AB456" s="248">
        <f t="shared" si="52"/>
        <v>10</v>
      </c>
    </row>
    <row r="457" spans="2:28" outlineLevel="1">
      <c r="B457" s="556">
        <f t="shared" si="54"/>
        <v>19</v>
      </c>
      <c r="C457" s="248">
        <f t="shared" si="54"/>
        <v>0</v>
      </c>
      <c r="D457" s="248">
        <f t="shared" si="51"/>
        <v>0</v>
      </c>
      <c r="E457" s="248">
        <f t="shared" si="53"/>
        <v>0</v>
      </c>
      <c r="F457" s="248">
        <f t="shared" si="53"/>
        <v>0</v>
      </c>
      <c r="G457" s="248">
        <f t="shared" si="53"/>
        <v>0</v>
      </c>
      <c r="H457" s="248">
        <f t="shared" si="53"/>
        <v>0</v>
      </c>
      <c r="I457" s="248">
        <f t="shared" si="53"/>
        <v>0</v>
      </c>
      <c r="J457" s="248">
        <f t="shared" si="53"/>
        <v>0</v>
      </c>
      <c r="K457" s="248">
        <f t="shared" si="53"/>
        <v>0</v>
      </c>
      <c r="L457" s="248">
        <f t="shared" si="53"/>
        <v>0</v>
      </c>
      <c r="M457" s="248">
        <f t="shared" si="53"/>
        <v>0</v>
      </c>
      <c r="N457" s="248">
        <f t="shared" si="53"/>
        <v>0</v>
      </c>
      <c r="O457" s="248">
        <f t="shared" si="53"/>
        <v>0</v>
      </c>
      <c r="P457" s="248">
        <f t="shared" si="53"/>
        <v>0</v>
      </c>
      <c r="Q457" s="248">
        <f t="shared" si="53"/>
        <v>0</v>
      </c>
      <c r="R457" s="248">
        <f t="shared" si="53"/>
        <v>0</v>
      </c>
      <c r="S457" s="248">
        <f t="shared" si="53"/>
        <v>0</v>
      </c>
      <c r="T457" s="248">
        <f t="shared" si="52"/>
        <v>0</v>
      </c>
      <c r="U457" s="248">
        <f t="shared" si="52"/>
        <v>0</v>
      </c>
      <c r="V457" s="248">
        <f t="shared" si="52"/>
        <v>0</v>
      </c>
      <c r="W457" s="248">
        <f t="shared" si="52"/>
        <v>0</v>
      </c>
      <c r="X457" s="248">
        <f t="shared" si="52"/>
        <v>0</v>
      </c>
      <c r="Y457" s="248">
        <f t="shared" si="52"/>
        <v>0</v>
      </c>
      <c r="Z457" s="248">
        <f t="shared" si="52"/>
        <v>0</v>
      </c>
      <c r="AA457" s="248">
        <f t="shared" si="52"/>
        <v>0</v>
      </c>
      <c r="AB457" s="248">
        <f t="shared" si="52"/>
        <v>0</v>
      </c>
    </row>
    <row r="458" spans="2:28" outlineLevel="1">
      <c r="B458" s="556">
        <f t="shared" si="54"/>
        <v>20</v>
      </c>
      <c r="C458" s="248">
        <f t="shared" si="54"/>
        <v>0</v>
      </c>
      <c r="D458" s="248">
        <f t="shared" si="51"/>
        <v>0</v>
      </c>
      <c r="E458" s="248">
        <f t="shared" si="53"/>
        <v>0</v>
      </c>
      <c r="F458" s="248">
        <f t="shared" si="53"/>
        <v>0</v>
      </c>
      <c r="G458" s="248">
        <f t="shared" si="53"/>
        <v>0</v>
      </c>
      <c r="H458" s="248">
        <f t="shared" si="53"/>
        <v>0</v>
      </c>
      <c r="I458" s="248">
        <f t="shared" si="53"/>
        <v>0</v>
      </c>
      <c r="J458" s="248">
        <f t="shared" si="53"/>
        <v>0</v>
      </c>
      <c r="K458" s="248">
        <f t="shared" si="53"/>
        <v>0</v>
      </c>
      <c r="L458" s="248">
        <f t="shared" si="53"/>
        <v>0</v>
      </c>
      <c r="M458" s="248">
        <f t="shared" si="53"/>
        <v>0</v>
      </c>
      <c r="N458" s="248">
        <f t="shared" si="53"/>
        <v>0</v>
      </c>
      <c r="O458" s="248">
        <f t="shared" si="53"/>
        <v>0</v>
      </c>
      <c r="P458" s="248">
        <f t="shared" si="53"/>
        <v>0</v>
      </c>
      <c r="Q458" s="248">
        <f t="shared" si="53"/>
        <v>0</v>
      </c>
      <c r="R458" s="248">
        <f t="shared" si="53"/>
        <v>0</v>
      </c>
      <c r="S458" s="248">
        <f t="shared" si="53"/>
        <v>0</v>
      </c>
      <c r="T458" s="248">
        <f t="shared" si="52"/>
        <v>0</v>
      </c>
      <c r="U458" s="248">
        <f t="shared" si="52"/>
        <v>0</v>
      </c>
      <c r="V458" s="248">
        <f t="shared" si="52"/>
        <v>0</v>
      </c>
      <c r="W458" s="248">
        <f t="shared" si="52"/>
        <v>0</v>
      </c>
      <c r="X458" s="248">
        <f t="shared" si="52"/>
        <v>0</v>
      </c>
      <c r="Y458" s="248">
        <f t="shared" si="52"/>
        <v>0</v>
      </c>
      <c r="Z458" s="248">
        <f t="shared" si="52"/>
        <v>0</v>
      </c>
      <c r="AA458" s="248">
        <f t="shared" si="52"/>
        <v>0</v>
      </c>
      <c r="AB458" s="248">
        <f t="shared" si="52"/>
        <v>0</v>
      </c>
    </row>
    <row r="459" spans="2:28" outlineLevel="1">
      <c r="B459" s="556">
        <f t="shared" si="54"/>
        <v>21</v>
      </c>
      <c r="C459" s="248">
        <f t="shared" si="54"/>
        <v>0</v>
      </c>
      <c r="D459" s="248">
        <f t="shared" si="51"/>
        <v>0</v>
      </c>
      <c r="E459" s="248">
        <f t="shared" si="53"/>
        <v>0</v>
      </c>
      <c r="F459" s="248">
        <f t="shared" si="53"/>
        <v>0</v>
      </c>
      <c r="G459" s="248">
        <f t="shared" si="53"/>
        <v>0</v>
      </c>
      <c r="H459" s="248">
        <f t="shared" si="53"/>
        <v>0</v>
      </c>
      <c r="I459" s="248">
        <f t="shared" si="53"/>
        <v>0</v>
      </c>
      <c r="J459" s="248">
        <f t="shared" si="53"/>
        <v>0</v>
      </c>
      <c r="K459" s="248">
        <f t="shared" si="53"/>
        <v>0</v>
      </c>
      <c r="L459" s="248">
        <f t="shared" si="53"/>
        <v>0</v>
      </c>
      <c r="M459" s="248">
        <f t="shared" si="53"/>
        <v>0</v>
      </c>
      <c r="N459" s="248">
        <f t="shared" si="53"/>
        <v>0</v>
      </c>
      <c r="O459" s="248">
        <f t="shared" si="53"/>
        <v>0</v>
      </c>
      <c r="P459" s="248">
        <f t="shared" si="53"/>
        <v>0</v>
      </c>
      <c r="Q459" s="248">
        <f t="shared" si="53"/>
        <v>0</v>
      </c>
      <c r="R459" s="248">
        <f t="shared" si="53"/>
        <v>0</v>
      </c>
      <c r="S459" s="248">
        <f t="shared" si="53"/>
        <v>0</v>
      </c>
      <c r="T459" s="248">
        <f t="shared" si="52"/>
        <v>0</v>
      </c>
      <c r="U459" s="248">
        <f t="shared" si="52"/>
        <v>0</v>
      </c>
      <c r="V459" s="248">
        <f t="shared" si="52"/>
        <v>0</v>
      </c>
      <c r="W459" s="248">
        <f t="shared" si="52"/>
        <v>0</v>
      </c>
      <c r="X459" s="248">
        <f t="shared" si="52"/>
        <v>0</v>
      </c>
      <c r="Y459" s="248">
        <f t="shared" si="52"/>
        <v>0</v>
      </c>
      <c r="Z459" s="248">
        <f t="shared" si="52"/>
        <v>0</v>
      </c>
      <c r="AA459" s="248">
        <f t="shared" si="52"/>
        <v>0</v>
      </c>
      <c r="AB459" s="248">
        <f t="shared" si="52"/>
        <v>0</v>
      </c>
    </row>
    <row r="460" spans="2:28" outlineLevel="1">
      <c r="B460" s="556">
        <f t="shared" si="54"/>
        <v>22</v>
      </c>
      <c r="C460" s="248">
        <f t="shared" si="54"/>
        <v>0</v>
      </c>
      <c r="D460" s="248">
        <f t="shared" si="51"/>
        <v>0</v>
      </c>
      <c r="E460" s="248">
        <f t="shared" si="53"/>
        <v>0</v>
      </c>
      <c r="F460" s="248">
        <f t="shared" si="53"/>
        <v>0</v>
      </c>
      <c r="G460" s="248">
        <f t="shared" si="53"/>
        <v>0</v>
      </c>
      <c r="H460" s="248">
        <f t="shared" si="53"/>
        <v>0</v>
      </c>
      <c r="I460" s="248">
        <f t="shared" si="53"/>
        <v>0</v>
      </c>
      <c r="J460" s="248">
        <f t="shared" si="53"/>
        <v>0</v>
      </c>
      <c r="K460" s="248">
        <f t="shared" si="53"/>
        <v>0</v>
      </c>
      <c r="L460" s="248">
        <f t="shared" si="53"/>
        <v>0</v>
      </c>
      <c r="M460" s="248">
        <f t="shared" si="53"/>
        <v>0</v>
      </c>
      <c r="N460" s="248">
        <f t="shared" si="53"/>
        <v>0</v>
      </c>
      <c r="O460" s="248">
        <f t="shared" si="53"/>
        <v>0</v>
      </c>
      <c r="P460" s="248">
        <f t="shared" si="53"/>
        <v>0</v>
      </c>
      <c r="Q460" s="248">
        <f t="shared" si="53"/>
        <v>0</v>
      </c>
      <c r="R460" s="248">
        <f t="shared" si="53"/>
        <v>0</v>
      </c>
      <c r="S460" s="248">
        <f t="shared" si="53"/>
        <v>0</v>
      </c>
      <c r="T460" s="248">
        <f t="shared" si="52"/>
        <v>0</v>
      </c>
      <c r="U460" s="248">
        <f t="shared" si="52"/>
        <v>0</v>
      </c>
      <c r="V460" s="248">
        <f t="shared" si="52"/>
        <v>0</v>
      </c>
      <c r="W460" s="248">
        <f t="shared" si="52"/>
        <v>0</v>
      </c>
      <c r="X460" s="248">
        <f t="shared" si="52"/>
        <v>0</v>
      </c>
      <c r="Y460" s="248">
        <f t="shared" si="52"/>
        <v>0</v>
      </c>
      <c r="Z460" s="248">
        <f t="shared" si="52"/>
        <v>0</v>
      </c>
      <c r="AA460" s="248">
        <f t="shared" si="52"/>
        <v>0</v>
      </c>
      <c r="AB460" s="248">
        <f t="shared" si="52"/>
        <v>0</v>
      </c>
    </row>
    <row r="461" spans="2:28" outlineLevel="1">
      <c r="B461" s="556">
        <f t="shared" si="54"/>
        <v>23</v>
      </c>
      <c r="C461" s="248">
        <f t="shared" si="54"/>
        <v>0</v>
      </c>
      <c r="D461" s="248">
        <f t="shared" si="51"/>
        <v>0</v>
      </c>
      <c r="E461" s="248">
        <f t="shared" si="53"/>
        <v>0</v>
      </c>
      <c r="F461" s="248">
        <f t="shared" si="53"/>
        <v>0</v>
      </c>
      <c r="G461" s="248">
        <f t="shared" si="53"/>
        <v>0</v>
      </c>
      <c r="H461" s="248">
        <f t="shared" si="53"/>
        <v>0</v>
      </c>
      <c r="I461" s="248">
        <f t="shared" si="53"/>
        <v>0</v>
      </c>
      <c r="J461" s="248">
        <f t="shared" si="53"/>
        <v>0</v>
      </c>
      <c r="K461" s="248">
        <f t="shared" si="53"/>
        <v>0</v>
      </c>
      <c r="L461" s="248">
        <f t="shared" si="53"/>
        <v>0</v>
      </c>
      <c r="M461" s="248">
        <f t="shared" si="53"/>
        <v>0</v>
      </c>
      <c r="N461" s="248">
        <f t="shared" si="53"/>
        <v>0</v>
      </c>
      <c r="O461" s="248">
        <f t="shared" si="53"/>
        <v>0</v>
      </c>
      <c r="P461" s="248">
        <f t="shared" si="53"/>
        <v>0</v>
      </c>
      <c r="Q461" s="248">
        <f t="shared" si="53"/>
        <v>0</v>
      </c>
      <c r="R461" s="248">
        <f t="shared" si="53"/>
        <v>0</v>
      </c>
      <c r="S461" s="248">
        <f t="shared" si="53"/>
        <v>0</v>
      </c>
      <c r="T461" s="248">
        <f t="shared" si="52"/>
        <v>0</v>
      </c>
      <c r="U461" s="248">
        <f t="shared" si="52"/>
        <v>0</v>
      </c>
      <c r="V461" s="248">
        <f t="shared" si="52"/>
        <v>0</v>
      </c>
      <c r="W461" s="248">
        <f t="shared" si="52"/>
        <v>0</v>
      </c>
      <c r="X461" s="248">
        <f t="shared" si="52"/>
        <v>0</v>
      </c>
      <c r="Y461" s="248">
        <f t="shared" si="52"/>
        <v>0</v>
      </c>
      <c r="Z461" s="248">
        <f t="shared" si="52"/>
        <v>0</v>
      </c>
      <c r="AA461" s="248">
        <f t="shared" si="52"/>
        <v>0</v>
      </c>
      <c r="AB461" s="248">
        <f t="shared" si="52"/>
        <v>0</v>
      </c>
    </row>
    <row r="462" spans="2:28" outlineLevel="1">
      <c r="B462" s="556">
        <f t="shared" si="54"/>
        <v>24</v>
      </c>
      <c r="C462" s="248">
        <f t="shared" si="54"/>
        <v>0</v>
      </c>
      <c r="D462" s="248">
        <f t="shared" si="51"/>
        <v>0</v>
      </c>
      <c r="E462" s="248">
        <f t="shared" si="53"/>
        <v>0</v>
      </c>
      <c r="F462" s="248">
        <f t="shared" si="53"/>
        <v>0</v>
      </c>
      <c r="G462" s="248">
        <f t="shared" si="53"/>
        <v>0</v>
      </c>
      <c r="H462" s="248">
        <f t="shared" si="53"/>
        <v>0</v>
      </c>
      <c r="I462" s="248">
        <f t="shared" si="53"/>
        <v>0</v>
      </c>
      <c r="J462" s="248">
        <f t="shared" si="53"/>
        <v>0</v>
      </c>
      <c r="K462" s="248">
        <f t="shared" si="53"/>
        <v>0</v>
      </c>
      <c r="L462" s="248">
        <f t="shared" si="53"/>
        <v>0</v>
      </c>
      <c r="M462" s="248">
        <f t="shared" si="53"/>
        <v>0</v>
      </c>
      <c r="N462" s="248">
        <f t="shared" si="53"/>
        <v>0</v>
      </c>
      <c r="O462" s="248">
        <f t="shared" si="53"/>
        <v>0</v>
      </c>
      <c r="P462" s="248">
        <f t="shared" si="53"/>
        <v>0</v>
      </c>
      <c r="Q462" s="248">
        <f t="shared" si="53"/>
        <v>0</v>
      </c>
      <c r="R462" s="248">
        <f t="shared" si="53"/>
        <v>0</v>
      </c>
      <c r="S462" s="248">
        <f t="shared" si="53"/>
        <v>0</v>
      </c>
      <c r="T462" s="248">
        <f t="shared" si="52"/>
        <v>0</v>
      </c>
      <c r="U462" s="248">
        <f t="shared" si="52"/>
        <v>0</v>
      </c>
      <c r="V462" s="248">
        <f t="shared" si="52"/>
        <v>0</v>
      </c>
      <c r="W462" s="248">
        <f t="shared" si="52"/>
        <v>0</v>
      </c>
      <c r="X462" s="248">
        <f t="shared" si="52"/>
        <v>0</v>
      </c>
      <c r="Y462" s="248">
        <f t="shared" si="52"/>
        <v>0</v>
      </c>
      <c r="Z462" s="248">
        <f t="shared" si="52"/>
        <v>0</v>
      </c>
      <c r="AA462" s="248">
        <f t="shared" si="52"/>
        <v>0</v>
      </c>
      <c r="AB462" s="248">
        <f t="shared" si="52"/>
        <v>0</v>
      </c>
    </row>
    <row r="463" spans="2:28" outlineLevel="1">
      <c r="B463" s="556">
        <f t="shared" si="54"/>
        <v>25</v>
      </c>
      <c r="C463" s="248">
        <f t="shared" si="54"/>
        <v>0</v>
      </c>
      <c r="D463" s="248">
        <f t="shared" si="51"/>
        <v>0</v>
      </c>
      <c r="E463" s="248">
        <f t="shared" si="53"/>
        <v>0</v>
      </c>
      <c r="F463" s="248">
        <f t="shared" si="53"/>
        <v>0</v>
      </c>
      <c r="G463" s="248">
        <f t="shared" si="53"/>
        <v>0</v>
      </c>
      <c r="H463" s="248">
        <f t="shared" si="53"/>
        <v>0</v>
      </c>
      <c r="I463" s="248">
        <f t="shared" si="53"/>
        <v>0</v>
      </c>
      <c r="J463" s="248">
        <f t="shared" si="53"/>
        <v>0</v>
      </c>
      <c r="K463" s="248">
        <f t="shared" si="53"/>
        <v>0</v>
      </c>
      <c r="L463" s="248">
        <f t="shared" si="53"/>
        <v>0</v>
      </c>
      <c r="M463" s="248">
        <f t="shared" si="53"/>
        <v>0</v>
      </c>
      <c r="N463" s="248">
        <f t="shared" si="53"/>
        <v>0</v>
      </c>
      <c r="O463" s="248">
        <f t="shared" si="53"/>
        <v>0</v>
      </c>
      <c r="P463" s="248">
        <f t="shared" si="53"/>
        <v>0</v>
      </c>
      <c r="Q463" s="248">
        <f t="shared" si="53"/>
        <v>0</v>
      </c>
      <c r="R463" s="248">
        <f t="shared" si="53"/>
        <v>0</v>
      </c>
      <c r="S463" s="248">
        <f t="shared" si="53"/>
        <v>0</v>
      </c>
      <c r="T463" s="248">
        <f t="shared" si="52"/>
        <v>0</v>
      </c>
      <c r="U463" s="248">
        <f t="shared" si="52"/>
        <v>0</v>
      </c>
      <c r="V463" s="248">
        <f t="shared" si="52"/>
        <v>0</v>
      </c>
      <c r="W463" s="248">
        <f t="shared" si="52"/>
        <v>0</v>
      </c>
      <c r="X463" s="248">
        <f t="shared" si="52"/>
        <v>0</v>
      </c>
      <c r="Y463" s="248">
        <f t="shared" si="52"/>
        <v>0</v>
      </c>
      <c r="Z463" s="248">
        <f t="shared" si="52"/>
        <v>0</v>
      </c>
      <c r="AA463" s="248">
        <f t="shared" si="52"/>
        <v>0</v>
      </c>
      <c r="AB463" s="248">
        <f t="shared" si="52"/>
        <v>0</v>
      </c>
    </row>
    <row r="464" spans="2:28" outlineLevel="1">
      <c r="B464" s="556">
        <f t="shared" si="54"/>
        <v>26</v>
      </c>
      <c r="C464" s="248">
        <f t="shared" si="54"/>
        <v>0</v>
      </c>
      <c r="D464" s="248">
        <f t="shared" si="51"/>
        <v>0</v>
      </c>
      <c r="E464" s="248">
        <f t="shared" si="53"/>
        <v>0</v>
      </c>
      <c r="F464" s="248">
        <f t="shared" si="53"/>
        <v>0</v>
      </c>
      <c r="G464" s="248">
        <f t="shared" si="53"/>
        <v>0</v>
      </c>
      <c r="H464" s="248">
        <f t="shared" si="53"/>
        <v>0</v>
      </c>
      <c r="I464" s="248">
        <f t="shared" si="53"/>
        <v>0</v>
      </c>
      <c r="J464" s="248">
        <f t="shared" si="53"/>
        <v>0</v>
      </c>
      <c r="K464" s="248">
        <f t="shared" si="53"/>
        <v>0</v>
      </c>
      <c r="L464" s="248">
        <f t="shared" si="53"/>
        <v>0</v>
      </c>
      <c r="M464" s="248">
        <f t="shared" si="53"/>
        <v>0</v>
      </c>
      <c r="N464" s="248">
        <f t="shared" si="53"/>
        <v>0</v>
      </c>
      <c r="O464" s="248">
        <f t="shared" si="53"/>
        <v>0</v>
      </c>
      <c r="P464" s="248">
        <f t="shared" si="53"/>
        <v>0</v>
      </c>
      <c r="Q464" s="248">
        <f t="shared" si="53"/>
        <v>0</v>
      </c>
      <c r="R464" s="248">
        <f t="shared" si="53"/>
        <v>0</v>
      </c>
      <c r="S464" s="248">
        <f t="shared" si="53"/>
        <v>0</v>
      </c>
      <c r="T464" s="248">
        <f t="shared" si="52"/>
        <v>0</v>
      </c>
      <c r="U464" s="248">
        <f t="shared" si="52"/>
        <v>0</v>
      </c>
      <c r="V464" s="248">
        <f t="shared" si="52"/>
        <v>0</v>
      </c>
      <c r="W464" s="248">
        <f t="shared" si="52"/>
        <v>0</v>
      </c>
      <c r="X464" s="248">
        <f t="shared" si="52"/>
        <v>0</v>
      </c>
      <c r="Y464" s="248">
        <f t="shared" si="52"/>
        <v>0</v>
      </c>
      <c r="Z464" s="248">
        <f t="shared" si="52"/>
        <v>0</v>
      </c>
      <c r="AA464" s="248">
        <f t="shared" si="52"/>
        <v>0</v>
      </c>
      <c r="AB464" s="248">
        <f t="shared" si="52"/>
        <v>0</v>
      </c>
    </row>
    <row r="465" spans="2:28" outlineLevel="1">
      <c r="B465" s="556">
        <f t="shared" si="54"/>
        <v>27</v>
      </c>
      <c r="C465" s="248">
        <f t="shared" si="54"/>
        <v>0</v>
      </c>
      <c r="D465" s="248">
        <f t="shared" si="51"/>
        <v>0</v>
      </c>
      <c r="E465" s="248">
        <f t="shared" si="53"/>
        <v>0</v>
      </c>
      <c r="F465" s="248">
        <f t="shared" si="53"/>
        <v>0</v>
      </c>
      <c r="G465" s="248">
        <f t="shared" si="53"/>
        <v>0</v>
      </c>
      <c r="H465" s="248">
        <f t="shared" si="53"/>
        <v>0</v>
      </c>
      <c r="I465" s="248">
        <f t="shared" si="53"/>
        <v>0</v>
      </c>
      <c r="J465" s="248">
        <f t="shared" si="53"/>
        <v>0</v>
      </c>
      <c r="K465" s="248">
        <f t="shared" si="53"/>
        <v>0</v>
      </c>
      <c r="L465" s="248">
        <f t="shared" si="53"/>
        <v>0</v>
      </c>
      <c r="M465" s="248">
        <f t="shared" si="53"/>
        <v>0</v>
      </c>
      <c r="N465" s="248">
        <f t="shared" si="53"/>
        <v>0</v>
      </c>
      <c r="O465" s="248">
        <f t="shared" si="53"/>
        <v>0</v>
      </c>
      <c r="P465" s="248">
        <f t="shared" si="53"/>
        <v>0</v>
      </c>
      <c r="Q465" s="248">
        <f t="shared" si="53"/>
        <v>0</v>
      </c>
      <c r="R465" s="248">
        <f t="shared" si="53"/>
        <v>0</v>
      </c>
      <c r="S465" s="248">
        <f t="shared" si="53"/>
        <v>0</v>
      </c>
      <c r="T465" s="248">
        <f t="shared" si="53"/>
        <v>0</v>
      </c>
      <c r="U465" s="248">
        <f t="shared" ref="U465:AB468" si="55">T465+U496</f>
        <v>0</v>
      </c>
      <c r="V465" s="248">
        <f t="shared" si="55"/>
        <v>0</v>
      </c>
      <c r="W465" s="248">
        <f t="shared" si="55"/>
        <v>0</v>
      </c>
      <c r="X465" s="248">
        <f t="shared" si="55"/>
        <v>0</v>
      </c>
      <c r="Y465" s="248">
        <f t="shared" si="55"/>
        <v>0</v>
      </c>
      <c r="Z465" s="248">
        <f t="shared" si="55"/>
        <v>0</v>
      </c>
      <c r="AA465" s="248">
        <f t="shared" si="55"/>
        <v>0</v>
      </c>
      <c r="AB465" s="248">
        <f t="shared" si="55"/>
        <v>0</v>
      </c>
    </row>
    <row r="466" spans="2:28" outlineLevel="1">
      <c r="B466" s="556">
        <f t="shared" si="54"/>
        <v>28</v>
      </c>
      <c r="C466" s="248">
        <f t="shared" si="54"/>
        <v>0</v>
      </c>
      <c r="D466" s="248">
        <f t="shared" si="51"/>
        <v>0</v>
      </c>
      <c r="E466" s="248">
        <f t="shared" ref="E466:T468" si="56">D466+E497</f>
        <v>0</v>
      </c>
      <c r="F466" s="248">
        <f t="shared" si="56"/>
        <v>0</v>
      </c>
      <c r="G466" s="248">
        <f t="shared" si="56"/>
        <v>0</v>
      </c>
      <c r="H466" s="248">
        <f t="shared" si="56"/>
        <v>0</v>
      </c>
      <c r="I466" s="248">
        <f t="shared" si="56"/>
        <v>0</v>
      </c>
      <c r="J466" s="248">
        <f t="shared" si="56"/>
        <v>0</v>
      </c>
      <c r="K466" s="248">
        <f t="shared" si="56"/>
        <v>0</v>
      </c>
      <c r="L466" s="248">
        <f t="shared" si="56"/>
        <v>0</v>
      </c>
      <c r="M466" s="248">
        <f t="shared" si="56"/>
        <v>0</v>
      </c>
      <c r="N466" s="248">
        <f t="shared" si="56"/>
        <v>0</v>
      </c>
      <c r="O466" s="248">
        <f t="shared" si="56"/>
        <v>0</v>
      </c>
      <c r="P466" s="248">
        <f t="shared" si="56"/>
        <v>0</v>
      </c>
      <c r="Q466" s="248">
        <f t="shared" si="56"/>
        <v>0</v>
      </c>
      <c r="R466" s="248">
        <f t="shared" si="56"/>
        <v>0</v>
      </c>
      <c r="S466" s="248">
        <f t="shared" si="56"/>
        <v>0</v>
      </c>
      <c r="T466" s="248">
        <f t="shared" si="56"/>
        <v>0</v>
      </c>
      <c r="U466" s="248">
        <f t="shared" si="55"/>
        <v>0</v>
      </c>
      <c r="V466" s="248">
        <f t="shared" si="55"/>
        <v>0</v>
      </c>
      <c r="W466" s="248">
        <f t="shared" si="55"/>
        <v>0</v>
      </c>
      <c r="X466" s="248">
        <f t="shared" si="55"/>
        <v>0</v>
      </c>
      <c r="Y466" s="248">
        <f t="shared" si="55"/>
        <v>0</v>
      </c>
      <c r="Z466" s="248">
        <f t="shared" si="55"/>
        <v>0</v>
      </c>
      <c r="AA466" s="248">
        <f t="shared" si="55"/>
        <v>0</v>
      </c>
      <c r="AB466" s="248">
        <f t="shared" si="55"/>
        <v>0</v>
      </c>
    </row>
    <row r="467" spans="2:28" outlineLevel="1">
      <c r="B467" s="556">
        <f t="shared" si="54"/>
        <v>29</v>
      </c>
      <c r="C467" s="248">
        <f t="shared" si="54"/>
        <v>0</v>
      </c>
      <c r="D467" s="248">
        <f t="shared" si="51"/>
        <v>0</v>
      </c>
      <c r="E467" s="248">
        <f t="shared" si="56"/>
        <v>0</v>
      </c>
      <c r="F467" s="248">
        <f t="shared" si="56"/>
        <v>0</v>
      </c>
      <c r="G467" s="248">
        <f t="shared" si="56"/>
        <v>0</v>
      </c>
      <c r="H467" s="248">
        <f t="shared" si="56"/>
        <v>0</v>
      </c>
      <c r="I467" s="248">
        <f t="shared" si="56"/>
        <v>0</v>
      </c>
      <c r="J467" s="248">
        <f t="shared" si="56"/>
        <v>0</v>
      </c>
      <c r="K467" s="248">
        <f t="shared" si="56"/>
        <v>0</v>
      </c>
      <c r="L467" s="248">
        <f t="shared" si="56"/>
        <v>0</v>
      </c>
      <c r="M467" s="248">
        <f t="shared" si="56"/>
        <v>0</v>
      </c>
      <c r="N467" s="248">
        <f t="shared" si="56"/>
        <v>0</v>
      </c>
      <c r="O467" s="248">
        <f t="shared" si="56"/>
        <v>0</v>
      </c>
      <c r="P467" s="248">
        <f t="shared" si="56"/>
        <v>0</v>
      </c>
      <c r="Q467" s="248">
        <f t="shared" si="56"/>
        <v>0</v>
      </c>
      <c r="R467" s="248">
        <f t="shared" si="56"/>
        <v>0</v>
      </c>
      <c r="S467" s="248">
        <f t="shared" si="56"/>
        <v>0</v>
      </c>
      <c r="T467" s="248">
        <f t="shared" si="56"/>
        <v>0</v>
      </c>
      <c r="U467" s="248">
        <f t="shared" si="55"/>
        <v>0</v>
      </c>
      <c r="V467" s="248">
        <f t="shared" si="55"/>
        <v>0</v>
      </c>
      <c r="W467" s="248">
        <f t="shared" si="55"/>
        <v>0</v>
      </c>
      <c r="X467" s="248">
        <f t="shared" si="55"/>
        <v>0</v>
      </c>
      <c r="Y467" s="248">
        <f t="shared" si="55"/>
        <v>0</v>
      </c>
      <c r="Z467" s="248">
        <f t="shared" si="55"/>
        <v>0</v>
      </c>
      <c r="AA467" s="248">
        <f t="shared" si="55"/>
        <v>0</v>
      </c>
      <c r="AB467" s="248">
        <f t="shared" si="55"/>
        <v>0</v>
      </c>
    </row>
    <row r="468" spans="2:28" outlineLevel="1">
      <c r="B468" s="556">
        <f t="shared" si="54"/>
        <v>30</v>
      </c>
      <c r="C468" s="248">
        <f t="shared" si="54"/>
        <v>0</v>
      </c>
      <c r="D468" s="248">
        <f t="shared" si="51"/>
        <v>0</v>
      </c>
      <c r="E468" s="248">
        <f t="shared" si="56"/>
        <v>0</v>
      </c>
      <c r="F468" s="248">
        <f t="shared" si="56"/>
        <v>0</v>
      </c>
      <c r="G468" s="248">
        <f t="shared" si="56"/>
        <v>0</v>
      </c>
      <c r="H468" s="248">
        <f t="shared" si="56"/>
        <v>0</v>
      </c>
      <c r="I468" s="248">
        <f t="shared" si="56"/>
        <v>0</v>
      </c>
      <c r="J468" s="248">
        <f t="shared" si="56"/>
        <v>0</v>
      </c>
      <c r="K468" s="248">
        <f t="shared" si="56"/>
        <v>0</v>
      </c>
      <c r="L468" s="248">
        <f t="shared" si="56"/>
        <v>0</v>
      </c>
      <c r="M468" s="248">
        <f t="shared" si="56"/>
        <v>0</v>
      </c>
      <c r="N468" s="248">
        <f t="shared" si="56"/>
        <v>0</v>
      </c>
      <c r="O468" s="248">
        <f t="shared" si="56"/>
        <v>0</v>
      </c>
      <c r="P468" s="248">
        <f t="shared" si="56"/>
        <v>0</v>
      </c>
      <c r="Q468" s="248">
        <f t="shared" si="56"/>
        <v>0</v>
      </c>
      <c r="R468" s="248">
        <f t="shared" si="56"/>
        <v>0</v>
      </c>
      <c r="S468" s="248">
        <f t="shared" si="56"/>
        <v>0</v>
      </c>
      <c r="T468" s="248">
        <f t="shared" si="56"/>
        <v>0</v>
      </c>
      <c r="U468" s="248">
        <f t="shared" si="55"/>
        <v>0</v>
      </c>
      <c r="V468" s="248">
        <f t="shared" si="55"/>
        <v>0</v>
      </c>
      <c r="W468" s="248">
        <f t="shared" si="55"/>
        <v>0</v>
      </c>
      <c r="X468" s="248">
        <f t="shared" si="55"/>
        <v>0</v>
      </c>
      <c r="Y468" s="248">
        <f t="shared" si="55"/>
        <v>0</v>
      </c>
      <c r="Z468" s="248">
        <f t="shared" si="55"/>
        <v>0</v>
      </c>
      <c r="AA468" s="248">
        <f t="shared" si="55"/>
        <v>0</v>
      </c>
      <c r="AB468" s="248">
        <f t="shared" si="55"/>
        <v>0</v>
      </c>
    </row>
    <row r="469" spans="2:28" outlineLevel="1">
      <c r="B469" s="556"/>
      <c r="C469" s="21" t="s">
        <v>282</v>
      </c>
    </row>
    <row r="470" spans="2:28" outlineLevel="1">
      <c r="B470" s="556"/>
      <c r="C470" s="4" t="str">
        <f t="shared" ref="C470:C485" si="57">C439</f>
        <v>Studio</v>
      </c>
      <c r="D470" s="248"/>
      <c r="E470" s="4">
        <f t="shared" ref="E470:AB470" si="58">IF(D439&lt;($T344+$E344),E408*MIN($G344,($T344+$E344)-D439),0)</f>
        <v>0</v>
      </c>
      <c r="F470" s="4">
        <f t="shared" si="58"/>
        <v>0</v>
      </c>
      <c r="G470" s="4">
        <f t="shared" si="58"/>
        <v>0</v>
      </c>
      <c r="H470" s="4">
        <f t="shared" si="58"/>
        <v>0</v>
      </c>
      <c r="I470" s="4">
        <f t="shared" si="58"/>
        <v>0</v>
      </c>
      <c r="J470" s="4">
        <f t="shared" si="58"/>
        <v>0</v>
      </c>
      <c r="K470" s="4">
        <f t="shared" si="58"/>
        <v>0</v>
      </c>
      <c r="L470" s="4">
        <f t="shared" si="58"/>
        <v>0</v>
      </c>
      <c r="M470" s="4">
        <f t="shared" si="58"/>
        <v>0</v>
      </c>
      <c r="N470" s="4">
        <f t="shared" si="58"/>
        <v>0</v>
      </c>
      <c r="O470" s="4">
        <f t="shared" si="58"/>
        <v>0</v>
      </c>
      <c r="P470" s="4">
        <f t="shared" si="58"/>
        <v>0</v>
      </c>
      <c r="Q470" s="4">
        <f t="shared" si="58"/>
        <v>0</v>
      </c>
      <c r="R470" s="4">
        <f t="shared" si="58"/>
        <v>0</v>
      </c>
      <c r="S470" s="4">
        <f t="shared" si="58"/>
        <v>0</v>
      </c>
      <c r="T470" s="4">
        <f t="shared" si="58"/>
        <v>0</v>
      </c>
      <c r="U470" s="4">
        <f t="shared" si="58"/>
        <v>0</v>
      </c>
      <c r="V470" s="4">
        <f t="shared" si="58"/>
        <v>0</v>
      </c>
      <c r="W470" s="4">
        <f t="shared" si="58"/>
        <v>0</v>
      </c>
      <c r="X470" s="4">
        <f t="shared" si="58"/>
        <v>0</v>
      </c>
      <c r="Y470" s="4">
        <f t="shared" si="58"/>
        <v>0</v>
      </c>
      <c r="Z470" s="4">
        <f t="shared" si="58"/>
        <v>0</v>
      </c>
      <c r="AA470" s="4">
        <f t="shared" si="58"/>
        <v>0</v>
      </c>
      <c r="AB470" s="4">
        <f t="shared" si="58"/>
        <v>0</v>
      </c>
    </row>
    <row r="471" spans="2:28" outlineLevel="1">
      <c r="B471" s="556"/>
      <c r="C471" s="4" t="str">
        <f t="shared" si="57"/>
        <v xml:space="preserve">1 Bed / 1 Bath </v>
      </c>
      <c r="D471" s="248"/>
      <c r="E471" s="4">
        <f t="shared" ref="E471:AB471" si="59">IF(D440&lt;($T345+$E345),E409*MIN($G345,($T345+$E345)-D440),0)</f>
        <v>0</v>
      </c>
      <c r="F471" s="4">
        <f t="shared" si="59"/>
        <v>0</v>
      </c>
      <c r="G471" s="4">
        <f t="shared" si="59"/>
        <v>0</v>
      </c>
      <c r="H471" s="4">
        <f t="shared" si="59"/>
        <v>0</v>
      </c>
      <c r="I471" s="4">
        <f t="shared" si="59"/>
        <v>0</v>
      </c>
      <c r="J471" s="4">
        <f t="shared" si="59"/>
        <v>0</v>
      </c>
      <c r="K471" s="4">
        <f t="shared" si="59"/>
        <v>0</v>
      </c>
      <c r="L471" s="4">
        <f t="shared" si="59"/>
        <v>0</v>
      </c>
      <c r="M471" s="4">
        <f t="shared" si="59"/>
        <v>0</v>
      </c>
      <c r="N471" s="4">
        <f t="shared" si="59"/>
        <v>0</v>
      </c>
      <c r="O471" s="4">
        <f t="shared" si="59"/>
        <v>0</v>
      </c>
      <c r="P471" s="4">
        <f t="shared" si="59"/>
        <v>0</v>
      </c>
      <c r="Q471" s="4">
        <f t="shared" si="59"/>
        <v>0</v>
      </c>
      <c r="R471" s="4">
        <f t="shared" si="59"/>
        <v>0</v>
      </c>
      <c r="S471" s="4">
        <f t="shared" si="59"/>
        <v>0</v>
      </c>
      <c r="T471" s="4">
        <f t="shared" si="59"/>
        <v>0</v>
      </c>
      <c r="U471" s="4">
        <f t="shared" si="59"/>
        <v>0</v>
      </c>
      <c r="V471" s="4">
        <f t="shared" si="59"/>
        <v>0</v>
      </c>
      <c r="W471" s="4">
        <f t="shared" si="59"/>
        <v>0</v>
      </c>
      <c r="X471" s="4">
        <f t="shared" si="59"/>
        <v>0</v>
      </c>
      <c r="Y471" s="4">
        <f t="shared" si="59"/>
        <v>0</v>
      </c>
      <c r="Z471" s="4">
        <f t="shared" si="59"/>
        <v>0</v>
      </c>
      <c r="AA471" s="4">
        <f t="shared" si="59"/>
        <v>0</v>
      </c>
      <c r="AB471" s="4">
        <f t="shared" si="59"/>
        <v>0</v>
      </c>
    </row>
    <row r="472" spans="2:28" outlineLevel="1">
      <c r="B472" s="556"/>
      <c r="C472" s="4" t="str">
        <f t="shared" si="57"/>
        <v xml:space="preserve">1 Bed / 1 Bath </v>
      </c>
      <c r="D472" s="248"/>
      <c r="E472" s="4">
        <f t="shared" ref="E472:AB472" si="60">IF(D441&lt;($T346+$E346),E410*MIN($G346,($T346+$E346)-D441),0)</f>
        <v>0</v>
      </c>
      <c r="F472" s="4">
        <f t="shared" si="60"/>
        <v>0</v>
      </c>
      <c r="G472" s="4">
        <f t="shared" si="60"/>
        <v>0</v>
      </c>
      <c r="H472" s="4">
        <f t="shared" si="60"/>
        <v>0</v>
      </c>
      <c r="I472" s="4">
        <f t="shared" si="60"/>
        <v>0</v>
      </c>
      <c r="J472" s="4">
        <f t="shared" si="60"/>
        <v>0</v>
      </c>
      <c r="K472" s="4">
        <f t="shared" si="60"/>
        <v>0</v>
      </c>
      <c r="L472" s="4">
        <f t="shared" si="60"/>
        <v>0</v>
      </c>
      <c r="M472" s="4">
        <f t="shared" si="60"/>
        <v>0</v>
      </c>
      <c r="N472" s="4">
        <f t="shared" si="60"/>
        <v>0</v>
      </c>
      <c r="O472" s="4">
        <f t="shared" si="60"/>
        <v>0</v>
      </c>
      <c r="P472" s="4">
        <f t="shared" si="60"/>
        <v>0</v>
      </c>
      <c r="Q472" s="4">
        <f t="shared" si="60"/>
        <v>0</v>
      </c>
      <c r="R472" s="4">
        <f t="shared" si="60"/>
        <v>0</v>
      </c>
      <c r="S472" s="4">
        <f t="shared" si="60"/>
        <v>0</v>
      </c>
      <c r="T472" s="4">
        <f t="shared" si="60"/>
        <v>0</v>
      </c>
      <c r="U472" s="4">
        <f t="shared" si="60"/>
        <v>0</v>
      </c>
      <c r="V472" s="4">
        <f t="shared" si="60"/>
        <v>0</v>
      </c>
      <c r="W472" s="4">
        <f t="shared" si="60"/>
        <v>0</v>
      </c>
      <c r="X472" s="4">
        <f t="shared" si="60"/>
        <v>0</v>
      </c>
      <c r="Y472" s="4">
        <f t="shared" si="60"/>
        <v>0</v>
      </c>
      <c r="Z472" s="4">
        <f t="shared" si="60"/>
        <v>0</v>
      </c>
      <c r="AA472" s="4">
        <f t="shared" si="60"/>
        <v>0</v>
      </c>
      <c r="AB472" s="4">
        <f t="shared" si="60"/>
        <v>0</v>
      </c>
    </row>
    <row r="473" spans="2:28" outlineLevel="1">
      <c r="B473" s="556"/>
      <c r="C473" s="4" t="str">
        <f t="shared" si="57"/>
        <v xml:space="preserve">1 Bed / 1 Bath </v>
      </c>
      <c r="D473" s="248"/>
      <c r="E473" s="4">
        <f t="shared" ref="E473:AB473" si="61">IF(D442&lt;($T347+$E347),E411*MIN($G347,($T347+$E347)-D442),0)</f>
        <v>0</v>
      </c>
      <c r="F473" s="4">
        <f t="shared" si="61"/>
        <v>0</v>
      </c>
      <c r="G473" s="4">
        <f t="shared" si="61"/>
        <v>0</v>
      </c>
      <c r="H473" s="4">
        <f t="shared" si="61"/>
        <v>0</v>
      </c>
      <c r="I473" s="4">
        <f t="shared" si="61"/>
        <v>0</v>
      </c>
      <c r="J473" s="4">
        <f t="shared" si="61"/>
        <v>0</v>
      </c>
      <c r="K473" s="4">
        <f t="shared" si="61"/>
        <v>0</v>
      </c>
      <c r="L473" s="4">
        <f t="shared" si="61"/>
        <v>0</v>
      </c>
      <c r="M473" s="4">
        <f t="shared" si="61"/>
        <v>0</v>
      </c>
      <c r="N473" s="4">
        <f t="shared" si="61"/>
        <v>0</v>
      </c>
      <c r="O473" s="4">
        <f t="shared" si="61"/>
        <v>0</v>
      </c>
      <c r="P473" s="4">
        <f t="shared" si="61"/>
        <v>0</v>
      </c>
      <c r="Q473" s="4">
        <f t="shared" si="61"/>
        <v>0</v>
      </c>
      <c r="R473" s="4">
        <f t="shared" si="61"/>
        <v>0</v>
      </c>
      <c r="S473" s="4">
        <f t="shared" si="61"/>
        <v>0</v>
      </c>
      <c r="T473" s="4">
        <f t="shared" si="61"/>
        <v>0</v>
      </c>
      <c r="U473" s="4">
        <f t="shared" si="61"/>
        <v>0</v>
      </c>
      <c r="V473" s="4">
        <f t="shared" si="61"/>
        <v>0</v>
      </c>
      <c r="W473" s="4">
        <f t="shared" si="61"/>
        <v>0</v>
      </c>
      <c r="X473" s="4">
        <f t="shared" si="61"/>
        <v>0</v>
      </c>
      <c r="Y473" s="4">
        <f t="shared" si="61"/>
        <v>0</v>
      </c>
      <c r="Z473" s="4">
        <f t="shared" si="61"/>
        <v>0</v>
      </c>
      <c r="AA473" s="4">
        <f t="shared" si="61"/>
        <v>0</v>
      </c>
      <c r="AB473" s="4">
        <f t="shared" si="61"/>
        <v>0</v>
      </c>
    </row>
    <row r="474" spans="2:28" outlineLevel="1">
      <c r="B474" s="556"/>
      <c r="C474" s="10" t="str">
        <f t="shared" si="57"/>
        <v xml:space="preserve">2 Bed / 1 Bath </v>
      </c>
      <c r="D474" s="248"/>
      <c r="E474" s="4">
        <f t="shared" ref="E474:AB474" si="62">IF(D443&lt;($T348+$E348),E412*MIN($G348,($T348+$E348)-D443),0)</f>
        <v>0</v>
      </c>
      <c r="F474" s="4">
        <f t="shared" si="62"/>
        <v>0</v>
      </c>
      <c r="G474" s="4">
        <f t="shared" si="62"/>
        <v>0</v>
      </c>
      <c r="H474" s="4">
        <f t="shared" si="62"/>
        <v>0</v>
      </c>
      <c r="I474" s="4">
        <f t="shared" si="62"/>
        <v>0</v>
      </c>
      <c r="J474" s="4">
        <f t="shared" si="62"/>
        <v>0</v>
      </c>
      <c r="K474" s="4">
        <f t="shared" si="62"/>
        <v>0</v>
      </c>
      <c r="L474" s="4">
        <f t="shared" si="62"/>
        <v>0</v>
      </c>
      <c r="M474" s="4">
        <f t="shared" si="62"/>
        <v>0</v>
      </c>
      <c r="N474" s="4">
        <f t="shared" si="62"/>
        <v>0</v>
      </c>
      <c r="O474" s="4">
        <f t="shared" si="62"/>
        <v>0</v>
      </c>
      <c r="P474" s="4">
        <f t="shared" si="62"/>
        <v>0</v>
      </c>
      <c r="Q474" s="4">
        <f t="shared" si="62"/>
        <v>0</v>
      </c>
      <c r="R474" s="4">
        <f t="shared" si="62"/>
        <v>0</v>
      </c>
      <c r="S474" s="4">
        <f t="shared" si="62"/>
        <v>0</v>
      </c>
      <c r="T474" s="4">
        <f t="shared" si="62"/>
        <v>0</v>
      </c>
      <c r="U474" s="4">
        <f t="shared" si="62"/>
        <v>0</v>
      </c>
      <c r="V474" s="4">
        <f t="shared" si="62"/>
        <v>0</v>
      </c>
      <c r="W474" s="4">
        <f t="shared" si="62"/>
        <v>0</v>
      </c>
      <c r="X474" s="4">
        <f t="shared" si="62"/>
        <v>0</v>
      </c>
      <c r="Y474" s="4">
        <f t="shared" si="62"/>
        <v>0</v>
      </c>
      <c r="Z474" s="4">
        <f t="shared" si="62"/>
        <v>0</v>
      </c>
      <c r="AA474" s="4">
        <f t="shared" si="62"/>
        <v>0</v>
      </c>
      <c r="AB474" s="4">
        <f t="shared" si="62"/>
        <v>0</v>
      </c>
    </row>
    <row r="475" spans="2:28" outlineLevel="1">
      <c r="B475" s="556"/>
      <c r="C475" s="10" t="str">
        <f t="shared" si="57"/>
        <v xml:space="preserve">2 Bed / 1 Bath </v>
      </c>
      <c r="D475" s="248"/>
      <c r="E475" s="4">
        <f t="shared" ref="E475:AB475" si="63">IF(D444&lt;($T349+$E349),E413*MIN($G349,($T349+$E349)-D444),0)</f>
        <v>0</v>
      </c>
      <c r="F475" s="4">
        <f t="shared" si="63"/>
        <v>0</v>
      </c>
      <c r="G475" s="4">
        <f t="shared" si="63"/>
        <v>0</v>
      </c>
      <c r="H475" s="4">
        <f t="shared" si="63"/>
        <v>0</v>
      </c>
      <c r="I475" s="4">
        <f t="shared" si="63"/>
        <v>0</v>
      </c>
      <c r="J475" s="4">
        <f t="shared" si="63"/>
        <v>0</v>
      </c>
      <c r="K475" s="4">
        <f t="shared" si="63"/>
        <v>0</v>
      </c>
      <c r="L475" s="4">
        <f t="shared" si="63"/>
        <v>0</v>
      </c>
      <c r="M475" s="4">
        <f t="shared" si="63"/>
        <v>0</v>
      </c>
      <c r="N475" s="4">
        <f t="shared" si="63"/>
        <v>0</v>
      </c>
      <c r="O475" s="4">
        <f t="shared" si="63"/>
        <v>0</v>
      </c>
      <c r="P475" s="4">
        <f t="shared" si="63"/>
        <v>0</v>
      </c>
      <c r="Q475" s="4">
        <f t="shared" si="63"/>
        <v>0</v>
      </c>
      <c r="R475" s="4">
        <f t="shared" si="63"/>
        <v>0</v>
      </c>
      <c r="S475" s="4">
        <f t="shared" si="63"/>
        <v>0</v>
      </c>
      <c r="T475" s="4">
        <f t="shared" si="63"/>
        <v>0</v>
      </c>
      <c r="U475" s="4">
        <f t="shared" si="63"/>
        <v>0</v>
      </c>
      <c r="V475" s="4">
        <f t="shared" si="63"/>
        <v>0</v>
      </c>
      <c r="W475" s="4">
        <f t="shared" si="63"/>
        <v>0</v>
      </c>
      <c r="X475" s="4">
        <f t="shared" si="63"/>
        <v>0</v>
      </c>
      <c r="Y475" s="4">
        <f t="shared" si="63"/>
        <v>0</v>
      </c>
      <c r="Z475" s="4">
        <f t="shared" si="63"/>
        <v>0</v>
      </c>
      <c r="AA475" s="4">
        <f t="shared" si="63"/>
        <v>0</v>
      </c>
      <c r="AB475" s="4">
        <f t="shared" si="63"/>
        <v>0</v>
      </c>
    </row>
    <row r="476" spans="2:28" outlineLevel="1">
      <c r="B476" s="556"/>
      <c r="C476" s="10" t="str">
        <f t="shared" si="57"/>
        <v xml:space="preserve">2 Bed / 1 Bath </v>
      </c>
      <c r="D476" s="248"/>
      <c r="E476" s="4">
        <f t="shared" ref="E476:AB476" si="64">IF(D445&lt;($T350+$E350),E414*MIN($G350,($T350+$E350)-D445),0)</f>
        <v>0</v>
      </c>
      <c r="F476" s="4">
        <f t="shared" si="64"/>
        <v>0</v>
      </c>
      <c r="G476" s="4">
        <f t="shared" si="64"/>
        <v>0</v>
      </c>
      <c r="H476" s="4">
        <f t="shared" si="64"/>
        <v>0</v>
      </c>
      <c r="I476" s="4">
        <f t="shared" si="64"/>
        <v>0</v>
      </c>
      <c r="J476" s="4">
        <f t="shared" si="64"/>
        <v>0</v>
      </c>
      <c r="K476" s="4">
        <f t="shared" si="64"/>
        <v>0</v>
      </c>
      <c r="L476" s="4">
        <f t="shared" si="64"/>
        <v>0</v>
      </c>
      <c r="M476" s="4">
        <f t="shared" si="64"/>
        <v>0</v>
      </c>
      <c r="N476" s="4">
        <f t="shared" si="64"/>
        <v>0</v>
      </c>
      <c r="O476" s="4">
        <f t="shared" si="64"/>
        <v>0</v>
      </c>
      <c r="P476" s="4">
        <f t="shared" si="64"/>
        <v>0</v>
      </c>
      <c r="Q476" s="4">
        <f t="shared" si="64"/>
        <v>0</v>
      </c>
      <c r="R476" s="4">
        <f t="shared" si="64"/>
        <v>0</v>
      </c>
      <c r="S476" s="4">
        <f t="shared" si="64"/>
        <v>0</v>
      </c>
      <c r="T476" s="4">
        <f t="shared" si="64"/>
        <v>0</v>
      </c>
      <c r="U476" s="4">
        <f t="shared" si="64"/>
        <v>0</v>
      </c>
      <c r="V476" s="4">
        <f t="shared" si="64"/>
        <v>0</v>
      </c>
      <c r="W476" s="4">
        <f t="shared" si="64"/>
        <v>0</v>
      </c>
      <c r="X476" s="4">
        <f t="shared" si="64"/>
        <v>0</v>
      </c>
      <c r="Y476" s="4">
        <f t="shared" si="64"/>
        <v>0</v>
      </c>
      <c r="Z476" s="4">
        <f t="shared" si="64"/>
        <v>0</v>
      </c>
      <c r="AA476" s="4">
        <f t="shared" si="64"/>
        <v>0</v>
      </c>
      <c r="AB476" s="4">
        <f t="shared" si="64"/>
        <v>0</v>
      </c>
    </row>
    <row r="477" spans="2:28" outlineLevel="1">
      <c r="B477" s="556"/>
      <c r="C477" s="10" t="str">
        <f t="shared" si="57"/>
        <v xml:space="preserve">2 Bed / 2 Bath </v>
      </c>
      <c r="D477" s="248"/>
      <c r="E477" s="4">
        <f t="shared" ref="E477:AB477" si="65">IF(D446&lt;($T351+$E351),E415*MIN($G351,($T351+$E351)-D446),0)</f>
        <v>0</v>
      </c>
      <c r="F477" s="4">
        <f t="shared" si="65"/>
        <v>0</v>
      </c>
      <c r="G477" s="4">
        <f t="shared" si="65"/>
        <v>0</v>
      </c>
      <c r="H477" s="4">
        <f t="shared" si="65"/>
        <v>0</v>
      </c>
      <c r="I477" s="4">
        <f t="shared" si="65"/>
        <v>0</v>
      </c>
      <c r="J477" s="4">
        <f t="shared" si="65"/>
        <v>0</v>
      </c>
      <c r="K477" s="4">
        <f t="shared" si="65"/>
        <v>0</v>
      </c>
      <c r="L477" s="4">
        <f t="shared" si="65"/>
        <v>0</v>
      </c>
      <c r="M477" s="4">
        <f t="shared" si="65"/>
        <v>0</v>
      </c>
      <c r="N477" s="4">
        <f t="shared" si="65"/>
        <v>0</v>
      </c>
      <c r="O477" s="4">
        <f t="shared" si="65"/>
        <v>0</v>
      </c>
      <c r="P477" s="4">
        <f t="shared" si="65"/>
        <v>0</v>
      </c>
      <c r="Q477" s="4">
        <f t="shared" si="65"/>
        <v>0</v>
      </c>
      <c r="R477" s="4">
        <f t="shared" si="65"/>
        <v>0</v>
      </c>
      <c r="S477" s="4">
        <f t="shared" si="65"/>
        <v>0</v>
      </c>
      <c r="T477" s="4">
        <f t="shared" si="65"/>
        <v>0</v>
      </c>
      <c r="U477" s="4">
        <f t="shared" si="65"/>
        <v>0</v>
      </c>
      <c r="V477" s="4">
        <f t="shared" si="65"/>
        <v>0</v>
      </c>
      <c r="W477" s="4">
        <f t="shared" si="65"/>
        <v>0</v>
      </c>
      <c r="X477" s="4">
        <f t="shared" si="65"/>
        <v>0</v>
      </c>
      <c r="Y477" s="4">
        <f t="shared" si="65"/>
        <v>0</v>
      </c>
      <c r="Z477" s="4">
        <f t="shared" si="65"/>
        <v>0</v>
      </c>
      <c r="AA477" s="4">
        <f t="shared" si="65"/>
        <v>0</v>
      </c>
      <c r="AB477" s="4">
        <f t="shared" si="65"/>
        <v>0</v>
      </c>
    </row>
    <row r="478" spans="2:28" outlineLevel="1">
      <c r="B478" s="556"/>
      <c r="C478" s="10" t="str">
        <f t="shared" si="57"/>
        <v>2 Bed / 1 Bath + Den</v>
      </c>
      <c r="D478" s="248"/>
      <c r="E478" s="4">
        <f t="shared" ref="E478:AB478" si="66">IF(D447&lt;($T352+$E352),E416*MIN($G352,($T352+$E352)-D447),0)</f>
        <v>0</v>
      </c>
      <c r="F478" s="4">
        <f t="shared" si="66"/>
        <v>0</v>
      </c>
      <c r="G478" s="4">
        <f t="shared" si="66"/>
        <v>0</v>
      </c>
      <c r="H478" s="4">
        <f t="shared" si="66"/>
        <v>0</v>
      </c>
      <c r="I478" s="4">
        <f t="shared" si="66"/>
        <v>0</v>
      </c>
      <c r="J478" s="4">
        <f t="shared" si="66"/>
        <v>0</v>
      </c>
      <c r="K478" s="4">
        <f t="shared" si="66"/>
        <v>0</v>
      </c>
      <c r="L478" s="4">
        <f t="shared" si="66"/>
        <v>0</v>
      </c>
      <c r="M478" s="4">
        <f t="shared" si="66"/>
        <v>0</v>
      </c>
      <c r="N478" s="4">
        <f t="shared" si="66"/>
        <v>0</v>
      </c>
      <c r="O478" s="4">
        <f t="shared" si="66"/>
        <v>0</v>
      </c>
      <c r="P478" s="4">
        <f t="shared" si="66"/>
        <v>0</v>
      </c>
      <c r="Q478" s="4">
        <f t="shared" si="66"/>
        <v>0</v>
      </c>
      <c r="R478" s="4">
        <f t="shared" si="66"/>
        <v>0</v>
      </c>
      <c r="S478" s="4">
        <f t="shared" si="66"/>
        <v>0</v>
      </c>
      <c r="T478" s="4">
        <f t="shared" si="66"/>
        <v>0</v>
      </c>
      <c r="U478" s="4">
        <f t="shared" si="66"/>
        <v>0</v>
      </c>
      <c r="V478" s="4">
        <f t="shared" si="66"/>
        <v>0</v>
      </c>
      <c r="W478" s="4">
        <f t="shared" si="66"/>
        <v>0</v>
      </c>
      <c r="X478" s="4">
        <f t="shared" si="66"/>
        <v>0</v>
      </c>
      <c r="Y478" s="4">
        <f t="shared" si="66"/>
        <v>0</v>
      </c>
      <c r="Z478" s="4">
        <f t="shared" si="66"/>
        <v>0</v>
      </c>
      <c r="AA478" s="4">
        <f t="shared" si="66"/>
        <v>0</v>
      </c>
      <c r="AB478" s="4">
        <f t="shared" si="66"/>
        <v>0</v>
      </c>
    </row>
    <row r="479" spans="2:28" outlineLevel="1">
      <c r="B479" s="556"/>
      <c r="C479" s="10" t="str">
        <f t="shared" si="57"/>
        <v xml:space="preserve">2 Bed / 2 Bath </v>
      </c>
      <c r="D479" s="248"/>
      <c r="E479" s="4">
        <f t="shared" ref="E479:AB479" si="67">IF(D448&lt;($T353+$E353),E417*MIN($G353,($T353+$E353)-D448),0)</f>
        <v>0</v>
      </c>
      <c r="F479" s="4">
        <f t="shared" si="67"/>
        <v>0</v>
      </c>
      <c r="G479" s="4">
        <f t="shared" si="67"/>
        <v>0</v>
      </c>
      <c r="H479" s="4">
        <f t="shared" si="67"/>
        <v>0</v>
      </c>
      <c r="I479" s="4">
        <f t="shared" si="67"/>
        <v>0</v>
      </c>
      <c r="J479" s="4">
        <f t="shared" si="67"/>
        <v>0</v>
      </c>
      <c r="K479" s="4">
        <f t="shared" si="67"/>
        <v>0</v>
      </c>
      <c r="L479" s="4">
        <f t="shared" si="67"/>
        <v>0</v>
      </c>
      <c r="M479" s="4">
        <f t="shared" si="67"/>
        <v>0</v>
      </c>
      <c r="N479" s="4">
        <f t="shared" si="67"/>
        <v>0</v>
      </c>
      <c r="O479" s="4">
        <f t="shared" si="67"/>
        <v>0</v>
      </c>
      <c r="P479" s="4">
        <f t="shared" si="67"/>
        <v>0</v>
      </c>
      <c r="Q479" s="4">
        <f t="shared" si="67"/>
        <v>0</v>
      </c>
      <c r="R479" s="4">
        <f t="shared" si="67"/>
        <v>0</v>
      </c>
      <c r="S479" s="4">
        <f t="shared" si="67"/>
        <v>0</v>
      </c>
      <c r="T479" s="4">
        <f t="shared" si="67"/>
        <v>0</v>
      </c>
      <c r="U479" s="4">
        <f t="shared" si="67"/>
        <v>0</v>
      </c>
      <c r="V479" s="4">
        <f t="shared" si="67"/>
        <v>0</v>
      </c>
      <c r="W479" s="4">
        <f t="shared" si="67"/>
        <v>0</v>
      </c>
      <c r="X479" s="4">
        <f t="shared" si="67"/>
        <v>0</v>
      </c>
      <c r="Y479" s="4">
        <f t="shared" si="67"/>
        <v>0</v>
      </c>
      <c r="Z479" s="4">
        <f t="shared" si="67"/>
        <v>0</v>
      </c>
      <c r="AA479" s="4">
        <f t="shared" si="67"/>
        <v>0</v>
      </c>
      <c r="AB479" s="4">
        <f t="shared" si="67"/>
        <v>0</v>
      </c>
    </row>
    <row r="480" spans="2:28" outlineLevel="1">
      <c r="B480" s="556"/>
      <c r="C480" s="10" t="str">
        <f t="shared" si="57"/>
        <v xml:space="preserve">2 Bed / 1.5 Bath </v>
      </c>
      <c r="D480" s="248"/>
      <c r="E480" s="4">
        <f t="shared" ref="E480:AB480" si="68">IF(D449&lt;($T354+$E354),E418*MIN($G354,($T354+$E354)-D449),0)</f>
        <v>0</v>
      </c>
      <c r="F480" s="4">
        <f t="shared" si="68"/>
        <v>0</v>
      </c>
      <c r="G480" s="4">
        <f t="shared" si="68"/>
        <v>0</v>
      </c>
      <c r="H480" s="4">
        <f t="shared" si="68"/>
        <v>0</v>
      </c>
      <c r="I480" s="4">
        <f t="shared" si="68"/>
        <v>0</v>
      </c>
      <c r="J480" s="4">
        <f t="shared" si="68"/>
        <v>0</v>
      </c>
      <c r="K480" s="4">
        <f t="shared" si="68"/>
        <v>0</v>
      </c>
      <c r="L480" s="4">
        <f t="shared" si="68"/>
        <v>0</v>
      </c>
      <c r="M480" s="4">
        <f t="shared" si="68"/>
        <v>0</v>
      </c>
      <c r="N480" s="4">
        <f t="shared" si="68"/>
        <v>0</v>
      </c>
      <c r="O480" s="4">
        <f t="shared" si="68"/>
        <v>0</v>
      </c>
      <c r="P480" s="4">
        <f t="shared" si="68"/>
        <v>0</v>
      </c>
      <c r="Q480" s="4">
        <f t="shared" si="68"/>
        <v>0</v>
      </c>
      <c r="R480" s="4">
        <f t="shared" si="68"/>
        <v>0</v>
      </c>
      <c r="S480" s="4">
        <f t="shared" si="68"/>
        <v>0</v>
      </c>
      <c r="T480" s="4">
        <f t="shared" si="68"/>
        <v>0</v>
      </c>
      <c r="U480" s="4">
        <f t="shared" si="68"/>
        <v>0</v>
      </c>
      <c r="V480" s="4">
        <f t="shared" si="68"/>
        <v>0</v>
      </c>
      <c r="W480" s="4">
        <f t="shared" si="68"/>
        <v>0</v>
      </c>
      <c r="X480" s="4">
        <f t="shared" si="68"/>
        <v>0</v>
      </c>
      <c r="Y480" s="4">
        <f t="shared" si="68"/>
        <v>0</v>
      </c>
      <c r="Z480" s="4">
        <f t="shared" si="68"/>
        <v>0</v>
      </c>
      <c r="AA480" s="4">
        <f t="shared" si="68"/>
        <v>0</v>
      </c>
      <c r="AB480" s="4">
        <f t="shared" si="68"/>
        <v>0</v>
      </c>
    </row>
    <row r="481" spans="2:28" outlineLevel="1">
      <c r="B481" s="556"/>
      <c r="C481" s="10" t="str">
        <f t="shared" si="57"/>
        <v xml:space="preserve">3 Bed / 2 Bath </v>
      </c>
      <c r="D481" s="248"/>
      <c r="E481" s="4">
        <f t="shared" ref="E481:AB481" si="69">IF(D450&lt;($T355+$E355),E419*MIN($G355,($T355+$E355)-D450),0)</f>
        <v>0</v>
      </c>
      <c r="F481" s="4">
        <f t="shared" si="69"/>
        <v>0</v>
      </c>
      <c r="G481" s="4">
        <f t="shared" si="69"/>
        <v>0</v>
      </c>
      <c r="H481" s="4">
        <f t="shared" si="69"/>
        <v>0</v>
      </c>
      <c r="I481" s="4">
        <f t="shared" si="69"/>
        <v>0</v>
      </c>
      <c r="J481" s="4">
        <f t="shared" si="69"/>
        <v>0</v>
      </c>
      <c r="K481" s="4">
        <f t="shared" si="69"/>
        <v>0</v>
      </c>
      <c r="L481" s="4">
        <f t="shared" si="69"/>
        <v>0</v>
      </c>
      <c r="M481" s="4">
        <f t="shared" si="69"/>
        <v>0</v>
      </c>
      <c r="N481" s="4">
        <f t="shared" si="69"/>
        <v>0</v>
      </c>
      <c r="O481" s="4">
        <f t="shared" si="69"/>
        <v>0</v>
      </c>
      <c r="P481" s="4">
        <f t="shared" si="69"/>
        <v>0</v>
      </c>
      <c r="Q481" s="4">
        <f t="shared" si="69"/>
        <v>0</v>
      </c>
      <c r="R481" s="4">
        <f t="shared" si="69"/>
        <v>0</v>
      </c>
      <c r="S481" s="4">
        <f t="shared" si="69"/>
        <v>0</v>
      </c>
      <c r="T481" s="4">
        <f t="shared" si="69"/>
        <v>0</v>
      </c>
      <c r="U481" s="4">
        <f t="shared" si="69"/>
        <v>0</v>
      </c>
      <c r="V481" s="4">
        <f t="shared" si="69"/>
        <v>0</v>
      </c>
      <c r="W481" s="4">
        <f t="shared" si="69"/>
        <v>0</v>
      </c>
      <c r="X481" s="4">
        <f t="shared" si="69"/>
        <v>0</v>
      </c>
      <c r="Y481" s="4">
        <f t="shared" si="69"/>
        <v>0</v>
      </c>
      <c r="Z481" s="4">
        <f t="shared" si="69"/>
        <v>0</v>
      </c>
      <c r="AA481" s="4">
        <f t="shared" si="69"/>
        <v>0</v>
      </c>
      <c r="AB481" s="4">
        <f t="shared" si="69"/>
        <v>0</v>
      </c>
    </row>
    <row r="482" spans="2:28" outlineLevel="1">
      <c r="B482" s="556"/>
      <c r="C482" s="10" t="str">
        <f t="shared" si="57"/>
        <v>3 Bed / 2 Bath House</v>
      </c>
      <c r="D482" s="248"/>
      <c r="E482" s="4">
        <f t="shared" ref="E482:AB482" si="70">IF(D451&lt;($T356+$E356),E420*MIN($G356,($T356+$E356)-D451),0)</f>
        <v>0</v>
      </c>
      <c r="F482" s="4">
        <f t="shared" si="70"/>
        <v>0</v>
      </c>
      <c r="G482" s="4">
        <f t="shared" si="70"/>
        <v>0</v>
      </c>
      <c r="H482" s="4">
        <f t="shared" si="70"/>
        <v>0</v>
      </c>
      <c r="I482" s="4">
        <f t="shared" si="70"/>
        <v>0</v>
      </c>
      <c r="J482" s="4">
        <f t="shared" si="70"/>
        <v>0</v>
      </c>
      <c r="K482" s="4">
        <f t="shared" si="70"/>
        <v>0</v>
      </c>
      <c r="L482" s="4">
        <f t="shared" si="70"/>
        <v>0</v>
      </c>
      <c r="M482" s="4">
        <f t="shared" si="70"/>
        <v>0</v>
      </c>
      <c r="N482" s="4">
        <f t="shared" si="70"/>
        <v>0</v>
      </c>
      <c r="O482" s="4">
        <f t="shared" si="70"/>
        <v>0</v>
      </c>
      <c r="P482" s="4">
        <f t="shared" si="70"/>
        <v>0</v>
      </c>
      <c r="Q482" s="4">
        <f t="shared" si="70"/>
        <v>0</v>
      </c>
      <c r="R482" s="4">
        <f t="shared" si="70"/>
        <v>0</v>
      </c>
      <c r="S482" s="4">
        <f t="shared" si="70"/>
        <v>0</v>
      </c>
      <c r="T482" s="4">
        <f t="shared" si="70"/>
        <v>0</v>
      </c>
      <c r="U482" s="4">
        <f t="shared" si="70"/>
        <v>0</v>
      </c>
      <c r="V482" s="4">
        <f t="shared" si="70"/>
        <v>0</v>
      </c>
      <c r="W482" s="4">
        <f t="shared" si="70"/>
        <v>0</v>
      </c>
      <c r="X482" s="4">
        <f t="shared" si="70"/>
        <v>0</v>
      </c>
      <c r="Y482" s="4">
        <f t="shared" si="70"/>
        <v>0</v>
      </c>
      <c r="Z482" s="4">
        <f t="shared" si="70"/>
        <v>0</v>
      </c>
      <c r="AA482" s="4">
        <f t="shared" si="70"/>
        <v>0</v>
      </c>
      <c r="AB482" s="4">
        <f t="shared" si="70"/>
        <v>0</v>
      </c>
    </row>
    <row r="483" spans="2:28" outlineLevel="1">
      <c r="B483" s="556"/>
      <c r="C483" s="10" t="str">
        <f t="shared" si="57"/>
        <v xml:space="preserve">3 Bed / 2 Bath </v>
      </c>
      <c r="D483" s="248"/>
      <c r="E483" s="4">
        <f t="shared" ref="E483:AB483" si="71">IF(D452&lt;($T357+$E357),E421*MIN($G357,($T357+$E357)-D452),0)</f>
        <v>0</v>
      </c>
      <c r="F483" s="4">
        <f t="shared" si="71"/>
        <v>0</v>
      </c>
      <c r="G483" s="4">
        <f t="shared" si="71"/>
        <v>0</v>
      </c>
      <c r="H483" s="4">
        <f t="shared" si="71"/>
        <v>1</v>
      </c>
      <c r="I483" s="4">
        <f t="shared" si="71"/>
        <v>1</v>
      </c>
      <c r="J483" s="4">
        <f t="shared" si="71"/>
        <v>1</v>
      </c>
      <c r="K483" s="4">
        <f t="shared" si="71"/>
        <v>1</v>
      </c>
      <c r="L483" s="4">
        <f t="shared" si="71"/>
        <v>0</v>
      </c>
      <c r="M483" s="4">
        <f t="shared" si="71"/>
        <v>0</v>
      </c>
      <c r="N483" s="4">
        <f t="shared" si="71"/>
        <v>0</v>
      </c>
      <c r="O483" s="4">
        <f t="shared" si="71"/>
        <v>0</v>
      </c>
      <c r="P483" s="4">
        <f t="shared" si="71"/>
        <v>0</v>
      </c>
      <c r="Q483" s="4">
        <f t="shared" si="71"/>
        <v>0</v>
      </c>
      <c r="R483" s="4">
        <f t="shared" si="71"/>
        <v>0</v>
      </c>
      <c r="S483" s="4">
        <f t="shared" si="71"/>
        <v>0</v>
      </c>
      <c r="T483" s="4">
        <f t="shared" si="71"/>
        <v>0</v>
      </c>
      <c r="U483" s="4">
        <f t="shared" si="71"/>
        <v>0</v>
      </c>
      <c r="V483" s="4">
        <f t="shared" si="71"/>
        <v>0</v>
      </c>
      <c r="W483" s="4">
        <f t="shared" si="71"/>
        <v>0</v>
      </c>
      <c r="X483" s="4">
        <f t="shared" si="71"/>
        <v>0</v>
      </c>
      <c r="Y483" s="4">
        <f t="shared" si="71"/>
        <v>0</v>
      </c>
      <c r="Z483" s="4">
        <f t="shared" si="71"/>
        <v>0</v>
      </c>
      <c r="AA483" s="4">
        <f t="shared" si="71"/>
        <v>0</v>
      </c>
      <c r="AB483" s="4">
        <f t="shared" si="71"/>
        <v>0</v>
      </c>
    </row>
    <row r="484" spans="2:28" outlineLevel="1">
      <c r="B484" s="556"/>
      <c r="C484" s="10" t="str">
        <f t="shared" si="57"/>
        <v xml:space="preserve">1 Bed / 1 Bath </v>
      </c>
      <c r="D484" s="248"/>
      <c r="E484" s="4">
        <f t="shared" ref="E484:AB484" si="72">IF(D453&lt;($T358+$E358),E422*MIN($G358,($T358+$E358)-D453),0)</f>
        <v>0</v>
      </c>
      <c r="F484" s="4">
        <f t="shared" si="72"/>
        <v>0</v>
      </c>
      <c r="G484" s="4">
        <f t="shared" si="72"/>
        <v>0</v>
      </c>
      <c r="H484" s="4">
        <f t="shared" si="72"/>
        <v>0</v>
      </c>
      <c r="I484" s="4">
        <f t="shared" si="72"/>
        <v>0</v>
      </c>
      <c r="J484" s="4">
        <f t="shared" si="72"/>
        <v>0</v>
      </c>
      <c r="K484" s="4">
        <f t="shared" si="72"/>
        <v>0</v>
      </c>
      <c r="L484" s="4">
        <f t="shared" si="72"/>
        <v>0</v>
      </c>
      <c r="M484" s="4">
        <f t="shared" si="72"/>
        <v>0</v>
      </c>
      <c r="N484" s="4">
        <f t="shared" si="72"/>
        <v>0</v>
      </c>
      <c r="O484" s="4">
        <f t="shared" si="72"/>
        <v>0</v>
      </c>
      <c r="P484" s="4">
        <f t="shared" si="72"/>
        <v>0</v>
      </c>
      <c r="Q484" s="4">
        <f t="shared" si="72"/>
        <v>0</v>
      </c>
      <c r="R484" s="4">
        <f t="shared" si="72"/>
        <v>0</v>
      </c>
      <c r="S484" s="4">
        <f t="shared" si="72"/>
        <v>0</v>
      </c>
      <c r="T484" s="4">
        <f t="shared" si="72"/>
        <v>0</v>
      </c>
      <c r="U484" s="4">
        <f t="shared" si="72"/>
        <v>0</v>
      </c>
      <c r="V484" s="4">
        <f t="shared" si="72"/>
        <v>0</v>
      </c>
      <c r="W484" s="4">
        <f t="shared" si="72"/>
        <v>0</v>
      </c>
      <c r="X484" s="4">
        <f t="shared" si="72"/>
        <v>0</v>
      </c>
      <c r="Y484" s="4">
        <f t="shared" si="72"/>
        <v>0</v>
      </c>
      <c r="Z484" s="4">
        <f t="shared" si="72"/>
        <v>0</v>
      </c>
      <c r="AA484" s="4">
        <f t="shared" si="72"/>
        <v>0</v>
      </c>
      <c r="AB484" s="4">
        <f t="shared" si="72"/>
        <v>0</v>
      </c>
    </row>
    <row r="485" spans="2:28" outlineLevel="1">
      <c r="B485" s="556"/>
      <c r="C485" s="10" t="str">
        <f t="shared" si="57"/>
        <v xml:space="preserve">2 Bed / 2 Bath </v>
      </c>
      <c r="D485" s="248"/>
      <c r="E485" s="4">
        <f t="shared" ref="E485:AB485" si="73">IF(D454&lt;($T359+$E359),E423*MIN($G359,($T359+$E359)-D454),0)</f>
        <v>0</v>
      </c>
      <c r="F485" s="4">
        <f t="shared" si="73"/>
        <v>0</v>
      </c>
      <c r="G485" s="4">
        <f t="shared" si="73"/>
        <v>0</v>
      </c>
      <c r="H485" s="4">
        <f t="shared" si="73"/>
        <v>0</v>
      </c>
      <c r="I485" s="4">
        <f t="shared" si="73"/>
        <v>0</v>
      </c>
      <c r="J485" s="4">
        <f t="shared" si="73"/>
        <v>0</v>
      </c>
      <c r="K485" s="4">
        <f t="shared" si="73"/>
        <v>0</v>
      </c>
      <c r="L485" s="4">
        <f t="shared" si="73"/>
        <v>0</v>
      </c>
      <c r="M485" s="4">
        <f t="shared" si="73"/>
        <v>0</v>
      </c>
      <c r="N485" s="4">
        <f t="shared" si="73"/>
        <v>0</v>
      </c>
      <c r="O485" s="4">
        <f t="shared" si="73"/>
        <v>0</v>
      </c>
      <c r="P485" s="4">
        <f t="shared" si="73"/>
        <v>0</v>
      </c>
      <c r="Q485" s="4">
        <f t="shared" si="73"/>
        <v>0</v>
      </c>
      <c r="R485" s="4">
        <f t="shared" si="73"/>
        <v>0</v>
      </c>
      <c r="S485" s="4">
        <f t="shared" si="73"/>
        <v>0</v>
      </c>
      <c r="T485" s="4">
        <f t="shared" si="73"/>
        <v>0</v>
      </c>
      <c r="U485" s="4">
        <f t="shared" si="73"/>
        <v>0</v>
      </c>
      <c r="V485" s="4">
        <f t="shared" si="73"/>
        <v>0</v>
      </c>
      <c r="W485" s="4">
        <f t="shared" si="73"/>
        <v>0</v>
      </c>
      <c r="X485" s="4">
        <f t="shared" si="73"/>
        <v>0</v>
      </c>
      <c r="Y485" s="4">
        <f t="shared" si="73"/>
        <v>0</v>
      </c>
      <c r="Z485" s="4">
        <f t="shared" si="73"/>
        <v>0</v>
      </c>
      <c r="AA485" s="4">
        <f t="shared" si="73"/>
        <v>0</v>
      </c>
      <c r="AB485" s="4">
        <f t="shared" si="73"/>
        <v>0</v>
      </c>
    </row>
    <row r="486" spans="2:28" outlineLevel="1">
      <c r="B486" s="556"/>
      <c r="C486" s="10" t="str">
        <f t="shared" ref="C486:C499" si="74">C455</f>
        <v xml:space="preserve">4 Bed / 2 Bath Penthouse </v>
      </c>
      <c r="D486" s="248"/>
      <c r="E486" s="4">
        <f t="shared" ref="E486:AB486" si="75">IF(D455&lt;($T360+$E360),E424*MIN($G360,($T360+$E360)-D455),0)</f>
        <v>0</v>
      </c>
      <c r="F486" s="4">
        <f t="shared" si="75"/>
        <v>0</v>
      </c>
      <c r="G486" s="4">
        <f t="shared" si="75"/>
        <v>0</v>
      </c>
      <c r="H486" s="4">
        <f t="shared" si="75"/>
        <v>0</v>
      </c>
      <c r="I486" s="4">
        <f t="shared" si="75"/>
        <v>0</v>
      </c>
      <c r="J486" s="4">
        <f t="shared" si="75"/>
        <v>0</v>
      </c>
      <c r="K486" s="4">
        <f t="shared" si="75"/>
        <v>0</v>
      </c>
      <c r="L486" s="4">
        <f t="shared" si="75"/>
        <v>0</v>
      </c>
      <c r="M486" s="4">
        <f t="shared" si="75"/>
        <v>0</v>
      </c>
      <c r="N486" s="4">
        <f t="shared" si="75"/>
        <v>0</v>
      </c>
      <c r="O486" s="4">
        <f t="shared" si="75"/>
        <v>0</v>
      </c>
      <c r="P486" s="4">
        <f t="shared" si="75"/>
        <v>0</v>
      </c>
      <c r="Q486" s="4">
        <f t="shared" si="75"/>
        <v>0</v>
      </c>
      <c r="R486" s="4">
        <f t="shared" si="75"/>
        <v>0</v>
      </c>
      <c r="S486" s="4">
        <f t="shared" si="75"/>
        <v>0</v>
      </c>
      <c r="T486" s="4">
        <f t="shared" si="75"/>
        <v>0</v>
      </c>
      <c r="U486" s="4">
        <f t="shared" si="75"/>
        <v>0</v>
      </c>
      <c r="V486" s="4">
        <f t="shared" si="75"/>
        <v>0</v>
      </c>
      <c r="W486" s="4">
        <f t="shared" si="75"/>
        <v>0</v>
      </c>
      <c r="X486" s="4">
        <f t="shared" si="75"/>
        <v>0</v>
      </c>
      <c r="Y486" s="4">
        <f t="shared" si="75"/>
        <v>0</v>
      </c>
      <c r="Z486" s="4">
        <f t="shared" si="75"/>
        <v>0</v>
      </c>
      <c r="AA486" s="4">
        <f t="shared" si="75"/>
        <v>0</v>
      </c>
      <c r="AB486" s="4">
        <f t="shared" si="75"/>
        <v>0</v>
      </c>
    </row>
    <row r="487" spans="2:28" outlineLevel="1">
      <c r="B487" s="556"/>
      <c r="C487" s="10" t="str">
        <f t="shared" si="74"/>
        <v xml:space="preserve">2 Bed / 2 Bath </v>
      </c>
      <c r="D487" s="248"/>
      <c r="E487" s="4">
        <f t="shared" ref="E487:AB487" si="76">IF(D456&lt;($T361+$E361),E425*MIN($G361,($T361+$E361)-D456),0)</f>
        <v>0</v>
      </c>
      <c r="F487" s="4">
        <f t="shared" si="76"/>
        <v>0</v>
      </c>
      <c r="G487" s="4">
        <f t="shared" si="76"/>
        <v>1</v>
      </c>
      <c r="H487" s="4">
        <f t="shared" si="76"/>
        <v>0</v>
      </c>
      <c r="I487" s="4">
        <f t="shared" si="76"/>
        <v>1</v>
      </c>
      <c r="J487" s="4">
        <f t="shared" si="76"/>
        <v>0</v>
      </c>
      <c r="K487" s="4">
        <f t="shared" si="76"/>
        <v>1</v>
      </c>
      <c r="L487" s="4">
        <f t="shared" si="76"/>
        <v>0</v>
      </c>
      <c r="M487" s="4">
        <f t="shared" si="76"/>
        <v>1</v>
      </c>
      <c r="N487" s="4">
        <f t="shared" si="76"/>
        <v>0</v>
      </c>
      <c r="O487" s="4">
        <f t="shared" si="76"/>
        <v>1</v>
      </c>
      <c r="P487" s="4">
        <f t="shared" si="76"/>
        <v>0</v>
      </c>
      <c r="Q487" s="4">
        <f t="shared" si="76"/>
        <v>1</v>
      </c>
      <c r="R487" s="4">
        <f t="shared" si="76"/>
        <v>0</v>
      </c>
      <c r="S487" s="4">
        <f t="shared" si="76"/>
        <v>1</v>
      </c>
      <c r="T487" s="4">
        <f t="shared" si="76"/>
        <v>0</v>
      </c>
      <c r="U487" s="4">
        <f t="shared" si="76"/>
        <v>1</v>
      </c>
      <c r="V487" s="4">
        <f t="shared" si="76"/>
        <v>0</v>
      </c>
      <c r="W487" s="4">
        <f t="shared" si="76"/>
        <v>1</v>
      </c>
      <c r="X487" s="4">
        <f t="shared" si="76"/>
        <v>0</v>
      </c>
      <c r="Y487" s="4">
        <f t="shared" si="76"/>
        <v>0</v>
      </c>
      <c r="Z487" s="4">
        <f t="shared" si="76"/>
        <v>0</v>
      </c>
      <c r="AA487" s="4">
        <f t="shared" si="76"/>
        <v>0</v>
      </c>
      <c r="AB487" s="4">
        <f t="shared" si="76"/>
        <v>0</v>
      </c>
    </row>
    <row r="488" spans="2:28" outlineLevel="1">
      <c r="B488" s="556"/>
      <c r="C488" s="10">
        <f t="shared" si="74"/>
        <v>0</v>
      </c>
      <c r="D488" s="248"/>
      <c r="E488" s="4">
        <f t="shared" ref="E488:AB488" si="77">IF(D457&lt;($T362+$E362),E426*MIN($G362,($T362+$E362)-D457),0)</f>
        <v>0</v>
      </c>
      <c r="F488" s="4">
        <f t="shared" si="77"/>
        <v>0</v>
      </c>
      <c r="G488" s="4">
        <f t="shared" si="77"/>
        <v>0</v>
      </c>
      <c r="H488" s="4">
        <f t="shared" si="77"/>
        <v>0</v>
      </c>
      <c r="I488" s="4">
        <f t="shared" si="77"/>
        <v>0</v>
      </c>
      <c r="J488" s="4">
        <f t="shared" si="77"/>
        <v>0</v>
      </c>
      <c r="K488" s="4">
        <f t="shared" si="77"/>
        <v>0</v>
      </c>
      <c r="L488" s="4">
        <f t="shared" si="77"/>
        <v>0</v>
      </c>
      <c r="M488" s="4">
        <f t="shared" si="77"/>
        <v>0</v>
      </c>
      <c r="N488" s="4">
        <f t="shared" si="77"/>
        <v>0</v>
      </c>
      <c r="O488" s="4">
        <f t="shared" si="77"/>
        <v>0</v>
      </c>
      <c r="P488" s="4">
        <f t="shared" si="77"/>
        <v>0</v>
      </c>
      <c r="Q488" s="4">
        <f t="shared" si="77"/>
        <v>0</v>
      </c>
      <c r="R488" s="4">
        <f t="shared" si="77"/>
        <v>0</v>
      </c>
      <c r="S488" s="4">
        <f t="shared" si="77"/>
        <v>0</v>
      </c>
      <c r="T488" s="4">
        <f t="shared" si="77"/>
        <v>0</v>
      </c>
      <c r="U488" s="4">
        <f t="shared" si="77"/>
        <v>0</v>
      </c>
      <c r="V488" s="4">
        <f t="shared" si="77"/>
        <v>0</v>
      </c>
      <c r="W488" s="4">
        <f t="shared" si="77"/>
        <v>0</v>
      </c>
      <c r="X488" s="4">
        <f t="shared" si="77"/>
        <v>0</v>
      </c>
      <c r="Y488" s="4">
        <f t="shared" si="77"/>
        <v>0</v>
      </c>
      <c r="Z488" s="4">
        <f t="shared" si="77"/>
        <v>0</v>
      </c>
      <c r="AA488" s="4">
        <f t="shared" si="77"/>
        <v>0</v>
      </c>
      <c r="AB488" s="4">
        <f t="shared" si="77"/>
        <v>0</v>
      </c>
    </row>
    <row r="489" spans="2:28" outlineLevel="1">
      <c r="B489" s="556"/>
      <c r="C489" s="10">
        <f t="shared" si="74"/>
        <v>0</v>
      </c>
      <c r="D489" s="248"/>
      <c r="E489" s="4">
        <f t="shared" ref="E489:AB489" si="78">IF(D458&lt;($T363+$E363),E427*MIN($G363,($T363+$E363)-D458),0)</f>
        <v>0</v>
      </c>
      <c r="F489" s="4">
        <f t="shared" si="78"/>
        <v>0</v>
      </c>
      <c r="G489" s="4">
        <f t="shared" si="78"/>
        <v>0</v>
      </c>
      <c r="H489" s="4">
        <f t="shared" si="78"/>
        <v>0</v>
      </c>
      <c r="I489" s="4">
        <f t="shared" si="78"/>
        <v>0</v>
      </c>
      <c r="J489" s="4">
        <f t="shared" si="78"/>
        <v>0</v>
      </c>
      <c r="K489" s="4">
        <f t="shared" si="78"/>
        <v>0</v>
      </c>
      <c r="L489" s="4">
        <f t="shared" si="78"/>
        <v>0</v>
      </c>
      <c r="M489" s="4">
        <f t="shared" si="78"/>
        <v>0</v>
      </c>
      <c r="N489" s="4">
        <f t="shared" si="78"/>
        <v>0</v>
      </c>
      <c r="O489" s="4">
        <f t="shared" si="78"/>
        <v>0</v>
      </c>
      <c r="P489" s="4">
        <f t="shared" si="78"/>
        <v>0</v>
      </c>
      <c r="Q489" s="4">
        <f t="shared" si="78"/>
        <v>0</v>
      </c>
      <c r="R489" s="4">
        <f t="shared" si="78"/>
        <v>0</v>
      </c>
      <c r="S489" s="4">
        <f t="shared" si="78"/>
        <v>0</v>
      </c>
      <c r="T489" s="4">
        <f t="shared" si="78"/>
        <v>0</v>
      </c>
      <c r="U489" s="4">
        <f t="shared" si="78"/>
        <v>0</v>
      </c>
      <c r="V489" s="4">
        <f t="shared" si="78"/>
        <v>0</v>
      </c>
      <c r="W489" s="4">
        <f t="shared" si="78"/>
        <v>0</v>
      </c>
      <c r="X489" s="4">
        <f t="shared" si="78"/>
        <v>0</v>
      </c>
      <c r="Y489" s="4">
        <f t="shared" si="78"/>
        <v>0</v>
      </c>
      <c r="Z489" s="4">
        <f t="shared" si="78"/>
        <v>0</v>
      </c>
      <c r="AA489" s="4">
        <f t="shared" si="78"/>
        <v>0</v>
      </c>
      <c r="AB489" s="4">
        <f t="shared" si="78"/>
        <v>0</v>
      </c>
    </row>
    <row r="490" spans="2:28" outlineLevel="1">
      <c r="B490" s="556"/>
      <c r="C490" s="10">
        <f t="shared" si="74"/>
        <v>0</v>
      </c>
      <c r="D490" s="248"/>
      <c r="E490" s="4">
        <f t="shared" ref="E490:AB490" si="79">IF(D459&lt;($T364+$E364),E428*MIN($G364,($T364+$E364)-D459),0)</f>
        <v>0</v>
      </c>
      <c r="F490" s="4">
        <f t="shared" si="79"/>
        <v>0</v>
      </c>
      <c r="G490" s="4">
        <f t="shared" si="79"/>
        <v>0</v>
      </c>
      <c r="H490" s="4">
        <f t="shared" si="79"/>
        <v>0</v>
      </c>
      <c r="I490" s="4">
        <f t="shared" si="79"/>
        <v>0</v>
      </c>
      <c r="J490" s="4">
        <f t="shared" si="79"/>
        <v>0</v>
      </c>
      <c r="K490" s="4">
        <f t="shared" si="79"/>
        <v>0</v>
      </c>
      <c r="L490" s="4">
        <f t="shared" si="79"/>
        <v>0</v>
      </c>
      <c r="M490" s="4">
        <f t="shared" si="79"/>
        <v>0</v>
      </c>
      <c r="N490" s="4">
        <f t="shared" si="79"/>
        <v>0</v>
      </c>
      <c r="O490" s="4">
        <f t="shared" si="79"/>
        <v>0</v>
      </c>
      <c r="P490" s="4">
        <f t="shared" si="79"/>
        <v>0</v>
      </c>
      <c r="Q490" s="4">
        <f t="shared" si="79"/>
        <v>0</v>
      </c>
      <c r="R490" s="4">
        <f t="shared" si="79"/>
        <v>0</v>
      </c>
      <c r="S490" s="4">
        <f t="shared" si="79"/>
        <v>0</v>
      </c>
      <c r="T490" s="4">
        <f t="shared" si="79"/>
        <v>0</v>
      </c>
      <c r="U490" s="4">
        <f t="shared" si="79"/>
        <v>0</v>
      </c>
      <c r="V490" s="4">
        <f t="shared" si="79"/>
        <v>0</v>
      </c>
      <c r="W490" s="4">
        <f t="shared" si="79"/>
        <v>0</v>
      </c>
      <c r="X490" s="4">
        <f t="shared" si="79"/>
        <v>0</v>
      </c>
      <c r="Y490" s="4">
        <f t="shared" si="79"/>
        <v>0</v>
      </c>
      <c r="Z490" s="4">
        <f t="shared" si="79"/>
        <v>0</v>
      </c>
      <c r="AA490" s="4">
        <f t="shared" si="79"/>
        <v>0</v>
      </c>
      <c r="AB490" s="4">
        <f t="shared" si="79"/>
        <v>0</v>
      </c>
    </row>
    <row r="491" spans="2:28" outlineLevel="1">
      <c r="B491" s="556"/>
      <c r="C491" s="10">
        <f t="shared" si="74"/>
        <v>0</v>
      </c>
      <c r="D491" s="248"/>
      <c r="E491" s="4">
        <f t="shared" ref="E491:AB491" si="80">IF(D460&lt;($T365+$E365),E429*MIN($G365,($T365+$E365)-D460),0)</f>
        <v>0</v>
      </c>
      <c r="F491" s="4">
        <f t="shared" si="80"/>
        <v>0</v>
      </c>
      <c r="G491" s="4">
        <f t="shared" si="80"/>
        <v>0</v>
      </c>
      <c r="H491" s="4">
        <f t="shared" si="80"/>
        <v>0</v>
      </c>
      <c r="I491" s="4">
        <f t="shared" si="80"/>
        <v>0</v>
      </c>
      <c r="J491" s="4">
        <f t="shared" si="80"/>
        <v>0</v>
      </c>
      <c r="K491" s="4">
        <f t="shared" si="80"/>
        <v>0</v>
      </c>
      <c r="L491" s="4">
        <f t="shared" si="80"/>
        <v>0</v>
      </c>
      <c r="M491" s="4">
        <f t="shared" si="80"/>
        <v>0</v>
      </c>
      <c r="N491" s="4">
        <f t="shared" si="80"/>
        <v>0</v>
      </c>
      <c r="O491" s="4">
        <f t="shared" si="80"/>
        <v>0</v>
      </c>
      <c r="P491" s="4">
        <f t="shared" si="80"/>
        <v>0</v>
      </c>
      <c r="Q491" s="4">
        <f t="shared" si="80"/>
        <v>0</v>
      </c>
      <c r="R491" s="4">
        <f t="shared" si="80"/>
        <v>0</v>
      </c>
      <c r="S491" s="4">
        <f t="shared" si="80"/>
        <v>0</v>
      </c>
      <c r="T491" s="4">
        <f t="shared" si="80"/>
        <v>0</v>
      </c>
      <c r="U491" s="4">
        <f t="shared" si="80"/>
        <v>0</v>
      </c>
      <c r="V491" s="4">
        <f t="shared" si="80"/>
        <v>0</v>
      </c>
      <c r="W491" s="4">
        <f t="shared" si="80"/>
        <v>0</v>
      </c>
      <c r="X491" s="4">
        <f t="shared" si="80"/>
        <v>0</v>
      </c>
      <c r="Y491" s="4">
        <f t="shared" si="80"/>
        <v>0</v>
      </c>
      <c r="Z491" s="4">
        <f t="shared" si="80"/>
        <v>0</v>
      </c>
      <c r="AA491" s="4">
        <f t="shared" si="80"/>
        <v>0</v>
      </c>
      <c r="AB491" s="4">
        <f t="shared" si="80"/>
        <v>0</v>
      </c>
    </row>
    <row r="492" spans="2:28" outlineLevel="1">
      <c r="B492" s="556"/>
      <c r="C492" s="10">
        <f t="shared" si="74"/>
        <v>0</v>
      </c>
      <c r="D492" s="248"/>
      <c r="E492" s="4">
        <f t="shared" ref="E492:AB492" si="81">IF(D461&lt;($T366+$E366),E430*MIN($G366,($T366+$E366)-D461),0)</f>
        <v>0</v>
      </c>
      <c r="F492" s="4">
        <f t="shared" si="81"/>
        <v>0</v>
      </c>
      <c r="G492" s="4">
        <f t="shared" si="81"/>
        <v>0</v>
      </c>
      <c r="H492" s="4">
        <f t="shared" si="81"/>
        <v>0</v>
      </c>
      <c r="I492" s="4">
        <f t="shared" si="81"/>
        <v>0</v>
      </c>
      <c r="J492" s="4">
        <f t="shared" si="81"/>
        <v>0</v>
      </c>
      <c r="K492" s="4">
        <f t="shared" si="81"/>
        <v>0</v>
      </c>
      <c r="L492" s="4">
        <f t="shared" si="81"/>
        <v>0</v>
      </c>
      <c r="M492" s="4">
        <f t="shared" si="81"/>
        <v>0</v>
      </c>
      <c r="N492" s="4">
        <f t="shared" si="81"/>
        <v>0</v>
      </c>
      <c r="O492" s="4">
        <f t="shared" si="81"/>
        <v>0</v>
      </c>
      <c r="P492" s="4">
        <f t="shared" si="81"/>
        <v>0</v>
      </c>
      <c r="Q492" s="4">
        <f t="shared" si="81"/>
        <v>0</v>
      </c>
      <c r="R492" s="4">
        <f t="shared" si="81"/>
        <v>0</v>
      </c>
      <c r="S492" s="4">
        <f t="shared" si="81"/>
        <v>0</v>
      </c>
      <c r="T492" s="4">
        <f t="shared" si="81"/>
        <v>0</v>
      </c>
      <c r="U492" s="4">
        <f t="shared" si="81"/>
        <v>0</v>
      </c>
      <c r="V492" s="4">
        <f t="shared" si="81"/>
        <v>0</v>
      </c>
      <c r="W492" s="4">
        <f t="shared" si="81"/>
        <v>0</v>
      </c>
      <c r="X492" s="4">
        <f t="shared" si="81"/>
        <v>0</v>
      </c>
      <c r="Y492" s="4">
        <f t="shared" si="81"/>
        <v>0</v>
      </c>
      <c r="Z492" s="4">
        <f t="shared" si="81"/>
        <v>0</v>
      </c>
      <c r="AA492" s="4">
        <f t="shared" si="81"/>
        <v>0</v>
      </c>
      <c r="AB492" s="4">
        <f t="shared" si="81"/>
        <v>0</v>
      </c>
    </row>
    <row r="493" spans="2:28" outlineLevel="1">
      <c r="B493" s="556"/>
      <c r="C493" s="10">
        <f t="shared" si="74"/>
        <v>0</v>
      </c>
      <c r="D493" s="248"/>
      <c r="E493" s="4">
        <f t="shared" ref="E493:AB493" si="82">IF(D462&lt;($T367+$E367),E431*MIN($G367,($T367+$E367)-D462),0)</f>
        <v>0</v>
      </c>
      <c r="F493" s="4">
        <f t="shared" si="82"/>
        <v>0</v>
      </c>
      <c r="G493" s="4">
        <f t="shared" si="82"/>
        <v>0</v>
      </c>
      <c r="H493" s="4">
        <f t="shared" si="82"/>
        <v>0</v>
      </c>
      <c r="I493" s="4">
        <f t="shared" si="82"/>
        <v>0</v>
      </c>
      <c r="J493" s="4">
        <f t="shared" si="82"/>
        <v>0</v>
      </c>
      <c r="K493" s="4">
        <f t="shared" si="82"/>
        <v>0</v>
      </c>
      <c r="L493" s="4">
        <f t="shared" si="82"/>
        <v>0</v>
      </c>
      <c r="M493" s="4">
        <f t="shared" si="82"/>
        <v>0</v>
      </c>
      <c r="N493" s="4">
        <f t="shared" si="82"/>
        <v>0</v>
      </c>
      <c r="O493" s="4">
        <f t="shared" si="82"/>
        <v>0</v>
      </c>
      <c r="P493" s="4">
        <f t="shared" si="82"/>
        <v>0</v>
      </c>
      <c r="Q493" s="4">
        <f t="shared" si="82"/>
        <v>0</v>
      </c>
      <c r="R493" s="4">
        <f t="shared" si="82"/>
        <v>0</v>
      </c>
      <c r="S493" s="4">
        <f t="shared" si="82"/>
        <v>0</v>
      </c>
      <c r="T493" s="4">
        <f t="shared" si="82"/>
        <v>0</v>
      </c>
      <c r="U493" s="4">
        <f t="shared" si="82"/>
        <v>0</v>
      </c>
      <c r="V493" s="4">
        <f t="shared" si="82"/>
        <v>0</v>
      </c>
      <c r="W493" s="4">
        <f t="shared" si="82"/>
        <v>0</v>
      </c>
      <c r="X493" s="4">
        <f t="shared" si="82"/>
        <v>0</v>
      </c>
      <c r="Y493" s="4">
        <f t="shared" si="82"/>
        <v>0</v>
      </c>
      <c r="Z493" s="4">
        <f t="shared" si="82"/>
        <v>0</v>
      </c>
      <c r="AA493" s="4">
        <f t="shared" si="82"/>
        <v>0</v>
      </c>
      <c r="AB493" s="4">
        <f t="shared" si="82"/>
        <v>0</v>
      </c>
    </row>
    <row r="494" spans="2:28" outlineLevel="1">
      <c r="B494" s="556"/>
      <c r="C494" s="10">
        <f t="shared" si="74"/>
        <v>0</v>
      </c>
      <c r="D494" s="248"/>
      <c r="E494" s="4">
        <f t="shared" ref="E494:AB494" si="83">IF(D463&lt;($T368+$E368),E432*MIN($G368,($T368+$E368)-D463),0)</f>
        <v>0</v>
      </c>
      <c r="F494" s="4">
        <f t="shared" si="83"/>
        <v>0</v>
      </c>
      <c r="G494" s="4">
        <f t="shared" si="83"/>
        <v>0</v>
      </c>
      <c r="H494" s="4">
        <f t="shared" si="83"/>
        <v>0</v>
      </c>
      <c r="I494" s="4">
        <f t="shared" si="83"/>
        <v>0</v>
      </c>
      <c r="J494" s="4">
        <f t="shared" si="83"/>
        <v>0</v>
      </c>
      <c r="K494" s="4">
        <f t="shared" si="83"/>
        <v>0</v>
      </c>
      <c r="L494" s="4">
        <f t="shared" si="83"/>
        <v>0</v>
      </c>
      <c r="M494" s="4">
        <f t="shared" si="83"/>
        <v>0</v>
      </c>
      <c r="N494" s="4">
        <f t="shared" si="83"/>
        <v>0</v>
      </c>
      <c r="O494" s="4">
        <f t="shared" si="83"/>
        <v>0</v>
      </c>
      <c r="P494" s="4">
        <f t="shared" si="83"/>
        <v>0</v>
      </c>
      <c r="Q494" s="4">
        <f t="shared" si="83"/>
        <v>0</v>
      </c>
      <c r="R494" s="4">
        <f t="shared" si="83"/>
        <v>0</v>
      </c>
      <c r="S494" s="4">
        <f t="shared" si="83"/>
        <v>0</v>
      </c>
      <c r="T494" s="4">
        <f t="shared" si="83"/>
        <v>0</v>
      </c>
      <c r="U494" s="4">
        <f t="shared" si="83"/>
        <v>0</v>
      </c>
      <c r="V494" s="4">
        <f t="shared" si="83"/>
        <v>0</v>
      </c>
      <c r="W494" s="4">
        <f t="shared" si="83"/>
        <v>0</v>
      </c>
      <c r="X494" s="4">
        <f t="shared" si="83"/>
        <v>0</v>
      </c>
      <c r="Y494" s="4">
        <f t="shared" si="83"/>
        <v>0</v>
      </c>
      <c r="Z494" s="4">
        <f t="shared" si="83"/>
        <v>0</v>
      </c>
      <c r="AA494" s="4">
        <f t="shared" si="83"/>
        <v>0</v>
      </c>
      <c r="AB494" s="4">
        <f t="shared" si="83"/>
        <v>0</v>
      </c>
    </row>
    <row r="495" spans="2:28" outlineLevel="1">
      <c r="B495" s="556"/>
      <c r="C495" s="10">
        <f t="shared" si="74"/>
        <v>0</v>
      </c>
      <c r="D495" s="248"/>
      <c r="E495" s="4">
        <f t="shared" ref="E495:AB495" si="84">IF(D464&lt;($T369+$E369),E433*MIN($G369,($T369+$E369)-D464),0)</f>
        <v>0</v>
      </c>
      <c r="F495" s="4">
        <f t="shared" si="84"/>
        <v>0</v>
      </c>
      <c r="G495" s="4">
        <f t="shared" si="84"/>
        <v>0</v>
      </c>
      <c r="H495" s="4">
        <f t="shared" si="84"/>
        <v>0</v>
      </c>
      <c r="I495" s="4">
        <f t="shared" si="84"/>
        <v>0</v>
      </c>
      <c r="J495" s="4">
        <f t="shared" si="84"/>
        <v>0</v>
      </c>
      <c r="K495" s="4">
        <f t="shared" si="84"/>
        <v>0</v>
      </c>
      <c r="L495" s="4">
        <f t="shared" si="84"/>
        <v>0</v>
      </c>
      <c r="M495" s="4">
        <f t="shared" si="84"/>
        <v>0</v>
      </c>
      <c r="N495" s="4">
        <f t="shared" si="84"/>
        <v>0</v>
      </c>
      <c r="O495" s="4">
        <f t="shared" si="84"/>
        <v>0</v>
      </c>
      <c r="P495" s="4">
        <f t="shared" si="84"/>
        <v>0</v>
      </c>
      <c r="Q495" s="4">
        <f t="shared" si="84"/>
        <v>0</v>
      </c>
      <c r="R495" s="4">
        <f t="shared" si="84"/>
        <v>0</v>
      </c>
      <c r="S495" s="4">
        <f t="shared" si="84"/>
        <v>0</v>
      </c>
      <c r="T495" s="4">
        <f t="shared" si="84"/>
        <v>0</v>
      </c>
      <c r="U495" s="4">
        <f t="shared" si="84"/>
        <v>0</v>
      </c>
      <c r="V495" s="4">
        <f t="shared" si="84"/>
        <v>0</v>
      </c>
      <c r="W495" s="4">
        <f t="shared" si="84"/>
        <v>0</v>
      </c>
      <c r="X495" s="4">
        <f t="shared" si="84"/>
        <v>0</v>
      </c>
      <c r="Y495" s="4">
        <f t="shared" si="84"/>
        <v>0</v>
      </c>
      <c r="Z495" s="4">
        <f t="shared" si="84"/>
        <v>0</v>
      </c>
      <c r="AA495" s="4">
        <f t="shared" si="84"/>
        <v>0</v>
      </c>
      <c r="AB495" s="4">
        <f t="shared" si="84"/>
        <v>0</v>
      </c>
    </row>
    <row r="496" spans="2:28" outlineLevel="1">
      <c r="B496" s="556"/>
      <c r="C496" s="10">
        <f t="shared" si="74"/>
        <v>0</v>
      </c>
      <c r="D496" s="248"/>
      <c r="E496" s="4">
        <f t="shared" ref="E496:AB496" si="85">IF(D465&lt;($T370+$E370),E434*MIN($G370,($T370+$E370)-D465),0)</f>
        <v>0</v>
      </c>
      <c r="F496" s="4">
        <f t="shared" si="85"/>
        <v>0</v>
      </c>
      <c r="G496" s="4">
        <f t="shared" si="85"/>
        <v>0</v>
      </c>
      <c r="H496" s="4">
        <f t="shared" si="85"/>
        <v>0</v>
      </c>
      <c r="I496" s="4">
        <f t="shared" si="85"/>
        <v>0</v>
      </c>
      <c r="J496" s="4">
        <f t="shared" si="85"/>
        <v>0</v>
      </c>
      <c r="K496" s="4">
        <f t="shared" si="85"/>
        <v>0</v>
      </c>
      <c r="L496" s="4">
        <f t="shared" si="85"/>
        <v>0</v>
      </c>
      <c r="M496" s="4">
        <f t="shared" si="85"/>
        <v>0</v>
      </c>
      <c r="N496" s="4">
        <f t="shared" si="85"/>
        <v>0</v>
      </c>
      <c r="O496" s="4">
        <f t="shared" si="85"/>
        <v>0</v>
      </c>
      <c r="P496" s="4">
        <f t="shared" si="85"/>
        <v>0</v>
      </c>
      <c r="Q496" s="4">
        <f t="shared" si="85"/>
        <v>0</v>
      </c>
      <c r="R496" s="4">
        <f t="shared" si="85"/>
        <v>0</v>
      </c>
      <c r="S496" s="4">
        <f t="shared" si="85"/>
        <v>0</v>
      </c>
      <c r="T496" s="4">
        <f t="shared" si="85"/>
        <v>0</v>
      </c>
      <c r="U496" s="4">
        <f t="shared" si="85"/>
        <v>0</v>
      </c>
      <c r="V496" s="4">
        <f t="shared" si="85"/>
        <v>0</v>
      </c>
      <c r="W496" s="4">
        <f t="shared" si="85"/>
        <v>0</v>
      </c>
      <c r="X496" s="4">
        <f t="shared" si="85"/>
        <v>0</v>
      </c>
      <c r="Y496" s="4">
        <f t="shared" si="85"/>
        <v>0</v>
      </c>
      <c r="Z496" s="4">
        <f t="shared" si="85"/>
        <v>0</v>
      </c>
      <c r="AA496" s="4">
        <f t="shared" si="85"/>
        <v>0</v>
      </c>
      <c r="AB496" s="4">
        <f t="shared" si="85"/>
        <v>0</v>
      </c>
    </row>
    <row r="497" spans="2:28" outlineLevel="1">
      <c r="B497" s="556"/>
      <c r="C497" s="10">
        <f t="shared" si="74"/>
        <v>0</v>
      </c>
      <c r="D497" s="248"/>
      <c r="E497" s="4">
        <f t="shared" ref="E497:AB497" si="86">IF(D466&lt;($T371+$E371),E435*MIN($G371,($T371+$E371)-D466),0)</f>
        <v>0</v>
      </c>
      <c r="F497" s="4">
        <f t="shared" si="86"/>
        <v>0</v>
      </c>
      <c r="G497" s="4">
        <f t="shared" si="86"/>
        <v>0</v>
      </c>
      <c r="H497" s="4">
        <f t="shared" si="86"/>
        <v>0</v>
      </c>
      <c r="I497" s="4">
        <f t="shared" si="86"/>
        <v>0</v>
      </c>
      <c r="J497" s="4">
        <f t="shared" si="86"/>
        <v>0</v>
      </c>
      <c r="K497" s="4">
        <f t="shared" si="86"/>
        <v>0</v>
      </c>
      <c r="L497" s="4">
        <f t="shared" si="86"/>
        <v>0</v>
      </c>
      <c r="M497" s="4">
        <f t="shared" si="86"/>
        <v>0</v>
      </c>
      <c r="N497" s="4">
        <f t="shared" si="86"/>
        <v>0</v>
      </c>
      <c r="O497" s="4">
        <f t="shared" si="86"/>
        <v>0</v>
      </c>
      <c r="P497" s="4">
        <f t="shared" si="86"/>
        <v>0</v>
      </c>
      <c r="Q497" s="4">
        <f t="shared" si="86"/>
        <v>0</v>
      </c>
      <c r="R497" s="4">
        <f t="shared" si="86"/>
        <v>0</v>
      </c>
      <c r="S497" s="4">
        <f t="shared" si="86"/>
        <v>0</v>
      </c>
      <c r="T497" s="4">
        <f t="shared" si="86"/>
        <v>0</v>
      </c>
      <c r="U497" s="4">
        <f t="shared" si="86"/>
        <v>0</v>
      </c>
      <c r="V497" s="4">
        <f t="shared" si="86"/>
        <v>0</v>
      </c>
      <c r="W497" s="4">
        <f t="shared" si="86"/>
        <v>0</v>
      </c>
      <c r="X497" s="4">
        <f t="shared" si="86"/>
        <v>0</v>
      </c>
      <c r="Y497" s="4">
        <f t="shared" si="86"/>
        <v>0</v>
      </c>
      <c r="Z497" s="4">
        <f t="shared" si="86"/>
        <v>0</v>
      </c>
      <c r="AA497" s="4">
        <f t="shared" si="86"/>
        <v>0</v>
      </c>
      <c r="AB497" s="4">
        <f t="shared" si="86"/>
        <v>0</v>
      </c>
    </row>
    <row r="498" spans="2:28" outlineLevel="1">
      <c r="B498" s="556"/>
      <c r="C498" s="10">
        <f t="shared" si="74"/>
        <v>0</v>
      </c>
      <c r="D498" s="248"/>
      <c r="E498" s="4">
        <f t="shared" ref="E498:AB498" si="87">IF(D467&lt;($T372+$E372),E436*MIN($G372,($T372+$E372)-D467),0)</f>
        <v>0</v>
      </c>
      <c r="F498" s="4">
        <f t="shared" si="87"/>
        <v>0</v>
      </c>
      <c r="G498" s="4">
        <f t="shared" si="87"/>
        <v>0</v>
      </c>
      <c r="H498" s="4">
        <f t="shared" si="87"/>
        <v>0</v>
      </c>
      <c r="I498" s="4">
        <f t="shared" si="87"/>
        <v>0</v>
      </c>
      <c r="J498" s="4">
        <f t="shared" si="87"/>
        <v>0</v>
      </c>
      <c r="K498" s="4">
        <f t="shared" si="87"/>
        <v>0</v>
      </c>
      <c r="L498" s="4">
        <f t="shared" si="87"/>
        <v>0</v>
      </c>
      <c r="M498" s="4">
        <f t="shared" si="87"/>
        <v>0</v>
      </c>
      <c r="N498" s="4">
        <f t="shared" si="87"/>
        <v>0</v>
      </c>
      <c r="O498" s="4">
        <f t="shared" si="87"/>
        <v>0</v>
      </c>
      <c r="P498" s="4">
        <f t="shared" si="87"/>
        <v>0</v>
      </c>
      <c r="Q498" s="4">
        <f t="shared" si="87"/>
        <v>0</v>
      </c>
      <c r="R498" s="4">
        <f t="shared" si="87"/>
        <v>0</v>
      </c>
      <c r="S498" s="4">
        <f t="shared" si="87"/>
        <v>0</v>
      </c>
      <c r="T498" s="4">
        <f t="shared" si="87"/>
        <v>0</v>
      </c>
      <c r="U498" s="4">
        <f t="shared" si="87"/>
        <v>0</v>
      </c>
      <c r="V498" s="4">
        <f t="shared" si="87"/>
        <v>0</v>
      </c>
      <c r="W498" s="4">
        <f t="shared" si="87"/>
        <v>0</v>
      </c>
      <c r="X498" s="4">
        <f t="shared" si="87"/>
        <v>0</v>
      </c>
      <c r="Y498" s="4">
        <f t="shared" si="87"/>
        <v>0</v>
      </c>
      <c r="Z498" s="4">
        <f t="shared" si="87"/>
        <v>0</v>
      </c>
      <c r="AA498" s="4">
        <f t="shared" si="87"/>
        <v>0</v>
      </c>
      <c r="AB498" s="4">
        <f t="shared" si="87"/>
        <v>0</v>
      </c>
    </row>
    <row r="499" spans="2:28" outlineLevel="1">
      <c r="B499" s="556"/>
      <c r="C499" s="10">
        <f t="shared" si="74"/>
        <v>0</v>
      </c>
      <c r="D499" s="248"/>
      <c r="E499" s="4">
        <f t="shared" ref="E499:AB499" si="88">IF(D468&lt;($T373+$E373),E437*MIN($G373,($T373+$E373)-D468),0)</f>
        <v>0</v>
      </c>
      <c r="F499" s="4">
        <f t="shared" si="88"/>
        <v>0</v>
      </c>
      <c r="G499" s="4">
        <f t="shared" si="88"/>
        <v>0</v>
      </c>
      <c r="H499" s="4">
        <f t="shared" si="88"/>
        <v>0</v>
      </c>
      <c r="I499" s="4">
        <f t="shared" si="88"/>
        <v>0</v>
      </c>
      <c r="J499" s="4">
        <f t="shared" si="88"/>
        <v>0</v>
      </c>
      <c r="K499" s="4">
        <f t="shared" si="88"/>
        <v>0</v>
      </c>
      <c r="L499" s="4">
        <f t="shared" si="88"/>
        <v>0</v>
      </c>
      <c r="M499" s="4">
        <f t="shared" si="88"/>
        <v>0</v>
      </c>
      <c r="N499" s="4">
        <f t="shared" si="88"/>
        <v>0</v>
      </c>
      <c r="O499" s="4">
        <f t="shared" si="88"/>
        <v>0</v>
      </c>
      <c r="P499" s="4">
        <f t="shared" si="88"/>
        <v>0</v>
      </c>
      <c r="Q499" s="4">
        <f t="shared" si="88"/>
        <v>0</v>
      </c>
      <c r="R499" s="4">
        <f t="shared" si="88"/>
        <v>0</v>
      </c>
      <c r="S499" s="4">
        <f t="shared" si="88"/>
        <v>0</v>
      </c>
      <c r="T499" s="4">
        <f t="shared" si="88"/>
        <v>0</v>
      </c>
      <c r="U499" s="4">
        <f t="shared" si="88"/>
        <v>0</v>
      </c>
      <c r="V499" s="4">
        <f t="shared" si="88"/>
        <v>0</v>
      </c>
      <c r="W499" s="4">
        <f t="shared" si="88"/>
        <v>0</v>
      </c>
      <c r="X499" s="4">
        <f t="shared" si="88"/>
        <v>0</v>
      </c>
      <c r="Y499" s="4">
        <f t="shared" si="88"/>
        <v>0</v>
      </c>
      <c r="Z499" s="4">
        <f t="shared" si="88"/>
        <v>0</v>
      </c>
      <c r="AA499" s="4">
        <f t="shared" si="88"/>
        <v>0</v>
      </c>
      <c r="AB499" s="4">
        <f t="shared" si="88"/>
        <v>0</v>
      </c>
    </row>
    <row r="500" spans="2:28" outlineLevel="1">
      <c r="B500" s="556"/>
      <c r="C500" s="21" t="s">
        <v>1117</v>
      </c>
      <c r="D500" s="10"/>
      <c r="I500" s="4"/>
      <c r="J500" s="4"/>
      <c r="K500" s="4"/>
      <c r="L500" s="4"/>
      <c r="M500" s="4"/>
    </row>
    <row r="501" spans="2:28" outlineLevel="1">
      <c r="B501" s="556"/>
      <c r="C501" s="10" t="str">
        <f>C470</f>
        <v>Studio</v>
      </c>
      <c r="D501" s="10"/>
      <c r="E501" s="4">
        <f t="array" ref="E501:AB501">IF(E$375:AB$375&lt;$O344,0,IFERROR(--(MOD(E$375:AB$375,N344)=0),0))</f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</row>
    <row r="502" spans="2:28" outlineLevel="1">
      <c r="B502" s="556"/>
      <c r="C502" s="10" t="str">
        <f t="shared" ref="C502:C530" si="89">C471</f>
        <v xml:space="preserve">1 Bed / 1 Bath </v>
      </c>
      <c r="D502" s="10"/>
      <c r="E502" s="4">
        <f t="array" ref="E502:AB502">IF(E$375:AB$375&lt;$O345,0,IFERROR(--(MOD(E$375:AB$375,N345)=0),0))</f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</row>
    <row r="503" spans="2:28" outlineLevel="1">
      <c r="B503" s="556"/>
      <c r="C503" s="10" t="str">
        <f t="shared" si="89"/>
        <v xml:space="preserve">1 Bed / 1 Bath </v>
      </c>
      <c r="D503" s="10"/>
      <c r="E503" s="4">
        <f t="array" ref="E503:AB503">IF(E$375:AB$375&lt;$O346,0,IFERROR(--(MOD(E$375:AB$375,N346)=0),0))</f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</row>
    <row r="504" spans="2:28" outlineLevel="1">
      <c r="B504" s="556"/>
      <c r="C504" s="10" t="str">
        <f t="shared" si="89"/>
        <v xml:space="preserve">1 Bed / 1 Bath </v>
      </c>
      <c r="D504" s="10"/>
      <c r="E504" s="4">
        <f t="array" ref="E504:AB504">IF(E$375:AB$375&lt;$O347,0,IFERROR(--(MOD(E$375:AB$375,N347)=0),0))</f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1</v>
      </c>
      <c r="Q504" s="4">
        <v>0</v>
      </c>
      <c r="R504" s="4">
        <v>1</v>
      </c>
      <c r="S504" s="4">
        <v>0</v>
      </c>
      <c r="T504" s="4">
        <v>1</v>
      </c>
      <c r="U504" s="4">
        <v>0</v>
      </c>
      <c r="V504" s="4">
        <v>1</v>
      </c>
      <c r="W504" s="4">
        <v>0</v>
      </c>
      <c r="X504" s="4">
        <v>1</v>
      </c>
      <c r="Y504" s="4">
        <v>0</v>
      </c>
      <c r="Z504" s="4">
        <v>1</v>
      </c>
      <c r="AA504" s="4">
        <v>0</v>
      </c>
      <c r="AB504" s="4">
        <v>1</v>
      </c>
    </row>
    <row r="505" spans="2:28" outlineLevel="1">
      <c r="B505" s="556"/>
      <c r="C505" s="10" t="str">
        <f t="shared" si="89"/>
        <v xml:space="preserve">2 Bed / 1 Bath </v>
      </c>
      <c r="D505" s="10"/>
      <c r="E505" s="4">
        <f t="array" ref="E505:AB505">IF(E$375:AB$375&lt;$O348,0,IFERROR(--(MOD(E$375:AB$375,N348)=0),0))</f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</row>
    <row r="506" spans="2:28" outlineLevel="1">
      <c r="B506" s="556"/>
      <c r="C506" s="10" t="str">
        <f t="shared" si="89"/>
        <v xml:space="preserve">2 Bed / 1 Bath </v>
      </c>
      <c r="D506" s="10"/>
      <c r="E506" s="4">
        <f t="array" ref="E506:AB506">IF(E$375:AB$375&lt;$O349,0,IFERROR(--(MOD(E$375:AB$375,N349)=0),0))</f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</row>
    <row r="507" spans="2:28" outlineLevel="1">
      <c r="B507" s="556"/>
      <c r="C507" s="10" t="str">
        <f t="shared" si="89"/>
        <v xml:space="preserve">2 Bed / 1 Bath </v>
      </c>
      <c r="D507" s="10"/>
      <c r="E507" s="4">
        <f t="array" ref="E507:AB507">IF(E$375:AB$375&lt;$O350,0,IFERROR(--(MOD(E$375:AB$375,N350)=0),0))</f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</row>
    <row r="508" spans="2:28" outlineLevel="1">
      <c r="B508" s="556"/>
      <c r="C508" s="10" t="str">
        <f t="shared" si="89"/>
        <v xml:space="preserve">2 Bed / 2 Bath </v>
      </c>
      <c r="D508" s="10"/>
      <c r="E508" s="4">
        <f t="array" ref="E508:AB508">IF(E$375:AB$375&lt;$O351,0,IFERROR(--(MOD(E$375:AB$375,N351)=0),0))</f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1</v>
      </c>
      <c r="Q508" s="4">
        <v>0</v>
      </c>
      <c r="R508" s="4">
        <v>0</v>
      </c>
      <c r="S508" s="4">
        <v>1</v>
      </c>
      <c r="T508" s="4">
        <v>0</v>
      </c>
      <c r="U508" s="4">
        <v>0</v>
      </c>
      <c r="V508" s="4">
        <v>1</v>
      </c>
      <c r="W508" s="4">
        <v>0</v>
      </c>
      <c r="X508" s="4">
        <v>0</v>
      </c>
      <c r="Y508" s="4">
        <v>1</v>
      </c>
      <c r="Z508" s="4">
        <v>0</v>
      </c>
      <c r="AA508" s="4">
        <v>0</v>
      </c>
      <c r="AB508" s="4">
        <v>1</v>
      </c>
    </row>
    <row r="509" spans="2:28" outlineLevel="1">
      <c r="B509" s="556"/>
      <c r="C509" s="10" t="str">
        <f t="shared" si="89"/>
        <v>2 Bed / 1 Bath + Den</v>
      </c>
      <c r="D509" s="10"/>
      <c r="E509" s="4">
        <f t="array" ref="E509:AB509">IF(E$375:AB$375&lt;$O352,0,IFERROR(--(MOD(E$375:AB$375,N352)=0),0))</f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</row>
    <row r="510" spans="2:28" outlineLevel="1">
      <c r="B510" s="556"/>
      <c r="C510" s="10" t="str">
        <f t="shared" si="89"/>
        <v xml:space="preserve">2 Bed / 2 Bath </v>
      </c>
      <c r="D510" s="10"/>
      <c r="E510" s="4">
        <f t="array" ref="E510:AB510">IF(E$375:AB$375&lt;$O353,0,IFERROR(--(MOD(E$375:AB$375,N353)=0),0))</f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</row>
    <row r="511" spans="2:28" outlineLevel="1">
      <c r="B511" s="556"/>
      <c r="C511" s="10" t="str">
        <f t="shared" si="89"/>
        <v xml:space="preserve">2 Bed / 1.5 Bath </v>
      </c>
      <c r="D511" s="10"/>
      <c r="E511" s="4">
        <f t="array" ref="E511:AB511">IF(E$375:AB$375&lt;$O354,0,IFERROR(--(MOD(E$375:AB$375,N354)=0),0))</f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</row>
    <row r="512" spans="2:28" outlineLevel="1">
      <c r="B512" s="556"/>
      <c r="C512" s="10" t="str">
        <f t="shared" si="89"/>
        <v xml:space="preserve">3 Bed / 2 Bath </v>
      </c>
      <c r="D512" s="10"/>
      <c r="E512" s="4">
        <f t="array" ref="E512:AB512">IF(E$375:AB$375&lt;$O355,0,IFERROR(--(MOD(E$375:AB$375,N355)=0),0))</f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</row>
    <row r="513" spans="2:28" outlineLevel="1">
      <c r="B513" s="556"/>
      <c r="C513" s="10" t="str">
        <f t="shared" si="89"/>
        <v>3 Bed / 2 Bath House</v>
      </c>
      <c r="D513" s="10"/>
      <c r="E513" s="4">
        <f t="array" ref="E513:AB513">IF(E$375:AB$375&lt;$O356,0,IFERROR(--(MOD(E$375:AB$375,N356)=0),0))</f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</row>
    <row r="514" spans="2:28" outlineLevel="1">
      <c r="B514" s="556"/>
      <c r="C514" s="10" t="str">
        <f t="shared" si="89"/>
        <v xml:space="preserve">3 Bed / 2 Bath </v>
      </c>
      <c r="D514" s="10"/>
      <c r="E514" s="4">
        <f t="array" ref="E514:AB514">IF(E$375:AB$375&lt;$O357,0,IFERROR(--(MOD(E$375:AB$375,N357)=0),0))</f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</row>
    <row r="515" spans="2:28" outlineLevel="1">
      <c r="B515" s="556"/>
      <c r="C515" s="10" t="str">
        <f t="shared" si="89"/>
        <v xml:space="preserve">1 Bed / 1 Bath </v>
      </c>
      <c r="D515" s="10"/>
      <c r="E515" s="4">
        <f t="array" ref="E515:AB515">IF(E$375:AB$375&lt;$O358,0,IFERROR(--(MOD(E$375:AB$375,N358)=0),0))</f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</row>
    <row r="516" spans="2:28" outlineLevel="1">
      <c r="B516" s="556"/>
      <c r="C516" s="10" t="str">
        <f t="shared" si="89"/>
        <v xml:space="preserve">2 Bed / 2 Bath </v>
      </c>
      <c r="D516" s="10"/>
      <c r="E516" s="4">
        <f t="array" ref="E516:AB516">IF(E$375:AB$375&lt;$O359,0,IFERROR(--(MOD(E$375:AB$375,N359)=0),0))</f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</row>
    <row r="517" spans="2:28" outlineLevel="1">
      <c r="B517" s="556"/>
      <c r="C517" s="10" t="str">
        <f t="shared" si="89"/>
        <v xml:space="preserve">4 Bed / 2 Bath Penthouse </v>
      </c>
      <c r="D517" s="10"/>
      <c r="E517" s="4">
        <f t="array" ref="E517:AB517">IF(E$375:AB$375&lt;$O360,0,IFERROR(--(MOD(E$375:AB$375,N360)=0),0))</f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</row>
    <row r="518" spans="2:28" outlineLevel="1">
      <c r="B518" s="556"/>
      <c r="C518" s="10" t="str">
        <f t="shared" si="89"/>
        <v xml:space="preserve">2 Bed / 2 Bath </v>
      </c>
      <c r="D518" s="10"/>
      <c r="E518" s="4">
        <f t="array" ref="E518:AB518">IF(E$375:AB$375&lt;$O361,0,IFERROR(--(MOD(E$375:AB$375,N361)=0),0))</f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</row>
    <row r="519" spans="2:28" outlineLevel="1">
      <c r="B519" s="556"/>
      <c r="C519" s="10">
        <f t="shared" si="89"/>
        <v>0</v>
      </c>
      <c r="D519" s="10"/>
      <c r="E519" s="4">
        <f t="array" ref="E519:AB519">IF(E$375:AB$375&lt;$O362,0,IFERROR(--(MOD(E$375:AB$375,N362)=0),0))</f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</row>
    <row r="520" spans="2:28" outlineLevel="1">
      <c r="B520" s="556"/>
      <c r="C520" s="10">
        <f t="shared" si="89"/>
        <v>0</v>
      </c>
      <c r="D520" s="10"/>
      <c r="E520" s="4">
        <f t="array" ref="E520:AB520">IF(E$375:AB$375&lt;$O363,0,IFERROR(--(MOD(E$375:AB$375,N363)=0),0))</f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</row>
    <row r="521" spans="2:28" outlineLevel="1">
      <c r="B521" s="556"/>
      <c r="C521" s="10">
        <f t="shared" si="89"/>
        <v>0</v>
      </c>
      <c r="D521" s="10"/>
      <c r="E521" s="4">
        <f t="array" ref="E521:AB521">IF(E$375:AB$375&lt;$O364,0,IFERROR(--(MOD(E$375:AB$375,N364)=0),0))</f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</row>
    <row r="522" spans="2:28" outlineLevel="1">
      <c r="B522" s="556"/>
      <c r="C522" s="10">
        <f t="shared" si="89"/>
        <v>0</v>
      </c>
      <c r="D522" s="10"/>
      <c r="E522" s="4">
        <f t="array" ref="E522:AB522">IF(E$375:AB$375&lt;$O365,0,IFERROR(--(MOD(E$375:AB$375,N365)=0),0))</f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</row>
    <row r="523" spans="2:28" outlineLevel="1">
      <c r="B523" s="556"/>
      <c r="C523" s="10">
        <f t="shared" si="89"/>
        <v>0</v>
      </c>
      <c r="D523" s="10"/>
      <c r="E523" s="4">
        <f t="array" ref="E523:AB523">IF(E$375:AB$375&lt;$O366,0,IFERROR(--(MOD(E$375:AB$375,N366)=0),0))</f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</row>
    <row r="524" spans="2:28" outlineLevel="1">
      <c r="B524" s="556"/>
      <c r="C524" s="10">
        <f t="shared" si="89"/>
        <v>0</v>
      </c>
      <c r="D524" s="10"/>
      <c r="E524" s="4">
        <f t="array" ref="E524:AB524">IF(E$375:AB$375&lt;$O367,0,IFERROR(--(MOD(E$375:AB$375,N367)=0),0))</f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</row>
    <row r="525" spans="2:28" outlineLevel="1">
      <c r="B525" s="556"/>
      <c r="C525" s="10">
        <f t="shared" si="89"/>
        <v>0</v>
      </c>
      <c r="D525" s="10"/>
      <c r="E525" s="4">
        <f t="array" ref="E525:AB525">IF(E$375:AB$375&lt;$O368,0,IFERROR(--(MOD(E$375:AB$375,N368)=0),0))</f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</row>
    <row r="526" spans="2:28" outlineLevel="1">
      <c r="B526" s="556"/>
      <c r="C526" s="10">
        <f t="shared" si="89"/>
        <v>0</v>
      </c>
      <c r="D526" s="10"/>
      <c r="E526" s="4">
        <f t="array" ref="E526:AB526">IF(E$375:AB$375&lt;$O369,0,IFERROR(--(MOD(E$375:AB$375,N369)=0),0))</f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</row>
    <row r="527" spans="2:28" outlineLevel="1">
      <c r="B527" s="556"/>
      <c r="C527" s="10">
        <f t="shared" si="89"/>
        <v>0</v>
      </c>
      <c r="D527" s="10"/>
      <c r="E527" s="4">
        <f t="array" ref="E527:AB527">IF(E$375:AB$375&lt;$O370,0,IFERROR(--(MOD(E$375:AB$375,N370)=0),0))</f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</row>
    <row r="528" spans="2:28" outlineLevel="1">
      <c r="B528" s="556"/>
      <c r="C528" s="10">
        <f t="shared" si="89"/>
        <v>0</v>
      </c>
      <c r="D528" s="10"/>
      <c r="E528" s="4">
        <f t="array" ref="E528:AB528">IF(E$375:AB$375&lt;$O371,0,IFERROR(--(MOD(E$375:AB$375,N371)=0),0))</f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</row>
    <row r="529" spans="2:28" outlineLevel="1">
      <c r="B529" s="556"/>
      <c r="C529" s="10">
        <f t="shared" si="89"/>
        <v>0</v>
      </c>
      <c r="D529" s="10"/>
      <c r="E529" s="4">
        <f t="array" ref="E529:AB529">IF(E$375:AB$375&lt;$O372,0,IFERROR(--(MOD(E$375:AB$375,N372)=0),0))</f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</row>
    <row r="530" spans="2:28" outlineLevel="1">
      <c r="B530" s="556"/>
      <c r="C530" s="10">
        <f t="shared" si="89"/>
        <v>0</v>
      </c>
      <c r="D530" s="10"/>
      <c r="E530" s="4">
        <f t="array" ref="E530:AB530">IF(E$375:AB$375&lt;$O373,0,IFERROR(--(MOD(E$375:AB$375,N373)=0),0))</f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</row>
    <row r="531" spans="2:28" outlineLevel="1">
      <c r="B531" s="556"/>
      <c r="C531" s="21" t="s">
        <v>285</v>
      </c>
    </row>
    <row r="532" spans="2:28" outlineLevel="1">
      <c r="B532" s="556"/>
      <c r="C532" s="4" t="str">
        <f t="shared" ref="C532:C561" si="90">C470</f>
        <v>Studio</v>
      </c>
      <c r="E532" s="4">
        <f>IF(SUM($D532:D532)&lt;($D344-$U344),E501*MIN($M344,($D344-$U344)-SUM($D532:D532)),0)</f>
        <v>0</v>
      </c>
      <c r="F532" s="4">
        <f>IF(SUM($D532:E532)&lt;($D344-$U344),F501*MIN($M344,($D344-$U344)-SUM($D532:E532)),0)</f>
        <v>0</v>
      </c>
      <c r="G532" s="4">
        <f>IF(SUM($D532:F532)&lt;($D344-$U344),G501*MIN($M344,($D344-$U344)-SUM($D532:F532)),0)</f>
        <v>0</v>
      </c>
      <c r="H532" s="4">
        <f>IF(SUM($D532:G532)&lt;($D344-$U344),H501*MIN($M344,($D344-$U344)-SUM($D532:G532)),0)</f>
        <v>0</v>
      </c>
      <c r="I532" s="4">
        <f>IF(SUM($D532:H532)&lt;($D344-$U344),I501*MIN($M344,($D344-$U344)-SUM($D532:H532)),0)</f>
        <v>0</v>
      </c>
      <c r="J532" s="4">
        <f>IF(SUM($D532:I532)&lt;($D344-$U344),J501*MIN($M344,($D344-$U344)-SUM($D532:I532)),0)</f>
        <v>0</v>
      </c>
      <c r="K532" s="4">
        <f>IF(SUM($D532:J532)&lt;($D344-$U344),K501*MIN($M344,($D344-$U344)-SUM($D532:J532)),0)</f>
        <v>0</v>
      </c>
      <c r="L532" s="4">
        <f>IF(SUM($D532:K532)&lt;($D344-$U344),L501*MIN($M344,($D344-$U344)-SUM($D532:K532)),0)</f>
        <v>0</v>
      </c>
      <c r="M532" s="4">
        <f>IF(SUM($D532:L532)&lt;($D344-$U344),M501*MIN($M344,($D344-$U344)-SUM($D532:L532)),0)</f>
        <v>0</v>
      </c>
      <c r="N532" s="4">
        <f>IF(SUM($D532:M532)&lt;($D344-$U344),N501*MIN($M344,($D344-$U344)-SUM($D532:M532)),0)</f>
        <v>0</v>
      </c>
      <c r="O532" s="4">
        <f>IF(SUM($D532:N532)&lt;($D344-$U344),O501*MIN($M344,($D344-$U344)-SUM($D532:N532)),0)</f>
        <v>0</v>
      </c>
      <c r="P532" s="4">
        <f>IF(SUM($D532:O532)&lt;($D344-$U344),P501*MIN($M344,($D344-$U344)-SUM($D532:O532)),0)</f>
        <v>0</v>
      </c>
      <c r="Q532" s="4">
        <f>IF(SUM($D532:P532)&lt;($D344-$U344),Q501*MIN($M344,($D344-$U344)-SUM($D532:P532)),0)</f>
        <v>0</v>
      </c>
      <c r="R532" s="4">
        <f>IF(SUM($D532:Q532)&lt;($D344-$U344),R501*MIN($M344,($D344-$U344)-SUM($D532:Q532)),0)</f>
        <v>0</v>
      </c>
      <c r="S532" s="4">
        <f>IF(SUM($D532:R532)&lt;($D344-$U344),S501*MIN($M344,($D344-$U344)-SUM($D532:R532)),0)</f>
        <v>0</v>
      </c>
      <c r="T532" s="4">
        <f>IF(SUM($D532:S532)&lt;($D344-$U344),T501*MIN($M344,($D344-$U344)-SUM($D532:S532)),0)</f>
        <v>0</v>
      </c>
      <c r="U532" s="4">
        <f>IF(SUM($D532:T532)&lt;($D344-$U344),U501*MIN($M344,($D344-$U344)-SUM($D532:T532)),0)</f>
        <v>0</v>
      </c>
      <c r="V532" s="4">
        <f>IF(SUM($D532:U532)&lt;($D344-$U344),V501*MIN($M344,($D344-$U344)-SUM($D532:U532)),0)</f>
        <v>0</v>
      </c>
      <c r="W532" s="4">
        <f>IF(SUM($D532:V532)&lt;($D344-$U344),W501*MIN($M344,($D344-$U344)-SUM($D532:V532)),0)</f>
        <v>0</v>
      </c>
      <c r="X532" s="4">
        <f>IF(SUM($D532:W532)&lt;($D344-$U344),X501*MIN($M344,($D344-$U344)-SUM($D532:W532)),0)</f>
        <v>0</v>
      </c>
      <c r="Y532" s="4">
        <f>IF(SUM($D532:X532)&lt;($D344-$U344),Y501*MIN($M344,($D344-$U344)-SUM($D532:X532)),0)</f>
        <v>0</v>
      </c>
      <c r="Z532" s="4">
        <f>IF(SUM($D532:Y532)&lt;($D344-$U344),Z501*MIN($M344,($D344-$U344)-SUM($D532:Y532)),0)</f>
        <v>0</v>
      </c>
      <c r="AA532" s="4">
        <f>IF(SUM($D532:Z532)&lt;($D344-$U344),AA501*MIN($M344,($D344-$U344)-SUM($D532:Z532)),0)</f>
        <v>0</v>
      </c>
      <c r="AB532" s="4">
        <f>IF(SUM($D532:AA532)&lt;($D344-$U344),AB501*MIN($M344,($D344-$U344)-SUM($D532:AA532)),0)</f>
        <v>0</v>
      </c>
    </row>
    <row r="533" spans="2:28" outlineLevel="1">
      <c r="B533" s="556"/>
      <c r="C533" s="4" t="str">
        <f t="shared" si="90"/>
        <v xml:space="preserve">1 Bed / 1 Bath </v>
      </c>
      <c r="E533" s="4">
        <f>IF(SUM($D533:D533)&lt;($D345-$U345),E502*MIN($M345,($D345-$U345)-SUM($D533:D533)),0)</f>
        <v>0</v>
      </c>
      <c r="F533" s="4">
        <f>IF(SUM($D533:E533)&lt;($D345-$U345),F502*MIN($M345,($D345-$U345)-SUM($D533:E533)),0)</f>
        <v>0</v>
      </c>
      <c r="G533" s="4">
        <f>IF(SUM($D533:F533)&lt;($D345-$U345),G502*MIN($M345,($D345-$U345)-SUM($D533:F533)),0)</f>
        <v>0</v>
      </c>
      <c r="H533" s="4">
        <f>IF(SUM($D533:G533)&lt;($D345-$U345),H502*MIN($M345,($D345-$U345)-SUM($D533:G533)),0)</f>
        <v>0</v>
      </c>
      <c r="I533" s="4">
        <f>IF(SUM($D533:H533)&lt;($D345-$U345),I502*MIN($M345,($D345-$U345)-SUM($D533:H533)),0)</f>
        <v>0</v>
      </c>
      <c r="J533" s="4">
        <f>IF(SUM($D533:I533)&lt;($D345-$U345),J502*MIN($M345,($D345-$U345)-SUM($D533:I533)),0)</f>
        <v>0</v>
      </c>
      <c r="K533" s="4">
        <f>IF(SUM($D533:J533)&lt;($D345-$U345),K502*MIN($M345,($D345-$U345)-SUM($D533:J533)),0)</f>
        <v>0</v>
      </c>
      <c r="L533" s="4">
        <f>IF(SUM($D533:K533)&lt;($D345-$U345),L502*MIN($M345,($D345-$U345)-SUM($D533:K533)),0)</f>
        <v>0</v>
      </c>
      <c r="M533" s="4">
        <f>IF(SUM($D533:L533)&lt;($D345-$U345),M502*MIN($M345,($D345-$U345)-SUM($D533:L533)),0)</f>
        <v>0</v>
      </c>
      <c r="N533" s="4">
        <f>IF(SUM($D533:M533)&lt;($D345-$U345),N502*MIN($M345,($D345-$U345)-SUM($D533:M533)),0)</f>
        <v>0</v>
      </c>
      <c r="O533" s="4">
        <f>IF(SUM($D533:N533)&lt;($D345-$U345),O502*MIN($M345,($D345-$U345)-SUM($D533:N533)),0)</f>
        <v>0</v>
      </c>
      <c r="P533" s="4">
        <f>IF(SUM($D533:O533)&lt;($D345-$U345),P502*MIN($M345,($D345-$U345)-SUM($D533:O533)),0)</f>
        <v>0</v>
      </c>
      <c r="Q533" s="4">
        <f>IF(SUM($D533:P533)&lt;($D345-$U345),Q502*MIN($M345,($D345-$U345)-SUM($D533:P533)),0)</f>
        <v>0</v>
      </c>
      <c r="R533" s="4">
        <f>IF(SUM($D533:Q533)&lt;($D345-$U345),R502*MIN($M345,($D345-$U345)-SUM($D533:Q533)),0)</f>
        <v>0</v>
      </c>
      <c r="S533" s="4">
        <f>IF(SUM($D533:R533)&lt;($D345-$U345),S502*MIN($M345,($D345-$U345)-SUM($D533:R533)),0)</f>
        <v>0</v>
      </c>
      <c r="T533" s="4">
        <f>IF(SUM($D533:S533)&lt;($D345-$U345),T502*MIN($M345,($D345-$U345)-SUM($D533:S533)),0)</f>
        <v>0</v>
      </c>
      <c r="U533" s="4">
        <f>IF(SUM($D533:T533)&lt;($D345-$U345),U502*MIN($M345,($D345-$U345)-SUM($D533:T533)),0)</f>
        <v>0</v>
      </c>
      <c r="V533" s="4">
        <f>IF(SUM($D533:U533)&lt;($D345-$U345),V502*MIN($M345,($D345-$U345)-SUM($D533:U533)),0)</f>
        <v>0</v>
      </c>
      <c r="W533" s="4">
        <f>IF(SUM($D533:V533)&lt;($D345-$U345),W502*MIN($M345,($D345-$U345)-SUM($D533:V533)),0)</f>
        <v>0</v>
      </c>
      <c r="X533" s="4">
        <f>IF(SUM($D533:W533)&lt;($D345-$U345),X502*MIN($M345,($D345-$U345)-SUM($D533:W533)),0)</f>
        <v>0</v>
      </c>
      <c r="Y533" s="4">
        <f>IF(SUM($D533:X533)&lt;($D345-$U345),Y502*MIN($M345,($D345-$U345)-SUM($D533:X533)),0)</f>
        <v>0</v>
      </c>
      <c r="Z533" s="4">
        <f>IF(SUM($D533:Y533)&lt;($D345-$U345),Z502*MIN($M345,($D345-$U345)-SUM($D533:Y533)),0)</f>
        <v>0</v>
      </c>
      <c r="AA533" s="4">
        <f>IF(SUM($D533:Z533)&lt;($D345-$U345),AA502*MIN($M345,($D345-$U345)-SUM($D533:Z533)),0)</f>
        <v>0</v>
      </c>
      <c r="AB533" s="4">
        <f>IF(SUM($D533:AA533)&lt;($D345-$U345),AB502*MIN($M345,($D345-$U345)-SUM($D533:AA533)),0)</f>
        <v>0</v>
      </c>
    </row>
    <row r="534" spans="2:28" outlineLevel="1">
      <c r="B534" s="556"/>
      <c r="C534" s="4" t="str">
        <f t="shared" si="90"/>
        <v xml:space="preserve">1 Bed / 1 Bath </v>
      </c>
      <c r="E534" s="4">
        <f>IF(SUM($D534:D534)&lt;($D346-$U346),E503*MIN($M346,($D346-$U346)-SUM($D534:D534)),0)</f>
        <v>0</v>
      </c>
      <c r="F534" s="4">
        <f>IF(SUM($D534:E534)&lt;($D346-$U346),F503*MIN($M346,($D346-$U346)-SUM($D534:E534)),0)</f>
        <v>0</v>
      </c>
      <c r="G534" s="4">
        <f>IF(SUM($D534:F534)&lt;($D346-$U346),G503*MIN($M346,($D346-$U346)-SUM($D534:F534)),0)</f>
        <v>0</v>
      </c>
      <c r="H534" s="4">
        <f>IF(SUM($D534:G534)&lt;($D346-$U346),H503*MIN($M346,($D346-$U346)-SUM($D534:G534)),0)</f>
        <v>0</v>
      </c>
      <c r="I534" s="4">
        <f>IF(SUM($D534:H534)&lt;($D346-$U346),I503*MIN($M346,($D346-$U346)-SUM($D534:H534)),0)</f>
        <v>0</v>
      </c>
      <c r="J534" s="4">
        <f>IF(SUM($D534:I534)&lt;($D346-$U346),J503*MIN($M346,($D346-$U346)-SUM($D534:I534)),0)</f>
        <v>0</v>
      </c>
      <c r="K534" s="4">
        <f>IF(SUM($D534:J534)&lt;($D346-$U346),K503*MIN($M346,($D346-$U346)-SUM($D534:J534)),0)</f>
        <v>0</v>
      </c>
      <c r="L534" s="4">
        <f>IF(SUM($D534:K534)&lt;($D346-$U346),L503*MIN($M346,($D346-$U346)-SUM($D534:K534)),0)</f>
        <v>0</v>
      </c>
      <c r="M534" s="4">
        <f>IF(SUM($D534:L534)&lt;($D346-$U346),M503*MIN($M346,($D346-$U346)-SUM($D534:L534)),0)</f>
        <v>0</v>
      </c>
      <c r="N534" s="4">
        <f>IF(SUM($D534:M534)&lt;($D346-$U346),N503*MIN($M346,($D346-$U346)-SUM($D534:M534)),0)</f>
        <v>0</v>
      </c>
      <c r="O534" s="4">
        <f>IF(SUM($D534:N534)&lt;($D346-$U346),O503*MIN($M346,($D346-$U346)-SUM($D534:N534)),0)</f>
        <v>0</v>
      </c>
      <c r="P534" s="4">
        <f>IF(SUM($D534:O534)&lt;($D346-$U346),P503*MIN($M346,($D346-$U346)-SUM($D534:O534)),0)</f>
        <v>0</v>
      </c>
      <c r="Q534" s="4">
        <f>IF(SUM($D534:P534)&lt;($D346-$U346),Q503*MIN($M346,($D346-$U346)-SUM($D534:P534)),0)</f>
        <v>0</v>
      </c>
      <c r="R534" s="4">
        <f>IF(SUM($D534:Q534)&lt;($D346-$U346),R503*MIN($M346,($D346-$U346)-SUM($D534:Q534)),0)</f>
        <v>0</v>
      </c>
      <c r="S534" s="4">
        <f>IF(SUM($D534:R534)&lt;($D346-$U346),S503*MIN($M346,($D346-$U346)-SUM($D534:R534)),0)</f>
        <v>0</v>
      </c>
      <c r="T534" s="4">
        <f>IF(SUM($D534:S534)&lt;($D346-$U346),T503*MIN($M346,($D346-$U346)-SUM($D534:S534)),0)</f>
        <v>0</v>
      </c>
      <c r="U534" s="4">
        <f>IF(SUM($D534:T534)&lt;($D346-$U346),U503*MIN($M346,($D346-$U346)-SUM($D534:T534)),0)</f>
        <v>0</v>
      </c>
      <c r="V534" s="4">
        <f>IF(SUM($D534:U534)&lt;($D346-$U346),V503*MIN($M346,($D346-$U346)-SUM($D534:U534)),0)</f>
        <v>0</v>
      </c>
      <c r="W534" s="4">
        <f>IF(SUM($D534:V534)&lt;($D346-$U346),W503*MIN($M346,($D346-$U346)-SUM($D534:V534)),0)</f>
        <v>0</v>
      </c>
      <c r="X534" s="4">
        <f>IF(SUM($D534:W534)&lt;($D346-$U346),X503*MIN($M346,($D346-$U346)-SUM($D534:W534)),0)</f>
        <v>0</v>
      </c>
      <c r="Y534" s="4">
        <f>IF(SUM($D534:X534)&lt;($D346-$U346),Y503*MIN($M346,($D346-$U346)-SUM($D534:X534)),0)</f>
        <v>0</v>
      </c>
      <c r="Z534" s="4">
        <f>IF(SUM($D534:Y534)&lt;($D346-$U346),Z503*MIN($M346,($D346-$U346)-SUM($D534:Y534)),0)</f>
        <v>0</v>
      </c>
      <c r="AA534" s="4">
        <f>IF(SUM($D534:Z534)&lt;($D346-$U346),AA503*MIN($M346,($D346-$U346)-SUM($D534:Z534)),0)</f>
        <v>0</v>
      </c>
      <c r="AB534" s="4">
        <f>IF(SUM($D534:AA534)&lt;($D346-$U346),AB503*MIN($M346,($D346-$U346)-SUM($D534:AA534)),0)</f>
        <v>0</v>
      </c>
    </row>
    <row r="535" spans="2:28" outlineLevel="1">
      <c r="B535" s="556"/>
      <c r="C535" s="4" t="str">
        <f t="shared" si="90"/>
        <v xml:space="preserve">1 Bed / 1 Bath </v>
      </c>
      <c r="E535" s="4">
        <f>IF(SUM($D535:D535)&lt;($D347-$U347),E504*MIN($M347,($D347-$U347)-SUM($D535:D535)),0)</f>
        <v>0</v>
      </c>
      <c r="F535" s="4">
        <f>IF(SUM($D535:E535)&lt;($D347-$U347),F504*MIN($M347,($D347-$U347)-SUM($D535:E535)),0)</f>
        <v>0</v>
      </c>
      <c r="G535" s="4">
        <f>IF(SUM($D535:F535)&lt;($D347-$U347),G504*MIN($M347,($D347-$U347)-SUM($D535:F535)),0)</f>
        <v>0</v>
      </c>
      <c r="H535" s="4">
        <f>IF(SUM($D535:G535)&lt;($D347-$U347),H504*MIN($M347,($D347-$U347)-SUM($D535:G535)),0)</f>
        <v>0</v>
      </c>
      <c r="I535" s="4">
        <f>IF(SUM($D535:H535)&lt;($D347-$U347),I504*MIN($M347,($D347-$U347)-SUM($D535:H535)),0)</f>
        <v>0</v>
      </c>
      <c r="J535" s="4">
        <f>IF(SUM($D535:I535)&lt;($D347-$U347),J504*MIN($M347,($D347-$U347)-SUM($D535:I535)),0)</f>
        <v>0</v>
      </c>
      <c r="K535" s="4">
        <f>IF(SUM($D535:J535)&lt;($D347-$U347),K504*MIN($M347,($D347-$U347)-SUM($D535:J535)),0)</f>
        <v>0</v>
      </c>
      <c r="L535" s="4">
        <f>IF(SUM($D535:K535)&lt;($D347-$U347),L504*MIN($M347,($D347-$U347)-SUM($D535:K535)),0)</f>
        <v>0</v>
      </c>
      <c r="M535" s="4">
        <f>IF(SUM($D535:L535)&lt;($D347-$U347),M504*MIN($M347,($D347-$U347)-SUM($D535:L535)),0)</f>
        <v>0</v>
      </c>
      <c r="N535" s="4">
        <f>IF(SUM($D535:M535)&lt;($D347-$U347),N504*MIN($M347,($D347-$U347)-SUM($D535:M535)),0)</f>
        <v>0</v>
      </c>
      <c r="O535" s="4">
        <f>IF(SUM($D535:N535)&lt;($D347-$U347),O504*MIN($M347,($D347-$U347)-SUM($D535:N535)),0)</f>
        <v>0</v>
      </c>
      <c r="P535" s="4">
        <f>IF(SUM($D535:O535)&lt;($D347-$U347),P504*MIN($M347,($D347-$U347)-SUM($D535:O535)),0)</f>
        <v>0</v>
      </c>
      <c r="Q535" s="4">
        <f>IF(SUM($D535:P535)&lt;($D347-$U347),Q504*MIN($M347,($D347-$U347)-SUM($D535:P535)),0)</f>
        <v>0</v>
      </c>
      <c r="R535" s="4">
        <f>IF(SUM($D535:Q535)&lt;($D347-$U347),R504*MIN($M347,($D347-$U347)-SUM($D535:Q535)),0)</f>
        <v>0</v>
      </c>
      <c r="S535" s="4">
        <f>IF(SUM($D535:R535)&lt;($D347-$U347),S504*MIN($M347,($D347-$U347)-SUM($D535:R535)),0)</f>
        <v>0</v>
      </c>
      <c r="T535" s="4">
        <f>IF(SUM($D535:S535)&lt;($D347-$U347),T504*MIN($M347,($D347-$U347)-SUM($D535:S535)),0)</f>
        <v>0</v>
      </c>
      <c r="U535" s="4">
        <f>IF(SUM($D535:T535)&lt;($D347-$U347),U504*MIN($M347,($D347-$U347)-SUM($D535:T535)),0)</f>
        <v>0</v>
      </c>
      <c r="V535" s="4">
        <f>IF(SUM($D535:U535)&lt;($D347-$U347),V504*MIN($M347,($D347-$U347)-SUM($D535:U535)),0)</f>
        <v>0</v>
      </c>
      <c r="W535" s="4">
        <f>IF(SUM($D535:V535)&lt;($D347-$U347),W504*MIN($M347,($D347-$U347)-SUM($D535:V535)),0)</f>
        <v>0</v>
      </c>
      <c r="X535" s="4">
        <f>IF(SUM($D535:W535)&lt;($D347-$U347),X504*MIN($M347,($D347-$U347)-SUM($D535:W535)),0)</f>
        <v>0</v>
      </c>
      <c r="Y535" s="4">
        <f>IF(SUM($D535:X535)&lt;($D347-$U347),Y504*MIN($M347,($D347-$U347)-SUM($D535:X535)),0)</f>
        <v>0</v>
      </c>
      <c r="Z535" s="4">
        <f>IF(SUM($D535:Y535)&lt;($D347-$U347),Z504*MIN($M347,($D347-$U347)-SUM($D535:Y535)),0)</f>
        <v>0</v>
      </c>
      <c r="AA535" s="4">
        <f>IF(SUM($D535:Z535)&lt;($D347-$U347),AA504*MIN($M347,($D347-$U347)-SUM($D535:Z535)),0)</f>
        <v>0</v>
      </c>
      <c r="AB535" s="4">
        <f>IF(SUM($D535:AA535)&lt;($D347-$U347),AB504*MIN($M347,($D347-$U347)-SUM($D535:AA535)),0)</f>
        <v>0</v>
      </c>
    </row>
    <row r="536" spans="2:28" outlineLevel="1">
      <c r="B536" s="556"/>
      <c r="C536" s="10" t="str">
        <f t="shared" si="90"/>
        <v xml:space="preserve">2 Bed / 1 Bath </v>
      </c>
      <c r="D536" s="10"/>
      <c r="E536" s="4">
        <f>IF(SUM($D536:D536)&lt;($D348-$U348),E505*MIN($M348,($D348-$U348)-SUM($D536:D536)),0)</f>
        <v>0</v>
      </c>
      <c r="F536" s="4">
        <f>IF(SUM($D536:E536)&lt;($D348-$U348),F505*MIN($M348,($D348-$U348)-SUM($D536:E536)),0)</f>
        <v>0</v>
      </c>
      <c r="G536" s="4">
        <f>IF(SUM($D536:F536)&lt;($D348-$U348),G505*MIN($M348,($D348-$U348)-SUM($D536:F536)),0)</f>
        <v>0</v>
      </c>
      <c r="H536" s="4">
        <f>IF(SUM($D536:G536)&lt;($D348-$U348),H505*MIN($M348,($D348-$U348)-SUM($D536:G536)),0)</f>
        <v>0</v>
      </c>
      <c r="I536" s="4">
        <f>IF(SUM($D536:H536)&lt;($D348-$U348),I505*MIN($M348,($D348-$U348)-SUM($D536:H536)),0)</f>
        <v>0</v>
      </c>
      <c r="J536" s="4">
        <f>IF(SUM($D536:I536)&lt;($D348-$U348),J505*MIN($M348,($D348-$U348)-SUM($D536:I536)),0)</f>
        <v>0</v>
      </c>
      <c r="K536" s="4">
        <f>IF(SUM($D536:J536)&lt;($D348-$U348),K505*MIN($M348,($D348-$U348)-SUM($D536:J536)),0)</f>
        <v>0</v>
      </c>
      <c r="L536" s="4">
        <f>IF(SUM($D536:K536)&lt;($D348-$U348),L505*MIN($M348,($D348-$U348)-SUM($D536:K536)),0)</f>
        <v>0</v>
      </c>
      <c r="M536" s="4">
        <f>IF(SUM($D536:L536)&lt;($D348-$U348),M505*MIN($M348,($D348-$U348)-SUM($D536:L536)),0)</f>
        <v>0</v>
      </c>
      <c r="N536" s="4">
        <f>IF(SUM($D536:M536)&lt;($D348-$U348),N505*MIN($M348,($D348-$U348)-SUM($D536:M536)),0)</f>
        <v>0</v>
      </c>
      <c r="O536" s="4">
        <f>IF(SUM($D536:N536)&lt;($D348-$U348),O505*MIN($M348,($D348-$U348)-SUM($D536:N536)),0)</f>
        <v>0</v>
      </c>
      <c r="P536" s="4">
        <f>IF(SUM($D536:O536)&lt;($D348-$U348),P505*MIN($M348,($D348-$U348)-SUM($D536:O536)),0)</f>
        <v>0</v>
      </c>
      <c r="Q536" s="4">
        <f>IF(SUM($D536:P536)&lt;($D348-$U348),Q505*MIN($M348,($D348-$U348)-SUM($D536:P536)),0)</f>
        <v>0</v>
      </c>
      <c r="R536" s="4">
        <f>IF(SUM($D536:Q536)&lt;($D348-$U348),R505*MIN($M348,($D348-$U348)-SUM($D536:Q536)),0)</f>
        <v>0</v>
      </c>
      <c r="S536" s="4">
        <f>IF(SUM($D536:R536)&lt;($D348-$U348),S505*MIN($M348,($D348-$U348)-SUM($D536:R536)),0)</f>
        <v>0</v>
      </c>
      <c r="T536" s="4">
        <f>IF(SUM($D536:S536)&lt;($D348-$U348),T505*MIN($M348,($D348-$U348)-SUM($D536:S536)),0)</f>
        <v>0</v>
      </c>
      <c r="U536" s="4">
        <f>IF(SUM($D536:T536)&lt;($D348-$U348),U505*MIN($M348,($D348-$U348)-SUM($D536:T536)),0)</f>
        <v>0</v>
      </c>
      <c r="V536" s="4">
        <f>IF(SUM($D536:U536)&lt;($D348-$U348),V505*MIN($M348,($D348-$U348)-SUM($D536:U536)),0)</f>
        <v>0</v>
      </c>
      <c r="W536" s="4">
        <f>IF(SUM($D536:V536)&lt;($D348-$U348),W505*MIN($M348,($D348-$U348)-SUM($D536:V536)),0)</f>
        <v>0</v>
      </c>
      <c r="X536" s="4">
        <f>IF(SUM($D536:W536)&lt;($D348-$U348),X505*MIN($M348,($D348-$U348)-SUM($D536:W536)),0)</f>
        <v>0</v>
      </c>
      <c r="Y536" s="4">
        <f>IF(SUM($D536:X536)&lt;($D348-$U348),Y505*MIN($M348,($D348-$U348)-SUM($D536:X536)),0)</f>
        <v>0</v>
      </c>
      <c r="Z536" s="4">
        <f>IF(SUM($D536:Y536)&lt;($D348-$U348),Z505*MIN($M348,($D348-$U348)-SUM($D536:Y536)),0)</f>
        <v>0</v>
      </c>
      <c r="AA536" s="4">
        <f>IF(SUM($D536:Z536)&lt;($D348-$U348),AA505*MIN($M348,($D348-$U348)-SUM($D536:Z536)),0)</f>
        <v>0</v>
      </c>
      <c r="AB536" s="4">
        <f>IF(SUM($D536:AA536)&lt;($D348-$U348),AB505*MIN($M348,($D348-$U348)-SUM($D536:AA536)),0)</f>
        <v>0</v>
      </c>
    </row>
    <row r="537" spans="2:28" outlineLevel="1">
      <c r="B537" s="556"/>
      <c r="C537" s="10" t="str">
        <f t="shared" si="90"/>
        <v xml:space="preserve">2 Bed / 1 Bath </v>
      </c>
      <c r="D537" s="10"/>
      <c r="E537" s="4">
        <f>IF(SUM($D537:D537)&lt;($D349-$U349),E506*MIN($M349,($D349-$U349)-SUM($D537:D537)),0)</f>
        <v>0</v>
      </c>
      <c r="F537" s="4">
        <f>IF(SUM($D537:E537)&lt;($D349-$U349),F506*MIN($M349,($D349-$U349)-SUM($D537:E537)),0)</f>
        <v>0</v>
      </c>
      <c r="G537" s="4">
        <f>IF(SUM($D537:F537)&lt;($D349-$U349),G506*MIN($M349,($D349-$U349)-SUM($D537:F537)),0)</f>
        <v>0</v>
      </c>
      <c r="H537" s="4">
        <f>IF(SUM($D537:G537)&lt;($D349-$U349),H506*MIN($M349,($D349-$U349)-SUM($D537:G537)),0)</f>
        <v>0</v>
      </c>
      <c r="I537" s="4">
        <f>IF(SUM($D537:H537)&lt;($D349-$U349),I506*MIN($M349,($D349-$U349)-SUM($D537:H537)),0)</f>
        <v>0</v>
      </c>
      <c r="J537" s="4">
        <f>IF(SUM($D537:I537)&lt;($D349-$U349),J506*MIN($M349,($D349-$U349)-SUM($D537:I537)),0)</f>
        <v>0</v>
      </c>
      <c r="K537" s="4">
        <f>IF(SUM($D537:J537)&lt;($D349-$U349),K506*MIN($M349,($D349-$U349)-SUM($D537:J537)),0)</f>
        <v>0</v>
      </c>
      <c r="L537" s="4">
        <f>IF(SUM($D537:K537)&lt;($D349-$U349),L506*MIN($M349,($D349-$U349)-SUM($D537:K537)),0)</f>
        <v>0</v>
      </c>
      <c r="M537" s="4">
        <f>IF(SUM($D537:L537)&lt;($D349-$U349),M506*MIN($M349,($D349-$U349)-SUM($D537:L537)),0)</f>
        <v>0</v>
      </c>
      <c r="N537" s="4">
        <f>IF(SUM($D537:M537)&lt;($D349-$U349),N506*MIN($M349,($D349-$U349)-SUM($D537:M537)),0)</f>
        <v>0</v>
      </c>
      <c r="O537" s="4">
        <f>IF(SUM($D537:N537)&lt;($D349-$U349),O506*MIN($M349,($D349-$U349)-SUM($D537:N537)),0)</f>
        <v>0</v>
      </c>
      <c r="P537" s="4">
        <f>IF(SUM($D537:O537)&lt;($D349-$U349),P506*MIN($M349,($D349-$U349)-SUM($D537:O537)),0)</f>
        <v>0</v>
      </c>
      <c r="Q537" s="4">
        <f>IF(SUM($D537:P537)&lt;($D349-$U349),Q506*MIN($M349,($D349-$U349)-SUM($D537:P537)),0)</f>
        <v>0</v>
      </c>
      <c r="R537" s="4">
        <f>IF(SUM($D537:Q537)&lt;($D349-$U349),R506*MIN($M349,($D349-$U349)-SUM($D537:Q537)),0)</f>
        <v>0</v>
      </c>
      <c r="S537" s="4">
        <f>IF(SUM($D537:R537)&lt;($D349-$U349),S506*MIN($M349,($D349-$U349)-SUM($D537:R537)),0)</f>
        <v>0</v>
      </c>
      <c r="T537" s="4">
        <f>IF(SUM($D537:S537)&lt;($D349-$U349),T506*MIN($M349,($D349-$U349)-SUM($D537:S537)),0)</f>
        <v>0</v>
      </c>
      <c r="U537" s="4">
        <f>IF(SUM($D537:T537)&lt;($D349-$U349),U506*MIN($M349,($D349-$U349)-SUM($D537:T537)),0)</f>
        <v>0</v>
      </c>
      <c r="V537" s="4">
        <f>IF(SUM($D537:U537)&lt;($D349-$U349),V506*MIN($M349,($D349-$U349)-SUM($D537:U537)),0)</f>
        <v>0</v>
      </c>
      <c r="W537" s="4">
        <f>IF(SUM($D537:V537)&lt;($D349-$U349),W506*MIN($M349,($D349-$U349)-SUM($D537:V537)),0)</f>
        <v>0</v>
      </c>
      <c r="X537" s="4">
        <f>IF(SUM($D537:W537)&lt;($D349-$U349),X506*MIN($M349,($D349-$U349)-SUM($D537:W537)),0)</f>
        <v>0</v>
      </c>
      <c r="Y537" s="4">
        <f>IF(SUM($D537:X537)&lt;($D349-$U349),Y506*MIN($M349,($D349-$U349)-SUM($D537:X537)),0)</f>
        <v>0</v>
      </c>
      <c r="Z537" s="4">
        <f>IF(SUM($D537:Y537)&lt;($D349-$U349),Z506*MIN($M349,($D349-$U349)-SUM($D537:Y537)),0)</f>
        <v>0</v>
      </c>
      <c r="AA537" s="4">
        <f>IF(SUM($D537:Z537)&lt;($D349-$U349),AA506*MIN($M349,($D349-$U349)-SUM($D537:Z537)),0)</f>
        <v>0</v>
      </c>
      <c r="AB537" s="4">
        <f>IF(SUM($D537:AA537)&lt;($D349-$U349),AB506*MIN($M349,($D349-$U349)-SUM($D537:AA537)),0)</f>
        <v>0</v>
      </c>
    </row>
    <row r="538" spans="2:28" outlineLevel="1">
      <c r="B538" s="556"/>
      <c r="C538" s="10" t="str">
        <f t="shared" si="90"/>
        <v xml:space="preserve">2 Bed / 1 Bath </v>
      </c>
      <c r="D538" s="10"/>
      <c r="E538" s="4">
        <f>IF(SUM($D538:D538)&lt;($D350-$U350),E507*MIN($M350,($D350-$U350)-SUM($D538:D538)),0)</f>
        <v>0</v>
      </c>
      <c r="F538" s="4">
        <f>IF(SUM($D538:E538)&lt;($D350-$U350),F507*MIN($M350,($D350-$U350)-SUM($D538:E538)),0)</f>
        <v>0</v>
      </c>
      <c r="G538" s="4">
        <f>IF(SUM($D538:F538)&lt;($D350-$U350),G507*MIN($M350,($D350-$U350)-SUM($D538:F538)),0)</f>
        <v>0</v>
      </c>
      <c r="H538" s="4">
        <f>IF(SUM($D538:G538)&lt;($D350-$U350),H507*MIN($M350,($D350-$U350)-SUM($D538:G538)),0)</f>
        <v>0</v>
      </c>
      <c r="I538" s="4">
        <f>IF(SUM($D538:H538)&lt;($D350-$U350),I507*MIN($M350,($D350-$U350)-SUM($D538:H538)),0)</f>
        <v>0</v>
      </c>
      <c r="J538" s="4">
        <f>IF(SUM($D538:I538)&lt;($D350-$U350),J507*MIN($M350,($D350-$U350)-SUM($D538:I538)),0)</f>
        <v>0</v>
      </c>
      <c r="K538" s="4">
        <f>IF(SUM($D538:J538)&lt;($D350-$U350),K507*MIN($M350,($D350-$U350)-SUM($D538:J538)),0)</f>
        <v>0</v>
      </c>
      <c r="L538" s="4">
        <f>IF(SUM($D538:K538)&lt;($D350-$U350),L507*MIN($M350,($D350-$U350)-SUM($D538:K538)),0)</f>
        <v>0</v>
      </c>
      <c r="M538" s="4">
        <f>IF(SUM($D538:L538)&lt;($D350-$U350),M507*MIN($M350,($D350-$U350)-SUM($D538:L538)),0)</f>
        <v>0</v>
      </c>
      <c r="N538" s="4">
        <f>IF(SUM($D538:M538)&lt;($D350-$U350),N507*MIN($M350,($D350-$U350)-SUM($D538:M538)),0)</f>
        <v>0</v>
      </c>
      <c r="O538" s="4">
        <f>IF(SUM($D538:N538)&lt;($D350-$U350),O507*MIN($M350,($D350-$U350)-SUM($D538:N538)),0)</f>
        <v>0</v>
      </c>
      <c r="P538" s="4">
        <f>IF(SUM($D538:O538)&lt;($D350-$U350),P507*MIN($M350,($D350-$U350)-SUM($D538:O538)),0)</f>
        <v>0</v>
      </c>
      <c r="Q538" s="4">
        <f>IF(SUM($D538:P538)&lt;($D350-$U350),Q507*MIN($M350,($D350-$U350)-SUM($D538:P538)),0)</f>
        <v>0</v>
      </c>
      <c r="R538" s="4">
        <f>IF(SUM($D538:Q538)&lt;($D350-$U350),R507*MIN($M350,($D350-$U350)-SUM($D538:Q538)),0)</f>
        <v>0</v>
      </c>
      <c r="S538" s="4">
        <f>IF(SUM($D538:R538)&lt;($D350-$U350),S507*MIN($M350,($D350-$U350)-SUM($D538:R538)),0)</f>
        <v>0</v>
      </c>
      <c r="T538" s="4">
        <f>IF(SUM($D538:S538)&lt;($D350-$U350),T507*MIN($M350,($D350-$U350)-SUM($D538:S538)),0)</f>
        <v>0</v>
      </c>
      <c r="U538" s="4">
        <f>IF(SUM($D538:T538)&lt;($D350-$U350),U507*MIN($M350,($D350-$U350)-SUM($D538:T538)),0)</f>
        <v>0</v>
      </c>
      <c r="V538" s="4">
        <f>IF(SUM($D538:U538)&lt;($D350-$U350),V507*MIN($M350,($D350-$U350)-SUM($D538:U538)),0)</f>
        <v>0</v>
      </c>
      <c r="W538" s="4">
        <f>IF(SUM($D538:V538)&lt;($D350-$U350),W507*MIN($M350,($D350-$U350)-SUM($D538:V538)),0)</f>
        <v>0</v>
      </c>
      <c r="X538" s="4">
        <f>IF(SUM($D538:W538)&lt;($D350-$U350),X507*MIN($M350,($D350-$U350)-SUM($D538:W538)),0)</f>
        <v>0</v>
      </c>
      <c r="Y538" s="4">
        <f>IF(SUM($D538:X538)&lt;($D350-$U350),Y507*MIN($M350,($D350-$U350)-SUM($D538:X538)),0)</f>
        <v>0</v>
      </c>
      <c r="Z538" s="4">
        <f>IF(SUM($D538:Y538)&lt;($D350-$U350),Z507*MIN($M350,($D350-$U350)-SUM($D538:Y538)),0)</f>
        <v>0</v>
      </c>
      <c r="AA538" s="4">
        <f>IF(SUM($D538:Z538)&lt;($D350-$U350),AA507*MIN($M350,($D350-$U350)-SUM($D538:Z538)),0)</f>
        <v>0</v>
      </c>
      <c r="AB538" s="4">
        <f>IF(SUM($D538:AA538)&lt;($D350-$U350),AB507*MIN($M350,($D350-$U350)-SUM($D538:AA538)),0)</f>
        <v>0</v>
      </c>
    </row>
    <row r="539" spans="2:28" outlineLevel="1">
      <c r="B539" s="556"/>
      <c r="C539" s="10" t="str">
        <f t="shared" si="90"/>
        <v xml:space="preserve">2 Bed / 2 Bath </v>
      </c>
      <c r="D539" s="10"/>
      <c r="E539" s="4">
        <f>IF(SUM($D539:D539)&lt;($D351-$U351),E508*MIN($M351,($D351-$U351)-SUM($D539:D539)),0)</f>
        <v>0</v>
      </c>
      <c r="F539" s="4">
        <f>IF(SUM($D539:E539)&lt;($D351-$U351),F508*MIN($M351,($D351-$U351)-SUM($D539:E539)),0)</f>
        <v>0</v>
      </c>
      <c r="G539" s="4">
        <f>IF(SUM($D539:F539)&lt;($D351-$U351),G508*MIN($M351,($D351-$U351)-SUM($D539:F539)),0)</f>
        <v>0</v>
      </c>
      <c r="H539" s="4">
        <f>IF(SUM($D539:G539)&lt;($D351-$U351),H508*MIN($M351,($D351-$U351)-SUM($D539:G539)),0)</f>
        <v>0</v>
      </c>
      <c r="I539" s="4">
        <f>IF(SUM($D539:H539)&lt;($D351-$U351),I508*MIN($M351,($D351-$U351)-SUM($D539:H539)),0)</f>
        <v>0</v>
      </c>
      <c r="J539" s="4">
        <f>IF(SUM($D539:I539)&lt;($D351-$U351),J508*MIN($M351,($D351-$U351)-SUM($D539:I539)),0)</f>
        <v>0</v>
      </c>
      <c r="K539" s="4">
        <f>IF(SUM($D539:J539)&lt;($D351-$U351),K508*MIN($M351,($D351-$U351)-SUM($D539:J539)),0)</f>
        <v>0</v>
      </c>
      <c r="L539" s="4">
        <f>IF(SUM($D539:K539)&lt;($D351-$U351),L508*MIN($M351,($D351-$U351)-SUM($D539:K539)),0)</f>
        <v>0</v>
      </c>
      <c r="M539" s="4">
        <f>IF(SUM($D539:L539)&lt;($D351-$U351),M508*MIN($M351,($D351-$U351)-SUM($D539:L539)),0)</f>
        <v>0</v>
      </c>
      <c r="N539" s="4">
        <f>IF(SUM($D539:M539)&lt;($D351-$U351),N508*MIN($M351,($D351-$U351)-SUM($D539:M539)),0)</f>
        <v>0</v>
      </c>
      <c r="O539" s="4">
        <f>IF(SUM($D539:N539)&lt;($D351-$U351),O508*MIN($M351,($D351-$U351)-SUM($D539:N539)),0)</f>
        <v>0</v>
      </c>
      <c r="P539" s="4">
        <f>IF(SUM($D539:O539)&lt;($D351-$U351),P508*MIN($M351,($D351-$U351)-SUM($D539:O539)),0)</f>
        <v>0</v>
      </c>
      <c r="Q539" s="4">
        <f>IF(SUM($D539:P539)&lt;($D351-$U351),Q508*MIN($M351,($D351-$U351)-SUM($D539:P539)),0)</f>
        <v>0</v>
      </c>
      <c r="R539" s="4">
        <f>IF(SUM($D539:Q539)&lt;($D351-$U351),R508*MIN($M351,($D351-$U351)-SUM($D539:Q539)),0)</f>
        <v>0</v>
      </c>
      <c r="S539" s="4">
        <f>IF(SUM($D539:R539)&lt;($D351-$U351),S508*MIN($M351,($D351-$U351)-SUM($D539:R539)),0)</f>
        <v>0</v>
      </c>
      <c r="T539" s="4">
        <f>IF(SUM($D539:S539)&lt;($D351-$U351),T508*MIN($M351,($D351-$U351)-SUM($D539:S539)),0)</f>
        <v>0</v>
      </c>
      <c r="U539" s="4">
        <f>IF(SUM($D539:T539)&lt;($D351-$U351),U508*MIN($M351,($D351-$U351)-SUM($D539:T539)),0)</f>
        <v>0</v>
      </c>
      <c r="V539" s="4">
        <f>IF(SUM($D539:U539)&lt;($D351-$U351),V508*MIN($M351,($D351-$U351)-SUM($D539:U539)),0)</f>
        <v>0</v>
      </c>
      <c r="W539" s="4">
        <f>IF(SUM($D539:V539)&lt;($D351-$U351),W508*MIN($M351,($D351-$U351)-SUM($D539:V539)),0)</f>
        <v>0</v>
      </c>
      <c r="X539" s="4">
        <f>IF(SUM($D539:W539)&lt;($D351-$U351),X508*MIN($M351,($D351-$U351)-SUM($D539:W539)),0)</f>
        <v>0</v>
      </c>
      <c r="Y539" s="4">
        <f>IF(SUM($D539:X539)&lt;($D351-$U351),Y508*MIN($M351,($D351-$U351)-SUM($D539:X539)),0)</f>
        <v>0</v>
      </c>
      <c r="Z539" s="4">
        <f>IF(SUM($D539:Y539)&lt;($D351-$U351),Z508*MIN($M351,($D351-$U351)-SUM($D539:Y539)),0)</f>
        <v>0</v>
      </c>
      <c r="AA539" s="4">
        <f>IF(SUM($D539:Z539)&lt;($D351-$U351),AA508*MIN($M351,($D351-$U351)-SUM($D539:Z539)),0)</f>
        <v>0</v>
      </c>
      <c r="AB539" s="4">
        <f>IF(SUM($D539:AA539)&lt;($D351-$U351),AB508*MIN($M351,($D351-$U351)-SUM($D539:AA539)),0)</f>
        <v>0</v>
      </c>
    </row>
    <row r="540" spans="2:28" outlineLevel="1">
      <c r="B540" s="556"/>
      <c r="C540" s="10" t="str">
        <f t="shared" si="90"/>
        <v>2 Bed / 1 Bath + Den</v>
      </c>
      <c r="D540" s="10"/>
      <c r="E540" s="4">
        <f>IF(SUM($D540:D540)&lt;($D352-$U352),E509*MIN($M352,($D352-$U352)-SUM($D540:D540)),0)</f>
        <v>0</v>
      </c>
      <c r="F540" s="4">
        <f>IF(SUM($D540:E540)&lt;($D352-$U352),F509*MIN($M352,($D352-$U352)-SUM($D540:E540)),0)</f>
        <v>0</v>
      </c>
      <c r="G540" s="4">
        <f>IF(SUM($D540:F540)&lt;($D352-$U352),G509*MIN($M352,($D352-$U352)-SUM($D540:F540)),0)</f>
        <v>0</v>
      </c>
      <c r="H540" s="4">
        <f>IF(SUM($D540:G540)&lt;($D352-$U352),H509*MIN($M352,($D352-$U352)-SUM($D540:G540)),0)</f>
        <v>0</v>
      </c>
      <c r="I540" s="4">
        <f>IF(SUM($D540:H540)&lt;($D352-$U352),I509*MIN($M352,($D352-$U352)-SUM($D540:H540)),0)</f>
        <v>0</v>
      </c>
      <c r="J540" s="4">
        <f>IF(SUM($D540:I540)&lt;($D352-$U352),J509*MIN($M352,($D352-$U352)-SUM($D540:I540)),0)</f>
        <v>0</v>
      </c>
      <c r="K540" s="4">
        <f>IF(SUM($D540:J540)&lt;($D352-$U352),K509*MIN($M352,($D352-$U352)-SUM($D540:J540)),0)</f>
        <v>0</v>
      </c>
      <c r="L540" s="4">
        <f>IF(SUM($D540:K540)&lt;($D352-$U352),L509*MIN($M352,($D352-$U352)-SUM($D540:K540)),0)</f>
        <v>0</v>
      </c>
      <c r="M540" s="4">
        <f>IF(SUM($D540:L540)&lt;($D352-$U352),M509*MIN($M352,($D352-$U352)-SUM($D540:L540)),0)</f>
        <v>0</v>
      </c>
      <c r="N540" s="4">
        <f>IF(SUM($D540:M540)&lt;($D352-$U352),N509*MIN($M352,($D352-$U352)-SUM($D540:M540)),0)</f>
        <v>0</v>
      </c>
      <c r="O540" s="4">
        <f>IF(SUM($D540:N540)&lt;($D352-$U352),O509*MIN($M352,($D352-$U352)-SUM($D540:N540)),0)</f>
        <v>0</v>
      </c>
      <c r="P540" s="4">
        <f>IF(SUM($D540:O540)&lt;($D352-$U352),P509*MIN($M352,($D352-$U352)-SUM($D540:O540)),0)</f>
        <v>0</v>
      </c>
      <c r="Q540" s="4">
        <f>IF(SUM($D540:P540)&lt;($D352-$U352),Q509*MIN($M352,($D352-$U352)-SUM($D540:P540)),0)</f>
        <v>0</v>
      </c>
      <c r="R540" s="4">
        <f>IF(SUM($D540:Q540)&lt;($D352-$U352),R509*MIN($M352,($D352-$U352)-SUM($D540:Q540)),0)</f>
        <v>0</v>
      </c>
      <c r="S540" s="4">
        <f>IF(SUM($D540:R540)&lt;($D352-$U352),S509*MIN($M352,($D352-$U352)-SUM($D540:R540)),0)</f>
        <v>0</v>
      </c>
      <c r="T540" s="4">
        <f>IF(SUM($D540:S540)&lt;($D352-$U352),T509*MIN($M352,($D352-$U352)-SUM($D540:S540)),0)</f>
        <v>0</v>
      </c>
      <c r="U540" s="4">
        <f>IF(SUM($D540:T540)&lt;($D352-$U352),U509*MIN($M352,($D352-$U352)-SUM($D540:T540)),0)</f>
        <v>0</v>
      </c>
      <c r="V540" s="4">
        <f>IF(SUM($D540:U540)&lt;($D352-$U352),V509*MIN($M352,($D352-$U352)-SUM($D540:U540)),0)</f>
        <v>0</v>
      </c>
      <c r="W540" s="4">
        <f>IF(SUM($D540:V540)&lt;($D352-$U352),W509*MIN($M352,($D352-$U352)-SUM($D540:V540)),0)</f>
        <v>0</v>
      </c>
      <c r="X540" s="4">
        <f>IF(SUM($D540:W540)&lt;($D352-$U352),X509*MIN($M352,($D352-$U352)-SUM($D540:W540)),0)</f>
        <v>0</v>
      </c>
      <c r="Y540" s="4">
        <f>IF(SUM($D540:X540)&lt;($D352-$U352),Y509*MIN($M352,($D352-$U352)-SUM($D540:X540)),0)</f>
        <v>0</v>
      </c>
      <c r="Z540" s="4">
        <f>IF(SUM($D540:Y540)&lt;($D352-$U352),Z509*MIN($M352,($D352-$U352)-SUM($D540:Y540)),0)</f>
        <v>0</v>
      </c>
      <c r="AA540" s="4">
        <f>IF(SUM($D540:Z540)&lt;($D352-$U352),AA509*MIN($M352,($D352-$U352)-SUM($D540:Z540)),0)</f>
        <v>0</v>
      </c>
      <c r="AB540" s="4">
        <f>IF(SUM($D540:AA540)&lt;($D352-$U352),AB509*MIN($M352,($D352-$U352)-SUM($D540:AA540)),0)</f>
        <v>0</v>
      </c>
    </row>
    <row r="541" spans="2:28" outlineLevel="1">
      <c r="B541" s="556"/>
      <c r="C541" s="10" t="str">
        <f t="shared" si="90"/>
        <v xml:space="preserve">2 Bed / 2 Bath </v>
      </c>
      <c r="D541" s="10"/>
      <c r="E541" s="4">
        <f>IF(SUM($D541:D541)&lt;($D353-$U353),E510*MIN($M353,($D353-$U353)-SUM($D541:D541)),0)</f>
        <v>0</v>
      </c>
      <c r="F541" s="4">
        <f>IF(SUM($D541:E541)&lt;($D353-$U353),F510*MIN($M353,($D353-$U353)-SUM($D541:E541)),0)</f>
        <v>0</v>
      </c>
      <c r="G541" s="4">
        <f>IF(SUM($D541:F541)&lt;($D353-$U353),G510*MIN($M353,($D353-$U353)-SUM($D541:F541)),0)</f>
        <v>0</v>
      </c>
      <c r="H541" s="4">
        <f>IF(SUM($D541:G541)&lt;($D353-$U353),H510*MIN($M353,($D353-$U353)-SUM($D541:G541)),0)</f>
        <v>0</v>
      </c>
      <c r="I541" s="4">
        <f>IF(SUM($D541:H541)&lt;($D353-$U353),I510*MIN($M353,($D353-$U353)-SUM($D541:H541)),0)</f>
        <v>0</v>
      </c>
      <c r="J541" s="4">
        <f>IF(SUM($D541:I541)&lt;($D353-$U353),J510*MIN($M353,($D353-$U353)-SUM($D541:I541)),0)</f>
        <v>0</v>
      </c>
      <c r="K541" s="4">
        <f>IF(SUM($D541:J541)&lt;($D353-$U353),K510*MIN($M353,($D353-$U353)-SUM($D541:J541)),0)</f>
        <v>0</v>
      </c>
      <c r="L541" s="4">
        <f>IF(SUM($D541:K541)&lt;($D353-$U353),L510*MIN($M353,($D353-$U353)-SUM($D541:K541)),0)</f>
        <v>0</v>
      </c>
      <c r="M541" s="4">
        <f>IF(SUM($D541:L541)&lt;($D353-$U353),M510*MIN($M353,($D353-$U353)-SUM($D541:L541)),0)</f>
        <v>0</v>
      </c>
      <c r="N541" s="4">
        <f>IF(SUM($D541:M541)&lt;($D353-$U353),N510*MIN($M353,($D353-$U353)-SUM($D541:M541)),0)</f>
        <v>0</v>
      </c>
      <c r="O541" s="4">
        <f>IF(SUM($D541:N541)&lt;($D353-$U353),O510*MIN($M353,($D353-$U353)-SUM($D541:N541)),0)</f>
        <v>0</v>
      </c>
      <c r="P541" s="4">
        <f>IF(SUM($D541:O541)&lt;($D353-$U353),P510*MIN($M353,($D353-$U353)-SUM($D541:O541)),0)</f>
        <v>0</v>
      </c>
      <c r="Q541" s="4">
        <f>IF(SUM($D541:P541)&lt;($D353-$U353),Q510*MIN($M353,($D353-$U353)-SUM($D541:P541)),0)</f>
        <v>0</v>
      </c>
      <c r="R541" s="4">
        <f>IF(SUM($D541:Q541)&lt;($D353-$U353),R510*MIN($M353,($D353-$U353)-SUM($D541:Q541)),0)</f>
        <v>0</v>
      </c>
      <c r="S541" s="4">
        <f>IF(SUM($D541:R541)&lt;($D353-$U353),S510*MIN($M353,($D353-$U353)-SUM($D541:R541)),0)</f>
        <v>0</v>
      </c>
      <c r="T541" s="4">
        <f>IF(SUM($D541:S541)&lt;($D353-$U353),T510*MIN($M353,($D353-$U353)-SUM($D541:S541)),0)</f>
        <v>0</v>
      </c>
      <c r="U541" s="4">
        <f>IF(SUM($D541:T541)&lt;($D353-$U353),U510*MIN($M353,($D353-$U353)-SUM($D541:T541)),0)</f>
        <v>0</v>
      </c>
      <c r="V541" s="4">
        <f>IF(SUM($D541:U541)&lt;($D353-$U353),V510*MIN($M353,($D353-$U353)-SUM($D541:U541)),0)</f>
        <v>0</v>
      </c>
      <c r="W541" s="4">
        <f>IF(SUM($D541:V541)&lt;($D353-$U353),W510*MIN($M353,($D353-$U353)-SUM($D541:V541)),0)</f>
        <v>0</v>
      </c>
      <c r="X541" s="4">
        <f>IF(SUM($D541:W541)&lt;($D353-$U353),X510*MIN($M353,($D353-$U353)-SUM($D541:W541)),0)</f>
        <v>0</v>
      </c>
      <c r="Y541" s="4">
        <f>IF(SUM($D541:X541)&lt;($D353-$U353),Y510*MIN($M353,($D353-$U353)-SUM($D541:X541)),0)</f>
        <v>0</v>
      </c>
      <c r="Z541" s="4">
        <f>IF(SUM($D541:Y541)&lt;($D353-$U353),Z510*MIN($M353,($D353-$U353)-SUM($D541:Y541)),0)</f>
        <v>0</v>
      </c>
      <c r="AA541" s="4">
        <f>IF(SUM($D541:Z541)&lt;($D353-$U353),AA510*MIN($M353,($D353-$U353)-SUM($D541:Z541)),0)</f>
        <v>0</v>
      </c>
      <c r="AB541" s="4">
        <f>IF(SUM($D541:AA541)&lt;($D353-$U353),AB510*MIN($M353,($D353-$U353)-SUM($D541:AA541)),0)</f>
        <v>0</v>
      </c>
    </row>
    <row r="542" spans="2:28" outlineLevel="1">
      <c r="B542" s="556"/>
      <c r="C542" s="10" t="str">
        <f t="shared" si="90"/>
        <v xml:space="preserve">2 Bed / 1.5 Bath </v>
      </c>
      <c r="D542" s="10"/>
      <c r="E542" s="4">
        <f>IF(SUM($D542:D542)&lt;($D354-$U354),E511*MIN($M354,($D354-$U354)-SUM($D542:D542)),0)</f>
        <v>0</v>
      </c>
      <c r="F542" s="4">
        <f>IF(SUM($D542:E542)&lt;($D354-$U354),F511*MIN($M354,($D354-$U354)-SUM($D542:E542)),0)</f>
        <v>0</v>
      </c>
      <c r="G542" s="4">
        <f>IF(SUM($D542:F542)&lt;($D354-$U354),G511*MIN($M354,($D354-$U354)-SUM($D542:F542)),0)</f>
        <v>0</v>
      </c>
      <c r="H542" s="4">
        <f>IF(SUM($D542:G542)&lt;($D354-$U354),H511*MIN($M354,($D354-$U354)-SUM($D542:G542)),0)</f>
        <v>0</v>
      </c>
      <c r="I542" s="4">
        <f>IF(SUM($D542:H542)&lt;($D354-$U354),I511*MIN($M354,($D354-$U354)-SUM($D542:H542)),0)</f>
        <v>0</v>
      </c>
      <c r="J542" s="4">
        <f>IF(SUM($D542:I542)&lt;($D354-$U354),J511*MIN($M354,($D354-$U354)-SUM($D542:I542)),0)</f>
        <v>0</v>
      </c>
      <c r="K542" s="4">
        <f>IF(SUM($D542:J542)&lt;($D354-$U354),K511*MIN($M354,($D354-$U354)-SUM($D542:J542)),0)</f>
        <v>0</v>
      </c>
      <c r="L542" s="4">
        <f>IF(SUM($D542:K542)&lt;($D354-$U354),L511*MIN($M354,($D354-$U354)-SUM($D542:K542)),0)</f>
        <v>0</v>
      </c>
      <c r="M542" s="4">
        <f>IF(SUM($D542:L542)&lt;($D354-$U354),M511*MIN($M354,($D354-$U354)-SUM($D542:L542)),0)</f>
        <v>0</v>
      </c>
      <c r="N542" s="4">
        <f>IF(SUM($D542:M542)&lt;($D354-$U354),N511*MIN($M354,($D354-$U354)-SUM($D542:M542)),0)</f>
        <v>0</v>
      </c>
      <c r="O542" s="4">
        <f>IF(SUM($D542:N542)&lt;($D354-$U354),O511*MIN($M354,($D354-$U354)-SUM($D542:N542)),0)</f>
        <v>0</v>
      </c>
      <c r="P542" s="4">
        <f>IF(SUM($D542:O542)&lt;($D354-$U354),P511*MIN($M354,($D354-$U354)-SUM($D542:O542)),0)</f>
        <v>0</v>
      </c>
      <c r="Q542" s="4">
        <f>IF(SUM($D542:P542)&lt;($D354-$U354),Q511*MIN($M354,($D354-$U354)-SUM($D542:P542)),0)</f>
        <v>0</v>
      </c>
      <c r="R542" s="4">
        <f>IF(SUM($D542:Q542)&lt;($D354-$U354),R511*MIN($M354,($D354-$U354)-SUM($D542:Q542)),0)</f>
        <v>0</v>
      </c>
      <c r="S542" s="4">
        <f>IF(SUM($D542:R542)&lt;($D354-$U354),S511*MIN($M354,($D354-$U354)-SUM($D542:R542)),0)</f>
        <v>0</v>
      </c>
      <c r="T542" s="4">
        <f>IF(SUM($D542:S542)&lt;($D354-$U354),T511*MIN($M354,($D354-$U354)-SUM($D542:S542)),0)</f>
        <v>0</v>
      </c>
      <c r="U542" s="4">
        <f>IF(SUM($D542:T542)&lt;($D354-$U354),U511*MIN($M354,($D354-$U354)-SUM($D542:T542)),0)</f>
        <v>0</v>
      </c>
      <c r="V542" s="4">
        <f>IF(SUM($D542:U542)&lt;($D354-$U354),V511*MIN($M354,($D354-$U354)-SUM($D542:U542)),0)</f>
        <v>0</v>
      </c>
      <c r="W542" s="4">
        <f>IF(SUM($D542:V542)&lt;($D354-$U354),W511*MIN($M354,($D354-$U354)-SUM($D542:V542)),0)</f>
        <v>0</v>
      </c>
      <c r="X542" s="4">
        <f>IF(SUM($D542:W542)&lt;($D354-$U354),X511*MIN($M354,($D354-$U354)-SUM($D542:W542)),0)</f>
        <v>0</v>
      </c>
      <c r="Y542" s="4">
        <f>IF(SUM($D542:X542)&lt;($D354-$U354),Y511*MIN($M354,($D354-$U354)-SUM($D542:X542)),0)</f>
        <v>0</v>
      </c>
      <c r="Z542" s="4">
        <f>IF(SUM($D542:Y542)&lt;($D354-$U354),Z511*MIN($M354,($D354-$U354)-SUM($D542:Y542)),0)</f>
        <v>0</v>
      </c>
      <c r="AA542" s="4">
        <f>IF(SUM($D542:Z542)&lt;($D354-$U354),AA511*MIN($M354,($D354-$U354)-SUM($D542:Z542)),0)</f>
        <v>0</v>
      </c>
      <c r="AB542" s="4">
        <f>IF(SUM($D542:AA542)&lt;($D354-$U354),AB511*MIN($M354,($D354-$U354)-SUM($D542:AA542)),0)</f>
        <v>0</v>
      </c>
    </row>
    <row r="543" spans="2:28" outlineLevel="1">
      <c r="B543" s="556"/>
      <c r="C543" s="10" t="str">
        <f t="shared" si="90"/>
        <v xml:space="preserve">3 Bed / 2 Bath </v>
      </c>
      <c r="D543" s="10"/>
      <c r="E543" s="4">
        <f>IF(SUM($D543:D543)&lt;($D355-$U355),E512*MIN($M355,($D355-$U355)-SUM($D543:D543)),0)</f>
        <v>0</v>
      </c>
      <c r="F543" s="4">
        <f>IF(SUM($D543:E543)&lt;($D355-$U355),F512*MIN($M355,($D355-$U355)-SUM($D543:E543)),0)</f>
        <v>0</v>
      </c>
      <c r="G543" s="4">
        <f>IF(SUM($D543:F543)&lt;($D355-$U355),G512*MIN($M355,($D355-$U355)-SUM($D543:F543)),0)</f>
        <v>0</v>
      </c>
      <c r="H543" s="4">
        <f>IF(SUM($D543:G543)&lt;($D355-$U355),H512*MIN($M355,($D355-$U355)-SUM($D543:G543)),0)</f>
        <v>0</v>
      </c>
      <c r="I543" s="4">
        <f>IF(SUM($D543:H543)&lt;($D355-$U355),I512*MIN($M355,($D355-$U355)-SUM($D543:H543)),0)</f>
        <v>0</v>
      </c>
      <c r="J543" s="4">
        <f>IF(SUM($D543:I543)&lt;($D355-$U355),J512*MIN($M355,($D355-$U355)-SUM($D543:I543)),0)</f>
        <v>0</v>
      </c>
      <c r="K543" s="4">
        <f>IF(SUM($D543:J543)&lt;($D355-$U355),K512*MIN($M355,($D355-$U355)-SUM($D543:J543)),0)</f>
        <v>0</v>
      </c>
      <c r="L543" s="4">
        <f>IF(SUM($D543:K543)&lt;($D355-$U355),L512*MIN($M355,($D355-$U355)-SUM($D543:K543)),0)</f>
        <v>0</v>
      </c>
      <c r="M543" s="4">
        <f>IF(SUM($D543:L543)&lt;($D355-$U355),M512*MIN($M355,($D355-$U355)-SUM($D543:L543)),0)</f>
        <v>0</v>
      </c>
      <c r="N543" s="4">
        <f>IF(SUM($D543:M543)&lt;($D355-$U355),N512*MIN($M355,($D355-$U355)-SUM($D543:M543)),0)</f>
        <v>0</v>
      </c>
      <c r="O543" s="4">
        <f>IF(SUM($D543:N543)&lt;($D355-$U355),O512*MIN($M355,($D355-$U355)-SUM($D543:N543)),0)</f>
        <v>0</v>
      </c>
      <c r="P543" s="4">
        <f>IF(SUM($D543:O543)&lt;($D355-$U355),P512*MIN($M355,($D355-$U355)-SUM($D543:O543)),0)</f>
        <v>0</v>
      </c>
      <c r="Q543" s="4">
        <f>IF(SUM($D543:P543)&lt;($D355-$U355),Q512*MIN($M355,($D355-$U355)-SUM($D543:P543)),0)</f>
        <v>0</v>
      </c>
      <c r="R543" s="4">
        <f>IF(SUM($D543:Q543)&lt;($D355-$U355),R512*MIN($M355,($D355-$U355)-SUM($D543:Q543)),0)</f>
        <v>0</v>
      </c>
      <c r="S543" s="4">
        <f>IF(SUM($D543:R543)&lt;($D355-$U355),S512*MIN($M355,($D355-$U355)-SUM($D543:R543)),0)</f>
        <v>0</v>
      </c>
      <c r="T543" s="4">
        <f>IF(SUM($D543:S543)&lt;($D355-$U355),T512*MIN($M355,($D355-$U355)-SUM($D543:S543)),0)</f>
        <v>0</v>
      </c>
      <c r="U543" s="4">
        <f>IF(SUM($D543:T543)&lt;($D355-$U355),U512*MIN($M355,($D355-$U355)-SUM($D543:T543)),0)</f>
        <v>0</v>
      </c>
      <c r="V543" s="4">
        <f>IF(SUM($D543:U543)&lt;($D355-$U355),V512*MIN($M355,($D355-$U355)-SUM($D543:U543)),0)</f>
        <v>0</v>
      </c>
      <c r="W543" s="4">
        <f>IF(SUM($D543:V543)&lt;($D355-$U355),W512*MIN($M355,($D355-$U355)-SUM($D543:V543)),0)</f>
        <v>0</v>
      </c>
      <c r="X543" s="4">
        <f>IF(SUM($D543:W543)&lt;($D355-$U355),X512*MIN($M355,($D355-$U355)-SUM($D543:W543)),0)</f>
        <v>0</v>
      </c>
      <c r="Y543" s="4">
        <f>IF(SUM($D543:X543)&lt;($D355-$U355),Y512*MIN($M355,($D355-$U355)-SUM($D543:X543)),0)</f>
        <v>0</v>
      </c>
      <c r="Z543" s="4">
        <f>IF(SUM($D543:Y543)&lt;($D355-$U355),Z512*MIN($M355,($D355-$U355)-SUM($D543:Y543)),0)</f>
        <v>0</v>
      </c>
      <c r="AA543" s="4">
        <f>IF(SUM($D543:Z543)&lt;($D355-$U355),AA512*MIN($M355,($D355-$U355)-SUM($D543:Z543)),0)</f>
        <v>0</v>
      </c>
      <c r="AB543" s="4">
        <f>IF(SUM($D543:AA543)&lt;($D355-$U355),AB512*MIN($M355,($D355-$U355)-SUM($D543:AA543)),0)</f>
        <v>0</v>
      </c>
    </row>
    <row r="544" spans="2:28" outlineLevel="1">
      <c r="B544" s="556"/>
      <c r="C544" s="10" t="str">
        <f t="shared" si="90"/>
        <v>3 Bed / 2 Bath House</v>
      </c>
      <c r="D544" s="10"/>
      <c r="E544" s="4">
        <f>IF(SUM($D544:D544)&lt;($D356-$U356),E513*MIN($M356,($D356-$U356)-SUM($D544:D544)),0)</f>
        <v>0</v>
      </c>
      <c r="F544" s="4">
        <f>IF(SUM($D544:E544)&lt;($D356-$U356),F513*MIN($M356,($D356-$U356)-SUM($D544:E544)),0)</f>
        <v>0</v>
      </c>
      <c r="G544" s="4">
        <f>IF(SUM($D544:F544)&lt;($D356-$U356),G513*MIN($M356,($D356-$U356)-SUM($D544:F544)),0)</f>
        <v>0</v>
      </c>
      <c r="H544" s="4">
        <f>IF(SUM($D544:G544)&lt;($D356-$U356),H513*MIN($M356,($D356-$U356)-SUM($D544:G544)),0)</f>
        <v>0</v>
      </c>
      <c r="I544" s="4">
        <f>IF(SUM($D544:H544)&lt;($D356-$U356),I513*MIN($M356,($D356-$U356)-SUM($D544:H544)),0)</f>
        <v>0</v>
      </c>
      <c r="J544" s="4">
        <f>IF(SUM($D544:I544)&lt;($D356-$U356),J513*MIN($M356,($D356-$U356)-SUM($D544:I544)),0)</f>
        <v>0</v>
      </c>
      <c r="K544" s="4">
        <f>IF(SUM($D544:J544)&lt;($D356-$U356),K513*MIN($M356,($D356-$U356)-SUM($D544:J544)),0)</f>
        <v>0</v>
      </c>
      <c r="L544" s="4">
        <f>IF(SUM($D544:K544)&lt;($D356-$U356),L513*MIN($M356,($D356-$U356)-SUM($D544:K544)),0)</f>
        <v>0</v>
      </c>
      <c r="M544" s="4">
        <f>IF(SUM($D544:L544)&lt;($D356-$U356),M513*MIN($M356,($D356-$U356)-SUM($D544:L544)),0)</f>
        <v>0</v>
      </c>
      <c r="N544" s="4">
        <f>IF(SUM($D544:M544)&lt;($D356-$U356),N513*MIN($M356,($D356-$U356)-SUM($D544:M544)),0)</f>
        <v>0</v>
      </c>
      <c r="O544" s="4">
        <f>IF(SUM($D544:N544)&lt;($D356-$U356),O513*MIN($M356,($D356-$U356)-SUM($D544:N544)),0)</f>
        <v>0</v>
      </c>
      <c r="P544" s="4">
        <f>IF(SUM($D544:O544)&lt;($D356-$U356),P513*MIN($M356,($D356-$U356)-SUM($D544:O544)),0)</f>
        <v>0</v>
      </c>
      <c r="Q544" s="4">
        <f>IF(SUM($D544:P544)&lt;($D356-$U356),Q513*MIN($M356,($D356-$U356)-SUM($D544:P544)),0)</f>
        <v>0</v>
      </c>
      <c r="R544" s="4">
        <f>IF(SUM($D544:Q544)&lt;($D356-$U356),R513*MIN($M356,($D356-$U356)-SUM($D544:Q544)),0)</f>
        <v>0</v>
      </c>
      <c r="S544" s="4">
        <f>IF(SUM($D544:R544)&lt;($D356-$U356),S513*MIN($M356,($D356-$U356)-SUM($D544:R544)),0)</f>
        <v>0</v>
      </c>
      <c r="T544" s="4">
        <f>IF(SUM($D544:S544)&lt;($D356-$U356),T513*MIN($M356,($D356-$U356)-SUM($D544:S544)),0)</f>
        <v>0</v>
      </c>
      <c r="U544" s="4">
        <f>IF(SUM($D544:T544)&lt;($D356-$U356),U513*MIN($M356,($D356-$U356)-SUM($D544:T544)),0)</f>
        <v>0</v>
      </c>
      <c r="V544" s="4">
        <f>IF(SUM($D544:U544)&lt;($D356-$U356),V513*MIN($M356,($D356-$U356)-SUM($D544:U544)),0)</f>
        <v>0</v>
      </c>
      <c r="W544" s="4">
        <f>IF(SUM($D544:V544)&lt;($D356-$U356),W513*MIN($M356,($D356-$U356)-SUM($D544:V544)),0)</f>
        <v>0</v>
      </c>
      <c r="X544" s="4">
        <f>IF(SUM($D544:W544)&lt;($D356-$U356),X513*MIN($M356,($D356-$U356)-SUM($D544:W544)),0)</f>
        <v>0</v>
      </c>
      <c r="Y544" s="4">
        <f>IF(SUM($D544:X544)&lt;($D356-$U356),Y513*MIN($M356,($D356-$U356)-SUM($D544:X544)),0)</f>
        <v>0</v>
      </c>
      <c r="Z544" s="4">
        <f>IF(SUM($D544:Y544)&lt;($D356-$U356),Z513*MIN($M356,($D356-$U356)-SUM($D544:Y544)),0)</f>
        <v>0</v>
      </c>
      <c r="AA544" s="4">
        <f>IF(SUM($D544:Z544)&lt;($D356-$U356),AA513*MIN($M356,($D356-$U356)-SUM($D544:Z544)),0)</f>
        <v>0</v>
      </c>
      <c r="AB544" s="4">
        <f>IF(SUM($D544:AA544)&lt;($D356-$U356),AB513*MIN($M356,($D356-$U356)-SUM($D544:AA544)),0)</f>
        <v>0</v>
      </c>
    </row>
    <row r="545" spans="2:28" outlineLevel="1">
      <c r="B545" s="556"/>
      <c r="C545" s="10" t="str">
        <f t="shared" si="90"/>
        <v xml:space="preserve">3 Bed / 2 Bath </v>
      </c>
      <c r="D545" s="10"/>
      <c r="E545" s="4">
        <f>IF(SUM($D545:D545)&lt;($D357-$U357),E514*MIN($M357,($D357-$U357)-SUM($D545:D545)),0)</f>
        <v>0</v>
      </c>
      <c r="F545" s="4">
        <f>IF(SUM($D545:E545)&lt;($D357-$U357),F514*MIN($M357,($D357-$U357)-SUM($D545:E545)),0)</f>
        <v>0</v>
      </c>
      <c r="G545" s="4">
        <f>IF(SUM($D545:F545)&lt;($D357-$U357),G514*MIN($M357,($D357-$U357)-SUM($D545:F545)),0)</f>
        <v>0</v>
      </c>
      <c r="H545" s="4">
        <f>IF(SUM($D545:G545)&lt;($D357-$U357),H514*MIN($M357,($D357-$U357)-SUM($D545:G545)),0)</f>
        <v>0</v>
      </c>
      <c r="I545" s="4">
        <f>IF(SUM($D545:H545)&lt;($D357-$U357),I514*MIN($M357,($D357-$U357)-SUM($D545:H545)),0)</f>
        <v>0</v>
      </c>
      <c r="J545" s="4">
        <f>IF(SUM($D545:I545)&lt;($D357-$U357),J514*MIN($M357,($D357-$U357)-SUM($D545:I545)),0)</f>
        <v>0</v>
      </c>
      <c r="K545" s="4">
        <f>IF(SUM($D545:J545)&lt;($D357-$U357),K514*MIN($M357,($D357-$U357)-SUM($D545:J545)),0)</f>
        <v>0</v>
      </c>
      <c r="L545" s="4">
        <f>IF(SUM($D545:K545)&lt;($D357-$U357),L514*MIN($M357,($D357-$U357)-SUM($D545:K545)),0)</f>
        <v>0</v>
      </c>
      <c r="M545" s="4">
        <f>IF(SUM($D545:L545)&lt;($D357-$U357),M514*MIN($M357,($D357-$U357)-SUM($D545:L545)),0)</f>
        <v>0</v>
      </c>
      <c r="N545" s="4">
        <f>IF(SUM($D545:M545)&lt;($D357-$U357),N514*MIN($M357,($D357-$U357)-SUM($D545:M545)),0)</f>
        <v>0</v>
      </c>
      <c r="O545" s="4">
        <f>IF(SUM($D545:N545)&lt;($D357-$U357),O514*MIN($M357,($D357-$U357)-SUM($D545:N545)),0)</f>
        <v>0</v>
      </c>
      <c r="P545" s="4">
        <f>IF(SUM($D545:O545)&lt;($D357-$U357),P514*MIN($M357,($D357-$U357)-SUM($D545:O545)),0)</f>
        <v>0</v>
      </c>
      <c r="Q545" s="4">
        <f>IF(SUM($D545:P545)&lt;($D357-$U357),Q514*MIN($M357,($D357-$U357)-SUM($D545:P545)),0)</f>
        <v>0</v>
      </c>
      <c r="R545" s="4">
        <f>IF(SUM($D545:Q545)&lt;($D357-$U357),R514*MIN($M357,($D357-$U357)-SUM($D545:Q545)),0)</f>
        <v>0</v>
      </c>
      <c r="S545" s="4">
        <f>IF(SUM($D545:R545)&lt;($D357-$U357),S514*MIN($M357,($D357-$U357)-SUM($D545:R545)),0)</f>
        <v>0</v>
      </c>
      <c r="T545" s="4">
        <f>IF(SUM($D545:S545)&lt;($D357-$U357),T514*MIN($M357,($D357-$U357)-SUM($D545:S545)),0)</f>
        <v>0</v>
      </c>
      <c r="U545" s="4">
        <f>IF(SUM($D545:T545)&lt;($D357-$U357),U514*MIN($M357,($D357-$U357)-SUM($D545:T545)),0)</f>
        <v>0</v>
      </c>
      <c r="V545" s="4">
        <f>IF(SUM($D545:U545)&lt;($D357-$U357),V514*MIN($M357,($D357-$U357)-SUM($D545:U545)),0)</f>
        <v>0</v>
      </c>
      <c r="W545" s="4">
        <f>IF(SUM($D545:V545)&lt;($D357-$U357),W514*MIN($M357,($D357-$U357)-SUM($D545:V545)),0)</f>
        <v>0</v>
      </c>
      <c r="X545" s="4">
        <f>IF(SUM($D545:W545)&lt;($D357-$U357),X514*MIN($M357,($D357-$U357)-SUM($D545:W545)),0)</f>
        <v>0</v>
      </c>
      <c r="Y545" s="4">
        <f>IF(SUM($D545:X545)&lt;($D357-$U357),Y514*MIN($M357,($D357-$U357)-SUM($D545:X545)),0)</f>
        <v>0</v>
      </c>
      <c r="Z545" s="4">
        <f>IF(SUM($D545:Y545)&lt;($D357-$U357),Z514*MIN($M357,($D357-$U357)-SUM($D545:Y545)),0)</f>
        <v>0</v>
      </c>
      <c r="AA545" s="4">
        <f>IF(SUM($D545:Z545)&lt;($D357-$U357),AA514*MIN($M357,($D357-$U357)-SUM($D545:Z545)),0)</f>
        <v>0</v>
      </c>
      <c r="AB545" s="4">
        <f>IF(SUM($D545:AA545)&lt;($D357-$U357),AB514*MIN($M357,($D357-$U357)-SUM($D545:AA545)),0)</f>
        <v>0</v>
      </c>
    </row>
    <row r="546" spans="2:28" outlineLevel="1">
      <c r="B546" s="556"/>
      <c r="C546" s="10" t="str">
        <f t="shared" si="90"/>
        <v xml:space="preserve">1 Bed / 1 Bath </v>
      </c>
      <c r="D546" s="10"/>
      <c r="E546" s="4">
        <f>IF(SUM($D546:D546)&lt;($D358-$U358),E515*MIN($M358,($D358-$U358)-SUM($D546:D546)),0)</f>
        <v>0</v>
      </c>
      <c r="F546" s="4">
        <f>IF(SUM($D546:E546)&lt;($D358-$U358),F515*MIN($M358,($D358-$U358)-SUM($D546:E546)),0)</f>
        <v>0</v>
      </c>
      <c r="G546" s="4">
        <f>IF(SUM($D546:F546)&lt;($D358-$U358),G515*MIN($M358,($D358-$U358)-SUM($D546:F546)),0)</f>
        <v>0</v>
      </c>
      <c r="H546" s="4">
        <f>IF(SUM($D546:G546)&lt;($D358-$U358),H515*MIN($M358,($D358-$U358)-SUM($D546:G546)),0)</f>
        <v>0</v>
      </c>
      <c r="I546" s="4">
        <f>IF(SUM($D546:H546)&lt;($D358-$U358),I515*MIN($M358,($D358-$U358)-SUM($D546:H546)),0)</f>
        <v>0</v>
      </c>
      <c r="J546" s="4">
        <f>IF(SUM($D546:I546)&lt;($D358-$U358),J515*MIN($M358,($D358-$U358)-SUM($D546:I546)),0)</f>
        <v>0</v>
      </c>
      <c r="K546" s="4">
        <f>IF(SUM($D546:J546)&lt;($D358-$U358),K515*MIN($M358,($D358-$U358)-SUM($D546:J546)),0)</f>
        <v>0</v>
      </c>
      <c r="L546" s="4">
        <f>IF(SUM($D546:K546)&lt;($D358-$U358),L515*MIN($M358,($D358-$U358)-SUM($D546:K546)),0)</f>
        <v>0</v>
      </c>
      <c r="M546" s="4">
        <f>IF(SUM($D546:L546)&lt;($D358-$U358),M515*MIN($M358,($D358-$U358)-SUM($D546:L546)),0)</f>
        <v>0</v>
      </c>
      <c r="N546" s="4">
        <f>IF(SUM($D546:M546)&lt;($D358-$U358),N515*MIN($M358,($D358-$U358)-SUM($D546:M546)),0)</f>
        <v>0</v>
      </c>
      <c r="O546" s="4">
        <f>IF(SUM($D546:N546)&lt;($D358-$U358),O515*MIN($M358,($D358-$U358)-SUM($D546:N546)),0)</f>
        <v>0</v>
      </c>
      <c r="P546" s="4">
        <f>IF(SUM($D546:O546)&lt;($D358-$U358),P515*MIN($M358,($D358-$U358)-SUM($D546:O546)),0)</f>
        <v>0</v>
      </c>
      <c r="Q546" s="4">
        <f>IF(SUM($D546:P546)&lt;($D358-$U358),Q515*MIN($M358,($D358-$U358)-SUM($D546:P546)),0)</f>
        <v>0</v>
      </c>
      <c r="R546" s="4">
        <f>IF(SUM($D546:Q546)&lt;($D358-$U358),R515*MIN($M358,($D358-$U358)-SUM($D546:Q546)),0)</f>
        <v>0</v>
      </c>
      <c r="S546" s="4">
        <f>IF(SUM($D546:R546)&lt;($D358-$U358),S515*MIN($M358,($D358-$U358)-SUM($D546:R546)),0)</f>
        <v>0</v>
      </c>
      <c r="T546" s="4">
        <f>IF(SUM($D546:S546)&lt;($D358-$U358),T515*MIN($M358,($D358-$U358)-SUM($D546:S546)),0)</f>
        <v>0</v>
      </c>
      <c r="U546" s="4">
        <f>IF(SUM($D546:T546)&lt;($D358-$U358),U515*MIN($M358,($D358-$U358)-SUM($D546:T546)),0)</f>
        <v>0</v>
      </c>
      <c r="V546" s="4">
        <f>IF(SUM($D546:U546)&lt;($D358-$U358),V515*MIN($M358,($D358-$U358)-SUM($D546:U546)),0)</f>
        <v>0</v>
      </c>
      <c r="W546" s="4">
        <f>IF(SUM($D546:V546)&lt;($D358-$U358),W515*MIN($M358,($D358-$U358)-SUM($D546:V546)),0)</f>
        <v>0</v>
      </c>
      <c r="X546" s="4">
        <f>IF(SUM($D546:W546)&lt;($D358-$U358),X515*MIN($M358,($D358-$U358)-SUM($D546:W546)),0)</f>
        <v>0</v>
      </c>
      <c r="Y546" s="4">
        <f>IF(SUM($D546:X546)&lt;($D358-$U358),Y515*MIN($M358,($D358-$U358)-SUM($D546:X546)),0)</f>
        <v>0</v>
      </c>
      <c r="Z546" s="4">
        <f>IF(SUM($D546:Y546)&lt;($D358-$U358),Z515*MIN($M358,($D358-$U358)-SUM($D546:Y546)),0)</f>
        <v>0</v>
      </c>
      <c r="AA546" s="4">
        <f>IF(SUM($D546:Z546)&lt;($D358-$U358),AA515*MIN($M358,($D358-$U358)-SUM($D546:Z546)),0)</f>
        <v>0</v>
      </c>
      <c r="AB546" s="4">
        <f>IF(SUM($D546:AA546)&lt;($D358-$U358),AB515*MIN($M358,($D358-$U358)-SUM($D546:AA546)),0)</f>
        <v>0</v>
      </c>
    </row>
    <row r="547" spans="2:28" outlineLevel="1">
      <c r="B547" s="556"/>
      <c r="C547" s="10" t="str">
        <f t="shared" si="90"/>
        <v xml:space="preserve">2 Bed / 2 Bath </v>
      </c>
      <c r="D547" s="10"/>
      <c r="E547" s="4">
        <f>IF(SUM($D547:D547)&lt;($D359-$U359),E516*MIN($M359,($D359-$U359)-SUM($D547:D547)),0)</f>
        <v>0</v>
      </c>
      <c r="F547" s="4">
        <f>IF(SUM($D547:E547)&lt;($D359-$U359),F516*MIN($M359,($D359-$U359)-SUM($D547:E547)),0)</f>
        <v>0</v>
      </c>
      <c r="G547" s="4">
        <f>IF(SUM($D547:F547)&lt;($D359-$U359),G516*MIN($M359,($D359-$U359)-SUM($D547:F547)),0)</f>
        <v>0</v>
      </c>
      <c r="H547" s="4">
        <f>IF(SUM($D547:G547)&lt;($D359-$U359),H516*MIN($M359,($D359-$U359)-SUM($D547:G547)),0)</f>
        <v>0</v>
      </c>
      <c r="I547" s="4">
        <f>IF(SUM($D547:H547)&lt;($D359-$U359),I516*MIN($M359,($D359-$U359)-SUM($D547:H547)),0)</f>
        <v>0</v>
      </c>
      <c r="J547" s="4">
        <f>IF(SUM($D547:I547)&lt;($D359-$U359),J516*MIN($M359,($D359-$U359)-SUM($D547:I547)),0)</f>
        <v>0</v>
      </c>
      <c r="K547" s="4">
        <f>IF(SUM($D547:J547)&lt;($D359-$U359),K516*MIN($M359,($D359-$U359)-SUM($D547:J547)),0)</f>
        <v>0</v>
      </c>
      <c r="L547" s="4">
        <f>IF(SUM($D547:K547)&lt;($D359-$U359),L516*MIN($M359,($D359-$U359)-SUM($D547:K547)),0)</f>
        <v>0</v>
      </c>
      <c r="M547" s="4">
        <f>IF(SUM($D547:L547)&lt;($D359-$U359),M516*MIN($M359,($D359-$U359)-SUM($D547:L547)),0)</f>
        <v>0</v>
      </c>
      <c r="N547" s="4">
        <f>IF(SUM($D547:M547)&lt;($D359-$U359),N516*MIN($M359,($D359-$U359)-SUM($D547:M547)),0)</f>
        <v>0</v>
      </c>
      <c r="O547" s="4">
        <f>IF(SUM($D547:N547)&lt;($D359-$U359),O516*MIN($M359,($D359-$U359)-SUM($D547:N547)),0)</f>
        <v>0</v>
      </c>
      <c r="P547" s="4">
        <f>IF(SUM($D547:O547)&lt;($D359-$U359),P516*MIN($M359,($D359-$U359)-SUM($D547:O547)),0)</f>
        <v>0</v>
      </c>
      <c r="Q547" s="4">
        <f>IF(SUM($D547:P547)&lt;($D359-$U359),Q516*MIN($M359,($D359-$U359)-SUM($D547:P547)),0)</f>
        <v>0</v>
      </c>
      <c r="R547" s="4">
        <f>IF(SUM($D547:Q547)&lt;($D359-$U359),R516*MIN($M359,($D359-$U359)-SUM($D547:Q547)),0)</f>
        <v>0</v>
      </c>
      <c r="S547" s="4">
        <f>IF(SUM($D547:R547)&lt;($D359-$U359),S516*MIN($M359,($D359-$U359)-SUM($D547:R547)),0)</f>
        <v>0</v>
      </c>
      <c r="T547" s="4">
        <f>IF(SUM($D547:S547)&lt;($D359-$U359),T516*MIN($M359,($D359-$U359)-SUM($D547:S547)),0)</f>
        <v>0</v>
      </c>
      <c r="U547" s="4">
        <f>IF(SUM($D547:T547)&lt;($D359-$U359),U516*MIN($M359,($D359-$U359)-SUM($D547:T547)),0)</f>
        <v>0</v>
      </c>
      <c r="V547" s="4">
        <f>IF(SUM($D547:U547)&lt;($D359-$U359),V516*MIN($M359,($D359-$U359)-SUM($D547:U547)),0)</f>
        <v>0</v>
      </c>
      <c r="W547" s="4">
        <f>IF(SUM($D547:V547)&lt;($D359-$U359),W516*MIN($M359,($D359-$U359)-SUM($D547:V547)),0)</f>
        <v>0</v>
      </c>
      <c r="X547" s="4">
        <f>IF(SUM($D547:W547)&lt;($D359-$U359),X516*MIN($M359,($D359-$U359)-SUM($D547:W547)),0)</f>
        <v>0</v>
      </c>
      <c r="Y547" s="4">
        <f>IF(SUM($D547:X547)&lt;($D359-$U359),Y516*MIN($M359,($D359-$U359)-SUM($D547:X547)),0)</f>
        <v>0</v>
      </c>
      <c r="Z547" s="4">
        <f>IF(SUM($D547:Y547)&lt;($D359-$U359),Z516*MIN($M359,($D359-$U359)-SUM($D547:Y547)),0)</f>
        <v>0</v>
      </c>
      <c r="AA547" s="4">
        <f>IF(SUM($D547:Z547)&lt;($D359-$U359),AA516*MIN($M359,($D359-$U359)-SUM($D547:Z547)),0)</f>
        <v>0</v>
      </c>
      <c r="AB547" s="4">
        <f>IF(SUM($D547:AA547)&lt;($D359-$U359),AB516*MIN($M359,($D359-$U359)-SUM($D547:AA547)),0)</f>
        <v>0</v>
      </c>
    </row>
    <row r="548" spans="2:28" outlineLevel="1">
      <c r="B548" s="556"/>
      <c r="C548" s="10" t="str">
        <f t="shared" si="90"/>
        <v xml:space="preserve">4 Bed / 2 Bath Penthouse </v>
      </c>
      <c r="D548" s="10"/>
      <c r="E548" s="4">
        <f>IF(SUM($D548:D548)&lt;($D360-$U360),E517*MIN($M360,($D360-$U360)-SUM($D548:D548)),0)</f>
        <v>0</v>
      </c>
      <c r="F548" s="4">
        <f>IF(SUM($D548:E548)&lt;($D360-$U360),F517*MIN($M360,($D360-$U360)-SUM($D548:E548)),0)</f>
        <v>0</v>
      </c>
      <c r="G548" s="4">
        <f>IF(SUM($D548:F548)&lt;($D360-$U360),G517*MIN($M360,($D360-$U360)-SUM($D548:F548)),0)</f>
        <v>0</v>
      </c>
      <c r="H548" s="4">
        <f>IF(SUM($D548:G548)&lt;($D360-$U360),H517*MIN($M360,($D360-$U360)-SUM($D548:G548)),0)</f>
        <v>0</v>
      </c>
      <c r="I548" s="4">
        <f>IF(SUM($D548:H548)&lt;($D360-$U360),I517*MIN($M360,($D360-$U360)-SUM($D548:H548)),0)</f>
        <v>0</v>
      </c>
      <c r="J548" s="4">
        <f>IF(SUM($D548:I548)&lt;($D360-$U360),J517*MIN($M360,($D360-$U360)-SUM($D548:I548)),0)</f>
        <v>0</v>
      </c>
      <c r="K548" s="4">
        <f>IF(SUM($D548:J548)&lt;($D360-$U360),K517*MIN($M360,($D360-$U360)-SUM($D548:J548)),0)</f>
        <v>0</v>
      </c>
      <c r="L548" s="4">
        <f>IF(SUM($D548:K548)&lt;($D360-$U360),L517*MIN($M360,($D360-$U360)-SUM($D548:K548)),0)</f>
        <v>0</v>
      </c>
      <c r="M548" s="4">
        <f>IF(SUM($D548:L548)&lt;($D360-$U360),M517*MIN($M360,($D360-$U360)-SUM($D548:L548)),0)</f>
        <v>0</v>
      </c>
      <c r="N548" s="4">
        <f>IF(SUM($D548:M548)&lt;($D360-$U360),N517*MIN($M360,($D360-$U360)-SUM($D548:M548)),0)</f>
        <v>0</v>
      </c>
      <c r="O548" s="4">
        <f>IF(SUM($D548:N548)&lt;($D360-$U360),O517*MIN($M360,($D360-$U360)-SUM($D548:N548)),0)</f>
        <v>0</v>
      </c>
      <c r="P548" s="4">
        <f>IF(SUM($D548:O548)&lt;($D360-$U360),P517*MIN($M360,($D360-$U360)-SUM($D548:O548)),0)</f>
        <v>0</v>
      </c>
      <c r="Q548" s="4">
        <f>IF(SUM($D548:P548)&lt;($D360-$U360),Q517*MIN($M360,($D360-$U360)-SUM($D548:P548)),0)</f>
        <v>0</v>
      </c>
      <c r="R548" s="4">
        <f>IF(SUM($D548:Q548)&lt;($D360-$U360),R517*MIN($M360,($D360-$U360)-SUM($D548:Q548)),0)</f>
        <v>0</v>
      </c>
      <c r="S548" s="4">
        <f>IF(SUM($D548:R548)&lt;($D360-$U360),S517*MIN($M360,($D360-$U360)-SUM($D548:R548)),0)</f>
        <v>0</v>
      </c>
      <c r="T548" s="4">
        <f>IF(SUM($D548:S548)&lt;($D360-$U360),T517*MIN($M360,($D360-$U360)-SUM($D548:S548)),0)</f>
        <v>0</v>
      </c>
      <c r="U548" s="4">
        <f>IF(SUM($D548:T548)&lt;($D360-$U360),U517*MIN($M360,($D360-$U360)-SUM($D548:T548)),0)</f>
        <v>0</v>
      </c>
      <c r="V548" s="4">
        <f>IF(SUM($D548:U548)&lt;($D360-$U360),V517*MIN($M360,($D360-$U360)-SUM($D548:U548)),0)</f>
        <v>0</v>
      </c>
      <c r="W548" s="4">
        <f>IF(SUM($D548:V548)&lt;($D360-$U360),W517*MIN($M360,($D360-$U360)-SUM($D548:V548)),0)</f>
        <v>0</v>
      </c>
      <c r="X548" s="4">
        <f>IF(SUM($D548:W548)&lt;($D360-$U360),X517*MIN($M360,($D360-$U360)-SUM($D548:W548)),0)</f>
        <v>0</v>
      </c>
      <c r="Y548" s="4">
        <f>IF(SUM($D548:X548)&lt;($D360-$U360),Y517*MIN($M360,($D360-$U360)-SUM($D548:X548)),0)</f>
        <v>0</v>
      </c>
      <c r="Z548" s="4">
        <f>IF(SUM($D548:Y548)&lt;($D360-$U360),Z517*MIN($M360,($D360-$U360)-SUM($D548:Y548)),0)</f>
        <v>0</v>
      </c>
      <c r="AA548" s="4">
        <f>IF(SUM($D548:Z548)&lt;($D360-$U360),AA517*MIN($M360,($D360-$U360)-SUM($D548:Z548)),0)</f>
        <v>0</v>
      </c>
      <c r="AB548" s="4">
        <f>IF(SUM($D548:AA548)&lt;($D360-$U360),AB517*MIN($M360,($D360-$U360)-SUM($D548:AA548)),0)</f>
        <v>0</v>
      </c>
    </row>
    <row r="549" spans="2:28" outlineLevel="1">
      <c r="B549" s="556"/>
      <c r="C549" s="10" t="str">
        <f t="shared" si="90"/>
        <v xml:space="preserve">2 Bed / 2 Bath </v>
      </c>
      <c r="D549" s="10"/>
      <c r="E549" s="4">
        <f>IF(SUM($D549:D549)&lt;($D361-$U361),E518*MIN($M361,($D361-$U361)-SUM($D549:D549)),0)</f>
        <v>0</v>
      </c>
      <c r="F549" s="4">
        <f>IF(SUM($D549:E549)&lt;($D361-$U361),F518*MIN($M361,($D361-$U361)-SUM($D549:E549)),0)</f>
        <v>0</v>
      </c>
      <c r="G549" s="4">
        <f>IF(SUM($D549:F549)&lt;($D361-$U361),G518*MIN($M361,($D361-$U361)-SUM($D549:F549)),0)</f>
        <v>0</v>
      </c>
      <c r="H549" s="4">
        <f>IF(SUM($D549:G549)&lt;($D361-$U361),H518*MIN($M361,($D361-$U361)-SUM($D549:G549)),0)</f>
        <v>0</v>
      </c>
      <c r="I549" s="4">
        <f>IF(SUM($D549:H549)&lt;($D361-$U361),I518*MIN($M361,($D361-$U361)-SUM($D549:H549)),0)</f>
        <v>0</v>
      </c>
      <c r="J549" s="4">
        <f>IF(SUM($D549:I549)&lt;($D361-$U361),J518*MIN($M361,($D361-$U361)-SUM($D549:I549)),0)</f>
        <v>0</v>
      </c>
      <c r="K549" s="4">
        <f>IF(SUM($D549:J549)&lt;($D361-$U361),K518*MIN($M361,($D361-$U361)-SUM($D549:J549)),0)</f>
        <v>0</v>
      </c>
      <c r="L549" s="4">
        <f>IF(SUM($D549:K549)&lt;($D361-$U361),L518*MIN($M361,($D361-$U361)-SUM($D549:K549)),0)</f>
        <v>0</v>
      </c>
      <c r="M549" s="4">
        <f>IF(SUM($D549:L549)&lt;($D361-$U361),M518*MIN($M361,($D361-$U361)-SUM($D549:L549)),0)</f>
        <v>0</v>
      </c>
      <c r="N549" s="4">
        <f>IF(SUM($D549:M549)&lt;($D361-$U361),N518*MIN($M361,($D361-$U361)-SUM($D549:M549)),0)</f>
        <v>0</v>
      </c>
      <c r="O549" s="4">
        <f>IF(SUM($D549:N549)&lt;($D361-$U361),O518*MIN($M361,($D361-$U361)-SUM($D549:N549)),0)</f>
        <v>0</v>
      </c>
      <c r="P549" s="4">
        <f>IF(SUM($D549:O549)&lt;($D361-$U361),P518*MIN($M361,($D361-$U361)-SUM($D549:O549)),0)</f>
        <v>0</v>
      </c>
      <c r="Q549" s="4">
        <f>IF(SUM($D549:P549)&lt;($D361-$U361),Q518*MIN($M361,($D361-$U361)-SUM($D549:P549)),0)</f>
        <v>0</v>
      </c>
      <c r="R549" s="4">
        <f>IF(SUM($D549:Q549)&lt;($D361-$U361),R518*MIN($M361,($D361-$U361)-SUM($D549:Q549)),0)</f>
        <v>0</v>
      </c>
      <c r="S549" s="4">
        <f>IF(SUM($D549:R549)&lt;($D361-$U361),S518*MIN($M361,($D361-$U361)-SUM($D549:R549)),0)</f>
        <v>0</v>
      </c>
      <c r="T549" s="4">
        <f>IF(SUM($D549:S549)&lt;($D361-$U361),T518*MIN($M361,($D361-$U361)-SUM($D549:S549)),0)</f>
        <v>0</v>
      </c>
      <c r="U549" s="4">
        <f>IF(SUM($D549:T549)&lt;($D361-$U361),U518*MIN($M361,($D361-$U361)-SUM($D549:T549)),0)</f>
        <v>0</v>
      </c>
      <c r="V549" s="4">
        <f>IF(SUM($D549:U549)&lt;($D361-$U361),V518*MIN($M361,($D361-$U361)-SUM($D549:U549)),0)</f>
        <v>0</v>
      </c>
      <c r="W549" s="4">
        <f>IF(SUM($D549:V549)&lt;($D361-$U361),W518*MIN($M361,($D361-$U361)-SUM($D549:V549)),0)</f>
        <v>0</v>
      </c>
      <c r="X549" s="4">
        <f>IF(SUM($D549:W549)&lt;($D361-$U361),X518*MIN($M361,($D361-$U361)-SUM($D549:W549)),0)</f>
        <v>0</v>
      </c>
      <c r="Y549" s="4">
        <f>IF(SUM($D549:X549)&lt;($D361-$U361),Y518*MIN($M361,($D361-$U361)-SUM($D549:X549)),0)</f>
        <v>0</v>
      </c>
      <c r="Z549" s="4">
        <f>IF(SUM($D549:Y549)&lt;($D361-$U361),Z518*MIN($M361,($D361-$U361)-SUM($D549:Y549)),0)</f>
        <v>0</v>
      </c>
      <c r="AA549" s="4">
        <f>IF(SUM($D549:Z549)&lt;($D361-$U361),AA518*MIN($M361,($D361-$U361)-SUM($D549:Z549)),0)</f>
        <v>0</v>
      </c>
      <c r="AB549" s="4">
        <f>IF(SUM($D549:AA549)&lt;($D361-$U361),AB518*MIN($M361,($D361-$U361)-SUM($D549:AA549)),0)</f>
        <v>0</v>
      </c>
    </row>
    <row r="550" spans="2:28" outlineLevel="1">
      <c r="B550" s="556"/>
      <c r="C550" s="10">
        <f t="shared" si="90"/>
        <v>0</v>
      </c>
      <c r="D550" s="10"/>
      <c r="E550" s="4">
        <f>IF(SUM($D550:D550)&lt;($D362-$U362),E519*MIN($M362,($D362-$U362)-SUM($D550:D550)),0)</f>
        <v>0</v>
      </c>
      <c r="F550" s="4">
        <f>IF(SUM($D550:E550)&lt;($D362-$U362),F519*MIN($M362,($D362-$U362)-SUM($D550:E550)),0)</f>
        <v>0</v>
      </c>
      <c r="G550" s="4">
        <f>IF(SUM($D550:F550)&lt;($D362-$U362),G519*MIN($M362,($D362-$U362)-SUM($D550:F550)),0)</f>
        <v>0</v>
      </c>
      <c r="H550" s="4">
        <f>IF(SUM($D550:G550)&lt;($D362-$U362),H519*MIN($M362,($D362-$U362)-SUM($D550:G550)),0)</f>
        <v>0</v>
      </c>
      <c r="I550" s="4">
        <f>IF(SUM($D550:H550)&lt;($D362-$U362),I519*MIN($M362,($D362-$U362)-SUM($D550:H550)),0)</f>
        <v>0</v>
      </c>
      <c r="J550" s="4">
        <f>IF(SUM($D550:I550)&lt;($D362-$U362),J519*MIN($M362,($D362-$U362)-SUM($D550:I550)),0)</f>
        <v>0</v>
      </c>
      <c r="K550" s="4">
        <f>IF(SUM($D550:J550)&lt;($D362-$U362),K519*MIN($M362,($D362-$U362)-SUM($D550:J550)),0)</f>
        <v>0</v>
      </c>
      <c r="L550" s="4">
        <f>IF(SUM($D550:K550)&lt;($D362-$U362),L519*MIN($M362,($D362-$U362)-SUM($D550:K550)),0)</f>
        <v>0</v>
      </c>
      <c r="M550" s="4">
        <f>IF(SUM($D550:L550)&lt;($D362-$U362),M519*MIN($M362,($D362-$U362)-SUM($D550:L550)),0)</f>
        <v>0</v>
      </c>
      <c r="N550" s="4">
        <f>IF(SUM($D550:M550)&lt;($D362-$U362),N519*MIN($M362,($D362-$U362)-SUM($D550:M550)),0)</f>
        <v>0</v>
      </c>
      <c r="O550" s="4">
        <f>IF(SUM($D550:N550)&lt;($D362-$U362),O519*MIN($M362,($D362-$U362)-SUM($D550:N550)),0)</f>
        <v>0</v>
      </c>
      <c r="P550" s="4">
        <f>IF(SUM($D550:O550)&lt;($D362-$U362),P519*MIN($M362,($D362-$U362)-SUM($D550:O550)),0)</f>
        <v>0</v>
      </c>
      <c r="Q550" s="4">
        <f>IF(SUM($D550:P550)&lt;($D362-$U362),Q519*MIN($M362,($D362-$U362)-SUM($D550:P550)),0)</f>
        <v>0</v>
      </c>
      <c r="R550" s="4">
        <f>IF(SUM($D550:Q550)&lt;($D362-$U362),R519*MIN($M362,($D362-$U362)-SUM($D550:Q550)),0)</f>
        <v>0</v>
      </c>
      <c r="S550" s="4">
        <f>IF(SUM($D550:R550)&lt;($D362-$U362),S519*MIN($M362,($D362-$U362)-SUM($D550:R550)),0)</f>
        <v>0</v>
      </c>
      <c r="T550" s="4">
        <f>IF(SUM($D550:S550)&lt;($D362-$U362),T519*MIN($M362,($D362-$U362)-SUM($D550:S550)),0)</f>
        <v>0</v>
      </c>
      <c r="U550" s="4">
        <f>IF(SUM($D550:T550)&lt;($D362-$U362),U519*MIN($M362,($D362-$U362)-SUM($D550:T550)),0)</f>
        <v>0</v>
      </c>
      <c r="V550" s="4">
        <f>IF(SUM($D550:U550)&lt;($D362-$U362),V519*MIN($M362,($D362-$U362)-SUM($D550:U550)),0)</f>
        <v>0</v>
      </c>
      <c r="W550" s="4">
        <f>IF(SUM($D550:V550)&lt;($D362-$U362),W519*MIN($M362,($D362-$U362)-SUM($D550:V550)),0)</f>
        <v>0</v>
      </c>
      <c r="X550" s="4">
        <f>IF(SUM($D550:W550)&lt;($D362-$U362),X519*MIN($M362,($D362-$U362)-SUM($D550:W550)),0)</f>
        <v>0</v>
      </c>
      <c r="Y550" s="4">
        <f>IF(SUM($D550:X550)&lt;($D362-$U362),Y519*MIN($M362,($D362-$U362)-SUM($D550:X550)),0)</f>
        <v>0</v>
      </c>
      <c r="Z550" s="4">
        <f>IF(SUM($D550:Y550)&lt;($D362-$U362),Z519*MIN($M362,($D362-$U362)-SUM($D550:Y550)),0)</f>
        <v>0</v>
      </c>
      <c r="AA550" s="4">
        <f>IF(SUM($D550:Z550)&lt;($D362-$U362),AA519*MIN($M362,($D362-$U362)-SUM($D550:Z550)),0)</f>
        <v>0</v>
      </c>
      <c r="AB550" s="4">
        <f>IF(SUM($D550:AA550)&lt;($D362-$U362),AB519*MIN($M362,($D362-$U362)-SUM($D550:AA550)),0)</f>
        <v>0</v>
      </c>
    </row>
    <row r="551" spans="2:28" outlineLevel="1">
      <c r="B551" s="556"/>
      <c r="C551" s="10">
        <f t="shared" si="90"/>
        <v>0</v>
      </c>
      <c r="D551" s="10"/>
      <c r="E551" s="4">
        <f>IF(SUM($D551:D551)&lt;($D363-$U363),E520*MIN($M363,($D363-$U363)-SUM($D551:D551)),0)</f>
        <v>0</v>
      </c>
      <c r="F551" s="4">
        <f>IF(SUM($D551:E551)&lt;($D363-$U363),F520*MIN($M363,($D363-$U363)-SUM($D551:E551)),0)</f>
        <v>0</v>
      </c>
      <c r="G551" s="4">
        <f>IF(SUM($D551:F551)&lt;($D363-$U363),G520*MIN($M363,($D363-$U363)-SUM($D551:F551)),0)</f>
        <v>0</v>
      </c>
      <c r="H551" s="4">
        <f>IF(SUM($D551:G551)&lt;($D363-$U363),H520*MIN($M363,($D363-$U363)-SUM($D551:G551)),0)</f>
        <v>0</v>
      </c>
      <c r="I551" s="4">
        <f>IF(SUM($D551:H551)&lt;($D363-$U363),I520*MIN($M363,($D363-$U363)-SUM($D551:H551)),0)</f>
        <v>0</v>
      </c>
      <c r="J551" s="4">
        <f>IF(SUM($D551:I551)&lt;($D363-$U363),J520*MIN($M363,($D363-$U363)-SUM($D551:I551)),0)</f>
        <v>0</v>
      </c>
      <c r="K551" s="4">
        <f>IF(SUM($D551:J551)&lt;($D363-$U363),K520*MIN($M363,($D363-$U363)-SUM($D551:J551)),0)</f>
        <v>0</v>
      </c>
      <c r="L551" s="4">
        <f>IF(SUM($D551:K551)&lt;($D363-$U363),L520*MIN($M363,($D363-$U363)-SUM($D551:K551)),0)</f>
        <v>0</v>
      </c>
      <c r="M551" s="4">
        <f>IF(SUM($D551:L551)&lt;($D363-$U363),M520*MIN($M363,($D363-$U363)-SUM($D551:L551)),0)</f>
        <v>0</v>
      </c>
      <c r="N551" s="4">
        <f>IF(SUM($D551:M551)&lt;($D363-$U363),N520*MIN($M363,($D363-$U363)-SUM($D551:M551)),0)</f>
        <v>0</v>
      </c>
      <c r="O551" s="4">
        <f>IF(SUM($D551:N551)&lt;($D363-$U363),O520*MIN($M363,($D363-$U363)-SUM($D551:N551)),0)</f>
        <v>0</v>
      </c>
      <c r="P551" s="4">
        <f>IF(SUM($D551:O551)&lt;($D363-$U363),P520*MIN($M363,($D363-$U363)-SUM($D551:O551)),0)</f>
        <v>0</v>
      </c>
      <c r="Q551" s="4">
        <f>IF(SUM($D551:P551)&lt;($D363-$U363),Q520*MIN($M363,($D363-$U363)-SUM($D551:P551)),0)</f>
        <v>0</v>
      </c>
      <c r="R551" s="4">
        <f>IF(SUM($D551:Q551)&lt;($D363-$U363),R520*MIN($M363,($D363-$U363)-SUM($D551:Q551)),0)</f>
        <v>0</v>
      </c>
      <c r="S551" s="4">
        <f>IF(SUM($D551:R551)&lt;($D363-$U363),S520*MIN($M363,($D363-$U363)-SUM($D551:R551)),0)</f>
        <v>0</v>
      </c>
      <c r="T551" s="4">
        <f>IF(SUM($D551:S551)&lt;($D363-$U363),T520*MIN($M363,($D363-$U363)-SUM($D551:S551)),0)</f>
        <v>0</v>
      </c>
      <c r="U551" s="4">
        <f>IF(SUM($D551:T551)&lt;($D363-$U363),U520*MIN($M363,($D363-$U363)-SUM($D551:T551)),0)</f>
        <v>0</v>
      </c>
      <c r="V551" s="4">
        <f>IF(SUM($D551:U551)&lt;($D363-$U363),V520*MIN($M363,($D363-$U363)-SUM($D551:U551)),0)</f>
        <v>0</v>
      </c>
      <c r="W551" s="4">
        <f>IF(SUM($D551:V551)&lt;($D363-$U363),W520*MIN($M363,($D363-$U363)-SUM($D551:V551)),0)</f>
        <v>0</v>
      </c>
      <c r="X551" s="4">
        <f>IF(SUM($D551:W551)&lt;($D363-$U363),X520*MIN($M363,($D363-$U363)-SUM($D551:W551)),0)</f>
        <v>0</v>
      </c>
      <c r="Y551" s="4">
        <f>IF(SUM($D551:X551)&lt;($D363-$U363),Y520*MIN($M363,($D363-$U363)-SUM($D551:X551)),0)</f>
        <v>0</v>
      </c>
      <c r="Z551" s="4">
        <f>IF(SUM($D551:Y551)&lt;($D363-$U363),Z520*MIN($M363,($D363-$U363)-SUM($D551:Y551)),0)</f>
        <v>0</v>
      </c>
      <c r="AA551" s="4">
        <f>IF(SUM($D551:Z551)&lt;($D363-$U363),AA520*MIN($M363,($D363-$U363)-SUM($D551:Z551)),0)</f>
        <v>0</v>
      </c>
      <c r="AB551" s="4">
        <f>IF(SUM($D551:AA551)&lt;($D363-$U363),AB520*MIN($M363,($D363-$U363)-SUM($D551:AA551)),0)</f>
        <v>0</v>
      </c>
    </row>
    <row r="552" spans="2:28" outlineLevel="1">
      <c r="B552" s="556"/>
      <c r="C552" s="10">
        <f t="shared" si="90"/>
        <v>0</v>
      </c>
      <c r="D552" s="10"/>
      <c r="E552" s="4">
        <f>IF(SUM($D552:D552)&lt;($D364-$U364),E521*MIN($M364,($D364-$U364)-SUM($D552:D552)),0)</f>
        <v>0</v>
      </c>
      <c r="F552" s="4">
        <f>IF(SUM($D552:E552)&lt;($D364-$U364),F521*MIN($M364,($D364-$U364)-SUM($D552:E552)),0)</f>
        <v>0</v>
      </c>
      <c r="G552" s="4">
        <f>IF(SUM($D552:F552)&lt;($D364-$U364),G521*MIN($M364,($D364-$U364)-SUM($D552:F552)),0)</f>
        <v>0</v>
      </c>
      <c r="H552" s="4">
        <f>IF(SUM($D552:G552)&lt;($D364-$U364),H521*MIN($M364,($D364-$U364)-SUM($D552:G552)),0)</f>
        <v>0</v>
      </c>
      <c r="I552" s="4">
        <f>IF(SUM($D552:H552)&lt;($D364-$U364),I521*MIN($M364,($D364-$U364)-SUM($D552:H552)),0)</f>
        <v>0</v>
      </c>
      <c r="J552" s="4">
        <f>IF(SUM($D552:I552)&lt;($D364-$U364),J521*MIN($M364,($D364-$U364)-SUM($D552:I552)),0)</f>
        <v>0</v>
      </c>
      <c r="K552" s="4">
        <f>IF(SUM($D552:J552)&lt;($D364-$U364),K521*MIN($M364,($D364-$U364)-SUM($D552:J552)),0)</f>
        <v>0</v>
      </c>
      <c r="L552" s="4">
        <f>IF(SUM($D552:K552)&lt;($D364-$U364),L521*MIN($M364,($D364-$U364)-SUM($D552:K552)),0)</f>
        <v>0</v>
      </c>
      <c r="M552" s="4">
        <f>IF(SUM($D552:L552)&lt;($D364-$U364),M521*MIN($M364,($D364-$U364)-SUM($D552:L552)),0)</f>
        <v>0</v>
      </c>
      <c r="N552" s="4">
        <f>IF(SUM($D552:M552)&lt;($D364-$U364),N521*MIN($M364,($D364-$U364)-SUM($D552:M552)),0)</f>
        <v>0</v>
      </c>
      <c r="O552" s="4">
        <f>IF(SUM($D552:N552)&lt;($D364-$U364),O521*MIN($M364,($D364-$U364)-SUM($D552:N552)),0)</f>
        <v>0</v>
      </c>
      <c r="P552" s="4">
        <f>IF(SUM($D552:O552)&lt;($D364-$U364),P521*MIN($M364,($D364-$U364)-SUM($D552:O552)),0)</f>
        <v>0</v>
      </c>
      <c r="Q552" s="4">
        <f>IF(SUM($D552:P552)&lt;($D364-$U364),Q521*MIN($M364,($D364-$U364)-SUM($D552:P552)),0)</f>
        <v>0</v>
      </c>
      <c r="R552" s="4">
        <f>IF(SUM($D552:Q552)&lt;($D364-$U364),R521*MIN($M364,($D364-$U364)-SUM($D552:Q552)),0)</f>
        <v>0</v>
      </c>
      <c r="S552" s="4">
        <f>IF(SUM($D552:R552)&lt;($D364-$U364),S521*MIN($M364,($D364-$U364)-SUM($D552:R552)),0)</f>
        <v>0</v>
      </c>
      <c r="T552" s="4">
        <f>IF(SUM($D552:S552)&lt;($D364-$U364),T521*MIN($M364,($D364-$U364)-SUM($D552:S552)),0)</f>
        <v>0</v>
      </c>
      <c r="U552" s="4">
        <f>IF(SUM($D552:T552)&lt;($D364-$U364),U521*MIN($M364,($D364-$U364)-SUM($D552:T552)),0)</f>
        <v>0</v>
      </c>
      <c r="V552" s="4">
        <f>IF(SUM($D552:U552)&lt;($D364-$U364),V521*MIN($M364,($D364-$U364)-SUM($D552:U552)),0)</f>
        <v>0</v>
      </c>
      <c r="W552" s="4">
        <f>IF(SUM($D552:V552)&lt;($D364-$U364),W521*MIN($M364,($D364-$U364)-SUM($D552:V552)),0)</f>
        <v>0</v>
      </c>
      <c r="X552" s="4">
        <f>IF(SUM($D552:W552)&lt;($D364-$U364),X521*MIN($M364,($D364-$U364)-SUM($D552:W552)),0)</f>
        <v>0</v>
      </c>
      <c r="Y552" s="4">
        <f>IF(SUM($D552:X552)&lt;($D364-$U364),Y521*MIN($M364,($D364-$U364)-SUM($D552:X552)),0)</f>
        <v>0</v>
      </c>
      <c r="Z552" s="4">
        <f>IF(SUM($D552:Y552)&lt;($D364-$U364),Z521*MIN($M364,($D364-$U364)-SUM($D552:Y552)),0)</f>
        <v>0</v>
      </c>
      <c r="AA552" s="4">
        <f>IF(SUM($D552:Z552)&lt;($D364-$U364),AA521*MIN($M364,($D364-$U364)-SUM($D552:Z552)),0)</f>
        <v>0</v>
      </c>
      <c r="AB552" s="4">
        <f>IF(SUM($D552:AA552)&lt;($D364-$U364),AB521*MIN($M364,($D364-$U364)-SUM($D552:AA552)),0)</f>
        <v>0</v>
      </c>
    </row>
    <row r="553" spans="2:28" outlineLevel="1">
      <c r="B553" s="556"/>
      <c r="C553" s="10">
        <f t="shared" si="90"/>
        <v>0</v>
      </c>
      <c r="D553" s="10"/>
      <c r="E553" s="4">
        <f>IF(SUM($D553:D553)&lt;($D365-$U365),E522*MIN($M365,($D365-$U365)-SUM($D553:D553)),0)</f>
        <v>0</v>
      </c>
      <c r="F553" s="4">
        <f>IF(SUM($D553:E553)&lt;($D365-$U365),F522*MIN($M365,($D365-$U365)-SUM($D553:E553)),0)</f>
        <v>0</v>
      </c>
      <c r="G553" s="4">
        <f>IF(SUM($D553:F553)&lt;($D365-$U365),G522*MIN($M365,($D365-$U365)-SUM($D553:F553)),0)</f>
        <v>0</v>
      </c>
      <c r="H553" s="4">
        <f>IF(SUM($D553:G553)&lt;($D365-$U365),H522*MIN($M365,($D365-$U365)-SUM($D553:G553)),0)</f>
        <v>0</v>
      </c>
      <c r="I553" s="4">
        <f>IF(SUM($D553:H553)&lt;($D365-$U365),I522*MIN($M365,($D365-$U365)-SUM($D553:H553)),0)</f>
        <v>0</v>
      </c>
      <c r="J553" s="4">
        <f>IF(SUM($D553:I553)&lt;($D365-$U365),J522*MIN($M365,($D365-$U365)-SUM($D553:I553)),0)</f>
        <v>0</v>
      </c>
      <c r="K553" s="4">
        <f>IF(SUM($D553:J553)&lt;($D365-$U365),K522*MIN($M365,($D365-$U365)-SUM($D553:J553)),0)</f>
        <v>0</v>
      </c>
      <c r="L553" s="4">
        <f>IF(SUM($D553:K553)&lt;($D365-$U365),L522*MIN($M365,($D365-$U365)-SUM($D553:K553)),0)</f>
        <v>0</v>
      </c>
      <c r="M553" s="4">
        <f>IF(SUM($D553:L553)&lt;($D365-$U365),M522*MIN($M365,($D365-$U365)-SUM($D553:L553)),0)</f>
        <v>0</v>
      </c>
      <c r="N553" s="4">
        <f>IF(SUM($D553:M553)&lt;($D365-$U365),N522*MIN($M365,($D365-$U365)-SUM($D553:M553)),0)</f>
        <v>0</v>
      </c>
      <c r="O553" s="4">
        <f>IF(SUM($D553:N553)&lt;($D365-$U365),O522*MIN($M365,($D365-$U365)-SUM($D553:N553)),0)</f>
        <v>0</v>
      </c>
      <c r="P553" s="4">
        <f>IF(SUM($D553:O553)&lt;($D365-$U365),P522*MIN($M365,($D365-$U365)-SUM($D553:O553)),0)</f>
        <v>0</v>
      </c>
      <c r="Q553" s="4">
        <f>IF(SUM($D553:P553)&lt;($D365-$U365),Q522*MIN($M365,($D365-$U365)-SUM($D553:P553)),0)</f>
        <v>0</v>
      </c>
      <c r="R553" s="4">
        <f>IF(SUM($D553:Q553)&lt;($D365-$U365),R522*MIN($M365,($D365-$U365)-SUM($D553:Q553)),0)</f>
        <v>0</v>
      </c>
      <c r="S553" s="4">
        <f>IF(SUM($D553:R553)&lt;($D365-$U365),S522*MIN($M365,($D365-$U365)-SUM($D553:R553)),0)</f>
        <v>0</v>
      </c>
      <c r="T553" s="4">
        <f>IF(SUM($D553:S553)&lt;($D365-$U365),T522*MIN($M365,($D365-$U365)-SUM($D553:S553)),0)</f>
        <v>0</v>
      </c>
      <c r="U553" s="4">
        <f>IF(SUM($D553:T553)&lt;($D365-$U365),U522*MIN($M365,($D365-$U365)-SUM($D553:T553)),0)</f>
        <v>0</v>
      </c>
      <c r="V553" s="4">
        <f>IF(SUM($D553:U553)&lt;($D365-$U365),V522*MIN($M365,($D365-$U365)-SUM($D553:U553)),0)</f>
        <v>0</v>
      </c>
      <c r="W553" s="4">
        <f>IF(SUM($D553:V553)&lt;($D365-$U365),W522*MIN($M365,($D365-$U365)-SUM($D553:V553)),0)</f>
        <v>0</v>
      </c>
      <c r="X553" s="4">
        <f>IF(SUM($D553:W553)&lt;($D365-$U365),X522*MIN($M365,($D365-$U365)-SUM($D553:W553)),0)</f>
        <v>0</v>
      </c>
      <c r="Y553" s="4">
        <f>IF(SUM($D553:X553)&lt;($D365-$U365),Y522*MIN($M365,($D365-$U365)-SUM($D553:X553)),0)</f>
        <v>0</v>
      </c>
      <c r="Z553" s="4">
        <f>IF(SUM($D553:Y553)&lt;($D365-$U365),Z522*MIN($M365,($D365-$U365)-SUM($D553:Y553)),0)</f>
        <v>0</v>
      </c>
      <c r="AA553" s="4">
        <f>IF(SUM($D553:Z553)&lt;($D365-$U365),AA522*MIN($M365,($D365-$U365)-SUM($D553:Z553)),0)</f>
        <v>0</v>
      </c>
      <c r="AB553" s="4">
        <f>IF(SUM($D553:AA553)&lt;($D365-$U365),AB522*MIN($M365,($D365-$U365)-SUM($D553:AA553)),0)</f>
        <v>0</v>
      </c>
    </row>
    <row r="554" spans="2:28" outlineLevel="1">
      <c r="B554" s="556"/>
      <c r="C554" s="10">
        <f t="shared" si="90"/>
        <v>0</v>
      </c>
      <c r="D554" s="10"/>
      <c r="E554" s="4">
        <f>IF(SUM($D554:D554)&lt;($D366-$U366),E523*MIN($M366,($D366-$U366)-SUM($D554:D554)),0)</f>
        <v>0</v>
      </c>
      <c r="F554" s="4">
        <f>IF(SUM($D554:E554)&lt;($D366-$U366),F523*MIN($M366,($D366-$U366)-SUM($D554:E554)),0)</f>
        <v>0</v>
      </c>
      <c r="G554" s="4">
        <f>IF(SUM($D554:F554)&lt;($D366-$U366),G523*MIN($M366,($D366-$U366)-SUM($D554:F554)),0)</f>
        <v>0</v>
      </c>
      <c r="H554" s="4">
        <f>IF(SUM($D554:G554)&lt;($D366-$U366),H523*MIN($M366,($D366-$U366)-SUM($D554:G554)),0)</f>
        <v>0</v>
      </c>
      <c r="I554" s="4">
        <f>IF(SUM($D554:H554)&lt;($D366-$U366),I523*MIN($M366,($D366-$U366)-SUM($D554:H554)),0)</f>
        <v>0</v>
      </c>
      <c r="J554" s="4">
        <f>IF(SUM($D554:I554)&lt;($D366-$U366),J523*MIN($M366,($D366-$U366)-SUM($D554:I554)),0)</f>
        <v>0</v>
      </c>
      <c r="K554" s="4">
        <f>IF(SUM($D554:J554)&lt;($D366-$U366),K523*MIN($M366,($D366-$U366)-SUM($D554:J554)),0)</f>
        <v>0</v>
      </c>
      <c r="L554" s="4">
        <f>IF(SUM($D554:K554)&lt;($D366-$U366),L523*MIN($M366,($D366-$U366)-SUM($D554:K554)),0)</f>
        <v>0</v>
      </c>
      <c r="M554" s="4">
        <f>IF(SUM($D554:L554)&lt;($D366-$U366),M523*MIN($M366,($D366-$U366)-SUM($D554:L554)),0)</f>
        <v>0</v>
      </c>
      <c r="N554" s="4">
        <f>IF(SUM($D554:M554)&lt;($D366-$U366),N523*MIN($M366,($D366-$U366)-SUM($D554:M554)),0)</f>
        <v>0</v>
      </c>
      <c r="O554" s="4">
        <f>IF(SUM($D554:N554)&lt;($D366-$U366),O523*MIN($M366,($D366-$U366)-SUM($D554:N554)),0)</f>
        <v>0</v>
      </c>
      <c r="P554" s="4">
        <f>IF(SUM($D554:O554)&lt;($D366-$U366),P523*MIN($M366,($D366-$U366)-SUM($D554:O554)),0)</f>
        <v>0</v>
      </c>
      <c r="Q554" s="4">
        <f>IF(SUM($D554:P554)&lt;($D366-$U366),Q523*MIN($M366,($D366-$U366)-SUM($D554:P554)),0)</f>
        <v>0</v>
      </c>
      <c r="R554" s="4">
        <f>IF(SUM($D554:Q554)&lt;($D366-$U366),R523*MIN($M366,($D366-$U366)-SUM($D554:Q554)),0)</f>
        <v>0</v>
      </c>
      <c r="S554" s="4">
        <f>IF(SUM($D554:R554)&lt;($D366-$U366),S523*MIN($M366,($D366-$U366)-SUM($D554:R554)),0)</f>
        <v>0</v>
      </c>
      <c r="T554" s="4">
        <f>IF(SUM($D554:S554)&lt;($D366-$U366),T523*MIN($M366,($D366-$U366)-SUM($D554:S554)),0)</f>
        <v>0</v>
      </c>
      <c r="U554" s="4">
        <f>IF(SUM($D554:T554)&lt;($D366-$U366),U523*MIN($M366,($D366-$U366)-SUM($D554:T554)),0)</f>
        <v>0</v>
      </c>
      <c r="V554" s="4">
        <f>IF(SUM($D554:U554)&lt;($D366-$U366),V523*MIN($M366,($D366-$U366)-SUM($D554:U554)),0)</f>
        <v>0</v>
      </c>
      <c r="W554" s="4">
        <f>IF(SUM($D554:V554)&lt;($D366-$U366),W523*MIN($M366,($D366-$U366)-SUM($D554:V554)),0)</f>
        <v>0</v>
      </c>
      <c r="X554" s="4">
        <f>IF(SUM($D554:W554)&lt;($D366-$U366),X523*MIN($M366,($D366-$U366)-SUM($D554:W554)),0)</f>
        <v>0</v>
      </c>
      <c r="Y554" s="4">
        <f>IF(SUM($D554:X554)&lt;($D366-$U366),Y523*MIN($M366,($D366-$U366)-SUM($D554:X554)),0)</f>
        <v>0</v>
      </c>
      <c r="Z554" s="4">
        <f>IF(SUM($D554:Y554)&lt;($D366-$U366),Z523*MIN($M366,($D366-$U366)-SUM($D554:Y554)),0)</f>
        <v>0</v>
      </c>
      <c r="AA554" s="4">
        <f>IF(SUM($D554:Z554)&lt;($D366-$U366),AA523*MIN($M366,($D366-$U366)-SUM($D554:Z554)),0)</f>
        <v>0</v>
      </c>
      <c r="AB554" s="4">
        <f>IF(SUM($D554:AA554)&lt;($D366-$U366),AB523*MIN($M366,($D366-$U366)-SUM($D554:AA554)),0)</f>
        <v>0</v>
      </c>
    </row>
    <row r="555" spans="2:28" outlineLevel="1">
      <c r="B555" s="556"/>
      <c r="C555" s="10">
        <f t="shared" si="90"/>
        <v>0</v>
      </c>
      <c r="D555" s="10"/>
      <c r="E555" s="4">
        <f>IF(SUM($D555:D555)&lt;($D367-$U367),E524*MIN($M367,($D367-$U367)-SUM($D555:D555)),0)</f>
        <v>0</v>
      </c>
      <c r="F555" s="4">
        <f>IF(SUM($D555:E555)&lt;($D367-$U367),F524*MIN($M367,($D367-$U367)-SUM($D555:E555)),0)</f>
        <v>0</v>
      </c>
      <c r="G555" s="4">
        <f>IF(SUM($D555:F555)&lt;($D367-$U367),G524*MIN($M367,($D367-$U367)-SUM($D555:F555)),0)</f>
        <v>0</v>
      </c>
      <c r="H555" s="4">
        <f>IF(SUM($D555:G555)&lt;($D367-$U367),H524*MIN($M367,($D367-$U367)-SUM($D555:G555)),0)</f>
        <v>0</v>
      </c>
      <c r="I555" s="4">
        <f>IF(SUM($D555:H555)&lt;($D367-$U367),I524*MIN($M367,($D367-$U367)-SUM($D555:H555)),0)</f>
        <v>0</v>
      </c>
      <c r="J555" s="4">
        <f>IF(SUM($D555:I555)&lt;($D367-$U367),J524*MIN($M367,($D367-$U367)-SUM($D555:I555)),0)</f>
        <v>0</v>
      </c>
      <c r="K555" s="4">
        <f>IF(SUM($D555:J555)&lt;($D367-$U367),K524*MIN($M367,($D367-$U367)-SUM($D555:J555)),0)</f>
        <v>0</v>
      </c>
      <c r="L555" s="4">
        <f>IF(SUM($D555:K555)&lt;($D367-$U367),L524*MIN($M367,($D367-$U367)-SUM($D555:K555)),0)</f>
        <v>0</v>
      </c>
      <c r="M555" s="4">
        <f>IF(SUM($D555:L555)&lt;($D367-$U367),M524*MIN($M367,($D367-$U367)-SUM($D555:L555)),0)</f>
        <v>0</v>
      </c>
      <c r="N555" s="4">
        <f>IF(SUM($D555:M555)&lt;($D367-$U367),N524*MIN($M367,($D367-$U367)-SUM($D555:M555)),0)</f>
        <v>0</v>
      </c>
      <c r="O555" s="4">
        <f>IF(SUM($D555:N555)&lt;($D367-$U367),O524*MIN($M367,($D367-$U367)-SUM($D555:N555)),0)</f>
        <v>0</v>
      </c>
      <c r="P555" s="4">
        <f>IF(SUM($D555:O555)&lt;($D367-$U367),P524*MIN($M367,($D367-$U367)-SUM($D555:O555)),0)</f>
        <v>0</v>
      </c>
      <c r="Q555" s="4">
        <f>IF(SUM($D555:P555)&lt;($D367-$U367),Q524*MIN($M367,($D367-$U367)-SUM($D555:P555)),0)</f>
        <v>0</v>
      </c>
      <c r="R555" s="4">
        <f>IF(SUM($D555:Q555)&lt;($D367-$U367),R524*MIN($M367,($D367-$U367)-SUM($D555:Q555)),0)</f>
        <v>0</v>
      </c>
      <c r="S555" s="4">
        <f>IF(SUM($D555:R555)&lt;($D367-$U367),S524*MIN($M367,($D367-$U367)-SUM($D555:R555)),0)</f>
        <v>0</v>
      </c>
      <c r="T555" s="4">
        <f>IF(SUM($D555:S555)&lt;($D367-$U367),T524*MIN($M367,($D367-$U367)-SUM($D555:S555)),0)</f>
        <v>0</v>
      </c>
      <c r="U555" s="4">
        <f>IF(SUM($D555:T555)&lt;($D367-$U367),U524*MIN($M367,($D367-$U367)-SUM($D555:T555)),0)</f>
        <v>0</v>
      </c>
      <c r="V555" s="4">
        <f>IF(SUM($D555:U555)&lt;($D367-$U367),V524*MIN($M367,($D367-$U367)-SUM($D555:U555)),0)</f>
        <v>0</v>
      </c>
      <c r="W555" s="4">
        <f>IF(SUM($D555:V555)&lt;($D367-$U367),W524*MIN($M367,($D367-$U367)-SUM($D555:V555)),0)</f>
        <v>0</v>
      </c>
      <c r="X555" s="4">
        <f>IF(SUM($D555:W555)&lt;($D367-$U367),X524*MIN($M367,($D367-$U367)-SUM($D555:W555)),0)</f>
        <v>0</v>
      </c>
      <c r="Y555" s="4">
        <f>IF(SUM($D555:X555)&lt;($D367-$U367),Y524*MIN($M367,($D367-$U367)-SUM($D555:X555)),0)</f>
        <v>0</v>
      </c>
      <c r="Z555" s="4">
        <f>IF(SUM($D555:Y555)&lt;($D367-$U367),Z524*MIN($M367,($D367-$U367)-SUM($D555:Y555)),0)</f>
        <v>0</v>
      </c>
      <c r="AA555" s="4">
        <f>IF(SUM($D555:Z555)&lt;($D367-$U367),AA524*MIN($M367,($D367-$U367)-SUM($D555:Z555)),0)</f>
        <v>0</v>
      </c>
      <c r="AB555" s="4">
        <f>IF(SUM($D555:AA555)&lt;($D367-$U367),AB524*MIN($M367,($D367-$U367)-SUM($D555:AA555)),0)</f>
        <v>0</v>
      </c>
    </row>
    <row r="556" spans="2:28" outlineLevel="1">
      <c r="B556" s="556"/>
      <c r="C556" s="10">
        <f t="shared" si="90"/>
        <v>0</v>
      </c>
      <c r="D556" s="10"/>
      <c r="E556" s="4">
        <f>IF(SUM($D556:D556)&lt;($D368-$U368),E525*MIN($M368,($D368-$U368)-SUM($D556:D556)),0)</f>
        <v>0</v>
      </c>
      <c r="F556" s="4">
        <f>IF(SUM($D556:E556)&lt;($D368-$U368),F525*MIN($M368,($D368-$U368)-SUM($D556:E556)),0)</f>
        <v>0</v>
      </c>
      <c r="G556" s="4">
        <f>IF(SUM($D556:F556)&lt;($D368-$U368),G525*MIN($M368,($D368-$U368)-SUM($D556:F556)),0)</f>
        <v>0</v>
      </c>
      <c r="H556" s="4">
        <f>IF(SUM($D556:G556)&lt;($D368-$U368),H525*MIN($M368,($D368-$U368)-SUM($D556:G556)),0)</f>
        <v>0</v>
      </c>
      <c r="I556" s="4">
        <f>IF(SUM($D556:H556)&lt;($D368-$U368),I525*MIN($M368,($D368-$U368)-SUM($D556:H556)),0)</f>
        <v>0</v>
      </c>
      <c r="J556" s="4">
        <f>IF(SUM($D556:I556)&lt;($D368-$U368),J525*MIN($M368,($D368-$U368)-SUM($D556:I556)),0)</f>
        <v>0</v>
      </c>
      <c r="K556" s="4">
        <f>IF(SUM($D556:J556)&lt;($D368-$U368),K525*MIN($M368,($D368-$U368)-SUM($D556:J556)),0)</f>
        <v>0</v>
      </c>
      <c r="L556" s="4">
        <f>IF(SUM($D556:K556)&lt;($D368-$U368),L525*MIN($M368,($D368-$U368)-SUM($D556:K556)),0)</f>
        <v>0</v>
      </c>
      <c r="M556" s="4">
        <f>IF(SUM($D556:L556)&lt;($D368-$U368),M525*MIN($M368,($D368-$U368)-SUM($D556:L556)),0)</f>
        <v>0</v>
      </c>
      <c r="N556" s="4">
        <f>IF(SUM($D556:M556)&lt;($D368-$U368),N525*MIN($M368,($D368-$U368)-SUM($D556:M556)),0)</f>
        <v>0</v>
      </c>
      <c r="O556" s="4">
        <f>IF(SUM($D556:N556)&lt;($D368-$U368),O525*MIN($M368,($D368-$U368)-SUM($D556:N556)),0)</f>
        <v>0</v>
      </c>
      <c r="P556" s="4">
        <f>IF(SUM($D556:O556)&lt;($D368-$U368),P525*MIN($M368,($D368-$U368)-SUM($D556:O556)),0)</f>
        <v>0</v>
      </c>
      <c r="Q556" s="4">
        <f>IF(SUM($D556:P556)&lt;($D368-$U368),Q525*MIN($M368,($D368-$U368)-SUM($D556:P556)),0)</f>
        <v>0</v>
      </c>
      <c r="R556" s="4">
        <f>IF(SUM($D556:Q556)&lt;($D368-$U368),R525*MIN($M368,($D368-$U368)-SUM($D556:Q556)),0)</f>
        <v>0</v>
      </c>
      <c r="S556" s="4">
        <f>IF(SUM($D556:R556)&lt;($D368-$U368),S525*MIN($M368,($D368-$U368)-SUM($D556:R556)),0)</f>
        <v>0</v>
      </c>
      <c r="T556" s="4">
        <f>IF(SUM($D556:S556)&lt;($D368-$U368),T525*MIN($M368,($D368-$U368)-SUM($D556:S556)),0)</f>
        <v>0</v>
      </c>
      <c r="U556" s="4">
        <f>IF(SUM($D556:T556)&lt;($D368-$U368),U525*MIN($M368,($D368-$U368)-SUM($D556:T556)),0)</f>
        <v>0</v>
      </c>
      <c r="V556" s="4">
        <f>IF(SUM($D556:U556)&lt;($D368-$U368),V525*MIN($M368,($D368-$U368)-SUM($D556:U556)),0)</f>
        <v>0</v>
      </c>
      <c r="W556" s="4">
        <f>IF(SUM($D556:V556)&lt;($D368-$U368),W525*MIN($M368,($D368-$U368)-SUM($D556:V556)),0)</f>
        <v>0</v>
      </c>
      <c r="X556" s="4">
        <f>IF(SUM($D556:W556)&lt;($D368-$U368),X525*MIN($M368,($D368-$U368)-SUM($D556:W556)),0)</f>
        <v>0</v>
      </c>
      <c r="Y556" s="4">
        <f>IF(SUM($D556:X556)&lt;($D368-$U368),Y525*MIN($M368,($D368-$U368)-SUM($D556:X556)),0)</f>
        <v>0</v>
      </c>
      <c r="Z556" s="4">
        <f>IF(SUM($D556:Y556)&lt;($D368-$U368),Z525*MIN($M368,($D368-$U368)-SUM($D556:Y556)),0)</f>
        <v>0</v>
      </c>
      <c r="AA556" s="4">
        <f>IF(SUM($D556:Z556)&lt;($D368-$U368),AA525*MIN($M368,($D368-$U368)-SUM($D556:Z556)),0)</f>
        <v>0</v>
      </c>
      <c r="AB556" s="4">
        <f>IF(SUM($D556:AA556)&lt;($D368-$U368),AB525*MIN($M368,($D368-$U368)-SUM($D556:AA556)),0)</f>
        <v>0</v>
      </c>
    </row>
    <row r="557" spans="2:28" outlineLevel="1">
      <c r="B557" s="556"/>
      <c r="C557" s="10">
        <f t="shared" si="90"/>
        <v>0</v>
      </c>
      <c r="D557" s="10"/>
      <c r="E557" s="4">
        <f>IF(SUM($D557:D557)&lt;($D369-$U369),E526*MIN($M369,($D369-$U369)-SUM($D557:D557)),0)</f>
        <v>0</v>
      </c>
      <c r="F557" s="4">
        <f>IF(SUM($D557:E557)&lt;($D369-$U369),F526*MIN($M369,($D369-$U369)-SUM($D557:E557)),0)</f>
        <v>0</v>
      </c>
      <c r="G557" s="4">
        <f>IF(SUM($D557:F557)&lt;($D369-$U369),G526*MIN($M369,($D369-$U369)-SUM($D557:F557)),0)</f>
        <v>0</v>
      </c>
      <c r="H557" s="4">
        <f>IF(SUM($D557:G557)&lt;($D369-$U369),H526*MIN($M369,($D369-$U369)-SUM($D557:G557)),0)</f>
        <v>0</v>
      </c>
      <c r="I557" s="4">
        <f>IF(SUM($D557:H557)&lt;($D369-$U369),I526*MIN($M369,($D369-$U369)-SUM($D557:H557)),0)</f>
        <v>0</v>
      </c>
      <c r="J557" s="4">
        <f>IF(SUM($D557:I557)&lt;($D369-$U369),J526*MIN($M369,($D369-$U369)-SUM($D557:I557)),0)</f>
        <v>0</v>
      </c>
      <c r="K557" s="4">
        <f>IF(SUM($D557:J557)&lt;($D369-$U369),K526*MIN($M369,($D369-$U369)-SUM($D557:J557)),0)</f>
        <v>0</v>
      </c>
      <c r="L557" s="4">
        <f>IF(SUM($D557:K557)&lt;($D369-$U369),L526*MIN($M369,($D369-$U369)-SUM($D557:K557)),0)</f>
        <v>0</v>
      </c>
      <c r="M557" s="4">
        <f>IF(SUM($D557:L557)&lt;($D369-$U369),M526*MIN($M369,($D369-$U369)-SUM($D557:L557)),0)</f>
        <v>0</v>
      </c>
      <c r="N557" s="4">
        <f>IF(SUM($D557:M557)&lt;($D369-$U369),N526*MIN($M369,($D369-$U369)-SUM($D557:M557)),0)</f>
        <v>0</v>
      </c>
      <c r="O557" s="4">
        <f>IF(SUM($D557:N557)&lt;($D369-$U369),O526*MIN($M369,($D369-$U369)-SUM($D557:N557)),0)</f>
        <v>0</v>
      </c>
      <c r="P557" s="4">
        <f>IF(SUM($D557:O557)&lt;($D369-$U369),P526*MIN($M369,($D369-$U369)-SUM($D557:O557)),0)</f>
        <v>0</v>
      </c>
      <c r="Q557" s="4">
        <f>IF(SUM($D557:P557)&lt;($D369-$U369),Q526*MIN($M369,($D369-$U369)-SUM($D557:P557)),0)</f>
        <v>0</v>
      </c>
      <c r="R557" s="4">
        <f>IF(SUM($D557:Q557)&lt;($D369-$U369),R526*MIN($M369,($D369-$U369)-SUM($D557:Q557)),0)</f>
        <v>0</v>
      </c>
      <c r="S557" s="4">
        <f>IF(SUM($D557:R557)&lt;($D369-$U369),S526*MIN($M369,($D369-$U369)-SUM($D557:R557)),0)</f>
        <v>0</v>
      </c>
      <c r="T557" s="4">
        <f>IF(SUM($D557:S557)&lt;($D369-$U369),T526*MIN($M369,($D369-$U369)-SUM($D557:S557)),0)</f>
        <v>0</v>
      </c>
      <c r="U557" s="4">
        <f>IF(SUM($D557:T557)&lt;($D369-$U369),U526*MIN($M369,($D369-$U369)-SUM($D557:T557)),0)</f>
        <v>0</v>
      </c>
      <c r="V557" s="4">
        <f>IF(SUM($D557:U557)&lt;($D369-$U369),V526*MIN($M369,($D369-$U369)-SUM($D557:U557)),0)</f>
        <v>0</v>
      </c>
      <c r="W557" s="4">
        <f>IF(SUM($D557:V557)&lt;($D369-$U369),W526*MIN($M369,($D369-$U369)-SUM($D557:V557)),0)</f>
        <v>0</v>
      </c>
      <c r="X557" s="4">
        <f>IF(SUM($D557:W557)&lt;($D369-$U369),X526*MIN($M369,($D369-$U369)-SUM($D557:W557)),0)</f>
        <v>0</v>
      </c>
      <c r="Y557" s="4">
        <f>IF(SUM($D557:X557)&lt;($D369-$U369),Y526*MIN($M369,($D369-$U369)-SUM($D557:X557)),0)</f>
        <v>0</v>
      </c>
      <c r="Z557" s="4">
        <f>IF(SUM($D557:Y557)&lt;($D369-$U369),Z526*MIN($M369,($D369-$U369)-SUM($D557:Y557)),0)</f>
        <v>0</v>
      </c>
      <c r="AA557" s="4">
        <f>IF(SUM($D557:Z557)&lt;($D369-$U369),AA526*MIN($M369,($D369-$U369)-SUM($D557:Z557)),0)</f>
        <v>0</v>
      </c>
      <c r="AB557" s="4">
        <f>IF(SUM($D557:AA557)&lt;($D369-$U369),AB526*MIN($M369,($D369-$U369)-SUM($D557:AA557)),0)</f>
        <v>0</v>
      </c>
    </row>
    <row r="558" spans="2:28" outlineLevel="1">
      <c r="B558" s="556"/>
      <c r="C558" s="10">
        <f t="shared" si="90"/>
        <v>0</v>
      </c>
      <c r="D558" s="10"/>
      <c r="E558" s="4">
        <f>IF(SUM($D558:D558)&lt;($D370-$U370),E527*MIN($M370,($D370-$U370)-SUM($D558:D558)),0)</f>
        <v>0</v>
      </c>
      <c r="F558" s="4">
        <f>IF(SUM($D558:E558)&lt;($D370-$U370),F527*MIN($M370,($D370-$U370)-SUM($D558:E558)),0)</f>
        <v>0</v>
      </c>
      <c r="G558" s="4">
        <f>IF(SUM($D558:F558)&lt;($D370-$U370),G527*MIN($M370,($D370-$U370)-SUM($D558:F558)),0)</f>
        <v>0</v>
      </c>
      <c r="H558" s="4">
        <f>IF(SUM($D558:G558)&lt;($D370-$U370),H527*MIN($M370,($D370-$U370)-SUM($D558:G558)),0)</f>
        <v>0</v>
      </c>
      <c r="I558" s="4">
        <f>IF(SUM($D558:H558)&lt;($D370-$U370),I527*MIN($M370,($D370-$U370)-SUM($D558:H558)),0)</f>
        <v>0</v>
      </c>
      <c r="J558" s="4">
        <f>IF(SUM($D558:I558)&lt;($D370-$U370),J527*MIN($M370,($D370-$U370)-SUM($D558:I558)),0)</f>
        <v>0</v>
      </c>
      <c r="K558" s="4">
        <f>IF(SUM($D558:J558)&lt;($D370-$U370),K527*MIN($M370,($D370-$U370)-SUM($D558:J558)),0)</f>
        <v>0</v>
      </c>
      <c r="L558" s="4">
        <f>IF(SUM($D558:K558)&lt;($D370-$U370),L527*MIN($M370,($D370-$U370)-SUM($D558:K558)),0)</f>
        <v>0</v>
      </c>
      <c r="M558" s="4">
        <f>IF(SUM($D558:L558)&lt;($D370-$U370),M527*MIN($M370,($D370-$U370)-SUM($D558:L558)),0)</f>
        <v>0</v>
      </c>
      <c r="N558" s="4">
        <f>IF(SUM($D558:M558)&lt;($D370-$U370),N527*MIN($M370,($D370-$U370)-SUM($D558:M558)),0)</f>
        <v>0</v>
      </c>
      <c r="O558" s="4">
        <f>IF(SUM($D558:N558)&lt;($D370-$U370),O527*MIN($M370,($D370-$U370)-SUM($D558:N558)),0)</f>
        <v>0</v>
      </c>
      <c r="P558" s="4">
        <f>IF(SUM($D558:O558)&lt;($D370-$U370),P527*MIN($M370,($D370-$U370)-SUM($D558:O558)),0)</f>
        <v>0</v>
      </c>
      <c r="Q558" s="4">
        <f>IF(SUM($D558:P558)&lt;($D370-$U370),Q527*MIN($M370,($D370-$U370)-SUM($D558:P558)),0)</f>
        <v>0</v>
      </c>
      <c r="R558" s="4">
        <f>IF(SUM($D558:Q558)&lt;($D370-$U370),R527*MIN($M370,($D370-$U370)-SUM($D558:Q558)),0)</f>
        <v>0</v>
      </c>
      <c r="S558" s="4">
        <f>IF(SUM($D558:R558)&lt;($D370-$U370),S527*MIN($M370,($D370-$U370)-SUM($D558:R558)),0)</f>
        <v>0</v>
      </c>
      <c r="T558" s="4">
        <f>IF(SUM($D558:S558)&lt;($D370-$U370),T527*MIN($M370,($D370-$U370)-SUM($D558:S558)),0)</f>
        <v>0</v>
      </c>
      <c r="U558" s="4">
        <f>IF(SUM($D558:T558)&lt;($D370-$U370),U527*MIN($M370,($D370-$U370)-SUM($D558:T558)),0)</f>
        <v>0</v>
      </c>
      <c r="V558" s="4">
        <f>IF(SUM($D558:U558)&lt;($D370-$U370),V527*MIN($M370,($D370-$U370)-SUM($D558:U558)),0)</f>
        <v>0</v>
      </c>
      <c r="W558" s="4">
        <f>IF(SUM($D558:V558)&lt;($D370-$U370),W527*MIN($M370,($D370-$U370)-SUM($D558:V558)),0)</f>
        <v>0</v>
      </c>
      <c r="X558" s="4">
        <f>IF(SUM($D558:W558)&lt;($D370-$U370),X527*MIN($M370,($D370-$U370)-SUM($D558:W558)),0)</f>
        <v>0</v>
      </c>
      <c r="Y558" s="4">
        <f>IF(SUM($D558:X558)&lt;($D370-$U370),Y527*MIN($M370,($D370-$U370)-SUM($D558:X558)),0)</f>
        <v>0</v>
      </c>
      <c r="Z558" s="4">
        <f>IF(SUM($D558:Y558)&lt;($D370-$U370),Z527*MIN($M370,($D370-$U370)-SUM($D558:Y558)),0)</f>
        <v>0</v>
      </c>
      <c r="AA558" s="4">
        <f>IF(SUM($D558:Z558)&lt;($D370-$U370),AA527*MIN($M370,($D370-$U370)-SUM($D558:Z558)),0)</f>
        <v>0</v>
      </c>
      <c r="AB558" s="4">
        <f>IF(SUM($D558:AA558)&lt;($D370-$U370),AB527*MIN($M370,($D370-$U370)-SUM($D558:AA558)),0)</f>
        <v>0</v>
      </c>
    </row>
    <row r="559" spans="2:28" outlineLevel="1">
      <c r="B559" s="556"/>
      <c r="C559" s="10">
        <f t="shared" si="90"/>
        <v>0</v>
      </c>
      <c r="D559" s="10"/>
      <c r="E559" s="4">
        <f>IF(SUM($D559:D559)&lt;($D371-$U371),E528*MIN($M371,($D371-$U371)-SUM($D559:D559)),0)</f>
        <v>0</v>
      </c>
      <c r="F559" s="4">
        <f>IF(SUM($D559:E559)&lt;($D371-$U371),F528*MIN($M371,($D371-$U371)-SUM($D559:E559)),0)</f>
        <v>0</v>
      </c>
      <c r="G559" s="4">
        <f>IF(SUM($D559:F559)&lt;($D371-$U371),G528*MIN($M371,($D371-$U371)-SUM($D559:F559)),0)</f>
        <v>0</v>
      </c>
      <c r="H559" s="4">
        <f>IF(SUM($D559:G559)&lt;($D371-$U371),H528*MIN($M371,($D371-$U371)-SUM($D559:G559)),0)</f>
        <v>0</v>
      </c>
      <c r="I559" s="4">
        <f>IF(SUM($D559:H559)&lt;($D371-$U371),I528*MIN($M371,($D371-$U371)-SUM($D559:H559)),0)</f>
        <v>0</v>
      </c>
      <c r="J559" s="4">
        <f>IF(SUM($D559:I559)&lt;($D371-$U371),J528*MIN($M371,($D371-$U371)-SUM($D559:I559)),0)</f>
        <v>0</v>
      </c>
      <c r="K559" s="4">
        <f>IF(SUM($D559:J559)&lt;($D371-$U371),K528*MIN($M371,($D371-$U371)-SUM($D559:J559)),0)</f>
        <v>0</v>
      </c>
      <c r="L559" s="4">
        <f>IF(SUM($D559:K559)&lt;($D371-$U371),L528*MIN($M371,($D371-$U371)-SUM($D559:K559)),0)</f>
        <v>0</v>
      </c>
      <c r="M559" s="4">
        <f>IF(SUM($D559:L559)&lt;($D371-$U371),M528*MIN($M371,($D371-$U371)-SUM($D559:L559)),0)</f>
        <v>0</v>
      </c>
      <c r="N559" s="4">
        <f>IF(SUM($D559:M559)&lt;($D371-$U371),N528*MIN($M371,($D371-$U371)-SUM($D559:M559)),0)</f>
        <v>0</v>
      </c>
      <c r="O559" s="4">
        <f>IF(SUM($D559:N559)&lt;($D371-$U371),O528*MIN($M371,($D371-$U371)-SUM($D559:N559)),0)</f>
        <v>0</v>
      </c>
      <c r="P559" s="4">
        <f>IF(SUM($D559:O559)&lt;($D371-$U371),P528*MIN($M371,($D371-$U371)-SUM($D559:O559)),0)</f>
        <v>0</v>
      </c>
      <c r="Q559" s="4">
        <f>IF(SUM($D559:P559)&lt;($D371-$U371),Q528*MIN($M371,($D371-$U371)-SUM($D559:P559)),0)</f>
        <v>0</v>
      </c>
      <c r="R559" s="4">
        <f>IF(SUM($D559:Q559)&lt;($D371-$U371),R528*MIN($M371,($D371-$U371)-SUM($D559:Q559)),0)</f>
        <v>0</v>
      </c>
      <c r="S559" s="4">
        <f>IF(SUM($D559:R559)&lt;($D371-$U371),S528*MIN($M371,($D371-$U371)-SUM($D559:R559)),0)</f>
        <v>0</v>
      </c>
      <c r="T559" s="4">
        <f>IF(SUM($D559:S559)&lt;($D371-$U371),T528*MIN($M371,($D371-$U371)-SUM($D559:S559)),0)</f>
        <v>0</v>
      </c>
      <c r="U559" s="4">
        <f>IF(SUM($D559:T559)&lt;($D371-$U371),U528*MIN($M371,($D371-$U371)-SUM($D559:T559)),0)</f>
        <v>0</v>
      </c>
      <c r="V559" s="4">
        <f>IF(SUM($D559:U559)&lt;($D371-$U371),V528*MIN($M371,($D371-$U371)-SUM($D559:U559)),0)</f>
        <v>0</v>
      </c>
      <c r="W559" s="4">
        <f>IF(SUM($D559:V559)&lt;($D371-$U371),W528*MIN($M371,($D371-$U371)-SUM($D559:V559)),0)</f>
        <v>0</v>
      </c>
      <c r="X559" s="4">
        <f>IF(SUM($D559:W559)&lt;($D371-$U371),X528*MIN($M371,($D371-$U371)-SUM($D559:W559)),0)</f>
        <v>0</v>
      </c>
      <c r="Y559" s="4">
        <f>IF(SUM($D559:X559)&lt;($D371-$U371),Y528*MIN($M371,($D371-$U371)-SUM($D559:X559)),0)</f>
        <v>0</v>
      </c>
      <c r="Z559" s="4">
        <f>IF(SUM($D559:Y559)&lt;($D371-$U371),Z528*MIN($M371,($D371-$U371)-SUM($D559:Y559)),0)</f>
        <v>0</v>
      </c>
      <c r="AA559" s="4">
        <f>IF(SUM($D559:Z559)&lt;($D371-$U371),AA528*MIN($M371,($D371-$U371)-SUM($D559:Z559)),0)</f>
        <v>0</v>
      </c>
      <c r="AB559" s="4">
        <f>IF(SUM($D559:AA559)&lt;($D371-$U371),AB528*MIN($M371,($D371-$U371)-SUM($D559:AA559)),0)</f>
        <v>0</v>
      </c>
    </row>
    <row r="560" spans="2:28" outlineLevel="1">
      <c r="B560" s="556"/>
      <c r="C560" s="10">
        <f t="shared" si="90"/>
        <v>0</v>
      </c>
      <c r="D560" s="10"/>
      <c r="E560" s="4">
        <f>IF(SUM($D560:D560)&lt;($D372-$U372),E529*MIN($M372,($D372-$U372)-SUM($D560:D560)),0)</f>
        <v>0</v>
      </c>
      <c r="F560" s="4">
        <f>IF(SUM($D560:E560)&lt;($D372-$U372),F529*MIN($M372,($D372-$U372)-SUM($D560:E560)),0)</f>
        <v>0</v>
      </c>
      <c r="G560" s="4">
        <f>IF(SUM($D560:F560)&lt;($D372-$U372),G529*MIN($M372,($D372-$U372)-SUM($D560:F560)),0)</f>
        <v>0</v>
      </c>
      <c r="H560" s="4">
        <f>IF(SUM($D560:G560)&lt;($D372-$U372),H529*MIN($M372,($D372-$U372)-SUM($D560:G560)),0)</f>
        <v>0</v>
      </c>
      <c r="I560" s="4">
        <f>IF(SUM($D560:H560)&lt;($D372-$U372),I529*MIN($M372,($D372-$U372)-SUM($D560:H560)),0)</f>
        <v>0</v>
      </c>
      <c r="J560" s="4">
        <f>IF(SUM($D560:I560)&lt;($D372-$U372),J529*MIN($M372,($D372-$U372)-SUM($D560:I560)),0)</f>
        <v>0</v>
      </c>
      <c r="K560" s="4">
        <f>IF(SUM($D560:J560)&lt;($D372-$U372),K529*MIN($M372,($D372-$U372)-SUM($D560:J560)),0)</f>
        <v>0</v>
      </c>
      <c r="L560" s="4">
        <f>IF(SUM($D560:K560)&lt;($D372-$U372),L529*MIN($M372,($D372-$U372)-SUM($D560:K560)),0)</f>
        <v>0</v>
      </c>
      <c r="M560" s="4">
        <f>IF(SUM($D560:L560)&lt;($D372-$U372),M529*MIN($M372,($D372-$U372)-SUM($D560:L560)),0)</f>
        <v>0</v>
      </c>
      <c r="N560" s="4">
        <f>IF(SUM($D560:M560)&lt;($D372-$U372),N529*MIN($M372,($D372-$U372)-SUM($D560:M560)),0)</f>
        <v>0</v>
      </c>
      <c r="O560" s="4">
        <f>IF(SUM($D560:N560)&lt;($D372-$U372),O529*MIN($M372,($D372-$U372)-SUM($D560:N560)),0)</f>
        <v>0</v>
      </c>
      <c r="P560" s="4">
        <f>IF(SUM($D560:O560)&lt;($D372-$U372),P529*MIN($M372,($D372-$U372)-SUM($D560:O560)),0)</f>
        <v>0</v>
      </c>
      <c r="Q560" s="4">
        <f>IF(SUM($D560:P560)&lt;($D372-$U372),Q529*MIN($M372,($D372-$U372)-SUM($D560:P560)),0)</f>
        <v>0</v>
      </c>
      <c r="R560" s="4">
        <f>IF(SUM($D560:Q560)&lt;($D372-$U372),R529*MIN($M372,($D372-$U372)-SUM($D560:Q560)),0)</f>
        <v>0</v>
      </c>
      <c r="S560" s="4">
        <f>IF(SUM($D560:R560)&lt;($D372-$U372),S529*MIN($M372,($D372-$U372)-SUM($D560:R560)),0)</f>
        <v>0</v>
      </c>
      <c r="T560" s="4">
        <f>IF(SUM($D560:S560)&lt;($D372-$U372),T529*MIN($M372,($D372-$U372)-SUM($D560:S560)),0)</f>
        <v>0</v>
      </c>
      <c r="U560" s="4">
        <f>IF(SUM($D560:T560)&lt;($D372-$U372),U529*MIN($M372,($D372-$U372)-SUM($D560:T560)),0)</f>
        <v>0</v>
      </c>
      <c r="V560" s="4">
        <f>IF(SUM($D560:U560)&lt;($D372-$U372),V529*MIN($M372,($D372-$U372)-SUM($D560:U560)),0)</f>
        <v>0</v>
      </c>
      <c r="W560" s="4">
        <f>IF(SUM($D560:V560)&lt;($D372-$U372),W529*MIN($M372,($D372-$U372)-SUM($D560:V560)),0)</f>
        <v>0</v>
      </c>
      <c r="X560" s="4">
        <f>IF(SUM($D560:W560)&lt;($D372-$U372),X529*MIN($M372,($D372-$U372)-SUM($D560:W560)),0)</f>
        <v>0</v>
      </c>
      <c r="Y560" s="4">
        <f>IF(SUM($D560:X560)&lt;($D372-$U372),Y529*MIN($M372,($D372-$U372)-SUM($D560:X560)),0)</f>
        <v>0</v>
      </c>
      <c r="Z560" s="4">
        <f>IF(SUM($D560:Y560)&lt;($D372-$U372),Z529*MIN($M372,($D372-$U372)-SUM($D560:Y560)),0)</f>
        <v>0</v>
      </c>
      <c r="AA560" s="4">
        <f>IF(SUM($D560:Z560)&lt;($D372-$U372),AA529*MIN($M372,($D372-$U372)-SUM($D560:Z560)),0)</f>
        <v>0</v>
      </c>
      <c r="AB560" s="4">
        <f>IF(SUM($D560:AA560)&lt;($D372-$U372),AB529*MIN($M372,($D372-$U372)-SUM($D560:AA560)),0)</f>
        <v>0</v>
      </c>
    </row>
    <row r="561" spans="2:28" outlineLevel="1">
      <c r="B561" s="556"/>
      <c r="C561" s="10">
        <f t="shared" si="90"/>
        <v>0</v>
      </c>
      <c r="D561" s="10"/>
      <c r="E561" s="4">
        <f>IF(SUM($D561:D561)&lt;($D373-$U373),E530*MIN($M373,($D373-$U373)-SUM($D561:D561)),0)</f>
        <v>0</v>
      </c>
      <c r="F561" s="4">
        <f>IF(SUM($D561:E561)&lt;($D373-$U373),F530*MIN($M373,($D373-$U373)-SUM($D561:E561)),0)</f>
        <v>0</v>
      </c>
      <c r="G561" s="4">
        <f>IF(SUM($D561:F561)&lt;($D373-$U373),G530*MIN($M373,($D373-$U373)-SUM($D561:F561)),0)</f>
        <v>0</v>
      </c>
      <c r="H561" s="4">
        <f>IF(SUM($D561:G561)&lt;($D373-$U373),H530*MIN($M373,($D373-$U373)-SUM($D561:G561)),0)</f>
        <v>0</v>
      </c>
      <c r="I561" s="4">
        <f>IF(SUM($D561:H561)&lt;($D373-$U373),I530*MIN($M373,($D373-$U373)-SUM($D561:H561)),0)</f>
        <v>0</v>
      </c>
      <c r="J561" s="4">
        <f>IF(SUM($D561:I561)&lt;($D373-$U373),J530*MIN($M373,($D373-$U373)-SUM($D561:I561)),0)</f>
        <v>0</v>
      </c>
      <c r="K561" s="4">
        <f>IF(SUM($D561:J561)&lt;($D373-$U373),K530*MIN($M373,($D373-$U373)-SUM($D561:J561)),0)</f>
        <v>0</v>
      </c>
      <c r="L561" s="4">
        <f>IF(SUM($D561:K561)&lt;($D373-$U373),L530*MIN($M373,($D373-$U373)-SUM($D561:K561)),0)</f>
        <v>0</v>
      </c>
      <c r="M561" s="4">
        <f>IF(SUM($D561:L561)&lt;($D373-$U373),M530*MIN($M373,($D373-$U373)-SUM($D561:L561)),0)</f>
        <v>0</v>
      </c>
      <c r="N561" s="4">
        <f>IF(SUM($D561:M561)&lt;($D373-$U373),N530*MIN($M373,($D373-$U373)-SUM($D561:M561)),0)</f>
        <v>0</v>
      </c>
      <c r="O561" s="4">
        <f>IF(SUM($D561:N561)&lt;($D373-$U373),O530*MIN($M373,($D373-$U373)-SUM($D561:N561)),0)</f>
        <v>0</v>
      </c>
      <c r="P561" s="4">
        <f>IF(SUM($D561:O561)&lt;($D373-$U373),P530*MIN($M373,($D373-$U373)-SUM($D561:O561)),0)</f>
        <v>0</v>
      </c>
      <c r="Q561" s="4">
        <f>IF(SUM($D561:P561)&lt;($D373-$U373),Q530*MIN($M373,($D373-$U373)-SUM($D561:P561)),0)</f>
        <v>0</v>
      </c>
      <c r="R561" s="4">
        <f>IF(SUM($D561:Q561)&lt;($D373-$U373),R530*MIN($M373,($D373-$U373)-SUM($D561:Q561)),0)</f>
        <v>0</v>
      </c>
      <c r="S561" s="4">
        <f>IF(SUM($D561:R561)&lt;($D373-$U373),S530*MIN($M373,($D373-$U373)-SUM($D561:R561)),0)</f>
        <v>0</v>
      </c>
      <c r="T561" s="4">
        <f>IF(SUM($D561:S561)&lt;($D373-$U373),T530*MIN($M373,($D373-$U373)-SUM($D561:S561)),0)</f>
        <v>0</v>
      </c>
      <c r="U561" s="4">
        <f>IF(SUM($D561:T561)&lt;($D373-$U373),U530*MIN($M373,($D373-$U373)-SUM($D561:T561)),0)</f>
        <v>0</v>
      </c>
      <c r="V561" s="4">
        <f>IF(SUM($D561:U561)&lt;($D373-$U373),V530*MIN($M373,($D373-$U373)-SUM($D561:U561)),0)</f>
        <v>0</v>
      </c>
      <c r="W561" s="4">
        <f>IF(SUM($D561:V561)&lt;($D373-$U373),W530*MIN($M373,($D373-$U373)-SUM($D561:V561)),0)</f>
        <v>0</v>
      </c>
      <c r="X561" s="4">
        <f>IF(SUM($D561:W561)&lt;($D373-$U373),X530*MIN($M373,($D373-$U373)-SUM($D561:W561)),0)</f>
        <v>0</v>
      </c>
      <c r="Y561" s="4">
        <f>IF(SUM($D561:X561)&lt;($D373-$U373),Y530*MIN($M373,($D373-$U373)-SUM($D561:X561)),0)</f>
        <v>0</v>
      </c>
      <c r="Z561" s="4">
        <f>IF(SUM($D561:Y561)&lt;($D373-$U373),Z530*MIN($M373,($D373-$U373)-SUM($D561:Y561)),0)</f>
        <v>0</v>
      </c>
      <c r="AA561" s="4">
        <f>IF(SUM($D561:Z561)&lt;($D373-$U373),AA530*MIN($M373,($D373-$U373)-SUM($D561:Z561)),0)</f>
        <v>0</v>
      </c>
      <c r="AB561" s="4">
        <f>IF(SUM($D561:AA561)&lt;($D373-$U373),AB530*MIN($M373,($D373-$U373)-SUM($D561:AA561)),0)</f>
        <v>0</v>
      </c>
    </row>
    <row r="562" spans="2:28" outlineLevel="1">
      <c r="B562" s="556"/>
      <c r="C562" s="21" t="s">
        <v>286</v>
      </c>
    </row>
    <row r="563" spans="2:28" outlineLevel="1">
      <c r="B563" s="556"/>
      <c r="C563" s="4" t="str">
        <f>C532</f>
        <v>Studio</v>
      </c>
      <c r="D563" s="1070">
        <f t="shared" ref="D563:D592" si="91">$D344-D439</f>
        <v>-1</v>
      </c>
      <c r="E563" s="252">
        <f>IF($K344="Natural",$D344-E439,IF(E$375&lt;$K344,$D563,0))</f>
        <v>0</v>
      </c>
      <c r="F563" s="252">
        <f t="shared" ref="F563:AB563" si="92">IF($K344="Natural",$D344-F439,IF(F$375&lt;$K344,$D563,0))</f>
        <v>0</v>
      </c>
      <c r="G563" s="252">
        <f t="shared" si="92"/>
        <v>0</v>
      </c>
      <c r="H563" s="252">
        <f t="shared" si="92"/>
        <v>0</v>
      </c>
      <c r="I563" s="252">
        <f t="shared" si="92"/>
        <v>0</v>
      </c>
      <c r="J563" s="252">
        <f t="shared" si="92"/>
        <v>0</v>
      </c>
      <c r="K563" s="252">
        <f t="shared" si="92"/>
        <v>0</v>
      </c>
      <c r="L563" s="252">
        <f t="shared" si="92"/>
        <v>0</v>
      </c>
      <c r="M563" s="252">
        <f t="shared" si="92"/>
        <v>0</v>
      </c>
      <c r="N563" s="252">
        <f t="shared" si="92"/>
        <v>0</v>
      </c>
      <c r="O563" s="252">
        <f t="shared" si="92"/>
        <v>0</v>
      </c>
      <c r="P563" s="252">
        <f t="shared" si="92"/>
        <v>0</v>
      </c>
      <c r="Q563" s="252">
        <f t="shared" si="92"/>
        <v>0</v>
      </c>
      <c r="R563" s="252">
        <f t="shared" si="92"/>
        <v>0</v>
      </c>
      <c r="S563" s="252">
        <f t="shared" si="92"/>
        <v>0</v>
      </c>
      <c r="T563" s="252">
        <f t="shared" si="92"/>
        <v>0</v>
      </c>
      <c r="U563" s="252">
        <f t="shared" si="92"/>
        <v>0</v>
      </c>
      <c r="V563" s="252">
        <f t="shared" si="92"/>
        <v>0</v>
      </c>
      <c r="W563" s="252">
        <f t="shared" si="92"/>
        <v>0</v>
      </c>
      <c r="X563" s="252">
        <f t="shared" si="92"/>
        <v>0</v>
      </c>
      <c r="Y563" s="252">
        <f t="shared" si="92"/>
        <v>0</v>
      </c>
      <c r="Z563" s="252">
        <f t="shared" si="92"/>
        <v>0</v>
      </c>
      <c r="AA563" s="252">
        <f t="shared" si="92"/>
        <v>0</v>
      </c>
      <c r="AB563" s="252">
        <f t="shared" si="92"/>
        <v>0</v>
      </c>
    </row>
    <row r="564" spans="2:28" outlineLevel="1">
      <c r="B564" s="556"/>
      <c r="C564" s="4" t="str">
        <f>C533</f>
        <v xml:space="preserve">1 Bed / 1 Bath </v>
      </c>
      <c r="D564" s="1070">
        <f t="shared" si="91"/>
        <v>0</v>
      </c>
      <c r="E564" s="252">
        <f t="shared" ref="E564:AB564" si="93">IF($K345="Natural",$D345-E440,IF(E$375&lt;$K345,$D564,0))</f>
        <v>0</v>
      </c>
      <c r="F564" s="252">
        <f t="shared" si="93"/>
        <v>0</v>
      </c>
      <c r="G564" s="252">
        <f t="shared" si="93"/>
        <v>0</v>
      </c>
      <c r="H564" s="252">
        <f t="shared" si="93"/>
        <v>0</v>
      </c>
      <c r="I564" s="252">
        <f t="shared" si="93"/>
        <v>0</v>
      </c>
      <c r="J564" s="252">
        <f t="shared" si="93"/>
        <v>0</v>
      </c>
      <c r="K564" s="252">
        <f t="shared" si="93"/>
        <v>0</v>
      </c>
      <c r="L564" s="252">
        <f t="shared" si="93"/>
        <v>0</v>
      </c>
      <c r="M564" s="252">
        <f t="shared" si="93"/>
        <v>0</v>
      </c>
      <c r="N564" s="252">
        <f t="shared" si="93"/>
        <v>0</v>
      </c>
      <c r="O564" s="252">
        <f t="shared" si="93"/>
        <v>0</v>
      </c>
      <c r="P564" s="252">
        <f t="shared" si="93"/>
        <v>0</v>
      </c>
      <c r="Q564" s="252">
        <f t="shared" si="93"/>
        <v>0</v>
      </c>
      <c r="R564" s="252">
        <f t="shared" si="93"/>
        <v>0</v>
      </c>
      <c r="S564" s="252">
        <f t="shared" si="93"/>
        <v>0</v>
      </c>
      <c r="T564" s="252">
        <f t="shared" si="93"/>
        <v>0</v>
      </c>
      <c r="U564" s="252">
        <f t="shared" si="93"/>
        <v>0</v>
      </c>
      <c r="V564" s="252">
        <f t="shared" si="93"/>
        <v>0</v>
      </c>
      <c r="W564" s="252">
        <f t="shared" si="93"/>
        <v>0</v>
      </c>
      <c r="X564" s="252">
        <f t="shared" si="93"/>
        <v>0</v>
      </c>
      <c r="Y564" s="252">
        <f t="shared" si="93"/>
        <v>0</v>
      </c>
      <c r="Z564" s="252">
        <f t="shared" si="93"/>
        <v>0</v>
      </c>
      <c r="AA564" s="252">
        <f t="shared" si="93"/>
        <v>0</v>
      </c>
      <c r="AB564" s="252">
        <f t="shared" si="93"/>
        <v>0</v>
      </c>
    </row>
    <row r="565" spans="2:28" outlineLevel="1">
      <c r="B565" s="556"/>
      <c r="C565" s="4" t="str">
        <f>C534</f>
        <v xml:space="preserve">1 Bed / 1 Bath </v>
      </c>
      <c r="D565" s="1070">
        <f t="shared" si="91"/>
        <v>0</v>
      </c>
      <c r="E565" s="252">
        <f t="shared" ref="E565:AB565" si="94">IF($K346="Natural",$D346-E441,IF(E$375&lt;$K346,$D565,0))</f>
        <v>0</v>
      </c>
      <c r="F565" s="252">
        <f t="shared" si="94"/>
        <v>0</v>
      </c>
      <c r="G565" s="252">
        <f t="shared" si="94"/>
        <v>0</v>
      </c>
      <c r="H565" s="252">
        <f t="shared" si="94"/>
        <v>0</v>
      </c>
      <c r="I565" s="252">
        <f t="shared" si="94"/>
        <v>0</v>
      </c>
      <c r="J565" s="252">
        <f t="shared" si="94"/>
        <v>0</v>
      </c>
      <c r="K565" s="252">
        <f t="shared" si="94"/>
        <v>0</v>
      </c>
      <c r="L565" s="252">
        <f t="shared" si="94"/>
        <v>0</v>
      </c>
      <c r="M565" s="252">
        <f t="shared" si="94"/>
        <v>0</v>
      </c>
      <c r="N565" s="252">
        <f t="shared" si="94"/>
        <v>0</v>
      </c>
      <c r="O565" s="252">
        <f t="shared" si="94"/>
        <v>0</v>
      </c>
      <c r="P565" s="252">
        <f t="shared" si="94"/>
        <v>0</v>
      </c>
      <c r="Q565" s="252">
        <f t="shared" si="94"/>
        <v>0</v>
      </c>
      <c r="R565" s="252">
        <f t="shared" si="94"/>
        <v>0</v>
      </c>
      <c r="S565" s="252">
        <f t="shared" si="94"/>
        <v>0</v>
      </c>
      <c r="T565" s="252">
        <f t="shared" si="94"/>
        <v>0</v>
      </c>
      <c r="U565" s="252">
        <f t="shared" si="94"/>
        <v>0</v>
      </c>
      <c r="V565" s="252">
        <f t="shared" si="94"/>
        <v>0</v>
      </c>
      <c r="W565" s="252">
        <f t="shared" si="94"/>
        <v>0</v>
      </c>
      <c r="X565" s="252">
        <f t="shared" si="94"/>
        <v>0</v>
      </c>
      <c r="Y565" s="252">
        <f t="shared" si="94"/>
        <v>0</v>
      </c>
      <c r="Z565" s="252">
        <f t="shared" si="94"/>
        <v>0</v>
      </c>
      <c r="AA565" s="252">
        <f t="shared" si="94"/>
        <v>0</v>
      </c>
      <c r="AB565" s="252">
        <f t="shared" si="94"/>
        <v>0</v>
      </c>
    </row>
    <row r="566" spans="2:28" outlineLevel="1">
      <c r="B566" s="556"/>
      <c r="C566" s="4" t="str">
        <f>C535</f>
        <v xml:space="preserve">1 Bed / 1 Bath </v>
      </c>
      <c r="D566" s="1070">
        <f t="shared" si="91"/>
        <v>0</v>
      </c>
      <c r="E566" s="252">
        <f t="shared" ref="E566:AB566" si="95">IF($K347="Natural",$D347-E442,IF(E$375&lt;$K347,$D566,0))</f>
        <v>0</v>
      </c>
      <c r="F566" s="252">
        <f t="shared" si="95"/>
        <v>0</v>
      </c>
      <c r="G566" s="252">
        <f t="shared" si="95"/>
        <v>0</v>
      </c>
      <c r="H566" s="252">
        <f t="shared" si="95"/>
        <v>0</v>
      </c>
      <c r="I566" s="252">
        <f t="shared" si="95"/>
        <v>0</v>
      </c>
      <c r="J566" s="252">
        <f t="shared" si="95"/>
        <v>0</v>
      </c>
      <c r="K566" s="252">
        <f t="shared" si="95"/>
        <v>0</v>
      </c>
      <c r="L566" s="252">
        <f t="shared" si="95"/>
        <v>0</v>
      </c>
      <c r="M566" s="252">
        <f t="shared" si="95"/>
        <v>0</v>
      </c>
      <c r="N566" s="252">
        <f t="shared" si="95"/>
        <v>0</v>
      </c>
      <c r="O566" s="252">
        <f t="shared" si="95"/>
        <v>0</v>
      </c>
      <c r="P566" s="252">
        <f t="shared" si="95"/>
        <v>0</v>
      </c>
      <c r="Q566" s="252">
        <f t="shared" si="95"/>
        <v>0</v>
      </c>
      <c r="R566" s="252">
        <f t="shared" si="95"/>
        <v>0</v>
      </c>
      <c r="S566" s="252">
        <f t="shared" si="95"/>
        <v>0</v>
      </c>
      <c r="T566" s="252">
        <f t="shared" si="95"/>
        <v>0</v>
      </c>
      <c r="U566" s="252">
        <f t="shared" si="95"/>
        <v>0</v>
      </c>
      <c r="V566" s="252">
        <f t="shared" si="95"/>
        <v>0</v>
      </c>
      <c r="W566" s="252">
        <f t="shared" si="95"/>
        <v>0</v>
      </c>
      <c r="X566" s="252">
        <f t="shared" si="95"/>
        <v>0</v>
      </c>
      <c r="Y566" s="252">
        <f t="shared" si="95"/>
        <v>0</v>
      </c>
      <c r="Z566" s="252">
        <f t="shared" si="95"/>
        <v>0</v>
      </c>
      <c r="AA566" s="252">
        <f t="shared" si="95"/>
        <v>0</v>
      </c>
      <c r="AB566" s="252">
        <f t="shared" si="95"/>
        <v>0</v>
      </c>
    </row>
    <row r="567" spans="2:28" outlineLevel="1">
      <c r="B567" s="556"/>
      <c r="C567" s="10" t="str">
        <f t="shared" ref="C567:C592" si="96">C536</f>
        <v xml:space="preserve">2 Bed / 1 Bath </v>
      </c>
      <c r="D567" s="1070">
        <f t="shared" si="91"/>
        <v>0</v>
      </c>
      <c r="E567" s="252">
        <f t="shared" ref="E567:AB567" si="97">IF($K348="Natural",$D348-E443,IF(E$375&lt;$K348,$D567,0))</f>
        <v>0</v>
      </c>
      <c r="F567" s="252">
        <f t="shared" si="97"/>
        <v>0</v>
      </c>
      <c r="G567" s="252">
        <f t="shared" si="97"/>
        <v>0</v>
      </c>
      <c r="H567" s="252">
        <f t="shared" si="97"/>
        <v>0</v>
      </c>
      <c r="I567" s="252">
        <f t="shared" si="97"/>
        <v>0</v>
      </c>
      <c r="J567" s="252">
        <f t="shared" si="97"/>
        <v>0</v>
      </c>
      <c r="K567" s="252">
        <f t="shared" si="97"/>
        <v>0</v>
      </c>
      <c r="L567" s="252">
        <f t="shared" si="97"/>
        <v>0</v>
      </c>
      <c r="M567" s="252">
        <f t="shared" si="97"/>
        <v>0</v>
      </c>
      <c r="N567" s="252">
        <f t="shared" si="97"/>
        <v>0</v>
      </c>
      <c r="O567" s="252">
        <f t="shared" si="97"/>
        <v>0</v>
      </c>
      <c r="P567" s="252">
        <f t="shared" si="97"/>
        <v>0</v>
      </c>
      <c r="Q567" s="252">
        <f t="shared" si="97"/>
        <v>0</v>
      </c>
      <c r="R567" s="252">
        <f t="shared" si="97"/>
        <v>0</v>
      </c>
      <c r="S567" s="252">
        <f t="shared" si="97"/>
        <v>0</v>
      </c>
      <c r="T567" s="252">
        <f t="shared" si="97"/>
        <v>0</v>
      </c>
      <c r="U567" s="252">
        <f t="shared" si="97"/>
        <v>0</v>
      </c>
      <c r="V567" s="252">
        <f t="shared" si="97"/>
        <v>0</v>
      </c>
      <c r="W567" s="252">
        <f t="shared" si="97"/>
        <v>0</v>
      </c>
      <c r="X567" s="252">
        <f t="shared" si="97"/>
        <v>0</v>
      </c>
      <c r="Y567" s="252">
        <f t="shared" si="97"/>
        <v>0</v>
      </c>
      <c r="Z567" s="252">
        <f t="shared" si="97"/>
        <v>0</v>
      </c>
      <c r="AA567" s="252">
        <f t="shared" si="97"/>
        <v>0</v>
      </c>
      <c r="AB567" s="252">
        <f t="shared" si="97"/>
        <v>0</v>
      </c>
    </row>
    <row r="568" spans="2:28" outlineLevel="1">
      <c r="B568" s="556"/>
      <c r="C568" s="10" t="str">
        <f t="shared" si="96"/>
        <v xml:space="preserve">2 Bed / 1 Bath </v>
      </c>
      <c r="D568" s="1070">
        <f t="shared" si="91"/>
        <v>0</v>
      </c>
      <c r="E568" s="252">
        <f t="shared" ref="E568:AB568" si="98">IF($K349="Natural",$D349-E444,IF(E$375&lt;$K349,$D568,0))</f>
        <v>0</v>
      </c>
      <c r="F568" s="252">
        <f t="shared" si="98"/>
        <v>0</v>
      </c>
      <c r="G568" s="252">
        <f t="shared" si="98"/>
        <v>0</v>
      </c>
      <c r="H568" s="252">
        <f t="shared" si="98"/>
        <v>0</v>
      </c>
      <c r="I568" s="252">
        <f t="shared" si="98"/>
        <v>0</v>
      </c>
      <c r="J568" s="252">
        <f t="shared" si="98"/>
        <v>0</v>
      </c>
      <c r="K568" s="252">
        <f t="shared" si="98"/>
        <v>0</v>
      </c>
      <c r="L568" s="252">
        <f t="shared" si="98"/>
        <v>0</v>
      </c>
      <c r="M568" s="252">
        <f t="shared" si="98"/>
        <v>0</v>
      </c>
      <c r="N568" s="252">
        <f t="shared" si="98"/>
        <v>0</v>
      </c>
      <c r="O568" s="252">
        <f t="shared" si="98"/>
        <v>0</v>
      </c>
      <c r="P568" s="252">
        <f t="shared" si="98"/>
        <v>0</v>
      </c>
      <c r="Q568" s="252">
        <f t="shared" si="98"/>
        <v>0</v>
      </c>
      <c r="R568" s="252">
        <f t="shared" si="98"/>
        <v>0</v>
      </c>
      <c r="S568" s="252">
        <f t="shared" si="98"/>
        <v>0</v>
      </c>
      <c r="T568" s="252">
        <f t="shared" si="98"/>
        <v>0</v>
      </c>
      <c r="U568" s="252">
        <f t="shared" si="98"/>
        <v>0</v>
      </c>
      <c r="V568" s="252">
        <f t="shared" si="98"/>
        <v>0</v>
      </c>
      <c r="W568" s="252">
        <f t="shared" si="98"/>
        <v>0</v>
      </c>
      <c r="X568" s="252">
        <f t="shared" si="98"/>
        <v>0</v>
      </c>
      <c r="Y568" s="252">
        <f t="shared" si="98"/>
        <v>0</v>
      </c>
      <c r="Z568" s="252">
        <f t="shared" si="98"/>
        <v>0</v>
      </c>
      <c r="AA568" s="252">
        <f t="shared" si="98"/>
        <v>0</v>
      </c>
      <c r="AB568" s="252">
        <f t="shared" si="98"/>
        <v>0</v>
      </c>
    </row>
    <row r="569" spans="2:28" outlineLevel="1">
      <c r="B569" s="556"/>
      <c r="C569" s="10" t="str">
        <f t="shared" si="96"/>
        <v xml:space="preserve">2 Bed / 1 Bath </v>
      </c>
      <c r="D569" s="1070">
        <f t="shared" si="91"/>
        <v>0</v>
      </c>
      <c r="E569" s="252">
        <f t="shared" ref="E569:AB569" si="99">IF($K350="Natural",$D350-E445,IF(E$375&lt;$K350,$D569,0))</f>
        <v>0</v>
      </c>
      <c r="F569" s="252">
        <f t="shared" si="99"/>
        <v>0</v>
      </c>
      <c r="G569" s="252">
        <f t="shared" si="99"/>
        <v>0</v>
      </c>
      <c r="H569" s="252">
        <f t="shared" si="99"/>
        <v>0</v>
      </c>
      <c r="I569" s="252">
        <f t="shared" si="99"/>
        <v>0</v>
      </c>
      <c r="J569" s="252">
        <f t="shared" si="99"/>
        <v>0</v>
      </c>
      <c r="K569" s="252">
        <f t="shared" si="99"/>
        <v>0</v>
      </c>
      <c r="L569" s="252">
        <f t="shared" si="99"/>
        <v>0</v>
      </c>
      <c r="M569" s="252">
        <f t="shared" si="99"/>
        <v>0</v>
      </c>
      <c r="N569" s="252">
        <f t="shared" si="99"/>
        <v>0</v>
      </c>
      <c r="O569" s="252">
        <f t="shared" si="99"/>
        <v>0</v>
      </c>
      <c r="P569" s="252">
        <f t="shared" si="99"/>
        <v>0</v>
      </c>
      <c r="Q569" s="252">
        <f t="shared" si="99"/>
        <v>0</v>
      </c>
      <c r="R569" s="252">
        <f t="shared" si="99"/>
        <v>0</v>
      </c>
      <c r="S569" s="252">
        <f t="shared" si="99"/>
        <v>0</v>
      </c>
      <c r="T569" s="252">
        <f t="shared" si="99"/>
        <v>0</v>
      </c>
      <c r="U569" s="252">
        <f t="shared" si="99"/>
        <v>0</v>
      </c>
      <c r="V569" s="252">
        <f t="shared" si="99"/>
        <v>0</v>
      </c>
      <c r="W569" s="252">
        <f t="shared" si="99"/>
        <v>0</v>
      </c>
      <c r="X569" s="252">
        <f t="shared" si="99"/>
        <v>0</v>
      </c>
      <c r="Y569" s="252">
        <f t="shared" si="99"/>
        <v>0</v>
      </c>
      <c r="Z569" s="252">
        <f t="shared" si="99"/>
        <v>0</v>
      </c>
      <c r="AA569" s="252">
        <f t="shared" si="99"/>
        <v>0</v>
      </c>
      <c r="AB569" s="252">
        <f t="shared" si="99"/>
        <v>0</v>
      </c>
    </row>
    <row r="570" spans="2:28" outlineLevel="1">
      <c r="B570" s="556"/>
      <c r="C570" s="10" t="str">
        <f t="shared" si="96"/>
        <v xml:space="preserve">2 Bed / 2 Bath </v>
      </c>
      <c r="D570" s="1070">
        <f t="shared" si="91"/>
        <v>0</v>
      </c>
      <c r="E570" s="252">
        <f t="shared" ref="E570:AB570" si="100">IF($K351="Natural",$D351-E446,IF(E$375&lt;$K351,$D570,0))</f>
        <v>0</v>
      </c>
      <c r="F570" s="252">
        <f t="shared" si="100"/>
        <v>0</v>
      </c>
      <c r="G570" s="252">
        <f t="shared" si="100"/>
        <v>0</v>
      </c>
      <c r="H570" s="252">
        <f t="shared" si="100"/>
        <v>0</v>
      </c>
      <c r="I570" s="252">
        <f t="shared" si="100"/>
        <v>0</v>
      </c>
      <c r="J570" s="252">
        <f t="shared" si="100"/>
        <v>0</v>
      </c>
      <c r="K570" s="252">
        <f t="shared" si="100"/>
        <v>0</v>
      </c>
      <c r="L570" s="252">
        <f t="shared" si="100"/>
        <v>0</v>
      </c>
      <c r="M570" s="252">
        <f t="shared" si="100"/>
        <v>0</v>
      </c>
      <c r="N570" s="252">
        <f t="shared" si="100"/>
        <v>0</v>
      </c>
      <c r="O570" s="252">
        <f t="shared" si="100"/>
        <v>0</v>
      </c>
      <c r="P570" s="252">
        <f t="shared" si="100"/>
        <v>0</v>
      </c>
      <c r="Q570" s="252">
        <f t="shared" si="100"/>
        <v>0</v>
      </c>
      <c r="R570" s="252">
        <f t="shared" si="100"/>
        <v>0</v>
      </c>
      <c r="S570" s="252">
        <f t="shared" si="100"/>
        <v>0</v>
      </c>
      <c r="T570" s="252">
        <f t="shared" si="100"/>
        <v>0</v>
      </c>
      <c r="U570" s="252">
        <f t="shared" si="100"/>
        <v>0</v>
      </c>
      <c r="V570" s="252">
        <f t="shared" si="100"/>
        <v>0</v>
      </c>
      <c r="W570" s="252">
        <f t="shared" si="100"/>
        <v>0</v>
      </c>
      <c r="X570" s="252">
        <f t="shared" si="100"/>
        <v>0</v>
      </c>
      <c r="Y570" s="252">
        <f t="shared" si="100"/>
        <v>0</v>
      </c>
      <c r="Z570" s="252">
        <f t="shared" si="100"/>
        <v>0</v>
      </c>
      <c r="AA570" s="252">
        <f t="shared" si="100"/>
        <v>0</v>
      </c>
      <c r="AB570" s="252">
        <f t="shared" si="100"/>
        <v>0</v>
      </c>
    </row>
    <row r="571" spans="2:28" outlineLevel="1">
      <c r="B571" s="556"/>
      <c r="C571" s="10" t="str">
        <f t="shared" si="96"/>
        <v>2 Bed / 1 Bath + Den</v>
      </c>
      <c r="D571" s="1070">
        <f t="shared" si="91"/>
        <v>0</v>
      </c>
      <c r="E571" s="252">
        <f t="shared" ref="E571:AB571" si="101">IF($K352="Natural",$D352-E447,IF(E$375&lt;$K352,$D571,0))</f>
        <v>0</v>
      </c>
      <c r="F571" s="252">
        <f t="shared" si="101"/>
        <v>0</v>
      </c>
      <c r="G571" s="252">
        <f t="shared" si="101"/>
        <v>0</v>
      </c>
      <c r="H571" s="252">
        <f t="shared" si="101"/>
        <v>0</v>
      </c>
      <c r="I571" s="252">
        <f t="shared" si="101"/>
        <v>0</v>
      </c>
      <c r="J571" s="252">
        <f t="shared" si="101"/>
        <v>0</v>
      </c>
      <c r="K571" s="252">
        <f t="shared" si="101"/>
        <v>0</v>
      </c>
      <c r="L571" s="252">
        <f t="shared" si="101"/>
        <v>0</v>
      </c>
      <c r="M571" s="252">
        <f t="shared" si="101"/>
        <v>0</v>
      </c>
      <c r="N571" s="252">
        <f t="shared" si="101"/>
        <v>0</v>
      </c>
      <c r="O571" s="252">
        <f t="shared" si="101"/>
        <v>0</v>
      </c>
      <c r="P571" s="252">
        <f t="shared" si="101"/>
        <v>0</v>
      </c>
      <c r="Q571" s="252">
        <f t="shared" si="101"/>
        <v>0</v>
      </c>
      <c r="R571" s="252">
        <f t="shared" si="101"/>
        <v>0</v>
      </c>
      <c r="S571" s="252">
        <f t="shared" si="101"/>
        <v>0</v>
      </c>
      <c r="T571" s="252">
        <f t="shared" si="101"/>
        <v>0</v>
      </c>
      <c r="U571" s="252">
        <f t="shared" si="101"/>
        <v>0</v>
      </c>
      <c r="V571" s="252">
        <f t="shared" si="101"/>
        <v>0</v>
      </c>
      <c r="W571" s="252">
        <f t="shared" si="101"/>
        <v>0</v>
      </c>
      <c r="X571" s="252">
        <f t="shared" si="101"/>
        <v>0</v>
      </c>
      <c r="Y571" s="252">
        <f t="shared" si="101"/>
        <v>0</v>
      </c>
      <c r="Z571" s="252">
        <f t="shared" si="101"/>
        <v>0</v>
      </c>
      <c r="AA571" s="252">
        <f t="shared" si="101"/>
        <v>0</v>
      </c>
      <c r="AB571" s="252">
        <f t="shared" si="101"/>
        <v>0</v>
      </c>
    </row>
    <row r="572" spans="2:28" outlineLevel="1">
      <c r="B572" s="556"/>
      <c r="C572" s="10" t="str">
        <f t="shared" si="96"/>
        <v xml:space="preserve">2 Bed / 2 Bath </v>
      </c>
      <c r="D572" s="1070">
        <f t="shared" si="91"/>
        <v>0</v>
      </c>
      <c r="E572" s="252">
        <f t="shared" ref="E572:AB572" si="102">IF($K353="Natural",$D353-E448,IF(E$375&lt;$K353,$D572,0))</f>
        <v>0</v>
      </c>
      <c r="F572" s="252">
        <f t="shared" si="102"/>
        <v>0</v>
      </c>
      <c r="G572" s="252">
        <f t="shared" si="102"/>
        <v>0</v>
      </c>
      <c r="H572" s="252">
        <f t="shared" si="102"/>
        <v>0</v>
      </c>
      <c r="I572" s="252">
        <f t="shared" si="102"/>
        <v>0</v>
      </c>
      <c r="J572" s="252">
        <f t="shared" si="102"/>
        <v>0</v>
      </c>
      <c r="K572" s="252">
        <f t="shared" si="102"/>
        <v>0</v>
      </c>
      <c r="L572" s="252">
        <f t="shared" si="102"/>
        <v>0</v>
      </c>
      <c r="M572" s="252">
        <f t="shared" si="102"/>
        <v>0</v>
      </c>
      <c r="N572" s="252">
        <f t="shared" si="102"/>
        <v>0</v>
      </c>
      <c r="O572" s="252">
        <f t="shared" si="102"/>
        <v>0</v>
      </c>
      <c r="P572" s="252">
        <f t="shared" si="102"/>
        <v>0</v>
      </c>
      <c r="Q572" s="252">
        <f t="shared" si="102"/>
        <v>0</v>
      </c>
      <c r="R572" s="252">
        <f t="shared" si="102"/>
        <v>0</v>
      </c>
      <c r="S572" s="252">
        <f t="shared" si="102"/>
        <v>0</v>
      </c>
      <c r="T572" s="252">
        <f t="shared" si="102"/>
        <v>0</v>
      </c>
      <c r="U572" s="252">
        <f t="shared" si="102"/>
        <v>0</v>
      </c>
      <c r="V572" s="252">
        <f t="shared" si="102"/>
        <v>0</v>
      </c>
      <c r="W572" s="252">
        <f t="shared" si="102"/>
        <v>0</v>
      </c>
      <c r="X572" s="252">
        <f t="shared" si="102"/>
        <v>0</v>
      </c>
      <c r="Y572" s="252">
        <f t="shared" si="102"/>
        <v>0</v>
      </c>
      <c r="Z572" s="252">
        <f t="shared" si="102"/>
        <v>0</v>
      </c>
      <c r="AA572" s="252">
        <f t="shared" si="102"/>
        <v>0</v>
      </c>
      <c r="AB572" s="252">
        <f t="shared" si="102"/>
        <v>0</v>
      </c>
    </row>
    <row r="573" spans="2:28" outlineLevel="1">
      <c r="B573" s="556"/>
      <c r="C573" s="10" t="str">
        <f t="shared" si="96"/>
        <v xml:space="preserve">2 Bed / 1.5 Bath </v>
      </c>
      <c r="D573" s="1070">
        <f t="shared" si="91"/>
        <v>0</v>
      </c>
      <c r="E573" s="252">
        <f t="shared" ref="E573:AB573" si="103">IF($K354="Natural",$D354-E449,IF(E$375&lt;$K354,$D573,0))</f>
        <v>0</v>
      </c>
      <c r="F573" s="252">
        <f t="shared" si="103"/>
        <v>0</v>
      </c>
      <c r="G573" s="252">
        <f t="shared" si="103"/>
        <v>0</v>
      </c>
      <c r="H573" s="252">
        <f t="shared" si="103"/>
        <v>0</v>
      </c>
      <c r="I573" s="252">
        <f t="shared" si="103"/>
        <v>0</v>
      </c>
      <c r="J573" s="252">
        <f t="shared" si="103"/>
        <v>0</v>
      </c>
      <c r="K573" s="252">
        <f t="shared" si="103"/>
        <v>0</v>
      </c>
      <c r="L573" s="252">
        <f t="shared" si="103"/>
        <v>0</v>
      </c>
      <c r="M573" s="252">
        <f t="shared" si="103"/>
        <v>0</v>
      </c>
      <c r="N573" s="252">
        <f t="shared" si="103"/>
        <v>0</v>
      </c>
      <c r="O573" s="252">
        <f t="shared" si="103"/>
        <v>0</v>
      </c>
      <c r="P573" s="252">
        <f t="shared" si="103"/>
        <v>0</v>
      </c>
      <c r="Q573" s="252">
        <f t="shared" si="103"/>
        <v>0</v>
      </c>
      <c r="R573" s="252">
        <f t="shared" si="103"/>
        <v>0</v>
      </c>
      <c r="S573" s="252">
        <f t="shared" si="103"/>
        <v>0</v>
      </c>
      <c r="T573" s="252">
        <f t="shared" si="103"/>
        <v>0</v>
      </c>
      <c r="U573" s="252">
        <f t="shared" si="103"/>
        <v>0</v>
      </c>
      <c r="V573" s="252">
        <f t="shared" si="103"/>
        <v>0</v>
      </c>
      <c r="W573" s="252">
        <f t="shared" si="103"/>
        <v>0</v>
      </c>
      <c r="X573" s="252">
        <f t="shared" si="103"/>
        <v>0</v>
      </c>
      <c r="Y573" s="252">
        <f t="shared" si="103"/>
        <v>0</v>
      </c>
      <c r="Z573" s="252">
        <f t="shared" si="103"/>
        <v>0</v>
      </c>
      <c r="AA573" s="252">
        <f t="shared" si="103"/>
        <v>0</v>
      </c>
      <c r="AB573" s="252">
        <f t="shared" si="103"/>
        <v>0</v>
      </c>
    </row>
    <row r="574" spans="2:28" outlineLevel="1">
      <c r="B574" s="556"/>
      <c r="C574" s="10" t="str">
        <f t="shared" si="96"/>
        <v xml:space="preserve">3 Bed / 2 Bath </v>
      </c>
      <c r="D574" s="1070">
        <f t="shared" si="91"/>
        <v>0</v>
      </c>
      <c r="E574" s="252">
        <f t="shared" ref="E574:AB574" si="104">IF($K355="Natural",$D355-E450,IF(E$375&lt;$K355,$D574,0))</f>
        <v>0</v>
      </c>
      <c r="F574" s="252">
        <f t="shared" si="104"/>
        <v>0</v>
      </c>
      <c r="G574" s="252">
        <f t="shared" si="104"/>
        <v>0</v>
      </c>
      <c r="H574" s="252">
        <f t="shared" si="104"/>
        <v>0</v>
      </c>
      <c r="I574" s="252">
        <f t="shared" si="104"/>
        <v>0</v>
      </c>
      <c r="J574" s="252">
        <f t="shared" si="104"/>
        <v>0</v>
      </c>
      <c r="K574" s="252">
        <f t="shared" si="104"/>
        <v>0</v>
      </c>
      <c r="L574" s="252">
        <f t="shared" si="104"/>
        <v>0</v>
      </c>
      <c r="M574" s="252">
        <f t="shared" si="104"/>
        <v>0</v>
      </c>
      <c r="N574" s="252">
        <f t="shared" si="104"/>
        <v>0</v>
      </c>
      <c r="O574" s="252">
        <f t="shared" si="104"/>
        <v>0</v>
      </c>
      <c r="P574" s="252">
        <f t="shared" si="104"/>
        <v>0</v>
      </c>
      <c r="Q574" s="252">
        <f t="shared" si="104"/>
        <v>0</v>
      </c>
      <c r="R574" s="252">
        <f t="shared" si="104"/>
        <v>0</v>
      </c>
      <c r="S574" s="252">
        <f t="shared" si="104"/>
        <v>0</v>
      </c>
      <c r="T574" s="252">
        <f t="shared" si="104"/>
        <v>0</v>
      </c>
      <c r="U574" s="252">
        <f t="shared" si="104"/>
        <v>0</v>
      </c>
      <c r="V574" s="252">
        <f t="shared" si="104"/>
        <v>0</v>
      </c>
      <c r="W574" s="252">
        <f t="shared" si="104"/>
        <v>0</v>
      </c>
      <c r="X574" s="252">
        <f t="shared" si="104"/>
        <v>0</v>
      </c>
      <c r="Y574" s="252">
        <f t="shared" si="104"/>
        <v>0</v>
      </c>
      <c r="Z574" s="252">
        <f t="shared" si="104"/>
        <v>0</v>
      </c>
      <c r="AA574" s="252">
        <f t="shared" si="104"/>
        <v>0</v>
      </c>
      <c r="AB574" s="252">
        <f t="shared" si="104"/>
        <v>0</v>
      </c>
    </row>
    <row r="575" spans="2:28" outlineLevel="1">
      <c r="B575" s="556"/>
      <c r="C575" s="10" t="str">
        <f t="shared" si="96"/>
        <v>3 Bed / 2 Bath House</v>
      </c>
      <c r="D575" s="1070">
        <f t="shared" si="91"/>
        <v>0</v>
      </c>
      <c r="E575" s="252">
        <f t="shared" ref="E575:AB575" si="105">IF($K356="Natural",$D356-E451,IF(E$375&lt;$K356,$D575,0))</f>
        <v>0</v>
      </c>
      <c r="F575" s="252">
        <f t="shared" si="105"/>
        <v>0</v>
      </c>
      <c r="G575" s="252">
        <f t="shared" si="105"/>
        <v>0</v>
      </c>
      <c r="H575" s="252">
        <f t="shared" si="105"/>
        <v>0</v>
      </c>
      <c r="I575" s="252">
        <f t="shared" si="105"/>
        <v>0</v>
      </c>
      <c r="J575" s="252">
        <f t="shared" si="105"/>
        <v>0</v>
      </c>
      <c r="K575" s="252">
        <f t="shared" si="105"/>
        <v>0</v>
      </c>
      <c r="L575" s="252">
        <f t="shared" si="105"/>
        <v>0</v>
      </c>
      <c r="M575" s="252">
        <f t="shared" si="105"/>
        <v>0</v>
      </c>
      <c r="N575" s="252">
        <f t="shared" si="105"/>
        <v>0</v>
      </c>
      <c r="O575" s="252">
        <f t="shared" si="105"/>
        <v>0</v>
      </c>
      <c r="P575" s="252">
        <f t="shared" si="105"/>
        <v>0</v>
      </c>
      <c r="Q575" s="252">
        <f t="shared" si="105"/>
        <v>0</v>
      </c>
      <c r="R575" s="252">
        <f t="shared" si="105"/>
        <v>0</v>
      </c>
      <c r="S575" s="252">
        <f t="shared" si="105"/>
        <v>0</v>
      </c>
      <c r="T575" s="252">
        <f t="shared" si="105"/>
        <v>0</v>
      </c>
      <c r="U575" s="252">
        <f t="shared" si="105"/>
        <v>0</v>
      </c>
      <c r="V575" s="252">
        <f t="shared" si="105"/>
        <v>0</v>
      </c>
      <c r="W575" s="252">
        <f t="shared" si="105"/>
        <v>0</v>
      </c>
      <c r="X575" s="252">
        <f t="shared" si="105"/>
        <v>0</v>
      </c>
      <c r="Y575" s="252">
        <f t="shared" si="105"/>
        <v>0</v>
      </c>
      <c r="Z575" s="252">
        <f t="shared" si="105"/>
        <v>0</v>
      </c>
      <c r="AA575" s="252">
        <f t="shared" si="105"/>
        <v>0</v>
      </c>
      <c r="AB575" s="252">
        <f t="shared" si="105"/>
        <v>0</v>
      </c>
    </row>
    <row r="576" spans="2:28" outlineLevel="1">
      <c r="B576" s="556"/>
      <c r="C576" s="10" t="str">
        <f t="shared" si="96"/>
        <v xml:space="preserve">3 Bed / 2 Bath </v>
      </c>
      <c r="D576" s="1070">
        <f t="shared" si="91"/>
        <v>4</v>
      </c>
      <c r="E576" s="252">
        <f t="shared" ref="E576:AB576" si="106">IF($K357="Natural",$D357-E452,IF(E$375&lt;$K357,$D576,0))</f>
        <v>0</v>
      </c>
      <c r="F576" s="252">
        <f t="shared" si="106"/>
        <v>0</v>
      </c>
      <c r="G576" s="252">
        <f t="shared" si="106"/>
        <v>0</v>
      </c>
      <c r="H576" s="252">
        <f t="shared" si="106"/>
        <v>0</v>
      </c>
      <c r="I576" s="252">
        <f t="shared" si="106"/>
        <v>0</v>
      </c>
      <c r="J576" s="252">
        <f t="shared" si="106"/>
        <v>0</v>
      </c>
      <c r="K576" s="252">
        <f t="shared" si="106"/>
        <v>0</v>
      </c>
      <c r="L576" s="252">
        <f t="shared" si="106"/>
        <v>0</v>
      </c>
      <c r="M576" s="252">
        <f t="shared" si="106"/>
        <v>0</v>
      </c>
      <c r="N576" s="252">
        <f t="shared" si="106"/>
        <v>0</v>
      </c>
      <c r="O576" s="252">
        <f t="shared" si="106"/>
        <v>0</v>
      </c>
      <c r="P576" s="252">
        <f t="shared" si="106"/>
        <v>0</v>
      </c>
      <c r="Q576" s="252">
        <f t="shared" si="106"/>
        <v>0</v>
      </c>
      <c r="R576" s="252">
        <f t="shared" si="106"/>
        <v>0</v>
      </c>
      <c r="S576" s="252">
        <f t="shared" si="106"/>
        <v>0</v>
      </c>
      <c r="T576" s="252">
        <f t="shared" si="106"/>
        <v>0</v>
      </c>
      <c r="U576" s="252">
        <f t="shared" si="106"/>
        <v>0</v>
      </c>
      <c r="V576" s="252">
        <f t="shared" si="106"/>
        <v>0</v>
      </c>
      <c r="W576" s="252">
        <f t="shared" si="106"/>
        <v>0</v>
      </c>
      <c r="X576" s="252">
        <f t="shared" si="106"/>
        <v>0</v>
      </c>
      <c r="Y576" s="252">
        <f t="shared" si="106"/>
        <v>0</v>
      </c>
      <c r="Z576" s="252">
        <f t="shared" si="106"/>
        <v>0</v>
      </c>
      <c r="AA576" s="252">
        <f t="shared" si="106"/>
        <v>0</v>
      </c>
      <c r="AB576" s="252">
        <f t="shared" si="106"/>
        <v>0</v>
      </c>
    </row>
    <row r="577" spans="2:28" outlineLevel="1">
      <c r="B577" s="556"/>
      <c r="C577" s="10" t="str">
        <f t="shared" si="96"/>
        <v xml:space="preserve">1 Bed / 1 Bath </v>
      </c>
      <c r="D577" s="1070">
        <f t="shared" si="91"/>
        <v>0</v>
      </c>
      <c r="E577" s="252">
        <f t="shared" ref="E577:AB577" si="107">IF($K358="Natural",$D358-E453,IF(E$375&lt;$K358,$D577,0))</f>
        <v>0</v>
      </c>
      <c r="F577" s="252">
        <f t="shared" si="107"/>
        <v>0</v>
      </c>
      <c r="G577" s="252">
        <f t="shared" si="107"/>
        <v>0</v>
      </c>
      <c r="H577" s="252">
        <f t="shared" si="107"/>
        <v>0</v>
      </c>
      <c r="I577" s="252">
        <f t="shared" si="107"/>
        <v>0</v>
      </c>
      <c r="J577" s="252">
        <f t="shared" si="107"/>
        <v>0</v>
      </c>
      <c r="K577" s="252">
        <f t="shared" si="107"/>
        <v>0</v>
      </c>
      <c r="L577" s="252">
        <f t="shared" si="107"/>
        <v>0</v>
      </c>
      <c r="M577" s="252">
        <f t="shared" si="107"/>
        <v>0</v>
      </c>
      <c r="N577" s="252">
        <f t="shared" si="107"/>
        <v>0</v>
      </c>
      <c r="O577" s="252">
        <f t="shared" si="107"/>
        <v>0</v>
      </c>
      <c r="P577" s="252">
        <f t="shared" si="107"/>
        <v>0</v>
      </c>
      <c r="Q577" s="252">
        <f t="shared" si="107"/>
        <v>0</v>
      </c>
      <c r="R577" s="252">
        <f t="shared" si="107"/>
        <v>0</v>
      </c>
      <c r="S577" s="252">
        <f t="shared" si="107"/>
        <v>0</v>
      </c>
      <c r="T577" s="252">
        <f t="shared" si="107"/>
        <v>0</v>
      </c>
      <c r="U577" s="252">
        <f t="shared" si="107"/>
        <v>0</v>
      </c>
      <c r="V577" s="252">
        <f t="shared" si="107"/>
        <v>0</v>
      </c>
      <c r="W577" s="252">
        <f t="shared" si="107"/>
        <v>0</v>
      </c>
      <c r="X577" s="252">
        <f t="shared" si="107"/>
        <v>0</v>
      </c>
      <c r="Y577" s="252">
        <f t="shared" si="107"/>
        <v>0</v>
      </c>
      <c r="Z577" s="252">
        <f t="shared" si="107"/>
        <v>0</v>
      </c>
      <c r="AA577" s="252">
        <f t="shared" si="107"/>
        <v>0</v>
      </c>
      <c r="AB577" s="252">
        <f t="shared" si="107"/>
        <v>0</v>
      </c>
    </row>
    <row r="578" spans="2:28" outlineLevel="1">
      <c r="B578" s="556"/>
      <c r="C578" s="10" t="str">
        <f t="shared" si="96"/>
        <v xml:space="preserve">2 Bed / 2 Bath </v>
      </c>
      <c r="D578" s="1070">
        <f t="shared" si="91"/>
        <v>0</v>
      </c>
      <c r="E578" s="252">
        <f t="shared" ref="E578:AB578" si="108">IF($K359="Natural",$D359-E454,IF(E$375&lt;$K359,$D578,0))</f>
        <v>0</v>
      </c>
      <c r="F578" s="252">
        <f t="shared" si="108"/>
        <v>0</v>
      </c>
      <c r="G578" s="252">
        <f t="shared" si="108"/>
        <v>0</v>
      </c>
      <c r="H578" s="252">
        <f t="shared" si="108"/>
        <v>0</v>
      </c>
      <c r="I578" s="252">
        <f t="shared" si="108"/>
        <v>0</v>
      </c>
      <c r="J578" s="252">
        <f t="shared" si="108"/>
        <v>0</v>
      </c>
      <c r="K578" s="252">
        <f t="shared" si="108"/>
        <v>0</v>
      </c>
      <c r="L578" s="252">
        <f t="shared" si="108"/>
        <v>0</v>
      </c>
      <c r="M578" s="252">
        <f t="shared" si="108"/>
        <v>0</v>
      </c>
      <c r="N578" s="252">
        <f t="shared" si="108"/>
        <v>0</v>
      </c>
      <c r="O578" s="252">
        <f t="shared" si="108"/>
        <v>0</v>
      </c>
      <c r="P578" s="252">
        <f t="shared" si="108"/>
        <v>0</v>
      </c>
      <c r="Q578" s="252">
        <f t="shared" si="108"/>
        <v>0</v>
      </c>
      <c r="R578" s="252">
        <f t="shared" si="108"/>
        <v>0</v>
      </c>
      <c r="S578" s="252">
        <f t="shared" si="108"/>
        <v>0</v>
      </c>
      <c r="T578" s="252">
        <f t="shared" si="108"/>
        <v>0</v>
      </c>
      <c r="U578" s="252">
        <f t="shared" si="108"/>
        <v>0</v>
      </c>
      <c r="V578" s="252">
        <f t="shared" si="108"/>
        <v>0</v>
      </c>
      <c r="W578" s="252">
        <f t="shared" si="108"/>
        <v>0</v>
      </c>
      <c r="X578" s="252">
        <f t="shared" si="108"/>
        <v>0</v>
      </c>
      <c r="Y578" s="252">
        <f t="shared" si="108"/>
        <v>0</v>
      </c>
      <c r="Z578" s="252">
        <f t="shared" si="108"/>
        <v>0</v>
      </c>
      <c r="AA578" s="252">
        <f t="shared" si="108"/>
        <v>0</v>
      </c>
      <c r="AB578" s="252">
        <f t="shared" si="108"/>
        <v>0</v>
      </c>
    </row>
    <row r="579" spans="2:28" outlineLevel="1">
      <c r="B579" s="556"/>
      <c r="C579" s="10" t="str">
        <f t="shared" si="96"/>
        <v xml:space="preserve">4 Bed / 2 Bath Penthouse </v>
      </c>
      <c r="D579" s="1070">
        <f t="shared" si="91"/>
        <v>0</v>
      </c>
      <c r="E579" s="252">
        <f t="shared" ref="E579:AB579" si="109">IF($K360="Natural",$D360-E455,IF(E$375&lt;$K360,$D579,0))</f>
        <v>0</v>
      </c>
      <c r="F579" s="252">
        <f t="shared" si="109"/>
        <v>0</v>
      </c>
      <c r="G579" s="252">
        <f t="shared" si="109"/>
        <v>0</v>
      </c>
      <c r="H579" s="252">
        <f t="shared" si="109"/>
        <v>0</v>
      </c>
      <c r="I579" s="252">
        <f t="shared" si="109"/>
        <v>0</v>
      </c>
      <c r="J579" s="252">
        <f t="shared" si="109"/>
        <v>0</v>
      </c>
      <c r="K579" s="252">
        <f t="shared" si="109"/>
        <v>0</v>
      </c>
      <c r="L579" s="252">
        <f t="shared" si="109"/>
        <v>0</v>
      </c>
      <c r="M579" s="252">
        <f t="shared" si="109"/>
        <v>0</v>
      </c>
      <c r="N579" s="252">
        <f t="shared" si="109"/>
        <v>0</v>
      </c>
      <c r="O579" s="252">
        <f t="shared" si="109"/>
        <v>0</v>
      </c>
      <c r="P579" s="252">
        <f t="shared" si="109"/>
        <v>0</v>
      </c>
      <c r="Q579" s="252">
        <f t="shared" si="109"/>
        <v>0</v>
      </c>
      <c r="R579" s="252">
        <f t="shared" si="109"/>
        <v>0</v>
      </c>
      <c r="S579" s="252">
        <f t="shared" si="109"/>
        <v>0</v>
      </c>
      <c r="T579" s="252">
        <f t="shared" si="109"/>
        <v>0</v>
      </c>
      <c r="U579" s="252">
        <f t="shared" si="109"/>
        <v>0</v>
      </c>
      <c r="V579" s="252">
        <f t="shared" si="109"/>
        <v>0</v>
      </c>
      <c r="W579" s="252">
        <f t="shared" si="109"/>
        <v>0</v>
      </c>
      <c r="X579" s="252">
        <f t="shared" si="109"/>
        <v>0</v>
      </c>
      <c r="Y579" s="252">
        <f t="shared" si="109"/>
        <v>0</v>
      </c>
      <c r="Z579" s="252">
        <f t="shared" si="109"/>
        <v>0</v>
      </c>
      <c r="AA579" s="252">
        <f t="shared" si="109"/>
        <v>0</v>
      </c>
      <c r="AB579" s="252">
        <f t="shared" si="109"/>
        <v>0</v>
      </c>
    </row>
    <row r="580" spans="2:28" outlineLevel="1">
      <c r="B580" s="556"/>
      <c r="C580" s="10" t="str">
        <f t="shared" si="96"/>
        <v xml:space="preserve">2 Bed / 2 Bath </v>
      </c>
      <c r="D580" s="1070">
        <f t="shared" si="91"/>
        <v>9</v>
      </c>
      <c r="E580" s="252">
        <f t="shared" ref="E580:AB580" si="110">IF($K361="Natural",$D361-E456,IF(E$375&lt;$K361,$D580,0))</f>
        <v>0</v>
      </c>
      <c r="F580" s="252">
        <f t="shared" si="110"/>
        <v>0</v>
      </c>
      <c r="G580" s="252">
        <f t="shared" si="110"/>
        <v>0</v>
      </c>
      <c r="H580" s="252">
        <f t="shared" si="110"/>
        <v>0</v>
      </c>
      <c r="I580" s="252">
        <f t="shared" si="110"/>
        <v>0</v>
      </c>
      <c r="J580" s="252">
        <f t="shared" si="110"/>
        <v>0</v>
      </c>
      <c r="K580" s="252">
        <f t="shared" si="110"/>
        <v>0</v>
      </c>
      <c r="L580" s="252">
        <f t="shared" si="110"/>
        <v>0</v>
      </c>
      <c r="M580" s="252">
        <f t="shared" si="110"/>
        <v>0</v>
      </c>
      <c r="N580" s="252">
        <f t="shared" si="110"/>
        <v>0</v>
      </c>
      <c r="O580" s="252">
        <f t="shared" si="110"/>
        <v>0</v>
      </c>
      <c r="P580" s="252">
        <f t="shared" si="110"/>
        <v>0</v>
      </c>
      <c r="Q580" s="252">
        <f t="shared" si="110"/>
        <v>0</v>
      </c>
      <c r="R580" s="252">
        <f t="shared" si="110"/>
        <v>0</v>
      </c>
      <c r="S580" s="252">
        <f t="shared" si="110"/>
        <v>0</v>
      </c>
      <c r="T580" s="252">
        <f t="shared" si="110"/>
        <v>0</v>
      </c>
      <c r="U580" s="252">
        <f t="shared" si="110"/>
        <v>0</v>
      </c>
      <c r="V580" s="252">
        <f t="shared" si="110"/>
        <v>0</v>
      </c>
      <c r="W580" s="252">
        <f t="shared" si="110"/>
        <v>0</v>
      </c>
      <c r="X580" s="252">
        <f t="shared" si="110"/>
        <v>0</v>
      </c>
      <c r="Y580" s="252">
        <f t="shared" si="110"/>
        <v>0</v>
      </c>
      <c r="Z580" s="252">
        <f t="shared" si="110"/>
        <v>0</v>
      </c>
      <c r="AA580" s="252">
        <f t="shared" si="110"/>
        <v>0</v>
      </c>
      <c r="AB580" s="252">
        <f t="shared" si="110"/>
        <v>0</v>
      </c>
    </row>
    <row r="581" spans="2:28" outlineLevel="1">
      <c r="B581" s="556"/>
      <c r="C581" s="10">
        <f t="shared" si="96"/>
        <v>0</v>
      </c>
      <c r="D581" s="1070">
        <f t="shared" si="91"/>
        <v>0</v>
      </c>
      <c r="E581" s="252">
        <f t="shared" ref="E581:AB581" si="111">IF($K362="Natural",$D362-E457,IF(E$375&lt;$K362,$D581,0))</f>
        <v>0</v>
      </c>
      <c r="F581" s="252">
        <f t="shared" si="111"/>
        <v>0</v>
      </c>
      <c r="G581" s="252">
        <f t="shared" si="111"/>
        <v>0</v>
      </c>
      <c r="H581" s="252">
        <f t="shared" si="111"/>
        <v>0</v>
      </c>
      <c r="I581" s="252">
        <f t="shared" si="111"/>
        <v>0</v>
      </c>
      <c r="J581" s="252">
        <f t="shared" si="111"/>
        <v>0</v>
      </c>
      <c r="K581" s="252">
        <f t="shared" si="111"/>
        <v>0</v>
      </c>
      <c r="L581" s="252">
        <f t="shared" si="111"/>
        <v>0</v>
      </c>
      <c r="M581" s="252">
        <f t="shared" si="111"/>
        <v>0</v>
      </c>
      <c r="N581" s="252">
        <f t="shared" si="111"/>
        <v>0</v>
      </c>
      <c r="O581" s="252">
        <f t="shared" si="111"/>
        <v>0</v>
      </c>
      <c r="P581" s="252">
        <f t="shared" si="111"/>
        <v>0</v>
      </c>
      <c r="Q581" s="252">
        <f t="shared" si="111"/>
        <v>0</v>
      </c>
      <c r="R581" s="252">
        <f t="shared" si="111"/>
        <v>0</v>
      </c>
      <c r="S581" s="252">
        <f t="shared" si="111"/>
        <v>0</v>
      </c>
      <c r="T581" s="252">
        <f t="shared" si="111"/>
        <v>0</v>
      </c>
      <c r="U581" s="252">
        <f t="shared" si="111"/>
        <v>0</v>
      </c>
      <c r="V581" s="252">
        <f t="shared" si="111"/>
        <v>0</v>
      </c>
      <c r="W581" s="252">
        <f t="shared" si="111"/>
        <v>0</v>
      </c>
      <c r="X581" s="252">
        <f t="shared" si="111"/>
        <v>0</v>
      </c>
      <c r="Y581" s="252">
        <f t="shared" si="111"/>
        <v>0</v>
      </c>
      <c r="Z581" s="252">
        <f t="shared" si="111"/>
        <v>0</v>
      </c>
      <c r="AA581" s="252">
        <f t="shared" si="111"/>
        <v>0</v>
      </c>
      <c r="AB581" s="252">
        <f t="shared" si="111"/>
        <v>0</v>
      </c>
    </row>
    <row r="582" spans="2:28" outlineLevel="1">
      <c r="B582" s="556"/>
      <c r="C582" s="10">
        <f t="shared" si="96"/>
        <v>0</v>
      </c>
      <c r="D582" s="1070">
        <f t="shared" si="91"/>
        <v>0</v>
      </c>
      <c r="E582" s="252">
        <f t="shared" ref="E582:AB582" si="112">IF($K363="Natural",$D363-E458,IF(E$375&lt;$K363,$D582,0))</f>
        <v>0</v>
      </c>
      <c r="F582" s="252">
        <f t="shared" si="112"/>
        <v>0</v>
      </c>
      <c r="G582" s="252">
        <f t="shared" si="112"/>
        <v>0</v>
      </c>
      <c r="H582" s="252">
        <f t="shared" si="112"/>
        <v>0</v>
      </c>
      <c r="I582" s="252">
        <f t="shared" si="112"/>
        <v>0</v>
      </c>
      <c r="J582" s="252">
        <f t="shared" si="112"/>
        <v>0</v>
      </c>
      <c r="K582" s="252">
        <f t="shared" si="112"/>
        <v>0</v>
      </c>
      <c r="L582" s="252">
        <f t="shared" si="112"/>
        <v>0</v>
      </c>
      <c r="M582" s="252">
        <f t="shared" si="112"/>
        <v>0</v>
      </c>
      <c r="N582" s="252">
        <f t="shared" si="112"/>
        <v>0</v>
      </c>
      <c r="O582" s="252">
        <f t="shared" si="112"/>
        <v>0</v>
      </c>
      <c r="P582" s="252">
        <f t="shared" si="112"/>
        <v>0</v>
      </c>
      <c r="Q582" s="252">
        <f t="shared" si="112"/>
        <v>0</v>
      </c>
      <c r="R582" s="252">
        <f t="shared" si="112"/>
        <v>0</v>
      </c>
      <c r="S582" s="252">
        <f t="shared" si="112"/>
        <v>0</v>
      </c>
      <c r="T582" s="252">
        <f t="shared" si="112"/>
        <v>0</v>
      </c>
      <c r="U582" s="252">
        <f t="shared" si="112"/>
        <v>0</v>
      </c>
      <c r="V582" s="252">
        <f t="shared" si="112"/>
        <v>0</v>
      </c>
      <c r="W582" s="252">
        <f t="shared" si="112"/>
        <v>0</v>
      </c>
      <c r="X582" s="252">
        <f t="shared" si="112"/>
        <v>0</v>
      </c>
      <c r="Y582" s="252">
        <f t="shared" si="112"/>
        <v>0</v>
      </c>
      <c r="Z582" s="252">
        <f t="shared" si="112"/>
        <v>0</v>
      </c>
      <c r="AA582" s="252">
        <f t="shared" si="112"/>
        <v>0</v>
      </c>
      <c r="AB582" s="252">
        <f t="shared" si="112"/>
        <v>0</v>
      </c>
    </row>
    <row r="583" spans="2:28" outlineLevel="1">
      <c r="B583" s="556"/>
      <c r="C583" s="10">
        <f t="shared" si="96"/>
        <v>0</v>
      </c>
      <c r="D583" s="1070">
        <f t="shared" si="91"/>
        <v>0</v>
      </c>
      <c r="E583" s="252">
        <f t="shared" ref="E583:AB583" si="113">IF($K364="Natural",$D364-E459,IF(E$375&lt;$K364,$D583,0))</f>
        <v>0</v>
      </c>
      <c r="F583" s="252">
        <f t="shared" si="113"/>
        <v>0</v>
      </c>
      <c r="G583" s="252">
        <f t="shared" si="113"/>
        <v>0</v>
      </c>
      <c r="H583" s="252">
        <f t="shared" si="113"/>
        <v>0</v>
      </c>
      <c r="I583" s="252">
        <f t="shared" si="113"/>
        <v>0</v>
      </c>
      <c r="J583" s="252">
        <f t="shared" si="113"/>
        <v>0</v>
      </c>
      <c r="K583" s="252">
        <f t="shared" si="113"/>
        <v>0</v>
      </c>
      <c r="L583" s="252">
        <f t="shared" si="113"/>
        <v>0</v>
      </c>
      <c r="M583" s="252">
        <f t="shared" si="113"/>
        <v>0</v>
      </c>
      <c r="N583" s="252">
        <f t="shared" si="113"/>
        <v>0</v>
      </c>
      <c r="O583" s="252">
        <f t="shared" si="113"/>
        <v>0</v>
      </c>
      <c r="P583" s="252">
        <f t="shared" si="113"/>
        <v>0</v>
      </c>
      <c r="Q583" s="252">
        <f t="shared" si="113"/>
        <v>0</v>
      </c>
      <c r="R583" s="252">
        <f t="shared" si="113"/>
        <v>0</v>
      </c>
      <c r="S583" s="252">
        <f t="shared" si="113"/>
        <v>0</v>
      </c>
      <c r="T583" s="252">
        <f t="shared" si="113"/>
        <v>0</v>
      </c>
      <c r="U583" s="252">
        <f t="shared" si="113"/>
        <v>0</v>
      </c>
      <c r="V583" s="252">
        <f t="shared" si="113"/>
        <v>0</v>
      </c>
      <c r="W583" s="252">
        <f t="shared" si="113"/>
        <v>0</v>
      </c>
      <c r="X583" s="252">
        <f t="shared" si="113"/>
        <v>0</v>
      </c>
      <c r="Y583" s="252">
        <f t="shared" si="113"/>
        <v>0</v>
      </c>
      <c r="Z583" s="252">
        <f t="shared" si="113"/>
        <v>0</v>
      </c>
      <c r="AA583" s="252">
        <f t="shared" si="113"/>
        <v>0</v>
      </c>
      <c r="AB583" s="252">
        <f t="shared" si="113"/>
        <v>0</v>
      </c>
    </row>
    <row r="584" spans="2:28" outlineLevel="1">
      <c r="B584" s="556"/>
      <c r="C584" s="10">
        <f t="shared" si="96"/>
        <v>0</v>
      </c>
      <c r="D584" s="1070">
        <f t="shared" si="91"/>
        <v>0</v>
      </c>
      <c r="E584" s="252">
        <f t="shared" ref="E584:AB584" si="114">IF($K365="Natural",$D365-E460,IF(E$375&lt;$K365,$D584,0))</f>
        <v>0</v>
      </c>
      <c r="F584" s="252">
        <f t="shared" si="114"/>
        <v>0</v>
      </c>
      <c r="G584" s="252">
        <f t="shared" si="114"/>
        <v>0</v>
      </c>
      <c r="H584" s="252">
        <f t="shared" si="114"/>
        <v>0</v>
      </c>
      <c r="I584" s="252">
        <f t="shared" si="114"/>
        <v>0</v>
      </c>
      <c r="J584" s="252">
        <f t="shared" si="114"/>
        <v>0</v>
      </c>
      <c r="K584" s="252">
        <f t="shared" si="114"/>
        <v>0</v>
      </c>
      <c r="L584" s="252">
        <f t="shared" si="114"/>
        <v>0</v>
      </c>
      <c r="M584" s="252">
        <f t="shared" si="114"/>
        <v>0</v>
      </c>
      <c r="N584" s="252">
        <f t="shared" si="114"/>
        <v>0</v>
      </c>
      <c r="O584" s="252">
        <f t="shared" si="114"/>
        <v>0</v>
      </c>
      <c r="P584" s="252">
        <f t="shared" si="114"/>
        <v>0</v>
      </c>
      <c r="Q584" s="252">
        <f t="shared" si="114"/>
        <v>0</v>
      </c>
      <c r="R584" s="252">
        <f t="shared" si="114"/>
        <v>0</v>
      </c>
      <c r="S584" s="252">
        <f t="shared" si="114"/>
        <v>0</v>
      </c>
      <c r="T584" s="252">
        <f t="shared" si="114"/>
        <v>0</v>
      </c>
      <c r="U584" s="252">
        <f t="shared" si="114"/>
        <v>0</v>
      </c>
      <c r="V584" s="252">
        <f t="shared" si="114"/>
        <v>0</v>
      </c>
      <c r="W584" s="252">
        <f t="shared" si="114"/>
        <v>0</v>
      </c>
      <c r="X584" s="252">
        <f t="shared" si="114"/>
        <v>0</v>
      </c>
      <c r="Y584" s="252">
        <f t="shared" si="114"/>
        <v>0</v>
      </c>
      <c r="Z584" s="252">
        <f t="shared" si="114"/>
        <v>0</v>
      </c>
      <c r="AA584" s="252">
        <f t="shared" si="114"/>
        <v>0</v>
      </c>
      <c r="AB584" s="252">
        <f t="shared" si="114"/>
        <v>0</v>
      </c>
    </row>
    <row r="585" spans="2:28" outlineLevel="1">
      <c r="B585" s="556"/>
      <c r="C585" s="10">
        <f t="shared" si="96"/>
        <v>0</v>
      </c>
      <c r="D585" s="1070">
        <f t="shared" si="91"/>
        <v>0</v>
      </c>
      <c r="E585" s="252">
        <f t="shared" ref="E585:AB585" si="115">IF($K366="Natural",$D366-E461,IF(E$375&lt;$K366,$D585,0))</f>
        <v>0</v>
      </c>
      <c r="F585" s="252">
        <f t="shared" si="115"/>
        <v>0</v>
      </c>
      <c r="G585" s="252">
        <f t="shared" si="115"/>
        <v>0</v>
      </c>
      <c r="H585" s="252">
        <f t="shared" si="115"/>
        <v>0</v>
      </c>
      <c r="I585" s="252">
        <f t="shared" si="115"/>
        <v>0</v>
      </c>
      <c r="J585" s="252">
        <f t="shared" si="115"/>
        <v>0</v>
      </c>
      <c r="K585" s="252">
        <f t="shared" si="115"/>
        <v>0</v>
      </c>
      <c r="L585" s="252">
        <f t="shared" si="115"/>
        <v>0</v>
      </c>
      <c r="M585" s="252">
        <f t="shared" si="115"/>
        <v>0</v>
      </c>
      <c r="N585" s="252">
        <f t="shared" si="115"/>
        <v>0</v>
      </c>
      <c r="O585" s="252">
        <f t="shared" si="115"/>
        <v>0</v>
      </c>
      <c r="P585" s="252">
        <f t="shared" si="115"/>
        <v>0</v>
      </c>
      <c r="Q585" s="252">
        <f t="shared" si="115"/>
        <v>0</v>
      </c>
      <c r="R585" s="252">
        <f t="shared" si="115"/>
        <v>0</v>
      </c>
      <c r="S585" s="252">
        <f t="shared" si="115"/>
        <v>0</v>
      </c>
      <c r="T585" s="252">
        <f t="shared" si="115"/>
        <v>0</v>
      </c>
      <c r="U585" s="252">
        <f t="shared" si="115"/>
        <v>0</v>
      </c>
      <c r="V585" s="252">
        <f t="shared" si="115"/>
        <v>0</v>
      </c>
      <c r="W585" s="252">
        <f t="shared" si="115"/>
        <v>0</v>
      </c>
      <c r="X585" s="252">
        <f t="shared" si="115"/>
        <v>0</v>
      </c>
      <c r="Y585" s="252">
        <f t="shared" si="115"/>
        <v>0</v>
      </c>
      <c r="Z585" s="252">
        <f t="shared" si="115"/>
        <v>0</v>
      </c>
      <c r="AA585" s="252">
        <f t="shared" si="115"/>
        <v>0</v>
      </c>
      <c r="AB585" s="252">
        <f t="shared" si="115"/>
        <v>0</v>
      </c>
    </row>
    <row r="586" spans="2:28" outlineLevel="1">
      <c r="B586" s="556"/>
      <c r="C586" s="10">
        <f t="shared" si="96"/>
        <v>0</v>
      </c>
      <c r="D586" s="1070">
        <f t="shared" si="91"/>
        <v>0</v>
      </c>
      <c r="E586" s="252">
        <f t="shared" ref="E586:AB586" si="116">IF($K367="Natural",$D367-E462,IF(E$375&lt;$K367,$D586,0))</f>
        <v>0</v>
      </c>
      <c r="F586" s="252">
        <f t="shared" si="116"/>
        <v>0</v>
      </c>
      <c r="G586" s="252">
        <f t="shared" si="116"/>
        <v>0</v>
      </c>
      <c r="H586" s="252">
        <f t="shared" si="116"/>
        <v>0</v>
      </c>
      <c r="I586" s="252">
        <f t="shared" si="116"/>
        <v>0</v>
      </c>
      <c r="J586" s="252">
        <f t="shared" si="116"/>
        <v>0</v>
      </c>
      <c r="K586" s="252">
        <f t="shared" si="116"/>
        <v>0</v>
      </c>
      <c r="L586" s="252">
        <f t="shared" si="116"/>
        <v>0</v>
      </c>
      <c r="M586" s="252">
        <f t="shared" si="116"/>
        <v>0</v>
      </c>
      <c r="N586" s="252">
        <f t="shared" si="116"/>
        <v>0</v>
      </c>
      <c r="O586" s="252">
        <f t="shared" si="116"/>
        <v>0</v>
      </c>
      <c r="P586" s="252">
        <f t="shared" si="116"/>
        <v>0</v>
      </c>
      <c r="Q586" s="252">
        <f t="shared" si="116"/>
        <v>0</v>
      </c>
      <c r="R586" s="252">
        <f t="shared" si="116"/>
        <v>0</v>
      </c>
      <c r="S586" s="252">
        <f t="shared" si="116"/>
        <v>0</v>
      </c>
      <c r="T586" s="252">
        <f t="shared" si="116"/>
        <v>0</v>
      </c>
      <c r="U586" s="252">
        <f t="shared" si="116"/>
        <v>0</v>
      </c>
      <c r="V586" s="252">
        <f t="shared" si="116"/>
        <v>0</v>
      </c>
      <c r="W586" s="252">
        <f t="shared" si="116"/>
        <v>0</v>
      </c>
      <c r="X586" s="252">
        <f t="shared" si="116"/>
        <v>0</v>
      </c>
      <c r="Y586" s="252">
        <f t="shared" si="116"/>
        <v>0</v>
      </c>
      <c r="Z586" s="252">
        <f t="shared" si="116"/>
        <v>0</v>
      </c>
      <c r="AA586" s="252">
        <f t="shared" si="116"/>
        <v>0</v>
      </c>
      <c r="AB586" s="252">
        <f t="shared" si="116"/>
        <v>0</v>
      </c>
    </row>
    <row r="587" spans="2:28" outlineLevel="1">
      <c r="B587" s="556"/>
      <c r="C587" s="10">
        <f t="shared" si="96"/>
        <v>0</v>
      </c>
      <c r="D587" s="1070">
        <f t="shared" si="91"/>
        <v>0</v>
      </c>
      <c r="E587" s="252">
        <f t="shared" ref="E587:AB587" si="117">IF($K368="Natural",$D368-E463,IF(E$375&lt;$K368,$D587,0))</f>
        <v>0</v>
      </c>
      <c r="F587" s="252">
        <f t="shared" si="117"/>
        <v>0</v>
      </c>
      <c r="G587" s="252">
        <f t="shared" si="117"/>
        <v>0</v>
      </c>
      <c r="H587" s="252">
        <f t="shared" si="117"/>
        <v>0</v>
      </c>
      <c r="I587" s="252">
        <f t="shared" si="117"/>
        <v>0</v>
      </c>
      <c r="J587" s="252">
        <f t="shared" si="117"/>
        <v>0</v>
      </c>
      <c r="K587" s="252">
        <f t="shared" si="117"/>
        <v>0</v>
      </c>
      <c r="L587" s="252">
        <f t="shared" si="117"/>
        <v>0</v>
      </c>
      <c r="M587" s="252">
        <f t="shared" si="117"/>
        <v>0</v>
      </c>
      <c r="N587" s="252">
        <f t="shared" si="117"/>
        <v>0</v>
      </c>
      <c r="O587" s="252">
        <f t="shared" si="117"/>
        <v>0</v>
      </c>
      <c r="P587" s="252">
        <f t="shared" si="117"/>
        <v>0</v>
      </c>
      <c r="Q587" s="252">
        <f t="shared" si="117"/>
        <v>0</v>
      </c>
      <c r="R587" s="252">
        <f t="shared" si="117"/>
        <v>0</v>
      </c>
      <c r="S587" s="252">
        <f t="shared" si="117"/>
        <v>0</v>
      </c>
      <c r="T587" s="252">
        <f t="shared" si="117"/>
        <v>0</v>
      </c>
      <c r="U587" s="252">
        <f t="shared" si="117"/>
        <v>0</v>
      </c>
      <c r="V587" s="252">
        <f t="shared" si="117"/>
        <v>0</v>
      </c>
      <c r="W587" s="252">
        <f t="shared" si="117"/>
        <v>0</v>
      </c>
      <c r="X587" s="252">
        <f t="shared" si="117"/>
        <v>0</v>
      </c>
      <c r="Y587" s="252">
        <f t="shared" si="117"/>
        <v>0</v>
      </c>
      <c r="Z587" s="252">
        <f t="shared" si="117"/>
        <v>0</v>
      </c>
      <c r="AA587" s="252">
        <f t="shared" si="117"/>
        <v>0</v>
      </c>
      <c r="AB587" s="252">
        <f t="shared" si="117"/>
        <v>0</v>
      </c>
    </row>
    <row r="588" spans="2:28" outlineLevel="1">
      <c r="B588" s="556"/>
      <c r="C588" s="10">
        <f t="shared" si="96"/>
        <v>0</v>
      </c>
      <c r="D588" s="1070">
        <f t="shared" si="91"/>
        <v>0</v>
      </c>
      <c r="E588" s="252">
        <f t="shared" ref="E588:AB588" si="118">IF($K369="Natural",$D369-E464,IF(E$375&lt;$K369,$D588,0))</f>
        <v>0</v>
      </c>
      <c r="F588" s="252">
        <f t="shared" si="118"/>
        <v>0</v>
      </c>
      <c r="G588" s="252">
        <f t="shared" si="118"/>
        <v>0</v>
      </c>
      <c r="H588" s="252">
        <f t="shared" si="118"/>
        <v>0</v>
      </c>
      <c r="I588" s="252">
        <f t="shared" si="118"/>
        <v>0</v>
      </c>
      <c r="J588" s="252">
        <f t="shared" si="118"/>
        <v>0</v>
      </c>
      <c r="K588" s="252">
        <f t="shared" si="118"/>
        <v>0</v>
      </c>
      <c r="L588" s="252">
        <f t="shared" si="118"/>
        <v>0</v>
      </c>
      <c r="M588" s="252">
        <f t="shared" si="118"/>
        <v>0</v>
      </c>
      <c r="N588" s="252">
        <f t="shared" si="118"/>
        <v>0</v>
      </c>
      <c r="O588" s="252">
        <f t="shared" si="118"/>
        <v>0</v>
      </c>
      <c r="P588" s="252">
        <f t="shared" si="118"/>
        <v>0</v>
      </c>
      <c r="Q588" s="252">
        <f t="shared" si="118"/>
        <v>0</v>
      </c>
      <c r="R588" s="252">
        <f t="shared" si="118"/>
        <v>0</v>
      </c>
      <c r="S588" s="252">
        <f t="shared" si="118"/>
        <v>0</v>
      </c>
      <c r="T588" s="252">
        <f t="shared" si="118"/>
        <v>0</v>
      </c>
      <c r="U588" s="252">
        <f t="shared" si="118"/>
        <v>0</v>
      </c>
      <c r="V588" s="252">
        <f t="shared" si="118"/>
        <v>0</v>
      </c>
      <c r="W588" s="252">
        <f t="shared" si="118"/>
        <v>0</v>
      </c>
      <c r="X588" s="252">
        <f t="shared" si="118"/>
        <v>0</v>
      </c>
      <c r="Y588" s="252">
        <f t="shared" si="118"/>
        <v>0</v>
      </c>
      <c r="Z588" s="252">
        <f t="shared" si="118"/>
        <v>0</v>
      </c>
      <c r="AA588" s="252">
        <f t="shared" si="118"/>
        <v>0</v>
      </c>
      <c r="AB588" s="252">
        <f t="shared" si="118"/>
        <v>0</v>
      </c>
    </row>
    <row r="589" spans="2:28" outlineLevel="1">
      <c r="B589" s="556"/>
      <c r="C589" s="10">
        <f t="shared" si="96"/>
        <v>0</v>
      </c>
      <c r="D589" s="1070">
        <f t="shared" si="91"/>
        <v>0</v>
      </c>
      <c r="E589" s="252">
        <f t="shared" ref="E589:AB589" si="119">IF($K370="Natural",$D370-E465,IF(E$375&lt;$K370,$D589,0))</f>
        <v>0</v>
      </c>
      <c r="F589" s="252">
        <f t="shared" si="119"/>
        <v>0</v>
      </c>
      <c r="G589" s="252">
        <f t="shared" si="119"/>
        <v>0</v>
      </c>
      <c r="H589" s="252">
        <f t="shared" si="119"/>
        <v>0</v>
      </c>
      <c r="I589" s="252">
        <f t="shared" si="119"/>
        <v>0</v>
      </c>
      <c r="J589" s="252">
        <f t="shared" si="119"/>
        <v>0</v>
      </c>
      <c r="K589" s="252">
        <f t="shared" si="119"/>
        <v>0</v>
      </c>
      <c r="L589" s="252">
        <f t="shared" si="119"/>
        <v>0</v>
      </c>
      <c r="M589" s="252">
        <f t="shared" si="119"/>
        <v>0</v>
      </c>
      <c r="N589" s="252">
        <f t="shared" si="119"/>
        <v>0</v>
      </c>
      <c r="O589" s="252">
        <f t="shared" si="119"/>
        <v>0</v>
      </c>
      <c r="P589" s="252">
        <f t="shared" si="119"/>
        <v>0</v>
      </c>
      <c r="Q589" s="252">
        <f t="shared" si="119"/>
        <v>0</v>
      </c>
      <c r="R589" s="252">
        <f t="shared" si="119"/>
        <v>0</v>
      </c>
      <c r="S589" s="252">
        <f t="shared" si="119"/>
        <v>0</v>
      </c>
      <c r="T589" s="252">
        <f t="shared" si="119"/>
        <v>0</v>
      </c>
      <c r="U589" s="252">
        <f t="shared" si="119"/>
        <v>0</v>
      </c>
      <c r="V589" s="252">
        <f t="shared" si="119"/>
        <v>0</v>
      </c>
      <c r="W589" s="252">
        <f t="shared" si="119"/>
        <v>0</v>
      </c>
      <c r="X589" s="252">
        <f t="shared" si="119"/>
        <v>0</v>
      </c>
      <c r="Y589" s="252">
        <f t="shared" si="119"/>
        <v>0</v>
      </c>
      <c r="Z589" s="252">
        <f t="shared" si="119"/>
        <v>0</v>
      </c>
      <c r="AA589" s="252">
        <f t="shared" si="119"/>
        <v>0</v>
      </c>
      <c r="AB589" s="252">
        <f t="shared" si="119"/>
        <v>0</v>
      </c>
    </row>
    <row r="590" spans="2:28" outlineLevel="1">
      <c r="B590" s="556"/>
      <c r="C590" s="10">
        <f t="shared" si="96"/>
        <v>0</v>
      </c>
      <c r="D590" s="1070">
        <f t="shared" si="91"/>
        <v>0</v>
      </c>
      <c r="E590" s="252">
        <f t="shared" ref="E590:AB590" si="120">IF($K371="Natural",$D371-E466,IF(E$375&lt;$K371,$D590,0))</f>
        <v>0</v>
      </c>
      <c r="F590" s="252">
        <f t="shared" si="120"/>
        <v>0</v>
      </c>
      <c r="G590" s="252">
        <f t="shared" si="120"/>
        <v>0</v>
      </c>
      <c r="H590" s="252">
        <f t="shared" si="120"/>
        <v>0</v>
      </c>
      <c r="I590" s="252">
        <f t="shared" si="120"/>
        <v>0</v>
      </c>
      <c r="J590" s="252">
        <f t="shared" si="120"/>
        <v>0</v>
      </c>
      <c r="K590" s="252">
        <f t="shared" si="120"/>
        <v>0</v>
      </c>
      <c r="L590" s="252">
        <f t="shared" si="120"/>
        <v>0</v>
      </c>
      <c r="M590" s="252">
        <f t="shared" si="120"/>
        <v>0</v>
      </c>
      <c r="N590" s="252">
        <f t="shared" si="120"/>
        <v>0</v>
      </c>
      <c r="O590" s="252">
        <f t="shared" si="120"/>
        <v>0</v>
      </c>
      <c r="P590" s="252">
        <f t="shared" si="120"/>
        <v>0</v>
      </c>
      <c r="Q590" s="252">
        <f t="shared" si="120"/>
        <v>0</v>
      </c>
      <c r="R590" s="252">
        <f t="shared" si="120"/>
        <v>0</v>
      </c>
      <c r="S590" s="252">
        <f t="shared" si="120"/>
        <v>0</v>
      </c>
      <c r="T590" s="252">
        <f t="shared" si="120"/>
        <v>0</v>
      </c>
      <c r="U590" s="252">
        <f t="shared" si="120"/>
        <v>0</v>
      </c>
      <c r="V590" s="252">
        <f t="shared" si="120"/>
        <v>0</v>
      </c>
      <c r="W590" s="252">
        <f t="shared" si="120"/>
        <v>0</v>
      </c>
      <c r="X590" s="252">
        <f t="shared" si="120"/>
        <v>0</v>
      </c>
      <c r="Y590" s="252">
        <f t="shared" si="120"/>
        <v>0</v>
      </c>
      <c r="Z590" s="252">
        <f t="shared" si="120"/>
        <v>0</v>
      </c>
      <c r="AA590" s="252">
        <f t="shared" si="120"/>
        <v>0</v>
      </c>
      <c r="AB590" s="252">
        <f t="shared" si="120"/>
        <v>0</v>
      </c>
    </row>
    <row r="591" spans="2:28" outlineLevel="1">
      <c r="B591" s="556"/>
      <c r="C591" s="10">
        <f t="shared" si="96"/>
        <v>0</v>
      </c>
      <c r="D591" s="1070">
        <f t="shared" si="91"/>
        <v>0</v>
      </c>
      <c r="E591" s="252">
        <f t="shared" ref="E591:AB591" si="121">IF($K372="Natural",$D372-E467,IF(E$375&lt;$K372,$D591,0))</f>
        <v>0</v>
      </c>
      <c r="F591" s="252">
        <f t="shared" si="121"/>
        <v>0</v>
      </c>
      <c r="G591" s="252">
        <f t="shared" si="121"/>
        <v>0</v>
      </c>
      <c r="H591" s="252">
        <f t="shared" si="121"/>
        <v>0</v>
      </c>
      <c r="I591" s="252">
        <f t="shared" si="121"/>
        <v>0</v>
      </c>
      <c r="J591" s="252">
        <f t="shared" si="121"/>
        <v>0</v>
      </c>
      <c r="K591" s="252">
        <f t="shared" si="121"/>
        <v>0</v>
      </c>
      <c r="L591" s="252">
        <f t="shared" si="121"/>
        <v>0</v>
      </c>
      <c r="M591" s="252">
        <f t="shared" si="121"/>
        <v>0</v>
      </c>
      <c r="N591" s="252">
        <f t="shared" si="121"/>
        <v>0</v>
      </c>
      <c r="O591" s="252">
        <f t="shared" si="121"/>
        <v>0</v>
      </c>
      <c r="P591" s="252">
        <f t="shared" si="121"/>
        <v>0</v>
      </c>
      <c r="Q591" s="252">
        <f t="shared" si="121"/>
        <v>0</v>
      </c>
      <c r="R591" s="252">
        <f t="shared" si="121"/>
        <v>0</v>
      </c>
      <c r="S591" s="252">
        <f t="shared" si="121"/>
        <v>0</v>
      </c>
      <c r="T591" s="252">
        <f t="shared" si="121"/>
        <v>0</v>
      </c>
      <c r="U591" s="252">
        <f t="shared" si="121"/>
        <v>0</v>
      </c>
      <c r="V591" s="252">
        <f t="shared" si="121"/>
        <v>0</v>
      </c>
      <c r="W591" s="252">
        <f t="shared" si="121"/>
        <v>0</v>
      </c>
      <c r="X591" s="252">
        <f t="shared" si="121"/>
        <v>0</v>
      </c>
      <c r="Y591" s="252">
        <f t="shared" si="121"/>
        <v>0</v>
      </c>
      <c r="Z591" s="252">
        <f t="shared" si="121"/>
        <v>0</v>
      </c>
      <c r="AA591" s="252">
        <f t="shared" si="121"/>
        <v>0</v>
      </c>
      <c r="AB591" s="252">
        <f t="shared" si="121"/>
        <v>0</v>
      </c>
    </row>
    <row r="592" spans="2:28" outlineLevel="1">
      <c r="B592" s="556"/>
      <c r="C592" s="10">
        <f t="shared" si="96"/>
        <v>0</v>
      </c>
      <c r="D592" s="1070">
        <f t="shared" si="91"/>
        <v>0</v>
      </c>
      <c r="E592" s="252">
        <f t="shared" ref="E592:AB592" si="122">IF($K373="Natural",$D373-E468,IF(E$375&lt;$K373,$D592,0))</f>
        <v>0</v>
      </c>
      <c r="F592" s="252">
        <f t="shared" si="122"/>
        <v>0</v>
      </c>
      <c r="G592" s="252">
        <f t="shared" si="122"/>
        <v>0</v>
      </c>
      <c r="H592" s="252">
        <f t="shared" si="122"/>
        <v>0</v>
      </c>
      <c r="I592" s="252">
        <f t="shared" si="122"/>
        <v>0</v>
      </c>
      <c r="J592" s="252">
        <f t="shared" si="122"/>
        <v>0</v>
      </c>
      <c r="K592" s="252">
        <f t="shared" si="122"/>
        <v>0</v>
      </c>
      <c r="L592" s="252">
        <f t="shared" si="122"/>
        <v>0</v>
      </c>
      <c r="M592" s="252">
        <f t="shared" si="122"/>
        <v>0</v>
      </c>
      <c r="N592" s="252">
        <f t="shared" si="122"/>
        <v>0</v>
      </c>
      <c r="O592" s="252">
        <f t="shared" si="122"/>
        <v>0</v>
      </c>
      <c r="P592" s="252">
        <f t="shared" si="122"/>
        <v>0</v>
      </c>
      <c r="Q592" s="252">
        <f t="shared" si="122"/>
        <v>0</v>
      </c>
      <c r="R592" s="252">
        <f t="shared" si="122"/>
        <v>0</v>
      </c>
      <c r="S592" s="252">
        <f t="shared" si="122"/>
        <v>0</v>
      </c>
      <c r="T592" s="252">
        <f t="shared" si="122"/>
        <v>0</v>
      </c>
      <c r="U592" s="252">
        <f t="shared" si="122"/>
        <v>0</v>
      </c>
      <c r="V592" s="252">
        <f t="shared" si="122"/>
        <v>0</v>
      </c>
      <c r="W592" s="252">
        <f t="shared" si="122"/>
        <v>0</v>
      </c>
      <c r="X592" s="252">
        <f t="shared" si="122"/>
        <v>0</v>
      </c>
      <c r="Y592" s="252">
        <f t="shared" si="122"/>
        <v>0</v>
      </c>
      <c r="Z592" s="252">
        <f t="shared" si="122"/>
        <v>0</v>
      </c>
      <c r="AA592" s="252">
        <f t="shared" si="122"/>
        <v>0</v>
      </c>
      <c r="AB592" s="252">
        <f t="shared" si="122"/>
        <v>0</v>
      </c>
    </row>
    <row r="593" spans="2:28" outlineLevel="1">
      <c r="B593" s="556"/>
      <c r="C593" s="21" t="s">
        <v>287</v>
      </c>
      <c r="D593" s="252"/>
      <c r="E593" s="252"/>
      <c r="F593" s="252"/>
      <c r="G593" s="252"/>
      <c r="H593" s="252"/>
      <c r="I593" s="252"/>
      <c r="J593" s="252"/>
      <c r="K593" s="252"/>
      <c r="L593" s="252"/>
      <c r="M593" s="252"/>
      <c r="N593" s="252"/>
      <c r="O593" s="252"/>
      <c r="P593" s="252"/>
      <c r="Q593" s="252"/>
      <c r="R593" s="252"/>
      <c r="S593" s="252"/>
      <c r="T593" s="252"/>
      <c r="U593" s="252"/>
      <c r="V593" s="252"/>
      <c r="W593" s="252"/>
      <c r="X593" s="252"/>
      <c r="Y593" s="252"/>
      <c r="Z593" s="252"/>
      <c r="AA593" s="252"/>
      <c r="AB593" s="252"/>
    </row>
    <row r="594" spans="2:28" outlineLevel="1">
      <c r="B594" s="556"/>
      <c r="C594" s="4" t="str">
        <f>C563</f>
        <v>Studio</v>
      </c>
      <c r="E594" s="4">
        <f>SUM($E532:E532)</f>
        <v>0</v>
      </c>
      <c r="F594" s="4">
        <f>SUM($E532:F532)</f>
        <v>0</v>
      </c>
      <c r="G594" s="4">
        <f>SUM($E532:G532)</f>
        <v>0</v>
      </c>
      <c r="H594" s="4">
        <f>SUM($E532:H532)</f>
        <v>0</v>
      </c>
      <c r="I594" s="4">
        <f>SUM($E532:I532)</f>
        <v>0</v>
      </c>
      <c r="J594" s="4">
        <f>SUM($E532:J532)</f>
        <v>0</v>
      </c>
      <c r="K594" s="4">
        <f>SUM($E532:K532)</f>
        <v>0</v>
      </c>
      <c r="L594" s="4">
        <f>SUM($E532:L532)</f>
        <v>0</v>
      </c>
      <c r="M594" s="4">
        <f>SUM($E532:M532)</f>
        <v>0</v>
      </c>
      <c r="N594" s="4">
        <f>SUM($E532:N532)</f>
        <v>0</v>
      </c>
      <c r="O594" s="4">
        <f>SUM($E532:O532)</f>
        <v>0</v>
      </c>
      <c r="P594" s="4">
        <f>SUM($E532:P532)</f>
        <v>0</v>
      </c>
      <c r="Q594" s="4">
        <f>SUM($E532:Q532)</f>
        <v>0</v>
      </c>
      <c r="R594" s="4">
        <f>SUM($E532:R532)</f>
        <v>0</v>
      </c>
      <c r="S594" s="4">
        <f>SUM($E532:S532)</f>
        <v>0</v>
      </c>
      <c r="T594" s="4">
        <f>SUM($E532:T532)</f>
        <v>0</v>
      </c>
      <c r="U594" s="4">
        <f>SUM($E532:U532)</f>
        <v>0</v>
      </c>
      <c r="V594" s="4">
        <f>SUM($E532:V532)</f>
        <v>0</v>
      </c>
      <c r="W594" s="4">
        <f>SUM($E532:W532)</f>
        <v>0</v>
      </c>
      <c r="X594" s="4">
        <f>SUM($E532:X532)</f>
        <v>0</v>
      </c>
      <c r="Y594" s="4">
        <f>SUM($E532:Y532)</f>
        <v>0</v>
      </c>
      <c r="Z594" s="4">
        <f>SUM($E532:Z532)</f>
        <v>0</v>
      </c>
      <c r="AA594" s="4">
        <f>SUM($E532:AA532)</f>
        <v>0</v>
      </c>
      <c r="AB594" s="4">
        <f>SUM($E532:AB532)</f>
        <v>0</v>
      </c>
    </row>
    <row r="595" spans="2:28" outlineLevel="1">
      <c r="B595" s="556"/>
      <c r="C595" s="4" t="str">
        <f>C564</f>
        <v xml:space="preserve">1 Bed / 1 Bath </v>
      </c>
      <c r="E595" s="4">
        <f>SUM($E533:E533)</f>
        <v>0</v>
      </c>
      <c r="F595" s="4">
        <f>SUM($E533:F533)</f>
        <v>0</v>
      </c>
      <c r="G595" s="4">
        <f>SUM($E533:G533)</f>
        <v>0</v>
      </c>
      <c r="H595" s="4">
        <f>SUM($E533:H533)</f>
        <v>0</v>
      </c>
      <c r="I595" s="4">
        <f>SUM($E533:I533)</f>
        <v>0</v>
      </c>
      <c r="J595" s="4">
        <f>SUM($E533:J533)</f>
        <v>0</v>
      </c>
      <c r="K595" s="4">
        <f>SUM($E533:K533)</f>
        <v>0</v>
      </c>
      <c r="L595" s="4">
        <f>SUM($E533:L533)</f>
        <v>0</v>
      </c>
      <c r="M595" s="4">
        <f>SUM($E533:M533)</f>
        <v>0</v>
      </c>
      <c r="N595" s="4">
        <f>SUM($E533:N533)</f>
        <v>0</v>
      </c>
      <c r="O595" s="4">
        <f>SUM($E533:O533)</f>
        <v>0</v>
      </c>
      <c r="P595" s="4">
        <f>SUM($E533:P533)</f>
        <v>0</v>
      </c>
      <c r="Q595" s="4">
        <f>SUM($E533:Q533)</f>
        <v>0</v>
      </c>
      <c r="R595" s="4">
        <f>SUM($E533:R533)</f>
        <v>0</v>
      </c>
      <c r="S595" s="4">
        <f>SUM($E533:S533)</f>
        <v>0</v>
      </c>
      <c r="T595" s="4">
        <f>SUM($E533:T533)</f>
        <v>0</v>
      </c>
      <c r="U595" s="4">
        <f>SUM($E533:U533)</f>
        <v>0</v>
      </c>
      <c r="V595" s="4">
        <f>SUM($E533:V533)</f>
        <v>0</v>
      </c>
      <c r="W595" s="4">
        <f>SUM($E533:W533)</f>
        <v>0</v>
      </c>
      <c r="X595" s="4">
        <f>SUM($E533:X533)</f>
        <v>0</v>
      </c>
      <c r="Y595" s="4">
        <f>SUM($E533:Y533)</f>
        <v>0</v>
      </c>
      <c r="Z595" s="4">
        <f>SUM($E533:Z533)</f>
        <v>0</v>
      </c>
      <c r="AA595" s="4">
        <f>SUM($E533:AA533)</f>
        <v>0</v>
      </c>
      <c r="AB595" s="4">
        <f>SUM($E533:AB533)</f>
        <v>0</v>
      </c>
    </row>
    <row r="596" spans="2:28" outlineLevel="1">
      <c r="B596" s="556"/>
      <c r="C596" s="4" t="str">
        <f>C565</f>
        <v xml:space="preserve">1 Bed / 1 Bath </v>
      </c>
      <c r="E596" s="4">
        <f>SUM($E534:E534)</f>
        <v>0</v>
      </c>
      <c r="F596" s="4">
        <f>SUM($E534:F534)</f>
        <v>0</v>
      </c>
      <c r="G596" s="4">
        <f>SUM($E534:G534)</f>
        <v>0</v>
      </c>
      <c r="H596" s="4">
        <f>SUM($E534:H534)</f>
        <v>0</v>
      </c>
      <c r="I596" s="4">
        <f>SUM($E534:I534)</f>
        <v>0</v>
      </c>
      <c r="J596" s="4">
        <f>SUM($E534:J534)</f>
        <v>0</v>
      </c>
      <c r="K596" s="4">
        <f>SUM($E534:K534)</f>
        <v>0</v>
      </c>
      <c r="L596" s="4">
        <f>SUM($E534:L534)</f>
        <v>0</v>
      </c>
      <c r="M596" s="4">
        <f>SUM($E534:M534)</f>
        <v>0</v>
      </c>
      <c r="N596" s="4">
        <f>SUM($E534:N534)</f>
        <v>0</v>
      </c>
      <c r="O596" s="4">
        <f>SUM($E534:O534)</f>
        <v>0</v>
      </c>
      <c r="P596" s="4">
        <f>SUM($E534:P534)</f>
        <v>0</v>
      </c>
      <c r="Q596" s="4">
        <f>SUM($E534:Q534)</f>
        <v>0</v>
      </c>
      <c r="R596" s="4">
        <f>SUM($E534:R534)</f>
        <v>0</v>
      </c>
      <c r="S596" s="4">
        <f>SUM($E534:S534)</f>
        <v>0</v>
      </c>
      <c r="T596" s="4">
        <f>SUM($E534:T534)</f>
        <v>0</v>
      </c>
      <c r="U596" s="4">
        <f>SUM($E534:U534)</f>
        <v>0</v>
      </c>
      <c r="V596" s="4">
        <f>SUM($E534:V534)</f>
        <v>0</v>
      </c>
      <c r="W596" s="4">
        <f>SUM($E534:W534)</f>
        <v>0</v>
      </c>
      <c r="X596" s="4">
        <f>SUM($E534:X534)</f>
        <v>0</v>
      </c>
      <c r="Y596" s="4">
        <f>SUM($E534:Y534)</f>
        <v>0</v>
      </c>
      <c r="Z596" s="4">
        <f>SUM($E534:Z534)</f>
        <v>0</v>
      </c>
      <c r="AA596" s="4">
        <f>SUM($E534:AA534)</f>
        <v>0</v>
      </c>
      <c r="AB596" s="4">
        <f>SUM($E534:AB534)</f>
        <v>0</v>
      </c>
    </row>
    <row r="597" spans="2:28" outlineLevel="1">
      <c r="B597" s="556"/>
      <c r="C597" s="4" t="str">
        <f>C566</f>
        <v xml:space="preserve">1 Bed / 1 Bath </v>
      </c>
      <c r="E597" s="4">
        <f>SUM($E535:E535)</f>
        <v>0</v>
      </c>
      <c r="F597" s="4">
        <f>SUM($E535:F535)</f>
        <v>0</v>
      </c>
      <c r="G597" s="4">
        <f>SUM($E535:G535)</f>
        <v>0</v>
      </c>
      <c r="H597" s="4">
        <f>SUM($E535:H535)</f>
        <v>0</v>
      </c>
      <c r="I597" s="4">
        <f>SUM($E535:I535)</f>
        <v>0</v>
      </c>
      <c r="J597" s="4">
        <f>SUM($E535:J535)</f>
        <v>0</v>
      </c>
      <c r="K597" s="4">
        <f>SUM($E535:K535)</f>
        <v>0</v>
      </c>
      <c r="L597" s="4">
        <f>SUM($E535:L535)</f>
        <v>0</v>
      </c>
      <c r="M597" s="4">
        <f>SUM($E535:M535)</f>
        <v>0</v>
      </c>
      <c r="N597" s="4">
        <f>SUM($E535:N535)</f>
        <v>0</v>
      </c>
      <c r="O597" s="4">
        <f>SUM($E535:O535)</f>
        <v>0</v>
      </c>
      <c r="P597" s="4">
        <f>SUM($E535:P535)</f>
        <v>0</v>
      </c>
      <c r="Q597" s="4">
        <f>SUM($E535:Q535)</f>
        <v>0</v>
      </c>
      <c r="R597" s="4">
        <f>SUM($E535:R535)</f>
        <v>0</v>
      </c>
      <c r="S597" s="4">
        <f>SUM($E535:S535)</f>
        <v>0</v>
      </c>
      <c r="T597" s="4">
        <f>SUM($E535:T535)</f>
        <v>0</v>
      </c>
      <c r="U597" s="4">
        <f>SUM($E535:U535)</f>
        <v>0</v>
      </c>
      <c r="V597" s="4">
        <f>SUM($E535:V535)</f>
        <v>0</v>
      </c>
      <c r="W597" s="4">
        <f>SUM($E535:W535)</f>
        <v>0</v>
      </c>
      <c r="X597" s="4">
        <f>SUM($E535:X535)</f>
        <v>0</v>
      </c>
      <c r="Y597" s="4">
        <f>SUM($E535:Y535)</f>
        <v>0</v>
      </c>
      <c r="Z597" s="4">
        <f>SUM($E535:Z535)</f>
        <v>0</v>
      </c>
      <c r="AA597" s="4">
        <f>SUM($E535:AA535)</f>
        <v>0</v>
      </c>
      <c r="AB597" s="4">
        <f>SUM($E535:AB535)</f>
        <v>0</v>
      </c>
    </row>
    <row r="598" spans="2:28" outlineLevel="1">
      <c r="B598" s="556"/>
      <c r="C598" s="10" t="str">
        <f t="shared" ref="C598:C623" si="123">C567</f>
        <v xml:space="preserve">2 Bed / 1 Bath </v>
      </c>
      <c r="E598" s="4">
        <f>SUM($E536:E536)</f>
        <v>0</v>
      </c>
      <c r="F598" s="4">
        <f>SUM($E536:F536)</f>
        <v>0</v>
      </c>
      <c r="G598" s="4">
        <f>SUM($E536:G536)</f>
        <v>0</v>
      </c>
      <c r="H598" s="4">
        <f>SUM($E536:H536)</f>
        <v>0</v>
      </c>
      <c r="I598" s="4">
        <f>SUM($E536:I536)</f>
        <v>0</v>
      </c>
      <c r="J598" s="4">
        <f>SUM($E536:J536)</f>
        <v>0</v>
      </c>
      <c r="K598" s="4">
        <f>SUM($E536:K536)</f>
        <v>0</v>
      </c>
      <c r="L598" s="4">
        <f>SUM($E536:L536)</f>
        <v>0</v>
      </c>
      <c r="M598" s="4">
        <f>SUM($E536:M536)</f>
        <v>0</v>
      </c>
      <c r="N598" s="4">
        <f>SUM($E536:N536)</f>
        <v>0</v>
      </c>
      <c r="O598" s="4">
        <f>SUM($E536:O536)</f>
        <v>0</v>
      </c>
      <c r="P598" s="4">
        <f>SUM($E536:P536)</f>
        <v>0</v>
      </c>
      <c r="Q598" s="4">
        <f>SUM($E536:Q536)</f>
        <v>0</v>
      </c>
      <c r="R598" s="4">
        <f>SUM($E536:R536)</f>
        <v>0</v>
      </c>
      <c r="S598" s="4">
        <f>SUM($E536:S536)</f>
        <v>0</v>
      </c>
      <c r="T598" s="4">
        <f>SUM($E536:T536)</f>
        <v>0</v>
      </c>
      <c r="U598" s="4">
        <f>SUM($E536:U536)</f>
        <v>0</v>
      </c>
      <c r="V598" s="4">
        <f>SUM($E536:V536)</f>
        <v>0</v>
      </c>
      <c r="W598" s="4">
        <f>SUM($E536:W536)</f>
        <v>0</v>
      </c>
      <c r="X598" s="4">
        <f>SUM($E536:X536)</f>
        <v>0</v>
      </c>
      <c r="Y598" s="4">
        <f>SUM($E536:Y536)</f>
        <v>0</v>
      </c>
      <c r="Z598" s="4">
        <f>SUM($E536:Z536)</f>
        <v>0</v>
      </c>
      <c r="AA598" s="4">
        <f>SUM($E536:AA536)</f>
        <v>0</v>
      </c>
      <c r="AB598" s="4">
        <f>SUM($E536:AB536)</f>
        <v>0</v>
      </c>
    </row>
    <row r="599" spans="2:28" outlineLevel="1">
      <c r="B599" s="556"/>
      <c r="C599" s="10" t="str">
        <f t="shared" si="123"/>
        <v xml:space="preserve">2 Bed / 1 Bath </v>
      </c>
      <c r="E599" s="4">
        <f>SUM($E537:E537)</f>
        <v>0</v>
      </c>
      <c r="F599" s="4">
        <f>SUM($E537:F537)</f>
        <v>0</v>
      </c>
      <c r="G599" s="4">
        <f>SUM($E537:G537)</f>
        <v>0</v>
      </c>
      <c r="H599" s="4">
        <f>SUM($E537:H537)</f>
        <v>0</v>
      </c>
      <c r="I599" s="4">
        <f>SUM($E537:I537)</f>
        <v>0</v>
      </c>
      <c r="J599" s="4">
        <f>SUM($E537:J537)</f>
        <v>0</v>
      </c>
      <c r="K599" s="4">
        <f>SUM($E537:K537)</f>
        <v>0</v>
      </c>
      <c r="L599" s="4">
        <f>SUM($E537:L537)</f>
        <v>0</v>
      </c>
      <c r="M599" s="4">
        <f>SUM($E537:M537)</f>
        <v>0</v>
      </c>
      <c r="N599" s="4">
        <f>SUM($E537:N537)</f>
        <v>0</v>
      </c>
      <c r="O599" s="4">
        <f>SUM($E537:O537)</f>
        <v>0</v>
      </c>
      <c r="P599" s="4">
        <f>SUM($E537:P537)</f>
        <v>0</v>
      </c>
      <c r="Q599" s="4">
        <f>SUM($E537:Q537)</f>
        <v>0</v>
      </c>
      <c r="R599" s="4">
        <f>SUM($E537:R537)</f>
        <v>0</v>
      </c>
      <c r="S599" s="4">
        <f>SUM($E537:S537)</f>
        <v>0</v>
      </c>
      <c r="T599" s="4">
        <f>SUM($E537:T537)</f>
        <v>0</v>
      </c>
      <c r="U599" s="4">
        <f>SUM($E537:U537)</f>
        <v>0</v>
      </c>
      <c r="V599" s="4">
        <f>SUM($E537:V537)</f>
        <v>0</v>
      </c>
      <c r="W599" s="4">
        <f>SUM($E537:W537)</f>
        <v>0</v>
      </c>
      <c r="X599" s="4">
        <f>SUM($E537:X537)</f>
        <v>0</v>
      </c>
      <c r="Y599" s="4">
        <f>SUM($E537:Y537)</f>
        <v>0</v>
      </c>
      <c r="Z599" s="4">
        <f>SUM($E537:Z537)</f>
        <v>0</v>
      </c>
      <c r="AA599" s="4">
        <f>SUM($E537:AA537)</f>
        <v>0</v>
      </c>
      <c r="AB599" s="4">
        <f>SUM($E537:AB537)</f>
        <v>0</v>
      </c>
    </row>
    <row r="600" spans="2:28" outlineLevel="1">
      <c r="B600" s="556"/>
      <c r="C600" s="10" t="str">
        <f t="shared" si="123"/>
        <v xml:space="preserve">2 Bed / 1 Bath </v>
      </c>
      <c r="E600" s="4">
        <f>SUM($E538:E538)</f>
        <v>0</v>
      </c>
      <c r="F600" s="4">
        <f>SUM($E538:F538)</f>
        <v>0</v>
      </c>
      <c r="G600" s="4">
        <f>SUM($E538:G538)</f>
        <v>0</v>
      </c>
      <c r="H600" s="4">
        <f>SUM($E538:H538)</f>
        <v>0</v>
      </c>
      <c r="I600" s="4">
        <f>SUM($E538:I538)</f>
        <v>0</v>
      </c>
      <c r="J600" s="4">
        <f>SUM($E538:J538)</f>
        <v>0</v>
      </c>
      <c r="K600" s="4">
        <f>SUM($E538:K538)</f>
        <v>0</v>
      </c>
      <c r="L600" s="4">
        <f>SUM($E538:L538)</f>
        <v>0</v>
      </c>
      <c r="M600" s="4">
        <f>SUM($E538:M538)</f>
        <v>0</v>
      </c>
      <c r="N600" s="4">
        <f>SUM($E538:N538)</f>
        <v>0</v>
      </c>
      <c r="O600" s="4">
        <f>SUM($E538:O538)</f>
        <v>0</v>
      </c>
      <c r="P600" s="4">
        <f>SUM($E538:P538)</f>
        <v>0</v>
      </c>
      <c r="Q600" s="4">
        <f>SUM($E538:Q538)</f>
        <v>0</v>
      </c>
      <c r="R600" s="4">
        <f>SUM($E538:R538)</f>
        <v>0</v>
      </c>
      <c r="S600" s="4">
        <f>SUM($E538:S538)</f>
        <v>0</v>
      </c>
      <c r="T600" s="4">
        <f>SUM($E538:T538)</f>
        <v>0</v>
      </c>
      <c r="U600" s="4">
        <f>SUM($E538:U538)</f>
        <v>0</v>
      </c>
      <c r="V600" s="4">
        <f>SUM($E538:V538)</f>
        <v>0</v>
      </c>
      <c r="W600" s="4">
        <f>SUM($E538:W538)</f>
        <v>0</v>
      </c>
      <c r="X600" s="4">
        <f>SUM($E538:X538)</f>
        <v>0</v>
      </c>
      <c r="Y600" s="4">
        <f>SUM($E538:Y538)</f>
        <v>0</v>
      </c>
      <c r="Z600" s="4">
        <f>SUM($E538:Z538)</f>
        <v>0</v>
      </c>
      <c r="AA600" s="4">
        <f>SUM($E538:AA538)</f>
        <v>0</v>
      </c>
      <c r="AB600" s="4">
        <f>SUM($E538:AB538)</f>
        <v>0</v>
      </c>
    </row>
    <row r="601" spans="2:28" outlineLevel="1">
      <c r="B601" s="556"/>
      <c r="C601" s="10" t="str">
        <f t="shared" si="123"/>
        <v xml:space="preserve">2 Bed / 2 Bath </v>
      </c>
      <c r="E601" s="4">
        <f>SUM($E539:E539)</f>
        <v>0</v>
      </c>
      <c r="F601" s="4">
        <f>SUM($E539:F539)</f>
        <v>0</v>
      </c>
      <c r="G601" s="4">
        <f>SUM($E539:G539)</f>
        <v>0</v>
      </c>
      <c r="H601" s="4">
        <f>SUM($E539:H539)</f>
        <v>0</v>
      </c>
      <c r="I601" s="4">
        <f>SUM($E539:I539)</f>
        <v>0</v>
      </c>
      <c r="J601" s="4">
        <f>SUM($E539:J539)</f>
        <v>0</v>
      </c>
      <c r="K601" s="4">
        <f>SUM($E539:K539)</f>
        <v>0</v>
      </c>
      <c r="L601" s="4">
        <f>SUM($E539:L539)</f>
        <v>0</v>
      </c>
      <c r="M601" s="4">
        <f>SUM($E539:M539)</f>
        <v>0</v>
      </c>
      <c r="N601" s="4">
        <f>SUM($E539:N539)</f>
        <v>0</v>
      </c>
      <c r="O601" s="4">
        <f>SUM($E539:O539)</f>
        <v>0</v>
      </c>
      <c r="P601" s="4">
        <f>SUM($E539:P539)</f>
        <v>0</v>
      </c>
      <c r="Q601" s="4">
        <f>SUM($E539:Q539)</f>
        <v>0</v>
      </c>
      <c r="R601" s="4">
        <f>SUM($E539:R539)</f>
        <v>0</v>
      </c>
      <c r="S601" s="4">
        <f>SUM($E539:S539)</f>
        <v>0</v>
      </c>
      <c r="T601" s="4">
        <f>SUM($E539:T539)</f>
        <v>0</v>
      </c>
      <c r="U601" s="4">
        <f>SUM($E539:U539)</f>
        <v>0</v>
      </c>
      <c r="V601" s="4">
        <f>SUM($E539:V539)</f>
        <v>0</v>
      </c>
      <c r="W601" s="4">
        <f>SUM($E539:W539)</f>
        <v>0</v>
      </c>
      <c r="X601" s="4">
        <f>SUM($E539:X539)</f>
        <v>0</v>
      </c>
      <c r="Y601" s="4">
        <f>SUM($E539:Y539)</f>
        <v>0</v>
      </c>
      <c r="Z601" s="4">
        <f>SUM($E539:Z539)</f>
        <v>0</v>
      </c>
      <c r="AA601" s="4">
        <f>SUM($E539:AA539)</f>
        <v>0</v>
      </c>
      <c r="AB601" s="4">
        <f>SUM($E539:AB539)</f>
        <v>0</v>
      </c>
    </row>
    <row r="602" spans="2:28" outlineLevel="1">
      <c r="B602" s="556"/>
      <c r="C602" s="10" t="str">
        <f t="shared" si="123"/>
        <v>2 Bed / 1 Bath + Den</v>
      </c>
      <c r="E602" s="4">
        <f>SUM($E540:E540)</f>
        <v>0</v>
      </c>
      <c r="F602" s="4">
        <f>SUM($E540:F540)</f>
        <v>0</v>
      </c>
      <c r="G602" s="4">
        <f>SUM($E540:G540)</f>
        <v>0</v>
      </c>
      <c r="H602" s="4">
        <f>SUM($E540:H540)</f>
        <v>0</v>
      </c>
      <c r="I602" s="4">
        <f>SUM($E540:I540)</f>
        <v>0</v>
      </c>
      <c r="J602" s="4">
        <f>SUM($E540:J540)</f>
        <v>0</v>
      </c>
      <c r="K602" s="4">
        <f>SUM($E540:K540)</f>
        <v>0</v>
      </c>
      <c r="L602" s="4">
        <f>SUM($E540:L540)</f>
        <v>0</v>
      </c>
      <c r="M602" s="4">
        <f>SUM($E540:M540)</f>
        <v>0</v>
      </c>
      <c r="N602" s="4">
        <f>SUM($E540:N540)</f>
        <v>0</v>
      </c>
      <c r="O602" s="4">
        <f>SUM($E540:O540)</f>
        <v>0</v>
      </c>
      <c r="P602" s="4">
        <f>SUM($E540:P540)</f>
        <v>0</v>
      </c>
      <c r="Q602" s="4">
        <f>SUM($E540:Q540)</f>
        <v>0</v>
      </c>
      <c r="R602" s="4">
        <f>SUM($E540:R540)</f>
        <v>0</v>
      </c>
      <c r="S602" s="4">
        <f>SUM($E540:S540)</f>
        <v>0</v>
      </c>
      <c r="T602" s="4">
        <f>SUM($E540:T540)</f>
        <v>0</v>
      </c>
      <c r="U602" s="4">
        <f>SUM($E540:U540)</f>
        <v>0</v>
      </c>
      <c r="V602" s="4">
        <f>SUM($E540:V540)</f>
        <v>0</v>
      </c>
      <c r="W602" s="4">
        <f>SUM($E540:W540)</f>
        <v>0</v>
      </c>
      <c r="X602" s="4">
        <f>SUM($E540:X540)</f>
        <v>0</v>
      </c>
      <c r="Y602" s="4">
        <f>SUM($E540:Y540)</f>
        <v>0</v>
      </c>
      <c r="Z602" s="4">
        <f>SUM($E540:Z540)</f>
        <v>0</v>
      </c>
      <c r="AA602" s="4">
        <f>SUM($E540:AA540)</f>
        <v>0</v>
      </c>
      <c r="AB602" s="4">
        <f>SUM($E540:AB540)</f>
        <v>0</v>
      </c>
    </row>
    <row r="603" spans="2:28" outlineLevel="1">
      <c r="B603" s="556"/>
      <c r="C603" s="10" t="str">
        <f t="shared" si="123"/>
        <v xml:space="preserve">2 Bed / 2 Bath </v>
      </c>
      <c r="E603" s="4">
        <f>SUM($E541:E541)</f>
        <v>0</v>
      </c>
      <c r="F603" s="4">
        <f>SUM($E541:F541)</f>
        <v>0</v>
      </c>
      <c r="G603" s="4">
        <f>SUM($E541:G541)</f>
        <v>0</v>
      </c>
      <c r="H603" s="4">
        <f>SUM($E541:H541)</f>
        <v>0</v>
      </c>
      <c r="I603" s="4">
        <f>SUM($E541:I541)</f>
        <v>0</v>
      </c>
      <c r="J603" s="4">
        <f>SUM($E541:J541)</f>
        <v>0</v>
      </c>
      <c r="K603" s="4">
        <f>SUM($E541:K541)</f>
        <v>0</v>
      </c>
      <c r="L603" s="4">
        <f>SUM($E541:L541)</f>
        <v>0</v>
      </c>
      <c r="M603" s="4">
        <f>SUM($E541:M541)</f>
        <v>0</v>
      </c>
      <c r="N603" s="4">
        <f>SUM($E541:N541)</f>
        <v>0</v>
      </c>
      <c r="O603" s="4">
        <f>SUM($E541:O541)</f>
        <v>0</v>
      </c>
      <c r="P603" s="4">
        <f>SUM($E541:P541)</f>
        <v>0</v>
      </c>
      <c r="Q603" s="4">
        <f>SUM($E541:Q541)</f>
        <v>0</v>
      </c>
      <c r="R603" s="4">
        <f>SUM($E541:R541)</f>
        <v>0</v>
      </c>
      <c r="S603" s="4">
        <f>SUM($E541:S541)</f>
        <v>0</v>
      </c>
      <c r="T603" s="4">
        <f>SUM($E541:T541)</f>
        <v>0</v>
      </c>
      <c r="U603" s="4">
        <f>SUM($E541:U541)</f>
        <v>0</v>
      </c>
      <c r="V603" s="4">
        <f>SUM($E541:V541)</f>
        <v>0</v>
      </c>
      <c r="W603" s="4">
        <f>SUM($E541:W541)</f>
        <v>0</v>
      </c>
      <c r="X603" s="4">
        <f>SUM($E541:X541)</f>
        <v>0</v>
      </c>
      <c r="Y603" s="4">
        <f>SUM($E541:Y541)</f>
        <v>0</v>
      </c>
      <c r="Z603" s="4">
        <f>SUM($E541:Z541)</f>
        <v>0</v>
      </c>
      <c r="AA603" s="4">
        <f>SUM($E541:AA541)</f>
        <v>0</v>
      </c>
      <c r="AB603" s="4">
        <f>SUM($E541:AB541)</f>
        <v>0</v>
      </c>
    </row>
    <row r="604" spans="2:28" outlineLevel="1">
      <c r="B604" s="556"/>
      <c r="C604" s="10" t="str">
        <f t="shared" si="123"/>
        <v xml:space="preserve">2 Bed / 1.5 Bath </v>
      </c>
      <c r="E604" s="4">
        <f>SUM($E542:E542)</f>
        <v>0</v>
      </c>
      <c r="F604" s="4">
        <f>SUM($E542:F542)</f>
        <v>0</v>
      </c>
      <c r="G604" s="4">
        <f>SUM($E542:G542)</f>
        <v>0</v>
      </c>
      <c r="H604" s="4">
        <f>SUM($E542:H542)</f>
        <v>0</v>
      </c>
      <c r="I604" s="4">
        <f>SUM($E542:I542)</f>
        <v>0</v>
      </c>
      <c r="J604" s="4">
        <f>SUM($E542:J542)</f>
        <v>0</v>
      </c>
      <c r="K604" s="4">
        <f>SUM($E542:K542)</f>
        <v>0</v>
      </c>
      <c r="L604" s="4">
        <f>SUM($E542:L542)</f>
        <v>0</v>
      </c>
      <c r="M604" s="4">
        <f>SUM($E542:M542)</f>
        <v>0</v>
      </c>
      <c r="N604" s="4">
        <f>SUM($E542:N542)</f>
        <v>0</v>
      </c>
      <c r="O604" s="4">
        <f>SUM($E542:O542)</f>
        <v>0</v>
      </c>
      <c r="P604" s="4">
        <f>SUM($E542:P542)</f>
        <v>0</v>
      </c>
      <c r="Q604" s="4">
        <f>SUM($E542:Q542)</f>
        <v>0</v>
      </c>
      <c r="R604" s="4">
        <f>SUM($E542:R542)</f>
        <v>0</v>
      </c>
      <c r="S604" s="4">
        <f>SUM($E542:S542)</f>
        <v>0</v>
      </c>
      <c r="T604" s="4">
        <f>SUM($E542:T542)</f>
        <v>0</v>
      </c>
      <c r="U604" s="4">
        <f>SUM($E542:U542)</f>
        <v>0</v>
      </c>
      <c r="V604" s="4">
        <f>SUM($E542:V542)</f>
        <v>0</v>
      </c>
      <c r="W604" s="4">
        <f>SUM($E542:W542)</f>
        <v>0</v>
      </c>
      <c r="X604" s="4">
        <f>SUM($E542:X542)</f>
        <v>0</v>
      </c>
      <c r="Y604" s="4">
        <f>SUM($E542:Y542)</f>
        <v>0</v>
      </c>
      <c r="Z604" s="4">
        <f>SUM($E542:Z542)</f>
        <v>0</v>
      </c>
      <c r="AA604" s="4">
        <f>SUM($E542:AA542)</f>
        <v>0</v>
      </c>
      <c r="AB604" s="4">
        <f>SUM($E542:AB542)</f>
        <v>0</v>
      </c>
    </row>
    <row r="605" spans="2:28" outlineLevel="1">
      <c r="B605" s="556"/>
      <c r="C605" s="10" t="str">
        <f t="shared" si="123"/>
        <v xml:space="preserve">3 Bed / 2 Bath </v>
      </c>
      <c r="E605" s="4">
        <f>SUM($E543:E543)</f>
        <v>0</v>
      </c>
      <c r="F605" s="4">
        <f>SUM($E543:F543)</f>
        <v>0</v>
      </c>
      <c r="G605" s="4">
        <f>SUM($E543:G543)</f>
        <v>0</v>
      </c>
      <c r="H605" s="4">
        <f>SUM($E543:H543)</f>
        <v>0</v>
      </c>
      <c r="I605" s="4">
        <f>SUM($E543:I543)</f>
        <v>0</v>
      </c>
      <c r="J605" s="4">
        <f>SUM($E543:J543)</f>
        <v>0</v>
      </c>
      <c r="K605" s="4">
        <f>SUM($E543:K543)</f>
        <v>0</v>
      </c>
      <c r="L605" s="4">
        <f>SUM($E543:L543)</f>
        <v>0</v>
      </c>
      <c r="M605" s="4">
        <f>SUM($E543:M543)</f>
        <v>0</v>
      </c>
      <c r="N605" s="4">
        <f>SUM($E543:N543)</f>
        <v>0</v>
      </c>
      <c r="O605" s="4">
        <f>SUM($E543:O543)</f>
        <v>0</v>
      </c>
      <c r="P605" s="4">
        <f>SUM($E543:P543)</f>
        <v>0</v>
      </c>
      <c r="Q605" s="4">
        <f>SUM($E543:Q543)</f>
        <v>0</v>
      </c>
      <c r="R605" s="4">
        <f>SUM($E543:R543)</f>
        <v>0</v>
      </c>
      <c r="S605" s="4">
        <f>SUM($E543:S543)</f>
        <v>0</v>
      </c>
      <c r="T605" s="4">
        <f>SUM($E543:T543)</f>
        <v>0</v>
      </c>
      <c r="U605" s="4">
        <f>SUM($E543:U543)</f>
        <v>0</v>
      </c>
      <c r="V605" s="4">
        <f>SUM($E543:V543)</f>
        <v>0</v>
      </c>
      <c r="W605" s="4">
        <f>SUM($E543:W543)</f>
        <v>0</v>
      </c>
      <c r="X605" s="4">
        <f>SUM($E543:X543)</f>
        <v>0</v>
      </c>
      <c r="Y605" s="4">
        <f>SUM($E543:Y543)</f>
        <v>0</v>
      </c>
      <c r="Z605" s="4">
        <f>SUM($E543:Z543)</f>
        <v>0</v>
      </c>
      <c r="AA605" s="4">
        <f>SUM($E543:AA543)</f>
        <v>0</v>
      </c>
      <c r="AB605" s="4">
        <f>SUM($E543:AB543)</f>
        <v>0</v>
      </c>
    </row>
    <row r="606" spans="2:28" outlineLevel="1">
      <c r="B606" s="556"/>
      <c r="C606" s="10" t="str">
        <f t="shared" si="123"/>
        <v>3 Bed / 2 Bath House</v>
      </c>
      <c r="E606" s="4">
        <f>SUM($E544:E544)</f>
        <v>0</v>
      </c>
      <c r="F606" s="4">
        <f>SUM($E544:F544)</f>
        <v>0</v>
      </c>
      <c r="G606" s="4">
        <f>SUM($E544:G544)</f>
        <v>0</v>
      </c>
      <c r="H606" s="4">
        <f>SUM($E544:H544)</f>
        <v>0</v>
      </c>
      <c r="I606" s="4">
        <f>SUM($E544:I544)</f>
        <v>0</v>
      </c>
      <c r="J606" s="4">
        <f>SUM($E544:J544)</f>
        <v>0</v>
      </c>
      <c r="K606" s="4">
        <f>SUM($E544:K544)</f>
        <v>0</v>
      </c>
      <c r="L606" s="4">
        <f>SUM($E544:L544)</f>
        <v>0</v>
      </c>
      <c r="M606" s="4">
        <f>SUM($E544:M544)</f>
        <v>0</v>
      </c>
      <c r="N606" s="4">
        <f>SUM($E544:N544)</f>
        <v>0</v>
      </c>
      <c r="O606" s="4">
        <f>SUM($E544:O544)</f>
        <v>0</v>
      </c>
      <c r="P606" s="4">
        <f>SUM($E544:P544)</f>
        <v>0</v>
      </c>
      <c r="Q606" s="4">
        <f>SUM($E544:Q544)</f>
        <v>0</v>
      </c>
      <c r="R606" s="4">
        <f>SUM($E544:R544)</f>
        <v>0</v>
      </c>
      <c r="S606" s="4">
        <f>SUM($E544:S544)</f>
        <v>0</v>
      </c>
      <c r="T606" s="4">
        <f>SUM($E544:T544)</f>
        <v>0</v>
      </c>
      <c r="U606" s="4">
        <f>SUM($E544:U544)</f>
        <v>0</v>
      </c>
      <c r="V606" s="4">
        <f>SUM($E544:V544)</f>
        <v>0</v>
      </c>
      <c r="W606" s="4">
        <f>SUM($E544:W544)</f>
        <v>0</v>
      </c>
      <c r="X606" s="4">
        <f>SUM($E544:X544)</f>
        <v>0</v>
      </c>
      <c r="Y606" s="4">
        <f>SUM($E544:Y544)</f>
        <v>0</v>
      </c>
      <c r="Z606" s="4">
        <f>SUM($E544:Z544)</f>
        <v>0</v>
      </c>
      <c r="AA606" s="4">
        <f>SUM($E544:AA544)</f>
        <v>0</v>
      </c>
      <c r="AB606" s="4">
        <f>SUM($E544:AB544)</f>
        <v>0</v>
      </c>
    </row>
    <row r="607" spans="2:28" outlineLevel="1">
      <c r="B607" s="556"/>
      <c r="C607" s="10" t="str">
        <f t="shared" si="123"/>
        <v xml:space="preserve">3 Bed / 2 Bath </v>
      </c>
      <c r="E607" s="4">
        <f>SUM($E545:E545)</f>
        <v>0</v>
      </c>
      <c r="F607" s="4">
        <f>SUM($E545:F545)</f>
        <v>0</v>
      </c>
      <c r="G607" s="4">
        <f>SUM($E545:G545)</f>
        <v>0</v>
      </c>
      <c r="H607" s="4">
        <f>SUM($E545:H545)</f>
        <v>0</v>
      </c>
      <c r="I607" s="4">
        <f>SUM($E545:I545)</f>
        <v>0</v>
      </c>
      <c r="J607" s="4">
        <f>SUM($E545:J545)</f>
        <v>0</v>
      </c>
      <c r="K607" s="4">
        <f>SUM($E545:K545)</f>
        <v>0</v>
      </c>
      <c r="L607" s="4">
        <f>SUM($E545:L545)</f>
        <v>0</v>
      </c>
      <c r="M607" s="4">
        <f>SUM($E545:M545)</f>
        <v>0</v>
      </c>
      <c r="N607" s="4">
        <f>SUM($E545:N545)</f>
        <v>0</v>
      </c>
      <c r="O607" s="4">
        <f>SUM($E545:O545)</f>
        <v>0</v>
      </c>
      <c r="P607" s="4">
        <f>SUM($E545:P545)</f>
        <v>0</v>
      </c>
      <c r="Q607" s="4">
        <f>SUM($E545:Q545)</f>
        <v>0</v>
      </c>
      <c r="R607" s="4">
        <f>SUM($E545:R545)</f>
        <v>0</v>
      </c>
      <c r="S607" s="4">
        <f>SUM($E545:S545)</f>
        <v>0</v>
      </c>
      <c r="T607" s="4">
        <f>SUM($E545:T545)</f>
        <v>0</v>
      </c>
      <c r="U607" s="4">
        <f>SUM($E545:U545)</f>
        <v>0</v>
      </c>
      <c r="V607" s="4">
        <f>SUM($E545:V545)</f>
        <v>0</v>
      </c>
      <c r="W607" s="4">
        <f>SUM($E545:W545)</f>
        <v>0</v>
      </c>
      <c r="X607" s="4">
        <f>SUM($E545:X545)</f>
        <v>0</v>
      </c>
      <c r="Y607" s="4">
        <f>SUM($E545:Y545)</f>
        <v>0</v>
      </c>
      <c r="Z607" s="4">
        <f>SUM($E545:Z545)</f>
        <v>0</v>
      </c>
      <c r="AA607" s="4">
        <f>SUM($E545:AA545)</f>
        <v>0</v>
      </c>
      <c r="AB607" s="4">
        <f>SUM($E545:AB545)</f>
        <v>0</v>
      </c>
    </row>
    <row r="608" spans="2:28" outlineLevel="1">
      <c r="B608" s="556"/>
      <c r="C608" s="10" t="str">
        <f t="shared" si="123"/>
        <v xml:space="preserve">1 Bed / 1 Bath </v>
      </c>
      <c r="E608" s="4">
        <f>SUM($E546:E546)</f>
        <v>0</v>
      </c>
      <c r="F608" s="4">
        <f>SUM($E546:F546)</f>
        <v>0</v>
      </c>
      <c r="G608" s="4">
        <f>SUM($E546:G546)</f>
        <v>0</v>
      </c>
      <c r="H608" s="4">
        <f>SUM($E546:H546)</f>
        <v>0</v>
      </c>
      <c r="I608" s="4">
        <f>SUM($E546:I546)</f>
        <v>0</v>
      </c>
      <c r="J608" s="4">
        <f>SUM($E546:J546)</f>
        <v>0</v>
      </c>
      <c r="K608" s="4">
        <f>SUM($E546:K546)</f>
        <v>0</v>
      </c>
      <c r="L608" s="4">
        <f>SUM($E546:L546)</f>
        <v>0</v>
      </c>
      <c r="M608" s="4">
        <f>SUM($E546:M546)</f>
        <v>0</v>
      </c>
      <c r="N608" s="4">
        <f>SUM($E546:N546)</f>
        <v>0</v>
      </c>
      <c r="O608" s="4">
        <f>SUM($E546:O546)</f>
        <v>0</v>
      </c>
      <c r="P608" s="4">
        <f>SUM($E546:P546)</f>
        <v>0</v>
      </c>
      <c r="Q608" s="4">
        <f>SUM($E546:Q546)</f>
        <v>0</v>
      </c>
      <c r="R608" s="4">
        <f>SUM($E546:R546)</f>
        <v>0</v>
      </c>
      <c r="S608" s="4">
        <f>SUM($E546:S546)</f>
        <v>0</v>
      </c>
      <c r="T608" s="4">
        <f>SUM($E546:T546)</f>
        <v>0</v>
      </c>
      <c r="U608" s="4">
        <f>SUM($E546:U546)</f>
        <v>0</v>
      </c>
      <c r="V608" s="4">
        <f>SUM($E546:V546)</f>
        <v>0</v>
      </c>
      <c r="W608" s="4">
        <f>SUM($E546:W546)</f>
        <v>0</v>
      </c>
      <c r="X608" s="4">
        <f>SUM($E546:X546)</f>
        <v>0</v>
      </c>
      <c r="Y608" s="4">
        <f>SUM($E546:Y546)</f>
        <v>0</v>
      </c>
      <c r="Z608" s="4">
        <f>SUM($E546:Z546)</f>
        <v>0</v>
      </c>
      <c r="AA608" s="4">
        <f>SUM($E546:AA546)</f>
        <v>0</v>
      </c>
      <c r="AB608" s="4">
        <f>SUM($E546:AB546)</f>
        <v>0</v>
      </c>
    </row>
    <row r="609" spans="2:28" outlineLevel="1">
      <c r="B609" s="556"/>
      <c r="C609" s="10" t="str">
        <f t="shared" si="123"/>
        <v xml:space="preserve">2 Bed / 2 Bath </v>
      </c>
      <c r="E609" s="4">
        <f>SUM($E547:E547)</f>
        <v>0</v>
      </c>
      <c r="F609" s="4">
        <f>SUM($E547:F547)</f>
        <v>0</v>
      </c>
      <c r="G609" s="4">
        <f>SUM($E547:G547)</f>
        <v>0</v>
      </c>
      <c r="H609" s="4">
        <f>SUM($E547:H547)</f>
        <v>0</v>
      </c>
      <c r="I609" s="4">
        <f>SUM($E547:I547)</f>
        <v>0</v>
      </c>
      <c r="J609" s="4">
        <f>SUM($E547:J547)</f>
        <v>0</v>
      </c>
      <c r="K609" s="4">
        <f>SUM($E547:K547)</f>
        <v>0</v>
      </c>
      <c r="L609" s="4">
        <f>SUM($E547:L547)</f>
        <v>0</v>
      </c>
      <c r="M609" s="4">
        <f>SUM($E547:M547)</f>
        <v>0</v>
      </c>
      <c r="N609" s="4">
        <f>SUM($E547:N547)</f>
        <v>0</v>
      </c>
      <c r="O609" s="4">
        <f>SUM($E547:O547)</f>
        <v>0</v>
      </c>
      <c r="P609" s="4">
        <f>SUM($E547:P547)</f>
        <v>0</v>
      </c>
      <c r="Q609" s="4">
        <f>SUM($E547:Q547)</f>
        <v>0</v>
      </c>
      <c r="R609" s="4">
        <f>SUM($E547:R547)</f>
        <v>0</v>
      </c>
      <c r="S609" s="4">
        <f>SUM($E547:S547)</f>
        <v>0</v>
      </c>
      <c r="T609" s="4">
        <f>SUM($E547:T547)</f>
        <v>0</v>
      </c>
      <c r="U609" s="4">
        <f>SUM($E547:U547)</f>
        <v>0</v>
      </c>
      <c r="V609" s="4">
        <f>SUM($E547:V547)</f>
        <v>0</v>
      </c>
      <c r="W609" s="4">
        <f>SUM($E547:W547)</f>
        <v>0</v>
      </c>
      <c r="X609" s="4">
        <f>SUM($E547:X547)</f>
        <v>0</v>
      </c>
      <c r="Y609" s="4">
        <f>SUM($E547:Y547)</f>
        <v>0</v>
      </c>
      <c r="Z609" s="4">
        <f>SUM($E547:Z547)</f>
        <v>0</v>
      </c>
      <c r="AA609" s="4">
        <f>SUM($E547:AA547)</f>
        <v>0</v>
      </c>
      <c r="AB609" s="4">
        <f>SUM($E547:AB547)</f>
        <v>0</v>
      </c>
    </row>
    <row r="610" spans="2:28" outlineLevel="1">
      <c r="B610" s="556"/>
      <c r="C610" s="10" t="str">
        <f t="shared" si="123"/>
        <v xml:space="preserve">4 Bed / 2 Bath Penthouse </v>
      </c>
      <c r="E610" s="4">
        <f>SUM($E548:E548)</f>
        <v>0</v>
      </c>
      <c r="F610" s="4">
        <f>SUM($E548:F548)</f>
        <v>0</v>
      </c>
      <c r="G610" s="4">
        <f>SUM($E548:G548)</f>
        <v>0</v>
      </c>
      <c r="H610" s="4">
        <f>SUM($E548:H548)</f>
        <v>0</v>
      </c>
      <c r="I610" s="4">
        <f>SUM($E548:I548)</f>
        <v>0</v>
      </c>
      <c r="J610" s="4">
        <f>SUM($E548:J548)</f>
        <v>0</v>
      </c>
      <c r="K610" s="4">
        <f>SUM($E548:K548)</f>
        <v>0</v>
      </c>
      <c r="L610" s="4">
        <f>SUM($E548:L548)</f>
        <v>0</v>
      </c>
      <c r="M610" s="4">
        <f>SUM($E548:M548)</f>
        <v>0</v>
      </c>
      <c r="N610" s="4">
        <f>SUM($E548:N548)</f>
        <v>0</v>
      </c>
      <c r="O610" s="4">
        <f>SUM($E548:O548)</f>
        <v>0</v>
      </c>
      <c r="P610" s="4">
        <f>SUM($E548:P548)</f>
        <v>0</v>
      </c>
      <c r="Q610" s="4">
        <f>SUM($E548:Q548)</f>
        <v>0</v>
      </c>
      <c r="R610" s="4">
        <f>SUM($E548:R548)</f>
        <v>0</v>
      </c>
      <c r="S610" s="4">
        <f>SUM($E548:S548)</f>
        <v>0</v>
      </c>
      <c r="T610" s="4">
        <f>SUM($E548:T548)</f>
        <v>0</v>
      </c>
      <c r="U610" s="4">
        <f>SUM($E548:U548)</f>
        <v>0</v>
      </c>
      <c r="V610" s="4">
        <f>SUM($E548:V548)</f>
        <v>0</v>
      </c>
      <c r="W610" s="4">
        <f>SUM($E548:W548)</f>
        <v>0</v>
      </c>
      <c r="X610" s="4">
        <f>SUM($E548:X548)</f>
        <v>0</v>
      </c>
      <c r="Y610" s="4">
        <f>SUM($E548:Y548)</f>
        <v>0</v>
      </c>
      <c r="Z610" s="4">
        <f>SUM($E548:Z548)</f>
        <v>0</v>
      </c>
      <c r="AA610" s="4">
        <f>SUM($E548:AA548)</f>
        <v>0</v>
      </c>
      <c r="AB610" s="4">
        <f>SUM($E548:AB548)</f>
        <v>0</v>
      </c>
    </row>
    <row r="611" spans="2:28" outlineLevel="1">
      <c r="B611" s="556"/>
      <c r="C611" s="10" t="str">
        <f t="shared" si="123"/>
        <v xml:space="preserve">2 Bed / 2 Bath </v>
      </c>
      <c r="E611" s="4">
        <f>SUM($E549:E549)</f>
        <v>0</v>
      </c>
      <c r="F611" s="4">
        <f>SUM($E549:F549)</f>
        <v>0</v>
      </c>
      <c r="G611" s="4">
        <f>SUM($E549:G549)</f>
        <v>0</v>
      </c>
      <c r="H611" s="4">
        <f>SUM($E549:H549)</f>
        <v>0</v>
      </c>
      <c r="I611" s="4">
        <f>SUM($E549:I549)</f>
        <v>0</v>
      </c>
      <c r="J611" s="4">
        <f>SUM($E549:J549)</f>
        <v>0</v>
      </c>
      <c r="K611" s="4">
        <f>SUM($E549:K549)</f>
        <v>0</v>
      </c>
      <c r="L611" s="4">
        <f>SUM($E549:L549)</f>
        <v>0</v>
      </c>
      <c r="M611" s="4">
        <f>SUM($E549:M549)</f>
        <v>0</v>
      </c>
      <c r="N611" s="4">
        <f>SUM($E549:N549)</f>
        <v>0</v>
      </c>
      <c r="O611" s="4">
        <f>SUM($E549:O549)</f>
        <v>0</v>
      </c>
      <c r="P611" s="4">
        <f>SUM($E549:P549)</f>
        <v>0</v>
      </c>
      <c r="Q611" s="4">
        <f>SUM($E549:Q549)</f>
        <v>0</v>
      </c>
      <c r="R611" s="4">
        <f>SUM($E549:R549)</f>
        <v>0</v>
      </c>
      <c r="S611" s="4">
        <f>SUM($E549:S549)</f>
        <v>0</v>
      </c>
      <c r="T611" s="4">
        <f>SUM($E549:T549)</f>
        <v>0</v>
      </c>
      <c r="U611" s="4">
        <f>SUM($E549:U549)</f>
        <v>0</v>
      </c>
      <c r="V611" s="4">
        <f>SUM($E549:V549)</f>
        <v>0</v>
      </c>
      <c r="W611" s="4">
        <f>SUM($E549:W549)</f>
        <v>0</v>
      </c>
      <c r="X611" s="4">
        <f>SUM($E549:X549)</f>
        <v>0</v>
      </c>
      <c r="Y611" s="4">
        <f>SUM($E549:Y549)</f>
        <v>0</v>
      </c>
      <c r="Z611" s="4">
        <f>SUM($E549:Z549)</f>
        <v>0</v>
      </c>
      <c r="AA611" s="4">
        <f>SUM($E549:AA549)</f>
        <v>0</v>
      </c>
      <c r="AB611" s="4">
        <f>SUM($E549:AB549)</f>
        <v>0</v>
      </c>
    </row>
    <row r="612" spans="2:28" outlineLevel="1">
      <c r="B612" s="556"/>
      <c r="C612" s="10">
        <f t="shared" si="123"/>
        <v>0</v>
      </c>
      <c r="E612" s="4">
        <f>SUM($E550:E550)</f>
        <v>0</v>
      </c>
      <c r="F612" s="4">
        <f>SUM($E550:F550)</f>
        <v>0</v>
      </c>
      <c r="G612" s="4">
        <f>SUM($E550:G550)</f>
        <v>0</v>
      </c>
      <c r="H612" s="4">
        <f>SUM($E550:H550)</f>
        <v>0</v>
      </c>
      <c r="I612" s="4">
        <f>SUM($E550:I550)</f>
        <v>0</v>
      </c>
      <c r="J612" s="4">
        <f>SUM($E550:J550)</f>
        <v>0</v>
      </c>
      <c r="K612" s="4">
        <f>SUM($E550:K550)</f>
        <v>0</v>
      </c>
      <c r="L612" s="4">
        <f>SUM($E550:L550)</f>
        <v>0</v>
      </c>
      <c r="M612" s="4">
        <f>SUM($E550:M550)</f>
        <v>0</v>
      </c>
      <c r="N612" s="4">
        <f>SUM($E550:N550)</f>
        <v>0</v>
      </c>
      <c r="O612" s="4">
        <f>SUM($E550:O550)</f>
        <v>0</v>
      </c>
      <c r="P612" s="4">
        <f>SUM($E550:P550)</f>
        <v>0</v>
      </c>
      <c r="Q612" s="4">
        <f>SUM($E550:Q550)</f>
        <v>0</v>
      </c>
      <c r="R612" s="4">
        <f>SUM($E550:R550)</f>
        <v>0</v>
      </c>
      <c r="S612" s="4">
        <f>SUM($E550:S550)</f>
        <v>0</v>
      </c>
      <c r="T612" s="4">
        <f>SUM($E550:T550)</f>
        <v>0</v>
      </c>
      <c r="U612" s="4">
        <f>SUM($E550:U550)</f>
        <v>0</v>
      </c>
      <c r="V612" s="4">
        <f>SUM($E550:V550)</f>
        <v>0</v>
      </c>
      <c r="W612" s="4">
        <f>SUM($E550:W550)</f>
        <v>0</v>
      </c>
      <c r="X612" s="4">
        <f>SUM($E550:X550)</f>
        <v>0</v>
      </c>
      <c r="Y612" s="4">
        <f>SUM($E550:Y550)</f>
        <v>0</v>
      </c>
      <c r="Z612" s="4">
        <f>SUM($E550:Z550)</f>
        <v>0</v>
      </c>
      <c r="AA612" s="4">
        <f>SUM($E550:AA550)</f>
        <v>0</v>
      </c>
      <c r="AB612" s="4">
        <f>SUM($E550:AB550)</f>
        <v>0</v>
      </c>
    </row>
    <row r="613" spans="2:28" outlineLevel="1">
      <c r="B613" s="556"/>
      <c r="C613" s="10">
        <f t="shared" si="123"/>
        <v>0</v>
      </c>
      <c r="E613" s="4">
        <f>SUM($E551:E551)</f>
        <v>0</v>
      </c>
      <c r="F613" s="4">
        <f>SUM($E551:F551)</f>
        <v>0</v>
      </c>
      <c r="G613" s="4">
        <f>SUM($E551:G551)</f>
        <v>0</v>
      </c>
      <c r="H613" s="4">
        <f>SUM($E551:H551)</f>
        <v>0</v>
      </c>
      <c r="I613" s="4">
        <f>SUM($E551:I551)</f>
        <v>0</v>
      </c>
      <c r="J613" s="4">
        <f>SUM($E551:J551)</f>
        <v>0</v>
      </c>
      <c r="K613" s="4">
        <f>SUM($E551:K551)</f>
        <v>0</v>
      </c>
      <c r="L613" s="4">
        <f>SUM($E551:L551)</f>
        <v>0</v>
      </c>
      <c r="M613" s="4">
        <f>SUM($E551:M551)</f>
        <v>0</v>
      </c>
      <c r="N613" s="4">
        <f>SUM($E551:N551)</f>
        <v>0</v>
      </c>
      <c r="O613" s="4">
        <f>SUM($E551:O551)</f>
        <v>0</v>
      </c>
      <c r="P613" s="4">
        <f>SUM($E551:P551)</f>
        <v>0</v>
      </c>
      <c r="Q613" s="4">
        <f>SUM($E551:Q551)</f>
        <v>0</v>
      </c>
      <c r="R613" s="4">
        <f>SUM($E551:R551)</f>
        <v>0</v>
      </c>
      <c r="S613" s="4">
        <f>SUM($E551:S551)</f>
        <v>0</v>
      </c>
      <c r="T613" s="4">
        <f>SUM($E551:T551)</f>
        <v>0</v>
      </c>
      <c r="U613" s="4">
        <f>SUM($E551:U551)</f>
        <v>0</v>
      </c>
      <c r="V613" s="4">
        <f>SUM($E551:V551)</f>
        <v>0</v>
      </c>
      <c r="W613" s="4">
        <f>SUM($E551:W551)</f>
        <v>0</v>
      </c>
      <c r="X613" s="4">
        <f>SUM($E551:X551)</f>
        <v>0</v>
      </c>
      <c r="Y613" s="4">
        <f>SUM($E551:Y551)</f>
        <v>0</v>
      </c>
      <c r="Z613" s="4">
        <f>SUM($E551:Z551)</f>
        <v>0</v>
      </c>
      <c r="AA613" s="4">
        <f>SUM($E551:AA551)</f>
        <v>0</v>
      </c>
      <c r="AB613" s="4">
        <f>SUM($E551:AB551)</f>
        <v>0</v>
      </c>
    </row>
    <row r="614" spans="2:28" outlineLevel="1">
      <c r="B614" s="556"/>
      <c r="C614" s="10">
        <f t="shared" si="123"/>
        <v>0</v>
      </c>
      <c r="E614" s="4">
        <f>SUM($E552:E552)</f>
        <v>0</v>
      </c>
      <c r="F614" s="4">
        <f>SUM($E552:F552)</f>
        <v>0</v>
      </c>
      <c r="G614" s="4">
        <f>SUM($E552:G552)</f>
        <v>0</v>
      </c>
      <c r="H614" s="4">
        <f>SUM($E552:H552)</f>
        <v>0</v>
      </c>
      <c r="I614" s="4">
        <f>SUM($E552:I552)</f>
        <v>0</v>
      </c>
      <c r="J614" s="4">
        <f>SUM($E552:J552)</f>
        <v>0</v>
      </c>
      <c r="K614" s="4">
        <f>SUM($E552:K552)</f>
        <v>0</v>
      </c>
      <c r="L614" s="4">
        <f>SUM($E552:L552)</f>
        <v>0</v>
      </c>
      <c r="M614" s="4">
        <f>SUM($E552:M552)</f>
        <v>0</v>
      </c>
      <c r="N614" s="4">
        <f>SUM($E552:N552)</f>
        <v>0</v>
      </c>
      <c r="O614" s="4">
        <f>SUM($E552:O552)</f>
        <v>0</v>
      </c>
      <c r="P614" s="4">
        <f>SUM($E552:P552)</f>
        <v>0</v>
      </c>
      <c r="Q614" s="4">
        <f>SUM($E552:Q552)</f>
        <v>0</v>
      </c>
      <c r="R614" s="4">
        <f>SUM($E552:R552)</f>
        <v>0</v>
      </c>
      <c r="S614" s="4">
        <f>SUM($E552:S552)</f>
        <v>0</v>
      </c>
      <c r="T614" s="4">
        <f>SUM($E552:T552)</f>
        <v>0</v>
      </c>
      <c r="U614" s="4">
        <f>SUM($E552:U552)</f>
        <v>0</v>
      </c>
      <c r="V614" s="4">
        <f>SUM($E552:V552)</f>
        <v>0</v>
      </c>
      <c r="W614" s="4">
        <f>SUM($E552:W552)</f>
        <v>0</v>
      </c>
      <c r="X614" s="4">
        <f>SUM($E552:X552)</f>
        <v>0</v>
      </c>
      <c r="Y614" s="4">
        <f>SUM($E552:Y552)</f>
        <v>0</v>
      </c>
      <c r="Z614" s="4">
        <f>SUM($E552:Z552)</f>
        <v>0</v>
      </c>
      <c r="AA614" s="4">
        <f>SUM($E552:AA552)</f>
        <v>0</v>
      </c>
      <c r="AB614" s="4">
        <f>SUM($E552:AB552)</f>
        <v>0</v>
      </c>
    </row>
    <row r="615" spans="2:28" outlineLevel="1">
      <c r="B615" s="556"/>
      <c r="C615" s="10">
        <f t="shared" si="123"/>
        <v>0</v>
      </c>
      <c r="E615" s="4">
        <f>SUM($E553:E553)</f>
        <v>0</v>
      </c>
      <c r="F615" s="4">
        <f>SUM($E553:F553)</f>
        <v>0</v>
      </c>
      <c r="G615" s="4">
        <f>SUM($E553:G553)</f>
        <v>0</v>
      </c>
      <c r="H615" s="4">
        <f>SUM($E553:H553)</f>
        <v>0</v>
      </c>
      <c r="I615" s="4">
        <f>SUM($E553:I553)</f>
        <v>0</v>
      </c>
      <c r="J615" s="4">
        <f>SUM($E553:J553)</f>
        <v>0</v>
      </c>
      <c r="K615" s="4">
        <f>SUM($E553:K553)</f>
        <v>0</v>
      </c>
      <c r="L615" s="4">
        <f>SUM($E553:L553)</f>
        <v>0</v>
      </c>
      <c r="M615" s="4">
        <f>SUM($E553:M553)</f>
        <v>0</v>
      </c>
      <c r="N615" s="4">
        <f>SUM($E553:N553)</f>
        <v>0</v>
      </c>
      <c r="O615" s="4">
        <f>SUM($E553:O553)</f>
        <v>0</v>
      </c>
      <c r="P615" s="4">
        <f>SUM($E553:P553)</f>
        <v>0</v>
      </c>
      <c r="Q615" s="4">
        <f>SUM($E553:Q553)</f>
        <v>0</v>
      </c>
      <c r="R615" s="4">
        <f>SUM($E553:R553)</f>
        <v>0</v>
      </c>
      <c r="S615" s="4">
        <f>SUM($E553:S553)</f>
        <v>0</v>
      </c>
      <c r="T615" s="4">
        <f>SUM($E553:T553)</f>
        <v>0</v>
      </c>
      <c r="U615" s="4">
        <f>SUM($E553:U553)</f>
        <v>0</v>
      </c>
      <c r="V615" s="4">
        <f>SUM($E553:V553)</f>
        <v>0</v>
      </c>
      <c r="W615" s="4">
        <f>SUM($E553:W553)</f>
        <v>0</v>
      </c>
      <c r="X615" s="4">
        <f>SUM($E553:X553)</f>
        <v>0</v>
      </c>
      <c r="Y615" s="4">
        <f>SUM($E553:Y553)</f>
        <v>0</v>
      </c>
      <c r="Z615" s="4">
        <f>SUM($E553:Z553)</f>
        <v>0</v>
      </c>
      <c r="AA615" s="4">
        <f>SUM($E553:AA553)</f>
        <v>0</v>
      </c>
      <c r="AB615" s="4">
        <f>SUM($E553:AB553)</f>
        <v>0</v>
      </c>
    </row>
    <row r="616" spans="2:28" outlineLevel="1">
      <c r="B616" s="556"/>
      <c r="C616" s="10">
        <f t="shared" si="123"/>
        <v>0</v>
      </c>
      <c r="E616" s="4">
        <f>SUM($E554:E554)</f>
        <v>0</v>
      </c>
      <c r="F616" s="4">
        <f>SUM($E554:F554)</f>
        <v>0</v>
      </c>
      <c r="G616" s="4">
        <f>SUM($E554:G554)</f>
        <v>0</v>
      </c>
      <c r="H616" s="4">
        <f>SUM($E554:H554)</f>
        <v>0</v>
      </c>
      <c r="I616" s="4">
        <f>SUM($E554:I554)</f>
        <v>0</v>
      </c>
      <c r="J616" s="4">
        <f>SUM($E554:J554)</f>
        <v>0</v>
      </c>
      <c r="K616" s="4">
        <f>SUM($E554:K554)</f>
        <v>0</v>
      </c>
      <c r="L616" s="4">
        <f>SUM($E554:L554)</f>
        <v>0</v>
      </c>
      <c r="M616" s="4">
        <f>SUM($E554:M554)</f>
        <v>0</v>
      </c>
      <c r="N616" s="4">
        <f>SUM($E554:N554)</f>
        <v>0</v>
      </c>
      <c r="O616" s="4">
        <f>SUM($E554:O554)</f>
        <v>0</v>
      </c>
      <c r="P616" s="4">
        <f>SUM($E554:P554)</f>
        <v>0</v>
      </c>
      <c r="Q616" s="4">
        <f>SUM($E554:Q554)</f>
        <v>0</v>
      </c>
      <c r="R616" s="4">
        <f>SUM($E554:R554)</f>
        <v>0</v>
      </c>
      <c r="S616" s="4">
        <f>SUM($E554:S554)</f>
        <v>0</v>
      </c>
      <c r="T616" s="4">
        <f>SUM($E554:T554)</f>
        <v>0</v>
      </c>
      <c r="U616" s="4">
        <f>SUM($E554:U554)</f>
        <v>0</v>
      </c>
      <c r="V616" s="4">
        <f>SUM($E554:V554)</f>
        <v>0</v>
      </c>
      <c r="W616" s="4">
        <f>SUM($E554:W554)</f>
        <v>0</v>
      </c>
      <c r="X616" s="4">
        <f>SUM($E554:X554)</f>
        <v>0</v>
      </c>
      <c r="Y616" s="4">
        <f>SUM($E554:Y554)</f>
        <v>0</v>
      </c>
      <c r="Z616" s="4">
        <f>SUM($E554:Z554)</f>
        <v>0</v>
      </c>
      <c r="AA616" s="4">
        <f>SUM($E554:AA554)</f>
        <v>0</v>
      </c>
      <c r="AB616" s="4">
        <f>SUM($E554:AB554)</f>
        <v>0</v>
      </c>
    </row>
    <row r="617" spans="2:28" outlineLevel="1">
      <c r="B617" s="556"/>
      <c r="C617" s="10">
        <f t="shared" si="123"/>
        <v>0</v>
      </c>
      <c r="E617" s="4">
        <f>SUM($E555:E555)</f>
        <v>0</v>
      </c>
      <c r="F617" s="4">
        <f>SUM($E555:F555)</f>
        <v>0</v>
      </c>
      <c r="G617" s="4">
        <f>SUM($E555:G555)</f>
        <v>0</v>
      </c>
      <c r="H617" s="4">
        <f>SUM($E555:H555)</f>
        <v>0</v>
      </c>
      <c r="I617" s="4">
        <f>SUM($E555:I555)</f>
        <v>0</v>
      </c>
      <c r="J617" s="4">
        <f>SUM($E555:J555)</f>
        <v>0</v>
      </c>
      <c r="K617" s="4">
        <f>SUM($E555:K555)</f>
        <v>0</v>
      </c>
      <c r="L617" s="4">
        <f>SUM($E555:L555)</f>
        <v>0</v>
      </c>
      <c r="M617" s="4">
        <f>SUM($E555:M555)</f>
        <v>0</v>
      </c>
      <c r="N617" s="4">
        <f>SUM($E555:N555)</f>
        <v>0</v>
      </c>
      <c r="O617" s="4">
        <f>SUM($E555:O555)</f>
        <v>0</v>
      </c>
      <c r="P617" s="4">
        <f>SUM($E555:P555)</f>
        <v>0</v>
      </c>
      <c r="Q617" s="4">
        <f>SUM($E555:Q555)</f>
        <v>0</v>
      </c>
      <c r="R617" s="4">
        <f>SUM($E555:R555)</f>
        <v>0</v>
      </c>
      <c r="S617" s="4">
        <f>SUM($E555:S555)</f>
        <v>0</v>
      </c>
      <c r="T617" s="4">
        <f>SUM($E555:T555)</f>
        <v>0</v>
      </c>
      <c r="U617" s="4">
        <f>SUM($E555:U555)</f>
        <v>0</v>
      </c>
      <c r="V617" s="4">
        <f>SUM($E555:V555)</f>
        <v>0</v>
      </c>
      <c r="W617" s="4">
        <f>SUM($E555:W555)</f>
        <v>0</v>
      </c>
      <c r="X617" s="4">
        <f>SUM($E555:X555)</f>
        <v>0</v>
      </c>
      <c r="Y617" s="4">
        <f>SUM($E555:Y555)</f>
        <v>0</v>
      </c>
      <c r="Z617" s="4">
        <f>SUM($E555:Z555)</f>
        <v>0</v>
      </c>
      <c r="AA617" s="4">
        <f>SUM($E555:AA555)</f>
        <v>0</v>
      </c>
      <c r="AB617" s="4">
        <f>SUM($E555:AB555)</f>
        <v>0</v>
      </c>
    </row>
    <row r="618" spans="2:28" outlineLevel="1">
      <c r="B618" s="556"/>
      <c r="C618" s="10">
        <f t="shared" si="123"/>
        <v>0</v>
      </c>
      <c r="E618" s="4">
        <f>SUM($E556:E556)</f>
        <v>0</v>
      </c>
      <c r="F618" s="4">
        <f>SUM($E556:F556)</f>
        <v>0</v>
      </c>
      <c r="G618" s="4">
        <f>SUM($E556:G556)</f>
        <v>0</v>
      </c>
      <c r="H618" s="4">
        <f>SUM($E556:H556)</f>
        <v>0</v>
      </c>
      <c r="I618" s="4">
        <f>SUM($E556:I556)</f>
        <v>0</v>
      </c>
      <c r="J618" s="4">
        <f>SUM($E556:J556)</f>
        <v>0</v>
      </c>
      <c r="K618" s="4">
        <f>SUM($E556:K556)</f>
        <v>0</v>
      </c>
      <c r="L618" s="4">
        <f>SUM($E556:L556)</f>
        <v>0</v>
      </c>
      <c r="M618" s="4">
        <f>SUM($E556:M556)</f>
        <v>0</v>
      </c>
      <c r="N618" s="4">
        <f>SUM($E556:N556)</f>
        <v>0</v>
      </c>
      <c r="O618" s="4">
        <f>SUM($E556:O556)</f>
        <v>0</v>
      </c>
      <c r="P618" s="4">
        <f>SUM($E556:P556)</f>
        <v>0</v>
      </c>
      <c r="Q618" s="4">
        <f>SUM($E556:Q556)</f>
        <v>0</v>
      </c>
      <c r="R618" s="4">
        <f>SUM($E556:R556)</f>
        <v>0</v>
      </c>
      <c r="S618" s="4">
        <f>SUM($E556:S556)</f>
        <v>0</v>
      </c>
      <c r="T618" s="4">
        <f>SUM($E556:T556)</f>
        <v>0</v>
      </c>
      <c r="U618" s="4">
        <f>SUM($E556:U556)</f>
        <v>0</v>
      </c>
      <c r="V618" s="4">
        <f>SUM($E556:V556)</f>
        <v>0</v>
      </c>
      <c r="W618" s="4">
        <f>SUM($E556:W556)</f>
        <v>0</v>
      </c>
      <c r="X618" s="4">
        <f>SUM($E556:X556)</f>
        <v>0</v>
      </c>
      <c r="Y618" s="4">
        <f>SUM($E556:Y556)</f>
        <v>0</v>
      </c>
      <c r="Z618" s="4">
        <f>SUM($E556:Z556)</f>
        <v>0</v>
      </c>
      <c r="AA618" s="4">
        <f>SUM($E556:AA556)</f>
        <v>0</v>
      </c>
      <c r="AB618" s="4">
        <f>SUM($E556:AB556)</f>
        <v>0</v>
      </c>
    </row>
    <row r="619" spans="2:28" outlineLevel="1">
      <c r="B619" s="556"/>
      <c r="C619" s="10">
        <f t="shared" si="123"/>
        <v>0</v>
      </c>
      <c r="E619" s="4">
        <f>SUM($E557:E557)</f>
        <v>0</v>
      </c>
      <c r="F619" s="4">
        <f>SUM($E557:F557)</f>
        <v>0</v>
      </c>
      <c r="G619" s="4">
        <f>SUM($E557:G557)</f>
        <v>0</v>
      </c>
      <c r="H619" s="4">
        <f>SUM($E557:H557)</f>
        <v>0</v>
      </c>
      <c r="I619" s="4">
        <f>SUM($E557:I557)</f>
        <v>0</v>
      </c>
      <c r="J619" s="4">
        <f>SUM($E557:J557)</f>
        <v>0</v>
      </c>
      <c r="K619" s="4">
        <f>SUM($E557:K557)</f>
        <v>0</v>
      </c>
      <c r="L619" s="4">
        <f>SUM($E557:L557)</f>
        <v>0</v>
      </c>
      <c r="M619" s="4">
        <f>SUM($E557:M557)</f>
        <v>0</v>
      </c>
      <c r="N619" s="4">
        <f>SUM($E557:N557)</f>
        <v>0</v>
      </c>
      <c r="O619" s="4">
        <f>SUM($E557:O557)</f>
        <v>0</v>
      </c>
      <c r="P619" s="4">
        <f>SUM($E557:P557)</f>
        <v>0</v>
      </c>
      <c r="Q619" s="4">
        <f>SUM($E557:Q557)</f>
        <v>0</v>
      </c>
      <c r="R619" s="4">
        <f>SUM($E557:R557)</f>
        <v>0</v>
      </c>
      <c r="S619" s="4">
        <f>SUM($E557:S557)</f>
        <v>0</v>
      </c>
      <c r="T619" s="4">
        <f>SUM($E557:T557)</f>
        <v>0</v>
      </c>
      <c r="U619" s="4">
        <f>SUM($E557:U557)</f>
        <v>0</v>
      </c>
      <c r="V619" s="4">
        <f>SUM($E557:V557)</f>
        <v>0</v>
      </c>
      <c r="W619" s="4">
        <f>SUM($E557:W557)</f>
        <v>0</v>
      </c>
      <c r="X619" s="4">
        <f>SUM($E557:X557)</f>
        <v>0</v>
      </c>
      <c r="Y619" s="4">
        <f>SUM($E557:Y557)</f>
        <v>0</v>
      </c>
      <c r="Z619" s="4">
        <f>SUM($E557:Z557)</f>
        <v>0</v>
      </c>
      <c r="AA619" s="4">
        <f>SUM($E557:AA557)</f>
        <v>0</v>
      </c>
      <c r="AB619" s="4">
        <f>SUM($E557:AB557)</f>
        <v>0</v>
      </c>
    </row>
    <row r="620" spans="2:28" outlineLevel="1">
      <c r="B620" s="556"/>
      <c r="C620" s="10">
        <f t="shared" si="123"/>
        <v>0</v>
      </c>
      <c r="E620" s="4">
        <f>SUM($E558:E558)</f>
        <v>0</v>
      </c>
      <c r="F620" s="4">
        <f>SUM($E558:F558)</f>
        <v>0</v>
      </c>
      <c r="G620" s="4">
        <f>SUM($E558:G558)</f>
        <v>0</v>
      </c>
      <c r="H620" s="4">
        <f>SUM($E558:H558)</f>
        <v>0</v>
      </c>
      <c r="I620" s="4">
        <f>SUM($E558:I558)</f>
        <v>0</v>
      </c>
      <c r="J620" s="4">
        <f>SUM($E558:J558)</f>
        <v>0</v>
      </c>
      <c r="K620" s="4">
        <f>SUM($E558:K558)</f>
        <v>0</v>
      </c>
      <c r="L620" s="4">
        <f>SUM($E558:L558)</f>
        <v>0</v>
      </c>
      <c r="M620" s="4">
        <f>SUM($E558:M558)</f>
        <v>0</v>
      </c>
      <c r="N620" s="4">
        <f>SUM($E558:N558)</f>
        <v>0</v>
      </c>
      <c r="O620" s="4">
        <f>SUM($E558:O558)</f>
        <v>0</v>
      </c>
      <c r="P620" s="4">
        <f>SUM($E558:P558)</f>
        <v>0</v>
      </c>
      <c r="Q620" s="4">
        <f>SUM($E558:Q558)</f>
        <v>0</v>
      </c>
      <c r="R620" s="4">
        <f>SUM($E558:R558)</f>
        <v>0</v>
      </c>
      <c r="S620" s="4">
        <f>SUM($E558:S558)</f>
        <v>0</v>
      </c>
      <c r="T620" s="4">
        <f>SUM($E558:T558)</f>
        <v>0</v>
      </c>
      <c r="U620" s="4">
        <f>SUM($E558:U558)</f>
        <v>0</v>
      </c>
      <c r="V620" s="4">
        <f>SUM($E558:V558)</f>
        <v>0</v>
      </c>
      <c r="W620" s="4">
        <f>SUM($E558:W558)</f>
        <v>0</v>
      </c>
      <c r="X620" s="4">
        <f>SUM($E558:X558)</f>
        <v>0</v>
      </c>
      <c r="Y620" s="4">
        <f>SUM($E558:Y558)</f>
        <v>0</v>
      </c>
      <c r="Z620" s="4">
        <f>SUM($E558:Z558)</f>
        <v>0</v>
      </c>
      <c r="AA620" s="4">
        <f>SUM($E558:AA558)</f>
        <v>0</v>
      </c>
      <c r="AB620" s="4">
        <f>SUM($E558:AB558)</f>
        <v>0</v>
      </c>
    </row>
    <row r="621" spans="2:28" outlineLevel="1">
      <c r="B621" s="556"/>
      <c r="C621" s="10">
        <f t="shared" si="123"/>
        <v>0</v>
      </c>
      <c r="E621" s="4">
        <f>SUM($E559:E559)</f>
        <v>0</v>
      </c>
      <c r="F621" s="4">
        <f>SUM($E559:F559)</f>
        <v>0</v>
      </c>
      <c r="G621" s="4">
        <f>SUM($E559:G559)</f>
        <v>0</v>
      </c>
      <c r="H621" s="4">
        <f>SUM($E559:H559)</f>
        <v>0</v>
      </c>
      <c r="I621" s="4">
        <f>SUM($E559:I559)</f>
        <v>0</v>
      </c>
      <c r="J621" s="4">
        <f>SUM($E559:J559)</f>
        <v>0</v>
      </c>
      <c r="K621" s="4">
        <f>SUM($E559:K559)</f>
        <v>0</v>
      </c>
      <c r="L621" s="4">
        <f>SUM($E559:L559)</f>
        <v>0</v>
      </c>
      <c r="M621" s="4">
        <f>SUM($E559:M559)</f>
        <v>0</v>
      </c>
      <c r="N621" s="4">
        <f>SUM($E559:N559)</f>
        <v>0</v>
      </c>
      <c r="O621" s="4">
        <f>SUM($E559:O559)</f>
        <v>0</v>
      </c>
      <c r="P621" s="4">
        <f>SUM($E559:P559)</f>
        <v>0</v>
      </c>
      <c r="Q621" s="4">
        <f>SUM($E559:Q559)</f>
        <v>0</v>
      </c>
      <c r="R621" s="4">
        <f>SUM($E559:R559)</f>
        <v>0</v>
      </c>
      <c r="S621" s="4">
        <f>SUM($E559:S559)</f>
        <v>0</v>
      </c>
      <c r="T621" s="4">
        <f>SUM($E559:T559)</f>
        <v>0</v>
      </c>
      <c r="U621" s="4">
        <f>SUM($E559:U559)</f>
        <v>0</v>
      </c>
      <c r="V621" s="4">
        <f>SUM($E559:V559)</f>
        <v>0</v>
      </c>
      <c r="W621" s="4">
        <f>SUM($E559:W559)</f>
        <v>0</v>
      </c>
      <c r="X621" s="4">
        <f>SUM($E559:X559)</f>
        <v>0</v>
      </c>
      <c r="Y621" s="4">
        <f>SUM($E559:Y559)</f>
        <v>0</v>
      </c>
      <c r="Z621" s="4">
        <f>SUM($E559:Z559)</f>
        <v>0</v>
      </c>
      <c r="AA621" s="4">
        <f>SUM($E559:AA559)</f>
        <v>0</v>
      </c>
      <c r="AB621" s="4">
        <f>SUM($E559:AB559)</f>
        <v>0</v>
      </c>
    </row>
    <row r="622" spans="2:28" outlineLevel="1">
      <c r="B622" s="556"/>
      <c r="C622" s="10">
        <f t="shared" si="123"/>
        <v>0</v>
      </c>
      <c r="E622" s="4">
        <f>SUM($E560:E560)</f>
        <v>0</v>
      </c>
      <c r="F622" s="4">
        <f>SUM($E560:F560)</f>
        <v>0</v>
      </c>
      <c r="G622" s="4">
        <f>SUM($E560:G560)</f>
        <v>0</v>
      </c>
      <c r="H622" s="4">
        <f>SUM($E560:H560)</f>
        <v>0</v>
      </c>
      <c r="I622" s="4">
        <f>SUM($E560:I560)</f>
        <v>0</v>
      </c>
      <c r="J622" s="4">
        <f>SUM($E560:J560)</f>
        <v>0</v>
      </c>
      <c r="K622" s="4">
        <f>SUM($E560:K560)</f>
        <v>0</v>
      </c>
      <c r="L622" s="4">
        <f>SUM($E560:L560)</f>
        <v>0</v>
      </c>
      <c r="M622" s="4">
        <f>SUM($E560:M560)</f>
        <v>0</v>
      </c>
      <c r="N622" s="4">
        <f>SUM($E560:N560)</f>
        <v>0</v>
      </c>
      <c r="O622" s="4">
        <f>SUM($E560:O560)</f>
        <v>0</v>
      </c>
      <c r="P622" s="4">
        <f>SUM($E560:P560)</f>
        <v>0</v>
      </c>
      <c r="Q622" s="4">
        <f>SUM($E560:Q560)</f>
        <v>0</v>
      </c>
      <c r="R622" s="4">
        <f>SUM($E560:R560)</f>
        <v>0</v>
      </c>
      <c r="S622" s="4">
        <f>SUM($E560:S560)</f>
        <v>0</v>
      </c>
      <c r="T622" s="4">
        <f>SUM($E560:T560)</f>
        <v>0</v>
      </c>
      <c r="U622" s="4">
        <f>SUM($E560:U560)</f>
        <v>0</v>
      </c>
      <c r="V622" s="4">
        <f>SUM($E560:V560)</f>
        <v>0</v>
      </c>
      <c r="W622" s="4">
        <f>SUM($E560:W560)</f>
        <v>0</v>
      </c>
      <c r="X622" s="4">
        <f>SUM($E560:X560)</f>
        <v>0</v>
      </c>
      <c r="Y622" s="4">
        <f>SUM($E560:Y560)</f>
        <v>0</v>
      </c>
      <c r="Z622" s="4">
        <f>SUM($E560:Z560)</f>
        <v>0</v>
      </c>
      <c r="AA622" s="4">
        <f>SUM($E560:AA560)</f>
        <v>0</v>
      </c>
      <c r="AB622" s="4">
        <f>SUM($E560:AB560)</f>
        <v>0</v>
      </c>
    </row>
    <row r="623" spans="2:28" outlineLevel="1">
      <c r="B623" s="556"/>
      <c r="C623" s="10">
        <f t="shared" si="123"/>
        <v>0</v>
      </c>
      <c r="E623" s="4">
        <f>SUM($E561:E561)</f>
        <v>0</v>
      </c>
      <c r="F623" s="4">
        <f>SUM($E561:F561)</f>
        <v>0</v>
      </c>
      <c r="G623" s="4">
        <f>SUM($E561:G561)</f>
        <v>0</v>
      </c>
      <c r="H623" s="4">
        <f>SUM($E561:H561)</f>
        <v>0</v>
      </c>
      <c r="I623" s="4">
        <f>SUM($E561:I561)</f>
        <v>0</v>
      </c>
      <c r="J623" s="4">
        <f>SUM($E561:J561)</f>
        <v>0</v>
      </c>
      <c r="K623" s="4">
        <f>SUM($E561:K561)</f>
        <v>0</v>
      </c>
      <c r="L623" s="4">
        <f>SUM($E561:L561)</f>
        <v>0</v>
      </c>
      <c r="M623" s="4">
        <f>SUM($E561:M561)</f>
        <v>0</v>
      </c>
      <c r="N623" s="4">
        <f>SUM($E561:N561)</f>
        <v>0</v>
      </c>
      <c r="O623" s="4">
        <f>SUM($E561:O561)</f>
        <v>0</v>
      </c>
      <c r="P623" s="4">
        <f>SUM($E561:P561)</f>
        <v>0</v>
      </c>
      <c r="Q623" s="4">
        <f>SUM($E561:Q561)</f>
        <v>0</v>
      </c>
      <c r="R623" s="4">
        <f>SUM($E561:R561)</f>
        <v>0</v>
      </c>
      <c r="S623" s="4">
        <f>SUM($E561:S561)</f>
        <v>0</v>
      </c>
      <c r="T623" s="4">
        <f>SUM($E561:T561)</f>
        <v>0</v>
      </c>
      <c r="U623" s="4">
        <f>SUM($E561:U561)</f>
        <v>0</v>
      </c>
      <c r="V623" s="4">
        <f>SUM($E561:V561)</f>
        <v>0</v>
      </c>
      <c r="W623" s="4">
        <f>SUM($E561:W561)</f>
        <v>0</v>
      </c>
      <c r="X623" s="4">
        <f>SUM($E561:X561)</f>
        <v>0</v>
      </c>
      <c r="Y623" s="4">
        <f>SUM($E561:Y561)</f>
        <v>0</v>
      </c>
      <c r="Z623" s="4">
        <f>SUM($E561:Z561)</f>
        <v>0</v>
      </c>
      <c r="AA623" s="4">
        <f>SUM($E561:AA561)</f>
        <v>0</v>
      </c>
      <c r="AB623" s="4">
        <f>SUM($E561:AB561)</f>
        <v>0</v>
      </c>
    </row>
    <row r="624" spans="2:28" outlineLevel="1"/>
    <row r="625" spans="2:38" outlineLevel="1"/>
    <row r="626" spans="2:38" outlineLevel="1"/>
    <row r="627" spans="2:38" outlineLevel="1"/>
    <row r="628" spans="2:38" outlineLevel="1">
      <c r="D628" s="5" t="s">
        <v>182</v>
      </c>
      <c r="E628" s="4">
        <v>1</v>
      </c>
      <c r="F628" s="4">
        <v>1</v>
      </c>
      <c r="G628" s="4">
        <v>1</v>
      </c>
      <c r="H628" s="4">
        <v>1</v>
      </c>
      <c r="I628" s="4">
        <v>1</v>
      </c>
      <c r="J628" s="4">
        <v>1</v>
      </c>
      <c r="K628" s="4">
        <v>1</v>
      </c>
      <c r="L628" s="4">
        <v>1</v>
      </c>
      <c r="M628" s="4">
        <v>1</v>
      </c>
      <c r="N628" s="4">
        <v>1</v>
      </c>
      <c r="O628" s="4">
        <v>1</v>
      </c>
      <c r="P628" s="4">
        <v>1</v>
      </c>
      <c r="Q628" s="4">
        <v>2</v>
      </c>
      <c r="R628" s="4">
        <v>2</v>
      </c>
      <c r="S628" s="4">
        <v>2</v>
      </c>
      <c r="T628" s="4">
        <v>2</v>
      </c>
      <c r="U628" s="4">
        <v>2</v>
      </c>
      <c r="V628" s="4">
        <v>2</v>
      </c>
      <c r="W628" s="4">
        <v>2</v>
      </c>
      <c r="X628" s="4">
        <v>2</v>
      </c>
      <c r="Y628" s="4">
        <v>2</v>
      </c>
      <c r="Z628" s="4">
        <v>2</v>
      </c>
      <c r="AA628" s="4">
        <v>2</v>
      </c>
      <c r="AB628" s="4">
        <v>2</v>
      </c>
    </row>
    <row r="629" spans="2:38" s="5" customFormat="1" ht="15" customHeight="1" outlineLevel="1">
      <c r="D629" s="202" t="s">
        <v>187</v>
      </c>
      <c r="E629" s="203">
        <v>1</v>
      </c>
      <c r="F629" s="20">
        <f>E629+1</f>
        <v>2</v>
      </c>
      <c r="G629" s="20">
        <f t="shared" ref="G629:AB629" si="124">F629+1</f>
        <v>3</v>
      </c>
      <c r="H629" s="20">
        <f t="shared" si="124"/>
        <v>4</v>
      </c>
      <c r="I629" s="20">
        <f t="shared" si="124"/>
        <v>5</v>
      </c>
      <c r="J629" s="20">
        <f t="shared" si="124"/>
        <v>6</v>
      </c>
      <c r="K629" s="20">
        <f t="shared" si="124"/>
        <v>7</v>
      </c>
      <c r="L629" s="20">
        <f t="shared" si="124"/>
        <v>8</v>
      </c>
      <c r="M629" s="20">
        <f t="shared" si="124"/>
        <v>9</v>
      </c>
      <c r="N629" s="20">
        <f t="shared" si="124"/>
        <v>10</v>
      </c>
      <c r="O629" s="20">
        <f t="shared" si="124"/>
        <v>11</v>
      </c>
      <c r="P629" s="20">
        <f t="shared" si="124"/>
        <v>12</v>
      </c>
      <c r="Q629" s="20">
        <f t="shared" si="124"/>
        <v>13</v>
      </c>
      <c r="R629" s="20">
        <f t="shared" si="124"/>
        <v>14</v>
      </c>
      <c r="S629" s="20">
        <f t="shared" si="124"/>
        <v>15</v>
      </c>
      <c r="T629" s="20">
        <f t="shared" si="124"/>
        <v>16</v>
      </c>
      <c r="U629" s="20">
        <f t="shared" si="124"/>
        <v>17</v>
      </c>
      <c r="V629" s="20">
        <f t="shared" si="124"/>
        <v>18</v>
      </c>
      <c r="W629" s="20">
        <f t="shared" si="124"/>
        <v>19</v>
      </c>
      <c r="X629" s="20">
        <f t="shared" si="124"/>
        <v>20</v>
      </c>
      <c r="Y629" s="20">
        <f t="shared" si="124"/>
        <v>21</v>
      </c>
      <c r="Z629" s="20">
        <f t="shared" si="124"/>
        <v>22</v>
      </c>
      <c r="AA629" s="20">
        <f t="shared" si="124"/>
        <v>23</v>
      </c>
      <c r="AB629" s="20">
        <f t="shared" si="124"/>
        <v>24</v>
      </c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2:38" ht="15" customHeight="1" outlineLevel="1">
      <c r="D630" s="32"/>
      <c r="E630" s="204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 spans="2:38" ht="15" customHeight="1" outlineLevel="1">
      <c r="C631" s="86" t="s">
        <v>200</v>
      </c>
      <c r="D631" s="256">
        <f>E631</f>
        <v>14</v>
      </c>
      <c r="E631" s="253">
        <f>C159</f>
        <v>14</v>
      </c>
      <c r="F631" s="254">
        <f>E631</f>
        <v>14</v>
      </c>
      <c r="G631" s="255">
        <f t="shared" ref="G631:AB631" si="125">F631</f>
        <v>14</v>
      </c>
      <c r="H631" s="255">
        <f t="shared" si="125"/>
        <v>14</v>
      </c>
      <c r="I631" s="255">
        <f t="shared" si="125"/>
        <v>14</v>
      </c>
      <c r="J631" s="255">
        <f t="shared" si="125"/>
        <v>14</v>
      </c>
      <c r="K631" s="255">
        <f t="shared" si="125"/>
        <v>14</v>
      </c>
      <c r="L631" s="255">
        <f t="shared" si="125"/>
        <v>14</v>
      </c>
      <c r="M631" s="255">
        <f t="shared" si="125"/>
        <v>14</v>
      </c>
      <c r="N631" s="255">
        <f t="shared" si="125"/>
        <v>14</v>
      </c>
      <c r="O631" s="255">
        <f t="shared" si="125"/>
        <v>14</v>
      </c>
      <c r="P631" s="255">
        <f t="shared" si="125"/>
        <v>14</v>
      </c>
      <c r="Q631" s="255">
        <f t="shared" si="125"/>
        <v>14</v>
      </c>
      <c r="R631" s="255">
        <f t="shared" si="125"/>
        <v>14</v>
      </c>
      <c r="S631" s="255">
        <f t="shared" si="125"/>
        <v>14</v>
      </c>
      <c r="T631" s="255">
        <f t="shared" si="125"/>
        <v>14</v>
      </c>
      <c r="U631" s="255">
        <f t="shared" si="125"/>
        <v>14</v>
      </c>
      <c r="V631" s="255">
        <f t="shared" si="125"/>
        <v>14</v>
      </c>
      <c r="W631" s="255">
        <f t="shared" si="125"/>
        <v>14</v>
      </c>
      <c r="X631" s="255">
        <f t="shared" si="125"/>
        <v>14</v>
      </c>
      <c r="Y631" s="255">
        <f t="shared" si="125"/>
        <v>14</v>
      </c>
      <c r="Z631" s="255">
        <f t="shared" si="125"/>
        <v>14</v>
      </c>
      <c r="AA631" s="255">
        <f t="shared" si="125"/>
        <v>14</v>
      </c>
      <c r="AB631" s="255">
        <f t="shared" si="125"/>
        <v>14</v>
      </c>
    </row>
    <row r="632" spans="2:38" ht="15" customHeight="1" outlineLevel="1">
      <c r="C632" s="86" t="s">
        <v>288</v>
      </c>
      <c r="D632" s="256">
        <f>SUM(D563:D566)</f>
        <v>-1</v>
      </c>
      <c r="E632" s="280">
        <f>SUM(E563:E592)</f>
        <v>0</v>
      </c>
      <c r="F632" s="281">
        <f t="shared" ref="F632:AB632" si="126">SUM(F563:F592)</f>
        <v>0</v>
      </c>
      <c r="G632" s="281">
        <f t="shared" si="126"/>
        <v>0</v>
      </c>
      <c r="H632" s="281">
        <f t="shared" si="126"/>
        <v>0</v>
      </c>
      <c r="I632" s="281">
        <f t="shared" si="126"/>
        <v>0</v>
      </c>
      <c r="J632" s="281">
        <f t="shared" si="126"/>
        <v>0</v>
      </c>
      <c r="K632" s="281">
        <f t="shared" si="126"/>
        <v>0</v>
      </c>
      <c r="L632" s="281">
        <f t="shared" si="126"/>
        <v>0</v>
      </c>
      <c r="M632" s="281">
        <f t="shared" si="126"/>
        <v>0</v>
      </c>
      <c r="N632" s="281">
        <f t="shared" si="126"/>
        <v>0</v>
      </c>
      <c r="O632" s="281">
        <f t="shared" si="126"/>
        <v>0</v>
      </c>
      <c r="P632" s="281">
        <f t="shared" si="126"/>
        <v>0</v>
      </c>
      <c r="Q632" s="281">
        <f t="shared" si="126"/>
        <v>0</v>
      </c>
      <c r="R632" s="281">
        <f t="shared" si="126"/>
        <v>0</v>
      </c>
      <c r="S632" s="281">
        <f t="shared" si="126"/>
        <v>0</v>
      </c>
      <c r="T632" s="281">
        <f t="shared" si="126"/>
        <v>0</v>
      </c>
      <c r="U632" s="281">
        <f t="shared" si="126"/>
        <v>0</v>
      </c>
      <c r="V632" s="281">
        <f t="shared" si="126"/>
        <v>0</v>
      </c>
      <c r="W632" s="281">
        <f t="shared" si="126"/>
        <v>0</v>
      </c>
      <c r="X632" s="281">
        <f t="shared" si="126"/>
        <v>0</v>
      </c>
      <c r="Y632" s="281">
        <f t="shared" si="126"/>
        <v>0</v>
      </c>
      <c r="Z632" s="281">
        <f t="shared" si="126"/>
        <v>0</v>
      </c>
      <c r="AA632" s="281">
        <f t="shared" si="126"/>
        <v>0</v>
      </c>
      <c r="AB632" s="281">
        <f t="shared" si="126"/>
        <v>0</v>
      </c>
    </row>
    <row r="633" spans="2:38" ht="15" customHeight="1" outlineLevel="1">
      <c r="C633" s="86" t="s">
        <v>289</v>
      </c>
      <c r="D633" s="256">
        <v>0</v>
      </c>
      <c r="E633" s="282">
        <f>SUM(E594:E623)</f>
        <v>0</v>
      </c>
      <c r="F633" s="281">
        <f t="shared" ref="F633:AB633" si="127">SUM(F594:F623)</f>
        <v>0</v>
      </c>
      <c r="G633" s="281">
        <f t="shared" si="127"/>
        <v>0</v>
      </c>
      <c r="H633" s="281">
        <f t="shared" si="127"/>
        <v>0</v>
      </c>
      <c r="I633" s="281">
        <f t="shared" si="127"/>
        <v>0</v>
      </c>
      <c r="J633" s="281">
        <f t="shared" si="127"/>
        <v>0</v>
      </c>
      <c r="K633" s="281">
        <f t="shared" si="127"/>
        <v>0</v>
      </c>
      <c r="L633" s="281">
        <f t="shared" si="127"/>
        <v>0</v>
      </c>
      <c r="M633" s="281">
        <f t="shared" si="127"/>
        <v>0</v>
      </c>
      <c r="N633" s="281">
        <f t="shared" si="127"/>
        <v>0</v>
      </c>
      <c r="O633" s="281">
        <f t="shared" si="127"/>
        <v>0</v>
      </c>
      <c r="P633" s="281">
        <f t="shared" si="127"/>
        <v>0</v>
      </c>
      <c r="Q633" s="281">
        <f t="shared" si="127"/>
        <v>0</v>
      </c>
      <c r="R633" s="281">
        <f t="shared" si="127"/>
        <v>0</v>
      </c>
      <c r="S633" s="281">
        <f t="shared" si="127"/>
        <v>0</v>
      </c>
      <c r="T633" s="281">
        <f t="shared" si="127"/>
        <v>0</v>
      </c>
      <c r="U633" s="281">
        <f t="shared" si="127"/>
        <v>0</v>
      </c>
      <c r="V633" s="281">
        <f t="shared" si="127"/>
        <v>0</v>
      </c>
      <c r="W633" s="281">
        <f t="shared" si="127"/>
        <v>0</v>
      </c>
      <c r="X633" s="281">
        <f t="shared" si="127"/>
        <v>0</v>
      </c>
      <c r="Y633" s="281">
        <f t="shared" si="127"/>
        <v>0</v>
      </c>
      <c r="Z633" s="281">
        <f t="shared" si="127"/>
        <v>0</v>
      </c>
      <c r="AA633" s="281">
        <f t="shared" si="127"/>
        <v>0</v>
      </c>
      <c r="AB633" s="281">
        <f t="shared" si="127"/>
        <v>0</v>
      </c>
    </row>
    <row r="634" spans="2:38" ht="15" customHeight="1" outlineLevel="1">
      <c r="C634" s="86" t="s">
        <v>201</v>
      </c>
      <c r="D634" s="256">
        <f>D632+D633</f>
        <v>-1</v>
      </c>
      <c r="E634" s="280">
        <f>E632+E633</f>
        <v>0</v>
      </c>
      <c r="F634" s="281">
        <f t="shared" ref="F634:AB634" si="128">F632+F633</f>
        <v>0</v>
      </c>
      <c r="G634" s="281">
        <f t="shared" si="128"/>
        <v>0</v>
      </c>
      <c r="H634" s="281">
        <f t="shared" si="128"/>
        <v>0</v>
      </c>
      <c r="I634" s="281">
        <f t="shared" si="128"/>
        <v>0</v>
      </c>
      <c r="J634" s="281">
        <f t="shared" si="128"/>
        <v>0</v>
      </c>
      <c r="K634" s="281">
        <f t="shared" si="128"/>
        <v>0</v>
      </c>
      <c r="L634" s="281">
        <f t="shared" si="128"/>
        <v>0</v>
      </c>
      <c r="M634" s="281">
        <f t="shared" si="128"/>
        <v>0</v>
      </c>
      <c r="N634" s="281">
        <f t="shared" si="128"/>
        <v>0</v>
      </c>
      <c r="O634" s="281">
        <f t="shared" si="128"/>
        <v>0</v>
      </c>
      <c r="P634" s="281">
        <f t="shared" si="128"/>
        <v>0</v>
      </c>
      <c r="Q634" s="281">
        <f t="shared" si="128"/>
        <v>0</v>
      </c>
      <c r="R634" s="281">
        <f t="shared" si="128"/>
        <v>0</v>
      </c>
      <c r="S634" s="281">
        <f t="shared" si="128"/>
        <v>0</v>
      </c>
      <c r="T634" s="281">
        <f t="shared" si="128"/>
        <v>0</v>
      </c>
      <c r="U634" s="281">
        <f t="shared" si="128"/>
        <v>0</v>
      </c>
      <c r="V634" s="281">
        <f t="shared" si="128"/>
        <v>0</v>
      </c>
      <c r="W634" s="281">
        <f t="shared" si="128"/>
        <v>0</v>
      </c>
      <c r="X634" s="281">
        <f t="shared" si="128"/>
        <v>0</v>
      </c>
      <c r="Y634" s="281">
        <f t="shared" si="128"/>
        <v>0</v>
      </c>
      <c r="Z634" s="281">
        <f t="shared" si="128"/>
        <v>0</v>
      </c>
      <c r="AA634" s="281">
        <f t="shared" si="128"/>
        <v>0</v>
      </c>
      <c r="AB634" s="281">
        <f t="shared" si="128"/>
        <v>0</v>
      </c>
    </row>
    <row r="635" spans="2:38" ht="15" customHeight="1" outlineLevel="1">
      <c r="C635" s="86" t="s">
        <v>202</v>
      </c>
      <c r="D635" s="257">
        <f>D634/D631</f>
        <v>-7.1428571428571425E-2</v>
      </c>
      <c r="E635" s="205">
        <f>E634/E631</f>
        <v>0</v>
      </c>
      <c r="F635" s="206">
        <f t="shared" ref="F635:AB635" si="129">F634/F631</f>
        <v>0</v>
      </c>
      <c r="G635" s="206">
        <f t="shared" si="129"/>
        <v>0</v>
      </c>
      <c r="H635" s="206">
        <f t="shared" si="129"/>
        <v>0</v>
      </c>
      <c r="I635" s="206">
        <f t="shared" si="129"/>
        <v>0</v>
      </c>
      <c r="J635" s="206">
        <f t="shared" si="129"/>
        <v>0</v>
      </c>
      <c r="K635" s="206">
        <f t="shared" si="129"/>
        <v>0</v>
      </c>
      <c r="L635" s="206">
        <f t="shared" si="129"/>
        <v>0</v>
      </c>
      <c r="M635" s="206">
        <f t="shared" si="129"/>
        <v>0</v>
      </c>
      <c r="N635" s="206">
        <f t="shared" si="129"/>
        <v>0</v>
      </c>
      <c r="O635" s="206">
        <f t="shared" si="129"/>
        <v>0</v>
      </c>
      <c r="P635" s="206">
        <f t="shared" si="129"/>
        <v>0</v>
      </c>
      <c r="Q635" s="206">
        <f t="shared" si="129"/>
        <v>0</v>
      </c>
      <c r="R635" s="206">
        <f t="shared" si="129"/>
        <v>0</v>
      </c>
      <c r="S635" s="206">
        <f t="shared" si="129"/>
        <v>0</v>
      </c>
      <c r="T635" s="206">
        <f t="shared" si="129"/>
        <v>0</v>
      </c>
      <c r="U635" s="206">
        <f t="shared" si="129"/>
        <v>0</v>
      </c>
      <c r="V635" s="206">
        <f t="shared" si="129"/>
        <v>0</v>
      </c>
      <c r="W635" s="206">
        <f t="shared" si="129"/>
        <v>0</v>
      </c>
      <c r="X635" s="206">
        <f t="shared" si="129"/>
        <v>0</v>
      </c>
      <c r="Y635" s="206">
        <f t="shared" si="129"/>
        <v>0</v>
      </c>
      <c r="Z635" s="206">
        <f t="shared" si="129"/>
        <v>0</v>
      </c>
      <c r="AA635" s="206">
        <f t="shared" si="129"/>
        <v>0</v>
      </c>
      <c r="AB635" s="206">
        <f t="shared" si="129"/>
        <v>0</v>
      </c>
    </row>
    <row r="636" spans="2:38" ht="15" customHeight="1" outlineLevel="1">
      <c r="C636" s="207"/>
      <c r="D636" s="229"/>
      <c r="E636" s="208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</row>
    <row r="637" spans="2:38" outlineLevel="1">
      <c r="C637" s="23" t="s">
        <v>28</v>
      </c>
      <c r="D637" s="229"/>
      <c r="E637" s="210"/>
      <c r="I637" s="4"/>
      <c r="J637" s="4"/>
      <c r="K637" s="4"/>
      <c r="L637" s="4"/>
      <c r="M637" s="4"/>
    </row>
    <row r="638" spans="2:38" outlineLevel="1">
      <c r="C638" s="211" t="s">
        <v>29</v>
      </c>
      <c r="D638" s="229"/>
      <c r="E638" s="210"/>
      <c r="F638" s="15"/>
      <c r="G638" s="15"/>
      <c r="H638" s="15"/>
      <c r="I638" s="15"/>
      <c r="J638" s="15"/>
      <c r="K638" s="4"/>
      <c r="L638" s="4"/>
      <c r="M638" s="4"/>
    </row>
    <row r="639" spans="2:38" outlineLevel="1">
      <c r="B639" s="556">
        <f>B594</f>
        <v>0</v>
      </c>
      <c r="C639" s="212" t="str">
        <f>C594</f>
        <v>Studio</v>
      </c>
      <c r="D639" s="260">
        <f t="shared" ref="D639:D668" si="130">I129</f>
        <v>0</v>
      </c>
      <c r="E639" s="261">
        <f t="shared" ref="E639:AB639" si="131">($L129*($D344-$U344)+$H129*$U344)*(1+HLOOKUP(E$628,$E$181:$N$182,2,FALSE))</f>
        <v>0</v>
      </c>
      <c r="F639" s="262">
        <f t="shared" si="131"/>
        <v>0</v>
      </c>
      <c r="G639" s="262">
        <f t="shared" si="131"/>
        <v>0</v>
      </c>
      <c r="H639" s="262">
        <f t="shared" si="131"/>
        <v>0</v>
      </c>
      <c r="I639" s="262">
        <f t="shared" si="131"/>
        <v>0</v>
      </c>
      <c r="J639" s="262">
        <f t="shared" si="131"/>
        <v>0</v>
      </c>
      <c r="K639" s="262">
        <f t="shared" si="131"/>
        <v>0</v>
      </c>
      <c r="L639" s="262">
        <f t="shared" si="131"/>
        <v>0</v>
      </c>
      <c r="M639" s="262">
        <f t="shared" si="131"/>
        <v>0</v>
      </c>
      <c r="N639" s="262">
        <f t="shared" si="131"/>
        <v>0</v>
      </c>
      <c r="O639" s="262">
        <f t="shared" si="131"/>
        <v>0</v>
      </c>
      <c r="P639" s="262">
        <f t="shared" si="131"/>
        <v>0</v>
      </c>
      <c r="Q639" s="262">
        <f t="shared" si="131"/>
        <v>0</v>
      </c>
      <c r="R639" s="262">
        <f t="shared" si="131"/>
        <v>0</v>
      </c>
      <c r="S639" s="262">
        <f t="shared" si="131"/>
        <v>0</v>
      </c>
      <c r="T639" s="262">
        <f t="shared" si="131"/>
        <v>0</v>
      </c>
      <c r="U639" s="262">
        <f t="shared" si="131"/>
        <v>0</v>
      </c>
      <c r="V639" s="262">
        <f t="shared" si="131"/>
        <v>0</v>
      </c>
      <c r="W639" s="262">
        <f t="shared" si="131"/>
        <v>0</v>
      </c>
      <c r="X639" s="262">
        <f t="shared" si="131"/>
        <v>0</v>
      </c>
      <c r="Y639" s="262">
        <f t="shared" si="131"/>
        <v>0</v>
      </c>
      <c r="Z639" s="262">
        <f t="shared" si="131"/>
        <v>0</v>
      </c>
      <c r="AA639" s="262">
        <f t="shared" si="131"/>
        <v>0</v>
      </c>
      <c r="AB639" s="262">
        <f t="shared" si="131"/>
        <v>0</v>
      </c>
    </row>
    <row r="640" spans="2:38" outlineLevel="1">
      <c r="B640" s="556">
        <f t="shared" ref="B640:C655" si="132">B595</f>
        <v>0</v>
      </c>
      <c r="C640" s="212" t="str">
        <f t="shared" si="132"/>
        <v xml:space="preserve">1 Bed / 1 Bath </v>
      </c>
      <c r="D640" s="260">
        <f t="shared" si="130"/>
        <v>0</v>
      </c>
      <c r="E640" s="261">
        <f t="shared" ref="E640:AB640" si="133">($L130*($D345-$U345)+$H130*$U345)*(1+HLOOKUP(E$628,$E$181:$N$182,2,FALSE))</f>
        <v>0</v>
      </c>
      <c r="F640" s="262">
        <f t="shared" si="133"/>
        <v>0</v>
      </c>
      <c r="G640" s="262">
        <f t="shared" si="133"/>
        <v>0</v>
      </c>
      <c r="H640" s="262">
        <f t="shared" si="133"/>
        <v>0</v>
      </c>
      <c r="I640" s="262">
        <f t="shared" si="133"/>
        <v>0</v>
      </c>
      <c r="J640" s="262">
        <f t="shared" si="133"/>
        <v>0</v>
      </c>
      <c r="K640" s="262">
        <f t="shared" si="133"/>
        <v>0</v>
      </c>
      <c r="L640" s="262">
        <f t="shared" si="133"/>
        <v>0</v>
      </c>
      <c r="M640" s="262">
        <f t="shared" si="133"/>
        <v>0</v>
      </c>
      <c r="N640" s="262">
        <f t="shared" si="133"/>
        <v>0</v>
      </c>
      <c r="O640" s="262">
        <f t="shared" si="133"/>
        <v>0</v>
      </c>
      <c r="P640" s="262">
        <f t="shared" si="133"/>
        <v>0</v>
      </c>
      <c r="Q640" s="262">
        <f t="shared" si="133"/>
        <v>0</v>
      </c>
      <c r="R640" s="262">
        <f t="shared" si="133"/>
        <v>0</v>
      </c>
      <c r="S640" s="262">
        <f t="shared" si="133"/>
        <v>0</v>
      </c>
      <c r="T640" s="262">
        <f t="shared" si="133"/>
        <v>0</v>
      </c>
      <c r="U640" s="262">
        <f t="shared" si="133"/>
        <v>0</v>
      </c>
      <c r="V640" s="262">
        <f t="shared" si="133"/>
        <v>0</v>
      </c>
      <c r="W640" s="262">
        <f t="shared" si="133"/>
        <v>0</v>
      </c>
      <c r="X640" s="262">
        <f t="shared" si="133"/>
        <v>0</v>
      </c>
      <c r="Y640" s="262">
        <f t="shared" si="133"/>
        <v>0</v>
      </c>
      <c r="Z640" s="262">
        <f t="shared" si="133"/>
        <v>0</v>
      </c>
      <c r="AA640" s="262">
        <f t="shared" si="133"/>
        <v>0</v>
      </c>
      <c r="AB640" s="262">
        <f t="shared" si="133"/>
        <v>0</v>
      </c>
    </row>
    <row r="641" spans="2:28" outlineLevel="1">
      <c r="B641" s="556">
        <f t="shared" si="132"/>
        <v>0</v>
      </c>
      <c r="C641" s="212" t="str">
        <f t="shared" si="132"/>
        <v xml:space="preserve">1 Bed / 1 Bath </v>
      </c>
      <c r="D641" s="260">
        <f t="shared" si="130"/>
        <v>0</v>
      </c>
      <c r="E641" s="261">
        <f t="shared" ref="E641:AB641" si="134">($L131*($D346-$U346)+$H131*$U346)*(1+HLOOKUP(E$628,$E$181:$N$182,2,FALSE))</f>
        <v>0</v>
      </c>
      <c r="F641" s="262">
        <f t="shared" si="134"/>
        <v>0</v>
      </c>
      <c r="G641" s="262">
        <f t="shared" si="134"/>
        <v>0</v>
      </c>
      <c r="H641" s="262">
        <f t="shared" si="134"/>
        <v>0</v>
      </c>
      <c r="I641" s="262">
        <f t="shared" si="134"/>
        <v>0</v>
      </c>
      <c r="J641" s="262">
        <f t="shared" si="134"/>
        <v>0</v>
      </c>
      <c r="K641" s="262">
        <f t="shared" si="134"/>
        <v>0</v>
      </c>
      <c r="L641" s="262">
        <f t="shared" si="134"/>
        <v>0</v>
      </c>
      <c r="M641" s="262">
        <f t="shared" si="134"/>
        <v>0</v>
      </c>
      <c r="N641" s="262">
        <f t="shared" si="134"/>
        <v>0</v>
      </c>
      <c r="O641" s="262">
        <f t="shared" si="134"/>
        <v>0</v>
      </c>
      <c r="P641" s="262">
        <f t="shared" si="134"/>
        <v>0</v>
      </c>
      <c r="Q641" s="262">
        <f t="shared" si="134"/>
        <v>0</v>
      </c>
      <c r="R641" s="262">
        <f t="shared" si="134"/>
        <v>0</v>
      </c>
      <c r="S641" s="262">
        <f t="shared" si="134"/>
        <v>0</v>
      </c>
      <c r="T641" s="262">
        <f t="shared" si="134"/>
        <v>0</v>
      </c>
      <c r="U641" s="262">
        <f t="shared" si="134"/>
        <v>0</v>
      </c>
      <c r="V641" s="262">
        <f t="shared" si="134"/>
        <v>0</v>
      </c>
      <c r="W641" s="262">
        <f t="shared" si="134"/>
        <v>0</v>
      </c>
      <c r="X641" s="262">
        <f t="shared" si="134"/>
        <v>0</v>
      </c>
      <c r="Y641" s="262">
        <f t="shared" si="134"/>
        <v>0</v>
      </c>
      <c r="Z641" s="262">
        <f t="shared" si="134"/>
        <v>0</v>
      </c>
      <c r="AA641" s="262">
        <f t="shared" si="134"/>
        <v>0</v>
      </c>
      <c r="AB641" s="262">
        <f t="shared" si="134"/>
        <v>0</v>
      </c>
    </row>
    <row r="642" spans="2:28" outlineLevel="1">
      <c r="B642" s="556">
        <f t="shared" si="132"/>
        <v>0</v>
      </c>
      <c r="C642" s="212" t="str">
        <f t="shared" si="132"/>
        <v xml:space="preserve">1 Bed / 1 Bath </v>
      </c>
      <c r="D642" s="260">
        <f t="shared" si="130"/>
        <v>0</v>
      </c>
      <c r="E642" s="261">
        <f t="shared" ref="E642:AB642" si="135">($L132*($D347-$U347)+$H132*$U347)*(1+HLOOKUP(E$628,$E$181:$N$182,2,FALSE))</f>
        <v>0</v>
      </c>
      <c r="F642" s="262">
        <f t="shared" si="135"/>
        <v>0</v>
      </c>
      <c r="G642" s="262">
        <f t="shared" si="135"/>
        <v>0</v>
      </c>
      <c r="H642" s="262">
        <f t="shared" si="135"/>
        <v>0</v>
      </c>
      <c r="I642" s="262">
        <f t="shared" si="135"/>
        <v>0</v>
      </c>
      <c r="J642" s="262">
        <f t="shared" si="135"/>
        <v>0</v>
      </c>
      <c r="K642" s="262">
        <f t="shared" si="135"/>
        <v>0</v>
      </c>
      <c r="L642" s="262">
        <f t="shared" si="135"/>
        <v>0</v>
      </c>
      <c r="M642" s="262">
        <f t="shared" si="135"/>
        <v>0</v>
      </c>
      <c r="N642" s="262">
        <f t="shared" si="135"/>
        <v>0</v>
      </c>
      <c r="O642" s="262">
        <f t="shared" si="135"/>
        <v>0</v>
      </c>
      <c r="P642" s="262">
        <f t="shared" si="135"/>
        <v>0</v>
      </c>
      <c r="Q642" s="262">
        <f t="shared" si="135"/>
        <v>0</v>
      </c>
      <c r="R642" s="262">
        <f t="shared" si="135"/>
        <v>0</v>
      </c>
      <c r="S642" s="262">
        <f t="shared" si="135"/>
        <v>0</v>
      </c>
      <c r="T642" s="262">
        <f t="shared" si="135"/>
        <v>0</v>
      </c>
      <c r="U642" s="262">
        <f t="shared" si="135"/>
        <v>0</v>
      </c>
      <c r="V642" s="262">
        <f t="shared" si="135"/>
        <v>0</v>
      </c>
      <c r="W642" s="262">
        <f t="shared" si="135"/>
        <v>0</v>
      </c>
      <c r="X642" s="262">
        <f t="shared" si="135"/>
        <v>0</v>
      </c>
      <c r="Y642" s="262">
        <f t="shared" si="135"/>
        <v>0</v>
      </c>
      <c r="Z642" s="262">
        <f t="shared" si="135"/>
        <v>0</v>
      </c>
      <c r="AA642" s="262">
        <f t="shared" si="135"/>
        <v>0</v>
      </c>
      <c r="AB642" s="262">
        <f t="shared" si="135"/>
        <v>0</v>
      </c>
    </row>
    <row r="643" spans="2:28" outlineLevel="1">
      <c r="B643" s="556">
        <f t="shared" si="132"/>
        <v>0</v>
      </c>
      <c r="C643" s="212" t="str">
        <f t="shared" si="132"/>
        <v xml:space="preserve">2 Bed / 1 Bath </v>
      </c>
      <c r="D643" s="260">
        <f t="shared" si="130"/>
        <v>0</v>
      </c>
      <c r="E643" s="261">
        <f t="shared" ref="E643:AB643" si="136">($L133*($D348-$U348)+$H133*$U348)*(1+HLOOKUP(E$628,$E$181:$N$182,2,FALSE))</f>
        <v>0</v>
      </c>
      <c r="F643" s="262">
        <f t="shared" si="136"/>
        <v>0</v>
      </c>
      <c r="G643" s="262">
        <f t="shared" si="136"/>
        <v>0</v>
      </c>
      <c r="H643" s="262">
        <f t="shared" si="136"/>
        <v>0</v>
      </c>
      <c r="I643" s="262">
        <f t="shared" si="136"/>
        <v>0</v>
      </c>
      <c r="J643" s="262">
        <f t="shared" si="136"/>
        <v>0</v>
      </c>
      <c r="K643" s="262">
        <f t="shared" si="136"/>
        <v>0</v>
      </c>
      <c r="L643" s="262">
        <f t="shared" si="136"/>
        <v>0</v>
      </c>
      <c r="M643" s="262">
        <f t="shared" si="136"/>
        <v>0</v>
      </c>
      <c r="N643" s="262">
        <f t="shared" si="136"/>
        <v>0</v>
      </c>
      <c r="O643" s="262">
        <f t="shared" si="136"/>
        <v>0</v>
      </c>
      <c r="P643" s="262">
        <f t="shared" si="136"/>
        <v>0</v>
      </c>
      <c r="Q643" s="262">
        <f t="shared" si="136"/>
        <v>0</v>
      </c>
      <c r="R643" s="262">
        <f t="shared" si="136"/>
        <v>0</v>
      </c>
      <c r="S643" s="262">
        <f t="shared" si="136"/>
        <v>0</v>
      </c>
      <c r="T643" s="262">
        <f t="shared" si="136"/>
        <v>0</v>
      </c>
      <c r="U643" s="262">
        <f t="shared" si="136"/>
        <v>0</v>
      </c>
      <c r="V643" s="262">
        <f t="shared" si="136"/>
        <v>0</v>
      </c>
      <c r="W643" s="262">
        <f t="shared" si="136"/>
        <v>0</v>
      </c>
      <c r="X643" s="262">
        <f t="shared" si="136"/>
        <v>0</v>
      </c>
      <c r="Y643" s="262">
        <f t="shared" si="136"/>
        <v>0</v>
      </c>
      <c r="Z643" s="262">
        <f t="shared" si="136"/>
        <v>0</v>
      </c>
      <c r="AA643" s="262">
        <f t="shared" si="136"/>
        <v>0</v>
      </c>
      <c r="AB643" s="262">
        <f t="shared" si="136"/>
        <v>0</v>
      </c>
    </row>
    <row r="644" spans="2:28" outlineLevel="1">
      <c r="B644" s="556">
        <f t="shared" si="132"/>
        <v>0</v>
      </c>
      <c r="C644" s="212" t="str">
        <f t="shared" si="132"/>
        <v xml:space="preserve">2 Bed / 1 Bath </v>
      </c>
      <c r="D644" s="260">
        <f t="shared" si="130"/>
        <v>0</v>
      </c>
      <c r="E644" s="261">
        <f t="shared" ref="E644:AB644" si="137">($L134*($D349-$U349)+$H134*$U349)*(1+HLOOKUP(E$628,$E$181:$N$182,2,FALSE))</f>
        <v>0</v>
      </c>
      <c r="F644" s="262">
        <f t="shared" si="137"/>
        <v>0</v>
      </c>
      <c r="G644" s="262">
        <f t="shared" si="137"/>
        <v>0</v>
      </c>
      <c r="H644" s="262">
        <f t="shared" si="137"/>
        <v>0</v>
      </c>
      <c r="I644" s="262">
        <f t="shared" si="137"/>
        <v>0</v>
      </c>
      <c r="J644" s="262">
        <f t="shared" si="137"/>
        <v>0</v>
      </c>
      <c r="K644" s="262">
        <f t="shared" si="137"/>
        <v>0</v>
      </c>
      <c r="L644" s="262">
        <f t="shared" si="137"/>
        <v>0</v>
      </c>
      <c r="M644" s="262">
        <f t="shared" si="137"/>
        <v>0</v>
      </c>
      <c r="N644" s="262">
        <f t="shared" si="137"/>
        <v>0</v>
      </c>
      <c r="O644" s="262">
        <f t="shared" si="137"/>
        <v>0</v>
      </c>
      <c r="P644" s="262">
        <f t="shared" si="137"/>
        <v>0</v>
      </c>
      <c r="Q644" s="262">
        <f t="shared" si="137"/>
        <v>0</v>
      </c>
      <c r="R644" s="262">
        <f t="shared" si="137"/>
        <v>0</v>
      </c>
      <c r="S644" s="262">
        <f t="shared" si="137"/>
        <v>0</v>
      </c>
      <c r="T644" s="262">
        <f t="shared" si="137"/>
        <v>0</v>
      </c>
      <c r="U644" s="262">
        <f t="shared" si="137"/>
        <v>0</v>
      </c>
      <c r="V644" s="262">
        <f t="shared" si="137"/>
        <v>0</v>
      </c>
      <c r="W644" s="262">
        <f t="shared" si="137"/>
        <v>0</v>
      </c>
      <c r="X644" s="262">
        <f t="shared" si="137"/>
        <v>0</v>
      </c>
      <c r="Y644" s="262">
        <f t="shared" si="137"/>
        <v>0</v>
      </c>
      <c r="Z644" s="262">
        <f t="shared" si="137"/>
        <v>0</v>
      </c>
      <c r="AA644" s="262">
        <f t="shared" si="137"/>
        <v>0</v>
      </c>
      <c r="AB644" s="262">
        <f t="shared" si="137"/>
        <v>0</v>
      </c>
    </row>
    <row r="645" spans="2:28" outlineLevel="1">
      <c r="B645" s="556">
        <f t="shared" si="132"/>
        <v>0</v>
      </c>
      <c r="C645" s="212" t="str">
        <f t="shared" si="132"/>
        <v xml:space="preserve">2 Bed / 1 Bath </v>
      </c>
      <c r="D645" s="260">
        <f t="shared" si="130"/>
        <v>0</v>
      </c>
      <c r="E645" s="261">
        <f t="shared" ref="E645:AB645" si="138">($L135*($D350-$U350)+$H135*$U350)*(1+HLOOKUP(E$628,$E$181:$N$182,2,FALSE))</f>
        <v>0</v>
      </c>
      <c r="F645" s="262">
        <f t="shared" si="138"/>
        <v>0</v>
      </c>
      <c r="G645" s="262">
        <f t="shared" si="138"/>
        <v>0</v>
      </c>
      <c r="H645" s="262">
        <f t="shared" si="138"/>
        <v>0</v>
      </c>
      <c r="I645" s="262">
        <f t="shared" si="138"/>
        <v>0</v>
      </c>
      <c r="J645" s="262">
        <f t="shared" si="138"/>
        <v>0</v>
      </c>
      <c r="K645" s="262">
        <f t="shared" si="138"/>
        <v>0</v>
      </c>
      <c r="L645" s="262">
        <f t="shared" si="138"/>
        <v>0</v>
      </c>
      <c r="M645" s="262">
        <f t="shared" si="138"/>
        <v>0</v>
      </c>
      <c r="N645" s="262">
        <f t="shared" si="138"/>
        <v>0</v>
      </c>
      <c r="O645" s="262">
        <f t="shared" si="138"/>
        <v>0</v>
      </c>
      <c r="P645" s="262">
        <f t="shared" si="138"/>
        <v>0</v>
      </c>
      <c r="Q645" s="262">
        <f t="shared" si="138"/>
        <v>0</v>
      </c>
      <c r="R645" s="262">
        <f t="shared" si="138"/>
        <v>0</v>
      </c>
      <c r="S645" s="262">
        <f t="shared" si="138"/>
        <v>0</v>
      </c>
      <c r="T645" s="262">
        <f t="shared" si="138"/>
        <v>0</v>
      </c>
      <c r="U645" s="262">
        <f t="shared" si="138"/>
        <v>0</v>
      </c>
      <c r="V645" s="262">
        <f t="shared" si="138"/>
        <v>0</v>
      </c>
      <c r="W645" s="262">
        <f t="shared" si="138"/>
        <v>0</v>
      </c>
      <c r="X645" s="262">
        <f t="shared" si="138"/>
        <v>0</v>
      </c>
      <c r="Y645" s="262">
        <f t="shared" si="138"/>
        <v>0</v>
      </c>
      <c r="Z645" s="262">
        <f t="shared" si="138"/>
        <v>0</v>
      </c>
      <c r="AA645" s="262">
        <f t="shared" si="138"/>
        <v>0</v>
      </c>
      <c r="AB645" s="262">
        <f t="shared" si="138"/>
        <v>0</v>
      </c>
    </row>
    <row r="646" spans="2:28" outlineLevel="1">
      <c r="B646" s="556">
        <f t="shared" si="132"/>
        <v>0</v>
      </c>
      <c r="C646" s="212" t="str">
        <f t="shared" si="132"/>
        <v xml:space="preserve">2 Bed / 2 Bath </v>
      </c>
      <c r="D646" s="260">
        <f t="shared" si="130"/>
        <v>0</v>
      </c>
      <c r="E646" s="261">
        <f t="shared" ref="E646:AB646" si="139">($L136*($D351-$U351)+$H136*$U351)*(1+HLOOKUP(E$628,$E$181:$N$182,2,FALSE))</f>
        <v>0</v>
      </c>
      <c r="F646" s="262">
        <f t="shared" si="139"/>
        <v>0</v>
      </c>
      <c r="G646" s="262">
        <f t="shared" si="139"/>
        <v>0</v>
      </c>
      <c r="H646" s="262">
        <f t="shared" si="139"/>
        <v>0</v>
      </c>
      <c r="I646" s="262">
        <f t="shared" si="139"/>
        <v>0</v>
      </c>
      <c r="J646" s="262">
        <f t="shared" si="139"/>
        <v>0</v>
      </c>
      <c r="K646" s="262">
        <f t="shared" si="139"/>
        <v>0</v>
      </c>
      <c r="L646" s="262">
        <f t="shared" si="139"/>
        <v>0</v>
      </c>
      <c r="M646" s="262">
        <f t="shared" si="139"/>
        <v>0</v>
      </c>
      <c r="N646" s="262">
        <f t="shared" si="139"/>
        <v>0</v>
      </c>
      <c r="O646" s="262">
        <f t="shared" si="139"/>
        <v>0</v>
      </c>
      <c r="P646" s="262">
        <f t="shared" si="139"/>
        <v>0</v>
      </c>
      <c r="Q646" s="262">
        <f t="shared" si="139"/>
        <v>0</v>
      </c>
      <c r="R646" s="262">
        <f t="shared" si="139"/>
        <v>0</v>
      </c>
      <c r="S646" s="262">
        <f t="shared" si="139"/>
        <v>0</v>
      </c>
      <c r="T646" s="262">
        <f t="shared" si="139"/>
        <v>0</v>
      </c>
      <c r="U646" s="262">
        <f t="shared" si="139"/>
        <v>0</v>
      </c>
      <c r="V646" s="262">
        <f t="shared" si="139"/>
        <v>0</v>
      </c>
      <c r="W646" s="262">
        <f t="shared" si="139"/>
        <v>0</v>
      </c>
      <c r="X646" s="262">
        <f t="shared" si="139"/>
        <v>0</v>
      </c>
      <c r="Y646" s="262">
        <f t="shared" si="139"/>
        <v>0</v>
      </c>
      <c r="Z646" s="262">
        <f t="shared" si="139"/>
        <v>0</v>
      </c>
      <c r="AA646" s="262">
        <f t="shared" si="139"/>
        <v>0</v>
      </c>
      <c r="AB646" s="262">
        <f t="shared" si="139"/>
        <v>0</v>
      </c>
    </row>
    <row r="647" spans="2:28" outlineLevel="1">
      <c r="B647" s="556">
        <f t="shared" si="132"/>
        <v>0</v>
      </c>
      <c r="C647" s="212" t="str">
        <f t="shared" si="132"/>
        <v>2 Bed / 1 Bath + Den</v>
      </c>
      <c r="D647" s="260">
        <f t="shared" si="130"/>
        <v>0</v>
      </c>
      <c r="E647" s="261">
        <f t="shared" ref="E647:AB647" si="140">($L137*($D352-$U352)+$H137*$U352)*(1+HLOOKUP(E$628,$E$181:$N$182,2,FALSE))</f>
        <v>0</v>
      </c>
      <c r="F647" s="262">
        <f t="shared" si="140"/>
        <v>0</v>
      </c>
      <c r="G647" s="262">
        <f t="shared" si="140"/>
        <v>0</v>
      </c>
      <c r="H647" s="262">
        <f t="shared" si="140"/>
        <v>0</v>
      </c>
      <c r="I647" s="262">
        <f t="shared" si="140"/>
        <v>0</v>
      </c>
      <c r="J647" s="262">
        <f t="shared" si="140"/>
        <v>0</v>
      </c>
      <c r="K647" s="262">
        <f t="shared" si="140"/>
        <v>0</v>
      </c>
      <c r="L647" s="262">
        <f t="shared" si="140"/>
        <v>0</v>
      </c>
      <c r="M647" s="262">
        <f t="shared" si="140"/>
        <v>0</v>
      </c>
      <c r="N647" s="262">
        <f t="shared" si="140"/>
        <v>0</v>
      </c>
      <c r="O647" s="262">
        <f t="shared" si="140"/>
        <v>0</v>
      </c>
      <c r="P647" s="262">
        <f t="shared" si="140"/>
        <v>0</v>
      </c>
      <c r="Q647" s="262">
        <f t="shared" si="140"/>
        <v>0</v>
      </c>
      <c r="R647" s="262">
        <f t="shared" si="140"/>
        <v>0</v>
      </c>
      <c r="S647" s="262">
        <f t="shared" si="140"/>
        <v>0</v>
      </c>
      <c r="T647" s="262">
        <f t="shared" si="140"/>
        <v>0</v>
      </c>
      <c r="U647" s="262">
        <f t="shared" si="140"/>
        <v>0</v>
      </c>
      <c r="V647" s="262">
        <f t="shared" si="140"/>
        <v>0</v>
      </c>
      <c r="W647" s="262">
        <f t="shared" si="140"/>
        <v>0</v>
      </c>
      <c r="X647" s="262">
        <f t="shared" si="140"/>
        <v>0</v>
      </c>
      <c r="Y647" s="262">
        <f t="shared" si="140"/>
        <v>0</v>
      </c>
      <c r="Z647" s="262">
        <f t="shared" si="140"/>
        <v>0</v>
      </c>
      <c r="AA647" s="262">
        <f t="shared" si="140"/>
        <v>0</v>
      </c>
      <c r="AB647" s="262">
        <f t="shared" si="140"/>
        <v>0</v>
      </c>
    </row>
    <row r="648" spans="2:28" outlineLevel="1">
      <c r="B648" s="556">
        <f t="shared" si="132"/>
        <v>0</v>
      </c>
      <c r="C648" s="212" t="str">
        <f t="shared" si="132"/>
        <v xml:space="preserve">2 Bed / 2 Bath </v>
      </c>
      <c r="D648" s="260">
        <f t="shared" si="130"/>
        <v>0</v>
      </c>
      <c r="E648" s="261">
        <f t="shared" ref="E648:AB648" si="141">($L138*($D353-$U353)+$H138*$U353)*(1+HLOOKUP(E$628,$E$181:$N$182,2,FALSE))</f>
        <v>0</v>
      </c>
      <c r="F648" s="262">
        <f t="shared" si="141"/>
        <v>0</v>
      </c>
      <c r="G648" s="262">
        <f t="shared" si="141"/>
        <v>0</v>
      </c>
      <c r="H648" s="262">
        <f t="shared" si="141"/>
        <v>0</v>
      </c>
      <c r="I648" s="262">
        <f t="shared" si="141"/>
        <v>0</v>
      </c>
      <c r="J648" s="262">
        <f t="shared" si="141"/>
        <v>0</v>
      </c>
      <c r="K648" s="262">
        <f t="shared" si="141"/>
        <v>0</v>
      </c>
      <c r="L648" s="262">
        <f t="shared" si="141"/>
        <v>0</v>
      </c>
      <c r="M648" s="262">
        <f t="shared" si="141"/>
        <v>0</v>
      </c>
      <c r="N648" s="262">
        <f t="shared" si="141"/>
        <v>0</v>
      </c>
      <c r="O648" s="262">
        <f t="shared" si="141"/>
        <v>0</v>
      </c>
      <c r="P648" s="262">
        <f t="shared" si="141"/>
        <v>0</v>
      </c>
      <c r="Q648" s="262">
        <f t="shared" si="141"/>
        <v>0</v>
      </c>
      <c r="R648" s="262">
        <f t="shared" si="141"/>
        <v>0</v>
      </c>
      <c r="S648" s="262">
        <f t="shared" si="141"/>
        <v>0</v>
      </c>
      <c r="T648" s="262">
        <f t="shared" si="141"/>
        <v>0</v>
      </c>
      <c r="U648" s="262">
        <f t="shared" si="141"/>
        <v>0</v>
      </c>
      <c r="V648" s="262">
        <f t="shared" si="141"/>
        <v>0</v>
      </c>
      <c r="W648" s="262">
        <f t="shared" si="141"/>
        <v>0</v>
      </c>
      <c r="X648" s="262">
        <f t="shared" si="141"/>
        <v>0</v>
      </c>
      <c r="Y648" s="262">
        <f t="shared" si="141"/>
        <v>0</v>
      </c>
      <c r="Z648" s="262">
        <f t="shared" si="141"/>
        <v>0</v>
      </c>
      <c r="AA648" s="262">
        <f t="shared" si="141"/>
        <v>0</v>
      </c>
      <c r="AB648" s="262">
        <f t="shared" si="141"/>
        <v>0</v>
      </c>
    </row>
    <row r="649" spans="2:28" outlineLevel="1">
      <c r="B649" s="556">
        <f t="shared" si="132"/>
        <v>0</v>
      </c>
      <c r="C649" s="212" t="str">
        <f t="shared" si="132"/>
        <v xml:space="preserve">2 Bed / 1.5 Bath </v>
      </c>
      <c r="D649" s="260">
        <f t="shared" si="130"/>
        <v>0</v>
      </c>
      <c r="E649" s="261">
        <f t="shared" ref="E649:AB649" si="142">($L139*($D354-$U354)+$H139*$U354)*(1+HLOOKUP(E$628,$E$181:$N$182,2,FALSE))</f>
        <v>0</v>
      </c>
      <c r="F649" s="262">
        <f t="shared" si="142"/>
        <v>0</v>
      </c>
      <c r="G649" s="262">
        <f t="shared" si="142"/>
        <v>0</v>
      </c>
      <c r="H649" s="262">
        <f t="shared" si="142"/>
        <v>0</v>
      </c>
      <c r="I649" s="262">
        <f t="shared" si="142"/>
        <v>0</v>
      </c>
      <c r="J649" s="262">
        <f t="shared" si="142"/>
        <v>0</v>
      </c>
      <c r="K649" s="262">
        <f t="shared" si="142"/>
        <v>0</v>
      </c>
      <c r="L649" s="262">
        <f t="shared" si="142"/>
        <v>0</v>
      </c>
      <c r="M649" s="262">
        <f t="shared" si="142"/>
        <v>0</v>
      </c>
      <c r="N649" s="262">
        <f t="shared" si="142"/>
        <v>0</v>
      </c>
      <c r="O649" s="262">
        <f t="shared" si="142"/>
        <v>0</v>
      </c>
      <c r="P649" s="262">
        <f t="shared" si="142"/>
        <v>0</v>
      </c>
      <c r="Q649" s="262">
        <f t="shared" si="142"/>
        <v>0</v>
      </c>
      <c r="R649" s="262">
        <f t="shared" si="142"/>
        <v>0</v>
      </c>
      <c r="S649" s="262">
        <f t="shared" si="142"/>
        <v>0</v>
      </c>
      <c r="T649" s="262">
        <f t="shared" si="142"/>
        <v>0</v>
      </c>
      <c r="U649" s="262">
        <f t="shared" si="142"/>
        <v>0</v>
      </c>
      <c r="V649" s="262">
        <f t="shared" si="142"/>
        <v>0</v>
      </c>
      <c r="W649" s="262">
        <f t="shared" si="142"/>
        <v>0</v>
      </c>
      <c r="X649" s="262">
        <f t="shared" si="142"/>
        <v>0</v>
      </c>
      <c r="Y649" s="262">
        <f t="shared" si="142"/>
        <v>0</v>
      </c>
      <c r="Z649" s="262">
        <f t="shared" si="142"/>
        <v>0</v>
      </c>
      <c r="AA649" s="262">
        <f t="shared" si="142"/>
        <v>0</v>
      </c>
      <c r="AB649" s="262">
        <f t="shared" si="142"/>
        <v>0</v>
      </c>
    </row>
    <row r="650" spans="2:28" outlineLevel="1">
      <c r="B650" s="556">
        <f t="shared" si="132"/>
        <v>0</v>
      </c>
      <c r="C650" s="212" t="str">
        <f t="shared" si="132"/>
        <v xml:space="preserve">3 Bed / 2 Bath </v>
      </c>
      <c r="D650" s="260">
        <f t="shared" si="130"/>
        <v>0</v>
      </c>
      <c r="E650" s="261">
        <f t="shared" ref="E650:AB650" si="143">($L140*($D355-$U355)+$H140*$U355)*(1+HLOOKUP(E$628,$E$181:$N$182,2,FALSE))</f>
        <v>0</v>
      </c>
      <c r="F650" s="262">
        <f t="shared" si="143"/>
        <v>0</v>
      </c>
      <c r="G650" s="262">
        <f t="shared" si="143"/>
        <v>0</v>
      </c>
      <c r="H650" s="262">
        <f t="shared" si="143"/>
        <v>0</v>
      </c>
      <c r="I650" s="262">
        <f t="shared" si="143"/>
        <v>0</v>
      </c>
      <c r="J650" s="262">
        <f t="shared" si="143"/>
        <v>0</v>
      </c>
      <c r="K650" s="262">
        <f t="shared" si="143"/>
        <v>0</v>
      </c>
      <c r="L650" s="262">
        <f t="shared" si="143"/>
        <v>0</v>
      </c>
      <c r="M650" s="262">
        <f t="shared" si="143"/>
        <v>0</v>
      </c>
      <c r="N650" s="262">
        <f t="shared" si="143"/>
        <v>0</v>
      </c>
      <c r="O650" s="262">
        <f t="shared" si="143"/>
        <v>0</v>
      </c>
      <c r="P650" s="262">
        <f t="shared" si="143"/>
        <v>0</v>
      </c>
      <c r="Q650" s="262">
        <f t="shared" si="143"/>
        <v>0</v>
      </c>
      <c r="R650" s="262">
        <f t="shared" si="143"/>
        <v>0</v>
      </c>
      <c r="S650" s="262">
        <f t="shared" si="143"/>
        <v>0</v>
      </c>
      <c r="T650" s="262">
        <f t="shared" si="143"/>
        <v>0</v>
      </c>
      <c r="U650" s="262">
        <f t="shared" si="143"/>
        <v>0</v>
      </c>
      <c r="V650" s="262">
        <f t="shared" si="143"/>
        <v>0</v>
      </c>
      <c r="W650" s="262">
        <f t="shared" si="143"/>
        <v>0</v>
      </c>
      <c r="X650" s="262">
        <f t="shared" si="143"/>
        <v>0</v>
      </c>
      <c r="Y650" s="262">
        <f t="shared" si="143"/>
        <v>0</v>
      </c>
      <c r="Z650" s="262">
        <f t="shared" si="143"/>
        <v>0</v>
      </c>
      <c r="AA650" s="262">
        <f t="shared" si="143"/>
        <v>0</v>
      </c>
      <c r="AB650" s="262">
        <f t="shared" si="143"/>
        <v>0</v>
      </c>
    </row>
    <row r="651" spans="2:28" outlineLevel="1">
      <c r="B651" s="556">
        <f t="shared" si="132"/>
        <v>0</v>
      </c>
      <c r="C651" s="212" t="str">
        <f t="shared" si="132"/>
        <v>3 Bed / 2 Bath House</v>
      </c>
      <c r="D651" s="260">
        <f t="shared" si="130"/>
        <v>0</v>
      </c>
      <c r="E651" s="261">
        <f t="shared" ref="E651:AB651" si="144">($L141*($D356-$U356)+$H141*$U356)*(1+HLOOKUP(E$628,$E$181:$N$182,2,FALSE))</f>
        <v>0</v>
      </c>
      <c r="F651" s="262">
        <f t="shared" si="144"/>
        <v>0</v>
      </c>
      <c r="G651" s="262">
        <f t="shared" si="144"/>
        <v>0</v>
      </c>
      <c r="H651" s="262">
        <f t="shared" si="144"/>
        <v>0</v>
      </c>
      <c r="I651" s="262">
        <f t="shared" si="144"/>
        <v>0</v>
      </c>
      <c r="J651" s="262">
        <f t="shared" si="144"/>
        <v>0</v>
      </c>
      <c r="K651" s="262">
        <f t="shared" si="144"/>
        <v>0</v>
      </c>
      <c r="L651" s="262">
        <f t="shared" si="144"/>
        <v>0</v>
      </c>
      <c r="M651" s="262">
        <f t="shared" si="144"/>
        <v>0</v>
      </c>
      <c r="N651" s="262">
        <f t="shared" si="144"/>
        <v>0</v>
      </c>
      <c r="O651" s="262">
        <f t="shared" si="144"/>
        <v>0</v>
      </c>
      <c r="P651" s="262">
        <f t="shared" si="144"/>
        <v>0</v>
      </c>
      <c r="Q651" s="262">
        <f t="shared" si="144"/>
        <v>0</v>
      </c>
      <c r="R651" s="262">
        <f t="shared" si="144"/>
        <v>0</v>
      </c>
      <c r="S651" s="262">
        <f t="shared" si="144"/>
        <v>0</v>
      </c>
      <c r="T651" s="262">
        <f t="shared" si="144"/>
        <v>0</v>
      </c>
      <c r="U651" s="262">
        <f t="shared" si="144"/>
        <v>0</v>
      </c>
      <c r="V651" s="262">
        <f t="shared" si="144"/>
        <v>0</v>
      </c>
      <c r="W651" s="262">
        <f t="shared" si="144"/>
        <v>0</v>
      </c>
      <c r="X651" s="262">
        <f t="shared" si="144"/>
        <v>0</v>
      </c>
      <c r="Y651" s="262">
        <f t="shared" si="144"/>
        <v>0</v>
      </c>
      <c r="Z651" s="262">
        <f t="shared" si="144"/>
        <v>0</v>
      </c>
      <c r="AA651" s="262">
        <f t="shared" si="144"/>
        <v>0</v>
      </c>
      <c r="AB651" s="262">
        <f t="shared" si="144"/>
        <v>0</v>
      </c>
    </row>
    <row r="652" spans="2:28" outlineLevel="1">
      <c r="B652" s="556">
        <f t="shared" si="132"/>
        <v>0</v>
      </c>
      <c r="C652" s="212" t="str">
        <f t="shared" si="132"/>
        <v xml:space="preserve">3 Bed / 2 Bath </v>
      </c>
      <c r="D652" s="260">
        <f t="shared" si="130"/>
        <v>9432</v>
      </c>
      <c r="E652" s="261">
        <f t="shared" ref="E652:AB652" si="145">($L142*($D357-$U357)+$H142*$U357)*(1+HLOOKUP(E$628,$E$181:$N$182,2,FALSE))</f>
        <v>16800</v>
      </c>
      <c r="F652" s="262">
        <f t="shared" si="145"/>
        <v>16800</v>
      </c>
      <c r="G652" s="262">
        <f t="shared" si="145"/>
        <v>16800</v>
      </c>
      <c r="H652" s="262">
        <f t="shared" si="145"/>
        <v>16800</v>
      </c>
      <c r="I652" s="262">
        <f t="shared" si="145"/>
        <v>16800</v>
      </c>
      <c r="J652" s="262">
        <f t="shared" si="145"/>
        <v>16800</v>
      </c>
      <c r="K652" s="262">
        <f t="shared" si="145"/>
        <v>16800</v>
      </c>
      <c r="L652" s="262">
        <f t="shared" si="145"/>
        <v>16800</v>
      </c>
      <c r="M652" s="262">
        <f t="shared" si="145"/>
        <v>16800</v>
      </c>
      <c r="N652" s="262">
        <f t="shared" si="145"/>
        <v>16800</v>
      </c>
      <c r="O652" s="262">
        <f t="shared" si="145"/>
        <v>16800</v>
      </c>
      <c r="P652" s="262">
        <f t="shared" si="145"/>
        <v>16800</v>
      </c>
      <c r="Q652" s="262">
        <f t="shared" si="145"/>
        <v>17472</v>
      </c>
      <c r="R652" s="262">
        <f t="shared" si="145"/>
        <v>17472</v>
      </c>
      <c r="S652" s="262">
        <f t="shared" si="145"/>
        <v>17472</v>
      </c>
      <c r="T652" s="262">
        <f t="shared" si="145"/>
        <v>17472</v>
      </c>
      <c r="U652" s="262">
        <f t="shared" si="145"/>
        <v>17472</v>
      </c>
      <c r="V652" s="262">
        <f t="shared" si="145"/>
        <v>17472</v>
      </c>
      <c r="W652" s="262">
        <f t="shared" si="145"/>
        <v>17472</v>
      </c>
      <c r="X652" s="262">
        <f t="shared" si="145"/>
        <v>17472</v>
      </c>
      <c r="Y652" s="262">
        <f t="shared" si="145"/>
        <v>17472</v>
      </c>
      <c r="Z652" s="262">
        <f t="shared" si="145"/>
        <v>17472</v>
      </c>
      <c r="AA652" s="262">
        <f t="shared" si="145"/>
        <v>17472</v>
      </c>
      <c r="AB652" s="262">
        <f t="shared" si="145"/>
        <v>17472</v>
      </c>
    </row>
    <row r="653" spans="2:28" outlineLevel="1">
      <c r="B653" s="556">
        <f t="shared" si="132"/>
        <v>0</v>
      </c>
      <c r="C653" s="212" t="str">
        <f t="shared" si="132"/>
        <v xml:space="preserve">1 Bed / 1 Bath </v>
      </c>
      <c r="D653" s="260">
        <f t="shared" si="130"/>
        <v>0</v>
      </c>
      <c r="E653" s="261">
        <f t="shared" ref="E653:AB653" si="146">($L143*($D358-$U358)+$H143*$U358)*(1+HLOOKUP(E$628,$E$181:$N$182,2,FALSE))</f>
        <v>0</v>
      </c>
      <c r="F653" s="262">
        <f t="shared" si="146"/>
        <v>0</v>
      </c>
      <c r="G653" s="262">
        <f t="shared" si="146"/>
        <v>0</v>
      </c>
      <c r="H653" s="262">
        <f t="shared" si="146"/>
        <v>0</v>
      </c>
      <c r="I653" s="262">
        <f t="shared" si="146"/>
        <v>0</v>
      </c>
      <c r="J653" s="262">
        <f t="shared" si="146"/>
        <v>0</v>
      </c>
      <c r="K653" s="262">
        <f t="shared" si="146"/>
        <v>0</v>
      </c>
      <c r="L653" s="262">
        <f t="shared" si="146"/>
        <v>0</v>
      </c>
      <c r="M653" s="262">
        <f t="shared" si="146"/>
        <v>0</v>
      </c>
      <c r="N653" s="262">
        <f t="shared" si="146"/>
        <v>0</v>
      </c>
      <c r="O653" s="262">
        <f t="shared" si="146"/>
        <v>0</v>
      </c>
      <c r="P653" s="262">
        <f t="shared" si="146"/>
        <v>0</v>
      </c>
      <c r="Q653" s="262">
        <f t="shared" si="146"/>
        <v>0</v>
      </c>
      <c r="R653" s="262">
        <f t="shared" si="146"/>
        <v>0</v>
      </c>
      <c r="S653" s="262">
        <f t="shared" si="146"/>
        <v>0</v>
      </c>
      <c r="T653" s="262">
        <f t="shared" si="146"/>
        <v>0</v>
      </c>
      <c r="U653" s="262">
        <f t="shared" si="146"/>
        <v>0</v>
      </c>
      <c r="V653" s="262">
        <f t="shared" si="146"/>
        <v>0</v>
      </c>
      <c r="W653" s="262">
        <f t="shared" si="146"/>
        <v>0</v>
      </c>
      <c r="X653" s="262">
        <f t="shared" si="146"/>
        <v>0</v>
      </c>
      <c r="Y653" s="262">
        <f t="shared" si="146"/>
        <v>0</v>
      </c>
      <c r="Z653" s="262">
        <f t="shared" si="146"/>
        <v>0</v>
      </c>
      <c r="AA653" s="262">
        <f t="shared" si="146"/>
        <v>0</v>
      </c>
      <c r="AB653" s="262">
        <f t="shared" si="146"/>
        <v>0</v>
      </c>
    </row>
    <row r="654" spans="2:28" outlineLevel="1">
      <c r="B654" s="556">
        <f t="shared" si="132"/>
        <v>0</v>
      </c>
      <c r="C654" s="212" t="str">
        <f t="shared" si="132"/>
        <v xml:space="preserve">2 Bed / 2 Bath </v>
      </c>
      <c r="D654" s="260">
        <f t="shared" si="130"/>
        <v>0</v>
      </c>
      <c r="E654" s="261">
        <f t="shared" ref="E654:AB654" si="147">($L144*($D359-$U359)+$H144*$U359)*(1+HLOOKUP(E$628,$E$181:$N$182,2,FALSE))</f>
        <v>0</v>
      </c>
      <c r="F654" s="262">
        <f t="shared" si="147"/>
        <v>0</v>
      </c>
      <c r="G654" s="262">
        <f t="shared" si="147"/>
        <v>0</v>
      </c>
      <c r="H654" s="262">
        <f t="shared" si="147"/>
        <v>0</v>
      </c>
      <c r="I654" s="262">
        <f t="shared" si="147"/>
        <v>0</v>
      </c>
      <c r="J654" s="262">
        <f t="shared" si="147"/>
        <v>0</v>
      </c>
      <c r="K654" s="262">
        <f t="shared" si="147"/>
        <v>0</v>
      </c>
      <c r="L654" s="262">
        <f t="shared" si="147"/>
        <v>0</v>
      </c>
      <c r="M654" s="262">
        <f t="shared" si="147"/>
        <v>0</v>
      </c>
      <c r="N654" s="262">
        <f t="shared" si="147"/>
        <v>0</v>
      </c>
      <c r="O654" s="262">
        <f t="shared" si="147"/>
        <v>0</v>
      </c>
      <c r="P654" s="262">
        <f t="shared" si="147"/>
        <v>0</v>
      </c>
      <c r="Q654" s="262">
        <f t="shared" si="147"/>
        <v>0</v>
      </c>
      <c r="R654" s="262">
        <f t="shared" si="147"/>
        <v>0</v>
      </c>
      <c r="S654" s="262">
        <f t="shared" si="147"/>
        <v>0</v>
      </c>
      <c r="T654" s="262">
        <f t="shared" si="147"/>
        <v>0</v>
      </c>
      <c r="U654" s="262">
        <f t="shared" si="147"/>
        <v>0</v>
      </c>
      <c r="V654" s="262">
        <f t="shared" si="147"/>
        <v>0</v>
      </c>
      <c r="W654" s="262">
        <f t="shared" si="147"/>
        <v>0</v>
      </c>
      <c r="X654" s="262">
        <f t="shared" si="147"/>
        <v>0</v>
      </c>
      <c r="Y654" s="262">
        <f t="shared" si="147"/>
        <v>0</v>
      </c>
      <c r="Z654" s="262">
        <f t="shared" si="147"/>
        <v>0</v>
      </c>
      <c r="AA654" s="262">
        <f t="shared" si="147"/>
        <v>0</v>
      </c>
      <c r="AB654" s="262">
        <f t="shared" si="147"/>
        <v>0</v>
      </c>
    </row>
    <row r="655" spans="2:28" outlineLevel="1">
      <c r="B655" s="556">
        <f t="shared" si="132"/>
        <v>0</v>
      </c>
      <c r="C655" s="212" t="str">
        <f t="shared" si="132"/>
        <v xml:space="preserve">4 Bed / 2 Bath Penthouse </v>
      </c>
      <c r="D655" s="260">
        <f t="shared" si="130"/>
        <v>0</v>
      </c>
      <c r="E655" s="261">
        <f t="shared" ref="E655:AB655" si="148">($L145*($D360-$U360)+$H145*$U360)*(1+HLOOKUP(E$628,$E$181:$N$182,2,FALSE))</f>
        <v>0</v>
      </c>
      <c r="F655" s="262">
        <f t="shared" si="148"/>
        <v>0</v>
      </c>
      <c r="G655" s="262">
        <f t="shared" si="148"/>
        <v>0</v>
      </c>
      <c r="H655" s="262">
        <f t="shared" si="148"/>
        <v>0</v>
      </c>
      <c r="I655" s="262">
        <f t="shared" si="148"/>
        <v>0</v>
      </c>
      <c r="J655" s="262">
        <f t="shared" si="148"/>
        <v>0</v>
      </c>
      <c r="K655" s="262">
        <f t="shared" si="148"/>
        <v>0</v>
      </c>
      <c r="L655" s="262">
        <f t="shared" si="148"/>
        <v>0</v>
      </c>
      <c r="M655" s="262">
        <f t="shared" si="148"/>
        <v>0</v>
      </c>
      <c r="N655" s="262">
        <f t="shared" si="148"/>
        <v>0</v>
      </c>
      <c r="O655" s="262">
        <f t="shared" si="148"/>
        <v>0</v>
      </c>
      <c r="P655" s="262">
        <f t="shared" si="148"/>
        <v>0</v>
      </c>
      <c r="Q655" s="262">
        <f t="shared" si="148"/>
        <v>0</v>
      </c>
      <c r="R655" s="262">
        <f t="shared" si="148"/>
        <v>0</v>
      </c>
      <c r="S655" s="262">
        <f t="shared" si="148"/>
        <v>0</v>
      </c>
      <c r="T655" s="262">
        <f t="shared" si="148"/>
        <v>0</v>
      </c>
      <c r="U655" s="262">
        <f t="shared" si="148"/>
        <v>0</v>
      </c>
      <c r="V655" s="262">
        <f t="shared" si="148"/>
        <v>0</v>
      </c>
      <c r="W655" s="262">
        <f t="shared" si="148"/>
        <v>0</v>
      </c>
      <c r="X655" s="262">
        <f t="shared" si="148"/>
        <v>0</v>
      </c>
      <c r="Y655" s="262">
        <f t="shared" si="148"/>
        <v>0</v>
      </c>
      <c r="Z655" s="262">
        <f t="shared" si="148"/>
        <v>0</v>
      </c>
      <c r="AA655" s="262">
        <f t="shared" si="148"/>
        <v>0</v>
      </c>
      <c r="AB655" s="262">
        <f t="shared" si="148"/>
        <v>0</v>
      </c>
    </row>
    <row r="656" spans="2:28" outlineLevel="1">
      <c r="B656" s="556">
        <f t="shared" ref="B656:C668" si="149">B611</f>
        <v>0</v>
      </c>
      <c r="C656" s="212" t="str">
        <f t="shared" si="149"/>
        <v xml:space="preserve">2 Bed / 2 Bath </v>
      </c>
      <c r="D656" s="260">
        <f t="shared" si="130"/>
        <v>18030</v>
      </c>
      <c r="E656" s="261">
        <f t="shared" ref="E656:AB656" si="150">($L146*($D361-$U361)+$H146*$U361)*(1+HLOOKUP(E$628,$E$181:$N$182,2,FALSE))</f>
        <v>34750</v>
      </c>
      <c r="F656" s="262">
        <f t="shared" si="150"/>
        <v>34750</v>
      </c>
      <c r="G656" s="262">
        <f t="shared" si="150"/>
        <v>34750</v>
      </c>
      <c r="H656" s="262">
        <f t="shared" si="150"/>
        <v>34750</v>
      </c>
      <c r="I656" s="262">
        <f t="shared" si="150"/>
        <v>34750</v>
      </c>
      <c r="J656" s="262">
        <f t="shared" si="150"/>
        <v>34750</v>
      </c>
      <c r="K656" s="262">
        <f t="shared" si="150"/>
        <v>34750</v>
      </c>
      <c r="L656" s="262">
        <f t="shared" si="150"/>
        <v>34750</v>
      </c>
      <c r="M656" s="262">
        <f t="shared" si="150"/>
        <v>34750</v>
      </c>
      <c r="N656" s="262">
        <f t="shared" si="150"/>
        <v>34750</v>
      </c>
      <c r="O656" s="262">
        <f t="shared" si="150"/>
        <v>34750</v>
      </c>
      <c r="P656" s="262">
        <f t="shared" si="150"/>
        <v>34750</v>
      </c>
      <c r="Q656" s="262">
        <f t="shared" si="150"/>
        <v>36140</v>
      </c>
      <c r="R656" s="262">
        <f t="shared" si="150"/>
        <v>36140</v>
      </c>
      <c r="S656" s="262">
        <f t="shared" si="150"/>
        <v>36140</v>
      </c>
      <c r="T656" s="262">
        <f t="shared" si="150"/>
        <v>36140</v>
      </c>
      <c r="U656" s="262">
        <f t="shared" si="150"/>
        <v>36140</v>
      </c>
      <c r="V656" s="262">
        <f t="shared" si="150"/>
        <v>36140</v>
      </c>
      <c r="W656" s="262">
        <f t="shared" si="150"/>
        <v>36140</v>
      </c>
      <c r="X656" s="262">
        <f t="shared" si="150"/>
        <v>36140</v>
      </c>
      <c r="Y656" s="262">
        <f t="shared" si="150"/>
        <v>36140</v>
      </c>
      <c r="Z656" s="262">
        <f t="shared" si="150"/>
        <v>36140</v>
      </c>
      <c r="AA656" s="262">
        <f t="shared" si="150"/>
        <v>36140</v>
      </c>
      <c r="AB656" s="262">
        <f t="shared" si="150"/>
        <v>36140</v>
      </c>
    </row>
    <row r="657" spans="2:28" outlineLevel="1">
      <c r="B657" s="556">
        <f t="shared" si="149"/>
        <v>0</v>
      </c>
      <c r="C657" s="212">
        <f t="shared" si="149"/>
        <v>0</v>
      </c>
      <c r="D657" s="260">
        <f t="shared" si="130"/>
        <v>0</v>
      </c>
      <c r="E657" s="261">
        <f t="shared" ref="E657:AB657" si="151">($L147*($D362-$U362)+$H147*$U362)*(1+HLOOKUP(E$628,$E$181:$N$182,2,FALSE))</f>
        <v>0</v>
      </c>
      <c r="F657" s="262">
        <f t="shared" si="151"/>
        <v>0</v>
      </c>
      <c r="G657" s="262">
        <f t="shared" si="151"/>
        <v>0</v>
      </c>
      <c r="H657" s="262">
        <f t="shared" si="151"/>
        <v>0</v>
      </c>
      <c r="I657" s="262">
        <f t="shared" si="151"/>
        <v>0</v>
      </c>
      <c r="J657" s="262">
        <f t="shared" si="151"/>
        <v>0</v>
      </c>
      <c r="K657" s="262">
        <f t="shared" si="151"/>
        <v>0</v>
      </c>
      <c r="L657" s="262">
        <f t="shared" si="151"/>
        <v>0</v>
      </c>
      <c r="M657" s="262">
        <f t="shared" si="151"/>
        <v>0</v>
      </c>
      <c r="N657" s="262">
        <f t="shared" si="151"/>
        <v>0</v>
      </c>
      <c r="O657" s="262">
        <f t="shared" si="151"/>
        <v>0</v>
      </c>
      <c r="P657" s="262">
        <f t="shared" si="151"/>
        <v>0</v>
      </c>
      <c r="Q657" s="262">
        <f t="shared" si="151"/>
        <v>0</v>
      </c>
      <c r="R657" s="262">
        <f t="shared" si="151"/>
        <v>0</v>
      </c>
      <c r="S657" s="262">
        <f t="shared" si="151"/>
        <v>0</v>
      </c>
      <c r="T657" s="262">
        <f t="shared" si="151"/>
        <v>0</v>
      </c>
      <c r="U657" s="262">
        <f t="shared" si="151"/>
        <v>0</v>
      </c>
      <c r="V657" s="262">
        <f t="shared" si="151"/>
        <v>0</v>
      </c>
      <c r="W657" s="262">
        <f t="shared" si="151"/>
        <v>0</v>
      </c>
      <c r="X657" s="262">
        <f t="shared" si="151"/>
        <v>0</v>
      </c>
      <c r="Y657" s="262">
        <f t="shared" si="151"/>
        <v>0</v>
      </c>
      <c r="Z657" s="262">
        <f t="shared" si="151"/>
        <v>0</v>
      </c>
      <c r="AA657" s="262">
        <f t="shared" si="151"/>
        <v>0</v>
      </c>
      <c r="AB657" s="262">
        <f t="shared" si="151"/>
        <v>0</v>
      </c>
    </row>
    <row r="658" spans="2:28" outlineLevel="1">
      <c r="B658" s="556">
        <f t="shared" si="149"/>
        <v>0</v>
      </c>
      <c r="C658" s="212">
        <f t="shared" si="149"/>
        <v>0</v>
      </c>
      <c r="D658" s="260">
        <f t="shared" si="130"/>
        <v>0</v>
      </c>
      <c r="E658" s="261">
        <f t="shared" ref="E658:AB658" si="152">($L148*($D363-$U363)+$H148*$U363)*(1+HLOOKUP(E$628,$E$181:$N$182,2,FALSE))</f>
        <v>0</v>
      </c>
      <c r="F658" s="262">
        <f t="shared" si="152"/>
        <v>0</v>
      </c>
      <c r="G658" s="262">
        <f t="shared" si="152"/>
        <v>0</v>
      </c>
      <c r="H658" s="262">
        <f t="shared" si="152"/>
        <v>0</v>
      </c>
      <c r="I658" s="262">
        <f t="shared" si="152"/>
        <v>0</v>
      </c>
      <c r="J658" s="262">
        <f t="shared" si="152"/>
        <v>0</v>
      </c>
      <c r="K658" s="262">
        <f t="shared" si="152"/>
        <v>0</v>
      </c>
      <c r="L658" s="262">
        <f t="shared" si="152"/>
        <v>0</v>
      </c>
      <c r="M658" s="262">
        <f t="shared" si="152"/>
        <v>0</v>
      </c>
      <c r="N658" s="262">
        <f t="shared" si="152"/>
        <v>0</v>
      </c>
      <c r="O658" s="262">
        <f t="shared" si="152"/>
        <v>0</v>
      </c>
      <c r="P658" s="262">
        <f t="shared" si="152"/>
        <v>0</v>
      </c>
      <c r="Q658" s="262">
        <f t="shared" si="152"/>
        <v>0</v>
      </c>
      <c r="R658" s="262">
        <f t="shared" si="152"/>
        <v>0</v>
      </c>
      <c r="S658" s="262">
        <f t="shared" si="152"/>
        <v>0</v>
      </c>
      <c r="T658" s="262">
        <f t="shared" si="152"/>
        <v>0</v>
      </c>
      <c r="U658" s="262">
        <f t="shared" si="152"/>
        <v>0</v>
      </c>
      <c r="V658" s="262">
        <f t="shared" si="152"/>
        <v>0</v>
      </c>
      <c r="W658" s="262">
        <f t="shared" si="152"/>
        <v>0</v>
      </c>
      <c r="X658" s="262">
        <f t="shared" si="152"/>
        <v>0</v>
      </c>
      <c r="Y658" s="262">
        <f t="shared" si="152"/>
        <v>0</v>
      </c>
      <c r="Z658" s="262">
        <f t="shared" si="152"/>
        <v>0</v>
      </c>
      <c r="AA658" s="262">
        <f t="shared" si="152"/>
        <v>0</v>
      </c>
      <c r="AB658" s="262">
        <f t="shared" si="152"/>
        <v>0</v>
      </c>
    </row>
    <row r="659" spans="2:28" outlineLevel="1">
      <c r="B659" s="556">
        <f t="shared" si="149"/>
        <v>0</v>
      </c>
      <c r="C659" s="212">
        <f t="shared" si="149"/>
        <v>0</v>
      </c>
      <c r="D659" s="260">
        <f t="shared" si="130"/>
        <v>0</v>
      </c>
      <c r="E659" s="261">
        <f t="shared" ref="E659:AB659" si="153">($L149*($D364-$U364)+$H149*$U364)*(1+HLOOKUP(E$628,$E$181:$N$182,2,FALSE))</f>
        <v>0</v>
      </c>
      <c r="F659" s="262">
        <f t="shared" si="153"/>
        <v>0</v>
      </c>
      <c r="G659" s="262">
        <f t="shared" si="153"/>
        <v>0</v>
      </c>
      <c r="H659" s="262">
        <f t="shared" si="153"/>
        <v>0</v>
      </c>
      <c r="I659" s="262">
        <f t="shared" si="153"/>
        <v>0</v>
      </c>
      <c r="J659" s="262">
        <f t="shared" si="153"/>
        <v>0</v>
      </c>
      <c r="K659" s="262">
        <f t="shared" si="153"/>
        <v>0</v>
      </c>
      <c r="L659" s="262">
        <f t="shared" si="153"/>
        <v>0</v>
      </c>
      <c r="M659" s="262">
        <f t="shared" si="153"/>
        <v>0</v>
      </c>
      <c r="N659" s="262">
        <f t="shared" si="153"/>
        <v>0</v>
      </c>
      <c r="O659" s="262">
        <f t="shared" si="153"/>
        <v>0</v>
      </c>
      <c r="P659" s="262">
        <f t="shared" si="153"/>
        <v>0</v>
      </c>
      <c r="Q659" s="262">
        <f t="shared" si="153"/>
        <v>0</v>
      </c>
      <c r="R659" s="262">
        <f t="shared" si="153"/>
        <v>0</v>
      </c>
      <c r="S659" s="262">
        <f t="shared" si="153"/>
        <v>0</v>
      </c>
      <c r="T659" s="262">
        <f t="shared" si="153"/>
        <v>0</v>
      </c>
      <c r="U659" s="262">
        <f t="shared" si="153"/>
        <v>0</v>
      </c>
      <c r="V659" s="262">
        <f t="shared" si="153"/>
        <v>0</v>
      </c>
      <c r="W659" s="262">
        <f t="shared" si="153"/>
        <v>0</v>
      </c>
      <c r="X659" s="262">
        <f t="shared" si="153"/>
        <v>0</v>
      </c>
      <c r="Y659" s="262">
        <f t="shared" si="153"/>
        <v>0</v>
      </c>
      <c r="Z659" s="262">
        <f t="shared" si="153"/>
        <v>0</v>
      </c>
      <c r="AA659" s="262">
        <f t="shared" si="153"/>
        <v>0</v>
      </c>
      <c r="AB659" s="262">
        <f t="shared" si="153"/>
        <v>0</v>
      </c>
    </row>
    <row r="660" spans="2:28" outlineLevel="1">
      <c r="B660" s="556">
        <f t="shared" si="149"/>
        <v>0</v>
      </c>
      <c r="C660" s="212">
        <f t="shared" si="149"/>
        <v>0</v>
      </c>
      <c r="D660" s="260">
        <f t="shared" si="130"/>
        <v>0</v>
      </c>
      <c r="E660" s="261">
        <f t="shared" ref="E660:AB660" si="154">($L150*($D365-$U365)+$H150*$U365)*(1+HLOOKUP(E$628,$E$181:$N$182,2,FALSE))</f>
        <v>0</v>
      </c>
      <c r="F660" s="262">
        <f t="shared" si="154"/>
        <v>0</v>
      </c>
      <c r="G660" s="262">
        <f t="shared" si="154"/>
        <v>0</v>
      </c>
      <c r="H660" s="262">
        <f t="shared" si="154"/>
        <v>0</v>
      </c>
      <c r="I660" s="262">
        <f t="shared" si="154"/>
        <v>0</v>
      </c>
      <c r="J660" s="262">
        <f t="shared" si="154"/>
        <v>0</v>
      </c>
      <c r="K660" s="262">
        <f t="shared" si="154"/>
        <v>0</v>
      </c>
      <c r="L660" s="262">
        <f t="shared" si="154"/>
        <v>0</v>
      </c>
      <c r="M660" s="262">
        <f t="shared" si="154"/>
        <v>0</v>
      </c>
      <c r="N660" s="262">
        <f t="shared" si="154"/>
        <v>0</v>
      </c>
      <c r="O660" s="262">
        <f t="shared" si="154"/>
        <v>0</v>
      </c>
      <c r="P660" s="262">
        <f t="shared" si="154"/>
        <v>0</v>
      </c>
      <c r="Q660" s="262">
        <f t="shared" si="154"/>
        <v>0</v>
      </c>
      <c r="R660" s="262">
        <f t="shared" si="154"/>
        <v>0</v>
      </c>
      <c r="S660" s="262">
        <f t="shared" si="154"/>
        <v>0</v>
      </c>
      <c r="T660" s="262">
        <f t="shared" si="154"/>
        <v>0</v>
      </c>
      <c r="U660" s="262">
        <f t="shared" si="154"/>
        <v>0</v>
      </c>
      <c r="V660" s="262">
        <f t="shared" si="154"/>
        <v>0</v>
      </c>
      <c r="W660" s="262">
        <f t="shared" si="154"/>
        <v>0</v>
      </c>
      <c r="X660" s="262">
        <f t="shared" si="154"/>
        <v>0</v>
      </c>
      <c r="Y660" s="262">
        <f t="shared" si="154"/>
        <v>0</v>
      </c>
      <c r="Z660" s="262">
        <f t="shared" si="154"/>
        <v>0</v>
      </c>
      <c r="AA660" s="262">
        <f t="shared" si="154"/>
        <v>0</v>
      </c>
      <c r="AB660" s="262">
        <f t="shared" si="154"/>
        <v>0</v>
      </c>
    </row>
    <row r="661" spans="2:28" outlineLevel="1">
      <c r="B661" s="556">
        <f t="shared" si="149"/>
        <v>0</v>
      </c>
      <c r="C661" s="212">
        <f t="shared" si="149"/>
        <v>0</v>
      </c>
      <c r="D661" s="260">
        <f t="shared" si="130"/>
        <v>0</v>
      </c>
      <c r="E661" s="261">
        <f t="shared" ref="E661:AB661" si="155">($L151*($D366-$U366)+$H151*$U366)*(1+HLOOKUP(E$628,$E$181:$N$182,2,FALSE))</f>
        <v>0</v>
      </c>
      <c r="F661" s="262">
        <f t="shared" si="155"/>
        <v>0</v>
      </c>
      <c r="G661" s="262">
        <f t="shared" si="155"/>
        <v>0</v>
      </c>
      <c r="H661" s="262">
        <f t="shared" si="155"/>
        <v>0</v>
      </c>
      <c r="I661" s="262">
        <f t="shared" si="155"/>
        <v>0</v>
      </c>
      <c r="J661" s="262">
        <f t="shared" si="155"/>
        <v>0</v>
      </c>
      <c r="K661" s="262">
        <f t="shared" si="155"/>
        <v>0</v>
      </c>
      <c r="L661" s="262">
        <f t="shared" si="155"/>
        <v>0</v>
      </c>
      <c r="M661" s="262">
        <f t="shared" si="155"/>
        <v>0</v>
      </c>
      <c r="N661" s="262">
        <f t="shared" si="155"/>
        <v>0</v>
      </c>
      <c r="O661" s="262">
        <f t="shared" si="155"/>
        <v>0</v>
      </c>
      <c r="P661" s="262">
        <f t="shared" si="155"/>
        <v>0</v>
      </c>
      <c r="Q661" s="262">
        <f t="shared" si="155"/>
        <v>0</v>
      </c>
      <c r="R661" s="262">
        <f t="shared" si="155"/>
        <v>0</v>
      </c>
      <c r="S661" s="262">
        <f t="shared" si="155"/>
        <v>0</v>
      </c>
      <c r="T661" s="262">
        <f t="shared" si="155"/>
        <v>0</v>
      </c>
      <c r="U661" s="262">
        <f t="shared" si="155"/>
        <v>0</v>
      </c>
      <c r="V661" s="262">
        <f t="shared" si="155"/>
        <v>0</v>
      </c>
      <c r="W661" s="262">
        <f t="shared" si="155"/>
        <v>0</v>
      </c>
      <c r="X661" s="262">
        <f t="shared" si="155"/>
        <v>0</v>
      </c>
      <c r="Y661" s="262">
        <f t="shared" si="155"/>
        <v>0</v>
      </c>
      <c r="Z661" s="262">
        <f t="shared" si="155"/>
        <v>0</v>
      </c>
      <c r="AA661" s="262">
        <f t="shared" si="155"/>
        <v>0</v>
      </c>
      <c r="AB661" s="262">
        <f t="shared" si="155"/>
        <v>0</v>
      </c>
    </row>
    <row r="662" spans="2:28" outlineLevel="1">
      <c r="B662" s="556">
        <f t="shared" si="149"/>
        <v>0</v>
      </c>
      <c r="C662" s="212">
        <f t="shared" si="149"/>
        <v>0</v>
      </c>
      <c r="D662" s="260">
        <f t="shared" si="130"/>
        <v>0</v>
      </c>
      <c r="E662" s="261">
        <f t="shared" ref="E662:AB662" si="156">($L152*($D367-$U367)+$H152*$U367)*(1+HLOOKUP(E$628,$E$181:$N$182,2,FALSE))</f>
        <v>0</v>
      </c>
      <c r="F662" s="262">
        <f t="shared" si="156"/>
        <v>0</v>
      </c>
      <c r="G662" s="262">
        <f t="shared" si="156"/>
        <v>0</v>
      </c>
      <c r="H662" s="262">
        <f t="shared" si="156"/>
        <v>0</v>
      </c>
      <c r="I662" s="262">
        <f t="shared" si="156"/>
        <v>0</v>
      </c>
      <c r="J662" s="262">
        <f t="shared" si="156"/>
        <v>0</v>
      </c>
      <c r="K662" s="262">
        <f t="shared" si="156"/>
        <v>0</v>
      </c>
      <c r="L662" s="262">
        <f t="shared" si="156"/>
        <v>0</v>
      </c>
      <c r="M662" s="262">
        <f t="shared" si="156"/>
        <v>0</v>
      </c>
      <c r="N662" s="262">
        <f t="shared" si="156"/>
        <v>0</v>
      </c>
      <c r="O662" s="262">
        <f t="shared" si="156"/>
        <v>0</v>
      </c>
      <c r="P662" s="262">
        <f t="shared" si="156"/>
        <v>0</v>
      </c>
      <c r="Q662" s="262">
        <f t="shared" si="156"/>
        <v>0</v>
      </c>
      <c r="R662" s="262">
        <f t="shared" si="156"/>
        <v>0</v>
      </c>
      <c r="S662" s="262">
        <f t="shared" si="156"/>
        <v>0</v>
      </c>
      <c r="T662" s="262">
        <f t="shared" si="156"/>
        <v>0</v>
      </c>
      <c r="U662" s="262">
        <f t="shared" si="156"/>
        <v>0</v>
      </c>
      <c r="V662" s="262">
        <f t="shared" si="156"/>
        <v>0</v>
      </c>
      <c r="W662" s="262">
        <f t="shared" si="156"/>
        <v>0</v>
      </c>
      <c r="X662" s="262">
        <f t="shared" si="156"/>
        <v>0</v>
      </c>
      <c r="Y662" s="262">
        <f t="shared" si="156"/>
        <v>0</v>
      </c>
      <c r="Z662" s="262">
        <f t="shared" si="156"/>
        <v>0</v>
      </c>
      <c r="AA662" s="262">
        <f t="shared" si="156"/>
        <v>0</v>
      </c>
      <c r="AB662" s="262">
        <f t="shared" si="156"/>
        <v>0</v>
      </c>
    </row>
    <row r="663" spans="2:28" outlineLevel="1">
      <c r="B663" s="556">
        <f t="shared" si="149"/>
        <v>0</v>
      </c>
      <c r="C663" s="212">
        <f t="shared" si="149"/>
        <v>0</v>
      </c>
      <c r="D663" s="260">
        <f t="shared" si="130"/>
        <v>0</v>
      </c>
      <c r="E663" s="261">
        <f t="shared" ref="E663:AB663" si="157">($L153*($D368-$U368)+$H153*$U368)*(1+HLOOKUP(E$628,$E$181:$N$182,2,FALSE))</f>
        <v>0</v>
      </c>
      <c r="F663" s="262">
        <f t="shared" si="157"/>
        <v>0</v>
      </c>
      <c r="G663" s="262">
        <f t="shared" si="157"/>
        <v>0</v>
      </c>
      <c r="H663" s="262">
        <f t="shared" si="157"/>
        <v>0</v>
      </c>
      <c r="I663" s="262">
        <f t="shared" si="157"/>
        <v>0</v>
      </c>
      <c r="J663" s="262">
        <f t="shared" si="157"/>
        <v>0</v>
      </c>
      <c r="K663" s="262">
        <f t="shared" si="157"/>
        <v>0</v>
      </c>
      <c r="L663" s="262">
        <f t="shared" si="157"/>
        <v>0</v>
      </c>
      <c r="M663" s="262">
        <f t="shared" si="157"/>
        <v>0</v>
      </c>
      <c r="N663" s="262">
        <f t="shared" si="157"/>
        <v>0</v>
      </c>
      <c r="O663" s="262">
        <f t="shared" si="157"/>
        <v>0</v>
      </c>
      <c r="P663" s="262">
        <f t="shared" si="157"/>
        <v>0</v>
      </c>
      <c r="Q663" s="262">
        <f t="shared" si="157"/>
        <v>0</v>
      </c>
      <c r="R663" s="262">
        <f t="shared" si="157"/>
        <v>0</v>
      </c>
      <c r="S663" s="262">
        <f t="shared" si="157"/>
        <v>0</v>
      </c>
      <c r="T663" s="262">
        <f t="shared" si="157"/>
        <v>0</v>
      </c>
      <c r="U663" s="262">
        <f t="shared" si="157"/>
        <v>0</v>
      </c>
      <c r="V663" s="262">
        <f t="shared" si="157"/>
        <v>0</v>
      </c>
      <c r="W663" s="262">
        <f t="shared" si="157"/>
        <v>0</v>
      </c>
      <c r="X663" s="262">
        <f t="shared" si="157"/>
        <v>0</v>
      </c>
      <c r="Y663" s="262">
        <f t="shared" si="157"/>
        <v>0</v>
      </c>
      <c r="Z663" s="262">
        <f t="shared" si="157"/>
        <v>0</v>
      </c>
      <c r="AA663" s="262">
        <f t="shared" si="157"/>
        <v>0</v>
      </c>
      <c r="AB663" s="262">
        <f t="shared" si="157"/>
        <v>0</v>
      </c>
    </row>
    <row r="664" spans="2:28" outlineLevel="1">
      <c r="B664" s="556">
        <f t="shared" si="149"/>
        <v>0</v>
      </c>
      <c r="C664" s="212">
        <f t="shared" si="149"/>
        <v>0</v>
      </c>
      <c r="D664" s="260">
        <f t="shared" si="130"/>
        <v>0</v>
      </c>
      <c r="E664" s="261">
        <f t="shared" ref="E664:AB664" si="158">($L154*($D369-$U369)+$H154*$U369)*(1+HLOOKUP(E$628,$E$181:$N$182,2,FALSE))</f>
        <v>0</v>
      </c>
      <c r="F664" s="262">
        <f t="shared" si="158"/>
        <v>0</v>
      </c>
      <c r="G664" s="262">
        <f t="shared" si="158"/>
        <v>0</v>
      </c>
      <c r="H664" s="262">
        <f t="shared" si="158"/>
        <v>0</v>
      </c>
      <c r="I664" s="262">
        <f t="shared" si="158"/>
        <v>0</v>
      </c>
      <c r="J664" s="262">
        <f t="shared" si="158"/>
        <v>0</v>
      </c>
      <c r="K664" s="262">
        <f t="shared" si="158"/>
        <v>0</v>
      </c>
      <c r="L664" s="262">
        <f t="shared" si="158"/>
        <v>0</v>
      </c>
      <c r="M664" s="262">
        <f t="shared" si="158"/>
        <v>0</v>
      </c>
      <c r="N664" s="262">
        <f t="shared" si="158"/>
        <v>0</v>
      </c>
      <c r="O664" s="262">
        <f t="shared" si="158"/>
        <v>0</v>
      </c>
      <c r="P664" s="262">
        <f t="shared" si="158"/>
        <v>0</v>
      </c>
      <c r="Q664" s="262">
        <f t="shared" si="158"/>
        <v>0</v>
      </c>
      <c r="R664" s="262">
        <f t="shared" si="158"/>
        <v>0</v>
      </c>
      <c r="S664" s="262">
        <f t="shared" si="158"/>
        <v>0</v>
      </c>
      <c r="T664" s="262">
        <f t="shared" si="158"/>
        <v>0</v>
      </c>
      <c r="U664" s="262">
        <f t="shared" si="158"/>
        <v>0</v>
      </c>
      <c r="V664" s="262">
        <f t="shared" si="158"/>
        <v>0</v>
      </c>
      <c r="W664" s="262">
        <f t="shared" si="158"/>
        <v>0</v>
      </c>
      <c r="X664" s="262">
        <f t="shared" si="158"/>
        <v>0</v>
      </c>
      <c r="Y664" s="262">
        <f t="shared" si="158"/>
        <v>0</v>
      </c>
      <c r="Z664" s="262">
        <f t="shared" si="158"/>
        <v>0</v>
      </c>
      <c r="AA664" s="262">
        <f t="shared" si="158"/>
        <v>0</v>
      </c>
      <c r="AB664" s="262">
        <f t="shared" si="158"/>
        <v>0</v>
      </c>
    </row>
    <row r="665" spans="2:28" outlineLevel="1">
      <c r="B665" s="556">
        <f t="shared" si="149"/>
        <v>0</v>
      </c>
      <c r="C665" s="212">
        <f t="shared" si="149"/>
        <v>0</v>
      </c>
      <c r="D665" s="260">
        <f t="shared" si="130"/>
        <v>0</v>
      </c>
      <c r="E665" s="261">
        <f t="shared" ref="E665:AB665" si="159">($L155*($D370-$U370)+$H155*$U370)*(1+HLOOKUP(E$628,$E$181:$N$182,2,FALSE))</f>
        <v>0</v>
      </c>
      <c r="F665" s="262">
        <f t="shared" si="159"/>
        <v>0</v>
      </c>
      <c r="G665" s="262">
        <f t="shared" si="159"/>
        <v>0</v>
      </c>
      <c r="H665" s="262">
        <f t="shared" si="159"/>
        <v>0</v>
      </c>
      <c r="I665" s="262">
        <f t="shared" si="159"/>
        <v>0</v>
      </c>
      <c r="J665" s="262">
        <f t="shared" si="159"/>
        <v>0</v>
      </c>
      <c r="K665" s="262">
        <f t="shared" si="159"/>
        <v>0</v>
      </c>
      <c r="L665" s="262">
        <f t="shared" si="159"/>
        <v>0</v>
      </c>
      <c r="M665" s="262">
        <f t="shared" si="159"/>
        <v>0</v>
      </c>
      <c r="N665" s="262">
        <f t="shared" si="159"/>
        <v>0</v>
      </c>
      <c r="O665" s="262">
        <f t="shared" si="159"/>
        <v>0</v>
      </c>
      <c r="P665" s="262">
        <f t="shared" si="159"/>
        <v>0</v>
      </c>
      <c r="Q665" s="262">
        <f t="shared" si="159"/>
        <v>0</v>
      </c>
      <c r="R665" s="262">
        <f t="shared" si="159"/>
        <v>0</v>
      </c>
      <c r="S665" s="262">
        <f t="shared" si="159"/>
        <v>0</v>
      </c>
      <c r="T665" s="262">
        <f t="shared" si="159"/>
        <v>0</v>
      </c>
      <c r="U665" s="262">
        <f t="shared" si="159"/>
        <v>0</v>
      </c>
      <c r="V665" s="262">
        <f t="shared" si="159"/>
        <v>0</v>
      </c>
      <c r="W665" s="262">
        <f t="shared" si="159"/>
        <v>0</v>
      </c>
      <c r="X665" s="262">
        <f t="shared" si="159"/>
        <v>0</v>
      </c>
      <c r="Y665" s="262">
        <f t="shared" si="159"/>
        <v>0</v>
      </c>
      <c r="Z665" s="262">
        <f t="shared" si="159"/>
        <v>0</v>
      </c>
      <c r="AA665" s="262">
        <f t="shared" si="159"/>
        <v>0</v>
      </c>
      <c r="AB665" s="262">
        <f t="shared" si="159"/>
        <v>0</v>
      </c>
    </row>
    <row r="666" spans="2:28" outlineLevel="1">
      <c r="B666" s="556">
        <f t="shared" si="149"/>
        <v>0</v>
      </c>
      <c r="C666" s="212">
        <f t="shared" si="149"/>
        <v>0</v>
      </c>
      <c r="D666" s="260">
        <f t="shared" si="130"/>
        <v>0</v>
      </c>
      <c r="E666" s="261">
        <f t="shared" ref="E666:AB666" si="160">($L156*($D371-$U371)+$H156*$U371)*(1+HLOOKUP(E$628,$E$181:$N$182,2,FALSE))</f>
        <v>0</v>
      </c>
      <c r="F666" s="262">
        <f t="shared" si="160"/>
        <v>0</v>
      </c>
      <c r="G666" s="262">
        <f t="shared" si="160"/>
        <v>0</v>
      </c>
      <c r="H666" s="262">
        <f t="shared" si="160"/>
        <v>0</v>
      </c>
      <c r="I666" s="262">
        <f t="shared" si="160"/>
        <v>0</v>
      </c>
      <c r="J666" s="262">
        <f t="shared" si="160"/>
        <v>0</v>
      </c>
      <c r="K666" s="262">
        <f t="shared" si="160"/>
        <v>0</v>
      </c>
      <c r="L666" s="262">
        <f t="shared" si="160"/>
        <v>0</v>
      </c>
      <c r="M666" s="262">
        <f t="shared" si="160"/>
        <v>0</v>
      </c>
      <c r="N666" s="262">
        <f t="shared" si="160"/>
        <v>0</v>
      </c>
      <c r="O666" s="262">
        <f t="shared" si="160"/>
        <v>0</v>
      </c>
      <c r="P666" s="262">
        <f t="shared" si="160"/>
        <v>0</v>
      </c>
      <c r="Q666" s="262">
        <f t="shared" si="160"/>
        <v>0</v>
      </c>
      <c r="R666" s="262">
        <f t="shared" si="160"/>
        <v>0</v>
      </c>
      <c r="S666" s="262">
        <f t="shared" si="160"/>
        <v>0</v>
      </c>
      <c r="T666" s="262">
        <f t="shared" si="160"/>
        <v>0</v>
      </c>
      <c r="U666" s="262">
        <f t="shared" si="160"/>
        <v>0</v>
      </c>
      <c r="V666" s="262">
        <f t="shared" si="160"/>
        <v>0</v>
      </c>
      <c r="W666" s="262">
        <f t="shared" si="160"/>
        <v>0</v>
      </c>
      <c r="X666" s="262">
        <f t="shared" si="160"/>
        <v>0</v>
      </c>
      <c r="Y666" s="262">
        <f t="shared" si="160"/>
        <v>0</v>
      </c>
      <c r="Z666" s="262">
        <f t="shared" si="160"/>
        <v>0</v>
      </c>
      <c r="AA666" s="262">
        <f t="shared" si="160"/>
        <v>0</v>
      </c>
      <c r="AB666" s="262">
        <f t="shared" si="160"/>
        <v>0</v>
      </c>
    </row>
    <row r="667" spans="2:28" outlineLevel="1">
      <c r="B667" s="556">
        <f t="shared" si="149"/>
        <v>0</v>
      </c>
      <c r="C667" s="212">
        <f t="shared" si="149"/>
        <v>0</v>
      </c>
      <c r="D667" s="260">
        <f t="shared" si="130"/>
        <v>0</v>
      </c>
      <c r="E667" s="261">
        <f t="shared" ref="E667:AB667" si="161">($L157*($D372-$U372)+$H157*$U372)*(1+HLOOKUP(E$628,$E$181:$N$182,2,FALSE))</f>
        <v>0</v>
      </c>
      <c r="F667" s="262">
        <f t="shared" si="161"/>
        <v>0</v>
      </c>
      <c r="G667" s="262">
        <f t="shared" si="161"/>
        <v>0</v>
      </c>
      <c r="H667" s="262">
        <f t="shared" si="161"/>
        <v>0</v>
      </c>
      <c r="I667" s="262">
        <f t="shared" si="161"/>
        <v>0</v>
      </c>
      <c r="J667" s="262">
        <f t="shared" si="161"/>
        <v>0</v>
      </c>
      <c r="K667" s="262">
        <f t="shared" si="161"/>
        <v>0</v>
      </c>
      <c r="L667" s="262">
        <f t="shared" si="161"/>
        <v>0</v>
      </c>
      <c r="M667" s="262">
        <f t="shared" si="161"/>
        <v>0</v>
      </c>
      <c r="N667" s="262">
        <f t="shared" si="161"/>
        <v>0</v>
      </c>
      <c r="O667" s="262">
        <f t="shared" si="161"/>
        <v>0</v>
      </c>
      <c r="P667" s="262">
        <f t="shared" si="161"/>
        <v>0</v>
      </c>
      <c r="Q667" s="262">
        <f t="shared" si="161"/>
        <v>0</v>
      </c>
      <c r="R667" s="262">
        <f t="shared" si="161"/>
        <v>0</v>
      </c>
      <c r="S667" s="262">
        <f t="shared" si="161"/>
        <v>0</v>
      </c>
      <c r="T667" s="262">
        <f t="shared" si="161"/>
        <v>0</v>
      </c>
      <c r="U667" s="262">
        <f t="shared" si="161"/>
        <v>0</v>
      </c>
      <c r="V667" s="262">
        <f t="shared" si="161"/>
        <v>0</v>
      </c>
      <c r="W667" s="262">
        <f t="shared" si="161"/>
        <v>0</v>
      </c>
      <c r="X667" s="262">
        <f t="shared" si="161"/>
        <v>0</v>
      </c>
      <c r="Y667" s="262">
        <f t="shared" si="161"/>
        <v>0</v>
      </c>
      <c r="Z667" s="262">
        <f t="shared" si="161"/>
        <v>0</v>
      </c>
      <c r="AA667" s="262">
        <f t="shared" si="161"/>
        <v>0</v>
      </c>
      <c r="AB667" s="262">
        <f t="shared" si="161"/>
        <v>0</v>
      </c>
    </row>
    <row r="668" spans="2:28" outlineLevel="1">
      <c r="B668" s="556">
        <f t="shared" si="149"/>
        <v>0</v>
      </c>
      <c r="C668" s="215">
        <f t="shared" si="149"/>
        <v>0</v>
      </c>
      <c r="D668" s="558">
        <f t="shared" si="130"/>
        <v>0</v>
      </c>
      <c r="E668" s="264">
        <f t="shared" ref="E668:AB668" si="162">($L158*($D373-$U373)+$H158*$U373)*(1+HLOOKUP(E$628,$E$181:$N$182,2,FALSE))</f>
        <v>0</v>
      </c>
      <c r="F668" s="265">
        <f t="shared" si="162"/>
        <v>0</v>
      </c>
      <c r="G668" s="265">
        <f t="shared" si="162"/>
        <v>0</v>
      </c>
      <c r="H668" s="265">
        <f t="shared" si="162"/>
        <v>0</v>
      </c>
      <c r="I668" s="265">
        <f t="shared" si="162"/>
        <v>0</v>
      </c>
      <c r="J668" s="265">
        <f t="shared" si="162"/>
        <v>0</v>
      </c>
      <c r="K668" s="265">
        <f t="shared" si="162"/>
        <v>0</v>
      </c>
      <c r="L668" s="265">
        <f t="shared" si="162"/>
        <v>0</v>
      </c>
      <c r="M668" s="265">
        <f t="shared" si="162"/>
        <v>0</v>
      </c>
      <c r="N668" s="265">
        <f t="shared" si="162"/>
        <v>0</v>
      </c>
      <c r="O668" s="265">
        <f t="shared" si="162"/>
        <v>0</v>
      </c>
      <c r="P668" s="265">
        <f t="shared" si="162"/>
        <v>0</v>
      </c>
      <c r="Q668" s="265">
        <f t="shared" si="162"/>
        <v>0</v>
      </c>
      <c r="R668" s="265">
        <f t="shared" si="162"/>
        <v>0</v>
      </c>
      <c r="S668" s="265">
        <f t="shared" si="162"/>
        <v>0</v>
      </c>
      <c r="T668" s="265">
        <f t="shared" si="162"/>
        <v>0</v>
      </c>
      <c r="U668" s="265">
        <f t="shared" si="162"/>
        <v>0</v>
      </c>
      <c r="V668" s="265">
        <f t="shared" si="162"/>
        <v>0</v>
      </c>
      <c r="W668" s="265">
        <f t="shared" si="162"/>
        <v>0</v>
      </c>
      <c r="X668" s="265">
        <f t="shared" si="162"/>
        <v>0</v>
      </c>
      <c r="Y668" s="265">
        <f t="shared" si="162"/>
        <v>0</v>
      </c>
      <c r="Z668" s="265">
        <f t="shared" si="162"/>
        <v>0</v>
      </c>
      <c r="AA668" s="265">
        <f t="shared" si="162"/>
        <v>0</v>
      </c>
      <c r="AB668" s="265">
        <f t="shared" si="162"/>
        <v>0</v>
      </c>
    </row>
    <row r="669" spans="2:28" outlineLevel="1">
      <c r="C669" s="21" t="s">
        <v>260</v>
      </c>
      <c r="D669" s="260">
        <f>SUM(D639:D668)</f>
        <v>27462</v>
      </c>
      <c r="E669" s="261">
        <f t="shared" ref="E669:AB669" si="163">SUM(E639:E668)</f>
        <v>51550</v>
      </c>
      <c r="F669" s="266">
        <f t="shared" si="163"/>
        <v>51550</v>
      </c>
      <c r="G669" s="266">
        <f t="shared" si="163"/>
        <v>51550</v>
      </c>
      <c r="H669" s="266">
        <f t="shared" si="163"/>
        <v>51550</v>
      </c>
      <c r="I669" s="266">
        <f t="shared" si="163"/>
        <v>51550</v>
      </c>
      <c r="J669" s="266">
        <f t="shared" si="163"/>
        <v>51550</v>
      </c>
      <c r="K669" s="266">
        <f t="shared" si="163"/>
        <v>51550</v>
      </c>
      <c r="L669" s="266">
        <f t="shared" si="163"/>
        <v>51550</v>
      </c>
      <c r="M669" s="266">
        <f t="shared" si="163"/>
        <v>51550</v>
      </c>
      <c r="N669" s="266">
        <f t="shared" si="163"/>
        <v>51550</v>
      </c>
      <c r="O669" s="266">
        <f t="shared" si="163"/>
        <v>51550</v>
      </c>
      <c r="P669" s="266">
        <f t="shared" si="163"/>
        <v>51550</v>
      </c>
      <c r="Q669" s="266">
        <f t="shared" si="163"/>
        <v>53612</v>
      </c>
      <c r="R669" s="266">
        <f t="shared" si="163"/>
        <v>53612</v>
      </c>
      <c r="S669" s="266">
        <f t="shared" si="163"/>
        <v>53612</v>
      </c>
      <c r="T669" s="266">
        <f t="shared" si="163"/>
        <v>53612</v>
      </c>
      <c r="U669" s="266">
        <f t="shared" si="163"/>
        <v>53612</v>
      </c>
      <c r="V669" s="266">
        <f t="shared" si="163"/>
        <v>53612</v>
      </c>
      <c r="W669" s="266">
        <f t="shared" si="163"/>
        <v>53612</v>
      </c>
      <c r="X669" s="266">
        <f t="shared" si="163"/>
        <v>53612</v>
      </c>
      <c r="Y669" s="266">
        <f t="shared" si="163"/>
        <v>53612</v>
      </c>
      <c r="Z669" s="266">
        <f t="shared" si="163"/>
        <v>53612</v>
      </c>
      <c r="AA669" s="266">
        <f t="shared" si="163"/>
        <v>53612</v>
      </c>
      <c r="AB669" s="266">
        <f t="shared" si="163"/>
        <v>53612</v>
      </c>
    </row>
    <row r="670" spans="2:28" outlineLevel="1">
      <c r="C670" s="21"/>
      <c r="D670" s="258"/>
      <c r="E670" s="213"/>
      <c r="I670" s="4"/>
      <c r="J670" s="4"/>
      <c r="K670" s="4"/>
      <c r="L670" s="4"/>
      <c r="M670" s="4"/>
    </row>
    <row r="671" spans="2:28" outlineLevel="1">
      <c r="C671" s="21" t="s">
        <v>291</v>
      </c>
      <c r="D671" s="258"/>
      <c r="E671" s="213"/>
      <c r="I671" s="4"/>
      <c r="J671" s="4"/>
      <c r="K671" s="4"/>
      <c r="L671" s="4"/>
      <c r="M671" s="4"/>
    </row>
    <row r="672" spans="2:28" outlineLevel="1">
      <c r="B672" s="556">
        <f>B639</f>
        <v>0</v>
      </c>
      <c r="C672" s="212" t="str">
        <f>C639</f>
        <v>Studio</v>
      </c>
      <c r="D672" s="260">
        <f>D639</f>
        <v>0</v>
      </c>
      <c r="E672" s="261">
        <f t="shared" ref="E672:AB672" si="164">E563*$H129+E594*$M129+($C129-E563-E594)*$M129</f>
        <v>0</v>
      </c>
      <c r="F672" s="262">
        <f t="shared" si="164"/>
        <v>0</v>
      </c>
      <c r="G672" s="262">
        <f t="shared" si="164"/>
        <v>0</v>
      </c>
      <c r="H672" s="262">
        <f t="shared" si="164"/>
        <v>0</v>
      </c>
      <c r="I672" s="262">
        <f t="shared" si="164"/>
        <v>0</v>
      </c>
      <c r="J672" s="262">
        <f t="shared" si="164"/>
        <v>0</v>
      </c>
      <c r="K672" s="262">
        <f t="shared" si="164"/>
        <v>0</v>
      </c>
      <c r="L672" s="262">
        <f t="shared" si="164"/>
        <v>0</v>
      </c>
      <c r="M672" s="262">
        <f t="shared" si="164"/>
        <v>0</v>
      </c>
      <c r="N672" s="262">
        <f t="shared" si="164"/>
        <v>0</v>
      </c>
      <c r="O672" s="262">
        <f t="shared" si="164"/>
        <v>0</v>
      </c>
      <c r="P672" s="262">
        <f t="shared" si="164"/>
        <v>0</v>
      </c>
      <c r="Q672" s="262">
        <f t="shared" si="164"/>
        <v>0</v>
      </c>
      <c r="R672" s="262">
        <f t="shared" si="164"/>
        <v>0</v>
      </c>
      <c r="S672" s="262">
        <f t="shared" si="164"/>
        <v>0</v>
      </c>
      <c r="T672" s="262">
        <f t="shared" si="164"/>
        <v>0</v>
      </c>
      <c r="U672" s="262">
        <f t="shared" si="164"/>
        <v>0</v>
      </c>
      <c r="V672" s="262">
        <f t="shared" si="164"/>
        <v>0</v>
      </c>
      <c r="W672" s="262">
        <f t="shared" si="164"/>
        <v>0</v>
      </c>
      <c r="X672" s="262">
        <f t="shared" si="164"/>
        <v>0</v>
      </c>
      <c r="Y672" s="262">
        <f t="shared" si="164"/>
        <v>0</v>
      </c>
      <c r="Z672" s="262">
        <f t="shared" si="164"/>
        <v>0</v>
      </c>
      <c r="AA672" s="262">
        <f t="shared" si="164"/>
        <v>0</v>
      </c>
      <c r="AB672" s="262">
        <f t="shared" si="164"/>
        <v>0</v>
      </c>
    </row>
    <row r="673" spans="2:28" outlineLevel="1">
      <c r="B673" s="556">
        <f t="shared" ref="B673:D688" si="165">B640</f>
        <v>0</v>
      </c>
      <c r="C673" s="212" t="str">
        <f t="shared" si="165"/>
        <v xml:space="preserve">1 Bed / 1 Bath </v>
      </c>
      <c r="D673" s="260">
        <f>D640</f>
        <v>0</v>
      </c>
      <c r="E673" s="261">
        <f t="shared" ref="E673:AB673" si="166">E564*$H130+E595*$M130+($C130-E564-E595)*$M130</f>
        <v>0</v>
      </c>
      <c r="F673" s="262">
        <f t="shared" si="166"/>
        <v>0</v>
      </c>
      <c r="G673" s="262">
        <f t="shared" si="166"/>
        <v>0</v>
      </c>
      <c r="H673" s="262">
        <f t="shared" si="166"/>
        <v>0</v>
      </c>
      <c r="I673" s="262">
        <f t="shared" si="166"/>
        <v>0</v>
      </c>
      <c r="J673" s="262">
        <f t="shared" si="166"/>
        <v>0</v>
      </c>
      <c r="K673" s="262">
        <f t="shared" si="166"/>
        <v>0</v>
      </c>
      <c r="L673" s="262">
        <f t="shared" si="166"/>
        <v>0</v>
      </c>
      <c r="M673" s="262">
        <f t="shared" si="166"/>
        <v>0</v>
      </c>
      <c r="N673" s="262">
        <f t="shared" si="166"/>
        <v>0</v>
      </c>
      <c r="O673" s="262">
        <f t="shared" si="166"/>
        <v>0</v>
      </c>
      <c r="P673" s="262">
        <f t="shared" si="166"/>
        <v>0</v>
      </c>
      <c r="Q673" s="262">
        <f t="shared" si="166"/>
        <v>0</v>
      </c>
      <c r="R673" s="262">
        <f t="shared" si="166"/>
        <v>0</v>
      </c>
      <c r="S673" s="262">
        <f t="shared" si="166"/>
        <v>0</v>
      </c>
      <c r="T673" s="262">
        <f t="shared" si="166"/>
        <v>0</v>
      </c>
      <c r="U673" s="262">
        <f t="shared" si="166"/>
        <v>0</v>
      </c>
      <c r="V673" s="262">
        <f t="shared" si="166"/>
        <v>0</v>
      </c>
      <c r="W673" s="262">
        <f t="shared" si="166"/>
        <v>0</v>
      </c>
      <c r="X673" s="262">
        <f t="shared" si="166"/>
        <v>0</v>
      </c>
      <c r="Y673" s="262">
        <f t="shared" si="166"/>
        <v>0</v>
      </c>
      <c r="Z673" s="262">
        <f t="shared" si="166"/>
        <v>0</v>
      </c>
      <c r="AA673" s="262">
        <f t="shared" si="166"/>
        <v>0</v>
      </c>
      <c r="AB673" s="262">
        <f t="shared" si="166"/>
        <v>0</v>
      </c>
    </row>
    <row r="674" spans="2:28" outlineLevel="1">
      <c r="B674" s="556">
        <f t="shared" si="165"/>
        <v>0</v>
      </c>
      <c r="C674" s="212" t="str">
        <f t="shared" si="165"/>
        <v xml:space="preserve">1 Bed / 1 Bath </v>
      </c>
      <c r="D674" s="260">
        <f>D641</f>
        <v>0</v>
      </c>
      <c r="E674" s="261">
        <f t="shared" ref="E674:AB674" si="167">E565*$H131+E596*$M131+($C131-E565-E596)*$M131</f>
        <v>0</v>
      </c>
      <c r="F674" s="262">
        <f t="shared" si="167"/>
        <v>0</v>
      </c>
      <c r="G674" s="262">
        <f t="shared" si="167"/>
        <v>0</v>
      </c>
      <c r="H674" s="262">
        <f t="shared" si="167"/>
        <v>0</v>
      </c>
      <c r="I674" s="262">
        <f t="shared" si="167"/>
        <v>0</v>
      </c>
      <c r="J674" s="262">
        <f t="shared" si="167"/>
        <v>0</v>
      </c>
      <c r="K674" s="262">
        <f t="shared" si="167"/>
        <v>0</v>
      </c>
      <c r="L674" s="262">
        <f t="shared" si="167"/>
        <v>0</v>
      </c>
      <c r="M674" s="262">
        <f t="shared" si="167"/>
        <v>0</v>
      </c>
      <c r="N674" s="262">
        <f t="shared" si="167"/>
        <v>0</v>
      </c>
      <c r="O674" s="262">
        <f t="shared" si="167"/>
        <v>0</v>
      </c>
      <c r="P674" s="262">
        <f t="shared" si="167"/>
        <v>0</v>
      </c>
      <c r="Q674" s="262">
        <f t="shared" si="167"/>
        <v>0</v>
      </c>
      <c r="R674" s="262">
        <f t="shared" si="167"/>
        <v>0</v>
      </c>
      <c r="S674" s="262">
        <f t="shared" si="167"/>
        <v>0</v>
      </c>
      <c r="T674" s="262">
        <f t="shared" si="167"/>
        <v>0</v>
      </c>
      <c r="U674" s="262">
        <f t="shared" si="167"/>
        <v>0</v>
      </c>
      <c r="V674" s="262">
        <f t="shared" si="167"/>
        <v>0</v>
      </c>
      <c r="W674" s="262">
        <f t="shared" si="167"/>
        <v>0</v>
      </c>
      <c r="X674" s="262">
        <f t="shared" si="167"/>
        <v>0</v>
      </c>
      <c r="Y674" s="262">
        <f t="shared" si="167"/>
        <v>0</v>
      </c>
      <c r="Z674" s="262">
        <f t="shared" si="167"/>
        <v>0</v>
      </c>
      <c r="AA674" s="262">
        <f t="shared" si="167"/>
        <v>0</v>
      </c>
      <c r="AB674" s="262">
        <f t="shared" si="167"/>
        <v>0</v>
      </c>
    </row>
    <row r="675" spans="2:28" outlineLevel="1">
      <c r="B675" s="556">
        <f t="shared" si="165"/>
        <v>0</v>
      </c>
      <c r="C675" s="212" t="str">
        <f t="shared" si="165"/>
        <v xml:space="preserve">1 Bed / 1 Bath </v>
      </c>
      <c r="D675" s="260">
        <f>D642</f>
        <v>0</v>
      </c>
      <c r="E675" s="261">
        <f t="shared" ref="E675:AB675" si="168">E566*$H132+E597*$M132+($C132-E566-E597)*$M132</f>
        <v>0</v>
      </c>
      <c r="F675" s="262">
        <f t="shared" si="168"/>
        <v>0</v>
      </c>
      <c r="G675" s="262">
        <f t="shared" si="168"/>
        <v>0</v>
      </c>
      <c r="H675" s="262">
        <f t="shared" si="168"/>
        <v>0</v>
      </c>
      <c r="I675" s="262">
        <f t="shared" si="168"/>
        <v>0</v>
      </c>
      <c r="J675" s="262">
        <f t="shared" si="168"/>
        <v>0</v>
      </c>
      <c r="K675" s="262">
        <f t="shared" si="168"/>
        <v>0</v>
      </c>
      <c r="L675" s="262">
        <f t="shared" si="168"/>
        <v>0</v>
      </c>
      <c r="M675" s="262">
        <f t="shared" si="168"/>
        <v>0</v>
      </c>
      <c r="N675" s="262">
        <f t="shared" si="168"/>
        <v>0</v>
      </c>
      <c r="O675" s="262">
        <f t="shared" si="168"/>
        <v>0</v>
      </c>
      <c r="P675" s="262">
        <f t="shared" si="168"/>
        <v>0</v>
      </c>
      <c r="Q675" s="262">
        <f t="shared" si="168"/>
        <v>0</v>
      </c>
      <c r="R675" s="262">
        <f t="shared" si="168"/>
        <v>0</v>
      </c>
      <c r="S675" s="262">
        <f t="shared" si="168"/>
        <v>0</v>
      </c>
      <c r="T675" s="262">
        <f t="shared" si="168"/>
        <v>0</v>
      </c>
      <c r="U675" s="262">
        <f t="shared" si="168"/>
        <v>0</v>
      </c>
      <c r="V675" s="262">
        <f t="shared" si="168"/>
        <v>0</v>
      </c>
      <c r="W675" s="262">
        <f t="shared" si="168"/>
        <v>0</v>
      </c>
      <c r="X675" s="262">
        <f t="shared" si="168"/>
        <v>0</v>
      </c>
      <c r="Y675" s="262">
        <f t="shared" si="168"/>
        <v>0</v>
      </c>
      <c r="Z675" s="262">
        <f t="shared" si="168"/>
        <v>0</v>
      </c>
      <c r="AA675" s="262">
        <f t="shared" si="168"/>
        <v>0</v>
      </c>
      <c r="AB675" s="262">
        <f t="shared" si="168"/>
        <v>0</v>
      </c>
    </row>
    <row r="676" spans="2:28" outlineLevel="1">
      <c r="B676" s="556">
        <f t="shared" si="165"/>
        <v>0</v>
      </c>
      <c r="C676" s="212" t="str">
        <f t="shared" si="165"/>
        <v xml:space="preserve">2 Bed / 1 Bath </v>
      </c>
      <c r="D676" s="260">
        <f t="shared" si="165"/>
        <v>0</v>
      </c>
      <c r="E676" s="261">
        <f t="shared" ref="E676:AB676" si="169">E567*$H133+E598*$M133+($C133-E567-E598)*$M133</f>
        <v>0</v>
      </c>
      <c r="F676" s="262">
        <f t="shared" si="169"/>
        <v>0</v>
      </c>
      <c r="G676" s="262">
        <f t="shared" si="169"/>
        <v>0</v>
      </c>
      <c r="H676" s="262">
        <f t="shared" si="169"/>
        <v>0</v>
      </c>
      <c r="I676" s="262">
        <f t="shared" si="169"/>
        <v>0</v>
      </c>
      <c r="J676" s="262">
        <f t="shared" si="169"/>
        <v>0</v>
      </c>
      <c r="K676" s="262">
        <f t="shared" si="169"/>
        <v>0</v>
      </c>
      <c r="L676" s="262">
        <f t="shared" si="169"/>
        <v>0</v>
      </c>
      <c r="M676" s="262">
        <f t="shared" si="169"/>
        <v>0</v>
      </c>
      <c r="N676" s="262">
        <f t="shared" si="169"/>
        <v>0</v>
      </c>
      <c r="O676" s="262">
        <f t="shared" si="169"/>
        <v>0</v>
      </c>
      <c r="P676" s="262">
        <f t="shared" si="169"/>
        <v>0</v>
      </c>
      <c r="Q676" s="262">
        <f t="shared" si="169"/>
        <v>0</v>
      </c>
      <c r="R676" s="262">
        <f t="shared" si="169"/>
        <v>0</v>
      </c>
      <c r="S676" s="262">
        <f t="shared" si="169"/>
        <v>0</v>
      </c>
      <c r="T676" s="262">
        <f t="shared" si="169"/>
        <v>0</v>
      </c>
      <c r="U676" s="262">
        <f t="shared" si="169"/>
        <v>0</v>
      </c>
      <c r="V676" s="262">
        <f t="shared" si="169"/>
        <v>0</v>
      </c>
      <c r="W676" s="262">
        <f t="shared" si="169"/>
        <v>0</v>
      </c>
      <c r="X676" s="262">
        <f t="shared" si="169"/>
        <v>0</v>
      </c>
      <c r="Y676" s="262">
        <f t="shared" si="169"/>
        <v>0</v>
      </c>
      <c r="Z676" s="262">
        <f t="shared" si="169"/>
        <v>0</v>
      </c>
      <c r="AA676" s="262">
        <f t="shared" si="169"/>
        <v>0</v>
      </c>
      <c r="AB676" s="262">
        <f t="shared" si="169"/>
        <v>0</v>
      </c>
    </row>
    <row r="677" spans="2:28" outlineLevel="1">
      <c r="B677" s="556">
        <f t="shared" si="165"/>
        <v>0</v>
      </c>
      <c r="C677" s="212" t="str">
        <f t="shared" si="165"/>
        <v xml:space="preserve">2 Bed / 1 Bath </v>
      </c>
      <c r="D677" s="260">
        <f t="shared" si="165"/>
        <v>0</v>
      </c>
      <c r="E677" s="261">
        <f t="shared" ref="E677:AB677" si="170">E568*$H134+E599*$M134+($C134-E568-E599)*$M134</f>
        <v>0</v>
      </c>
      <c r="F677" s="262">
        <f t="shared" si="170"/>
        <v>0</v>
      </c>
      <c r="G677" s="262">
        <f t="shared" si="170"/>
        <v>0</v>
      </c>
      <c r="H677" s="262">
        <f t="shared" si="170"/>
        <v>0</v>
      </c>
      <c r="I677" s="262">
        <f t="shared" si="170"/>
        <v>0</v>
      </c>
      <c r="J677" s="262">
        <f t="shared" si="170"/>
        <v>0</v>
      </c>
      <c r="K677" s="262">
        <f t="shared" si="170"/>
        <v>0</v>
      </c>
      <c r="L677" s="262">
        <f t="shared" si="170"/>
        <v>0</v>
      </c>
      <c r="M677" s="262">
        <f t="shared" si="170"/>
        <v>0</v>
      </c>
      <c r="N677" s="262">
        <f t="shared" si="170"/>
        <v>0</v>
      </c>
      <c r="O677" s="262">
        <f t="shared" si="170"/>
        <v>0</v>
      </c>
      <c r="P677" s="262">
        <f t="shared" si="170"/>
        <v>0</v>
      </c>
      <c r="Q677" s="262">
        <f t="shared" si="170"/>
        <v>0</v>
      </c>
      <c r="R677" s="262">
        <f t="shared" si="170"/>
        <v>0</v>
      </c>
      <c r="S677" s="262">
        <f t="shared" si="170"/>
        <v>0</v>
      </c>
      <c r="T677" s="262">
        <f t="shared" si="170"/>
        <v>0</v>
      </c>
      <c r="U677" s="262">
        <f t="shared" si="170"/>
        <v>0</v>
      </c>
      <c r="V677" s="262">
        <f t="shared" si="170"/>
        <v>0</v>
      </c>
      <c r="W677" s="262">
        <f t="shared" si="170"/>
        <v>0</v>
      </c>
      <c r="X677" s="262">
        <f t="shared" si="170"/>
        <v>0</v>
      </c>
      <c r="Y677" s="262">
        <f t="shared" si="170"/>
        <v>0</v>
      </c>
      <c r="Z677" s="262">
        <f t="shared" si="170"/>
        <v>0</v>
      </c>
      <c r="AA677" s="262">
        <f t="shared" si="170"/>
        <v>0</v>
      </c>
      <c r="AB677" s="262">
        <f t="shared" si="170"/>
        <v>0</v>
      </c>
    </row>
    <row r="678" spans="2:28" outlineLevel="1">
      <c r="B678" s="556">
        <f t="shared" si="165"/>
        <v>0</v>
      </c>
      <c r="C678" s="212" t="str">
        <f t="shared" si="165"/>
        <v xml:space="preserve">2 Bed / 1 Bath </v>
      </c>
      <c r="D678" s="260">
        <f t="shared" si="165"/>
        <v>0</v>
      </c>
      <c r="E678" s="261">
        <f t="shared" ref="E678:AB678" si="171">E569*$H135+E600*$M135+($C135-E569-E600)*$M135</f>
        <v>0</v>
      </c>
      <c r="F678" s="262">
        <f t="shared" si="171"/>
        <v>0</v>
      </c>
      <c r="G678" s="262">
        <f t="shared" si="171"/>
        <v>0</v>
      </c>
      <c r="H678" s="262">
        <f t="shared" si="171"/>
        <v>0</v>
      </c>
      <c r="I678" s="262">
        <f t="shared" si="171"/>
        <v>0</v>
      </c>
      <c r="J678" s="262">
        <f t="shared" si="171"/>
        <v>0</v>
      </c>
      <c r="K678" s="262">
        <f t="shared" si="171"/>
        <v>0</v>
      </c>
      <c r="L678" s="262">
        <f t="shared" si="171"/>
        <v>0</v>
      </c>
      <c r="M678" s="262">
        <f t="shared" si="171"/>
        <v>0</v>
      </c>
      <c r="N678" s="262">
        <f t="shared" si="171"/>
        <v>0</v>
      </c>
      <c r="O678" s="262">
        <f t="shared" si="171"/>
        <v>0</v>
      </c>
      <c r="P678" s="262">
        <f t="shared" si="171"/>
        <v>0</v>
      </c>
      <c r="Q678" s="262">
        <f t="shared" si="171"/>
        <v>0</v>
      </c>
      <c r="R678" s="262">
        <f t="shared" si="171"/>
        <v>0</v>
      </c>
      <c r="S678" s="262">
        <f t="shared" si="171"/>
        <v>0</v>
      </c>
      <c r="T678" s="262">
        <f t="shared" si="171"/>
        <v>0</v>
      </c>
      <c r="U678" s="262">
        <f t="shared" si="171"/>
        <v>0</v>
      </c>
      <c r="V678" s="262">
        <f t="shared" si="171"/>
        <v>0</v>
      </c>
      <c r="W678" s="262">
        <f t="shared" si="171"/>
        <v>0</v>
      </c>
      <c r="X678" s="262">
        <f t="shared" si="171"/>
        <v>0</v>
      </c>
      <c r="Y678" s="262">
        <f t="shared" si="171"/>
        <v>0</v>
      </c>
      <c r="Z678" s="262">
        <f t="shared" si="171"/>
        <v>0</v>
      </c>
      <c r="AA678" s="262">
        <f t="shared" si="171"/>
        <v>0</v>
      </c>
      <c r="AB678" s="262">
        <f t="shared" si="171"/>
        <v>0</v>
      </c>
    </row>
    <row r="679" spans="2:28" outlineLevel="1">
      <c r="B679" s="556">
        <f t="shared" si="165"/>
        <v>0</v>
      </c>
      <c r="C679" s="212" t="str">
        <f t="shared" si="165"/>
        <v xml:space="preserve">2 Bed / 2 Bath </v>
      </c>
      <c r="D679" s="260">
        <f t="shared" si="165"/>
        <v>0</v>
      </c>
      <c r="E679" s="261">
        <f t="shared" ref="E679:AB679" si="172">E570*$H136+E601*$M136+($C136-E570-E601)*$M136</f>
        <v>0</v>
      </c>
      <c r="F679" s="262">
        <f t="shared" si="172"/>
        <v>0</v>
      </c>
      <c r="G679" s="262">
        <f t="shared" si="172"/>
        <v>0</v>
      </c>
      <c r="H679" s="262">
        <f t="shared" si="172"/>
        <v>0</v>
      </c>
      <c r="I679" s="262">
        <f t="shared" si="172"/>
        <v>0</v>
      </c>
      <c r="J679" s="262">
        <f t="shared" si="172"/>
        <v>0</v>
      </c>
      <c r="K679" s="262">
        <f t="shared" si="172"/>
        <v>0</v>
      </c>
      <c r="L679" s="262">
        <f t="shared" si="172"/>
        <v>0</v>
      </c>
      <c r="M679" s="262">
        <f t="shared" si="172"/>
        <v>0</v>
      </c>
      <c r="N679" s="262">
        <f t="shared" si="172"/>
        <v>0</v>
      </c>
      <c r="O679" s="262">
        <f t="shared" si="172"/>
        <v>0</v>
      </c>
      <c r="P679" s="262">
        <f t="shared" si="172"/>
        <v>0</v>
      </c>
      <c r="Q679" s="262">
        <f t="shared" si="172"/>
        <v>0</v>
      </c>
      <c r="R679" s="262">
        <f t="shared" si="172"/>
        <v>0</v>
      </c>
      <c r="S679" s="262">
        <f t="shared" si="172"/>
        <v>0</v>
      </c>
      <c r="T679" s="262">
        <f t="shared" si="172"/>
        <v>0</v>
      </c>
      <c r="U679" s="262">
        <f t="shared" si="172"/>
        <v>0</v>
      </c>
      <c r="V679" s="262">
        <f t="shared" si="172"/>
        <v>0</v>
      </c>
      <c r="W679" s="262">
        <f t="shared" si="172"/>
        <v>0</v>
      </c>
      <c r="X679" s="262">
        <f t="shared" si="172"/>
        <v>0</v>
      </c>
      <c r="Y679" s="262">
        <f t="shared" si="172"/>
        <v>0</v>
      </c>
      <c r="Z679" s="262">
        <f t="shared" si="172"/>
        <v>0</v>
      </c>
      <c r="AA679" s="262">
        <f t="shared" si="172"/>
        <v>0</v>
      </c>
      <c r="AB679" s="262">
        <f t="shared" si="172"/>
        <v>0</v>
      </c>
    </row>
    <row r="680" spans="2:28" outlineLevel="1">
      <c r="B680" s="556">
        <f t="shared" si="165"/>
        <v>0</v>
      </c>
      <c r="C680" s="212" t="str">
        <f t="shared" si="165"/>
        <v>2 Bed / 1 Bath + Den</v>
      </c>
      <c r="D680" s="260">
        <f t="shared" si="165"/>
        <v>0</v>
      </c>
      <c r="E680" s="261">
        <f t="shared" ref="E680:AB680" si="173">E571*$H137+E602*$M137+($C137-E571-E602)*$M137</f>
        <v>0</v>
      </c>
      <c r="F680" s="262">
        <f t="shared" si="173"/>
        <v>0</v>
      </c>
      <c r="G680" s="262">
        <f t="shared" si="173"/>
        <v>0</v>
      </c>
      <c r="H680" s="262">
        <f t="shared" si="173"/>
        <v>0</v>
      </c>
      <c r="I680" s="262">
        <f t="shared" si="173"/>
        <v>0</v>
      </c>
      <c r="J680" s="262">
        <f t="shared" si="173"/>
        <v>0</v>
      </c>
      <c r="K680" s="262">
        <f t="shared" si="173"/>
        <v>0</v>
      </c>
      <c r="L680" s="262">
        <f t="shared" si="173"/>
        <v>0</v>
      </c>
      <c r="M680" s="262">
        <f t="shared" si="173"/>
        <v>0</v>
      </c>
      <c r="N680" s="262">
        <f t="shared" si="173"/>
        <v>0</v>
      </c>
      <c r="O680" s="262">
        <f t="shared" si="173"/>
        <v>0</v>
      </c>
      <c r="P680" s="262">
        <f t="shared" si="173"/>
        <v>0</v>
      </c>
      <c r="Q680" s="262">
        <f t="shared" si="173"/>
        <v>0</v>
      </c>
      <c r="R680" s="262">
        <f t="shared" si="173"/>
        <v>0</v>
      </c>
      <c r="S680" s="262">
        <f t="shared" si="173"/>
        <v>0</v>
      </c>
      <c r="T680" s="262">
        <f t="shared" si="173"/>
        <v>0</v>
      </c>
      <c r="U680" s="262">
        <f t="shared" si="173"/>
        <v>0</v>
      </c>
      <c r="V680" s="262">
        <f t="shared" si="173"/>
        <v>0</v>
      </c>
      <c r="W680" s="262">
        <f t="shared" si="173"/>
        <v>0</v>
      </c>
      <c r="X680" s="262">
        <f t="shared" si="173"/>
        <v>0</v>
      </c>
      <c r="Y680" s="262">
        <f t="shared" si="173"/>
        <v>0</v>
      </c>
      <c r="Z680" s="262">
        <f t="shared" si="173"/>
        <v>0</v>
      </c>
      <c r="AA680" s="262">
        <f t="shared" si="173"/>
        <v>0</v>
      </c>
      <c r="AB680" s="262">
        <f t="shared" si="173"/>
        <v>0</v>
      </c>
    </row>
    <row r="681" spans="2:28" outlineLevel="1">
      <c r="B681" s="556">
        <f t="shared" si="165"/>
        <v>0</v>
      </c>
      <c r="C681" s="212" t="str">
        <f t="shared" si="165"/>
        <v xml:space="preserve">2 Bed / 2 Bath </v>
      </c>
      <c r="D681" s="260">
        <f t="shared" si="165"/>
        <v>0</v>
      </c>
      <c r="E681" s="261">
        <f t="shared" ref="E681:AB681" si="174">E572*$H138+E603*$M138+($C138-E572-E603)*$M138</f>
        <v>0</v>
      </c>
      <c r="F681" s="262">
        <f t="shared" si="174"/>
        <v>0</v>
      </c>
      <c r="G681" s="262">
        <f t="shared" si="174"/>
        <v>0</v>
      </c>
      <c r="H681" s="262">
        <f t="shared" si="174"/>
        <v>0</v>
      </c>
      <c r="I681" s="262">
        <f t="shared" si="174"/>
        <v>0</v>
      </c>
      <c r="J681" s="262">
        <f t="shared" si="174"/>
        <v>0</v>
      </c>
      <c r="K681" s="262">
        <f t="shared" si="174"/>
        <v>0</v>
      </c>
      <c r="L681" s="262">
        <f t="shared" si="174"/>
        <v>0</v>
      </c>
      <c r="M681" s="262">
        <f t="shared" si="174"/>
        <v>0</v>
      </c>
      <c r="N681" s="262">
        <f t="shared" si="174"/>
        <v>0</v>
      </c>
      <c r="O681" s="262">
        <f t="shared" si="174"/>
        <v>0</v>
      </c>
      <c r="P681" s="262">
        <f t="shared" si="174"/>
        <v>0</v>
      </c>
      <c r="Q681" s="262">
        <f t="shared" si="174"/>
        <v>0</v>
      </c>
      <c r="R681" s="262">
        <f t="shared" si="174"/>
        <v>0</v>
      </c>
      <c r="S681" s="262">
        <f t="shared" si="174"/>
        <v>0</v>
      </c>
      <c r="T681" s="262">
        <f t="shared" si="174"/>
        <v>0</v>
      </c>
      <c r="U681" s="262">
        <f t="shared" si="174"/>
        <v>0</v>
      </c>
      <c r="V681" s="262">
        <f t="shared" si="174"/>
        <v>0</v>
      </c>
      <c r="W681" s="262">
        <f t="shared" si="174"/>
        <v>0</v>
      </c>
      <c r="X681" s="262">
        <f t="shared" si="174"/>
        <v>0</v>
      </c>
      <c r="Y681" s="262">
        <f t="shared" si="174"/>
        <v>0</v>
      </c>
      <c r="Z681" s="262">
        <f t="shared" si="174"/>
        <v>0</v>
      </c>
      <c r="AA681" s="262">
        <f t="shared" si="174"/>
        <v>0</v>
      </c>
      <c r="AB681" s="262">
        <f t="shared" si="174"/>
        <v>0</v>
      </c>
    </row>
    <row r="682" spans="2:28" outlineLevel="1">
      <c r="B682" s="556">
        <f t="shared" si="165"/>
        <v>0</v>
      </c>
      <c r="C682" s="212" t="str">
        <f t="shared" si="165"/>
        <v xml:space="preserve">2 Bed / 1.5 Bath </v>
      </c>
      <c r="D682" s="260">
        <f t="shared" si="165"/>
        <v>0</v>
      </c>
      <c r="E682" s="261">
        <f t="shared" ref="E682:S682" si="175">E573*$H139+E604*$M139+($C139-E573-E604)*$M139</f>
        <v>0</v>
      </c>
      <c r="F682" s="262">
        <f t="shared" si="175"/>
        <v>0</v>
      </c>
      <c r="G682" s="262">
        <f t="shared" si="175"/>
        <v>0</v>
      </c>
      <c r="H682" s="262">
        <f t="shared" si="175"/>
        <v>0</v>
      </c>
      <c r="I682" s="262">
        <f t="shared" si="175"/>
        <v>0</v>
      </c>
      <c r="J682" s="262">
        <f t="shared" si="175"/>
        <v>0</v>
      </c>
      <c r="K682" s="262">
        <f t="shared" si="175"/>
        <v>0</v>
      </c>
      <c r="L682" s="262">
        <f t="shared" si="175"/>
        <v>0</v>
      </c>
      <c r="M682" s="262">
        <f t="shared" si="175"/>
        <v>0</v>
      </c>
      <c r="N682" s="262">
        <f t="shared" si="175"/>
        <v>0</v>
      </c>
      <c r="O682" s="262">
        <f t="shared" si="175"/>
        <v>0</v>
      </c>
      <c r="P682" s="262">
        <f t="shared" si="175"/>
        <v>0</v>
      </c>
      <c r="Q682" s="262">
        <f t="shared" si="175"/>
        <v>0</v>
      </c>
      <c r="R682" s="262">
        <f t="shared" si="175"/>
        <v>0</v>
      </c>
      <c r="S682" s="262">
        <f t="shared" si="175"/>
        <v>0</v>
      </c>
      <c r="T682" s="262">
        <f t="shared" ref="T682:AB682" si="176">T573*$H139+T604*$M139+($C139-T573-T604)*$M139</f>
        <v>0</v>
      </c>
      <c r="U682" s="262">
        <f t="shared" si="176"/>
        <v>0</v>
      </c>
      <c r="V682" s="262">
        <f t="shared" si="176"/>
        <v>0</v>
      </c>
      <c r="W682" s="262">
        <f t="shared" si="176"/>
        <v>0</v>
      </c>
      <c r="X682" s="262">
        <f t="shared" si="176"/>
        <v>0</v>
      </c>
      <c r="Y682" s="262">
        <f t="shared" si="176"/>
        <v>0</v>
      </c>
      <c r="Z682" s="262">
        <f t="shared" si="176"/>
        <v>0</v>
      </c>
      <c r="AA682" s="262">
        <f t="shared" si="176"/>
        <v>0</v>
      </c>
      <c r="AB682" s="262">
        <f t="shared" si="176"/>
        <v>0</v>
      </c>
    </row>
    <row r="683" spans="2:28" outlineLevel="1">
      <c r="B683" s="556">
        <f t="shared" si="165"/>
        <v>0</v>
      </c>
      <c r="C683" s="212" t="str">
        <f t="shared" si="165"/>
        <v xml:space="preserve">3 Bed / 2 Bath </v>
      </c>
      <c r="D683" s="260">
        <f t="shared" si="165"/>
        <v>0</v>
      </c>
      <c r="E683" s="261">
        <f t="shared" ref="E683:S683" si="177">E574*$H140+E605*$M140+($C140-E574-E605)*$M140</f>
        <v>0</v>
      </c>
      <c r="F683" s="262">
        <f t="shared" si="177"/>
        <v>0</v>
      </c>
      <c r="G683" s="262">
        <f t="shared" si="177"/>
        <v>0</v>
      </c>
      <c r="H683" s="262">
        <f t="shared" si="177"/>
        <v>0</v>
      </c>
      <c r="I683" s="262">
        <f t="shared" si="177"/>
        <v>0</v>
      </c>
      <c r="J683" s="262">
        <f t="shared" si="177"/>
        <v>0</v>
      </c>
      <c r="K683" s="262">
        <f t="shared" si="177"/>
        <v>0</v>
      </c>
      <c r="L683" s="262">
        <f t="shared" si="177"/>
        <v>0</v>
      </c>
      <c r="M683" s="262">
        <f t="shared" si="177"/>
        <v>0</v>
      </c>
      <c r="N683" s="262">
        <f t="shared" si="177"/>
        <v>0</v>
      </c>
      <c r="O683" s="262">
        <f t="shared" si="177"/>
        <v>0</v>
      </c>
      <c r="P683" s="262">
        <f t="shared" si="177"/>
        <v>0</v>
      </c>
      <c r="Q683" s="262">
        <f t="shared" si="177"/>
        <v>0</v>
      </c>
      <c r="R683" s="262">
        <f t="shared" si="177"/>
        <v>0</v>
      </c>
      <c r="S683" s="262">
        <f t="shared" si="177"/>
        <v>0</v>
      </c>
      <c r="T683" s="262">
        <f t="shared" ref="T683:AB683" si="178">T574*$H140+T605*$M140+($C140-T574-T605)*$M140</f>
        <v>0</v>
      </c>
      <c r="U683" s="262">
        <f t="shared" si="178"/>
        <v>0</v>
      </c>
      <c r="V683" s="262">
        <f t="shared" si="178"/>
        <v>0</v>
      </c>
      <c r="W683" s="262">
        <f t="shared" si="178"/>
        <v>0</v>
      </c>
      <c r="X683" s="262">
        <f t="shared" si="178"/>
        <v>0</v>
      </c>
      <c r="Y683" s="262">
        <f t="shared" si="178"/>
        <v>0</v>
      </c>
      <c r="Z683" s="262">
        <f t="shared" si="178"/>
        <v>0</v>
      </c>
      <c r="AA683" s="262">
        <f t="shared" si="178"/>
        <v>0</v>
      </c>
      <c r="AB683" s="262">
        <f t="shared" si="178"/>
        <v>0</v>
      </c>
    </row>
    <row r="684" spans="2:28" outlineLevel="1">
      <c r="B684" s="556">
        <f t="shared" si="165"/>
        <v>0</v>
      </c>
      <c r="C684" s="212" t="str">
        <f t="shared" si="165"/>
        <v>3 Bed / 2 Bath House</v>
      </c>
      <c r="D684" s="260">
        <f t="shared" si="165"/>
        <v>0</v>
      </c>
      <c r="E684" s="261">
        <f t="shared" ref="E684:S684" si="179">E575*$H141+E606*$M141+($C141-E575-E606)*$M141</f>
        <v>0</v>
      </c>
      <c r="F684" s="262">
        <f t="shared" si="179"/>
        <v>0</v>
      </c>
      <c r="G684" s="262">
        <f t="shared" si="179"/>
        <v>0</v>
      </c>
      <c r="H684" s="262">
        <f t="shared" si="179"/>
        <v>0</v>
      </c>
      <c r="I684" s="262">
        <f t="shared" si="179"/>
        <v>0</v>
      </c>
      <c r="J684" s="262">
        <f t="shared" si="179"/>
        <v>0</v>
      </c>
      <c r="K684" s="262">
        <f t="shared" si="179"/>
        <v>0</v>
      </c>
      <c r="L684" s="262">
        <f t="shared" si="179"/>
        <v>0</v>
      </c>
      <c r="M684" s="262">
        <f t="shared" si="179"/>
        <v>0</v>
      </c>
      <c r="N684" s="262">
        <f t="shared" si="179"/>
        <v>0</v>
      </c>
      <c r="O684" s="262">
        <f t="shared" si="179"/>
        <v>0</v>
      </c>
      <c r="P684" s="262">
        <f t="shared" si="179"/>
        <v>0</v>
      </c>
      <c r="Q684" s="262">
        <f t="shared" si="179"/>
        <v>0</v>
      </c>
      <c r="R684" s="262">
        <f t="shared" si="179"/>
        <v>0</v>
      </c>
      <c r="S684" s="262">
        <f t="shared" si="179"/>
        <v>0</v>
      </c>
      <c r="T684" s="262">
        <f t="shared" ref="T684:AB684" si="180">T575*$H141+T606*$M141+($C141-T575-T606)*$M141</f>
        <v>0</v>
      </c>
      <c r="U684" s="262">
        <f t="shared" si="180"/>
        <v>0</v>
      </c>
      <c r="V684" s="262">
        <f t="shared" si="180"/>
        <v>0</v>
      </c>
      <c r="W684" s="262">
        <f t="shared" si="180"/>
        <v>0</v>
      </c>
      <c r="X684" s="262">
        <f t="shared" si="180"/>
        <v>0</v>
      </c>
      <c r="Y684" s="262">
        <f t="shared" si="180"/>
        <v>0</v>
      </c>
      <c r="Z684" s="262">
        <f t="shared" si="180"/>
        <v>0</v>
      </c>
      <c r="AA684" s="262">
        <f t="shared" si="180"/>
        <v>0</v>
      </c>
      <c r="AB684" s="262">
        <f t="shared" si="180"/>
        <v>0</v>
      </c>
    </row>
    <row r="685" spans="2:28" outlineLevel="1">
      <c r="B685" s="556">
        <f t="shared" si="165"/>
        <v>0</v>
      </c>
      <c r="C685" s="212" t="str">
        <f t="shared" si="165"/>
        <v xml:space="preserve">3 Bed / 2 Bath </v>
      </c>
      <c r="D685" s="260">
        <f t="shared" si="165"/>
        <v>9432</v>
      </c>
      <c r="E685" s="261">
        <f t="shared" ref="E685:S685" si="181">E576*$H142+E607*$M142+($C142-E576-E607)*$M142</f>
        <v>16800</v>
      </c>
      <c r="F685" s="262">
        <f t="shared" si="181"/>
        <v>16800</v>
      </c>
      <c r="G685" s="262">
        <f t="shared" si="181"/>
        <v>16800</v>
      </c>
      <c r="H685" s="262">
        <f t="shared" si="181"/>
        <v>16800</v>
      </c>
      <c r="I685" s="262">
        <f t="shared" si="181"/>
        <v>16800</v>
      </c>
      <c r="J685" s="262">
        <f t="shared" si="181"/>
        <v>16800</v>
      </c>
      <c r="K685" s="262">
        <f t="shared" si="181"/>
        <v>16800</v>
      </c>
      <c r="L685" s="262">
        <f t="shared" si="181"/>
        <v>16800</v>
      </c>
      <c r="M685" s="262">
        <f t="shared" si="181"/>
        <v>16800</v>
      </c>
      <c r="N685" s="262">
        <f t="shared" si="181"/>
        <v>16800</v>
      </c>
      <c r="O685" s="262">
        <f t="shared" si="181"/>
        <v>16800</v>
      </c>
      <c r="P685" s="262">
        <f t="shared" si="181"/>
        <v>16800</v>
      </c>
      <c r="Q685" s="262">
        <f t="shared" si="181"/>
        <v>16800</v>
      </c>
      <c r="R685" s="262">
        <f t="shared" si="181"/>
        <v>16800</v>
      </c>
      <c r="S685" s="262">
        <f t="shared" si="181"/>
        <v>16800</v>
      </c>
      <c r="T685" s="262">
        <f t="shared" ref="T685:AB685" si="182">T576*$H142+T607*$M142+($C142-T576-T607)*$M142</f>
        <v>16800</v>
      </c>
      <c r="U685" s="262">
        <f t="shared" si="182"/>
        <v>16800</v>
      </c>
      <c r="V685" s="262">
        <f t="shared" si="182"/>
        <v>16800</v>
      </c>
      <c r="W685" s="262">
        <f t="shared" si="182"/>
        <v>16800</v>
      </c>
      <c r="X685" s="262">
        <f t="shared" si="182"/>
        <v>16800</v>
      </c>
      <c r="Y685" s="262">
        <f t="shared" si="182"/>
        <v>16800</v>
      </c>
      <c r="Z685" s="262">
        <f t="shared" si="182"/>
        <v>16800</v>
      </c>
      <c r="AA685" s="262">
        <f t="shared" si="182"/>
        <v>16800</v>
      </c>
      <c r="AB685" s="262">
        <f t="shared" si="182"/>
        <v>16800</v>
      </c>
    </row>
    <row r="686" spans="2:28" outlineLevel="1">
      <c r="B686" s="556">
        <f t="shared" si="165"/>
        <v>0</v>
      </c>
      <c r="C686" s="212" t="str">
        <f t="shared" si="165"/>
        <v xml:space="preserve">1 Bed / 1 Bath </v>
      </c>
      <c r="D686" s="260">
        <f t="shared" si="165"/>
        <v>0</v>
      </c>
      <c r="E686" s="261">
        <f t="shared" ref="E686:S686" si="183">E577*$H143+E608*$M143+($C143-E577-E608)*$M143</f>
        <v>0</v>
      </c>
      <c r="F686" s="262">
        <f t="shared" si="183"/>
        <v>0</v>
      </c>
      <c r="G686" s="262">
        <f t="shared" si="183"/>
        <v>0</v>
      </c>
      <c r="H686" s="262">
        <f t="shared" si="183"/>
        <v>0</v>
      </c>
      <c r="I686" s="262">
        <f t="shared" si="183"/>
        <v>0</v>
      </c>
      <c r="J686" s="262">
        <f t="shared" si="183"/>
        <v>0</v>
      </c>
      <c r="K686" s="262">
        <f t="shared" si="183"/>
        <v>0</v>
      </c>
      <c r="L686" s="262">
        <f t="shared" si="183"/>
        <v>0</v>
      </c>
      <c r="M686" s="262">
        <f t="shared" si="183"/>
        <v>0</v>
      </c>
      <c r="N686" s="262">
        <f t="shared" si="183"/>
        <v>0</v>
      </c>
      <c r="O686" s="262">
        <f t="shared" si="183"/>
        <v>0</v>
      </c>
      <c r="P686" s="262">
        <f t="shared" si="183"/>
        <v>0</v>
      </c>
      <c r="Q686" s="262">
        <f t="shared" si="183"/>
        <v>0</v>
      </c>
      <c r="R686" s="262">
        <f t="shared" si="183"/>
        <v>0</v>
      </c>
      <c r="S686" s="262">
        <f t="shared" si="183"/>
        <v>0</v>
      </c>
      <c r="T686" s="262">
        <f t="shared" ref="T686:AB686" si="184">T577*$H143+T608*$M143+($C143-T577-T608)*$M143</f>
        <v>0</v>
      </c>
      <c r="U686" s="262">
        <f t="shared" si="184"/>
        <v>0</v>
      </c>
      <c r="V686" s="262">
        <f t="shared" si="184"/>
        <v>0</v>
      </c>
      <c r="W686" s="262">
        <f t="shared" si="184"/>
        <v>0</v>
      </c>
      <c r="X686" s="262">
        <f t="shared" si="184"/>
        <v>0</v>
      </c>
      <c r="Y686" s="262">
        <f t="shared" si="184"/>
        <v>0</v>
      </c>
      <c r="Z686" s="262">
        <f t="shared" si="184"/>
        <v>0</v>
      </c>
      <c r="AA686" s="262">
        <f t="shared" si="184"/>
        <v>0</v>
      </c>
      <c r="AB686" s="262">
        <f t="shared" si="184"/>
        <v>0</v>
      </c>
    </row>
    <row r="687" spans="2:28" outlineLevel="1">
      <c r="B687" s="556">
        <f t="shared" si="165"/>
        <v>0</v>
      </c>
      <c r="C687" s="212" t="str">
        <f t="shared" si="165"/>
        <v xml:space="preserve">2 Bed / 2 Bath </v>
      </c>
      <c r="D687" s="260">
        <f t="shared" si="165"/>
        <v>0</v>
      </c>
      <c r="E687" s="261">
        <f t="shared" ref="E687:S687" si="185">E578*$H144+E609*$M144+($C144-E578-E609)*$M144</f>
        <v>0</v>
      </c>
      <c r="F687" s="262">
        <f t="shared" si="185"/>
        <v>0</v>
      </c>
      <c r="G687" s="262">
        <f t="shared" si="185"/>
        <v>0</v>
      </c>
      <c r="H687" s="262">
        <f t="shared" si="185"/>
        <v>0</v>
      </c>
      <c r="I687" s="262">
        <f t="shared" si="185"/>
        <v>0</v>
      </c>
      <c r="J687" s="262">
        <f t="shared" si="185"/>
        <v>0</v>
      </c>
      <c r="K687" s="262">
        <f t="shared" si="185"/>
        <v>0</v>
      </c>
      <c r="L687" s="262">
        <f t="shared" si="185"/>
        <v>0</v>
      </c>
      <c r="M687" s="262">
        <f t="shared" si="185"/>
        <v>0</v>
      </c>
      <c r="N687" s="262">
        <f t="shared" si="185"/>
        <v>0</v>
      </c>
      <c r="O687" s="262">
        <f t="shared" si="185"/>
        <v>0</v>
      </c>
      <c r="P687" s="262">
        <f t="shared" si="185"/>
        <v>0</v>
      </c>
      <c r="Q687" s="262">
        <f t="shared" si="185"/>
        <v>0</v>
      </c>
      <c r="R687" s="262">
        <f t="shared" si="185"/>
        <v>0</v>
      </c>
      <c r="S687" s="262">
        <f t="shared" si="185"/>
        <v>0</v>
      </c>
      <c r="T687" s="262">
        <f t="shared" ref="T687:AB687" si="186">T578*$H144+T609*$M144+($C144-T578-T609)*$M144</f>
        <v>0</v>
      </c>
      <c r="U687" s="262">
        <f t="shared" si="186"/>
        <v>0</v>
      </c>
      <c r="V687" s="262">
        <f t="shared" si="186"/>
        <v>0</v>
      </c>
      <c r="W687" s="262">
        <f t="shared" si="186"/>
        <v>0</v>
      </c>
      <c r="X687" s="262">
        <f t="shared" si="186"/>
        <v>0</v>
      </c>
      <c r="Y687" s="262">
        <f t="shared" si="186"/>
        <v>0</v>
      </c>
      <c r="Z687" s="262">
        <f t="shared" si="186"/>
        <v>0</v>
      </c>
      <c r="AA687" s="262">
        <f t="shared" si="186"/>
        <v>0</v>
      </c>
      <c r="AB687" s="262">
        <f t="shared" si="186"/>
        <v>0</v>
      </c>
    </row>
    <row r="688" spans="2:28" outlineLevel="1">
      <c r="B688" s="556">
        <f t="shared" si="165"/>
        <v>0</v>
      </c>
      <c r="C688" s="212" t="str">
        <f t="shared" si="165"/>
        <v xml:space="preserve">4 Bed / 2 Bath Penthouse </v>
      </c>
      <c r="D688" s="260">
        <f t="shared" si="165"/>
        <v>0</v>
      </c>
      <c r="E688" s="261">
        <f t="shared" ref="E688:S688" si="187">E579*$H145+E610*$M145+($C145-E579-E610)*$M145</f>
        <v>0</v>
      </c>
      <c r="F688" s="262">
        <f t="shared" si="187"/>
        <v>0</v>
      </c>
      <c r="G688" s="262">
        <f t="shared" si="187"/>
        <v>0</v>
      </c>
      <c r="H688" s="262">
        <f t="shared" si="187"/>
        <v>0</v>
      </c>
      <c r="I688" s="262">
        <f t="shared" si="187"/>
        <v>0</v>
      </c>
      <c r="J688" s="262">
        <f t="shared" si="187"/>
        <v>0</v>
      </c>
      <c r="K688" s="262">
        <f t="shared" si="187"/>
        <v>0</v>
      </c>
      <c r="L688" s="262">
        <f t="shared" si="187"/>
        <v>0</v>
      </c>
      <c r="M688" s="262">
        <f t="shared" si="187"/>
        <v>0</v>
      </c>
      <c r="N688" s="262">
        <f t="shared" si="187"/>
        <v>0</v>
      </c>
      <c r="O688" s="262">
        <f t="shared" si="187"/>
        <v>0</v>
      </c>
      <c r="P688" s="262">
        <f t="shared" si="187"/>
        <v>0</v>
      </c>
      <c r="Q688" s="262">
        <f t="shared" si="187"/>
        <v>0</v>
      </c>
      <c r="R688" s="262">
        <f t="shared" si="187"/>
        <v>0</v>
      </c>
      <c r="S688" s="262">
        <f t="shared" si="187"/>
        <v>0</v>
      </c>
      <c r="T688" s="262">
        <f t="shared" ref="T688:AB688" si="188">T579*$H145+T610*$M145+($C145-T579-T610)*$M145</f>
        <v>0</v>
      </c>
      <c r="U688" s="262">
        <f t="shared" si="188"/>
        <v>0</v>
      </c>
      <c r="V688" s="262">
        <f t="shared" si="188"/>
        <v>0</v>
      </c>
      <c r="W688" s="262">
        <f t="shared" si="188"/>
        <v>0</v>
      </c>
      <c r="X688" s="262">
        <f t="shared" si="188"/>
        <v>0</v>
      </c>
      <c r="Y688" s="262">
        <f t="shared" si="188"/>
        <v>0</v>
      </c>
      <c r="Z688" s="262">
        <f t="shared" si="188"/>
        <v>0</v>
      </c>
      <c r="AA688" s="262">
        <f t="shared" si="188"/>
        <v>0</v>
      </c>
      <c r="AB688" s="262">
        <f t="shared" si="188"/>
        <v>0</v>
      </c>
    </row>
    <row r="689" spans="2:28" outlineLevel="1">
      <c r="B689" s="556">
        <f t="shared" ref="B689:D701" si="189">B656</f>
        <v>0</v>
      </c>
      <c r="C689" s="212" t="str">
        <f t="shared" si="189"/>
        <v xml:space="preserve">2 Bed / 2 Bath </v>
      </c>
      <c r="D689" s="260">
        <f t="shared" si="189"/>
        <v>18030</v>
      </c>
      <c r="E689" s="261">
        <f t="shared" ref="E689:S689" si="190">E580*$H146+E611*$M146+($C146-E580-E611)*$M146</f>
        <v>34750</v>
      </c>
      <c r="F689" s="262">
        <f t="shared" si="190"/>
        <v>34750</v>
      </c>
      <c r="G689" s="262">
        <f t="shared" si="190"/>
        <v>34750</v>
      </c>
      <c r="H689" s="262">
        <f t="shared" si="190"/>
        <v>34750</v>
      </c>
      <c r="I689" s="262">
        <f t="shared" si="190"/>
        <v>34750</v>
      </c>
      <c r="J689" s="262">
        <f t="shared" si="190"/>
        <v>34750</v>
      </c>
      <c r="K689" s="262">
        <f t="shared" si="190"/>
        <v>34750</v>
      </c>
      <c r="L689" s="262">
        <f t="shared" si="190"/>
        <v>34750</v>
      </c>
      <c r="M689" s="262">
        <f t="shared" si="190"/>
        <v>34750</v>
      </c>
      <c r="N689" s="262">
        <f t="shared" si="190"/>
        <v>34750</v>
      </c>
      <c r="O689" s="262">
        <f t="shared" si="190"/>
        <v>34750</v>
      </c>
      <c r="P689" s="262">
        <f t="shared" si="190"/>
        <v>34750</v>
      </c>
      <c r="Q689" s="262">
        <f t="shared" si="190"/>
        <v>34750</v>
      </c>
      <c r="R689" s="262">
        <f t="shared" si="190"/>
        <v>34750</v>
      </c>
      <c r="S689" s="262">
        <f t="shared" si="190"/>
        <v>34750</v>
      </c>
      <c r="T689" s="262">
        <f t="shared" ref="T689:AB689" si="191">T580*$H146+T611*$M146+($C146-T580-T611)*$M146</f>
        <v>34750</v>
      </c>
      <c r="U689" s="262">
        <f t="shared" si="191"/>
        <v>34750</v>
      </c>
      <c r="V689" s="262">
        <f t="shared" si="191"/>
        <v>34750</v>
      </c>
      <c r="W689" s="262">
        <f t="shared" si="191"/>
        <v>34750</v>
      </c>
      <c r="X689" s="262">
        <f t="shared" si="191"/>
        <v>34750</v>
      </c>
      <c r="Y689" s="262">
        <f t="shared" si="191"/>
        <v>34750</v>
      </c>
      <c r="Z689" s="262">
        <f t="shared" si="191"/>
        <v>34750</v>
      </c>
      <c r="AA689" s="262">
        <f t="shared" si="191"/>
        <v>34750</v>
      </c>
      <c r="AB689" s="262">
        <f t="shared" si="191"/>
        <v>34750</v>
      </c>
    </row>
    <row r="690" spans="2:28" outlineLevel="1">
      <c r="B690" s="556">
        <f t="shared" si="189"/>
        <v>0</v>
      </c>
      <c r="C690" s="212">
        <f t="shared" si="189"/>
        <v>0</v>
      </c>
      <c r="D690" s="260">
        <f t="shared" si="189"/>
        <v>0</v>
      </c>
      <c r="E690" s="261">
        <f t="shared" ref="E690:S690" si="192">E581*$H147+E612*$M147+($C147-E581-E612)*$M147</f>
        <v>0</v>
      </c>
      <c r="F690" s="262">
        <f t="shared" si="192"/>
        <v>0</v>
      </c>
      <c r="G690" s="262">
        <f t="shared" si="192"/>
        <v>0</v>
      </c>
      <c r="H690" s="262">
        <f t="shared" si="192"/>
        <v>0</v>
      </c>
      <c r="I690" s="262">
        <f t="shared" si="192"/>
        <v>0</v>
      </c>
      <c r="J690" s="262">
        <f t="shared" si="192"/>
        <v>0</v>
      </c>
      <c r="K690" s="262">
        <f t="shared" si="192"/>
        <v>0</v>
      </c>
      <c r="L690" s="262">
        <f t="shared" si="192"/>
        <v>0</v>
      </c>
      <c r="M690" s="262">
        <f t="shared" si="192"/>
        <v>0</v>
      </c>
      <c r="N690" s="262">
        <f t="shared" si="192"/>
        <v>0</v>
      </c>
      <c r="O690" s="262">
        <f t="shared" si="192"/>
        <v>0</v>
      </c>
      <c r="P690" s="262">
        <f t="shared" si="192"/>
        <v>0</v>
      </c>
      <c r="Q690" s="262">
        <f t="shared" si="192"/>
        <v>0</v>
      </c>
      <c r="R690" s="262">
        <f t="shared" si="192"/>
        <v>0</v>
      </c>
      <c r="S690" s="262">
        <f t="shared" si="192"/>
        <v>0</v>
      </c>
      <c r="T690" s="262">
        <f t="shared" ref="T690:AB690" si="193">T581*$H147+T612*$M147+($C147-T581-T612)*$M147</f>
        <v>0</v>
      </c>
      <c r="U690" s="262">
        <f t="shared" si="193"/>
        <v>0</v>
      </c>
      <c r="V690" s="262">
        <f t="shared" si="193"/>
        <v>0</v>
      </c>
      <c r="W690" s="262">
        <f t="shared" si="193"/>
        <v>0</v>
      </c>
      <c r="X690" s="262">
        <f t="shared" si="193"/>
        <v>0</v>
      </c>
      <c r="Y690" s="262">
        <f t="shared" si="193"/>
        <v>0</v>
      </c>
      <c r="Z690" s="262">
        <f t="shared" si="193"/>
        <v>0</v>
      </c>
      <c r="AA690" s="262">
        <f t="shared" si="193"/>
        <v>0</v>
      </c>
      <c r="AB690" s="262">
        <f t="shared" si="193"/>
        <v>0</v>
      </c>
    </row>
    <row r="691" spans="2:28" outlineLevel="1">
      <c r="B691" s="556">
        <f t="shared" si="189"/>
        <v>0</v>
      </c>
      <c r="C691" s="212">
        <f t="shared" si="189"/>
        <v>0</v>
      </c>
      <c r="D691" s="260">
        <f t="shared" si="189"/>
        <v>0</v>
      </c>
      <c r="E691" s="261">
        <f t="shared" ref="E691:S691" si="194">E582*$H148+E613*$M148+($C148-E582-E613)*$M148</f>
        <v>0</v>
      </c>
      <c r="F691" s="262">
        <f t="shared" si="194"/>
        <v>0</v>
      </c>
      <c r="G691" s="262">
        <f t="shared" si="194"/>
        <v>0</v>
      </c>
      <c r="H691" s="262">
        <f t="shared" si="194"/>
        <v>0</v>
      </c>
      <c r="I691" s="262">
        <f t="shared" si="194"/>
        <v>0</v>
      </c>
      <c r="J691" s="262">
        <f t="shared" si="194"/>
        <v>0</v>
      </c>
      <c r="K691" s="262">
        <f t="shared" si="194"/>
        <v>0</v>
      </c>
      <c r="L691" s="262">
        <f t="shared" si="194"/>
        <v>0</v>
      </c>
      <c r="M691" s="262">
        <f t="shared" si="194"/>
        <v>0</v>
      </c>
      <c r="N691" s="262">
        <f t="shared" si="194"/>
        <v>0</v>
      </c>
      <c r="O691" s="262">
        <f t="shared" si="194"/>
        <v>0</v>
      </c>
      <c r="P691" s="262">
        <f t="shared" si="194"/>
        <v>0</v>
      </c>
      <c r="Q691" s="262">
        <f t="shared" si="194"/>
        <v>0</v>
      </c>
      <c r="R691" s="262">
        <f t="shared" si="194"/>
        <v>0</v>
      </c>
      <c r="S691" s="262">
        <f t="shared" si="194"/>
        <v>0</v>
      </c>
      <c r="T691" s="262">
        <f t="shared" ref="T691:AB691" si="195">T582*$H148+T613*$M148+($C148-T582-T613)*$M148</f>
        <v>0</v>
      </c>
      <c r="U691" s="262">
        <f t="shared" si="195"/>
        <v>0</v>
      </c>
      <c r="V691" s="262">
        <f t="shared" si="195"/>
        <v>0</v>
      </c>
      <c r="W691" s="262">
        <f t="shared" si="195"/>
        <v>0</v>
      </c>
      <c r="X691" s="262">
        <f t="shared" si="195"/>
        <v>0</v>
      </c>
      <c r="Y691" s="262">
        <f t="shared" si="195"/>
        <v>0</v>
      </c>
      <c r="Z691" s="262">
        <f t="shared" si="195"/>
        <v>0</v>
      </c>
      <c r="AA691" s="262">
        <f t="shared" si="195"/>
        <v>0</v>
      </c>
      <c r="AB691" s="262">
        <f t="shared" si="195"/>
        <v>0</v>
      </c>
    </row>
    <row r="692" spans="2:28" outlineLevel="1">
      <c r="B692" s="556">
        <f t="shared" si="189"/>
        <v>0</v>
      </c>
      <c r="C692" s="212">
        <f t="shared" si="189"/>
        <v>0</v>
      </c>
      <c r="D692" s="260">
        <f t="shared" si="189"/>
        <v>0</v>
      </c>
      <c r="E692" s="261">
        <f t="shared" ref="E692:S692" si="196">E583*$H149+E614*$M149+($C149-E583-E614)*$M149</f>
        <v>0</v>
      </c>
      <c r="F692" s="262">
        <f t="shared" si="196"/>
        <v>0</v>
      </c>
      <c r="G692" s="262">
        <f t="shared" si="196"/>
        <v>0</v>
      </c>
      <c r="H692" s="262">
        <f t="shared" si="196"/>
        <v>0</v>
      </c>
      <c r="I692" s="262">
        <f t="shared" si="196"/>
        <v>0</v>
      </c>
      <c r="J692" s="262">
        <f t="shared" si="196"/>
        <v>0</v>
      </c>
      <c r="K692" s="262">
        <f t="shared" si="196"/>
        <v>0</v>
      </c>
      <c r="L692" s="262">
        <f t="shared" si="196"/>
        <v>0</v>
      </c>
      <c r="M692" s="262">
        <f t="shared" si="196"/>
        <v>0</v>
      </c>
      <c r="N692" s="262">
        <f t="shared" si="196"/>
        <v>0</v>
      </c>
      <c r="O692" s="262">
        <f t="shared" si="196"/>
        <v>0</v>
      </c>
      <c r="P692" s="262">
        <f t="shared" si="196"/>
        <v>0</v>
      </c>
      <c r="Q692" s="262">
        <f t="shared" si="196"/>
        <v>0</v>
      </c>
      <c r="R692" s="262">
        <f t="shared" si="196"/>
        <v>0</v>
      </c>
      <c r="S692" s="262">
        <f t="shared" si="196"/>
        <v>0</v>
      </c>
      <c r="T692" s="262">
        <f t="shared" ref="T692:AB692" si="197">T583*$H149+T614*$M149+($C149-T583-T614)*$M149</f>
        <v>0</v>
      </c>
      <c r="U692" s="262">
        <f t="shared" si="197"/>
        <v>0</v>
      </c>
      <c r="V692" s="262">
        <f t="shared" si="197"/>
        <v>0</v>
      </c>
      <c r="W692" s="262">
        <f t="shared" si="197"/>
        <v>0</v>
      </c>
      <c r="X692" s="262">
        <f t="shared" si="197"/>
        <v>0</v>
      </c>
      <c r="Y692" s="262">
        <f t="shared" si="197"/>
        <v>0</v>
      </c>
      <c r="Z692" s="262">
        <f t="shared" si="197"/>
        <v>0</v>
      </c>
      <c r="AA692" s="262">
        <f t="shared" si="197"/>
        <v>0</v>
      </c>
      <c r="AB692" s="262">
        <f t="shared" si="197"/>
        <v>0</v>
      </c>
    </row>
    <row r="693" spans="2:28" outlineLevel="1">
      <c r="B693" s="556">
        <f t="shared" si="189"/>
        <v>0</v>
      </c>
      <c r="C693" s="212">
        <f t="shared" si="189"/>
        <v>0</v>
      </c>
      <c r="D693" s="260">
        <f t="shared" si="189"/>
        <v>0</v>
      </c>
      <c r="E693" s="261">
        <f t="shared" ref="E693:S693" si="198">E584*$H150+E615*$M150+($C150-E584-E615)*$M150</f>
        <v>0</v>
      </c>
      <c r="F693" s="262">
        <f t="shared" si="198"/>
        <v>0</v>
      </c>
      <c r="G693" s="262">
        <f t="shared" si="198"/>
        <v>0</v>
      </c>
      <c r="H693" s="262">
        <f t="shared" si="198"/>
        <v>0</v>
      </c>
      <c r="I693" s="262">
        <f t="shared" si="198"/>
        <v>0</v>
      </c>
      <c r="J693" s="262">
        <f t="shared" si="198"/>
        <v>0</v>
      </c>
      <c r="K693" s="262">
        <f t="shared" si="198"/>
        <v>0</v>
      </c>
      <c r="L693" s="262">
        <f t="shared" si="198"/>
        <v>0</v>
      </c>
      <c r="M693" s="262">
        <f t="shared" si="198"/>
        <v>0</v>
      </c>
      <c r="N693" s="262">
        <f t="shared" si="198"/>
        <v>0</v>
      </c>
      <c r="O693" s="262">
        <f t="shared" si="198"/>
        <v>0</v>
      </c>
      <c r="P693" s="262">
        <f t="shared" si="198"/>
        <v>0</v>
      </c>
      <c r="Q693" s="262">
        <f t="shared" si="198"/>
        <v>0</v>
      </c>
      <c r="R693" s="262">
        <f t="shared" si="198"/>
        <v>0</v>
      </c>
      <c r="S693" s="262">
        <f t="shared" si="198"/>
        <v>0</v>
      </c>
      <c r="T693" s="262">
        <f t="shared" ref="T693:AB693" si="199">T584*$H150+T615*$M150+($C150-T584-T615)*$M150</f>
        <v>0</v>
      </c>
      <c r="U693" s="262">
        <f t="shared" si="199"/>
        <v>0</v>
      </c>
      <c r="V693" s="262">
        <f t="shared" si="199"/>
        <v>0</v>
      </c>
      <c r="W693" s="262">
        <f t="shared" si="199"/>
        <v>0</v>
      </c>
      <c r="X693" s="262">
        <f t="shared" si="199"/>
        <v>0</v>
      </c>
      <c r="Y693" s="262">
        <f t="shared" si="199"/>
        <v>0</v>
      </c>
      <c r="Z693" s="262">
        <f t="shared" si="199"/>
        <v>0</v>
      </c>
      <c r="AA693" s="262">
        <f t="shared" si="199"/>
        <v>0</v>
      </c>
      <c r="AB693" s="262">
        <f t="shared" si="199"/>
        <v>0</v>
      </c>
    </row>
    <row r="694" spans="2:28" outlineLevel="1">
      <c r="B694" s="556">
        <f t="shared" si="189"/>
        <v>0</v>
      </c>
      <c r="C694" s="212">
        <f t="shared" si="189"/>
        <v>0</v>
      </c>
      <c r="D694" s="260">
        <f t="shared" si="189"/>
        <v>0</v>
      </c>
      <c r="E694" s="261">
        <f t="shared" ref="E694:S694" si="200">E585*$H151+E616*$M151+($C151-E585-E616)*$M151</f>
        <v>0</v>
      </c>
      <c r="F694" s="262">
        <f t="shared" si="200"/>
        <v>0</v>
      </c>
      <c r="G694" s="262">
        <f t="shared" si="200"/>
        <v>0</v>
      </c>
      <c r="H694" s="262">
        <f t="shared" si="200"/>
        <v>0</v>
      </c>
      <c r="I694" s="262">
        <f t="shared" si="200"/>
        <v>0</v>
      </c>
      <c r="J694" s="262">
        <f t="shared" si="200"/>
        <v>0</v>
      </c>
      <c r="K694" s="262">
        <f t="shared" si="200"/>
        <v>0</v>
      </c>
      <c r="L694" s="262">
        <f t="shared" si="200"/>
        <v>0</v>
      </c>
      <c r="M694" s="262">
        <f t="shared" si="200"/>
        <v>0</v>
      </c>
      <c r="N694" s="262">
        <f t="shared" si="200"/>
        <v>0</v>
      </c>
      <c r="O694" s="262">
        <f t="shared" si="200"/>
        <v>0</v>
      </c>
      <c r="P694" s="262">
        <f t="shared" si="200"/>
        <v>0</v>
      </c>
      <c r="Q694" s="262">
        <f t="shared" si="200"/>
        <v>0</v>
      </c>
      <c r="R694" s="262">
        <f t="shared" si="200"/>
        <v>0</v>
      </c>
      <c r="S694" s="262">
        <f t="shared" si="200"/>
        <v>0</v>
      </c>
      <c r="T694" s="262">
        <f t="shared" ref="T694:AB694" si="201">T585*$H151+T616*$M151+($C151-T585-T616)*$M151</f>
        <v>0</v>
      </c>
      <c r="U694" s="262">
        <f t="shared" si="201"/>
        <v>0</v>
      </c>
      <c r="V694" s="262">
        <f t="shared" si="201"/>
        <v>0</v>
      </c>
      <c r="W694" s="262">
        <f t="shared" si="201"/>
        <v>0</v>
      </c>
      <c r="X694" s="262">
        <f t="shared" si="201"/>
        <v>0</v>
      </c>
      <c r="Y694" s="262">
        <f t="shared" si="201"/>
        <v>0</v>
      </c>
      <c r="Z694" s="262">
        <f t="shared" si="201"/>
        <v>0</v>
      </c>
      <c r="AA694" s="262">
        <f t="shared" si="201"/>
        <v>0</v>
      </c>
      <c r="AB694" s="262">
        <f t="shared" si="201"/>
        <v>0</v>
      </c>
    </row>
    <row r="695" spans="2:28" outlineLevel="1">
      <c r="B695" s="556">
        <f t="shared" si="189"/>
        <v>0</v>
      </c>
      <c r="C695" s="212">
        <f t="shared" si="189"/>
        <v>0</v>
      </c>
      <c r="D695" s="260">
        <f t="shared" si="189"/>
        <v>0</v>
      </c>
      <c r="E695" s="261">
        <f t="shared" ref="E695:S695" si="202">E586*$H152+E617*$M152+($C152-E586-E617)*$M152</f>
        <v>0</v>
      </c>
      <c r="F695" s="262">
        <f t="shared" si="202"/>
        <v>0</v>
      </c>
      <c r="G695" s="262">
        <f t="shared" si="202"/>
        <v>0</v>
      </c>
      <c r="H695" s="262">
        <f t="shared" si="202"/>
        <v>0</v>
      </c>
      <c r="I695" s="262">
        <f t="shared" si="202"/>
        <v>0</v>
      </c>
      <c r="J695" s="262">
        <f t="shared" si="202"/>
        <v>0</v>
      </c>
      <c r="K695" s="262">
        <f t="shared" si="202"/>
        <v>0</v>
      </c>
      <c r="L695" s="262">
        <f t="shared" si="202"/>
        <v>0</v>
      </c>
      <c r="M695" s="262">
        <f t="shared" si="202"/>
        <v>0</v>
      </c>
      <c r="N695" s="262">
        <f t="shared" si="202"/>
        <v>0</v>
      </c>
      <c r="O695" s="262">
        <f t="shared" si="202"/>
        <v>0</v>
      </c>
      <c r="P695" s="262">
        <f t="shared" si="202"/>
        <v>0</v>
      </c>
      <c r="Q695" s="262">
        <f t="shared" si="202"/>
        <v>0</v>
      </c>
      <c r="R695" s="262">
        <f t="shared" si="202"/>
        <v>0</v>
      </c>
      <c r="S695" s="262">
        <f t="shared" si="202"/>
        <v>0</v>
      </c>
      <c r="T695" s="262">
        <f t="shared" ref="T695:AB695" si="203">T586*$H152+T617*$M152+($C152-T586-T617)*$M152</f>
        <v>0</v>
      </c>
      <c r="U695" s="262">
        <f t="shared" si="203"/>
        <v>0</v>
      </c>
      <c r="V695" s="262">
        <f t="shared" si="203"/>
        <v>0</v>
      </c>
      <c r="W695" s="262">
        <f t="shared" si="203"/>
        <v>0</v>
      </c>
      <c r="X695" s="262">
        <f t="shared" si="203"/>
        <v>0</v>
      </c>
      <c r="Y695" s="262">
        <f t="shared" si="203"/>
        <v>0</v>
      </c>
      <c r="Z695" s="262">
        <f t="shared" si="203"/>
        <v>0</v>
      </c>
      <c r="AA695" s="262">
        <f t="shared" si="203"/>
        <v>0</v>
      </c>
      <c r="AB695" s="262">
        <f t="shared" si="203"/>
        <v>0</v>
      </c>
    </row>
    <row r="696" spans="2:28" outlineLevel="1">
      <c r="B696" s="556">
        <f t="shared" si="189"/>
        <v>0</v>
      </c>
      <c r="C696" s="212">
        <f t="shared" si="189"/>
        <v>0</v>
      </c>
      <c r="D696" s="260">
        <f t="shared" si="189"/>
        <v>0</v>
      </c>
      <c r="E696" s="261">
        <f t="shared" ref="E696:S696" si="204">E587*$H153+E618*$M153+($C153-E587-E618)*$M153</f>
        <v>0</v>
      </c>
      <c r="F696" s="262">
        <f t="shared" si="204"/>
        <v>0</v>
      </c>
      <c r="G696" s="262">
        <f t="shared" si="204"/>
        <v>0</v>
      </c>
      <c r="H696" s="262">
        <f t="shared" si="204"/>
        <v>0</v>
      </c>
      <c r="I696" s="262">
        <f t="shared" si="204"/>
        <v>0</v>
      </c>
      <c r="J696" s="262">
        <f t="shared" si="204"/>
        <v>0</v>
      </c>
      <c r="K696" s="262">
        <f t="shared" si="204"/>
        <v>0</v>
      </c>
      <c r="L696" s="262">
        <f t="shared" si="204"/>
        <v>0</v>
      </c>
      <c r="M696" s="262">
        <f t="shared" si="204"/>
        <v>0</v>
      </c>
      <c r="N696" s="262">
        <f t="shared" si="204"/>
        <v>0</v>
      </c>
      <c r="O696" s="262">
        <f t="shared" si="204"/>
        <v>0</v>
      </c>
      <c r="P696" s="262">
        <f t="shared" si="204"/>
        <v>0</v>
      </c>
      <c r="Q696" s="262">
        <f t="shared" si="204"/>
        <v>0</v>
      </c>
      <c r="R696" s="262">
        <f t="shared" si="204"/>
        <v>0</v>
      </c>
      <c r="S696" s="262">
        <f t="shared" si="204"/>
        <v>0</v>
      </c>
      <c r="T696" s="262">
        <f t="shared" ref="T696:AB696" si="205">T587*$H153+T618*$M153+($C153-T587-T618)*$M153</f>
        <v>0</v>
      </c>
      <c r="U696" s="262">
        <f t="shared" si="205"/>
        <v>0</v>
      </c>
      <c r="V696" s="262">
        <f t="shared" si="205"/>
        <v>0</v>
      </c>
      <c r="W696" s="262">
        <f t="shared" si="205"/>
        <v>0</v>
      </c>
      <c r="X696" s="262">
        <f t="shared" si="205"/>
        <v>0</v>
      </c>
      <c r="Y696" s="262">
        <f t="shared" si="205"/>
        <v>0</v>
      </c>
      <c r="Z696" s="262">
        <f t="shared" si="205"/>
        <v>0</v>
      </c>
      <c r="AA696" s="262">
        <f t="shared" si="205"/>
        <v>0</v>
      </c>
      <c r="AB696" s="262">
        <f t="shared" si="205"/>
        <v>0</v>
      </c>
    </row>
    <row r="697" spans="2:28" outlineLevel="1">
      <c r="B697" s="556">
        <f t="shared" si="189"/>
        <v>0</v>
      </c>
      <c r="C697" s="212">
        <f t="shared" si="189"/>
        <v>0</v>
      </c>
      <c r="D697" s="260">
        <f t="shared" si="189"/>
        <v>0</v>
      </c>
      <c r="E697" s="261">
        <f t="shared" ref="E697:S697" si="206">E588*$H154+E619*$M154+($C154-E588-E619)*$M154</f>
        <v>0</v>
      </c>
      <c r="F697" s="262">
        <f t="shared" si="206"/>
        <v>0</v>
      </c>
      <c r="G697" s="262">
        <f t="shared" si="206"/>
        <v>0</v>
      </c>
      <c r="H697" s="262">
        <f t="shared" si="206"/>
        <v>0</v>
      </c>
      <c r="I697" s="262">
        <f t="shared" si="206"/>
        <v>0</v>
      </c>
      <c r="J697" s="262">
        <f t="shared" si="206"/>
        <v>0</v>
      </c>
      <c r="K697" s="262">
        <f t="shared" si="206"/>
        <v>0</v>
      </c>
      <c r="L697" s="262">
        <f t="shared" si="206"/>
        <v>0</v>
      </c>
      <c r="M697" s="262">
        <f t="shared" si="206"/>
        <v>0</v>
      </c>
      <c r="N697" s="262">
        <f t="shared" si="206"/>
        <v>0</v>
      </c>
      <c r="O697" s="262">
        <f t="shared" si="206"/>
        <v>0</v>
      </c>
      <c r="P697" s="262">
        <f t="shared" si="206"/>
        <v>0</v>
      </c>
      <c r="Q697" s="262">
        <f t="shared" si="206"/>
        <v>0</v>
      </c>
      <c r="R697" s="262">
        <f t="shared" si="206"/>
        <v>0</v>
      </c>
      <c r="S697" s="262">
        <f t="shared" si="206"/>
        <v>0</v>
      </c>
      <c r="T697" s="262">
        <f t="shared" ref="T697:AB697" si="207">T588*$H154+T619*$M154+($C154-T588-T619)*$M154</f>
        <v>0</v>
      </c>
      <c r="U697" s="262">
        <f t="shared" si="207"/>
        <v>0</v>
      </c>
      <c r="V697" s="262">
        <f t="shared" si="207"/>
        <v>0</v>
      </c>
      <c r="W697" s="262">
        <f t="shared" si="207"/>
        <v>0</v>
      </c>
      <c r="X697" s="262">
        <f t="shared" si="207"/>
        <v>0</v>
      </c>
      <c r="Y697" s="262">
        <f t="shared" si="207"/>
        <v>0</v>
      </c>
      <c r="Z697" s="262">
        <f t="shared" si="207"/>
        <v>0</v>
      </c>
      <c r="AA697" s="262">
        <f t="shared" si="207"/>
        <v>0</v>
      </c>
      <c r="AB697" s="262">
        <f t="shared" si="207"/>
        <v>0</v>
      </c>
    </row>
    <row r="698" spans="2:28" outlineLevel="1">
      <c r="B698" s="556">
        <f t="shared" si="189"/>
        <v>0</v>
      </c>
      <c r="C698" s="212">
        <f t="shared" si="189"/>
        <v>0</v>
      </c>
      <c r="D698" s="260">
        <f t="shared" si="189"/>
        <v>0</v>
      </c>
      <c r="E698" s="261">
        <f t="shared" ref="E698:S698" si="208">E589*$H155+E620*$M155+($C155-E589-E620)*$M155</f>
        <v>0</v>
      </c>
      <c r="F698" s="262">
        <f t="shared" si="208"/>
        <v>0</v>
      </c>
      <c r="G698" s="262">
        <f t="shared" si="208"/>
        <v>0</v>
      </c>
      <c r="H698" s="262">
        <f t="shared" si="208"/>
        <v>0</v>
      </c>
      <c r="I698" s="262">
        <f t="shared" si="208"/>
        <v>0</v>
      </c>
      <c r="J698" s="262">
        <f t="shared" si="208"/>
        <v>0</v>
      </c>
      <c r="K698" s="262">
        <f t="shared" si="208"/>
        <v>0</v>
      </c>
      <c r="L698" s="262">
        <f t="shared" si="208"/>
        <v>0</v>
      </c>
      <c r="M698" s="262">
        <f t="shared" si="208"/>
        <v>0</v>
      </c>
      <c r="N698" s="262">
        <f t="shared" si="208"/>
        <v>0</v>
      </c>
      <c r="O698" s="262">
        <f t="shared" si="208"/>
        <v>0</v>
      </c>
      <c r="P698" s="262">
        <f t="shared" si="208"/>
        <v>0</v>
      </c>
      <c r="Q698" s="262">
        <f t="shared" si="208"/>
        <v>0</v>
      </c>
      <c r="R698" s="262">
        <f t="shared" si="208"/>
        <v>0</v>
      </c>
      <c r="S698" s="262">
        <f t="shared" si="208"/>
        <v>0</v>
      </c>
      <c r="T698" s="262">
        <f t="shared" ref="T698:AB698" si="209">T589*$H155+T620*$M155+($C155-T589-T620)*$M155</f>
        <v>0</v>
      </c>
      <c r="U698" s="262">
        <f t="shared" si="209"/>
        <v>0</v>
      </c>
      <c r="V698" s="262">
        <f t="shared" si="209"/>
        <v>0</v>
      </c>
      <c r="W698" s="262">
        <f t="shared" si="209"/>
        <v>0</v>
      </c>
      <c r="X698" s="262">
        <f t="shared" si="209"/>
        <v>0</v>
      </c>
      <c r="Y698" s="262">
        <f t="shared" si="209"/>
        <v>0</v>
      </c>
      <c r="Z698" s="262">
        <f t="shared" si="209"/>
        <v>0</v>
      </c>
      <c r="AA698" s="262">
        <f t="shared" si="209"/>
        <v>0</v>
      </c>
      <c r="AB698" s="262">
        <f t="shared" si="209"/>
        <v>0</v>
      </c>
    </row>
    <row r="699" spans="2:28" outlineLevel="1">
      <c r="B699" s="556">
        <f t="shared" si="189"/>
        <v>0</v>
      </c>
      <c r="C699" s="212">
        <f t="shared" si="189"/>
        <v>0</v>
      </c>
      <c r="D699" s="260">
        <f t="shared" si="189"/>
        <v>0</v>
      </c>
      <c r="E699" s="261">
        <f t="shared" ref="E699:S699" si="210">E590*$H156+E621*$M156+($C156-E590-E621)*$M156</f>
        <v>0</v>
      </c>
      <c r="F699" s="262">
        <f t="shared" si="210"/>
        <v>0</v>
      </c>
      <c r="G699" s="262">
        <f t="shared" si="210"/>
        <v>0</v>
      </c>
      <c r="H699" s="262">
        <f t="shared" si="210"/>
        <v>0</v>
      </c>
      <c r="I699" s="262">
        <f t="shared" si="210"/>
        <v>0</v>
      </c>
      <c r="J699" s="262">
        <f t="shared" si="210"/>
        <v>0</v>
      </c>
      <c r="K699" s="262">
        <f t="shared" si="210"/>
        <v>0</v>
      </c>
      <c r="L699" s="262">
        <f t="shared" si="210"/>
        <v>0</v>
      </c>
      <c r="M699" s="262">
        <f t="shared" si="210"/>
        <v>0</v>
      </c>
      <c r="N699" s="262">
        <f t="shared" si="210"/>
        <v>0</v>
      </c>
      <c r="O699" s="262">
        <f t="shared" si="210"/>
        <v>0</v>
      </c>
      <c r="P699" s="262">
        <f t="shared" si="210"/>
        <v>0</v>
      </c>
      <c r="Q699" s="262">
        <f t="shared" si="210"/>
        <v>0</v>
      </c>
      <c r="R699" s="262">
        <f t="shared" si="210"/>
        <v>0</v>
      </c>
      <c r="S699" s="262">
        <f t="shared" si="210"/>
        <v>0</v>
      </c>
      <c r="T699" s="262">
        <f t="shared" ref="T699:AB699" si="211">T590*$H156+T621*$M156+($C156-T590-T621)*$M156</f>
        <v>0</v>
      </c>
      <c r="U699" s="262">
        <f t="shared" si="211"/>
        <v>0</v>
      </c>
      <c r="V699" s="262">
        <f t="shared" si="211"/>
        <v>0</v>
      </c>
      <c r="W699" s="262">
        <f t="shared" si="211"/>
        <v>0</v>
      </c>
      <c r="X699" s="262">
        <f t="shared" si="211"/>
        <v>0</v>
      </c>
      <c r="Y699" s="262">
        <f t="shared" si="211"/>
        <v>0</v>
      </c>
      <c r="Z699" s="262">
        <f t="shared" si="211"/>
        <v>0</v>
      </c>
      <c r="AA699" s="262">
        <f t="shared" si="211"/>
        <v>0</v>
      </c>
      <c r="AB699" s="262">
        <f t="shared" si="211"/>
        <v>0</v>
      </c>
    </row>
    <row r="700" spans="2:28" outlineLevel="1">
      <c r="B700" s="556">
        <f t="shared" si="189"/>
        <v>0</v>
      </c>
      <c r="C700" s="212">
        <f t="shared" si="189"/>
        <v>0</v>
      </c>
      <c r="D700" s="260">
        <f t="shared" si="189"/>
        <v>0</v>
      </c>
      <c r="E700" s="261">
        <f t="shared" ref="E700:S700" si="212">E591*$H157+E622*$M157+($C157-E591-E622)*$M157</f>
        <v>0</v>
      </c>
      <c r="F700" s="262">
        <f t="shared" si="212"/>
        <v>0</v>
      </c>
      <c r="G700" s="262">
        <f t="shared" si="212"/>
        <v>0</v>
      </c>
      <c r="H700" s="262">
        <f t="shared" si="212"/>
        <v>0</v>
      </c>
      <c r="I700" s="262">
        <f t="shared" si="212"/>
        <v>0</v>
      </c>
      <c r="J700" s="262">
        <f t="shared" si="212"/>
        <v>0</v>
      </c>
      <c r="K700" s="262">
        <f t="shared" si="212"/>
        <v>0</v>
      </c>
      <c r="L700" s="262">
        <f t="shared" si="212"/>
        <v>0</v>
      </c>
      <c r="M700" s="262">
        <f t="shared" si="212"/>
        <v>0</v>
      </c>
      <c r="N700" s="262">
        <f t="shared" si="212"/>
        <v>0</v>
      </c>
      <c r="O700" s="262">
        <f t="shared" si="212"/>
        <v>0</v>
      </c>
      <c r="P700" s="262">
        <f t="shared" si="212"/>
        <v>0</v>
      </c>
      <c r="Q700" s="262">
        <f t="shared" si="212"/>
        <v>0</v>
      </c>
      <c r="R700" s="262">
        <f t="shared" si="212"/>
        <v>0</v>
      </c>
      <c r="S700" s="262">
        <f t="shared" si="212"/>
        <v>0</v>
      </c>
      <c r="T700" s="262">
        <f t="shared" ref="T700:AB700" si="213">T591*$H157+T622*$M157+($C157-T591-T622)*$M157</f>
        <v>0</v>
      </c>
      <c r="U700" s="262">
        <f t="shared" si="213"/>
        <v>0</v>
      </c>
      <c r="V700" s="262">
        <f t="shared" si="213"/>
        <v>0</v>
      </c>
      <c r="W700" s="262">
        <f t="shared" si="213"/>
        <v>0</v>
      </c>
      <c r="X700" s="262">
        <f t="shared" si="213"/>
        <v>0</v>
      </c>
      <c r="Y700" s="262">
        <f t="shared" si="213"/>
        <v>0</v>
      </c>
      <c r="Z700" s="262">
        <f t="shared" si="213"/>
        <v>0</v>
      </c>
      <c r="AA700" s="262">
        <f t="shared" si="213"/>
        <v>0</v>
      </c>
      <c r="AB700" s="262">
        <f t="shared" si="213"/>
        <v>0</v>
      </c>
    </row>
    <row r="701" spans="2:28" outlineLevel="1">
      <c r="B701" s="556">
        <f t="shared" si="189"/>
        <v>0</v>
      </c>
      <c r="C701" s="215">
        <f t="shared" si="189"/>
        <v>0</v>
      </c>
      <c r="D701" s="558">
        <f t="shared" si="189"/>
        <v>0</v>
      </c>
      <c r="E701" s="264">
        <f t="shared" ref="E701:S701" si="214">E592*$H158+E623*$M158+($C158-E592-E623)*$M158</f>
        <v>0</v>
      </c>
      <c r="F701" s="265">
        <f t="shared" si="214"/>
        <v>0</v>
      </c>
      <c r="G701" s="265">
        <f t="shared" si="214"/>
        <v>0</v>
      </c>
      <c r="H701" s="265">
        <f t="shared" si="214"/>
        <v>0</v>
      </c>
      <c r="I701" s="265">
        <f t="shared" si="214"/>
        <v>0</v>
      </c>
      <c r="J701" s="265">
        <f t="shared" si="214"/>
        <v>0</v>
      </c>
      <c r="K701" s="265">
        <f t="shared" si="214"/>
        <v>0</v>
      </c>
      <c r="L701" s="265">
        <f t="shared" si="214"/>
        <v>0</v>
      </c>
      <c r="M701" s="265">
        <f t="shared" si="214"/>
        <v>0</v>
      </c>
      <c r="N701" s="265">
        <f t="shared" si="214"/>
        <v>0</v>
      </c>
      <c r="O701" s="265">
        <f t="shared" si="214"/>
        <v>0</v>
      </c>
      <c r="P701" s="265">
        <f t="shared" si="214"/>
        <v>0</v>
      </c>
      <c r="Q701" s="265">
        <f t="shared" si="214"/>
        <v>0</v>
      </c>
      <c r="R701" s="265">
        <f t="shared" si="214"/>
        <v>0</v>
      </c>
      <c r="S701" s="265">
        <f t="shared" si="214"/>
        <v>0</v>
      </c>
      <c r="T701" s="265">
        <f t="shared" ref="T701:AB701" si="215">T592*$H158+T623*$M158+($C158-T592-T623)*$M158</f>
        <v>0</v>
      </c>
      <c r="U701" s="265">
        <f t="shared" si="215"/>
        <v>0</v>
      </c>
      <c r="V701" s="265">
        <f t="shared" si="215"/>
        <v>0</v>
      </c>
      <c r="W701" s="265">
        <f t="shared" si="215"/>
        <v>0</v>
      </c>
      <c r="X701" s="265">
        <f t="shared" si="215"/>
        <v>0</v>
      </c>
      <c r="Y701" s="265">
        <f t="shared" si="215"/>
        <v>0</v>
      </c>
      <c r="Z701" s="265">
        <f t="shared" si="215"/>
        <v>0</v>
      </c>
      <c r="AA701" s="265">
        <f t="shared" si="215"/>
        <v>0</v>
      </c>
      <c r="AB701" s="265">
        <f t="shared" si="215"/>
        <v>0</v>
      </c>
    </row>
    <row r="702" spans="2:28" outlineLevel="1">
      <c r="C702" s="21" t="s">
        <v>262</v>
      </c>
      <c r="D702" s="260">
        <f>SUM(D672:D701)</f>
        <v>27462</v>
      </c>
      <c r="E702" s="261">
        <f t="shared" ref="E702:AB702" si="216">SUM(E672:E701)</f>
        <v>51550</v>
      </c>
      <c r="F702" s="266">
        <f t="shared" si="216"/>
        <v>51550</v>
      </c>
      <c r="G702" s="266">
        <f t="shared" si="216"/>
        <v>51550</v>
      </c>
      <c r="H702" s="266">
        <f t="shared" si="216"/>
        <v>51550</v>
      </c>
      <c r="I702" s="266">
        <f t="shared" si="216"/>
        <v>51550</v>
      </c>
      <c r="J702" s="266">
        <f t="shared" si="216"/>
        <v>51550</v>
      </c>
      <c r="K702" s="266">
        <f t="shared" si="216"/>
        <v>51550</v>
      </c>
      <c r="L702" s="266">
        <f t="shared" si="216"/>
        <v>51550</v>
      </c>
      <c r="M702" s="266">
        <f t="shared" si="216"/>
        <v>51550</v>
      </c>
      <c r="N702" s="266">
        <f t="shared" si="216"/>
        <v>51550</v>
      </c>
      <c r="O702" s="266">
        <f t="shared" si="216"/>
        <v>51550</v>
      </c>
      <c r="P702" s="266">
        <f t="shared" si="216"/>
        <v>51550</v>
      </c>
      <c r="Q702" s="266">
        <f t="shared" si="216"/>
        <v>51550</v>
      </c>
      <c r="R702" s="266">
        <f t="shared" si="216"/>
        <v>51550</v>
      </c>
      <c r="S702" s="266">
        <f t="shared" si="216"/>
        <v>51550</v>
      </c>
      <c r="T702" s="266">
        <f t="shared" si="216"/>
        <v>51550</v>
      </c>
      <c r="U702" s="266">
        <f t="shared" si="216"/>
        <v>51550</v>
      </c>
      <c r="V702" s="266">
        <f t="shared" si="216"/>
        <v>51550</v>
      </c>
      <c r="W702" s="266">
        <f t="shared" si="216"/>
        <v>51550</v>
      </c>
      <c r="X702" s="266">
        <f t="shared" si="216"/>
        <v>51550</v>
      </c>
      <c r="Y702" s="266">
        <f t="shared" si="216"/>
        <v>51550</v>
      </c>
      <c r="Z702" s="266">
        <f t="shared" si="216"/>
        <v>51550</v>
      </c>
      <c r="AA702" s="266">
        <f t="shared" si="216"/>
        <v>51550</v>
      </c>
      <c r="AB702" s="266">
        <f t="shared" si="216"/>
        <v>51550</v>
      </c>
    </row>
    <row r="703" spans="2:28" outlineLevel="1">
      <c r="C703" s="21"/>
      <c r="D703" s="260"/>
      <c r="E703" s="261"/>
      <c r="F703" s="266"/>
      <c r="G703" s="266"/>
      <c r="H703" s="266"/>
      <c r="I703" s="266"/>
      <c r="J703" s="266"/>
      <c r="K703" s="266"/>
      <c r="L703" s="266"/>
      <c r="M703" s="266"/>
      <c r="N703" s="266"/>
      <c r="O703" s="266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  <c r="AA703" s="266"/>
      <c r="AB703" s="266"/>
    </row>
    <row r="704" spans="2:28" outlineLevel="1">
      <c r="C704" s="240" t="s">
        <v>263</v>
      </c>
      <c r="D704" s="267"/>
      <c r="E704" s="259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</row>
    <row r="705" spans="2:28" outlineLevel="1">
      <c r="B705" s="556">
        <f>B672</f>
        <v>0</v>
      </c>
      <c r="C705" s="212" t="str">
        <f>C672</f>
        <v>Studio</v>
      </c>
      <c r="D705" s="260">
        <f t="shared" ref="D705:D734" si="217">-E344*H129</f>
        <v>0</v>
      </c>
      <c r="E705" s="261">
        <f t="shared" ref="E705:AB705" si="218">IFERROR(-($D344-E563-E594)*($M129*($D344-$U344)+$H129*$U344)/$D344,0)</f>
        <v>0</v>
      </c>
      <c r="F705" s="262">
        <f t="shared" si="218"/>
        <v>0</v>
      </c>
      <c r="G705" s="262">
        <f t="shared" si="218"/>
        <v>0</v>
      </c>
      <c r="H705" s="262">
        <f t="shared" si="218"/>
        <v>0</v>
      </c>
      <c r="I705" s="262">
        <f t="shared" si="218"/>
        <v>0</v>
      </c>
      <c r="J705" s="262">
        <f t="shared" si="218"/>
        <v>0</v>
      </c>
      <c r="K705" s="262">
        <f t="shared" si="218"/>
        <v>0</v>
      </c>
      <c r="L705" s="262">
        <f t="shared" si="218"/>
        <v>0</v>
      </c>
      <c r="M705" s="262">
        <f t="shared" si="218"/>
        <v>0</v>
      </c>
      <c r="N705" s="262">
        <f t="shared" si="218"/>
        <v>0</v>
      </c>
      <c r="O705" s="262">
        <f t="shared" si="218"/>
        <v>0</v>
      </c>
      <c r="P705" s="262">
        <f t="shared" si="218"/>
        <v>0</v>
      </c>
      <c r="Q705" s="262">
        <f t="shared" si="218"/>
        <v>0</v>
      </c>
      <c r="R705" s="262">
        <f t="shared" si="218"/>
        <v>0</v>
      </c>
      <c r="S705" s="262">
        <f t="shared" si="218"/>
        <v>0</v>
      </c>
      <c r="T705" s="262">
        <f t="shared" si="218"/>
        <v>0</v>
      </c>
      <c r="U705" s="262">
        <f t="shared" si="218"/>
        <v>0</v>
      </c>
      <c r="V705" s="262">
        <f t="shared" si="218"/>
        <v>0</v>
      </c>
      <c r="W705" s="262">
        <f t="shared" si="218"/>
        <v>0</v>
      </c>
      <c r="X705" s="262">
        <f t="shared" si="218"/>
        <v>0</v>
      </c>
      <c r="Y705" s="262">
        <f t="shared" si="218"/>
        <v>0</v>
      </c>
      <c r="Z705" s="262">
        <f t="shared" si="218"/>
        <v>0</v>
      </c>
      <c r="AA705" s="262">
        <f t="shared" si="218"/>
        <v>0</v>
      </c>
      <c r="AB705" s="262">
        <f t="shared" si="218"/>
        <v>0</v>
      </c>
    </row>
    <row r="706" spans="2:28" outlineLevel="1">
      <c r="B706" s="556">
        <f t="shared" ref="B706:C721" si="219">B673</f>
        <v>0</v>
      </c>
      <c r="C706" s="212" t="str">
        <f t="shared" si="219"/>
        <v xml:space="preserve">1 Bed / 1 Bath </v>
      </c>
      <c r="D706" s="260">
        <f t="shared" si="217"/>
        <v>0</v>
      </c>
      <c r="E706" s="261">
        <f t="shared" ref="E706:AB706" si="220">IFERROR(-($D345-E564-E595)*($M130*($D345-$U345)+$H130*$U345)/$D345,0)</f>
        <v>0</v>
      </c>
      <c r="F706" s="262">
        <f t="shared" si="220"/>
        <v>0</v>
      </c>
      <c r="G706" s="262">
        <f t="shared" si="220"/>
        <v>0</v>
      </c>
      <c r="H706" s="262">
        <f t="shared" si="220"/>
        <v>0</v>
      </c>
      <c r="I706" s="262">
        <f t="shared" si="220"/>
        <v>0</v>
      </c>
      <c r="J706" s="262">
        <f t="shared" si="220"/>
        <v>0</v>
      </c>
      <c r="K706" s="262">
        <f t="shared" si="220"/>
        <v>0</v>
      </c>
      <c r="L706" s="262">
        <f t="shared" si="220"/>
        <v>0</v>
      </c>
      <c r="M706" s="262">
        <f t="shared" si="220"/>
        <v>0</v>
      </c>
      <c r="N706" s="262">
        <f t="shared" si="220"/>
        <v>0</v>
      </c>
      <c r="O706" s="262">
        <f t="shared" si="220"/>
        <v>0</v>
      </c>
      <c r="P706" s="262">
        <f t="shared" si="220"/>
        <v>0</v>
      </c>
      <c r="Q706" s="262">
        <f t="shared" si="220"/>
        <v>0</v>
      </c>
      <c r="R706" s="262">
        <f t="shared" si="220"/>
        <v>0</v>
      </c>
      <c r="S706" s="262">
        <f t="shared" si="220"/>
        <v>0</v>
      </c>
      <c r="T706" s="262">
        <f t="shared" si="220"/>
        <v>0</v>
      </c>
      <c r="U706" s="262">
        <f t="shared" si="220"/>
        <v>0</v>
      </c>
      <c r="V706" s="262">
        <f t="shared" si="220"/>
        <v>0</v>
      </c>
      <c r="W706" s="262">
        <f t="shared" si="220"/>
        <v>0</v>
      </c>
      <c r="X706" s="262">
        <f t="shared" si="220"/>
        <v>0</v>
      </c>
      <c r="Y706" s="262">
        <f t="shared" si="220"/>
        <v>0</v>
      </c>
      <c r="Z706" s="262">
        <f t="shared" si="220"/>
        <v>0</v>
      </c>
      <c r="AA706" s="262">
        <f t="shared" si="220"/>
        <v>0</v>
      </c>
      <c r="AB706" s="262">
        <f t="shared" si="220"/>
        <v>0</v>
      </c>
    </row>
    <row r="707" spans="2:28" outlineLevel="1">
      <c r="B707" s="556">
        <f t="shared" si="219"/>
        <v>0</v>
      </c>
      <c r="C707" s="212" t="str">
        <f t="shared" si="219"/>
        <v xml:space="preserve">1 Bed / 1 Bath </v>
      </c>
      <c r="D707" s="260">
        <f t="shared" si="217"/>
        <v>0</v>
      </c>
      <c r="E707" s="261">
        <f t="shared" ref="E707:AB707" si="221">IFERROR(-($D346-E565-E596)*($M131*($D346-$U346)+$H131*$U346)/$D346,0)</f>
        <v>0</v>
      </c>
      <c r="F707" s="262">
        <f t="shared" si="221"/>
        <v>0</v>
      </c>
      <c r="G707" s="262">
        <f t="shared" si="221"/>
        <v>0</v>
      </c>
      <c r="H707" s="262">
        <f t="shared" si="221"/>
        <v>0</v>
      </c>
      <c r="I707" s="262">
        <f t="shared" si="221"/>
        <v>0</v>
      </c>
      <c r="J707" s="262">
        <f t="shared" si="221"/>
        <v>0</v>
      </c>
      <c r="K707" s="262">
        <f t="shared" si="221"/>
        <v>0</v>
      </c>
      <c r="L707" s="262">
        <f t="shared" si="221"/>
        <v>0</v>
      </c>
      <c r="M707" s="262">
        <f t="shared" si="221"/>
        <v>0</v>
      </c>
      <c r="N707" s="262">
        <f t="shared" si="221"/>
        <v>0</v>
      </c>
      <c r="O707" s="262">
        <f t="shared" si="221"/>
        <v>0</v>
      </c>
      <c r="P707" s="262">
        <f t="shared" si="221"/>
        <v>0</v>
      </c>
      <c r="Q707" s="262">
        <f t="shared" si="221"/>
        <v>0</v>
      </c>
      <c r="R707" s="262">
        <f t="shared" si="221"/>
        <v>0</v>
      </c>
      <c r="S707" s="262">
        <f t="shared" si="221"/>
        <v>0</v>
      </c>
      <c r="T707" s="262">
        <f t="shared" si="221"/>
        <v>0</v>
      </c>
      <c r="U707" s="262">
        <f t="shared" si="221"/>
        <v>0</v>
      </c>
      <c r="V707" s="262">
        <f t="shared" si="221"/>
        <v>0</v>
      </c>
      <c r="W707" s="262">
        <f t="shared" si="221"/>
        <v>0</v>
      </c>
      <c r="X707" s="262">
        <f t="shared" si="221"/>
        <v>0</v>
      </c>
      <c r="Y707" s="262">
        <f t="shared" si="221"/>
        <v>0</v>
      </c>
      <c r="Z707" s="262">
        <f t="shared" si="221"/>
        <v>0</v>
      </c>
      <c r="AA707" s="262">
        <f t="shared" si="221"/>
        <v>0</v>
      </c>
      <c r="AB707" s="262">
        <f t="shared" si="221"/>
        <v>0</v>
      </c>
    </row>
    <row r="708" spans="2:28" outlineLevel="1">
      <c r="B708" s="556">
        <f t="shared" si="219"/>
        <v>0</v>
      </c>
      <c r="C708" s="212" t="str">
        <f t="shared" si="219"/>
        <v xml:space="preserve">1 Bed / 1 Bath </v>
      </c>
      <c r="D708" s="260">
        <f t="shared" si="217"/>
        <v>0</v>
      </c>
      <c r="E708" s="261">
        <f t="shared" ref="E708:AB708" si="222">IFERROR(-($D347-E566-E597)*($M132*($D347-$U347)+$H132*$U347)/$D347,0)</f>
        <v>0</v>
      </c>
      <c r="F708" s="262">
        <f t="shared" si="222"/>
        <v>0</v>
      </c>
      <c r="G708" s="262">
        <f t="shared" si="222"/>
        <v>0</v>
      </c>
      <c r="H708" s="262">
        <f t="shared" si="222"/>
        <v>0</v>
      </c>
      <c r="I708" s="262">
        <f t="shared" si="222"/>
        <v>0</v>
      </c>
      <c r="J708" s="262">
        <f t="shared" si="222"/>
        <v>0</v>
      </c>
      <c r="K708" s="262">
        <f t="shared" si="222"/>
        <v>0</v>
      </c>
      <c r="L708" s="262">
        <f t="shared" si="222"/>
        <v>0</v>
      </c>
      <c r="M708" s="262">
        <f t="shared" si="222"/>
        <v>0</v>
      </c>
      <c r="N708" s="262">
        <f t="shared" si="222"/>
        <v>0</v>
      </c>
      <c r="O708" s="262">
        <f t="shared" si="222"/>
        <v>0</v>
      </c>
      <c r="P708" s="262">
        <f t="shared" si="222"/>
        <v>0</v>
      </c>
      <c r="Q708" s="262">
        <f t="shared" si="222"/>
        <v>0</v>
      </c>
      <c r="R708" s="262">
        <f t="shared" si="222"/>
        <v>0</v>
      </c>
      <c r="S708" s="262">
        <f t="shared" si="222"/>
        <v>0</v>
      </c>
      <c r="T708" s="262">
        <f t="shared" si="222"/>
        <v>0</v>
      </c>
      <c r="U708" s="262">
        <f t="shared" si="222"/>
        <v>0</v>
      </c>
      <c r="V708" s="262">
        <f t="shared" si="222"/>
        <v>0</v>
      </c>
      <c r="W708" s="262">
        <f t="shared" si="222"/>
        <v>0</v>
      </c>
      <c r="X708" s="262">
        <f t="shared" si="222"/>
        <v>0</v>
      </c>
      <c r="Y708" s="262">
        <f t="shared" si="222"/>
        <v>0</v>
      </c>
      <c r="Z708" s="262">
        <f t="shared" si="222"/>
        <v>0</v>
      </c>
      <c r="AA708" s="262">
        <f t="shared" si="222"/>
        <v>0</v>
      </c>
      <c r="AB708" s="262">
        <f t="shared" si="222"/>
        <v>0</v>
      </c>
    </row>
    <row r="709" spans="2:28" outlineLevel="1">
      <c r="B709" s="556">
        <f t="shared" si="219"/>
        <v>0</v>
      </c>
      <c r="C709" s="212" t="str">
        <f t="shared" si="219"/>
        <v xml:space="preserve">2 Bed / 1 Bath </v>
      </c>
      <c r="D709" s="260">
        <f t="shared" si="217"/>
        <v>0</v>
      </c>
      <c r="E709" s="261">
        <f t="shared" ref="E709:AB709" si="223">IFERROR(-($D348-E567-E598)*($M133*($D348-$U348)+$H133*$U348)/$D348,0)</f>
        <v>0</v>
      </c>
      <c r="F709" s="262">
        <f t="shared" si="223"/>
        <v>0</v>
      </c>
      <c r="G709" s="262">
        <f t="shared" si="223"/>
        <v>0</v>
      </c>
      <c r="H709" s="262">
        <f t="shared" si="223"/>
        <v>0</v>
      </c>
      <c r="I709" s="262">
        <f t="shared" si="223"/>
        <v>0</v>
      </c>
      <c r="J709" s="262">
        <f t="shared" si="223"/>
        <v>0</v>
      </c>
      <c r="K709" s="262">
        <f t="shared" si="223"/>
        <v>0</v>
      </c>
      <c r="L709" s="262">
        <f t="shared" si="223"/>
        <v>0</v>
      </c>
      <c r="M709" s="262">
        <f t="shared" si="223"/>
        <v>0</v>
      </c>
      <c r="N709" s="262">
        <f t="shared" si="223"/>
        <v>0</v>
      </c>
      <c r="O709" s="262">
        <f t="shared" si="223"/>
        <v>0</v>
      </c>
      <c r="P709" s="262">
        <f t="shared" si="223"/>
        <v>0</v>
      </c>
      <c r="Q709" s="262">
        <f t="shared" si="223"/>
        <v>0</v>
      </c>
      <c r="R709" s="262">
        <f t="shared" si="223"/>
        <v>0</v>
      </c>
      <c r="S709" s="262">
        <f t="shared" si="223"/>
        <v>0</v>
      </c>
      <c r="T709" s="262">
        <f t="shared" si="223"/>
        <v>0</v>
      </c>
      <c r="U709" s="262">
        <f t="shared" si="223"/>
        <v>0</v>
      </c>
      <c r="V709" s="262">
        <f t="shared" si="223"/>
        <v>0</v>
      </c>
      <c r="W709" s="262">
        <f t="shared" si="223"/>
        <v>0</v>
      </c>
      <c r="X709" s="262">
        <f t="shared" si="223"/>
        <v>0</v>
      </c>
      <c r="Y709" s="262">
        <f t="shared" si="223"/>
        <v>0</v>
      </c>
      <c r="Z709" s="262">
        <f t="shared" si="223"/>
        <v>0</v>
      </c>
      <c r="AA709" s="262">
        <f t="shared" si="223"/>
        <v>0</v>
      </c>
      <c r="AB709" s="262">
        <f t="shared" si="223"/>
        <v>0</v>
      </c>
    </row>
    <row r="710" spans="2:28" outlineLevel="1">
      <c r="B710" s="556">
        <f t="shared" si="219"/>
        <v>0</v>
      </c>
      <c r="C710" s="212" t="str">
        <f t="shared" si="219"/>
        <v xml:space="preserve">2 Bed / 1 Bath </v>
      </c>
      <c r="D710" s="260">
        <f t="shared" si="217"/>
        <v>0</v>
      </c>
      <c r="E710" s="261">
        <f t="shared" ref="E710:AB710" si="224">IFERROR(-($D349-E568-E599)*($M134*($D349-$U349)+$H134*$U349)/$D349,0)</f>
        <v>0</v>
      </c>
      <c r="F710" s="262">
        <f t="shared" si="224"/>
        <v>0</v>
      </c>
      <c r="G710" s="262">
        <f t="shared" si="224"/>
        <v>0</v>
      </c>
      <c r="H710" s="262">
        <f t="shared" si="224"/>
        <v>0</v>
      </c>
      <c r="I710" s="262">
        <f t="shared" si="224"/>
        <v>0</v>
      </c>
      <c r="J710" s="262">
        <f t="shared" si="224"/>
        <v>0</v>
      </c>
      <c r="K710" s="262">
        <f t="shared" si="224"/>
        <v>0</v>
      </c>
      <c r="L710" s="262">
        <f t="shared" si="224"/>
        <v>0</v>
      </c>
      <c r="M710" s="262">
        <f t="shared" si="224"/>
        <v>0</v>
      </c>
      <c r="N710" s="262">
        <f t="shared" si="224"/>
        <v>0</v>
      </c>
      <c r="O710" s="262">
        <f t="shared" si="224"/>
        <v>0</v>
      </c>
      <c r="P710" s="262">
        <f t="shared" si="224"/>
        <v>0</v>
      </c>
      <c r="Q710" s="262">
        <f t="shared" si="224"/>
        <v>0</v>
      </c>
      <c r="R710" s="262">
        <f t="shared" si="224"/>
        <v>0</v>
      </c>
      <c r="S710" s="262">
        <f t="shared" si="224"/>
        <v>0</v>
      </c>
      <c r="T710" s="262">
        <f t="shared" si="224"/>
        <v>0</v>
      </c>
      <c r="U710" s="262">
        <f t="shared" si="224"/>
        <v>0</v>
      </c>
      <c r="V710" s="262">
        <f t="shared" si="224"/>
        <v>0</v>
      </c>
      <c r="W710" s="262">
        <f t="shared" si="224"/>
        <v>0</v>
      </c>
      <c r="X710" s="262">
        <f t="shared" si="224"/>
        <v>0</v>
      </c>
      <c r="Y710" s="262">
        <f t="shared" si="224"/>
        <v>0</v>
      </c>
      <c r="Z710" s="262">
        <f t="shared" si="224"/>
        <v>0</v>
      </c>
      <c r="AA710" s="262">
        <f t="shared" si="224"/>
        <v>0</v>
      </c>
      <c r="AB710" s="262">
        <f t="shared" si="224"/>
        <v>0</v>
      </c>
    </row>
    <row r="711" spans="2:28" outlineLevel="1">
      <c r="B711" s="556">
        <f t="shared" si="219"/>
        <v>0</v>
      </c>
      <c r="C711" s="212" t="str">
        <f t="shared" si="219"/>
        <v xml:space="preserve">2 Bed / 1 Bath </v>
      </c>
      <c r="D711" s="260">
        <f t="shared" si="217"/>
        <v>0</v>
      </c>
      <c r="E711" s="261">
        <f t="shared" ref="E711:AB711" si="225">IFERROR(-($D350-E569-E600)*($M135*($D350-$U350)+$H135*$U350)/$D350,0)</f>
        <v>0</v>
      </c>
      <c r="F711" s="262">
        <f t="shared" si="225"/>
        <v>0</v>
      </c>
      <c r="G711" s="262">
        <f t="shared" si="225"/>
        <v>0</v>
      </c>
      <c r="H711" s="262">
        <f t="shared" si="225"/>
        <v>0</v>
      </c>
      <c r="I711" s="262">
        <f t="shared" si="225"/>
        <v>0</v>
      </c>
      <c r="J711" s="262">
        <f t="shared" si="225"/>
        <v>0</v>
      </c>
      <c r="K711" s="262">
        <f t="shared" si="225"/>
        <v>0</v>
      </c>
      <c r="L711" s="262">
        <f t="shared" si="225"/>
        <v>0</v>
      </c>
      <c r="M711" s="262">
        <f t="shared" si="225"/>
        <v>0</v>
      </c>
      <c r="N711" s="262">
        <f t="shared" si="225"/>
        <v>0</v>
      </c>
      <c r="O711" s="262">
        <f t="shared" si="225"/>
        <v>0</v>
      </c>
      <c r="P711" s="262">
        <f t="shared" si="225"/>
        <v>0</v>
      </c>
      <c r="Q711" s="262">
        <f t="shared" si="225"/>
        <v>0</v>
      </c>
      <c r="R711" s="262">
        <f t="shared" si="225"/>
        <v>0</v>
      </c>
      <c r="S711" s="262">
        <f t="shared" si="225"/>
        <v>0</v>
      </c>
      <c r="T711" s="262">
        <f t="shared" si="225"/>
        <v>0</v>
      </c>
      <c r="U711" s="262">
        <f t="shared" si="225"/>
        <v>0</v>
      </c>
      <c r="V711" s="262">
        <f t="shared" si="225"/>
        <v>0</v>
      </c>
      <c r="W711" s="262">
        <f t="shared" si="225"/>
        <v>0</v>
      </c>
      <c r="X711" s="262">
        <f t="shared" si="225"/>
        <v>0</v>
      </c>
      <c r="Y711" s="262">
        <f t="shared" si="225"/>
        <v>0</v>
      </c>
      <c r="Z711" s="262">
        <f t="shared" si="225"/>
        <v>0</v>
      </c>
      <c r="AA711" s="262">
        <f t="shared" si="225"/>
        <v>0</v>
      </c>
      <c r="AB711" s="262">
        <f t="shared" si="225"/>
        <v>0</v>
      </c>
    </row>
    <row r="712" spans="2:28" outlineLevel="1">
      <c r="B712" s="556">
        <f t="shared" si="219"/>
        <v>0</v>
      </c>
      <c r="C712" s="212" t="str">
        <f t="shared" si="219"/>
        <v xml:space="preserve">2 Bed / 2 Bath </v>
      </c>
      <c r="D712" s="260">
        <f t="shared" si="217"/>
        <v>0</v>
      </c>
      <c r="E712" s="261">
        <f t="shared" ref="E712:AB712" si="226">IFERROR(-($D351-E570-E601)*($M136*($D351-$U351)+$H136*$U351)/$D351,0)</f>
        <v>0</v>
      </c>
      <c r="F712" s="262">
        <f t="shared" si="226"/>
        <v>0</v>
      </c>
      <c r="G712" s="262">
        <f t="shared" si="226"/>
        <v>0</v>
      </c>
      <c r="H712" s="262">
        <f t="shared" si="226"/>
        <v>0</v>
      </c>
      <c r="I712" s="262">
        <f t="shared" si="226"/>
        <v>0</v>
      </c>
      <c r="J712" s="262">
        <f t="shared" si="226"/>
        <v>0</v>
      </c>
      <c r="K712" s="262">
        <f t="shared" si="226"/>
        <v>0</v>
      </c>
      <c r="L712" s="262">
        <f t="shared" si="226"/>
        <v>0</v>
      </c>
      <c r="M712" s="262">
        <f t="shared" si="226"/>
        <v>0</v>
      </c>
      <c r="N712" s="262">
        <f t="shared" si="226"/>
        <v>0</v>
      </c>
      <c r="O712" s="262">
        <f t="shared" si="226"/>
        <v>0</v>
      </c>
      <c r="P712" s="262">
        <f t="shared" si="226"/>
        <v>0</v>
      </c>
      <c r="Q712" s="262">
        <f t="shared" si="226"/>
        <v>0</v>
      </c>
      <c r="R712" s="262">
        <f t="shared" si="226"/>
        <v>0</v>
      </c>
      <c r="S712" s="262">
        <f t="shared" si="226"/>
        <v>0</v>
      </c>
      <c r="T712" s="262">
        <f t="shared" si="226"/>
        <v>0</v>
      </c>
      <c r="U712" s="262">
        <f t="shared" si="226"/>
        <v>0</v>
      </c>
      <c r="V712" s="262">
        <f t="shared" si="226"/>
        <v>0</v>
      </c>
      <c r="W712" s="262">
        <f t="shared" si="226"/>
        <v>0</v>
      </c>
      <c r="X712" s="262">
        <f t="shared" si="226"/>
        <v>0</v>
      </c>
      <c r="Y712" s="262">
        <f t="shared" si="226"/>
        <v>0</v>
      </c>
      <c r="Z712" s="262">
        <f t="shared" si="226"/>
        <v>0</v>
      </c>
      <c r="AA712" s="262">
        <f t="shared" si="226"/>
        <v>0</v>
      </c>
      <c r="AB712" s="262">
        <f t="shared" si="226"/>
        <v>0</v>
      </c>
    </row>
    <row r="713" spans="2:28" outlineLevel="1">
      <c r="B713" s="556">
        <f t="shared" si="219"/>
        <v>0</v>
      </c>
      <c r="C713" s="212" t="str">
        <f t="shared" si="219"/>
        <v>2 Bed / 1 Bath + Den</v>
      </c>
      <c r="D713" s="260">
        <f t="shared" si="217"/>
        <v>0</v>
      </c>
      <c r="E713" s="261">
        <f t="shared" ref="E713:AB713" si="227">IFERROR(-($D352-E571-E602)*($M137*($D352-$U352)+$H137*$U352)/$D352,0)</f>
        <v>0</v>
      </c>
      <c r="F713" s="262">
        <f t="shared" si="227"/>
        <v>0</v>
      </c>
      <c r="G713" s="262">
        <f t="shared" si="227"/>
        <v>0</v>
      </c>
      <c r="H713" s="262">
        <f t="shared" si="227"/>
        <v>0</v>
      </c>
      <c r="I713" s="262">
        <f t="shared" si="227"/>
        <v>0</v>
      </c>
      <c r="J713" s="262">
        <f t="shared" si="227"/>
        <v>0</v>
      </c>
      <c r="K713" s="262">
        <f t="shared" si="227"/>
        <v>0</v>
      </c>
      <c r="L713" s="262">
        <f t="shared" si="227"/>
        <v>0</v>
      </c>
      <c r="M713" s="262">
        <f t="shared" si="227"/>
        <v>0</v>
      </c>
      <c r="N713" s="262">
        <f t="shared" si="227"/>
        <v>0</v>
      </c>
      <c r="O713" s="262">
        <f t="shared" si="227"/>
        <v>0</v>
      </c>
      <c r="P713" s="262">
        <f t="shared" si="227"/>
        <v>0</v>
      </c>
      <c r="Q713" s="262">
        <f t="shared" si="227"/>
        <v>0</v>
      </c>
      <c r="R713" s="262">
        <f t="shared" si="227"/>
        <v>0</v>
      </c>
      <c r="S713" s="262">
        <f t="shared" si="227"/>
        <v>0</v>
      </c>
      <c r="T713" s="262">
        <f t="shared" si="227"/>
        <v>0</v>
      </c>
      <c r="U713" s="262">
        <f t="shared" si="227"/>
        <v>0</v>
      </c>
      <c r="V713" s="262">
        <f t="shared" si="227"/>
        <v>0</v>
      </c>
      <c r="W713" s="262">
        <f t="shared" si="227"/>
        <v>0</v>
      </c>
      <c r="X713" s="262">
        <f t="shared" si="227"/>
        <v>0</v>
      </c>
      <c r="Y713" s="262">
        <f t="shared" si="227"/>
        <v>0</v>
      </c>
      <c r="Z713" s="262">
        <f t="shared" si="227"/>
        <v>0</v>
      </c>
      <c r="AA713" s="262">
        <f t="shared" si="227"/>
        <v>0</v>
      </c>
      <c r="AB713" s="262">
        <f t="shared" si="227"/>
        <v>0</v>
      </c>
    </row>
    <row r="714" spans="2:28" outlineLevel="1">
      <c r="B714" s="556">
        <f t="shared" si="219"/>
        <v>0</v>
      </c>
      <c r="C714" s="212" t="str">
        <f t="shared" si="219"/>
        <v xml:space="preserve">2 Bed / 2 Bath </v>
      </c>
      <c r="D714" s="260">
        <f t="shared" si="217"/>
        <v>0</v>
      </c>
      <c r="E714" s="261">
        <f t="shared" ref="E714:AB714" si="228">IFERROR(-($D353-E572-E603)*($M138*($D353-$U353)+$H138*$U353)/$D353,0)</f>
        <v>0</v>
      </c>
      <c r="F714" s="262">
        <f t="shared" si="228"/>
        <v>0</v>
      </c>
      <c r="G714" s="262">
        <f t="shared" si="228"/>
        <v>0</v>
      </c>
      <c r="H714" s="262">
        <f t="shared" si="228"/>
        <v>0</v>
      </c>
      <c r="I714" s="262">
        <f t="shared" si="228"/>
        <v>0</v>
      </c>
      <c r="J714" s="262">
        <f t="shared" si="228"/>
        <v>0</v>
      </c>
      <c r="K714" s="262">
        <f t="shared" si="228"/>
        <v>0</v>
      </c>
      <c r="L714" s="262">
        <f t="shared" si="228"/>
        <v>0</v>
      </c>
      <c r="M714" s="262">
        <f t="shared" si="228"/>
        <v>0</v>
      </c>
      <c r="N714" s="262">
        <f t="shared" si="228"/>
        <v>0</v>
      </c>
      <c r="O714" s="262">
        <f t="shared" si="228"/>
        <v>0</v>
      </c>
      <c r="P714" s="262">
        <f t="shared" si="228"/>
        <v>0</v>
      </c>
      <c r="Q714" s="262">
        <f t="shared" si="228"/>
        <v>0</v>
      </c>
      <c r="R714" s="262">
        <f t="shared" si="228"/>
        <v>0</v>
      </c>
      <c r="S714" s="262">
        <f t="shared" si="228"/>
        <v>0</v>
      </c>
      <c r="T714" s="262">
        <f t="shared" si="228"/>
        <v>0</v>
      </c>
      <c r="U714" s="262">
        <f t="shared" si="228"/>
        <v>0</v>
      </c>
      <c r="V714" s="262">
        <f t="shared" si="228"/>
        <v>0</v>
      </c>
      <c r="W714" s="262">
        <f t="shared" si="228"/>
        <v>0</v>
      </c>
      <c r="X714" s="262">
        <f t="shared" si="228"/>
        <v>0</v>
      </c>
      <c r="Y714" s="262">
        <f t="shared" si="228"/>
        <v>0</v>
      </c>
      <c r="Z714" s="262">
        <f t="shared" si="228"/>
        <v>0</v>
      </c>
      <c r="AA714" s="262">
        <f t="shared" si="228"/>
        <v>0</v>
      </c>
      <c r="AB714" s="262">
        <f t="shared" si="228"/>
        <v>0</v>
      </c>
    </row>
    <row r="715" spans="2:28" outlineLevel="1">
      <c r="B715" s="556">
        <f t="shared" si="219"/>
        <v>0</v>
      </c>
      <c r="C715" s="212" t="str">
        <f t="shared" si="219"/>
        <v xml:space="preserve">2 Bed / 1.5 Bath </v>
      </c>
      <c r="D715" s="260">
        <f t="shared" si="217"/>
        <v>0</v>
      </c>
      <c r="E715" s="261">
        <f t="shared" ref="E715:AB715" si="229">IFERROR(-($D354-E573-E604)*($M139*($D354-$U354)+$H139*$U354)/$D354,0)</f>
        <v>0</v>
      </c>
      <c r="F715" s="262">
        <f t="shared" si="229"/>
        <v>0</v>
      </c>
      <c r="G715" s="262">
        <f t="shared" si="229"/>
        <v>0</v>
      </c>
      <c r="H715" s="262">
        <f t="shared" si="229"/>
        <v>0</v>
      </c>
      <c r="I715" s="262">
        <f t="shared" si="229"/>
        <v>0</v>
      </c>
      <c r="J715" s="262">
        <f t="shared" si="229"/>
        <v>0</v>
      </c>
      <c r="K715" s="262">
        <f t="shared" si="229"/>
        <v>0</v>
      </c>
      <c r="L715" s="262">
        <f t="shared" si="229"/>
        <v>0</v>
      </c>
      <c r="M715" s="262">
        <f t="shared" si="229"/>
        <v>0</v>
      </c>
      <c r="N715" s="262">
        <f t="shared" si="229"/>
        <v>0</v>
      </c>
      <c r="O715" s="262">
        <f t="shared" si="229"/>
        <v>0</v>
      </c>
      <c r="P715" s="262">
        <f t="shared" si="229"/>
        <v>0</v>
      </c>
      <c r="Q715" s="262">
        <f t="shared" si="229"/>
        <v>0</v>
      </c>
      <c r="R715" s="262">
        <f t="shared" si="229"/>
        <v>0</v>
      </c>
      <c r="S715" s="262">
        <f t="shared" si="229"/>
        <v>0</v>
      </c>
      <c r="T715" s="262">
        <f t="shared" si="229"/>
        <v>0</v>
      </c>
      <c r="U715" s="262">
        <f t="shared" si="229"/>
        <v>0</v>
      </c>
      <c r="V715" s="262">
        <f t="shared" si="229"/>
        <v>0</v>
      </c>
      <c r="W715" s="262">
        <f t="shared" si="229"/>
        <v>0</v>
      </c>
      <c r="X715" s="262">
        <f t="shared" si="229"/>
        <v>0</v>
      </c>
      <c r="Y715" s="262">
        <f t="shared" si="229"/>
        <v>0</v>
      </c>
      <c r="Z715" s="262">
        <f t="shared" si="229"/>
        <v>0</v>
      </c>
      <c r="AA715" s="262">
        <f t="shared" si="229"/>
        <v>0</v>
      </c>
      <c r="AB715" s="262">
        <f t="shared" si="229"/>
        <v>0</v>
      </c>
    </row>
    <row r="716" spans="2:28" outlineLevel="1">
      <c r="B716" s="556">
        <f t="shared" si="219"/>
        <v>0</v>
      </c>
      <c r="C716" s="212" t="str">
        <f t="shared" si="219"/>
        <v xml:space="preserve">3 Bed / 2 Bath </v>
      </c>
      <c r="D716" s="260">
        <f t="shared" si="217"/>
        <v>0</v>
      </c>
      <c r="E716" s="261">
        <f t="shared" ref="E716:AB716" si="230">IFERROR(-($D355-E574-E605)*($M140*($D355-$U355)+$H140*$U355)/$D355,0)</f>
        <v>0</v>
      </c>
      <c r="F716" s="262">
        <f t="shared" si="230"/>
        <v>0</v>
      </c>
      <c r="G716" s="262">
        <f t="shared" si="230"/>
        <v>0</v>
      </c>
      <c r="H716" s="262">
        <f t="shared" si="230"/>
        <v>0</v>
      </c>
      <c r="I716" s="262">
        <f t="shared" si="230"/>
        <v>0</v>
      </c>
      <c r="J716" s="262">
        <f t="shared" si="230"/>
        <v>0</v>
      </c>
      <c r="K716" s="262">
        <f t="shared" si="230"/>
        <v>0</v>
      </c>
      <c r="L716" s="262">
        <f t="shared" si="230"/>
        <v>0</v>
      </c>
      <c r="M716" s="262">
        <f t="shared" si="230"/>
        <v>0</v>
      </c>
      <c r="N716" s="262">
        <f t="shared" si="230"/>
        <v>0</v>
      </c>
      <c r="O716" s="262">
        <f t="shared" si="230"/>
        <v>0</v>
      </c>
      <c r="P716" s="262">
        <f t="shared" si="230"/>
        <v>0</v>
      </c>
      <c r="Q716" s="262">
        <f t="shared" si="230"/>
        <v>0</v>
      </c>
      <c r="R716" s="262">
        <f t="shared" si="230"/>
        <v>0</v>
      </c>
      <c r="S716" s="262">
        <f t="shared" si="230"/>
        <v>0</v>
      </c>
      <c r="T716" s="262">
        <f t="shared" si="230"/>
        <v>0</v>
      </c>
      <c r="U716" s="262">
        <f t="shared" si="230"/>
        <v>0</v>
      </c>
      <c r="V716" s="262">
        <f t="shared" si="230"/>
        <v>0</v>
      </c>
      <c r="W716" s="262">
        <f t="shared" si="230"/>
        <v>0</v>
      </c>
      <c r="X716" s="262">
        <f t="shared" si="230"/>
        <v>0</v>
      </c>
      <c r="Y716" s="262">
        <f t="shared" si="230"/>
        <v>0</v>
      </c>
      <c r="Z716" s="262">
        <f t="shared" si="230"/>
        <v>0</v>
      </c>
      <c r="AA716" s="262">
        <f t="shared" si="230"/>
        <v>0</v>
      </c>
      <c r="AB716" s="262">
        <f t="shared" si="230"/>
        <v>0</v>
      </c>
    </row>
    <row r="717" spans="2:28" outlineLevel="1">
      <c r="B717" s="556">
        <f t="shared" si="219"/>
        <v>0</v>
      </c>
      <c r="C717" s="212" t="str">
        <f t="shared" si="219"/>
        <v>3 Bed / 2 Bath House</v>
      </c>
      <c r="D717" s="260">
        <f t="shared" si="217"/>
        <v>0</v>
      </c>
      <c r="E717" s="261">
        <f t="shared" ref="E717:AB717" si="231">IFERROR(-($D356-E575-E606)*($M141*($D356-$U356)+$H141*$U356)/$D356,0)</f>
        <v>0</v>
      </c>
      <c r="F717" s="262">
        <f t="shared" si="231"/>
        <v>0</v>
      </c>
      <c r="G717" s="262">
        <f t="shared" si="231"/>
        <v>0</v>
      </c>
      <c r="H717" s="262">
        <f t="shared" si="231"/>
        <v>0</v>
      </c>
      <c r="I717" s="262">
        <f t="shared" si="231"/>
        <v>0</v>
      </c>
      <c r="J717" s="262">
        <f t="shared" si="231"/>
        <v>0</v>
      </c>
      <c r="K717" s="262">
        <f t="shared" si="231"/>
        <v>0</v>
      </c>
      <c r="L717" s="262">
        <f t="shared" si="231"/>
        <v>0</v>
      </c>
      <c r="M717" s="262">
        <f t="shared" si="231"/>
        <v>0</v>
      </c>
      <c r="N717" s="262">
        <f t="shared" si="231"/>
        <v>0</v>
      </c>
      <c r="O717" s="262">
        <f t="shared" si="231"/>
        <v>0</v>
      </c>
      <c r="P717" s="262">
        <f t="shared" si="231"/>
        <v>0</v>
      </c>
      <c r="Q717" s="262">
        <f t="shared" si="231"/>
        <v>0</v>
      </c>
      <c r="R717" s="262">
        <f t="shared" si="231"/>
        <v>0</v>
      </c>
      <c r="S717" s="262">
        <f t="shared" si="231"/>
        <v>0</v>
      </c>
      <c r="T717" s="262">
        <f t="shared" si="231"/>
        <v>0</v>
      </c>
      <c r="U717" s="262">
        <f t="shared" si="231"/>
        <v>0</v>
      </c>
      <c r="V717" s="262">
        <f t="shared" si="231"/>
        <v>0</v>
      </c>
      <c r="W717" s="262">
        <f t="shared" si="231"/>
        <v>0</v>
      </c>
      <c r="X717" s="262">
        <f t="shared" si="231"/>
        <v>0</v>
      </c>
      <c r="Y717" s="262">
        <f t="shared" si="231"/>
        <v>0</v>
      </c>
      <c r="Z717" s="262">
        <f t="shared" si="231"/>
        <v>0</v>
      </c>
      <c r="AA717" s="262">
        <f t="shared" si="231"/>
        <v>0</v>
      </c>
      <c r="AB717" s="262">
        <f t="shared" si="231"/>
        <v>0</v>
      </c>
    </row>
    <row r="718" spans="2:28" outlineLevel="1">
      <c r="B718" s="556">
        <f t="shared" si="219"/>
        <v>0</v>
      </c>
      <c r="C718" s="212" t="str">
        <f t="shared" si="219"/>
        <v xml:space="preserve">3 Bed / 2 Bath </v>
      </c>
      <c r="D718" s="260">
        <f t="shared" si="217"/>
        <v>0</v>
      </c>
      <c r="E718" s="261">
        <f t="shared" ref="E718:AB718" si="232">IFERROR(-($D357-E576-E607)*($M142*($D357-$U357)+$H142*$U357)/$D357,0)</f>
        <v>-16800</v>
      </c>
      <c r="F718" s="262">
        <f t="shared" si="232"/>
        <v>-16800</v>
      </c>
      <c r="G718" s="262">
        <f t="shared" si="232"/>
        <v>-16800</v>
      </c>
      <c r="H718" s="262">
        <f t="shared" si="232"/>
        <v>-16800</v>
      </c>
      <c r="I718" s="262">
        <f t="shared" si="232"/>
        <v>-16800</v>
      </c>
      <c r="J718" s="262">
        <f t="shared" si="232"/>
        <v>-16800</v>
      </c>
      <c r="K718" s="262">
        <f t="shared" si="232"/>
        <v>-16800</v>
      </c>
      <c r="L718" s="262">
        <f t="shared" si="232"/>
        <v>-16800</v>
      </c>
      <c r="M718" s="262">
        <f t="shared" si="232"/>
        <v>-16800</v>
      </c>
      <c r="N718" s="262">
        <f t="shared" si="232"/>
        <v>-16800</v>
      </c>
      <c r="O718" s="262">
        <f t="shared" si="232"/>
        <v>-16800</v>
      </c>
      <c r="P718" s="262">
        <f t="shared" si="232"/>
        <v>-16800</v>
      </c>
      <c r="Q718" s="262">
        <f t="shared" si="232"/>
        <v>-16800</v>
      </c>
      <c r="R718" s="262">
        <f t="shared" si="232"/>
        <v>-16800</v>
      </c>
      <c r="S718" s="262">
        <f t="shared" si="232"/>
        <v>-16800</v>
      </c>
      <c r="T718" s="262">
        <f t="shared" si="232"/>
        <v>-16800</v>
      </c>
      <c r="U718" s="262">
        <f t="shared" si="232"/>
        <v>-16800</v>
      </c>
      <c r="V718" s="262">
        <f t="shared" si="232"/>
        <v>-16800</v>
      </c>
      <c r="W718" s="262">
        <f t="shared" si="232"/>
        <v>-16800</v>
      </c>
      <c r="X718" s="262">
        <f t="shared" si="232"/>
        <v>-16800</v>
      </c>
      <c r="Y718" s="262">
        <f t="shared" si="232"/>
        <v>-16800</v>
      </c>
      <c r="Z718" s="262">
        <f t="shared" si="232"/>
        <v>-16800</v>
      </c>
      <c r="AA718" s="262">
        <f t="shared" si="232"/>
        <v>-16800</v>
      </c>
      <c r="AB718" s="262">
        <f t="shared" si="232"/>
        <v>-16800</v>
      </c>
    </row>
    <row r="719" spans="2:28" outlineLevel="1">
      <c r="B719" s="556">
        <f t="shared" si="219"/>
        <v>0</v>
      </c>
      <c r="C719" s="212" t="str">
        <f t="shared" si="219"/>
        <v xml:space="preserve">1 Bed / 1 Bath </v>
      </c>
      <c r="D719" s="260">
        <f t="shared" si="217"/>
        <v>0</v>
      </c>
      <c r="E719" s="261">
        <f t="shared" ref="E719:AB719" si="233">IFERROR(-($D358-E577-E608)*($M143*($D358-$U358)+$H143*$U358)/$D358,0)</f>
        <v>0</v>
      </c>
      <c r="F719" s="262">
        <f t="shared" si="233"/>
        <v>0</v>
      </c>
      <c r="G719" s="262">
        <f t="shared" si="233"/>
        <v>0</v>
      </c>
      <c r="H719" s="262">
        <f t="shared" si="233"/>
        <v>0</v>
      </c>
      <c r="I719" s="262">
        <f t="shared" si="233"/>
        <v>0</v>
      </c>
      <c r="J719" s="262">
        <f t="shared" si="233"/>
        <v>0</v>
      </c>
      <c r="K719" s="262">
        <f t="shared" si="233"/>
        <v>0</v>
      </c>
      <c r="L719" s="262">
        <f t="shared" si="233"/>
        <v>0</v>
      </c>
      <c r="M719" s="262">
        <f t="shared" si="233"/>
        <v>0</v>
      </c>
      <c r="N719" s="262">
        <f t="shared" si="233"/>
        <v>0</v>
      </c>
      <c r="O719" s="262">
        <f t="shared" si="233"/>
        <v>0</v>
      </c>
      <c r="P719" s="262">
        <f t="shared" si="233"/>
        <v>0</v>
      </c>
      <c r="Q719" s="262">
        <f t="shared" si="233"/>
        <v>0</v>
      </c>
      <c r="R719" s="262">
        <f t="shared" si="233"/>
        <v>0</v>
      </c>
      <c r="S719" s="262">
        <f t="shared" si="233"/>
        <v>0</v>
      </c>
      <c r="T719" s="262">
        <f t="shared" si="233"/>
        <v>0</v>
      </c>
      <c r="U719" s="262">
        <f t="shared" si="233"/>
        <v>0</v>
      </c>
      <c r="V719" s="262">
        <f t="shared" si="233"/>
        <v>0</v>
      </c>
      <c r="W719" s="262">
        <f t="shared" si="233"/>
        <v>0</v>
      </c>
      <c r="X719" s="262">
        <f t="shared" si="233"/>
        <v>0</v>
      </c>
      <c r="Y719" s="262">
        <f t="shared" si="233"/>
        <v>0</v>
      </c>
      <c r="Z719" s="262">
        <f t="shared" si="233"/>
        <v>0</v>
      </c>
      <c r="AA719" s="262">
        <f t="shared" si="233"/>
        <v>0</v>
      </c>
      <c r="AB719" s="262">
        <f t="shared" si="233"/>
        <v>0</v>
      </c>
    </row>
    <row r="720" spans="2:28" outlineLevel="1">
      <c r="B720" s="556">
        <f t="shared" si="219"/>
        <v>0</v>
      </c>
      <c r="C720" s="212" t="str">
        <f t="shared" si="219"/>
        <v xml:space="preserve">2 Bed / 2 Bath </v>
      </c>
      <c r="D720" s="260">
        <f t="shared" si="217"/>
        <v>0</v>
      </c>
      <c r="E720" s="261">
        <f t="shared" ref="E720:AB720" si="234">IFERROR(-($D359-E578-E609)*($M144*($D359-$U359)+$H144*$U359)/$D359,0)</f>
        <v>0</v>
      </c>
      <c r="F720" s="262">
        <f t="shared" si="234"/>
        <v>0</v>
      </c>
      <c r="G720" s="262">
        <f t="shared" si="234"/>
        <v>0</v>
      </c>
      <c r="H720" s="262">
        <f t="shared" si="234"/>
        <v>0</v>
      </c>
      <c r="I720" s="262">
        <f t="shared" si="234"/>
        <v>0</v>
      </c>
      <c r="J720" s="262">
        <f t="shared" si="234"/>
        <v>0</v>
      </c>
      <c r="K720" s="262">
        <f t="shared" si="234"/>
        <v>0</v>
      </c>
      <c r="L720" s="262">
        <f t="shared" si="234"/>
        <v>0</v>
      </c>
      <c r="M720" s="262">
        <f t="shared" si="234"/>
        <v>0</v>
      </c>
      <c r="N720" s="262">
        <f t="shared" si="234"/>
        <v>0</v>
      </c>
      <c r="O720" s="262">
        <f t="shared" si="234"/>
        <v>0</v>
      </c>
      <c r="P720" s="262">
        <f t="shared" si="234"/>
        <v>0</v>
      </c>
      <c r="Q720" s="262">
        <f t="shared" si="234"/>
        <v>0</v>
      </c>
      <c r="R720" s="262">
        <f t="shared" si="234"/>
        <v>0</v>
      </c>
      <c r="S720" s="262">
        <f t="shared" si="234"/>
        <v>0</v>
      </c>
      <c r="T720" s="262">
        <f t="shared" si="234"/>
        <v>0</v>
      </c>
      <c r="U720" s="262">
        <f t="shared" si="234"/>
        <v>0</v>
      </c>
      <c r="V720" s="262">
        <f t="shared" si="234"/>
        <v>0</v>
      </c>
      <c r="W720" s="262">
        <f t="shared" si="234"/>
        <v>0</v>
      </c>
      <c r="X720" s="262">
        <f t="shared" si="234"/>
        <v>0</v>
      </c>
      <c r="Y720" s="262">
        <f t="shared" si="234"/>
        <v>0</v>
      </c>
      <c r="Z720" s="262">
        <f t="shared" si="234"/>
        <v>0</v>
      </c>
      <c r="AA720" s="262">
        <f t="shared" si="234"/>
        <v>0</v>
      </c>
      <c r="AB720" s="262">
        <f t="shared" si="234"/>
        <v>0</v>
      </c>
    </row>
    <row r="721" spans="2:28" outlineLevel="1">
      <c r="B721" s="556">
        <f t="shared" si="219"/>
        <v>0</v>
      </c>
      <c r="C721" s="212" t="str">
        <f t="shared" si="219"/>
        <v xml:space="preserve">4 Bed / 2 Bath Penthouse </v>
      </c>
      <c r="D721" s="260">
        <f t="shared" si="217"/>
        <v>0</v>
      </c>
      <c r="E721" s="261">
        <f t="shared" ref="E721:AB721" si="235">IFERROR(-($D360-E579-E610)*($M145*($D360-$U360)+$H145*$U360)/$D360,0)</f>
        <v>0</v>
      </c>
      <c r="F721" s="262">
        <f t="shared" si="235"/>
        <v>0</v>
      </c>
      <c r="G721" s="262">
        <f t="shared" si="235"/>
        <v>0</v>
      </c>
      <c r="H721" s="262">
        <f t="shared" si="235"/>
        <v>0</v>
      </c>
      <c r="I721" s="262">
        <f t="shared" si="235"/>
        <v>0</v>
      </c>
      <c r="J721" s="262">
        <f t="shared" si="235"/>
        <v>0</v>
      </c>
      <c r="K721" s="262">
        <f t="shared" si="235"/>
        <v>0</v>
      </c>
      <c r="L721" s="262">
        <f t="shared" si="235"/>
        <v>0</v>
      </c>
      <c r="M721" s="262">
        <f t="shared" si="235"/>
        <v>0</v>
      </c>
      <c r="N721" s="262">
        <f t="shared" si="235"/>
        <v>0</v>
      </c>
      <c r="O721" s="262">
        <f t="shared" si="235"/>
        <v>0</v>
      </c>
      <c r="P721" s="262">
        <f t="shared" si="235"/>
        <v>0</v>
      </c>
      <c r="Q721" s="262">
        <f t="shared" si="235"/>
        <v>0</v>
      </c>
      <c r="R721" s="262">
        <f t="shared" si="235"/>
        <v>0</v>
      </c>
      <c r="S721" s="262">
        <f t="shared" si="235"/>
        <v>0</v>
      </c>
      <c r="T721" s="262">
        <f t="shared" si="235"/>
        <v>0</v>
      </c>
      <c r="U721" s="262">
        <f t="shared" si="235"/>
        <v>0</v>
      </c>
      <c r="V721" s="262">
        <f t="shared" si="235"/>
        <v>0</v>
      </c>
      <c r="W721" s="262">
        <f t="shared" si="235"/>
        <v>0</v>
      </c>
      <c r="X721" s="262">
        <f t="shared" si="235"/>
        <v>0</v>
      </c>
      <c r="Y721" s="262">
        <f t="shared" si="235"/>
        <v>0</v>
      </c>
      <c r="Z721" s="262">
        <f t="shared" si="235"/>
        <v>0</v>
      </c>
      <c r="AA721" s="262">
        <f t="shared" si="235"/>
        <v>0</v>
      </c>
      <c r="AB721" s="262">
        <f t="shared" si="235"/>
        <v>0</v>
      </c>
    </row>
    <row r="722" spans="2:28" outlineLevel="1">
      <c r="B722" s="556">
        <f t="shared" ref="B722:C734" si="236">B689</f>
        <v>0</v>
      </c>
      <c r="C722" s="212" t="str">
        <f t="shared" si="236"/>
        <v xml:space="preserve">2 Bed / 2 Bath </v>
      </c>
      <c r="D722" s="260">
        <f t="shared" si="217"/>
        <v>-1803</v>
      </c>
      <c r="E722" s="261">
        <f t="shared" ref="E722:AB722" si="237">IFERROR(-($D361-E580-E611)*($M146*($D361-$U361)+$H146*$U361)/$D361,0)</f>
        <v>-34750</v>
      </c>
      <c r="F722" s="262">
        <f t="shared" si="237"/>
        <v>-34750</v>
      </c>
      <c r="G722" s="262">
        <f t="shared" si="237"/>
        <v>-34750</v>
      </c>
      <c r="H722" s="262">
        <f t="shared" si="237"/>
        <v>-34750</v>
      </c>
      <c r="I722" s="262">
        <f t="shared" si="237"/>
        <v>-34750</v>
      </c>
      <c r="J722" s="262">
        <f t="shared" si="237"/>
        <v>-34750</v>
      </c>
      <c r="K722" s="262">
        <f t="shared" si="237"/>
        <v>-34750</v>
      </c>
      <c r="L722" s="262">
        <f t="shared" si="237"/>
        <v>-34750</v>
      </c>
      <c r="M722" s="262">
        <f t="shared" si="237"/>
        <v>-34750</v>
      </c>
      <c r="N722" s="262">
        <f t="shared" si="237"/>
        <v>-34750</v>
      </c>
      <c r="O722" s="262">
        <f t="shared" si="237"/>
        <v>-34750</v>
      </c>
      <c r="P722" s="262">
        <f t="shared" si="237"/>
        <v>-34750</v>
      </c>
      <c r="Q722" s="262">
        <f t="shared" si="237"/>
        <v>-34750</v>
      </c>
      <c r="R722" s="262">
        <f t="shared" si="237"/>
        <v>-34750</v>
      </c>
      <c r="S722" s="262">
        <f t="shared" si="237"/>
        <v>-34750</v>
      </c>
      <c r="T722" s="262">
        <f t="shared" si="237"/>
        <v>-34750</v>
      </c>
      <c r="U722" s="262">
        <f t="shared" si="237"/>
        <v>-34750</v>
      </c>
      <c r="V722" s="262">
        <f t="shared" si="237"/>
        <v>-34750</v>
      </c>
      <c r="W722" s="262">
        <f t="shared" si="237"/>
        <v>-34750</v>
      </c>
      <c r="X722" s="262">
        <f t="shared" si="237"/>
        <v>-34750</v>
      </c>
      <c r="Y722" s="262">
        <f t="shared" si="237"/>
        <v>-34750</v>
      </c>
      <c r="Z722" s="262">
        <f t="shared" si="237"/>
        <v>-34750</v>
      </c>
      <c r="AA722" s="262">
        <f t="shared" si="237"/>
        <v>-34750</v>
      </c>
      <c r="AB722" s="262">
        <f t="shared" si="237"/>
        <v>-34750</v>
      </c>
    </row>
    <row r="723" spans="2:28" outlineLevel="1">
      <c r="B723" s="556">
        <f t="shared" si="236"/>
        <v>0</v>
      </c>
      <c r="C723" s="212">
        <f t="shared" si="236"/>
        <v>0</v>
      </c>
      <c r="D723" s="260">
        <f t="shared" si="217"/>
        <v>0</v>
      </c>
      <c r="E723" s="261">
        <f t="shared" ref="E723:AB723" si="238">IFERROR(-($D362-E581-E612)*($M147*($D362-$U362)+$H147*$U362)/$D362,0)</f>
        <v>0</v>
      </c>
      <c r="F723" s="262">
        <f t="shared" si="238"/>
        <v>0</v>
      </c>
      <c r="G723" s="262">
        <f t="shared" si="238"/>
        <v>0</v>
      </c>
      <c r="H723" s="262">
        <f t="shared" si="238"/>
        <v>0</v>
      </c>
      <c r="I723" s="262">
        <f t="shared" si="238"/>
        <v>0</v>
      </c>
      <c r="J723" s="262">
        <f t="shared" si="238"/>
        <v>0</v>
      </c>
      <c r="K723" s="262">
        <f t="shared" si="238"/>
        <v>0</v>
      </c>
      <c r="L723" s="262">
        <f t="shared" si="238"/>
        <v>0</v>
      </c>
      <c r="M723" s="262">
        <f t="shared" si="238"/>
        <v>0</v>
      </c>
      <c r="N723" s="262">
        <f t="shared" si="238"/>
        <v>0</v>
      </c>
      <c r="O723" s="262">
        <f t="shared" si="238"/>
        <v>0</v>
      </c>
      <c r="P723" s="262">
        <f t="shared" si="238"/>
        <v>0</v>
      </c>
      <c r="Q723" s="262">
        <f t="shared" si="238"/>
        <v>0</v>
      </c>
      <c r="R723" s="262">
        <f t="shared" si="238"/>
        <v>0</v>
      </c>
      <c r="S723" s="262">
        <f t="shared" si="238"/>
        <v>0</v>
      </c>
      <c r="T723" s="262">
        <f t="shared" si="238"/>
        <v>0</v>
      </c>
      <c r="U723" s="262">
        <f t="shared" si="238"/>
        <v>0</v>
      </c>
      <c r="V723" s="262">
        <f t="shared" si="238"/>
        <v>0</v>
      </c>
      <c r="W723" s="262">
        <f t="shared" si="238"/>
        <v>0</v>
      </c>
      <c r="X723" s="262">
        <f t="shared" si="238"/>
        <v>0</v>
      </c>
      <c r="Y723" s="262">
        <f t="shared" si="238"/>
        <v>0</v>
      </c>
      <c r="Z723" s="262">
        <f t="shared" si="238"/>
        <v>0</v>
      </c>
      <c r="AA723" s="262">
        <f t="shared" si="238"/>
        <v>0</v>
      </c>
      <c r="AB723" s="262">
        <f t="shared" si="238"/>
        <v>0</v>
      </c>
    </row>
    <row r="724" spans="2:28" outlineLevel="1">
      <c r="B724" s="556">
        <f t="shared" si="236"/>
        <v>0</v>
      </c>
      <c r="C724" s="212">
        <f t="shared" si="236"/>
        <v>0</v>
      </c>
      <c r="D724" s="260">
        <f t="shared" si="217"/>
        <v>0</v>
      </c>
      <c r="E724" s="261">
        <f t="shared" ref="E724:AB724" si="239">IFERROR(-($D363-E582-E613)*($M148*($D363-$U363)+$H148*$U363)/$D363,0)</f>
        <v>0</v>
      </c>
      <c r="F724" s="262">
        <f t="shared" si="239"/>
        <v>0</v>
      </c>
      <c r="G724" s="262">
        <f t="shared" si="239"/>
        <v>0</v>
      </c>
      <c r="H724" s="262">
        <f t="shared" si="239"/>
        <v>0</v>
      </c>
      <c r="I724" s="262">
        <f t="shared" si="239"/>
        <v>0</v>
      </c>
      <c r="J724" s="262">
        <f t="shared" si="239"/>
        <v>0</v>
      </c>
      <c r="K724" s="262">
        <f t="shared" si="239"/>
        <v>0</v>
      </c>
      <c r="L724" s="262">
        <f t="shared" si="239"/>
        <v>0</v>
      </c>
      <c r="M724" s="262">
        <f t="shared" si="239"/>
        <v>0</v>
      </c>
      <c r="N724" s="262">
        <f t="shared" si="239"/>
        <v>0</v>
      </c>
      <c r="O724" s="262">
        <f t="shared" si="239"/>
        <v>0</v>
      </c>
      <c r="P724" s="262">
        <f t="shared" si="239"/>
        <v>0</v>
      </c>
      <c r="Q724" s="262">
        <f t="shared" si="239"/>
        <v>0</v>
      </c>
      <c r="R724" s="262">
        <f t="shared" si="239"/>
        <v>0</v>
      </c>
      <c r="S724" s="262">
        <f t="shared" si="239"/>
        <v>0</v>
      </c>
      <c r="T724" s="262">
        <f t="shared" si="239"/>
        <v>0</v>
      </c>
      <c r="U724" s="262">
        <f t="shared" si="239"/>
        <v>0</v>
      </c>
      <c r="V724" s="262">
        <f t="shared" si="239"/>
        <v>0</v>
      </c>
      <c r="W724" s="262">
        <f t="shared" si="239"/>
        <v>0</v>
      </c>
      <c r="X724" s="262">
        <f t="shared" si="239"/>
        <v>0</v>
      </c>
      <c r="Y724" s="262">
        <f t="shared" si="239"/>
        <v>0</v>
      </c>
      <c r="Z724" s="262">
        <f t="shared" si="239"/>
        <v>0</v>
      </c>
      <c r="AA724" s="262">
        <f t="shared" si="239"/>
        <v>0</v>
      </c>
      <c r="AB724" s="262">
        <f t="shared" si="239"/>
        <v>0</v>
      </c>
    </row>
    <row r="725" spans="2:28" outlineLevel="1">
      <c r="B725" s="556">
        <f t="shared" si="236"/>
        <v>0</v>
      </c>
      <c r="C725" s="212">
        <f t="shared" si="236"/>
        <v>0</v>
      </c>
      <c r="D725" s="260">
        <f t="shared" si="217"/>
        <v>0</v>
      </c>
      <c r="E725" s="261">
        <f t="shared" ref="E725:AB725" si="240">IFERROR(-($D364-E583-E614)*($M149*($D364-$U364)+$H149*$U364)/$D364,0)</f>
        <v>0</v>
      </c>
      <c r="F725" s="262">
        <f t="shared" si="240"/>
        <v>0</v>
      </c>
      <c r="G725" s="262">
        <f t="shared" si="240"/>
        <v>0</v>
      </c>
      <c r="H725" s="262">
        <f t="shared" si="240"/>
        <v>0</v>
      </c>
      <c r="I725" s="262">
        <f t="shared" si="240"/>
        <v>0</v>
      </c>
      <c r="J725" s="262">
        <f t="shared" si="240"/>
        <v>0</v>
      </c>
      <c r="K725" s="262">
        <f t="shared" si="240"/>
        <v>0</v>
      </c>
      <c r="L725" s="262">
        <f t="shared" si="240"/>
        <v>0</v>
      </c>
      <c r="M725" s="262">
        <f t="shared" si="240"/>
        <v>0</v>
      </c>
      <c r="N725" s="262">
        <f t="shared" si="240"/>
        <v>0</v>
      </c>
      <c r="O725" s="262">
        <f t="shared" si="240"/>
        <v>0</v>
      </c>
      <c r="P725" s="262">
        <f t="shared" si="240"/>
        <v>0</v>
      </c>
      <c r="Q725" s="262">
        <f t="shared" si="240"/>
        <v>0</v>
      </c>
      <c r="R725" s="262">
        <f t="shared" si="240"/>
        <v>0</v>
      </c>
      <c r="S725" s="262">
        <f t="shared" si="240"/>
        <v>0</v>
      </c>
      <c r="T725" s="262">
        <f t="shared" si="240"/>
        <v>0</v>
      </c>
      <c r="U725" s="262">
        <f t="shared" si="240"/>
        <v>0</v>
      </c>
      <c r="V725" s="262">
        <f t="shared" si="240"/>
        <v>0</v>
      </c>
      <c r="W725" s="262">
        <f t="shared" si="240"/>
        <v>0</v>
      </c>
      <c r="X725" s="262">
        <f t="shared" si="240"/>
        <v>0</v>
      </c>
      <c r="Y725" s="262">
        <f t="shared" si="240"/>
        <v>0</v>
      </c>
      <c r="Z725" s="262">
        <f t="shared" si="240"/>
        <v>0</v>
      </c>
      <c r="AA725" s="262">
        <f t="shared" si="240"/>
        <v>0</v>
      </c>
      <c r="AB725" s="262">
        <f t="shared" si="240"/>
        <v>0</v>
      </c>
    </row>
    <row r="726" spans="2:28" outlineLevel="1">
      <c r="B726" s="556">
        <f t="shared" si="236"/>
        <v>0</v>
      </c>
      <c r="C726" s="212">
        <f t="shared" si="236"/>
        <v>0</v>
      </c>
      <c r="D726" s="260">
        <f t="shared" si="217"/>
        <v>0</v>
      </c>
      <c r="E726" s="261">
        <f t="shared" ref="E726:AB726" si="241">IFERROR(-($D365-E584-E615)*($M150*($D365-$U365)+$H150*$U365)/$D365,0)</f>
        <v>0</v>
      </c>
      <c r="F726" s="262">
        <f t="shared" si="241"/>
        <v>0</v>
      </c>
      <c r="G726" s="262">
        <f t="shared" si="241"/>
        <v>0</v>
      </c>
      <c r="H726" s="262">
        <f t="shared" si="241"/>
        <v>0</v>
      </c>
      <c r="I726" s="262">
        <f t="shared" si="241"/>
        <v>0</v>
      </c>
      <c r="J726" s="262">
        <f t="shared" si="241"/>
        <v>0</v>
      </c>
      <c r="K726" s="262">
        <f t="shared" si="241"/>
        <v>0</v>
      </c>
      <c r="L726" s="262">
        <f t="shared" si="241"/>
        <v>0</v>
      </c>
      <c r="M726" s="262">
        <f t="shared" si="241"/>
        <v>0</v>
      </c>
      <c r="N726" s="262">
        <f t="shared" si="241"/>
        <v>0</v>
      </c>
      <c r="O726" s="262">
        <f t="shared" si="241"/>
        <v>0</v>
      </c>
      <c r="P726" s="262">
        <f t="shared" si="241"/>
        <v>0</v>
      </c>
      <c r="Q726" s="262">
        <f t="shared" si="241"/>
        <v>0</v>
      </c>
      <c r="R726" s="262">
        <f t="shared" si="241"/>
        <v>0</v>
      </c>
      <c r="S726" s="262">
        <f t="shared" si="241"/>
        <v>0</v>
      </c>
      <c r="T726" s="262">
        <f t="shared" si="241"/>
        <v>0</v>
      </c>
      <c r="U726" s="262">
        <f t="shared" si="241"/>
        <v>0</v>
      </c>
      <c r="V726" s="262">
        <f t="shared" si="241"/>
        <v>0</v>
      </c>
      <c r="W726" s="262">
        <f t="shared" si="241"/>
        <v>0</v>
      </c>
      <c r="X726" s="262">
        <f t="shared" si="241"/>
        <v>0</v>
      </c>
      <c r="Y726" s="262">
        <f t="shared" si="241"/>
        <v>0</v>
      </c>
      <c r="Z726" s="262">
        <f t="shared" si="241"/>
        <v>0</v>
      </c>
      <c r="AA726" s="262">
        <f t="shared" si="241"/>
        <v>0</v>
      </c>
      <c r="AB726" s="262">
        <f t="shared" si="241"/>
        <v>0</v>
      </c>
    </row>
    <row r="727" spans="2:28" outlineLevel="1">
      <c r="B727" s="556">
        <f t="shared" si="236"/>
        <v>0</v>
      </c>
      <c r="C727" s="212">
        <f t="shared" si="236"/>
        <v>0</v>
      </c>
      <c r="D727" s="260">
        <f t="shared" si="217"/>
        <v>0</v>
      </c>
      <c r="E727" s="261">
        <f t="shared" ref="E727:AB727" si="242">IFERROR(-($D366-E585-E616)*($M151*($D366-$U366)+$H151*$U366)/$D366,0)</f>
        <v>0</v>
      </c>
      <c r="F727" s="262">
        <f t="shared" si="242"/>
        <v>0</v>
      </c>
      <c r="G727" s="262">
        <f t="shared" si="242"/>
        <v>0</v>
      </c>
      <c r="H727" s="262">
        <f t="shared" si="242"/>
        <v>0</v>
      </c>
      <c r="I727" s="262">
        <f t="shared" si="242"/>
        <v>0</v>
      </c>
      <c r="J727" s="262">
        <f t="shared" si="242"/>
        <v>0</v>
      </c>
      <c r="K727" s="262">
        <f t="shared" si="242"/>
        <v>0</v>
      </c>
      <c r="L727" s="262">
        <f t="shared" si="242"/>
        <v>0</v>
      </c>
      <c r="M727" s="262">
        <f t="shared" si="242"/>
        <v>0</v>
      </c>
      <c r="N727" s="262">
        <f t="shared" si="242"/>
        <v>0</v>
      </c>
      <c r="O727" s="262">
        <f t="shared" si="242"/>
        <v>0</v>
      </c>
      <c r="P727" s="262">
        <f t="shared" si="242"/>
        <v>0</v>
      </c>
      <c r="Q727" s="262">
        <f t="shared" si="242"/>
        <v>0</v>
      </c>
      <c r="R727" s="262">
        <f t="shared" si="242"/>
        <v>0</v>
      </c>
      <c r="S727" s="262">
        <f t="shared" si="242"/>
        <v>0</v>
      </c>
      <c r="T727" s="262">
        <f t="shared" si="242"/>
        <v>0</v>
      </c>
      <c r="U727" s="262">
        <f t="shared" si="242"/>
        <v>0</v>
      </c>
      <c r="V727" s="262">
        <f t="shared" si="242"/>
        <v>0</v>
      </c>
      <c r="W727" s="262">
        <f t="shared" si="242"/>
        <v>0</v>
      </c>
      <c r="X727" s="262">
        <f t="shared" si="242"/>
        <v>0</v>
      </c>
      <c r="Y727" s="262">
        <f t="shared" si="242"/>
        <v>0</v>
      </c>
      <c r="Z727" s="262">
        <f t="shared" si="242"/>
        <v>0</v>
      </c>
      <c r="AA727" s="262">
        <f t="shared" si="242"/>
        <v>0</v>
      </c>
      <c r="AB727" s="262">
        <f t="shared" si="242"/>
        <v>0</v>
      </c>
    </row>
    <row r="728" spans="2:28" outlineLevel="1">
      <c r="B728" s="556">
        <f t="shared" si="236"/>
        <v>0</v>
      </c>
      <c r="C728" s="212">
        <f t="shared" si="236"/>
        <v>0</v>
      </c>
      <c r="D728" s="260">
        <f t="shared" si="217"/>
        <v>0</v>
      </c>
      <c r="E728" s="261">
        <f t="shared" ref="E728:AB728" si="243">IFERROR(-($D367-E586-E617)*($M152*($D367-$U367)+$H152*$U367)/$D367,0)</f>
        <v>0</v>
      </c>
      <c r="F728" s="262">
        <f t="shared" si="243"/>
        <v>0</v>
      </c>
      <c r="G728" s="262">
        <f t="shared" si="243"/>
        <v>0</v>
      </c>
      <c r="H728" s="262">
        <f t="shared" si="243"/>
        <v>0</v>
      </c>
      <c r="I728" s="262">
        <f t="shared" si="243"/>
        <v>0</v>
      </c>
      <c r="J728" s="262">
        <f t="shared" si="243"/>
        <v>0</v>
      </c>
      <c r="K728" s="262">
        <f t="shared" si="243"/>
        <v>0</v>
      </c>
      <c r="L728" s="262">
        <f t="shared" si="243"/>
        <v>0</v>
      </c>
      <c r="M728" s="262">
        <f t="shared" si="243"/>
        <v>0</v>
      </c>
      <c r="N728" s="262">
        <f t="shared" si="243"/>
        <v>0</v>
      </c>
      <c r="O728" s="262">
        <f t="shared" si="243"/>
        <v>0</v>
      </c>
      <c r="P728" s="262">
        <f t="shared" si="243"/>
        <v>0</v>
      </c>
      <c r="Q728" s="262">
        <f t="shared" si="243"/>
        <v>0</v>
      </c>
      <c r="R728" s="262">
        <f t="shared" si="243"/>
        <v>0</v>
      </c>
      <c r="S728" s="262">
        <f t="shared" si="243"/>
        <v>0</v>
      </c>
      <c r="T728" s="262">
        <f t="shared" si="243"/>
        <v>0</v>
      </c>
      <c r="U728" s="262">
        <f t="shared" si="243"/>
        <v>0</v>
      </c>
      <c r="V728" s="262">
        <f t="shared" si="243"/>
        <v>0</v>
      </c>
      <c r="W728" s="262">
        <f t="shared" si="243"/>
        <v>0</v>
      </c>
      <c r="X728" s="262">
        <f t="shared" si="243"/>
        <v>0</v>
      </c>
      <c r="Y728" s="262">
        <f t="shared" si="243"/>
        <v>0</v>
      </c>
      <c r="Z728" s="262">
        <f t="shared" si="243"/>
        <v>0</v>
      </c>
      <c r="AA728" s="262">
        <f t="shared" si="243"/>
        <v>0</v>
      </c>
      <c r="AB728" s="262">
        <f t="shared" si="243"/>
        <v>0</v>
      </c>
    </row>
    <row r="729" spans="2:28" outlineLevel="1">
      <c r="B729" s="556">
        <f t="shared" si="236"/>
        <v>0</v>
      </c>
      <c r="C729" s="212">
        <f t="shared" si="236"/>
        <v>0</v>
      </c>
      <c r="D729" s="260">
        <f t="shared" si="217"/>
        <v>0</v>
      </c>
      <c r="E729" s="261">
        <f t="shared" ref="E729:AB729" si="244">IFERROR(-($D368-E587-E618)*($M153*($D368-$U368)+$H153*$U368)/$D368,0)</f>
        <v>0</v>
      </c>
      <c r="F729" s="262">
        <f t="shared" si="244"/>
        <v>0</v>
      </c>
      <c r="G729" s="262">
        <f t="shared" si="244"/>
        <v>0</v>
      </c>
      <c r="H729" s="262">
        <f t="shared" si="244"/>
        <v>0</v>
      </c>
      <c r="I729" s="262">
        <f t="shared" si="244"/>
        <v>0</v>
      </c>
      <c r="J729" s="262">
        <f t="shared" si="244"/>
        <v>0</v>
      </c>
      <c r="K729" s="262">
        <f t="shared" si="244"/>
        <v>0</v>
      </c>
      <c r="L729" s="262">
        <f t="shared" si="244"/>
        <v>0</v>
      </c>
      <c r="M729" s="262">
        <f t="shared" si="244"/>
        <v>0</v>
      </c>
      <c r="N729" s="262">
        <f t="shared" si="244"/>
        <v>0</v>
      </c>
      <c r="O729" s="262">
        <f t="shared" si="244"/>
        <v>0</v>
      </c>
      <c r="P729" s="262">
        <f t="shared" si="244"/>
        <v>0</v>
      </c>
      <c r="Q729" s="262">
        <f t="shared" si="244"/>
        <v>0</v>
      </c>
      <c r="R729" s="262">
        <f t="shared" si="244"/>
        <v>0</v>
      </c>
      <c r="S729" s="262">
        <f t="shared" si="244"/>
        <v>0</v>
      </c>
      <c r="T729" s="262">
        <f t="shared" si="244"/>
        <v>0</v>
      </c>
      <c r="U729" s="262">
        <f t="shared" si="244"/>
        <v>0</v>
      </c>
      <c r="V729" s="262">
        <f t="shared" si="244"/>
        <v>0</v>
      </c>
      <c r="W729" s="262">
        <f t="shared" si="244"/>
        <v>0</v>
      </c>
      <c r="X729" s="262">
        <f t="shared" si="244"/>
        <v>0</v>
      </c>
      <c r="Y729" s="262">
        <f t="shared" si="244"/>
        <v>0</v>
      </c>
      <c r="Z729" s="262">
        <f t="shared" si="244"/>
        <v>0</v>
      </c>
      <c r="AA729" s="262">
        <f t="shared" si="244"/>
        <v>0</v>
      </c>
      <c r="AB729" s="262">
        <f t="shared" si="244"/>
        <v>0</v>
      </c>
    </row>
    <row r="730" spans="2:28" outlineLevel="1">
      <c r="B730" s="556">
        <f t="shared" si="236"/>
        <v>0</v>
      </c>
      <c r="C730" s="212">
        <f t="shared" si="236"/>
        <v>0</v>
      </c>
      <c r="D730" s="260">
        <f t="shared" si="217"/>
        <v>0</v>
      </c>
      <c r="E730" s="261">
        <f t="shared" ref="E730:AB730" si="245">IFERROR(-($D369-E588-E619)*($M154*($D369-$U369)+$H154*$U369)/$D369,0)</f>
        <v>0</v>
      </c>
      <c r="F730" s="262">
        <f t="shared" si="245"/>
        <v>0</v>
      </c>
      <c r="G730" s="262">
        <f t="shared" si="245"/>
        <v>0</v>
      </c>
      <c r="H730" s="262">
        <f t="shared" si="245"/>
        <v>0</v>
      </c>
      <c r="I730" s="262">
        <f t="shared" si="245"/>
        <v>0</v>
      </c>
      <c r="J730" s="262">
        <f t="shared" si="245"/>
        <v>0</v>
      </c>
      <c r="K730" s="262">
        <f t="shared" si="245"/>
        <v>0</v>
      </c>
      <c r="L730" s="262">
        <f t="shared" si="245"/>
        <v>0</v>
      </c>
      <c r="M730" s="262">
        <f t="shared" si="245"/>
        <v>0</v>
      </c>
      <c r="N730" s="262">
        <f t="shared" si="245"/>
        <v>0</v>
      </c>
      <c r="O730" s="262">
        <f t="shared" si="245"/>
        <v>0</v>
      </c>
      <c r="P730" s="262">
        <f t="shared" si="245"/>
        <v>0</v>
      </c>
      <c r="Q730" s="262">
        <f t="shared" si="245"/>
        <v>0</v>
      </c>
      <c r="R730" s="262">
        <f t="shared" si="245"/>
        <v>0</v>
      </c>
      <c r="S730" s="262">
        <f t="shared" si="245"/>
        <v>0</v>
      </c>
      <c r="T730" s="262">
        <f t="shared" si="245"/>
        <v>0</v>
      </c>
      <c r="U730" s="262">
        <f t="shared" si="245"/>
        <v>0</v>
      </c>
      <c r="V730" s="262">
        <f t="shared" si="245"/>
        <v>0</v>
      </c>
      <c r="W730" s="262">
        <f t="shared" si="245"/>
        <v>0</v>
      </c>
      <c r="X730" s="262">
        <f t="shared" si="245"/>
        <v>0</v>
      </c>
      <c r="Y730" s="262">
        <f t="shared" si="245"/>
        <v>0</v>
      </c>
      <c r="Z730" s="262">
        <f t="shared" si="245"/>
        <v>0</v>
      </c>
      <c r="AA730" s="262">
        <f t="shared" si="245"/>
        <v>0</v>
      </c>
      <c r="AB730" s="262">
        <f t="shared" si="245"/>
        <v>0</v>
      </c>
    </row>
    <row r="731" spans="2:28" outlineLevel="1">
      <c r="B731" s="556">
        <f t="shared" si="236"/>
        <v>0</v>
      </c>
      <c r="C731" s="212">
        <f t="shared" si="236"/>
        <v>0</v>
      </c>
      <c r="D731" s="260">
        <f t="shared" si="217"/>
        <v>0</v>
      </c>
      <c r="E731" s="261">
        <f t="shared" ref="E731:AB731" si="246">IFERROR(-($D370-E589-E620)*($M155*($D370-$U370)+$H155*$U370)/$D370,0)</f>
        <v>0</v>
      </c>
      <c r="F731" s="262">
        <f t="shared" si="246"/>
        <v>0</v>
      </c>
      <c r="G731" s="262">
        <f t="shared" si="246"/>
        <v>0</v>
      </c>
      <c r="H731" s="262">
        <f t="shared" si="246"/>
        <v>0</v>
      </c>
      <c r="I731" s="262">
        <f t="shared" si="246"/>
        <v>0</v>
      </c>
      <c r="J731" s="262">
        <f t="shared" si="246"/>
        <v>0</v>
      </c>
      <c r="K731" s="262">
        <f t="shared" si="246"/>
        <v>0</v>
      </c>
      <c r="L731" s="262">
        <f t="shared" si="246"/>
        <v>0</v>
      </c>
      <c r="M731" s="262">
        <f t="shared" si="246"/>
        <v>0</v>
      </c>
      <c r="N731" s="262">
        <f t="shared" si="246"/>
        <v>0</v>
      </c>
      <c r="O731" s="262">
        <f t="shared" si="246"/>
        <v>0</v>
      </c>
      <c r="P731" s="262">
        <f t="shared" si="246"/>
        <v>0</v>
      </c>
      <c r="Q731" s="262">
        <f t="shared" si="246"/>
        <v>0</v>
      </c>
      <c r="R731" s="262">
        <f t="shared" si="246"/>
        <v>0</v>
      </c>
      <c r="S731" s="262">
        <f t="shared" si="246"/>
        <v>0</v>
      </c>
      <c r="T731" s="262">
        <f t="shared" si="246"/>
        <v>0</v>
      </c>
      <c r="U731" s="262">
        <f t="shared" si="246"/>
        <v>0</v>
      </c>
      <c r="V731" s="262">
        <f t="shared" si="246"/>
        <v>0</v>
      </c>
      <c r="W731" s="262">
        <f t="shared" si="246"/>
        <v>0</v>
      </c>
      <c r="X731" s="262">
        <f t="shared" si="246"/>
        <v>0</v>
      </c>
      <c r="Y731" s="262">
        <f t="shared" si="246"/>
        <v>0</v>
      </c>
      <c r="Z731" s="262">
        <f t="shared" si="246"/>
        <v>0</v>
      </c>
      <c r="AA731" s="262">
        <f t="shared" si="246"/>
        <v>0</v>
      </c>
      <c r="AB731" s="262">
        <f t="shared" si="246"/>
        <v>0</v>
      </c>
    </row>
    <row r="732" spans="2:28" outlineLevel="1">
      <c r="B732" s="556">
        <f t="shared" si="236"/>
        <v>0</v>
      </c>
      <c r="C732" s="212">
        <f t="shared" si="236"/>
        <v>0</v>
      </c>
      <c r="D732" s="260">
        <f t="shared" si="217"/>
        <v>0</v>
      </c>
      <c r="E732" s="261">
        <f t="shared" ref="E732:AB732" si="247">IFERROR(-($D371-E590-E621)*($M156*($D371-$U371)+$H156*$U371)/$D371,0)</f>
        <v>0</v>
      </c>
      <c r="F732" s="262">
        <f t="shared" si="247"/>
        <v>0</v>
      </c>
      <c r="G732" s="262">
        <f t="shared" si="247"/>
        <v>0</v>
      </c>
      <c r="H732" s="262">
        <f t="shared" si="247"/>
        <v>0</v>
      </c>
      <c r="I732" s="262">
        <f t="shared" si="247"/>
        <v>0</v>
      </c>
      <c r="J732" s="262">
        <f t="shared" si="247"/>
        <v>0</v>
      </c>
      <c r="K732" s="262">
        <f t="shared" si="247"/>
        <v>0</v>
      </c>
      <c r="L732" s="262">
        <f t="shared" si="247"/>
        <v>0</v>
      </c>
      <c r="M732" s="262">
        <f t="shared" si="247"/>
        <v>0</v>
      </c>
      <c r="N732" s="262">
        <f t="shared" si="247"/>
        <v>0</v>
      </c>
      <c r="O732" s="262">
        <f t="shared" si="247"/>
        <v>0</v>
      </c>
      <c r="P732" s="262">
        <f t="shared" si="247"/>
        <v>0</v>
      </c>
      <c r="Q732" s="262">
        <f t="shared" si="247"/>
        <v>0</v>
      </c>
      <c r="R732" s="262">
        <f t="shared" si="247"/>
        <v>0</v>
      </c>
      <c r="S732" s="262">
        <f t="shared" si="247"/>
        <v>0</v>
      </c>
      <c r="T732" s="262">
        <f t="shared" si="247"/>
        <v>0</v>
      </c>
      <c r="U732" s="262">
        <f t="shared" si="247"/>
        <v>0</v>
      </c>
      <c r="V732" s="262">
        <f t="shared" si="247"/>
        <v>0</v>
      </c>
      <c r="W732" s="262">
        <f t="shared" si="247"/>
        <v>0</v>
      </c>
      <c r="X732" s="262">
        <f t="shared" si="247"/>
        <v>0</v>
      </c>
      <c r="Y732" s="262">
        <f t="shared" si="247"/>
        <v>0</v>
      </c>
      <c r="Z732" s="262">
        <f t="shared" si="247"/>
        <v>0</v>
      </c>
      <c r="AA732" s="262">
        <f t="shared" si="247"/>
        <v>0</v>
      </c>
      <c r="AB732" s="262">
        <f t="shared" si="247"/>
        <v>0</v>
      </c>
    </row>
    <row r="733" spans="2:28" outlineLevel="1">
      <c r="B733" s="556">
        <f t="shared" si="236"/>
        <v>0</v>
      </c>
      <c r="C733" s="212">
        <f t="shared" si="236"/>
        <v>0</v>
      </c>
      <c r="D733" s="260">
        <f t="shared" si="217"/>
        <v>0</v>
      </c>
      <c r="E733" s="261">
        <f t="shared" ref="E733:AB733" si="248">IFERROR(-($D372-E591-E622)*($M157*($D372-$U372)+$H157*$U372)/$D372,0)</f>
        <v>0</v>
      </c>
      <c r="F733" s="262">
        <f t="shared" si="248"/>
        <v>0</v>
      </c>
      <c r="G733" s="262">
        <f t="shared" si="248"/>
        <v>0</v>
      </c>
      <c r="H733" s="262">
        <f t="shared" si="248"/>
        <v>0</v>
      </c>
      <c r="I733" s="262">
        <f t="shared" si="248"/>
        <v>0</v>
      </c>
      <c r="J733" s="262">
        <f t="shared" si="248"/>
        <v>0</v>
      </c>
      <c r="K733" s="262">
        <f t="shared" si="248"/>
        <v>0</v>
      </c>
      <c r="L733" s="262">
        <f t="shared" si="248"/>
        <v>0</v>
      </c>
      <c r="M733" s="262">
        <f t="shared" si="248"/>
        <v>0</v>
      </c>
      <c r="N733" s="262">
        <f t="shared" si="248"/>
        <v>0</v>
      </c>
      <c r="O733" s="262">
        <f t="shared" si="248"/>
        <v>0</v>
      </c>
      <c r="P733" s="262">
        <f t="shared" si="248"/>
        <v>0</v>
      </c>
      <c r="Q733" s="262">
        <f t="shared" si="248"/>
        <v>0</v>
      </c>
      <c r="R733" s="262">
        <f t="shared" si="248"/>
        <v>0</v>
      </c>
      <c r="S733" s="262">
        <f t="shared" si="248"/>
        <v>0</v>
      </c>
      <c r="T733" s="262">
        <f t="shared" si="248"/>
        <v>0</v>
      </c>
      <c r="U733" s="262">
        <f t="shared" si="248"/>
        <v>0</v>
      </c>
      <c r="V733" s="262">
        <f t="shared" si="248"/>
        <v>0</v>
      </c>
      <c r="W733" s="262">
        <f t="shared" si="248"/>
        <v>0</v>
      </c>
      <c r="X733" s="262">
        <f t="shared" si="248"/>
        <v>0</v>
      </c>
      <c r="Y733" s="262">
        <f t="shared" si="248"/>
        <v>0</v>
      </c>
      <c r="Z733" s="262">
        <f t="shared" si="248"/>
        <v>0</v>
      </c>
      <c r="AA733" s="262">
        <f t="shared" si="248"/>
        <v>0</v>
      </c>
      <c r="AB733" s="262">
        <f t="shared" si="248"/>
        <v>0</v>
      </c>
    </row>
    <row r="734" spans="2:28" outlineLevel="1">
      <c r="B734" s="556">
        <f t="shared" si="236"/>
        <v>0</v>
      </c>
      <c r="C734" s="215">
        <f t="shared" si="236"/>
        <v>0</v>
      </c>
      <c r="D734" s="558">
        <f t="shared" si="217"/>
        <v>0</v>
      </c>
      <c r="E734" s="264">
        <f t="shared" ref="E734:AB734" si="249">IFERROR(-($D373-E592-E623)*($M158*($D373-$U373)+$H158*$U373)/$D373,0)</f>
        <v>0</v>
      </c>
      <c r="F734" s="265">
        <f t="shared" si="249"/>
        <v>0</v>
      </c>
      <c r="G734" s="265">
        <f t="shared" si="249"/>
        <v>0</v>
      </c>
      <c r="H734" s="265">
        <f t="shared" si="249"/>
        <v>0</v>
      </c>
      <c r="I734" s="265">
        <f t="shared" si="249"/>
        <v>0</v>
      </c>
      <c r="J734" s="265">
        <f t="shared" si="249"/>
        <v>0</v>
      </c>
      <c r="K734" s="265">
        <f t="shared" si="249"/>
        <v>0</v>
      </c>
      <c r="L734" s="265">
        <f t="shared" si="249"/>
        <v>0</v>
      </c>
      <c r="M734" s="265">
        <f t="shared" si="249"/>
        <v>0</v>
      </c>
      <c r="N734" s="265">
        <f t="shared" si="249"/>
        <v>0</v>
      </c>
      <c r="O734" s="265">
        <f t="shared" si="249"/>
        <v>0</v>
      </c>
      <c r="P734" s="265">
        <f t="shared" si="249"/>
        <v>0</v>
      </c>
      <c r="Q734" s="265">
        <f t="shared" si="249"/>
        <v>0</v>
      </c>
      <c r="R734" s="265">
        <f t="shared" si="249"/>
        <v>0</v>
      </c>
      <c r="S734" s="265">
        <f t="shared" si="249"/>
        <v>0</v>
      </c>
      <c r="T734" s="265">
        <f t="shared" si="249"/>
        <v>0</v>
      </c>
      <c r="U734" s="265">
        <f t="shared" si="249"/>
        <v>0</v>
      </c>
      <c r="V734" s="265">
        <f t="shared" si="249"/>
        <v>0</v>
      </c>
      <c r="W734" s="265">
        <f t="shared" si="249"/>
        <v>0</v>
      </c>
      <c r="X734" s="265">
        <f t="shared" si="249"/>
        <v>0</v>
      </c>
      <c r="Y734" s="265">
        <f t="shared" si="249"/>
        <v>0</v>
      </c>
      <c r="Z734" s="265">
        <f t="shared" si="249"/>
        <v>0</v>
      </c>
      <c r="AA734" s="265">
        <f t="shared" si="249"/>
        <v>0</v>
      </c>
      <c r="AB734" s="265">
        <f t="shared" si="249"/>
        <v>0</v>
      </c>
    </row>
    <row r="735" spans="2:28" outlineLevel="1">
      <c r="C735" s="21" t="s">
        <v>293</v>
      </c>
      <c r="D735" s="260">
        <f t="shared" ref="D735" si="250">SUM(D705:D734)</f>
        <v>-1803</v>
      </c>
      <c r="E735" s="261">
        <f>SUM(E705:E734)</f>
        <v>-51550</v>
      </c>
      <c r="F735" s="266">
        <f t="shared" ref="F735:AB735" si="251">SUM(F705:F734)</f>
        <v>-51550</v>
      </c>
      <c r="G735" s="266">
        <f t="shared" si="251"/>
        <v>-51550</v>
      </c>
      <c r="H735" s="266">
        <f t="shared" si="251"/>
        <v>-51550</v>
      </c>
      <c r="I735" s="266">
        <f t="shared" si="251"/>
        <v>-51550</v>
      </c>
      <c r="J735" s="266">
        <f t="shared" si="251"/>
        <v>-51550</v>
      </c>
      <c r="K735" s="266">
        <f t="shared" si="251"/>
        <v>-51550</v>
      </c>
      <c r="L735" s="266">
        <f t="shared" si="251"/>
        <v>-51550</v>
      </c>
      <c r="M735" s="266">
        <f t="shared" si="251"/>
        <v>-51550</v>
      </c>
      <c r="N735" s="266">
        <f t="shared" si="251"/>
        <v>-51550</v>
      </c>
      <c r="O735" s="266">
        <f t="shared" si="251"/>
        <v>-51550</v>
      </c>
      <c r="P735" s="266">
        <f t="shared" si="251"/>
        <v>-51550</v>
      </c>
      <c r="Q735" s="266">
        <f t="shared" si="251"/>
        <v>-51550</v>
      </c>
      <c r="R735" s="266">
        <f t="shared" si="251"/>
        <v>-51550</v>
      </c>
      <c r="S735" s="266">
        <f t="shared" si="251"/>
        <v>-51550</v>
      </c>
      <c r="T735" s="266">
        <f t="shared" si="251"/>
        <v>-51550</v>
      </c>
      <c r="U735" s="266">
        <f t="shared" si="251"/>
        <v>-51550</v>
      </c>
      <c r="V735" s="266">
        <f t="shared" si="251"/>
        <v>-51550</v>
      </c>
      <c r="W735" s="266">
        <f t="shared" si="251"/>
        <v>-51550</v>
      </c>
      <c r="X735" s="266">
        <f t="shared" si="251"/>
        <v>-51550</v>
      </c>
      <c r="Y735" s="266">
        <f t="shared" si="251"/>
        <v>-51550</v>
      </c>
      <c r="Z735" s="266">
        <f t="shared" si="251"/>
        <v>-51550</v>
      </c>
      <c r="AA735" s="266">
        <f t="shared" si="251"/>
        <v>-51550</v>
      </c>
      <c r="AB735" s="266">
        <f t="shared" si="251"/>
        <v>-51550</v>
      </c>
    </row>
    <row r="736" spans="2:28" outlineLevel="1">
      <c r="C736" s="240" t="s">
        <v>292</v>
      </c>
      <c r="D736" s="260"/>
      <c r="E736" s="261">
        <f t="shared" ref="E736:AB736" si="252">-HLOOKUP(E628,$E$173:$N$174,2,FALSE)*E702</f>
        <v>0</v>
      </c>
      <c r="F736" s="262">
        <f t="shared" si="252"/>
        <v>0</v>
      </c>
      <c r="G736" s="262">
        <f t="shared" si="252"/>
        <v>0</v>
      </c>
      <c r="H736" s="262">
        <f t="shared" si="252"/>
        <v>0</v>
      </c>
      <c r="I736" s="262">
        <f t="shared" si="252"/>
        <v>0</v>
      </c>
      <c r="J736" s="262">
        <f t="shared" si="252"/>
        <v>0</v>
      </c>
      <c r="K736" s="262">
        <f t="shared" si="252"/>
        <v>0</v>
      </c>
      <c r="L736" s="262">
        <f t="shared" si="252"/>
        <v>0</v>
      </c>
      <c r="M736" s="262">
        <f t="shared" si="252"/>
        <v>0</v>
      </c>
      <c r="N736" s="262">
        <f t="shared" si="252"/>
        <v>0</v>
      </c>
      <c r="O736" s="262">
        <f t="shared" si="252"/>
        <v>0</v>
      </c>
      <c r="P736" s="262">
        <f t="shared" si="252"/>
        <v>0</v>
      </c>
      <c r="Q736" s="262">
        <f t="shared" si="252"/>
        <v>0</v>
      </c>
      <c r="R736" s="262">
        <f t="shared" si="252"/>
        <v>0</v>
      </c>
      <c r="S736" s="262">
        <f t="shared" si="252"/>
        <v>0</v>
      </c>
      <c r="T736" s="262">
        <f t="shared" si="252"/>
        <v>0</v>
      </c>
      <c r="U736" s="262">
        <f t="shared" si="252"/>
        <v>0</v>
      </c>
      <c r="V736" s="262">
        <f t="shared" si="252"/>
        <v>0</v>
      </c>
      <c r="W736" s="262">
        <f t="shared" si="252"/>
        <v>0</v>
      </c>
      <c r="X736" s="262">
        <f t="shared" si="252"/>
        <v>0</v>
      </c>
      <c r="Y736" s="262">
        <f t="shared" si="252"/>
        <v>0</v>
      </c>
      <c r="Z736" s="262">
        <f t="shared" si="252"/>
        <v>0</v>
      </c>
      <c r="AA736" s="262">
        <f t="shared" si="252"/>
        <v>0</v>
      </c>
      <c r="AB736" s="262">
        <f t="shared" si="252"/>
        <v>0</v>
      </c>
    </row>
    <row r="737" spans="2:28" outlineLevel="1">
      <c r="C737" s="240"/>
      <c r="D737" s="260"/>
      <c r="E737" s="261"/>
      <c r="F737" s="262"/>
      <c r="G737" s="262"/>
      <c r="H737" s="262"/>
      <c r="I737" s="262"/>
      <c r="J737" s="262"/>
      <c r="K737" s="262"/>
      <c r="L737" s="262"/>
      <c r="M737" s="262"/>
      <c r="N737" s="262"/>
      <c r="O737" s="262"/>
      <c r="P737" s="262"/>
      <c r="Q737" s="262"/>
      <c r="R737" s="262"/>
      <c r="S737" s="262"/>
      <c r="T737" s="262"/>
      <c r="U737" s="262"/>
      <c r="V737" s="262"/>
      <c r="W737" s="262"/>
      <c r="X737" s="262"/>
      <c r="Y737" s="262"/>
      <c r="Z737" s="262"/>
      <c r="AA737" s="262"/>
      <c r="AB737" s="262"/>
    </row>
    <row r="738" spans="2:28" outlineLevel="1">
      <c r="C738" s="240" t="s">
        <v>294</v>
      </c>
      <c r="D738" s="267"/>
      <c r="E738" s="259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</row>
    <row r="739" spans="2:28" outlineLevel="1">
      <c r="B739" s="556">
        <f>B705</f>
        <v>0</v>
      </c>
      <c r="C739" s="212" t="str">
        <f>C705</f>
        <v>Studio</v>
      </c>
      <c r="D739" s="260"/>
      <c r="E739" s="261">
        <f t="shared" ref="E739:AB739" ca="1" si="253">IF(E594=IFERROR(OFFSET(E594,0,-$R344)+0,0),0,-$M129)</f>
        <v>0</v>
      </c>
      <c r="F739" s="262">
        <f t="shared" ca="1" si="253"/>
        <v>0</v>
      </c>
      <c r="G739" s="262">
        <f t="shared" ca="1" si="253"/>
        <v>0</v>
      </c>
      <c r="H739" s="262">
        <f t="shared" ca="1" si="253"/>
        <v>0</v>
      </c>
      <c r="I739" s="262">
        <f t="shared" ca="1" si="253"/>
        <v>0</v>
      </c>
      <c r="J739" s="262">
        <f t="shared" ca="1" si="253"/>
        <v>0</v>
      </c>
      <c r="K739" s="262">
        <f t="shared" ca="1" si="253"/>
        <v>0</v>
      </c>
      <c r="L739" s="262">
        <f t="shared" ca="1" si="253"/>
        <v>0</v>
      </c>
      <c r="M739" s="262">
        <f t="shared" ca="1" si="253"/>
        <v>0</v>
      </c>
      <c r="N739" s="262">
        <f t="shared" ca="1" si="253"/>
        <v>0</v>
      </c>
      <c r="O739" s="262">
        <f t="shared" ca="1" si="253"/>
        <v>0</v>
      </c>
      <c r="P739" s="262">
        <f t="shared" ca="1" si="253"/>
        <v>0</v>
      </c>
      <c r="Q739" s="262">
        <f t="shared" ca="1" si="253"/>
        <v>0</v>
      </c>
      <c r="R739" s="262">
        <f t="shared" ca="1" si="253"/>
        <v>0</v>
      </c>
      <c r="S739" s="262">
        <f t="shared" ca="1" si="253"/>
        <v>0</v>
      </c>
      <c r="T739" s="262">
        <f t="shared" ca="1" si="253"/>
        <v>0</v>
      </c>
      <c r="U739" s="262">
        <f t="shared" ca="1" si="253"/>
        <v>0</v>
      </c>
      <c r="V739" s="262">
        <f t="shared" ca="1" si="253"/>
        <v>0</v>
      </c>
      <c r="W739" s="262">
        <f t="shared" ca="1" si="253"/>
        <v>0</v>
      </c>
      <c r="X739" s="262">
        <f t="shared" ca="1" si="253"/>
        <v>0</v>
      </c>
      <c r="Y739" s="262">
        <f t="shared" ca="1" si="253"/>
        <v>0</v>
      </c>
      <c r="Z739" s="262">
        <f t="shared" ca="1" si="253"/>
        <v>0</v>
      </c>
      <c r="AA739" s="262">
        <f t="shared" ca="1" si="253"/>
        <v>0</v>
      </c>
      <c r="AB739" s="262">
        <f t="shared" ca="1" si="253"/>
        <v>0</v>
      </c>
    </row>
    <row r="740" spans="2:28" outlineLevel="1">
      <c r="B740" s="556">
        <f t="shared" ref="B740:C755" si="254">B706</f>
        <v>0</v>
      </c>
      <c r="C740" s="212" t="str">
        <f t="shared" si="254"/>
        <v xml:space="preserve">1 Bed / 1 Bath </v>
      </c>
      <c r="D740" s="260"/>
      <c r="E740" s="261">
        <f t="shared" ref="E740:AB740" ca="1" si="255">IF(E595=IFERROR(OFFSET(E595,0,-$R345)+0,0),0,-$M130)</f>
        <v>0</v>
      </c>
      <c r="F740" s="262">
        <f t="shared" ca="1" si="255"/>
        <v>0</v>
      </c>
      <c r="G740" s="262">
        <f t="shared" ca="1" si="255"/>
        <v>0</v>
      </c>
      <c r="H740" s="262">
        <f t="shared" ca="1" si="255"/>
        <v>0</v>
      </c>
      <c r="I740" s="262">
        <f t="shared" ca="1" si="255"/>
        <v>0</v>
      </c>
      <c r="J740" s="262">
        <f t="shared" ca="1" si="255"/>
        <v>0</v>
      </c>
      <c r="K740" s="262">
        <f t="shared" ca="1" si="255"/>
        <v>0</v>
      </c>
      <c r="L740" s="262">
        <f t="shared" ca="1" si="255"/>
        <v>0</v>
      </c>
      <c r="M740" s="262">
        <f t="shared" ca="1" si="255"/>
        <v>0</v>
      </c>
      <c r="N740" s="262">
        <f t="shared" ca="1" si="255"/>
        <v>0</v>
      </c>
      <c r="O740" s="262">
        <f t="shared" ca="1" si="255"/>
        <v>0</v>
      </c>
      <c r="P740" s="262">
        <f t="shared" ca="1" si="255"/>
        <v>0</v>
      </c>
      <c r="Q740" s="262">
        <f t="shared" ca="1" si="255"/>
        <v>0</v>
      </c>
      <c r="R740" s="262">
        <f t="shared" ca="1" si="255"/>
        <v>0</v>
      </c>
      <c r="S740" s="262">
        <f t="shared" ca="1" si="255"/>
        <v>0</v>
      </c>
      <c r="T740" s="262">
        <f t="shared" ca="1" si="255"/>
        <v>0</v>
      </c>
      <c r="U740" s="262">
        <f t="shared" ca="1" si="255"/>
        <v>0</v>
      </c>
      <c r="V740" s="262">
        <f t="shared" ca="1" si="255"/>
        <v>0</v>
      </c>
      <c r="W740" s="262">
        <f t="shared" ca="1" si="255"/>
        <v>0</v>
      </c>
      <c r="X740" s="262">
        <f t="shared" ca="1" si="255"/>
        <v>0</v>
      </c>
      <c r="Y740" s="262">
        <f t="shared" ca="1" si="255"/>
        <v>0</v>
      </c>
      <c r="Z740" s="262">
        <f t="shared" ca="1" si="255"/>
        <v>0</v>
      </c>
      <c r="AA740" s="262">
        <f t="shared" ca="1" si="255"/>
        <v>0</v>
      </c>
      <c r="AB740" s="262">
        <f t="shared" ca="1" si="255"/>
        <v>0</v>
      </c>
    </row>
    <row r="741" spans="2:28" outlineLevel="1">
      <c r="B741" s="556">
        <f t="shared" si="254"/>
        <v>0</v>
      </c>
      <c r="C741" s="212" t="str">
        <f t="shared" si="254"/>
        <v xml:space="preserve">1 Bed / 1 Bath </v>
      </c>
      <c r="D741" s="260"/>
      <c r="E741" s="261">
        <f t="shared" ref="E741:AB741" ca="1" si="256">IF(E596=IFERROR(OFFSET(E596,0,-$R346)+0,0),0,-$M131)</f>
        <v>0</v>
      </c>
      <c r="F741" s="262">
        <f t="shared" ca="1" si="256"/>
        <v>0</v>
      </c>
      <c r="G741" s="262">
        <f t="shared" ca="1" si="256"/>
        <v>0</v>
      </c>
      <c r="H741" s="262">
        <f t="shared" ca="1" si="256"/>
        <v>0</v>
      </c>
      <c r="I741" s="262">
        <f t="shared" ca="1" si="256"/>
        <v>0</v>
      </c>
      <c r="J741" s="262">
        <f t="shared" ca="1" si="256"/>
        <v>0</v>
      </c>
      <c r="K741" s="262">
        <f t="shared" ca="1" si="256"/>
        <v>0</v>
      </c>
      <c r="L741" s="262">
        <f t="shared" ca="1" si="256"/>
        <v>0</v>
      </c>
      <c r="M741" s="262">
        <f t="shared" ca="1" si="256"/>
        <v>0</v>
      </c>
      <c r="N741" s="262">
        <f t="shared" ca="1" si="256"/>
        <v>0</v>
      </c>
      <c r="O741" s="262">
        <f t="shared" ca="1" si="256"/>
        <v>0</v>
      </c>
      <c r="P741" s="262">
        <f t="shared" ca="1" si="256"/>
        <v>0</v>
      </c>
      <c r="Q741" s="262">
        <f t="shared" ca="1" si="256"/>
        <v>0</v>
      </c>
      <c r="R741" s="262">
        <f t="shared" ca="1" si="256"/>
        <v>0</v>
      </c>
      <c r="S741" s="262">
        <f t="shared" ca="1" si="256"/>
        <v>0</v>
      </c>
      <c r="T741" s="262">
        <f t="shared" ca="1" si="256"/>
        <v>0</v>
      </c>
      <c r="U741" s="262">
        <f t="shared" ca="1" si="256"/>
        <v>0</v>
      </c>
      <c r="V741" s="262">
        <f t="shared" ca="1" si="256"/>
        <v>0</v>
      </c>
      <c r="W741" s="262">
        <f t="shared" ca="1" si="256"/>
        <v>0</v>
      </c>
      <c r="X741" s="262">
        <f t="shared" ca="1" si="256"/>
        <v>0</v>
      </c>
      <c r="Y741" s="262">
        <f t="shared" ca="1" si="256"/>
        <v>0</v>
      </c>
      <c r="Z741" s="262">
        <f t="shared" ca="1" si="256"/>
        <v>0</v>
      </c>
      <c r="AA741" s="262">
        <f t="shared" ca="1" si="256"/>
        <v>0</v>
      </c>
      <c r="AB741" s="262">
        <f t="shared" ca="1" si="256"/>
        <v>0</v>
      </c>
    </row>
    <row r="742" spans="2:28" outlineLevel="1">
      <c r="B742" s="556">
        <f t="shared" si="254"/>
        <v>0</v>
      </c>
      <c r="C742" s="212" t="str">
        <f t="shared" si="254"/>
        <v xml:space="preserve">1 Bed / 1 Bath </v>
      </c>
      <c r="D742" s="260"/>
      <c r="E742" s="261">
        <f t="shared" ref="E742:AB742" ca="1" si="257">IF(E597=IFERROR(OFFSET(E597,0,-$R347)+0,0),0,-$M132)</f>
        <v>0</v>
      </c>
      <c r="F742" s="262">
        <f t="shared" ca="1" si="257"/>
        <v>0</v>
      </c>
      <c r="G742" s="262">
        <f t="shared" ca="1" si="257"/>
        <v>0</v>
      </c>
      <c r="H742" s="262">
        <f t="shared" ca="1" si="257"/>
        <v>0</v>
      </c>
      <c r="I742" s="262">
        <f t="shared" ca="1" si="257"/>
        <v>0</v>
      </c>
      <c r="J742" s="262">
        <f t="shared" ca="1" si="257"/>
        <v>0</v>
      </c>
      <c r="K742" s="262">
        <f t="shared" ca="1" si="257"/>
        <v>0</v>
      </c>
      <c r="L742" s="262">
        <f t="shared" ca="1" si="257"/>
        <v>0</v>
      </c>
      <c r="M742" s="262">
        <f t="shared" ca="1" si="257"/>
        <v>0</v>
      </c>
      <c r="N742" s="262">
        <f t="shared" ca="1" si="257"/>
        <v>0</v>
      </c>
      <c r="O742" s="262">
        <f t="shared" ca="1" si="257"/>
        <v>0</v>
      </c>
      <c r="P742" s="262">
        <f t="shared" ca="1" si="257"/>
        <v>0</v>
      </c>
      <c r="Q742" s="262">
        <f t="shared" ca="1" si="257"/>
        <v>0</v>
      </c>
      <c r="R742" s="262">
        <f t="shared" ca="1" si="257"/>
        <v>0</v>
      </c>
      <c r="S742" s="262">
        <f t="shared" ca="1" si="257"/>
        <v>0</v>
      </c>
      <c r="T742" s="262">
        <f t="shared" ca="1" si="257"/>
        <v>0</v>
      </c>
      <c r="U742" s="262">
        <f t="shared" ca="1" si="257"/>
        <v>0</v>
      </c>
      <c r="V742" s="262">
        <f t="shared" ca="1" si="257"/>
        <v>0</v>
      </c>
      <c r="W742" s="262">
        <f t="shared" ca="1" si="257"/>
        <v>0</v>
      </c>
      <c r="X742" s="262">
        <f t="shared" ca="1" si="257"/>
        <v>0</v>
      </c>
      <c r="Y742" s="262">
        <f t="shared" ca="1" si="257"/>
        <v>0</v>
      </c>
      <c r="Z742" s="262">
        <f t="shared" ca="1" si="257"/>
        <v>0</v>
      </c>
      <c r="AA742" s="262">
        <f t="shared" ca="1" si="257"/>
        <v>0</v>
      </c>
      <c r="AB742" s="262">
        <f t="shared" ca="1" si="257"/>
        <v>0</v>
      </c>
    </row>
    <row r="743" spans="2:28" outlineLevel="1">
      <c r="B743" s="556">
        <f t="shared" si="254"/>
        <v>0</v>
      </c>
      <c r="C743" s="212" t="str">
        <f t="shared" si="254"/>
        <v xml:space="preserve">2 Bed / 1 Bath </v>
      </c>
      <c r="D743" s="260"/>
      <c r="E743" s="261">
        <f t="shared" ref="E743:AB743" ca="1" si="258">IF(E598=IFERROR(OFFSET(E598,0,-$R348)+0,0),0,-$M133)</f>
        <v>0</v>
      </c>
      <c r="F743" s="262">
        <f t="shared" ca="1" si="258"/>
        <v>0</v>
      </c>
      <c r="G743" s="262">
        <f t="shared" ca="1" si="258"/>
        <v>0</v>
      </c>
      <c r="H743" s="262">
        <f t="shared" ca="1" si="258"/>
        <v>0</v>
      </c>
      <c r="I743" s="262">
        <f t="shared" ca="1" si="258"/>
        <v>0</v>
      </c>
      <c r="J743" s="262">
        <f t="shared" ca="1" si="258"/>
        <v>0</v>
      </c>
      <c r="K743" s="262">
        <f t="shared" ca="1" si="258"/>
        <v>0</v>
      </c>
      <c r="L743" s="262">
        <f t="shared" ca="1" si="258"/>
        <v>0</v>
      </c>
      <c r="M743" s="262">
        <f t="shared" ca="1" si="258"/>
        <v>0</v>
      </c>
      <c r="N743" s="262">
        <f t="shared" ca="1" si="258"/>
        <v>0</v>
      </c>
      <c r="O743" s="262">
        <f t="shared" ca="1" si="258"/>
        <v>0</v>
      </c>
      <c r="P743" s="262">
        <f t="shared" ca="1" si="258"/>
        <v>0</v>
      </c>
      <c r="Q743" s="262">
        <f t="shared" ca="1" si="258"/>
        <v>0</v>
      </c>
      <c r="R743" s="262">
        <f t="shared" ca="1" si="258"/>
        <v>0</v>
      </c>
      <c r="S743" s="262">
        <f t="shared" ca="1" si="258"/>
        <v>0</v>
      </c>
      <c r="T743" s="262">
        <f t="shared" ca="1" si="258"/>
        <v>0</v>
      </c>
      <c r="U743" s="262">
        <f t="shared" ca="1" si="258"/>
        <v>0</v>
      </c>
      <c r="V743" s="262">
        <f t="shared" ca="1" si="258"/>
        <v>0</v>
      </c>
      <c r="W743" s="262">
        <f t="shared" ca="1" si="258"/>
        <v>0</v>
      </c>
      <c r="X743" s="262">
        <f t="shared" ca="1" si="258"/>
        <v>0</v>
      </c>
      <c r="Y743" s="262">
        <f t="shared" ca="1" si="258"/>
        <v>0</v>
      </c>
      <c r="Z743" s="262">
        <f t="shared" ca="1" si="258"/>
        <v>0</v>
      </c>
      <c r="AA743" s="262">
        <f t="shared" ca="1" si="258"/>
        <v>0</v>
      </c>
      <c r="AB743" s="262">
        <f t="shared" ca="1" si="258"/>
        <v>0</v>
      </c>
    </row>
    <row r="744" spans="2:28" outlineLevel="1">
      <c r="B744" s="556">
        <f t="shared" si="254"/>
        <v>0</v>
      </c>
      <c r="C744" s="212" t="str">
        <f t="shared" si="254"/>
        <v xml:space="preserve">2 Bed / 1 Bath </v>
      </c>
      <c r="D744" s="260"/>
      <c r="E744" s="261">
        <f t="shared" ref="E744:AB744" ca="1" si="259">IF(E599=IFERROR(OFFSET(E599,0,-$R349)+0,0),0,-$M134)</f>
        <v>0</v>
      </c>
      <c r="F744" s="262">
        <f t="shared" ca="1" si="259"/>
        <v>0</v>
      </c>
      <c r="G744" s="262">
        <f t="shared" ca="1" si="259"/>
        <v>0</v>
      </c>
      <c r="H744" s="262">
        <f t="shared" ca="1" si="259"/>
        <v>0</v>
      </c>
      <c r="I744" s="262">
        <f t="shared" ca="1" si="259"/>
        <v>0</v>
      </c>
      <c r="J744" s="262">
        <f t="shared" ca="1" si="259"/>
        <v>0</v>
      </c>
      <c r="K744" s="262">
        <f t="shared" ca="1" si="259"/>
        <v>0</v>
      </c>
      <c r="L744" s="262">
        <f t="shared" ca="1" si="259"/>
        <v>0</v>
      </c>
      <c r="M744" s="262">
        <f t="shared" ca="1" si="259"/>
        <v>0</v>
      </c>
      <c r="N744" s="262">
        <f t="shared" ca="1" si="259"/>
        <v>0</v>
      </c>
      <c r="O744" s="262">
        <f t="shared" ca="1" si="259"/>
        <v>0</v>
      </c>
      <c r="P744" s="262">
        <f t="shared" ca="1" si="259"/>
        <v>0</v>
      </c>
      <c r="Q744" s="262">
        <f t="shared" ca="1" si="259"/>
        <v>0</v>
      </c>
      <c r="R744" s="262">
        <f t="shared" ca="1" si="259"/>
        <v>0</v>
      </c>
      <c r="S744" s="262">
        <f t="shared" ca="1" si="259"/>
        <v>0</v>
      </c>
      <c r="T744" s="262">
        <f t="shared" ca="1" si="259"/>
        <v>0</v>
      </c>
      <c r="U744" s="262">
        <f t="shared" ca="1" si="259"/>
        <v>0</v>
      </c>
      <c r="V744" s="262">
        <f t="shared" ca="1" si="259"/>
        <v>0</v>
      </c>
      <c r="W744" s="262">
        <f t="shared" ca="1" si="259"/>
        <v>0</v>
      </c>
      <c r="X744" s="262">
        <f t="shared" ca="1" si="259"/>
        <v>0</v>
      </c>
      <c r="Y744" s="262">
        <f t="shared" ca="1" si="259"/>
        <v>0</v>
      </c>
      <c r="Z744" s="262">
        <f t="shared" ca="1" si="259"/>
        <v>0</v>
      </c>
      <c r="AA744" s="262">
        <f t="shared" ca="1" si="259"/>
        <v>0</v>
      </c>
      <c r="AB744" s="262">
        <f t="shared" ca="1" si="259"/>
        <v>0</v>
      </c>
    </row>
    <row r="745" spans="2:28" outlineLevel="1">
      <c r="B745" s="556">
        <f t="shared" si="254"/>
        <v>0</v>
      </c>
      <c r="C745" s="212" t="str">
        <f t="shared" si="254"/>
        <v xml:space="preserve">2 Bed / 1 Bath </v>
      </c>
      <c r="D745" s="260"/>
      <c r="E745" s="261">
        <f t="shared" ref="E745:AB745" ca="1" si="260">IF(E600=IFERROR(OFFSET(E600,0,-$R350)+0,0),0,-$M135)</f>
        <v>0</v>
      </c>
      <c r="F745" s="262">
        <f t="shared" ca="1" si="260"/>
        <v>0</v>
      </c>
      <c r="G745" s="262">
        <f t="shared" ca="1" si="260"/>
        <v>0</v>
      </c>
      <c r="H745" s="262">
        <f t="shared" ca="1" si="260"/>
        <v>0</v>
      </c>
      <c r="I745" s="262">
        <f t="shared" ca="1" si="260"/>
        <v>0</v>
      </c>
      <c r="J745" s="262">
        <f t="shared" ca="1" si="260"/>
        <v>0</v>
      </c>
      <c r="K745" s="262">
        <f t="shared" ca="1" si="260"/>
        <v>0</v>
      </c>
      <c r="L745" s="262">
        <f t="shared" ca="1" si="260"/>
        <v>0</v>
      </c>
      <c r="M745" s="262">
        <f t="shared" ca="1" si="260"/>
        <v>0</v>
      </c>
      <c r="N745" s="262">
        <f t="shared" ca="1" si="260"/>
        <v>0</v>
      </c>
      <c r="O745" s="262">
        <f t="shared" ca="1" si="260"/>
        <v>0</v>
      </c>
      <c r="P745" s="262">
        <f t="shared" ca="1" si="260"/>
        <v>0</v>
      </c>
      <c r="Q745" s="262">
        <f t="shared" ca="1" si="260"/>
        <v>0</v>
      </c>
      <c r="R745" s="262">
        <f t="shared" ca="1" si="260"/>
        <v>0</v>
      </c>
      <c r="S745" s="262">
        <f t="shared" ca="1" si="260"/>
        <v>0</v>
      </c>
      <c r="T745" s="262">
        <f t="shared" ca="1" si="260"/>
        <v>0</v>
      </c>
      <c r="U745" s="262">
        <f t="shared" ca="1" si="260"/>
        <v>0</v>
      </c>
      <c r="V745" s="262">
        <f t="shared" ca="1" si="260"/>
        <v>0</v>
      </c>
      <c r="W745" s="262">
        <f t="shared" ca="1" si="260"/>
        <v>0</v>
      </c>
      <c r="X745" s="262">
        <f t="shared" ca="1" si="260"/>
        <v>0</v>
      </c>
      <c r="Y745" s="262">
        <f t="shared" ca="1" si="260"/>
        <v>0</v>
      </c>
      <c r="Z745" s="262">
        <f t="shared" ca="1" si="260"/>
        <v>0</v>
      </c>
      <c r="AA745" s="262">
        <f t="shared" ca="1" si="260"/>
        <v>0</v>
      </c>
      <c r="AB745" s="262">
        <f t="shared" ca="1" si="260"/>
        <v>0</v>
      </c>
    </row>
    <row r="746" spans="2:28" outlineLevel="1">
      <c r="B746" s="556">
        <f t="shared" si="254"/>
        <v>0</v>
      </c>
      <c r="C746" s="212" t="str">
        <f t="shared" si="254"/>
        <v xml:space="preserve">2 Bed / 2 Bath </v>
      </c>
      <c r="D746" s="260"/>
      <c r="E746" s="261">
        <f t="shared" ref="E746:AB746" ca="1" si="261">IF(E601=IFERROR(OFFSET(E601,0,-$R351)+0,0),0,-$M136)</f>
        <v>0</v>
      </c>
      <c r="F746" s="262">
        <f t="shared" ca="1" si="261"/>
        <v>0</v>
      </c>
      <c r="G746" s="262">
        <f t="shared" ca="1" si="261"/>
        <v>0</v>
      </c>
      <c r="H746" s="262">
        <f t="shared" ca="1" si="261"/>
        <v>0</v>
      </c>
      <c r="I746" s="262">
        <f t="shared" ca="1" si="261"/>
        <v>0</v>
      </c>
      <c r="J746" s="262">
        <f t="shared" ca="1" si="261"/>
        <v>0</v>
      </c>
      <c r="K746" s="262">
        <f t="shared" ca="1" si="261"/>
        <v>0</v>
      </c>
      <c r="L746" s="262">
        <f t="shared" ca="1" si="261"/>
        <v>0</v>
      </c>
      <c r="M746" s="262">
        <f t="shared" ca="1" si="261"/>
        <v>0</v>
      </c>
      <c r="N746" s="262">
        <f t="shared" ca="1" si="261"/>
        <v>0</v>
      </c>
      <c r="O746" s="262">
        <f t="shared" ca="1" si="261"/>
        <v>0</v>
      </c>
      <c r="P746" s="262">
        <f t="shared" ca="1" si="261"/>
        <v>0</v>
      </c>
      <c r="Q746" s="262">
        <f t="shared" ca="1" si="261"/>
        <v>0</v>
      </c>
      <c r="R746" s="262">
        <f t="shared" ca="1" si="261"/>
        <v>0</v>
      </c>
      <c r="S746" s="262">
        <f t="shared" ca="1" si="261"/>
        <v>0</v>
      </c>
      <c r="T746" s="262">
        <f t="shared" ca="1" si="261"/>
        <v>0</v>
      </c>
      <c r="U746" s="262">
        <f t="shared" ca="1" si="261"/>
        <v>0</v>
      </c>
      <c r="V746" s="262">
        <f t="shared" ca="1" si="261"/>
        <v>0</v>
      </c>
      <c r="W746" s="262">
        <f t="shared" ca="1" si="261"/>
        <v>0</v>
      </c>
      <c r="X746" s="262">
        <f t="shared" ca="1" si="261"/>
        <v>0</v>
      </c>
      <c r="Y746" s="262">
        <f t="shared" ca="1" si="261"/>
        <v>0</v>
      </c>
      <c r="Z746" s="262">
        <f t="shared" ca="1" si="261"/>
        <v>0</v>
      </c>
      <c r="AA746" s="262">
        <f t="shared" ca="1" si="261"/>
        <v>0</v>
      </c>
      <c r="AB746" s="262">
        <f t="shared" ca="1" si="261"/>
        <v>0</v>
      </c>
    </row>
    <row r="747" spans="2:28" outlineLevel="1">
      <c r="B747" s="556">
        <f t="shared" si="254"/>
        <v>0</v>
      </c>
      <c r="C747" s="212" t="str">
        <f t="shared" si="254"/>
        <v>2 Bed / 1 Bath + Den</v>
      </c>
      <c r="D747" s="260"/>
      <c r="E747" s="261">
        <f t="shared" ref="E747:AB747" ca="1" si="262">IF(E602=IFERROR(OFFSET(E602,0,-$R352)+0,0),0,-$M137)</f>
        <v>0</v>
      </c>
      <c r="F747" s="262">
        <f t="shared" ca="1" si="262"/>
        <v>0</v>
      </c>
      <c r="G747" s="262">
        <f t="shared" ca="1" si="262"/>
        <v>0</v>
      </c>
      <c r="H747" s="262">
        <f t="shared" ca="1" si="262"/>
        <v>0</v>
      </c>
      <c r="I747" s="262">
        <f t="shared" ca="1" si="262"/>
        <v>0</v>
      </c>
      <c r="J747" s="262">
        <f t="shared" ca="1" si="262"/>
        <v>0</v>
      </c>
      <c r="K747" s="262">
        <f t="shared" ca="1" si="262"/>
        <v>0</v>
      </c>
      <c r="L747" s="262">
        <f t="shared" ca="1" si="262"/>
        <v>0</v>
      </c>
      <c r="M747" s="262">
        <f t="shared" ca="1" si="262"/>
        <v>0</v>
      </c>
      <c r="N747" s="262">
        <f t="shared" ca="1" si="262"/>
        <v>0</v>
      </c>
      <c r="O747" s="262">
        <f t="shared" ca="1" si="262"/>
        <v>0</v>
      </c>
      <c r="P747" s="262">
        <f t="shared" ca="1" si="262"/>
        <v>0</v>
      </c>
      <c r="Q747" s="262">
        <f t="shared" ca="1" si="262"/>
        <v>0</v>
      </c>
      <c r="R747" s="262">
        <f t="shared" ca="1" si="262"/>
        <v>0</v>
      </c>
      <c r="S747" s="262">
        <f t="shared" ca="1" si="262"/>
        <v>0</v>
      </c>
      <c r="T747" s="262">
        <f t="shared" ca="1" si="262"/>
        <v>0</v>
      </c>
      <c r="U747" s="262">
        <f t="shared" ca="1" si="262"/>
        <v>0</v>
      </c>
      <c r="V747" s="262">
        <f t="shared" ca="1" si="262"/>
        <v>0</v>
      </c>
      <c r="W747" s="262">
        <f t="shared" ca="1" si="262"/>
        <v>0</v>
      </c>
      <c r="X747" s="262">
        <f t="shared" ca="1" si="262"/>
        <v>0</v>
      </c>
      <c r="Y747" s="262">
        <f t="shared" ca="1" si="262"/>
        <v>0</v>
      </c>
      <c r="Z747" s="262">
        <f t="shared" ca="1" si="262"/>
        <v>0</v>
      </c>
      <c r="AA747" s="262">
        <f t="shared" ca="1" si="262"/>
        <v>0</v>
      </c>
      <c r="AB747" s="262">
        <f t="shared" ca="1" si="262"/>
        <v>0</v>
      </c>
    </row>
    <row r="748" spans="2:28" outlineLevel="1">
      <c r="B748" s="556">
        <f t="shared" si="254"/>
        <v>0</v>
      </c>
      <c r="C748" s="212" t="str">
        <f t="shared" si="254"/>
        <v xml:space="preserve">2 Bed / 2 Bath </v>
      </c>
      <c r="D748" s="260"/>
      <c r="E748" s="261">
        <f t="shared" ref="E748:AB748" ca="1" si="263">IF(E603=IFERROR(OFFSET(E603,0,-$R353)+0,0),0,-$M138)</f>
        <v>0</v>
      </c>
      <c r="F748" s="262">
        <f t="shared" ca="1" si="263"/>
        <v>0</v>
      </c>
      <c r="G748" s="262">
        <f t="shared" ca="1" si="263"/>
        <v>0</v>
      </c>
      <c r="H748" s="262">
        <f t="shared" ca="1" si="263"/>
        <v>0</v>
      </c>
      <c r="I748" s="262">
        <f t="shared" ca="1" si="263"/>
        <v>0</v>
      </c>
      <c r="J748" s="262">
        <f t="shared" ca="1" si="263"/>
        <v>0</v>
      </c>
      <c r="K748" s="262">
        <f t="shared" ca="1" si="263"/>
        <v>0</v>
      </c>
      <c r="L748" s="262">
        <f t="shared" ca="1" si="263"/>
        <v>0</v>
      </c>
      <c r="M748" s="262">
        <f t="shared" ca="1" si="263"/>
        <v>0</v>
      </c>
      <c r="N748" s="262">
        <f t="shared" ca="1" si="263"/>
        <v>0</v>
      </c>
      <c r="O748" s="262">
        <f t="shared" ca="1" si="263"/>
        <v>0</v>
      </c>
      <c r="P748" s="262">
        <f t="shared" ca="1" si="263"/>
        <v>0</v>
      </c>
      <c r="Q748" s="262">
        <f t="shared" ca="1" si="263"/>
        <v>0</v>
      </c>
      <c r="R748" s="262">
        <f t="shared" ca="1" si="263"/>
        <v>0</v>
      </c>
      <c r="S748" s="262">
        <f t="shared" ca="1" si="263"/>
        <v>0</v>
      </c>
      <c r="T748" s="262">
        <f t="shared" ca="1" si="263"/>
        <v>0</v>
      </c>
      <c r="U748" s="262">
        <f t="shared" ca="1" si="263"/>
        <v>0</v>
      </c>
      <c r="V748" s="262">
        <f t="shared" ca="1" si="263"/>
        <v>0</v>
      </c>
      <c r="W748" s="262">
        <f t="shared" ca="1" si="263"/>
        <v>0</v>
      </c>
      <c r="X748" s="262">
        <f t="shared" ca="1" si="263"/>
        <v>0</v>
      </c>
      <c r="Y748" s="262">
        <f t="shared" ca="1" si="263"/>
        <v>0</v>
      </c>
      <c r="Z748" s="262">
        <f t="shared" ca="1" si="263"/>
        <v>0</v>
      </c>
      <c r="AA748" s="262">
        <f t="shared" ca="1" si="263"/>
        <v>0</v>
      </c>
      <c r="AB748" s="262">
        <f t="shared" ca="1" si="263"/>
        <v>0</v>
      </c>
    </row>
    <row r="749" spans="2:28" outlineLevel="1">
      <c r="B749" s="556">
        <f t="shared" si="254"/>
        <v>0</v>
      </c>
      <c r="C749" s="212" t="str">
        <f t="shared" si="254"/>
        <v xml:space="preserve">2 Bed / 1.5 Bath </v>
      </c>
      <c r="D749" s="260"/>
      <c r="E749" s="261">
        <f t="shared" ref="E749:AB749" ca="1" si="264">IF(E604=IFERROR(OFFSET(E604,0,-$R354)+0,0),0,-$M139)</f>
        <v>0</v>
      </c>
      <c r="F749" s="262">
        <f t="shared" ca="1" si="264"/>
        <v>0</v>
      </c>
      <c r="G749" s="262">
        <f t="shared" ca="1" si="264"/>
        <v>0</v>
      </c>
      <c r="H749" s="262">
        <f t="shared" ca="1" si="264"/>
        <v>0</v>
      </c>
      <c r="I749" s="262">
        <f t="shared" ca="1" si="264"/>
        <v>0</v>
      </c>
      <c r="J749" s="262">
        <f t="shared" ca="1" si="264"/>
        <v>0</v>
      </c>
      <c r="K749" s="262">
        <f t="shared" ca="1" si="264"/>
        <v>0</v>
      </c>
      <c r="L749" s="262">
        <f t="shared" ca="1" si="264"/>
        <v>0</v>
      </c>
      <c r="M749" s="262">
        <f t="shared" ca="1" si="264"/>
        <v>0</v>
      </c>
      <c r="N749" s="262">
        <f t="shared" ca="1" si="264"/>
        <v>0</v>
      </c>
      <c r="O749" s="262">
        <f t="shared" ca="1" si="264"/>
        <v>0</v>
      </c>
      <c r="P749" s="262">
        <f t="shared" ca="1" si="264"/>
        <v>0</v>
      </c>
      <c r="Q749" s="262">
        <f t="shared" ca="1" si="264"/>
        <v>0</v>
      </c>
      <c r="R749" s="262">
        <f t="shared" ca="1" si="264"/>
        <v>0</v>
      </c>
      <c r="S749" s="262">
        <f t="shared" ca="1" si="264"/>
        <v>0</v>
      </c>
      <c r="T749" s="262">
        <f t="shared" ca="1" si="264"/>
        <v>0</v>
      </c>
      <c r="U749" s="262">
        <f t="shared" ca="1" si="264"/>
        <v>0</v>
      </c>
      <c r="V749" s="262">
        <f t="shared" ca="1" si="264"/>
        <v>0</v>
      </c>
      <c r="W749" s="262">
        <f t="shared" ca="1" si="264"/>
        <v>0</v>
      </c>
      <c r="X749" s="262">
        <f t="shared" ca="1" si="264"/>
        <v>0</v>
      </c>
      <c r="Y749" s="262">
        <f t="shared" ca="1" si="264"/>
        <v>0</v>
      </c>
      <c r="Z749" s="262">
        <f t="shared" ca="1" si="264"/>
        <v>0</v>
      </c>
      <c r="AA749" s="262">
        <f t="shared" ca="1" si="264"/>
        <v>0</v>
      </c>
      <c r="AB749" s="262">
        <f t="shared" ca="1" si="264"/>
        <v>0</v>
      </c>
    </row>
    <row r="750" spans="2:28" outlineLevel="1">
      <c r="B750" s="556">
        <f t="shared" si="254"/>
        <v>0</v>
      </c>
      <c r="C750" s="212" t="str">
        <f t="shared" si="254"/>
        <v xml:space="preserve">3 Bed / 2 Bath </v>
      </c>
      <c r="D750" s="260"/>
      <c r="E750" s="261">
        <f t="shared" ref="E750:AB750" ca="1" si="265">IF(E605=IFERROR(OFFSET(E605,0,-$R355)+0,0),0,-$M140)</f>
        <v>0</v>
      </c>
      <c r="F750" s="262">
        <f t="shared" ca="1" si="265"/>
        <v>0</v>
      </c>
      <c r="G750" s="262">
        <f t="shared" ca="1" si="265"/>
        <v>0</v>
      </c>
      <c r="H750" s="262">
        <f t="shared" ca="1" si="265"/>
        <v>0</v>
      </c>
      <c r="I750" s="262">
        <f t="shared" ca="1" si="265"/>
        <v>0</v>
      </c>
      <c r="J750" s="262">
        <f t="shared" ca="1" si="265"/>
        <v>0</v>
      </c>
      <c r="K750" s="262">
        <f t="shared" ca="1" si="265"/>
        <v>0</v>
      </c>
      <c r="L750" s="262">
        <f t="shared" ca="1" si="265"/>
        <v>0</v>
      </c>
      <c r="M750" s="262">
        <f t="shared" ca="1" si="265"/>
        <v>0</v>
      </c>
      <c r="N750" s="262">
        <f t="shared" ca="1" si="265"/>
        <v>0</v>
      </c>
      <c r="O750" s="262">
        <f t="shared" ca="1" si="265"/>
        <v>0</v>
      </c>
      <c r="P750" s="262">
        <f t="shared" ca="1" si="265"/>
        <v>0</v>
      </c>
      <c r="Q750" s="262">
        <f t="shared" ca="1" si="265"/>
        <v>0</v>
      </c>
      <c r="R750" s="262">
        <f t="shared" ca="1" si="265"/>
        <v>0</v>
      </c>
      <c r="S750" s="262">
        <f t="shared" ca="1" si="265"/>
        <v>0</v>
      </c>
      <c r="T750" s="262">
        <f t="shared" ca="1" si="265"/>
        <v>0</v>
      </c>
      <c r="U750" s="262">
        <f t="shared" ca="1" si="265"/>
        <v>0</v>
      </c>
      <c r="V750" s="262">
        <f t="shared" ca="1" si="265"/>
        <v>0</v>
      </c>
      <c r="W750" s="262">
        <f t="shared" ca="1" si="265"/>
        <v>0</v>
      </c>
      <c r="X750" s="262">
        <f t="shared" ca="1" si="265"/>
        <v>0</v>
      </c>
      <c r="Y750" s="262">
        <f t="shared" ca="1" si="265"/>
        <v>0</v>
      </c>
      <c r="Z750" s="262">
        <f t="shared" ca="1" si="265"/>
        <v>0</v>
      </c>
      <c r="AA750" s="262">
        <f t="shared" ca="1" si="265"/>
        <v>0</v>
      </c>
      <c r="AB750" s="262">
        <f t="shared" ca="1" si="265"/>
        <v>0</v>
      </c>
    </row>
    <row r="751" spans="2:28" outlineLevel="1">
      <c r="B751" s="556">
        <f t="shared" si="254"/>
        <v>0</v>
      </c>
      <c r="C751" s="212" t="str">
        <f t="shared" si="254"/>
        <v>3 Bed / 2 Bath House</v>
      </c>
      <c r="D751" s="260"/>
      <c r="E751" s="261">
        <f t="shared" ref="E751:AB751" ca="1" si="266">IF(E606=IFERROR(OFFSET(E606,0,-$R356)+0,0),0,-$M141)</f>
        <v>0</v>
      </c>
      <c r="F751" s="262">
        <f t="shared" ca="1" si="266"/>
        <v>0</v>
      </c>
      <c r="G751" s="262">
        <f t="shared" ca="1" si="266"/>
        <v>0</v>
      </c>
      <c r="H751" s="262">
        <f t="shared" ca="1" si="266"/>
        <v>0</v>
      </c>
      <c r="I751" s="262">
        <f t="shared" ca="1" si="266"/>
        <v>0</v>
      </c>
      <c r="J751" s="262">
        <f t="shared" ca="1" si="266"/>
        <v>0</v>
      </c>
      <c r="K751" s="262">
        <f t="shared" ca="1" si="266"/>
        <v>0</v>
      </c>
      <c r="L751" s="262">
        <f t="shared" ca="1" si="266"/>
        <v>0</v>
      </c>
      <c r="M751" s="262">
        <f t="shared" ca="1" si="266"/>
        <v>0</v>
      </c>
      <c r="N751" s="262">
        <f t="shared" ca="1" si="266"/>
        <v>0</v>
      </c>
      <c r="O751" s="262">
        <f t="shared" ca="1" si="266"/>
        <v>0</v>
      </c>
      <c r="P751" s="262">
        <f t="shared" ca="1" si="266"/>
        <v>0</v>
      </c>
      <c r="Q751" s="262">
        <f t="shared" ca="1" si="266"/>
        <v>0</v>
      </c>
      <c r="R751" s="262">
        <f t="shared" ca="1" si="266"/>
        <v>0</v>
      </c>
      <c r="S751" s="262">
        <f t="shared" ca="1" si="266"/>
        <v>0</v>
      </c>
      <c r="T751" s="262">
        <f t="shared" ca="1" si="266"/>
        <v>0</v>
      </c>
      <c r="U751" s="262">
        <f t="shared" ca="1" si="266"/>
        <v>0</v>
      </c>
      <c r="V751" s="262">
        <f t="shared" ca="1" si="266"/>
        <v>0</v>
      </c>
      <c r="W751" s="262">
        <f t="shared" ca="1" si="266"/>
        <v>0</v>
      </c>
      <c r="X751" s="262">
        <f t="shared" ca="1" si="266"/>
        <v>0</v>
      </c>
      <c r="Y751" s="262">
        <f t="shared" ca="1" si="266"/>
        <v>0</v>
      </c>
      <c r="Z751" s="262">
        <f t="shared" ca="1" si="266"/>
        <v>0</v>
      </c>
      <c r="AA751" s="262">
        <f t="shared" ca="1" si="266"/>
        <v>0</v>
      </c>
      <c r="AB751" s="262">
        <f t="shared" ca="1" si="266"/>
        <v>0</v>
      </c>
    </row>
    <row r="752" spans="2:28" outlineLevel="1">
      <c r="B752" s="556">
        <f t="shared" si="254"/>
        <v>0</v>
      </c>
      <c r="C752" s="212" t="str">
        <f t="shared" si="254"/>
        <v xml:space="preserve">3 Bed / 2 Bath </v>
      </c>
      <c r="D752" s="260"/>
      <c r="E752" s="261">
        <f t="shared" ref="E752:AB752" ca="1" si="267">IF(E607=IFERROR(OFFSET(E607,0,-$R357)+0,0),0,-$M142)</f>
        <v>0</v>
      </c>
      <c r="F752" s="262">
        <f t="shared" ca="1" si="267"/>
        <v>0</v>
      </c>
      <c r="G752" s="262">
        <f t="shared" ca="1" si="267"/>
        <v>0</v>
      </c>
      <c r="H752" s="262">
        <f t="shared" ca="1" si="267"/>
        <v>0</v>
      </c>
      <c r="I752" s="262">
        <f t="shared" ca="1" si="267"/>
        <v>0</v>
      </c>
      <c r="J752" s="262">
        <f t="shared" ca="1" si="267"/>
        <v>0</v>
      </c>
      <c r="K752" s="262">
        <f t="shared" ca="1" si="267"/>
        <v>0</v>
      </c>
      <c r="L752" s="262">
        <f t="shared" ca="1" si="267"/>
        <v>0</v>
      </c>
      <c r="M752" s="262">
        <f t="shared" ca="1" si="267"/>
        <v>0</v>
      </c>
      <c r="N752" s="262">
        <f t="shared" ca="1" si="267"/>
        <v>0</v>
      </c>
      <c r="O752" s="262">
        <f t="shared" ca="1" si="267"/>
        <v>0</v>
      </c>
      <c r="P752" s="262">
        <f t="shared" ca="1" si="267"/>
        <v>0</v>
      </c>
      <c r="Q752" s="262">
        <f t="shared" ca="1" si="267"/>
        <v>0</v>
      </c>
      <c r="R752" s="262">
        <f t="shared" ca="1" si="267"/>
        <v>0</v>
      </c>
      <c r="S752" s="262">
        <f t="shared" ca="1" si="267"/>
        <v>0</v>
      </c>
      <c r="T752" s="262">
        <f t="shared" ca="1" si="267"/>
        <v>0</v>
      </c>
      <c r="U752" s="262">
        <f t="shared" ca="1" si="267"/>
        <v>0</v>
      </c>
      <c r="V752" s="262">
        <f t="shared" ca="1" si="267"/>
        <v>0</v>
      </c>
      <c r="W752" s="262">
        <f t="shared" ca="1" si="267"/>
        <v>0</v>
      </c>
      <c r="X752" s="262">
        <f t="shared" ca="1" si="267"/>
        <v>0</v>
      </c>
      <c r="Y752" s="262">
        <f t="shared" ca="1" si="267"/>
        <v>0</v>
      </c>
      <c r="Z752" s="262">
        <f t="shared" ca="1" si="267"/>
        <v>0</v>
      </c>
      <c r="AA752" s="262">
        <f t="shared" ca="1" si="267"/>
        <v>0</v>
      </c>
      <c r="AB752" s="262">
        <f t="shared" ca="1" si="267"/>
        <v>0</v>
      </c>
    </row>
    <row r="753" spans="2:28" outlineLevel="1">
      <c r="B753" s="556">
        <f t="shared" si="254"/>
        <v>0</v>
      </c>
      <c r="C753" s="212" t="str">
        <f t="shared" si="254"/>
        <v xml:space="preserve">1 Bed / 1 Bath </v>
      </c>
      <c r="D753" s="260"/>
      <c r="E753" s="261">
        <f t="shared" ref="E753:AB753" ca="1" si="268">IF(E608=IFERROR(OFFSET(E608,0,-$R358)+0,0),0,-$M143)</f>
        <v>0</v>
      </c>
      <c r="F753" s="262">
        <f t="shared" ca="1" si="268"/>
        <v>0</v>
      </c>
      <c r="G753" s="262">
        <f t="shared" ca="1" si="268"/>
        <v>0</v>
      </c>
      <c r="H753" s="262">
        <f t="shared" ca="1" si="268"/>
        <v>0</v>
      </c>
      <c r="I753" s="262">
        <f t="shared" ca="1" si="268"/>
        <v>0</v>
      </c>
      <c r="J753" s="262">
        <f t="shared" ca="1" si="268"/>
        <v>0</v>
      </c>
      <c r="K753" s="262">
        <f t="shared" ca="1" si="268"/>
        <v>0</v>
      </c>
      <c r="L753" s="262">
        <f t="shared" ca="1" si="268"/>
        <v>0</v>
      </c>
      <c r="M753" s="262">
        <f t="shared" ca="1" si="268"/>
        <v>0</v>
      </c>
      <c r="N753" s="262">
        <f t="shared" ca="1" si="268"/>
        <v>0</v>
      </c>
      <c r="O753" s="262">
        <f t="shared" ca="1" si="268"/>
        <v>0</v>
      </c>
      <c r="P753" s="262">
        <f t="shared" ca="1" si="268"/>
        <v>0</v>
      </c>
      <c r="Q753" s="262">
        <f t="shared" ca="1" si="268"/>
        <v>0</v>
      </c>
      <c r="R753" s="262">
        <f t="shared" ca="1" si="268"/>
        <v>0</v>
      </c>
      <c r="S753" s="262">
        <f t="shared" ca="1" si="268"/>
        <v>0</v>
      </c>
      <c r="T753" s="262">
        <f t="shared" ca="1" si="268"/>
        <v>0</v>
      </c>
      <c r="U753" s="262">
        <f t="shared" ca="1" si="268"/>
        <v>0</v>
      </c>
      <c r="V753" s="262">
        <f t="shared" ca="1" si="268"/>
        <v>0</v>
      </c>
      <c r="W753" s="262">
        <f t="shared" ca="1" si="268"/>
        <v>0</v>
      </c>
      <c r="X753" s="262">
        <f t="shared" ca="1" si="268"/>
        <v>0</v>
      </c>
      <c r="Y753" s="262">
        <f t="shared" ca="1" si="268"/>
        <v>0</v>
      </c>
      <c r="Z753" s="262">
        <f t="shared" ca="1" si="268"/>
        <v>0</v>
      </c>
      <c r="AA753" s="262">
        <f t="shared" ca="1" si="268"/>
        <v>0</v>
      </c>
      <c r="AB753" s="262">
        <f t="shared" ca="1" si="268"/>
        <v>0</v>
      </c>
    </row>
    <row r="754" spans="2:28" outlineLevel="1">
      <c r="B754" s="556">
        <f t="shared" si="254"/>
        <v>0</v>
      </c>
      <c r="C754" s="212" t="str">
        <f t="shared" si="254"/>
        <v xml:space="preserve">2 Bed / 2 Bath </v>
      </c>
      <c r="D754" s="260"/>
      <c r="E754" s="261">
        <f t="shared" ref="E754:AB754" ca="1" si="269">IF(E609=IFERROR(OFFSET(E609,0,-$R359)+0,0),0,-$M144)</f>
        <v>0</v>
      </c>
      <c r="F754" s="262">
        <f t="shared" ca="1" si="269"/>
        <v>0</v>
      </c>
      <c r="G754" s="262">
        <f t="shared" ca="1" si="269"/>
        <v>0</v>
      </c>
      <c r="H754" s="262">
        <f t="shared" ca="1" si="269"/>
        <v>0</v>
      </c>
      <c r="I754" s="262">
        <f t="shared" ca="1" si="269"/>
        <v>0</v>
      </c>
      <c r="J754" s="262">
        <f t="shared" ca="1" si="269"/>
        <v>0</v>
      </c>
      <c r="K754" s="262">
        <f t="shared" ca="1" si="269"/>
        <v>0</v>
      </c>
      <c r="L754" s="262">
        <f t="shared" ca="1" si="269"/>
        <v>0</v>
      </c>
      <c r="M754" s="262">
        <f t="shared" ca="1" si="269"/>
        <v>0</v>
      </c>
      <c r="N754" s="262">
        <f t="shared" ca="1" si="269"/>
        <v>0</v>
      </c>
      <c r="O754" s="262">
        <f t="shared" ca="1" si="269"/>
        <v>0</v>
      </c>
      <c r="P754" s="262">
        <f t="shared" ca="1" si="269"/>
        <v>0</v>
      </c>
      <c r="Q754" s="262">
        <f t="shared" ca="1" si="269"/>
        <v>0</v>
      </c>
      <c r="R754" s="262">
        <f t="shared" ca="1" si="269"/>
        <v>0</v>
      </c>
      <c r="S754" s="262">
        <f t="shared" ca="1" si="269"/>
        <v>0</v>
      </c>
      <c r="T754" s="262">
        <f t="shared" ca="1" si="269"/>
        <v>0</v>
      </c>
      <c r="U754" s="262">
        <f t="shared" ca="1" si="269"/>
        <v>0</v>
      </c>
      <c r="V754" s="262">
        <f t="shared" ca="1" si="269"/>
        <v>0</v>
      </c>
      <c r="W754" s="262">
        <f t="shared" ca="1" si="269"/>
        <v>0</v>
      </c>
      <c r="X754" s="262">
        <f t="shared" ca="1" si="269"/>
        <v>0</v>
      </c>
      <c r="Y754" s="262">
        <f t="shared" ca="1" si="269"/>
        <v>0</v>
      </c>
      <c r="Z754" s="262">
        <f t="shared" ca="1" si="269"/>
        <v>0</v>
      </c>
      <c r="AA754" s="262">
        <f t="shared" ca="1" si="269"/>
        <v>0</v>
      </c>
      <c r="AB754" s="262">
        <f t="shared" ca="1" si="269"/>
        <v>0</v>
      </c>
    </row>
    <row r="755" spans="2:28" outlineLevel="1">
      <c r="B755" s="556">
        <f t="shared" si="254"/>
        <v>0</v>
      </c>
      <c r="C755" s="212" t="str">
        <f t="shared" si="254"/>
        <v xml:space="preserve">4 Bed / 2 Bath Penthouse </v>
      </c>
      <c r="D755" s="260"/>
      <c r="E755" s="261">
        <f t="shared" ref="E755:AB755" ca="1" si="270">IF(E610=IFERROR(OFFSET(E610,0,-$R360)+0,0),0,-$M145)</f>
        <v>0</v>
      </c>
      <c r="F755" s="262">
        <f t="shared" ca="1" si="270"/>
        <v>0</v>
      </c>
      <c r="G755" s="262">
        <f t="shared" ca="1" si="270"/>
        <v>0</v>
      </c>
      <c r="H755" s="262">
        <f t="shared" ca="1" si="270"/>
        <v>0</v>
      </c>
      <c r="I755" s="262">
        <f t="shared" ca="1" si="270"/>
        <v>0</v>
      </c>
      <c r="J755" s="262">
        <f t="shared" ca="1" si="270"/>
        <v>0</v>
      </c>
      <c r="K755" s="262">
        <f t="shared" ca="1" si="270"/>
        <v>0</v>
      </c>
      <c r="L755" s="262">
        <f t="shared" ca="1" si="270"/>
        <v>0</v>
      </c>
      <c r="M755" s="262">
        <f t="shared" ca="1" si="270"/>
        <v>0</v>
      </c>
      <c r="N755" s="262">
        <f t="shared" ca="1" si="270"/>
        <v>0</v>
      </c>
      <c r="O755" s="262">
        <f t="shared" ca="1" si="270"/>
        <v>0</v>
      </c>
      <c r="P755" s="262">
        <f t="shared" ca="1" si="270"/>
        <v>0</v>
      </c>
      <c r="Q755" s="262">
        <f t="shared" ca="1" si="270"/>
        <v>0</v>
      </c>
      <c r="R755" s="262">
        <f t="shared" ca="1" si="270"/>
        <v>0</v>
      </c>
      <c r="S755" s="262">
        <f t="shared" ca="1" si="270"/>
        <v>0</v>
      </c>
      <c r="T755" s="262">
        <f t="shared" ca="1" si="270"/>
        <v>0</v>
      </c>
      <c r="U755" s="262">
        <f t="shared" ca="1" si="270"/>
        <v>0</v>
      </c>
      <c r="V755" s="262">
        <f t="shared" ca="1" si="270"/>
        <v>0</v>
      </c>
      <c r="W755" s="262">
        <f t="shared" ca="1" si="270"/>
        <v>0</v>
      </c>
      <c r="X755" s="262">
        <f t="shared" ca="1" si="270"/>
        <v>0</v>
      </c>
      <c r="Y755" s="262">
        <f t="shared" ca="1" si="270"/>
        <v>0</v>
      </c>
      <c r="Z755" s="262">
        <f t="shared" ca="1" si="270"/>
        <v>0</v>
      </c>
      <c r="AA755" s="262">
        <f t="shared" ca="1" si="270"/>
        <v>0</v>
      </c>
      <c r="AB755" s="262">
        <f t="shared" ca="1" si="270"/>
        <v>0</v>
      </c>
    </row>
    <row r="756" spans="2:28" outlineLevel="1">
      <c r="B756" s="556">
        <f t="shared" ref="B756:C768" si="271">B722</f>
        <v>0</v>
      </c>
      <c r="C756" s="212" t="str">
        <f t="shared" si="271"/>
        <v xml:space="preserve">2 Bed / 2 Bath </v>
      </c>
      <c r="D756" s="260"/>
      <c r="E756" s="261">
        <f t="shared" ref="E756:AB756" ca="1" si="272">IF(E611=IFERROR(OFFSET(E611,0,-$R361)+0,0),0,-$M146)</f>
        <v>0</v>
      </c>
      <c r="F756" s="262">
        <f t="shared" ca="1" si="272"/>
        <v>0</v>
      </c>
      <c r="G756" s="262">
        <f t="shared" ca="1" si="272"/>
        <v>0</v>
      </c>
      <c r="H756" s="262">
        <f t="shared" ca="1" si="272"/>
        <v>0</v>
      </c>
      <c r="I756" s="262">
        <f t="shared" ca="1" si="272"/>
        <v>0</v>
      </c>
      <c r="J756" s="262">
        <f t="shared" ca="1" si="272"/>
        <v>0</v>
      </c>
      <c r="K756" s="262">
        <f t="shared" ca="1" si="272"/>
        <v>0</v>
      </c>
      <c r="L756" s="262">
        <f t="shared" ca="1" si="272"/>
        <v>0</v>
      </c>
      <c r="M756" s="262">
        <f t="shared" ca="1" si="272"/>
        <v>0</v>
      </c>
      <c r="N756" s="262">
        <f t="shared" ca="1" si="272"/>
        <v>0</v>
      </c>
      <c r="O756" s="262">
        <f t="shared" ca="1" si="272"/>
        <v>0</v>
      </c>
      <c r="P756" s="262">
        <f t="shared" ca="1" si="272"/>
        <v>0</v>
      </c>
      <c r="Q756" s="262">
        <f t="shared" ca="1" si="272"/>
        <v>0</v>
      </c>
      <c r="R756" s="262">
        <f t="shared" ca="1" si="272"/>
        <v>0</v>
      </c>
      <c r="S756" s="262">
        <f t="shared" ca="1" si="272"/>
        <v>0</v>
      </c>
      <c r="T756" s="262">
        <f t="shared" ca="1" si="272"/>
        <v>0</v>
      </c>
      <c r="U756" s="262">
        <f t="shared" ca="1" si="272"/>
        <v>0</v>
      </c>
      <c r="V756" s="262">
        <f t="shared" ca="1" si="272"/>
        <v>0</v>
      </c>
      <c r="W756" s="262">
        <f t="shared" ca="1" si="272"/>
        <v>0</v>
      </c>
      <c r="X756" s="262">
        <f t="shared" ca="1" si="272"/>
        <v>0</v>
      </c>
      <c r="Y756" s="262">
        <f t="shared" ca="1" si="272"/>
        <v>0</v>
      </c>
      <c r="Z756" s="262">
        <f t="shared" ca="1" si="272"/>
        <v>0</v>
      </c>
      <c r="AA756" s="262">
        <f t="shared" ca="1" si="272"/>
        <v>0</v>
      </c>
      <c r="AB756" s="262">
        <f t="shared" ca="1" si="272"/>
        <v>0</v>
      </c>
    </row>
    <row r="757" spans="2:28" outlineLevel="1">
      <c r="B757" s="556">
        <f t="shared" si="271"/>
        <v>0</v>
      </c>
      <c r="C757" s="212">
        <f t="shared" si="271"/>
        <v>0</v>
      </c>
      <c r="D757" s="260"/>
      <c r="E757" s="261">
        <f t="shared" ref="E757:AB757" ca="1" si="273">IF(E612=IFERROR(OFFSET(E612,0,-$R362)+0,0),0,-$M147)</f>
        <v>0</v>
      </c>
      <c r="F757" s="262">
        <f t="shared" ca="1" si="273"/>
        <v>0</v>
      </c>
      <c r="G757" s="262">
        <f t="shared" ca="1" si="273"/>
        <v>0</v>
      </c>
      <c r="H757" s="262">
        <f t="shared" ca="1" si="273"/>
        <v>0</v>
      </c>
      <c r="I757" s="262">
        <f t="shared" ca="1" si="273"/>
        <v>0</v>
      </c>
      <c r="J757" s="262">
        <f t="shared" ca="1" si="273"/>
        <v>0</v>
      </c>
      <c r="K757" s="262">
        <f t="shared" ca="1" si="273"/>
        <v>0</v>
      </c>
      <c r="L757" s="262">
        <f t="shared" ca="1" si="273"/>
        <v>0</v>
      </c>
      <c r="M757" s="262">
        <f t="shared" ca="1" si="273"/>
        <v>0</v>
      </c>
      <c r="N757" s="262">
        <f t="shared" ca="1" si="273"/>
        <v>0</v>
      </c>
      <c r="O757" s="262">
        <f t="shared" ca="1" si="273"/>
        <v>0</v>
      </c>
      <c r="P757" s="262">
        <f t="shared" ca="1" si="273"/>
        <v>0</v>
      </c>
      <c r="Q757" s="262">
        <f t="shared" ca="1" si="273"/>
        <v>0</v>
      </c>
      <c r="R757" s="262">
        <f t="shared" ca="1" si="273"/>
        <v>0</v>
      </c>
      <c r="S757" s="262">
        <f t="shared" ca="1" si="273"/>
        <v>0</v>
      </c>
      <c r="T757" s="262">
        <f t="shared" ca="1" si="273"/>
        <v>0</v>
      </c>
      <c r="U757" s="262">
        <f t="shared" ca="1" si="273"/>
        <v>0</v>
      </c>
      <c r="V757" s="262">
        <f t="shared" ca="1" si="273"/>
        <v>0</v>
      </c>
      <c r="W757" s="262">
        <f t="shared" ca="1" si="273"/>
        <v>0</v>
      </c>
      <c r="X757" s="262">
        <f t="shared" ca="1" si="273"/>
        <v>0</v>
      </c>
      <c r="Y757" s="262">
        <f t="shared" ca="1" si="273"/>
        <v>0</v>
      </c>
      <c r="Z757" s="262">
        <f t="shared" ca="1" si="273"/>
        <v>0</v>
      </c>
      <c r="AA757" s="262">
        <f t="shared" ca="1" si="273"/>
        <v>0</v>
      </c>
      <c r="AB757" s="262">
        <f t="shared" ca="1" si="273"/>
        <v>0</v>
      </c>
    </row>
    <row r="758" spans="2:28" outlineLevel="1">
      <c r="B758" s="556">
        <f t="shared" si="271"/>
        <v>0</v>
      </c>
      <c r="C758" s="212">
        <f t="shared" si="271"/>
        <v>0</v>
      </c>
      <c r="D758" s="260"/>
      <c r="E758" s="261">
        <f t="shared" ref="E758:AB758" ca="1" si="274">IF(E613=IFERROR(OFFSET(E613,0,-$R363)+0,0),0,-$M148)</f>
        <v>0</v>
      </c>
      <c r="F758" s="262">
        <f t="shared" ca="1" si="274"/>
        <v>0</v>
      </c>
      <c r="G758" s="262">
        <f t="shared" ca="1" si="274"/>
        <v>0</v>
      </c>
      <c r="H758" s="262">
        <f t="shared" ca="1" si="274"/>
        <v>0</v>
      </c>
      <c r="I758" s="262">
        <f t="shared" ca="1" si="274"/>
        <v>0</v>
      </c>
      <c r="J758" s="262">
        <f t="shared" ca="1" si="274"/>
        <v>0</v>
      </c>
      <c r="K758" s="262">
        <f t="shared" ca="1" si="274"/>
        <v>0</v>
      </c>
      <c r="L758" s="262">
        <f t="shared" ca="1" si="274"/>
        <v>0</v>
      </c>
      <c r="M758" s="262">
        <f t="shared" ca="1" si="274"/>
        <v>0</v>
      </c>
      <c r="N758" s="262">
        <f t="shared" ca="1" si="274"/>
        <v>0</v>
      </c>
      <c r="O758" s="262">
        <f t="shared" ca="1" si="274"/>
        <v>0</v>
      </c>
      <c r="P758" s="262">
        <f t="shared" ca="1" si="274"/>
        <v>0</v>
      </c>
      <c r="Q758" s="262">
        <f t="shared" ca="1" si="274"/>
        <v>0</v>
      </c>
      <c r="R758" s="262">
        <f t="shared" ca="1" si="274"/>
        <v>0</v>
      </c>
      <c r="S758" s="262">
        <f t="shared" ca="1" si="274"/>
        <v>0</v>
      </c>
      <c r="T758" s="262">
        <f t="shared" ca="1" si="274"/>
        <v>0</v>
      </c>
      <c r="U758" s="262">
        <f t="shared" ca="1" si="274"/>
        <v>0</v>
      </c>
      <c r="V758" s="262">
        <f t="shared" ca="1" si="274"/>
        <v>0</v>
      </c>
      <c r="W758" s="262">
        <f t="shared" ca="1" si="274"/>
        <v>0</v>
      </c>
      <c r="X758" s="262">
        <f t="shared" ca="1" si="274"/>
        <v>0</v>
      </c>
      <c r="Y758" s="262">
        <f t="shared" ca="1" si="274"/>
        <v>0</v>
      </c>
      <c r="Z758" s="262">
        <f t="shared" ca="1" si="274"/>
        <v>0</v>
      </c>
      <c r="AA758" s="262">
        <f t="shared" ca="1" si="274"/>
        <v>0</v>
      </c>
      <c r="AB758" s="262">
        <f t="shared" ca="1" si="274"/>
        <v>0</v>
      </c>
    </row>
    <row r="759" spans="2:28" outlineLevel="1">
      <c r="B759" s="556">
        <f t="shared" si="271"/>
        <v>0</v>
      </c>
      <c r="C759" s="212">
        <f t="shared" si="271"/>
        <v>0</v>
      </c>
      <c r="D759" s="260"/>
      <c r="E759" s="261">
        <f t="shared" ref="E759:AB759" ca="1" si="275">IF(E614=IFERROR(OFFSET(E614,0,-$R364)+0,0),0,-$M149)</f>
        <v>0</v>
      </c>
      <c r="F759" s="262">
        <f t="shared" ca="1" si="275"/>
        <v>0</v>
      </c>
      <c r="G759" s="262">
        <f t="shared" ca="1" si="275"/>
        <v>0</v>
      </c>
      <c r="H759" s="262">
        <f t="shared" ca="1" si="275"/>
        <v>0</v>
      </c>
      <c r="I759" s="262">
        <f t="shared" ca="1" si="275"/>
        <v>0</v>
      </c>
      <c r="J759" s="262">
        <f t="shared" ca="1" si="275"/>
        <v>0</v>
      </c>
      <c r="K759" s="262">
        <f t="shared" ca="1" si="275"/>
        <v>0</v>
      </c>
      <c r="L759" s="262">
        <f t="shared" ca="1" si="275"/>
        <v>0</v>
      </c>
      <c r="M759" s="262">
        <f t="shared" ca="1" si="275"/>
        <v>0</v>
      </c>
      <c r="N759" s="262">
        <f t="shared" ca="1" si="275"/>
        <v>0</v>
      </c>
      <c r="O759" s="262">
        <f t="shared" ca="1" si="275"/>
        <v>0</v>
      </c>
      <c r="P759" s="262">
        <f t="shared" ca="1" si="275"/>
        <v>0</v>
      </c>
      <c r="Q759" s="262">
        <f t="shared" ca="1" si="275"/>
        <v>0</v>
      </c>
      <c r="R759" s="262">
        <f t="shared" ca="1" si="275"/>
        <v>0</v>
      </c>
      <c r="S759" s="262">
        <f t="shared" ca="1" si="275"/>
        <v>0</v>
      </c>
      <c r="T759" s="262">
        <f t="shared" ca="1" si="275"/>
        <v>0</v>
      </c>
      <c r="U759" s="262">
        <f t="shared" ca="1" si="275"/>
        <v>0</v>
      </c>
      <c r="V759" s="262">
        <f t="shared" ca="1" si="275"/>
        <v>0</v>
      </c>
      <c r="W759" s="262">
        <f t="shared" ca="1" si="275"/>
        <v>0</v>
      </c>
      <c r="X759" s="262">
        <f t="shared" ca="1" si="275"/>
        <v>0</v>
      </c>
      <c r="Y759" s="262">
        <f t="shared" ca="1" si="275"/>
        <v>0</v>
      </c>
      <c r="Z759" s="262">
        <f t="shared" ca="1" si="275"/>
        <v>0</v>
      </c>
      <c r="AA759" s="262">
        <f t="shared" ca="1" si="275"/>
        <v>0</v>
      </c>
      <c r="AB759" s="262">
        <f t="shared" ca="1" si="275"/>
        <v>0</v>
      </c>
    </row>
    <row r="760" spans="2:28" outlineLevel="1">
      <c r="B760" s="556">
        <f t="shared" si="271"/>
        <v>0</v>
      </c>
      <c r="C760" s="212">
        <f t="shared" si="271"/>
        <v>0</v>
      </c>
      <c r="D760" s="260"/>
      <c r="E760" s="261">
        <f t="shared" ref="E760:AB760" ca="1" si="276">IF(E615=IFERROR(OFFSET(E615,0,-$R365)+0,0),0,-$M150)</f>
        <v>0</v>
      </c>
      <c r="F760" s="262">
        <f t="shared" ca="1" si="276"/>
        <v>0</v>
      </c>
      <c r="G760" s="262">
        <f t="shared" ca="1" si="276"/>
        <v>0</v>
      </c>
      <c r="H760" s="262">
        <f t="shared" ca="1" si="276"/>
        <v>0</v>
      </c>
      <c r="I760" s="262">
        <f t="shared" ca="1" si="276"/>
        <v>0</v>
      </c>
      <c r="J760" s="262">
        <f t="shared" ca="1" si="276"/>
        <v>0</v>
      </c>
      <c r="K760" s="262">
        <f t="shared" ca="1" si="276"/>
        <v>0</v>
      </c>
      <c r="L760" s="262">
        <f t="shared" ca="1" si="276"/>
        <v>0</v>
      </c>
      <c r="M760" s="262">
        <f t="shared" ca="1" si="276"/>
        <v>0</v>
      </c>
      <c r="N760" s="262">
        <f t="shared" ca="1" si="276"/>
        <v>0</v>
      </c>
      <c r="O760" s="262">
        <f t="shared" ca="1" si="276"/>
        <v>0</v>
      </c>
      <c r="P760" s="262">
        <f t="shared" ca="1" si="276"/>
        <v>0</v>
      </c>
      <c r="Q760" s="262">
        <f t="shared" ca="1" si="276"/>
        <v>0</v>
      </c>
      <c r="R760" s="262">
        <f t="shared" ca="1" si="276"/>
        <v>0</v>
      </c>
      <c r="S760" s="262">
        <f t="shared" ca="1" si="276"/>
        <v>0</v>
      </c>
      <c r="T760" s="262">
        <f t="shared" ca="1" si="276"/>
        <v>0</v>
      </c>
      <c r="U760" s="262">
        <f t="shared" ca="1" si="276"/>
        <v>0</v>
      </c>
      <c r="V760" s="262">
        <f t="shared" ca="1" si="276"/>
        <v>0</v>
      </c>
      <c r="W760" s="262">
        <f t="shared" ca="1" si="276"/>
        <v>0</v>
      </c>
      <c r="X760" s="262">
        <f t="shared" ca="1" si="276"/>
        <v>0</v>
      </c>
      <c r="Y760" s="262">
        <f t="shared" ca="1" si="276"/>
        <v>0</v>
      </c>
      <c r="Z760" s="262">
        <f t="shared" ca="1" si="276"/>
        <v>0</v>
      </c>
      <c r="AA760" s="262">
        <f t="shared" ca="1" si="276"/>
        <v>0</v>
      </c>
      <c r="AB760" s="262">
        <f t="shared" ca="1" si="276"/>
        <v>0</v>
      </c>
    </row>
    <row r="761" spans="2:28" outlineLevel="1">
      <c r="B761" s="556">
        <f t="shared" si="271"/>
        <v>0</v>
      </c>
      <c r="C761" s="212">
        <f t="shared" si="271"/>
        <v>0</v>
      </c>
      <c r="D761" s="260"/>
      <c r="E761" s="261">
        <f t="shared" ref="E761:AB761" ca="1" si="277">IF(E616=IFERROR(OFFSET(E616,0,-$R366)+0,0),0,-$M151)</f>
        <v>0</v>
      </c>
      <c r="F761" s="262">
        <f t="shared" ca="1" si="277"/>
        <v>0</v>
      </c>
      <c r="G761" s="262">
        <f t="shared" ca="1" si="277"/>
        <v>0</v>
      </c>
      <c r="H761" s="262">
        <f t="shared" ca="1" si="277"/>
        <v>0</v>
      </c>
      <c r="I761" s="262">
        <f t="shared" ca="1" si="277"/>
        <v>0</v>
      </c>
      <c r="J761" s="262">
        <f t="shared" ca="1" si="277"/>
        <v>0</v>
      </c>
      <c r="K761" s="262">
        <f t="shared" ca="1" si="277"/>
        <v>0</v>
      </c>
      <c r="L761" s="262">
        <f t="shared" ca="1" si="277"/>
        <v>0</v>
      </c>
      <c r="M761" s="262">
        <f t="shared" ca="1" si="277"/>
        <v>0</v>
      </c>
      <c r="N761" s="262">
        <f t="shared" ca="1" si="277"/>
        <v>0</v>
      </c>
      <c r="O761" s="262">
        <f t="shared" ca="1" si="277"/>
        <v>0</v>
      </c>
      <c r="P761" s="262">
        <f t="shared" ca="1" si="277"/>
        <v>0</v>
      </c>
      <c r="Q761" s="262">
        <f t="shared" ca="1" si="277"/>
        <v>0</v>
      </c>
      <c r="R761" s="262">
        <f t="shared" ca="1" si="277"/>
        <v>0</v>
      </c>
      <c r="S761" s="262">
        <f t="shared" ca="1" si="277"/>
        <v>0</v>
      </c>
      <c r="T761" s="262">
        <f t="shared" ca="1" si="277"/>
        <v>0</v>
      </c>
      <c r="U761" s="262">
        <f t="shared" ca="1" si="277"/>
        <v>0</v>
      </c>
      <c r="V761" s="262">
        <f t="shared" ca="1" si="277"/>
        <v>0</v>
      </c>
      <c r="W761" s="262">
        <f t="shared" ca="1" si="277"/>
        <v>0</v>
      </c>
      <c r="X761" s="262">
        <f t="shared" ca="1" si="277"/>
        <v>0</v>
      </c>
      <c r="Y761" s="262">
        <f t="shared" ca="1" si="277"/>
        <v>0</v>
      </c>
      <c r="Z761" s="262">
        <f t="shared" ca="1" si="277"/>
        <v>0</v>
      </c>
      <c r="AA761" s="262">
        <f t="shared" ca="1" si="277"/>
        <v>0</v>
      </c>
      <c r="AB761" s="262">
        <f t="shared" ca="1" si="277"/>
        <v>0</v>
      </c>
    </row>
    <row r="762" spans="2:28" outlineLevel="1">
      <c r="B762" s="556">
        <f t="shared" si="271"/>
        <v>0</v>
      </c>
      <c r="C762" s="212">
        <f t="shared" si="271"/>
        <v>0</v>
      </c>
      <c r="D762" s="260"/>
      <c r="E762" s="261">
        <f t="shared" ref="E762:AB762" ca="1" si="278">IF(E617=IFERROR(OFFSET(E617,0,-$R367)+0,0),0,-$M152)</f>
        <v>0</v>
      </c>
      <c r="F762" s="262">
        <f t="shared" ca="1" si="278"/>
        <v>0</v>
      </c>
      <c r="G762" s="262">
        <f t="shared" ca="1" si="278"/>
        <v>0</v>
      </c>
      <c r="H762" s="262">
        <f t="shared" ca="1" si="278"/>
        <v>0</v>
      </c>
      <c r="I762" s="262">
        <f t="shared" ca="1" si="278"/>
        <v>0</v>
      </c>
      <c r="J762" s="262">
        <f t="shared" ca="1" si="278"/>
        <v>0</v>
      </c>
      <c r="K762" s="262">
        <f t="shared" ca="1" si="278"/>
        <v>0</v>
      </c>
      <c r="L762" s="262">
        <f t="shared" ca="1" si="278"/>
        <v>0</v>
      </c>
      <c r="M762" s="262">
        <f t="shared" ca="1" si="278"/>
        <v>0</v>
      </c>
      <c r="N762" s="262">
        <f t="shared" ca="1" si="278"/>
        <v>0</v>
      </c>
      <c r="O762" s="262">
        <f t="shared" ca="1" si="278"/>
        <v>0</v>
      </c>
      <c r="P762" s="262">
        <f t="shared" ca="1" si="278"/>
        <v>0</v>
      </c>
      <c r="Q762" s="262">
        <f t="shared" ca="1" si="278"/>
        <v>0</v>
      </c>
      <c r="R762" s="262">
        <f t="shared" ca="1" si="278"/>
        <v>0</v>
      </c>
      <c r="S762" s="262">
        <f t="shared" ca="1" si="278"/>
        <v>0</v>
      </c>
      <c r="T762" s="262">
        <f t="shared" ca="1" si="278"/>
        <v>0</v>
      </c>
      <c r="U762" s="262">
        <f t="shared" ca="1" si="278"/>
        <v>0</v>
      </c>
      <c r="V762" s="262">
        <f t="shared" ca="1" si="278"/>
        <v>0</v>
      </c>
      <c r="W762" s="262">
        <f t="shared" ca="1" si="278"/>
        <v>0</v>
      </c>
      <c r="X762" s="262">
        <f t="shared" ca="1" si="278"/>
        <v>0</v>
      </c>
      <c r="Y762" s="262">
        <f t="shared" ca="1" si="278"/>
        <v>0</v>
      </c>
      <c r="Z762" s="262">
        <f t="shared" ca="1" si="278"/>
        <v>0</v>
      </c>
      <c r="AA762" s="262">
        <f t="shared" ca="1" si="278"/>
        <v>0</v>
      </c>
      <c r="AB762" s="262">
        <f t="shared" ca="1" si="278"/>
        <v>0</v>
      </c>
    </row>
    <row r="763" spans="2:28" outlineLevel="1">
      <c r="B763" s="556">
        <f t="shared" si="271"/>
        <v>0</v>
      </c>
      <c r="C763" s="212">
        <f t="shared" si="271"/>
        <v>0</v>
      </c>
      <c r="D763" s="260"/>
      <c r="E763" s="261">
        <f t="shared" ref="E763:AB763" ca="1" si="279">IF(E618=IFERROR(OFFSET(E618,0,-$R368)+0,0),0,-$M153)</f>
        <v>0</v>
      </c>
      <c r="F763" s="262">
        <f t="shared" ca="1" si="279"/>
        <v>0</v>
      </c>
      <c r="G763" s="262">
        <f t="shared" ca="1" si="279"/>
        <v>0</v>
      </c>
      <c r="H763" s="262">
        <f t="shared" ca="1" si="279"/>
        <v>0</v>
      </c>
      <c r="I763" s="262">
        <f t="shared" ca="1" si="279"/>
        <v>0</v>
      </c>
      <c r="J763" s="262">
        <f t="shared" ca="1" si="279"/>
        <v>0</v>
      </c>
      <c r="K763" s="262">
        <f t="shared" ca="1" si="279"/>
        <v>0</v>
      </c>
      <c r="L763" s="262">
        <f t="shared" ca="1" si="279"/>
        <v>0</v>
      </c>
      <c r="M763" s="262">
        <f t="shared" ca="1" si="279"/>
        <v>0</v>
      </c>
      <c r="N763" s="262">
        <f t="shared" ca="1" si="279"/>
        <v>0</v>
      </c>
      <c r="O763" s="262">
        <f t="shared" ca="1" si="279"/>
        <v>0</v>
      </c>
      <c r="P763" s="262">
        <f t="shared" ca="1" si="279"/>
        <v>0</v>
      </c>
      <c r="Q763" s="262">
        <f t="shared" ca="1" si="279"/>
        <v>0</v>
      </c>
      <c r="R763" s="262">
        <f t="shared" ca="1" si="279"/>
        <v>0</v>
      </c>
      <c r="S763" s="262">
        <f t="shared" ca="1" si="279"/>
        <v>0</v>
      </c>
      <c r="T763" s="262">
        <f t="shared" ca="1" si="279"/>
        <v>0</v>
      </c>
      <c r="U763" s="262">
        <f t="shared" ca="1" si="279"/>
        <v>0</v>
      </c>
      <c r="V763" s="262">
        <f t="shared" ca="1" si="279"/>
        <v>0</v>
      </c>
      <c r="W763" s="262">
        <f t="shared" ca="1" si="279"/>
        <v>0</v>
      </c>
      <c r="X763" s="262">
        <f t="shared" ca="1" si="279"/>
        <v>0</v>
      </c>
      <c r="Y763" s="262">
        <f t="shared" ca="1" si="279"/>
        <v>0</v>
      </c>
      <c r="Z763" s="262">
        <f t="shared" ca="1" si="279"/>
        <v>0</v>
      </c>
      <c r="AA763" s="262">
        <f t="shared" ca="1" si="279"/>
        <v>0</v>
      </c>
      <c r="AB763" s="262">
        <f t="shared" ca="1" si="279"/>
        <v>0</v>
      </c>
    </row>
    <row r="764" spans="2:28" outlineLevel="1">
      <c r="B764" s="556">
        <f t="shared" si="271"/>
        <v>0</v>
      </c>
      <c r="C764" s="212">
        <f t="shared" si="271"/>
        <v>0</v>
      </c>
      <c r="D764" s="260"/>
      <c r="E764" s="261">
        <f t="shared" ref="E764:AB764" ca="1" si="280">IF(E619=IFERROR(OFFSET(E619,0,-$R369)+0,0),0,-$M154)</f>
        <v>0</v>
      </c>
      <c r="F764" s="262">
        <f t="shared" ca="1" si="280"/>
        <v>0</v>
      </c>
      <c r="G764" s="262">
        <f t="shared" ca="1" si="280"/>
        <v>0</v>
      </c>
      <c r="H764" s="262">
        <f t="shared" ca="1" si="280"/>
        <v>0</v>
      </c>
      <c r="I764" s="262">
        <f t="shared" ca="1" si="280"/>
        <v>0</v>
      </c>
      <c r="J764" s="262">
        <f t="shared" ca="1" si="280"/>
        <v>0</v>
      </c>
      <c r="K764" s="262">
        <f t="shared" ca="1" si="280"/>
        <v>0</v>
      </c>
      <c r="L764" s="262">
        <f t="shared" ca="1" si="280"/>
        <v>0</v>
      </c>
      <c r="M764" s="262">
        <f t="shared" ca="1" si="280"/>
        <v>0</v>
      </c>
      <c r="N764" s="262">
        <f t="shared" ca="1" si="280"/>
        <v>0</v>
      </c>
      <c r="O764" s="262">
        <f t="shared" ca="1" si="280"/>
        <v>0</v>
      </c>
      <c r="P764" s="262">
        <f t="shared" ca="1" si="280"/>
        <v>0</v>
      </c>
      <c r="Q764" s="262">
        <f t="shared" ca="1" si="280"/>
        <v>0</v>
      </c>
      <c r="R764" s="262">
        <f t="shared" ca="1" si="280"/>
        <v>0</v>
      </c>
      <c r="S764" s="262">
        <f t="shared" ca="1" si="280"/>
        <v>0</v>
      </c>
      <c r="T764" s="262">
        <f t="shared" ca="1" si="280"/>
        <v>0</v>
      </c>
      <c r="U764" s="262">
        <f t="shared" ca="1" si="280"/>
        <v>0</v>
      </c>
      <c r="V764" s="262">
        <f t="shared" ca="1" si="280"/>
        <v>0</v>
      </c>
      <c r="W764" s="262">
        <f t="shared" ca="1" si="280"/>
        <v>0</v>
      </c>
      <c r="X764" s="262">
        <f t="shared" ca="1" si="280"/>
        <v>0</v>
      </c>
      <c r="Y764" s="262">
        <f t="shared" ca="1" si="280"/>
        <v>0</v>
      </c>
      <c r="Z764" s="262">
        <f t="shared" ca="1" si="280"/>
        <v>0</v>
      </c>
      <c r="AA764" s="262">
        <f t="shared" ca="1" si="280"/>
        <v>0</v>
      </c>
      <c r="AB764" s="262">
        <f t="shared" ca="1" si="280"/>
        <v>0</v>
      </c>
    </row>
    <row r="765" spans="2:28" outlineLevel="1">
      <c r="B765" s="556">
        <f t="shared" si="271"/>
        <v>0</v>
      </c>
      <c r="C765" s="212">
        <f t="shared" si="271"/>
        <v>0</v>
      </c>
      <c r="D765" s="260"/>
      <c r="E765" s="261">
        <f t="shared" ref="E765:AB765" ca="1" si="281">IF(E620=IFERROR(OFFSET(E620,0,-$R370)+0,0),0,-$M155)</f>
        <v>0</v>
      </c>
      <c r="F765" s="262">
        <f t="shared" ca="1" si="281"/>
        <v>0</v>
      </c>
      <c r="G765" s="262">
        <f t="shared" ca="1" si="281"/>
        <v>0</v>
      </c>
      <c r="H765" s="262">
        <f t="shared" ca="1" si="281"/>
        <v>0</v>
      </c>
      <c r="I765" s="262">
        <f t="shared" ca="1" si="281"/>
        <v>0</v>
      </c>
      <c r="J765" s="262">
        <f t="shared" ca="1" si="281"/>
        <v>0</v>
      </c>
      <c r="K765" s="262">
        <f t="shared" ca="1" si="281"/>
        <v>0</v>
      </c>
      <c r="L765" s="262">
        <f t="shared" ca="1" si="281"/>
        <v>0</v>
      </c>
      <c r="M765" s="262">
        <f t="shared" ca="1" si="281"/>
        <v>0</v>
      </c>
      <c r="N765" s="262">
        <f t="shared" ca="1" si="281"/>
        <v>0</v>
      </c>
      <c r="O765" s="262">
        <f t="shared" ca="1" si="281"/>
        <v>0</v>
      </c>
      <c r="P765" s="262">
        <f t="shared" ca="1" si="281"/>
        <v>0</v>
      </c>
      <c r="Q765" s="262">
        <f t="shared" ca="1" si="281"/>
        <v>0</v>
      </c>
      <c r="R765" s="262">
        <f t="shared" ca="1" si="281"/>
        <v>0</v>
      </c>
      <c r="S765" s="262">
        <f t="shared" ca="1" si="281"/>
        <v>0</v>
      </c>
      <c r="T765" s="262">
        <f t="shared" ca="1" si="281"/>
        <v>0</v>
      </c>
      <c r="U765" s="262">
        <f t="shared" ca="1" si="281"/>
        <v>0</v>
      </c>
      <c r="V765" s="262">
        <f t="shared" ca="1" si="281"/>
        <v>0</v>
      </c>
      <c r="W765" s="262">
        <f t="shared" ca="1" si="281"/>
        <v>0</v>
      </c>
      <c r="X765" s="262">
        <f t="shared" ca="1" si="281"/>
        <v>0</v>
      </c>
      <c r="Y765" s="262">
        <f t="shared" ca="1" si="281"/>
        <v>0</v>
      </c>
      <c r="Z765" s="262">
        <f t="shared" ca="1" si="281"/>
        <v>0</v>
      </c>
      <c r="AA765" s="262">
        <f t="shared" ca="1" si="281"/>
        <v>0</v>
      </c>
      <c r="AB765" s="262">
        <f t="shared" ca="1" si="281"/>
        <v>0</v>
      </c>
    </row>
    <row r="766" spans="2:28" outlineLevel="1">
      <c r="B766" s="556">
        <f t="shared" si="271"/>
        <v>0</v>
      </c>
      <c r="C766" s="212">
        <f t="shared" si="271"/>
        <v>0</v>
      </c>
      <c r="D766" s="260"/>
      <c r="E766" s="261">
        <f t="shared" ref="E766:AB766" ca="1" si="282">IF(E621=IFERROR(OFFSET(E621,0,-$R371)+0,0),0,-$M156)</f>
        <v>0</v>
      </c>
      <c r="F766" s="262">
        <f t="shared" ca="1" si="282"/>
        <v>0</v>
      </c>
      <c r="G766" s="262">
        <f t="shared" ca="1" si="282"/>
        <v>0</v>
      </c>
      <c r="H766" s="262">
        <f t="shared" ca="1" si="282"/>
        <v>0</v>
      </c>
      <c r="I766" s="262">
        <f t="shared" ca="1" si="282"/>
        <v>0</v>
      </c>
      <c r="J766" s="262">
        <f t="shared" ca="1" si="282"/>
        <v>0</v>
      </c>
      <c r="K766" s="262">
        <f t="shared" ca="1" si="282"/>
        <v>0</v>
      </c>
      <c r="L766" s="262">
        <f t="shared" ca="1" si="282"/>
        <v>0</v>
      </c>
      <c r="M766" s="262">
        <f t="shared" ca="1" si="282"/>
        <v>0</v>
      </c>
      <c r="N766" s="262">
        <f t="shared" ca="1" si="282"/>
        <v>0</v>
      </c>
      <c r="O766" s="262">
        <f t="shared" ca="1" si="282"/>
        <v>0</v>
      </c>
      <c r="P766" s="262">
        <f t="shared" ca="1" si="282"/>
        <v>0</v>
      </c>
      <c r="Q766" s="262">
        <f t="shared" ca="1" si="282"/>
        <v>0</v>
      </c>
      <c r="R766" s="262">
        <f t="shared" ca="1" si="282"/>
        <v>0</v>
      </c>
      <c r="S766" s="262">
        <f t="shared" ca="1" si="282"/>
        <v>0</v>
      </c>
      <c r="T766" s="262">
        <f t="shared" ca="1" si="282"/>
        <v>0</v>
      </c>
      <c r="U766" s="262">
        <f t="shared" ca="1" si="282"/>
        <v>0</v>
      </c>
      <c r="V766" s="262">
        <f t="shared" ca="1" si="282"/>
        <v>0</v>
      </c>
      <c r="W766" s="262">
        <f t="shared" ca="1" si="282"/>
        <v>0</v>
      </c>
      <c r="X766" s="262">
        <f t="shared" ca="1" si="282"/>
        <v>0</v>
      </c>
      <c r="Y766" s="262">
        <f t="shared" ca="1" si="282"/>
        <v>0</v>
      </c>
      <c r="Z766" s="262">
        <f t="shared" ca="1" si="282"/>
        <v>0</v>
      </c>
      <c r="AA766" s="262">
        <f t="shared" ca="1" si="282"/>
        <v>0</v>
      </c>
      <c r="AB766" s="262">
        <f t="shared" ca="1" si="282"/>
        <v>0</v>
      </c>
    </row>
    <row r="767" spans="2:28" outlineLevel="1">
      <c r="B767" s="556">
        <f t="shared" si="271"/>
        <v>0</v>
      </c>
      <c r="C767" s="212">
        <f t="shared" si="271"/>
        <v>0</v>
      </c>
      <c r="D767" s="260"/>
      <c r="E767" s="261">
        <f t="shared" ref="E767:AB767" ca="1" si="283">IF(E622=IFERROR(OFFSET(E622,0,-$R372)+0,0),0,-$M157)</f>
        <v>0</v>
      </c>
      <c r="F767" s="262">
        <f t="shared" ca="1" si="283"/>
        <v>0</v>
      </c>
      <c r="G767" s="262">
        <f t="shared" ca="1" si="283"/>
        <v>0</v>
      </c>
      <c r="H767" s="262">
        <f t="shared" ca="1" si="283"/>
        <v>0</v>
      </c>
      <c r="I767" s="262">
        <f t="shared" ca="1" si="283"/>
        <v>0</v>
      </c>
      <c r="J767" s="262">
        <f t="shared" ca="1" si="283"/>
        <v>0</v>
      </c>
      <c r="K767" s="262">
        <f t="shared" ca="1" si="283"/>
        <v>0</v>
      </c>
      <c r="L767" s="262">
        <f t="shared" ca="1" si="283"/>
        <v>0</v>
      </c>
      <c r="M767" s="262">
        <f t="shared" ca="1" si="283"/>
        <v>0</v>
      </c>
      <c r="N767" s="262">
        <f t="shared" ca="1" si="283"/>
        <v>0</v>
      </c>
      <c r="O767" s="262">
        <f t="shared" ca="1" si="283"/>
        <v>0</v>
      </c>
      <c r="P767" s="262">
        <f t="shared" ca="1" si="283"/>
        <v>0</v>
      </c>
      <c r="Q767" s="262">
        <f t="shared" ca="1" si="283"/>
        <v>0</v>
      </c>
      <c r="R767" s="262">
        <f t="shared" ca="1" si="283"/>
        <v>0</v>
      </c>
      <c r="S767" s="262">
        <f t="shared" ca="1" si="283"/>
        <v>0</v>
      </c>
      <c r="T767" s="262">
        <f t="shared" ca="1" si="283"/>
        <v>0</v>
      </c>
      <c r="U767" s="262">
        <f t="shared" ca="1" si="283"/>
        <v>0</v>
      </c>
      <c r="V767" s="262">
        <f t="shared" ca="1" si="283"/>
        <v>0</v>
      </c>
      <c r="W767" s="262">
        <f t="shared" ca="1" si="283"/>
        <v>0</v>
      </c>
      <c r="X767" s="262">
        <f t="shared" ca="1" si="283"/>
        <v>0</v>
      </c>
      <c r="Y767" s="262">
        <f t="shared" ca="1" si="283"/>
        <v>0</v>
      </c>
      <c r="Z767" s="262">
        <f t="shared" ca="1" si="283"/>
        <v>0</v>
      </c>
      <c r="AA767" s="262">
        <f t="shared" ca="1" si="283"/>
        <v>0</v>
      </c>
      <c r="AB767" s="262">
        <f t="shared" ca="1" si="283"/>
        <v>0</v>
      </c>
    </row>
    <row r="768" spans="2:28" outlineLevel="1">
      <c r="B768" s="556">
        <f>B734</f>
        <v>0</v>
      </c>
      <c r="C768" s="215">
        <f t="shared" si="271"/>
        <v>0</v>
      </c>
      <c r="D768" s="558"/>
      <c r="E768" s="264">
        <f t="shared" ref="E768:AB768" ca="1" si="284">IF(E623=IFERROR(OFFSET(E623,0,-$R373)+0,0),0,-$M158)</f>
        <v>0</v>
      </c>
      <c r="F768" s="265">
        <f t="shared" ca="1" si="284"/>
        <v>0</v>
      </c>
      <c r="G768" s="265">
        <f t="shared" ca="1" si="284"/>
        <v>0</v>
      </c>
      <c r="H768" s="265">
        <f t="shared" ca="1" si="284"/>
        <v>0</v>
      </c>
      <c r="I768" s="265">
        <f t="shared" ca="1" si="284"/>
        <v>0</v>
      </c>
      <c r="J768" s="265">
        <f t="shared" ca="1" si="284"/>
        <v>0</v>
      </c>
      <c r="K768" s="265">
        <f t="shared" ca="1" si="284"/>
        <v>0</v>
      </c>
      <c r="L768" s="265">
        <f t="shared" ca="1" si="284"/>
        <v>0</v>
      </c>
      <c r="M768" s="265">
        <f t="shared" ca="1" si="284"/>
        <v>0</v>
      </c>
      <c r="N768" s="265">
        <f t="shared" ca="1" si="284"/>
        <v>0</v>
      </c>
      <c r="O768" s="265">
        <f t="shared" ca="1" si="284"/>
        <v>0</v>
      </c>
      <c r="P768" s="265">
        <f t="shared" ca="1" si="284"/>
        <v>0</v>
      </c>
      <c r="Q768" s="265">
        <f t="shared" ca="1" si="284"/>
        <v>0</v>
      </c>
      <c r="R768" s="265">
        <f t="shared" ca="1" si="284"/>
        <v>0</v>
      </c>
      <c r="S768" s="265">
        <f t="shared" ca="1" si="284"/>
        <v>0</v>
      </c>
      <c r="T768" s="265">
        <f t="shared" ca="1" si="284"/>
        <v>0</v>
      </c>
      <c r="U768" s="265">
        <f t="shared" ca="1" si="284"/>
        <v>0</v>
      </c>
      <c r="V768" s="265">
        <f t="shared" ca="1" si="284"/>
        <v>0</v>
      </c>
      <c r="W768" s="265">
        <f t="shared" ca="1" si="284"/>
        <v>0</v>
      </c>
      <c r="X768" s="265">
        <f t="shared" ca="1" si="284"/>
        <v>0</v>
      </c>
      <c r="Y768" s="265">
        <f t="shared" ca="1" si="284"/>
        <v>0</v>
      </c>
      <c r="Z768" s="265">
        <f t="shared" ca="1" si="284"/>
        <v>0</v>
      </c>
      <c r="AA768" s="265">
        <f t="shared" ca="1" si="284"/>
        <v>0</v>
      </c>
      <c r="AB768" s="265">
        <f t="shared" ca="1" si="284"/>
        <v>0</v>
      </c>
    </row>
    <row r="769" spans="3:28" outlineLevel="1">
      <c r="C769" s="21" t="s">
        <v>294</v>
      </c>
      <c r="D769" s="260">
        <f t="shared" ref="D769" si="285">SUM(D739:D768)</f>
        <v>0</v>
      </c>
      <c r="E769" s="261">
        <f ca="1">SUM(E739:E768)</f>
        <v>0</v>
      </c>
      <c r="F769" s="266">
        <f t="shared" ref="F769:AB769" ca="1" si="286">SUM(F739:F768)</f>
        <v>0</v>
      </c>
      <c r="G769" s="266">
        <f t="shared" ca="1" si="286"/>
        <v>0</v>
      </c>
      <c r="H769" s="266">
        <f t="shared" ca="1" si="286"/>
        <v>0</v>
      </c>
      <c r="I769" s="266">
        <f t="shared" ca="1" si="286"/>
        <v>0</v>
      </c>
      <c r="J769" s="266">
        <f t="shared" ca="1" si="286"/>
        <v>0</v>
      </c>
      <c r="K769" s="266">
        <f t="shared" ca="1" si="286"/>
        <v>0</v>
      </c>
      <c r="L769" s="266">
        <f t="shared" ca="1" si="286"/>
        <v>0</v>
      </c>
      <c r="M769" s="266">
        <f t="shared" ca="1" si="286"/>
        <v>0</v>
      </c>
      <c r="N769" s="266">
        <f t="shared" ca="1" si="286"/>
        <v>0</v>
      </c>
      <c r="O769" s="266">
        <f t="shared" ca="1" si="286"/>
        <v>0</v>
      </c>
      <c r="P769" s="266">
        <f t="shared" ca="1" si="286"/>
        <v>0</v>
      </c>
      <c r="Q769" s="266">
        <f t="shared" ca="1" si="286"/>
        <v>0</v>
      </c>
      <c r="R769" s="266">
        <f t="shared" ca="1" si="286"/>
        <v>0</v>
      </c>
      <c r="S769" s="266">
        <f t="shared" ca="1" si="286"/>
        <v>0</v>
      </c>
      <c r="T769" s="266">
        <f t="shared" ca="1" si="286"/>
        <v>0</v>
      </c>
      <c r="U769" s="266">
        <f t="shared" ca="1" si="286"/>
        <v>0</v>
      </c>
      <c r="V769" s="266">
        <f t="shared" ca="1" si="286"/>
        <v>0</v>
      </c>
      <c r="W769" s="266">
        <f t="shared" ca="1" si="286"/>
        <v>0</v>
      </c>
      <c r="X769" s="266">
        <f t="shared" ca="1" si="286"/>
        <v>0</v>
      </c>
      <c r="Y769" s="266">
        <f t="shared" ca="1" si="286"/>
        <v>0</v>
      </c>
      <c r="Z769" s="266">
        <f t="shared" ca="1" si="286"/>
        <v>0</v>
      </c>
      <c r="AA769" s="266">
        <f t="shared" ca="1" si="286"/>
        <v>0</v>
      </c>
      <c r="AB769" s="266">
        <f t="shared" ca="1" si="286"/>
        <v>0</v>
      </c>
    </row>
    <row r="770" spans="3:28" ht="16.5" customHeight="1" outlineLevel="1">
      <c r="C770" s="241" t="s">
        <v>295</v>
      </c>
      <c r="D770" s="260"/>
      <c r="E770" s="261">
        <f t="shared" ref="E770:AB770" si="287">-HLOOKUP(E628,$E$164:$N$165,2,FALSE)*E702</f>
        <v>0</v>
      </c>
      <c r="F770" s="262">
        <f t="shared" si="287"/>
        <v>0</v>
      </c>
      <c r="G770" s="262">
        <f t="shared" si="287"/>
        <v>0</v>
      </c>
      <c r="H770" s="262">
        <f t="shared" si="287"/>
        <v>0</v>
      </c>
      <c r="I770" s="262">
        <f t="shared" si="287"/>
        <v>0</v>
      </c>
      <c r="J770" s="262">
        <f t="shared" si="287"/>
        <v>0</v>
      </c>
      <c r="K770" s="262">
        <f t="shared" si="287"/>
        <v>0</v>
      </c>
      <c r="L770" s="262">
        <f t="shared" si="287"/>
        <v>0</v>
      </c>
      <c r="M770" s="262">
        <f t="shared" si="287"/>
        <v>0</v>
      </c>
      <c r="N770" s="262">
        <f t="shared" si="287"/>
        <v>0</v>
      </c>
      <c r="O770" s="262">
        <f t="shared" si="287"/>
        <v>0</v>
      </c>
      <c r="P770" s="262">
        <f t="shared" si="287"/>
        <v>0</v>
      </c>
      <c r="Q770" s="262">
        <f t="shared" si="287"/>
        <v>0</v>
      </c>
      <c r="R770" s="262">
        <f t="shared" si="287"/>
        <v>0</v>
      </c>
      <c r="S770" s="262">
        <f t="shared" si="287"/>
        <v>0</v>
      </c>
      <c r="T770" s="262">
        <f t="shared" si="287"/>
        <v>0</v>
      </c>
      <c r="U770" s="262">
        <f t="shared" si="287"/>
        <v>0</v>
      </c>
      <c r="V770" s="262">
        <f t="shared" si="287"/>
        <v>0</v>
      </c>
      <c r="W770" s="262">
        <f t="shared" si="287"/>
        <v>0</v>
      </c>
      <c r="X770" s="262">
        <f t="shared" si="287"/>
        <v>0</v>
      </c>
      <c r="Y770" s="262">
        <f t="shared" si="287"/>
        <v>0</v>
      </c>
      <c r="Z770" s="262">
        <f t="shared" si="287"/>
        <v>0</v>
      </c>
      <c r="AA770" s="262">
        <f t="shared" si="287"/>
        <v>0</v>
      </c>
      <c r="AB770" s="262">
        <f t="shared" si="287"/>
        <v>0</v>
      </c>
    </row>
    <row r="771" spans="3:28" outlineLevel="1">
      <c r="C771" s="268" t="s">
        <v>296</v>
      </c>
      <c r="D771" s="263"/>
      <c r="E771" s="264">
        <f>-HLOOKUP(E628,$E$170:$N$171,2,FALSE)*E702</f>
        <v>0</v>
      </c>
      <c r="F771" s="269">
        <f t="shared" ref="F771:AB771" si="288">-HLOOKUP(F628,$E$170:$N$171,2,FALSE)*F702</f>
        <v>0</v>
      </c>
      <c r="G771" s="269">
        <f t="shared" si="288"/>
        <v>0</v>
      </c>
      <c r="H771" s="269">
        <f t="shared" si="288"/>
        <v>0</v>
      </c>
      <c r="I771" s="269">
        <f t="shared" si="288"/>
        <v>0</v>
      </c>
      <c r="J771" s="269">
        <f t="shared" si="288"/>
        <v>0</v>
      </c>
      <c r="K771" s="269">
        <f t="shared" si="288"/>
        <v>0</v>
      </c>
      <c r="L771" s="269">
        <f t="shared" si="288"/>
        <v>0</v>
      </c>
      <c r="M771" s="269">
        <f t="shared" si="288"/>
        <v>0</v>
      </c>
      <c r="N771" s="269">
        <f t="shared" si="288"/>
        <v>0</v>
      </c>
      <c r="O771" s="269">
        <f t="shared" si="288"/>
        <v>0</v>
      </c>
      <c r="P771" s="269">
        <f t="shared" si="288"/>
        <v>0</v>
      </c>
      <c r="Q771" s="269">
        <f t="shared" si="288"/>
        <v>-515.5</v>
      </c>
      <c r="R771" s="269">
        <f t="shared" si="288"/>
        <v>-515.5</v>
      </c>
      <c r="S771" s="269">
        <f t="shared" si="288"/>
        <v>-515.5</v>
      </c>
      <c r="T771" s="269">
        <f t="shared" si="288"/>
        <v>-515.5</v>
      </c>
      <c r="U771" s="269">
        <f t="shared" si="288"/>
        <v>-515.5</v>
      </c>
      <c r="V771" s="269">
        <f t="shared" si="288"/>
        <v>-515.5</v>
      </c>
      <c r="W771" s="269">
        <f t="shared" si="288"/>
        <v>-515.5</v>
      </c>
      <c r="X771" s="269">
        <f t="shared" si="288"/>
        <v>-515.5</v>
      </c>
      <c r="Y771" s="269">
        <f t="shared" si="288"/>
        <v>-515.5</v>
      </c>
      <c r="Z771" s="269">
        <f t="shared" si="288"/>
        <v>-515.5</v>
      </c>
      <c r="AA771" s="269">
        <f t="shared" si="288"/>
        <v>-515.5</v>
      </c>
      <c r="AB771" s="269">
        <f t="shared" si="288"/>
        <v>-515.5</v>
      </c>
    </row>
    <row r="772" spans="3:28" ht="14.25" customHeight="1" outlineLevel="1">
      <c r="C772" s="10"/>
      <c r="D772" s="260"/>
      <c r="E772" s="261"/>
      <c r="F772" s="262"/>
      <c r="G772" s="262"/>
      <c r="H772" s="262"/>
      <c r="I772" s="262"/>
      <c r="J772" s="262"/>
      <c r="K772" s="262"/>
      <c r="L772" s="262"/>
      <c r="M772" s="262"/>
      <c r="N772" s="262"/>
      <c r="O772" s="262"/>
      <c r="P772" s="262"/>
      <c r="Q772" s="262"/>
      <c r="R772" s="262"/>
      <c r="S772" s="262"/>
      <c r="T772" s="262"/>
      <c r="U772" s="262"/>
      <c r="V772" s="262"/>
      <c r="W772" s="262"/>
      <c r="X772" s="262"/>
      <c r="Y772" s="262"/>
      <c r="Z772" s="262"/>
      <c r="AA772" s="262"/>
      <c r="AB772" s="262"/>
    </row>
    <row r="773" spans="3:28" outlineLevel="1">
      <c r="C773" s="218" t="s">
        <v>266</v>
      </c>
      <c r="D773" s="260">
        <f>SUM(D702:D771)</f>
        <v>23856</v>
      </c>
      <c r="E773" s="261">
        <f ca="1">SUM(E702,E735:E736,E769:E771)</f>
        <v>0</v>
      </c>
      <c r="F773" s="262">
        <f t="shared" ref="F773:AB773" ca="1" si="289">SUM(F702,F735:F736,F769:F771)</f>
        <v>0</v>
      </c>
      <c r="G773" s="262">
        <f t="shared" ca="1" si="289"/>
        <v>0</v>
      </c>
      <c r="H773" s="262">
        <f t="shared" ca="1" si="289"/>
        <v>0</v>
      </c>
      <c r="I773" s="262">
        <f t="shared" ca="1" si="289"/>
        <v>0</v>
      </c>
      <c r="J773" s="262">
        <f t="shared" ca="1" si="289"/>
        <v>0</v>
      </c>
      <c r="K773" s="262">
        <f t="shared" ca="1" si="289"/>
        <v>0</v>
      </c>
      <c r="L773" s="262">
        <f t="shared" ca="1" si="289"/>
        <v>0</v>
      </c>
      <c r="M773" s="262">
        <f t="shared" ca="1" si="289"/>
        <v>0</v>
      </c>
      <c r="N773" s="262">
        <f t="shared" ca="1" si="289"/>
        <v>0</v>
      </c>
      <c r="O773" s="262">
        <f t="shared" ca="1" si="289"/>
        <v>0</v>
      </c>
      <c r="P773" s="262">
        <f t="shared" ca="1" si="289"/>
        <v>0</v>
      </c>
      <c r="Q773" s="262">
        <f t="shared" ca="1" si="289"/>
        <v>-515.5</v>
      </c>
      <c r="R773" s="262">
        <f t="shared" ca="1" si="289"/>
        <v>-515.5</v>
      </c>
      <c r="S773" s="262">
        <f t="shared" ca="1" si="289"/>
        <v>-515.5</v>
      </c>
      <c r="T773" s="262">
        <f t="shared" ca="1" si="289"/>
        <v>-515.5</v>
      </c>
      <c r="U773" s="262">
        <f t="shared" ca="1" si="289"/>
        <v>-515.5</v>
      </c>
      <c r="V773" s="262">
        <f t="shared" ca="1" si="289"/>
        <v>-515.5</v>
      </c>
      <c r="W773" s="262">
        <f t="shared" ca="1" si="289"/>
        <v>-515.5</v>
      </c>
      <c r="X773" s="262">
        <f t="shared" ca="1" si="289"/>
        <v>-515.5</v>
      </c>
      <c r="Y773" s="262">
        <f t="shared" ca="1" si="289"/>
        <v>-515.5</v>
      </c>
      <c r="Z773" s="262">
        <f t="shared" ca="1" si="289"/>
        <v>-515.5</v>
      </c>
      <c r="AA773" s="262">
        <f t="shared" ca="1" si="289"/>
        <v>-515.5</v>
      </c>
      <c r="AB773" s="262">
        <f t="shared" ca="1" si="289"/>
        <v>-515.5</v>
      </c>
    </row>
    <row r="774" spans="3:28" outlineLevel="1">
      <c r="C774" s="218"/>
      <c r="D774" s="231"/>
      <c r="E774" s="219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3:28" outlineLevel="1">
      <c r="C775" s="23" t="s">
        <v>14</v>
      </c>
      <c r="D775" s="227"/>
      <c r="E775" s="210"/>
      <c r="I775" s="4"/>
      <c r="J775" s="4"/>
      <c r="K775" s="4"/>
      <c r="L775" s="4"/>
      <c r="M775" s="4"/>
    </row>
    <row r="776" spans="3:28" outlineLevel="1">
      <c r="C776" s="232" t="str">
        <f>C871</f>
        <v>Laundry Income</v>
      </c>
      <c r="D776" s="260"/>
      <c r="E776" s="261">
        <f t="shared" ref="E776:AB776" si="290">$I189*E$635</f>
        <v>0</v>
      </c>
      <c r="F776" s="262">
        <f t="shared" si="290"/>
        <v>0</v>
      </c>
      <c r="G776" s="262">
        <f t="shared" si="290"/>
        <v>0</v>
      </c>
      <c r="H776" s="262">
        <f t="shared" si="290"/>
        <v>0</v>
      </c>
      <c r="I776" s="262">
        <f t="shared" si="290"/>
        <v>0</v>
      </c>
      <c r="J776" s="262">
        <f t="shared" si="290"/>
        <v>0</v>
      </c>
      <c r="K776" s="262">
        <f t="shared" si="290"/>
        <v>0</v>
      </c>
      <c r="L776" s="262">
        <f t="shared" si="290"/>
        <v>0</v>
      </c>
      <c r="M776" s="262">
        <f t="shared" si="290"/>
        <v>0</v>
      </c>
      <c r="N776" s="262">
        <f t="shared" si="290"/>
        <v>0</v>
      </c>
      <c r="O776" s="262">
        <f t="shared" si="290"/>
        <v>0</v>
      </c>
      <c r="P776" s="262">
        <f t="shared" si="290"/>
        <v>0</v>
      </c>
      <c r="Q776" s="262">
        <f t="shared" si="290"/>
        <v>0</v>
      </c>
      <c r="R776" s="262">
        <f t="shared" si="290"/>
        <v>0</v>
      </c>
      <c r="S776" s="262">
        <f t="shared" si="290"/>
        <v>0</v>
      </c>
      <c r="T776" s="262">
        <f t="shared" si="290"/>
        <v>0</v>
      </c>
      <c r="U776" s="262">
        <f t="shared" si="290"/>
        <v>0</v>
      </c>
      <c r="V776" s="262">
        <f t="shared" si="290"/>
        <v>0</v>
      </c>
      <c r="W776" s="262">
        <f t="shared" si="290"/>
        <v>0</v>
      </c>
      <c r="X776" s="262">
        <f t="shared" si="290"/>
        <v>0</v>
      </c>
      <c r="Y776" s="262">
        <f t="shared" si="290"/>
        <v>0</v>
      </c>
      <c r="Z776" s="262">
        <f t="shared" si="290"/>
        <v>0</v>
      </c>
      <c r="AA776" s="262">
        <f t="shared" si="290"/>
        <v>0</v>
      </c>
      <c r="AB776" s="262">
        <f t="shared" si="290"/>
        <v>0</v>
      </c>
    </row>
    <row r="777" spans="3:28" outlineLevel="1">
      <c r="C777" s="232" t="str">
        <f t="shared" ref="C777:C792" si="291">C872</f>
        <v>Recovery Fm Deposits (Damages etc)</v>
      </c>
      <c r="D777" s="260"/>
      <c r="E777" s="261">
        <f t="shared" ref="E777:AB777" si="292">$I190*E$635</f>
        <v>0</v>
      </c>
      <c r="F777" s="262">
        <f t="shared" si="292"/>
        <v>0</v>
      </c>
      <c r="G777" s="262">
        <f t="shared" si="292"/>
        <v>0</v>
      </c>
      <c r="H777" s="262">
        <f t="shared" si="292"/>
        <v>0</v>
      </c>
      <c r="I777" s="262">
        <f t="shared" si="292"/>
        <v>0</v>
      </c>
      <c r="J777" s="262">
        <f t="shared" si="292"/>
        <v>0</v>
      </c>
      <c r="K777" s="262">
        <f t="shared" si="292"/>
        <v>0</v>
      </c>
      <c r="L777" s="262">
        <f t="shared" si="292"/>
        <v>0</v>
      </c>
      <c r="M777" s="262">
        <f t="shared" si="292"/>
        <v>0</v>
      </c>
      <c r="N777" s="262">
        <f t="shared" si="292"/>
        <v>0</v>
      </c>
      <c r="O777" s="262">
        <f t="shared" si="292"/>
        <v>0</v>
      </c>
      <c r="P777" s="262">
        <f t="shared" si="292"/>
        <v>0</v>
      </c>
      <c r="Q777" s="262">
        <f t="shared" si="292"/>
        <v>0</v>
      </c>
      <c r="R777" s="262">
        <f t="shared" si="292"/>
        <v>0</v>
      </c>
      <c r="S777" s="262">
        <f t="shared" si="292"/>
        <v>0</v>
      </c>
      <c r="T777" s="262">
        <f t="shared" si="292"/>
        <v>0</v>
      </c>
      <c r="U777" s="262">
        <f t="shared" si="292"/>
        <v>0</v>
      </c>
      <c r="V777" s="262">
        <f t="shared" si="292"/>
        <v>0</v>
      </c>
      <c r="W777" s="262">
        <f t="shared" si="292"/>
        <v>0</v>
      </c>
      <c r="X777" s="262">
        <f t="shared" si="292"/>
        <v>0</v>
      </c>
      <c r="Y777" s="262">
        <f t="shared" si="292"/>
        <v>0</v>
      </c>
      <c r="Z777" s="262">
        <f t="shared" si="292"/>
        <v>0</v>
      </c>
      <c r="AA777" s="262">
        <f t="shared" si="292"/>
        <v>0</v>
      </c>
      <c r="AB777" s="262">
        <f t="shared" si="292"/>
        <v>0</v>
      </c>
    </row>
    <row r="778" spans="3:28" outlineLevel="1">
      <c r="C778" s="232" t="str">
        <f t="shared" si="291"/>
        <v>Recovery from Collections</v>
      </c>
      <c r="D778" s="260"/>
      <c r="E778" s="261">
        <f t="shared" ref="E778:AB778" si="293">$I191*E$635</f>
        <v>0</v>
      </c>
      <c r="F778" s="262">
        <f t="shared" si="293"/>
        <v>0</v>
      </c>
      <c r="G778" s="262">
        <f t="shared" si="293"/>
        <v>0</v>
      </c>
      <c r="H778" s="262">
        <f t="shared" si="293"/>
        <v>0</v>
      </c>
      <c r="I778" s="262">
        <f t="shared" si="293"/>
        <v>0</v>
      </c>
      <c r="J778" s="262">
        <f t="shared" si="293"/>
        <v>0</v>
      </c>
      <c r="K778" s="262">
        <f t="shared" si="293"/>
        <v>0</v>
      </c>
      <c r="L778" s="262">
        <f t="shared" si="293"/>
        <v>0</v>
      </c>
      <c r="M778" s="262">
        <f t="shared" si="293"/>
        <v>0</v>
      </c>
      <c r="N778" s="262">
        <f t="shared" si="293"/>
        <v>0</v>
      </c>
      <c r="O778" s="262">
        <f t="shared" si="293"/>
        <v>0</v>
      </c>
      <c r="P778" s="262">
        <f t="shared" si="293"/>
        <v>0</v>
      </c>
      <c r="Q778" s="262">
        <f t="shared" si="293"/>
        <v>0</v>
      </c>
      <c r="R778" s="262">
        <f t="shared" si="293"/>
        <v>0</v>
      </c>
      <c r="S778" s="262">
        <f t="shared" si="293"/>
        <v>0</v>
      </c>
      <c r="T778" s="262">
        <f t="shared" si="293"/>
        <v>0</v>
      </c>
      <c r="U778" s="262">
        <f t="shared" si="293"/>
        <v>0</v>
      </c>
      <c r="V778" s="262">
        <f t="shared" si="293"/>
        <v>0</v>
      </c>
      <c r="W778" s="262">
        <f t="shared" si="293"/>
        <v>0</v>
      </c>
      <c r="X778" s="262">
        <f t="shared" si="293"/>
        <v>0</v>
      </c>
      <c r="Y778" s="262">
        <f t="shared" si="293"/>
        <v>0</v>
      </c>
      <c r="Z778" s="262">
        <f t="shared" si="293"/>
        <v>0</v>
      </c>
      <c r="AA778" s="262">
        <f t="shared" si="293"/>
        <v>0</v>
      </c>
      <c r="AB778" s="262">
        <f t="shared" si="293"/>
        <v>0</v>
      </c>
    </row>
    <row r="779" spans="3:28" outlineLevel="1">
      <c r="C779" s="232" t="str">
        <f t="shared" si="291"/>
        <v>Application Fees</v>
      </c>
      <c r="D779" s="260"/>
      <c r="E779" s="261">
        <f t="shared" ref="E779:AB779" si="294">$I192*E$635</f>
        <v>0</v>
      </c>
      <c r="F779" s="262">
        <f t="shared" si="294"/>
        <v>0</v>
      </c>
      <c r="G779" s="262">
        <f t="shared" si="294"/>
        <v>0</v>
      </c>
      <c r="H779" s="262">
        <f t="shared" si="294"/>
        <v>0</v>
      </c>
      <c r="I779" s="262">
        <f t="shared" si="294"/>
        <v>0</v>
      </c>
      <c r="J779" s="262">
        <f t="shared" si="294"/>
        <v>0</v>
      </c>
      <c r="K779" s="262">
        <f t="shared" si="294"/>
        <v>0</v>
      </c>
      <c r="L779" s="262">
        <f t="shared" si="294"/>
        <v>0</v>
      </c>
      <c r="M779" s="262">
        <f t="shared" si="294"/>
        <v>0</v>
      </c>
      <c r="N779" s="262">
        <f t="shared" si="294"/>
        <v>0</v>
      </c>
      <c r="O779" s="262">
        <f t="shared" si="294"/>
        <v>0</v>
      </c>
      <c r="P779" s="262">
        <f t="shared" si="294"/>
        <v>0</v>
      </c>
      <c r="Q779" s="262">
        <f t="shared" si="294"/>
        <v>0</v>
      </c>
      <c r="R779" s="262">
        <f t="shared" si="294"/>
        <v>0</v>
      </c>
      <c r="S779" s="262">
        <f t="shared" si="294"/>
        <v>0</v>
      </c>
      <c r="T779" s="262">
        <f t="shared" si="294"/>
        <v>0</v>
      </c>
      <c r="U779" s="262">
        <f t="shared" si="294"/>
        <v>0</v>
      </c>
      <c r="V779" s="262">
        <f t="shared" si="294"/>
        <v>0</v>
      </c>
      <c r="W779" s="262">
        <f t="shared" si="294"/>
        <v>0</v>
      </c>
      <c r="X779" s="262">
        <f t="shared" si="294"/>
        <v>0</v>
      </c>
      <c r="Y779" s="262">
        <f t="shared" si="294"/>
        <v>0</v>
      </c>
      <c r="Z779" s="262">
        <f t="shared" si="294"/>
        <v>0</v>
      </c>
      <c r="AA779" s="262">
        <f t="shared" si="294"/>
        <v>0</v>
      </c>
      <c r="AB779" s="262">
        <f t="shared" si="294"/>
        <v>0</v>
      </c>
    </row>
    <row r="780" spans="3:28" outlineLevel="1">
      <c r="C780" s="232" t="str">
        <f t="shared" si="291"/>
        <v>Cancellation Fees</v>
      </c>
      <c r="D780" s="260"/>
      <c r="E780" s="261">
        <f t="shared" ref="E780:AB780" si="295">$I193*E$635</f>
        <v>0</v>
      </c>
      <c r="F780" s="262">
        <f t="shared" si="295"/>
        <v>0</v>
      </c>
      <c r="G780" s="262">
        <f t="shared" si="295"/>
        <v>0</v>
      </c>
      <c r="H780" s="262">
        <f t="shared" si="295"/>
        <v>0</v>
      </c>
      <c r="I780" s="262">
        <f t="shared" si="295"/>
        <v>0</v>
      </c>
      <c r="J780" s="262">
        <f t="shared" si="295"/>
        <v>0</v>
      </c>
      <c r="K780" s="262">
        <f t="shared" si="295"/>
        <v>0</v>
      </c>
      <c r="L780" s="262">
        <f t="shared" si="295"/>
        <v>0</v>
      </c>
      <c r="M780" s="262">
        <f t="shared" si="295"/>
        <v>0</v>
      </c>
      <c r="N780" s="262">
        <f t="shared" si="295"/>
        <v>0</v>
      </c>
      <c r="O780" s="262">
        <f t="shared" si="295"/>
        <v>0</v>
      </c>
      <c r="P780" s="262">
        <f t="shared" si="295"/>
        <v>0</v>
      </c>
      <c r="Q780" s="262">
        <f t="shared" si="295"/>
        <v>0</v>
      </c>
      <c r="R780" s="262">
        <f t="shared" si="295"/>
        <v>0</v>
      </c>
      <c r="S780" s="262">
        <f t="shared" si="295"/>
        <v>0</v>
      </c>
      <c r="T780" s="262">
        <f t="shared" si="295"/>
        <v>0</v>
      </c>
      <c r="U780" s="262">
        <f t="shared" si="295"/>
        <v>0</v>
      </c>
      <c r="V780" s="262">
        <f t="shared" si="295"/>
        <v>0</v>
      </c>
      <c r="W780" s="262">
        <f t="shared" si="295"/>
        <v>0</v>
      </c>
      <c r="X780" s="262">
        <f t="shared" si="295"/>
        <v>0</v>
      </c>
      <c r="Y780" s="262">
        <f t="shared" si="295"/>
        <v>0</v>
      </c>
      <c r="Z780" s="262">
        <f t="shared" si="295"/>
        <v>0</v>
      </c>
      <c r="AA780" s="262">
        <f t="shared" si="295"/>
        <v>0</v>
      </c>
      <c r="AB780" s="262">
        <f t="shared" si="295"/>
        <v>0</v>
      </c>
    </row>
    <row r="781" spans="3:28" outlineLevel="1">
      <c r="C781" s="232" t="str">
        <f t="shared" si="291"/>
        <v>Pet Rent</v>
      </c>
      <c r="D781" s="260"/>
      <c r="E781" s="261">
        <f t="shared" ref="E781:AB781" si="296">$I194*E$635</f>
        <v>0</v>
      </c>
      <c r="F781" s="262">
        <f t="shared" si="296"/>
        <v>0</v>
      </c>
      <c r="G781" s="262">
        <f t="shared" si="296"/>
        <v>0</v>
      </c>
      <c r="H781" s="262">
        <f t="shared" si="296"/>
        <v>0</v>
      </c>
      <c r="I781" s="262">
        <f t="shared" si="296"/>
        <v>0</v>
      </c>
      <c r="J781" s="262">
        <f t="shared" si="296"/>
        <v>0</v>
      </c>
      <c r="K781" s="262">
        <f t="shared" si="296"/>
        <v>0</v>
      </c>
      <c r="L781" s="262">
        <f t="shared" si="296"/>
        <v>0</v>
      </c>
      <c r="M781" s="262">
        <f t="shared" si="296"/>
        <v>0</v>
      </c>
      <c r="N781" s="262">
        <f t="shared" si="296"/>
        <v>0</v>
      </c>
      <c r="O781" s="262">
        <f t="shared" si="296"/>
        <v>0</v>
      </c>
      <c r="P781" s="262">
        <f t="shared" si="296"/>
        <v>0</v>
      </c>
      <c r="Q781" s="262">
        <f t="shared" si="296"/>
        <v>0</v>
      </c>
      <c r="R781" s="262">
        <f t="shared" si="296"/>
        <v>0</v>
      </c>
      <c r="S781" s="262">
        <f t="shared" si="296"/>
        <v>0</v>
      </c>
      <c r="T781" s="262">
        <f t="shared" si="296"/>
        <v>0</v>
      </c>
      <c r="U781" s="262">
        <f t="shared" si="296"/>
        <v>0</v>
      </c>
      <c r="V781" s="262">
        <f t="shared" si="296"/>
        <v>0</v>
      </c>
      <c r="W781" s="262">
        <f t="shared" si="296"/>
        <v>0</v>
      </c>
      <c r="X781" s="262">
        <f t="shared" si="296"/>
        <v>0</v>
      </c>
      <c r="Y781" s="262">
        <f t="shared" si="296"/>
        <v>0</v>
      </c>
      <c r="Z781" s="262">
        <f t="shared" si="296"/>
        <v>0</v>
      </c>
      <c r="AA781" s="262">
        <f t="shared" si="296"/>
        <v>0</v>
      </c>
      <c r="AB781" s="262">
        <f t="shared" si="296"/>
        <v>0</v>
      </c>
    </row>
    <row r="782" spans="3:28" outlineLevel="1">
      <c r="C782" s="232" t="str">
        <f t="shared" si="291"/>
        <v>Month-to-month Premiums</v>
      </c>
      <c r="D782" s="260"/>
      <c r="E782" s="261">
        <f t="shared" ref="E782:AB782" si="297">$I195*E$635</f>
        <v>0</v>
      </c>
      <c r="F782" s="262">
        <f t="shared" si="297"/>
        <v>0</v>
      </c>
      <c r="G782" s="262">
        <f t="shared" si="297"/>
        <v>0</v>
      </c>
      <c r="H782" s="262">
        <f t="shared" si="297"/>
        <v>0</v>
      </c>
      <c r="I782" s="262">
        <f t="shared" si="297"/>
        <v>0</v>
      </c>
      <c r="J782" s="262">
        <f t="shared" si="297"/>
        <v>0</v>
      </c>
      <c r="K782" s="262">
        <f t="shared" si="297"/>
        <v>0</v>
      </c>
      <c r="L782" s="262">
        <f t="shared" si="297"/>
        <v>0</v>
      </c>
      <c r="M782" s="262">
        <f t="shared" si="297"/>
        <v>0</v>
      </c>
      <c r="N782" s="262">
        <f t="shared" si="297"/>
        <v>0</v>
      </c>
      <c r="O782" s="262">
        <f t="shared" si="297"/>
        <v>0</v>
      </c>
      <c r="P782" s="262">
        <f t="shared" si="297"/>
        <v>0</v>
      </c>
      <c r="Q782" s="262">
        <f t="shared" si="297"/>
        <v>0</v>
      </c>
      <c r="R782" s="262">
        <f t="shared" si="297"/>
        <v>0</v>
      </c>
      <c r="S782" s="262">
        <f t="shared" si="297"/>
        <v>0</v>
      </c>
      <c r="T782" s="262">
        <f t="shared" si="297"/>
        <v>0</v>
      </c>
      <c r="U782" s="262">
        <f t="shared" si="297"/>
        <v>0</v>
      </c>
      <c r="V782" s="262">
        <f t="shared" si="297"/>
        <v>0</v>
      </c>
      <c r="W782" s="262">
        <f t="shared" si="297"/>
        <v>0</v>
      </c>
      <c r="X782" s="262">
        <f t="shared" si="297"/>
        <v>0</v>
      </c>
      <c r="Y782" s="262">
        <f t="shared" si="297"/>
        <v>0</v>
      </c>
      <c r="Z782" s="262">
        <f t="shared" si="297"/>
        <v>0</v>
      </c>
      <c r="AA782" s="262">
        <f t="shared" si="297"/>
        <v>0</v>
      </c>
      <c r="AB782" s="262">
        <f t="shared" si="297"/>
        <v>0</v>
      </c>
    </row>
    <row r="783" spans="3:28" outlineLevel="1">
      <c r="C783" s="232" t="str">
        <f t="shared" si="291"/>
        <v>Late Charges</v>
      </c>
      <c r="D783" s="260"/>
      <c r="E783" s="261">
        <f t="shared" ref="E783:AB783" si="298">$I196*E$635</f>
        <v>0</v>
      </c>
      <c r="F783" s="262">
        <f t="shared" si="298"/>
        <v>0</v>
      </c>
      <c r="G783" s="262">
        <f t="shared" si="298"/>
        <v>0</v>
      </c>
      <c r="H783" s="262">
        <f t="shared" si="298"/>
        <v>0</v>
      </c>
      <c r="I783" s="262">
        <f t="shared" si="298"/>
        <v>0</v>
      </c>
      <c r="J783" s="262">
        <f t="shared" si="298"/>
        <v>0</v>
      </c>
      <c r="K783" s="262">
        <f t="shared" si="298"/>
        <v>0</v>
      </c>
      <c r="L783" s="262">
        <f t="shared" si="298"/>
        <v>0</v>
      </c>
      <c r="M783" s="262">
        <f t="shared" si="298"/>
        <v>0</v>
      </c>
      <c r="N783" s="262">
        <f t="shared" si="298"/>
        <v>0</v>
      </c>
      <c r="O783" s="262">
        <f t="shared" si="298"/>
        <v>0</v>
      </c>
      <c r="P783" s="262">
        <f t="shared" si="298"/>
        <v>0</v>
      </c>
      <c r="Q783" s="262">
        <f t="shared" si="298"/>
        <v>0</v>
      </c>
      <c r="R783" s="262">
        <f t="shared" si="298"/>
        <v>0</v>
      </c>
      <c r="S783" s="262">
        <f t="shared" si="298"/>
        <v>0</v>
      </c>
      <c r="T783" s="262">
        <f t="shared" si="298"/>
        <v>0</v>
      </c>
      <c r="U783" s="262">
        <f t="shared" si="298"/>
        <v>0</v>
      </c>
      <c r="V783" s="262">
        <f t="shared" si="298"/>
        <v>0</v>
      </c>
      <c r="W783" s="262">
        <f t="shared" si="298"/>
        <v>0</v>
      </c>
      <c r="X783" s="262">
        <f t="shared" si="298"/>
        <v>0</v>
      </c>
      <c r="Y783" s="262">
        <f t="shared" si="298"/>
        <v>0</v>
      </c>
      <c r="Z783" s="262">
        <f t="shared" si="298"/>
        <v>0</v>
      </c>
      <c r="AA783" s="262">
        <f t="shared" si="298"/>
        <v>0</v>
      </c>
      <c r="AB783" s="262">
        <f t="shared" si="298"/>
        <v>0</v>
      </c>
    </row>
    <row r="784" spans="3:28" outlineLevel="1">
      <c r="C784" s="232" t="str">
        <f t="shared" si="291"/>
        <v>Credit Fee Income</v>
      </c>
      <c r="D784" s="260"/>
      <c r="E784" s="261">
        <f t="shared" ref="E784:AB784" si="299">$I197*E$635</f>
        <v>0</v>
      </c>
      <c r="F784" s="262">
        <f t="shared" si="299"/>
        <v>0</v>
      </c>
      <c r="G784" s="262">
        <f t="shared" si="299"/>
        <v>0</v>
      </c>
      <c r="H784" s="262">
        <f t="shared" si="299"/>
        <v>0</v>
      </c>
      <c r="I784" s="262">
        <f t="shared" si="299"/>
        <v>0</v>
      </c>
      <c r="J784" s="262">
        <f t="shared" si="299"/>
        <v>0</v>
      </c>
      <c r="K784" s="262">
        <f t="shared" si="299"/>
        <v>0</v>
      </c>
      <c r="L784" s="262">
        <f t="shared" si="299"/>
        <v>0</v>
      </c>
      <c r="M784" s="262">
        <f t="shared" si="299"/>
        <v>0</v>
      </c>
      <c r="N784" s="262">
        <f t="shared" si="299"/>
        <v>0</v>
      </c>
      <c r="O784" s="262">
        <f t="shared" si="299"/>
        <v>0</v>
      </c>
      <c r="P784" s="262">
        <f t="shared" si="299"/>
        <v>0</v>
      </c>
      <c r="Q784" s="262">
        <f t="shared" si="299"/>
        <v>0</v>
      </c>
      <c r="R784" s="262">
        <f t="shared" si="299"/>
        <v>0</v>
      </c>
      <c r="S784" s="262">
        <f t="shared" si="299"/>
        <v>0</v>
      </c>
      <c r="T784" s="262">
        <f t="shared" si="299"/>
        <v>0</v>
      </c>
      <c r="U784" s="262">
        <f t="shared" si="299"/>
        <v>0</v>
      </c>
      <c r="V784" s="262">
        <f t="shared" si="299"/>
        <v>0</v>
      </c>
      <c r="W784" s="262">
        <f t="shared" si="299"/>
        <v>0</v>
      </c>
      <c r="X784" s="262">
        <f t="shared" si="299"/>
        <v>0</v>
      </c>
      <c r="Y784" s="262">
        <f t="shared" si="299"/>
        <v>0</v>
      </c>
      <c r="Z784" s="262">
        <f t="shared" si="299"/>
        <v>0</v>
      </c>
      <c r="AA784" s="262">
        <f t="shared" si="299"/>
        <v>0</v>
      </c>
      <c r="AB784" s="262">
        <f t="shared" si="299"/>
        <v>0</v>
      </c>
    </row>
    <row r="785" spans="3:29" outlineLevel="1">
      <c r="C785" s="232" t="str">
        <f t="shared" si="291"/>
        <v>Vending Income</v>
      </c>
      <c r="D785" s="260"/>
      <c r="E785" s="261">
        <f t="shared" ref="E785:AB785" si="300">$I198*E$635</f>
        <v>0</v>
      </c>
      <c r="F785" s="262">
        <f t="shared" si="300"/>
        <v>0</v>
      </c>
      <c r="G785" s="262">
        <f t="shared" si="300"/>
        <v>0</v>
      </c>
      <c r="H785" s="262">
        <f t="shared" si="300"/>
        <v>0</v>
      </c>
      <c r="I785" s="262">
        <f t="shared" si="300"/>
        <v>0</v>
      </c>
      <c r="J785" s="262">
        <f t="shared" si="300"/>
        <v>0</v>
      </c>
      <c r="K785" s="262">
        <f t="shared" si="300"/>
        <v>0</v>
      </c>
      <c r="L785" s="262">
        <f t="shared" si="300"/>
        <v>0</v>
      </c>
      <c r="M785" s="262">
        <f t="shared" si="300"/>
        <v>0</v>
      </c>
      <c r="N785" s="262">
        <f t="shared" si="300"/>
        <v>0</v>
      </c>
      <c r="O785" s="262">
        <f t="shared" si="300"/>
        <v>0</v>
      </c>
      <c r="P785" s="262">
        <f t="shared" si="300"/>
        <v>0</v>
      </c>
      <c r="Q785" s="262">
        <f t="shared" si="300"/>
        <v>0</v>
      </c>
      <c r="R785" s="262">
        <f t="shared" si="300"/>
        <v>0</v>
      </c>
      <c r="S785" s="262">
        <f t="shared" si="300"/>
        <v>0</v>
      </c>
      <c r="T785" s="262">
        <f t="shared" si="300"/>
        <v>0</v>
      </c>
      <c r="U785" s="262">
        <f t="shared" si="300"/>
        <v>0</v>
      </c>
      <c r="V785" s="262">
        <f t="shared" si="300"/>
        <v>0</v>
      </c>
      <c r="W785" s="262">
        <f t="shared" si="300"/>
        <v>0</v>
      </c>
      <c r="X785" s="262">
        <f t="shared" si="300"/>
        <v>0</v>
      </c>
      <c r="Y785" s="262">
        <f t="shared" si="300"/>
        <v>0</v>
      </c>
      <c r="Z785" s="262">
        <f t="shared" si="300"/>
        <v>0</v>
      </c>
      <c r="AA785" s="262">
        <f t="shared" si="300"/>
        <v>0</v>
      </c>
      <c r="AB785" s="262">
        <f t="shared" si="300"/>
        <v>0</v>
      </c>
    </row>
    <row r="786" spans="3:29" outlineLevel="1">
      <c r="C786" s="232" t="str">
        <f t="shared" si="291"/>
        <v>Utility Reimbursement Income</v>
      </c>
      <c r="D786" s="260"/>
      <c r="E786" s="261">
        <f t="shared" ref="E786:S786" si="301">$I199*E$635</f>
        <v>0</v>
      </c>
      <c r="F786" s="262">
        <f t="shared" si="301"/>
        <v>0</v>
      </c>
      <c r="G786" s="262">
        <f t="shared" si="301"/>
        <v>0</v>
      </c>
      <c r="H786" s="262">
        <f t="shared" si="301"/>
        <v>0</v>
      </c>
      <c r="I786" s="262">
        <f t="shared" si="301"/>
        <v>0</v>
      </c>
      <c r="J786" s="262">
        <f t="shared" si="301"/>
        <v>0</v>
      </c>
      <c r="K786" s="262">
        <f t="shared" si="301"/>
        <v>0</v>
      </c>
      <c r="L786" s="262">
        <f t="shared" si="301"/>
        <v>0</v>
      </c>
      <c r="M786" s="262">
        <f t="shared" si="301"/>
        <v>0</v>
      </c>
      <c r="N786" s="262">
        <f t="shared" si="301"/>
        <v>0</v>
      </c>
      <c r="O786" s="262">
        <f t="shared" si="301"/>
        <v>0</v>
      </c>
      <c r="P786" s="262">
        <f t="shared" si="301"/>
        <v>0</v>
      </c>
      <c r="Q786" s="262">
        <f t="shared" si="301"/>
        <v>0</v>
      </c>
      <c r="R786" s="262">
        <f t="shared" si="301"/>
        <v>0</v>
      </c>
      <c r="S786" s="262">
        <f t="shared" si="301"/>
        <v>0</v>
      </c>
      <c r="T786" s="262">
        <f t="shared" ref="T786:AB786" si="302">$I199*T$635</f>
        <v>0</v>
      </c>
      <c r="U786" s="262">
        <f t="shared" si="302"/>
        <v>0</v>
      </c>
      <c r="V786" s="262">
        <f t="shared" si="302"/>
        <v>0</v>
      </c>
      <c r="W786" s="262">
        <f t="shared" si="302"/>
        <v>0</v>
      </c>
      <c r="X786" s="262">
        <f t="shared" si="302"/>
        <v>0</v>
      </c>
      <c r="Y786" s="262">
        <f t="shared" si="302"/>
        <v>0</v>
      </c>
      <c r="Z786" s="262">
        <f t="shared" si="302"/>
        <v>0</v>
      </c>
      <c r="AA786" s="262">
        <f t="shared" si="302"/>
        <v>0</v>
      </c>
      <c r="AB786" s="262">
        <f t="shared" si="302"/>
        <v>0</v>
      </c>
    </row>
    <row r="787" spans="3:29" outlineLevel="1">
      <c r="C787" s="232" t="str">
        <f t="shared" si="291"/>
        <v>Parking Income</v>
      </c>
      <c r="D787" s="260"/>
      <c r="E787" s="261">
        <f t="shared" ref="E787:S787" si="303">$I200*E$635</f>
        <v>0</v>
      </c>
      <c r="F787" s="262">
        <f t="shared" si="303"/>
        <v>0</v>
      </c>
      <c r="G787" s="262">
        <f t="shared" si="303"/>
        <v>0</v>
      </c>
      <c r="H787" s="262">
        <f t="shared" si="303"/>
        <v>0</v>
      </c>
      <c r="I787" s="262">
        <f t="shared" si="303"/>
        <v>0</v>
      </c>
      <c r="J787" s="262">
        <f t="shared" si="303"/>
        <v>0</v>
      </c>
      <c r="K787" s="262">
        <f t="shared" si="303"/>
        <v>0</v>
      </c>
      <c r="L787" s="262">
        <f t="shared" si="303"/>
        <v>0</v>
      </c>
      <c r="M787" s="262">
        <f t="shared" si="303"/>
        <v>0</v>
      </c>
      <c r="N787" s="262">
        <f t="shared" si="303"/>
        <v>0</v>
      </c>
      <c r="O787" s="262">
        <f t="shared" si="303"/>
        <v>0</v>
      </c>
      <c r="P787" s="262">
        <f t="shared" si="303"/>
        <v>0</v>
      </c>
      <c r="Q787" s="262">
        <f t="shared" si="303"/>
        <v>0</v>
      </c>
      <c r="R787" s="262">
        <f t="shared" si="303"/>
        <v>0</v>
      </c>
      <c r="S787" s="262">
        <f t="shared" si="303"/>
        <v>0</v>
      </c>
      <c r="T787" s="262">
        <f t="shared" ref="T787:AB787" si="304">$I200*T$635</f>
        <v>0</v>
      </c>
      <c r="U787" s="262">
        <f t="shared" si="304"/>
        <v>0</v>
      </c>
      <c r="V787" s="262">
        <f t="shared" si="304"/>
        <v>0</v>
      </c>
      <c r="W787" s="262">
        <f t="shared" si="304"/>
        <v>0</v>
      </c>
      <c r="X787" s="262">
        <f t="shared" si="304"/>
        <v>0</v>
      </c>
      <c r="Y787" s="262">
        <f t="shared" si="304"/>
        <v>0</v>
      </c>
      <c r="Z787" s="262">
        <f t="shared" si="304"/>
        <v>0</v>
      </c>
      <c r="AA787" s="262">
        <f t="shared" si="304"/>
        <v>0</v>
      </c>
      <c r="AB787" s="262">
        <f t="shared" si="304"/>
        <v>0</v>
      </c>
    </row>
    <row r="788" spans="3:29" outlineLevel="1">
      <c r="C788" s="232" t="str">
        <f t="shared" si="291"/>
        <v>Storage Space Income</v>
      </c>
      <c r="D788" s="260"/>
      <c r="E788" s="261">
        <f t="shared" ref="E788:S788" si="305">$I201*E$635</f>
        <v>0</v>
      </c>
      <c r="F788" s="262">
        <f t="shared" si="305"/>
        <v>0</v>
      </c>
      <c r="G788" s="262">
        <f t="shared" si="305"/>
        <v>0</v>
      </c>
      <c r="H788" s="262">
        <f t="shared" si="305"/>
        <v>0</v>
      </c>
      <c r="I788" s="262">
        <f t="shared" si="305"/>
        <v>0</v>
      </c>
      <c r="J788" s="262">
        <f t="shared" si="305"/>
        <v>0</v>
      </c>
      <c r="K788" s="262">
        <f t="shared" si="305"/>
        <v>0</v>
      </c>
      <c r="L788" s="262">
        <f t="shared" si="305"/>
        <v>0</v>
      </c>
      <c r="M788" s="262">
        <f t="shared" si="305"/>
        <v>0</v>
      </c>
      <c r="N788" s="262">
        <f t="shared" si="305"/>
        <v>0</v>
      </c>
      <c r="O788" s="262">
        <f t="shared" si="305"/>
        <v>0</v>
      </c>
      <c r="P788" s="262">
        <f t="shared" si="305"/>
        <v>0</v>
      </c>
      <c r="Q788" s="262">
        <f t="shared" si="305"/>
        <v>0</v>
      </c>
      <c r="R788" s="262">
        <f t="shared" si="305"/>
        <v>0</v>
      </c>
      <c r="S788" s="262">
        <f t="shared" si="305"/>
        <v>0</v>
      </c>
      <c r="T788" s="262">
        <f t="shared" ref="T788:AB788" si="306">$I201*T$635</f>
        <v>0</v>
      </c>
      <c r="U788" s="262">
        <f t="shared" si="306"/>
        <v>0</v>
      </c>
      <c r="V788" s="262">
        <f t="shared" si="306"/>
        <v>0</v>
      </c>
      <c r="W788" s="262">
        <f t="shared" si="306"/>
        <v>0</v>
      </c>
      <c r="X788" s="262">
        <f t="shared" si="306"/>
        <v>0</v>
      </c>
      <c r="Y788" s="262">
        <f t="shared" si="306"/>
        <v>0</v>
      </c>
      <c r="Z788" s="262">
        <f t="shared" si="306"/>
        <v>0</v>
      </c>
      <c r="AA788" s="262">
        <f t="shared" si="306"/>
        <v>0</v>
      </c>
      <c r="AB788" s="262">
        <f t="shared" si="306"/>
        <v>0</v>
      </c>
    </row>
    <row r="789" spans="3:29" outlineLevel="1">
      <c r="C789" s="232" t="str">
        <f t="shared" si="291"/>
        <v>Cleaning Income</v>
      </c>
      <c r="D789" s="260"/>
      <c r="E789" s="261">
        <f t="shared" ref="E789:S789" si="307">$I202*E$635</f>
        <v>0</v>
      </c>
      <c r="F789" s="262">
        <f t="shared" si="307"/>
        <v>0</v>
      </c>
      <c r="G789" s="262">
        <f t="shared" si="307"/>
        <v>0</v>
      </c>
      <c r="H789" s="262">
        <f t="shared" si="307"/>
        <v>0</v>
      </c>
      <c r="I789" s="262">
        <f t="shared" si="307"/>
        <v>0</v>
      </c>
      <c r="J789" s="262">
        <f t="shared" si="307"/>
        <v>0</v>
      </c>
      <c r="K789" s="262">
        <f t="shared" si="307"/>
        <v>0</v>
      </c>
      <c r="L789" s="262">
        <f t="shared" si="307"/>
        <v>0</v>
      </c>
      <c r="M789" s="262">
        <f t="shared" si="307"/>
        <v>0</v>
      </c>
      <c r="N789" s="262">
        <f t="shared" si="307"/>
        <v>0</v>
      </c>
      <c r="O789" s="262">
        <f t="shared" si="307"/>
        <v>0</v>
      </c>
      <c r="P789" s="262">
        <f t="shared" si="307"/>
        <v>0</v>
      </c>
      <c r="Q789" s="262">
        <f t="shared" si="307"/>
        <v>0</v>
      </c>
      <c r="R789" s="262">
        <f t="shared" si="307"/>
        <v>0</v>
      </c>
      <c r="S789" s="262">
        <f t="shared" si="307"/>
        <v>0</v>
      </c>
      <c r="T789" s="262">
        <f t="shared" ref="T789:AB789" si="308">$I202*T$635</f>
        <v>0</v>
      </c>
      <c r="U789" s="262">
        <f t="shared" si="308"/>
        <v>0</v>
      </c>
      <c r="V789" s="262">
        <f t="shared" si="308"/>
        <v>0</v>
      </c>
      <c r="W789" s="262">
        <f t="shared" si="308"/>
        <v>0</v>
      </c>
      <c r="X789" s="262">
        <f t="shared" si="308"/>
        <v>0</v>
      </c>
      <c r="Y789" s="262">
        <f t="shared" si="308"/>
        <v>0</v>
      </c>
      <c r="Z789" s="262">
        <f t="shared" si="308"/>
        <v>0</v>
      </c>
      <c r="AA789" s="262">
        <f t="shared" si="308"/>
        <v>0</v>
      </c>
      <c r="AB789" s="262">
        <f t="shared" si="308"/>
        <v>0</v>
      </c>
    </row>
    <row r="790" spans="3:29" outlineLevel="1">
      <c r="C790" s="232" t="str">
        <f t="shared" si="291"/>
        <v>Furniture Income</v>
      </c>
      <c r="D790" s="260"/>
      <c r="E790" s="261">
        <f t="shared" ref="E790:S790" si="309">$I203*E$635</f>
        <v>0</v>
      </c>
      <c r="F790" s="262">
        <f t="shared" si="309"/>
        <v>0</v>
      </c>
      <c r="G790" s="262">
        <f t="shared" si="309"/>
        <v>0</v>
      </c>
      <c r="H790" s="262">
        <f t="shared" si="309"/>
        <v>0</v>
      </c>
      <c r="I790" s="262">
        <f t="shared" si="309"/>
        <v>0</v>
      </c>
      <c r="J790" s="262">
        <f t="shared" si="309"/>
        <v>0</v>
      </c>
      <c r="K790" s="262">
        <f t="shared" si="309"/>
        <v>0</v>
      </c>
      <c r="L790" s="262">
        <f t="shared" si="309"/>
        <v>0</v>
      </c>
      <c r="M790" s="262">
        <f t="shared" si="309"/>
        <v>0</v>
      </c>
      <c r="N790" s="262">
        <f t="shared" si="309"/>
        <v>0</v>
      </c>
      <c r="O790" s="262">
        <f t="shared" si="309"/>
        <v>0</v>
      </c>
      <c r="P790" s="262">
        <f t="shared" si="309"/>
        <v>0</v>
      </c>
      <c r="Q790" s="262">
        <f t="shared" si="309"/>
        <v>0</v>
      </c>
      <c r="R790" s="262">
        <f t="shared" si="309"/>
        <v>0</v>
      </c>
      <c r="S790" s="262">
        <f t="shared" si="309"/>
        <v>0</v>
      </c>
      <c r="T790" s="262">
        <f t="shared" ref="T790:AB790" si="310">$I203*T$635</f>
        <v>0</v>
      </c>
      <c r="U790" s="262">
        <f t="shared" si="310"/>
        <v>0</v>
      </c>
      <c r="V790" s="262">
        <f t="shared" si="310"/>
        <v>0</v>
      </c>
      <c r="W790" s="262">
        <f t="shared" si="310"/>
        <v>0</v>
      </c>
      <c r="X790" s="262">
        <f t="shared" si="310"/>
        <v>0</v>
      </c>
      <c r="Y790" s="262">
        <f t="shared" si="310"/>
        <v>0</v>
      </c>
      <c r="Z790" s="262">
        <f t="shared" si="310"/>
        <v>0</v>
      </c>
      <c r="AA790" s="262">
        <f t="shared" si="310"/>
        <v>0</v>
      </c>
      <c r="AB790" s="262">
        <f t="shared" si="310"/>
        <v>0</v>
      </c>
    </row>
    <row r="791" spans="3:29" outlineLevel="1">
      <c r="C791" s="232" t="str">
        <f t="shared" si="291"/>
        <v>Legal Fees Reimbursement</v>
      </c>
      <c r="D791" s="260"/>
      <c r="E791" s="261">
        <f t="shared" ref="E791:S791" si="311">$I204*E$635</f>
        <v>0</v>
      </c>
      <c r="F791" s="262">
        <f t="shared" si="311"/>
        <v>0</v>
      </c>
      <c r="G791" s="262">
        <f t="shared" si="311"/>
        <v>0</v>
      </c>
      <c r="H791" s="262">
        <f t="shared" si="311"/>
        <v>0</v>
      </c>
      <c r="I791" s="262">
        <f t="shared" si="311"/>
        <v>0</v>
      </c>
      <c r="J791" s="262">
        <f t="shared" si="311"/>
        <v>0</v>
      </c>
      <c r="K791" s="262">
        <f t="shared" si="311"/>
        <v>0</v>
      </c>
      <c r="L791" s="262">
        <f t="shared" si="311"/>
        <v>0</v>
      </c>
      <c r="M791" s="262">
        <f t="shared" si="311"/>
        <v>0</v>
      </c>
      <c r="N791" s="262">
        <f t="shared" si="311"/>
        <v>0</v>
      </c>
      <c r="O791" s="262">
        <f t="shared" si="311"/>
        <v>0</v>
      </c>
      <c r="P791" s="262">
        <f t="shared" si="311"/>
        <v>0</v>
      </c>
      <c r="Q791" s="262">
        <f t="shared" si="311"/>
        <v>0</v>
      </c>
      <c r="R791" s="262">
        <f t="shared" si="311"/>
        <v>0</v>
      </c>
      <c r="S791" s="262">
        <f t="shared" si="311"/>
        <v>0</v>
      </c>
      <c r="T791" s="262">
        <f t="shared" ref="T791:AB791" si="312">$I204*T$635</f>
        <v>0</v>
      </c>
      <c r="U791" s="262">
        <f t="shared" si="312"/>
        <v>0</v>
      </c>
      <c r="V791" s="262">
        <f t="shared" si="312"/>
        <v>0</v>
      </c>
      <c r="W791" s="262">
        <f t="shared" si="312"/>
        <v>0</v>
      </c>
      <c r="X791" s="262">
        <f t="shared" si="312"/>
        <v>0</v>
      </c>
      <c r="Y791" s="262">
        <f t="shared" si="312"/>
        <v>0</v>
      </c>
      <c r="Z791" s="262">
        <f t="shared" si="312"/>
        <v>0</v>
      </c>
      <c r="AA791" s="262">
        <f t="shared" si="312"/>
        <v>0</v>
      </c>
      <c r="AB791" s="262">
        <f t="shared" si="312"/>
        <v>0</v>
      </c>
    </row>
    <row r="792" spans="3:29" ht="16.5" customHeight="1" outlineLevel="1">
      <c r="C792" s="232" t="str">
        <f t="shared" si="291"/>
        <v>Misc.</v>
      </c>
      <c r="D792" s="263"/>
      <c r="E792" s="264">
        <f t="shared" ref="E792:S792" si="313">$I205*E$635</f>
        <v>0</v>
      </c>
      <c r="F792" s="269">
        <f t="shared" si="313"/>
        <v>0</v>
      </c>
      <c r="G792" s="269">
        <f t="shared" si="313"/>
        <v>0</v>
      </c>
      <c r="H792" s="269">
        <f t="shared" si="313"/>
        <v>0</v>
      </c>
      <c r="I792" s="269">
        <f t="shared" si="313"/>
        <v>0</v>
      </c>
      <c r="J792" s="269">
        <f t="shared" si="313"/>
        <v>0</v>
      </c>
      <c r="K792" s="269">
        <f t="shared" si="313"/>
        <v>0</v>
      </c>
      <c r="L792" s="269">
        <f t="shared" si="313"/>
        <v>0</v>
      </c>
      <c r="M792" s="269">
        <f t="shared" si="313"/>
        <v>0</v>
      </c>
      <c r="N792" s="269">
        <f t="shared" si="313"/>
        <v>0</v>
      </c>
      <c r="O792" s="269">
        <f t="shared" si="313"/>
        <v>0</v>
      </c>
      <c r="P792" s="269">
        <f t="shared" si="313"/>
        <v>0</v>
      </c>
      <c r="Q792" s="269">
        <f t="shared" si="313"/>
        <v>0</v>
      </c>
      <c r="R792" s="269">
        <f t="shared" si="313"/>
        <v>0</v>
      </c>
      <c r="S792" s="269">
        <f t="shared" si="313"/>
        <v>0</v>
      </c>
      <c r="T792" s="269">
        <f t="shared" ref="T792:AB792" si="314">$I205*T$635</f>
        <v>0</v>
      </c>
      <c r="U792" s="269">
        <f t="shared" si="314"/>
        <v>0</v>
      </c>
      <c r="V792" s="269">
        <f t="shared" si="314"/>
        <v>0</v>
      </c>
      <c r="W792" s="269">
        <f t="shared" si="314"/>
        <v>0</v>
      </c>
      <c r="X792" s="269">
        <f t="shared" si="314"/>
        <v>0</v>
      </c>
      <c r="Y792" s="269">
        <f t="shared" si="314"/>
        <v>0</v>
      </c>
      <c r="Z792" s="269">
        <f t="shared" si="314"/>
        <v>0</v>
      </c>
      <c r="AA792" s="269">
        <f t="shared" si="314"/>
        <v>0</v>
      </c>
      <c r="AB792" s="269">
        <f t="shared" si="314"/>
        <v>0</v>
      </c>
    </row>
    <row r="793" spans="3:29" outlineLevel="1">
      <c r="C793" s="83" t="s">
        <v>30</v>
      </c>
      <c r="D793" s="260"/>
      <c r="E793" s="261">
        <f>SUM(E776:E792)</f>
        <v>0</v>
      </c>
      <c r="F793" s="262">
        <f>SUM(F776:F792)</f>
        <v>0</v>
      </c>
      <c r="G793" s="262">
        <f t="shared" ref="G793:N793" si="315">SUM(G776:G792)</f>
        <v>0</v>
      </c>
      <c r="H793" s="262">
        <f t="shared" si="315"/>
        <v>0</v>
      </c>
      <c r="I793" s="262">
        <f t="shared" si="315"/>
        <v>0</v>
      </c>
      <c r="J793" s="262">
        <f t="shared" si="315"/>
        <v>0</v>
      </c>
      <c r="K793" s="262">
        <f t="shared" si="315"/>
        <v>0</v>
      </c>
      <c r="L793" s="262">
        <f t="shared" si="315"/>
        <v>0</v>
      </c>
      <c r="M793" s="262">
        <f t="shared" si="315"/>
        <v>0</v>
      </c>
      <c r="N793" s="262">
        <f t="shared" si="315"/>
        <v>0</v>
      </c>
      <c r="O793" s="262">
        <f>SUM(O776:O792)</f>
        <v>0</v>
      </c>
      <c r="P793" s="262">
        <f>SUM(P776:P792)</f>
        <v>0</v>
      </c>
      <c r="Q793" s="262">
        <f t="shared" ref="Q793:AC793" si="316">SUM(Q776:Q792)</f>
        <v>0</v>
      </c>
      <c r="R793" s="262">
        <f t="shared" si="316"/>
        <v>0</v>
      </c>
      <c r="S793" s="262">
        <f t="shared" si="316"/>
        <v>0</v>
      </c>
      <c r="T793" s="262">
        <f t="shared" si="316"/>
        <v>0</v>
      </c>
      <c r="U793" s="262">
        <f t="shared" si="316"/>
        <v>0</v>
      </c>
      <c r="V793" s="262">
        <f t="shared" si="316"/>
        <v>0</v>
      </c>
      <c r="W793" s="262">
        <f t="shared" si="316"/>
        <v>0</v>
      </c>
      <c r="X793" s="262">
        <f t="shared" si="316"/>
        <v>0</v>
      </c>
      <c r="Y793" s="262">
        <f t="shared" si="316"/>
        <v>0</v>
      </c>
      <c r="Z793" s="262">
        <f t="shared" si="316"/>
        <v>0</v>
      </c>
      <c r="AA793" s="262">
        <f t="shared" si="316"/>
        <v>0</v>
      </c>
      <c r="AB793" s="262">
        <f t="shared" si="316"/>
        <v>0</v>
      </c>
      <c r="AC793" s="262">
        <f t="shared" si="316"/>
        <v>0</v>
      </c>
    </row>
    <row r="794" spans="3:29" outlineLevel="1">
      <c r="C794" s="67"/>
      <c r="D794" s="217"/>
      <c r="E794" s="204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 spans="3:29" ht="15" outlineLevel="1" thickBot="1">
      <c r="C795" s="21" t="s">
        <v>259</v>
      </c>
      <c r="D795" s="270">
        <f>D773+D793</f>
        <v>23856</v>
      </c>
      <c r="E795" s="271">
        <f t="shared" ref="E795:AB795" ca="1" si="317">E773+E793</f>
        <v>0</v>
      </c>
      <c r="F795" s="272">
        <f t="shared" ca="1" si="317"/>
        <v>0</v>
      </c>
      <c r="G795" s="272">
        <f t="shared" ca="1" si="317"/>
        <v>0</v>
      </c>
      <c r="H795" s="272">
        <f t="shared" ca="1" si="317"/>
        <v>0</v>
      </c>
      <c r="I795" s="272">
        <f t="shared" ca="1" si="317"/>
        <v>0</v>
      </c>
      <c r="J795" s="272">
        <f t="shared" ca="1" si="317"/>
        <v>0</v>
      </c>
      <c r="K795" s="272">
        <f t="shared" ca="1" si="317"/>
        <v>0</v>
      </c>
      <c r="L795" s="272">
        <f t="shared" ca="1" si="317"/>
        <v>0</v>
      </c>
      <c r="M795" s="272">
        <f t="shared" ca="1" si="317"/>
        <v>0</v>
      </c>
      <c r="N795" s="272">
        <f t="shared" ca="1" si="317"/>
        <v>0</v>
      </c>
      <c r="O795" s="272">
        <f t="shared" ca="1" si="317"/>
        <v>0</v>
      </c>
      <c r="P795" s="272">
        <f t="shared" ca="1" si="317"/>
        <v>0</v>
      </c>
      <c r="Q795" s="272">
        <f t="shared" ca="1" si="317"/>
        <v>-515.5</v>
      </c>
      <c r="R795" s="272">
        <f t="shared" ca="1" si="317"/>
        <v>-515.5</v>
      </c>
      <c r="S795" s="272">
        <f t="shared" ca="1" si="317"/>
        <v>-515.5</v>
      </c>
      <c r="T795" s="272">
        <f t="shared" ca="1" si="317"/>
        <v>-515.5</v>
      </c>
      <c r="U795" s="272">
        <f t="shared" ca="1" si="317"/>
        <v>-515.5</v>
      </c>
      <c r="V795" s="272">
        <f t="shared" ca="1" si="317"/>
        <v>-515.5</v>
      </c>
      <c r="W795" s="272">
        <f t="shared" ca="1" si="317"/>
        <v>-515.5</v>
      </c>
      <c r="X795" s="272">
        <f t="shared" ca="1" si="317"/>
        <v>-515.5</v>
      </c>
      <c r="Y795" s="272">
        <f t="shared" ca="1" si="317"/>
        <v>-515.5</v>
      </c>
      <c r="Z795" s="272">
        <f t="shared" ca="1" si="317"/>
        <v>-515.5</v>
      </c>
      <c r="AA795" s="272">
        <f t="shared" ca="1" si="317"/>
        <v>-515.5</v>
      </c>
      <c r="AB795" s="272">
        <f t="shared" ca="1" si="317"/>
        <v>-515.5</v>
      </c>
    </row>
    <row r="796" spans="3:29" ht="15" outlineLevel="1" thickTop="1">
      <c r="D796" s="220"/>
      <c r="E796" s="221"/>
      <c r="I796" s="4"/>
      <c r="J796" s="4"/>
      <c r="K796" s="4"/>
      <c r="L796" s="4"/>
      <c r="M796" s="4"/>
    </row>
    <row r="797" spans="3:29" outlineLevel="1">
      <c r="E797" s="210"/>
      <c r="I797" s="4"/>
      <c r="J797" s="4"/>
      <c r="K797" s="4"/>
      <c r="L797" s="4"/>
      <c r="M797" s="4"/>
    </row>
    <row r="798" spans="3:29" outlineLevel="1">
      <c r="C798" s="234" t="str">
        <f t="shared" ref="C798:C805" si="318">C224</f>
        <v xml:space="preserve">PAYROLL AND BENEFITS </v>
      </c>
      <c r="D798" s="235"/>
      <c r="E798" s="261">
        <f>-$G224/12*(1+HLOOKUP(E$628,$E$258:$N259,2,FALSE))</f>
        <v>0</v>
      </c>
      <c r="F798" s="262">
        <f>-$G224/12*(1+HLOOKUP(F$628,$E$258:$N259,2,FALSE))</f>
        <v>0</v>
      </c>
      <c r="G798" s="262">
        <f>-$G224/12*(1+HLOOKUP(G$628,$E$258:$N259,2,FALSE))</f>
        <v>0</v>
      </c>
      <c r="H798" s="262">
        <f>-$G224/12*(1+HLOOKUP(H$628,$E$258:$N259,2,FALSE))</f>
        <v>0</v>
      </c>
      <c r="I798" s="262">
        <f>-$G224/12*(1+HLOOKUP(I$628,$E$258:$N259,2,FALSE))</f>
        <v>0</v>
      </c>
      <c r="J798" s="262">
        <f>-$G224/12*(1+HLOOKUP(J$628,$E$258:$N259,2,FALSE))</f>
        <v>0</v>
      </c>
      <c r="K798" s="262">
        <f>-$G224/12*(1+HLOOKUP(K$628,$E$258:$N259,2,FALSE))</f>
        <v>0</v>
      </c>
      <c r="L798" s="262">
        <f>-$G224/12*(1+HLOOKUP(L$628,$E$258:$N259,2,FALSE))</f>
        <v>0</v>
      </c>
      <c r="M798" s="262">
        <f>-$G224/12*(1+HLOOKUP(M$628,$E$258:$N259,2,FALSE))</f>
        <v>0</v>
      </c>
      <c r="N798" s="262">
        <f>-$G224/12*(1+HLOOKUP(N$628,$E$258:$N259,2,FALSE))</f>
        <v>0</v>
      </c>
      <c r="O798" s="262">
        <f>-$G224/12*(1+HLOOKUP(O$628,$E$258:$N259,2,FALSE))</f>
        <v>0</v>
      </c>
      <c r="P798" s="262">
        <f>-$G224/12*(1+HLOOKUP(P$628,$E$258:$N259,2,FALSE))</f>
        <v>0</v>
      </c>
      <c r="Q798" s="262">
        <f>-$G224/12*(1+HLOOKUP(Q$628,$E$258:$N259,2,FALSE))</f>
        <v>0</v>
      </c>
      <c r="R798" s="262">
        <f>-$G224/12*(1+HLOOKUP(R$628,$E$258:$N259,2,FALSE))</f>
        <v>0</v>
      </c>
      <c r="S798" s="262">
        <f>-$G224/12*(1+HLOOKUP(S$628,$E$258:$N259,2,FALSE))</f>
        <v>0</v>
      </c>
      <c r="T798" s="262">
        <f>-$G224/12*(1+HLOOKUP(T$628,$E$258:$N259,2,FALSE))</f>
        <v>0</v>
      </c>
      <c r="U798" s="262">
        <f>-$G224/12*(1+HLOOKUP(U$628,$E$258:$N259,2,FALSE))</f>
        <v>0</v>
      </c>
      <c r="V798" s="262">
        <f>-$G224/12*(1+HLOOKUP(V$628,$E$258:$N259,2,FALSE))</f>
        <v>0</v>
      </c>
      <c r="W798" s="262">
        <f>-$G224/12*(1+HLOOKUP(W$628,$E$258:$N259,2,FALSE))</f>
        <v>0</v>
      </c>
      <c r="X798" s="262">
        <f>-$G224/12*(1+HLOOKUP(X$628,$E$258:$N259,2,FALSE))</f>
        <v>0</v>
      </c>
      <c r="Y798" s="262">
        <f>-$G224/12*(1+HLOOKUP(Y$628,$E$258:$N259,2,FALSE))</f>
        <v>0</v>
      </c>
      <c r="Z798" s="262">
        <f>-$G224/12*(1+HLOOKUP(Z$628,$E$258:$N259,2,FALSE))</f>
        <v>0</v>
      </c>
      <c r="AA798" s="262">
        <f>-$G224/12*(1+HLOOKUP(AA$628,$E$258:$N259,2,FALSE))</f>
        <v>0</v>
      </c>
      <c r="AB798" s="262">
        <f>-$G224/12*(1+HLOOKUP(AB$628,$E$258:$N259,2,FALSE))</f>
        <v>0</v>
      </c>
    </row>
    <row r="799" spans="3:29" outlineLevel="1">
      <c r="C799" s="234" t="str">
        <f t="shared" si="318"/>
        <v>MANAGEMENT FEE / LEASING</v>
      </c>
      <c r="D799" s="235"/>
      <c r="E799" s="261">
        <f>-$G225/12*(1+HLOOKUP(E$628,$E$258:$N260,2,FALSE))</f>
        <v>-965.58333333333337</v>
      </c>
      <c r="F799" s="262">
        <f>-$G225/12*(1+HLOOKUP(F$628,$E$258:$N260,2,FALSE))</f>
        <v>-965.58333333333337</v>
      </c>
      <c r="G799" s="262">
        <f>-$G225/12*(1+HLOOKUP(G$628,$E$258:$N260,2,FALSE))</f>
        <v>-965.58333333333337</v>
      </c>
      <c r="H799" s="262">
        <f>-$G225/12*(1+HLOOKUP(H$628,$E$258:$N260,2,FALSE))</f>
        <v>-965.58333333333337</v>
      </c>
      <c r="I799" s="262">
        <f>-$G225/12*(1+HLOOKUP(I$628,$E$258:$N260,2,FALSE))</f>
        <v>-965.58333333333337</v>
      </c>
      <c r="J799" s="262">
        <f>-$G225/12*(1+HLOOKUP(J$628,$E$258:$N260,2,FALSE))</f>
        <v>-965.58333333333337</v>
      </c>
      <c r="K799" s="262">
        <f>-$G225/12*(1+HLOOKUP(K$628,$E$258:$N260,2,FALSE))</f>
        <v>-965.58333333333337</v>
      </c>
      <c r="L799" s="262">
        <f>-$G225/12*(1+HLOOKUP(L$628,$E$258:$N260,2,FALSE))</f>
        <v>-965.58333333333337</v>
      </c>
      <c r="M799" s="262">
        <f>-$G225/12*(1+HLOOKUP(M$628,$E$258:$N260,2,FALSE))</f>
        <v>-965.58333333333337</v>
      </c>
      <c r="N799" s="262">
        <f>-$G225/12*(1+HLOOKUP(N$628,$E$258:$N260,2,FALSE))</f>
        <v>-965.58333333333337</v>
      </c>
      <c r="O799" s="262">
        <f>-$G225/12*(1+HLOOKUP(O$628,$E$258:$N260,2,FALSE))</f>
        <v>-965.58333333333337</v>
      </c>
      <c r="P799" s="262">
        <f>-$G225/12*(1+HLOOKUP(P$628,$E$258:$N260,2,FALSE))</f>
        <v>-965.58333333333337</v>
      </c>
      <c r="Q799" s="262">
        <f>-$G225/12*(1+HLOOKUP(Q$628,$E$258:$N260,2,FALSE))</f>
        <v>-984.8950000000001</v>
      </c>
      <c r="R799" s="262">
        <f>-$G225/12*(1+HLOOKUP(R$628,$E$258:$N260,2,FALSE))</f>
        <v>-984.8950000000001</v>
      </c>
      <c r="S799" s="262">
        <f>-$G225/12*(1+HLOOKUP(S$628,$E$258:$N260,2,FALSE))</f>
        <v>-984.8950000000001</v>
      </c>
      <c r="T799" s="262">
        <f>-$G225/12*(1+HLOOKUP(T$628,$E$258:$N260,2,FALSE))</f>
        <v>-984.8950000000001</v>
      </c>
      <c r="U799" s="262">
        <f>-$G225/12*(1+HLOOKUP(U$628,$E$258:$N260,2,FALSE))</f>
        <v>-984.8950000000001</v>
      </c>
      <c r="V799" s="262">
        <f>-$G225/12*(1+HLOOKUP(V$628,$E$258:$N260,2,FALSE))</f>
        <v>-984.8950000000001</v>
      </c>
      <c r="W799" s="262">
        <f>-$G225/12*(1+HLOOKUP(W$628,$E$258:$N260,2,FALSE))</f>
        <v>-984.8950000000001</v>
      </c>
      <c r="X799" s="262">
        <f>-$G225/12*(1+HLOOKUP(X$628,$E$258:$N260,2,FALSE))</f>
        <v>-984.8950000000001</v>
      </c>
      <c r="Y799" s="262">
        <f>-$G225/12*(1+HLOOKUP(Y$628,$E$258:$N260,2,FALSE))</f>
        <v>-984.8950000000001</v>
      </c>
      <c r="Z799" s="262">
        <f>-$G225/12*(1+HLOOKUP(Z$628,$E$258:$N260,2,FALSE))</f>
        <v>-984.8950000000001</v>
      </c>
      <c r="AA799" s="262">
        <f>-$G225/12*(1+HLOOKUP(AA$628,$E$258:$N260,2,FALSE))</f>
        <v>-984.8950000000001</v>
      </c>
      <c r="AB799" s="262">
        <f>-$G225/12*(1+HLOOKUP(AB$628,$E$258:$N260,2,FALSE))</f>
        <v>-984.8950000000001</v>
      </c>
    </row>
    <row r="800" spans="3:29" outlineLevel="1">
      <c r="C800" s="234" t="str">
        <f t="shared" si="318"/>
        <v>ADMIN. EXPENSES / FEES</v>
      </c>
      <c r="D800" s="235"/>
      <c r="E800" s="261">
        <f>-$G226/12*(1+HLOOKUP(E$628,$E$258:$N261,2,FALSE))</f>
        <v>-125</v>
      </c>
      <c r="F800" s="262">
        <f>-$G226/12*(1+HLOOKUP(F$628,$E$258:$N261,2,FALSE))</f>
        <v>-125</v>
      </c>
      <c r="G800" s="262">
        <f>-$G226/12*(1+HLOOKUP(G$628,$E$258:$N261,2,FALSE))</f>
        <v>-125</v>
      </c>
      <c r="H800" s="262">
        <f>-$G226/12*(1+HLOOKUP(H$628,$E$258:$N261,2,FALSE))</f>
        <v>-125</v>
      </c>
      <c r="I800" s="262">
        <f>-$G226/12*(1+HLOOKUP(I$628,$E$258:$N261,2,FALSE))</f>
        <v>-125</v>
      </c>
      <c r="J800" s="262">
        <f>-$G226/12*(1+HLOOKUP(J$628,$E$258:$N261,2,FALSE))</f>
        <v>-125</v>
      </c>
      <c r="K800" s="262">
        <f>-$G226/12*(1+HLOOKUP(K$628,$E$258:$N261,2,FALSE))</f>
        <v>-125</v>
      </c>
      <c r="L800" s="262">
        <f>-$G226/12*(1+HLOOKUP(L$628,$E$258:$N261,2,FALSE))</f>
        <v>-125</v>
      </c>
      <c r="M800" s="262">
        <f>-$G226/12*(1+HLOOKUP(M$628,$E$258:$N261,2,FALSE))</f>
        <v>-125</v>
      </c>
      <c r="N800" s="262">
        <f>-$G226/12*(1+HLOOKUP(N$628,$E$258:$N261,2,FALSE))</f>
        <v>-125</v>
      </c>
      <c r="O800" s="262">
        <f>-$G226/12*(1+HLOOKUP(O$628,$E$258:$N261,2,FALSE))</f>
        <v>-125</v>
      </c>
      <c r="P800" s="262">
        <f>-$G226/12*(1+HLOOKUP(P$628,$E$258:$N261,2,FALSE))</f>
        <v>-125</v>
      </c>
      <c r="Q800" s="262">
        <f>-$G226/12*(1+HLOOKUP(Q$628,$E$258:$N261,2,FALSE))</f>
        <v>-127.5</v>
      </c>
      <c r="R800" s="262">
        <f>-$G226/12*(1+HLOOKUP(R$628,$E$258:$N261,2,FALSE))</f>
        <v>-127.5</v>
      </c>
      <c r="S800" s="262">
        <f>-$G226/12*(1+HLOOKUP(S$628,$E$258:$N261,2,FALSE))</f>
        <v>-127.5</v>
      </c>
      <c r="T800" s="262">
        <f>-$G226/12*(1+HLOOKUP(T$628,$E$258:$N261,2,FALSE))</f>
        <v>-127.5</v>
      </c>
      <c r="U800" s="262">
        <f>-$G226/12*(1+HLOOKUP(U$628,$E$258:$N261,2,FALSE))</f>
        <v>-127.5</v>
      </c>
      <c r="V800" s="262">
        <f>-$G226/12*(1+HLOOKUP(V$628,$E$258:$N261,2,FALSE))</f>
        <v>-127.5</v>
      </c>
      <c r="W800" s="262">
        <f>-$G226/12*(1+HLOOKUP(W$628,$E$258:$N261,2,FALSE))</f>
        <v>-127.5</v>
      </c>
      <c r="X800" s="262">
        <f>-$G226/12*(1+HLOOKUP(X$628,$E$258:$N261,2,FALSE))</f>
        <v>-127.5</v>
      </c>
      <c r="Y800" s="262">
        <f>-$G226/12*(1+HLOOKUP(Y$628,$E$258:$N261,2,FALSE))</f>
        <v>-127.5</v>
      </c>
      <c r="Z800" s="262">
        <f>-$G226/12*(1+HLOOKUP(Z$628,$E$258:$N261,2,FALSE))</f>
        <v>-127.5</v>
      </c>
      <c r="AA800" s="262">
        <f>-$G226/12*(1+HLOOKUP(AA$628,$E$258:$N261,2,FALSE))</f>
        <v>-127.5</v>
      </c>
      <c r="AB800" s="262">
        <f>-$G226/12*(1+HLOOKUP(AB$628,$E$258:$N261,2,FALSE))</f>
        <v>-127.5</v>
      </c>
    </row>
    <row r="801" spans="3:29" outlineLevel="1">
      <c r="C801" s="234" t="str">
        <f t="shared" si="318"/>
        <v>UTILITIES EXPENSES</v>
      </c>
      <c r="D801" s="235"/>
      <c r="E801" s="261">
        <f>-$G227/12*(1+HLOOKUP(E$628,$E$258:$N262,2,FALSE))</f>
        <v>-750</v>
      </c>
      <c r="F801" s="262">
        <f>-$G227/12*(1+HLOOKUP(F$628,$E$258:$N262,2,FALSE))</f>
        <v>-750</v>
      </c>
      <c r="G801" s="262">
        <f>-$G227/12*(1+HLOOKUP(G$628,$E$258:$N262,2,FALSE))</f>
        <v>-750</v>
      </c>
      <c r="H801" s="262">
        <f>-$G227/12*(1+HLOOKUP(H$628,$E$258:$N262,2,FALSE))</f>
        <v>-750</v>
      </c>
      <c r="I801" s="262">
        <f>-$G227/12*(1+HLOOKUP(I$628,$E$258:$N262,2,FALSE))</f>
        <v>-750</v>
      </c>
      <c r="J801" s="262">
        <f>-$G227/12*(1+HLOOKUP(J$628,$E$258:$N262,2,FALSE))</f>
        <v>-750</v>
      </c>
      <c r="K801" s="262">
        <f>-$G227/12*(1+HLOOKUP(K$628,$E$258:$N262,2,FALSE))</f>
        <v>-750</v>
      </c>
      <c r="L801" s="262">
        <f>-$G227/12*(1+HLOOKUP(L$628,$E$258:$N262,2,FALSE))</f>
        <v>-750</v>
      </c>
      <c r="M801" s="262">
        <f>-$G227/12*(1+HLOOKUP(M$628,$E$258:$N262,2,FALSE))</f>
        <v>-750</v>
      </c>
      <c r="N801" s="262">
        <f>-$G227/12*(1+HLOOKUP(N$628,$E$258:$N262,2,FALSE))</f>
        <v>-750</v>
      </c>
      <c r="O801" s="262">
        <f>-$G227/12*(1+HLOOKUP(O$628,$E$258:$N262,2,FALSE))</f>
        <v>-750</v>
      </c>
      <c r="P801" s="262">
        <f>-$G227/12*(1+HLOOKUP(P$628,$E$258:$N262,2,FALSE))</f>
        <v>-750</v>
      </c>
      <c r="Q801" s="262">
        <f>-$G227/12*(1+HLOOKUP(Q$628,$E$258:$N262,2,FALSE))</f>
        <v>-765</v>
      </c>
      <c r="R801" s="262">
        <f>-$G227/12*(1+HLOOKUP(R$628,$E$258:$N262,2,FALSE))</f>
        <v>-765</v>
      </c>
      <c r="S801" s="262">
        <f>-$G227/12*(1+HLOOKUP(S$628,$E$258:$N262,2,FALSE))</f>
        <v>-765</v>
      </c>
      <c r="T801" s="262">
        <f>-$G227/12*(1+HLOOKUP(T$628,$E$258:$N262,2,FALSE))</f>
        <v>-765</v>
      </c>
      <c r="U801" s="262">
        <f>-$G227/12*(1+HLOOKUP(U$628,$E$258:$N262,2,FALSE))</f>
        <v>-765</v>
      </c>
      <c r="V801" s="262">
        <f>-$G227/12*(1+HLOOKUP(V$628,$E$258:$N262,2,FALSE))</f>
        <v>-765</v>
      </c>
      <c r="W801" s="262">
        <f>-$G227/12*(1+HLOOKUP(W$628,$E$258:$N262,2,FALSE))</f>
        <v>-765</v>
      </c>
      <c r="X801" s="262">
        <f>-$G227/12*(1+HLOOKUP(X$628,$E$258:$N262,2,FALSE))</f>
        <v>-765</v>
      </c>
      <c r="Y801" s="262">
        <f>-$G227/12*(1+HLOOKUP(Y$628,$E$258:$N262,2,FALSE))</f>
        <v>-765</v>
      </c>
      <c r="Z801" s="262">
        <f>-$G227/12*(1+HLOOKUP(Z$628,$E$258:$N262,2,FALSE))</f>
        <v>-765</v>
      </c>
      <c r="AA801" s="262">
        <f>-$G227/12*(1+HLOOKUP(AA$628,$E$258:$N262,2,FALSE))</f>
        <v>-765</v>
      </c>
      <c r="AB801" s="262">
        <f>-$G227/12*(1+HLOOKUP(AB$628,$E$258:$N262,2,FALSE))</f>
        <v>-765</v>
      </c>
    </row>
    <row r="802" spans="3:29" outlineLevel="1">
      <c r="C802" s="234" t="str">
        <f t="shared" si="318"/>
        <v>OPERATIONS AND MAINTENANCE</v>
      </c>
      <c r="D802" s="235"/>
      <c r="E802" s="261">
        <f>-$G228/12*(1+HLOOKUP(E$628,$E$258:$N263,2,FALSE))</f>
        <v>-1329.1666666666667</v>
      </c>
      <c r="F802" s="262">
        <f>-$G228/12*(1+HLOOKUP(F$628,$E$258:$N263,2,FALSE))</f>
        <v>-1329.1666666666667</v>
      </c>
      <c r="G802" s="262">
        <f>-$G228/12*(1+HLOOKUP(G$628,$E$258:$N263,2,FALSE))</f>
        <v>-1329.1666666666667</v>
      </c>
      <c r="H802" s="262">
        <f>-$G228/12*(1+HLOOKUP(H$628,$E$258:$N263,2,FALSE))</f>
        <v>-1329.1666666666667</v>
      </c>
      <c r="I802" s="262">
        <f>-$G228/12*(1+HLOOKUP(I$628,$E$258:$N263,2,FALSE))</f>
        <v>-1329.1666666666667</v>
      </c>
      <c r="J802" s="262">
        <f>-$G228/12*(1+HLOOKUP(J$628,$E$258:$N263,2,FALSE))</f>
        <v>-1329.1666666666667</v>
      </c>
      <c r="K802" s="262">
        <f>-$G228/12*(1+HLOOKUP(K$628,$E$258:$N263,2,FALSE))</f>
        <v>-1329.1666666666667</v>
      </c>
      <c r="L802" s="262">
        <f>-$G228/12*(1+HLOOKUP(L$628,$E$258:$N263,2,FALSE))</f>
        <v>-1329.1666666666667</v>
      </c>
      <c r="M802" s="262">
        <f>-$G228/12*(1+HLOOKUP(M$628,$E$258:$N263,2,FALSE))</f>
        <v>-1329.1666666666667</v>
      </c>
      <c r="N802" s="262">
        <f>-$G228/12*(1+HLOOKUP(N$628,$E$258:$N263,2,FALSE))</f>
        <v>-1329.1666666666667</v>
      </c>
      <c r="O802" s="262">
        <f>-$G228/12*(1+HLOOKUP(O$628,$E$258:$N263,2,FALSE))</f>
        <v>-1329.1666666666667</v>
      </c>
      <c r="P802" s="262">
        <f>-$G228/12*(1+HLOOKUP(P$628,$E$258:$N263,2,FALSE))</f>
        <v>-1329.1666666666667</v>
      </c>
      <c r="Q802" s="262">
        <f>-$G228/12*(1+HLOOKUP(Q$628,$E$258:$N263,2,FALSE))</f>
        <v>-1355.75</v>
      </c>
      <c r="R802" s="262">
        <f>-$G228/12*(1+HLOOKUP(R$628,$E$258:$N263,2,FALSE))</f>
        <v>-1355.75</v>
      </c>
      <c r="S802" s="262">
        <f>-$G228/12*(1+HLOOKUP(S$628,$E$258:$N263,2,FALSE))</f>
        <v>-1355.75</v>
      </c>
      <c r="T802" s="262">
        <f>-$G228/12*(1+HLOOKUP(T$628,$E$258:$N263,2,FALSE))</f>
        <v>-1355.75</v>
      </c>
      <c r="U802" s="262">
        <f>-$G228/12*(1+HLOOKUP(U$628,$E$258:$N263,2,FALSE))</f>
        <v>-1355.75</v>
      </c>
      <c r="V802" s="262">
        <f>-$G228/12*(1+HLOOKUP(V$628,$E$258:$N263,2,FALSE))</f>
        <v>-1355.75</v>
      </c>
      <c r="W802" s="262">
        <f>-$G228/12*(1+HLOOKUP(W$628,$E$258:$N263,2,FALSE))</f>
        <v>-1355.75</v>
      </c>
      <c r="X802" s="262">
        <f>-$G228/12*(1+HLOOKUP(X$628,$E$258:$N263,2,FALSE))</f>
        <v>-1355.75</v>
      </c>
      <c r="Y802" s="262">
        <f>-$G228/12*(1+HLOOKUP(Y$628,$E$258:$N263,2,FALSE))</f>
        <v>-1355.75</v>
      </c>
      <c r="Z802" s="262">
        <f>-$G228/12*(1+HLOOKUP(Z$628,$E$258:$N263,2,FALSE))</f>
        <v>-1355.75</v>
      </c>
      <c r="AA802" s="262">
        <f>-$G228/12*(1+HLOOKUP(AA$628,$E$258:$N263,2,FALSE))</f>
        <v>-1355.75</v>
      </c>
      <c r="AB802" s="262">
        <f>-$G228/12*(1+HLOOKUP(AB$628,$E$258:$N263,2,FALSE))</f>
        <v>-1355.75</v>
      </c>
    </row>
    <row r="803" spans="3:29" outlineLevel="1">
      <c r="C803" s="234" t="str">
        <f t="shared" si="318"/>
        <v>INSURANCE</v>
      </c>
      <c r="D803" s="235"/>
      <c r="E803" s="261">
        <f>-$G229/12*(1+HLOOKUP(E$628,$E$258:$N264,2,FALSE))</f>
        <v>-333.33333333333331</v>
      </c>
      <c r="F803" s="262">
        <f>-$G229/12*(1+HLOOKUP(F$628,$E$258:$N264,2,FALSE))</f>
        <v>-333.33333333333331</v>
      </c>
      <c r="G803" s="262">
        <f>-$G229/12*(1+HLOOKUP(G$628,$E$258:$N264,2,FALSE))</f>
        <v>-333.33333333333331</v>
      </c>
      <c r="H803" s="262">
        <f>-$G229/12*(1+HLOOKUP(H$628,$E$258:$N264,2,FALSE))</f>
        <v>-333.33333333333331</v>
      </c>
      <c r="I803" s="262">
        <f>-$G229/12*(1+HLOOKUP(I$628,$E$258:$N264,2,FALSE))</f>
        <v>-333.33333333333331</v>
      </c>
      <c r="J803" s="262">
        <f>-$G229/12*(1+HLOOKUP(J$628,$E$258:$N264,2,FALSE))</f>
        <v>-333.33333333333331</v>
      </c>
      <c r="K803" s="262">
        <f>-$G229/12*(1+HLOOKUP(K$628,$E$258:$N264,2,FALSE))</f>
        <v>-333.33333333333331</v>
      </c>
      <c r="L803" s="262">
        <f>-$G229/12*(1+HLOOKUP(L$628,$E$258:$N264,2,FALSE))</f>
        <v>-333.33333333333331</v>
      </c>
      <c r="M803" s="262">
        <f>-$G229/12*(1+HLOOKUP(M$628,$E$258:$N264,2,FALSE))</f>
        <v>-333.33333333333331</v>
      </c>
      <c r="N803" s="262">
        <f>-$G229/12*(1+HLOOKUP(N$628,$E$258:$N264,2,FALSE))</f>
        <v>-333.33333333333331</v>
      </c>
      <c r="O803" s="262">
        <f>-$G229/12*(1+HLOOKUP(O$628,$E$258:$N264,2,FALSE))</f>
        <v>-333.33333333333331</v>
      </c>
      <c r="P803" s="262">
        <f>-$G229/12*(1+HLOOKUP(P$628,$E$258:$N264,2,FALSE))</f>
        <v>-333.33333333333331</v>
      </c>
      <c r="Q803" s="262">
        <f>-$G229/12*(1+HLOOKUP(Q$628,$E$258:$N264,2,FALSE))</f>
        <v>-340</v>
      </c>
      <c r="R803" s="262">
        <f>-$G229/12*(1+HLOOKUP(R$628,$E$258:$N264,2,FALSE))</f>
        <v>-340</v>
      </c>
      <c r="S803" s="262">
        <f>-$G229/12*(1+HLOOKUP(S$628,$E$258:$N264,2,FALSE))</f>
        <v>-340</v>
      </c>
      <c r="T803" s="262">
        <f>-$G229/12*(1+HLOOKUP(T$628,$E$258:$N264,2,FALSE))</f>
        <v>-340</v>
      </c>
      <c r="U803" s="262">
        <f>-$G229/12*(1+HLOOKUP(U$628,$E$258:$N264,2,FALSE))</f>
        <v>-340</v>
      </c>
      <c r="V803" s="262">
        <f>-$G229/12*(1+HLOOKUP(V$628,$E$258:$N264,2,FALSE))</f>
        <v>-340</v>
      </c>
      <c r="W803" s="262">
        <f>-$G229/12*(1+HLOOKUP(W$628,$E$258:$N264,2,FALSE))</f>
        <v>-340</v>
      </c>
      <c r="X803" s="262">
        <f>-$G229/12*(1+HLOOKUP(X$628,$E$258:$N264,2,FALSE))</f>
        <v>-340</v>
      </c>
      <c r="Y803" s="262">
        <f>-$G229/12*(1+HLOOKUP(Y$628,$E$258:$N264,2,FALSE))</f>
        <v>-340</v>
      </c>
      <c r="Z803" s="262">
        <f>-$G229/12*(1+HLOOKUP(Z$628,$E$258:$N264,2,FALSE))</f>
        <v>-340</v>
      </c>
      <c r="AA803" s="262">
        <f>-$G229/12*(1+HLOOKUP(AA$628,$E$258:$N264,2,FALSE))</f>
        <v>-340</v>
      </c>
      <c r="AB803" s="262">
        <f>-$G229/12*(1+HLOOKUP(AB$628,$E$258:$N264,2,FALSE))</f>
        <v>-340</v>
      </c>
    </row>
    <row r="804" spans="3:29" outlineLevel="1">
      <c r="C804" s="234" t="str">
        <f t="shared" si="318"/>
        <v>PROPERTY TAX</v>
      </c>
      <c r="D804" s="235"/>
      <c r="E804" s="261">
        <f>-$G230/12*(1+HLOOKUP(E$628,$E$258:$N265,2,FALSE))</f>
        <v>-3750</v>
      </c>
      <c r="F804" s="262">
        <f>-$G230/12*(1+HLOOKUP(F$628,$E$258:$N265,2,FALSE))</f>
        <v>-3750</v>
      </c>
      <c r="G804" s="262">
        <f>-$G230/12*(1+HLOOKUP(G$628,$E$258:$N265,2,FALSE))</f>
        <v>-3750</v>
      </c>
      <c r="H804" s="262">
        <f>-$G230/12*(1+HLOOKUP(H$628,$E$258:$N265,2,FALSE))</f>
        <v>-3750</v>
      </c>
      <c r="I804" s="262">
        <f>-$G230/12*(1+HLOOKUP(I$628,$E$258:$N265,2,FALSE))</f>
        <v>-3750</v>
      </c>
      <c r="J804" s="262">
        <f>-$G230/12*(1+HLOOKUP(J$628,$E$258:$N265,2,FALSE))</f>
        <v>-3750</v>
      </c>
      <c r="K804" s="262">
        <f>-$G230/12*(1+HLOOKUP(K$628,$E$258:$N265,2,FALSE))</f>
        <v>-3750</v>
      </c>
      <c r="L804" s="262">
        <f>-$G230/12*(1+HLOOKUP(L$628,$E$258:$N265,2,FALSE))</f>
        <v>-3750</v>
      </c>
      <c r="M804" s="262">
        <f>-$G230/12*(1+HLOOKUP(M$628,$E$258:$N265,2,FALSE))</f>
        <v>-3750</v>
      </c>
      <c r="N804" s="262">
        <f>-$G230/12*(1+HLOOKUP(N$628,$E$258:$N265,2,FALSE))</f>
        <v>-3750</v>
      </c>
      <c r="O804" s="262">
        <f>-$G230/12*(1+HLOOKUP(O$628,$E$258:$N265,2,FALSE))</f>
        <v>-3750</v>
      </c>
      <c r="P804" s="262">
        <f>-$G230/12*(1+HLOOKUP(P$628,$E$258:$N265,2,FALSE))</f>
        <v>-3750</v>
      </c>
      <c r="Q804" s="262">
        <f>-$G230/12*(1+HLOOKUP(Q$628,$E$258:$N265,2,FALSE))</f>
        <v>-3825</v>
      </c>
      <c r="R804" s="262">
        <f>-$G230/12*(1+HLOOKUP(R$628,$E$258:$N265,2,FALSE))</f>
        <v>-3825</v>
      </c>
      <c r="S804" s="262">
        <f>-$G230/12*(1+HLOOKUP(S$628,$E$258:$N265,2,FALSE))</f>
        <v>-3825</v>
      </c>
      <c r="T804" s="262">
        <f>-$G230/12*(1+HLOOKUP(T$628,$E$258:$N265,2,FALSE))</f>
        <v>-3825</v>
      </c>
      <c r="U804" s="262">
        <f>-$G230/12*(1+HLOOKUP(U$628,$E$258:$N265,2,FALSE))</f>
        <v>-3825</v>
      </c>
      <c r="V804" s="262">
        <f>-$G230/12*(1+HLOOKUP(V$628,$E$258:$N265,2,FALSE))</f>
        <v>-3825</v>
      </c>
      <c r="W804" s="262">
        <f>-$G230/12*(1+HLOOKUP(W$628,$E$258:$N265,2,FALSE))</f>
        <v>-3825</v>
      </c>
      <c r="X804" s="262">
        <f>-$G230/12*(1+HLOOKUP(X$628,$E$258:$N265,2,FALSE))</f>
        <v>-3825</v>
      </c>
      <c r="Y804" s="262">
        <f>-$G230/12*(1+HLOOKUP(Y$628,$E$258:$N265,2,FALSE))</f>
        <v>-3825</v>
      </c>
      <c r="Z804" s="262">
        <f>-$G230/12*(1+HLOOKUP(Z$628,$E$258:$N265,2,FALSE))</f>
        <v>-3825</v>
      </c>
      <c r="AA804" s="262">
        <f>-$G230/12*(1+HLOOKUP(AA$628,$E$258:$N265,2,FALSE))</f>
        <v>-3825</v>
      </c>
      <c r="AB804" s="262">
        <f>-$G230/12*(1+HLOOKUP(AB$628,$E$258:$N265,2,FALSE))</f>
        <v>-3825</v>
      </c>
    </row>
    <row r="805" spans="3:29" outlineLevel="1">
      <c r="C805" s="1073">
        <f t="shared" si="318"/>
        <v>0</v>
      </c>
      <c r="D805" s="235"/>
      <c r="E805" s="261">
        <f>IF($N$339="Turn",-F535*$O$231,0)</f>
        <v>0</v>
      </c>
      <c r="F805" s="262">
        <f t="shared" ref="F805:AB805" si="319">IF($N$339="Turn",-G535*$O$231,0)</f>
        <v>0</v>
      </c>
      <c r="G805" s="262">
        <f t="shared" si="319"/>
        <v>0</v>
      </c>
      <c r="H805" s="262">
        <f t="shared" si="319"/>
        <v>0</v>
      </c>
      <c r="I805" s="262">
        <f t="shared" si="319"/>
        <v>0</v>
      </c>
      <c r="J805" s="262">
        <f t="shared" si="319"/>
        <v>0</v>
      </c>
      <c r="K805" s="262">
        <f t="shared" si="319"/>
        <v>0</v>
      </c>
      <c r="L805" s="262">
        <f t="shared" si="319"/>
        <v>0</v>
      </c>
      <c r="M805" s="262">
        <f t="shared" si="319"/>
        <v>0</v>
      </c>
      <c r="N805" s="262">
        <f t="shared" si="319"/>
        <v>0</v>
      </c>
      <c r="O805" s="262">
        <f t="shared" si="319"/>
        <v>0</v>
      </c>
      <c r="P805" s="262">
        <f t="shared" si="319"/>
        <v>0</v>
      </c>
      <c r="Q805" s="262">
        <f t="shared" si="319"/>
        <v>0</v>
      </c>
      <c r="R805" s="262">
        <f t="shared" si="319"/>
        <v>0</v>
      </c>
      <c r="S805" s="262">
        <f t="shared" si="319"/>
        <v>0</v>
      </c>
      <c r="T805" s="262">
        <f t="shared" si="319"/>
        <v>0</v>
      </c>
      <c r="U805" s="262">
        <f t="shared" si="319"/>
        <v>0</v>
      </c>
      <c r="V805" s="262">
        <f t="shared" si="319"/>
        <v>0</v>
      </c>
      <c r="W805" s="262">
        <f t="shared" si="319"/>
        <v>0</v>
      </c>
      <c r="X805" s="262">
        <f t="shared" si="319"/>
        <v>0</v>
      </c>
      <c r="Y805" s="262">
        <f t="shared" si="319"/>
        <v>0</v>
      </c>
      <c r="Z805" s="262">
        <f t="shared" si="319"/>
        <v>0</v>
      </c>
      <c r="AA805" s="262">
        <f t="shared" si="319"/>
        <v>0</v>
      </c>
      <c r="AB805" s="262">
        <f t="shared" si="319"/>
        <v>0</v>
      </c>
    </row>
    <row r="806" spans="3:29" outlineLevel="1">
      <c r="D806" s="217"/>
      <c r="E806" s="204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 spans="3:29" outlineLevel="1">
      <c r="C807" s="222" t="s">
        <v>17</v>
      </c>
      <c r="D807" s="260">
        <f>SUM(D798:D805)</f>
        <v>0</v>
      </c>
      <c r="E807" s="261">
        <f t="shared" ref="E807:N807" si="320">SUM(E798:E806)</f>
        <v>-7253.0833333333339</v>
      </c>
      <c r="F807" s="262">
        <f t="shared" si="320"/>
        <v>-7253.0833333333339</v>
      </c>
      <c r="G807" s="262">
        <f t="shared" si="320"/>
        <v>-7253.0833333333339</v>
      </c>
      <c r="H807" s="262">
        <f t="shared" si="320"/>
        <v>-7253.0833333333339</v>
      </c>
      <c r="I807" s="262">
        <f t="shared" si="320"/>
        <v>-7253.0833333333339</v>
      </c>
      <c r="J807" s="262">
        <f t="shared" si="320"/>
        <v>-7253.0833333333339</v>
      </c>
      <c r="K807" s="262">
        <f t="shared" si="320"/>
        <v>-7253.0833333333339</v>
      </c>
      <c r="L807" s="262">
        <f t="shared" si="320"/>
        <v>-7253.0833333333339</v>
      </c>
      <c r="M807" s="262">
        <f t="shared" si="320"/>
        <v>-7253.0833333333339</v>
      </c>
      <c r="N807" s="262">
        <f t="shared" si="320"/>
        <v>-7253.0833333333339</v>
      </c>
      <c r="O807" s="262">
        <f>SUM(O798:O806)</f>
        <v>-7253.0833333333339</v>
      </c>
      <c r="P807" s="262">
        <f>SUM(P798:P806)</f>
        <v>-7253.0833333333339</v>
      </c>
      <c r="Q807" s="262">
        <f t="shared" ref="Q807:AB807" si="321">SUM(Q798:Q806)</f>
        <v>-7398.1450000000004</v>
      </c>
      <c r="R807" s="262">
        <f t="shared" si="321"/>
        <v>-7398.1450000000004</v>
      </c>
      <c r="S807" s="262">
        <f t="shared" si="321"/>
        <v>-7398.1450000000004</v>
      </c>
      <c r="T807" s="262">
        <f t="shared" si="321"/>
        <v>-7398.1450000000004</v>
      </c>
      <c r="U807" s="262">
        <f t="shared" si="321"/>
        <v>-7398.1450000000004</v>
      </c>
      <c r="V807" s="262">
        <f t="shared" si="321"/>
        <v>-7398.1450000000004</v>
      </c>
      <c r="W807" s="262">
        <f t="shared" si="321"/>
        <v>-7398.1450000000004</v>
      </c>
      <c r="X807" s="262">
        <f t="shared" si="321"/>
        <v>-7398.1450000000004</v>
      </c>
      <c r="Y807" s="262">
        <f t="shared" si="321"/>
        <v>-7398.1450000000004</v>
      </c>
      <c r="Z807" s="262">
        <f t="shared" si="321"/>
        <v>-7398.1450000000004</v>
      </c>
      <c r="AA807" s="262">
        <f t="shared" si="321"/>
        <v>-7398.1450000000004</v>
      </c>
      <c r="AB807" s="262">
        <f t="shared" si="321"/>
        <v>-7398.1450000000004</v>
      </c>
      <c r="AC807" s="262"/>
    </row>
    <row r="808" spans="3:29" ht="8.25" customHeight="1" outlineLevel="1">
      <c r="C808" s="225"/>
      <c r="D808" s="230"/>
      <c r="E808" s="213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</row>
    <row r="809" spans="3:29" ht="15" outlineLevel="1" thickBot="1">
      <c r="D809" s="236"/>
      <c r="E809" s="237"/>
      <c r="F809" s="238"/>
      <c r="G809" s="238"/>
      <c r="H809" s="238"/>
      <c r="I809" s="238"/>
      <c r="J809" s="233"/>
      <c r="K809" s="233"/>
      <c r="L809" s="238"/>
      <c r="M809" s="233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</row>
    <row r="810" spans="3:29" ht="16.2" outlineLevel="1" thickTop="1">
      <c r="C810" s="224" t="s">
        <v>33</v>
      </c>
      <c r="D810" s="260">
        <f t="shared" ref="D810" si="322">D795-D807</f>
        <v>23856</v>
      </c>
      <c r="E810" s="261">
        <f ca="1">E795+E807</f>
        <v>-7253.0833333333339</v>
      </c>
      <c r="F810" s="262">
        <f t="shared" ref="F810:AB810" ca="1" si="323">F795+F807</f>
        <v>-7253.0833333333339</v>
      </c>
      <c r="G810" s="262">
        <f t="shared" ca="1" si="323"/>
        <v>-7253.0833333333339</v>
      </c>
      <c r="H810" s="262">
        <f t="shared" ca="1" si="323"/>
        <v>-7253.0833333333339</v>
      </c>
      <c r="I810" s="262">
        <f t="shared" ca="1" si="323"/>
        <v>-7253.0833333333339</v>
      </c>
      <c r="J810" s="262">
        <f t="shared" ca="1" si="323"/>
        <v>-7253.0833333333339</v>
      </c>
      <c r="K810" s="262">
        <f t="shared" ca="1" si="323"/>
        <v>-7253.0833333333339</v>
      </c>
      <c r="L810" s="262">
        <f t="shared" ca="1" si="323"/>
        <v>-7253.0833333333339</v>
      </c>
      <c r="M810" s="262">
        <f t="shared" ca="1" si="323"/>
        <v>-7253.0833333333339</v>
      </c>
      <c r="N810" s="262">
        <f t="shared" ca="1" si="323"/>
        <v>-7253.0833333333339</v>
      </c>
      <c r="O810" s="262">
        <f t="shared" ca="1" si="323"/>
        <v>-7253.0833333333339</v>
      </c>
      <c r="P810" s="262">
        <f t="shared" ca="1" si="323"/>
        <v>-7253.0833333333339</v>
      </c>
      <c r="Q810" s="262">
        <f t="shared" ca="1" si="323"/>
        <v>-7913.6450000000004</v>
      </c>
      <c r="R810" s="262">
        <f t="shared" ca="1" si="323"/>
        <v>-7913.6450000000004</v>
      </c>
      <c r="S810" s="262">
        <f t="shared" ca="1" si="323"/>
        <v>-7913.6450000000004</v>
      </c>
      <c r="T810" s="262">
        <f t="shared" ca="1" si="323"/>
        <v>-7913.6450000000004</v>
      </c>
      <c r="U810" s="262">
        <f t="shared" ca="1" si="323"/>
        <v>-7913.6450000000004</v>
      </c>
      <c r="V810" s="262">
        <f t="shared" ca="1" si="323"/>
        <v>-7913.6450000000004</v>
      </c>
      <c r="W810" s="262">
        <f t="shared" ca="1" si="323"/>
        <v>-7913.6450000000004</v>
      </c>
      <c r="X810" s="262">
        <f t="shared" ca="1" si="323"/>
        <v>-7913.6450000000004</v>
      </c>
      <c r="Y810" s="262">
        <f t="shared" ca="1" si="323"/>
        <v>-7913.6450000000004</v>
      </c>
      <c r="Z810" s="262">
        <f t="shared" ca="1" si="323"/>
        <v>-7913.6450000000004</v>
      </c>
      <c r="AA810" s="262">
        <f t="shared" ca="1" si="323"/>
        <v>-7913.6450000000004</v>
      </c>
      <c r="AB810" s="262">
        <f t="shared" ca="1" si="323"/>
        <v>-7913.6450000000004</v>
      </c>
    </row>
    <row r="811" spans="3:29" ht="15.6" outlineLevel="1">
      <c r="C811" s="973" t="s">
        <v>926</v>
      </c>
      <c r="D811" s="260"/>
      <c r="E811" s="261">
        <f>SUM(E812:E813)</f>
        <v>-210000</v>
      </c>
      <c r="F811" s="262">
        <f t="shared" ref="F811:AB811" si="324">SUM(F812:F813)</f>
        <v>0</v>
      </c>
      <c r="G811" s="262">
        <f t="shared" si="324"/>
        <v>-17500</v>
      </c>
      <c r="H811" s="262">
        <f t="shared" si="324"/>
        <v>-17500</v>
      </c>
      <c r="I811" s="262">
        <f t="shared" si="324"/>
        <v>-35000</v>
      </c>
      <c r="J811" s="262">
        <f t="shared" si="324"/>
        <v>-17500</v>
      </c>
      <c r="K811" s="262">
        <f t="shared" si="324"/>
        <v>-35000</v>
      </c>
      <c r="L811" s="262">
        <f t="shared" si="324"/>
        <v>0</v>
      </c>
      <c r="M811" s="262">
        <f t="shared" si="324"/>
        <v>-17500</v>
      </c>
      <c r="N811" s="262">
        <f t="shared" si="324"/>
        <v>0</v>
      </c>
      <c r="O811" s="262">
        <f t="shared" si="324"/>
        <v>-17500</v>
      </c>
      <c r="P811" s="262">
        <f t="shared" si="324"/>
        <v>0</v>
      </c>
      <c r="Q811" s="262">
        <f t="shared" si="324"/>
        <v>-17500</v>
      </c>
      <c r="R811" s="262">
        <f t="shared" si="324"/>
        <v>0</v>
      </c>
      <c r="S811" s="262">
        <f t="shared" si="324"/>
        <v>-17500</v>
      </c>
      <c r="T811" s="262">
        <f t="shared" si="324"/>
        <v>0</v>
      </c>
      <c r="U811" s="262">
        <f t="shared" si="324"/>
        <v>-17500</v>
      </c>
      <c r="V811" s="262">
        <f t="shared" si="324"/>
        <v>0</v>
      </c>
      <c r="W811" s="262">
        <f t="shared" si="324"/>
        <v>-17500</v>
      </c>
      <c r="X811" s="262">
        <f t="shared" si="324"/>
        <v>0</v>
      </c>
      <c r="Y811" s="262">
        <f t="shared" si="324"/>
        <v>0</v>
      </c>
      <c r="Z811" s="262">
        <f t="shared" si="324"/>
        <v>0</v>
      </c>
      <c r="AA811" s="262">
        <f t="shared" si="324"/>
        <v>0</v>
      </c>
      <c r="AB811" s="262">
        <f t="shared" si="324"/>
        <v>0</v>
      </c>
    </row>
    <row r="812" spans="3:29" ht="15.6" outlineLevel="1">
      <c r="C812" s="974" t="s">
        <v>924</v>
      </c>
      <c r="D812" s="260"/>
      <c r="E812" s="261">
        <f>-SUM(E470:E499)*$H$52</f>
        <v>0</v>
      </c>
      <c r="F812" s="262">
        <f t="shared" ref="F812:AB812" si="325">-SUM(F470:F499)*$H$52</f>
        <v>0</v>
      </c>
      <c r="G812" s="262">
        <f t="shared" si="325"/>
        <v>-17500</v>
      </c>
      <c r="H812" s="262">
        <f t="shared" si="325"/>
        <v>-17500</v>
      </c>
      <c r="I812" s="262">
        <f t="shared" si="325"/>
        <v>-35000</v>
      </c>
      <c r="J812" s="262">
        <f t="shared" si="325"/>
        <v>-17500</v>
      </c>
      <c r="K812" s="262">
        <f t="shared" si="325"/>
        <v>-35000</v>
      </c>
      <c r="L812" s="262">
        <f t="shared" si="325"/>
        <v>0</v>
      </c>
      <c r="M812" s="262">
        <f t="shared" si="325"/>
        <v>-17500</v>
      </c>
      <c r="N812" s="262">
        <f t="shared" si="325"/>
        <v>0</v>
      </c>
      <c r="O812" s="262">
        <f t="shared" si="325"/>
        <v>-17500</v>
      </c>
      <c r="P812" s="262">
        <f t="shared" si="325"/>
        <v>0</v>
      </c>
      <c r="Q812" s="262">
        <f t="shared" si="325"/>
        <v>-17500</v>
      </c>
      <c r="R812" s="262">
        <f t="shared" si="325"/>
        <v>0</v>
      </c>
      <c r="S812" s="262">
        <f t="shared" si="325"/>
        <v>-17500</v>
      </c>
      <c r="T812" s="262">
        <f t="shared" si="325"/>
        <v>0</v>
      </c>
      <c r="U812" s="262">
        <f t="shared" si="325"/>
        <v>-17500</v>
      </c>
      <c r="V812" s="262">
        <f t="shared" si="325"/>
        <v>0</v>
      </c>
      <c r="W812" s="262">
        <f t="shared" si="325"/>
        <v>-17500</v>
      </c>
      <c r="X812" s="262">
        <f t="shared" si="325"/>
        <v>0</v>
      </c>
      <c r="Y812" s="262">
        <f t="shared" si="325"/>
        <v>0</v>
      </c>
      <c r="Z812" s="262">
        <f t="shared" si="325"/>
        <v>0</v>
      </c>
      <c r="AA812" s="262">
        <f t="shared" si="325"/>
        <v>0</v>
      </c>
      <c r="AB812" s="262">
        <f t="shared" si="325"/>
        <v>0</v>
      </c>
    </row>
    <row r="813" spans="3:29" ht="15.6" outlineLevel="1">
      <c r="C813" s="974" t="s">
        <v>927</v>
      </c>
      <c r="D813" s="260"/>
      <c r="E813" s="261">
        <f t="array" ref="E813">-SUM(D563:D592-E563:E592)*$I$52</f>
        <v>-210000</v>
      </c>
      <c r="F813" s="262">
        <f t="array" ref="F813">-SUM(E563:E592-F563:F592)*$I$52</f>
        <v>0</v>
      </c>
      <c r="G813" s="262">
        <f t="array" ref="G813">-SUM(F563:F592-G563:G592)*$I$52</f>
        <v>0</v>
      </c>
      <c r="H813" s="262">
        <f t="array" ref="H813">-SUM(G563:G592-H563:H592)*$I$52</f>
        <v>0</v>
      </c>
      <c r="I813" s="262">
        <f t="array" ref="I813">-SUM(H563:H592-I563:I592)*$I$52</f>
        <v>0</v>
      </c>
      <c r="J813" s="262">
        <f t="array" ref="J813">-SUM(I563:I592-J563:J592)*$I$52</f>
        <v>0</v>
      </c>
      <c r="K813" s="262">
        <f t="array" ref="K813">-SUM(J563:J592-K563:K592)*$I$52</f>
        <v>0</v>
      </c>
      <c r="L813" s="262">
        <f t="array" ref="L813">-SUM(K563:K592-L563:L592)*$I$52</f>
        <v>0</v>
      </c>
      <c r="M813" s="262">
        <f t="array" ref="M813">-SUM(L563:L592-M563:M592)*$I$52</f>
        <v>0</v>
      </c>
      <c r="N813" s="262">
        <f t="array" ref="N813">-SUM(M563:M592-N563:N592)*$I$52</f>
        <v>0</v>
      </c>
      <c r="O813" s="262">
        <f t="array" ref="O813">-SUM(N563:N592-O563:O592)*$I$52</f>
        <v>0</v>
      </c>
      <c r="P813" s="262">
        <f t="array" ref="P813">-SUM(O563:O592-P563:P592)*$I$52</f>
        <v>0</v>
      </c>
      <c r="Q813" s="262">
        <f t="array" ref="Q813">-SUM(P563:P592-Q563:Q592)*$I$52</f>
        <v>0</v>
      </c>
      <c r="R813" s="262">
        <f t="array" ref="R813">-SUM(Q563:Q592-R563:R592)*$I$52</f>
        <v>0</v>
      </c>
      <c r="S813" s="262">
        <f t="array" ref="S813">-SUM(R563:R592-S563:S592)*$I$52</f>
        <v>0</v>
      </c>
      <c r="T813" s="262">
        <f t="array" ref="T813">-SUM(S563:S592-T563:T592)*$I$52</f>
        <v>0</v>
      </c>
      <c r="U813" s="262">
        <f t="array" ref="U813">-SUM(T563:T592-U563:U592)*$I$52</f>
        <v>0</v>
      </c>
      <c r="V813" s="262">
        <f t="array" ref="V813">-SUM(U563:U592-V563:V592)*$I$52</f>
        <v>0</v>
      </c>
      <c r="W813" s="262">
        <f t="array" ref="W813">-SUM(V563:V592-W563:W592)*$I$52</f>
        <v>0</v>
      </c>
      <c r="X813" s="262">
        <f t="array" ref="X813">-SUM(W563:W592-X563:X592)*$I$52</f>
        <v>0</v>
      </c>
      <c r="Y813" s="262">
        <f t="array" ref="Y813">-SUM(X563:X592-Y563:Y592)*$I$52</f>
        <v>0</v>
      </c>
      <c r="Z813" s="262">
        <f t="array" ref="Z813">-SUM(Y563:Y592-Z563:Z592)*$I$52</f>
        <v>0</v>
      </c>
      <c r="AA813" s="262">
        <f t="array" ref="AA813">-SUM(Z563:Z592-AA563:AA592)*$I$52</f>
        <v>0</v>
      </c>
      <c r="AB813" s="262">
        <f t="array" ref="AB813">-SUM(AA563:AA592-AB563:AB592)*$I$52</f>
        <v>0</v>
      </c>
    </row>
    <row r="814" spans="3:29" ht="15.6" outlineLevel="1">
      <c r="C814" s="974"/>
      <c r="D814" s="260"/>
      <c r="E814" s="261">
        <f>IF($N$339="Rehab",IF(AND(E$629&gt;=MIN($K$344:$K$373),E$629&lt;MIN($O$344:$O$373)),-$F$74/(MIN($O$344:$O$373)-MIN($K$344:$K$373)),0),0)</f>
        <v>-49700</v>
      </c>
      <c r="F814" s="262">
        <f t="shared" ref="F814:AB814" si="326">IF($N$339="Rehab",IF(AND(F$629&gt;=MIN($K$344:$K$373),F$629&lt;MIN($O$344:$O$373)),-$F$74/(MIN($O$344:$O$373)-MIN($K$344:$K$373)),0),0)</f>
        <v>-49700</v>
      </c>
      <c r="G814" s="262">
        <f t="shared" si="326"/>
        <v>-49700</v>
      </c>
      <c r="H814" s="262">
        <f t="shared" si="326"/>
        <v>-49700</v>
      </c>
      <c r="I814" s="262">
        <f t="shared" si="326"/>
        <v>-49700</v>
      </c>
      <c r="J814" s="262">
        <f t="shared" si="326"/>
        <v>-49700</v>
      </c>
      <c r="K814" s="262">
        <f t="shared" si="326"/>
        <v>-49700</v>
      </c>
      <c r="L814" s="262">
        <f t="shared" si="326"/>
        <v>-49700</v>
      </c>
      <c r="M814" s="262">
        <f t="shared" si="326"/>
        <v>-49700</v>
      </c>
      <c r="N814" s="262">
        <f t="shared" si="326"/>
        <v>-49700</v>
      </c>
      <c r="O814" s="262">
        <f t="shared" si="326"/>
        <v>0</v>
      </c>
      <c r="P814" s="262">
        <f t="shared" si="326"/>
        <v>0</v>
      </c>
      <c r="Q814" s="262">
        <f t="shared" si="326"/>
        <v>0</v>
      </c>
      <c r="R814" s="262">
        <f t="shared" si="326"/>
        <v>0</v>
      </c>
      <c r="S814" s="262">
        <f t="shared" si="326"/>
        <v>0</v>
      </c>
      <c r="T814" s="262">
        <f t="shared" si="326"/>
        <v>0</v>
      </c>
      <c r="U814" s="262">
        <f t="shared" si="326"/>
        <v>0</v>
      </c>
      <c r="V814" s="262">
        <f t="shared" si="326"/>
        <v>0</v>
      </c>
      <c r="W814" s="262">
        <f t="shared" si="326"/>
        <v>0</v>
      </c>
      <c r="X814" s="262">
        <f t="shared" si="326"/>
        <v>0</v>
      </c>
      <c r="Y814" s="262">
        <f t="shared" si="326"/>
        <v>0</v>
      </c>
      <c r="Z814" s="262">
        <f t="shared" si="326"/>
        <v>0</v>
      </c>
      <c r="AA814" s="262">
        <f t="shared" si="326"/>
        <v>0</v>
      </c>
      <c r="AB814" s="262">
        <f t="shared" si="326"/>
        <v>0</v>
      </c>
    </row>
    <row r="815" spans="3:29" outlineLevel="1">
      <c r="C815" s="225" t="s">
        <v>301</v>
      </c>
      <c r="D815" s="223"/>
      <c r="E815" s="261">
        <f>$E$913/12</f>
        <v>0</v>
      </c>
      <c r="F815" s="262">
        <f t="shared" ref="F815:P815" si="327">$E$913/12</f>
        <v>0</v>
      </c>
      <c r="G815" s="262">
        <f t="shared" si="327"/>
        <v>0</v>
      </c>
      <c r="H815" s="262">
        <f t="shared" si="327"/>
        <v>0</v>
      </c>
      <c r="I815" s="262">
        <f t="shared" si="327"/>
        <v>0</v>
      </c>
      <c r="J815" s="262">
        <f t="shared" si="327"/>
        <v>0</v>
      </c>
      <c r="K815" s="262">
        <f t="shared" si="327"/>
        <v>0</v>
      </c>
      <c r="L815" s="262">
        <f t="shared" si="327"/>
        <v>0</v>
      </c>
      <c r="M815" s="262">
        <f t="shared" si="327"/>
        <v>0</v>
      </c>
      <c r="N815" s="262">
        <f t="shared" si="327"/>
        <v>0</v>
      </c>
      <c r="O815" s="262">
        <f t="shared" si="327"/>
        <v>0</v>
      </c>
      <c r="P815" s="262">
        <f t="shared" si="327"/>
        <v>0</v>
      </c>
      <c r="Q815" s="262">
        <f>$F$913/12</f>
        <v>0</v>
      </c>
      <c r="R815" s="262">
        <f t="shared" ref="R815:AB815" si="328">$F$913/12</f>
        <v>0</v>
      </c>
      <c r="S815" s="262">
        <f t="shared" si="328"/>
        <v>0</v>
      </c>
      <c r="T815" s="262">
        <f t="shared" si="328"/>
        <v>0</v>
      </c>
      <c r="U815" s="262">
        <f t="shared" si="328"/>
        <v>0</v>
      </c>
      <c r="V815" s="262">
        <f t="shared" si="328"/>
        <v>0</v>
      </c>
      <c r="W815" s="262">
        <f t="shared" si="328"/>
        <v>0</v>
      </c>
      <c r="X815" s="262">
        <f t="shared" si="328"/>
        <v>0</v>
      </c>
      <c r="Y815" s="262">
        <f t="shared" si="328"/>
        <v>0</v>
      </c>
      <c r="Z815" s="262">
        <f t="shared" si="328"/>
        <v>0</v>
      </c>
      <c r="AA815" s="262">
        <f t="shared" si="328"/>
        <v>0</v>
      </c>
      <c r="AB815" s="262">
        <f t="shared" si="328"/>
        <v>0</v>
      </c>
    </row>
    <row r="816" spans="3:29" outlineLevel="1">
      <c r="C816" s="21" t="s">
        <v>309</v>
      </c>
      <c r="E816" s="346">
        <f ca="1">E810+E811+E814+E815</f>
        <v>-266953.08333333337</v>
      </c>
      <c r="F816" s="346">
        <f t="shared" ref="F816:AB816" ca="1" si="329">F810+F811+F814+F815</f>
        <v>-56953.083333333336</v>
      </c>
      <c r="G816" s="346">
        <f t="shared" ca="1" si="329"/>
        <v>-74453.083333333343</v>
      </c>
      <c r="H816" s="346">
        <f t="shared" ca="1" si="329"/>
        <v>-74453.083333333343</v>
      </c>
      <c r="I816" s="346">
        <f t="shared" ca="1" si="329"/>
        <v>-91953.083333333343</v>
      </c>
      <c r="J816" s="346">
        <f t="shared" ca="1" si="329"/>
        <v>-74453.083333333343</v>
      </c>
      <c r="K816" s="346">
        <f t="shared" ca="1" si="329"/>
        <v>-91953.083333333343</v>
      </c>
      <c r="L816" s="346">
        <f t="shared" ca="1" si="329"/>
        <v>-56953.083333333336</v>
      </c>
      <c r="M816" s="346">
        <f t="shared" ca="1" si="329"/>
        <v>-74453.083333333343</v>
      </c>
      <c r="N816" s="346">
        <f t="shared" ca="1" si="329"/>
        <v>-56953.083333333336</v>
      </c>
      <c r="O816" s="346">
        <f t="shared" ca="1" si="329"/>
        <v>-24753.083333333336</v>
      </c>
      <c r="P816" s="346">
        <f t="shared" ca="1" si="329"/>
        <v>-7253.0833333333339</v>
      </c>
      <c r="Q816" s="346">
        <f t="shared" ca="1" si="329"/>
        <v>-25413.645</v>
      </c>
      <c r="R816" s="346">
        <f t="shared" ca="1" si="329"/>
        <v>-7913.6450000000004</v>
      </c>
      <c r="S816" s="346">
        <f t="shared" ca="1" si="329"/>
        <v>-25413.645</v>
      </c>
      <c r="T816" s="346">
        <f t="shared" ca="1" si="329"/>
        <v>-7913.6450000000004</v>
      </c>
      <c r="U816" s="346">
        <f t="shared" ca="1" si="329"/>
        <v>-25413.645</v>
      </c>
      <c r="V816" s="346">
        <f t="shared" ca="1" si="329"/>
        <v>-7913.6450000000004</v>
      </c>
      <c r="W816" s="346">
        <f t="shared" ca="1" si="329"/>
        <v>-25413.645</v>
      </c>
      <c r="X816" s="346">
        <f t="shared" ca="1" si="329"/>
        <v>-7913.6450000000004</v>
      </c>
      <c r="Y816" s="346">
        <f t="shared" ca="1" si="329"/>
        <v>-7913.6450000000004</v>
      </c>
      <c r="Z816" s="346">
        <f t="shared" ca="1" si="329"/>
        <v>-7913.6450000000004</v>
      </c>
      <c r="AA816" s="346">
        <f t="shared" ca="1" si="329"/>
        <v>-7913.6450000000004</v>
      </c>
      <c r="AB816" s="346">
        <f t="shared" ca="1" si="329"/>
        <v>-7913.6450000000004</v>
      </c>
    </row>
    <row r="817" spans="2:38" outlineLevel="1"/>
    <row r="818" spans="2:38" outlineLevel="1"/>
    <row r="819" spans="2:38" outlineLevel="1"/>
    <row r="821" spans="2:38" ht="18">
      <c r="B821" s="22" t="s">
        <v>252</v>
      </c>
    </row>
    <row r="822" spans="2:38" outlineLevel="1">
      <c r="E822" s="312" t="s">
        <v>299</v>
      </c>
      <c r="F822" s="312"/>
    </row>
    <row r="823" spans="2:38" s="5" customFormat="1" outlineLevel="1">
      <c r="C823" s="5" t="s">
        <v>26</v>
      </c>
      <c r="D823" s="226" t="s">
        <v>27</v>
      </c>
      <c r="E823" s="306">
        <v>1</v>
      </c>
      <c r="F823" s="307">
        <f>E823+1</f>
        <v>2</v>
      </c>
      <c r="G823" s="20">
        <f t="shared" ref="G823:N823" si="330">F823+1</f>
        <v>3</v>
      </c>
      <c r="H823" s="20">
        <f t="shared" si="330"/>
        <v>4</v>
      </c>
      <c r="I823" s="20">
        <f t="shared" si="330"/>
        <v>5</v>
      </c>
      <c r="J823" s="20">
        <f t="shared" si="330"/>
        <v>6</v>
      </c>
      <c r="K823" s="20">
        <f t="shared" si="330"/>
        <v>7</v>
      </c>
      <c r="L823" s="20">
        <f t="shared" si="330"/>
        <v>8</v>
      </c>
      <c r="M823" s="20">
        <f t="shared" si="330"/>
        <v>9</v>
      </c>
      <c r="N823" s="20">
        <f t="shared" si="330"/>
        <v>10</v>
      </c>
      <c r="O823" s="4"/>
      <c r="P823" s="4"/>
      <c r="Q823" s="4"/>
      <c r="R823" s="4"/>
      <c r="S823" s="4"/>
      <c r="T823" s="4"/>
      <c r="U823" s="4"/>
      <c r="V823" s="4"/>
      <c r="W823" s="4"/>
      <c r="X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2:38" ht="3.75" customHeight="1" outlineLevel="1">
      <c r="D824" s="217"/>
      <c r="E824" s="308"/>
      <c r="F824" s="309"/>
      <c r="G824" s="28"/>
      <c r="H824" s="28"/>
      <c r="I824" s="28"/>
      <c r="J824" s="28"/>
      <c r="K824" s="28"/>
      <c r="L824" s="28"/>
      <c r="M824" s="28"/>
      <c r="N824" s="28"/>
    </row>
    <row r="825" spans="2:38" ht="10.5" customHeight="1" outlineLevel="1">
      <c r="D825" s="472"/>
      <c r="E825" s="310"/>
      <c r="F825" s="311"/>
      <c r="G825" s="15"/>
      <c r="H825" s="15"/>
      <c r="I825" s="15"/>
      <c r="J825" s="15"/>
      <c r="K825" s="15"/>
      <c r="L825" s="15"/>
      <c r="M825" s="15"/>
      <c r="N825" s="15"/>
    </row>
    <row r="826" spans="2:38" ht="14.25" customHeight="1" outlineLevel="1">
      <c r="C826" s="4" t="s">
        <v>349</v>
      </c>
      <c r="D826" s="472"/>
      <c r="E826" s="473">
        <f>1+E864/E862</f>
        <v>0</v>
      </c>
      <c r="F826" s="474">
        <f t="shared" ref="F826:N826" si="331">1+F864/F862</f>
        <v>0</v>
      </c>
      <c r="G826" s="475">
        <f t="shared" si="331"/>
        <v>0.97959183673469385</v>
      </c>
      <c r="H826" s="475">
        <f t="shared" si="331"/>
        <v>0.96938775510204078</v>
      </c>
      <c r="I826" s="475">
        <f t="shared" si="331"/>
        <v>0.96907216494845361</v>
      </c>
      <c r="J826" s="475">
        <f t="shared" si="331"/>
        <v>0.96842105263157896</v>
      </c>
      <c r="K826" s="475">
        <f t="shared" si="331"/>
        <v>0.96842105263157896</v>
      </c>
      <c r="L826" s="475">
        <f t="shared" si="331"/>
        <v>0.96842105263157896</v>
      </c>
      <c r="M826" s="475">
        <f t="shared" si="331"/>
        <v>0.96842105263157896</v>
      </c>
      <c r="N826" s="475">
        <f t="shared" si="331"/>
        <v>0.96842105263157896</v>
      </c>
    </row>
    <row r="827" spans="2:38" outlineLevel="1">
      <c r="D827" s="227"/>
      <c r="E827" s="310"/>
      <c r="F827" s="311"/>
      <c r="G827" s="15"/>
      <c r="H827" s="15"/>
      <c r="I827" s="15"/>
      <c r="J827" s="15"/>
      <c r="K827" s="4"/>
      <c r="L827" s="4"/>
      <c r="M827" s="4"/>
    </row>
    <row r="828" spans="2:38" outlineLevel="1">
      <c r="C828" s="23" t="s">
        <v>28</v>
      </c>
      <c r="D828" s="227"/>
      <c r="E828" s="310"/>
      <c r="F828" s="312"/>
      <c r="I828" s="4"/>
      <c r="J828" s="4"/>
      <c r="K828" s="4"/>
      <c r="L828" s="4"/>
      <c r="M828" s="4"/>
    </row>
    <row r="829" spans="2:38" outlineLevel="1">
      <c r="C829" s="211" t="s">
        <v>29</v>
      </c>
      <c r="D829" s="227"/>
      <c r="E829" s="310"/>
      <c r="F829" s="312"/>
      <c r="I829" s="4"/>
      <c r="J829" s="4"/>
      <c r="K829" s="4"/>
      <c r="L829" s="4"/>
      <c r="M829" s="4"/>
    </row>
    <row r="830" spans="2:38" outlineLevel="1">
      <c r="B830" s="556">
        <v>1</v>
      </c>
      <c r="C830" s="212" t="str">
        <f t="shared" ref="C830:C859" si="332">E129</f>
        <v>Studio</v>
      </c>
      <c r="D830" s="283">
        <f t="shared" ref="D830:D859" si="333">J129</f>
        <v>0</v>
      </c>
      <c r="E830" s="313">
        <f t="shared" ref="E830:F859" si="334">SUMIF($E$628:$AB$628,E$823,$E639:$AB639)</f>
        <v>0</v>
      </c>
      <c r="F830" s="314">
        <f t="shared" si="334"/>
        <v>0</v>
      </c>
      <c r="G830" s="284">
        <f t="shared" ref="G830:N839" si="335">F830*(1+HLOOKUP(G$823,$E$181:$N$182,2,FALSE))</f>
        <v>0</v>
      </c>
      <c r="H830" s="284">
        <f t="shared" si="335"/>
        <v>0</v>
      </c>
      <c r="I830" s="284">
        <f t="shared" si="335"/>
        <v>0</v>
      </c>
      <c r="J830" s="284">
        <f t="shared" si="335"/>
        <v>0</v>
      </c>
      <c r="K830" s="284">
        <f t="shared" si="335"/>
        <v>0</v>
      </c>
      <c r="L830" s="284">
        <f t="shared" si="335"/>
        <v>0</v>
      </c>
      <c r="M830" s="284">
        <f t="shared" si="335"/>
        <v>0</v>
      </c>
      <c r="N830" s="284">
        <f t="shared" si="335"/>
        <v>0</v>
      </c>
    </row>
    <row r="831" spans="2:38" outlineLevel="1">
      <c r="B831" s="556">
        <f>B830+1</f>
        <v>2</v>
      </c>
      <c r="C831" s="212" t="str">
        <f t="shared" si="332"/>
        <v xml:space="preserve">1 Bed / 1 Bath </v>
      </c>
      <c r="D831" s="283">
        <f t="shared" si="333"/>
        <v>0</v>
      </c>
      <c r="E831" s="313">
        <f t="shared" si="334"/>
        <v>0</v>
      </c>
      <c r="F831" s="314">
        <f t="shared" si="334"/>
        <v>0</v>
      </c>
      <c r="G831" s="284">
        <f t="shared" si="335"/>
        <v>0</v>
      </c>
      <c r="H831" s="284">
        <f t="shared" si="335"/>
        <v>0</v>
      </c>
      <c r="I831" s="284">
        <f t="shared" si="335"/>
        <v>0</v>
      </c>
      <c r="J831" s="284">
        <f t="shared" si="335"/>
        <v>0</v>
      </c>
      <c r="K831" s="284">
        <f t="shared" si="335"/>
        <v>0</v>
      </c>
      <c r="L831" s="284">
        <f t="shared" si="335"/>
        <v>0</v>
      </c>
      <c r="M831" s="284">
        <f t="shared" si="335"/>
        <v>0</v>
      </c>
      <c r="N831" s="284">
        <f t="shared" si="335"/>
        <v>0</v>
      </c>
    </row>
    <row r="832" spans="2:38" outlineLevel="1">
      <c r="B832" s="556">
        <f t="shared" ref="B832:B859" si="336">B831+1</f>
        <v>3</v>
      </c>
      <c r="C832" s="212" t="str">
        <f t="shared" si="332"/>
        <v xml:space="preserve">1 Bed / 1 Bath </v>
      </c>
      <c r="D832" s="283">
        <f t="shared" si="333"/>
        <v>0</v>
      </c>
      <c r="E832" s="313">
        <f t="shared" si="334"/>
        <v>0</v>
      </c>
      <c r="F832" s="314">
        <f t="shared" si="334"/>
        <v>0</v>
      </c>
      <c r="G832" s="284">
        <f t="shared" si="335"/>
        <v>0</v>
      </c>
      <c r="H832" s="284">
        <f t="shared" si="335"/>
        <v>0</v>
      </c>
      <c r="I832" s="284">
        <f t="shared" si="335"/>
        <v>0</v>
      </c>
      <c r="J832" s="284">
        <f t="shared" si="335"/>
        <v>0</v>
      </c>
      <c r="K832" s="284">
        <f t="shared" si="335"/>
        <v>0</v>
      </c>
      <c r="L832" s="284">
        <f t="shared" si="335"/>
        <v>0</v>
      </c>
      <c r="M832" s="284">
        <f t="shared" si="335"/>
        <v>0</v>
      </c>
      <c r="N832" s="284">
        <f t="shared" si="335"/>
        <v>0</v>
      </c>
    </row>
    <row r="833" spans="2:14" outlineLevel="1">
      <c r="B833" s="556">
        <f t="shared" si="336"/>
        <v>4</v>
      </c>
      <c r="C833" s="557" t="str">
        <f t="shared" si="332"/>
        <v xml:space="preserve">1 Bed / 1 Bath </v>
      </c>
      <c r="D833" s="559">
        <f t="shared" si="333"/>
        <v>0</v>
      </c>
      <c r="E833" s="313">
        <f t="shared" si="334"/>
        <v>0</v>
      </c>
      <c r="F833" s="315">
        <f t="shared" si="334"/>
        <v>0</v>
      </c>
      <c r="G833" s="286">
        <f t="shared" si="335"/>
        <v>0</v>
      </c>
      <c r="H833" s="286">
        <f t="shared" si="335"/>
        <v>0</v>
      </c>
      <c r="I833" s="286">
        <f t="shared" si="335"/>
        <v>0</v>
      </c>
      <c r="J833" s="286">
        <f t="shared" si="335"/>
        <v>0</v>
      </c>
      <c r="K833" s="286">
        <f t="shared" si="335"/>
        <v>0</v>
      </c>
      <c r="L833" s="286">
        <f t="shared" si="335"/>
        <v>0</v>
      </c>
      <c r="M833" s="286">
        <f t="shared" si="335"/>
        <v>0</v>
      </c>
      <c r="N833" s="286">
        <f t="shared" si="335"/>
        <v>0</v>
      </c>
    </row>
    <row r="834" spans="2:14" outlineLevel="1">
      <c r="B834" s="556">
        <f t="shared" si="336"/>
        <v>5</v>
      </c>
      <c r="C834" s="557" t="str">
        <f t="shared" si="332"/>
        <v xml:space="preserve">2 Bed / 1 Bath </v>
      </c>
      <c r="D834" s="559">
        <f t="shared" si="333"/>
        <v>0</v>
      </c>
      <c r="E834" s="313">
        <f t="shared" si="334"/>
        <v>0</v>
      </c>
      <c r="F834" s="315">
        <f t="shared" si="334"/>
        <v>0</v>
      </c>
      <c r="G834" s="286">
        <f t="shared" si="335"/>
        <v>0</v>
      </c>
      <c r="H834" s="286">
        <f t="shared" si="335"/>
        <v>0</v>
      </c>
      <c r="I834" s="286">
        <f t="shared" si="335"/>
        <v>0</v>
      </c>
      <c r="J834" s="286">
        <f t="shared" si="335"/>
        <v>0</v>
      </c>
      <c r="K834" s="286">
        <f t="shared" si="335"/>
        <v>0</v>
      </c>
      <c r="L834" s="286">
        <f t="shared" si="335"/>
        <v>0</v>
      </c>
      <c r="M834" s="286">
        <f t="shared" si="335"/>
        <v>0</v>
      </c>
      <c r="N834" s="286">
        <f t="shared" si="335"/>
        <v>0</v>
      </c>
    </row>
    <row r="835" spans="2:14" outlineLevel="1">
      <c r="B835" s="556">
        <f t="shared" si="336"/>
        <v>6</v>
      </c>
      <c r="C835" s="557" t="str">
        <f t="shared" si="332"/>
        <v xml:space="preserve">2 Bed / 1 Bath </v>
      </c>
      <c r="D835" s="559">
        <f t="shared" si="333"/>
        <v>0</v>
      </c>
      <c r="E835" s="313">
        <f t="shared" si="334"/>
        <v>0</v>
      </c>
      <c r="F835" s="315">
        <f t="shared" si="334"/>
        <v>0</v>
      </c>
      <c r="G835" s="286">
        <f t="shared" si="335"/>
        <v>0</v>
      </c>
      <c r="H835" s="286">
        <f t="shared" si="335"/>
        <v>0</v>
      </c>
      <c r="I835" s="286">
        <f t="shared" si="335"/>
        <v>0</v>
      </c>
      <c r="J835" s="286">
        <f t="shared" si="335"/>
        <v>0</v>
      </c>
      <c r="K835" s="286">
        <f t="shared" si="335"/>
        <v>0</v>
      </c>
      <c r="L835" s="286">
        <f t="shared" si="335"/>
        <v>0</v>
      </c>
      <c r="M835" s="286">
        <f t="shared" si="335"/>
        <v>0</v>
      </c>
      <c r="N835" s="286">
        <f t="shared" si="335"/>
        <v>0</v>
      </c>
    </row>
    <row r="836" spans="2:14" outlineLevel="1">
      <c r="B836" s="556">
        <f t="shared" si="336"/>
        <v>7</v>
      </c>
      <c r="C836" s="557" t="str">
        <f t="shared" si="332"/>
        <v xml:space="preserve">2 Bed / 1 Bath </v>
      </c>
      <c r="D836" s="559">
        <f t="shared" si="333"/>
        <v>0</v>
      </c>
      <c r="E836" s="313">
        <f t="shared" si="334"/>
        <v>0</v>
      </c>
      <c r="F836" s="315">
        <f t="shared" si="334"/>
        <v>0</v>
      </c>
      <c r="G836" s="286">
        <f t="shared" si="335"/>
        <v>0</v>
      </c>
      <c r="H836" s="286">
        <f t="shared" si="335"/>
        <v>0</v>
      </c>
      <c r="I836" s="286">
        <f t="shared" si="335"/>
        <v>0</v>
      </c>
      <c r="J836" s="286">
        <f t="shared" si="335"/>
        <v>0</v>
      </c>
      <c r="K836" s="286">
        <f t="shared" si="335"/>
        <v>0</v>
      </c>
      <c r="L836" s="286">
        <f t="shared" si="335"/>
        <v>0</v>
      </c>
      <c r="M836" s="286">
        <f t="shared" si="335"/>
        <v>0</v>
      </c>
      <c r="N836" s="286">
        <f t="shared" si="335"/>
        <v>0</v>
      </c>
    </row>
    <row r="837" spans="2:14" outlineLevel="1">
      <c r="B837" s="556">
        <f t="shared" si="336"/>
        <v>8</v>
      </c>
      <c r="C837" s="557" t="str">
        <f t="shared" si="332"/>
        <v xml:space="preserve">2 Bed / 2 Bath </v>
      </c>
      <c r="D837" s="559">
        <f t="shared" si="333"/>
        <v>0</v>
      </c>
      <c r="E837" s="313">
        <f t="shared" si="334"/>
        <v>0</v>
      </c>
      <c r="F837" s="315">
        <f t="shared" si="334"/>
        <v>0</v>
      </c>
      <c r="G837" s="286">
        <f t="shared" si="335"/>
        <v>0</v>
      </c>
      <c r="H837" s="286">
        <f t="shared" si="335"/>
        <v>0</v>
      </c>
      <c r="I837" s="286">
        <f t="shared" si="335"/>
        <v>0</v>
      </c>
      <c r="J837" s="286">
        <f t="shared" si="335"/>
        <v>0</v>
      </c>
      <c r="K837" s="286">
        <f t="shared" si="335"/>
        <v>0</v>
      </c>
      <c r="L837" s="286">
        <f t="shared" si="335"/>
        <v>0</v>
      </c>
      <c r="M837" s="286">
        <f t="shared" si="335"/>
        <v>0</v>
      </c>
      <c r="N837" s="286">
        <f t="shared" si="335"/>
        <v>0</v>
      </c>
    </row>
    <row r="838" spans="2:14" outlineLevel="1">
      <c r="B838" s="556">
        <f t="shared" si="336"/>
        <v>9</v>
      </c>
      <c r="C838" s="557" t="str">
        <f t="shared" si="332"/>
        <v>2 Bed / 1 Bath + Den</v>
      </c>
      <c r="D838" s="559">
        <f t="shared" si="333"/>
        <v>0</v>
      </c>
      <c r="E838" s="313">
        <f t="shared" si="334"/>
        <v>0</v>
      </c>
      <c r="F838" s="315">
        <f t="shared" si="334"/>
        <v>0</v>
      </c>
      <c r="G838" s="286">
        <f t="shared" si="335"/>
        <v>0</v>
      </c>
      <c r="H838" s="286">
        <f t="shared" si="335"/>
        <v>0</v>
      </c>
      <c r="I838" s="286">
        <f t="shared" si="335"/>
        <v>0</v>
      </c>
      <c r="J838" s="286">
        <f t="shared" si="335"/>
        <v>0</v>
      </c>
      <c r="K838" s="286">
        <f t="shared" si="335"/>
        <v>0</v>
      </c>
      <c r="L838" s="286">
        <f t="shared" si="335"/>
        <v>0</v>
      </c>
      <c r="M838" s="286">
        <f t="shared" si="335"/>
        <v>0</v>
      </c>
      <c r="N838" s="286">
        <f t="shared" si="335"/>
        <v>0</v>
      </c>
    </row>
    <row r="839" spans="2:14" outlineLevel="1">
      <c r="B839" s="556">
        <f t="shared" si="336"/>
        <v>10</v>
      </c>
      <c r="C839" s="557" t="str">
        <f t="shared" si="332"/>
        <v xml:space="preserve">2 Bed / 2 Bath </v>
      </c>
      <c r="D839" s="559">
        <f t="shared" si="333"/>
        <v>0</v>
      </c>
      <c r="E839" s="313">
        <f t="shared" si="334"/>
        <v>0</v>
      </c>
      <c r="F839" s="315">
        <f t="shared" si="334"/>
        <v>0</v>
      </c>
      <c r="G839" s="286">
        <f t="shared" si="335"/>
        <v>0</v>
      </c>
      <c r="H839" s="286">
        <f t="shared" si="335"/>
        <v>0</v>
      </c>
      <c r="I839" s="286">
        <f t="shared" si="335"/>
        <v>0</v>
      </c>
      <c r="J839" s="286">
        <f t="shared" si="335"/>
        <v>0</v>
      </c>
      <c r="K839" s="286">
        <f t="shared" si="335"/>
        <v>0</v>
      </c>
      <c r="L839" s="286">
        <f t="shared" si="335"/>
        <v>0</v>
      </c>
      <c r="M839" s="286">
        <f t="shared" si="335"/>
        <v>0</v>
      </c>
      <c r="N839" s="286">
        <f t="shared" si="335"/>
        <v>0</v>
      </c>
    </row>
    <row r="840" spans="2:14" outlineLevel="1">
      <c r="B840" s="556">
        <f t="shared" si="336"/>
        <v>11</v>
      </c>
      <c r="C840" s="557" t="str">
        <f t="shared" si="332"/>
        <v xml:space="preserve">2 Bed / 1.5 Bath </v>
      </c>
      <c r="D840" s="559">
        <f t="shared" si="333"/>
        <v>0</v>
      </c>
      <c r="E840" s="313">
        <f t="shared" si="334"/>
        <v>0</v>
      </c>
      <c r="F840" s="315">
        <f t="shared" si="334"/>
        <v>0</v>
      </c>
      <c r="G840" s="286">
        <f t="shared" ref="G840:N849" si="337">F840*(1+HLOOKUP(G$823,$E$181:$N$182,2,FALSE))</f>
        <v>0</v>
      </c>
      <c r="H840" s="286">
        <f t="shared" si="337"/>
        <v>0</v>
      </c>
      <c r="I840" s="286">
        <f t="shared" si="337"/>
        <v>0</v>
      </c>
      <c r="J840" s="286">
        <f t="shared" si="337"/>
        <v>0</v>
      </c>
      <c r="K840" s="286">
        <f t="shared" si="337"/>
        <v>0</v>
      </c>
      <c r="L840" s="286">
        <f t="shared" si="337"/>
        <v>0</v>
      </c>
      <c r="M840" s="286">
        <f t="shared" si="337"/>
        <v>0</v>
      </c>
      <c r="N840" s="286">
        <f t="shared" si="337"/>
        <v>0</v>
      </c>
    </row>
    <row r="841" spans="2:14" outlineLevel="1">
      <c r="B841" s="556">
        <f t="shared" si="336"/>
        <v>12</v>
      </c>
      <c r="C841" s="557" t="str">
        <f t="shared" si="332"/>
        <v xml:space="preserve">3 Bed / 2 Bath </v>
      </c>
      <c r="D841" s="559">
        <f t="shared" si="333"/>
        <v>0</v>
      </c>
      <c r="E841" s="313">
        <f t="shared" si="334"/>
        <v>0</v>
      </c>
      <c r="F841" s="315">
        <f t="shared" si="334"/>
        <v>0</v>
      </c>
      <c r="G841" s="286">
        <f t="shared" si="337"/>
        <v>0</v>
      </c>
      <c r="H841" s="286">
        <f t="shared" si="337"/>
        <v>0</v>
      </c>
      <c r="I841" s="286">
        <f t="shared" si="337"/>
        <v>0</v>
      </c>
      <c r="J841" s="286">
        <f t="shared" si="337"/>
        <v>0</v>
      </c>
      <c r="K841" s="286">
        <f t="shared" si="337"/>
        <v>0</v>
      </c>
      <c r="L841" s="286">
        <f t="shared" si="337"/>
        <v>0</v>
      </c>
      <c r="M841" s="286">
        <f t="shared" si="337"/>
        <v>0</v>
      </c>
      <c r="N841" s="286">
        <f t="shared" si="337"/>
        <v>0</v>
      </c>
    </row>
    <row r="842" spans="2:14" outlineLevel="1">
      <c r="B842" s="556">
        <f t="shared" si="336"/>
        <v>13</v>
      </c>
      <c r="C842" s="557" t="str">
        <f t="shared" si="332"/>
        <v>3 Bed / 2 Bath House</v>
      </c>
      <c r="D842" s="559">
        <f t="shared" si="333"/>
        <v>0</v>
      </c>
      <c r="E842" s="313">
        <f t="shared" si="334"/>
        <v>0</v>
      </c>
      <c r="F842" s="315">
        <f t="shared" si="334"/>
        <v>0</v>
      </c>
      <c r="G842" s="286">
        <f t="shared" si="337"/>
        <v>0</v>
      </c>
      <c r="H842" s="286">
        <f t="shared" si="337"/>
        <v>0</v>
      </c>
      <c r="I842" s="286">
        <f t="shared" si="337"/>
        <v>0</v>
      </c>
      <c r="J842" s="286">
        <f t="shared" si="337"/>
        <v>0</v>
      </c>
      <c r="K842" s="286">
        <f t="shared" si="337"/>
        <v>0</v>
      </c>
      <c r="L842" s="286">
        <f t="shared" si="337"/>
        <v>0</v>
      </c>
      <c r="M842" s="286">
        <f t="shared" si="337"/>
        <v>0</v>
      </c>
      <c r="N842" s="286">
        <f t="shared" si="337"/>
        <v>0</v>
      </c>
    </row>
    <row r="843" spans="2:14" outlineLevel="1">
      <c r="B843" s="556">
        <f t="shared" si="336"/>
        <v>14</v>
      </c>
      <c r="C843" s="557" t="str">
        <f t="shared" si="332"/>
        <v xml:space="preserve">3 Bed / 2 Bath </v>
      </c>
      <c r="D843" s="559">
        <f t="shared" si="333"/>
        <v>113184</v>
      </c>
      <c r="E843" s="313">
        <f t="shared" si="334"/>
        <v>201600</v>
      </c>
      <c r="F843" s="315">
        <f t="shared" si="334"/>
        <v>209664</v>
      </c>
      <c r="G843" s="286">
        <f t="shared" si="337"/>
        <v>218050.56</v>
      </c>
      <c r="H843" s="286">
        <f t="shared" si="337"/>
        <v>226772.58240000001</v>
      </c>
      <c r="I843" s="286">
        <f t="shared" si="337"/>
        <v>235843.48569600002</v>
      </c>
      <c r="J843" s="286">
        <f t="shared" si="337"/>
        <v>245277.22512384003</v>
      </c>
      <c r="K843" s="286">
        <f t="shared" si="337"/>
        <v>255088.31412879363</v>
      </c>
      <c r="L843" s="286">
        <f t="shared" si="337"/>
        <v>265291.84669394541</v>
      </c>
      <c r="M843" s="286">
        <f t="shared" si="337"/>
        <v>275903.52056170325</v>
      </c>
      <c r="N843" s="286">
        <f t="shared" si="337"/>
        <v>286939.6613841714</v>
      </c>
    </row>
    <row r="844" spans="2:14" outlineLevel="1">
      <c r="B844" s="556">
        <f t="shared" si="336"/>
        <v>15</v>
      </c>
      <c r="C844" s="557" t="str">
        <f t="shared" si="332"/>
        <v xml:space="preserve">1 Bed / 1 Bath </v>
      </c>
      <c r="D844" s="559">
        <f t="shared" si="333"/>
        <v>0</v>
      </c>
      <c r="E844" s="313">
        <f t="shared" si="334"/>
        <v>0</v>
      </c>
      <c r="F844" s="315">
        <f t="shared" si="334"/>
        <v>0</v>
      </c>
      <c r="G844" s="286">
        <f t="shared" si="337"/>
        <v>0</v>
      </c>
      <c r="H844" s="286">
        <f t="shared" si="337"/>
        <v>0</v>
      </c>
      <c r="I844" s="286">
        <f t="shared" si="337"/>
        <v>0</v>
      </c>
      <c r="J844" s="286">
        <f t="shared" si="337"/>
        <v>0</v>
      </c>
      <c r="K844" s="286">
        <f t="shared" si="337"/>
        <v>0</v>
      </c>
      <c r="L844" s="286">
        <f t="shared" si="337"/>
        <v>0</v>
      </c>
      <c r="M844" s="286">
        <f t="shared" si="337"/>
        <v>0</v>
      </c>
      <c r="N844" s="286">
        <f t="shared" si="337"/>
        <v>0</v>
      </c>
    </row>
    <row r="845" spans="2:14" outlineLevel="1">
      <c r="B845" s="556">
        <f t="shared" si="336"/>
        <v>16</v>
      </c>
      <c r="C845" s="557" t="str">
        <f t="shared" si="332"/>
        <v xml:space="preserve">2 Bed / 2 Bath </v>
      </c>
      <c r="D845" s="559">
        <f t="shared" si="333"/>
        <v>0</v>
      </c>
      <c r="E845" s="313">
        <f t="shared" si="334"/>
        <v>0</v>
      </c>
      <c r="F845" s="315">
        <f t="shared" si="334"/>
        <v>0</v>
      </c>
      <c r="G845" s="286">
        <f t="shared" si="337"/>
        <v>0</v>
      </c>
      <c r="H845" s="286">
        <f t="shared" si="337"/>
        <v>0</v>
      </c>
      <c r="I845" s="286">
        <f t="shared" si="337"/>
        <v>0</v>
      </c>
      <c r="J845" s="286">
        <f t="shared" si="337"/>
        <v>0</v>
      </c>
      <c r="K845" s="286">
        <f t="shared" si="337"/>
        <v>0</v>
      </c>
      <c r="L845" s="286">
        <f t="shared" si="337"/>
        <v>0</v>
      </c>
      <c r="M845" s="286">
        <f t="shared" si="337"/>
        <v>0</v>
      </c>
      <c r="N845" s="286">
        <f t="shared" si="337"/>
        <v>0</v>
      </c>
    </row>
    <row r="846" spans="2:14" outlineLevel="1">
      <c r="B846" s="556">
        <f t="shared" si="336"/>
        <v>17</v>
      </c>
      <c r="C846" s="557" t="str">
        <f t="shared" si="332"/>
        <v xml:space="preserve">4 Bed / 2 Bath Penthouse </v>
      </c>
      <c r="D846" s="559">
        <f t="shared" si="333"/>
        <v>0</v>
      </c>
      <c r="E846" s="313">
        <f t="shared" si="334"/>
        <v>0</v>
      </c>
      <c r="F846" s="315">
        <f t="shared" si="334"/>
        <v>0</v>
      </c>
      <c r="G846" s="286">
        <f t="shared" si="337"/>
        <v>0</v>
      </c>
      <c r="H846" s="286">
        <f t="shared" si="337"/>
        <v>0</v>
      </c>
      <c r="I846" s="286">
        <f t="shared" si="337"/>
        <v>0</v>
      </c>
      <c r="J846" s="286">
        <f t="shared" si="337"/>
        <v>0</v>
      </c>
      <c r="K846" s="286">
        <f t="shared" si="337"/>
        <v>0</v>
      </c>
      <c r="L846" s="286">
        <f t="shared" si="337"/>
        <v>0</v>
      </c>
      <c r="M846" s="286">
        <f t="shared" si="337"/>
        <v>0</v>
      </c>
      <c r="N846" s="286">
        <f t="shared" si="337"/>
        <v>0</v>
      </c>
    </row>
    <row r="847" spans="2:14" outlineLevel="1">
      <c r="B847" s="556">
        <f t="shared" si="336"/>
        <v>18</v>
      </c>
      <c r="C847" s="557" t="str">
        <f t="shared" si="332"/>
        <v xml:space="preserve">2 Bed / 2 Bath </v>
      </c>
      <c r="D847" s="559">
        <f t="shared" si="333"/>
        <v>216360</v>
      </c>
      <c r="E847" s="313">
        <f t="shared" si="334"/>
        <v>417000</v>
      </c>
      <c r="F847" s="315">
        <f t="shared" si="334"/>
        <v>433680</v>
      </c>
      <c r="G847" s="286">
        <f t="shared" si="337"/>
        <v>451027.20000000001</v>
      </c>
      <c r="H847" s="286">
        <f t="shared" si="337"/>
        <v>469068.288</v>
      </c>
      <c r="I847" s="286">
        <f t="shared" si="337"/>
        <v>487831.01952000003</v>
      </c>
      <c r="J847" s="286">
        <f t="shared" si="337"/>
        <v>507344.26030080003</v>
      </c>
      <c r="K847" s="286">
        <f t="shared" si="337"/>
        <v>527638.030712832</v>
      </c>
      <c r="L847" s="286">
        <f t="shared" si="337"/>
        <v>548743.55194134533</v>
      </c>
      <c r="M847" s="286">
        <f t="shared" si="337"/>
        <v>570693.29401899921</v>
      </c>
      <c r="N847" s="286">
        <f t="shared" si="337"/>
        <v>593521.02577975916</v>
      </c>
    </row>
    <row r="848" spans="2:14" outlineLevel="1">
      <c r="B848" s="556">
        <f t="shared" si="336"/>
        <v>19</v>
      </c>
      <c r="C848" s="557">
        <f t="shared" si="332"/>
        <v>0</v>
      </c>
      <c r="D848" s="559">
        <f t="shared" si="333"/>
        <v>0</v>
      </c>
      <c r="E848" s="313">
        <f t="shared" si="334"/>
        <v>0</v>
      </c>
      <c r="F848" s="315">
        <f t="shared" si="334"/>
        <v>0</v>
      </c>
      <c r="G848" s="286">
        <f t="shared" si="337"/>
        <v>0</v>
      </c>
      <c r="H848" s="286">
        <f t="shared" si="337"/>
        <v>0</v>
      </c>
      <c r="I848" s="286">
        <f t="shared" si="337"/>
        <v>0</v>
      </c>
      <c r="J848" s="286">
        <f t="shared" si="337"/>
        <v>0</v>
      </c>
      <c r="K848" s="286">
        <f t="shared" si="337"/>
        <v>0</v>
      </c>
      <c r="L848" s="286">
        <f t="shared" si="337"/>
        <v>0</v>
      </c>
      <c r="M848" s="286">
        <f t="shared" si="337"/>
        <v>0</v>
      </c>
      <c r="N848" s="286">
        <f t="shared" si="337"/>
        <v>0</v>
      </c>
    </row>
    <row r="849" spans="2:14" outlineLevel="1">
      <c r="B849" s="556">
        <f t="shared" si="336"/>
        <v>20</v>
      </c>
      <c r="C849" s="557">
        <f t="shared" si="332"/>
        <v>0</v>
      </c>
      <c r="D849" s="559">
        <f t="shared" si="333"/>
        <v>0</v>
      </c>
      <c r="E849" s="313">
        <f t="shared" si="334"/>
        <v>0</v>
      </c>
      <c r="F849" s="315">
        <f t="shared" si="334"/>
        <v>0</v>
      </c>
      <c r="G849" s="286">
        <f t="shared" si="337"/>
        <v>0</v>
      </c>
      <c r="H849" s="286">
        <f t="shared" si="337"/>
        <v>0</v>
      </c>
      <c r="I849" s="286">
        <f t="shared" si="337"/>
        <v>0</v>
      </c>
      <c r="J849" s="286">
        <f t="shared" si="337"/>
        <v>0</v>
      </c>
      <c r="K849" s="286">
        <f t="shared" si="337"/>
        <v>0</v>
      </c>
      <c r="L849" s="286">
        <f t="shared" si="337"/>
        <v>0</v>
      </c>
      <c r="M849" s="286">
        <f t="shared" si="337"/>
        <v>0</v>
      </c>
      <c r="N849" s="286">
        <f t="shared" si="337"/>
        <v>0</v>
      </c>
    </row>
    <row r="850" spans="2:14" outlineLevel="1">
      <c r="B850" s="556">
        <f t="shared" si="336"/>
        <v>21</v>
      </c>
      <c r="C850" s="557">
        <f t="shared" si="332"/>
        <v>0</v>
      </c>
      <c r="D850" s="559">
        <f t="shared" si="333"/>
        <v>0</v>
      </c>
      <c r="E850" s="313">
        <f t="shared" si="334"/>
        <v>0</v>
      </c>
      <c r="F850" s="315">
        <f t="shared" si="334"/>
        <v>0</v>
      </c>
      <c r="G850" s="286">
        <f t="shared" ref="G850:N859" si="338">F850*(1+HLOOKUP(G$823,$E$181:$N$182,2,FALSE))</f>
        <v>0</v>
      </c>
      <c r="H850" s="286">
        <f t="shared" si="338"/>
        <v>0</v>
      </c>
      <c r="I850" s="286">
        <f t="shared" si="338"/>
        <v>0</v>
      </c>
      <c r="J850" s="286">
        <f t="shared" si="338"/>
        <v>0</v>
      </c>
      <c r="K850" s="286">
        <f t="shared" si="338"/>
        <v>0</v>
      </c>
      <c r="L850" s="286">
        <f t="shared" si="338"/>
        <v>0</v>
      </c>
      <c r="M850" s="286">
        <f t="shared" si="338"/>
        <v>0</v>
      </c>
      <c r="N850" s="286">
        <f t="shared" si="338"/>
        <v>0</v>
      </c>
    </row>
    <row r="851" spans="2:14" outlineLevel="1">
      <c r="B851" s="556">
        <f t="shared" si="336"/>
        <v>22</v>
      </c>
      <c r="C851" s="557">
        <f t="shared" si="332"/>
        <v>0</v>
      </c>
      <c r="D851" s="559">
        <f t="shared" si="333"/>
        <v>0</v>
      </c>
      <c r="E851" s="313">
        <f t="shared" si="334"/>
        <v>0</v>
      </c>
      <c r="F851" s="315">
        <f t="shared" si="334"/>
        <v>0</v>
      </c>
      <c r="G851" s="286">
        <f t="shared" si="338"/>
        <v>0</v>
      </c>
      <c r="H851" s="286">
        <f t="shared" si="338"/>
        <v>0</v>
      </c>
      <c r="I851" s="286">
        <f t="shared" si="338"/>
        <v>0</v>
      </c>
      <c r="J851" s="286">
        <f t="shared" si="338"/>
        <v>0</v>
      </c>
      <c r="K851" s="286">
        <f t="shared" si="338"/>
        <v>0</v>
      </c>
      <c r="L851" s="286">
        <f t="shared" si="338"/>
        <v>0</v>
      </c>
      <c r="M851" s="286">
        <f t="shared" si="338"/>
        <v>0</v>
      </c>
      <c r="N851" s="286">
        <f t="shared" si="338"/>
        <v>0</v>
      </c>
    </row>
    <row r="852" spans="2:14" outlineLevel="1">
      <c r="B852" s="556">
        <f t="shared" si="336"/>
        <v>23</v>
      </c>
      <c r="C852" s="557">
        <f t="shared" si="332"/>
        <v>0</v>
      </c>
      <c r="D852" s="559">
        <f t="shared" si="333"/>
        <v>0</v>
      </c>
      <c r="E852" s="313">
        <f t="shared" si="334"/>
        <v>0</v>
      </c>
      <c r="F852" s="315">
        <f t="shared" si="334"/>
        <v>0</v>
      </c>
      <c r="G852" s="286">
        <f t="shared" si="338"/>
        <v>0</v>
      </c>
      <c r="H852" s="286">
        <f t="shared" si="338"/>
        <v>0</v>
      </c>
      <c r="I852" s="286">
        <f t="shared" si="338"/>
        <v>0</v>
      </c>
      <c r="J852" s="286">
        <f t="shared" si="338"/>
        <v>0</v>
      </c>
      <c r="K852" s="286">
        <f t="shared" si="338"/>
        <v>0</v>
      </c>
      <c r="L852" s="286">
        <f t="shared" si="338"/>
        <v>0</v>
      </c>
      <c r="M852" s="286">
        <f t="shared" si="338"/>
        <v>0</v>
      </c>
      <c r="N852" s="286">
        <f t="shared" si="338"/>
        <v>0</v>
      </c>
    </row>
    <row r="853" spans="2:14" outlineLevel="1">
      <c r="B853" s="556">
        <f t="shared" si="336"/>
        <v>24</v>
      </c>
      <c r="C853" s="557">
        <f t="shared" si="332"/>
        <v>0</v>
      </c>
      <c r="D853" s="559">
        <f t="shared" si="333"/>
        <v>0</v>
      </c>
      <c r="E853" s="313">
        <f t="shared" si="334"/>
        <v>0</v>
      </c>
      <c r="F853" s="315">
        <f t="shared" si="334"/>
        <v>0</v>
      </c>
      <c r="G853" s="286">
        <f t="shared" si="338"/>
        <v>0</v>
      </c>
      <c r="H853" s="286">
        <f t="shared" si="338"/>
        <v>0</v>
      </c>
      <c r="I853" s="286">
        <f t="shared" si="338"/>
        <v>0</v>
      </c>
      <c r="J853" s="286">
        <f t="shared" si="338"/>
        <v>0</v>
      </c>
      <c r="K853" s="286">
        <f t="shared" si="338"/>
        <v>0</v>
      </c>
      <c r="L853" s="286">
        <f t="shared" si="338"/>
        <v>0</v>
      </c>
      <c r="M853" s="286">
        <f t="shared" si="338"/>
        <v>0</v>
      </c>
      <c r="N853" s="286">
        <f t="shared" si="338"/>
        <v>0</v>
      </c>
    </row>
    <row r="854" spans="2:14" outlineLevel="1">
      <c r="B854" s="556">
        <f t="shared" si="336"/>
        <v>25</v>
      </c>
      <c r="C854" s="557">
        <f t="shared" si="332"/>
        <v>0</v>
      </c>
      <c r="D854" s="559">
        <f t="shared" si="333"/>
        <v>0</v>
      </c>
      <c r="E854" s="313">
        <f t="shared" si="334"/>
        <v>0</v>
      </c>
      <c r="F854" s="315">
        <f t="shared" si="334"/>
        <v>0</v>
      </c>
      <c r="G854" s="286">
        <f t="shared" si="338"/>
        <v>0</v>
      </c>
      <c r="H854" s="286">
        <f t="shared" si="338"/>
        <v>0</v>
      </c>
      <c r="I854" s="286">
        <f t="shared" si="338"/>
        <v>0</v>
      </c>
      <c r="J854" s="286">
        <f t="shared" si="338"/>
        <v>0</v>
      </c>
      <c r="K854" s="286">
        <f t="shared" si="338"/>
        <v>0</v>
      </c>
      <c r="L854" s="286">
        <f t="shared" si="338"/>
        <v>0</v>
      </c>
      <c r="M854" s="286">
        <f t="shared" si="338"/>
        <v>0</v>
      </c>
      <c r="N854" s="286">
        <f t="shared" si="338"/>
        <v>0</v>
      </c>
    </row>
    <row r="855" spans="2:14" outlineLevel="1">
      <c r="B855" s="556">
        <f t="shared" si="336"/>
        <v>26</v>
      </c>
      <c r="C855" s="557">
        <f t="shared" si="332"/>
        <v>0</v>
      </c>
      <c r="D855" s="559">
        <f t="shared" si="333"/>
        <v>0</v>
      </c>
      <c r="E855" s="313">
        <f t="shared" si="334"/>
        <v>0</v>
      </c>
      <c r="F855" s="315">
        <f t="shared" si="334"/>
        <v>0</v>
      </c>
      <c r="G855" s="286">
        <f t="shared" si="338"/>
        <v>0</v>
      </c>
      <c r="H855" s="286">
        <f t="shared" si="338"/>
        <v>0</v>
      </c>
      <c r="I855" s="286">
        <f t="shared" si="338"/>
        <v>0</v>
      </c>
      <c r="J855" s="286">
        <f t="shared" si="338"/>
        <v>0</v>
      </c>
      <c r="K855" s="286">
        <f t="shared" si="338"/>
        <v>0</v>
      </c>
      <c r="L855" s="286">
        <f t="shared" si="338"/>
        <v>0</v>
      </c>
      <c r="M855" s="286">
        <f t="shared" si="338"/>
        <v>0</v>
      </c>
      <c r="N855" s="286">
        <f t="shared" si="338"/>
        <v>0</v>
      </c>
    </row>
    <row r="856" spans="2:14" outlineLevel="1">
      <c r="B856" s="556">
        <f t="shared" si="336"/>
        <v>27</v>
      </c>
      <c r="C856" s="557">
        <f t="shared" si="332"/>
        <v>0</v>
      </c>
      <c r="D856" s="559">
        <f t="shared" si="333"/>
        <v>0</v>
      </c>
      <c r="E856" s="313">
        <f t="shared" si="334"/>
        <v>0</v>
      </c>
      <c r="F856" s="315">
        <f t="shared" si="334"/>
        <v>0</v>
      </c>
      <c r="G856" s="286">
        <f t="shared" si="338"/>
        <v>0</v>
      </c>
      <c r="H856" s="286">
        <f t="shared" si="338"/>
        <v>0</v>
      </c>
      <c r="I856" s="286">
        <f t="shared" si="338"/>
        <v>0</v>
      </c>
      <c r="J856" s="286">
        <f t="shared" si="338"/>
        <v>0</v>
      </c>
      <c r="K856" s="286">
        <f t="shared" si="338"/>
        <v>0</v>
      </c>
      <c r="L856" s="286">
        <f t="shared" si="338"/>
        <v>0</v>
      </c>
      <c r="M856" s="286">
        <f t="shared" si="338"/>
        <v>0</v>
      </c>
      <c r="N856" s="286">
        <f t="shared" si="338"/>
        <v>0</v>
      </c>
    </row>
    <row r="857" spans="2:14" outlineLevel="1">
      <c r="B857" s="556">
        <f t="shared" si="336"/>
        <v>28</v>
      </c>
      <c r="C857" s="557">
        <f t="shared" si="332"/>
        <v>0</v>
      </c>
      <c r="D857" s="559">
        <f t="shared" si="333"/>
        <v>0</v>
      </c>
      <c r="E857" s="313">
        <f t="shared" si="334"/>
        <v>0</v>
      </c>
      <c r="F857" s="315">
        <f t="shared" si="334"/>
        <v>0</v>
      </c>
      <c r="G857" s="286">
        <f t="shared" si="338"/>
        <v>0</v>
      </c>
      <c r="H857" s="286">
        <f t="shared" si="338"/>
        <v>0</v>
      </c>
      <c r="I857" s="286">
        <f t="shared" si="338"/>
        <v>0</v>
      </c>
      <c r="J857" s="286">
        <f t="shared" si="338"/>
        <v>0</v>
      </c>
      <c r="K857" s="286">
        <f t="shared" si="338"/>
        <v>0</v>
      </c>
      <c r="L857" s="286">
        <f t="shared" si="338"/>
        <v>0</v>
      </c>
      <c r="M857" s="286">
        <f t="shared" si="338"/>
        <v>0</v>
      </c>
      <c r="N857" s="286">
        <f t="shared" si="338"/>
        <v>0</v>
      </c>
    </row>
    <row r="858" spans="2:14" outlineLevel="1">
      <c r="B858" s="556">
        <f t="shared" si="336"/>
        <v>29</v>
      </c>
      <c r="C858" s="557">
        <f t="shared" si="332"/>
        <v>0</v>
      </c>
      <c r="D858" s="559">
        <f t="shared" si="333"/>
        <v>0</v>
      </c>
      <c r="E858" s="313">
        <f t="shared" si="334"/>
        <v>0</v>
      </c>
      <c r="F858" s="315">
        <f t="shared" si="334"/>
        <v>0</v>
      </c>
      <c r="G858" s="286">
        <f t="shared" si="338"/>
        <v>0</v>
      </c>
      <c r="H858" s="286">
        <f t="shared" si="338"/>
        <v>0</v>
      </c>
      <c r="I858" s="286">
        <f t="shared" si="338"/>
        <v>0</v>
      </c>
      <c r="J858" s="286">
        <f t="shared" si="338"/>
        <v>0</v>
      </c>
      <c r="K858" s="286">
        <f t="shared" si="338"/>
        <v>0</v>
      </c>
      <c r="L858" s="286">
        <f t="shared" si="338"/>
        <v>0</v>
      </c>
      <c r="M858" s="286">
        <f t="shared" si="338"/>
        <v>0</v>
      </c>
      <c r="N858" s="286">
        <f t="shared" si="338"/>
        <v>0</v>
      </c>
    </row>
    <row r="859" spans="2:14" outlineLevel="1">
      <c r="B859" s="556">
        <f t="shared" si="336"/>
        <v>30</v>
      </c>
      <c r="C859" s="215">
        <f t="shared" si="332"/>
        <v>0</v>
      </c>
      <c r="D859" s="325">
        <f t="shared" si="333"/>
        <v>0</v>
      </c>
      <c r="E859" s="326">
        <f t="shared" si="334"/>
        <v>0</v>
      </c>
      <c r="F859" s="327">
        <f t="shared" si="334"/>
        <v>0</v>
      </c>
      <c r="G859" s="328">
        <f t="shared" si="338"/>
        <v>0</v>
      </c>
      <c r="H859" s="328">
        <f t="shared" si="338"/>
        <v>0</v>
      </c>
      <c r="I859" s="328">
        <f t="shared" si="338"/>
        <v>0</v>
      </c>
      <c r="J859" s="328">
        <f t="shared" si="338"/>
        <v>0</v>
      </c>
      <c r="K859" s="328">
        <f t="shared" si="338"/>
        <v>0</v>
      </c>
      <c r="L859" s="328">
        <f t="shared" si="338"/>
        <v>0</v>
      </c>
      <c r="M859" s="328">
        <f t="shared" si="338"/>
        <v>0</v>
      </c>
      <c r="N859" s="328">
        <f t="shared" si="338"/>
        <v>0</v>
      </c>
    </row>
    <row r="860" spans="2:14" outlineLevel="1">
      <c r="C860" s="21" t="s">
        <v>260</v>
      </c>
      <c r="D860" s="285">
        <f t="shared" ref="D860" si="339">SUM(D828:D859)</f>
        <v>329544</v>
      </c>
      <c r="E860" s="313">
        <f>SUM(E828:E859)</f>
        <v>618600</v>
      </c>
      <c r="F860" s="315">
        <f t="shared" ref="F860:N860" si="340">SUM(F828:F859)</f>
        <v>643344</v>
      </c>
      <c r="G860" s="286">
        <f t="shared" si="340"/>
        <v>669077.76000000001</v>
      </c>
      <c r="H860" s="286">
        <f t="shared" si="340"/>
        <v>695840.87040000001</v>
      </c>
      <c r="I860" s="286">
        <f t="shared" si="340"/>
        <v>723674.50521600002</v>
      </c>
      <c r="J860" s="286">
        <f t="shared" si="340"/>
        <v>752621.48542464012</v>
      </c>
      <c r="K860" s="286">
        <f t="shared" si="340"/>
        <v>782726.34484162566</v>
      </c>
      <c r="L860" s="286">
        <f t="shared" si="340"/>
        <v>814035.3986352908</v>
      </c>
      <c r="M860" s="286">
        <f t="shared" si="340"/>
        <v>846596.81458070246</v>
      </c>
      <c r="N860" s="286">
        <f t="shared" si="340"/>
        <v>880460.68716393062</v>
      </c>
    </row>
    <row r="861" spans="2:14" ht="21.75" customHeight="1" outlineLevel="1">
      <c r="C861" s="4" t="s">
        <v>261</v>
      </c>
      <c r="D861" s="287"/>
      <c r="E861" s="313">
        <f>E862-E860</f>
        <v>0</v>
      </c>
      <c r="F861" s="314">
        <f>F862-F860</f>
        <v>-24744</v>
      </c>
      <c r="G861" s="284">
        <f t="shared" ref="G861:N861" si="341">-HLOOKUP(G$823,$E$167:$N$168,2,FALSE)*G860</f>
        <v>-13381.555200000001</v>
      </c>
      <c r="H861" s="284">
        <f t="shared" si="341"/>
        <v>-13916.817408000001</v>
      </c>
      <c r="I861" s="284">
        <f t="shared" si="341"/>
        <v>-21710.235156480001</v>
      </c>
      <c r="J861" s="284">
        <f t="shared" si="341"/>
        <v>-37631.074271232006</v>
      </c>
      <c r="K861" s="284">
        <f t="shared" si="341"/>
        <v>-39136.317242081284</v>
      </c>
      <c r="L861" s="284">
        <f t="shared" si="341"/>
        <v>-40701.769931764546</v>
      </c>
      <c r="M861" s="284">
        <f t="shared" si="341"/>
        <v>-42329.840729035124</v>
      </c>
      <c r="N861" s="284">
        <f t="shared" si="341"/>
        <v>-44023.034358196535</v>
      </c>
    </row>
    <row r="862" spans="2:14" outlineLevel="1">
      <c r="C862" s="83" t="s">
        <v>262</v>
      </c>
      <c r="D862" s="285">
        <f>D860</f>
        <v>329544</v>
      </c>
      <c r="E862" s="313">
        <f>SUMIF($E$628:$AB$628,E$823,$E702:$AB702)</f>
        <v>618600</v>
      </c>
      <c r="F862" s="314">
        <f>SUMIF($E$628:$AB$628,F$823,$E702:$AB702)</f>
        <v>618600</v>
      </c>
      <c r="G862" s="284">
        <f>G860+G861</f>
        <v>655696.20480000007</v>
      </c>
      <c r="H862" s="284">
        <f t="shared" ref="H862:N862" si="342">H860+H861</f>
        <v>681924.05299200001</v>
      </c>
      <c r="I862" s="284">
        <f t="shared" si="342"/>
        <v>701964.27005952003</v>
      </c>
      <c r="J862" s="284">
        <f t="shared" si="342"/>
        <v>714990.41115340812</v>
      </c>
      <c r="K862" s="284">
        <f t="shared" si="342"/>
        <v>743590.02759954438</v>
      </c>
      <c r="L862" s="284">
        <f t="shared" si="342"/>
        <v>773333.62870352622</v>
      </c>
      <c r="M862" s="284">
        <f t="shared" si="342"/>
        <v>804266.97385166737</v>
      </c>
      <c r="N862" s="284">
        <f t="shared" si="342"/>
        <v>836437.65280573408</v>
      </c>
    </row>
    <row r="863" spans="2:14" outlineLevel="1">
      <c r="C863" s="83"/>
      <c r="D863" s="285"/>
      <c r="E863" s="313"/>
      <c r="F863" s="314"/>
      <c r="G863" s="284"/>
      <c r="H863" s="284"/>
      <c r="I863" s="284"/>
      <c r="J863" s="284"/>
      <c r="K863" s="284"/>
      <c r="L863" s="284"/>
      <c r="M863" s="284"/>
      <c r="N863" s="284"/>
    </row>
    <row r="864" spans="2:14" outlineLevel="1">
      <c r="C864" s="240" t="s">
        <v>263</v>
      </c>
      <c r="D864" s="329"/>
      <c r="E864" s="313">
        <f>SUMIF($E$628:$AB$628,E$823,$E735:$AB735)+SUMIF($E$628:$AB$628,E$823,$E736:$AB736)</f>
        <v>-618600</v>
      </c>
      <c r="F864" s="315">
        <f>SUMIF($E$628:$AB$628,F$823,$E735:$AB735)+SUMIF($E$628:$AB$628,F$823,$E736:$AB736)</f>
        <v>-618600</v>
      </c>
      <c r="G864" s="286">
        <f t="shared" ref="G864:N864" si="343">-HLOOKUP(G$823,$E$173:$N$174,2,FALSE)*G$860</f>
        <v>-13381.555200000001</v>
      </c>
      <c r="H864" s="286">
        <f t="shared" si="343"/>
        <v>-20875.226112</v>
      </c>
      <c r="I864" s="286">
        <f t="shared" si="343"/>
        <v>-21710.235156480001</v>
      </c>
      <c r="J864" s="286">
        <f t="shared" si="343"/>
        <v>-22578.644562739202</v>
      </c>
      <c r="K864" s="286">
        <f t="shared" si="343"/>
        <v>-23481.79034524877</v>
      </c>
      <c r="L864" s="286">
        <f t="shared" si="343"/>
        <v>-24421.061959058723</v>
      </c>
      <c r="M864" s="286">
        <f t="shared" si="343"/>
        <v>-25397.904437421072</v>
      </c>
      <c r="N864" s="286">
        <f t="shared" si="343"/>
        <v>-26413.820614917917</v>
      </c>
    </row>
    <row r="865" spans="3:14" ht="16.5" customHeight="1" outlineLevel="1">
      <c r="C865" s="241" t="s">
        <v>264</v>
      </c>
      <c r="D865" s="285">
        <v>0</v>
      </c>
      <c r="E865" s="313">
        <f ca="1">SUMIF($E$628:$AB$628,E$823,$E769:$AB769)+SUMIF($E$628:$AB$628,E$823,$E770:$AB770)</f>
        <v>0</v>
      </c>
      <c r="F865" s="315">
        <f ca="1">SUMIF($E$628:$AB$628,F$823,$E769:$AB769)+SUMIF($E$628:$AB$628,F$823,$E770:$AB770)</f>
        <v>0</v>
      </c>
      <c r="G865" s="286">
        <f t="shared" ref="G865:N865" si="344">-HLOOKUP(G$823,$E$164:$N$165,2,FALSE)*G$860</f>
        <v>-6690.7776000000003</v>
      </c>
      <c r="H865" s="286">
        <f t="shared" si="344"/>
        <v>-6958.4087040000004</v>
      </c>
      <c r="I865" s="286">
        <f t="shared" si="344"/>
        <v>-7236.7450521600003</v>
      </c>
      <c r="J865" s="286">
        <f t="shared" si="344"/>
        <v>-7526.214854246401</v>
      </c>
      <c r="K865" s="286">
        <f t="shared" si="344"/>
        <v>-7827.2634484162563</v>
      </c>
      <c r="L865" s="286">
        <f t="shared" si="344"/>
        <v>-8140.3539863529086</v>
      </c>
      <c r="M865" s="286">
        <f t="shared" si="344"/>
        <v>-8465.9681458070245</v>
      </c>
      <c r="N865" s="286">
        <f t="shared" si="344"/>
        <v>-8804.6068716393056</v>
      </c>
    </row>
    <row r="866" spans="3:14" outlineLevel="1">
      <c r="C866" s="242" t="s">
        <v>265</v>
      </c>
      <c r="D866" s="285"/>
      <c r="E866" s="313">
        <f>SUMIF($E$628:$AB$628,E$823,$E771:$AB771)</f>
        <v>0</v>
      </c>
      <c r="F866" s="315">
        <f>SUMIF($E$628:$AB$628,F$823,$E771:$AB771)</f>
        <v>-6186</v>
      </c>
      <c r="G866" s="286">
        <f t="shared" ref="G866:N866" si="345">-HLOOKUP(G$823,$E$170:$N$171,2,FALSE)*G$860</f>
        <v>-6690.7776000000003</v>
      </c>
      <c r="H866" s="286">
        <f t="shared" si="345"/>
        <v>-6958.4087040000004</v>
      </c>
      <c r="I866" s="286">
        <f t="shared" si="345"/>
        <v>-7236.7450521600003</v>
      </c>
      <c r="J866" s="286">
        <f t="shared" si="345"/>
        <v>-7526.214854246401</v>
      </c>
      <c r="K866" s="286">
        <f t="shared" si="345"/>
        <v>-7827.2634484162563</v>
      </c>
      <c r="L866" s="286">
        <f t="shared" si="345"/>
        <v>-8140.3539863529086</v>
      </c>
      <c r="M866" s="286">
        <f t="shared" si="345"/>
        <v>-8465.9681458070245</v>
      </c>
      <c r="N866" s="286">
        <f t="shared" si="345"/>
        <v>-8804.6068716393056</v>
      </c>
    </row>
    <row r="867" spans="3:14" ht="5.55" customHeight="1" outlineLevel="1">
      <c r="C867" s="10"/>
      <c r="D867" s="288"/>
      <c r="E867" s="316"/>
      <c r="F867" s="317"/>
      <c r="G867" s="289"/>
      <c r="H867" s="289"/>
      <c r="I867" s="289"/>
      <c r="J867" s="289"/>
      <c r="K867" s="289"/>
      <c r="L867" s="289"/>
      <c r="M867" s="289"/>
      <c r="N867" s="289"/>
    </row>
    <row r="868" spans="3:14" outlineLevel="1">
      <c r="C868" s="218" t="s">
        <v>266</v>
      </c>
      <c r="D868" s="285">
        <f t="shared" ref="D868:M868" si="346">SUM(D862:D866)</f>
        <v>329544</v>
      </c>
      <c r="E868" s="313">
        <f t="shared" ca="1" si="346"/>
        <v>0</v>
      </c>
      <c r="F868" s="314">
        <f t="shared" ca="1" si="346"/>
        <v>-6186</v>
      </c>
      <c r="G868" s="284">
        <f t="shared" si="346"/>
        <v>628933.09440000006</v>
      </c>
      <c r="H868" s="284">
        <f t="shared" si="346"/>
        <v>647132.00947200018</v>
      </c>
      <c r="I868" s="284">
        <f t="shared" si="346"/>
        <v>665780.54479872005</v>
      </c>
      <c r="J868" s="284">
        <f t="shared" si="346"/>
        <v>677359.33688217623</v>
      </c>
      <c r="K868" s="284">
        <f t="shared" si="346"/>
        <v>704453.7103574631</v>
      </c>
      <c r="L868" s="284">
        <f t="shared" si="346"/>
        <v>732631.85877176165</v>
      </c>
      <c r="M868" s="284">
        <f t="shared" si="346"/>
        <v>761937.13312263216</v>
      </c>
      <c r="N868" s="284">
        <f>SUM(N862:N866)</f>
        <v>792414.61844753765</v>
      </c>
    </row>
    <row r="869" spans="3:14" outlineLevel="1">
      <c r="C869" s="218"/>
      <c r="D869" s="285"/>
      <c r="E869" s="313"/>
      <c r="F869" s="314"/>
      <c r="G869" s="284"/>
      <c r="H869" s="284"/>
      <c r="I869" s="284"/>
      <c r="J869" s="284"/>
      <c r="K869" s="284"/>
      <c r="L869" s="284"/>
      <c r="M869" s="284"/>
      <c r="N869" s="284"/>
    </row>
    <row r="870" spans="3:14" outlineLevel="1">
      <c r="C870" s="23" t="s">
        <v>14</v>
      </c>
      <c r="D870" s="285"/>
      <c r="E870" s="313"/>
      <c r="F870" s="314"/>
      <c r="G870" s="284"/>
      <c r="H870" s="284"/>
      <c r="I870" s="284"/>
      <c r="J870" s="284"/>
      <c r="K870" s="284"/>
      <c r="L870" s="284"/>
      <c r="M870" s="284"/>
      <c r="N870" s="284"/>
    </row>
    <row r="871" spans="3:14" outlineLevel="1">
      <c r="C871" s="232" t="str">
        <f t="shared" ref="C871:C887" si="347">C189</f>
        <v>Laundry Income</v>
      </c>
      <c r="D871" s="285"/>
      <c r="E871" s="313">
        <f t="shared" ref="E871:F887" si="348">SUMIF($E$628:$AB$628,E$823,$E776:$AB776)</f>
        <v>0</v>
      </c>
      <c r="F871" s="314">
        <f t="shared" si="348"/>
        <v>0</v>
      </c>
      <c r="G871" s="284">
        <f t="shared" ref="G871:N880" si="349">F871*(1+HLOOKUP(G$823,$E$181:$N$182,2,FALSE))</f>
        <v>0</v>
      </c>
      <c r="H871" s="284">
        <f t="shared" si="349"/>
        <v>0</v>
      </c>
      <c r="I871" s="284">
        <f t="shared" si="349"/>
        <v>0</v>
      </c>
      <c r="J871" s="284">
        <f t="shared" si="349"/>
        <v>0</v>
      </c>
      <c r="K871" s="284">
        <f t="shared" si="349"/>
        <v>0</v>
      </c>
      <c r="L871" s="284">
        <f t="shared" si="349"/>
        <v>0</v>
      </c>
      <c r="M871" s="284">
        <f t="shared" si="349"/>
        <v>0</v>
      </c>
      <c r="N871" s="284">
        <f t="shared" si="349"/>
        <v>0</v>
      </c>
    </row>
    <row r="872" spans="3:14" outlineLevel="1">
      <c r="C872" s="232" t="str">
        <f t="shared" si="347"/>
        <v>Recovery Fm Deposits (Damages etc)</v>
      </c>
      <c r="D872" s="285"/>
      <c r="E872" s="313">
        <f t="shared" si="348"/>
        <v>0</v>
      </c>
      <c r="F872" s="314">
        <f t="shared" si="348"/>
        <v>0</v>
      </c>
      <c r="G872" s="284">
        <f t="shared" si="349"/>
        <v>0</v>
      </c>
      <c r="H872" s="284">
        <f t="shared" si="349"/>
        <v>0</v>
      </c>
      <c r="I872" s="284">
        <f t="shared" si="349"/>
        <v>0</v>
      </c>
      <c r="J872" s="284">
        <f t="shared" si="349"/>
        <v>0</v>
      </c>
      <c r="K872" s="284">
        <f t="shared" si="349"/>
        <v>0</v>
      </c>
      <c r="L872" s="284">
        <f t="shared" si="349"/>
        <v>0</v>
      </c>
      <c r="M872" s="284">
        <f t="shared" si="349"/>
        <v>0</v>
      </c>
      <c r="N872" s="284">
        <f t="shared" si="349"/>
        <v>0</v>
      </c>
    </row>
    <row r="873" spans="3:14" outlineLevel="1">
      <c r="C873" s="232" t="str">
        <f t="shared" si="347"/>
        <v>Recovery from Collections</v>
      </c>
      <c r="D873" s="285"/>
      <c r="E873" s="313">
        <f t="shared" si="348"/>
        <v>0</v>
      </c>
      <c r="F873" s="314">
        <f t="shared" si="348"/>
        <v>0</v>
      </c>
      <c r="G873" s="284">
        <f t="shared" si="349"/>
        <v>0</v>
      </c>
      <c r="H873" s="284">
        <f t="shared" si="349"/>
        <v>0</v>
      </c>
      <c r="I873" s="284">
        <f t="shared" si="349"/>
        <v>0</v>
      </c>
      <c r="J873" s="284">
        <f t="shared" si="349"/>
        <v>0</v>
      </c>
      <c r="K873" s="284">
        <f t="shared" si="349"/>
        <v>0</v>
      </c>
      <c r="L873" s="284">
        <f t="shared" si="349"/>
        <v>0</v>
      </c>
      <c r="M873" s="284">
        <f t="shared" si="349"/>
        <v>0</v>
      </c>
      <c r="N873" s="284">
        <f t="shared" si="349"/>
        <v>0</v>
      </c>
    </row>
    <row r="874" spans="3:14" outlineLevel="1">
      <c r="C874" s="232" t="str">
        <f t="shared" si="347"/>
        <v>Application Fees</v>
      </c>
      <c r="D874" s="285"/>
      <c r="E874" s="313">
        <f t="shared" si="348"/>
        <v>0</v>
      </c>
      <c r="F874" s="314">
        <f t="shared" si="348"/>
        <v>0</v>
      </c>
      <c r="G874" s="284">
        <f t="shared" si="349"/>
        <v>0</v>
      </c>
      <c r="H874" s="284">
        <f t="shared" si="349"/>
        <v>0</v>
      </c>
      <c r="I874" s="284">
        <f t="shared" si="349"/>
        <v>0</v>
      </c>
      <c r="J874" s="284">
        <f t="shared" si="349"/>
        <v>0</v>
      </c>
      <c r="K874" s="284">
        <f t="shared" si="349"/>
        <v>0</v>
      </c>
      <c r="L874" s="284">
        <f t="shared" si="349"/>
        <v>0</v>
      </c>
      <c r="M874" s="284">
        <f t="shared" si="349"/>
        <v>0</v>
      </c>
      <c r="N874" s="284">
        <f t="shared" si="349"/>
        <v>0</v>
      </c>
    </row>
    <row r="875" spans="3:14" outlineLevel="1">
      <c r="C875" s="232" t="str">
        <f t="shared" si="347"/>
        <v>Cancellation Fees</v>
      </c>
      <c r="D875" s="285"/>
      <c r="E875" s="313">
        <f t="shared" si="348"/>
        <v>0</v>
      </c>
      <c r="F875" s="314">
        <f t="shared" si="348"/>
        <v>0</v>
      </c>
      <c r="G875" s="284">
        <f t="shared" si="349"/>
        <v>0</v>
      </c>
      <c r="H875" s="284">
        <f t="shared" si="349"/>
        <v>0</v>
      </c>
      <c r="I875" s="284">
        <f t="shared" si="349"/>
        <v>0</v>
      </c>
      <c r="J875" s="284">
        <f t="shared" si="349"/>
        <v>0</v>
      </c>
      <c r="K875" s="284">
        <f t="shared" si="349"/>
        <v>0</v>
      </c>
      <c r="L875" s="284">
        <f t="shared" si="349"/>
        <v>0</v>
      </c>
      <c r="M875" s="284">
        <f t="shared" si="349"/>
        <v>0</v>
      </c>
      <c r="N875" s="284">
        <f t="shared" si="349"/>
        <v>0</v>
      </c>
    </row>
    <row r="876" spans="3:14" outlineLevel="1">
      <c r="C876" s="232" t="str">
        <f t="shared" si="347"/>
        <v>Pet Rent</v>
      </c>
      <c r="D876" s="285"/>
      <c r="E876" s="313">
        <f t="shared" si="348"/>
        <v>0</v>
      </c>
      <c r="F876" s="314">
        <f t="shared" si="348"/>
        <v>0</v>
      </c>
      <c r="G876" s="284">
        <f t="shared" si="349"/>
        <v>0</v>
      </c>
      <c r="H876" s="284">
        <f t="shared" si="349"/>
        <v>0</v>
      </c>
      <c r="I876" s="284">
        <f t="shared" si="349"/>
        <v>0</v>
      </c>
      <c r="J876" s="284">
        <f t="shared" si="349"/>
        <v>0</v>
      </c>
      <c r="K876" s="284">
        <f t="shared" si="349"/>
        <v>0</v>
      </c>
      <c r="L876" s="284">
        <f t="shared" si="349"/>
        <v>0</v>
      </c>
      <c r="M876" s="284">
        <f t="shared" si="349"/>
        <v>0</v>
      </c>
      <c r="N876" s="284">
        <f t="shared" si="349"/>
        <v>0</v>
      </c>
    </row>
    <row r="877" spans="3:14" outlineLevel="1">
      <c r="C877" s="232" t="str">
        <f t="shared" si="347"/>
        <v>Month-to-month Premiums</v>
      </c>
      <c r="D877" s="285"/>
      <c r="E877" s="313">
        <f t="shared" si="348"/>
        <v>0</v>
      </c>
      <c r="F877" s="314">
        <f t="shared" si="348"/>
        <v>0</v>
      </c>
      <c r="G877" s="284">
        <f t="shared" si="349"/>
        <v>0</v>
      </c>
      <c r="H877" s="284">
        <f t="shared" si="349"/>
        <v>0</v>
      </c>
      <c r="I877" s="284">
        <f t="shared" si="349"/>
        <v>0</v>
      </c>
      <c r="J877" s="284">
        <f t="shared" si="349"/>
        <v>0</v>
      </c>
      <c r="K877" s="284">
        <f t="shared" si="349"/>
        <v>0</v>
      </c>
      <c r="L877" s="284">
        <f t="shared" si="349"/>
        <v>0</v>
      </c>
      <c r="M877" s="284">
        <f t="shared" si="349"/>
        <v>0</v>
      </c>
      <c r="N877" s="284">
        <f t="shared" si="349"/>
        <v>0</v>
      </c>
    </row>
    <row r="878" spans="3:14" outlineLevel="1">
      <c r="C878" s="232" t="str">
        <f t="shared" si="347"/>
        <v>Late Charges</v>
      </c>
      <c r="D878" s="285"/>
      <c r="E878" s="313">
        <f t="shared" si="348"/>
        <v>0</v>
      </c>
      <c r="F878" s="314">
        <f t="shared" si="348"/>
        <v>0</v>
      </c>
      <c r="G878" s="284">
        <f t="shared" si="349"/>
        <v>0</v>
      </c>
      <c r="H878" s="284">
        <f t="shared" si="349"/>
        <v>0</v>
      </c>
      <c r="I878" s="284">
        <f t="shared" si="349"/>
        <v>0</v>
      </c>
      <c r="J878" s="284">
        <f t="shared" si="349"/>
        <v>0</v>
      </c>
      <c r="K878" s="284">
        <f t="shared" si="349"/>
        <v>0</v>
      </c>
      <c r="L878" s="284">
        <f t="shared" si="349"/>
        <v>0</v>
      </c>
      <c r="M878" s="284">
        <f t="shared" si="349"/>
        <v>0</v>
      </c>
      <c r="N878" s="284">
        <f t="shared" si="349"/>
        <v>0</v>
      </c>
    </row>
    <row r="879" spans="3:14" outlineLevel="1">
      <c r="C879" s="232" t="str">
        <f t="shared" si="347"/>
        <v>Credit Fee Income</v>
      </c>
      <c r="D879" s="285"/>
      <c r="E879" s="313">
        <f t="shared" si="348"/>
        <v>0</v>
      </c>
      <c r="F879" s="314">
        <f t="shared" si="348"/>
        <v>0</v>
      </c>
      <c r="G879" s="284">
        <f t="shared" si="349"/>
        <v>0</v>
      </c>
      <c r="H879" s="284">
        <f t="shared" si="349"/>
        <v>0</v>
      </c>
      <c r="I879" s="284">
        <f t="shared" si="349"/>
        <v>0</v>
      </c>
      <c r="J879" s="284">
        <f t="shared" si="349"/>
        <v>0</v>
      </c>
      <c r="K879" s="284">
        <f t="shared" si="349"/>
        <v>0</v>
      </c>
      <c r="L879" s="284">
        <f t="shared" si="349"/>
        <v>0</v>
      </c>
      <c r="M879" s="284">
        <f t="shared" si="349"/>
        <v>0</v>
      </c>
      <c r="N879" s="284">
        <f t="shared" si="349"/>
        <v>0</v>
      </c>
    </row>
    <row r="880" spans="3:14" outlineLevel="1">
      <c r="C880" s="232" t="str">
        <f t="shared" si="347"/>
        <v>Vending Income</v>
      </c>
      <c r="D880" s="285"/>
      <c r="E880" s="313">
        <f t="shared" si="348"/>
        <v>0</v>
      </c>
      <c r="F880" s="314">
        <f t="shared" si="348"/>
        <v>0</v>
      </c>
      <c r="G880" s="284">
        <f t="shared" si="349"/>
        <v>0</v>
      </c>
      <c r="H880" s="284">
        <f t="shared" si="349"/>
        <v>0</v>
      </c>
      <c r="I880" s="284">
        <f t="shared" si="349"/>
        <v>0</v>
      </c>
      <c r="J880" s="284">
        <f t="shared" si="349"/>
        <v>0</v>
      </c>
      <c r="K880" s="284">
        <f t="shared" si="349"/>
        <v>0</v>
      </c>
      <c r="L880" s="284">
        <f t="shared" si="349"/>
        <v>0</v>
      </c>
      <c r="M880" s="284">
        <f t="shared" si="349"/>
        <v>0</v>
      </c>
      <c r="N880" s="284">
        <f t="shared" si="349"/>
        <v>0</v>
      </c>
    </row>
    <row r="881" spans="3:14" outlineLevel="1">
      <c r="C881" s="232" t="str">
        <f t="shared" si="347"/>
        <v>Utility Reimbursement Income</v>
      </c>
      <c r="D881" s="285"/>
      <c r="E881" s="313">
        <f t="shared" si="348"/>
        <v>0</v>
      </c>
      <c r="F881" s="314">
        <f t="shared" si="348"/>
        <v>0</v>
      </c>
      <c r="G881" s="284">
        <f t="shared" ref="G881:N887" si="350">F881*(1+HLOOKUP(G$823,$E$181:$N$182,2,FALSE))</f>
        <v>0</v>
      </c>
      <c r="H881" s="284">
        <f t="shared" si="350"/>
        <v>0</v>
      </c>
      <c r="I881" s="284">
        <f t="shared" si="350"/>
        <v>0</v>
      </c>
      <c r="J881" s="284">
        <f t="shared" si="350"/>
        <v>0</v>
      </c>
      <c r="K881" s="284">
        <f t="shared" si="350"/>
        <v>0</v>
      </c>
      <c r="L881" s="284">
        <f t="shared" si="350"/>
        <v>0</v>
      </c>
      <c r="M881" s="284">
        <f t="shared" si="350"/>
        <v>0</v>
      </c>
      <c r="N881" s="284">
        <f t="shared" si="350"/>
        <v>0</v>
      </c>
    </row>
    <row r="882" spans="3:14" outlineLevel="1">
      <c r="C882" s="232" t="str">
        <f t="shared" si="347"/>
        <v>Parking Income</v>
      </c>
      <c r="D882" s="285"/>
      <c r="E882" s="313">
        <f t="shared" si="348"/>
        <v>0</v>
      </c>
      <c r="F882" s="314">
        <f t="shared" si="348"/>
        <v>0</v>
      </c>
      <c r="G882" s="284">
        <f t="shared" si="350"/>
        <v>0</v>
      </c>
      <c r="H882" s="284">
        <f t="shared" si="350"/>
        <v>0</v>
      </c>
      <c r="I882" s="284">
        <f t="shared" si="350"/>
        <v>0</v>
      </c>
      <c r="J882" s="284">
        <f t="shared" si="350"/>
        <v>0</v>
      </c>
      <c r="K882" s="284">
        <f t="shared" si="350"/>
        <v>0</v>
      </c>
      <c r="L882" s="284">
        <f t="shared" si="350"/>
        <v>0</v>
      </c>
      <c r="M882" s="284">
        <f t="shared" si="350"/>
        <v>0</v>
      </c>
      <c r="N882" s="284">
        <f t="shared" si="350"/>
        <v>0</v>
      </c>
    </row>
    <row r="883" spans="3:14" outlineLevel="1">
      <c r="C883" s="232" t="str">
        <f t="shared" si="347"/>
        <v>Storage Space Income</v>
      </c>
      <c r="D883" s="285"/>
      <c r="E883" s="313">
        <f t="shared" si="348"/>
        <v>0</v>
      </c>
      <c r="F883" s="314">
        <f t="shared" si="348"/>
        <v>0</v>
      </c>
      <c r="G883" s="284">
        <f t="shared" si="350"/>
        <v>0</v>
      </c>
      <c r="H883" s="284">
        <f t="shared" si="350"/>
        <v>0</v>
      </c>
      <c r="I883" s="284">
        <f t="shared" si="350"/>
        <v>0</v>
      </c>
      <c r="J883" s="284">
        <f t="shared" si="350"/>
        <v>0</v>
      </c>
      <c r="K883" s="284">
        <f t="shared" si="350"/>
        <v>0</v>
      </c>
      <c r="L883" s="284">
        <f t="shared" si="350"/>
        <v>0</v>
      </c>
      <c r="M883" s="284">
        <f t="shared" si="350"/>
        <v>0</v>
      </c>
      <c r="N883" s="284">
        <f t="shared" si="350"/>
        <v>0</v>
      </c>
    </row>
    <row r="884" spans="3:14" outlineLevel="1">
      <c r="C884" s="232" t="str">
        <f t="shared" si="347"/>
        <v>Cleaning Income</v>
      </c>
      <c r="D884" s="285"/>
      <c r="E884" s="313">
        <f t="shared" si="348"/>
        <v>0</v>
      </c>
      <c r="F884" s="314">
        <f t="shared" si="348"/>
        <v>0</v>
      </c>
      <c r="G884" s="284">
        <f t="shared" si="350"/>
        <v>0</v>
      </c>
      <c r="H884" s="284">
        <f t="shared" si="350"/>
        <v>0</v>
      </c>
      <c r="I884" s="284">
        <f t="shared" si="350"/>
        <v>0</v>
      </c>
      <c r="J884" s="284">
        <f t="shared" si="350"/>
        <v>0</v>
      </c>
      <c r="K884" s="284">
        <f t="shared" si="350"/>
        <v>0</v>
      </c>
      <c r="L884" s="284">
        <f t="shared" si="350"/>
        <v>0</v>
      </c>
      <c r="M884" s="284">
        <f t="shared" si="350"/>
        <v>0</v>
      </c>
      <c r="N884" s="284">
        <f t="shared" si="350"/>
        <v>0</v>
      </c>
    </row>
    <row r="885" spans="3:14" outlineLevel="1">
      <c r="C885" s="232" t="str">
        <f t="shared" si="347"/>
        <v>Furniture Income</v>
      </c>
      <c r="D885" s="285"/>
      <c r="E885" s="313">
        <f t="shared" si="348"/>
        <v>0</v>
      </c>
      <c r="F885" s="314">
        <f t="shared" si="348"/>
        <v>0</v>
      </c>
      <c r="G885" s="284">
        <f t="shared" si="350"/>
        <v>0</v>
      </c>
      <c r="H885" s="284">
        <f t="shared" si="350"/>
        <v>0</v>
      </c>
      <c r="I885" s="284">
        <f t="shared" si="350"/>
        <v>0</v>
      </c>
      <c r="J885" s="284">
        <f t="shared" si="350"/>
        <v>0</v>
      </c>
      <c r="K885" s="284">
        <f t="shared" si="350"/>
        <v>0</v>
      </c>
      <c r="L885" s="284">
        <f t="shared" si="350"/>
        <v>0</v>
      </c>
      <c r="M885" s="284">
        <f t="shared" si="350"/>
        <v>0</v>
      </c>
      <c r="N885" s="284">
        <f t="shared" si="350"/>
        <v>0</v>
      </c>
    </row>
    <row r="886" spans="3:14" outlineLevel="1">
      <c r="C886" s="232" t="str">
        <f t="shared" si="347"/>
        <v>Legal Fees Reimbursement</v>
      </c>
      <c r="D886" s="285"/>
      <c r="E886" s="313">
        <f t="shared" si="348"/>
        <v>0</v>
      </c>
      <c r="F886" s="314">
        <f t="shared" si="348"/>
        <v>0</v>
      </c>
      <c r="G886" s="284">
        <f t="shared" si="350"/>
        <v>0</v>
      </c>
      <c r="H886" s="284">
        <f t="shared" si="350"/>
        <v>0</v>
      </c>
      <c r="I886" s="284">
        <f t="shared" si="350"/>
        <v>0</v>
      </c>
      <c r="J886" s="284">
        <f t="shared" si="350"/>
        <v>0</v>
      </c>
      <c r="K886" s="284">
        <f t="shared" si="350"/>
        <v>0</v>
      </c>
      <c r="L886" s="284">
        <f t="shared" si="350"/>
        <v>0</v>
      </c>
      <c r="M886" s="284">
        <f t="shared" si="350"/>
        <v>0</v>
      </c>
      <c r="N886" s="284">
        <f t="shared" si="350"/>
        <v>0</v>
      </c>
    </row>
    <row r="887" spans="3:14" ht="16.5" customHeight="1" outlineLevel="1" thickBot="1">
      <c r="C887" s="232" t="str">
        <f t="shared" si="347"/>
        <v>Misc.</v>
      </c>
      <c r="D887" s="290"/>
      <c r="E887" s="318">
        <f t="shared" si="348"/>
        <v>0</v>
      </c>
      <c r="F887" s="319">
        <f t="shared" si="348"/>
        <v>0</v>
      </c>
      <c r="G887" s="291">
        <f t="shared" si="350"/>
        <v>0</v>
      </c>
      <c r="H887" s="291">
        <f t="shared" si="350"/>
        <v>0</v>
      </c>
      <c r="I887" s="291">
        <f t="shared" si="350"/>
        <v>0</v>
      </c>
      <c r="J887" s="291">
        <f t="shared" si="350"/>
        <v>0</v>
      </c>
      <c r="K887" s="291">
        <f t="shared" si="350"/>
        <v>0</v>
      </c>
      <c r="L887" s="291">
        <f t="shared" si="350"/>
        <v>0</v>
      </c>
      <c r="M887" s="291">
        <f t="shared" si="350"/>
        <v>0</v>
      </c>
      <c r="N887" s="291">
        <f t="shared" si="350"/>
        <v>0</v>
      </c>
    </row>
    <row r="888" spans="3:14" outlineLevel="1">
      <c r="C888" s="83" t="s">
        <v>30</v>
      </c>
      <c r="D888" s="285">
        <f>E206</f>
        <v>0</v>
      </c>
      <c r="E888" s="313">
        <f>SUM(E871:E887)</f>
        <v>0</v>
      </c>
      <c r="F888" s="315">
        <f>SUM(F871:F887)</f>
        <v>0</v>
      </c>
      <c r="G888" s="284">
        <f t="shared" ref="G888:N888" si="351">SUM(G871:G887)</f>
        <v>0</v>
      </c>
      <c r="H888" s="284">
        <f t="shared" si="351"/>
        <v>0</v>
      </c>
      <c r="I888" s="284">
        <f t="shared" si="351"/>
        <v>0</v>
      </c>
      <c r="J888" s="284">
        <f t="shared" si="351"/>
        <v>0</v>
      </c>
      <c r="K888" s="284">
        <f t="shared" si="351"/>
        <v>0</v>
      </c>
      <c r="L888" s="284">
        <f t="shared" si="351"/>
        <v>0</v>
      </c>
      <c r="M888" s="284">
        <f t="shared" si="351"/>
        <v>0</v>
      </c>
      <c r="N888" s="284">
        <f t="shared" si="351"/>
        <v>0</v>
      </c>
    </row>
    <row r="889" spans="3:14" outlineLevel="1">
      <c r="C889" s="67"/>
      <c r="D889" s="288"/>
      <c r="E889" s="316"/>
      <c r="F889" s="317"/>
      <c r="G889" s="289"/>
      <c r="H889" s="289"/>
      <c r="I889" s="289"/>
      <c r="J889" s="289"/>
      <c r="K889" s="289"/>
      <c r="L889" s="289"/>
      <c r="M889" s="289"/>
      <c r="N889" s="289"/>
    </row>
    <row r="890" spans="3:14" ht="15" outlineLevel="1" thickBot="1">
      <c r="C890" s="21" t="s">
        <v>259</v>
      </c>
      <c r="D890" s="292">
        <f t="shared" ref="D890" si="352">D868+D888</f>
        <v>329544</v>
      </c>
      <c r="E890" s="320">
        <f ca="1">E868+E888</f>
        <v>0</v>
      </c>
      <c r="F890" s="321">
        <f t="shared" ref="F890:N890" ca="1" si="353">F868+F888</f>
        <v>-6186</v>
      </c>
      <c r="G890" s="293">
        <f>G868+G888</f>
        <v>628933.09440000006</v>
      </c>
      <c r="H890" s="293">
        <f t="shared" si="353"/>
        <v>647132.00947200018</v>
      </c>
      <c r="I890" s="293">
        <f t="shared" si="353"/>
        <v>665780.54479872005</v>
      </c>
      <c r="J890" s="293">
        <f t="shared" si="353"/>
        <v>677359.33688217623</v>
      </c>
      <c r="K890" s="293">
        <f t="shared" si="353"/>
        <v>704453.7103574631</v>
      </c>
      <c r="L890" s="293">
        <f t="shared" si="353"/>
        <v>732631.85877176165</v>
      </c>
      <c r="M890" s="293">
        <f t="shared" si="353"/>
        <v>761937.13312263216</v>
      </c>
      <c r="N890" s="293">
        <f t="shared" si="353"/>
        <v>792414.61844753765</v>
      </c>
    </row>
    <row r="891" spans="3:14" ht="15" outlineLevel="1" thickTop="1">
      <c r="D891" s="283"/>
      <c r="E891" s="313"/>
      <c r="F891" s="322"/>
      <c r="G891" s="284"/>
      <c r="H891" s="284"/>
      <c r="I891" s="284"/>
      <c r="J891" s="284"/>
      <c r="K891" s="284"/>
      <c r="L891" s="284"/>
      <c r="M891" s="284"/>
      <c r="N891" s="284"/>
    </row>
    <row r="892" spans="3:14" outlineLevel="1">
      <c r="C892" s="23" t="s">
        <v>31</v>
      </c>
      <c r="D892" s="285"/>
      <c r="E892" s="313"/>
      <c r="F892" s="314"/>
      <c r="G892" s="284"/>
      <c r="H892" s="284"/>
      <c r="I892" s="284"/>
      <c r="J892" s="284"/>
      <c r="K892" s="284"/>
      <c r="L892" s="284"/>
      <c r="M892" s="284"/>
      <c r="N892" s="284"/>
    </row>
    <row r="893" spans="3:14" outlineLevel="1">
      <c r="C893" s="234" t="str">
        <f t="shared" ref="C893:C900" si="354">C224</f>
        <v xml:space="preserve">PAYROLL AND BENEFITS </v>
      </c>
      <c r="D893" s="295">
        <f t="shared" ref="D893:D900" si="355">-G224</f>
        <v>0</v>
      </c>
      <c r="E893" s="313">
        <f t="shared" ref="E893:F900" si="356">SUMIF($E$628:$AB$628,E$823,$E798:$AB798)</f>
        <v>0</v>
      </c>
      <c r="F893" s="314">
        <f t="shared" si="356"/>
        <v>0</v>
      </c>
      <c r="G893" s="284">
        <f>-$M224*(1+HLOOKUP(G$823,$E$258:$N$259,2,FALSE))</f>
        <v>-5100</v>
      </c>
      <c r="H893" s="284">
        <f t="shared" ref="H893:N893" si="357">-$M224*(1+HLOOKUP(H$823,$E$258:$N$259,2,FALSE))</f>
        <v>-5100</v>
      </c>
      <c r="I893" s="284">
        <f t="shared" si="357"/>
        <v>-5100</v>
      </c>
      <c r="J893" s="284">
        <f t="shared" si="357"/>
        <v>-5100</v>
      </c>
      <c r="K893" s="284">
        <f t="shared" si="357"/>
        <v>-5100</v>
      </c>
      <c r="L893" s="284">
        <f t="shared" si="357"/>
        <v>-5100</v>
      </c>
      <c r="M893" s="284">
        <f t="shared" si="357"/>
        <v>-5100</v>
      </c>
      <c r="N893" s="284">
        <f t="shared" si="357"/>
        <v>-5100</v>
      </c>
    </row>
    <row r="894" spans="3:14" outlineLevel="1">
      <c r="C894" s="1073" t="str">
        <f t="shared" si="354"/>
        <v>MANAGEMENT FEE / LEASING</v>
      </c>
      <c r="D894" s="295">
        <f t="shared" si="355"/>
        <v>-11587</v>
      </c>
      <c r="E894" s="313">
        <f t="shared" si="356"/>
        <v>-11587.000000000002</v>
      </c>
      <c r="F894" s="314">
        <f t="shared" si="356"/>
        <v>-11818.740000000003</v>
      </c>
      <c r="G894" s="284">
        <f>-$O$225*G890</f>
        <v>-25157.323776000005</v>
      </c>
      <c r="H894" s="284">
        <f t="shared" ref="H894:N894" si="358">-$O$225*H890</f>
        <v>-25885.280378880008</v>
      </c>
      <c r="I894" s="284">
        <f t="shared" si="358"/>
        <v>-26631.221791948803</v>
      </c>
      <c r="J894" s="284">
        <f t="shared" si="358"/>
        <v>-27094.373475287051</v>
      </c>
      <c r="K894" s="284">
        <f t="shared" si="358"/>
        <v>-28178.148414298525</v>
      </c>
      <c r="L894" s="284">
        <f t="shared" si="358"/>
        <v>-29305.274350870466</v>
      </c>
      <c r="M894" s="284">
        <f t="shared" si="358"/>
        <v>-30477.485324905287</v>
      </c>
      <c r="N894" s="284">
        <f t="shared" si="358"/>
        <v>-31696.584737901507</v>
      </c>
    </row>
    <row r="895" spans="3:14" outlineLevel="1">
      <c r="C895" s="234" t="str">
        <f t="shared" si="354"/>
        <v>ADMIN. EXPENSES / FEES</v>
      </c>
      <c r="D895" s="295">
        <f t="shared" si="355"/>
        <v>-1500</v>
      </c>
      <c r="E895" s="313">
        <f t="shared" si="356"/>
        <v>-1500</v>
      </c>
      <c r="F895" s="314">
        <f t="shared" si="356"/>
        <v>-1530</v>
      </c>
      <c r="G895" s="284">
        <f t="shared" ref="G895:N900" si="359">-$M226*(1+HLOOKUP(G$823,$E$258:$N$259,2,FALSE))</f>
        <v>-4590</v>
      </c>
      <c r="H895" s="284">
        <f t="shared" si="359"/>
        <v>-4590</v>
      </c>
      <c r="I895" s="284">
        <f t="shared" si="359"/>
        <v>-4590</v>
      </c>
      <c r="J895" s="284">
        <f t="shared" si="359"/>
        <v>-4590</v>
      </c>
      <c r="K895" s="284">
        <f t="shared" si="359"/>
        <v>-4590</v>
      </c>
      <c r="L895" s="284">
        <f t="shared" si="359"/>
        <v>-4590</v>
      </c>
      <c r="M895" s="284">
        <f t="shared" si="359"/>
        <v>-4590</v>
      </c>
      <c r="N895" s="284">
        <f t="shared" si="359"/>
        <v>-4590</v>
      </c>
    </row>
    <row r="896" spans="3:14" outlineLevel="1">
      <c r="C896" s="234" t="str">
        <f t="shared" si="354"/>
        <v>UTILITIES EXPENSES</v>
      </c>
      <c r="D896" s="295">
        <f t="shared" si="355"/>
        <v>-9000</v>
      </c>
      <c r="E896" s="313">
        <f t="shared" si="356"/>
        <v>-9000</v>
      </c>
      <c r="F896" s="314">
        <f t="shared" si="356"/>
        <v>-9180</v>
      </c>
      <c r="G896" s="284">
        <f t="shared" si="359"/>
        <v>-15300</v>
      </c>
      <c r="H896" s="284">
        <f t="shared" si="359"/>
        <v>-15300</v>
      </c>
      <c r="I896" s="284">
        <f t="shared" si="359"/>
        <v>-15300</v>
      </c>
      <c r="J896" s="284">
        <f t="shared" si="359"/>
        <v>-15300</v>
      </c>
      <c r="K896" s="284">
        <f t="shared" si="359"/>
        <v>-15300</v>
      </c>
      <c r="L896" s="284">
        <f t="shared" si="359"/>
        <v>-15300</v>
      </c>
      <c r="M896" s="284">
        <f t="shared" si="359"/>
        <v>-15300</v>
      </c>
      <c r="N896" s="284">
        <f t="shared" si="359"/>
        <v>-15300</v>
      </c>
    </row>
    <row r="897" spans="3:15" outlineLevel="1">
      <c r="C897" s="234" t="str">
        <f t="shared" si="354"/>
        <v>OPERATIONS AND MAINTENANCE</v>
      </c>
      <c r="D897" s="295">
        <f t="shared" si="355"/>
        <v>-15950</v>
      </c>
      <c r="E897" s="313">
        <f t="shared" si="356"/>
        <v>-15949.999999999998</v>
      </c>
      <c r="F897" s="314">
        <f t="shared" si="356"/>
        <v>-16269</v>
      </c>
      <c r="G897" s="284">
        <f t="shared" si="359"/>
        <v>-12240</v>
      </c>
      <c r="H897" s="284">
        <f t="shared" si="359"/>
        <v>-12240</v>
      </c>
      <c r="I897" s="284">
        <f t="shared" si="359"/>
        <v>-12240</v>
      </c>
      <c r="J897" s="284">
        <f t="shared" si="359"/>
        <v>-12240</v>
      </c>
      <c r="K897" s="284">
        <f t="shared" si="359"/>
        <v>-12240</v>
      </c>
      <c r="L897" s="284">
        <f t="shared" si="359"/>
        <v>-12240</v>
      </c>
      <c r="M897" s="284">
        <f t="shared" si="359"/>
        <v>-12240</v>
      </c>
      <c r="N897" s="284">
        <f t="shared" si="359"/>
        <v>-12240</v>
      </c>
    </row>
    <row r="898" spans="3:15" outlineLevel="1">
      <c r="C898" s="234" t="str">
        <f t="shared" si="354"/>
        <v>INSURANCE</v>
      </c>
      <c r="D898" s="295">
        <f t="shared" si="355"/>
        <v>-4000</v>
      </c>
      <c r="E898" s="313">
        <f t="shared" si="356"/>
        <v>-4000.0000000000005</v>
      </c>
      <c r="F898" s="314">
        <f t="shared" si="356"/>
        <v>-4080</v>
      </c>
      <c r="G898" s="284">
        <f t="shared" si="359"/>
        <v>-22440</v>
      </c>
      <c r="H898" s="284">
        <f t="shared" si="359"/>
        <v>-22440</v>
      </c>
      <c r="I898" s="284">
        <f t="shared" si="359"/>
        <v>-22440</v>
      </c>
      <c r="J898" s="284">
        <f t="shared" si="359"/>
        <v>-22440</v>
      </c>
      <c r="K898" s="284">
        <f t="shared" si="359"/>
        <v>-22440</v>
      </c>
      <c r="L898" s="284">
        <f t="shared" si="359"/>
        <v>-22440</v>
      </c>
      <c r="M898" s="284">
        <f t="shared" si="359"/>
        <v>-22440</v>
      </c>
      <c r="N898" s="284">
        <f t="shared" si="359"/>
        <v>-22440</v>
      </c>
    </row>
    <row r="899" spans="3:15" outlineLevel="1">
      <c r="C899" s="234" t="str">
        <f t="shared" si="354"/>
        <v>PROPERTY TAX</v>
      </c>
      <c r="D899" s="295">
        <f t="shared" si="355"/>
        <v>-45000</v>
      </c>
      <c r="E899" s="313">
        <f t="shared" si="356"/>
        <v>-45000</v>
      </c>
      <c r="F899" s="314">
        <f t="shared" si="356"/>
        <v>-45900</v>
      </c>
      <c r="G899" s="284">
        <f t="shared" si="359"/>
        <v>-76810.588470000002</v>
      </c>
      <c r="H899" s="284">
        <f t="shared" si="359"/>
        <v>-76810.588470000002</v>
      </c>
      <c r="I899" s="284">
        <f t="shared" si="359"/>
        <v>-76810.588470000002</v>
      </c>
      <c r="J899" s="284">
        <f t="shared" si="359"/>
        <v>-76810.588470000002</v>
      </c>
      <c r="K899" s="284">
        <f t="shared" si="359"/>
        <v>-76810.588470000002</v>
      </c>
      <c r="L899" s="284">
        <f t="shared" si="359"/>
        <v>-76810.588470000002</v>
      </c>
      <c r="M899" s="284">
        <f t="shared" si="359"/>
        <v>-76810.588470000002</v>
      </c>
      <c r="N899" s="284">
        <f t="shared" si="359"/>
        <v>-76810.588470000002</v>
      </c>
    </row>
    <row r="900" spans="3:15" outlineLevel="1">
      <c r="C900" s="234">
        <f t="shared" si="354"/>
        <v>0</v>
      </c>
      <c r="D900" s="295">
        <f t="shared" si="355"/>
        <v>0</v>
      </c>
      <c r="E900" s="313">
        <f t="shared" si="356"/>
        <v>0</v>
      </c>
      <c r="F900" s="314">
        <f t="shared" si="356"/>
        <v>0</v>
      </c>
      <c r="G900" s="284">
        <f t="shared" si="359"/>
        <v>0</v>
      </c>
      <c r="H900" s="284">
        <f t="shared" si="359"/>
        <v>0</v>
      </c>
      <c r="I900" s="284">
        <f t="shared" si="359"/>
        <v>0</v>
      </c>
      <c r="J900" s="284">
        <f t="shared" si="359"/>
        <v>0</v>
      </c>
      <c r="K900" s="284">
        <f t="shared" si="359"/>
        <v>0</v>
      </c>
      <c r="L900" s="284">
        <f t="shared" si="359"/>
        <v>0</v>
      </c>
      <c r="M900" s="284">
        <f t="shared" si="359"/>
        <v>0</v>
      </c>
      <c r="N900" s="284">
        <f t="shared" si="359"/>
        <v>0</v>
      </c>
    </row>
    <row r="901" spans="3:15" outlineLevel="1">
      <c r="D901" s="288"/>
      <c r="E901" s="316"/>
      <c r="F901" s="317"/>
      <c r="G901" s="289"/>
      <c r="H901" s="289"/>
      <c r="I901" s="289"/>
      <c r="J901" s="289"/>
      <c r="K901" s="289"/>
      <c r="L901" s="289"/>
      <c r="M901" s="289"/>
      <c r="N901" s="289"/>
    </row>
    <row r="902" spans="3:15" outlineLevel="1">
      <c r="C902" s="222" t="s">
        <v>32</v>
      </c>
      <c r="D902" s="285">
        <f>SUM(D893:D900)</f>
        <v>-87037</v>
      </c>
      <c r="E902" s="313">
        <f>SUM(E893:E901)</f>
        <v>-87037</v>
      </c>
      <c r="F902" s="314">
        <f t="shared" ref="F902:N902" si="360">SUM(F893:F901)</f>
        <v>-88777.74</v>
      </c>
      <c r="G902" s="284">
        <f t="shared" si="360"/>
        <v>-161637.91224600002</v>
      </c>
      <c r="H902" s="284">
        <f t="shared" si="360"/>
        <v>-162365.86884888</v>
      </c>
      <c r="I902" s="284">
        <f t="shared" si="360"/>
        <v>-163111.81026194879</v>
      </c>
      <c r="J902" s="284">
        <f t="shared" si="360"/>
        <v>-163574.96194528707</v>
      </c>
      <c r="K902" s="284">
        <f t="shared" si="360"/>
        <v>-164658.73688429853</v>
      </c>
      <c r="L902" s="284">
        <f t="shared" si="360"/>
        <v>-165785.86282087048</v>
      </c>
      <c r="M902" s="284">
        <f t="shared" si="360"/>
        <v>-166958.07379490527</v>
      </c>
      <c r="N902" s="284">
        <f t="shared" si="360"/>
        <v>-168177.17320790151</v>
      </c>
    </row>
    <row r="903" spans="3:15" ht="8.25" customHeight="1" outlineLevel="1">
      <c r="C903" s="225"/>
      <c r="D903" s="285"/>
      <c r="E903" s="313"/>
      <c r="F903" s="314"/>
      <c r="G903" s="284"/>
      <c r="H903" s="284"/>
      <c r="I903" s="284"/>
      <c r="J903" s="284"/>
      <c r="K903" s="284"/>
      <c r="L903" s="284"/>
      <c r="M903" s="284"/>
      <c r="N903" s="284"/>
    </row>
    <row r="904" spans="3:15" outlineLevel="1">
      <c r="C904" s="222" t="s">
        <v>300</v>
      </c>
      <c r="D904" s="285">
        <f>D902/$C$159</f>
        <v>-6216.9285714285716</v>
      </c>
      <c r="E904" s="323">
        <f t="shared" ref="E904:N904" si="361">E902/$C$159</f>
        <v>-6216.9285714285716</v>
      </c>
      <c r="F904" s="324">
        <f t="shared" si="361"/>
        <v>-6341.267142857143</v>
      </c>
      <c r="G904" s="296">
        <f t="shared" si="361"/>
        <v>-11545.565160428572</v>
      </c>
      <c r="H904" s="296">
        <f t="shared" si="361"/>
        <v>-11597.562060634285</v>
      </c>
      <c r="I904" s="296">
        <f t="shared" si="361"/>
        <v>-11650.843590139199</v>
      </c>
      <c r="J904" s="296">
        <f t="shared" si="361"/>
        <v>-11683.92585323479</v>
      </c>
      <c r="K904" s="296">
        <f t="shared" si="361"/>
        <v>-11761.338348878466</v>
      </c>
      <c r="L904" s="296">
        <f t="shared" si="361"/>
        <v>-11841.847344347891</v>
      </c>
      <c r="M904" s="296">
        <f t="shared" si="361"/>
        <v>-11925.576699636091</v>
      </c>
      <c r="N904" s="296">
        <f t="shared" si="361"/>
        <v>-12012.655229135822</v>
      </c>
    </row>
    <row r="905" spans="3:15" ht="15" outlineLevel="1" thickBot="1">
      <c r="D905" s="297"/>
      <c r="E905" s="320"/>
      <c r="F905" s="321"/>
      <c r="G905" s="293"/>
      <c r="H905" s="293"/>
      <c r="I905" s="293"/>
      <c r="J905" s="293"/>
      <c r="K905" s="293"/>
      <c r="L905" s="293"/>
      <c r="M905" s="293"/>
      <c r="N905" s="293"/>
    </row>
    <row r="906" spans="3:15" ht="16.2" outlineLevel="1" thickTop="1">
      <c r="C906" s="224" t="s">
        <v>33</v>
      </c>
      <c r="D906" s="298">
        <f t="shared" ref="D906" si="362">D890+D902</f>
        <v>242507</v>
      </c>
      <c r="E906" s="315">
        <f ca="1">E890+E902</f>
        <v>-87037</v>
      </c>
      <c r="F906" s="314">
        <f t="shared" ref="F906:N906" ca="1" si="363">F890+F902</f>
        <v>-94963.74</v>
      </c>
      <c r="G906" s="284">
        <f t="shared" si="363"/>
        <v>467295.18215400004</v>
      </c>
      <c r="H906" s="284">
        <f t="shared" si="363"/>
        <v>484766.14062312018</v>
      </c>
      <c r="I906" s="284">
        <f t="shared" si="363"/>
        <v>502668.73453677126</v>
      </c>
      <c r="J906" s="284">
        <f t="shared" si="363"/>
        <v>513784.37493688916</v>
      </c>
      <c r="K906" s="284">
        <f t="shared" si="363"/>
        <v>539794.9734731646</v>
      </c>
      <c r="L906" s="284">
        <f t="shared" si="363"/>
        <v>566845.99595089117</v>
      </c>
      <c r="M906" s="284">
        <f t="shared" si="363"/>
        <v>594979.05932772695</v>
      </c>
      <c r="N906" s="284">
        <f t="shared" si="363"/>
        <v>624237.44523963612</v>
      </c>
    </row>
    <row r="907" spans="3:15" outlineLevel="1">
      <c r="C907" s="216" t="s">
        <v>34</v>
      </c>
      <c r="D907" s="332">
        <f>D906/D908</f>
        <v>3.0553571905535367E-2</v>
      </c>
      <c r="E907" s="330">
        <f t="shared" ref="E907:N907" ca="1" si="364">E906/$D$908</f>
        <v>-1.0965832895306452E-2</v>
      </c>
      <c r="F907" s="330">
        <f t="shared" ca="1" si="364"/>
        <v>-1.1964526626070856E-2</v>
      </c>
      <c r="G907" s="331">
        <f t="shared" si="364"/>
        <v>5.8874741549944896E-2</v>
      </c>
      <c r="H907" s="331">
        <f t="shared" si="364"/>
        <v>6.1075915890664481E-2</v>
      </c>
      <c r="I907" s="331">
        <f t="shared" si="364"/>
        <v>6.3331472185684162E-2</v>
      </c>
      <c r="J907" s="331">
        <f t="shared" si="364"/>
        <v>6.4731936989756114E-2</v>
      </c>
      <c r="K907" s="331">
        <f t="shared" si="364"/>
        <v>6.8009024631284415E-2</v>
      </c>
      <c r="L907" s="331">
        <f t="shared" si="364"/>
        <v>7.1417195778473871E-2</v>
      </c>
      <c r="M907" s="331">
        <f t="shared" si="364"/>
        <v>7.4961693771550916E-2</v>
      </c>
      <c r="N907" s="331">
        <f t="shared" si="364"/>
        <v>7.8647971684351045E-2</v>
      </c>
    </row>
    <row r="908" spans="3:15" outlineLevel="1">
      <c r="C908" s="225"/>
      <c r="D908" s="299">
        <f>F84</f>
        <v>7937108</v>
      </c>
      <c r="E908" s="315"/>
      <c r="F908" s="315"/>
      <c r="G908" s="294"/>
      <c r="H908" s="294"/>
      <c r="I908" s="294"/>
      <c r="J908" s="294"/>
      <c r="K908" s="294"/>
      <c r="L908" s="294"/>
      <c r="M908" s="294"/>
      <c r="N908" s="294"/>
    </row>
    <row r="909" spans="3:15" s="333" customFormat="1" outlineLevel="1">
      <c r="C909" s="239" t="s">
        <v>340</v>
      </c>
      <c r="D909" s="285"/>
      <c r="E909" s="415" t="e">
        <f ca="1">E906/E890</f>
        <v>#DIV/0!</v>
      </c>
      <c r="F909" s="416">
        <f t="shared" ref="F909:N909" ca="1" si="365">F906/F890</f>
        <v>15.351396702230845</v>
      </c>
      <c r="G909" s="417">
        <f t="shared" si="365"/>
        <v>0.74299664990565961</v>
      </c>
      <c r="H909" s="417">
        <f t="shared" si="365"/>
        <v>0.74909930822096793</v>
      </c>
      <c r="I909" s="417">
        <f t="shared" si="365"/>
        <v>0.75500664365123338</v>
      </c>
      <c r="J909" s="417">
        <f t="shared" si="365"/>
        <v>0.75851080358881917</v>
      </c>
      <c r="K909" s="417">
        <f t="shared" si="365"/>
        <v>0.76626038806617225</v>
      </c>
      <c r="L909" s="417">
        <f t="shared" si="365"/>
        <v>0.77371191160208874</v>
      </c>
      <c r="M909" s="417">
        <f t="shared" si="365"/>
        <v>0.7808768380789316</v>
      </c>
      <c r="N909" s="417">
        <f t="shared" si="365"/>
        <v>0.787766190460511</v>
      </c>
      <c r="O909" s="4"/>
    </row>
    <row r="910" spans="3:15" ht="15" customHeight="1" outlineLevel="1">
      <c r="C910" s="225"/>
      <c r="D910" s="329"/>
      <c r="E910" s="313"/>
      <c r="F910" s="315"/>
      <c r="G910" s="286"/>
      <c r="H910" s="286"/>
      <c r="I910" s="286"/>
      <c r="J910" s="286"/>
      <c r="K910" s="286"/>
      <c r="L910" s="286"/>
      <c r="M910" s="286"/>
      <c r="N910" s="286"/>
    </row>
    <row r="911" spans="3:15" ht="15.75" customHeight="1" outlineLevel="1">
      <c r="C911" s="225" t="s">
        <v>928</v>
      </c>
      <c r="D911" s="329"/>
      <c r="E911" s="313">
        <f>SUMIF($E$628:$AB$628,E$823,$E811:$AB811)</f>
        <v>-367500</v>
      </c>
      <c r="F911" s="315">
        <f>SUMIF($E$628:$AB$628,F$823,$E811:$AB811)</f>
        <v>-70000</v>
      </c>
      <c r="G911" s="286"/>
      <c r="H911" s="286"/>
      <c r="I911" s="286"/>
      <c r="J911" s="286"/>
      <c r="K911" s="286"/>
      <c r="L911" s="286"/>
      <c r="M911" s="286"/>
      <c r="N911" s="286"/>
    </row>
    <row r="912" spans="3:15" ht="15.75" customHeight="1" outlineLevel="1">
      <c r="C912" s="225" t="s">
        <v>484</v>
      </c>
      <c r="D912" s="329"/>
      <c r="E912" s="313">
        <f>SUMIF($E$628:$AB$628,E$823,$E814:$AB814)</f>
        <v>-497000</v>
      </c>
      <c r="F912" s="315">
        <f>SUMIF($E$628:$AB$628,F$823,$E814:$AB814)</f>
        <v>0</v>
      </c>
      <c r="G912" s="286"/>
      <c r="H912" s="286"/>
      <c r="I912" s="286"/>
      <c r="J912" s="286"/>
      <c r="K912" s="286"/>
      <c r="L912" s="286"/>
      <c r="M912" s="286"/>
      <c r="N912" s="286"/>
    </row>
    <row r="913" spans="2:88" outlineLevel="1">
      <c r="C913" s="222" t="s">
        <v>301</v>
      </c>
      <c r="D913" s="329"/>
      <c r="E913" s="313">
        <f>-$E$261*$C$159*(1+HLOOKUP(E823,$E$258:$N259,2,FALSE))</f>
        <v>0</v>
      </c>
      <c r="F913" s="315">
        <f>E913*(1+HLOOKUP(F823,$E$258:$N259,2,FALSE))</f>
        <v>0</v>
      </c>
      <c r="G913" s="286">
        <f>F913*(1+HLOOKUP(G823,$E$258:$N259,2,FALSE))</f>
        <v>0</v>
      </c>
      <c r="H913" s="286">
        <f>G913*(1+HLOOKUP(H823,$E$258:$N259,2,FALSE))</f>
        <v>0</v>
      </c>
      <c r="I913" s="286">
        <f>H913*(1+HLOOKUP(I823,$E$258:$N259,2,FALSE))</f>
        <v>0</v>
      </c>
      <c r="J913" s="286">
        <f>I913*(1+HLOOKUP(J823,$E$258:$N259,2,FALSE))</f>
        <v>0</v>
      </c>
      <c r="K913" s="286">
        <f>J913*(1+HLOOKUP(K823,$E$258:$N259,2,FALSE))</f>
        <v>0</v>
      </c>
      <c r="L913" s="286">
        <f>K913*(1+HLOOKUP(L823,$E$258:$N259,2,FALSE))</f>
        <v>0</v>
      </c>
      <c r="M913" s="286">
        <f>L913*(1+HLOOKUP(M823,$E$258:$N259,2,FALSE))</f>
        <v>0</v>
      </c>
      <c r="N913" s="286">
        <f>M913*(1+HLOOKUP(N823,$E$258:$N259,2,FALSE))</f>
        <v>0</v>
      </c>
    </row>
    <row r="914" spans="2:88" outlineLevel="1">
      <c r="D914" s="288"/>
      <c r="E914" s="316"/>
      <c r="F914" s="317"/>
      <c r="G914" s="289"/>
      <c r="H914" s="289"/>
      <c r="I914" s="289"/>
      <c r="J914" s="289"/>
      <c r="K914" s="289"/>
      <c r="L914" s="289"/>
      <c r="M914" s="289"/>
      <c r="N914" s="289"/>
    </row>
    <row r="915" spans="2:88" outlineLevel="1">
      <c r="C915" s="4" t="s">
        <v>193</v>
      </c>
      <c r="D915" s="329"/>
      <c r="E915" s="313">
        <f ca="1">E906+E911+E913</f>
        <v>-454537</v>
      </c>
      <c r="F915" s="315">
        <f t="shared" ref="F915:N915" ca="1" si="366">F906+F911+F913</f>
        <v>-164963.74</v>
      </c>
      <c r="G915" s="286">
        <f t="shared" si="366"/>
        <v>467295.18215400004</v>
      </c>
      <c r="H915" s="286">
        <f t="shared" si="366"/>
        <v>484766.14062312018</v>
      </c>
      <c r="I915" s="286">
        <f t="shared" si="366"/>
        <v>502668.73453677126</v>
      </c>
      <c r="J915" s="286">
        <f t="shared" si="366"/>
        <v>513784.37493688916</v>
      </c>
      <c r="K915" s="286">
        <f t="shared" si="366"/>
        <v>539794.9734731646</v>
      </c>
      <c r="L915" s="286">
        <f t="shared" si="366"/>
        <v>566845.99595089117</v>
      </c>
      <c r="M915" s="286">
        <f t="shared" si="366"/>
        <v>594979.05932772695</v>
      </c>
      <c r="N915" s="286">
        <f t="shared" si="366"/>
        <v>624237.44523963612</v>
      </c>
    </row>
    <row r="916" spans="2:88" outlineLevel="1">
      <c r="D916" s="338"/>
      <c r="E916" s="315"/>
      <c r="F916" s="315"/>
      <c r="G916" s="286"/>
      <c r="H916" s="286"/>
      <c r="I916" s="286"/>
      <c r="J916" s="286"/>
      <c r="K916" s="286"/>
      <c r="L916" s="286"/>
      <c r="M916" s="286"/>
      <c r="N916" s="286"/>
    </row>
    <row r="917" spans="2:88" outlineLevel="1">
      <c r="C917" s="4" t="s">
        <v>1</v>
      </c>
      <c r="D917" s="338"/>
      <c r="E917" s="315">
        <f t="shared" ref="E917:N917" si="367">SUMIF($E$926:$DT$926,E823,$E$954:$DT$954)</f>
        <v>-257956.01</v>
      </c>
      <c r="F917" s="315">
        <f t="shared" si="367"/>
        <v>-313746.45761708397</v>
      </c>
      <c r="G917" s="286">
        <f t="shared" ca="1" si="367"/>
        <v>-421035.47627862962</v>
      </c>
      <c r="H917" s="286">
        <f t="shared" ca="1" si="367"/>
        <v>-438773.91683646641</v>
      </c>
      <c r="I917" s="286">
        <f t="shared" ca="1" si="367"/>
        <v>-255951.45148793867</v>
      </c>
      <c r="J917" s="286">
        <f t="shared" ca="1" si="367"/>
        <v>0</v>
      </c>
      <c r="K917" s="286">
        <f t="shared" ca="1" si="367"/>
        <v>0</v>
      </c>
      <c r="L917" s="286">
        <f t="shared" si="367"/>
        <v>0</v>
      </c>
      <c r="M917" s="286">
        <f t="shared" si="367"/>
        <v>0</v>
      </c>
      <c r="N917" s="286">
        <f t="shared" si="367"/>
        <v>0</v>
      </c>
    </row>
    <row r="918" spans="2:88" outlineLevel="1">
      <c r="D918" s="338"/>
      <c r="E918" s="315"/>
      <c r="F918" s="315"/>
      <c r="G918" s="286"/>
      <c r="H918" s="286"/>
      <c r="I918" s="286"/>
      <c r="J918" s="286"/>
      <c r="K918" s="286"/>
      <c r="L918" s="286"/>
      <c r="M918" s="286"/>
      <c r="N918" s="286"/>
    </row>
    <row r="919" spans="2:88" outlineLevel="1">
      <c r="C919" s="4" t="s">
        <v>344</v>
      </c>
      <c r="D919" s="338"/>
      <c r="E919" s="315">
        <f t="shared" ref="E919:N919" ca="1" si="368">SUMIF($E$926:$DT$926,E823,$E$956:$DT$956)</f>
        <v>-1209493.01</v>
      </c>
      <c r="F919" s="315">
        <f t="shared" ca="1" si="368"/>
        <v>-478710.19761708408</v>
      </c>
      <c r="G919" s="286">
        <f t="shared" ca="1" si="368"/>
        <v>46259.705875370593</v>
      </c>
      <c r="H919" s="286">
        <f t="shared" ca="1" si="368"/>
        <v>45992.223786653863</v>
      </c>
      <c r="I919" s="286">
        <f t="shared" ca="1" si="368"/>
        <v>37271.976991844545</v>
      </c>
      <c r="J919" s="286">
        <f t="shared" ca="1" si="368"/>
        <v>0</v>
      </c>
      <c r="K919" s="286">
        <f t="shared" ca="1" si="368"/>
        <v>0</v>
      </c>
      <c r="L919" s="286">
        <f t="shared" si="368"/>
        <v>0</v>
      </c>
      <c r="M919" s="286">
        <f t="shared" si="368"/>
        <v>0</v>
      </c>
      <c r="N919" s="286">
        <f t="shared" si="368"/>
        <v>0</v>
      </c>
    </row>
    <row r="920" spans="2:88" outlineLevel="1">
      <c r="C920" s="4" t="s">
        <v>334</v>
      </c>
      <c r="D920" s="338"/>
      <c r="E920" s="315"/>
      <c r="F920" s="315"/>
      <c r="G920" s="286"/>
      <c r="H920" s="286"/>
      <c r="I920" s="286"/>
      <c r="J920" s="286"/>
      <c r="K920" s="286"/>
      <c r="L920" s="286"/>
      <c r="M920" s="286"/>
      <c r="N920" s="286"/>
    </row>
    <row r="921" spans="2:88" outlineLevel="1">
      <c r="C921" s="4" t="s">
        <v>336</v>
      </c>
      <c r="D921" s="338">
        <f>D968</f>
        <v>2777987.8</v>
      </c>
      <c r="E921" s="312"/>
      <c r="F921" s="312"/>
    </row>
    <row r="922" spans="2:88" outlineLevel="1">
      <c r="C922" s="4" t="s">
        <v>335</v>
      </c>
      <c r="D922" s="338"/>
      <c r="E922" s="330">
        <f t="shared" ref="E922:N922" ca="1" si="369">E919/$D$921</f>
        <v>-0.43538456504380618</v>
      </c>
      <c r="F922" s="330">
        <f t="shared" ca="1" si="369"/>
        <v>-0.17232264217182094</v>
      </c>
      <c r="G922" s="206">
        <f t="shared" ca="1" si="369"/>
        <v>1.665223507294402E-2</v>
      </c>
      <c r="H922" s="206">
        <f t="shared" ca="1" si="369"/>
        <v>1.6555948801018443E-2</v>
      </c>
      <c r="I922" s="206">
        <f t="shared" ca="1" si="369"/>
        <v>1.3416897292293561E-2</v>
      </c>
      <c r="J922" s="206">
        <f t="shared" ca="1" si="369"/>
        <v>0</v>
      </c>
      <c r="K922" s="206">
        <f t="shared" ca="1" si="369"/>
        <v>0</v>
      </c>
      <c r="L922" s="206">
        <f t="shared" si="369"/>
        <v>0</v>
      </c>
      <c r="M922" s="206">
        <f t="shared" si="369"/>
        <v>0</v>
      </c>
      <c r="N922" s="206">
        <f t="shared" si="369"/>
        <v>0</v>
      </c>
    </row>
    <row r="923" spans="2:88">
      <c r="G923" s="286"/>
      <c r="H923" s="286"/>
      <c r="I923" s="286"/>
      <c r="J923" s="286"/>
      <c r="K923" s="286"/>
      <c r="L923" s="286"/>
      <c r="M923" s="286"/>
      <c r="N923" s="286"/>
    </row>
    <row r="924" spans="2:88" ht="18">
      <c r="B924" s="836" t="s">
        <v>308</v>
      </c>
      <c r="I924" s="4"/>
      <c r="J924" s="4"/>
      <c r="K924" s="4"/>
      <c r="L924" s="4"/>
      <c r="M924" s="4"/>
    </row>
    <row r="925" spans="2:88" outlineLevel="1">
      <c r="I925" s="4"/>
      <c r="J925" s="4"/>
      <c r="K925" s="4"/>
      <c r="L925" s="4"/>
      <c r="M925" s="4"/>
    </row>
    <row r="926" spans="2:88" outlineLevel="1">
      <c r="D926" s="340" t="s">
        <v>182</v>
      </c>
      <c r="E926" s="4">
        <f t="shared" ref="E926:P926" si="370">ROUNDUP(E927/12,0)</f>
        <v>1</v>
      </c>
      <c r="F926" s="4">
        <f t="shared" si="370"/>
        <v>1</v>
      </c>
      <c r="G926" s="4">
        <f t="shared" si="370"/>
        <v>1</v>
      </c>
      <c r="H926" s="4">
        <f t="shared" si="370"/>
        <v>1</v>
      </c>
      <c r="I926" s="4">
        <f t="shared" si="370"/>
        <v>1</v>
      </c>
      <c r="J926" s="4">
        <f t="shared" si="370"/>
        <v>1</v>
      </c>
      <c r="K926" s="4">
        <f t="shared" si="370"/>
        <v>1</v>
      </c>
      <c r="L926" s="4">
        <f t="shared" si="370"/>
        <v>1</v>
      </c>
      <c r="M926" s="4">
        <f t="shared" si="370"/>
        <v>1</v>
      </c>
      <c r="N926" s="4">
        <f t="shared" si="370"/>
        <v>1</v>
      </c>
      <c r="O926" s="4">
        <f t="shared" si="370"/>
        <v>1</v>
      </c>
      <c r="P926" s="4">
        <f t="shared" si="370"/>
        <v>1</v>
      </c>
      <c r="Q926" s="4">
        <f>ROUNDUP(Q927/12,0)</f>
        <v>2</v>
      </c>
      <c r="R926" s="4">
        <f t="shared" ref="R926:CC926" si="371">ROUNDUP(R927/12,0)</f>
        <v>2</v>
      </c>
      <c r="S926" s="4">
        <f t="shared" si="371"/>
        <v>2</v>
      </c>
      <c r="T926" s="4">
        <f t="shared" si="371"/>
        <v>2</v>
      </c>
      <c r="U926" s="4">
        <f t="shared" si="371"/>
        <v>2</v>
      </c>
      <c r="V926" s="4">
        <f t="shared" si="371"/>
        <v>2</v>
      </c>
      <c r="W926" s="4">
        <f t="shared" si="371"/>
        <v>2</v>
      </c>
      <c r="X926" s="4">
        <f t="shared" si="371"/>
        <v>2</v>
      </c>
      <c r="Y926" s="4">
        <f t="shared" si="371"/>
        <v>2</v>
      </c>
      <c r="Z926" s="4">
        <f t="shared" si="371"/>
        <v>2</v>
      </c>
      <c r="AA926" s="4">
        <f t="shared" si="371"/>
        <v>2</v>
      </c>
      <c r="AB926" s="4">
        <f t="shared" si="371"/>
        <v>2</v>
      </c>
      <c r="AC926" s="4">
        <f t="shared" si="371"/>
        <v>3</v>
      </c>
      <c r="AD926" s="4">
        <f t="shared" si="371"/>
        <v>3</v>
      </c>
      <c r="AE926" s="4">
        <f t="shared" si="371"/>
        <v>3</v>
      </c>
      <c r="AF926" s="4">
        <f t="shared" si="371"/>
        <v>3</v>
      </c>
      <c r="AG926" s="4">
        <f t="shared" si="371"/>
        <v>3</v>
      </c>
      <c r="AH926" s="4">
        <f t="shared" si="371"/>
        <v>3</v>
      </c>
      <c r="AI926" s="4">
        <f t="shared" si="371"/>
        <v>3</v>
      </c>
      <c r="AJ926" s="4">
        <f t="shared" si="371"/>
        <v>3</v>
      </c>
      <c r="AK926" s="4">
        <f t="shared" si="371"/>
        <v>3</v>
      </c>
      <c r="AL926" s="4">
        <f t="shared" si="371"/>
        <v>3</v>
      </c>
      <c r="AM926" s="4">
        <f t="shared" si="371"/>
        <v>3</v>
      </c>
      <c r="AN926" s="4">
        <f t="shared" si="371"/>
        <v>3</v>
      </c>
      <c r="AO926" s="4">
        <f t="shared" si="371"/>
        <v>4</v>
      </c>
      <c r="AP926" s="4">
        <f t="shared" si="371"/>
        <v>4</v>
      </c>
      <c r="AQ926" s="4">
        <f t="shared" si="371"/>
        <v>4</v>
      </c>
      <c r="AR926" s="4">
        <f t="shared" si="371"/>
        <v>4</v>
      </c>
      <c r="AS926" s="4">
        <f t="shared" si="371"/>
        <v>4</v>
      </c>
      <c r="AT926" s="4">
        <f t="shared" si="371"/>
        <v>4</v>
      </c>
      <c r="AU926" s="4">
        <f t="shared" si="371"/>
        <v>4</v>
      </c>
      <c r="AV926" s="4">
        <f t="shared" si="371"/>
        <v>4</v>
      </c>
      <c r="AW926" s="4">
        <f t="shared" si="371"/>
        <v>4</v>
      </c>
      <c r="AX926" s="4">
        <f t="shared" si="371"/>
        <v>4</v>
      </c>
      <c r="AY926" s="4">
        <f t="shared" si="371"/>
        <v>4</v>
      </c>
      <c r="AZ926" s="4">
        <f t="shared" si="371"/>
        <v>4</v>
      </c>
      <c r="BA926" s="4">
        <f t="shared" si="371"/>
        <v>5</v>
      </c>
      <c r="BB926" s="4">
        <f t="shared" si="371"/>
        <v>5</v>
      </c>
      <c r="BC926" s="4">
        <f t="shared" si="371"/>
        <v>5</v>
      </c>
      <c r="BD926" s="4">
        <f t="shared" si="371"/>
        <v>5</v>
      </c>
      <c r="BE926" s="4">
        <f t="shared" si="371"/>
        <v>5</v>
      </c>
      <c r="BF926" s="4">
        <f t="shared" si="371"/>
        <v>5</v>
      </c>
      <c r="BG926" s="4">
        <f t="shared" si="371"/>
        <v>5</v>
      </c>
      <c r="BH926" s="4">
        <f t="shared" si="371"/>
        <v>5</v>
      </c>
      <c r="BI926" s="4">
        <f t="shared" si="371"/>
        <v>5</v>
      </c>
      <c r="BJ926" s="4">
        <f t="shared" si="371"/>
        <v>5</v>
      </c>
      <c r="BK926" s="4">
        <f t="shared" si="371"/>
        <v>5</v>
      </c>
      <c r="BL926" s="4">
        <f t="shared" si="371"/>
        <v>5</v>
      </c>
      <c r="BM926" s="4">
        <f t="shared" si="371"/>
        <v>6</v>
      </c>
      <c r="BN926" s="4">
        <f t="shared" si="371"/>
        <v>6</v>
      </c>
      <c r="BO926" s="4">
        <f t="shared" si="371"/>
        <v>6</v>
      </c>
      <c r="BP926" s="4">
        <f t="shared" si="371"/>
        <v>6</v>
      </c>
      <c r="BQ926" s="4">
        <f t="shared" si="371"/>
        <v>6</v>
      </c>
      <c r="BR926" s="4">
        <f t="shared" si="371"/>
        <v>6</v>
      </c>
      <c r="BS926" s="4">
        <f t="shared" si="371"/>
        <v>6</v>
      </c>
      <c r="BT926" s="4">
        <f t="shared" si="371"/>
        <v>6</v>
      </c>
      <c r="BU926" s="4">
        <f t="shared" si="371"/>
        <v>6</v>
      </c>
      <c r="BV926" s="4">
        <f t="shared" si="371"/>
        <v>6</v>
      </c>
      <c r="BW926" s="4">
        <f t="shared" si="371"/>
        <v>6</v>
      </c>
      <c r="BX926" s="4">
        <f t="shared" si="371"/>
        <v>6</v>
      </c>
      <c r="BY926" s="4">
        <f t="shared" si="371"/>
        <v>7</v>
      </c>
      <c r="BZ926" s="4">
        <f t="shared" si="371"/>
        <v>7</v>
      </c>
      <c r="CA926" s="4">
        <f t="shared" si="371"/>
        <v>7</v>
      </c>
      <c r="CB926" s="4">
        <f t="shared" si="371"/>
        <v>7</v>
      </c>
      <c r="CC926" s="4">
        <f t="shared" si="371"/>
        <v>7</v>
      </c>
      <c r="CD926" s="4">
        <f t="shared" ref="CD926:CJ926" si="372">ROUNDUP(CD927/12,0)</f>
        <v>7</v>
      </c>
      <c r="CE926" s="4">
        <f t="shared" si="372"/>
        <v>7</v>
      </c>
      <c r="CF926" s="4">
        <f t="shared" si="372"/>
        <v>7</v>
      </c>
      <c r="CG926" s="4">
        <f t="shared" si="372"/>
        <v>7</v>
      </c>
      <c r="CH926" s="4">
        <f t="shared" si="372"/>
        <v>7</v>
      </c>
      <c r="CI926" s="4">
        <f t="shared" si="372"/>
        <v>7</v>
      </c>
      <c r="CJ926" s="4">
        <f t="shared" si="372"/>
        <v>7</v>
      </c>
    </row>
    <row r="927" spans="2:88" outlineLevel="1">
      <c r="D927" s="202" t="s">
        <v>183</v>
      </c>
      <c r="E927" s="203">
        <v>1</v>
      </c>
      <c r="F927" s="4">
        <f>E927+1</f>
        <v>2</v>
      </c>
      <c r="G927" s="4">
        <f t="shared" ref="G927:BR927" si="373">F927+1</f>
        <v>3</v>
      </c>
      <c r="H927" s="4">
        <f t="shared" si="373"/>
        <v>4</v>
      </c>
      <c r="I927" s="4">
        <f t="shared" si="373"/>
        <v>5</v>
      </c>
      <c r="J927" s="4">
        <f t="shared" si="373"/>
        <v>6</v>
      </c>
      <c r="K927" s="4">
        <f t="shared" si="373"/>
        <v>7</v>
      </c>
      <c r="L927" s="4">
        <f t="shared" si="373"/>
        <v>8</v>
      </c>
      <c r="M927" s="4">
        <f t="shared" si="373"/>
        <v>9</v>
      </c>
      <c r="N927" s="4">
        <f t="shared" si="373"/>
        <v>10</v>
      </c>
      <c r="O927" s="4">
        <f t="shared" si="373"/>
        <v>11</v>
      </c>
      <c r="P927" s="4">
        <f t="shared" si="373"/>
        <v>12</v>
      </c>
      <c r="Q927" s="4">
        <f t="shared" si="373"/>
        <v>13</v>
      </c>
      <c r="R927" s="4">
        <f t="shared" si="373"/>
        <v>14</v>
      </c>
      <c r="S927" s="4">
        <f t="shared" si="373"/>
        <v>15</v>
      </c>
      <c r="T927" s="4">
        <f t="shared" si="373"/>
        <v>16</v>
      </c>
      <c r="U927" s="4">
        <f t="shared" si="373"/>
        <v>17</v>
      </c>
      <c r="V927" s="4">
        <f t="shared" si="373"/>
        <v>18</v>
      </c>
      <c r="W927" s="4">
        <f t="shared" si="373"/>
        <v>19</v>
      </c>
      <c r="X927" s="4">
        <f t="shared" si="373"/>
        <v>20</v>
      </c>
      <c r="Y927" s="4">
        <f t="shared" si="373"/>
        <v>21</v>
      </c>
      <c r="Z927" s="4">
        <f t="shared" si="373"/>
        <v>22</v>
      </c>
      <c r="AA927" s="4">
        <f t="shared" si="373"/>
        <v>23</v>
      </c>
      <c r="AB927" s="4">
        <f t="shared" si="373"/>
        <v>24</v>
      </c>
      <c r="AC927" s="4">
        <f t="shared" si="373"/>
        <v>25</v>
      </c>
      <c r="AD927" s="4">
        <f t="shared" si="373"/>
        <v>26</v>
      </c>
      <c r="AE927" s="4">
        <f t="shared" si="373"/>
        <v>27</v>
      </c>
      <c r="AF927" s="4">
        <f t="shared" si="373"/>
        <v>28</v>
      </c>
      <c r="AG927" s="4">
        <f t="shared" si="373"/>
        <v>29</v>
      </c>
      <c r="AH927" s="4">
        <f t="shared" si="373"/>
        <v>30</v>
      </c>
      <c r="AI927" s="4">
        <f t="shared" si="373"/>
        <v>31</v>
      </c>
      <c r="AJ927" s="4">
        <f t="shared" si="373"/>
        <v>32</v>
      </c>
      <c r="AK927" s="4">
        <f t="shared" si="373"/>
        <v>33</v>
      </c>
      <c r="AL927" s="4">
        <f t="shared" si="373"/>
        <v>34</v>
      </c>
      <c r="AM927" s="4">
        <f t="shared" si="373"/>
        <v>35</v>
      </c>
      <c r="AN927" s="4">
        <f t="shared" si="373"/>
        <v>36</v>
      </c>
      <c r="AO927" s="4">
        <f t="shared" si="373"/>
        <v>37</v>
      </c>
      <c r="AP927" s="4">
        <f t="shared" si="373"/>
        <v>38</v>
      </c>
      <c r="AQ927" s="4">
        <f t="shared" si="373"/>
        <v>39</v>
      </c>
      <c r="AR927" s="4">
        <f t="shared" si="373"/>
        <v>40</v>
      </c>
      <c r="AS927" s="4">
        <f t="shared" si="373"/>
        <v>41</v>
      </c>
      <c r="AT927" s="4">
        <f t="shared" si="373"/>
        <v>42</v>
      </c>
      <c r="AU927" s="4">
        <f t="shared" si="373"/>
        <v>43</v>
      </c>
      <c r="AV927" s="4">
        <f t="shared" si="373"/>
        <v>44</v>
      </c>
      <c r="AW927" s="4">
        <f t="shared" si="373"/>
        <v>45</v>
      </c>
      <c r="AX927" s="4">
        <f t="shared" si="373"/>
        <v>46</v>
      </c>
      <c r="AY927" s="4">
        <f t="shared" si="373"/>
        <v>47</v>
      </c>
      <c r="AZ927" s="4">
        <f t="shared" si="373"/>
        <v>48</v>
      </c>
      <c r="BA927" s="4">
        <f t="shared" si="373"/>
        <v>49</v>
      </c>
      <c r="BB927" s="4">
        <f t="shared" si="373"/>
        <v>50</v>
      </c>
      <c r="BC927" s="4">
        <f t="shared" si="373"/>
        <v>51</v>
      </c>
      <c r="BD927" s="4">
        <f t="shared" si="373"/>
        <v>52</v>
      </c>
      <c r="BE927" s="4">
        <f t="shared" si="373"/>
        <v>53</v>
      </c>
      <c r="BF927" s="4">
        <f t="shared" si="373"/>
        <v>54</v>
      </c>
      <c r="BG927" s="4">
        <f t="shared" si="373"/>
        <v>55</v>
      </c>
      <c r="BH927" s="4">
        <f t="shared" si="373"/>
        <v>56</v>
      </c>
      <c r="BI927" s="4">
        <f t="shared" si="373"/>
        <v>57</v>
      </c>
      <c r="BJ927" s="4">
        <f t="shared" si="373"/>
        <v>58</v>
      </c>
      <c r="BK927" s="4">
        <f t="shared" si="373"/>
        <v>59</v>
      </c>
      <c r="BL927" s="4">
        <f t="shared" si="373"/>
        <v>60</v>
      </c>
      <c r="BM927" s="4">
        <f t="shared" si="373"/>
        <v>61</v>
      </c>
      <c r="BN927" s="4">
        <f t="shared" si="373"/>
        <v>62</v>
      </c>
      <c r="BO927" s="4">
        <f t="shared" si="373"/>
        <v>63</v>
      </c>
      <c r="BP927" s="4">
        <f t="shared" si="373"/>
        <v>64</v>
      </c>
      <c r="BQ927" s="4">
        <f t="shared" si="373"/>
        <v>65</v>
      </c>
      <c r="BR927" s="4">
        <f t="shared" si="373"/>
        <v>66</v>
      </c>
      <c r="BS927" s="4">
        <f t="shared" ref="BS927:BX927" si="374">BR927+1</f>
        <v>67</v>
      </c>
      <c r="BT927" s="4">
        <f t="shared" si="374"/>
        <v>68</v>
      </c>
      <c r="BU927" s="4">
        <f t="shared" si="374"/>
        <v>69</v>
      </c>
      <c r="BV927" s="4">
        <f t="shared" si="374"/>
        <v>70</v>
      </c>
      <c r="BW927" s="4">
        <f t="shared" si="374"/>
        <v>71</v>
      </c>
      <c r="BX927" s="4">
        <f t="shared" si="374"/>
        <v>72</v>
      </c>
      <c r="BY927" s="4">
        <f t="shared" ref="BY927" si="375">BX927+1</f>
        <v>73</v>
      </c>
      <c r="BZ927" s="4">
        <f t="shared" ref="BZ927" si="376">BY927+1</f>
        <v>74</v>
      </c>
      <c r="CA927" s="4">
        <f t="shared" ref="CA927" si="377">BZ927+1</f>
        <v>75</v>
      </c>
      <c r="CB927" s="4">
        <f t="shared" ref="CB927" si="378">CA927+1</f>
        <v>76</v>
      </c>
      <c r="CC927" s="4">
        <f t="shared" ref="CC927" si="379">CB927+1</f>
        <v>77</v>
      </c>
      <c r="CD927" s="4">
        <f t="shared" ref="CD927" si="380">CC927+1</f>
        <v>78</v>
      </c>
      <c r="CE927" s="4">
        <f t="shared" ref="CE927" si="381">CD927+1</f>
        <v>79</v>
      </c>
      <c r="CF927" s="4">
        <f t="shared" ref="CF927" si="382">CE927+1</f>
        <v>80</v>
      </c>
      <c r="CG927" s="4">
        <f t="shared" ref="CG927" si="383">CF927+1</f>
        <v>81</v>
      </c>
      <c r="CH927" s="4">
        <f t="shared" ref="CH927" si="384">CG927+1</f>
        <v>82</v>
      </c>
      <c r="CI927" s="4">
        <f t="shared" ref="CI927" si="385">CH927+1</f>
        <v>83</v>
      </c>
      <c r="CJ927" s="4">
        <f t="shared" ref="CJ927" si="386">CI927+1</f>
        <v>84</v>
      </c>
    </row>
    <row r="928" spans="2:88" outlineLevel="1">
      <c r="D928" s="202"/>
      <c r="E928" s="20"/>
      <c r="I928" s="4"/>
      <c r="J928" s="4"/>
      <c r="K928" s="4"/>
      <c r="L928" s="4"/>
      <c r="M928" s="4"/>
    </row>
    <row r="929" spans="3:124" outlineLevel="1">
      <c r="C929" s="21" t="s">
        <v>193</v>
      </c>
      <c r="D929" s="347"/>
      <c r="E929" s="345">
        <f t="shared" ref="E929:AJ929" ca="1" si="387">IF(E927&lt;=24,E816,SUMIF($E$823:$N$823,E926,$E$915:$N$915)/12)</f>
        <v>-266953.08333333337</v>
      </c>
      <c r="F929" s="345">
        <f t="shared" ca="1" si="387"/>
        <v>-56953.083333333336</v>
      </c>
      <c r="G929" s="345">
        <f t="shared" ca="1" si="387"/>
        <v>-74453.083333333343</v>
      </c>
      <c r="H929" s="345">
        <f t="shared" ca="1" si="387"/>
        <v>-74453.083333333343</v>
      </c>
      <c r="I929" s="345">
        <f t="shared" ca="1" si="387"/>
        <v>-91953.083333333343</v>
      </c>
      <c r="J929" s="345">
        <f t="shared" ca="1" si="387"/>
        <v>-74453.083333333343</v>
      </c>
      <c r="K929" s="345">
        <f t="shared" ca="1" si="387"/>
        <v>-91953.083333333343</v>
      </c>
      <c r="L929" s="345">
        <f t="shared" ca="1" si="387"/>
        <v>-56953.083333333336</v>
      </c>
      <c r="M929" s="345">
        <f t="shared" ca="1" si="387"/>
        <v>-74453.083333333343</v>
      </c>
      <c r="N929" s="345">
        <f t="shared" ca="1" si="387"/>
        <v>-56953.083333333336</v>
      </c>
      <c r="O929" s="345">
        <f t="shared" ca="1" si="387"/>
        <v>-24753.083333333336</v>
      </c>
      <c r="P929" s="345">
        <f t="shared" ca="1" si="387"/>
        <v>-7253.0833333333339</v>
      </c>
      <c r="Q929" s="345">
        <f t="shared" ca="1" si="387"/>
        <v>-25413.645</v>
      </c>
      <c r="R929" s="345">
        <f t="shared" ca="1" si="387"/>
        <v>-7913.6450000000004</v>
      </c>
      <c r="S929" s="345">
        <f t="shared" ca="1" si="387"/>
        <v>-25413.645</v>
      </c>
      <c r="T929" s="345">
        <f t="shared" ca="1" si="387"/>
        <v>-7913.6450000000004</v>
      </c>
      <c r="U929" s="345">
        <f t="shared" ca="1" si="387"/>
        <v>-25413.645</v>
      </c>
      <c r="V929" s="345">
        <f t="shared" ca="1" si="387"/>
        <v>-7913.6450000000004</v>
      </c>
      <c r="W929" s="345">
        <f t="shared" ca="1" si="387"/>
        <v>-25413.645</v>
      </c>
      <c r="X929" s="345">
        <f t="shared" ca="1" si="387"/>
        <v>-7913.6450000000004</v>
      </c>
      <c r="Y929" s="345">
        <f t="shared" ca="1" si="387"/>
        <v>-7913.6450000000004</v>
      </c>
      <c r="Z929" s="345">
        <f t="shared" ca="1" si="387"/>
        <v>-7913.6450000000004</v>
      </c>
      <c r="AA929" s="345">
        <f t="shared" ca="1" si="387"/>
        <v>-7913.6450000000004</v>
      </c>
      <c r="AB929" s="345">
        <f t="shared" ca="1" si="387"/>
        <v>-7913.6450000000004</v>
      </c>
      <c r="AC929" s="345">
        <f t="shared" si="387"/>
        <v>38941.265179500006</v>
      </c>
      <c r="AD929" s="345">
        <f t="shared" si="387"/>
        <v>38941.265179500006</v>
      </c>
      <c r="AE929" s="345">
        <f t="shared" si="387"/>
        <v>38941.265179500006</v>
      </c>
      <c r="AF929" s="345">
        <f t="shared" si="387"/>
        <v>38941.265179500006</v>
      </c>
      <c r="AG929" s="345">
        <f t="shared" si="387"/>
        <v>38941.265179500006</v>
      </c>
      <c r="AH929" s="345">
        <f t="shared" si="387"/>
        <v>38941.265179500006</v>
      </c>
      <c r="AI929" s="345">
        <f t="shared" si="387"/>
        <v>38941.265179500006</v>
      </c>
      <c r="AJ929" s="345">
        <f t="shared" si="387"/>
        <v>38941.265179500006</v>
      </c>
      <c r="AK929" s="345">
        <f t="shared" ref="AK929:BP929" si="388">IF(AK927&lt;=24,AK816,SUMIF($E$823:$N$823,AK926,$E$915:$N$915)/12)</f>
        <v>38941.265179500006</v>
      </c>
      <c r="AL929" s="345">
        <f t="shared" si="388"/>
        <v>38941.265179500006</v>
      </c>
      <c r="AM929" s="345">
        <f t="shared" si="388"/>
        <v>38941.265179500006</v>
      </c>
      <c r="AN929" s="345">
        <f t="shared" si="388"/>
        <v>38941.265179500006</v>
      </c>
      <c r="AO929" s="345">
        <f t="shared" si="388"/>
        <v>40397.178385260013</v>
      </c>
      <c r="AP929" s="345">
        <f t="shared" si="388"/>
        <v>40397.178385260013</v>
      </c>
      <c r="AQ929" s="345">
        <f t="shared" si="388"/>
        <v>40397.178385260013</v>
      </c>
      <c r="AR929" s="345">
        <f t="shared" si="388"/>
        <v>40397.178385260013</v>
      </c>
      <c r="AS929" s="345">
        <f t="shared" si="388"/>
        <v>40397.178385260013</v>
      </c>
      <c r="AT929" s="345">
        <f t="shared" si="388"/>
        <v>40397.178385260013</v>
      </c>
      <c r="AU929" s="345">
        <f t="shared" si="388"/>
        <v>40397.178385260013</v>
      </c>
      <c r="AV929" s="345">
        <f t="shared" si="388"/>
        <v>40397.178385260013</v>
      </c>
      <c r="AW929" s="345">
        <f t="shared" si="388"/>
        <v>40397.178385260013</v>
      </c>
      <c r="AX929" s="345">
        <f t="shared" si="388"/>
        <v>40397.178385260013</v>
      </c>
      <c r="AY929" s="345">
        <f t="shared" si="388"/>
        <v>40397.178385260013</v>
      </c>
      <c r="AZ929" s="345">
        <f t="shared" si="388"/>
        <v>40397.178385260013</v>
      </c>
      <c r="BA929" s="345">
        <f t="shared" si="388"/>
        <v>41889.061211397602</v>
      </c>
      <c r="BB929" s="345">
        <f t="shared" si="388"/>
        <v>41889.061211397602</v>
      </c>
      <c r="BC929" s="345">
        <f t="shared" si="388"/>
        <v>41889.061211397602</v>
      </c>
      <c r="BD929" s="345">
        <f t="shared" si="388"/>
        <v>41889.061211397602</v>
      </c>
      <c r="BE929" s="345">
        <f t="shared" si="388"/>
        <v>41889.061211397602</v>
      </c>
      <c r="BF929" s="345">
        <f t="shared" si="388"/>
        <v>41889.061211397602</v>
      </c>
      <c r="BG929" s="345">
        <f t="shared" si="388"/>
        <v>41889.061211397602</v>
      </c>
      <c r="BH929" s="345">
        <f t="shared" si="388"/>
        <v>41889.061211397602</v>
      </c>
      <c r="BI929" s="345">
        <f t="shared" si="388"/>
        <v>41889.061211397602</v>
      </c>
      <c r="BJ929" s="345">
        <f t="shared" si="388"/>
        <v>41889.061211397602</v>
      </c>
      <c r="BK929" s="345">
        <f t="shared" si="388"/>
        <v>41889.061211397602</v>
      </c>
      <c r="BL929" s="345">
        <f t="shared" si="388"/>
        <v>41889.061211397602</v>
      </c>
      <c r="BM929" s="345">
        <f t="shared" si="388"/>
        <v>42815.364578074099</v>
      </c>
      <c r="BN929" s="345">
        <f t="shared" si="388"/>
        <v>42815.364578074099</v>
      </c>
      <c r="BO929" s="345">
        <f t="shared" si="388"/>
        <v>42815.364578074099</v>
      </c>
      <c r="BP929" s="345">
        <f t="shared" si="388"/>
        <v>42815.364578074099</v>
      </c>
      <c r="BQ929" s="345">
        <f t="shared" ref="BQ929:CJ929" si="389">IF(BQ927&lt;=24,BQ816,SUMIF($E$823:$N$823,BQ926,$E$915:$N$915)/12)</f>
        <v>42815.364578074099</v>
      </c>
      <c r="BR929" s="345">
        <f t="shared" si="389"/>
        <v>42815.364578074099</v>
      </c>
      <c r="BS929" s="345">
        <f t="shared" si="389"/>
        <v>42815.364578074099</v>
      </c>
      <c r="BT929" s="345">
        <f t="shared" si="389"/>
        <v>42815.364578074099</v>
      </c>
      <c r="BU929" s="345">
        <f t="shared" si="389"/>
        <v>42815.364578074099</v>
      </c>
      <c r="BV929" s="345">
        <f t="shared" si="389"/>
        <v>42815.364578074099</v>
      </c>
      <c r="BW929" s="345">
        <f t="shared" si="389"/>
        <v>42815.364578074099</v>
      </c>
      <c r="BX929" s="345">
        <f t="shared" si="389"/>
        <v>42815.364578074099</v>
      </c>
      <c r="BY929" s="345">
        <f t="shared" si="389"/>
        <v>44982.914456097053</v>
      </c>
      <c r="BZ929" s="345">
        <f t="shared" si="389"/>
        <v>44982.914456097053</v>
      </c>
      <c r="CA929" s="345">
        <f t="shared" si="389"/>
        <v>44982.914456097053</v>
      </c>
      <c r="CB929" s="345">
        <f t="shared" si="389"/>
        <v>44982.914456097053</v>
      </c>
      <c r="CC929" s="345">
        <f t="shared" si="389"/>
        <v>44982.914456097053</v>
      </c>
      <c r="CD929" s="345">
        <f t="shared" si="389"/>
        <v>44982.914456097053</v>
      </c>
      <c r="CE929" s="345">
        <f t="shared" si="389"/>
        <v>44982.914456097053</v>
      </c>
      <c r="CF929" s="345">
        <f t="shared" si="389"/>
        <v>44982.914456097053</v>
      </c>
      <c r="CG929" s="345">
        <f t="shared" si="389"/>
        <v>44982.914456097053</v>
      </c>
      <c r="CH929" s="345">
        <f t="shared" si="389"/>
        <v>44982.914456097053</v>
      </c>
      <c r="CI929" s="345">
        <f t="shared" si="389"/>
        <v>44982.914456097053</v>
      </c>
      <c r="CJ929" s="345">
        <f t="shared" si="389"/>
        <v>44982.914456097053</v>
      </c>
      <c r="CK929" s="345"/>
      <c r="CL929" s="345"/>
      <c r="CM929" s="345"/>
      <c r="CN929" s="345"/>
      <c r="CO929" s="345"/>
      <c r="CP929" s="345"/>
      <c r="CQ929" s="345"/>
      <c r="CR929" s="345"/>
      <c r="CS929" s="345"/>
      <c r="CT929" s="345"/>
      <c r="CU929" s="345"/>
      <c r="CV929" s="345"/>
      <c r="CW929" s="345"/>
      <c r="CX929" s="345"/>
      <c r="CY929" s="345"/>
      <c r="CZ929" s="345"/>
      <c r="DA929" s="345"/>
      <c r="DB929" s="345"/>
      <c r="DC929" s="345"/>
      <c r="DD929" s="345"/>
      <c r="DE929" s="345"/>
      <c r="DF929" s="345"/>
      <c r="DG929" s="345"/>
      <c r="DH929" s="345"/>
      <c r="DI929" s="345"/>
      <c r="DJ929" s="345"/>
      <c r="DK929" s="345"/>
      <c r="DL929" s="345"/>
      <c r="DM929" s="345"/>
      <c r="DN929" s="345"/>
      <c r="DO929" s="345"/>
      <c r="DP929" s="345"/>
      <c r="DQ929" s="345"/>
      <c r="DR929" s="345"/>
      <c r="DS929" s="345"/>
      <c r="DT929" s="345"/>
    </row>
    <row r="930" spans="3:124" outlineLevel="1">
      <c r="D930" s="348"/>
      <c r="E930" s="300"/>
      <c r="F930" s="302"/>
      <c r="G930" s="286"/>
      <c r="H930" s="286"/>
      <c r="I930" s="286"/>
      <c r="J930" s="286"/>
      <c r="K930" s="286"/>
      <c r="L930" s="286"/>
      <c r="M930" s="286"/>
      <c r="N930" s="286"/>
    </row>
    <row r="931" spans="3:124" outlineLevel="1">
      <c r="C931" s="23" t="s">
        <v>310</v>
      </c>
      <c r="D931" s="349"/>
      <c r="E931" s="300"/>
      <c r="F931" s="301"/>
      <c r="H931" s="284"/>
      <c r="I931" s="284"/>
      <c r="J931" s="284"/>
      <c r="K931" s="284"/>
      <c r="L931" s="284"/>
      <c r="M931" s="284"/>
      <c r="N931" s="284"/>
    </row>
    <row r="932" spans="3:124" outlineLevel="1">
      <c r="C932" s="232" t="s">
        <v>184</v>
      </c>
      <c r="D932" s="349"/>
      <c r="E932" s="300">
        <f>D936</f>
        <v>5159120.2</v>
      </c>
      <c r="F932" s="301">
        <f t="shared" ref="F932:BQ932" si="390">E936</f>
        <v>5159120.2</v>
      </c>
      <c r="G932" s="301">
        <f t="shared" si="390"/>
        <v>5159120.2</v>
      </c>
      <c r="H932" s="301">
        <f t="shared" si="390"/>
        <v>5159120.2</v>
      </c>
      <c r="I932" s="301">
        <f t="shared" si="390"/>
        <v>5159120.2</v>
      </c>
      <c r="J932" s="301">
        <f t="shared" si="390"/>
        <v>5159120.2</v>
      </c>
      <c r="K932" s="301">
        <f t="shared" si="390"/>
        <v>5159120.2</v>
      </c>
      <c r="L932" s="301">
        <f t="shared" si="390"/>
        <v>5159120.2</v>
      </c>
      <c r="M932" s="301">
        <f t="shared" si="390"/>
        <v>5159120.2</v>
      </c>
      <c r="N932" s="301">
        <f t="shared" si="390"/>
        <v>5159120.2</v>
      </c>
      <c r="O932" s="301">
        <f t="shared" si="390"/>
        <v>5159120.2</v>
      </c>
      <c r="P932" s="301">
        <f t="shared" si="390"/>
        <v>5159120.2</v>
      </c>
      <c r="Q932" s="301">
        <f t="shared" si="390"/>
        <v>5159120.2</v>
      </c>
      <c r="R932" s="301">
        <f t="shared" si="390"/>
        <v>5159120.2</v>
      </c>
      <c r="S932" s="301">
        <f t="shared" si="390"/>
        <v>5159120.2</v>
      </c>
      <c r="T932" s="301">
        <f t="shared" si="390"/>
        <v>5159120.2</v>
      </c>
      <c r="U932" s="301">
        <f t="shared" si="390"/>
        <v>5152921.2613758799</v>
      </c>
      <c r="V932" s="301">
        <f t="shared" si="390"/>
        <v>5146696.4938408257</v>
      </c>
      <c r="W932" s="301">
        <f t="shared" si="390"/>
        <v>5140445.789774375</v>
      </c>
      <c r="X932" s="301">
        <f t="shared" si="390"/>
        <v>5134169.0411076481</v>
      </c>
      <c r="Y932" s="301">
        <f t="shared" si="390"/>
        <v>5127866.1393214762</v>
      </c>
      <c r="Z932" s="301">
        <f t="shared" si="390"/>
        <v>5121536.9754445283</v>
      </c>
      <c r="AA932" s="301">
        <f t="shared" si="390"/>
        <v>5115181.4400514271</v>
      </c>
      <c r="AB932" s="301">
        <f t="shared" si="390"/>
        <v>5108799.4232608546</v>
      </c>
      <c r="AC932" s="301">
        <f t="shared" si="390"/>
        <v>5102390.8147336543</v>
      </c>
      <c r="AD932" s="301">
        <f t="shared" si="390"/>
        <v>5095955.5036709243</v>
      </c>
      <c r="AE932" s="301">
        <f t="shared" si="390"/>
        <v>0</v>
      </c>
      <c r="AF932" s="301">
        <f t="shared" si="390"/>
        <v>0</v>
      </c>
      <c r="AG932" s="301">
        <f t="shared" si="390"/>
        <v>0</v>
      </c>
      <c r="AH932" s="301">
        <f t="shared" si="390"/>
        <v>0</v>
      </c>
      <c r="AI932" s="301">
        <f t="shared" si="390"/>
        <v>0</v>
      </c>
      <c r="AJ932" s="301">
        <f t="shared" si="390"/>
        <v>0</v>
      </c>
      <c r="AK932" s="301">
        <f t="shared" si="390"/>
        <v>0</v>
      </c>
      <c r="AL932" s="301">
        <f t="shared" si="390"/>
        <v>0</v>
      </c>
      <c r="AM932" s="301">
        <f t="shared" si="390"/>
        <v>0</v>
      </c>
      <c r="AN932" s="301">
        <f t="shared" si="390"/>
        <v>0</v>
      </c>
      <c r="AO932" s="301">
        <f t="shared" si="390"/>
        <v>0</v>
      </c>
      <c r="AP932" s="301">
        <f t="shared" si="390"/>
        <v>0</v>
      </c>
      <c r="AQ932" s="301">
        <f t="shared" si="390"/>
        <v>0</v>
      </c>
      <c r="AR932" s="301">
        <f t="shared" si="390"/>
        <v>0</v>
      </c>
      <c r="AS932" s="301">
        <f t="shared" si="390"/>
        <v>0</v>
      </c>
      <c r="AT932" s="301">
        <f t="shared" si="390"/>
        <v>0</v>
      </c>
      <c r="AU932" s="301">
        <f t="shared" si="390"/>
        <v>0</v>
      </c>
      <c r="AV932" s="301">
        <f t="shared" si="390"/>
        <v>0</v>
      </c>
      <c r="AW932" s="301">
        <f t="shared" si="390"/>
        <v>0</v>
      </c>
      <c r="AX932" s="301">
        <f t="shared" si="390"/>
        <v>0</v>
      </c>
      <c r="AY932" s="301">
        <f t="shared" si="390"/>
        <v>0</v>
      </c>
      <c r="AZ932" s="301">
        <f t="shared" si="390"/>
        <v>0</v>
      </c>
      <c r="BA932" s="301">
        <f t="shared" si="390"/>
        <v>0</v>
      </c>
      <c r="BB932" s="301">
        <f t="shared" si="390"/>
        <v>0</v>
      </c>
      <c r="BC932" s="301">
        <f t="shared" si="390"/>
        <v>0</v>
      </c>
      <c r="BD932" s="301">
        <f t="shared" si="390"/>
        <v>0</v>
      </c>
      <c r="BE932" s="301">
        <f t="shared" si="390"/>
        <v>0</v>
      </c>
      <c r="BF932" s="301">
        <f t="shared" si="390"/>
        <v>0</v>
      </c>
      <c r="BG932" s="301">
        <f t="shared" si="390"/>
        <v>0</v>
      </c>
      <c r="BH932" s="301">
        <f t="shared" si="390"/>
        <v>0</v>
      </c>
      <c r="BI932" s="301">
        <f t="shared" si="390"/>
        <v>0</v>
      </c>
      <c r="BJ932" s="301">
        <f t="shared" si="390"/>
        <v>0</v>
      </c>
      <c r="BK932" s="301">
        <f t="shared" si="390"/>
        <v>0</v>
      </c>
      <c r="BL932" s="301">
        <f t="shared" si="390"/>
        <v>0</v>
      </c>
      <c r="BM932" s="301">
        <f t="shared" si="390"/>
        <v>0</v>
      </c>
      <c r="BN932" s="301">
        <f t="shared" si="390"/>
        <v>0</v>
      </c>
      <c r="BO932" s="301">
        <f t="shared" si="390"/>
        <v>0</v>
      </c>
      <c r="BP932" s="301">
        <f t="shared" si="390"/>
        <v>0</v>
      </c>
      <c r="BQ932" s="301">
        <f t="shared" si="390"/>
        <v>0</v>
      </c>
      <c r="BR932" s="301">
        <f t="shared" ref="BR932:BX932" si="391">BQ936</f>
        <v>0</v>
      </c>
      <c r="BS932" s="301">
        <f t="shared" si="391"/>
        <v>0</v>
      </c>
      <c r="BT932" s="301">
        <f t="shared" si="391"/>
        <v>0</v>
      </c>
      <c r="BU932" s="301">
        <f t="shared" si="391"/>
        <v>0</v>
      </c>
      <c r="BV932" s="301">
        <f t="shared" si="391"/>
        <v>0</v>
      </c>
      <c r="BW932" s="301">
        <f t="shared" si="391"/>
        <v>0</v>
      </c>
      <c r="BX932" s="301">
        <f t="shared" si="391"/>
        <v>0</v>
      </c>
      <c r="BY932" s="301">
        <f t="shared" ref="BY932" si="392">BX936</f>
        <v>0</v>
      </c>
      <c r="BZ932" s="301">
        <f t="shared" ref="BZ932" si="393">BY936</f>
        <v>0</v>
      </c>
      <c r="CA932" s="301">
        <f t="shared" ref="CA932" si="394">BZ936</f>
        <v>0</v>
      </c>
      <c r="CB932" s="301">
        <f t="shared" ref="CB932" si="395">CA936</f>
        <v>0</v>
      </c>
      <c r="CC932" s="301">
        <f t="shared" ref="CC932" si="396">CB936</f>
        <v>0</v>
      </c>
      <c r="CD932" s="301">
        <f t="shared" ref="CD932" si="397">CC936</f>
        <v>0</v>
      </c>
      <c r="CE932" s="301">
        <f t="shared" ref="CE932" si="398">CD936</f>
        <v>0</v>
      </c>
      <c r="CF932" s="301">
        <f t="shared" ref="CF932" si="399">CE936</f>
        <v>0</v>
      </c>
      <c r="CG932" s="301">
        <f t="shared" ref="CG932" si="400">CF936</f>
        <v>0</v>
      </c>
      <c r="CH932" s="301">
        <f t="shared" ref="CH932" si="401">CG936</f>
        <v>0</v>
      </c>
      <c r="CI932" s="301">
        <f t="shared" ref="CI932" si="402">CH936</f>
        <v>0</v>
      </c>
      <c r="CJ932" s="301">
        <f t="shared" ref="CJ932" si="403">CI936</f>
        <v>0</v>
      </c>
      <c r="CK932" s="301"/>
      <c r="CL932" s="301"/>
      <c r="CM932" s="301"/>
      <c r="CN932" s="301"/>
      <c r="CO932" s="301"/>
      <c r="CP932" s="301"/>
      <c r="CQ932" s="301"/>
      <c r="CR932" s="301"/>
      <c r="CS932" s="301"/>
      <c r="CT932" s="301"/>
      <c r="CU932" s="301"/>
      <c r="CV932" s="301"/>
      <c r="CW932" s="301"/>
      <c r="CX932" s="301"/>
      <c r="CY932" s="301"/>
      <c r="CZ932" s="301"/>
      <c r="DA932" s="301"/>
      <c r="DB932" s="301"/>
      <c r="DC932" s="301"/>
      <c r="DD932" s="301"/>
      <c r="DE932" s="301"/>
      <c r="DF932" s="301"/>
      <c r="DG932" s="301"/>
      <c r="DH932" s="301"/>
      <c r="DI932" s="301"/>
      <c r="DJ932" s="301"/>
      <c r="DK932" s="301"/>
      <c r="DL932" s="301"/>
      <c r="DM932" s="301"/>
      <c r="DN932" s="301"/>
      <c r="DO932" s="301"/>
      <c r="DP932" s="301"/>
      <c r="DQ932" s="301"/>
      <c r="DR932" s="301"/>
      <c r="DS932" s="301"/>
      <c r="DT932" s="301"/>
    </row>
    <row r="933" spans="3:124" outlineLevel="1">
      <c r="C933" s="232" t="s">
        <v>314</v>
      </c>
      <c r="D933" s="349"/>
      <c r="E933" s="341">
        <f t="shared" ref="E933:BP933" si="404">-IF(E927&lt;=$D$275,$M$268,IPMT($D$273/12,E927-$D$275,$D$274*12,-$D$269))*(E932&lt;&gt;0)</f>
        <v>-21496.334166666667</v>
      </c>
      <c r="F933" s="301">
        <f t="shared" si="404"/>
        <v>-21496.334166666667</v>
      </c>
      <c r="G933" s="301">
        <f t="shared" si="404"/>
        <v>-21496.334166666667</v>
      </c>
      <c r="H933" s="301">
        <f t="shared" si="404"/>
        <v>-21496.334166666667</v>
      </c>
      <c r="I933" s="301">
        <f t="shared" si="404"/>
        <v>-21496.334166666667</v>
      </c>
      <c r="J933" s="301">
        <f t="shared" si="404"/>
        <v>-21496.334166666667</v>
      </c>
      <c r="K933" s="301">
        <f t="shared" si="404"/>
        <v>-21496.334166666667</v>
      </c>
      <c r="L933" s="301">
        <f t="shared" si="404"/>
        <v>-21496.334166666667</v>
      </c>
      <c r="M933" s="301">
        <f t="shared" si="404"/>
        <v>-21496.334166666667</v>
      </c>
      <c r="N933" s="301">
        <f t="shared" si="404"/>
        <v>-21496.334166666667</v>
      </c>
      <c r="O933" s="301">
        <f t="shared" si="404"/>
        <v>-21496.334166666667</v>
      </c>
      <c r="P933" s="301">
        <f t="shared" si="404"/>
        <v>-21496.334166666667</v>
      </c>
      <c r="Q933" s="301">
        <f t="shared" si="404"/>
        <v>-21496.334166666667</v>
      </c>
      <c r="R933" s="301">
        <f t="shared" si="404"/>
        <v>-21496.334166666667</v>
      </c>
      <c r="S933" s="301">
        <f t="shared" si="404"/>
        <v>-21496.334166666667</v>
      </c>
      <c r="T933" s="301">
        <f t="shared" si="404"/>
        <v>-21496.334166666667</v>
      </c>
      <c r="U933" s="301">
        <f t="shared" si="404"/>
        <v>-21470.505255732838</v>
      </c>
      <c r="V933" s="301">
        <f t="shared" si="404"/>
        <v>-21444.568724336772</v>
      </c>
      <c r="W933" s="301">
        <f t="shared" si="404"/>
        <v>-21418.524124059899</v>
      </c>
      <c r="X933" s="301">
        <f t="shared" si="404"/>
        <v>-21392.371004615201</v>
      </c>
      <c r="Y933" s="301">
        <f t="shared" si="404"/>
        <v>-21366.108913839485</v>
      </c>
      <c r="Z933" s="301">
        <f t="shared" si="404"/>
        <v>-21339.737397685538</v>
      </c>
      <c r="AA933" s="301">
        <f t="shared" si="404"/>
        <v>-21313.256000214278</v>
      </c>
      <c r="AB933" s="301">
        <f t="shared" si="404"/>
        <v>-21286.664263586888</v>
      </c>
      <c r="AC933" s="301">
        <f t="shared" si="404"/>
        <v>-21259.961728056889</v>
      </c>
      <c r="AD933" s="301">
        <f t="shared" si="404"/>
        <v>-21233.147931962183</v>
      </c>
      <c r="AE933" s="301">
        <f t="shared" si="404"/>
        <v>0</v>
      </c>
      <c r="AF933" s="301">
        <f t="shared" si="404"/>
        <v>0</v>
      </c>
      <c r="AG933" s="301">
        <f t="shared" si="404"/>
        <v>0</v>
      </c>
      <c r="AH933" s="301">
        <f t="shared" si="404"/>
        <v>0</v>
      </c>
      <c r="AI933" s="301">
        <f t="shared" si="404"/>
        <v>0</v>
      </c>
      <c r="AJ933" s="301">
        <f t="shared" si="404"/>
        <v>0</v>
      </c>
      <c r="AK933" s="301">
        <f t="shared" si="404"/>
        <v>0</v>
      </c>
      <c r="AL933" s="301">
        <f t="shared" si="404"/>
        <v>0</v>
      </c>
      <c r="AM933" s="301">
        <f t="shared" si="404"/>
        <v>0</v>
      </c>
      <c r="AN933" s="301">
        <f t="shared" si="404"/>
        <v>0</v>
      </c>
      <c r="AO933" s="301">
        <f t="shared" si="404"/>
        <v>0</v>
      </c>
      <c r="AP933" s="301">
        <f t="shared" si="404"/>
        <v>0</v>
      </c>
      <c r="AQ933" s="301">
        <f t="shared" si="404"/>
        <v>0</v>
      </c>
      <c r="AR933" s="301">
        <f t="shared" si="404"/>
        <v>0</v>
      </c>
      <c r="AS933" s="301">
        <f t="shared" si="404"/>
        <v>0</v>
      </c>
      <c r="AT933" s="301">
        <f t="shared" si="404"/>
        <v>0</v>
      </c>
      <c r="AU933" s="301">
        <f t="shared" si="404"/>
        <v>0</v>
      </c>
      <c r="AV933" s="301">
        <f t="shared" si="404"/>
        <v>0</v>
      </c>
      <c r="AW933" s="301">
        <f t="shared" si="404"/>
        <v>0</v>
      </c>
      <c r="AX933" s="301">
        <f t="shared" si="404"/>
        <v>0</v>
      </c>
      <c r="AY933" s="301">
        <f t="shared" si="404"/>
        <v>0</v>
      </c>
      <c r="AZ933" s="301">
        <f t="shared" si="404"/>
        <v>0</v>
      </c>
      <c r="BA933" s="301">
        <f t="shared" si="404"/>
        <v>0</v>
      </c>
      <c r="BB933" s="301">
        <f t="shared" si="404"/>
        <v>0</v>
      </c>
      <c r="BC933" s="301">
        <f t="shared" si="404"/>
        <v>0</v>
      </c>
      <c r="BD933" s="301">
        <f t="shared" si="404"/>
        <v>0</v>
      </c>
      <c r="BE933" s="301">
        <f t="shared" si="404"/>
        <v>0</v>
      </c>
      <c r="BF933" s="301">
        <f t="shared" si="404"/>
        <v>0</v>
      </c>
      <c r="BG933" s="301">
        <f t="shared" si="404"/>
        <v>0</v>
      </c>
      <c r="BH933" s="301">
        <f t="shared" si="404"/>
        <v>0</v>
      </c>
      <c r="BI933" s="301">
        <f t="shared" si="404"/>
        <v>0</v>
      </c>
      <c r="BJ933" s="301">
        <f t="shared" si="404"/>
        <v>0</v>
      </c>
      <c r="BK933" s="301">
        <f t="shared" si="404"/>
        <v>0</v>
      </c>
      <c r="BL933" s="301">
        <f t="shared" si="404"/>
        <v>0</v>
      </c>
      <c r="BM933" s="301">
        <f t="shared" si="404"/>
        <v>0</v>
      </c>
      <c r="BN933" s="301">
        <f t="shared" si="404"/>
        <v>0</v>
      </c>
      <c r="BO933" s="301">
        <f t="shared" si="404"/>
        <v>0</v>
      </c>
      <c r="BP933" s="301">
        <f t="shared" si="404"/>
        <v>0</v>
      </c>
      <c r="BQ933" s="301">
        <f t="shared" ref="BQ933:BX933" si="405">-IF(BQ927&lt;=$D$275,$M$268,IPMT($D$273/12,BQ927-$D$275,$D$274*12,-$D$269))*(BQ932&lt;&gt;0)</f>
        <v>0</v>
      </c>
      <c r="BR933" s="301">
        <f t="shared" si="405"/>
        <v>0</v>
      </c>
      <c r="BS933" s="301">
        <f t="shared" si="405"/>
        <v>0</v>
      </c>
      <c r="BT933" s="301">
        <f t="shared" si="405"/>
        <v>0</v>
      </c>
      <c r="BU933" s="301">
        <f t="shared" si="405"/>
        <v>0</v>
      </c>
      <c r="BV933" s="301">
        <f t="shared" si="405"/>
        <v>0</v>
      </c>
      <c r="BW933" s="301">
        <f t="shared" si="405"/>
        <v>0</v>
      </c>
      <c r="BX933" s="301">
        <f t="shared" si="405"/>
        <v>0</v>
      </c>
      <c r="BY933" s="301">
        <f t="shared" ref="BY933:CJ933" si="406">-IF(BY927&lt;=$D$275,$M$268,IPMT($D$273/12,BY927-$D$275,$D$274*12,-$D$269))*(BY932&lt;&gt;0)</f>
        <v>0</v>
      </c>
      <c r="BZ933" s="301">
        <f t="shared" si="406"/>
        <v>0</v>
      </c>
      <c r="CA933" s="301">
        <f t="shared" si="406"/>
        <v>0</v>
      </c>
      <c r="CB933" s="301">
        <f t="shared" si="406"/>
        <v>0</v>
      </c>
      <c r="CC933" s="301">
        <f t="shared" si="406"/>
        <v>0</v>
      </c>
      <c r="CD933" s="301">
        <f t="shared" si="406"/>
        <v>0</v>
      </c>
      <c r="CE933" s="301">
        <f t="shared" si="406"/>
        <v>0</v>
      </c>
      <c r="CF933" s="301">
        <f t="shared" si="406"/>
        <v>0</v>
      </c>
      <c r="CG933" s="301">
        <f t="shared" si="406"/>
        <v>0</v>
      </c>
      <c r="CH933" s="301">
        <f t="shared" si="406"/>
        <v>0</v>
      </c>
      <c r="CI933" s="301">
        <f t="shared" si="406"/>
        <v>0</v>
      </c>
      <c r="CJ933" s="301">
        <f t="shared" si="406"/>
        <v>0</v>
      </c>
      <c r="CK933" s="301"/>
      <c r="CL933" s="301"/>
      <c r="CM933" s="301"/>
      <c r="CN933" s="301"/>
      <c r="CO933" s="301"/>
      <c r="CP933" s="301"/>
      <c r="CQ933" s="301"/>
      <c r="CR933" s="301"/>
      <c r="CS933" s="301"/>
      <c r="CT933" s="301"/>
      <c r="CU933" s="301"/>
      <c r="CV933" s="301"/>
      <c r="CW933" s="301"/>
      <c r="CX933" s="301"/>
      <c r="CY933" s="301"/>
      <c r="CZ933" s="301"/>
      <c r="DA933" s="301"/>
      <c r="DB933" s="301"/>
      <c r="DC933" s="301"/>
      <c r="DD933" s="301"/>
      <c r="DE933" s="301"/>
      <c r="DF933" s="301"/>
      <c r="DG933" s="301"/>
      <c r="DH933" s="301"/>
      <c r="DI933" s="301"/>
      <c r="DJ933" s="301"/>
      <c r="DK933" s="301"/>
      <c r="DL933" s="301"/>
      <c r="DM933" s="301"/>
      <c r="DN933" s="301"/>
      <c r="DO933" s="301"/>
      <c r="DP933" s="301"/>
      <c r="DQ933" s="301"/>
      <c r="DR933" s="301"/>
      <c r="DS933" s="301"/>
      <c r="DT933" s="301"/>
    </row>
    <row r="934" spans="3:124" outlineLevel="1">
      <c r="C934" s="232" t="s">
        <v>315</v>
      </c>
      <c r="D934" s="349"/>
      <c r="E934" s="341">
        <f t="shared" ref="E934:BP934" si="407">-IF(E927&lt;=$D$275,0,PPMT($D$273/12,E927-$D$275,$D$274*12,-$D$269))*(E932&lt;&gt;0)</f>
        <v>0</v>
      </c>
      <c r="F934" s="342">
        <f t="shared" si="407"/>
        <v>0</v>
      </c>
      <c r="G934" s="342">
        <f t="shared" si="407"/>
        <v>0</v>
      </c>
      <c r="H934" s="342">
        <f t="shared" si="407"/>
        <v>0</v>
      </c>
      <c r="I934" s="342">
        <f t="shared" si="407"/>
        <v>0</v>
      </c>
      <c r="J934" s="342">
        <f t="shared" si="407"/>
        <v>0</v>
      </c>
      <c r="K934" s="342">
        <f t="shared" si="407"/>
        <v>0</v>
      </c>
      <c r="L934" s="342">
        <f t="shared" si="407"/>
        <v>0</v>
      </c>
      <c r="M934" s="342">
        <f t="shared" si="407"/>
        <v>0</v>
      </c>
      <c r="N934" s="342">
        <f t="shared" si="407"/>
        <v>0</v>
      </c>
      <c r="O934" s="342">
        <f t="shared" si="407"/>
        <v>0</v>
      </c>
      <c r="P934" s="342">
        <f t="shared" si="407"/>
        <v>0</v>
      </c>
      <c r="Q934" s="342">
        <f t="shared" si="407"/>
        <v>0</v>
      </c>
      <c r="R934" s="342">
        <f t="shared" si="407"/>
        <v>0</v>
      </c>
      <c r="S934" s="342">
        <f t="shared" si="407"/>
        <v>0</v>
      </c>
      <c r="T934" s="342">
        <f t="shared" si="407"/>
        <v>-6198.9386241204475</v>
      </c>
      <c r="U934" s="342">
        <f t="shared" si="407"/>
        <v>-6224.7675350542822</v>
      </c>
      <c r="V934" s="342">
        <f t="shared" si="407"/>
        <v>-6250.704066450342</v>
      </c>
      <c r="W934" s="342">
        <f t="shared" si="407"/>
        <v>-6276.7486667272187</v>
      </c>
      <c r="X934" s="342">
        <f t="shared" si="407"/>
        <v>-6302.9017861719158</v>
      </c>
      <c r="Y934" s="342">
        <f t="shared" si="407"/>
        <v>-6329.1638769476322</v>
      </c>
      <c r="Z934" s="342">
        <f t="shared" si="407"/>
        <v>-6355.5353931015798</v>
      </c>
      <c r="AA934" s="342">
        <f t="shared" si="407"/>
        <v>-6382.0167905728367</v>
      </c>
      <c r="AB934" s="342">
        <f t="shared" si="407"/>
        <v>-6408.6085272002238</v>
      </c>
      <c r="AC934" s="342">
        <f t="shared" si="407"/>
        <v>-6435.3110627302249</v>
      </c>
      <c r="AD934" s="342">
        <f t="shared" si="407"/>
        <v>-6462.1248588249327</v>
      </c>
      <c r="AE934" s="342">
        <f t="shared" si="407"/>
        <v>0</v>
      </c>
      <c r="AF934" s="342">
        <f t="shared" si="407"/>
        <v>0</v>
      </c>
      <c r="AG934" s="342">
        <f t="shared" si="407"/>
        <v>0</v>
      </c>
      <c r="AH934" s="342">
        <f t="shared" si="407"/>
        <v>0</v>
      </c>
      <c r="AI934" s="342">
        <f t="shared" si="407"/>
        <v>0</v>
      </c>
      <c r="AJ934" s="342">
        <f t="shared" si="407"/>
        <v>0</v>
      </c>
      <c r="AK934" s="342">
        <f t="shared" si="407"/>
        <v>0</v>
      </c>
      <c r="AL934" s="342">
        <f t="shared" si="407"/>
        <v>0</v>
      </c>
      <c r="AM934" s="342">
        <f t="shared" si="407"/>
        <v>0</v>
      </c>
      <c r="AN934" s="342">
        <f t="shared" si="407"/>
        <v>0</v>
      </c>
      <c r="AO934" s="342">
        <f t="shared" si="407"/>
        <v>0</v>
      </c>
      <c r="AP934" s="342">
        <f t="shared" si="407"/>
        <v>0</v>
      </c>
      <c r="AQ934" s="342">
        <f t="shared" si="407"/>
        <v>0</v>
      </c>
      <c r="AR934" s="342">
        <f t="shared" si="407"/>
        <v>0</v>
      </c>
      <c r="AS934" s="342">
        <f t="shared" si="407"/>
        <v>0</v>
      </c>
      <c r="AT934" s="342">
        <f t="shared" si="407"/>
        <v>0</v>
      </c>
      <c r="AU934" s="342">
        <f t="shared" si="407"/>
        <v>0</v>
      </c>
      <c r="AV934" s="342">
        <f t="shared" si="407"/>
        <v>0</v>
      </c>
      <c r="AW934" s="342">
        <f t="shared" si="407"/>
        <v>0</v>
      </c>
      <c r="AX934" s="342">
        <f t="shared" si="407"/>
        <v>0</v>
      </c>
      <c r="AY934" s="342">
        <f t="shared" si="407"/>
        <v>0</v>
      </c>
      <c r="AZ934" s="342">
        <f t="shared" si="407"/>
        <v>0</v>
      </c>
      <c r="BA934" s="342">
        <f t="shared" si="407"/>
        <v>0</v>
      </c>
      <c r="BB934" s="342">
        <f t="shared" si="407"/>
        <v>0</v>
      </c>
      <c r="BC934" s="342">
        <f t="shared" si="407"/>
        <v>0</v>
      </c>
      <c r="BD934" s="342">
        <f t="shared" si="407"/>
        <v>0</v>
      </c>
      <c r="BE934" s="342">
        <f t="shared" si="407"/>
        <v>0</v>
      </c>
      <c r="BF934" s="342">
        <f t="shared" si="407"/>
        <v>0</v>
      </c>
      <c r="BG934" s="342">
        <f t="shared" si="407"/>
        <v>0</v>
      </c>
      <c r="BH934" s="342">
        <f t="shared" si="407"/>
        <v>0</v>
      </c>
      <c r="BI934" s="342">
        <f t="shared" si="407"/>
        <v>0</v>
      </c>
      <c r="BJ934" s="342">
        <f t="shared" si="407"/>
        <v>0</v>
      </c>
      <c r="BK934" s="342">
        <f t="shared" si="407"/>
        <v>0</v>
      </c>
      <c r="BL934" s="342">
        <f t="shared" si="407"/>
        <v>0</v>
      </c>
      <c r="BM934" s="342">
        <f t="shared" si="407"/>
        <v>0</v>
      </c>
      <c r="BN934" s="342">
        <f t="shared" si="407"/>
        <v>0</v>
      </c>
      <c r="BO934" s="342">
        <f t="shared" si="407"/>
        <v>0</v>
      </c>
      <c r="BP934" s="342">
        <f t="shared" si="407"/>
        <v>0</v>
      </c>
      <c r="BQ934" s="342">
        <f t="shared" ref="BQ934:BX934" si="408">-IF(BQ927&lt;=$D$275,0,PPMT($D$273/12,BQ927-$D$275,$D$274*12,-$D$269))*(BQ932&lt;&gt;0)</f>
        <v>0</v>
      </c>
      <c r="BR934" s="342">
        <f t="shared" si="408"/>
        <v>0</v>
      </c>
      <c r="BS934" s="342">
        <f t="shared" si="408"/>
        <v>0</v>
      </c>
      <c r="BT934" s="342">
        <f t="shared" si="408"/>
        <v>0</v>
      </c>
      <c r="BU934" s="342">
        <f t="shared" si="408"/>
        <v>0</v>
      </c>
      <c r="BV934" s="342">
        <f t="shared" si="408"/>
        <v>0</v>
      </c>
      <c r="BW934" s="342">
        <f t="shared" si="408"/>
        <v>0</v>
      </c>
      <c r="BX934" s="342">
        <f t="shared" si="408"/>
        <v>0</v>
      </c>
      <c r="BY934" s="342">
        <f t="shared" ref="BY934:CJ934" si="409">-IF(BY927&lt;=$D$275,0,PPMT($D$273/12,BY927-$D$275,$D$274*12,-$D$269))*(BY932&lt;&gt;0)</f>
        <v>0</v>
      </c>
      <c r="BZ934" s="342">
        <f t="shared" si="409"/>
        <v>0</v>
      </c>
      <c r="CA934" s="342">
        <f t="shared" si="409"/>
        <v>0</v>
      </c>
      <c r="CB934" s="342">
        <f t="shared" si="409"/>
        <v>0</v>
      </c>
      <c r="CC934" s="342">
        <f t="shared" si="409"/>
        <v>0</v>
      </c>
      <c r="CD934" s="342">
        <f t="shared" si="409"/>
        <v>0</v>
      </c>
      <c r="CE934" s="342">
        <f t="shared" si="409"/>
        <v>0</v>
      </c>
      <c r="CF934" s="342">
        <f t="shared" si="409"/>
        <v>0</v>
      </c>
      <c r="CG934" s="342">
        <f t="shared" si="409"/>
        <v>0</v>
      </c>
      <c r="CH934" s="342">
        <f t="shared" si="409"/>
        <v>0</v>
      </c>
      <c r="CI934" s="342">
        <f t="shared" si="409"/>
        <v>0</v>
      </c>
      <c r="CJ934" s="342">
        <f t="shared" si="409"/>
        <v>0</v>
      </c>
      <c r="CK934" s="342"/>
      <c r="CL934" s="342"/>
      <c r="CM934" s="342"/>
      <c r="CN934" s="342"/>
      <c r="CO934" s="342"/>
      <c r="CP934" s="342"/>
      <c r="CQ934" s="342"/>
      <c r="CR934" s="342"/>
      <c r="CS934" s="342"/>
      <c r="CT934" s="342"/>
      <c r="CU934" s="342"/>
      <c r="CV934" s="342"/>
      <c r="CW934" s="342"/>
      <c r="CX934" s="342"/>
      <c r="CY934" s="342"/>
      <c r="CZ934" s="342"/>
      <c r="DA934" s="342"/>
      <c r="DB934" s="342"/>
      <c r="DC934" s="342"/>
      <c r="DD934" s="342"/>
      <c r="DE934" s="342"/>
      <c r="DF934" s="342"/>
      <c r="DG934" s="342"/>
      <c r="DH934" s="342"/>
      <c r="DI934" s="342"/>
      <c r="DJ934" s="342"/>
      <c r="DK934" s="342"/>
      <c r="DL934" s="342"/>
      <c r="DM934" s="342"/>
      <c r="DN934" s="342"/>
      <c r="DO934" s="342"/>
      <c r="DP934" s="342"/>
      <c r="DQ934" s="342"/>
      <c r="DR934" s="342"/>
      <c r="DS934" s="342"/>
      <c r="DT934" s="342"/>
    </row>
    <row r="935" spans="3:124" outlineLevel="1">
      <c r="C935" s="232" t="s">
        <v>318</v>
      </c>
      <c r="D935" s="349"/>
      <c r="E935" s="300">
        <f t="shared" ref="E935:BP935" si="410">IF(E927=$D$308,-E932-E934,0)</f>
        <v>0</v>
      </c>
      <c r="F935" s="301">
        <f t="shared" si="410"/>
        <v>0</v>
      </c>
      <c r="G935" s="301">
        <f t="shared" si="410"/>
        <v>0</v>
      </c>
      <c r="H935" s="301">
        <f t="shared" si="410"/>
        <v>0</v>
      </c>
      <c r="I935" s="301">
        <f t="shared" si="410"/>
        <v>0</v>
      </c>
      <c r="J935" s="301">
        <f t="shared" si="410"/>
        <v>0</v>
      </c>
      <c r="K935" s="301">
        <f t="shared" si="410"/>
        <v>0</v>
      </c>
      <c r="L935" s="301">
        <f t="shared" si="410"/>
        <v>0</v>
      </c>
      <c r="M935" s="301">
        <f t="shared" si="410"/>
        <v>0</v>
      </c>
      <c r="N935" s="301">
        <f t="shared" si="410"/>
        <v>0</v>
      </c>
      <c r="O935" s="301">
        <f t="shared" si="410"/>
        <v>0</v>
      </c>
      <c r="P935" s="301">
        <f t="shared" si="410"/>
        <v>0</v>
      </c>
      <c r="Q935" s="301">
        <f t="shared" si="410"/>
        <v>0</v>
      </c>
      <c r="R935" s="301">
        <f t="shared" si="410"/>
        <v>0</v>
      </c>
      <c r="S935" s="301">
        <f t="shared" si="410"/>
        <v>0</v>
      </c>
      <c r="T935" s="301">
        <f t="shared" si="410"/>
        <v>0</v>
      </c>
      <c r="U935" s="301">
        <f t="shared" si="410"/>
        <v>0</v>
      </c>
      <c r="V935" s="301">
        <f t="shared" si="410"/>
        <v>0</v>
      </c>
      <c r="W935" s="301">
        <f t="shared" si="410"/>
        <v>0</v>
      </c>
      <c r="X935" s="301">
        <f t="shared" si="410"/>
        <v>0</v>
      </c>
      <c r="Y935" s="301">
        <f t="shared" si="410"/>
        <v>0</v>
      </c>
      <c r="Z935" s="301">
        <f t="shared" si="410"/>
        <v>0</v>
      </c>
      <c r="AA935" s="301">
        <f t="shared" si="410"/>
        <v>0</v>
      </c>
      <c r="AB935" s="301">
        <f t="shared" si="410"/>
        <v>0</v>
      </c>
      <c r="AC935" s="301">
        <f t="shared" si="410"/>
        <v>0</v>
      </c>
      <c r="AD935" s="301">
        <f t="shared" si="410"/>
        <v>-5089493.3788120998</v>
      </c>
      <c r="AE935" s="301">
        <f t="shared" si="410"/>
        <v>0</v>
      </c>
      <c r="AF935" s="301">
        <f t="shared" si="410"/>
        <v>0</v>
      </c>
      <c r="AG935" s="301">
        <f t="shared" si="410"/>
        <v>0</v>
      </c>
      <c r="AH935" s="301">
        <f t="shared" si="410"/>
        <v>0</v>
      </c>
      <c r="AI935" s="301">
        <f t="shared" si="410"/>
        <v>0</v>
      </c>
      <c r="AJ935" s="301">
        <f t="shared" si="410"/>
        <v>0</v>
      </c>
      <c r="AK935" s="301">
        <f t="shared" si="410"/>
        <v>0</v>
      </c>
      <c r="AL935" s="301">
        <f t="shared" si="410"/>
        <v>0</v>
      </c>
      <c r="AM935" s="301">
        <f t="shared" si="410"/>
        <v>0</v>
      </c>
      <c r="AN935" s="301">
        <f t="shared" si="410"/>
        <v>0</v>
      </c>
      <c r="AO935" s="301">
        <f t="shared" si="410"/>
        <v>0</v>
      </c>
      <c r="AP935" s="301">
        <f t="shared" si="410"/>
        <v>0</v>
      </c>
      <c r="AQ935" s="301">
        <f t="shared" si="410"/>
        <v>0</v>
      </c>
      <c r="AR935" s="301">
        <f t="shared" si="410"/>
        <v>0</v>
      </c>
      <c r="AS935" s="301">
        <f t="shared" si="410"/>
        <v>0</v>
      </c>
      <c r="AT935" s="301">
        <f t="shared" si="410"/>
        <v>0</v>
      </c>
      <c r="AU935" s="301">
        <f t="shared" si="410"/>
        <v>0</v>
      </c>
      <c r="AV935" s="301">
        <f t="shared" si="410"/>
        <v>0</v>
      </c>
      <c r="AW935" s="301">
        <f t="shared" si="410"/>
        <v>0</v>
      </c>
      <c r="AX935" s="301">
        <f t="shared" si="410"/>
        <v>0</v>
      </c>
      <c r="AY935" s="301">
        <f t="shared" si="410"/>
        <v>0</v>
      </c>
      <c r="AZ935" s="301">
        <f t="shared" si="410"/>
        <v>0</v>
      </c>
      <c r="BA935" s="301">
        <f t="shared" si="410"/>
        <v>0</v>
      </c>
      <c r="BB935" s="301">
        <f t="shared" si="410"/>
        <v>0</v>
      </c>
      <c r="BC935" s="301">
        <f t="shared" si="410"/>
        <v>0</v>
      </c>
      <c r="BD935" s="301">
        <f t="shared" si="410"/>
        <v>0</v>
      </c>
      <c r="BE935" s="301">
        <f t="shared" si="410"/>
        <v>0</v>
      </c>
      <c r="BF935" s="301">
        <f t="shared" si="410"/>
        <v>0</v>
      </c>
      <c r="BG935" s="301">
        <f t="shared" si="410"/>
        <v>0</v>
      </c>
      <c r="BH935" s="301">
        <f t="shared" si="410"/>
        <v>0</v>
      </c>
      <c r="BI935" s="301">
        <f t="shared" si="410"/>
        <v>0</v>
      </c>
      <c r="BJ935" s="301">
        <f t="shared" si="410"/>
        <v>0</v>
      </c>
      <c r="BK935" s="301">
        <f t="shared" si="410"/>
        <v>0</v>
      </c>
      <c r="BL935" s="301">
        <f t="shared" si="410"/>
        <v>0</v>
      </c>
      <c r="BM935" s="301">
        <f t="shared" si="410"/>
        <v>0</v>
      </c>
      <c r="BN935" s="301">
        <f t="shared" si="410"/>
        <v>0</v>
      </c>
      <c r="BO935" s="301">
        <f t="shared" si="410"/>
        <v>0</v>
      </c>
      <c r="BP935" s="301">
        <f t="shared" si="410"/>
        <v>0</v>
      </c>
      <c r="BQ935" s="301">
        <f t="shared" ref="BQ935:BX935" si="411">IF(BQ927=$D$308,-BQ932-BQ934,0)</f>
        <v>0</v>
      </c>
      <c r="BR935" s="301">
        <f t="shared" si="411"/>
        <v>0</v>
      </c>
      <c r="BS935" s="301">
        <f t="shared" si="411"/>
        <v>0</v>
      </c>
      <c r="BT935" s="301">
        <f t="shared" si="411"/>
        <v>0</v>
      </c>
      <c r="BU935" s="301">
        <f t="shared" si="411"/>
        <v>0</v>
      </c>
      <c r="BV935" s="301">
        <f t="shared" si="411"/>
        <v>0</v>
      </c>
      <c r="BW935" s="301">
        <f t="shared" si="411"/>
        <v>0</v>
      </c>
      <c r="BX935" s="301">
        <f t="shared" si="411"/>
        <v>0</v>
      </c>
      <c r="BY935" s="301">
        <f t="shared" ref="BY935:CJ935" si="412">IF(BY927=$D$308,-BY932-BY934,0)</f>
        <v>0</v>
      </c>
      <c r="BZ935" s="301">
        <f t="shared" si="412"/>
        <v>0</v>
      </c>
      <c r="CA935" s="301">
        <f t="shared" si="412"/>
        <v>0</v>
      </c>
      <c r="CB935" s="301">
        <f t="shared" si="412"/>
        <v>0</v>
      </c>
      <c r="CC935" s="301">
        <f t="shared" si="412"/>
        <v>0</v>
      </c>
      <c r="CD935" s="301">
        <f t="shared" si="412"/>
        <v>0</v>
      </c>
      <c r="CE935" s="301">
        <f t="shared" si="412"/>
        <v>0</v>
      </c>
      <c r="CF935" s="301">
        <f t="shared" si="412"/>
        <v>0</v>
      </c>
      <c r="CG935" s="301">
        <f t="shared" si="412"/>
        <v>0</v>
      </c>
      <c r="CH935" s="301">
        <f t="shared" si="412"/>
        <v>0</v>
      </c>
      <c r="CI935" s="301">
        <f t="shared" si="412"/>
        <v>0</v>
      </c>
      <c r="CJ935" s="301">
        <f t="shared" si="412"/>
        <v>0</v>
      </c>
      <c r="CK935" s="301"/>
      <c r="CL935" s="301"/>
      <c r="CM935" s="301"/>
      <c r="CN935" s="301"/>
      <c r="CO935" s="301"/>
      <c r="CP935" s="301"/>
      <c r="CQ935" s="301"/>
      <c r="CR935" s="301"/>
      <c r="CS935" s="301"/>
      <c r="CT935" s="301"/>
      <c r="CU935" s="301"/>
      <c r="CV935" s="301"/>
      <c r="CW935" s="301"/>
      <c r="CX935" s="301"/>
      <c r="CY935" s="301"/>
      <c r="CZ935" s="301"/>
      <c r="DA935" s="301"/>
      <c r="DB935" s="301"/>
      <c r="DC935" s="301"/>
      <c r="DD935" s="301"/>
      <c r="DE935" s="301"/>
      <c r="DF935" s="301"/>
      <c r="DG935" s="301"/>
      <c r="DH935" s="301"/>
      <c r="DI935" s="301"/>
      <c r="DJ935" s="301"/>
      <c r="DK935" s="301"/>
      <c r="DL935" s="301"/>
      <c r="DM935" s="301"/>
      <c r="DN935" s="301"/>
      <c r="DO935" s="301"/>
      <c r="DP935" s="301"/>
      <c r="DQ935" s="301"/>
      <c r="DR935" s="301"/>
      <c r="DS935" s="301"/>
      <c r="DT935" s="301"/>
    </row>
    <row r="936" spans="3:124" outlineLevel="1">
      <c r="C936" s="232" t="s">
        <v>186</v>
      </c>
      <c r="D936" s="349">
        <f>D269</f>
        <v>5159120.2</v>
      </c>
      <c r="E936" s="300">
        <f>E932+E934+E935</f>
        <v>5159120.2</v>
      </c>
      <c r="F936" s="301">
        <f t="shared" ref="F936:BQ936" si="413">F932+F934+F935</f>
        <v>5159120.2</v>
      </c>
      <c r="G936" s="301">
        <f t="shared" si="413"/>
        <v>5159120.2</v>
      </c>
      <c r="H936" s="301">
        <f t="shared" si="413"/>
        <v>5159120.2</v>
      </c>
      <c r="I936" s="301">
        <f t="shared" si="413"/>
        <v>5159120.2</v>
      </c>
      <c r="J936" s="301">
        <f t="shared" si="413"/>
        <v>5159120.2</v>
      </c>
      <c r="K936" s="301">
        <f t="shared" si="413"/>
        <v>5159120.2</v>
      </c>
      <c r="L936" s="301">
        <f t="shared" si="413"/>
        <v>5159120.2</v>
      </c>
      <c r="M936" s="301">
        <f t="shared" si="413"/>
        <v>5159120.2</v>
      </c>
      <c r="N936" s="301">
        <f t="shared" si="413"/>
        <v>5159120.2</v>
      </c>
      <c r="O936" s="301">
        <f t="shared" si="413"/>
        <v>5159120.2</v>
      </c>
      <c r="P936" s="301">
        <f t="shared" si="413"/>
        <v>5159120.2</v>
      </c>
      <c r="Q936" s="301">
        <f t="shared" si="413"/>
        <v>5159120.2</v>
      </c>
      <c r="R936" s="301">
        <f t="shared" si="413"/>
        <v>5159120.2</v>
      </c>
      <c r="S936" s="301">
        <f t="shared" si="413"/>
        <v>5159120.2</v>
      </c>
      <c r="T936" s="301">
        <f t="shared" si="413"/>
        <v>5152921.2613758799</v>
      </c>
      <c r="U936" s="301">
        <f t="shared" si="413"/>
        <v>5146696.4938408257</v>
      </c>
      <c r="V936" s="301">
        <f t="shared" si="413"/>
        <v>5140445.789774375</v>
      </c>
      <c r="W936" s="301">
        <f t="shared" si="413"/>
        <v>5134169.0411076481</v>
      </c>
      <c r="X936" s="301">
        <f t="shared" si="413"/>
        <v>5127866.1393214762</v>
      </c>
      <c r="Y936" s="301">
        <f t="shared" si="413"/>
        <v>5121536.9754445283</v>
      </c>
      <c r="Z936" s="301">
        <f t="shared" si="413"/>
        <v>5115181.4400514271</v>
      </c>
      <c r="AA936" s="301">
        <f t="shared" si="413"/>
        <v>5108799.4232608546</v>
      </c>
      <c r="AB936" s="301">
        <f t="shared" si="413"/>
        <v>5102390.8147336543</v>
      </c>
      <c r="AC936" s="301">
        <f t="shared" si="413"/>
        <v>5095955.5036709243</v>
      </c>
      <c r="AD936" s="301">
        <f t="shared" si="413"/>
        <v>0</v>
      </c>
      <c r="AE936" s="301">
        <f t="shared" si="413"/>
        <v>0</v>
      </c>
      <c r="AF936" s="301">
        <f t="shared" si="413"/>
        <v>0</v>
      </c>
      <c r="AG936" s="301">
        <f t="shared" si="413"/>
        <v>0</v>
      </c>
      <c r="AH936" s="301">
        <f t="shared" si="413"/>
        <v>0</v>
      </c>
      <c r="AI936" s="301">
        <f t="shared" si="413"/>
        <v>0</v>
      </c>
      <c r="AJ936" s="301">
        <f t="shared" si="413"/>
        <v>0</v>
      </c>
      <c r="AK936" s="301">
        <f t="shared" si="413"/>
        <v>0</v>
      </c>
      <c r="AL936" s="301">
        <f t="shared" si="413"/>
        <v>0</v>
      </c>
      <c r="AM936" s="301">
        <f t="shared" si="413"/>
        <v>0</v>
      </c>
      <c r="AN936" s="301">
        <f t="shared" si="413"/>
        <v>0</v>
      </c>
      <c r="AO936" s="301">
        <f t="shared" si="413"/>
        <v>0</v>
      </c>
      <c r="AP936" s="301">
        <f t="shared" si="413"/>
        <v>0</v>
      </c>
      <c r="AQ936" s="301">
        <f t="shared" si="413"/>
        <v>0</v>
      </c>
      <c r="AR936" s="301">
        <f t="shared" si="413"/>
        <v>0</v>
      </c>
      <c r="AS936" s="301">
        <f t="shared" si="413"/>
        <v>0</v>
      </c>
      <c r="AT936" s="301">
        <f t="shared" si="413"/>
        <v>0</v>
      </c>
      <c r="AU936" s="301">
        <f t="shared" si="413"/>
        <v>0</v>
      </c>
      <c r="AV936" s="301">
        <f t="shared" si="413"/>
        <v>0</v>
      </c>
      <c r="AW936" s="301">
        <f t="shared" si="413"/>
        <v>0</v>
      </c>
      <c r="AX936" s="301">
        <f t="shared" si="413"/>
        <v>0</v>
      </c>
      <c r="AY936" s="301">
        <f t="shared" si="413"/>
        <v>0</v>
      </c>
      <c r="AZ936" s="301">
        <f t="shared" si="413"/>
        <v>0</v>
      </c>
      <c r="BA936" s="301">
        <f t="shared" si="413"/>
        <v>0</v>
      </c>
      <c r="BB936" s="301">
        <f t="shared" si="413"/>
        <v>0</v>
      </c>
      <c r="BC936" s="301">
        <f t="shared" si="413"/>
        <v>0</v>
      </c>
      <c r="BD936" s="301">
        <f t="shared" si="413"/>
        <v>0</v>
      </c>
      <c r="BE936" s="301">
        <f t="shared" si="413"/>
        <v>0</v>
      </c>
      <c r="BF936" s="301">
        <f t="shared" si="413"/>
        <v>0</v>
      </c>
      <c r="BG936" s="301">
        <f t="shared" si="413"/>
        <v>0</v>
      </c>
      <c r="BH936" s="301">
        <f t="shared" si="413"/>
        <v>0</v>
      </c>
      <c r="BI936" s="301">
        <f t="shared" si="413"/>
        <v>0</v>
      </c>
      <c r="BJ936" s="301">
        <f t="shared" si="413"/>
        <v>0</v>
      </c>
      <c r="BK936" s="301">
        <f t="shared" si="413"/>
        <v>0</v>
      </c>
      <c r="BL936" s="301">
        <f t="shared" si="413"/>
        <v>0</v>
      </c>
      <c r="BM936" s="301">
        <f t="shared" si="413"/>
        <v>0</v>
      </c>
      <c r="BN936" s="301">
        <f t="shared" si="413"/>
        <v>0</v>
      </c>
      <c r="BO936" s="301">
        <f t="shared" si="413"/>
        <v>0</v>
      </c>
      <c r="BP936" s="301">
        <f t="shared" si="413"/>
        <v>0</v>
      </c>
      <c r="BQ936" s="301">
        <f t="shared" si="413"/>
        <v>0</v>
      </c>
      <c r="BR936" s="301">
        <f t="shared" ref="BR936:BX936" si="414">BR932+BR934+BR935</f>
        <v>0</v>
      </c>
      <c r="BS936" s="301">
        <f t="shared" si="414"/>
        <v>0</v>
      </c>
      <c r="BT936" s="301">
        <f t="shared" si="414"/>
        <v>0</v>
      </c>
      <c r="BU936" s="301">
        <f t="shared" si="414"/>
        <v>0</v>
      </c>
      <c r="BV936" s="301">
        <f t="shared" si="414"/>
        <v>0</v>
      </c>
      <c r="BW936" s="301">
        <f t="shared" si="414"/>
        <v>0</v>
      </c>
      <c r="BX936" s="301">
        <f t="shared" si="414"/>
        <v>0</v>
      </c>
      <c r="BY936" s="301">
        <f t="shared" ref="BY936:CJ936" si="415">BY932+BY934+BY935</f>
        <v>0</v>
      </c>
      <c r="BZ936" s="301">
        <f t="shared" si="415"/>
        <v>0</v>
      </c>
      <c r="CA936" s="301">
        <f t="shared" si="415"/>
        <v>0</v>
      </c>
      <c r="CB936" s="301">
        <f t="shared" si="415"/>
        <v>0</v>
      </c>
      <c r="CC936" s="301">
        <f t="shared" si="415"/>
        <v>0</v>
      </c>
      <c r="CD936" s="301">
        <f t="shared" si="415"/>
        <v>0</v>
      </c>
      <c r="CE936" s="301">
        <f t="shared" si="415"/>
        <v>0</v>
      </c>
      <c r="CF936" s="301">
        <f t="shared" si="415"/>
        <v>0</v>
      </c>
      <c r="CG936" s="301">
        <f t="shared" si="415"/>
        <v>0</v>
      </c>
      <c r="CH936" s="301">
        <f t="shared" si="415"/>
        <v>0</v>
      </c>
      <c r="CI936" s="301">
        <f t="shared" si="415"/>
        <v>0</v>
      </c>
      <c r="CJ936" s="301">
        <f t="shared" si="415"/>
        <v>0</v>
      </c>
      <c r="CK936" s="301"/>
      <c r="CL936" s="301"/>
      <c r="CM936" s="301"/>
      <c r="CN936" s="301"/>
      <c r="CO936" s="301"/>
      <c r="CP936" s="301"/>
      <c r="CQ936" s="301"/>
      <c r="CR936" s="301"/>
      <c r="CS936" s="301"/>
      <c r="CT936" s="301"/>
      <c r="CU936" s="301"/>
      <c r="CV936" s="301"/>
      <c r="CW936" s="301"/>
      <c r="CX936" s="301"/>
      <c r="CY936" s="301"/>
      <c r="CZ936" s="301"/>
      <c r="DA936" s="301"/>
      <c r="DB936" s="301"/>
      <c r="DC936" s="301"/>
      <c r="DD936" s="301"/>
      <c r="DE936" s="301"/>
      <c r="DF936" s="301"/>
      <c r="DG936" s="301"/>
      <c r="DH936" s="301"/>
      <c r="DI936" s="301"/>
      <c r="DJ936" s="301"/>
      <c r="DK936" s="301"/>
      <c r="DL936" s="301"/>
      <c r="DM936" s="301"/>
      <c r="DN936" s="301"/>
      <c r="DO936" s="301"/>
      <c r="DP936" s="301"/>
      <c r="DQ936" s="301"/>
      <c r="DR936" s="301"/>
      <c r="DS936" s="301"/>
      <c r="DT936" s="301"/>
    </row>
    <row r="937" spans="3:124" outlineLevel="1">
      <c r="C937" s="23" t="s">
        <v>311</v>
      </c>
      <c r="D937" s="349"/>
      <c r="E937" s="300"/>
      <c r="F937" s="301"/>
      <c r="G937" s="304"/>
      <c r="H937" s="284"/>
      <c r="I937" s="284"/>
      <c r="J937" s="284"/>
      <c r="K937" s="284"/>
      <c r="L937" s="284"/>
      <c r="M937" s="284"/>
      <c r="N937" s="284"/>
    </row>
    <row r="938" spans="3:124" outlineLevel="1">
      <c r="C938" s="232" t="s">
        <v>184</v>
      </c>
      <c r="D938" s="349"/>
      <c r="E938" s="300">
        <f>D942</f>
        <v>0</v>
      </c>
      <c r="F938" s="301">
        <f t="shared" ref="F938:BQ938" si="416">E942</f>
        <v>0</v>
      </c>
      <c r="G938" s="301">
        <f t="shared" si="416"/>
        <v>0</v>
      </c>
      <c r="H938" s="301">
        <f t="shared" si="416"/>
        <v>0</v>
      </c>
      <c r="I938" s="301">
        <f t="shared" si="416"/>
        <v>0</v>
      </c>
      <c r="J938" s="301">
        <f t="shared" si="416"/>
        <v>0</v>
      </c>
      <c r="K938" s="301">
        <f t="shared" si="416"/>
        <v>0</v>
      </c>
      <c r="L938" s="301">
        <f t="shared" si="416"/>
        <v>0</v>
      </c>
      <c r="M938" s="301">
        <f t="shared" si="416"/>
        <v>0</v>
      </c>
      <c r="N938" s="301">
        <f t="shared" si="416"/>
        <v>0</v>
      </c>
      <c r="O938" s="301">
        <f t="shared" si="416"/>
        <v>0</v>
      </c>
      <c r="P938" s="301">
        <f t="shared" si="416"/>
        <v>0</v>
      </c>
      <c r="Q938" s="301">
        <f t="shared" si="416"/>
        <v>0</v>
      </c>
      <c r="R938" s="301">
        <f t="shared" si="416"/>
        <v>0</v>
      </c>
      <c r="S938" s="301">
        <f t="shared" si="416"/>
        <v>0</v>
      </c>
      <c r="T938" s="301">
        <f t="shared" si="416"/>
        <v>0</v>
      </c>
      <c r="U938" s="301">
        <f t="shared" si="416"/>
        <v>0</v>
      </c>
      <c r="V938" s="301">
        <f t="shared" si="416"/>
        <v>0</v>
      </c>
      <c r="W938" s="301">
        <f t="shared" si="416"/>
        <v>0</v>
      </c>
      <c r="X938" s="301">
        <f t="shared" si="416"/>
        <v>0</v>
      </c>
      <c r="Y938" s="301">
        <f t="shared" si="416"/>
        <v>0</v>
      </c>
      <c r="Z938" s="301">
        <f t="shared" si="416"/>
        <v>0</v>
      </c>
      <c r="AA938" s="301">
        <f t="shared" si="416"/>
        <v>0</v>
      </c>
      <c r="AB938" s="301">
        <f t="shared" si="416"/>
        <v>0</v>
      </c>
      <c r="AC938" s="301">
        <f t="shared" si="416"/>
        <v>0</v>
      </c>
      <c r="AD938" s="301">
        <f t="shared" si="416"/>
        <v>0</v>
      </c>
      <c r="AE938" s="301">
        <f t="shared" si="416"/>
        <v>0</v>
      </c>
      <c r="AF938" s="301">
        <f t="shared" si="416"/>
        <v>0</v>
      </c>
      <c r="AG938" s="301">
        <f t="shared" si="416"/>
        <v>0</v>
      </c>
      <c r="AH938" s="301">
        <f t="shared" si="416"/>
        <v>0</v>
      </c>
      <c r="AI938" s="301">
        <f t="shared" si="416"/>
        <v>0</v>
      </c>
      <c r="AJ938" s="301">
        <f t="shared" si="416"/>
        <v>0</v>
      </c>
      <c r="AK938" s="301">
        <f t="shared" si="416"/>
        <v>0</v>
      </c>
      <c r="AL938" s="301">
        <f t="shared" si="416"/>
        <v>0</v>
      </c>
      <c r="AM938" s="301">
        <f t="shared" si="416"/>
        <v>0</v>
      </c>
      <c r="AN938" s="301">
        <f t="shared" si="416"/>
        <v>0</v>
      </c>
      <c r="AO938" s="301">
        <f t="shared" si="416"/>
        <v>0</v>
      </c>
      <c r="AP938" s="301">
        <f t="shared" si="416"/>
        <v>0</v>
      </c>
      <c r="AQ938" s="301">
        <f t="shared" si="416"/>
        <v>0</v>
      </c>
      <c r="AR938" s="301">
        <f t="shared" si="416"/>
        <v>0</v>
      </c>
      <c r="AS938" s="301">
        <f t="shared" si="416"/>
        <v>0</v>
      </c>
      <c r="AT938" s="301">
        <f t="shared" si="416"/>
        <v>0</v>
      </c>
      <c r="AU938" s="301">
        <f t="shared" si="416"/>
        <v>0</v>
      </c>
      <c r="AV938" s="301">
        <f t="shared" si="416"/>
        <v>0</v>
      </c>
      <c r="AW938" s="301">
        <f t="shared" si="416"/>
        <v>0</v>
      </c>
      <c r="AX938" s="301">
        <f t="shared" si="416"/>
        <v>0</v>
      </c>
      <c r="AY938" s="301">
        <f t="shared" si="416"/>
        <v>0</v>
      </c>
      <c r="AZ938" s="301">
        <f t="shared" si="416"/>
        <v>0</v>
      </c>
      <c r="BA938" s="301">
        <f t="shared" si="416"/>
        <v>0</v>
      </c>
      <c r="BB938" s="301">
        <f t="shared" si="416"/>
        <v>0</v>
      </c>
      <c r="BC938" s="301">
        <f t="shared" si="416"/>
        <v>0</v>
      </c>
      <c r="BD938" s="301">
        <f t="shared" si="416"/>
        <v>0</v>
      </c>
      <c r="BE938" s="301">
        <f t="shared" si="416"/>
        <v>0</v>
      </c>
      <c r="BF938" s="301">
        <f t="shared" si="416"/>
        <v>0</v>
      </c>
      <c r="BG938" s="301">
        <f t="shared" si="416"/>
        <v>0</v>
      </c>
      <c r="BH938" s="301">
        <f t="shared" si="416"/>
        <v>0</v>
      </c>
      <c r="BI938" s="301">
        <f t="shared" si="416"/>
        <v>0</v>
      </c>
      <c r="BJ938" s="301">
        <f t="shared" si="416"/>
        <v>0</v>
      </c>
      <c r="BK938" s="301">
        <f t="shared" si="416"/>
        <v>0</v>
      </c>
      <c r="BL938" s="301">
        <f t="shared" si="416"/>
        <v>0</v>
      </c>
      <c r="BM938" s="301">
        <f t="shared" si="416"/>
        <v>0</v>
      </c>
      <c r="BN938" s="301">
        <f t="shared" si="416"/>
        <v>0</v>
      </c>
      <c r="BO938" s="301">
        <f t="shared" si="416"/>
        <v>0</v>
      </c>
      <c r="BP938" s="301">
        <f t="shared" si="416"/>
        <v>0</v>
      </c>
      <c r="BQ938" s="301">
        <f t="shared" si="416"/>
        <v>0</v>
      </c>
      <c r="BR938" s="301">
        <f t="shared" ref="BR938:BX938" si="417">BQ942</f>
        <v>0</v>
      </c>
      <c r="BS938" s="301">
        <f t="shared" si="417"/>
        <v>0</v>
      </c>
      <c r="BT938" s="301">
        <f t="shared" si="417"/>
        <v>0</v>
      </c>
      <c r="BU938" s="301">
        <f t="shared" si="417"/>
        <v>0</v>
      </c>
      <c r="BV938" s="301">
        <f t="shared" si="417"/>
        <v>0</v>
      </c>
      <c r="BW938" s="301">
        <f t="shared" si="417"/>
        <v>0</v>
      </c>
      <c r="BX938" s="301">
        <f t="shared" si="417"/>
        <v>0</v>
      </c>
      <c r="BY938" s="301">
        <f t="shared" ref="BY938" si="418">BX942</f>
        <v>0</v>
      </c>
      <c r="BZ938" s="301">
        <f t="shared" ref="BZ938" si="419">BY942</f>
        <v>0</v>
      </c>
      <c r="CA938" s="301">
        <f t="shared" ref="CA938" si="420">BZ942</f>
        <v>0</v>
      </c>
      <c r="CB938" s="301">
        <f t="shared" ref="CB938" si="421">CA942</f>
        <v>0</v>
      </c>
      <c r="CC938" s="301">
        <f t="shared" ref="CC938" si="422">CB942</f>
        <v>0</v>
      </c>
      <c r="CD938" s="301">
        <f t="shared" ref="CD938" si="423">CC942</f>
        <v>0</v>
      </c>
      <c r="CE938" s="301">
        <f t="shared" ref="CE938" si="424">CD942</f>
        <v>0</v>
      </c>
      <c r="CF938" s="301">
        <f t="shared" ref="CF938" si="425">CE942</f>
        <v>0</v>
      </c>
      <c r="CG938" s="301">
        <f t="shared" ref="CG938" si="426">CF942</f>
        <v>0</v>
      </c>
      <c r="CH938" s="301">
        <f t="shared" ref="CH938" si="427">CG942</f>
        <v>0</v>
      </c>
      <c r="CI938" s="301">
        <f t="shared" ref="CI938" si="428">CH942</f>
        <v>0</v>
      </c>
      <c r="CJ938" s="301">
        <f t="shared" ref="CJ938" si="429">CI942</f>
        <v>0</v>
      </c>
      <c r="CK938" s="301"/>
      <c r="CL938" s="301"/>
      <c r="CM938" s="301"/>
      <c r="CN938" s="301"/>
      <c r="CO938" s="301"/>
      <c r="CP938" s="301"/>
      <c r="CQ938" s="301"/>
      <c r="CR938" s="301"/>
      <c r="CS938" s="301"/>
      <c r="CT938" s="301"/>
      <c r="CU938" s="301"/>
      <c r="CV938" s="301"/>
      <c r="CW938" s="301"/>
      <c r="CX938" s="301"/>
      <c r="CY938" s="301"/>
      <c r="CZ938" s="301"/>
      <c r="DA938" s="301"/>
      <c r="DB938" s="301"/>
      <c r="DC938" s="301"/>
      <c r="DD938" s="301"/>
      <c r="DE938" s="301"/>
      <c r="DF938" s="301"/>
      <c r="DG938" s="301"/>
      <c r="DH938" s="301"/>
      <c r="DI938" s="301"/>
      <c r="DJ938" s="301"/>
      <c r="DK938" s="301"/>
      <c r="DL938" s="301"/>
      <c r="DM938" s="301"/>
      <c r="DN938" s="301"/>
      <c r="DO938" s="301"/>
      <c r="DP938" s="301"/>
      <c r="DQ938" s="301"/>
      <c r="DR938" s="301"/>
      <c r="DS938" s="301"/>
      <c r="DT938" s="301"/>
    </row>
    <row r="939" spans="3:124" outlineLevel="1">
      <c r="C939" s="232" t="s">
        <v>314</v>
      </c>
      <c r="D939" s="349"/>
      <c r="E939" s="341">
        <f>-IF(E927&lt;=$D$295,$M$288,IPMT($D$293/12,E927-$D$295,$D$294*12,-$D$290))*(E938&lt;&gt;0)</f>
        <v>0</v>
      </c>
      <c r="F939" s="301">
        <f t="shared" ref="F939:BQ939" si="430">-IF(F927&lt;=$D$295,$M$288,IPMT($D$293/12,F927-$D$295,$D$294*12,-$D$290))*(F938&lt;&gt;0)</f>
        <v>0</v>
      </c>
      <c r="G939" s="301">
        <f t="shared" si="430"/>
        <v>0</v>
      </c>
      <c r="H939" s="301">
        <f t="shared" si="430"/>
        <v>0</v>
      </c>
      <c r="I939" s="301">
        <f t="shared" si="430"/>
        <v>0</v>
      </c>
      <c r="J939" s="301">
        <f t="shared" si="430"/>
        <v>0</v>
      </c>
      <c r="K939" s="301">
        <f t="shared" si="430"/>
        <v>0</v>
      </c>
      <c r="L939" s="301">
        <f t="shared" si="430"/>
        <v>0</v>
      </c>
      <c r="M939" s="301">
        <f t="shared" si="430"/>
        <v>0</v>
      </c>
      <c r="N939" s="301">
        <f t="shared" si="430"/>
        <v>0</v>
      </c>
      <c r="O939" s="301">
        <f t="shared" si="430"/>
        <v>0</v>
      </c>
      <c r="P939" s="301">
        <f t="shared" si="430"/>
        <v>0</v>
      </c>
      <c r="Q939" s="301">
        <f t="shared" si="430"/>
        <v>0</v>
      </c>
      <c r="R939" s="301">
        <f t="shared" si="430"/>
        <v>0</v>
      </c>
      <c r="S939" s="301">
        <f t="shared" si="430"/>
        <v>0</v>
      </c>
      <c r="T939" s="301">
        <f t="shared" si="430"/>
        <v>0</v>
      </c>
      <c r="U939" s="301">
        <f t="shared" si="430"/>
        <v>0</v>
      </c>
      <c r="V939" s="301">
        <f t="shared" si="430"/>
        <v>0</v>
      </c>
      <c r="W939" s="301">
        <f t="shared" si="430"/>
        <v>0</v>
      </c>
      <c r="X939" s="301">
        <f t="shared" si="430"/>
        <v>0</v>
      </c>
      <c r="Y939" s="301">
        <f t="shared" si="430"/>
        <v>0</v>
      </c>
      <c r="Z939" s="301">
        <f t="shared" si="430"/>
        <v>0</v>
      </c>
      <c r="AA939" s="301">
        <f t="shared" si="430"/>
        <v>0</v>
      </c>
      <c r="AB939" s="301">
        <f t="shared" si="430"/>
        <v>0</v>
      </c>
      <c r="AC939" s="301">
        <f t="shared" si="430"/>
        <v>0</v>
      </c>
      <c r="AD939" s="301">
        <f t="shared" si="430"/>
        <v>0</v>
      </c>
      <c r="AE939" s="301">
        <f t="shared" si="430"/>
        <v>0</v>
      </c>
      <c r="AF939" s="301">
        <f t="shared" si="430"/>
        <v>0</v>
      </c>
      <c r="AG939" s="301">
        <f t="shared" si="430"/>
        <v>0</v>
      </c>
      <c r="AH939" s="301">
        <f t="shared" si="430"/>
        <v>0</v>
      </c>
      <c r="AI939" s="301">
        <f t="shared" si="430"/>
        <v>0</v>
      </c>
      <c r="AJ939" s="301">
        <f t="shared" si="430"/>
        <v>0</v>
      </c>
      <c r="AK939" s="301">
        <f t="shared" si="430"/>
        <v>0</v>
      </c>
      <c r="AL939" s="301">
        <f t="shared" si="430"/>
        <v>0</v>
      </c>
      <c r="AM939" s="301">
        <f t="shared" si="430"/>
        <v>0</v>
      </c>
      <c r="AN939" s="301">
        <f t="shared" si="430"/>
        <v>0</v>
      </c>
      <c r="AO939" s="301">
        <f t="shared" si="430"/>
        <v>0</v>
      </c>
      <c r="AP939" s="301">
        <f t="shared" si="430"/>
        <v>0</v>
      </c>
      <c r="AQ939" s="301">
        <f t="shared" si="430"/>
        <v>0</v>
      </c>
      <c r="AR939" s="301">
        <f t="shared" si="430"/>
        <v>0</v>
      </c>
      <c r="AS939" s="301">
        <f t="shared" si="430"/>
        <v>0</v>
      </c>
      <c r="AT939" s="301">
        <f t="shared" si="430"/>
        <v>0</v>
      </c>
      <c r="AU939" s="301">
        <f t="shared" si="430"/>
        <v>0</v>
      </c>
      <c r="AV939" s="301">
        <f t="shared" si="430"/>
        <v>0</v>
      </c>
      <c r="AW939" s="301">
        <f t="shared" si="430"/>
        <v>0</v>
      </c>
      <c r="AX939" s="301">
        <f t="shared" si="430"/>
        <v>0</v>
      </c>
      <c r="AY939" s="301">
        <f t="shared" si="430"/>
        <v>0</v>
      </c>
      <c r="AZ939" s="301">
        <f t="shared" si="430"/>
        <v>0</v>
      </c>
      <c r="BA939" s="301">
        <f t="shared" si="430"/>
        <v>0</v>
      </c>
      <c r="BB939" s="301">
        <f t="shared" si="430"/>
        <v>0</v>
      </c>
      <c r="BC939" s="301">
        <f t="shared" si="430"/>
        <v>0</v>
      </c>
      <c r="BD939" s="301">
        <f t="shared" si="430"/>
        <v>0</v>
      </c>
      <c r="BE939" s="301">
        <f t="shared" si="430"/>
        <v>0</v>
      </c>
      <c r="BF939" s="301">
        <f t="shared" si="430"/>
        <v>0</v>
      </c>
      <c r="BG939" s="301">
        <f t="shared" si="430"/>
        <v>0</v>
      </c>
      <c r="BH939" s="301">
        <f t="shared" si="430"/>
        <v>0</v>
      </c>
      <c r="BI939" s="301">
        <f t="shared" si="430"/>
        <v>0</v>
      </c>
      <c r="BJ939" s="301">
        <f t="shared" si="430"/>
        <v>0</v>
      </c>
      <c r="BK939" s="301">
        <f t="shared" si="430"/>
        <v>0</v>
      </c>
      <c r="BL939" s="301">
        <f t="shared" si="430"/>
        <v>0</v>
      </c>
      <c r="BM939" s="301">
        <f t="shared" si="430"/>
        <v>0</v>
      </c>
      <c r="BN939" s="301">
        <f t="shared" si="430"/>
        <v>0</v>
      </c>
      <c r="BO939" s="301">
        <f t="shared" si="430"/>
        <v>0</v>
      </c>
      <c r="BP939" s="301">
        <f t="shared" si="430"/>
        <v>0</v>
      </c>
      <c r="BQ939" s="301">
        <f t="shared" si="430"/>
        <v>0</v>
      </c>
      <c r="BR939" s="301">
        <f t="shared" ref="BR939:BX939" si="431">-IF(BR927&lt;=$D$295,$M$288,IPMT($D$293/12,BR927-$D$295,$D$294*12,-$D$290))*(BR938&lt;&gt;0)</f>
        <v>0</v>
      </c>
      <c r="BS939" s="301">
        <f t="shared" si="431"/>
        <v>0</v>
      </c>
      <c r="BT939" s="301">
        <f t="shared" si="431"/>
        <v>0</v>
      </c>
      <c r="BU939" s="301">
        <f t="shared" si="431"/>
        <v>0</v>
      </c>
      <c r="BV939" s="301">
        <f t="shared" si="431"/>
        <v>0</v>
      </c>
      <c r="BW939" s="301">
        <f t="shared" si="431"/>
        <v>0</v>
      </c>
      <c r="BX939" s="301">
        <f t="shared" si="431"/>
        <v>0</v>
      </c>
      <c r="BY939" s="301">
        <f t="shared" ref="BY939:CJ939" si="432">-IF(BY927&lt;=$D$295,$M$288,IPMT($D$293/12,BY927-$D$295,$D$294*12,-$D$290))*(BY938&lt;&gt;0)</f>
        <v>0</v>
      </c>
      <c r="BZ939" s="301">
        <f t="shared" si="432"/>
        <v>0</v>
      </c>
      <c r="CA939" s="301">
        <f t="shared" si="432"/>
        <v>0</v>
      </c>
      <c r="CB939" s="301">
        <f t="shared" si="432"/>
        <v>0</v>
      </c>
      <c r="CC939" s="301">
        <f t="shared" si="432"/>
        <v>0</v>
      </c>
      <c r="CD939" s="301">
        <f t="shared" si="432"/>
        <v>0</v>
      </c>
      <c r="CE939" s="301">
        <f t="shared" si="432"/>
        <v>0</v>
      </c>
      <c r="CF939" s="301">
        <f t="shared" si="432"/>
        <v>0</v>
      </c>
      <c r="CG939" s="301">
        <f t="shared" si="432"/>
        <v>0</v>
      </c>
      <c r="CH939" s="301">
        <f t="shared" si="432"/>
        <v>0</v>
      </c>
      <c r="CI939" s="301">
        <f t="shared" si="432"/>
        <v>0</v>
      </c>
      <c r="CJ939" s="301">
        <f t="shared" si="432"/>
        <v>0</v>
      </c>
      <c r="CK939" s="301"/>
      <c r="CL939" s="301"/>
      <c r="CM939" s="301"/>
      <c r="CN939" s="301"/>
      <c r="CO939" s="301"/>
      <c r="CP939" s="301"/>
      <c r="CQ939" s="301"/>
      <c r="CR939" s="301"/>
      <c r="CS939" s="301"/>
      <c r="CT939" s="301"/>
      <c r="CU939" s="301"/>
      <c r="CV939" s="301"/>
      <c r="CW939" s="301"/>
      <c r="CX939" s="301"/>
      <c r="CY939" s="301"/>
      <c r="CZ939" s="301"/>
      <c r="DA939" s="301"/>
      <c r="DB939" s="301"/>
      <c r="DC939" s="301"/>
      <c r="DD939" s="301"/>
      <c r="DE939" s="301"/>
      <c r="DF939" s="301"/>
      <c r="DG939" s="301"/>
      <c r="DH939" s="301"/>
      <c r="DI939" s="301"/>
      <c r="DJ939" s="301"/>
      <c r="DK939" s="301"/>
      <c r="DL939" s="301"/>
      <c r="DM939" s="301"/>
      <c r="DN939" s="301"/>
      <c r="DO939" s="301"/>
      <c r="DP939" s="301"/>
      <c r="DQ939" s="301"/>
      <c r="DR939" s="301"/>
      <c r="DS939" s="301"/>
      <c r="DT939" s="301"/>
    </row>
    <row r="940" spans="3:124" outlineLevel="1">
      <c r="C940" s="232" t="s">
        <v>315</v>
      </c>
      <c r="D940" s="349"/>
      <c r="E940" s="341">
        <f t="shared" ref="E940:BP940" si="433">-IF(E927&lt;=$D$295,0,PPMT($D$293/12,E927-$D$295,$D$294*12,-$D$290))*(E938&lt;&gt;0)</f>
        <v>0</v>
      </c>
      <c r="F940" s="342">
        <f t="shared" si="433"/>
        <v>0</v>
      </c>
      <c r="G940" s="342">
        <f t="shared" si="433"/>
        <v>0</v>
      </c>
      <c r="H940" s="342">
        <f t="shared" si="433"/>
        <v>0</v>
      </c>
      <c r="I940" s="342">
        <f t="shared" si="433"/>
        <v>0</v>
      </c>
      <c r="J940" s="342">
        <f t="shared" si="433"/>
        <v>0</v>
      </c>
      <c r="K940" s="342">
        <f t="shared" si="433"/>
        <v>0</v>
      </c>
      <c r="L940" s="342">
        <f t="shared" si="433"/>
        <v>0</v>
      </c>
      <c r="M940" s="342">
        <f t="shared" si="433"/>
        <v>0</v>
      </c>
      <c r="N940" s="342">
        <f t="shared" si="433"/>
        <v>0</v>
      </c>
      <c r="O940" s="342">
        <f t="shared" si="433"/>
        <v>0</v>
      </c>
      <c r="P940" s="342">
        <f t="shared" si="433"/>
        <v>0</v>
      </c>
      <c r="Q940" s="342">
        <f t="shared" si="433"/>
        <v>0</v>
      </c>
      <c r="R940" s="342">
        <f t="shared" si="433"/>
        <v>0</v>
      </c>
      <c r="S940" s="342">
        <f t="shared" si="433"/>
        <v>0</v>
      </c>
      <c r="T940" s="342">
        <f t="shared" si="433"/>
        <v>0</v>
      </c>
      <c r="U940" s="342">
        <f t="shared" si="433"/>
        <v>0</v>
      </c>
      <c r="V940" s="342">
        <f t="shared" si="433"/>
        <v>0</v>
      </c>
      <c r="W940" s="342">
        <f t="shared" si="433"/>
        <v>0</v>
      </c>
      <c r="X940" s="342">
        <f t="shared" si="433"/>
        <v>0</v>
      </c>
      <c r="Y940" s="342">
        <f t="shared" si="433"/>
        <v>0</v>
      </c>
      <c r="Z940" s="342">
        <f t="shared" si="433"/>
        <v>0</v>
      </c>
      <c r="AA940" s="342">
        <f t="shared" si="433"/>
        <v>0</v>
      </c>
      <c r="AB940" s="342">
        <f t="shared" si="433"/>
        <v>0</v>
      </c>
      <c r="AC940" s="342">
        <f t="shared" si="433"/>
        <v>0</v>
      </c>
      <c r="AD940" s="342">
        <f t="shared" si="433"/>
        <v>0</v>
      </c>
      <c r="AE940" s="342">
        <f t="shared" si="433"/>
        <v>0</v>
      </c>
      <c r="AF940" s="342">
        <f t="shared" si="433"/>
        <v>0</v>
      </c>
      <c r="AG940" s="342">
        <f t="shared" si="433"/>
        <v>0</v>
      </c>
      <c r="AH940" s="342">
        <f t="shared" si="433"/>
        <v>0</v>
      </c>
      <c r="AI940" s="342">
        <f t="shared" si="433"/>
        <v>0</v>
      </c>
      <c r="AJ940" s="342">
        <f t="shared" si="433"/>
        <v>0</v>
      </c>
      <c r="AK940" s="342">
        <f t="shared" si="433"/>
        <v>0</v>
      </c>
      <c r="AL940" s="342">
        <f t="shared" si="433"/>
        <v>0</v>
      </c>
      <c r="AM940" s="342">
        <f t="shared" si="433"/>
        <v>0</v>
      </c>
      <c r="AN940" s="342">
        <f t="shared" si="433"/>
        <v>0</v>
      </c>
      <c r="AO940" s="342">
        <f t="shared" si="433"/>
        <v>0</v>
      </c>
      <c r="AP940" s="342">
        <f t="shared" si="433"/>
        <v>0</v>
      </c>
      <c r="AQ940" s="342">
        <f t="shared" si="433"/>
        <v>0</v>
      </c>
      <c r="AR940" s="342">
        <f t="shared" si="433"/>
        <v>0</v>
      </c>
      <c r="AS940" s="342">
        <f t="shared" si="433"/>
        <v>0</v>
      </c>
      <c r="AT940" s="342">
        <f t="shared" si="433"/>
        <v>0</v>
      </c>
      <c r="AU940" s="342">
        <f t="shared" si="433"/>
        <v>0</v>
      </c>
      <c r="AV940" s="342">
        <f t="shared" si="433"/>
        <v>0</v>
      </c>
      <c r="AW940" s="342">
        <f t="shared" si="433"/>
        <v>0</v>
      </c>
      <c r="AX940" s="342">
        <f t="shared" si="433"/>
        <v>0</v>
      </c>
      <c r="AY940" s="342">
        <f t="shared" si="433"/>
        <v>0</v>
      </c>
      <c r="AZ940" s="342">
        <f t="shared" si="433"/>
        <v>0</v>
      </c>
      <c r="BA940" s="342">
        <f t="shared" si="433"/>
        <v>0</v>
      </c>
      <c r="BB940" s="342">
        <f t="shared" si="433"/>
        <v>0</v>
      </c>
      <c r="BC940" s="342">
        <f t="shared" si="433"/>
        <v>0</v>
      </c>
      <c r="BD940" s="342">
        <f t="shared" si="433"/>
        <v>0</v>
      </c>
      <c r="BE940" s="342">
        <f t="shared" si="433"/>
        <v>0</v>
      </c>
      <c r="BF940" s="342">
        <f t="shared" si="433"/>
        <v>0</v>
      </c>
      <c r="BG940" s="342">
        <f t="shared" si="433"/>
        <v>0</v>
      </c>
      <c r="BH940" s="342">
        <f t="shared" si="433"/>
        <v>0</v>
      </c>
      <c r="BI940" s="342">
        <f t="shared" si="433"/>
        <v>0</v>
      </c>
      <c r="BJ940" s="342">
        <f t="shared" si="433"/>
        <v>0</v>
      </c>
      <c r="BK940" s="342">
        <f t="shared" si="433"/>
        <v>0</v>
      </c>
      <c r="BL940" s="342">
        <f t="shared" si="433"/>
        <v>0</v>
      </c>
      <c r="BM940" s="342">
        <f t="shared" si="433"/>
        <v>0</v>
      </c>
      <c r="BN940" s="342">
        <f t="shared" si="433"/>
        <v>0</v>
      </c>
      <c r="BO940" s="342">
        <f t="shared" si="433"/>
        <v>0</v>
      </c>
      <c r="BP940" s="342">
        <f t="shared" si="433"/>
        <v>0</v>
      </c>
      <c r="BQ940" s="342">
        <f t="shared" ref="BQ940:BX940" si="434">-IF(BQ927&lt;=$D$295,0,PPMT($D$293/12,BQ927-$D$295,$D$294*12,-$D$290))*(BQ938&lt;&gt;0)</f>
        <v>0</v>
      </c>
      <c r="BR940" s="342">
        <f t="shared" si="434"/>
        <v>0</v>
      </c>
      <c r="BS940" s="342">
        <f t="shared" si="434"/>
        <v>0</v>
      </c>
      <c r="BT940" s="342">
        <f t="shared" si="434"/>
        <v>0</v>
      </c>
      <c r="BU940" s="342">
        <f t="shared" si="434"/>
        <v>0</v>
      </c>
      <c r="BV940" s="342">
        <f t="shared" si="434"/>
        <v>0</v>
      </c>
      <c r="BW940" s="342">
        <f t="shared" si="434"/>
        <v>0</v>
      </c>
      <c r="BX940" s="342">
        <f t="shared" si="434"/>
        <v>0</v>
      </c>
      <c r="BY940" s="342">
        <f t="shared" ref="BY940:CJ940" si="435">-IF(BY927&lt;=$D$295,0,PPMT($D$293/12,BY927-$D$295,$D$294*12,-$D$290))*(BY938&lt;&gt;0)</f>
        <v>0</v>
      </c>
      <c r="BZ940" s="342">
        <f t="shared" si="435"/>
        <v>0</v>
      </c>
      <c r="CA940" s="342">
        <f t="shared" si="435"/>
        <v>0</v>
      </c>
      <c r="CB940" s="342">
        <f t="shared" si="435"/>
        <v>0</v>
      </c>
      <c r="CC940" s="342">
        <f t="shared" si="435"/>
        <v>0</v>
      </c>
      <c r="CD940" s="342">
        <f t="shared" si="435"/>
        <v>0</v>
      </c>
      <c r="CE940" s="342">
        <f t="shared" si="435"/>
        <v>0</v>
      </c>
      <c r="CF940" s="342">
        <f t="shared" si="435"/>
        <v>0</v>
      </c>
      <c r="CG940" s="342">
        <f t="shared" si="435"/>
        <v>0</v>
      </c>
      <c r="CH940" s="342">
        <f t="shared" si="435"/>
        <v>0</v>
      </c>
      <c r="CI940" s="342">
        <f t="shared" si="435"/>
        <v>0</v>
      </c>
      <c r="CJ940" s="342">
        <f t="shared" si="435"/>
        <v>0</v>
      </c>
      <c r="CK940" s="342"/>
      <c r="CL940" s="342"/>
      <c r="CM940" s="342"/>
      <c r="CN940" s="342"/>
      <c r="CO940" s="342"/>
      <c r="CP940" s="342"/>
      <c r="CQ940" s="342"/>
      <c r="CR940" s="342"/>
      <c r="CS940" s="342"/>
      <c r="CT940" s="342"/>
      <c r="CU940" s="342"/>
      <c r="CV940" s="342"/>
      <c r="CW940" s="342"/>
      <c r="CX940" s="342"/>
      <c r="CY940" s="342"/>
      <c r="CZ940" s="342"/>
      <c r="DA940" s="342"/>
      <c r="DB940" s="342"/>
      <c r="DC940" s="342"/>
      <c r="DD940" s="342"/>
      <c r="DE940" s="342"/>
      <c r="DF940" s="342"/>
      <c r="DG940" s="342"/>
      <c r="DH940" s="342"/>
      <c r="DI940" s="342"/>
      <c r="DJ940" s="342"/>
      <c r="DK940" s="342"/>
      <c r="DL940" s="342"/>
      <c r="DM940" s="342"/>
      <c r="DN940" s="342"/>
      <c r="DO940" s="342"/>
      <c r="DP940" s="342"/>
      <c r="DQ940" s="342"/>
      <c r="DR940" s="342"/>
      <c r="DS940" s="342"/>
      <c r="DT940" s="342"/>
    </row>
    <row r="941" spans="3:124" outlineLevel="1">
      <c r="C941" s="232" t="s">
        <v>318</v>
      </c>
      <c r="D941" s="349"/>
      <c r="E941" s="300">
        <f t="shared" ref="E941:BP941" si="436">IF(E927=$D$308,-E938-E940,0)</f>
        <v>0</v>
      </c>
      <c r="F941" s="301">
        <f t="shared" si="436"/>
        <v>0</v>
      </c>
      <c r="G941" s="301">
        <f t="shared" si="436"/>
        <v>0</v>
      </c>
      <c r="H941" s="301">
        <f t="shared" si="436"/>
        <v>0</v>
      </c>
      <c r="I941" s="301">
        <f t="shared" si="436"/>
        <v>0</v>
      </c>
      <c r="J941" s="301">
        <f t="shared" si="436"/>
        <v>0</v>
      </c>
      <c r="K941" s="301">
        <f t="shared" si="436"/>
        <v>0</v>
      </c>
      <c r="L941" s="301">
        <f t="shared" si="436"/>
        <v>0</v>
      </c>
      <c r="M941" s="301">
        <f t="shared" si="436"/>
        <v>0</v>
      </c>
      <c r="N941" s="301">
        <f t="shared" si="436"/>
        <v>0</v>
      </c>
      <c r="O941" s="301">
        <f t="shared" si="436"/>
        <v>0</v>
      </c>
      <c r="P941" s="301">
        <f t="shared" si="436"/>
        <v>0</v>
      </c>
      <c r="Q941" s="301">
        <f t="shared" si="436"/>
        <v>0</v>
      </c>
      <c r="R941" s="301">
        <f t="shared" si="436"/>
        <v>0</v>
      </c>
      <c r="S941" s="301">
        <f t="shared" si="436"/>
        <v>0</v>
      </c>
      <c r="T941" s="301">
        <f t="shared" si="436"/>
        <v>0</v>
      </c>
      <c r="U941" s="301">
        <f t="shared" si="436"/>
        <v>0</v>
      </c>
      <c r="V941" s="301">
        <f t="shared" si="436"/>
        <v>0</v>
      </c>
      <c r="W941" s="301">
        <f t="shared" si="436"/>
        <v>0</v>
      </c>
      <c r="X941" s="301">
        <f t="shared" si="436"/>
        <v>0</v>
      </c>
      <c r="Y941" s="301">
        <f t="shared" si="436"/>
        <v>0</v>
      </c>
      <c r="Z941" s="301">
        <f t="shared" si="436"/>
        <v>0</v>
      </c>
      <c r="AA941" s="301">
        <f t="shared" si="436"/>
        <v>0</v>
      </c>
      <c r="AB941" s="301">
        <f t="shared" si="436"/>
        <v>0</v>
      </c>
      <c r="AC941" s="301">
        <f t="shared" si="436"/>
        <v>0</v>
      </c>
      <c r="AD941" s="301">
        <f t="shared" si="436"/>
        <v>0</v>
      </c>
      <c r="AE941" s="301">
        <f t="shared" si="436"/>
        <v>0</v>
      </c>
      <c r="AF941" s="301">
        <f t="shared" si="436"/>
        <v>0</v>
      </c>
      <c r="AG941" s="301">
        <f t="shared" si="436"/>
        <v>0</v>
      </c>
      <c r="AH941" s="301">
        <f t="shared" si="436"/>
        <v>0</v>
      </c>
      <c r="AI941" s="301">
        <f t="shared" si="436"/>
        <v>0</v>
      </c>
      <c r="AJ941" s="301">
        <f t="shared" si="436"/>
        <v>0</v>
      </c>
      <c r="AK941" s="301">
        <f t="shared" si="436"/>
        <v>0</v>
      </c>
      <c r="AL941" s="301">
        <f t="shared" si="436"/>
        <v>0</v>
      </c>
      <c r="AM941" s="301">
        <f t="shared" si="436"/>
        <v>0</v>
      </c>
      <c r="AN941" s="301">
        <f t="shared" si="436"/>
        <v>0</v>
      </c>
      <c r="AO941" s="301">
        <f t="shared" si="436"/>
        <v>0</v>
      </c>
      <c r="AP941" s="301">
        <f t="shared" si="436"/>
        <v>0</v>
      </c>
      <c r="AQ941" s="301">
        <f t="shared" si="436"/>
        <v>0</v>
      </c>
      <c r="AR941" s="301">
        <f t="shared" si="436"/>
        <v>0</v>
      </c>
      <c r="AS941" s="301">
        <f t="shared" si="436"/>
        <v>0</v>
      </c>
      <c r="AT941" s="301">
        <f t="shared" si="436"/>
        <v>0</v>
      </c>
      <c r="AU941" s="301">
        <f t="shared" si="436"/>
        <v>0</v>
      </c>
      <c r="AV941" s="301">
        <f t="shared" si="436"/>
        <v>0</v>
      </c>
      <c r="AW941" s="301">
        <f t="shared" si="436"/>
        <v>0</v>
      </c>
      <c r="AX941" s="301">
        <f t="shared" si="436"/>
        <v>0</v>
      </c>
      <c r="AY941" s="301">
        <f t="shared" si="436"/>
        <v>0</v>
      </c>
      <c r="AZ941" s="301">
        <f t="shared" si="436"/>
        <v>0</v>
      </c>
      <c r="BA941" s="301">
        <f t="shared" si="436"/>
        <v>0</v>
      </c>
      <c r="BB941" s="301">
        <f t="shared" si="436"/>
        <v>0</v>
      </c>
      <c r="BC941" s="301">
        <f t="shared" si="436"/>
        <v>0</v>
      </c>
      <c r="BD941" s="301">
        <f t="shared" si="436"/>
        <v>0</v>
      </c>
      <c r="BE941" s="301">
        <f t="shared" si="436"/>
        <v>0</v>
      </c>
      <c r="BF941" s="301">
        <f t="shared" si="436"/>
        <v>0</v>
      </c>
      <c r="BG941" s="301">
        <f t="shared" si="436"/>
        <v>0</v>
      </c>
      <c r="BH941" s="301">
        <f t="shared" si="436"/>
        <v>0</v>
      </c>
      <c r="BI941" s="301">
        <f t="shared" si="436"/>
        <v>0</v>
      </c>
      <c r="BJ941" s="301">
        <f t="shared" si="436"/>
        <v>0</v>
      </c>
      <c r="BK941" s="301">
        <f t="shared" si="436"/>
        <v>0</v>
      </c>
      <c r="BL941" s="301">
        <f t="shared" si="436"/>
        <v>0</v>
      </c>
      <c r="BM941" s="301">
        <f t="shared" si="436"/>
        <v>0</v>
      </c>
      <c r="BN941" s="301">
        <f t="shared" si="436"/>
        <v>0</v>
      </c>
      <c r="BO941" s="301">
        <f t="shared" si="436"/>
        <v>0</v>
      </c>
      <c r="BP941" s="301">
        <f t="shared" si="436"/>
        <v>0</v>
      </c>
      <c r="BQ941" s="301">
        <f t="shared" ref="BQ941:BX941" si="437">IF(BQ927=$D$308,-BQ938-BQ940,0)</f>
        <v>0</v>
      </c>
      <c r="BR941" s="301">
        <f t="shared" si="437"/>
        <v>0</v>
      </c>
      <c r="BS941" s="301">
        <f t="shared" si="437"/>
        <v>0</v>
      </c>
      <c r="BT941" s="301">
        <f t="shared" si="437"/>
        <v>0</v>
      </c>
      <c r="BU941" s="301">
        <f t="shared" si="437"/>
        <v>0</v>
      </c>
      <c r="BV941" s="301">
        <f t="shared" si="437"/>
        <v>0</v>
      </c>
      <c r="BW941" s="301">
        <f t="shared" si="437"/>
        <v>0</v>
      </c>
      <c r="BX941" s="301">
        <f t="shared" si="437"/>
        <v>0</v>
      </c>
      <c r="BY941" s="301">
        <f t="shared" ref="BY941:CJ941" si="438">IF(BY927=$D$308,-BY938-BY940,0)</f>
        <v>0</v>
      </c>
      <c r="BZ941" s="301">
        <f t="shared" si="438"/>
        <v>0</v>
      </c>
      <c r="CA941" s="301">
        <f t="shared" si="438"/>
        <v>0</v>
      </c>
      <c r="CB941" s="301">
        <f t="shared" si="438"/>
        <v>0</v>
      </c>
      <c r="CC941" s="301">
        <f t="shared" si="438"/>
        <v>0</v>
      </c>
      <c r="CD941" s="301">
        <f t="shared" si="438"/>
        <v>0</v>
      </c>
      <c r="CE941" s="301">
        <f t="shared" si="438"/>
        <v>0</v>
      </c>
      <c r="CF941" s="301">
        <f t="shared" si="438"/>
        <v>0</v>
      </c>
      <c r="CG941" s="301">
        <f t="shared" si="438"/>
        <v>0</v>
      </c>
      <c r="CH941" s="301">
        <f t="shared" si="438"/>
        <v>0</v>
      </c>
      <c r="CI941" s="301">
        <f t="shared" si="438"/>
        <v>0</v>
      </c>
      <c r="CJ941" s="301">
        <f t="shared" si="438"/>
        <v>0</v>
      </c>
      <c r="CK941" s="301"/>
      <c r="CL941" s="301"/>
      <c r="CM941" s="301"/>
      <c r="CN941" s="301"/>
      <c r="CO941" s="301"/>
      <c r="CP941" s="301"/>
      <c r="CQ941" s="301"/>
      <c r="CR941" s="301"/>
      <c r="CS941" s="301"/>
      <c r="CT941" s="301"/>
      <c r="CU941" s="301"/>
      <c r="CV941" s="301"/>
      <c r="CW941" s="301"/>
      <c r="CX941" s="301"/>
      <c r="CY941" s="301"/>
      <c r="CZ941" s="301"/>
      <c r="DA941" s="301"/>
      <c r="DB941" s="301"/>
      <c r="DC941" s="301"/>
      <c r="DD941" s="301"/>
      <c r="DE941" s="301"/>
      <c r="DF941" s="301"/>
      <c r="DG941" s="301"/>
      <c r="DH941" s="301"/>
      <c r="DI941" s="301"/>
      <c r="DJ941" s="301"/>
      <c r="DK941" s="301"/>
      <c r="DL941" s="301"/>
      <c r="DM941" s="301"/>
      <c r="DN941" s="301"/>
      <c r="DO941" s="301"/>
      <c r="DP941" s="301"/>
      <c r="DQ941" s="301"/>
      <c r="DR941" s="301"/>
      <c r="DS941" s="301"/>
      <c r="DT941" s="301"/>
    </row>
    <row r="942" spans="3:124" outlineLevel="1">
      <c r="C942" s="232" t="s">
        <v>186</v>
      </c>
      <c r="D942" s="349">
        <f>D290</f>
        <v>0</v>
      </c>
      <c r="E942" s="300">
        <f>E938+E940+E941</f>
        <v>0</v>
      </c>
      <c r="F942" s="301">
        <f t="shared" ref="F942:BQ942" si="439">F938+F940+F941</f>
        <v>0</v>
      </c>
      <c r="G942" s="301">
        <f t="shared" si="439"/>
        <v>0</v>
      </c>
      <c r="H942" s="301">
        <f t="shared" si="439"/>
        <v>0</v>
      </c>
      <c r="I942" s="301">
        <f t="shared" si="439"/>
        <v>0</v>
      </c>
      <c r="J942" s="301">
        <f t="shared" si="439"/>
        <v>0</v>
      </c>
      <c r="K942" s="301">
        <f t="shared" si="439"/>
        <v>0</v>
      </c>
      <c r="L942" s="301">
        <f t="shared" si="439"/>
        <v>0</v>
      </c>
      <c r="M942" s="301">
        <f t="shared" si="439"/>
        <v>0</v>
      </c>
      <c r="N942" s="301">
        <f t="shared" si="439"/>
        <v>0</v>
      </c>
      <c r="O942" s="301">
        <f t="shared" si="439"/>
        <v>0</v>
      </c>
      <c r="P942" s="301">
        <f t="shared" si="439"/>
        <v>0</v>
      </c>
      <c r="Q942" s="301">
        <f t="shared" si="439"/>
        <v>0</v>
      </c>
      <c r="R942" s="301">
        <f t="shared" si="439"/>
        <v>0</v>
      </c>
      <c r="S942" s="301">
        <f t="shared" si="439"/>
        <v>0</v>
      </c>
      <c r="T942" s="301">
        <f t="shared" si="439"/>
        <v>0</v>
      </c>
      <c r="U942" s="301">
        <f t="shared" si="439"/>
        <v>0</v>
      </c>
      <c r="V942" s="301">
        <f t="shared" si="439"/>
        <v>0</v>
      </c>
      <c r="W942" s="301">
        <f t="shared" si="439"/>
        <v>0</v>
      </c>
      <c r="X942" s="301">
        <f t="shared" si="439"/>
        <v>0</v>
      </c>
      <c r="Y942" s="301">
        <f t="shared" si="439"/>
        <v>0</v>
      </c>
      <c r="Z942" s="301">
        <f t="shared" si="439"/>
        <v>0</v>
      </c>
      <c r="AA942" s="301">
        <f t="shared" si="439"/>
        <v>0</v>
      </c>
      <c r="AB942" s="301">
        <f t="shared" si="439"/>
        <v>0</v>
      </c>
      <c r="AC942" s="301">
        <f t="shared" si="439"/>
        <v>0</v>
      </c>
      <c r="AD942" s="301">
        <f t="shared" si="439"/>
        <v>0</v>
      </c>
      <c r="AE942" s="301">
        <f t="shared" si="439"/>
        <v>0</v>
      </c>
      <c r="AF942" s="301">
        <f t="shared" si="439"/>
        <v>0</v>
      </c>
      <c r="AG942" s="301">
        <f t="shared" si="439"/>
        <v>0</v>
      </c>
      <c r="AH942" s="301">
        <f t="shared" si="439"/>
        <v>0</v>
      </c>
      <c r="AI942" s="301">
        <f t="shared" si="439"/>
        <v>0</v>
      </c>
      <c r="AJ942" s="301">
        <f t="shared" si="439"/>
        <v>0</v>
      </c>
      <c r="AK942" s="301">
        <f t="shared" si="439"/>
        <v>0</v>
      </c>
      <c r="AL942" s="301">
        <f t="shared" si="439"/>
        <v>0</v>
      </c>
      <c r="AM942" s="301">
        <f t="shared" si="439"/>
        <v>0</v>
      </c>
      <c r="AN942" s="301">
        <f t="shared" si="439"/>
        <v>0</v>
      </c>
      <c r="AO942" s="301">
        <f t="shared" si="439"/>
        <v>0</v>
      </c>
      <c r="AP942" s="301">
        <f t="shared" si="439"/>
        <v>0</v>
      </c>
      <c r="AQ942" s="301">
        <f t="shared" si="439"/>
        <v>0</v>
      </c>
      <c r="AR942" s="301">
        <f t="shared" si="439"/>
        <v>0</v>
      </c>
      <c r="AS942" s="301">
        <f t="shared" si="439"/>
        <v>0</v>
      </c>
      <c r="AT942" s="301">
        <f t="shared" si="439"/>
        <v>0</v>
      </c>
      <c r="AU942" s="301">
        <f t="shared" si="439"/>
        <v>0</v>
      </c>
      <c r="AV942" s="301">
        <f t="shared" si="439"/>
        <v>0</v>
      </c>
      <c r="AW942" s="301">
        <f t="shared" si="439"/>
        <v>0</v>
      </c>
      <c r="AX942" s="301">
        <f t="shared" si="439"/>
        <v>0</v>
      </c>
      <c r="AY942" s="301">
        <f t="shared" si="439"/>
        <v>0</v>
      </c>
      <c r="AZ942" s="301">
        <f t="shared" si="439"/>
        <v>0</v>
      </c>
      <c r="BA942" s="301">
        <f t="shared" si="439"/>
        <v>0</v>
      </c>
      <c r="BB942" s="301">
        <f t="shared" si="439"/>
        <v>0</v>
      </c>
      <c r="BC942" s="301">
        <f t="shared" si="439"/>
        <v>0</v>
      </c>
      <c r="BD942" s="301">
        <f t="shared" si="439"/>
        <v>0</v>
      </c>
      <c r="BE942" s="301">
        <f t="shared" si="439"/>
        <v>0</v>
      </c>
      <c r="BF942" s="301">
        <f t="shared" si="439"/>
        <v>0</v>
      </c>
      <c r="BG942" s="301">
        <f t="shared" si="439"/>
        <v>0</v>
      </c>
      <c r="BH942" s="301">
        <f t="shared" si="439"/>
        <v>0</v>
      </c>
      <c r="BI942" s="301">
        <f t="shared" si="439"/>
        <v>0</v>
      </c>
      <c r="BJ942" s="301">
        <f t="shared" si="439"/>
        <v>0</v>
      </c>
      <c r="BK942" s="301">
        <f t="shared" si="439"/>
        <v>0</v>
      </c>
      <c r="BL942" s="301">
        <f t="shared" si="439"/>
        <v>0</v>
      </c>
      <c r="BM942" s="301">
        <f t="shared" si="439"/>
        <v>0</v>
      </c>
      <c r="BN942" s="301">
        <f t="shared" si="439"/>
        <v>0</v>
      </c>
      <c r="BO942" s="301">
        <f t="shared" si="439"/>
        <v>0</v>
      </c>
      <c r="BP942" s="301">
        <f t="shared" si="439"/>
        <v>0</v>
      </c>
      <c r="BQ942" s="301">
        <f t="shared" si="439"/>
        <v>0</v>
      </c>
      <c r="BR942" s="301">
        <f t="shared" ref="BR942:BX942" si="440">BR938+BR940+BR941</f>
        <v>0</v>
      </c>
      <c r="BS942" s="301">
        <f t="shared" si="440"/>
        <v>0</v>
      </c>
      <c r="BT942" s="301">
        <f t="shared" si="440"/>
        <v>0</v>
      </c>
      <c r="BU942" s="301">
        <f t="shared" si="440"/>
        <v>0</v>
      </c>
      <c r="BV942" s="301">
        <f t="shared" si="440"/>
        <v>0</v>
      </c>
      <c r="BW942" s="301">
        <f t="shared" si="440"/>
        <v>0</v>
      </c>
      <c r="BX942" s="301">
        <f t="shared" si="440"/>
        <v>0</v>
      </c>
      <c r="BY942" s="301">
        <f t="shared" ref="BY942:CJ942" si="441">BY938+BY940+BY941</f>
        <v>0</v>
      </c>
      <c r="BZ942" s="301">
        <f t="shared" si="441"/>
        <v>0</v>
      </c>
      <c r="CA942" s="301">
        <f t="shared" si="441"/>
        <v>0</v>
      </c>
      <c r="CB942" s="301">
        <f t="shared" si="441"/>
        <v>0</v>
      </c>
      <c r="CC942" s="301">
        <f t="shared" si="441"/>
        <v>0</v>
      </c>
      <c r="CD942" s="301">
        <f t="shared" si="441"/>
        <v>0</v>
      </c>
      <c r="CE942" s="301">
        <f t="shared" si="441"/>
        <v>0</v>
      </c>
      <c r="CF942" s="301">
        <f t="shared" si="441"/>
        <v>0</v>
      </c>
      <c r="CG942" s="301">
        <f t="shared" si="441"/>
        <v>0</v>
      </c>
      <c r="CH942" s="301">
        <f t="shared" si="441"/>
        <v>0</v>
      </c>
      <c r="CI942" s="301">
        <f t="shared" si="441"/>
        <v>0</v>
      </c>
      <c r="CJ942" s="301">
        <f t="shared" si="441"/>
        <v>0</v>
      </c>
      <c r="CK942" s="301"/>
      <c r="CL942" s="301"/>
      <c r="CM942" s="301"/>
      <c r="CN942" s="301"/>
      <c r="CO942" s="301"/>
      <c r="CP942" s="301"/>
      <c r="CQ942" s="301"/>
      <c r="CR942" s="301"/>
      <c r="CS942" s="301"/>
      <c r="CT942" s="301"/>
      <c r="CU942" s="301"/>
      <c r="CV942" s="301"/>
      <c r="CW942" s="301"/>
      <c r="CX942" s="301"/>
      <c r="CY942" s="301"/>
      <c r="CZ942" s="301"/>
      <c r="DA942" s="301"/>
      <c r="DB942" s="301"/>
      <c r="DC942" s="301"/>
      <c r="DD942" s="301"/>
      <c r="DE942" s="301"/>
      <c r="DF942" s="301"/>
      <c r="DG942" s="301"/>
      <c r="DH942" s="301"/>
      <c r="DI942" s="301"/>
      <c r="DJ942" s="301"/>
      <c r="DK942" s="301"/>
      <c r="DL942" s="301"/>
      <c r="DM942" s="301"/>
      <c r="DN942" s="301"/>
      <c r="DO942" s="301"/>
      <c r="DP942" s="301"/>
      <c r="DQ942" s="301"/>
      <c r="DR942" s="301"/>
      <c r="DS942" s="301"/>
      <c r="DT942" s="301"/>
    </row>
    <row r="943" spans="3:124" outlineLevel="1">
      <c r="C943" s="23" t="s">
        <v>312</v>
      </c>
      <c r="D943" s="349"/>
      <c r="E943" s="300"/>
      <c r="F943" s="301"/>
      <c r="G943" s="304"/>
      <c r="H943" s="284"/>
      <c r="I943" s="284"/>
      <c r="J943" s="284"/>
      <c r="K943" s="284"/>
      <c r="L943" s="284"/>
      <c r="M943" s="284"/>
      <c r="N943" s="284"/>
    </row>
    <row r="944" spans="3:124" outlineLevel="1">
      <c r="C944" s="232" t="s">
        <v>184</v>
      </c>
      <c r="D944" s="349"/>
      <c r="E944" s="300">
        <f>D949</f>
        <v>0</v>
      </c>
      <c r="F944" s="301">
        <f t="shared" ref="F944:BQ944" si="442">E949</f>
        <v>0</v>
      </c>
      <c r="G944" s="301">
        <f t="shared" si="442"/>
        <v>0</v>
      </c>
      <c r="H944" s="301">
        <f t="shared" si="442"/>
        <v>0</v>
      </c>
      <c r="I944" s="301">
        <f t="shared" si="442"/>
        <v>0</v>
      </c>
      <c r="J944" s="301">
        <f t="shared" si="442"/>
        <v>0</v>
      </c>
      <c r="K944" s="301">
        <f t="shared" si="442"/>
        <v>0</v>
      </c>
      <c r="L944" s="301">
        <f t="shared" si="442"/>
        <v>0</v>
      </c>
      <c r="M944" s="301">
        <f t="shared" si="442"/>
        <v>0</v>
      </c>
      <c r="N944" s="301">
        <f t="shared" si="442"/>
        <v>0</v>
      </c>
      <c r="O944" s="301">
        <f t="shared" si="442"/>
        <v>0</v>
      </c>
      <c r="P944" s="301">
        <f t="shared" si="442"/>
        <v>0</v>
      </c>
      <c r="Q944" s="301">
        <f t="shared" si="442"/>
        <v>0</v>
      </c>
      <c r="R944" s="301">
        <f t="shared" si="442"/>
        <v>0</v>
      </c>
      <c r="S944" s="301">
        <f t="shared" si="442"/>
        <v>0</v>
      </c>
      <c r="T944" s="301">
        <f t="shared" si="442"/>
        <v>0</v>
      </c>
      <c r="U944" s="301">
        <f t="shared" si="442"/>
        <v>0</v>
      </c>
      <c r="V944" s="301">
        <f t="shared" si="442"/>
        <v>0</v>
      </c>
      <c r="W944" s="301">
        <f t="shared" si="442"/>
        <v>0</v>
      </c>
      <c r="X944" s="301">
        <f t="shared" si="442"/>
        <v>0</v>
      </c>
      <c r="Y944" s="301">
        <f t="shared" si="442"/>
        <v>0</v>
      </c>
      <c r="Z944" s="301">
        <f t="shared" si="442"/>
        <v>0</v>
      </c>
      <c r="AA944" s="301">
        <f t="shared" si="442"/>
        <v>0</v>
      </c>
      <c r="AB944" s="301">
        <f t="shared" si="442"/>
        <v>0</v>
      </c>
      <c r="AC944" s="301">
        <f t="shared" si="442"/>
        <v>0</v>
      </c>
      <c r="AD944" s="301">
        <f t="shared" si="442"/>
        <v>0</v>
      </c>
      <c r="AE944" s="301">
        <f t="shared" ca="1" si="442"/>
        <v>7009427.7323099999</v>
      </c>
      <c r="AF944" s="301">
        <f t="shared" ca="1" si="442"/>
        <v>6999654.9223065628</v>
      </c>
      <c r="AG944" s="301">
        <f t="shared" ca="1" si="442"/>
        <v>6989843.4282635283</v>
      </c>
      <c r="AH944" s="301">
        <f t="shared" ca="1" si="442"/>
        <v>6979993.0970565733</v>
      </c>
      <c r="AI944" s="301">
        <f t="shared" ca="1" si="442"/>
        <v>6970103.7749552578</v>
      </c>
      <c r="AJ944" s="301">
        <f t="shared" ca="1" si="442"/>
        <v>6960175.307620625</v>
      </c>
      <c r="AK944" s="301">
        <f t="shared" ca="1" si="442"/>
        <v>6950207.540102792</v>
      </c>
      <c r="AL944" s="301">
        <f t="shared" ca="1" si="442"/>
        <v>6940200.3168385345</v>
      </c>
      <c r="AM944" s="301">
        <f t="shared" ca="1" si="442"/>
        <v>6930153.4816488558</v>
      </c>
      <c r="AN944" s="301">
        <f t="shared" ca="1" si="442"/>
        <v>6920066.8777365517</v>
      </c>
      <c r="AO944" s="301">
        <f t="shared" ca="1" si="442"/>
        <v>6909940.3476837613</v>
      </c>
      <c r="AP944" s="301">
        <f t="shared" ca="1" si="442"/>
        <v>6899773.7334495122</v>
      </c>
      <c r="AQ944" s="301">
        <f t="shared" ca="1" si="442"/>
        <v>6889566.8763672523</v>
      </c>
      <c r="AR944" s="301">
        <f t="shared" ca="1" si="442"/>
        <v>6879319.6171423746</v>
      </c>
      <c r="AS944" s="301">
        <f t="shared" ca="1" si="442"/>
        <v>6869031.7958497321</v>
      </c>
      <c r="AT944" s="301">
        <f t="shared" ca="1" si="442"/>
        <v>6858703.2519311393</v>
      </c>
      <c r="AU944" s="301">
        <f t="shared" ca="1" si="442"/>
        <v>6848333.8241928685</v>
      </c>
      <c r="AV944" s="301">
        <f t="shared" ca="1" si="442"/>
        <v>6837923.350803134</v>
      </c>
      <c r="AW944" s="301">
        <f t="shared" ca="1" si="442"/>
        <v>6827471.6692895656</v>
      </c>
      <c r="AX944" s="301">
        <f t="shared" ca="1" si="442"/>
        <v>6816978.6165366722</v>
      </c>
      <c r="AY944" s="301">
        <f t="shared" ca="1" si="442"/>
        <v>6806444.028783299</v>
      </c>
      <c r="AZ944" s="301">
        <f t="shared" ca="1" si="442"/>
        <v>6795867.7416200684</v>
      </c>
      <c r="BA944" s="301">
        <f t="shared" ca="1" si="442"/>
        <v>6785249.589986817</v>
      </c>
      <c r="BB944" s="301">
        <f t="shared" ca="1" si="442"/>
        <v>6774589.4081700174</v>
      </c>
      <c r="BC944" s="301">
        <f t="shared" ca="1" si="442"/>
        <v>6763887.0298001925</v>
      </c>
      <c r="BD944" s="301">
        <f t="shared" ca="1" si="442"/>
        <v>6753142.2878493201</v>
      </c>
      <c r="BE944" s="301">
        <f t="shared" ca="1" si="442"/>
        <v>6742355.0146282259</v>
      </c>
      <c r="BF944" s="301">
        <f t="shared" ca="1" si="442"/>
        <v>6731525.0417839652</v>
      </c>
      <c r="BG944" s="301">
        <f t="shared" ca="1" si="442"/>
        <v>6720652.2002971955</v>
      </c>
      <c r="BH944" s="301">
        <f t="shared" ca="1" si="442"/>
        <v>0</v>
      </c>
      <c r="BI944" s="301">
        <f t="shared" ca="1" si="442"/>
        <v>0</v>
      </c>
      <c r="BJ944" s="301">
        <f t="shared" ca="1" si="442"/>
        <v>0</v>
      </c>
      <c r="BK944" s="301">
        <f t="shared" ca="1" si="442"/>
        <v>0</v>
      </c>
      <c r="BL944" s="301">
        <f t="shared" ca="1" si="442"/>
        <v>0</v>
      </c>
      <c r="BM944" s="301">
        <f t="shared" ca="1" si="442"/>
        <v>0</v>
      </c>
      <c r="BN944" s="301">
        <f t="shared" ca="1" si="442"/>
        <v>0</v>
      </c>
      <c r="BO944" s="301">
        <f t="shared" ca="1" si="442"/>
        <v>0</v>
      </c>
      <c r="BP944" s="301">
        <f t="shared" ca="1" si="442"/>
        <v>0</v>
      </c>
      <c r="BQ944" s="301">
        <f t="shared" ca="1" si="442"/>
        <v>0</v>
      </c>
      <c r="BR944" s="301">
        <f t="shared" ref="BR944:BX944" ca="1" si="443">BQ949</f>
        <v>0</v>
      </c>
      <c r="BS944" s="301">
        <f t="shared" ca="1" si="443"/>
        <v>0</v>
      </c>
      <c r="BT944" s="301">
        <f t="shared" ca="1" si="443"/>
        <v>0</v>
      </c>
      <c r="BU944" s="301">
        <f t="shared" ca="1" si="443"/>
        <v>0</v>
      </c>
      <c r="BV944" s="301">
        <f t="shared" ca="1" si="443"/>
        <v>0</v>
      </c>
      <c r="BW944" s="301">
        <f t="shared" ca="1" si="443"/>
        <v>0</v>
      </c>
      <c r="BX944" s="301">
        <f t="shared" ca="1" si="443"/>
        <v>0</v>
      </c>
      <c r="BY944" s="301">
        <f t="shared" ref="BY944" ca="1" si="444">BX949</f>
        <v>0</v>
      </c>
      <c r="BZ944" s="301">
        <f t="shared" ref="BZ944" ca="1" si="445">BY949</f>
        <v>0</v>
      </c>
      <c r="CA944" s="301">
        <f t="shared" ref="CA944" ca="1" si="446">BZ949</f>
        <v>0</v>
      </c>
      <c r="CB944" s="301">
        <f t="shared" ref="CB944" ca="1" si="447">CA949</f>
        <v>0</v>
      </c>
      <c r="CC944" s="301">
        <f t="shared" ref="CC944" ca="1" si="448">CB949</f>
        <v>0</v>
      </c>
      <c r="CD944" s="301">
        <f t="shared" ref="CD944" ca="1" si="449">CC949</f>
        <v>0</v>
      </c>
      <c r="CE944" s="301">
        <f t="shared" ref="CE944" ca="1" si="450">CD949</f>
        <v>0</v>
      </c>
      <c r="CF944" s="301">
        <f t="shared" ref="CF944" ca="1" si="451">CE949</f>
        <v>0</v>
      </c>
      <c r="CG944" s="301">
        <f t="shared" ref="CG944" ca="1" si="452">CF949</f>
        <v>0</v>
      </c>
      <c r="CH944" s="301">
        <f t="shared" ref="CH944" ca="1" si="453">CG949</f>
        <v>0</v>
      </c>
      <c r="CI944" s="301">
        <f t="shared" ref="CI944" ca="1" si="454">CH949</f>
        <v>0</v>
      </c>
      <c r="CJ944" s="301">
        <f t="shared" ref="CJ944" ca="1" si="455">CI949</f>
        <v>0</v>
      </c>
      <c r="CK944" s="301"/>
      <c r="CL944" s="301"/>
      <c r="CM944" s="301"/>
      <c r="CN944" s="301"/>
      <c r="CO944" s="301"/>
      <c r="CP944" s="301"/>
      <c r="CQ944" s="301"/>
      <c r="CR944" s="301"/>
      <c r="CS944" s="301"/>
      <c r="CT944" s="301"/>
      <c r="CU944" s="301"/>
      <c r="CV944" s="301"/>
      <c r="CW944" s="301"/>
      <c r="CX944" s="301"/>
      <c r="CY944" s="301"/>
      <c r="CZ944" s="301"/>
      <c r="DA944" s="301"/>
      <c r="DB944" s="301"/>
      <c r="DC944" s="301"/>
      <c r="DD944" s="301"/>
      <c r="DE944" s="301"/>
      <c r="DF944" s="301"/>
      <c r="DG944" s="301"/>
      <c r="DH944" s="301"/>
      <c r="DI944" s="301"/>
      <c r="DJ944" s="301"/>
      <c r="DK944" s="301"/>
      <c r="DL944" s="301"/>
      <c r="DM944" s="301"/>
      <c r="DN944" s="301"/>
      <c r="DO944" s="301"/>
      <c r="DP944" s="301"/>
      <c r="DQ944" s="301"/>
      <c r="DR944" s="301"/>
      <c r="DS944" s="301"/>
      <c r="DT944" s="301"/>
    </row>
    <row r="945" spans="3:124" outlineLevel="1">
      <c r="C945" s="232" t="s">
        <v>314</v>
      </c>
      <c r="D945" s="349"/>
      <c r="E945" s="300">
        <f>-IF(E944&gt;0,IF(E927&lt;=$D$319,$M$308,IPMT(($D$317+$E$317)/12,E927,$D$318*12,-$D$315)),0)</f>
        <v>0</v>
      </c>
      <c r="F945" s="301">
        <f t="shared" ref="F945:BQ945" si="456">-IF(F944&gt;0,IF(F927&lt;=$D$319,$M$308,IPMT(($D$317+$E$317)/12,F927,$D$318*12,-$D$315)),0)</f>
        <v>0</v>
      </c>
      <c r="G945" s="301">
        <f t="shared" si="456"/>
        <v>0</v>
      </c>
      <c r="H945" s="301">
        <f t="shared" si="456"/>
        <v>0</v>
      </c>
      <c r="I945" s="301">
        <f t="shared" si="456"/>
        <v>0</v>
      </c>
      <c r="J945" s="301">
        <f t="shared" si="456"/>
        <v>0</v>
      </c>
      <c r="K945" s="301">
        <f t="shared" si="456"/>
        <v>0</v>
      </c>
      <c r="L945" s="301">
        <f t="shared" si="456"/>
        <v>0</v>
      </c>
      <c r="M945" s="301">
        <f t="shared" si="456"/>
        <v>0</v>
      </c>
      <c r="N945" s="301">
        <f t="shared" si="456"/>
        <v>0</v>
      </c>
      <c r="O945" s="301">
        <f t="shared" si="456"/>
        <v>0</v>
      </c>
      <c r="P945" s="301">
        <f t="shared" si="456"/>
        <v>0</v>
      </c>
      <c r="Q945" s="301">
        <f t="shared" si="456"/>
        <v>0</v>
      </c>
      <c r="R945" s="301">
        <f t="shared" si="456"/>
        <v>0</v>
      </c>
      <c r="S945" s="301">
        <f t="shared" si="456"/>
        <v>0</v>
      </c>
      <c r="T945" s="301">
        <f t="shared" si="456"/>
        <v>0</v>
      </c>
      <c r="U945" s="301">
        <f t="shared" si="456"/>
        <v>0</v>
      </c>
      <c r="V945" s="301">
        <f t="shared" si="456"/>
        <v>0</v>
      </c>
      <c r="W945" s="301">
        <f t="shared" si="456"/>
        <v>0</v>
      </c>
      <c r="X945" s="301">
        <f t="shared" si="456"/>
        <v>0</v>
      </c>
      <c r="Y945" s="301">
        <f t="shared" si="456"/>
        <v>0</v>
      </c>
      <c r="Z945" s="301">
        <f t="shared" si="456"/>
        <v>0</v>
      </c>
      <c r="AA945" s="301">
        <f t="shared" si="456"/>
        <v>0</v>
      </c>
      <c r="AB945" s="301">
        <f t="shared" si="456"/>
        <v>0</v>
      </c>
      <c r="AC945" s="301">
        <f t="shared" si="456"/>
        <v>0</v>
      </c>
      <c r="AD945" s="301">
        <f t="shared" si="456"/>
        <v>0</v>
      </c>
      <c r="AE945" s="301">
        <f t="shared" ca="1" si="456"/>
        <v>-26791.683066268164</v>
      </c>
      <c r="AF945" s="301">
        <f t="shared" ca="1" si="456"/>
        <v>-26752.999026671223</v>
      </c>
      <c r="AG945" s="301">
        <f t="shared" ca="1" si="456"/>
        <v>-26714.16186275088</v>
      </c>
      <c r="AH945" s="301">
        <f t="shared" ca="1" si="456"/>
        <v>-26675.170968390019</v>
      </c>
      <c r="AI945" s="301">
        <f t="shared" ca="1" si="456"/>
        <v>-26636.025735072308</v>
      </c>
      <c r="AJ945" s="301">
        <f t="shared" ca="1" si="456"/>
        <v>-26596.725551872718</v>
      </c>
      <c r="AK945" s="301">
        <f t="shared" ca="1" si="456"/>
        <v>-26557.269805447962</v>
      </c>
      <c r="AL945" s="301">
        <f t="shared" ca="1" si="456"/>
        <v>-26517.657880026945</v>
      </c>
      <c r="AM945" s="301">
        <f t="shared" ca="1" si="456"/>
        <v>-26477.889157401132</v>
      </c>
      <c r="AN945" s="301">
        <f t="shared" ca="1" si="456"/>
        <v>-26437.963016914931</v>
      </c>
      <c r="AO945" s="301">
        <f t="shared" ca="1" si="456"/>
        <v>-26397.878835455966</v>
      </c>
      <c r="AP945" s="301">
        <f t="shared" ca="1" si="456"/>
        <v>-26357.635987445396</v>
      </c>
      <c r="AQ945" s="301">
        <f t="shared" ca="1" si="456"/>
        <v>-26317.233844828112</v>
      </c>
      <c r="AR945" s="301">
        <f t="shared" ca="1" si="456"/>
        <v>-26276.671777062973</v>
      </c>
      <c r="AS945" s="301">
        <f t="shared" ca="1" si="456"/>
        <v>-26235.949151112934</v>
      </c>
      <c r="AT945" s="301">
        <f t="shared" ca="1" si="456"/>
        <v>-26195.065331435173</v>
      </c>
      <c r="AU945" s="301">
        <f t="shared" ca="1" si="456"/>
        <v>-26154.019679971181</v>
      </c>
      <c r="AV945" s="301">
        <f t="shared" ca="1" si="456"/>
        <v>-26112.811556136821</v>
      </c>
      <c r="AW945" s="301">
        <f t="shared" ca="1" si="456"/>
        <v>-26071.440316812274</v>
      </c>
      <c r="AX945" s="301">
        <f t="shared" ca="1" si="456"/>
        <v>-26029.905316332071</v>
      </c>
      <c r="AY945" s="301">
        <f t="shared" ca="1" si="456"/>
        <v>-25988.20590647497</v>
      </c>
      <c r="AZ945" s="301">
        <f t="shared" ca="1" si="456"/>
        <v>-25946.341436453848</v>
      </c>
      <c r="BA945" s="301">
        <f t="shared" ca="1" si="456"/>
        <v>-25904.311252905562</v>
      </c>
      <c r="BB945" s="301">
        <f t="shared" ca="1" si="456"/>
        <v>-25862.114699880731</v>
      </c>
      <c r="BC945" s="301">
        <f t="shared" ca="1" si="456"/>
        <v>-25819.751118833508</v>
      </c>
      <c r="BD945" s="301">
        <f t="shared" ca="1" si="456"/>
        <v>-25777.219848611305</v>
      </c>
      <c r="BE945" s="301">
        <f t="shared" ca="1" si="456"/>
        <v>-25734.520225444474</v>
      </c>
      <c r="BF945" s="301">
        <f t="shared" ca="1" si="456"/>
        <v>-25691.651582935941</v>
      </c>
      <c r="BG945" s="301">
        <f t="shared" ca="1" si="456"/>
        <v>-25648.613252050811</v>
      </c>
      <c r="BH945" s="301">
        <f t="shared" ca="1" si="456"/>
        <v>0</v>
      </c>
      <c r="BI945" s="301">
        <f t="shared" ca="1" si="456"/>
        <v>0</v>
      </c>
      <c r="BJ945" s="301">
        <f t="shared" ca="1" si="456"/>
        <v>0</v>
      </c>
      <c r="BK945" s="301">
        <f t="shared" ca="1" si="456"/>
        <v>0</v>
      </c>
      <c r="BL945" s="301">
        <f t="shared" ca="1" si="456"/>
        <v>0</v>
      </c>
      <c r="BM945" s="301">
        <f t="shared" ca="1" si="456"/>
        <v>0</v>
      </c>
      <c r="BN945" s="301">
        <f t="shared" ca="1" si="456"/>
        <v>0</v>
      </c>
      <c r="BO945" s="301">
        <f t="shared" ca="1" si="456"/>
        <v>0</v>
      </c>
      <c r="BP945" s="301">
        <f t="shared" ca="1" si="456"/>
        <v>0</v>
      </c>
      <c r="BQ945" s="301">
        <f t="shared" ca="1" si="456"/>
        <v>0</v>
      </c>
      <c r="BR945" s="301">
        <f t="shared" ref="BR945:BX945" ca="1" si="457">-IF(BR944&gt;0,IF(BR927&lt;=$D$319,$M$308,IPMT(($D$317+$E$317)/12,BR927,$D$318*12,-$D$315)),0)</f>
        <v>0</v>
      </c>
      <c r="BS945" s="301">
        <f t="shared" ca="1" si="457"/>
        <v>0</v>
      </c>
      <c r="BT945" s="301">
        <f t="shared" ca="1" si="457"/>
        <v>0</v>
      </c>
      <c r="BU945" s="301">
        <f t="shared" ca="1" si="457"/>
        <v>0</v>
      </c>
      <c r="BV945" s="301">
        <f t="shared" ca="1" si="457"/>
        <v>0</v>
      </c>
      <c r="BW945" s="301">
        <f t="shared" ca="1" si="457"/>
        <v>0</v>
      </c>
      <c r="BX945" s="301">
        <f t="shared" ca="1" si="457"/>
        <v>0</v>
      </c>
      <c r="BY945" s="301">
        <f t="shared" ref="BY945:CJ945" ca="1" si="458">-IF(BY944&gt;0,IF(BY927&lt;=$D$319,$M$308,IPMT(($D$317+$E$317)/12,BY927,$D$318*12,-$D$315)),0)</f>
        <v>0</v>
      </c>
      <c r="BZ945" s="301">
        <f t="shared" ca="1" si="458"/>
        <v>0</v>
      </c>
      <c r="CA945" s="301">
        <f t="shared" ca="1" si="458"/>
        <v>0</v>
      </c>
      <c r="CB945" s="301">
        <f t="shared" ca="1" si="458"/>
        <v>0</v>
      </c>
      <c r="CC945" s="301">
        <f t="shared" ca="1" si="458"/>
        <v>0</v>
      </c>
      <c r="CD945" s="301">
        <f t="shared" ca="1" si="458"/>
        <v>0</v>
      </c>
      <c r="CE945" s="301">
        <f t="shared" ca="1" si="458"/>
        <v>0</v>
      </c>
      <c r="CF945" s="301">
        <f t="shared" ca="1" si="458"/>
        <v>0</v>
      </c>
      <c r="CG945" s="301">
        <f t="shared" ca="1" si="458"/>
        <v>0</v>
      </c>
      <c r="CH945" s="301">
        <f t="shared" ca="1" si="458"/>
        <v>0</v>
      </c>
      <c r="CI945" s="301">
        <f t="shared" ca="1" si="458"/>
        <v>0</v>
      </c>
      <c r="CJ945" s="301">
        <f t="shared" ca="1" si="458"/>
        <v>0</v>
      </c>
      <c r="CK945" s="301"/>
      <c r="CL945" s="301"/>
      <c r="CM945" s="301"/>
      <c r="CN945" s="301"/>
      <c r="CO945" s="301"/>
      <c r="CP945" s="301"/>
      <c r="CQ945" s="301"/>
      <c r="CR945" s="301"/>
      <c r="CS945" s="301"/>
      <c r="CT945" s="301"/>
      <c r="CU945" s="301"/>
      <c r="CV945" s="301"/>
      <c r="CW945" s="301"/>
      <c r="CX945" s="301"/>
      <c r="CY945" s="301"/>
      <c r="CZ945" s="301"/>
      <c r="DA945" s="301"/>
      <c r="DB945" s="301"/>
      <c r="DC945" s="301"/>
      <c r="DD945" s="301"/>
      <c r="DE945" s="301"/>
      <c r="DF945" s="301"/>
      <c r="DG945" s="301"/>
      <c r="DH945" s="301"/>
      <c r="DI945" s="301"/>
      <c r="DJ945" s="301"/>
      <c r="DK945" s="301"/>
      <c r="DL945" s="301"/>
      <c r="DM945" s="301"/>
      <c r="DN945" s="301"/>
      <c r="DO945" s="301"/>
      <c r="DP945" s="301"/>
      <c r="DQ945" s="301"/>
      <c r="DR945" s="301"/>
      <c r="DS945" s="301"/>
      <c r="DT945" s="301"/>
    </row>
    <row r="946" spans="3:124" outlineLevel="1">
      <c r="C946" s="232" t="s">
        <v>315</v>
      </c>
      <c r="D946" s="349"/>
      <c r="E946" s="300">
        <f>-IF(E944&gt;0,IF(E927&lt;=$D$319,0,PPMT(($D$317+$E$317)/12,E927,$D$318*12,-$D$315)),0)</f>
        <v>0</v>
      </c>
      <c r="F946" s="301">
        <f t="shared" ref="F946:BQ946" si="459">-IF(F944&gt;0,IF(F927&lt;=$D$319,0,PPMT(($D$317+$E$317)/12,F927,$D$318*12,-$D$315)),0)</f>
        <v>0</v>
      </c>
      <c r="G946" s="301">
        <f t="shared" si="459"/>
        <v>0</v>
      </c>
      <c r="H946" s="301">
        <f t="shared" si="459"/>
        <v>0</v>
      </c>
      <c r="I946" s="301">
        <f t="shared" si="459"/>
        <v>0</v>
      </c>
      <c r="J946" s="301">
        <f t="shared" si="459"/>
        <v>0</v>
      </c>
      <c r="K946" s="301">
        <f t="shared" si="459"/>
        <v>0</v>
      </c>
      <c r="L946" s="301">
        <f t="shared" si="459"/>
        <v>0</v>
      </c>
      <c r="M946" s="301">
        <f t="shared" si="459"/>
        <v>0</v>
      </c>
      <c r="N946" s="301">
        <f t="shared" si="459"/>
        <v>0</v>
      </c>
      <c r="O946" s="301">
        <f t="shared" si="459"/>
        <v>0</v>
      </c>
      <c r="P946" s="301">
        <f t="shared" si="459"/>
        <v>0</v>
      </c>
      <c r="Q946" s="301">
        <f t="shared" si="459"/>
        <v>0</v>
      </c>
      <c r="R946" s="301">
        <f t="shared" si="459"/>
        <v>0</v>
      </c>
      <c r="S946" s="301">
        <f t="shared" si="459"/>
        <v>0</v>
      </c>
      <c r="T946" s="301">
        <f t="shared" si="459"/>
        <v>0</v>
      </c>
      <c r="U946" s="301">
        <f t="shared" si="459"/>
        <v>0</v>
      </c>
      <c r="V946" s="301">
        <f t="shared" si="459"/>
        <v>0</v>
      </c>
      <c r="W946" s="301">
        <f t="shared" si="459"/>
        <v>0</v>
      </c>
      <c r="X946" s="301">
        <f t="shared" si="459"/>
        <v>0</v>
      </c>
      <c r="Y946" s="301">
        <f t="shared" si="459"/>
        <v>0</v>
      </c>
      <c r="Z946" s="301">
        <f t="shared" si="459"/>
        <v>0</v>
      </c>
      <c r="AA946" s="301">
        <f t="shared" si="459"/>
        <v>0</v>
      </c>
      <c r="AB946" s="301">
        <f t="shared" si="459"/>
        <v>0</v>
      </c>
      <c r="AC946" s="301">
        <f t="shared" si="459"/>
        <v>0</v>
      </c>
      <c r="AD946" s="301">
        <f t="shared" si="459"/>
        <v>0</v>
      </c>
      <c r="AE946" s="301">
        <f t="shared" ca="1" si="459"/>
        <v>-9772.8100034373583</v>
      </c>
      <c r="AF946" s="301">
        <f t="shared" ca="1" si="459"/>
        <v>-9811.4940430343013</v>
      </c>
      <c r="AG946" s="301">
        <f t="shared" ca="1" si="459"/>
        <v>-9850.3312069546464</v>
      </c>
      <c r="AH946" s="301">
        <f t="shared" ca="1" si="459"/>
        <v>-9889.3221013155053</v>
      </c>
      <c r="AI946" s="301">
        <f t="shared" ca="1" si="459"/>
        <v>-9928.4673346332129</v>
      </c>
      <c r="AJ946" s="301">
        <f t="shared" ca="1" si="459"/>
        <v>-9967.7675178328045</v>
      </c>
      <c r="AK946" s="301">
        <f t="shared" ca="1" si="459"/>
        <v>-10007.223264257558</v>
      </c>
      <c r="AL946" s="301">
        <f t="shared" ca="1" si="459"/>
        <v>-10046.835189678579</v>
      </c>
      <c r="AM946" s="301">
        <f t="shared" ca="1" si="459"/>
        <v>-10086.603912304388</v>
      </c>
      <c r="AN946" s="301">
        <f t="shared" ca="1" si="459"/>
        <v>-10126.530052790593</v>
      </c>
      <c r="AO946" s="301">
        <f t="shared" ca="1" si="459"/>
        <v>-10166.614234249557</v>
      </c>
      <c r="AP946" s="301">
        <f t="shared" ca="1" si="459"/>
        <v>-10206.857082260129</v>
      </c>
      <c r="AQ946" s="301">
        <f t="shared" ca="1" si="459"/>
        <v>-10247.259224877409</v>
      </c>
      <c r="AR946" s="301">
        <f t="shared" ca="1" si="459"/>
        <v>-10287.821292642548</v>
      </c>
      <c r="AS946" s="301">
        <f t="shared" ca="1" si="459"/>
        <v>-10328.543918592592</v>
      </c>
      <c r="AT946" s="301">
        <f t="shared" ca="1" si="459"/>
        <v>-10369.427738270351</v>
      </c>
      <c r="AU946" s="301">
        <f t="shared" ca="1" si="459"/>
        <v>-10410.473389734339</v>
      </c>
      <c r="AV946" s="301">
        <f t="shared" ca="1" si="459"/>
        <v>-10451.681513568705</v>
      </c>
      <c r="AW946" s="301">
        <f t="shared" ca="1" si="459"/>
        <v>-10493.052752893249</v>
      </c>
      <c r="AX946" s="301">
        <f t="shared" ca="1" si="459"/>
        <v>-10534.587753373449</v>
      </c>
      <c r="AY946" s="301">
        <f t="shared" ca="1" si="459"/>
        <v>-10576.287163230552</v>
      </c>
      <c r="AZ946" s="301">
        <f t="shared" ca="1" si="459"/>
        <v>-10618.151633251675</v>
      </c>
      <c r="BA946" s="301">
        <f t="shared" ca="1" si="459"/>
        <v>-10660.181816799961</v>
      </c>
      <c r="BB946" s="301">
        <f t="shared" ca="1" si="459"/>
        <v>-10702.378369824795</v>
      </c>
      <c r="BC946" s="301">
        <f t="shared" ca="1" si="459"/>
        <v>-10744.741950872018</v>
      </c>
      <c r="BD946" s="301">
        <f t="shared" ca="1" si="459"/>
        <v>-10787.273221094221</v>
      </c>
      <c r="BE946" s="301">
        <f t="shared" ca="1" si="459"/>
        <v>-10829.972844261052</v>
      </c>
      <c r="BF946" s="301">
        <f t="shared" ca="1" si="459"/>
        <v>-10872.841486769585</v>
      </c>
      <c r="BG946" s="301">
        <f t="shared" ca="1" si="459"/>
        <v>-10915.879817654715</v>
      </c>
      <c r="BH946" s="301">
        <f t="shared" ca="1" si="459"/>
        <v>0</v>
      </c>
      <c r="BI946" s="301">
        <f t="shared" ca="1" si="459"/>
        <v>0</v>
      </c>
      <c r="BJ946" s="301">
        <f t="shared" ca="1" si="459"/>
        <v>0</v>
      </c>
      <c r="BK946" s="301">
        <f t="shared" ca="1" si="459"/>
        <v>0</v>
      </c>
      <c r="BL946" s="301">
        <f t="shared" ca="1" si="459"/>
        <v>0</v>
      </c>
      <c r="BM946" s="301">
        <f t="shared" ca="1" si="459"/>
        <v>0</v>
      </c>
      <c r="BN946" s="301">
        <f t="shared" ca="1" si="459"/>
        <v>0</v>
      </c>
      <c r="BO946" s="301">
        <f t="shared" ca="1" si="459"/>
        <v>0</v>
      </c>
      <c r="BP946" s="301">
        <f t="shared" ca="1" si="459"/>
        <v>0</v>
      </c>
      <c r="BQ946" s="301">
        <f t="shared" ca="1" si="459"/>
        <v>0</v>
      </c>
      <c r="BR946" s="301">
        <f t="shared" ref="BR946:BX946" ca="1" si="460">-IF(BR944&gt;0,IF(BR927&lt;=$D$319,0,PPMT(($D$317+$E$317)/12,BR927,$D$318*12,-$D$315)),0)</f>
        <v>0</v>
      </c>
      <c r="BS946" s="301">
        <f t="shared" ca="1" si="460"/>
        <v>0</v>
      </c>
      <c r="BT946" s="301">
        <f t="shared" ca="1" si="460"/>
        <v>0</v>
      </c>
      <c r="BU946" s="301">
        <f t="shared" ca="1" si="460"/>
        <v>0</v>
      </c>
      <c r="BV946" s="301">
        <f t="shared" ca="1" si="460"/>
        <v>0</v>
      </c>
      <c r="BW946" s="301">
        <f t="shared" ca="1" si="460"/>
        <v>0</v>
      </c>
      <c r="BX946" s="301">
        <f t="shared" ca="1" si="460"/>
        <v>0</v>
      </c>
      <c r="BY946" s="301">
        <f t="shared" ref="BY946:CJ946" ca="1" si="461">-IF(BY944&gt;0,IF(BY927&lt;=$D$319,0,PPMT(($D$317+$E$317)/12,BY927,$D$318*12,-$D$315)),0)</f>
        <v>0</v>
      </c>
      <c r="BZ946" s="301">
        <f t="shared" ca="1" si="461"/>
        <v>0</v>
      </c>
      <c r="CA946" s="301">
        <f t="shared" ca="1" si="461"/>
        <v>0</v>
      </c>
      <c r="CB946" s="301">
        <f t="shared" ca="1" si="461"/>
        <v>0</v>
      </c>
      <c r="CC946" s="301">
        <f t="shared" ca="1" si="461"/>
        <v>0</v>
      </c>
      <c r="CD946" s="301">
        <f t="shared" ca="1" si="461"/>
        <v>0</v>
      </c>
      <c r="CE946" s="301">
        <f t="shared" ca="1" si="461"/>
        <v>0</v>
      </c>
      <c r="CF946" s="301">
        <f t="shared" ca="1" si="461"/>
        <v>0</v>
      </c>
      <c r="CG946" s="301">
        <f t="shared" ca="1" si="461"/>
        <v>0</v>
      </c>
      <c r="CH946" s="301">
        <f t="shared" ca="1" si="461"/>
        <v>0</v>
      </c>
      <c r="CI946" s="301">
        <f t="shared" ca="1" si="461"/>
        <v>0</v>
      </c>
      <c r="CJ946" s="301">
        <f t="shared" ca="1" si="461"/>
        <v>0</v>
      </c>
      <c r="CK946" s="301"/>
      <c r="CL946" s="301"/>
      <c r="CM946" s="301"/>
      <c r="CN946" s="301"/>
      <c r="CO946" s="301"/>
      <c r="CP946" s="301"/>
      <c r="CQ946" s="301"/>
      <c r="CR946" s="301"/>
      <c r="CS946" s="301"/>
      <c r="CT946" s="301"/>
      <c r="CU946" s="301"/>
      <c r="CV946" s="301"/>
      <c r="CW946" s="301"/>
      <c r="CX946" s="301"/>
      <c r="CY946" s="301"/>
      <c r="CZ946" s="301"/>
      <c r="DA946" s="301"/>
      <c r="DB946" s="301"/>
      <c r="DC946" s="301"/>
      <c r="DD946" s="301"/>
      <c r="DE946" s="301"/>
      <c r="DF946" s="301"/>
      <c r="DG946" s="301"/>
      <c r="DH946" s="301"/>
      <c r="DI946" s="301"/>
      <c r="DJ946" s="301"/>
      <c r="DK946" s="301"/>
      <c r="DL946" s="301"/>
      <c r="DM946" s="301"/>
      <c r="DN946" s="301"/>
      <c r="DO946" s="301"/>
      <c r="DP946" s="301"/>
      <c r="DQ946" s="301"/>
      <c r="DR946" s="301"/>
      <c r="DS946" s="301"/>
      <c r="DT946" s="301"/>
    </row>
    <row r="947" spans="3:124" outlineLevel="1">
      <c r="C947" s="232" t="s">
        <v>329</v>
      </c>
      <c r="D947" s="349"/>
      <c r="E947" s="300">
        <f t="shared" ref="E947:BP947" si="462">IF(E927=$D$308,$D$315,0)</f>
        <v>0</v>
      </c>
      <c r="F947" s="301">
        <f t="shared" si="462"/>
        <v>0</v>
      </c>
      <c r="G947" s="301">
        <f t="shared" si="462"/>
        <v>0</v>
      </c>
      <c r="H947" s="301">
        <f t="shared" si="462"/>
        <v>0</v>
      </c>
      <c r="I947" s="301">
        <f t="shared" si="462"/>
        <v>0</v>
      </c>
      <c r="J947" s="301">
        <f t="shared" si="462"/>
        <v>0</v>
      </c>
      <c r="K947" s="301">
        <f t="shared" si="462"/>
        <v>0</v>
      </c>
      <c r="L947" s="301">
        <f t="shared" si="462"/>
        <v>0</v>
      </c>
      <c r="M947" s="301">
        <f t="shared" si="462"/>
        <v>0</v>
      </c>
      <c r="N947" s="301">
        <f t="shared" si="462"/>
        <v>0</v>
      </c>
      <c r="O947" s="301">
        <f t="shared" si="462"/>
        <v>0</v>
      </c>
      <c r="P947" s="301">
        <f t="shared" si="462"/>
        <v>0</v>
      </c>
      <c r="Q947" s="301">
        <f t="shared" si="462"/>
        <v>0</v>
      </c>
      <c r="R947" s="301">
        <f t="shared" si="462"/>
        <v>0</v>
      </c>
      <c r="S947" s="301">
        <f t="shared" si="462"/>
        <v>0</v>
      </c>
      <c r="T947" s="301">
        <f t="shared" si="462"/>
        <v>0</v>
      </c>
      <c r="U947" s="301">
        <f t="shared" si="462"/>
        <v>0</v>
      </c>
      <c r="V947" s="301">
        <f t="shared" si="462"/>
        <v>0</v>
      </c>
      <c r="W947" s="301">
        <f t="shared" si="462"/>
        <v>0</v>
      </c>
      <c r="X947" s="301">
        <f t="shared" si="462"/>
        <v>0</v>
      </c>
      <c r="Y947" s="301">
        <f t="shared" si="462"/>
        <v>0</v>
      </c>
      <c r="Z947" s="301">
        <f t="shared" si="462"/>
        <v>0</v>
      </c>
      <c r="AA947" s="301">
        <f t="shared" si="462"/>
        <v>0</v>
      </c>
      <c r="AB947" s="301">
        <f t="shared" si="462"/>
        <v>0</v>
      </c>
      <c r="AC947" s="301">
        <f t="shared" si="462"/>
        <v>0</v>
      </c>
      <c r="AD947" s="301">
        <f t="shared" ca="1" si="462"/>
        <v>7009427.7323099999</v>
      </c>
      <c r="AE947" s="301">
        <f t="shared" si="462"/>
        <v>0</v>
      </c>
      <c r="AF947" s="301">
        <f t="shared" si="462"/>
        <v>0</v>
      </c>
      <c r="AG947" s="301">
        <f t="shared" si="462"/>
        <v>0</v>
      </c>
      <c r="AH947" s="301">
        <f t="shared" si="462"/>
        <v>0</v>
      </c>
      <c r="AI947" s="301">
        <f t="shared" si="462"/>
        <v>0</v>
      </c>
      <c r="AJ947" s="301">
        <f t="shared" si="462"/>
        <v>0</v>
      </c>
      <c r="AK947" s="301">
        <f t="shared" si="462"/>
        <v>0</v>
      </c>
      <c r="AL947" s="301">
        <f t="shared" si="462"/>
        <v>0</v>
      </c>
      <c r="AM947" s="301">
        <f t="shared" si="462"/>
        <v>0</v>
      </c>
      <c r="AN947" s="301">
        <f t="shared" si="462"/>
        <v>0</v>
      </c>
      <c r="AO947" s="301">
        <f t="shared" si="462"/>
        <v>0</v>
      </c>
      <c r="AP947" s="301">
        <f t="shared" si="462"/>
        <v>0</v>
      </c>
      <c r="AQ947" s="301">
        <f t="shared" si="462"/>
        <v>0</v>
      </c>
      <c r="AR947" s="301">
        <f t="shared" si="462"/>
        <v>0</v>
      </c>
      <c r="AS947" s="301">
        <f t="shared" si="462"/>
        <v>0</v>
      </c>
      <c r="AT947" s="301">
        <f t="shared" si="462"/>
        <v>0</v>
      </c>
      <c r="AU947" s="301">
        <f t="shared" si="462"/>
        <v>0</v>
      </c>
      <c r="AV947" s="301">
        <f t="shared" si="462"/>
        <v>0</v>
      </c>
      <c r="AW947" s="301">
        <f t="shared" si="462"/>
        <v>0</v>
      </c>
      <c r="AX947" s="301">
        <f t="shared" si="462"/>
        <v>0</v>
      </c>
      <c r="AY947" s="301">
        <f t="shared" si="462"/>
        <v>0</v>
      </c>
      <c r="AZ947" s="301">
        <f t="shared" si="462"/>
        <v>0</v>
      </c>
      <c r="BA947" s="301">
        <f t="shared" si="462"/>
        <v>0</v>
      </c>
      <c r="BB947" s="301">
        <f t="shared" si="462"/>
        <v>0</v>
      </c>
      <c r="BC947" s="301">
        <f t="shared" si="462"/>
        <v>0</v>
      </c>
      <c r="BD947" s="301">
        <f t="shared" si="462"/>
        <v>0</v>
      </c>
      <c r="BE947" s="301">
        <f t="shared" si="462"/>
        <v>0</v>
      </c>
      <c r="BF947" s="301">
        <f t="shared" si="462"/>
        <v>0</v>
      </c>
      <c r="BG947" s="301">
        <f t="shared" si="462"/>
        <v>0</v>
      </c>
      <c r="BH947" s="301">
        <f t="shared" si="462"/>
        <v>0</v>
      </c>
      <c r="BI947" s="301">
        <f t="shared" si="462"/>
        <v>0</v>
      </c>
      <c r="BJ947" s="301">
        <f t="shared" si="462"/>
        <v>0</v>
      </c>
      <c r="BK947" s="301">
        <f t="shared" si="462"/>
        <v>0</v>
      </c>
      <c r="BL947" s="301">
        <f t="shared" si="462"/>
        <v>0</v>
      </c>
      <c r="BM947" s="301">
        <f t="shared" si="462"/>
        <v>0</v>
      </c>
      <c r="BN947" s="301">
        <f t="shared" si="462"/>
        <v>0</v>
      </c>
      <c r="BO947" s="301">
        <f t="shared" si="462"/>
        <v>0</v>
      </c>
      <c r="BP947" s="301">
        <f t="shared" si="462"/>
        <v>0</v>
      </c>
      <c r="BQ947" s="301">
        <f t="shared" ref="BQ947:BX947" si="463">IF(BQ927=$D$308,$D$315,0)</f>
        <v>0</v>
      </c>
      <c r="BR947" s="301">
        <f t="shared" si="463"/>
        <v>0</v>
      </c>
      <c r="BS947" s="301">
        <f t="shared" si="463"/>
        <v>0</v>
      </c>
      <c r="BT947" s="301">
        <f t="shared" si="463"/>
        <v>0</v>
      </c>
      <c r="BU947" s="301">
        <f t="shared" si="463"/>
        <v>0</v>
      </c>
      <c r="BV947" s="301">
        <f t="shared" si="463"/>
        <v>0</v>
      </c>
      <c r="BW947" s="301">
        <f t="shared" si="463"/>
        <v>0</v>
      </c>
      <c r="BX947" s="301">
        <f t="shared" si="463"/>
        <v>0</v>
      </c>
      <c r="BY947" s="301">
        <f t="shared" ref="BY947:CJ947" si="464">IF(BY927=$D$308,$D$315,0)</f>
        <v>0</v>
      </c>
      <c r="BZ947" s="301">
        <f t="shared" si="464"/>
        <v>0</v>
      </c>
      <c r="CA947" s="301">
        <f t="shared" si="464"/>
        <v>0</v>
      </c>
      <c r="CB947" s="301">
        <f t="shared" si="464"/>
        <v>0</v>
      </c>
      <c r="CC947" s="301">
        <f t="shared" si="464"/>
        <v>0</v>
      </c>
      <c r="CD947" s="301">
        <f t="shared" si="464"/>
        <v>0</v>
      </c>
      <c r="CE947" s="301">
        <f t="shared" si="464"/>
        <v>0</v>
      </c>
      <c r="CF947" s="301">
        <f t="shared" si="464"/>
        <v>0</v>
      </c>
      <c r="CG947" s="301">
        <f t="shared" si="464"/>
        <v>0</v>
      </c>
      <c r="CH947" s="301">
        <f t="shared" si="464"/>
        <v>0</v>
      </c>
      <c r="CI947" s="301">
        <f t="shared" si="464"/>
        <v>0</v>
      </c>
      <c r="CJ947" s="301">
        <f t="shared" si="464"/>
        <v>0</v>
      </c>
      <c r="CK947" s="301"/>
      <c r="CL947" s="301"/>
      <c r="CM947" s="301"/>
      <c r="CN947" s="301"/>
      <c r="CO947" s="301"/>
      <c r="CP947" s="301"/>
      <c r="CQ947" s="301"/>
      <c r="CR947" s="301"/>
      <c r="CS947" s="301"/>
      <c r="CT947" s="301"/>
      <c r="CU947" s="301"/>
      <c r="CV947" s="301"/>
      <c r="CW947" s="301"/>
      <c r="CX947" s="301"/>
      <c r="CY947" s="301"/>
      <c r="CZ947" s="301"/>
      <c r="DA947" s="301"/>
      <c r="DB947" s="301"/>
      <c r="DC947" s="301"/>
      <c r="DD947" s="301"/>
      <c r="DE947" s="301"/>
      <c r="DF947" s="301"/>
      <c r="DG947" s="301"/>
      <c r="DH947" s="301"/>
      <c r="DI947" s="301"/>
      <c r="DJ947" s="301"/>
      <c r="DK947" s="301"/>
      <c r="DL947" s="301"/>
      <c r="DM947" s="301"/>
      <c r="DN947" s="301"/>
      <c r="DO947" s="301"/>
      <c r="DP947" s="301"/>
      <c r="DQ947" s="301"/>
      <c r="DR947" s="301"/>
      <c r="DS947" s="301"/>
      <c r="DT947" s="301"/>
    </row>
    <row r="948" spans="3:124" outlineLevel="1">
      <c r="C948" s="232" t="s">
        <v>333</v>
      </c>
      <c r="D948" s="349"/>
      <c r="E948" s="300">
        <f t="shared" ref="E948:BP948" si="465">IF(E927=$E$328,-E944-E946,0)</f>
        <v>0</v>
      </c>
      <c r="F948" s="301">
        <f t="shared" si="465"/>
        <v>0</v>
      </c>
      <c r="G948" s="301">
        <f t="shared" si="465"/>
        <v>0</v>
      </c>
      <c r="H948" s="301">
        <f t="shared" si="465"/>
        <v>0</v>
      </c>
      <c r="I948" s="301">
        <f t="shared" si="465"/>
        <v>0</v>
      </c>
      <c r="J948" s="301">
        <f t="shared" si="465"/>
        <v>0</v>
      </c>
      <c r="K948" s="301">
        <f t="shared" si="465"/>
        <v>0</v>
      </c>
      <c r="L948" s="301">
        <f t="shared" si="465"/>
        <v>0</v>
      </c>
      <c r="M948" s="301">
        <f t="shared" si="465"/>
        <v>0</v>
      </c>
      <c r="N948" s="301">
        <f t="shared" si="465"/>
        <v>0</v>
      </c>
      <c r="O948" s="301">
        <f t="shared" si="465"/>
        <v>0</v>
      </c>
      <c r="P948" s="301">
        <f t="shared" si="465"/>
        <v>0</v>
      </c>
      <c r="Q948" s="301">
        <f t="shared" si="465"/>
        <v>0</v>
      </c>
      <c r="R948" s="301">
        <f t="shared" si="465"/>
        <v>0</v>
      </c>
      <c r="S948" s="301">
        <f t="shared" si="465"/>
        <v>0</v>
      </c>
      <c r="T948" s="301">
        <f t="shared" si="465"/>
        <v>0</v>
      </c>
      <c r="U948" s="301">
        <f t="shared" si="465"/>
        <v>0</v>
      </c>
      <c r="V948" s="301">
        <f t="shared" si="465"/>
        <v>0</v>
      </c>
      <c r="W948" s="301">
        <f t="shared" si="465"/>
        <v>0</v>
      </c>
      <c r="X948" s="301">
        <f t="shared" si="465"/>
        <v>0</v>
      </c>
      <c r="Y948" s="301">
        <f t="shared" si="465"/>
        <v>0</v>
      </c>
      <c r="Z948" s="301">
        <f t="shared" si="465"/>
        <v>0</v>
      </c>
      <c r="AA948" s="301">
        <f t="shared" si="465"/>
        <v>0</v>
      </c>
      <c r="AB948" s="301">
        <f t="shared" si="465"/>
        <v>0</v>
      </c>
      <c r="AC948" s="301">
        <f t="shared" si="465"/>
        <v>0</v>
      </c>
      <c r="AD948" s="301">
        <f t="shared" si="465"/>
        <v>0</v>
      </c>
      <c r="AE948" s="301">
        <f t="shared" si="465"/>
        <v>0</v>
      </c>
      <c r="AF948" s="301">
        <f t="shared" si="465"/>
        <v>0</v>
      </c>
      <c r="AG948" s="301">
        <f t="shared" si="465"/>
        <v>0</v>
      </c>
      <c r="AH948" s="301">
        <f t="shared" si="465"/>
        <v>0</v>
      </c>
      <c r="AI948" s="301">
        <f t="shared" si="465"/>
        <v>0</v>
      </c>
      <c r="AJ948" s="301">
        <f t="shared" si="465"/>
        <v>0</v>
      </c>
      <c r="AK948" s="301">
        <f t="shared" si="465"/>
        <v>0</v>
      </c>
      <c r="AL948" s="301">
        <f t="shared" si="465"/>
        <v>0</v>
      </c>
      <c r="AM948" s="301">
        <f t="shared" si="465"/>
        <v>0</v>
      </c>
      <c r="AN948" s="301">
        <f t="shared" si="465"/>
        <v>0</v>
      </c>
      <c r="AO948" s="301">
        <f t="shared" si="465"/>
        <v>0</v>
      </c>
      <c r="AP948" s="301">
        <f t="shared" si="465"/>
        <v>0</v>
      </c>
      <c r="AQ948" s="301">
        <f t="shared" si="465"/>
        <v>0</v>
      </c>
      <c r="AR948" s="301">
        <f t="shared" si="465"/>
        <v>0</v>
      </c>
      <c r="AS948" s="301">
        <f t="shared" si="465"/>
        <v>0</v>
      </c>
      <c r="AT948" s="301">
        <f t="shared" si="465"/>
        <v>0</v>
      </c>
      <c r="AU948" s="301">
        <f t="shared" si="465"/>
        <v>0</v>
      </c>
      <c r="AV948" s="301">
        <f t="shared" si="465"/>
        <v>0</v>
      </c>
      <c r="AW948" s="301">
        <f t="shared" si="465"/>
        <v>0</v>
      </c>
      <c r="AX948" s="301">
        <f t="shared" si="465"/>
        <v>0</v>
      </c>
      <c r="AY948" s="301">
        <f t="shared" si="465"/>
        <v>0</v>
      </c>
      <c r="AZ948" s="301">
        <f t="shared" si="465"/>
        <v>0</v>
      </c>
      <c r="BA948" s="301">
        <f t="shared" si="465"/>
        <v>0</v>
      </c>
      <c r="BB948" s="301">
        <f t="shared" si="465"/>
        <v>0</v>
      </c>
      <c r="BC948" s="301">
        <f t="shared" si="465"/>
        <v>0</v>
      </c>
      <c r="BD948" s="301">
        <f t="shared" si="465"/>
        <v>0</v>
      </c>
      <c r="BE948" s="301">
        <f t="shared" si="465"/>
        <v>0</v>
      </c>
      <c r="BF948" s="301">
        <f t="shared" si="465"/>
        <v>0</v>
      </c>
      <c r="BG948" s="301">
        <f t="shared" ca="1" si="465"/>
        <v>-6709736.3204795411</v>
      </c>
      <c r="BH948" s="301">
        <f t="shared" si="465"/>
        <v>0</v>
      </c>
      <c r="BI948" s="301">
        <f t="shared" si="465"/>
        <v>0</v>
      </c>
      <c r="BJ948" s="301">
        <f t="shared" si="465"/>
        <v>0</v>
      </c>
      <c r="BK948" s="301">
        <f t="shared" si="465"/>
        <v>0</v>
      </c>
      <c r="BL948" s="301">
        <f t="shared" si="465"/>
        <v>0</v>
      </c>
      <c r="BM948" s="301">
        <f t="shared" si="465"/>
        <v>0</v>
      </c>
      <c r="BN948" s="301">
        <f t="shared" si="465"/>
        <v>0</v>
      </c>
      <c r="BO948" s="301">
        <f t="shared" si="465"/>
        <v>0</v>
      </c>
      <c r="BP948" s="301">
        <f t="shared" si="465"/>
        <v>0</v>
      </c>
      <c r="BQ948" s="301">
        <f t="shared" ref="BQ948:BX948" si="466">IF(BQ927=$E$328,-BQ944-BQ946,0)</f>
        <v>0</v>
      </c>
      <c r="BR948" s="301">
        <f t="shared" si="466"/>
        <v>0</v>
      </c>
      <c r="BS948" s="301">
        <f t="shared" si="466"/>
        <v>0</v>
      </c>
      <c r="BT948" s="301">
        <f t="shared" si="466"/>
        <v>0</v>
      </c>
      <c r="BU948" s="301">
        <f t="shared" si="466"/>
        <v>0</v>
      </c>
      <c r="BV948" s="301">
        <f t="shared" si="466"/>
        <v>0</v>
      </c>
      <c r="BW948" s="301">
        <f t="shared" si="466"/>
        <v>0</v>
      </c>
      <c r="BX948" s="301">
        <f t="shared" si="466"/>
        <v>0</v>
      </c>
      <c r="BY948" s="301">
        <f t="shared" ref="BY948:CJ948" si="467">IF(BY927=$E$328,-BY944-BY946,0)</f>
        <v>0</v>
      </c>
      <c r="BZ948" s="301">
        <f t="shared" si="467"/>
        <v>0</v>
      </c>
      <c r="CA948" s="301">
        <f t="shared" si="467"/>
        <v>0</v>
      </c>
      <c r="CB948" s="301">
        <f t="shared" si="467"/>
        <v>0</v>
      </c>
      <c r="CC948" s="301">
        <f t="shared" si="467"/>
        <v>0</v>
      </c>
      <c r="CD948" s="301">
        <f t="shared" si="467"/>
        <v>0</v>
      </c>
      <c r="CE948" s="301">
        <f t="shared" si="467"/>
        <v>0</v>
      </c>
      <c r="CF948" s="301">
        <f t="shared" si="467"/>
        <v>0</v>
      </c>
      <c r="CG948" s="301">
        <f t="shared" si="467"/>
        <v>0</v>
      </c>
      <c r="CH948" s="301">
        <f t="shared" si="467"/>
        <v>0</v>
      </c>
      <c r="CI948" s="301">
        <f t="shared" si="467"/>
        <v>0</v>
      </c>
      <c r="CJ948" s="301">
        <f t="shared" si="467"/>
        <v>0</v>
      </c>
      <c r="CK948" s="301"/>
      <c r="CL948" s="301"/>
      <c r="CM948" s="301"/>
      <c r="CN948" s="301"/>
      <c r="CO948" s="301"/>
      <c r="CP948" s="301"/>
      <c r="CQ948" s="301"/>
      <c r="CR948" s="301"/>
      <c r="CS948" s="301"/>
      <c r="CT948" s="301"/>
      <c r="CU948" s="301"/>
      <c r="CV948" s="301"/>
      <c r="CW948" s="301"/>
      <c r="CX948" s="301"/>
      <c r="CY948" s="301"/>
      <c r="CZ948" s="301"/>
      <c r="DA948" s="301"/>
      <c r="DB948" s="301"/>
      <c r="DC948" s="301"/>
      <c r="DD948" s="301"/>
      <c r="DE948" s="301"/>
      <c r="DF948" s="301"/>
      <c r="DG948" s="301"/>
      <c r="DH948" s="301"/>
      <c r="DI948" s="301"/>
      <c r="DJ948" s="301"/>
      <c r="DK948" s="301"/>
      <c r="DL948" s="301"/>
      <c r="DM948" s="301"/>
      <c r="DN948" s="301"/>
      <c r="DO948" s="301"/>
      <c r="DP948" s="301"/>
      <c r="DQ948" s="301"/>
      <c r="DR948" s="301"/>
      <c r="DS948" s="301"/>
      <c r="DT948" s="301"/>
    </row>
    <row r="949" spans="3:124" outlineLevel="1">
      <c r="C949" s="232" t="s">
        <v>186</v>
      </c>
      <c r="D949" s="349">
        <v>0</v>
      </c>
      <c r="E949" s="300">
        <f>E944+E946+E947+E948</f>
        <v>0</v>
      </c>
      <c r="F949" s="301">
        <f t="shared" ref="F949:BQ949" si="468">F944+F946+F947+F948</f>
        <v>0</v>
      </c>
      <c r="G949" s="301">
        <f t="shared" si="468"/>
        <v>0</v>
      </c>
      <c r="H949" s="301">
        <f t="shared" si="468"/>
        <v>0</v>
      </c>
      <c r="I949" s="301">
        <f t="shared" si="468"/>
        <v>0</v>
      </c>
      <c r="J949" s="301">
        <f t="shared" si="468"/>
        <v>0</v>
      </c>
      <c r="K949" s="301">
        <f t="shared" si="468"/>
        <v>0</v>
      </c>
      <c r="L949" s="301">
        <f t="shared" si="468"/>
        <v>0</v>
      </c>
      <c r="M949" s="301">
        <f t="shared" si="468"/>
        <v>0</v>
      </c>
      <c r="N949" s="301">
        <f t="shared" si="468"/>
        <v>0</v>
      </c>
      <c r="O949" s="301">
        <f t="shared" si="468"/>
        <v>0</v>
      </c>
      <c r="P949" s="301">
        <f t="shared" si="468"/>
        <v>0</v>
      </c>
      <c r="Q949" s="301">
        <f t="shared" si="468"/>
        <v>0</v>
      </c>
      <c r="R949" s="301">
        <f t="shared" si="468"/>
        <v>0</v>
      </c>
      <c r="S949" s="301">
        <f t="shared" si="468"/>
        <v>0</v>
      </c>
      <c r="T949" s="301">
        <f t="shared" si="468"/>
        <v>0</v>
      </c>
      <c r="U949" s="301">
        <f t="shared" si="468"/>
        <v>0</v>
      </c>
      <c r="V949" s="301">
        <f t="shared" si="468"/>
        <v>0</v>
      </c>
      <c r="W949" s="301">
        <f t="shared" si="468"/>
        <v>0</v>
      </c>
      <c r="X949" s="301">
        <f t="shared" si="468"/>
        <v>0</v>
      </c>
      <c r="Y949" s="301">
        <f t="shared" si="468"/>
        <v>0</v>
      </c>
      <c r="Z949" s="301">
        <f t="shared" si="468"/>
        <v>0</v>
      </c>
      <c r="AA949" s="301">
        <f t="shared" si="468"/>
        <v>0</v>
      </c>
      <c r="AB949" s="301">
        <f t="shared" si="468"/>
        <v>0</v>
      </c>
      <c r="AC949" s="301">
        <f t="shared" si="468"/>
        <v>0</v>
      </c>
      <c r="AD949" s="301">
        <f t="shared" ca="1" si="468"/>
        <v>7009427.7323099999</v>
      </c>
      <c r="AE949" s="301">
        <f t="shared" ca="1" si="468"/>
        <v>6999654.9223065628</v>
      </c>
      <c r="AF949" s="301">
        <f t="shared" ca="1" si="468"/>
        <v>6989843.4282635283</v>
      </c>
      <c r="AG949" s="301">
        <f t="shared" ca="1" si="468"/>
        <v>6979993.0970565733</v>
      </c>
      <c r="AH949" s="301">
        <f t="shared" ca="1" si="468"/>
        <v>6970103.7749552578</v>
      </c>
      <c r="AI949" s="301">
        <f t="shared" ca="1" si="468"/>
        <v>6960175.307620625</v>
      </c>
      <c r="AJ949" s="301">
        <f t="shared" ca="1" si="468"/>
        <v>6950207.540102792</v>
      </c>
      <c r="AK949" s="301">
        <f t="shared" ca="1" si="468"/>
        <v>6940200.3168385345</v>
      </c>
      <c r="AL949" s="301">
        <f t="shared" ca="1" si="468"/>
        <v>6930153.4816488558</v>
      </c>
      <c r="AM949" s="301">
        <f t="shared" ca="1" si="468"/>
        <v>6920066.8777365517</v>
      </c>
      <c r="AN949" s="301">
        <f t="shared" ca="1" si="468"/>
        <v>6909940.3476837613</v>
      </c>
      <c r="AO949" s="301">
        <f t="shared" ca="1" si="468"/>
        <v>6899773.7334495122</v>
      </c>
      <c r="AP949" s="301">
        <f t="shared" ca="1" si="468"/>
        <v>6889566.8763672523</v>
      </c>
      <c r="AQ949" s="301">
        <f t="shared" ca="1" si="468"/>
        <v>6879319.6171423746</v>
      </c>
      <c r="AR949" s="301">
        <f t="shared" ca="1" si="468"/>
        <v>6869031.7958497321</v>
      </c>
      <c r="AS949" s="301">
        <f t="shared" ca="1" si="468"/>
        <v>6858703.2519311393</v>
      </c>
      <c r="AT949" s="301">
        <f t="shared" ca="1" si="468"/>
        <v>6848333.8241928685</v>
      </c>
      <c r="AU949" s="301">
        <f t="shared" ca="1" si="468"/>
        <v>6837923.350803134</v>
      </c>
      <c r="AV949" s="301">
        <f t="shared" ca="1" si="468"/>
        <v>6827471.6692895656</v>
      </c>
      <c r="AW949" s="301">
        <f t="shared" ca="1" si="468"/>
        <v>6816978.6165366722</v>
      </c>
      <c r="AX949" s="301">
        <f t="shared" ca="1" si="468"/>
        <v>6806444.028783299</v>
      </c>
      <c r="AY949" s="301">
        <f t="shared" ca="1" si="468"/>
        <v>6795867.7416200684</v>
      </c>
      <c r="AZ949" s="301">
        <f t="shared" ca="1" si="468"/>
        <v>6785249.589986817</v>
      </c>
      <c r="BA949" s="301">
        <f t="shared" ca="1" si="468"/>
        <v>6774589.4081700174</v>
      </c>
      <c r="BB949" s="301">
        <f t="shared" ca="1" si="468"/>
        <v>6763887.0298001925</v>
      </c>
      <c r="BC949" s="301">
        <f t="shared" ca="1" si="468"/>
        <v>6753142.2878493201</v>
      </c>
      <c r="BD949" s="301">
        <f t="shared" ca="1" si="468"/>
        <v>6742355.0146282259</v>
      </c>
      <c r="BE949" s="301">
        <f t="shared" ca="1" si="468"/>
        <v>6731525.0417839652</v>
      </c>
      <c r="BF949" s="301">
        <f t="shared" ca="1" si="468"/>
        <v>6720652.2002971955</v>
      </c>
      <c r="BG949" s="301">
        <f t="shared" ca="1" si="468"/>
        <v>0</v>
      </c>
      <c r="BH949" s="301">
        <f t="shared" ca="1" si="468"/>
        <v>0</v>
      </c>
      <c r="BI949" s="301">
        <f t="shared" ca="1" si="468"/>
        <v>0</v>
      </c>
      <c r="BJ949" s="301">
        <f t="shared" ca="1" si="468"/>
        <v>0</v>
      </c>
      <c r="BK949" s="301">
        <f t="shared" ca="1" si="468"/>
        <v>0</v>
      </c>
      <c r="BL949" s="301">
        <f t="shared" ca="1" si="468"/>
        <v>0</v>
      </c>
      <c r="BM949" s="301">
        <f t="shared" ca="1" si="468"/>
        <v>0</v>
      </c>
      <c r="BN949" s="301">
        <f t="shared" ca="1" si="468"/>
        <v>0</v>
      </c>
      <c r="BO949" s="301">
        <f t="shared" ca="1" si="468"/>
        <v>0</v>
      </c>
      <c r="BP949" s="301">
        <f t="shared" ca="1" si="468"/>
        <v>0</v>
      </c>
      <c r="BQ949" s="301">
        <f t="shared" ca="1" si="468"/>
        <v>0</v>
      </c>
      <c r="BR949" s="301">
        <f t="shared" ref="BR949:BX949" ca="1" si="469">BR944+BR946+BR947+BR948</f>
        <v>0</v>
      </c>
      <c r="BS949" s="301">
        <f t="shared" ca="1" si="469"/>
        <v>0</v>
      </c>
      <c r="BT949" s="301">
        <f t="shared" ca="1" si="469"/>
        <v>0</v>
      </c>
      <c r="BU949" s="301">
        <f t="shared" ca="1" si="469"/>
        <v>0</v>
      </c>
      <c r="BV949" s="301">
        <f t="shared" ca="1" si="469"/>
        <v>0</v>
      </c>
      <c r="BW949" s="301">
        <f t="shared" ca="1" si="469"/>
        <v>0</v>
      </c>
      <c r="BX949" s="301">
        <f t="shared" ca="1" si="469"/>
        <v>0</v>
      </c>
      <c r="BY949" s="301">
        <f t="shared" ref="BY949:CJ949" ca="1" si="470">BY944+BY946+BY947+BY948</f>
        <v>0</v>
      </c>
      <c r="BZ949" s="301">
        <f t="shared" ca="1" si="470"/>
        <v>0</v>
      </c>
      <c r="CA949" s="301">
        <f t="shared" ca="1" si="470"/>
        <v>0</v>
      </c>
      <c r="CB949" s="301">
        <f t="shared" ca="1" si="470"/>
        <v>0</v>
      </c>
      <c r="CC949" s="301">
        <f t="shared" ca="1" si="470"/>
        <v>0</v>
      </c>
      <c r="CD949" s="301">
        <f t="shared" ca="1" si="470"/>
        <v>0</v>
      </c>
      <c r="CE949" s="301">
        <f t="shared" ca="1" si="470"/>
        <v>0</v>
      </c>
      <c r="CF949" s="301">
        <f t="shared" ca="1" si="470"/>
        <v>0</v>
      </c>
      <c r="CG949" s="301">
        <f t="shared" ca="1" si="470"/>
        <v>0</v>
      </c>
      <c r="CH949" s="301">
        <f t="shared" ca="1" si="470"/>
        <v>0</v>
      </c>
      <c r="CI949" s="301">
        <f t="shared" ca="1" si="470"/>
        <v>0</v>
      </c>
      <c r="CJ949" s="301">
        <f t="shared" ca="1" si="470"/>
        <v>0</v>
      </c>
      <c r="CK949" s="301"/>
      <c r="CL949" s="301"/>
      <c r="CM949" s="301"/>
      <c r="CN949" s="301"/>
      <c r="CO949" s="301"/>
      <c r="CP949" s="301"/>
      <c r="CQ949" s="301"/>
      <c r="CR949" s="301"/>
      <c r="CS949" s="301"/>
      <c r="CT949" s="301"/>
      <c r="CU949" s="301"/>
      <c r="CV949" s="301"/>
      <c r="CW949" s="301"/>
      <c r="CX949" s="301"/>
      <c r="CY949" s="301"/>
      <c r="CZ949" s="301"/>
      <c r="DA949" s="301"/>
      <c r="DB949" s="301"/>
      <c r="DC949" s="301"/>
      <c r="DD949" s="301"/>
      <c r="DE949" s="301"/>
      <c r="DF949" s="301"/>
      <c r="DG949" s="301"/>
      <c r="DH949" s="301"/>
      <c r="DI949" s="301"/>
      <c r="DJ949" s="301"/>
      <c r="DK949" s="301"/>
      <c r="DL949" s="301"/>
      <c r="DM949" s="301"/>
      <c r="DN949" s="301"/>
      <c r="DO949" s="301"/>
      <c r="DP949" s="301"/>
      <c r="DQ949" s="301"/>
      <c r="DR949" s="301"/>
      <c r="DS949" s="301"/>
      <c r="DT949" s="301"/>
    </row>
    <row r="950" spans="3:124" outlineLevel="1">
      <c r="D950" s="348"/>
      <c r="E950" s="300"/>
      <c r="F950" s="302"/>
      <c r="G950" s="286"/>
      <c r="H950" s="286"/>
      <c r="I950" s="286"/>
      <c r="J950" s="286"/>
      <c r="K950" s="286"/>
      <c r="L950" s="286"/>
      <c r="M950" s="286"/>
      <c r="N950" s="286"/>
    </row>
    <row r="951" spans="3:124" outlineLevel="1">
      <c r="C951" s="23" t="s">
        <v>313</v>
      </c>
      <c r="D951" s="349"/>
      <c r="E951" s="300"/>
      <c r="F951" s="301"/>
      <c r="G951" s="304"/>
      <c r="H951" s="284"/>
      <c r="I951" s="284"/>
      <c r="J951" s="284"/>
      <c r="K951" s="284"/>
      <c r="L951" s="284"/>
      <c r="M951" s="284"/>
      <c r="N951" s="284"/>
    </row>
    <row r="952" spans="3:124" outlineLevel="1">
      <c r="C952" s="232" t="s">
        <v>35</v>
      </c>
      <c r="D952" s="349"/>
      <c r="E952" s="341">
        <f>E933+E939+E945</f>
        <v>-21496.334166666667</v>
      </c>
      <c r="F952" s="301">
        <f t="shared" ref="F952:BQ953" si="471">F933+F939+F945</f>
        <v>-21496.334166666667</v>
      </c>
      <c r="G952" s="301">
        <f t="shared" si="471"/>
        <v>-21496.334166666667</v>
      </c>
      <c r="H952" s="301">
        <f t="shared" si="471"/>
        <v>-21496.334166666667</v>
      </c>
      <c r="I952" s="301">
        <f t="shared" si="471"/>
        <v>-21496.334166666667</v>
      </c>
      <c r="J952" s="301">
        <f t="shared" si="471"/>
        <v>-21496.334166666667</v>
      </c>
      <c r="K952" s="301">
        <f t="shared" si="471"/>
        <v>-21496.334166666667</v>
      </c>
      <c r="L952" s="301">
        <f t="shared" si="471"/>
        <v>-21496.334166666667</v>
      </c>
      <c r="M952" s="301">
        <f t="shared" si="471"/>
        <v>-21496.334166666667</v>
      </c>
      <c r="N952" s="301">
        <f t="shared" si="471"/>
        <v>-21496.334166666667</v>
      </c>
      <c r="O952" s="301">
        <f t="shared" si="471"/>
        <v>-21496.334166666667</v>
      </c>
      <c r="P952" s="301">
        <f t="shared" si="471"/>
        <v>-21496.334166666667</v>
      </c>
      <c r="Q952" s="301">
        <f t="shared" si="471"/>
        <v>-21496.334166666667</v>
      </c>
      <c r="R952" s="301">
        <f t="shared" si="471"/>
        <v>-21496.334166666667</v>
      </c>
      <c r="S952" s="301">
        <f t="shared" si="471"/>
        <v>-21496.334166666667</v>
      </c>
      <c r="T952" s="301">
        <f t="shared" si="471"/>
        <v>-21496.334166666667</v>
      </c>
      <c r="U952" s="301">
        <f t="shared" si="471"/>
        <v>-21470.505255732838</v>
      </c>
      <c r="V952" s="301">
        <f t="shared" si="471"/>
        <v>-21444.568724336772</v>
      </c>
      <c r="W952" s="301">
        <f t="shared" si="471"/>
        <v>-21418.524124059899</v>
      </c>
      <c r="X952" s="301">
        <f t="shared" si="471"/>
        <v>-21392.371004615201</v>
      </c>
      <c r="Y952" s="301">
        <f t="shared" si="471"/>
        <v>-21366.108913839485</v>
      </c>
      <c r="Z952" s="301">
        <f t="shared" si="471"/>
        <v>-21339.737397685538</v>
      </c>
      <c r="AA952" s="301">
        <f t="shared" si="471"/>
        <v>-21313.256000214278</v>
      </c>
      <c r="AB952" s="301">
        <f t="shared" si="471"/>
        <v>-21286.664263586888</v>
      </c>
      <c r="AC952" s="301">
        <f t="shared" si="471"/>
        <v>-21259.961728056889</v>
      </c>
      <c r="AD952" s="301">
        <f t="shared" si="471"/>
        <v>-21233.147931962183</v>
      </c>
      <c r="AE952" s="301">
        <f t="shared" ca="1" si="471"/>
        <v>-26791.683066268164</v>
      </c>
      <c r="AF952" s="301">
        <f t="shared" ca="1" si="471"/>
        <v>-26752.999026671223</v>
      </c>
      <c r="AG952" s="301">
        <f t="shared" ca="1" si="471"/>
        <v>-26714.16186275088</v>
      </c>
      <c r="AH952" s="301">
        <f t="shared" ca="1" si="471"/>
        <v>-26675.170968390019</v>
      </c>
      <c r="AI952" s="301">
        <f t="shared" ca="1" si="471"/>
        <v>-26636.025735072308</v>
      </c>
      <c r="AJ952" s="301">
        <f t="shared" ca="1" si="471"/>
        <v>-26596.725551872718</v>
      </c>
      <c r="AK952" s="301">
        <f t="shared" ca="1" si="471"/>
        <v>-26557.269805447962</v>
      </c>
      <c r="AL952" s="301">
        <f t="shared" ca="1" si="471"/>
        <v>-26517.657880026945</v>
      </c>
      <c r="AM952" s="301">
        <f t="shared" ca="1" si="471"/>
        <v>-26477.889157401132</v>
      </c>
      <c r="AN952" s="301">
        <f t="shared" ca="1" si="471"/>
        <v>-26437.963016914931</v>
      </c>
      <c r="AO952" s="301">
        <f t="shared" ca="1" si="471"/>
        <v>-26397.878835455966</v>
      </c>
      <c r="AP952" s="301">
        <f t="shared" ca="1" si="471"/>
        <v>-26357.635987445396</v>
      </c>
      <c r="AQ952" s="301">
        <f t="shared" ca="1" si="471"/>
        <v>-26317.233844828112</v>
      </c>
      <c r="AR952" s="301">
        <f t="shared" ca="1" si="471"/>
        <v>-26276.671777062973</v>
      </c>
      <c r="AS952" s="301">
        <f t="shared" ca="1" si="471"/>
        <v>-26235.949151112934</v>
      </c>
      <c r="AT952" s="301">
        <f t="shared" ca="1" si="471"/>
        <v>-26195.065331435173</v>
      </c>
      <c r="AU952" s="301">
        <f t="shared" ca="1" si="471"/>
        <v>-26154.019679971181</v>
      </c>
      <c r="AV952" s="301">
        <f t="shared" ca="1" si="471"/>
        <v>-26112.811556136821</v>
      </c>
      <c r="AW952" s="301">
        <f t="shared" ca="1" si="471"/>
        <v>-26071.440316812274</v>
      </c>
      <c r="AX952" s="301">
        <f t="shared" ca="1" si="471"/>
        <v>-26029.905316332071</v>
      </c>
      <c r="AY952" s="301">
        <f t="shared" ca="1" si="471"/>
        <v>-25988.20590647497</v>
      </c>
      <c r="AZ952" s="301">
        <f t="shared" ca="1" si="471"/>
        <v>-25946.341436453848</v>
      </c>
      <c r="BA952" s="301">
        <f t="shared" ca="1" si="471"/>
        <v>-25904.311252905562</v>
      </c>
      <c r="BB952" s="301">
        <f t="shared" ca="1" si="471"/>
        <v>-25862.114699880731</v>
      </c>
      <c r="BC952" s="301">
        <f t="shared" ca="1" si="471"/>
        <v>-25819.751118833508</v>
      </c>
      <c r="BD952" s="301">
        <f t="shared" ca="1" si="471"/>
        <v>-25777.219848611305</v>
      </c>
      <c r="BE952" s="301">
        <f t="shared" ca="1" si="471"/>
        <v>-25734.520225444474</v>
      </c>
      <c r="BF952" s="301">
        <f t="shared" ca="1" si="471"/>
        <v>-25691.651582935941</v>
      </c>
      <c r="BG952" s="301">
        <f t="shared" ca="1" si="471"/>
        <v>-25648.613252050811</v>
      </c>
      <c r="BH952" s="301">
        <f t="shared" ca="1" si="471"/>
        <v>0</v>
      </c>
      <c r="BI952" s="301">
        <f t="shared" ca="1" si="471"/>
        <v>0</v>
      </c>
      <c r="BJ952" s="301">
        <f t="shared" ca="1" si="471"/>
        <v>0</v>
      </c>
      <c r="BK952" s="301">
        <f t="shared" ca="1" si="471"/>
        <v>0</v>
      </c>
      <c r="BL952" s="301">
        <f t="shared" ca="1" si="471"/>
        <v>0</v>
      </c>
      <c r="BM952" s="301">
        <f t="shared" ca="1" si="471"/>
        <v>0</v>
      </c>
      <c r="BN952" s="301">
        <f t="shared" ca="1" si="471"/>
        <v>0</v>
      </c>
      <c r="BO952" s="301">
        <f t="shared" ca="1" si="471"/>
        <v>0</v>
      </c>
      <c r="BP952" s="301">
        <f t="shared" ca="1" si="471"/>
        <v>0</v>
      </c>
      <c r="BQ952" s="301">
        <f t="shared" ca="1" si="471"/>
        <v>0</v>
      </c>
      <c r="BR952" s="301">
        <f t="shared" ref="BR952:BX953" ca="1" si="472">BR933+BR939+BR945</f>
        <v>0</v>
      </c>
      <c r="BS952" s="301">
        <f t="shared" ca="1" si="472"/>
        <v>0</v>
      </c>
      <c r="BT952" s="301">
        <f t="shared" ca="1" si="472"/>
        <v>0</v>
      </c>
      <c r="BU952" s="301">
        <f t="shared" ca="1" si="472"/>
        <v>0</v>
      </c>
      <c r="BV952" s="301">
        <f t="shared" ca="1" si="472"/>
        <v>0</v>
      </c>
      <c r="BW952" s="301">
        <f t="shared" ca="1" si="472"/>
        <v>0</v>
      </c>
      <c r="BX952" s="301">
        <f t="shared" ca="1" si="472"/>
        <v>0</v>
      </c>
      <c r="BY952" s="301">
        <f t="shared" ref="BY952:CJ952" ca="1" si="473">BY933+BY939+BY945</f>
        <v>0</v>
      </c>
      <c r="BZ952" s="301">
        <f t="shared" ca="1" si="473"/>
        <v>0</v>
      </c>
      <c r="CA952" s="301">
        <f t="shared" ca="1" si="473"/>
        <v>0</v>
      </c>
      <c r="CB952" s="301">
        <f t="shared" ca="1" si="473"/>
        <v>0</v>
      </c>
      <c r="CC952" s="301">
        <f t="shared" ca="1" si="473"/>
        <v>0</v>
      </c>
      <c r="CD952" s="301">
        <f t="shared" ca="1" si="473"/>
        <v>0</v>
      </c>
      <c r="CE952" s="301">
        <f t="shared" ca="1" si="473"/>
        <v>0</v>
      </c>
      <c r="CF952" s="301">
        <f t="shared" ca="1" si="473"/>
        <v>0</v>
      </c>
      <c r="CG952" s="301">
        <f t="shared" ca="1" si="473"/>
        <v>0</v>
      </c>
      <c r="CH952" s="301">
        <f t="shared" ca="1" si="473"/>
        <v>0</v>
      </c>
      <c r="CI952" s="301">
        <f t="shared" ca="1" si="473"/>
        <v>0</v>
      </c>
      <c r="CJ952" s="301">
        <f t="shared" ca="1" si="473"/>
        <v>0</v>
      </c>
      <c r="CK952" s="301"/>
      <c r="CL952" s="301"/>
      <c r="CM952" s="301"/>
      <c r="CN952" s="301"/>
      <c r="CO952" s="301"/>
      <c r="CP952" s="301"/>
      <c r="CQ952" s="301"/>
      <c r="CR952" s="301"/>
      <c r="CS952" s="301"/>
      <c r="CT952" s="301"/>
      <c r="CU952" s="301"/>
      <c r="CV952" s="301"/>
      <c r="CW952" s="301"/>
      <c r="CX952" s="301"/>
      <c r="CY952" s="301"/>
      <c r="CZ952" s="301"/>
      <c r="DA952" s="301"/>
      <c r="DB952" s="301"/>
      <c r="DC952" s="301"/>
      <c r="DD952" s="301"/>
      <c r="DE952" s="301"/>
      <c r="DF952" s="301"/>
      <c r="DG952" s="301"/>
      <c r="DH952" s="301"/>
      <c r="DI952" s="301"/>
      <c r="DJ952" s="301"/>
      <c r="DK952" s="301"/>
      <c r="DL952" s="301"/>
      <c r="DM952" s="301"/>
      <c r="DN952" s="301"/>
      <c r="DO952" s="301"/>
      <c r="DP952" s="301"/>
      <c r="DQ952" s="301"/>
      <c r="DR952" s="301"/>
      <c r="DS952" s="301"/>
      <c r="DT952" s="301"/>
    </row>
    <row r="953" spans="3:124" outlineLevel="1">
      <c r="C953" s="232" t="s">
        <v>36</v>
      </c>
      <c r="D953" s="349"/>
      <c r="E953" s="341">
        <f>E934+E940+E946</f>
        <v>0</v>
      </c>
      <c r="F953" s="342">
        <f t="shared" si="471"/>
        <v>0</v>
      </c>
      <c r="G953" s="342">
        <f t="shared" si="471"/>
        <v>0</v>
      </c>
      <c r="H953" s="342">
        <f t="shared" si="471"/>
        <v>0</v>
      </c>
      <c r="I953" s="342">
        <f t="shared" si="471"/>
        <v>0</v>
      </c>
      <c r="J953" s="342">
        <f t="shared" si="471"/>
        <v>0</v>
      </c>
      <c r="K953" s="342">
        <f t="shared" si="471"/>
        <v>0</v>
      </c>
      <c r="L953" s="342">
        <f t="shared" si="471"/>
        <v>0</v>
      </c>
      <c r="M953" s="342">
        <f t="shared" si="471"/>
        <v>0</v>
      </c>
      <c r="N953" s="342">
        <f t="shared" si="471"/>
        <v>0</v>
      </c>
      <c r="O953" s="342">
        <f t="shared" si="471"/>
        <v>0</v>
      </c>
      <c r="P953" s="342">
        <f t="shared" si="471"/>
        <v>0</v>
      </c>
      <c r="Q953" s="342">
        <f t="shared" si="471"/>
        <v>0</v>
      </c>
      <c r="R953" s="342">
        <f t="shared" si="471"/>
        <v>0</v>
      </c>
      <c r="S953" s="342">
        <f t="shared" si="471"/>
        <v>0</v>
      </c>
      <c r="T953" s="342">
        <f t="shared" si="471"/>
        <v>-6198.9386241204475</v>
      </c>
      <c r="U953" s="342">
        <f t="shared" si="471"/>
        <v>-6224.7675350542822</v>
      </c>
      <c r="V953" s="342">
        <f t="shared" si="471"/>
        <v>-6250.704066450342</v>
      </c>
      <c r="W953" s="342">
        <f t="shared" si="471"/>
        <v>-6276.7486667272187</v>
      </c>
      <c r="X953" s="342">
        <f t="shared" si="471"/>
        <v>-6302.9017861719158</v>
      </c>
      <c r="Y953" s="342">
        <f t="shared" si="471"/>
        <v>-6329.1638769476322</v>
      </c>
      <c r="Z953" s="342">
        <f t="shared" si="471"/>
        <v>-6355.5353931015798</v>
      </c>
      <c r="AA953" s="342">
        <f t="shared" si="471"/>
        <v>-6382.0167905728367</v>
      </c>
      <c r="AB953" s="342">
        <f t="shared" si="471"/>
        <v>-6408.6085272002238</v>
      </c>
      <c r="AC953" s="342">
        <f t="shared" si="471"/>
        <v>-6435.3110627302249</v>
      </c>
      <c r="AD953" s="342">
        <f t="shared" si="471"/>
        <v>-6462.1248588249327</v>
      </c>
      <c r="AE953" s="342">
        <f t="shared" ca="1" si="471"/>
        <v>-9772.8100034373583</v>
      </c>
      <c r="AF953" s="342">
        <f t="shared" ca="1" si="471"/>
        <v>-9811.4940430343013</v>
      </c>
      <c r="AG953" s="342">
        <f t="shared" ca="1" si="471"/>
        <v>-9850.3312069546464</v>
      </c>
      <c r="AH953" s="342">
        <f t="shared" ca="1" si="471"/>
        <v>-9889.3221013155053</v>
      </c>
      <c r="AI953" s="342">
        <f t="shared" ca="1" si="471"/>
        <v>-9928.4673346332129</v>
      </c>
      <c r="AJ953" s="342">
        <f t="shared" ca="1" si="471"/>
        <v>-9967.7675178328045</v>
      </c>
      <c r="AK953" s="342">
        <f t="shared" ca="1" si="471"/>
        <v>-10007.223264257558</v>
      </c>
      <c r="AL953" s="342">
        <f t="shared" ca="1" si="471"/>
        <v>-10046.835189678579</v>
      </c>
      <c r="AM953" s="342">
        <f t="shared" ca="1" si="471"/>
        <v>-10086.603912304388</v>
      </c>
      <c r="AN953" s="342">
        <f t="shared" ca="1" si="471"/>
        <v>-10126.530052790593</v>
      </c>
      <c r="AO953" s="342">
        <f t="shared" ca="1" si="471"/>
        <v>-10166.614234249557</v>
      </c>
      <c r="AP953" s="342">
        <f t="shared" ca="1" si="471"/>
        <v>-10206.857082260129</v>
      </c>
      <c r="AQ953" s="342">
        <f t="shared" ca="1" si="471"/>
        <v>-10247.259224877409</v>
      </c>
      <c r="AR953" s="342">
        <f t="shared" ca="1" si="471"/>
        <v>-10287.821292642548</v>
      </c>
      <c r="AS953" s="342">
        <f t="shared" ca="1" si="471"/>
        <v>-10328.543918592592</v>
      </c>
      <c r="AT953" s="342">
        <f t="shared" ca="1" si="471"/>
        <v>-10369.427738270351</v>
      </c>
      <c r="AU953" s="342">
        <f t="shared" ca="1" si="471"/>
        <v>-10410.473389734339</v>
      </c>
      <c r="AV953" s="342">
        <f t="shared" ca="1" si="471"/>
        <v>-10451.681513568705</v>
      </c>
      <c r="AW953" s="342">
        <f t="shared" ca="1" si="471"/>
        <v>-10493.052752893249</v>
      </c>
      <c r="AX953" s="342">
        <f t="shared" ca="1" si="471"/>
        <v>-10534.587753373449</v>
      </c>
      <c r="AY953" s="342">
        <f t="shared" ca="1" si="471"/>
        <v>-10576.287163230552</v>
      </c>
      <c r="AZ953" s="342">
        <f t="shared" ca="1" si="471"/>
        <v>-10618.151633251675</v>
      </c>
      <c r="BA953" s="342">
        <f t="shared" ca="1" si="471"/>
        <v>-10660.181816799961</v>
      </c>
      <c r="BB953" s="342">
        <f t="shared" ca="1" si="471"/>
        <v>-10702.378369824795</v>
      </c>
      <c r="BC953" s="342">
        <f t="shared" ca="1" si="471"/>
        <v>-10744.741950872018</v>
      </c>
      <c r="BD953" s="342">
        <f t="shared" ca="1" si="471"/>
        <v>-10787.273221094221</v>
      </c>
      <c r="BE953" s="342">
        <f t="shared" ca="1" si="471"/>
        <v>-10829.972844261052</v>
      </c>
      <c r="BF953" s="342">
        <f t="shared" ca="1" si="471"/>
        <v>-10872.841486769585</v>
      </c>
      <c r="BG953" s="342">
        <f t="shared" ca="1" si="471"/>
        <v>-10915.879817654715</v>
      </c>
      <c r="BH953" s="342">
        <f t="shared" ca="1" si="471"/>
        <v>0</v>
      </c>
      <c r="BI953" s="342">
        <f t="shared" ca="1" si="471"/>
        <v>0</v>
      </c>
      <c r="BJ953" s="342">
        <f t="shared" ca="1" si="471"/>
        <v>0</v>
      </c>
      <c r="BK953" s="342">
        <f t="shared" ca="1" si="471"/>
        <v>0</v>
      </c>
      <c r="BL953" s="342">
        <f t="shared" ca="1" si="471"/>
        <v>0</v>
      </c>
      <c r="BM953" s="342">
        <f t="shared" ca="1" si="471"/>
        <v>0</v>
      </c>
      <c r="BN953" s="342">
        <f t="shared" ca="1" si="471"/>
        <v>0</v>
      </c>
      <c r="BO953" s="342">
        <f t="shared" ca="1" si="471"/>
        <v>0</v>
      </c>
      <c r="BP953" s="342">
        <f t="shared" ca="1" si="471"/>
        <v>0</v>
      </c>
      <c r="BQ953" s="342">
        <f t="shared" ca="1" si="471"/>
        <v>0</v>
      </c>
      <c r="BR953" s="342">
        <f t="shared" ca="1" si="472"/>
        <v>0</v>
      </c>
      <c r="BS953" s="342">
        <f t="shared" ca="1" si="472"/>
        <v>0</v>
      </c>
      <c r="BT953" s="342">
        <f t="shared" ca="1" si="472"/>
        <v>0</v>
      </c>
      <c r="BU953" s="342">
        <f t="shared" ca="1" si="472"/>
        <v>0</v>
      </c>
      <c r="BV953" s="342">
        <f t="shared" ca="1" si="472"/>
        <v>0</v>
      </c>
      <c r="BW953" s="342">
        <f t="shared" ca="1" si="472"/>
        <v>0</v>
      </c>
      <c r="BX953" s="342">
        <f t="shared" ca="1" si="472"/>
        <v>0</v>
      </c>
      <c r="BY953" s="342">
        <f t="shared" ref="BY953:CJ953" ca="1" si="474">BY934+BY940+BY946</f>
        <v>0</v>
      </c>
      <c r="BZ953" s="342">
        <f t="shared" ca="1" si="474"/>
        <v>0</v>
      </c>
      <c r="CA953" s="342">
        <f t="shared" ca="1" si="474"/>
        <v>0</v>
      </c>
      <c r="CB953" s="342">
        <f t="shared" ca="1" si="474"/>
        <v>0</v>
      </c>
      <c r="CC953" s="342">
        <f t="shared" ca="1" si="474"/>
        <v>0</v>
      </c>
      <c r="CD953" s="342">
        <f t="shared" ca="1" si="474"/>
        <v>0</v>
      </c>
      <c r="CE953" s="342">
        <f t="shared" ca="1" si="474"/>
        <v>0</v>
      </c>
      <c r="CF953" s="342">
        <f t="shared" ca="1" si="474"/>
        <v>0</v>
      </c>
      <c r="CG953" s="342">
        <f t="shared" ca="1" si="474"/>
        <v>0</v>
      </c>
      <c r="CH953" s="342">
        <f t="shared" ca="1" si="474"/>
        <v>0</v>
      </c>
      <c r="CI953" s="342">
        <f t="shared" ca="1" si="474"/>
        <v>0</v>
      </c>
      <c r="CJ953" s="342">
        <f t="shared" ca="1" si="474"/>
        <v>0</v>
      </c>
      <c r="CK953" s="342"/>
      <c r="CL953" s="342"/>
      <c r="CM953" s="342"/>
      <c r="CN953" s="342"/>
      <c r="CO953" s="342"/>
      <c r="CP953" s="342"/>
      <c r="CQ953" s="342"/>
      <c r="CR953" s="342"/>
      <c r="CS953" s="342"/>
      <c r="CT953" s="342"/>
      <c r="CU953" s="342"/>
      <c r="CV953" s="342"/>
      <c r="CW953" s="342"/>
      <c r="CX953" s="342"/>
      <c r="CY953" s="342"/>
      <c r="CZ953" s="342"/>
      <c r="DA953" s="342"/>
      <c r="DB953" s="342"/>
      <c r="DC953" s="342"/>
      <c r="DD953" s="342"/>
      <c r="DE953" s="342"/>
      <c r="DF953" s="342"/>
      <c r="DG953" s="342"/>
      <c r="DH953" s="342"/>
      <c r="DI953" s="342"/>
      <c r="DJ953" s="342"/>
      <c r="DK953" s="342"/>
      <c r="DL953" s="342"/>
      <c r="DM953" s="342"/>
      <c r="DN953" s="342"/>
      <c r="DO953" s="342"/>
      <c r="DP953" s="342"/>
      <c r="DQ953" s="342"/>
      <c r="DR953" s="342"/>
      <c r="DS953" s="342"/>
      <c r="DT953" s="342"/>
    </row>
    <row r="954" spans="3:124" outlineLevel="1">
      <c r="C954" s="4" t="s">
        <v>37</v>
      </c>
      <c r="D954" s="349"/>
      <c r="E954" s="300">
        <f>SUM(E952:E953)</f>
        <v>-21496.334166666667</v>
      </c>
      <c r="F954" s="301">
        <f t="shared" ref="F954:BQ954" si="475">SUM(F952:F953)</f>
        <v>-21496.334166666667</v>
      </c>
      <c r="G954" s="301">
        <f t="shared" si="475"/>
        <v>-21496.334166666667</v>
      </c>
      <c r="H954" s="301">
        <f t="shared" si="475"/>
        <v>-21496.334166666667</v>
      </c>
      <c r="I954" s="301">
        <f t="shared" si="475"/>
        <v>-21496.334166666667</v>
      </c>
      <c r="J954" s="301">
        <f t="shared" si="475"/>
        <v>-21496.334166666667</v>
      </c>
      <c r="K954" s="301">
        <f t="shared" si="475"/>
        <v>-21496.334166666667</v>
      </c>
      <c r="L954" s="301">
        <f t="shared" si="475"/>
        <v>-21496.334166666667</v>
      </c>
      <c r="M954" s="301">
        <f t="shared" si="475"/>
        <v>-21496.334166666667</v>
      </c>
      <c r="N954" s="301">
        <f t="shared" si="475"/>
        <v>-21496.334166666667</v>
      </c>
      <c r="O954" s="301">
        <f t="shared" si="475"/>
        <v>-21496.334166666667</v>
      </c>
      <c r="P954" s="301">
        <f t="shared" si="475"/>
        <v>-21496.334166666667</v>
      </c>
      <c r="Q954" s="301">
        <f t="shared" si="475"/>
        <v>-21496.334166666667</v>
      </c>
      <c r="R954" s="301">
        <f t="shared" si="475"/>
        <v>-21496.334166666667</v>
      </c>
      <c r="S954" s="301">
        <f t="shared" si="475"/>
        <v>-21496.334166666667</v>
      </c>
      <c r="T954" s="301">
        <f t="shared" si="475"/>
        <v>-27695.272790787116</v>
      </c>
      <c r="U954" s="301">
        <f t="shared" si="475"/>
        <v>-27695.272790787119</v>
      </c>
      <c r="V954" s="301">
        <f t="shared" si="475"/>
        <v>-27695.272790787116</v>
      </c>
      <c r="W954" s="301">
        <f t="shared" si="475"/>
        <v>-27695.272790787116</v>
      </c>
      <c r="X954" s="301">
        <f t="shared" si="475"/>
        <v>-27695.272790787116</v>
      </c>
      <c r="Y954" s="301">
        <f t="shared" si="475"/>
        <v>-27695.272790787116</v>
      </c>
      <c r="Z954" s="301">
        <f t="shared" si="475"/>
        <v>-27695.272790787116</v>
      </c>
      <c r="AA954" s="301">
        <f t="shared" si="475"/>
        <v>-27695.272790787116</v>
      </c>
      <c r="AB954" s="301">
        <f t="shared" si="475"/>
        <v>-27695.272790787112</v>
      </c>
      <c r="AC954" s="301">
        <f t="shared" si="475"/>
        <v>-27695.272790787116</v>
      </c>
      <c r="AD954" s="301">
        <f t="shared" si="475"/>
        <v>-27695.272790787116</v>
      </c>
      <c r="AE954" s="301">
        <f t="shared" ca="1" si="475"/>
        <v>-36564.493069705524</v>
      </c>
      <c r="AF954" s="301">
        <f t="shared" ca="1" si="475"/>
        <v>-36564.493069705524</v>
      </c>
      <c r="AG954" s="301">
        <f t="shared" ca="1" si="475"/>
        <v>-36564.493069705524</v>
      </c>
      <c r="AH954" s="301">
        <f t="shared" ca="1" si="475"/>
        <v>-36564.493069705524</v>
      </c>
      <c r="AI954" s="301">
        <f t="shared" ca="1" si="475"/>
        <v>-36564.493069705524</v>
      </c>
      <c r="AJ954" s="301">
        <f t="shared" ca="1" si="475"/>
        <v>-36564.493069705524</v>
      </c>
      <c r="AK954" s="301">
        <f t="shared" ca="1" si="475"/>
        <v>-36564.493069705524</v>
      </c>
      <c r="AL954" s="301">
        <f t="shared" ca="1" si="475"/>
        <v>-36564.493069705524</v>
      </c>
      <c r="AM954" s="301">
        <f t="shared" ca="1" si="475"/>
        <v>-36564.493069705524</v>
      </c>
      <c r="AN954" s="301">
        <f t="shared" ca="1" si="475"/>
        <v>-36564.493069705524</v>
      </c>
      <c r="AO954" s="301">
        <f t="shared" ca="1" si="475"/>
        <v>-36564.493069705524</v>
      </c>
      <c r="AP954" s="301">
        <f t="shared" ca="1" si="475"/>
        <v>-36564.493069705524</v>
      </c>
      <c r="AQ954" s="301">
        <f t="shared" ca="1" si="475"/>
        <v>-36564.493069705524</v>
      </c>
      <c r="AR954" s="301">
        <f t="shared" ca="1" si="475"/>
        <v>-36564.493069705524</v>
      </c>
      <c r="AS954" s="301">
        <f t="shared" ca="1" si="475"/>
        <v>-36564.493069705524</v>
      </c>
      <c r="AT954" s="301">
        <f t="shared" ca="1" si="475"/>
        <v>-36564.493069705524</v>
      </c>
      <c r="AU954" s="301">
        <f t="shared" ca="1" si="475"/>
        <v>-36564.493069705524</v>
      </c>
      <c r="AV954" s="301">
        <f t="shared" ca="1" si="475"/>
        <v>-36564.493069705524</v>
      </c>
      <c r="AW954" s="301">
        <f t="shared" ca="1" si="475"/>
        <v>-36564.493069705524</v>
      </c>
      <c r="AX954" s="301">
        <f t="shared" ca="1" si="475"/>
        <v>-36564.493069705524</v>
      </c>
      <c r="AY954" s="301">
        <f t="shared" ca="1" si="475"/>
        <v>-36564.493069705524</v>
      </c>
      <c r="AZ954" s="301">
        <f t="shared" ca="1" si="475"/>
        <v>-36564.493069705524</v>
      </c>
      <c r="BA954" s="301">
        <f t="shared" ca="1" si="475"/>
        <v>-36564.493069705524</v>
      </c>
      <c r="BB954" s="301">
        <f t="shared" ca="1" si="475"/>
        <v>-36564.493069705524</v>
      </c>
      <c r="BC954" s="301">
        <f t="shared" ca="1" si="475"/>
        <v>-36564.493069705524</v>
      </c>
      <c r="BD954" s="301">
        <f t="shared" ca="1" si="475"/>
        <v>-36564.493069705524</v>
      </c>
      <c r="BE954" s="301">
        <f t="shared" ca="1" si="475"/>
        <v>-36564.493069705524</v>
      </c>
      <c r="BF954" s="301">
        <f t="shared" ca="1" si="475"/>
        <v>-36564.493069705524</v>
      </c>
      <c r="BG954" s="301">
        <f t="shared" ca="1" si="475"/>
        <v>-36564.493069705524</v>
      </c>
      <c r="BH954" s="301">
        <f t="shared" ca="1" si="475"/>
        <v>0</v>
      </c>
      <c r="BI954" s="301">
        <f t="shared" ca="1" si="475"/>
        <v>0</v>
      </c>
      <c r="BJ954" s="301">
        <f t="shared" ca="1" si="475"/>
        <v>0</v>
      </c>
      <c r="BK954" s="301">
        <f t="shared" ca="1" si="475"/>
        <v>0</v>
      </c>
      <c r="BL954" s="301">
        <f t="shared" ca="1" si="475"/>
        <v>0</v>
      </c>
      <c r="BM954" s="301">
        <f t="shared" ca="1" si="475"/>
        <v>0</v>
      </c>
      <c r="BN954" s="301">
        <f t="shared" ca="1" si="475"/>
        <v>0</v>
      </c>
      <c r="BO954" s="301">
        <f t="shared" ca="1" si="475"/>
        <v>0</v>
      </c>
      <c r="BP954" s="301">
        <f t="shared" ca="1" si="475"/>
        <v>0</v>
      </c>
      <c r="BQ954" s="301">
        <f t="shared" ca="1" si="475"/>
        <v>0</v>
      </c>
      <c r="BR954" s="301">
        <f t="shared" ref="BR954:BX954" ca="1" si="476">SUM(BR952:BR953)</f>
        <v>0</v>
      </c>
      <c r="BS954" s="301">
        <f t="shared" ca="1" si="476"/>
        <v>0</v>
      </c>
      <c r="BT954" s="301">
        <f t="shared" ca="1" si="476"/>
        <v>0</v>
      </c>
      <c r="BU954" s="301">
        <f t="shared" ca="1" si="476"/>
        <v>0</v>
      </c>
      <c r="BV954" s="301">
        <f t="shared" ca="1" si="476"/>
        <v>0</v>
      </c>
      <c r="BW954" s="301">
        <f t="shared" ca="1" si="476"/>
        <v>0</v>
      </c>
      <c r="BX954" s="301">
        <f t="shared" ca="1" si="476"/>
        <v>0</v>
      </c>
      <c r="BY954" s="301">
        <f t="shared" ref="BY954:CJ954" ca="1" si="477">SUM(BY952:BY953)</f>
        <v>0</v>
      </c>
      <c r="BZ954" s="301">
        <f t="shared" ca="1" si="477"/>
        <v>0</v>
      </c>
      <c r="CA954" s="301">
        <f t="shared" ca="1" si="477"/>
        <v>0</v>
      </c>
      <c r="CB954" s="301">
        <f t="shared" ca="1" si="477"/>
        <v>0</v>
      </c>
      <c r="CC954" s="301">
        <f t="shared" ca="1" si="477"/>
        <v>0</v>
      </c>
      <c r="CD954" s="301">
        <f t="shared" ca="1" si="477"/>
        <v>0</v>
      </c>
      <c r="CE954" s="301">
        <f t="shared" ca="1" si="477"/>
        <v>0</v>
      </c>
      <c r="CF954" s="301">
        <f t="shared" ca="1" si="477"/>
        <v>0</v>
      </c>
      <c r="CG954" s="301">
        <f t="shared" ca="1" si="477"/>
        <v>0</v>
      </c>
      <c r="CH954" s="301">
        <f t="shared" ca="1" si="477"/>
        <v>0</v>
      </c>
      <c r="CI954" s="301">
        <f t="shared" ca="1" si="477"/>
        <v>0</v>
      </c>
      <c r="CJ954" s="301">
        <f t="shared" ca="1" si="477"/>
        <v>0</v>
      </c>
      <c r="CK954" s="301"/>
      <c r="CL954" s="301"/>
      <c r="CM954" s="301"/>
      <c r="CN954" s="301"/>
      <c r="CO954" s="301"/>
      <c r="CP954" s="301"/>
      <c r="CQ954" s="301"/>
      <c r="CR954" s="301"/>
      <c r="CS954" s="301"/>
      <c r="CT954" s="301"/>
      <c r="CU954" s="301"/>
      <c r="CV954" s="301"/>
      <c r="CW954" s="301"/>
      <c r="CX954" s="301"/>
      <c r="CY954" s="301"/>
      <c r="CZ954" s="301"/>
      <c r="DA954" s="301"/>
      <c r="DB954" s="301"/>
      <c r="DC954" s="301"/>
      <c r="DD954" s="301"/>
      <c r="DE954" s="301"/>
      <c r="DF954" s="301"/>
      <c r="DG954" s="301"/>
      <c r="DH954" s="301"/>
      <c r="DI954" s="301"/>
      <c r="DJ954" s="301"/>
      <c r="DK954" s="301"/>
      <c r="DL954" s="301"/>
      <c r="DM954" s="301"/>
      <c r="DN954" s="301"/>
      <c r="DO954" s="301"/>
      <c r="DP954" s="301"/>
      <c r="DQ954" s="301"/>
      <c r="DR954" s="301"/>
      <c r="DS954" s="301"/>
      <c r="DT954" s="301"/>
    </row>
    <row r="955" spans="3:124" outlineLevel="1">
      <c r="D955" s="349"/>
      <c r="E955" s="300"/>
      <c r="F955" s="301"/>
      <c r="G955" s="301"/>
      <c r="H955" s="301"/>
      <c r="I955" s="301"/>
      <c r="J955" s="301"/>
      <c r="K955" s="301"/>
      <c r="L955" s="301"/>
      <c r="M955" s="301"/>
      <c r="N955" s="301"/>
    </row>
    <row r="956" spans="3:124" outlineLevel="1">
      <c r="C956" s="4" t="s">
        <v>344</v>
      </c>
      <c r="D956" s="350"/>
      <c r="E956" s="302">
        <f ca="1">(E929+E954)*(E927&lt;=$E$328)</f>
        <v>-288449.41750000004</v>
      </c>
      <c r="F956" s="301">
        <f t="shared" ref="F956:BQ956" ca="1" si="478">(F929+F954)*(F927&lt;=$E$328)</f>
        <v>-78449.41750000001</v>
      </c>
      <c r="G956" s="301">
        <f t="shared" ca="1" si="478"/>
        <v>-95949.41750000001</v>
      </c>
      <c r="H956" s="301">
        <f t="shared" ca="1" si="478"/>
        <v>-95949.41750000001</v>
      </c>
      <c r="I956" s="301">
        <f t="shared" ca="1" si="478"/>
        <v>-113449.41750000001</v>
      </c>
      <c r="J956" s="301">
        <f t="shared" ca="1" si="478"/>
        <v>-95949.41750000001</v>
      </c>
      <c r="K956" s="301">
        <f t="shared" ca="1" si="478"/>
        <v>-113449.41750000001</v>
      </c>
      <c r="L956" s="301">
        <f t="shared" ca="1" si="478"/>
        <v>-78449.41750000001</v>
      </c>
      <c r="M956" s="301">
        <f t="shared" ca="1" si="478"/>
        <v>-95949.41750000001</v>
      </c>
      <c r="N956" s="301">
        <f t="shared" ca="1" si="478"/>
        <v>-78449.41750000001</v>
      </c>
      <c r="O956" s="301">
        <f t="shared" ca="1" si="478"/>
        <v>-46249.417500000003</v>
      </c>
      <c r="P956" s="301">
        <f t="shared" ca="1" si="478"/>
        <v>-28749.417500000003</v>
      </c>
      <c r="Q956" s="301">
        <f t="shared" ca="1" si="478"/>
        <v>-46909.979166666672</v>
      </c>
      <c r="R956" s="301">
        <f t="shared" ca="1" si="478"/>
        <v>-29409.979166666668</v>
      </c>
      <c r="S956" s="301">
        <f t="shared" ca="1" si="478"/>
        <v>-46909.979166666672</v>
      </c>
      <c r="T956" s="301">
        <f t="shared" ca="1" si="478"/>
        <v>-35608.91779078712</v>
      </c>
      <c r="U956" s="301">
        <f t="shared" ca="1" si="478"/>
        <v>-53108.91779078712</v>
      </c>
      <c r="V956" s="301">
        <f t="shared" ca="1" si="478"/>
        <v>-35608.91779078712</v>
      </c>
      <c r="W956" s="301">
        <f t="shared" ca="1" si="478"/>
        <v>-53108.91779078712</v>
      </c>
      <c r="X956" s="301">
        <f t="shared" ca="1" si="478"/>
        <v>-35608.91779078712</v>
      </c>
      <c r="Y956" s="301">
        <f t="shared" ca="1" si="478"/>
        <v>-35608.91779078712</v>
      </c>
      <c r="Z956" s="301">
        <f t="shared" ca="1" si="478"/>
        <v>-35608.91779078712</v>
      </c>
      <c r="AA956" s="301">
        <f t="shared" ca="1" si="478"/>
        <v>-35608.91779078712</v>
      </c>
      <c r="AB956" s="301">
        <f t="shared" ca="1" si="478"/>
        <v>-35608.917790787113</v>
      </c>
      <c r="AC956" s="301">
        <f t="shared" si="478"/>
        <v>11245.99238871289</v>
      </c>
      <c r="AD956" s="301">
        <f t="shared" si="478"/>
        <v>11245.99238871289</v>
      </c>
      <c r="AE956" s="301">
        <f t="shared" ca="1" si="478"/>
        <v>2376.7721097944814</v>
      </c>
      <c r="AF956" s="301">
        <f t="shared" ca="1" si="478"/>
        <v>2376.7721097944814</v>
      </c>
      <c r="AG956" s="301">
        <f t="shared" ca="1" si="478"/>
        <v>2376.7721097944814</v>
      </c>
      <c r="AH956" s="301">
        <f t="shared" ca="1" si="478"/>
        <v>2376.7721097944814</v>
      </c>
      <c r="AI956" s="301">
        <f t="shared" ca="1" si="478"/>
        <v>2376.7721097944814</v>
      </c>
      <c r="AJ956" s="301">
        <f t="shared" ca="1" si="478"/>
        <v>2376.7721097944814</v>
      </c>
      <c r="AK956" s="301">
        <f t="shared" ca="1" si="478"/>
        <v>2376.7721097944814</v>
      </c>
      <c r="AL956" s="301">
        <f t="shared" ca="1" si="478"/>
        <v>2376.7721097944814</v>
      </c>
      <c r="AM956" s="301">
        <f t="shared" ca="1" si="478"/>
        <v>2376.7721097944814</v>
      </c>
      <c r="AN956" s="301">
        <f t="shared" ca="1" si="478"/>
        <v>2376.7721097944814</v>
      </c>
      <c r="AO956" s="301">
        <f t="shared" ca="1" si="478"/>
        <v>3832.6853155544886</v>
      </c>
      <c r="AP956" s="301">
        <f t="shared" ca="1" si="478"/>
        <v>3832.6853155544886</v>
      </c>
      <c r="AQ956" s="301">
        <f t="shared" ca="1" si="478"/>
        <v>3832.6853155544886</v>
      </c>
      <c r="AR956" s="301">
        <f t="shared" ca="1" si="478"/>
        <v>3832.6853155544886</v>
      </c>
      <c r="AS956" s="301">
        <f t="shared" ca="1" si="478"/>
        <v>3832.6853155544886</v>
      </c>
      <c r="AT956" s="301">
        <f t="shared" ca="1" si="478"/>
        <v>3832.6853155544886</v>
      </c>
      <c r="AU956" s="301">
        <f t="shared" ca="1" si="478"/>
        <v>3832.6853155544886</v>
      </c>
      <c r="AV956" s="301">
        <f t="shared" ca="1" si="478"/>
        <v>3832.6853155544886</v>
      </c>
      <c r="AW956" s="301">
        <f t="shared" ca="1" si="478"/>
        <v>3832.6853155544886</v>
      </c>
      <c r="AX956" s="301">
        <f t="shared" ca="1" si="478"/>
        <v>3832.6853155544886</v>
      </c>
      <c r="AY956" s="301">
        <f t="shared" ca="1" si="478"/>
        <v>3832.6853155544886</v>
      </c>
      <c r="AZ956" s="301">
        <f t="shared" ca="1" si="478"/>
        <v>3832.6853155544886</v>
      </c>
      <c r="BA956" s="301">
        <f t="shared" ca="1" si="478"/>
        <v>5324.5681416920779</v>
      </c>
      <c r="BB956" s="301">
        <f t="shared" ca="1" si="478"/>
        <v>5324.5681416920779</v>
      </c>
      <c r="BC956" s="301">
        <f t="shared" ca="1" si="478"/>
        <v>5324.5681416920779</v>
      </c>
      <c r="BD956" s="301">
        <f t="shared" ca="1" si="478"/>
        <v>5324.5681416920779</v>
      </c>
      <c r="BE956" s="301">
        <f t="shared" ca="1" si="478"/>
        <v>5324.5681416920779</v>
      </c>
      <c r="BF956" s="301">
        <f t="shared" ca="1" si="478"/>
        <v>5324.5681416920779</v>
      </c>
      <c r="BG956" s="301">
        <f t="shared" ca="1" si="478"/>
        <v>5324.5681416920779</v>
      </c>
      <c r="BH956" s="301">
        <f t="shared" ca="1" si="478"/>
        <v>0</v>
      </c>
      <c r="BI956" s="301">
        <f t="shared" ca="1" si="478"/>
        <v>0</v>
      </c>
      <c r="BJ956" s="301">
        <f t="shared" ca="1" si="478"/>
        <v>0</v>
      </c>
      <c r="BK956" s="301">
        <f t="shared" ca="1" si="478"/>
        <v>0</v>
      </c>
      <c r="BL956" s="301">
        <f t="shared" ca="1" si="478"/>
        <v>0</v>
      </c>
      <c r="BM956" s="301">
        <f t="shared" ca="1" si="478"/>
        <v>0</v>
      </c>
      <c r="BN956" s="301">
        <f t="shared" ca="1" si="478"/>
        <v>0</v>
      </c>
      <c r="BO956" s="301">
        <f t="shared" ca="1" si="478"/>
        <v>0</v>
      </c>
      <c r="BP956" s="301">
        <f t="shared" ca="1" si="478"/>
        <v>0</v>
      </c>
      <c r="BQ956" s="301">
        <f t="shared" ca="1" si="478"/>
        <v>0</v>
      </c>
      <c r="BR956" s="301">
        <f t="shared" ref="BR956:BX956" ca="1" si="479">(BR929+BR954)*(BR927&lt;=$E$328)</f>
        <v>0</v>
      </c>
      <c r="BS956" s="301">
        <f t="shared" ca="1" si="479"/>
        <v>0</v>
      </c>
      <c r="BT956" s="301">
        <f t="shared" ca="1" si="479"/>
        <v>0</v>
      </c>
      <c r="BU956" s="301">
        <f t="shared" ca="1" si="479"/>
        <v>0</v>
      </c>
      <c r="BV956" s="301">
        <f t="shared" ca="1" si="479"/>
        <v>0</v>
      </c>
      <c r="BW956" s="301">
        <f t="shared" ca="1" si="479"/>
        <v>0</v>
      </c>
      <c r="BX956" s="301">
        <f t="shared" ca="1" si="479"/>
        <v>0</v>
      </c>
      <c r="BY956" s="301">
        <f t="shared" ref="BY956:CJ956" ca="1" si="480">(BY929+BY954)*(BY927&lt;=$E$328)</f>
        <v>0</v>
      </c>
      <c r="BZ956" s="301">
        <f t="shared" ca="1" si="480"/>
        <v>0</v>
      </c>
      <c r="CA956" s="301">
        <f t="shared" ca="1" si="480"/>
        <v>0</v>
      </c>
      <c r="CB956" s="301">
        <f t="shared" ca="1" si="480"/>
        <v>0</v>
      </c>
      <c r="CC956" s="301">
        <f t="shared" ca="1" si="480"/>
        <v>0</v>
      </c>
      <c r="CD956" s="301">
        <f t="shared" ca="1" si="480"/>
        <v>0</v>
      </c>
      <c r="CE956" s="301">
        <f t="shared" ca="1" si="480"/>
        <v>0</v>
      </c>
      <c r="CF956" s="301">
        <f t="shared" ca="1" si="480"/>
        <v>0</v>
      </c>
      <c r="CG956" s="301">
        <f t="shared" ca="1" si="480"/>
        <v>0</v>
      </c>
      <c r="CH956" s="301">
        <f t="shared" ca="1" si="480"/>
        <v>0</v>
      </c>
      <c r="CI956" s="301">
        <f t="shared" ca="1" si="480"/>
        <v>0</v>
      </c>
      <c r="CJ956" s="301">
        <f t="shared" ca="1" si="480"/>
        <v>0</v>
      </c>
      <c r="CK956" s="301"/>
      <c r="CL956" s="301"/>
      <c r="CM956" s="301"/>
      <c r="CN956" s="301"/>
      <c r="CO956" s="301"/>
      <c r="CP956" s="301"/>
      <c r="CQ956" s="301"/>
      <c r="CR956" s="301"/>
      <c r="CS956" s="301"/>
      <c r="CT956" s="301"/>
      <c r="CU956" s="301"/>
      <c r="CV956" s="301"/>
      <c r="CW956" s="301"/>
      <c r="CX956" s="301"/>
      <c r="CY956" s="301"/>
      <c r="CZ956" s="301"/>
      <c r="DA956" s="301"/>
      <c r="DB956" s="301"/>
      <c r="DC956" s="301"/>
      <c r="DD956" s="301"/>
      <c r="DE956" s="301"/>
      <c r="DF956" s="301"/>
      <c r="DG956" s="301"/>
      <c r="DH956" s="301"/>
      <c r="DI956" s="301"/>
      <c r="DJ956" s="301"/>
      <c r="DK956" s="301"/>
      <c r="DL956" s="301"/>
      <c r="DM956" s="301"/>
      <c r="DN956" s="301"/>
      <c r="DO956" s="301"/>
      <c r="DP956" s="301"/>
      <c r="DQ956" s="301"/>
      <c r="DR956" s="301"/>
      <c r="DS956" s="301"/>
      <c r="DT956" s="301"/>
    </row>
    <row r="957" spans="3:124" outlineLevel="1">
      <c r="C957" s="4" t="s">
        <v>38</v>
      </c>
      <c r="D957" s="350"/>
      <c r="E957" s="302">
        <f ca="1">(E929+E954+E947+E935+E941)*(E927&lt;=$E$328)</f>
        <v>-288449.41750000004</v>
      </c>
      <c r="F957" s="301">
        <f t="shared" ref="F957:BQ957" ca="1" si="481">(F929+F954+F947+F935+F941)*(F927&lt;=$E$328)</f>
        <v>-78449.41750000001</v>
      </c>
      <c r="G957" s="301">
        <f t="shared" ca="1" si="481"/>
        <v>-95949.41750000001</v>
      </c>
      <c r="H957" s="301">
        <f t="shared" ca="1" si="481"/>
        <v>-95949.41750000001</v>
      </c>
      <c r="I957" s="301">
        <f t="shared" ca="1" si="481"/>
        <v>-113449.41750000001</v>
      </c>
      <c r="J957" s="301">
        <f t="shared" ca="1" si="481"/>
        <v>-95949.41750000001</v>
      </c>
      <c r="K957" s="301">
        <f t="shared" ca="1" si="481"/>
        <v>-113449.41750000001</v>
      </c>
      <c r="L957" s="301">
        <f t="shared" ca="1" si="481"/>
        <v>-78449.41750000001</v>
      </c>
      <c r="M957" s="301">
        <f t="shared" ca="1" si="481"/>
        <v>-95949.41750000001</v>
      </c>
      <c r="N957" s="301">
        <f t="shared" ca="1" si="481"/>
        <v>-78449.41750000001</v>
      </c>
      <c r="O957" s="284">
        <f t="shared" ca="1" si="481"/>
        <v>-46249.417500000003</v>
      </c>
      <c r="P957" s="284">
        <f t="shared" ca="1" si="481"/>
        <v>-28749.417500000003</v>
      </c>
      <c r="Q957" s="284">
        <f t="shared" ca="1" si="481"/>
        <v>-46909.979166666672</v>
      </c>
      <c r="R957" s="284">
        <f t="shared" ca="1" si="481"/>
        <v>-29409.979166666668</v>
      </c>
      <c r="S957" s="284">
        <f t="shared" ca="1" si="481"/>
        <v>-46909.979166666672</v>
      </c>
      <c r="T957" s="284">
        <f t="shared" ca="1" si="481"/>
        <v>-35608.91779078712</v>
      </c>
      <c r="U957" s="284">
        <f t="shared" ca="1" si="481"/>
        <v>-53108.91779078712</v>
      </c>
      <c r="V957" s="284">
        <f t="shared" ca="1" si="481"/>
        <v>-35608.91779078712</v>
      </c>
      <c r="W957" s="284">
        <f t="shared" ca="1" si="481"/>
        <v>-53108.91779078712</v>
      </c>
      <c r="X957" s="284">
        <f t="shared" ca="1" si="481"/>
        <v>-35608.91779078712</v>
      </c>
      <c r="Y957" s="284">
        <f t="shared" ca="1" si="481"/>
        <v>-35608.91779078712</v>
      </c>
      <c r="Z957" s="284">
        <f t="shared" ca="1" si="481"/>
        <v>-35608.91779078712</v>
      </c>
      <c r="AA957" s="284">
        <f t="shared" ca="1" si="481"/>
        <v>-35608.91779078712</v>
      </c>
      <c r="AB957" s="284">
        <f t="shared" ca="1" si="481"/>
        <v>-35608.917790787113</v>
      </c>
      <c r="AC957" s="302">
        <f t="shared" si="481"/>
        <v>11245.99238871289</v>
      </c>
      <c r="AD957" s="302">
        <f t="shared" ca="1" si="481"/>
        <v>1931180.3458866132</v>
      </c>
      <c r="AE957" s="284">
        <f t="shared" ca="1" si="481"/>
        <v>2376.7721097944814</v>
      </c>
      <c r="AF957" s="284">
        <f t="shared" ca="1" si="481"/>
        <v>2376.7721097944814</v>
      </c>
      <c r="AG957" s="284">
        <f t="shared" ca="1" si="481"/>
        <v>2376.7721097944814</v>
      </c>
      <c r="AH957" s="284">
        <f t="shared" ca="1" si="481"/>
        <v>2376.7721097944814</v>
      </c>
      <c r="AI957" s="284">
        <f t="shared" ca="1" si="481"/>
        <v>2376.7721097944814</v>
      </c>
      <c r="AJ957" s="284">
        <f t="shared" ca="1" si="481"/>
        <v>2376.7721097944814</v>
      </c>
      <c r="AK957" s="284">
        <f t="shared" ca="1" si="481"/>
        <v>2376.7721097944814</v>
      </c>
      <c r="AL957" s="284">
        <f t="shared" ca="1" si="481"/>
        <v>2376.7721097944814</v>
      </c>
      <c r="AM957" s="284">
        <f t="shared" ca="1" si="481"/>
        <v>2376.7721097944814</v>
      </c>
      <c r="AN957" s="284">
        <f t="shared" ca="1" si="481"/>
        <v>2376.7721097944814</v>
      </c>
      <c r="AO957" s="284">
        <f t="shared" ca="1" si="481"/>
        <v>3832.6853155544886</v>
      </c>
      <c r="AP957" s="284">
        <f t="shared" ca="1" si="481"/>
        <v>3832.6853155544886</v>
      </c>
      <c r="AQ957" s="284">
        <f t="shared" ca="1" si="481"/>
        <v>3832.6853155544886</v>
      </c>
      <c r="AR957" s="284">
        <f t="shared" ca="1" si="481"/>
        <v>3832.6853155544886</v>
      </c>
      <c r="AS957" s="284">
        <f t="shared" ca="1" si="481"/>
        <v>3832.6853155544886</v>
      </c>
      <c r="AT957" s="284">
        <f t="shared" ca="1" si="481"/>
        <v>3832.6853155544886</v>
      </c>
      <c r="AU957" s="284">
        <f t="shared" ca="1" si="481"/>
        <v>3832.6853155544886</v>
      </c>
      <c r="AV957" s="284">
        <f t="shared" ca="1" si="481"/>
        <v>3832.6853155544886</v>
      </c>
      <c r="AW957" s="284">
        <f t="shared" ca="1" si="481"/>
        <v>3832.6853155544886</v>
      </c>
      <c r="AX957" s="284">
        <f t="shared" ca="1" si="481"/>
        <v>3832.6853155544886</v>
      </c>
      <c r="AY957" s="284">
        <f t="shared" ca="1" si="481"/>
        <v>3832.6853155544886</v>
      </c>
      <c r="AZ957" s="284">
        <f t="shared" ca="1" si="481"/>
        <v>3832.6853155544886</v>
      </c>
      <c r="BA957" s="284">
        <f t="shared" ca="1" si="481"/>
        <v>5324.5681416920779</v>
      </c>
      <c r="BB957" s="284">
        <f t="shared" ca="1" si="481"/>
        <v>5324.5681416920779</v>
      </c>
      <c r="BC957" s="284">
        <f t="shared" ca="1" si="481"/>
        <v>5324.5681416920779</v>
      </c>
      <c r="BD957" s="284">
        <f t="shared" ca="1" si="481"/>
        <v>5324.5681416920779</v>
      </c>
      <c r="BE957" s="284">
        <f t="shared" ca="1" si="481"/>
        <v>5324.5681416920779</v>
      </c>
      <c r="BF957" s="284">
        <f t="shared" ca="1" si="481"/>
        <v>5324.5681416920779</v>
      </c>
      <c r="BG957" s="284">
        <f t="shared" ca="1" si="481"/>
        <v>5324.5681416920779</v>
      </c>
      <c r="BH957" s="284">
        <f t="shared" ca="1" si="481"/>
        <v>0</v>
      </c>
      <c r="BI957" s="284">
        <f t="shared" ca="1" si="481"/>
        <v>0</v>
      </c>
      <c r="BJ957" s="284">
        <f t="shared" ca="1" si="481"/>
        <v>0</v>
      </c>
      <c r="BK957" s="284">
        <f t="shared" ca="1" si="481"/>
        <v>0</v>
      </c>
      <c r="BL957" s="284">
        <f t="shared" ca="1" si="481"/>
        <v>0</v>
      </c>
      <c r="BM957" s="284">
        <f t="shared" ca="1" si="481"/>
        <v>0</v>
      </c>
      <c r="BN957" s="284">
        <f t="shared" ca="1" si="481"/>
        <v>0</v>
      </c>
      <c r="BO957" s="284">
        <f t="shared" ca="1" si="481"/>
        <v>0</v>
      </c>
      <c r="BP957" s="284">
        <f t="shared" ca="1" si="481"/>
        <v>0</v>
      </c>
      <c r="BQ957" s="284">
        <f t="shared" ca="1" si="481"/>
        <v>0</v>
      </c>
      <c r="BR957" s="284">
        <f t="shared" ref="BR957:CJ957" ca="1" si="482">(BR929+BR954+BR947+BR935+BR941)*(BR927&lt;=$E$328)</f>
        <v>0</v>
      </c>
      <c r="BS957" s="284">
        <f t="shared" ca="1" si="482"/>
        <v>0</v>
      </c>
      <c r="BT957" s="284">
        <f t="shared" ca="1" si="482"/>
        <v>0</v>
      </c>
      <c r="BU957" s="284">
        <f t="shared" ca="1" si="482"/>
        <v>0</v>
      </c>
      <c r="BV957" s="284">
        <f t="shared" ca="1" si="482"/>
        <v>0</v>
      </c>
      <c r="BW957" s="284">
        <f t="shared" ca="1" si="482"/>
        <v>0</v>
      </c>
      <c r="BX957" s="284">
        <f t="shared" ca="1" si="482"/>
        <v>0</v>
      </c>
      <c r="BY957" s="284">
        <f t="shared" ca="1" si="482"/>
        <v>0</v>
      </c>
      <c r="BZ957" s="284">
        <f t="shared" ca="1" si="482"/>
        <v>0</v>
      </c>
      <c r="CA957" s="284">
        <f t="shared" ca="1" si="482"/>
        <v>0</v>
      </c>
      <c r="CB957" s="284">
        <f t="shared" ca="1" si="482"/>
        <v>0</v>
      </c>
      <c r="CC957" s="284">
        <f t="shared" ca="1" si="482"/>
        <v>0</v>
      </c>
      <c r="CD957" s="284">
        <f t="shared" ca="1" si="482"/>
        <v>0</v>
      </c>
      <c r="CE957" s="284">
        <f t="shared" ca="1" si="482"/>
        <v>0</v>
      </c>
      <c r="CF957" s="284">
        <f t="shared" ca="1" si="482"/>
        <v>0</v>
      </c>
      <c r="CG957" s="284">
        <f t="shared" ca="1" si="482"/>
        <v>0</v>
      </c>
      <c r="CH957" s="284">
        <f t="shared" ca="1" si="482"/>
        <v>0</v>
      </c>
      <c r="CI957" s="284">
        <f t="shared" ca="1" si="482"/>
        <v>0</v>
      </c>
      <c r="CJ957" s="284">
        <f t="shared" ca="1" si="482"/>
        <v>0</v>
      </c>
      <c r="CK957" s="284"/>
      <c r="CL957" s="284"/>
      <c r="CM957" s="284"/>
      <c r="CN957" s="284"/>
      <c r="CO957" s="284"/>
      <c r="CP957" s="284"/>
      <c r="CQ957" s="284"/>
      <c r="CR957" s="284"/>
      <c r="CS957" s="284"/>
      <c r="CT957" s="284"/>
      <c r="CU957" s="284"/>
      <c r="CV957" s="284"/>
      <c r="CW957" s="284"/>
      <c r="CX957" s="284"/>
      <c r="CY957" s="284"/>
      <c r="CZ957" s="284"/>
      <c r="DA957" s="284"/>
      <c r="DB957" s="284"/>
      <c r="DC957" s="284"/>
      <c r="DD957" s="284"/>
      <c r="DE957" s="284"/>
      <c r="DF957" s="284"/>
      <c r="DG957" s="284"/>
      <c r="DH957" s="284"/>
      <c r="DI957" s="284"/>
      <c r="DJ957" s="284"/>
      <c r="DK957" s="284"/>
      <c r="DL957" s="284"/>
      <c r="DM957" s="284"/>
      <c r="DN957" s="284"/>
      <c r="DO957" s="284"/>
      <c r="DP957" s="284"/>
      <c r="DQ957" s="284"/>
      <c r="DR957" s="284"/>
      <c r="DS957" s="284"/>
      <c r="DT957" s="284"/>
    </row>
    <row r="958" spans="3:124" outlineLevel="1">
      <c r="C958" s="4" t="s">
        <v>332</v>
      </c>
      <c r="D958" s="350">
        <f>E79+F74</f>
        <v>566700</v>
      </c>
      <c r="E958" s="302">
        <f t="shared" ref="E958:AR958" ca="1" si="483">MAX(0,D958+E957*(E957&lt;0))</f>
        <v>278250.58249999996</v>
      </c>
      <c r="F958" s="301">
        <f t="shared" ca="1" si="483"/>
        <v>199801.16499999995</v>
      </c>
      <c r="G958" s="301">
        <f t="shared" ca="1" si="483"/>
        <v>103851.74749999994</v>
      </c>
      <c r="H958" s="301">
        <f t="shared" ca="1" si="483"/>
        <v>7902.329999999929</v>
      </c>
      <c r="I958" s="301">
        <f t="shared" ca="1" si="483"/>
        <v>0</v>
      </c>
      <c r="J958" s="301">
        <f t="shared" ca="1" si="483"/>
        <v>0</v>
      </c>
      <c r="K958" s="301">
        <f t="shared" ca="1" si="483"/>
        <v>0</v>
      </c>
      <c r="L958" s="301">
        <f t="shared" ca="1" si="483"/>
        <v>0</v>
      </c>
      <c r="M958" s="301">
        <f t="shared" ca="1" si="483"/>
        <v>0</v>
      </c>
      <c r="N958" s="301">
        <f t="shared" ca="1" si="483"/>
        <v>0</v>
      </c>
      <c r="O958" s="284">
        <f t="shared" ca="1" si="483"/>
        <v>0</v>
      </c>
      <c r="P958" s="284">
        <f t="shared" ca="1" si="483"/>
        <v>0</v>
      </c>
      <c r="Q958" s="284">
        <f t="shared" ca="1" si="483"/>
        <v>0</v>
      </c>
      <c r="R958" s="284">
        <f t="shared" ca="1" si="483"/>
        <v>0</v>
      </c>
      <c r="S958" s="284">
        <f t="shared" ca="1" si="483"/>
        <v>0</v>
      </c>
      <c r="T958" s="284">
        <f t="shared" ca="1" si="483"/>
        <v>0</v>
      </c>
      <c r="U958" s="284">
        <f t="shared" ca="1" si="483"/>
        <v>0</v>
      </c>
      <c r="V958" s="284">
        <f t="shared" ca="1" si="483"/>
        <v>0</v>
      </c>
      <c r="W958" s="284">
        <f t="shared" ca="1" si="483"/>
        <v>0</v>
      </c>
      <c r="X958" s="284">
        <f t="shared" ca="1" si="483"/>
        <v>0</v>
      </c>
      <c r="Y958" s="284">
        <f t="shared" ca="1" si="483"/>
        <v>0</v>
      </c>
      <c r="Z958" s="284">
        <f t="shared" ca="1" si="483"/>
        <v>0</v>
      </c>
      <c r="AA958" s="284">
        <f t="shared" ca="1" si="483"/>
        <v>0</v>
      </c>
      <c r="AB958" s="284">
        <f t="shared" ca="1" si="483"/>
        <v>0</v>
      </c>
      <c r="AC958" s="284">
        <f t="shared" ca="1" si="483"/>
        <v>0</v>
      </c>
      <c r="AD958" s="284">
        <f t="shared" ca="1" si="483"/>
        <v>0</v>
      </c>
      <c r="AE958" s="284">
        <f t="shared" ca="1" si="483"/>
        <v>0</v>
      </c>
      <c r="AF958" s="284">
        <f t="shared" ca="1" si="483"/>
        <v>0</v>
      </c>
      <c r="AG958" s="284">
        <f t="shared" ca="1" si="483"/>
        <v>0</v>
      </c>
      <c r="AH958" s="284">
        <f t="shared" ca="1" si="483"/>
        <v>0</v>
      </c>
      <c r="AI958" s="284">
        <f t="shared" ca="1" si="483"/>
        <v>0</v>
      </c>
      <c r="AJ958" s="284">
        <f t="shared" ca="1" si="483"/>
        <v>0</v>
      </c>
      <c r="AK958" s="284">
        <f t="shared" ca="1" si="483"/>
        <v>0</v>
      </c>
      <c r="AL958" s="284">
        <f t="shared" ca="1" si="483"/>
        <v>0</v>
      </c>
      <c r="AM958" s="284">
        <f t="shared" ca="1" si="483"/>
        <v>0</v>
      </c>
      <c r="AN958" s="284">
        <f t="shared" ca="1" si="483"/>
        <v>0</v>
      </c>
      <c r="AO958" s="284">
        <f t="shared" ca="1" si="483"/>
        <v>0</v>
      </c>
      <c r="AP958" s="284">
        <f t="shared" ca="1" si="483"/>
        <v>0</v>
      </c>
      <c r="AQ958" s="284">
        <f t="shared" ca="1" si="483"/>
        <v>0</v>
      </c>
      <c r="AR958" s="284">
        <f t="shared" ca="1" si="483"/>
        <v>0</v>
      </c>
      <c r="AS958" s="284">
        <f ca="1">MAX(0,AR958+AS957*(AS957&lt;0))</f>
        <v>0</v>
      </c>
      <c r="AT958" s="284">
        <f t="shared" ref="AT958:BX958" ca="1" si="484">MAX(0,AS958+AT957*(AT957&lt;0))</f>
        <v>0</v>
      </c>
      <c r="AU958" s="284">
        <f t="shared" ca="1" si="484"/>
        <v>0</v>
      </c>
      <c r="AV958" s="284">
        <f t="shared" ca="1" si="484"/>
        <v>0</v>
      </c>
      <c r="AW958" s="284">
        <f t="shared" ca="1" si="484"/>
        <v>0</v>
      </c>
      <c r="AX958" s="284">
        <f t="shared" ca="1" si="484"/>
        <v>0</v>
      </c>
      <c r="AY958" s="284">
        <f t="shared" ca="1" si="484"/>
        <v>0</v>
      </c>
      <c r="AZ958" s="284">
        <f t="shared" ca="1" si="484"/>
        <v>0</v>
      </c>
      <c r="BA958" s="284">
        <f t="shared" ca="1" si="484"/>
        <v>0</v>
      </c>
      <c r="BB958" s="284">
        <f t="shared" ca="1" si="484"/>
        <v>0</v>
      </c>
      <c r="BC958" s="284">
        <f t="shared" ca="1" si="484"/>
        <v>0</v>
      </c>
      <c r="BD958" s="284">
        <f t="shared" ca="1" si="484"/>
        <v>0</v>
      </c>
      <c r="BE958" s="284">
        <f t="shared" ca="1" si="484"/>
        <v>0</v>
      </c>
      <c r="BF958" s="284">
        <f t="shared" ca="1" si="484"/>
        <v>0</v>
      </c>
      <c r="BG958" s="284">
        <f t="shared" ca="1" si="484"/>
        <v>0</v>
      </c>
      <c r="BH958" s="284">
        <f t="shared" ca="1" si="484"/>
        <v>0</v>
      </c>
      <c r="BI958" s="284">
        <f t="shared" ca="1" si="484"/>
        <v>0</v>
      </c>
      <c r="BJ958" s="284">
        <f t="shared" ca="1" si="484"/>
        <v>0</v>
      </c>
      <c r="BK958" s="284">
        <f t="shared" ca="1" si="484"/>
        <v>0</v>
      </c>
      <c r="BL958" s="284">
        <f t="shared" ca="1" si="484"/>
        <v>0</v>
      </c>
      <c r="BM958" s="284">
        <f t="shared" ca="1" si="484"/>
        <v>0</v>
      </c>
      <c r="BN958" s="284">
        <f t="shared" ca="1" si="484"/>
        <v>0</v>
      </c>
      <c r="BO958" s="284">
        <f t="shared" ca="1" si="484"/>
        <v>0</v>
      </c>
      <c r="BP958" s="284">
        <f t="shared" ca="1" si="484"/>
        <v>0</v>
      </c>
      <c r="BQ958" s="284">
        <f t="shared" ca="1" si="484"/>
        <v>0</v>
      </c>
      <c r="BR958" s="284">
        <f t="shared" ca="1" si="484"/>
        <v>0</v>
      </c>
      <c r="BS958" s="284">
        <f t="shared" ca="1" si="484"/>
        <v>0</v>
      </c>
      <c r="BT958" s="284">
        <f t="shared" ca="1" si="484"/>
        <v>0</v>
      </c>
      <c r="BU958" s="284">
        <f t="shared" ca="1" si="484"/>
        <v>0</v>
      </c>
      <c r="BV958" s="284">
        <f t="shared" ca="1" si="484"/>
        <v>0</v>
      </c>
      <c r="BW958" s="284">
        <f t="shared" ca="1" si="484"/>
        <v>0</v>
      </c>
      <c r="BX958" s="284">
        <f t="shared" ca="1" si="484"/>
        <v>0</v>
      </c>
      <c r="BY958" s="284">
        <f t="shared" ref="BY958" ca="1" si="485">MAX(0,BX958+BY957*(BY957&lt;0))</f>
        <v>0</v>
      </c>
      <c r="BZ958" s="284">
        <f t="shared" ref="BZ958" ca="1" si="486">MAX(0,BY958+BZ957*(BZ957&lt;0))</f>
        <v>0</v>
      </c>
      <c r="CA958" s="284">
        <f t="shared" ref="CA958" ca="1" si="487">MAX(0,BZ958+CA957*(CA957&lt;0))</f>
        <v>0</v>
      </c>
      <c r="CB958" s="284">
        <f t="shared" ref="CB958" ca="1" si="488">MAX(0,CA958+CB957*(CB957&lt;0))</f>
        <v>0</v>
      </c>
      <c r="CC958" s="284">
        <f t="shared" ref="CC958" ca="1" si="489">MAX(0,CB958+CC957*(CC957&lt;0))</f>
        <v>0</v>
      </c>
      <c r="CD958" s="284">
        <f t="shared" ref="CD958" ca="1" si="490">MAX(0,CC958+CD957*(CD957&lt;0))</f>
        <v>0</v>
      </c>
      <c r="CE958" s="284">
        <f t="shared" ref="CE958" ca="1" si="491">MAX(0,CD958+CE957*(CE957&lt;0))</f>
        <v>0</v>
      </c>
      <c r="CF958" s="284">
        <f t="shared" ref="CF958" ca="1" si="492">MAX(0,CE958+CF957*(CF957&lt;0))</f>
        <v>0</v>
      </c>
      <c r="CG958" s="284">
        <f t="shared" ref="CG958" ca="1" si="493">MAX(0,CF958+CG957*(CG957&lt;0))</f>
        <v>0</v>
      </c>
      <c r="CH958" s="284">
        <f t="shared" ref="CH958" ca="1" si="494">MAX(0,CG958+CH957*(CH957&lt;0))</f>
        <v>0</v>
      </c>
      <c r="CI958" s="284">
        <f t="shared" ref="CI958" ca="1" si="495">MAX(0,CH958+CI957*(CI957&lt;0))</f>
        <v>0</v>
      </c>
      <c r="CJ958" s="284">
        <f t="shared" ref="CJ958" ca="1" si="496">MAX(0,CI958+CJ957*(CJ957&lt;0))</f>
        <v>0</v>
      </c>
      <c r="CK958" s="284"/>
      <c r="CL958" s="284"/>
      <c r="CM958" s="284"/>
      <c r="CN958" s="284"/>
      <c r="CO958" s="284"/>
      <c r="CP958" s="284"/>
      <c r="CQ958" s="284"/>
      <c r="CR958" s="284"/>
      <c r="CS958" s="284"/>
      <c r="CT958" s="284"/>
      <c r="CU958" s="284"/>
      <c r="CV958" s="284"/>
      <c r="CW958" s="284"/>
      <c r="CX958" s="284"/>
      <c r="CY958" s="284"/>
      <c r="CZ958" s="284"/>
      <c r="DA958" s="284"/>
      <c r="DB958" s="284"/>
      <c r="DC958" s="284"/>
      <c r="DD958" s="284"/>
      <c r="DE958" s="284"/>
      <c r="DF958" s="284"/>
      <c r="DG958" s="284"/>
      <c r="DH958" s="284"/>
      <c r="DI958" s="284"/>
      <c r="DJ958" s="284"/>
      <c r="DK958" s="284"/>
      <c r="DL958" s="284"/>
      <c r="DM958" s="284"/>
      <c r="DN958" s="284"/>
      <c r="DO958" s="284"/>
      <c r="DP958" s="284"/>
      <c r="DQ958" s="284"/>
      <c r="DR958" s="284"/>
      <c r="DS958" s="284"/>
      <c r="DT958" s="284"/>
    </row>
    <row r="959" spans="3:124" outlineLevel="1">
      <c r="D959" s="350"/>
      <c r="E959" s="302"/>
      <c r="F959" s="301"/>
      <c r="G959" s="301"/>
      <c r="H959" s="301"/>
      <c r="I959" s="301"/>
      <c r="J959" s="301"/>
      <c r="K959" s="301"/>
      <c r="L959" s="301"/>
      <c r="M959" s="301"/>
      <c r="N959" s="301"/>
    </row>
    <row r="960" spans="3:124" s="10" customFormat="1" outlineLevel="1">
      <c r="D960" s="351"/>
      <c r="E960" s="301"/>
      <c r="F960" s="301"/>
      <c r="G960" s="301"/>
      <c r="H960" s="301"/>
      <c r="I960" s="301"/>
      <c r="J960" s="301"/>
      <c r="K960" s="301"/>
      <c r="L960" s="301"/>
      <c r="M960" s="301"/>
      <c r="N960" s="301"/>
      <c r="O960" s="4"/>
      <c r="P960" s="4"/>
      <c r="Q960" s="4"/>
      <c r="R960" s="4"/>
      <c r="S960" s="4"/>
      <c r="T960" s="4"/>
      <c r="U960" s="4"/>
      <c r="V960" s="4"/>
      <c r="W960" s="4"/>
      <c r="X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 spans="3:124" s="10" customFormat="1" outlineLevel="1">
      <c r="C961" s="10" t="s">
        <v>331</v>
      </c>
      <c r="D961" s="351"/>
      <c r="E961" s="301">
        <f t="shared" ref="E961:BP961" si="497">IF(E927=$E$328,$E$333,0)</f>
        <v>0</v>
      </c>
      <c r="F961" s="301">
        <f t="shared" si="497"/>
        <v>0</v>
      </c>
      <c r="G961" s="301">
        <f t="shared" si="497"/>
        <v>0</v>
      </c>
      <c r="H961" s="301">
        <f t="shared" si="497"/>
        <v>0</v>
      </c>
      <c r="I961" s="301">
        <f t="shared" si="497"/>
        <v>0</v>
      </c>
      <c r="J961" s="301">
        <f t="shared" si="497"/>
        <v>0</v>
      </c>
      <c r="K961" s="301">
        <f t="shared" si="497"/>
        <v>0</v>
      </c>
      <c r="L961" s="301">
        <f t="shared" si="497"/>
        <v>0</v>
      </c>
      <c r="M961" s="301">
        <f t="shared" si="497"/>
        <v>0</v>
      </c>
      <c r="N961" s="301">
        <f t="shared" si="497"/>
        <v>0</v>
      </c>
      <c r="O961" s="284">
        <f t="shared" si="497"/>
        <v>0</v>
      </c>
      <c r="P961" s="284">
        <f t="shared" si="497"/>
        <v>0</v>
      </c>
      <c r="Q961" s="284">
        <f t="shared" si="497"/>
        <v>0</v>
      </c>
      <c r="R961" s="284">
        <f t="shared" si="497"/>
        <v>0</v>
      </c>
      <c r="S961" s="284">
        <f t="shared" si="497"/>
        <v>0</v>
      </c>
      <c r="T961" s="284">
        <f t="shared" si="497"/>
        <v>0</v>
      </c>
      <c r="U961" s="284">
        <f t="shared" si="497"/>
        <v>0</v>
      </c>
      <c r="V961" s="284">
        <f t="shared" si="497"/>
        <v>0</v>
      </c>
      <c r="W961" s="284">
        <f t="shared" si="497"/>
        <v>0</v>
      </c>
      <c r="X961" s="284">
        <f t="shared" si="497"/>
        <v>0</v>
      </c>
      <c r="Y961" s="301">
        <f t="shared" si="497"/>
        <v>0</v>
      </c>
      <c r="Z961" s="301">
        <f t="shared" si="497"/>
        <v>0</v>
      </c>
      <c r="AA961" s="301">
        <f t="shared" si="497"/>
        <v>0</v>
      </c>
      <c r="AB961" s="301">
        <f t="shared" si="497"/>
        <v>0</v>
      </c>
      <c r="AC961" s="284">
        <f t="shared" si="497"/>
        <v>0</v>
      </c>
      <c r="AD961" s="284">
        <f t="shared" si="497"/>
        <v>0</v>
      </c>
      <c r="AE961" s="284">
        <f t="shared" si="497"/>
        <v>0</v>
      </c>
      <c r="AF961" s="284">
        <f t="shared" si="497"/>
        <v>0</v>
      </c>
      <c r="AG961" s="284">
        <f t="shared" si="497"/>
        <v>0</v>
      </c>
      <c r="AH961" s="284">
        <f t="shared" si="497"/>
        <v>0</v>
      </c>
      <c r="AI961" s="284">
        <f t="shared" si="497"/>
        <v>0</v>
      </c>
      <c r="AJ961" s="284">
        <f t="shared" si="497"/>
        <v>0</v>
      </c>
      <c r="AK961" s="284">
        <f t="shared" si="497"/>
        <v>0</v>
      </c>
      <c r="AL961" s="284">
        <f t="shared" si="497"/>
        <v>0</v>
      </c>
      <c r="AM961" s="301">
        <f t="shared" si="497"/>
        <v>0</v>
      </c>
      <c r="AN961" s="301">
        <f t="shared" si="497"/>
        <v>0</v>
      </c>
      <c r="AO961" s="301">
        <f t="shared" si="497"/>
        <v>0</v>
      </c>
      <c r="AP961" s="301">
        <f t="shared" si="497"/>
        <v>0</v>
      </c>
      <c r="AQ961" s="301">
        <f t="shared" si="497"/>
        <v>0</v>
      </c>
      <c r="AR961" s="301">
        <f t="shared" si="497"/>
        <v>0</v>
      </c>
      <c r="AS961" s="301">
        <f t="shared" si="497"/>
        <v>0</v>
      </c>
      <c r="AT961" s="301">
        <f t="shared" si="497"/>
        <v>0</v>
      </c>
      <c r="AU961" s="301">
        <f t="shared" si="497"/>
        <v>0</v>
      </c>
      <c r="AV961" s="301">
        <f t="shared" si="497"/>
        <v>0</v>
      </c>
      <c r="AW961" s="301">
        <f t="shared" si="497"/>
        <v>0</v>
      </c>
      <c r="AX961" s="301">
        <f t="shared" si="497"/>
        <v>0</v>
      </c>
      <c r="AY961" s="301">
        <f t="shared" si="497"/>
        <v>0</v>
      </c>
      <c r="AZ961" s="301">
        <f t="shared" si="497"/>
        <v>0</v>
      </c>
      <c r="BA961" s="301">
        <f t="shared" si="497"/>
        <v>0</v>
      </c>
      <c r="BB961" s="301">
        <f t="shared" si="497"/>
        <v>0</v>
      </c>
      <c r="BC961" s="301">
        <f t="shared" si="497"/>
        <v>0</v>
      </c>
      <c r="BD961" s="301">
        <f t="shared" si="497"/>
        <v>0</v>
      </c>
      <c r="BE961" s="301">
        <f t="shared" si="497"/>
        <v>0</v>
      </c>
      <c r="BF961" s="301">
        <f t="shared" si="497"/>
        <v>0</v>
      </c>
      <c r="BG961" s="301">
        <f t="shared" ca="1" si="497"/>
        <v>13931104.928590516</v>
      </c>
      <c r="BH961" s="301">
        <f t="shared" si="497"/>
        <v>0</v>
      </c>
      <c r="BI961" s="301">
        <f t="shared" si="497"/>
        <v>0</v>
      </c>
      <c r="BJ961" s="301">
        <f t="shared" si="497"/>
        <v>0</v>
      </c>
      <c r="BK961" s="301">
        <f t="shared" si="497"/>
        <v>0</v>
      </c>
      <c r="BL961" s="301">
        <f t="shared" si="497"/>
        <v>0</v>
      </c>
      <c r="BM961" s="301">
        <f t="shared" si="497"/>
        <v>0</v>
      </c>
      <c r="BN961" s="301">
        <f t="shared" si="497"/>
        <v>0</v>
      </c>
      <c r="BO961" s="301">
        <f t="shared" si="497"/>
        <v>0</v>
      </c>
      <c r="BP961" s="301">
        <f t="shared" si="497"/>
        <v>0</v>
      </c>
      <c r="BQ961" s="301">
        <f t="shared" ref="BQ961:BX961" si="498">IF(BQ927=$E$328,$E$333,0)</f>
        <v>0</v>
      </c>
      <c r="BR961" s="301">
        <f t="shared" si="498"/>
        <v>0</v>
      </c>
      <c r="BS961" s="301">
        <f t="shared" si="498"/>
        <v>0</v>
      </c>
      <c r="BT961" s="301">
        <f t="shared" si="498"/>
        <v>0</v>
      </c>
      <c r="BU961" s="301">
        <f t="shared" si="498"/>
        <v>0</v>
      </c>
      <c r="BV961" s="301">
        <f t="shared" si="498"/>
        <v>0</v>
      </c>
      <c r="BW961" s="301">
        <f t="shared" si="498"/>
        <v>0</v>
      </c>
      <c r="BX961" s="301">
        <f t="shared" si="498"/>
        <v>0</v>
      </c>
      <c r="BY961" s="301">
        <f t="shared" ref="BY961:CJ961" si="499">IF(BY927=$E$328,$E$333,0)</f>
        <v>0</v>
      </c>
      <c r="BZ961" s="301">
        <f t="shared" si="499"/>
        <v>0</v>
      </c>
      <c r="CA961" s="301">
        <f t="shared" si="499"/>
        <v>0</v>
      </c>
      <c r="CB961" s="301">
        <f t="shared" si="499"/>
        <v>0</v>
      </c>
      <c r="CC961" s="301">
        <f t="shared" si="499"/>
        <v>0</v>
      </c>
      <c r="CD961" s="301">
        <f t="shared" si="499"/>
        <v>0</v>
      </c>
      <c r="CE961" s="301">
        <f t="shared" si="499"/>
        <v>0</v>
      </c>
      <c r="CF961" s="301">
        <f t="shared" si="499"/>
        <v>0</v>
      </c>
      <c r="CG961" s="301">
        <f t="shared" si="499"/>
        <v>0</v>
      </c>
      <c r="CH961" s="301">
        <f t="shared" si="499"/>
        <v>0</v>
      </c>
      <c r="CI961" s="301">
        <f t="shared" si="499"/>
        <v>0</v>
      </c>
      <c r="CJ961" s="301">
        <f t="shared" si="499"/>
        <v>0</v>
      </c>
      <c r="CK961" s="301"/>
      <c r="CL961" s="301"/>
      <c r="CM961" s="301"/>
      <c r="CN961" s="301"/>
      <c r="CO961" s="301"/>
      <c r="CP961" s="301"/>
      <c r="CQ961" s="301"/>
      <c r="CR961" s="301"/>
      <c r="CS961" s="301"/>
      <c r="CT961" s="301"/>
      <c r="CU961" s="301"/>
      <c r="CV961" s="301"/>
      <c r="CW961" s="301"/>
      <c r="CX961" s="301"/>
      <c r="CY961" s="301"/>
      <c r="CZ961" s="301"/>
      <c r="DA961" s="301"/>
      <c r="DB961" s="301"/>
      <c r="DC961" s="301"/>
      <c r="DD961" s="301"/>
      <c r="DE961" s="301"/>
      <c r="DF961" s="301"/>
      <c r="DG961" s="301"/>
      <c r="DH961" s="301"/>
      <c r="DI961" s="301"/>
      <c r="DJ961" s="301"/>
      <c r="DK961" s="301"/>
      <c r="DL961" s="301"/>
      <c r="DM961" s="301"/>
      <c r="DN961" s="301"/>
      <c r="DO961" s="301"/>
      <c r="DP961" s="301"/>
      <c r="DQ961" s="301"/>
      <c r="DR961" s="301"/>
      <c r="DS961" s="301"/>
      <c r="DT961" s="301"/>
    </row>
    <row r="962" spans="3:124" s="10" customFormat="1" outlineLevel="1">
      <c r="C962" s="10" t="s">
        <v>487</v>
      </c>
      <c r="D962" s="351"/>
      <c r="E962" s="301">
        <f>IF(E927=$E$328,$F$84,0)</f>
        <v>0</v>
      </c>
      <c r="F962" s="301">
        <f t="shared" ref="F962:BQ962" si="500">IF(F927=$E$328,$F$84,0)</f>
        <v>0</v>
      </c>
      <c r="G962" s="301">
        <f t="shared" si="500"/>
        <v>0</v>
      </c>
      <c r="H962" s="301">
        <f t="shared" si="500"/>
        <v>0</v>
      </c>
      <c r="I962" s="301">
        <f t="shared" si="500"/>
        <v>0</v>
      </c>
      <c r="J962" s="301">
        <f t="shared" si="500"/>
        <v>0</v>
      </c>
      <c r="K962" s="301">
        <f t="shared" si="500"/>
        <v>0</v>
      </c>
      <c r="L962" s="301">
        <f t="shared" si="500"/>
        <v>0</v>
      </c>
      <c r="M962" s="301">
        <f t="shared" si="500"/>
        <v>0</v>
      </c>
      <c r="N962" s="301">
        <f t="shared" si="500"/>
        <v>0</v>
      </c>
      <c r="O962" s="284">
        <f t="shared" si="500"/>
        <v>0</v>
      </c>
      <c r="P962" s="284">
        <f t="shared" si="500"/>
        <v>0</v>
      </c>
      <c r="Q962" s="284">
        <f t="shared" si="500"/>
        <v>0</v>
      </c>
      <c r="R962" s="284">
        <f t="shared" si="500"/>
        <v>0</v>
      </c>
      <c r="S962" s="284">
        <f t="shared" si="500"/>
        <v>0</v>
      </c>
      <c r="T962" s="284">
        <f t="shared" si="500"/>
        <v>0</v>
      </c>
      <c r="U962" s="284">
        <f t="shared" si="500"/>
        <v>0</v>
      </c>
      <c r="V962" s="284">
        <f t="shared" si="500"/>
        <v>0</v>
      </c>
      <c r="W962" s="284">
        <f t="shared" si="500"/>
        <v>0</v>
      </c>
      <c r="X962" s="284">
        <f t="shared" si="500"/>
        <v>0</v>
      </c>
      <c r="Y962" s="301">
        <f t="shared" si="500"/>
        <v>0</v>
      </c>
      <c r="Z962" s="301">
        <f t="shared" si="500"/>
        <v>0</v>
      </c>
      <c r="AA962" s="301">
        <f t="shared" si="500"/>
        <v>0</v>
      </c>
      <c r="AB962" s="301">
        <f t="shared" si="500"/>
        <v>0</v>
      </c>
      <c r="AC962" s="284">
        <f t="shared" si="500"/>
        <v>0</v>
      </c>
      <c r="AD962" s="284">
        <f t="shared" si="500"/>
        <v>0</v>
      </c>
      <c r="AE962" s="284">
        <f t="shared" si="500"/>
        <v>0</v>
      </c>
      <c r="AF962" s="284">
        <f t="shared" si="500"/>
        <v>0</v>
      </c>
      <c r="AG962" s="284">
        <f t="shared" si="500"/>
        <v>0</v>
      </c>
      <c r="AH962" s="284">
        <f t="shared" si="500"/>
        <v>0</v>
      </c>
      <c r="AI962" s="284">
        <f t="shared" si="500"/>
        <v>0</v>
      </c>
      <c r="AJ962" s="284">
        <f t="shared" si="500"/>
        <v>0</v>
      </c>
      <c r="AK962" s="284">
        <f t="shared" si="500"/>
        <v>0</v>
      </c>
      <c r="AL962" s="284">
        <f t="shared" si="500"/>
        <v>0</v>
      </c>
      <c r="AM962" s="301">
        <f t="shared" si="500"/>
        <v>0</v>
      </c>
      <c r="AN962" s="301">
        <f t="shared" si="500"/>
        <v>0</v>
      </c>
      <c r="AO962" s="301">
        <f t="shared" si="500"/>
        <v>0</v>
      </c>
      <c r="AP962" s="301">
        <f t="shared" si="500"/>
        <v>0</v>
      </c>
      <c r="AQ962" s="301">
        <f t="shared" si="500"/>
        <v>0</v>
      </c>
      <c r="AR962" s="301">
        <f t="shared" si="500"/>
        <v>0</v>
      </c>
      <c r="AS962" s="301">
        <f t="shared" si="500"/>
        <v>0</v>
      </c>
      <c r="AT962" s="301">
        <f t="shared" si="500"/>
        <v>0</v>
      </c>
      <c r="AU962" s="301">
        <f t="shared" si="500"/>
        <v>0</v>
      </c>
      <c r="AV962" s="301">
        <f t="shared" si="500"/>
        <v>0</v>
      </c>
      <c r="AW962" s="301">
        <f t="shared" si="500"/>
        <v>0</v>
      </c>
      <c r="AX962" s="301">
        <f t="shared" si="500"/>
        <v>0</v>
      </c>
      <c r="AY962" s="301">
        <f t="shared" si="500"/>
        <v>0</v>
      </c>
      <c r="AZ962" s="301">
        <f t="shared" si="500"/>
        <v>0</v>
      </c>
      <c r="BA962" s="301">
        <f t="shared" si="500"/>
        <v>0</v>
      </c>
      <c r="BB962" s="301">
        <f t="shared" si="500"/>
        <v>0</v>
      </c>
      <c r="BC962" s="301">
        <f t="shared" si="500"/>
        <v>0</v>
      </c>
      <c r="BD962" s="301">
        <f t="shared" si="500"/>
        <v>0</v>
      </c>
      <c r="BE962" s="301">
        <f t="shared" si="500"/>
        <v>0</v>
      </c>
      <c r="BF962" s="301">
        <f t="shared" si="500"/>
        <v>0</v>
      </c>
      <c r="BG962" s="301">
        <f t="shared" si="500"/>
        <v>7937108</v>
      </c>
      <c r="BH962" s="301">
        <f t="shared" si="500"/>
        <v>0</v>
      </c>
      <c r="BI962" s="301">
        <f t="shared" si="500"/>
        <v>0</v>
      </c>
      <c r="BJ962" s="301">
        <f t="shared" si="500"/>
        <v>0</v>
      </c>
      <c r="BK962" s="301">
        <f t="shared" si="500"/>
        <v>0</v>
      </c>
      <c r="BL962" s="301">
        <f t="shared" si="500"/>
        <v>0</v>
      </c>
      <c r="BM962" s="301">
        <f t="shared" si="500"/>
        <v>0</v>
      </c>
      <c r="BN962" s="301">
        <f t="shared" si="500"/>
        <v>0</v>
      </c>
      <c r="BO962" s="301">
        <f t="shared" si="500"/>
        <v>0</v>
      </c>
      <c r="BP962" s="301">
        <f t="shared" si="500"/>
        <v>0</v>
      </c>
      <c r="BQ962" s="301">
        <f t="shared" si="500"/>
        <v>0</v>
      </c>
      <c r="BR962" s="301">
        <f t="shared" ref="BR962:CJ962" si="501">IF(BR927=$E$328,$F$84,0)</f>
        <v>0</v>
      </c>
      <c r="BS962" s="301">
        <f t="shared" si="501"/>
        <v>0</v>
      </c>
      <c r="BT962" s="301">
        <f t="shared" si="501"/>
        <v>0</v>
      </c>
      <c r="BU962" s="301">
        <f t="shared" si="501"/>
        <v>0</v>
      </c>
      <c r="BV962" s="301">
        <f t="shared" si="501"/>
        <v>0</v>
      </c>
      <c r="BW962" s="301">
        <f t="shared" si="501"/>
        <v>0</v>
      </c>
      <c r="BX962" s="301">
        <f t="shared" si="501"/>
        <v>0</v>
      </c>
      <c r="BY962" s="301">
        <f t="shared" si="501"/>
        <v>0</v>
      </c>
      <c r="BZ962" s="301">
        <f t="shared" si="501"/>
        <v>0</v>
      </c>
      <c r="CA962" s="301">
        <f t="shared" si="501"/>
        <v>0</v>
      </c>
      <c r="CB962" s="301">
        <f t="shared" si="501"/>
        <v>0</v>
      </c>
      <c r="CC962" s="301">
        <f t="shared" si="501"/>
        <v>0</v>
      </c>
      <c r="CD962" s="301">
        <f t="shared" si="501"/>
        <v>0</v>
      </c>
      <c r="CE962" s="301">
        <f t="shared" si="501"/>
        <v>0</v>
      </c>
      <c r="CF962" s="301">
        <f t="shared" si="501"/>
        <v>0</v>
      </c>
      <c r="CG962" s="301">
        <f t="shared" si="501"/>
        <v>0</v>
      </c>
      <c r="CH962" s="301">
        <f t="shared" si="501"/>
        <v>0</v>
      </c>
      <c r="CI962" s="301">
        <f t="shared" si="501"/>
        <v>0</v>
      </c>
      <c r="CJ962" s="301">
        <f t="shared" si="501"/>
        <v>0</v>
      </c>
      <c r="CK962" s="301"/>
      <c r="CL962" s="301"/>
      <c r="CM962" s="301"/>
      <c r="CN962" s="301"/>
      <c r="CO962" s="301"/>
      <c r="CP962" s="301"/>
      <c r="CQ962" s="301"/>
      <c r="CR962" s="301"/>
      <c r="CS962" s="301"/>
      <c r="CT962" s="301"/>
      <c r="CU962" s="301"/>
      <c r="CV962" s="301"/>
      <c r="CW962" s="301"/>
      <c r="CX962" s="301"/>
      <c r="CY962" s="301"/>
      <c r="CZ962" s="301"/>
      <c r="DA962" s="301"/>
      <c r="DB962" s="301"/>
      <c r="DC962" s="301"/>
      <c r="DD962" s="301"/>
      <c r="DE962" s="301"/>
      <c r="DF962" s="301"/>
      <c r="DG962" s="301"/>
      <c r="DH962" s="301"/>
      <c r="DI962" s="301"/>
      <c r="DJ962" s="301"/>
      <c r="DK962" s="301"/>
      <c r="DL962" s="301"/>
      <c r="DM962" s="301"/>
      <c r="DN962" s="301"/>
      <c r="DO962" s="301"/>
      <c r="DP962" s="301"/>
      <c r="DQ962" s="301"/>
      <c r="DR962" s="301"/>
      <c r="DS962" s="301"/>
      <c r="DT962" s="301"/>
    </row>
    <row r="963" spans="3:124" s="10" customFormat="1" outlineLevel="1">
      <c r="C963" s="10" t="s">
        <v>486</v>
      </c>
      <c r="D963" s="351"/>
      <c r="E963" s="301">
        <f>E961+E948</f>
        <v>0</v>
      </c>
      <c r="F963" s="301">
        <f t="shared" ref="F963:BQ963" si="502">F961+F948</f>
        <v>0</v>
      </c>
      <c r="G963" s="301">
        <f t="shared" si="502"/>
        <v>0</v>
      </c>
      <c r="H963" s="301">
        <f t="shared" si="502"/>
        <v>0</v>
      </c>
      <c r="I963" s="301">
        <f t="shared" si="502"/>
        <v>0</v>
      </c>
      <c r="J963" s="301">
        <f t="shared" si="502"/>
        <v>0</v>
      </c>
      <c r="K963" s="301">
        <f t="shared" si="502"/>
        <v>0</v>
      </c>
      <c r="L963" s="301">
        <f t="shared" si="502"/>
        <v>0</v>
      </c>
      <c r="M963" s="301">
        <f t="shared" si="502"/>
        <v>0</v>
      </c>
      <c r="N963" s="301">
        <f t="shared" si="502"/>
        <v>0</v>
      </c>
      <c r="O963" s="301">
        <f t="shared" si="502"/>
        <v>0</v>
      </c>
      <c r="P963" s="301">
        <f t="shared" si="502"/>
        <v>0</v>
      </c>
      <c r="Q963" s="301">
        <f t="shared" si="502"/>
        <v>0</v>
      </c>
      <c r="R963" s="301">
        <f t="shared" si="502"/>
        <v>0</v>
      </c>
      <c r="S963" s="301">
        <f t="shared" si="502"/>
        <v>0</v>
      </c>
      <c r="T963" s="301">
        <f t="shared" si="502"/>
        <v>0</v>
      </c>
      <c r="U963" s="301">
        <f t="shared" si="502"/>
        <v>0</v>
      </c>
      <c r="V963" s="301">
        <f t="shared" si="502"/>
        <v>0</v>
      </c>
      <c r="W963" s="301">
        <f t="shared" si="502"/>
        <v>0</v>
      </c>
      <c r="X963" s="301">
        <f t="shared" si="502"/>
        <v>0</v>
      </c>
      <c r="Y963" s="301">
        <f t="shared" si="502"/>
        <v>0</v>
      </c>
      <c r="Z963" s="301">
        <f t="shared" si="502"/>
        <v>0</v>
      </c>
      <c r="AA963" s="301">
        <f t="shared" si="502"/>
        <v>0</v>
      </c>
      <c r="AB963" s="301">
        <f t="shared" si="502"/>
        <v>0</v>
      </c>
      <c r="AC963" s="301">
        <f t="shared" si="502"/>
        <v>0</v>
      </c>
      <c r="AD963" s="301">
        <f t="shared" si="502"/>
        <v>0</v>
      </c>
      <c r="AE963" s="301">
        <f t="shared" si="502"/>
        <v>0</v>
      </c>
      <c r="AF963" s="301">
        <f t="shared" si="502"/>
        <v>0</v>
      </c>
      <c r="AG963" s="301">
        <f t="shared" si="502"/>
        <v>0</v>
      </c>
      <c r="AH963" s="301">
        <f t="shared" si="502"/>
        <v>0</v>
      </c>
      <c r="AI963" s="301">
        <f t="shared" si="502"/>
        <v>0</v>
      </c>
      <c r="AJ963" s="301">
        <f t="shared" si="502"/>
        <v>0</v>
      </c>
      <c r="AK963" s="301">
        <f t="shared" si="502"/>
        <v>0</v>
      </c>
      <c r="AL963" s="301">
        <f t="shared" si="502"/>
        <v>0</v>
      </c>
      <c r="AM963" s="301">
        <f t="shared" si="502"/>
        <v>0</v>
      </c>
      <c r="AN963" s="301">
        <f t="shared" si="502"/>
        <v>0</v>
      </c>
      <c r="AO963" s="301">
        <f t="shared" si="502"/>
        <v>0</v>
      </c>
      <c r="AP963" s="301">
        <f t="shared" si="502"/>
        <v>0</v>
      </c>
      <c r="AQ963" s="301">
        <f t="shared" si="502"/>
        <v>0</v>
      </c>
      <c r="AR963" s="301">
        <f t="shared" si="502"/>
        <v>0</v>
      </c>
      <c r="AS963" s="301">
        <f t="shared" si="502"/>
        <v>0</v>
      </c>
      <c r="AT963" s="301">
        <f t="shared" si="502"/>
        <v>0</v>
      </c>
      <c r="AU963" s="301">
        <f t="shared" si="502"/>
        <v>0</v>
      </c>
      <c r="AV963" s="301">
        <f t="shared" si="502"/>
        <v>0</v>
      </c>
      <c r="AW963" s="301">
        <f t="shared" si="502"/>
        <v>0</v>
      </c>
      <c r="AX963" s="301">
        <f t="shared" si="502"/>
        <v>0</v>
      </c>
      <c r="AY963" s="301">
        <f t="shared" si="502"/>
        <v>0</v>
      </c>
      <c r="AZ963" s="301">
        <f t="shared" si="502"/>
        <v>0</v>
      </c>
      <c r="BA963" s="301">
        <f t="shared" si="502"/>
        <v>0</v>
      </c>
      <c r="BB963" s="301">
        <f t="shared" si="502"/>
        <v>0</v>
      </c>
      <c r="BC963" s="301">
        <f t="shared" si="502"/>
        <v>0</v>
      </c>
      <c r="BD963" s="301">
        <f t="shared" si="502"/>
        <v>0</v>
      </c>
      <c r="BE963" s="301">
        <f t="shared" si="502"/>
        <v>0</v>
      </c>
      <c r="BF963" s="301">
        <f t="shared" si="502"/>
        <v>0</v>
      </c>
      <c r="BG963" s="301">
        <f t="shared" ca="1" si="502"/>
        <v>7221368.6081109745</v>
      </c>
      <c r="BH963" s="301">
        <f t="shared" si="502"/>
        <v>0</v>
      </c>
      <c r="BI963" s="301">
        <f t="shared" si="502"/>
        <v>0</v>
      </c>
      <c r="BJ963" s="301">
        <f t="shared" si="502"/>
        <v>0</v>
      </c>
      <c r="BK963" s="301">
        <f t="shared" si="502"/>
        <v>0</v>
      </c>
      <c r="BL963" s="301">
        <f t="shared" si="502"/>
        <v>0</v>
      </c>
      <c r="BM963" s="301">
        <f t="shared" si="502"/>
        <v>0</v>
      </c>
      <c r="BN963" s="301">
        <f t="shared" si="502"/>
        <v>0</v>
      </c>
      <c r="BO963" s="301">
        <f t="shared" si="502"/>
        <v>0</v>
      </c>
      <c r="BP963" s="301">
        <f t="shared" si="502"/>
        <v>0</v>
      </c>
      <c r="BQ963" s="301">
        <f t="shared" si="502"/>
        <v>0</v>
      </c>
      <c r="BR963" s="301">
        <f t="shared" ref="BR963:CJ963" si="503">BR961+BR948</f>
        <v>0</v>
      </c>
      <c r="BS963" s="301">
        <f t="shared" si="503"/>
        <v>0</v>
      </c>
      <c r="BT963" s="301">
        <f t="shared" si="503"/>
        <v>0</v>
      </c>
      <c r="BU963" s="301">
        <f t="shared" si="503"/>
        <v>0</v>
      </c>
      <c r="BV963" s="301">
        <f t="shared" si="503"/>
        <v>0</v>
      </c>
      <c r="BW963" s="301">
        <f t="shared" si="503"/>
        <v>0</v>
      </c>
      <c r="BX963" s="301">
        <f t="shared" si="503"/>
        <v>0</v>
      </c>
      <c r="BY963" s="301">
        <f t="shared" si="503"/>
        <v>0</v>
      </c>
      <c r="BZ963" s="301">
        <f t="shared" si="503"/>
        <v>0</v>
      </c>
      <c r="CA963" s="301">
        <f t="shared" si="503"/>
        <v>0</v>
      </c>
      <c r="CB963" s="301">
        <f t="shared" si="503"/>
        <v>0</v>
      </c>
      <c r="CC963" s="301">
        <f t="shared" si="503"/>
        <v>0</v>
      </c>
      <c r="CD963" s="301">
        <f t="shared" si="503"/>
        <v>0</v>
      </c>
      <c r="CE963" s="301">
        <f t="shared" si="503"/>
        <v>0</v>
      </c>
      <c r="CF963" s="301">
        <f t="shared" si="503"/>
        <v>0</v>
      </c>
      <c r="CG963" s="301">
        <f t="shared" si="503"/>
        <v>0</v>
      </c>
      <c r="CH963" s="301">
        <f t="shared" si="503"/>
        <v>0</v>
      </c>
      <c r="CI963" s="301">
        <f t="shared" si="503"/>
        <v>0</v>
      </c>
      <c r="CJ963" s="301">
        <f t="shared" si="503"/>
        <v>0</v>
      </c>
      <c r="CK963" s="301"/>
      <c r="CL963" s="301"/>
      <c r="CM963" s="301"/>
      <c r="CN963" s="301"/>
      <c r="CO963" s="301"/>
      <c r="CP963" s="301"/>
      <c r="CQ963" s="301"/>
      <c r="CR963" s="301"/>
      <c r="CS963" s="301"/>
      <c r="CT963" s="301"/>
      <c r="CU963" s="301"/>
      <c r="CV963" s="301"/>
      <c r="CW963" s="301"/>
      <c r="CX963" s="301"/>
      <c r="CY963" s="301"/>
      <c r="CZ963" s="301"/>
      <c r="DA963" s="301"/>
      <c r="DB963" s="301"/>
      <c r="DC963" s="301"/>
      <c r="DD963" s="301"/>
      <c r="DE963" s="301"/>
      <c r="DF963" s="301"/>
      <c r="DG963" s="301"/>
      <c r="DH963" s="301"/>
      <c r="DI963" s="301"/>
      <c r="DJ963" s="301"/>
      <c r="DK963" s="301"/>
      <c r="DL963" s="301"/>
      <c r="DM963" s="301"/>
      <c r="DN963" s="301"/>
      <c r="DO963" s="301"/>
      <c r="DP963" s="301"/>
      <c r="DQ963" s="301"/>
      <c r="DR963" s="301"/>
      <c r="DS963" s="301"/>
      <c r="DT963" s="301"/>
    </row>
    <row r="964" spans="3:124" s="10" customFormat="1" outlineLevel="1">
      <c r="D964" s="351"/>
      <c r="E964" s="302"/>
      <c r="F964" s="301"/>
      <c r="G964" s="304"/>
      <c r="H964" s="301"/>
      <c r="I964" s="301"/>
      <c r="J964" s="301"/>
      <c r="K964" s="301"/>
      <c r="L964" s="301"/>
      <c r="M964" s="301"/>
      <c r="N964" s="301"/>
      <c r="O964" s="4"/>
      <c r="P964" s="4"/>
      <c r="Q964" s="4"/>
      <c r="R964" s="4"/>
      <c r="S964" s="4"/>
      <c r="T964" s="4"/>
      <c r="U964" s="4"/>
      <c r="V964" s="4"/>
      <c r="W964" s="4"/>
      <c r="X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 spans="3:124" s="10" customFormat="1" outlineLevel="1">
      <c r="C965" s="10" t="s">
        <v>326</v>
      </c>
      <c r="D965" s="351"/>
      <c r="E965" s="305">
        <f>D968*(D968&gt;0)</f>
        <v>2777987.8</v>
      </c>
      <c r="F965" s="305">
        <f t="shared" ref="F965:BQ965" ca="1" si="504">E968*(E968&gt;0)</f>
        <v>2777987.8</v>
      </c>
      <c r="G965" s="301">
        <f t="shared" ca="1" si="504"/>
        <v>2777987.8</v>
      </c>
      <c r="H965" s="301">
        <f t="shared" ca="1" si="504"/>
        <v>2777987.8</v>
      </c>
      <c r="I965" s="301">
        <f t="shared" ca="1" si="504"/>
        <v>2777987.8</v>
      </c>
      <c r="J965" s="301">
        <f t="shared" ca="1" si="504"/>
        <v>2891437.2174999998</v>
      </c>
      <c r="K965" s="301">
        <f t="shared" ca="1" si="504"/>
        <v>2987386.6349999998</v>
      </c>
      <c r="L965" s="301">
        <f t="shared" ca="1" si="504"/>
        <v>3100836.0524999998</v>
      </c>
      <c r="M965" s="301">
        <f t="shared" ca="1" si="504"/>
        <v>3179285.4699999997</v>
      </c>
      <c r="N965" s="301">
        <f t="shared" ca="1" si="504"/>
        <v>3275234.8874999997</v>
      </c>
      <c r="O965" s="301">
        <f t="shared" ca="1" si="504"/>
        <v>3353684.3049999997</v>
      </c>
      <c r="P965" s="301">
        <f t="shared" ca="1" si="504"/>
        <v>3399933.7224999997</v>
      </c>
      <c r="Q965" s="301">
        <f t="shared" ca="1" si="504"/>
        <v>3428683.1399999997</v>
      </c>
      <c r="R965" s="301">
        <f t="shared" ca="1" si="504"/>
        <v>3475593.1191666662</v>
      </c>
      <c r="S965" s="301">
        <f t="shared" ca="1" si="504"/>
        <v>3505003.0983333327</v>
      </c>
      <c r="T965" s="301">
        <f t="shared" ca="1" si="504"/>
        <v>3551913.0774999992</v>
      </c>
      <c r="U965" s="301">
        <f t="shared" ca="1" si="504"/>
        <v>3587521.9952907865</v>
      </c>
      <c r="V965" s="301">
        <f t="shared" ca="1" si="504"/>
        <v>3640630.9130815738</v>
      </c>
      <c r="W965" s="301">
        <f t="shared" ca="1" si="504"/>
        <v>3676239.8308723611</v>
      </c>
      <c r="X965" s="301">
        <f t="shared" ca="1" si="504"/>
        <v>3729348.7486631484</v>
      </c>
      <c r="Y965" s="301">
        <f t="shared" ca="1" si="504"/>
        <v>3764957.6664539357</v>
      </c>
      <c r="Z965" s="301">
        <f t="shared" ca="1" si="504"/>
        <v>3800566.584244723</v>
      </c>
      <c r="AA965" s="301">
        <f t="shared" ca="1" si="504"/>
        <v>3836175.5020355103</v>
      </c>
      <c r="AB965" s="301">
        <f t="shared" ca="1" si="504"/>
        <v>3871784.4198262976</v>
      </c>
      <c r="AC965" s="301">
        <f t="shared" ca="1" si="504"/>
        <v>3907393.3376170848</v>
      </c>
      <c r="AD965" s="301">
        <f t="shared" ca="1" si="504"/>
        <v>3896147.3452283721</v>
      </c>
      <c r="AE965" s="301">
        <f t="shared" ca="1" si="504"/>
        <v>1964966.9993417589</v>
      </c>
      <c r="AF965" s="301">
        <f t="shared" ca="1" si="504"/>
        <v>1962590.2272319645</v>
      </c>
      <c r="AG965" s="301">
        <f t="shared" ca="1" si="504"/>
        <v>1960213.45512217</v>
      </c>
      <c r="AH965" s="301">
        <f t="shared" ca="1" si="504"/>
        <v>1957836.6830123756</v>
      </c>
      <c r="AI965" s="301">
        <f t="shared" ca="1" si="504"/>
        <v>1955459.9109025812</v>
      </c>
      <c r="AJ965" s="301">
        <f t="shared" ca="1" si="504"/>
        <v>1953083.1387927867</v>
      </c>
      <c r="AK965" s="301">
        <f t="shared" ca="1" si="504"/>
        <v>1950706.3666829923</v>
      </c>
      <c r="AL965" s="301">
        <f t="shared" ca="1" si="504"/>
        <v>1948329.5945731979</v>
      </c>
      <c r="AM965" s="301">
        <f t="shared" ca="1" si="504"/>
        <v>1945952.8224634035</v>
      </c>
      <c r="AN965" s="301">
        <f t="shared" ca="1" si="504"/>
        <v>1943576.050353609</v>
      </c>
      <c r="AO965" s="301">
        <f t="shared" ca="1" si="504"/>
        <v>1941199.2782438146</v>
      </c>
      <c r="AP965" s="301">
        <f t="shared" ca="1" si="504"/>
        <v>1937366.5929282601</v>
      </c>
      <c r="AQ965" s="301">
        <f t="shared" ca="1" si="504"/>
        <v>1933533.9076127056</v>
      </c>
      <c r="AR965" s="301">
        <f t="shared" ca="1" si="504"/>
        <v>1929701.2222971511</v>
      </c>
      <c r="AS965" s="301">
        <f t="shared" ca="1" si="504"/>
        <v>1925868.5369815966</v>
      </c>
      <c r="AT965" s="301">
        <f t="shared" ca="1" si="504"/>
        <v>1922035.8516660421</v>
      </c>
      <c r="AU965" s="301">
        <f t="shared" ca="1" si="504"/>
        <v>1918203.1663504876</v>
      </c>
      <c r="AV965" s="301">
        <f t="shared" ca="1" si="504"/>
        <v>1914370.4810349331</v>
      </c>
      <c r="AW965" s="301">
        <f t="shared" ca="1" si="504"/>
        <v>1910537.7957193786</v>
      </c>
      <c r="AX965" s="301">
        <f t="shared" ca="1" si="504"/>
        <v>1906705.1104038241</v>
      </c>
      <c r="AY965" s="301">
        <f t="shared" ca="1" si="504"/>
        <v>1902872.4250882696</v>
      </c>
      <c r="AZ965" s="301">
        <f t="shared" ca="1" si="504"/>
        <v>1899039.7397727151</v>
      </c>
      <c r="BA965" s="301">
        <f t="shared" ca="1" si="504"/>
        <v>1895207.0544571606</v>
      </c>
      <c r="BB965" s="301">
        <f t="shared" ca="1" si="504"/>
        <v>1889882.4863154686</v>
      </c>
      <c r="BC965" s="301">
        <f t="shared" ca="1" si="504"/>
        <v>1884557.9181737765</v>
      </c>
      <c r="BD965" s="301">
        <f t="shared" ca="1" si="504"/>
        <v>1879233.3500320844</v>
      </c>
      <c r="BE965" s="301">
        <f t="shared" ca="1" si="504"/>
        <v>1873908.7818903923</v>
      </c>
      <c r="BF965" s="301">
        <f t="shared" ca="1" si="504"/>
        <v>1868584.2137487002</v>
      </c>
      <c r="BG965" s="301">
        <f t="shared" ca="1" si="504"/>
        <v>1863259.6456070081</v>
      </c>
      <c r="BH965" s="301">
        <f t="shared" ca="1" si="504"/>
        <v>0</v>
      </c>
      <c r="BI965" s="301">
        <f t="shared" ca="1" si="504"/>
        <v>0</v>
      </c>
      <c r="BJ965" s="301">
        <f t="shared" ca="1" si="504"/>
        <v>0</v>
      </c>
      <c r="BK965" s="301">
        <f t="shared" ca="1" si="504"/>
        <v>0</v>
      </c>
      <c r="BL965" s="301">
        <f t="shared" ca="1" si="504"/>
        <v>0</v>
      </c>
      <c r="BM965" s="301">
        <f t="shared" ca="1" si="504"/>
        <v>0</v>
      </c>
      <c r="BN965" s="301">
        <f t="shared" ca="1" si="504"/>
        <v>0</v>
      </c>
      <c r="BO965" s="301">
        <f t="shared" ca="1" si="504"/>
        <v>0</v>
      </c>
      <c r="BP965" s="301">
        <f t="shared" ca="1" si="504"/>
        <v>0</v>
      </c>
      <c r="BQ965" s="301">
        <f t="shared" ca="1" si="504"/>
        <v>0</v>
      </c>
      <c r="BR965" s="301">
        <f t="shared" ref="BR965:BX965" ca="1" si="505">BQ968*(BQ968&gt;0)</f>
        <v>0</v>
      </c>
      <c r="BS965" s="301">
        <f t="shared" ca="1" si="505"/>
        <v>0</v>
      </c>
      <c r="BT965" s="301">
        <f t="shared" ca="1" si="505"/>
        <v>0</v>
      </c>
      <c r="BU965" s="301">
        <f t="shared" ca="1" si="505"/>
        <v>0</v>
      </c>
      <c r="BV965" s="301">
        <f t="shared" ca="1" si="505"/>
        <v>0</v>
      </c>
      <c r="BW965" s="301">
        <f t="shared" ca="1" si="505"/>
        <v>0</v>
      </c>
      <c r="BX965" s="301">
        <f t="shared" ca="1" si="505"/>
        <v>0</v>
      </c>
      <c r="BY965" s="301">
        <f t="shared" ref="BY965" ca="1" si="506">BX968*(BX968&gt;0)</f>
        <v>0</v>
      </c>
      <c r="BZ965" s="301">
        <f t="shared" ref="BZ965" ca="1" si="507">BY968*(BY968&gt;0)</f>
        <v>0</v>
      </c>
      <c r="CA965" s="301">
        <f t="shared" ref="CA965" ca="1" si="508">BZ968*(BZ968&gt;0)</f>
        <v>0</v>
      </c>
      <c r="CB965" s="301">
        <f t="shared" ref="CB965" ca="1" si="509">CA968*(CA968&gt;0)</f>
        <v>0</v>
      </c>
      <c r="CC965" s="301">
        <f t="shared" ref="CC965" ca="1" si="510">CB968*(CB968&gt;0)</f>
        <v>0</v>
      </c>
      <c r="CD965" s="301">
        <f t="shared" ref="CD965" ca="1" si="511">CC968*(CC968&gt;0)</f>
        <v>0</v>
      </c>
      <c r="CE965" s="301">
        <f t="shared" ref="CE965" ca="1" si="512">CD968*(CD968&gt;0)</f>
        <v>0</v>
      </c>
      <c r="CF965" s="301">
        <f t="shared" ref="CF965" ca="1" si="513">CE968*(CE968&gt;0)</f>
        <v>0</v>
      </c>
      <c r="CG965" s="301">
        <f t="shared" ref="CG965" ca="1" si="514">CF968*(CF968&gt;0)</f>
        <v>0</v>
      </c>
      <c r="CH965" s="301">
        <f t="shared" ref="CH965" ca="1" si="515">CG968*(CG968&gt;0)</f>
        <v>0</v>
      </c>
      <c r="CI965" s="301">
        <f t="shared" ref="CI965" ca="1" si="516">CH968*(CH968&gt;0)</f>
        <v>0</v>
      </c>
      <c r="CJ965" s="301">
        <f t="shared" ref="CJ965" ca="1" si="517">CI968*(CI968&gt;0)</f>
        <v>0</v>
      </c>
      <c r="CK965" s="301"/>
      <c r="CL965" s="301"/>
      <c r="CM965" s="301"/>
      <c r="CN965" s="301"/>
      <c r="CO965" s="301"/>
      <c r="CP965" s="301"/>
      <c r="CQ965" s="301"/>
      <c r="CR965" s="301"/>
      <c r="CS965" s="301"/>
      <c r="CT965" s="301"/>
      <c r="CU965" s="301"/>
      <c r="CV965" s="301"/>
      <c r="CW965" s="301"/>
      <c r="CX965" s="301"/>
      <c r="CY965" s="301"/>
      <c r="CZ965" s="301"/>
      <c r="DA965" s="301"/>
      <c r="DB965" s="301"/>
      <c r="DC965" s="301"/>
      <c r="DD965" s="301"/>
      <c r="DE965" s="301"/>
      <c r="DF965" s="301"/>
      <c r="DG965" s="301"/>
      <c r="DH965" s="301"/>
      <c r="DI965" s="301"/>
      <c r="DJ965" s="301"/>
      <c r="DK965" s="301"/>
      <c r="DL965" s="301"/>
      <c r="DM965" s="301"/>
      <c r="DN965" s="301"/>
      <c r="DO965" s="301"/>
      <c r="DP965" s="301"/>
      <c r="DQ965" s="301"/>
      <c r="DR965" s="301"/>
      <c r="DS965" s="301"/>
      <c r="DT965" s="301"/>
    </row>
    <row r="966" spans="3:124" s="10" customFormat="1" outlineLevel="1">
      <c r="C966" s="10" t="s">
        <v>39</v>
      </c>
      <c r="D966" s="351"/>
      <c r="E966" s="411">
        <f ca="1">-(E957++E961+E948)*(E957&gt;0)</f>
        <v>0</v>
      </c>
      <c r="F966" s="412">
        <f t="shared" ref="F966:BQ966" ca="1" si="518">-(F957++F961+F948)*(F957&gt;0)</f>
        <v>0</v>
      </c>
      <c r="G966" s="412">
        <f t="shared" ca="1" si="518"/>
        <v>0</v>
      </c>
      <c r="H966" s="412">
        <f t="shared" ca="1" si="518"/>
        <v>0</v>
      </c>
      <c r="I966" s="412">
        <f t="shared" ca="1" si="518"/>
        <v>0</v>
      </c>
      <c r="J966" s="412">
        <f t="shared" ca="1" si="518"/>
        <v>0</v>
      </c>
      <c r="K966" s="412">
        <f t="shared" ca="1" si="518"/>
        <v>0</v>
      </c>
      <c r="L966" s="412">
        <f t="shared" ca="1" si="518"/>
        <v>0</v>
      </c>
      <c r="M966" s="412">
        <f t="shared" ca="1" si="518"/>
        <v>0</v>
      </c>
      <c r="N966" s="412">
        <f t="shared" ca="1" si="518"/>
        <v>0</v>
      </c>
      <c r="O966" s="412">
        <f t="shared" ca="1" si="518"/>
        <v>0</v>
      </c>
      <c r="P966" s="412">
        <f t="shared" ca="1" si="518"/>
        <v>0</v>
      </c>
      <c r="Q966" s="412">
        <f t="shared" ca="1" si="518"/>
        <v>0</v>
      </c>
      <c r="R966" s="412">
        <f t="shared" ca="1" si="518"/>
        <v>0</v>
      </c>
      <c r="S966" s="412">
        <f t="shared" ca="1" si="518"/>
        <v>0</v>
      </c>
      <c r="T966" s="412">
        <f t="shared" ca="1" si="518"/>
        <v>0</v>
      </c>
      <c r="U966" s="412">
        <f t="shared" ca="1" si="518"/>
        <v>0</v>
      </c>
      <c r="V966" s="412">
        <f t="shared" ca="1" si="518"/>
        <v>0</v>
      </c>
      <c r="W966" s="412">
        <f t="shared" ca="1" si="518"/>
        <v>0</v>
      </c>
      <c r="X966" s="412">
        <f t="shared" ca="1" si="518"/>
        <v>0</v>
      </c>
      <c r="Y966" s="412">
        <f t="shared" ca="1" si="518"/>
        <v>0</v>
      </c>
      <c r="Z966" s="412">
        <f t="shared" ca="1" si="518"/>
        <v>0</v>
      </c>
      <c r="AA966" s="412">
        <f t="shared" ca="1" si="518"/>
        <v>0</v>
      </c>
      <c r="AB966" s="412">
        <f t="shared" ca="1" si="518"/>
        <v>0</v>
      </c>
      <c r="AC966" s="412">
        <f t="shared" si="518"/>
        <v>-11245.99238871289</v>
      </c>
      <c r="AD966" s="412">
        <f t="shared" ca="1" si="518"/>
        <v>-1931180.3458866132</v>
      </c>
      <c r="AE966" s="412">
        <f t="shared" ca="1" si="518"/>
        <v>-2376.7721097944814</v>
      </c>
      <c r="AF966" s="412">
        <f t="shared" ca="1" si="518"/>
        <v>-2376.7721097944814</v>
      </c>
      <c r="AG966" s="412">
        <f t="shared" ca="1" si="518"/>
        <v>-2376.7721097944814</v>
      </c>
      <c r="AH966" s="412">
        <f t="shared" ca="1" si="518"/>
        <v>-2376.7721097944814</v>
      </c>
      <c r="AI966" s="412">
        <f t="shared" ca="1" si="518"/>
        <v>-2376.7721097944814</v>
      </c>
      <c r="AJ966" s="412">
        <f t="shared" ca="1" si="518"/>
        <v>-2376.7721097944814</v>
      </c>
      <c r="AK966" s="412">
        <f t="shared" ca="1" si="518"/>
        <v>-2376.7721097944814</v>
      </c>
      <c r="AL966" s="412">
        <f t="shared" ca="1" si="518"/>
        <v>-2376.7721097944814</v>
      </c>
      <c r="AM966" s="412">
        <f t="shared" ca="1" si="518"/>
        <v>-2376.7721097944814</v>
      </c>
      <c r="AN966" s="412">
        <f t="shared" ca="1" si="518"/>
        <v>-2376.7721097944814</v>
      </c>
      <c r="AO966" s="412">
        <f t="shared" ca="1" si="518"/>
        <v>-3832.6853155544886</v>
      </c>
      <c r="AP966" s="412">
        <f t="shared" ca="1" si="518"/>
        <v>-3832.6853155544886</v>
      </c>
      <c r="AQ966" s="412">
        <f t="shared" ca="1" si="518"/>
        <v>-3832.6853155544886</v>
      </c>
      <c r="AR966" s="412">
        <f t="shared" ca="1" si="518"/>
        <v>-3832.6853155544886</v>
      </c>
      <c r="AS966" s="412">
        <f t="shared" ca="1" si="518"/>
        <v>-3832.6853155544886</v>
      </c>
      <c r="AT966" s="412">
        <f t="shared" ca="1" si="518"/>
        <v>-3832.6853155544886</v>
      </c>
      <c r="AU966" s="412">
        <f t="shared" ca="1" si="518"/>
        <v>-3832.6853155544886</v>
      </c>
      <c r="AV966" s="412">
        <f t="shared" ca="1" si="518"/>
        <v>-3832.6853155544886</v>
      </c>
      <c r="AW966" s="412">
        <f t="shared" ca="1" si="518"/>
        <v>-3832.6853155544886</v>
      </c>
      <c r="AX966" s="412">
        <f t="shared" ca="1" si="518"/>
        <v>-3832.6853155544886</v>
      </c>
      <c r="AY966" s="412">
        <f t="shared" ca="1" si="518"/>
        <v>-3832.6853155544886</v>
      </c>
      <c r="AZ966" s="412">
        <f t="shared" ca="1" si="518"/>
        <v>-3832.6853155544886</v>
      </c>
      <c r="BA966" s="412">
        <f t="shared" ca="1" si="518"/>
        <v>-5324.5681416920779</v>
      </c>
      <c r="BB966" s="412">
        <f t="shared" ca="1" si="518"/>
        <v>-5324.5681416920779</v>
      </c>
      <c r="BC966" s="412">
        <f t="shared" ca="1" si="518"/>
        <v>-5324.5681416920779</v>
      </c>
      <c r="BD966" s="412">
        <f t="shared" ca="1" si="518"/>
        <v>-5324.5681416920779</v>
      </c>
      <c r="BE966" s="412">
        <f t="shared" ca="1" si="518"/>
        <v>-5324.5681416920779</v>
      </c>
      <c r="BF966" s="412">
        <f t="shared" ca="1" si="518"/>
        <v>-5324.5681416920779</v>
      </c>
      <c r="BG966" s="412">
        <f t="shared" ca="1" si="518"/>
        <v>-7226693.1762526659</v>
      </c>
      <c r="BH966" s="412">
        <f t="shared" ca="1" si="518"/>
        <v>0</v>
      </c>
      <c r="BI966" s="412">
        <f t="shared" ca="1" si="518"/>
        <v>0</v>
      </c>
      <c r="BJ966" s="412">
        <f t="shared" ca="1" si="518"/>
        <v>0</v>
      </c>
      <c r="BK966" s="412">
        <f t="shared" ca="1" si="518"/>
        <v>0</v>
      </c>
      <c r="BL966" s="412">
        <f t="shared" ca="1" si="518"/>
        <v>0</v>
      </c>
      <c r="BM966" s="412">
        <f t="shared" ca="1" si="518"/>
        <v>0</v>
      </c>
      <c r="BN966" s="412">
        <f t="shared" ca="1" si="518"/>
        <v>0</v>
      </c>
      <c r="BO966" s="412">
        <f t="shared" ca="1" si="518"/>
        <v>0</v>
      </c>
      <c r="BP966" s="412">
        <f t="shared" ca="1" si="518"/>
        <v>0</v>
      </c>
      <c r="BQ966" s="412">
        <f t="shared" ca="1" si="518"/>
        <v>0</v>
      </c>
      <c r="BR966" s="412">
        <f t="shared" ref="BR966:CJ966" ca="1" si="519">-(BR957++BR961+BR948)*(BR957&gt;0)</f>
        <v>0</v>
      </c>
      <c r="BS966" s="412">
        <f t="shared" ca="1" si="519"/>
        <v>0</v>
      </c>
      <c r="BT966" s="412">
        <f t="shared" ca="1" si="519"/>
        <v>0</v>
      </c>
      <c r="BU966" s="412">
        <f t="shared" ca="1" si="519"/>
        <v>0</v>
      </c>
      <c r="BV966" s="412">
        <f t="shared" ca="1" si="519"/>
        <v>0</v>
      </c>
      <c r="BW966" s="412">
        <f t="shared" ca="1" si="519"/>
        <v>0</v>
      </c>
      <c r="BX966" s="412">
        <f t="shared" ca="1" si="519"/>
        <v>0</v>
      </c>
      <c r="BY966" s="412">
        <f t="shared" ca="1" si="519"/>
        <v>0</v>
      </c>
      <c r="BZ966" s="412">
        <f t="shared" ca="1" si="519"/>
        <v>0</v>
      </c>
      <c r="CA966" s="412">
        <f t="shared" ca="1" si="519"/>
        <v>0</v>
      </c>
      <c r="CB966" s="412">
        <f t="shared" ca="1" si="519"/>
        <v>0</v>
      </c>
      <c r="CC966" s="412">
        <f t="shared" ca="1" si="519"/>
        <v>0</v>
      </c>
      <c r="CD966" s="412">
        <f t="shared" ca="1" si="519"/>
        <v>0</v>
      </c>
      <c r="CE966" s="412">
        <f t="shared" ca="1" si="519"/>
        <v>0</v>
      </c>
      <c r="CF966" s="412">
        <f t="shared" ca="1" si="519"/>
        <v>0</v>
      </c>
      <c r="CG966" s="412">
        <f t="shared" ca="1" si="519"/>
        <v>0</v>
      </c>
      <c r="CH966" s="412">
        <f t="shared" ca="1" si="519"/>
        <v>0</v>
      </c>
      <c r="CI966" s="412">
        <f t="shared" ca="1" si="519"/>
        <v>0</v>
      </c>
      <c r="CJ966" s="412">
        <f t="shared" ca="1" si="519"/>
        <v>0</v>
      </c>
      <c r="CK966" s="412"/>
      <c r="CL966" s="412"/>
      <c r="CM966" s="412"/>
      <c r="CN966" s="412"/>
      <c r="CO966" s="412"/>
      <c r="CP966" s="412"/>
      <c r="CQ966" s="412"/>
      <c r="CR966" s="412"/>
      <c r="CS966" s="412"/>
      <c r="CT966" s="412"/>
      <c r="CU966" s="412"/>
      <c r="CV966" s="412"/>
      <c r="CW966" s="412"/>
      <c r="CX966" s="412"/>
      <c r="CY966" s="412"/>
      <c r="CZ966" s="412"/>
      <c r="DA966" s="412"/>
      <c r="DB966" s="412"/>
      <c r="DC966" s="412"/>
      <c r="DD966" s="412"/>
      <c r="DE966" s="412"/>
      <c r="DF966" s="412"/>
      <c r="DG966" s="412"/>
      <c r="DH966" s="412"/>
      <c r="DI966" s="412"/>
      <c r="DJ966" s="412"/>
      <c r="DK966" s="412"/>
      <c r="DL966" s="412"/>
      <c r="DM966" s="412"/>
      <c r="DN966" s="412"/>
      <c r="DO966" s="412"/>
      <c r="DP966" s="412"/>
      <c r="DQ966" s="412"/>
      <c r="DR966" s="412"/>
      <c r="DS966" s="412"/>
      <c r="DT966" s="412"/>
    </row>
    <row r="967" spans="3:124" s="10" customFormat="1" outlineLevel="1">
      <c r="C967" s="10" t="s">
        <v>242</v>
      </c>
      <c r="D967" s="351">
        <f>F84-D936-D942-D949</f>
        <v>2777987.8</v>
      </c>
      <c r="E967" s="412">
        <f t="shared" ref="E967:BQ967" ca="1" si="520">-E957*AND(E957&lt;0,E958&lt;=0)</f>
        <v>0</v>
      </c>
      <c r="F967" s="412">
        <f t="shared" ca="1" si="520"/>
        <v>0</v>
      </c>
      <c r="G967" s="412">
        <f t="shared" ca="1" si="520"/>
        <v>0</v>
      </c>
      <c r="H967" s="412">
        <f t="shared" ca="1" si="520"/>
        <v>0</v>
      </c>
      <c r="I967" s="412">
        <f t="shared" ca="1" si="520"/>
        <v>113449.41750000001</v>
      </c>
      <c r="J967" s="412">
        <f t="shared" ca="1" si="520"/>
        <v>95949.41750000001</v>
      </c>
      <c r="K967" s="412">
        <f t="shared" ca="1" si="520"/>
        <v>113449.41750000001</v>
      </c>
      <c r="L967" s="412">
        <f t="shared" ca="1" si="520"/>
        <v>78449.41750000001</v>
      </c>
      <c r="M967" s="412">
        <f t="shared" ca="1" si="520"/>
        <v>95949.41750000001</v>
      </c>
      <c r="N967" s="412">
        <f t="shared" ca="1" si="520"/>
        <v>78449.41750000001</v>
      </c>
      <c r="O967" s="412">
        <f t="shared" ca="1" si="520"/>
        <v>46249.417500000003</v>
      </c>
      <c r="P967" s="412">
        <f t="shared" ca="1" si="520"/>
        <v>28749.417500000003</v>
      </c>
      <c r="Q967" s="412">
        <f t="shared" ca="1" si="520"/>
        <v>46909.979166666672</v>
      </c>
      <c r="R967" s="412">
        <f t="shared" ca="1" si="520"/>
        <v>29409.979166666668</v>
      </c>
      <c r="S967" s="412">
        <f t="shared" ca="1" si="520"/>
        <v>46909.979166666672</v>
      </c>
      <c r="T967" s="412">
        <f t="shared" ca="1" si="520"/>
        <v>35608.91779078712</v>
      </c>
      <c r="U967" s="412">
        <f t="shared" ca="1" si="520"/>
        <v>53108.91779078712</v>
      </c>
      <c r="V967" s="412">
        <f t="shared" ca="1" si="520"/>
        <v>35608.91779078712</v>
      </c>
      <c r="W967" s="412">
        <f t="shared" ca="1" si="520"/>
        <v>53108.91779078712</v>
      </c>
      <c r="X967" s="412">
        <f t="shared" ca="1" si="520"/>
        <v>35608.91779078712</v>
      </c>
      <c r="Y967" s="412">
        <f t="shared" ca="1" si="520"/>
        <v>35608.91779078712</v>
      </c>
      <c r="Z967" s="412">
        <f t="shared" ca="1" si="520"/>
        <v>35608.91779078712</v>
      </c>
      <c r="AA967" s="412">
        <f t="shared" ca="1" si="520"/>
        <v>35608.91779078712</v>
      </c>
      <c r="AB967" s="412">
        <f t="shared" ca="1" si="520"/>
        <v>35608.917790787113</v>
      </c>
      <c r="AC967" s="412">
        <f t="shared" ca="1" si="520"/>
        <v>0</v>
      </c>
      <c r="AD967" s="412">
        <f t="shared" ca="1" si="520"/>
        <v>0</v>
      </c>
      <c r="AE967" s="412">
        <f t="shared" ca="1" si="520"/>
        <v>0</v>
      </c>
      <c r="AF967" s="412">
        <f t="shared" ca="1" si="520"/>
        <v>0</v>
      </c>
      <c r="AG967" s="412">
        <f t="shared" ca="1" si="520"/>
        <v>0</v>
      </c>
      <c r="AH967" s="412">
        <f t="shared" ca="1" si="520"/>
        <v>0</v>
      </c>
      <c r="AI967" s="412">
        <f t="shared" ca="1" si="520"/>
        <v>0</v>
      </c>
      <c r="AJ967" s="412">
        <f t="shared" ca="1" si="520"/>
        <v>0</v>
      </c>
      <c r="AK967" s="412">
        <f t="shared" ca="1" si="520"/>
        <v>0</v>
      </c>
      <c r="AL967" s="412">
        <f t="shared" ca="1" si="520"/>
        <v>0</v>
      </c>
      <c r="AM967" s="412">
        <f t="shared" ca="1" si="520"/>
        <v>0</v>
      </c>
      <c r="AN967" s="412">
        <f t="shared" ca="1" si="520"/>
        <v>0</v>
      </c>
      <c r="AO967" s="412">
        <f t="shared" ca="1" si="520"/>
        <v>0</v>
      </c>
      <c r="AP967" s="412">
        <f t="shared" ca="1" si="520"/>
        <v>0</v>
      </c>
      <c r="AQ967" s="412">
        <f t="shared" ca="1" si="520"/>
        <v>0</v>
      </c>
      <c r="AR967" s="412">
        <f t="shared" ca="1" si="520"/>
        <v>0</v>
      </c>
      <c r="AS967" s="412">
        <f t="shared" ca="1" si="520"/>
        <v>0</v>
      </c>
      <c r="AT967" s="412">
        <f t="shared" ca="1" si="520"/>
        <v>0</v>
      </c>
      <c r="AU967" s="412">
        <f t="shared" ca="1" si="520"/>
        <v>0</v>
      </c>
      <c r="AV967" s="412">
        <f t="shared" ca="1" si="520"/>
        <v>0</v>
      </c>
      <c r="AW967" s="412">
        <f t="shared" ca="1" si="520"/>
        <v>0</v>
      </c>
      <c r="AX967" s="412">
        <f t="shared" ca="1" si="520"/>
        <v>0</v>
      </c>
      <c r="AY967" s="412">
        <f t="shared" ca="1" si="520"/>
        <v>0</v>
      </c>
      <c r="AZ967" s="412">
        <f t="shared" ca="1" si="520"/>
        <v>0</v>
      </c>
      <c r="BA967" s="412">
        <f t="shared" ca="1" si="520"/>
        <v>0</v>
      </c>
      <c r="BB967" s="412">
        <f t="shared" ca="1" si="520"/>
        <v>0</v>
      </c>
      <c r="BC967" s="412">
        <f t="shared" ca="1" si="520"/>
        <v>0</v>
      </c>
      <c r="BD967" s="412">
        <f t="shared" ca="1" si="520"/>
        <v>0</v>
      </c>
      <c r="BE967" s="412">
        <f t="shared" ca="1" si="520"/>
        <v>0</v>
      </c>
      <c r="BF967" s="412">
        <f t="shared" ca="1" si="520"/>
        <v>0</v>
      </c>
      <c r="BG967" s="412">
        <f t="shared" ca="1" si="520"/>
        <v>0</v>
      </c>
      <c r="BH967" s="412">
        <f t="shared" ca="1" si="520"/>
        <v>0</v>
      </c>
      <c r="BI967" s="412">
        <f t="shared" ca="1" si="520"/>
        <v>0</v>
      </c>
      <c r="BJ967" s="412">
        <f t="shared" ca="1" si="520"/>
        <v>0</v>
      </c>
      <c r="BK967" s="412">
        <f t="shared" ca="1" si="520"/>
        <v>0</v>
      </c>
      <c r="BL967" s="412">
        <f t="shared" ca="1" si="520"/>
        <v>0</v>
      </c>
      <c r="BM967" s="412">
        <f t="shared" ca="1" si="520"/>
        <v>0</v>
      </c>
      <c r="BN967" s="412">
        <f t="shared" ca="1" si="520"/>
        <v>0</v>
      </c>
      <c r="BO967" s="412">
        <f t="shared" ca="1" si="520"/>
        <v>0</v>
      </c>
      <c r="BP967" s="412">
        <f t="shared" ca="1" si="520"/>
        <v>0</v>
      </c>
      <c r="BQ967" s="412">
        <f t="shared" ca="1" si="520"/>
        <v>0</v>
      </c>
      <c r="BR967" s="412">
        <f t="shared" ref="BR967:CJ967" ca="1" si="521">-BR957*AND(BR957&lt;0,BR958&lt;=0)</f>
        <v>0</v>
      </c>
      <c r="BS967" s="412">
        <f t="shared" ca="1" si="521"/>
        <v>0</v>
      </c>
      <c r="BT967" s="412">
        <f t="shared" ca="1" si="521"/>
        <v>0</v>
      </c>
      <c r="BU967" s="412">
        <f t="shared" ca="1" si="521"/>
        <v>0</v>
      </c>
      <c r="BV967" s="412">
        <f t="shared" ca="1" si="521"/>
        <v>0</v>
      </c>
      <c r="BW967" s="412">
        <f t="shared" ca="1" si="521"/>
        <v>0</v>
      </c>
      <c r="BX967" s="412">
        <f t="shared" ca="1" si="521"/>
        <v>0</v>
      </c>
      <c r="BY967" s="412">
        <f t="shared" ca="1" si="521"/>
        <v>0</v>
      </c>
      <c r="BZ967" s="412">
        <f t="shared" ca="1" si="521"/>
        <v>0</v>
      </c>
      <c r="CA967" s="412">
        <f t="shared" ca="1" si="521"/>
        <v>0</v>
      </c>
      <c r="CB967" s="412">
        <f t="shared" ca="1" si="521"/>
        <v>0</v>
      </c>
      <c r="CC967" s="412">
        <f t="shared" ca="1" si="521"/>
        <v>0</v>
      </c>
      <c r="CD967" s="412">
        <f t="shared" ca="1" si="521"/>
        <v>0</v>
      </c>
      <c r="CE967" s="412">
        <f t="shared" ca="1" si="521"/>
        <v>0</v>
      </c>
      <c r="CF967" s="412">
        <f t="shared" ca="1" si="521"/>
        <v>0</v>
      </c>
      <c r="CG967" s="412">
        <f t="shared" ca="1" si="521"/>
        <v>0</v>
      </c>
      <c r="CH967" s="412">
        <f t="shared" ca="1" si="521"/>
        <v>0</v>
      </c>
      <c r="CI967" s="412">
        <f t="shared" ca="1" si="521"/>
        <v>0</v>
      </c>
      <c r="CJ967" s="412">
        <f t="shared" ca="1" si="521"/>
        <v>0</v>
      </c>
      <c r="CK967" s="412"/>
      <c r="CL967" s="412"/>
      <c r="CM967" s="412"/>
      <c r="CN967" s="412"/>
      <c r="CO967" s="412"/>
      <c r="CP967" s="412"/>
      <c r="CQ967" s="412"/>
      <c r="CR967" s="412"/>
      <c r="CS967" s="412"/>
      <c r="CT967" s="412"/>
      <c r="CU967" s="412"/>
      <c r="CV967" s="412"/>
      <c r="CW967" s="412"/>
      <c r="CX967" s="412"/>
      <c r="CY967" s="412"/>
      <c r="CZ967" s="412"/>
      <c r="DA967" s="412"/>
      <c r="DB967" s="412"/>
      <c r="DC967" s="412"/>
      <c r="DD967" s="412"/>
      <c r="DE967" s="412"/>
      <c r="DF967" s="412"/>
      <c r="DG967" s="412"/>
      <c r="DH967" s="412"/>
      <c r="DI967" s="412"/>
      <c r="DJ967" s="412"/>
      <c r="DK967" s="412"/>
      <c r="DL967" s="412"/>
      <c r="DM967" s="412"/>
      <c r="DN967" s="412"/>
      <c r="DO967" s="412"/>
      <c r="DP967" s="412"/>
      <c r="DQ967" s="412"/>
      <c r="DR967" s="412"/>
      <c r="DS967" s="412"/>
      <c r="DT967" s="412"/>
    </row>
    <row r="968" spans="3:124" s="10" customFormat="1" outlineLevel="1">
      <c r="C968" s="10" t="s">
        <v>327</v>
      </c>
      <c r="D968" s="351">
        <f>SUM(D965:D967)</f>
        <v>2777987.8</v>
      </c>
      <c r="E968" s="305">
        <f ca="1">SUM(E965:E967)</f>
        <v>2777987.8</v>
      </c>
      <c r="F968" s="305">
        <f t="shared" ref="F968:BQ968" ca="1" si="522">SUM(F965:F967)</f>
        <v>2777987.8</v>
      </c>
      <c r="G968" s="305">
        <f t="shared" ca="1" si="522"/>
        <v>2777987.8</v>
      </c>
      <c r="H968" s="305">
        <f t="shared" ca="1" si="522"/>
        <v>2777987.8</v>
      </c>
      <c r="I968" s="305">
        <f t="shared" ca="1" si="522"/>
        <v>2891437.2174999998</v>
      </c>
      <c r="J968" s="305">
        <f t="shared" ca="1" si="522"/>
        <v>2987386.6349999998</v>
      </c>
      <c r="K968" s="305">
        <f t="shared" ca="1" si="522"/>
        <v>3100836.0524999998</v>
      </c>
      <c r="L968" s="305">
        <f t="shared" ca="1" si="522"/>
        <v>3179285.4699999997</v>
      </c>
      <c r="M968" s="305">
        <f t="shared" ca="1" si="522"/>
        <v>3275234.8874999997</v>
      </c>
      <c r="N968" s="305">
        <f t="shared" ca="1" si="522"/>
        <v>3353684.3049999997</v>
      </c>
      <c r="O968" s="305">
        <f t="shared" ca="1" si="522"/>
        <v>3399933.7224999997</v>
      </c>
      <c r="P968" s="305">
        <f t="shared" ca="1" si="522"/>
        <v>3428683.1399999997</v>
      </c>
      <c r="Q968" s="305">
        <f t="shared" ca="1" si="522"/>
        <v>3475593.1191666662</v>
      </c>
      <c r="R968" s="305">
        <f t="shared" ca="1" si="522"/>
        <v>3505003.0983333327</v>
      </c>
      <c r="S968" s="305">
        <f t="shared" ca="1" si="522"/>
        <v>3551913.0774999992</v>
      </c>
      <c r="T968" s="305">
        <f t="shared" ca="1" si="522"/>
        <v>3587521.9952907865</v>
      </c>
      <c r="U968" s="305">
        <f t="shared" ca="1" si="522"/>
        <v>3640630.9130815738</v>
      </c>
      <c r="V968" s="305">
        <f t="shared" ca="1" si="522"/>
        <v>3676239.8308723611</v>
      </c>
      <c r="W968" s="305">
        <f t="shared" ca="1" si="522"/>
        <v>3729348.7486631484</v>
      </c>
      <c r="X968" s="305">
        <f t="shared" ca="1" si="522"/>
        <v>3764957.6664539357</v>
      </c>
      <c r="Y968" s="305">
        <f t="shared" ca="1" si="522"/>
        <v>3800566.584244723</v>
      </c>
      <c r="Z968" s="305">
        <f t="shared" ca="1" si="522"/>
        <v>3836175.5020355103</v>
      </c>
      <c r="AA968" s="305">
        <f t="shared" ca="1" si="522"/>
        <v>3871784.4198262976</v>
      </c>
      <c r="AB968" s="305">
        <f t="shared" ca="1" si="522"/>
        <v>3907393.3376170848</v>
      </c>
      <c r="AC968" s="305">
        <f t="shared" ca="1" si="522"/>
        <v>3896147.3452283721</v>
      </c>
      <c r="AD968" s="305">
        <f t="shared" ca="1" si="522"/>
        <v>1964966.9993417589</v>
      </c>
      <c r="AE968" s="305">
        <f t="shared" ca="1" si="522"/>
        <v>1962590.2272319645</v>
      </c>
      <c r="AF968" s="305">
        <f t="shared" ca="1" si="522"/>
        <v>1960213.45512217</v>
      </c>
      <c r="AG968" s="305">
        <f t="shared" ca="1" si="522"/>
        <v>1957836.6830123756</v>
      </c>
      <c r="AH968" s="305">
        <f t="shared" ca="1" si="522"/>
        <v>1955459.9109025812</v>
      </c>
      <c r="AI968" s="305">
        <f t="shared" ca="1" si="522"/>
        <v>1953083.1387927867</v>
      </c>
      <c r="AJ968" s="305">
        <f t="shared" ca="1" si="522"/>
        <v>1950706.3666829923</v>
      </c>
      <c r="AK968" s="305">
        <f t="shared" ca="1" si="522"/>
        <v>1948329.5945731979</v>
      </c>
      <c r="AL968" s="305">
        <f t="shared" ca="1" si="522"/>
        <v>1945952.8224634035</v>
      </c>
      <c r="AM968" s="305">
        <f t="shared" ca="1" si="522"/>
        <v>1943576.050353609</v>
      </c>
      <c r="AN968" s="305">
        <f t="shared" ca="1" si="522"/>
        <v>1941199.2782438146</v>
      </c>
      <c r="AO968" s="305">
        <f t="shared" ca="1" si="522"/>
        <v>1937366.5929282601</v>
      </c>
      <c r="AP968" s="305">
        <f t="shared" ca="1" si="522"/>
        <v>1933533.9076127056</v>
      </c>
      <c r="AQ968" s="305">
        <f t="shared" ca="1" si="522"/>
        <v>1929701.2222971511</v>
      </c>
      <c r="AR968" s="305">
        <f t="shared" ca="1" si="522"/>
        <v>1925868.5369815966</v>
      </c>
      <c r="AS968" s="305">
        <f t="shared" ca="1" si="522"/>
        <v>1922035.8516660421</v>
      </c>
      <c r="AT968" s="305">
        <f t="shared" ca="1" si="522"/>
        <v>1918203.1663504876</v>
      </c>
      <c r="AU968" s="305">
        <f t="shared" ca="1" si="522"/>
        <v>1914370.4810349331</v>
      </c>
      <c r="AV968" s="305">
        <f t="shared" ca="1" si="522"/>
        <v>1910537.7957193786</v>
      </c>
      <c r="AW968" s="305">
        <f t="shared" ca="1" si="522"/>
        <v>1906705.1104038241</v>
      </c>
      <c r="AX968" s="305">
        <f t="shared" ca="1" si="522"/>
        <v>1902872.4250882696</v>
      </c>
      <c r="AY968" s="305">
        <f t="shared" ca="1" si="522"/>
        <v>1899039.7397727151</v>
      </c>
      <c r="AZ968" s="305">
        <f t="shared" ca="1" si="522"/>
        <v>1895207.0544571606</v>
      </c>
      <c r="BA968" s="305">
        <f t="shared" ca="1" si="522"/>
        <v>1889882.4863154686</v>
      </c>
      <c r="BB968" s="305">
        <f t="shared" ca="1" si="522"/>
        <v>1884557.9181737765</v>
      </c>
      <c r="BC968" s="305">
        <f t="shared" ca="1" si="522"/>
        <v>1879233.3500320844</v>
      </c>
      <c r="BD968" s="305">
        <f t="shared" ca="1" si="522"/>
        <v>1873908.7818903923</v>
      </c>
      <c r="BE968" s="305">
        <f t="shared" ca="1" si="522"/>
        <v>1868584.2137487002</v>
      </c>
      <c r="BF968" s="305">
        <f t="shared" ca="1" si="522"/>
        <v>1863259.6456070081</v>
      </c>
      <c r="BG968" s="305">
        <f t="shared" ca="1" si="522"/>
        <v>-5363433.5306456573</v>
      </c>
      <c r="BH968" s="305">
        <f t="shared" ca="1" si="522"/>
        <v>0</v>
      </c>
      <c r="BI968" s="305">
        <f t="shared" ca="1" si="522"/>
        <v>0</v>
      </c>
      <c r="BJ968" s="305">
        <f t="shared" ca="1" si="522"/>
        <v>0</v>
      </c>
      <c r="BK968" s="305">
        <f t="shared" ca="1" si="522"/>
        <v>0</v>
      </c>
      <c r="BL968" s="305">
        <f t="shared" ca="1" si="522"/>
        <v>0</v>
      </c>
      <c r="BM968" s="305">
        <f t="shared" ca="1" si="522"/>
        <v>0</v>
      </c>
      <c r="BN968" s="305">
        <f t="shared" ca="1" si="522"/>
        <v>0</v>
      </c>
      <c r="BO968" s="305">
        <f t="shared" ca="1" si="522"/>
        <v>0</v>
      </c>
      <c r="BP968" s="305">
        <f t="shared" ca="1" si="522"/>
        <v>0</v>
      </c>
      <c r="BQ968" s="305">
        <f t="shared" ca="1" si="522"/>
        <v>0</v>
      </c>
      <c r="BR968" s="305">
        <f t="shared" ref="BR968:BX968" ca="1" si="523">SUM(BR965:BR967)</f>
        <v>0</v>
      </c>
      <c r="BS968" s="305">
        <f t="shared" ca="1" si="523"/>
        <v>0</v>
      </c>
      <c r="BT968" s="305">
        <f t="shared" ca="1" si="523"/>
        <v>0</v>
      </c>
      <c r="BU968" s="305">
        <f t="shared" ca="1" si="523"/>
        <v>0</v>
      </c>
      <c r="BV968" s="305">
        <f t="shared" ca="1" si="523"/>
        <v>0</v>
      </c>
      <c r="BW968" s="305">
        <f t="shared" ca="1" si="523"/>
        <v>0</v>
      </c>
      <c r="BX968" s="305">
        <f t="shared" ca="1" si="523"/>
        <v>0</v>
      </c>
      <c r="BY968" s="305">
        <f t="shared" ref="BY968:CJ968" ca="1" si="524">SUM(BY965:BY967)</f>
        <v>0</v>
      </c>
      <c r="BZ968" s="305">
        <f t="shared" ca="1" si="524"/>
        <v>0</v>
      </c>
      <c r="CA968" s="305">
        <f t="shared" ca="1" si="524"/>
        <v>0</v>
      </c>
      <c r="CB968" s="305">
        <f t="shared" ca="1" si="524"/>
        <v>0</v>
      </c>
      <c r="CC968" s="305">
        <f t="shared" ca="1" si="524"/>
        <v>0</v>
      </c>
      <c r="CD968" s="305">
        <f t="shared" ca="1" si="524"/>
        <v>0</v>
      </c>
      <c r="CE968" s="305">
        <f t="shared" ca="1" si="524"/>
        <v>0</v>
      </c>
      <c r="CF968" s="305">
        <f t="shared" ca="1" si="524"/>
        <v>0</v>
      </c>
      <c r="CG968" s="305">
        <f t="shared" ca="1" si="524"/>
        <v>0</v>
      </c>
      <c r="CH968" s="305">
        <f t="shared" ca="1" si="524"/>
        <v>0</v>
      </c>
      <c r="CI968" s="305">
        <f t="shared" ca="1" si="524"/>
        <v>0</v>
      </c>
      <c r="CJ968" s="305">
        <f t="shared" ca="1" si="524"/>
        <v>0</v>
      </c>
      <c r="CK968" s="305"/>
      <c r="CL968" s="305"/>
      <c r="CM968" s="305"/>
      <c r="CN968" s="305"/>
      <c r="CO968" s="305"/>
      <c r="CP968" s="305"/>
      <c r="CQ968" s="305"/>
      <c r="CR968" s="305"/>
      <c r="CS968" s="305"/>
      <c r="CT968" s="305"/>
      <c r="CU968" s="305"/>
      <c r="CV968" s="305"/>
      <c r="CW968" s="305"/>
      <c r="CX968" s="305"/>
      <c r="CY968" s="305"/>
      <c r="CZ968" s="305"/>
      <c r="DA968" s="305"/>
      <c r="DB968" s="305"/>
      <c r="DC968" s="305"/>
      <c r="DD968" s="305"/>
      <c r="DE968" s="305"/>
      <c r="DF968" s="305"/>
      <c r="DG968" s="305"/>
      <c r="DH968" s="305"/>
      <c r="DI968" s="305"/>
      <c r="DJ968" s="305"/>
      <c r="DK968" s="305"/>
      <c r="DL968" s="305"/>
      <c r="DM968" s="305"/>
      <c r="DN968" s="305"/>
      <c r="DO968" s="305"/>
      <c r="DP968" s="305"/>
      <c r="DQ968" s="305"/>
      <c r="DR968" s="305"/>
      <c r="DS968" s="305"/>
      <c r="DT968" s="305"/>
    </row>
    <row r="969" spans="3:124" s="10" customFormat="1" outlineLevel="1">
      <c r="D969" s="351"/>
      <c r="E969" s="305"/>
      <c r="F969" s="301"/>
      <c r="G969" s="301"/>
      <c r="H969" s="301"/>
      <c r="I969" s="301"/>
      <c r="J969" s="301"/>
      <c r="K969" s="301"/>
      <c r="L969" s="301"/>
      <c r="M969" s="301"/>
      <c r="N969" s="301"/>
      <c r="O969" s="4"/>
      <c r="P969" s="4"/>
      <c r="Q969" s="4"/>
      <c r="R969" s="4"/>
      <c r="S969" s="4"/>
      <c r="T969" s="4"/>
      <c r="U969" s="4"/>
      <c r="V969" s="4"/>
      <c r="W969" s="4"/>
      <c r="X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 spans="3:124" s="10" customFormat="1" outlineLevel="1">
      <c r="D970" s="351"/>
      <c r="E970" s="303"/>
      <c r="F970" s="301"/>
      <c r="G970" s="301"/>
      <c r="H970" s="301"/>
      <c r="I970" s="301"/>
      <c r="J970" s="301"/>
      <c r="K970" s="301"/>
      <c r="L970" s="301"/>
      <c r="M970" s="301"/>
      <c r="N970" s="301"/>
      <c r="O970" s="4"/>
      <c r="P970" s="4"/>
      <c r="Q970" s="4"/>
      <c r="R970" s="4"/>
      <c r="S970" s="4"/>
      <c r="T970" s="4"/>
      <c r="U970" s="4"/>
      <c r="V970" s="4"/>
      <c r="W970" s="4"/>
      <c r="X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 spans="3:124" outlineLevel="1"/>
    <row r="972" spans="3:124" outlineLevel="1"/>
    <row r="973" spans="3:124" outlineLevel="1">
      <c r="D973" s="414">
        <f>D5</f>
        <v>43497</v>
      </c>
      <c r="E973" s="414">
        <f>EOMONTH(D5,0)</f>
        <v>43524</v>
      </c>
      <c r="F973" s="414">
        <f>EOMONTH(E973,1)</f>
        <v>43555</v>
      </c>
      <c r="G973" s="414">
        <f t="shared" ref="G973:BR973" si="525">EOMONTH(F973,1)</f>
        <v>43585</v>
      </c>
      <c r="H973" s="414">
        <f t="shared" si="525"/>
        <v>43616</v>
      </c>
      <c r="I973" s="414">
        <f t="shared" si="525"/>
        <v>43646</v>
      </c>
      <c r="J973" s="414">
        <f t="shared" si="525"/>
        <v>43677</v>
      </c>
      <c r="K973" s="414">
        <f t="shared" si="525"/>
        <v>43708</v>
      </c>
      <c r="L973" s="414">
        <f t="shared" si="525"/>
        <v>43738</v>
      </c>
      <c r="M973" s="414">
        <f t="shared" si="525"/>
        <v>43769</v>
      </c>
      <c r="N973" s="414">
        <f t="shared" si="525"/>
        <v>43799</v>
      </c>
      <c r="O973" s="414">
        <f t="shared" si="525"/>
        <v>43830</v>
      </c>
      <c r="P973" s="414">
        <f t="shared" si="525"/>
        <v>43861</v>
      </c>
      <c r="Q973" s="414">
        <f t="shared" si="525"/>
        <v>43890</v>
      </c>
      <c r="R973" s="414">
        <f t="shared" si="525"/>
        <v>43921</v>
      </c>
      <c r="S973" s="414">
        <f t="shared" si="525"/>
        <v>43951</v>
      </c>
      <c r="T973" s="414">
        <f t="shared" si="525"/>
        <v>43982</v>
      </c>
      <c r="U973" s="414">
        <f t="shared" si="525"/>
        <v>44012</v>
      </c>
      <c r="V973" s="414">
        <f t="shared" si="525"/>
        <v>44043</v>
      </c>
      <c r="W973" s="414">
        <f t="shared" si="525"/>
        <v>44074</v>
      </c>
      <c r="X973" s="414">
        <f t="shared" si="525"/>
        <v>44104</v>
      </c>
      <c r="Y973" s="414">
        <f t="shared" si="525"/>
        <v>44135</v>
      </c>
      <c r="Z973" s="414">
        <f t="shared" si="525"/>
        <v>44165</v>
      </c>
      <c r="AA973" s="414">
        <f t="shared" si="525"/>
        <v>44196</v>
      </c>
      <c r="AB973" s="414">
        <f t="shared" si="525"/>
        <v>44227</v>
      </c>
      <c r="AC973" s="414">
        <f t="shared" si="525"/>
        <v>44255</v>
      </c>
      <c r="AD973" s="414">
        <f t="shared" si="525"/>
        <v>44286</v>
      </c>
      <c r="AE973" s="414">
        <f t="shared" si="525"/>
        <v>44316</v>
      </c>
      <c r="AF973" s="414">
        <f t="shared" si="525"/>
        <v>44347</v>
      </c>
      <c r="AG973" s="414">
        <f t="shared" si="525"/>
        <v>44377</v>
      </c>
      <c r="AH973" s="414">
        <f t="shared" si="525"/>
        <v>44408</v>
      </c>
      <c r="AI973" s="414">
        <f t="shared" si="525"/>
        <v>44439</v>
      </c>
      <c r="AJ973" s="414">
        <f t="shared" si="525"/>
        <v>44469</v>
      </c>
      <c r="AK973" s="414">
        <f t="shared" si="525"/>
        <v>44500</v>
      </c>
      <c r="AL973" s="414">
        <f t="shared" si="525"/>
        <v>44530</v>
      </c>
      <c r="AM973" s="414">
        <f t="shared" si="525"/>
        <v>44561</v>
      </c>
      <c r="AN973" s="414">
        <f t="shared" si="525"/>
        <v>44592</v>
      </c>
      <c r="AO973" s="414">
        <f t="shared" si="525"/>
        <v>44620</v>
      </c>
      <c r="AP973" s="414">
        <f t="shared" si="525"/>
        <v>44651</v>
      </c>
      <c r="AQ973" s="414">
        <f t="shared" si="525"/>
        <v>44681</v>
      </c>
      <c r="AR973" s="414">
        <f t="shared" si="525"/>
        <v>44712</v>
      </c>
      <c r="AS973" s="414">
        <f t="shared" si="525"/>
        <v>44742</v>
      </c>
      <c r="AT973" s="414">
        <f t="shared" si="525"/>
        <v>44773</v>
      </c>
      <c r="AU973" s="414">
        <f t="shared" si="525"/>
        <v>44804</v>
      </c>
      <c r="AV973" s="414">
        <f t="shared" si="525"/>
        <v>44834</v>
      </c>
      <c r="AW973" s="414">
        <f t="shared" si="525"/>
        <v>44865</v>
      </c>
      <c r="AX973" s="414">
        <f t="shared" si="525"/>
        <v>44895</v>
      </c>
      <c r="AY973" s="414">
        <f t="shared" si="525"/>
        <v>44926</v>
      </c>
      <c r="AZ973" s="414">
        <f t="shared" si="525"/>
        <v>44957</v>
      </c>
      <c r="BA973" s="414">
        <f t="shared" si="525"/>
        <v>44985</v>
      </c>
      <c r="BB973" s="414">
        <f t="shared" si="525"/>
        <v>45016</v>
      </c>
      <c r="BC973" s="414">
        <f t="shared" si="525"/>
        <v>45046</v>
      </c>
      <c r="BD973" s="414">
        <f t="shared" si="525"/>
        <v>45077</v>
      </c>
      <c r="BE973" s="414">
        <f t="shared" si="525"/>
        <v>45107</v>
      </c>
      <c r="BF973" s="414">
        <f t="shared" si="525"/>
        <v>45138</v>
      </c>
      <c r="BG973" s="414">
        <f t="shared" si="525"/>
        <v>45169</v>
      </c>
      <c r="BH973" s="414">
        <f t="shared" si="525"/>
        <v>45199</v>
      </c>
      <c r="BI973" s="414">
        <f t="shared" si="525"/>
        <v>45230</v>
      </c>
      <c r="BJ973" s="414">
        <f t="shared" si="525"/>
        <v>45260</v>
      </c>
      <c r="BK973" s="414">
        <f t="shared" si="525"/>
        <v>45291</v>
      </c>
      <c r="BL973" s="414">
        <f t="shared" si="525"/>
        <v>45322</v>
      </c>
      <c r="BM973" s="414">
        <f t="shared" si="525"/>
        <v>45351</v>
      </c>
      <c r="BN973" s="414">
        <f t="shared" si="525"/>
        <v>45382</v>
      </c>
      <c r="BO973" s="414">
        <f t="shared" si="525"/>
        <v>45412</v>
      </c>
      <c r="BP973" s="414">
        <f t="shared" si="525"/>
        <v>45443</v>
      </c>
      <c r="BQ973" s="414">
        <f t="shared" si="525"/>
        <v>45473</v>
      </c>
      <c r="BR973" s="414">
        <f t="shared" si="525"/>
        <v>45504</v>
      </c>
      <c r="BS973" s="414">
        <f t="shared" ref="BS973:BX973" si="526">EOMONTH(BR973,1)</f>
        <v>45535</v>
      </c>
      <c r="BT973" s="414">
        <f t="shared" si="526"/>
        <v>45565</v>
      </c>
      <c r="BU973" s="414">
        <f t="shared" si="526"/>
        <v>45596</v>
      </c>
      <c r="BV973" s="414">
        <f t="shared" si="526"/>
        <v>45626</v>
      </c>
      <c r="BW973" s="414">
        <f t="shared" si="526"/>
        <v>45657</v>
      </c>
      <c r="BX973" s="414">
        <f t="shared" si="526"/>
        <v>45688</v>
      </c>
      <c r="BY973" s="414">
        <f t="shared" ref="BY973" si="527">EOMONTH(BX973,1)</f>
        <v>45716</v>
      </c>
      <c r="BZ973" s="414">
        <f t="shared" ref="BZ973" si="528">EOMONTH(BY973,1)</f>
        <v>45747</v>
      </c>
      <c r="CA973" s="414">
        <f t="shared" ref="CA973" si="529">EOMONTH(BZ973,1)</f>
        <v>45777</v>
      </c>
      <c r="CB973" s="414">
        <f t="shared" ref="CB973" si="530">EOMONTH(CA973,1)</f>
        <v>45808</v>
      </c>
      <c r="CC973" s="414">
        <f t="shared" ref="CC973" si="531">EOMONTH(CB973,1)</f>
        <v>45838</v>
      </c>
      <c r="CD973" s="414">
        <f t="shared" ref="CD973" si="532">EOMONTH(CC973,1)</f>
        <v>45869</v>
      </c>
      <c r="CE973" s="414">
        <f t="shared" ref="CE973" si="533">EOMONTH(CD973,1)</f>
        <v>45900</v>
      </c>
      <c r="CF973" s="414">
        <f t="shared" ref="CF973" si="534">EOMONTH(CE973,1)</f>
        <v>45930</v>
      </c>
      <c r="CG973" s="414">
        <f t="shared" ref="CG973" si="535">EOMONTH(CF973,1)</f>
        <v>45961</v>
      </c>
      <c r="CH973" s="414">
        <f t="shared" ref="CH973" si="536">EOMONTH(CG973,1)</f>
        <v>45991</v>
      </c>
      <c r="CI973" s="414">
        <f t="shared" ref="CI973" si="537">EOMONTH(CH973,1)</f>
        <v>46022</v>
      </c>
      <c r="CJ973" s="414">
        <f t="shared" ref="CJ973" si="538">EOMONTH(CI973,1)</f>
        <v>46053</v>
      </c>
      <c r="CK973" s="414"/>
      <c r="CL973" s="414"/>
      <c r="CM973" s="414"/>
      <c r="CN973" s="414"/>
      <c r="CO973" s="414"/>
      <c r="CP973" s="414"/>
      <c r="CQ973" s="414"/>
      <c r="CR973" s="414"/>
      <c r="CS973" s="414"/>
      <c r="CT973" s="414"/>
      <c r="CU973" s="414"/>
      <c r="CV973" s="414"/>
      <c r="CW973" s="414"/>
      <c r="CX973" s="414"/>
      <c r="CY973" s="414"/>
      <c r="CZ973" s="414"/>
      <c r="DA973" s="414"/>
      <c r="DB973" s="414"/>
      <c r="DC973" s="414"/>
      <c r="DD973" s="414"/>
      <c r="DE973" s="414"/>
      <c r="DF973" s="414"/>
      <c r="DG973" s="414"/>
      <c r="DH973" s="414"/>
      <c r="DI973" s="414"/>
      <c r="DJ973" s="414"/>
      <c r="DK973" s="414"/>
      <c r="DL973" s="414"/>
      <c r="DM973" s="414"/>
      <c r="DN973" s="414"/>
      <c r="DO973" s="414"/>
      <c r="DP973" s="414"/>
      <c r="DQ973" s="414"/>
      <c r="DR973" s="414"/>
      <c r="DS973" s="414"/>
      <c r="DT973" s="414"/>
    </row>
    <row r="974" spans="3:124" outlineLevel="1">
      <c r="C974" s="4" t="s">
        <v>337</v>
      </c>
      <c r="D974" s="284">
        <f>-D908</f>
        <v>-7937108</v>
      </c>
      <c r="E974" s="345">
        <f ca="1">(E929+E961)*(E927&lt;=$E$328)</f>
        <v>-266953.08333333337</v>
      </c>
      <c r="F974" s="345">
        <f t="shared" ref="F974:BQ974" ca="1" si="539">(F929+F961)*(F927&lt;=$E$328)</f>
        <v>-56953.083333333336</v>
      </c>
      <c r="G974" s="345">
        <f t="shared" ca="1" si="539"/>
        <v>-74453.083333333343</v>
      </c>
      <c r="H974" s="345">
        <f t="shared" ca="1" si="539"/>
        <v>-74453.083333333343</v>
      </c>
      <c r="I974" s="345">
        <f t="shared" ca="1" si="539"/>
        <v>-91953.083333333343</v>
      </c>
      <c r="J974" s="345">
        <f t="shared" ca="1" si="539"/>
        <v>-74453.083333333343</v>
      </c>
      <c r="K974" s="345">
        <f t="shared" ca="1" si="539"/>
        <v>-91953.083333333343</v>
      </c>
      <c r="L974" s="345">
        <f t="shared" ca="1" si="539"/>
        <v>-56953.083333333336</v>
      </c>
      <c r="M974" s="345">
        <f t="shared" ca="1" si="539"/>
        <v>-74453.083333333343</v>
      </c>
      <c r="N974" s="345">
        <f t="shared" ca="1" si="539"/>
        <v>-56953.083333333336</v>
      </c>
      <c r="O974" s="345">
        <f t="shared" ca="1" si="539"/>
        <v>-24753.083333333336</v>
      </c>
      <c r="P974" s="345">
        <f t="shared" ca="1" si="539"/>
        <v>-7253.0833333333339</v>
      </c>
      <c r="Q974" s="345">
        <f t="shared" ca="1" si="539"/>
        <v>-25413.645</v>
      </c>
      <c r="R974" s="345">
        <f t="shared" ca="1" si="539"/>
        <v>-7913.6450000000004</v>
      </c>
      <c r="S974" s="345">
        <f t="shared" ca="1" si="539"/>
        <v>-25413.645</v>
      </c>
      <c r="T974" s="345">
        <f t="shared" ca="1" si="539"/>
        <v>-7913.6450000000004</v>
      </c>
      <c r="U974" s="345">
        <f t="shared" ca="1" si="539"/>
        <v>-25413.645</v>
      </c>
      <c r="V974" s="345">
        <f t="shared" ca="1" si="539"/>
        <v>-7913.6450000000004</v>
      </c>
      <c r="W974" s="345">
        <f t="shared" ca="1" si="539"/>
        <v>-25413.645</v>
      </c>
      <c r="X974" s="345">
        <f t="shared" ca="1" si="539"/>
        <v>-7913.6450000000004</v>
      </c>
      <c r="Y974" s="345">
        <f t="shared" ca="1" si="539"/>
        <v>-7913.6450000000004</v>
      </c>
      <c r="Z974" s="345">
        <f t="shared" ca="1" si="539"/>
        <v>-7913.6450000000004</v>
      </c>
      <c r="AA974" s="345">
        <f t="shared" ca="1" si="539"/>
        <v>-7913.6450000000004</v>
      </c>
      <c r="AB974" s="345">
        <f t="shared" ca="1" si="539"/>
        <v>-7913.6450000000004</v>
      </c>
      <c r="AC974" s="345">
        <f t="shared" si="539"/>
        <v>38941.265179500006</v>
      </c>
      <c r="AD974" s="345">
        <f t="shared" si="539"/>
        <v>38941.265179500006</v>
      </c>
      <c r="AE974" s="345">
        <f t="shared" si="539"/>
        <v>38941.265179500006</v>
      </c>
      <c r="AF974" s="345">
        <f t="shared" si="539"/>
        <v>38941.265179500006</v>
      </c>
      <c r="AG974" s="345">
        <f t="shared" si="539"/>
        <v>38941.265179500006</v>
      </c>
      <c r="AH974" s="345">
        <f t="shared" si="539"/>
        <v>38941.265179500006</v>
      </c>
      <c r="AI974" s="345">
        <f t="shared" si="539"/>
        <v>38941.265179500006</v>
      </c>
      <c r="AJ974" s="345">
        <f t="shared" si="539"/>
        <v>38941.265179500006</v>
      </c>
      <c r="AK974" s="345">
        <f t="shared" si="539"/>
        <v>38941.265179500006</v>
      </c>
      <c r="AL974" s="345">
        <f t="shared" si="539"/>
        <v>38941.265179500006</v>
      </c>
      <c r="AM974" s="345">
        <f t="shared" si="539"/>
        <v>38941.265179500006</v>
      </c>
      <c r="AN974" s="345">
        <f t="shared" si="539"/>
        <v>38941.265179500006</v>
      </c>
      <c r="AO974" s="345">
        <f t="shared" si="539"/>
        <v>40397.178385260013</v>
      </c>
      <c r="AP974" s="345">
        <f t="shared" si="539"/>
        <v>40397.178385260013</v>
      </c>
      <c r="AQ974" s="345">
        <f t="shared" si="539"/>
        <v>40397.178385260013</v>
      </c>
      <c r="AR974" s="345">
        <f t="shared" si="539"/>
        <v>40397.178385260013</v>
      </c>
      <c r="AS974" s="345">
        <f t="shared" si="539"/>
        <v>40397.178385260013</v>
      </c>
      <c r="AT974" s="345">
        <f t="shared" si="539"/>
        <v>40397.178385260013</v>
      </c>
      <c r="AU974" s="345">
        <f t="shared" si="539"/>
        <v>40397.178385260013</v>
      </c>
      <c r="AV974" s="345">
        <f t="shared" si="539"/>
        <v>40397.178385260013</v>
      </c>
      <c r="AW974" s="345">
        <f t="shared" si="539"/>
        <v>40397.178385260013</v>
      </c>
      <c r="AX974" s="345">
        <f t="shared" si="539"/>
        <v>40397.178385260013</v>
      </c>
      <c r="AY974" s="345">
        <f t="shared" si="539"/>
        <v>40397.178385260013</v>
      </c>
      <c r="AZ974" s="345">
        <f t="shared" si="539"/>
        <v>40397.178385260013</v>
      </c>
      <c r="BA974" s="345">
        <f t="shared" si="539"/>
        <v>41889.061211397602</v>
      </c>
      <c r="BB974" s="345">
        <f t="shared" si="539"/>
        <v>41889.061211397602</v>
      </c>
      <c r="BC974" s="345">
        <f t="shared" si="539"/>
        <v>41889.061211397602</v>
      </c>
      <c r="BD974" s="345">
        <f t="shared" si="539"/>
        <v>41889.061211397602</v>
      </c>
      <c r="BE974" s="345">
        <f t="shared" si="539"/>
        <v>41889.061211397602</v>
      </c>
      <c r="BF974" s="345">
        <f t="shared" si="539"/>
        <v>41889.061211397602</v>
      </c>
      <c r="BG974" s="345">
        <f t="shared" ca="1" si="539"/>
        <v>13972993.989801913</v>
      </c>
      <c r="BH974" s="345">
        <f t="shared" si="539"/>
        <v>0</v>
      </c>
      <c r="BI974" s="345">
        <f t="shared" si="539"/>
        <v>0</v>
      </c>
      <c r="BJ974" s="345">
        <f t="shared" si="539"/>
        <v>0</v>
      </c>
      <c r="BK974" s="345">
        <f t="shared" si="539"/>
        <v>0</v>
      </c>
      <c r="BL974" s="345">
        <f t="shared" si="539"/>
        <v>0</v>
      </c>
      <c r="BM974" s="345">
        <f t="shared" si="539"/>
        <v>0</v>
      </c>
      <c r="BN974" s="345">
        <f t="shared" si="539"/>
        <v>0</v>
      </c>
      <c r="BO974" s="345">
        <f t="shared" si="539"/>
        <v>0</v>
      </c>
      <c r="BP974" s="345">
        <f t="shared" si="539"/>
        <v>0</v>
      </c>
      <c r="BQ974" s="345">
        <f t="shared" si="539"/>
        <v>0</v>
      </c>
      <c r="BR974" s="345">
        <f t="shared" ref="BR974:CJ974" si="540">(BR929+BR961)*(BR927&lt;=$E$328)</f>
        <v>0</v>
      </c>
      <c r="BS974" s="345">
        <f t="shared" si="540"/>
        <v>0</v>
      </c>
      <c r="BT974" s="345">
        <f t="shared" si="540"/>
        <v>0</v>
      </c>
      <c r="BU974" s="345">
        <f t="shared" si="540"/>
        <v>0</v>
      </c>
      <c r="BV974" s="345">
        <f t="shared" si="540"/>
        <v>0</v>
      </c>
      <c r="BW974" s="345">
        <f t="shared" si="540"/>
        <v>0</v>
      </c>
      <c r="BX974" s="345">
        <f t="shared" si="540"/>
        <v>0</v>
      </c>
      <c r="BY974" s="345">
        <f t="shared" si="540"/>
        <v>0</v>
      </c>
      <c r="BZ974" s="345">
        <f t="shared" si="540"/>
        <v>0</v>
      </c>
      <c r="CA974" s="345">
        <f t="shared" si="540"/>
        <v>0</v>
      </c>
      <c r="CB974" s="345">
        <f t="shared" si="540"/>
        <v>0</v>
      </c>
      <c r="CC974" s="345">
        <f t="shared" si="540"/>
        <v>0</v>
      </c>
      <c r="CD974" s="345">
        <f t="shared" si="540"/>
        <v>0</v>
      </c>
      <c r="CE974" s="345">
        <f t="shared" si="540"/>
        <v>0</v>
      </c>
      <c r="CF974" s="345">
        <f t="shared" si="540"/>
        <v>0</v>
      </c>
      <c r="CG974" s="345">
        <f t="shared" si="540"/>
        <v>0</v>
      </c>
      <c r="CH974" s="345">
        <f t="shared" si="540"/>
        <v>0</v>
      </c>
      <c r="CI974" s="345">
        <f t="shared" si="540"/>
        <v>0</v>
      </c>
      <c r="CJ974" s="345">
        <f t="shared" si="540"/>
        <v>0</v>
      </c>
      <c r="CK974" s="345"/>
      <c r="CL974" s="345"/>
      <c r="CM974" s="345"/>
      <c r="CN974" s="345"/>
      <c r="CO974" s="345"/>
      <c r="CP974" s="345"/>
      <c r="CQ974" s="345"/>
      <c r="CR974" s="345"/>
      <c r="CS974" s="345"/>
      <c r="CT974" s="345"/>
      <c r="CU974" s="345"/>
      <c r="CV974" s="345"/>
      <c r="CW974" s="345"/>
      <c r="CX974" s="345"/>
      <c r="CY974" s="345"/>
      <c r="CZ974" s="345"/>
      <c r="DA974" s="345"/>
      <c r="DB974" s="345"/>
      <c r="DC974" s="345"/>
      <c r="DD974" s="345"/>
      <c r="DE974" s="345"/>
      <c r="DF974" s="345"/>
      <c r="DG974" s="345"/>
      <c r="DH974" s="345"/>
      <c r="DI974" s="345"/>
      <c r="DJ974" s="345"/>
      <c r="DK974" s="345"/>
      <c r="DL974" s="345"/>
      <c r="DM974" s="345"/>
      <c r="DN974" s="345"/>
      <c r="DO974" s="345"/>
      <c r="DP974" s="345"/>
      <c r="DQ974" s="345"/>
      <c r="DR974" s="345"/>
      <c r="DS974" s="345"/>
      <c r="DT974" s="345"/>
    </row>
    <row r="975" spans="3:124" outlineLevel="1"/>
    <row r="976" spans="3:124" outlineLevel="1">
      <c r="C976" s="4" t="s">
        <v>40</v>
      </c>
      <c r="D976" s="228">
        <f ca="1">XIRR(D974:DT974,D973:DT973)</f>
        <v>0.12439756989479064</v>
      </c>
    </row>
    <row r="977" spans="2:124" outlineLevel="1"/>
    <row r="978" spans="2:124" outlineLevel="1"/>
    <row r="979" spans="2:124" outlineLevel="1">
      <c r="C979" s="4" t="s">
        <v>339</v>
      </c>
      <c r="D979" s="284">
        <f>-D968</f>
        <v>-2777987.8</v>
      </c>
      <c r="E979" s="284">
        <f ca="1">-(E966+E967)</f>
        <v>0</v>
      </c>
      <c r="F979" s="284">
        <f t="shared" ref="F979:BQ979" ca="1" si="541">-(F966+F967)</f>
        <v>0</v>
      </c>
      <c r="G979" s="284">
        <f t="shared" ca="1" si="541"/>
        <v>0</v>
      </c>
      <c r="H979" s="284">
        <f t="shared" ca="1" si="541"/>
        <v>0</v>
      </c>
      <c r="I979" s="284">
        <f t="shared" ca="1" si="541"/>
        <v>-113449.41750000001</v>
      </c>
      <c r="J979" s="284">
        <f t="shared" ca="1" si="541"/>
        <v>-95949.41750000001</v>
      </c>
      <c r="K979" s="284">
        <f t="shared" ca="1" si="541"/>
        <v>-113449.41750000001</v>
      </c>
      <c r="L979" s="284">
        <f t="shared" ca="1" si="541"/>
        <v>-78449.41750000001</v>
      </c>
      <c r="M979" s="284">
        <f t="shared" ca="1" si="541"/>
        <v>-95949.41750000001</v>
      </c>
      <c r="N979" s="284">
        <f t="shared" ca="1" si="541"/>
        <v>-78449.41750000001</v>
      </c>
      <c r="O979" s="284">
        <f t="shared" ca="1" si="541"/>
        <v>-46249.417500000003</v>
      </c>
      <c r="P979" s="284">
        <f t="shared" ca="1" si="541"/>
        <v>-28749.417500000003</v>
      </c>
      <c r="Q979" s="284">
        <f t="shared" ca="1" si="541"/>
        <v>-46909.979166666672</v>
      </c>
      <c r="R979" s="284">
        <f t="shared" ca="1" si="541"/>
        <v>-29409.979166666668</v>
      </c>
      <c r="S979" s="284">
        <f t="shared" ca="1" si="541"/>
        <v>-46909.979166666672</v>
      </c>
      <c r="T979" s="284">
        <f t="shared" ca="1" si="541"/>
        <v>-35608.91779078712</v>
      </c>
      <c r="U979" s="284">
        <f t="shared" ca="1" si="541"/>
        <v>-53108.91779078712</v>
      </c>
      <c r="V979" s="284">
        <f t="shared" ca="1" si="541"/>
        <v>-35608.91779078712</v>
      </c>
      <c r="W979" s="284">
        <f t="shared" ca="1" si="541"/>
        <v>-53108.91779078712</v>
      </c>
      <c r="X979" s="284">
        <f t="shared" ca="1" si="541"/>
        <v>-35608.91779078712</v>
      </c>
      <c r="Y979" s="284">
        <f t="shared" ca="1" si="541"/>
        <v>-35608.91779078712</v>
      </c>
      <c r="Z979" s="284">
        <f t="shared" ca="1" si="541"/>
        <v>-35608.91779078712</v>
      </c>
      <c r="AA979" s="284">
        <f t="shared" ca="1" si="541"/>
        <v>-35608.91779078712</v>
      </c>
      <c r="AB979" s="284">
        <f t="shared" ca="1" si="541"/>
        <v>-35608.917790787113</v>
      </c>
      <c r="AC979" s="284">
        <f t="shared" ca="1" si="541"/>
        <v>11245.99238871289</v>
      </c>
      <c r="AD979" s="284">
        <f t="shared" ca="1" si="541"/>
        <v>1931180.3458866132</v>
      </c>
      <c r="AE979" s="284">
        <f t="shared" ca="1" si="541"/>
        <v>2376.7721097944814</v>
      </c>
      <c r="AF979" s="284">
        <f t="shared" ca="1" si="541"/>
        <v>2376.7721097944814</v>
      </c>
      <c r="AG979" s="284">
        <f t="shared" ca="1" si="541"/>
        <v>2376.7721097944814</v>
      </c>
      <c r="AH979" s="284">
        <f t="shared" ca="1" si="541"/>
        <v>2376.7721097944814</v>
      </c>
      <c r="AI979" s="284">
        <f t="shared" ca="1" si="541"/>
        <v>2376.7721097944814</v>
      </c>
      <c r="AJ979" s="284">
        <f t="shared" ca="1" si="541"/>
        <v>2376.7721097944814</v>
      </c>
      <c r="AK979" s="284">
        <f t="shared" ca="1" si="541"/>
        <v>2376.7721097944814</v>
      </c>
      <c r="AL979" s="284">
        <f t="shared" ca="1" si="541"/>
        <v>2376.7721097944814</v>
      </c>
      <c r="AM979" s="284">
        <f t="shared" ca="1" si="541"/>
        <v>2376.7721097944814</v>
      </c>
      <c r="AN979" s="284">
        <f t="shared" ca="1" si="541"/>
        <v>2376.7721097944814</v>
      </c>
      <c r="AO979" s="284">
        <f t="shared" ca="1" si="541"/>
        <v>3832.6853155544886</v>
      </c>
      <c r="AP979" s="284">
        <f t="shared" ca="1" si="541"/>
        <v>3832.6853155544886</v>
      </c>
      <c r="AQ979" s="284">
        <f t="shared" ca="1" si="541"/>
        <v>3832.6853155544886</v>
      </c>
      <c r="AR979" s="284">
        <f t="shared" ca="1" si="541"/>
        <v>3832.6853155544886</v>
      </c>
      <c r="AS979" s="284">
        <f t="shared" ca="1" si="541"/>
        <v>3832.6853155544886</v>
      </c>
      <c r="AT979" s="284">
        <f t="shared" ca="1" si="541"/>
        <v>3832.6853155544886</v>
      </c>
      <c r="AU979" s="284">
        <f t="shared" ca="1" si="541"/>
        <v>3832.6853155544886</v>
      </c>
      <c r="AV979" s="284">
        <f t="shared" ca="1" si="541"/>
        <v>3832.6853155544886</v>
      </c>
      <c r="AW979" s="284">
        <f t="shared" ca="1" si="541"/>
        <v>3832.6853155544886</v>
      </c>
      <c r="AX979" s="284">
        <f t="shared" ca="1" si="541"/>
        <v>3832.6853155544886</v>
      </c>
      <c r="AY979" s="284">
        <f t="shared" ca="1" si="541"/>
        <v>3832.6853155544886</v>
      </c>
      <c r="AZ979" s="284">
        <f t="shared" ca="1" si="541"/>
        <v>3832.6853155544886</v>
      </c>
      <c r="BA979" s="284">
        <f t="shared" ca="1" si="541"/>
        <v>5324.5681416920779</v>
      </c>
      <c r="BB979" s="284">
        <f t="shared" ca="1" si="541"/>
        <v>5324.5681416920779</v>
      </c>
      <c r="BC979" s="284">
        <f t="shared" ca="1" si="541"/>
        <v>5324.5681416920779</v>
      </c>
      <c r="BD979" s="284">
        <f t="shared" ca="1" si="541"/>
        <v>5324.5681416920779</v>
      </c>
      <c r="BE979" s="284">
        <f t="shared" ca="1" si="541"/>
        <v>5324.5681416920779</v>
      </c>
      <c r="BF979" s="284">
        <f t="shared" ca="1" si="541"/>
        <v>5324.5681416920779</v>
      </c>
      <c r="BG979" s="284">
        <f t="shared" ca="1" si="541"/>
        <v>7226693.1762526659</v>
      </c>
      <c r="BH979" s="284">
        <f t="shared" ca="1" si="541"/>
        <v>0</v>
      </c>
      <c r="BI979" s="284">
        <f t="shared" ca="1" si="541"/>
        <v>0</v>
      </c>
      <c r="BJ979" s="284">
        <f t="shared" ca="1" si="541"/>
        <v>0</v>
      </c>
      <c r="BK979" s="284">
        <f t="shared" ca="1" si="541"/>
        <v>0</v>
      </c>
      <c r="BL979" s="284">
        <f t="shared" ca="1" si="541"/>
        <v>0</v>
      </c>
      <c r="BM979" s="284">
        <f t="shared" ca="1" si="541"/>
        <v>0</v>
      </c>
      <c r="BN979" s="284">
        <f t="shared" ca="1" si="541"/>
        <v>0</v>
      </c>
      <c r="BO979" s="284">
        <f t="shared" ca="1" si="541"/>
        <v>0</v>
      </c>
      <c r="BP979" s="284">
        <f t="shared" ca="1" si="541"/>
        <v>0</v>
      </c>
      <c r="BQ979" s="284">
        <f t="shared" ca="1" si="541"/>
        <v>0</v>
      </c>
      <c r="BR979" s="284">
        <f t="shared" ref="BR979:BX979" ca="1" si="542">-(BR966+BR967)</f>
        <v>0</v>
      </c>
      <c r="BS979" s="284">
        <f t="shared" ca="1" si="542"/>
        <v>0</v>
      </c>
      <c r="BT979" s="284">
        <f t="shared" ca="1" si="542"/>
        <v>0</v>
      </c>
      <c r="BU979" s="284">
        <f t="shared" ca="1" si="542"/>
        <v>0</v>
      </c>
      <c r="BV979" s="284">
        <f t="shared" ca="1" si="542"/>
        <v>0</v>
      </c>
      <c r="BW979" s="284">
        <f t="shared" ca="1" si="542"/>
        <v>0</v>
      </c>
      <c r="BX979" s="284">
        <f t="shared" ca="1" si="542"/>
        <v>0</v>
      </c>
      <c r="BY979" s="284">
        <f t="shared" ref="BY979:CJ979" ca="1" si="543">-(BY966+BY967)</f>
        <v>0</v>
      </c>
      <c r="BZ979" s="284">
        <f t="shared" ca="1" si="543"/>
        <v>0</v>
      </c>
      <c r="CA979" s="284">
        <f t="shared" ca="1" si="543"/>
        <v>0</v>
      </c>
      <c r="CB979" s="284">
        <f t="shared" ca="1" si="543"/>
        <v>0</v>
      </c>
      <c r="CC979" s="284">
        <f t="shared" ca="1" si="543"/>
        <v>0</v>
      </c>
      <c r="CD979" s="284">
        <f t="shared" ca="1" si="543"/>
        <v>0</v>
      </c>
      <c r="CE979" s="284">
        <f t="shared" ca="1" si="543"/>
        <v>0</v>
      </c>
      <c r="CF979" s="284">
        <f t="shared" ca="1" si="543"/>
        <v>0</v>
      </c>
      <c r="CG979" s="284">
        <f t="shared" ca="1" si="543"/>
        <v>0</v>
      </c>
      <c r="CH979" s="284">
        <f t="shared" ca="1" si="543"/>
        <v>0</v>
      </c>
      <c r="CI979" s="284">
        <f t="shared" ca="1" si="543"/>
        <v>0</v>
      </c>
      <c r="CJ979" s="284">
        <f t="shared" ca="1" si="543"/>
        <v>0</v>
      </c>
      <c r="CK979" s="284"/>
      <c r="CL979" s="284"/>
      <c r="CM979" s="284"/>
      <c r="CN979" s="284"/>
      <c r="CO979" s="284"/>
      <c r="CP979" s="284"/>
      <c r="CQ979" s="284"/>
      <c r="CR979" s="284"/>
      <c r="CS979" s="284"/>
      <c r="CT979" s="284"/>
      <c r="CU979" s="284"/>
      <c r="CV979" s="284"/>
      <c r="CW979" s="284"/>
      <c r="CX979" s="284"/>
      <c r="CY979" s="284"/>
      <c r="CZ979" s="284"/>
      <c r="DA979" s="284"/>
      <c r="DB979" s="284"/>
      <c r="DC979" s="284"/>
      <c r="DD979" s="284"/>
      <c r="DE979" s="284"/>
      <c r="DF979" s="284"/>
      <c r="DG979" s="284"/>
      <c r="DH979" s="284"/>
      <c r="DI979" s="284"/>
      <c r="DJ979" s="284"/>
      <c r="DK979" s="284"/>
      <c r="DL979" s="284"/>
      <c r="DM979" s="284"/>
      <c r="DN979" s="284"/>
      <c r="DO979" s="284"/>
      <c r="DP979" s="284"/>
      <c r="DQ979" s="284"/>
      <c r="DR979" s="284"/>
      <c r="DS979" s="284"/>
      <c r="DT979" s="284"/>
    </row>
    <row r="980" spans="2:124" outlineLevel="1"/>
    <row r="981" spans="2:124" outlineLevel="1">
      <c r="C981" s="4" t="s">
        <v>243</v>
      </c>
      <c r="D981" s="228">
        <f ca="1">XIRR(D979:DT979,D973:DT973)</f>
        <v>0.26518453955650334</v>
      </c>
    </row>
    <row r="982" spans="2:124" outlineLevel="1"/>
    <row r="984" spans="2:124" ht="18">
      <c r="B984" s="836" t="s">
        <v>562</v>
      </c>
    </row>
    <row r="985" spans="2:124" outlineLevel="1"/>
    <row r="986" spans="2:124" outlineLevel="1"/>
    <row r="987" spans="2:124" outlineLevel="1"/>
    <row r="988" spans="2:124" outlineLevel="1"/>
    <row r="989" spans="2:124" outlineLevel="1"/>
    <row r="990" spans="2:124" outlineLevel="1"/>
    <row r="991" spans="2:124" outlineLevel="1"/>
    <row r="992" spans="2:124" outlineLevel="1"/>
    <row r="993" outlineLevel="1"/>
    <row r="994" outlineLevel="1"/>
    <row r="995" outlineLevel="1"/>
    <row r="996" outlineLevel="1"/>
    <row r="997" outlineLevel="1"/>
    <row r="998" outlineLevel="1"/>
    <row r="999" outlineLevel="1"/>
    <row r="1000" outlineLevel="1"/>
    <row r="1001" outlineLevel="1"/>
    <row r="1002" outlineLevel="1"/>
    <row r="1003" outlineLevel="1"/>
    <row r="1004" outlineLevel="1"/>
    <row r="1005" outlineLevel="1"/>
    <row r="1006" outlineLevel="1"/>
    <row r="1007" outlineLevel="1"/>
    <row r="1008" outlineLevel="1"/>
    <row r="1009" outlineLevel="1"/>
    <row r="1010" outlineLevel="1"/>
    <row r="1011" outlineLevel="1"/>
    <row r="1012" outlineLevel="1"/>
    <row r="1013" outlineLevel="1"/>
    <row r="1014" outlineLevel="1"/>
    <row r="1015" outlineLevel="1"/>
    <row r="1016" outlineLevel="1"/>
    <row r="1017" outlineLevel="1"/>
    <row r="1018" outlineLevel="1"/>
    <row r="1019" outlineLevel="1"/>
    <row r="1020" outlineLevel="1"/>
    <row r="1021" outlineLevel="1"/>
    <row r="1022" outlineLevel="1"/>
    <row r="1023" outlineLevel="1"/>
    <row r="1024" outlineLevel="1"/>
    <row r="1025" outlineLevel="1"/>
    <row r="1026" outlineLevel="1"/>
    <row r="1027" outlineLevel="1"/>
    <row r="1028" outlineLevel="1"/>
    <row r="1029" outlineLevel="1"/>
    <row r="1030" outlineLevel="1"/>
    <row r="1031" outlineLevel="1"/>
    <row r="1032" outlineLevel="1"/>
    <row r="1033" outlineLevel="1"/>
    <row r="1034" outlineLevel="1"/>
    <row r="1035" outlineLevel="1"/>
    <row r="1036" outlineLevel="1"/>
    <row r="1037" outlineLevel="1"/>
    <row r="1038" outlineLevel="1"/>
    <row r="1039" outlineLevel="1"/>
    <row r="1040" outlineLevel="1"/>
    <row r="1041" outlineLevel="1"/>
    <row r="1042" outlineLevel="1"/>
    <row r="1043" outlineLevel="1"/>
    <row r="1044" outlineLevel="1"/>
    <row r="1045" outlineLevel="1"/>
    <row r="1046" outlineLevel="1"/>
    <row r="1047" outlineLevel="1"/>
    <row r="1048" outlineLevel="1"/>
    <row r="1049" outlineLevel="1"/>
    <row r="1050" outlineLevel="1"/>
    <row r="1051" outlineLevel="1"/>
    <row r="1052" outlineLevel="1"/>
    <row r="1053" outlineLevel="1"/>
    <row r="1054" outlineLevel="1"/>
    <row r="1055" outlineLevel="1"/>
    <row r="1056" outlineLevel="1"/>
    <row r="1057" outlineLevel="1"/>
    <row r="1058" outlineLevel="1"/>
    <row r="1059" outlineLevel="1"/>
    <row r="1060" outlineLevel="1"/>
    <row r="1061" outlineLevel="1"/>
    <row r="1062" outlineLevel="1"/>
    <row r="1063" outlineLevel="1"/>
    <row r="1064" outlineLevel="1"/>
    <row r="1065" outlineLevel="1"/>
    <row r="1066" outlineLevel="1"/>
    <row r="1067" outlineLevel="1"/>
    <row r="1068" outlineLevel="1"/>
    <row r="1069" outlineLevel="1"/>
    <row r="1070" outlineLevel="1"/>
    <row r="1071" outlineLevel="1"/>
    <row r="1072" outlineLevel="1"/>
    <row r="1073" outlineLevel="1"/>
    <row r="1074" outlineLevel="1"/>
    <row r="1075" outlineLevel="1"/>
    <row r="1076" outlineLevel="1"/>
    <row r="1077" outlineLevel="1"/>
    <row r="1078" outlineLevel="1"/>
    <row r="1079" outlineLevel="1"/>
    <row r="1080" outlineLevel="1"/>
    <row r="1081" outlineLevel="1"/>
    <row r="1082" outlineLevel="1"/>
    <row r="1083" outlineLevel="1"/>
    <row r="1084" outlineLevel="1"/>
    <row r="1085" outlineLevel="1"/>
    <row r="1086" outlineLevel="1"/>
    <row r="1087" outlineLevel="1"/>
    <row r="1089" spans="2:16" ht="18">
      <c r="B1089" s="836" t="s">
        <v>713</v>
      </c>
    </row>
    <row r="1091" spans="2:16" ht="27" customHeight="1">
      <c r="C1091" s="952" t="s">
        <v>913</v>
      </c>
      <c r="D1091" s="952" t="s">
        <v>714</v>
      </c>
      <c r="E1091" s="952" t="s">
        <v>715</v>
      </c>
      <c r="F1091" s="952" t="s">
        <v>716</v>
      </c>
      <c r="G1091" s="953" t="s">
        <v>394</v>
      </c>
      <c r="H1091" s="953" t="s">
        <v>717</v>
      </c>
      <c r="I1091" s="953" t="s">
        <v>718</v>
      </c>
      <c r="J1091" s="953" t="s">
        <v>719</v>
      </c>
      <c r="K1091" s="954"/>
      <c r="L1091" s="954"/>
      <c r="M1091" s="956" t="s">
        <v>904</v>
      </c>
      <c r="N1091" s="956" t="s">
        <v>909</v>
      </c>
      <c r="O1091" s="956" t="s">
        <v>910</v>
      </c>
      <c r="P1091" s="956" t="s">
        <v>911</v>
      </c>
    </row>
    <row r="1092" spans="2:16">
      <c r="B1092" s="4">
        <v>1</v>
      </c>
      <c r="C1092" s="948"/>
      <c r="D1092" s="948"/>
      <c r="E1092" s="948"/>
      <c r="F1092" s="948"/>
      <c r="G1092" s="948"/>
      <c r="H1092" s="948"/>
      <c r="I1092" s="26"/>
      <c r="J1092" s="26"/>
      <c r="K1092" s="950"/>
      <c r="L1092" s="950"/>
      <c r="M1092" s="4"/>
    </row>
    <row r="1093" spans="2:16">
      <c r="B1093" s="4">
        <f>B1092+1</f>
        <v>2</v>
      </c>
      <c r="C1093" s="948"/>
      <c r="D1093" s="948"/>
      <c r="E1093" s="948"/>
      <c r="F1093" s="948"/>
      <c r="G1093" s="948"/>
      <c r="H1093" s="948"/>
      <c r="I1093" s="26"/>
      <c r="J1093" s="26"/>
      <c r="K1093" s="950"/>
      <c r="L1093" s="950"/>
      <c r="M1093" s="4"/>
    </row>
    <row r="1094" spans="2:16">
      <c r="B1094" s="4">
        <f t="shared" ref="B1094:B1124" si="544">B1093+1</f>
        <v>3</v>
      </c>
      <c r="C1094" s="948"/>
      <c r="D1094" s="948"/>
      <c r="E1094" s="948"/>
      <c r="F1094" s="948"/>
      <c r="G1094" s="948"/>
      <c r="H1094" s="948"/>
      <c r="I1094" s="26"/>
      <c r="J1094" s="26"/>
      <c r="K1094" s="950"/>
      <c r="L1094" s="950"/>
      <c r="M1094" s="4"/>
    </row>
    <row r="1095" spans="2:16">
      <c r="B1095" s="4">
        <f t="shared" si="544"/>
        <v>4</v>
      </c>
      <c r="C1095" s="948"/>
      <c r="D1095" s="948"/>
      <c r="E1095" s="948"/>
      <c r="F1095" s="948"/>
      <c r="G1095" s="948"/>
      <c r="H1095" s="948"/>
      <c r="I1095" s="26"/>
      <c r="J1095" s="26"/>
      <c r="K1095" s="950"/>
      <c r="L1095" s="950"/>
      <c r="M1095" s="4"/>
    </row>
    <row r="1096" spans="2:16">
      <c r="B1096" s="4">
        <f t="shared" si="544"/>
        <v>5</v>
      </c>
      <c r="C1096" s="948"/>
      <c r="D1096" s="948"/>
      <c r="E1096" s="948"/>
      <c r="F1096" s="948"/>
      <c r="G1096" s="948"/>
      <c r="H1096" s="948"/>
      <c r="I1096" s="26"/>
      <c r="J1096" s="26"/>
      <c r="K1096" s="950"/>
      <c r="L1096" s="950"/>
      <c r="M1096" s="4"/>
    </row>
    <row r="1097" spans="2:16">
      <c r="B1097" s="4">
        <f t="shared" si="544"/>
        <v>6</v>
      </c>
      <c r="C1097" s="948"/>
      <c r="D1097" s="948"/>
      <c r="E1097" s="948"/>
      <c r="F1097" s="948"/>
      <c r="G1097" s="948"/>
      <c r="H1097" s="948"/>
      <c r="I1097" s="26"/>
      <c r="J1097" s="26"/>
      <c r="K1097" s="950"/>
      <c r="L1097" s="950"/>
      <c r="M1097" s="4"/>
    </row>
    <row r="1098" spans="2:16">
      <c r="B1098" s="4">
        <f t="shared" si="544"/>
        <v>7</v>
      </c>
      <c r="C1098" s="948"/>
      <c r="D1098" s="948"/>
      <c r="E1098" s="948"/>
      <c r="F1098" s="948"/>
      <c r="G1098" s="948"/>
      <c r="H1098" s="948"/>
      <c r="I1098" s="26"/>
      <c r="J1098" s="26"/>
      <c r="K1098" s="950"/>
      <c r="L1098" s="950"/>
      <c r="M1098" s="4"/>
    </row>
    <row r="1099" spans="2:16">
      <c r="B1099" s="4">
        <f t="shared" si="544"/>
        <v>8</v>
      </c>
      <c r="C1099" s="948"/>
      <c r="D1099" s="948"/>
      <c r="E1099" s="948"/>
      <c r="F1099" s="948"/>
      <c r="G1099" s="948"/>
      <c r="H1099" s="948"/>
      <c r="I1099" s="26"/>
      <c r="J1099" s="26"/>
      <c r="K1099" s="950"/>
      <c r="L1099" s="950"/>
      <c r="M1099" s="4"/>
    </row>
    <row r="1100" spans="2:16">
      <c r="B1100" s="4">
        <f t="shared" si="544"/>
        <v>9</v>
      </c>
      <c r="C1100" s="948"/>
      <c r="D1100" s="948"/>
      <c r="E1100" s="948"/>
      <c r="F1100" s="948"/>
      <c r="G1100" s="948"/>
      <c r="H1100" s="948"/>
      <c r="I1100" s="26"/>
      <c r="J1100" s="26"/>
      <c r="K1100" s="950"/>
      <c r="L1100" s="950"/>
      <c r="M1100" s="4"/>
    </row>
    <row r="1101" spans="2:16">
      <c r="B1101" s="4">
        <f t="shared" si="544"/>
        <v>10</v>
      </c>
      <c r="C1101" s="948"/>
      <c r="D1101" s="948"/>
      <c r="E1101" s="948"/>
      <c r="F1101" s="948"/>
      <c r="G1101" s="948"/>
      <c r="H1101" s="948"/>
      <c r="I1101" s="26"/>
      <c r="J1101" s="26"/>
      <c r="K1101" s="950"/>
      <c r="L1101" s="950"/>
      <c r="M1101" s="4"/>
    </row>
    <row r="1102" spans="2:16">
      <c r="B1102" s="4">
        <f t="shared" si="544"/>
        <v>11</v>
      </c>
      <c r="C1102" s="948"/>
      <c r="D1102" s="948"/>
      <c r="E1102" s="948"/>
      <c r="F1102" s="948"/>
      <c r="G1102" s="948"/>
      <c r="H1102" s="948"/>
      <c r="I1102" s="26"/>
      <c r="J1102" s="26"/>
      <c r="K1102" s="950"/>
      <c r="L1102" s="950"/>
      <c r="M1102" s="4"/>
    </row>
    <row r="1103" spans="2:16">
      <c r="B1103" s="4">
        <f t="shared" si="544"/>
        <v>12</v>
      </c>
      <c r="C1103" s="948"/>
      <c r="D1103" s="948"/>
      <c r="E1103" s="948"/>
      <c r="F1103" s="948"/>
      <c r="G1103" s="948"/>
      <c r="H1103" s="948"/>
      <c r="I1103" s="26"/>
      <c r="J1103" s="26"/>
      <c r="K1103" s="950"/>
      <c r="L1103" s="950"/>
      <c r="M1103" s="4"/>
    </row>
    <row r="1104" spans="2:16">
      <c r="B1104" s="4">
        <f t="shared" si="544"/>
        <v>13</v>
      </c>
      <c r="C1104" s="948"/>
      <c r="D1104" s="948"/>
      <c r="E1104" s="948"/>
      <c r="F1104" s="948"/>
      <c r="G1104" s="948"/>
      <c r="H1104" s="948"/>
      <c r="I1104" s="26"/>
      <c r="J1104" s="26"/>
      <c r="K1104" s="950"/>
      <c r="L1104" s="950"/>
      <c r="M1104" s="4"/>
    </row>
    <row r="1105" spans="2:13">
      <c r="B1105" s="4">
        <f t="shared" si="544"/>
        <v>14</v>
      </c>
      <c r="C1105" s="948"/>
      <c r="D1105" s="948"/>
      <c r="E1105" s="948"/>
      <c r="F1105" s="948"/>
      <c r="G1105" s="948"/>
      <c r="H1105" s="948"/>
      <c r="I1105" s="26"/>
      <c r="J1105" s="26"/>
      <c r="K1105" s="950"/>
      <c r="L1105" s="950"/>
      <c r="M1105" s="4"/>
    </row>
    <row r="1106" spans="2:13">
      <c r="B1106" s="4">
        <f t="shared" si="544"/>
        <v>15</v>
      </c>
      <c r="C1106" s="948"/>
      <c r="D1106" s="948"/>
      <c r="E1106" s="948"/>
      <c r="F1106" s="948"/>
      <c r="G1106" s="948"/>
      <c r="H1106" s="948"/>
      <c r="I1106" s="26"/>
      <c r="J1106" s="26"/>
      <c r="K1106" s="950"/>
      <c r="L1106" s="950"/>
      <c r="M1106" s="4"/>
    </row>
    <row r="1107" spans="2:13">
      <c r="B1107" s="4">
        <f t="shared" si="544"/>
        <v>16</v>
      </c>
      <c r="C1107" s="948"/>
      <c r="D1107" s="948"/>
      <c r="E1107" s="948"/>
      <c r="F1107" s="948"/>
      <c r="G1107" s="948"/>
      <c r="H1107" s="948"/>
      <c r="I1107" s="26"/>
      <c r="J1107" s="26"/>
      <c r="K1107" s="950"/>
      <c r="L1107" s="950"/>
      <c r="M1107" s="4"/>
    </row>
    <row r="1108" spans="2:13">
      <c r="B1108" s="4">
        <f t="shared" si="544"/>
        <v>17</v>
      </c>
      <c r="C1108" s="948"/>
      <c r="D1108" s="948"/>
      <c r="E1108" s="948"/>
      <c r="F1108" s="948"/>
      <c r="G1108" s="948"/>
      <c r="H1108" s="948"/>
      <c r="I1108" s="26"/>
      <c r="J1108" s="26"/>
      <c r="K1108" s="950"/>
      <c r="L1108" s="950"/>
      <c r="M1108" s="4"/>
    </row>
    <row r="1109" spans="2:13">
      <c r="B1109" s="4">
        <f t="shared" si="544"/>
        <v>18</v>
      </c>
      <c r="C1109" s="948"/>
      <c r="D1109" s="948"/>
      <c r="E1109" s="948"/>
      <c r="F1109" s="948"/>
      <c r="G1109" s="948"/>
      <c r="H1109" s="948"/>
      <c r="I1109" s="26"/>
      <c r="J1109" s="26"/>
      <c r="K1109" s="950"/>
      <c r="L1109" s="950"/>
      <c r="M1109" s="4"/>
    </row>
    <row r="1110" spans="2:13">
      <c r="B1110" s="4">
        <f t="shared" si="544"/>
        <v>19</v>
      </c>
      <c r="C1110" s="948"/>
      <c r="D1110" s="948"/>
      <c r="E1110" s="948"/>
      <c r="F1110" s="948"/>
      <c r="G1110" s="948"/>
      <c r="H1110" s="948"/>
      <c r="I1110" s="26"/>
      <c r="J1110" s="26"/>
      <c r="K1110" s="950"/>
      <c r="L1110" s="950"/>
      <c r="M1110" s="4"/>
    </row>
    <row r="1111" spans="2:13">
      <c r="B1111" s="4">
        <f t="shared" si="544"/>
        <v>20</v>
      </c>
      <c r="C1111" s="948"/>
      <c r="D1111" s="948"/>
      <c r="E1111" s="948"/>
      <c r="F1111" s="948"/>
      <c r="G1111" s="948"/>
      <c r="H1111" s="948"/>
      <c r="I1111" s="26"/>
      <c r="J1111" s="26"/>
      <c r="K1111" s="950"/>
      <c r="L1111" s="950"/>
      <c r="M1111" s="4"/>
    </row>
    <row r="1112" spans="2:13">
      <c r="B1112" s="4">
        <f t="shared" si="544"/>
        <v>21</v>
      </c>
      <c r="C1112" s="948"/>
      <c r="D1112" s="948"/>
      <c r="E1112" s="948"/>
      <c r="F1112" s="948"/>
      <c r="G1112" s="948"/>
      <c r="H1112" s="948"/>
      <c r="I1112" s="26"/>
      <c r="J1112" s="26"/>
      <c r="K1112" s="950"/>
      <c r="L1112" s="950"/>
      <c r="M1112" s="4"/>
    </row>
    <row r="1113" spans="2:13">
      <c r="B1113" s="4">
        <f t="shared" si="544"/>
        <v>22</v>
      </c>
      <c r="C1113" s="26"/>
      <c r="D1113" s="26"/>
      <c r="E1113" s="26"/>
      <c r="F1113" s="26"/>
      <c r="G1113" s="26"/>
      <c r="H1113" s="26"/>
      <c r="I1113" s="26"/>
      <c r="J1113" s="26"/>
      <c r="K1113" s="950"/>
      <c r="L1113" s="950"/>
      <c r="M1113" s="4"/>
    </row>
    <row r="1114" spans="2:13">
      <c r="B1114" s="4">
        <f t="shared" si="544"/>
        <v>23</v>
      </c>
      <c r="C1114" s="26"/>
      <c r="D1114" s="26"/>
      <c r="E1114" s="26"/>
      <c r="F1114" s="26"/>
      <c r="G1114" s="26"/>
      <c r="H1114" s="26"/>
      <c r="I1114" s="26"/>
      <c r="J1114" s="26"/>
      <c r="K1114" s="950"/>
      <c r="L1114" s="950"/>
      <c r="M1114" s="4"/>
    </row>
    <row r="1115" spans="2:13">
      <c r="B1115" s="4">
        <f t="shared" si="544"/>
        <v>24</v>
      </c>
      <c r="C1115" s="26"/>
      <c r="D1115" s="26"/>
      <c r="E1115" s="26"/>
      <c r="F1115" s="26"/>
      <c r="G1115" s="26"/>
      <c r="H1115" s="26"/>
      <c r="I1115" s="26"/>
      <c r="J1115" s="26"/>
      <c r="K1115" s="950"/>
      <c r="L1115" s="950"/>
      <c r="M1115" s="4"/>
    </row>
    <row r="1116" spans="2:13">
      <c r="B1116" s="4">
        <f t="shared" si="544"/>
        <v>25</v>
      </c>
      <c r="C1116" s="26"/>
      <c r="D1116" s="26"/>
      <c r="E1116" s="26"/>
      <c r="F1116" s="26"/>
      <c r="G1116" s="26"/>
      <c r="H1116" s="26"/>
      <c r="I1116" s="26"/>
      <c r="J1116" s="26"/>
      <c r="K1116" s="950"/>
      <c r="L1116" s="950"/>
      <c r="M1116" s="4"/>
    </row>
    <row r="1117" spans="2:13">
      <c r="B1117" s="4">
        <f t="shared" si="544"/>
        <v>26</v>
      </c>
      <c r="C1117" s="26"/>
      <c r="D1117" s="26"/>
      <c r="E1117" s="26"/>
      <c r="F1117" s="26"/>
      <c r="G1117" s="26"/>
      <c r="H1117" s="26"/>
      <c r="I1117" s="26"/>
      <c r="J1117" s="26"/>
      <c r="K1117" s="950"/>
      <c r="L1117" s="950"/>
      <c r="M1117" s="4"/>
    </row>
    <row r="1118" spans="2:13">
      <c r="B1118" s="4">
        <f t="shared" si="544"/>
        <v>27</v>
      </c>
      <c r="C1118" s="26"/>
      <c r="D1118" s="26"/>
      <c r="E1118" s="26"/>
      <c r="F1118" s="26"/>
      <c r="G1118" s="26"/>
      <c r="H1118" s="26"/>
      <c r="I1118" s="26"/>
      <c r="J1118" s="26"/>
      <c r="K1118" s="950"/>
      <c r="L1118" s="950"/>
      <c r="M1118" s="4"/>
    </row>
    <row r="1119" spans="2:13">
      <c r="B1119" s="4">
        <f t="shared" si="544"/>
        <v>28</v>
      </c>
      <c r="C1119" s="26"/>
      <c r="D1119" s="26"/>
      <c r="E1119" s="26"/>
      <c r="F1119" s="26"/>
      <c r="G1119" s="26"/>
      <c r="H1119" s="26"/>
      <c r="I1119" s="26"/>
      <c r="J1119" s="26"/>
      <c r="K1119" s="950"/>
      <c r="L1119" s="950"/>
      <c r="M1119" s="4"/>
    </row>
    <row r="1120" spans="2:13">
      <c r="B1120" s="4">
        <f t="shared" si="544"/>
        <v>29</v>
      </c>
      <c r="C1120" s="26"/>
      <c r="D1120" s="26"/>
      <c r="E1120" s="26"/>
      <c r="F1120" s="26"/>
      <c r="G1120" s="26"/>
      <c r="H1120" s="26"/>
      <c r="I1120" s="26"/>
      <c r="J1120" s="26"/>
      <c r="K1120" s="950"/>
      <c r="L1120" s="950"/>
      <c r="M1120" s="4"/>
    </row>
    <row r="1121" spans="2:13">
      <c r="B1121" s="4">
        <f t="shared" si="544"/>
        <v>30</v>
      </c>
      <c r="C1121" s="26"/>
      <c r="D1121" s="26"/>
      <c r="E1121" s="26"/>
      <c r="F1121" s="26"/>
      <c r="G1121" s="26"/>
      <c r="H1121" s="26"/>
      <c r="I1121" s="26"/>
      <c r="J1121" s="26"/>
      <c r="K1121" s="950"/>
      <c r="L1121" s="950"/>
      <c r="M1121" s="4"/>
    </row>
    <row r="1122" spans="2:13">
      <c r="B1122" s="4">
        <f t="shared" si="544"/>
        <v>31</v>
      </c>
      <c r="G1122" s="5"/>
      <c r="H1122" s="5"/>
      <c r="K1122" s="951"/>
      <c r="L1122" s="951"/>
      <c r="M1122" s="4"/>
    </row>
    <row r="1123" spans="2:13">
      <c r="B1123" s="4">
        <f t="shared" si="544"/>
        <v>32</v>
      </c>
      <c r="G1123" s="5"/>
      <c r="H1123" s="5"/>
      <c r="K1123" s="951"/>
      <c r="L1123" s="951"/>
      <c r="M1123" s="4"/>
    </row>
    <row r="1124" spans="2:13">
      <c r="B1124" s="4">
        <f t="shared" si="544"/>
        <v>33</v>
      </c>
      <c r="G1124" s="5"/>
      <c r="H1124" s="5"/>
      <c r="K1124" s="951"/>
      <c r="L1124" s="951"/>
      <c r="M1124" s="4"/>
    </row>
    <row r="1125" spans="2:13">
      <c r="I1125" s="4"/>
    </row>
    <row r="1126" spans="2:13">
      <c r="I1126" s="4"/>
    </row>
    <row r="1127" spans="2:13">
      <c r="I1127" s="4"/>
    </row>
  </sheetData>
  <mergeCells count="9">
    <mergeCell ref="D247:J247"/>
    <mergeCell ref="D250:J250"/>
    <mergeCell ref="D253:J253"/>
    <mergeCell ref="D46:E46"/>
    <mergeCell ref="D53:E53"/>
    <mergeCell ref="D59:E59"/>
    <mergeCell ref="D74:E74"/>
    <mergeCell ref="D78:E78"/>
    <mergeCell ref="D84:E84"/>
  </mergeCells>
  <printOptions horizontalCentered="1"/>
  <pageMargins left="0.2" right="0.2" top="0.75" bottom="0.75" header="0.3" footer="0.3"/>
  <pageSetup scale="10" orientation="portrait" r:id="rId1"/>
  <headerFooter>
    <oddFooter>&amp;L&amp;D&amp;CBear Capital Partners, Inc.&amp;R&amp;F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PPT Summaries</vt:lpstr>
      <vt:lpstr>Portfolio Waterfall</vt:lpstr>
      <vt:lpstr>After Tax Returns</vt:lpstr>
      <vt:lpstr>Aggregate CF</vt:lpstr>
      <vt:lpstr>Fay</vt:lpstr>
      <vt:lpstr>Bundy</vt:lpstr>
      <vt:lpstr>20th St. SM</vt:lpstr>
      <vt:lpstr>814 2nd St SM</vt:lpstr>
      <vt:lpstr>Ocean Park</vt:lpstr>
      <vt:lpstr>Castle Heights</vt:lpstr>
      <vt:lpstr>Castle Heights (DEV)</vt:lpstr>
      <vt:lpstr>8</vt:lpstr>
      <vt:lpstr>12</vt:lpstr>
    </vt:vector>
  </TitlesOfParts>
  <Manager/>
  <Company>Hewlett-Packard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Ron</dc:creator>
  <cp:keywords/>
  <dc:description/>
  <cp:lastModifiedBy>Real Vectors</cp:lastModifiedBy>
  <cp:revision/>
  <cp:lastPrinted>2018-07-02T03:29:53Z</cp:lastPrinted>
  <dcterms:created xsi:type="dcterms:W3CDTF">2012-02-13T22:23:43Z</dcterms:created>
  <dcterms:modified xsi:type="dcterms:W3CDTF">2020-11-29T04:13:44Z</dcterms:modified>
  <cp:category/>
  <cp:contentStatus/>
</cp:coreProperties>
</file>